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EstaPasta_de_trabalho"/>
  <mc:AlternateContent xmlns:mc="http://schemas.openxmlformats.org/markup-compatibility/2006">
    <mc:Choice Requires="x15">
      <x15ac:absPath xmlns:x15ac="http://schemas.microsoft.com/office/spreadsheetml/2010/11/ac" url="\\IN-SERVER\7_produção in\025_SP_ATIBAIA\CONTRATO 04\025_20_ESCOLA03-RITA DENIG\PE\V02\AMPLIAÇÃO\00. ORÇAMENTO\V06\"/>
    </mc:Choice>
  </mc:AlternateContent>
  <xr:revisionPtr revIDLastSave="0" documentId="13_ncr:1_{B002B725-9CB0-436A-A91C-6DC54109081F}" xr6:coauthVersionLast="47" xr6:coauthVersionMax="47" xr10:uidLastSave="{00000000-0000-0000-0000-000000000000}"/>
  <bookViews>
    <workbookView xWindow="-120" yWindow="-120" windowWidth="29040" windowHeight="15840" tabRatio="894" xr2:uid="{00000000-000D-0000-FFFF-FFFF00000000}"/>
  </bookViews>
  <sheets>
    <sheet name="RESUMO" sheetId="77" r:id="rId1"/>
    <sheet name="Plan. Orçamentária" sheetId="78" r:id="rId2"/>
    <sheet name="MEMORIA CALCULO" sheetId="48" state="hidden" r:id="rId3"/>
    <sheet name="Cronograma Físico-Financeiro" sheetId="47" r:id="rId4"/>
    <sheet name="CURVA ABC" sheetId="53" state="hidden" r:id="rId5"/>
    <sheet name="ATESTADOS" sheetId="72" state="hidden" r:id="rId6"/>
    <sheet name="BDI" sheetId="80" r:id="rId7"/>
    <sheet name="FDE-01.25" sheetId="60" state="hidden" r:id="rId8"/>
    <sheet name="SINAPI_ONERADO-03.25" sheetId="61" state="hidden" r:id="rId9"/>
    <sheet name="CDHU_Onerado-02.25 (197)" sheetId="76" state="hidden" r:id="rId10"/>
    <sheet name="SICRO.DNIT ONERADA 01.25" sheetId="64" state="hidden" r:id="rId11"/>
    <sheet name="EDIF SEM Des JAN25" sheetId="62" state="hidden" r:id="rId12"/>
    <sheet name="INFRA SEM Des JAN25" sheetId="63" state="hidden" r:id="rId13"/>
  </sheets>
  <definedNames>
    <definedName name="\z" localSheetId="9">#REF!</definedName>
    <definedName name="\z">#REF!</definedName>
    <definedName name="_FilterDatabase" localSheetId="5" hidden="1">ATESTADOS!$A$1:$G$323</definedName>
    <definedName name="_FilterDatabase" localSheetId="3" hidden="1">'Cronograma Físico-Financeiro'!$A$1:$CA$157</definedName>
    <definedName name="_FilterDatabase" localSheetId="4" hidden="1">'CURVA ABC'!$B$2:$I$126</definedName>
    <definedName name="_FilterDatabase" localSheetId="2" hidden="1">'MEMORIA CALCULO'!$R$1:$R$39</definedName>
    <definedName name="_FilterDatabase" localSheetId="1" hidden="1">'Plan. Orçamentária'!$D$1:$L$319</definedName>
    <definedName name="_xlnm._FilterDatabase" localSheetId="4" hidden="1">'CURVA ABC'!$B$2:$M$59</definedName>
    <definedName name="_xlnm._FilterDatabase" localSheetId="1" hidden="1">'Plan. Orçamentária'!$D$1:$M$307</definedName>
    <definedName name="A" localSheetId="9" hidden="1">#REF!</definedName>
    <definedName name="A" hidden="1">#REF!</definedName>
    <definedName name="AAAA" localSheetId="9" hidden="1">IF(ISNUMBER(#REF!),OFFSET(INDIRECT(ORÇAMENTO.BancoRef),#REF!-1,3,1),#REF!)</definedName>
    <definedName name="AAAA" hidden="1">#N/A</definedName>
    <definedName name="ACOMPANHAMENTO" localSheetId="5" hidden="1">IF(VALUE(#REF!)=2,"BM","PLE")</definedName>
    <definedName name="ACOMPANHAMENTO" localSheetId="9" hidden="1">IF(VALUE(#REF!)=2,"BM","PLE")</definedName>
    <definedName name="ACOMPANHAMENTO" hidden="1">IF(VALUE(#REF!)=2,"BM","PLE")</definedName>
    <definedName name="_xlnm.Print_Area" localSheetId="5">ATESTADOS!$A$1:$J$210</definedName>
    <definedName name="_xlnm.Print_Area" localSheetId="6">BDI!$A$1:$I$62</definedName>
    <definedName name="_xlnm.Print_Area" localSheetId="3">'Cronograma Físico-Financeiro'!$A$1:$CB$116</definedName>
    <definedName name="_xlnm.Print_Area" localSheetId="4">'CURVA ABC'!$A$1:$M$59</definedName>
    <definedName name="_xlnm.Print_Area" localSheetId="2">'MEMORIA CALCULO'!$B$2:$Q$952</definedName>
    <definedName name="_xlnm.Print_Area" localSheetId="1">'Plan. Orçamentária'!$D$1:$L$318</definedName>
    <definedName name="_xlnm.Print_Area" localSheetId="0">RESUMO!$A$1:$E$59</definedName>
    <definedName name="Arial" localSheetId="5">#REF!</definedName>
    <definedName name="Arial" localSheetId="6">#REF!</definedName>
    <definedName name="Arial" localSheetId="9">#REF!</definedName>
    <definedName name="Arial" localSheetId="0">#REF!</definedName>
    <definedName name="Arial">#REF!</definedName>
    <definedName name="Aut_original" localSheetId="9">#REF!</definedName>
    <definedName name="Aut_original">#REF!</definedName>
    <definedName name="Aut_resumo" localSheetId="9">#REF!</definedName>
    <definedName name="Aut_resumo">#REF!</definedName>
    <definedName name="CC" localSheetId="9">éformula</definedName>
    <definedName name="CC" localSheetId="1">éformula</definedName>
    <definedName name="CC" localSheetId="0">éformula</definedName>
    <definedName name="CC">éformula</definedName>
    <definedName name="COM" localSheetId="9" hidden="1">IF(ISNUMBER(#REF!),OFFSET(INDIRECT('CDHU_Onerado-02.25 (197)'!XXX),#REF!-1,3,1),#REF!)</definedName>
    <definedName name="COM" hidden="1">IF(ISNUMBER(#REF!),OFFSET(INDIRECT(XXX),#REF!-1,3,1),#REF!)</definedName>
    <definedName name="COMP" localSheetId="9">#REF!</definedName>
    <definedName name="COMP">#REF!</definedName>
    <definedName name="COOMM9" localSheetId="9" hidden="1">IF(ISNUMBER(#REF!),OFFSET(INDIRECT(EEEEEEEE),#REF!-1,3,1),#REF!)</definedName>
    <definedName name="COOMM9" hidden="1">IF(ISNUMBER(#REF!),OFFSET(INDIRECT(EEEEEEEE),#REF!-1,3,1),#REF!)</definedName>
    <definedName name="COT.3" localSheetId="9">#REF!</definedName>
    <definedName name="COT.3">#REF!</definedName>
    <definedName name="COT.4" localSheetId="9">#REF!</definedName>
    <definedName name="COT.4">#REF!</definedName>
    <definedName name="CRONOGRAMA" localSheetId="5">#REF!</definedName>
    <definedName name="CRONOGRAMA" localSheetId="0">#REF!</definedName>
    <definedName name="CRONOGRAMA">#REF!</definedName>
    <definedName name="DDDDD">#REF!</definedName>
    <definedName name="DEZEMBRO2021">#REF!</definedName>
    <definedName name="EEEEEEEE" hidden="1">#REF!</definedName>
    <definedName name="ff" localSheetId="5">#REF!</definedName>
    <definedName name="ff" localSheetId="9">#REF!</definedName>
    <definedName name="FF" hidden="1">IF(ISNUMBER(#REF!),OFFSET(INDIRECT(ORÇAMENTO.BancoRef),#REF!-1,3,1),#REF!)</definedName>
    <definedName name="flavio" localSheetId="9">#REF!</definedName>
    <definedName name="flavio">#REF!</definedName>
    <definedName name="formato.formula">CELL(48,INDIRECT("rc",FALSE))</definedName>
    <definedName name="formatoformula" localSheetId="5">éformula</definedName>
    <definedName name="formatoformula" localSheetId="9">éformula</definedName>
    <definedName name="formatoformula" localSheetId="1">éformula</definedName>
    <definedName name="formatoformula" localSheetId="0">éformula</definedName>
    <definedName name="formatoformula">éformula</definedName>
    <definedName name="GGG" localSheetId="9" hidden="1">IF(ISNUMBER(#REF!),OFFSET(INDIRECT(ORÇAMENTO.BancoRef),#REF!-1,3,1),#REF!)</definedName>
    <definedName name="GGG" hidden="1">IF(ISNUMBER(#REF!),OFFSET(INDIRECT(ORÇAMENTO.BancoRef),#REF!-1,3,1),#REF!)</definedName>
    <definedName name="GGGG" localSheetId="9">#REF!</definedName>
    <definedName name="GGGG">#REF!</definedName>
    <definedName name="ghhh" localSheetId="9" hidden="1">IF(ISNUMBER(#REF!),OFFSET(INDIRECT(ORÇAMENTO.BancoRef),#REF!-1,3,1),#REF!)</definedName>
    <definedName name="ghhh" hidden="1">#N/A</definedName>
    <definedName name="HHH" localSheetId="9">#REF!</definedName>
    <definedName name="HHH">#REF!</definedName>
    <definedName name="HHHHH" localSheetId="9" hidden="1">#REF!</definedName>
    <definedName name="HHHHH" hidden="1">#REF!</definedName>
    <definedName name="hhhhhhhhhhhhhhhhhhhhhçççllll" localSheetId="9" hidden="1">IF(ISNUMBER(#REF!),OFFSET(INDIRECT(EEEEEEEE),#REF!-1,3,1),#REF!)</definedName>
    <definedName name="hhhhhhhhhhhhhhhhhhhhhçççllll" hidden="1">IF(ISNUMBER(#REF!),OFFSET(INDIRECT(EEEEEEEE),#REF!-1,3,1),#REF!)</definedName>
    <definedName name="iiiiiiiiiiii" localSheetId="9">#REF!</definedName>
    <definedName name="iiiiiiiiiiii">#REF!</definedName>
    <definedName name="JR_PAGE_ANCHOR_0_1" localSheetId="5">#REF!</definedName>
    <definedName name="JR_PAGE_ANCHOR_0_1" localSheetId="0">#REF!</definedName>
    <definedName name="JR_PAGE_ANCHOR_0_1">#REF!</definedName>
    <definedName name="KKKKKK">#REF!</definedName>
    <definedName name="LLLLL">#REF!</definedName>
    <definedName name="NNNNN" hidden="1">#REF!</definedName>
    <definedName name="ORÇAMENTO">#REF!</definedName>
    <definedName name="ORÇAMENTO.BancoRef" localSheetId="5" hidden="1">#REF!</definedName>
    <definedName name="ORÇAMENTO.BancoRef" localSheetId="0" hidden="1">#REF!</definedName>
    <definedName name="ORÇAMENTO.BancoRef" hidden="1">#REF!</definedName>
    <definedName name="peso">#REF!</definedName>
    <definedName name="Print" localSheetId="9">#REF!</definedName>
    <definedName name="Print">#REF!</definedName>
    <definedName name="Print_Area" localSheetId="5">ATESTADOS!$A$9:$J$23</definedName>
    <definedName name="Print_Area" localSheetId="3">'Cronograma Físico-Financeiro'!$A$1:$BY$148</definedName>
    <definedName name="Print_Area" localSheetId="2">'MEMORIA CALCULO'!$B$2:$Q$955</definedName>
    <definedName name="Print_Area" localSheetId="1">'Plan. Orçamentária'!$D$1:$L$316</definedName>
    <definedName name="Print_Area" localSheetId="0">RESUMO!$A$1:$E$46</definedName>
    <definedName name="Print_Area_MI" localSheetId="9">#REF!</definedName>
    <definedName name="Print_Area_MI">#REF!</definedName>
    <definedName name="Print_Titles" localSheetId="5">ATESTADOS!$1:$12</definedName>
    <definedName name="Print_Titles" localSheetId="3">'Cronograma Físico-Financeiro'!$A:$E</definedName>
    <definedName name="Print_Titles" localSheetId="1">'Plan. Orçamentária'!$1:$14</definedName>
    <definedName name="Print_Titles" localSheetId="0">RESUMO!$1:$12</definedName>
    <definedName name="QQQQQ" localSheetId="9" hidden="1">#REF!</definedName>
    <definedName name="QQQQQ" hidden="1">#REF!</definedName>
    <definedName name="REFERENCIA.Descricao" localSheetId="5" hidden="1">IF(ISNUMBER(#REF!),OFFSET(INDIRECT(ATESTADOS!ORÇAMENTO.BancoRef),#REF!-1,3,1),#REF!)</definedName>
    <definedName name="REFERENCIA.Descricao" localSheetId="9" hidden="1">IF(ISNUMBER(#REF!),OFFSET(INDIRECT(ORÇAMENTO.BancoRef),#REF!-1,3,1),#REF!)</definedName>
    <definedName name="REFERENCIA.Descricao" localSheetId="0" hidden="1">IF(ISNUMBER(#REF!),OFFSET(INDIRECT(RESUMO!ORÇAMENTO.BancoRef),#REF!-1,3,1),#REF!)</definedName>
    <definedName name="REFERENCIA.Descricao" hidden="1">IF(ISNUMBER(#REF!),OFFSET(INDIRECT(ORÇAMENTO.BancoRef),#REF!-1,3,1),#REF!)</definedName>
    <definedName name="SEEE" localSheetId="9">#REF!</definedName>
    <definedName name="SEEE">#REF!</definedName>
    <definedName name="ssssshhhhh" localSheetId="9">#REF!</definedName>
    <definedName name="ssssshhhhh">#REF!</definedName>
    <definedName name="ssssss" localSheetId="9" hidden="1">#REF!</definedName>
    <definedName name="ssssss" hidden="1">#REF!</definedName>
    <definedName name="_xlnm.Print_Titles" localSheetId="3">'Cronograma Físico-Financeiro'!$1:$5</definedName>
    <definedName name="_xlnm.Print_Titles" localSheetId="1">'Plan. Orçamentária'!$1:$13</definedName>
    <definedName name="_xlnm.Print_Titles" localSheetId="0">RESUMO!$1:$7</definedName>
    <definedName name="WWW" localSheetId="9" hidden="1">#REF!</definedName>
    <definedName name="WWW" hidden="1">#REF!</definedName>
    <definedName name="x" localSheetId="9">#REF!</definedName>
    <definedName name="x">#REF!</definedName>
    <definedName name="XXX" localSheetId="9" hidden="1">#REF!</definedName>
    <definedName name="XXX" hidden="1">#REF!</definedName>
    <definedName name="xxxx">#REF!</definedName>
    <definedName name="XXXXX">#REF!</definedName>
    <definedName name="yyyyy" localSheetId="9" hidden="1">IF(ISNUMBER(#REF!),OFFSET(INDIRECT(EEEEEEEE),#REF!-1,3,1),#REF!)</definedName>
    <definedName name="yyyyy" hidden="1">IF(ISNUMBER(#REF!),OFFSET(INDIRECT(EEEEEEEE),#REF!-1,3,1),#REF!)</definedName>
    <definedName name="zz" localSheetId="9" hidden="1">IF(ISNUMBER(#REF!),OFFSET(INDIRECT(ORÇAMENTO.BancoRef),#REF!-1,3,1),#REF!)</definedName>
    <definedName name="zz" hidden="1">#N/A</definedName>
    <definedName name="zzzz" localSheetId="9" hidden="1">#REF!</definedName>
    <definedName name="zzzz" hidden="1">#REF!</definedName>
  </definedNames>
  <calcPr calcId="191029" fullPrecision="0"/>
</workbook>
</file>

<file path=xl/calcChain.xml><?xml version="1.0" encoding="utf-8"?>
<calcChain xmlns="http://schemas.openxmlformats.org/spreadsheetml/2006/main">
  <c r="J276" i="78" l="1"/>
  <c r="H276" i="78"/>
  <c r="G276" i="78"/>
  <c r="J266" i="78"/>
  <c r="H266" i="78"/>
  <c r="G266" i="78"/>
  <c r="J265" i="78"/>
  <c r="H265" i="78"/>
  <c r="G265" i="78"/>
  <c r="J257" i="78"/>
  <c r="H257" i="78"/>
  <c r="G257" i="78"/>
  <c r="J253" i="78"/>
  <c r="H253" i="78"/>
  <c r="G253" i="78"/>
  <c r="J248" i="78"/>
  <c r="H248" i="78"/>
  <c r="G248" i="78"/>
  <c r="J236" i="78"/>
  <c r="H236" i="78"/>
  <c r="G236" i="78"/>
  <c r="J230" i="78"/>
  <c r="H230" i="78"/>
  <c r="G230" i="78"/>
  <c r="J228" i="78"/>
  <c r="H228" i="78"/>
  <c r="G228" i="78"/>
  <c r="J222" i="78"/>
  <c r="H222" i="78"/>
  <c r="G222" i="78"/>
  <c r="J221" i="78"/>
  <c r="H221" i="78"/>
  <c r="G221" i="78"/>
  <c r="J217" i="78"/>
  <c r="H217" i="78"/>
  <c r="G217" i="78"/>
  <c r="J216" i="78"/>
  <c r="H216" i="78"/>
  <c r="G216" i="78"/>
  <c r="J214" i="78"/>
  <c r="H214" i="78"/>
  <c r="G214" i="78"/>
  <c r="J213" i="78"/>
  <c r="H213" i="78"/>
  <c r="G213" i="78"/>
  <c r="J201" i="78"/>
  <c r="H201" i="78"/>
  <c r="G201" i="78"/>
  <c r="J200" i="78"/>
  <c r="H200" i="78"/>
  <c r="G200" i="78"/>
  <c r="J199" i="78"/>
  <c r="H199" i="78"/>
  <c r="G199" i="78"/>
  <c r="J189" i="78"/>
  <c r="H189" i="78"/>
  <c r="G189" i="78"/>
  <c r="J188" i="78"/>
  <c r="H188" i="78"/>
  <c r="G188" i="78"/>
  <c r="J187" i="78"/>
  <c r="H187" i="78"/>
  <c r="G187" i="78"/>
  <c r="J182" i="78"/>
  <c r="H182" i="78"/>
  <c r="G182" i="78"/>
  <c r="J181" i="78"/>
  <c r="H181" i="78"/>
  <c r="G181" i="78"/>
  <c r="J175" i="78"/>
  <c r="H175" i="78"/>
  <c r="G175" i="78"/>
  <c r="J172" i="78"/>
  <c r="H172" i="78"/>
  <c r="G172" i="78"/>
  <c r="J171" i="78"/>
  <c r="H171" i="78"/>
  <c r="G171" i="78"/>
  <c r="J170" i="78"/>
  <c r="H170" i="78"/>
  <c r="G170" i="78"/>
  <c r="J169" i="78"/>
  <c r="H169" i="78"/>
  <c r="G169" i="78"/>
  <c r="J158" i="78"/>
  <c r="H158" i="78"/>
  <c r="G158" i="78"/>
  <c r="J151" i="78"/>
  <c r="H151" i="78"/>
  <c r="G151" i="78"/>
  <c r="J147" i="78"/>
  <c r="H147" i="78"/>
  <c r="G147" i="78"/>
  <c r="J138" i="78"/>
  <c r="H138" i="78"/>
  <c r="G138" i="78"/>
  <c r="J133" i="78"/>
  <c r="H133" i="78"/>
  <c r="G133" i="78"/>
  <c r="J132" i="78"/>
  <c r="H132" i="78"/>
  <c r="G132" i="78"/>
  <c r="J131" i="78"/>
  <c r="H131" i="78"/>
  <c r="G131" i="78"/>
  <c r="J130" i="78"/>
  <c r="H130" i="78"/>
  <c r="G130" i="78"/>
  <c r="J125" i="78"/>
  <c r="H125" i="78"/>
  <c r="G125" i="78"/>
  <c r="J124" i="78"/>
  <c r="H124" i="78"/>
  <c r="G124" i="78"/>
  <c r="J123" i="78"/>
  <c r="H123" i="78"/>
  <c r="G123" i="78"/>
  <c r="J122" i="78"/>
  <c r="H122" i="78"/>
  <c r="G122" i="78"/>
  <c r="J112" i="78"/>
  <c r="H112" i="78"/>
  <c r="G112" i="78"/>
  <c r="J110" i="78"/>
  <c r="H110" i="78"/>
  <c r="G110" i="78"/>
  <c r="J109" i="78"/>
  <c r="H109" i="78"/>
  <c r="G109" i="78"/>
  <c r="J96" i="78"/>
  <c r="H96" i="78"/>
  <c r="G96" i="78"/>
  <c r="J94" i="78"/>
  <c r="H94" i="78"/>
  <c r="G94" i="78"/>
  <c r="J87" i="78"/>
  <c r="H87" i="78"/>
  <c r="G87" i="78"/>
  <c r="J86" i="78"/>
  <c r="H86" i="78"/>
  <c r="G86" i="78"/>
  <c r="J85" i="78"/>
  <c r="H85" i="78"/>
  <c r="G85" i="78"/>
  <c r="J83" i="78"/>
  <c r="H83" i="78"/>
  <c r="G83" i="78"/>
  <c r="J82" i="78"/>
  <c r="H82" i="78"/>
  <c r="G82" i="78"/>
  <c r="J78" i="78"/>
  <c r="H78" i="78"/>
  <c r="G78" i="78"/>
  <c r="J77" i="78"/>
  <c r="H77" i="78"/>
  <c r="G77" i="78"/>
  <c r="J76" i="78"/>
  <c r="H76" i="78"/>
  <c r="G76" i="78"/>
  <c r="J74" i="78"/>
  <c r="H74" i="78"/>
  <c r="G74" i="78"/>
  <c r="J73" i="78"/>
  <c r="H73" i="78"/>
  <c r="G73" i="78"/>
  <c r="J72" i="78"/>
  <c r="H72" i="78"/>
  <c r="G72" i="78"/>
  <c r="J71" i="78"/>
  <c r="H71" i="78"/>
  <c r="G71" i="78"/>
  <c r="J70" i="78"/>
  <c r="H70" i="78"/>
  <c r="G70" i="78"/>
  <c r="J62" i="78"/>
  <c r="H62" i="78"/>
  <c r="G62" i="78"/>
  <c r="J61" i="78"/>
  <c r="H61" i="78"/>
  <c r="G61" i="78"/>
  <c r="J51" i="78"/>
  <c r="H51" i="78"/>
  <c r="G51" i="78"/>
  <c r="J50" i="78"/>
  <c r="H50" i="78"/>
  <c r="G50" i="78"/>
  <c r="J48" i="78"/>
  <c r="H48" i="78"/>
  <c r="G48" i="78"/>
  <c r="J47" i="78"/>
  <c r="H47" i="78"/>
  <c r="G47" i="78"/>
  <c r="J46" i="78"/>
  <c r="H46" i="78"/>
  <c r="G46" i="78"/>
  <c r="J44" i="78"/>
  <c r="H44" i="78"/>
  <c r="G44" i="78"/>
  <c r="J43" i="78"/>
  <c r="H43" i="78"/>
  <c r="G43" i="78"/>
  <c r="J40" i="78"/>
  <c r="H40" i="78"/>
  <c r="G40" i="78"/>
  <c r="J39" i="78"/>
  <c r="H39" i="78"/>
  <c r="G39" i="78"/>
  <c r="J30" i="78"/>
  <c r="H30" i="78"/>
  <c r="G30" i="78"/>
  <c r="J29" i="78"/>
  <c r="H29" i="78"/>
  <c r="G29" i="78"/>
  <c r="J25" i="78"/>
  <c r="H25" i="78"/>
  <c r="G25" i="78"/>
  <c r="J18" i="78"/>
  <c r="H18" i="78"/>
  <c r="G18" i="78"/>
  <c r="H17" i="78"/>
  <c r="J17" i="78"/>
  <c r="G17" i="78"/>
  <c r="B4" i="77" l="1"/>
  <c r="Q948" i="48" l="1"/>
  <c r="Q943" i="48"/>
  <c r="Q938" i="48"/>
  <c r="Q934" i="48"/>
  <c r="Q929" i="48"/>
  <c r="Q917" i="48"/>
  <c r="Q913" i="48"/>
  <c r="Q909" i="48"/>
  <c r="Q905" i="48"/>
  <c r="Q900" i="48"/>
  <c r="Q896" i="48"/>
  <c r="Q892" i="48"/>
  <c r="Q888" i="48"/>
  <c r="Q884" i="48"/>
  <c r="Q880" i="48"/>
  <c r="Q876" i="48"/>
  <c r="Q866" i="48"/>
  <c r="Q871" i="48"/>
  <c r="Q861" i="48"/>
  <c r="Q857" i="48"/>
  <c r="Q852" i="48"/>
  <c r="Q848" i="48"/>
  <c r="Q844" i="48"/>
  <c r="Q840" i="48"/>
  <c r="Q836" i="48"/>
  <c r="Q831" i="48"/>
  <c r="Q826" i="48"/>
  <c r="Q822" i="48"/>
  <c r="Q818" i="48"/>
  <c r="Q814" i="48"/>
  <c r="Q810" i="48"/>
  <c r="Q806" i="48"/>
  <c r="Q801" i="48"/>
  <c r="Q797" i="48"/>
  <c r="Q793" i="48"/>
  <c r="Q789" i="48"/>
  <c r="Q785" i="48"/>
  <c r="Q781" i="48"/>
  <c r="Q777" i="48"/>
  <c r="Q773" i="48"/>
  <c r="Q769" i="48"/>
  <c r="Q765" i="48"/>
  <c r="Q761" i="48"/>
  <c r="Q756" i="48"/>
  <c r="Q752" i="48"/>
  <c r="Q748" i="48"/>
  <c r="Q744" i="48"/>
  <c r="Q740" i="48"/>
  <c r="Q734" i="48"/>
  <c r="Q729" i="48"/>
  <c r="Q725" i="48"/>
  <c r="Q720" i="48"/>
  <c r="Q708" i="48"/>
  <c r="Q703" i="48"/>
  <c r="Q698" i="48"/>
  <c r="Q693" i="48"/>
  <c r="Q687" i="48"/>
  <c r="Q682" i="48"/>
  <c r="Q677" i="48"/>
  <c r="Q672" i="48"/>
  <c r="Q667" i="48"/>
  <c r="Q661" i="48"/>
  <c r="Q657" i="48"/>
  <c r="Q653" i="48"/>
  <c r="Q649" i="48"/>
  <c r="Q645" i="48"/>
  <c r="Q640" i="48"/>
  <c r="Q636" i="48"/>
  <c r="Q632" i="48"/>
  <c r="Q628" i="48"/>
  <c r="Q624" i="48"/>
  <c r="Q620" i="48"/>
  <c r="Q616" i="48"/>
  <c r="Q612" i="48"/>
  <c r="Q608" i="48"/>
  <c r="Q604" i="48"/>
  <c r="Q599" i="48"/>
  <c r="Q595" i="48"/>
  <c r="Q591" i="48"/>
  <c r="Q587" i="48"/>
  <c r="Q583" i="48"/>
  <c r="Q579" i="48"/>
  <c r="Q575" i="48"/>
  <c r="Q567" i="48"/>
  <c r="Q571" i="48"/>
  <c r="Q562" i="48"/>
  <c r="Q558" i="48"/>
  <c r="Q554" i="48"/>
  <c r="Q550" i="48"/>
  <c r="Q546" i="48"/>
  <c r="Q542" i="48"/>
  <c r="Q538" i="48"/>
  <c r="Q534" i="48"/>
  <c r="Q530" i="48"/>
  <c r="Q526" i="48"/>
  <c r="Q522" i="48"/>
  <c r="Q518" i="48"/>
  <c r="Q513" i="48"/>
  <c r="Q509" i="48"/>
  <c r="Q505" i="48"/>
  <c r="Q501" i="48"/>
  <c r="Q497" i="48"/>
  <c r="Q493" i="48"/>
  <c r="Q489" i="48"/>
  <c r="Q484" i="48"/>
  <c r="Q480" i="48"/>
  <c r="Q476" i="48"/>
  <c r="Q472" i="48"/>
  <c r="Q468" i="48"/>
  <c r="Q464" i="48"/>
  <c r="Q460" i="48"/>
  <c r="Q456" i="48"/>
  <c r="Q452" i="48"/>
  <c r="Q447" i="48"/>
  <c r="Q443" i="48"/>
  <c r="Q438" i="48"/>
  <c r="Q434" i="48"/>
  <c r="Q430" i="48"/>
  <c r="Q426" i="48"/>
  <c r="Q422" i="48"/>
  <c r="Q418" i="48"/>
  <c r="Q414" i="48"/>
  <c r="Q410" i="48"/>
  <c r="Q406" i="48"/>
  <c r="Q402" i="48"/>
  <c r="Q398" i="48"/>
  <c r="Q394" i="48"/>
  <c r="Q390" i="48"/>
  <c r="Q386" i="48"/>
  <c r="Q382" i="48"/>
  <c r="Q378" i="48"/>
  <c r="Q374" i="48"/>
  <c r="Q370" i="48"/>
  <c r="Q366" i="48"/>
  <c r="Q344" i="48"/>
  <c r="Q339" i="48"/>
  <c r="Q335" i="48"/>
  <c r="Q331" i="48"/>
  <c r="Q327" i="48"/>
  <c r="Q322" i="48"/>
  <c r="Q318" i="48"/>
  <c r="Q314" i="48"/>
  <c r="Q309" i="48"/>
  <c r="Q305" i="48"/>
  <c r="Q301" i="48"/>
  <c r="Q295" i="48"/>
  <c r="Q290" i="48"/>
  <c r="Q285" i="48"/>
  <c r="Q275" i="48"/>
  <c r="Q280" i="48"/>
  <c r="Q271" i="48"/>
  <c r="Q267" i="48"/>
  <c r="Q263" i="48"/>
  <c r="Q259" i="48"/>
  <c r="Q254" i="48"/>
  <c r="Q250" i="48"/>
  <c r="Q245" i="48"/>
  <c r="Q239" i="48"/>
  <c r="Q235" i="48"/>
  <c r="Q231" i="48"/>
  <c r="Q225" i="48"/>
  <c r="Q221" i="48"/>
  <c r="Q216" i="48"/>
  <c r="Q210" i="48"/>
  <c r="Q206" i="48"/>
  <c r="Q202" i="48"/>
  <c r="Q198" i="48"/>
  <c r="Q194" i="48"/>
  <c r="Q189" i="48"/>
  <c r="Q184" i="48"/>
  <c r="Q180" i="48"/>
  <c r="Q176" i="48"/>
  <c r="Q172" i="48"/>
  <c r="Q168" i="48"/>
  <c r="Q163" i="48"/>
  <c r="Q159" i="48"/>
  <c r="Q155" i="48"/>
  <c r="Q151" i="48"/>
  <c r="Q147" i="48"/>
  <c r="Q140" i="48"/>
  <c r="Q136" i="48"/>
  <c r="Q131" i="48"/>
  <c r="Q127" i="48"/>
  <c r="Q123" i="48"/>
  <c r="Q119" i="48"/>
  <c r="Q115" i="48"/>
  <c r="Q111" i="48"/>
  <c r="Q107" i="48"/>
  <c r="Q103" i="48"/>
  <c r="Q99" i="48"/>
  <c r="Q95" i="48"/>
  <c r="Q91" i="48"/>
  <c r="Q87" i="48"/>
  <c r="Q83" i="48"/>
  <c r="Q79" i="48"/>
  <c r="Q75" i="48"/>
  <c r="Q70" i="48"/>
  <c r="Q66" i="48"/>
  <c r="Q62" i="48"/>
  <c r="Q36" i="48"/>
  <c r="Q32" i="48"/>
  <c r="Q28" i="48"/>
  <c r="Q24" i="48"/>
  <c r="Q20" i="48"/>
  <c r="O68" i="48"/>
  <c r="B3" i="47"/>
  <c r="B2" i="47"/>
  <c r="J38" i="78"/>
  <c r="K38" i="78" s="1"/>
  <c r="V101" i="47"/>
  <c r="Z101" i="47"/>
  <c r="AD101" i="47"/>
  <c r="AH101" i="47"/>
  <c r="AL101" i="47"/>
  <c r="AP101" i="47"/>
  <c r="A74" i="47"/>
  <c r="FU100" i="47" l="1"/>
  <c r="A109" i="47"/>
  <c r="D312" i="78"/>
  <c r="A53" i="80"/>
  <c r="FS71" i="47" l="1"/>
  <c r="E139" i="47"/>
  <c r="D139" i="47"/>
  <c r="C139" i="47"/>
  <c r="E138" i="47"/>
  <c r="D138" i="47"/>
  <c r="C138" i="47"/>
  <c r="E120" i="47"/>
  <c r="FN107" i="47"/>
  <c r="FJ107" i="47"/>
  <c r="FF107" i="47"/>
  <c r="FB107" i="47"/>
  <c r="EX107" i="47"/>
  <c r="ET107" i="47"/>
  <c r="EP107" i="47"/>
  <c r="EL107" i="47"/>
  <c r="EH107" i="47"/>
  <c r="ED107" i="47"/>
  <c r="DZ107" i="47"/>
  <c r="DV107" i="47"/>
  <c r="DR107" i="47"/>
  <c r="DN107" i="47"/>
  <c r="DJ107" i="47"/>
  <c r="DF107" i="47"/>
  <c r="DB107" i="47"/>
  <c r="CX107" i="47"/>
  <c r="FN104" i="47"/>
  <c r="FJ104" i="47"/>
  <c r="FF104" i="47"/>
  <c r="FB104" i="47"/>
  <c r="EX104" i="47"/>
  <c r="ET104" i="47"/>
  <c r="EP104" i="47"/>
  <c r="EL104" i="47"/>
  <c r="EH104" i="47"/>
  <c r="ED104" i="47"/>
  <c r="DZ104" i="47"/>
  <c r="DV104" i="47"/>
  <c r="DR104" i="47"/>
  <c r="DN104" i="47"/>
  <c r="DJ104" i="47"/>
  <c r="DF104" i="47"/>
  <c r="DB104" i="47"/>
  <c r="CX104" i="47"/>
  <c r="BX103" i="47"/>
  <c r="BT103" i="47"/>
  <c r="BP103" i="47"/>
  <c r="BL103" i="47"/>
  <c r="BH103" i="47"/>
  <c r="BD103" i="47"/>
  <c r="FN101" i="47"/>
  <c r="FJ101" i="47"/>
  <c r="FF101" i="47"/>
  <c r="FB101" i="47"/>
  <c r="EX101" i="47"/>
  <c r="ET101" i="47"/>
  <c r="EP101" i="47"/>
  <c r="EL101" i="47"/>
  <c r="EH101" i="47"/>
  <c r="ED101" i="47"/>
  <c r="DZ101" i="47"/>
  <c r="DV101" i="47"/>
  <c r="DR101" i="47"/>
  <c r="DN101" i="47"/>
  <c r="DJ101" i="47"/>
  <c r="DF101" i="47"/>
  <c r="DB101" i="47"/>
  <c r="CX101" i="47"/>
  <c r="CT101" i="47"/>
  <c r="CP101" i="47"/>
  <c r="CL101" i="47"/>
  <c r="CH101" i="47"/>
  <c r="CD101" i="47"/>
  <c r="BZ101" i="47"/>
  <c r="BV101" i="47"/>
  <c r="BR101" i="47"/>
  <c r="BN101" i="47"/>
  <c r="BJ101" i="47"/>
  <c r="BF101" i="47"/>
  <c r="BB101" i="47"/>
  <c r="AX101" i="47"/>
  <c r="AT101" i="47"/>
  <c r="R101" i="47"/>
  <c r="N101" i="47"/>
  <c r="J101" i="47"/>
  <c r="H101" i="47"/>
  <c r="F101" i="47"/>
  <c r="FS99" i="47"/>
  <c r="FU99" i="47" s="1"/>
  <c r="FS96" i="47"/>
  <c r="FS93" i="47"/>
  <c r="FS90" i="47"/>
  <c r="FS87" i="47"/>
  <c r="FS84" i="47"/>
  <c r="FS81" i="47"/>
  <c r="FS78" i="47"/>
  <c r="FS75" i="47"/>
  <c r="FS68" i="47"/>
  <c r="FS65" i="47"/>
  <c r="FS62" i="47"/>
  <c r="FS59" i="47"/>
  <c r="FS56" i="47"/>
  <c r="FS53" i="47"/>
  <c r="FS50" i="47"/>
  <c r="FS47" i="47"/>
  <c r="FS44" i="47"/>
  <c r="FS41" i="47"/>
  <c r="FS38" i="47"/>
  <c r="FS35" i="47"/>
  <c r="FS32" i="47"/>
  <c r="FS29" i="47"/>
  <c r="FS26" i="47"/>
  <c r="FS23" i="47"/>
  <c r="FS20" i="47"/>
  <c r="A19" i="47"/>
  <c r="FS16" i="47"/>
  <c r="FS13" i="47"/>
  <c r="FS10" i="47"/>
  <c r="FS101" i="47" l="1"/>
  <c r="FU101" i="47" s="1"/>
  <c r="T2" i="78" l="1"/>
  <c r="J26" i="78"/>
  <c r="J27" i="78"/>
  <c r="J28" i="78"/>
  <c r="O341" i="48" l="1"/>
  <c r="O351" i="48"/>
  <c r="Q348" i="48" s="1"/>
  <c r="O716" i="48"/>
  <c r="Q713" i="48" s="1"/>
  <c r="O950" i="48"/>
  <c r="O945" i="48"/>
  <c r="O940" i="48"/>
  <c r="O927" i="48"/>
  <c r="Q925" i="48" s="1"/>
  <c r="G292" i="78"/>
  <c r="H292" i="78"/>
  <c r="J292" i="78"/>
  <c r="G293" i="78"/>
  <c r="H293" i="78"/>
  <c r="J293" i="78"/>
  <c r="G294" i="78"/>
  <c r="H294" i="78"/>
  <c r="J294" i="78"/>
  <c r="G295" i="78"/>
  <c r="H295" i="78"/>
  <c r="J295" i="78"/>
  <c r="K295" i="78" s="1"/>
  <c r="G284" i="78"/>
  <c r="H284" i="78"/>
  <c r="J284" i="78"/>
  <c r="K284" i="78" s="1"/>
  <c r="G285" i="78"/>
  <c r="H285" i="78"/>
  <c r="J285" i="78"/>
  <c r="K285" i="78" s="1"/>
  <c r="G286" i="78"/>
  <c r="H286" i="78"/>
  <c r="J286" i="78"/>
  <c r="O873" i="48"/>
  <c r="O838" i="48"/>
  <c r="C834" i="48"/>
  <c r="C144" i="48"/>
  <c r="G258" i="78"/>
  <c r="H258" i="78"/>
  <c r="J258" i="78"/>
  <c r="O787" i="48"/>
  <c r="G249" i="78"/>
  <c r="H249" i="78"/>
  <c r="J249" i="78"/>
  <c r="K249" i="78" s="1"/>
  <c r="G250" i="78"/>
  <c r="H250" i="78"/>
  <c r="J250" i="78"/>
  <c r="K250" i="78" s="1"/>
  <c r="G244" i="78"/>
  <c r="H244" i="78"/>
  <c r="J244" i="78"/>
  <c r="G245" i="78"/>
  <c r="H245" i="78"/>
  <c r="J245" i="78"/>
  <c r="G246" i="78"/>
  <c r="H246" i="78"/>
  <c r="J246" i="78"/>
  <c r="G247" i="78"/>
  <c r="H247" i="78"/>
  <c r="J247" i="78"/>
  <c r="C760" i="48"/>
  <c r="O754" i="48"/>
  <c r="O750" i="48"/>
  <c r="O746" i="48"/>
  <c r="N742" i="48"/>
  <c r="O755" i="48" s="1"/>
  <c r="O737" i="48"/>
  <c r="O736" i="48"/>
  <c r="O732" i="48"/>
  <c r="O731" i="48"/>
  <c r="C739" i="48"/>
  <c r="C719" i="48"/>
  <c r="A232" i="78"/>
  <c r="C232" i="78"/>
  <c r="G237" i="78"/>
  <c r="H237" i="78"/>
  <c r="J237" i="78"/>
  <c r="G233" i="78"/>
  <c r="H233" i="78"/>
  <c r="J233" i="78"/>
  <c r="G234" i="78"/>
  <c r="H234" i="78"/>
  <c r="J234" i="78"/>
  <c r="G235" i="78"/>
  <c r="H235" i="78"/>
  <c r="J235" i="78"/>
  <c r="O715" i="48"/>
  <c r="O706" i="48"/>
  <c r="O710" i="48" s="1"/>
  <c r="O700" i="48"/>
  <c r="N696" i="48"/>
  <c r="O696" i="48" s="1"/>
  <c r="N695" i="48"/>
  <c r="O695" i="48" s="1"/>
  <c r="O691" i="48"/>
  <c r="O690" i="48"/>
  <c r="O689" i="48"/>
  <c r="O685" i="48"/>
  <c r="O684" i="48"/>
  <c r="N679" i="48"/>
  <c r="L679" i="48"/>
  <c r="O674" i="48"/>
  <c r="O675" i="48"/>
  <c r="O670" i="48"/>
  <c r="O669" i="48"/>
  <c r="C712" i="48"/>
  <c r="C702" i="48"/>
  <c r="C681" i="48"/>
  <c r="C666" i="48"/>
  <c r="C718" i="48"/>
  <c r="O659" i="48"/>
  <c r="O651" i="48"/>
  <c r="G218" i="78"/>
  <c r="H218" i="78"/>
  <c r="J218" i="78"/>
  <c r="G219" i="78"/>
  <c r="H219" i="78"/>
  <c r="J219" i="78"/>
  <c r="G224" i="78"/>
  <c r="H224" i="78"/>
  <c r="J224" i="78"/>
  <c r="J192" i="78"/>
  <c r="K192" i="78" s="1"/>
  <c r="H192" i="78"/>
  <c r="G192" i="78"/>
  <c r="O638" i="48"/>
  <c r="C603" i="48"/>
  <c r="C566" i="48"/>
  <c r="G196" i="78"/>
  <c r="H196" i="78"/>
  <c r="J196" i="78"/>
  <c r="G197" i="78"/>
  <c r="H197" i="78"/>
  <c r="J197" i="78"/>
  <c r="G198" i="78"/>
  <c r="H198" i="78"/>
  <c r="J198" i="78"/>
  <c r="K198" i="78" s="1"/>
  <c r="O585" i="48"/>
  <c r="O577" i="48"/>
  <c r="G185" i="78"/>
  <c r="H185" i="78"/>
  <c r="J185" i="78"/>
  <c r="G186" i="78"/>
  <c r="H186" i="78"/>
  <c r="J186" i="78"/>
  <c r="O548" i="48"/>
  <c r="O544" i="48"/>
  <c r="O540" i="48"/>
  <c r="O536" i="48"/>
  <c r="O532" i="48"/>
  <c r="G173" i="78"/>
  <c r="H173" i="78"/>
  <c r="J173" i="78"/>
  <c r="G174" i="78"/>
  <c r="H174" i="78"/>
  <c r="J174" i="78"/>
  <c r="G176" i="78"/>
  <c r="H176" i="78"/>
  <c r="J176" i="78"/>
  <c r="G177" i="78"/>
  <c r="H177" i="78"/>
  <c r="J177" i="78"/>
  <c r="G178" i="78"/>
  <c r="H178" i="78"/>
  <c r="J178" i="78"/>
  <c r="O495" i="48"/>
  <c r="O491" i="48"/>
  <c r="G162" i="78"/>
  <c r="H162" i="78"/>
  <c r="J162" i="78"/>
  <c r="G163" i="78"/>
  <c r="H163" i="78"/>
  <c r="J163" i="78"/>
  <c r="G164" i="78"/>
  <c r="H164" i="78"/>
  <c r="J164" i="78"/>
  <c r="O454" i="48"/>
  <c r="H28" i="78"/>
  <c r="Q56" i="48"/>
  <c r="O923" i="48" l="1"/>
  <c r="Q921" i="48" s="1"/>
  <c r="O758" i="48"/>
  <c r="O742" i="48"/>
  <c r="O833" i="48"/>
  <c r="O679" i="48"/>
  <c r="G152" i="78"/>
  <c r="H152" i="78"/>
  <c r="J152" i="78"/>
  <c r="G153" i="78"/>
  <c r="H153" i="78"/>
  <c r="J153" i="78"/>
  <c r="G154" i="78"/>
  <c r="H154" i="78"/>
  <c r="J154" i="78"/>
  <c r="G155" i="78"/>
  <c r="H155" i="78"/>
  <c r="J155" i="78"/>
  <c r="O404" i="48"/>
  <c r="O380" i="48"/>
  <c r="O372" i="48"/>
  <c r="O368" i="48"/>
  <c r="O392" i="48"/>
  <c r="G126" i="78"/>
  <c r="G127" i="78"/>
  <c r="G128" i="78"/>
  <c r="G134" i="78"/>
  <c r="H134" i="78"/>
  <c r="J134" i="78"/>
  <c r="G135" i="78"/>
  <c r="H135" i="78"/>
  <c r="J135" i="78"/>
  <c r="G136" i="78"/>
  <c r="H136" i="78"/>
  <c r="J136" i="78"/>
  <c r="G137" i="78"/>
  <c r="H137" i="78"/>
  <c r="J137" i="78"/>
  <c r="G139" i="78"/>
  <c r="H139" i="78"/>
  <c r="J139" i="78"/>
  <c r="G140" i="78"/>
  <c r="H140" i="78"/>
  <c r="J140" i="78"/>
  <c r="K140" i="78" s="1"/>
  <c r="L350" i="48"/>
  <c r="O350" i="48" s="1"/>
  <c r="N346" i="48"/>
  <c r="O346" i="48" s="1"/>
  <c r="O320" i="48"/>
  <c r="O316" i="48"/>
  <c r="C326" i="48"/>
  <c r="O311" i="48"/>
  <c r="L278" i="48"/>
  <c r="O288" i="48" s="1"/>
  <c r="L277" i="48"/>
  <c r="O277" i="48" s="1"/>
  <c r="O237" i="48"/>
  <c r="O233" i="48"/>
  <c r="C300" i="48"/>
  <c r="C258" i="48"/>
  <c r="C230" i="48"/>
  <c r="C229" i="48"/>
  <c r="L153" i="48"/>
  <c r="G100" i="78"/>
  <c r="H100" i="78"/>
  <c r="J100" i="78"/>
  <c r="K100" i="78" s="1"/>
  <c r="G101" i="78"/>
  <c r="H101" i="78"/>
  <c r="J101" i="78"/>
  <c r="K101" i="78" s="1"/>
  <c r="A98" i="78"/>
  <c r="C98" i="78"/>
  <c r="G93" i="78"/>
  <c r="H93" i="78"/>
  <c r="J93" i="78"/>
  <c r="G95" i="78"/>
  <c r="H95" i="78"/>
  <c r="J95" i="78"/>
  <c r="G97" i="78"/>
  <c r="H97" i="78"/>
  <c r="J97" i="78"/>
  <c r="G99" i="78"/>
  <c r="H99" i="78"/>
  <c r="J99" i="78"/>
  <c r="A88" i="78"/>
  <c r="C88" i="78"/>
  <c r="G84" i="78"/>
  <c r="H84" i="78"/>
  <c r="J84" i="78"/>
  <c r="G89" i="78"/>
  <c r="H89" i="78"/>
  <c r="J89" i="78"/>
  <c r="G90" i="78"/>
  <c r="H90" i="78"/>
  <c r="J90" i="78"/>
  <c r="G91" i="78"/>
  <c r="H91" i="78"/>
  <c r="J91" i="78"/>
  <c r="G92" i="78"/>
  <c r="H92" i="78"/>
  <c r="J92" i="78"/>
  <c r="N208" i="48"/>
  <c r="O208" i="48" s="1"/>
  <c r="O200" i="48"/>
  <c r="O187" i="48"/>
  <c r="L192" i="48" s="1"/>
  <c r="O192" i="48" s="1"/>
  <c r="O186" i="48"/>
  <c r="L191" i="48" s="1"/>
  <c r="O191" i="48" s="1"/>
  <c r="O174" i="48"/>
  <c r="O170" i="48"/>
  <c r="O157" i="48"/>
  <c r="O149" i="48"/>
  <c r="C167" i="48"/>
  <c r="C146" i="48"/>
  <c r="C145" i="48"/>
  <c r="G68" i="78"/>
  <c r="H68" i="78"/>
  <c r="J68" i="78"/>
  <c r="G69" i="78"/>
  <c r="H69" i="78"/>
  <c r="J69" i="78"/>
  <c r="G75" i="78"/>
  <c r="H75" i="78"/>
  <c r="J75" i="78"/>
  <c r="A64" i="78"/>
  <c r="C64" i="78"/>
  <c r="L142" i="48"/>
  <c r="N142" i="48"/>
  <c r="O138" i="48"/>
  <c r="O134" i="48"/>
  <c r="O133" i="48"/>
  <c r="O117" i="48"/>
  <c r="O129" i="48" s="1"/>
  <c r="O101" i="48"/>
  <c r="O77" i="48"/>
  <c r="J68" i="48"/>
  <c r="C74" i="48"/>
  <c r="C61" i="48"/>
  <c r="G49" i="78"/>
  <c r="H49" i="78"/>
  <c r="J49" i="78"/>
  <c r="G52" i="78"/>
  <c r="H52" i="78"/>
  <c r="J52" i="78"/>
  <c r="G53" i="78"/>
  <c r="H53" i="78"/>
  <c r="J53" i="78"/>
  <c r="G54" i="78"/>
  <c r="H54" i="78"/>
  <c r="J54" i="78"/>
  <c r="C37" i="78"/>
  <c r="O46" i="48"/>
  <c r="O329" i="48" l="1"/>
  <c r="L292" i="48"/>
  <c r="O292" i="48" s="1"/>
  <c r="L293" i="48"/>
  <c r="O293" i="48" s="1"/>
  <c r="O298" i="48"/>
  <c r="O283" i="48"/>
  <c r="O287" i="48"/>
  <c r="O265" i="48"/>
  <c r="O282" i="48"/>
  <c r="O278" i="48"/>
  <c r="O261" i="48"/>
  <c r="O227" i="48"/>
  <c r="O178" i="48"/>
  <c r="O182" i="48" s="1"/>
  <c r="O113" i="48"/>
  <c r="O142" i="48"/>
  <c r="L97" i="48"/>
  <c r="O97" i="48" s="1"/>
  <c r="G26" i="78"/>
  <c r="H26" i="78"/>
  <c r="G27" i="78"/>
  <c r="H27" i="78"/>
  <c r="G28" i="78"/>
  <c r="Q52" i="48"/>
  <c r="Q48" i="48"/>
  <c r="Q44" i="48"/>
  <c r="Q40" i="48"/>
  <c r="O38" i="48"/>
  <c r="N34" i="48"/>
  <c r="O34" i="48" s="1"/>
  <c r="N30" i="48"/>
  <c r="O30" i="48" s="1"/>
  <c r="N26" i="48"/>
  <c r="O26" i="48" s="1"/>
  <c r="N17" i="48"/>
  <c r="L17" i="48"/>
  <c r="L13" i="48"/>
  <c r="O13" i="48" s="1"/>
  <c r="O269" i="48" l="1"/>
  <c r="O273" i="48" s="1"/>
  <c r="O17" i="48"/>
  <c r="G106" i="78" l="1"/>
  <c r="H106" i="78"/>
  <c r="J106" i="78"/>
  <c r="J126" i="78"/>
  <c r="H126" i="78"/>
  <c r="H127" i="78"/>
  <c r="J127" i="78"/>
  <c r="H128" i="78"/>
  <c r="J128" i="78"/>
  <c r="G129" i="78"/>
  <c r="H129" i="78"/>
  <c r="J129" i="78"/>
  <c r="G63" i="78"/>
  <c r="H63" i="78"/>
  <c r="J63" i="78"/>
  <c r="G65" i="78"/>
  <c r="H65" i="78"/>
  <c r="J65" i="78"/>
  <c r="G66" i="78"/>
  <c r="H66" i="78"/>
  <c r="J66" i="78"/>
  <c r="G67" i="78"/>
  <c r="H67" i="78"/>
  <c r="J67" i="78"/>
  <c r="J60" i="78"/>
  <c r="H60" i="78"/>
  <c r="G60" i="78"/>
  <c r="J59" i="78"/>
  <c r="H59" i="78"/>
  <c r="G59" i="78"/>
  <c r="G34" i="78"/>
  <c r="H34" i="78"/>
  <c r="J34" i="78"/>
  <c r="G35" i="78"/>
  <c r="H35" i="78"/>
  <c r="J35" i="78"/>
  <c r="G45" i="78"/>
  <c r="H45" i="78"/>
  <c r="J45" i="78"/>
  <c r="G41" i="78"/>
  <c r="H41" i="78"/>
  <c r="J41" i="78"/>
  <c r="G42" i="78"/>
  <c r="H42" i="78"/>
  <c r="J42" i="78"/>
  <c r="G36" i="78"/>
  <c r="H36" i="78"/>
  <c r="J36" i="78"/>
  <c r="G38" i="78"/>
  <c r="H38" i="78"/>
  <c r="N153" i="48" l="1"/>
  <c r="O161" i="48"/>
  <c r="B3" i="80"/>
  <c r="B2" i="80"/>
  <c r="B5" i="72"/>
  <c r="B4" i="72"/>
  <c r="B3" i="72"/>
  <c r="B2" i="72"/>
  <c r="C947" i="48"/>
  <c r="C942" i="48"/>
  <c r="C933" i="48"/>
  <c r="C904" i="48"/>
  <c r="C865" i="48"/>
  <c r="C875" i="48"/>
  <c r="C856" i="48"/>
  <c r="C835" i="48"/>
  <c r="C830" i="48"/>
  <c r="C805" i="48"/>
  <c r="O824" i="48"/>
  <c r="C665" i="48"/>
  <c r="C644" i="48"/>
  <c r="O663" i="48"/>
  <c r="C517" i="48"/>
  <c r="C488" i="48"/>
  <c r="C451" i="48"/>
  <c r="C442" i="48"/>
  <c r="O324" i="48"/>
  <c r="C365" i="48"/>
  <c r="C343" i="48"/>
  <c r="C313" i="48"/>
  <c r="C60" i="48"/>
  <c r="C19" i="48"/>
  <c r="C9" i="48"/>
  <c r="C10" i="48"/>
  <c r="O72" i="48"/>
  <c r="Q3" i="48"/>
  <c r="C3" i="48"/>
  <c r="C2" i="48"/>
  <c r="D20" i="78"/>
  <c r="D32" i="78" s="1"/>
  <c r="D57" i="78" s="1"/>
  <c r="J305" i="78"/>
  <c r="H305" i="78"/>
  <c r="G305" i="78"/>
  <c r="J302" i="78"/>
  <c r="H302" i="78"/>
  <c r="G302" i="78"/>
  <c r="J291" i="78"/>
  <c r="H291" i="78"/>
  <c r="G291" i="78"/>
  <c r="J290" i="78"/>
  <c r="H290" i="78"/>
  <c r="G290" i="78"/>
  <c r="J289" i="78"/>
  <c r="H289" i="78"/>
  <c r="G289" i="78"/>
  <c r="J299" i="78"/>
  <c r="K299" i="78" s="1"/>
  <c r="H299" i="78"/>
  <c r="G299" i="78"/>
  <c r="J298" i="78"/>
  <c r="H298" i="78"/>
  <c r="G298" i="78"/>
  <c r="J283" i="78"/>
  <c r="K283" i="78" s="1"/>
  <c r="H283" i="78"/>
  <c r="G283" i="78"/>
  <c r="J282" i="78"/>
  <c r="H282" i="78"/>
  <c r="G282" i="78"/>
  <c r="J281" i="78"/>
  <c r="H281" i="78"/>
  <c r="G281" i="78"/>
  <c r="J280" i="78"/>
  <c r="H280" i="78"/>
  <c r="G280" i="78"/>
  <c r="J277" i="78"/>
  <c r="H277" i="78"/>
  <c r="G277" i="78"/>
  <c r="J273" i="78"/>
  <c r="H273" i="78"/>
  <c r="G273" i="78"/>
  <c r="J272" i="78"/>
  <c r="H272" i="78"/>
  <c r="G272" i="78"/>
  <c r="J269" i="78"/>
  <c r="H269" i="78"/>
  <c r="G269" i="78"/>
  <c r="J268" i="78"/>
  <c r="H268" i="78"/>
  <c r="G268" i="78"/>
  <c r="J267" i="78"/>
  <c r="H267" i="78"/>
  <c r="G267" i="78"/>
  <c r="J261" i="78"/>
  <c r="H261" i="78"/>
  <c r="G261" i="78"/>
  <c r="J256" i="78"/>
  <c r="H256" i="78"/>
  <c r="G256" i="78"/>
  <c r="J255" i="78"/>
  <c r="H255" i="78"/>
  <c r="G255" i="78"/>
  <c r="J254" i="78"/>
  <c r="H254" i="78"/>
  <c r="G254" i="78"/>
  <c r="J243" i="78"/>
  <c r="K243" i="78" s="1"/>
  <c r="H243" i="78"/>
  <c r="G243" i="78"/>
  <c r="J242" i="78"/>
  <c r="H242" i="78"/>
  <c r="G242" i="78"/>
  <c r="J241" i="78"/>
  <c r="H241" i="78"/>
  <c r="G241" i="78"/>
  <c r="J240" i="78"/>
  <c r="H240" i="78"/>
  <c r="G240" i="78"/>
  <c r="J231" i="78"/>
  <c r="K231" i="78" s="1"/>
  <c r="H231" i="78"/>
  <c r="G231" i="78"/>
  <c r="J229" i="78"/>
  <c r="H229" i="78"/>
  <c r="G229" i="78"/>
  <c r="J212" i="78"/>
  <c r="H212" i="78"/>
  <c r="G212" i="78"/>
  <c r="J208" i="78"/>
  <c r="H208" i="78"/>
  <c r="G208" i="78"/>
  <c r="J207" i="78"/>
  <c r="H207" i="78"/>
  <c r="G207" i="78"/>
  <c r="J206" i="78"/>
  <c r="H206" i="78"/>
  <c r="G206" i="78"/>
  <c r="J205" i="78"/>
  <c r="H205" i="78"/>
  <c r="G205" i="78"/>
  <c r="J204" i="78"/>
  <c r="K204" i="78" s="1"/>
  <c r="H204" i="78"/>
  <c r="G204" i="78"/>
  <c r="J195" i="78"/>
  <c r="H195" i="78"/>
  <c r="G195" i="78"/>
  <c r="J194" i="78"/>
  <c r="H194" i="78"/>
  <c r="G194" i="78"/>
  <c r="J193" i="78"/>
  <c r="H193" i="78"/>
  <c r="G193" i="78"/>
  <c r="J184" i="78"/>
  <c r="H184" i="78"/>
  <c r="G184" i="78"/>
  <c r="J183" i="78"/>
  <c r="H183" i="78"/>
  <c r="G183" i="78"/>
  <c r="L882" i="48" l="1"/>
  <c r="O882" i="48" s="1"/>
  <c r="O886" i="48"/>
  <c r="O153" i="48"/>
  <c r="D80" i="78"/>
  <c r="D21" i="78"/>
  <c r="A20" i="78"/>
  <c r="B20" i="78"/>
  <c r="C20" i="78" s="1"/>
  <c r="D34" i="78"/>
  <c r="B32" i="78"/>
  <c r="B34" i="78" s="1"/>
  <c r="A32" i="78"/>
  <c r="D103" i="78" l="1"/>
  <c r="A80" i="78"/>
  <c r="B80" i="78"/>
  <c r="B82" i="78" s="1"/>
  <c r="D82" i="78"/>
  <c r="A21" i="78"/>
  <c r="A20" i="48"/>
  <c r="D35" i="78"/>
  <c r="A62" i="48"/>
  <c r="D22" i="78"/>
  <c r="D23" i="78" s="1"/>
  <c r="B21" i="78"/>
  <c r="B22" i="78" s="1"/>
  <c r="B23" i="78" s="1"/>
  <c r="B24" i="78" s="1"/>
  <c r="B25" i="78" s="1"/>
  <c r="B26" i="78" s="1"/>
  <c r="B27" i="78" s="1"/>
  <c r="B28" i="78" s="1"/>
  <c r="B29" i="78" s="1"/>
  <c r="B30" i="78" s="1"/>
  <c r="C34" i="78"/>
  <c r="B35" i="78"/>
  <c r="C32" i="78"/>
  <c r="A34" i="78"/>
  <c r="A231" i="48" l="1"/>
  <c r="A235" i="48" s="1"/>
  <c r="A239" i="48" s="1"/>
  <c r="A245" i="48" s="1"/>
  <c r="D108" i="78"/>
  <c r="D104" i="78"/>
  <c r="A104" i="78" s="1"/>
  <c r="A103" i="78"/>
  <c r="B103" i="78"/>
  <c r="B104" i="78" s="1"/>
  <c r="B83" i="78"/>
  <c r="B84" i="78" s="1"/>
  <c r="D83" i="78"/>
  <c r="C80" i="78"/>
  <c r="C82" i="78"/>
  <c r="A82" i="78"/>
  <c r="D36" i="78"/>
  <c r="D38" i="78" s="1"/>
  <c r="C35" i="78"/>
  <c r="B36" i="78"/>
  <c r="B37" i="78" s="1"/>
  <c r="B38" i="78" s="1"/>
  <c r="B39" i="78" s="1"/>
  <c r="B40" i="78" s="1"/>
  <c r="B41" i="78" s="1"/>
  <c r="B42" i="78" s="1"/>
  <c r="B43" i="78" s="1"/>
  <c r="B44" i="78" s="1"/>
  <c r="B45" i="78" s="1"/>
  <c r="B46" i="78" s="1"/>
  <c r="B47" i="78" s="1"/>
  <c r="B48" i="78" s="1"/>
  <c r="B49" i="78" s="1"/>
  <c r="B50" i="78" s="1"/>
  <c r="B51" i="78" s="1"/>
  <c r="B52" i="78" s="1"/>
  <c r="B53" i="78" s="1"/>
  <c r="B54" i="78" s="1"/>
  <c r="A22" i="78"/>
  <c r="A35" i="78"/>
  <c r="A66" i="48"/>
  <c r="C21" i="78"/>
  <c r="C22" i="78"/>
  <c r="D24" i="78"/>
  <c r="D25" i="78" s="1"/>
  <c r="A23" i="78"/>
  <c r="C23" i="78"/>
  <c r="D26" i="78" l="1"/>
  <c r="D84" i="78"/>
  <c r="A84" i="78" s="1"/>
  <c r="C104" i="78"/>
  <c r="B105" i="78"/>
  <c r="B106" i="78" s="1"/>
  <c r="D109" i="78"/>
  <c r="B108" i="78"/>
  <c r="A108" i="78"/>
  <c r="D114" i="78"/>
  <c r="D121" i="78" s="1"/>
  <c r="D142" i="78" s="1"/>
  <c r="D146" i="78" s="1"/>
  <c r="D157" i="78" s="1"/>
  <c r="D166" i="78" s="1"/>
  <c r="D180" i="78" s="1"/>
  <c r="C103" i="78"/>
  <c r="A250" i="48"/>
  <c r="A254" i="48" s="1"/>
  <c r="B85" i="78"/>
  <c r="B86" i="78" s="1"/>
  <c r="B87" i="78" s="1"/>
  <c r="B88" i="78" s="1"/>
  <c r="B89" i="78" s="1"/>
  <c r="B90" i="78" s="1"/>
  <c r="B91" i="78" s="1"/>
  <c r="B92" i="78" s="1"/>
  <c r="B93" i="78" s="1"/>
  <c r="B94" i="78" s="1"/>
  <c r="B95" i="78" s="1"/>
  <c r="B96" i="78" s="1"/>
  <c r="B97" i="78" s="1"/>
  <c r="B98" i="78" s="1"/>
  <c r="B99" i="78" s="1"/>
  <c r="C38" i="78"/>
  <c r="C83" i="78"/>
  <c r="A83" i="78"/>
  <c r="A36" i="78"/>
  <c r="C36" i="78"/>
  <c r="D39" i="78"/>
  <c r="A38" i="78"/>
  <c r="D27" i="78"/>
  <c r="C25" i="78"/>
  <c r="A25" i="78"/>
  <c r="A70" i="48"/>
  <c r="A24" i="78"/>
  <c r="C24" i="78"/>
  <c r="D85" i="78" l="1"/>
  <c r="A85" i="78" s="1"/>
  <c r="C39" i="78"/>
  <c r="C84" i="78"/>
  <c r="D191" i="78"/>
  <c r="A180" i="78"/>
  <c r="B180" i="78"/>
  <c r="B181" i="78" s="1"/>
  <c r="B182" i="78" s="1"/>
  <c r="B183" i="78" s="1"/>
  <c r="B184" i="78" s="1"/>
  <c r="B185" i="78" s="1"/>
  <c r="B186" i="78" s="1"/>
  <c r="B187" i="78" s="1"/>
  <c r="B188" i="78" s="1"/>
  <c r="B189" i="78" s="1"/>
  <c r="D181" i="78"/>
  <c r="C108" i="78"/>
  <c r="B109" i="78"/>
  <c r="B110" i="78" s="1"/>
  <c r="B111" i="78" s="1"/>
  <c r="B112" i="78" s="1"/>
  <c r="A327" i="48"/>
  <c r="A109" i="78"/>
  <c r="B100" i="78"/>
  <c r="B101" i="78" s="1"/>
  <c r="A259" i="48"/>
  <c r="A263" i="48" s="1"/>
  <c r="D40" i="78"/>
  <c r="A39" i="78"/>
  <c r="D28" i="78"/>
  <c r="D29" i="78" s="1"/>
  <c r="A26" i="78"/>
  <c r="C26" i="78"/>
  <c r="A75" i="48"/>
  <c r="D86" i="78" l="1"/>
  <c r="D87" i="78" s="1"/>
  <c r="C85" i="78"/>
  <c r="C40" i="78"/>
  <c r="A29" i="78"/>
  <c r="C29" i="78"/>
  <c r="D30" i="78"/>
  <c r="C180" i="78"/>
  <c r="C109" i="78"/>
  <c r="A567" i="48"/>
  <c r="A571" i="48" s="1"/>
  <c r="A575" i="48" s="1"/>
  <c r="A579" i="48" s="1"/>
  <c r="A583" i="48" s="1"/>
  <c r="A587" i="48" s="1"/>
  <c r="A181" i="78"/>
  <c r="C181" i="78"/>
  <c r="D182" i="78"/>
  <c r="A191" i="78"/>
  <c r="D192" i="78"/>
  <c r="B191" i="78"/>
  <c r="B192" i="78" s="1"/>
  <c r="B193" i="78" s="1"/>
  <c r="B194" i="78" s="1"/>
  <c r="B195" i="78" s="1"/>
  <c r="B196" i="78" s="1"/>
  <c r="B197" i="78" s="1"/>
  <c r="B198" i="78" s="1"/>
  <c r="B199" i="78" s="1"/>
  <c r="B200" i="78" s="1"/>
  <c r="B201" i="78" s="1"/>
  <c r="D203" i="78"/>
  <c r="A267" i="48"/>
  <c r="A271" i="48" s="1"/>
  <c r="C86" i="78"/>
  <c r="D41" i="78"/>
  <c r="C41" i="78" s="1"/>
  <c r="A40" i="78"/>
  <c r="A28" i="78"/>
  <c r="C28" i="78"/>
  <c r="A27" i="78"/>
  <c r="C27" i="78"/>
  <c r="A79" i="48"/>
  <c r="A83" i="48" s="1"/>
  <c r="A86" i="78" l="1"/>
  <c r="A591" i="48"/>
  <c r="C30" i="78"/>
  <c r="A30" i="78"/>
  <c r="C191" i="78"/>
  <c r="A604" i="48"/>
  <c r="A608" i="48" s="1"/>
  <c r="A612" i="48" s="1"/>
  <c r="A616" i="48" s="1"/>
  <c r="A620" i="48" s="1"/>
  <c r="A624" i="48" s="1"/>
  <c r="A192" i="78"/>
  <c r="D193" i="78"/>
  <c r="C192" i="78"/>
  <c r="D183" i="78"/>
  <c r="A182" i="78"/>
  <c r="C182" i="78"/>
  <c r="A203" i="78"/>
  <c r="B203" i="78"/>
  <c r="B204" i="78" s="1"/>
  <c r="B205" i="78" s="1"/>
  <c r="B206" i="78" s="1"/>
  <c r="B207" i="78" s="1"/>
  <c r="B208" i="78" s="1"/>
  <c r="D210" i="78"/>
  <c r="D204" i="78"/>
  <c r="A275" i="48"/>
  <c r="A280" i="48" s="1"/>
  <c r="A87" i="78"/>
  <c r="C87" i="78"/>
  <c r="D89" i="78"/>
  <c r="A87" i="48"/>
  <c r="D42" i="78"/>
  <c r="C42" i="78" s="1"/>
  <c r="A41" i="78"/>
  <c r="A628" i="48" l="1"/>
  <c r="A595" i="48"/>
  <c r="C203" i="78"/>
  <c r="A645" i="48"/>
  <c r="A649" i="48" s="1"/>
  <c r="A653" i="48" s="1"/>
  <c r="A657" i="48" s="1"/>
  <c r="A661" i="48" s="1"/>
  <c r="A204" i="78"/>
  <c r="D205" i="78"/>
  <c r="C204" i="78"/>
  <c r="A183" i="78"/>
  <c r="C183" i="78"/>
  <c r="D184" i="78"/>
  <c r="D185" i="78" s="1"/>
  <c r="B210" i="78"/>
  <c r="B212" i="78" s="1"/>
  <c r="B213" i="78" s="1"/>
  <c r="B214" i="78" s="1"/>
  <c r="B216" i="78" s="1"/>
  <c r="B217" i="78" s="1"/>
  <c r="B218" i="78" s="1"/>
  <c r="B219" i="78" s="1"/>
  <c r="B221" i="78" s="1"/>
  <c r="B222" i="78" s="1"/>
  <c r="B224" i="78" s="1"/>
  <c r="D226" i="78"/>
  <c r="D212" i="78"/>
  <c r="A210" i="78"/>
  <c r="A193" i="78"/>
  <c r="C193" i="78"/>
  <c r="D194" i="78"/>
  <c r="A285" i="48"/>
  <c r="A89" i="78"/>
  <c r="C89" i="78"/>
  <c r="D90" i="78"/>
  <c r="A91" i="48"/>
  <c r="D43" i="78"/>
  <c r="A42" i="78"/>
  <c r="C43" i="78" l="1"/>
  <c r="A632" i="48"/>
  <c r="A185" i="78"/>
  <c r="D186" i="78"/>
  <c r="C185" i="78"/>
  <c r="A599" i="48"/>
  <c r="C210" i="78"/>
  <c r="A667" i="48"/>
  <c r="A672" i="48" s="1"/>
  <c r="A677" i="48" s="1"/>
  <c r="A682" i="48" s="1"/>
  <c r="A687" i="48" s="1"/>
  <c r="A693" i="48" s="1"/>
  <c r="C212" i="78"/>
  <c r="D213" i="78"/>
  <c r="A212" i="78"/>
  <c r="C194" i="78"/>
  <c r="D195" i="78"/>
  <c r="D196" i="78" s="1"/>
  <c r="A194" i="78"/>
  <c r="D239" i="78"/>
  <c r="B226" i="78"/>
  <c r="B228" i="78" s="1"/>
  <c r="B229" i="78" s="1"/>
  <c r="B230" i="78" s="1"/>
  <c r="B231" i="78" s="1"/>
  <c r="B232" i="78" s="1"/>
  <c r="B233" i="78" s="1"/>
  <c r="B234" i="78" s="1"/>
  <c r="B235" i="78" s="1"/>
  <c r="B236" i="78" s="1"/>
  <c r="B237" i="78" s="1"/>
  <c r="A226" i="78"/>
  <c r="D228" i="78"/>
  <c r="D206" i="78"/>
  <c r="C205" i="78"/>
  <c r="A205" i="78"/>
  <c r="C184" i="78"/>
  <c r="A184" i="78"/>
  <c r="A290" i="48"/>
  <c r="A90" i="78"/>
  <c r="C90" i="78"/>
  <c r="D91" i="78"/>
  <c r="A95" i="48"/>
  <c r="D44" i="78"/>
  <c r="A43" i="78"/>
  <c r="A698" i="48" l="1"/>
  <c r="A636" i="48"/>
  <c r="A640" i="48" s="1"/>
  <c r="A196" i="78"/>
  <c r="C196" i="78"/>
  <c r="D197" i="78"/>
  <c r="C186" i="78"/>
  <c r="A186" i="78"/>
  <c r="D187" i="78"/>
  <c r="C226" i="78"/>
  <c r="A720" i="48"/>
  <c r="A725" i="48" s="1"/>
  <c r="A729" i="48" s="1"/>
  <c r="A734" i="48" s="1"/>
  <c r="A740" i="48" s="1"/>
  <c r="A744" i="48" s="1"/>
  <c r="C228" i="78"/>
  <c r="D229" i="78"/>
  <c r="A228" i="78"/>
  <c r="C213" i="78"/>
  <c r="A213" i="78"/>
  <c r="D214" i="78"/>
  <c r="D240" i="78"/>
  <c r="B239" i="78"/>
  <c r="B240" i="78" s="1"/>
  <c r="B241" i="78" s="1"/>
  <c r="B242" i="78" s="1"/>
  <c r="B243" i="78" s="1"/>
  <c r="B244" i="78" s="1"/>
  <c r="B245" i="78" s="1"/>
  <c r="B246" i="78" s="1"/>
  <c r="B247" i="78" s="1"/>
  <c r="B248" i="78" s="1"/>
  <c r="B249" i="78" s="1"/>
  <c r="B250" i="78" s="1"/>
  <c r="D252" i="78"/>
  <c r="A239" i="78"/>
  <c r="D207" i="78"/>
  <c r="A206" i="78"/>
  <c r="C206" i="78"/>
  <c r="A195" i="78"/>
  <c r="C195" i="78"/>
  <c r="A295" i="48"/>
  <c r="A301" i="48" s="1"/>
  <c r="A91" i="78"/>
  <c r="C91" i="78"/>
  <c r="D92" i="78"/>
  <c r="D93" i="78" s="1"/>
  <c r="C44" i="78"/>
  <c r="D45" i="78"/>
  <c r="A99" i="48"/>
  <c r="A103" i="48" s="1"/>
  <c r="A44" i="78"/>
  <c r="A748" i="48" l="1"/>
  <c r="A703" i="48"/>
  <c r="C197" i="78"/>
  <c r="A197" i="78"/>
  <c r="D198" i="78"/>
  <c r="D188" i="78"/>
  <c r="C187" i="78"/>
  <c r="A187" i="78"/>
  <c r="C239" i="78"/>
  <c r="D253" i="78"/>
  <c r="B252" i="78"/>
  <c r="B253" i="78" s="1"/>
  <c r="B254" i="78" s="1"/>
  <c r="B255" i="78" s="1"/>
  <c r="B256" i="78" s="1"/>
  <c r="B257" i="78" s="1"/>
  <c r="B258" i="78" s="1"/>
  <c r="D260" i="78"/>
  <c r="A252" i="78"/>
  <c r="D230" i="78"/>
  <c r="C229" i="78"/>
  <c r="A229" i="78"/>
  <c r="A761" i="48"/>
  <c r="A765" i="48" s="1"/>
  <c r="A769" i="48" s="1"/>
  <c r="A773" i="48" s="1"/>
  <c r="A777" i="48" s="1"/>
  <c r="A781" i="48" s="1"/>
  <c r="C240" i="78"/>
  <c r="A240" i="78"/>
  <c r="D241" i="78"/>
  <c r="C207" i="78"/>
  <c r="D208" i="78"/>
  <c r="A207" i="78"/>
  <c r="D216" i="78"/>
  <c r="C214" i="78"/>
  <c r="A214" i="78"/>
  <c r="A305" i="48"/>
  <c r="A93" i="78"/>
  <c r="D94" i="78"/>
  <c r="C93" i="78"/>
  <c r="A92" i="78"/>
  <c r="C92" i="78"/>
  <c r="C45" i="78"/>
  <c r="D46" i="78"/>
  <c r="A107" i="48"/>
  <c r="A45" i="78"/>
  <c r="D217" i="78" l="1"/>
  <c r="C217" i="78" s="1"/>
  <c r="A785" i="48"/>
  <c r="A752" i="48"/>
  <c r="A708" i="48"/>
  <c r="A713" i="48" s="1"/>
  <c r="D218" i="78"/>
  <c r="A198" i="78"/>
  <c r="C198" i="78"/>
  <c r="D199" i="78"/>
  <c r="D189" i="78"/>
  <c r="C188" i="78"/>
  <c r="A188" i="78"/>
  <c r="C252" i="78"/>
  <c r="C216" i="78"/>
  <c r="A216" i="78"/>
  <c r="D242" i="78"/>
  <c r="A241" i="78"/>
  <c r="C241" i="78"/>
  <c r="D231" i="78"/>
  <c r="D233" i="78" s="1"/>
  <c r="A230" i="78"/>
  <c r="C230" i="78"/>
  <c r="C208" i="78"/>
  <c r="A208" i="78"/>
  <c r="D264" i="78"/>
  <c r="B260" i="78"/>
  <c r="B261" i="78" s="1"/>
  <c r="A260" i="78"/>
  <c r="D261" i="78"/>
  <c r="A806" i="48"/>
  <c r="A810" i="48" s="1"/>
  <c r="A814" i="48" s="1"/>
  <c r="A818" i="48" s="1"/>
  <c r="A822" i="48" s="1"/>
  <c r="A826" i="48" s="1"/>
  <c r="A253" i="78"/>
  <c r="C253" i="78"/>
  <c r="D254" i="78"/>
  <c r="A309" i="48"/>
  <c r="C94" i="78"/>
  <c r="A94" i="78"/>
  <c r="D95" i="78"/>
  <c r="C46" i="78"/>
  <c r="D47" i="78"/>
  <c r="A111" i="48"/>
  <c r="A46" i="78"/>
  <c r="A217" i="78" l="1"/>
  <c r="A789" i="48"/>
  <c r="A756" i="48"/>
  <c r="A233" i="78"/>
  <c r="C233" i="78"/>
  <c r="D219" i="78"/>
  <c r="C218" i="78"/>
  <c r="A218" i="78"/>
  <c r="A199" i="78"/>
  <c r="C199" i="78"/>
  <c r="D200" i="78"/>
  <c r="A189" i="78"/>
  <c r="C189" i="78"/>
  <c r="C260" i="78"/>
  <c r="D265" i="78"/>
  <c r="D271" i="78"/>
  <c r="B264" i="78"/>
  <c r="B265" i="78" s="1"/>
  <c r="B266" i="78" s="1"/>
  <c r="B267" i="78" s="1"/>
  <c r="B268" i="78" s="1"/>
  <c r="B269" i="78" s="1"/>
  <c r="A264" i="78"/>
  <c r="C242" i="78"/>
  <c r="A242" i="78"/>
  <c r="D243" i="78"/>
  <c r="D244" i="78" s="1"/>
  <c r="A831" i="48"/>
  <c r="A261" i="78"/>
  <c r="C261" i="78"/>
  <c r="D255" i="78"/>
  <c r="C254" i="78"/>
  <c r="A254" i="78"/>
  <c r="A231" i="78"/>
  <c r="C231" i="78"/>
  <c r="A95" i="78"/>
  <c r="D96" i="78"/>
  <c r="C95" i="78"/>
  <c r="D48" i="78"/>
  <c r="C47" i="78"/>
  <c r="A115" i="48"/>
  <c r="A47" i="78"/>
  <c r="A793" i="48" l="1"/>
  <c r="A797" i="48" s="1"/>
  <c r="A244" i="78"/>
  <c r="C244" i="78"/>
  <c r="D245" i="78"/>
  <c r="D234" i="78"/>
  <c r="D221" i="78"/>
  <c r="A219" i="78"/>
  <c r="C219" i="78"/>
  <c r="C200" i="78"/>
  <c r="A200" i="78"/>
  <c r="D201" i="78"/>
  <c r="C264" i="78"/>
  <c r="C243" i="78"/>
  <c r="A243" i="78"/>
  <c r="D272" i="78"/>
  <c r="A271" i="78"/>
  <c r="D275" i="78"/>
  <c r="B271" i="78"/>
  <c r="B272" i="78" s="1"/>
  <c r="B273" i="78" s="1"/>
  <c r="D256" i="78"/>
  <c r="D257" i="78" s="1"/>
  <c r="A255" i="78"/>
  <c r="C255" i="78"/>
  <c r="A836" i="48"/>
  <c r="A840" i="48" s="1"/>
  <c r="A844" i="48" s="1"/>
  <c r="A848" i="48" s="1"/>
  <c r="A852" i="48" s="1"/>
  <c r="D266" i="78"/>
  <c r="A265" i="78"/>
  <c r="C265" i="78"/>
  <c r="A96" i="78"/>
  <c r="C96" i="78"/>
  <c r="D97" i="78"/>
  <c r="D49" i="78"/>
  <c r="C48" i="78"/>
  <c r="A119" i="48"/>
  <c r="A48" i="78"/>
  <c r="A257" i="78" l="1"/>
  <c r="C257" i="78"/>
  <c r="D258" i="78"/>
  <c r="A801" i="48"/>
  <c r="C245" i="78"/>
  <c r="A245" i="78"/>
  <c r="D246" i="78"/>
  <c r="A234" i="78"/>
  <c r="C234" i="78"/>
  <c r="D235" i="78"/>
  <c r="A221" i="78"/>
  <c r="D222" i="78"/>
  <c r="C221" i="78"/>
  <c r="C201" i="78"/>
  <c r="A201" i="78"/>
  <c r="D267" i="78"/>
  <c r="C266" i="78"/>
  <c r="A266" i="78"/>
  <c r="A275" i="78"/>
  <c r="D276" i="78"/>
  <c r="B275" i="78"/>
  <c r="B276" i="78" s="1"/>
  <c r="B277" i="78" s="1"/>
  <c r="D279" i="78"/>
  <c r="A857" i="48"/>
  <c r="A861" i="48" s="1"/>
  <c r="C272" i="78"/>
  <c r="A272" i="78"/>
  <c r="D273" i="78"/>
  <c r="C256" i="78"/>
  <c r="A256" i="78"/>
  <c r="C271" i="78"/>
  <c r="A97" i="78"/>
  <c r="C97" i="78"/>
  <c r="D99" i="78"/>
  <c r="D50" i="78"/>
  <c r="C49" i="78"/>
  <c r="A123" i="48"/>
  <c r="A127" i="48" s="1"/>
  <c r="C258" i="78" l="1"/>
  <c r="A258" i="78"/>
  <c r="A246" i="78"/>
  <c r="C246" i="78"/>
  <c r="D247" i="78"/>
  <c r="A235" i="78"/>
  <c r="C235" i="78"/>
  <c r="D236" i="78"/>
  <c r="C222" i="78"/>
  <c r="A222" i="78"/>
  <c r="D224" i="78"/>
  <c r="A273" i="78"/>
  <c r="C273" i="78"/>
  <c r="C275" i="78"/>
  <c r="A866" i="48"/>
  <c r="A871" i="48" s="1"/>
  <c r="C276" i="78"/>
  <c r="D277" i="78"/>
  <c r="A276" i="78"/>
  <c r="A279" i="78"/>
  <c r="B279" i="78"/>
  <c r="B280" i="78" s="1"/>
  <c r="B281" i="78" s="1"/>
  <c r="B282" i="78" s="1"/>
  <c r="B283" i="78" s="1"/>
  <c r="B284" i="78" s="1"/>
  <c r="B285" i="78" s="1"/>
  <c r="B286" i="78" s="1"/>
  <c r="D288" i="78"/>
  <c r="D280" i="78"/>
  <c r="C267" i="78"/>
  <c r="D268" i="78"/>
  <c r="A267" i="78"/>
  <c r="A99" i="78"/>
  <c r="D100" i="78"/>
  <c r="C99" i="78"/>
  <c r="D51" i="78"/>
  <c r="C50" i="78"/>
  <c r="A131" i="48"/>
  <c r="D237" i="78" l="1"/>
  <c r="A247" i="78"/>
  <c r="D248" i="78"/>
  <c r="C247" i="78"/>
  <c r="C237" i="78"/>
  <c r="A237" i="78"/>
  <c r="A236" i="78"/>
  <c r="C236" i="78"/>
  <c r="A224" i="78"/>
  <c r="C224" i="78"/>
  <c r="C279" i="78"/>
  <c r="A876" i="48"/>
  <c r="A880" i="48" s="1"/>
  <c r="A884" i="48" s="1"/>
  <c r="A888" i="48" s="1"/>
  <c r="A892" i="48" s="1"/>
  <c r="A896" i="48" s="1"/>
  <c r="A900" i="48" s="1"/>
  <c r="D281" i="78"/>
  <c r="C280" i="78"/>
  <c r="A280" i="78"/>
  <c r="D297" i="78"/>
  <c r="B288" i="78"/>
  <c r="B289" i="78" s="1"/>
  <c r="B290" i="78" s="1"/>
  <c r="B291" i="78" s="1"/>
  <c r="B292" i="78" s="1"/>
  <c r="B293" i="78" s="1"/>
  <c r="B294" i="78" s="1"/>
  <c r="B295" i="78" s="1"/>
  <c r="D289" i="78"/>
  <c r="A288" i="78"/>
  <c r="A277" i="78"/>
  <c r="C277" i="78"/>
  <c r="A268" i="78"/>
  <c r="C268" i="78"/>
  <c r="D269" i="78"/>
  <c r="D101" i="78"/>
  <c r="A100" i="78"/>
  <c r="C100" i="78"/>
  <c r="D52" i="78"/>
  <c r="C51" i="78"/>
  <c r="A136" i="48"/>
  <c r="D249" i="78" l="1"/>
  <c r="A249" i="78" s="1"/>
  <c r="D250" i="78"/>
  <c r="C249" i="78"/>
  <c r="C248" i="78"/>
  <c r="A248" i="78"/>
  <c r="C288" i="78"/>
  <c r="C269" i="78"/>
  <c r="A269" i="78"/>
  <c r="D282" i="78"/>
  <c r="C281" i="78"/>
  <c r="A281" i="78"/>
  <c r="A905" i="48"/>
  <c r="A909" i="48" s="1"/>
  <c r="A913" i="48" s="1"/>
  <c r="A917" i="48" s="1"/>
  <c r="A921" i="48" s="1"/>
  <c r="A925" i="48" s="1"/>
  <c r="A289" i="78"/>
  <c r="C289" i="78"/>
  <c r="D290" i="78"/>
  <c r="B297" i="78"/>
  <c r="B298" i="78" s="1"/>
  <c r="B299" i="78" s="1"/>
  <c r="D298" i="78"/>
  <c r="D301" i="78"/>
  <c r="A297" i="78"/>
  <c r="A101" i="78"/>
  <c r="C101" i="78"/>
  <c r="C52" i="78"/>
  <c r="D53" i="78"/>
  <c r="A140" i="48"/>
  <c r="A929" i="48" l="1"/>
  <c r="C250" i="78"/>
  <c r="A250" i="78"/>
  <c r="D304" i="78"/>
  <c r="B301" i="78"/>
  <c r="B302" i="78" s="1"/>
  <c r="D302" i="78"/>
  <c r="A301" i="78"/>
  <c r="A934" i="48"/>
  <c r="A938" i="48" s="1"/>
  <c r="C298" i="78"/>
  <c r="D299" i="78"/>
  <c r="A298" i="78"/>
  <c r="C290" i="78"/>
  <c r="A290" i="78"/>
  <c r="D291" i="78"/>
  <c r="D292" i="78" s="1"/>
  <c r="C282" i="78"/>
  <c r="D283" i="78"/>
  <c r="D284" i="78" s="1"/>
  <c r="A282" i="78"/>
  <c r="C297" i="78"/>
  <c r="C53" i="78"/>
  <c r="D54" i="78"/>
  <c r="C54" i="78" s="1"/>
  <c r="A292" i="78" l="1"/>
  <c r="D293" i="78"/>
  <c r="C292" i="78"/>
  <c r="A284" i="78"/>
  <c r="D285" i="78"/>
  <c r="C284" i="78"/>
  <c r="C301" i="78"/>
  <c r="A291" i="78"/>
  <c r="C291" i="78"/>
  <c r="A943" i="48"/>
  <c r="A302" i="78"/>
  <c r="C302" i="78"/>
  <c r="C283" i="78"/>
  <c r="A283" i="78"/>
  <c r="C299" i="78"/>
  <c r="A299" i="78"/>
  <c r="A304" i="78"/>
  <c r="B304" i="78"/>
  <c r="B305" i="78" s="1"/>
  <c r="D305" i="78"/>
  <c r="A54" i="78"/>
  <c r="A293" i="78" l="1"/>
  <c r="C293" i="78"/>
  <c r="D294" i="78"/>
  <c r="C285" i="78"/>
  <c r="D286" i="78"/>
  <c r="A285" i="78"/>
  <c r="C304" i="78"/>
  <c r="A948" i="48"/>
  <c r="A305" i="78"/>
  <c r="C305" i="78"/>
  <c r="D295" i="78" l="1"/>
  <c r="A294" i="78"/>
  <c r="C294" i="78"/>
  <c r="A286" i="78"/>
  <c r="C286" i="78"/>
  <c r="A295" i="78" l="1"/>
  <c r="C295" i="78"/>
  <c r="D59" i="78"/>
  <c r="A147" i="48" s="1"/>
  <c r="A151" i="48" s="1"/>
  <c r="A155" i="48" s="1"/>
  <c r="A159" i="48" s="1"/>
  <c r="A163" i="48" s="1"/>
  <c r="A168" i="48" s="1"/>
  <c r="B57" i="78"/>
  <c r="B59" i="78" s="1"/>
  <c r="B60" i="78" s="1"/>
  <c r="B61" i="78" s="1"/>
  <c r="B62" i="78" s="1"/>
  <c r="B63" i="78" s="1"/>
  <c r="B64" i="78" s="1"/>
  <c r="B65" i="78" s="1"/>
  <c r="B66" i="78" s="1"/>
  <c r="B67" i="78" s="1"/>
  <c r="B68" i="78" s="1"/>
  <c r="B69" i="78" s="1"/>
  <c r="B70" i="78" s="1"/>
  <c r="B71" i="78" s="1"/>
  <c r="B72" i="78" s="1"/>
  <c r="B73" i="78" s="1"/>
  <c r="B74" i="78" s="1"/>
  <c r="B75" i="78" s="1"/>
  <c r="B76" i="78" s="1"/>
  <c r="B77" i="78" s="1"/>
  <c r="B78" i="78" s="1"/>
  <c r="A57" i="78"/>
  <c r="A172" i="48" l="1"/>
  <c r="A176" i="48" s="1"/>
  <c r="A180" i="48" s="1"/>
  <c r="C57" i="78"/>
  <c r="D60" i="78"/>
  <c r="C59" i="78"/>
  <c r="A59" i="78"/>
  <c r="A184" i="48" l="1"/>
  <c r="A189" i="48" s="1"/>
  <c r="A60" i="78"/>
  <c r="D61" i="78"/>
  <c r="C60" i="78"/>
  <c r="A194" i="48" l="1"/>
  <c r="A61" i="78"/>
  <c r="D62" i="78"/>
  <c r="C61" i="78"/>
  <c r="D63" i="78" l="1"/>
  <c r="A198" i="48"/>
  <c r="A63" i="78"/>
  <c r="C63" i="78"/>
  <c r="D65" i="78"/>
  <c r="C62" i="78"/>
  <c r="A62" i="78"/>
  <c r="A202" i="48" l="1"/>
  <c r="A206" i="48" s="1"/>
  <c r="A65" i="78"/>
  <c r="C65" i="78"/>
  <c r="D66" i="78"/>
  <c r="A210" i="48" l="1"/>
  <c r="A66" i="78"/>
  <c r="C66" i="78"/>
  <c r="D67" i="78"/>
  <c r="D68" i="78" s="1"/>
  <c r="A216" i="48" l="1"/>
  <c r="A68" i="78"/>
  <c r="C68" i="78"/>
  <c r="D69" i="78"/>
  <c r="A67" i="78"/>
  <c r="C67" i="78"/>
  <c r="A221" i="48" l="1"/>
  <c r="A225" i="48" s="1"/>
  <c r="C69" i="78"/>
  <c r="D70" i="78"/>
  <c r="A69" i="78"/>
  <c r="A70" i="78" l="1"/>
  <c r="D71" i="78"/>
  <c r="C70" i="78"/>
  <c r="A71" i="78" l="1"/>
  <c r="C71" i="78"/>
  <c r="D72" i="78"/>
  <c r="C72" i="78" l="1"/>
  <c r="A72" i="78"/>
  <c r="D73" i="78"/>
  <c r="D74" i="78" l="1"/>
  <c r="C73" i="78"/>
  <c r="A73" i="78"/>
  <c r="A74" i="78" l="1"/>
  <c r="D75" i="78"/>
  <c r="C74" i="78"/>
  <c r="C75" i="78" l="1"/>
  <c r="A75" i="78"/>
  <c r="D76" i="78"/>
  <c r="A76" i="78" l="1"/>
  <c r="D77" i="78"/>
  <c r="C76" i="78"/>
  <c r="A77" i="78" l="1"/>
  <c r="C77" i="78"/>
  <c r="D78" i="78"/>
  <c r="C78" i="78" l="1"/>
  <c r="A78" i="78"/>
  <c r="C6" i="77" l="1"/>
  <c r="B5" i="77"/>
  <c r="B3" i="77"/>
  <c r="B2" i="77"/>
  <c r="A12" i="80" l="1"/>
  <c r="D17" i="80"/>
  <c r="G17" i="80" s="1"/>
  <c r="E17" i="80"/>
  <c r="F17" i="80"/>
  <c r="D18" i="80"/>
  <c r="G18" i="80" s="1"/>
  <c r="E18" i="80"/>
  <c r="F18" i="80"/>
  <c r="D19" i="80"/>
  <c r="G19" i="80" s="1"/>
  <c r="E19" i="80"/>
  <c r="F19" i="80"/>
  <c r="D20" i="80"/>
  <c r="G20" i="80" s="1"/>
  <c r="E20" i="80"/>
  <c r="F20" i="80"/>
  <c r="D21" i="80"/>
  <c r="G21" i="80" s="1"/>
  <c r="E21" i="80"/>
  <c r="F21" i="80"/>
  <c r="D22" i="80"/>
  <c r="E22" i="80"/>
  <c r="G22" i="80" s="1"/>
  <c r="F22" i="80"/>
  <c r="D23" i="80"/>
  <c r="G23" i="80"/>
  <c r="D24" i="80"/>
  <c r="D25" i="80"/>
  <c r="E25" i="80"/>
  <c r="G25" i="80" s="1"/>
  <c r="F25" i="80"/>
  <c r="O25" i="80"/>
  <c r="L26" i="80"/>
  <c r="M26" i="80"/>
  <c r="N26" i="80"/>
  <c r="L27" i="80"/>
  <c r="H26" i="80" s="1"/>
  <c r="M27" i="80"/>
  <c r="N27" i="80"/>
  <c r="F43" i="80"/>
  <c r="F44" i="80"/>
  <c r="D50" i="80"/>
  <c r="G44" i="80" s="1"/>
  <c r="C71" i="80"/>
  <c r="G26" i="80" l="1"/>
  <c r="S3" i="78" s="1"/>
  <c r="G27" i="80"/>
  <c r="R3" i="78" s="1"/>
  <c r="J24" i="78"/>
  <c r="H24" i="78"/>
  <c r="G24" i="78"/>
  <c r="T3" i="78" l="1"/>
  <c r="K83" i="78" l="1"/>
  <c r="K138" i="78"/>
  <c r="K214" i="78"/>
  <c r="K40" i="78"/>
  <c r="K82" i="78"/>
  <c r="K130" i="78"/>
  <c r="K199" i="78"/>
  <c r="K30" i="78"/>
  <c r="K77" i="78"/>
  <c r="K71" i="78"/>
  <c r="K125" i="78"/>
  <c r="K189" i="78"/>
  <c r="K276" i="78"/>
  <c r="K124" i="78"/>
  <c r="K188" i="78"/>
  <c r="K266" i="78"/>
  <c r="K72" i="78"/>
  <c r="K175" i="78"/>
  <c r="K248" i="78"/>
  <c r="K70" i="78"/>
  <c r="K48" i="78"/>
  <c r="K109" i="78"/>
  <c r="K236" i="78"/>
  <c r="K200" i="78"/>
  <c r="K123" i="78"/>
  <c r="K73" i="78"/>
  <c r="K182" i="78"/>
  <c r="K86" i="78"/>
  <c r="K158" i="78"/>
  <c r="K221" i="78"/>
  <c r="K46" i="78"/>
  <c r="K18" i="78"/>
  <c r="K133" i="78"/>
  <c r="K213" i="78"/>
  <c r="K43" i="78"/>
  <c r="K25" i="78"/>
  <c r="K74" i="78"/>
  <c r="K132" i="78"/>
  <c r="K201" i="78"/>
  <c r="K131" i="78"/>
  <c r="K265" i="78"/>
  <c r="K257" i="78"/>
  <c r="K96" i="78"/>
  <c r="K171" i="78"/>
  <c r="K230" i="78"/>
  <c r="K50" i="78"/>
  <c r="K85" i="78"/>
  <c r="K151" i="78"/>
  <c r="K217" i="78"/>
  <c r="K47" i="78"/>
  <c r="K39" i="78"/>
  <c r="K78" i="78"/>
  <c r="K147" i="78"/>
  <c r="K216" i="78"/>
  <c r="K110" i="78"/>
  <c r="K172" i="78"/>
  <c r="K29" i="78"/>
  <c r="K187" i="78"/>
  <c r="K122" i="78"/>
  <c r="K112" i="78"/>
  <c r="K181" i="78"/>
  <c r="K253" i="78"/>
  <c r="K62" i="78"/>
  <c r="K94" i="78"/>
  <c r="K170" i="78"/>
  <c r="K228" i="78"/>
  <c r="K51" i="78"/>
  <c r="K44" i="78"/>
  <c r="K87" i="78"/>
  <c r="K169" i="78"/>
  <c r="K222" i="78"/>
  <c r="K76" i="78"/>
  <c r="K61" i="78"/>
  <c r="E6" i="78"/>
  <c r="B6" i="77" s="1"/>
  <c r="Q15" i="48"/>
  <c r="J22" i="78"/>
  <c r="J23" i="78" l="1"/>
  <c r="H23" i="78"/>
  <c r="G23" i="78"/>
  <c r="H22" i="78"/>
  <c r="G22" i="78"/>
  <c r="J21" i="78"/>
  <c r="H21" i="78"/>
  <c r="G21" i="78"/>
  <c r="Q11" i="48"/>
  <c r="A166" i="78" l="1"/>
  <c r="J168" i="78"/>
  <c r="H168" i="78"/>
  <c r="G168" i="78"/>
  <c r="J167" i="78"/>
  <c r="H167" i="78"/>
  <c r="G167" i="78"/>
  <c r="D167" i="78"/>
  <c r="A518" i="48" s="1"/>
  <c r="B166" i="78"/>
  <c r="B167" i="78" s="1"/>
  <c r="B168" i="78" s="1"/>
  <c r="B169" i="78" s="1"/>
  <c r="B170" i="78" s="1"/>
  <c r="B171" i="78" s="1"/>
  <c r="B172" i="78" s="1"/>
  <c r="B173" i="78" s="1"/>
  <c r="B174" i="78" s="1"/>
  <c r="B175" i="78" s="1"/>
  <c r="B176" i="78" s="1"/>
  <c r="B177" i="78" s="1"/>
  <c r="B178" i="78" s="1"/>
  <c r="J161" i="78"/>
  <c r="H161" i="78"/>
  <c r="G161" i="78"/>
  <c r="J160" i="78"/>
  <c r="H160" i="78"/>
  <c r="G160" i="78"/>
  <c r="J159" i="78"/>
  <c r="H159" i="78"/>
  <c r="G159" i="78"/>
  <c r="D158" i="78"/>
  <c r="B157" i="78"/>
  <c r="C157" i="78" s="1"/>
  <c r="A157" i="78"/>
  <c r="J150" i="78"/>
  <c r="H150" i="78"/>
  <c r="G150" i="78"/>
  <c r="J149" i="78"/>
  <c r="H149" i="78"/>
  <c r="G149" i="78"/>
  <c r="J148" i="78"/>
  <c r="H148" i="78"/>
  <c r="G148" i="78"/>
  <c r="D147" i="78"/>
  <c r="B146" i="78"/>
  <c r="C146" i="78" s="1"/>
  <c r="A146" i="78"/>
  <c r="J144" i="78"/>
  <c r="H144" i="78"/>
  <c r="G144" i="78"/>
  <c r="J143" i="78"/>
  <c r="H143" i="78"/>
  <c r="G143" i="78"/>
  <c r="D143" i="78"/>
  <c r="B142" i="78"/>
  <c r="B143" i="78" s="1"/>
  <c r="A142" i="78"/>
  <c r="D122" i="78"/>
  <c r="B121" i="78"/>
  <c r="B122" i="78" s="1"/>
  <c r="B123" i="78" s="1"/>
  <c r="B124" i="78" s="1"/>
  <c r="B125" i="78" s="1"/>
  <c r="B126" i="78" s="1"/>
  <c r="B127" i="78" s="1"/>
  <c r="B128" i="78" s="1"/>
  <c r="B129" i="78" s="1"/>
  <c r="A121" i="78"/>
  <c r="J119" i="78"/>
  <c r="H119" i="78"/>
  <c r="G119" i="78"/>
  <c r="J118" i="78"/>
  <c r="H118" i="78"/>
  <c r="G118" i="78"/>
  <c r="J117" i="78"/>
  <c r="H117" i="78"/>
  <c r="G117" i="78"/>
  <c r="J116" i="78"/>
  <c r="H116" i="78"/>
  <c r="G116" i="78"/>
  <c r="J115" i="78"/>
  <c r="H115" i="78"/>
  <c r="G115" i="78"/>
  <c r="D115" i="78"/>
  <c r="A115" i="78" s="1"/>
  <c r="B114" i="78"/>
  <c r="B115" i="78" s="1"/>
  <c r="B116" i="78" s="1"/>
  <c r="A114" i="78"/>
  <c r="J111" i="78"/>
  <c r="H111" i="78"/>
  <c r="G111" i="78"/>
  <c r="J105" i="78"/>
  <c r="H105" i="78"/>
  <c r="G105" i="78"/>
  <c r="J104" i="78"/>
  <c r="K104" i="78" s="1"/>
  <c r="H104" i="78"/>
  <c r="G104" i="78"/>
  <c r="A314" i="48"/>
  <c r="B16" i="77"/>
  <c r="B10" i="47" s="1"/>
  <c r="D123" i="78" l="1"/>
  <c r="L355" i="48"/>
  <c r="O355" i="48" s="1"/>
  <c r="Q353" i="48" s="1"/>
  <c r="O333" i="48"/>
  <c r="L337" i="48"/>
  <c r="O337" i="48" s="1"/>
  <c r="C123" i="78"/>
  <c r="B130" i="78"/>
  <c r="B131" i="78" s="1"/>
  <c r="B132" i="78" s="1"/>
  <c r="B133" i="78" s="1"/>
  <c r="B134" i="78" s="1"/>
  <c r="B135" i="78" s="1"/>
  <c r="B136" i="78" s="1"/>
  <c r="B137" i="78" s="1"/>
  <c r="B138" i="78" s="1"/>
  <c r="B139" i="78" s="1"/>
  <c r="B140" i="78" s="1"/>
  <c r="A522" i="48"/>
  <c r="A366" i="48"/>
  <c r="A143" i="78"/>
  <c r="A443" i="48"/>
  <c r="A158" i="78"/>
  <c r="A489" i="48"/>
  <c r="A147" i="78"/>
  <c r="A452" i="48"/>
  <c r="D105" i="78"/>
  <c r="B158" i="78"/>
  <c r="B159" i="78" s="1"/>
  <c r="B160" i="78" s="1"/>
  <c r="B161" i="78" s="1"/>
  <c r="B162" i="78" s="1"/>
  <c r="B163" i="78" s="1"/>
  <c r="B164" i="78" s="1"/>
  <c r="B147" i="78"/>
  <c r="B148" i="78" s="1"/>
  <c r="B149" i="78" s="1"/>
  <c r="B150" i="78" s="1"/>
  <c r="B151" i="78" s="1"/>
  <c r="B152" i="78" s="1"/>
  <c r="B153" i="78" s="1"/>
  <c r="B154" i="78" s="1"/>
  <c r="B155" i="78" s="1"/>
  <c r="D148" i="78"/>
  <c r="A148" i="78" s="1"/>
  <c r="D168" i="78"/>
  <c r="A168" i="78" s="1"/>
  <c r="A167" i="78"/>
  <c r="C166" i="78"/>
  <c r="C167" i="78"/>
  <c r="D159" i="78"/>
  <c r="D160" i="78" s="1"/>
  <c r="D161" i="78" s="1"/>
  <c r="D162" i="78" s="1"/>
  <c r="D144" i="78"/>
  <c r="B144" i="78"/>
  <c r="C143" i="78"/>
  <c r="C142" i="78"/>
  <c r="A122" i="78"/>
  <c r="C121" i="78"/>
  <c r="C122" i="78"/>
  <c r="A344" i="48"/>
  <c r="A318" i="48"/>
  <c r="C114" i="78"/>
  <c r="D116" i="78"/>
  <c r="C116" i="78" s="1"/>
  <c r="B117" i="78"/>
  <c r="B118" i="78" s="1"/>
  <c r="B119" i="78" s="1"/>
  <c r="C115" i="78"/>
  <c r="A123" i="78" l="1"/>
  <c r="O363" i="48"/>
  <c r="Q361" i="48" s="1"/>
  <c r="D163" i="78"/>
  <c r="A162" i="78"/>
  <c r="C162" i="78"/>
  <c r="A105" i="78"/>
  <c r="C105" i="78"/>
  <c r="D106" i="78"/>
  <c r="A456" i="48"/>
  <c r="A370" i="48"/>
  <c r="A493" i="48"/>
  <c r="A447" i="48"/>
  <c r="A526" i="48"/>
  <c r="D169" i="78"/>
  <c r="C147" i="78"/>
  <c r="C148" i="78"/>
  <c r="C158" i="78"/>
  <c r="C144" i="78"/>
  <c r="D149" i="78"/>
  <c r="D150" i="78" s="1"/>
  <c r="D151" i="78" s="1"/>
  <c r="C168" i="78"/>
  <c r="C160" i="78"/>
  <c r="A160" i="78"/>
  <c r="C159" i="78"/>
  <c r="A159" i="78"/>
  <c r="A161" i="78"/>
  <c r="C161" i="78"/>
  <c r="A144" i="78"/>
  <c r="D124" i="78"/>
  <c r="A348" i="48"/>
  <c r="A116" i="78"/>
  <c r="D117" i="78"/>
  <c r="C117" i="78" s="1"/>
  <c r="A322" i="48"/>
  <c r="A169" i="78" l="1"/>
  <c r="O359" i="48"/>
  <c r="Q357" i="48" s="1"/>
  <c r="D164" i="78"/>
  <c r="A163" i="78"/>
  <c r="C163" i="78"/>
  <c r="D152" i="78"/>
  <c r="A151" i="78"/>
  <c r="C151" i="78"/>
  <c r="A106" i="78"/>
  <c r="C106" i="78"/>
  <c r="D110" i="78"/>
  <c r="A124" i="78"/>
  <c r="C124" i="78"/>
  <c r="D125" i="78"/>
  <c r="A374" i="48"/>
  <c r="A460" i="48"/>
  <c r="A497" i="48"/>
  <c r="A530" i="48"/>
  <c r="C169" i="78"/>
  <c r="D170" i="78"/>
  <c r="C150" i="78"/>
  <c r="C149" i="78"/>
  <c r="A149" i="78"/>
  <c r="A150" i="78"/>
  <c r="A353" i="48"/>
  <c r="D118" i="78"/>
  <c r="A117" i="78"/>
  <c r="D111" i="78" l="1"/>
  <c r="A170" i="78"/>
  <c r="D171" i="78"/>
  <c r="A164" i="78"/>
  <c r="C164" i="78"/>
  <c r="A152" i="78"/>
  <c r="C152" i="78"/>
  <c r="D153" i="78"/>
  <c r="A111" i="78"/>
  <c r="C111" i="78"/>
  <c r="A110" i="78"/>
  <c r="C110" i="78"/>
  <c r="D112" i="78"/>
  <c r="A125" i="78"/>
  <c r="C125" i="78"/>
  <c r="D126" i="78"/>
  <c r="A534" i="48"/>
  <c r="A538" i="48" s="1"/>
  <c r="A464" i="48"/>
  <c r="A378" i="48"/>
  <c r="A501" i="48"/>
  <c r="C170" i="78"/>
  <c r="A357" i="48"/>
  <c r="A118" i="78"/>
  <c r="D119" i="78"/>
  <c r="C118" i="78"/>
  <c r="A331" i="48"/>
  <c r="A335" i="48" s="1"/>
  <c r="A339" i="48" s="1"/>
  <c r="C171" i="78" l="1"/>
  <c r="D172" i="78"/>
  <c r="A171" i="78"/>
  <c r="A542" i="48"/>
  <c r="A153" i="78"/>
  <c r="C153" i="78"/>
  <c r="D154" i="78"/>
  <c r="A112" i="78"/>
  <c r="C112" i="78"/>
  <c r="D127" i="78"/>
  <c r="A126" i="78"/>
  <c r="C126" i="78"/>
  <c r="A468" i="48"/>
  <c r="A472" i="48" s="1"/>
  <c r="A382" i="48"/>
  <c r="A386" i="48" s="1"/>
  <c r="A505" i="48"/>
  <c r="A509" i="48" s="1"/>
  <c r="A361" i="48"/>
  <c r="C119" i="78"/>
  <c r="A119" i="78"/>
  <c r="D173" i="78" l="1"/>
  <c r="C172" i="78"/>
  <c r="A172" i="78"/>
  <c r="A546" i="48"/>
  <c r="A513" i="48"/>
  <c r="A476" i="48"/>
  <c r="D155" i="78"/>
  <c r="C154" i="78"/>
  <c r="A154" i="78"/>
  <c r="A390" i="48"/>
  <c r="D128" i="78"/>
  <c r="A127" i="78"/>
  <c r="C127" i="78"/>
  <c r="D17" i="78"/>
  <c r="B16" i="78"/>
  <c r="B17" i="78" s="1"/>
  <c r="A16" i="78"/>
  <c r="T13" i="78"/>
  <c r="A50" i="77"/>
  <c r="D174" i="78" l="1"/>
  <c r="A173" i="78"/>
  <c r="C173" i="78"/>
  <c r="A550" i="48"/>
  <c r="A554" i="48" s="1"/>
  <c r="A480" i="48"/>
  <c r="C155" i="78"/>
  <c r="A155" i="78"/>
  <c r="A394" i="48"/>
  <c r="D129" i="78"/>
  <c r="A128" i="78"/>
  <c r="C128" i="78"/>
  <c r="A17" i="78"/>
  <c r="T4" i="78"/>
  <c r="C17" i="78"/>
  <c r="B18" i="78"/>
  <c r="A11" i="48"/>
  <c r="D18" i="78"/>
  <c r="C16" i="78"/>
  <c r="K293" i="78" l="1"/>
  <c r="K294" i="78"/>
  <c r="K292" i="78"/>
  <c r="K286" i="78"/>
  <c r="K258" i="78"/>
  <c r="K247" i="78"/>
  <c r="K245" i="78"/>
  <c r="K244" i="78"/>
  <c r="K246" i="78"/>
  <c r="K237" i="78"/>
  <c r="K234" i="78"/>
  <c r="K235" i="78"/>
  <c r="K233" i="78"/>
  <c r="K224" i="78"/>
  <c r="K218" i="78"/>
  <c r="K219" i="78"/>
  <c r="K196" i="78"/>
  <c r="K197" i="78"/>
  <c r="K185" i="78"/>
  <c r="K186" i="78"/>
  <c r="D175" i="78"/>
  <c r="A174" i="78"/>
  <c r="C174" i="78"/>
  <c r="K178" i="78"/>
  <c r="K173" i="78"/>
  <c r="K176" i="78"/>
  <c r="K174" i="78"/>
  <c r="K177" i="78"/>
  <c r="A558" i="48"/>
  <c r="K163" i="78"/>
  <c r="K164" i="78"/>
  <c r="K162" i="78"/>
  <c r="K28" i="78"/>
  <c r="C390" i="48"/>
  <c r="A484" i="48"/>
  <c r="K153" i="78"/>
  <c r="K154" i="78"/>
  <c r="K152" i="78"/>
  <c r="K155" i="78"/>
  <c r="P390" i="48"/>
  <c r="K136" i="78"/>
  <c r="K134" i="78"/>
  <c r="K135" i="78"/>
  <c r="K139" i="78"/>
  <c r="K137" i="78"/>
  <c r="P83" i="48"/>
  <c r="C386" i="48"/>
  <c r="B390" i="48"/>
  <c r="B386" i="48"/>
  <c r="P386" i="48"/>
  <c r="C394" i="48"/>
  <c r="B394" i="48"/>
  <c r="A398" i="48"/>
  <c r="A402" i="48" s="1"/>
  <c r="P394" i="48"/>
  <c r="C335" i="48"/>
  <c r="B335" i="48"/>
  <c r="P335" i="48"/>
  <c r="B339" i="48"/>
  <c r="C339" i="48"/>
  <c r="P339" i="48"/>
  <c r="P309" i="48"/>
  <c r="B305" i="48"/>
  <c r="C271" i="48"/>
  <c r="C267" i="48"/>
  <c r="C250" i="48"/>
  <c r="C301" i="48"/>
  <c r="P290" i="48"/>
  <c r="B285" i="48"/>
  <c r="P250" i="48"/>
  <c r="C305" i="48"/>
  <c r="C285" i="48"/>
  <c r="P271" i="48"/>
  <c r="B250" i="48"/>
  <c r="P280" i="48"/>
  <c r="B263" i="48"/>
  <c r="B295" i="48"/>
  <c r="B275" i="48"/>
  <c r="P263" i="48"/>
  <c r="B301" i="48"/>
  <c r="B280" i="48"/>
  <c r="C259" i="48"/>
  <c r="P245" i="48"/>
  <c r="P305" i="48"/>
  <c r="P301" i="48"/>
  <c r="P285" i="48"/>
  <c r="P275" i="48"/>
  <c r="B271" i="48"/>
  <c r="B259" i="48"/>
  <c r="B254" i="48"/>
  <c r="C309" i="48"/>
  <c r="P295" i="48"/>
  <c r="B290" i="48"/>
  <c r="C275" i="48"/>
  <c r="B267" i="48"/>
  <c r="P259" i="48"/>
  <c r="C254" i="48"/>
  <c r="C245" i="48"/>
  <c r="B309" i="48"/>
  <c r="C295" i="48"/>
  <c r="C290" i="48"/>
  <c r="C280" i="48"/>
  <c r="P267" i="48"/>
  <c r="C263" i="48"/>
  <c r="P254" i="48"/>
  <c r="B245" i="48"/>
  <c r="K95" i="78"/>
  <c r="K97" i="78"/>
  <c r="K99" i="78"/>
  <c r="K93" i="78"/>
  <c r="K91" i="78"/>
  <c r="K92" i="78"/>
  <c r="K90" i="78"/>
  <c r="K84" i="78"/>
  <c r="K89" i="78"/>
  <c r="C206" i="48"/>
  <c r="C216" i="48"/>
  <c r="B198" i="48"/>
  <c r="B189" i="48"/>
  <c r="B176" i="48"/>
  <c r="C221" i="48"/>
  <c r="C176" i="48"/>
  <c r="B221" i="48"/>
  <c r="B216" i="48"/>
  <c r="P202" i="48"/>
  <c r="P198" i="48"/>
  <c r="C184" i="48"/>
  <c r="P176" i="48"/>
  <c r="C180" i="48"/>
  <c r="P221" i="48"/>
  <c r="P206" i="48"/>
  <c r="C198" i="48"/>
  <c r="P184" i="48"/>
  <c r="B172" i="48"/>
  <c r="P180" i="48"/>
  <c r="B225" i="48"/>
  <c r="P210" i="48"/>
  <c r="C202" i="48"/>
  <c r="C194" i="48"/>
  <c r="C189" i="48"/>
  <c r="C172" i="48"/>
  <c r="P168" i="48"/>
  <c r="P216" i="48"/>
  <c r="C225" i="48"/>
  <c r="B210" i="48"/>
  <c r="B202" i="48"/>
  <c r="P194" i="48"/>
  <c r="P189" i="48"/>
  <c r="B180" i="48"/>
  <c r="B168" i="48"/>
  <c r="P225" i="48"/>
  <c r="C210" i="48"/>
  <c r="B206" i="48"/>
  <c r="B194" i="48"/>
  <c r="B184" i="48"/>
  <c r="P172" i="48"/>
  <c r="C168" i="48"/>
  <c r="K75" i="78"/>
  <c r="K69" i="78"/>
  <c r="K68" i="78"/>
  <c r="C127" i="48"/>
  <c r="P127" i="48"/>
  <c r="C119" i="48"/>
  <c r="P119" i="48"/>
  <c r="C95" i="48"/>
  <c r="B99" i="48"/>
  <c r="P95" i="48"/>
  <c r="P136" i="48"/>
  <c r="C111" i="48"/>
  <c r="B87" i="48"/>
  <c r="B136" i="48"/>
  <c r="P111" i="48"/>
  <c r="P87" i="48"/>
  <c r="P103" i="48"/>
  <c r="C136" i="48"/>
  <c r="B127" i="48"/>
  <c r="B119" i="48"/>
  <c r="B111" i="48"/>
  <c r="C103" i="48"/>
  <c r="B95" i="48"/>
  <c r="C87" i="48"/>
  <c r="P140" i="48"/>
  <c r="B131" i="48"/>
  <c r="C123" i="48"/>
  <c r="B115" i="48"/>
  <c r="B107" i="48"/>
  <c r="B103" i="48"/>
  <c r="B91" i="48"/>
  <c r="B83" i="48"/>
  <c r="B140" i="48"/>
  <c r="C131" i="48"/>
  <c r="P123" i="48"/>
  <c r="C115" i="48"/>
  <c r="C107" i="48"/>
  <c r="P99" i="48"/>
  <c r="C91" i="48"/>
  <c r="C83" i="48"/>
  <c r="K52" i="78"/>
  <c r="K49" i="78"/>
  <c r="K53" i="78"/>
  <c r="K54" i="78"/>
  <c r="C140" i="48"/>
  <c r="P131" i="48"/>
  <c r="B123" i="48"/>
  <c r="P115" i="48"/>
  <c r="P107" i="48"/>
  <c r="C99" i="48"/>
  <c r="P91" i="48"/>
  <c r="K26" i="78"/>
  <c r="K27" i="78"/>
  <c r="K106" i="78"/>
  <c r="D130" i="78"/>
  <c r="A129" i="78"/>
  <c r="C129" i="78"/>
  <c r="K128" i="78"/>
  <c r="K126" i="78"/>
  <c r="K129" i="78"/>
  <c r="K127" i="78"/>
  <c r="K63" i="78"/>
  <c r="K66" i="78"/>
  <c r="K67" i="78"/>
  <c r="K65" i="78"/>
  <c r="K60" i="78"/>
  <c r="K59" i="78"/>
  <c r="K34" i="78"/>
  <c r="K35" i="78"/>
  <c r="K45" i="78"/>
  <c r="K41" i="78"/>
  <c r="K42" i="78"/>
  <c r="K36" i="78"/>
  <c r="K168" i="78"/>
  <c r="K116" i="78"/>
  <c r="K117" i="78"/>
  <c r="K119" i="78"/>
  <c r="K17" i="78"/>
  <c r="K143" i="78"/>
  <c r="K105" i="78"/>
  <c r="K167" i="78"/>
  <c r="K22" i="78"/>
  <c r="K111" i="78"/>
  <c r="K115" i="78"/>
  <c r="K161" i="78"/>
  <c r="K118" i="78"/>
  <c r="K144" i="78"/>
  <c r="K159" i="78"/>
  <c r="K149" i="78"/>
  <c r="K150" i="78"/>
  <c r="K148" i="78"/>
  <c r="B11" i="48"/>
  <c r="K160" i="78"/>
  <c r="K23" i="78"/>
  <c r="K289" i="78"/>
  <c r="K280" i="78"/>
  <c r="K272" i="78"/>
  <c r="K207" i="78"/>
  <c r="K242" i="78"/>
  <c r="K254" i="78"/>
  <c r="K302" i="78"/>
  <c r="K290" i="78"/>
  <c r="K269" i="78"/>
  <c r="K255" i="78"/>
  <c r="K229" i="78"/>
  <c r="K205" i="78"/>
  <c r="K194" i="78"/>
  <c r="K184" i="78"/>
  <c r="K282" i="78"/>
  <c r="K261" i="78"/>
  <c r="K305" i="78"/>
  <c r="K273" i="78"/>
  <c r="K277" i="78"/>
  <c r="K241" i="78"/>
  <c r="K281" i="78"/>
  <c r="K256" i="78"/>
  <c r="K212" i="78"/>
  <c r="K208" i="78"/>
  <c r="K183" i="78"/>
  <c r="K298" i="78"/>
  <c r="K291" i="78"/>
  <c r="K267" i="78"/>
  <c r="K240" i="78"/>
  <c r="K206" i="78"/>
  <c r="K193" i="78"/>
  <c r="K268" i="78"/>
  <c r="K195" i="78"/>
  <c r="K24" i="78"/>
  <c r="K21" i="78"/>
  <c r="A18" i="78"/>
  <c r="C18" i="78"/>
  <c r="P11" i="48"/>
  <c r="A15" i="48"/>
  <c r="C11" i="48"/>
  <c r="I18" i="78" l="1"/>
  <c r="L18" i="78" s="1"/>
  <c r="D176" i="78"/>
  <c r="A175" i="78"/>
  <c r="C175" i="78"/>
  <c r="A562" i="48"/>
  <c r="D131" i="78"/>
  <c r="A406" i="48"/>
  <c r="P398" i="48"/>
  <c r="C398" i="48"/>
  <c r="B398" i="48"/>
  <c r="C130" i="78"/>
  <c r="A130" i="78"/>
  <c r="B15" i="48"/>
  <c r="P15" i="48"/>
  <c r="C15" i="48"/>
  <c r="C131" i="78" l="1"/>
  <c r="P402" i="48"/>
  <c r="D177" i="78"/>
  <c r="A176" i="78"/>
  <c r="C176" i="78"/>
  <c r="B402" i="48"/>
  <c r="C402" i="48"/>
  <c r="A131" i="78"/>
  <c r="D132" i="78"/>
  <c r="A410" i="48"/>
  <c r="B163" i="48"/>
  <c r="P406" i="48" l="1"/>
  <c r="A132" i="78"/>
  <c r="D178" i="78"/>
  <c r="A177" i="78"/>
  <c r="C177" i="78"/>
  <c r="C406" i="48"/>
  <c r="C132" i="78"/>
  <c r="D133" i="78"/>
  <c r="B406" i="48"/>
  <c r="A414" i="48"/>
  <c r="B318" i="48"/>
  <c r="C163" i="48"/>
  <c r="B155" i="48"/>
  <c r="C155" i="48"/>
  <c r="B159" i="48"/>
  <c r="C151" i="48"/>
  <c r="P159" i="48"/>
  <c r="B151" i="48"/>
  <c r="C147" i="48"/>
  <c r="P151" i="48"/>
  <c r="P155" i="48"/>
  <c r="B147" i="48"/>
  <c r="P147" i="48"/>
  <c r="P163" i="48"/>
  <c r="C159" i="48"/>
  <c r="P231" i="48"/>
  <c r="C239" i="48"/>
  <c r="B231" i="48"/>
  <c r="P235" i="48"/>
  <c r="C231" i="48"/>
  <c r="B235" i="48"/>
  <c r="C235" i="48"/>
  <c r="P239" i="48"/>
  <c r="B239" i="48"/>
  <c r="B66" i="48"/>
  <c r="B79" i="48"/>
  <c r="C70" i="48"/>
  <c r="C66" i="48"/>
  <c r="C62" i="48"/>
  <c r="C370" i="48"/>
  <c r="P79" i="48"/>
  <c r="B382" i="48"/>
  <c r="P374" i="48"/>
  <c r="C378" i="48"/>
  <c r="P70" i="48"/>
  <c r="B378" i="48"/>
  <c r="C366" i="48"/>
  <c r="C374" i="48"/>
  <c r="P62" i="48"/>
  <c r="P66" i="48"/>
  <c r="B70" i="48"/>
  <c r="P370" i="48"/>
  <c r="P382" i="48"/>
  <c r="C382" i="48"/>
  <c r="P378" i="48"/>
  <c r="P366" i="48"/>
  <c r="B366" i="48"/>
  <c r="B374" i="48"/>
  <c r="B62" i="48"/>
  <c r="C79" i="48"/>
  <c r="B75" i="48"/>
  <c r="C75" i="48"/>
  <c r="B370" i="48"/>
  <c r="P75" i="48"/>
  <c r="C357" i="48"/>
  <c r="B348" i="48"/>
  <c r="C361" i="48"/>
  <c r="C322" i="48"/>
  <c r="C353" i="48"/>
  <c r="C344" i="48"/>
  <c r="C327" i="48"/>
  <c r="P344" i="48"/>
  <c r="P357" i="48"/>
  <c r="B344" i="48"/>
  <c r="P361" i="48"/>
  <c r="B361" i="48"/>
  <c r="P331" i="48"/>
  <c r="C348" i="48"/>
  <c r="B322" i="48"/>
  <c r="C331" i="48"/>
  <c r="P322" i="48"/>
  <c r="P327" i="48"/>
  <c r="B17" i="77"/>
  <c r="B13" i="47" s="1"/>
  <c r="C314" i="48"/>
  <c r="B314" i="48"/>
  <c r="B353" i="48"/>
  <c r="P348" i="48"/>
  <c r="B18" i="77"/>
  <c r="B16" i="47" s="1"/>
  <c r="C318" i="48"/>
  <c r="P353" i="48"/>
  <c r="B327" i="48"/>
  <c r="B357" i="48"/>
  <c r="B331" i="48"/>
  <c r="P314" i="48"/>
  <c r="P318" i="48"/>
  <c r="P410" i="48" l="1"/>
  <c r="C410" i="48"/>
  <c r="A133" i="78"/>
  <c r="C178" i="78"/>
  <c r="A178" i="78"/>
  <c r="D134" i="78"/>
  <c r="C133" i="78"/>
  <c r="B410" i="48"/>
  <c r="A418" i="48"/>
  <c r="P414" i="48" l="1"/>
  <c r="A134" i="78"/>
  <c r="C414" i="48"/>
  <c r="D135" i="78"/>
  <c r="C134" i="78"/>
  <c r="B414" i="48"/>
  <c r="A422" i="48"/>
  <c r="D136" i="78" l="1"/>
  <c r="B418" i="48"/>
  <c r="P418" i="48"/>
  <c r="C135" i="78"/>
  <c r="C418" i="48"/>
  <c r="A135" i="78"/>
  <c r="A426" i="48"/>
  <c r="A136" i="78" l="1"/>
  <c r="D137" i="78"/>
  <c r="P422" i="48"/>
  <c r="B422" i="48"/>
  <c r="C136" i="78"/>
  <c r="C422" i="48"/>
  <c r="A430" i="48"/>
  <c r="A434" i="48" s="1"/>
  <c r="P426" i="48" l="1"/>
  <c r="C137" i="78"/>
  <c r="A137" i="78"/>
  <c r="B426" i="48"/>
  <c r="C426" i="48"/>
  <c r="D138" i="78"/>
  <c r="A438" i="48"/>
  <c r="B430" i="48" l="1"/>
  <c r="C430" i="48"/>
  <c r="P430" i="48"/>
  <c r="D139" i="78"/>
  <c r="C138" i="78"/>
  <c r="A138" i="78"/>
  <c r="A20" i="72"/>
  <c r="C20" i="72"/>
  <c r="B20" i="72"/>
  <c r="C14" i="72"/>
  <c r="C15" i="72"/>
  <c r="C16" i="72"/>
  <c r="C17" i="72"/>
  <c r="C18" i="72"/>
  <c r="C19" i="72"/>
  <c r="B14" i="72"/>
  <c r="B15" i="72"/>
  <c r="B16" i="72"/>
  <c r="B17" i="72"/>
  <c r="B18" i="72"/>
  <c r="B19" i="72"/>
  <c r="A14" i="72"/>
  <c r="A15" i="72"/>
  <c r="A16" i="72"/>
  <c r="A17" i="72"/>
  <c r="A18" i="72"/>
  <c r="A19" i="72"/>
  <c r="C13" i="72"/>
  <c r="B13" i="72"/>
  <c r="A13" i="72"/>
  <c r="B34" i="77" l="1"/>
  <c r="B62" i="47" s="1"/>
  <c r="D140" i="78"/>
  <c r="B896" i="48"/>
  <c r="P434" i="48"/>
  <c r="A139" i="78"/>
  <c r="C434" i="48"/>
  <c r="B434" i="48"/>
  <c r="C139" i="78"/>
  <c r="P797" i="48"/>
  <c r="P826" i="48"/>
  <c r="B826" i="48"/>
  <c r="B785" i="48"/>
  <c r="C781" i="48"/>
  <c r="C785" i="48"/>
  <c r="C797" i="48"/>
  <c r="B797" i="48"/>
  <c r="C801" i="48"/>
  <c r="P793" i="48"/>
  <c r="P789" i="48"/>
  <c r="B793" i="48"/>
  <c r="B789" i="48"/>
  <c r="C793" i="48"/>
  <c r="P781" i="48"/>
  <c r="B801" i="48"/>
  <c r="C789" i="48"/>
  <c r="P801" i="48"/>
  <c r="P785" i="48"/>
  <c r="B781" i="48"/>
  <c r="B752" i="48"/>
  <c r="C744" i="48"/>
  <c r="C756" i="48"/>
  <c r="C752" i="48"/>
  <c r="C748" i="48"/>
  <c r="P752" i="48"/>
  <c r="B744" i="48"/>
  <c r="P756" i="48"/>
  <c r="B756" i="48"/>
  <c r="P744" i="48"/>
  <c r="P748" i="48"/>
  <c r="B748" i="48"/>
  <c r="B632" i="48"/>
  <c r="B708" i="48"/>
  <c r="P703" i="48"/>
  <c r="C698" i="48"/>
  <c r="B698" i="48"/>
  <c r="B713" i="48"/>
  <c r="B703" i="48"/>
  <c r="P708" i="48"/>
  <c r="C708" i="48"/>
  <c r="B693" i="48"/>
  <c r="P713" i="48"/>
  <c r="P698" i="48"/>
  <c r="C713" i="48"/>
  <c r="C693" i="48"/>
  <c r="P693" i="48"/>
  <c r="C703" i="48"/>
  <c r="P538" i="48"/>
  <c r="C624" i="48"/>
  <c r="B636" i="48"/>
  <c r="C628" i="48"/>
  <c r="C632" i="48"/>
  <c r="P640" i="48"/>
  <c r="C640" i="48"/>
  <c r="C636" i="48"/>
  <c r="P624" i="48"/>
  <c r="B628" i="48"/>
  <c r="P632" i="48"/>
  <c r="B624" i="48"/>
  <c r="B640" i="48"/>
  <c r="P636" i="48"/>
  <c r="P628" i="48"/>
  <c r="C773" i="48"/>
  <c r="C489" i="48"/>
  <c r="P438" i="48"/>
  <c r="C604" i="48"/>
  <c r="P806" i="48"/>
  <c r="B734" i="48"/>
  <c r="P765" i="48"/>
  <c r="C765" i="48"/>
  <c r="P493" i="48"/>
  <c r="P777" i="48"/>
  <c r="C943" i="48"/>
  <c r="C672" i="48"/>
  <c r="P934" i="48"/>
  <c r="C806" i="48"/>
  <c r="P667" i="48"/>
  <c r="C840" i="48"/>
  <c r="B460" i="48"/>
  <c r="C571" i="48"/>
  <c r="P608" i="48"/>
  <c r="P522" i="48"/>
  <c r="B616" i="48"/>
  <c r="C836" i="48"/>
  <c r="P526" i="48"/>
  <c r="C677" i="48"/>
  <c r="C645" i="48"/>
  <c r="P943" i="48"/>
  <c r="C620" i="48"/>
  <c r="B645" i="48"/>
  <c r="B677" i="48"/>
  <c r="P452" i="48"/>
  <c r="B905" i="48"/>
  <c r="B729" i="48"/>
  <c r="B583" i="48"/>
  <c r="P740" i="48"/>
  <c r="B604" i="48"/>
  <c r="B725" i="48"/>
  <c r="B538" i="48"/>
  <c r="B595" i="48"/>
  <c r="C587" i="48"/>
  <c r="P595" i="48"/>
  <c r="B599" i="48"/>
  <c r="B587" i="48"/>
  <c r="P599" i="48"/>
  <c r="C599" i="48"/>
  <c r="P587" i="48"/>
  <c r="P591" i="48"/>
  <c r="C595" i="48"/>
  <c r="C591" i="48"/>
  <c r="B591" i="48"/>
  <c r="B542" i="48"/>
  <c r="C542" i="48"/>
  <c r="P542" i="48"/>
  <c r="C538" i="48"/>
  <c r="B546" i="48"/>
  <c r="P558" i="48"/>
  <c r="C554" i="48"/>
  <c r="C546" i="48"/>
  <c r="C550" i="48"/>
  <c r="B554" i="48"/>
  <c r="P546" i="48"/>
  <c r="B558" i="48"/>
  <c r="C558" i="48"/>
  <c r="B550" i="48"/>
  <c r="P550" i="48"/>
  <c r="P554" i="48"/>
  <c r="B562" i="48"/>
  <c r="P562" i="48"/>
  <c r="C562" i="48"/>
  <c r="C888" i="48"/>
  <c r="C921" i="48"/>
  <c r="C452" i="48"/>
  <c r="B571" i="48"/>
  <c r="P460" i="48"/>
  <c r="B447" i="48"/>
  <c r="B612" i="48"/>
  <c r="C831" i="48"/>
  <c r="B649" i="48"/>
  <c r="P909" i="48"/>
  <c r="C814" i="48"/>
  <c r="B667" i="48"/>
  <c r="C468" i="48"/>
  <c r="C497" i="48"/>
  <c r="C447" i="48"/>
  <c r="C501" i="48"/>
  <c r="B938" i="48"/>
  <c r="P579" i="48"/>
  <c r="B438" i="48"/>
  <c r="C880" i="48"/>
  <c r="B608" i="48"/>
  <c r="P677" i="48"/>
  <c r="P645" i="48"/>
  <c r="P921" i="48"/>
  <c r="C818" i="48"/>
  <c r="C608" i="48"/>
  <c r="P880" i="48"/>
  <c r="B871" i="48"/>
  <c r="C909" i="48"/>
  <c r="C852" i="48"/>
  <c r="B909" i="48"/>
  <c r="P616" i="48"/>
  <c r="P876" i="48"/>
  <c r="C583" i="48"/>
  <c r="B740" i="48"/>
  <c r="C443" i="48"/>
  <c r="P884" i="48"/>
  <c r="C438" i="48"/>
  <c r="P761" i="48"/>
  <c r="C667" i="48"/>
  <c r="P810" i="48"/>
  <c r="C934" i="48"/>
  <c r="C567" i="48"/>
  <c r="B876" i="48"/>
  <c r="C822" i="48"/>
  <c r="B888" i="48"/>
  <c r="P822" i="48"/>
  <c r="P861" i="48"/>
  <c r="C460" i="48"/>
  <c r="B866" i="48"/>
  <c r="P509" i="48"/>
  <c r="B513" i="48"/>
  <c r="B509" i="48"/>
  <c r="C513" i="48"/>
  <c r="C509" i="48"/>
  <c r="P513" i="48"/>
  <c r="P472" i="48"/>
  <c r="C472" i="48"/>
  <c r="B472" i="48"/>
  <c r="P480" i="48"/>
  <c r="B476" i="48"/>
  <c r="C476" i="48"/>
  <c r="P476" i="48"/>
  <c r="C480" i="48"/>
  <c r="P484" i="48"/>
  <c r="B480" i="48"/>
  <c r="B484" i="48"/>
  <c r="C484" i="48"/>
  <c r="A140" i="78"/>
  <c r="C140" i="78"/>
  <c r="P456" i="48"/>
  <c r="C884" i="48"/>
  <c r="C612" i="48"/>
  <c r="B810" i="48"/>
  <c r="C579" i="48"/>
  <c r="B653" i="48"/>
  <c r="P836" i="48"/>
  <c r="C913" i="48"/>
  <c r="P604" i="48"/>
  <c r="C456" i="48"/>
  <c r="C848" i="48"/>
  <c r="P871" i="48"/>
  <c r="C526" i="48"/>
  <c r="P583" i="48"/>
  <c r="P661" i="48"/>
  <c r="C810" i="48"/>
  <c r="B657" i="48"/>
  <c r="P852" i="48"/>
  <c r="B884" i="48"/>
  <c r="C649" i="48"/>
  <c r="B777" i="48"/>
  <c r="B682" i="48"/>
  <c r="C905" i="48"/>
  <c r="B844" i="48"/>
  <c r="B456" i="48"/>
  <c r="C938" i="48"/>
  <c r="C769" i="48"/>
  <c r="B452" i="48"/>
  <c r="B892" i="48"/>
  <c r="P938" i="48"/>
  <c r="P657" i="48"/>
  <c r="B522" i="48"/>
  <c r="B687" i="48"/>
  <c r="P497" i="48"/>
  <c r="P917" i="48"/>
  <c r="B579" i="48"/>
  <c r="P848" i="48"/>
  <c r="P447" i="48"/>
  <c r="P534" i="48"/>
  <c r="B765" i="48"/>
  <c r="B575" i="48"/>
  <c r="P682" i="48"/>
  <c r="B468" i="48"/>
  <c r="P530" i="48"/>
  <c r="P518" i="48"/>
  <c r="B489" i="48"/>
  <c r="P672" i="48"/>
  <c r="B567" i="48"/>
  <c r="B814" i="48"/>
  <c r="P892" i="48"/>
  <c r="B620" i="48"/>
  <c r="C740" i="48"/>
  <c r="P489" i="48"/>
  <c r="P575" i="48"/>
  <c r="B943" i="48"/>
  <c r="C518" i="48"/>
  <c r="B720" i="48"/>
  <c r="B831" i="48"/>
  <c r="B464" i="48"/>
  <c r="C653" i="48"/>
  <c r="P866" i="48"/>
  <c r="B497" i="48"/>
  <c r="P831" i="48"/>
  <c r="P468" i="48"/>
  <c r="P653" i="48"/>
  <c r="B530" i="48"/>
  <c r="B518" i="48"/>
  <c r="B773" i="48"/>
  <c r="B852" i="48"/>
  <c r="C777" i="48"/>
  <c r="C844" i="48"/>
  <c r="P734" i="48"/>
  <c r="B818" i="48"/>
  <c r="B848" i="48"/>
  <c r="C530" i="48"/>
  <c r="C534" i="48"/>
  <c r="C876" i="48"/>
  <c r="C505" i="48"/>
  <c r="C687" i="48"/>
  <c r="C866" i="48"/>
  <c r="C734" i="48"/>
  <c r="P844" i="48"/>
  <c r="C729" i="48"/>
  <c r="P567" i="48"/>
  <c r="C861" i="48"/>
  <c r="C661" i="48"/>
  <c r="B505" i="48"/>
  <c r="B836" i="48"/>
  <c r="P888" i="48"/>
  <c r="B934" i="48"/>
  <c r="B921" i="48"/>
  <c r="C948" i="48"/>
  <c r="C464" i="48"/>
  <c r="P687" i="48"/>
  <c r="B861" i="48"/>
  <c r="B672" i="48"/>
  <c r="C493" i="48"/>
  <c r="P612" i="48"/>
  <c r="B443" i="48"/>
  <c r="C892" i="48"/>
  <c r="P443" i="48"/>
  <c r="C917" i="48"/>
  <c r="C871" i="48"/>
  <c r="P773" i="48"/>
  <c r="P649" i="48"/>
  <c r="P464" i="48"/>
  <c r="B534" i="48"/>
  <c r="B822" i="48"/>
  <c r="P814" i="48"/>
  <c r="P620" i="48"/>
  <c r="B840" i="48"/>
  <c r="B661" i="48"/>
  <c r="P505" i="48"/>
  <c r="C761" i="48"/>
  <c r="B857" i="48"/>
  <c r="B501" i="48"/>
  <c r="P720" i="48"/>
  <c r="C657" i="48"/>
  <c r="B806" i="48"/>
  <c r="P818" i="48"/>
  <c r="P571" i="48"/>
  <c r="B917" i="48"/>
  <c r="B948" i="48"/>
  <c r="C616" i="48"/>
  <c r="C575" i="48"/>
  <c r="P913" i="48"/>
  <c r="P725" i="48"/>
  <c r="B493" i="48"/>
  <c r="P501" i="48"/>
  <c r="B769" i="48"/>
  <c r="P769" i="48"/>
  <c r="C725" i="48"/>
  <c r="P857" i="48"/>
  <c r="B880" i="48"/>
  <c r="C522" i="48"/>
  <c r="P729" i="48"/>
  <c r="P905" i="48"/>
  <c r="C682" i="48"/>
  <c r="B526" i="48"/>
  <c r="C720" i="48"/>
  <c r="C857" i="48"/>
  <c r="P840" i="48"/>
  <c r="B913" i="48"/>
  <c r="B761" i="48"/>
  <c r="P948" i="48"/>
  <c r="B20" i="48"/>
  <c r="A24" i="48"/>
  <c r="P20" i="48"/>
  <c r="C20" i="48"/>
  <c r="B25" i="77" l="1"/>
  <c r="B35" i="47" s="1"/>
  <c r="B23" i="77"/>
  <c r="B29" i="47" s="1"/>
  <c r="B22" i="77"/>
  <c r="B26" i="47" s="1"/>
  <c r="B24" i="77"/>
  <c r="B32" i="47" s="1"/>
  <c r="B21" i="77"/>
  <c r="B23" i="47" s="1"/>
  <c r="B20" i="77"/>
  <c r="B20" i="47" s="1"/>
  <c r="B46" i="77"/>
  <c r="B96" i="47" s="1"/>
  <c r="B45" i="77"/>
  <c r="B93" i="47" s="1"/>
  <c r="B35" i="77"/>
  <c r="B65" i="47" s="1"/>
  <c r="B28" i="77"/>
  <c r="B44" i="47" s="1"/>
  <c r="B41" i="77"/>
  <c r="B81" i="47" s="1"/>
  <c r="B39" i="77"/>
  <c r="B75" i="47" s="1"/>
  <c r="B42" i="77"/>
  <c r="B84" i="47" s="1"/>
  <c r="B33" i="77"/>
  <c r="B59" i="47" s="1"/>
  <c r="B29" i="77"/>
  <c r="B47" i="47" s="1"/>
  <c r="B26" i="77"/>
  <c r="B38" i="47" s="1"/>
  <c r="B43" i="77"/>
  <c r="B87" i="47" s="1"/>
  <c r="B37" i="77"/>
  <c r="B71" i="47" s="1"/>
  <c r="B32" i="77"/>
  <c r="B56" i="47" s="1"/>
  <c r="B30" i="77"/>
  <c r="B50" i="47" s="1"/>
  <c r="B44" i="77"/>
  <c r="B90" i="47" s="1"/>
  <c r="B36" i="77"/>
  <c r="B68" i="47" s="1"/>
  <c r="B31" i="77"/>
  <c r="B53" i="47" s="1"/>
  <c r="B27" i="77"/>
  <c r="B41" i="47" s="1"/>
  <c r="B40" i="77"/>
  <c r="B78" i="47" s="1"/>
  <c r="P929" i="48"/>
  <c r="C929" i="48"/>
  <c r="P925" i="48"/>
  <c r="B929" i="48"/>
  <c r="B925" i="48"/>
  <c r="C925" i="48"/>
  <c r="C826" i="48"/>
  <c r="C896" i="48"/>
  <c r="C900" i="48"/>
  <c r="P896" i="48"/>
  <c r="B900" i="48"/>
  <c r="P900" i="48"/>
  <c r="A28" i="48"/>
  <c r="A32" i="48" s="1"/>
  <c r="B24" i="48"/>
  <c r="P24" i="48"/>
  <c r="C24" i="48"/>
  <c r="P28" i="48" l="1"/>
  <c r="B28" i="48"/>
  <c r="C28" i="48"/>
  <c r="A36" i="48"/>
  <c r="P32" i="48"/>
  <c r="C32" i="48"/>
  <c r="B32" i="48"/>
  <c r="A40" i="48" l="1"/>
  <c r="I22" i="78"/>
  <c r="L22" i="78" s="1"/>
  <c r="I23" i="78"/>
  <c r="L23" i="78" s="1"/>
  <c r="B36" i="48"/>
  <c r="C36" i="48"/>
  <c r="P36" i="48"/>
  <c r="I24" i="78"/>
  <c r="L24" i="78" s="1"/>
  <c r="I21" i="78"/>
  <c r="L21" i="78" s="1"/>
  <c r="B40" i="48" l="1"/>
  <c r="I26" i="78"/>
  <c r="L26" i="78" s="1"/>
  <c r="C40" i="48"/>
  <c r="P40" i="48"/>
  <c r="A44" i="48"/>
  <c r="A48" i="48" l="1"/>
  <c r="I27" i="78"/>
  <c r="L27" i="78" s="1"/>
  <c r="C44" i="48"/>
  <c r="B44" i="48"/>
  <c r="P44" i="48"/>
  <c r="A52" i="48" l="1"/>
  <c r="A56" i="48" s="1"/>
  <c r="C48" i="48"/>
  <c r="P48" i="48"/>
  <c r="B48" i="48"/>
  <c r="E13" i="72"/>
  <c r="I172" i="78" l="1"/>
  <c r="L172" i="78" s="1"/>
  <c r="I76" i="78"/>
  <c r="L76" i="78" s="1"/>
  <c r="I189" i="78"/>
  <c r="L189" i="78" s="1"/>
  <c r="I213" i="78"/>
  <c r="L213" i="78" s="1"/>
  <c r="I29" i="78"/>
  <c r="L29" i="78" s="1"/>
  <c r="I71" i="78"/>
  <c r="L71" i="78" s="1"/>
  <c r="I276" i="78"/>
  <c r="L276" i="78" s="1"/>
  <c r="I72" i="78"/>
  <c r="L72" i="78" s="1"/>
  <c r="I48" i="78"/>
  <c r="L48" i="78" s="1"/>
  <c r="I51" i="78"/>
  <c r="L51" i="78" s="1"/>
  <c r="I217" i="78"/>
  <c r="L217" i="78" s="1"/>
  <c r="I158" i="78"/>
  <c r="L158" i="78" s="1"/>
  <c r="I265" i="78"/>
  <c r="L265" i="78" s="1"/>
  <c r="I44" i="78"/>
  <c r="L44" i="78" s="1"/>
  <c r="I151" i="78"/>
  <c r="L151" i="78" s="1"/>
  <c r="I62" i="78"/>
  <c r="L62" i="78" s="1"/>
  <c r="I112" i="78"/>
  <c r="L112" i="78" s="1"/>
  <c r="I182" i="78"/>
  <c r="L182" i="78" s="1"/>
  <c r="I25" i="78"/>
  <c r="L25" i="78" s="1"/>
  <c r="I30" i="78"/>
  <c r="L30" i="78" s="1"/>
  <c r="I40" i="78"/>
  <c r="L40" i="78" s="1"/>
  <c r="I110" i="78"/>
  <c r="L110" i="78" s="1"/>
  <c r="I169" i="78"/>
  <c r="L169" i="78" s="1"/>
  <c r="I74" i="78"/>
  <c r="L74" i="78" s="1"/>
  <c r="I46" i="78"/>
  <c r="L46" i="78" s="1"/>
  <c r="I181" i="78"/>
  <c r="L181" i="78" s="1"/>
  <c r="I123" i="78"/>
  <c r="L123" i="78" s="1"/>
  <c r="I70" i="78"/>
  <c r="L70" i="78" s="1"/>
  <c r="I266" i="78"/>
  <c r="L266" i="78" s="1"/>
  <c r="I236" i="78"/>
  <c r="L236" i="78" s="1"/>
  <c r="I200" i="78"/>
  <c r="L200" i="78" s="1"/>
  <c r="I221" i="78"/>
  <c r="L221" i="78" s="1"/>
  <c r="I47" i="78"/>
  <c r="L47" i="78" s="1"/>
  <c r="I94" i="78"/>
  <c r="L94" i="78" s="1"/>
  <c r="I43" i="78"/>
  <c r="L43" i="78" s="1"/>
  <c r="I78" i="78"/>
  <c r="L78" i="78" s="1"/>
  <c r="I61" i="78"/>
  <c r="L61" i="78" s="1"/>
  <c r="I147" i="78"/>
  <c r="L147" i="78" s="1"/>
  <c r="I86" i="78"/>
  <c r="L86" i="78" s="1"/>
  <c r="I201" i="78"/>
  <c r="L201" i="78" s="1"/>
  <c r="I109" i="78"/>
  <c r="L109" i="78" s="1"/>
  <c r="I96" i="78"/>
  <c r="L96" i="78" s="1"/>
  <c r="I125" i="78"/>
  <c r="L125" i="78" s="1"/>
  <c r="I124" i="78"/>
  <c r="L124" i="78" s="1"/>
  <c r="I73" i="78"/>
  <c r="L73" i="78" s="1"/>
  <c r="I228" i="78"/>
  <c r="L228" i="78" s="1"/>
  <c r="I85" i="78"/>
  <c r="L85" i="78" s="1"/>
  <c r="I122" i="78"/>
  <c r="L122" i="78" s="1"/>
  <c r="I50" i="78"/>
  <c r="L50" i="78" s="1"/>
  <c r="I230" i="78"/>
  <c r="L230" i="78" s="1"/>
  <c r="I222" i="78"/>
  <c r="L222" i="78" s="1"/>
  <c r="I171" i="78"/>
  <c r="L171" i="78" s="1"/>
  <c r="I257" i="78"/>
  <c r="L257" i="78" s="1"/>
  <c r="I253" i="78"/>
  <c r="L253" i="78" s="1"/>
  <c r="I216" i="78"/>
  <c r="L216" i="78" s="1"/>
  <c r="I87" i="78"/>
  <c r="L87" i="78" s="1"/>
  <c r="I77" i="78"/>
  <c r="L77" i="78" s="1"/>
  <c r="I248" i="78"/>
  <c r="L248" i="78" s="1"/>
  <c r="I187" i="78"/>
  <c r="L187" i="78" s="1"/>
  <c r="I83" i="78"/>
  <c r="L83" i="78" s="1"/>
  <c r="I214" i="78"/>
  <c r="L214" i="78" s="1"/>
  <c r="I39" i="78"/>
  <c r="L39" i="78" s="1"/>
  <c r="I188" i="78"/>
  <c r="L188" i="78" s="1"/>
  <c r="I170" i="78"/>
  <c r="L170" i="78" s="1"/>
  <c r="I199" i="78"/>
  <c r="L199" i="78" s="1"/>
  <c r="I138" i="78"/>
  <c r="L138" i="78" s="1"/>
  <c r="I130" i="78"/>
  <c r="L130" i="78" s="1"/>
  <c r="I131" i="78"/>
  <c r="L131" i="78" s="1"/>
  <c r="I132" i="78"/>
  <c r="L132" i="78" s="1"/>
  <c r="I175" i="78"/>
  <c r="L175" i="78" s="1"/>
  <c r="I133" i="78"/>
  <c r="L133" i="78" s="1"/>
  <c r="I82" i="78"/>
  <c r="L82" i="78" s="1"/>
  <c r="I293" i="78"/>
  <c r="L293" i="78" s="1"/>
  <c r="I294" i="78"/>
  <c r="L294" i="78" s="1"/>
  <c r="I295" i="78"/>
  <c r="L295" i="78" s="1"/>
  <c r="I292" i="78"/>
  <c r="L292" i="78" s="1"/>
  <c r="I284" i="78"/>
  <c r="L284" i="78" s="1"/>
  <c r="I285" i="78"/>
  <c r="L285" i="78" s="1"/>
  <c r="I286" i="78"/>
  <c r="L286" i="78" s="1"/>
  <c r="I258" i="78"/>
  <c r="L258" i="78" s="1"/>
  <c r="I250" i="78"/>
  <c r="L250" i="78" s="1"/>
  <c r="I249" i="78"/>
  <c r="L249" i="78" s="1"/>
  <c r="I244" i="78"/>
  <c r="L244" i="78" s="1"/>
  <c r="I245" i="78"/>
  <c r="L245" i="78" s="1"/>
  <c r="I246" i="78"/>
  <c r="L246" i="78" s="1"/>
  <c r="I247" i="78"/>
  <c r="L247" i="78" s="1"/>
  <c r="I237" i="78"/>
  <c r="L237" i="78" s="1"/>
  <c r="I233" i="78"/>
  <c r="L233" i="78" s="1"/>
  <c r="I234" i="78"/>
  <c r="L234" i="78" s="1"/>
  <c r="I235" i="78"/>
  <c r="L235" i="78" s="1"/>
  <c r="I192" i="78"/>
  <c r="L192" i="78" s="1"/>
  <c r="I224" i="78"/>
  <c r="L224" i="78" s="1"/>
  <c r="I219" i="78"/>
  <c r="L219" i="78" s="1"/>
  <c r="I218" i="78"/>
  <c r="L218" i="78" s="1"/>
  <c r="I196" i="78"/>
  <c r="L196" i="78" s="1"/>
  <c r="I197" i="78"/>
  <c r="L197" i="78" s="1"/>
  <c r="I198" i="78"/>
  <c r="L198" i="78" s="1"/>
  <c r="I186" i="78"/>
  <c r="L186" i="78" s="1"/>
  <c r="I185" i="78"/>
  <c r="L185" i="78" s="1"/>
  <c r="I178" i="78"/>
  <c r="L178" i="78" s="1"/>
  <c r="I176" i="78"/>
  <c r="L176" i="78" s="1"/>
  <c r="I177" i="78"/>
  <c r="L177" i="78" s="1"/>
  <c r="I173" i="78"/>
  <c r="L173" i="78" s="1"/>
  <c r="I174" i="78"/>
  <c r="L174" i="78" s="1"/>
  <c r="I163" i="78"/>
  <c r="L163" i="78" s="1"/>
  <c r="I162" i="78"/>
  <c r="L162" i="78" s="1"/>
  <c r="I164" i="78"/>
  <c r="L164" i="78" s="1"/>
  <c r="I28" i="78"/>
  <c r="L28" i="78" s="1"/>
  <c r="C56" i="48"/>
  <c r="B56" i="48"/>
  <c r="P56" i="48"/>
  <c r="I154" i="78"/>
  <c r="L154" i="78" s="1"/>
  <c r="I155" i="78"/>
  <c r="L155" i="78" s="1"/>
  <c r="I153" i="78"/>
  <c r="L153" i="78" s="1"/>
  <c r="I152" i="78"/>
  <c r="L152" i="78" s="1"/>
  <c r="I134" i="78"/>
  <c r="L134" i="78" s="1"/>
  <c r="I140" i="78"/>
  <c r="L140" i="78" s="1"/>
  <c r="I139" i="78"/>
  <c r="L139" i="78" s="1"/>
  <c r="I135" i="78"/>
  <c r="L135" i="78" s="1"/>
  <c r="I136" i="78"/>
  <c r="L136" i="78" s="1"/>
  <c r="I137" i="78"/>
  <c r="L137" i="78" s="1"/>
  <c r="I100" i="78"/>
  <c r="L100" i="78" s="1"/>
  <c r="I101" i="78"/>
  <c r="L101" i="78" s="1"/>
  <c r="I93" i="78"/>
  <c r="L93" i="78" s="1"/>
  <c r="I99" i="78"/>
  <c r="L99" i="78" s="1"/>
  <c r="I95" i="78"/>
  <c r="L95" i="78" s="1"/>
  <c r="I97" i="78"/>
  <c r="L97" i="78" s="1"/>
  <c r="I84" i="78"/>
  <c r="L84" i="78" s="1"/>
  <c r="I92" i="78"/>
  <c r="L92" i="78" s="1"/>
  <c r="I90" i="78"/>
  <c r="L90" i="78" s="1"/>
  <c r="I91" i="78"/>
  <c r="L91" i="78" s="1"/>
  <c r="I89" i="78"/>
  <c r="L89" i="78" s="1"/>
  <c r="I69" i="78"/>
  <c r="L69" i="78" s="1"/>
  <c r="I68" i="78"/>
  <c r="L68" i="78" s="1"/>
  <c r="I75" i="78"/>
  <c r="L75" i="78" s="1"/>
  <c r="I54" i="78"/>
  <c r="L54" i="78" s="1"/>
  <c r="C52" i="48"/>
  <c r="B52" i="48"/>
  <c r="P52" i="48"/>
  <c r="I256" i="78"/>
  <c r="L256" i="78" s="1"/>
  <c r="I126" i="78"/>
  <c r="L126" i="78" s="1"/>
  <c r="I280" i="78"/>
  <c r="L280" i="78" s="1"/>
  <c r="I242" i="78"/>
  <c r="L242" i="78" s="1"/>
  <c r="I67" i="78"/>
  <c r="L67" i="78" s="1"/>
  <c r="I149" i="78"/>
  <c r="L149" i="78" s="1"/>
  <c r="I36" i="78"/>
  <c r="L36" i="78" s="1"/>
  <c r="I168" i="78"/>
  <c r="L168" i="78" s="1"/>
  <c r="I118" i="78"/>
  <c r="L118" i="78" s="1"/>
  <c r="I116" i="78"/>
  <c r="L116" i="78" s="1"/>
  <c r="I34" i="78"/>
  <c r="L34" i="78" s="1"/>
  <c r="I115" i="78"/>
  <c r="L115" i="78" s="1"/>
  <c r="I299" i="78"/>
  <c r="L299" i="78" s="1"/>
  <c r="I291" i="78"/>
  <c r="L291" i="78" s="1"/>
  <c r="I255" i="78"/>
  <c r="L255" i="78" s="1"/>
  <c r="I119" i="78"/>
  <c r="L119" i="78" s="1"/>
  <c r="I127" i="78"/>
  <c r="L127" i="78" s="1"/>
  <c r="I241" i="78"/>
  <c r="L241" i="78" s="1"/>
  <c r="I205" i="78"/>
  <c r="L205" i="78" s="1"/>
  <c r="I66" i="78"/>
  <c r="L66" i="78" s="1"/>
  <c r="I117" i="78"/>
  <c r="L117" i="78" s="1"/>
  <c r="I49" i="78"/>
  <c r="L49" i="78" s="1"/>
  <c r="I160" i="78"/>
  <c r="L160" i="78" s="1"/>
  <c r="I35" i="78"/>
  <c r="L35" i="78" s="1"/>
  <c r="I283" i="78"/>
  <c r="L283" i="78" s="1"/>
  <c r="I243" i="78"/>
  <c r="L243" i="78" s="1"/>
  <c r="I65" i="78"/>
  <c r="L65" i="78" s="1"/>
  <c r="I150" i="78"/>
  <c r="L150" i="78" s="1"/>
  <c r="I148" i="78"/>
  <c r="L148" i="78" s="1"/>
  <c r="I273" i="78"/>
  <c r="L273" i="78" s="1"/>
  <c r="I104" i="78"/>
  <c r="L104" i="78" s="1"/>
  <c r="I269" i="78"/>
  <c r="L269" i="78" s="1"/>
  <c r="I207" i="78"/>
  <c r="L207" i="78" s="1"/>
  <c r="I38" i="78"/>
  <c r="L38" i="78" s="1"/>
  <c r="I290" i="78"/>
  <c r="L290" i="78" s="1"/>
  <c r="I254" i="78"/>
  <c r="L254" i="78" s="1"/>
  <c r="I106" i="78"/>
  <c r="L106" i="78" s="1"/>
  <c r="I302" i="78"/>
  <c r="L302" i="78" s="1"/>
  <c r="I129" i="78"/>
  <c r="L129" i="78" s="1"/>
  <c r="I282" i="78"/>
  <c r="L282" i="78" s="1"/>
  <c r="I231" i="78"/>
  <c r="L231" i="78" s="1"/>
  <c r="I195" i="78"/>
  <c r="L195" i="78" s="1"/>
  <c r="I272" i="78"/>
  <c r="L272" i="78" s="1"/>
  <c r="I204" i="78"/>
  <c r="L204" i="78" s="1"/>
  <c r="I53" i="78"/>
  <c r="L53" i="78" s="1"/>
  <c r="I267" i="78"/>
  <c r="L267" i="78" s="1"/>
  <c r="I206" i="78"/>
  <c r="L206" i="78" s="1"/>
  <c r="I159" i="78"/>
  <c r="L159" i="78" s="1"/>
  <c r="I289" i="78"/>
  <c r="L289" i="78" s="1"/>
  <c r="I41" i="78"/>
  <c r="L41" i="78" s="1"/>
  <c r="I167" i="78"/>
  <c r="L167" i="78" s="1"/>
  <c r="I144" i="78"/>
  <c r="L144" i="78" s="1"/>
  <c r="I63" i="78"/>
  <c r="L63" i="78" s="1"/>
  <c r="I143" i="78"/>
  <c r="L143" i="78" s="1"/>
  <c r="I52" i="78"/>
  <c r="L52" i="78" s="1"/>
  <c r="I194" i="78"/>
  <c r="L194" i="78" s="1"/>
  <c r="I42" i="78"/>
  <c r="L42" i="78" s="1"/>
  <c r="I105" i="78"/>
  <c r="L105" i="78" s="1"/>
  <c r="I268" i="78"/>
  <c r="L268" i="78" s="1"/>
  <c r="I298" i="78"/>
  <c r="L298" i="78" s="1"/>
  <c r="I111" i="78"/>
  <c r="L111" i="78" s="1"/>
  <c r="I60" i="78"/>
  <c r="L60" i="78" s="1"/>
  <c r="I305" i="78"/>
  <c r="L305" i="78" s="1"/>
  <c r="I193" i="78"/>
  <c r="L193" i="78" s="1"/>
  <c r="I261" i="78"/>
  <c r="L261" i="78" s="1"/>
  <c r="I183" i="78"/>
  <c r="L183" i="78" s="1"/>
  <c r="I184" i="78"/>
  <c r="L184" i="78" s="1"/>
  <c r="I128" i="78"/>
  <c r="L128" i="78" s="1"/>
  <c r="I281" i="78"/>
  <c r="L281" i="78" s="1"/>
  <c r="I240" i="78"/>
  <c r="L240" i="78" s="1"/>
  <c r="I161" i="78"/>
  <c r="L161" i="78" s="1"/>
  <c r="I45" i="78"/>
  <c r="L45" i="78" s="1"/>
  <c r="I59" i="78"/>
  <c r="L59" i="78" s="1"/>
  <c r="I277" i="78"/>
  <c r="L277" i="78" s="1"/>
  <c r="I229" i="78"/>
  <c r="L229" i="78" s="1"/>
  <c r="I212" i="78"/>
  <c r="L212" i="78" s="1"/>
  <c r="I208" i="78"/>
  <c r="L208" i="78" s="1"/>
  <c r="L103" i="78" l="1"/>
  <c r="L20" i="78" s="1"/>
  <c r="L297" i="78"/>
  <c r="E44" i="77" s="1"/>
  <c r="L157" i="78"/>
  <c r="E28" i="77" s="1"/>
  <c r="L121" i="78"/>
  <c r="E25" i="77" s="1"/>
  <c r="L264" i="78"/>
  <c r="E39" i="77" s="1"/>
  <c r="L260" i="78"/>
  <c r="L304" i="78"/>
  <c r="E46" i="77" s="1"/>
  <c r="L288" i="78"/>
  <c r="E43" i="77" s="1"/>
  <c r="L80" i="78"/>
  <c r="L226" i="78"/>
  <c r="E34" i="77" s="1"/>
  <c r="L32" i="78"/>
  <c r="L142" i="78"/>
  <c r="E26" i="77" s="1"/>
  <c r="L279" i="78"/>
  <c r="E42" i="77" s="1"/>
  <c r="L57" i="78"/>
  <c r="L203" i="78"/>
  <c r="E32" i="77" s="1"/>
  <c r="L252" i="78"/>
  <c r="E36" i="77" s="1"/>
  <c r="L210" i="78"/>
  <c r="E33" i="77" s="1"/>
  <c r="L239" i="78"/>
  <c r="E35" i="77" s="1"/>
  <c r="L301" i="78"/>
  <c r="E45" i="77" s="1"/>
  <c r="L275" i="78"/>
  <c r="E41" i="77" l="1"/>
  <c r="C81" i="47" s="1"/>
  <c r="E37" i="77"/>
  <c r="C71" i="47" s="1"/>
  <c r="V73" i="47" s="1"/>
  <c r="C62" i="47"/>
  <c r="DB64" i="47" s="1"/>
  <c r="C87" i="47"/>
  <c r="DF89" i="47" s="1"/>
  <c r="C44" i="47"/>
  <c r="C93" i="47"/>
  <c r="AX95" i="47" s="1"/>
  <c r="C84" i="47"/>
  <c r="C96" i="47"/>
  <c r="V98" i="47" s="1"/>
  <c r="C90" i="47"/>
  <c r="C68" i="47"/>
  <c r="C38" i="47"/>
  <c r="C56" i="47"/>
  <c r="C65" i="47"/>
  <c r="C59" i="47"/>
  <c r="AD61" i="47" s="1"/>
  <c r="C75" i="47"/>
  <c r="C35" i="47"/>
  <c r="E21" i="77"/>
  <c r="E22" i="77"/>
  <c r="E20" i="77"/>
  <c r="E18" i="77"/>
  <c r="E17" i="77"/>
  <c r="I17" i="78"/>
  <c r="L17" i="78" s="1"/>
  <c r="AT40" i="47" l="1"/>
  <c r="AP40" i="47"/>
  <c r="AL40" i="47"/>
  <c r="AT46" i="47"/>
  <c r="AP46" i="47"/>
  <c r="AL46" i="47"/>
  <c r="Z37" i="47"/>
  <c r="AH37" i="47"/>
  <c r="AD37" i="47"/>
  <c r="AH58" i="47"/>
  <c r="Z58" i="47"/>
  <c r="AD58" i="47"/>
  <c r="EP89" i="47"/>
  <c r="V86" i="47"/>
  <c r="AX86" i="47"/>
  <c r="AT86" i="47"/>
  <c r="AP86" i="47"/>
  <c r="AL86" i="47"/>
  <c r="R46" i="47"/>
  <c r="N46" i="47"/>
  <c r="R40" i="47"/>
  <c r="V40" i="47"/>
  <c r="V77" i="47"/>
  <c r="AD77" i="47"/>
  <c r="V70" i="47"/>
  <c r="AT70" i="47"/>
  <c r="AH89" i="47"/>
  <c r="AD89" i="47"/>
  <c r="Z89" i="47"/>
  <c r="AX89" i="47"/>
  <c r="V89" i="47"/>
  <c r="AL89" i="47"/>
  <c r="N58" i="47"/>
  <c r="J58" i="47"/>
  <c r="R58" i="47"/>
  <c r="V58" i="47"/>
  <c r="N37" i="47"/>
  <c r="V37" i="47"/>
  <c r="R37" i="47"/>
  <c r="V92" i="47"/>
  <c r="AT92" i="47"/>
  <c r="AP92" i="47"/>
  <c r="AX92" i="47"/>
  <c r="AH83" i="47"/>
  <c r="AL83" i="47"/>
  <c r="AT83" i="47"/>
  <c r="AD64" i="47"/>
  <c r="AT64" i="47"/>
  <c r="AP64" i="47"/>
  <c r="AL64" i="47"/>
  <c r="AH64" i="47"/>
  <c r="CH70" i="47"/>
  <c r="DB70" i="47"/>
  <c r="ED89" i="47"/>
  <c r="CX89" i="47"/>
  <c r="J40" i="47"/>
  <c r="CD46" i="47"/>
  <c r="DR40" i="47"/>
  <c r="BB83" i="47"/>
  <c r="FF46" i="47"/>
  <c r="DB46" i="47"/>
  <c r="N40" i="47"/>
  <c r="J89" i="47"/>
  <c r="AD86" i="47"/>
  <c r="Z86" i="47"/>
  <c r="AD73" i="47"/>
  <c r="Z73" i="47"/>
  <c r="Z77" i="47"/>
  <c r="AD70" i="47"/>
  <c r="Z70" i="47"/>
  <c r="AD92" i="47"/>
  <c r="Z92" i="47"/>
  <c r="AD98" i="47"/>
  <c r="Z98" i="47"/>
  <c r="DF40" i="47"/>
  <c r="ET40" i="47"/>
  <c r="EH40" i="47"/>
  <c r="AL58" i="47"/>
  <c r="AH86" i="47"/>
  <c r="AL73" i="47"/>
  <c r="AH73" i="47"/>
  <c r="AL37" i="47"/>
  <c r="AH46" i="47"/>
  <c r="AL77" i="47"/>
  <c r="AH77" i="47"/>
  <c r="AL70" i="47"/>
  <c r="AH70" i="47"/>
  <c r="AL61" i="47"/>
  <c r="AH61" i="47"/>
  <c r="AL92" i="47"/>
  <c r="AH92" i="47"/>
  <c r="AL67" i="47"/>
  <c r="AL98" i="47"/>
  <c r="AH98" i="47"/>
  <c r="DF37" i="47"/>
  <c r="AP58" i="47"/>
  <c r="FB86" i="47"/>
  <c r="DV73" i="47"/>
  <c r="AP73" i="47"/>
  <c r="CT95" i="47"/>
  <c r="AP37" i="47"/>
  <c r="FF40" i="47"/>
  <c r="BV77" i="47"/>
  <c r="AP77" i="47"/>
  <c r="CP70" i="47"/>
  <c r="AP70" i="47"/>
  <c r="AT89" i="47"/>
  <c r="AP89" i="47"/>
  <c r="FJ61" i="47"/>
  <c r="AP61" i="47"/>
  <c r="CL83" i="47"/>
  <c r="AP83" i="47"/>
  <c r="AT67" i="47"/>
  <c r="AP67" i="47"/>
  <c r="EX98" i="47"/>
  <c r="AP98" i="47"/>
  <c r="FN64" i="47"/>
  <c r="BN37" i="47"/>
  <c r="CT92" i="47"/>
  <c r="ED92" i="47"/>
  <c r="DR92" i="47"/>
  <c r="CD83" i="47"/>
  <c r="DZ61" i="47"/>
  <c r="CT83" i="47"/>
  <c r="BR37" i="47"/>
  <c r="ED40" i="47"/>
  <c r="DJ40" i="47"/>
  <c r="CH46" i="47"/>
  <c r="EX40" i="47"/>
  <c r="EX46" i="47"/>
  <c r="DZ46" i="47"/>
  <c r="DV40" i="47"/>
  <c r="CT40" i="47"/>
  <c r="CX46" i="47"/>
  <c r="BV46" i="47"/>
  <c r="FF61" i="47"/>
  <c r="DZ98" i="47"/>
  <c r="FB64" i="47"/>
  <c r="ET98" i="47"/>
  <c r="CX67" i="47"/>
  <c r="EL67" i="47"/>
  <c r="AX37" i="47"/>
  <c r="EX70" i="47"/>
  <c r="ET37" i="47"/>
  <c r="DN92" i="47"/>
  <c r="DV92" i="47"/>
  <c r="CH83" i="47"/>
  <c r="CX61" i="47"/>
  <c r="DB92" i="47"/>
  <c r="EH92" i="47"/>
  <c r="CX92" i="47"/>
  <c r="CT98" i="47"/>
  <c r="DZ83" i="47"/>
  <c r="FB83" i="47"/>
  <c r="DR83" i="47"/>
  <c r="CX64" i="47"/>
  <c r="CH61" i="47"/>
  <c r="DV61" i="47"/>
  <c r="CP67" i="47"/>
  <c r="FF83" i="47"/>
  <c r="BF92" i="47"/>
  <c r="BJ92" i="47"/>
  <c r="EX92" i="47"/>
  <c r="BN98" i="47"/>
  <c r="ET83" i="47"/>
  <c r="F83" i="47"/>
  <c r="FJ83" i="47"/>
  <c r="DR64" i="47"/>
  <c r="N61" i="47"/>
  <c r="DJ61" i="47"/>
  <c r="ED67" i="47"/>
  <c r="BB92" i="47"/>
  <c r="ET61" i="47"/>
  <c r="FJ92" i="47"/>
  <c r="BR92" i="47"/>
  <c r="FB92" i="47"/>
  <c r="H98" i="47"/>
  <c r="EX83" i="47"/>
  <c r="BJ83" i="47"/>
  <c r="EH83" i="47"/>
  <c r="EP64" i="47"/>
  <c r="BB61" i="47"/>
  <c r="CT61" i="47"/>
  <c r="EL61" i="47"/>
  <c r="DF83" i="47"/>
  <c r="CH92" i="47"/>
  <c r="DJ92" i="47"/>
  <c r="EP92" i="47"/>
  <c r="CD98" i="47"/>
  <c r="EL83" i="47"/>
  <c r="N83" i="47"/>
  <c r="DV83" i="47"/>
  <c r="CP64" i="47"/>
  <c r="R61" i="47"/>
  <c r="AX61" i="47"/>
  <c r="FB61" i="47"/>
  <c r="EH61" i="47"/>
  <c r="FN37" i="47"/>
  <c r="BV37" i="47"/>
  <c r="ED37" i="47"/>
  <c r="CP61" i="47"/>
  <c r="EP86" i="47"/>
  <c r="BZ58" i="47"/>
  <c r="BB86" i="47"/>
  <c r="FJ58" i="47"/>
  <c r="CH86" i="47"/>
  <c r="DZ58" i="47"/>
  <c r="CD86" i="47"/>
  <c r="CT58" i="47"/>
  <c r="DR86" i="47"/>
  <c r="BJ58" i="47"/>
  <c r="CX86" i="47"/>
  <c r="F77" i="47"/>
  <c r="EL77" i="47"/>
  <c r="AX98" i="47"/>
  <c r="BV98" i="47"/>
  <c r="CX98" i="47"/>
  <c r="F98" i="47"/>
  <c r="BJ98" i="47"/>
  <c r="CP98" i="47"/>
  <c r="CH64" i="47"/>
  <c r="BV64" i="47"/>
  <c r="CT64" i="47"/>
  <c r="DV64" i="47"/>
  <c r="AX64" i="47"/>
  <c r="EX64" i="47"/>
  <c r="CD67" i="47"/>
  <c r="CH67" i="47"/>
  <c r="DN67" i="47"/>
  <c r="EH67" i="47"/>
  <c r="N67" i="47"/>
  <c r="AX67" i="47"/>
  <c r="FB98" i="47"/>
  <c r="N98" i="47"/>
  <c r="DR98" i="47"/>
  <c r="ED98" i="47"/>
  <c r="FF98" i="47"/>
  <c r="BR98" i="47"/>
  <c r="BF64" i="47"/>
  <c r="EH64" i="47"/>
  <c r="FF64" i="47"/>
  <c r="ET64" i="47"/>
  <c r="FJ64" i="47"/>
  <c r="F64" i="47"/>
  <c r="BF67" i="47"/>
  <c r="BV67" i="47"/>
  <c r="DV67" i="47"/>
  <c r="H67" i="47"/>
  <c r="BZ67" i="47"/>
  <c r="EP98" i="47"/>
  <c r="J98" i="47"/>
  <c r="CH98" i="47"/>
  <c r="AT98" i="47"/>
  <c r="EH98" i="47"/>
  <c r="R98" i="47"/>
  <c r="CD64" i="47"/>
  <c r="ED64" i="47"/>
  <c r="BB64" i="47"/>
  <c r="H64" i="47"/>
  <c r="BZ64" i="47"/>
  <c r="DJ67" i="47"/>
  <c r="FB67" i="47"/>
  <c r="DR67" i="47"/>
  <c r="FF67" i="47"/>
  <c r="BB67" i="47"/>
  <c r="DF98" i="47"/>
  <c r="FN98" i="47"/>
  <c r="FJ98" i="47"/>
  <c r="DB98" i="47"/>
  <c r="CL98" i="47"/>
  <c r="DJ98" i="47"/>
  <c r="J64" i="47"/>
  <c r="N64" i="47"/>
  <c r="EL64" i="47"/>
  <c r="BR64" i="47"/>
  <c r="CL64" i="47"/>
  <c r="DJ64" i="47"/>
  <c r="BJ67" i="47"/>
  <c r="ET67" i="47"/>
  <c r="FJ67" i="47"/>
  <c r="DF67" i="47"/>
  <c r="EP67" i="47"/>
  <c r="BF98" i="47"/>
  <c r="DN98" i="47"/>
  <c r="DV98" i="47"/>
  <c r="BB98" i="47"/>
  <c r="BZ98" i="47"/>
  <c r="EL98" i="47"/>
  <c r="DZ64" i="47"/>
  <c r="BJ64" i="47"/>
  <c r="DF64" i="47"/>
  <c r="BN64" i="47"/>
  <c r="DN64" i="47"/>
  <c r="DZ67" i="47"/>
  <c r="R67" i="47"/>
  <c r="CT67" i="47"/>
  <c r="BR67" i="47"/>
  <c r="EX67" i="47"/>
  <c r="CP95" i="47"/>
  <c r="BF73" i="47"/>
  <c r="FJ40" i="47"/>
  <c r="CH40" i="47"/>
  <c r="BZ40" i="47"/>
  <c r="CD40" i="47"/>
  <c r="J92" i="47"/>
  <c r="FN92" i="47"/>
  <c r="CD92" i="47"/>
  <c r="N92" i="47"/>
  <c r="H92" i="47"/>
  <c r="DF92" i="47"/>
  <c r="EP95" i="47"/>
  <c r="CP83" i="47"/>
  <c r="BF83" i="47"/>
  <c r="BZ83" i="47"/>
  <c r="H83" i="47"/>
  <c r="FN83" i="47"/>
  <c r="ED83" i="47"/>
  <c r="DV46" i="47"/>
  <c r="BB46" i="47"/>
  <c r="DJ37" i="47"/>
  <c r="BZ37" i="47"/>
  <c r="CH37" i="47"/>
  <c r="BF61" i="47"/>
  <c r="J61" i="47"/>
  <c r="H61" i="47"/>
  <c r="F61" i="47"/>
  <c r="DN61" i="47"/>
  <c r="DB73" i="47"/>
  <c r="DB40" i="47"/>
  <c r="CL40" i="47"/>
  <c r="DZ40" i="47"/>
  <c r="F40" i="47"/>
  <c r="BV92" i="47"/>
  <c r="CP92" i="47"/>
  <c r="CL92" i="47"/>
  <c r="F92" i="47"/>
  <c r="FF92" i="47"/>
  <c r="BN92" i="47"/>
  <c r="DB83" i="47"/>
  <c r="J83" i="47"/>
  <c r="BV83" i="47"/>
  <c r="R83" i="47"/>
  <c r="EP83" i="47"/>
  <c r="BN83" i="47"/>
  <c r="EP46" i="47"/>
  <c r="H46" i="47"/>
  <c r="CP37" i="47"/>
  <c r="F37" i="47"/>
  <c r="DR37" i="47"/>
  <c r="BJ61" i="47"/>
  <c r="EX61" i="47"/>
  <c r="DB61" i="47"/>
  <c r="EP61" i="47"/>
  <c r="BJ73" i="47"/>
  <c r="BN40" i="47"/>
  <c r="BV40" i="47"/>
  <c r="H40" i="47"/>
  <c r="EL40" i="47"/>
  <c r="EL92" i="47"/>
  <c r="DZ92" i="47"/>
  <c r="BZ92" i="47"/>
  <c r="R92" i="47"/>
  <c r="ET92" i="47"/>
  <c r="DN83" i="47"/>
  <c r="BR83" i="47"/>
  <c r="DJ83" i="47"/>
  <c r="CX83" i="47"/>
  <c r="AX83" i="47"/>
  <c r="DJ46" i="47"/>
  <c r="F46" i="47"/>
  <c r="ED46" i="47"/>
  <c r="DN37" i="47"/>
  <c r="EL37" i="47"/>
  <c r="CX37" i="47"/>
  <c r="BV61" i="47"/>
  <c r="DF61" i="47"/>
  <c r="BN61" i="47"/>
  <c r="FN61" i="47"/>
  <c r="BR61" i="47"/>
  <c r="DB77" i="47"/>
  <c r="DN73" i="47"/>
  <c r="FN40" i="47"/>
  <c r="BR40" i="47"/>
  <c r="BZ46" i="47"/>
  <c r="DN46" i="47"/>
  <c r="EX37" i="47"/>
  <c r="F95" i="47"/>
  <c r="FJ73" i="47"/>
  <c r="EP40" i="47"/>
  <c r="AX40" i="47"/>
  <c r="FB40" i="47"/>
  <c r="BJ95" i="47"/>
  <c r="ET46" i="47"/>
  <c r="DF46" i="47"/>
  <c r="CP46" i="47"/>
  <c r="CD37" i="47"/>
  <c r="FJ37" i="47"/>
  <c r="CT37" i="47"/>
  <c r="DZ37" i="47"/>
  <c r="FF37" i="47"/>
  <c r="AX73" i="47"/>
  <c r="DN40" i="47"/>
  <c r="CP40" i="47"/>
  <c r="CX40" i="47"/>
  <c r="ET95" i="47"/>
  <c r="BF89" i="47"/>
  <c r="CT46" i="47"/>
  <c r="DR46" i="47"/>
  <c r="J46" i="47"/>
  <c r="FB46" i="47"/>
  <c r="EH46" i="47"/>
  <c r="BR46" i="47"/>
  <c r="EH37" i="47"/>
  <c r="EP37" i="47"/>
  <c r="H37" i="47"/>
  <c r="DV37" i="47"/>
  <c r="AT37" i="47"/>
  <c r="FN70" i="47"/>
  <c r="DF77" i="47"/>
  <c r="DZ95" i="47"/>
  <c r="FN46" i="47"/>
  <c r="AX46" i="47"/>
  <c r="CL46" i="47"/>
  <c r="FJ46" i="47"/>
  <c r="EL46" i="47"/>
  <c r="BN46" i="47"/>
  <c r="CL37" i="47"/>
  <c r="J37" i="47"/>
  <c r="FB37" i="47"/>
  <c r="BJ37" i="47"/>
  <c r="DB37" i="47"/>
  <c r="J70" i="47"/>
  <c r="BR77" i="47"/>
  <c r="DJ73" i="47"/>
  <c r="BN73" i="47"/>
  <c r="EL73" i="47"/>
  <c r="BR73" i="47"/>
  <c r="DR73" i="47"/>
  <c r="FN73" i="47"/>
  <c r="FF95" i="47"/>
  <c r="EH95" i="47"/>
  <c r="ED95" i="47"/>
  <c r="BN95" i="47"/>
  <c r="FB95" i="47"/>
  <c r="BV73" i="47"/>
  <c r="R73" i="47"/>
  <c r="CX73" i="47"/>
  <c r="FB73" i="47"/>
  <c r="FF73" i="47"/>
  <c r="CP73" i="47"/>
  <c r="BF95" i="47"/>
  <c r="BZ95" i="47"/>
  <c r="DF95" i="47"/>
  <c r="DJ95" i="47"/>
  <c r="DR95" i="47"/>
  <c r="BR95" i="47"/>
  <c r="AT95" i="47"/>
  <c r="DF73" i="47"/>
  <c r="CL73" i="47"/>
  <c r="J73" i="47"/>
  <c r="ET73" i="47"/>
  <c r="BB73" i="47"/>
  <c r="AT73" i="47"/>
  <c r="ED73" i="47"/>
  <c r="N95" i="47"/>
  <c r="R95" i="47"/>
  <c r="DB95" i="47"/>
  <c r="CH95" i="47"/>
  <c r="FJ95" i="47"/>
  <c r="DN95" i="47"/>
  <c r="EH73" i="47"/>
  <c r="CD73" i="47"/>
  <c r="EX73" i="47"/>
  <c r="CT73" i="47"/>
  <c r="H73" i="47"/>
  <c r="CH73" i="47"/>
  <c r="J95" i="47"/>
  <c r="EX95" i="47"/>
  <c r="DV95" i="47"/>
  <c r="CD95" i="47"/>
  <c r="BV95" i="47"/>
  <c r="FN95" i="47"/>
  <c r="DZ73" i="47"/>
  <c r="N73" i="47"/>
  <c r="EP73" i="47"/>
  <c r="F73" i="47"/>
  <c r="BZ73" i="47"/>
  <c r="BB95" i="47"/>
  <c r="H95" i="47"/>
  <c r="CL95" i="47"/>
  <c r="CX95" i="47"/>
  <c r="EL95" i="47"/>
  <c r="EH86" i="47"/>
  <c r="CT86" i="47"/>
  <c r="FJ86" i="47"/>
  <c r="FN86" i="47"/>
  <c r="ED86" i="47"/>
  <c r="DB86" i="47"/>
  <c r="DR89" i="47"/>
  <c r="EL89" i="47"/>
  <c r="CP89" i="47"/>
  <c r="R89" i="47"/>
  <c r="FJ89" i="47"/>
  <c r="EX89" i="47"/>
  <c r="BF58" i="47"/>
  <c r="BB58" i="47"/>
  <c r="CL58" i="47"/>
  <c r="FB58" i="47"/>
  <c r="AX58" i="47"/>
  <c r="DJ70" i="47"/>
  <c r="F70" i="47"/>
  <c r="N70" i="47"/>
  <c r="DV70" i="47"/>
  <c r="EH70" i="47"/>
  <c r="DN70" i="47"/>
  <c r="CX77" i="47"/>
  <c r="DJ77" i="47"/>
  <c r="BZ77" i="47"/>
  <c r="DV77" i="47"/>
  <c r="ET77" i="47"/>
  <c r="EP77" i="47"/>
  <c r="C16" i="47"/>
  <c r="EL86" i="47"/>
  <c r="DV86" i="47"/>
  <c r="DN86" i="47"/>
  <c r="H86" i="47"/>
  <c r="BN86" i="47"/>
  <c r="BJ86" i="47"/>
  <c r="EX86" i="47"/>
  <c r="DJ89" i="47"/>
  <c r="FN89" i="47"/>
  <c r="EH89" i="47"/>
  <c r="BV89" i="47"/>
  <c r="BZ89" i="47"/>
  <c r="H89" i="47"/>
  <c r="EH58" i="47"/>
  <c r="CD58" i="47"/>
  <c r="DJ58" i="47"/>
  <c r="ET58" i="47"/>
  <c r="CH58" i="47"/>
  <c r="DR58" i="47"/>
  <c r="CT70" i="47"/>
  <c r="ED70" i="47"/>
  <c r="FB70" i="47"/>
  <c r="ET70" i="47"/>
  <c r="DZ70" i="47"/>
  <c r="FF70" i="47"/>
  <c r="CD70" i="47"/>
  <c r="CT77" i="47"/>
  <c r="CD77" i="47"/>
  <c r="EX77" i="47"/>
  <c r="AX77" i="47"/>
  <c r="CH77" i="47"/>
  <c r="R77" i="47"/>
  <c r="C26" i="47"/>
  <c r="AH28" i="47" s="1"/>
  <c r="C20" i="47"/>
  <c r="CL86" i="47"/>
  <c r="DJ86" i="47"/>
  <c r="BF86" i="47"/>
  <c r="R86" i="47"/>
  <c r="BR86" i="47"/>
  <c r="N86" i="47"/>
  <c r="DN89" i="47"/>
  <c r="FB89" i="47"/>
  <c r="F89" i="47"/>
  <c r="BJ89" i="47"/>
  <c r="DB89" i="47"/>
  <c r="DZ89" i="47"/>
  <c r="BN58" i="47"/>
  <c r="CX58" i="47"/>
  <c r="EX58" i="47"/>
  <c r="DN58" i="47"/>
  <c r="ED58" i="47"/>
  <c r="BV58" i="47"/>
  <c r="R70" i="47"/>
  <c r="BZ70" i="47"/>
  <c r="BB70" i="47"/>
  <c r="BV70" i="47"/>
  <c r="BN70" i="47"/>
  <c r="FJ70" i="47"/>
  <c r="DR77" i="47"/>
  <c r="AT77" i="47"/>
  <c r="FB77" i="47"/>
  <c r="CP77" i="47"/>
  <c r="DZ77" i="47"/>
  <c r="FJ77" i="47"/>
  <c r="C23" i="47"/>
  <c r="BV86" i="47"/>
  <c r="BZ86" i="47"/>
  <c r="ET86" i="47"/>
  <c r="J86" i="47"/>
  <c r="CL89" i="47"/>
  <c r="CH89" i="47"/>
  <c r="FF89" i="47"/>
  <c r="BN89" i="47"/>
  <c r="CD89" i="47"/>
  <c r="DB58" i="47"/>
  <c r="CP58" i="47"/>
  <c r="H58" i="47"/>
  <c r="DF58" i="47"/>
  <c r="F58" i="47"/>
  <c r="FF58" i="47"/>
  <c r="DR70" i="47"/>
  <c r="DF70" i="47"/>
  <c r="BR70" i="47"/>
  <c r="BJ70" i="47"/>
  <c r="CL70" i="47"/>
  <c r="CX70" i="47"/>
  <c r="BB77" i="47"/>
  <c r="BN77" i="47"/>
  <c r="BJ77" i="47"/>
  <c r="ED77" i="47"/>
  <c r="FN77" i="47"/>
  <c r="H77" i="47"/>
  <c r="CL61" i="47"/>
  <c r="DR61" i="47"/>
  <c r="BZ61" i="47"/>
  <c r="ED61" i="47"/>
  <c r="CD61" i="47"/>
  <c r="J67" i="47"/>
  <c r="DB67" i="47"/>
  <c r="F67" i="47"/>
  <c r="CL67" i="47"/>
  <c r="BN67" i="47"/>
  <c r="FN67" i="47"/>
  <c r="AT58" i="47"/>
  <c r="DZ86" i="47"/>
  <c r="CP86" i="47"/>
  <c r="FF86" i="47"/>
  <c r="F86" i="47"/>
  <c r="DF86" i="47"/>
  <c r="DV89" i="47"/>
  <c r="BB89" i="47"/>
  <c r="CT89" i="47"/>
  <c r="N89" i="47"/>
  <c r="BR89" i="47"/>
  <c r="ET89" i="47"/>
  <c r="DV58" i="47"/>
  <c r="BR58" i="47"/>
  <c r="EL58" i="47"/>
  <c r="FN58" i="47"/>
  <c r="EP58" i="47"/>
  <c r="EP70" i="47"/>
  <c r="BF70" i="47"/>
  <c r="AX70" i="47"/>
  <c r="H70" i="47"/>
  <c r="EL70" i="47"/>
  <c r="BF77" i="47"/>
  <c r="DN77" i="47"/>
  <c r="CL77" i="47"/>
  <c r="EH77" i="47"/>
  <c r="FF77" i="47"/>
  <c r="C13" i="47"/>
  <c r="V15" i="47" s="1"/>
  <c r="G18" i="53"/>
  <c r="R18" i="47" l="1"/>
  <c r="N18" i="47"/>
  <c r="Z25" i="47"/>
  <c r="V25" i="47"/>
  <c r="N25" i="47"/>
  <c r="J25" i="47"/>
  <c r="R25" i="47"/>
  <c r="V22" i="47"/>
  <c r="J22" i="47"/>
  <c r="H22" i="47"/>
  <c r="AD28" i="47"/>
  <c r="N28" i="47"/>
  <c r="J28" i="47"/>
  <c r="Z18" i="47"/>
  <c r="V18" i="47"/>
  <c r="Z28" i="47"/>
  <c r="AD22" i="47"/>
  <c r="Z22" i="47"/>
  <c r="AD25" i="47"/>
  <c r="AD15" i="47"/>
  <c r="Z15" i="47"/>
  <c r="AH18" i="47"/>
  <c r="AD18" i="47"/>
  <c r="AL15" i="47"/>
  <c r="AH15" i="47"/>
  <c r="AL22" i="47"/>
  <c r="AH22" i="47"/>
  <c r="AL25" i="47"/>
  <c r="AH25" i="47"/>
  <c r="AP18" i="47"/>
  <c r="AL18" i="47"/>
  <c r="AP28" i="47"/>
  <c r="AL28" i="47"/>
  <c r="F25" i="47"/>
  <c r="AP25" i="47"/>
  <c r="BJ22" i="47"/>
  <c r="AP22" i="47"/>
  <c r="BN15" i="47"/>
  <c r="AP15" i="47"/>
  <c r="FS64" i="47"/>
  <c r="FU64" i="47" s="1"/>
  <c r="FS98" i="47"/>
  <c r="FU98" i="47" s="1"/>
  <c r="FS46" i="47"/>
  <c r="FU46" i="47" s="1"/>
  <c r="FS83" i="47"/>
  <c r="FU83" i="47" s="1"/>
  <c r="FS92" i="47"/>
  <c r="FU92" i="47" s="1"/>
  <c r="FS37" i="47"/>
  <c r="FU37" i="47" s="1"/>
  <c r="FS40" i="47"/>
  <c r="FU40" i="47" s="1"/>
  <c r="FS95" i="47"/>
  <c r="FU95" i="47" s="1"/>
  <c r="H25" i="47"/>
  <c r="FS70" i="47"/>
  <c r="FU70" i="47" s="1"/>
  <c r="FS73" i="47"/>
  <c r="FU73" i="47" s="1"/>
  <c r="EX15" i="47"/>
  <c r="CL15" i="47"/>
  <c r="CX15" i="47"/>
  <c r="DV15" i="47"/>
  <c r="BN22" i="47"/>
  <c r="BV22" i="47"/>
  <c r="BR22" i="47"/>
  <c r="FF22" i="47"/>
  <c r="DR22" i="47"/>
  <c r="DB22" i="47"/>
  <c r="DF22" i="47"/>
  <c r="ED22" i="47"/>
  <c r="J15" i="47"/>
  <c r="N22" i="47"/>
  <c r="CX22" i="47"/>
  <c r="AT22" i="47"/>
  <c r="AX22" i="47"/>
  <c r="EH22" i="47"/>
  <c r="ET15" i="47"/>
  <c r="F22" i="47"/>
  <c r="EP22" i="47"/>
  <c r="CP22" i="47"/>
  <c r="FN22" i="47"/>
  <c r="EP15" i="47"/>
  <c r="DB15" i="47"/>
  <c r="F15" i="47"/>
  <c r="DZ22" i="47"/>
  <c r="CT22" i="47"/>
  <c r="DV22" i="47"/>
  <c r="FN15" i="47"/>
  <c r="FS67" i="47"/>
  <c r="FU67" i="47" s="1"/>
  <c r="FS89" i="47"/>
  <c r="FU89" i="47" s="1"/>
  <c r="BF22" i="47"/>
  <c r="EL22" i="47"/>
  <c r="BZ22" i="47"/>
  <c r="BZ15" i="47"/>
  <c r="EH15" i="47"/>
  <c r="FJ22" i="47"/>
  <c r="DJ22" i="47"/>
  <c r="R22" i="47"/>
  <c r="DN22" i="47"/>
  <c r="N15" i="47"/>
  <c r="FB15" i="47"/>
  <c r="FS77" i="47"/>
  <c r="FU77" i="47" s="1"/>
  <c r="FS86" i="47"/>
  <c r="FU86" i="47" s="1"/>
  <c r="FS61" i="47"/>
  <c r="FU61" i="47" s="1"/>
  <c r="FS58" i="47"/>
  <c r="FU58" i="47" s="1"/>
  <c r="ED25" i="47"/>
  <c r="DN25" i="47"/>
  <c r="DB25" i="47"/>
  <c r="CD25" i="47"/>
  <c r="FJ25" i="47"/>
  <c r="FB18" i="47"/>
  <c r="ET18" i="47"/>
  <c r="BJ18" i="47"/>
  <c r="CT18" i="47"/>
  <c r="F18" i="47"/>
  <c r="EX18" i="47"/>
  <c r="CX18" i="47"/>
  <c r="BV18" i="47"/>
  <c r="BB18" i="47"/>
  <c r="CH18" i="47"/>
  <c r="BF18" i="47"/>
  <c r="ED18" i="47"/>
  <c r="DN18" i="47"/>
  <c r="DJ18" i="47"/>
  <c r="FF18" i="47"/>
  <c r="AT18" i="47"/>
  <c r="AX18" i="47"/>
  <c r="DR18" i="47"/>
  <c r="BZ18" i="47"/>
  <c r="EL18" i="47"/>
  <c r="CD18" i="47"/>
  <c r="FJ18" i="47"/>
  <c r="H18" i="47"/>
  <c r="BN18" i="47"/>
  <c r="CP18" i="47"/>
  <c r="EP18" i="47"/>
  <c r="DZ18" i="47"/>
  <c r="FN18" i="47"/>
  <c r="J18" i="47"/>
  <c r="BR18" i="47"/>
  <c r="EH18" i="47"/>
  <c r="DV18" i="47"/>
  <c r="DF18" i="47"/>
  <c r="DB18" i="47"/>
  <c r="CL18" i="47"/>
  <c r="FB25" i="47"/>
  <c r="BJ25" i="47"/>
  <c r="CP25" i="47"/>
  <c r="BV25" i="47"/>
  <c r="EL15" i="47"/>
  <c r="CH15" i="47"/>
  <c r="ED15" i="47"/>
  <c r="H15" i="47"/>
  <c r="BB15" i="47"/>
  <c r="FJ15" i="47"/>
  <c r="BR15" i="47"/>
  <c r="CX28" i="47"/>
  <c r="ET28" i="47"/>
  <c r="CH28" i="47"/>
  <c r="DN28" i="47"/>
  <c r="R28" i="47"/>
  <c r="DR28" i="47"/>
  <c r="EX28" i="47"/>
  <c r="DZ28" i="47"/>
  <c r="CD28" i="47"/>
  <c r="DF28" i="47"/>
  <c r="CT28" i="47"/>
  <c r="BJ28" i="47"/>
  <c r="DJ28" i="47"/>
  <c r="CL28" i="47"/>
  <c r="F28" i="47"/>
  <c r="BB28" i="47"/>
  <c r="V28" i="47"/>
  <c r="BN28" i="47"/>
  <c r="FN28" i="47"/>
  <c r="EL28" i="47"/>
  <c r="FB28" i="47"/>
  <c r="ED28" i="47"/>
  <c r="BZ28" i="47"/>
  <c r="AX28" i="47"/>
  <c r="AT28" i="47"/>
  <c r="H28" i="47"/>
  <c r="BF28" i="47"/>
  <c r="EP28" i="47"/>
  <c r="BV28" i="47"/>
  <c r="EH28" i="47"/>
  <c r="FF28" i="47"/>
  <c r="BR28" i="47"/>
  <c r="CP28" i="47"/>
  <c r="FJ28" i="47"/>
  <c r="DB28" i="47"/>
  <c r="DV28" i="47"/>
  <c r="CL25" i="47"/>
  <c r="EX25" i="47"/>
  <c r="EP25" i="47"/>
  <c r="BN25" i="47"/>
  <c r="AT15" i="47"/>
  <c r="DJ15" i="47"/>
  <c r="BF15" i="47"/>
  <c r="BV15" i="47"/>
  <c r="DN15" i="47"/>
  <c r="BB25" i="47"/>
  <c r="AT25" i="47"/>
  <c r="CX25" i="47"/>
  <c r="DR25" i="47"/>
  <c r="DJ25" i="47"/>
  <c r="CH25" i="47"/>
  <c r="DF25" i="47"/>
  <c r="BR25" i="47"/>
  <c r="DV25" i="47"/>
  <c r="BF25" i="47"/>
  <c r="EL25" i="47"/>
  <c r="EH25" i="47"/>
  <c r="DZ15" i="47"/>
  <c r="R15" i="47"/>
  <c r="FF15" i="47"/>
  <c r="CD15" i="47"/>
  <c r="AX15" i="47"/>
  <c r="BZ25" i="47"/>
  <c r="ET25" i="47"/>
  <c r="AX25" i="47"/>
  <c r="FN25" i="47"/>
  <c r="DZ25" i="47"/>
  <c r="FF25" i="47"/>
  <c r="CT25" i="47"/>
  <c r="BJ15" i="47"/>
  <c r="CT15" i="47"/>
  <c r="DF15" i="47"/>
  <c r="CP15" i="47"/>
  <c r="DR15" i="47"/>
  <c r="CL22" i="47"/>
  <c r="FB22" i="47"/>
  <c r="CD22" i="47"/>
  <c r="ET22" i="47"/>
  <c r="BB22" i="47"/>
  <c r="CH22" i="47"/>
  <c r="EX22" i="47"/>
  <c r="G25" i="53"/>
  <c r="FS15" i="47" l="1"/>
  <c r="FU15" i="47" s="1"/>
  <c r="FS25" i="47"/>
  <c r="FU25" i="47" s="1"/>
  <c r="FS22" i="47"/>
  <c r="FU22" i="47" s="1"/>
  <c r="FS18" i="47"/>
  <c r="FU18" i="47" s="1"/>
  <c r="FS28" i="47"/>
  <c r="FU28" i="47" s="1"/>
  <c r="G37" i="53"/>
  <c r="G52" i="53" l="1"/>
  <c r="G17" i="53"/>
  <c r="G26" i="53" l="1"/>
  <c r="G43" i="53" l="1"/>
  <c r="G19" i="53" l="1"/>
  <c r="G27" i="53"/>
  <c r="G38" i="53"/>
  <c r="G45" i="53"/>
  <c r="G40" i="53" l="1"/>
  <c r="G44" i="53" l="1"/>
  <c r="G31" i="53" l="1"/>
  <c r="G50" i="53" l="1"/>
  <c r="G35" i="53" l="1"/>
  <c r="G49" i="53" l="1"/>
  <c r="G47" i="53" l="1"/>
  <c r="G22" i="53" l="1"/>
  <c r="G42" i="53"/>
  <c r="G16" i="53" l="1"/>
  <c r="G28" i="53"/>
  <c r="G29" i="53"/>
  <c r="G4" i="53" l="1"/>
  <c r="D14" i="72" s="1"/>
  <c r="G14" i="53" l="1"/>
  <c r="G7" i="53" l="1"/>
  <c r="D17" i="72" s="1"/>
  <c r="G24" i="53"/>
  <c r="G30" i="53" l="1"/>
  <c r="G15" i="53" l="1"/>
  <c r="G41" i="53"/>
  <c r="G13" i="53" l="1"/>
  <c r="G53" i="53"/>
  <c r="G34" i="53" l="1"/>
  <c r="G46" i="53"/>
  <c r="G11" i="53" l="1"/>
  <c r="G5" i="53" l="1"/>
  <c r="D15" i="72" s="1"/>
  <c r="G3" i="53" l="1"/>
  <c r="D13" i="72" s="1"/>
  <c r="G33" i="53"/>
  <c r="G21" i="53"/>
  <c r="H59" i="53" l="1"/>
  <c r="H18" i="53"/>
  <c r="I18" i="53" s="1"/>
  <c r="H42" i="53"/>
  <c r="I42" i="53" s="1"/>
  <c r="H25" i="53"/>
  <c r="I25" i="53" s="1"/>
  <c r="H52" i="53"/>
  <c r="I52" i="53" s="1"/>
  <c r="H37" i="53"/>
  <c r="I37" i="53" s="1"/>
  <c r="H21" i="53"/>
  <c r="I21" i="53" s="1"/>
  <c r="H23" i="53"/>
  <c r="H55" i="53"/>
  <c r="H24" i="53"/>
  <c r="I24" i="53" s="1"/>
  <c r="H57" i="53"/>
  <c r="H39" i="53"/>
  <c r="H36" i="53"/>
  <c r="H27" i="53"/>
  <c r="I27" i="53" s="1"/>
  <c r="H40" i="53"/>
  <c r="I40" i="53" s="1"/>
  <c r="H54" i="53"/>
  <c r="H38" i="53"/>
  <c r="I38" i="53" s="1"/>
  <c r="H50" i="53"/>
  <c r="I50" i="53" s="1"/>
  <c r="H43" i="53"/>
  <c r="I43" i="53" s="1"/>
  <c r="H31" i="53"/>
  <c r="I31" i="53" s="1"/>
  <c r="H33" i="53"/>
  <c r="I33" i="53" s="1"/>
  <c r="H45" i="53"/>
  <c r="I45" i="53" s="1"/>
  <c r="H19" i="53"/>
  <c r="I19" i="53" s="1"/>
  <c r="H9" i="53"/>
  <c r="H48" i="53"/>
  <c r="H58" i="53"/>
  <c r="H35" i="53"/>
  <c r="I35" i="53" s="1"/>
  <c r="H53" i="53"/>
  <c r="I53" i="53" s="1"/>
  <c r="H13" i="53"/>
  <c r="I13" i="53" s="1"/>
  <c r="H22" i="53"/>
  <c r="I22" i="53" s="1"/>
  <c r="H20" i="53"/>
  <c r="H29" i="53"/>
  <c r="I29" i="53" s="1"/>
  <c r="H49" i="53"/>
  <c r="I49" i="53" s="1"/>
  <c r="H14" i="53"/>
  <c r="I14" i="53" s="1"/>
  <c r="H32" i="53"/>
  <c r="F19" i="72" l="1"/>
  <c r="E19" i="72"/>
  <c r="H41" i="53"/>
  <c r="I41" i="53" s="1"/>
  <c r="H15" i="53"/>
  <c r="I15" i="53" s="1"/>
  <c r="H26" i="53"/>
  <c r="I26" i="53" s="1"/>
  <c r="H46" i="53"/>
  <c r="I46" i="53" s="1"/>
  <c r="H28" i="53"/>
  <c r="I28" i="53" s="1"/>
  <c r="H11" i="53"/>
  <c r="I11" i="53" s="1"/>
  <c r="H30" i="53"/>
  <c r="I30" i="53" s="1"/>
  <c r="H17" i="53"/>
  <c r="I17" i="53" s="1"/>
  <c r="H34" i="53"/>
  <c r="I34" i="53" s="1"/>
  <c r="H16" i="53"/>
  <c r="I16" i="53" s="1"/>
  <c r="H5" i="53"/>
  <c r="H8" i="53"/>
  <c r="F18" i="72" l="1"/>
  <c r="E18" i="72"/>
  <c r="I5" i="53"/>
  <c r="G15" i="72" s="1"/>
  <c r="F15" i="72"/>
  <c r="E15" i="72"/>
  <c r="H56" i="53" l="1"/>
  <c r="H47" i="53" l="1"/>
  <c r="I47" i="53" s="1"/>
  <c r="H44" i="53"/>
  <c r="I44" i="53" s="1"/>
  <c r="H6" i="53"/>
  <c r="H51" i="53"/>
  <c r="H4" i="53"/>
  <c r="H10" i="53"/>
  <c r="H3" i="53"/>
  <c r="H7" i="53"/>
  <c r="H12" i="53"/>
  <c r="E16" i="72" l="1"/>
  <c r="F16" i="72"/>
  <c r="I7" i="53"/>
  <c r="G17" i="72" s="1"/>
  <c r="F17" i="72"/>
  <c r="E17" i="72"/>
  <c r="F20" i="72"/>
  <c r="E20" i="72"/>
  <c r="I3" i="53"/>
  <c r="G13" i="72" s="1"/>
  <c r="F13" i="72"/>
  <c r="I4" i="53"/>
  <c r="G14" i="72" s="1"/>
  <c r="F14" i="72"/>
  <c r="E14" i="72"/>
  <c r="G36" i="53" l="1"/>
  <c r="I36" i="53" s="1"/>
  <c r="G39" i="53"/>
  <c r="I39" i="53" s="1"/>
  <c r="I1" i="53" l="1"/>
  <c r="K39" i="53" s="1"/>
  <c r="K29" i="53" l="1"/>
  <c r="K35" i="53"/>
  <c r="K13" i="53"/>
  <c r="K25" i="53"/>
  <c r="K45" i="53"/>
  <c r="K37" i="53"/>
  <c r="K49" i="53"/>
  <c r="K18" i="53"/>
  <c r="K31" i="53"/>
  <c r="K24" i="53"/>
  <c r="K33" i="53"/>
  <c r="K40" i="53"/>
  <c r="K27" i="53"/>
  <c r="K47" i="53"/>
  <c r="K14" i="53"/>
  <c r="K43" i="53"/>
  <c r="K42" i="53"/>
  <c r="K50" i="53"/>
  <c r="K52" i="53"/>
  <c r="K19" i="53"/>
  <c r="K38" i="53"/>
  <c r="K22" i="53"/>
  <c r="K44" i="53"/>
  <c r="K21" i="53"/>
  <c r="K53" i="53"/>
  <c r="K17" i="53"/>
  <c r="K5" i="53"/>
  <c r="L15" i="72" s="1"/>
  <c r="K15" i="53"/>
  <c r="K30" i="53"/>
  <c r="K11" i="53"/>
  <c r="K16" i="53"/>
  <c r="K41" i="53"/>
  <c r="K26" i="53"/>
  <c r="K34" i="53"/>
  <c r="K28" i="53"/>
  <c r="K46" i="53"/>
  <c r="K7" i="53"/>
  <c r="L17" i="72" s="1"/>
  <c r="K3" i="53"/>
  <c r="K4" i="53"/>
  <c r="K36" i="53"/>
  <c r="L3" i="53" l="1"/>
  <c r="M3" i="53" s="1"/>
  <c r="L13" i="72"/>
  <c r="L14" i="72"/>
  <c r="L4" i="53" l="1"/>
  <c r="M4" i="53" s="1"/>
  <c r="L5" i="53" l="1"/>
  <c r="M5" i="53" l="1"/>
  <c r="G57" i="53" l="1"/>
  <c r="I57" i="53" s="1"/>
  <c r="K57" i="53" s="1"/>
  <c r="G59" i="53"/>
  <c r="I59" i="53" s="1"/>
  <c r="K59" i="53" s="1"/>
  <c r="G32" i="53"/>
  <c r="I32" i="53" s="1"/>
  <c r="K32" i="53" s="1"/>
  <c r="G12" i="53"/>
  <c r="I12" i="53" s="1"/>
  <c r="K12" i="53" s="1"/>
  <c r="G23" i="53"/>
  <c r="I23" i="53" s="1"/>
  <c r="K23" i="53" s="1"/>
  <c r="G58" i="53"/>
  <c r="I58" i="53" s="1"/>
  <c r="K58" i="53" s="1"/>
  <c r="G55" i="53"/>
  <c r="I55" i="53" s="1"/>
  <c r="K55" i="53" s="1"/>
  <c r="G51" i="53" l="1"/>
  <c r="I51" i="53" s="1"/>
  <c r="K51" i="53" s="1"/>
  <c r="G48" i="53"/>
  <c r="I48" i="53" s="1"/>
  <c r="K48" i="53" s="1"/>
  <c r="G6" i="53"/>
  <c r="D16" i="72" s="1"/>
  <c r="G8" i="53"/>
  <c r="D18" i="72" s="1"/>
  <c r="G9" i="53"/>
  <c r="D19" i="72" s="1"/>
  <c r="G10" i="53"/>
  <c r="G56" i="53"/>
  <c r="I56" i="53" s="1"/>
  <c r="K56" i="53" s="1"/>
  <c r="G20" i="53"/>
  <c r="I20" i="53" s="1"/>
  <c r="K20" i="53" s="1"/>
  <c r="G54" i="53"/>
  <c r="I54" i="53" s="1"/>
  <c r="K54" i="53" s="1"/>
  <c r="I6" i="53" l="1"/>
  <c r="K6" i="53" s="1"/>
  <c r="I8" i="53"/>
  <c r="G18" i="72" s="1"/>
  <c r="I9" i="53"/>
  <c r="G19" i="72" s="1"/>
  <c r="D20" i="72"/>
  <c r="I10" i="53"/>
  <c r="G16" i="72" l="1"/>
  <c r="K9" i="53"/>
  <c r="L19" i="72" s="1"/>
  <c r="K8" i="53"/>
  <c r="L18" i="72" s="1"/>
  <c r="K10" i="53"/>
  <c r="G20" i="72"/>
  <c r="L16" i="72"/>
  <c r="L6" i="53"/>
  <c r="J1" i="53" l="1"/>
  <c r="G10" i="72"/>
  <c r="H20" i="72" s="1"/>
  <c r="M6" i="53"/>
  <c r="L7" i="53"/>
  <c r="L20" i="72"/>
  <c r="J20" i="72" l="1"/>
  <c r="M7" i="53"/>
  <c r="L8" i="53"/>
  <c r="H13" i="72"/>
  <c r="H153" i="72"/>
  <c r="J176" i="72"/>
  <c r="H218" i="72"/>
  <c r="J93" i="72"/>
  <c r="J55" i="72"/>
  <c r="H157" i="72"/>
  <c r="H137" i="72"/>
  <c r="J137" i="72"/>
  <c r="J44" i="72"/>
  <c r="H113" i="72"/>
  <c r="J224" i="72"/>
  <c r="J118" i="72"/>
  <c r="H264" i="72"/>
  <c r="J288" i="72"/>
  <c r="H122" i="72"/>
  <c r="J142" i="72"/>
  <c r="J282" i="72"/>
  <c r="H246" i="72"/>
  <c r="H199" i="72"/>
  <c r="H79" i="72"/>
  <c r="J174" i="72"/>
  <c r="H220" i="72"/>
  <c r="H276" i="72"/>
  <c r="H238" i="72"/>
  <c r="H106" i="72"/>
  <c r="J111" i="72"/>
  <c r="H305" i="72"/>
  <c r="H196" i="72"/>
  <c r="J132" i="72"/>
  <c r="J315" i="72"/>
  <c r="J131" i="72"/>
  <c r="J92" i="72"/>
  <c r="J64" i="72"/>
  <c r="H91" i="72"/>
  <c r="H64" i="72"/>
  <c r="H21" i="72"/>
  <c r="J279" i="72"/>
  <c r="J303" i="72"/>
  <c r="J188" i="72"/>
  <c r="J295" i="72"/>
  <c r="J163" i="72"/>
  <c r="J236" i="72"/>
  <c r="H92" i="72"/>
  <c r="H307" i="72"/>
  <c r="J285" i="72"/>
  <c r="J124" i="72"/>
  <c r="H228" i="72"/>
  <c r="J245" i="72"/>
  <c r="H58" i="72"/>
  <c r="J153" i="72"/>
  <c r="J100" i="72"/>
  <c r="H32" i="72"/>
  <c r="J65" i="72"/>
  <c r="J242" i="72"/>
  <c r="H186" i="72"/>
  <c r="H266" i="72"/>
  <c r="J299" i="72"/>
  <c r="H163" i="72"/>
  <c r="J266" i="72"/>
  <c r="H189" i="72"/>
  <c r="H252" i="72"/>
  <c r="J183" i="72"/>
  <c r="J63" i="72"/>
  <c r="H194" i="72"/>
  <c r="H40" i="72"/>
  <c r="H202" i="72"/>
  <c r="J249" i="72"/>
  <c r="J320" i="72"/>
  <c r="J225" i="72"/>
  <c r="H317" i="72"/>
  <c r="H75" i="72"/>
  <c r="J273" i="72"/>
  <c r="H268" i="72"/>
  <c r="H48" i="72"/>
  <c r="J227" i="72"/>
  <c r="J41" i="72"/>
  <c r="H99" i="72"/>
  <c r="J283" i="72"/>
  <c r="H205" i="72"/>
  <c r="H123" i="72"/>
  <c r="H208" i="72"/>
  <c r="H291" i="72"/>
  <c r="J36" i="72"/>
  <c r="H77" i="72"/>
  <c r="H217" i="72"/>
  <c r="J232" i="72"/>
  <c r="J274" i="72"/>
  <c r="J205" i="72"/>
  <c r="J139" i="72"/>
  <c r="H164" i="72"/>
  <c r="H248" i="72"/>
  <c r="J165" i="72"/>
  <c r="J54" i="72"/>
  <c r="J201" i="72"/>
  <c r="J290" i="72"/>
  <c r="J35" i="72"/>
  <c r="H203" i="72"/>
  <c r="H25" i="72"/>
  <c r="H229" i="72"/>
  <c r="J113" i="72"/>
  <c r="H185" i="72"/>
  <c r="J244" i="72"/>
  <c r="H225" i="72"/>
  <c r="H78" i="72"/>
  <c r="J83" i="72"/>
  <c r="H26" i="72"/>
  <c r="H173" i="72"/>
  <c r="H133" i="72"/>
  <c r="H282" i="72"/>
  <c r="J247" i="72"/>
  <c r="J77" i="72"/>
  <c r="H192" i="72"/>
  <c r="J212" i="72"/>
  <c r="J51" i="72"/>
  <c r="H88" i="72"/>
  <c r="H230" i="72"/>
  <c r="H231" i="72"/>
  <c r="H278" i="72"/>
  <c r="J215" i="72"/>
  <c r="H128" i="72"/>
  <c r="H69" i="72"/>
  <c r="J146" i="72"/>
  <c r="H211" i="72"/>
  <c r="J117" i="72"/>
  <c r="J260" i="72"/>
  <c r="H222" i="72"/>
  <c r="J76" i="72"/>
  <c r="H256" i="72"/>
  <c r="H85" i="72"/>
  <c r="J175" i="72"/>
  <c r="J53" i="72"/>
  <c r="H22" i="72"/>
  <c r="H68" i="72"/>
  <c r="H213" i="72"/>
  <c r="J203" i="72"/>
  <c r="J69" i="72"/>
  <c r="J168" i="72"/>
  <c r="H191" i="72"/>
  <c r="J157" i="72"/>
  <c r="J206" i="72"/>
  <c r="H216" i="72"/>
  <c r="J144" i="72"/>
  <c r="J184" i="72"/>
  <c r="H232" i="72"/>
  <c r="J179" i="72"/>
  <c r="H86" i="72"/>
  <c r="J271" i="72"/>
  <c r="J161" i="72"/>
  <c r="H100" i="72"/>
  <c r="H83" i="72"/>
  <c r="J230" i="72"/>
  <c r="J310" i="72"/>
  <c r="H177" i="72"/>
  <c r="H168" i="72"/>
  <c r="H45" i="72"/>
  <c r="H82" i="72"/>
  <c r="H17" i="72"/>
  <c r="H184" i="72"/>
  <c r="H50" i="72"/>
  <c r="J311" i="72"/>
  <c r="H258" i="72"/>
  <c r="H239" i="72"/>
  <c r="H144" i="72"/>
  <c r="J88" i="72"/>
  <c r="J158" i="72"/>
  <c r="J291" i="72"/>
  <c r="H59" i="72"/>
  <c r="J181" i="72"/>
  <c r="J186" i="72"/>
  <c r="J46" i="72"/>
  <c r="H224" i="72"/>
  <c r="H47" i="72"/>
  <c r="H325" i="72"/>
  <c r="H299" i="72"/>
  <c r="J278" i="72"/>
  <c r="J259" i="72"/>
  <c r="H169" i="72"/>
  <c r="J198" i="72"/>
  <c r="H263" i="72"/>
  <c r="H197" i="72"/>
  <c r="J25" i="72"/>
  <c r="J89" i="72"/>
  <c r="H271" i="72"/>
  <c r="H152" i="72"/>
  <c r="J302" i="72"/>
  <c r="H233" i="72"/>
  <c r="J86" i="72"/>
  <c r="J79" i="72"/>
  <c r="H103" i="72"/>
  <c r="H158" i="72"/>
  <c r="J292" i="72"/>
  <c r="J152" i="72"/>
  <c r="H221" i="72"/>
  <c r="J120" i="72"/>
  <c r="J58" i="72"/>
  <c r="J272" i="72"/>
  <c r="H274" i="72"/>
  <c r="J37" i="72"/>
  <c r="H306" i="72"/>
  <c r="J221" i="72"/>
  <c r="J253" i="72"/>
  <c r="J150" i="72"/>
  <c r="J312" i="72"/>
  <c r="H297" i="72"/>
  <c r="J159" i="72"/>
  <c r="J75" i="72"/>
  <c r="H262" i="72"/>
  <c r="J265" i="72"/>
  <c r="H251" i="72"/>
  <c r="J261" i="72"/>
  <c r="J167" i="72"/>
  <c r="H181" i="72"/>
  <c r="H107" i="72"/>
  <c r="J308" i="72"/>
  <c r="J121" i="72"/>
  <c r="J115" i="72"/>
  <c r="J68" i="72"/>
  <c r="J29" i="72"/>
  <c r="J105" i="72"/>
  <c r="J234" i="72"/>
  <c r="H311" i="72"/>
  <c r="H235" i="72"/>
  <c r="H209" i="72"/>
  <c r="J211" i="72"/>
  <c r="J200" i="72"/>
  <c r="J106" i="72"/>
  <c r="H84" i="72"/>
  <c r="H118" i="72"/>
  <c r="J73" i="72"/>
  <c r="J156" i="72"/>
  <c r="J267" i="72"/>
  <c r="J280" i="72"/>
  <c r="J82" i="72"/>
  <c r="H321" i="72"/>
  <c r="J207" i="72"/>
  <c r="H98" i="72"/>
  <c r="H89" i="72"/>
  <c r="J104" i="72"/>
  <c r="J61" i="72"/>
  <c r="H243" i="72"/>
  <c r="H73" i="72"/>
  <c r="J71" i="72"/>
  <c r="J246" i="72"/>
  <c r="J13" i="72"/>
  <c r="H142" i="72"/>
  <c r="J304" i="72"/>
  <c r="H117" i="72"/>
  <c r="J316" i="72"/>
  <c r="J39" i="72"/>
  <c r="J62" i="72"/>
  <c r="H180" i="72"/>
  <c r="J250" i="72"/>
  <c r="J15" i="72"/>
  <c r="J208" i="72"/>
  <c r="J202" i="72"/>
  <c r="J23" i="72"/>
  <c r="J27" i="72"/>
  <c r="J166" i="72"/>
  <c r="H102" i="72"/>
  <c r="J270" i="72"/>
  <c r="H104" i="72"/>
  <c r="J171" i="72"/>
  <c r="J180" i="72"/>
  <c r="J32" i="72"/>
  <c r="J57" i="72"/>
  <c r="H76" i="72"/>
  <c r="J107" i="72"/>
  <c r="H151" i="72"/>
  <c r="J222" i="72"/>
  <c r="H318" i="72"/>
  <c r="H74" i="72"/>
  <c r="H31" i="72"/>
  <c r="J217" i="72"/>
  <c r="J243" i="72"/>
  <c r="J141" i="72"/>
  <c r="H285" i="72"/>
  <c r="J67" i="72"/>
  <c r="J28" i="72"/>
  <c r="J263" i="72"/>
  <c r="J313" i="72"/>
  <c r="H121" i="72"/>
  <c r="H119" i="72"/>
  <c r="J305" i="72"/>
  <c r="H43" i="72"/>
  <c r="J135" i="72"/>
  <c r="J210" i="72"/>
  <c r="H308" i="72"/>
  <c r="H71" i="72"/>
  <c r="J84" i="72"/>
  <c r="H130" i="72"/>
  <c r="H101" i="72"/>
  <c r="J126" i="72"/>
  <c r="J134" i="72"/>
  <c r="H245" i="72"/>
  <c r="J147" i="72"/>
  <c r="H281" i="72"/>
  <c r="H28" i="72"/>
  <c r="J276" i="72"/>
  <c r="H44" i="72"/>
  <c r="J190" i="72"/>
  <c r="H315" i="72"/>
  <c r="H323" i="72"/>
  <c r="J98" i="72"/>
  <c r="J148" i="72"/>
  <c r="J192" i="72"/>
  <c r="H280" i="72"/>
  <c r="J47" i="72"/>
  <c r="H150" i="72"/>
  <c r="J173" i="72"/>
  <c r="J300" i="72"/>
  <c r="H96" i="72"/>
  <c r="H109" i="72"/>
  <c r="H35" i="72"/>
  <c r="H175" i="72"/>
  <c r="H210" i="72"/>
  <c r="J56" i="72"/>
  <c r="H179" i="72"/>
  <c r="H61" i="72"/>
  <c r="H207" i="72"/>
  <c r="H244" i="72"/>
  <c r="H310" i="72"/>
  <c r="J297" i="72"/>
  <c r="H206" i="72"/>
  <c r="J286" i="72"/>
  <c r="H201" i="72"/>
  <c r="H170" i="72"/>
  <c r="J34" i="72"/>
  <c r="J95" i="72"/>
  <c r="J119" i="72"/>
  <c r="J178" i="72"/>
  <c r="H110" i="72"/>
  <c r="J129" i="72"/>
  <c r="J102" i="72"/>
  <c r="J322" i="72"/>
  <c r="H320" i="72"/>
  <c r="H250" i="72"/>
  <c r="H124" i="72"/>
  <c r="H257" i="72"/>
  <c r="H24" i="72"/>
  <c r="J149" i="72"/>
  <c r="H296" i="72"/>
  <c r="H116" i="72"/>
  <c r="H259" i="72"/>
  <c r="H72" i="72"/>
  <c r="H267" i="72"/>
  <c r="J45" i="72"/>
  <c r="H234" i="72"/>
  <c r="J108" i="72"/>
  <c r="H255" i="72"/>
  <c r="J26" i="72"/>
  <c r="J239" i="72"/>
  <c r="J72" i="72"/>
  <c r="J151" i="72"/>
  <c r="H254" i="72"/>
  <c r="J96" i="72"/>
  <c r="H219" i="72"/>
  <c r="J255" i="72"/>
  <c r="J256" i="72"/>
  <c r="J128" i="72"/>
  <c r="H322" i="72"/>
  <c r="H108" i="72"/>
  <c r="J80" i="72"/>
  <c r="J52" i="72"/>
  <c r="J182" i="72"/>
  <c r="H111" i="72"/>
  <c r="H174" i="72"/>
  <c r="J306" i="72"/>
  <c r="H240" i="72"/>
  <c r="H114" i="72"/>
  <c r="J114" i="72"/>
  <c r="H293" i="72"/>
  <c r="H237" i="72"/>
  <c r="J94" i="72"/>
  <c r="H223" i="72"/>
  <c r="J162" i="72"/>
  <c r="J240" i="72"/>
  <c r="H138" i="72"/>
  <c r="J191" i="72"/>
  <c r="H167" i="72"/>
  <c r="J14" i="72"/>
  <c r="J284" i="72"/>
  <c r="H316" i="72"/>
  <c r="J268" i="72"/>
  <c r="H156" i="72"/>
  <c r="J143" i="72"/>
  <c r="J262" i="72"/>
  <c r="H162" i="72"/>
  <c r="H277" i="72"/>
  <c r="J209" i="72"/>
  <c r="H105" i="72"/>
  <c r="H204" i="72"/>
  <c r="H302" i="72"/>
  <c r="J33" i="72"/>
  <c r="H37" i="72"/>
  <c r="J199" i="72"/>
  <c r="H141" i="72"/>
  <c r="J85" i="72"/>
  <c r="J277" i="72"/>
  <c r="J160" i="72"/>
  <c r="J123" i="72"/>
  <c r="J226" i="72"/>
  <c r="H140" i="72"/>
  <c r="H294" i="72"/>
  <c r="J155" i="72"/>
  <c r="J317" i="72"/>
  <c r="J204" i="72"/>
  <c r="H62" i="72"/>
  <c r="H183" i="72"/>
  <c r="H314" i="72"/>
  <c r="J195" i="72"/>
  <c r="J254" i="72"/>
  <c r="J309" i="72"/>
  <c r="J281" i="72"/>
  <c r="H193" i="72"/>
  <c r="J90" i="72"/>
  <c r="J170" i="72"/>
  <c r="H41" i="72"/>
  <c r="H166" i="72"/>
  <c r="J43" i="72"/>
  <c r="H95" i="72"/>
  <c r="H54" i="72"/>
  <c r="H292" i="72"/>
  <c r="J223" i="72"/>
  <c r="H289" i="72"/>
  <c r="J301" i="72"/>
  <c r="J116" i="72"/>
  <c r="H182" i="72"/>
  <c r="H290" i="72"/>
  <c r="H242" i="72"/>
  <c r="H66" i="72"/>
  <c r="J110" i="72"/>
  <c r="H38" i="72"/>
  <c r="H326" i="72"/>
  <c r="H214" i="72"/>
  <c r="J275" i="72"/>
  <c r="H188" i="72"/>
  <c r="J194" i="72"/>
  <c r="H49" i="72"/>
  <c r="H171" i="72"/>
  <c r="H241" i="72"/>
  <c r="H87" i="72"/>
  <c r="H146" i="72"/>
  <c r="H70" i="72"/>
  <c r="J231" i="72"/>
  <c r="H287" i="72"/>
  <c r="H187" i="72"/>
  <c r="J24" i="72"/>
  <c r="H120" i="72"/>
  <c r="J187" i="72"/>
  <c r="H34" i="72"/>
  <c r="H249" i="72"/>
  <c r="J321" i="72"/>
  <c r="J22" i="72"/>
  <c r="H112" i="72"/>
  <c r="J293" i="72"/>
  <c r="J294" i="72"/>
  <c r="H298" i="72"/>
  <c r="H269" i="72"/>
  <c r="H27" i="72"/>
  <c r="J87" i="72"/>
  <c r="H283" i="72"/>
  <c r="H81" i="72"/>
  <c r="J319" i="72"/>
  <c r="J74" i="72"/>
  <c r="H127" i="72"/>
  <c r="H115" i="72"/>
  <c r="H227" i="72"/>
  <c r="H176" i="72"/>
  <c r="H160" i="72"/>
  <c r="J70" i="72"/>
  <c r="J197" i="72"/>
  <c r="J127" i="72"/>
  <c r="H46" i="72"/>
  <c r="J17" i="72"/>
  <c r="H63" i="72"/>
  <c r="H247" i="72"/>
  <c r="J48" i="72"/>
  <c r="J42" i="72"/>
  <c r="J30" i="72"/>
  <c r="J154" i="72"/>
  <c r="H90" i="72"/>
  <c r="H261" i="72"/>
  <c r="J189" i="72"/>
  <c r="J220" i="72"/>
  <c r="J130" i="72"/>
  <c r="H60" i="72"/>
  <c r="H57" i="72"/>
  <c r="H154" i="72"/>
  <c r="J251" i="72"/>
  <c r="H300" i="72"/>
  <c r="H131" i="72"/>
  <c r="H309" i="72"/>
  <c r="H148" i="72"/>
  <c r="H212" i="72"/>
  <c r="H270" i="72"/>
  <c r="J122" i="72"/>
  <c r="H286" i="72"/>
  <c r="J219" i="72"/>
  <c r="H136" i="72"/>
  <c r="H279" i="72"/>
  <c r="J172" i="72"/>
  <c r="H55" i="72"/>
  <c r="J196" i="72"/>
  <c r="H324" i="72"/>
  <c r="J97" i="72"/>
  <c r="J59" i="72"/>
  <c r="H23" i="72"/>
  <c r="J252" i="72"/>
  <c r="H149" i="72"/>
  <c r="J133" i="72"/>
  <c r="H260" i="72"/>
  <c r="H313" i="72"/>
  <c r="J287" i="72"/>
  <c r="H198" i="72"/>
  <c r="J38" i="72"/>
  <c r="H143" i="72"/>
  <c r="H36" i="72"/>
  <c r="H303" i="72"/>
  <c r="H67" i="72"/>
  <c r="H273" i="72"/>
  <c r="H155" i="72"/>
  <c r="H126" i="72"/>
  <c r="H275" i="72"/>
  <c r="J164" i="72"/>
  <c r="J264" i="72"/>
  <c r="H312" i="72"/>
  <c r="J214" i="72"/>
  <c r="H132" i="72"/>
  <c r="H42" i="72"/>
  <c r="J185" i="72"/>
  <c r="H53" i="72"/>
  <c r="H190" i="72"/>
  <c r="J60" i="72"/>
  <c r="H265" i="72"/>
  <c r="J289" i="72"/>
  <c r="J229" i="72"/>
  <c r="J298" i="72"/>
  <c r="J307" i="72"/>
  <c r="H159" i="72"/>
  <c r="H135" i="72"/>
  <c r="H93" i="72"/>
  <c r="H145" i="72"/>
  <c r="H15" i="72"/>
  <c r="J269" i="72"/>
  <c r="J31" i="72"/>
  <c r="J91" i="72"/>
  <c r="H94" i="72"/>
  <c r="H51" i="72"/>
  <c r="H200" i="72"/>
  <c r="H129" i="72"/>
  <c r="J50" i="72"/>
  <c r="J238" i="72"/>
  <c r="J138" i="72"/>
  <c r="J257" i="72"/>
  <c r="J296" i="72"/>
  <c r="J112" i="72"/>
  <c r="H134" i="72"/>
  <c r="H301" i="72"/>
  <c r="J125" i="72"/>
  <c r="J235" i="72"/>
  <c r="H284" i="72"/>
  <c r="J145" i="72"/>
  <c r="J140" i="72"/>
  <c r="H161" i="72"/>
  <c r="H226" i="72"/>
  <c r="H39" i="72"/>
  <c r="H125" i="72"/>
  <c r="J169" i="72"/>
  <c r="J193" i="72"/>
  <c r="H195" i="72"/>
  <c r="H33" i="72"/>
  <c r="H272" i="72"/>
  <c r="J218" i="72"/>
  <c r="H165" i="72"/>
  <c r="H14" i="72"/>
  <c r="J216" i="72"/>
  <c r="J237" i="72"/>
  <c r="H253" i="72"/>
  <c r="J136" i="72"/>
  <c r="H178" i="72"/>
  <c r="J248" i="72"/>
  <c r="H288" i="72"/>
  <c r="J103" i="72"/>
  <c r="J21" i="72"/>
  <c r="J40" i="72"/>
  <c r="J99" i="72"/>
  <c r="J233" i="72"/>
  <c r="J213" i="72"/>
  <c r="J78" i="72"/>
  <c r="H65" i="72"/>
  <c r="J109" i="72"/>
  <c r="J241" i="72"/>
  <c r="H52" i="72"/>
  <c r="H80" i="72"/>
  <c r="H236" i="72"/>
  <c r="H304" i="72"/>
  <c r="J314" i="72"/>
  <c r="J258" i="72"/>
  <c r="H319" i="72"/>
  <c r="J66" i="72"/>
  <c r="H29" i="72"/>
  <c r="H97" i="72"/>
  <c r="H30" i="72"/>
  <c r="H139" i="72"/>
  <c r="H172" i="72"/>
  <c r="H215" i="72"/>
  <c r="J49" i="72"/>
  <c r="H56" i="72"/>
  <c r="J101" i="72"/>
  <c r="J177" i="72"/>
  <c r="J81" i="72"/>
  <c r="H295" i="72"/>
  <c r="J318" i="72"/>
  <c r="J228" i="72"/>
  <c r="H147" i="72"/>
  <c r="H16" i="72"/>
  <c r="H18" i="72"/>
  <c r="J19" i="72"/>
  <c r="J16" i="72"/>
  <c r="J18" i="72"/>
  <c r="H19" i="72"/>
  <c r="M8" i="53" l="1"/>
  <c r="L9" i="53"/>
  <c r="M9" i="53" l="1"/>
  <c r="L10" i="53"/>
  <c r="M10" i="53" l="1"/>
  <c r="L11" i="53"/>
  <c r="M11" i="53" l="1"/>
  <c r="L12" i="53"/>
  <c r="L13" i="53" l="1"/>
  <c r="M12" i="53"/>
  <c r="M13" i="53" l="1"/>
  <c r="L14" i="53"/>
  <c r="L15" i="53" l="1"/>
  <c r="M14" i="53"/>
  <c r="M15" i="53" l="1"/>
  <c r="L16" i="53"/>
  <c r="L17" i="53" l="1"/>
  <c r="M16" i="53"/>
  <c r="M17" i="53" l="1"/>
  <c r="L18" i="53"/>
  <c r="L19" i="53" l="1"/>
  <c r="M18" i="53"/>
  <c r="M19" i="53" l="1"/>
  <c r="L20" i="53"/>
  <c r="M20" i="53" l="1"/>
  <c r="L21" i="53"/>
  <c r="M21" i="53" l="1"/>
  <c r="L22" i="53"/>
  <c r="M22" i="53" l="1"/>
  <c r="L23" i="53"/>
  <c r="M23" i="53" l="1"/>
  <c r="L24" i="53"/>
  <c r="L25" i="53" l="1"/>
  <c r="M24" i="53"/>
  <c r="M25" i="53" l="1"/>
  <c r="L26" i="53"/>
  <c r="M26" i="53" l="1"/>
  <c r="L27" i="53"/>
  <c r="M27" i="53" l="1"/>
  <c r="L28" i="53"/>
  <c r="M28" i="53" l="1"/>
  <c r="L29" i="53"/>
  <c r="M29" i="53" l="1"/>
  <c r="L30" i="53"/>
  <c r="M30" i="53" l="1"/>
  <c r="L31" i="53"/>
  <c r="M31" i="53" l="1"/>
  <c r="L32" i="53"/>
  <c r="L33" i="53" l="1"/>
  <c r="M32" i="53"/>
  <c r="M33" i="53" l="1"/>
  <c r="L34" i="53"/>
  <c r="L35" i="53" l="1"/>
  <c r="M34" i="53"/>
  <c r="M35" i="53" l="1"/>
  <c r="L36" i="53"/>
  <c r="L37" i="53" l="1"/>
  <c r="M36" i="53"/>
  <c r="M37" i="53" l="1"/>
  <c r="L38" i="53"/>
  <c r="M38" i="53" l="1"/>
  <c r="L39" i="53"/>
  <c r="M39" i="53" l="1"/>
  <c r="L40" i="53"/>
  <c r="L41" i="53" l="1"/>
  <c r="M40" i="53"/>
  <c r="L42" i="53" l="1"/>
  <c r="M41" i="53"/>
  <c r="M42" i="53" l="1"/>
  <c r="L43" i="53"/>
  <c r="M43" i="53" l="1"/>
  <c r="L44" i="53"/>
  <c r="L45" i="53" l="1"/>
  <c r="M44" i="53"/>
  <c r="L46" i="53" l="1"/>
  <c r="M45" i="53"/>
  <c r="L47" i="53" l="1"/>
  <c r="M46" i="53"/>
  <c r="M47" i="53" l="1"/>
  <c r="L48" i="53"/>
  <c r="M48" i="53" l="1"/>
  <c r="L49" i="53"/>
  <c r="M49" i="53" l="1"/>
  <c r="L50" i="53"/>
  <c r="M50" i="53" l="1"/>
  <c r="L51" i="53"/>
  <c r="M51" i="53" l="1"/>
  <c r="L52" i="53"/>
  <c r="L53" i="53" l="1"/>
  <c r="M52" i="53"/>
  <c r="M53" i="53" l="1"/>
  <c r="L54" i="53"/>
  <c r="M54" i="53" l="1"/>
  <c r="L55" i="53"/>
  <c r="M55" i="53" l="1"/>
  <c r="L56" i="53"/>
  <c r="M56" i="53" l="1"/>
  <c r="L57" i="53"/>
  <c r="M57" i="53" l="1"/>
  <c r="L58" i="53"/>
  <c r="M58" i="53" l="1"/>
  <c r="L59" i="53"/>
  <c r="M59" i="53" s="1"/>
  <c r="L146" i="78"/>
  <c r="E27" i="77" s="1"/>
  <c r="L271" i="78"/>
  <c r="E40" i="77" s="1"/>
  <c r="E38" i="77" s="1"/>
  <c r="L166" i="78"/>
  <c r="E29" i="77" l="1"/>
  <c r="C78" i="47"/>
  <c r="C41" i="47"/>
  <c r="L191" i="78"/>
  <c r="E31" i="77" s="1"/>
  <c r="L180" i="78"/>
  <c r="L114" i="78"/>
  <c r="E24" i="77" s="1"/>
  <c r="AP43" i="47" l="1"/>
  <c r="AT43" i="47"/>
  <c r="AL43" i="47"/>
  <c r="R43" i="47"/>
  <c r="N43" i="47"/>
  <c r="V80" i="47"/>
  <c r="AD80" i="47"/>
  <c r="Z80" i="47"/>
  <c r="AH43" i="47"/>
  <c r="AL80" i="47"/>
  <c r="AH80" i="47"/>
  <c r="AP80" i="47"/>
  <c r="EL80" i="47"/>
  <c r="F80" i="47"/>
  <c r="J80" i="47"/>
  <c r="CT80" i="47"/>
  <c r="FJ80" i="47"/>
  <c r="EP80" i="47"/>
  <c r="CL80" i="47"/>
  <c r="AX80" i="47"/>
  <c r="DJ80" i="47"/>
  <c r="DZ80" i="47"/>
  <c r="J43" i="47"/>
  <c r="CH43" i="47"/>
  <c r="FB43" i="47"/>
  <c r="CP80" i="47"/>
  <c r="CX43" i="47"/>
  <c r="DR43" i="47"/>
  <c r="DV43" i="47"/>
  <c r="ET80" i="47"/>
  <c r="E30" i="77"/>
  <c r="EL43" i="47"/>
  <c r="DJ43" i="47"/>
  <c r="BF43" i="47"/>
  <c r="H46" i="77"/>
  <c r="H41" i="77"/>
  <c r="H45" i="77"/>
  <c r="H44" i="77"/>
  <c r="H43" i="77"/>
  <c r="H42" i="77"/>
  <c r="H39" i="77"/>
  <c r="BN43" i="47"/>
  <c r="BV43" i="47"/>
  <c r="CD80" i="47"/>
  <c r="EH43" i="47"/>
  <c r="H43" i="47"/>
  <c r="BJ43" i="47"/>
  <c r="BR43" i="47"/>
  <c r="CP43" i="47"/>
  <c r="BV80" i="47"/>
  <c r="CX80" i="47"/>
  <c r="BN80" i="47"/>
  <c r="FF80" i="47"/>
  <c r="BR80" i="47"/>
  <c r="BJ80" i="47"/>
  <c r="C32" i="47"/>
  <c r="DN43" i="47"/>
  <c r="AX43" i="47"/>
  <c r="F43" i="47"/>
  <c r="BB43" i="47"/>
  <c r="EX43" i="47"/>
  <c r="CD43" i="47"/>
  <c r="DR80" i="47"/>
  <c r="CH80" i="47"/>
  <c r="DF80" i="47"/>
  <c r="FB80" i="47"/>
  <c r="FN80" i="47"/>
  <c r="H80" i="47"/>
  <c r="H40" i="77"/>
  <c r="C53" i="47"/>
  <c r="EP43" i="47"/>
  <c r="ED43" i="47"/>
  <c r="FJ43" i="47"/>
  <c r="ET43" i="47"/>
  <c r="DF43" i="47"/>
  <c r="DZ43" i="47"/>
  <c r="BB80" i="47"/>
  <c r="ED80" i="47"/>
  <c r="BZ80" i="47"/>
  <c r="DV80" i="47"/>
  <c r="DB80" i="47"/>
  <c r="AT80" i="47"/>
  <c r="DB43" i="47"/>
  <c r="FN43" i="47"/>
  <c r="FF43" i="47"/>
  <c r="BZ43" i="47"/>
  <c r="CL43" i="47"/>
  <c r="CT43" i="47"/>
  <c r="EX80" i="47"/>
  <c r="EH80" i="47"/>
  <c r="BF80" i="47"/>
  <c r="DN80" i="47"/>
  <c r="C47" i="47"/>
  <c r="L108" i="78"/>
  <c r="L16" i="78"/>
  <c r="L307" i="78" l="1"/>
  <c r="AH55" i="47"/>
  <c r="AD55" i="47"/>
  <c r="Z55" i="47"/>
  <c r="AH34" i="47"/>
  <c r="AD34" i="47"/>
  <c r="Z34" i="47"/>
  <c r="N34" i="47"/>
  <c r="R34" i="47"/>
  <c r="V49" i="47"/>
  <c r="Z49" i="47"/>
  <c r="R49" i="47"/>
  <c r="AD49" i="47"/>
  <c r="AH49" i="47"/>
  <c r="V55" i="47"/>
  <c r="R55" i="47"/>
  <c r="N55" i="47"/>
  <c r="J55" i="47"/>
  <c r="AL34" i="47"/>
  <c r="AL55" i="47"/>
  <c r="AP49" i="47"/>
  <c r="AL49" i="47"/>
  <c r="AP55" i="47"/>
  <c r="AP34" i="47"/>
  <c r="EL55" i="47"/>
  <c r="AX55" i="47"/>
  <c r="CP55" i="47"/>
  <c r="BJ55" i="47"/>
  <c r="BZ55" i="47"/>
  <c r="ET55" i="47"/>
  <c r="BV55" i="47"/>
  <c r="CL55" i="47"/>
  <c r="FJ55" i="47"/>
  <c r="DF55" i="47"/>
  <c r="DB55" i="47"/>
  <c r="CX55" i="47"/>
  <c r="EH55" i="47"/>
  <c r="DV55" i="47"/>
  <c r="FB55" i="47"/>
  <c r="FS43" i="47"/>
  <c r="FU43" i="47" s="1"/>
  <c r="FS80" i="47"/>
  <c r="FU80" i="47" s="1"/>
  <c r="DN55" i="47"/>
  <c r="EP55" i="47"/>
  <c r="CH55" i="47"/>
  <c r="DZ55" i="47"/>
  <c r="BR55" i="47"/>
  <c r="BN55" i="47"/>
  <c r="CT55" i="47"/>
  <c r="FN55" i="47"/>
  <c r="EX55" i="47"/>
  <c r="BB55" i="47"/>
  <c r="H55" i="47"/>
  <c r="BF55" i="47"/>
  <c r="FF55" i="47"/>
  <c r="CD55" i="47"/>
  <c r="AT55" i="47"/>
  <c r="F55" i="47"/>
  <c r="DR55" i="47"/>
  <c r="DJ55" i="47"/>
  <c r="ED55" i="47"/>
  <c r="CD34" i="47"/>
  <c r="FN34" i="47"/>
  <c r="H34" i="47"/>
  <c r="EX34" i="47"/>
  <c r="F34" i="47"/>
  <c r="J34" i="47"/>
  <c r="AT34" i="47"/>
  <c r="BJ34" i="47"/>
  <c r="BN34" i="47"/>
  <c r="ED34" i="47"/>
  <c r="EP34" i="47"/>
  <c r="DR34" i="47"/>
  <c r="CP34" i="47"/>
  <c r="V34" i="47"/>
  <c r="EH34" i="47"/>
  <c r="FB34" i="47"/>
  <c r="CL34" i="47"/>
  <c r="FJ34" i="47"/>
  <c r="DB34" i="47"/>
  <c r="CT34" i="47"/>
  <c r="EL34" i="47"/>
  <c r="AX34" i="47"/>
  <c r="FJ49" i="47"/>
  <c r="BV49" i="47"/>
  <c r="ET49" i="47"/>
  <c r="EH49" i="47"/>
  <c r="EL49" i="47"/>
  <c r="AT49" i="47"/>
  <c r="DF49" i="47"/>
  <c r="CT49" i="47"/>
  <c r="EX49" i="47"/>
  <c r="DB49" i="47"/>
  <c r="AX49" i="47"/>
  <c r="CL49" i="47"/>
  <c r="BN49" i="47"/>
  <c r="FN49" i="47"/>
  <c r="DZ49" i="47"/>
  <c r="BB49" i="47"/>
  <c r="F49" i="47"/>
  <c r="ED49" i="47"/>
  <c r="J49" i="47"/>
  <c r="DR49" i="47"/>
  <c r="DV49" i="47"/>
  <c r="BZ49" i="47"/>
  <c r="FB49" i="47"/>
  <c r="CP49" i="47"/>
  <c r="BR49" i="47"/>
  <c r="N49" i="47"/>
  <c r="DN49" i="47"/>
  <c r="CD49" i="47"/>
  <c r="CX49" i="47"/>
  <c r="FF49" i="47"/>
  <c r="DJ49" i="47"/>
  <c r="EP49" i="47"/>
  <c r="CH49" i="47"/>
  <c r="H49" i="47"/>
  <c r="DZ34" i="47"/>
  <c r="DJ34" i="47"/>
  <c r="BV34" i="47"/>
  <c r="DN34" i="47"/>
  <c r="BR34" i="47"/>
  <c r="ET34" i="47"/>
  <c r="CX34" i="47"/>
  <c r="DF34" i="47"/>
  <c r="BZ34" i="47"/>
  <c r="DV34" i="47"/>
  <c r="CH34" i="47"/>
  <c r="FF34" i="47"/>
  <c r="C50" i="47"/>
  <c r="E23" i="77"/>
  <c r="E19" i="77" s="1"/>
  <c r="E16" i="77"/>
  <c r="E15" i="77" s="1"/>
  <c r="Z52" i="47" l="1"/>
  <c r="AH52" i="47"/>
  <c r="AD52" i="47"/>
  <c r="N52" i="47"/>
  <c r="J52" i="47"/>
  <c r="V52" i="47"/>
  <c r="R52" i="47"/>
  <c r="AP52" i="47"/>
  <c r="AL52" i="47"/>
  <c r="FS55" i="47"/>
  <c r="FU55" i="47" s="1"/>
  <c r="FS34" i="47"/>
  <c r="FU34" i="47" s="1"/>
  <c r="C10" i="47"/>
  <c r="FS49" i="47"/>
  <c r="FU49" i="47" s="1"/>
  <c r="DJ52" i="47"/>
  <c r="EL52" i="47"/>
  <c r="CL52" i="47"/>
  <c r="BV52" i="47"/>
  <c r="FF52" i="47"/>
  <c r="DZ52" i="47"/>
  <c r="AT52" i="47"/>
  <c r="FJ52" i="47"/>
  <c r="FB52" i="47"/>
  <c r="CT52" i="47"/>
  <c r="CD52" i="47"/>
  <c r="BR52" i="47"/>
  <c r="DB52" i="47"/>
  <c r="CH52" i="47"/>
  <c r="AX52" i="47"/>
  <c r="ED52" i="47"/>
  <c r="EX52" i="47"/>
  <c r="DN52" i="47"/>
  <c r="BF52" i="47"/>
  <c r="DR52" i="47"/>
  <c r="BB52" i="47"/>
  <c r="DF52" i="47"/>
  <c r="EP52" i="47"/>
  <c r="BN52" i="47"/>
  <c r="ET52" i="47"/>
  <c r="DV52" i="47"/>
  <c r="EH52" i="47"/>
  <c r="CP52" i="47"/>
  <c r="H52" i="47"/>
  <c r="FN52" i="47"/>
  <c r="BJ52" i="47"/>
  <c r="F52" i="47"/>
  <c r="CX52" i="47"/>
  <c r="BZ52" i="47"/>
  <c r="C29" i="47"/>
  <c r="H23" i="77"/>
  <c r="H16" i="77"/>
  <c r="E48" i="77"/>
  <c r="E11" i="77" s="1"/>
  <c r="G38" i="77" s="1"/>
  <c r="L11" i="78"/>
  <c r="AD31" i="47" l="1"/>
  <c r="AH31" i="47"/>
  <c r="AL31" i="47"/>
  <c r="V31" i="47"/>
  <c r="R31" i="47"/>
  <c r="N31" i="47"/>
  <c r="J31" i="47"/>
  <c r="V12" i="47"/>
  <c r="X107" i="47"/>
  <c r="X104" i="47"/>
  <c r="AB107" i="47"/>
  <c r="AB104" i="47"/>
  <c r="Z12" i="47"/>
  <c r="AD12" i="47"/>
  <c r="AF107" i="47"/>
  <c r="AF104" i="47"/>
  <c r="AJ104" i="47"/>
  <c r="AH12" i="47"/>
  <c r="AJ107" i="47"/>
  <c r="AL12" i="47"/>
  <c r="AN107" i="47"/>
  <c r="AN104" i="47"/>
  <c r="AP31" i="47"/>
  <c r="N12" i="47"/>
  <c r="AR107" i="47"/>
  <c r="AR104" i="47"/>
  <c r="AP12" i="47"/>
  <c r="DV12" i="47"/>
  <c r="FJ12" i="47"/>
  <c r="AT12" i="47"/>
  <c r="R12" i="47"/>
  <c r="CP12" i="47"/>
  <c r="FF12" i="47"/>
  <c r="F12" i="47"/>
  <c r="DB12" i="47"/>
  <c r="DF12" i="47"/>
  <c r="DR12" i="47"/>
  <c r="ET12" i="47"/>
  <c r="ED12" i="47"/>
  <c r="FB12" i="47"/>
  <c r="BB12" i="47"/>
  <c r="CH12" i="47"/>
  <c r="DJ12" i="47"/>
  <c r="EH12" i="47"/>
  <c r="BJ12" i="47"/>
  <c r="EX12" i="47"/>
  <c r="BN12" i="47"/>
  <c r="DZ12" i="47"/>
  <c r="EL12" i="47"/>
  <c r="AX12" i="47"/>
  <c r="H12" i="47"/>
  <c r="CD12" i="47"/>
  <c r="EP12" i="47"/>
  <c r="BV12" i="47"/>
  <c r="BF12" i="47"/>
  <c r="CT12" i="47"/>
  <c r="CX12" i="47"/>
  <c r="DN12" i="47"/>
  <c r="BR12" i="47"/>
  <c r="J12" i="47"/>
  <c r="BZ12" i="47"/>
  <c r="FN12" i="47"/>
  <c r="CL12" i="47"/>
  <c r="BX104" i="47"/>
  <c r="BH107" i="47"/>
  <c r="L104" i="47"/>
  <c r="P104" i="47"/>
  <c r="L107" i="47"/>
  <c r="DN31" i="47"/>
  <c r="BN31" i="47"/>
  <c r="H31" i="47"/>
  <c r="CD31" i="47"/>
  <c r="EX31" i="47"/>
  <c r="AX31" i="47"/>
  <c r="BT104" i="47"/>
  <c r="BL104" i="47"/>
  <c r="BH104" i="47"/>
  <c r="AZ107" i="47"/>
  <c r="BT107" i="47"/>
  <c r="BP107" i="47"/>
  <c r="CH31" i="47"/>
  <c r="BR31" i="47"/>
  <c r="ED31" i="47"/>
  <c r="DR31" i="47"/>
  <c r="DJ31" i="47"/>
  <c r="AV107" i="47"/>
  <c r="BP104" i="47"/>
  <c r="BV31" i="47"/>
  <c r="F31" i="47"/>
  <c r="O163" i="78"/>
  <c r="O36" i="78"/>
  <c r="O186" i="78"/>
  <c r="O244" i="78"/>
  <c r="O154" i="78"/>
  <c r="O250" i="78"/>
  <c r="O289" i="78"/>
  <c r="O151" i="78"/>
  <c r="O247" i="78"/>
  <c r="O161" i="78"/>
  <c r="O135" i="78"/>
  <c r="O219" i="78"/>
  <c r="O124" i="78"/>
  <c r="O177" i="78"/>
  <c r="O286" i="78"/>
  <c r="O199" i="78"/>
  <c r="O137" i="78"/>
  <c r="O196" i="78"/>
  <c r="O290" i="78"/>
  <c r="O174" i="78"/>
  <c r="O292" i="78"/>
  <c r="O129" i="78"/>
  <c r="O173" i="78"/>
  <c r="O257" i="78"/>
  <c r="O183" i="78"/>
  <c r="O131" i="78"/>
  <c r="O234" i="78"/>
  <c r="O127" i="78"/>
  <c r="O185" i="78"/>
  <c r="O293" i="78"/>
  <c r="O162" i="78"/>
  <c r="O285" i="78"/>
  <c r="O134" i="78"/>
  <c r="O224" i="78"/>
  <c r="O291" i="78"/>
  <c r="O178" i="78"/>
  <c r="O168" i="78"/>
  <c r="O160" i="78"/>
  <c r="O189" i="78"/>
  <c r="O295" i="78"/>
  <c r="O159" i="78"/>
  <c r="O164" i="78"/>
  <c r="O246" i="78"/>
  <c r="O123" i="78"/>
  <c r="O200" i="78"/>
  <c r="O181" i="78"/>
  <c r="O155" i="78"/>
  <c r="O237" i="78"/>
  <c r="O182" i="78"/>
  <c r="O201" i="78"/>
  <c r="O140" i="78"/>
  <c r="O126" i="78"/>
  <c r="O198" i="78"/>
  <c r="O153" i="78"/>
  <c r="O130" i="78"/>
  <c r="O172" i="78"/>
  <c r="O258" i="78"/>
  <c r="O139" i="78"/>
  <c r="O222" i="78"/>
  <c r="O167" i="78"/>
  <c r="O284" i="78"/>
  <c r="O138" i="78"/>
  <c r="O248" i="78"/>
  <c r="O233" i="78"/>
  <c r="O235" i="78"/>
  <c r="O170" i="78"/>
  <c r="O169" i="78"/>
  <c r="O128" i="78"/>
  <c r="O175" i="78"/>
  <c r="O249" i="78"/>
  <c r="O133" i="78"/>
  <c r="O221" i="78"/>
  <c r="O176" i="78"/>
  <c r="O136" i="78"/>
  <c r="O218" i="78"/>
  <c r="O188" i="78"/>
  <c r="O125" i="78"/>
  <c r="O187" i="78"/>
  <c r="O294" i="78"/>
  <c r="O152" i="78"/>
  <c r="O236" i="78"/>
  <c r="O171" i="78"/>
  <c r="O132" i="78"/>
  <c r="O217" i="78"/>
  <c r="O197" i="78"/>
  <c r="O245" i="78"/>
  <c r="O166" i="78"/>
  <c r="O180" i="78"/>
  <c r="O307" i="78"/>
  <c r="AV104" i="47"/>
  <c r="P107" i="47"/>
  <c r="BL107" i="47"/>
  <c r="BD107" i="47"/>
  <c r="BD104" i="47"/>
  <c r="DB31" i="47"/>
  <c r="FB31" i="47"/>
  <c r="AT31" i="47"/>
  <c r="DF31" i="47"/>
  <c r="FF31" i="47"/>
  <c r="DV31" i="47"/>
  <c r="T104" i="47"/>
  <c r="DZ31" i="47"/>
  <c r="BB31" i="47"/>
  <c r="BF31" i="47"/>
  <c r="CX31" i="47"/>
  <c r="BJ31" i="47"/>
  <c r="FS52" i="47"/>
  <c r="FU52" i="47" s="1"/>
  <c r="T107" i="47"/>
  <c r="CT31" i="47"/>
  <c r="CP31" i="47"/>
  <c r="BZ31" i="47"/>
  <c r="ET31" i="47"/>
  <c r="AZ104" i="47"/>
  <c r="G15" i="77"/>
  <c r="H18" i="77"/>
  <c r="H17" i="77"/>
  <c r="BX107" i="47"/>
  <c r="FJ31" i="47"/>
  <c r="EL31" i="47"/>
  <c r="CL31" i="47"/>
  <c r="FN31" i="47"/>
  <c r="EH31" i="47"/>
  <c r="EP31" i="47"/>
  <c r="G19" i="77"/>
  <c r="H34" i="77"/>
  <c r="H28" i="77"/>
  <c r="H26" i="77"/>
  <c r="H35" i="77"/>
  <c r="H25" i="77"/>
  <c r="H37" i="77"/>
  <c r="H33" i="77"/>
  <c r="H36" i="77"/>
  <c r="H32" i="77"/>
  <c r="D56" i="47" s="1"/>
  <c r="H20" i="77"/>
  <c r="H22" i="77"/>
  <c r="H21" i="77"/>
  <c r="H27" i="77"/>
  <c r="H29" i="77"/>
  <c r="H31" i="77"/>
  <c r="H24" i="77"/>
  <c r="H30" i="77"/>
  <c r="O80" i="78"/>
  <c r="O32" i="78"/>
  <c r="O103" i="78"/>
  <c r="O57" i="78"/>
  <c r="O108" i="78"/>
  <c r="O106" i="78"/>
  <c r="O110" i="78"/>
  <c r="O99" i="78"/>
  <c r="O101" i="78"/>
  <c r="O92" i="78"/>
  <c r="O94" i="78"/>
  <c r="O91" i="78"/>
  <c r="O95" i="78"/>
  <c r="O28" i="78"/>
  <c r="O93" i="78"/>
  <c r="O100" i="78"/>
  <c r="O105" i="78"/>
  <c r="O111" i="78"/>
  <c r="O112" i="78"/>
  <c r="O104" i="78"/>
  <c r="O90" i="78"/>
  <c r="O96" i="78"/>
  <c r="O89" i="78"/>
  <c r="O97" i="78"/>
  <c r="O20" i="78"/>
  <c r="O87" i="78"/>
  <c r="O85" i="78"/>
  <c r="O86" i="78"/>
  <c r="O84" i="78"/>
  <c r="O65" i="78"/>
  <c r="O74" i="78"/>
  <c r="O66" i="78"/>
  <c r="O76" i="78"/>
  <c r="O71" i="78"/>
  <c r="O77" i="78"/>
  <c r="O75" i="78"/>
  <c r="O73" i="78"/>
  <c r="O68" i="78"/>
  <c r="O72" i="78"/>
  <c r="O70" i="78"/>
  <c r="O67" i="78"/>
  <c r="O69" i="78"/>
  <c r="O78" i="78"/>
  <c r="O25" i="78"/>
  <c r="O26" i="78"/>
  <c r="O27" i="78"/>
  <c r="O43" i="78"/>
  <c r="O41" i="78"/>
  <c r="O40" i="78"/>
  <c r="O50" i="78"/>
  <c r="O44" i="78"/>
  <c r="O53" i="78"/>
  <c r="O47" i="78"/>
  <c r="O63" i="78"/>
  <c r="O48" i="78"/>
  <c r="O46" i="78"/>
  <c r="O54" i="78"/>
  <c r="O51" i="78"/>
  <c r="O39" i="78"/>
  <c r="O30" i="78"/>
  <c r="O29" i="78"/>
  <c r="O45" i="78"/>
  <c r="O42" i="78"/>
  <c r="O52" i="78"/>
  <c r="O38" i="78"/>
  <c r="O49" i="78"/>
  <c r="G16" i="77"/>
  <c r="G39" i="77"/>
  <c r="G21" i="77"/>
  <c r="G45" i="77"/>
  <c r="G22" i="77"/>
  <c r="G34" i="77"/>
  <c r="G41" i="77"/>
  <c r="G44" i="77"/>
  <c r="G28" i="77"/>
  <c r="G33" i="77"/>
  <c r="G32" i="77"/>
  <c r="G43" i="77"/>
  <c r="G46" i="77"/>
  <c r="G25" i="77"/>
  <c r="G37" i="77"/>
  <c r="G35" i="77"/>
  <c r="G36" i="77"/>
  <c r="G20" i="77"/>
  <c r="G42" i="77"/>
  <c r="G26" i="77"/>
  <c r="G29" i="77"/>
  <c r="G40" i="77"/>
  <c r="G27" i="77"/>
  <c r="G24" i="77"/>
  <c r="G30" i="77"/>
  <c r="G31" i="77"/>
  <c r="G23" i="77"/>
  <c r="G18" i="77"/>
  <c r="G17" i="77"/>
  <c r="O297" i="78"/>
  <c r="O121" i="78"/>
  <c r="O82" i="78"/>
  <c r="O118" i="78"/>
  <c r="O62" i="78"/>
  <c r="O264" i="78"/>
  <c r="O231" i="78"/>
  <c r="O239" i="78"/>
  <c r="O207" i="78"/>
  <c r="O61" i="78"/>
  <c r="O299" i="78"/>
  <c r="O16" i="78"/>
  <c r="O191" i="78"/>
  <c r="O204" i="78"/>
  <c r="O60" i="78"/>
  <c r="O261" i="78"/>
  <c r="O277" i="78"/>
  <c r="O304" i="78"/>
  <c r="O59" i="78"/>
  <c r="O17" i="78"/>
  <c r="O206" i="78"/>
  <c r="O122" i="78"/>
  <c r="O276" i="78"/>
  <c r="O228" i="78"/>
  <c r="O213" i="78"/>
  <c r="O266" i="78"/>
  <c r="O267" i="78"/>
  <c r="O147" i="78"/>
  <c r="O203" i="78"/>
  <c r="O83" i="78"/>
  <c r="O265" i="78"/>
  <c r="O24" i="78"/>
  <c r="O158" i="78"/>
  <c r="O146" i="78"/>
  <c r="O192" i="78"/>
  <c r="O305" i="78"/>
  <c r="O210" i="78"/>
  <c r="O144" i="78"/>
  <c r="O208" i="78"/>
  <c r="O18" i="78"/>
  <c r="O142" i="78"/>
  <c r="O254" i="78"/>
  <c r="O148" i="78"/>
  <c r="O275" i="78"/>
  <c r="O35" i="78"/>
  <c r="O280" i="78"/>
  <c r="O117" i="78"/>
  <c r="O21" i="78"/>
  <c r="O240" i="78"/>
  <c r="O205" i="78"/>
  <c r="O120" i="78"/>
  <c r="O271" i="78"/>
  <c r="O283" i="78"/>
  <c r="O212" i="78"/>
  <c r="O194" i="78"/>
  <c r="O193" i="78"/>
  <c r="O216" i="78"/>
  <c r="O255" i="78"/>
  <c r="O119" i="78"/>
  <c r="O116" i="78"/>
  <c r="O115" i="78"/>
  <c r="O22" i="78"/>
  <c r="O109" i="78"/>
  <c r="O241" i="78"/>
  <c r="O34" i="78"/>
  <c r="O229" i="78"/>
  <c r="O256" i="78"/>
  <c r="O252" i="78"/>
  <c r="O281" i="78"/>
  <c r="O279" i="78"/>
  <c r="O243" i="78"/>
  <c r="O226" i="78"/>
  <c r="O268" i="78"/>
  <c r="O143" i="78"/>
  <c r="O150" i="78"/>
  <c r="O282" i="78"/>
  <c r="O253" i="78"/>
  <c r="O260" i="78"/>
  <c r="O149" i="78"/>
  <c r="O195" i="78"/>
  <c r="O269" i="78"/>
  <c r="O273" i="78"/>
  <c r="O184" i="78"/>
  <c r="O214" i="78"/>
  <c r="O272" i="78"/>
  <c r="O242" i="78"/>
  <c r="O230" i="78"/>
  <c r="O298" i="78"/>
  <c r="O301" i="78"/>
  <c r="O23" i="78"/>
  <c r="O157" i="78"/>
  <c r="O288" i="78"/>
  <c r="O302" i="78"/>
  <c r="O114" i="78"/>
  <c r="R103" i="47" l="1"/>
  <c r="C123" i="47" s="1"/>
  <c r="Z103" i="47"/>
  <c r="C125" i="47" s="1"/>
  <c r="AL103" i="47"/>
  <c r="C128" i="47" s="1"/>
  <c r="AH103" i="47"/>
  <c r="C127" i="47" s="1"/>
  <c r="J103" i="47"/>
  <c r="J104" i="47" s="1"/>
  <c r="N103" i="47"/>
  <c r="N104" i="47" s="1"/>
  <c r="V103" i="47"/>
  <c r="C124" i="47" s="1"/>
  <c r="AP103" i="47"/>
  <c r="C129" i="47" s="1"/>
  <c r="AT103" i="47"/>
  <c r="C130" i="47" s="1"/>
  <c r="AD103" i="47"/>
  <c r="C126" i="47" s="1"/>
  <c r="BZ103" i="47"/>
  <c r="C132" i="47" s="1"/>
  <c r="F103" i="47"/>
  <c r="F104" i="47" s="1"/>
  <c r="CD103" i="47"/>
  <c r="CD106" i="47" s="1"/>
  <c r="D133" i="47" s="1"/>
  <c r="CH103" i="47"/>
  <c r="CH106" i="47" s="1"/>
  <c r="D134" i="47" s="1"/>
  <c r="AX103" i="47"/>
  <c r="BR103" i="47"/>
  <c r="BV103" i="47"/>
  <c r="BV104" i="47" s="1"/>
  <c r="CL103" i="47"/>
  <c r="C135" i="47" s="1"/>
  <c r="BJ103" i="47"/>
  <c r="FS12" i="47"/>
  <c r="FU12" i="47" s="1"/>
  <c r="CT103" i="47"/>
  <c r="C137" i="47" s="1"/>
  <c r="BN103" i="47"/>
  <c r="CP103" i="47"/>
  <c r="CP106" i="47" s="1"/>
  <c r="FS31" i="47"/>
  <c r="FU31" i="47" s="1"/>
  <c r="BF103" i="47"/>
  <c r="BF104" i="47" s="1"/>
  <c r="BB103" i="47"/>
  <c r="BB104" i="47" s="1"/>
  <c r="H103" i="47"/>
  <c r="H104" i="47" s="1"/>
  <c r="D78" i="47"/>
  <c r="E78" i="47"/>
  <c r="D96" i="47"/>
  <c r="E96" i="47"/>
  <c r="D35" i="47"/>
  <c r="E35" i="47"/>
  <c r="D38" i="47"/>
  <c r="E38" i="47"/>
  <c r="E29" i="47"/>
  <c r="D29" i="47"/>
  <c r="E32" i="47"/>
  <c r="D32" i="47"/>
  <c r="D41" i="47"/>
  <c r="E41" i="47"/>
  <c r="E93" i="47"/>
  <c r="D93" i="47"/>
  <c r="D20" i="47"/>
  <c r="E20" i="47"/>
  <c r="D81" i="47"/>
  <c r="E81" i="47"/>
  <c r="D10" i="47"/>
  <c r="E10" i="47"/>
  <c r="D44" i="47"/>
  <c r="E44" i="47"/>
  <c r="E56" i="47"/>
  <c r="E68" i="47"/>
  <c r="D68" i="47"/>
  <c r="D16" i="47"/>
  <c r="E16" i="47"/>
  <c r="D87" i="47"/>
  <c r="E87" i="47"/>
  <c r="D71" i="47"/>
  <c r="E71" i="47"/>
  <c r="D84" i="47"/>
  <c r="E84" i="47"/>
  <c r="D23" i="47"/>
  <c r="E23" i="47"/>
  <c r="D13" i="47"/>
  <c r="E13" i="47"/>
  <c r="D53" i="47"/>
  <c r="E53" i="47"/>
  <c r="D59" i="47"/>
  <c r="E59" i="47"/>
  <c r="D75" i="47"/>
  <c r="E75" i="47"/>
  <c r="D26" i="47"/>
  <c r="E26" i="47"/>
  <c r="D62" i="47"/>
  <c r="E62" i="47"/>
  <c r="E50" i="47"/>
  <c r="D50" i="47"/>
  <c r="E47" i="47"/>
  <c r="D47" i="47"/>
  <c r="E65" i="47"/>
  <c r="D65" i="47"/>
  <c r="D90" i="47"/>
  <c r="E90" i="47"/>
  <c r="R104" i="47" l="1"/>
  <c r="AL104" i="47"/>
  <c r="Z104" i="47"/>
  <c r="V104" i="47"/>
  <c r="AT104" i="47"/>
  <c r="AP104" i="47"/>
  <c r="C133" i="47"/>
  <c r="AD104" i="47"/>
  <c r="BV106" i="47"/>
  <c r="E131" i="47" s="1"/>
  <c r="AX104" i="47"/>
  <c r="C131" i="47"/>
  <c r="CD107" i="47"/>
  <c r="E133" i="47"/>
  <c r="CD104" i="47"/>
  <c r="BZ104" i="47"/>
  <c r="BZ106" i="47"/>
  <c r="D132" i="47" s="1"/>
  <c r="F106" i="47"/>
  <c r="C122" i="47"/>
  <c r="CH107" i="47"/>
  <c r="E134" i="47"/>
  <c r="C121" i="47"/>
  <c r="CH104" i="47"/>
  <c r="C134" i="47"/>
  <c r="AH104" i="47"/>
  <c r="BR106" i="47"/>
  <c r="E130" i="47" s="1"/>
  <c r="BR104" i="47"/>
  <c r="BJ104" i="47"/>
  <c r="BJ106" i="47"/>
  <c r="CL106" i="47"/>
  <c r="CL107" i="47" s="1"/>
  <c r="BN106" i="47"/>
  <c r="E129" i="47" s="1"/>
  <c r="CL104" i="47"/>
  <c r="CT104" i="47"/>
  <c r="CT106" i="47"/>
  <c r="D137" i="47" s="1"/>
  <c r="BN104" i="47"/>
  <c r="BF106" i="47"/>
  <c r="E127" i="47" s="1"/>
  <c r="C136" i="47"/>
  <c r="CP104" i="47"/>
  <c r="E136" i="47"/>
  <c r="D136" i="47"/>
  <c r="CP107" i="47"/>
  <c r="C120" i="47"/>
  <c r="BB106" i="47"/>
  <c r="FS103" i="47"/>
  <c r="BV107" i="47" l="1"/>
  <c r="F107" i="47"/>
  <c r="E132" i="47"/>
  <c r="BZ107" i="47"/>
  <c r="H106" i="47"/>
  <c r="D120" i="47" s="1"/>
  <c r="BR107" i="47"/>
  <c r="BJ107" i="47"/>
  <c r="E137" i="47"/>
  <c r="BF107" i="47"/>
  <c r="D135" i="47"/>
  <c r="E128" i="47"/>
  <c r="E135" i="47"/>
  <c r="BN107" i="47"/>
  <c r="FS104" i="47"/>
  <c r="CT107" i="47"/>
  <c r="BB107" i="47"/>
  <c r="E126" i="47"/>
  <c r="H107" i="47" l="1"/>
  <c r="J106" i="47"/>
  <c r="N106" i="47" l="1"/>
  <c r="R106" i="47" s="1"/>
  <c r="V106" i="47" s="1"/>
  <c r="D124" i="47" s="1"/>
  <c r="J107" i="47"/>
  <c r="D121" i="47"/>
  <c r="E121" i="47"/>
  <c r="Z106" i="47" l="1"/>
  <c r="D125" i="47" s="1"/>
  <c r="V107" i="47"/>
  <c r="D122" i="47"/>
  <c r="E122" i="47"/>
  <c r="N107" i="47"/>
  <c r="E123" i="47"/>
  <c r="R107" i="47"/>
  <c r="D123" i="47"/>
  <c r="AD106" i="47" l="1"/>
  <c r="D126" i="47" s="1"/>
  <c r="Z107" i="47"/>
  <c r="AH106" i="47" l="1"/>
  <c r="D127" i="47" s="1"/>
  <c r="AD107" i="47"/>
  <c r="AL106" i="47" l="1"/>
  <c r="D128" i="47" s="1"/>
  <c r="AH107" i="47"/>
  <c r="AP106" i="47" l="1"/>
  <c r="D129" i="47" s="1"/>
  <c r="AL107" i="47"/>
  <c r="AT106" i="47" l="1"/>
  <c r="D130" i="47" s="1"/>
  <c r="AP107" i="47"/>
  <c r="AT107" i="47" l="1"/>
  <c r="E124" i="47"/>
  <c r="AX106" i="47"/>
  <c r="D131" i="47" s="1"/>
  <c r="FU103" i="47" l="1"/>
  <c r="FS110" i="47"/>
  <c r="E125" i="47"/>
  <c r="AX107" i="47"/>
</calcChain>
</file>

<file path=xl/sharedStrings.xml><?xml version="1.0" encoding="utf-8"?>
<sst xmlns="http://schemas.openxmlformats.org/spreadsheetml/2006/main" count="73497" uniqueCount="34823">
  <si>
    <t>VALOR GLOBAL</t>
  </si>
  <si>
    <t>Dados da Obra</t>
  </si>
  <si>
    <t>Objeto</t>
  </si>
  <si>
    <t>Local</t>
  </si>
  <si>
    <t>TOTAL</t>
  </si>
  <si>
    <t>Base</t>
  </si>
  <si>
    <t>BDI</t>
  </si>
  <si>
    <t>Item</t>
  </si>
  <si>
    <t>CRONOGRAMA FÍSICO - FINANCEIRO</t>
  </si>
  <si>
    <t>Fonte</t>
  </si>
  <si>
    <t>Código</t>
  </si>
  <si>
    <t>FDE</t>
  </si>
  <si>
    <t>SABESP</t>
  </si>
  <si>
    <t>AC</t>
  </si>
  <si>
    <t>R</t>
  </si>
  <si>
    <t>DF</t>
  </si>
  <si>
    <t>L</t>
  </si>
  <si>
    <t>ISS</t>
  </si>
  <si>
    <t>Construção e Manutenção de Estações e Redes de Distribuição de Energia Elétrica</t>
  </si>
  <si>
    <t>Obras Portuárias, Marítimas e Fluviais</t>
  </si>
  <si>
    <t>DESONERADO</t>
  </si>
  <si>
    <t>x</t>
  </si>
  <si>
    <t>SICRO</t>
  </si>
  <si>
    <t>M</t>
  </si>
  <si>
    <t>UN</t>
  </si>
  <si>
    <t>KG</t>
  </si>
  <si>
    <t>M2</t>
  </si>
  <si>
    <t>H</t>
  </si>
  <si>
    <t>M3</t>
  </si>
  <si>
    <t>ENCARREGADO GERAL COM ENCARGOS COMPLEMENTARES</t>
  </si>
  <si>
    <t>ENGENHEIRO CIVIL DE OBRA PLENO COM ENCARGOS COMPLEMENTARES</t>
  </si>
  <si>
    <t>02.02.140</t>
  </si>
  <si>
    <t>02.02.150</t>
  </si>
  <si>
    <t>PORTÃO DE PEDESTRES - 1,15M, PARA TAPUME</t>
  </si>
  <si>
    <t>PORTÃO METÁLICO DE OBRA - 5M, PIVOTANTE, 2 FOLHAS, PARA TAPUME</t>
  </si>
  <si>
    <t>DESCRIÇÃO</t>
  </si>
  <si>
    <t>CÓDIGO</t>
  </si>
  <si>
    <t>SINAPI</t>
  </si>
  <si>
    <t>BDI Geral</t>
  </si>
  <si>
    <t>Valor Global</t>
  </si>
  <si>
    <t>BDI Diferen.</t>
  </si>
  <si>
    <t>Diferença</t>
  </si>
  <si>
    <t>Preço Unitário</t>
  </si>
  <si>
    <t>DER/SP</t>
  </si>
  <si>
    <t>TABELAS DE CUSTOS COM BDI INCLUÍDO</t>
  </si>
  <si>
    <t>(Só temos Onerada)</t>
  </si>
  <si>
    <t>(Só temos Desonerada)</t>
  </si>
  <si>
    <t>RESUMO</t>
  </si>
  <si>
    <t>Médio</t>
  </si>
  <si>
    <t>Quant.</t>
  </si>
  <si>
    <t>CONTRATADO - ORIGINAL</t>
  </si>
  <si>
    <t>PLANILHA ORÇAMENTÁRIA</t>
  </si>
  <si>
    <t>Preço Total</t>
  </si>
  <si>
    <t>TOTAL FINAL</t>
  </si>
  <si>
    <t>Descrição dos Serviços</t>
  </si>
  <si>
    <t>Custo Unitário</t>
  </si>
  <si>
    <t>Unid.</t>
  </si>
  <si>
    <t>MÊS 01</t>
  </si>
  <si>
    <t>MÊS 02</t>
  </si>
  <si>
    <t>MÊS 03</t>
  </si>
  <si>
    <t>MÊS 04</t>
  </si>
  <si>
    <t>TOTAL MENSAL</t>
  </si>
  <si>
    <t>% TOTAL MENSAL</t>
  </si>
  <si>
    <t>TOTAL ACUMULADO</t>
  </si>
  <si>
    <t>% TOTAL ACUMULADO</t>
  </si>
  <si>
    <t>Mês</t>
  </si>
  <si>
    <t>Mensal</t>
  </si>
  <si>
    <t>Acumulado</t>
  </si>
  <si>
    <t>UNID.</t>
  </si>
  <si>
    <t>ESCOLHIDO</t>
  </si>
  <si>
    <t>LOCAL:</t>
  </si>
  <si>
    <t>DATA:</t>
  </si>
  <si>
    <t>ITEM</t>
  </si>
  <si>
    <t>DISCRIMINAÇÃO DE CÁLCULO</t>
  </si>
  <si>
    <t>QUANTIDADE</t>
  </si>
  <si>
    <t>MEMÓRIA DE CÁLCULO</t>
  </si>
  <si>
    <t>CANTEIRO DE OBRAS</t>
  </si>
  <si>
    <t>MÊS</t>
  </si>
  <si>
    <t>Locação de container tipo depósito - área mínima de 13,80 m²</t>
  </si>
  <si>
    <t>UNMES</t>
  </si>
  <si>
    <t>05.09.007</t>
  </si>
  <si>
    <t>Taxa de destinação de resíduo sólido em aterro, tipo solo/terra</t>
  </si>
  <si>
    <t>10.01.040</t>
  </si>
  <si>
    <t>Locação de container tipo sanitário com 2 vasos sanitários, 2 lavatórios, 2 mictórios e 4 pontos para chuveiro - área mínima de 13,80 m²</t>
  </si>
  <si>
    <t>TÉCNICO EM SEGURANÇA DO TRABALHO COM ENCARGOS COMPLEMENTARES</t>
  </si>
  <si>
    <t>QUANT.</t>
  </si>
  <si>
    <t>CDHU</t>
  </si>
  <si>
    <t>APILOAMENTO DO FUNDO DE VALAS, PARA SIMPLES REGULARIZAÇÃO</t>
  </si>
  <si>
    <t>% TOTAL</t>
  </si>
  <si>
    <t>SICRO NOVO</t>
  </si>
  <si>
    <t>FONTE</t>
  </si>
  <si>
    <t>(%) TOTAL</t>
  </si>
  <si>
    <t>% INDIVIDUAL</t>
  </si>
  <si>
    <t>% ACUMULADA</t>
  </si>
  <si>
    <t>CLASSIFICAÇÃO</t>
  </si>
  <si>
    <t>R$ UNIT. C/ BDI</t>
  </si>
  <si>
    <t>R$ TOTAL</t>
  </si>
  <si>
    <t>TOPOGRAFO COM ENCARGOS COMPLEMENTARES</t>
  </si>
  <si>
    <t>AUXILIAR DE TOPÓGRAFO COM ENCARGOS COMPLEMENTARES</t>
  </si>
  <si>
    <t>02.02.130</t>
  </si>
  <si>
    <t>Locação de container tipo escritório com 1 vaso sanitário, 1 lavatório e 1 ponto para chuveiro - área mínima de 13,80 m²</t>
  </si>
  <si>
    <t>TAPUME CHAPA COMPENSADA RESINADA 10MM</t>
  </si>
  <si>
    <t>02.08.050</t>
  </si>
  <si>
    <t>Placa em lona com impressão digital e estrutura em madeira</t>
  </si>
  <si>
    <t>TX</t>
  </si>
  <si>
    <t>A</t>
  </si>
  <si>
    <t>CAMADA SEPARADORA PARA EXECUÇÃO DE RADIER, PISO DE CONCRETO OU LAJE SOBRE SOLO, EM LONA PLÁSTICA. AF_09/2021</t>
  </si>
  <si>
    <t>CORTE</t>
  </si>
  <si>
    <t>SERVIÇOS PRELIMINARES</t>
  </si>
  <si>
    <t>11.18.040</t>
  </si>
  <si>
    <t>54.01.030</t>
  </si>
  <si>
    <t>PAISAGISMO</t>
  </si>
  <si>
    <t>17.02.020</t>
  </si>
  <si>
    <t>Chapisco</t>
  </si>
  <si>
    <t>LIMPEZA</t>
  </si>
  <si>
    <t>Lastro de pedra britada</t>
  </si>
  <si>
    <t>Reboco</t>
  </si>
  <si>
    <t>17.02.220</t>
  </si>
  <si>
    <t>Abertura e preparo de caixa até 40 cm, compactação do subleito mínimo de 95% do PN e transporte até o raio de 1 km</t>
  </si>
  <si>
    <t>MÊS 05</t>
  </si>
  <si>
    <t>MÊS 06</t>
  </si>
  <si>
    <t>(%) PARCIAL</t>
  </si>
  <si>
    <t>07.01.020</t>
  </si>
  <si>
    <t>Escavação e carga mecanizada em solo de 1ª categoria, em campo aberto</t>
  </si>
  <si>
    <t>05.10.025</t>
  </si>
  <si>
    <t>Transporte de solo de 1ª e 2ª categoria por caminhão para distâncias superiores ao 15° km até o 20° km</t>
  </si>
  <si>
    <t>ESTACAS</t>
  </si>
  <si>
    <t>MONTAGEM DE ARMADURA TRANSVERSAL DE ESTACAS DE SEÇÃO CIRCULAR, DIÂMETRO = 6,30 MM. AF_09/2021_PS</t>
  </si>
  <si>
    <t>MONTAGEM DE ARMADURA DE ESTACAS, DIÂMETRO = 12,5 MM. AF_09/2021_PS</t>
  </si>
  <si>
    <t>Armadura em barra de aço CA-50 (A ou B) fyk = 500 MPa</t>
  </si>
  <si>
    <t>MONTAGEM E DESMONTAGEM DE FÔRMA DE LAJE MACIÇA, PÉ-DIREITO SIMPLES, EM CHAPA DE MADEIRA COMPENSADA RESINADA, 2 UTILIZAÇÕES. AF_09/2020</t>
  </si>
  <si>
    <t>15.03.110</t>
  </si>
  <si>
    <t>Fornecimento e montagem de estrutura em aço patinável, sem pintura</t>
  </si>
  <si>
    <t>TINTA BETUMINOSA - INTERIOR DE CALHAS, RUFOS E RINCÕES METÁLICOS</t>
  </si>
  <si>
    <t>ANDAIMES METÁLICOS - FORNECIMENTO</t>
  </si>
  <si>
    <t>M3xMÊS</t>
  </si>
  <si>
    <t>17.02.120</t>
  </si>
  <si>
    <t>Emboço comum</t>
  </si>
  <si>
    <t>33.02.080</t>
  </si>
  <si>
    <t>Massa corrida à base de resina acrílica</t>
  </si>
  <si>
    <t>CJ</t>
  </si>
  <si>
    <t>46.01.020</t>
  </si>
  <si>
    <t>Tubo de PVC rígido soldável marrom, DN= 25 mm, (3/4´), inclusive conexões</t>
  </si>
  <si>
    <t>CABO DE COBRE FLEXÍVEL ISOLADO, 6 MM², ANTI-CHAMA 0,6/1,0 KV, PARA CIRCUITOS TERMINAIS - FORNECIMENTO E INSTALAÇÃO. AF_03/2023</t>
  </si>
  <si>
    <t>37.13.660</t>
  </si>
  <si>
    <t>Disjuntor termomagnético, tripolar 220/380 V, corrente de 60 A até 100 A</t>
  </si>
  <si>
    <t>50.05.312</t>
  </si>
  <si>
    <t>Bloco autônomo de iluminação de emergência LED, com autonomia mínima de 3 horas, fluxo luminoso de 2.000 até 3.000 lúmens, equipado com 2 faróis</t>
  </si>
  <si>
    <t>42.05.440</t>
  </si>
  <si>
    <t>Barra condutora chata em alumínio de 7/8´ x 1/8´, inclusive acessórios de fixação</t>
  </si>
  <si>
    <t>42.20.160</t>
  </si>
  <si>
    <t>Solda exotérmica conexão cabo-cabo horizontal em T, bitola do cabo de 50-50mm² a 95-50mm²</t>
  </si>
  <si>
    <t>38.01.060</t>
  </si>
  <si>
    <t>Eletroduto de PVC rígido roscável de 1´ - com acessórios</t>
  </si>
  <si>
    <t>55.01.020</t>
  </si>
  <si>
    <t>Limpeza final da obra</t>
  </si>
  <si>
    <t>REMOÇÃO DE ENTULHO COM CAÇAMBA METÁLICA, INCLUSIVE CARGA MANUAL E DESCARGA EM BOTA-FORA</t>
  </si>
  <si>
    <t>50.10.120</t>
  </si>
  <si>
    <t>Extintor manual de pó químico seco ABC - capacidade de 6 kg</t>
  </si>
  <si>
    <t>97.02.195</t>
  </si>
  <si>
    <t>Placa de sinalização em PVC fotoluminescente (240x120mm), com indicação de rota de evacuação e saída de emergência</t>
  </si>
  <si>
    <t>35.20.050</t>
  </si>
  <si>
    <t>Conjunto de 4 lixeiras para coleta seletiva, com tampa basculante, capacidade 50 litros</t>
  </si>
  <si>
    <t>35.01.170</t>
  </si>
  <si>
    <t>Poste oficial completo com rede para voleibol</t>
  </si>
  <si>
    <t>TUBO PVC, SÉRIE R, ÁGUA PLUVIAL, DN 100 MM, FORNECIDO E INSTALADO EM RAMAL DE ENCAMINHAMENTO. AF_06/2022</t>
  </si>
  <si>
    <t>ELEMENTOS DE FUNDAÇÃO</t>
  </si>
  <si>
    <t>33.07.140</t>
  </si>
  <si>
    <t>Pintura com esmalte alquídico em estrutura metálica</t>
  </si>
  <si>
    <t>54.01.400</t>
  </si>
  <si>
    <t>Abertura de caixa até 25 cm, inclui escavação, compactação, transporte e preparo do sub-leito</t>
  </si>
  <si>
    <t>ACABAMENTO DE PISO DE CONCRETO TIPO BAMBOLÊ</t>
  </si>
  <si>
    <t>35.01.150</t>
  </si>
  <si>
    <t>Trave oficial completa com rede para futebol de salão</t>
  </si>
  <si>
    <t>34.05.290</t>
  </si>
  <si>
    <t>Portão de abrir em grade de aço galvanizado eletrofundida, malha 65 x 132 mm, e pintura eletrostática</t>
  </si>
  <si>
    <t>ANDAIMES METÁLICOS - MONTAGEM E DESMONTAGEM</t>
  </si>
  <si>
    <t>DEMOLIÇÃO MECANIZADA DE CONCRETO ARMADO</t>
  </si>
  <si>
    <t>RETIRADA DE ELETRODUTOS APARENTES - ATÉ 2"</t>
  </si>
  <si>
    <t>04.21.130</t>
  </si>
  <si>
    <t>Remoção de poste de concreto</t>
  </si>
  <si>
    <t>DEMOLIÇÃO DE ALVENARIA EM GERAL (TIJOLOS OU BLOCOS)</t>
  </si>
  <si>
    <t>01.10.001</t>
  </si>
  <si>
    <t>42.05.120</t>
  </si>
  <si>
    <t>Conector de emenda em latão para cabo de até 50 mm² com 4 parafusos</t>
  </si>
  <si>
    <t>39.10.160</t>
  </si>
  <si>
    <t>Terminal de pressão/compressão para cabo de 50 mm²</t>
  </si>
  <si>
    <t>42.05.380</t>
  </si>
  <si>
    <t>Caixa de equalização, de embutir, em aço com barramento, de 200 x 200 mm e tampa</t>
  </si>
  <si>
    <t>Terminal estanhado com 2 furos e 1 compressão - 50 mm²</t>
  </si>
  <si>
    <t>42.05.620</t>
  </si>
  <si>
    <t>ELETRODUTO FLEXÍVEL CORRUGADO, PEAD, DN 40 MM (1 1/4"), PARA CIRCUITOS TERMINAIS, INSTALADO EM PAREDE - FORNECIMENTO E INSTALAÇÃO. AF_03/2023</t>
  </si>
  <si>
    <t>Disjuntor termomagnético, unipolar 127/220 V, corrente de 10 A até 30 A</t>
  </si>
  <si>
    <t>37.13.600</t>
  </si>
  <si>
    <t>QUADRO DE DISTRIBUIÇÃO DE ENERGIA EM CHAPA DE AÇO GALVANIZADO, DE EMBUTIR, COM BARRAMENTO TRIFÁSICO, PARA 24 DISJUNTORES DIN 100A - FORNECIMENTO E INSTALAÇÃO. AF_10/2020</t>
  </si>
  <si>
    <t>ELETRODUTO FLEXÍVEL CORRUGADO, PEAD, DN 90 (3"), PARA REDE ENTERRADA DE DISTRIBUIÇÃO DE ENERGIA ELÉTRICA - FORNECIMENTO E INSTALAÇÃO. AF_12/2021</t>
  </si>
  <si>
    <t>QUADRO DE MEDIÇÃO GERAL DE ENERGIA PARA BARRAMENTO BLINDADO COM 4 MEDIDORES - FORNECIMENTO E INSTALAÇÃO. AF_10/2020</t>
  </si>
  <si>
    <t>Lastro de areia</t>
  </si>
  <si>
    <t>11.18.020</t>
  </si>
  <si>
    <t>EXECUÇÃO DE PASSEIO EM PISO INTERTRAVADO, COM BLOCO RETANGULAR COLORIDO DE 20 X 10 CM, ESPESSURA 6 CM.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</si>
  <si>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</si>
  <si>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</si>
  <si>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100 (4"), PARA REDE ENTERRADA DE DISTRIBUIÇÃO DE ENERGIA ELÉTRICA - FORNECIMENTO E INSTALAÇÃO. AF_12/2021</t>
  </si>
  <si>
    <t>CABO DE COBRE FLEXÍVEL ISOLADO, 16 MM², ANTI-CHAMA 0,6/1,0 KV, PARA CIRCUITOS TERMINAIS - FORNECIMENTO E INSTALAÇÃO. AF_03/2023</t>
  </si>
  <si>
    <t>35.04.130</t>
  </si>
  <si>
    <t>Banco de madeira sobre alvenaria</t>
  </si>
  <si>
    <t>m³</t>
  </si>
  <si>
    <t>Un</t>
  </si>
  <si>
    <t>CONDUTOR EM TUBO DE PVC RÍGIDO, PONTA E BOLSA - 200MM (8")</t>
  </si>
  <si>
    <t>PINTURA DE DEMARCAÇÃO DE VAGA COM TINTA ACRÍLICA, E = 10 CM, APLICAÇÃO MANUAL. AF_05/2021</t>
  </si>
  <si>
    <t>Retirada de estrutura metálica</t>
  </si>
  <si>
    <t>04.02.140</t>
  </si>
  <si>
    <t>12.12.010</t>
  </si>
  <si>
    <t>Taxa de mobilização e desmobilização de equipamentos para execução de estaca tipo hélice contínua em solo</t>
  </si>
  <si>
    <t>07.11.020</t>
  </si>
  <si>
    <t>Reaterro compactado mecanizado de vala ou cava com compactador</t>
  </si>
  <si>
    <t>MONTAGEM E DESMONTAGEM DE FÔRMA DE VIGA, ESCORAMENTO COM GARFO DE MADEIRA, PÉ-DIREITO SIMPLES, EM CHAPA DE MADEIRA RESINADA, 2 UTILIZAÇÕES. AF_09/2020</t>
  </si>
  <si>
    <t>MONTAGEM E DESMONTAGEM DE FÔRMA DE PILARES RETANGULARES E ESTRUTURAS SIMILARES, PÉ-DIREITO DUPLO, EM CHAPA DE MADEIRA COMPENSADA RESINADA, 2 UTILIZAÇÕES. AF_09/2020</t>
  </si>
  <si>
    <t>16.33.052</t>
  </si>
  <si>
    <t>Calha, rufo, afins em chapa galvanizada nº 24 - corte 0,50 m</t>
  </si>
  <si>
    <t>14.10.121</t>
  </si>
  <si>
    <t>46.05.020</t>
  </si>
  <si>
    <t>Tubo PVC rígido, tipo Coletor Esgoto, junta elástica, DN= 100 mm, inclusive conexões</t>
  </si>
  <si>
    <t>CABO DE COBRE FLEXÍVEL ISOLADO, 4 MM², ANTI-CHAMA 450/750 V, PARA CIRCUITOS TERMINAIS - FORNECIMENTO E INSTALAÇÃO. AF_03/2023</t>
  </si>
  <si>
    <t>17.12.302</t>
  </si>
  <si>
    <t>Piso epóxi autonivelante, múltiplas camadas, espessura 4 mm</t>
  </si>
  <si>
    <t>11.20.050</t>
  </si>
  <si>
    <t>M3XMES</t>
  </si>
  <si>
    <t>EXECUÇÃO DE PAVIMENTO EM PISO INTERTRAVADO, COM BLOCO SEXTAVADO DE 25 X 25 CM, ESPESSURA 10 CM. AF_10/2022</t>
  </si>
  <si>
    <t>EXECUÇÃO DE PASSEIO (CALÇADA) OU PISO DE CONCRETO COM CONCRETO MOLDADO IN LOCO, USINADO, ACABAMENTO CONVENCIONAL, ESPESSURA 8 CM, ARMADO. AF_08/2022</t>
  </si>
  <si>
    <t>16.03.002</t>
  </si>
  <si>
    <t>Lastro de areia comercial - espalhamento manual</t>
  </si>
  <si>
    <t>46.05.040</t>
  </si>
  <si>
    <t>Tubo PVC rígido, tipo Coletor Esgoto, junta elástica, DN= 150 mm, inclusive conexões</t>
  </si>
  <si>
    <t>30.06.090</t>
  </si>
  <si>
    <t>Placa de identificação para estacionamento, com desenho universal de acessibilidade, tipo pedestal</t>
  </si>
  <si>
    <t>30.06.110</t>
  </si>
  <si>
    <t>Sinalização com pictograma para vaga de estacionamento, com faixas demarcatórias</t>
  </si>
  <si>
    <t>ESCAVAÇÃO MANUAL COM PROFUNDIDADE IGUAL OU INFERIOR A 1,50M</t>
  </si>
  <si>
    <t>FABRICAÇÃO DE FÔRMA PARA PILARES E ESTRUTURAS SIMILARES, EM MADEIRA SERRADA, E=25 MM. AF_09/2020</t>
  </si>
  <si>
    <t>Forma em madeira comum para fundação</t>
  </si>
  <si>
    <t>09.01.020</t>
  </si>
  <si>
    <t>11.01.100</t>
  </si>
  <si>
    <t>45.03.200</t>
  </si>
  <si>
    <t>Filtro tipo cesto para hidrômetro de 50 mm (2´)</t>
  </si>
  <si>
    <t>47.02.020</t>
  </si>
  <si>
    <t>Registro de gaveta em latão fundido cromado com canopla, DN= 3/4´ - linha especial</t>
  </si>
  <si>
    <t>44.20.110</t>
  </si>
  <si>
    <t>Engate flexível de PVC DN= 1/2´</t>
  </si>
  <si>
    <t>Tampa de encaixe para eletrocalha, galvanizada a fogo, L= 50 mm</t>
  </si>
  <si>
    <t>38.22.610</t>
  </si>
  <si>
    <t>Eletrocalha lisa galvanizada a fogo, 50 x 50 mm, com acessórios</t>
  </si>
  <si>
    <t>38.21.110</t>
  </si>
  <si>
    <t>Poste telecônico reto em aço SAE 1010/1020 galvanizado a fogo, altura de 4,00 m</t>
  </si>
  <si>
    <t>41.10.500</t>
  </si>
  <si>
    <t>Poste telecônico reto em aço SAE 1010/1020 galvanizado a fogo, altura de 8,00 m</t>
  </si>
  <si>
    <t>41.10.340</t>
  </si>
  <si>
    <t>Suporte tubular de fixação em poste para 1 luminária tipo pétala</t>
  </si>
  <si>
    <t>41.11.440</t>
  </si>
  <si>
    <t>50.10.220</t>
  </si>
  <si>
    <t>Suporte para extintor de piso em aço inoxidável</t>
  </si>
  <si>
    <t>ARMAÇÃO PARA EXECUÇÃO DE RADIER, PISO DE CONCRETO OU LAJE SOBRE SOLO, COM USO DE TELA Q-138. AF_09/2021</t>
  </si>
  <si>
    <t>Corte de junta de dilatação, com serra de disco diamantado para pisos</t>
  </si>
  <si>
    <t>un</t>
  </si>
  <si>
    <t>16.12.040</t>
  </si>
  <si>
    <t>Telhamento em chapa de aço pré-pintada com epóxi e poliéster, perfil ondulado calandrado, com espessura de 0,80 mm</t>
  </si>
  <si>
    <t>Placa em alumínio composto, espessura de 3,0 mm, modulada, aérea - película retrorrefletiva tipo I + III - fornecimento e implantação</t>
  </si>
  <si>
    <t>SETA PARA HIDRANTE/EXTINTOR DE INCÊNDIO</t>
  </si>
  <si>
    <t>SERVIÇOS TÉCNICOS PROFISSIONAIS PARA OBTENÇÃO DO AVCB JUNTO AO CORPO DE BOMBEIROS PARA EDIFICAÇÕES ATÉ 2000 M2</t>
  </si>
  <si>
    <t>GL</t>
  </si>
  <si>
    <t>EXECUÇÃO DE PASSEIO EM PISO INTERTRAVADO, COM BLOCO RETANGULAR COR NATURAL DE 20 X 10 CM, ESPESSURA 6 CM. AF_10/2022</t>
  </si>
  <si>
    <t>QUARESMEIRA (TIBOUCHINA GRANULOSA)</t>
  </si>
  <si>
    <t>Árvore ornamental tipo Areca Bambu - h= 2,00 m</t>
  </si>
  <si>
    <t>34.04.160</t>
  </si>
  <si>
    <t>PÓ DE BRITA COM COMPACTAÇÃO MECÂNICA - ESPESSURA 10CM</t>
  </si>
  <si>
    <t>36.20.380</t>
  </si>
  <si>
    <t>Tapete de borracha isolante elétrico de 1000 x 1000 mm</t>
  </si>
  <si>
    <t>54.03.230</t>
  </si>
  <si>
    <t>Imprimação betuminosa ligante</t>
  </si>
  <si>
    <t>21.01.160</t>
  </si>
  <si>
    <t>Revestimento em grama sintética, com espessura de 20 a 32 mm</t>
  </si>
  <si>
    <t>BROCA DE CONCRETO - DIÂMETRO DE 30CM</t>
  </si>
  <si>
    <t>BROCA DE CONCRETO - DIÂMETRO DE 20CM</t>
  </si>
  <si>
    <t>TABUAS DE MADEIRA MACIÇA PARA ASSOALHO - CUMARU</t>
  </si>
  <si>
    <t>ESTRUTURA</t>
  </si>
  <si>
    <t>Corrimão em tubo de aço inoxidável escovado, diâmetro de 1 1/2´ e montantes com diâmetro de 2´</t>
  </si>
  <si>
    <t>24.08.040</t>
  </si>
  <si>
    <t>TUBO PVC, SÉRIE R, ÁGUA PLUVIAL, DN 150 MM, FORNECIDO E INSTALADO EM RAMAL DE ENCAMINHAMENTO. AF_06/2022</t>
  </si>
  <si>
    <t>ACRÉSCIMO PARA POÇO DE VISITA CIRCULAR PARA DRENAGEM, EM CONCRETO PRÉ-MOLDADO, DIÂMETRO INTERNO = 1,2 M. AF_12/2020</t>
  </si>
  <si>
    <t>CABO DE COBRE FLEXÍVEL ISOLADO, 35 MM², ANTI-CHAMA 0,6/1,0 KV, PARA REDE ENTERRADA DE DISTRIBUIÇÃO DE ENERGIA ELÉTRICA - FORNECIMENTO E INSTALAÇÃO. AF_12/2021</t>
  </si>
  <si>
    <t>49.01.030</t>
  </si>
  <si>
    <t>46.03.080</t>
  </si>
  <si>
    <t>46.03.040</t>
  </si>
  <si>
    <t>46.03.050</t>
  </si>
  <si>
    <t>Caixa sifonada de PVC rígido de 150 x 150 x 50 mm, com grelha</t>
  </si>
  <si>
    <t>Tubo de PVC rígido, pontas lisas, soldável, linha esgoto série reforçada ´R´, DN= 40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</si>
  <si>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</si>
  <si>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</si>
  <si>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CAIXA ENTERRADA SEPARADORA DE ÓLEO RETANGULAR, EM ALVENARIA COM BLOCOS DE CONCRETO, DIMENSÕES INTERNAS: 1,00 X 1,00 X 1,00 M, EXCLUINDO TAMPÃO. AF_12/2020</t>
  </si>
  <si>
    <t>16.13.130</t>
  </si>
  <si>
    <t>Telhamento em chapa de aço com pintura poliéster, tipo sanduíche, espessura de 0,50 mm, com poliestireno expandido</t>
  </si>
  <si>
    <t>16.12.200</t>
  </si>
  <si>
    <t>Cumeeira em chapa de aço pré-pintada com epóxi e poliéster, perfil trapezoidal, com espessura de 0,50 mm</t>
  </si>
  <si>
    <t>16.33.062</t>
  </si>
  <si>
    <t>Calha, rufo, afins em chapa galvanizada nº 24 - corte 1,00 m</t>
  </si>
  <si>
    <t>VG</t>
  </si>
  <si>
    <t>CONCRETO - ENSAIOS DE RUPTURA A COMPRESSÃO (CORPOS DE PROVA)</t>
  </si>
  <si>
    <t>CONCRETO - ESTUDOS E ENSAIOS</t>
  </si>
  <si>
    <t>CONTROLE TECNOLÓGICO DE CONCRETO - ENSAIO DE ESCLEROMETRIA EM 10 PONTOS COM 16 TIROS POR PONTO</t>
  </si>
  <si>
    <t>CONTROLE TECNOLÓGICO</t>
  </si>
  <si>
    <t>ENS.</t>
  </si>
  <si>
    <t>FECHAMENTOS</t>
  </si>
  <si>
    <t>LIMPEZA DO TERRENO</t>
  </si>
  <si>
    <t>CORTE, RECORTE E REMOÇÃO DE ÁRVORES INCLUSIVE RAIZES DIÂM. &gt; 15 E &lt; 30CM</t>
  </si>
  <si>
    <t>ARRANCAMENTO DE GUIAS, INCLUI CARGA EM CAMINHÃO</t>
  </si>
  <si>
    <t>DEMOLIÇÃO DE PAVIMENTO DE CONCRETO, SARJETA OU SARJETÃO, INCLUI CARGA EM CAMINHÃO</t>
  </si>
  <si>
    <t>FORNECIMENTO DE TERRA, INCLUSIVE CORTE, CARGA, DESCARGA E TRANSPORTE ATÉ 1KM</t>
  </si>
  <si>
    <t>07.12.020</t>
  </si>
  <si>
    <t>Compactação de aterro mecanizado mínimo de 95% PN, sem fornecimento de solo em campo aberto</t>
  </si>
  <si>
    <t>02.05.195</t>
  </si>
  <si>
    <t>Balancim elétrico tipo plataforma para transporte vertical, com altura até 60 m</t>
  </si>
  <si>
    <t>14.11.271</t>
  </si>
  <si>
    <t>14.10.101</t>
  </si>
  <si>
    <t>MONTAGEM E DESMONTAGEM DE FÔRMA DE VIGA, ESCORAMENTO COM GARFO DE MADEIRA, PÉ-DIREITO SIMPLES, EM CHAPA DE MADEIRA RESINADA, 4 UTILIZAÇÕES. AF_09/2020</t>
  </si>
  <si>
    <t>33.07.303</t>
  </si>
  <si>
    <t>Proteção passiva contra incêndio com tinta intumescente, com tempo requerido de resistência ao fogo TRRF = 60 min - aplicação em estrutura metálica</t>
  </si>
  <si>
    <t>PISOS</t>
  </si>
  <si>
    <t>17.01.020</t>
  </si>
  <si>
    <t>Argamassa de regularização e/ou proteção</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</si>
  <si>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</si>
  <si>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</si>
  <si>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18.08.110</t>
  </si>
  <si>
    <t>Revestimento em porcelanato técnico antiderrapante para área externa, grupo de absorção BIa, assentado com argamassa colante industrializada, rejuntado</t>
  </si>
  <si>
    <t>SOLEIRA EM GRANITO, LARGURA 15 CM, ESPESSURA 2,0 CM. AF_09/2020</t>
  </si>
  <si>
    <t>RODAPÉ EM LADRILHO HIDRÁULICO, ALTURA 7 CM. AF_09/2020</t>
  </si>
  <si>
    <t>PORTAS</t>
  </si>
  <si>
    <t>KIT DE PORTA DE MADEIRA PARA PINTURA, SEMI-OCA (LEVE OU MÉDIA), PADRÃO MÉDIO, 80X210CM, ESPESSURA DE 3,5CM, ITENS INCLUSOS: DOBRADIÇAS, MONTAGEM E INSTALAÇÃO DO BATENTE, FECHADURA COM EXECUÇÃO DO FURO - FORNECIMENTO E INSTALAÇÃO. AF_12/2019</t>
  </si>
  <si>
    <t>PORTA EM ALUMÍNIO DE ABRIR TIPO VENEZIANA COM GUARNIÇÃO, FIXAÇÃO COM PARAFUSOS - FORNECIMENTO E INSTALAÇÃO. AF_12/2019</t>
  </si>
  <si>
    <t>25.01.361</t>
  </si>
  <si>
    <t>Caixilho em alumínio maxim-ar com vidro - branco</t>
  </si>
  <si>
    <t>19.01.064</t>
  </si>
  <si>
    <t>Peitoril e/ou soleira em granito, espessura de 2 cm e largura de 21 cm até 30 cm, acabamento polido</t>
  </si>
  <si>
    <t>TANQUE DE LOUÇA BRANCA COM COLUNA, 30L OU EQUIVALENTE, INCLUSO SIFÃO FLEXÍVEL EM PVC, VÁLVULA PLÁSTICA E TORNEIRA DE PLÁSTICO - FORNECIMENTO E INSTALAÇÃO. AF_01/2020</t>
  </si>
  <si>
    <t>LAVATÓRIO LOUÇA BRANCA COM COLUNA, *44 X 35,5* CM, PADRÃO POPULAR, INCLUSO SIFÃO FLEXÍVEL EM PVC, VÁLVULA E ENGATE FLEXÍVEL 30CM EM PLÁSTICO E COM TORNEIRA CROMADA PADRÃO POPULAR - FORNECIMENTO E INSTALAÇÃO. AF_01/2020</t>
  </si>
  <si>
    <t>48.02.400</t>
  </si>
  <si>
    <t>Reservatório em polietileno com tampa de rosca - capacidade de 1.000 litros</t>
  </si>
  <si>
    <t>48.05.010</t>
  </si>
  <si>
    <t>Torneira de boia, DN= 3/4´</t>
  </si>
  <si>
    <t>47.01.020</t>
  </si>
  <si>
    <t>Registro de gaveta em latão fundido sem acabamento, DN= 3/4´</t>
  </si>
  <si>
    <t>47.02.110</t>
  </si>
  <si>
    <t>Registro de pressão em latão fundido cromado com canopla, DN= 3/4´ - linha especial</t>
  </si>
  <si>
    <t>46.01.030</t>
  </si>
  <si>
    <t>Tubo de PVC rígido soldável marrom, DN= 32 mm, (1´), inclusive conexões</t>
  </si>
  <si>
    <t>49.03.020</t>
  </si>
  <si>
    <t>Caixa de gordura em alvenaria, 600 x 600 x 600 mm</t>
  </si>
  <si>
    <t>CAIXA SIFONADA, COM GRELHA QUADRADA, PVC, DN 150 X 150 X 50 MM, JUNTA SOLDÁVEL, FORNECIDA E INSTALADA EM RAMAL DE DESCARGA OU EM RAMAL DE ESGOTO SANITÁRIO. AF_08/2022</t>
  </si>
  <si>
    <t>46.03.038</t>
  </si>
  <si>
    <t>Tubo de PVC rígido PxB com virola e anel de borracha, linha esgoto série reforçada ´R´, DN= 50 mm, inclusive conexões</t>
  </si>
  <si>
    <t>46.02.010</t>
  </si>
  <si>
    <t>Tubo de PVC rígido branco, pontas lisas, soldável, linha esgoto série normal, DN= 40 mm, inclusive conexões</t>
  </si>
  <si>
    <t>46.03.060</t>
  </si>
  <si>
    <t>Tubo de PVC rígido PxB com virola e anel de borracha, linha esgoto série reforçada ´R´. DN= 150 mm, inclusive conexões</t>
  </si>
  <si>
    <t>46.02.060</t>
  </si>
  <si>
    <t>Tubo de PVC rígido branco PxB com virola e anel de borracha, linha esgoto série normal, DN= 75 mm, inclusive conexões</t>
  </si>
  <si>
    <t>15.05.520</t>
  </si>
  <si>
    <t>CAIXA SIFONADA DE PVC RÍGIDO - 150X150MM</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</si>
  <si>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</si>
  <si>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</si>
  <si>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CABO DE COBRE FLEXÍVEL ISOLADO, 2,5 MM², ANTI-CHAMA 450/750 V, PARA CIRCUITOS TERMINAIS - FORNECIMENTO E INSTALAÇÃO. AF_03/2023</t>
  </si>
  <si>
    <t>40.07.040</t>
  </si>
  <si>
    <t>Caixa em PVC octogonal de 4´ x 4´</t>
  </si>
  <si>
    <t>40.07.010</t>
  </si>
  <si>
    <t>Caixa em PVC de 4´ x 2´</t>
  </si>
  <si>
    <t>ELETRODUTO FLEXÍVEL CORRUGADO REFORÇADO, PVC, DN 32 MM (1"), PARA CIRCUITOS TERMINAIS, INSTALADO EM PAREDE - FORNECIMENTO E INSTALAÇÃO. AF_03/2023</t>
  </si>
  <si>
    <t>37.13.630</t>
  </si>
  <si>
    <t>Disjuntor termomagnético, bipolar 220/380 V, corrente de 10 A até 50 A</t>
  </si>
  <si>
    <t>37.13.650</t>
  </si>
  <si>
    <t>Disjuntor termomagnético, tripolar 220/380 V, corrente de 10 A até 50 A</t>
  </si>
  <si>
    <t>40.05.020</t>
  </si>
  <si>
    <t>Interruptor com 1 tecla simples e placa</t>
  </si>
  <si>
    <t>INTERRUPTOR PULSADOR CAMPAINHA (1 MÓDULO), 10A/250V, INCLUINDO SUPORTE E PLACA - FORNECIMENTO E INSTALAÇÃO. AF_03/2023</t>
  </si>
  <si>
    <t>41.11.115</t>
  </si>
  <si>
    <t>Luminária retangular tipo arandela externa para 2 lâmpadas, com difusor em polietileno ou vidro leitoso</t>
  </si>
  <si>
    <t>LÂMPADA DE LED (BULBO) SOQUETE E-27/E-40 - 100W</t>
  </si>
  <si>
    <t>38.19.040</t>
  </si>
  <si>
    <t>Eletroduto de PVC corrugado flexível leve, diâmetro externo de 32 mm</t>
  </si>
  <si>
    <t>69.03.130</t>
  </si>
  <si>
    <t>69.03.140</t>
  </si>
  <si>
    <t>CAIXA DE PVC 10X5X5CM, INCLUSIVE ESPELHO</t>
  </si>
  <si>
    <t>CORTE, RECORTE E REMOÇÃO DE ÁRVORES INCLUSIVE RAIZES DIÂM. &gt; 30 E &lt; 60CM</t>
  </si>
  <si>
    <t>02.09.030</t>
  </si>
  <si>
    <t>Limpeza manual do terreno, inclusive troncos até 5 cm de diâmetro, com caminhão à disposição dentro da obra, até o raio de 1 km</t>
  </si>
  <si>
    <t>05.10.036</t>
  </si>
  <si>
    <t>Transporte de solo de 1ª e 2ª categoria por caminhão para distâncias superiores ao 20° km</t>
  </si>
  <si>
    <t>M3XKM</t>
  </si>
  <si>
    <t>04.30.100</t>
  </si>
  <si>
    <t>Remoção de reservatório em fibrocimento até 1000 litros</t>
  </si>
  <si>
    <t>REMOÇÃO DE LÂMPADA INCANDESCENTE OU FLUORESCENTE</t>
  </si>
  <si>
    <t>04.22.110</t>
  </si>
  <si>
    <t>Remoção de tubulação elétrica aparente com diâmetro externo até 50 mm</t>
  </si>
  <si>
    <t>08.01.060</t>
  </si>
  <si>
    <t>Escoramento de solo pontaletado</t>
  </si>
  <si>
    <t>12.07.010</t>
  </si>
  <si>
    <t>Taxa de mobilização e desmobilização de equipamentos para execução de estaca tipo Raiz em solo</t>
  </si>
  <si>
    <t>12.07.270</t>
  </si>
  <si>
    <t>Taxa de mobilização e desmobilização de equipamentos para execução de estaca tipo Raiz em rocha</t>
  </si>
  <si>
    <t>12.07.151</t>
  </si>
  <si>
    <t>Estaca tipo Raiz, diâmetro de 31 cm, sem armação, em solo</t>
  </si>
  <si>
    <t>12.07.271</t>
  </si>
  <si>
    <t>Estaca tipo Raiz, diâmetro de 31 cm, sem armação, em rocha</t>
  </si>
  <si>
    <t>11.11.030</t>
  </si>
  <si>
    <t>Argamassa de cimento e areia, fck = 20 MPa, consumo de cimento 600 kg/m³ - material para injeção em estaca raiz</t>
  </si>
  <si>
    <t>ARRASAMENTO MECANICO DE ESTACA DE CONCRETO ARMADO, DIAMETROS DE ATÉ 40 CM. AF_05/2021</t>
  </si>
  <si>
    <t>CONCRETO MAGRO PARA LASTRO, TRAÇO 1:4,5:4,5 (EM MASSA SECA DE CIMENTO/ AREIA MÉDIA/ BRITA 1) - PREPARO MECÂNICO COM BETONEIRA 400 L. AF_05/2021</t>
  </si>
  <si>
    <t>IMPRIMAÇÃO BETUMINOSA IMPERMEABILIZANTE</t>
  </si>
  <si>
    <t>Camada drenante para proteção de muros de contenção - brita comercial</t>
  </si>
  <si>
    <t>08.05.190</t>
  </si>
  <si>
    <t>Manta geotêxtil com resistência à tração longitudinal de 16kN/m e transversal de 14kN/m</t>
  </si>
  <si>
    <t>CAIXA COM GRELHA SIMPLES RETANGULAR, EM CONCRETO PRÉ-MOLDADO, DIMENSÕES INTERNAS: 0,6X1,0X1,0 M. AF_12/2020</t>
  </si>
  <si>
    <t>CANALETA MEIA CANA EM CONCRETO D=40CM</t>
  </si>
  <si>
    <t>MONTAGEM DE ARMADURA DE ESTACAS, DIÂMETRO = 16,0 MM. AF_09/2021_PS</t>
  </si>
  <si>
    <t>LASTRO DE BRITA</t>
  </si>
  <si>
    <t>ARMAÇÃO PARA EXECUÇÃO DE RADIER, PISO DE CONCRETO OU LAJE SOBRE SOLO, COM USO DE TELA Q-283. AF_09/2021</t>
  </si>
  <si>
    <t>PINTURA COM TINTA ACRÍLICA DE ACABAMENTO APLICADA A ROLO OU PINCEL SOBRE SUPERFÍCIES METÁLICAS (EXCETO PERFIL) EXECUTADO EM OBRA (02 DEMÃOS). AF_01/2020</t>
  </si>
  <si>
    <t>CAIXA SIFONADA, PVC, DN 100 X 100 X 50 MM, JUNTA ELÁSTICA, FORNECIDA E INSTALADA EM RAMAL DE DESCARGA OU EM RAMAL DE ESGOTO SANITÁRIO. AF_08/2022</t>
  </si>
  <si>
    <t>RALO SIFONADO REDONDO, PVC, DN 100 X 40 MM, JUNTA SOLDÁVEL, FORNECIDO E INSTALADO EM RAMAL DE DESCARGA OU EM RAMAL DE ESGOTO SANITÁRIO. AF_08/2022</t>
  </si>
  <si>
    <t>14.11.261</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</si>
  <si>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</si>
  <si>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</si>
  <si>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48.02.300</t>
  </si>
  <si>
    <t>Reservatório em polietileno de alta densidade (cisterna) com antioxidante e proteção contra raios ultravioleta (UV) - capacidade de 5.000 litros</t>
  </si>
  <si>
    <t>47.01.060</t>
  </si>
  <si>
    <t>Registro de gaveta em latão fundido sem acabamento, DN= 2´</t>
  </si>
  <si>
    <t>46.01.050</t>
  </si>
  <si>
    <t>Tubo de PVC rígido soldável marrom, DN= 50 mm, (1 1/2´), inclusive conexões</t>
  </si>
  <si>
    <t>CABO DE COBRE FLEXÍVEL ISOLADO, 4 MM², ANTI-CHAMA 0,6/1,0 KV, PARA CIRCUITOS TERMINAIS - FORNECIMENTO E INSTALAÇÃO. AF_03/2023</t>
  </si>
  <si>
    <t>CABO DE COBRE FLEXÍVEL ISOLADO, 10 MM², ANTI-CHAMA 0,6/1,0 KV, PARA CIRCUITOS TERMINAIS - FORNECIMENTO E INSTALAÇÃO. AF_03/2023</t>
  </si>
  <si>
    <t>38.21.920</t>
  </si>
  <si>
    <t>Eletrocalha perfurada galvanizada a fogo, 100 x 50 mm, com acessórios</t>
  </si>
  <si>
    <t>38.22.120</t>
  </si>
  <si>
    <t>Eletrocalha perfurada galvanizada a fogo, 150x100 mm, com acessórios</t>
  </si>
  <si>
    <t>38.07.210</t>
  </si>
  <si>
    <t>Vergalhão com rosca, porca e arruela de diâmetro 1/4´ (tirante)</t>
  </si>
  <si>
    <t>PÁRA-RAIOS TIPO "FRANKLIN", EXCLUSIVE DESCIDA E ATERRAMENTO</t>
  </si>
  <si>
    <t>TOMADA PARA TELEFONE RJ11 - FORNECIMENTO E INSTALAÇÃO. AF_11/2019</t>
  </si>
  <si>
    <t>66.02.130</t>
  </si>
  <si>
    <t>Porteiro eletrônico com um interfone</t>
  </si>
  <si>
    <t>CAIXA DE PASSAGEM EM CHAPA METÁLICA COM PORTA E FECHADURA - 40X40X15CM - USO PARA TELEFONIA</t>
  </si>
  <si>
    <t>REATERRO COMPACTADO DE FUNDAÇÃO</t>
  </si>
  <si>
    <t>05.10.024</t>
  </si>
  <si>
    <t>Transporte de solo de 1ª e 2ª categoria por caminhão para distâncias superiores ao 10° km até o 15° km</t>
  </si>
  <si>
    <t>12.05.030</t>
  </si>
  <si>
    <t>Estaca escavada mecanicamente, diâmetro de 30 cm até 30 t</t>
  </si>
  <si>
    <t>MONTAGEM DE ARMADURA DE ESTACAS, DIÂMETRO = 8,0 MM. AF_09/2021_PS</t>
  </si>
  <si>
    <t>12.05.010</t>
  </si>
  <si>
    <t>Taxa de mobilização e desmobilização de equipamentos para execução de estaca escavada</t>
  </si>
  <si>
    <t>MONTAGEM E DESMONTAGEM DE FÔRMA DE LAJE MACIÇA, PÉ-DIREITO SIMPLES, EM CHAPA DE MADEIRA COMPENSADA RESINADA E CIMBRAMENTO DE MADEIRA, 2 UTILIZAÇÕES. AF_03/2022</t>
  </si>
  <si>
    <t>MONTAGEM E DESMONTAGEM DE FÔRMA DE PILARES RETANGULARES E ESTRUTURAS SIMILARES, PÉ-DIREITO SIMPLES, EM CHAPA DE MADEIRA COMPENSADA RESINADA, 2 UTILIZAÇÕES. AF_09/2020</t>
  </si>
  <si>
    <t>ARMAÇÃO PARA EXECUÇÃO DE RADIER, PISO DE CONCRETO OU LAJE SOBRE SOLO, COM USO DE TELA Q-196. AF_09/2021</t>
  </si>
  <si>
    <t>14.11.231</t>
  </si>
  <si>
    <t>INTERRUPTOR SIMPLES - 1 TECLA</t>
  </si>
  <si>
    <t>40.04.450</t>
  </si>
  <si>
    <t>Tomada 2P+T de 10 A - 250 V, completa</t>
  </si>
  <si>
    <t>DISJUNTOR MONOPOLAR TIPO NEMA, CORRENTE NOMINAL DE 10 ATÉ 30A - FORNECIMENTO E INSTALAÇÃO. AF_10/2020</t>
  </si>
  <si>
    <t>DISJUNTOR BIPOLAR TIPO DIN, CORRENTE NOMINAL DE 10A - FORNECIMENTO E INSTALAÇÃO. AF_10/2020</t>
  </si>
  <si>
    <t>DISJUNTOR BIPOLAR TIPO DIN, CORRENTE NOMINAL DE 16A - FORNECIMENTO E INSTALAÇÃO. AF_10/2020</t>
  </si>
  <si>
    <t>DPS - DISPOSITIVO PROTEÇÃO CONTRA SURTOS 275V - 40KA</t>
  </si>
  <si>
    <t>INTERRUPTOR DIFERENCIAL RESIDUAL BIPOLAR 25A - SENSIBILIDADE 30MA - 220V</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</si>
  <si>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</si>
  <si>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</si>
  <si>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REGISTRO DE GAVETA BRUTO, LATÃO, ROSCÁVEL, 3/4", COM ACABAMENTO E CANOPLA CROMADOS - FORNECIMENTO E INSTALAÇÃO. AF_08/2021</t>
  </si>
  <si>
    <t>48.02.401</t>
  </si>
  <si>
    <t>Reservatório em polietileno com tampa de rosca - capacidade de 500 litros</t>
  </si>
  <si>
    <t>VÁLVULA DE ESFERA BRUTA, BRONZE, ROSCÁVEL, 1 1/2'' - FORNECIMENTO E INSTALAÇÃO. AF_08/2021</t>
  </si>
  <si>
    <t>46.02.070</t>
  </si>
  <si>
    <t>Tubo de PVC rígido branco PxB com virola e anel de borracha, linha esgoto série normal, DN= 100 mm, inclusive conexões</t>
  </si>
  <si>
    <t>46.02.050</t>
  </si>
  <si>
    <t>Tubo de PVC rígido branco PxB com virola e anel de borracha, linha esgoto série normal, DN= 50 mm, inclusive conexões</t>
  </si>
  <si>
    <t>CHAPISCO COMUM - ARGAMASSA DE CIMENTO E AREIA 1:3</t>
  </si>
  <si>
    <t>17.02.140</t>
  </si>
  <si>
    <t>Emboço desempenado com espuma de poliéster</t>
  </si>
  <si>
    <t>14.31.030</t>
  </si>
  <si>
    <t>Fechamento em placa cimentícia com espessura de 12 mm</t>
  </si>
  <si>
    <t>44.06.320</t>
  </si>
  <si>
    <t>Cuba em aço inoxidável simples de 560x330x140mm</t>
  </si>
  <si>
    <t>TORNEIRA DE PRESSÃO PARA PIA, COM CORPO LONGO E AERADOR - 3/4"</t>
  </si>
  <si>
    <t>DISPENSER DE SABÃO, DE PAREDE, MANUAL, PARA SANITÁRIOS, ABS, ALTO IMPACTO, COM RESERVATÓRIO DE 800/ 900ML</t>
  </si>
  <si>
    <t>DISPENSER PAPEL TOALHA, DE PAREDE, MANUAL, PARA SANITÁRIOS - ABS - ALTO IMPACTO - AUTO CORTE</t>
  </si>
  <si>
    <t>44.03.050</t>
  </si>
  <si>
    <t>Dispenser papel higiênico em ABS para rolão 300 / 600 m, com visor</t>
  </si>
  <si>
    <t>ESPELHO COMUM - ESPESSURA 3MM</t>
  </si>
  <si>
    <t>EXECUÇÃO DE PASSEIO (CALÇADA) OU PISO DE CONCRETO COM CONCRETO MOLDADO IN LOCO, FEITO EM OBRA, ACABAMENTO CONVENCIONAL, ESPESSURA 8 CM, ARMADO. AF_08/2022</t>
  </si>
  <si>
    <t>PINTURA DE PISO COM TINTA EPÓXI, APLICAÇÃO MANUAL, 2 DEMÃOS, INCLUSO PRIMER EPÓXI. AF_05/2021</t>
  </si>
  <si>
    <t>12.01.041</t>
  </si>
  <si>
    <t>Broca em concreto armado diâmetro de 25 cm - completa</t>
  </si>
  <si>
    <t>CARGA, MANOBRA E DESCARGA DE SOLOS E MATERIAIS GRANULARES EM CAMINHÃO BASCULANTE 10 M³ - CARGA COM ESCAVADEIRA HIDRÁULICA (CAÇAMBA DE 1,20 M³ / 155 HP) E DESCARGA LIVRE (UNIDADE: M3). AF_07/2020</t>
  </si>
  <si>
    <t>14.04.220</t>
  </si>
  <si>
    <t>ASSENTAMENTO DE GUIAS PARA JARDIM 7 X 11 X 100CM (IE-3)</t>
  </si>
  <si>
    <t>ABERTURA DE CAIXA ATÉ 25CM, INCLUI ESCAVAÇÃO, COMPACTAÇÃO, TRANSPORTE E PREPARO DO SUB-LEITO</t>
  </si>
  <si>
    <t>54.01.210</t>
  </si>
  <si>
    <t>Base de brita graduada</t>
  </si>
  <si>
    <t>EXECUÇÃO DE PASSEIO (CALÇADA) OU PISO DE CONCRETO COM CONCRETO MOLDADO IN LOCO, USINADO, ACABAMENTO CONVENCIONAL, ESPESSURA 6 CM, ARMADO. AF_08/2022</t>
  </si>
  <si>
    <t>GRAMA ESMERALDA</t>
  </si>
  <si>
    <t>BELA EMÍLIA (PLUMBAGO CAPENSIS)</t>
  </si>
  <si>
    <t>11.18.140</t>
  </si>
  <si>
    <t>Lastro e/ou fundação em rachão mecanizado</t>
  </si>
  <si>
    <t>BASE DE BRITA GRADUADA</t>
  </si>
  <si>
    <t>54.06.040</t>
  </si>
  <si>
    <t>54.06.170</t>
  </si>
  <si>
    <t>CABO DE COBRE FLEXÍVEL ISOLADO, 10 MM², ANTI-CHAMA 450/750 V, PARA CIRCUITOS TERMINAIS - FORNECIMENTO E INSTALAÇÃO. AF_03/2023</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</si>
  <si>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</si>
  <si>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</si>
  <si>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</si>
  <si>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DISJUNTOR CAIXA MOLDADA TRIPOLAR 100A COM DISPARADOR TERMOMAGNÉTICO AJUSTÁVEL</t>
  </si>
  <si>
    <t>DISJUNTOR CAIXA MOLDADA TRIPOLAR 200A COM DISPARADOR TERMOMAGNÉTICO AJUSTÁVEL</t>
  </si>
  <si>
    <t>QUADRO DE DISTRIBUIÇÃO DE ENERGIA EM CHAPA DE AÇO GALVANIZADO, DE SOBREPOR, COM BARRAMENTO TRIFÁSICO, PARA 18 DISJUNTORES DIN 100A - FORNECIMENTO E INSTALAÇÃO. AF_10/2020</t>
  </si>
  <si>
    <t>ASSENTAMENTO DE POSTE DE CONCRETO COM COMPRIMENTO NOMINAL DE 10 M, CARGA NOMINAL DE 1000 DAN, ENGASTAMENTO BASE CONCRETADA COM 1 M DE CONCRETO E 0,6 M DE SOLO (NÃO INCLUI FORNECIMENTO). AF_11/2019</t>
  </si>
  <si>
    <t>39.21.080</t>
  </si>
  <si>
    <t>Cabo de cobre flexível de 35 mm², isolamento 0,6/1kV - isolação HEPR 90°C</t>
  </si>
  <si>
    <t>39.21.100</t>
  </si>
  <si>
    <t>Cabo de cobre flexível de 70 mm², isolamento 0,6/1kV - isolação HEPR 90°C</t>
  </si>
  <si>
    <t>39.21.110</t>
  </si>
  <si>
    <t>Cabo de cobre flexível de 95 mm², isolamento 0,6/1kV - isolação HEPR 90°C</t>
  </si>
  <si>
    <t>39.21.130</t>
  </si>
  <si>
    <t>Cabo de cobre flexível de 185 mm², isolamento 0,6/1kV - isolação HEPR 90°C</t>
  </si>
  <si>
    <t>DISJUNTOR CAIXA MOLDADA TRIPOLAR 400A COM DISPARADOR TERMOMAGNÉTICO AJUSTÁVEL</t>
  </si>
  <si>
    <t>DISJUNTOR CAIXA MOLDADA TRIPOLAR 150A COM DISPARADOR TERMOMAGNÉTICO AJUSTÁVEL</t>
  </si>
  <si>
    <t>QUADRO DE MEDIÇÃO GERAL DE ENERGIA COM 12 MEDIDORES - FORNECIMENTO E INSTALAÇÃO. AF_10/2020</t>
  </si>
  <si>
    <t>QUADRO DE MEDIÇÃO GERAL DE ENERGIA COM 16 MEDIDORES - FORNECIMENTO E INSTALAÇÃO. AF_10/2020</t>
  </si>
  <si>
    <t>QUADRO DE DISTRIBUIÇÃO DE ENERGIA EM CHAPA DE AÇO GALVANIZADO, DE EMBUTIR, COM BARRAMENTO TRIFÁSICO, PARA 30 DISJUNTORES DIN 225A - FORNECIMENTO E INSTALAÇÃO. AF_10/2020</t>
  </si>
  <si>
    <t>41.11.450</t>
  </si>
  <si>
    <t>Suporte tubular de fixação em poste para 2 luminárias tipo pétala</t>
  </si>
  <si>
    <t>41.12.210</t>
  </si>
  <si>
    <t>Projetor LED modular, fluxo luminoso de 26294 lm, eficiência mínima de 125 l/W - 150 W/200 W</t>
  </si>
  <si>
    <t>TRANSFORMADOR DE DISTRIBUIÇÃO, 150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</si>
  <si>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</si>
  <si>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COTOVELO EM COBRE, DN 22 MM, 90 GRAUS, SEM ANEL DE SOLDA, INSTALADO EM RAMAL E SUB-RAMAL DE GÁS COMBUSTÍVEL - FORNECIMENTO E INSTALAÇÃO. AF_04/2022</t>
  </si>
  <si>
    <t>REGISTRO OU REGULADOR DE GÁS DE COZINHA - FORNECIMENTO E INSTALAÇÃO. AF_08/2021</t>
  </si>
  <si>
    <t>45.02.080</t>
  </si>
  <si>
    <t>Entrada completa de gás GLP com 6 cilindros de 45 kg</t>
  </si>
  <si>
    <t>CAIXA ENTERRADA HIDRÁULICA RETANGULAR, EM ALVENARIA COM BLOCOS DE CONCRETO, DIMENSÕES INTERNAS: 0,8X0,8X0,6 M PARA REDE DE DRENAGEM. AF_12/2020</t>
  </si>
  <si>
    <t>MANACA DA SERRA (TIBOUCHINA MUTABILIS)</t>
  </si>
  <si>
    <t>50.01.330</t>
  </si>
  <si>
    <t>Abrigo de hidrante de 2 1/2´ completo - inclusive mangueira de 30 m (2 x 15 m)</t>
  </si>
  <si>
    <t>40.20.110</t>
  </si>
  <si>
    <t>Alarme sonoro bitonal 220 V para painel de comando</t>
  </si>
  <si>
    <t>50.01.090</t>
  </si>
  <si>
    <t>Botoeira para acionamento de bomba de incêndio tipo quebra-vidro</t>
  </si>
  <si>
    <t>66.02.500</t>
  </si>
  <si>
    <t>Central de alarme microprocessada, para até 125 zonas</t>
  </si>
  <si>
    <t>43.10.480</t>
  </si>
  <si>
    <t>TUBO DE AÇO PRETO SEM COSTURA, CLASSE MÉDIA, CONEXÃO SOLDADA, DN 15 (1/2"), INSTALADO EM RAMAIS E SUB-RAMAIS DE GÁS - FORNECIMENTO E INSTALAÇÃO. AF_10/2020</t>
  </si>
  <si>
    <t>33.07.304</t>
  </si>
  <si>
    <t>Proteção passiva contra incêndio com tinta intumescente, com tempo requerido de resistência ao fogo TRRF = 120 min - aplicação em estrutura metálica</t>
  </si>
  <si>
    <t>AÇO - ENSAIOS DE DOBRAMENTO EM BARRAS</t>
  </si>
  <si>
    <t>AÇO - ENSAIOS DE TRAÇÃO EM BARRAS</t>
  </si>
  <si>
    <t>AÇO - ENSAIOS DE VERIFICAÇÃO DE BITOLA</t>
  </si>
  <si>
    <t>ENSAIOS DE LABORATÓRIO - COMPACTAÇÃO</t>
  </si>
  <si>
    <t>ENSAIOS DE LABORATÓRIO - PROCTOR SIMPLES</t>
  </si>
  <si>
    <t>COMPANHIA DE DESENVOLVIMENTO HABITACIONAL E URBANO</t>
  </si>
  <si>
    <t>DO ESTADO DE SÃO PAULO</t>
  </si>
  <si>
    <t>BOLETIM REFERENCIAL DE CUSTOS - TABELA DE SERVIÇOS</t>
  </si>
  <si>
    <t>Data Base:</t>
  </si>
  <si>
    <t>BDI :</t>
  </si>
  <si>
    <t>L.S.:</t>
  </si>
  <si>
    <t>Referência</t>
  </si>
  <si>
    <t xml:space="preserve"> Descrição</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</si>
  <si>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</si>
  <si>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</si>
  <si>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</si>
  <si>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</si>
  <si>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</si>
  <si>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</si>
  <si>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</si>
  <si>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</si>
  <si>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</si>
  <si>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</si>
  <si>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</si>
  <si>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</si>
  <si>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</si>
  <si>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</si>
  <si>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</si>
  <si>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</si>
  <si>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</si>
  <si>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</si>
  <si>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</si>
  <si>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</si>
  <si>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</si>
  <si>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</si>
  <si>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</si>
  <si>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</si>
  <si>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</si>
  <si>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</si>
  <si>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</si>
  <si>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</si>
  <si>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</si>
  <si>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</si>
  <si>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</si>
  <si>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</si>
  <si>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</si>
  <si>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</si>
  <si>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</si>
  <si>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</si>
  <si>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</si>
  <si>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</si>
  <si>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</si>
  <si>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</si>
  <si>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</si>
  <si>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</si>
  <si>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</si>
  <si>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</si>
  <si>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</si>
  <si>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</si>
  <si>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</si>
  <si>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</si>
  <si>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</si>
  <si>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</si>
  <si>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</si>
  <si>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</si>
  <si>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</si>
  <si>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</si>
  <si>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</si>
  <si>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</si>
  <si>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</si>
  <si>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</si>
  <si>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</si>
  <si>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</si>
  <si>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</si>
  <si>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</si>
  <si>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</si>
  <si>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</si>
  <si>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</si>
  <si>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</si>
  <si>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</si>
  <si>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</si>
  <si>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</si>
  <si>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</si>
  <si>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</si>
  <si>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</si>
  <si>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</si>
  <si>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</si>
  <si>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</si>
  <si>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</si>
  <si>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</si>
  <si>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</si>
  <si>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</si>
  <si>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</si>
  <si>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</si>
  <si>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</si>
  <si>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</si>
  <si>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</si>
  <si>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</si>
  <si>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</si>
  <si>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</si>
  <si>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</si>
  <si>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</si>
  <si>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</si>
  <si>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</si>
  <si>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</si>
  <si>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</si>
  <si>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</si>
  <si>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</si>
  <si>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</si>
  <si>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</si>
  <si>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</si>
  <si>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</si>
  <si>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</si>
  <si>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</si>
  <si>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</si>
  <si>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</si>
  <si>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</si>
  <si>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</si>
  <si>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</si>
  <si>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</si>
  <si>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</si>
  <si>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</si>
  <si>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</si>
  <si>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</si>
  <si>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</si>
  <si>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</si>
  <si>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</si>
  <si>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</si>
  <si>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</si>
  <si>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</si>
  <si>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</si>
  <si>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</si>
  <si>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</si>
  <si>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</si>
  <si>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</si>
  <si>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</si>
  <si>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</si>
  <si>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</si>
  <si>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</si>
  <si>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</si>
  <si>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</si>
  <si>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</si>
  <si>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</si>
  <si>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</si>
  <si>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</si>
  <si>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</si>
  <si>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</si>
  <si>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</si>
  <si>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</si>
  <si>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</si>
  <si>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</si>
  <si>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</si>
  <si>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</si>
  <si>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</si>
  <si>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</si>
  <si>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</si>
  <si>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</si>
  <si>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</si>
  <si>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</si>
  <si>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</si>
  <si>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</si>
  <si>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</si>
  <si>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</si>
  <si>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</si>
  <si>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</si>
  <si>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</si>
  <si>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</si>
  <si>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</si>
  <si>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</si>
  <si>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</si>
  <si>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</si>
  <si>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</si>
  <si>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</si>
  <si>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</si>
  <si>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</si>
  <si>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</si>
  <si>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</si>
  <si>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</si>
  <si>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</si>
  <si>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</si>
  <si>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</si>
  <si>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</si>
  <si>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</si>
  <si>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</si>
  <si>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</si>
  <si>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</si>
  <si>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</si>
  <si>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</si>
  <si>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</si>
  <si>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</si>
  <si>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</si>
  <si>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</si>
  <si>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</si>
  <si>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</si>
  <si>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</si>
  <si>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</si>
  <si>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</si>
  <si>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</si>
  <si>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</si>
  <si>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</si>
  <si>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</si>
  <si>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</si>
  <si>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</si>
  <si>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</si>
  <si>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</si>
  <si>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</si>
  <si>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</si>
  <si>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</si>
  <si>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</si>
  <si>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</si>
  <si>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</si>
  <si>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</si>
  <si>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</si>
  <si>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</si>
  <si>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</si>
  <si>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</si>
  <si>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</si>
  <si>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</si>
  <si>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</si>
  <si>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</si>
  <si>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</si>
  <si>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</si>
  <si>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</si>
  <si>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</si>
  <si>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</si>
  <si>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</si>
  <si>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</si>
  <si>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</si>
  <si>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</si>
  <si>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</si>
  <si>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</si>
  <si>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</si>
  <si>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</si>
  <si>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</si>
  <si>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</si>
  <si>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</si>
  <si>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</si>
  <si>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</si>
  <si>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</si>
  <si>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</si>
  <si>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</si>
  <si>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</si>
  <si>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</si>
  <si>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</si>
  <si>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</si>
  <si>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</si>
  <si>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</si>
  <si>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</si>
  <si>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</si>
  <si>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</si>
  <si>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</si>
  <si>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</si>
  <si>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</si>
  <si>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</si>
  <si>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</si>
  <si>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</si>
  <si>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</si>
  <si>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</si>
  <si>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</si>
  <si>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</si>
  <si>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</si>
  <si>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</si>
  <si>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</si>
  <si>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</si>
  <si>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</si>
  <si>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</si>
  <si>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</si>
  <si>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</si>
  <si>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</si>
  <si>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</si>
  <si>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</si>
  <si>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</si>
  <si>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</si>
  <si>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</si>
  <si>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</si>
  <si>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</si>
  <si>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</si>
  <si>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</si>
  <si>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</si>
  <si>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</si>
  <si>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</si>
  <si>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</si>
  <si>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</si>
  <si>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</si>
  <si>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</si>
  <si>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</si>
  <si>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</si>
  <si>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</si>
  <si>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</si>
  <si>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</si>
  <si>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</si>
  <si>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</si>
  <si>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</si>
  <si>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</si>
  <si>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</si>
  <si>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</si>
  <si>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</si>
  <si>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</si>
  <si>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</si>
  <si>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</si>
  <si>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</si>
  <si>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</si>
  <si>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</si>
  <si>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</si>
  <si>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</si>
  <si>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</si>
  <si>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</si>
  <si>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</si>
  <si>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</si>
  <si>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</si>
  <si>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</si>
  <si>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</si>
  <si>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</si>
  <si>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</si>
  <si>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</si>
  <si>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</si>
  <si>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</si>
  <si>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</si>
  <si>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</si>
  <si>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</si>
  <si>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</si>
  <si>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</si>
  <si>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</si>
  <si>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</si>
  <si>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</si>
  <si>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</si>
  <si>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</si>
  <si>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</si>
  <si>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</si>
  <si>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</si>
  <si>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</si>
  <si>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</si>
  <si>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</si>
  <si>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</si>
  <si>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</si>
  <si>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</si>
  <si>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</si>
  <si>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</si>
  <si>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</si>
  <si>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</si>
  <si>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</si>
  <si>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</si>
  <si>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</si>
  <si>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</si>
  <si>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</si>
  <si>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</si>
  <si>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</si>
  <si>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</si>
  <si>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</si>
  <si>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</si>
  <si>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</si>
  <si>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</si>
  <si>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</si>
  <si>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</si>
  <si>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</si>
  <si>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</si>
  <si>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</si>
  <si>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</si>
  <si>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</si>
  <si>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</si>
  <si>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</si>
  <si>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</si>
  <si>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</si>
  <si>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</si>
  <si>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</si>
  <si>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</si>
  <si>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</si>
  <si>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</si>
  <si>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</si>
  <si>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</si>
  <si>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</si>
  <si>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</si>
  <si>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</si>
  <si>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</si>
  <si>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</si>
  <si>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</si>
  <si>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</si>
  <si>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</si>
  <si>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</si>
  <si>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</si>
  <si>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</si>
  <si>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</si>
  <si>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</si>
  <si>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</si>
  <si>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</si>
  <si>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</si>
  <si>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</si>
  <si>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</si>
  <si>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</si>
  <si>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</si>
  <si>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</si>
  <si>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</si>
  <si>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</si>
  <si>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</si>
  <si>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</si>
  <si>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</si>
  <si>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</si>
  <si>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</si>
  <si>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</si>
  <si>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</si>
  <si>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</si>
  <si>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</si>
  <si>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</si>
  <si>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</si>
  <si>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</si>
  <si>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</si>
  <si>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</si>
  <si>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</si>
  <si>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</si>
  <si>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</si>
  <si>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</si>
  <si>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02.09</t>
  </si>
  <si>
    <t>Limpeza de terreno</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</si>
  <si>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</si>
  <si>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</si>
  <si>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</si>
  <si>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</si>
  <si>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</si>
  <si>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</si>
  <si>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</si>
  <si>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</si>
  <si>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</si>
  <si>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</si>
  <si>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</si>
  <si>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</si>
  <si>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</si>
  <si>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</si>
  <si>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</si>
  <si>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</si>
  <si>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</si>
  <si>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</si>
  <si>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</si>
  <si>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</si>
  <si>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</si>
  <si>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</si>
  <si>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</si>
  <si>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</si>
  <si>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</si>
  <si>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</si>
  <si>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</si>
  <si>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</si>
  <si>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</si>
  <si>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</si>
  <si>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</si>
  <si>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</si>
  <si>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</si>
  <si>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</si>
  <si>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</si>
  <si>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</si>
  <si>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</si>
  <si>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</si>
  <si>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</si>
  <si>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</si>
  <si>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</si>
  <si>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</si>
  <si>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</si>
  <si>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</si>
  <si>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</si>
  <si>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</si>
  <si>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</si>
  <si>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</si>
  <si>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</si>
  <si>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</si>
  <si>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</si>
  <si>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</si>
  <si>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</si>
  <si>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</si>
  <si>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</si>
  <si>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</si>
  <si>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</si>
  <si>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</si>
  <si>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</si>
  <si>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</si>
  <si>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</si>
  <si>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</si>
  <si>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</si>
  <si>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</si>
  <si>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</si>
  <si>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</si>
  <si>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</si>
  <si>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</si>
  <si>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</si>
  <si>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</si>
  <si>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</si>
  <si>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</si>
  <si>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</si>
  <si>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</si>
  <si>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</si>
  <si>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</si>
  <si>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</si>
  <si>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</si>
  <si>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</si>
  <si>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</si>
  <si>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</si>
  <si>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</si>
  <si>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</si>
  <si>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</si>
  <si>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</si>
  <si>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</si>
  <si>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</si>
  <si>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</si>
  <si>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</si>
  <si>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</si>
  <si>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</si>
  <si>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</si>
  <si>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</si>
  <si>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</si>
  <si>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</si>
  <si>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</si>
  <si>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</si>
  <si>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</si>
  <si>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</si>
  <si>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</si>
  <si>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</si>
  <si>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</si>
  <si>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</si>
  <si>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</si>
  <si>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</si>
  <si>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</si>
  <si>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</si>
  <si>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</si>
  <si>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</si>
  <si>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</si>
  <si>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</si>
  <si>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</si>
  <si>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</si>
  <si>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</si>
  <si>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</si>
  <si>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</si>
  <si>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</si>
  <si>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</si>
  <si>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</si>
  <si>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</si>
  <si>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</si>
  <si>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</si>
  <si>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</si>
  <si>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</si>
  <si>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</si>
  <si>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</si>
  <si>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</si>
  <si>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</si>
  <si>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</si>
  <si>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</si>
  <si>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</si>
  <si>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</si>
  <si>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</si>
  <si>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</si>
  <si>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</si>
  <si>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</si>
  <si>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</si>
  <si>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</si>
  <si>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</si>
  <si>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</si>
  <si>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</si>
  <si>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</si>
  <si>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</si>
  <si>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</si>
  <si>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</si>
  <si>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</si>
  <si>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</si>
  <si>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</si>
  <si>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</si>
  <si>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</si>
  <si>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</si>
  <si>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</si>
  <si>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</si>
  <si>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</si>
  <si>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</si>
  <si>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</si>
  <si>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</si>
  <si>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</si>
  <si>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</si>
  <si>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</si>
  <si>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</si>
  <si>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</si>
  <si>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</si>
  <si>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</si>
  <si>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</si>
  <si>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</si>
  <si>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</si>
  <si>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</si>
  <si>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</si>
  <si>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</si>
  <si>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</si>
  <si>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</si>
  <si>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</si>
  <si>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</si>
  <si>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</si>
  <si>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</si>
  <si>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</si>
  <si>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</si>
  <si>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</si>
  <si>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</si>
  <si>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</si>
  <si>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</si>
  <si>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</si>
  <si>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</si>
  <si>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</si>
  <si>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</si>
  <si>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</si>
  <si>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</si>
  <si>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</si>
  <si>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</si>
  <si>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</si>
  <si>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</si>
  <si>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</si>
  <si>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</si>
  <si>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</si>
  <si>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</si>
  <si>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</si>
  <si>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</si>
  <si>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</si>
  <si>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</si>
  <si>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</si>
  <si>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</si>
  <si>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</si>
  <si>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</si>
  <si>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</si>
  <si>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</si>
  <si>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</si>
  <si>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</si>
  <si>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</si>
  <si>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</si>
  <si>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</si>
  <si>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</si>
  <si>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</si>
  <si>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</si>
  <si>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</si>
  <si>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</si>
  <si>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</si>
  <si>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</si>
  <si>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</si>
  <si>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</si>
  <si>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</si>
  <si>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</si>
  <si>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</si>
  <si>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</si>
  <si>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</si>
  <si>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</si>
  <si>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</si>
  <si>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</si>
  <si>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</si>
  <si>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</si>
  <si>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</si>
  <si>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</si>
  <si>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</si>
  <si>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</si>
  <si>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</si>
  <si>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</si>
  <si>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</si>
  <si>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</si>
  <si>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</si>
  <si>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</si>
  <si>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</si>
  <si>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</si>
  <si>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</si>
  <si>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</si>
  <si>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</si>
  <si>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</si>
  <si>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</si>
  <si>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</si>
  <si>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</si>
  <si>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</si>
  <si>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</si>
  <si>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</si>
  <si>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</si>
  <si>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</si>
  <si>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</si>
  <si>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</si>
  <si>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</si>
  <si>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</si>
  <si>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</si>
  <si>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</si>
  <si>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</si>
  <si>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</si>
  <si>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</si>
  <si>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</si>
  <si>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</si>
  <si>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</si>
  <si>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</si>
  <si>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</si>
  <si>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</si>
  <si>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</si>
  <si>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</si>
  <si>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</si>
  <si>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</si>
  <si>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</si>
  <si>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</si>
  <si>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</si>
  <si>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</si>
  <si>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</si>
  <si>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</si>
  <si>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</si>
  <si>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</si>
  <si>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</si>
  <si>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</si>
  <si>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</si>
  <si>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</si>
  <si>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</si>
  <si>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</si>
  <si>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</si>
  <si>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</si>
  <si>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</si>
  <si>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</si>
  <si>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</si>
  <si>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</si>
  <si>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</si>
  <si>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</si>
  <si>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</si>
  <si>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</si>
  <si>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</si>
  <si>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</si>
  <si>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</si>
  <si>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</si>
  <si>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</si>
  <si>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</si>
  <si>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</si>
  <si>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</si>
  <si>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</si>
  <si>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</si>
  <si>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</si>
  <si>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</si>
  <si>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</si>
  <si>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</si>
  <si>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</si>
  <si>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</si>
  <si>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</si>
  <si>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</si>
  <si>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</si>
  <si>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</si>
  <si>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</si>
  <si>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</si>
  <si>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</si>
  <si>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</si>
  <si>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</si>
  <si>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</si>
  <si>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</si>
  <si>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</si>
  <si>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</si>
  <si>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</si>
  <si>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</si>
  <si>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</si>
  <si>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</si>
  <si>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</si>
  <si>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</si>
  <si>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</si>
  <si>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</si>
  <si>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</si>
  <si>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</si>
  <si>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</si>
  <si>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</si>
  <si>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</si>
  <si>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</si>
  <si>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</si>
  <si>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</si>
  <si>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</si>
  <si>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</si>
  <si>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</si>
  <si>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</si>
  <si>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</si>
  <si>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</si>
  <si>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</si>
  <si>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</si>
  <si>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</si>
  <si>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</si>
  <si>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</si>
  <si>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</si>
  <si>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</si>
  <si>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</si>
  <si>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</si>
  <si>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</si>
  <si>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</si>
  <si>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</si>
  <si>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</si>
  <si>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</si>
  <si>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</si>
  <si>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</si>
  <si>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</si>
  <si>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</si>
  <si>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</si>
  <si>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</si>
  <si>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</si>
  <si>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</si>
  <si>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</si>
  <si>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</si>
  <si>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</si>
  <si>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</si>
  <si>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</si>
  <si>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</si>
  <si>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</si>
  <si>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</si>
  <si>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</si>
  <si>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</si>
  <si>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</si>
  <si>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</si>
  <si>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</si>
  <si>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</si>
  <si>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</si>
  <si>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</si>
  <si>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</si>
  <si>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</si>
  <si>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</si>
  <si>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</si>
  <si>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</si>
  <si>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</si>
  <si>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</si>
  <si>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</si>
  <si>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</si>
  <si>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</si>
  <si>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</si>
  <si>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</si>
  <si>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</si>
  <si>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</si>
  <si>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</si>
  <si>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</si>
  <si>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</si>
  <si>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</si>
  <si>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</si>
  <si>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</si>
  <si>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</si>
  <si>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</si>
  <si>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</si>
  <si>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</si>
  <si>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</si>
  <si>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</si>
  <si>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</si>
  <si>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</si>
  <si>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</si>
  <si>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</si>
  <si>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</si>
  <si>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</si>
  <si>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</si>
  <si>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</si>
  <si>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</si>
  <si>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</si>
  <si>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</si>
  <si>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</si>
  <si>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</si>
  <si>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</si>
  <si>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</si>
  <si>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</si>
  <si>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</si>
  <si>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</si>
  <si>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</si>
  <si>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</si>
  <si>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</si>
  <si>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</si>
  <si>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</si>
  <si>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</si>
  <si>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</si>
  <si>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</si>
  <si>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</si>
  <si>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</si>
  <si>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</si>
  <si>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</si>
  <si>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</si>
  <si>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</si>
  <si>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</si>
  <si>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</si>
  <si>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</si>
  <si>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</si>
  <si>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</si>
  <si>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</si>
  <si>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</si>
  <si>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</si>
  <si>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</si>
  <si>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</si>
  <si>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</si>
  <si>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</si>
  <si>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</si>
  <si>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</si>
  <si>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</si>
  <si>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</si>
  <si>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</si>
  <si>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</si>
  <si>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</si>
  <si>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</si>
  <si>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</si>
  <si>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</si>
  <si>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</si>
  <si>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</si>
  <si>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</si>
  <si>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</si>
  <si>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</si>
  <si>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</si>
  <si>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</si>
  <si>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</si>
  <si>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</si>
  <si>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</si>
  <si>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</si>
  <si>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</si>
  <si>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</si>
  <si>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</si>
  <si>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</si>
  <si>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</si>
  <si>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</si>
  <si>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</si>
  <si>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</si>
  <si>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</si>
  <si>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</si>
  <si>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</si>
  <si>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</si>
  <si>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</si>
  <si>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</si>
  <si>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</si>
  <si>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</si>
  <si>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</si>
  <si>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</si>
  <si>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</si>
  <si>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</si>
  <si>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</si>
  <si>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</si>
  <si>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</si>
  <si>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</si>
  <si>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</si>
  <si>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</si>
  <si>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</si>
  <si>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</si>
  <si>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</si>
  <si>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</si>
  <si>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</si>
  <si>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</si>
  <si>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</si>
  <si>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</si>
  <si>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</si>
  <si>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</si>
  <si>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</si>
  <si>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</si>
  <si>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</si>
  <si>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</si>
  <si>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</si>
  <si>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</si>
  <si>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</si>
  <si>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</si>
  <si>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</si>
  <si>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</si>
  <si>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</si>
  <si>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</si>
  <si>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</si>
  <si>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</si>
  <si>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</si>
  <si>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</si>
  <si>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</si>
  <si>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</si>
  <si>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</si>
  <si>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</si>
  <si>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</si>
  <si>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</si>
  <si>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</si>
  <si>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</si>
  <si>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</si>
  <si>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</si>
  <si>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</si>
  <si>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</si>
  <si>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</si>
  <si>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</si>
  <si>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</si>
  <si>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</si>
  <si>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</si>
  <si>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</si>
  <si>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</si>
  <si>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</si>
  <si>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</si>
  <si>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</si>
  <si>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05.10.026</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</si>
  <si>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</si>
  <si>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</si>
  <si>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</si>
  <si>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</si>
  <si>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</si>
  <si>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</si>
  <si>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</si>
  <si>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</si>
  <si>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</si>
  <si>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</si>
  <si>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</si>
  <si>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</si>
  <si>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</si>
  <si>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</si>
  <si>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</si>
  <si>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</si>
  <si>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</si>
  <si>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</si>
  <si>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</si>
  <si>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</si>
  <si>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</si>
  <si>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</si>
  <si>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</si>
  <si>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</si>
  <si>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</si>
  <si>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</si>
  <si>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</si>
  <si>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</si>
  <si>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</si>
  <si>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</si>
  <si>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</si>
  <si>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</si>
  <si>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</si>
  <si>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</si>
  <si>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</si>
  <si>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</si>
  <si>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</si>
  <si>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</si>
  <si>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</si>
  <si>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</si>
  <si>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</si>
  <si>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</si>
  <si>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</si>
  <si>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</si>
  <si>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</si>
  <si>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</si>
  <si>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</si>
  <si>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</si>
  <si>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</si>
  <si>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</si>
  <si>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</si>
  <si>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</si>
  <si>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</si>
  <si>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</si>
  <si>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</si>
  <si>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</si>
  <si>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</si>
  <si>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</si>
  <si>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</si>
  <si>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</si>
  <si>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</si>
  <si>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</si>
  <si>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</si>
  <si>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</si>
  <si>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</si>
  <si>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</si>
  <si>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</si>
  <si>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</si>
  <si>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</si>
  <si>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</si>
  <si>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</si>
  <si>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</si>
  <si>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</si>
  <si>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</si>
  <si>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</si>
  <si>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</si>
  <si>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</si>
  <si>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</si>
  <si>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</si>
  <si>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</si>
  <si>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</si>
  <si>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</si>
  <si>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</si>
  <si>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</si>
  <si>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</si>
  <si>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</si>
  <si>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</si>
  <si>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</si>
  <si>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</si>
  <si>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</si>
  <si>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</si>
  <si>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</si>
  <si>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</si>
  <si>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</si>
  <si>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</si>
  <si>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</si>
  <si>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</si>
  <si>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</si>
  <si>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</si>
  <si>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</si>
  <si>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</si>
  <si>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</si>
  <si>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</si>
  <si>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</si>
  <si>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</si>
  <si>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</si>
  <si>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</si>
  <si>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</si>
  <si>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</si>
  <si>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</si>
  <si>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</si>
  <si>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</si>
  <si>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</si>
  <si>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</si>
  <si>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</si>
  <si>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</si>
  <si>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</si>
  <si>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</si>
  <si>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</si>
  <si>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</si>
  <si>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</si>
  <si>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</si>
  <si>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</si>
  <si>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</si>
  <si>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</si>
  <si>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</si>
  <si>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</si>
  <si>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</si>
  <si>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</si>
  <si>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</si>
  <si>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</si>
  <si>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</si>
  <si>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</si>
  <si>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</si>
  <si>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</si>
  <si>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</si>
  <si>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</si>
  <si>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</si>
  <si>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</si>
  <si>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</si>
  <si>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</si>
  <si>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</si>
  <si>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</si>
  <si>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</si>
  <si>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</si>
  <si>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</si>
  <si>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</si>
  <si>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</si>
  <si>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</si>
  <si>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</si>
  <si>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</si>
  <si>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</si>
  <si>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</si>
  <si>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</si>
  <si>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</si>
  <si>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</si>
  <si>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</si>
  <si>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</si>
  <si>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</si>
  <si>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</si>
  <si>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</si>
  <si>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</si>
  <si>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</si>
  <si>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</si>
  <si>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</si>
  <si>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</si>
  <si>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</si>
  <si>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</si>
  <si>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</si>
  <si>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</si>
  <si>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</si>
  <si>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</si>
  <si>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</si>
  <si>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</si>
  <si>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</si>
  <si>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</si>
  <si>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</si>
  <si>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</si>
  <si>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</si>
  <si>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</si>
  <si>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</si>
  <si>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</si>
  <si>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</si>
  <si>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</si>
  <si>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</si>
  <si>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</si>
  <si>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</si>
  <si>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</si>
  <si>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</si>
  <si>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</si>
  <si>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</si>
  <si>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</si>
  <si>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</si>
  <si>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</si>
  <si>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</si>
  <si>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</si>
  <si>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</si>
  <si>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</si>
  <si>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</si>
  <si>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</si>
  <si>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</si>
  <si>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</si>
  <si>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</si>
  <si>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</si>
  <si>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</si>
  <si>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</si>
  <si>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</si>
  <si>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</si>
  <si>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</si>
  <si>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</si>
  <si>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</si>
  <si>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</si>
  <si>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</si>
  <si>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</si>
  <si>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</si>
  <si>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</si>
  <si>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</si>
  <si>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</si>
  <si>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</si>
  <si>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</si>
  <si>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</si>
  <si>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</si>
  <si>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</si>
  <si>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</si>
  <si>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</si>
  <si>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</si>
  <si>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</si>
  <si>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</si>
  <si>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</si>
  <si>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</si>
  <si>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</si>
  <si>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</si>
  <si>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</si>
  <si>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</si>
  <si>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</si>
  <si>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</si>
  <si>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</si>
  <si>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</si>
  <si>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</si>
  <si>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</si>
  <si>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</si>
  <si>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</si>
  <si>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</si>
  <si>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</si>
  <si>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</si>
  <si>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</si>
  <si>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</si>
  <si>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</si>
  <si>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</si>
  <si>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</si>
  <si>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</si>
  <si>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</si>
  <si>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</si>
  <si>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</si>
  <si>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</si>
  <si>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</si>
  <si>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</si>
  <si>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</si>
  <si>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</si>
  <si>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</si>
  <si>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</si>
  <si>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</si>
  <si>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</si>
  <si>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</si>
  <si>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</si>
  <si>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</si>
  <si>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</si>
  <si>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</si>
  <si>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</si>
  <si>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</si>
  <si>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</si>
  <si>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</si>
  <si>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</si>
  <si>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</si>
  <si>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</si>
  <si>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</si>
  <si>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</si>
  <si>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</si>
  <si>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</si>
  <si>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</si>
  <si>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</si>
  <si>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</si>
  <si>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</si>
  <si>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</si>
  <si>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</si>
  <si>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</si>
  <si>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</si>
  <si>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</si>
  <si>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</si>
  <si>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</si>
  <si>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</si>
  <si>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</si>
  <si>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</si>
  <si>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</si>
  <si>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</si>
  <si>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</si>
  <si>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</si>
  <si>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</si>
  <si>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</si>
  <si>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</si>
  <si>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</si>
  <si>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</si>
  <si>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</si>
  <si>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</si>
  <si>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11.18.060</t>
  </si>
  <si>
    <t>Lona plástica - 150 micron</t>
  </si>
  <si>
    <t>11.18.070</t>
  </si>
  <si>
    <t>Enchimento de laje com concreto celular com densidade de 1.200 kg/m³</t>
  </si>
  <si>
    <t>11.18.080</t>
  </si>
  <si>
    <t>Enchimento de laje com tijolos cerâmicos furados</t>
  </si>
  <si>
    <t>11.18.110</t>
  </si>
  <si>
    <t>Enchimento de nichos em geral, com material proveniente de entulho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</si>
  <si>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</si>
  <si>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</si>
  <si>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</si>
  <si>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</si>
  <si>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</si>
  <si>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</si>
  <si>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</si>
  <si>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</si>
  <si>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</si>
  <si>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</si>
  <si>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</si>
  <si>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</si>
  <si>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</si>
  <si>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</si>
  <si>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</si>
  <si>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</si>
  <si>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</si>
  <si>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</si>
  <si>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</si>
  <si>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</si>
  <si>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</si>
  <si>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</si>
  <si>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</si>
  <si>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</si>
  <si>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</si>
  <si>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</si>
  <si>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</si>
  <si>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</si>
  <si>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</si>
  <si>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</si>
  <si>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</si>
  <si>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</si>
  <si>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</si>
  <si>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</si>
  <si>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</si>
  <si>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</si>
  <si>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</si>
  <si>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</si>
  <si>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</si>
  <si>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</si>
  <si>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</si>
  <si>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</si>
  <si>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</si>
  <si>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</si>
  <si>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12.05.020</t>
  </si>
  <si>
    <t>Estaca escavada mecanicamente, diâmetro de 25 cm até 20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</si>
  <si>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</si>
  <si>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</si>
  <si>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</si>
  <si>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</si>
  <si>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</si>
  <si>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</si>
  <si>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</si>
  <si>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</si>
  <si>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</si>
  <si>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</si>
  <si>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</si>
  <si>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</si>
  <si>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</si>
  <si>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</si>
  <si>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</si>
  <si>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</si>
  <si>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</si>
  <si>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</si>
  <si>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</si>
  <si>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</si>
  <si>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</si>
  <si>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</si>
  <si>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</si>
  <si>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</si>
  <si>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</si>
  <si>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</si>
  <si>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</si>
  <si>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</si>
  <si>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</si>
  <si>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</si>
  <si>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</si>
  <si>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</si>
  <si>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</si>
  <si>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</si>
  <si>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12.07.153</t>
  </si>
  <si>
    <t>Estaca tipo Raiz, diâmetro de 45 cm, sem armação, em solo</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</si>
  <si>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</si>
  <si>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</si>
  <si>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</si>
  <si>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</si>
  <si>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</si>
  <si>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</si>
  <si>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</si>
  <si>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</si>
  <si>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</si>
  <si>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</si>
  <si>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</si>
  <si>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</si>
  <si>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</si>
  <si>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</si>
  <si>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</si>
  <si>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</si>
  <si>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</si>
  <si>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</si>
  <si>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</si>
  <si>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</si>
  <si>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</si>
  <si>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</si>
  <si>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</si>
  <si>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</si>
  <si>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</si>
  <si>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</si>
  <si>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</si>
  <si>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</si>
  <si>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</si>
  <si>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</si>
  <si>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</si>
  <si>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</si>
  <si>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</si>
  <si>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</si>
  <si>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</si>
  <si>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</si>
  <si>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</si>
  <si>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</si>
  <si>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</si>
  <si>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</si>
  <si>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</si>
  <si>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</si>
  <si>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</si>
  <si>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</si>
  <si>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</si>
  <si>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</si>
  <si>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</si>
  <si>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</si>
  <si>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</si>
  <si>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</si>
  <si>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</si>
  <si>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</si>
  <si>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</si>
  <si>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</si>
  <si>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</si>
  <si>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</si>
  <si>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</si>
  <si>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</si>
  <si>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</si>
  <si>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</si>
  <si>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</si>
  <si>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</si>
  <si>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</si>
  <si>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</si>
  <si>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</si>
  <si>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</si>
  <si>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</si>
  <si>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</si>
  <si>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</si>
  <si>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</si>
  <si>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</si>
  <si>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</si>
  <si>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</si>
  <si>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</si>
  <si>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</si>
  <si>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</si>
  <si>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</si>
  <si>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</si>
  <si>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</si>
  <si>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</si>
  <si>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</si>
  <si>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</si>
  <si>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</si>
  <si>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</si>
  <si>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</si>
  <si>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</si>
  <si>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</si>
  <si>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</si>
  <si>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</si>
  <si>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</si>
  <si>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</si>
  <si>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</si>
  <si>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</si>
  <si>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</si>
  <si>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</si>
  <si>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</si>
  <si>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</si>
  <si>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</si>
  <si>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</si>
  <si>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</si>
  <si>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</si>
  <si>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</si>
  <si>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</si>
  <si>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</si>
  <si>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</si>
  <si>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</si>
  <si>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</si>
  <si>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</si>
  <si>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</si>
  <si>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</si>
  <si>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</si>
  <si>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</si>
  <si>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</si>
  <si>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</si>
  <si>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</si>
  <si>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</si>
  <si>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</si>
  <si>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</si>
  <si>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</si>
  <si>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</si>
  <si>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</si>
  <si>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</si>
  <si>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</si>
  <si>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</si>
  <si>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</si>
  <si>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</si>
  <si>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</si>
  <si>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</si>
  <si>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</si>
  <si>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</si>
  <si>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</si>
  <si>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</si>
  <si>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</si>
  <si>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</si>
  <si>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</si>
  <si>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</si>
  <si>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</si>
  <si>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</si>
  <si>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</si>
  <si>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</si>
  <si>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</si>
  <si>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</si>
  <si>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</si>
  <si>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</si>
  <si>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</si>
  <si>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14.10.111</t>
  </si>
  <si>
    <t>14.11</t>
  </si>
  <si>
    <t>Alvenaria com bloco de concreto estrutural</t>
  </si>
  <si>
    <t>14.11.221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</si>
  <si>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</si>
  <si>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</si>
  <si>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</si>
  <si>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</si>
  <si>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</si>
  <si>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</si>
  <si>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</si>
  <si>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</si>
  <si>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</si>
  <si>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</si>
  <si>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</si>
  <si>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</si>
  <si>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</si>
  <si>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</si>
  <si>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</si>
  <si>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</si>
  <si>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</si>
  <si>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</si>
  <si>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</si>
  <si>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</si>
  <si>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</si>
  <si>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</si>
  <si>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</si>
  <si>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</si>
  <si>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</si>
  <si>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</si>
  <si>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</si>
  <si>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</si>
  <si>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</si>
  <si>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</si>
  <si>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</si>
  <si>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</si>
  <si>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</si>
  <si>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</si>
  <si>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</si>
  <si>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</si>
  <si>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</si>
  <si>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</si>
  <si>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</si>
  <si>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</si>
  <si>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</si>
  <si>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</si>
  <si>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</si>
  <si>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</si>
  <si>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</si>
  <si>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</si>
  <si>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</si>
  <si>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</si>
  <si>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</si>
  <si>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</si>
  <si>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</si>
  <si>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</si>
  <si>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</si>
  <si>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</si>
  <si>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</si>
  <si>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</si>
  <si>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</si>
  <si>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</si>
  <si>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</si>
  <si>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</si>
  <si>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</si>
  <si>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</si>
  <si>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</si>
  <si>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</si>
  <si>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</si>
  <si>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</si>
  <si>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</si>
  <si>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</si>
  <si>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</si>
  <si>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</si>
  <si>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</si>
  <si>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</si>
  <si>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</si>
  <si>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</si>
  <si>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</si>
  <si>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</si>
  <si>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</si>
  <si>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</si>
  <si>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</si>
  <si>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</si>
  <si>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</si>
  <si>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</si>
  <si>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</si>
  <si>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</si>
  <si>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</si>
  <si>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</si>
  <si>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</si>
  <si>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</si>
  <si>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</si>
  <si>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</si>
  <si>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</si>
  <si>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</si>
  <si>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</si>
  <si>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</si>
  <si>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</si>
  <si>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</si>
  <si>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</si>
  <si>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</si>
  <si>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</si>
  <si>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</si>
  <si>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</si>
  <si>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</si>
  <si>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</si>
  <si>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</si>
  <si>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</si>
  <si>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</si>
  <si>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</si>
  <si>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</si>
  <si>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</si>
  <si>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</si>
  <si>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</si>
  <si>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</si>
  <si>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</si>
  <si>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</si>
  <si>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</si>
  <si>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</si>
  <si>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</si>
  <si>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</si>
  <si>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</si>
  <si>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</si>
  <si>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</si>
  <si>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</si>
  <si>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</si>
  <si>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</si>
  <si>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</si>
  <si>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</si>
  <si>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</si>
  <si>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</si>
  <si>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</si>
  <si>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</si>
  <si>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</si>
  <si>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</si>
  <si>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</si>
  <si>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</si>
  <si>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</si>
  <si>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</si>
  <si>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</si>
  <si>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</si>
  <si>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</si>
  <si>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</si>
  <si>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</si>
  <si>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</si>
  <si>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</si>
  <si>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</si>
  <si>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</si>
  <si>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</si>
  <si>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</si>
  <si>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</si>
  <si>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</si>
  <si>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</si>
  <si>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</si>
  <si>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</si>
  <si>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</si>
  <si>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</si>
  <si>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</si>
  <si>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</si>
  <si>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</si>
  <si>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</si>
  <si>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</si>
  <si>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</si>
  <si>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</si>
  <si>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</si>
  <si>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</si>
  <si>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</si>
  <si>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</si>
  <si>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</si>
  <si>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</si>
  <si>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</si>
  <si>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</si>
  <si>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</si>
  <si>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</si>
  <si>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</si>
  <si>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</si>
  <si>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</si>
  <si>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</si>
  <si>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</si>
  <si>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</si>
  <si>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</si>
  <si>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</si>
  <si>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</si>
  <si>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</si>
  <si>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</si>
  <si>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</si>
  <si>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</si>
  <si>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</si>
  <si>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</si>
  <si>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</si>
  <si>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</si>
  <si>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</si>
  <si>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</si>
  <si>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</si>
  <si>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</si>
  <si>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</si>
  <si>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</si>
  <si>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</si>
  <si>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</si>
  <si>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</si>
  <si>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</si>
  <si>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</si>
  <si>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</si>
  <si>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</si>
  <si>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</si>
  <si>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</si>
  <si>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</si>
  <si>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</si>
  <si>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</si>
  <si>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</si>
  <si>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</si>
  <si>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</si>
  <si>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</si>
  <si>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</si>
  <si>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</si>
  <si>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</si>
  <si>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</si>
  <si>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</si>
  <si>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</si>
  <si>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</si>
  <si>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</si>
  <si>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</si>
  <si>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</si>
  <si>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</si>
  <si>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</si>
  <si>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</si>
  <si>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</si>
  <si>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</si>
  <si>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</si>
  <si>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</si>
  <si>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</si>
  <si>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</si>
  <si>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</si>
  <si>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</si>
  <si>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</si>
  <si>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</si>
  <si>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</si>
  <si>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</si>
  <si>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</si>
  <si>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</si>
  <si>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</si>
  <si>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</si>
  <si>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</si>
  <si>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</si>
  <si>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</si>
  <si>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</si>
  <si>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</si>
  <si>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</si>
  <si>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</si>
  <si>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</si>
  <si>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</si>
  <si>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</si>
  <si>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</si>
  <si>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</si>
  <si>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</si>
  <si>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</si>
  <si>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</si>
  <si>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</si>
  <si>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</si>
  <si>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</si>
  <si>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</si>
  <si>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</si>
  <si>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</si>
  <si>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</si>
  <si>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</si>
  <si>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</si>
  <si>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</si>
  <si>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</si>
  <si>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</si>
  <si>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</si>
  <si>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</si>
  <si>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</si>
  <si>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</si>
  <si>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</si>
  <si>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</si>
  <si>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</si>
  <si>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</si>
  <si>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</si>
  <si>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</si>
  <si>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</si>
  <si>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</si>
  <si>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</si>
  <si>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</si>
  <si>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</si>
  <si>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</si>
  <si>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</si>
  <si>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</si>
  <si>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</si>
  <si>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</si>
  <si>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</si>
  <si>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</si>
  <si>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</si>
  <si>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</si>
  <si>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</si>
  <si>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</si>
  <si>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</si>
  <si>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</si>
  <si>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</si>
  <si>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</si>
  <si>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17.02.030</t>
  </si>
  <si>
    <t>Chapisco 1:4 com areia grossa</t>
  </si>
  <si>
    <t>17.02.040</t>
  </si>
  <si>
    <t>Chapisco com adesivo de alto desempenho</t>
  </si>
  <si>
    <t>17.02.060</t>
  </si>
  <si>
    <t>Chapisco fino peneirado</t>
  </si>
  <si>
    <t>17.02.080</t>
  </si>
  <si>
    <t>Chapisco rústico com pedra britada nº 1</t>
  </si>
  <si>
    <t>17.02.160</t>
  </si>
  <si>
    <t>Emboço desempenado com argamassa industrializada</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</si>
  <si>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</si>
  <si>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</si>
  <si>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</si>
  <si>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</si>
  <si>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</si>
  <si>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</si>
  <si>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</si>
  <si>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</si>
  <si>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</si>
  <si>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</si>
  <si>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</si>
  <si>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</si>
  <si>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</si>
  <si>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</si>
  <si>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</si>
  <si>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</si>
  <si>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</si>
  <si>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</si>
  <si>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</si>
  <si>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</si>
  <si>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</si>
  <si>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</si>
  <si>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</si>
  <si>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</si>
  <si>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</si>
  <si>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</si>
  <si>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</si>
  <si>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</si>
  <si>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</si>
  <si>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</si>
  <si>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</si>
  <si>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</si>
  <si>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</si>
  <si>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</si>
  <si>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</si>
  <si>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</si>
  <si>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</si>
  <si>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</si>
  <si>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</si>
  <si>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</si>
  <si>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</si>
  <si>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</si>
  <si>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</si>
  <si>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</si>
  <si>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</si>
  <si>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</si>
  <si>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</si>
  <si>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</si>
  <si>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</si>
  <si>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</si>
  <si>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</si>
  <si>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</si>
  <si>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</si>
  <si>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</si>
  <si>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</si>
  <si>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</si>
  <si>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</si>
  <si>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</si>
  <si>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</si>
  <si>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</si>
  <si>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</si>
  <si>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</si>
  <si>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</si>
  <si>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</si>
  <si>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</si>
  <si>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</si>
  <si>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</si>
  <si>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</si>
  <si>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</si>
  <si>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</si>
  <si>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</si>
  <si>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</si>
  <si>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</si>
  <si>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</si>
  <si>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</si>
  <si>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</si>
  <si>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</si>
  <si>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</si>
  <si>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</si>
  <si>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</si>
  <si>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</si>
  <si>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</si>
  <si>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</si>
  <si>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</si>
  <si>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</si>
  <si>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</si>
  <si>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</si>
  <si>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</si>
  <si>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</si>
  <si>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</si>
  <si>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</si>
  <si>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</si>
  <si>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</si>
  <si>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</si>
  <si>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</si>
  <si>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</si>
  <si>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</si>
  <si>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</si>
  <si>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</si>
  <si>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</si>
  <si>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</si>
  <si>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</si>
  <si>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</si>
  <si>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</si>
  <si>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</si>
  <si>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</si>
  <si>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</si>
  <si>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</si>
  <si>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</si>
  <si>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</si>
  <si>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</si>
  <si>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</si>
  <si>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</si>
  <si>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</si>
  <si>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</si>
  <si>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</si>
  <si>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</si>
  <si>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</si>
  <si>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</si>
  <si>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</si>
  <si>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</si>
  <si>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</si>
  <si>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</si>
  <si>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</si>
  <si>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</si>
  <si>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</si>
  <si>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</si>
  <si>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</si>
  <si>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</si>
  <si>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</si>
  <si>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</si>
  <si>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</si>
  <si>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</si>
  <si>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</si>
  <si>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</si>
  <si>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</si>
  <si>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</si>
  <si>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</si>
  <si>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</si>
  <si>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</si>
  <si>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</si>
  <si>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</si>
  <si>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</si>
  <si>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</si>
  <si>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</si>
  <si>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</si>
  <si>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</si>
  <si>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</si>
  <si>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</si>
  <si>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</si>
  <si>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</si>
  <si>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</si>
  <si>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</si>
  <si>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</si>
  <si>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</si>
  <si>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</si>
  <si>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</si>
  <si>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</si>
  <si>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</si>
  <si>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</si>
  <si>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</si>
  <si>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</si>
  <si>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</si>
  <si>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</si>
  <si>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</si>
  <si>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</si>
  <si>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</si>
  <si>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</si>
  <si>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</si>
  <si>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</si>
  <si>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</si>
  <si>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</si>
  <si>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</si>
  <si>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</si>
  <si>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</si>
  <si>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</si>
  <si>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</si>
  <si>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</si>
  <si>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</si>
  <si>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</si>
  <si>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</si>
  <si>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</si>
  <si>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</si>
  <si>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</si>
  <si>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</si>
  <si>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</si>
  <si>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</si>
  <si>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</si>
  <si>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</si>
  <si>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</si>
  <si>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</si>
  <si>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</si>
  <si>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</si>
  <si>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</si>
  <si>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</si>
  <si>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</si>
  <si>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</si>
  <si>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</si>
  <si>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</si>
  <si>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</si>
  <si>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</si>
  <si>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</si>
  <si>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</si>
  <si>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</si>
  <si>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</si>
  <si>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</si>
  <si>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</si>
  <si>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</si>
  <si>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</si>
  <si>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</si>
  <si>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</si>
  <si>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</si>
  <si>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</si>
  <si>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</si>
  <si>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</si>
  <si>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</si>
  <si>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</si>
  <si>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</si>
  <si>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</si>
  <si>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</si>
  <si>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</si>
  <si>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</si>
  <si>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</si>
  <si>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</si>
  <si>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</si>
  <si>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</si>
  <si>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</si>
  <si>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</si>
  <si>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</si>
  <si>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</si>
  <si>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</si>
  <si>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</si>
  <si>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</si>
  <si>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</si>
  <si>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</si>
  <si>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</si>
  <si>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</si>
  <si>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</si>
  <si>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</si>
  <si>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</si>
  <si>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</si>
  <si>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</si>
  <si>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</si>
  <si>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</si>
  <si>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</si>
  <si>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</si>
  <si>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</si>
  <si>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</si>
  <si>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</si>
  <si>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</si>
  <si>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</si>
  <si>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</si>
  <si>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</si>
  <si>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</si>
  <si>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</si>
  <si>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</si>
  <si>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</si>
  <si>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</si>
  <si>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</si>
  <si>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</si>
  <si>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</si>
  <si>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</si>
  <si>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</si>
  <si>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</si>
  <si>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</si>
  <si>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</si>
  <si>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</si>
  <si>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</si>
  <si>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</si>
  <si>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</si>
  <si>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</si>
  <si>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</si>
  <si>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</si>
  <si>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</si>
  <si>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</si>
  <si>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</si>
  <si>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</si>
  <si>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</si>
  <si>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</si>
  <si>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</si>
  <si>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</si>
  <si>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</si>
  <si>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</si>
  <si>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</si>
  <si>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</si>
  <si>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</si>
  <si>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</si>
  <si>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</si>
  <si>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</si>
  <si>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</si>
  <si>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</si>
  <si>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</si>
  <si>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</si>
  <si>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</si>
  <si>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</si>
  <si>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</si>
  <si>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</si>
  <si>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</si>
  <si>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</si>
  <si>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</si>
  <si>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</si>
  <si>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</si>
  <si>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</si>
  <si>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</si>
  <si>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</si>
  <si>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</si>
  <si>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</si>
  <si>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</si>
  <si>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</si>
  <si>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</si>
  <si>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</si>
  <si>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</si>
  <si>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</si>
  <si>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</si>
  <si>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</si>
  <si>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</si>
  <si>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</si>
  <si>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</si>
  <si>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</si>
  <si>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</si>
  <si>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</si>
  <si>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</si>
  <si>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</si>
  <si>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</si>
  <si>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</si>
  <si>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</si>
  <si>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</si>
  <si>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</si>
  <si>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</si>
  <si>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</si>
  <si>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</si>
  <si>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</si>
  <si>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</si>
  <si>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</si>
  <si>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</si>
  <si>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</si>
  <si>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</si>
  <si>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</si>
  <si>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</si>
  <si>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</si>
  <si>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</si>
  <si>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</si>
  <si>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</si>
  <si>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</si>
  <si>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</si>
  <si>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</si>
  <si>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</si>
  <si>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</si>
  <si>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</si>
  <si>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</si>
  <si>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</si>
  <si>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</si>
  <si>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</si>
  <si>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</si>
  <si>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</si>
  <si>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</si>
  <si>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</si>
  <si>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</si>
  <si>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</si>
  <si>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</si>
  <si>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</si>
  <si>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</si>
  <si>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</si>
  <si>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</si>
  <si>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</si>
  <si>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</si>
  <si>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</si>
  <si>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</si>
  <si>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</si>
  <si>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</si>
  <si>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</si>
  <si>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</si>
  <si>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</si>
  <si>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</si>
  <si>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</si>
  <si>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</si>
  <si>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</si>
  <si>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</si>
  <si>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</si>
  <si>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</si>
  <si>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</si>
  <si>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</si>
  <si>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</si>
  <si>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</si>
  <si>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</si>
  <si>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</si>
  <si>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</si>
  <si>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</si>
  <si>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</si>
  <si>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</si>
  <si>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</si>
  <si>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</si>
  <si>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</si>
  <si>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</si>
  <si>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</si>
  <si>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</si>
  <si>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</si>
  <si>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</si>
  <si>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</si>
  <si>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</si>
  <si>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</si>
  <si>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</si>
  <si>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</si>
  <si>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</si>
  <si>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</si>
  <si>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</si>
  <si>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</si>
  <si>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</si>
  <si>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</si>
  <si>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</si>
  <si>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</si>
  <si>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</si>
  <si>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</si>
  <si>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</si>
  <si>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</si>
  <si>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</si>
  <si>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</si>
  <si>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</si>
  <si>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</si>
  <si>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</si>
  <si>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</si>
  <si>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</si>
  <si>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</si>
  <si>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</si>
  <si>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</si>
  <si>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</si>
  <si>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</si>
  <si>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</si>
  <si>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</si>
  <si>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</si>
  <si>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</si>
  <si>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</si>
  <si>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</si>
  <si>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</si>
  <si>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</si>
  <si>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</si>
  <si>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</si>
  <si>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</si>
  <si>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</si>
  <si>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</si>
  <si>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</si>
  <si>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</si>
  <si>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</si>
  <si>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</si>
  <si>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</si>
  <si>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</si>
  <si>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</si>
  <si>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</si>
  <si>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</si>
  <si>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</si>
  <si>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</si>
  <si>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</si>
  <si>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</si>
  <si>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</si>
  <si>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</si>
  <si>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</si>
  <si>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</si>
  <si>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</si>
  <si>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</si>
  <si>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</si>
  <si>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</si>
  <si>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</si>
  <si>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</si>
  <si>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</si>
  <si>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</si>
  <si>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</si>
  <si>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</si>
  <si>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</si>
  <si>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</si>
  <si>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</si>
  <si>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</si>
  <si>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</si>
  <si>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</si>
  <si>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</si>
  <si>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</si>
  <si>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</si>
  <si>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</si>
  <si>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</si>
  <si>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</si>
  <si>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</si>
  <si>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</si>
  <si>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</si>
  <si>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</si>
  <si>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</si>
  <si>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</si>
  <si>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</si>
  <si>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</si>
  <si>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</si>
  <si>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</si>
  <si>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</si>
  <si>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</si>
  <si>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</si>
  <si>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</si>
  <si>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</si>
  <si>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</si>
  <si>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</si>
  <si>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</si>
  <si>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</si>
  <si>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</si>
  <si>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</si>
  <si>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</si>
  <si>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</si>
  <si>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</si>
  <si>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</si>
  <si>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</si>
  <si>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</si>
  <si>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</si>
  <si>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</si>
  <si>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</si>
  <si>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</si>
  <si>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</si>
  <si>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</si>
  <si>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</si>
  <si>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</si>
  <si>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</si>
  <si>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</si>
  <si>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</si>
  <si>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</si>
  <si>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</si>
  <si>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</si>
  <si>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</si>
  <si>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</si>
  <si>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</si>
  <si>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</si>
  <si>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</si>
  <si>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</si>
  <si>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</si>
  <si>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</si>
  <si>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</si>
  <si>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</si>
  <si>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</si>
  <si>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</si>
  <si>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</si>
  <si>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</si>
  <si>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</si>
  <si>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</si>
  <si>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</si>
  <si>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</si>
  <si>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</si>
  <si>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</si>
  <si>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</si>
  <si>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</si>
  <si>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</si>
  <si>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</si>
  <si>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</si>
  <si>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</si>
  <si>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</si>
  <si>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</si>
  <si>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</si>
  <si>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</si>
  <si>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</si>
  <si>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</si>
  <si>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</si>
  <si>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</si>
  <si>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</si>
  <si>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</si>
  <si>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</si>
  <si>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</si>
  <si>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</si>
  <si>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</si>
  <si>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</si>
  <si>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</si>
  <si>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</si>
  <si>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</si>
  <si>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</si>
  <si>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</si>
  <si>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</si>
  <si>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</si>
  <si>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</si>
  <si>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</si>
  <si>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</si>
  <si>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</si>
  <si>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</si>
  <si>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</si>
  <si>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</si>
  <si>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</si>
  <si>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</si>
  <si>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</si>
  <si>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</si>
  <si>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</si>
  <si>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</si>
  <si>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</si>
  <si>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</si>
  <si>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</si>
  <si>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</si>
  <si>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</si>
  <si>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</si>
  <si>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</si>
  <si>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</si>
  <si>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</si>
  <si>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</si>
  <si>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</si>
  <si>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</si>
  <si>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</si>
  <si>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</si>
  <si>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</si>
  <si>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</si>
  <si>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</si>
  <si>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</si>
  <si>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</si>
  <si>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</si>
  <si>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</si>
  <si>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</si>
  <si>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</si>
  <si>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</si>
  <si>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</si>
  <si>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</si>
  <si>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</si>
  <si>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</si>
  <si>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</si>
  <si>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</si>
  <si>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</si>
  <si>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</si>
  <si>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</si>
  <si>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</si>
  <si>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</si>
  <si>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</si>
  <si>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</si>
  <si>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</si>
  <si>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</si>
  <si>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</si>
  <si>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</si>
  <si>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</si>
  <si>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</si>
  <si>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</si>
  <si>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</si>
  <si>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</si>
  <si>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</si>
  <si>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</si>
  <si>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</si>
  <si>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</si>
  <si>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</si>
  <si>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</si>
  <si>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</si>
  <si>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</si>
  <si>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</si>
  <si>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</si>
  <si>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</si>
  <si>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</si>
  <si>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</si>
  <si>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</si>
  <si>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</si>
  <si>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</si>
  <si>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</si>
  <si>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</si>
  <si>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</si>
  <si>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</si>
  <si>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</si>
  <si>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</si>
  <si>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</si>
  <si>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</si>
  <si>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</si>
  <si>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</si>
  <si>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</si>
  <si>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</si>
  <si>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</si>
  <si>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</si>
  <si>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</si>
  <si>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</si>
  <si>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</si>
  <si>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</si>
  <si>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</si>
  <si>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</si>
  <si>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</si>
  <si>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</si>
  <si>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</si>
  <si>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</si>
  <si>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</si>
  <si>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</si>
  <si>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</si>
  <si>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</si>
  <si>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</si>
  <si>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</si>
  <si>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</si>
  <si>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</si>
  <si>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</si>
  <si>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</si>
  <si>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</si>
  <si>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</si>
  <si>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</si>
  <si>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</si>
  <si>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</si>
  <si>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</si>
  <si>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</si>
  <si>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</si>
  <si>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</si>
  <si>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</si>
  <si>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</si>
  <si>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</si>
  <si>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</si>
  <si>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</si>
  <si>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</si>
  <si>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</si>
  <si>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</si>
  <si>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</si>
  <si>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</si>
  <si>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</si>
  <si>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</si>
  <si>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</si>
  <si>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</si>
  <si>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</si>
  <si>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</si>
  <si>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</si>
  <si>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</si>
  <si>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</si>
  <si>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</si>
  <si>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</si>
  <si>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</si>
  <si>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</si>
  <si>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</si>
  <si>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</si>
  <si>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</si>
  <si>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</si>
  <si>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</si>
  <si>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</si>
  <si>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</si>
  <si>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</si>
  <si>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</si>
  <si>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</si>
  <si>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</si>
  <si>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</si>
  <si>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</si>
  <si>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</si>
  <si>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</si>
  <si>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</si>
  <si>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</si>
  <si>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</si>
  <si>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</si>
  <si>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</si>
  <si>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</si>
  <si>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</si>
  <si>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</si>
  <si>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</si>
  <si>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</si>
  <si>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</si>
  <si>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</si>
  <si>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</si>
  <si>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</si>
  <si>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</si>
  <si>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</si>
  <si>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</si>
  <si>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</si>
  <si>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</si>
  <si>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</si>
  <si>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</si>
  <si>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</si>
  <si>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</si>
  <si>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</si>
  <si>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</si>
  <si>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</si>
  <si>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</si>
  <si>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</si>
  <si>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</si>
  <si>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</si>
  <si>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</si>
  <si>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</si>
  <si>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</si>
  <si>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</si>
  <si>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</si>
  <si>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</si>
  <si>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</si>
  <si>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</si>
  <si>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</si>
  <si>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</si>
  <si>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</si>
  <si>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</si>
  <si>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</si>
  <si>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</si>
  <si>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</si>
  <si>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</si>
  <si>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</si>
  <si>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</si>
  <si>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</si>
  <si>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</si>
  <si>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</si>
  <si>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</si>
  <si>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</si>
  <si>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</si>
  <si>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</si>
  <si>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</si>
  <si>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</si>
  <si>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</si>
  <si>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</si>
  <si>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</si>
  <si>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</si>
  <si>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</si>
  <si>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</si>
  <si>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</si>
  <si>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</si>
  <si>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</si>
  <si>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</si>
  <si>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</si>
  <si>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</si>
  <si>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</si>
  <si>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</si>
  <si>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</si>
  <si>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</si>
  <si>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</si>
  <si>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</si>
  <si>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</si>
  <si>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</si>
  <si>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</si>
  <si>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</si>
  <si>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</si>
  <si>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</si>
  <si>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</si>
  <si>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</si>
  <si>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</si>
  <si>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</si>
  <si>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</si>
  <si>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</si>
  <si>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</si>
  <si>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</si>
  <si>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</si>
  <si>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</si>
  <si>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</si>
  <si>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</si>
  <si>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</si>
  <si>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</si>
  <si>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</si>
  <si>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</si>
  <si>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</si>
  <si>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</si>
  <si>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</si>
  <si>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</si>
  <si>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</si>
  <si>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</si>
  <si>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</si>
  <si>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</si>
  <si>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</si>
  <si>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</si>
  <si>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</si>
  <si>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</si>
  <si>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</si>
  <si>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</si>
  <si>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</si>
  <si>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</si>
  <si>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</si>
  <si>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</si>
  <si>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</si>
  <si>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</si>
  <si>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</si>
  <si>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</si>
  <si>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</si>
  <si>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</si>
  <si>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</si>
  <si>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</si>
  <si>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</si>
  <si>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</si>
  <si>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</si>
  <si>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</si>
  <si>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</si>
  <si>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</si>
  <si>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</si>
  <si>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</si>
  <si>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</si>
  <si>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</si>
  <si>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</si>
  <si>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</si>
  <si>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</si>
  <si>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</si>
  <si>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</si>
  <si>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</si>
  <si>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</si>
  <si>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</si>
  <si>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</si>
  <si>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</si>
  <si>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</si>
  <si>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</si>
  <si>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</si>
  <si>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</si>
  <si>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</si>
  <si>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</si>
  <si>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</si>
  <si>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</si>
  <si>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</si>
  <si>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</si>
  <si>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</si>
  <si>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</si>
  <si>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</si>
  <si>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</si>
  <si>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</si>
  <si>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</si>
  <si>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</si>
  <si>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</si>
  <si>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</si>
  <si>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</si>
  <si>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</si>
  <si>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</si>
  <si>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</si>
  <si>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</si>
  <si>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</si>
  <si>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</si>
  <si>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</si>
  <si>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</si>
  <si>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</si>
  <si>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</si>
  <si>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</si>
  <si>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</si>
  <si>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</si>
  <si>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</si>
  <si>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</si>
  <si>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</si>
  <si>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</si>
  <si>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</si>
  <si>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</si>
  <si>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</si>
  <si>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</si>
  <si>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</si>
  <si>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</si>
  <si>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</si>
  <si>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</si>
  <si>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</si>
  <si>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</si>
  <si>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</si>
  <si>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</si>
  <si>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</si>
  <si>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</si>
  <si>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</si>
  <si>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</si>
  <si>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</si>
  <si>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</si>
  <si>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</si>
  <si>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</si>
  <si>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</si>
  <si>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</si>
  <si>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</si>
  <si>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</si>
  <si>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</si>
  <si>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</si>
  <si>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</si>
  <si>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</si>
  <si>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</si>
  <si>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</si>
  <si>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</si>
  <si>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</si>
  <si>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</si>
  <si>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</si>
  <si>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</si>
  <si>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</si>
  <si>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</si>
  <si>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</si>
  <si>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</si>
  <si>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</si>
  <si>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</si>
  <si>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</si>
  <si>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</si>
  <si>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</si>
  <si>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</si>
  <si>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</si>
  <si>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</si>
  <si>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</si>
  <si>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</si>
  <si>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</si>
  <si>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</si>
  <si>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</si>
  <si>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</si>
  <si>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</si>
  <si>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</si>
  <si>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</si>
  <si>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</si>
  <si>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</si>
  <si>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</si>
  <si>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</si>
  <si>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</si>
  <si>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</si>
  <si>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</si>
  <si>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</si>
  <si>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</si>
  <si>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</si>
  <si>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</si>
  <si>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</si>
  <si>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</si>
  <si>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</si>
  <si>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</si>
  <si>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</si>
  <si>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</si>
  <si>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</si>
  <si>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</si>
  <si>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</si>
  <si>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</si>
  <si>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</si>
  <si>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</si>
  <si>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</si>
  <si>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</si>
  <si>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</si>
  <si>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</si>
  <si>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</si>
  <si>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</si>
  <si>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</si>
  <si>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</si>
  <si>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</si>
  <si>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</si>
  <si>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</si>
  <si>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</si>
  <si>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</si>
  <si>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</si>
  <si>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</si>
  <si>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</si>
  <si>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</si>
  <si>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</si>
  <si>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</si>
  <si>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</si>
  <si>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</si>
  <si>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</si>
  <si>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</si>
  <si>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</si>
  <si>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</si>
  <si>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</si>
  <si>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</si>
  <si>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</si>
  <si>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</si>
  <si>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</si>
  <si>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</si>
  <si>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</si>
  <si>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</si>
  <si>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</si>
  <si>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</si>
  <si>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</si>
  <si>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</si>
  <si>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</si>
  <si>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</si>
  <si>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</si>
  <si>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</si>
  <si>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</si>
  <si>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</si>
  <si>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</si>
  <si>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</si>
  <si>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</si>
  <si>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</si>
  <si>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</si>
  <si>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</si>
  <si>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</si>
  <si>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</si>
  <si>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</si>
  <si>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</si>
  <si>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</si>
  <si>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</si>
  <si>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</si>
  <si>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</si>
  <si>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</si>
  <si>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</si>
  <si>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</si>
  <si>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</si>
  <si>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</si>
  <si>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</si>
  <si>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</si>
  <si>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</si>
  <si>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</si>
  <si>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</si>
  <si>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</si>
  <si>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</si>
  <si>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</si>
  <si>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</si>
  <si>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</si>
  <si>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</si>
  <si>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</si>
  <si>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</si>
  <si>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</si>
  <si>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</si>
  <si>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</si>
  <si>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</si>
  <si>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</si>
  <si>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</si>
  <si>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</si>
  <si>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</si>
  <si>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</si>
  <si>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</si>
  <si>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</si>
  <si>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</si>
  <si>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</si>
  <si>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</si>
  <si>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</si>
  <si>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</si>
  <si>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</si>
  <si>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</si>
  <si>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</si>
  <si>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</si>
  <si>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</si>
  <si>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</si>
  <si>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</si>
  <si>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</si>
  <si>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</si>
  <si>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</si>
  <si>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</si>
  <si>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</si>
  <si>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</si>
  <si>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</si>
  <si>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</si>
  <si>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</si>
  <si>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</si>
  <si>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</si>
  <si>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</si>
  <si>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</si>
  <si>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</si>
  <si>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</si>
  <si>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</si>
  <si>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</si>
  <si>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</si>
  <si>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</si>
  <si>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</si>
  <si>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</si>
  <si>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</si>
  <si>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</si>
  <si>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</si>
  <si>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</si>
  <si>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</si>
  <si>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</si>
  <si>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</si>
  <si>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</si>
  <si>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</si>
  <si>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</si>
  <si>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</si>
  <si>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</si>
  <si>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</si>
  <si>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</si>
  <si>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</si>
  <si>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</si>
  <si>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</si>
  <si>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</si>
  <si>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</si>
  <si>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</si>
  <si>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</si>
  <si>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</si>
  <si>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</si>
  <si>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</si>
  <si>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</si>
  <si>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</si>
  <si>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</si>
  <si>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</si>
  <si>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</si>
  <si>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</si>
  <si>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</si>
  <si>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</si>
  <si>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</si>
  <si>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</si>
  <si>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</si>
  <si>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</si>
  <si>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</si>
  <si>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</si>
  <si>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</si>
  <si>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</si>
  <si>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</si>
  <si>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</si>
  <si>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</si>
  <si>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</si>
  <si>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</si>
  <si>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</si>
  <si>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</si>
  <si>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</si>
  <si>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</si>
  <si>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</si>
  <si>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</si>
  <si>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</si>
  <si>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</si>
  <si>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</si>
  <si>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</si>
  <si>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</si>
  <si>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</si>
  <si>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</si>
  <si>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</si>
  <si>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</si>
  <si>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</si>
  <si>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</si>
  <si>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</si>
  <si>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</si>
  <si>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</si>
  <si>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</si>
  <si>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</si>
  <si>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</si>
  <si>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</si>
  <si>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</si>
  <si>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</si>
  <si>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</si>
  <si>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</si>
  <si>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</si>
  <si>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</si>
  <si>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</si>
  <si>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</si>
  <si>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</si>
  <si>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</si>
  <si>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</si>
  <si>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</si>
  <si>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</si>
  <si>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</si>
  <si>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</si>
  <si>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</si>
  <si>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</si>
  <si>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</si>
  <si>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</si>
  <si>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</si>
  <si>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</si>
  <si>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</si>
  <si>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</si>
  <si>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</si>
  <si>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</si>
  <si>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</si>
  <si>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</si>
  <si>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</si>
  <si>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</si>
  <si>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</si>
  <si>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</si>
  <si>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</si>
  <si>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</si>
  <si>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</si>
  <si>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</si>
  <si>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</si>
  <si>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</si>
  <si>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</si>
  <si>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</si>
  <si>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</si>
  <si>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</si>
  <si>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</si>
  <si>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</si>
  <si>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</si>
  <si>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</si>
  <si>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</si>
  <si>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</si>
  <si>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</si>
  <si>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</si>
  <si>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</si>
  <si>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</si>
  <si>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</si>
  <si>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</si>
  <si>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</si>
  <si>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</si>
  <si>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</si>
  <si>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</si>
  <si>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</si>
  <si>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</si>
  <si>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</si>
  <si>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</si>
  <si>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</si>
  <si>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</si>
  <si>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</si>
  <si>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</si>
  <si>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</si>
  <si>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</si>
  <si>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</si>
  <si>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</si>
  <si>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</si>
  <si>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</si>
  <si>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</si>
  <si>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</si>
  <si>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</si>
  <si>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</si>
  <si>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</si>
  <si>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</si>
  <si>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</si>
  <si>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</si>
  <si>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</si>
  <si>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</si>
  <si>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</si>
  <si>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</si>
  <si>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</si>
  <si>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</si>
  <si>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</si>
  <si>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</si>
  <si>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</si>
  <si>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</si>
  <si>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</si>
  <si>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</si>
  <si>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</si>
  <si>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</si>
  <si>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</si>
  <si>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</si>
  <si>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</si>
  <si>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</si>
  <si>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</si>
  <si>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</si>
  <si>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</si>
  <si>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</si>
  <si>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</si>
  <si>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</si>
  <si>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</si>
  <si>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</si>
  <si>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30.06.100</t>
  </si>
  <si>
    <t>Sinalização com pictograma para vaga de estacionamento</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</si>
  <si>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</si>
  <si>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</si>
  <si>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</si>
  <si>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</si>
  <si>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</si>
  <si>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</si>
  <si>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</si>
  <si>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</si>
  <si>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</si>
  <si>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</si>
  <si>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</si>
  <si>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</si>
  <si>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</si>
  <si>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</si>
  <si>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</si>
  <si>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</si>
  <si>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</si>
  <si>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</si>
  <si>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</si>
  <si>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</si>
  <si>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</si>
  <si>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</si>
  <si>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</si>
  <si>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</si>
  <si>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</si>
  <si>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</si>
  <si>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</si>
  <si>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</si>
  <si>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</si>
  <si>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</si>
  <si>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</si>
  <si>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</si>
  <si>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</si>
  <si>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</si>
  <si>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</si>
  <si>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</si>
  <si>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</si>
  <si>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</si>
  <si>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</si>
  <si>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</si>
  <si>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</si>
  <si>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</si>
  <si>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</si>
  <si>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</si>
  <si>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</si>
  <si>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</si>
  <si>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</si>
  <si>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</si>
  <si>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</si>
  <si>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</si>
  <si>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</si>
  <si>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</si>
  <si>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</si>
  <si>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</si>
  <si>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</si>
  <si>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</si>
  <si>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</si>
  <si>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</si>
  <si>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</si>
  <si>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</si>
  <si>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</si>
  <si>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</si>
  <si>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</si>
  <si>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</si>
  <si>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</si>
  <si>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</si>
  <si>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</si>
  <si>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</si>
  <si>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</si>
  <si>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</si>
  <si>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</si>
  <si>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</si>
  <si>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</si>
  <si>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</si>
  <si>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</si>
  <si>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</si>
  <si>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</si>
  <si>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</si>
  <si>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</si>
  <si>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</si>
  <si>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</si>
  <si>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</si>
  <si>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</si>
  <si>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</si>
  <si>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</si>
  <si>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</si>
  <si>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</si>
  <si>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</si>
  <si>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</si>
  <si>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</si>
  <si>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</si>
  <si>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</si>
  <si>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</si>
  <si>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</si>
  <si>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</si>
  <si>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</si>
  <si>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</si>
  <si>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</si>
  <si>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</si>
  <si>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</si>
  <si>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</si>
  <si>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</si>
  <si>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</si>
  <si>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</si>
  <si>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</si>
  <si>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</si>
  <si>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</si>
  <si>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</si>
  <si>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</si>
  <si>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</si>
  <si>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</si>
  <si>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</si>
  <si>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</si>
  <si>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</si>
  <si>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</si>
  <si>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</si>
  <si>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</si>
  <si>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</si>
  <si>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</si>
  <si>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</si>
  <si>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</si>
  <si>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</si>
  <si>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</si>
  <si>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</si>
  <si>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</si>
  <si>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</si>
  <si>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</si>
  <si>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</si>
  <si>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</si>
  <si>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</si>
  <si>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</si>
  <si>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</si>
  <si>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</si>
  <si>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</si>
  <si>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</si>
  <si>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</si>
  <si>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</si>
  <si>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</si>
  <si>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</si>
  <si>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</si>
  <si>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</si>
  <si>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</si>
  <si>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</si>
  <si>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</si>
  <si>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</si>
  <si>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</si>
  <si>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</si>
  <si>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</si>
  <si>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</si>
  <si>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</si>
  <si>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</si>
  <si>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</si>
  <si>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</si>
  <si>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</si>
  <si>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</si>
  <si>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</si>
  <si>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</si>
  <si>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</si>
  <si>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</si>
  <si>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</si>
  <si>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</si>
  <si>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</si>
  <si>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</si>
  <si>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</si>
  <si>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</si>
  <si>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</si>
  <si>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</si>
  <si>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</si>
  <si>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</si>
  <si>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</si>
  <si>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</si>
  <si>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</si>
  <si>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</si>
  <si>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</si>
  <si>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</si>
  <si>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</si>
  <si>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</si>
  <si>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</si>
  <si>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</si>
  <si>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</si>
  <si>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</si>
  <si>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</si>
  <si>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</si>
  <si>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</si>
  <si>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</si>
  <si>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</si>
  <si>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</si>
  <si>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</si>
  <si>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</si>
  <si>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</si>
  <si>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</si>
  <si>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</si>
  <si>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</si>
  <si>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</si>
  <si>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</si>
  <si>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</si>
  <si>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</si>
  <si>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</si>
  <si>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</si>
  <si>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</si>
  <si>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</si>
  <si>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</si>
  <si>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</si>
  <si>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</si>
  <si>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</si>
  <si>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</si>
  <si>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</si>
  <si>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</si>
  <si>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</si>
  <si>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</si>
  <si>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</si>
  <si>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</si>
  <si>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</si>
  <si>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</si>
  <si>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</si>
  <si>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</si>
  <si>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</si>
  <si>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</si>
  <si>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</si>
  <si>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</si>
  <si>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</si>
  <si>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</si>
  <si>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</si>
  <si>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</si>
  <si>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</si>
  <si>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</si>
  <si>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</si>
  <si>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</si>
  <si>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</si>
  <si>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</si>
  <si>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</si>
  <si>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</si>
  <si>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</si>
  <si>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</si>
  <si>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</si>
  <si>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</si>
  <si>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</si>
  <si>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</si>
  <si>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</si>
  <si>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</si>
  <si>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</si>
  <si>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</si>
  <si>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</si>
  <si>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</si>
  <si>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</si>
  <si>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</si>
  <si>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</si>
  <si>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</si>
  <si>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</si>
  <si>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</si>
  <si>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</si>
  <si>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</si>
  <si>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</si>
  <si>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</si>
  <si>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</si>
  <si>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</si>
  <si>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</si>
  <si>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</si>
  <si>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</si>
  <si>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</si>
  <si>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</si>
  <si>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</si>
  <si>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</si>
  <si>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</si>
  <si>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</si>
  <si>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</si>
  <si>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</si>
  <si>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</si>
  <si>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</si>
  <si>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</si>
  <si>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</si>
  <si>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</si>
  <si>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</si>
  <si>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</si>
  <si>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</si>
  <si>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</si>
  <si>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</si>
  <si>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</si>
  <si>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</si>
  <si>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</si>
  <si>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</si>
  <si>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</si>
  <si>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</si>
  <si>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</si>
  <si>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</si>
  <si>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</si>
  <si>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</si>
  <si>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</si>
  <si>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</si>
  <si>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</si>
  <si>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</si>
  <si>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</si>
  <si>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</si>
  <si>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</si>
  <si>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</si>
  <si>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</si>
  <si>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</si>
  <si>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</si>
  <si>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</si>
  <si>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</si>
  <si>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</si>
  <si>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</si>
  <si>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</si>
  <si>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</si>
  <si>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</si>
  <si>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</si>
  <si>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</si>
  <si>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</si>
  <si>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</si>
  <si>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</si>
  <si>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</si>
  <si>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</si>
  <si>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</si>
  <si>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</si>
  <si>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</si>
  <si>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</si>
  <si>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</si>
  <si>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</si>
  <si>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</si>
  <si>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</si>
  <si>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</si>
  <si>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</si>
  <si>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</si>
  <si>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</si>
  <si>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</si>
  <si>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</si>
  <si>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</si>
  <si>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</si>
  <si>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</si>
  <si>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</si>
  <si>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</si>
  <si>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</si>
  <si>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</si>
  <si>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</si>
  <si>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</si>
  <si>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</si>
  <si>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</si>
  <si>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</si>
  <si>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</si>
  <si>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</si>
  <si>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</si>
  <si>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</si>
  <si>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</si>
  <si>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</si>
  <si>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</si>
  <si>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</si>
  <si>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</si>
  <si>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</si>
  <si>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</si>
  <si>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</si>
  <si>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</si>
  <si>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</si>
  <si>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</si>
  <si>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</si>
  <si>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</si>
  <si>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</si>
  <si>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</si>
  <si>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</si>
  <si>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</si>
  <si>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</si>
  <si>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</si>
  <si>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</si>
  <si>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</si>
  <si>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</si>
  <si>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</si>
  <si>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</si>
  <si>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</si>
  <si>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</si>
  <si>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</si>
  <si>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</si>
  <si>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</si>
  <si>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</si>
  <si>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</si>
  <si>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</si>
  <si>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</si>
  <si>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</si>
  <si>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</si>
  <si>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</si>
  <si>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</si>
  <si>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</si>
  <si>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</si>
  <si>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</si>
  <si>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</si>
  <si>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</si>
  <si>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</si>
  <si>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</si>
  <si>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</si>
  <si>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</si>
  <si>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</si>
  <si>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</si>
  <si>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</si>
  <si>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</si>
  <si>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</si>
  <si>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</si>
  <si>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</si>
  <si>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</si>
  <si>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</si>
  <si>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</si>
  <si>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</si>
  <si>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</si>
  <si>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</si>
  <si>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</si>
  <si>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</si>
  <si>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</si>
  <si>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</si>
  <si>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</si>
  <si>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</si>
  <si>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</si>
  <si>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</si>
  <si>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</si>
  <si>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</si>
  <si>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</si>
  <si>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</si>
  <si>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</si>
  <si>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</si>
  <si>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</si>
  <si>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</si>
  <si>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</si>
  <si>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</si>
  <si>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</si>
  <si>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</si>
  <si>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</si>
  <si>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</si>
  <si>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</si>
  <si>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</si>
  <si>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</si>
  <si>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</si>
  <si>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</si>
  <si>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</si>
  <si>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</si>
  <si>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</si>
  <si>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</si>
  <si>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</si>
  <si>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</si>
  <si>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</si>
  <si>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</si>
  <si>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</si>
  <si>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</si>
  <si>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</si>
  <si>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</si>
  <si>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</si>
  <si>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</si>
  <si>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</si>
  <si>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</si>
  <si>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</si>
  <si>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</si>
  <si>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</si>
  <si>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</si>
  <si>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</si>
  <si>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</si>
  <si>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</si>
  <si>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</si>
  <si>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</si>
  <si>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</si>
  <si>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</si>
  <si>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</si>
  <si>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</si>
  <si>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</si>
  <si>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</si>
  <si>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</si>
  <si>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</si>
  <si>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</si>
  <si>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</si>
  <si>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</si>
  <si>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</si>
  <si>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</si>
  <si>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</si>
  <si>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</si>
  <si>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</si>
  <si>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</si>
  <si>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</si>
  <si>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</si>
  <si>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</si>
  <si>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</si>
  <si>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</si>
  <si>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</si>
  <si>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</si>
  <si>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</si>
  <si>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</si>
  <si>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</si>
  <si>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</si>
  <si>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</si>
  <si>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</si>
  <si>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</si>
  <si>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</si>
  <si>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</si>
  <si>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</si>
  <si>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</si>
  <si>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</si>
  <si>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</si>
  <si>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</si>
  <si>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</si>
  <si>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</si>
  <si>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</si>
  <si>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</si>
  <si>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</si>
  <si>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</si>
  <si>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</si>
  <si>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</si>
  <si>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</si>
  <si>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</si>
  <si>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</si>
  <si>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</si>
  <si>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</si>
  <si>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</si>
  <si>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</si>
  <si>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</si>
  <si>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</si>
  <si>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</si>
  <si>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</si>
  <si>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</si>
  <si>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</si>
  <si>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</si>
  <si>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</si>
  <si>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</si>
  <si>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</si>
  <si>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</si>
  <si>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</si>
  <si>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</si>
  <si>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</si>
  <si>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</si>
  <si>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</si>
  <si>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</si>
  <si>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</si>
  <si>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</si>
  <si>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</si>
  <si>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</si>
  <si>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</si>
  <si>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</si>
  <si>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</si>
  <si>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</si>
  <si>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</si>
  <si>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</si>
  <si>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</si>
  <si>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</si>
  <si>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</si>
  <si>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</si>
  <si>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</si>
  <si>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</si>
  <si>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</si>
  <si>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</si>
  <si>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</si>
  <si>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</si>
  <si>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</si>
  <si>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</si>
  <si>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</si>
  <si>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</si>
  <si>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</si>
  <si>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</si>
  <si>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</si>
  <si>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</si>
  <si>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</si>
  <si>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</si>
  <si>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</si>
  <si>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</si>
  <si>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</si>
  <si>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</si>
  <si>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</si>
  <si>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</si>
  <si>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</si>
  <si>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</si>
  <si>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</si>
  <si>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</si>
  <si>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</si>
  <si>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</si>
  <si>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</si>
  <si>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</si>
  <si>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</si>
  <si>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</si>
  <si>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</si>
  <si>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</si>
  <si>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</si>
  <si>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</si>
  <si>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</si>
  <si>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</si>
  <si>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</si>
  <si>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</si>
  <si>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</si>
  <si>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</si>
  <si>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</si>
  <si>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</si>
  <si>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</si>
  <si>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</si>
  <si>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</si>
  <si>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</si>
  <si>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</si>
  <si>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</si>
  <si>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</si>
  <si>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</si>
  <si>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</si>
  <si>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</si>
  <si>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</si>
  <si>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</si>
  <si>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</si>
  <si>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</si>
  <si>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</si>
  <si>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</si>
  <si>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</si>
  <si>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</si>
  <si>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</si>
  <si>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</si>
  <si>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</si>
  <si>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</si>
  <si>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</si>
  <si>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</si>
  <si>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</si>
  <si>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</si>
  <si>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</si>
  <si>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</si>
  <si>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</si>
  <si>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</si>
  <si>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</si>
  <si>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</si>
  <si>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</si>
  <si>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</si>
  <si>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</si>
  <si>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</si>
  <si>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</si>
  <si>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</si>
  <si>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</si>
  <si>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</si>
  <si>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</si>
  <si>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</si>
  <si>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</si>
  <si>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</si>
  <si>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</si>
  <si>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</si>
  <si>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</si>
  <si>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</si>
  <si>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</si>
  <si>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</si>
  <si>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</si>
  <si>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</si>
  <si>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</si>
  <si>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</si>
  <si>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</si>
  <si>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</si>
  <si>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</si>
  <si>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</si>
  <si>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</si>
  <si>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</si>
  <si>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</si>
  <si>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</si>
  <si>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</si>
  <si>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</si>
  <si>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</si>
  <si>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</si>
  <si>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</si>
  <si>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</si>
  <si>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</si>
  <si>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</si>
  <si>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</si>
  <si>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</si>
  <si>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</si>
  <si>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</si>
  <si>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</si>
  <si>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</si>
  <si>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</si>
  <si>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</si>
  <si>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</si>
  <si>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</si>
  <si>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</si>
  <si>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</si>
  <si>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</si>
  <si>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</si>
  <si>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</si>
  <si>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</si>
  <si>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</si>
  <si>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</si>
  <si>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</si>
  <si>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</si>
  <si>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</si>
  <si>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</si>
  <si>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</si>
  <si>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</si>
  <si>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</si>
  <si>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</si>
  <si>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</si>
  <si>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</si>
  <si>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</si>
  <si>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</si>
  <si>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</si>
  <si>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</si>
  <si>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</si>
  <si>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</si>
  <si>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</si>
  <si>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</si>
  <si>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</si>
  <si>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</si>
  <si>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</si>
  <si>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</si>
  <si>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</si>
  <si>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</si>
  <si>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</si>
  <si>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</si>
  <si>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</si>
  <si>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</si>
  <si>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</si>
  <si>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</si>
  <si>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</si>
  <si>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</si>
  <si>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</si>
  <si>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</si>
  <si>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</si>
  <si>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</si>
  <si>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</si>
  <si>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</si>
  <si>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</si>
  <si>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</si>
  <si>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</si>
  <si>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</si>
  <si>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</si>
  <si>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</si>
  <si>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</si>
  <si>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</si>
  <si>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</si>
  <si>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</si>
  <si>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</si>
  <si>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</si>
  <si>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</si>
  <si>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</si>
  <si>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</si>
  <si>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</si>
  <si>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</si>
  <si>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</si>
  <si>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</si>
  <si>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</si>
  <si>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</si>
  <si>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</si>
  <si>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</si>
  <si>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</si>
  <si>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</si>
  <si>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</si>
  <si>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</si>
  <si>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</si>
  <si>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</si>
  <si>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</si>
  <si>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</si>
  <si>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</si>
  <si>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</si>
  <si>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</si>
  <si>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</si>
  <si>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</si>
  <si>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</si>
  <si>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</si>
  <si>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</si>
  <si>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</si>
  <si>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</si>
  <si>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</si>
  <si>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</si>
  <si>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</si>
  <si>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</si>
  <si>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</si>
  <si>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</si>
  <si>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</si>
  <si>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</si>
  <si>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</si>
  <si>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</si>
  <si>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</si>
  <si>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</si>
  <si>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37.13.610</t>
  </si>
  <si>
    <t>Disjuntor termomagnético, unipolar 127/220 V, corrente de 35 A até 50 A</t>
  </si>
  <si>
    <t>37.13.640</t>
  </si>
  <si>
    <t>Disjuntor termomagnético, bipolar 220/380 V, corrente de 60 A até 100 A</t>
  </si>
  <si>
    <t>37.13.690</t>
  </si>
  <si>
    <t>37.13.700</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</si>
  <si>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</si>
  <si>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</si>
  <si>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</si>
  <si>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</si>
  <si>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</si>
  <si>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</si>
  <si>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</si>
  <si>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</si>
  <si>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</si>
  <si>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</si>
  <si>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</si>
  <si>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</si>
  <si>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</si>
  <si>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</si>
  <si>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</si>
  <si>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</si>
  <si>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</si>
  <si>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</si>
  <si>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</si>
  <si>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</si>
  <si>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</si>
  <si>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</si>
  <si>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</si>
  <si>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</si>
  <si>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</si>
  <si>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</si>
  <si>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</si>
  <si>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</si>
  <si>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</si>
  <si>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</si>
  <si>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</si>
  <si>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</si>
  <si>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</si>
  <si>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</si>
  <si>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</si>
  <si>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</si>
  <si>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</si>
  <si>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</si>
  <si>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</si>
  <si>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</si>
  <si>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</si>
  <si>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</si>
  <si>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</si>
  <si>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</si>
  <si>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</si>
  <si>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</si>
  <si>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</si>
  <si>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</si>
  <si>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</si>
  <si>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</si>
  <si>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</si>
  <si>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</si>
  <si>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</si>
  <si>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</si>
  <si>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</si>
  <si>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</si>
  <si>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</si>
  <si>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</si>
  <si>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</si>
  <si>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</si>
  <si>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</si>
  <si>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</si>
  <si>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</si>
  <si>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</si>
  <si>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</si>
  <si>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</si>
  <si>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</si>
  <si>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</si>
  <si>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</si>
  <si>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</si>
  <si>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</si>
  <si>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</si>
  <si>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</si>
  <si>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</si>
  <si>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</si>
  <si>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</si>
  <si>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</si>
  <si>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</si>
  <si>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</si>
  <si>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</si>
  <si>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</si>
  <si>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</si>
  <si>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</si>
  <si>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</si>
  <si>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</si>
  <si>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</si>
  <si>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</si>
  <si>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</si>
  <si>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</si>
  <si>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</si>
  <si>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</si>
  <si>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</si>
  <si>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</si>
  <si>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</si>
  <si>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</si>
  <si>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</si>
  <si>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</si>
  <si>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</si>
  <si>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</si>
  <si>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</si>
  <si>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</si>
  <si>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</si>
  <si>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</si>
  <si>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</si>
  <si>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</si>
  <si>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</si>
  <si>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</si>
  <si>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</si>
  <si>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</si>
  <si>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</si>
  <si>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</si>
  <si>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</si>
  <si>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</si>
  <si>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</si>
  <si>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</si>
  <si>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</si>
  <si>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</si>
  <si>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</si>
  <si>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</si>
  <si>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</si>
  <si>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</si>
  <si>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</si>
  <si>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</si>
  <si>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</si>
  <si>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</si>
  <si>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</si>
  <si>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</si>
  <si>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</si>
  <si>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</si>
  <si>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</si>
  <si>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</si>
  <si>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</si>
  <si>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</si>
  <si>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</si>
  <si>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</si>
  <si>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</si>
  <si>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</si>
  <si>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</si>
  <si>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</si>
  <si>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</si>
  <si>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</si>
  <si>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</si>
  <si>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</si>
  <si>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</si>
  <si>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</si>
  <si>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</si>
  <si>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</si>
  <si>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</si>
  <si>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</si>
  <si>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</si>
  <si>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</si>
  <si>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</si>
  <si>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</si>
  <si>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</si>
  <si>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</si>
  <si>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</si>
  <si>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</si>
  <si>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</si>
  <si>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</si>
  <si>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</si>
  <si>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</si>
  <si>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</si>
  <si>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</si>
  <si>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</si>
  <si>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</si>
  <si>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</si>
  <si>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</si>
  <si>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</si>
  <si>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</si>
  <si>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</si>
  <si>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</si>
  <si>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</si>
  <si>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</si>
  <si>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</si>
  <si>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</si>
  <si>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</si>
  <si>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</si>
  <si>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</si>
  <si>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</si>
  <si>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</si>
  <si>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</si>
  <si>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</si>
  <si>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</si>
  <si>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</si>
  <si>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</si>
  <si>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</si>
  <si>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</si>
  <si>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</si>
  <si>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</si>
  <si>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</si>
  <si>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</si>
  <si>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</si>
  <si>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</si>
  <si>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</si>
  <si>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</si>
  <si>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</si>
  <si>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</si>
  <si>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</si>
  <si>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</si>
  <si>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</si>
  <si>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</si>
  <si>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</si>
  <si>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</si>
  <si>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</si>
  <si>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</si>
  <si>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</si>
  <si>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</si>
  <si>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</si>
  <si>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</si>
  <si>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</si>
  <si>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</si>
  <si>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</si>
  <si>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</si>
  <si>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</si>
  <si>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</si>
  <si>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</si>
  <si>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</si>
  <si>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</si>
  <si>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</si>
  <si>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</si>
  <si>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</si>
  <si>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</si>
  <si>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</si>
  <si>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</si>
  <si>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</si>
  <si>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</si>
  <si>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</si>
  <si>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</si>
  <si>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</si>
  <si>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</si>
  <si>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</si>
  <si>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</si>
  <si>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</si>
  <si>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</si>
  <si>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</si>
  <si>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</si>
  <si>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</si>
  <si>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</si>
  <si>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</si>
  <si>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</si>
  <si>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</si>
  <si>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</si>
  <si>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</si>
  <si>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</si>
  <si>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</si>
  <si>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</si>
  <si>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</si>
  <si>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</si>
  <si>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</si>
  <si>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</si>
  <si>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</si>
  <si>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</si>
  <si>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</si>
  <si>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</si>
  <si>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</si>
  <si>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</si>
  <si>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</si>
  <si>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</si>
  <si>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</si>
  <si>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</si>
  <si>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</si>
  <si>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</si>
  <si>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</si>
  <si>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</si>
  <si>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</si>
  <si>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</si>
  <si>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</si>
  <si>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</si>
  <si>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</si>
  <si>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</si>
  <si>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</si>
  <si>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</si>
  <si>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</si>
  <si>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</si>
  <si>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</si>
  <si>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</si>
  <si>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</si>
  <si>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</si>
  <si>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</si>
  <si>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</si>
  <si>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</si>
  <si>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</si>
  <si>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</si>
  <si>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</si>
  <si>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</si>
  <si>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</si>
  <si>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</si>
  <si>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</si>
  <si>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</si>
  <si>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</si>
  <si>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</si>
  <si>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</si>
  <si>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</si>
  <si>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</si>
  <si>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</si>
  <si>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</si>
  <si>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</si>
  <si>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</si>
  <si>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</si>
  <si>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</si>
  <si>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</si>
  <si>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</si>
  <si>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</si>
  <si>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</si>
  <si>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</si>
  <si>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</si>
  <si>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</si>
  <si>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</si>
  <si>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</si>
  <si>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</si>
  <si>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</si>
  <si>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</si>
  <si>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</si>
  <si>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</si>
  <si>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</si>
  <si>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</si>
  <si>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</si>
  <si>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</si>
  <si>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</si>
  <si>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</si>
  <si>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</si>
  <si>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</si>
  <si>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</si>
  <si>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</si>
  <si>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</si>
  <si>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</si>
  <si>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</si>
  <si>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</si>
  <si>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</si>
  <si>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</si>
  <si>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</si>
  <si>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</si>
  <si>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</si>
  <si>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</si>
  <si>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</si>
  <si>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</si>
  <si>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</si>
  <si>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</si>
  <si>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</si>
  <si>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</si>
  <si>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</si>
  <si>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</si>
  <si>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</si>
  <si>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</si>
  <si>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</si>
  <si>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</si>
  <si>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</si>
  <si>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</si>
  <si>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</si>
  <si>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</si>
  <si>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</si>
  <si>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</si>
  <si>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</si>
  <si>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</si>
  <si>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</si>
  <si>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</si>
  <si>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</si>
  <si>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</si>
  <si>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</si>
  <si>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</si>
  <si>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</si>
  <si>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</si>
  <si>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</si>
  <si>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</si>
  <si>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</si>
  <si>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</si>
  <si>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</si>
  <si>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</si>
  <si>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</si>
  <si>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</si>
  <si>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</si>
  <si>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</si>
  <si>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</si>
  <si>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</si>
  <si>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</si>
  <si>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</si>
  <si>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</si>
  <si>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</si>
  <si>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</si>
  <si>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</si>
  <si>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</si>
  <si>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</si>
  <si>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</si>
  <si>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</si>
  <si>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</si>
  <si>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</si>
  <si>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</si>
  <si>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</si>
  <si>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</si>
  <si>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</si>
  <si>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</si>
  <si>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</si>
  <si>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</si>
  <si>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</si>
  <si>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</si>
  <si>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</si>
  <si>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</si>
  <si>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</si>
  <si>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</si>
  <si>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</si>
  <si>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</si>
  <si>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</si>
  <si>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</si>
  <si>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</si>
  <si>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</si>
  <si>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</si>
  <si>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</si>
  <si>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</si>
  <si>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</si>
  <si>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</si>
  <si>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</si>
  <si>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</si>
  <si>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</si>
  <si>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</si>
  <si>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</si>
  <si>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</si>
  <si>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</si>
  <si>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</si>
  <si>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</si>
  <si>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</si>
  <si>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</si>
  <si>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</si>
  <si>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</si>
  <si>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</si>
  <si>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</si>
  <si>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</si>
  <si>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</si>
  <si>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</si>
  <si>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</si>
  <si>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</si>
  <si>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</si>
  <si>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</si>
  <si>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</si>
  <si>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</si>
  <si>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</si>
  <si>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</si>
  <si>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</si>
  <si>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</si>
  <si>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</si>
  <si>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</si>
  <si>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</si>
  <si>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</si>
  <si>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</si>
  <si>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</si>
  <si>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</si>
  <si>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</si>
  <si>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</si>
  <si>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</si>
  <si>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</si>
  <si>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</si>
  <si>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</si>
  <si>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</si>
  <si>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</si>
  <si>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</si>
  <si>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</si>
  <si>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</si>
  <si>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</si>
  <si>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</si>
  <si>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</si>
  <si>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</si>
  <si>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</si>
  <si>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</si>
  <si>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</si>
  <si>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</si>
  <si>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</si>
  <si>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</si>
  <si>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</si>
  <si>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</si>
  <si>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</si>
  <si>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</si>
  <si>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</si>
  <si>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</si>
  <si>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</si>
  <si>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</si>
  <si>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</si>
  <si>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</si>
  <si>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</si>
  <si>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</si>
  <si>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</si>
  <si>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</si>
  <si>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</si>
  <si>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</si>
  <si>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</si>
  <si>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</si>
  <si>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</si>
  <si>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</si>
  <si>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</si>
  <si>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</si>
  <si>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</si>
  <si>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</si>
  <si>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</si>
  <si>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</si>
  <si>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</si>
  <si>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</si>
  <si>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</si>
  <si>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</si>
  <si>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</si>
  <si>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</si>
  <si>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</si>
  <si>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</si>
  <si>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</si>
  <si>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</si>
  <si>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</si>
  <si>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</si>
  <si>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</si>
  <si>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</si>
  <si>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</si>
  <si>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</si>
  <si>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</si>
  <si>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</si>
  <si>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</si>
  <si>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</si>
  <si>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</si>
  <si>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</si>
  <si>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</si>
  <si>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</si>
  <si>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</si>
  <si>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</si>
  <si>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</si>
  <si>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</si>
  <si>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</si>
  <si>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</si>
  <si>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</si>
  <si>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</si>
  <si>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</si>
  <si>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</si>
  <si>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</si>
  <si>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</si>
  <si>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</si>
  <si>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</si>
  <si>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</si>
  <si>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</si>
  <si>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</si>
  <si>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</si>
  <si>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</si>
  <si>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</si>
  <si>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</si>
  <si>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</si>
  <si>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</si>
  <si>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</si>
  <si>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</si>
  <si>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</si>
  <si>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</si>
  <si>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</si>
  <si>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</si>
  <si>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</si>
  <si>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</si>
  <si>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</si>
  <si>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</si>
  <si>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</si>
  <si>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</si>
  <si>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</si>
  <si>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</si>
  <si>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</si>
  <si>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</si>
  <si>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</si>
  <si>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</si>
  <si>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</si>
  <si>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</si>
  <si>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</si>
  <si>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</si>
  <si>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</si>
  <si>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</si>
  <si>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</si>
  <si>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</si>
  <si>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</si>
  <si>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</si>
  <si>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</si>
  <si>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</si>
  <si>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</si>
  <si>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</si>
  <si>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</si>
  <si>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</si>
  <si>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</si>
  <si>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</si>
  <si>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</si>
  <si>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</si>
  <si>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</si>
  <si>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</si>
  <si>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</si>
  <si>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</si>
  <si>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</si>
  <si>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</si>
  <si>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</si>
  <si>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</si>
  <si>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</si>
  <si>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</si>
  <si>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</si>
  <si>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</si>
  <si>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</si>
  <si>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</si>
  <si>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</si>
  <si>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</si>
  <si>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</si>
  <si>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</si>
  <si>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</si>
  <si>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</si>
  <si>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</si>
  <si>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</si>
  <si>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</si>
  <si>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</si>
  <si>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</si>
  <si>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</si>
  <si>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</si>
  <si>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</si>
  <si>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</si>
  <si>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</si>
  <si>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</si>
  <si>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</si>
  <si>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</si>
  <si>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</si>
  <si>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</si>
  <si>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</si>
  <si>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</si>
  <si>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</si>
  <si>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</si>
  <si>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</si>
  <si>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</si>
  <si>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</si>
  <si>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</si>
  <si>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</si>
  <si>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</si>
  <si>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</si>
  <si>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</si>
  <si>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</si>
  <si>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</si>
  <si>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</si>
  <si>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</si>
  <si>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</si>
  <si>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</si>
  <si>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</si>
  <si>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</si>
  <si>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</si>
  <si>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</si>
  <si>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</si>
  <si>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</si>
  <si>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</si>
  <si>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</si>
  <si>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</si>
  <si>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</si>
  <si>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</si>
  <si>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</si>
  <si>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</si>
  <si>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</si>
  <si>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</si>
  <si>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</si>
  <si>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</si>
  <si>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</si>
  <si>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</si>
  <si>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</si>
  <si>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</si>
  <si>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</si>
  <si>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</si>
  <si>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</si>
  <si>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</si>
  <si>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</si>
  <si>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</si>
  <si>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</si>
  <si>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</si>
  <si>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</si>
  <si>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</si>
  <si>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</si>
  <si>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</si>
  <si>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</si>
  <si>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</si>
  <si>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</si>
  <si>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</si>
  <si>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</si>
  <si>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</si>
  <si>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</si>
  <si>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</si>
  <si>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</si>
  <si>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</si>
  <si>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</si>
  <si>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</si>
  <si>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</si>
  <si>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</si>
  <si>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</si>
  <si>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</si>
  <si>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</si>
  <si>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</si>
  <si>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</si>
  <si>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</si>
  <si>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</si>
  <si>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</si>
  <si>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</si>
  <si>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</si>
  <si>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</si>
  <si>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</si>
  <si>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</si>
  <si>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</si>
  <si>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</si>
  <si>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</si>
  <si>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</si>
  <si>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</si>
  <si>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</si>
  <si>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</si>
  <si>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</si>
  <si>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</si>
  <si>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</si>
  <si>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</si>
  <si>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</si>
  <si>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</si>
  <si>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</si>
  <si>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</si>
  <si>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</si>
  <si>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</si>
  <si>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</si>
  <si>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</si>
  <si>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</si>
  <si>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</si>
  <si>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</si>
  <si>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39.21.090</t>
  </si>
  <si>
    <t>Cabo de cobre flexível de 50 mm², isolamento 0,6/1kV - isolação HEPR 90°C</t>
  </si>
  <si>
    <t>39.21.120</t>
  </si>
  <si>
    <t>Cabo de cobre flexível de 120 mm², isolamento 0,6/1kV - isolação HEPR 90°C</t>
  </si>
  <si>
    <t>39.21.125</t>
  </si>
  <si>
    <t>Cabo de cobre flexível de 150 mm², isolamento 0,6/1 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</si>
  <si>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</si>
  <si>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</si>
  <si>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</si>
  <si>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</si>
  <si>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</si>
  <si>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</si>
  <si>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</si>
  <si>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</si>
  <si>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</si>
  <si>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</si>
  <si>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</si>
  <si>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</si>
  <si>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</si>
  <si>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</si>
  <si>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</si>
  <si>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</si>
  <si>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</si>
  <si>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</si>
  <si>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</si>
  <si>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</si>
  <si>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</si>
  <si>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</si>
  <si>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</si>
  <si>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</si>
  <si>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</si>
  <si>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</si>
  <si>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</si>
  <si>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</si>
  <si>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</si>
  <si>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</si>
  <si>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</si>
  <si>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</si>
  <si>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</si>
  <si>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</si>
  <si>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</si>
  <si>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</si>
  <si>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</si>
  <si>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</si>
  <si>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</si>
  <si>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</si>
  <si>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</si>
  <si>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</si>
  <si>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</si>
  <si>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</si>
  <si>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</si>
  <si>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</si>
  <si>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</si>
  <si>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</si>
  <si>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</si>
  <si>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</si>
  <si>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</si>
  <si>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</si>
  <si>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</si>
  <si>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</si>
  <si>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</si>
  <si>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</si>
  <si>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</si>
  <si>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</si>
  <si>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</si>
  <si>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</si>
  <si>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</si>
  <si>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</si>
  <si>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</si>
  <si>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</si>
  <si>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</si>
  <si>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</si>
  <si>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</si>
  <si>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</si>
  <si>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</si>
  <si>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</si>
  <si>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</si>
  <si>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</si>
  <si>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</si>
  <si>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</si>
  <si>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</si>
  <si>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</si>
  <si>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</si>
  <si>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</si>
  <si>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</si>
  <si>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</si>
  <si>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</si>
  <si>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</si>
  <si>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</si>
  <si>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</si>
  <si>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</si>
  <si>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</si>
  <si>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</si>
  <si>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</si>
  <si>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</si>
  <si>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</si>
  <si>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</si>
  <si>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</si>
  <si>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</si>
  <si>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</si>
  <si>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</si>
  <si>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</si>
  <si>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</si>
  <si>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</si>
  <si>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</si>
  <si>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</si>
  <si>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</si>
  <si>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</si>
  <si>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</si>
  <si>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</si>
  <si>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</si>
  <si>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</si>
  <si>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</si>
  <si>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</si>
  <si>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</si>
  <si>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</si>
  <si>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</si>
  <si>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</si>
  <si>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</si>
  <si>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</si>
  <si>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</si>
  <si>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</si>
  <si>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</si>
  <si>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</si>
  <si>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</si>
  <si>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</si>
  <si>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</si>
  <si>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</si>
  <si>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</si>
  <si>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</si>
  <si>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</si>
  <si>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</si>
  <si>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</si>
  <si>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</si>
  <si>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</si>
  <si>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</si>
  <si>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</si>
  <si>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</si>
  <si>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</si>
  <si>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</si>
  <si>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</si>
  <si>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</si>
  <si>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</si>
  <si>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</si>
  <si>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</si>
  <si>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</si>
  <si>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</si>
  <si>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</si>
  <si>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</si>
  <si>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</si>
  <si>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</si>
  <si>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</si>
  <si>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</si>
  <si>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</si>
  <si>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</si>
  <si>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</si>
  <si>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</si>
  <si>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</si>
  <si>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</si>
  <si>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</si>
  <si>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</si>
  <si>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</si>
  <si>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</si>
  <si>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</si>
  <si>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</si>
  <si>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</si>
  <si>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</si>
  <si>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</si>
  <si>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</si>
  <si>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</si>
  <si>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</si>
  <si>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</si>
  <si>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</si>
  <si>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</si>
  <si>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</si>
  <si>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</si>
  <si>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</si>
  <si>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</si>
  <si>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</si>
  <si>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</si>
  <si>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</si>
  <si>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</si>
  <si>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</si>
  <si>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</si>
  <si>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</si>
  <si>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</si>
  <si>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</si>
  <si>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</si>
  <si>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</si>
  <si>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</si>
  <si>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</si>
  <si>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</si>
  <si>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</si>
  <si>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</si>
  <si>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</si>
  <si>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</si>
  <si>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</si>
  <si>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</si>
  <si>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</si>
  <si>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</si>
  <si>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</si>
  <si>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</si>
  <si>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</si>
  <si>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</si>
  <si>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</si>
  <si>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</si>
  <si>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40.07.020</t>
  </si>
  <si>
    <t>Caixa em PVC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</si>
  <si>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</si>
  <si>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</si>
  <si>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</si>
  <si>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</si>
  <si>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</si>
  <si>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</si>
  <si>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</si>
  <si>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</si>
  <si>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</si>
  <si>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</si>
  <si>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</si>
  <si>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</si>
  <si>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</si>
  <si>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</si>
  <si>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</si>
  <si>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</si>
  <si>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</si>
  <si>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</si>
  <si>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</si>
  <si>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</si>
  <si>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</si>
  <si>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</si>
  <si>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</si>
  <si>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</si>
  <si>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</si>
  <si>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</si>
  <si>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</si>
  <si>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</si>
  <si>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</si>
  <si>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</si>
  <si>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</si>
  <si>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</si>
  <si>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</si>
  <si>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</si>
  <si>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</si>
  <si>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</si>
  <si>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</si>
  <si>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</si>
  <si>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</si>
  <si>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</si>
  <si>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</si>
  <si>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</si>
  <si>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</si>
  <si>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</si>
  <si>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</si>
  <si>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</si>
  <si>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</si>
  <si>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</si>
  <si>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</si>
  <si>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</si>
  <si>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</si>
  <si>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</si>
  <si>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</si>
  <si>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</si>
  <si>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</si>
  <si>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</si>
  <si>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</si>
  <si>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</si>
  <si>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</si>
  <si>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</si>
  <si>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</si>
  <si>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</si>
  <si>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</si>
  <si>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</si>
  <si>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</si>
  <si>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</si>
  <si>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</si>
  <si>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</si>
  <si>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</si>
  <si>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</si>
  <si>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</si>
  <si>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</si>
  <si>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</si>
  <si>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</si>
  <si>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</si>
  <si>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</si>
  <si>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</si>
  <si>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</si>
  <si>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</si>
  <si>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</si>
  <si>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</si>
  <si>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</si>
  <si>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</si>
  <si>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</si>
  <si>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</si>
  <si>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</si>
  <si>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</si>
  <si>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</si>
  <si>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</si>
  <si>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</si>
  <si>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</si>
  <si>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</si>
  <si>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</si>
  <si>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</si>
  <si>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</si>
  <si>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</si>
  <si>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</si>
  <si>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</si>
  <si>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</si>
  <si>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</si>
  <si>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</si>
  <si>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</si>
  <si>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</si>
  <si>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</si>
  <si>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</si>
  <si>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</si>
  <si>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</si>
  <si>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</si>
  <si>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</si>
  <si>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</si>
  <si>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</si>
  <si>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</si>
  <si>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</si>
  <si>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</si>
  <si>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</si>
  <si>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</si>
  <si>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</si>
  <si>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</si>
  <si>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</si>
  <si>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</si>
  <si>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</si>
  <si>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</si>
  <si>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</si>
  <si>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</si>
  <si>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</si>
  <si>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</si>
  <si>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</si>
  <si>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</si>
  <si>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</si>
  <si>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</si>
  <si>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</si>
  <si>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</si>
  <si>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</si>
  <si>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</si>
  <si>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</si>
  <si>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</si>
  <si>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</si>
  <si>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</si>
  <si>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</si>
  <si>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</si>
  <si>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</si>
  <si>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</si>
  <si>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</si>
  <si>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</si>
  <si>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</si>
  <si>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</si>
  <si>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</si>
  <si>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</si>
  <si>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</si>
  <si>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</si>
  <si>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</si>
  <si>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</si>
  <si>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</si>
  <si>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</si>
  <si>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</si>
  <si>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</si>
  <si>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</si>
  <si>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</si>
  <si>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</si>
  <si>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</si>
  <si>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</si>
  <si>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</si>
  <si>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</si>
  <si>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</si>
  <si>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</si>
  <si>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</si>
  <si>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</si>
  <si>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</si>
  <si>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</si>
  <si>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</si>
  <si>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</si>
  <si>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</si>
  <si>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</si>
  <si>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</si>
  <si>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</si>
  <si>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</si>
  <si>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</si>
  <si>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</si>
  <si>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</si>
  <si>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</si>
  <si>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</si>
  <si>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</si>
  <si>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</si>
  <si>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</si>
  <si>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</si>
  <si>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</si>
  <si>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</si>
  <si>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</si>
  <si>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</si>
  <si>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</si>
  <si>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</si>
  <si>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</si>
  <si>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</si>
  <si>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</si>
  <si>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</si>
  <si>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</si>
  <si>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</si>
  <si>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</si>
  <si>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</si>
  <si>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</si>
  <si>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</si>
  <si>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</si>
  <si>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</si>
  <si>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</si>
  <si>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</si>
  <si>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</si>
  <si>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</si>
  <si>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</si>
  <si>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</si>
  <si>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</si>
  <si>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</si>
  <si>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</si>
  <si>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</si>
  <si>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</si>
  <si>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</si>
  <si>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</si>
  <si>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</si>
  <si>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</si>
  <si>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</si>
  <si>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</si>
  <si>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41.11.116</t>
  </si>
  <si>
    <t>Luminária LED retangular para poste, fluxo luminoso de 5000 a 5500 lm - potência de 50W</t>
  </si>
  <si>
    <t>41.11.702</t>
  </si>
  <si>
    <t>Luminária LED solar integrada para poste, fluxo luminoso de 8000 lm, eficiência mínima de 130,5 lm/W - potência de 80 W</t>
  </si>
  <si>
    <t>41.11.703</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</si>
  <si>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</si>
  <si>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</si>
  <si>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</si>
  <si>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</si>
  <si>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</si>
  <si>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</si>
  <si>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</si>
  <si>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</si>
  <si>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</si>
  <si>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</si>
  <si>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</si>
  <si>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</si>
  <si>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</si>
  <si>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</si>
  <si>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</si>
  <si>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</si>
  <si>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</si>
  <si>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</si>
  <si>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</si>
  <si>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</si>
  <si>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</si>
  <si>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</si>
  <si>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</si>
  <si>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</si>
  <si>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</si>
  <si>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</si>
  <si>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</si>
  <si>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</si>
  <si>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</si>
  <si>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</si>
  <si>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</si>
  <si>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</si>
  <si>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</si>
  <si>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</si>
  <si>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</si>
  <si>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</si>
  <si>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</si>
  <si>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</si>
  <si>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</si>
  <si>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</si>
  <si>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</si>
  <si>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</si>
  <si>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</si>
  <si>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</si>
  <si>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</si>
  <si>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</si>
  <si>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</si>
  <si>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</si>
  <si>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</si>
  <si>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</si>
  <si>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</si>
  <si>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</si>
  <si>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</si>
  <si>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</si>
  <si>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</si>
  <si>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</si>
  <si>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</si>
  <si>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</si>
  <si>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</si>
  <si>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</si>
  <si>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</si>
  <si>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</si>
  <si>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</si>
  <si>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41.14.790</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</si>
  <si>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</si>
  <si>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</si>
  <si>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</si>
  <si>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</si>
  <si>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</si>
  <si>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</si>
  <si>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</si>
  <si>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</si>
  <si>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</si>
  <si>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</si>
  <si>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</si>
  <si>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</si>
  <si>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</si>
  <si>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</si>
  <si>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</si>
  <si>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</si>
  <si>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</si>
  <si>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</si>
  <si>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</si>
  <si>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</si>
  <si>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</si>
  <si>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</si>
  <si>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</si>
  <si>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</si>
  <si>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</si>
  <si>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</si>
  <si>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</si>
  <si>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</si>
  <si>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</si>
  <si>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</si>
  <si>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</si>
  <si>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</si>
  <si>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</si>
  <si>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</si>
  <si>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</si>
  <si>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</si>
  <si>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</si>
  <si>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</si>
  <si>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</si>
  <si>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</si>
  <si>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</si>
  <si>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</si>
  <si>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</si>
  <si>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</si>
  <si>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</si>
  <si>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</si>
  <si>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</si>
  <si>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</si>
  <si>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</si>
  <si>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</si>
  <si>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</si>
  <si>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</si>
  <si>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</si>
  <si>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</si>
  <si>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</si>
  <si>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</si>
  <si>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</si>
  <si>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</si>
  <si>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</si>
  <si>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</si>
  <si>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</si>
  <si>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</si>
  <si>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</si>
  <si>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</si>
  <si>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</si>
  <si>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</si>
  <si>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</si>
  <si>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</si>
  <si>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</si>
  <si>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</si>
  <si>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</si>
  <si>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</si>
  <si>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</si>
  <si>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</si>
  <si>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</si>
  <si>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</si>
  <si>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</si>
  <si>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</si>
  <si>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</si>
  <si>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</si>
  <si>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</si>
  <si>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</si>
  <si>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</si>
  <si>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</si>
  <si>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</si>
  <si>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</si>
  <si>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</si>
  <si>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</si>
  <si>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</si>
  <si>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</si>
  <si>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</si>
  <si>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</si>
  <si>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</si>
  <si>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</si>
  <si>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</si>
  <si>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</si>
  <si>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</si>
  <si>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</si>
  <si>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</si>
  <si>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</si>
  <si>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</si>
  <si>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</si>
  <si>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</si>
  <si>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</si>
  <si>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</si>
  <si>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</si>
  <si>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</si>
  <si>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</si>
  <si>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</si>
  <si>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</si>
  <si>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</si>
  <si>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</si>
  <si>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</si>
  <si>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</si>
  <si>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</si>
  <si>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</si>
  <si>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</si>
  <si>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</si>
  <si>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</si>
  <si>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</si>
  <si>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</si>
  <si>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</si>
  <si>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</si>
  <si>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</si>
  <si>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</si>
  <si>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</si>
  <si>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</si>
  <si>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</si>
  <si>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</si>
  <si>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</si>
  <si>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</si>
  <si>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</si>
  <si>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</si>
  <si>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</si>
  <si>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</si>
  <si>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</si>
  <si>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</si>
  <si>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</si>
  <si>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</si>
  <si>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</si>
  <si>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</si>
  <si>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</si>
  <si>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</si>
  <si>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42.05.390</t>
  </si>
  <si>
    <t>Presilha em latão para cabos de 16 até 50 mm²</t>
  </si>
  <si>
    <t>42.05.410</t>
  </si>
  <si>
    <t>Suporte para fixação de terminal aéreo e/ou de cabo de cobre nu, com base ondulada</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</si>
  <si>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</si>
  <si>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</si>
  <si>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</si>
  <si>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</si>
  <si>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</si>
  <si>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</si>
  <si>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</si>
  <si>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</si>
  <si>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</si>
  <si>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</si>
  <si>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</si>
  <si>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</si>
  <si>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</si>
  <si>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</si>
  <si>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</si>
  <si>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</si>
  <si>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</si>
  <si>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</si>
  <si>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</si>
  <si>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</si>
  <si>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</si>
  <si>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</si>
  <si>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</si>
  <si>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</si>
  <si>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</si>
  <si>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</si>
  <si>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</si>
  <si>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</si>
  <si>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</si>
  <si>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</si>
  <si>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</si>
  <si>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</si>
  <si>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</si>
  <si>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</si>
  <si>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</si>
  <si>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</si>
  <si>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</si>
  <si>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</si>
  <si>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</si>
  <si>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</si>
  <si>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</si>
  <si>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</si>
  <si>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</si>
  <si>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</si>
  <si>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</si>
  <si>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</si>
  <si>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</si>
  <si>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</si>
  <si>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</si>
  <si>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</si>
  <si>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</si>
  <si>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</si>
  <si>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</si>
  <si>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</si>
  <si>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</si>
  <si>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</si>
  <si>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</si>
  <si>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</si>
  <si>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</si>
  <si>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</si>
  <si>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</si>
  <si>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</si>
  <si>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</si>
  <si>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</si>
  <si>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</si>
  <si>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</si>
  <si>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</si>
  <si>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</si>
  <si>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</si>
  <si>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</si>
  <si>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</si>
  <si>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</si>
  <si>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</si>
  <si>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</si>
  <si>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</si>
  <si>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</si>
  <si>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</si>
  <si>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</si>
  <si>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</si>
  <si>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</si>
  <si>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</si>
  <si>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</si>
  <si>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</si>
  <si>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</si>
  <si>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</si>
  <si>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</si>
  <si>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</si>
  <si>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</si>
  <si>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</si>
  <si>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</si>
  <si>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</si>
  <si>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</si>
  <si>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</si>
  <si>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</si>
  <si>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</si>
  <si>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</si>
  <si>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</si>
  <si>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</si>
  <si>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</si>
  <si>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</si>
  <si>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</si>
  <si>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</si>
  <si>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</si>
  <si>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</si>
  <si>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</si>
  <si>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</si>
  <si>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</si>
  <si>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</si>
  <si>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</si>
  <si>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</si>
  <si>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</si>
  <si>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</si>
  <si>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</si>
  <si>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</si>
  <si>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</si>
  <si>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</si>
  <si>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</si>
  <si>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</si>
  <si>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</si>
  <si>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</si>
  <si>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</si>
  <si>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</si>
  <si>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</si>
  <si>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</si>
  <si>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</si>
  <si>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</si>
  <si>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</si>
  <si>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</si>
  <si>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</si>
  <si>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</si>
  <si>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</si>
  <si>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</si>
  <si>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</si>
  <si>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</si>
  <si>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</si>
  <si>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</si>
  <si>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</si>
  <si>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</si>
  <si>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</si>
  <si>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</si>
  <si>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</si>
  <si>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</si>
  <si>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</si>
  <si>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</si>
  <si>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</si>
  <si>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</si>
  <si>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</si>
  <si>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</si>
  <si>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</si>
  <si>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</si>
  <si>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</si>
  <si>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</si>
  <si>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</si>
  <si>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</si>
  <si>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</si>
  <si>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</si>
  <si>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</si>
  <si>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</si>
  <si>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</si>
  <si>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</si>
  <si>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</si>
  <si>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</si>
  <si>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</si>
  <si>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</si>
  <si>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</si>
  <si>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</si>
  <si>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</si>
  <si>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</si>
  <si>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</si>
  <si>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</si>
  <si>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</si>
  <si>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</si>
  <si>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</si>
  <si>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</si>
  <si>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</si>
  <si>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</si>
  <si>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</si>
  <si>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</si>
  <si>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</si>
  <si>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</si>
  <si>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</si>
  <si>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</si>
  <si>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</si>
  <si>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</si>
  <si>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</si>
  <si>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</si>
  <si>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</si>
  <si>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</si>
  <si>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</si>
  <si>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</si>
  <si>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</si>
  <si>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</si>
  <si>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</si>
  <si>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</si>
  <si>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</si>
  <si>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</si>
  <si>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</si>
  <si>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</si>
  <si>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</si>
  <si>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</si>
  <si>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</si>
  <si>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</si>
  <si>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</si>
  <si>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</si>
  <si>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</si>
  <si>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</si>
  <si>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</si>
  <si>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</si>
  <si>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</si>
  <si>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</si>
  <si>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</si>
  <si>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</si>
  <si>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</si>
  <si>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</si>
  <si>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</si>
  <si>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</si>
  <si>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</si>
  <si>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</si>
  <si>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</si>
  <si>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</si>
  <si>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</si>
  <si>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</si>
  <si>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</si>
  <si>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</si>
  <si>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</si>
  <si>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</si>
  <si>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</si>
  <si>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</si>
  <si>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</si>
  <si>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</si>
  <si>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</si>
  <si>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</si>
  <si>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</si>
  <si>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</si>
  <si>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</si>
  <si>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</si>
  <si>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</si>
  <si>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</si>
  <si>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</si>
  <si>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</si>
  <si>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</si>
  <si>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</si>
  <si>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</si>
  <si>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</si>
  <si>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</si>
  <si>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</si>
  <si>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</si>
  <si>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</si>
  <si>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</si>
  <si>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</si>
  <si>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</si>
  <si>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</si>
  <si>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</si>
  <si>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</si>
  <si>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</si>
  <si>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</si>
  <si>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</si>
  <si>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</si>
  <si>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</si>
  <si>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</si>
  <si>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</si>
  <si>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</si>
  <si>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</si>
  <si>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</si>
  <si>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</si>
  <si>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</si>
  <si>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</si>
  <si>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</si>
  <si>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</si>
  <si>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</si>
  <si>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</si>
  <si>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</si>
  <si>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</si>
  <si>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</si>
  <si>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</si>
  <si>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</si>
  <si>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</si>
  <si>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</si>
  <si>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</si>
  <si>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</si>
  <si>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</si>
  <si>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</si>
  <si>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</si>
  <si>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</si>
  <si>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</si>
  <si>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</si>
  <si>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</si>
  <si>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</si>
  <si>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</si>
  <si>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</si>
  <si>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</si>
  <si>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</si>
  <si>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</si>
  <si>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</si>
  <si>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</si>
  <si>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</si>
  <si>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</si>
  <si>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</si>
  <si>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</si>
  <si>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</si>
  <si>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</si>
  <si>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</si>
  <si>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</si>
  <si>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</si>
  <si>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</si>
  <si>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</si>
  <si>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</si>
  <si>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</si>
  <si>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</si>
  <si>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</si>
  <si>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</si>
  <si>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</si>
  <si>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</si>
  <si>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</si>
  <si>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</si>
  <si>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</si>
  <si>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</si>
  <si>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</si>
  <si>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</si>
  <si>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</si>
  <si>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</si>
  <si>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</si>
  <si>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</si>
  <si>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</si>
  <si>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</si>
  <si>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</si>
  <si>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</si>
  <si>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</si>
  <si>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</si>
  <si>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</si>
  <si>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</si>
  <si>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</si>
  <si>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</si>
  <si>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</si>
  <si>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</si>
  <si>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</si>
  <si>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</si>
  <si>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</si>
  <si>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</si>
  <si>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</si>
  <si>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</si>
  <si>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</si>
  <si>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</si>
  <si>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</si>
  <si>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</si>
  <si>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</si>
  <si>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</si>
  <si>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</si>
  <si>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</si>
  <si>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</si>
  <si>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</si>
  <si>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</si>
  <si>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</si>
  <si>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</si>
  <si>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</si>
  <si>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</si>
  <si>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</si>
  <si>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</si>
  <si>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</si>
  <si>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</si>
  <si>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</si>
  <si>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</si>
  <si>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</si>
  <si>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</si>
  <si>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</si>
  <si>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</si>
  <si>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</si>
  <si>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</si>
  <si>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</si>
  <si>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</si>
  <si>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</si>
  <si>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</si>
  <si>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</si>
  <si>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</si>
  <si>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</si>
  <si>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</si>
  <si>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</si>
  <si>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</si>
  <si>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</si>
  <si>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</si>
  <si>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</si>
  <si>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</si>
  <si>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</si>
  <si>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</si>
  <si>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</si>
  <si>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</si>
  <si>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</si>
  <si>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</si>
  <si>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</si>
  <si>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</si>
  <si>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</si>
  <si>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</si>
  <si>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</si>
  <si>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</si>
  <si>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</si>
  <si>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</si>
  <si>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</si>
  <si>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</si>
  <si>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</si>
  <si>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</si>
  <si>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</si>
  <si>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</si>
  <si>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</si>
  <si>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</si>
  <si>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</si>
  <si>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</si>
  <si>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</si>
  <si>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</si>
  <si>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</si>
  <si>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</si>
  <si>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</si>
  <si>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</si>
  <si>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</si>
  <si>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</si>
  <si>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</si>
  <si>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</si>
  <si>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</si>
  <si>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</si>
  <si>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</si>
  <si>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</si>
  <si>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</si>
  <si>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</si>
  <si>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</si>
  <si>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</si>
  <si>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</si>
  <si>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</si>
  <si>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</si>
  <si>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</si>
  <si>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</si>
  <si>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</si>
  <si>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</si>
  <si>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</si>
  <si>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</si>
  <si>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</si>
  <si>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</si>
  <si>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</si>
  <si>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</si>
  <si>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</si>
  <si>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</si>
  <si>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</si>
  <si>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</si>
  <si>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</si>
  <si>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</si>
  <si>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</si>
  <si>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</si>
  <si>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</si>
  <si>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</si>
  <si>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</si>
  <si>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</si>
  <si>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</si>
  <si>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</si>
  <si>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</si>
  <si>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</si>
  <si>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</si>
  <si>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</si>
  <si>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</si>
  <si>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</si>
  <si>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</si>
  <si>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</si>
  <si>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</si>
  <si>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</si>
  <si>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</si>
  <si>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</si>
  <si>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</si>
  <si>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</si>
  <si>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</si>
  <si>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</si>
  <si>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</si>
  <si>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</si>
  <si>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</si>
  <si>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</si>
  <si>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</si>
  <si>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</si>
  <si>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</si>
  <si>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</si>
  <si>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</si>
  <si>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</si>
  <si>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</si>
  <si>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</si>
  <si>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</si>
  <si>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</si>
  <si>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</si>
  <si>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</si>
  <si>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</si>
  <si>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</si>
  <si>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</si>
  <si>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</si>
  <si>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</si>
  <si>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</si>
  <si>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</si>
  <si>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</si>
  <si>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</si>
  <si>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</si>
  <si>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</si>
  <si>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</si>
  <si>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</si>
  <si>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</si>
  <si>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</si>
  <si>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</si>
  <si>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</si>
  <si>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</si>
  <si>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</si>
  <si>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</si>
  <si>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</si>
  <si>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</si>
  <si>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</si>
  <si>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</si>
  <si>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</si>
  <si>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</si>
  <si>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</si>
  <si>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</si>
  <si>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</si>
  <si>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</si>
  <si>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</si>
  <si>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</si>
  <si>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</si>
  <si>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</si>
  <si>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</si>
  <si>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</si>
  <si>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</si>
  <si>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</si>
  <si>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</si>
  <si>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</si>
  <si>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</si>
  <si>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</si>
  <si>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</si>
  <si>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</si>
  <si>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</si>
  <si>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</si>
  <si>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</si>
  <si>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</si>
  <si>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</si>
  <si>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</si>
  <si>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</si>
  <si>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</si>
  <si>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</si>
  <si>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</si>
  <si>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</si>
  <si>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</si>
  <si>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</si>
  <si>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</si>
  <si>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</si>
  <si>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</si>
  <si>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</si>
  <si>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</si>
  <si>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</si>
  <si>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</si>
  <si>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46.01.040</t>
  </si>
  <si>
    <t>Tubo de PVC rígido soldável marrom, DN= 40 mm, (1 1/4´),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</si>
  <si>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</si>
  <si>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</si>
  <si>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</si>
  <si>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</si>
  <si>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</si>
  <si>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</si>
  <si>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</si>
  <si>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</si>
  <si>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</si>
  <si>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</si>
  <si>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46.03</t>
  </si>
  <si>
    <t>Tubulacao em PVC rigido branco serie R - A.P e esgoto domiciliar</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</si>
  <si>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</si>
  <si>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</si>
  <si>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</si>
  <si>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</si>
  <si>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</si>
  <si>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</si>
  <si>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</si>
  <si>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</si>
  <si>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</si>
  <si>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</si>
  <si>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</si>
  <si>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</si>
  <si>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</si>
  <si>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</si>
  <si>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</si>
  <si>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</si>
  <si>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</si>
  <si>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</si>
  <si>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</si>
  <si>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</si>
  <si>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</si>
  <si>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</si>
  <si>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</si>
  <si>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</si>
  <si>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</si>
  <si>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</si>
  <si>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</si>
  <si>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</si>
  <si>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</si>
  <si>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</si>
  <si>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</si>
  <si>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</si>
  <si>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</si>
  <si>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</si>
  <si>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</si>
  <si>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</si>
  <si>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</si>
  <si>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</si>
  <si>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</si>
  <si>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</si>
  <si>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</si>
  <si>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</si>
  <si>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</si>
  <si>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</si>
  <si>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</si>
  <si>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</si>
  <si>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</si>
  <si>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</si>
  <si>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</si>
  <si>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</si>
  <si>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</si>
  <si>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</si>
  <si>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</si>
  <si>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</si>
  <si>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</si>
  <si>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</si>
  <si>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</si>
  <si>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</si>
  <si>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</si>
  <si>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</si>
  <si>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</si>
  <si>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</si>
  <si>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</si>
  <si>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</si>
  <si>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</si>
  <si>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</si>
  <si>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</si>
  <si>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</si>
  <si>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</si>
  <si>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</si>
  <si>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</si>
  <si>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</si>
  <si>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</si>
  <si>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</si>
  <si>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</si>
  <si>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</si>
  <si>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</si>
  <si>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</si>
  <si>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</si>
  <si>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</si>
  <si>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</si>
  <si>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</si>
  <si>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</si>
  <si>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</si>
  <si>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</si>
  <si>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</si>
  <si>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</si>
  <si>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</si>
  <si>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</si>
  <si>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</si>
  <si>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</si>
  <si>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</si>
  <si>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</si>
  <si>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</si>
  <si>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</si>
  <si>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</si>
  <si>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</si>
  <si>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</si>
  <si>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</si>
  <si>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</si>
  <si>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</si>
  <si>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</si>
  <si>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</si>
  <si>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</si>
  <si>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</si>
  <si>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</si>
  <si>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</si>
  <si>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</si>
  <si>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</si>
  <si>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</si>
  <si>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</si>
  <si>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</si>
  <si>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</si>
  <si>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</si>
  <si>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</si>
  <si>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</si>
  <si>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</si>
  <si>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</si>
  <si>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</si>
  <si>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</si>
  <si>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</si>
  <si>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</si>
  <si>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</si>
  <si>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</si>
  <si>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</si>
  <si>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</si>
  <si>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</si>
  <si>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</si>
  <si>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</si>
  <si>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</si>
  <si>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</si>
  <si>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</si>
  <si>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</si>
  <si>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</si>
  <si>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</si>
  <si>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</si>
  <si>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</si>
  <si>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</si>
  <si>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</si>
  <si>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</si>
  <si>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</si>
  <si>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</si>
  <si>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</si>
  <si>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</si>
  <si>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</si>
  <si>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</si>
  <si>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</si>
  <si>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</si>
  <si>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</si>
  <si>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</si>
  <si>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</si>
  <si>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</si>
  <si>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</si>
  <si>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</si>
  <si>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</si>
  <si>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</si>
  <si>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</si>
  <si>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</si>
  <si>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</si>
  <si>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</si>
  <si>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</si>
  <si>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</si>
  <si>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</si>
  <si>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</si>
  <si>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</si>
  <si>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</si>
  <si>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</si>
  <si>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</si>
  <si>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</si>
  <si>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</si>
  <si>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</si>
  <si>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</si>
  <si>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</si>
  <si>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</si>
  <si>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</si>
  <si>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</si>
  <si>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</si>
  <si>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</si>
  <si>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</si>
  <si>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</si>
  <si>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</si>
  <si>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</si>
  <si>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</si>
  <si>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</si>
  <si>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</si>
  <si>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</si>
  <si>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</si>
  <si>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</si>
  <si>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</si>
  <si>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</si>
  <si>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</si>
  <si>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</si>
  <si>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</si>
  <si>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</si>
  <si>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</si>
  <si>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</si>
  <si>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</si>
  <si>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</si>
  <si>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</si>
  <si>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</si>
  <si>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</si>
  <si>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</si>
  <si>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</si>
  <si>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</si>
  <si>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</si>
  <si>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</si>
  <si>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</si>
  <si>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</si>
  <si>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</si>
  <si>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</si>
  <si>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</si>
  <si>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</si>
  <si>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</si>
  <si>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</si>
  <si>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</si>
  <si>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</si>
  <si>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</si>
  <si>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</si>
  <si>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</si>
  <si>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</si>
  <si>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</si>
  <si>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</si>
  <si>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</si>
  <si>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</si>
  <si>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</si>
  <si>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</si>
  <si>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</si>
  <si>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</si>
  <si>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</si>
  <si>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</si>
  <si>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</si>
  <si>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</si>
  <si>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</si>
  <si>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</si>
  <si>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</si>
  <si>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</si>
  <si>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</si>
  <si>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</si>
  <si>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</si>
  <si>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</si>
  <si>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</si>
  <si>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</si>
  <si>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</si>
  <si>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</si>
  <si>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</si>
  <si>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</si>
  <si>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</si>
  <si>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</si>
  <si>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</si>
  <si>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</si>
  <si>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</si>
  <si>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</si>
  <si>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</si>
  <si>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</si>
  <si>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</si>
  <si>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</si>
  <si>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</si>
  <si>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</si>
  <si>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</si>
  <si>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</si>
  <si>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</si>
  <si>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</si>
  <si>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</si>
  <si>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</si>
  <si>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</si>
  <si>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</si>
  <si>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</si>
  <si>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</si>
  <si>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</si>
  <si>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</si>
  <si>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</si>
  <si>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</si>
  <si>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</si>
  <si>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</si>
  <si>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</si>
  <si>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</si>
  <si>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</si>
  <si>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</si>
  <si>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</si>
  <si>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</si>
  <si>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</si>
  <si>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</si>
  <si>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</si>
  <si>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</si>
  <si>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</si>
  <si>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</si>
  <si>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</si>
  <si>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</si>
  <si>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</si>
  <si>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</si>
  <si>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</si>
  <si>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</si>
  <si>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</si>
  <si>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</si>
  <si>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</si>
  <si>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</si>
  <si>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</si>
  <si>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</si>
  <si>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</si>
  <si>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</si>
  <si>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</si>
  <si>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</si>
  <si>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</si>
  <si>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</si>
  <si>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</si>
  <si>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</si>
  <si>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</si>
  <si>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</si>
  <si>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</si>
  <si>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</si>
  <si>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</si>
  <si>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</si>
  <si>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</si>
  <si>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</si>
  <si>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</si>
  <si>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</si>
  <si>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</si>
  <si>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</si>
  <si>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</si>
  <si>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</si>
  <si>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</si>
  <si>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</si>
  <si>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</si>
  <si>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</si>
  <si>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</si>
  <si>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</si>
  <si>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</si>
  <si>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</si>
  <si>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</si>
  <si>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</si>
  <si>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</si>
  <si>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</si>
  <si>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</si>
  <si>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</si>
  <si>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</si>
  <si>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</si>
  <si>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</si>
  <si>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</si>
  <si>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</si>
  <si>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</si>
  <si>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</si>
  <si>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</si>
  <si>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</si>
  <si>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</si>
  <si>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</si>
  <si>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</si>
  <si>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</si>
  <si>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</si>
  <si>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</si>
  <si>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</si>
  <si>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</si>
  <si>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</si>
  <si>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</si>
  <si>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</si>
  <si>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</si>
  <si>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</si>
  <si>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</si>
  <si>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</si>
  <si>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</si>
  <si>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</si>
  <si>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</si>
  <si>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</si>
  <si>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</si>
  <si>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</si>
  <si>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</si>
  <si>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</si>
  <si>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</si>
  <si>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</si>
  <si>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</si>
  <si>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</si>
  <si>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</si>
  <si>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</si>
  <si>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</si>
  <si>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</si>
  <si>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</si>
  <si>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</si>
  <si>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</si>
  <si>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</si>
  <si>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</si>
  <si>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</si>
  <si>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</si>
  <si>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</si>
  <si>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</si>
  <si>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</si>
  <si>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</si>
  <si>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</si>
  <si>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</si>
  <si>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</si>
  <si>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</si>
  <si>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</si>
  <si>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</si>
  <si>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</si>
  <si>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</si>
  <si>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</si>
  <si>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</si>
  <si>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</si>
  <si>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</si>
  <si>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</si>
  <si>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</si>
  <si>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</si>
  <si>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</si>
  <si>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</si>
  <si>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</si>
  <si>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</si>
  <si>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</si>
  <si>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</si>
  <si>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</si>
  <si>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</si>
  <si>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</si>
  <si>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</si>
  <si>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</si>
  <si>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</si>
  <si>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</si>
  <si>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</si>
  <si>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</si>
  <si>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</si>
  <si>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</si>
  <si>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</si>
  <si>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</si>
  <si>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</si>
  <si>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</si>
  <si>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</si>
  <si>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</si>
  <si>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</si>
  <si>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</si>
  <si>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</si>
  <si>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</si>
  <si>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</si>
  <si>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</si>
  <si>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</si>
  <si>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</si>
  <si>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</si>
  <si>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</si>
  <si>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</si>
  <si>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</si>
  <si>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</si>
  <si>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</si>
  <si>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</si>
  <si>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</si>
  <si>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</si>
  <si>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</si>
  <si>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</si>
  <si>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</si>
  <si>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</si>
  <si>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</si>
  <si>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</si>
  <si>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</si>
  <si>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</si>
  <si>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</si>
  <si>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</si>
  <si>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</si>
  <si>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</si>
  <si>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</si>
  <si>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</si>
  <si>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</si>
  <si>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</si>
  <si>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</si>
  <si>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</si>
  <si>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</si>
  <si>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</si>
  <si>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</si>
  <si>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</si>
  <si>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</si>
  <si>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</si>
  <si>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</si>
  <si>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</si>
  <si>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</si>
  <si>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</si>
  <si>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</si>
  <si>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</si>
  <si>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</si>
  <si>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</si>
  <si>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</si>
  <si>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</si>
  <si>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</si>
  <si>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</si>
  <si>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</si>
  <si>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</si>
  <si>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</si>
  <si>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</si>
  <si>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</si>
  <si>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</si>
  <si>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</si>
  <si>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</si>
  <si>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</si>
  <si>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</si>
  <si>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</si>
  <si>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</si>
  <si>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</si>
  <si>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</si>
  <si>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</si>
  <si>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</si>
  <si>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</si>
  <si>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</si>
  <si>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</si>
  <si>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</si>
  <si>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</si>
  <si>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</si>
  <si>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</si>
  <si>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</si>
  <si>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</si>
  <si>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</si>
  <si>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</si>
  <si>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</si>
  <si>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</si>
  <si>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</si>
  <si>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</si>
  <si>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</si>
  <si>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</si>
  <si>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</si>
  <si>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</si>
  <si>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</si>
  <si>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</si>
  <si>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</si>
  <si>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</si>
  <si>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</si>
  <si>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</si>
  <si>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</si>
  <si>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</si>
  <si>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</si>
  <si>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</si>
  <si>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</si>
  <si>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</si>
  <si>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</si>
  <si>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</si>
  <si>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</si>
  <si>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</si>
  <si>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</si>
  <si>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</si>
  <si>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</si>
  <si>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</si>
  <si>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</si>
  <si>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</si>
  <si>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</si>
  <si>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</si>
  <si>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</si>
  <si>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</si>
  <si>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</si>
  <si>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</si>
  <si>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</si>
  <si>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</si>
  <si>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</si>
  <si>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</si>
  <si>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</si>
  <si>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</si>
  <si>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</si>
  <si>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</si>
  <si>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</si>
  <si>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</si>
  <si>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</si>
  <si>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</si>
  <si>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</si>
  <si>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</si>
  <si>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</si>
  <si>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</si>
  <si>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</si>
  <si>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</si>
  <si>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</si>
  <si>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</si>
  <si>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</si>
  <si>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</si>
  <si>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</si>
  <si>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</si>
  <si>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</si>
  <si>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</si>
  <si>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</si>
  <si>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</si>
  <si>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</si>
  <si>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</si>
  <si>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</si>
  <si>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</si>
  <si>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</si>
  <si>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</si>
  <si>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</si>
  <si>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</si>
  <si>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</si>
  <si>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</si>
  <si>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</si>
  <si>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</si>
  <si>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</si>
  <si>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</si>
  <si>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</si>
  <si>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</si>
  <si>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</si>
  <si>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</si>
  <si>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</si>
  <si>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</si>
  <si>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</si>
  <si>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</si>
  <si>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</si>
  <si>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</si>
  <si>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</si>
  <si>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</si>
  <si>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</si>
  <si>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</si>
  <si>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</si>
  <si>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</si>
  <si>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</si>
  <si>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</si>
  <si>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</si>
  <si>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</si>
  <si>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</si>
  <si>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</si>
  <si>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</si>
  <si>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</si>
  <si>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</si>
  <si>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</si>
  <si>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</si>
  <si>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</si>
  <si>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</si>
  <si>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</si>
  <si>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</si>
  <si>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</si>
  <si>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</si>
  <si>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</si>
  <si>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</si>
  <si>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</si>
  <si>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</si>
  <si>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</si>
  <si>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</si>
  <si>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</si>
  <si>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</si>
  <si>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</si>
  <si>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</si>
  <si>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</si>
  <si>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</si>
  <si>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</si>
  <si>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</si>
  <si>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</si>
  <si>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</si>
  <si>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</si>
  <si>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</si>
  <si>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</si>
  <si>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</si>
  <si>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</si>
  <si>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</si>
  <si>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</si>
  <si>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</si>
  <si>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</si>
  <si>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</si>
  <si>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</si>
  <si>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</si>
  <si>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</si>
  <si>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</si>
  <si>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</si>
  <si>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</si>
  <si>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</si>
  <si>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</si>
  <si>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</si>
  <si>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</si>
  <si>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</si>
  <si>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</si>
  <si>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</si>
  <si>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</si>
  <si>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</si>
  <si>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</si>
  <si>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</si>
  <si>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</si>
  <si>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</si>
  <si>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</si>
  <si>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</si>
  <si>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</si>
  <si>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47.01.030</t>
  </si>
  <si>
    <t>Registro de gaveta em latão fundido sem acabamento, DN= 1´</t>
  </si>
  <si>
    <t>47.01.040</t>
  </si>
  <si>
    <t>Registro de gaveta em latão fundido sem acabamento, DN= 1 1/4´</t>
  </si>
  <si>
    <t>47.01.050</t>
  </si>
  <si>
    <t>Registro de gaveta em latão fundido sem acabamento, DN= 1 1/2´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</si>
  <si>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</si>
  <si>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</si>
  <si>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</si>
  <si>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</si>
  <si>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</si>
  <si>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</si>
  <si>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</si>
  <si>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</si>
  <si>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</si>
  <si>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</si>
  <si>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</si>
  <si>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</si>
  <si>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</si>
  <si>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</si>
  <si>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</si>
  <si>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</si>
  <si>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</si>
  <si>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</si>
  <si>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</si>
  <si>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</si>
  <si>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</si>
  <si>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</si>
  <si>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</si>
  <si>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</si>
  <si>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</si>
  <si>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</si>
  <si>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</si>
  <si>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</si>
  <si>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</si>
  <si>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</si>
  <si>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</si>
  <si>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</si>
  <si>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</si>
  <si>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</si>
  <si>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</si>
  <si>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</si>
  <si>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</si>
  <si>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</si>
  <si>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</si>
  <si>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</si>
  <si>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</si>
  <si>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</si>
  <si>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</si>
  <si>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</si>
  <si>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</si>
  <si>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</si>
  <si>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</si>
  <si>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</si>
  <si>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</si>
  <si>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</si>
  <si>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</si>
  <si>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</si>
  <si>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</si>
  <si>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</si>
  <si>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</si>
  <si>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</si>
  <si>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</si>
  <si>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</si>
  <si>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</si>
  <si>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</si>
  <si>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</si>
  <si>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</si>
  <si>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</si>
  <si>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</si>
  <si>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</si>
  <si>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</si>
  <si>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</si>
  <si>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</si>
  <si>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</si>
  <si>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</si>
  <si>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</si>
  <si>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</si>
  <si>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</si>
  <si>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</si>
  <si>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</si>
  <si>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</si>
  <si>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</si>
  <si>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</si>
  <si>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</si>
  <si>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</si>
  <si>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</si>
  <si>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</si>
  <si>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</si>
  <si>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</si>
  <si>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</si>
  <si>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</si>
  <si>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</si>
  <si>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</si>
  <si>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</si>
  <si>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</si>
  <si>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</si>
  <si>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</si>
  <si>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</si>
  <si>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</si>
  <si>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</si>
  <si>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</si>
  <si>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</si>
  <si>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</si>
  <si>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</si>
  <si>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</si>
  <si>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</si>
  <si>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</si>
  <si>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</si>
  <si>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</si>
  <si>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</si>
  <si>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</si>
  <si>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</si>
  <si>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</si>
  <si>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</si>
  <si>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</si>
  <si>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</si>
  <si>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</si>
  <si>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</si>
  <si>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</si>
  <si>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</si>
  <si>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</si>
  <si>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</si>
  <si>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</si>
  <si>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</si>
  <si>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</si>
  <si>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</si>
  <si>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</si>
  <si>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</si>
  <si>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</si>
  <si>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</si>
  <si>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</si>
  <si>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</si>
  <si>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</si>
  <si>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</si>
  <si>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</si>
  <si>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</si>
  <si>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</si>
  <si>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</si>
  <si>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</si>
  <si>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</si>
  <si>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</si>
  <si>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</si>
  <si>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</si>
  <si>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</si>
  <si>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</si>
  <si>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</si>
  <si>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</si>
  <si>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</si>
  <si>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</si>
  <si>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</si>
  <si>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</si>
  <si>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</si>
  <si>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</si>
  <si>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</si>
  <si>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</si>
  <si>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</si>
  <si>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</si>
  <si>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</si>
  <si>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</si>
  <si>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</si>
  <si>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</si>
  <si>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</si>
  <si>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</si>
  <si>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</si>
  <si>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</si>
  <si>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</si>
  <si>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</si>
  <si>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</si>
  <si>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</si>
  <si>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</si>
  <si>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</si>
  <si>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</si>
  <si>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</si>
  <si>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</si>
  <si>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</si>
  <si>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</si>
  <si>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</si>
  <si>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</si>
  <si>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</si>
  <si>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</si>
  <si>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</si>
  <si>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</si>
  <si>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</si>
  <si>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</si>
  <si>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</si>
  <si>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</si>
  <si>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</si>
  <si>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</si>
  <si>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</si>
  <si>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</si>
  <si>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</si>
  <si>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</si>
  <si>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</si>
  <si>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</si>
  <si>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</si>
  <si>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</si>
  <si>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</si>
  <si>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</si>
  <si>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</si>
  <si>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</si>
  <si>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</si>
  <si>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</si>
  <si>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</si>
  <si>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</si>
  <si>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</si>
  <si>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</si>
  <si>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</si>
  <si>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</si>
  <si>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</si>
  <si>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</si>
  <si>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</si>
  <si>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</si>
  <si>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</si>
  <si>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</si>
  <si>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</si>
  <si>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</si>
  <si>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</si>
  <si>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</si>
  <si>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</si>
  <si>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</si>
  <si>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</si>
  <si>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</si>
  <si>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</si>
  <si>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</si>
  <si>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</si>
  <si>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</si>
  <si>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</si>
  <si>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</si>
  <si>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</si>
  <si>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</si>
  <si>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</si>
  <si>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</si>
  <si>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</si>
  <si>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</si>
  <si>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</si>
  <si>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</si>
  <si>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</si>
  <si>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</si>
  <si>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</si>
  <si>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</si>
  <si>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</si>
  <si>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</si>
  <si>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</si>
  <si>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</si>
  <si>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</si>
  <si>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</si>
  <si>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</si>
  <si>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</si>
  <si>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</si>
  <si>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</si>
  <si>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</si>
  <si>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</si>
  <si>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</si>
  <si>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</si>
  <si>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</si>
  <si>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</si>
  <si>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</si>
  <si>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</si>
  <si>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</si>
  <si>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</si>
  <si>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</si>
  <si>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</si>
  <si>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</si>
  <si>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</si>
  <si>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</si>
  <si>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</si>
  <si>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</si>
  <si>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</si>
  <si>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</si>
  <si>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</si>
  <si>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</si>
  <si>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</si>
  <si>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</si>
  <si>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</si>
  <si>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</si>
  <si>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</si>
  <si>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</si>
  <si>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</si>
  <si>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</si>
  <si>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</si>
  <si>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</si>
  <si>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</si>
  <si>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</si>
  <si>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</si>
  <si>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</si>
  <si>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</si>
  <si>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</si>
  <si>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</si>
  <si>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</si>
  <si>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</si>
  <si>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</si>
  <si>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</si>
  <si>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</si>
  <si>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</si>
  <si>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</si>
  <si>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48.02.310</t>
  </si>
  <si>
    <t>Reservatório em polietileno de alta densidade (cisterna) com antioxidante e proteção contra raios ultravioleta (UV) - capacidade de 10.000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</si>
  <si>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</si>
  <si>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</si>
  <si>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</si>
  <si>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</si>
  <si>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</si>
  <si>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</si>
  <si>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</si>
  <si>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</si>
  <si>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</si>
  <si>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</si>
  <si>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</si>
  <si>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</si>
  <si>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</si>
  <si>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</si>
  <si>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</si>
  <si>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</si>
  <si>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</si>
  <si>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</si>
  <si>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</si>
  <si>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</si>
  <si>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</si>
  <si>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</si>
  <si>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</si>
  <si>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</si>
  <si>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</si>
  <si>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</si>
  <si>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</si>
  <si>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</si>
  <si>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</si>
  <si>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</si>
  <si>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</si>
  <si>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</si>
  <si>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</si>
  <si>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</si>
  <si>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</si>
  <si>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</si>
  <si>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</si>
  <si>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</si>
  <si>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</si>
  <si>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</si>
  <si>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</si>
  <si>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</si>
  <si>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</si>
  <si>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</si>
  <si>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</si>
  <si>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</si>
  <si>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</si>
  <si>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</si>
  <si>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</si>
  <si>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</si>
  <si>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</si>
  <si>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</si>
  <si>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</si>
  <si>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</si>
  <si>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</si>
  <si>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</si>
  <si>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</si>
  <si>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</si>
  <si>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</si>
  <si>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</si>
  <si>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</si>
  <si>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</si>
  <si>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</si>
  <si>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</si>
  <si>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</si>
  <si>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</si>
  <si>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</si>
  <si>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</si>
  <si>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</si>
  <si>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</si>
  <si>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</si>
  <si>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</si>
  <si>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</si>
  <si>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</si>
  <si>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</si>
  <si>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</si>
  <si>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</si>
  <si>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</si>
  <si>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</si>
  <si>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</si>
  <si>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</si>
  <si>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</si>
  <si>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</si>
  <si>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</si>
  <si>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</si>
  <si>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</si>
  <si>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</si>
  <si>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</si>
  <si>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</si>
  <si>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</si>
  <si>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</si>
  <si>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</si>
  <si>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</si>
  <si>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</si>
  <si>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</si>
  <si>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</si>
  <si>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</si>
  <si>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</si>
  <si>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</si>
  <si>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</si>
  <si>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</si>
  <si>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</si>
  <si>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</si>
  <si>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</si>
  <si>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</si>
  <si>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</si>
  <si>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</si>
  <si>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</si>
  <si>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</si>
  <si>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</si>
  <si>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</si>
  <si>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</si>
  <si>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</si>
  <si>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</si>
  <si>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</si>
  <si>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</si>
  <si>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</si>
  <si>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</si>
  <si>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</si>
  <si>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</si>
  <si>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</si>
  <si>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</si>
  <si>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</si>
  <si>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</si>
  <si>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</si>
  <si>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</si>
  <si>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</si>
  <si>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</si>
  <si>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</si>
  <si>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</si>
  <si>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</si>
  <si>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</si>
  <si>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</si>
  <si>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</si>
  <si>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</si>
  <si>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</si>
  <si>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</si>
  <si>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</si>
  <si>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</si>
  <si>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</si>
  <si>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</si>
  <si>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</si>
  <si>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</si>
  <si>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</si>
  <si>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</si>
  <si>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</si>
  <si>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</si>
  <si>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</si>
  <si>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</si>
  <si>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</si>
  <si>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</si>
  <si>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</si>
  <si>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</si>
  <si>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</si>
  <si>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</si>
  <si>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</si>
  <si>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</si>
  <si>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</si>
  <si>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</si>
  <si>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</si>
  <si>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</si>
  <si>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</si>
  <si>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</si>
  <si>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</si>
  <si>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</si>
  <si>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</si>
  <si>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</si>
  <si>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</si>
  <si>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</si>
  <si>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</si>
  <si>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</si>
  <si>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</si>
  <si>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</si>
  <si>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</si>
  <si>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</si>
  <si>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</si>
  <si>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</si>
  <si>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</si>
  <si>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</si>
  <si>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</si>
  <si>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</si>
  <si>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</si>
  <si>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</si>
  <si>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</si>
  <si>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</si>
  <si>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</si>
  <si>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</si>
  <si>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</si>
  <si>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</si>
  <si>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</si>
  <si>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</si>
  <si>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</si>
  <si>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</si>
  <si>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</si>
  <si>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</si>
  <si>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</si>
  <si>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</si>
  <si>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</si>
  <si>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</si>
  <si>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</si>
  <si>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</si>
  <si>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</si>
  <si>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</si>
  <si>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</si>
  <si>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</si>
  <si>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</si>
  <si>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</si>
  <si>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</si>
  <si>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</si>
  <si>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</si>
  <si>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</si>
  <si>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</si>
  <si>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</si>
  <si>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</si>
  <si>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</si>
  <si>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</si>
  <si>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</si>
  <si>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</si>
  <si>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</si>
  <si>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</si>
  <si>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</si>
  <si>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</si>
  <si>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</si>
  <si>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</si>
  <si>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</si>
  <si>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</si>
  <si>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</si>
  <si>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</si>
  <si>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</si>
  <si>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</si>
  <si>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</si>
  <si>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</si>
  <si>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</si>
  <si>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</si>
  <si>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</si>
  <si>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</si>
  <si>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</si>
  <si>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</si>
  <si>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</si>
  <si>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</si>
  <si>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</si>
  <si>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</si>
  <si>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</si>
  <si>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</si>
  <si>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</si>
  <si>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</si>
  <si>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</si>
  <si>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</si>
  <si>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</si>
  <si>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</si>
  <si>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</si>
  <si>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</si>
  <si>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</si>
  <si>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</si>
  <si>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</si>
  <si>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</si>
  <si>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</si>
  <si>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</si>
  <si>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</si>
  <si>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</si>
  <si>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</si>
  <si>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</si>
  <si>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</si>
  <si>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</si>
  <si>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</si>
  <si>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</si>
  <si>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</si>
  <si>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</si>
  <si>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</si>
  <si>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</si>
  <si>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</si>
  <si>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</si>
  <si>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</si>
  <si>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</si>
  <si>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</si>
  <si>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</si>
  <si>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</si>
  <si>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</si>
  <si>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</si>
  <si>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</si>
  <si>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</si>
  <si>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</si>
  <si>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</si>
  <si>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</si>
  <si>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50.10.140</t>
  </si>
  <si>
    <t>Extintor manual de gás carbônico 5 BC - capacidade de 6 kg</t>
  </si>
  <si>
    <t>50.10.210</t>
  </si>
  <si>
    <t>Suporte para extintor de piso em fibra de vidro</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</si>
  <si>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</si>
  <si>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</si>
  <si>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</si>
  <si>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</si>
  <si>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</si>
  <si>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</si>
  <si>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</si>
  <si>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</si>
  <si>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</si>
  <si>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</si>
  <si>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</si>
  <si>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</si>
  <si>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</si>
  <si>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</si>
  <si>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</si>
  <si>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</si>
  <si>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</si>
  <si>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</si>
  <si>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</si>
  <si>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</si>
  <si>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54.01.050</t>
  </si>
  <si>
    <t>Compactação do subleito mínimo de 95% do PN</t>
  </si>
  <si>
    <t>54.01.200</t>
  </si>
  <si>
    <t>Base de macadame hidráulico</t>
  </si>
  <si>
    <t>54.01.220</t>
  </si>
  <si>
    <t>Base de bica corrida</t>
  </si>
  <si>
    <t>54.01.230</t>
  </si>
  <si>
    <t>Base de macadame betuminoso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</si>
  <si>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</si>
  <si>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</si>
  <si>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</si>
  <si>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</si>
  <si>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</si>
  <si>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</si>
  <si>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</si>
  <si>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</si>
  <si>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</si>
  <si>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</si>
  <si>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</si>
  <si>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</si>
  <si>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</si>
  <si>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</si>
  <si>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</si>
  <si>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</si>
  <si>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</si>
  <si>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</si>
  <si>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</si>
  <si>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</si>
  <si>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</si>
  <si>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</si>
  <si>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</si>
  <si>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</si>
  <si>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</si>
  <si>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</si>
  <si>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</si>
  <si>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</si>
  <si>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</si>
  <si>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</si>
  <si>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</si>
  <si>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</si>
  <si>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</si>
  <si>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</si>
  <si>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</si>
  <si>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</si>
  <si>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</si>
  <si>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</si>
  <si>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</si>
  <si>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</si>
  <si>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</si>
  <si>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</si>
  <si>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</si>
  <si>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</si>
  <si>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</si>
  <si>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</si>
  <si>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</si>
  <si>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</si>
  <si>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</si>
  <si>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</si>
  <si>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</si>
  <si>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</si>
  <si>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</si>
  <si>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</si>
  <si>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</si>
  <si>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</si>
  <si>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</si>
  <si>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</si>
  <si>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</si>
  <si>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</si>
  <si>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</si>
  <si>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</si>
  <si>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</si>
  <si>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</si>
  <si>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</si>
  <si>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</si>
  <si>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</si>
  <si>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</si>
  <si>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</si>
  <si>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</si>
  <si>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</si>
  <si>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</si>
  <si>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</si>
  <si>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</si>
  <si>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</si>
  <si>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</si>
  <si>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</si>
  <si>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</si>
  <si>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</si>
  <si>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</si>
  <si>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</si>
  <si>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</si>
  <si>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</si>
  <si>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</si>
  <si>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</si>
  <si>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</si>
  <si>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</si>
  <si>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</si>
  <si>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</si>
  <si>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</si>
  <si>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</si>
  <si>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</si>
  <si>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</si>
  <si>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</si>
  <si>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</si>
  <si>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</si>
  <si>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</si>
  <si>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</si>
  <si>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</si>
  <si>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</si>
  <si>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</si>
  <si>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</si>
  <si>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</si>
  <si>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</si>
  <si>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</si>
  <si>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</si>
  <si>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</si>
  <si>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</si>
  <si>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</si>
  <si>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</si>
  <si>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</si>
  <si>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</si>
  <si>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</si>
  <si>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</si>
  <si>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</si>
  <si>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</si>
  <si>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</si>
  <si>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</si>
  <si>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</si>
  <si>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</si>
  <si>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</si>
  <si>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</si>
  <si>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</si>
  <si>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</si>
  <si>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</si>
  <si>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</si>
  <si>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</si>
  <si>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</si>
  <si>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</si>
  <si>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</si>
  <si>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</si>
  <si>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</si>
  <si>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</si>
  <si>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</si>
  <si>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</si>
  <si>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</si>
  <si>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</si>
  <si>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</si>
  <si>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</si>
  <si>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</si>
  <si>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</si>
  <si>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</si>
  <si>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</si>
  <si>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</si>
  <si>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</si>
  <si>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</si>
  <si>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</si>
  <si>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</si>
  <si>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</si>
  <si>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</si>
  <si>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</si>
  <si>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</si>
  <si>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</si>
  <si>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</si>
  <si>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</si>
  <si>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</si>
  <si>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</si>
  <si>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</si>
  <si>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</si>
  <si>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</si>
  <si>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</si>
  <si>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</si>
  <si>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</si>
  <si>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</si>
  <si>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</si>
  <si>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</si>
  <si>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</si>
  <si>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</si>
  <si>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</si>
  <si>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</si>
  <si>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</si>
  <si>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</si>
  <si>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</si>
  <si>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</si>
  <si>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</si>
  <si>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</si>
  <si>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</si>
  <si>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</si>
  <si>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</si>
  <si>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</si>
  <si>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</si>
  <si>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</si>
  <si>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</si>
  <si>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</si>
  <si>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</si>
  <si>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</si>
  <si>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</si>
  <si>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</si>
  <si>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</si>
  <si>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</si>
  <si>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</si>
  <si>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</si>
  <si>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</si>
  <si>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</si>
  <si>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</si>
  <si>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</si>
  <si>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</si>
  <si>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</si>
  <si>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</si>
  <si>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</si>
  <si>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</si>
  <si>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</si>
  <si>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</si>
  <si>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</si>
  <si>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</si>
  <si>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</si>
  <si>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</si>
  <si>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</si>
  <si>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</si>
  <si>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</si>
  <si>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</si>
  <si>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</si>
  <si>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</si>
  <si>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</si>
  <si>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</si>
  <si>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</si>
  <si>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</si>
  <si>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</si>
  <si>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</si>
  <si>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</si>
  <si>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</si>
  <si>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</si>
  <si>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</si>
  <si>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</si>
  <si>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</si>
  <si>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</si>
  <si>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</si>
  <si>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</si>
  <si>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</si>
  <si>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</si>
  <si>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</si>
  <si>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</si>
  <si>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</si>
  <si>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</si>
  <si>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</si>
  <si>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</si>
  <si>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</si>
  <si>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</si>
  <si>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</si>
  <si>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</si>
  <si>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</si>
  <si>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</si>
  <si>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</si>
  <si>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</si>
  <si>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</si>
  <si>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</si>
  <si>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</si>
  <si>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</si>
  <si>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</si>
  <si>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</si>
  <si>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</si>
  <si>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</si>
  <si>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</si>
  <si>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</si>
  <si>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</si>
  <si>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</si>
  <si>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</si>
  <si>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</si>
  <si>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</si>
  <si>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</si>
  <si>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</si>
  <si>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</si>
  <si>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</si>
  <si>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</si>
  <si>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</si>
  <si>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</si>
  <si>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</si>
  <si>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</si>
  <si>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</si>
  <si>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</si>
  <si>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</si>
  <si>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</si>
  <si>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</si>
  <si>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</si>
  <si>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</si>
  <si>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</si>
  <si>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</si>
  <si>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</si>
  <si>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</si>
  <si>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</si>
  <si>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</si>
  <si>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</si>
  <si>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</si>
  <si>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</si>
  <si>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</si>
  <si>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</si>
  <si>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</si>
  <si>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</si>
  <si>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</si>
  <si>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</si>
  <si>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</si>
  <si>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</si>
  <si>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</si>
  <si>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</si>
  <si>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</si>
  <si>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</si>
  <si>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</si>
  <si>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</si>
  <si>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</si>
  <si>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</si>
  <si>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</si>
  <si>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</si>
  <si>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</si>
  <si>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</si>
  <si>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</si>
  <si>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</si>
  <si>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</si>
  <si>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</si>
  <si>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</si>
  <si>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</si>
  <si>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</si>
  <si>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</si>
  <si>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</si>
  <si>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</si>
  <si>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</si>
  <si>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</si>
  <si>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</si>
  <si>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</si>
  <si>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</si>
  <si>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</si>
  <si>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</si>
  <si>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</si>
  <si>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</si>
  <si>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</si>
  <si>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</si>
  <si>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</si>
  <si>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</si>
  <si>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</si>
  <si>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</si>
  <si>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</si>
  <si>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</si>
  <si>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</si>
  <si>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</si>
  <si>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</si>
  <si>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</si>
  <si>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</si>
  <si>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</si>
  <si>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</si>
  <si>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</si>
  <si>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</si>
  <si>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</si>
  <si>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</si>
  <si>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</si>
  <si>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</si>
  <si>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</si>
  <si>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</si>
  <si>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</si>
  <si>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</si>
  <si>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</si>
  <si>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</si>
  <si>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</si>
  <si>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</si>
  <si>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</si>
  <si>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</si>
  <si>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</si>
  <si>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</si>
  <si>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</si>
  <si>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</si>
  <si>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</si>
  <si>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</si>
  <si>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</si>
  <si>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</si>
  <si>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</si>
  <si>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</si>
  <si>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</si>
  <si>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</si>
  <si>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</si>
  <si>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</si>
  <si>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</si>
  <si>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</si>
  <si>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</si>
  <si>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</si>
  <si>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</si>
  <si>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</si>
  <si>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</si>
  <si>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</si>
  <si>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</si>
  <si>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</si>
  <si>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</si>
  <si>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</si>
  <si>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</si>
  <si>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</si>
  <si>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</si>
  <si>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</si>
  <si>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</si>
  <si>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</si>
  <si>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</si>
  <si>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</si>
  <si>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</si>
  <si>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</si>
  <si>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</si>
  <si>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</si>
  <si>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</si>
  <si>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</si>
  <si>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</si>
  <si>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</si>
  <si>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</si>
  <si>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</si>
  <si>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</si>
  <si>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</si>
  <si>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</si>
  <si>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</si>
  <si>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</si>
  <si>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</si>
  <si>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</si>
  <si>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</si>
  <si>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</si>
  <si>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</si>
  <si>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</si>
  <si>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</si>
  <si>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</si>
  <si>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</si>
  <si>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</si>
  <si>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</si>
  <si>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</si>
  <si>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</si>
  <si>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</si>
  <si>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</si>
  <si>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</si>
  <si>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</si>
  <si>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</si>
  <si>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</si>
  <si>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</si>
  <si>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</si>
  <si>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</si>
  <si>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</si>
  <si>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</si>
  <si>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</si>
  <si>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</si>
  <si>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</si>
  <si>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</si>
  <si>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</si>
  <si>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</si>
  <si>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</si>
  <si>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</si>
  <si>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</si>
  <si>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</si>
  <si>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</si>
  <si>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</si>
  <si>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</si>
  <si>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</si>
  <si>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</si>
  <si>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</si>
  <si>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</si>
  <si>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</si>
  <si>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</si>
  <si>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</si>
  <si>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</si>
  <si>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</si>
  <si>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</si>
  <si>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</si>
  <si>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</si>
  <si>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</si>
  <si>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</si>
  <si>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</si>
  <si>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</si>
  <si>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</si>
  <si>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</si>
  <si>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</si>
  <si>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</si>
  <si>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</si>
  <si>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</si>
  <si>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</si>
  <si>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</si>
  <si>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</si>
  <si>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</si>
  <si>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</si>
  <si>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</si>
  <si>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</si>
  <si>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</si>
  <si>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</si>
  <si>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</si>
  <si>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</si>
  <si>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</si>
  <si>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</si>
  <si>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</si>
  <si>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</si>
  <si>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</si>
  <si>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</si>
  <si>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</si>
  <si>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</si>
  <si>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</si>
  <si>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</si>
  <si>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</si>
  <si>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</si>
  <si>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</si>
  <si>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</si>
  <si>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</si>
  <si>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</si>
  <si>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</si>
  <si>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</si>
  <si>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</si>
  <si>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</si>
  <si>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</si>
  <si>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</si>
  <si>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</si>
  <si>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</si>
  <si>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</si>
  <si>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</si>
  <si>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</si>
  <si>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</si>
  <si>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</si>
  <si>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</si>
  <si>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</si>
  <si>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</si>
  <si>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</si>
  <si>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</si>
  <si>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</si>
  <si>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</si>
  <si>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</si>
  <si>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</si>
  <si>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</si>
  <si>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</si>
  <si>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</si>
  <si>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</si>
  <si>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</si>
  <si>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</si>
  <si>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</si>
  <si>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</si>
  <si>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</si>
  <si>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</si>
  <si>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</si>
  <si>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</si>
  <si>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</si>
  <si>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</si>
  <si>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</si>
  <si>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</si>
  <si>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</si>
  <si>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</si>
  <si>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</si>
  <si>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</si>
  <si>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</si>
  <si>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</si>
  <si>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</si>
  <si>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</si>
  <si>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</si>
  <si>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</si>
  <si>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</si>
  <si>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</si>
  <si>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</si>
  <si>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</si>
  <si>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</si>
  <si>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</si>
  <si>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</si>
  <si>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</si>
  <si>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</si>
  <si>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</si>
  <si>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</si>
  <si>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</si>
  <si>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</si>
  <si>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</si>
  <si>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</si>
  <si>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</si>
  <si>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</si>
  <si>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</si>
  <si>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</si>
  <si>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</si>
  <si>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</si>
  <si>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</si>
  <si>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</si>
  <si>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</si>
  <si>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</si>
  <si>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</si>
  <si>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</si>
  <si>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</si>
  <si>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</si>
  <si>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</si>
  <si>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</si>
  <si>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</si>
  <si>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</si>
  <si>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</si>
  <si>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</si>
  <si>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</si>
  <si>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</si>
  <si>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</si>
  <si>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</si>
  <si>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</si>
  <si>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</si>
  <si>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</si>
  <si>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</si>
  <si>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</si>
  <si>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</si>
  <si>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</si>
  <si>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</si>
  <si>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</si>
  <si>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</si>
  <si>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</si>
  <si>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</si>
  <si>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</si>
  <si>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</si>
  <si>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</si>
  <si>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</si>
  <si>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</si>
  <si>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</si>
  <si>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</si>
  <si>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</si>
  <si>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</si>
  <si>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</si>
  <si>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</si>
  <si>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</si>
  <si>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</si>
  <si>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</si>
  <si>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</si>
  <si>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</si>
  <si>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</si>
  <si>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</si>
  <si>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</si>
  <si>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</si>
  <si>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</si>
  <si>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</si>
  <si>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</si>
  <si>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</si>
  <si>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</si>
  <si>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</si>
  <si>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</si>
  <si>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</si>
  <si>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</si>
  <si>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</si>
  <si>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</si>
  <si>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</si>
  <si>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</si>
  <si>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</si>
  <si>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</si>
  <si>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</si>
  <si>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</si>
  <si>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</si>
  <si>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</si>
  <si>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</si>
  <si>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</si>
  <si>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</si>
  <si>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</si>
  <si>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</si>
  <si>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</si>
  <si>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</si>
  <si>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</si>
  <si>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</si>
  <si>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</si>
  <si>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</si>
  <si>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</si>
  <si>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</si>
  <si>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</si>
  <si>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</si>
  <si>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</si>
  <si>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</si>
  <si>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</si>
  <si>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</si>
  <si>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</si>
  <si>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</si>
  <si>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</si>
  <si>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</si>
  <si>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</si>
  <si>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</si>
  <si>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</si>
  <si>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</si>
  <si>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</si>
  <si>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</si>
  <si>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</si>
  <si>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</si>
  <si>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</si>
  <si>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</si>
  <si>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</si>
  <si>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</si>
  <si>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</si>
  <si>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</si>
  <si>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</si>
  <si>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</si>
  <si>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</si>
  <si>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</si>
  <si>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</si>
  <si>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</si>
  <si>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</si>
  <si>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</si>
  <si>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</si>
  <si>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</si>
  <si>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</si>
  <si>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</si>
  <si>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</si>
  <si>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</si>
  <si>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</si>
  <si>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</si>
  <si>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</si>
  <si>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</si>
  <si>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</si>
  <si>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</si>
  <si>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</si>
  <si>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</si>
  <si>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</si>
  <si>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</si>
  <si>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</si>
  <si>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</si>
  <si>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</si>
  <si>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</si>
  <si>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</si>
  <si>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</si>
  <si>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</si>
  <si>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</si>
  <si>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</si>
  <si>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</si>
  <si>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</si>
  <si>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</si>
  <si>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</si>
  <si>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</si>
  <si>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</si>
  <si>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</si>
  <si>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</si>
  <si>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</si>
  <si>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</si>
  <si>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</si>
  <si>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</si>
  <si>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</si>
  <si>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</si>
  <si>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</si>
  <si>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</si>
  <si>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</si>
  <si>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</si>
  <si>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</si>
  <si>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</si>
  <si>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</si>
  <si>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</si>
  <si>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</si>
  <si>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</si>
  <si>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</si>
  <si>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</si>
  <si>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</si>
  <si>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</si>
  <si>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</si>
  <si>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</si>
  <si>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</si>
  <si>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</si>
  <si>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</si>
  <si>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</si>
  <si>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</si>
  <si>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</si>
  <si>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</si>
  <si>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</si>
  <si>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</si>
  <si>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</si>
  <si>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</si>
  <si>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</si>
  <si>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</si>
  <si>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</si>
  <si>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</si>
  <si>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</si>
  <si>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</si>
  <si>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</si>
  <si>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</si>
  <si>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</si>
  <si>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</si>
  <si>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</si>
  <si>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</si>
  <si>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</si>
  <si>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</si>
  <si>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</si>
  <si>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</si>
  <si>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</si>
  <si>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</si>
  <si>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</si>
  <si>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</si>
  <si>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</si>
  <si>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</si>
  <si>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</si>
  <si>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</si>
  <si>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</si>
  <si>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</si>
  <si>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</si>
  <si>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</si>
  <si>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</si>
  <si>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</si>
  <si>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</si>
  <si>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</si>
  <si>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</si>
  <si>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</si>
  <si>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</si>
  <si>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</si>
  <si>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</si>
  <si>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</si>
  <si>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</si>
  <si>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</si>
  <si>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</si>
  <si>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</si>
  <si>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</si>
  <si>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</si>
  <si>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</si>
  <si>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</si>
  <si>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</si>
  <si>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</si>
  <si>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</si>
  <si>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</si>
  <si>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</si>
  <si>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</si>
  <si>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</si>
  <si>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</si>
  <si>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</si>
  <si>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</si>
  <si>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</si>
  <si>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</si>
  <si>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</si>
  <si>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</si>
  <si>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</si>
  <si>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</si>
  <si>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</si>
  <si>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</si>
  <si>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</si>
  <si>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</si>
  <si>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</si>
  <si>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</si>
  <si>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</si>
  <si>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</si>
  <si>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</si>
  <si>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</si>
  <si>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</si>
  <si>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UNIDADE</t>
  </si>
  <si>
    <t>RETIRADAS</t>
  </si>
  <si>
    <t>IMPERMEABILIZACOES</t>
  </si>
  <si>
    <t>RETIRADA DE DOBRADIÇAS</t>
  </si>
  <si>
    <t>JG</t>
  </si>
  <si>
    <t>RETIRADA DE BRAÇO DE ALAVANCA</t>
  </si>
  <si>
    <t>RETIRADA DE ALAVANCA</t>
  </si>
  <si>
    <t>RECOLOCAÇÃO DE BRAÇO DE ALAVANCA</t>
  </si>
  <si>
    <t>RECOLOCAÇÃO DE ALAVANCA</t>
  </si>
  <si>
    <t>ESTRUTURAS DE COBERTURA</t>
  </si>
  <si>
    <t>COBERTURAS</t>
  </si>
  <si>
    <t>DEMOLIÇÃO DE CONDUTORES APARENTES</t>
  </si>
  <si>
    <t>RETIRADA DE TORNEIRAS</t>
  </si>
  <si>
    <t>RETIRADA DE SIFÕES</t>
  </si>
  <si>
    <t>RECOLOCAÇÃO DE TORNEIRAS</t>
  </si>
  <si>
    <t>RECOLOCAÇÃO DE SIFÕES</t>
  </si>
  <si>
    <t>LIMPEZA DE CANALETAS DE ÁGUAS PLUVIAIS</t>
  </si>
  <si>
    <t>RETIRADA DE PERFILADOS</t>
  </si>
  <si>
    <t>RECOLOCAÇÃO DE ISOLADOR TIPO PINO PARA A.T. INCLUSIVE PINO</t>
  </si>
  <si>
    <t>RECOLOCAÇÃO DE PERFILADOS</t>
  </si>
  <si>
    <t>FORROS</t>
  </si>
  <si>
    <t>REBOCO</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</si>
  <si>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</si>
  <si>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</si>
  <si>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</si>
  <si>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</si>
  <si>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</si>
  <si>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</si>
  <si>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</si>
  <si>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</si>
  <si>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</si>
  <si>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</si>
  <si>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</si>
  <si>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</si>
  <si>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</si>
  <si>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</si>
  <si>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</si>
  <si>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</si>
  <si>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</si>
  <si>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</si>
  <si>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</si>
  <si>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</si>
  <si>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</si>
  <si>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</si>
  <si>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</si>
  <si>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</si>
  <si>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</si>
  <si>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</si>
  <si>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</si>
  <si>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</si>
  <si>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</si>
  <si>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</si>
  <si>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</si>
  <si>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</si>
  <si>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</si>
  <si>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</si>
  <si>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</si>
  <si>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</si>
  <si>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</si>
  <si>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</si>
  <si>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</si>
  <si>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</si>
  <si>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</si>
  <si>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</si>
  <si>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</si>
  <si>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</si>
  <si>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</si>
  <si>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</si>
  <si>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</si>
  <si>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</si>
  <si>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</si>
  <si>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</si>
  <si>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</si>
  <si>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</si>
  <si>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</si>
  <si>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</si>
  <si>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</si>
  <si>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</si>
  <si>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</si>
  <si>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</si>
  <si>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</si>
  <si>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</si>
  <si>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</si>
  <si>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</si>
  <si>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</si>
  <si>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</si>
  <si>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</si>
  <si>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</si>
  <si>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</si>
  <si>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</si>
  <si>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</si>
  <si>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</si>
  <si>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</si>
  <si>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</si>
  <si>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</si>
  <si>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</si>
  <si>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</si>
  <si>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</si>
  <si>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</si>
  <si>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</si>
  <si>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</si>
  <si>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</si>
  <si>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</si>
  <si>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</si>
  <si>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</si>
  <si>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</si>
  <si>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</si>
  <si>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</si>
  <si>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</si>
  <si>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</si>
  <si>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</si>
  <si>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</si>
  <si>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</si>
  <si>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</si>
  <si>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</si>
  <si>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</si>
  <si>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</si>
  <si>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</si>
  <si>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</si>
  <si>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</si>
  <si>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</si>
  <si>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</si>
  <si>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</si>
  <si>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</si>
  <si>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</si>
  <si>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</si>
  <si>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</si>
  <si>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</si>
  <si>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</si>
  <si>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</si>
  <si>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</si>
  <si>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</si>
  <si>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</si>
  <si>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</si>
  <si>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</si>
  <si>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</si>
  <si>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</si>
  <si>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</si>
  <si>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</si>
  <si>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</si>
  <si>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</si>
  <si>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</si>
  <si>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</si>
  <si>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</si>
  <si>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</si>
  <si>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</si>
  <si>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</si>
  <si>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</si>
  <si>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</si>
  <si>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</si>
  <si>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</si>
  <si>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</si>
  <si>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</si>
  <si>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</si>
  <si>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</si>
  <si>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</si>
  <si>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</si>
  <si>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</si>
  <si>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</si>
  <si>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</si>
  <si>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</si>
  <si>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</si>
  <si>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</si>
  <si>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</si>
  <si>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</si>
  <si>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</si>
  <si>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</si>
  <si>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</si>
  <si>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</si>
  <si>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</si>
  <si>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</si>
  <si>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</si>
  <si>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</si>
  <si>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</si>
  <si>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</si>
  <si>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</si>
  <si>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</si>
  <si>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</si>
  <si>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</si>
  <si>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</si>
  <si>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</si>
  <si>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</si>
  <si>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</si>
  <si>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</si>
  <si>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</si>
  <si>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</si>
  <si>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</si>
  <si>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</si>
  <si>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</si>
  <si>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</si>
  <si>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</si>
  <si>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</si>
  <si>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</si>
  <si>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</si>
  <si>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</si>
  <si>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</si>
  <si>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</si>
  <si>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</si>
  <si>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</si>
  <si>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</si>
  <si>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</si>
  <si>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</si>
  <si>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</si>
  <si>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</si>
  <si>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</si>
  <si>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</si>
  <si>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</si>
  <si>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</si>
  <si>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</si>
  <si>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</si>
  <si>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</si>
  <si>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</si>
  <si>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</si>
  <si>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</si>
  <si>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</si>
  <si>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</si>
  <si>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</si>
  <si>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</si>
  <si>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</si>
  <si>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</si>
  <si>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</si>
  <si>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</si>
  <si>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</si>
  <si>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</si>
  <si>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</si>
  <si>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</si>
  <si>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</si>
  <si>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</si>
  <si>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</si>
  <si>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</si>
  <si>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</si>
  <si>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</si>
  <si>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</si>
  <si>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</si>
  <si>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</si>
  <si>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</si>
  <si>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</si>
  <si>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</si>
  <si>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</si>
  <si>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</si>
  <si>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</si>
  <si>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</si>
  <si>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</si>
  <si>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</si>
  <si>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</si>
  <si>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</si>
  <si>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</si>
  <si>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</si>
  <si>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</si>
  <si>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</si>
  <si>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</si>
  <si>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</si>
  <si>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</si>
  <si>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</si>
  <si>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</si>
  <si>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</si>
  <si>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</si>
  <si>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</si>
  <si>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</si>
  <si>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</si>
  <si>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</si>
  <si>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</si>
  <si>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</si>
  <si>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</si>
  <si>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</si>
  <si>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</si>
  <si>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</si>
  <si>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</si>
  <si>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</si>
  <si>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</si>
  <si>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</si>
  <si>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</si>
  <si>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</si>
  <si>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</si>
  <si>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</si>
  <si>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</si>
  <si>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</si>
  <si>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</si>
  <si>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</si>
  <si>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</si>
  <si>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</si>
  <si>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</si>
  <si>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</si>
  <si>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</si>
  <si>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</si>
  <si>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</si>
  <si>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</si>
  <si>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</si>
  <si>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</si>
  <si>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</si>
  <si>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</si>
  <si>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</si>
  <si>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</si>
  <si>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</si>
  <si>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</si>
  <si>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</si>
  <si>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</si>
  <si>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</si>
  <si>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</si>
  <si>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</si>
  <si>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</si>
  <si>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</si>
  <si>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</si>
  <si>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</si>
  <si>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</si>
  <si>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</si>
  <si>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</si>
  <si>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</si>
  <si>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</si>
  <si>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</si>
  <si>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</si>
  <si>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</si>
  <si>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</si>
  <si>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</si>
  <si>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</si>
  <si>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</si>
  <si>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</si>
  <si>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</si>
  <si>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</si>
  <si>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</si>
  <si>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</si>
  <si>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</si>
  <si>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</si>
  <si>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</si>
  <si>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</si>
  <si>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</si>
  <si>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</si>
  <si>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</si>
  <si>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</si>
  <si>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</si>
  <si>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</si>
  <si>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</si>
  <si>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</si>
  <si>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</si>
  <si>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</si>
  <si>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</si>
  <si>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</si>
  <si>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</si>
  <si>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</si>
  <si>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</si>
  <si>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</si>
  <si>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</si>
  <si>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</si>
  <si>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</si>
  <si>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</si>
  <si>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</si>
  <si>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</si>
  <si>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</si>
  <si>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</si>
  <si>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</si>
  <si>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</si>
  <si>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</si>
  <si>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</si>
  <si>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</si>
  <si>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</si>
  <si>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</si>
  <si>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</si>
  <si>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</si>
  <si>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</si>
  <si>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</si>
  <si>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</si>
  <si>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</si>
  <si>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</si>
  <si>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</si>
  <si>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</si>
  <si>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</si>
  <si>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</si>
  <si>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</si>
  <si>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</si>
  <si>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</si>
  <si>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</si>
  <si>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</si>
  <si>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</si>
  <si>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</si>
  <si>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</si>
  <si>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</si>
  <si>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</si>
  <si>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</si>
  <si>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</si>
  <si>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</si>
  <si>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</si>
  <si>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</si>
  <si>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</si>
  <si>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</si>
  <si>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</si>
  <si>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</si>
  <si>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</si>
  <si>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</si>
  <si>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</si>
  <si>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</si>
  <si>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</si>
  <si>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</si>
  <si>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</si>
  <si>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</si>
  <si>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</si>
  <si>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</si>
  <si>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</si>
  <si>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</si>
  <si>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</si>
  <si>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</si>
  <si>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</si>
  <si>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</si>
  <si>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</si>
  <si>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</si>
  <si>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</si>
  <si>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</si>
  <si>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</si>
  <si>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</si>
  <si>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</si>
  <si>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</si>
  <si>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</si>
  <si>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</si>
  <si>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</si>
  <si>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</si>
  <si>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</si>
  <si>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</si>
  <si>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</si>
  <si>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</si>
  <si>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</si>
  <si>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</si>
  <si>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</si>
  <si>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</si>
  <si>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</si>
  <si>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</si>
  <si>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</si>
  <si>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</si>
  <si>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</si>
  <si>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</si>
  <si>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</si>
  <si>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</si>
  <si>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</si>
  <si>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</si>
  <si>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</si>
  <si>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</si>
  <si>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</si>
  <si>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</si>
  <si>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</si>
  <si>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</si>
  <si>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</si>
  <si>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</si>
  <si>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</si>
  <si>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</si>
  <si>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</si>
  <si>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</si>
  <si>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</si>
  <si>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</si>
  <si>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</si>
  <si>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</si>
  <si>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</si>
  <si>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</si>
  <si>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</si>
  <si>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</si>
  <si>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</si>
  <si>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</si>
  <si>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</si>
  <si>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</si>
  <si>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</si>
  <si>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</si>
  <si>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</si>
  <si>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</si>
  <si>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</si>
  <si>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</si>
  <si>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</si>
  <si>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</si>
  <si>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</si>
  <si>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</si>
  <si>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</si>
  <si>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</si>
  <si>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</si>
  <si>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</si>
  <si>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</si>
  <si>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</si>
  <si>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</si>
  <si>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</si>
  <si>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</si>
  <si>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</si>
  <si>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</si>
  <si>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</si>
  <si>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</si>
  <si>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</si>
  <si>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</si>
  <si>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</si>
  <si>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</si>
  <si>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</si>
  <si>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</si>
  <si>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</si>
  <si>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</si>
  <si>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</si>
  <si>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</si>
  <si>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</si>
  <si>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</si>
  <si>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</si>
  <si>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</si>
  <si>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</si>
  <si>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</si>
  <si>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</si>
  <si>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</si>
  <si>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</si>
  <si>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</si>
  <si>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</si>
  <si>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</si>
  <si>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</si>
  <si>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</si>
  <si>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</si>
  <si>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</si>
  <si>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</si>
  <si>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</si>
  <si>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</si>
  <si>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</si>
  <si>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</si>
  <si>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</si>
  <si>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</si>
  <si>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</si>
  <si>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</si>
  <si>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</si>
  <si>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</si>
  <si>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</si>
  <si>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</si>
  <si>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</si>
  <si>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</si>
  <si>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</si>
  <si>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</si>
  <si>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</si>
  <si>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</si>
  <si>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</si>
  <si>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</si>
  <si>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</si>
  <si>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</si>
  <si>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</si>
  <si>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</si>
  <si>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</si>
  <si>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</si>
  <si>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</si>
  <si>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</si>
  <si>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</si>
  <si>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</si>
  <si>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</si>
  <si>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</si>
  <si>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</si>
  <si>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</si>
  <si>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</si>
  <si>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</si>
  <si>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</si>
  <si>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</si>
  <si>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</si>
  <si>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</si>
  <si>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</si>
  <si>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</si>
  <si>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</si>
  <si>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</si>
  <si>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</si>
  <si>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</si>
  <si>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</si>
  <si>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</si>
  <si>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</si>
  <si>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</si>
  <si>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</si>
  <si>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</si>
  <si>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</si>
  <si>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</si>
  <si>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</si>
  <si>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</si>
  <si>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</si>
  <si>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</si>
  <si>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</si>
  <si>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</si>
  <si>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</si>
  <si>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</si>
  <si>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</si>
  <si>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</si>
  <si>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</si>
  <si>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</si>
  <si>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</si>
  <si>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</si>
  <si>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</si>
  <si>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</si>
  <si>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</si>
  <si>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</si>
  <si>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</si>
  <si>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</si>
  <si>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</si>
  <si>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</si>
  <si>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</si>
  <si>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</si>
  <si>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</si>
  <si>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</si>
  <si>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</si>
  <si>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</si>
  <si>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</si>
  <si>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</si>
  <si>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</si>
  <si>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</si>
  <si>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</si>
  <si>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</si>
  <si>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</si>
  <si>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</si>
  <si>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</si>
  <si>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</si>
  <si>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</si>
  <si>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</si>
  <si>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</si>
  <si>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</si>
  <si>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</si>
  <si>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</si>
  <si>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</si>
  <si>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</si>
  <si>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</si>
  <si>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</si>
  <si>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</si>
  <si>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</si>
  <si>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</si>
  <si>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</si>
  <si>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</si>
  <si>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</si>
  <si>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</si>
  <si>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</si>
  <si>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</si>
  <si>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</si>
  <si>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</si>
  <si>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</si>
  <si>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</si>
  <si>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</si>
  <si>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</si>
  <si>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</si>
  <si>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</si>
  <si>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</si>
  <si>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</si>
  <si>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</si>
  <si>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</si>
  <si>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</si>
  <si>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</si>
  <si>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</si>
  <si>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</si>
  <si>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</si>
  <si>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</si>
  <si>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</si>
  <si>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</si>
  <si>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</si>
  <si>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</si>
  <si>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</si>
  <si>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</si>
  <si>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</si>
  <si>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</si>
  <si>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</si>
  <si>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</si>
  <si>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</si>
  <si>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</si>
  <si>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</si>
  <si>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</si>
  <si>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</si>
  <si>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</si>
  <si>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</si>
  <si>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</si>
  <si>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</si>
  <si>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</si>
  <si>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</si>
  <si>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</si>
  <si>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</si>
  <si>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</si>
  <si>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</si>
  <si>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</si>
  <si>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</si>
  <si>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</si>
  <si>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</si>
  <si>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</si>
  <si>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</si>
  <si>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</si>
  <si>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</si>
  <si>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</si>
  <si>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</si>
  <si>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</si>
  <si>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</si>
  <si>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</si>
  <si>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</si>
  <si>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</si>
  <si>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</si>
  <si>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</si>
  <si>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</si>
  <si>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</si>
  <si>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</si>
  <si>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</si>
  <si>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</si>
  <si>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</si>
  <si>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</si>
  <si>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</si>
  <si>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</si>
  <si>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</si>
  <si>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</si>
  <si>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</si>
  <si>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</si>
  <si>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</si>
  <si>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</si>
  <si>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</si>
  <si>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</si>
  <si>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</si>
  <si>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</si>
  <si>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</si>
  <si>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</si>
  <si>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</si>
  <si>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</si>
  <si>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</si>
  <si>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</si>
  <si>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</si>
  <si>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</si>
  <si>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</si>
  <si>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</si>
  <si>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</si>
  <si>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</si>
  <si>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</si>
  <si>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</si>
  <si>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</si>
  <si>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</si>
  <si>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</si>
  <si>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</si>
  <si>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</si>
  <si>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</si>
  <si>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</si>
  <si>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</si>
  <si>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</si>
  <si>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</si>
  <si>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</si>
  <si>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</si>
  <si>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</si>
  <si>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</si>
  <si>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</si>
  <si>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</si>
  <si>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</si>
  <si>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</si>
  <si>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</si>
  <si>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</si>
  <si>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</si>
  <si>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</si>
  <si>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</si>
  <si>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</si>
  <si>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</si>
  <si>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</si>
  <si>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</si>
  <si>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</si>
  <si>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</si>
  <si>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</si>
  <si>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</si>
  <si>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</si>
  <si>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</si>
  <si>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</si>
  <si>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</si>
  <si>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</si>
  <si>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</si>
  <si>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</si>
  <si>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</si>
  <si>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</si>
  <si>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</si>
  <si>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</si>
  <si>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</si>
  <si>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</si>
  <si>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</si>
  <si>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</si>
  <si>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</si>
  <si>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</si>
  <si>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</si>
  <si>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</si>
  <si>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</si>
  <si>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</si>
  <si>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</si>
  <si>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</si>
  <si>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</si>
  <si>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</si>
  <si>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</si>
  <si>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</si>
  <si>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</si>
  <si>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</si>
  <si>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</si>
  <si>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</si>
  <si>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</si>
  <si>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</si>
  <si>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</si>
  <si>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</si>
  <si>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</si>
  <si>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</si>
  <si>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</si>
  <si>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</si>
  <si>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</si>
  <si>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</si>
  <si>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</si>
  <si>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</si>
  <si>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</si>
  <si>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</si>
  <si>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</si>
  <si>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</si>
  <si>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</si>
  <si>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</si>
  <si>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</si>
  <si>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</si>
  <si>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</si>
  <si>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</si>
  <si>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</si>
  <si>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</si>
  <si>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</si>
  <si>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</si>
  <si>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</si>
  <si>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</si>
  <si>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</si>
  <si>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</si>
  <si>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</si>
  <si>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</si>
  <si>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</si>
  <si>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</si>
  <si>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</si>
  <si>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</si>
  <si>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</si>
  <si>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</si>
  <si>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</si>
  <si>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</si>
  <si>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</si>
  <si>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</si>
  <si>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</si>
  <si>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</si>
  <si>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</si>
  <si>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</si>
  <si>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</si>
  <si>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</si>
  <si>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</si>
  <si>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</si>
  <si>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</si>
  <si>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</si>
  <si>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</si>
  <si>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</si>
  <si>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</si>
  <si>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</si>
  <si>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</si>
  <si>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</si>
  <si>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</si>
  <si>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</si>
  <si>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</si>
  <si>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</si>
  <si>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</si>
  <si>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</si>
  <si>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</si>
  <si>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</si>
  <si>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</si>
  <si>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</si>
  <si>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</si>
  <si>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</si>
  <si>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</si>
  <si>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</si>
  <si>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</si>
  <si>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</si>
  <si>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</si>
  <si>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</si>
  <si>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</si>
  <si>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</si>
  <si>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</si>
  <si>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</si>
  <si>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</si>
  <si>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</si>
  <si>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</si>
  <si>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</si>
  <si>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</si>
  <si>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</si>
  <si>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</si>
  <si>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</si>
  <si>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</si>
  <si>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</si>
  <si>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</si>
  <si>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</si>
  <si>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</si>
  <si>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</si>
  <si>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</si>
  <si>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</si>
  <si>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</si>
  <si>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</si>
  <si>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</si>
  <si>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</si>
  <si>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</si>
  <si>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</si>
  <si>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</si>
  <si>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</si>
  <si>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</si>
  <si>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</si>
  <si>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</si>
  <si>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</si>
  <si>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</si>
  <si>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</si>
  <si>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</si>
  <si>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</si>
  <si>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</si>
  <si>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</si>
  <si>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</si>
  <si>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</si>
  <si>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</si>
  <si>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</si>
  <si>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</si>
  <si>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</si>
  <si>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</si>
  <si>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</si>
  <si>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</si>
  <si>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</si>
  <si>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</si>
  <si>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</si>
  <si>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</si>
  <si>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</si>
  <si>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</si>
  <si>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</si>
  <si>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</si>
  <si>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</si>
  <si>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</si>
  <si>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</si>
  <si>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</si>
  <si>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</si>
  <si>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</si>
  <si>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</si>
  <si>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</si>
  <si>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</si>
  <si>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</si>
  <si>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</si>
  <si>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</si>
  <si>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</si>
  <si>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</si>
  <si>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</si>
  <si>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</si>
  <si>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</si>
  <si>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</si>
  <si>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</si>
  <si>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</si>
  <si>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</si>
  <si>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</si>
  <si>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</si>
  <si>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</si>
  <si>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</si>
  <si>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</si>
  <si>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</si>
  <si>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</si>
  <si>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</si>
  <si>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</si>
  <si>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</si>
  <si>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</si>
  <si>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</si>
  <si>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</si>
  <si>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</si>
  <si>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</si>
  <si>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</si>
  <si>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</si>
  <si>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</si>
  <si>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</si>
  <si>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</si>
  <si>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</si>
  <si>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</si>
  <si>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</si>
  <si>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</si>
  <si>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</si>
  <si>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</si>
  <si>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</si>
  <si>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</si>
  <si>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</si>
  <si>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</si>
  <si>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</si>
  <si>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</si>
  <si>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</si>
  <si>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</si>
  <si>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</si>
  <si>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</si>
  <si>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</si>
  <si>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</si>
  <si>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</si>
  <si>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</si>
  <si>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</si>
  <si>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</si>
  <si>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</si>
  <si>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</si>
  <si>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</si>
  <si>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</si>
  <si>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</si>
  <si>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</si>
  <si>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</si>
  <si>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</si>
  <si>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</si>
  <si>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</si>
  <si>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</si>
  <si>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</si>
  <si>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</si>
  <si>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</si>
  <si>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</si>
  <si>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</si>
  <si>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</si>
  <si>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</si>
  <si>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</si>
  <si>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</si>
  <si>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</si>
  <si>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</si>
  <si>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</si>
  <si>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</si>
  <si>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</si>
  <si>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</si>
  <si>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</si>
  <si>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</si>
  <si>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</si>
  <si>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</si>
  <si>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</si>
  <si>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</si>
  <si>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</si>
  <si>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</si>
  <si>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</si>
  <si>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</si>
  <si>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</si>
  <si>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</si>
  <si>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</si>
  <si>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</si>
  <si>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</si>
  <si>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</si>
  <si>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</si>
  <si>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</si>
  <si>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</si>
  <si>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</si>
  <si>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</si>
  <si>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</si>
  <si>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</si>
  <si>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</si>
  <si>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</si>
  <si>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</si>
  <si>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</si>
  <si>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</si>
  <si>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</si>
  <si>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</si>
  <si>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</si>
  <si>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</si>
  <si>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</si>
  <si>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</si>
  <si>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</si>
  <si>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</si>
  <si>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</si>
  <si>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</si>
  <si>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</si>
  <si>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</si>
  <si>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</si>
  <si>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</si>
  <si>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</si>
  <si>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</si>
  <si>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</si>
  <si>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</si>
  <si>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</si>
  <si>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</si>
  <si>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</si>
  <si>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</si>
  <si>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</si>
  <si>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</si>
  <si>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</si>
  <si>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</si>
  <si>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</si>
  <si>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</si>
  <si>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</si>
  <si>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</si>
  <si>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</si>
  <si>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</si>
  <si>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</si>
  <si>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</si>
  <si>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</si>
  <si>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</si>
  <si>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</si>
  <si>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</si>
  <si>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</si>
  <si>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</si>
  <si>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</si>
  <si>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</si>
  <si>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</si>
  <si>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</si>
  <si>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</si>
  <si>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</si>
  <si>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</si>
  <si>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</si>
  <si>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</si>
  <si>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</si>
  <si>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</si>
  <si>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</si>
  <si>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</si>
  <si>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</si>
  <si>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</si>
  <si>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</si>
  <si>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</si>
  <si>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</si>
  <si>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</si>
  <si>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</si>
  <si>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</si>
  <si>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</si>
  <si>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</si>
  <si>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</si>
  <si>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</si>
  <si>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</si>
  <si>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</si>
  <si>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</si>
  <si>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</si>
  <si>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</si>
  <si>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</si>
  <si>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</si>
  <si>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</si>
  <si>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</si>
  <si>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</si>
  <si>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</si>
  <si>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</si>
  <si>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</si>
  <si>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</si>
  <si>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</si>
  <si>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</si>
  <si>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</si>
  <si>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</si>
  <si>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</si>
  <si>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</si>
  <si>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</si>
  <si>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</si>
  <si>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</si>
  <si>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</si>
  <si>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</si>
  <si>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</si>
  <si>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</si>
  <si>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</si>
  <si>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</si>
  <si>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</si>
  <si>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</si>
  <si>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</si>
  <si>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</si>
  <si>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</si>
  <si>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</si>
  <si>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</si>
  <si>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</si>
  <si>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</si>
  <si>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</si>
  <si>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</si>
  <si>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</si>
  <si>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</si>
  <si>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</si>
  <si>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</si>
  <si>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</si>
  <si>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</si>
  <si>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</si>
  <si>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</si>
  <si>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</si>
  <si>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</si>
  <si>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</si>
  <si>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</si>
  <si>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</si>
  <si>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</si>
  <si>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</si>
  <si>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</si>
  <si>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</si>
  <si>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</si>
  <si>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</si>
  <si>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</si>
  <si>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</si>
  <si>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</si>
  <si>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</si>
  <si>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</si>
  <si>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</si>
  <si>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</si>
  <si>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</si>
  <si>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</si>
  <si>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</si>
  <si>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</si>
  <si>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</si>
  <si>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</si>
  <si>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</si>
  <si>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</si>
  <si>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</si>
  <si>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</si>
  <si>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</si>
  <si>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</si>
  <si>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</si>
  <si>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</si>
  <si>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</si>
  <si>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</si>
  <si>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</si>
  <si>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</si>
  <si>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</si>
  <si>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</si>
  <si>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</si>
  <si>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</si>
  <si>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</si>
  <si>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</si>
  <si>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</si>
  <si>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</si>
  <si>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</si>
  <si>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</si>
  <si>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</si>
  <si>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</si>
  <si>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</si>
  <si>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</si>
  <si>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</si>
  <si>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</si>
  <si>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</si>
  <si>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</si>
  <si>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</si>
  <si>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</si>
  <si>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</si>
  <si>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</si>
  <si>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</si>
  <si>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</si>
  <si>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</si>
  <si>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</si>
  <si>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</si>
  <si>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</si>
  <si>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</si>
  <si>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</si>
  <si>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</si>
  <si>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</si>
  <si>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</si>
  <si>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</si>
  <si>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</si>
  <si>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</si>
  <si>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</si>
  <si>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</si>
  <si>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</si>
  <si>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</si>
  <si>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</si>
  <si>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</si>
  <si>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</si>
  <si>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</si>
  <si>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</si>
  <si>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</si>
  <si>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</si>
  <si>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</si>
  <si>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</si>
  <si>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</si>
  <si>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</si>
  <si>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</si>
  <si>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</si>
  <si>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</si>
  <si>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</si>
  <si>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</si>
  <si>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</si>
  <si>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</si>
  <si>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</si>
  <si>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</si>
  <si>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</si>
  <si>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</si>
  <si>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</si>
  <si>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</si>
  <si>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</si>
  <si>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</si>
  <si>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</si>
  <si>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</si>
  <si>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</si>
  <si>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</si>
  <si>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</si>
  <si>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</si>
  <si>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</si>
  <si>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</si>
  <si>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</si>
  <si>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</si>
  <si>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</si>
  <si>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</si>
  <si>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</si>
  <si>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</si>
  <si>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</si>
  <si>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</si>
  <si>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</si>
  <si>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</si>
  <si>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</si>
  <si>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</si>
  <si>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</si>
  <si>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</si>
  <si>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</si>
  <si>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</si>
  <si>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</si>
  <si>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</si>
  <si>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</si>
  <si>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</si>
  <si>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</si>
  <si>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</si>
  <si>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</si>
  <si>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</si>
  <si>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</si>
  <si>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</si>
  <si>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</si>
  <si>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</si>
  <si>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</si>
  <si>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</si>
  <si>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</si>
  <si>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</si>
  <si>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</si>
  <si>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</si>
  <si>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</si>
  <si>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</si>
  <si>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</si>
  <si>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</si>
  <si>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</si>
  <si>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</si>
  <si>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</si>
  <si>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</si>
  <si>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</si>
  <si>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</si>
  <si>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</si>
  <si>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</si>
  <si>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</si>
  <si>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</si>
  <si>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</si>
  <si>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</si>
  <si>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</si>
  <si>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</si>
  <si>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</si>
  <si>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</si>
  <si>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</si>
  <si>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</si>
  <si>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</si>
  <si>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</si>
  <si>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</si>
  <si>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</si>
  <si>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</si>
  <si>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</si>
  <si>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</si>
  <si>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</si>
  <si>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</si>
  <si>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</si>
  <si>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</si>
  <si>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</si>
  <si>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</si>
  <si>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</si>
  <si>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</si>
  <si>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</si>
  <si>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</si>
  <si>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</si>
  <si>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</si>
  <si>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</si>
  <si>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</si>
  <si>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</si>
  <si>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</si>
  <si>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</si>
  <si>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</si>
  <si>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</si>
  <si>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</si>
  <si>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</si>
  <si>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</si>
  <si>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</si>
  <si>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</si>
  <si>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</si>
  <si>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</si>
  <si>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</si>
  <si>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</si>
  <si>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</si>
  <si>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</si>
  <si>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</si>
  <si>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</si>
  <si>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</si>
  <si>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</si>
  <si>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</si>
  <si>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</si>
  <si>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</si>
  <si>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</si>
  <si>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</si>
  <si>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</si>
  <si>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</si>
  <si>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</si>
  <si>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</si>
  <si>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</si>
  <si>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</si>
  <si>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</si>
  <si>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</si>
  <si>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</si>
  <si>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</si>
  <si>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</si>
  <si>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</si>
  <si>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</si>
  <si>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</si>
  <si>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</si>
  <si>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</si>
  <si>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</si>
  <si>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</si>
  <si>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</si>
  <si>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</si>
  <si>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</si>
  <si>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</si>
  <si>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</si>
  <si>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</si>
  <si>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</si>
  <si>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</si>
  <si>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</si>
  <si>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</si>
  <si>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</si>
  <si>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</si>
  <si>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</si>
  <si>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</si>
  <si>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</si>
  <si>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</si>
  <si>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</si>
  <si>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</si>
  <si>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</si>
  <si>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</si>
  <si>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</si>
  <si>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</si>
  <si>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</si>
  <si>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</si>
  <si>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</si>
  <si>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</si>
  <si>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</si>
  <si>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</si>
  <si>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</si>
  <si>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</si>
  <si>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</si>
  <si>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</si>
  <si>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</si>
  <si>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</si>
  <si>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</si>
  <si>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</si>
  <si>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</si>
  <si>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</si>
  <si>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</si>
  <si>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</si>
  <si>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</si>
  <si>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</si>
  <si>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</si>
  <si>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</si>
  <si>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</si>
  <si>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</si>
  <si>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</si>
  <si>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</si>
  <si>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</si>
  <si>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</si>
  <si>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</si>
  <si>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</si>
  <si>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</si>
  <si>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</si>
  <si>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</si>
  <si>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</si>
  <si>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</si>
  <si>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</si>
  <si>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</si>
  <si>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</si>
  <si>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</si>
  <si>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</si>
  <si>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</si>
  <si>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</si>
  <si>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</si>
  <si>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</si>
  <si>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</si>
  <si>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</si>
  <si>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</si>
  <si>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</si>
  <si>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</si>
  <si>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</si>
  <si>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</si>
  <si>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</si>
  <si>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</si>
  <si>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</si>
  <si>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</si>
  <si>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</si>
  <si>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</si>
  <si>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</si>
  <si>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</si>
  <si>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</si>
  <si>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</si>
  <si>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</si>
  <si>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</si>
  <si>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</si>
  <si>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</si>
  <si>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</si>
  <si>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</si>
  <si>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</si>
  <si>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</si>
  <si>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</si>
  <si>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</si>
  <si>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</si>
  <si>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</si>
  <si>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</si>
  <si>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</si>
  <si>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</si>
  <si>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</si>
  <si>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</si>
  <si>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</si>
  <si>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</si>
  <si>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</si>
  <si>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</si>
  <si>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</si>
  <si>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</si>
  <si>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</si>
  <si>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</si>
  <si>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</si>
  <si>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</si>
  <si>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</si>
  <si>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</si>
  <si>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</si>
  <si>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</si>
  <si>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</si>
  <si>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</si>
  <si>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</si>
  <si>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</si>
  <si>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</si>
  <si>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</si>
  <si>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</si>
  <si>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</si>
  <si>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</si>
  <si>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</si>
  <si>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</si>
  <si>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</si>
  <si>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</si>
  <si>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</si>
  <si>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</si>
  <si>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</si>
  <si>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</si>
  <si>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</si>
  <si>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</si>
  <si>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</si>
  <si>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</si>
  <si>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</si>
  <si>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</si>
  <si>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</si>
  <si>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</si>
  <si>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</si>
  <si>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</si>
  <si>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</si>
  <si>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</si>
  <si>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</si>
  <si>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</si>
  <si>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</si>
  <si>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</si>
  <si>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</si>
  <si>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</si>
  <si>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</si>
  <si>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</si>
  <si>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</si>
  <si>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</si>
  <si>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</si>
  <si>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</si>
  <si>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</si>
  <si>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</si>
  <si>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</si>
  <si>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</si>
  <si>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</si>
  <si>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</si>
  <si>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</si>
  <si>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</si>
  <si>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</si>
  <si>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</si>
  <si>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</si>
  <si>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</si>
  <si>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</si>
  <si>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</si>
  <si>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</si>
  <si>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</si>
  <si>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</si>
  <si>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</si>
  <si>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</si>
  <si>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</si>
  <si>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</si>
  <si>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</si>
  <si>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</si>
  <si>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</si>
  <si>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</si>
  <si>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</si>
  <si>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</si>
  <si>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</si>
  <si>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</si>
  <si>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</si>
  <si>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</si>
  <si>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</si>
  <si>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</si>
  <si>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</si>
  <si>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</si>
  <si>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</si>
  <si>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</si>
  <si>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</si>
  <si>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</si>
  <si>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</si>
  <si>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</si>
  <si>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</si>
  <si>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</si>
  <si>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</si>
  <si>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</si>
  <si>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</si>
  <si>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</si>
  <si>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</si>
  <si>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</si>
  <si>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</si>
  <si>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</si>
  <si>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</si>
  <si>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</si>
  <si>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</si>
  <si>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</si>
  <si>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</si>
  <si>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</si>
  <si>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</si>
  <si>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</si>
  <si>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</si>
  <si>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</si>
  <si>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</si>
  <si>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</si>
  <si>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</si>
  <si>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</si>
  <si>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</si>
  <si>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</si>
  <si>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</si>
  <si>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</si>
  <si>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</si>
  <si>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</si>
  <si>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</si>
  <si>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</si>
  <si>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</si>
  <si>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</si>
  <si>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</si>
  <si>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</si>
  <si>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</si>
  <si>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</si>
  <si>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</si>
  <si>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</si>
  <si>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</si>
  <si>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</si>
  <si>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</si>
  <si>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</si>
  <si>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</si>
  <si>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</si>
  <si>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</si>
  <si>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</si>
  <si>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</si>
  <si>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</si>
  <si>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</si>
  <si>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</si>
  <si>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</si>
  <si>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</si>
  <si>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</si>
  <si>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</si>
  <si>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</si>
  <si>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</si>
  <si>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</si>
  <si>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</si>
  <si>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</si>
  <si>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</si>
  <si>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</si>
  <si>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</si>
  <si>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</si>
  <si>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</si>
  <si>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</si>
  <si>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</si>
  <si>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</si>
  <si>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</si>
  <si>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</si>
  <si>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</si>
  <si>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</si>
  <si>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</si>
  <si>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</si>
  <si>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</si>
  <si>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</si>
  <si>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</si>
  <si>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</si>
  <si>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</si>
  <si>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</si>
  <si>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</si>
  <si>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</si>
  <si>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</si>
  <si>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</si>
  <si>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</si>
  <si>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</si>
  <si>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</si>
  <si>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</si>
  <si>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</si>
  <si>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</si>
  <si>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</si>
  <si>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</si>
  <si>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</si>
  <si>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</si>
  <si>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</si>
  <si>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</si>
  <si>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</si>
  <si>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</si>
  <si>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</si>
  <si>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</si>
  <si>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</si>
  <si>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</si>
  <si>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</si>
  <si>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</si>
  <si>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</si>
  <si>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</si>
  <si>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</si>
  <si>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</si>
  <si>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</si>
  <si>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Q-159.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</si>
  <si>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</si>
  <si>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</si>
  <si>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</si>
  <si>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</si>
  <si>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</si>
  <si>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</si>
  <si>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</si>
  <si>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</si>
  <si>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</si>
  <si>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</si>
  <si>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</si>
  <si>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</si>
  <si>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</si>
  <si>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</si>
  <si>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</si>
  <si>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</si>
  <si>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</si>
  <si>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</si>
  <si>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</si>
  <si>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</si>
  <si>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</si>
  <si>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</si>
  <si>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</si>
  <si>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</si>
  <si>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</si>
  <si>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</si>
  <si>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</si>
  <si>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</si>
  <si>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</si>
  <si>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</si>
  <si>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</si>
  <si>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</si>
  <si>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</si>
  <si>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</si>
  <si>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</si>
  <si>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</si>
  <si>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</si>
  <si>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</si>
  <si>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</si>
  <si>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</si>
  <si>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</si>
  <si>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</si>
  <si>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</si>
  <si>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</si>
  <si>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</si>
  <si>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</si>
  <si>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</si>
  <si>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</si>
  <si>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</si>
  <si>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</si>
  <si>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</si>
  <si>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</si>
  <si>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</si>
  <si>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</si>
  <si>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</si>
  <si>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</si>
  <si>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</si>
  <si>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</si>
  <si>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</si>
  <si>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</si>
  <si>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</si>
  <si>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</si>
  <si>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</si>
  <si>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</si>
  <si>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</si>
  <si>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</si>
  <si>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</si>
  <si>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</si>
  <si>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</si>
  <si>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</si>
  <si>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</si>
  <si>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</si>
  <si>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</si>
  <si>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</si>
  <si>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</si>
  <si>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</si>
  <si>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</si>
  <si>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</si>
  <si>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</si>
  <si>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</si>
  <si>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</si>
  <si>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</si>
  <si>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</si>
  <si>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</si>
  <si>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</si>
  <si>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</si>
  <si>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</si>
  <si>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</si>
  <si>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</si>
  <si>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</si>
  <si>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</si>
  <si>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</si>
  <si>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</si>
  <si>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</si>
  <si>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</si>
  <si>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</si>
  <si>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</si>
  <si>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</si>
  <si>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</si>
  <si>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</si>
  <si>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</si>
  <si>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</si>
  <si>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</si>
  <si>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</si>
  <si>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</si>
  <si>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</si>
  <si>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</si>
  <si>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</si>
  <si>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</si>
  <si>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</si>
  <si>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</si>
  <si>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</si>
  <si>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</si>
  <si>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</si>
  <si>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</si>
  <si>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</si>
  <si>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</si>
  <si>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</si>
  <si>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</si>
  <si>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</si>
  <si>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</si>
  <si>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</si>
  <si>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</si>
  <si>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</si>
  <si>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</si>
  <si>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</si>
  <si>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</si>
  <si>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</si>
  <si>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</si>
  <si>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</si>
  <si>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</si>
  <si>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</si>
  <si>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</si>
  <si>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</si>
  <si>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</si>
  <si>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</si>
  <si>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</si>
  <si>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</si>
  <si>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</si>
  <si>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</si>
  <si>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</si>
  <si>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</si>
  <si>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</si>
  <si>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</si>
  <si>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</si>
  <si>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</si>
  <si>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</si>
  <si>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</si>
  <si>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</si>
  <si>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</si>
  <si>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</si>
  <si>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</si>
  <si>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</si>
  <si>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</si>
  <si>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</si>
  <si>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</si>
  <si>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</si>
  <si>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</si>
  <si>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</si>
  <si>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</si>
  <si>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</si>
  <si>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</si>
  <si>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</si>
  <si>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</si>
  <si>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</si>
  <si>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</si>
  <si>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</si>
  <si>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</si>
  <si>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</si>
  <si>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</si>
  <si>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</si>
  <si>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</si>
  <si>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</si>
  <si>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</si>
  <si>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</si>
  <si>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</si>
  <si>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</si>
  <si>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</si>
  <si>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</si>
  <si>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</si>
  <si>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</si>
  <si>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</si>
  <si>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</si>
  <si>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</si>
  <si>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</si>
  <si>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</si>
  <si>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</si>
  <si>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</si>
  <si>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</si>
  <si>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</si>
  <si>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</si>
  <si>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</si>
  <si>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</si>
  <si>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</si>
  <si>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</si>
  <si>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</si>
  <si>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</si>
  <si>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</si>
  <si>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</si>
  <si>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</si>
  <si>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</si>
  <si>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</si>
  <si>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</si>
  <si>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</si>
  <si>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</si>
  <si>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</si>
  <si>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</si>
  <si>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</si>
  <si>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</si>
  <si>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</si>
  <si>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</si>
  <si>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</si>
  <si>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</si>
  <si>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</si>
  <si>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</si>
  <si>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</si>
  <si>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</si>
  <si>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</si>
  <si>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</si>
  <si>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</si>
  <si>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</si>
  <si>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</si>
  <si>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</si>
  <si>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</si>
  <si>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</si>
  <si>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</si>
  <si>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</si>
  <si>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</si>
  <si>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</si>
  <si>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</si>
  <si>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</si>
  <si>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</si>
  <si>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</si>
  <si>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</si>
  <si>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</si>
  <si>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</si>
  <si>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</si>
  <si>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10,0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</si>
  <si>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</si>
  <si>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</si>
  <si>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</si>
  <si>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</si>
  <si>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</si>
  <si>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</si>
  <si>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</si>
  <si>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</si>
  <si>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</si>
  <si>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</si>
  <si>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</si>
  <si>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</si>
  <si>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</si>
  <si>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</si>
  <si>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</si>
  <si>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</si>
  <si>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</si>
  <si>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</si>
  <si>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</si>
  <si>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</si>
  <si>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</si>
  <si>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</si>
  <si>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</si>
  <si>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</si>
  <si>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</si>
  <si>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</si>
  <si>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</si>
  <si>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</si>
  <si>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</si>
  <si>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</si>
  <si>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</si>
  <si>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</si>
  <si>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</si>
  <si>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</si>
  <si>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</si>
  <si>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</si>
  <si>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</si>
  <si>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</si>
  <si>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</si>
  <si>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</si>
  <si>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</si>
  <si>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</si>
  <si>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</si>
  <si>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</si>
  <si>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</si>
  <si>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</si>
  <si>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</si>
  <si>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</si>
  <si>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</si>
  <si>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</si>
  <si>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</si>
  <si>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</si>
  <si>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</si>
  <si>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</si>
  <si>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</si>
  <si>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</si>
  <si>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</si>
  <si>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</si>
  <si>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</si>
  <si>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</si>
  <si>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</si>
  <si>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</si>
  <si>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</si>
  <si>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</si>
  <si>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</si>
  <si>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</si>
  <si>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</si>
  <si>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</si>
  <si>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</si>
  <si>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</si>
  <si>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</si>
  <si>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</si>
  <si>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</si>
  <si>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</si>
  <si>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</si>
  <si>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</si>
  <si>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</si>
  <si>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</si>
  <si>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</si>
  <si>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</si>
  <si>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</si>
  <si>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</si>
  <si>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</si>
  <si>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</si>
  <si>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</si>
  <si>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</si>
  <si>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</si>
  <si>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</si>
  <si>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</si>
  <si>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</si>
  <si>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</si>
  <si>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</si>
  <si>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</si>
  <si>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</si>
  <si>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</si>
  <si>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</si>
  <si>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</si>
  <si>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</si>
  <si>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</si>
  <si>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</si>
  <si>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</si>
  <si>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</si>
  <si>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</si>
  <si>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</si>
  <si>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</si>
  <si>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</si>
  <si>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</si>
  <si>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</si>
  <si>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</si>
  <si>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</si>
  <si>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</si>
  <si>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</si>
  <si>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</si>
  <si>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</si>
  <si>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</si>
  <si>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LISO, PEAD, DN 32 MM (1"),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</si>
  <si>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</si>
  <si>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</si>
  <si>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</si>
  <si>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</si>
  <si>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</si>
  <si>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</si>
  <si>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</si>
  <si>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</si>
  <si>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</si>
  <si>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</si>
  <si>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</si>
  <si>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</si>
  <si>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</si>
  <si>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</si>
  <si>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</si>
  <si>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</si>
  <si>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</si>
  <si>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</si>
  <si>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</si>
  <si>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</si>
  <si>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</si>
  <si>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</si>
  <si>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</si>
  <si>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</si>
  <si>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</si>
  <si>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</si>
  <si>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</si>
  <si>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</si>
  <si>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</si>
  <si>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</si>
  <si>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</si>
  <si>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</si>
  <si>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</si>
  <si>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</si>
  <si>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</si>
  <si>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</si>
  <si>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</si>
  <si>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</si>
  <si>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</si>
  <si>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</si>
  <si>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</si>
  <si>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</si>
  <si>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</si>
  <si>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</si>
  <si>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</si>
  <si>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</si>
  <si>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</si>
  <si>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</si>
  <si>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</si>
  <si>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</si>
  <si>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</si>
  <si>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</si>
  <si>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</si>
  <si>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</si>
  <si>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</si>
  <si>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</si>
  <si>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</si>
  <si>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</si>
  <si>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</si>
  <si>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</si>
  <si>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</si>
  <si>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</si>
  <si>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</si>
  <si>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</si>
  <si>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</si>
  <si>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</si>
  <si>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</si>
  <si>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</si>
  <si>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</si>
  <si>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</si>
  <si>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</si>
  <si>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6 MM², ANTI-CHAMA 450/750 V, PARA CIRCUITOS TERMINAIS - FORNECIMENTO E INSTALAÇÃO. AF_03/2023</t>
  </si>
  <si>
    <t>CABO DE COBRE FLEXÍVEL ISOLADO, 16 MM², ANTI-CHAMA 450/750 V, PARA CIRCUITOS TERMINAIS - FORNECIMENTO E INSTALAÇÃO. AF_03/2023</t>
  </si>
  <si>
    <t>CABO DE COBRE FLEXÍVEL ISOLADO, 70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</si>
  <si>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</si>
  <si>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</si>
  <si>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</si>
  <si>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</si>
  <si>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</si>
  <si>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</si>
  <si>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</si>
  <si>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</si>
  <si>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</si>
  <si>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</si>
  <si>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</si>
  <si>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</si>
  <si>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</si>
  <si>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</si>
  <si>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</si>
  <si>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</si>
  <si>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</si>
  <si>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</si>
  <si>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</si>
  <si>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</si>
  <si>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</si>
  <si>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</si>
  <si>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</si>
  <si>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</si>
  <si>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</si>
  <si>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</si>
  <si>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</si>
  <si>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</si>
  <si>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</si>
  <si>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</si>
  <si>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</si>
  <si>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</si>
  <si>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</si>
  <si>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</si>
  <si>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</si>
  <si>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</si>
  <si>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</si>
  <si>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</si>
  <si>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</si>
  <si>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</si>
  <si>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</si>
  <si>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</si>
  <si>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</si>
  <si>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</si>
  <si>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</si>
  <si>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</si>
  <si>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</si>
  <si>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</si>
  <si>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</si>
  <si>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</si>
  <si>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</si>
  <si>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</si>
  <si>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</si>
  <si>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</si>
  <si>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</si>
  <si>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</si>
  <si>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</si>
  <si>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</si>
  <si>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</si>
  <si>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</si>
  <si>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</si>
  <si>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</si>
  <si>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</si>
  <si>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</si>
  <si>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</si>
  <si>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</si>
  <si>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</si>
  <si>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</si>
  <si>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</si>
  <si>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</si>
  <si>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</si>
  <si>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</si>
  <si>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</si>
  <si>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</si>
  <si>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</si>
  <si>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</si>
  <si>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</si>
  <si>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</si>
  <si>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</si>
  <si>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</si>
  <si>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</si>
  <si>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</si>
  <si>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</si>
  <si>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</si>
  <si>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</si>
  <si>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</si>
  <si>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</si>
  <si>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</si>
  <si>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</si>
  <si>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</si>
  <si>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</si>
  <si>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</si>
  <si>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</si>
  <si>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</si>
  <si>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</si>
  <si>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</si>
  <si>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</si>
  <si>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</si>
  <si>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</si>
  <si>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</si>
  <si>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</si>
  <si>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</si>
  <si>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</si>
  <si>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</si>
  <si>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</si>
  <si>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</si>
  <si>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</si>
  <si>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</si>
  <si>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</si>
  <si>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</si>
  <si>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</si>
  <si>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</si>
  <si>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</si>
  <si>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</si>
  <si>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</si>
  <si>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</si>
  <si>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</si>
  <si>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</si>
  <si>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</si>
  <si>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</si>
  <si>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</si>
  <si>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</si>
  <si>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</si>
  <si>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</si>
  <si>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</si>
  <si>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</si>
  <si>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</si>
  <si>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</si>
  <si>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</si>
  <si>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</si>
  <si>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</si>
  <si>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</si>
  <si>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</si>
  <si>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</si>
  <si>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</si>
  <si>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</si>
  <si>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</si>
  <si>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</si>
  <si>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</si>
  <si>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</si>
  <si>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</si>
  <si>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</si>
  <si>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</si>
  <si>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</si>
  <si>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</si>
  <si>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</si>
  <si>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</si>
  <si>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</si>
  <si>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</si>
  <si>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</si>
  <si>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</si>
  <si>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</si>
  <si>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</si>
  <si>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</si>
  <si>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</si>
  <si>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</si>
  <si>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</si>
  <si>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</si>
  <si>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</si>
  <si>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</si>
  <si>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</si>
  <si>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</si>
  <si>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</si>
  <si>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</si>
  <si>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</si>
  <si>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</si>
  <si>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</si>
  <si>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</si>
  <si>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</si>
  <si>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</si>
  <si>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</si>
  <si>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</si>
  <si>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</si>
  <si>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</si>
  <si>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</si>
  <si>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</si>
  <si>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</si>
  <si>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</si>
  <si>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</si>
  <si>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</si>
  <si>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</si>
  <si>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</si>
  <si>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</si>
  <si>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</si>
  <si>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</si>
  <si>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</si>
  <si>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</si>
  <si>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</si>
  <si>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</si>
  <si>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</si>
  <si>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</si>
  <si>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</si>
  <si>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</si>
  <si>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</si>
  <si>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</si>
  <si>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</si>
  <si>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</si>
  <si>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</si>
  <si>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</si>
  <si>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</si>
  <si>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</si>
  <si>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</si>
  <si>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</si>
  <si>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</si>
  <si>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</si>
  <si>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</si>
  <si>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</si>
  <si>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</si>
  <si>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</si>
  <si>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</si>
  <si>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</si>
  <si>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</si>
  <si>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</si>
  <si>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</si>
  <si>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</si>
  <si>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</si>
  <si>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</si>
  <si>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</si>
  <si>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</si>
  <si>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</si>
  <si>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</si>
  <si>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</si>
  <si>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</si>
  <si>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</si>
  <si>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</si>
  <si>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</si>
  <si>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</si>
  <si>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</si>
  <si>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</si>
  <si>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</si>
  <si>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</si>
  <si>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</si>
  <si>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</si>
  <si>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</si>
  <si>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</si>
  <si>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</si>
  <si>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</si>
  <si>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</si>
  <si>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</si>
  <si>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</si>
  <si>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</si>
  <si>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</si>
  <si>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</si>
  <si>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</si>
  <si>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</si>
  <si>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</si>
  <si>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</si>
  <si>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</si>
  <si>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</si>
  <si>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</si>
  <si>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</si>
  <si>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</si>
  <si>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</si>
  <si>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</si>
  <si>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</si>
  <si>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</si>
  <si>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</si>
  <si>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</si>
  <si>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</si>
  <si>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</si>
  <si>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</si>
  <si>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</si>
  <si>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</si>
  <si>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</si>
  <si>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</si>
  <si>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</si>
  <si>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</si>
  <si>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</si>
  <si>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</si>
  <si>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</si>
  <si>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</si>
  <si>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</si>
  <si>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</si>
  <si>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</si>
  <si>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</si>
  <si>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RELÉ FOTOELÉTRICO PARA COMANDO DE ILUMINAÇÃO EXTERNA 1000 W - FORNECIMENTO E INSTALAÇÃO. AF_08/2020</t>
  </si>
  <si>
    <t>LUMINÁRIA DE LED PARA ILUMINAÇÃO PÚBLICA, DE 98 W ATÉ 137 W - FORNECIMENTO E INSTALAÇÃO. AF_08/2020</t>
  </si>
  <si>
    <t>LUMINÁRIA DE LED PARA ILUMINAÇÃO PÚBLICA, DE 181 W ATÉ 239 W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</si>
  <si>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</si>
  <si>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</si>
  <si>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</si>
  <si>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</si>
  <si>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</si>
  <si>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</si>
  <si>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</si>
  <si>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</si>
  <si>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</si>
  <si>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</si>
  <si>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</si>
  <si>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</si>
  <si>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</si>
  <si>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</si>
  <si>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</si>
  <si>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</si>
  <si>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</si>
  <si>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</si>
  <si>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</si>
  <si>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</si>
  <si>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</si>
  <si>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</si>
  <si>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</si>
  <si>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</si>
  <si>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</si>
  <si>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</si>
  <si>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</si>
  <si>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</si>
  <si>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</si>
  <si>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</si>
  <si>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</si>
  <si>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</si>
  <si>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</si>
  <si>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</si>
  <si>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</si>
  <si>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</si>
  <si>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</si>
  <si>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</si>
  <si>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</si>
  <si>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</si>
  <si>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</si>
  <si>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</si>
  <si>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</si>
  <si>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</si>
  <si>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</si>
  <si>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</si>
  <si>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</si>
  <si>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</si>
  <si>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</si>
  <si>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</si>
  <si>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</si>
  <si>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</si>
  <si>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</si>
  <si>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</si>
  <si>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</si>
  <si>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</si>
  <si>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</si>
  <si>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</si>
  <si>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</si>
  <si>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</si>
  <si>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</si>
  <si>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</si>
  <si>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</si>
  <si>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</si>
  <si>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</si>
  <si>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</si>
  <si>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</si>
  <si>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</si>
  <si>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</si>
  <si>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</si>
  <si>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</si>
  <si>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</si>
  <si>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</si>
  <si>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</si>
  <si>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</si>
  <si>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</si>
  <si>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</si>
  <si>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</si>
  <si>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</si>
  <si>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</si>
  <si>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</si>
  <si>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</si>
  <si>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</si>
  <si>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</si>
  <si>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</si>
  <si>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</si>
  <si>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</si>
  <si>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</si>
  <si>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</si>
  <si>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</si>
  <si>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</si>
  <si>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</si>
  <si>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</si>
  <si>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</si>
  <si>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</si>
  <si>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</si>
  <si>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</si>
  <si>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</si>
  <si>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</si>
  <si>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</si>
  <si>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</si>
  <si>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</si>
  <si>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</si>
  <si>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</si>
  <si>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</si>
  <si>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</si>
  <si>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</si>
  <si>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</si>
  <si>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</si>
  <si>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</si>
  <si>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</si>
  <si>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</si>
  <si>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</si>
  <si>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</si>
  <si>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</si>
  <si>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</si>
  <si>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</si>
  <si>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</si>
  <si>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</si>
  <si>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</si>
  <si>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</si>
  <si>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</si>
  <si>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</si>
  <si>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</si>
  <si>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</si>
  <si>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</si>
  <si>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</si>
  <si>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</si>
  <si>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</si>
  <si>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</si>
  <si>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</si>
  <si>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</si>
  <si>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</si>
  <si>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</si>
  <si>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</si>
  <si>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</si>
  <si>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</si>
  <si>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</si>
  <si>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</si>
  <si>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</si>
  <si>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</si>
  <si>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</si>
  <si>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</si>
  <si>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</si>
  <si>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</si>
  <si>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</si>
  <si>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</si>
  <si>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</si>
  <si>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</si>
  <si>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</si>
  <si>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</si>
  <si>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</si>
  <si>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</si>
  <si>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</si>
  <si>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</si>
  <si>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</si>
  <si>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</si>
  <si>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</si>
  <si>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</si>
  <si>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</si>
  <si>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</si>
  <si>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</si>
  <si>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</si>
  <si>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</si>
  <si>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</si>
  <si>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</si>
  <si>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</si>
  <si>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</si>
  <si>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</si>
  <si>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</si>
  <si>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</si>
  <si>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</si>
  <si>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</si>
  <si>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</si>
  <si>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</si>
  <si>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</si>
  <si>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</si>
  <si>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</si>
  <si>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</si>
  <si>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</si>
  <si>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</si>
  <si>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</si>
  <si>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</si>
  <si>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</si>
  <si>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</si>
  <si>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</si>
  <si>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</si>
  <si>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</si>
  <si>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</si>
  <si>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</si>
  <si>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</si>
  <si>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</si>
  <si>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</si>
  <si>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</si>
  <si>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</si>
  <si>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</si>
  <si>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</si>
  <si>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</si>
  <si>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</si>
  <si>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</si>
  <si>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</si>
  <si>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</si>
  <si>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</si>
  <si>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</si>
  <si>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</si>
  <si>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</si>
  <si>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</si>
  <si>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</si>
  <si>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</si>
  <si>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</si>
  <si>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</si>
  <si>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</si>
  <si>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</si>
  <si>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</si>
  <si>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</si>
  <si>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</si>
  <si>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</si>
  <si>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</si>
  <si>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</si>
  <si>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</si>
  <si>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</si>
  <si>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</si>
  <si>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</si>
  <si>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</si>
  <si>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</si>
  <si>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</si>
  <si>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</si>
  <si>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</si>
  <si>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</si>
  <si>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</si>
  <si>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</si>
  <si>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</si>
  <si>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</si>
  <si>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</si>
  <si>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</si>
  <si>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</si>
  <si>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</si>
  <si>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</si>
  <si>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</si>
  <si>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</si>
  <si>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</si>
  <si>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</si>
  <si>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</si>
  <si>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</si>
  <si>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</si>
  <si>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</si>
  <si>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</si>
  <si>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</si>
  <si>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</si>
  <si>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</si>
  <si>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</si>
  <si>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</si>
  <si>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</si>
  <si>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</si>
  <si>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</si>
  <si>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</si>
  <si>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</si>
  <si>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</si>
  <si>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</si>
  <si>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</si>
  <si>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</si>
  <si>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</si>
  <si>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</si>
  <si>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</si>
  <si>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</si>
  <si>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</si>
  <si>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</si>
  <si>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</si>
  <si>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</si>
  <si>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</si>
  <si>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</si>
  <si>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</si>
  <si>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</si>
  <si>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</si>
  <si>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</si>
  <si>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</si>
  <si>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</si>
  <si>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</si>
  <si>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</si>
  <si>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</si>
  <si>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</si>
  <si>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</si>
  <si>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</si>
  <si>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</si>
  <si>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</si>
  <si>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</si>
  <si>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</si>
  <si>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</si>
  <si>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</si>
  <si>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</si>
  <si>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</si>
  <si>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</si>
  <si>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</si>
  <si>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</si>
  <si>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</si>
  <si>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</si>
  <si>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</si>
  <si>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</si>
  <si>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</si>
  <si>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</si>
  <si>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</si>
  <si>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</si>
  <si>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</si>
  <si>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</si>
  <si>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</si>
  <si>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</si>
  <si>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</si>
  <si>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</si>
  <si>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</si>
  <si>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</si>
  <si>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</si>
  <si>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</si>
  <si>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</si>
  <si>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</si>
  <si>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</si>
  <si>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</si>
  <si>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</si>
  <si>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</si>
  <si>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</si>
  <si>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</si>
  <si>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</si>
  <si>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</si>
  <si>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</si>
  <si>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</si>
  <si>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</si>
  <si>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</si>
  <si>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</si>
  <si>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</si>
  <si>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</si>
  <si>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</si>
  <si>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</si>
  <si>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</si>
  <si>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</si>
  <si>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</si>
  <si>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</si>
  <si>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</si>
  <si>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</si>
  <si>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</si>
  <si>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</si>
  <si>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</si>
  <si>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</si>
  <si>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</si>
  <si>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</si>
  <si>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</si>
  <si>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</si>
  <si>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</si>
  <si>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</si>
  <si>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</si>
  <si>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</si>
  <si>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</si>
  <si>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</si>
  <si>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</si>
  <si>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</si>
  <si>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</si>
  <si>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</si>
  <si>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</si>
  <si>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</si>
  <si>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</si>
  <si>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</si>
  <si>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</si>
  <si>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</si>
  <si>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</si>
  <si>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</si>
  <si>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</si>
  <si>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</si>
  <si>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</si>
  <si>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</si>
  <si>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</si>
  <si>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</si>
  <si>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</si>
  <si>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</si>
  <si>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</si>
  <si>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</si>
  <si>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</si>
  <si>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</si>
  <si>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</si>
  <si>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</si>
  <si>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</si>
  <si>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</si>
  <si>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</si>
  <si>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</si>
  <si>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</si>
  <si>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</si>
  <si>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</si>
  <si>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</si>
  <si>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</si>
  <si>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</si>
  <si>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</si>
  <si>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</si>
  <si>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</si>
  <si>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</si>
  <si>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</si>
  <si>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</si>
  <si>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</si>
  <si>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</si>
  <si>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</si>
  <si>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</si>
  <si>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</si>
  <si>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</si>
  <si>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</si>
  <si>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</si>
  <si>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</si>
  <si>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</si>
  <si>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</si>
  <si>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</si>
  <si>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</si>
  <si>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</si>
  <si>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</si>
  <si>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</si>
  <si>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</si>
  <si>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</si>
  <si>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</si>
  <si>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</si>
  <si>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</si>
  <si>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</si>
  <si>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</si>
  <si>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</si>
  <si>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</si>
  <si>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</si>
  <si>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</si>
  <si>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</si>
  <si>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</si>
  <si>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</si>
  <si>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</si>
  <si>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</si>
  <si>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</si>
  <si>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</si>
  <si>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</si>
  <si>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</si>
  <si>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</si>
  <si>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</si>
  <si>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</si>
  <si>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</si>
  <si>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</si>
  <si>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</si>
  <si>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</si>
  <si>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</si>
  <si>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</si>
  <si>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</si>
  <si>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</si>
  <si>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</si>
  <si>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</si>
  <si>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</si>
  <si>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</si>
  <si>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</si>
  <si>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</si>
  <si>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</si>
  <si>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</si>
  <si>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</si>
  <si>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</si>
  <si>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</si>
  <si>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</si>
  <si>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</si>
  <si>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</si>
  <si>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</si>
  <si>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</si>
  <si>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</si>
  <si>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</si>
  <si>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</si>
  <si>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</si>
  <si>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</si>
  <si>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</si>
  <si>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</si>
  <si>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</si>
  <si>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</si>
  <si>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</si>
  <si>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</si>
  <si>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</si>
  <si>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</si>
  <si>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</si>
  <si>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</si>
  <si>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</si>
  <si>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</si>
  <si>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</si>
  <si>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</si>
  <si>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</si>
  <si>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</si>
  <si>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</si>
  <si>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</si>
  <si>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</si>
  <si>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</si>
  <si>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</si>
  <si>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</si>
  <si>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</si>
  <si>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</si>
  <si>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</si>
  <si>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</si>
  <si>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</si>
  <si>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</si>
  <si>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</si>
  <si>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</si>
  <si>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</si>
  <si>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</si>
  <si>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</si>
  <si>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</si>
  <si>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</si>
  <si>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</si>
  <si>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</si>
  <si>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</si>
  <si>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</si>
  <si>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</si>
  <si>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</si>
  <si>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</si>
  <si>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</si>
  <si>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</si>
  <si>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</si>
  <si>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</si>
  <si>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</si>
  <si>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</si>
  <si>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</si>
  <si>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</si>
  <si>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</si>
  <si>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</si>
  <si>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</si>
  <si>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</si>
  <si>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</si>
  <si>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</si>
  <si>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</si>
  <si>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</si>
  <si>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</si>
  <si>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</si>
  <si>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</si>
  <si>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</si>
  <si>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</si>
  <si>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</si>
  <si>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</si>
  <si>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</si>
  <si>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</si>
  <si>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</si>
  <si>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</si>
  <si>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</si>
  <si>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</si>
  <si>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</si>
  <si>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</si>
  <si>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</si>
  <si>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</si>
  <si>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</si>
  <si>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</si>
  <si>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</si>
  <si>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</si>
  <si>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</si>
  <si>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</si>
  <si>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</si>
  <si>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</si>
  <si>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</si>
  <si>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</si>
  <si>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</si>
  <si>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</si>
  <si>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</si>
  <si>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</si>
  <si>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</si>
  <si>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</si>
  <si>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</si>
  <si>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</si>
  <si>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</si>
  <si>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</si>
  <si>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</si>
  <si>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</si>
  <si>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</si>
  <si>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</si>
  <si>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</si>
  <si>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</si>
  <si>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</si>
  <si>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</si>
  <si>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</si>
  <si>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</si>
  <si>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</si>
  <si>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</si>
  <si>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</si>
  <si>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</si>
  <si>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</si>
  <si>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</si>
  <si>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</si>
  <si>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</si>
  <si>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</si>
  <si>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</si>
  <si>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</si>
  <si>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</si>
  <si>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</si>
  <si>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</si>
  <si>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</si>
  <si>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</si>
  <si>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</si>
  <si>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</si>
  <si>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</si>
  <si>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</si>
  <si>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</si>
  <si>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</si>
  <si>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</si>
  <si>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</si>
  <si>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</si>
  <si>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</si>
  <si>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</si>
  <si>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</si>
  <si>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</si>
  <si>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</si>
  <si>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</si>
  <si>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</si>
  <si>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</si>
  <si>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</si>
  <si>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</si>
  <si>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</si>
  <si>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</si>
  <si>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</si>
  <si>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</si>
  <si>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</si>
  <si>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</si>
  <si>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</si>
  <si>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</si>
  <si>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</si>
  <si>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</si>
  <si>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</si>
  <si>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</si>
  <si>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</si>
  <si>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</si>
  <si>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</si>
  <si>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</si>
  <si>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</si>
  <si>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</si>
  <si>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</si>
  <si>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</si>
  <si>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</si>
  <si>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</si>
  <si>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</si>
  <si>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</si>
  <si>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</si>
  <si>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</si>
  <si>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</si>
  <si>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</si>
  <si>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</si>
  <si>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</si>
  <si>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</si>
  <si>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</si>
  <si>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</si>
  <si>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</si>
  <si>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</si>
  <si>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</si>
  <si>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</si>
  <si>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</si>
  <si>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</si>
  <si>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</si>
  <si>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</si>
  <si>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</si>
  <si>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</si>
  <si>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</si>
  <si>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</si>
  <si>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</si>
  <si>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</si>
  <si>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</si>
  <si>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</si>
  <si>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</si>
  <si>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</si>
  <si>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</si>
  <si>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</si>
  <si>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</si>
  <si>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</si>
  <si>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</si>
  <si>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</si>
  <si>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</si>
  <si>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</si>
  <si>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</si>
  <si>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</si>
  <si>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</si>
  <si>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</si>
  <si>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</si>
  <si>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</si>
  <si>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</si>
  <si>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</si>
  <si>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</si>
  <si>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</si>
  <si>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</si>
  <si>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</si>
  <si>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</si>
  <si>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</si>
  <si>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</si>
  <si>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</si>
  <si>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</si>
  <si>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</si>
  <si>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</si>
  <si>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</si>
  <si>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</si>
  <si>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</si>
  <si>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</si>
  <si>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</si>
  <si>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</si>
  <si>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</si>
  <si>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</si>
  <si>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</si>
  <si>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</si>
  <si>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</si>
  <si>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</si>
  <si>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</si>
  <si>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</si>
  <si>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</si>
  <si>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</si>
  <si>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</si>
  <si>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</si>
  <si>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</si>
  <si>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</si>
  <si>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</si>
  <si>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</si>
  <si>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</si>
  <si>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</si>
  <si>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</si>
  <si>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</si>
  <si>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</si>
  <si>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</si>
  <si>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</si>
  <si>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</si>
  <si>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</si>
  <si>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</si>
  <si>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</si>
  <si>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</si>
  <si>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</si>
  <si>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</si>
  <si>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</si>
  <si>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</si>
  <si>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</si>
  <si>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</si>
  <si>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</si>
  <si>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</si>
  <si>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</si>
  <si>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</si>
  <si>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</si>
  <si>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</si>
  <si>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</si>
  <si>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</si>
  <si>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</si>
  <si>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</si>
  <si>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</si>
  <si>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</si>
  <si>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</si>
  <si>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</si>
  <si>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</si>
  <si>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</si>
  <si>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</si>
  <si>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</si>
  <si>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</si>
  <si>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</si>
  <si>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</si>
  <si>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</si>
  <si>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</si>
  <si>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</si>
  <si>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</si>
  <si>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</si>
  <si>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</si>
  <si>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</si>
  <si>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</si>
  <si>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</si>
  <si>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</si>
  <si>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</si>
  <si>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</si>
  <si>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</si>
  <si>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</si>
  <si>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</si>
  <si>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</si>
  <si>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</si>
  <si>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</si>
  <si>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</si>
  <si>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</si>
  <si>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</si>
  <si>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</si>
  <si>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</si>
  <si>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</si>
  <si>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</si>
  <si>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</si>
  <si>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</si>
  <si>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</si>
  <si>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</si>
  <si>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</si>
  <si>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</si>
  <si>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</si>
  <si>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</si>
  <si>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</si>
  <si>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</si>
  <si>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</si>
  <si>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</si>
  <si>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</si>
  <si>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</si>
  <si>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</si>
  <si>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</si>
  <si>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</si>
  <si>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</si>
  <si>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</si>
  <si>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</si>
  <si>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</si>
  <si>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</si>
  <si>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</si>
  <si>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</si>
  <si>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</si>
  <si>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</si>
  <si>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</si>
  <si>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</si>
  <si>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</si>
  <si>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</si>
  <si>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</si>
  <si>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</si>
  <si>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</si>
  <si>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</si>
  <si>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</si>
  <si>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</si>
  <si>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</si>
  <si>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</si>
  <si>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</si>
  <si>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</si>
  <si>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</si>
  <si>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</si>
  <si>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</si>
  <si>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</si>
  <si>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</si>
  <si>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</si>
  <si>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</si>
  <si>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</si>
  <si>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</si>
  <si>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</si>
  <si>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</si>
  <si>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</si>
  <si>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</si>
  <si>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</si>
  <si>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</si>
  <si>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</si>
  <si>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</si>
  <si>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</si>
  <si>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</si>
  <si>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</si>
  <si>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</si>
  <si>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</si>
  <si>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</si>
  <si>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</si>
  <si>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</si>
  <si>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</si>
  <si>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</si>
  <si>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</si>
  <si>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</si>
  <si>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</si>
  <si>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</si>
  <si>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</si>
  <si>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</si>
  <si>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</si>
  <si>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</si>
  <si>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</si>
  <si>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</si>
  <si>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</si>
  <si>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</si>
  <si>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</si>
  <si>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</si>
  <si>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</si>
  <si>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</si>
  <si>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</si>
  <si>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</si>
  <si>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</si>
  <si>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</si>
  <si>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</si>
  <si>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</si>
  <si>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</si>
  <si>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</si>
  <si>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</si>
  <si>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</si>
  <si>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</si>
  <si>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</si>
  <si>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</si>
  <si>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</si>
  <si>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</si>
  <si>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</si>
  <si>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</si>
  <si>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</si>
  <si>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</si>
  <si>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</si>
  <si>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</si>
  <si>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</si>
  <si>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</si>
  <si>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</si>
  <si>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</si>
  <si>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</si>
  <si>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</si>
  <si>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</si>
  <si>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</si>
  <si>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</si>
  <si>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</si>
  <si>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</si>
  <si>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</si>
  <si>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</si>
  <si>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</si>
  <si>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</si>
  <si>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</si>
  <si>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</si>
  <si>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</si>
  <si>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</si>
  <si>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</si>
  <si>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</si>
  <si>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</si>
  <si>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</si>
  <si>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</si>
  <si>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</si>
  <si>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</si>
  <si>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</si>
  <si>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</si>
  <si>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</si>
  <si>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</si>
  <si>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</si>
  <si>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</si>
  <si>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</si>
  <si>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</si>
  <si>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</si>
  <si>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</si>
  <si>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</si>
  <si>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</si>
  <si>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</si>
  <si>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</si>
  <si>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</si>
  <si>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</si>
  <si>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</si>
  <si>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</si>
  <si>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</si>
  <si>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</si>
  <si>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</si>
  <si>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</si>
  <si>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</si>
  <si>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</si>
  <si>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</si>
  <si>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</si>
  <si>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</si>
  <si>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</si>
  <si>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</si>
  <si>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</si>
  <si>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</si>
  <si>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</si>
  <si>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</si>
  <si>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</si>
  <si>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</si>
  <si>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</si>
  <si>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</si>
  <si>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</si>
  <si>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</si>
  <si>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</si>
  <si>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</si>
  <si>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</si>
  <si>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</si>
  <si>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</si>
  <si>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</si>
  <si>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</si>
  <si>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</si>
  <si>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</si>
  <si>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</si>
  <si>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</si>
  <si>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</si>
  <si>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</si>
  <si>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</si>
  <si>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</si>
  <si>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</si>
  <si>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</si>
  <si>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</si>
  <si>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</si>
  <si>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</si>
  <si>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</si>
  <si>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</si>
  <si>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</si>
  <si>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</si>
  <si>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</si>
  <si>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</si>
  <si>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</si>
  <si>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</si>
  <si>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</si>
  <si>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</si>
  <si>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</si>
  <si>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</si>
  <si>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</si>
  <si>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</si>
  <si>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</si>
  <si>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</si>
  <si>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</si>
  <si>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</si>
  <si>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</si>
  <si>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</si>
  <si>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</si>
  <si>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</si>
  <si>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</si>
  <si>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</si>
  <si>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</si>
  <si>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</si>
  <si>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</si>
  <si>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</si>
  <si>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</si>
  <si>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</si>
  <si>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</si>
  <si>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</si>
  <si>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</si>
  <si>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</si>
  <si>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</si>
  <si>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</si>
  <si>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</si>
  <si>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</si>
  <si>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</si>
  <si>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</si>
  <si>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</si>
  <si>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</si>
  <si>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</si>
  <si>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</si>
  <si>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</si>
  <si>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</si>
  <si>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</si>
  <si>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</si>
  <si>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</si>
  <si>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</si>
  <si>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</si>
  <si>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</si>
  <si>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</si>
  <si>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</si>
  <si>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</si>
  <si>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</si>
  <si>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</si>
  <si>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</si>
  <si>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</si>
  <si>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</si>
  <si>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</si>
  <si>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</si>
  <si>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</si>
  <si>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</si>
  <si>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</si>
  <si>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</si>
  <si>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</si>
  <si>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</si>
  <si>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</si>
  <si>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</si>
  <si>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</si>
  <si>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</si>
  <si>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</si>
  <si>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</si>
  <si>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</si>
  <si>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</si>
  <si>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</si>
  <si>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</si>
  <si>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</si>
  <si>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</si>
  <si>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</si>
  <si>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</si>
  <si>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</si>
  <si>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</si>
  <si>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</si>
  <si>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</si>
  <si>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</si>
  <si>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</si>
  <si>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</si>
  <si>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</si>
  <si>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</si>
  <si>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</si>
  <si>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</si>
  <si>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</si>
  <si>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</si>
  <si>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</si>
  <si>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</si>
  <si>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</si>
  <si>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</si>
  <si>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</si>
  <si>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</si>
  <si>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</si>
  <si>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</si>
  <si>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</si>
  <si>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</si>
  <si>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</si>
  <si>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</si>
  <si>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</si>
  <si>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</si>
  <si>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</si>
  <si>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</si>
  <si>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</si>
  <si>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</si>
  <si>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</si>
  <si>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</si>
  <si>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</si>
  <si>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</si>
  <si>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</si>
  <si>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</si>
  <si>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</si>
  <si>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</si>
  <si>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</si>
  <si>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</si>
  <si>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</si>
  <si>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</si>
  <si>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</si>
  <si>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</si>
  <si>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</si>
  <si>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</si>
  <si>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</si>
  <si>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</si>
  <si>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</si>
  <si>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</si>
  <si>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</si>
  <si>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</si>
  <si>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</si>
  <si>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</si>
  <si>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</si>
  <si>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</si>
  <si>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</si>
  <si>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</si>
  <si>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</si>
  <si>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</si>
  <si>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</si>
  <si>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</si>
  <si>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</si>
  <si>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</si>
  <si>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</si>
  <si>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</si>
  <si>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</si>
  <si>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</si>
  <si>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</si>
  <si>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</si>
  <si>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</si>
  <si>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</si>
  <si>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</si>
  <si>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</si>
  <si>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</si>
  <si>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</si>
  <si>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</si>
  <si>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</si>
  <si>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</si>
  <si>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</si>
  <si>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</si>
  <si>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</si>
  <si>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</si>
  <si>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</si>
  <si>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</si>
  <si>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</si>
  <si>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</si>
  <si>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</si>
  <si>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</si>
  <si>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</si>
  <si>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</si>
  <si>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</si>
  <si>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</si>
  <si>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</si>
  <si>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</si>
  <si>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</si>
  <si>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</si>
  <si>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</si>
  <si>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</si>
  <si>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</si>
  <si>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</si>
  <si>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</si>
  <si>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</si>
  <si>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</si>
  <si>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</si>
  <si>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</si>
  <si>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</si>
  <si>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</si>
  <si>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</si>
  <si>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</si>
  <si>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</si>
  <si>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</si>
  <si>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</si>
  <si>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</si>
  <si>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</si>
  <si>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</si>
  <si>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</si>
  <si>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</si>
  <si>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</si>
  <si>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</si>
  <si>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</si>
  <si>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</si>
  <si>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</si>
  <si>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</si>
  <si>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</si>
  <si>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</si>
  <si>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</si>
  <si>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</si>
  <si>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</si>
  <si>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</si>
  <si>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</si>
  <si>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</si>
  <si>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</si>
  <si>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</si>
  <si>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</si>
  <si>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</si>
  <si>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</si>
  <si>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</si>
  <si>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</si>
  <si>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</si>
  <si>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</si>
  <si>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</si>
  <si>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</si>
  <si>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</si>
  <si>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</si>
  <si>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</si>
  <si>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</si>
  <si>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</si>
  <si>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</si>
  <si>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</si>
  <si>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</si>
  <si>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</si>
  <si>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</si>
  <si>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</si>
  <si>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</si>
  <si>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</si>
  <si>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</si>
  <si>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</si>
  <si>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</si>
  <si>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</si>
  <si>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</si>
  <si>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</si>
  <si>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</si>
  <si>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</si>
  <si>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</si>
  <si>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</si>
  <si>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</si>
  <si>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</si>
  <si>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</si>
  <si>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</si>
  <si>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</si>
  <si>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</si>
  <si>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</si>
  <si>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</si>
  <si>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</si>
  <si>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</si>
  <si>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</si>
  <si>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</si>
  <si>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</si>
  <si>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</si>
  <si>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</si>
  <si>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</si>
  <si>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</si>
  <si>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</si>
  <si>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</si>
  <si>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</si>
  <si>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</si>
  <si>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</si>
  <si>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</si>
  <si>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</si>
  <si>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</si>
  <si>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</si>
  <si>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</si>
  <si>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</si>
  <si>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</si>
  <si>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</si>
  <si>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</si>
  <si>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</si>
  <si>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</si>
  <si>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</si>
  <si>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</si>
  <si>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</si>
  <si>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</si>
  <si>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</si>
  <si>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</si>
  <si>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</si>
  <si>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</si>
  <si>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</si>
  <si>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</si>
  <si>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</si>
  <si>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</si>
  <si>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</si>
  <si>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</si>
  <si>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</si>
  <si>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</si>
  <si>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</si>
  <si>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</si>
  <si>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</si>
  <si>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</si>
  <si>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</si>
  <si>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</si>
  <si>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</si>
  <si>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</si>
  <si>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</si>
  <si>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</si>
  <si>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</si>
  <si>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</si>
  <si>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</si>
  <si>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</si>
  <si>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</si>
  <si>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</si>
  <si>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</si>
  <si>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</si>
  <si>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</si>
  <si>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</si>
  <si>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</si>
  <si>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</si>
  <si>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</si>
  <si>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</si>
  <si>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</si>
  <si>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</si>
  <si>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</si>
  <si>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</si>
  <si>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</si>
  <si>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</si>
  <si>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</si>
  <si>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</si>
  <si>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</si>
  <si>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</si>
  <si>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</si>
  <si>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</si>
  <si>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</si>
  <si>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</si>
  <si>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</si>
  <si>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</si>
  <si>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</si>
  <si>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</si>
  <si>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</si>
  <si>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</si>
  <si>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</si>
  <si>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</si>
  <si>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</si>
  <si>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</si>
  <si>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</si>
  <si>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</si>
  <si>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</si>
  <si>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</si>
  <si>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</si>
  <si>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</si>
  <si>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</si>
  <si>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</si>
  <si>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</si>
  <si>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</si>
  <si>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</si>
  <si>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</si>
  <si>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</si>
  <si>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</si>
  <si>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</si>
  <si>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</si>
  <si>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</si>
  <si>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</si>
  <si>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</si>
  <si>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</si>
  <si>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</si>
  <si>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</si>
  <si>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</si>
  <si>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</si>
  <si>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</si>
  <si>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</si>
  <si>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</si>
  <si>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</si>
  <si>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</si>
  <si>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</si>
  <si>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</si>
  <si>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</si>
  <si>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</si>
  <si>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</si>
  <si>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</si>
  <si>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</si>
  <si>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</si>
  <si>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</si>
  <si>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</si>
  <si>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</si>
  <si>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</si>
  <si>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</si>
  <si>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</si>
  <si>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</si>
  <si>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</si>
  <si>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</si>
  <si>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</si>
  <si>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</si>
  <si>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</si>
  <si>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</si>
  <si>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</si>
  <si>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</si>
  <si>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</si>
  <si>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</si>
  <si>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</si>
  <si>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</si>
  <si>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</si>
  <si>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</si>
  <si>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</si>
  <si>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</si>
  <si>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</si>
  <si>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</si>
  <si>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</si>
  <si>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</si>
  <si>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</si>
  <si>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</si>
  <si>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</si>
  <si>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</si>
  <si>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</si>
  <si>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</si>
  <si>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</si>
  <si>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</si>
  <si>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</si>
  <si>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</si>
  <si>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</si>
  <si>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</si>
  <si>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</si>
  <si>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</si>
  <si>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</si>
  <si>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</si>
  <si>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</si>
  <si>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</si>
  <si>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</si>
  <si>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</si>
  <si>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</si>
  <si>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</si>
  <si>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</si>
  <si>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</si>
  <si>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</si>
  <si>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</si>
  <si>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</si>
  <si>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</si>
  <si>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</si>
  <si>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</si>
  <si>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</si>
  <si>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</si>
  <si>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</si>
  <si>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</si>
  <si>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</si>
  <si>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</si>
  <si>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</si>
  <si>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</si>
  <si>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</si>
  <si>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</si>
  <si>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</si>
  <si>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</si>
  <si>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</si>
  <si>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</si>
  <si>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</si>
  <si>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</si>
  <si>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</si>
  <si>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</si>
  <si>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</si>
  <si>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</si>
  <si>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</si>
  <si>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</si>
  <si>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</si>
  <si>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</si>
  <si>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</si>
  <si>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</si>
  <si>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</si>
  <si>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</si>
  <si>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</si>
  <si>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</si>
  <si>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</si>
  <si>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</si>
  <si>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</si>
  <si>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</si>
  <si>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</si>
  <si>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</si>
  <si>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</si>
  <si>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</si>
  <si>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</si>
  <si>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</si>
  <si>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</si>
  <si>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</si>
  <si>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</si>
  <si>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</si>
  <si>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</si>
  <si>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</si>
  <si>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</si>
  <si>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</si>
  <si>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</si>
  <si>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</si>
  <si>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</si>
  <si>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</si>
  <si>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</si>
  <si>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</si>
  <si>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</si>
  <si>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</si>
  <si>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</si>
  <si>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</si>
  <si>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</si>
  <si>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</si>
  <si>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</si>
  <si>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</si>
  <si>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</si>
  <si>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</si>
  <si>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</si>
  <si>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</si>
  <si>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</si>
  <si>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</si>
  <si>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</si>
  <si>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</si>
  <si>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</si>
  <si>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</si>
  <si>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</si>
  <si>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</si>
  <si>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</si>
  <si>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</si>
  <si>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</si>
  <si>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</si>
  <si>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</si>
  <si>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</si>
  <si>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</si>
  <si>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</si>
  <si>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</si>
  <si>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</si>
  <si>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</si>
  <si>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</si>
  <si>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</si>
  <si>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</si>
  <si>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</si>
  <si>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</si>
  <si>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</si>
  <si>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</si>
  <si>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</si>
  <si>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</si>
  <si>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</si>
  <si>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</si>
  <si>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</si>
  <si>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</si>
  <si>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</si>
  <si>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</si>
  <si>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</si>
  <si>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</si>
  <si>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</si>
  <si>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</si>
  <si>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</si>
  <si>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</si>
  <si>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</si>
  <si>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</si>
  <si>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</si>
  <si>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</si>
  <si>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</si>
  <si>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</si>
  <si>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</si>
  <si>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</si>
  <si>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</si>
  <si>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</si>
  <si>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</si>
  <si>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</si>
  <si>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</si>
  <si>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</si>
  <si>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</si>
  <si>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</si>
  <si>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</si>
  <si>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</si>
  <si>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</si>
  <si>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</si>
  <si>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</si>
  <si>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</si>
  <si>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</si>
  <si>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</si>
  <si>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</si>
  <si>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</si>
  <si>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</si>
  <si>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</si>
  <si>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</si>
  <si>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</si>
  <si>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</si>
  <si>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</si>
  <si>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</si>
  <si>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</si>
  <si>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</si>
  <si>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</si>
  <si>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</si>
  <si>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</si>
  <si>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</si>
  <si>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</si>
  <si>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</si>
  <si>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</si>
  <si>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</si>
  <si>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</si>
  <si>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</si>
  <si>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</si>
  <si>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</si>
  <si>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</si>
  <si>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</si>
  <si>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</si>
  <si>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</si>
  <si>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</si>
  <si>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</si>
  <si>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</si>
  <si>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</si>
  <si>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</si>
  <si>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</si>
  <si>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</si>
  <si>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</si>
  <si>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</si>
  <si>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</si>
  <si>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</si>
  <si>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</si>
  <si>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</si>
  <si>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</si>
  <si>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</si>
  <si>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</si>
  <si>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</si>
  <si>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</si>
  <si>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</si>
  <si>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</si>
  <si>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</si>
  <si>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</si>
  <si>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</si>
  <si>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</si>
  <si>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</si>
  <si>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</si>
  <si>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</si>
  <si>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</si>
  <si>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</si>
  <si>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</si>
  <si>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</si>
  <si>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</si>
  <si>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</si>
  <si>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</si>
  <si>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</si>
  <si>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</si>
  <si>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</si>
  <si>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</si>
  <si>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</si>
  <si>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</si>
  <si>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</si>
  <si>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</si>
  <si>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</si>
  <si>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</si>
  <si>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</si>
  <si>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</si>
  <si>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</si>
  <si>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</si>
  <si>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</si>
  <si>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</si>
  <si>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</si>
  <si>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</si>
  <si>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</si>
  <si>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</si>
  <si>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</si>
  <si>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</si>
  <si>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</si>
  <si>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</si>
  <si>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</si>
  <si>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</si>
  <si>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</si>
  <si>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</si>
  <si>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</si>
  <si>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</si>
  <si>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</si>
  <si>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</si>
  <si>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</si>
  <si>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</si>
  <si>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</si>
  <si>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</si>
  <si>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</si>
  <si>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</si>
  <si>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</si>
  <si>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</si>
  <si>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</si>
  <si>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</si>
  <si>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</si>
  <si>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</si>
  <si>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</si>
  <si>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</si>
  <si>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</si>
  <si>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</si>
  <si>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</si>
  <si>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</si>
  <si>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</si>
  <si>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</si>
  <si>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</si>
  <si>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</si>
  <si>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</si>
  <si>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</si>
  <si>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</si>
  <si>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</si>
  <si>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</si>
  <si>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</si>
  <si>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</si>
  <si>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</si>
  <si>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</si>
  <si>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</si>
  <si>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</si>
  <si>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</si>
  <si>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</si>
  <si>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</si>
  <si>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</si>
  <si>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</si>
  <si>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</si>
  <si>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</si>
  <si>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</si>
  <si>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</si>
  <si>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</si>
  <si>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</si>
  <si>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</si>
  <si>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</si>
  <si>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</si>
  <si>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</si>
  <si>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</si>
  <si>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</si>
  <si>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</si>
  <si>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</si>
  <si>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</si>
  <si>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</si>
  <si>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</si>
  <si>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</si>
  <si>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</si>
  <si>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</si>
  <si>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</si>
  <si>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</si>
  <si>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</si>
  <si>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</si>
  <si>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</si>
  <si>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</si>
  <si>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</si>
  <si>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</si>
  <si>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</si>
  <si>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</si>
  <si>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</si>
  <si>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</si>
  <si>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</si>
  <si>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</si>
  <si>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</si>
  <si>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</si>
  <si>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</si>
  <si>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</si>
  <si>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</si>
  <si>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</si>
  <si>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</si>
  <si>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</si>
  <si>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</si>
  <si>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</si>
  <si>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</si>
  <si>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</si>
  <si>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</si>
  <si>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</si>
  <si>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</si>
  <si>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</si>
  <si>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</si>
  <si>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</si>
  <si>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</si>
  <si>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</si>
  <si>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</si>
  <si>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</si>
  <si>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</si>
  <si>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</si>
  <si>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</si>
  <si>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</si>
  <si>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</si>
  <si>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</si>
  <si>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</si>
  <si>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</si>
  <si>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</si>
  <si>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</si>
  <si>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</si>
  <si>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</si>
  <si>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</si>
  <si>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</si>
  <si>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</si>
  <si>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</si>
  <si>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</si>
  <si>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</si>
  <si>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</si>
  <si>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</si>
  <si>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</si>
  <si>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</si>
  <si>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</si>
  <si>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</si>
  <si>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</si>
  <si>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</si>
  <si>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</si>
  <si>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</si>
  <si>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</si>
  <si>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</si>
  <si>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</si>
  <si>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</si>
  <si>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</si>
  <si>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</si>
  <si>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</si>
  <si>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</si>
  <si>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</si>
  <si>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MOVIMENTO DE TERRA</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</si>
  <si>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</si>
  <si>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</si>
  <si>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</si>
  <si>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</si>
  <si>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</si>
  <si>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</si>
  <si>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</si>
  <si>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</si>
  <si>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</si>
  <si>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</si>
  <si>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</si>
  <si>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</si>
  <si>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</si>
  <si>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</si>
  <si>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</si>
  <si>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</si>
  <si>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</si>
  <si>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</si>
  <si>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</si>
  <si>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</si>
  <si>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</si>
  <si>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</si>
  <si>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</si>
  <si>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</si>
  <si>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</si>
  <si>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</si>
  <si>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</si>
  <si>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</si>
  <si>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</si>
  <si>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</si>
  <si>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</si>
  <si>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</si>
  <si>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</si>
  <si>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</si>
  <si>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</si>
  <si>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</si>
  <si>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</si>
  <si>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</si>
  <si>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</si>
  <si>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</si>
  <si>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</si>
  <si>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</si>
  <si>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</si>
  <si>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</si>
  <si>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</si>
  <si>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</si>
  <si>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</si>
  <si>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</si>
  <si>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</si>
  <si>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</si>
  <si>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</si>
  <si>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</si>
  <si>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</si>
  <si>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</si>
  <si>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</si>
  <si>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</si>
  <si>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</si>
  <si>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</si>
  <si>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</si>
  <si>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</si>
  <si>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</si>
  <si>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</si>
  <si>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</si>
  <si>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</si>
  <si>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</si>
  <si>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</si>
  <si>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</si>
  <si>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</si>
  <si>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</si>
  <si>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</si>
  <si>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</si>
  <si>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</si>
  <si>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</si>
  <si>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</si>
  <si>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</si>
  <si>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</si>
  <si>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</si>
  <si>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</si>
  <si>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</si>
  <si>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</si>
  <si>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</si>
  <si>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</si>
  <si>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</si>
  <si>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</si>
  <si>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</si>
  <si>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</si>
  <si>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</si>
  <si>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</si>
  <si>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</si>
  <si>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</si>
  <si>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</si>
  <si>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</si>
  <si>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</si>
  <si>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</si>
  <si>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</si>
  <si>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</si>
  <si>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</si>
  <si>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</si>
  <si>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</si>
  <si>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</si>
  <si>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</si>
  <si>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</si>
  <si>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</si>
  <si>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</si>
  <si>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</si>
  <si>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</si>
  <si>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</si>
  <si>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</si>
  <si>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</si>
  <si>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</si>
  <si>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</si>
  <si>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</si>
  <si>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</si>
  <si>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</si>
  <si>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</si>
  <si>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</si>
  <si>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</si>
  <si>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</si>
  <si>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</si>
  <si>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</si>
  <si>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</si>
  <si>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</si>
  <si>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</si>
  <si>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</si>
  <si>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</si>
  <si>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</si>
  <si>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</si>
  <si>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</si>
  <si>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</si>
  <si>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</si>
  <si>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</si>
  <si>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</si>
  <si>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</si>
  <si>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</si>
  <si>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</si>
  <si>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</si>
  <si>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</si>
  <si>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</si>
  <si>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</si>
  <si>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</si>
  <si>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</si>
  <si>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</si>
  <si>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</si>
  <si>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</si>
  <si>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</si>
  <si>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</si>
  <si>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</si>
  <si>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</si>
  <si>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</si>
  <si>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</si>
  <si>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</si>
  <si>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</si>
  <si>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</si>
  <si>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</si>
  <si>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</si>
  <si>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</si>
  <si>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</si>
  <si>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</si>
  <si>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</si>
  <si>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</si>
  <si>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</si>
  <si>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</si>
  <si>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</si>
  <si>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</si>
  <si>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</si>
  <si>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</si>
  <si>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</si>
  <si>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</si>
  <si>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</si>
  <si>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</si>
  <si>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</si>
  <si>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</si>
  <si>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</si>
  <si>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</si>
  <si>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</si>
  <si>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</si>
  <si>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</si>
  <si>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</si>
  <si>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</si>
  <si>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</si>
  <si>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</si>
  <si>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</si>
  <si>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</si>
  <si>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</si>
  <si>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</si>
  <si>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</si>
  <si>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</si>
  <si>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</si>
  <si>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</si>
  <si>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</si>
  <si>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</si>
  <si>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</si>
  <si>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</si>
  <si>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</si>
  <si>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</si>
  <si>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</si>
  <si>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</si>
  <si>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</si>
  <si>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</si>
  <si>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</si>
  <si>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</si>
  <si>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</si>
  <si>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</si>
  <si>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</si>
  <si>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</si>
  <si>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</si>
  <si>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</si>
  <si>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</si>
  <si>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</si>
  <si>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</si>
  <si>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</si>
  <si>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</si>
  <si>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</si>
  <si>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</si>
  <si>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</si>
  <si>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</si>
  <si>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</si>
  <si>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</si>
  <si>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</si>
  <si>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</si>
  <si>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</si>
  <si>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</si>
  <si>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</si>
  <si>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</si>
  <si>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</si>
  <si>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</si>
  <si>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</si>
  <si>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</si>
  <si>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</si>
  <si>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</si>
  <si>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</si>
  <si>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</si>
  <si>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</si>
  <si>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</si>
  <si>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</si>
  <si>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</si>
  <si>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</si>
  <si>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</si>
  <si>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</si>
  <si>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</si>
  <si>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</si>
  <si>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</si>
  <si>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</si>
  <si>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</si>
  <si>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</si>
  <si>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</si>
  <si>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</si>
  <si>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</si>
  <si>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</si>
  <si>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</si>
  <si>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</si>
  <si>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</si>
  <si>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</si>
  <si>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</si>
  <si>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</si>
  <si>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</si>
  <si>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</si>
  <si>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</si>
  <si>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</si>
  <si>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</si>
  <si>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</si>
  <si>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</si>
  <si>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</si>
  <si>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</si>
  <si>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</si>
  <si>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</si>
  <si>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</si>
  <si>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</si>
  <si>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</si>
  <si>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</si>
  <si>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</si>
  <si>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</si>
  <si>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</si>
  <si>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</si>
  <si>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</si>
  <si>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</si>
  <si>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</si>
  <si>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</si>
  <si>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</si>
  <si>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</si>
  <si>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</si>
  <si>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</si>
  <si>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</si>
  <si>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</si>
  <si>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</si>
  <si>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</si>
  <si>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</si>
  <si>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</si>
  <si>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</si>
  <si>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</si>
  <si>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</si>
  <si>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</si>
  <si>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</si>
  <si>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</si>
  <si>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</si>
  <si>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</si>
  <si>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</si>
  <si>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</si>
  <si>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</si>
  <si>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</si>
  <si>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</si>
  <si>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</si>
  <si>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</si>
  <si>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</si>
  <si>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</si>
  <si>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</si>
  <si>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</si>
  <si>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</si>
  <si>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</si>
  <si>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</si>
  <si>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</si>
  <si>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</si>
  <si>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</si>
  <si>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</si>
  <si>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</si>
  <si>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</si>
  <si>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</si>
  <si>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</si>
  <si>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</si>
  <si>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</si>
  <si>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</si>
  <si>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</si>
  <si>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</si>
  <si>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</si>
  <si>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</si>
  <si>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</si>
  <si>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</si>
  <si>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</si>
  <si>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</si>
  <si>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</si>
  <si>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</si>
  <si>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</si>
  <si>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</si>
  <si>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</si>
  <si>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</si>
  <si>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</si>
  <si>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</si>
  <si>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</si>
  <si>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</si>
  <si>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</si>
  <si>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</si>
  <si>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</si>
  <si>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</si>
  <si>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</si>
  <si>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</si>
  <si>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</si>
  <si>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</si>
  <si>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</si>
  <si>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</si>
  <si>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</si>
  <si>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</si>
  <si>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</si>
  <si>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</si>
  <si>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</si>
  <si>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</si>
  <si>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</si>
  <si>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</si>
  <si>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</si>
  <si>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</si>
  <si>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</si>
  <si>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</si>
  <si>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</si>
  <si>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</si>
  <si>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</si>
  <si>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</si>
  <si>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</si>
  <si>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</si>
  <si>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</si>
  <si>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</si>
  <si>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</si>
  <si>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</si>
  <si>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</si>
  <si>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</si>
  <si>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</si>
  <si>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</si>
  <si>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</si>
  <si>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</si>
  <si>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</si>
  <si>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</si>
  <si>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</si>
  <si>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</si>
  <si>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</si>
  <si>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</si>
  <si>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</si>
  <si>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</si>
  <si>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</si>
  <si>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</si>
  <si>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</si>
  <si>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</si>
  <si>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</si>
  <si>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</si>
  <si>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</si>
  <si>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</si>
  <si>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</si>
  <si>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</si>
  <si>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</si>
  <si>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</si>
  <si>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</si>
  <si>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</si>
  <si>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</si>
  <si>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</si>
  <si>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</si>
  <si>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</si>
  <si>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</si>
  <si>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</si>
  <si>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</si>
  <si>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</si>
  <si>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</si>
  <si>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</si>
  <si>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</si>
  <si>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</si>
  <si>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</si>
  <si>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</si>
  <si>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</si>
  <si>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</si>
  <si>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</si>
  <si>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</si>
  <si>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</si>
  <si>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</si>
  <si>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</si>
  <si>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</si>
  <si>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</si>
  <si>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</si>
  <si>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</si>
  <si>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</si>
  <si>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</si>
  <si>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</si>
  <si>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</si>
  <si>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</si>
  <si>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</si>
  <si>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</si>
  <si>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</si>
  <si>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</si>
  <si>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</si>
  <si>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</si>
  <si>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</si>
  <si>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</si>
  <si>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</si>
  <si>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</si>
  <si>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</si>
  <si>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</si>
  <si>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</si>
  <si>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</si>
  <si>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</si>
  <si>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</si>
  <si>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</si>
  <si>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</si>
  <si>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</si>
  <si>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</si>
  <si>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</si>
  <si>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</si>
  <si>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</si>
  <si>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</si>
  <si>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</si>
  <si>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</si>
  <si>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</si>
  <si>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</si>
  <si>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</si>
  <si>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</si>
  <si>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</si>
  <si>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</si>
  <si>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</si>
  <si>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</si>
  <si>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</si>
  <si>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PORCELANATO DE DIMENSÕES 60X60 CM APLICADA EM AMBIENTES DE ÁREA MENOR QUE 5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</si>
  <si>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</si>
  <si>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</si>
  <si>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</si>
  <si>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</si>
  <si>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</si>
  <si>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</si>
  <si>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</si>
  <si>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</si>
  <si>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</si>
  <si>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</si>
  <si>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</si>
  <si>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POLIESTIRENO, ALTURA 5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</si>
  <si>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</si>
  <si>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</si>
  <si>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</si>
  <si>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</si>
  <si>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</si>
  <si>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</si>
  <si>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</si>
  <si>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</si>
  <si>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</si>
  <si>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</si>
  <si>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</si>
  <si>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</si>
  <si>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</si>
  <si>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</si>
  <si>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</si>
  <si>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</si>
  <si>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</si>
  <si>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</si>
  <si>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</si>
  <si>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</si>
  <si>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</si>
  <si>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</si>
  <si>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</si>
  <si>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</si>
  <si>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</si>
  <si>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</si>
  <si>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PISO EM CONCRETO 20 MPA PREPARO MECÂNICO, ESPESSURA 7CM. AF_09/2020</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</si>
  <si>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</si>
  <si>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</si>
  <si>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</si>
  <si>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</si>
  <si>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</si>
  <si>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</si>
  <si>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</si>
  <si>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</si>
  <si>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</si>
  <si>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</si>
  <si>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</si>
  <si>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</si>
  <si>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</si>
  <si>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</si>
  <si>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</si>
  <si>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</si>
  <si>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</si>
  <si>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</si>
  <si>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</si>
  <si>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</si>
  <si>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</si>
  <si>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</si>
  <si>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</si>
  <si>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</si>
  <si>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</si>
  <si>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</si>
  <si>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</si>
  <si>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</si>
  <si>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</si>
  <si>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</si>
  <si>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</si>
  <si>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</si>
  <si>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</si>
  <si>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</si>
  <si>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</si>
  <si>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</si>
  <si>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</si>
  <si>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</si>
  <si>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</si>
  <si>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</si>
  <si>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</si>
  <si>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</si>
  <si>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</si>
  <si>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</si>
  <si>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</si>
  <si>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</si>
  <si>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</si>
  <si>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</si>
  <si>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</si>
  <si>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</si>
  <si>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</si>
  <si>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</si>
  <si>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</si>
  <si>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</si>
  <si>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</si>
  <si>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</si>
  <si>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</si>
  <si>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</si>
  <si>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</si>
  <si>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</si>
  <si>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</si>
  <si>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</si>
  <si>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</si>
  <si>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</si>
  <si>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</si>
  <si>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</si>
  <si>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</si>
  <si>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</si>
  <si>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</si>
  <si>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</si>
  <si>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</si>
  <si>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</si>
  <si>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</si>
  <si>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</si>
  <si>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</si>
  <si>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</si>
  <si>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</si>
  <si>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</si>
  <si>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</si>
  <si>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</si>
  <si>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</si>
  <si>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</si>
  <si>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</si>
  <si>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</si>
  <si>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</si>
  <si>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</si>
  <si>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</si>
  <si>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</si>
  <si>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</si>
  <si>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</si>
  <si>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</si>
  <si>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</si>
  <si>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</si>
  <si>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</si>
  <si>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</si>
  <si>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</si>
  <si>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</si>
  <si>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</si>
  <si>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</si>
  <si>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</si>
  <si>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</si>
  <si>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</si>
  <si>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</si>
  <si>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</si>
  <si>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</si>
  <si>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</si>
  <si>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</si>
  <si>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</si>
  <si>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</si>
  <si>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</si>
  <si>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</si>
  <si>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</si>
  <si>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</si>
  <si>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</si>
  <si>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</si>
  <si>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</si>
  <si>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</si>
  <si>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</si>
  <si>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</si>
  <si>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</si>
  <si>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</si>
  <si>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</si>
  <si>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</si>
  <si>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</si>
  <si>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</si>
  <si>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</si>
  <si>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</si>
  <si>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</si>
  <si>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</si>
  <si>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</si>
  <si>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</si>
  <si>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</si>
  <si>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</si>
  <si>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</si>
  <si>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</si>
  <si>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</si>
  <si>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</si>
  <si>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</si>
  <si>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</si>
  <si>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</si>
  <si>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</si>
  <si>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</si>
  <si>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</si>
  <si>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</si>
  <si>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</si>
  <si>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</si>
  <si>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</si>
  <si>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</si>
  <si>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</si>
  <si>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</si>
  <si>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</si>
  <si>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</si>
  <si>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</si>
  <si>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</si>
  <si>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</si>
  <si>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</si>
  <si>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</si>
  <si>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</si>
  <si>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</si>
  <si>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</si>
  <si>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</si>
  <si>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</si>
  <si>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</si>
  <si>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</si>
  <si>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</si>
  <si>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</si>
  <si>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</si>
  <si>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</si>
  <si>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</si>
  <si>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</si>
  <si>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</si>
  <si>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</si>
  <si>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</si>
  <si>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</si>
  <si>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</si>
  <si>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</si>
  <si>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</si>
  <si>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</si>
  <si>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</si>
  <si>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</si>
  <si>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</si>
  <si>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</si>
  <si>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</si>
  <si>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</si>
  <si>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</si>
  <si>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</si>
  <si>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</si>
  <si>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</si>
  <si>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</si>
  <si>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</si>
  <si>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</si>
  <si>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</si>
  <si>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</si>
  <si>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</si>
  <si>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</si>
  <si>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</si>
  <si>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</si>
  <si>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</si>
  <si>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</si>
  <si>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</si>
  <si>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</si>
  <si>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</si>
  <si>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</si>
  <si>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</si>
  <si>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</si>
  <si>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</si>
  <si>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</si>
  <si>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</si>
  <si>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</si>
  <si>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</si>
  <si>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</si>
  <si>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</si>
  <si>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</si>
  <si>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</si>
  <si>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</si>
  <si>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</si>
  <si>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</si>
  <si>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</si>
  <si>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</si>
  <si>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</si>
  <si>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</si>
  <si>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</si>
  <si>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</si>
  <si>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</si>
  <si>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</si>
  <si>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</si>
  <si>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</si>
  <si>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</si>
  <si>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</si>
  <si>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</si>
  <si>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</si>
  <si>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</si>
  <si>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</si>
  <si>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</si>
  <si>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</si>
  <si>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</si>
  <si>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</si>
  <si>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</si>
  <si>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</si>
  <si>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</si>
  <si>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</si>
  <si>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</si>
  <si>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</si>
  <si>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</si>
  <si>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</si>
  <si>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</si>
  <si>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</si>
  <si>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</si>
  <si>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</si>
  <si>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</si>
  <si>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</si>
  <si>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</si>
  <si>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</si>
  <si>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</si>
  <si>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</si>
  <si>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</si>
  <si>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</si>
  <si>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</si>
  <si>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</si>
  <si>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</si>
  <si>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</si>
  <si>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</si>
  <si>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</si>
  <si>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</si>
  <si>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</si>
  <si>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</si>
  <si>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</si>
  <si>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</si>
  <si>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</si>
  <si>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</si>
  <si>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</si>
  <si>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</si>
  <si>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</si>
  <si>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</si>
  <si>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</si>
  <si>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</si>
  <si>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</si>
  <si>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</si>
  <si>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</si>
  <si>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</si>
  <si>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</si>
  <si>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</si>
  <si>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</si>
  <si>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</si>
  <si>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</si>
  <si>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</si>
  <si>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</si>
  <si>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</si>
  <si>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</si>
  <si>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</si>
  <si>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</si>
  <si>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</si>
  <si>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</si>
  <si>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</si>
  <si>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</si>
  <si>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</si>
  <si>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</si>
  <si>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</si>
  <si>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</si>
  <si>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</si>
  <si>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</si>
  <si>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</si>
  <si>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</si>
  <si>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</si>
  <si>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</si>
  <si>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</si>
  <si>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</si>
  <si>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</si>
  <si>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</si>
  <si>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</si>
  <si>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</si>
  <si>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</si>
  <si>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</si>
  <si>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</si>
  <si>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</si>
  <si>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</si>
  <si>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</si>
  <si>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</si>
  <si>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</si>
  <si>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</si>
  <si>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</si>
  <si>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</si>
  <si>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</si>
  <si>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</si>
  <si>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</si>
  <si>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</si>
  <si>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</si>
  <si>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</si>
  <si>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</si>
  <si>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</si>
  <si>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</si>
  <si>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</si>
  <si>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</si>
  <si>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</si>
  <si>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</si>
  <si>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</si>
  <si>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</si>
  <si>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</si>
  <si>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</si>
  <si>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</si>
  <si>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</si>
  <si>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</si>
  <si>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</si>
  <si>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</si>
  <si>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</si>
  <si>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</si>
  <si>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</si>
  <si>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</si>
  <si>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</si>
  <si>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</si>
  <si>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</si>
  <si>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</si>
  <si>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</si>
  <si>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</si>
  <si>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</si>
  <si>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</si>
  <si>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</si>
  <si>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</si>
  <si>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</si>
  <si>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</si>
  <si>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</si>
  <si>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</si>
  <si>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</si>
  <si>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</si>
  <si>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</si>
  <si>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</si>
  <si>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</si>
  <si>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</si>
  <si>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</si>
  <si>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</si>
  <si>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</si>
  <si>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</si>
  <si>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</si>
  <si>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</si>
  <si>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</si>
  <si>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</si>
  <si>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</si>
  <si>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</si>
  <si>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</si>
  <si>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</si>
  <si>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</si>
  <si>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</si>
  <si>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</si>
  <si>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</si>
  <si>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</si>
  <si>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</si>
  <si>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</si>
  <si>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</si>
  <si>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</si>
  <si>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</si>
  <si>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</si>
  <si>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</si>
  <si>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</si>
  <si>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</si>
  <si>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</si>
  <si>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</si>
  <si>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</si>
  <si>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</si>
  <si>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</si>
  <si>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</si>
  <si>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</si>
  <si>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</si>
  <si>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</si>
  <si>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</si>
  <si>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</si>
  <si>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</si>
  <si>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</si>
  <si>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</si>
  <si>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</si>
  <si>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</si>
  <si>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</si>
  <si>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</si>
  <si>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</si>
  <si>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</si>
  <si>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</si>
  <si>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</si>
  <si>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</si>
  <si>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</si>
  <si>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</si>
  <si>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</si>
  <si>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</si>
  <si>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</si>
  <si>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</si>
  <si>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</si>
  <si>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</si>
  <si>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</si>
  <si>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</si>
  <si>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</si>
  <si>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</si>
  <si>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</si>
  <si>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</si>
  <si>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</si>
  <si>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</si>
  <si>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</si>
  <si>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</si>
  <si>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</si>
  <si>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</si>
  <si>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</si>
  <si>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</si>
  <si>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</si>
  <si>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</si>
  <si>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</si>
  <si>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</si>
  <si>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</si>
  <si>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</si>
  <si>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</si>
  <si>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</si>
  <si>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</si>
  <si>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</si>
  <si>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</si>
  <si>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</si>
  <si>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</si>
  <si>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</si>
  <si>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</si>
  <si>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</si>
  <si>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</si>
  <si>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</si>
  <si>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</si>
  <si>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</si>
  <si>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</si>
  <si>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</si>
  <si>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</si>
  <si>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</si>
  <si>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</si>
  <si>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</si>
  <si>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</si>
  <si>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</si>
  <si>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</si>
  <si>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</si>
  <si>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</si>
  <si>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</si>
  <si>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</si>
  <si>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</si>
  <si>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</si>
  <si>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</si>
  <si>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</si>
  <si>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</si>
  <si>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</si>
  <si>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</si>
  <si>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</si>
  <si>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</si>
  <si>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</si>
  <si>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</si>
  <si>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</si>
  <si>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</si>
  <si>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</si>
  <si>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</si>
  <si>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</si>
  <si>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</si>
  <si>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</si>
  <si>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</si>
  <si>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</si>
  <si>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</si>
  <si>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</si>
  <si>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</si>
  <si>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</si>
  <si>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</si>
  <si>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</si>
  <si>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</si>
  <si>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SERVICOS PRELIMINARES</t>
  </si>
  <si>
    <t>SERVICOS TECNICOS</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</si>
  <si>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</si>
  <si>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</si>
  <si>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</si>
  <si>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</si>
  <si>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</si>
  <si>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</si>
  <si>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</si>
  <si>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</si>
  <si>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</si>
  <si>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</si>
  <si>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</si>
  <si>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</si>
  <si>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</si>
  <si>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</si>
  <si>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</si>
  <si>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</si>
  <si>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</si>
  <si>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</si>
  <si>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</si>
  <si>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</si>
  <si>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</si>
  <si>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</si>
  <si>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</si>
  <si>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</si>
  <si>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</si>
  <si>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</si>
  <si>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</si>
  <si>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</si>
  <si>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</si>
  <si>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</si>
  <si>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</si>
  <si>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</si>
  <si>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</si>
  <si>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</si>
  <si>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</si>
  <si>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</si>
  <si>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</si>
  <si>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</si>
  <si>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</si>
  <si>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</si>
  <si>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</si>
  <si>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</si>
  <si>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</si>
  <si>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</si>
  <si>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</si>
  <si>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</si>
  <si>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</si>
  <si>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</si>
  <si>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</si>
  <si>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</si>
  <si>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</si>
  <si>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</si>
  <si>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</si>
  <si>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</si>
  <si>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</si>
  <si>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</si>
  <si>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</si>
  <si>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</si>
  <si>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</si>
  <si>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</si>
  <si>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</si>
  <si>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</si>
  <si>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</si>
  <si>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</si>
  <si>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</si>
  <si>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</si>
  <si>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</si>
  <si>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</si>
  <si>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</si>
  <si>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</si>
  <si>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</si>
  <si>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</si>
  <si>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</si>
  <si>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</si>
  <si>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</si>
  <si>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</si>
  <si>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</si>
  <si>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</si>
  <si>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</si>
  <si>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</si>
  <si>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</si>
  <si>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</si>
  <si>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</si>
  <si>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</si>
  <si>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</si>
  <si>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</si>
  <si>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</si>
  <si>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</si>
  <si>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</si>
  <si>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</si>
  <si>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</si>
  <si>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</si>
  <si>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</si>
  <si>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</si>
  <si>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</si>
  <si>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</si>
  <si>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</si>
  <si>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</si>
  <si>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</si>
  <si>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</si>
  <si>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</si>
  <si>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</si>
  <si>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</si>
  <si>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</si>
  <si>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</si>
  <si>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</si>
  <si>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</si>
  <si>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</si>
  <si>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</si>
  <si>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</si>
  <si>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</si>
  <si>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</si>
  <si>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</si>
  <si>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</si>
  <si>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</si>
  <si>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</si>
  <si>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</si>
  <si>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</si>
  <si>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</si>
  <si>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</si>
  <si>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</si>
  <si>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</si>
  <si>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</si>
  <si>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</si>
  <si>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</si>
  <si>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</si>
  <si>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</si>
  <si>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</si>
  <si>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</si>
  <si>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</si>
  <si>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</si>
  <si>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</si>
  <si>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</si>
  <si>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</si>
  <si>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</si>
  <si>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</si>
  <si>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</si>
  <si>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</si>
  <si>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</si>
  <si>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</si>
  <si>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</si>
  <si>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</si>
  <si>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</si>
  <si>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</si>
  <si>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</si>
  <si>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</si>
  <si>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</si>
  <si>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</si>
  <si>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</si>
  <si>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</si>
  <si>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</si>
  <si>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</si>
  <si>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</si>
  <si>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</si>
  <si>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</si>
  <si>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</si>
  <si>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</si>
  <si>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</si>
  <si>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</si>
  <si>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</si>
  <si>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</si>
  <si>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</si>
  <si>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</si>
  <si>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</si>
  <si>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</si>
  <si>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</si>
  <si>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</si>
  <si>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</si>
  <si>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</si>
  <si>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</si>
  <si>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</si>
  <si>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</si>
  <si>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</si>
  <si>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</si>
  <si>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</si>
  <si>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</si>
  <si>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</si>
  <si>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</si>
  <si>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</si>
  <si>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</si>
  <si>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</si>
  <si>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</si>
  <si>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</si>
  <si>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</si>
  <si>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</si>
  <si>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</si>
  <si>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</si>
  <si>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</si>
  <si>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</si>
  <si>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</si>
  <si>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</si>
  <si>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</si>
  <si>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</si>
  <si>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</si>
  <si>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</si>
  <si>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</si>
  <si>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</si>
  <si>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</si>
  <si>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</si>
  <si>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</si>
  <si>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</si>
  <si>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</si>
  <si>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</si>
  <si>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</si>
  <si>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</si>
  <si>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</si>
  <si>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</si>
  <si>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</si>
  <si>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</si>
  <si>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</si>
  <si>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</si>
  <si>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</si>
  <si>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</si>
  <si>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</si>
  <si>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</si>
  <si>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</si>
  <si>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</si>
  <si>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</si>
  <si>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</si>
  <si>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</si>
  <si>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</si>
  <si>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</si>
  <si>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</si>
  <si>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</si>
  <si>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</si>
  <si>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</si>
  <si>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</si>
  <si>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</si>
  <si>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</si>
  <si>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</si>
  <si>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</si>
  <si>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</si>
  <si>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</si>
  <si>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</si>
  <si>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</si>
  <si>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</si>
  <si>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</si>
  <si>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</si>
  <si>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</si>
  <si>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</si>
  <si>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</si>
  <si>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</si>
  <si>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</si>
  <si>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</si>
  <si>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</si>
  <si>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</si>
  <si>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</si>
  <si>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</si>
  <si>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</si>
  <si>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</si>
  <si>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</si>
  <si>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</si>
  <si>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</si>
  <si>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</si>
  <si>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</si>
  <si>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</si>
  <si>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JUNIOR COM ENCARGOS COMPLEMENTARES</t>
  </si>
  <si>
    <t>ENGENHEIRO CIVIL DE OBRA SENIOR COM ENCARGOS COMPLEMENTARES</t>
  </si>
  <si>
    <t>MESTRE DE OBRAS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</si>
  <si>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</si>
  <si>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</si>
  <si>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</si>
  <si>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</si>
  <si>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</si>
  <si>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</si>
  <si>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</si>
  <si>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</si>
  <si>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</si>
  <si>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</si>
  <si>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</si>
  <si>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</si>
  <si>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</si>
  <si>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</si>
  <si>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</si>
  <si>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</si>
  <si>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</si>
  <si>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</si>
  <si>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</si>
  <si>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</si>
  <si>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</si>
  <si>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</si>
  <si>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</si>
  <si>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</si>
  <si>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</si>
  <si>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</si>
  <si>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</si>
  <si>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</si>
  <si>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</si>
  <si>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</si>
  <si>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</si>
  <si>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</si>
  <si>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</si>
  <si>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</si>
  <si>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</si>
  <si>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</si>
  <si>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</si>
  <si>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</si>
  <si>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</si>
  <si>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</si>
  <si>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</si>
  <si>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</si>
  <si>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</si>
  <si>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</si>
  <si>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</si>
  <si>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</si>
  <si>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</si>
  <si>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</si>
  <si>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</si>
  <si>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</si>
  <si>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</si>
  <si>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</si>
  <si>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</si>
  <si>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</si>
  <si>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</si>
  <si>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</si>
  <si>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</si>
  <si>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</si>
  <si>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</si>
  <si>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</si>
  <si>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</si>
  <si>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</si>
  <si>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</si>
  <si>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</si>
  <si>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</si>
  <si>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</si>
  <si>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</si>
  <si>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</si>
  <si>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</si>
  <si>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</si>
  <si>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</si>
  <si>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</si>
  <si>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</si>
  <si>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</si>
  <si>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</si>
  <si>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</si>
  <si>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</si>
  <si>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</si>
  <si>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</si>
  <si>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</si>
  <si>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</si>
  <si>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</si>
  <si>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</si>
  <si>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</si>
  <si>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</si>
  <si>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</si>
  <si>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</si>
  <si>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</si>
  <si>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</si>
  <si>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</si>
  <si>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</si>
  <si>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</si>
  <si>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</si>
  <si>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</si>
  <si>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</si>
  <si>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</si>
  <si>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</si>
  <si>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</si>
  <si>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</si>
  <si>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</si>
  <si>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</si>
  <si>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</si>
  <si>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</si>
  <si>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</si>
  <si>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</si>
  <si>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</si>
  <si>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</si>
  <si>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</si>
  <si>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</si>
  <si>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</si>
  <si>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</si>
  <si>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</si>
  <si>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</si>
  <si>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</si>
  <si>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</si>
  <si>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</si>
  <si>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</si>
  <si>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</si>
  <si>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</si>
  <si>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</si>
  <si>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</si>
  <si>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</si>
  <si>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</si>
  <si>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</si>
  <si>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</si>
  <si>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</si>
  <si>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</si>
  <si>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</si>
  <si>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</si>
  <si>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</si>
  <si>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</si>
  <si>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</si>
  <si>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</si>
  <si>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</si>
  <si>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</si>
  <si>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</si>
  <si>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</si>
  <si>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</si>
  <si>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</si>
  <si>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</si>
  <si>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</si>
  <si>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</si>
  <si>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</si>
  <si>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</si>
  <si>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</si>
  <si>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</si>
  <si>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</si>
  <si>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</si>
  <si>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</si>
  <si>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</si>
  <si>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</si>
  <si>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</si>
  <si>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</si>
  <si>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</si>
  <si>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</si>
  <si>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</si>
  <si>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</si>
  <si>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</si>
  <si>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</si>
  <si>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</si>
  <si>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</si>
  <si>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</si>
  <si>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</si>
  <si>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</si>
  <si>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</si>
  <si>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</si>
  <si>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</si>
  <si>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</si>
  <si>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</si>
  <si>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</si>
  <si>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</si>
  <si>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</si>
  <si>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</si>
  <si>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</si>
  <si>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</si>
  <si>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</si>
  <si>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</si>
  <si>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</si>
  <si>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</si>
  <si>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</si>
  <si>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</si>
  <si>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</si>
  <si>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</si>
  <si>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</si>
  <si>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</si>
  <si>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</si>
  <si>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</si>
  <si>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</si>
  <si>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</si>
  <si>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</si>
  <si>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</si>
  <si>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</si>
  <si>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</si>
  <si>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</si>
  <si>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</si>
  <si>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</si>
  <si>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</si>
  <si>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</si>
  <si>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</si>
  <si>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</si>
  <si>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</si>
  <si>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</si>
  <si>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</si>
  <si>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</si>
  <si>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</si>
  <si>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</si>
  <si>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</si>
  <si>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</si>
  <si>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</si>
  <si>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</si>
  <si>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</si>
  <si>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</si>
  <si>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</si>
  <si>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</si>
  <si>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</si>
  <si>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</si>
  <si>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</si>
  <si>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</si>
  <si>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</si>
  <si>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</si>
  <si>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</si>
  <si>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</si>
  <si>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</si>
  <si>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</si>
  <si>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</si>
  <si>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</si>
  <si>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</si>
  <si>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</si>
  <si>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</si>
  <si>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</si>
  <si>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</si>
  <si>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</si>
  <si>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</si>
  <si>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</si>
  <si>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</si>
  <si>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</si>
  <si>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</si>
  <si>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CUSTO UNIT R$</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</si>
  <si>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</si>
  <si>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</si>
  <si>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</si>
  <si>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</si>
  <si>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</si>
  <si>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</si>
  <si>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</si>
  <si>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</si>
  <si>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</si>
  <si>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</si>
  <si>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</si>
  <si>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60 E &lt; 90CM</t>
  </si>
  <si>
    <t>CORTE, RECORTE E REMOÇÃO DE ÁRVORES INCLUSIVE RAIZES DIÂM. &gt; 90CM</t>
  </si>
  <si>
    <t>MOVIMENTO DE TERRA MANUAL</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</si>
  <si>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</si>
  <si>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</si>
  <si>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</si>
  <si>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</si>
  <si>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</si>
  <si>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</si>
  <si>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</si>
  <si>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TRANSPORTE DE TERRA POR CAMINHÃO BASCULANTE, A PARTIR DE 1KM</t>
  </si>
  <si>
    <t>DRENAGEM DO TERRENO</t>
  </si>
  <si>
    <t>ESCORAMENTO DE VALAS, CONTINUO</t>
  </si>
  <si>
    <t>ESCORAMENTO DE VALAS, DESCONTINUO</t>
  </si>
  <si>
    <t>LASTRO DE AGREGADO RECICLADO</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</si>
  <si>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</si>
  <si>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</si>
  <si>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</si>
  <si>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</si>
  <si>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</si>
  <si>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</si>
  <si>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</si>
  <si>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</si>
  <si>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</si>
  <si>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</si>
  <si>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</si>
  <si>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METÁLICO COM TELHA METÁLICA, SEM PINTURA, TRAPEZOIDAL 40 ESP=0,43MM, COLUNAS, BASES E PARAFUSOS</t>
  </si>
  <si>
    <t>TELA PARA PROTEÇÃO DE OBRAS, MALHA 2 MM</t>
  </si>
  <si>
    <t>FUNDACOES</t>
  </si>
  <si>
    <t>FUNDAÇÃO PROFUNDA</t>
  </si>
  <si>
    <t>BROCA DE CONCRETO - DIÂMETRO DE 25CM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</si>
  <si>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</si>
  <si>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</si>
  <si>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</si>
  <si>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</si>
  <si>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</si>
  <si>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</si>
  <si>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</si>
  <si>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</si>
  <si>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</si>
  <si>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</si>
  <si>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</si>
  <si>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</si>
  <si>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</si>
  <si>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</si>
  <si>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</si>
  <si>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</si>
  <si>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</si>
  <si>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</si>
  <si>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</si>
  <si>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</si>
  <si>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</si>
  <si>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</si>
  <si>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</si>
  <si>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</si>
  <si>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</si>
  <si>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</si>
  <si>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</si>
  <si>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</si>
  <si>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</si>
  <si>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</si>
  <si>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</si>
  <si>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</si>
  <si>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</si>
  <si>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</si>
  <si>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</si>
  <si>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</si>
  <si>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</si>
  <si>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</si>
  <si>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</si>
  <si>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</si>
  <si>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</si>
  <si>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</si>
  <si>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</si>
  <si>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</si>
  <si>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</si>
  <si>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</si>
  <si>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</si>
  <si>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</si>
  <si>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</si>
  <si>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</si>
  <si>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</si>
  <si>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</si>
  <si>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</si>
  <si>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</si>
  <si>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</si>
  <si>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</si>
  <si>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</si>
  <si>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</si>
  <si>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</si>
  <si>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</si>
  <si>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</si>
  <si>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</si>
  <si>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</si>
  <si>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</si>
  <si>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</si>
  <si>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</si>
  <si>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</si>
  <si>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</si>
  <si>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</si>
  <si>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</si>
  <si>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</si>
  <si>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</si>
  <si>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</si>
  <si>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</si>
  <si>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</si>
  <si>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</si>
  <si>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</si>
  <si>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</si>
  <si>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</si>
  <si>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</si>
  <si>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</si>
  <si>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</si>
  <si>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</si>
  <si>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</si>
  <si>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</si>
  <si>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</si>
  <si>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</si>
  <si>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</si>
  <si>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</si>
  <si>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</si>
  <si>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</si>
  <si>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</si>
  <si>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</si>
  <si>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</si>
  <si>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</si>
  <si>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</si>
  <si>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</si>
  <si>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</si>
  <si>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</si>
  <si>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</si>
  <si>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</si>
  <si>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</si>
  <si>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</si>
  <si>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</si>
  <si>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</si>
  <si>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</si>
  <si>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</si>
  <si>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</si>
  <si>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</si>
  <si>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</si>
  <si>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</si>
  <si>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</si>
  <si>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</si>
  <si>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</si>
  <si>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</si>
  <si>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</si>
  <si>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</si>
  <si>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</si>
  <si>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</si>
  <si>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</si>
  <si>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</si>
  <si>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</si>
  <si>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</si>
  <si>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</si>
  <si>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</si>
  <si>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</si>
  <si>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</si>
  <si>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</si>
  <si>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</si>
  <si>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</si>
  <si>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</si>
  <si>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</si>
  <si>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DE ELEMENTOS VAZADOS</t>
  </si>
  <si>
    <t>DEMOLIÇÃO DE VERGAS, CINTAS E PILARETES DE CONCRETO</t>
  </si>
  <si>
    <t>DEMOLIÇÃO DE PLACAS DIVISÓRIAS DE GRANILITE OU SIMILAR</t>
  </si>
  <si>
    <t>DEMOLIÇÃO DE DIVISÓRIAS - CHAPAS OU TÁBUAS, INCLUSIVE ENTARUGAMENTO</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</si>
  <si>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</si>
  <si>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</si>
  <si>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</si>
  <si>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</si>
  <si>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</si>
  <si>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</si>
  <si>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</si>
  <si>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</si>
  <si>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</si>
  <si>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</si>
  <si>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</si>
  <si>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</si>
  <si>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</si>
  <si>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</si>
  <si>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</si>
  <si>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</si>
  <si>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</si>
  <si>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</si>
  <si>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</si>
  <si>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</si>
  <si>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</si>
  <si>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</si>
  <si>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</si>
  <si>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</si>
  <si>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</si>
  <si>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</si>
  <si>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</si>
  <si>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</si>
  <si>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</si>
  <si>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</si>
  <si>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</si>
  <si>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</si>
  <si>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</si>
  <si>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</si>
  <si>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</si>
  <si>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</si>
  <si>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</si>
  <si>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</si>
  <si>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</si>
  <si>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</si>
  <si>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</si>
  <si>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</si>
  <si>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</si>
  <si>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</si>
  <si>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</si>
  <si>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</si>
  <si>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</si>
  <si>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</si>
  <si>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</si>
  <si>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</si>
  <si>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</si>
  <si>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</si>
  <si>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</si>
  <si>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</si>
  <si>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</si>
  <si>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</si>
  <si>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</si>
  <si>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</si>
  <si>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</si>
  <si>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</si>
  <si>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</si>
  <si>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</si>
  <si>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</si>
  <si>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</si>
  <si>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</si>
  <si>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</si>
  <si>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</si>
  <si>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</si>
  <si>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</si>
  <si>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</si>
  <si>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</si>
  <si>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</si>
  <si>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</si>
  <si>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</si>
  <si>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</si>
  <si>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</si>
  <si>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</si>
  <si>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</si>
  <si>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</si>
  <si>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</si>
  <si>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</si>
  <si>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</si>
  <si>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</si>
  <si>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</si>
  <si>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</si>
  <si>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</si>
  <si>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</si>
  <si>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</si>
  <si>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</si>
  <si>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</si>
  <si>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</si>
  <si>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</si>
  <si>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</si>
  <si>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</si>
  <si>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</si>
  <si>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</si>
  <si>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</si>
  <si>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</si>
  <si>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</si>
  <si>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</si>
  <si>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</si>
  <si>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</si>
  <si>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</si>
  <si>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</si>
  <si>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</si>
  <si>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</si>
  <si>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</si>
  <si>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</si>
  <si>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</si>
  <si>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</si>
  <si>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</si>
  <si>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</si>
  <si>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</si>
  <si>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</si>
  <si>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</si>
  <si>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</si>
  <si>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</si>
  <si>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</si>
  <si>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</si>
  <si>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</si>
  <si>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</si>
  <si>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</si>
  <si>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</si>
  <si>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</si>
  <si>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</si>
  <si>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</si>
  <si>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</si>
  <si>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</si>
  <si>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</si>
  <si>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</si>
  <si>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</si>
  <si>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</si>
  <si>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</si>
  <si>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</si>
  <si>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</si>
  <si>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</si>
  <si>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</si>
  <si>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</si>
  <si>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</si>
  <si>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</si>
  <si>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</si>
  <si>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</si>
  <si>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</si>
  <si>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</si>
  <si>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</si>
  <si>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</si>
  <si>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</si>
  <si>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</si>
  <si>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</si>
  <si>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</si>
  <si>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</si>
  <si>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</si>
  <si>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</si>
  <si>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</si>
  <si>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</si>
  <si>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</si>
  <si>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</si>
  <si>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</si>
  <si>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</si>
  <si>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</si>
  <si>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</si>
  <si>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</si>
  <si>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</si>
  <si>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</si>
  <si>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</si>
  <si>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</si>
  <si>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</si>
  <si>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</si>
  <si>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</si>
  <si>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</si>
  <si>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</si>
  <si>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ESQUADRIAS METALICAS</t>
  </si>
  <si>
    <t>PORTA DE ENROLAR, EM CHAPA ONDULADA N.22</t>
  </si>
  <si>
    <t>BATENTE DE ALUMÍNIO PARA DIVISÓRIA DE GRANILITE</t>
  </si>
  <si>
    <t>CAIXILHOS</t>
  </si>
  <si>
    <t>GRADE DE PROTEÇÃO EM FERRO GALVANIZADO ELETROFUNDIDO - BARRA 25X2MM, MALHA 65X132MM</t>
  </si>
  <si>
    <t>PORTAS ESPECIAIS</t>
  </si>
  <si>
    <t>RETIRADA DE ESQUADRIAS METÁLICAS EM GERAL, PORTAS OU CAIXILHOS</t>
  </si>
  <si>
    <t>RETIRADA DE BATENTES METÁLICOS</t>
  </si>
  <si>
    <t>RETIRADA DE PUXADOR DE ENGATE, PARA CAIXILHOS DE CORRER</t>
  </si>
  <si>
    <t>RECOLOCAÇÃO DE ESQUADRIAS METÁLICAS EM GERAL, PORTAS OU CAIXILHOS</t>
  </si>
  <si>
    <t>RECOLOCAÇÃO DE BATENTES METÁLICOS</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</si>
  <si>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</si>
  <si>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</si>
  <si>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</si>
  <si>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</si>
  <si>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</si>
  <si>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</si>
  <si>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</si>
  <si>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</si>
  <si>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</si>
  <si>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</si>
  <si>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</si>
  <si>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</si>
  <si>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</si>
  <si>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</si>
  <si>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</si>
  <si>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</si>
  <si>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</si>
  <si>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</si>
  <si>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</si>
  <si>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</si>
  <si>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</si>
  <si>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</si>
  <si>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</si>
  <si>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</si>
  <si>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</si>
  <si>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</si>
  <si>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</si>
  <si>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</si>
  <si>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</si>
  <si>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</si>
  <si>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</si>
  <si>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</si>
  <si>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</si>
  <si>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</si>
  <si>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</si>
  <si>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</si>
  <si>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</si>
  <si>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</si>
  <si>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</si>
  <si>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</si>
  <si>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</si>
  <si>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</si>
  <si>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</si>
  <si>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</si>
  <si>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</si>
  <si>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</si>
  <si>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</si>
  <si>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</si>
  <si>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</si>
  <si>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</si>
  <si>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</si>
  <si>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</si>
  <si>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</si>
  <si>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</si>
  <si>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</si>
  <si>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</si>
  <si>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</si>
  <si>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</si>
  <si>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</si>
  <si>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</si>
  <si>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</si>
  <si>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</si>
  <si>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</si>
  <si>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</si>
  <si>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</si>
  <si>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</si>
  <si>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</si>
  <si>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</si>
  <si>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</si>
  <si>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</si>
  <si>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</si>
  <si>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</si>
  <si>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</si>
  <si>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</si>
  <si>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</si>
  <si>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</si>
  <si>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</si>
  <si>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</si>
  <si>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</si>
  <si>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</si>
  <si>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</si>
  <si>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</si>
  <si>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</si>
  <si>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</si>
  <si>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</si>
  <si>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</si>
  <si>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</si>
  <si>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</si>
  <si>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</si>
  <si>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</si>
  <si>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</si>
  <si>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</si>
  <si>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</si>
  <si>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</si>
  <si>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</si>
  <si>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</si>
  <si>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</si>
  <si>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</si>
  <si>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</si>
  <si>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</si>
  <si>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</si>
  <si>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</si>
  <si>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</si>
  <si>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</si>
  <si>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</si>
  <si>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</si>
  <si>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</si>
  <si>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</si>
  <si>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</si>
  <si>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</si>
  <si>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</si>
  <si>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</si>
  <si>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</si>
  <si>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</si>
  <si>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</si>
  <si>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</si>
  <si>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</si>
  <si>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</si>
  <si>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</si>
  <si>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</si>
  <si>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</si>
  <si>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</si>
  <si>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</si>
  <si>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</si>
  <si>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</si>
  <si>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</si>
  <si>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</si>
  <si>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</si>
  <si>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</si>
  <si>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</si>
  <si>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</si>
  <si>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</si>
  <si>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</si>
  <si>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</si>
  <si>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</si>
  <si>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</si>
  <si>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</si>
  <si>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</si>
  <si>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</si>
  <si>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</si>
  <si>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</si>
  <si>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</si>
  <si>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</si>
  <si>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</si>
  <si>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</si>
  <si>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</si>
  <si>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</si>
  <si>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</si>
  <si>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</si>
  <si>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</si>
  <si>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</si>
  <si>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</si>
  <si>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</si>
  <si>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</si>
  <si>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</si>
  <si>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</si>
  <si>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</si>
  <si>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</si>
  <si>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</si>
  <si>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</si>
  <si>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</si>
  <si>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</si>
  <si>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</si>
  <si>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</si>
  <si>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</si>
  <si>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</si>
  <si>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</si>
  <si>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</si>
  <si>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</si>
  <si>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</si>
  <si>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</si>
  <si>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</si>
  <si>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</si>
  <si>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</si>
  <si>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</si>
  <si>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</si>
  <si>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</si>
  <si>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</si>
  <si>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</si>
  <si>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</si>
  <si>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</si>
  <si>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</si>
  <si>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</si>
  <si>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</si>
  <si>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</si>
  <si>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</si>
  <si>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</si>
  <si>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</si>
  <si>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</si>
  <si>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</si>
  <si>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</si>
  <si>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</si>
  <si>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</si>
  <si>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</si>
  <si>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</si>
  <si>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</si>
  <si>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</si>
  <si>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</si>
  <si>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</si>
  <si>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</si>
  <si>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</si>
  <si>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</si>
  <si>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</si>
  <si>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</si>
  <si>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</si>
  <si>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</si>
  <si>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</si>
  <si>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</si>
  <si>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</si>
  <si>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</si>
  <si>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</si>
  <si>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</si>
  <si>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</si>
  <si>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</si>
  <si>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</si>
  <si>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</si>
  <si>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</si>
  <si>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</si>
  <si>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</si>
  <si>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</si>
  <si>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</si>
  <si>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</si>
  <si>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</si>
  <si>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</si>
  <si>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</si>
  <si>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</si>
  <si>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</si>
  <si>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</si>
  <si>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</si>
  <si>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</si>
  <si>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</si>
  <si>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</si>
  <si>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</si>
  <si>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</si>
  <si>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</si>
  <si>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</si>
  <si>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</si>
  <si>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</si>
  <si>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</si>
  <si>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</si>
  <si>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</si>
  <si>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</si>
  <si>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</si>
  <si>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</si>
  <si>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</si>
  <si>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</si>
  <si>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</si>
  <si>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</si>
  <si>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</si>
  <si>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</si>
  <si>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</si>
  <si>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</si>
  <si>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</si>
  <si>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</si>
  <si>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</si>
  <si>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</si>
  <si>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</si>
  <si>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</si>
  <si>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</si>
  <si>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</si>
  <si>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</si>
  <si>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</si>
  <si>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</si>
  <si>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</si>
  <si>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</si>
  <si>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</si>
  <si>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</si>
  <si>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</si>
  <si>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</si>
  <si>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</si>
  <si>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</si>
  <si>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</si>
  <si>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125A COM DISPARADOR TERMOMAGNÉTICO AJUSTÁVEL</t>
  </si>
  <si>
    <t>DISJUNTOR CAIXA MOLDADA TRIPOLAR 250A COM DISPARADOR TERMOMAGNÉTICO AJUSTÁVEL</t>
  </si>
  <si>
    <t>DISJUNTOR CAIXA MOLDADA TRIPOLAR 300A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</si>
  <si>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</si>
  <si>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</si>
  <si>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</si>
  <si>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</si>
  <si>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</si>
  <si>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</si>
  <si>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</si>
  <si>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</si>
  <si>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</si>
  <si>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</si>
  <si>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</si>
  <si>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</si>
  <si>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</si>
  <si>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</si>
  <si>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</si>
  <si>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</si>
  <si>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</si>
  <si>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</si>
  <si>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</si>
  <si>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</si>
  <si>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</si>
  <si>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</si>
  <si>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</si>
  <si>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</si>
  <si>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</si>
  <si>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</si>
  <si>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</si>
  <si>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</si>
  <si>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</si>
  <si>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</si>
  <si>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</si>
  <si>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</si>
  <si>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</si>
  <si>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</si>
  <si>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</si>
  <si>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</si>
  <si>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</si>
  <si>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</si>
  <si>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</si>
  <si>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</si>
  <si>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</si>
  <si>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</si>
  <si>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</si>
  <si>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</si>
  <si>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</si>
  <si>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</si>
  <si>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</si>
  <si>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</si>
  <si>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</si>
  <si>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</si>
  <si>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</si>
  <si>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</si>
  <si>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</si>
  <si>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</si>
  <si>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</si>
  <si>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</si>
  <si>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</si>
  <si>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</si>
  <si>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</si>
  <si>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</si>
  <si>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</si>
  <si>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</si>
  <si>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</si>
  <si>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</si>
  <si>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</si>
  <si>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</si>
  <si>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</si>
  <si>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</si>
  <si>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</si>
  <si>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</si>
  <si>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</si>
  <si>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</si>
  <si>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</si>
  <si>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</si>
  <si>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</si>
  <si>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</si>
  <si>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</si>
  <si>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</si>
  <si>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</si>
  <si>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</si>
  <si>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</si>
  <si>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</si>
  <si>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</si>
  <si>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</si>
  <si>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</si>
  <si>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</si>
  <si>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</si>
  <si>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</si>
  <si>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</si>
  <si>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</si>
  <si>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</si>
  <si>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</si>
  <si>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</si>
  <si>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</si>
  <si>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</si>
  <si>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</si>
  <si>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</si>
  <si>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</si>
  <si>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</si>
  <si>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</si>
  <si>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</si>
  <si>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</si>
  <si>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</si>
  <si>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</si>
  <si>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</si>
  <si>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</si>
  <si>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</si>
  <si>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</si>
  <si>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</si>
  <si>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</si>
  <si>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</si>
  <si>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</si>
  <si>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</si>
  <si>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</si>
  <si>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</si>
  <si>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</si>
  <si>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</si>
  <si>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</si>
  <si>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</si>
  <si>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</si>
  <si>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</si>
  <si>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</si>
  <si>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</si>
  <si>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</si>
  <si>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</si>
  <si>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TRANSFORMADOR POTENCIAL A ÓLEO 500VA - 13.2KV/220V</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</si>
  <si>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</si>
  <si>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</si>
  <si>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</si>
  <si>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</si>
  <si>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</si>
  <si>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</si>
  <si>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</si>
  <si>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</si>
  <si>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</si>
  <si>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</si>
  <si>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</si>
  <si>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</si>
  <si>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</si>
  <si>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</si>
  <si>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</si>
  <si>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</si>
  <si>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</si>
  <si>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</si>
  <si>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</si>
  <si>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</si>
  <si>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</si>
  <si>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</si>
  <si>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</si>
  <si>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SELO 13,2/ 0,11 - 0,22KV - 1000VA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</si>
  <si>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</si>
  <si>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</si>
  <si>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</si>
  <si>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</si>
  <si>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</si>
  <si>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</si>
  <si>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</si>
  <si>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</si>
  <si>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</si>
  <si>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</si>
  <si>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</si>
  <si>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</si>
  <si>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</si>
  <si>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</si>
  <si>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</si>
  <si>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</si>
  <si>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</si>
  <si>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</si>
  <si>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</si>
  <si>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</si>
  <si>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</si>
  <si>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</si>
  <si>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</si>
  <si>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</si>
  <si>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</si>
  <si>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</si>
  <si>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</si>
  <si>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</si>
  <si>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</si>
  <si>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</si>
  <si>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</si>
  <si>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</si>
  <si>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</si>
  <si>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</si>
  <si>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</si>
  <si>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</si>
  <si>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</si>
  <si>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</si>
  <si>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</si>
  <si>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</si>
  <si>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</si>
  <si>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</si>
  <si>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</si>
  <si>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</si>
  <si>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</si>
  <si>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</si>
  <si>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</si>
  <si>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</si>
  <si>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</si>
  <si>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</si>
  <si>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</si>
  <si>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</si>
  <si>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</si>
  <si>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</si>
  <si>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</si>
  <si>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</si>
  <si>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</si>
  <si>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</si>
  <si>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</si>
  <si>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</si>
  <si>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</si>
  <si>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</si>
  <si>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</si>
  <si>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</si>
  <si>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</si>
  <si>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</si>
  <si>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</si>
  <si>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</si>
  <si>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</si>
  <si>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</si>
  <si>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</si>
  <si>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</si>
  <si>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</si>
  <si>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</si>
  <si>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</si>
  <si>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</si>
  <si>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</si>
  <si>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</si>
  <si>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</si>
  <si>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</si>
  <si>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</si>
  <si>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</si>
  <si>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</si>
  <si>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</si>
  <si>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</si>
  <si>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</si>
  <si>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</si>
  <si>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</si>
  <si>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</si>
  <si>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</si>
  <si>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</si>
  <si>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</si>
  <si>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</si>
  <si>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</si>
  <si>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</si>
  <si>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</si>
  <si>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</si>
  <si>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</si>
  <si>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</si>
  <si>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</si>
  <si>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</si>
  <si>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</si>
  <si>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</si>
  <si>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</si>
  <si>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</si>
  <si>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</si>
  <si>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</si>
  <si>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</si>
  <si>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</si>
  <si>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</si>
  <si>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</si>
  <si>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</si>
  <si>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</si>
  <si>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</si>
  <si>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</si>
  <si>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</si>
  <si>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</si>
  <si>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</si>
  <si>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</si>
  <si>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</si>
  <si>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</si>
  <si>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</si>
  <si>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</si>
  <si>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</si>
  <si>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</si>
  <si>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</si>
  <si>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</si>
  <si>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</si>
  <si>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</si>
  <si>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</si>
  <si>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</si>
  <si>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</si>
  <si>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</si>
  <si>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</si>
  <si>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</si>
  <si>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</si>
  <si>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</si>
  <si>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</si>
  <si>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</si>
  <si>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</si>
  <si>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</si>
  <si>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</si>
  <si>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</si>
  <si>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</si>
  <si>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</si>
  <si>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</si>
  <si>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</si>
  <si>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</si>
  <si>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</si>
  <si>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</si>
  <si>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</si>
  <si>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</si>
  <si>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</si>
  <si>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</si>
  <si>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</si>
  <si>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</si>
  <si>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</si>
  <si>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</si>
  <si>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</si>
  <si>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</si>
  <si>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</si>
  <si>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</si>
  <si>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</si>
  <si>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</si>
  <si>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</si>
  <si>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</si>
  <si>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</si>
  <si>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</si>
  <si>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</si>
  <si>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</si>
  <si>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</si>
  <si>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</si>
  <si>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</si>
  <si>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</si>
  <si>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</si>
  <si>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</si>
  <si>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</si>
  <si>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</si>
  <si>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</si>
  <si>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</si>
  <si>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</si>
  <si>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</si>
  <si>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</si>
  <si>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</si>
  <si>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</si>
  <si>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</si>
  <si>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</si>
  <si>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</si>
  <si>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</si>
  <si>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</si>
  <si>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</si>
  <si>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</si>
  <si>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</si>
  <si>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</si>
  <si>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</si>
  <si>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</si>
  <si>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</si>
  <si>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</si>
  <si>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</si>
  <si>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</si>
  <si>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</si>
  <si>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</si>
  <si>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</si>
  <si>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</si>
  <si>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</si>
  <si>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</si>
  <si>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</si>
  <si>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</si>
  <si>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</si>
  <si>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</si>
  <si>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</si>
  <si>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</si>
  <si>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</si>
  <si>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</si>
  <si>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</si>
  <si>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</si>
  <si>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</si>
  <si>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</si>
  <si>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</si>
  <si>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</si>
  <si>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</si>
  <si>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</si>
  <si>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</si>
  <si>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</si>
  <si>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</si>
  <si>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</si>
  <si>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</si>
  <si>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</si>
  <si>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</si>
  <si>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</si>
  <si>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</si>
  <si>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</si>
  <si>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</si>
  <si>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</si>
  <si>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</si>
  <si>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</si>
  <si>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</si>
  <si>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</si>
  <si>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</si>
  <si>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</si>
  <si>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</si>
  <si>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</si>
  <si>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</si>
  <si>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</si>
  <si>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</si>
  <si>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</si>
  <si>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</si>
  <si>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</si>
  <si>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</si>
  <si>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</si>
  <si>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</si>
  <si>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</si>
  <si>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</si>
  <si>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</si>
  <si>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</si>
  <si>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</si>
  <si>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</si>
  <si>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</si>
  <si>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</si>
  <si>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</si>
  <si>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</si>
  <si>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</si>
  <si>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</si>
  <si>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</si>
  <si>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</si>
  <si>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</si>
  <si>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</si>
  <si>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</si>
  <si>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</si>
  <si>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</si>
  <si>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</si>
  <si>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</si>
  <si>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</si>
  <si>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</si>
  <si>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</si>
  <si>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</si>
  <si>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</si>
  <si>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</si>
  <si>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</si>
  <si>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</si>
  <si>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</si>
  <si>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</si>
  <si>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</si>
  <si>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</si>
  <si>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</si>
  <si>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</si>
  <si>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</si>
  <si>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</si>
  <si>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</si>
  <si>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</si>
  <si>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</si>
  <si>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</si>
  <si>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</si>
  <si>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</si>
  <si>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</si>
  <si>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</si>
  <si>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</si>
  <si>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</si>
  <si>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</si>
  <si>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</si>
  <si>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</si>
  <si>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</si>
  <si>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</si>
  <si>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</si>
  <si>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</si>
  <si>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</si>
  <si>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</si>
  <si>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</si>
  <si>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</si>
  <si>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</si>
  <si>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</si>
  <si>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</si>
  <si>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</si>
  <si>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</si>
  <si>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SOQUETE ANTIVIBRATÓRIO PARA LÂMPADA FLUORESCENTE SEM PORTA-STARTER</t>
  </si>
  <si>
    <t>IGNITOR PARA PARTIDA LÂMPADA VAPOR SÓDIO ALTA PRESSÃO ATÉ 400W</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</si>
  <si>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</si>
  <si>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</si>
  <si>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</si>
  <si>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</si>
  <si>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</si>
  <si>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</si>
  <si>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</si>
  <si>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</si>
  <si>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</si>
  <si>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</si>
  <si>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</si>
  <si>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</si>
  <si>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</si>
  <si>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HALOGÊNIO - 110V/220V/300W</t>
  </si>
  <si>
    <t>LÂMPADA DE HALOGÊNIO - 220V/1000W</t>
  </si>
  <si>
    <t>LÂMPADA DE LED (BULBO) SOQUETE E-27/ E-40 - 40W</t>
  </si>
  <si>
    <t>LÂMPADA DE LED (BULBO) SOQUETE E-27/ E-40 - 70W</t>
  </si>
  <si>
    <t>LÂMPADA DE LED TUBULAR T8 - 9/10W</t>
  </si>
  <si>
    <t>LÂMPADA DE LED TUBULAR T8 - 18/20W</t>
  </si>
  <si>
    <t>LÂMPADA DE LED BULBO 10W - SOQUETE E-27</t>
  </si>
  <si>
    <t>MÓDULO FOTOVOLTÁICO (PAINEL) POLICRISTALINO - 270 W - TENSÃO MÁX. 1000 VCC - EFICIÊNCIA MÍN. 15%</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</si>
  <si>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</si>
  <si>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</si>
  <si>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</si>
  <si>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</si>
  <si>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</si>
  <si>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</si>
  <si>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</si>
  <si>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</si>
  <si>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</si>
  <si>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</si>
  <si>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</si>
  <si>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</si>
  <si>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</si>
  <si>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</si>
  <si>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</si>
  <si>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</si>
  <si>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</si>
  <si>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</si>
  <si>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</si>
  <si>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</si>
  <si>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</si>
  <si>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</si>
  <si>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</si>
  <si>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</si>
  <si>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</si>
  <si>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</si>
  <si>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</si>
  <si>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</si>
  <si>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</si>
  <si>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</si>
  <si>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</si>
  <si>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</si>
  <si>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</si>
  <si>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</si>
  <si>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</si>
  <si>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</si>
  <si>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</si>
  <si>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</si>
  <si>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</si>
  <si>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</si>
  <si>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</si>
  <si>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</si>
  <si>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</si>
  <si>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</si>
  <si>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</si>
  <si>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</si>
  <si>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</si>
  <si>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</si>
  <si>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</si>
  <si>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</si>
  <si>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</si>
  <si>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</si>
  <si>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</si>
  <si>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</si>
  <si>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</si>
  <si>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</si>
  <si>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</si>
  <si>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</si>
  <si>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</si>
  <si>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</si>
  <si>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</si>
  <si>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</si>
  <si>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</si>
  <si>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</si>
  <si>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</si>
  <si>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</si>
  <si>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</si>
  <si>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</si>
  <si>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</si>
  <si>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</si>
  <si>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</si>
  <si>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</si>
  <si>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</si>
  <si>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</si>
  <si>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</si>
  <si>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</si>
  <si>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</si>
  <si>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</si>
  <si>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</si>
  <si>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</si>
  <si>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</si>
  <si>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</si>
  <si>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</si>
  <si>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</si>
  <si>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INST.HIDRO-SANITARIAS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</si>
  <si>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</si>
  <si>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</si>
  <si>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</si>
  <si>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</si>
  <si>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</si>
  <si>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</si>
  <si>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</si>
  <si>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</si>
  <si>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</si>
  <si>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</si>
  <si>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</si>
  <si>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</si>
  <si>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</si>
  <si>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</si>
  <si>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</si>
  <si>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</si>
  <si>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</si>
  <si>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</si>
  <si>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</si>
  <si>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</si>
  <si>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</si>
  <si>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</si>
  <si>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</si>
  <si>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</si>
  <si>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</si>
  <si>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</si>
  <si>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</si>
  <si>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</si>
  <si>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</si>
  <si>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</si>
  <si>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</si>
  <si>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</si>
  <si>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</si>
  <si>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</si>
  <si>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</si>
  <si>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</si>
  <si>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</si>
  <si>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</si>
  <si>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</si>
  <si>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</si>
  <si>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</si>
  <si>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</si>
  <si>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</si>
  <si>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</si>
  <si>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</si>
  <si>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</si>
  <si>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</si>
  <si>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</si>
  <si>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</si>
  <si>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</si>
  <si>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</si>
  <si>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</si>
  <si>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</si>
  <si>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</si>
  <si>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</si>
  <si>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</si>
  <si>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</si>
  <si>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</si>
  <si>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</si>
  <si>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</si>
  <si>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</si>
  <si>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</si>
  <si>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</si>
  <si>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</si>
  <si>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</si>
  <si>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</si>
  <si>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</si>
  <si>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</si>
  <si>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</si>
  <si>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</si>
  <si>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</si>
  <si>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</si>
  <si>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</si>
  <si>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</si>
  <si>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</si>
  <si>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</si>
  <si>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</si>
  <si>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</si>
  <si>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</si>
  <si>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</si>
  <si>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</si>
  <si>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</si>
  <si>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</si>
  <si>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</si>
  <si>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</si>
  <si>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</si>
  <si>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</si>
  <si>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</si>
  <si>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</si>
  <si>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</si>
  <si>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</si>
  <si>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</si>
  <si>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</si>
  <si>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</si>
  <si>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</si>
  <si>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</si>
  <si>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</si>
  <si>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</si>
  <si>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</si>
  <si>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</si>
  <si>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</si>
  <si>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</si>
  <si>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</si>
  <si>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</si>
  <si>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</si>
  <si>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</si>
  <si>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</si>
  <si>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</si>
  <si>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</si>
  <si>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</si>
  <si>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</si>
  <si>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</si>
  <si>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</si>
  <si>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</si>
  <si>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</si>
  <si>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</si>
  <si>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</si>
  <si>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</si>
  <si>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</si>
  <si>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</si>
  <si>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</si>
  <si>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</si>
  <si>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</si>
  <si>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</si>
  <si>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</si>
  <si>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</si>
  <si>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</si>
  <si>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</si>
  <si>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</si>
  <si>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</si>
  <si>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</si>
  <si>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</si>
  <si>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</si>
  <si>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</si>
  <si>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</si>
  <si>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</si>
  <si>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</si>
  <si>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</si>
  <si>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</si>
  <si>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</si>
  <si>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</si>
  <si>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</si>
  <si>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</si>
  <si>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</si>
  <si>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CANTONEIRA DE FERRO 1"X1"X1/8" PARA APOIO E CHUMBAMENTO DAS GRELHAS DE FERRO</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</si>
  <si>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</si>
  <si>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</si>
  <si>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</si>
  <si>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</si>
  <si>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</si>
  <si>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</si>
  <si>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</si>
  <si>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</si>
  <si>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</si>
  <si>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</si>
  <si>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</si>
  <si>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</si>
  <si>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</si>
  <si>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</si>
  <si>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</si>
  <si>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</si>
  <si>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</si>
  <si>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</si>
  <si>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</si>
  <si>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</si>
  <si>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</si>
  <si>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</si>
  <si>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</si>
  <si>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</si>
  <si>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</si>
  <si>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</si>
  <si>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</si>
  <si>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</si>
  <si>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</si>
  <si>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</si>
  <si>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</si>
  <si>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</si>
  <si>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</si>
  <si>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</si>
  <si>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</si>
  <si>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</si>
  <si>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</si>
  <si>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</si>
  <si>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</si>
  <si>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</si>
  <si>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</si>
  <si>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</si>
  <si>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</si>
  <si>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</si>
  <si>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</si>
  <si>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</si>
  <si>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</si>
  <si>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</si>
  <si>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</si>
  <si>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</si>
  <si>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</si>
  <si>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</si>
  <si>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</si>
  <si>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</si>
  <si>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</si>
  <si>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</si>
  <si>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</si>
  <si>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</si>
  <si>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</si>
  <si>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</si>
  <si>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</si>
  <si>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</si>
  <si>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</si>
  <si>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</si>
  <si>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</si>
  <si>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</si>
  <si>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</si>
  <si>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</si>
  <si>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</si>
  <si>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</si>
  <si>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</si>
  <si>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</si>
  <si>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</si>
  <si>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</si>
  <si>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</si>
  <si>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</si>
  <si>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</si>
  <si>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</si>
  <si>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</si>
  <si>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</si>
  <si>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</si>
  <si>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</si>
  <si>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</si>
  <si>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</si>
  <si>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</si>
  <si>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</si>
  <si>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</si>
  <si>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</si>
  <si>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</si>
  <si>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</si>
  <si>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</si>
  <si>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</si>
  <si>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</si>
  <si>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</si>
  <si>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</si>
  <si>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</si>
  <si>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</si>
  <si>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</si>
  <si>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</si>
  <si>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</si>
  <si>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</si>
  <si>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</si>
  <si>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</si>
  <si>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</si>
  <si>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</si>
  <si>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</si>
  <si>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</si>
  <si>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</si>
  <si>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</si>
  <si>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</si>
  <si>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</si>
  <si>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</si>
  <si>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</si>
  <si>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</si>
  <si>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</si>
  <si>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</si>
  <si>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</si>
  <si>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</si>
  <si>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</si>
  <si>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</si>
  <si>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</si>
  <si>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</si>
  <si>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</si>
  <si>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</si>
  <si>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</si>
  <si>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</si>
  <si>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</si>
  <si>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</si>
  <si>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</si>
  <si>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</si>
  <si>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</si>
  <si>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</si>
  <si>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</si>
  <si>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</si>
  <si>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</si>
  <si>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</si>
  <si>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</si>
  <si>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</si>
  <si>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</si>
  <si>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</si>
  <si>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</si>
  <si>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</si>
  <si>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</si>
  <si>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</si>
  <si>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</si>
  <si>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</si>
  <si>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</si>
  <si>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</si>
  <si>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</si>
  <si>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</si>
  <si>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</si>
  <si>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</si>
  <si>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</si>
  <si>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</si>
  <si>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</si>
  <si>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</si>
  <si>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</si>
  <si>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</si>
  <si>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</si>
  <si>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</si>
  <si>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</si>
  <si>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</si>
  <si>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</si>
  <si>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</si>
  <si>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</si>
  <si>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</si>
  <si>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</si>
  <si>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</si>
  <si>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</si>
  <si>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</si>
  <si>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</si>
  <si>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</si>
  <si>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</si>
  <si>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</si>
  <si>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</si>
  <si>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</si>
  <si>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</si>
  <si>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</si>
  <si>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PORTÁTIL DE POLIPROPILENO EM QUADRAS DE TÊNIS - FORNECIMENTO E INSTALAÇÃO</t>
  </si>
  <si>
    <t xml:space="preserve"> PISO PORTÁTIL DE POLIPROPILENO EM QUADRAS POLIESPORTIVAS,
ÁREA EXTERNA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</si>
  <si>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</si>
  <si>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</si>
  <si>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</si>
  <si>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</si>
  <si>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</si>
  <si>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</si>
  <si>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</si>
  <si>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</si>
  <si>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</si>
  <si>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</si>
  <si>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</si>
  <si>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</si>
  <si>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</si>
  <si>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</si>
  <si>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</si>
  <si>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</si>
  <si>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</si>
  <si>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</si>
  <si>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</si>
  <si>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</si>
  <si>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</si>
  <si>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</si>
  <si>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</si>
  <si>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</si>
  <si>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</si>
  <si>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</si>
  <si>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</si>
  <si>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</si>
  <si>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</si>
  <si>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</si>
  <si>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</si>
  <si>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</si>
  <si>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</si>
  <si>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</si>
  <si>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</si>
  <si>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</si>
  <si>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</si>
  <si>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</si>
  <si>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</si>
  <si>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</si>
  <si>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</si>
  <si>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</si>
  <si>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</si>
  <si>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</si>
  <si>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</si>
  <si>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</si>
  <si>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</si>
  <si>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</si>
  <si>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</si>
  <si>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</si>
  <si>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</si>
  <si>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</si>
  <si>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</si>
  <si>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</si>
  <si>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</si>
  <si>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</si>
  <si>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</si>
  <si>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</si>
  <si>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</si>
  <si>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</si>
  <si>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</si>
  <si>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</si>
  <si>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</si>
  <si>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</si>
  <si>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</si>
  <si>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</si>
  <si>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</si>
  <si>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</si>
  <si>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</si>
  <si>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</si>
  <si>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</si>
  <si>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</si>
  <si>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</si>
  <si>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</si>
  <si>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</si>
  <si>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</si>
  <si>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</si>
  <si>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</si>
  <si>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</si>
  <si>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</si>
  <si>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</si>
  <si>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</si>
  <si>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</si>
  <si>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</si>
  <si>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</si>
  <si>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</si>
  <si>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</si>
  <si>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</si>
  <si>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</si>
  <si>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</si>
  <si>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</si>
  <si>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</si>
  <si>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</si>
  <si>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</si>
  <si>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</si>
  <si>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</si>
  <si>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</si>
  <si>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</si>
  <si>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</si>
  <si>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</si>
  <si>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</si>
  <si>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</si>
  <si>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MURO DE ARRIMO H=1,40M, COM DRENAGEM</t>
  </si>
  <si>
    <t>MURO DE ARRIMO H=2,50M, COM DRENAGEM</t>
  </si>
  <si>
    <t>MURO DE ARRIMO H=3,50M, COM DRENAGEM</t>
  </si>
  <si>
    <t>MURO DE ARRIMO H=4,50M, COM DRENAGEM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</si>
  <si>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</si>
  <si>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</si>
  <si>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</si>
  <si>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</si>
  <si>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</si>
  <si>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</si>
  <si>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</si>
  <si>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</si>
  <si>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</si>
  <si>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</si>
  <si>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</si>
  <si>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</si>
  <si>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</si>
  <si>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</si>
  <si>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</si>
  <si>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</si>
  <si>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</si>
  <si>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</si>
  <si>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</si>
  <si>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</si>
  <si>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</si>
  <si>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</si>
  <si>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</si>
  <si>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</si>
  <si>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</si>
  <si>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DEMARCAÇÃO DE VAGA DE ESTACIONAMENTO PARA PORTADORES DE DEFICIÊNCIA FÍSICA</t>
  </si>
  <si>
    <t>TABELA PARA BASQUETE, ENGLOBANDO DESDE FUNDAÇÃO ATÉ A CESTA DE NYLON</t>
  </si>
  <si>
    <t>TELA DE NYLON PARA COBERTURA DE QUADRA</t>
  </si>
  <si>
    <t>BANCADA DE CONCRETO POLIDO COM BORDAS ARREDONDADAS - ESPESSURA 30MM</t>
  </si>
  <si>
    <t>BANCADA DE CONCRETO POLIDO COM BORDAS ARREDONDADAS - ESPESSURA 40MM</t>
  </si>
  <si>
    <t>BANCADA DE CONCRETO POLIDO COM BORDAS ARREDONDADAS - ESPESSURA 50MM</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</si>
  <si>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</si>
  <si>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</si>
  <si>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</si>
  <si>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</si>
  <si>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</si>
  <si>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</si>
  <si>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</si>
  <si>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</si>
  <si>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</si>
  <si>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CAIXA DE INSPEÇÃO</t>
  </si>
  <si>
    <t>LIMPEZA DE FOSSA SÉPTICA</t>
  </si>
  <si>
    <t>LIMPEZA DE SUMIDOURO, POR VIAGEM DE 7M3</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</si>
  <si>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</si>
  <si>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</si>
  <si>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</si>
  <si>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</si>
  <si>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</si>
  <si>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</si>
  <si>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</si>
  <si>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</si>
  <si>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</si>
  <si>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</si>
  <si>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</si>
  <si>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</si>
  <si>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</si>
  <si>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</si>
  <si>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</si>
  <si>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</si>
  <si>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</si>
  <si>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</si>
  <si>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</si>
  <si>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</si>
  <si>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</si>
  <si>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</si>
  <si>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</si>
  <si>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</si>
  <si>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</si>
  <si>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</si>
  <si>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</si>
  <si>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</si>
  <si>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</si>
  <si>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</si>
  <si>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</si>
  <si>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</si>
  <si>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</si>
  <si>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</si>
  <si>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</si>
  <si>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</si>
  <si>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</si>
  <si>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</si>
  <si>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</si>
  <si>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</si>
  <si>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</si>
  <si>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</si>
  <si>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</si>
  <si>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</si>
  <si>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</si>
  <si>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</si>
  <si>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</si>
  <si>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</si>
  <si>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</si>
  <si>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</si>
  <si>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</si>
  <si>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</si>
  <si>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</si>
  <si>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</si>
  <si>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</si>
  <si>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</si>
  <si>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</si>
  <si>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</si>
  <si>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</si>
  <si>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</si>
  <si>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</si>
  <si>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</si>
  <si>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</si>
  <si>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</si>
  <si>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</si>
  <si>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</si>
  <si>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</si>
  <si>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</si>
  <si>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</si>
  <si>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</si>
  <si>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</si>
  <si>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</si>
  <si>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</si>
  <si>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</si>
  <si>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</si>
  <si>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</si>
  <si>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</si>
  <si>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</si>
  <si>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</si>
  <si>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</si>
  <si>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</si>
  <si>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</si>
  <si>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</si>
  <si>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</si>
  <si>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</si>
  <si>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</si>
  <si>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</si>
  <si>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</si>
  <si>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</si>
  <si>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</si>
  <si>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</si>
  <si>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</si>
  <si>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</si>
  <si>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</si>
  <si>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</si>
  <si>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</si>
  <si>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</si>
  <si>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</si>
  <si>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</si>
  <si>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</si>
  <si>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</si>
  <si>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</si>
  <si>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</si>
  <si>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</si>
  <si>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</si>
  <si>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</si>
  <si>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</si>
  <si>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</si>
  <si>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</si>
  <si>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</si>
  <si>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</si>
  <si>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</si>
  <si>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</si>
  <si>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</si>
  <si>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</si>
  <si>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</si>
  <si>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</si>
  <si>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</si>
  <si>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</si>
  <si>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</si>
  <si>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</si>
  <si>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</si>
  <si>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</si>
  <si>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</si>
  <si>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</si>
  <si>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</si>
  <si>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</si>
  <si>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</si>
  <si>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</si>
  <si>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</si>
  <si>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</si>
  <si>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</si>
  <si>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</si>
  <si>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</si>
  <si>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</si>
  <si>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</si>
  <si>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</si>
  <si>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</si>
  <si>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</si>
  <si>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</si>
  <si>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</si>
  <si>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</si>
  <si>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</si>
  <si>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</si>
  <si>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</si>
  <si>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</si>
  <si>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</si>
  <si>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</si>
  <si>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</si>
  <si>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ARBUSTOS, FORRAÇÕES E TREPADEIRAS - FORNECIMENTO E PLANTIO</t>
  </si>
  <si>
    <t>GRAMA BATATAES EM PLACAS (PASPALUM NOTATUM)</t>
  </si>
  <si>
    <t>GRAMA SÃO CARLOS EM PLACAS (ANOXONOPUS OBTUSIFOLIUS)</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</si>
  <si>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</si>
  <si>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</si>
  <si>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</si>
  <si>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</si>
  <si>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</si>
  <si>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</si>
  <si>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</si>
  <si>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</si>
  <si>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</si>
  <si>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</si>
  <si>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</si>
  <si>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</si>
  <si>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</si>
  <si>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</si>
  <si>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</si>
  <si>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</si>
  <si>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</si>
  <si>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</si>
  <si>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</si>
  <si>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</si>
  <si>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</si>
  <si>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</si>
  <si>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</si>
  <si>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</si>
  <si>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</si>
  <si>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</si>
  <si>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</si>
  <si>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</si>
  <si>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</si>
  <si>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</si>
  <si>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</si>
  <si>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</si>
  <si>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GRELHA DE CONCRETO PARA PISOS GRAMADOS 60X45X9,5CM</t>
  </si>
  <si>
    <t>MOBILIÁRIO EXTERNO</t>
  </si>
  <si>
    <t>BRINQUEDOS EDIFICADOS</t>
  </si>
  <si>
    <t>BRINQUEDO - TRENZINHO DE TUBOS DE CONCRETO/FABES</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</si>
  <si>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</si>
  <si>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</si>
  <si>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</si>
  <si>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</si>
  <si>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</si>
  <si>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</si>
  <si>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</si>
  <si>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</si>
  <si>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</si>
  <si>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</si>
  <si>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</si>
  <si>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</si>
  <si>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</si>
  <si>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</si>
  <si>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</si>
  <si>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</si>
  <si>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</si>
  <si>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</si>
  <si>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</si>
  <si>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</si>
  <si>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</si>
  <si>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</si>
  <si>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</si>
  <si>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</si>
  <si>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</si>
  <si>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</si>
  <si>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</si>
  <si>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</si>
  <si>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</si>
  <si>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</si>
  <si>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</si>
  <si>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</si>
  <si>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</si>
  <si>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</si>
  <si>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</si>
  <si>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</si>
  <si>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</si>
  <si>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</si>
  <si>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</si>
  <si>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</si>
  <si>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</si>
  <si>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</si>
  <si>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</si>
  <si>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</si>
  <si>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</si>
  <si>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</si>
  <si>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</si>
  <si>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</si>
  <si>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</si>
  <si>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</si>
  <si>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</si>
  <si>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</si>
  <si>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</si>
  <si>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</si>
  <si>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</si>
  <si>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</si>
  <si>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</si>
  <si>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</si>
  <si>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</si>
  <si>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</si>
  <si>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</si>
  <si>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</si>
  <si>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</si>
  <si>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</si>
  <si>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</si>
  <si>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</si>
  <si>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</si>
  <si>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</si>
  <si>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</si>
  <si>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</si>
  <si>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</si>
  <si>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</si>
  <si>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</si>
  <si>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</si>
  <si>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</si>
  <si>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</si>
  <si>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</si>
  <si>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</si>
  <si>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</si>
  <si>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</si>
  <si>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</si>
  <si>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</si>
  <si>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</si>
  <si>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</si>
  <si>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</si>
  <si>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</si>
  <si>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</si>
  <si>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</si>
  <si>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</si>
  <si>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</si>
  <si>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</si>
  <si>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</si>
  <si>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</si>
  <si>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</si>
  <si>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</si>
  <si>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</si>
  <si>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</si>
  <si>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</si>
  <si>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</si>
  <si>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</si>
  <si>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</si>
  <si>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</si>
  <si>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</si>
  <si>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</si>
  <si>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</si>
  <si>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</si>
  <si>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</si>
  <si>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</si>
  <si>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</si>
  <si>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</si>
  <si>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</si>
  <si>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</si>
  <si>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</si>
  <si>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</si>
  <si>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</si>
  <si>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</si>
  <si>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</si>
  <si>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</si>
  <si>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</si>
  <si>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</si>
  <si>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</si>
  <si>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</si>
  <si>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 DE CONCRETO - MOBILIZAÇÃO PARA MOLDAGEM E/OU COLETA DOS CORPOS DE PROVA DE CONCRETO</t>
  </si>
  <si>
    <t>VIAGEM</t>
  </si>
  <si>
    <t>CONTROLE TECNOLÓGICO DE CONCRETO MOLDAGEM DE CORPO DE PROVA</t>
  </si>
  <si>
    <t>PERÍODO</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</si>
  <si>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</si>
  <si>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</si>
  <si>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</si>
  <si>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</si>
  <si>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</si>
  <si>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</si>
  <si>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</si>
  <si>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</si>
  <si>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</si>
  <si>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</si>
  <si>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</si>
  <si>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</si>
  <si>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</si>
  <si>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</si>
  <si>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</si>
  <si>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</si>
  <si>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</si>
  <si>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</si>
  <si>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</si>
  <si>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</si>
  <si>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</si>
  <si>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</si>
  <si>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</si>
  <si>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</si>
  <si>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</si>
  <si>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</si>
  <si>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</si>
  <si>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</si>
  <si>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</si>
  <si>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</si>
  <si>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</si>
  <si>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</si>
  <si>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</si>
  <si>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</si>
  <si>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</si>
  <si>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</si>
  <si>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</si>
  <si>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</si>
  <si>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</si>
  <si>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</si>
  <si>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</si>
  <si>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</si>
  <si>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</si>
  <si>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</si>
  <si>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</si>
  <si>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</si>
  <si>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</si>
  <si>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</si>
  <si>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</si>
  <si>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</si>
  <si>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</si>
  <si>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</si>
  <si>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</si>
  <si>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</si>
  <si>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</si>
  <si>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</si>
  <si>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</si>
  <si>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</si>
  <si>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</si>
  <si>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</si>
  <si>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</si>
  <si>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</si>
  <si>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</si>
  <si>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</si>
  <si>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</si>
  <si>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</si>
  <si>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</si>
  <si>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</si>
  <si>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</si>
  <si>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</si>
  <si>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</si>
  <si>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GRANULOMETRIA</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</si>
  <si>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</si>
  <si>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</si>
  <si>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</si>
  <si>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</si>
  <si>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</si>
  <si>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</si>
  <si>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</si>
  <si>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</si>
  <si>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</si>
  <si>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</si>
  <si>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</si>
  <si>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</si>
  <si>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</si>
  <si>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</si>
  <si>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</si>
  <si>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</si>
  <si>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</si>
  <si>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</si>
  <si>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</si>
  <si>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</si>
  <si>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</si>
  <si>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</si>
  <si>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</si>
  <si>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</si>
  <si>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</si>
  <si>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</si>
  <si>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</si>
  <si>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</si>
  <si>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</si>
  <si>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</si>
  <si>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</si>
  <si>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</si>
  <si>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</si>
  <si>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</si>
  <si>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</si>
  <si>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</si>
  <si>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</si>
  <si>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</si>
  <si>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</si>
  <si>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</si>
  <si>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</si>
  <si>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</si>
  <si>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</si>
  <si>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</si>
  <si>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</si>
  <si>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</si>
  <si>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</si>
  <si>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</si>
  <si>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</si>
  <si>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</si>
  <si>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VISTORIA TÉCNICA DE VIAS DE PROGRAMA DE PAVIMENTAÇÃO</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</si>
  <si>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</si>
  <si>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</si>
  <si>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</si>
  <si>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</si>
  <si>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</si>
  <si>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</si>
  <si>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</si>
  <si>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</si>
  <si>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</si>
  <si>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</si>
  <si>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</si>
  <si>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TECNÓLOGO  EM CONSTRUÇÃO CIVIL NÍVEL SUPERIOR, COM 5 À 10 ANOS DE EXPERIÊNCIA</t>
  </si>
  <si>
    <t>DESENHISTA - CADISTA</t>
  </si>
  <si>
    <t>LABORATORISTA DE SOLO/PAVIMENTAÇÃO</t>
  </si>
  <si>
    <t>TOPÓGRAFO</t>
  </si>
  <si>
    <t>AJUDANTE GERAL</t>
  </si>
  <si>
    <t>DIGITADOR</t>
  </si>
  <si>
    <t>MENSAGEIRO</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</si>
  <si>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</si>
  <si>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</si>
  <si>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</si>
  <si>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</si>
  <si>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</si>
  <si>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</si>
  <si>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</si>
  <si>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</si>
  <si>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</si>
  <si>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</si>
  <si>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</si>
  <si>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</si>
  <si>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</si>
  <si>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</si>
  <si>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</si>
  <si>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</si>
  <si>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</si>
  <si>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</si>
  <si>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</si>
  <si>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</si>
  <si>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</si>
  <si>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</si>
  <si>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</si>
  <si>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</si>
  <si>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</si>
  <si>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</si>
  <si>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</si>
  <si>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</si>
  <si>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</si>
  <si>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</si>
  <si>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</si>
  <si>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</si>
  <si>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</si>
  <si>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</si>
  <si>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</si>
  <si>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</si>
  <si>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REMOÇÃO DE TERRA ALÉM DO PRIMEIRO KM, COM CAMINHÃO DE 17M3</t>
  </si>
  <si>
    <t>REMOÇÃO DE TERRA ALÉM DO PRIMEIRO KM, COM CAMINHÃO DE 10M3</t>
  </si>
  <si>
    <t>M3xKM</t>
  </si>
  <si>
    <t>ARRANCAMENTO DE PARALELEPÍPEDOS,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</si>
  <si>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</si>
  <si>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</si>
  <si>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</si>
  <si>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</si>
  <si>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</si>
  <si>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</si>
  <si>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</si>
  <si>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</si>
  <si>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</si>
  <si>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</si>
  <si>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</si>
  <si>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</si>
  <si>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</si>
  <si>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</si>
  <si>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</si>
  <si>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</si>
  <si>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</si>
  <si>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</si>
  <si>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</si>
  <si>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</si>
  <si>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</si>
  <si>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</si>
  <si>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</si>
  <si>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</si>
  <si>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</si>
  <si>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</si>
  <si>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</si>
  <si>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</si>
  <si>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</si>
  <si>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</si>
  <si>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</si>
  <si>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</si>
  <si>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</si>
  <si>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</si>
  <si>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</si>
  <si>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</si>
  <si>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</si>
  <si>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</si>
  <si>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</si>
  <si>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</si>
  <si>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</si>
  <si>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</si>
  <si>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</si>
  <si>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</si>
  <si>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</si>
  <si>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</si>
  <si>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</si>
  <si>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</si>
  <si>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</si>
  <si>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</si>
  <si>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</si>
  <si>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</si>
  <si>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</si>
  <si>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</si>
  <si>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</si>
  <si>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</si>
  <si>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</si>
  <si>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</si>
  <si>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</si>
  <si>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</si>
  <si>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</si>
  <si>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</si>
  <si>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</si>
  <si>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</si>
  <si>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</si>
  <si>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</si>
  <si>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</si>
  <si>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</si>
  <si>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</si>
  <si>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</si>
  <si>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</si>
  <si>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</si>
  <si>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</si>
  <si>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</si>
  <si>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</si>
  <si>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</si>
  <si>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</si>
  <si>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</si>
  <si>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</si>
  <si>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</si>
  <si>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</si>
  <si>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</si>
  <si>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</si>
  <si>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</si>
  <si>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</si>
  <si>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MICROREVESTIMENTO A QUENTE DE MISTURA ASFÁLTICA  TIPO SMA COM POLÍMERO E FIBRA (SEM TRANSPORTE), ESPESSURA INDICADA 1,5 À 2,5CM</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</si>
  <si>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</si>
  <si>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</si>
  <si>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</si>
  <si>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</si>
  <si>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</si>
  <si>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</si>
  <si>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</si>
  <si>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</si>
  <si>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</si>
  <si>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</si>
  <si>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</si>
  <si>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</si>
  <si>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</si>
  <si>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</si>
  <si>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</si>
  <si>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</si>
  <si>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</si>
  <si>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</si>
  <si>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</si>
  <si>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</si>
  <si>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</si>
  <si>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</si>
  <si>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</si>
  <si>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</si>
  <si>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</si>
  <si>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</si>
  <si>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</si>
  <si>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</si>
  <si>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</si>
  <si>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</si>
  <si>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</si>
  <si>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</si>
  <si>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</si>
  <si>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</si>
  <si>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</si>
  <si>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</si>
  <si>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</si>
  <si>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</si>
  <si>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</si>
  <si>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</si>
  <si>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</si>
  <si>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</si>
  <si>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</si>
  <si>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</si>
  <si>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</si>
  <si>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</si>
  <si>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</si>
  <si>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</si>
  <si>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</si>
  <si>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</si>
  <si>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</si>
  <si>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</si>
  <si>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</si>
  <si>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</si>
  <si>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</si>
  <si>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</si>
  <si>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</si>
  <si>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</si>
  <si>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</si>
  <si>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</si>
  <si>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</si>
  <si>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</si>
  <si>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</si>
  <si>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</si>
  <si>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</si>
  <si>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</si>
  <si>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</si>
  <si>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</si>
  <si>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</si>
  <si>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</si>
  <si>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</si>
  <si>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</si>
  <si>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</si>
  <si>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</si>
  <si>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</si>
  <si>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</si>
  <si>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</si>
  <si>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</si>
  <si>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</si>
  <si>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</si>
  <si>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</si>
  <si>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</si>
  <si>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</si>
  <si>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</si>
  <si>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</si>
  <si>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</si>
  <si>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</si>
  <si>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</si>
  <si>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</si>
  <si>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</si>
  <si>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</si>
  <si>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</si>
  <si>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</si>
  <si>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</si>
  <si>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</si>
  <si>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</si>
  <si>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</si>
  <si>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</si>
  <si>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</si>
  <si>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</si>
  <si>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</si>
  <si>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</si>
  <si>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</si>
  <si>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</si>
  <si>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</si>
  <si>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</si>
  <si>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</si>
  <si>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</si>
  <si>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</si>
  <si>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</si>
  <si>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</si>
  <si>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</si>
  <si>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</si>
  <si>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</si>
  <si>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</si>
  <si>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</si>
  <si>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</si>
  <si>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</si>
  <si>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</si>
  <si>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</si>
  <si>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</si>
  <si>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</si>
  <si>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</si>
  <si>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</si>
  <si>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</si>
  <si>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</si>
  <si>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</si>
  <si>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</si>
  <si>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</si>
  <si>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</si>
  <si>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</si>
  <si>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</si>
  <si>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</si>
  <si>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</si>
  <si>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</si>
  <si>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</si>
  <si>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</si>
  <si>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</si>
  <si>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</si>
  <si>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</si>
  <si>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</si>
  <si>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</si>
  <si>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</si>
  <si>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</si>
  <si>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</si>
  <si>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</si>
  <si>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</si>
  <si>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</si>
  <si>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</si>
  <si>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</si>
  <si>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</si>
  <si>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</si>
  <si>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</si>
  <si>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</si>
  <si>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</si>
  <si>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</si>
  <si>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</si>
  <si>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</si>
  <si>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</si>
  <si>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</si>
  <si>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</si>
  <si>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</si>
  <si>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</si>
  <si>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</si>
  <si>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</si>
  <si>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</si>
  <si>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</si>
  <si>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</si>
  <si>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</si>
  <si>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</si>
  <si>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</si>
  <si>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</si>
  <si>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</si>
  <si>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</si>
  <si>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</si>
  <si>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</si>
  <si>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</si>
  <si>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</si>
  <si>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</si>
  <si>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</si>
  <si>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</si>
  <si>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</si>
  <si>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</si>
  <si>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</si>
  <si>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</si>
  <si>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</si>
  <si>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</si>
  <si>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</si>
  <si>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</si>
  <si>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</si>
  <si>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</si>
  <si>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</si>
  <si>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</si>
  <si>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</si>
  <si>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</si>
  <si>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</si>
  <si>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</si>
  <si>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</si>
  <si>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</si>
  <si>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</si>
  <si>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</si>
  <si>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</si>
  <si>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</si>
  <si>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</si>
  <si>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</si>
  <si>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</si>
  <si>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</si>
  <si>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</si>
  <si>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</si>
  <si>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</si>
  <si>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</si>
  <si>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</si>
  <si>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</si>
  <si>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</si>
  <si>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</si>
  <si>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</si>
  <si>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</si>
  <si>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</si>
  <si>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</si>
  <si>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</si>
  <si>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</si>
  <si>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</si>
  <si>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</si>
  <si>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</si>
  <si>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</si>
  <si>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</si>
  <si>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</si>
  <si>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</si>
  <si>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</si>
  <si>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</si>
  <si>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</si>
  <si>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</si>
  <si>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</si>
  <si>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</si>
  <si>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</si>
  <si>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</si>
  <si>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</si>
  <si>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</si>
  <si>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</si>
  <si>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</si>
  <si>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</si>
  <si>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</si>
  <si>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</si>
  <si>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</si>
  <si>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</si>
  <si>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</si>
  <si>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</si>
  <si>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</si>
  <si>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</si>
  <si>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</si>
  <si>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</si>
  <si>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</si>
  <si>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</si>
  <si>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</si>
  <si>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</si>
  <si>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</si>
  <si>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</si>
  <si>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</si>
  <si>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</si>
  <si>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</si>
  <si>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</si>
  <si>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</si>
  <si>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VIBROACABADORA  DE ASFALTO SOBRE ESTEIRA CAP. 300 TON/H</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</si>
  <si>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</si>
  <si>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</si>
  <si>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</si>
  <si>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</si>
  <si>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</si>
  <si>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</si>
  <si>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</si>
  <si>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</si>
  <si>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</si>
  <si>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</si>
  <si>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</si>
  <si>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</si>
  <si>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</si>
  <si>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</si>
  <si>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</si>
  <si>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</si>
  <si>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</si>
  <si>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</si>
  <si>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</si>
  <si>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</si>
  <si>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</si>
  <si>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</si>
  <si>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</si>
  <si>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</si>
  <si>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</si>
  <si>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</si>
  <si>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</si>
  <si>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</si>
  <si>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</si>
  <si>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</si>
  <si>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</si>
  <si>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</si>
  <si>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</si>
  <si>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</si>
  <si>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</si>
  <si>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</si>
  <si>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</si>
  <si>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</si>
  <si>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</si>
  <si>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</si>
  <si>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</si>
  <si>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</si>
  <si>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</si>
  <si>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</si>
  <si>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</si>
  <si>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</si>
  <si>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</si>
  <si>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</si>
  <si>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</si>
  <si>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</si>
  <si>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</si>
  <si>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</si>
  <si>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</si>
  <si>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</si>
  <si>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</si>
  <si>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</si>
  <si>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</si>
  <si>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</si>
  <si>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</si>
  <si>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</si>
  <si>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</si>
  <si>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</si>
  <si>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</si>
  <si>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</si>
  <si>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</si>
  <si>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</si>
  <si>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</si>
  <si>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</si>
  <si>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</si>
  <si>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</si>
  <si>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</si>
  <si>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</si>
  <si>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</si>
  <si>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</si>
  <si>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</si>
  <si>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</si>
  <si>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</si>
  <si>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</si>
  <si>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</si>
  <si>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</si>
  <si>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</si>
  <si>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</si>
  <si>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</si>
  <si>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</si>
  <si>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</si>
  <si>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</si>
  <si>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</si>
  <si>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</si>
  <si>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</si>
  <si>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</si>
  <si>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</si>
  <si>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</si>
  <si>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</si>
  <si>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</si>
  <si>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</si>
  <si>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</si>
  <si>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</si>
  <si>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</si>
  <si>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</si>
  <si>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</si>
  <si>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</si>
  <si>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</si>
  <si>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</si>
  <si>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</si>
  <si>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</si>
  <si>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</si>
  <si>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</si>
  <si>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</si>
  <si>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</si>
  <si>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</si>
  <si>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</si>
  <si>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</si>
  <si>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</si>
  <si>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</si>
  <si>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</si>
  <si>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</si>
  <si>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AUDIÊNCIA PÚBLICA</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</si>
  <si>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</si>
  <si>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</si>
  <si>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</si>
  <si>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</si>
  <si>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</si>
  <si>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</si>
  <si>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</si>
  <si>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</si>
  <si>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</si>
  <si>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ELABORAÇÃO DE ADITIVO AO TERMO DE COMPROMISSO AMBIENTAL - TCA</t>
  </si>
  <si>
    <t>RELATÓRIO DE AVALIAÇÃO PRELIMINAR CONFORME CETESB DD N°38/2017/C</t>
  </si>
  <si>
    <t>CGCIT</t>
  </si>
  <si>
    <t>SISTEMA DE CUSTOS REFERENCIAIS DE OBRAS - SICRO</t>
  </si>
  <si>
    <t>DNIT</t>
  </si>
  <si>
    <t>Descrição do Serviço</t>
  </si>
  <si>
    <t>Unidade</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</si>
  <si>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</si>
  <si>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</si>
  <si>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</si>
  <si>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</si>
  <si>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</si>
  <si>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</si>
  <si>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</si>
  <si>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</si>
  <si>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</si>
  <si>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</si>
  <si>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</si>
  <si>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</si>
  <si>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</si>
  <si>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</si>
  <si>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</si>
  <si>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</si>
  <si>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</si>
  <si>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</si>
  <si>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</si>
  <si>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</si>
  <si>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</si>
  <si>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</si>
  <si>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</si>
  <si>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</si>
  <si>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</si>
  <si>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</si>
  <si>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</si>
  <si>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</si>
  <si>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</si>
  <si>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</si>
  <si>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</si>
  <si>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</si>
  <si>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</si>
  <si>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</si>
  <si>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</si>
  <si>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</si>
  <si>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</si>
  <si>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</si>
  <si>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</si>
  <si>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</si>
  <si>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</si>
  <si>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</si>
  <si>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</si>
  <si>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</si>
  <si>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</si>
  <si>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</si>
  <si>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</si>
  <si>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</si>
  <si>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</si>
  <si>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</si>
  <si>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</si>
  <si>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</si>
  <si>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</si>
  <si>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</si>
  <si>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</si>
  <si>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</si>
  <si>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</si>
  <si>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</si>
  <si>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</si>
  <si>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</si>
  <si>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</si>
  <si>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</si>
  <si>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</si>
  <si>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</si>
  <si>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</si>
  <si>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</si>
  <si>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</si>
  <si>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</si>
  <si>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</si>
  <si>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</si>
  <si>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</si>
  <si>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</si>
  <si>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</si>
  <si>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</si>
  <si>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</si>
  <si>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</si>
  <si>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</si>
  <si>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</si>
  <si>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</si>
  <si>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</si>
  <si>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</si>
  <si>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</si>
  <si>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</si>
  <si>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</si>
  <si>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</si>
  <si>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</si>
  <si>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</si>
  <si>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</si>
  <si>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</si>
  <si>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</si>
  <si>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</si>
  <si>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</si>
  <si>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</si>
  <si>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</si>
  <si>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</si>
  <si>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</si>
  <si>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</si>
  <si>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</si>
  <si>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</si>
  <si>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</si>
  <si>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</si>
  <si>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</si>
  <si>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</si>
  <si>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</si>
  <si>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</si>
  <si>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</si>
  <si>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</si>
  <si>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</si>
  <si>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</si>
  <si>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</si>
  <si>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</si>
  <si>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</si>
  <si>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</si>
  <si>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</si>
  <si>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</si>
  <si>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</si>
  <si>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</si>
  <si>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</si>
  <si>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</si>
  <si>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</si>
  <si>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</si>
  <si>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</si>
  <si>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</si>
  <si>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</si>
  <si>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</si>
  <si>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</si>
  <si>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</si>
  <si>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</si>
  <si>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</si>
  <si>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</si>
  <si>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</si>
  <si>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</si>
  <si>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</si>
  <si>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</si>
  <si>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</si>
  <si>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</si>
  <si>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</si>
  <si>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</si>
  <si>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</si>
  <si>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</si>
  <si>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</si>
  <si>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</si>
  <si>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</si>
  <si>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</si>
  <si>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</si>
  <si>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</si>
  <si>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</si>
  <si>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</si>
  <si>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</si>
  <si>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</si>
  <si>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</si>
  <si>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</si>
  <si>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</si>
  <si>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</si>
  <si>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</si>
  <si>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</si>
  <si>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</si>
  <si>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</si>
  <si>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</si>
  <si>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</si>
  <si>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</si>
  <si>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</si>
  <si>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</si>
  <si>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</si>
  <si>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</si>
  <si>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</si>
  <si>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</si>
  <si>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</si>
  <si>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</si>
  <si>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</si>
  <si>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</si>
  <si>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</si>
  <si>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</si>
  <si>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</si>
  <si>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</si>
  <si>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</si>
  <si>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</si>
  <si>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</si>
  <si>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</si>
  <si>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</si>
  <si>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</si>
  <si>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</si>
  <si>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</si>
  <si>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</si>
  <si>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</si>
  <si>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</si>
  <si>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</si>
  <si>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</si>
  <si>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</si>
  <si>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</si>
  <si>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</si>
  <si>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</si>
  <si>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</si>
  <si>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</si>
  <si>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</si>
  <si>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</si>
  <si>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</si>
  <si>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</si>
  <si>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</si>
  <si>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</si>
  <si>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</si>
  <si>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</si>
  <si>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</si>
  <si>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</si>
  <si>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</si>
  <si>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</si>
  <si>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</si>
  <si>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</si>
  <si>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</si>
  <si>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</si>
  <si>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</si>
  <si>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</si>
  <si>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</si>
  <si>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</si>
  <si>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</si>
  <si>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</si>
  <si>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</si>
  <si>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</si>
  <si>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</si>
  <si>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</si>
  <si>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</si>
  <si>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</si>
  <si>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</si>
  <si>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</si>
  <si>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</si>
  <si>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</si>
  <si>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</si>
  <si>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</si>
  <si>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</si>
  <si>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</si>
  <si>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</si>
  <si>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</si>
  <si>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</si>
  <si>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</si>
  <si>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</si>
  <si>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</si>
  <si>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</si>
  <si>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</si>
  <si>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</si>
  <si>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</si>
  <si>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</si>
  <si>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</si>
  <si>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</si>
  <si>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</si>
  <si>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</si>
  <si>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</si>
  <si>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</si>
  <si>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</si>
  <si>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</si>
  <si>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</si>
  <si>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</si>
  <si>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</si>
  <si>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</si>
  <si>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</si>
  <si>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</si>
  <si>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</si>
  <si>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</si>
  <si>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</si>
  <si>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</si>
  <si>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</si>
  <si>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</si>
  <si>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</si>
  <si>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</si>
  <si>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</si>
  <si>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</si>
  <si>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</si>
  <si>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</si>
  <si>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</si>
  <si>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</si>
  <si>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</si>
  <si>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</si>
  <si>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</si>
  <si>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</si>
  <si>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</si>
  <si>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</si>
  <si>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</si>
  <si>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</si>
  <si>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</si>
  <si>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</si>
  <si>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</si>
  <si>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</si>
  <si>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</si>
  <si>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</si>
  <si>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</si>
  <si>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</si>
  <si>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</si>
  <si>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</si>
  <si>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</si>
  <si>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</si>
  <si>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</si>
  <si>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</si>
  <si>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</si>
  <si>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</si>
  <si>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</si>
  <si>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</si>
  <si>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</si>
  <si>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</si>
  <si>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</si>
  <si>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</si>
  <si>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</si>
  <si>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</si>
  <si>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</si>
  <si>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</si>
  <si>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</si>
  <si>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</si>
  <si>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</si>
  <si>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</si>
  <si>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</si>
  <si>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</si>
  <si>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</si>
  <si>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</si>
  <si>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</si>
  <si>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</si>
  <si>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</si>
  <si>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</si>
  <si>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</si>
  <si>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</si>
  <si>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</si>
  <si>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</si>
  <si>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</si>
  <si>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</si>
  <si>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</si>
  <si>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</si>
  <si>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</si>
  <si>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</si>
  <si>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</si>
  <si>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</si>
  <si>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</si>
  <si>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</si>
  <si>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</si>
  <si>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</si>
  <si>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</si>
  <si>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</si>
  <si>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</si>
  <si>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</si>
  <si>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</si>
  <si>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</si>
  <si>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</si>
  <si>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</si>
  <si>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</si>
  <si>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</si>
  <si>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</si>
  <si>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</si>
  <si>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</si>
  <si>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</si>
  <si>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</si>
  <si>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</si>
  <si>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</si>
  <si>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</si>
  <si>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</si>
  <si>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</si>
  <si>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</si>
  <si>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</si>
  <si>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</si>
  <si>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</si>
  <si>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</si>
  <si>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</si>
  <si>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</si>
  <si>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</si>
  <si>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</si>
  <si>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</si>
  <si>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</si>
  <si>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</si>
  <si>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</si>
  <si>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</si>
  <si>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</si>
  <si>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</si>
  <si>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</si>
  <si>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</si>
  <si>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</si>
  <si>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</si>
  <si>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</si>
  <si>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</si>
  <si>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</si>
  <si>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</si>
  <si>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</si>
  <si>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</si>
  <si>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</si>
  <si>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</si>
  <si>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</si>
  <si>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</si>
  <si>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</si>
  <si>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</si>
  <si>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</si>
  <si>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</si>
  <si>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</si>
  <si>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</si>
  <si>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</si>
  <si>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</si>
  <si>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</si>
  <si>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</si>
  <si>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</si>
  <si>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</si>
  <si>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</si>
  <si>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</si>
  <si>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</si>
  <si>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</si>
  <si>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</si>
  <si>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</si>
  <si>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</si>
  <si>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</si>
  <si>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</si>
  <si>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</si>
  <si>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</si>
  <si>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</si>
  <si>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</si>
  <si>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</si>
  <si>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</si>
  <si>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</si>
  <si>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</si>
  <si>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</si>
  <si>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</si>
  <si>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</si>
  <si>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</si>
  <si>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</si>
  <si>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</si>
  <si>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</si>
  <si>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</si>
  <si>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</si>
  <si>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</si>
  <si>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</si>
  <si>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</si>
  <si>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</si>
  <si>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</si>
  <si>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</si>
  <si>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</si>
  <si>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</si>
  <si>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</si>
  <si>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</si>
  <si>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</si>
  <si>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</si>
  <si>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</si>
  <si>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</si>
  <si>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</si>
  <si>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</si>
  <si>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</si>
  <si>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</si>
  <si>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</si>
  <si>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</si>
  <si>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</si>
  <si>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</si>
  <si>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</si>
  <si>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</si>
  <si>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</si>
  <si>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</si>
  <si>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</si>
  <si>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</si>
  <si>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</si>
  <si>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</si>
  <si>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</si>
  <si>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</si>
  <si>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</si>
  <si>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</si>
  <si>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</si>
  <si>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</si>
  <si>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</si>
  <si>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</si>
  <si>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</si>
  <si>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</si>
  <si>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</si>
  <si>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</si>
  <si>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</si>
  <si>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</si>
  <si>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</si>
  <si>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</si>
  <si>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</si>
  <si>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</si>
  <si>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</si>
  <si>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</si>
  <si>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</si>
  <si>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</si>
  <si>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</si>
  <si>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</si>
  <si>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</si>
  <si>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</si>
  <si>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</si>
  <si>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</si>
  <si>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</si>
  <si>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</si>
  <si>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</si>
  <si>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</si>
  <si>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</si>
  <si>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</si>
  <si>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</si>
  <si>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</si>
  <si>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</si>
  <si>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</si>
  <si>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</si>
  <si>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</si>
  <si>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</si>
  <si>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</si>
  <si>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</si>
  <si>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</si>
  <si>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</si>
  <si>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</si>
  <si>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</si>
  <si>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</si>
  <si>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</si>
  <si>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</si>
  <si>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</si>
  <si>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</si>
  <si>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</si>
  <si>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</si>
  <si>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</si>
  <si>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</si>
  <si>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</si>
  <si>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</si>
  <si>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</si>
  <si>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</si>
  <si>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</si>
  <si>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</si>
  <si>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</si>
  <si>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</si>
  <si>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</si>
  <si>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</si>
  <si>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</si>
  <si>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</si>
  <si>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</si>
  <si>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</si>
  <si>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</si>
  <si>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</si>
  <si>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</si>
  <si>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</si>
  <si>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</si>
  <si>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</si>
  <si>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</si>
  <si>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</si>
  <si>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</si>
  <si>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</si>
  <si>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</si>
  <si>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</si>
  <si>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</si>
  <si>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</si>
  <si>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</si>
  <si>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</si>
  <si>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</si>
  <si>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</si>
  <si>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</si>
  <si>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</si>
  <si>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</si>
  <si>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</si>
  <si>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</si>
  <si>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</si>
  <si>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</si>
  <si>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</si>
  <si>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</si>
  <si>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</si>
  <si>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</si>
  <si>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</si>
  <si>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</si>
  <si>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</si>
  <si>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</si>
  <si>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</si>
  <si>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</si>
  <si>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</si>
  <si>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</si>
  <si>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</si>
  <si>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</si>
  <si>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</si>
  <si>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</si>
  <si>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</si>
  <si>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</si>
  <si>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</si>
  <si>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</si>
  <si>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</si>
  <si>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</si>
  <si>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</si>
  <si>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</si>
  <si>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</si>
  <si>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</si>
  <si>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</si>
  <si>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</si>
  <si>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</si>
  <si>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</si>
  <si>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</si>
  <si>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</si>
  <si>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</si>
  <si>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</si>
  <si>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</si>
  <si>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</si>
  <si>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</si>
  <si>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</si>
  <si>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</si>
  <si>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</si>
  <si>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</si>
  <si>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</si>
  <si>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</si>
  <si>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</si>
  <si>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</si>
  <si>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</si>
  <si>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</si>
  <si>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</si>
  <si>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</si>
  <si>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</si>
  <si>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</si>
  <si>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</si>
  <si>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</si>
  <si>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</si>
  <si>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</si>
  <si>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</si>
  <si>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</si>
  <si>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</si>
  <si>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</si>
  <si>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</si>
  <si>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</si>
  <si>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</si>
  <si>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</si>
  <si>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</si>
  <si>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</si>
  <si>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</si>
  <si>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</si>
  <si>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</si>
  <si>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</si>
  <si>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</si>
  <si>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</si>
  <si>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</si>
  <si>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</si>
  <si>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</si>
  <si>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</si>
  <si>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</si>
  <si>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</si>
  <si>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</si>
  <si>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</si>
  <si>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</si>
  <si>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</si>
  <si>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</si>
  <si>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</si>
  <si>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</si>
  <si>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</si>
  <si>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</si>
  <si>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</si>
  <si>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</si>
  <si>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</si>
  <si>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</si>
  <si>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</si>
  <si>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</si>
  <si>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</si>
  <si>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</si>
  <si>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</si>
  <si>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</si>
  <si>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</si>
  <si>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</si>
  <si>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</si>
  <si>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</si>
  <si>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</si>
  <si>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</si>
  <si>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</si>
  <si>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</si>
  <si>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</si>
  <si>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</si>
  <si>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</si>
  <si>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</si>
  <si>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</si>
  <si>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</si>
  <si>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</si>
  <si>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</si>
  <si>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</si>
  <si>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</si>
  <si>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</si>
  <si>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</si>
  <si>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</si>
  <si>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</si>
  <si>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</si>
  <si>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</si>
  <si>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</si>
  <si>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</si>
  <si>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</si>
  <si>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</si>
  <si>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</si>
  <si>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</si>
  <si>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</si>
  <si>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</si>
  <si>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</si>
  <si>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</si>
  <si>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</si>
  <si>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</si>
  <si>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</si>
  <si>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</si>
  <si>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</si>
  <si>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</si>
  <si>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</si>
  <si>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</si>
  <si>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</si>
  <si>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</si>
  <si>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</si>
  <si>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</si>
  <si>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</si>
  <si>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</si>
  <si>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</si>
  <si>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</si>
  <si>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</si>
  <si>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</si>
  <si>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</si>
  <si>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</si>
  <si>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</si>
  <si>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</si>
  <si>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</si>
  <si>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</si>
  <si>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</si>
  <si>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</si>
  <si>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</si>
  <si>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</si>
  <si>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</si>
  <si>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</si>
  <si>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</si>
  <si>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</si>
  <si>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</si>
  <si>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</si>
  <si>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</si>
  <si>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</si>
  <si>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</si>
  <si>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</si>
  <si>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</si>
  <si>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</si>
  <si>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</si>
  <si>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</si>
  <si>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</si>
  <si>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</si>
  <si>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</si>
  <si>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</si>
  <si>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</si>
  <si>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</si>
  <si>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</si>
  <si>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</si>
  <si>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</si>
  <si>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</si>
  <si>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</si>
  <si>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</si>
  <si>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</si>
  <si>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</si>
  <si>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</si>
  <si>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</si>
  <si>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</si>
  <si>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</si>
  <si>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</si>
  <si>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</si>
  <si>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</si>
  <si>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</si>
  <si>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</si>
  <si>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</si>
  <si>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</si>
  <si>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</si>
  <si>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</si>
  <si>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</si>
  <si>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</si>
  <si>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</si>
  <si>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</si>
  <si>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</si>
  <si>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</si>
  <si>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</si>
  <si>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</si>
  <si>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</si>
  <si>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</si>
  <si>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</si>
  <si>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</si>
  <si>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</si>
  <si>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</si>
  <si>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</si>
  <si>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</si>
  <si>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</si>
  <si>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</si>
  <si>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</si>
  <si>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</si>
  <si>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</si>
  <si>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</si>
  <si>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</si>
  <si>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</si>
  <si>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</si>
  <si>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</si>
  <si>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</si>
  <si>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</si>
  <si>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</si>
  <si>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</si>
  <si>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</si>
  <si>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</si>
  <si>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</si>
  <si>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</si>
  <si>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</si>
  <si>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</si>
  <si>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</si>
  <si>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</si>
  <si>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</si>
  <si>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</si>
  <si>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</si>
  <si>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</si>
  <si>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</si>
  <si>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</si>
  <si>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</si>
  <si>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</si>
  <si>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</si>
  <si>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</si>
  <si>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</si>
  <si>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</si>
  <si>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</si>
  <si>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</si>
  <si>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</si>
  <si>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</si>
  <si>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</si>
  <si>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</si>
  <si>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</si>
  <si>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</si>
  <si>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</si>
  <si>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</si>
  <si>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</si>
  <si>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</si>
  <si>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</si>
  <si>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</si>
  <si>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</si>
  <si>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</si>
  <si>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</si>
  <si>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</si>
  <si>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</si>
  <si>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</si>
  <si>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</si>
  <si>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</si>
  <si>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</si>
  <si>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</si>
  <si>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</si>
  <si>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</si>
  <si>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</si>
  <si>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</si>
  <si>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</si>
  <si>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</si>
  <si>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</si>
  <si>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</si>
  <si>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</si>
  <si>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</si>
  <si>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</si>
  <si>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</si>
  <si>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</si>
  <si>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</si>
  <si>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</si>
  <si>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</si>
  <si>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</si>
  <si>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</si>
  <si>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</si>
  <si>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</si>
  <si>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</si>
  <si>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</si>
  <si>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</si>
  <si>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</si>
  <si>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</si>
  <si>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</si>
  <si>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</si>
  <si>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</si>
  <si>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</si>
  <si>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</si>
  <si>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</si>
  <si>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</si>
  <si>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</si>
  <si>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</si>
  <si>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</si>
  <si>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</si>
  <si>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</si>
  <si>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</si>
  <si>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</si>
  <si>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</si>
  <si>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</si>
  <si>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</si>
  <si>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</si>
  <si>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</si>
  <si>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</si>
  <si>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</si>
  <si>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</si>
  <si>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</si>
  <si>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</si>
  <si>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</si>
  <si>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</si>
  <si>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</si>
  <si>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</si>
  <si>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</si>
  <si>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</si>
  <si>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</si>
  <si>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</si>
  <si>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</si>
  <si>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</si>
  <si>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</si>
  <si>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</si>
  <si>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</si>
  <si>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</si>
  <si>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</si>
  <si>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</si>
  <si>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</si>
  <si>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</si>
  <si>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</si>
  <si>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</si>
  <si>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</si>
  <si>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</si>
  <si>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</si>
  <si>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</si>
  <si>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</si>
  <si>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</si>
  <si>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</si>
  <si>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</si>
  <si>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</si>
  <si>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</si>
  <si>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</si>
  <si>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</si>
  <si>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</si>
  <si>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</si>
  <si>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</si>
  <si>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</si>
  <si>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</si>
  <si>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</si>
  <si>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</si>
  <si>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</si>
  <si>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</si>
  <si>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</si>
  <si>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</si>
  <si>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</si>
  <si>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</si>
  <si>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</si>
  <si>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</si>
  <si>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</si>
  <si>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</si>
  <si>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</si>
  <si>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</si>
  <si>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</si>
  <si>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</si>
  <si>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</si>
  <si>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</si>
  <si>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</si>
  <si>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</si>
  <si>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</si>
  <si>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</si>
  <si>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</si>
  <si>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</si>
  <si>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</si>
  <si>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</si>
  <si>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</si>
  <si>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</si>
  <si>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</si>
  <si>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</si>
  <si>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</si>
  <si>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</si>
  <si>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</si>
  <si>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</si>
  <si>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</si>
  <si>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</si>
  <si>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</si>
  <si>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</si>
  <si>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</si>
  <si>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</si>
  <si>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</si>
  <si>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</si>
  <si>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</si>
  <si>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</si>
  <si>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</si>
  <si>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</si>
  <si>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</si>
  <si>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</si>
  <si>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</si>
  <si>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</si>
  <si>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</si>
  <si>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</si>
  <si>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</si>
  <si>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</si>
  <si>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</si>
  <si>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</si>
  <si>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</si>
  <si>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</si>
  <si>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</si>
  <si>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</si>
  <si>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</si>
  <si>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</si>
  <si>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</si>
  <si>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</si>
  <si>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</si>
  <si>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</si>
  <si>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</si>
  <si>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</si>
  <si>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</si>
  <si>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</si>
  <si>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</si>
  <si>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</si>
  <si>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</si>
  <si>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</si>
  <si>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</si>
  <si>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</si>
  <si>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</si>
  <si>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</si>
  <si>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</si>
  <si>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</si>
  <si>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</si>
  <si>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</si>
  <si>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</si>
  <si>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</si>
  <si>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</si>
  <si>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</si>
  <si>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</si>
  <si>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</si>
  <si>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</si>
  <si>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</si>
  <si>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</si>
  <si>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</si>
  <si>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</si>
  <si>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</si>
  <si>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</si>
  <si>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</si>
  <si>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</si>
  <si>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</si>
  <si>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</si>
  <si>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</si>
  <si>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</si>
  <si>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</si>
  <si>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</si>
  <si>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</si>
  <si>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</si>
  <si>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</si>
  <si>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</si>
  <si>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</si>
  <si>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</si>
  <si>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</si>
  <si>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</si>
  <si>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</si>
  <si>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</si>
  <si>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</si>
  <si>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</si>
  <si>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</si>
  <si>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</si>
  <si>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</si>
  <si>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</si>
  <si>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</si>
  <si>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</si>
  <si>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</si>
  <si>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</si>
  <si>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</si>
  <si>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</si>
  <si>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</si>
  <si>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</si>
  <si>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</si>
  <si>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</si>
  <si>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</si>
  <si>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</si>
  <si>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</si>
  <si>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</si>
  <si>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</si>
  <si>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</si>
  <si>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</si>
  <si>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</si>
  <si>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</si>
  <si>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</si>
  <si>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</si>
  <si>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</si>
  <si>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</si>
  <si>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</si>
  <si>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</si>
  <si>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</si>
  <si>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</si>
  <si>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</si>
  <si>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</si>
  <si>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</si>
  <si>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</si>
  <si>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</si>
  <si>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</si>
  <si>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</si>
  <si>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</si>
  <si>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</si>
  <si>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</si>
  <si>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</si>
  <si>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</si>
  <si>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</si>
  <si>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</si>
  <si>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</si>
  <si>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</si>
  <si>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</si>
  <si>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</si>
  <si>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</si>
  <si>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</si>
  <si>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</si>
  <si>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</si>
  <si>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</si>
  <si>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</si>
  <si>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</si>
  <si>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</si>
  <si>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</si>
  <si>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</si>
  <si>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</si>
  <si>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</si>
  <si>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</si>
  <si>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</si>
  <si>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</si>
  <si>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</si>
  <si>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</si>
  <si>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</si>
  <si>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</si>
  <si>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</si>
  <si>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</si>
  <si>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</si>
  <si>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</si>
  <si>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</si>
  <si>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</si>
  <si>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</si>
  <si>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</si>
  <si>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</si>
  <si>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</si>
  <si>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</si>
  <si>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</si>
  <si>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</si>
  <si>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</si>
  <si>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</si>
  <si>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</si>
  <si>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</si>
  <si>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</si>
  <si>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</si>
  <si>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</si>
  <si>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</si>
  <si>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</si>
  <si>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</si>
  <si>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</si>
  <si>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</si>
  <si>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</si>
  <si>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</si>
  <si>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</si>
  <si>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</si>
  <si>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</si>
  <si>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</si>
  <si>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</si>
  <si>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</si>
  <si>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</si>
  <si>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</si>
  <si>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</si>
  <si>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</si>
  <si>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</si>
  <si>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</si>
  <si>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</si>
  <si>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</si>
  <si>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</si>
  <si>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</si>
  <si>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</si>
  <si>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</si>
  <si>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</si>
  <si>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</si>
  <si>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</si>
  <si>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</si>
  <si>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</si>
  <si>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</si>
  <si>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</si>
  <si>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</si>
  <si>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</si>
  <si>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</si>
  <si>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</si>
  <si>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</si>
  <si>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</si>
  <si>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</si>
  <si>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</si>
  <si>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</si>
  <si>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</si>
  <si>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</si>
  <si>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</si>
  <si>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</si>
  <si>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</si>
  <si>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</si>
  <si>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</si>
  <si>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</si>
  <si>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</si>
  <si>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</si>
  <si>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</si>
  <si>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</si>
  <si>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</si>
  <si>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</si>
  <si>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</si>
  <si>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</si>
  <si>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</si>
  <si>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</si>
  <si>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</si>
  <si>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</si>
  <si>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</si>
  <si>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</si>
  <si>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</si>
  <si>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</si>
  <si>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</si>
  <si>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</si>
  <si>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</si>
  <si>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</si>
  <si>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</si>
  <si>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</si>
  <si>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</si>
  <si>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</si>
  <si>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</si>
  <si>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</si>
  <si>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</si>
  <si>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</si>
  <si>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</si>
  <si>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</si>
  <si>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</si>
  <si>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</si>
  <si>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</si>
  <si>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</si>
  <si>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</si>
  <si>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</si>
  <si>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</si>
  <si>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</si>
  <si>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</si>
  <si>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</si>
  <si>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</si>
  <si>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</si>
  <si>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</si>
  <si>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</si>
  <si>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</si>
  <si>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</si>
  <si>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</si>
  <si>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</si>
  <si>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</si>
  <si>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</si>
  <si>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</si>
  <si>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</si>
  <si>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</si>
  <si>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</si>
  <si>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</si>
  <si>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</si>
  <si>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</si>
  <si>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</si>
  <si>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</si>
  <si>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</si>
  <si>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</si>
  <si>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</si>
  <si>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</si>
  <si>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</si>
  <si>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</si>
  <si>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</si>
  <si>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</si>
  <si>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</si>
  <si>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</si>
  <si>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</si>
  <si>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</si>
  <si>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</si>
  <si>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</si>
  <si>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</si>
  <si>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</si>
  <si>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</si>
  <si>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</si>
  <si>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</si>
  <si>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</si>
  <si>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</si>
  <si>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</si>
  <si>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</si>
  <si>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</si>
  <si>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</si>
  <si>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</si>
  <si>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</si>
  <si>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</si>
  <si>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</si>
  <si>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</si>
  <si>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</si>
  <si>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</si>
  <si>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</si>
  <si>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</si>
  <si>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</si>
  <si>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</si>
  <si>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</si>
  <si>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</si>
  <si>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</si>
  <si>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</si>
  <si>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</si>
  <si>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</si>
  <si>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</si>
  <si>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</si>
  <si>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</si>
  <si>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</si>
  <si>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</si>
  <si>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</si>
  <si>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</si>
  <si>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</si>
  <si>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</si>
  <si>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</si>
  <si>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</si>
  <si>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</si>
  <si>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</si>
  <si>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</si>
  <si>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</si>
  <si>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</si>
  <si>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</si>
  <si>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</si>
  <si>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</si>
  <si>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</si>
  <si>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</si>
  <si>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</si>
  <si>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</si>
  <si>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</si>
  <si>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</si>
  <si>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</si>
  <si>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</si>
  <si>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</si>
  <si>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</si>
  <si>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</si>
  <si>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</si>
  <si>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</si>
  <si>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</si>
  <si>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</si>
  <si>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</si>
  <si>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</si>
  <si>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</si>
  <si>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</si>
  <si>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</si>
  <si>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</si>
  <si>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</si>
  <si>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</si>
  <si>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</si>
  <si>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</si>
  <si>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</si>
  <si>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</si>
  <si>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</si>
  <si>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</si>
  <si>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</si>
  <si>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</si>
  <si>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</si>
  <si>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</si>
  <si>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</si>
  <si>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</si>
  <si>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</si>
  <si>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</si>
  <si>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</si>
  <si>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</si>
  <si>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</si>
  <si>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</si>
  <si>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</si>
  <si>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</si>
  <si>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</si>
  <si>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</si>
  <si>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</si>
  <si>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</si>
  <si>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</si>
  <si>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</si>
  <si>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</si>
  <si>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</si>
  <si>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</si>
  <si>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</si>
  <si>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</si>
  <si>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</si>
  <si>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</si>
  <si>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</si>
  <si>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</si>
  <si>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</si>
  <si>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</si>
  <si>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</si>
  <si>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</si>
  <si>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</si>
  <si>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</si>
  <si>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</si>
  <si>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</si>
  <si>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</si>
  <si>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</si>
  <si>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</si>
  <si>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</si>
  <si>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</si>
  <si>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</si>
  <si>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</si>
  <si>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</si>
  <si>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</si>
  <si>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</si>
  <si>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</si>
  <si>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</si>
  <si>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</si>
  <si>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</si>
  <si>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</si>
  <si>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</si>
  <si>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</si>
  <si>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</si>
  <si>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</si>
  <si>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</si>
  <si>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</si>
  <si>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</si>
  <si>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</si>
  <si>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</si>
  <si>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</si>
  <si>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</si>
  <si>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</si>
  <si>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</si>
  <si>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</si>
  <si>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</si>
  <si>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</si>
  <si>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</si>
  <si>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</si>
  <si>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</si>
  <si>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</si>
  <si>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</si>
  <si>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</si>
  <si>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</si>
  <si>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</si>
  <si>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</si>
  <si>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</si>
  <si>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</si>
  <si>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</si>
  <si>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</si>
  <si>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</si>
  <si>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</si>
  <si>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</si>
  <si>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</si>
  <si>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</si>
  <si>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</si>
  <si>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</si>
  <si>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</si>
  <si>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</si>
  <si>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</si>
  <si>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</si>
  <si>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</si>
  <si>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</si>
  <si>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</si>
  <si>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</si>
  <si>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</si>
  <si>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</si>
  <si>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</si>
  <si>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</si>
  <si>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</si>
  <si>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</si>
  <si>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</si>
  <si>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</si>
  <si>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</si>
  <si>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</si>
  <si>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</si>
  <si>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</si>
  <si>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</si>
  <si>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</si>
  <si>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</si>
  <si>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</si>
  <si>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</si>
  <si>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</si>
  <si>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</si>
  <si>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</si>
  <si>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</si>
  <si>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</si>
  <si>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</si>
  <si>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</si>
  <si>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</si>
  <si>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</si>
  <si>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</si>
  <si>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</si>
  <si>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</si>
  <si>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</si>
  <si>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</si>
  <si>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</si>
  <si>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</si>
  <si>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</si>
  <si>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</si>
  <si>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</si>
  <si>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</si>
  <si>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</si>
  <si>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</si>
  <si>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</si>
  <si>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</si>
  <si>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</si>
  <si>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</si>
  <si>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</si>
  <si>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</si>
  <si>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</si>
  <si>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</si>
  <si>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</si>
  <si>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</si>
  <si>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</si>
  <si>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</si>
  <si>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</si>
  <si>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</si>
  <si>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</si>
  <si>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</si>
  <si>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</si>
  <si>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</si>
  <si>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</si>
  <si>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</si>
  <si>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</si>
  <si>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</si>
  <si>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</si>
  <si>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</si>
  <si>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</si>
  <si>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</si>
  <si>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</si>
  <si>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</si>
  <si>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</si>
  <si>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</si>
  <si>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</si>
  <si>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</si>
  <si>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</si>
  <si>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</si>
  <si>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</si>
  <si>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</si>
  <si>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</si>
  <si>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</si>
  <si>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</si>
  <si>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</si>
  <si>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</si>
  <si>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</si>
  <si>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</si>
  <si>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</si>
  <si>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</si>
  <si>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</si>
  <si>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</si>
  <si>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</si>
  <si>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</si>
  <si>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</si>
  <si>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</si>
  <si>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</si>
  <si>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</si>
  <si>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</si>
  <si>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</si>
  <si>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</si>
  <si>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</si>
  <si>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</si>
  <si>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</si>
  <si>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</si>
  <si>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</si>
  <si>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</si>
  <si>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</si>
  <si>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</si>
  <si>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</si>
  <si>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</si>
  <si>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</si>
  <si>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</si>
  <si>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</si>
  <si>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</si>
  <si>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</si>
  <si>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</si>
  <si>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</si>
  <si>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</si>
  <si>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</si>
  <si>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</si>
  <si>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</si>
  <si>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</si>
  <si>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</si>
  <si>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</si>
  <si>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</si>
  <si>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</si>
  <si>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</si>
  <si>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</si>
  <si>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</si>
  <si>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</si>
  <si>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</si>
  <si>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</si>
  <si>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</si>
  <si>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</si>
  <si>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</si>
  <si>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</si>
  <si>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</si>
  <si>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</si>
  <si>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</si>
  <si>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</si>
  <si>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</si>
  <si>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</si>
  <si>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</si>
  <si>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</si>
  <si>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</si>
  <si>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</si>
  <si>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</si>
  <si>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</si>
  <si>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</si>
  <si>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</si>
  <si>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</si>
  <si>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</si>
  <si>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</si>
  <si>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</si>
  <si>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</si>
  <si>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</si>
  <si>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</si>
  <si>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</si>
  <si>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</si>
  <si>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</si>
  <si>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</si>
  <si>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</si>
  <si>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</si>
  <si>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</si>
  <si>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</si>
  <si>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</si>
  <si>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</si>
  <si>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</si>
  <si>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</si>
  <si>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</si>
  <si>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</si>
  <si>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</si>
  <si>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</si>
  <si>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</si>
  <si>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</si>
  <si>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</si>
  <si>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</si>
  <si>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</si>
  <si>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</si>
  <si>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</si>
  <si>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</si>
  <si>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</si>
  <si>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</si>
  <si>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</si>
  <si>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</si>
  <si>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</si>
  <si>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</si>
  <si>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</si>
  <si>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</si>
  <si>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</si>
  <si>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</si>
  <si>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</si>
  <si>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</si>
  <si>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</si>
  <si>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</si>
  <si>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</si>
  <si>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</si>
  <si>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</si>
  <si>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</si>
  <si>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</si>
  <si>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</si>
  <si>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</si>
  <si>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</si>
  <si>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</si>
  <si>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</si>
  <si>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</si>
  <si>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</si>
  <si>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</si>
  <si>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</si>
  <si>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</si>
  <si>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</si>
  <si>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</si>
  <si>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</si>
  <si>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</si>
  <si>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</si>
  <si>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</si>
  <si>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</si>
  <si>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</si>
  <si>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</si>
  <si>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</si>
  <si>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</si>
  <si>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</si>
  <si>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</si>
  <si>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</si>
  <si>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</si>
  <si>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</si>
  <si>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</si>
  <si>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</si>
  <si>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</si>
  <si>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</si>
  <si>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</si>
  <si>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</si>
  <si>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</si>
  <si>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</si>
  <si>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</si>
  <si>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</si>
  <si>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</si>
  <si>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</si>
  <si>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</si>
  <si>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</si>
  <si>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</si>
  <si>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</si>
  <si>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</si>
  <si>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</si>
  <si>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</si>
  <si>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</si>
  <si>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</si>
  <si>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</si>
  <si>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</si>
  <si>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</si>
  <si>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</si>
  <si>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</si>
  <si>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</si>
  <si>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</si>
  <si>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</si>
  <si>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</si>
  <si>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</si>
  <si>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</si>
  <si>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</si>
  <si>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</si>
  <si>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</si>
  <si>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</si>
  <si>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</si>
  <si>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</si>
  <si>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</si>
  <si>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</si>
  <si>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</si>
  <si>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</si>
  <si>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</si>
  <si>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</si>
  <si>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</si>
  <si>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</si>
  <si>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</si>
  <si>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</si>
  <si>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</si>
  <si>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</si>
  <si>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</si>
  <si>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</si>
  <si>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</si>
  <si>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</si>
  <si>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</si>
  <si>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</si>
  <si>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</si>
  <si>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</si>
  <si>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</si>
  <si>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</si>
  <si>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</si>
  <si>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</si>
  <si>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</si>
  <si>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</si>
  <si>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</si>
  <si>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</si>
  <si>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</si>
  <si>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</si>
  <si>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</si>
  <si>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</si>
  <si>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</si>
  <si>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</si>
  <si>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</si>
  <si>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</si>
  <si>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</si>
  <si>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</si>
  <si>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</si>
  <si>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</si>
  <si>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</si>
  <si>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</si>
  <si>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</si>
  <si>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</si>
  <si>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</si>
  <si>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</si>
  <si>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</si>
  <si>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</si>
  <si>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</si>
  <si>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</si>
  <si>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</si>
  <si>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</si>
  <si>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</si>
  <si>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</si>
  <si>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</si>
  <si>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</si>
  <si>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</si>
  <si>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</si>
  <si>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</si>
  <si>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</si>
  <si>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</si>
  <si>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</si>
  <si>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</si>
  <si>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</si>
  <si>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</si>
  <si>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</si>
  <si>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</si>
  <si>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</si>
  <si>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</si>
  <si>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</si>
  <si>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</si>
  <si>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</si>
  <si>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</si>
  <si>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</si>
  <si>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</si>
  <si>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</si>
  <si>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</si>
  <si>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</si>
  <si>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</si>
  <si>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</si>
  <si>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</si>
  <si>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</si>
  <si>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</si>
  <si>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</si>
  <si>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</si>
  <si>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</si>
  <si>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</si>
  <si>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</si>
  <si>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</si>
  <si>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</si>
  <si>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</si>
  <si>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</si>
  <si>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</si>
  <si>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</si>
  <si>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</si>
  <si>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</si>
  <si>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</si>
  <si>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</si>
  <si>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</si>
  <si>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</si>
  <si>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</si>
  <si>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</si>
  <si>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</si>
  <si>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</si>
  <si>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</si>
  <si>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</si>
  <si>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</si>
  <si>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</si>
  <si>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</si>
  <si>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</si>
  <si>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</si>
  <si>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</si>
  <si>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</si>
  <si>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</si>
  <si>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</si>
  <si>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</si>
  <si>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</si>
  <si>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</si>
  <si>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</si>
  <si>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</si>
  <si>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</si>
  <si>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</si>
  <si>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</si>
  <si>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</si>
  <si>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</si>
  <si>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</si>
  <si>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</si>
  <si>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</si>
  <si>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</si>
  <si>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</si>
  <si>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</si>
  <si>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</si>
  <si>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</si>
  <si>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</si>
  <si>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</si>
  <si>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</si>
  <si>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</si>
  <si>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</si>
  <si>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</si>
  <si>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</si>
  <si>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</si>
  <si>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</si>
  <si>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</si>
  <si>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</si>
  <si>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</si>
  <si>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</si>
  <si>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</si>
  <si>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</si>
  <si>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</si>
  <si>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</si>
  <si>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</si>
  <si>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</si>
  <si>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</si>
  <si>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</si>
  <si>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</si>
  <si>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</si>
  <si>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</si>
  <si>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</si>
  <si>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</si>
  <si>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</si>
  <si>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</si>
  <si>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</si>
  <si>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</si>
  <si>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</si>
  <si>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</si>
  <si>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</si>
  <si>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</si>
  <si>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</si>
  <si>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</si>
  <si>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</si>
  <si>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</si>
  <si>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</si>
  <si>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</si>
  <si>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</si>
  <si>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</si>
  <si>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</si>
  <si>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</si>
  <si>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</si>
  <si>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</si>
  <si>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</si>
  <si>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</si>
  <si>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</si>
  <si>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</si>
  <si>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</si>
  <si>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</si>
  <si>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</si>
  <si>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</si>
  <si>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</si>
  <si>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</si>
  <si>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</si>
  <si>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</si>
  <si>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</si>
  <si>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</si>
  <si>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</si>
  <si>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</si>
  <si>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</si>
  <si>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</si>
  <si>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</si>
  <si>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</si>
  <si>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</si>
  <si>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</si>
  <si>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</si>
  <si>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</si>
  <si>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</si>
  <si>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</si>
  <si>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</si>
  <si>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</si>
  <si>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</si>
  <si>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</si>
  <si>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</si>
  <si>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</si>
  <si>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</si>
  <si>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</si>
  <si>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</si>
  <si>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</si>
  <si>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</si>
  <si>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</si>
  <si>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</si>
  <si>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</si>
  <si>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</si>
  <si>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</si>
  <si>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</si>
  <si>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</si>
  <si>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</si>
  <si>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</si>
  <si>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</si>
  <si>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</si>
  <si>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</si>
  <si>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</si>
  <si>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</si>
  <si>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</si>
  <si>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</si>
  <si>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</si>
  <si>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</si>
  <si>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</si>
  <si>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</si>
  <si>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</si>
  <si>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</si>
  <si>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</si>
  <si>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</si>
  <si>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</si>
  <si>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</si>
  <si>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</si>
  <si>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</si>
  <si>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</si>
  <si>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</si>
  <si>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</si>
  <si>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</si>
  <si>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</si>
  <si>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</si>
  <si>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</si>
  <si>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</si>
  <si>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</si>
  <si>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</si>
  <si>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</si>
  <si>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</si>
  <si>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</si>
  <si>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</si>
  <si>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</si>
  <si>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</si>
  <si>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</si>
  <si>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</si>
  <si>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</si>
  <si>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</si>
  <si>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</si>
  <si>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</si>
  <si>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</si>
  <si>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</si>
  <si>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</si>
  <si>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</si>
  <si>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</si>
  <si>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</si>
  <si>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</si>
  <si>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</si>
  <si>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</si>
  <si>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</si>
  <si>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</si>
  <si>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</si>
  <si>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</si>
  <si>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</si>
  <si>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</si>
  <si>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</si>
  <si>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</si>
  <si>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</si>
  <si>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</si>
  <si>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</si>
  <si>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</si>
  <si>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</si>
  <si>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</si>
  <si>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</si>
  <si>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</si>
  <si>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</si>
  <si>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</si>
  <si>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</si>
  <si>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</si>
  <si>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</si>
  <si>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</si>
  <si>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</si>
  <si>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</si>
  <si>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</si>
  <si>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</si>
  <si>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</si>
  <si>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</si>
  <si>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</si>
  <si>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</si>
  <si>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</si>
  <si>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</si>
  <si>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</si>
  <si>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</si>
  <si>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</si>
  <si>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</si>
  <si>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</si>
  <si>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</si>
  <si>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</si>
  <si>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</si>
  <si>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</si>
  <si>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</si>
  <si>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</si>
  <si>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</si>
  <si>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</si>
  <si>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</si>
  <si>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</si>
  <si>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</si>
  <si>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</si>
  <si>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</si>
  <si>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</si>
  <si>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</si>
  <si>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</si>
  <si>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</si>
  <si>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</si>
  <si>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</si>
  <si>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</si>
  <si>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</si>
  <si>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</si>
  <si>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</si>
  <si>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</si>
  <si>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</si>
  <si>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</si>
  <si>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</si>
  <si>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</si>
  <si>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</si>
  <si>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</si>
  <si>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</si>
  <si>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</si>
  <si>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</si>
  <si>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</si>
  <si>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</si>
  <si>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</si>
  <si>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</si>
  <si>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</si>
  <si>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</si>
  <si>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</si>
  <si>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</si>
  <si>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</si>
  <si>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</si>
  <si>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</si>
  <si>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</si>
  <si>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</si>
  <si>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</si>
  <si>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</si>
  <si>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</si>
  <si>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</si>
  <si>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</si>
  <si>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</si>
  <si>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</si>
  <si>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</si>
  <si>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</si>
  <si>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</si>
  <si>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</si>
  <si>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</si>
  <si>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</si>
  <si>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</si>
  <si>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</si>
  <si>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</si>
  <si>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</si>
  <si>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</si>
  <si>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</si>
  <si>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</si>
  <si>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</si>
  <si>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</si>
  <si>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</si>
  <si>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</si>
  <si>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</si>
  <si>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</si>
  <si>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</si>
  <si>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</si>
  <si>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</si>
  <si>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</si>
  <si>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</si>
  <si>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</si>
  <si>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</si>
  <si>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</si>
  <si>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</si>
  <si>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</si>
  <si>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</si>
  <si>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</si>
  <si>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</si>
  <si>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</si>
  <si>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</si>
  <si>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</si>
  <si>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</si>
  <si>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</si>
  <si>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</si>
  <si>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</si>
  <si>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</si>
  <si>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</si>
  <si>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</si>
  <si>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</si>
  <si>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</si>
  <si>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</si>
  <si>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</si>
  <si>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</si>
  <si>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</si>
  <si>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</si>
  <si>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</si>
  <si>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</si>
  <si>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</si>
  <si>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</si>
  <si>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</si>
  <si>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</si>
  <si>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</si>
  <si>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</si>
  <si>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</si>
  <si>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</si>
  <si>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</si>
  <si>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</si>
  <si>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</si>
  <si>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</si>
  <si>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</si>
  <si>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</si>
  <si>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</si>
  <si>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</si>
  <si>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</si>
  <si>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</si>
  <si>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</si>
  <si>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</si>
  <si>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</si>
  <si>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</si>
  <si>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</si>
  <si>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</si>
  <si>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</si>
  <si>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</si>
  <si>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</si>
  <si>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</si>
  <si>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</si>
  <si>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</si>
  <si>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</si>
  <si>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</si>
  <si>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</si>
  <si>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</si>
  <si>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</si>
  <si>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</si>
  <si>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</si>
  <si>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</si>
  <si>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</si>
  <si>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</si>
  <si>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</si>
  <si>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</si>
  <si>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</si>
  <si>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</si>
  <si>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</si>
  <si>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</si>
  <si>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</si>
  <si>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</si>
  <si>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</si>
  <si>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</si>
  <si>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</si>
  <si>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</si>
  <si>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</si>
  <si>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</si>
  <si>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</si>
  <si>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</si>
  <si>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</si>
  <si>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</si>
  <si>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</si>
  <si>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</si>
  <si>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</si>
  <si>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</si>
  <si>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</si>
  <si>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</si>
  <si>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</si>
  <si>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</si>
  <si>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</si>
  <si>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</si>
  <si>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</si>
  <si>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</si>
  <si>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</si>
  <si>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</si>
  <si>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</si>
  <si>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</si>
  <si>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</si>
  <si>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</si>
  <si>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</si>
  <si>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</si>
  <si>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</si>
  <si>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</si>
  <si>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</si>
  <si>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</si>
  <si>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</si>
  <si>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</si>
  <si>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</si>
  <si>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</si>
  <si>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</si>
  <si>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</si>
  <si>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</si>
  <si>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</si>
  <si>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</si>
  <si>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</si>
  <si>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</si>
  <si>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</si>
  <si>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</si>
  <si>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</si>
  <si>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</si>
  <si>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</si>
  <si>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</si>
  <si>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</si>
  <si>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</si>
  <si>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</si>
  <si>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</si>
  <si>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</si>
  <si>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</si>
  <si>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</si>
  <si>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</si>
  <si>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</si>
  <si>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</si>
  <si>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</si>
  <si>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</si>
  <si>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</si>
  <si>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</si>
  <si>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</si>
  <si>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</si>
  <si>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</si>
  <si>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</si>
  <si>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</si>
  <si>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</si>
  <si>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</si>
  <si>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</si>
  <si>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</si>
  <si>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</si>
  <si>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</si>
  <si>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</si>
  <si>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</si>
  <si>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</si>
  <si>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</si>
  <si>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</si>
  <si>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</si>
  <si>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</si>
  <si>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</si>
  <si>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</si>
  <si>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</si>
  <si>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</si>
  <si>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</si>
  <si>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</si>
  <si>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</si>
  <si>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</si>
  <si>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</si>
  <si>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</si>
  <si>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</si>
  <si>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</si>
  <si>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</si>
  <si>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</si>
  <si>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</si>
  <si>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</si>
  <si>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</si>
  <si>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</si>
  <si>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</si>
  <si>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</si>
  <si>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</si>
  <si>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</si>
  <si>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</si>
  <si>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</si>
  <si>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</si>
  <si>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</si>
  <si>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</si>
  <si>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</si>
  <si>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</si>
  <si>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</si>
  <si>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</si>
  <si>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</si>
  <si>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</si>
  <si>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</si>
  <si>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</si>
  <si>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</si>
  <si>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</si>
  <si>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</si>
  <si>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</si>
  <si>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</si>
  <si>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</si>
  <si>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</si>
  <si>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</si>
  <si>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</si>
  <si>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</si>
  <si>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</si>
  <si>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</si>
  <si>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</si>
  <si>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</si>
  <si>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</si>
  <si>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</si>
  <si>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</si>
  <si>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</si>
  <si>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</si>
  <si>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</si>
  <si>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</si>
  <si>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</si>
  <si>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</si>
  <si>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</si>
  <si>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</si>
  <si>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</si>
  <si>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</si>
  <si>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</si>
  <si>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</si>
  <si>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</si>
  <si>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</si>
  <si>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</si>
  <si>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</si>
  <si>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</si>
  <si>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</si>
  <si>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</si>
  <si>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</si>
  <si>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</si>
  <si>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</si>
  <si>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</si>
  <si>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</si>
  <si>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</si>
  <si>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</si>
  <si>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</si>
  <si>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</si>
  <si>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</si>
  <si>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</si>
  <si>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</si>
  <si>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</si>
  <si>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</si>
  <si>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</si>
  <si>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</si>
  <si>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</si>
  <si>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</si>
  <si>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</si>
  <si>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</si>
  <si>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</si>
  <si>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</si>
  <si>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</si>
  <si>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</si>
  <si>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</si>
  <si>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</si>
  <si>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</si>
  <si>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</si>
  <si>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</si>
  <si>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</si>
  <si>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</si>
  <si>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</si>
  <si>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</si>
  <si>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</si>
  <si>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</si>
  <si>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</si>
  <si>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</si>
  <si>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</si>
  <si>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</si>
  <si>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</si>
  <si>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</si>
  <si>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</si>
  <si>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</si>
  <si>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</si>
  <si>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</si>
  <si>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</si>
  <si>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</si>
  <si>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</si>
  <si>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</si>
  <si>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</si>
  <si>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</si>
  <si>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</si>
  <si>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</si>
  <si>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</si>
  <si>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</si>
  <si>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</si>
  <si>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</si>
  <si>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</si>
  <si>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</si>
  <si>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</si>
  <si>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</si>
  <si>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</si>
  <si>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</si>
  <si>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</si>
  <si>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</si>
  <si>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</si>
  <si>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</si>
  <si>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</si>
  <si>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</si>
  <si>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</si>
  <si>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</si>
  <si>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</si>
  <si>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</si>
  <si>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</si>
  <si>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</si>
  <si>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</si>
  <si>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</si>
  <si>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</si>
  <si>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</si>
  <si>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</si>
  <si>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</si>
  <si>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</si>
  <si>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</si>
  <si>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</si>
  <si>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</si>
  <si>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</si>
  <si>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</si>
  <si>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</si>
  <si>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</si>
  <si>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</si>
  <si>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</si>
  <si>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</si>
  <si>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</si>
  <si>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</si>
  <si>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</si>
  <si>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</si>
  <si>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</si>
  <si>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</si>
  <si>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</si>
  <si>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</si>
  <si>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</si>
  <si>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</si>
  <si>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</si>
  <si>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</si>
  <si>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</si>
  <si>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</si>
  <si>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</si>
  <si>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</si>
  <si>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</si>
  <si>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</si>
  <si>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</si>
  <si>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</si>
  <si>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</si>
  <si>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</si>
  <si>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</si>
  <si>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</si>
  <si>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</si>
  <si>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</si>
  <si>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</si>
  <si>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</si>
  <si>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</si>
  <si>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</si>
  <si>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</si>
  <si>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</si>
  <si>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</si>
  <si>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</si>
  <si>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</si>
  <si>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</si>
  <si>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</si>
  <si>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</si>
  <si>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</si>
  <si>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</si>
  <si>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</si>
  <si>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</si>
  <si>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</si>
  <si>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</si>
  <si>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</si>
  <si>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</si>
  <si>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</si>
  <si>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</si>
  <si>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</si>
  <si>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</si>
  <si>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</si>
  <si>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</si>
  <si>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</si>
  <si>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</si>
  <si>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</si>
  <si>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</si>
  <si>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</si>
  <si>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</si>
  <si>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</si>
  <si>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</si>
  <si>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</si>
  <si>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</si>
  <si>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</si>
  <si>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</si>
  <si>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</si>
  <si>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</si>
  <si>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</si>
  <si>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</si>
  <si>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</si>
  <si>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</si>
  <si>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</si>
  <si>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</si>
  <si>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</si>
  <si>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</si>
  <si>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</si>
  <si>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</si>
  <si>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</si>
  <si>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</si>
  <si>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</si>
  <si>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</si>
  <si>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</si>
  <si>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</si>
  <si>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</si>
  <si>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</si>
  <si>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</si>
  <si>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</si>
  <si>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</si>
  <si>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</si>
  <si>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</si>
  <si>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</si>
  <si>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</si>
  <si>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</si>
  <si>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</si>
  <si>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</si>
  <si>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</si>
  <si>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</si>
  <si>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</si>
  <si>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</si>
  <si>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</si>
  <si>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</si>
  <si>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</si>
  <si>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</si>
  <si>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</si>
  <si>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</si>
  <si>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</si>
  <si>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</si>
  <si>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</si>
  <si>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</si>
  <si>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</si>
  <si>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</si>
  <si>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</si>
  <si>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</si>
  <si>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</si>
  <si>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</si>
  <si>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</si>
  <si>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</si>
  <si>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</si>
  <si>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</si>
  <si>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</si>
  <si>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</si>
  <si>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</si>
  <si>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</si>
  <si>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</si>
  <si>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</si>
  <si>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</si>
  <si>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</si>
  <si>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</si>
  <si>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</si>
  <si>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</si>
  <si>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</si>
  <si>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</si>
  <si>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</si>
  <si>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</si>
  <si>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</si>
  <si>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</si>
  <si>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</si>
  <si>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</si>
  <si>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</si>
  <si>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</si>
  <si>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</si>
  <si>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</si>
  <si>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</si>
  <si>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</si>
  <si>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</si>
  <si>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</si>
  <si>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</si>
  <si>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</si>
  <si>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</si>
  <si>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</si>
  <si>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</si>
  <si>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</si>
  <si>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</si>
  <si>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</si>
  <si>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</si>
  <si>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</si>
  <si>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</si>
  <si>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</si>
  <si>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</si>
  <si>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</si>
  <si>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</si>
  <si>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</si>
  <si>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</si>
  <si>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</si>
  <si>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</si>
  <si>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</si>
  <si>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</si>
  <si>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</si>
  <si>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</si>
  <si>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</si>
  <si>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</si>
  <si>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</si>
  <si>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</si>
  <si>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</si>
  <si>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</si>
  <si>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</si>
  <si>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</si>
  <si>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</si>
  <si>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</si>
  <si>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</si>
  <si>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</si>
  <si>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</si>
  <si>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</si>
  <si>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</si>
  <si>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</si>
  <si>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</si>
  <si>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</si>
  <si>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</si>
  <si>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</si>
  <si>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</si>
  <si>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</si>
  <si>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</si>
  <si>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</si>
  <si>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</si>
  <si>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</si>
  <si>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</si>
  <si>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</si>
  <si>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</si>
  <si>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</si>
  <si>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</si>
  <si>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</si>
  <si>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</si>
  <si>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</si>
  <si>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</si>
  <si>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</si>
  <si>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</si>
  <si>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</si>
  <si>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</si>
  <si>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</si>
  <si>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</si>
  <si>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</si>
  <si>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</si>
  <si>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</si>
  <si>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</si>
  <si>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</si>
  <si>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</si>
  <si>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</si>
  <si>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</si>
  <si>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</si>
  <si>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</si>
  <si>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</si>
  <si>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</si>
  <si>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</si>
  <si>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</si>
  <si>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</si>
  <si>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</si>
  <si>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</si>
  <si>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</si>
  <si>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</si>
  <si>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</si>
  <si>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</si>
  <si>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</si>
  <si>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</si>
  <si>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</si>
  <si>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</si>
  <si>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</si>
  <si>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</si>
  <si>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</si>
  <si>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</si>
  <si>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</si>
  <si>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</si>
  <si>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</si>
  <si>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</si>
  <si>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</si>
  <si>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</si>
  <si>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</si>
  <si>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</si>
  <si>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</si>
  <si>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</si>
  <si>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</si>
  <si>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</si>
  <si>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</si>
  <si>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</si>
  <si>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</si>
  <si>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</si>
  <si>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</si>
  <si>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</si>
  <si>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</si>
  <si>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</si>
  <si>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</si>
  <si>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</si>
  <si>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</si>
  <si>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</si>
  <si>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</si>
  <si>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</si>
  <si>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</si>
  <si>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</si>
  <si>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</si>
  <si>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</si>
  <si>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</si>
  <si>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</si>
  <si>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</si>
  <si>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</si>
  <si>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</si>
  <si>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</si>
  <si>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</si>
  <si>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</si>
  <si>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</si>
  <si>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</si>
  <si>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</si>
  <si>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</si>
  <si>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</si>
  <si>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</si>
  <si>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</si>
  <si>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</si>
  <si>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</si>
  <si>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</si>
  <si>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</si>
  <si>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</si>
  <si>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</si>
  <si>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</si>
  <si>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</si>
  <si>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</si>
  <si>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</si>
  <si>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</si>
  <si>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</si>
  <si>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</si>
  <si>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</si>
  <si>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</si>
  <si>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</si>
  <si>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</si>
  <si>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</si>
  <si>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</si>
  <si>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</si>
  <si>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</si>
  <si>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</si>
  <si>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</si>
  <si>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</si>
  <si>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</si>
  <si>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</si>
  <si>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</si>
  <si>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</si>
  <si>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</si>
  <si>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</si>
  <si>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</si>
  <si>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</si>
  <si>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</si>
  <si>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</si>
  <si>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</si>
  <si>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</si>
  <si>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</si>
  <si>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</si>
  <si>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</si>
  <si>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</si>
  <si>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</si>
  <si>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</si>
  <si>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</si>
  <si>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</si>
  <si>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</si>
  <si>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</si>
  <si>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</si>
  <si>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</si>
  <si>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</si>
  <si>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</si>
  <si>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</si>
  <si>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</si>
  <si>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</si>
  <si>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</si>
  <si>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</si>
  <si>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</si>
  <si>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</si>
  <si>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</si>
  <si>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</si>
  <si>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</si>
  <si>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</si>
  <si>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</si>
  <si>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</si>
  <si>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</si>
  <si>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</si>
  <si>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</si>
  <si>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</si>
  <si>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</si>
  <si>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</si>
  <si>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</si>
  <si>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</si>
  <si>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</si>
  <si>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</si>
  <si>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</si>
  <si>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</si>
  <si>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</si>
  <si>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</si>
  <si>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</si>
  <si>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</si>
  <si>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</si>
  <si>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</si>
  <si>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</si>
  <si>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</si>
  <si>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</si>
  <si>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</si>
  <si>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</si>
  <si>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</si>
  <si>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</si>
  <si>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</si>
  <si>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</si>
  <si>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</si>
  <si>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</si>
  <si>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</si>
  <si>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</si>
  <si>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</si>
  <si>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</si>
  <si>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</si>
  <si>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</si>
  <si>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</si>
  <si>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</si>
  <si>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</si>
  <si>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</si>
  <si>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</si>
  <si>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</si>
  <si>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</si>
  <si>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</si>
  <si>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</si>
  <si>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</si>
  <si>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</si>
  <si>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</si>
  <si>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</si>
  <si>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</si>
  <si>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</si>
  <si>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</si>
  <si>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</si>
  <si>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</si>
  <si>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</si>
  <si>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</si>
  <si>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</si>
  <si>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</si>
  <si>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</si>
  <si>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</si>
  <si>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</si>
  <si>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</si>
  <si>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</si>
  <si>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</si>
  <si>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</si>
  <si>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</si>
  <si>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</si>
  <si>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</si>
  <si>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</si>
  <si>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</si>
  <si>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</si>
  <si>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</si>
  <si>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</si>
  <si>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</si>
  <si>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</si>
  <si>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</si>
  <si>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</si>
  <si>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</si>
  <si>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</si>
  <si>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</si>
  <si>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</si>
  <si>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</si>
  <si>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</si>
  <si>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</si>
  <si>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</si>
  <si>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</si>
  <si>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</si>
  <si>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</si>
  <si>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</si>
  <si>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</si>
  <si>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</si>
  <si>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</si>
  <si>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</si>
  <si>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</si>
  <si>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</si>
  <si>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</si>
  <si>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</si>
  <si>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</si>
  <si>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</si>
  <si>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</si>
  <si>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</si>
  <si>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</si>
  <si>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</si>
  <si>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</si>
  <si>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</si>
  <si>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</si>
  <si>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</si>
  <si>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</si>
  <si>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</si>
  <si>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</si>
  <si>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</si>
  <si>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</si>
  <si>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</si>
  <si>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</si>
  <si>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</si>
  <si>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</si>
  <si>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</si>
  <si>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</si>
  <si>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</si>
  <si>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</si>
  <si>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</si>
  <si>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</si>
  <si>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</si>
  <si>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</si>
  <si>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</si>
  <si>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</si>
  <si>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</si>
  <si>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</si>
  <si>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</si>
  <si>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</si>
  <si>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</si>
  <si>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</si>
  <si>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</si>
  <si>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</si>
  <si>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</si>
  <si>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</si>
  <si>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</si>
  <si>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</si>
  <si>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</si>
  <si>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</si>
  <si>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</si>
  <si>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</si>
  <si>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</si>
  <si>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</si>
  <si>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</si>
  <si>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</si>
  <si>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</si>
  <si>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</si>
  <si>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</si>
  <si>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</si>
  <si>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</si>
  <si>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</si>
  <si>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</si>
  <si>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</si>
  <si>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</si>
  <si>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</si>
  <si>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</si>
  <si>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</si>
  <si>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</si>
  <si>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</si>
  <si>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</si>
  <si>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</si>
  <si>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</si>
  <si>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</si>
  <si>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</si>
  <si>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</si>
  <si>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</si>
  <si>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</si>
  <si>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</si>
  <si>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</si>
  <si>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</si>
  <si>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</si>
  <si>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</si>
  <si>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</si>
  <si>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</si>
  <si>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</si>
  <si>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</si>
  <si>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</si>
  <si>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</si>
  <si>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</si>
  <si>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</si>
  <si>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</si>
  <si>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</si>
  <si>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</si>
  <si>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</si>
  <si>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</si>
  <si>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</si>
  <si>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</si>
  <si>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</si>
  <si>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</si>
  <si>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</si>
  <si>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</si>
  <si>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</si>
  <si>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</si>
  <si>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</si>
  <si>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</si>
  <si>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</si>
  <si>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</si>
  <si>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</si>
  <si>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</si>
  <si>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</si>
  <si>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</si>
  <si>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</si>
  <si>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</si>
  <si>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</si>
  <si>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</si>
  <si>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</si>
  <si>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</si>
  <si>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</si>
  <si>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</si>
  <si>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</si>
  <si>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</si>
  <si>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</si>
  <si>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</si>
  <si>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</si>
  <si>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</si>
  <si>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</si>
  <si>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</si>
  <si>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</si>
  <si>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</si>
  <si>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</si>
  <si>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</si>
  <si>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</si>
  <si>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</si>
  <si>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</si>
  <si>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</si>
  <si>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</si>
  <si>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</si>
  <si>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</si>
  <si>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</si>
  <si>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</si>
  <si>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</si>
  <si>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</si>
  <si>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</si>
  <si>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</si>
  <si>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</si>
  <si>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</si>
  <si>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</si>
  <si>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</si>
  <si>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</si>
  <si>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</si>
  <si>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</si>
  <si>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</si>
  <si>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</si>
  <si>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</si>
  <si>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</si>
  <si>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</si>
  <si>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</si>
  <si>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</si>
  <si>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</si>
  <si>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</si>
  <si>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</si>
  <si>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</si>
  <si>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</si>
  <si>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</si>
  <si>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</si>
  <si>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</si>
  <si>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</si>
  <si>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</si>
  <si>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</si>
  <si>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</si>
  <si>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</si>
  <si>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</si>
  <si>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</si>
  <si>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</si>
  <si>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</si>
  <si>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</si>
  <si>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</si>
  <si>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</si>
  <si>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</si>
  <si>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</si>
  <si>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</si>
  <si>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</si>
  <si>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</si>
  <si>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</si>
  <si>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</si>
  <si>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</si>
  <si>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</si>
  <si>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</si>
  <si>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</si>
  <si>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</si>
  <si>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</si>
  <si>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</si>
  <si>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</si>
  <si>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</si>
  <si>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</si>
  <si>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</si>
  <si>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</si>
  <si>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</si>
  <si>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</si>
  <si>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</si>
  <si>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</si>
  <si>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</si>
  <si>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</si>
  <si>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</si>
  <si>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</si>
  <si>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</si>
  <si>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</si>
  <si>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</si>
  <si>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</si>
  <si>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</si>
  <si>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</si>
  <si>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</si>
  <si>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</si>
  <si>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</si>
  <si>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</si>
  <si>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</si>
  <si>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</si>
  <si>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</si>
  <si>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</si>
  <si>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</si>
  <si>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</si>
  <si>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</si>
  <si>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</si>
  <si>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</si>
  <si>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</si>
  <si>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</si>
  <si>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</si>
  <si>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</si>
  <si>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</si>
  <si>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</si>
  <si>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</si>
  <si>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</si>
  <si>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</si>
  <si>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</si>
  <si>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</si>
  <si>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</si>
  <si>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</si>
  <si>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</si>
  <si>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</si>
  <si>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</si>
  <si>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</si>
  <si>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</si>
  <si>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</si>
  <si>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</si>
  <si>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</si>
  <si>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</si>
  <si>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</si>
  <si>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</si>
  <si>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</si>
  <si>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</si>
  <si>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</si>
  <si>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</si>
  <si>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</si>
  <si>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</si>
  <si>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</si>
  <si>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</si>
  <si>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</si>
  <si>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</si>
  <si>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</si>
  <si>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</si>
  <si>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</si>
  <si>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</si>
  <si>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</si>
  <si>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</si>
  <si>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</si>
  <si>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</si>
  <si>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</si>
  <si>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</si>
  <si>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</si>
  <si>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</si>
  <si>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</si>
  <si>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</si>
  <si>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</si>
  <si>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</si>
  <si>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</si>
  <si>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</si>
  <si>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</si>
  <si>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</si>
  <si>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</si>
  <si>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</si>
  <si>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</si>
  <si>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</si>
  <si>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</si>
  <si>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</si>
  <si>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</si>
  <si>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</si>
  <si>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</si>
  <si>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</si>
  <si>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</si>
  <si>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</si>
  <si>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</si>
  <si>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</si>
  <si>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</si>
  <si>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</si>
  <si>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</si>
  <si>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</si>
  <si>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</si>
  <si>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</si>
  <si>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</si>
  <si>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</si>
  <si>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</si>
  <si>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</si>
  <si>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</si>
  <si>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</si>
  <si>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</si>
  <si>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</si>
  <si>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</si>
  <si>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</si>
  <si>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</si>
  <si>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</si>
  <si>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</si>
  <si>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</si>
  <si>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</si>
  <si>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</si>
  <si>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</si>
  <si>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</si>
  <si>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</si>
  <si>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</si>
  <si>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</si>
  <si>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</si>
  <si>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</si>
  <si>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</si>
  <si>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</si>
  <si>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</si>
  <si>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</si>
  <si>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</si>
  <si>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</si>
  <si>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</si>
  <si>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</si>
  <si>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</si>
  <si>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</si>
  <si>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</si>
  <si>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</si>
  <si>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</si>
  <si>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</si>
  <si>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</si>
  <si>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</si>
  <si>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</si>
  <si>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</si>
  <si>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</si>
  <si>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</si>
  <si>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</si>
  <si>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</si>
  <si>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</si>
  <si>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</si>
  <si>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</si>
  <si>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</si>
  <si>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</si>
  <si>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</si>
  <si>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</si>
  <si>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</si>
  <si>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</si>
  <si>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</si>
  <si>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</si>
  <si>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</si>
  <si>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</si>
  <si>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</si>
  <si>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</si>
  <si>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</si>
  <si>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</si>
  <si>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</si>
  <si>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</si>
  <si>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</si>
  <si>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</si>
  <si>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</si>
  <si>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</si>
  <si>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</si>
  <si>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</si>
  <si>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</si>
  <si>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</si>
  <si>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</si>
  <si>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</si>
  <si>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</si>
  <si>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</si>
  <si>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</si>
  <si>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</si>
  <si>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</si>
  <si>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</si>
  <si>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</si>
  <si>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</si>
  <si>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</si>
  <si>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</si>
  <si>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</si>
  <si>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</si>
  <si>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</si>
  <si>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</si>
  <si>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</si>
  <si>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</si>
  <si>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</si>
  <si>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</si>
  <si>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</si>
  <si>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</si>
  <si>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</si>
  <si>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</si>
  <si>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</si>
  <si>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</si>
  <si>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</si>
  <si>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</si>
  <si>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</si>
  <si>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</si>
  <si>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</si>
  <si>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</si>
  <si>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</si>
  <si>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</si>
  <si>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</si>
  <si>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</si>
  <si>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</si>
  <si>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</si>
  <si>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</si>
  <si>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</si>
  <si>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</si>
  <si>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</si>
  <si>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</si>
  <si>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</si>
  <si>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</si>
  <si>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</si>
  <si>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</si>
  <si>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</si>
  <si>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</si>
  <si>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</si>
  <si>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</si>
  <si>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</si>
  <si>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</si>
  <si>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</si>
  <si>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</si>
  <si>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</si>
  <si>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</si>
  <si>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</si>
  <si>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</si>
  <si>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</si>
  <si>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</si>
  <si>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</si>
  <si>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</si>
  <si>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</si>
  <si>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</si>
  <si>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</si>
  <si>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</si>
  <si>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</si>
  <si>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</si>
  <si>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</si>
  <si>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</si>
  <si>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</si>
  <si>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</si>
  <si>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</si>
  <si>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</si>
  <si>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</si>
  <si>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</si>
  <si>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</si>
  <si>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</si>
  <si>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</si>
  <si>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</si>
  <si>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</si>
  <si>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</si>
  <si>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</si>
  <si>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</si>
  <si>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</si>
  <si>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</si>
  <si>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</si>
  <si>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</si>
  <si>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</si>
  <si>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</si>
  <si>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</si>
  <si>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</si>
  <si>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</si>
  <si>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</si>
  <si>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</si>
  <si>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</si>
  <si>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</si>
  <si>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</si>
  <si>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</si>
  <si>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</si>
  <si>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</si>
  <si>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</si>
  <si>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</si>
  <si>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</si>
  <si>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</si>
  <si>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</si>
  <si>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</si>
  <si>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</si>
  <si>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</si>
  <si>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</si>
  <si>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</si>
  <si>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</si>
  <si>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</si>
  <si>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</si>
  <si>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</si>
  <si>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</si>
  <si>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</si>
  <si>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</si>
  <si>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</si>
  <si>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</si>
  <si>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</si>
  <si>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</si>
  <si>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</si>
  <si>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</si>
  <si>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</si>
  <si>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</si>
  <si>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</si>
  <si>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</si>
  <si>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</si>
  <si>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</si>
  <si>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</si>
  <si>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</si>
  <si>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</si>
  <si>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</si>
  <si>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</si>
  <si>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</si>
  <si>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</si>
  <si>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</si>
  <si>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</si>
  <si>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</si>
  <si>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</si>
  <si>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</si>
  <si>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</si>
  <si>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</si>
  <si>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</si>
  <si>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</si>
  <si>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</si>
  <si>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</si>
  <si>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</si>
  <si>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</si>
  <si>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</si>
  <si>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</si>
  <si>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</si>
  <si>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</si>
  <si>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</si>
  <si>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</si>
  <si>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</si>
  <si>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</si>
  <si>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</si>
  <si>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</si>
  <si>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</si>
  <si>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</si>
  <si>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</si>
  <si>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</si>
  <si>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</si>
  <si>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</si>
  <si>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</si>
  <si>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</si>
  <si>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</si>
  <si>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</si>
  <si>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</si>
  <si>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</si>
  <si>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</si>
  <si>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</si>
  <si>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</si>
  <si>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</si>
  <si>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</si>
  <si>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</si>
  <si>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</si>
  <si>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</si>
  <si>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</si>
  <si>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</si>
  <si>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</si>
  <si>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</si>
  <si>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</si>
  <si>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</si>
  <si>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</si>
  <si>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</si>
  <si>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</si>
  <si>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</si>
  <si>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</si>
  <si>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</si>
  <si>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</si>
  <si>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</si>
  <si>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</si>
  <si>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</si>
  <si>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</si>
  <si>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</si>
  <si>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</si>
  <si>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</si>
  <si>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</si>
  <si>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</si>
  <si>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</si>
  <si>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</si>
  <si>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</si>
  <si>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</si>
  <si>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</si>
  <si>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</si>
  <si>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</si>
  <si>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</si>
  <si>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</si>
  <si>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</si>
  <si>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</si>
  <si>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</si>
  <si>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</si>
  <si>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</si>
  <si>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</si>
  <si>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</si>
  <si>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</si>
  <si>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</si>
  <si>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</si>
  <si>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</si>
  <si>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</si>
  <si>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</si>
  <si>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</si>
  <si>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</si>
  <si>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</si>
  <si>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</si>
  <si>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</si>
  <si>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</si>
  <si>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</si>
  <si>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</si>
  <si>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</si>
  <si>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</si>
  <si>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</si>
  <si>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</si>
  <si>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</si>
  <si>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</si>
  <si>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</si>
  <si>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</si>
  <si>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</si>
  <si>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</si>
  <si>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</si>
  <si>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</si>
  <si>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</si>
  <si>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</si>
  <si>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</si>
  <si>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</si>
  <si>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</si>
  <si>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</si>
  <si>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</si>
  <si>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</si>
  <si>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</si>
  <si>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</si>
  <si>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</si>
  <si>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</si>
  <si>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</si>
  <si>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</si>
  <si>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</si>
  <si>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</si>
  <si>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</si>
  <si>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</si>
  <si>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</si>
  <si>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</si>
  <si>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</si>
  <si>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</si>
  <si>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</si>
  <si>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</si>
  <si>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</si>
  <si>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</si>
  <si>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</si>
  <si>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</si>
  <si>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</si>
  <si>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</si>
  <si>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</si>
  <si>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</si>
  <si>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</si>
  <si>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</si>
  <si>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</si>
  <si>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</si>
  <si>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</si>
  <si>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</si>
  <si>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</si>
  <si>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</si>
  <si>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</si>
  <si>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</si>
  <si>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</si>
  <si>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</si>
  <si>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</si>
  <si>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</si>
  <si>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</si>
  <si>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</si>
  <si>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</si>
  <si>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</si>
  <si>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</si>
  <si>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</si>
  <si>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</si>
  <si>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</si>
  <si>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</si>
  <si>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</si>
  <si>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</si>
  <si>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</si>
  <si>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</si>
  <si>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</si>
  <si>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</si>
  <si>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</si>
  <si>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</si>
  <si>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</si>
  <si>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</si>
  <si>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</si>
  <si>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</si>
  <si>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</si>
  <si>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</si>
  <si>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</si>
  <si>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</si>
  <si>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</si>
  <si>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</si>
  <si>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</si>
  <si>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</si>
  <si>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</si>
  <si>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</si>
  <si>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</si>
  <si>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</si>
  <si>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</si>
  <si>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</si>
  <si>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</si>
  <si>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</si>
  <si>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</si>
  <si>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</si>
  <si>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</si>
  <si>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</si>
  <si>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</si>
  <si>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</si>
  <si>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</si>
  <si>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</si>
  <si>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</si>
  <si>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</si>
  <si>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</si>
  <si>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</si>
  <si>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</si>
  <si>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</si>
  <si>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</si>
  <si>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</si>
  <si>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</si>
  <si>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</si>
  <si>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</si>
  <si>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</si>
  <si>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</si>
  <si>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</si>
  <si>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</si>
  <si>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</si>
  <si>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</si>
  <si>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</si>
  <si>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</si>
  <si>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</si>
  <si>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</si>
  <si>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</si>
  <si>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</si>
  <si>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</si>
  <si>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</si>
  <si>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</si>
  <si>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</si>
  <si>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</si>
  <si>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</si>
  <si>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</si>
  <si>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</si>
  <si>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</si>
  <si>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</si>
  <si>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</si>
  <si>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</si>
  <si>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</si>
  <si>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</si>
  <si>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</si>
  <si>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</si>
  <si>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</si>
  <si>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</si>
  <si>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</si>
  <si>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</si>
  <si>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</si>
  <si>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</si>
  <si>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</si>
  <si>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</si>
  <si>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</si>
  <si>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</si>
  <si>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</si>
  <si>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</si>
  <si>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</si>
  <si>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</si>
  <si>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</si>
  <si>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</si>
  <si>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</si>
  <si>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</si>
  <si>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</si>
  <si>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</si>
  <si>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</si>
  <si>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</si>
  <si>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</si>
  <si>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</si>
  <si>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</si>
  <si>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</si>
  <si>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</si>
  <si>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</si>
  <si>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</si>
  <si>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</si>
  <si>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</si>
  <si>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</si>
  <si>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</si>
  <si>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</si>
  <si>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</si>
  <si>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</si>
  <si>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</si>
  <si>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</si>
  <si>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</si>
  <si>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</si>
  <si>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</si>
  <si>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</si>
  <si>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</si>
  <si>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</si>
  <si>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</si>
  <si>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</si>
  <si>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</si>
  <si>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</si>
  <si>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</si>
  <si>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</si>
  <si>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</si>
  <si>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</si>
  <si>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</si>
  <si>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</si>
  <si>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</si>
  <si>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</si>
  <si>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</si>
  <si>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</si>
  <si>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</si>
  <si>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</si>
  <si>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</si>
  <si>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</si>
  <si>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</si>
  <si>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</si>
  <si>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</si>
  <si>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</si>
  <si>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</si>
  <si>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</si>
  <si>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</si>
  <si>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</si>
  <si>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</si>
  <si>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</si>
  <si>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</si>
  <si>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</si>
  <si>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</si>
  <si>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</si>
  <si>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</si>
  <si>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</si>
  <si>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</si>
  <si>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</si>
  <si>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</si>
  <si>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</si>
  <si>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</si>
  <si>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</si>
  <si>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</si>
  <si>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</si>
  <si>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</si>
  <si>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</si>
  <si>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</si>
  <si>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</si>
  <si>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</si>
  <si>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</si>
  <si>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</si>
  <si>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</si>
  <si>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</si>
  <si>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</si>
  <si>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</si>
  <si>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</si>
  <si>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</si>
  <si>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</si>
  <si>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</si>
  <si>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</si>
  <si>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</si>
  <si>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</si>
  <si>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</si>
  <si>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</si>
  <si>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</si>
  <si>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</si>
  <si>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</si>
  <si>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</si>
  <si>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</si>
  <si>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</si>
  <si>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</si>
  <si>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</si>
  <si>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</si>
  <si>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</si>
  <si>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</si>
  <si>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</si>
  <si>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</si>
  <si>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</si>
  <si>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</si>
  <si>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</si>
  <si>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</si>
  <si>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</si>
  <si>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</si>
  <si>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</si>
  <si>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</si>
  <si>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</si>
  <si>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</si>
  <si>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</si>
  <si>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</si>
  <si>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</si>
  <si>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</si>
  <si>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</si>
  <si>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</si>
  <si>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</si>
  <si>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</si>
  <si>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</si>
  <si>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</si>
  <si>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</si>
  <si>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</si>
  <si>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</si>
  <si>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</si>
  <si>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</si>
  <si>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</si>
  <si>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</si>
  <si>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</si>
  <si>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</si>
  <si>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</si>
  <si>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</si>
  <si>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</si>
  <si>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</si>
  <si>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</si>
  <si>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</si>
  <si>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</si>
  <si>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</si>
  <si>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</si>
  <si>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</si>
  <si>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</si>
  <si>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</si>
  <si>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</si>
  <si>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</si>
  <si>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</si>
  <si>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</si>
  <si>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</si>
  <si>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</si>
  <si>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</si>
  <si>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</si>
  <si>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</si>
  <si>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</si>
  <si>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</si>
  <si>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</si>
  <si>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</si>
  <si>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</si>
  <si>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</si>
  <si>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</si>
  <si>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</si>
  <si>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</si>
  <si>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</si>
  <si>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</si>
  <si>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</si>
  <si>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</si>
  <si>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</si>
  <si>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</si>
  <si>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</si>
  <si>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</si>
  <si>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</si>
  <si>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</si>
  <si>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</si>
  <si>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</si>
  <si>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</si>
  <si>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</si>
  <si>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</si>
  <si>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</si>
  <si>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</si>
  <si>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</si>
  <si>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</si>
  <si>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</si>
  <si>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</si>
  <si>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</si>
  <si>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</si>
  <si>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</si>
  <si>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</si>
  <si>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</si>
  <si>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</si>
  <si>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</si>
  <si>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</si>
  <si>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</si>
  <si>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</si>
  <si>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</si>
  <si>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</si>
  <si>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</si>
  <si>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</si>
  <si>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</si>
  <si>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</si>
  <si>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</si>
  <si>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</si>
  <si>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</si>
  <si>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</si>
  <si>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</si>
  <si>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</si>
  <si>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</si>
  <si>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</si>
  <si>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</si>
  <si>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</si>
  <si>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</si>
  <si>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</si>
  <si>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</si>
  <si>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</si>
  <si>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</si>
  <si>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</si>
  <si>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</si>
  <si>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</si>
  <si>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</si>
  <si>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</si>
  <si>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</si>
  <si>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</si>
  <si>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</si>
  <si>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</si>
  <si>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</si>
  <si>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</si>
  <si>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</si>
  <si>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</si>
  <si>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</si>
  <si>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</si>
  <si>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</si>
  <si>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</si>
  <si>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</si>
  <si>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</si>
  <si>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</si>
  <si>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</si>
  <si>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</si>
  <si>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</si>
  <si>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</si>
  <si>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</si>
  <si>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</si>
  <si>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</si>
  <si>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</si>
  <si>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</si>
  <si>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</si>
  <si>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</si>
  <si>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</si>
  <si>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</si>
  <si>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</si>
  <si>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</si>
  <si>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</si>
  <si>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</si>
  <si>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</si>
  <si>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</si>
  <si>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</si>
  <si>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</si>
  <si>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</si>
  <si>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</si>
  <si>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</si>
  <si>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</si>
  <si>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</si>
  <si>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</si>
  <si>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</si>
  <si>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</si>
  <si>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</si>
  <si>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</si>
  <si>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</si>
  <si>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</si>
  <si>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</si>
  <si>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</si>
  <si>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</si>
  <si>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</si>
  <si>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</si>
  <si>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</si>
  <si>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</si>
  <si>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</si>
  <si>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</si>
  <si>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</si>
  <si>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</si>
  <si>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</si>
  <si>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</si>
  <si>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</si>
  <si>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</si>
  <si>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</si>
  <si>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</si>
  <si>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</si>
  <si>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</si>
  <si>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</si>
  <si>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</si>
  <si>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</si>
  <si>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</si>
  <si>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</si>
  <si>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</si>
  <si>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</si>
  <si>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</si>
  <si>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</si>
  <si>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</si>
  <si>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</si>
  <si>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</si>
  <si>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</si>
  <si>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</si>
  <si>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</si>
  <si>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</si>
  <si>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</si>
  <si>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</si>
  <si>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</si>
  <si>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</si>
  <si>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</si>
  <si>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</si>
  <si>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</si>
  <si>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</si>
  <si>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</si>
  <si>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</si>
  <si>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</si>
  <si>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</si>
  <si>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</si>
  <si>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</si>
  <si>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</si>
  <si>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</si>
  <si>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</si>
  <si>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</si>
  <si>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</si>
  <si>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</si>
  <si>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</si>
  <si>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</si>
  <si>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</si>
  <si>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</si>
  <si>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</si>
  <si>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</si>
  <si>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</si>
  <si>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</si>
  <si>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</si>
  <si>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</si>
  <si>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</si>
  <si>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</si>
  <si>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</si>
  <si>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</si>
  <si>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</si>
  <si>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</si>
  <si>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</si>
  <si>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</si>
  <si>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</si>
  <si>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</si>
  <si>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</si>
  <si>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</si>
  <si>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</si>
  <si>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</si>
  <si>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</si>
  <si>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</si>
  <si>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</si>
  <si>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</si>
  <si>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</si>
  <si>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</si>
  <si>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</si>
  <si>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</si>
  <si>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</si>
  <si>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</si>
  <si>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</si>
  <si>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</si>
  <si>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</si>
  <si>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</si>
  <si>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</si>
  <si>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</si>
  <si>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</si>
  <si>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</si>
  <si>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</si>
  <si>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</si>
  <si>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</si>
  <si>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</si>
  <si>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</si>
  <si>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</si>
  <si>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</si>
  <si>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</si>
  <si>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</si>
  <si>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</si>
  <si>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</si>
  <si>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</si>
  <si>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</si>
  <si>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</si>
  <si>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</si>
  <si>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</si>
  <si>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</si>
  <si>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</si>
  <si>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</si>
  <si>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</si>
  <si>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</si>
  <si>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</si>
  <si>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</si>
  <si>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</si>
  <si>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</si>
  <si>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</si>
  <si>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</si>
  <si>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</si>
  <si>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</si>
  <si>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</si>
  <si>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</si>
  <si>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</si>
  <si>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</si>
  <si>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</si>
  <si>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</si>
  <si>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</si>
  <si>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</si>
  <si>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</si>
  <si>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</si>
  <si>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</si>
  <si>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</si>
  <si>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</si>
  <si>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</si>
  <si>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</si>
  <si>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</si>
  <si>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</si>
  <si>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</si>
  <si>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</si>
  <si>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</si>
  <si>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</si>
  <si>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</si>
  <si>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</si>
  <si>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</si>
  <si>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</si>
  <si>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</si>
  <si>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</si>
  <si>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</si>
  <si>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</si>
  <si>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</si>
  <si>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</si>
  <si>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</si>
  <si>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</si>
  <si>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</si>
  <si>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</si>
  <si>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</si>
  <si>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</si>
  <si>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</si>
  <si>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</si>
  <si>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</si>
  <si>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</si>
  <si>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</si>
  <si>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</si>
  <si>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</si>
  <si>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</si>
  <si>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</si>
  <si>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</si>
  <si>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</si>
  <si>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</si>
  <si>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</si>
  <si>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</si>
  <si>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</si>
  <si>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</si>
  <si>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</si>
  <si>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</si>
  <si>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</si>
  <si>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</si>
  <si>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</si>
  <si>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</si>
  <si>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</si>
  <si>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</si>
  <si>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</si>
  <si>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</si>
  <si>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</si>
  <si>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</si>
  <si>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</si>
  <si>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</si>
  <si>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</si>
  <si>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</si>
  <si>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</si>
  <si>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</si>
  <si>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</si>
  <si>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</si>
  <si>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</si>
  <si>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</si>
  <si>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</si>
  <si>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</si>
  <si>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</si>
  <si>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</si>
  <si>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</si>
  <si>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</si>
  <si>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</si>
  <si>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</si>
  <si>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</si>
  <si>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</si>
  <si>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</si>
  <si>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</si>
  <si>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</si>
  <si>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</si>
  <si>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</si>
  <si>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</si>
  <si>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</si>
  <si>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</si>
  <si>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</si>
  <si>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</si>
  <si>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</si>
  <si>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</si>
  <si>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</si>
  <si>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</si>
  <si>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</si>
  <si>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</si>
  <si>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</si>
  <si>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</si>
  <si>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</si>
  <si>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</si>
  <si>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</si>
  <si>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</si>
  <si>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</si>
  <si>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</si>
  <si>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</si>
  <si>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</si>
  <si>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</si>
  <si>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</si>
  <si>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</si>
  <si>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</si>
  <si>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</si>
  <si>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</si>
  <si>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</si>
  <si>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</si>
  <si>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</si>
  <si>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</si>
  <si>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</si>
  <si>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</si>
  <si>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</si>
  <si>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</si>
  <si>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</si>
  <si>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</si>
  <si>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</si>
  <si>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</si>
  <si>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</si>
  <si>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</si>
  <si>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</si>
  <si>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</si>
  <si>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</si>
  <si>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</si>
  <si>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</si>
  <si>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</si>
  <si>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</si>
  <si>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</si>
  <si>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</si>
  <si>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</si>
  <si>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</si>
  <si>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</si>
  <si>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</si>
  <si>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</si>
  <si>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</si>
  <si>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</si>
  <si>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</si>
  <si>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</si>
  <si>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</si>
  <si>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</si>
  <si>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</si>
  <si>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</si>
  <si>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</si>
  <si>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</si>
  <si>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</si>
  <si>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</si>
  <si>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</si>
  <si>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</si>
  <si>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</si>
  <si>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</si>
  <si>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</si>
  <si>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</si>
  <si>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</si>
  <si>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</si>
  <si>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</si>
  <si>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</si>
  <si>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</si>
  <si>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</si>
  <si>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</si>
  <si>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</si>
  <si>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</si>
  <si>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</si>
  <si>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</si>
  <si>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</si>
  <si>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</si>
  <si>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</si>
  <si>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</si>
  <si>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</si>
  <si>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</si>
  <si>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</si>
  <si>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</si>
  <si>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</si>
  <si>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</si>
  <si>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</si>
  <si>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</si>
  <si>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</si>
  <si>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</si>
  <si>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</si>
  <si>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</si>
  <si>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</si>
  <si>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</si>
  <si>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</si>
  <si>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</si>
  <si>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</si>
  <si>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</si>
  <si>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</si>
  <si>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</si>
  <si>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</si>
  <si>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</si>
  <si>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</si>
  <si>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</si>
  <si>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</si>
  <si>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</si>
  <si>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</si>
  <si>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</si>
  <si>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</si>
  <si>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</si>
  <si>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</si>
  <si>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</si>
  <si>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</si>
  <si>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</si>
  <si>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</si>
  <si>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</si>
  <si>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</si>
  <si>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</si>
  <si>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</si>
  <si>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</si>
  <si>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</si>
  <si>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</si>
  <si>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</si>
  <si>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</si>
  <si>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</si>
  <si>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</si>
  <si>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</si>
  <si>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</si>
  <si>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</si>
  <si>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</si>
  <si>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</si>
  <si>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</si>
  <si>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</si>
  <si>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</si>
  <si>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</si>
  <si>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</si>
  <si>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</si>
  <si>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</si>
  <si>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</si>
  <si>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</si>
  <si>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</si>
  <si>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</si>
  <si>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</si>
  <si>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</si>
  <si>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</si>
  <si>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</si>
  <si>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</si>
  <si>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</si>
  <si>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</si>
  <si>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</si>
  <si>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</si>
  <si>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</si>
  <si>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</si>
  <si>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</si>
  <si>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</si>
  <si>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</si>
  <si>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</si>
  <si>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</si>
  <si>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</si>
  <si>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</si>
  <si>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</si>
  <si>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</si>
  <si>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</si>
  <si>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</si>
  <si>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</si>
  <si>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</si>
  <si>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</si>
  <si>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</si>
  <si>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</si>
  <si>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</si>
  <si>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</si>
  <si>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</si>
  <si>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</si>
  <si>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</si>
  <si>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</si>
  <si>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</si>
  <si>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</si>
  <si>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</si>
  <si>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</si>
  <si>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</si>
  <si>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</si>
  <si>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</si>
  <si>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</si>
  <si>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</si>
  <si>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</si>
  <si>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</si>
  <si>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</si>
  <si>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</si>
  <si>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</si>
  <si>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</si>
  <si>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</si>
  <si>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</si>
  <si>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</si>
  <si>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</si>
  <si>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</si>
  <si>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</si>
  <si>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</si>
  <si>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</si>
  <si>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</si>
  <si>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</si>
  <si>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</si>
  <si>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</si>
  <si>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</si>
  <si>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</si>
  <si>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</si>
  <si>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</si>
  <si>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</si>
  <si>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</si>
  <si>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</si>
  <si>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</si>
  <si>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</si>
  <si>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</si>
  <si>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</si>
  <si>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</si>
  <si>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</si>
  <si>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</si>
  <si>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</si>
  <si>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</si>
  <si>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</si>
  <si>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</si>
  <si>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</si>
  <si>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</si>
  <si>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</si>
  <si>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</si>
  <si>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</si>
  <si>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</si>
  <si>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</si>
  <si>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</si>
  <si>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</si>
  <si>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</si>
  <si>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</si>
  <si>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</si>
  <si>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</si>
  <si>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</si>
  <si>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</si>
  <si>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</si>
  <si>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</si>
  <si>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</si>
  <si>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</si>
  <si>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</si>
  <si>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</si>
  <si>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</si>
  <si>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</si>
  <si>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</si>
  <si>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</si>
  <si>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</si>
  <si>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</si>
  <si>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</si>
  <si>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</si>
  <si>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</si>
  <si>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</si>
  <si>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</si>
  <si>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</si>
  <si>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</si>
  <si>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</si>
  <si>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</si>
  <si>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</si>
  <si>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</si>
  <si>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</si>
  <si>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</si>
  <si>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</si>
  <si>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</si>
  <si>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</si>
  <si>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</si>
  <si>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</si>
  <si>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</si>
  <si>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</si>
  <si>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</si>
  <si>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</si>
  <si>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</si>
  <si>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</si>
  <si>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</si>
  <si>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</si>
  <si>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</si>
  <si>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</si>
  <si>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</si>
  <si>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</si>
  <si>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</si>
  <si>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</si>
  <si>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</si>
  <si>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</si>
  <si>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</si>
  <si>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</si>
  <si>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</si>
  <si>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</si>
  <si>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</si>
  <si>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</si>
  <si>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</si>
  <si>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</si>
  <si>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</si>
  <si>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</si>
  <si>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</si>
  <si>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</si>
  <si>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</si>
  <si>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</si>
  <si>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</si>
  <si>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</si>
  <si>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</si>
  <si>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</si>
  <si>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</si>
  <si>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</si>
  <si>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</si>
  <si>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</si>
  <si>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</si>
  <si>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</si>
  <si>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</si>
  <si>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</si>
  <si>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</si>
  <si>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</si>
  <si>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</si>
  <si>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</si>
  <si>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</si>
  <si>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</si>
  <si>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</si>
  <si>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</si>
  <si>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</si>
  <si>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</si>
  <si>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</si>
  <si>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</si>
  <si>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</si>
  <si>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</si>
  <si>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</si>
  <si>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</si>
  <si>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</si>
  <si>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</si>
  <si>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</si>
  <si>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</si>
  <si>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</si>
  <si>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</si>
  <si>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</si>
  <si>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</si>
  <si>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</si>
  <si>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</si>
  <si>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</si>
  <si>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</si>
  <si>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</si>
  <si>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</si>
  <si>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</si>
  <si>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</si>
  <si>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</si>
  <si>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</si>
  <si>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</si>
  <si>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</si>
  <si>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</si>
  <si>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</si>
  <si>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</si>
  <si>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</si>
  <si>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</si>
  <si>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</si>
  <si>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</si>
  <si>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</si>
  <si>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</si>
  <si>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</si>
  <si>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</si>
  <si>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</si>
  <si>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</si>
  <si>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</si>
  <si>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</si>
  <si>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</si>
  <si>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</si>
  <si>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</si>
  <si>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</si>
  <si>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</si>
  <si>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</si>
  <si>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</si>
  <si>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</si>
  <si>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</si>
  <si>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</si>
  <si>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</si>
  <si>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</si>
  <si>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</si>
  <si>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</si>
  <si>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</si>
  <si>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</si>
  <si>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</si>
  <si>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</si>
  <si>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</si>
  <si>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</si>
  <si>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</si>
  <si>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</si>
  <si>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</si>
  <si>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</si>
  <si>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</si>
  <si>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</si>
  <si>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</si>
  <si>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</si>
  <si>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</si>
  <si>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</si>
  <si>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</si>
  <si>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</si>
  <si>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</si>
  <si>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</si>
  <si>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</si>
  <si>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</si>
  <si>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</si>
  <si>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</si>
  <si>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</si>
  <si>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</si>
  <si>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</si>
  <si>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</si>
  <si>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</si>
  <si>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</si>
  <si>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</si>
  <si>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</si>
  <si>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</si>
  <si>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</si>
  <si>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</si>
  <si>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</si>
  <si>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</si>
  <si>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</si>
  <si>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</si>
  <si>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</si>
  <si>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</si>
  <si>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</si>
  <si>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</si>
  <si>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</si>
  <si>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</si>
  <si>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</si>
  <si>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</si>
  <si>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</si>
  <si>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</si>
  <si>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</si>
  <si>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</si>
  <si>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</si>
  <si>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</si>
  <si>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</si>
  <si>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</si>
  <si>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</si>
  <si>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</si>
  <si>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</si>
  <si>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</si>
  <si>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</si>
  <si>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</si>
  <si>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</si>
  <si>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</si>
  <si>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</si>
  <si>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</si>
  <si>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</si>
  <si>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</si>
  <si>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</si>
  <si>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</si>
  <si>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</si>
  <si>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</si>
  <si>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</si>
  <si>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</si>
  <si>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</si>
  <si>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</si>
  <si>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</si>
  <si>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</si>
  <si>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</si>
  <si>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</si>
  <si>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</si>
  <si>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</si>
  <si>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</si>
  <si>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</si>
  <si>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</si>
  <si>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</si>
  <si>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</si>
  <si>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</si>
  <si>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</si>
  <si>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</si>
  <si>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</si>
  <si>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</si>
  <si>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</si>
  <si>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</si>
  <si>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</si>
  <si>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</si>
  <si>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</si>
  <si>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</si>
  <si>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</si>
  <si>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</si>
  <si>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</si>
  <si>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</si>
  <si>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</si>
  <si>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</si>
  <si>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</si>
  <si>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</si>
  <si>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</si>
  <si>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</si>
  <si>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</si>
  <si>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</si>
  <si>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</si>
  <si>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</si>
  <si>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</si>
  <si>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</si>
  <si>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</si>
  <si>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</si>
  <si>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</si>
  <si>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</si>
  <si>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</si>
  <si>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</si>
  <si>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</si>
  <si>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</si>
  <si>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</si>
  <si>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</si>
  <si>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</si>
  <si>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</si>
  <si>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</si>
  <si>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</si>
  <si>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</si>
  <si>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</si>
  <si>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</si>
  <si>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</si>
  <si>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</si>
  <si>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</si>
  <si>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</si>
  <si>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</si>
  <si>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</si>
  <si>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</si>
  <si>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</si>
  <si>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</si>
  <si>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</si>
  <si>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</si>
  <si>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</si>
  <si>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</si>
  <si>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</si>
  <si>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</si>
  <si>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</si>
  <si>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</si>
  <si>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</si>
  <si>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</si>
  <si>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</si>
  <si>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</si>
  <si>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</si>
  <si>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</si>
  <si>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</si>
  <si>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</si>
  <si>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</si>
  <si>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</si>
  <si>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</si>
  <si>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</si>
  <si>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</si>
  <si>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</si>
  <si>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</si>
  <si>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</si>
  <si>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</si>
  <si>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</si>
  <si>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</si>
  <si>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</si>
  <si>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</si>
  <si>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</si>
  <si>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</si>
  <si>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</si>
  <si>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</si>
  <si>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</si>
  <si>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</si>
  <si>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</si>
  <si>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</si>
  <si>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</si>
  <si>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</si>
  <si>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</si>
  <si>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</si>
  <si>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</si>
  <si>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</si>
  <si>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</si>
  <si>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</si>
  <si>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</si>
  <si>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</si>
  <si>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</si>
  <si>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</si>
  <si>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</si>
  <si>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</si>
  <si>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</si>
  <si>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</si>
  <si>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</si>
  <si>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</si>
  <si>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</si>
  <si>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</si>
  <si>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</si>
  <si>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</si>
  <si>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</si>
  <si>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</si>
  <si>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</si>
  <si>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</si>
  <si>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</si>
  <si>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</si>
  <si>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</si>
  <si>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</si>
  <si>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</si>
  <si>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</si>
  <si>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</si>
  <si>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</si>
  <si>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</si>
  <si>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</si>
  <si>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</si>
  <si>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</si>
  <si>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</si>
  <si>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</si>
  <si>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</si>
  <si>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</si>
  <si>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</si>
  <si>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</si>
  <si>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</si>
  <si>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</si>
  <si>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</si>
  <si>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</si>
  <si>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</si>
  <si>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</si>
  <si>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</si>
  <si>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</si>
  <si>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</si>
  <si>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</si>
  <si>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</si>
  <si>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</si>
  <si>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</si>
  <si>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</si>
  <si>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</si>
  <si>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</si>
  <si>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</si>
  <si>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</si>
  <si>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</si>
  <si>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</si>
  <si>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</si>
  <si>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</si>
  <si>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</si>
  <si>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</si>
  <si>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</si>
  <si>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</si>
  <si>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</si>
  <si>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</si>
  <si>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</si>
  <si>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</si>
  <si>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</si>
  <si>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</si>
  <si>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</si>
  <si>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</si>
  <si>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</si>
  <si>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</si>
  <si>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</si>
  <si>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</si>
  <si>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</si>
  <si>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</si>
  <si>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</si>
  <si>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</si>
  <si>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</si>
  <si>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</si>
  <si>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</si>
  <si>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</si>
  <si>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</si>
  <si>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</si>
  <si>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</si>
  <si>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</si>
  <si>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</si>
  <si>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</si>
  <si>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</si>
  <si>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</si>
  <si>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</si>
  <si>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</si>
  <si>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</si>
  <si>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</si>
  <si>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</si>
  <si>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</si>
  <si>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</si>
  <si>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</si>
  <si>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</si>
  <si>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</si>
  <si>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</si>
  <si>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</si>
  <si>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</si>
  <si>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</si>
  <si>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</si>
  <si>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</si>
  <si>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</si>
  <si>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</si>
  <si>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</si>
  <si>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</si>
  <si>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</si>
  <si>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</si>
  <si>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</si>
  <si>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</si>
  <si>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</si>
  <si>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</si>
  <si>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</si>
  <si>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</si>
  <si>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</si>
  <si>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</si>
  <si>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</si>
  <si>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</si>
  <si>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</si>
  <si>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</si>
  <si>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</si>
  <si>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</si>
  <si>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</si>
  <si>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</si>
  <si>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</si>
  <si>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</si>
  <si>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</si>
  <si>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</si>
  <si>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</si>
  <si>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</si>
  <si>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</si>
  <si>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</si>
  <si>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</si>
  <si>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</si>
  <si>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</si>
  <si>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</si>
  <si>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</si>
  <si>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</si>
  <si>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</si>
  <si>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</si>
  <si>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</si>
  <si>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</si>
  <si>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</si>
  <si>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</si>
  <si>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</si>
  <si>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</si>
  <si>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</si>
  <si>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</si>
  <si>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</si>
  <si>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</si>
  <si>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</si>
  <si>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</si>
  <si>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</si>
  <si>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</si>
  <si>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</si>
  <si>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</si>
  <si>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</si>
  <si>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</si>
  <si>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</si>
  <si>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</si>
  <si>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</si>
  <si>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</si>
  <si>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</si>
  <si>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</si>
  <si>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</si>
  <si>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</si>
  <si>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</si>
  <si>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</si>
  <si>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</si>
  <si>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</si>
  <si>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</si>
  <si>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</si>
  <si>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</si>
  <si>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</si>
  <si>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</si>
  <si>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</si>
  <si>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</si>
  <si>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</si>
  <si>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</si>
  <si>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</si>
  <si>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</si>
  <si>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</si>
  <si>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</si>
  <si>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</si>
  <si>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</si>
  <si>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</si>
  <si>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</si>
  <si>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</si>
  <si>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</si>
  <si>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</si>
  <si>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</si>
  <si>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</si>
  <si>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</si>
  <si>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</si>
  <si>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</si>
  <si>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</si>
  <si>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</si>
  <si>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</si>
  <si>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</si>
  <si>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</si>
  <si>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</si>
  <si>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</si>
  <si>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</si>
  <si>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</si>
  <si>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</si>
  <si>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</si>
  <si>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</si>
  <si>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</si>
  <si>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</si>
  <si>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</si>
  <si>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</si>
  <si>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</si>
  <si>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</si>
  <si>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</si>
  <si>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</si>
  <si>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</si>
  <si>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</si>
  <si>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</si>
  <si>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</si>
  <si>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</si>
  <si>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</si>
  <si>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</si>
  <si>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</si>
  <si>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</si>
  <si>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</si>
  <si>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</si>
  <si>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</si>
  <si>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</si>
  <si>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</si>
  <si>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</si>
  <si>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</si>
  <si>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</si>
  <si>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</si>
  <si>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</si>
  <si>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</si>
  <si>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</si>
  <si>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</si>
  <si>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</si>
  <si>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</si>
  <si>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</si>
  <si>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</si>
  <si>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</si>
  <si>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</si>
  <si>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</si>
  <si>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</si>
  <si>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</si>
  <si>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</si>
  <si>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</si>
  <si>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</si>
  <si>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</si>
  <si>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</si>
  <si>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</si>
  <si>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</si>
  <si>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</si>
  <si>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</si>
  <si>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</si>
  <si>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</si>
  <si>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</si>
  <si>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</si>
  <si>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</si>
  <si>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</si>
  <si>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</si>
  <si>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</si>
  <si>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</si>
  <si>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</si>
  <si>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</si>
  <si>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</si>
  <si>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</si>
  <si>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</si>
  <si>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</si>
  <si>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</si>
  <si>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</si>
  <si>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</si>
  <si>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</si>
  <si>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</si>
  <si>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</si>
  <si>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</si>
  <si>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</si>
  <si>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</si>
  <si>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</si>
  <si>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</si>
  <si>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</si>
  <si>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</si>
  <si>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</si>
  <si>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</si>
  <si>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</si>
  <si>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</si>
  <si>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</si>
  <si>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</si>
  <si>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</si>
  <si>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</si>
  <si>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</si>
  <si>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</si>
  <si>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</si>
  <si>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</si>
  <si>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</si>
  <si>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</si>
  <si>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</si>
  <si>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</si>
  <si>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</si>
  <si>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</si>
  <si>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</si>
  <si>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</si>
  <si>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</si>
  <si>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</si>
  <si>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</si>
  <si>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</si>
  <si>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</si>
  <si>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</si>
  <si>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</si>
  <si>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</si>
  <si>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</si>
  <si>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</si>
  <si>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</si>
  <si>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</si>
  <si>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</si>
  <si>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</si>
  <si>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</si>
  <si>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</si>
  <si>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</si>
  <si>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</si>
  <si>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</si>
  <si>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</si>
  <si>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</si>
  <si>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</si>
  <si>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</si>
  <si>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</si>
  <si>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</si>
  <si>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</si>
  <si>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</si>
  <si>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</si>
  <si>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</si>
  <si>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</si>
  <si>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</si>
  <si>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</si>
  <si>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</si>
  <si>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</si>
  <si>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</si>
  <si>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</si>
  <si>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</si>
  <si>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</si>
  <si>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</si>
  <si>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</si>
  <si>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</si>
  <si>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</si>
  <si>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</si>
  <si>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</si>
  <si>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</si>
  <si>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</si>
  <si>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</si>
  <si>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</si>
  <si>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</si>
  <si>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</si>
  <si>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</si>
  <si>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</si>
  <si>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</si>
  <si>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</si>
  <si>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</si>
  <si>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</si>
  <si>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</si>
  <si>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</si>
  <si>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</si>
  <si>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</si>
  <si>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</si>
  <si>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</si>
  <si>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</si>
  <si>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</si>
  <si>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</si>
  <si>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</si>
  <si>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</si>
  <si>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</si>
  <si>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</si>
  <si>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</si>
  <si>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</si>
  <si>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</si>
  <si>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</si>
  <si>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</si>
  <si>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</si>
  <si>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</si>
  <si>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</si>
  <si>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</si>
  <si>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</si>
  <si>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</si>
  <si>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</si>
  <si>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</si>
  <si>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</si>
  <si>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</si>
  <si>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</si>
  <si>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</si>
  <si>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</si>
  <si>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</si>
  <si>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</si>
  <si>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</si>
  <si>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</si>
  <si>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</si>
  <si>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</si>
  <si>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</si>
  <si>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</si>
  <si>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</si>
  <si>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</si>
  <si>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</si>
  <si>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</si>
  <si>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</si>
  <si>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</si>
  <si>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</si>
  <si>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</si>
  <si>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</si>
  <si>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</si>
  <si>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</si>
  <si>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</si>
  <si>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</si>
  <si>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</si>
  <si>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</si>
  <si>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</si>
  <si>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</si>
  <si>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</si>
  <si>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</si>
  <si>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</si>
  <si>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</si>
  <si>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</si>
  <si>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</si>
  <si>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</si>
  <si>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</si>
  <si>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</si>
  <si>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</si>
  <si>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</si>
  <si>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</si>
  <si>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</si>
  <si>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</si>
  <si>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</si>
  <si>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</si>
  <si>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</si>
  <si>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</si>
  <si>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</si>
  <si>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</si>
  <si>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</si>
  <si>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</si>
  <si>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</si>
  <si>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</si>
  <si>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</si>
  <si>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</si>
  <si>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</si>
  <si>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</si>
  <si>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</si>
  <si>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</si>
  <si>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</si>
  <si>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</si>
  <si>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</si>
  <si>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</si>
  <si>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</si>
  <si>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</si>
  <si>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</si>
  <si>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</si>
  <si>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</si>
  <si>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</si>
  <si>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</si>
  <si>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</si>
  <si>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</si>
  <si>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</si>
  <si>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</si>
  <si>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</si>
  <si>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</si>
  <si>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</si>
  <si>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</si>
  <si>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</si>
  <si>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</si>
  <si>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</si>
  <si>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</si>
  <si>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</si>
  <si>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</si>
  <si>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</si>
  <si>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</si>
  <si>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</si>
  <si>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</si>
  <si>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</si>
  <si>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</si>
  <si>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</si>
  <si>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</si>
  <si>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</si>
  <si>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</si>
  <si>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</si>
  <si>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</si>
  <si>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</si>
  <si>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</si>
  <si>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</si>
  <si>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</si>
  <si>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</si>
  <si>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</si>
  <si>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</si>
  <si>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</si>
  <si>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</si>
  <si>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</si>
  <si>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</si>
  <si>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</si>
  <si>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</si>
  <si>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</si>
  <si>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</si>
  <si>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</si>
  <si>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</si>
  <si>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</si>
  <si>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</si>
  <si>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</si>
  <si>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</si>
  <si>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</si>
  <si>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</si>
  <si>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</si>
  <si>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</si>
  <si>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</si>
  <si>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</si>
  <si>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</si>
  <si>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</si>
  <si>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</si>
  <si>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</si>
  <si>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</si>
  <si>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</si>
  <si>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</si>
  <si>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</si>
  <si>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</si>
  <si>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</si>
  <si>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</si>
  <si>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</si>
  <si>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</si>
  <si>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</si>
  <si>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</si>
  <si>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</si>
  <si>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</si>
  <si>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</si>
  <si>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</si>
  <si>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</si>
  <si>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</si>
  <si>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</si>
  <si>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</si>
  <si>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</si>
  <si>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</si>
  <si>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</si>
  <si>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</si>
  <si>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</si>
  <si>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</si>
  <si>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</si>
  <si>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</si>
  <si>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</si>
  <si>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</si>
  <si>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</si>
  <si>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</si>
  <si>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</si>
  <si>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</si>
  <si>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</si>
  <si>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</si>
  <si>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</si>
  <si>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</si>
  <si>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</si>
  <si>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</si>
  <si>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</si>
  <si>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</si>
  <si>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</si>
  <si>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</si>
  <si>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</si>
  <si>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</si>
  <si>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</si>
  <si>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</si>
  <si>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</si>
  <si>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</si>
  <si>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</si>
  <si>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</si>
  <si>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</si>
  <si>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</si>
  <si>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</si>
  <si>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</si>
  <si>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</si>
  <si>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</si>
  <si>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</si>
  <si>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</si>
  <si>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</si>
  <si>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</si>
  <si>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</si>
  <si>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</si>
  <si>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</si>
  <si>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</si>
  <si>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</si>
  <si>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</si>
  <si>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</si>
  <si>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</si>
  <si>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</si>
  <si>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</si>
  <si>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</si>
  <si>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</si>
  <si>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</si>
  <si>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</si>
  <si>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</si>
  <si>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</si>
  <si>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</si>
  <si>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</si>
  <si>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</si>
  <si>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</si>
  <si>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</si>
  <si>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</si>
  <si>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</si>
  <si>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</si>
  <si>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</si>
  <si>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</si>
  <si>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</si>
  <si>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</si>
  <si>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</si>
  <si>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</si>
  <si>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</si>
  <si>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</si>
  <si>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</si>
  <si>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</si>
  <si>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</si>
  <si>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</si>
  <si>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</si>
  <si>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</si>
  <si>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</si>
  <si>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</si>
  <si>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</si>
  <si>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</si>
  <si>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</si>
  <si>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</si>
  <si>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</si>
  <si>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</si>
  <si>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</si>
  <si>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</si>
  <si>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</si>
  <si>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</si>
  <si>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</si>
  <si>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</si>
  <si>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</si>
  <si>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</si>
  <si>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</si>
  <si>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</si>
  <si>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</si>
  <si>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</si>
  <si>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</si>
  <si>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</si>
  <si>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</si>
  <si>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</si>
  <si>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</si>
  <si>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</si>
  <si>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</si>
  <si>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</si>
  <si>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</si>
  <si>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</si>
  <si>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</si>
  <si>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</si>
  <si>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</si>
  <si>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</si>
  <si>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</si>
  <si>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</si>
  <si>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</si>
  <si>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</si>
  <si>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</si>
  <si>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</si>
  <si>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</si>
  <si>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</si>
  <si>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</si>
  <si>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</si>
  <si>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</si>
  <si>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</si>
  <si>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</si>
  <si>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</si>
  <si>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</si>
  <si>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</si>
  <si>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</si>
  <si>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</si>
  <si>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</si>
  <si>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</si>
  <si>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</si>
  <si>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</si>
  <si>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</si>
  <si>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</si>
  <si>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</si>
  <si>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</si>
  <si>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</si>
  <si>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</si>
  <si>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</si>
  <si>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</si>
  <si>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</si>
  <si>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</si>
  <si>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</si>
  <si>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</si>
  <si>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</si>
  <si>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</si>
  <si>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</si>
  <si>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</si>
  <si>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</si>
  <si>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</si>
  <si>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</si>
  <si>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</si>
  <si>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</si>
  <si>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</si>
  <si>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</si>
  <si>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</si>
  <si>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</si>
  <si>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</si>
  <si>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</si>
  <si>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</si>
  <si>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</si>
  <si>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</si>
  <si>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</si>
  <si>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</si>
  <si>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</si>
  <si>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</si>
  <si>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</si>
  <si>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</si>
  <si>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</si>
  <si>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</si>
  <si>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</si>
  <si>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</si>
  <si>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</si>
  <si>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</si>
  <si>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</si>
  <si>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</si>
  <si>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</si>
  <si>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</si>
  <si>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</si>
  <si>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</si>
  <si>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</si>
  <si>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</si>
  <si>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</si>
  <si>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</si>
  <si>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</si>
  <si>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</si>
  <si>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</si>
  <si>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</si>
  <si>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</si>
  <si>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</si>
  <si>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</si>
  <si>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</si>
  <si>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</si>
  <si>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</si>
  <si>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</si>
  <si>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</si>
  <si>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</si>
  <si>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</si>
  <si>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</si>
  <si>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</si>
  <si>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</si>
  <si>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</si>
  <si>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</si>
  <si>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</si>
  <si>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</si>
  <si>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</si>
  <si>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</si>
  <si>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</si>
  <si>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</si>
  <si>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</si>
  <si>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</si>
  <si>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</si>
  <si>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</si>
  <si>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</si>
  <si>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</si>
  <si>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</si>
  <si>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</si>
  <si>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</si>
  <si>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</si>
  <si>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</si>
  <si>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</si>
  <si>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</si>
  <si>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</si>
  <si>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</si>
  <si>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</si>
  <si>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</si>
  <si>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</si>
  <si>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</si>
  <si>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</si>
  <si>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</si>
  <si>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</si>
  <si>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</si>
  <si>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</si>
  <si>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</si>
  <si>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</si>
  <si>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</si>
  <si>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</si>
  <si>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</si>
  <si>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</si>
  <si>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</si>
  <si>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</si>
  <si>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</si>
  <si>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</si>
  <si>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</si>
  <si>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</si>
  <si>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</si>
  <si>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</si>
  <si>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</si>
  <si>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</si>
  <si>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</si>
  <si>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</si>
  <si>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</si>
  <si>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</si>
  <si>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</si>
  <si>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</si>
  <si>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</si>
  <si>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</si>
  <si>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</si>
  <si>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</si>
  <si>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</si>
  <si>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</si>
  <si>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</si>
  <si>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</si>
  <si>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</si>
  <si>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</si>
  <si>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</si>
  <si>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</si>
  <si>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</si>
  <si>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</si>
  <si>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</si>
  <si>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</si>
  <si>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</si>
  <si>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</si>
  <si>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</si>
  <si>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</si>
  <si>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</si>
  <si>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</si>
  <si>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</si>
  <si>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</si>
  <si>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</si>
  <si>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</si>
  <si>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</si>
  <si>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</si>
  <si>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</si>
  <si>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</si>
  <si>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</si>
  <si>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</si>
  <si>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</si>
  <si>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</si>
  <si>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</si>
  <si>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</si>
  <si>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</si>
  <si>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</si>
  <si>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</si>
  <si>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</si>
  <si>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</si>
  <si>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</si>
  <si>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</si>
  <si>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</si>
  <si>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</si>
  <si>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</si>
  <si>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</si>
  <si>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</si>
  <si>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</si>
  <si>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</si>
  <si>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</si>
  <si>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</si>
  <si>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</si>
  <si>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</si>
  <si>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</si>
  <si>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</si>
  <si>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</si>
  <si>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</si>
  <si>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</si>
  <si>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</si>
  <si>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</si>
  <si>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</si>
  <si>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</si>
  <si>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</si>
  <si>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</si>
  <si>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</si>
  <si>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</si>
  <si>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</si>
  <si>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</si>
  <si>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</si>
  <si>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</si>
  <si>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</si>
  <si>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</si>
  <si>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</si>
  <si>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</si>
  <si>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</si>
  <si>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</si>
  <si>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</si>
  <si>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</si>
  <si>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</si>
  <si>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</si>
  <si>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</si>
  <si>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</si>
  <si>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</si>
  <si>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</si>
  <si>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</si>
  <si>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</si>
  <si>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</si>
  <si>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</si>
  <si>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</si>
  <si>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</si>
  <si>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</si>
  <si>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</si>
  <si>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</si>
  <si>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</si>
  <si>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</si>
  <si>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</si>
  <si>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</si>
  <si>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</si>
  <si>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</si>
  <si>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</si>
  <si>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</si>
  <si>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</si>
  <si>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</si>
  <si>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</si>
  <si>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</si>
  <si>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</si>
  <si>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</si>
  <si>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</si>
  <si>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</si>
  <si>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</si>
  <si>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</si>
  <si>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</si>
  <si>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</si>
  <si>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</si>
  <si>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</si>
  <si>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</si>
  <si>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</si>
  <si>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</si>
  <si>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</si>
  <si>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</si>
  <si>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</si>
  <si>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</si>
  <si>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</si>
  <si>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</si>
  <si>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</si>
  <si>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</si>
  <si>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</si>
  <si>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</si>
  <si>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</si>
  <si>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</si>
  <si>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</si>
  <si>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</si>
  <si>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</si>
  <si>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</si>
  <si>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</si>
  <si>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</si>
  <si>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</si>
  <si>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</si>
  <si>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</si>
  <si>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</si>
  <si>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</si>
  <si>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</si>
  <si>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</si>
  <si>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</si>
  <si>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</si>
  <si>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</si>
  <si>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</si>
  <si>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</si>
  <si>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</si>
  <si>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</si>
  <si>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</si>
  <si>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</si>
  <si>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</si>
  <si>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</si>
  <si>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</si>
  <si>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</si>
  <si>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</si>
  <si>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</si>
  <si>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</si>
  <si>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</si>
  <si>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</si>
  <si>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</si>
  <si>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</si>
  <si>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</si>
  <si>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</si>
  <si>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</si>
  <si>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</si>
  <si>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</si>
  <si>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</si>
  <si>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</si>
  <si>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</si>
  <si>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</si>
  <si>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</si>
  <si>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</si>
  <si>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</si>
  <si>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</si>
  <si>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</si>
  <si>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</si>
  <si>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</si>
  <si>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</si>
  <si>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</si>
  <si>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</si>
  <si>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</si>
  <si>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</si>
  <si>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</si>
  <si>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</si>
  <si>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</si>
  <si>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</si>
  <si>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</si>
  <si>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</si>
  <si>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</si>
  <si>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</si>
  <si>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</si>
  <si>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</si>
  <si>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</si>
  <si>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</si>
  <si>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</si>
  <si>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</si>
  <si>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</si>
  <si>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</si>
  <si>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</si>
  <si>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</si>
  <si>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</si>
  <si>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</si>
  <si>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</si>
  <si>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</si>
  <si>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</si>
  <si>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</si>
  <si>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</si>
  <si>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</si>
  <si>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</si>
  <si>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</si>
  <si>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</si>
  <si>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</si>
  <si>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</si>
  <si>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</si>
  <si>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</si>
  <si>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</si>
  <si>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</si>
  <si>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</si>
  <si>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</si>
  <si>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</si>
  <si>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</si>
  <si>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</si>
  <si>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</si>
  <si>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</si>
  <si>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</si>
  <si>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</si>
  <si>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</si>
  <si>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</si>
  <si>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</si>
  <si>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</si>
  <si>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</si>
  <si>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</si>
  <si>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</si>
  <si>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</si>
  <si>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</si>
  <si>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</si>
  <si>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</si>
  <si>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</si>
  <si>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</si>
  <si>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</si>
  <si>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</si>
  <si>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</si>
  <si>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</si>
  <si>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</si>
  <si>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</si>
  <si>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</si>
  <si>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</si>
  <si>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</si>
  <si>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</si>
  <si>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</si>
  <si>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</si>
  <si>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</si>
  <si>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</si>
  <si>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</si>
  <si>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</si>
  <si>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</si>
  <si>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</si>
  <si>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</si>
  <si>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</si>
  <si>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</si>
  <si>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</si>
  <si>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</si>
  <si>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</si>
  <si>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</si>
  <si>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</si>
  <si>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</si>
  <si>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</si>
  <si>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</si>
  <si>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</si>
  <si>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</si>
  <si>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</si>
  <si>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</si>
  <si>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</si>
  <si>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</si>
  <si>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</si>
  <si>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</si>
  <si>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</si>
  <si>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</si>
  <si>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</si>
  <si>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</si>
  <si>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</si>
  <si>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</si>
  <si>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</si>
  <si>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</si>
  <si>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</si>
  <si>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</si>
  <si>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</si>
  <si>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</si>
  <si>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</si>
  <si>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</si>
  <si>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</si>
  <si>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</si>
  <si>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</si>
  <si>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</si>
  <si>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</si>
  <si>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</si>
  <si>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</si>
  <si>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</si>
  <si>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</si>
  <si>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</si>
  <si>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</si>
  <si>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</si>
  <si>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</si>
  <si>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</si>
  <si>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</si>
  <si>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</si>
  <si>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</si>
  <si>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</si>
  <si>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</si>
  <si>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</si>
  <si>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</si>
  <si>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</si>
  <si>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</si>
  <si>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</si>
  <si>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</si>
  <si>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</si>
  <si>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</si>
  <si>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</si>
  <si>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</si>
  <si>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</si>
  <si>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</si>
  <si>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</si>
  <si>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</si>
  <si>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</si>
  <si>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</si>
  <si>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</si>
  <si>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</si>
  <si>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</si>
  <si>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</si>
  <si>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</si>
  <si>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</si>
  <si>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</si>
  <si>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</si>
  <si>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</si>
  <si>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</si>
  <si>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</si>
  <si>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</si>
  <si>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</si>
  <si>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</si>
  <si>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</si>
  <si>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</si>
  <si>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</si>
  <si>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</si>
  <si>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</si>
  <si>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</si>
  <si>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</si>
  <si>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</si>
  <si>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</si>
  <si>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</si>
  <si>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</si>
  <si>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</si>
  <si>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</si>
  <si>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</si>
  <si>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</si>
  <si>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</si>
  <si>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</si>
  <si>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</si>
  <si>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</si>
  <si>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</si>
  <si>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</si>
  <si>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</si>
  <si>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</si>
  <si>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</si>
  <si>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</si>
  <si>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</si>
  <si>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</si>
  <si>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</si>
  <si>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</si>
  <si>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</si>
  <si>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</si>
  <si>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</si>
  <si>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</si>
  <si>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</si>
  <si>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</si>
  <si>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</si>
  <si>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</si>
  <si>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</si>
  <si>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</si>
  <si>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</si>
  <si>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</si>
  <si>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</si>
  <si>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</si>
  <si>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</si>
  <si>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</si>
  <si>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</si>
  <si>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</si>
  <si>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</si>
  <si>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</si>
  <si>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</si>
  <si>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</si>
  <si>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</si>
  <si>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</si>
  <si>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</si>
  <si>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</si>
  <si>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</si>
  <si>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</si>
  <si>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</si>
  <si>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</si>
  <si>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</si>
  <si>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</si>
  <si>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</si>
  <si>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</si>
  <si>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</si>
  <si>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</si>
  <si>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</si>
  <si>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</si>
  <si>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</si>
  <si>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</si>
  <si>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</si>
  <si>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</si>
  <si>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</si>
  <si>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</si>
  <si>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</si>
  <si>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</si>
  <si>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</si>
  <si>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</si>
  <si>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</si>
  <si>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</si>
  <si>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</si>
  <si>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</si>
  <si>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</si>
  <si>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</si>
  <si>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</si>
  <si>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</si>
  <si>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</si>
  <si>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</si>
  <si>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</si>
  <si>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</si>
  <si>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</si>
  <si>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</si>
  <si>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</si>
  <si>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</si>
  <si>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</si>
  <si>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</si>
  <si>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</si>
  <si>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</si>
  <si>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</si>
  <si>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</si>
  <si>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</si>
  <si>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</si>
  <si>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</si>
  <si>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</si>
  <si>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</si>
  <si>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</si>
  <si>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</si>
  <si>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</si>
  <si>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</si>
  <si>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</si>
  <si>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</si>
  <si>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</si>
  <si>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</si>
  <si>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</si>
  <si>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</si>
  <si>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</si>
  <si>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</si>
  <si>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</si>
  <si>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</si>
  <si>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</si>
  <si>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</si>
  <si>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</si>
  <si>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</si>
  <si>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</si>
  <si>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</si>
  <si>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</si>
  <si>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</si>
  <si>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</si>
  <si>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</si>
  <si>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</si>
  <si>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</si>
  <si>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</si>
  <si>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</si>
  <si>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</si>
  <si>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</si>
  <si>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</si>
  <si>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</si>
  <si>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</si>
  <si>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</si>
  <si>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</si>
  <si>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</si>
  <si>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</si>
  <si>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</si>
  <si>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</si>
  <si>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</si>
  <si>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</si>
  <si>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</si>
  <si>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</si>
  <si>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</si>
  <si>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</si>
  <si>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</si>
  <si>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</si>
  <si>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</si>
  <si>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</si>
  <si>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</si>
  <si>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</si>
  <si>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</si>
  <si>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</si>
  <si>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</si>
  <si>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</si>
  <si>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</si>
  <si>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</si>
  <si>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</si>
  <si>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</si>
  <si>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</si>
  <si>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</si>
  <si>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</si>
  <si>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</si>
  <si>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</si>
  <si>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</si>
  <si>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</si>
  <si>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</si>
  <si>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</si>
  <si>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</si>
  <si>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</si>
  <si>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</si>
  <si>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</si>
  <si>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</si>
  <si>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</si>
  <si>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</si>
  <si>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</si>
  <si>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</si>
  <si>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</si>
  <si>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</si>
  <si>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</si>
  <si>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</si>
  <si>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</si>
  <si>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</si>
  <si>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</si>
  <si>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</si>
  <si>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</si>
  <si>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</si>
  <si>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</si>
  <si>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</si>
  <si>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</si>
  <si>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</si>
  <si>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</si>
  <si>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</si>
  <si>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</si>
  <si>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</si>
  <si>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</si>
  <si>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</si>
  <si>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</si>
  <si>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</si>
  <si>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</si>
  <si>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</si>
  <si>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</si>
  <si>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</si>
  <si>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</si>
  <si>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</si>
  <si>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</si>
  <si>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</si>
  <si>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</si>
  <si>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</si>
  <si>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</si>
  <si>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</si>
  <si>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</si>
  <si>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</si>
  <si>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</si>
  <si>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</si>
  <si>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</si>
  <si>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</si>
  <si>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</si>
  <si>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</si>
  <si>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</si>
  <si>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</si>
  <si>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</si>
  <si>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</si>
  <si>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</si>
  <si>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</si>
  <si>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</si>
  <si>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</si>
  <si>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</si>
  <si>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</si>
  <si>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</si>
  <si>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</si>
  <si>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</si>
  <si>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</si>
  <si>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</si>
  <si>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</si>
  <si>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</si>
  <si>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</si>
  <si>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</si>
  <si>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</si>
  <si>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</si>
  <si>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</si>
  <si>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</si>
  <si>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</si>
  <si>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</si>
  <si>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</si>
  <si>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</si>
  <si>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</si>
  <si>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</si>
  <si>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</si>
  <si>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</si>
  <si>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</si>
  <si>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</si>
  <si>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</si>
  <si>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</si>
  <si>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</si>
  <si>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</si>
  <si>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</si>
  <si>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</si>
  <si>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</si>
  <si>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</si>
  <si>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</si>
  <si>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</si>
  <si>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</si>
  <si>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mês</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</si>
  <si>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</si>
  <si>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</si>
  <si>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</si>
  <si>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</si>
  <si>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</si>
  <si>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</si>
  <si>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</si>
  <si>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</si>
  <si>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</si>
  <si>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</si>
  <si>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</si>
  <si>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</si>
  <si>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</si>
  <si>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</si>
  <si>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</si>
  <si>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</si>
  <si>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</si>
  <si>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</si>
  <si>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</si>
  <si>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</si>
  <si>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</si>
  <si>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</si>
  <si>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</si>
  <si>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</si>
  <si>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</si>
  <si>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</si>
  <si>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</si>
  <si>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</si>
  <si>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</si>
  <si>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</si>
  <si>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</si>
  <si>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</si>
  <si>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</si>
  <si>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</si>
  <si>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</si>
  <si>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</si>
  <si>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</si>
  <si>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</si>
  <si>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SIURB (I)</t>
  </si>
  <si>
    <t>SIURB (E)</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</si>
  <si>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</si>
  <si>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</si>
  <si>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</si>
  <si>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</si>
  <si>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</si>
  <si>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</si>
  <si>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</si>
  <si>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</si>
  <si>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</si>
  <si>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</si>
  <si>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</si>
  <si>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</si>
  <si>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</si>
  <si>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</si>
  <si>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</si>
  <si>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</si>
  <si>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</si>
  <si>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</si>
  <si>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</si>
  <si>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</si>
  <si>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</si>
  <si>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</si>
  <si>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</si>
  <si>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</si>
  <si>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</si>
  <si>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</si>
  <si>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</si>
  <si>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</si>
  <si>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</si>
  <si>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</si>
  <si>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</si>
  <si>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</si>
  <si>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</si>
  <si>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</si>
  <si>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</si>
  <si>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</si>
  <si>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</si>
  <si>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</si>
  <si>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</si>
  <si>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</si>
  <si>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</si>
  <si>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</si>
  <si>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</si>
  <si>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</si>
  <si>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</si>
  <si>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</si>
  <si>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</si>
  <si>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</si>
  <si>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</si>
  <si>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</si>
  <si>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</si>
  <si>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</si>
  <si>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</si>
  <si>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</si>
  <si>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</si>
  <si>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</si>
  <si>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</si>
  <si>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</si>
  <si>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</si>
  <si>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</si>
  <si>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</si>
  <si>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</si>
  <si>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</si>
  <si>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</si>
  <si>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</si>
  <si>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</si>
  <si>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</si>
  <si>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</si>
  <si>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</si>
  <si>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</si>
  <si>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</si>
  <si>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</si>
  <si>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</si>
  <si>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</si>
  <si>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</si>
  <si>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</si>
  <si>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</si>
  <si>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</si>
  <si>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</si>
  <si>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</si>
  <si>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</si>
  <si>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</si>
  <si>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</si>
  <si>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</si>
  <si>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</si>
  <si>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</si>
  <si>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</si>
  <si>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</si>
  <si>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</si>
  <si>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</si>
  <si>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</si>
  <si>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</si>
  <si>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</si>
  <si>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</si>
  <si>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</si>
  <si>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</si>
  <si>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</si>
  <si>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</si>
  <si>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</si>
  <si>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</si>
  <si>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</si>
  <si>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</si>
  <si>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</si>
  <si>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</si>
  <si>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</si>
  <si>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</si>
  <si>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</si>
  <si>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</si>
  <si>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</si>
  <si>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</si>
  <si>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</si>
  <si>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</si>
  <si>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</si>
  <si>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</si>
  <si>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</si>
  <si>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</si>
  <si>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</si>
  <si>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</si>
  <si>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</si>
  <si>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</si>
  <si>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</si>
  <si>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</si>
  <si>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</si>
  <si>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</si>
  <si>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</si>
  <si>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</si>
  <si>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</si>
  <si>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</si>
  <si>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</si>
  <si>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</si>
  <si>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</si>
  <si>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</si>
  <si>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</si>
  <si>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</si>
  <si>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</si>
  <si>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</si>
  <si>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</si>
  <si>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</si>
  <si>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</si>
  <si>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</si>
  <si>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</si>
  <si>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</si>
  <si>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</si>
  <si>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</si>
  <si>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</si>
  <si>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</si>
  <si>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</si>
  <si>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</si>
  <si>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</si>
  <si>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</si>
  <si>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</si>
  <si>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</si>
  <si>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</si>
  <si>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</si>
  <si>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</si>
  <si>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</si>
  <si>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</si>
  <si>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</si>
  <si>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</si>
  <si>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</si>
  <si>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</si>
  <si>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</si>
  <si>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</si>
  <si>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ATESTADOS</t>
  </si>
  <si>
    <t>TE DE REDUÇÃO, CPVC, SOLDÁVEL, DN 28 X 22 MM, INSTALADO EM RAMAL DE DISTRIBUIÇÃO DE ÁGUA - FORNECIMENTO E INSTALAÇÃO. AF_06/2022</t>
  </si>
  <si>
    <t>Nº</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</si>
  <si>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</si>
  <si>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</si>
  <si>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</si>
  <si>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</si>
  <si>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</si>
  <si>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</si>
  <si>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</si>
  <si>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</si>
  <si>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</si>
  <si>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Porta/portinhola tipo veneziana de abrir em alumínio, sob medida</t>
  </si>
  <si>
    <t>Portinhola tipo veneziana de abrir em alumínio, linha comercial</t>
  </si>
  <si>
    <t>32.06.240</t>
  </si>
  <si>
    <t>Película adesiva jateada para vidros - uso interno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</si>
  <si>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</si>
  <si>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</si>
  <si>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quadrada de sobrepor tipo calha fechada, com difusor plano, para 4 lâmpadas tubulares de 14 W/16 W/18 W</t>
  </si>
  <si>
    <t>Luminária retangular de embutir tipo calha aberta com refletor assimétrico em alumínio de alto brilho para 2 lâmpadas tubulares de 28 W/54 W</t>
  </si>
  <si>
    <t>Bloco diagonal em concreto tipo piso drenante para plantio de grama - espessura de 10 cm</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</si>
  <si>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</si>
  <si>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</si>
  <si>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</si>
  <si>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</si>
  <si>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</si>
  <si>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</si>
  <si>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</si>
  <si>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</si>
  <si>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</si>
  <si>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</si>
  <si>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</si>
  <si>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</si>
  <si>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</si>
  <si>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</si>
  <si>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</si>
  <si>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</si>
  <si>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</si>
  <si>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</si>
  <si>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</si>
  <si>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</si>
  <si>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</si>
  <si>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</si>
  <si>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</si>
  <si>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</si>
  <si>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</si>
  <si>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</si>
  <si>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</si>
  <si>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</si>
  <si>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</si>
  <si>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</si>
  <si>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</si>
  <si>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</si>
  <si>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</si>
  <si>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</si>
  <si>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</si>
  <si>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</si>
  <si>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</si>
  <si>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</si>
  <si>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</si>
  <si>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</si>
  <si>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</si>
  <si>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</si>
  <si>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</si>
  <si>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</si>
  <si>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</si>
  <si>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</si>
  <si>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</si>
  <si>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</si>
  <si>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</si>
  <si>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</si>
  <si>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</si>
  <si>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</si>
  <si>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</si>
  <si>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</si>
  <si>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</si>
  <si>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</si>
  <si>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</si>
  <si>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</si>
  <si>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</si>
  <si>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</si>
  <si>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</si>
  <si>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</si>
  <si>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</si>
  <si>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</si>
  <si>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</si>
  <si>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</si>
  <si>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</si>
  <si>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</si>
  <si>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</si>
  <si>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</si>
  <si>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</si>
  <si>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</si>
  <si>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</si>
  <si>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</si>
  <si>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</si>
  <si>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</si>
  <si>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</si>
  <si>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</si>
  <si>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</si>
  <si>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</si>
  <si>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</si>
  <si>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</si>
  <si>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</si>
  <si>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</si>
  <si>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</si>
  <si>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</si>
  <si>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</si>
  <si>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</si>
  <si>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</si>
  <si>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</si>
  <si>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</si>
  <si>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</si>
  <si>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</si>
  <si>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</si>
  <si>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</si>
  <si>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</si>
  <si>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</si>
  <si>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</si>
  <si>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</si>
  <si>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</si>
  <si>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</si>
  <si>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</si>
  <si>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</si>
  <si>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</si>
  <si>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</si>
  <si>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</si>
  <si>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</si>
  <si>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</si>
  <si>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</si>
  <si>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</si>
  <si>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</si>
  <si>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</si>
  <si>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</si>
  <si>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</si>
  <si>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</si>
  <si>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</si>
  <si>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</si>
  <si>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</si>
  <si>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</si>
  <si>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</si>
  <si>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</si>
  <si>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</si>
  <si>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</si>
  <si>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</si>
  <si>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</si>
  <si>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</si>
  <si>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</si>
  <si>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</si>
  <si>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</si>
  <si>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</si>
  <si>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</si>
  <si>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</si>
  <si>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</si>
  <si>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</si>
  <si>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</si>
  <si>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</si>
  <si>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CONTRAPISO EM ARGAMASSA PRONTA, PREPARO MANUAL, APLICADO EM ÁREAS SECAS SOBRE LAJE, ADERIDO, ACABAMENTO NÃO REFORÇADO, ESPESSURA 2CM. AF_07/2021</t>
  </si>
  <si>
    <t>Canaleta perfil cartola 50 x 70 x 3 mm - aba 20 mm</t>
  </si>
  <si>
    <t>Estrutura em perfil de aço ASTM A36 corte, solda e montagem - fornecimento e instalação</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</si>
  <si>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</si>
  <si>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</si>
  <si>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</si>
  <si>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</si>
  <si>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</si>
  <si>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</si>
  <si>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</si>
  <si>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</si>
  <si>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</si>
  <si>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</si>
  <si>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</si>
  <si>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</si>
  <si>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</si>
  <si>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</si>
  <si>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</si>
  <si>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</si>
  <si>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</si>
  <si>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</si>
  <si>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</si>
  <si>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</si>
  <si>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</si>
  <si>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</si>
  <si>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</si>
  <si>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</si>
  <si>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</si>
  <si>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</si>
  <si>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SUBTOTAL</t>
  </si>
  <si>
    <t>DETALHAMENTO DO BDI</t>
  </si>
  <si>
    <t>CLASSIFICAÇÃO DA OBRA (CNAE 2.0)</t>
  </si>
  <si>
    <t>Construção de Edifícios</t>
  </si>
  <si>
    <t>Construção de Rodovias e Ferrovias</t>
  </si>
  <si>
    <t>Construção de Redes de Abastecimento de Água, Coleta de Esgoto e Construções Correlatas</t>
  </si>
  <si>
    <t>TIPO DE OBRA</t>
  </si>
  <si>
    <r>
      <t xml:space="preserve">Descrição:
Para o tipo de obra </t>
    </r>
    <r>
      <rPr>
        <b/>
        <sz val="10"/>
        <color rgb="FF000000"/>
        <rFont val="Calibri"/>
        <family val="2"/>
        <charset val="1"/>
      </rPr>
      <t>“Construção de Rodovias e Ferrovias”</t>
    </r>
    <r>
      <rPr>
        <sz val="10"/>
        <color rgb="FF000000"/>
        <rFont val="Calibri"/>
        <family val="2"/>
        <charset val="1"/>
      </rPr>
      <t xml:space="preserve">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r>
  </si>
  <si>
    <r>
      <t xml:space="preserve">Descrição:
Para o tipo de obra </t>
    </r>
    <r>
      <rPr>
        <b/>
        <sz val="10"/>
        <color rgb="FF000000"/>
        <rFont val="Calibri"/>
        <family val="2"/>
        <charset val="1"/>
      </rPr>
      <t>“Construção de Redes de Abastecimento de Água, Coleta de Esgoto e Construções Correlatas”</t>
    </r>
    <r>
      <rPr>
        <sz val="10"/>
        <color rgb="FF000000"/>
        <rFont val="Calibri"/>
        <family val="2"/>
        <charset val="1"/>
      </rPr>
      <t xml:space="preserve"> enquadram-se: 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r>
  </si>
  <si>
    <r>
      <t xml:space="preserve">Descrição:
Para o tipo de obra </t>
    </r>
    <r>
      <rPr>
        <b/>
        <sz val="10"/>
        <color rgb="FF000000"/>
        <rFont val="Calibri"/>
        <family val="2"/>
        <charset val="1"/>
      </rPr>
      <t>“Construção e Manutenção de Estações e Redes de Distribuição de Energia Elétrica”</t>
    </r>
    <r>
      <rPr>
        <sz val="10"/>
        <color rgb="FF000000"/>
        <rFont val="Calibri"/>
        <family val="2"/>
        <charset val="1"/>
      </rPr>
      <t xml:space="preserve"> enquadram-se: 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r>
  </si>
  <si>
    <r>
      <t xml:space="preserve">Descrição:
Para o tipo de obra </t>
    </r>
    <r>
      <rPr>
        <b/>
        <sz val="10"/>
        <color rgb="FF000000"/>
        <rFont val="Calibri"/>
        <family val="2"/>
        <charset val="1"/>
      </rPr>
      <t>“Portuárias, Marítimas e Fluviais”</t>
    </r>
    <r>
      <rPr>
        <sz val="10"/>
        <color rgb="FF000000"/>
        <rFont val="Calibri"/>
        <family val="2"/>
        <charset val="1"/>
      </rPr>
      <t xml:space="preserve"> enquadram-se: 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t>
    </r>
  </si>
  <si>
    <t>COMPOSIÇÃO (CONFORME ACÓRDÃO Nº 2.622/2013 - TCU - PLENÁRIO)</t>
  </si>
  <si>
    <t>Descrição</t>
  </si>
  <si>
    <t>Faixa referencial</t>
  </si>
  <si>
    <t>Adotado</t>
  </si>
  <si>
    <t>Critério</t>
  </si>
  <si>
    <t>FAIXA REFERENCIAL</t>
  </si>
  <si>
    <t>1º quartil</t>
  </si>
  <si>
    <t>3º quartil</t>
  </si>
  <si>
    <t>Administração Central</t>
  </si>
  <si>
    <t>Valor médio em atendimento ao Acórdão n. 2.622/2013–PL</t>
  </si>
  <si>
    <t>S + G</t>
  </si>
  <si>
    <t>Seguro + Garantia</t>
  </si>
  <si>
    <t>Risco</t>
  </si>
  <si>
    <t>Valor médio por se tratar de obra em área e/ou prazo em condições normais de execução</t>
  </si>
  <si>
    <t>Despesas Financeiras</t>
  </si>
  <si>
    <t>Fórmula proposta no Acórdão n. 2.369/2011–PL [1]</t>
  </si>
  <si>
    <t>Lucro</t>
  </si>
  <si>
    <t>I</t>
  </si>
  <si>
    <t>PIS</t>
  </si>
  <si>
    <t>Tributos</t>
  </si>
  <si>
    <t>Contribuição para o Programa de Integração Social (PIS) definida pelo Decreto-Lei nº 2.445/88 e 2.449/88</t>
  </si>
  <si>
    <t>Adm Local</t>
  </si>
  <si>
    <t>COFINS</t>
  </si>
  <si>
    <t>Contribuição para o Financiamento da Seguridade Social (COFINS) definida pela Lei  9.718/98</t>
  </si>
  <si>
    <t>Contribuição Previdenciária sobre a Receita Bruta para a opção de desoneração da folha de pagamento, definida pela Lei nº 12.546/11</t>
  </si>
  <si>
    <t>TIPO</t>
  </si>
  <si>
    <t>BDI SEM DESONERAÇÃO NA FOLHA DE PAGAMENTO</t>
  </si>
  <si>
    <t>BDI COM DESONERAÇÃO NA FOLHA DE PAGAMENTO</t>
  </si>
  <si>
    <t>FÓRMULA DE CÁLCULO DO BDI</t>
  </si>
  <si>
    <t>Apresentada no Acórdão 2.369/2011–PL</t>
  </si>
  <si>
    <t>CÁLCULO DA DESPESA FINANCEIRA</t>
  </si>
  <si>
    <t>HISTÓRICO DA TAXA SELIC EM PERÍODO DE 12 MESES (% a.a.)</t>
  </si>
  <si>
    <t>[1]</t>
  </si>
  <si>
    <t>sendo:</t>
  </si>
  <si>
    <t>DF - Despesa Financeira.</t>
  </si>
  <si>
    <t>TAXA SELIC - Taxa oficial de juros apurada no Sistema Especial de Liquidação e de Custódia (Selic).</t>
  </si>
  <si>
    <t>DU - Média dos dias úteis decorridos entre a data média de desembolso e a efetivação do pagamento contratual.</t>
  </si>
  <si>
    <t>JANEIRO/2024</t>
  </si>
  <si>
    <t>FEVEREIRO/2024</t>
  </si>
  <si>
    <t>MARÇO/2024</t>
  </si>
  <si>
    <t>ADOTADA</t>
  </si>
  <si>
    <t>Fonte: Banco Central do Brasil</t>
  </si>
  <si>
    <t>OPÇÕES BDI</t>
  </si>
  <si>
    <t>1º Quartil por se tratar de obra simples, em condições favoráveis, com execução em rítmo adequado</t>
  </si>
  <si>
    <t>3º Quartil por se tratar de obra complexa, em condições adversas, com execução em rítmo acelerado, em áreas restritas</t>
  </si>
  <si>
    <t>Demolição mecânica de concreto simples com escavadeira hidráulica</t>
  </si>
  <si>
    <t>Usinagem de concreto asfáltico reciclado a frio com espuma de asfalto, agregado produzido e cimento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</si>
  <si>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</si>
  <si>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</si>
  <si>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</si>
  <si>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</si>
  <si>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</si>
  <si>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</si>
  <si>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</si>
  <si>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</si>
  <si>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</si>
  <si>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</si>
  <si>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</si>
  <si>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</si>
  <si>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</si>
  <si>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</si>
  <si>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</si>
  <si>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</si>
  <si>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</si>
  <si>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</si>
  <si>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</si>
  <si>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</si>
  <si>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</si>
  <si>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</si>
  <si>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</si>
  <si>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</si>
  <si>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</si>
  <si>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</si>
  <si>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</si>
  <si>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</si>
  <si>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</si>
  <si>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</si>
  <si>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</si>
  <si>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</si>
  <si>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</si>
  <si>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</si>
  <si>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</si>
  <si>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</si>
  <si>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</si>
  <si>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</si>
  <si>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</si>
  <si>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</si>
  <si>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</si>
  <si>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</si>
  <si>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</si>
  <si>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</si>
  <si>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</si>
  <si>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</si>
  <si>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</si>
  <si>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</si>
  <si>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</si>
  <si>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</si>
  <si>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</si>
  <si>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</si>
  <si>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</si>
  <si>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</si>
  <si>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</si>
  <si>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</si>
  <si>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</si>
  <si>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</si>
  <si>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</si>
  <si>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</si>
  <si>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</si>
  <si>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</si>
  <si>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</si>
  <si>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</si>
  <si>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</si>
  <si>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</si>
  <si>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</si>
  <si>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</si>
  <si>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</si>
  <si>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</si>
  <si>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</si>
  <si>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</si>
  <si>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</si>
  <si>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</si>
  <si>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</si>
  <si>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</si>
  <si>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</si>
  <si>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</si>
  <si>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</si>
  <si>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</si>
  <si>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</si>
  <si>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</si>
  <si>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</si>
  <si>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</si>
  <si>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</si>
  <si>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</si>
  <si>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</si>
  <si>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</si>
  <si>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</si>
  <si>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</si>
  <si>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</si>
  <si>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</si>
  <si>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</si>
  <si>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</si>
  <si>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</si>
  <si>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</si>
  <si>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</si>
  <si>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</si>
  <si>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</si>
  <si>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</si>
  <si>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</si>
  <si>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</si>
  <si>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</si>
  <si>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</si>
  <si>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</si>
  <si>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</si>
  <si>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</si>
  <si>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</si>
  <si>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</si>
  <si>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</si>
  <si>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</si>
  <si>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</si>
  <si>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</si>
  <si>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</si>
  <si>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</si>
  <si>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</si>
  <si>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</si>
  <si>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</si>
  <si>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</si>
  <si>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</si>
  <si>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</si>
  <si>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</si>
  <si>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</si>
  <si>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</si>
  <si>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</si>
  <si>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</si>
  <si>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</si>
  <si>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</si>
  <si>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</si>
  <si>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</si>
  <si>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</si>
  <si>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</si>
  <si>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</si>
  <si>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</si>
  <si>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</si>
  <si>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</si>
  <si>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</si>
  <si>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</si>
  <si>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</si>
  <si>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</si>
  <si>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</si>
  <si>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</si>
  <si>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</si>
  <si>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</si>
  <si>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</si>
  <si>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</si>
  <si>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</si>
  <si>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</si>
  <si>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</si>
  <si>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</si>
  <si>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</si>
  <si>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</si>
  <si>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</si>
  <si>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</si>
  <si>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</si>
  <si>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</si>
  <si>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</si>
  <si>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</si>
  <si>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</si>
  <si>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</si>
  <si>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</si>
  <si>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</si>
  <si>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</si>
  <si>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</si>
  <si>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</si>
  <si>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</si>
  <si>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</si>
  <si>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</si>
  <si>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</si>
  <si>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</si>
  <si>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</si>
  <si>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</si>
  <si>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</si>
  <si>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</si>
  <si>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</si>
  <si>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</si>
  <si>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</si>
  <si>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</si>
  <si>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</si>
  <si>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</si>
  <si>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</si>
  <si>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</si>
  <si>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</si>
  <si>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</si>
  <si>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</si>
  <si>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</si>
  <si>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</si>
  <si>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</si>
  <si>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</si>
  <si>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</si>
  <si>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</si>
  <si>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</si>
  <si>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</si>
  <si>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</si>
  <si>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</si>
  <si>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</si>
  <si>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</si>
  <si>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</si>
  <si>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</si>
  <si>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</si>
  <si>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</si>
  <si>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</si>
  <si>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</si>
  <si>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</si>
  <si>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</si>
  <si>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</si>
  <si>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</si>
  <si>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</si>
  <si>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</si>
  <si>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</si>
  <si>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</si>
  <si>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</si>
  <si>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</si>
  <si>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</si>
  <si>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</si>
  <si>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</si>
  <si>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</si>
  <si>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</si>
  <si>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</si>
  <si>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</si>
  <si>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</si>
  <si>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</si>
  <si>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</si>
  <si>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</si>
  <si>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</si>
  <si>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</si>
  <si>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</si>
  <si>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</si>
  <si>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</si>
  <si>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</si>
  <si>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</si>
  <si>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</si>
  <si>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</si>
  <si>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</si>
  <si>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</si>
  <si>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</si>
  <si>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</si>
  <si>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</si>
  <si>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</si>
  <si>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</si>
  <si>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</si>
  <si>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</si>
  <si>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</si>
  <si>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</si>
  <si>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</si>
  <si>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</si>
  <si>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</si>
  <si>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</si>
  <si>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</si>
  <si>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</si>
  <si>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</si>
  <si>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</si>
  <si>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</si>
  <si>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</si>
  <si>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</si>
  <si>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</si>
  <si>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</si>
  <si>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</si>
  <si>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</si>
  <si>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</si>
  <si>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</si>
  <si>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</si>
  <si>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</si>
  <si>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</si>
  <si>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</si>
  <si>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</si>
  <si>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</si>
  <si>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</si>
  <si>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</si>
  <si>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</si>
  <si>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</si>
  <si>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</si>
  <si>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</si>
  <si>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</si>
  <si>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</si>
  <si>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</si>
  <si>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</si>
  <si>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</si>
  <si>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</si>
  <si>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</si>
  <si>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</si>
  <si>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</si>
  <si>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</si>
  <si>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</si>
  <si>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</si>
  <si>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</si>
  <si>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</si>
  <si>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</si>
  <si>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</si>
  <si>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</si>
  <si>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</si>
  <si>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</si>
  <si>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</si>
  <si>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</si>
  <si>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</si>
  <si>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</si>
  <si>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</si>
  <si>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</si>
  <si>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</si>
  <si>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</si>
  <si>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</si>
  <si>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</si>
  <si>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</si>
  <si>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</si>
  <si>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</si>
  <si>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</si>
  <si>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</si>
  <si>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</si>
  <si>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</si>
  <si>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</si>
  <si>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</si>
  <si>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</si>
  <si>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</si>
  <si>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</si>
  <si>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</si>
  <si>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</si>
  <si>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</si>
  <si>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</si>
  <si>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</si>
  <si>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</si>
  <si>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</si>
  <si>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</si>
  <si>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</si>
  <si>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</si>
  <si>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</si>
  <si>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RETROESCAVADEIRA (CAPACIDADE DA CAÇAMBA   DA RETRO: 0,26 M³/POTÊNCIA: 88 HP), LARGURA 0,8 A 1,5 M, PROFUNDIDADE 1,5 A 3,0 M, COM SOLO (SEM SUBSTITUIÇÃO) DE 1ª CATEGORIA E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</si>
  <si>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</si>
  <si>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</si>
  <si>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</si>
  <si>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</si>
  <si>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</si>
  <si>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</si>
  <si>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</si>
  <si>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</si>
  <si>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</si>
  <si>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</si>
  <si>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</si>
  <si>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</si>
  <si>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</si>
  <si>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</si>
  <si>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</si>
  <si>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</si>
  <si>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</si>
  <si>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</si>
  <si>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</si>
  <si>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</si>
  <si>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</si>
  <si>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</si>
  <si>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</si>
  <si>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</si>
  <si>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</si>
  <si>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</si>
  <si>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</si>
  <si>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</si>
  <si>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</si>
  <si>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</si>
  <si>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</si>
  <si>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</si>
  <si>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</si>
  <si>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</si>
  <si>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</si>
  <si>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</si>
  <si>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</si>
  <si>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</si>
  <si>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</si>
  <si>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</si>
  <si>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</si>
  <si>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</si>
  <si>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</si>
  <si>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</si>
  <si>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</si>
  <si>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</si>
  <si>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</si>
  <si>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</si>
  <si>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</si>
  <si>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</si>
  <si>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</si>
  <si>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</si>
  <si>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</si>
  <si>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</si>
  <si>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</si>
  <si>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</si>
  <si>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</si>
  <si>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</si>
  <si>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</si>
  <si>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</si>
  <si>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</si>
  <si>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</si>
  <si>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</si>
  <si>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</si>
  <si>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</si>
  <si>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</si>
  <si>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</si>
  <si>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</si>
  <si>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</si>
  <si>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</si>
  <si>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</si>
  <si>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</si>
  <si>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</si>
  <si>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</si>
  <si>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</si>
  <si>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</si>
  <si>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</si>
  <si>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</si>
  <si>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</si>
  <si>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</si>
  <si>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</si>
  <si>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</si>
  <si>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</si>
  <si>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</si>
  <si>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</si>
  <si>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</si>
  <si>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</si>
  <si>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</si>
  <si>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</si>
  <si>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</si>
  <si>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</si>
  <si>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</si>
  <si>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</si>
  <si>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</si>
  <si>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</si>
  <si>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</si>
  <si>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</si>
  <si>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</si>
  <si>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</si>
  <si>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</si>
  <si>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</si>
  <si>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</si>
  <si>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</si>
  <si>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</si>
  <si>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</si>
  <si>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</si>
  <si>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</si>
  <si>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</si>
  <si>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</si>
  <si>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</si>
  <si>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</si>
  <si>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</si>
  <si>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</si>
  <si>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</si>
  <si>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</si>
  <si>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</si>
  <si>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</si>
  <si>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</si>
  <si>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</si>
  <si>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</si>
  <si>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</si>
  <si>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</si>
  <si>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</si>
  <si>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</si>
  <si>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</si>
  <si>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</si>
  <si>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</si>
  <si>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</si>
  <si>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</si>
  <si>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</si>
  <si>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</si>
  <si>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</si>
  <si>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</si>
  <si>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</si>
  <si>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</si>
  <si>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</si>
  <si>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PASSEIO</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</si>
  <si>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</si>
  <si>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</si>
  <si>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</si>
  <si>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</si>
  <si>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</si>
  <si>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</si>
  <si>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</si>
  <si>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</si>
  <si>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</si>
  <si>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</si>
  <si>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</si>
  <si>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</si>
  <si>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</si>
  <si>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</si>
  <si>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</si>
  <si>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</si>
  <si>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</si>
  <si>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</si>
  <si>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</si>
  <si>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</si>
  <si>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</si>
  <si>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</si>
  <si>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</si>
  <si>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</si>
  <si>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</si>
  <si>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</si>
  <si>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</si>
  <si>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</si>
  <si>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</si>
  <si>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</si>
  <si>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</si>
  <si>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</si>
  <si>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</si>
  <si>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</si>
  <si>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</si>
  <si>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</si>
  <si>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</si>
  <si>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</si>
  <si>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</si>
  <si>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</si>
  <si>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</si>
  <si>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</si>
  <si>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</si>
  <si>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</si>
  <si>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</si>
  <si>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</si>
  <si>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</si>
  <si>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</si>
  <si>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</si>
  <si>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</si>
  <si>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</si>
  <si>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</si>
  <si>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</si>
  <si>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</si>
  <si>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</si>
  <si>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</si>
  <si>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</si>
  <si>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</si>
  <si>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</si>
  <si>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</si>
  <si>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</si>
  <si>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</si>
  <si>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</si>
  <si>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</si>
  <si>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</si>
  <si>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</si>
  <si>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</si>
  <si>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</si>
  <si>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</si>
  <si>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</si>
  <si>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</si>
  <si>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</si>
  <si>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</si>
  <si>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</si>
  <si>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</si>
  <si>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</si>
  <si>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</si>
  <si>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</si>
  <si>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</si>
  <si>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</si>
  <si>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</si>
  <si>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</si>
  <si>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</si>
  <si>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</si>
  <si>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</si>
  <si>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</si>
  <si>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</si>
  <si>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</si>
  <si>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</si>
  <si>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</si>
  <si>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</si>
  <si>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</si>
  <si>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</si>
  <si>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</si>
  <si>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</si>
  <si>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</si>
  <si>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</si>
  <si>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</si>
  <si>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</si>
  <si>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</si>
  <si>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</si>
  <si>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</si>
  <si>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</si>
  <si>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</si>
  <si>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</si>
  <si>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</si>
  <si>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</si>
  <si>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</si>
  <si>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</si>
  <si>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</si>
  <si>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</si>
  <si>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</si>
  <si>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</si>
  <si>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</si>
  <si>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</si>
  <si>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</si>
  <si>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</si>
  <si>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</si>
  <si>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</si>
  <si>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</si>
  <si>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</si>
  <si>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</si>
  <si>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</si>
  <si>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</si>
  <si>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</si>
  <si>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</si>
  <si>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</si>
  <si>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</si>
  <si>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</si>
  <si>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</si>
  <si>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</si>
  <si>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</si>
  <si>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</si>
  <si>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</si>
  <si>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</si>
  <si>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</si>
  <si>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</si>
  <si>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</si>
  <si>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</si>
  <si>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</si>
  <si>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</si>
  <si>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</si>
  <si>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</si>
  <si>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</si>
  <si>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</si>
  <si>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</si>
  <si>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</si>
  <si>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</si>
  <si>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</si>
  <si>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</si>
  <si>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</si>
  <si>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</si>
  <si>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</si>
  <si>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</si>
  <si>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</si>
  <si>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</si>
  <si>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</si>
  <si>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</si>
  <si>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</si>
  <si>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</si>
  <si>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</si>
  <si>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</si>
  <si>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</si>
  <si>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</si>
  <si>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</si>
  <si>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</si>
  <si>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</si>
  <si>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</si>
  <si>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</si>
  <si>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</si>
  <si>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</si>
  <si>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</si>
  <si>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</si>
  <si>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</si>
  <si>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</si>
  <si>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</si>
  <si>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</si>
  <si>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</si>
  <si>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</si>
  <si>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</si>
  <si>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</si>
  <si>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</si>
  <si>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</si>
  <si>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</si>
  <si>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</si>
  <si>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</si>
  <si>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</si>
  <si>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</si>
  <si>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</si>
  <si>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</si>
  <si>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</si>
  <si>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</si>
  <si>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</si>
  <si>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</si>
  <si>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</si>
  <si>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</si>
  <si>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</si>
  <si>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</si>
  <si>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</si>
  <si>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</si>
  <si>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</si>
  <si>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</si>
  <si>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</si>
  <si>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</si>
  <si>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</si>
  <si>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</si>
  <si>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</si>
  <si>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</si>
  <si>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</si>
  <si>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</si>
  <si>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</si>
  <si>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</si>
  <si>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</si>
  <si>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</si>
  <si>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</si>
  <si>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</si>
  <si>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</si>
  <si>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</si>
  <si>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</si>
  <si>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</si>
  <si>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</si>
  <si>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</si>
  <si>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</si>
  <si>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</si>
  <si>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</si>
  <si>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</si>
  <si>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</si>
  <si>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</si>
  <si>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</si>
  <si>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</si>
  <si>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</si>
  <si>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</si>
  <si>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</si>
  <si>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</si>
  <si>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</si>
  <si>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</si>
  <si>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</si>
  <si>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</si>
  <si>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</si>
  <si>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</si>
  <si>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</si>
  <si>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</si>
  <si>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</si>
  <si>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</si>
  <si>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</si>
  <si>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</si>
  <si>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</si>
  <si>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</si>
  <si>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</si>
  <si>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</si>
  <si>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</si>
  <si>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</si>
  <si>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</si>
  <si>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</si>
  <si>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</si>
  <si>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</si>
  <si>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</si>
  <si>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</si>
  <si>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</si>
  <si>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</si>
  <si>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</si>
  <si>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</si>
  <si>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</si>
  <si>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</si>
  <si>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</si>
  <si>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</si>
  <si>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</si>
  <si>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</si>
  <si>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</si>
  <si>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</si>
  <si>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</si>
  <si>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</si>
  <si>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</si>
  <si>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</si>
  <si>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</si>
  <si>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</si>
  <si>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</si>
  <si>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</si>
  <si>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</si>
  <si>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</si>
  <si>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</si>
  <si>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</si>
  <si>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</si>
  <si>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</si>
  <si>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</si>
  <si>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</si>
  <si>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</si>
  <si>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</si>
  <si>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</si>
  <si>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</si>
  <si>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</si>
  <si>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</si>
  <si>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</si>
  <si>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</si>
  <si>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</si>
  <si>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</si>
  <si>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</si>
  <si>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</si>
  <si>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</si>
  <si>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</si>
  <si>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</si>
  <si>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</si>
  <si>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</si>
  <si>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</si>
  <si>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</si>
  <si>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</si>
  <si>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</si>
  <si>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</si>
  <si>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</si>
  <si>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</si>
  <si>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</si>
  <si>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</si>
  <si>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</si>
  <si>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</si>
  <si>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</si>
  <si>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</si>
  <si>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</si>
  <si>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</si>
  <si>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</si>
  <si>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</si>
  <si>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</si>
  <si>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</si>
  <si>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</si>
  <si>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</si>
  <si>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</si>
  <si>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ATERRO, INCLUSIVE COMPACTAÇÃO MANUAL</t>
  </si>
  <si>
    <t>ARRASAMENTO DE ESTACA</t>
  </si>
  <si>
    <t>APICOAMENTO MECÂNICO DE SUPERFÍCIE DE CONCRETO</t>
  </si>
  <si>
    <t>FECHADURA TIPO GORGE (55MM) - TRÁFEGO INTENSO, MAÇANETA EM ZEMAC, GUARNIÇÕES EM AÇO, ACABAMENTO CROMADO BRILHANTE</t>
  </si>
  <si>
    <t>EF.06 - PEITORIL DE MADEIRA</t>
  </si>
  <si>
    <t>PORTA EM FERRO PERFILADO FIXO COMPLEMENTO PORTA (INCLUSIVE VIDRO E PINTURA)</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</si>
  <si>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</si>
  <si>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</si>
  <si>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</si>
  <si>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</si>
  <si>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</si>
  <si>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</si>
  <si>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</si>
  <si>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CAVALETE DE ENTRADA QUÁDRUPLO GALVANIZADO - 3/4"</t>
  </si>
  <si>
    <t>CAVALETE DE ENTRADA SEXTUPLO GALVANIZADO - 3/4"</t>
  </si>
  <si>
    <t>CHAPISCO COMUM - ARGAMASSA DE CIMENTO E AREIA 1:4</t>
  </si>
  <si>
    <t>ENCHIMENTO DE CONCRETO COM AGREGADO RECICLADO</t>
  </si>
  <si>
    <t>PISO CERÂMICO NÃO ESMALTADO ANTIDERRAPANTE - ASSENTADO COM ARGAMASSA COLANTE (PARA COZINHAS E REFEITÓRIOS)</t>
  </si>
  <si>
    <t>PISO CERÂMICO ESMALTADO (PEI-5) - ASSENTADO COM ARGAMASSA COLANTE</t>
  </si>
  <si>
    <t xml:space="preserve"> PISO PORTÁTIL DE POLIPROPILENO EM QUADRAS POLIESPORTIVAS,
ÁREA INTERNA - FORNECIMENTO E INSTALAÇÃO</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</si>
  <si>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</si>
  <si>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</si>
  <si>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</si>
  <si>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</si>
  <si>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</si>
  <si>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LOUSA EM LAMINADO MELAMÍNICO BRANCO SOBRE COMPENSADO</t>
  </si>
  <si>
    <t>MESA DE PREPARO PARA COZINHAS - EM MÁRMORE</t>
  </si>
  <si>
    <t>RETIRADA DE MINI GUIAS DE CONCRETO</t>
  </si>
  <si>
    <t>RETIRADA DE TAPUME METÁLICO</t>
  </si>
  <si>
    <t>RECOLOCAÇÃO DE MINI GUIAS DE CONCRETO</t>
  </si>
  <si>
    <t>NC.26 - ORLA DE SEPARAÇÃO EM CONCRETO</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</si>
  <si>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</si>
  <si>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</si>
  <si>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</si>
  <si>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</si>
  <si>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</si>
  <si>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</si>
  <si>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</si>
  <si>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INA.01 - IMPRIMAÇÃO BETUMINOSA LIGANTE</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</si>
  <si>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</si>
  <si>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</si>
  <si>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</si>
  <si>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</si>
  <si>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CARGA DE PNEUS EM CAMINHÃO</t>
  </si>
  <si>
    <t>TON</t>
  </si>
  <si>
    <t>FORNECIMENTO E APLICAÇÃO DE AÇO CA-50 - DIÂMETRO &lt; 1/2"</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</si>
  <si>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</si>
  <si>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</si>
  <si>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</si>
  <si>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</si>
  <si>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CORTE E REMOÇÃO SUPERFICIAL DE CONCRETO ATÉ 3 CM DE PROFUNDIDADE</t>
  </si>
  <si>
    <t>LIXAMENTO MANUAL DE SUPERFÍCIE DE CONCRETO</t>
  </si>
  <si>
    <t>PINTURA COM SELADOR PARA TINTA ACRILICA</t>
  </si>
  <si>
    <t>15.04.020</t>
  </si>
  <si>
    <t>15.04.041</t>
  </si>
  <si>
    <t>GRAMA ESMERALDA EM PLACAS</t>
  </si>
  <si>
    <t>GABARITO DE MADEIRA ESQUADRADO E NIVELADO PARA LOCAÇÃO DE OBRA</t>
  </si>
  <si>
    <t>LIQUIDO IMUNIZANTE EM MADEIRA APARENTE</t>
  </si>
  <si>
    <t>VERNIZ SELANTE RESISTENTE À ABRASÃO APLICADO SOBRE VERNIZ RETARDANTE EM SUPERFICIE DE MADEIRA ACABAMENTO TRANSPARENTE COM DUAS DEMÃOS</t>
  </si>
  <si>
    <t>DESCRIÇÃO DOS SERVIÇOS</t>
  </si>
  <si>
    <t>QTDE</t>
  </si>
  <si>
    <t>EXIGÊNCIA
ATESTADOS</t>
  </si>
  <si>
    <t>ESTRUTURAS</t>
  </si>
  <si>
    <t>FORROS E TETOS</t>
  </si>
  <si>
    <t>LOUÇAS E METAIS</t>
  </si>
  <si>
    <t>INSTALAÇÕES ELÉTRICAS</t>
  </si>
  <si>
    <t>ENERGIA SOLAR</t>
  </si>
  <si>
    <t>LIMPEZA FINAL</t>
  </si>
  <si>
    <t>IMPLANTAÇÃO</t>
  </si>
  <si>
    <t>MÊS 07</t>
  </si>
  <si>
    <t>MÊS 08</t>
  </si>
  <si>
    <t>MÊS 09</t>
  </si>
  <si>
    <t>MÊS 10</t>
  </si>
  <si>
    <t>MÊS 11</t>
  </si>
  <si>
    <t>MÊS 12</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</si>
  <si>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</si>
  <si>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</si>
  <si>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</si>
  <si>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</si>
  <si>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</si>
  <si>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</si>
  <si>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</si>
  <si>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</si>
  <si>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</si>
  <si>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</si>
  <si>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</si>
  <si>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</si>
  <si>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</si>
  <si>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</si>
  <si>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</si>
  <si>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</si>
  <si>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</si>
  <si>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</si>
  <si>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</si>
  <si>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</si>
  <si>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</si>
  <si>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</si>
  <si>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</si>
  <si>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</si>
  <si>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</si>
  <si>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</si>
  <si>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</si>
  <si>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</si>
  <si>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</si>
  <si>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</si>
  <si>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</si>
  <si>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</si>
  <si>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</si>
  <si>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</si>
  <si>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</si>
  <si>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</si>
  <si>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</si>
  <si>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</si>
  <si>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</si>
  <si>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</si>
  <si>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</si>
  <si>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</si>
  <si>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</si>
  <si>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</si>
  <si>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</si>
  <si>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</si>
  <si>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</si>
  <si>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</si>
  <si>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</si>
  <si>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</si>
  <si>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</si>
  <si>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</si>
  <si>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</si>
  <si>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</si>
  <si>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</si>
  <si>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</si>
  <si>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</si>
  <si>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</si>
  <si>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</si>
  <si>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</si>
  <si>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</si>
  <si>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</si>
  <si>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</si>
  <si>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</si>
  <si>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</si>
  <si>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</si>
  <si>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</si>
  <si>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</si>
  <si>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</si>
  <si>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</si>
  <si>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</si>
  <si>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</si>
  <si>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</si>
  <si>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</si>
  <si>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</si>
  <si>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</si>
  <si>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</si>
  <si>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</si>
  <si>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</si>
  <si>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</si>
  <si>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</si>
  <si>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</si>
  <si>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</si>
  <si>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</si>
  <si>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</si>
  <si>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</si>
  <si>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</si>
  <si>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</si>
  <si>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</si>
  <si>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</si>
  <si>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</si>
  <si>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</si>
  <si>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</si>
  <si>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</si>
  <si>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</si>
  <si>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</si>
  <si>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</si>
  <si>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</si>
  <si>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</si>
  <si>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</si>
  <si>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</si>
  <si>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</si>
  <si>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</si>
  <si>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</si>
  <si>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</si>
  <si>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</si>
  <si>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</si>
  <si>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</si>
  <si>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</si>
  <si>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</si>
  <si>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</si>
  <si>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</si>
  <si>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</si>
  <si>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</si>
  <si>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</si>
  <si>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</si>
  <si>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</si>
  <si>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</si>
  <si>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</si>
  <si>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</si>
  <si>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</si>
  <si>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</si>
  <si>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</si>
  <si>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</si>
  <si>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</si>
  <si>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</si>
  <si>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</si>
  <si>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</si>
  <si>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</si>
  <si>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</si>
  <si>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</si>
  <si>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</si>
  <si>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</si>
  <si>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</si>
  <si>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</si>
  <si>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</si>
  <si>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</si>
  <si>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</si>
  <si>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</si>
  <si>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</si>
  <si>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</si>
  <si>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</si>
  <si>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</si>
  <si>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</si>
  <si>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</si>
  <si>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</si>
  <si>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</si>
  <si>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</si>
  <si>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</si>
  <si>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</si>
  <si>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</si>
  <si>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</si>
  <si>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</si>
  <si>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</si>
  <si>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</si>
  <si>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</si>
  <si>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</si>
  <si>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</si>
  <si>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</si>
  <si>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</si>
  <si>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</si>
  <si>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</si>
  <si>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</si>
  <si>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</si>
  <si>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</si>
  <si>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</si>
  <si>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</si>
  <si>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</si>
  <si>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</si>
  <si>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</si>
  <si>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</si>
  <si>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</si>
  <si>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</si>
  <si>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</si>
  <si>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</si>
  <si>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</si>
  <si>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</si>
  <si>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</si>
  <si>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</si>
  <si>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</si>
  <si>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</si>
  <si>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</si>
  <si>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</si>
  <si>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</si>
  <si>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</si>
  <si>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</si>
  <si>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</si>
  <si>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</si>
  <si>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</si>
  <si>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</si>
  <si>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</si>
  <si>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</si>
  <si>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</si>
  <si>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</si>
  <si>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</si>
  <si>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</si>
  <si>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</si>
  <si>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</si>
  <si>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</si>
  <si>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</si>
  <si>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</si>
  <si>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</si>
  <si>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</si>
  <si>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</si>
  <si>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</si>
  <si>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</si>
  <si>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</si>
  <si>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</si>
  <si>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</si>
  <si>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</si>
  <si>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</si>
  <si>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</si>
  <si>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</si>
  <si>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</si>
  <si>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</si>
  <si>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</si>
  <si>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</si>
  <si>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</si>
  <si>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</si>
  <si>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</si>
  <si>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</si>
  <si>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</si>
  <si>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</si>
  <si>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</si>
  <si>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</si>
  <si>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</si>
  <si>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</si>
  <si>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</si>
  <si>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</si>
  <si>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</si>
  <si>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</si>
  <si>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</si>
  <si>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</si>
  <si>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</si>
  <si>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</si>
  <si>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</si>
  <si>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</si>
  <si>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</si>
  <si>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</si>
  <si>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</si>
  <si>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</si>
  <si>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</si>
  <si>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</si>
  <si>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</si>
  <si>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</si>
  <si>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</si>
  <si>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</si>
  <si>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</si>
  <si>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</si>
  <si>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</si>
  <si>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</si>
  <si>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</si>
  <si>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</si>
  <si>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</si>
  <si>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</si>
  <si>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</si>
  <si>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</si>
  <si>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</si>
  <si>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</si>
  <si>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</si>
  <si>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</si>
  <si>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</si>
  <si>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</si>
  <si>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</si>
  <si>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</si>
  <si>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</si>
  <si>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</si>
  <si>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</si>
  <si>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</si>
  <si>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</si>
  <si>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</si>
  <si>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</si>
  <si>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</si>
  <si>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</si>
  <si>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</si>
  <si>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</si>
  <si>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</si>
  <si>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</si>
  <si>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</si>
  <si>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</si>
  <si>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</si>
  <si>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</si>
  <si>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</si>
  <si>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</si>
  <si>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</si>
  <si>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</si>
  <si>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</si>
  <si>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</si>
  <si>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</si>
  <si>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</si>
  <si>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</si>
  <si>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</si>
  <si>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</si>
  <si>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</si>
  <si>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</si>
  <si>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</si>
  <si>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</si>
  <si>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</si>
  <si>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</si>
  <si>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</si>
  <si>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</si>
  <si>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</si>
  <si>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</si>
  <si>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</si>
  <si>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</si>
  <si>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</si>
  <si>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</si>
  <si>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</si>
  <si>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</si>
  <si>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</si>
  <si>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</si>
  <si>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</si>
  <si>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</si>
  <si>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</si>
  <si>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</si>
  <si>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</si>
  <si>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</si>
  <si>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</si>
  <si>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</si>
  <si>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</si>
  <si>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</si>
  <si>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</si>
  <si>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</si>
  <si>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</si>
  <si>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LUMINÁRIA ARANDELA TIPO MEIA LUA, DE SOBREPOR, COM 1 LÂMPADA LED DE 6 W, SEM REATOR - FORNECIMENTO E INSTALAÇÃO. AF_09/2024</t>
  </si>
  <si>
    <t>LUMINÁRIA ARANDELA TIPO TARTARUGA, DE SOBREPOR, COM 1 LÂMPADA LED DE 6 W, SEM REATOR - FORNECIMENTO E INSTALAÇÃO. AF_09/2024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</si>
  <si>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</si>
  <si>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</si>
  <si>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</si>
  <si>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</si>
  <si>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</si>
  <si>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</si>
  <si>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</si>
  <si>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</si>
  <si>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</si>
  <si>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</si>
  <si>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</si>
  <si>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</si>
  <si>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</si>
  <si>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</si>
  <si>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</si>
  <si>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</si>
  <si>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</si>
  <si>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</si>
  <si>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</si>
  <si>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</si>
  <si>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</si>
  <si>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</si>
  <si>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</si>
  <si>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</si>
  <si>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</si>
  <si>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</si>
  <si>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</si>
  <si>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</si>
  <si>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</si>
  <si>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</si>
  <si>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</si>
  <si>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</si>
  <si>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</si>
  <si>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VASO SANITARIO SIFONADO CONVENCIONAL COM LOUÇA BRANCA, INCLUSO CONJUNTO DE LIGAÇÃO PARA BACIA SANITÁRIA AJUSTÁVEL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</si>
  <si>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</si>
  <si>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</si>
  <si>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</si>
  <si>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</si>
  <si>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</si>
  <si>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</si>
  <si>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</si>
  <si>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</si>
  <si>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</si>
  <si>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</si>
  <si>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</si>
  <si>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</si>
  <si>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</si>
  <si>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</si>
  <si>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</si>
  <si>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</si>
  <si>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</si>
  <si>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</si>
  <si>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</si>
  <si>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</si>
  <si>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</si>
  <si>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</si>
  <si>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</si>
  <si>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</si>
  <si>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</si>
  <si>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</si>
  <si>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</si>
  <si>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</si>
  <si>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</si>
  <si>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</si>
  <si>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</si>
  <si>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</si>
  <si>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</si>
  <si>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</si>
  <si>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</si>
  <si>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</si>
  <si>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</si>
  <si>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</si>
  <si>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</si>
  <si>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</si>
  <si>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</si>
  <si>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</si>
  <si>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</si>
  <si>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</si>
  <si>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</si>
  <si>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</si>
  <si>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</si>
  <si>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</si>
  <si>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</si>
  <si>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</si>
  <si>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</si>
  <si>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</si>
  <si>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</si>
  <si>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</si>
  <si>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</si>
  <si>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</si>
  <si>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</si>
  <si>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</si>
  <si>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</si>
  <si>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</si>
  <si>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</si>
  <si>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</si>
  <si>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</si>
  <si>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</si>
  <si>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</si>
  <si>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</si>
  <si>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</si>
  <si>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</si>
  <si>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</si>
  <si>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</si>
  <si>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</si>
  <si>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</si>
  <si>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</si>
  <si>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</si>
  <si>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</si>
  <si>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</si>
  <si>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</si>
  <si>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</si>
  <si>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</si>
  <si>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</si>
  <si>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</si>
  <si>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</si>
  <si>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</si>
  <si>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</si>
  <si>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</si>
  <si>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</si>
  <si>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</si>
  <si>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</si>
  <si>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</si>
  <si>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</si>
  <si>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</si>
  <si>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</si>
  <si>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</si>
  <si>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</si>
  <si>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</si>
  <si>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</si>
  <si>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</si>
  <si>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</si>
  <si>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</si>
  <si>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</si>
  <si>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</si>
  <si>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</si>
  <si>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</si>
  <si>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</si>
  <si>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</si>
  <si>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</si>
  <si>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</si>
  <si>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</si>
  <si>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</si>
  <si>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</si>
  <si>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</si>
  <si>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</si>
  <si>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</si>
  <si>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</si>
  <si>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</si>
  <si>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</si>
  <si>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</si>
  <si>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</si>
  <si>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</si>
  <si>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</si>
  <si>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</si>
  <si>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</si>
  <si>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</si>
  <si>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</si>
  <si>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</si>
  <si>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</si>
  <si>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</si>
  <si>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</si>
  <si>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</si>
  <si>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</si>
  <si>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</si>
  <si>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</si>
  <si>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</si>
  <si>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</si>
  <si>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</si>
  <si>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</si>
  <si>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</si>
  <si>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</si>
  <si>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</si>
  <si>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</si>
  <si>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</si>
  <si>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</si>
  <si>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</si>
  <si>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</si>
  <si>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</si>
  <si>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</si>
  <si>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</si>
  <si>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</si>
  <si>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</si>
  <si>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</si>
  <si>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</si>
  <si>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</si>
  <si>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</si>
  <si>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</si>
  <si>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</si>
  <si>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</si>
  <si>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</si>
  <si>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</si>
  <si>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</si>
  <si>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</si>
  <si>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</si>
  <si>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</si>
  <si>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</si>
  <si>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</si>
  <si>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</si>
  <si>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</si>
  <si>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</si>
  <si>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</si>
  <si>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</si>
  <si>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</si>
  <si>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</si>
  <si>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</si>
  <si>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</si>
  <si>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</si>
  <si>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</si>
  <si>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</si>
  <si>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</si>
  <si>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</si>
  <si>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</si>
  <si>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</si>
  <si>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</si>
  <si>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</si>
  <si>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</si>
  <si>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</si>
  <si>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</si>
  <si>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</si>
  <si>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</si>
  <si>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</si>
  <si>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</si>
  <si>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</si>
  <si>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</si>
  <si>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</si>
  <si>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</si>
  <si>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</si>
  <si>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</si>
  <si>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</si>
  <si>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</si>
  <si>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</si>
  <si>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</si>
  <si>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</si>
  <si>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</si>
  <si>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</si>
  <si>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</si>
  <si>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</si>
  <si>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</si>
  <si>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</si>
  <si>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</si>
  <si>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</si>
  <si>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</si>
  <si>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</si>
  <si>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</si>
  <si>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</si>
  <si>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</si>
  <si>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</si>
  <si>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</si>
  <si>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</si>
  <si>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</si>
  <si>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</si>
  <si>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</si>
  <si>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</si>
  <si>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</si>
  <si>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</si>
  <si>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</si>
  <si>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</si>
  <si>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</si>
  <si>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</si>
  <si>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</si>
  <si>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</si>
  <si>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</si>
  <si>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</si>
  <si>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</si>
  <si>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</si>
  <si>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</si>
  <si>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</si>
  <si>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</si>
  <si>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</si>
  <si>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</si>
  <si>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</si>
  <si>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</si>
  <si>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</si>
  <si>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</si>
  <si>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</si>
  <si>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</si>
  <si>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</si>
  <si>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</si>
  <si>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</si>
  <si>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</si>
  <si>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</si>
  <si>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</si>
  <si>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</si>
  <si>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</si>
  <si>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</si>
  <si>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</si>
  <si>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</si>
  <si>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</si>
  <si>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</si>
  <si>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</si>
  <si>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</si>
  <si>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</si>
  <si>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</si>
  <si>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</si>
  <si>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</si>
  <si>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</si>
  <si>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</si>
  <si>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</si>
  <si>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</si>
  <si>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</si>
  <si>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</si>
  <si>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</si>
  <si>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</si>
  <si>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</si>
  <si>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</si>
  <si>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</si>
  <si>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</si>
  <si>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</si>
  <si>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</si>
  <si>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</si>
  <si>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Lona plástica preta - uso geral</t>
  </si>
  <si>
    <t>11.20.140</t>
  </si>
  <si>
    <t>Controlador de retração de concreto, a base de óxido de cálcio</t>
  </si>
  <si>
    <t>23.20.560</t>
  </si>
  <si>
    <t>Folha de madeira sarrafeada, revestida nas 2 faces com laminado melamínico</t>
  </si>
  <si>
    <t>Corrimão, bate-maca ou protetor de parede em PVC, com amortecimento à impacto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</si>
  <si>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</si>
  <si>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</si>
  <si>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</si>
  <si>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</si>
  <si>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</si>
  <si>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</si>
  <si>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39.11.092</t>
  </si>
  <si>
    <t>Cabo telefônico CCI, com 1 par de 0,50 mm, para ligação de aparelhos telefônicos</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</si>
  <si>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</si>
  <si>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</si>
  <si>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</si>
  <si>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</si>
  <si>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49.06.194</t>
  </si>
  <si>
    <t>Grelha em aço inoxidável com fecho rotativo, DN= 100mm</t>
  </si>
  <si>
    <t>49.06.196</t>
  </si>
  <si>
    <t>Grelha em aço inoxidável com fecho rotativo, DN= 150mm</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</si>
  <si>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</si>
  <si>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</si>
  <si>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</si>
  <si>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</si>
  <si>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ESCAVAÇÃO MANUAL, PROFUNDIDADE IGUAL OU INFERIOR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</si>
  <si>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</si>
  <si>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</si>
  <si>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</si>
  <si>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</si>
  <si>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</si>
  <si>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</si>
  <si>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</si>
  <si>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REATERRO DE VALAS, INCLUSIVE COMPACTAÇÃO</t>
  </si>
  <si>
    <t>ALVENARIA DE EMBASAMENTO - BLOCOS VAZADO DE CONCRETO ESTRUTURAL - 14CM - 10MPA</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</si>
  <si>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</si>
  <si>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</si>
  <si>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</si>
  <si>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</si>
  <si>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</si>
  <si>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</si>
  <si>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</si>
  <si>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</si>
  <si>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</si>
  <si>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</si>
  <si>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</si>
  <si>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</si>
  <si>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</si>
  <si>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</si>
  <si>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</si>
  <si>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</si>
  <si>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</si>
  <si>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</si>
  <si>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</si>
  <si>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</si>
  <si>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ALVENARIA DE VEDAÇÃO COM ELEMENTO VAZADO DE CONCRETO - COBOGÓ DE 39x39x10 CM</t>
  </si>
  <si>
    <t>PLACAS DE GRANILITE - 30MM DE ESPESSURA</t>
  </si>
  <si>
    <t>PLACAS DE GRANILITE - 40MM DE ESPESSURA</t>
  </si>
  <si>
    <t>PLACAS DE GRANILITE - 50MM DE ESPESSURA</t>
  </si>
  <si>
    <t>FORNECIMENTO E APLICAÇÃO DE PLACA CIMENTÍCIA CORTA-FOGO - CHAPA 10 MM</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</si>
  <si>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</si>
  <si>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</si>
  <si>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</si>
  <si>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</si>
  <si>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</si>
  <si>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</si>
  <si>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</si>
  <si>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</si>
  <si>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</si>
  <si>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</si>
  <si>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</si>
  <si>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</si>
  <si>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</si>
  <si>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</si>
  <si>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TRAPEZOIDAL EM AÇO GALVANIZADO E=0,5MM, REVESTIMENTO B, H=40MM, L=0,60M, COM PINTURA BRANCA 2 FACES</t>
  </si>
  <si>
    <t>CUMEEIRA ONDULADA EM AÇO GALVANIZADO E=0,5MM, REVESTIMENTO B, H=17,5MM, L=0,60M, COM PINTURA BRANCA 2 FACES</t>
  </si>
  <si>
    <t>PORTA LISA ESPECIAL/ SÓLIDA PARA BOX, PARA PORTADORES DE DEFICIÊNCIA FÍSICA - 82X170CM</t>
  </si>
  <si>
    <t>PORTA LISA ESPECIAL/ SÓLIDA PARA PORTADORES DE DEFICIÊNCIA FÍSICA - 82X210CM</t>
  </si>
  <si>
    <t>FECHO DE EMBUTIR,TRAVA ACIONADA POR ALAVANCA, 3/4"X200MM - PORTA 2 FOLHAS</t>
  </si>
  <si>
    <t>PEITORIL DE MADEIRA</t>
  </si>
  <si>
    <t>ENTRADA AÉREA DE ENERGIA E TELEFONE - 13 À 16KVA</t>
  </si>
  <si>
    <t>ENTRADA AÉREA DE ENERGIA E TELEFONE - 17 À 20KVA</t>
  </si>
  <si>
    <t>ENTRADA AÉREA DE ENERGIA E TELEFONE - 21 À 23KVA</t>
  </si>
  <si>
    <t>ELETRODUTO DE PVC CORRUGADO REFORÇADO, ANTICHAMA - 32MM (1")</t>
  </si>
  <si>
    <t>ELETRODUTO DE PEAD CORRUGADO FLEXÍVEL - 1 1/4"</t>
  </si>
  <si>
    <t>ELETRODUTO DE PEAD CORRUGADO FLEXÍVEL - 1 1/2"</t>
  </si>
  <si>
    <t>CABO TELEFÔNICO TIPO CI-50 (50 PARES)</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</si>
  <si>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</si>
  <si>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</si>
  <si>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</si>
  <si>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</si>
  <si>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</si>
  <si>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</si>
  <si>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</si>
  <si>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</si>
  <si>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</si>
  <si>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</si>
  <si>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</si>
  <si>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</si>
  <si>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</si>
  <si>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</si>
  <si>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</si>
  <si>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</si>
  <si>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</si>
  <si>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</si>
  <si>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</si>
  <si>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</si>
  <si>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</si>
  <si>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CAIXA DE PASSAGEM E LIGAÇÃO EM PVC 6,5X10,5X5,0CM - (4X2"), INCLUSIVE ESPELHO</t>
  </si>
  <si>
    <t>QUADRO DE DISTRIBUIÇÃO EM PVC - PARA ATÉ 16 DISJUNTORES</t>
  </si>
  <si>
    <t>QUADRO DE DISTRIBUIÇÃO EM PVC - PARA ATÉ 24 DISJUNTORES</t>
  </si>
  <si>
    <t>PROJETOR DE SOBREPOR LED DE 200W IP 65</t>
  </si>
  <si>
    <t>LUMINÁRIA LED DE SOBREPOR SLIM LINEAR 36W</t>
  </si>
  <si>
    <t>LUMINÁRIA PENDENTE COM UMA LÂMPADA DE LED DE 150W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</si>
  <si>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</si>
  <si>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</si>
  <si>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</si>
  <si>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</si>
  <si>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GRUPO GERADOR 81KVA EXCITAÇÃO BRUSHLESS COM QUADRO TRANSFORMAÇÃO AUTOMÁTICA</t>
  </si>
  <si>
    <t>GRUPO GERADOR 170KVA EXCITAÇÃO BRUSHLESS COM QUADRO TRANSFORMAÇÃO AUTOMÁTICA</t>
  </si>
  <si>
    <t>GRUPO GERADOR 375KVA EXCITAÇÃO BRUSHLESS COM QUADRO TRANSFORMAÇÃO AUTOMÁTICA</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</si>
  <si>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</si>
  <si>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</si>
  <si>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</si>
  <si>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</si>
  <si>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</si>
  <si>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</si>
  <si>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</si>
  <si>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</si>
  <si>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</si>
  <si>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</si>
  <si>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</si>
  <si>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</si>
  <si>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</si>
  <si>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</si>
  <si>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</si>
  <si>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</si>
  <si>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REMOÇÃO DE LÂMPADA LED</t>
  </si>
  <si>
    <t>RECOLOCAÇÃO DE LÂMPADAS LED</t>
  </si>
  <si>
    <t>SENSOR DE PRESENÇA COM FOTOCÉLULA, TENSÃO 127/220 V (BIVOLT)</t>
  </si>
  <si>
    <t>CAPTOR TIPO TERMINAL AÉREO, H=600 MM OU BANDEIRA MÓVEL, GALVANIZADO</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</si>
  <si>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</si>
  <si>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</si>
  <si>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</si>
  <si>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</si>
  <si>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</si>
  <si>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</si>
  <si>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</si>
  <si>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</si>
  <si>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</si>
  <si>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</si>
  <si>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</si>
  <si>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</si>
  <si>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</si>
  <si>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</si>
  <si>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</si>
  <si>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</si>
  <si>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</si>
  <si>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</si>
  <si>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</si>
  <si>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</si>
  <si>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</si>
  <si>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</si>
  <si>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</si>
  <si>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</si>
  <si>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</si>
  <si>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</si>
  <si>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</si>
  <si>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</si>
  <si>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</si>
  <si>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</si>
  <si>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</si>
  <si>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</si>
  <si>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</si>
  <si>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</si>
  <si>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</si>
  <si>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</si>
  <si>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</si>
  <si>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</si>
  <si>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</si>
  <si>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</si>
  <si>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</si>
  <si>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</si>
  <si>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</si>
  <si>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</si>
  <si>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</si>
  <si>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</si>
  <si>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</si>
  <si>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</si>
  <si>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</si>
  <si>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</si>
  <si>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</si>
  <si>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</si>
  <si>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</si>
  <si>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</si>
  <si>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</si>
  <si>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</si>
  <si>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</si>
  <si>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</si>
  <si>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</si>
  <si>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</si>
  <si>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</si>
  <si>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</si>
  <si>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</si>
  <si>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</si>
  <si>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</si>
  <si>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CIMENTADO COMUM COM AGREGADO RECLICLADO, DESEMPENADO ALISADO - ESPESSURA 20MM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</si>
  <si>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</si>
  <si>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</si>
  <si>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</si>
  <si>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</si>
  <si>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</si>
  <si>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</si>
  <si>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</si>
  <si>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RODAPÉ DE ARGAMASSA DE CIMENTO E AREIA 1:3 - 10CM</t>
  </si>
  <si>
    <t>RODAPÉ DE GRANILITE - 10CM</t>
  </si>
  <si>
    <t>RODAPÉ DE GRANILITE - MEIA CANA, 10CM</t>
  </si>
  <si>
    <t>RODAPÉ DE ARGAMASSA DE ALTA RESISTÊNCIA - MEIA CANA, 10CM</t>
  </si>
  <si>
    <t>RODAPÉ DE BORRACHA SINTÉTICA - BOLEADO, 7CM</t>
  </si>
  <si>
    <t>SOLEIRA PARA PORTA EM GRANITO CINZA SEM POLIMENTO (FOSCO)</t>
  </si>
  <si>
    <t>SOLEIRA EM ARDÓSIA, E = 20 MM, L = 18 CM</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</si>
  <si>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</si>
  <si>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</si>
  <si>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</si>
  <si>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</si>
  <si>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</si>
  <si>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</si>
  <si>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</si>
  <si>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</si>
  <si>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DUTO EM CHAPA DE AÇO GALVANIZADO N.22 - DIÂMETRO 35CM</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</si>
  <si>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</si>
  <si>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</si>
  <si>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</si>
  <si>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</si>
  <si>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</si>
  <si>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</si>
  <si>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</si>
  <si>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</si>
  <si>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</si>
  <si>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</si>
  <si>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</si>
  <si>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</si>
  <si>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</si>
  <si>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</si>
  <si>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</si>
  <si>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</si>
  <si>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</si>
  <si>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ENSAIO DE CARACTERIZAÇÃO DE RESÍDUOS SÓLIDOS CONFORME NBR 10.004</t>
  </si>
  <si>
    <t>ENSAIOS DE LABORATÓRIO - GRANULOMETRIA COM SEDIMENTAÇÃO</t>
  </si>
  <si>
    <t>FORNECIMENTO DE MATERIAL PARA ATERRO, ATÉ 1 KM</t>
  </si>
  <si>
    <t>FORNECIMENTO E ASSENTAMENTO DE MINI GUIAS</t>
  </si>
  <si>
    <t>REVESTIMENTO DE PRÉ-MISTURADO À FRIO (SEM TRANSPORTE)</t>
  </si>
  <si>
    <t>PASSEIO DE CONCRETO FCK=15,0MPA, INCLUSIVE PREPARO DE CAIXA E LASTRO DE BRITA</t>
  </si>
  <si>
    <t>PAINEL DE MENSAGEM VARIÁVEL MÓVEL 1800 x 2800 MM</t>
  </si>
  <si>
    <t>PAINEL DE MENSAGEM VARIÁVEL MÓVEL 900 x 1800 MM</t>
  </si>
  <si>
    <t>ANCORAGEM ATIVA SÉRIE V-10 - Ø= 12,7 MM</t>
  </si>
  <si>
    <t>ANCORAGEM ATIVA SÉRIE V-19 - Ø= 12,7 MM</t>
  </si>
  <si>
    <t xml:space="preserve"> ANCORAGEM ATIVA SÉRIE V-19 - Ø= 15,2 MM</t>
  </si>
  <si>
    <t xml:space="preserve"> ANCORAGEM PASSIVA TIPO LAÇO SÉRIE V-19 - Ø= 12,7 MM</t>
  </si>
  <si>
    <t>FURAÇÃO EM CONCRETO ARMADO - DIÂMETRO 2 1/2"</t>
  </si>
  <si>
    <t>ARGAMASSA CIMENTÍCIA COM POLÍMERO INCORPORADO</t>
  </si>
  <si>
    <t xml:space="preserve"> REPARO SUPERFICIAL DO CONCRETO COM ARGAMASSA INDUSTRIALIZADA POLIMÉRICA BICOMPONENTE</t>
  </si>
  <si>
    <t>FORNECIMENTO E INSTALAÇÃO DE FIBRA DE CARBONO PARA REFORÇO ESTRUTURAL DE ALTA RESISTÊNCIA</t>
  </si>
  <si>
    <t>ESTUCAMENTO COM ARGAMASSA POLIMÉRICA RESISTENTE A SULFATOS</t>
  </si>
  <si>
    <t xml:space="preserve"> ESTUCAMENTO E LIXAMENTO DE ELEMENTO CONCRETO DETERIORADO</t>
  </si>
  <si>
    <t>PLANO DE TRABALHO</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</si>
  <si>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</si>
  <si>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</si>
  <si>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</si>
  <si>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</si>
  <si>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</si>
  <si>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</si>
  <si>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</si>
  <si>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</si>
  <si>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</si>
  <si>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</si>
  <si>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</si>
  <si>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</si>
  <si>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</si>
  <si>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</si>
  <si>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</si>
  <si>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</si>
  <si>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</si>
  <si>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</si>
  <si>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</si>
  <si>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</si>
  <si>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</si>
  <si>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</si>
  <si>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</si>
  <si>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</si>
  <si>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</si>
  <si>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</si>
  <si>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</si>
  <si>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</si>
  <si>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</si>
  <si>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</si>
  <si>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</si>
  <si>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</si>
  <si>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</si>
  <si>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</si>
  <si>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</si>
  <si>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</si>
  <si>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</si>
  <si>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</si>
  <si>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</si>
  <si>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Carga, manobra e descarga de barras de trilho de 12 m em cavalo mecânico com semirreboque com capacidade de 30 t - carga e descarga com carregadeira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</si>
  <si>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</si>
  <si>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</si>
  <si>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</si>
  <si>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</si>
  <si>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em cavalo mecânico com semirreboque com capacidade de 30 t - carga e descarga com carregadeira</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</si>
  <si>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</si>
  <si>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</si>
  <si>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</si>
  <si>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</si>
  <si>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</si>
  <si>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</si>
  <si>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r>
      <rPr>
        <b/>
        <sz val="8"/>
        <rFont val="Arial"/>
        <family val="2"/>
      </rPr>
      <t>Unidade</t>
    </r>
  </si>
  <si>
    <t>Valor C/BDI</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</si>
  <si>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</si>
  <si>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</si>
  <si>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</si>
  <si>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</si>
  <si>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</si>
  <si>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</si>
  <si>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</si>
  <si>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</si>
  <si>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</si>
  <si>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</si>
  <si>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</si>
  <si>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</si>
  <si>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</si>
  <si>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</si>
  <si>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</si>
  <si>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</si>
  <si>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</si>
  <si>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</si>
  <si>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</si>
  <si>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</si>
  <si>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</si>
  <si>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</si>
  <si>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</si>
  <si>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</si>
  <si>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</si>
  <si>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</si>
  <si>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</si>
  <si>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</si>
  <si>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</si>
  <si>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</si>
  <si>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</si>
  <si>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</si>
  <si>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</si>
  <si>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</si>
  <si>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</si>
  <si>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</si>
  <si>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</si>
  <si>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</si>
  <si>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</si>
  <si>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</si>
  <si>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</si>
  <si>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</si>
  <si>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</si>
  <si>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</si>
  <si>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</si>
  <si>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</si>
  <si>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</si>
  <si>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</si>
  <si>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</si>
  <si>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</si>
  <si>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</si>
  <si>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</si>
  <si>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</si>
  <si>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</si>
  <si>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</si>
  <si>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</si>
  <si>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</si>
  <si>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</si>
  <si>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</si>
  <si>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</si>
  <si>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</si>
  <si>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</si>
  <si>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</si>
  <si>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</si>
  <si>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</si>
  <si>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</si>
  <si>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</si>
  <si>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</si>
  <si>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</si>
  <si>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</si>
  <si>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</si>
  <si>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</si>
  <si>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</si>
  <si>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</si>
  <si>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</si>
  <si>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</si>
  <si>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</si>
  <si>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</si>
  <si>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</si>
  <si>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</si>
  <si>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</si>
  <si>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</si>
  <si>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</si>
  <si>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</si>
  <si>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</si>
  <si>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</si>
  <si>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</si>
  <si>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</si>
  <si>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</si>
  <si>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</si>
  <si>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</si>
  <si>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</si>
  <si>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</si>
  <si>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</si>
  <si>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</si>
  <si>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</si>
  <si>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</si>
  <si>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</si>
  <si>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</si>
  <si>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</si>
  <si>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</si>
  <si>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</si>
  <si>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</si>
  <si>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</si>
  <si>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</si>
  <si>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</si>
  <si>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</si>
  <si>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</si>
  <si>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</si>
  <si>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</si>
  <si>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</si>
  <si>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</si>
  <si>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</si>
  <si>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</si>
  <si>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</si>
  <si>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</si>
  <si>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</si>
  <si>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</si>
  <si>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</si>
  <si>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</si>
  <si>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</si>
  <si>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</si>
  <si>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</si>
  <si>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</si>
  <si>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</si>
  <si>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</si>
  <si>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</si>
  <si>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</si>
  <si>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</si>
  <si>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</si>
  <si>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</si>
  <si>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</si>
  <si>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</si>
  <si>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</si>
  <si>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</si>
  <si>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</si>
  <si>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</si>
  <si>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</si>
  <si>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</si>
  <si>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</si>
  <si>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</si>
  <si>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</si>
  <si>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</si>
  <si>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</si>
  <si>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</si>
  <si>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</si>
  <si>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</si>
  <si>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</si>
  <si>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</si>
  <si>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</si>
  <si>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</si>
  <si>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</si>
  <si>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</si>
  <si>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</si>
  <si>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</si>
  <si>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</si>
  <si>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</si>
  <si>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</si>
  <si>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</si>
  <si>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</si>
  <si>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</si>
  <si>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</si>
  <si>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</si>
  <si>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</si>
  <si>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</si>
  <si>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</si>
  <si>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</si>
  <si>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</si>
  <si>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</si>
  <si>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</si>
  <si>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</si>
  <si>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</si>
  <si>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</si>
  <si>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</si>
  <si>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</si>
  <si>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</si>
  <si>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</si>
  <si>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</si>
  <si>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</si>
  <si>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</si>
  <si>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</si>
  <si>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</si>
  <si>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</si>
  <si>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</si>
  <si>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</si>
  <si>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</si>
  <si>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</si>
  <si>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</si>
  <si>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</si>
  <si>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</si>
  <si>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</si>
  <si>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</si>
  <si>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</si>
  <si>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</si>
  <si>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</si>
  <si>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</si>
  <si>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</si>
  <si>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</si>
  <si>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</si>
  <si>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</si>
  <si>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</si>
  <si>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</si>
  <si>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</si>
  <si>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</si>
  <si>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</si>
  <si>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</si>
  <si>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</si>
  <si>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</si>
  <si>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</si>
  <si>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</si>
  <si>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</si>
  <si>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</si>
  <si>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</si>
  <si>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</si>
  <si>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</si>
  <si>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</si>
  <si>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</si>
  <si>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</si>
  <si>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</si>
  <si>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</si>
  <si>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</si>
  <si>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</si>
  <si>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</si>
  <si>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</si>
  <si>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</si>
  <si>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</si>
  <si>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</si>
  <si>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</si>
  <si>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</si>
  <si>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</si>
  <si>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</si>
  <si>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</si>
  <si>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</si>
  <si>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</si>
  <si>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</si>
  <si>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</si>
  <si>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</si>
  <si>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</si>
  <si>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</si>
  <si>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</si>
  <si>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</si>
  <si>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</si>
  <si>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</si>
  <si>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</si>
  <si>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</si>
  <si>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</si>
  <si>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</si>
  <si>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</si>
  <si>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</si>
  <si>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</si>
  <si>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</si>
  <si>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</si>
  <si>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</si>
  <si>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</si>
  <si>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</si>
  <si>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</si>
  <si>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</si>
  <si>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</si>
  <si>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</si>
  <si>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</si>
  <si>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</si>
  <si>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</si>
  <si>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</si>
  <si>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</si>
  <si>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</si>
  <si>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</si>
  <si>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</si>
  <si>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</si>
  <si>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</si>
  <si>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</si>
  <si>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</si>
  <si>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</si>
  <si>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</si>
  <si>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</si>
  <si>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</si>
  <si>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</si>
  <si>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</si>
  <si>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</si>
  <si>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</si>
  <si>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</si>
  <si>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</si>
  <si>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</si>
  <si>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</si>
  <si>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</si>
  <si>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</si>
  <si>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</si>
  <si>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</si>
  <si>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</si>
  <si>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</si>
  <si>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r>
      <rPr>
        <b/>
        <sz val="12"/>
        <rFont val="Arial"/>
        <family val="2"/>
      </rPr>
      <t xml:space="preserve">TABELA DE PREÇOS
</t>
    </r>
    <r>
      <rPr>
        <b/>
        <sz val="10"/>
        <rFont val="Arial"/>
        <family val="2"/>
      </rPr>
      <t>Data Base 10/2024                                                                                               LS: 122 %          BDI:  23,00 %</t>
    </r>
  </si>
  <si>
    <r>
      <rPr>
        <sz val="8"/>
        <rFont val="Arial MT"/>
        <family val="2"/>
      </rPr>
      <t>RETIRANDO A VEGETACAO, TRONCOS ATE 5CM DE DIAMETRO E RASPAGEM.</t>
    </r>
  </si>
  <si>
    <r>
      <rPr>
        <sz val="8"/>
        <rFont val="Arial MT"/>
        <family val="2"/>
      </rPr>
      <t>M2</t>
    </r>
  </si>
  <si>
    <r>
      <rPr>
        <sz val="8"/>
        <rFont val="Arial MT"/>
        <family val="2"/>
      </rPr>
      <t>01.01.010</t>
    </r>
  </si>
  <si>
    <r>
      <rPr>
        <sz val="8"/>
        <rFont val="Arial MT"/>
        <family val="2"/>
      </rPr>
      <t>CORTE, RECORTE E REMOCAO DE ARVORES INCL RAIZES DIAM&gt;5&lt;15CM</t>
    </r>
  </si>
  <si>
    <r>
      <rPr>
        <sz val="8"/>
        <rFont val="Arial MT"/>
        <family val="2"/>
      </rPr>
      <t>UN</t>
    </r>
  </si>
  <si>
    <r>
      <rPr>
        <sz val="8"/>
        <rFont val="Arial MT"/>
        <family val="2"/>
      </rPr>
      <t>01.01.021</t>
    </r>
  </si>
  <si>
    <r>
      <rPr>
        <sz val="8"/>
        <rFont val="Arial MT"/>
        <family val="2"/>
      </rPr>
      <t>CORTE, RECORTE E REMOÇÃO DE ÁRVORES INCL.RAIZES  15CM&lt;DIAM&lt;30CM</t>
    </r>
  </si>
  <si>
    <r>
      <rPr>
        <sz val="8"/>
        <rFont val="Arial MT"/>
        <family val="2"/>
      </rPr>
      <t>01.01.022</t>
    </r>
  </si>
  <si>
    <r>
      <rPr>
        <sz val="8"/>
        <rFont val="Arial MT"/>
        <family val="2"/>
      </rPr>
      <t>CORTE, RECORTE E REMOÇÃO DE ÁRVORES INCL.RAIZES  30CM&lt;DIAM&lt;45CM</t>
    </r>
  </si>
  <si>
    <r>
      <rPr>
        <sz val="8"/>
        <rFont val="Arial MT"/>
        <family val="2"/>
      </rPr>
      <t>01.01.023</t>
    </r>
  </si>
  <si>
    <r>
      <rPr>
        <sz val="8"/>
        <rFont val="Arial MT"/>
        <family val="2"/>
      </rPr>
      <t>CORTE, RECORTE E REMOÇÃO DE ÁRVORES INCL.RAIZES  45CM&lt;DIAM&lt;60CM</t>
    </r>
  </si>
  <si>
    <r>
      <rPr>
        <sz val="8"/>
        <rFont val="Arial MT"/>
        <family val="2"/>
      </rPr>
      <t>01.01.024</t>
    </r>
  </si>
  <si>
    <r>
      <rPr>
        <sz val="8"/>
        <rFont val="Arial MT"/>
        <family val="2"/>
      </rPr>
      <t>CORTE, RECORTE E REMOÇÃO DE ÁRVORES INCL.RAIZES  60CM&lt;DIAM&lt;100CM</t>
    </r>
  </si>
  <si>
    <r>
      <rPr>
        <sz val="8"/>
        <rFont val="Arial MT"/>
        <family val="2"/>
      </rPr>
      <t>01.01.025</t>
    </r>
  </si>
  <si>
    <r>
      <rPr>
        <sz val="8"/>
        <rFont val="Arial MT"/>
        <family val="2"/>
      </rPr>
      <t>CORTE, RECORTE E REMOÇÃO DE ÁRVORES INCL.RAIZES  DIAM &gt;100CM</t>
    </r>
  </si>
  <si>
    <r>
      <rPr>
        <sz val="8"/>
        <rFont val="Arial MT"/>
        <family val="2"/>
      </rPr>
      <t>01.01.030</t>
    </r>
  </si>
  <si>
    <r>
      <rPr>
        <sz val="8"/>
        <rFont val="Arial MT"/>
        <family val="2"/>
      </rPr>
      <t>CORTE RASO , RECORTE E REMOÇÃO DE ÁRVORES 5CM&lt;DIAM&lt;15CM</t>
    </r>
  </si>
  <si>
    <r>
      <rPr>
        <sz val="8"/>
        <rFont val="Arial MT"/>
        <family val="2"/>
      </rPr>
      <t>01.01.031</t>
    </r>
  </si>
  <si>
    <r>
      <rPr>
        <sz val="8"/>
        <rFont val="Arial MT"/>
        <family val="2"/>
      </rPr>
      <t>CORTE RASO, RECORTE E REMOÇÃO DE ÁRVORES 15CM&lt;DIAM&lt;30CM</t>
    </r>
  </si>
  <si>
    <r>
      <rPr>
        <sz val="8"/>
        <rFont val="Arial MT"/>
        <family val="2"/>
      </rPr>
      <t>01.01.032</t>
    </r>
  </si>
  <si>
    <r>
      <rPr>
        <sz val="8"/>
        <rFont val="Arial MT"/>
        <family val="2"/>
      </rPr>
      <t>CORTE RASO, RECORTE E REMOÇÃO DE ÁRVORES 30CM&lt;DIAM&lt;45CM</t>
    </r>
  </si>
  <si>
    <r>
      <rPr>
        <sz val="8"/>
        <rFont val="Arial MT"/>
        <family val="2"/>
      </rPr>
      <t>01.01.033</t>
    </r>
  </si>
  <si>
    <r>
      <rPr>
        <sz val="8"/>
        <rFont val="Arial MT"/>
        <family val="2"/>
      </rPr>
      <t>CORTE RASO, RECORTE E REMOÇÃO DE ÁRVORES  45CM&lt;DIAM&lt;60CM</t>
    </r>
  </si>
  <si>
    <r>
      <rPr>
        <sz val="8"/>
        <rFont val="Arial MT"/>
        <family val="2"/>
      </rPr>
      <t>01.01.034</t>
    </r>
  </si>
  <si>
    <r>
      <rPr>
        <sz val="8"/>
        <rFont val="Arial MT"/>
        <family val="2"/>
      </rPr>
      <t>CORTE RASO, RECORTE E REMOÇÃO DE ÁRVORES  60CM&lt;DIAM&lt;100CM</t>
    </r>
  </si>
  <si>
    <r>
      <rPr>
        <sz val="8"/>
        <rFont val="Arial MT"/>
        <family val="2"/>
      </rPr>
      <t>01.01.035</t>
    </r>
  </si>
  <si>
    <r>
      <rPr>
        <sz val="8"/>
        <rFont val="Arial MT"/>
        <family val="2"/>
      </rPr>
      <t>CORTE RASO, RECORTE E REMOÇÃO DE ÁRVORES 100CM&lt;DIAM&lt;150CM</t>
    </r>
  </si>
  <si>
    <r>
      <rPr>
        <sz val="8"/>
        <rFont val="Arial MT"/>
        <family val="2"/>
      </rPr>
      <t>01.01.036</t>
    </r>
  </si>
  <si>
    <r>
      <rPr>
        <sz val="8"/>
        <rFont val="Arial MT"/>
        <family val="2"/>
      </rPr>
      <t>01.01.037</t>
    </r>
  </si>
  <si>
    <r>
      <rPr>
        <sz val="8"/>
        <rFont val="Arial MT"/>
        <family val="2"/>
      </rPr>
      <t>01.01.040</t>
    </r>
  </si>
  <si>
    <r>
      <rPr>
        <sz val="8"/>
        <rFont val="Arial MT"/>
        <family val="2"/>
      </rPr>
      <t>REMOÇAO DE RAIZES (DESTOCA) REMANESCENTE DE TRONCO DE ARVORE 60CM&lt;DIAM&lt;100CM.</t>
    </r>
  </si>
  <si>
    <r>
      <rPr>
        <sz val="8"/>
        <rFont val="Arial MT"/>
        <family val="2"/>
      </rPr>
      <t>01.01.041</t>
    </r>
  </si>
  <si>
    <r>
      <rPr>
        <sz val="8"/>
        <rFont val="Arial MT"/>
        <family val="2"/>
      </rPr>
      <t>REMOÇAO DE RAIZES (DESTOCA) REMANESCENTE DE TRONCO DE ARVORE 100CM&lt;DIAM&lt;150CM.</t>
    </r>
  </si>
  <si>
    <r>
      <rPr>
        <sz val="8"/>
        <rFont val="Arial MT"/>
        <family val="2"/>
      </rPr>
      <t>01.01.043</t>
    </r>
  </si>
  <si>
    <r>
      <rPr>
        <sz val="8"/>
        <rFont val="Arial MT"/>
        <family val="2"/>
      </rPr>
      <t>01.01.044</t>
    </r>
  </si>
  <si>
    <r>
      <rPr>
        <sz val="8"/>
        <rFont val="Arial MT"/>
        <family val="2"/>
      </rPr>
      <t>01.01.099</t>
    </r>
  </si>
  <si>
    <r>
      <rPr>
        <sz val="8"/>
        <rFont val="Arial MT"/>
        <family val="2"/>
      </rPr>
      <t>LIMPEZAS DO TERRENO</t>
    </r>
  </si>
  <si>
    <r>
      <rPr>
        <sz val="8"/>
        <rFont val="Arial MT"/>
        <family val="2"/>
      </rPr>
      <t>MV</t>
    </r>
  </si>
  <si>
    <r>
      <rPr>
        <sz val="8"/>
        <rFont val="Arial MT"/>
        <family val="2"/>
      </rPr>
      <t>01.02.001</t>
    </r>
  </si>
  <si>
    <r>
      <rPr>
        <sz val="8"/>
        <rFont val="Arial MT"/>
        <family val="2"/>
      </rPr>
      <t>CORTE E ATERRO DENTRO DA OBRA COM TRANSPORTE INTERNO</t>
    </r>
  </si>
  <si>
    <r>
      <rPr>
        <sz val="8"/>
        <rFont val="Arial MT"/>
        <family val="2"/>
      </rPr>
      <t>M3</t>
    </r>
  </si>
  <si>
    <r>
      <rPr>
        <sz val="8"/>
        <rFont val="Arial MT"/>
        <family val="2"/>
      </rPr>
      <t>01.02.002</t>
    </r>
  </si>
  <si>
    <r>
      <rPr>
        <sz val="8"/>
        <rFont val="Arial MT"/>
        <family val="2"/>
      </rPr>
      <t>CORTE COM RETIRADA POR CAMINHAO NOS PRIMEIROS 100 M</t>
    </r>
  </si>
  <si>
    <r>
      <rPr>
        <sz val="8"/>
        <rFont val="Arial MT"/>
        <family val="2"/>
      </rPr>
      <t>01.02.003</t>
    </r>
  </si>
  <si>
    <r>
      <rPr>
        <sz val="8"/>
        <rFont val="Arial MT"/>
        <family val="2"/>
      </rPr>
      <t>ATERRO COM TRANSPORTE POR CAMINHAO NOS PRIMEIROS 100 M</t>
    </r>
  </si>
  <si>
    <r>
      <rPr>
        <sz val="8"/>
        <rFont val="Arial MT"/>
        <family val="2"/>
      </rPr>
      <t>01.02.004</t>
    </r>
  </si>
  <si>
    <r>
      <rPr>
        <sz val="8"/>
        <rFont val="Arial MT"/>
        <family val="2"/>
      </rPr>
      <t>TRANSPORTE POR CAMINHAO                                             M3X</t>
    </r>
  </si>
  <si>
    <r>
      <rPr>
        <sz val="8"/>
        <rFont val="Arial MT"/>
        <family val="2"/>
      </rPr>
      <t>KM</t>
    </r>
  </si>
  <si>
    <r>
      <rPr>
        <sz val="8"/>
        <rFont val="Arial MT"/>
        <family val="2"/>
      </rPr>
      <t>01.02.099</t>
    </r>
  </si>
  <si>
    <r>
      <rPr>
        <sz val="8"/>
        <rFont val="Arial MT"/>
        <family val="2"/>
      </rPr>
      <t>MOVIMENTOS DE TERRA MANUAL</t>
    </r>
  </si>
  <si>
    <r>
      <rPr>
        <sz val="8"/>
        <rFont val="Arial MT"/>
        <family val="2"/>
      </rPr>
      <t>01.03.001</t>
    </r>
  </si>
  <si>
    <r>
      <rPr>
        <sz val="8"/>
        <rFont val="Arial MT"/>
        <family val="2"/>
      </rPr>
      <t>01.03.002</t>
    </r>
  </si>
  <si>
    <r>
      <rPr>
        <sz val="8"/>
        <rFont val="Arial MT"/>
        <family val="2"/>
      </rPr>
      <t>01.03.004</t>
    </r>
  </si>
  <si>
    <r>
      <rPr>
        <sz val="8"/>
        <rFont val="Arial MT"/>
        <family val="2"/>
      </rPr>
      <t>01.03.005</t>
    </r>
  </si>
  <si>
    <r>
      <rPr>
        <sz val="8"/>
        <rFont val="Arial MT"/>
        <family val="2"/>
      </rPr>
      <t>01.03.099</t>
    </r>
  </si>
  <si>
    <r>
      <rPr>
        <sz val="8"/>
        <rFont val="Arial MT"/>
        <family val="2"/>
      </rPr>
      <t>MOVIMENTOS DE TERRA MECANIZADOS</t>
    </r>
  </si>
  <si>
    <r>
      <rPr>
        <sz val="8"/>
        <rFont val="Arial MT"/>
        <family val="2"/>
      </rPr>
      <t>01.04.006</t>
    </r>
  </si>
  <si>
    <r>
      <rPr>
        <sz val="8"/>
        <rFont val="Arial MT"/>
        <family val="2"/>
      </rPr>
      <t>ESCORAMENTO PONTALETADO</t>
    </r>
  </si>
  <si>
    <r>
      <rPr>
        <sz val="8"/>
        <rFont val="Arial MT"/>
        <family val="2"/>
      </rPr>
      <t>01.04.010</t>
    </r>
  </si>
  <si>
    <r>
      <rPr>
        <sz val="8"/>
        <rFont val="Arial MT"/>
        <family val="2"/>
      </rPr>
      <t>ESCORAMENTO DE VALAS CONTINUO ATE 2,00M</t>
    </r>
  </si>
  <si>
    <r>
      <rPr>
        <sz val="8"/>
        <rFont val="Arial MT"/>
        <family val="2"/>
      </rPr>
      <t>01.04.015</t>
    </r>
  </si>
  <si>
    <r>
      <rPr>
        <sz val="8"/>
        <rFont val="Arial MT"/>
        <family val="2"/>
      </rPr>
      <t>ESCORAMENTO DE VALAS DESCONTINUO ATE 2,00M</t>
    </r>
  </si>
  <si>
    <r>
      <rPr>
        <sz val="8"/>
        <rFont val="Arial MT"/>
        <family val="2"/>
      </rPr>
      <t>01.04.099</t>
    </r>
  </si>
  <si>
    <r>
      <rPr>
        <sz val="8"/>
        <rFont val="Arial MT"/>
        <family val="2"/>
      </rPr>
      <t>ESCORAMENTOS DE TERRA</t>
    </r>
  </si>
  <si>
    <r>
      <rPr>
        <sz val="8"/>
        <rFont val="Arial MT"/>
        <family val="2"/>
      </rPr>
      <t>01.05.001</t>
    </r>
  </si>
  <si>
    <r>
      <rPr>
        <sz val="8"/>
        <rFont val="Arial MT"/>
        <family val="2"/>
      </rPr>
      <t>ESCAVACAO MANUAL - PROFUNDIDADE ATE 1.80 M</t>
    </r>
  </si>
  <si>
    <r>
      <rPr>
        <sz val="8"/>
        <rFont val="Arial MT"/>
        <family val="2"/>
      </rPr>
      <t>01.05.002</t>
    </r>
  </si>
  <si>
    <r>
      <rPr>
        <sz val="8"/>
        <rFont val="Arial MT"/>
        <family val="2"/>
      </rPr>
      <t>ESCAVACAO MANUAL - PROFUNDIDADE ALEM DE 1.80 M</t>
    </r>
  </si>
  <si>
    <r>
      <rPr>
        <sz val="8"/>
        <rFont val="Arial MT"/>
        <family val="2"/>
      </rPr>
      <t>01.05.099</t>
    </r>
  </si>
  <si>
    <r>
      <rPr>
        <sz val="8"/>
        <rFont val="Arial MT"/>
        <family val="2"/>
      </rPr>
      <t>ESCAVACOES MANUAIS EM TERRA</t>
    </r>
  </si>
  <si>
    <r>
      <rPr>
        <sz val="8"/>
        <rFont val="Arial MT"/>
        <family val="2"/>
      </rPr>
      <t>01.06.001</t>
    </r>
  </si>
  <si>
    <r>
      <rPr>
        <sz val="8"/>
        <rFont val="Arial MT"/>
        <family val="2"/>
      </rPr>
      <t>APILOAMENTO PARA SIMPLES REGULARIZACAO</t>
    </r>
  </si>
  <si>
    <r>
      <rPr>
        <sz val="8"/>
        <rFont val="Arial MT"/>
        <family val="2"/>
      </rPr>
      <t>01.06.005</t>
    </r>
  </si>
  <si>
    <r>
      <rPr>
        <sz val="8"/>
        <rFont val="Arial MT"/>
        <family val="2"/>
      </rPr>
      <t>REATERRO INTERNO APILOADO</t>
    </r>
  </si>
  <si>
    <r>
      <rPr>
        <sz val="8"/>
        <rFont val="Arial MT"/>
        <family val="2"/>
      </rPr>
      <t>01.06.099</t>
    </r>
  </si>
  <si>
    <r>
      <rPr>
        <sz val="8"/>
        <rFont val="Arial MT"/>
        <family val="2"/>
      </rPr>
      <t>APILOAMENTO E ATERRO DE CAVAS</t>
    </r>
  </si>
  <si>
    <r>
      <rPr>
        <sz val="8"/>
        <rFont val="Arial MT"/>
        <family val="2"/>
      </rPr>
      <t>01.07.002</t>
    </r>
  </si>
  <si>
    <r>
      <rPr>
        <sz val="8"/>
        <rFont val="Arial MT"/>
        <family val="2"/>
      </rPr>
      <t>LASTRO DE PEDRA BRITADA - 5CM</t>
    </r>
  </si>
  <si>
    <r>
      <rPr>
        <sz val="8"/>
        <rFont val="Arial MT"/>
        <family val="2"/>
      </rPr>
      <t>01.07.010</t>
    </r>
  </si>
  <si>
    <r>
      <rPr>
        <sz val="8"/>
        <rFont val="Arial MT"/>
        <family val="2"/>
      </rPr>
      <t>LASTRO DE CONCRETO - 5 CM</t>
    </r>
  </si>
  <si>
    <r>
      <rPr>
        <sz val="8"/>
        <rFont val="Arial MT"/>
        <family val="2"/>
      </rPr>
      <t>01.07.099</t>
    </r>
  </si>
  <si>
    <r>
      <rPr>
        <sz val="8"/>
        <rFont val="Arial MT"/>
        <family val="2"/>
      </rPr>
      <t>LASTROS</t>
    </r>
  </si>
  <si>
    <r>
      <rPr>
        <sz val="8"/>
        <rFont val="Arial MT"/>
        <family val="2"/>
      </rPr>
      <t>01.08.014</t>
    </r>
  </si>
  <si>
    <r>
      <rPr>
        <sz val="8"/>
        <rFont val="Arial MT"/>
        <family val="2"/>
      </rPr>
      <t>TUBO PVC OCRE JUNTA ELÁSTICA DN 100 INCLUSIVE CONEXÕES - ENTERRADO</t>
    </r>
  </si>
  <si>
    <r>
      <rPr>
        <sz val="8"/>
        <rFont val="Arial MT"/>
        <family val="2"/>
      </rPr>
      <t>M</t>
    </r>
  </si>
  <si>
    <r>
      <rPr>
        <b/>
        <sz val="8"/>
        <rFont val="Arial"/>
        <family val="2"/>
      </rPr>
      <t>Serviço           Descrição</t>
    </r>
  </si>
  <si>
    <r>
      <rPr>
        <b/>
        <sz val="8"/>
        <rFont val="Arial"/>
        <family val="2"/>
      </rPr>
      <t>Valor</t>
    </r>
  </si>
  <si>
    <r>
      <rPr>
        <sz val="8"/>
        <rFont val="Arial MT"/>
        <family val="2"/>
      </rPr>
      <t>01.08.015</t>
    </r>
  </si>
  <si>
    <r>
      <rPr>
        <sz val="8"/>
        <rFont val="Arial MT"/>
        <family val="2"/>
      </rPr>
      <t>TUBO PVC OCRE JUNTA ELÁSTICA DN 150 INCLUSIVE CONEXÕES - ENTERRADO</t>
    </r>
  </si>
  <si>
    <r>
      <rPr>
        <sz val="8"/>
        <rFont val="Arial MT"/>
        <family val="2"/>
      </rPr>
      <t>01.08.032</t>
    </r>
  </si>
  <si>
    <r>
      <rPr>
        <sz val="8"/>
        <rFont val="Arial MT"/>
        <family val="2"/>
      </rPr>
      <t>TUBO DRENO PLASTICO CORRUGADO PERFURADO DE 100MM EM BARRAS</t>
    </r>
  </si>
  <si>
    <r>
      <rPr>
        <sz val="8"/>
        <rFont val="Arial MT"/>
        <family val="2"/>
      </rPr>
      <t>01.08.033</t>
    </r>
  </si>
  <si>
    <r>
      <rPr>
        <sz val="8"/>
        <rFont val="Arial MT"/>
        <family val="2"/>
      </rPr>
      <t>TUBO DRENO PLASTICO CORRUGADO PERFURADO DE 150MM EM BARRAS</t>
    </r>
  </si>
  <si>
    <r>
      <rPr>
        <sz val="8"/>
        <rFont val="Arial MT"/>
        <family val="2"/>
      </rPr>
      <t>01.08.034</t>
    </r>
  </si>
  <si>
    <r>
      <rPr>
        <sz val="8"/>
        <rFont val="Arial MT"/>
        <family val="2"/>
      </rPr>
      <t>MANTA GEOTÊXTIL NÃO TECIDO AGULHADO 100% POLIESTER, RT 10</t>
    </r>
  </si>
  <si>
    <r>
      <rPr>
        <sz val="8"/>
        <rFont val="Arial MT"/>
        <family val="2"/>
      </rPr>
      <t>01.08.035</t>
    </r>
  </si>
  <si>
    <r>
      <rPr>
        <sz val="8"/>
        <rFont val="Arial MT"/>
        <family val="2"/>
      </rPr>
      <t>MANTA GEOTÊXTIL NÃO TECIDO AGULHADO 100% POLIESTER, RT 21</t>
    </r>
  </si>
  <si>
    <r>
      <rPr>
        <sz val="8"/>
        <rFont val="Arial MT"/>
        <family val="2"/>
      </rPr>
      <t>01.08.036</t>
    </r>
  </si>
  <si>
    <r>
      <rPr>
        <sz val="8"/>
        <rFont val="Arial MT"/>
        <family val="2"/>
      </rPr>
      <t>MANTA GEOTÊXTIL NÃO TECIDO AGULHADO 100% POLIESTER, RT 31</t>
    </r>
  </si>
  <si>
    <r>
      <rPr>
        <sz val="8"/>
        <rFont val="Arial MT"/>
        <family val="2"/>
      </rPr>
      <t>01.08.040</t>
    </r>
  </si>
  <si>
    <r>
      <rPr>
        <sz val="8"/>
        <rFont val="Arial MT"/>
        <family val="2"/>
      </rPr>
      <t>ENVOLVIMENTO DE DRENOS COM PEDRA BRITADA</t>
    </r>
  </si>
  <si>
    <r>
      <rPr>
        <sz val="8"/>
        <rFont val="Arial MT"/>
        <family val="2"/>
      </rPr>
      <t>01.08.041</t>
    </r>
  </si>
  <si>
    <r>
      <rPr>
        <sz val="8"/>
        <rFont val="Arial MT"/>
        <family val="2"/>
      </rPr>
      <t>ENVOLVIMENTO DE DRENOS COM AREIA GROSSA</t>
    </r>
  </si>
  <si>
    <r>
      <rPr>
        <sz val="8"/>
        <rFont val="Arial MT"/>
        <family val="2"/>
      </rPr>
      <t>01.08.044</t>
    </r>
  </si>
  <si>
    <r>
      <rPr>
        <sz val="8"/>
        <rFont val="Arial MT"/>
        <family val="2"/>
      </rPr>
      <t>FORNEC E INST DE DHP EM FUROS DE 100MM C/TUBO PVC 1 1/2" INCL TXS INST</t>
    </r>
  </si>
  <si>
    <r>
      <rPr>
        <sz val="8"/>
        <rFont val="Arial MT"/>
        <family val="2"/>
      </rPr>
      <t>01.08.045</t>
    </r>
  </si>
  <si>
    <r>
      <rPr>
        <sz val="8"/>
        <rFont val="Arial MT"/>
        <family val="2"/>
      </rPr>
      <t>FORNEC E INST DE DHP EM FUROS DE 100MM C/TUBO PVC 2" INCL TXS INST</t>
    </r>
  </si>
  <si>
    <r>
      <rPr>
        <sz val="8"/>
        <rFont val="Arial MT"/>
        <family val="2"/>
      </rPr>
      <t>01.08.050</t>
    </r>
  </si>
  <si>
    <r>
      <rPr>
        <sz val="8"/>
        <rFont val="Arial MT"/>
        <family val="2"/>
      </rPr>
      <t>CAIXA DE LIGACAO OU INSPECAO - ALVENARIA DE 1/2 TIJOLO REVESTIDA</t>
    </r>
  </si>
  <si>
    <r>
      <rPr>
        <sz val="8"/>
        <rFont val="Arial MT"/>
        <family val="2"/>
      </rPr>
      <t>01.08.051</t>
    </r>
  </si>
  <si>
    <r>
      <rPr>
        <sz val="8"/>
        <rFont val="Arial MT"/>
        <family val="2"/>
      </rPr>
      <t>CAIXA DE LIGACAO OU INSPECAO - ALVENARIA DE 1 TIJOLO REVESTIDA</t>
    </r>
  </si>
  <si>
    <r>
      <rPr>
        <sz val="8"/>
        <rFont val="Arial MT"/>
        <family val="2"/>
      </rPr>
      <t>01.08.052</t>
    </r>
  </si>
  <si>
    <r>
      <rPr>
        <sz val="8"/>
        <rFont val="Arial MT"/>
        <family val="2"/>
      </rPr>
      <t>CAIXA DE LIGACAO OU INSPECAO - TAMPA DE CONCRETO ARMADO</t>
    </r>
  </si>
  <si>
    <r>
      <rPr>
        <sz val="8"/>
        <rFont val="Arial MT"/>
        <family val="2"/>
      </rPr>
      <t>01.08.053</t>
    </r>
  </si>
  <si>
    <r>
      <rPr>
        <sz val="8"/>
        <rFont val="Arial MT"/>
        <family val="2"/>
      </rPr>
      <t>TUBO CONCRETO SIMPLES (PS-1) COM PONTA E BOLSA  Ø 30CM  NBR 8890/2007</t>
    </r>
  </si>
  <si>
    <r>
      <rPr>
        <sz val="8"/>
        <rFont val="Arial MT"/>
        <family val="2"/>
      </rPr>
      <t>01.08.054</t>
    </r>
  </si>
  <si>
    <r>
      <rPr>
        <sz val="8"/>
        <rFont val="Arial MT"/>
        <family val="2"/>
      </rPr>
      <t>TUBO CONCRETO SIMPLES (PS-1) COM PONTA E BOLSA  Ø 40CM  NBR 8890/2007</t>
    </r>
  </si>
  <si>
    <r>
      <rPr>
        <sz val="8"/>
        <rFont val="Arial MT"/>
        <family val="2"/>
      </rPr>
      <t>01.08.055</t>
    </r>
  </si>
  <si>
    <r>
      <rPr>
        <sz val="8"/>
        <rFont val="Arial MT"/>
        <family val="2"/>
      </rPr>
      <t>TUBO CONCRETO SIMPLES (PS-1) COM PONTA E BOLSA  Ø 50CM  NBR 8890/2007</t>
    </r>
  </si>
  <si>
    <r>
      <rPr>
        <sz val="8"/>
        <rFont val="Arial MT"/>
        <family val="2"/>
      </rPr>
      <t>01.08.056</t>
    </r>
  </si>
  <si>
    <r>
      <rPr>
        <sz val="8"/>
        <rFont val="Arial MT"/>
        <family val="2"/>
      </rPr>
      <t>TUBO CONCRETO SIMPLES (PS-1) COM PONTA E BOLSA  Ø 60CM  NBR 8890/2007</t>
    </r>
  </si>
  <si>
    <r>
      <rPr>
        <sz val="8"/>
        <rFont val="Arial MT"/>
        <family val="2"/>
      </rPr>
      <t>01.08.057</t>
    </r>
  </si>
  <si>
    <r>
      <rPr>
        <sz val="8"/>
        <rFont val="Arial MT"/>
        <family val="2"/>
      </rPr>
      <t>TUBO CONCRETO ARMADO (PA-1) COM PONTA E BOLSA  Ø 80CM  NBR 8890/2007</t>
    </r>
  </si>
  <si>
    <r>
      <rPr>
        <sz val="8"/>
        <rFont val="Arial MT"/>
        <family val="2"/>
      </rPr>
      <t>01.08.058</t>
    </r>
  </si>
  <si>
    <r>
      <rPr>
        <sz val="8"/>
        <rFont val="Arial MT"/>
        <family val="2"/>
      </rPr>
      <t>TUBO CONCRETO ARMADO (PA-1) COM PONTA E BOLSA  Ø 100CM  NBR 8890/2007</t>
    </r>
  </si>
  <si>
    <r>
      <rPr>
        <sz val="8"/>
        <rFont val="Arial MT"/>
        <family val="2"/>
      </rPr>
      <t>01.08.059</t>
    </r>
  </si>
  <si>
    <r>
      <rPr>
        <sz val="8"/>
        <rFont val="Arial MT"/>
        <family val="2"/>
      </rPr>
      <t>TUBO CONCRETO ARMADO (PA-1) COM PONTA E BOLSA  Ø 120CM  NBR 8890/2007</t>
    </r>
  </si>
  <si>
    <r>
      <rPr>
        <sz val="8"/>
        <rFont val="Arial MT"/>
        <family val="2"/>
      </rPr>
      <t>01.08.060</t>
    </r>
  </si>
  <si>
    <r>
      <rPr>
        <sz val="8"/>
        <rFont val="Arial MT"/>
        <family val="2"/>
      </rPr>
      <t>TUBO DRENO PEAD CORRUG PERF DN 65MM EM ROLOS</t>
    </r>
  </si>
  <si>
    <r>
      <rPr>
        <sz val="8"/>
        <rFont val="Arial MT"/>
        <family val="2"/>
      </rPr>
      <t>01.08.061</t>
    </r>
  </si>
  <si>
    <r>
      <rPr>
        <sz val="8"/>
        <rFont val="Arial MT"/>
        <family val="2"/>
      </rPr>
      <t>TUBO DRENO PEAD CORRUG PERF DN 80MM EM ROLO</t>
    </r>
  </si>
  <si>
    <r>
      <rPr>
        <sz val="8"/>
        <rFont val="Arial MT"/>
        <family val="2"/>
      </rPr>
      <t>01.08.062</t>
    </r>
  </si>
  <si>
    <r>
      <rPr>
        <sz val="8"/>
        <rFont val="Arial MT"/>
        <family val="2"/>
      </rPr>
      <t>TUBO DRENO PEAD CORRUG PERF DN 100MM EM ROLO</t>
    </r>
  </si>
  <si>
    <r>
      <rPr>
        <sz val="8"/>
        <rFont val="Arial MT"/>
        <family val="2"/>
      </rPr>
      <t>01.08.063</t>
    </r>
  </si>
  <si>
    <r>
      <rPr>
        <sz val="8"/>
        <rFont val="Arial MT"/>
        <family val="2"/>
      </rPr>
      <t>TUBO DRENO PEAD CORRUG PERF DN 170MM EM ROLO</t>
    </r>
  </si>
  <si>
    <r>
      <rPr>
        <sz val="8"/>
        <rFont val="Arial MT"/>
        <family val="2"/>
      </rPr>
      <t>01.08.064</t>
    </r>
  </si>
  <si>
    <r>
      <rPr>
        <sz val="8"/>
        <rFont val="Arial MT"/>
        <family val="2"/>
      </rPr>
      <t>TUBO DRENO PEAD CORRUG PERF P/ PAISAGISMO DN 65MM EM ROLO</t>
    </r>
  </si>
  <si>
    <r>
      <rPr>
        <sz val="8"/>
        <rFont val="Arial MT"/>
        <family val="2"/>
      </rPr>
      <t>01.08.065</t>
    </r>
  </si>
  <si>
    <r>
      <rPr>
        <sz val="8"/>
        <rFont val="Arial MT"/>
        <family val="2"/>
      </rPr>
      <t>TUBO DRENO PEAD CORRUG PERF P/ PAISAGISMO DN 110MM EM ROLO</t>
    </r>
  </si>
  <si>
    <r>
      <rPr>
        <sz val="8"/>
        <rFont val="Arial MT"/>
        <family val="2"/>
      </rPr>
      <t>01.08.099</t>
    </r>
  </si>
  <si>
    <r>
      <rPr>
        <sz val="8"/>
        <rFont val="Arial MT"/>
        <family val="2"/>
      </rPr>
      <t>SERVICOS EM DRENAGEM DO TERRENO</t>
    </r>
  </si>
  <si>
    <r>
      <rPr>
        <sz val="8"/>
        <rFont val="Arial MT"/>
        <family val="2"/>
      </rPr>
      <t>01.10.001</t>
    </r>
  </si>
  <si>
    <r>
      <rPr>
        <sz val="8"/>
        <rFont val="Arial MT"/>
        <family val="2"/>
      </rPr>
      <t>GABARITO DE MADEIRA ESQUADRADO E NIVELADO PARA LOCAÇÃO DE OBRA</t>
    </r>
  </si>
  <si>
    <r>
      <rPr>
        <sz val="8"/>
        <rFont val="Arial MT"/>
        <family val="2"/>
      </rPr>
      <t>01.50.099</t>
    </r>
  </si>
  <si>
    <r>
      <rPr>
        <sz val="8"/>
        <rFont val="Arial MT"/>
        <family val="2"/>
      </rPr>
      <t>DEMOLICOES</t>
    </r>
  </si>
  <si>
    <r>
      <rPr>
        <sz val="8"/>
        <rFont val="Arial MT"/>
        <family val="2"/>
      </rPr>
      <t>01.60.099</t>
    </r>
  </si>
  <si>
    <r>
      <rPr>
        <sz val="8"/>
        <rFont val="Arial MT"/>
        <family val="2"/>
      </rPr>
      <t>RETIRADAS</t>
    </r>
  </si>
  <si>
    <r>
      <rPr>
        <sz val="8"/>
        <rFont val="Arial MT"/>
        <family val="2"/>
      </rPr>
      <t>01.70.099</t>
    </r>
  </si>
  <si>
    <r>
      <rPr>
        <sz val="8"/>
        <rFont val="Arial MT"/>
        <family val="2"/>
      </rPr>
      <t>RECOLOCACOES</t>
    </r>
  </si>
  <si>
    <r>
      <rPr>
        <sz val="8"/>
        <rFont val="Arial MT"/>
        <family val="2"/>
      </rPr>
      <t>01.80.099</t>
    </r>
  </si>
  <si>
    <r>
      <rPr>
        <sz val="8"/>
        <rFont val="Arial MT"/>
        <family val="2"/>
      </rPr>
      <t>SERVICOS PRELIMINARES - CONSERVACAO</t>
    </r>
  </si>
  <si>
    <r>
      <rPr>
        <sz val="8"/>
        <rFont val="Arial MT"/>
        <family val="2"/>
      </rPr>
      <t>02.01.001</t>
    </r>
  </si>
  <si>
    <r>
      <rPr>
        <sz val="8"/>
        <rFont val="Arial MT"/>
        <family val="2"/>
      </rPr>
      <t>02.01.002</t>
    </r>
  </si>
  <si>
    <r>
      <rPr>
        <sz val="8"/>
        <rFont val="Arial MT"/>
        <family val="2"/>
      </rPr>
      <t>02.01.005</t>
    </r>
  </si>
  <si>
    <r>
      <rPr>
        <sz val="8"/>
        <rFont val="Arial MT"/>
        <family val="2"/>
      </rPr>
      <t>ESCORAMENTO DE TERRA CONTINUO</t>
    </r>
  </si>
  <si>
    <r>
      <rPr>
        <sz val="8"/>
        <rFont val="Arial MT"/>
        <family val="2"/>
      </rPr>
      <t>02.01.006</t>
    </r>
  </si>
  <si>
    <r>
      <rPr>
        <sz val="8"/>
        <rFont val="Arial MT"/>
        <family val="2"/>
      </rPr>
      <t>ESCORAMENTO DE TERRA DESCONTINUO</t>
    </r>
  </si>
  <si>
    <r>
      <rPr>
        <sz val="8"/>
        <rFont val="Arial MT"/>
        <family val="2"/>
      </rPr>
      <t>02.01.010</t>
    </r>
  </si>
  <si>
    <r>
      <rPr>
        <sz val="8"/>
        <rFont val="Arial MT"/>
        <family val="2"/>
      </rPr>
      <t>02.01.012</t>
    </r>
  </si>
  <si>
    <r>
      <rPr>
        <sz val="8"/>
        <rFont val="Arial MT"/>
        <family val="2"/>
      </rPr>
      <t>02.01.015</t>
    </r>
  </si>
  <si>
    <r>
      <rPr>
        <sz val="8"/>
        <rFont val="Arial MT"/>
        <family val="2"/>
      </rPr>
      <t>02.01.025</t>
    </r>
  </si>
  <si>
    <r>
      <rPr>
        <sz val="8"/>
        <rFont val="Arial MT"/>
        <family val="2"/>
      </rPr>
      <t>02.01.027</t>
    </r>
  </si>
  <si>
    <r>
      <rPr>
        <sz val="8"/>
        <rFont val="Arial MT"/>
        <family val="2"/>
      </rPr>
      <t>REATERRO COM ADICAO DE 2% DE CIMENTO</t>
    </r>
  </si>
  <si>
    <r>
      <rPr>
        <sz val="8"/>
        <rFont val="Arial MT"/>
        <family val="2"/>
      </rPr>
      <t>02.01.099</t>
    </r>
  </si>
  <si>
    <r>
      <rPr>
        <sz val="8"/>
        <rFont val="Arial MT"/>
        <family val="2"/>
      </rPr>
      <t>ESCAVACOES</t>
    </r>
  </si>
  <si>
    <r>
      <rPr>
        <sz val="8"/>
        <rFont val="Arial MT"/>
        <family val="2"/>
      </rPr>
      <t>02.02.004</t>
    </r>
  </si>
  <si>
    <r>
      <rPr>
        <sz val="8"/>
        <rFont val="Arial MT"/>
        <family val="2"/>
      </rPr>
      <t>TUBULÕES  ESCAVAÇÃO MANUAL - DIÂMETRO MÍNIMO DE 100CM</t>
    </r>
  </si>
  <si>
    <r>
      <rPr>
        <sz val="8"/>
        <rFont val="Arial MT"/>
        <family val="2"/>
      </rPr>
      <t>02.02.005</t>
    </r>
  </si>
  <si>
    <r>
      <rPr>
        <sz val="8"/>
        <rFont val="Arial MT"/>
        <family val="2"/>
      </rPr>
      <t>TUBULÕES  ENCAMISAMENTO COM ANEL DE CONCRETO PREMOLDADO DIÂMETRO EXTERNO Ø 100CM  H=50CM  E=3,50 CM</t>
    </r>
  </si>
  <si>
    <r>
      <rPr>
        <sz val="8"/>
        <rFont val="Arial MT"/>
        <family val="2"/>
      </rPr>
      <t>02.02.018</t>
    </r>
  </si>
  <si>
    <r>
      <rPr>
        <sz val="8"/>
        <rFont val="Arial MT"/>
        <family val="2"/>
      </rPr>
      <t>TUBULÕES CONCRETO DOSADO FCK=20MPa PARA BASE E FUSTE</t>
    </r>
  </si>
  <si>
    <r>
      <rPr>
        <sz val="8"/>
        <rFont val="Arial MT"/>
        <family val="2"/>
      </rPr>
      <t>02.02.019</t>
    </r>
  </si>
  <si>
    <r>
      <rPr>
        <sz val="8"/>
        <rFont val="Arial MT"/>
        <family val="2"/>
      </rPr>
      <t>PREENCHIMENTO COROA CIRCULAR ENCAMISAMENTO FUSTE TUBULAO ARGAMASSA CIMENTO AREIA TRAÇO 1:8</t>
    </r>
  </si>
  <si>
    <r>
      <rPr>
        <sz val="8"/>
        <rFont val="Arial MT"/>
        <family val="2"/>
      </rPr>
      <t>02.02.021</t>
    </r>
  </si>
  <si>
    <r>
      <rPr>
        <sz val="8"/>
        <rFont val="Arial MT"/>
        <family val="2"/>
      </rPr>
      <t>ACO CA-50 (A OU B) FYK = 500 MPA</t>
    </r>
  </si>
  <si>
    <r>
      <rPr>
        <sz val="8"/>
        <rFont val="Arial MT"/>
        <family val="2"/>
      </rPr>
      <t>KG</t>
    </r>
  </si>
  <si>
    <r>
      <rPr>
        <sz val="8"/>
        <rFont val="Arial MT"/>
        <family val="2"/>
      </rPr>
      <t>02.02.022</t>
    </r>
  </si>
  <si>
    <r>
      <rPr>
        <sz val="8"/>
        <rFont val="Arial MT"/>
        <family val="2"/>
      </rPr>
      <t>ACO CA 60 (A OU B) FYK= 600 M PA</t>
    </r>
  </si>
  <si>
    <r>
      <rPr>
        <sz val="8"/>
        <rFont val="Arial MT"/>
        <family val="2"/>
      </rPr>
      <t>02.02.026</t>
    </r>
  </si>
  <si>
    <r>
      <rPr>
        <sz val="8"/>
        <rFont val="Arial MT"/>
        <family val="2"/>
      </rPr>
      <t>BROCA DE CONCRETO DE DIAMETRO 25CM - INCL ARRANQUES</t>
    </r>
  </si>
  <si>
    <r>
      <rPr>
        <sz val="8"/>
        <rFont val="Arial MT"/>
        <family val="2"/>
      </rPr>
      <t>02.02.027</t>
    </r>
  </si>
  <si>
    <r>
      <rPr>
        <sz val="8"/>
        <rFont val="Arial MT"/>
        <family val="2"/>
      </rPr>
      <t>BROCA DE CONCRETO DE DIAMETRO 30CM - INCL ARRANQUES</t>
    </r>
  </si>
  <si>
    <r>
      <rPr>
        <sz val="8"/>
        <rFont val="Arial MT"/>
        <family val="2"/>
      </rPr>
      <t>02.02.035</t>
    </r>
  </si>
  <si>
    <r>
      <rPr>
        <sz val="8"/>
        <rFont val="Arial MT"/>
        <family val="2"/>
      </rPr>
      <t>ESTACAS TIPO STRAUSS DIAM 25CM</t>
    </r>
  </si>
  <si>
    <r>
      <rPr>
        <sz val="8"/>
        <rFont val="Arial MT"/>
        <family val="2"/>
      </rPr>
      <t>02.02.036</t>
    </r>
  </si>
  <si>
    <r>
      <rPr>
        <sz val="8"/>
        <rFont val="Arial MT"/>
        <family val="2"/>
      </rPr>
      <t>ESTACAS TIPO STRAUSS DIAM 32CM</t>
    </r>
  </si>
  <si>
    <r>
      <rPr>
        <sz val="8"/>
        <rFont val="Arial MT"/>
        <family val="2"/>
      </rPr>
      <t>02.02.037</t>
    </r>
  </si>
  <si>
    <r>
      <rPr>
        <sz val="8"/>
        <rFont val="Arial MT"/>
        <family val="2"/>
      </rPr>
      <t>ESTACAS TIPO STRAUSS DIAM 38CM</t>
    </r>
  </si>
  <si>
    <r>
      <rPr>
        <sz val="8"/>
        <rFont val="Arial MT"/>
        <family val="2"/>
      </rPr>
      <t>02.02.038</t>
    </r>
  </si>
  <si>
    <r>
      <rPr>
        <sz val="8"/>
        <rFont val="Arial MT"/>
        <family val="2"/>
      </rPr>
      <t>ESTACAS TIPO STRAUSS DIAM 45CM</t>
    </r>
  </si>
  <si>
    <r>
      <rPr>
        <sz val="8"/>
        <rFont val="Arial MT"/>
        <family val="2"/>
      </rPr>
      <t>02.02.070</t>
    </r>
  </si>
  <si>
    <r>
      <rPr>
        <sz val="8"/>
        <rFont val="Arial MT"/>
        <family val="2"/>
      </rPr>
      <t>ESTACA TIPO HELICE DN 25CM</t>
    </r>
  </si>
  <si>
    <r>
      <rPr>
        <sz val="8"/>
        <rFont val="Arial MT"/>
        <family val="2"/>
      </rPr>
      <t>02.02.071</t>
    </r>
  </si>
  <si>
    <r>
      <rPr>
        <sz val="8"/>
        <rFont val="Arial MT"/>
        <family val="2"/>
      </rPr>
      <t>ESTACA TIPO HELICE DN 30CM</t>
    </r>
  </si>
  <si>
    <r>
      <rPr>
        <sz val="8"/>
        <rFont val="Arial MT"/>
        <family val="2"/>
      </rPr>
      <t>02.02.072</t>
    </r>
  </si>
  <si>
    <r>
      <rPr>
        <sz val="8"/>
        <rFont val="Arial MT"/>
        <family val="2"/>
      </rPr>
      <t>ESTACA TIPO HELICE DN 35CM</t>
    </r>
  </si>
  <si>
    <r>
      <rPr>
        <sz val="8"/>
        <rFont val="Arial MT"/>
        <family val="2"/>
      </rPr>
      <t>02.02.073</t>
    </r>
  </si>
  <si>
    <r>
      <rPr>
        <sz val="8"/>
        <rFont val="Arial MT"/>
        <family val="2"/>
      </rPr>
      <t>ESTACA TIPO HELICE DN 40CM</t>
    </r>
  </si>
  <si>
    <r>
      <rPr>
        <sz val="8"/>
        <rFont val="Arial MT"/>
        <family val="2"/>
      </rPr>
      <t>02.02.074</t>
    </r>
  </si>
  <si>
    <r>
      <rPr>
        <sz val="8"/>
        <rFont val="Arial MT"/>
        <family val="2"/>
      </rPr>
      <t>ESTACA TIPO HELICE DN 50CM</t>
    </r>
  </si>
  <si>
    <r>
      <rPr>
        <sz val="8"/>
        <rFont val="Arial MT"/>
        <family val="2"/>
      </rPr>
      <t>02.02.075</t>
    </r>
  </si>
  <si>
    <r>
      <rPr>
        <sz val="8"/>
        <rFont val="Arial MT"/>
        <family val="2"/>
      </rPr>
      <t>ESTACA TIPO HELICE DN 60CM</t>
    </r>
  </si>
  <si>
    <r>
      <rPr>
        <sz val="8"/>
        <rFont val="Arial MT"/>
        <family val="2"/>
      </rPr>
      <t>02.02.076</t>
    </r>
  </si>
  <si>
    <r>
      <rPr>
        <sz val="8"/>
        <rFont val="Arial MT"/>
        <family val="2"/>
      </rPr>
      <t>ESTACA TIPO HELICE DN 70CM</t>
    </r>
  </si>
  <si>
    <r>
      <rPr>
        <sz val="8"/>
        <rFont val="Arial MT"/>
        <family val="2"/>
      </rPr>
      <t>02.02.077</t>
    </r>
  </si>
  <si>
    <r>
      <rPr>
        <sz val="8"/>
        <rFont val="Arial MT"/>
        <family val="2"/>
      </rPr>
      <t>ESTACA TIPO HELICE DN 80CM</t>
    </r>
  </si>
  <si>
    <r>
      <rPr>
        <sz val="8"/>
        <rFont val="Arial MT"/>
        <family val="2"/>
      </rPr>
      <t>02.02.078</t>
    </r>
  </si>
  <si>
    <r>
      <rPr>
        <sz val="8"/>
        <rFont val="Arial MT"/>
        <family val="2"/>
      </rPr>
      <t>ESTACA TIPO HELICE DN 90CM</t>
    </r>
  </si>
  <si>
    <r>
      <rPr>
        <sz val="8"/>
        <rFont val="Arial MT"/>
        <family val="2"/>
      </rPr>
      <t>02.02.085</t>
    </r>
  </si>
  <si>
    <r>
      <rPr>
        <sz val="8"/>
        <rFont val="Arial MT"/>
        <family val="2"/>
      </rPr>
      <t>TRANSPORTE E ATERRO INTERNO DE MATERIAL ESCAVADO DE FUNDAÇÃO-ESTACA-TUBULÃO</t>
    </r>
  </si>
  <si>
    <r>
      <rPr>
        <sz val="8"/>
        <rFont val="Arial MT"/>
        <family val="2"/>
      </rPr>
      <t>02.02.089</t>
    </r>
  </si>
  <si>
    <r>
      <rPr>
        <sz val="8"/>
        <rFont val="Arial MT"/>
        <family val="2"/>
      </rPr>
      <t>TAXA DE MOBILIZACÃO DE EQUIPAMENTO PARA ESTACA TIPO HELICE SEGMENTAD</t>
    </r>
  </si>
  <si>
    <r>
      <rPr>
        <sz val="8"/>
        <rFont val="Arial MT"/>
        <family val="2"/>
      </rPr>
      <t>02.02.091</t>
    </r>
  </si>
  <si>
    <r>
      <rPr>
        <sz val="8"/>
        <rFont val="Arial MT"/>
        <family val="2"/>
      </rPr>
      <t>TAXA DE MOBILIZAÇÃO DE EQUIPAMENTO - ESTACA ESCAVADA</t>
    </r>
  </si>
  <si>
    <r>
      <rPr>
        <sz val="8"/>
        <rFont val="Arial MT"/>
        <family val="2"/>
      </rPr>
      <t>02.02.093</t>
    </r>
  </si>
  <si>
    <r>
      <rPr>
        <sz val="8"/>
        <rFont val="Arial MT"/>
        <family val="2"/>
      </rPr>
      <t>TAXA DE MOBILIZAÇÃO DE EQUIPAMENTO - ESTACA RAIZ</t>
    </r>
  </si>
  <si>
    <r>
      <rPr>
        <sz val="8"/>
        <rFont val="Arial MT"/>
        <family val="2"/>
      </rPr>
      <t>02.02.094</t>
    </r>
  </si>
  <si>
    <r>
      <rPr>
        <sz val="8"/>
        <rFont val="Arial MT"/>
        <family val="2"/>
      </rPr>
      <t>TAXA DE MOBILIZACAO DE EQUIPAMENTO PARA ESTACA TIPO HELICE</t>
    </r>
  </si>
  <si>
    <r>
      <rPr>
        <sz val="8"/>
        <rFont val="Arial MT"/>
        <family val="2"/>
      </rPr>
      <t>02.02.095</t>
    </r>
  </si>
  <si>
    <r>
      <rPr>
        <sz val="8"/>
        <rFont val="Arial MT"/>
        <family val="2"/>
      </rPr>
      <t>EMENDA COM ANEIS SOLDADOS PARA ESTACA</t>
    </r>
  </si>
  <si>
    <r>
      <rPr>
        <sz val="8"/>
        <rFont val="Arial MT"/>
        <family val="2"/>
      </rPr>
      <t>02.02.097</t>
    </r>
  </si>
  <si>
    <r>
      <rPr>
        <sz val="8"/>
        <rFont val="Arial MT"/>
        <family val="2"/>
      </rPr>
      <t>TAXA DE MOBILIZACAO DE EQUIPAMENTO - ESTACAS PRE-MOLDADAS</t>
    </r>
  </si>
  <si>
    <r>
      <rPr>
        <sz val="8"/>
        <rFont val="Arial MT"/>
        <family val="2"/>
      </rPr>
      <t>02.02.098</t>
    </r>
  </si>
  <si>
    <r>
      <rPr>
        <sz val="8"/>
        <rFont val="Arial MT"/>
        <family val="2"/>
      </rPr>
      <t>TAXA DE MOBILIZACAO DE EQUIPAMENTOS - ESTACAS STRAUSS</t>
    </r>
  </si>
  <si>
    <r>
      <rPr>
        <sz val="8"/>
        <rFont val="Arial MT"/>
        <family val="2"/>
      </rPr>
      <t>02.02.099</t>
    </r>
  </si>
  <si>
    <r>
      <rPr>
        <sz val="8"/>
        <rFont val="Arial MT"/>
        <family val="2"/>
      </rPr>
      <t>FUNDACOES PROFUNDAS</t>
    </r>
  </si>
  <si>
    <r>
      <rPr>
        <sz val="8"/>
        <rFont val="Arial MT"/>
        <family val="2"/>
      </rPr>
      <t>02.02.100</t>
    </r>
  </si>
  <si>
    <r>
      <rPr>
        <sz val="8"/>
        <rFont val="Arial MT"/>
        <family val="2"/>
      </rPr>
      <t>ESTACA ESCAVADA MECANICAMENTE DIAM 25CM</t>
    </r>
  </si>
  <si>
    <r>
      <rPr>
        <sz val="8"/>
        <rFont val="Arial MT"/>
        <family val="2"/>
      </rPr>
      <t>02.02.101</t>
    </r>
  </si>
  <si>
    <r>
      <rPr>
        <sz val="8"/>
        <rFont val="Arial MT"/>
        <family val="2"/>
      </rPr>
      <t>ESTACA ESCAVADA MECANICAMENTE DIAM 30CM</t>
    </r>
  </si>
  <si>
    <r>
      <rPr>
        <sz val="8"/>
        <rFont val="Arial MT"/>
        <family val="2"/>
      </rPr>
      <t>02.02.102</t>
    </r>
  </si>
  <si>
    <r>
      <rPr>
        <sz val="8"/>
        <rFont val="Arial MT"/>
        <family val="2"/>
      </rPr>
      <t>ESTACA ESCAVADA MECANICAMENTE DIAM 35CM</t>
    </r>
  </si>
  <si>
    <r>
      <rPr>
        <sz val="8"/>
        <rFont val="Arial MT"/>
        <family val="2"/>
      </rPr>
      <t>02.02.103</t>
    </r>
  </si>
  <si>
    <r>
      <rPr>
        <sz val="8"/>
        <rFont val="Arial MT"/>
        <family val="2"/>
      </rPr>
      <t>ESTACA ESCAVADA MECANICAMENTE DIAM 40CM</t>
    </r>
  </si>
  <si>
    <r>
      <rPr>
        <sz val="8"/>
        <rFont val="Arial MT"/>
        <family val="2"/>
      </rPr>
      <t>02.02.104</t>
    </r>
  </si>
  <si>
    <r>
      <rPr>
        <sz val="8"/>
        <rFont val="Arial MT"/>
        <family val="2"/>
      </rPr>
      <t>ESTACA ESCAVADA MECANICAMENTE DIAM 50CM</t>
    </r>
  </si>
  <si>
    <r>
      <rPr>
        <sz val="8"/>
        <rFont val="Arial MT"/>
        <family val="2"/>
      </rPr>
      <t>02.02.105</t>
    </r>
  </si>
  <si>
    <r>
      <rPr>
        <sz val="8"/>
        <rFont val="Arial MT"/>
        <family val="2"/>
      </rPr>
      <t>ESTACA ESCAVADA MECANICAMENTE DIAM 60CM</t>
    </r>
  </si>
  <si>
    <r>
      <rPr>
        <sz val="8"/>
        <rFont val="Arial MT"/>
        <family val="2"/>
      </rPr>
      <t>02.02.106</t>
    </r>
  </si>
  <si>
    <r>
      <rPr>
        <sz val="8"/>
        <rFont val="Arial MT"/>
        <family val="2"/>
      </rPr>
      <t>ESTACA ESCAVADA MECANICAMENTE DIAM 70CM</t>
    </r>
  </si>
  <si>
    <r>
      <rPr>
        <sz val="8"/>
        <rFont val="Arial MT"/>
        <family val="2"/>
      </rPr>
      <t>02.02.107</t>
    </r>
  </si>
  <si>
    <r>
      <rPr>
        <sz val="8"/>
        <rFont val="Arial MT"/>
        <family val="2"/>
      </rPr>
      <t>ESTACA PRE-MOLDADA CONCRETO SECÃO ATE 289 CM2  CRAVADA</t>
    </r>
  </si>
  <si>
    <r>
      <rPr>
        <sz val="8"/>
        <rFont val="Arial MT"/>
        <family val="2"/>
      </rPr>
      <t>02.02.108</t>
    </r>
  </si>
  <si>
    <r>
      <rPr>
        <sz val="8"/>
        <rFont val="Arial MT"/>
        <family val="2"/>
      </rPr>
      <t>ESTACA PRE-MOLDADA CONCRETO SECÃO DE 290 A 429 CM2  CRAVADA</t>
    </r>
  </si>
  <si>
    <r>
      <rPr>
        <sz val="8"/>
        <rFont val="Arial MT"/>
        <family val="2"/>
      </rPr>
      <t>02.02.109</t>
    </r>
  </si>
  <si>
    <r>
      <rPr>
        <sz val="8"/>
        <rFont val="Arial MT"/>
        <family val="2"/>
      </rPr>
      <t>ESTACA PRE-MOLDADA CONCRETO SECÃO DE 430 A 569 CM2  CRAVADA</t>
    </r>
  </si>
  <si>
    <r>
      <rPr>
        <sz val="8"/>
        <rFont val="Arial MT"/>
        <family val="2"/>
      </rPr>
      <t>02.02.110</t>
    </r>
  </si>
  <si>
    <r>
      <rPr>
        <sz val="8"/>
        <rFont val="Arial MT"/>
        <family val="2"/>
      </rPr>
      <t>ESTACA PRE-MOLDADA CONCRETO SECÃO DE 570 A 714 CM2  CRAVADA</t>
    </r>
  </si>
  <si>
    <r>
      <rPr>
        <sz val="8"/>
        <rFont val="Arial MT"/>
        <family val="2"/>
      </rPr>
      <t>02.02.111</t>
    </r>
  </si>
  <si>
    <r>
      <rPr>
        <sz val="8"/>
        <rFont val="Arial MT"/>
        <family val="2"/>
      </rPr>
      <t>ESTACA PRE-MOLDADA CONCRETO SECÃO DE 715 A 999 CM2  CRAVADA</t>
    </r>
  </si>
  <si>
    <r>
      <rPr>
        <sz val="8"/>
        <rFont val="Arial MT"/>
        <family val="2"/>
      </rPr>
      <t>02.02.113</t>
    </r>
  </si>
  <si>
    <r>
      <rPr>
        <sz val="8"/>
        <rFont val="Arial MT"/>
        <family val="2"/>
      </rPr>
      <t>ESTACA RAIZ DN 150MM PERFURAÇAO EM SOLO</t>
    </r>
  </si>
  <si>
    <r>
      <rPr>
        <sz val="8"/>
        <rFont val="Arial MT"/>
        <family val="2"/>
      </rPr>
      <t>02.02.114</t>
    </r>
  </si>
  <si>
    <r>
      <rPr>
        <sz val="8"/>
        <rFont val="Arial MT"/>
        <family val="2"/>
      </rPr>
      <t>ESTACA RAIZ DN 160MM PERFURAÇAO EM SOLO</t>
    </r>
  </si>
  <si>
    <r>
      <rPr>
        <sz val="8"/>
        <rFont val="Arial MT"/>
        <family val="2"/>
      </rPr>
      <t>02.02.115</t>
    </r>
  </si>
  <si>
    <r>
      <rPr>
        <sz val="8"/>
        <rFont val="Arial MT"/>
        <family val="2"/>
      </rPr>
      <t>ESTACA RAIZ DN 200MM PERFURAÇAO EM SOLO</t>
    </r>
  </si>
  <si>
    <r>
      <rPr>
        <sz val="8"/>
        <rFont val="Arial MT"/>
        <family val="2"/>
      </rPr>
      <t>02.02.116</t>
    </r>
  </si>
  <si>
    <r>
      <rPr>
        <sz val="8"/>
        <rFont val="Arial MT"/>
        <family val="2"/>
      </rPr>
      <t>ESTACA RAIZ DN 250MM PERFURAÇAO EM SOLO</t>
    </r>
  </si>
  <si>
    <r>
      <rPr>
        <sz val="8"/>
        <rFont val="Arial MT"/>
        <family val="2"/>
      </rPr>
      <t>02.02.117</t>
    </r>
  </si>
  <si>
    <r>
      <rPr>
        <sz val="8"/>
        <rFont val="Arial MT"/>
        <family val="2"/>
      </rPr>
      <t>ESTACA RAIZ DN 310MM PERFURAÇAO EM SOLO</t>
    </r>
  </si>
  <si>
    <r>
      <rPr>
        <sz val="8"/>
        <rFont val="Arial MT"/>
        <family val="2"/>
      </rPr>
      <t>02.02.118</t>
    </r>
  </si>
  <si>
    <r>
      <rPr>
        <sz val="8"/>
        <rFont val="Arial MT"/>
        <family val="2"/>
      </rPr>
      <t>ESTACA RAIZ DN 400MM PERFURAÇAO EM SOLO</t>
    </r>
  </si>
  <si>
    <r>
      <rPr>
        <sz val="8"/>
        <rFont val="Arial MT"/>
        <family val="2"/>
      </rPr>
      <t>02.03.001</t>
    </r>
  </si>
  <si>
    <r>
      <rPr>
        <sz val="8"/>
        <rFont val="Arial MT"/>
        <family val="2"/>
      </rPr>
      <t>FORMA DE MADEIRA MACICA</t>
    </r>
  </si>
  <si>
    <r>
      <rPr>
        <sz val="8"/>
        <rFont val="Arial MT"/>
        <family val="2"/>
      </rPr>
      <t>02.03.099</t>
    </r>
  </si>
  <si>
    <r>
      <rPr>
        <sz val="8"/>
        <rFont val="Arial MT"/>
        <family val="2"/>
      </rPr>
      <t>FORMAS</t>
    </r>
  </si>
  <si>
    <r>
      <rPr>
        <sz val="8"/>
        <rFont val="Arial MT"/>
        <family val="2"/>
      </rPr>
      <t>02.04.002</t>
    </r>
  </si>
  <si>
    <r>
      <rPr>
        <sz val="8"/>
        <rFont val="Arial MT"/>
        <family val="2"/>
      </rPr>
      <t>ACO CA 50 (A OU B) FYK= 500 M PA</t>
    </r>
  </si>
  <si>
    <r>
      <rPr>
        <sz val="8"/>
        <rFont val="Arial MT"/>
        <family val="2"/>
      </rPr>
      <t>02.04.003</t>
    </r>
  </si>
  <si>
    <r>
      <rPr>
        <sz val="8"/>
        <rFont val="Arial MT"/>
        <family val="2"/>
      </rPr>
      <t>02.04.004</t>
    </r>
  </si>
  <si>
    <r>
      <rPr>
        <sz val="8"/>
        <rFont val="Arial MT"/>
        <family val="2"/>
      </rPr>
      <t>ARMAÇAO BARRA DE POLIESTER REFORÇADA COM FIBRA DE VIDRO (PRFV) INCLUSIVE ESPAÇADOR E AMARRAÇAO</t>
    </r>
  </si>
  <si>
    <r>
      <rPr>
        <sz val="8"/>
        <rFont val="Arial MT"/>
        <family val="2"/>
      </rPr>
      <t>02.04.005</t>
    </r>
  </si>
  <si>
    <r>
      <rPr>
        <sz val="8"/>
        <rFont val="Arial MT"/>
        <family val="2"/>
      </rPr>
      <t>TELA ARMADURA (MALHA ACO CA 60 FYK= 600 M PA)</t>
    </r>
  </si>
  <si>
    <r>
      <rPr>
        <sz val="8"/>
        <rFont val="Arial MT"/>
        <family val="2"/>
      </rPr>
      <t>02.04.006</t>
    </r>
  </si>
  <si>
    <r>
      <rPr>
        <sz val="8"/>
        <rFont val="Arial MT"/>
        <family val="2"/>
      </rPr>
      <t>ARMAÇAO TELA  DE POLIESTER REFORÇADA COM FIBRA DE VIDRO (PRFV ) MALHA QUADRADA 15CM X 15CM DENSIDADE 0,38KG/M2  INCLUSIVE ESPAÇADOR E AMARRAÇAO</t>
    </r>
  </si>
  <si>
    <r>
      <rPr>
        <sz val="8"/>
        <rFont val="Arial MT"/>
        <family val="2"/>
      </rPr>
      <t>02.04.007</t>
    </r>
  </si>
  <si>
    <r>
      <rPr>
        <sz val="8"/>
        <rFont val="Arial MT"/>
        <family val="2"/>
      </rPr>
      <t>ARMAÇAO TELA  DE POLIESTER REFORÇADA COM FIBRA DE VIDRO (PRFV ) MALHA QUADRADA 10CM X 10CM DENSIDADE 0,37 KG/M2  INCLUSIVE ESPAÇADOR E AMARRAÇAO</t>
    </r>
  </si>
  <si>
    <r>
      <rPr>
        <sz val="8"/>
        <rFont val="Arial MT"/>
        <family val="2"/>
      </rPr>
      <t>02.04.008</t>
    </r>
  </si>
  <si>
    <r>
      <rPr>
        <sz val="8"/>
        <rFont val="Arial MT"/>
        <family val="2"/>
      </rPr>
      <t>ARMAÇAO TELA  DE POLIESTER REFORÇADA COM FIBRA DE VIDRO (PRFV ) MALHA QUADRADA 10CM X 10CM DENSIDADE 0,58KG/M2  INCLUSIVE ESPAÇADOR E AMARRAÇAO</t>
    </r>
  </si>
  <si>
    <r>
      <rPr>
        <sz val="8"/>
        <rFont val="Arial MT"/>
        <family val="2"/>
      </rPr>
      <t>02.04.009</t>
    </r>
  </si>
  <si>
    <r>
      <rPr>
        <sz val="8"/>
        <rFont val="Arial MT"/>
        <family val="2"/>
      </rPr>
      <t>ARMAÇAO TELA  DE POLIESTER REFORÇADA COM FIBRA DE VIDRO (PRFV ) MALHA QUADRADA 10CM X 10CM DENSIDADE 2,05KG/M2  INCLUSIVE ESPAÇADOR E AMARRAÇAO</t>
    </r>
  </si>
  <si>
    <r>
      <rPr>
        <sz val="8"/>
        <rFont val="Arial MT"/>
        <family val="2"/>
      </rPr>
      <t>02.04.099</t>
    </r>
  </si>
  <si>
    <r>
      <rPr>
        <sz val="8"/>
        <rFont val="Arial MT"/>
        <family val="2"/>
      </rPr>
      <t>ARMADURAS</t>
    </r>
  </si>
  <si>
    <r>
      <rPr>
        <sz val="8"/>
        <rFont val="Arial MT"/>
        <family val="2"/>
      </rPr>
      <t>02.05.014</t>
    </r>
  </si>
  <si>
    <r>
      <rPr>
        <sz val="8"/>
        <rFont val="Arial MT"/>
        <family val="2"/>
      </rPr>
      <t>CONCRETO DOSADO E LANÇADO FCK=20MPA</t>
    </r>
  </si>
  <si>
    <r>
      <rPr>
        <sz val="8"/>
        <rFont val="Arial MT"/>
        <family val="2"/>
      </rPr>
      <t>02.05.018</t>
    </r>
  </si>
  <si>
    <r>
      <rPr>
        <sz val="8"/>
        <rFont val="Arial MT"/>
        <family val="2"/>
      </rPr>
      <t>CONCRETO DOSADO E LANCADO FCK=25MPA</t>
    </r>
  </si>
  <si>
    <r>
      <rPr>
        <sz val="8"/>
        <rFont val="Arial MT"/>
        <family val="2"/>
      </rPr>
      <t>02.05.019</t>
    </r>
  </si>
  <si>
    <r>
      <rPr>
        <sz val="8"/>
        <rFont val="Arial MT"/>
        <family val="2"/>
      </rPr>
      <t>CONCRETO DOSADO E LANCADO FCK=30MPA</t>
    </r>
  </si>
  <si>
    <r>
      <rPr>
        <sz val="8"/>
        <rFont val="Arial MT"/>
        <family val="2"/>
      </rPr>
      <t>02.05.024</t>
    </r>
  </si>
  <si>
    <r>
      <rPr>
        <sz val="8"/>
        <rFont val="Arial MT"/>
        <family val="2"/>
      </rPr>
      <t>CONCRETO DOSADO,BOMBEADO E LANÇADO FCK=20MPA</t>
    </r>
  </si>
  <si>
    <r>
      <rPr>
        <sz val="8"/>
        <rFont val="Arial MT"/>
        <family val="2"/>
      </rPr>
      <t>02.05.028</t>
    </r>
  </si>
  <si>
    <r>
      <rPr>
        <sz val="8"/>
        <rFont val="Arial MT"/>
        <family val="2"/>
      </rPr>
      <t>CONCRETO DOSADO,BOMBEADO E LANCADO FCK=25MPA</t>
    </r>
  </si>
  <si>
    <r>
      <rPr>
        <sz val="8"/>
        <rFont val="Arial MT"/>
        <family val="2"/>
      </rPr>
      <t>02.05.029</t>
    </r>
  </si>
  <si>
    <r>
      <rPr>
        <sz val="8"/>
        <rFont val="Arial MT"/>
        <family val="2"/>
      </rPr>
      <t>CONCRETO DOSADO, BOMBEADO E LANCADO FCK=30MPA</t>
    </r>
  </si>
  <si>
    <r>
      <rPr>
        <sz val="8"/>
        <rFont val="Arial MT"/>
        <family val="2"/>
      </rPr>
      <t>02.05.050</t>
    </r>
  </si>
  <si>
    <r>
      <rPr>
        <sz val="8"/>
        <rFont val="Arial MT"/>
        <family val="2"/>
      </rPr>
      <t>CONCRETO GROUT, PREPARADO NO LOCAL, LANÇADO E ADENSADO</t>
    </r>
  </si>
  <si>
    <r>
      <rPr>
        <sz val="8"/>
        <rFont val="Arial MT"/>
        <family val="2"/>
      </rPr>
      <t>02.05.098</t>
    </r>
  </si>
  <si>
    <r>
      <rPr>
        <sz val="8"/>
        <rFont val="Arial MT"/>
        <family val="2"/>
      </rPr>
      <t>FORNECIMENTO E MONTAGEM DE ESTRUTURA PRE-MOLDADA DE CONCRETO</t>
    </r>
  </si>
  <si>
    <r>
      <rPr>
        <sz val="8"/>
        <rFont val="Arial MT"/>
        <family val="2"/>
      </rPr>
      <t>02.05.099</t>
    </r>
  </si>
  <si>
    <r>
      <rPr>
        <sz val="8"/>
        <rFont val="Arial MT"/>
        <family val="2"/>
      </rPr>
      <t>CONCRETOS</t>
    </r>
  </si>
  <si>
    <r>
      <rPr>
        <sz val="8"/>
        <rFont val="Arial MT"/>
        <family val="2"/>
      </rPr>
      <t>02.06.002</t>
    </r>
  </si>
  <si>
    <r>
      <rPr>
        <sz val="8"/>
        <rFont val="Arial MT"/>
        <family val="2"/>
      </rPr>
      <t>ALVENARIA EMBASAMENTO TIJOLO BARRO MACIÇO E = 1/2 TIJOLO</t>
    </r>
  </si>
  <si>
    <r>
      <rPr>
        <sz val="8"/>
        <rFont val="Arial MT"/>
        <family val="2"/>
      </rPr>
      <t>02.06.003</t>
    </r>
  </si>
  <si>
    <r>
      <rPr>
        <sz val="8"/>
        <rFont val="Arial MT"/>
        <family val="2"/>
      </rPr>
      <t>ALVENARIA EMBASAMENTO TIJOLO BARRO MACIÇO E = 1 TIJOLO</t>
    </r>
  </si>
  <si>
    <r>
      <rPr>
        <sz val="8"/>
        <rFont val="Arial MT"/>
        <family val="2"/>
      </rPr>
      <t>02.06.020</t>
    </r>
  </si>
  <si>
    <r>
      <rPr>
        <sz val="8"/>
        <rFont val="Arial MT"/>
        <family val="2"/>
      </rPr>
      <t>ALVENARIA EMBASAMENTO BLOCO CONCRETO ESTRUTURAL 14X19X39CM CLASSE A</t>
    </r>
  </si>
  <si>
    <r>
      <rPr>
        <sz val="8"/>
        <rFont val="Arial MT"/>
        <family val="2"/>
      </rPr>
      <t>02.06.021</t>
    </r>
  </si>
  <si>
    <r>
      <rPr>
        <sz val="8"/>
        <rFont val="Arial MT"/>
        <family val="2"/>
      </rPr>
      <t>ALVENARIA EMBASAMENTO BLOCO CONCRETO ESTRUTURAL 19X19X39CM CLASSE A</t>
    </r>
  </si>
  <si>
    <r>
      <rPr>
        <sz val="8"/>
        <rFont val="Arial MT"/>
        <family val="2"/>
      </rPr>
      <t>02.06.099</t>
    </r>
  </si>
  <si>
    <r>
      <rPr>
        <sz val="8"/>
        <rFont val="Arial MT"/>
        <family val="2"/>
      </rPr>
      <t>EMBASAMENTOS</t>
    </r>
  </si>
  <si>
    <r>
      <rPr>
        <sz val="8"/>
        <rFont val="Arial MT"/>
        <family val="2"/>
      </rPr>
      <t>02.07.001</t>
    </r>
  </si>
  <si>
    <r>
      <rPr>
        <sz val="8"/>
        <rFont val="Arial MT"/>
        <family val="2"/>
      </rPr>
      <t>IMPERM RESP ALV EMBAS COM ARGAM CIM-AREIA 1:3 CONTENDO HIDROFUGO</t>
    </r>
  </si>
  <si>
    <r>
      <rPr>
        <sz val="8"/>
        <rFont val="Arial MT"/>
        <family val="2"/>
      </rPr>
      <t>02.07.002</t>
    </r>
  </si>
  <si>
    <r>
      <rPr>
        <sz val="8"/>
        <rFont val="Arial MT"/>
        <family val="2"/>
      </rPr>
      <t>IMPERM RESP ALV EMBAS C/ CIM-AREIA 1-3 HIDROFUGO/TINTA BETUMINOSA</t>
    </r>
  </si>
  <si>
    <r>
      <rPr>
        <sz val="8"/>
        <rFont val="Arial MT"/>
        <family val="2"/>
      </rPr>
      <t>02.07.003</t>
    </r>
  </si>
  <si>
    <r>
      <rPr>
        <sz val="8"/>
        <rFont val="Arial MT"/>
        <family val="2"/>
      </rPr>
      <t>IMPERMEABILIZACAO POR CRISTALIZACAO - SUB SOLOS</t>
    </r>
  </si>
  <si>
    <r>
      <rPr>
        <sz val="8"/>
        <rFont val="Arial MT"/>
        <family val="2"/>
      </rPr>
      <t>02.07.099</t>
    </r>
  </si>
  <si>
    <r>
      <rPr>
        <sz val="8"/>
        <rFont val="Arial MT"/>
        <family val="2"/>
      </rPr>
      <t>IMPERMEABILIZACOES</t>
    </r>
  </si>
  <si>
    <r>
      <rPr>
        <sz val="8"/>
        <rFont val="Arial MT"/>
        <family val="2"/>
      </rPr>
      <t>02.50.001</t>
    </r>
  </si>
  <si>
    <r>
      <rPr>
        <sz val="8"/>
        <rFont val="Arial MT"/>
        <family val="2"/>
      </rPr>
      <t>DEMOLIÇÃO DE CONCRETO SIMPLES (MANUAL)</t>
    </r>
  </si>
  <si>
    <r>
      <rPr>
        <sz val="8"/>
        <rFont val="Arial MT"/>
        <family val="2"/>
      </rPr>
      <t>02.50.002</t>
    </r>
  </si>
  <si>
    <r>
      <rPr>
        <sz val="8"/>
        <rFont val="Arial MT"/>
        <family val="2"/>
      </rPr>
      <t>DEMOLIÇÃO DE LASTRO DE CONCRETO SIMPLES (MANUAL)</t>
    </r>
  </si>
  <si>
    <r>
      <rPr>
        <sz val="8"/>
        <rFont val="Arial MT"/>
        <family val="2"/>
      </rPr>
      <t>02.50.003</t>
    </r>
  </si>
  <si>
    <r>
      <rPr>
        <sz val="8"/>
        <rFont val="Arial MT"/>
        <family val="2"/>
      </rPr>
      <t>DEMOLIÇÃO DE ALVENARIA DE FUNDACÃO (MANUAL)</t>
    </r>
  </si>
  <si>
    <r>
      <rPr>
        <sz val="8"/>
        <rFont val="Arial MT"/>
        <family val="2"/>
      </rPr>
      <t>02.50.099</t>
    </r>
  </si>
  <si>
    <r>
      <rPr>
        <sz val="8"/>
        <rFont val="Arial MT"/>
        <family val="2"/>
      </rPr>
      <t>02.60.099</t>
    </r>
  </si>
  <si>
    <r>
      <rPr>
        <sz val="8"/>
        <rFont val="Arial MT"/>
        <family val="2"/>
      </rPr>
      <t>02.70.099</t>
    </r>
  </si>
  <si>
    <r>
      <rPr>
        <sz val="8"/>
        <rFont val="Arial MT"/>
        <family val="2"/>
      </rPr>
      <t>02.80.099</t>
    </r>
  </si>
  <si>
    <r>
      <rPr>
        <sz val="8"/>
        <rFont val="Arial MT"/>
        <family val="2"/>
      </rPr>
      <t>SERVICOS INFRA ESTRUTURA - CONSERVACAO</t>
    </r>
  </si>
  <si>
    <r>
      <rPr>
        <sz val="8"/>
        <rFont val="Arial MT"/>
        <family val="2"/>
      </rPr>
      <t>03.01.001</t>
    </r>
  </si>
  <si>
    <r>
      <rPr>
        <sz val="8"/>
        <rFont val="Arial MT"/>
        <family val="2"/>
      </rPr>
      <t>FORMAS DE MADEIRA MACICA</t>
    </r>
  </si>
  <si>
    <r>
      <rPr>
        <sz val="8"/>
        <rFont val="Arial MT"/>
        <family val="2"/>
      </rPr>
      <t>03.01.002</t>
    </r>
  </si>
  <si>
    <r>
      <rPr>
        <sz val="8"/>
        <rFont val="Arial MT"/>
        <family val="2"/>
      </rPr>
      <t>FORMAS PLANAS PLASTIFICADA PARA CONCRETO APARENTE</t>
    </r>
  </si>
  <si>
    <r>
      <rPr>
        <sz val="8"/>
        <rFont val="Arial MT"/>
        <family val="2"/>
      </rPr>
      <t>03.01.003</t>
    </r>
  </si>
  <si>
    <r>
      <rPr>
        <sz val="8"/>
        <rFont val="Arial MT"/>
        <family val="2"/>
      </rPr>
      <t>FORMAS CURVAS PLASTIFICADA PARA CONCRETO APARENTE</t>
    </r>
  </si>
  <si>
    <r>
      <rPr>
        <sz val="8"/>
        <rFont val="Arial MT"/>
        <family val="2"/>
      </rPr>
      <t>03.01.004</t>
    </r>
  </si>
  <si>
    <r>
      <rPr>
        <sz val="8"/>
        <rFont val="Arial MT"/>
        <family val="2"/>
      </rPr>
      <t>FORMAS ALUMINIO E ACESSORIOS  PARA MOLDAGEM PAREDE DE CONCRETO INCLUSIVE MONTAGEM E DESMONTAGEM</t>
    </r>
  </si>
  <si>
    <r>
      <rPr>
        <sz val="8"/>
        <rFont val="Arial MT"/>
        <family val="2"/>
      </rPr>
      <t>03.01.005</t>
    </r>
  </si>
  <si>
    <r>
      <rPr>
        <sz val="8"/>
        <rFont val="Arial MT"/>
        <family val="2"/>
      </rPr>
      <t>CIMBRAMENTO DE MADEIRA</t>
    </r>
  </si>
  <si>
    <r>
      <rPr>
        <sz val="8"/>
        <rFont val="Arial MT"/>
        <family val="2"/>
      </rPr>
      <t>03.01.008</t>
    </r>
  </si>
  <si>
    <r>
      <rPr>
        <sz val="8"/>
        <rFont val="Arial MT"/>
        <family val="2"/>
      </rPr>
      <t>DESMOLDANTE ANTIADERENTE APLICADO EM  FORMAS METALICAS</t>
    </r>
  </si>
  <si>
    <r>
      <rPr>
        <sz val="8"/>
        <rFont val="Arial MT"/>
        <family val="2"/>
      </rPr>
      <t>03.01.021</t>
    </r>
  </si>
  <si>
    <r>
      <rPr>
        <sz val="8"/>
        <rFont val="Arial MT"/>
        <family val="2"/>
      </rPr>
      <t>FORMA TUBO DE PAPELAO DIAMETRO DE 20CM COM GRAVATA E ESCORA DUAS DIREÇOES</t>
    </r>
  </si>
  <si>
    <r>
      <rPr>
        <sz val="8"/>
        <rFont val="Arial MT"/>
        <family val="2"/>
      </rPr>
      <t>03.01.022</t>
    </r>
  </si>
  <si>
    <r>
      <rPr>
        <sz val="8"/>
        <rFont val="Arial MT"/>
        <family val="2"/>
      </rPr>
      <t>FORMA TUBO DE PAPELAO DIAMETRO DE 25CM COM GRAVATA E ESCORA DUAS DIREÇOES</t>
    </r>
  </si>
  <si>
    <r>
      <rPr>
        <sz val="8"/>
        <rFont val="Arial MT"/>
        <family val="2"/>
      </rPr>
      <t>03.01.023</t>
    </r>
  </si>
  <si>
    <r>
      <rPr>
        <sz val="8"/>
        <rFont val="Arial MT"/>
        <family val="2"/>
      </rPr>
      <t>03.01.024</t>
    </r>
  </si>
  <si>
    <r>
      <rPr>
        <sz val="8"/>
        <rFont val="Arial MT"/>
        <family val="2"/>
      </rPr>
      <t>FORMA TUBO DE PAPELAO DIAMETRO DE 35CM COM GRAVATA E ESCORA DUAS DIREÇOES</t>
    </r>
  </si>
  <si>
    <r>
      <rPr>
        <sz val="8"/>
        <rFont val="Arial MT"/>
        <family val="2"/>
      </rPr>
      <t>03.01.026</t>
    </r>
  </si>
  <si>
    <r>
      <rPr>
        <sz val="8"/>
        <rFont val="Arial MT"/>
        <family val="2"/>
      </rPr>
      <t>FORMA TUBO DE PAPELAO DIAMETRO DE 40CM COM GRAVATA E ESCORA DUAS DIREÇOES</t>
    </r>
  </si>
  <si>
    <r>
      <rPr>
        <sz val="8"/>
        <rFont val="Arial MT"/>
        <family val="2"/>
      </rPr>
      <t>03.01.027</t>
    </r>
  </si>
  <si>
    <r>
      <rPr>
        <sz val="8"/>
        <rFont val="Arial MT"/>
        <family val="2"/>
      </rPr>
      <t>FORMA TUBO DE PAPELAO DIAMETRO DE 45CM COM GRAVATA E ESCORA DUAS DIREÇOES</t>
    </r>
  </si>
  <si>
    <r>
      <rPr>
        <sz val="8"/>
        <rFont val="Arial MT"/>
        <family val="2"/>
      </rPr>
      <t>03.01.028</t>
    </r>
  </si>
  <si>
    <r>
      <rPr>
        <sz val="8"/>
        <rFont val="Arial MT"/>
        <family val="2"/>
      </rPr>
      <t>FORMA TUBO DE PAPELAO DIAMETRO DE 50CM COM GRAVATA E ESCORA DUAS DIREÇOES</t>
    </r>
  </si>
  <si>
    <r>
      <rPr>
        <sz val="8"/>
        <rFont val="Arial MT"/>
        <family val="2"/>
      </rPr>
      <t>03.01.029</t>
    </r>
  </si>
  <si>
    <r>
      <rPr>
        <sz val="8"/>
        <rFont val="Arial MT"/>
        <family val="2"/>
      </rPr>
      <t>FORMA TUBO DE PAPELAO DIAMETRO DE 55CM COM GRAVATA E ESCORA DUAS DIREÇOES</t>
    </r>
  </si>
  <si>
    <r>
      <rPr>
        <sz val="8"/>
        <rFont val="Arial MT"/>
        <family val="2"/>
      </rPr>
      <t>03.01.031</t>
    </r>
  </si>
  <si>
    <r>
      <rPr>
        <sz val="8"/>
        <rFont val="Arial MT"/>
        <family val="2"/>
      </rPr>
      <t>FORMA TUBO DE PAPELAO DIAMETRO DE 60CM COM GRAVATA E ESCORA DUAS DIREÇOES</t>
    </r>
  </si>
  <si>
    <r>
      <rPr>
        <sz val="8"/>
        <rFont val="Arial MT"/>
        <family val="2"/>
      </rPr>
      <t>03.01.032</t>
    </r>
  </si>
  <si>
    <r>
      <rPr>
        <sz val="8"/>
        <rFont val="Arial MT"/>
        <family val="2"/>
      </rPr>
      <t>FORMA TUBO DE PAPELAO DIAMETRO DE 70CM COM GRAVATA E ESCORA DUAS DIREÇOES</t>
    </r>
  </si>
  <si>
    <r>
      <rPr>
        <sz val="8"/>
        <rFont val="Arial MT"/>
        <family val="2"/>
      </rPr>
      <t>03.01.099</t>
    </r>
  </si>
  <si>
    <r>
      <rPr>
        <sz val="8"/>
        <rFont val="Arial MT"/>
        <family val="2"/>
      </rPr>
      <t>03.02.002</t>
    </r>
  </si>
  <si>
    <r>
      <rPr>
        <sz val="8"/>
        <rFont val="Arial MT"/>
        <family val="2"/>
      </rPr>
      <t>03.02.003</t>
    </r>
  </si>
  <si>
    <r>
      <rPr>
        <sz val="8"/>
        <rFont val="Arial MT"/>
        <family val="2"/>
      </rPr>
      <t>03.02.005</t>
    </r>
  </si>
  <si>
    <r>
      <rPr>
        <sz val="8"/>
        <rFont val="Arial MT"/>
        <family val="2"/>
      </rPr>
      <t>03.02.006</t>
    </r>
  </si>
  <si>
    <r>
      <rPr>
        <sz val="8"/>
        <rFont val="Arial MT"/>
        <family val="2"/>
      </rPr>
      <t>ARMAÇAO BARRA DE POLIESTER REFORÇADA COM FIBRA DE VIDRO (PRFV ) INCLUSIVE ESPAÇADOR E AMARRAÇAO</t>
    </r>
  </si>
  <si>
    <r>
      <rPr>
        <sz val="8"/>
        <rFont val="Arial MT"/>
        <family val="2"/>
      </rPr>
      <t>03.02.007</t>
    </r>
  </si>
  <si>
    <r>
      <rPr>
        <sz val="8"/>
        <rFont val="Arial MT"/>
        <family val="2"/>
      </rPr>
      <t>03.02.008</t>
    </r>
  </si>
  <si>
    <r>
      <rPr>
        <sz val="8"/>
        <rFont val="Arial MT"/>
        <family val="2"/>
      </rPr>
      <t>03.02.009</t>
    </r>
  </si>
  <si>
    <r>
      <rPr>
        <sz val="8"/>
        <rFont val="Arial MT"/>
        <family val="2"/>
      </rPr>
      <t>03.02.010</t>
    </r>
  </si>
  <si>
    <r>
      <rPr>
        <sz val="8"/>
        <rFont val="Arial MT"/>
        <family val="2"/>
      </rPr>
      <t>INSERTS EM CANTONEIRAS OU CHAPA AÇO A-36 P/SOLIDARIZAÇÃO DE VIGAS E PILARES</t>
    </r>
  </si>
  <si>
    <r>
      <rPr>
        <sz val="8"/>
        <rFont val="Arial MT"/>
        <family val="2"/>
      </rPr>
      <t>03.02.011</t>
    </r>
  </si>
  <si>
    <r>
      <rPr>
        <sz val="8"/>
        <rFont val="Arial MT"/>
        <family val="2"/>
      </rPr>
      <t>03.02.014</t>
    </r>
  </si>
  <si>
    <r>
      <rPr>
        <sz val="8"/>
        <rFont val="Arial MT"/>
        <family val="2"/>
      </rPr>
      <t>ANCORAGEM DE BARRAS DE ACO COM ADESIVO ESTRUTURAL RESINA BASE EPOXI</t>
    </r>
  </si>
  <si>
    <r>
      <rPr>
        <sz val="8"/>
        <rFont val="Arial MT"/>
        <family val="2"/>
      </rPr>
      <t>D3</t>
    </r>
  </si>
  <si>
    <r>
      <rPr>
        <sz val="8"/>
        <rFont val="Arial MT"/>
        <family val="2"/>
      </rPr>
      <t>03.02.020</t>
    </r>
  </si>
  <si>
    <r>
      <rPr>
        <sz val="8"/>
        <rFont val="Arial MT"/>
        <family val="2"/>
      </rPr>
      <t>CONJUNTO DE LUVAS E PINO ROSCAVEL DN 12,5MM P/SOLIDARIZAÇÃO DE VIGA FORNEC. E INST.</t>
    </r>
  </si>
  <si>
    <r>
      <rPr>
        <sz val="8"/>
        <rFont val="Arial MT"/>
        <family val="2"/>
      </rPr>
      <t>03.02.021</t>
    </r>
  </si>
  <si>
    <r>
      <rPr>
        <sz val="8"/>
        <rFont val="Arial MT"/>
        <family val="2"/>
      </rPr>
      <t>CONJUNTO DE LUVAS E PINO ROSCAVEL DN 16MM P/SOLIDARIZAÇÃO DE VIGA FORNEC. E INST.</t>
    </r>
  </si>
  <si>
    <r>
      <rPr>
        <sz val="8"/>
        <rFont val="Arial MT"/>
        <family val="2"/>
      </rPr>
      <t>03.02.022</t>
    </r>
  </si>
  <si>
    <r>
      <rPr>
        <sz val="8"/>
        <rFont val="Arial MT"/>
        <family val="2"/>
      </rPr>
      <t>CONJUNTO DE LUVAS E PINO ROSCAVEL DN 20MM P/SOLIDARIZAÇÃO DE VIGA FORNEC. E INST.</t>
    </r>
  </si>
  <si>
    <r>
      <rPr>
        <sz val="8"/>
        <rFont val="Arial MT"/>
        <family val="2"/>
      </rPr>
      <t>03.02.023</t>
    </r>
  </si>
  <si>
    <r>
      <rPr>
        <sz val="8"/>
        <rFont val="Arial MT"/>
        <family val="2"/>
      </rPr>
      <t>CONJUNTO DE LUVAS E PINO ROSCAVEL DN 25MM P/SOLIDARIZAÇÃO DE VIGA FORNEC. E INST.</t>
    </r>
  </si>
  <si>
    <r>
      <rPr>
        <sz val="8"/>
        <rFont val="Arial MT"/>
        <family val="2"/>
      </rPr>
      <t>03.02.024</t>
    </r>
  </si>
  <si>
    <r>
      <rPr>
        <sz val="8"/>
        <rFont val="Arial MT"/>
        <family val="2"/>
      </rPr>
      <t>CONJUNTO DE LUVAS E PINO ROSCAVEL DN 32MM P/SOLIDARIZAÇÃO DE VIGA FORNEC. E INST.</t>
    </r>
  </si>
  <si>
    <r>
      <rPr>
        <sz val="8"/>
        <rFont val="Arial MT"/>
        <family val="2"/>
      </rPr>
      <t>03.02.099</t>
    </r>
  </si>
  <si>
    <r>
      <rPr>
        <sz val="8"/>
        <rFont val="Arial MT"/>
        <family val="2"/>
      </rPr>
      <t>03.03.003</t>
    </r>
  </si>
  <si>
    <r>
      <rPr>
        <sz val="8"/>
        <rFont val="Arial MT"/>
        <family val="2"/>
      </rPr>
      <t>LAJE PRE-FABRICADA UNID C/VIGOTAS PROTENDIDAS LP12-100KGF/M2</t>
    </r>
  </si>
  <si>
    <r>
      <rPr>
        <sz val="8"/>
        <rFont val="Arial MT"/>
        <family val="2"/>
      </rPr>
      <t>03.03.005</t>
    </r>
  </si>
  <si>
    <r>
      <rPr>
        <sz val="8"/>
        <rFont val="Arial MT"/>
        <family val="2"/>
      </rPr>
      <t>LAJE PRE-FABRICADA UNIDIRECIONAL C/VIGOTAS PROTENDIDAS LP12-300KGF/M2</t>
    </r>
  </si>
  <si>
    <r>
      <rPr>
        <sz val="8"/>
        <rFont val="Arial MT"/>
        <family val="2"/>
      </rPr>
      <t>03.03.006</t>
    </r>
  </si>
  <si>
    <r>
      <rPr>
        <sz val="8"/>
        <rFont val="Arial MT"/>
        <family val="2"/>
      </rPr>
      <t>LAJE PRE-FABRICADA UNIDIRECIONAL C/VIGOTAS PROTENDIDAS LP16-100KGF/M2</t>
    </r>
  </si>
  <si>
    <r>
      <rPr>
        <sz val="8"/>
        <rFont val="Arial MT"/>
        <family val="2"/>
      </rPr>
      <t>03.03.007</t>
    </r>
  </si>
  <si>
    <r>
      <rPr>
        <sz val="8"/>
        <rFont val="Arial MT"/>
        <family val="2"/>
      </rPr>
      <t>LAJE PRE-FABRICADA UNIDIRECIONAL C/VIGOTAS PROTENDIDAS LP16-300KGF/M2</t>
    </r>
  </si>
  <si>
    <r>
      <rPr>
        <sz val="8"/>
        <rFont val="Arial MT"/>
        <family val="2"/>
      </rPr>
      <t>03.03.008</t>
    </r>
  </si>
  <si>
    <r>
      <rPr>
        <sz val="8"/>
        <rFont val="Arial MT"/>
        <family val="2"/>
      </rPr>
      <t>LAJE PRE-FABRICADA UNIDIRECIONAL C/VIGOTAS PROTENDIDAS LP20-100KGF/M2</t>
    </r>
  </si>
  <si>
    <r>
      <rPr>
        <sz val="8"/>
        <rFont val="Arial MT"/>
        <family val="2"/>
      </rPr>
      <t>03.03.009</t>
    </r>
  </si>
  <si>
    <r>
      <rPr>
        <sz val="8"/>
        <rFont val="Arial MT"/>
        <family val="2"/>
      </rPr>
      <t>LAJE PRE-FABRICADA UNIDIRECIONAL C/VIGOTAS PROTENDIDAS LP20-300KGF/M2</t>
    </r>
  </si>
  <si>
    <r>
      <rPr>
        <sz val="8"/>
        <rFont val="Arial MT"/>
        <family val="2"/>
      </rPr>
      <t>03.03.010</t>
    </r>
  </si>
  <si>
    <r>
      <rPr>
        <sz val="8"/>
        <rFont val="Arial MT"/>
        <family val="2"/>
      </rPr>
      <t>LAJE PRE-FABRICADA UNIDIRECIONAL C/VIGOTAS PROTENDIDAS LP20-500KGF/M2</t>
    </r>
  </si>
  <si>
    <r>
      <rPr>
        <sz val="8"/>
        <rFont val="Arial MT"/>
        <family val="2"/>
      </rPr>
      <t>03.03.012</t>
    </r>
  </si>
  <si>
    <r>
      <rPr>
        <sz val="8"/>
        <rFont val="Arial MT"/>
        <family val="2"/>
      </rPr>
      <t>LAJE PRE-FABRICADA UNIDIRECIONAL C/VIGOTAS PROTENDIDAS LP24-100KGF/M2</t>
    </r>
  </si>
  <si>
    <r>
      <rPr>
        <sz val="8"/>
        <rFont val="Arial MT"/>
        <family val="2"/>
      </rPr>
      <t>03.03.014</t>
    </r>
  </si>
  <si>
    <r>
      <rPr>
        <sz val="8"/>
        <rFont val="Arial MT"/>
        <family val="2"/>
      </rPr>
      <t>CONCRETO DOSADO E LANCADO FCK= 20 M PA</t>
    </r>
  </si>
  <si>
    <r>
      <rPr>
        <sz val="8"/>
        <rFont val="Arial MT"/>
        <family val="2"/>
      </rPr>
      <t>03.03.015</t>
    </r>
  </si>
  <si>
    <r>
      <rPr>
        <sz val="8"/>
        <rFont val="Arial MT"/>
        <family val="2"/>
      </rPr>
      <t>LAJE PRE-FABRICADA UNIDIRECIONAL C/VIGOTAS PROTENDIDAS LP24-300KGF/M2</t>
    </r>
  </si>
  <si>
    <r>
      <rPr>
        <sz val="8"/>
        <rFont val="Arial MT"/>
        <family val="2"/>
      </rPr>
      <t>03.03.016</t>
    </r>
  </si>
  <si>
    <r>
      <rPr>
        <sz val="8"/>
        <rFont val="Arial MT"/>
        <family val="2"/>
      </rPr>
      <t>CONCRETO DOSADO E LANCADO FCK=25 MPA</t>
    </r>
  </si>
  <si>
    <r>
      <rPr>
        <sz val="8"/>
        <rFont val="Arial MT"/>
        <family val="2"/>
      </rPr>
      <t>03.03.017</t>
    </r>
  </si>
  <si>
    <r>
      <rPr>
        <sz val="8"/>
        <rFont val="Arial MT"/>
        <family val="2"/>
      </rPr>
      <t>LAJE PRE-FABRICADA UNIDIRECIONAL C/VIGOTAS PROTENDIDAS LP24-500KGF/M2</t>
    </r>
  </si>
  <si>
    <r>
      <rPr>
        <sz val="8"/>
        <rFont val="Arial MT"/>
        <family val="2"/>
      </rPr>
      <t>03.03.018</t>
    </r>
  </si>
  <si>
    <r>
      <rPr>
        <sz val="8"/>
        <rFont val="Arial MT"/>
        <family val="2"/>
      </rPr>
      <t>LAJE PRE-FABRICADA VIGOTA TRELICADA UNIDIRECIONAL LT12-100KGF/M2</t>
    </r>
  </si>
  <si>
    <r>
      <rPr>
        <sz val="8"/>
        <rFont val="Arial MT"/>
        <family val="2"/>
      </rPr>
      <t>03.03.019</t>
    </r>
  </si>
  <si>
    <r>
      <rPr>
        <sz val="8"/>
        <rFont val="Arial MT"/>
        <family val="2"/>
      </rPr>
      <t>LAJE PRE-FABRICADA VIGOTA TRELICADA UNIDIRECIONAL LT16-100KGF/M2</t>
    </r>
  </si>
  <si>
    <r>
      <rPr>
        <sz val="8"/>
        <rFont val="Arial MT"/>
        <family val="2"/>
      </rPr>
      <t>03.03.020</t>
    </r>
  </si>
  <si>
    <r>
      <rPr>
        <sz val="8"/>
        <rFont val="Arial MT"/>
        <family val="2"/>
      </rPr>
      <t>03.03.022</t>
    </r>
  </si>
  <si>
    <r>
      <rPr>
        <sz val="8"/>
        <rFont val="Arial MT"/>
        <family val="2"/>
      </rPr>
      <t>LAJE PRE-FABRICADA VIGOTA TRELICADA UNIDIRECIONAL LT16-300KGF/M2</t>
    </r>
  </si>
  <si>
    <r>
      <rPr>
        <sz val="8"/>
        <rFont val="Arial MT"/>
        <family val="2"/>
      </rPr>
      <t>03.03.024</t>
    </r>
  </si>
  <si>
    <r>
      <rPr>
        <sz val="8"/>
        <rFont val="Arial MT"/>
        <family val="2"/>
      </rPr>
      <t>CONCRETO DOSADO,BOMBEADO E LANCADO FCK= 20 M PA</t>
    </r>
  </si>
  <si>
    <r>
      <rPr>
        <sz val="8"/>
        <rFont val="Arial MT"/>
        <family val="2"/>
      </rPr>
      <t>03.03.026</t>
    </r>
  </si>
  <si>
    <r>
      <rPr>
        <sz val="8"/>
        <rFont val="Arial MT"/>
        <family val="2"/>
      </rPr>
      <t>CONCRETO DOSADO,BOMBEADO E LANCADO FCK 25 MPA</t>
    </r>
  </si>
  <si>
    <r>
      <rPr>
        <sz val="8"/>
        <rFont val="Arial MT"/>
        <family val="2"/>
      </rPr>
      <t>03.03.027</t>
    </r>
  </si>
  <si>
    <r>
      <rPr>
        <sz val="8"/>
        <rFont val="Arial MT"/>
        <family val="2"/>
      </rPr>
      <t>LAJE PRE-FABRICADA VIGOTA TRELICADA UNIDIRECIONAL LT20-100KGF/M2</t>
    </r>
  </si>
  <si>
    <r>
      <rPr>
        <sz val="8"/>
        <rFont val="Arial MT"/>
        <family val="2"/>
      </rPr>
      <t>03.03.028</t>
    </r>
  </si>
  <si>
    <r>
      <rPr>
        <sz val="8"/>
        <rFont val="Arial MT"/>
        <family val="2"/>
      </rPr>
      <t>LAJE PRE-FABRICADA VIGOTA TRELICADA UNIDIRECIONAL LT20-300KGF/M2</t>
    </r>
  </si>
  <si>
    <r>
      <rPr>
        <sz val="8"/>
        <rFont val="Arial MT"/>
        <family val="2"/>
      </rPr>
      <t>03.03.029</t>
    </r>
  </si>
  <si>
    <r>
      <rPr>
        <sz val="8"/>
        <rFont val="Arial MT"/>
        <family val="2"/>
      </rPr>
      <t>LAJE PRE-FABRICADA VIGOTA TRELICADA UNIDIRECIONAL LT20-500KGF/M2</t>
    </r>
  </si>
  <si>
    <r>
      <rPr>
        <sz val="8"/>
        <rFont val="Arial MT"/>
        <family val="2"/>
      </rPr>
      <t>03.03.030</t>
    </r>
  </si>
  <si>
    <r>
      <rPr>
        <sz val="8"/>
        <rFont val="Arial MT"/>
        <family val="2"/>
      </rPr>
      <t>03.03.031</t>
    </r>
  </si>
  <si>
    <r>
      <rPr>
        <sz val="8"/>
        <rFont val="Arial MT"/>
        <family val="2"/>
      </rPr>
      <t>LAJE PRE-FABRICADA VIGOTA TRELICADA UNIDIRECIONAL LT25-300KGF/M2</t>
    </r>
  </si>
  <si>
    <r>
      <rPr>
        <sz val="8"/>
        <rFont val="Arial MT"/>
        <family val="2"/>
      </rPr>
      <t>03.03.032</t>
    </r>
  </si>
  <si>
    <r>
      <rPr>
        <sz val="8"/>
        <rFont val="Arial MT"/>
        <family val="2"/>
      </rPr>
      <t>LAJE PRE-FABRICADA VIGOTA TRELICADA UNIDIRECIONAL LT25-500KGF/M2</t>
    </r>
  </si>
  <si>
    <r>
      <rPr>
        <sz val="8"/>
        <rFont val="Arial MT"/>
        <family val="2"/>
      </rPr>
      <t>03.03.034</t>
    </r>
  </si>
  <si>
    <r>
      <rPr>
        <sz val="8"/>
        <rFont val="Arial MT"/>
        <family val="2"/>
      </rPr>
      <t>LAJE PRE-FABRICADA PAINEL ALVEOLAR CONCRETO PROTENDIDO H15-100KGF/M2</t>
    </r>
  </si>
  <si>
    <r>
      <rPr>
        <sz val="8"/>
        <rFont val="Arial MT"/>
        <family val="2"/>
      </rPr>
      <t>03.03.036</t>
    </r>
  </si>
  <si>
    <r>
      <rPr>
        <sz val="8"/>
        <rFont val="Arial MT"/>
        <family val="2"/>
      </rPr>
      <t>LAJE PRE-FABRICADA PAINEL ALVEOLAR CONCRETO PROTENDIDO H15-300KGF/M2</t>
    </r>
  </si>
  <si>
    <r>
      <rPr>
        <sz val="8"/>
        <rFont val="Arial MT"/>
        <family val="2"/>
      </rPr>
      <t>03.03.037</t>
    </r>
  </si>
  <si>
    <r>
      <rPr>
        <sz val="8"/>
        <rFont val="Arial MT"/>
        <family val="2"/>
      </rPr>
      <t>LAJE PRE-FABRICADA PAINEL ALVEOLAR CONCRETO PROTENDIDO H15-500KGF/M2</t>
    </r>
  </si>
  <si>
    <r>
      <rPr>
        <sz val="8"/>
        <rFont val="Arial MT"/>
        <family val="2"/>
      </rPr>
      <t>03.03.038</t>
    </r>
  </si>
  <si>
    <r>
      <rPr>
        <sz val="8"/>
        <rFont val="Arial MT"/>
        <family val="2"/>
      </rPr>
      <t>LAJE PRE-FABRICADA PAINEL ALVEOLAR CONCRETO PROTENDIDO H20-300KGF/M2</t>
    </r>
  </si>
  <si>
    <r>
      <rPr>
        <sz val="8"/>
        <rFont val="Arial MT"/>
        <family val="2"/>
      </rPr>
      <t>03.03.039</t>
    </r>
  </si>
  <si>
    <r>
      <rPr>
        <sz val="8"/>
        <rFont val="Arial MT"/>
        <family val="2"/>
      </rPr>
      <t>LAJE PRE-FABRICADA PAINEL ALVEOLAR CONCRETO PROTENDIDO H20-500KGF/M2</t>
    </r>
  </si>
  <si>
    <r>
      <rPr>
        <sz val="8"/>
        <rFont val="Arial MT"/>
        <family val="2"/>
      </rPr>
      <t>03.03.048</t>
    </r>
  </si>
  <si>
    <r>
      <rPr>
        <sz val="8"/>
        <rFont val="Arial MT"/>
        <family val="2"/>
      </rPr>
      <t>LAJE PRE-FABRICADA PRE-LAJE TRELICADA BIDIR C/ EPS PLT12-100KGF/M2</t>
    </r>
  </si>
  <si>
    <r>
      <rPr>
        <sz val="8"/>
        <rFont val="Arial MT"/>
        <family val="2"/>
      </rPr>
      <t>03.03.049</t>
    </r>
  </si>
  <si>
    <r>
      <rPr>
        <sz val="8"/>
        <rFont val="Arial MT"/>
        <family val="2"/>
      </rPr>
      <t>LAJE PRE-FABRICADA PRE-LAJE TRELICADA BIDIR C/ EPS PLT16-100KGF/M2</t>
    </r>
  </si>
  <si>
    <r>
      <rPr>
        <sz val="8"/>
        <rFont val="Arial MT"/>
        <family val="2"/>
      </rPr>
      <t>03.03.050</t>
    </r>
  </si>
  <si>
    <r>
      <rPr>
        <sz val="8"/>
        <rFont val="Arial MT"/>
        <family val="2"/>
      </rPr>
      <t>LAJE PRE-FABRICADA PRE-LAJE TRELICADA BIDIR C/ EPS PLT-16 300KGF/M2</t>
    </r>
  </si>
  <si>
    <r>
      <rPr>
        <sz val="8"/>
        <rFont val="Arial MT"/>
        <family val="2"/>
      </rPr>
      <t>03.03.054</t>
    </r>
  </si>
  <si>
    <r>
      <rPr>
        <sz val="8"/>
        <rFont val="Arial MT"/>
        <family val="2"/>
      </rPr>
      <t>LAJE PRE-FABRICADA PRE-LAJE TRELICADA BIDIR C/ EPS PLT20-100KGF/M2</t>
    </r>
  </si>
  <si>
    <r>
      <rPr>
        <sz val="8"/>
        <rFont val="Arial MT"/>
        <family val="2"/>
      </rPr>
      <t>03.03.055</t>
    </r>
  </si>
  <si>
    <r>
      <rPr>
        <sz val="8"/>
        <rFont val="Arial MT"/>
        <family val="2"/>
      </rPr>
      <t>TIJOLO FURADO CERAMICO P/ENCHIMENTO DE REBAIXO DE LAJE</t>
    </r>
  </si>
  <si>
    <r>
      <rPr>
        <sz val="8"/>
        <rFont val="Arial MT"/>
        <family val="2"/>
      </rPr>
      <t>03.03.056</t>
    </r>
  </si>
  <si>
    <r>
      <rPr>
        <sz val="8"/>
        <rFont val="Arial MT"/>
        <family val="2"/>
      </rPr>
      <t>CONCRETO PREPARADO NO LOCAL C/AGREGADO LEVE P/ENCHIMENTO</t>
    </r>
  </si>
  <si>
    <r>
      <rPr>
        <sz val="8"/>
        <rFont val="Arial MT"/>
        <family val="2"/>
      </rPr>
      <t>03.03.058</t>
    </r>
  </si>
  <si>
    <r>
      <rPr>
        <sz val="8"/>
        <rFont val="Arial MT"/>
        <family val="2"/>
      </rPr>
      <t>LAJE PRE-FABRICADA PRE-LAJE TRELICADA BIDIR C/ EPS PLT20-300KGF/M2</t>
    </r>
  </si>
  <si>
    <r>
      <rPr>
        <sz val="8"/>
        <rFont val="Arial MT"/>
        <family val="2"/>
      </rPr>
      <t>03.03.059</t>
    </r>
  </si>
  <si>
    <r>
      <rPr>
        <sz val="8"/>
        <rFont val="Arial MT"/>
        <family val="2"/>
      </rPr>
      <t>LAJE PRE-FABRICADA PRE-LAJE TRELICADA BIDIR C/ EPS PLT20-500KGF/M2</t>
    </r>
  </si>
  <si>
    <r>
      <rPr>
        <sz val="8"/>
        <rFont val="Arial MT"/>
        <family val="2"/>
      </rPr>
      <t>03.03.063</t>
    </r>
  </si>
  <si>
    <r>
      <rPr>
        <sz val="8"/>
        <rFont val="Arial MT"/>
        <family val="2"/>
      </rPr>
      <t>LAJE PRE-FABRICADA PRE-LAJE TRELICADA BIDIR C/ EPS PLT25-300KGF/M2</t>
    </r>
  </si>
  <si>
    <r>
      <rPr>
        <sz val="8"/>
        <rFont val="Arial MT"/>
        <family val="2"/>
      </rPr>
      <t>03.03.067</t>
    </r>
  </si>
  <si>
    <r>
      <rPr>
        <sz val="8"/>
        <rFont val="Arial MT"/>
        <family val="2"/>
      </rPr>
      <t>LAJE PRE-FABRICADA PRE-LAJE TRELICADA BIDIR C/ EPS PLT25-500KGF/M2</t>
    </r>
  </si>
  <si>
    <r>
      <rPr>
        <sz val="8"/>
        <rFont val="Arial MT"/>
        <family val="2"/>
      </rPr>
      <t>03.03.080</t>
    </r>
  </si>
  <si>
    <r>
      <rPr>
        <sz val="8"/>
        <rFont val="Arial MT"/>
        <family val="2"/>
      </rPr>
      <t>REFORÇO PARA LAJE PRÉ-FABRICADA</t>
    </r>
  </si>
  <si>
    <r>
      <rPr>
        <sz val="8"/>
        <rFont val="Arial MT"/>
        <family val="2"/>
      </rPr>
      <t>03.03.082</t>
    </r>
  </si>
  <si>
    <r>
      <rPr>
        <sz val="8"/>
        <rFont val="Arial MT"/>
        <family val="2"/>
      </rPr>
      <t>LAJE PRE-FABRICADA PRE-LAJE TRELICADA UNIDIR C/ EPS PLT12-100KGF/M2</t>
    </r>
  </si>
  <si>
    <r>
      <rPr>
        <sz val="8"/>
        <rFont val="Arial MT"/>
        <family val="2"/>
      </rPr>
      <t>03.03.083</t>
    </r>
  </si>
  <si>
    <r>
      <rPr>
        <sz val="8"/>
        <rFont val="Arial MT"/>
        <family val="2"/>
      </rPr>
      <t>LAJE PRE-FABRICADA PRE-LAJE TRELICADA UNIDIR C/ EPS PLT16-100KGF/M2</t>
    </r>
  </si>
  <si>
    <r>
      <rPr>
        <sz val="8"/>
        <rFont val="Arial MT"/>
        <family val="2"/>
      </rPr>
      <t>03.03.084</t>
    </r>
  </si>
  <si>
    <r>
      <rPr>
        <sz val="8"/>
        <rFont val="Arial MT"/>
        <family val="2"/>
      </rPr>
      <t>LAJE PRE-FABRICADA PRE-LAJE TRELICADA UNIDIR C/ EPS PLT16-300KGF/M2</t>
    </r>
  </si>
  <si>
    <r>
      <rPr>
        <sz val="8"/>
        <rFont val="Arial MT"/>
        <family val="2"/>
      </rPr>
      <t>03.03.085</t>
    </r>
  </si>
  <si>
    <r>
      <rPr>
        <sz val="8"/>
        <rFont val="Arial MT"/>
        <family val="2"/>
      </rPr>
      <t>LAJE PRE-FABRICADA PRE-LAJE TRELICADA UNIDIR C/ EPS PLT20-100KGF/M2</t>
    </r>
  </si>
  <si>
    <r>
      <rPr>
        <sz val="8"/>
        <rFont val="Arial MT"/>
        <family val="2"/>
      </rPr>
      <t>03.03.086</t>
    </r>
  </si>
  <si>
    <r>
      <rPr>
        <sz val="8"/>
        <rFont val="Arial MT"/>
        <family val="2"/>
      </rPr>
      <t>LAJE PRE-FABRICADA PRE-LAJE TRELICADA UNIDIR C/ EPS PLT20-300KGF/M2</t>
    </r>
  </si>
  <si>
    <r>
      <rPr>
        <sz val="8"/>
        <rFont val="Arial MT"/>
        <family val="2"/>
      </rPr>
      <t>03.03.087</t>
    </r>
  </si>
  <si>
    <r>
      <rPr>
        <sz val="8"/>
        <rFont val="Arial MT"/>
        <family val="2"/>
      </rPr>
      <t>LAJE PRE-FABRICADA PRE-LAJE TRELICADA UNIDIR C/ EPS PLT20-500KGF/M2</t>
    </r>
  </si>
  <si>
    <r>
      <rPr>
        <sz val="8"/>
        <rFont val="Arial MT"/>
        <family val="2"/>
      </rPr>
      <t>03.03.088</t>
    </r>
  </si>
  <si>
    <r>
      <rPr>
        <sz val="8"/>
        <rFont val="Arial MT"/>
        <family val="2"/>
      </rPr>
      <t>LAJE PRE-FABRICADA PRE-LAJE TRELICADA UNIDIR C/ EPS PLT25-300KGF/M2</t>
    </r>
  </si>
  <si>
    <r>
      <rPr>
        <sz val="8"/>
        <rFont val="Arial MT"/>
        <family val="2"/>
      </rPr>
      <t>03.03.089</t>
    </r>
  </si>
  <si>
    <r>
      <rPr>
        <sz val="8"/>
        <rFont val="Arial MT"/>
        <family val="2"/>
      </rPr>
      <t>LAJE PRE-FABRICADA PRE-LAJE TRELICADA UNIDIR C/ EPS PLT25-500KGF/M2</t>
    </r>
  </si>
  <si>
    <r>
      <rPr>
        <sz val="8"/>
        <rFont val="Arial MT"/>
        <family val="2"/>
      </rPr>
      <t>03.03.094</t>
    </r>
  </si>
  <si>
    <r>
      <rPr>
        <sz val="8"/>
        <rFont val="Arial MT"/>
        <family val="2"/>
      </rPr>
      <t>CONCRETO USINADO AUTOADENSAVEL (CAA) DOSADO, BOMBEADO E LANCADO FCK=30MPa SLUMP S220.</t>
    </r>
  </si>
  <si>
    <r>
      <rPr>
        <sz val="8"/>
        <rFont val="Arial MT"/>
        <family val="2"/>
      </rPr>
      <t>03.03.095</t>
    </r>
  </si>
  <si>
    <r>
      <rPr>
        <sz val="8"/>
        <rFont val="Arial MT"/>
        <family val="2"/>
      </rPr>
      <t>FORNEC. E MONTAGEM DE VIGA PROTENDIDA PRÉ-MOLDADA DE CONCRETO</t>
    </r>
  </si>
  <si>
    <r>
      <rPr>
        <sz val="8"/>
        <rFont val="Arial MT"/>
        <family val="2"/>
      </rPr>
      <t>03.03.098</t>
    </r>
  </si>
  <si>
    <r>
      <rPr>
        <sz val="8"/>
        <rFont val="Arial MT"/>
        <family val="2"/>
      </rPr>
      <t>03.03.099</t>
    </r>
  </si>
  <si>
    <r>
      <rPr>
        <sz val="8"/>
        <rFont val="Arial MT"/>
        <family val="2"/>
      </rPr>
      <t>03.03.101</t>
    </r>
  </si>
  <si>
    <r>
      <rPr>
        <sz val="8"/>
        <rFont val="Arial MT"/>
        <family val="2"/>
      </rPr>
      <t>LAJE PRE-FABRICADA VIGOTA TRELICADA UNIDIRECIONAL LT12-300KGF/M2</t>
    </r>
  </si>
  <si>
    <r>
      <rPr>
        <sz val="8"/>
        <rFont val="Arial MT"/>
        <family val="2"/>
      </rPr>
      <t>03.03.110</t>
    </r>
  </si>
  <si>
    <r>
      <rPr>
        <sz val="8"/>
        <rFont val="Arial MT"/>
        <family val="2"/>
      </rPr>
      <t>ESCORAMENTO METÁLICO PARA VIGAS ALTURA ATÉ 3,20M ESPAÇAMENTO MENOR OU IGUAL 60CM</t>
    </r>
  </si>
  <si>
    <r>
      <rPr>
        <sz val="8"/>
        <rFont val="Arial MT"/>
        <family val="2"/>
      </rPr>
      <t>03.03.111</t>
    </r>
  </si>
  <si>
    <r>
      <rPr>
        <sz val="8"/>
        <rFont val="Arial MT"/>
        <family val="2"/>
      </rPr>
      <t>ESCORAMENTO METÁLICO PARA LAJES ALTURA ATÉ 3,20M MALHA MENOR OU IGUAL 1,50X1,50</t>
    </r>
  </si>
  <si>
    <r>
      <rPr>
        <sz val="8"/>
        <rFont val="Arial MT"/>
        <family val="2"/>
      </rPr>
      <t>03.04.010</t>
    </r>
  </si>
  <si>
    <r>
      <rPr>
        <sz val="8"/>
        <rFont val="Arial MT"/>
        <family val="2"/>
      </rPr>
      <t>FORNECIMENTO E MONTAGEM DE ESTRUTURA METALICA COM AÇO NAO PATINAVE (ASTM A36/A570)</t>
    </r>
  </si>
  <si>
    <r>
      <rPr>
        <sz val="8"/>
        <rFont val="Arial MT"/>
        <family val="2"/>
      </rPr>
      <t>03.04.016</t>
    </r>
  </si>
  <si>
    <r>
      <rPr>
        <sz val="8"/>
        <rFont val="Arial MT"/>
        <family val="2"/>
      </rPr>
      <t>03.04.030</t>
    </r>
  </si>
  <si>
    <r>
      <rPr>
        <sz val="8"/>
        <rFont val="Arial MT"/>
        <family val="2"/>
      </rPr>
      <t>DESMONTAGEM DE ESTRUTURA METALICA</t>
    </r>
  </si>
  <si>
    <r>
      <rPr>
        <sz val="8"/>
        <rFont val="Arial MT"/>
        <family val="2"/>
      </rPr>
      <t>03.04.099</t>
    </r>
  </si>
  <si>
    <r>
      <rPr>
        <sz val="8"/>
        <rFont val="Arial MT"/>
        <family val="2"/>
      </rPr>
      <t>ESTRUTURAS METALICAS</t>
    </r>
  </si>
  <si>
    <r>
      <rPr>
        <sz val="8"/>
        <rFont val="Arial MT"/>
        <family val="2"/>
      </rPr>
      <t>03.05.010</t>
    </r>
  </si>
  <si>
    <r>
      <rPr>
        <sz val="8"/>
        <rFont val="Arial MT"/>
        <family val="2"/>
      </rPr>
      <t>PILAR DE MADEIRA (PASSAGEM COBERTA)</t>
    </r>
  </si>
  <si>
    <r>
      <rPr>
        <sz val="8"/>
        <rFont val="Arial MT"/>
        <family val="2"/>
      </rPr>
      <t>03.05.011</t>
    </r>
  </si>
  <si>
    <r>
      <rPr>
        <sz val="8"/>
        <rFont val="Arial MT"/>
        <family val="2"/>
      </rPr>
      <t>VIGA DE MADEIRA 6X12 CM (PASSAGEM COBERTA)</t>
    </r>
  </si>
  <si>
    <r>
      <rPr>
        <sz val="8"/>
        <rFont val="Arial MT"/>
        <family val="2"/>
      </rPr>
      <t>03.05.012</t>
    </r>
  </si>
  <si>
    <r>
      <rPr>
        <sz val="8"/>
        <rFont val="Arial MT"/>
        <family val="2"/>
      </rPr>
      <t>VIGA DE MADEIRA 6X16 CM (PASSAGEM COBERTA)</t>
    </r>
  </si>
  <si>
    <r>
      <rPr>
        <sz val="8"/>
        <rFont val="Arial MT"/>
        <family val="2"/>
      </rPr>
      <t>03.05.099</t>
    </r>
  </si>
  <si>
    <r>
      <rPr>
        <sz val="8"/>
        <rFont val="Arial MT"/>
        <family val="2"/>
      </rPr>
      <t>ESTRUTURAS DE MADEIRA</t>
    </r>
  </si>
  <si>
    <r>
      <rPr>
        <sz val="8"/>
        <rFont val="Arial MT"/>
        <family val="2"/>
      </rPr>
      <t>03.50.001</t>
    </r>
  </si>
  <si>
    <r>
      <rPr>
        <sz val="8"/>
        <rFont val="Arial MT"/>
        <family val="2"/>
      </rPr>
      <t>DEMOLIÇÃO DE CONCRETO INCLUINDO REVESTIMENTOS (MANUAL)</t>
    </r>
  </si>
  <si>
    <r>
      <rPr>
        <sz val="8"/>
        <rFont val="Arial MT"/>
        <family val="2"/>
      </rPr>
      <t>03.50.005</t>
    </r>
  </si>
  <si>
    <r>
      <rPr>
        <sz val="8"/>
        <rFont val="Arial MT"/>
        <family val="2"/>
      </rPr>
      <t>DEMOLIÇÃO DE LAJES MISTAS OU PRÉ-MOLDADAS INCLUINDO REVESTIMENTOS (MANUAL)</t>
    </r>
  </si>
  <si>
    <r>
      <rPr>
        <sz val="8"/>
        <rFont val="Arial MT"/>
        <family val="2"/>
      </rPr>
      <t>03.50.099</t>
    </r>
  </si>
  <si>
    <r>
      <rPr>
        <sz val="8"/>
        <rFont val="Arial MT"/>
        <family val="2"/>
      </rPr>
      <t>03.60.099</t>
    </r>
  </si>
  <si>
    <r>
      <rPr>
        <sz val="8"/>
        <rFont val="Arial MT"/>
        <family val="2"/>
      </rPr>
      <t>03.70.099</t>
    </r>
  </si>
  <si>
    <r>
      <rPr>
        <sz val="8"/>
        <rFont val="Arial MT"/>
        <family val="2"/>
      </rPr>
      <t>03.80.099</t>
    </r>
  </si>
  <si>
    <r>
      <rPr>
        <sz val="8"/>
        <rFont val="Arial MT"/>
        <family val="2"/>
      </rPr>
      <t>SERVICOS SUPER ESTRUTURA - CONSERVACAO</t>
    </r>
  </si>
  <si>
    <r>
      <rPr>
        <sz val="8"/>
        <rFont val="Arial MT"/>
        <family val="2"/>
      </rPr>
      <t>04.01.001</t>
    </r>
  </si>
  <si>
    <r>
      <rPr>
        <sz val="8"/>
        <rFont val="Arial MT"/>
        <family val="2"/>
      </rPr>
      <t>ALVENARIA DE TIJOLO DE BARRO MACICO E=1/4 TIJOLO</t>
    </r>
  </si>
  <si>
    <r>
      <rPr>
        <sz val="8"/>
        <rFont val="Arial MT"/>
        <family val="2"/>
      </rPr>
      <t>04.01.002</t>
    </r>
  </si>
  <si>
    <r>
      <rPr>
        <sz val="8"/>
        <rFont val="Arial MT"/>
        <family val="2"/>
      </rPr>
      <t>ALVENARIA DE TIJOLO DE BARRO MACICO E=1/2 TIJOLO</t>
    </r>
  </si>
  <si>
    <r>
      <rPr>
        <sz val="8"/>
        <rFont val="Arial MT"/>
        <family val="2"/>
      </rPr>
      <t>04.01.003</t>
    </r>
  </si>
  <si>
    <r>
      <rPr>
        <sz val="8"/>
        <rFont val="Arial MT"/>
        <family val="2"/>
      </rPr>
      <t>ALVENARIA DE TIJOLO DE BARRO MACICO E=1 TIJOLO</t>
    </r>
  </si>
  <si>
    <r>
      <rPr>
        <sz val="8"/>
        <rFont val="Arial MT"/>
        <family val="2"/>
      </rPr>
      <t>04.01.012</t>
    </r>
  </si>
  <si>
    <r>
      <rPr>
        <sz val="8"/>
        <rFont val="Arial MT"/>
        <family val="2"/>
      </rPr>
      <t>ALVENARIA DE TIJOLO DE BARRO A VISTA E=1/4 TIJOLO</t>
    </r>
  </si>
  <si>
    <r>
      <rPr>
        <sz val="8"/>
        <rFont val="Arial MT"/>
        <family val="2"/>
      </rPr>
      <t>04.01.013</t>
    </r>
  </si>
  <si>
    <r>
      <rPr>
        <sz val="8"/>
        <rFont val="Arial MT"/>
        <family val="2"/>
      </rPr>
      <t>REVESTIMENTO COM TIJOLO DE BARRO A VISTA E=1/2 TIJOLO/DISP ALTERNADA</t>
    </r>
  </si>
  <si>
    <r>
      <rPr>
        <sz val="8"/>
        <rFont val="Arial MT"/>
        <family val="2"/>
      </rPr>
      <t>04.01.014</t>
    </r>
  </si>
  <si>
    <r>
      <rPr>
        <sz val="8"/>
        <rFont val="Arial MT"/>
        <family val="2"/>
      </rPr>
      <t>ALVENARIA DE TIJOLO DE BARRO A VISTA E=1/2 TIJOLO</t>
    </r>
  </si>
  <si>
    <r>
      <rPr>
        <sz val="8"/>
        <rFont val="Arial MT"/>
        <family val="2"/>
      </rPr>
      <t>04.01.015</t>
    </r>
  </si>
  <si>
    <r>
      <rPr>
        <sz val="8"/>
        <rFont val="Arial MT"/>
        <family val="2"/>
      </rPr>
      <t>ALVENARIA DE TIJOLO DE BARRO A VISTA E=1 TIJOLO</t>
    </r>
  </si>
  <si>
    <r>
      <rPr>
        <sz val="8"/>
        <rFont val="Arial MT"/>
        <family val="2"/>
      </rPr>
      <t>04.01.017</t>
    </r>
  </si>
  <si>
    <r>
      <rPr>
        <sz val="8"/>
        <rFont val="Arial MT"/>
        <family val="2"/>
      </rPr>
      <t>ALVENARIA DE TIJOLO LAMINADO A VISTA E=1/2 TIJOLO/DISP ALTERNADO</t>
    </r>
  </si>
  <si>
    <r>
      <rPr>
        <sz val="8"/>
        <rFont val="Arial MT"/>
        <family val="2"/>
      </rPr>
      <t>04.01.018</t>
    </r>
  </si>
  <si>
    <r>
      <rPr>
        <sz val="8"/>
        <rFont val="Arial MT"/>
        <family val="2"/>
      </rPr>
      <t>ALVENARIA DE TIJOLO LAMINADO A VISTA E=1/4 TIJOLO</t>
    </r>
  </si>
  <si>
    <r>
      <rPr>
        <sz val="8"/>
        <rFont val="Arial MT"/>
        <family val="2"/>
      </rPr>
      <t>04.01.019</t>
    </r>
  </si>
  <si>
    <r>
      <rPr>
        <sz val="8"/>
        <rFont val="Arial MT"/>
        <family val="2"/>
      </rPr>
      <t>ALVENARIA DE TIJOLO LAMINADO A VISTA E=1/2 TIJOLO</t>
    </r>
  </si>
  <si>
    <r>
      <rPr>
        <sz val="8"/>
        <rFont val="Arial MT"/>
        <family val="2"/>
      </rPr>
      <t>04.01.020</t>
    </r>
  </si>
  <si>
    <r>
      <rPr>
        <sz val="8"/>
        <rFont val="Arial MT"/>
        <family val="2"/>
      </rPr>
      <t>ALVENARIA DE TIJOLO LAMINADO A VISTA E=1 TIJOLO</t>
    </r>
  </si>
  <si>
    <r>
      <rPr>
        <sz val="8"/>
        <rFont val="Arial MT"/>
        <family val="2"/>
      </rPr>
      <t>04.01.030</t>
    </r>
  </si>
  <si>
    <r>
      <rPr>
        <sz val="8"/>
        <rFont val="Arial MT"/>
        <family val="2"/>
      </rPr>
      <t>ALVENARIA DE BLOCOS DE CONCRETO E=9CM CLASSE C</t>
    </r>
  </si>
  <si>
    <r>
      <rPr>
        <sz val="8"/>
        <rFont val="Arial MT"/>
        <family val="2"/>
      </rPr>
      <t>04.01.033</t>
    </r>
  </si>
  <si>
    <r>
      <rPr>
        <sz val="8"/>
        <rFont val="Arial MT"/>
        <family val="2"/>
      </rPr>
      <t>ALVENARIA DE BLOCO DE CONCRETO 14X19X39 CM CLASSE C</t>
    </r>
  </si>
  <si>
    <r>
      <rPr>
        <sz val="8"/>
        <rFont val="Arial MT"/>
        <family val="2"/>
      </rPr>
      <t>04.01.034</t>
    </r>
  </si>
  <si>
    <r>
      <rPr>
        <sz val="8"/>
        <rFont val="Arial MT"/>
        <family val="2"/>
      </rPr>
      <t>ALVENARIA DE BLOCO DE CONCRETO 19X19X39 CM CLASSE C</t>
    </r>
  </si>
  <si>
    <r>
      <rPr>
        <sz val="8"/>
        <rFont val="Arial MT"/>
        <family val="2"/>
      </rPr>
      <t>04.01.042</t>
    </r>
  </si>
  <si>
    <r>
      <rPr>
        <sz val="8"/>
        <rFont val="Arial MT"/>
        <family val="2"/>
      </rPr>
      <t>ALVENARIA DE BLOCO CERAMICO PORTANTE E=14CM</t>
    </r>
  </si>
  <si>
    <r>
      <rPr>
        <sz val="8"/>
        <rFont val="Arial MT"/>
        <family val="2"/>
      </rPr>
      <t>04.01.043</t>
    </r>
  </si>
  <si>
    <r>
      <rPr>
        <sz val="8"/>
        <rFont val="Arial MT"/>
        <family val="2"/>
      </rPr>
      <t>ALVENARIA DE BLOCO CERAMICO PORTANTE E=19CM</t>
    </r>
  </si>
  <si>
    <r>
      <rPr>
        <sz val="8"/>
        <rFont val="Arial MT"/>
        <family val="2"/>
      </rPr>
      <t>04.01.044</t>
    </r>
  </si>
  <si>
    <r>
      <rPr>
        <sz val="8"/>
        <rFont val="Arial MT"/>
        <family val="2"/>
      </rPr>
      <t>FORNECIMENTO E MONTAGEM DE PAREDES STEEL FRAME FECHAMENTO EXTERNO PLACA CIMENTICIA  E INTERNO PLACA DE GESSO ACARTONADO INCLUSIVE ISOLAMENTO LÃ DE ROCHA</t>
    </r>
  </si>
  <si>
    <r>
      <rPr>
        <sz val="8"/>
        <rFont val="Arial MT"/>
        <family val="2"/>
      </rPr>
      <t>04.01.045</t>
    </r>
  </si>
  <si>
    <r>
      <rPr>
        <sz val="8"/>
        <rFont val="Arial MT"/>
        <family val="2"/>
      </rPr>
      <t>04.01.046</t>
    </r>
  </si>
  <si>
    <r>
      <rPr>
        <sz val="8"/>
        <rFont val="Arial MT"/>
        <family val="2"/>
      </rPr>
      <t>ARMADURA CA 50 PARA PAREDE AUTO-PORTANTE</t>
    </r>
  </si>
  <si>
    <r>
      <rPr>
        <sz val="8"/>
        <rFont val="Arial MT"/>
        <family val="2"/>
      </rPr>
      <t>04.01.047</t>
    </r>
  </si>
  <si>
    <r>
      <rPr>
        <sz val="8"/>
        <rFont val="Arial MT"/>
        <family val="2"/>
      </rPr>
      <t>ARMADURA CA 60 PARA PAREDE AUTO-PORTANTE</t>
    </r>
  </si>
  <si>
    <r>
      <rPr>
        <sz val="8"/>
        <rFont val="Arial MT"/>
        <family val="2"/>
      </rPr>
      <t>04.01.049</t>
    </r>
  </si>
  <si>
    <r>
      <rPr>
        <sz val="8"/>
        <rFont val="Arial MT"/>
        <family val="2"/>
      </rPr>
      <t>ALVENARIA AUTO-PORTANTE: BLOCO CONCRETO ESTRUTURAL DE 19X19X19CM CLASSE B</t>
    </r>
  </si>
  <si>
    <r>
      <rPr>
        <sz val="8"/>
        <rFont val="Arial MT"/>
        <family val="2"/>
      </rPr>
      <t>04.01.050</t>
    </r>
  </si>
  <si>
    <r>
      <rPr>
        <sz val="8"/>
        <rFont val="Arial MT"/>
        <family val="2"/>
      </rPr>
      <t>ALVENARIA AUTO-PORTANTE: BLOCO CONCRETO ESTRUTURAL DE 14X19X39CM CLASSE B</t>
    </r>
  </si>
  <si>
    <r>
      <rPr>
        <sz val="8"/>
        <rFont val="Arial MT"/>
        <family val="2"/>
      </rPr>
      <t>04.01.051</t>
    </r>
  </si>
  <si>
    <r>
      <rPr>
        <sz val="8"/>
        <rFont val="Arial MT"/>
        <family val="2"/>
      </rPr>
      <t>ALVENARIA AUTO-PORTANTE: BLOCO CONCRETO ESTRUTURAL DE 19X19X39CM CLASSE B</t>
    </r>
  </si>
  <si>
    <r>
      <rPr>
        <sz val="8"/>
        <rFont val="Arial MT"/>
        <family val="2"/>
      </rPr>
      <t>04.01.058</t>
    </r>
  </si>
  <si>
    <r>
      <rPr>
        <sz val="8"/>
        <rFont val="Arial MT"/>
        <family val="2"/>
      </rPr>
      <t>VERGA/CINTA EM BLOCO DE CONCRETO CANALETA - 14 CM</t>
    </r>
  </si>
  <si>
    <r>
      <rPr>
        <sz val="8"/>
        <rFont val="Arial MT"/>
        <family val="2"/>
      </rPr>
      <t>04.01.059</t>
    </r>
  </si>
  <si>
    <r>
      <rPr>
        <sz val="8"/>
        <rFont val="Arial MT"/>
        <family val="2"/>
      </rPr>
      <t>VERGA/CINTA EM BLOCO DE CONCRETO CANALETA - 19 CM</t>
    </r>
  </si>
  <si>
    <r>
      <rPr>
        <sz val="8"/>
        <rFont val="Arial MT"/>
        <family val="2"/>
      </rPr>
      <t>04.01.063</t>
    </r>
  </si>
  <si>
    <r>
      <rPr>
        <sz val="8"/>
        <rFont val="Arial MT"/>
        <family val="2"/>
      </rPr>
      <t>ALVENARIA DE CONCRETO CELULAR - BLOCOS E=7,5CM</t>
    </r>
  </si>
  <si>
    <r>
      <rPr>
        <sz val="8"/>
        <rFont val="Arial MT"/>
        <family val="2"/>
      </rPr>
      <t>04.01.064</t>
    </r>
  </si>
  <si>
    <r>
      <rPr>
        <sz val="8"/>
        <rFont val="Arial MT"/>
        <family val="2"/>
      </rPr>
      <t>ALVENARIA DE CONCRETO CELULAR - BLOCOS E=10CM</t>
    </r>
  </si>
  <si>
    <r>
      <rPr>
        <sz val="8"/>
        <rFont val="Arial MT"/>
        <family val="2"/>
      </rPr>
      <t>04.01.065</t>
    </r>
  </si>
  <si>
    <r>
      <rPr>
        <sz val="8"/>
        <rFont val="Arial MT"/>
        <family val="2"/>
      </rPr>
      <t>ALVENARIA DE CONCRETO CELULAR BLOCOS E=15CM</t>
    </r>
  </si>
  <si>
    <r>
      <rPr>
        <sz val="8"/>
        <rFont val="Arial MT"/>
        <family val="2"/>
      </rPr>
      <t>04.01.066</t>
    </r>
  </si>
  <si>
    <r>
      <rPr>
        <sz val="8"/>
        <rFont val="Arial MT"/>
        <family val="2"/>
      </rPr>
      <t>FORMA PILAR QUADRA DE ESPORTES  BLOCO DE CONCRETO 39x19x39CM 3 Mpa</t>
    </r>
  </si>
  <si>
    <r>
      <rPr>
        <sz val="8"/>
        <rFont val="Arial MT"/>
        <family val="2"/>
      </rPr>
      <t>04.01.070</t>
    </r>
  </si>
  <si>
    <r>
      <rPr>
        <sz val="8"/>
        <rFont val="Arial MT"/>
        <family val="2"/>
      </rPr>
      <t>ALVENARIA DE TIJOLO CERAMICO FURADO (BAIANO) ESP.NOM. 10 CM</t>
    </r>
  </si>
  <si>
    <r>
      <rPr>
        <sz val="8"/>
        <rFont val="Arial MT"/>
        <family val="2"/>
      </rPr>
      <t>04.01.071</t>
    </r>
  </si>
  <si>
    <r>
      <rPr>
        <sz val="8"/>
        <rFont val="Arial MT"/>
        <family val="2"/>
      </rPr>
      <t>ALVENARIA DE TIJOLO CERAMICO FURADO (BAIANO) ESP.NOM. 12.5 CM</t>
    </r>
  </si>
  <si>
    <r>
      <rPr>
        <sz val="8"/>
        <rFont val="Arial MT"/>
        <family val="2"/>
      </rPr>
      <t>04.01.072</t>
    </r>
  </si>
  <si>
    <r>
      <rPr>
        <sz val="8"/>
        <rFont val="Arial MT"/>
        <family val="2"/>
      </rPr>
      <t>ALVENARIA DE TIJOLO CERAMICO FURADO (BAIANO) ESP.NOM 15 CM</t>
    </r>
  </si>
  <si>
    <r>
      <rPr>
        <sz val="8"/>
        <rFont val="Arial MT"/>
        <family val="2"/>
      </rPr>
      <t>04.01.073</t>
    </r>
  </si>
  <si>
    <r>
      <rPr>
        <sz val="8"/>
        <rFont val="Arial MT"/>
        <family val="2"/>
      </rPr>
      <t>ALVENARIA DE TIJOLO CERAMICO FURADO (BAIANO) ESP.NOM. 20 CM</t>
    </r>
  </si>
  <si>
    <r>
      <rPr>
        <sz val="8"/>
        <rFont val="Arial MT"/>
        <family val="2"/>
      </rPr>
      <t>04.01.099</t>
    </r>
  </si>
  <si>
    <r>
      <rPr>
        <sz val="8"/>
        <rFont val="Arial MT"/>
        <family val="2"/>
      </rPr>
      <t>ALVENARIAS</t>
    </r>
  </si>
  <si>
    <r>
      <rPr>
        <sz val="8"/>
        <rFont val="Arial MT"/>
        <family val="2"/>
      </rPr>
      <t>04.02.011</t>
    </r>
  </si>
  <si>
    <r>
      <rPr>
        <sz val="8"/>
        <rFont val="Arial MT"/>
        <family val="2"/>
      </rPr>
      <t>04.02.014</t>
    </r>
  </si>
  <si>
    <r>
      <rPr>
        <sz val="8"/>
        <rFont val="Arial MT"/>
        <family val="2"/>
      </rPr>
      <t>ELEMENTO VAZADO DE CONCRETO TIPO QUADRICULADO 16 FUROS C/ALETAS INCLINADAS 39X39X10CM</t>
    </r>
  </si>
  <si>
    <r>
      <rPr>
        <sz val="8"/>
        <rFont val="Arial MT"/>
        <family val="2"/>
      </rPr>
      <t>04.02.015</t>
    </r>
  </si>
  <si>
    <r>
      <rPr>
        <sz val="8"/>
        <rFont val="Arial MT"/>
        <family val="2"/>
      </rPr>
      <t>ELEMENTO VAZADO DE CONCRETO TIPO CAIXILHO 40X40X20CM</t>
    </r>
  </si>
  <si>
    <r>
      <rPr>
        <sz val="8"/>
        <rFont val="Arial MT"/>
        <family val="2"/>
      </rPr>
      <t>04.02.018</t>
    </r>
  </si>
  <si>
    <r>
      <rPr>
        <sz val="8"/>
        <rFont val="Arial MT"/>
        <family val="2"/>
      </rPr>
      <t>ELEMENTO VAZADO DE BLOCO DE CONCRETO 19X19X39CM CLASSE C</t>
    </r>
  </si>
  <si>
    <r>
      <rPr>
        <sz val="8"/>
        <rFont val="Arial MT"/>
        <family val="2"/>
      </rPr>
      <t>04.02.020</t>
    </r>
  </si>
  <si>
    <r>
      <rPr>
        <sz val="8"/>
        <rFont val="Arial MT"/>
        <family val="2"/>
      </rPr>
      <t>ELEMENTO VAZADO DE BLOCOS CERAMICOS DE VEDACAO</t>
    </r>
  </si>
  <si>
    <r>
      <rPr>
        <sz val="8"/>
        <rFont val="Arial MT"/>
        <family val="2"/>
      </rPr>
      <t>04.02.062</t>
    </r>
  </si>
  <si>
    <r>
      <rPr>
        <sz val="8"/>
        <rFont val="Arial MT"/>
        <family val="2"/>
      </rPr>
      <t>ELEMENTO VAZADO CERAMICO 18X18X7CM</t>
    </r>
  </si>
  <si>
    <r>
      <rPr>
        <sz val="8"/>
        <rFont val="Arial MT"/>
        <family val="2"/>
      </rPr>
      <t>04.02.099</t>
    </r>
  </si>
  <si>
    <r>
      <rPr>
        <sz val="8"/>
        <rFont val="Arial MT"/>
        <family val="2"/>
      </rPr>
      <t>ELEMENTOS VAZADOS</t>
    </r>
  </si>
  <si>
    <r>
      <rPr>
        <sz val="8"/>
        <rFont val="Arial MT"/>
        <family val="2"/>
      </rPr>
      <t>04.03.001</t>
    </r>
  </si>
  <si>
    <r>
      <rPr>
        <sz val="8"/>
        <rFont val="Arial MT"/>
        <family val="2"/>
      </rPr>
      <t>DV-01 DIVISORIA DE GRANILITE - LATERAL ABERTA</t>
    </r>
  </si>
  <si>
    <r>
      <rPr>
        <sz val="8"/>
        <rFont val="Arial MT"/>
        <family val="2"/>
      </rPr>
      <t>04.03.002</t>
    </r>
  </si>
  <si>
    <r>
      <rPr>
        <sz val="8"/>
        <rFont val="Arial MT"/>
        <family val="2"/>
      </rPr>
      <t>DV-02 DIVISORIA DE GRANILITE - LATERAL FECHADA</t>
    </r>
  </si>
  <si>
    <r>
      <rPr>
        <sz val="8"/>
        <rFont val="Arial MT"/>
        <family val="2"/>
      </rPr>
      <t>04.03.003</t>
    </r>
  </si>
  <si>
    <r>
      <rPr>
        <sz val="8"/>
        <rFont val="Arial MT"/>
        <family val="2"/>
      </rPr>
      <t>DV-03 DIVISORIA DE GRANILITE - FRONTAL</t>
    </r>
  </si>
  <si>
    <r>
      <rPr>
        <sz val="8"/>
        <rFont val="Arial MT"/>
        <family val="2"/>
      </rPr>
      <t>04.03.005</t>
    </r>
  </si>
  <si>
    <r>
      <rPr>
        <sz val="8"/>
        <rFont val="Arial MT"/>
        <family val="2"/>
      </rPr>
      <t>DV-06 DIVISORIA DE GRANILITE SANITARIO INFANTIL H=1,20M</t>
    </r>
  </si>
  <si>
    <r>
      <rPr>
        <sz val="8"/>
        <rFont val="Arial MT"/>
        <family val="2"/>
      </rPr>
      <t>04.03.008</t>
    </r>
  </si>
  <si>
    <r>
      <rPr>
        <sz val="8"/>
        <rFont val="Arial MT"/>
        <family val="2"/>
      </rPr>
      <t>DV-04 DIVISÓRIA DE GRANILITE - ANTEPARO</t>
    </r>
  </si>
  <si>
    <r>
      <rPr>
        <sz val="8"/>
        <rFont val="Arial MT"/>
        <family val="2"/>
      </rPr>
      <t>04.03.009</t>
    </r>
  </si>
  <si>
    <r>
      <rPr>
        <sz val="8"/>
        <rFont val="Arial MT"/>
        <family val="2"/>
      </rPr>
      <t>DV-07 DIVISÓRIA DE GRANILITE</t>
    </r>
  </si>
  <si>
    <r>
      <rPr>
        <sz val="8"/>
        <rFont val="Arial MT"/>
        <family val="2"/>
      </rPr>
      <t>04.03.010</t>
    </r>
  </si>
  <si>
    <r>
      <rPr>
        <sz val="8"/>
        <rFont val="Arial MT"/>
        <family val="2"/>
      </rPr>
      <t>04.03.020</t>
    </r>
  </si>
  <si>
    <r>
      <rPr>
        <sz val="8"/>
        <rFont val="Arial MT"/>
        <family val="2"/>
      </rPr>
      <t>PLACAS DE CONCRETO - ESPESSURA 5 CM</t>
    </r>
  </si>
  <si>
    <r>
      <rPr>
        <sz val="8"/>
        <rFont val="Arial MT"/>
        <family val="2"/>
      </rPr>
      <t>04.03.022</t>
    </r>
  </si>
  <si>
    <r>
      <rPr>
        <sz val="8"/>
        <rFont val="Arial MT"/>
        <family val="2"/>
      </rPr>
      <t>DIVISORIA CHAPA FIBRA MAD PRENS BP/PAINEL/VIDRO/VENTIL PERM E=35MM</t>
    </r>
  </si>
  <si>
    <r>
      <rPr>
        <sz val="8"/>
        <rFont val="Arial MT"/>
        <family val="2"/>
      </rPr>
      <t>04.03.023</t>
    </r>
  </si>
  <si>
    <r>
      <rPr>
        <sz val="8"/>
        <rFont val="Arial MT"/>
        <family val="2"/>
      </rPr>
      <t>DIVISORIA CHAPA FIBRA MAD PRENS BP/PAINEL CEGO 1,20X2,11M E=35MM</t>
    </r>
  </si>
  <si>
    <r>
      <rPr>
        <sz val="8"/>
        <rFont val="Arial MT"/>
        <family val="2"/>
      </rPr>
      <t>04.03.025</t>
    </r>
  </si>
  <si>
    <r>
      <rPr>
        <sz val="8"/>
        <rFont val="Arial MT"/>
        <family val="2"/>
      </rPr>
      <t>DIVISORIA CHAPA FIBRA MAD PRENS BP/PAINEL VENT PERM 1,20X2,11M E=35MM</t>
    </r>
  </si>
  <si>
    <r>
      <rPr>
        <sz val="8"/>
        <rFont val="Arial MT"/>
        <family val="2"/>
      </rPr>
      <t>04.03.026</t>
    </r>
  </si>
  <si>
    <r>
      <rPr>
        <sz val="8"/>
        <rFont val="Arial MT"/>
        <family val="2"/>
      </rPr>
      <t>DV-05 DIVISORIA PARA SALA DE INFORMÁTICA</t>
    </r>
  </si>
  <si>
    <r>
      <rPr>
        <sz val="8"/>
        <rFont val="Arial MT"/>
        <family val="2"/>
      </rPr>
      <t>04.03.028</t>
    </r>
  </si>
  <si>
    <r>
      <rPr>
        <sz val="8"/>
        <rFont val="Arial MT"/>
        <family val="2"/>
      </rPr>
      <t>DIVISORIA DE  PLACA DE GESSO ACARTONADO STANDARD 15MM ESPESSURA 100/70  COM LÃ MINERAL. FORNECIDA E INSTALADA</t>
    </r>
  </si>
  <si>
    <r>
      <rPr>
        <sz val="8"/>
        <rFont val="Arial MT"/>
        <family val="2"/>
      </rPr>
      <t>04.03.029</t>
    </r>
  </si>
  <si>
    <r>
      <rPr>
        <sz val="8"/>
        <rFont val="Arial MT"/>
        <family val="2"/>
      </rPr>
      <t>DIVISORIA DE  PLACA DE GESSO ACARTONADO STANDARD 15MM ESPESSURA 120/90  COM LÃ MINERAL. FORNECIDA E INSTALADA</t>
    </r>
  </si>
  <si>
    <r>
      <rPr>
        <sz val="8"/>
        <rFont val="Arial MT"/>
        <family val="2"/>
      </rPr>
      <t>04.03.099</t>
    </r>
  </si>
  <si>
    <r>
      <rPr>
        <sz val="8"/>
        <rFont val="Arial MT"/>
        <family val="2"/>
      </rPr>
      <t>PLACAS DIVISORIAS</t>
    </r>
  </si>
  <si>
    <r>
      <rPr>
        <sz val="8"/>
        <rFont val="Arial MT"/>
        <family val="2"/>
      </rPr>
      <t>04.50.001</t>
    </r>
  </si>
  <si>
    <r>
      <rPr>
        <sz val="8"/>
        <rFont val="Arial MT"/>
        <family val="2"/>
      </rPr>
      <t>DEMOLIÇÃO DE ALVENARIAS EM GERAL E ELEMENTOS VAZADOS,INCL REVESTIMENTOS</t>
    </r>
  </si>
  <si>
    <r>
      <rPr>
        <sz val="8"/>
        <rFont val="Arial MT"/>
        <family val="2"/>
      </rPr>
      <t>04.50.010</t>
    </r>
  </si>
  <si>
    <r>
      <rPr>
        <sz val="8"/>
        <rFont val="Arial MT"/>
        <family val="2"/>
      </rPr>
      <t>DEMOLIÇÃO DE DIVISÓRIAS DE MADEIRA INCLUINDO ENTARUGAMENTO</t>
    </r>
  </si>
  <si>
    <r>
      <rPr>
        <sz val="8"/>
        <rFont val="Arial MT"/>
        <family val="2"/>
      </rPr>
      <t>04.50.011</t>
    </r>
  </si>
  <si>
    <r>
      <rPr>
        <sz val="8"/>
        <rFont val="Arial MT"/>
        <family val="2"/>
      </rPr>
      <t>DEMOLIÇÃO DE DIVISÓRIAS EM PLACAS PARA SANITÁRIOS</t>
    </r>
  </si>
  <si>
    <r>
      <rPr>
        <sz val="8"/>
        <rFont val="Arial MT"/>
        <family val="2"/>
      </rPr>
      <t>04.50.012</t>
    </r>
  </si>
  <si>
    <r>
      <rPr>
        <sz val="8"/>
        <rFont val="Arial MT"/>
        <family val="2"/>
      </rPr>
      <t>DEMOLIÇÃO DE PLACAS DE FIBRO CIMENTO</t>
    </r>
  </si>
  <si>
    <r>
      <rPr>
        <sz val="8"/>
        <rFont val="Arial MT"/>
        <family val="2"/>
      </rPr>
      <t>04.50.099</t>
    </r>
  </si>
  <si>
    <r>
      <rPr>
        <sz val="8"/>
        <rFont val="Arial MT"/>
        <family val="2"/>
      </rPr>
      <t>04.60.010</t>
    </r>
  </si>
  <si>
    <r>
      <rPr>
        <sz val="8"/>
        <rFont val="Arial MT"/>
        <family val="2"/>
      </rPr>
      <t>RETIRADA DE DIVISÓRIAS EM CHAPAS DE MADEIRA, INCLUSIVE ENTARUGAMENTO</t>
    </r>
  </si>
  <si>
    <r>
      <rPr>
        <sz val="8"/>
        <rFont val="Arial MT"/>
        <family val="2"/>
      </rPr>
      <t>04.60.011</t>
    </r>
  </si>
  <si>
    <r>
      <rPr>
        <sz val="8"/>
        <rFont val="Arial MT"/>
        <family val="2"/>
      </rPr>
      <t>RETIRADA DE DIVISÓRIAS EM CHAPA DE MADEIRA,EXCLUSIVE ENTARUGAMENTO</t>
    </r>
  </si>
  <si>
    <r>
      <rPr>
        <sz val="8"/>
        <rFont val="Arial MT"/>
        <family val="2"/>
      </rPr>
      <t>04.60.012</t>
    </r>
  </si>
  <si>
    <r>
      <rPr>
        <sz val="8"/>
        <rFont val="Arial MT"/>
        <family val="2"/>
      </rPr>
      <t>RETIRADA DE PAINÉIS DIVISÓRIAS COM MONTANTES METÁLICAS</t>
    </r>
  </si>
  <si>
    <r>
      <rPr>
        <sz val="8"/>
        <rFont val="Arial MT"/>
        <family val="2"/>
      </rPr>
      <t>04.60.099</t>
    </r>
  </si>
  <si>
    <r>
      <rPr>
        <sz val="8"/>
        <rFont val="Arial MT"/>
        <family val="2"/>
      </rPr>
      <t>04.70.010</t>
    </r>
  </si>
  <si>
    <r>
      <rPr>
        <sz val="8"/>
        <rFont val="Arial MT"/>
        <family val="2"/>
      </rPr>
      <t>RECOLOCAÇÃO DE DIVISÓRIAS EM CHAPAS DE MADEIRA INCLUSIVE ENTARUGAMENTO</t>
    </r>
  </si>
  <si>
    <r>
      <rPr>
        <sz val="8"/>
        <rFont val="Arial MT"/>
        <family val="2"/>
      </rPr>
      <t>04.70.011</t>
    </r>
  </si>
  <si>
    <r>
      <rPr>
        <sz val="8"/>
        <rFont val="Arial MT"/>
        <family val="2"/>
      </rPr>
      <t>RECOLOCAÇÃO DE DIVISÓRIAS EM CHAPAS DE MADEIRA EXCLUSIVE ENTARUGAMENTO</t>
    </r>
  </si>
  <si>
    <r>
      <rPr>
        <sz val="8"/>
        <rFont val="Arial MT"/>
        <family val="2"/>
      </rPr>
      <t>04.70.012</t>
    </r>
  </si>
  <si>
    <r>
      <rPr>
        <sz val="8"/>
        <rFont val="Arial MT"/>
        <family val="2"/>
      </rPr>
      <t>RECOLOCAÇÃO DE PAINÉIS DIVISÓRIOS COM MONTANTES METÁLICAS</t>
    </r>
  </si>
  <si>
    <r>
      <rPr>
        <sz val="8"/>
        <rFont val="Arial MT"/>
        <family val="2"/>
      </rPr>
      <t>04.70.099</t>
    </r>
  </si>
  <si>
    <r>
      <rPr>
        <sz val="8"/>
        <rFont val="Arial MT"/>
        <family val="2"/>
      </rPr>
      <t>RECOLOCACOES DE ALVENARIA E OUTROS ELEMENTOS DIVISORIOS</t>
    </r>
  </si>
  <si>
    <r>
      <rPr>
        <sz val="8"/>
        <rFont val="Arial MT"/>
        <family val="2"/>
      </rPr>
      <t>04.80.002</t>
    </r>
  </si>
  <si>
    <r>
      <rPr>
        <sz val="8"/>
        <rFont val="Arial MT"/>
        <family val="2"/>
      </rPr>
      <t>ELEMENTO VAZADO REF NEO REX 16 19X19X10CM</t>
    </r>
  </si>
  <si>
    <r>
      <rPr>
        <sz val="8"/>
        <rFont val="Arial MT"/>
        <family val="2"/>
      </rPr>
      <t>04.80.003</t>
    </r>
  </si>
  <si>
    <r>
      <rPr>
        <sz val="8"/>
        <rFont val="Arial MT"/>
        <family val="2"/>
      </rPr>
      <t>ELEMENTO VAZADO REF NEO REX 16DC 19X19X19CM</t>
    </r>
  </si>
  <si>
    <r>
      <rPr>
        <sz val="8"/>
        <rFont val="Arial MT"/>
        <family val="2"/>
      </rPr>
      <t>04.80.004</t>
    </r>
  </si>
  <si>
    <r>
      <rPr>
        <sz val="8"/>
        <rFont val="Arial MT"/>
        <family val="2"/>
      </rPr>
      <t>ELEMENTO VAZADO REF NEO REX 90 39X39X7CM</t>
    </r>
  </si>
  <si>
    <r>
      <rPr>
        <sz val="8"/>
        <rFont val="Arial MT"/>
        <family val="2"/>
      </rPr>
      <t>04.80.011</t>
    </r>
  </si>
  <si>
    <r>
      <rPr>
        <sz val="8"/>
        <rFont val="Arial MT"/>
        <family val="2"/>
      </rPr>
      <t>DIVISORIA CHAPA COMPENSADO E=4MM G1-C8  AMBAS FACES INCL ENTARUGAMENTO</t>
    </r>
  </si>
  <si>
    <r>
      <rPr>
        <sz val="8"/>
        <rFont val="Arial MT"/>
        <family val="2"/>
      </rPr>
      <t>04.80.017</t>
    </r>
  </si>
  <si>
    <r>
      <rPr>
        <sz val="8"/>
        <rFont val="Arial MT"/>
        <family val="2"/>
      </rPr>
      <t>DIVISORIAS DE CHAPAS DIVILUX OU SIMILAR</t>
    </r>
  </si>
  <si>
    <r>
      <rPr>
        <sz val="8"/>
        <rFont val="Arial MT"/>
        <family val="2"/>
      </rPr>
      <t>04.80.099</t>
    </r>
  </si>
  <si>
    <r>
      <rPr>
        <sz val="8"/>
        <rFont val="Arial MT"/>
        <family val="2"/>
      </rPr>
      <t>SERVICOS DE ALVENARIA E OUTROS ELEMENTOS DIVISORIOS - CONSERVACAO</t>
    </r>
  </si>
  <si>
    <r>
      <rPr>
        <sz val="8"/>
        <rFont val="Arial MT"/>
        <family val="2"/>
      </rPr>
      <t>05.01.001</t>
    </r>
  </si>
  <si>
    <r>
      <rPr>
        <sz val="8"/>
        <rFont val="Arial MT"/>
        <family val="2"/>
      </rPr>
      <t>PM-67 PORTA DE MADEIRA MACHO/FEMEA P/ PINT. BAT. MET. L=82CM</t>
    </r>
  </si>
  <si>
    <r>
      <rPr>
        <sz val="8"/>
        <rFont val="Arial MT"/>
        <family val="2"/>
      </rPr>
      <t>05.01.002</t>
    </r>
  </si>
  <si>
    <r>
      <rPr>
        <sz val="8"/>
        <rFont val="Arial MT"/>
        <family val="2"/>
      </rPr>
      <t>PM-68 PORTA DE MADEIRA MACHO/FEMEA P/ PINT. BAT. MET. L=92CM</t>
    </r>
  </si>
  <si>
    <r>
      <rPr>
        <sz val="8"/>
        <rFont val="Arial MT"/>
        <family val="2"/>
      </rPr>
      <t>05.01.004</t>
    </r>
  </si>
  <si>
    <r>
      <rPr>
        <sz val="8"/>
        <rFont val="Arial MT"/>
        <family val="2"/>
      </rPr>
      <t>PM-04 PORTA DE MADEIRA SARRAFEADA P/ PINT. BAT. MADEIRA L=82CM</t>
    </r>
  </si>
  <si>
    <r>
      <rPr>
        <sz val="8"/>
        <rFont val="Arial MT"/>
        <family val="2"/>
      </rPr>
      <t>05.01.005</t>
    </r>
  </si>
  <si>
    <r>
      <rPr>
        <sz val="8"/>
        <rFont val="Arial MT"/>
        <family val="2"/>
      </rPr>
      <t>PM-05 PORTA DE MADEIRA SARRAFEADA P/ PINT. BAT. MADEIRA L=92CM</t>
    </r>
  </si>
  <si>
    <r>
      <rPr>
        <sz val="8"/>
        <rFont val="Arial MT"/>
        <family val="2"/>
      </rPr>
      <t>05.01.009</t>
    </r>
  </si>
  <si>
    <r>
      <rPr>
        <sz val="8"/>
        <rFont val="Arial MT"/>
        <family val="2"/>
      </rPr>
      <t>PM-19 PORTA DE MADEIRA MACHO/FEMEA P/ PINT. BAT. MADEIRA L=62CM</t>
    </r>
  </si>
  <si>
    <r>
      <rPr>
        <sz val="8"/>
        <rFont val="Arial MT"/>
        <family val="2"/>
      </rPr>
      <t>05.01.010</t>
    </r>
  </si>
  <si>
    <r>
      <rPr>
        <sz val="8"/>
        <rFont val="Arial MT"/>
        <family val="2"/>
      </rPr>
      <t>PM-20 PORTA DE MADEIRA MACHO/FEMEA P/ PINT. BAT. MADEIRA L=82CM</t>
    </r>
  </si>
  <si>
    <r>
      <rPr>
        <sz val="8"/>
        <rFont val="Arial MT"/>
        <family val="2"/>
      </rPr>
      <t>05.01.011</t>
    </r>
  </si>
  <si>
    <r>
      <rPr>
        <sz val="8"/>
        <rFont val="Arial MT"/>
        <family val="2"/>
      </rPr>
      <t>PM-21 PORTA DE MADEIRA MACHO/FEMEA P/ PINT. BAT. MADEIRA L=92CM</t>
    </r>
  </si>
  <si>
    <r>
      <rPr>
        <sz val="8"/>
        <rFont val="Arial MT"/>
        <family val="2"/>
      </rPr>
      <t>05.01.013</t>
    </r>
  </si>
  <si>
    <r>
      <rPr>
        <sz val="8"/>
        <rFont val="Arial MT"/>
        <family val="2"/>
      </rPr>
      <t>PM-23 PORTA DE MADEIRA MACHO/FEMEA P/ PINT. BAT. MADEIRA L=72CM</t>
    </r>
  </si>
  <si>
    <r>
      <rPr>
        <sz val="8"/>
        <rFont val="Arial MT"/>
        <family val="2"/>
      </rPr>
      <t>05.01.014</t>
    </r>
  </si>
  <si>
    <r>
      <rPr>
        <sz val="8"/>
        <rFont val="Arial MT"/>
        <family val="2"/>
      </rPr>
      <t>PM-24 PORTA DE MADEIRA SARRAFEADA P/ PINT. BAT. MADEIRA L=72CM</t>
    </r>
  </si>
  <si>
    <r>
      <rPr>
        <sz val="8"/>
        <rFont val="Arial MT"/>
        <family val="2"/>
      </rPr>
      <t>05.01.024</t>
    </r>
  </si>
  <si>
    <r>
      <rPr>
        <sz val="8"/>
        <rFont val="Arial MT"/>
        <family val="2"/>
      </rPr>
      <t>PM-34 PORTA DE MADEIRA MACHO/FEMEA P/ PINT. C/ BAND. BAT. MET. L=72CM</t>
    </r>
  </si>
  <si>
    <r>
      <rPr>
        <sz val="8"/>
        <rFont val="Arial MT"/>
        <family val="2"/>
      </rPr>
      <t>05.01.025</t>
    </r>
  </si>
  <si>
    <r>
      <rPr>
        <sz val="8"/>
        <rFont val="Arial MT"/>
        <family val="2"/>
      </rPr>
      <t>PM-35 PORTA DE MADEIRA MACHO/FEMEA P/ PINT. C/ BAND. BAT. MET. L=82CM</t>
    </r>
  </si>
  <si>
    <r>
      <rPr>
        <sz val="8"/>
        <rFont val="Arial MT"/>
        <family val="2"/>
      </rPr>
      <t>05.01.026</t>
    </r>
  </si>
  <si>
    <r>
      <rPr>
        <sz val="8"/>
        <rFont val="Arial MT"/>
        <family val="2"/>
      </rPr>
      <t>PM-36 PORTA DE MADEIRA MACHO/FEMEA P/ PINT. C/ BAND. BAT. MET. L=92CM</t>
    </r>
  </si>
  <si>
    <r>
      <rPr>
        <sz val="8"/>
        <rFont val="Arial MT"/>
        <family val="2"/>
      </rPr>
      <t>05.01.028</t>
    </r>
  </si>
  <si>
    <r>
      <rPr>
        <sz val="8"/>
        <rFont val="Arial MT"/>
        <family val="2"/>
      </rPr>
      <t>PORTAS PARA DIVISORIAS CHAPA FIBRA MAD PRENS BP COM FERRAGENS</t>
    </r>
  </si>
  <si>
    <r>
      <rPr>
        <sz val="8"/>
        <rFont val="Arial MT"/>
        <family val="2"/>
      </rPr>
      <t>05.01.029</t>
    </r>
  </si>
  <si>
    <r>
      <rPr>
        <sz val="8"/>
        <rFont val="Arial MT"/>
        <family val="2"/>
      </rPr>
      <t>PM-74 PORTA SARRAFEADO MACIÇO P/BOXES L=62CM-COMPLETA</t>
    </r>
  </si>
  <si>
    <r>
      <rPr>
        <sz val="8"/>
        <rFont val="Arial MT"/>
        <family val="2"/>
      </rPr>
      <t>05.01.032</t>
    </r>
  </si>
  <si>
    <r>
      <rPr>
        <sz val="8"/>
        <rFont val="Arial MT"/>
        <family val="2"/>
      </rPr>
      <t>05.01.036</t>
    </r>
  </si>
  <si>
    <r>
      <rPr>
        <sz val="8"/>
        <rFont val="Arial MT"/>
        <family val="2"/>
      </rPr>
      <t>PM-38 PORTA DE MADEIRA MACHO/FEMEA P/ PINT. C/ BAND. BAT. MAD. L=72CM</t>
    </r>
  </si>
  <si>
    <r>
      <rPr>
        <sz val="8"/>
        <rFont val="Arial MT"/>
        <family val="2"/>
      </rPr>
      <t>05.01.037</t>
    </r>
  </si>
  <si>
    <r>
      <rPr>
        <sz val="8"/>
        <rFont val="Arial MT"/>
        <family val="2"/>
      </rPr>
      <t>PM-39 PORTA DE MADEIRA MACHO/FEMEA P/ PINT. C/ BAND. BAT. MAD. L=82CM</t>
    </r>
  </si>
  <si>
    <r>
      <rPr>
        <sz val="8"/>
        <rFont val="Arial MT"/>
        <family val="2"/>
      </rPr>
      <t>05.01.044</t>
    </r>
  </si>
  <si>
    <r>
      <rPr>
        <sz val="8"/>
        <rFont val="Arial MT"/>
        <family val="2"/>
      </rPr>
      <t>PM-40 PORTA DE MADEIRA MACHO/FEMEA P/ PINT. C/ BAND. BAT. MAD. L=92CM</t>
    </r>
  </si>
  <si>
    <r>
      <rPr>
        <sz val="8"/>
        <rFont val="Arial MT"/>
        <family val="2"/>
      </rPr>
      <t>05.01.046</t>
    </r>
  </si>
  <si>
    <r>
      <rPr>
        <sz val="8"/>
        <rFont val="Arial MT"/>
        <family val="2"/>
      </rPr>
      <t>PM-70 PORTA DE MADEIRA SARRAFEADA P/ PINT. BAT. MET. L=72CM</t>
    </r>
  </si>
  <si>
    <r>
      <rPr>
        <sz val="8"/>
        <rFont val="Arial MT"/>
        <family val="2"/>
      </rPr>
      <t>05.01.047</t>
    </r>
  </si>
  <si>
    <r>
      <rPr>
        <sz val="8"/>
        <rFont val="Arial MT"/>
        <family val="2"/>
      </rPr>
      <t>PM-71 PORTA DE MADEIRA SARRAFEADA P/ PINT. BAT. MET. L=82CM</t>
    </r>
  </si>
  <si>
    <r>
      <rPr>
        <sz val="8"/>
        <rFont val="Arial MT"/>
        <family val="2"/>
      </rPr>
      <t>05.01.048</t>
    </r>
  </si>
  <si>
    <r>
      <rPr>
        <sz val="8"/>
        <rFont val="Arial MT"/>
        <family val="2"/>
      </rPr>
      <t>PM-72 PORTA DE MADEIRA SARRAFEADA P/ PINT. BAT. MET. L=92CM</t>
    </r>
  </si>
  <si>
    <r>
      <rPr>
        <sz val="8"/>
        <rFont val="Arial MT"/>
        <family val="2"/>
      </rPr>
      <t>05.01.050</t>
    </r>
  </si>
  <si>
    <r>
      <rPr>
        <sz val="8"/>
        <rFont val="Arial MT"/>
        <family val="2"/>
      </rPr>
      <t>PM-81 PORTA SARRAFEADO MACIÇO P/BOXE ACESSIVEL-COMPLETA</t>
    </r>
  </si>
  <si>
    <r>
      <rPr>
        <sz val="8"/>
        <rFont val="Arial MT"/>
        <family val="2"/>
      </rPr>
      <t>05.01.051</t>
    </r>
  </si>
  <si>
    <r>
      <rPr>
        <sz val="8"/>
        <rFont val="Arial MT"/>
        <family val="2"/>
      </rPr>
      <t>PM-75 PORTA SARRAFEADA MACICA SANIT. ACESSIVEL BAT. MET.</t>
    </r>
  </si>
  <si>
    <r>
      <rPr>
        <sz val="8"/>
        <rFont val="Arial MT"/>
        <family val="2"/>
      </rPr>
      <t>05.01.069</t>
    </r>
  </si>
  <si>
    <r>
      <rPr>
        <sz val="8"/>
        <rFont val="Arial MT"/>
        <family val="2"/>
      </rPr>
      <t>PM-82 PORTA DE CORRER ACESSIVEL SARRAF.MACIÇA P/PINTURA(L=111CM)</t>
    </r>
  </si>
  <si>
    <r>
      <rPr>
        <sz val="8"/>
        <rFont val="Arial MT"/>
        <family val="2"/>
      </rPr>
      <t>05.01.070</t>
    </r>
  </si>
  <si>
    <r>
      <rPr>
        <sz val="8"/>
        <rFont val="Arial MT"/>
        <family val="2"/>
      </rPr>
      <t>PM-83 PORTA DE CORRER ACESSIVEL SARRAFEADA MACIÇA G1-C1 P/PINTURA L=101CM</t>
    </r>
  </si>
  <si>
    <r>
      <rPr>
        <sz val="8"/>
        <rFont val="Arial MT"/>
        <family val="2"/>
      </rPr>
      <t>05.01.090</t>
    </r>
  </si>
  <si>
    <r>
      <rPr>
        <sz val="8"/>
        <rFont val="Arial MT"/>
        <family val="2"/>
      </rPr>
      <t>PM-58 PORTA DE MADEIRA SARRAFEADA P/ PINT. C/ BAND. BAT. MET. L=72CM INCLUSIVE REFORÇO DE FECHADURA</t>
    </r>
  </si>
  <si>
    <r>
      <rPr>
        <sz val="8"/>
        <rFont val="Arial MT"/>
        <family val="2"/>
      </rPr>
      <t>05.01.091</t>
    </r>
  </si>
  <si>
    <r>
      <rPr>
        <sz val="8"/>
        <rFont val="Arial MT"/>
        <family val="2"/>
      </rPr>
      <t>PM-59 PORTA DE MADEIRA SARRAFEADA P/ PINT. C/ BAND. BAT. MET. L=82CM INCLUSIVE REFORÇO DE FECHADURA</t>
    </r>
  </si>
  <si>
    <r>
      <rPr>
        <sz val="8"/>
        <rFont val="Arial MT"/>
        <family val="2"/>
      </rPr>
      <t>05.01.092</t>
    </r>
  </si>
  <si>
    <r>
      <rPr>
        <sz val="8"/>
        <rFont val="Arial MT"/>
        <family val="2"/>
      </rPr>
      <t>PM-60 PORTA DE MADEIRA SARRAFEADA P/ PINT. C/ BAND. BAT. MET. L=92CM INCLUSIVE REFORÇO DE FECHADURA</t>
    </r>
  </si>
  <si>
    <r>
      <rPr>
        <sz val="8"/>
        <rFont val="Arial MT"/>
        <family val="2"/>
      </rPr>
      <t>05.01.094</t>
    </r>
  </si>
  <si>
    <r>
      <rPr>
        <sz val="8"/>
        <rFont val="Arial MT"/>
        <family val="2"/>
      </rPr>
      <t>PM-62 PORTA DE MADEIRA SARRAFEADA P/ PINT. C/ BAND. BAT. MAD. L=72CM INCLUSIVE REFORÇO DE FECHADURA</t>
    </r>
  </si>
  <si>
    <r>
      <rPr>
        <sz val="8"/>
        <rFont val="Arial MT"/>
        <family val="2"/>
      </rPr>
      <t>05.01.095</t>
    </r>
  </si>
  <si>
    <r>
      <rPr>
        <sz val="8"/>
        <rFont val="Arial MT"/>
        <family val="2"/>
      </rPr>
      <t>PM-63 PORTA DE MADEIRA SARRAFEADA P/ PINT. C/ BAND. BAT. MAD. L=82CM INCLUSIVE REFORÇO DE FECHADURA</t>
    </r>
  </si>
  <si>
    <r>
      <rPr>
        <sz val="8"/>
        <rFont val="Arial MT"/>
        <family val="2"/>
      </rPr>
      <t>05.01.096</t>
    </r>
  </si>
  <si>
    <r>
      <rPr>
        <sz val="8"/>
        <rFont val="Arial MT"/>
        <family val="2"/>
      </rPr>
      <t>PM-64 PORTA DE MADEIRA SARRAFEADA P/ PINT. C/ BAND. BAT. MAD. L=92CM INCLUSIVE REFORÇO DE FECHADURA</t>
    </r>
  </si>
  <si>
    <r>
      <rPr>
        <sz val="8"/>
        <rFont val="Arial MT"/>
        <family val="2"/>
      </rPr>
      <t>05.01.098</t>
    </r>
  </si>
  <si>
    <r>
      <rPr>
        <sz val="8"/>
        <rFont val="Arial MT"/>
        <family val="2"/>
      </rPr>
      <t>PM-66 PORTA DE MADEIRA MACHO/FEMEA P/ PINT. BAT. MET. L=72CM</t>
    </r>
  </si>
  <si>
    <r>
      <rPr>
        <sz val="8"/>
        <rFont val="Arial MT"/>
        <family val="2"/>
      </rPr>
      <t>05.01.099</t>
    </r>
  </si>
  <si>
    <r>
      <rPr>
        <sz val="8"/>
        <rFont val="Arial MT"/>
        <family val="2"/>
      </rPr>
      <t>ELEMENTOS DE MADEIRA COM ACESSORIO</t>
    </r>
  </si>
  <si>
    <r>
      <rPr>
        <sz val="8"/>
        <rFont val="Arial MT"/>
        <family val="2"/>
      </rPr>
      <t>05.01.100</t>
    </r>
  </si>
  <si>
    <r>
      <rPr>
        <sz val="8"/>
        <rFont val="Arial MT"/>
        <family val="2"/>
      </rPr>
      <t>PM-69 PORTA DE MADEIRA MACHO/FEMEA P/ PINT. BAT. MET. L=124CM</t>
    </r>
  </si>
  <si>
    <r>
      <rPr>
        <sz val="8"/>
        <rFont val="Arial MT"/>
        <family val="2"/>
      </rPr>
      <t>05.01.101</t>
    </r>
  </si>
  <si>
    <r>
      <rPr>
        <sz val="8"/>
        <rFont val="Arial MT"/>
        <family val="2"/>
      </rPr>
      <t>PM-08 PORTA DE MADEIRA SARRAFEADA P/ PINT. BAT. MADEIRA L=124CM INCLUSIVE REFORÇO FECHADURA</t>
    </r>
  </si>
  <si>
    <r>
      <rPr>
        <sz val="8"/>
        <rFont val="Arial MT"/>
        <family val="2"/>
      </rPr>
      <t>05.01.102</t>
    </r>
  </si>
  <si>
    <r>
      <rPr>
        <sz val="8"/>
        <rFont val="Arial MT"/>
        <family val="2"/>
      </rPr>
      <t>PM-22 PORTA DE MADEIRA MACHO/FEMEA P/ PINT. BAT. MADEIRA L=124CM</t>
    </r>
  </si>
  <si>
    <r>
      <rPr>
        <sz val="8"/>
        <rFont val="Arial MT"/>
        <family val="2"/>
      </rPr>
      <t>05.01.103</t>
    </r>
  </si>
  <si>
    <r>
      <rPr>
        <sz val="8"/>
        <rFont val="Arial MT"/>
        <family val="2"/>
      </rPr>
      <t>PM-37 PORTA DE MADEIRA MACHO/FEMEA P/ PINT. C/ BAND. BAT. MET. L=124CM</t>
    </r>
  </si>
  <si>
    <r>
      <rPr>
        <sz val="8"/>
        <rFont val="Arial MT"/>
        <family val="2"/>
      </rPr>
      <t>05.01.104</t>
    </r>
  </si>
  <si>
    <r>
      <rPr>
        <sz val="8"/>
        <rFont val="Arial MT"/>
        <family val="2"/>
      </rPr>
      <t>PM-41 PORTA DE MADEIRA MACHO/FEMEA P/ PINT. C/ BAND. BAT. MAD. L=124CM</t>
    </r>
  </si>
  <si>
    <r>
      <rPr>
        <sz val="8"/>
        <rFont val="Arial MT"/>
        <family val="2"/>
      </rPr>
      <t>05.01.105</t>
    </r>
  </si>
  <si>
    <r>
      <rPr>
        <sz val="8"/>
        <rFont val="Arial MT"/>
        <family val="2"/>
      </rPr>
      <t>PM-73 PORTA DE MADEIRA SARRAFEADA P/ PINT. BAT. MET. L=124CM INCLUSIVE REFORÇO FECHADURA</t>
    </r>
  </si>
  <si>
    <r>
      <rPr>
        <sz val="8"/>
        <rFont val="Arial MT"/>
        <family val="2"/>
      </rPr>
      <t>05.01.106</t>
    </r>
  </si>
  <si>
    <r>
      <rPr>
        <sz val="8"/>
        <rFont val="Arial MT"/>
        <family val="2"/>
      </rPr>
      <t>PM-61 PORTA DE MADEIRA SARRAFEADA P/ PINT. C/ BAND. BAT. MET. L=124CM INCLUSIVE REFORÇO DE FECHADURA</t>
    </r>
  </si>
  <si>
    <r>
      <rPr>
        <sz val="8"/>
        <rFont val="Arial MT"/>
        <family val="2"/>
      </rPr>
      <t>05.01.107</t>
    </r>
  </si>
  <si>
    <r>
      <rPr>
        <sz val="8"/>
        <rFont val="Arial MT"/>
        <family val="2"/>
      </rPr>
      <t>PM-65 PORTA DE MADEIRA SARRAFEADA P/ PINT. C/ BAND. BAT. MAD. L=124CM INCLUSIVE REFORÇO DE FECHADURA</t>
    </r>
  </si>
  <si>
    <r>
      <rPr>
        <sz val="8"/>
        <rFont val="Arial MT"/>
        <family val="2"/>
      </rPr>
      <t>05.01.108</t>
    </r>
  </si>
  <si>
    <r>
      <rPr>
        <sz val="8"/>
        <rFont val="Arial MT"/>
        <family val="2"/>
      </rPr>
      <t>PM-76 PORTA SARRAFEADA MACICA SANIT. ACESSIVEL BAT. MAD.</t>
    </r>
  </si>
  <si>
    <r>
      <rPr>
        <sz val="8"/>
        <rFont val="Arial MT"/>
        <family val="2"/>
      </rPr>
      <t>05.01.109</t>
    </r>
  </si>
  <si>
    <r>
      <rPr>
        <sz val="8"/>
        <rFont val="Arial MT"/>
        <family val="2"/>
      </rPr>
      <t>PM-79 PORTA SARRAFEADA MACICA PARA HALL DO ELEVADOR BAT. MET</t>
    </r>
  </si>
  <si>
    <r>
      <rPr>
        <sz val="8"/>
        <rFont val="Arial MT"/>
        <family val="2"/>
      </rPr>
      <t>05.01.110</t>
    </r>
  </si>
  <si>
    <r>
      <rPr>
        <sz val="8"/>
        <rFont val="Arial MT"/>
        <family val="2"/>
      </rPr>
      <t>PM-80 PORTA SARRAFEADA MACICA  PARA HALL DO ELEVADOR BAT. MAD.</t>
    </r>
  </si>
  <si>
    <r>
      <rPr>
        <sz val="8"/>
        <rFont val="Arial MT"/>
        <family val="2"/>
      </rPr>
      <t>05.01.111</t>
    </r>
  </si>
  <si>
    <r>
      <rPr>
        <sz val="8"/>
        <rFont val="Arial MT"/>
        <family val="2"/>
      </rPr>
      <t>PM-85 PORTA DE CORRER ACESSIVEL SARRAFEADA MACIÇA G1-C1 P/PINTURA L=121CM</t>
    </r>
  </si>
  <si>
    <r>
      <rPr>
        <sz val="8"/>
        <rFont val="Arial MT"/>
        <family val="2"/>
      </rPr>
      <t>05.02.099</t>
    </r>
  </si>
  <si>
    <r>
      <rPr>
        <sz val="8"/>
        <rFont val="Arial MT"/>
        <family val="2"/>
      </rPr>
      <t>05.03.099</t>
    </r>
  </si>
  <si>
    <r>
      <rPr>
        <sz val="8"/>
        <rFont val="Arial MT"/>
        <family val="2"/>
      </rPr>
      <t>FERRAGENS</t>
    </r>
  </si>
  <si>
    <r>
      <rPr>
        <sz val="8"/>
        <rFont val="Arial MT"/>
        <family val="2"/>
      </rPr>
      <t>05.04.099</t>
    </r>
  </si>
  <si>
    <r>
      <rPr>
        <sz val="8"/>
        <rFont val="Arial MT"/>
        <family val="2"/>
      </rPr>
      <t>QUADRO NEGRO / QUADROS DE AVISO</t>
    </r>
  </si>
  <si>
    <r>
      <rPr>
        <sz val="8"/>
        <rFont val="Arial MT"/>
        <family val="2"/>
      </rPr>
      <t>05.05.037</t>
    </r>
  </si>
  <si>
    <r>
      <rPr>
        <sz val="8"/>
        <rFont val="Arial MT"/>
        <family val="2"/>
      </rPr>
      <t>BS-08 BANCADA PARA FRALDÁRIO</t>
    </r>
  </si>
  <si>
    <r>
      <rPr>
        <sz val="8"/>
        <rFont val="Arial MT"/>
        <family val="2"/>
      </rPr>
      <t>05.05.040</t>
    </r>
  </si>
  <si>
    <r>
      <rPr>
        <sz val="8"/>
        <rFont val="Arial MT"/>
        <family val="2"/>
      </rPr>
      <t>BS-05 BANCADA PARA COZINHA - GRANITO POLIDO 20MM</t>
    </r>
  </si>
  <si>
    <r>
      <rPr>
        <sz val="8"/>
        <rFont val="Arial MT"/>
        <family val="2"/>
      </rPr>
      <t>05.05.049</t>
    </r>
  </si>
  <si>
    <r>
      <rPr>
        <sz val="8"/>
        <rFont val="Arial MT"/>
        <family val="2"/>
      </rPr>
      <t>BE-04 BANCADA LAVATORIO/EDUCAÇAO INFANTIL</t>
    </r>
  </si>
  <si>
    <r>
      <rPr>
        <sz val="8"/>
        <rFont val="Arial MT"/>
        <family val="2"/>
      </rPr>
      <t>05.05.050</t>
    </r>
  </si>
  <si>
    <r>
      <rPr>
        <sz val="8"/>
        <rFont val="Arial MT"/>
        <family val="2"/>
      </rPr>
      <t>BE-05 BANCADA EDUCAÇÃO INFANTIL</t>
    </r>
  </si>
  <si>
    <r>
      <rPr>
        <sz val="8"/>
        <rFont val="Arial MT"/>
        <family val="2"/>
      </rPr>
      <t>05.05.053</t>
    </r>
  </si>
  <si>
    <r>
      <rPr>
        <sz val="8"/>
        <rFont val="Arial MT"/>
        <family val="2"/>
      </rPr>
      <t>BE-08 BANCADA ALUNOS / QUIMICA E BIOLOGIA (150CM)</t>
    </r>
  </si>
  <si>
    <r>
      <rPr>
        <sz val="8"/>
        <rFont val="Arial MT"/>
        <family val="2"/>
      </rPr>
      <t>05.05.054</t>
    </r>
  </si>
  <si>
    <r>
      <rPr>
        <sz val="8"/>
        <rFont val="Arial MT"/>
        <family val="2"/>
      </rPr>
      <t>BE-09 BANCADA ALUNOS / QUIMICA E BIOLOGIA (195CM)</t>
    </r>
  </si>
  <si>
    <r>
      <rPr>
        <sz val="8"/>
        <rFont val="Arial MT"/>
        <family val="2"/>
      </rPr>
      <t>05.05.055</t>
    </r>
  </si>
  <si>
    <r>
      <rPr>
        <sz val="8"/>
        <rFont val="Arial MT"/>
        <family val="2"/>
      </rPr>
      <t>BE-10 BANCADA ALUNOS / MATEMATICA E FISICA (280CM)</t>
    </r>
  </si>
  <si>
    <r>
      <rPr>
        <sz val="8"/>
        <rFont val="Arial MT"/>
        <family val="2"/>
      </rPr>
      <t>05.05.057</t>
    </r>
  </si>
  <si>
    <r>
      <rPr>
        <sz val="8"/>
        <rFont val="Arial MT"/>
        <family val="2"/>
      </rPr>
      <t>BE-11 BANCADA ALUNOS / QUIMICA E BIOLOGIA (120CM)</t>
    </r>
  </si>
  <si>
    <r>
      <rPr>
        <sz val="8"/>
        <rFont val="Arial MT"/>
        <family val="2"/>
      </rPr>
      <t>05.05.058</t>
    </r>
  </si>
  <si>
    <r>
      <rPr>
        <sz val="8"/>
        <rFont val="Arial MT"/>
        <family val="2"/>
      </rPr>
      <t>BE-12 BANCADA ALUNOS / QUIMICA E BIOLOGIA (165CM)</t>
    </r>
  </si>
  <si>
    <r>
      <rPr>
        <sz val="8"/>
        <rFont val="Arial MT"/>
        <family val="2"/>
      </rPr>
      <t>05.05.059</t>
    </r>
  </si>
  <si>
    <r>
      <rPr>
        <sz val="8"/>
        <rFont val="Arial MT"/>
        <family val="2"/>
      </rPr>
      <t>BE-13 BANCADA ALUNOS / MATEMATICA E FISICA (225CM)</t>
    </r>
  </si>
  <si>
    <r>
      <rPr>
        <sz val="8"/>
        <rFont val="Arial MT"/>
        <family val="2"/>
      </rPr>
      <t>05.05.060</t>
    </r>
  </si>
  <si>
    <r>
      <rPr>
        <sz val="8"/>
        <rFont val="Arial MT"/>
        <family val="2"/>
      </rPr>
      <t>BE-14 BANCADA APOIO PARA CAPELA</t>
    </r>
  </si>
  <si>
    <r>
      <rPr>
        <sz val="8"/>
        <rFont val="Arial MT"/>
        <family val="2"/>
      </rPr>
      <t>05.05.061</t>
    </r>
  </si>
  <si>
    <r>
      <rPr>
        <sz val="8"/>
        <rFont val="Arial MT"/>
        <family val="2"/>
      </rPr>
      <t>BE-15 BANCADA LABORATORIO COM PRATELEIRA</t>
    </r>
  </si>
  <si>
    <r>
      <rPr>
        <sz val="8"/>
        <rFont val="Arial MT"/>
        <family val="2"/>
      </rPr>
      <t>05.05.062</t>
    </r>
  </si>
  <si>
    <r>
      <rPr>
        <sz val="8"/>
        <rFont val="Arial MT"/>
        <family val="2"/>
      </rPr>
      <t>BE-16 BANCADA LABORATORIO 2 CUBAS 50X40X25CM (L=180CM)</t>
    </r>
  </si>
  <si>
    <r>
      <rPr>
        <sz val="8"/>
        <rFont val="Arial MT"/>
        <family val="2"/>
      </rPr>
      <t>05.05.063</t>
    </r>
  </si>
  <si>
    <r>
      <rPr>
        <sz val="8"/>
        <rFont val="Arial MT"/>
        <family val="2"/>
      </rPr>
      <t>BE-17 BANCADA LABORATORIO 1 CUBA 50X40X25CM (L=120CM)</t>
    </r>
  </si>
  <si>
    <r>
      <rPr>
        <sz val="8"/>
        <rFont val="Arial MT"/>
        <family val="2"/>
      </rPr>
      <t>05.05.064</t>
    </r>
  </si>
  <si>
    <r>
      <rPr>
        <sz val="8"/>
        <rFont val="Arial MT"/>
        <family val="2"/>
      </rPr>
      <t>PR-08 PRATELEIRA DE GRANITO</t>
    </r>
  </si>
  <si>
    <r>
      <rPr>
        <sz val="8"/>
        <rFont val="Arial MT"/>
        <family val="2"/>
      </rPr>
      <t>05.05.067</t>
    </r>
  </si>
  <si>
    <r>
      <rPr>
        <sz val="8"/>
        <rFont val="Arial MT"/>
        <family val="2"/>
      </rPr>
      <t>PR-03 PRATELEIRA DE GRANILITE - L=30CM</t>
    </r>
  </si>
  <si>
    <r>
      <rPr>
        <sz val="8"/>
        <rFont val="Arial MT"/>
        <family val="2"/>
      </rPr>
      <t>05.05.068</t>
    </r>
  </si>
  <si>
    <r>
      <rPr>
        <sz val="8"/>
        <rFont val="Arial MT"/>
        <family val="2"/>
      </rPr>
      <t>BE-18 BANCADA LABORATORIO 1 CUBA 60X50X30CM (L=180CM)</t>
    </r>
  </si>
  <si>
    <r>
      <rPr>
        <sz val="8"/>
        <rFont val="Arial MT"/>
        <family val="2"/>
      </rPr>
      <t>05.05.069</t>
    </r>
  </si>
  <si>
    <r>
      <rPr>
        <sz val="8"/>
        <rFont val="Arial MT"/>
        <family val="2"/>
      </rPr>
      <t>BE-19 BANCADA LABORATORIO SIMPLES</t>
    </r>
  </si>
  <si>
    <r>
      <rPr>
        <sz val="8"/>
        <rFont val="Arial MT"/>
        <family val="2"/>
      </rPr>
      <t>05.05.075</t>
    </r>
  </si>
  <si>
    <r>
      <rPr>
        <sz val="8"/>
        <rFont val="Arial MT"/>
        <family val="2"/>
      </rPr>
      <t>PR-09 PRATELEIRA EM GRANILITE - L=55CM</t>
    </r>
  </si>
  <si>
    <r>
      <rPr>
        <sz val="8"/>
        <rFont val="Arial MT"/>
        <family val="2"/>
      </rPr>
      <t>05.05.078</t>
    </r>
  </si>
  <si>
    <r>
      <rPr>
        <sz val="8"/>
        <rFont val="Arial MT"/>
        <family val="2"/>
      </rPr>
      <t>GS-03 GUICHE DE SECRETARIA/JANELA DE 2 FOLHAS</t>
    </r>
  </si>
  <si>
    <r>
      <rPr>
        <sz val="8"/>
        <rFont val="Arial MT"/>
        <family val="2"/>
      </rPr>
      <t>05.05.079</t>
    </r>
  </si>
  <si>
    <r>
      <rPr>
        <sz val="8"/>
        <rFont val="Arial MT"/>
        <family val="2"/>
      </rPr>
      <t>PR-10 PRATELEIRA EM GRANILITE L=70CM</t>
    </r>
  </si>
  <si>
    <r>
      <rPr>
        <sz val="8"/>
        <rFont val="Arial MT"/>
        <family val="2"/>
      </rPr>
      <t>05.05.080</t>
    </r>
  </si>
  <si>
    <r>
      <rPr>
        <sz val="8"/>
        <rFont val="Arial MT"/>
        <family val="2"/>
      </rPr>
      <t>ET-05 ESTRADO DE POLIPROPILENO</t>
    </r>
  </si>
  <si>
    <r>
      <rPr>
        <sz val="8"/>
        <rFont val="Arial MT"/>
        <family val="2"/>
      </rPr>
      <t>05.05.085</t>
    </r>
  </si>
  <si>
    <r>
      <rPr>
        <sz val="8"/>
        <rFont val="Arial MT"/>
        <family val="2"/>
      </rPr>
      <t>BA-12 BALCÃO DE ATENDIMENTO DE GRANITO (210X60CM)</t>
    </r>
  </si>
  <si>
    <r>
      <rPr>
        <sz val="8"/>
        <rFont val="Arial MT"/>
        <family val="2"/>
      </rPr>
      <t>05.05.086</t>
    </r>
  </si>
  <si>
    <r>
      <rPr>
        <sz val="8"/>
        <rFont val="Arial MT"/>
        <family val="2"/>
      </rPr>
      <t>BA-13 BALCAO ATENDIMENTO - GRANITO</t>
    </r>
  </si>
  <si>
    <r>
      <rPr>
        <sz val="8"/>
        <rFont val="Arial MT"/>
        <family val="2"/>
      </rPr>
      <t>05.05.087</t>
    </r>
  </si>
  <si>
    <r>
      <rPr>
        <sz val="8"/>
        <rFont val="Arial MT"/>
        <family val="2"/>
      </rPr>
      <t>GS-04 GUICHE DE SECRETARIA/JANELA DE CORRER</t>
    </r>
  </si>
  <si>
    <r>
      <rPr>
        <sz val="8"/>
        <rFont val="Arial MT"/>
        <family val="2"/>
      </rPr>
      <t>05.05.089</t>
    </r>
  </si>
  <si>
    <r>
      <rPr>
        <sz val="8"/>
        <rFont val="Arial MT"/>
        <family val="2"/>
      </rPr>
      <t>BA-10 BALCÃO DE DISTRIB.DE GRANITO (L=350CM)</t>
    </r>
  </si>
  <si>
    <r>
      <rPr>
        <sz val="8"/>
        <rFont val="Arial MT"/>
        <family val="2"/>
      </rPr>
      <t>05.05.090</t>
    </r>
  </si>
  <si>
    <r>
      <rPr>
        <sz val="8"/>
        <rFont val="Arial MT"/>
        <family val="2"/>
      </rPr>
      <t>BA-11 BALCÃO DE DEVOLUÇÃO DE GRANITO (L=70CM)</t>
    </r>
  </si>
  <si>
    <r>
      <rPr>
        <sz val="8"/>
        <rFont val="Arial MT"/>
        <family val="2"/>
      </rPr>
      <t>05.05.096</t>
    </r>
  </si>
  <si>
    <r>
      <rPr>
        <sz val="8"/>
        <rFont val="Arial MT"/>
        <family val="2"/>
      </rPr>
      <t>CC-06 CUBA INOX 460X300X170MM - MISTURADOR DE PAREDE</t>
    </r>
  </si>
  <si>
    <r>
      <rPr>
        <sz val="8"/>
        <rFont val="Arial MT"/>
        <family val="2"/>
      </rPr>
      <t>05.05.099</t>
    </r>
  </si>
  <si>
    <r>
      <rPr>
        <sz val="8"/>
        <rFont val="Arial MT"/>
        <family val="2"/>
      </rPr>
      <t>COMPONENTES</t>
    </r>
  </si>
  <si>
    <r>
      <rPr>
        <sz val="8"/>
        <rFont val="Arial MT"/>
        <family val="2"/>
      </rPr>
      <t>05.05.101</t>
    </r>
  </si>
  <si>
    <r>
      <rPr>
        <sz val="8"/>
        <rFont val="Arial MT"/>
        <family val="2"/>
      </rPr>
      <t>CC-01 CUBA INOX (60X50X30CM) INCLUSIVE VÁLVULA AMERICANA-GRANITO</t>
    </r>
  </si>
  <si>
    <r>
      <rPr>
        <sz val="8"/>
        <rFont val="Arial MT"/>
        <family val="2"/>
      </rPr>
      <t>05.05.103</t>
    </r>
  </si>
  <si>
    <r>
      <rPr>
        <sz val="8"/>
        <rFont val="Arial MT"/>
        <family val="2"/>
      </rPr>
      <t>CC-03 CUBA INOX (50X40X25CM) TORNEIRA DE PAREDE INCL.VÁLVULA AMERICANA-GRANITO</t>
    </r>
  </si>
  <si>
    <r>
      <rPr>
        <sz val="8"/>
        <rFont val="Arial MT"/>
        <family val="2"/>
      </rPr>
      <t>05.05.104</t>
    </r>
  </si>
  <si>
    <r>
      <rPr>
        <sz val="8"/>
        <rFont val="Arial MT"/>
        <family val="2"/>
      </rPr>
      <t>CC-04 CUBA DUPLA INOX (102X40X25CM) INCLUSIVE VÁLVULA AMERICANA-GRANITO</t>
    </r>
  </si>
  <si>
    <r>
      <rPr>
        <sz val="8"/>
        <rFont val="Arial MT"/>
        <family val="2"/>
      </rPr>
      <t>05.05.105</t>
    </r>
  </si>
  <si>
    <r>
      <rPr>
        <sz val="8"/>
        <rFont val="Arial MT"/>
        <family val="2"/>
      </rPr>
      <t>CC-05 CUBA INOX (50X40X25CM) TORNEIRA DE MESA INCL.VÁLVULA AMERICANA-GRANITO</t>
    </r>
  </si>
  <si>
    <r>
      <rPr>
        <sz val="8"/>
        <rFont val="Arial MT"/>
        <family val="2"/>
      </rPr>
      <t>05.05.106</t>
    </r>
  </si>
  <si>
    <r>
      <rPr>
        <sz val="8"/>
        <rFont val="Arial MT"/>
        <family val="2"/>
      </rPr>
      <t>CC-07 CUBA INOX (60X50X30CM) TORNEIRA DE PAREDE COM MISTURADOR INCLUSIVE VÁLVULA AMERICANA-GRANITO</t>
    </r>
  </si>
  <si>
    <r>
      <rPr>
        <sz val="8"/>
        <rFont val="Arial MT"/>
        <family val="2"/>
      </rPr>
      <t>05.05.108</t>
    </r>
  </si>
  <si>
    <r>
      <rPr>
        <sz val="8"/>
        <rFont val="Arial MT"/>
        <family val="2"/>
      </rPr>
      <t>05.06.061</t>
    </r>
  </si>
  <si>
    <r>
      <rPr>
        <sz val="8"/>
        <rFont val="Arial MT"/>
        <family val="2"/>
      </rPr>
      <t>RP-02 REFORCO DE FECHADURAS PARA PORTAS (RP-02)</t>
    </r>
  </si>
  <si>
    <r>
      <rPr>
        <sz val="8"/>
        <rFont val="Arial MT"/>
        <family val="2"/>
      </rPr>
      <t>05.06.099</t>
    </r>
  </si>
  <si>
    <r>
      <rPr>
        <sz val="8"/>
        <rFont val="Arial MT"/>
        <family val="2"/>
      </rPr>
      <t>05.50.015</t>
    </r>
  </si>
  <si>
    <r>
      <rPr>
        <sz val="8"/>
        <rFont val="Arial MT"/>
        <family val="2"/>
      </rPr>
      <t>DEMOLIÇÃO DE QUADRO NEGRO TIPO GREEMBOARD INCLUINDO ENTARUGAMENTO</t>
    </r>
  </si>
  <si>
    <r>
      <rPr>
        <sz val="8"/>
        <rFont val="Arial MT"/>
        <family val="2"/>
      </rPr>
      <t>05.50.099</t>
    </r>
  </si>
  <si>
    <r>
      <rPr>
        <sz val="8"/>
        <rFont val="Arial MT"/>
        <family val="2"/>
      </rPr>
      <t>05.60.001</t>
    </r>
  </si>
  <si>
    <r>
      <rPr>
        <sz val="8"/>
        <rFont val="Arial MT"/>
        <family val="2"/>
      </rPr>
      <t>RETIRADA DE FOLHAS DE PORTAS OU JANELAS</t>
    </r>
  </si>
  <si>
    <r>
      <rPr>
        <sz val="8"/>
        <rFont val="Arial MT"/>
        <family val="2"/>
      </rPr>
      <t>05.60.005</t>
    </r>
  </si>
  <si>
    <r>
      <rPr>
        <sz val="8"/>
        <rFont val="Arial MT"/>
        <family val="2"/>
      </rPr>
      <t>RETIRADA DE BATENTES DE ESQUADRIAS DE MADEIRA</t>
    </r>
  </si>
  <si>
    <r>
      <rPr>
        <sz val="8"/>
        <rFont val="Arial MT"/>
        <family val="2"/>
      </rPr>
      <t>05.60.010</t>
    </r>
  </si>
  <si>
    <r>
      <rPr>
        <sz val="8"/>
        <rFont val="Arial MT"/>
        <family val="2"/>
      </rPr>
      <t>RETIRADA DE GUARNIÇÃO OU MOLDURAS</t>
    </r>
  </si>
  <si>
    <r>
      <rPr>
        <sz val="8"/>
        <rFont val="Arial MT"/>
        <family val="2"/>
      </rPr>
      <t>05.60.017</t>
    </r>
  </si>
  <si>
    <r>
      <rPr>
        <sz val="8"/>
        <rFont val="Arial MT"/>
        <family val="2"/>
      </rPr>
      <t>RETIRADA DE PORTA GIZ, INCLUSIVE SUPORTES</t>
    </r>
  </si>
  <si>
    <r>
      <rPr>
        <sz val="8"/>
        <rFont val="Arial MT"/>
        <family val="2"/>
      </rPr>
      <t>05.60.050</t>
    </r>
  </si>
  <si>
    <r>
      <rPr>
        <sz val="8"/>
        <rFont val="Arial MT"/>
        <family val="2"/>
      </rPr>
      <t>RETIRADA DE FECHADURAS DE EMBUTIR</t>
    </r>
  </si>
  <si>
    <r>
      <rPr>
        <sz val="8"/>
        <rFont val="Arial MT"/>
        <family val="2"/>
      </rPr>
      <t>05.60.055</t>
    </r>
  </si>
  <si>
    <r>
      <rPr>
        <sz val="8"/>
        <rFont val="Arial MT"/>
        <family val="2"/>
      </rPr>
      <t>RETIRADA DE CREMONA FECHO DE ALAVANCA DE EMBUTIR,TARJETAS E FECHAD SOBREPOR</t>
    </r>
  </si>
  <si>
    <r>
      <rPr>
        <sz val="8"/>
        <rFont val="Arial MT"/>
        <family val="2"/>
      </rPr>
      <t>05.60.060</t>
    </r>
  </si>
  <si>
    <r>
      <rPr>
        <sz val="8"/>
        <rFont val="Arial MT"/>
        <family val="2"/>
      </rPr>
      <t>RETIRADA DE DOBRADIÇAS</t>
    </r>
  </si>
  <si>
    <r>
      <rPr>
        <sz val="8"/>
        <rFont val="Arial MT"/>
        <family val="2"/>
      </rPr>
      <t>05.60.099</t>
    </r>
  </si>
  <si>
    <r>
      <rPr>
        <sz val="8"/>
        <rFont val="Arial MT"/>
        <family val="2"/>
      </rPr>
      <t>05.70.001</t>
    </r>
  </si>
  <si>
    <r>
      <rPr>
        <sz val="8"/>
        <rFont val="Arial MT"/>
        <family val="2"/>
      </rPr>
      <t>RECOLOCAÇÃO DE FOLHAS DE PORTA OU JANELA</t>
    </r>
  </si>
  <si>
    <r>
      <rPr>
        <sz val="8"/>
        <rFont val="Arial MT"/>
        <family val="2"/>
      </rPr>
      <t>05.70.005</t>
    </r>
  </si>
  <si>
    <r>
      <rPr>
        <sz val="8"/>
        <rFont val="Arial MT"/>
        <family val="2"/>
      </rPr>
      <t>RECOLOCAÇÃO DE BATENTES DE ESQUADRIAS DE MADEIRA</t>
    </r>
  </si>
  <si>
    <r>
      <rPr>
        <sz val="8"/>
        <rFont val="Arial MT"/>
        <family val="2"/>
      </rPr>
      <t>05.70.010</t>
    </r>
  </si>
  <si>
    <r>
      <rPr>
        <sz val="8"/>
        <rFont val="Arial MT"/>
        <family val="2"/>
      </rPr>
      <t>RECOLOCAÇÃO DE GUARNIÇÃO OU MOLDURAS</t>
    </r>
  </si>
  <si>
    <r>
      <rPr>
        <sz val="8"/>
        <rFont val="Arial MT"/>
        <family val="2"/>
      </rPr>
      <t>05.70.013</t>
    </r>
  </si>
  <si>
    <r>
      <rPr>
        <sz val="8"/>
        <rFont val="Arial MT"/>
        <family val="2"/>
      </rPr>
      <t>RECOLOCAÇÃO DE PORTA-GIZ, INCLUINDO SUPORTES</t>
    </r>
  </si>
  <si>
    <r>
      <rPr>
        <sz val="8"/>
        <rFont val="Arial MT"/>
        <family val="2"/>
      </rPr>
      <t>05.70.015</t>
    </r>
  </si>
  <si>
    <r>
      <rPr>
        <sz val="8"/>
        <rFont val="Arial MT"/>
        <family val="2"/>
      </rPr>
      <t>RECOLOCAÇÃO DE FECHADURAS DE EMBUTIR</t>
    </r>
  </si>
  <si>
    <r>
      <rPr>
        <sz val="8"/>
        <rFont val="Arial MT"/>
        <family val="2"/>
      </rPr>
      <t>05.70.016</t>
    </r>
  </si>
  <si>
    <r>
      <rPr>
        <sz val="8"/>
        <rFont val="Arial MT"/>
        <family val="2"/>
      </rPr>
      <t>RECOLOCAÇÃO DE CREMONA,FECHOS DE ALAVANCA EMBUTIR,TARJETAS E FECHADURAS SOBREPOR</t>
    </r>
  </si>
  <si>
    <r>
      <rPr>
        <sz val="8"/>
        <rFont val="Arial MT"/>
        <family val="2"/>
      </rPr>
      <t>05.70.017</t>
    </r>
  </si>
  <si>
    <r>
      <rPr>
        <sz val="8"/>
        <rFont val="Arial MT"/>
        <family val="2"/>
      </rPr>
      <t>RECOLOCAÇÃO DE DOBRADICAS</t>
    </r>
  </si>
  <si>
    <r>
      <rPr>
        <sz val="8"/>
        <rFont val="Arial MT"/>
        <family val="2"/>
      </rPr>
      <t>05.70.099</t>
    </r>
  </si>
  <si>
    <r>
      <rPr>
        <sz val="8"/>
        <rFont val="Arial MT"/>
        <family val="2"/>
      </rPr>
      <t>RECOLOCACAO DE ELEM DE MADEIRA/COMPONENTES</t>
    </r>
  </si>
  <si>
    <r>
      <rPr>
        <sz val="8"/>
        <rFont val="Arial MT"/>
        <family val="2"/>
      </rPr>
      <t>05.80.001</t>
    </r>
  </si>
  <si>
    <r>
      <rPr>
        <sz val="8"/>
        <rFont val="Arial MT"/>
        <family val="2"/>
      </rPr>
      <t>PORTA MADEIRA COMPENS LISA P/ PINTURA</t>
    </r>
  </si>
  <si>
    <r>
      <rPr>
        <sz val="8"/>
        <rFont val="Arial MT"/>
        <family val="2"/>
      </rPr>
      <t>05.80.002</t>
    </r>
  </si>
  <si>
    <r>
      <rPr>
        <sz val="8"/>
        <rFont val="Arial MT"/>
        <family val="2"/>
      </rPr>
      <t>PORTA MADEIRA COMPENS LISA COM VISOR</t>
    </r>
  </si>
  <si>
    <r>
      <rPr>
        <sz val="8"/>
        <rFont val="Arial MT"/>
        <family val="2"/>
      </rPr>
      <t>05.80.003</t>
    </r>
  </si>
  <si>
    <r>
      <rPr>
        <sz val="8"/>
        <rFont val="Arial MT"/>
        <family val="2"/>
      </rPr>
      <t>PORTA MADEIRA ALMOFADADA</t>
    </r>
  </si>
  <si>
    <r>
      <rPr>
        <sz val="8"/>
        <rFont val="Arial MT"/>
        <family val="2"/>
      </rPr>
      <t>05.80.004</t>
    </r>
  </si>
  <si>
    <r>
      <rPr>
        <sz val="8"/>
        <rFont val="Arial MT"/>
        <family val="2"/>
      </rPr>
      <t>PORTA MADEIRA MACHO-FEMEA</t>
    </r>
  </si>
  <si>
    <r>
      <rPr>
        <sz val="8"/>
        <rFont val="Arial MT"/>
        <family val="2"/>
      </rPr>
      <t>05.80.005</t>
    </r>
  </si>
  <si>
    <r>
      <rPr>
        <sz val="8"/>
        <rFont val="Arial MT"/>
        <family val="2"/>
      </rPr>
      <t>PORTA TIPO VENEZIANA</t>
    </r>
  </si>
  <si>
    <r>
      <rPr>
        <sz val="8"/>
        <rFont val="Arial MT"/>
        <family val="2"/>
      </rPr>
      <t>05.80.006</t>
    </r>
  </si>
  <si>
    <r>
      <rPr>
        <sz val="8"/>
        <rFont val="Arial MT"/>
        <family val="2"/>
      </rPr>
      <t>FOLHA DE PORTA LISA DE 22 MM PARA ARMARIOS</t>
    </r>
  </si>
  <si>
    <r>
      <rPr>
        <sz val="8"/>
        <rFont val="Arial MT"/>
        <family val="2"/>
      </rPr>
      <t>05.80.015</t>
    </r>
  </si>
  <si>
    <r>
      <rPr>
        <sz val="8"/>
        <rFont val="Arial MT"/>
        <family val="2"/>
      </rPr>
      <t>BANDEIRA P/ PORTA MADEIRA COMPENS LISA P/ PINTURA</t>
    </r>
  </si>
  <si>
    <r>
      <rPr>
        <sz val="8"/>
        <rFont val="Arial MT"/>
        <family val="2"/>
      </rPr>
      <t>05.80.020</t>
    </r>
  </si>
  <si>
    <r>
      <rPr>
        <sz val="8"/>
        <rFont val="Arial MT"/>
        <family val="2"/>
      </rPr>
      <t>BATENTE DE MADEIRA PARA PORTAS DE 1 FL SEM BANDEIRA</t>
    </r>
  </si>
  <si>
    <r>
      <rPr>
        <sz val="8"/>
        <rFont val="Arial MT"/>
        <family val="2"/>
      </rPr>
      <t>CJ</t>
    </r>
  </si>
  <si>
    <r>
      <rPr>
        <sz val="8"/>
        <rFont val="Arial MT"/>
        <family val="2"/>
      </rPr>
      <t>05.80.021</t>
    </r>
  </si>
  <si>
    <r>
      <rPr>
        <sz val="8"/>
        <rFont val="Arial MT"/>
        <family val="2"/>
      </rPr>
      <t>BATENTE DE MADEIRA PARA PORTAS DE 1 FOLHA COM BANDEIRA</t>
    </r>
  </si>
  <si>
    <r>
      <rPr>
        <sz val="8"/>
        <rFont val="Arial MT"/>
        <family val="2"/>
      </rPr>
      <t>05.80.022</t>
    </r>
  </si>
  <si>
    <r>
      <rPr>
        <sz val="8"/>
        <rFont val="Arial MT"/>
        <family val="2"/>
      </rPr>
      <t>BATENTE DE MADEIRA PARA PORTA DE 2 FLS SEM BANDEIRA</t>
    </r>
  </si>
  <si>
    <r>
      <rPr>
        <sz val="8"/>
        <rFont val="Arial MT"/>
        <family val="2"/>
      </rPr>
      <t>05.80.023</t>
    </r>
  </si>
  <si>
    <r>
      <rPr>
        <sz val="8"/>
        <rFont val="Arial MT"/>
        <family val="2"/>
      </rPr>
      <t>BATENTE DE MADEIRA PARA PORTAS DE 2 FLS COM BANDEIRA</t>
    </r>
  </si>
  <si>
    <r>
      <rPr>
        <sz val="8"/>
        <rFont val="Arial MT"/>
        <family val="2"/>
      </rPr>
      <t>05.80.030</t>
    </r>
  </si>
  <si>
    <r>
      <rPr>
        <sz val="8"/>
        <rFont val="Arial MT"/>
        <family val="2"/>
      </rPr>
      <t>BATENTE METALICO - PERFIL CHAPA 14 (1,9MM) ZINCADA</t>
    </r>
  </si>
  <si>
    <r>
      <rPr>
        <sz val="8"/>
        <rFont val="Arial MT"/>
        <family val="2"/>
      </rPr>
      <t>05.80.035</t>
    </r>
  </si>
  <si>
    <r>
      <rPr>
        <sz val="8"/>
        <rFont val="Arial MT"/>
        <family val="2"/>
      </rPr>
      <t>GUARNICAO DE 5 CM PARA PORTA DE 1 FOLHA</t>
    </r>
  </si>
  <si>
    <r>
      <rPr>
        <sz val="8"/>
        <rFont val="Arial MT"/>
        <family val="2"/>
      </rPr>
      <t>05.80.036</t>
    </r>
  </si>
  <si>
    <r>
      <rPr>
        <sz val="8"/>
        <rFont val="Arial MT"/>
        <family val="2"/>
      </rPr>
      <t>GUARNICAO DE 5 CM PARA PORTA DE 2 FOLHAS</t>
    </r>
  </si>
  <si>
    <r>
      <rPr>
        <sz val="8"/>
        <rFont val="Arial MT"/>
        <family val="2"/>
      </rPr>
      <t>05.80.037</t>
    </r>
  </si>
  <si>
    <r>
      <rPr>
        <sz val="8"/>
        <rFont val="Arial MT"/>
        <family val="2"/>
      </rPr>
      <t>GUARNICAO MADEIRA DE 5,0CM</t>
    </r>
  </si>
  <si>
    <r>
      <rPr>
        <sz val="8"/>
        <rFont val="Arial MT"/>
        <family val="2"/>
      </rPr>
      <t>05.80.038</t>
    </r>
  </si>
  <si>
    <r>
      <rPr>
        <sz val="8"/>
        <rFont val="Arial MT"/>
        <family val="2"/>
      </rPr>
      <t>GUARNICAO MADEIRA DE 7,0CM</t>
    </r>
  </si>
  <si>
    <r>
      <rPr>
        <sz val="8"/>
        <rFont val="Arial MT"/>
        <family val="2"/>
      </rPr>
      <t>05.80.039</t>
    </r>
  </si>
  <si>
    <r>
      <rPr>
        <sz val="8"/>
        <rFont val="Arial MT"/>
        <family val="2"/>
      </rPr>
      <t>GUARNICAO MADEIRA DE 10,0CM</t>
    </r>
  </si>
  <si>
    <r>
      <rPr>
        <sz val="8"/>
        <rFont val="Arial MT"/>
        <family val="2"/>
      </rPr>
      <t>05.80.040</t>
    </r>
  </si>
  <si>
    <r>
      <rPr>
        <sz val="8"/>
        <rFont val="Arial MT"/>
        <family val="2"/>
      </rPr>
      <t>GUARNICAO MADEIRA DE 15,0CM</t>
    </r>
  </si>
  <si>
    <r>
      <rPr>
        <sz val="8"/>
        <rFont val="Arial MT"/>
        <family val="2"/>
      </rPr>
      <t>05.80.041</t>
    </r>
  </si>
  <si>
    <r>
      <rPr>
        <sz val="8"/>
        <rFont val="Arial MT"/>
        <family val="2"/>
      </rPr>
      <t>PORTA GIZ, INCLUSIVE SUPORTES</t>
    </r>
  </si>
  <si>
    <r>
      <rPr>
        <sz val="8"/>
        <rFont val="Arial MT"/>
        <family val="2"/>
      </rPr>
      <t>05.80.042</t>
    </r>
  </si>
  <si>
    <r>
      <rPr>
        <sz val="8"/>
        <rFont val="Arial MT"/>
        <family val="2"/>
      </rPr>
      <t>LOUSA QUADRICULADA L=4.61M MOD. LG-01</t>
    </r>
  </si>
  <si>
    <r>
      <rPr>
        <sz val="8"/>
        <rFont val="Arial MT"/>
        <family val="2"/>
      </rPr>
      <t>05.80.043</t>
    </r>
  </si>
  <si>
    <r>
      <rPr>
        <sz val="8"/>
        <rFont val="Arial MT"/>
        <family val="2"/>
      </rPr>
      <t>CHAPA GREENBOARD DE 1,3 MM DE ESPESSURA</t>
    </r>
  </si>
  <si>
    <r>
      <rPr>
        <sz val="8"/>
        <rFont val="Arial MT"/>
        <family val="2"/>
      </rPr>
      <t>05.80.044</t>
    </r>
  </si>
  <si>
    <r>
      <rPr>
        <sz val="8"/>
        <rFont val="Arial MT"/>
        <family val="2"/>
      </rPr>
      <t>LOUSA QUADRICULADA L=2.55M MOD. LG-02</t>
    </r>
  </si>
  <si>
    <r>
      <rPr>
        <sz val="8"/>
        <rFont val="Arial MT"/>
        <family val="2"/>
      </rPr>
      <t>05.80.050</t>
    </r>
  </si>
  <si>
    <r>
      <rPr>
        <sz val="8"/>
        <rFont val="Arial MT"/>
        <family val="2"/>
      </rPr>
      <t>LOUSA EM ARGAMASSA L=461M MOD LG-03</t>
    </r>
  </si>
  <si>
    <r>
      <rPr>
        <sz val="8"/>
        <rFont val="Arial MT"/>
        <family val="2"/>
      </rPr>
      <t>05.80.051</t>
    </r>
  </si>
  <si>
    <r>
      <rPr>
        <sz val="8"/>
        <rFont val="Arial MT"/>
        <family val="2"/>
      </rPr>
      <t>QUADRO NEGRO EM MASSA - COMPLETO</t>
    </r>
  </si>
  <si>
    <r>
      <rPr>
        <sz val="8"/>
        <rFont val="Arial MT"/>
        <family val="2"/>
      </rPr>
      <t>05.80.070</t>
    </r>
  </si>
  <si>
    <r>
      <rPr>
        <sz val="8"/>
        <rFont val="Arial MT"/>
        <family val="2"/>
      </rPr>
      <t>FECHADURA COMPLETA, CILINDRICA DE EMBUTIR</t>
    </r>
  </si>
  <si>
    <r>
      <rPr>
        <sz val="8"/>
        <rFont val="Arial MT"/>
        <family val="2"/>
      </rPr>
      <t>JG</t>
    </r>
  </si>
  <si>
    <r>
      <rPr>
        <sz val="8"/>
        <rFont val="Arial MT"/>
        <family val="2"/>
      </rPr>
      <t>05.80.071</t>
    </r>
  </si>
  <si>
    <r>
      <rPr>
        <sz val="8"/>
        <rFont val="Arial MT"/>
        <family val="2"/>
      </rPr>
      <t>FECHADURA COMPLETA, TIPO GORGE DE EMBUTIR</t>
    </r>
  </si>
  <si>
    <r>
      <rPr>
        <sz val="8"/>
        <rFont val="Arial MT"/>
        <family val="2"/>
      </rPr>
      <t>05.80.072</t>
    </r>
  </si>
  <si>
    <r>
      <rPr>
        <sz val="8"/>
        <rFont val="Arial MT"/>
        <family val="2"/>
      </rPr>
      <t>FECHADURA COMPL TIPO TARGETA DE SOBREPOR C/VISOR "LIVRE-OCUPADO"</t>
    </r>
  </si>
  <si>
    <r>
      <rPr>
        <sz val="8"/>
        <rFont val="Arial MT"/>
        <family val="2"/>
      </rPr>
      <t>05.80.073</t>
    </r>
  </si>
  <si>
    <r>
      <rPr>
        <sz val="8"/>
        <rFont val="Arial MT"/>
        <family val="2"/>
      </rPr>
      <t>FECHADURA DE SOBREPOR CILINDRICA PARA PORTOES</t>
    </r>
  </si>
  <si>
    <r>
      <rPr>
        <sz val="8"/>
        <rFont val="Arial MT"/>
        <family val="2"/>
      </rPr>
      <t>05.80.080</t>
    </r>
  </si>
  <si>
    <r>
      <rPr>
        <sz val="8"/>
        <rFont val="Arial MT"/>
        <family val="2"/>
      </rPr>
      <t>DOBRADICA DE 3 1/2" X 3" CROMADO, COM EIXO E BOLA DE LATAO</t>
    </r>
  </si>
  <si>
    <r>
      <rPr>
        <sz val="8"/>
        <rFont val="Arial MT"/>
        <family val="2"/>
      </rPr>
      <t>05.80.081</t>
    </r>
  </si>
  <si>
    <r>
      <rPr>
        <sz val="8"/>
        <rFont val="Arial MT"/>
        <family val="2"/>
      </rPr>
      <t>DOBRADICA DE 3 1/2" X 3" EM ACO LAMINADO</t>
    </r>
  </si>
  <si>
    <r>
      <rPr>
        <sz val="8"/>
        <rFont val="Arial MT"/>
        <family val="2"/>
      </rPr>
      <t>05.80.082</t>
    </r>
  </si>
  <si>
    <r>
      <rPr>
        <sz val="8"/>
        <rFont val="Arial MT"/>
        <family val="2"/>
      </rPr>
      <t>DOBRADICA FERRO CROMADO COM PINO E BOLAS DE FERRO 3" X 2 1/2"</t>
    </r>
  </si>
  <si>
    <r>
      <rPr>
        <sz val="8"/>
        <rFont val="Arial MT"/>
        <family val="2"/>
      </rPr>
      <t>05.80.083</t>
    </r>
  </si>
  <si>
    <r>
      <rPr>
        <sz val="8"/>
        <rFont val="Arial MT"/>
        <family val="2"/>
      </rPr>
      <t>DOBRADICA DE 3" X 2 1/2" EM ACO LAMINADO</t>
    </r>
  </si>
  <si>
    <r>
      <rPr>
        <sz val="8"/>
        <rFont val="Arial MT"/>
        <family val="2"/>
      </rPr>
      <t>05.80.085</t>
    </r>
  </si>
  <si>
    <r>
      <rPr>
        <sz val="8"/>
        <rFont val="Arial MT"/>
        <family val="2"/>
      </rPr>
      <t>FECHADURA TETRA COMPLETA ESPELHO REDONDO CROMADO</t>
    </r>
  </si>
  <si>
    <r>
      <rPr>
        <sz val="8"/>
        <rFont val="Arial MT"/>
        <family val="2"/>
      </rPr>
      <t>05.80.086</t>
    </r>
  </si>
  <si>
    <r>
      <rPr>
        <sz val="8"/>
        <rFont val="Arial MT"/>
        <family val="2"/>
      </rPr>
      <t>CREMONA COMPLETO</t>
    </r>
  </si>
  <si>
    <r>
      <rPr>
        <sz val="8"/>
        <rFont val="Arial MT"/>
        <family val="2"/>
      </rPr>
      <t>05.80.087</t>
    </r>
  </si>
  <si>
    <r>
      <rPr>
        <sz val="8"/>
        <rFont val="Arial MT"/>
        <family val="2"/>
      </rPr>
      <t>VARETA PARA CREMONA</t>
    </r>
  </si>
  <si>
    <r>
      <rPr>
        <sz val="8"/>
        <rFont val="Arial MT"/>
        <family val="2"/>
      </rPr>
      <t>05.80.091</t>
    </r>
  </si>
  <si>
    <r>
      <rPr>
        <sz val="8"/>
        <rFont val="Arial MT"/>
        <family val="2"/>
      </rPr>
      <t>FECHO TIPO UNHA DE EMBUTIR DE 10 CM</t>
    </r>
  </si>
  <si>
    <r>
      <rPr>
        <sz val="8"/>
        <rFont val="Arial MT"/>
        <family val="2"/>
      </rPr>
      <t>05.80.094</t>
    </r>
  </si>
  <si>
    <r>
      <rPr>
        <sz val="8"/>
        <rFont val="Arial MT"/>
        <family val="2"/>
      </rPr>
      <t>DOBRADICA FERRO CROM C/ PINO BOLAS ANEIS FERRO 3 1/2"X3"</t>
    </r>
  </si>
  <si>
    <r>
      <rPr>
        <sz val="8"/>
        <rFont val="Arial MT"/>
        <family val="2"/>
      </rPr>
      <t>05.80.095</t>
    </r>
  </si>
  <si>
    <r>
      <rPr>
        <sz val="8"/>
        <rFont val="Arial MT"/>
        <family val="2"/>
      </rPr>
      <t>FECHADURA CILINDRICA COMPLETO (FECHAD ROSETA MACAN)</t>
    </r>
  </si>
  <si>
    <r>
      <rPr>
        <sz val="8"/>
        <rFont val="Arial MT"/>
        <family val="2"/>
      </rPr>
      <t>05.80.096</t>
    </r>
  </si>
  <si>
    <r>
      <rPr>
        <sz val="8"/>
        <rFont val="Arial MT"/>
        <family val="2"/>
      </rPr>
      <t>FECHO UNHA DE EMBUTIR AÇO CROMADO 20CM X 3/4"</t>
    </r>
  </si>
  <si>
    <r>
      <rPr>
        <sz val="8"/>
        <rFont val="Arial MT"/>
        <family val="2"/>
      </rPr>
      <t>05.80.099</t>
    </r>
  </si>
  <si>
    <r>
      <rPr>
        <sz val="8"/>
        <rFont val="Arial MT"/>
        <family val="2"/>
      </rPr>
      <t>SERVICOS DE ELEMENTOS DE MADEIRA/COMPONENTES - CONSERVACAO</t>
    </r>
  </si>
  <si>
    <r>
      <rPr>
        <sz val="8"/>
        <rFont val="Arial MT"/>
        <family val="2"/>
      </rPr>
      <t>05.81.001</t>
    </r>
  </si>
  <si>
    <r>
      <rPr>
        <sz val="8"/>
        <rFont val="Arial MT"/>
        <family val="2"/>
      </rPr>
      <t>PORTA MADEIRA COMPENS LISA P/ VERNIZ 72X210CM</t>
    </r>
  </si>
  <si>
    <r>
      <rPr>
        <sz val="8"/>
        <rFont val="Arial MT"/>
        <family val="2"/>
      </rPr>
      <t>05.81.002</t>
    </r>
  </si>
  <si>
    <r>
      <rPr>
        <sz val="8"/>
        <rFont val="Arial MT"/>
        <family val="2"/>
      </rPr>
      <t>PORTA MADEIRA COMPENS LISA P/ VERNIZ 82X210CM</t>
    </r>
  </si>
  <si>
    <r>
      <rPr>
        <sz val="8"/>
        <rFont val="Arial MT"/>
        <family val="2"/>
      </rPr>
      <t>05.81.003</t>
    </r>
  </si>
  <si>
    <r>
      <rPr>
        <sz val="8"/>
        <rFont val="Arial MT"/>
        <family val="2"/>
      </rPr>
      <t>PORTA MADEIRA COMPENS LISA P/ VERNIZ 92X210CM</t>
    </r>
  </si>
  <si>
    <r>
      <rPr>
        <sz val="8"/>
        <rFont val="Arial MT"/>
        <family val="2"/>
      </rPr>
      <t>05.81.005</t>
    </r>
  </si>
  <si>
    <r>
      <rPr>
        <sz val="8"/>
        <rFont val="Arial MT"/>
        <family val="2"/>
      </rPr>
      <t>PORTA MADEIRA COMPENS LISA P/ PINTURA 72X210CM</t>
    </r>
  </si>
  <si>
    <r>
      <rPr>
        <sz val="8"/>
        <rFont val="Arial MT"/>
        <family val="2"/>
      </rPr>
      <t>05.81.006</t>
    </r>
  </si>
  <si>
    <r>
      <rPr>
        <sz val="8"/>
        <rFont val="Arial MT"/>
        <family val="2"/>
      </rPr>
      <t>PORTA MADEIRA COMPENS LISA P/ PINTURA 82X210CM</t>
    </r>
  </si>
  <si>
    <r>
      <rPr>
        <sz val="8"/>
        <rFont val="Arial MT"/>
        <family val="2"/>
      </rPr>
      <t>05.81.007</t>
    </r>
  </si>
  <si>
    <r>
      <rPr>
        <sz val="8"/>
        <rFont val="Arial MT"/>
        <family val="2"/>
      </rPr>
      <t>PORTA COMPENS LISA MADEIRA P/ PINTURA 92X210CM</t>
    </r>
  </si>
  <si>
    <r>
      <rPr>
        <sz val="8"/>
        <rFont val="Arial MT"/>
        <family val="2"/>
      </rPr>
      <t>05.81.025</t>
    </r>
  </si>
  <si>
    <r>
      <rPr>
        <sz val="8"/>
        <rFont val="Arial MT"/>
        <family val="2"/>
      </rPr>
      <t>PORTA MADEIRA MACHO-FEMEA 72X210CM</t>
    </r>
  </si>
  <si>
    <r>
      <rPr>
        <sz val="8"/>
        <rFont val="Arial MT"/>
        <family val="2"/>
      </rPr>
      <t>05.81.026</t>
    </r>
  </si>
  <si>
    <r>
      <rPr>
        <sz val="8"/>
        <rFont val="Arial MT"/>
        <family val="2"/>
      </rPr>
      <t>PORTA MADEIRA MACHO-FEMEA 82X210CM</t>
    </r>
  </si>
  <si>
    <r>
      <rPr>
        <sz val="8"/>
        <rFont val="Arial MT"/>
        <family val="2"/>
      </rPr>
      <t>05.81.027</t>
    </r>
  </si>
  <si>
    <r>
      <rPr>
        <sz val="8"/>
        <rFont val="Arial MT"/>
        <family val="2"/>
      </rPr>
      <t>PORTA MADEIRA MACHO-FEMEA 92X210CM</t>
    </r>
  </si>
  <si>
    <r>
      <rPr>
        <sz val="8"/>
        <rFont val="Arial MT"/>
        <family val="2"/>
      </rPr>
      <t>05.81.033</t>
    </r>
  </si>
  <si>
    <r>
      <rPr>
        <sz val="8"/>
        <rFont val="Arial MT"/>
        <family val="2"/>
      </rPr>
      <t>PORTA DE ARMARIO SOB PIA TIPO VENEZIANA - DE CORRER</t>
    </r>
  </si>
  <si>
    <r>
      <rPr>
        <sz val="8"/>
        <rFont val="Arial MT"/>
        <family val="2"/>
      </rPr>
      <t>05.81.047</t>
    </r>
  </si>
  <si>
    <r>
      <rPr>
        <sz val="8"/>
        <rFont val="Arial MT"/>
        <family val="2"/>
      </rPr>
      <t>FECHADURAS E FECHOS PARA PORTAS INT WC - TARGETA LATAO LIVRE-OCUPADO</t>
    </r>
  </si>
  <si>
    <r>
      <rPr>
        <sz val="8"/>
        <rFont val="Arial MT"/>
        <family val="2"/>
      </rPr>
      <t>05.81.048</t>
    </r>
  </si>
  <si>
    <r>
      <rPr>
        <sz val="8"/>
        <rFont val="Arial MT"/>
        <family val="2"/>
      </rPr>
      <t>ESPELHOS RET 200 X 50 MM PESO MINIMO 170 G</t>
    </r>
  </si>
  <si>
    <r>
      <rPr>
        <sz val="8"/>
        <rFont val="Arial MT"/>
        <family val="2"/>
      </rPr>
      <t>PR</t>
    </r>
  </si>
  <si>
    <r>
      <rPr>
        <sz val="8"/>
        <rFont val="Arial MT"/>
        <family val="2"/>
      </rPr>
      <t>05.81.056</t>
    </r>
  </si>
  <si>
    <r>
      <rPr>
        <sz val="8"/>
        <rFont val="Arial MT"/>
        <family val="2"/>
      </rPr>
      <t>CHAPA LAMINADO MELAMINICO ACAB TEXTURIZADO E=1MM</t>
    </r>
  </si>
  <si>
    <r>
      <rPr>
        <sz val="8"/>
        <rFont val="Arial MT"/>
        <family val="2"/>
      </rPr>
      <t>05.81.062</t>
    </r>
  </si>
  <si>
    <r>
      <rPr>
        <sz val="8"/>
        <rFont val="Arial MT"/>
        <family val="2"/>
      </rPr>
      <t>CONJUNTO FERRAGEM PORTAS INTERNAS E EXTERNAS 1 FOLHA - COM DOBRADIÇA DE FERRO POLIDO</t>
    </r>
  </si>
  <si>
    <r>
      <rPr>
        <sz val="8"/>
        <rFont val="Arial MT"/>
        <family val="2"/>
      </rPr>
      <t>05.81.065</t>
    </r>
  </si>
  <si>
    <r>
      <rPr>
        <sz val="8"/>
        <rFont val="Arial MT"/>
        <family val="2"/>
      </rPr>
      <t>FERRAGEM PORTINHOLAS ARMARIO SOB PIA - COM 2 FOLHAS DE CORRER</t>
    </r>
  </si>
  <si>
    <r>
      <rPr>
        <sz val="8"/>
        <rFont val="Arial MT"/>
        <family val="2"/>
      </rPr>
      <t>05.81.070</t>
    </r>
  </si>
  <si>
    <r>
      <rPr>
        <sz val="8"/>
        <rFont val="Arial MT"/>
        <family val="2"/>
      </rPr>
      <t>CADEADO DE LATAO COM CILINDRO - TRAVA DUPLA DE 25 MM</t>
    </r>
  </si>
  <si>
    <r>
      <rPr>
        <sz val="8"/>
        <rFont val="Arial MT"/>
        <family val="2"/>
      </rPr>
      <t>05.81.071</t>
    </r>
  </si>
  <si>
    <r>
      <rPr>
        <sz val="8"/>
        <rFont val="Arial MT"/>
        <family val="2"/>
      </rPr>
      <t>CADEADO DE LATAO COM CILINDRO - TRAVA DUPLA DE 35 MM</t>
    </r>
  </si>
  <si>
    <r>
      <rPr>
        <sz val="8"/>
        <rFont val="Arial MT"/>
        <family val="2"/>
      </rPr>
      <t>05.81.072</t>
    </r>
  </si>
  <si>
    <r>
      <rPr>
        <sz val="8"/>
        <rFont val="Arial MT"/>
        <family val="2"/>
      </rPr>
      <t>CADEADO DE LATAO COM CILINDRO - TRAVA DUPLA DE 45 MM</t>
    </r>
  </si>
  <si>
    <r>
      <rPr>
        <sz val="8"/>
        <rFont val="Arial MT"/>
        <family val="2"/>
      </rPr>
      <t>05.81.073</t>
    </r>
  </si>
  <si>
    <r>
      <rPr>
        <sz val="8"/>
        <rFont val="Arial MT"/>
        <family val="2"/>
      </rPr>
      <t>CADEADO DE LATAO COM CILINDRO - TRAVA DUPLA DE 50 MM</t>
    </r>
  </si>
  <si>
    <r>
      <rPr>
        <sz val="8"/>
        <rFont val="Arial MT"/>
        <family val="2"/>
      </rPr>
      <t>05.81.076</t>
    </r>
  </si>
  <si>
    <r>
      <rPr>
        <sz val="8"/>
        <rFont val="Arial MT"/>
        <family val="2"/>
      </rPr>
      <t>CADEADO DE LATAO C/ CILINDRO-TRAVA DUPLA DE 30MM - PESO MIN 110G</t>
    </r>
  </si>
  <si>
    <r>
      <rPr>
        <sz val="8"/>
        <rFont val="Arial MT"/>
        <family val="2"/>
      </rPr>
      <t>05.81.080</t>
    </r>
  </si>
  <si>
    <r>
      <rPr>
        <sz val="8"/>
        <rFont val="Arial MT"/>
        <family val="2"/>
      </rPr>
      <t>PORTA CADEADO EM FERRO PINTADO - DE 60MM - PESO MIN 25G</t>
    </r>
  </si>
  <si>
    <r>
      <rPr>
        <sz val="8"/>
        <rFont val="Arial MT"/>
        <family val="2"/>
      </rPr>
      <t>05.81.081</t>
    </r>
  </si>
  <si>
    <r>
      <rPr>
        <sz val="8"/>
        <rFont val="Arial MT"/>
        <family val="2"/>
      </rPr>
      <t>PORTA CADEADO EM FERRO PINTADO - DE 90MM - PESO MIN 115G</t>
    </r>
  </si>
  <si>
    <r>
      <rPr>
        <sz val="8"/>
        <rFont val="Arial MT"/>
        <family val="2"/>
      </rPr>
      <t>05.81.082</t>
    </r>
  </si>
  <si>
    <r>
      <rPr>
        <sz val="8"/>
        <rFont val="Arial MT"/>
        <family val="2"/>
      </rPr>
      <t>PORTA CADEADO EM FERRO PINTADO - DE 110MM - PESO MIN 135G</t>
    </r>
  </si>
  <si>
    <r>
      <rPr>
        <sz val="8"/>
        <rFont val="Arial MT"/>
        <family val="2"/>
      </rPr>
      <t>05.81.099</t>
    </r>
  </si>
  <si>
    <r>
      <rPr>
        <sz val="8"/>
        <rFont val="Arial MT"/>
        <family val="2"/>
      </rPr>
      <t>RECOLOCACOES DE ELEM DE MADEIRA/COMPONENTES</t>
    </r>
  </si>
  <si>
    <r>
      <rPr>
        <sz val="8"/>
        <rFont val="Arial MT"/>
        <family val="2"/>
      </rPr>
      <t>05.82.010</t>
    </r>
  </si>
  <si>
    <r>
      <rPr>
        <sz val="8"/>
        <rFont val="Arial MT"/>
        <family val="2"/>
      </rPr>
      <t>TAMPO DE PIA EM GRANITO E=2CM</t>
    </r>
  </si>
  <si>
    <r>
      <rPr>
        <sz val="8"/>
        <rFont val="Arial MT"/>
        <family val="2"/>
      </rPr>
      <t>05.82.099</t>
    </r>
  </si>
  <si>
    <r>
      <rPr>
        <sz val="8"/>
        <rFont val="Arial MT"/>
        <family val="2"/>
      </rPr>
      <t>SERVICOS DE ELEMENTOS DE MADEIRA/COMPONENTES</t>
    </r>
  </si>
  <si>
    <r>
      <rPr>
        <sz val="8"/>
        <rFont val="Arial MT"/>
        <family val="2"/>
      </rPr>
      <t>06.01.001</t>
    </r>
  </si>
  <si>
    <r>
      <rPr>
        <sz val="8"/>
        <rFont val="Arial MT"/>
        <family val="2"/>
      </rPr>
      <t>EF-01 ESQUADRIA DE FERRO 90X60CM</t>
    </r>
  </si>
  <si>
    <r>
      <rPr>
        <sz val="8"/>
        <rFont val="Arial MT"/>
        <family val="2"/>
      </rPr>
      <t>06.01.002</t>
    </r>
  </si>
  <si>
    <r>
      <rPr>
        <sz val="8"/>
        <rFont val="Arial MT"/>
        <family val="2"/>
      </rPr>
      <t>EF-02 ESQUADRIA DE FERRO 90X120CM</t>
    </r>
  </si>
  <si>
    <r>
      <rPr>
        <sz val="8"/>
        <rFont val="Arial MT"/>
        <family val="2"/>
      </rPr>
      <t>06.01.003</t>
    </r>
  </si>
  <si>
    <r>
      <rPr>
        <sz val="8"/>
        <rFont val="Arial MT"/>
        <family val="2"/>
      </rPr>
      <t>EF-03 ESQUADRIA DE FERRO 90X150CM</t>
    </r>
  </si>
  <si>
    <r>
      <rPr>
        <sz val="8"/>
        <rFont val="Arial MT"/>
        <family val="2"/>
      </rPr>
      <t>06.01.004</t>
    </r>
  </si>
  <si>
    <r>
      <rPr>
        <sz val="8"/>
        <rFont val="Arial MT"/>
        <family val="2"/>
      </rPr>
      <t>EF-04 ESQUADRIA DE FERRO 180X60CM</t>
    </r>
  </si>
  <si>
    <r>
      <rPr>
        <sz val="8"/>
        <rFont val="Arial MT"/>
        <family val="2"/>
      </rPr>
      <t>06.01.005</t>
    </r>
  </si>
  <si>
    <r>
      <rPr>
        <sz val="8"/>
        <rFont val="Arial MT"/>
        <family val="2"/>
      </rPr>
      <t>EF-05 ESQUADRIA DE FERRO 180X120CM</t>
    </r>
  </si>
  <si>
    <r>
      <rPr>
        <sz val="8"/>
        <rFont val="Arial MT"/>
        <family val="2"/>
      </rPr>
      <t>06.01.006</t>
    </r>
  </si>
  <si>
    <r>
      <rPr>
        <sz val="8"/>
        <rFont val="Arial MT"/>
        <family val="2"/>
      </rPr>
      <t>EF-06 ESQUADRIA DE FERRO 180X150CM</t>
    </r>
  </si>
  <si>
    <r>
      <rPr>
        <sz val="8"/>
        <rFont val="Arial MT"/>
        <family val="2"/>
      </rPr>
      <t>06.01.013</t>
    </r>
  </si>
  <si>
    <r>
      <rPr>
        <sz val="8"/>
        <rFont val="Arial MT"/>
        <family val="2"/>
      </rPr>
      <t>EF-13 ESQUADRIA DE FERRO 90X90CM</t>
    </r>
  </si>
  <si>
    <r>
      <rPr>
        <sz val="8"/>
        <rFont val="Arial MT"/>
        <family val="2"/>
      </rPr>
      <t>06.01.014</t>
    </r>
  </si>
  <si>
    <r>
      <rPr>
        <sz val="8"/>
        <rFont val="Arial MT"/>
        <family val="2"/>
      </rPr>
      <t>EF-14 ESQUADRIA DE FERRO 180X90CM</t>
    </r>
  </si>
  <si>
    <r>
      <rPr>
        <sz val="8"/>
        <rFont val="Arial MT"/>
        <family val="2"/>
      </rPr>
      <t>06.01.015</t>
    </r>
  </si>
  <si>
    <r>
      <rPr>
        <sz val="8"/>
        <rFont val="Arial MT"/>
        <family val="2"/>
      </rPr>
      <t>EF-15 ESQUADRIA DE FERRO / VENTILACAO CRUZADA H=30 A 45CM</t>
    </r>
  </si>
  <si>
    <r>
      <rPr>
        <sz val="8"/>
        <rFont val="Arial MT"/>
        <family val="2"/>
      </rPr>
      <t>06.01.016</t>
    </r>
  </si>
  <si>
    <r>
      <rPr>
        <sz val="8"/>
        <rFont val="Arial MT"/>
        <family val="2"/>
      </rPr>
      <t>EF-16 ESQUADRIA DE FERRO FIXA L=90CM</t>
    </r>
  </si>
  <si>
    <r>
      <rPr>
        <sz val="8"/>
        <rFont val="Arial MT"/>
        <family val="2"/>
      </rPr>
      <t>06.01.017</t>
    </r>
  </si>
  <si>
    <r>
      <rPr>
        <sz val="8"/>
        <rFont val="Arial MT"/>
        <family val="2"/>
      </rPr>
      <t>EF-17 ESQUADRIA DE FERRO FIXA L=180CM</t>
    </r>
  </si>
  <si>
    <r>
      <rPr>
        <sz val="8"/>
        <rFont val="Arial MT"/>
        <family val="2"/>
      </rPr>
      <t>06.01.019</t>
    </r>
  </si>
  <si>
    <r>
      <rPr>
        <sz val="8"/>
        <rFont val="Arial MT"/>
        <family val="2"/>
      </rPr>
      <t>EF-18 ESQUADRIA DE FERRO / VENTILACAO PERMANENTE L=90X60CM</t>
    </r>
  </si>
  <si>
    <r>
      <rPr>
        <sz val="8"/>
        <rFont val="Arial MT"/>
        <family val="2"/>
      </rPr>
      <t>06.01.020</t>
    </r>
  </si>
  <si>
    <r>
      <rPr>
        <sz val="8"/>
        <rFont val="Arial MT"/>
        <family val="2"/>
      </rPr>
      <t>EF-19 ESQUADRIA DE FERRO VENTILACAO PERMANENTE L=180X60CM</t>
    </r>
  </si>
  <si>
    <r>
      <rPr>
        <sz val="8"/>
        <rFont val="Arial MT"/>
        <family val="2"/>
      </rPr>
      <t>06.01.022</t>
    </r>
  </si>
  <si>
    <r>
      <rPr>
        <sz val="8"/>
        <rFont val="Arial MT"/>
        <family val="2"/>
      </rPr>
      <t>EF-20 ESQUADRIA DE FERRO 180X180CM</t>
    </r>
  </si>
  <si>
    <r>
      <rPr>
        <sz val="8"/>
        <rFont val="Arial MT"/>
        <family val="2"/>
      </rPr>
      <t>06.01.023</t>
    </r>
  </si>
  <si>
    <r>
      <rPr>
        <sz val="8"/>
        <rFont val="Arial MT"/>
        <family val="2"/>
      </rPr>
      <t>EF-21 ESQUADRIA DE FERRO 180X210CM</t>
    </r>
  </si>
  <si>
    <r>
      <rPr>
        <sz val="8"/>
        <rFont val="Arial MT"/>
        <family val="2"/>
      </rPr>
      <t>06.01.024</t>
    </r>
  </si>
  <si>
    <r>
      <rPr>
        <sz val="8"/>
        <rFont val="Arial MT"/>
        <family val="2"/>
      </rPr>
      <t>EF-22 ESQUADRIA DE FERRO COM BASCULANTE L=90CM</t>
    </r>
  </si>
  <si>
    <r>
      <rPr>
        <sz val="8"/>
        <rFont val="Arial MT"/>
        <family val="2"/>
      </rPr>
      <t>06.01.025</t>
    </r>
  </si>
  <si>
    <r>
      <rPr>
        <sz val="8"/>
        <rFont val="Arial MT"/>
        <family val="2"/>
      </rPr>
      <t>CAIXILHOS DE FERRO -BASCULANTES</t>
    </r>
  </si>
  <si>
    <r>
      <rPr>
        <sz val="8"/>
        <rFont val="Arial MT"/>
        <family val="2"/>
      </rPr>
      <t>06.01.026</t>
    </r>
  </si>
  <si>
    <r>
      <rPr>
        <sz val="8"/>
        <rFont val="Arial MT"/>
        <family val="2"/>
      </rPr>
      <t>CAIXILHOS DE FERRO -FIXOS</t>
    </r>
  </si>
  <si>
    <r>
      <rPr>
        <sz val="8"/>
        <rFont val="Arial MT"/>
        <family val="2"/>
      </rPr>
      <t>06.01.027</t>
    </r>
  </si>
  <si>
    <r>
      <rPr>
        <sz val="8"/>
        <rFont val="Arial MT"/>
        <family val="2"/>
      </rPr>
      <t>CAIXILHOS DE FERRO -FIXO COM VENTILACAO PERMANENTE</t>
    </r>
  </si>
  <si>
    <r>
      <rPr>
        <sz val="8"/>
        <rFont val="Arial MT"/>
        <family val="2"/>
      </rPr>
      <t>06.01.028</t>
    </r>
  </si>
  <si>
    <r>
      <rPr>
        <sz val="8"/>
        <rFont val="Arial MT"/>
        <family val="2"/>
      </rPr>
      <t>EF-23 ESQUADRIA DE FERRO COM BASCULANTE L=180CM</t>
    </r>
  </si>
  <si>
    <r>
      <rPr>
        <sz val="8"/>
        <rFont val="Arial MT"/>
        <family val="2"/>
      </rPr>
      <t>06.01.029</t>
    </r>
  </si>
  <si>
    <r>
      <rPr>
        <sz val="8"/>
        <rFont val="Arial MT"/>
        <family val="2"/>
      </rPr>
      <t>CX-06 CAIXILHO FIXO PERFIL LAMINADO 2MM   USO EXCLUSIVO PADRAO CRECHE</t>
    </r>
  </si>
  <si>
    <r>
      <rPr>
        <sz val="8"/>
        <rFont val="Arial MT"/>
        <family val="2"/>
      </rPr>
      <t>06.01.037</t>
    </r>
  </si>
  <si>
    <r>
      <rPr>
        <sz val="8"/>
        <rFont val="Arial MT"/>
        <family val="2"/>
      </rPr>
      <t>EF-24 ADAPTADO ESQUADRIA DE FERRO 1,00X1,00</t>
    </r>
  </si>
  <si>
    <r>
      <rPr>
        <sz val="8"/>
        <rFont val="Arial MT"/>
        <family val="2"/>
      </rPr>
      <t>06.01.040</t>
    </r>
  </si>
  <si>
    <r>
      <rPr>
        <sz val="8"/>
        <rFont val="Arial MT"/>
        <family val="2"/>
      </rPr>
      <t>EF-24 ESQ FERRO VENEZIANA DA CAIXA DO ELEVADOR (0.80X0.40M)</t>
    </r>
  </si>
  <si>
    <r>
      <rPr>
        <sz val="8"/>
        <rFont val="Arial MT"/>
        <family val="2"/>
      </rPr>
      <t>06.01.041</t>
    </r>
  </si>
  <si>
    <r>
      <rPr>
        <sz val="8"/>
        <rFont val="Arial MT"/>
        <family val="2"/>
      </rPr>
      <t>EF-25 ESQ DE FERRO VENTILACAO CRUZADA (H=60 A 80CM)</t>
    </r>
  </si>
  <si>
    <r>
      <rPr>
        <sz val="8"/>
        <rFont val="Arial MT"/>
        <family val="2"/>
      </rPr>
      <t>06.01.042</t>
    </r>
  </si>
  <si>
    <r>
      <rPr>
        <sz val="8"/>
        <rFont val="Arial MT"/>
        <family val="2"/>
      </rPr>
      <t>EF-26 ESQ DE FERRO VENTILACAO CRUZADA (180X65CM)</t>
    </r>
  </si>
  <si>
    <r>
      <rPr>
        <sz val="8"/>
        <rFont val="Arial MT"/>
        <family val="2"/>
      </rPr>
      <t>06.01.043</t>
    </r>
  </si>
  <si>
    <r>
      <rPr>
        <sz val="8"/>
        <rFont val="Arial MT"/>
        <family val="2"/>
      </rPr>
      <t>EF-27 ESQ DE FERRO VENTILACAO CRUZADA (180X75CM)</t>
    </r>
  </si>
  <si>
    <r>
      <rPr>
        <sz val="8"/>
        <rFont val="Arial MT"/>
        <family val="2"/>
      </rPr>
      <t>06.01.044</t>
    </r>
  </si>
  <si>
    <r>
      <rPr>
        <sz val="8"/>
        <rFont val="Arial MT"/>
        <family val="2"/>
      </rPr>
      <t>EF-28 ESQUADRIA DE FERRO 90X180CM</t>
    </r>
  </si>
  <si>
    <r>
      <rPr>
        <sz val="8"/>
        <rFont val="Arial MT"/>
        <family val="2"/>
      </rPr>
      <t>06.01.047</t>
    </r>
  </si>
  <si>
    <r>
      <rPr>
        <sz val="8"/>
        <rFont val="Arial MT"/>
        <family val="2"/>
      </rPr>
      <t>EF-29 ESQUADRIA DE FERRO 90X210CM</t>
    </r>
  </si>
  <si>
    <r>
      <rPr>
        <sz val="8"/>
        <rFont val="Arial MT"/>
        <family val="2"/>
      </rPr>
      <t>06.01.048</t>
    </r>
  </si>
  <si>
    <r>
      <rPr>
        <sz val="8"/>
        <rFont val="Arial MT"/>
        <family val="2"/>
      </rPr>
      <t>EF-30 ESQUADRIA DE FERRO PARA DUTO EXAUSTOR DE CAPELA</t>
    </r>
  </si>
  <si>
    <r>
      <rPr>
        <sz val="8"/>
        <rFont val="Arial MT"/>
        <family val="2"/>
      </rPr>
      <t>06.01.049</t>
    </r>
  </si>
  <si>
    <r>
      <rPr>
        <sz val="8"/>
        <rFont val="Arial MT"/>
        <family val="2"/>
      </rPr>
      <t>EV-01 ESQUADRIA VENEZIANA DE ACO (1,20X2,00 M)</t>
    </r>
  </si>
  <si>
    <r>
      <rPr>
        <sz val="8"/>
        <rFont val="Arial MT"/>
        <family val="2"/>
      </rPr>
      <t>06.01.050</t>
    </r>
  </si>
  <si>
    <r>
      <rPr>
        <sz val="8"/>
        <rFont val="Arial MT"/>
        <family val="2"/>
      </rPr>
      <t>EF-31  ESQUADRIA DE FERRO VENTILAÇÃO CRUZADA (90X65CM)</t>
    </r>
  </si>
  <si>
    <r>
      <rPr>
        <sz val="8"/>
        <rFont val="Arial MT"/>
        <family val="2"/>
      </rPr>
      <t>06.01.051</t>
    </r>
  </si>
  <si>
    <r>
      <rPr>
        <sz val="8"/>
        <rFont val="Arial MT"/>
        <family val="2"/>
      </rPr>
      <t>EF-32  ESQUADRIA DE FERRO VENTILAÇÃO CRUZADA (90X75CM)</t>
    </r>
  </si>
  <si>
    <r>
      <rPr>
        <sz val="8"/>
        <rFont val="Arial MT"/>
        <family val="2"/>
      </rPr>
      <t>06.01.062</t>
    </r>
  </si>
  <si>
    <r>
      <rPr>
        <sz val="8"/>
        <rFont val="Arial MT"/>
        <family val="2"/>
      </rPr>
      <t>EA-13 JANELA DE ALUMINIO - 1,80 X 1,50 M</t>
    </r>
  </si>
  <si>
    <r>
      <rPr>
        <sz val="8"/>
        <rFont val="Arial MT"/>
        <family val="2"/>
      </rPr>
      <t>06.01.063</t>
    </r>
  </si>
  <si>
    <r>
      <rPr>
        <sz val="8"/>
        <rFont val="Arial MT"/>
        <family val="2"/>
      </rPr>
      <t>EA-14 JANELA DE ALUMINIO - 1,80 X 1,20 M</t>
    </r>
  </si>
  <si>
    <r>
      <rPr>
        <sz val="8"/>
        <rFont val="Arial MT"/>
        <family val="2"/>
      </rPr>
      <t>06.01.064</t>
    </r>
  </si>
  <si>
    <r>
      <rPr>
        <sz val="8"/>
        <rFont val="Arial MT"/>
        <family val="2"/>
      </rPr>
      <t>EA-15 JANELA DE ALUMINIO - 1,80 X 0,60 M</t>
    </r>
  </si>
  <si>
    <r>
      <rPr>
        <sz val="8"/>
        <rFont val="Arial MT"/>
        <family val="2"/>
      </rPr>
      <t>06.01.065</t>
    </r>
  </si>
  <si>
    <r>
      <rPr>
        <sz val="8"/>
        <rFont val="Arial MT"/>
        <family val="2"/>
      </rPr>
      <t>EA-16 JANELA DE ALUMINIO (0,90X0,90M)</t>
    </r>
  </si>
  <si>
    <r>
      <rPr>
        <sz val="8"/>
        <rFont val="Arial MT"/>
        <family val="2"/>
      </rPr>
      <t>06.01.066</t>
    </r>
  </si>
  <si>
    <r>
      <rPr>
        <sz val="8"/>
        <rFont val="Arial MT"/>
        <family val="2"/>
      </rPr>
      <t>EA - 17 JANELA DE ALUMINIO (1,80 X0,90 M)</t>
    </r>
  </si>
  <si>
    <r>
      <rPr>
        <sz val="8"/>
        <rFont val="Arial MT"/>
        <family val="2"/>
      </rPr>
      <t>06.01.067</t>
    </r>
  </si>
  <si>
    <r>
      <rPr>
        <sz val="8"/>
        <rFont val="Arial MT"/>
        <family val="2"/>
      </rPr>
      <t>EA-18 JANELA DE ALUMINIO (VENTILACAO CRUZADA) L= 180 CM</t>
    </r>
  </si>
  <si>
    <r>
      <rPr>
        <sz val="8"/>
        <rFont val="Arial MT"/>
        <family val="2"/>
      </rPr>
      <t>06.01.072</t>
    </r>
  </si>
  <si>
    <r>
      <rPr>
        <sz val="8"/>
        <rFont val="Arial MT"/>
        <family val="2"/>
      </rPr>
      <t>CAIXILHOS DE ALUMINIO -BASCULANTES</t>
    </r>
  </si>
  <si>
    <r>
      <rPr>
        <sz val="8"/>
        <rFont val="Arial MT"/>
        <family val="2"/>
      </rPr>
      <t>06.01.075</t>
    </r>
  </si>
  <si>
    <r>
      <rPr>
        <sz val="8"/>
        <rFont val="Arial MT"/>
        <family val="2"/>
      </rPr>
      <t>CAIXILHOS DE ALUMINIO -FIXO</t>
    </r>
  </si>
  <si>
    <r>
      <rPr>
        <sz val="8"/>
        <rFont val="Arial MT"/>
        <family val="2"/>
      </rPr>
      <t>06.01.080</t>
    </r>
  </si>
  <si>
    <r>
      <rPr>
        <sz val="8"/>
        <rFont val="Arial MT"/>
        <family val="2"/>
      </rPr>
      <t>VENEZIANA INDUSTRIAL -ALETAS PVC MONTANTES ACO GALVANIZADO REF 100</t>
    </r>
  </si>
  <si>
    <r>
      <rPr>
        <sz val="8"/>
        <rFont val="Arial MT"/>
        <family val="2"/>
      </rPr>
      <t>06.01.081</t>
    </r>
  </si>
  <si>
    <r>
      <rPr>
        <sz val="8"/>
        <rFont val="Arial MT"/>
        <family val="2"/>
      </rPr>
      <t>VENEZIANA INDUSTRIAL-ALETAS FIBRA DE VIDRO MONTANTES ACO GALV REF 100</t>
    </r>
  </si>
  <si>
    <r>
      <rPr>
        <sz val="8"/>
        <rFont val="Arial MT"/>
        <family val="2"/>
      </rPr>
      <t>06.01.082</t>
    </r>
  </si>
  <si>
    <r>
      <rPr>
        <sz val="8"/>
        <rFont val="Arial MT"/>
        <family val="2"/>
      </rPr>
      <t>VENEZIANA INDUSTRIAL-ALETAS PVC MONTANTES ACO PRE-PINTADO REF 100</t>
    </r>
  </si>
  <si>
    <r>
      <rPr>
        <sz val="8"/>
        <rFont val="Arial MT"/>
        <family val="2"/>
      </rPr>
      <t>06.01.083</t>
    </r>
  </si>
  <si>
    <r>
      <rPr>
        <sz val="8"/>
        <rFont val="Arial MT"/>
        <family val="2"/>
      </rPr>
      <t>VENEZIANA INDUSTRIAL-ALETAS FIBRA VIDRO MONTANTES ACO PRE-PINT REF 100</t>
    </r>
  </si>
  <si>
    <r>
      <rPr>
        <sz val="8"/>
        <rFont val="Arial MT"/>
        <family val="2"/>
      </rPr>
      <t>06.01.084</t>
    </r>
  </si>
  <si>
    <r>
      <rPr>
        <sz val="8"/>
        <rFont val="Arial MT"/>
        <family val="2"/>
      </rPr>
      <t>VENEZIANA INDUSTRIAL-ALETAS PVC MONTANTE ALUMINIO ANODIZADO REF 100</t>
    </r>
  </si>
  <si>
    <r>
      <rPr>
        <sz val="8"/>
        <rFont val="Arial MT"/>
        <family val="2"/>
      </rPr>
      <t>06.01.085</t>
    </r>
  </si>
  <si>
    <r>
      <rPr>
        <sz val="8"/>
        <rFont val="Arial MT"/>
        <family val="2"/>
      </rPr>
      <t>VENEZIANA INDUSTRIAL-ALETAS FIBRA VIDRO MONTANTES ALUM ANODIZ REF 100</t>
    </r>
  </si>
  <si>
    <r>
      <rPr>
        <sz val="8"/>
        <rFont val="Arial MT"/>
        <family val="2"/>
      </rPr>
      <t>06.01.086</t>
    </r>
  </si>
  <si>
    <r>
      <rPr>
        <sz val="8"/>
        <rFont val="Arial MT"/>
        <family val="2"/>
      </rPr>
      <t>VENEZIANA INDUSTRIAL-ALETAS PVC/MONTANTES ACO GALVANIZADO/REF.50</t>
    </r>
  </si>
  <si>
    <r>
      <rPr>
        <sz val="8"/>
        <rFont val="Arial MT"/>
        <family val="2"/>
      </rPr>
      <t>06.01.087</t>
    </r>
  </si>
  <si>
    <r>
      <rPr>
        <sz val="8"/>
        <rFont val="Arial MT"/>
        <family val="2"/>
      </rPr>
      <t>VENEZIANA INDUSTRIAL-ALETAS PVC/MONTANTES ALUM. ANODIZADO/REF.50</t>
    </r>
  </si>
  <si>
    <r>
      <rPr>
        <sz val="8"/>
        <rFont val="Arial MT"/>
        <family val="2"/>
      </rPr>
      <t>06.01.099</t>
    </r>
  </si>
  <si>
    <r>
      <rPr>
        <sz val="8"/>
        <rFont val="Arial MT"/>
        <family val="2"/>
      </rPr>
      <t>SERVICOS EM ELEMENTOS METALICOS/COMPONENTES</t>
    </r>
  </si>
  <si>
    <r>
      <rPr>
        <sz val="8"/>
        <rFont val="Arial MT"/>
        <family val="2"/>
      </rPr>
      <t>06.02.001</t>
    </r>
  </si>
  <si>
    <r>
      <rPr>
        <sz val="8"/>
        <rFont val="Arial MT"/>
        <family val="2"/>
      </rPr>
      <t>PC-01 PORTA CORTA-FOGO P90 L=90CM COMPLETA</t>
    </r>
  </si>
  <si>
    <r>
      <rPr>
        <sz val="8"/>
        <rFont val="Arial MT"/>
        <family val="2"/>
      </rPr>
      <t>06.02.010</t>
    </r>
  </si>
  <si>
    <r>
      <rPr>
        <sz val="8"/>
        <rFont val="Arial MT"/>
        <family val="2"/>
      </rPr>
      <t>PF-11 PORTA/JANELA DE FERRO 180X260CM</t>
    </r>
  </si>
  <si>
    <r>
      <rPr>
        <sz val="8"/>
        <rFont val="Arial MT"/>
        <family val="2"/>
      </rPr>
      <t>06.02.015</t>
    </r>
  </si>
  <si>
    <r>
      <rPr>
        <sz val="8"/>
        <rFont val="Arial MT"/>
        <family val="2"/>
      </rPr>
      <t>PF-15 PORTA EM CHAPA DE FERRO (L=82 CM)</t>
    </r>
  </si>
  <si>
    <r>
      <rPr>
        <sz val="8"/>
        <rFont val="Arial MT"/>
        <family val="2"/>
      </rPr>
      <t>06.02.016</t>
    </r>
  </si>
  <si>
    <r>
      <rPr>
        <sz val="8"/>
        <rFont val="Arial MT"/>
        <family val="2"/>
      </rPr>
      <t>PF-16 PORTA EM CHAPA DE FERRO (L=92 CM)</t>
    </r>
  </si>
  <si>
    <r>
      <rPr>
        <sz val="8"/>
        <rFont val="Arial MT"/>
        <family val="2"/>
      </rPr>
      <t>06.02.017</t>
    </r>
  </si>
  <si>
    <r>
      <rPr>
        <sz val="8"/>
        <rFont val="Arial MT"/>
        <family val="2"/>
      </rPr>
      <t>PF-17 PORTA EM CHAPA DE FERRO L=102CM</t>
    </r>
  </si>
  <si>
    <r>
      <rPr>
        <sz val="8"/>
        <rFont val="Arial MT"/>
        <family val="2"/>
      </rPr>
      <t>06.02.019</t>
    </r>
  </si>
  <si>
    <r>
      <rPr>
        <sz val="8"/>
        <rFont val="Arial MT"/>
        <family val="2"/>
      </rPr>
      <t>PF-19 PORTA DE FERRO P/ RESERVATORIO - GALVANIZADA</t>
    </r>
  </si>
  <si>
    <r>
      <rPr>
        <sz val="8"/>
        <rFont val="Arial MT"/>
        <family val="2"/>
      </rPr>
      <t>06.02.020</t>
    </r>
  </si>
  <si>
    <r>
      <rPr>
        <sz val="8"/>
        <rFont val="Arial MT"/>
        <family val="2"/>
      </rPr>
      <t>PORTA DE FERRO (TIPO PF-11)</t>
    </r>
  </si>
  <si>
    <r>
      <rPr>
        <sz val="8"/>
        <rFont val="Arial MT"/>
        <family val="2"/>
      </rPr>
      <t>06.02.026</t>
    </r>
  </si>
  <si>
    <r>
      <rPr>
        <sz val="8"/>
        <rFont val="Arial MT"/>
        <family val="2"/>
      </rPr>
      <t>PF-23 PORTA DE FERRO C/ BANDEIRA EM CHAPA PERFURADA L=140CM</t>
    </r>
  </si>
  <si>
    <r>
      <rPr>
        <sz val="8"/>
        <rFont val="Arial MT"/>
        <family val="2"/>
      </rPr>
      <t>06.02.028</t>
    </r>
  </si>
  <si>
    <r>
      <rPr>
        <sz val="8"/>
        <rFont val="Arial MT"/>
        <family val="2"/>
      </rPr>
      <t>PF-21 PORTA DE FERRO COM BANDEIRA EM CHAPA PERFURADA L=102CM</t>
    </r>
  </si>
  <si>
    <r>
      <rPr>
        <sz val="8"/>
        <rFont val="Arial MT"/>
        <family val="2"/>
      </rPr>
      <t>06.02.029</t>
    </r>
  </si>
  <si>
    <r>
      <rPr>
        <sz val="8"/>
        <rFont val="Arial MT"/>
        <family val="2"/>
      </rPr>
      <t>PF-22 PORTA DE FERRO C/ BANDEIRA EM CHAPA PERFURADA L=82CM</t>
    </r>
  </si>
  <si>
    <r>
      <rPr>
        <sz val="8"/>
        <rFont val="Arial MT"/>
        <family val="2"/>
      </rPr>
      <t>06.02.032</t>
    </r>
  </si>
  <si>
    <r>
      <rPr>
        <sz val="8"/>
        <rFont val="Arial MT"/>
        <family val="2"/>
      </rPr>
      <t>PF-20 PORTA DE FERRO COM BANDEIRA CHAPA PERFURADA  L=180CM</t>
    </r>
  </si>
  <si>
    <r>
      <rPr>
        <sz val="8"/>
        <rFont val="Arial MT"/>
        <family val="2"/>
      </rPr>
      <t>06.02.045</t>
    </r>
  </si>
  <si>
    <r>
      <rPr>
        <sz val="8"/>
        <rFont val="Arial MT"/>
        <family val="2"/>
      </rPr>
      <t>PF-26 PORTA DE FERRO C/BANDEIRA PARA HALL ELEVADOR L=90CM</t>
    </r>
  </si>
  <si>
    <r>
      <rPr>
        <sz val="8"/>
        <rFont val="Arial MT"/>
        <family val="2"/>
      </rPr>
      <t>06.02.046</t>
    </r>
  </si>
  <si>
    <r>
      <rPr>
        <sz val="8"/>
        <rFont val="Arial MT"/>
        <family val="2"/>
      </rPr>
      <t>PF-27 PORTA DE FERRO 90X215CM</t>
    </r>
  </si>
  <si>
    <r>
      <rPr>
        <sz val="8"/>
        <rFont val="Arial MT"/>
        <family val="2"/>
      </rPr>
      <t>06.02.047</t>
    </r>
  </si>
  <si>
    <r>
      <rPr>
        <sz val="8"/>
        <rFont val="Arial MT"/>
        <family val="2"/>
      </rPr>
      <t>PF-28 PORTA DE FERRO COM BANDEIRA 90X260CM</t>
    </r>
  </si>
  <si>
    <r>
      <rPr>
        <sz val="8"/>
        <rFont val="Arial MT"/>
        <family val="2"/>
      </rPr>
      <t>06.02.048</t>
    </r>
  </si>
  <si>
    <r>
      <rPr>
        <sz val="8"/>
        <rFont val="Arial MT"/>
        <family val="2"/>
      </rPr>
      <t>PF-29 PORTA DE FERRO COM BANDEIRA EM CHAPA PERFURADA 90X260CM</t>
    </r>
  </si>
  <si>
    <r>
      <rPr>
        <sz val="8"/>
        <rFont val="Arial MT"/>
        <family val="2"/>
      </rPr>
      <t>06.02.049</t>
    </r>
  </si>
  <si>
    <r>
      <rPr>
        <sz val="8"/>
        <rFont val="Arial MT"/>
        <family val="2"/>
      </rPr>
      <t>PF-30 PORTA EM CHAPA DE AÇO C/VENT.PERM (L=140CM)</t>
    </r>
  </si>
  <si>
    <r>
      <rPr>
        <sz val="8"/>
        <rFont val="Arial MT"/>
        <family val="2"/>
      </rPr>
      <t>06.02.053</t>
    </r>
  </si>
  <si>
    <r>
      <rPr>
        <sz val="8"/>
        <rFont val="Arial MT"/>
        <family val="2"/>
      </rPr>
      <t>PF-32 PORTA EM CHAPA DE AÇO 82X210CM C/VENTILAÇÃO</t>
    </r>
  </si>
  <si>
    <r>
      <rPr>
        <sz val="8"/>
        <rFont val="Arial MT"/>
        <family val="2"/>
      </rPr>
      <t>06.02.054</t>
    </r>
  </si>
  <si>
    <r>
      <rPr>
        <sz val="8"/>
        <rFont val="Arial MT"/>
        <family val="2"/>
      </rPr>
      <t>PF-33 PORTA EM CHAPA DE ACO 180X215CM</t>
    </r>
  </si>
  <si>
    <r>
      <rPr>
        <sz val="8"/>
        <rFont val="Arial MT"/>
        <family val="2"/>
      </rPr>
      <t>06.02.056</t>
    </r>
  </si>
  <si>
    <r>
      <rPr>
        <sz val="8"/>
        <rFont val="Arial MT"/>
        <family val="2"/>
      </rPr>
      <t>PORTA EM CHAPA DE FERRO GALVANIZADO TIPO PF-15</t>
    </r>
  </si>
  <si>
    <r>
      <rPr>
        <sz val="8"/>
        <rFont val="Arial MT"/>
        <family val="2"/>
      </rPr>
      <t>06.02.060</t>
    </r>
  </si>
  <si>
    <r>
      <rPr>
        <sz val="8"/>
        <rFont val="Arial MT"/>
        <family val="2"/>
      </rPr>
      <t>PT-38 PORTAO EM GRADIL ELETROFUNDIDO (345X230CM)</t>
    </r>
  </si>
  <si>
    <r>
      <rPr>
        <sz val="8"/>
        <rFont val="Arial MT"/>
        <family val="2"/>
      </rPr>
      <t>06.02.061</t>
    </r>
  </si>
  <si>
    <r>
      <rPr>
        <sz val="8"/>
        <rFont val="Arial MT"/>
        <family val="2"/>
      </rPr>
      <t>PT-39 PORTAO EM GRADIL ELETROFUNDIDO (165X230CM)</t>
    </r>
  </si>
  <si>
    <r>
      <rPr>
        <sz val="8"/>
        <rFont val="Arial MT"/>
        <family val="2"/>
      </rPr>
      <t>06.02.062</t>
    </r>
  </si>
  <si>
    <r>
      <rPr>
        <sz val="8"/>
        <rFont val="Arial MT"/>
        <family val="2"/>
      </rPr>
      <t>PT-40 BANDEIRA EM GRADIL ELETROFUNDIDO</t>
    </r>
  </si>
  <si>
    <r>
      <rPr>
        <sz val="8"/>
        <rFont val="Arial MT"/>
        <family val="2"/>
      </rPr>
      <t>06.02.063</t>
    </r>
  </si>
  <si>
    <r>
      <rPr>
        <sz val="8"/>
        <rFont val="Arial MT"/>
        <family val="2"/>
      </rPr>
      <t>PORTÃO EM GRADIL ELETROFUNDIDO</t>
    </r>
  </si>
  <si>
    <r>
      <rPr>
        <sz val="8"/>
        <rFont val="Arial MT"/>
        <family val="2"/>
      </rPr>
      <t>06.02.064</t>
    </r>
  </si>
  <si>
    <r>
      <rPr>
        <sz val="8"/>
        <rFont val="Arial MT"/>
        <family val="2"/>
      </rPr>
      <t>PT-43 PORTAO DE CORRER EM GRADIL ELETROF (360X230CM)</t>
    </r>
  </si>
  <si>
    <r>
      <rPr>
        <sz val="8"/>
        <rFont val="Arial MT"/>
        <family val="2"/>
      </rPr>
      <t>06.02.065</t>
    </r>
  </si>
  <si>
    <r>
      <rPr>
        <sz val="8"/>
        <rFont val="Arial MT"/>
        <family val="2"/>
      </rPr>
      <t>PT-44 PORTAO DE CORRER EM GRADIL ELETROF (720X230CM)</t>
    </r>
  </si>
  <si>
    <r>
      <rPr>
        <sz val="8"/>
        <rFont val="Arial MT"/>
        <family val="2"/>
      </rPr>
      <t>06.02.066</t>
    </r>
  </si>
  <si>
    <r>
      <rPr>
        <sz val="8"/>
        <rFont val="Arial MT"/>
        <family val="2"/>
      </rPr>
      <t>PT-45 PORTAO DE CORRER EM GRADIL ELETROF (372X230CM)</t>
    </r>
  </si>
  <si>
    <r>
      <rPr>
        <sz val="8"/>
        <rFont val="Arial MT"/>
        <family val="2"/>
      </rPr>
      <t>06.02.067</t>
    </r>
  </si>
  <si>
    <r>
      <rPr>
        <sz val="8"/>
        <rFont val="Arial MT"/>
        <family val="2"/>
      </rPr>
      <t>PT-46 PORTAO DE CORRER EM GRADIL ELETROF (732X230CM)</t>
    </r>
  </si>
  <si>
    <r>
      <rPr>
        <sz val="8"/>
        <rFont val="Arial MT"/>
        <family val="2"/>
      </rPr>
      <t>06.02.073</t>
    </r>
  </si>
  <si>
    <r>
      <rPr>
        <sz val="8"/>
        <rFont val="Arial MT"/>
        <family val="2"/>
      </rPr>
      <t>PT-47 PORTÃO BASCULANTE-GRADIL ELETROFUND 705X230CM (USO INT)</t>
    </r>
  </si>
  <si>
    <r>
      <rPr>
        <sz val="8"/>
        <rFont val="Arial MT"/>
        <family val="2"/>
      </rPr>
      <t>06.02.074</t>
    </r>
  </si>
  <si>
    <r>
      <rPr>
        <sz val="8"/>
        <rFont val="Arial MT"/>
        <family val="2"/>
      </rPr>
      <t>PT-48 PORTÃO BASCULANTE-GRADIL ELETROFUND 525X230CM (USO INT)</t>
    </r>
  </si>
  <si>
    <r>
      <rPr>
        <sz val="8"/>
        <rFont val="Arial MT"/>
        <family val="2"/>
      </rPr>
      <t>06.02.075</t>
    </r>
  </si>
  <si>
    <r>
      <rPr>
        <sz val="8"/>
        <rFont val="Arial MT"/>
        <family val="2"/>
      </rPr>
      <t>PT-49 PORTÃO BASCULANTE-GRADIL ELETROFUND 345X230CM (USO INT)</t>
    </r>
  </si>
  <si>
    <r>
      <rPr>
        <sz val="8"/>
        <rFont val="Arial MT"/>
        <family val="2"/>
      </rPr>
      <t>06.02.088</t>
    </r>
  </si>
  <si>
    <r>
      <rPr>
        <sz val="8"/>
        <rFont val="Arial MT"/>
        <family val="2"/>
      </rPr>
      <t>PORTÃO DE CORRER EM GRADIL ELETROFUNDIDO</t>
    </r>
  </si>
  <si>
    <r>
      <rPr>
        <sz val="8"/>
        <rFont val="Arial MT"/>
        <family val="2"/>
      </rPr>
      <t>06.02.089</t>
    </r>
  </si>
  <si>
    <r>
      <rPr>
        <sz val="8"/>
        <rFont val="Arial MT"/>
        <family val="2"/>
      </rPr>
      <t>PORTÃO BASCULANTE EM GRADIL ELETROFUNDIDO</t>
    </r>
  </si>
  <si>
    <r>
      <rPr>
        <sz val="8"/>
        <rFont val="Arial MT"/>
        <family val="2"/>
      </rPr>
      <t>06.02.094</t>
    </r>
  </si>
  <si>
    <r>
      <rPr>
        <sz val="8"/>
        <rFont val="Arial MT"/>
        <family val="2"/>
      </rPr>
      <t>ME-02 MONTANTE ESTRUTURAL VERTICAL P/ESQUADRIAS EM VÃO DE 7,20M</t>
    </r>
  </si>
  <si>
    <r>
      <rPr>
        <sz val="8"/>
        <rFont val="Arial MT"/>
        <family val="2"/>
      </rPr>
      <t>06.02.095</t>
    </r>
  </si>
  <si>
    <r>
      <rPr>
        <sz val="8"/>
        <rFont val="Arial MT"/>
        <family val="2"/>
      </rPr>
      <t>ME-03 MONTANTE ESTRUTURAL HORIZONTAL P/ESQUADRIAS</t>
    </r>
  </si>
  <si>
    <r>
      <rPr>
        <sz val="8"/>
        <rFont val="Arial MT"/>
        <family val="2"/>
      </rPr>
      <t>06.02.098</t>
    </r>
  </si>
  <si>
    <r>
      <rPr>
        <sz val="8"/>
        <rFont val="Arial MT"/>
        <family val="2"/>
      </rPr>
      <t>MONTANTE DA PORTA  PF-A  TUBO AÇO GALVANIZADO 100X100 MM ESPESSURA 3MM.   USO EXCLUSIVO PADRAO CRECHE</t>
    </r>
  </si>
  <si>
    <r>
      <rPr>
        <sz val="8"/>
        <rFont val="Arial MT"/>
        <family val="2"/>
      </rPr>
      <t>06.02.099</t>
    </r>
  </si>
  <si>
    <r>
      <rPr>
        <sz val="8"/>
        <rFont val="Arial MT"/>
        <family val="2"/>
      </rPr>
      <t>06.02.103</t>
    </r>
  </si>
  <si>
    <r>
      <rPr>
        <sz val="8"/>
        <rFont val="Arial MT"/>
        <family val="2"/>
      </rPr>
      <t>PF-A PORTA 2 FOLHAS 193X210CM ADAPTADA MODELO PF-11 USO EXCLUSIVO PADRÃO CRECHE.</t>
    </r>
  </si>
  <si>
    <r>
      <rPr>
        <sz val="8"/>
        <rFont val="Arial MT"/>
        <family val="2"/>
      </rPr>
      <t>06.02.104</t>
    </r>
  </si>
  <si>
    <r>
      <rPr>
        <sz val="8"/>
        <rFont val="Arial MT"/>
        <family val="2"/>
      </rPr>
      <t>"PF-B  PORTA 2 FOLHAS 300X215 CM INCLUSIVE VIDRO LAMINADO 6MM COM MONTANTES ME-02 E ME-03   USO EXCLUSIVO PADRAO CRECHE"</t>
    </r>
  </si>
  <si>
    <r>
      <rPr>
        <sz val="8"/>
        <rFont val="Arial MT"/>
        <family val="2"/>
      </rPr>
      <t>06.02.108</t>
    </r>
  </si>
  <si>
    <r>
      <rPr>
        <sz val="8"/>
        <rFont val="Arial MT"/>
        <family val="2"/>
      </rPr>
      <t>PF-D   PORTA DE CORRER  QUATRO FOLHAS ADAPTADA MODELO PF-11  USO EXCLUSIVO PADRAO CRECHE</t>
    </r>
  </si>
  <si>
    <r>
      <rPr>
        <sz val="8"/>
        <rFont val="Arial MT"/>
        <family val="2"/>
      </rPr>
      <t>06.02.109</t>
    </r>
  </si>
  <si>
    <r>
      <rPr>
        <sz val="8"/>
        <rFont val="Arial MT"/>
        <family val="2"/>
      </rPr>
      <t>PF-C   PORTA CAIXILHO  93X215 CM ADAPTADA MODELO PF-27  USO EXCLUSIVO PADRAO CRECHE</t>
    </r>
  </si>
  <si>
    <r>
      <rPr>
        <sz val="8"/>
        <rFont val="Arial MT"/>
        <family val="2"/>
      </rPr>
      <t>06.03.001</t>
    </r>
  </si>
  <si>
    <r>
      <rPr>
        <sz val="8"/>
        <rFont val="Arial MT"/>
        <family val="2"/>
      </rPr>
      <t>TI-01 TAMPA DE INSPECAO - ACO</t>
    </r>
  </si>
  <si>
    <r>
      <rPr>
        <sz val="8"/>
        <rFont val="Arial MT"/>
        <family val="2"/>
      </rPr>
      <t>06.03.003</t>
    </r>
  </si>
  <si>
    <r>
      <rPr>
        <sz val="8"/>
        <rFont val="Arial MT"/>
        <family val="2"/>
      </rPr>
      <t>AF-01 ALCAPAO PARA LAJE DE FORRO</t>
    </r>
  </si>
  <si>
    <r>
      <rPr>
        <sz val="8"/>
        <rFont val="Arial MT"/>
        <family val="2"/>
      </rPr>
      <t>06.03.016</t>
    </r>
  </si>
  <si>
    <r>
      <rPr>
        <sz val="8"/>
        <rFont val="Arial MT"/>
        <family val="2"/>
      </rPr>
      <t>BP-01 BARRA ANTIPANICO SIMPLES</t>
    </r>
  </si>
  <si>
    <r>
      <rPr>
        <sz val="8"/>
        <rFont val="Arial MT"/>
        <family val="2"/>
      </rPr>
      <t>06.03.017</t>
    </r>
  </si>
  <si>
    <r>
      <rPr>
        <sz val="8"/>
        <rFont val="Arial MT"/>
        <family val="2"/>
      </rPr>
      <t>BP-02 BARRA ANTIPANICO DUPLA</t>
    </r>
  </si>
  <si>
    <r>
      <rPr>
        <sz val="8"/>
        <rFont val="Arial MT"/>
        <family val="2"/>
      </rPr>
      <t>06.03.018</t>
    </r>
  </si>
  <si>
    <r>
      <rPr>
        <sz val="8"/>
        <rFont val="Arial MT"/>
        <family val="2"/>
      </rPr>
      <t>TP-03 TELA DE PROTEÇÃO ARAME GALVANIZADO ONDULADO  - REQUADRO DE FERRO</t>
    </r>
  </si>
  <si>
    <r>
      <rPr>
        <sz val="8"/>
        <rFont val="Arial MT"/>
        <family val="2"/>
      </rPr>
      <t>06.03.019</t>
    </r>
  </si>
  <si>
    <r>
      <rPr>
        <sz val="8"/>
        <rFont val="Arial MT"/>
        <family val="2"/>
      </rPr>
      <t>EM-05 ESCADA MARINHEIRO (GALVANIZADA)</t>
    </r>
  </si>
  <si>
    <r>
      <rPr>
        <sz val="8"/>
        <rFont val="Arial MT"/>
        <family val="2"/>
      </rPr>
      <t>06.03.020</t>
    </r>
  </si>
  <si>
    <r>
      <rPr>
        <sz val="8"/>
        <rFont val="Arial MT"/>
        <family val="2"/>
      </rPr>
      <t>EM-06 ESCADA DE MARINHEIRO C/GUARDA CORPO GALVANIZADA</t>
    </r>
  </si>
  <si>
    <r>
      <rPr>
        <sz val="8"/>
        <rFont val="Arial MT"/>
        <family val="2"/>
      </rPr>
      <t>06.03.024</t>
    </r>
  </si>
  <si>
    <r>
      <rPr>
        <sz val="8"/>
        <rFont val="Arial MT"/>
        <family val="2"/>
      </rPr>
      <t>TP-12 TELA DE PROTECAO REMOVIVEL</t>
    </r>
  </si>
  <si>
    <r>
      <rPr>
        <sz val="8"/>
        <rFont val="Arial MT"/>
        <family val="2"/>
      </rPr>
      <t>06.03.032</t>
    </r>
  </si>
  <si>
    <r>
      <rPr>
        <sz val="8"/>
        <rFont val="Arial MT"/>
        <family val="2"/>
      </rPr>
      <t>GR-01 GRADE DE PROTECAO FERRO CHATO 1" X 1/4" MALHA 15CM X15CM</t>
    </r>
  </si>
  <si>
    <r>
      <rPr>
        <sz val="8"/>
        <rFont val="Arial MT"/>
        <family val="2"/>
      </rPr>
      <t>06.03.035</t>
    </r>
  </si>
  <si>
    <r>
      <rPr>
        <sz val="8"/>
        <rFont val="Arial MT"/>
        <family val="2"/>
      </rPr>
      <t>GR-02 GRADE DE PROTECAO / GUICHE (122X105 CM) FERRO CHATO 1/2" X 1/8"</t>
    </r>
  </si>
  <si>
    <r>
      <rPr>
        <sz val="8"/>
        <rFont val="Arial MT"/>
        <family val="2"/>
      </rPr>
      <t>06.03.036</t>
    </r>
  </si>
  <si>
    <r>
      <rPr>
        <sz val="8"/>
        <rFont val="Arial MT"/>
        <family val="2"/>
      </rPr>
      <t>CHAPA PERFURADA GALV 14(FUROS REDONDOS E ALTERNADOS 3/8")AREA PERF 48%</t>
    </r>
  </si>
  <si>
    <r>
      <rPr>
        <sz val="8"/>
        <rFont val="Arial MT"/>
        <family val="2"/>
      </rPr>
      <t>06.03.037</t>
    </r>
  </si>
  <si>
    <r>
      <rPr>
        <sz val="8"/>
        <rFont val="Arial MT"/>
        <family val="2"/>
      </rPr>
      <t>PERFIL METALICO TUBULAR SECCAO QUADRADA 8X8CM E=3MM</t>
    </r>
  </si>
  <si>
    <r>
      <rPr>
        <sz val="8"/>
        <rFont val="Arial MT"/>
        <family val="2"/>
      </rPr>
      <t>06.03.039</t>
    </r>
  </si>
  <si>
    <r>
      <rPr>
        <sz val="8"/>
        <rFont val="Arial MT"/>
        <family val="2"/>
      </rPr>
      <t>TELA DE PROTEÇÃO CONTRA NIDIFICACAO DE PASSAROS</t>
    </r>
  </si>
  <si>
    <r>
      <rPr>
        <sz val="8"/>
        <rFont val="Arial MT"/>
        <family val="2"/>
      </rPr>
      <t>06.03.040</t>
    </r>
  </si>
  <si>
    <r>
      <rPr>
        <sz val="8"/>
        <rFont val="Arial MT"/>
        <family val="2"/>
      </rPr>
      <t>TELA ARAME GALVANIZADO MOSQUITEIRA CONTRA INSETOS</t>
    </r>
  </si>
  <si>
    <r>
      <rPr>
        <sz val="8"/>
        <rFont val="Arial MT"/>
        <family val="2"/>
      </rPr>
      <t>06.03.060</t>
    </r>
  </si>
  <si>
    <r>
      <rPr>
        <sz val="8"/>
        <rFont val="Arial MT"/>
        <family val="2"/>
      </rPr>
      <t>BARRA DE APOIO P/DEFICIENTES EM INOX ESCOVADO</t>
    </r>
  </si>
  <si>
    <r>
      <rPr>
        <sz val="8"/>
        <rFont val="Arial MT"/>
        <family val="2"/>
      </rPr>
      <t>06.03.061</t>
    </r>
  </si>
  <si>
    <r>
      <rPr>
        <sz val="8"/>
        <rFont val="Arial MT"/>
        <family val="2"/>
      </rPr>
      <t>CO-27 CORRIMÃO DUPLO AÇO INOX FORNECIDO E INSTALADO</t>
    </r>
  </si>
  <si>
    <r>
      <rPr>
        <sz val="8"/>
        <rFont val="Arial MT"/>
        <family val="2"/>
      </rPr>
      <t>06.03.062</t>
    </r>
  </si>
  <si>
    <r>
      <rPr>
        <sz val="8"/>
        <rFont val="Arial MT"/>
        <family val="2"/>
      </rPr>
      <t>CO-28 CORRIMÃO DUPLO COM MONTANTE VERTICAL AÇO INOX FORNECIDO E INSTALADO</t>
    </r>
  </si>
  <si>
    <r>
      <rPr>
        <sz val="8"/>
        <rFont val="Arial MT"/>
        <family val="2"/>
      </rPr>
      <t>06.03.063</t>
    </r>
  </si>
  <si>
    <r>
      <rPr>
        <sz val="8"/>
        <rFont val="Arial MT"/>
        <family val="2"/>
      </rPr>
      <t>CO-29 CORRIMÃO DUPLO INTERMEDIÁRIO AÇO INOX FORNECIDO E INSTALADO</t>
    </r>
  </si>
  <si>
    <r>
      <rPr>
        <sz val="8"/>
        <rFont val="Arial MT"/>
        <family val="2"/>
      </rPr>
      <t>06.03.064</t>
    </r>
  </si>
  <si>
    <r>
      <rPr>
        <sz val="8"/>
        <rFont val="Arial MT"/>
        <family val="2"/>
      </rPr>
      <t>CO-30 GUARDA-CORPO TUBULAR AÇO INOX FORNECIDO E INSTALADO</t>
    </r>
  </si>
  <si>
    <r>
      <rPr>
        <sz val="8"/>
        <rFont val="Arial MT"/>
        <family val="2"/>
      </rPr>
      <t>06.03.066</t>
    </r>
  </si>
  <si>
    <r>
      <rPr>
        <sz val="8"/>
        <rFont val="Arial MT"/>
        <family val="2"/>
      </rPr>
      <t>06.03.067</t>
    </r>
  </si>
  <si>
    <r>
      <rPr>
        <sz val="8"/>
        <rFont val="Arial MT"/>
        <family val="2"/>
      </rPr>
      <t>FQ-05 ALAMBRADO PARA QUADRA COBERTA TÉRREA (BROCA)</t>
    </r>
  </si>
  <si>
    <r>
      <rPr>
        <sz val="8"/>
        <rFont val="Arial MT"/>
        <family val="2"/>
      </rPr>
      <t>06.03.068</t>
    </r>
  </si>
  <si>
    <r>
      <rPr>
        <sz val="8"/>
        <rFont val="Arial MT"/>
        <family val="2"/>
      </rPr>
      <t>FQ-06 ALAMBRADO PARA QUADRA COBERTA TERREA (SAPATA)</t>
    </r>
  </si>
  <si>
    <r>
      <rPr>
        <sz val="8"/>
        <rFont val="Arial MT"/>
        <family val="2"/>
      </rPr>
      <t>06.03.069</t>
    </r>
  </si>
  <si>
    <r>
      <rPr>
        <sz val="8"/>
        <rFont val="Arial MT"/>
        <family val="2"/>
      </rPr>
      <t>QE-36 REDE DE PROTECAO PARA QUADRAS DE ESPORTES</t>
    </r>
  </si>
  <si>
    <r>
      <rPr>
        <sz val="8"/>
        <rFont val="Arial MT"/>
        <family val="2"/>
      </rPr>
      <t>06.03.073</t>
    </r>
  </si>
  <si>
    <r>
      <rPr>
        <sz val="8"/>
        <rFont val="Arial MT"/>
        <family val="2"/>
      </rPr>
      <t>QE-41 TABELA DE BASQUETE (SOMENTE TRELICA - FIXACAO PAREDE/PILAR)</t>
    </r>
  </si>
  <si>
    <r>
      <rPr>
        <sz val="8"/>
        <rFont val="Arial MT"/>
        <family val="2"/>
      </rPr>
      <t>06.03.074</t>
    </r>
  </si>
  <si>
    <r>
      <rPr>
        <sz val="8"/>
        <rFont val="Arial MT"/>
        <family val="2"/>
      </rPr>
      <t>QE-42 POSTE PARA REDE DE VOLEIBOL (FUNDACAO DIRETA)</t>
    </r>
  </si>
  <si>
    <r>
      <rPr>
        <sz val="8"/>
        <rFont val="Arial MT"/>
        <family val="2"/>
      </rPr>
      <t>06.03.075</t>
    </r>
  </si>
  <si>
    <r>
      <rPr>
        <sz val="8"/>
        <rFont val="Arial MT"/>
        <family val="2"/>
      </rPr>
      <t>QE-43 POSTE PARA REDE VOLEIBOL (LAJE ALVEOLAR)</t>
    </r>
  </si>
  <si>
    <r>
      <rPr>
        <sz val="8"/>
        <rFont val="Arial MT"/>
        <family val="2"/>
      </rPr>
      <t>06.03.076</t>
    </r>
  </si>
  <si>
    <r>
      <rPr>
        <sz val="8"/>
        <rFont val="Arial MT"/>
        <family val="2"/>
      </rPr>
      <t>QE-44 POSTE PARA REDE VOLEIBOL (PRE-LAJE TRELICADA)</t>
    </r>
  </si>
  <si>
    <r>
      <rPr>
        <sz val="8"/>
        <rFont val="Arial MT"/>
        <family val="2"/>
      </rPr>
      <t>06.03.077</t>
    </r>
  </si>
  <si>
    <r>
      <rPr>
        <sz val="8"/>
        <rFont val="Arial MT"/>
        <family val="2"/>
      </rPr>
      <t>QE-45 TRAVE DE FUTEBOL DE SALAO (FUNDACAO DIRETA)</t>
    </r>
  </si>
  <si>
    <r>
      <rPr>
        <sz val="8"/>
        <rFont val="Arial MT"/>
        <family val="2"/>
      </rPr>
      <t>06.03.078</t>
    </r>
  </si>
  <si>
    <r>
      <rPr>
        <sz val="8"/>
        <rFont val="Arial MT"/>
        <family val="2"/>
      </rPr>
      <t>QE-46 TRAVE DE FUTEBOL DE SALAO (LAJE ALVEOLAR)</t>
    </r>
  </si>
  <si>
    <r>
      <rPr>
        <sz val="8"/>
        <rFont val="Arial MT"/>
        <family val="2"/>
      </rPr>
      <t>06.03.079</t>
    </r>
  </si>
  <si>
    <r>
      <rPr>
        <sz val="8"/>
        <rFont val="Arial MT"/>
        <family val="2"/>
      </rPr>
      <t>QE-47 TRAVE DE FUTEBOL DE SALAO (PRE-LAJE TRELICADA)</t>
    </r>
  </si>
  <si>
    <r>
      <rPr>
        <sz val="8"/>
        <rFont val="Arial MT"/>
        <family val="2"/>
      </rPr>
      <t>06.03.080</t>
    </r>
  </si>
  <si>
    <r>
      <rPr>
        <sz val="8"/>
        <rFont val="Arial MT"/>
        <family val="2"/>
      </rPr>
      <t>QE-39 TABELA DE BASQUETE (LAJE ALVEOLAR)</t>
    </r>
  </si>
  <si>
    <r>
      <rPr>
        <sz val="8"/>
        <rFont val="Arial MT"/>
        <family val="2"/>
      </rPr>
      <t>06.03.081</t>
    </r>
  </si>
  <si>
    <r>
      <rPr>
        <sz val="8"/>
        <rFont val="Arial MT"/>
        <family val="2"/>
      </rPr>
      <t>QE-40 TABELA DE BASQUETE (PRE-LAJE TRELIÇADA)</t>
    </r>
  </si>
  <si>
    <r>
      <rPr>
        <sz val="8"/>
        <rFont val="Arial MT"/>
        <family val="2"/>
      </rPr>
      <t>06.03.082</t>
    </r>
  </si>
  <si>
    <r>
      <rPr>
        <sz val="8"/>
        <rFont val="Arial MT"/>
        <family val="2"/>
      </rPr>
      <t>CO-31 CORRIMÃO SIMPLES AÇO INOX FORNECIDO E INSTALADO</t>
    </r>
  </si>
  <si>
    <r>
      <rPr>
        <sz val="8"/>
        <rFont val="Arial MT"/>
        <family val="2"/>
      </rPr>
      <t>06.03.083</t>
    </r>
  </si>
  <si>
    <r>
      <rPr>
        <sz val="8"/>
        <rFont val="Arial MT"/>
        <family val="2"/>
      </rPr>
      <t>CO-32 CORRIMÃO SIMPLES C/ MONTANTE VERTICAL AÇO INOX  FORNECIDO E INSTALADO</t>
    </r>
  </si>
  <si>
    <r>
      <rPr>
        <sz val="8"/>
        <rFont val="Arial MT"/>
        <family val="2"/>
      </rPr>
      <t>06.03.084</t>
    </r>
  </si>
  <si>
    <r>
      <rPr>
        <sz val="8"/>
        <rFont val="Arial MT"/>
        <family val="2"/>
      </rPr>
      <t>CO-33 CORRIMÃO SIMPLES INTERMEDIÁRIO AÇO INOX FORNECIDO E INSTALADO</t>
    </r>
  </si>
  <si>
    <r>
      <rPr>
        <sz val="8"/>
        <rFont val="Arial MT"/>
        <family val="2"/>
      </rPr>
      <t>06.03.085</t>
    </r>
  </si>
  <si>
    <r>
      <rPr>
        <sz val="8"/>
        <rFont val="Arial MT"/>
        <family val="2"/>
      </rPr>
      <t>EM-07 ESCADA MARINHEIRO GALVANIZADA ACESSO POÇO DO ELEVADOR</t>
    </r>
  </si>
  <si>
    <r>
      <rPr>
        <sz val="8"/>
        <rFont val="Arial MT"/>
        <family val="2"/>
      </rPr>
      <t>06.03.086</t>
    </r>
  </si>
  <si>
    <r>
      <rPr>
        <sz val="8"/>
        <rFont val="Arial MT"/>
        <family val="2"/>
      </rPr>
      <t>BR-11 BARRA DE APOIO COM FIXAÇAO LATERAL LAVATORIO COLETIVO</t>
    </r>
  </si>
  <si>
    <r>
      <rPr>
        <sz val="8"/>
        <rFont val="Arial MT"/>
        <family val="2"/>
      </rPr>
      <t>06.03.087</t>
    </r>
  </si>
  <si>
    <r>
      <rPr>
        <sz val="8"/>
        <rFont val="Arial MT"/>
        <family val="2"/>
      </rPr>
      <t>BR-12  BARRA DE APOIO COM FIXAÇAO LATERAL MICTORIO INDIVIDUAL</t>
    </r>
  </si>
  <si>
    <r>
      <rPr>
        <sz val="8"/>
        <rFont val="Arial MT"/>
        <family val="2"/>
      </rPr>
      <t>06.03.090</t>
    </r>
  </si>
  <si>
    <r>
      <rPr>
        <sz val="8"/>
        <rFont val="Arial MT"/>
        <family val="2"/>
      </rPr>
      <t>CAIXILHARIA EM ALUMINIO</t>
    </r>
  </si>
  <si>
    <r>
      <rPr>
        <sz val="8"/>
        <rFont val="Arial MT"/>
        <family val="2"/>
      </rPr>
      <t>06.03.091</t>
    </r>
  </si>
  <si>
    <r>
      <rPr>
        <sz val="8"/>
        <rFont val="Arial MT"/>
        <family val="2"/>
      </rPr>
      <t>CAIXILHARIA EM FERRO</t>
    </r>
  </si>
  <si>
    <r>
      <rPr>
        <sz val="8"/>
        <rFont val="Arial MT"/>
        <family val="2"/>
      </rPr>
      <t>06.03.099</t>
    </r>
  </si>
  <si>
    <r>
      <rPr>
        <sz val="8"/>
        <rFont val="Arial MT"/>
        <family val="2"/>
      </rPr>
      <t>06.03.100</t>
    </r>
  </si>
  <si>
    <r>
      <rPr>
        <sz val="8"/>
        <rFont val="Arial MT"/>
        <family val="2"/>
      </rPr>
      <t>CO-34 CORRIMÃO DUPLO AÇO GALVANIZADO COM PINTURA ESMALTE.</t>
    </r>
  </si>
  <si>
    <r>
      <rPr>
        <sz val="8"/>
        <rFont val="Arial MT"/>
        <family val="2"/>
      </rPr>
      <t>06.03.101</t>
    </r>
  </si>
  <si>
    <r>
      <rPr>
        <sz val="8"/>
        <rFont val="Arial MT"/>
        <family val="2"/>
      </rPr>
      <t>CO-35 CORRIMÃO DUPLO COM MONTANTE VERTICAL AÇO GALVANIZADO COM PINTURA ESMALTE</t>
    </r>
  </si>
  <si>
    <r>
      <rPr>
        <sz val="8"/>
        <rFont val="Arial MT"/>
        <family val="2"/>
      </rPr>
      <t>06.03.102</t>
    </r>
  </si>
  <si>
    <r>
      <rPr>
        <sz val="8"/>
        <rFont val="Arial MT"/>
        <family val="2"/>
      </rPr>
      <t>CO-36 CORRIMÃO DUPLO INTERMEDIÁRIO AÇO GALVANIZADO COM PINTURA ESMALTE</t>
    </r>
  </si>
  <si>
    <r>
      <rPr>
        <sz val="8"/>
        <rFont val="Arial MT"/>
        <family val="2"/>
      </rPr>
      <t>06.03.103</t>
    </r>
  </si>
  <si>
    <r>
      <rPr>
        <sz val="8"/>
        <rFont val="Arial MT"/>
        <family val="2"/>
      </rPr>
      <t>CO-37 CORRIMÃO SIMPLES AÇO GALVANIZADO COM PINTURA ESMALTE</t>
    </r>
  </si>
  <si>
    <r>
      <rPr>
        <sz val="8"/>
        <rFont val="Arial MT"/>
        <family val="2"/>
      </rPr>
      <t>06.03.104</t>
    </r>
  </si>
  <si>
    <r>
      <rPr>
        <sz val="8"/>
        <rFont val="Arial MT"/>
        <family val="2"/>
      </rPr>
      <t>CO-38 CORRIMÃO SIMPLES COM MONTANTE VERTICAL AÇO GALVANIZADO COM PINTURA ESMALTE</t>
    </r>
  </si>
  <si>
    <r>
      <rPr>
        <sz val="8"/>
        <rFont val="Arial MT"/>
        <family val="2"/>
      </rPr>
      <t>06.03.105</t>
    </r>
  </si>
  <si>
    <r>
      <rPr>
        <sz val="8"/>
        <rFont val="Arial MT"/>
        <family val="2"/>
      </rPr>
      <t>CO-39 CORRIMÃO SIMPLES INTERMEDIÁRIO AÇO GALVANIZADO COM PINTURA ESMALTE</t>
    </r>
  </si>
  <si>
    <r>
      <rPr>
        <sz val="8"/>
        <rFont val="Arial MT"/>
        <family val="2"/>
      </rPr>
      <t>06.03.106</t>
    </r>
  </si>
  <si>
    <r>
      <rPr>
        <sz val="8"/>
        <rFont val="Arial MT"/>
        <family val="2"/>
      </rPr>
      <t>CO-40 GUARDA-CORPO TUBULAR H=15CM SOBRE ALVENARIA AÇO GALVANIZADO COM PINTURA ESMALTE</t>
    </r>
  </si>
  <si>
    <r>
      <rPr>
        <sz val="8"/>
        <rFont val="Arial MT"/>
        <family val="2"/>
      </rPr>
      <t>06.03.107</t>
    </r>
  </si>
  <si>
    <r>
      <rPr>
        <sz val="8"/>
        <rFont val="Arial MT"/>
        <family val="2"/>
      </rPr>
      <t>CO-41 GUARDA-CORPO COM CHAPA PERFURADA H=110CM  AÇO GALVANIZADO COM PINTURA ESMALTE</t>
    </r>
  </si>
  <si>
    <r>
      <rPr>
        <sz val="8"/>
        <rFont val="Arial MT"/>
        <family val="2"/>
      </rPr>
      <t>06.03.108</t>
    </r>
  </si>
  <si>
    <r>
      <rPr>
        <sz val="8"/>
        <rFont val="Arial MT"/>
        <family val="2"/>
      </rPr>
      <t>CO-42 GUARDA-CORPO COM CHAPA PERFURADA H=130CM AÇO GALVANIZADO COM PINTURA ESMALTE</t>
    </r>
  </si>
  <si>
    <r>
      <rPr>
        <sz val="8"/>
        <rFont val="Arial MT"/>
        <family val="2"/>
      </rPr>
      <t>06.03.109</t>
    </r>
  </si>
  <si>
    <r>
      <rPr>
        <sz val="8"/>
        <rFont val="Arial MT"/>
        <family val="2"/>
      </rPr>
      <t>CO-43 GUARDA-CORPO COM GRADIL DE FECHAMENTO H=110CM  AÇO GALVANIZADO COM PINTURA ESMALTE</t>
    </r>
  </si>
  <si>
    <r>
      <rPr>
        <sz val="8"/>
        <rFont val="Arial MT"/>
        <family val="2"/>
      </rPr>
      <t>06.03.110</t>
    </r>
  </si>
  <si>
    <r>
      <rPr>
        <sz val="8"/>
        <rFont val="Arial MT"/>
        <family val="2"/>
      </rPr>
      <t>CO-44 GUARDA-CORPO COM GRADIL DE FECHAMENTO H=130CM  AÇO GALVANIZADO COM PINTURA ESMALTE</t>
    </r>
  </si>
  <si>
    <r>
      <rPr>
        <sz val="8"/>
        <rFont val="Arial MT"/>
        <family val="2"/>
      </rPr>
      <t>06.03.111</t>
    </r>
  </si>
  <si>
    <r>
      <rPr>
        <sz val="8"/>
        <rFont val="Arial MT"/>
        <family val="2"/>
      </rPr>
      <t>CO-45 GUARDA-CORPO TUBULAR COM GRADIL DE FECHAMENTO H=110CM  AÇO GALVANIZADO COM PINTURA ESMALTE</t>
    </r>
  </si>
  <si>
    <r>
      <rPr>
        <sz val="8"/>
        <rFont val="Arial MT"/>
        <family val="2"/>
      </rPr>
      <t>06.03.112</t>
    </r>
  </si>
  <si>
    <r>
      <rPr>
        <sz val="8"/>
        <rFont val="Arial MT"/>
        <family val="2"/>
      </rPr>
      <t>CO-46 GUARDA-CORPO TUBULAR COM GRADIL DE FECHAMENTO H=130CM  AÇO GALVANIZADO COM PINTURA ESMALTE</t>
    </r>
  </si>
  <si>
    <r>
      <rPr>
        <sz val="8"/>
        <rFont val="Arial MT"/>
        <family val="2"/>
      </rPr>
      <t>06.03.113</t>
    </r>
  </si>
  <si>
    <r>
      <rPr>
        <sz val="8"/>
        <rFont val="Arial MT"/>
        <family val="2"/>
      </rPr>
      <t>CO-47 GUARDA-CORPO TUBULAR H=20CM SOBRE ALVENARIA AÇO GALVANIZADO COM PINTURA ESMALTE</t>
    </r>
  </si>
  <si>
    <r>
      <rPr>
        <sz val="8"/>
        <rFont val="Arial MT"/>
        <family val="2"/>
      </rPr>
      <t>06.03.115</t>
    </r>
  </si>
  <si>
    <r>
      <rPr>
        <sz val="8"/>
        <rFont val="Arial MT"/>
        <family val="2"/>
      </rPr>
      <t>06.50.030</t>
    </r>
  </si>
  <si>
    <r>
      <rPr>
        <sz val="8"/>
        <rFont val="Arial MT"/>
        <family val="2"/>
      </rPr>
      <t>DEMOLIÇÃO DE DEGRAUS DE ESCADA DE MARINHEIRO EM GRAMPOS</t>
    </r>
  </si>
  <si>
    <r>
      <rPr>
        <sz val="8"/>
        <rFont val="Arial MT"/>
        <family val="2"/>
      </rPr>
      <t>06.50.099</t>
    </r>
  </si>
  <si>
    <r>
      <rPr>
        <sz val="8"/>
        <rFont val="Arial MT"/>
        <family val="2"/>
      </rPr>
      <t>06.60.001</t>
    </r>
  </si>
  <si>
    <r>
      <rPr>
        <sz val="8"/>
        <rFont val="Arial MT"/>
        <family val="2"/>
      </rPr>
      <t>RETIRADA DE ESQUADRIAS METÁLICAS</t>
    </r>
  </si>
  <si>
    <r>
      <rPr>
        <sz val="8"/>
        <rFont val="Arial MT"/>
        <family val="2"/>
      </rPr>
      <t>06.60.002</t>
    </r>
  </si>
  <si>
    <r>
      <rPr>
        <sz val="8"/>
        <rFont val="Arial MT"/>
        <family val="2"/>
      </rPr>
      <t>RETIRADA DE TELA</t>
    </r>
  </si>
  <si>
    <r>
      <rPr>
        <sz val="8"/>
        <rFont val="Arial MT"/>
        <family val="2"/>
      </rPr>
      <t>06.60.005</t>
    </r>
  </si>
  <si>
    <r>
      <rPr>
        <sz val="8"/>
        <rFont val="Arial MT"/>
        <family val="2"/>
      </rPr>
      <t>RETIRADA DE BATENTES</t>
    </r>
  </si>
  <si>
    <r>
      <rPr>
        <sz val="8"/>
        <rFont val="Arial MT"/>
        <family val="2"/>
      </rPr>
      <t>06.60.050</t>
    </r>
  </si>
  <si>
    <r>
      <rPr>
        <sz val="8"/>
        <rFont val="Arial MT"/>
        <family val="2"/>
      </rPr>
      <t>RETIRADA DE BRAÇO DE ALAVANCA</t>
    </r>
  </si>
  <si>
    <r>
      <rPr>
        <sz val="8"/>
        <rFont val="Arial MT"/>
        <family val="2"/>
      </rPr>
      <t>06.60.051</t>
    </r>
  </si>
  <si>
    <r>
      <rPr>
        <sz val="8"/>
        <rFont val="Arial MT"/>
        <family val="2"/>
      </rPr>
      <t>RETIRADA DE ALAVANCA</t>
    </r>
  </si>
  <si>
    <r>
      <rPr>
        <sz val="8"/>
        <rFont val="Arial MT"/>
        <family val="2"/>
      </rPr>
      <t>06.60.052</t>
    </r>
  </si>
  <si>
    <r>
      <rPr>
        <sz val="8"/>
        <rFont val="Arial MT"/>
        <family val="2"/>
      </rPr>
      <t>RETIRADA DE PUXADOR DE ENGATE PARA CAIXILHO DE CORRER</t>
    </r>
  </si>
  <si>
    <r>
      <rPr>
        <sz val="8"/>
        <rFont val="Arial MT"/>
        <family val="2"/>
      </rPr>
      <t>06.60.060</t>
    </r>
  </si>
  <si>
    <r>
      <rPr>
        <sz val="8"/>
        <rFont val="Arial MT"/>
        <family val="2"/>
      </rPr>
      <t>RETIRADA DE ESCADA DE MARINHEIRO COM GUARDA-CORPO</t>
    </r>
  </si>
  <si>
    <r>
      <rPr>
        <sz val="8"/>
        <rFont val="Arial MT"/>
        <family val="2"/>
      </rPr>
      <t>06.60.099</t>
    </r>
  </si>
  <si>
    <r>
      <rPr>
        <sz val="8"/>
        <rFont val="Arial MT"/>
        <family val="2"/>
      </rPr>
      <t>06.70.001</t>
    </r>
  </si>
  <si>
    <r>
      <rPr>
        <sz val="8"/>
        <rFont val="Arial MT"/>
        <family val="2"/>
      </rPr>
      <t>RECOLOCAÇÃO DE ESQUADRIAS METÁLICAS</t>
    </r>
  </si>
  <si>
    <r>
      <rPr>
        <sz val="8"/>
        <rFont val="Arial MT"/>
        <family val="2"/>
      </rPr>
      <t>06.70.005</t>
    </r>
  </si>
  <si>
    <r>
      <rPr>
        <sz val="8"/>
        <rFont val="Arial MT"/>
        <family val="2"/>
      </rPr>
      <t>RECOLOCAÇÃO DE BATENTES</t>
    </r>
  </si>
  <si>
    <r>
      <rPr>
        <sz val="8"/>
        <rFont val="Arial MT"/>
        <family val="2"/>
      </rPr>
      <t>06.70.020</t>
    </r>
  </si>
  <si>
    <r>
      <rPr>
        <sz val="8"/>
        <rFont val="Arial MT"/>
        <family val="2"/>
      </rPr>
      <t>RECOLOCACAO DE TELA</t>
    </r>
  </si>
  <si>
    <r>
      <rPr>
        <sz val="8"/>
        <rFont val="Arial MT"/>
        <family val="2"/>
      </rPr>
      <t>06.70.050</t>
    </r>
  </si>
  <si>
    <r>
      <rPr>
        <sz val="8"/>
        <rFont val="Arial MT"/>
        <family val="2"/>
      </rPr>
      <t>RECOLOCAÇÃO DE BRAÇO DE ALAVANCA</t>
    </r>
  </si>
  <si>
    <r>
      <rPr>
        <sz val="8"/>
        <rFont val="Arial MT"/>
        <family val="2"/>
      </rPr>
      <t>06.70.051</t>
    </r>
  </si>
  <si>
    <r>
      <rPr>
        <sz val="8"/>
        <rFont val="Arial MT"/>
        <family val="2"/>
      </rPr>
      <t>RECOLOCAÇÃO DE ALAVANCA</t>
    </r>
  </si>
  <si>
    <r>
      <rPr>
        <sz val="8"/>
        <rFont val="Arial MT"/>
        <family val="2"/>
      </rPr>
      <t>06.70.052</t>
    </r>
  </si>
  <si>
    <r>
      <rPr>
        <sz val="8"/>
        <rFont val="Arial MT"/>
        <family val="2"/>
      </rPr>
      <t>RECOLOCAÇÃO DE PUXADOR DE ENGATE PARA CAIXILHO DE CORRER</t>
    </r>
  </si>
  <si>
    <r>
      <rPr>
        <sz val="8"/>
        <rFont val="Arial MT"/>
        <family val="2"/>
      </rPr>
      <t>06.70.060</t>
    </r>
  </si>
  <si>
    <r>
      <rPr>
        <sz val="8"/>
        <rFont val="Arial MT"/>
        <family val="2"/>
      </rPr>
      <t>RECOLOCAÇÃO DE ESCADA MARINHEIRO COM GUARDA CORPO</t>
    </r>
  </si>
  <si>
    <r>
      <rPr>
        <sz val="8"/>
        <rFont val="Arial MT"/>
        <family val="2"/>
      </rPr>
      <t>06.70.099</t>
    </r>
  </si>
  <si>
    <r>
      <rPr>
        <sz val="8"/>
        <rFont val="Arial MT"/>
        <family val="2"/>
      </rPr>
      <t>RECOLOCACOES DE ELEMENTOS METALICOS/COMPONENTES</t>
    </r>
  </si>
  <si>
    <r>
      <rPr>
        <sz val="8"/>
        <rFont val="Arial MT"/>
        <family val="2"/>
      </rPr>
      <t>06.80.001</t>
    </r>
  </si>
  <si>
    <r>
      <rPr>
        <sz val="8"/>
        <rFont val="Arial MT"/>
        <family val="2"/>
      </rPr>
      <t>CAIXILHO BASCULANTE EM PERFIL DE FERRO</t>
    </r>
  </si>
  <si>
    <r>
      <rPr>
        <sz val="8"/>
        <rFont val="Arial MT"/>
        <family val="2"/>
      </rPr>
      <t>06.80.003</t>
    </r>
  </si>
  <si>
    <r>
      <rPr>
        <sz val="8"/>
        <rFont val="Arial MT"/>
        <family val="2"/>
      </rPr>
      <t>CAIXILHO FIXO EM PERFIL DE FERRO</t>
    </r>
  </si>
  <si>
    <r>
      <rPr>
        <sz val="8"/>
        <rFont val="Arial MT"/>
        <family val="2"/>
      </rPr>
      <t>06.80.005</t>
    </r>
  </si>
  <si>
    <r>
      <rPr>
        <sz val="8"/>
        <rFont val="Arial MT"/>
        <family val="2"/>
      </rPr>
      <t>CAIXILHO DE CORRER EM PERFIL DE FERRO</t>
    </r>
  </si>
  <si>
    <r>
      <rPr>
        <sz val="8"/>
        <rFont val="Arial MT"/>
        <family val="2"/>
      </rPr>
      <t>06.80.008</t>
    </r>
  </si>
  <si>
    <r>
      <rPr>
        <sz val="8"/>
        <rFont val="Arial MT"/>
        <family val="2"/>
      </rPr>
      <t>FOLHA PARA CAIXILHO DE CORRER EM PERFIL DE FERRO</t>
    </r>
  </si>
  <si>
    <r>
      <rPr>
        <sz val="8"/>
        <rFont val="Arial MT"/>
        <family val="2"/>
      </rPr>
      <t>06.80.009</t>
    </r>
  </si>
  <si>
    <r>
      <rPr>
        <sz val="8"/>
        <rFont val="Arial MT"/>
        <family val="2"/>
      </rPr>
      <t>CAIXILHO MAXIMAR DE FERRO</t>
    </r>
  </si>
  <si>
    <r>
      <rPr>
        <sz val="8"/>
        <rFont val="Arial MT"/>
        <family val="2"/>
      </rPr>
      <t>06.80.020</t>
    </r>
  </si>
  <si>
    <r>
      <rPr>
        <sz val="8"/>
        <rFont val="Arial MT"/>
        <family val="2"/>
      </rPr>
      <t>PORTA DE ENROLAR EM TIRAS ARTICULADAS</t>
    </r>
  </si>
  <si>
    <r>
      <rPr>
        <sz val="8"/>
        <rFont val="Arial MT"/>
        <family val="2"/>
      </rPr>
      <t>06.80.023</t>
    </r>
  </si>
  <si>
    <r>
      <rPr>
        <sz val="8"/>
        <rFont val="Arial MT"/>
        <family val="2"/>
      </rPr>
      <t>PORTAO DE 1 FOLHA DE TUBOS E TELA GALVANIZADOS COM PORTA CADEADO</t>
    </r>
  </si>
  <si>
    <r>
      <rPr>
        <sz val="8"/>
        <rFont val="Arial MT"/>
        <family val="2"/>
      </rPr>
      <t>06.80.025</t>
    </r>
  </si>
  <si>
    <r>
      <rPr>
        <sz val="8"/>
        <rFont val="Arial MT"/>
        <family val="2"/>
      </rPr>
      <t>PORTAO DE 2 FOLHAS DE TUBO E TELA GALVANIZADOS COM PORTA CADEADO</t>
    </r>
  </si>
  <si>
    <r>
      <rPr>
        <sz val="8"/>
        <rFont val="Arial MT"/>
        <family val="2"/>
      </rPr>
      <t>06.80.029</t>
    </r>
  </si>
  <si>
    <r>
      <rPr>
        <sz val="8"/>
        <rFont val="Arial MT"/>
        <family val="2"/>
      </rPr>
      <t>TELA DE PROTEÇAO P/CAIXILHO C/REQ. DE PERFIL DE FERRO E TELA ARAME GALV.</t>
    </r>
  </si>
  <si>
    <r>
      <rPr>
        <sz val="8"/>
        <rFont val="Arial MT"/>
        <family val="2"/>
      </rPr>
      <t>06.80.033</t>
    </r>
  </si>
  <si>
    <r>
      <rPr>
        <sz val="8"/>
        <rFont val="Arial MT"/>
        <family val="2"/>
      </rPr>
      <t>CHAPA DE FERRO N 14, INCLUSIVE SOLDAGEM</t>
    </r>
  </si>
  <si>
    <r>
      <rPr>
        <sz val="8"/>
        <rFont val="Arial MT"/>
        <family val="2"/>
      </rPr>
      <t>06.80.043</t>
    </r>
  </si>
  <si>
    <r>
      <rPr>
        <sz val="8"/>
        <rFont val="Arial MT"/>
        <family val="2"/>
      </rPr>
      <t>BRACO DE ALAVANCA DE FERRO</t>
    </r>
  </si>
  <si>
    <r>
      <rPr>
        <sz val="8"/>
        <rFont val="Arial MT"/>
        <family val="2"/>
      </rPr>
      <t>06.80.044</t>
    </r>
  </si>
  <si>
    <r>
      <rPr>
        <sz val="8"/>
        <rFont val="Arial MT"/>
        <family val="2"/>
      </rPr>
      <t>ALAVANCA PARA CAIXILHO BASCULANTE</t>
    </r>
  </si>
  <si>
    <r>
      <rPr>
        <sz val="8"/>
        <rFont val="Arial MT"/>
        <family val="2"/>
      </rPr>
      <t>06.80.045</t>
    </r>
  </si>
  <si>
    <r>
      <rPr>
        <sz val="8"/>
        <rFont val="Arial MT"/>
        <family val="2"/>
      </rPr>
      <t>PUXADORES DE ENGATE EM LATAO CROMADO PARA CAIXILHO DE CORRER</t>
    </r>
  </si>
  <si>
    <r>
      <rPr>
        <sz val="8"/>
        <rFont val="Arial MT"/>
        <family val="2"/>
      </rPr>
      <t>06.80.046</t>
    </r>
  </si>
  <si>
    <r>
      <rPr>
        <sz val="8"/>
        <rFont val="Arial MT"/>
        <family val="2"/>
      </rPr>
      <t>CADEADO E PORTA CADEADO</t>
    </r>
  </si>
  <si>
    <r>
      <rPr>
        <sz val="8"/>
        <rFont val="Arial MT"/>
        <family val="2"/>
      </rPr>
      <t>06.80.049</t>
    </r>
  </si>
  <si>
    <r>
      <rPr>
        <sz val="8"/>
        <rFont val="Arial MT"/>
        <family val="2"/>
      </rPr>
      <t>LUBRIFICACAO DE CAIXILHO E TROCA DE REBITES</t>
    </r>
  </si>
  <si>
    <r>
      <rPr>
        <sz val="8"/>
        <rFont val="Arial MT"/>
        <family val="2"/>
      </rPr>
      <t>06.80.050</t>
    </r>
  </si>
  <si>
    <r>
      <rPr>
        <sz val="8"/>
        <rFont val="Arial MT"/>
        <family val="2"/>
      </rPr>
      <t>FERRO TRABALHADO (CAIXILHO)</t>
    </r>
  </si>
  <si>
    <r>
      <rPr>
        <sz val="8"/>
        <rFont val="Arial MT"/>
        <family val="2"/>
      </rPr>
      <t>06.80.082</t>
    </r>
  </si>
  <si>
    <r>
      <rPr>
        <sz val="8"/>
        <rFont val="Arial MT"/>
        <family val="2"/>
      </rPr>
      <t>CAIXILHO FIXO EM ALUMINIO ANODIZADO</t>
    </r>
  </si>
  <si>
    <r>
      <rPr>
        <sz val="8"/>
        <rFont val="Arial MT"/>
        <family val="2"/>
      </rPr>
      <t>06.80.084</t>
    </r>
  </si>
  <si>
    <r>
      <rPr>
        <sz val="8"/>
        <rFont val="Arial MT"/>
        <family val="2"/>
      </rPr>
      <t>CAIXILHO DE CORRER EM ALUMINIO ANODIZADO</t>
    </r>
  </si>
  <si>
    <r>
      <rPr>
        <sz val="8"/>
        <rFont val="Arial MT"/>
        <family val="2"/>
      </rPr>
      <t>06.80.086</t>
    </r>
  </si>
  <si>
    <r>
      <rPr>
        <sz val="8"/>
        <rFont val="Arial MT"/>
        <family val="2"/>
      </rPr>
      <t>FOLHA PARA CAIXILHO DE CORRER EM ALUMINIO ANODIZADO</t>
    </r>
  </si>
  <si>
    <r>
      <rPr>
        <sz val="8"/>
        <rFont val="Arial MT"/>
        <family val="2"/>
      </rPr>
      <t>06.80.088</t>
    </r>
  </si>
  <si>
    <r>
      <rPr>
        <sz val="8"/>
        <rFont val="Arial MT"/>
        <family val="2"/>
      </rPr>
      <t>CAIXILHO MAXIMAR EM ALUMINIO ANODIZADO</t>
    </r>
  </si>
  <si>
    <r>
      <rPr>
        <sz val="8"/>
        <rFont val="Arial MT"/>
        <family val="2"/>
      </rPr>
      <t>06.80.094</t>
    </r>
  </si>
  <si>
    <r>
      <rPr>
        <sz val="8"/>
        <rFont val="Arial MT"/>
        <family val="2"/>
      </rPr>
      <t>BRACO DE ALAVANCA DE ALUMINIO</t>
    </r>
  </si>
  <si>
    <r>
      <rPr>
        <sz val="8"/>
        <rFont val="Arial MT"/>
        <family val="2"/>
      </rPr>
      <t>06.80.096</t>
    </r>
  </si>
  <si>
    <r>
      <rPr>
        <sz val="8"/>
        <rFont val="Arial MT"/>
        <family val="2"/>
      </rPr>
      <t>PUXADOR DE ENGATE DE ALUMINIO TIPO "BICO DE PAPAGAIO"</t>
    </r>
  </si>
  <si>
    <r>
      <rPr>
        <sz val="8"/>
        <rFont val="Arial MT"/>
        <family val="2"/>
      </rPr>
      <t>06.80.099</t>
    </r>
  </si>
  <si>
    <r>
      <rPr>
        <sz val="8"/>
        <rFont val="Arial MT"/>
        <family val="2"/>
      </rPr>
      <t>SERVICOS EM ELEMENTOS METALICOS/COMPONENTES - CONSERVACAO</t>
    </r>
  </si>
  <si>
    <r>
      <rPr>
        <sz val="8"/>
        <rFont val="Arial MT"/>
        <family val="2"/>
      </rPr>
      <t>07.01.001</t>
    </r>
  </si>
  <si>
    <r>
      <rPr>
        <sz val="8"/>
        <rFont val="Arial MT"/>
        <family val="2"/>
      </rPr>
      <t>EM TESOURAS PARA TELHAS CERAMICAS - VAOS ATE 7.00 M</t>
    </r>
  </si>
  <si>
    <r>
      <rPr>
        <sz val="8"/>
        <rFont val="Arial MT"/>
        <family val="2"/>
      </rPr>
      <t>07.01.002</t>
    </r>
  </si>
  <si>
    <r>
      <rPr>
        <sz val="8"/>
        <rFont val="Arial MT"/>
        <family val="2"/>
      </rPr>
      <t>EM TESOURAS PARA TELHAS CERAMICAS - VAOS DE 7.01 A 10.00 M</t>
    </r>
  </si>
  <si>
    <r>
      <rPr>
        <sz val="8"/>
        <rFont val="Arial MT"/>
        <family val="2"/>
      </rPr>
      <t>07.01.003</t>
    </r>
  </si>
  <si>
    <r>
      <rPr>
        <sz val="8"/>
        <rFont val="Arial MT"/>
        <family val="2"/>
      </rPr>
      <t>EM TESOURAS PARA TELHAS CERAMICAS - VAOS DE 10.01 A 13.00 M</t>
    </r>
  </si>
  <si>
    <r>
      <rPr>
        <sz val="8"/>
        <rFont val="Arial MT"/>
        <family val="2"/>
      </rPr>
      <t>07.01.004</t>
    </r>
  </si>
  <si>
    <r>
      <rPr>
        <sz val="8"/>
        <rFont val="Arial MT"/>
        <family val="2"/>
      </rPr>
      <t>EM TESOURAS PARA TELHAS CERAMICAS - VAOS DE 13.01 A 18.00 M</t>
    </r>
  </si>
  <si>
    <r>
      <rPr>
        <sz val="8"/>
        <rFont val="Arial MT"/>
        <family val="2"/>
      </rPr>
      <t>07.01.010</t>
    </r>
  </si>
  <si>
    <r>
      <rPr>
        <sz val="8"/>
        <rFont val="Arial MT"/>
        <family val="2"/>
      </rPr>
      <t>EM TESOURAS PARA TELHAS OND CIM-AM/AL/PLAST - VAOS ATE 7,00 M</t>
    </r>
  </si>
  <si>
    <r>
      <rPr>
        <sz val="8"/>
        <rFont val="Arial MT"/>
        <family val="2"/>
      </rPr>
      <t>07.01.011</t>
    </r>
  </si>
  <si>
    <r>
      <rPr>
        <sz val="8"/>
        <rFont val="Arial MT"/>
        <family val="2"/>
      </rPr>
      <t>EM TESOURAS PARA TELHAS OND CIM-AM/AL/PLAST - VAOS DE 7.01 A 10,00 M</t>
    </r>
  </si>
  <si>
    <r>
      <rPr>
        <sz val="8"/>
        <rFont val="Arial MT"/>
        <family val="2"/>
      </rPr>
      <t>07.01.012</t>
    </r>
  </si>
  <si>
    <r>
      <rPr>
        <sz val="8"/>
        <rFont val="Arial MT"/>
        <family val="2"/>
      </rPr>
      <t>EM TESOURAS PARA TELHAS OND CIM-AM/AL/PLAST - VAOS DE 10.01 A 13,00 M</t>
    </r>
  </si>
  <si>
    <r>
      <rPr>
        <sz val="8"/>
        <rFont val="Arial MT"/>
        <family val="2"/>
      </rPr>
      <t>07.01.013</t>
    </r>
  </si>
  <si>
    <r>
      <rPr>
        <sz val="8"/>
        <rFont val="Arial MT"/>
        <family val="2"/>
      </rPr>
      <t>EM TESOURAS PARA TELHAS OND CIM-AM/AL/PLAST - VAOS DE 13,01 A 18,00 M</t>
    </r>
  </si>
  <si>
    <r>
      <rPr>
        <sz val="8"/>
        <rFont val="Arial MT"/>
        <family val="2"/>
      </rPr>
      <t>07.01.025</t>
    </r>
  </si>
  <si>
    <r>
      <rPr>
        <sz val="8"/>
        <rFont val="Arial MT"/>
        <family val="2"/>
      </rPr>
      <t>EM TERCAS PARA TELHAS CERAMICAS</t>
    </r>
  </si>
  <si>
    <r>
      <rPr>
        <sz val="8"/>
        <rFont val="Arial MT"/>
        <family val="2"/>
      </rPr>
      <t>07.01.026</t>
    </r>
  </si>
  <si>
    <r>
      <rPr>
        <sz val="8"/>
        <rFont val="Arial MT"/>
        <family val="2"/>
      </rPr>
      <t>EM TERCAS PARA TELHAS DE CIM-AM/AL/PLAST</t>
    </r>
  </si>
  <si>
    <r>
      <rPr>
        <sz val="8"/>
        <rFont val="Arial MT"/>
        <family val="2"/>
      </rPr>
      <t>07.01.027</t>
    </r>
  </si>
  <si>
    <r>
      <rPr>
        <sz val="8"/>
        <rFont val="Arial MT"/>
        <family val="2"/>
      </rPr>
      <t>EM TERCAS PARA TELHAS TRAPEZOIDAIS</t>
    </r>
  </si>
  <si>
    <r>
      <rPr>
        <sz val="8"/>
        <rFont val="Arial MT"/>
        <family val="2"/>
      </rPr>
      <t>07.01.040</t>
    </r>
  </si>
  <si>
    <r>
      <rPr>
        <sz val="8"/>
        <rFont val="Arial MT"/>
        <family val="2"/>
      </rPr>
      <t>ESTRUTURA DE COBERTURA EM TERÇA 6X12CM PARA TELHA ONDULADA CRFS SOBRE BASE E PILARETE CONCRETO  USO EXCLUSIVO PADRAO CRECHE</t>
    </r>
  </si>
  <si>
    <r>
      <rPr>
        <sz val="8"/>
        <rFont val="Arial MT"/>
        <family val="2"/>
      </rPr>
      <t>07.01.098</t>
    </r>
  </si>
  <si>
    <r>
      <rPr>
        <sz val="8"/>
        <rFont val="Arial MT"/>
        <family val="2"/>
      </rPr>
      <t>PECAS DE MADEIRA MACICA</t>
    </r>
  </si>
  <si>
    <r>
      <rPr>
        <sz val="8"/>
        <rFont val="Arial MT"/>
        <family val="2"/>
      </rPr>
      <t>07.01.099</t>
    </r>
  </si>
  <si>
    <r>
      <rPr>
        <sz val="8"/>
        <rFont val="Arial MT"/>
        <family val="2"/>
      </rPr>
      <t>ESTRUTURAS DE COBERTURA</t>
    </r>
  </si>
  <si>
    <r>
      <rPr>
        <sz val="8"/>
        <rFont val="Arial MT"/>
        <family val="2"/>
      </rPr>
      <t>07.02.004</t>
    </r>
  </si>
  <si>
    <r>
      <rPr>
        <sz val="8"/>
        <rFont val="Arial MT"/>
        <family val="2"/>
      </rPr>
      <t>07.02.016</t>
    </r>
  </si>
  <si>
    <r>
      <rPr>
        <sz val="8"/>
        <rFont val="Arial MT"/>
        <family val="2"/>
      </rPr>
      <t>07.02.099</t>
    </r>
  </si>
  <si>
    <r>
      <rPr>
        <sz val="8"/>
        <rFont val="Arial MT"/>
        <family val="2"/>
      </rPr>
      <t>07.03.064</t>
    </r>
  </si>
  <si>
    <r>
      <rPr>
        <sz val="8"/>
        <rFont val="Arial MT"/>
        <family val="2"/>
      </rPr>
      <t>TELHA DE POLIESTER (PERFIL DA ONDULADA ACO) - E=1,2MM</t>
    </r>
  </si>
  <si>
    <r>
      <rPr>
        <sz val="8"/>
        <rFont val="Arial MT"/>
        <family val="2"/>
      </rPr>
      <t>07.03.065</t>
    </r>
  </si>
  <si>
    <r>
      <rPr>
        <sz val="8"/>
        <rFont val="Arial MT"/>
        <family val="2"/>
      </rPr>
      <t>TELHA DE POLIESTER (PERFIL DA TRAPEZOIDAL ACO H ATE 40MM) - E=1,2MM</t>
    </r>
  </si>
  <si>
    <r>
      <rPr>
        <sz val="8"/>
        <rFont val="Arial MT"/>
        <family val="2"/>
      </rPr>
      <t>07.03.066</t>
    </r>
  </si>
  <si>
    <r>
      <rPr>
        <sz val="8"/>
        <rFont val="Arial MT"/>
        <family val="2"/>
      </rPr>
      <t>TELHA DE POLIESTER (PERFIL DA TRAPEZOIDAL ACO H=100MM) - E=1,2MM</t>
    </r>
  </si>
  <si>
    <r>
      <rPr>
        <sz val="8"/>
        <rFont val="Arial MT"/>
        <family val="2"/>
      </rPr>
      <t>07.03.067</t>
    </r>
  </si>
  <si>
    <r>
      <rPr>
        <sz val="8"/>
        <rFont val="Arial MT"/>
        <family val="2"/>
      </rPr>
      <t>TELHA DE POLIESTER (PERFIL DA ONDULADA CRFS) - E=1,2MM</t>
    </r>
  </si>
  <si>
    <r>
      <rPr>
        <sz val="8"/>
        <rFont val="Arial MT"/>
        <family val="2"/>
      </rPr>
      <t>07.03.099</t>
    </r>
  </si>
  <si>
    <r>
      <rPr>
        <sz val="8"/>
        <rFont val="Arial MT"/>
        <family val="2"/>
      </rPr>
      <t>COBERTURAS</t>
    </r>
  </si>
  <si>
    <r>
      <rPr>
        <sz val="8"/>
        <rFont val="Arial MT"/>
        <family val="2"/>
      </rPr>
      <t>07.03.105</t>
    </r>
  </si>
  <si>
    <r>
      <rPr>
        <sz val="8"/>
        <rFont val="Arial MT"/>
        <family val="2"/>
      </rPr>
      <t>TELHA CERAMICA TIPO FRANCESA</t>
    </r>
  </si>
  <si>
    <r>
      <rPr>
        <sz val="8"/>
        <rFont val="Arial MT"/>
        <family val="2"/>
      </rPr>
      <t>07.03.106</t>
    </r>
  </si>
  <si>
    <r>
      <rPr>
        <sz val="8"/>
        <rFont val="Arial MT"/>
        <family val="2"/>
      </rPr>
      <t>TELHA CERAMICA TIPO PAULISTA</t>
    </r>
  </si>
  <si>
    <r>
      <rPr>
        <sz val="8"/>
        <rFont val="Arial MT"/>
        <family val="2"/>
      </rPr>
      <t>07.03.107</t>
    </r>
  </si>
  <si>
    <r>
      <rPr>
        <sz val="8"/>
        <rFont val="Arial MT"/>
        <family val="2"/>
      </rPr>
      <t>TELHA CERAMICA TIPO PLAN</t>
    </r>
  </si>
  <si>
    <r>
      <rPr>
        <sz val="8"/>
        <rFont val="Arial MT"/>
        <family val="2"/>
      </rPr>
      <t>07.03.110</t>
    </r>
  </si>
  <si>
    <r>
      <rPr>
        <sz val="8"/>
        <rFont val="Arial MT"/>
        <family val="2"/>
      </rPr>
      <t>TELHA CERAMICA TIPO ROMANA</t>
    </r>
  </si>
  <si>
    <r>
      <rPr>
        <sz val="8"/>
        <rFont val="Arial MT"/>
        <family val="2"/>
      </rPr>
      <t>07.03.112</t>
    </r>
  </si>
  <si>
    <r>
      <rPr>
        <sz val="8"/>
        <rFont val="Arial MT"/>
        <family val="2"/>
      </rPr>
      <t>TELHA CERAMICA TIPO COLONIAL</t>
    </r>
  </si>
  <si>
    <r>
      <rPr>
        <sz val="8"/>
        <rFont val="Arial MT"/>
        <family val="2"/>
      </rPr>
      <t>07.03.120</t>
    </r>
  </si>
  <si>
    <r>
      <rPr>
        <sz val="8"/>
        <rFont val="Arial MT"/>
        <family val="2"/>
      </rPr>
      <t>TELHA TECNOLOGIA CRFS ONDULADA  E=6MM</t>
    </r>
  </si>
  <si>
    <r>
      <rPr>
        <sz val="8"/>
        <rFont val="Arial MT"/>
        <family val="2"/>
      </rPr>
      <t>07.03.121</t>
    </r>
  </si>
  <si>
    <r>
      <rPr>
        <sz val="8"/>
        <rFont val="Arial MT"/>
        <family val="2"/>
      </rPr>
      <t>TELHA TECNOLOGIA CRFS ONDULADA E=8MM</t>
    </r>
  </si>
  <si>
    <r>
      <rPr>
        <sz val="8"/>
        <rFont val="Arial MT"/>
        <family val="2"/>
      </rPr>
      <t>07.03.122</t>
    </r>
  </si>
  <si>
    <r>
      <rPr>
        <sz val="8"/>
        <rFont val="Arial MT"/>
        <family val="2"/>
      </rPr>
      <t>TELHA TECNOLOGIA CRFS MAXIPLAC  H=125MM E=6MM</t>
    </r>
  </si>
  <si>
    <r>
      <rPr>
        <sz val="8"/>
        <rFont val="Arial MT"/>
        <family val="2"/>
      </rPr>
      <t>07.03.123</t>
    </r>
  </si>
  <si>
    <r>
      <rPr>
        <sz val="8"/>
        <rFont val="Arial MT"/>
        <family val="2"/>
      </rPr>
      <t>TELHA TECNOLOGIA CRFS MAXIPLAC  H=125MM E=8MM</t>
    </r>
  </si>
  <si>
    <r>
      <rPr>
        <sz val="8"/>
        <rFont val="Arial MT"/>
        <family val="2"/>
      </rPr>
      <t>07.03.129</t>
    </r>
  </si>
  <si>
    <r>
      <rPr>
        <sz val="8"/>
        <rFont val="Arial MT"/>
        <family val="2"/>
      </rPr>
      <t>TELHA  GALVALUME / ACO GALV PINT 1 FACE PO OU COIL-COATING ONDULADA CRFS E=0,65MM</t>
    </r>
  </si>
  <si>
    <r>
      <rPr>
        <sz val="8"/>
        <rFont val="Arial MT"/>
        <family val="2"/>
      </rPr>
      <t>07.03.130</t>
    </r>
  </si>
  <si>
    <r>
      <rPr>
        <sz val="8"/>
        <rFont val="Arial MT"/>
        <family val="2"/>
      </rPr>
      <t>TELHA GALVALUME / ACO GALV PINT 1 FACE PO/COIL-COATING TRAPEZ H=40MM E=0,65MM</t>
    </r>
  </si>
  <si>
    <r>
      <rPr>
        <sz val="8"/>
        <rFont val="Arial MT"/>
        <family val="2"/>
      </rPr>
      <t>07.03.131</t>
    </r>
  </si>
  <si>
    <r>
      <rPr>
        <sz val="8"/>
        <rFont val="Arial MT"/>
        <family val="2"/>
      </rPr>
      <t>TELHA GALVALUME / ACO GALV PINT 1 FACE PO/COIL-COATING TRAPEZ H=100MM E=0,65MM</t>
    </r>
  </si>
  <si>
    <r>
      <rPr>
        <sz val="8"/>
        <rFont val="Arial MT"/>
        <family val="2"/>
      </rPr>
      <t>07.03.132</t>
    </r>
  </si>
  <si>
    <r>
      <rPr>
        <sz val="8"/>
        <rFont val="Arial MT"/>
        <family val="2"/>
      </rPr>
      <t>TELHA GALVALUME / ACO GALV ACAB. NATURAL ONDULADA CRFS  E=0,65MM</t>
    </r>
  </si>
  <si>
    <r>
      <rPr>
        <sz val="8"/>
        <rFont val="Arial MT"/>
        <family val="2"/>
      </rPr>
      <t>07.03.133</t>
    </r>
  </si>
  <si>
    <r>
      <rPr>
        <sz val="8"/>
        <rFont val="Arial MT"/>
        <family val="2"/>
      </rPr>
      <t xml:space="preserve">TELHA GALVALUME / ACO GALV ACABAMENTO.NATURAL TRAPEZ H=40MM
</t>
    </r>
    <r>
      <rPr>
        <sz val="8"/>
        <rFont val="Arial MT"/>
        <family val="2"/>
      </rPr>
      <t>.E=0,65MM</t>
    </r>
  </si>
  <si>
    <r>
      <rPr>
        <sz val="8"/>
        <rFont val="Arial MT"/>
        <family val="2"/>
      </rPr>
      <t>07.03.134</t>
    </r>
  </si>
  <si>
    <r>
      <rPr>
        <sz val="8"/>
        <rFont val="Arial MT"/>
        <family val="2"/>
      </rPr>
      <t xml:space="preserve">TELHA GALVALUME / ACO GALV ACABAMENTO.NATURAL TRAPEZ H=100MM
</t>
    </r>
    <r>
      <rPr>
        <sz val="8"/>
        <rFont val="Arial MT"/>
        <family val="2"/>
      </rPr>
      <t>.E=0,65MM</t>
    </r>
  </si>
  <si>
    <r>
      <rPr>
        <sz val="8"/>
        <rFont val="Arial MT"/>
        <family val="2"/>
      </rPr>
      <t>07.03.135</t>
    </r>
  </si>
  <si>
    <r>
      <rPr>
        <sz val="8"/>
        <rFont val="Arial MT"/>
        <family val="2"/>
      </rPr>
      <t>TELHA GALVALUME / ACO GALV SANDUICHE  E=30MM  (PIR)  TRAPEZ H=40MM NAS DUAS FACES  E= 0,50MM COM PINT FACES APARENTES</t>
    </r>
  </si>
  <si>
    <r>
      <rPr>
        <sz val="8"/>
        <rFont val="Arial MT"/>
        <family val="2"/>
      </rPr>
      <t>07.03.136</t>
    </r>
  </si>
  <si>
    <r>
      <rPr>
        <sz val="8"/>
        <rFont val="Arial MT"/>
        <family val="2"/>
      </rPr>
      <t>TELHA GALVALUME / ACO GALV SANDUICHE  E=50MM (PIR)  TRAPEZ H=40MM NAS DUAS FACES  E= 0,50MM COM PINT FACES APARENTES</t>
    </r>
  </si>
  <si>
    <r>
      <rPr>
        <sz val="8"/>
        <rFont val="Arial MT"/>
        <family val="2"/>
      </rPr>
      <t>07.03.137</t>
    </r>
  </si>
  <si>
    <r>
      <rPr>
        <sz val="8"/>
        <rFont val="Arial MT"/>
        <family val="2"/>
      </rPr>
      <t>TELHA GALVALUME / ACO GALV SANDUICHE  E=30MM  (PIR) SUPERIOR TRAPEZ H=40MM / INFERIOR PLANO  E= 0,50MM  COM PINT FACES APARENTES</t>
    </r>
  </si>
  <si>
    <r>
      <rPr>
        <sz val="8"/>
        <rFont val="Arial MT"/>
        <family val="2"/>
      </rPr>
      <t>07.03.138</t>
    </r>
  </si>
  <si>
    <r>
      <rPr>
        <sz val="8"/>
        <rFont val="Arial MT"/>
        <family val="2"/>
      </rPr>
      <t>TELHA GALVALUME / ACO GALV SANDUICHE  E=50MM (PIR) SUPERIOR TRAPEZ H=40MM / INFERIOR PLANO  E= 0,50MM  COM PINT FACES APARENTES</t>
    </r>
  </si>
  <si>
    <r>
      <rPr>
        <sz val="8"/>
        <rFont val="Arial MT"/>
        <family val="2"/>
      </rPr>
      <t>07.03.140</t>
    </r>
  </si>
  <si>
    <r>
      <rPr>
        <sz val="8"/>
        <rFont val="Arial MT"/>
        <family val="2"/>
      </rPr>
      <t>07.03.144</t>
    </r>
  </si>
  <si>
    <r>
      <rPr>
        <sz val="8"/>
        <rFont val="Arial MT"/>
        <family val="2"/>
      </rPr>
      <t>TELHA  GALVALUME / ACO GALV PINT 1 FACE PO OU COIL-COATING ONDULADA CRFS E=0,80MM</t>
    </r>
  </si>
  <si>
    <r>
      <rPr>
        <sz val="8"/>
        <rFont val="Arial MT"/>
        <family val="2"/>
      </rPr>
      <t>07.03.145</t>
    </r>
  </si>
  <si>
    <r>
      <rPr>
        <sz val="8"/>
        <rFont val="Arial MT"/>
        <family val="2"/>
      </rPr>
      <t>TELHA GALVALUME / ACO GALV PINT 1 FACE PO/COIL-COATING TRAPEZ H=100MM E=0,80MM</t>
    </r>
  </si>
  <si>
    <r>
      <rPr>
        <sz val="8"/>
        <rFont val="Arial MT"/>
        <family val="2"/>
      </rPr>
      <t>07.03.146</t>
    </r>
  </si>
  <si>
    <r>
      <rPr>
        <sz val="8"/>
        <rFont val="Arial MT"/>
        <family val="2"/>
      </rPr>
      <t>TELHA GALVALUME / ACO GALV ACABAMENTO NATURAL ONDULADA CRFS E=0,80MM</t>
    </r>
  </si>
  <si>
    <r>
      <rPr>
        <sz val="8"/>
        <rFont val="Arial MT"/>
        <family val="2"/>
      </rPr>
      <t>07.03.147</t>
    </r>
  </si>
  <si>
    <r>
      <rPr>
        <sz val="8"/>
        <rFont val="Arial MT"/>
        <family val="2"/>
      </rPr>
      <t xml:space="preserve">TELHA GALVALUME / ACO GALV ACABAMENTO.NATURAL TRAPEZ H=40MM
</t>
    </r>
    <r>
      <rPr>
        <sz val="8"/>
        <rFont val="Arial MT"/>
        <family val="2"/>
      </rPr>
      <t>.E=0,80MM</t>
    </r>
  </si>
  <si>
    <r>
      <rPr>
        <sz val="8"/>
        <rFont val="Arial MT"/>
        <family val="2"/>
      </rPr>
      <t>07.03.148</t>
    </r>
  </si>
  <si>
    <r>
      <rPr>
        <sz val="8"/>
        <rFont val="Arial MT"/>
        <family val="2"/>
      </rPr>
      <t xml:space="preserve">TELHA GALVALUME / ACO GALV ACABAMENTO.NATURAL TRAPEZ H=100MM
</t>
    </r>
    <r>
      <rPr>
        <sz val="8"/>
        <rFont val="Arial MT"/>
        <family val="2"/>
      </rPr>
      <t>.E=0,80MM</t>
    </r>
  </si>
  <si>
    <r>
      <rPr>
        <sz val="8"/>
        <rFont val="Arial MT"/>
        <family val="2"/>
      </rPr>
      <t>07.03.150</t>
    </r>
  </si>
  <si>
    <r>
      <rPr>
        <sz val="8"/>
        <rFont val="Arial MT"/>
        <family val="2"/>
      </rPr>
      <t>LONA TENSIONADA COM MEMBRANA ARMADA EM TELA DE POLIESTER, CHAPA DE AÇO, CABO DE AÇO, MASTROS METALICOS E  BLOCOS DE FIXAÇAO</t>
    </r>
  </si>
  <si>
    <r>
      <rPr>
        <sz val="8"/>
        <rFont val="Arial MT"/>
        <family val="2"/>
      </rPr>
      <t>07.04.001</t>
    </r>
  </si>
  <si>
    <r>
      <rPr>
        <sz val="8"/>
        <rFont val="Arial MT"/>
        <family val="2"/>
      </rPr>
      <t>CUMEEIRA E ESPIGAO EMBOCADOS PARA TELHA CERAMICA</t>
    </r>
  </si>
  <si>
    <r>
      <rPr>
        <sz val="8"/>
        <rFont val="Arial MT"/>
        <family val="2"/>
      </rPr>
      <t>07.04.034</t>
    </r>
  </si>
  <si>
    <r>
      <rPr>
        <sz val="8"/>
        <rFont val="Arial MT"/>
        <family val="2"/>
      </rPr>
      <t>CUMEEIRA ACO PINT PO/COIL-COATING PERFIL OND/TRAP E=0,65MM H ATE 40MM</t>
    </r>
  </si>
  <si>
    <r>
      <rPr>
        <sz val="8"/>
        <rFont val="Arial MT"/>
        <family val="2"/>
      </rPr>
      <t>07.04.035</t>
    </r>
  </si>
  <si>
    <r>
      <rPr>
        <sz val="8"/>
        <rFont val="Arial MT"/>
        <family val="2"/>
      </rPr>
      <t>CUMEEIRA DE ACO PINT PO OU COIL-COATING LISA OU LISA DENTADA  E=0.5MM</t>
    </r>
  </si>
  <si>
    <r>
      <rPr>
        <sz val="8"/>
        <rFont val="Arial MT"/>
        <family val="2"/>
      </rPr>
      <t>07.04.037</t>
    </r>
  </si>
  <si>
    <r>
      <rPr>
        <sz val="8"/>
        <rFont val="Arial MT"/>
        <family val="2"/>
      </rPr>
      <t>CUMEEIRA ACO GALV PINT PO/COIL-COATING PERFIL TRAPEZ H=100MM  E=0,65MM</t>
    </r>
  </si>
  <si>
    <r>
      <rPr>
        <sz val="8"/>
        <rFont val="Arial MT"/>
        <family val="2"/>
      </rPr>
      <t>07.04.040</t>
    </r>
  </si>
  <si>
    <r>
      <rPr>
        <sz val="8"/>
        <rFont val="Arial MT"/>
        <family val="2"/>
      </rPr>
      <t>CUMEEIRA DE ACO NATURAL LISA OU LISA DENTADA E=0,5MM</t>
    </r>
  </si>
  <si>
    <r>
      <rPr>
        <sz val="8"/>
        <rFont val="Arial MT"/>
        <family val="2"/>
      </rPr>
      <t>07.04.041</t>
    </r>
  </si>
  <si>
    <r>
      <rPr>
        <sz val="8"/>
        <rFont val="Arial MT"/>
        <family val="2"/>
      </rPr>
      <t>CUMEEIRA DE ACO NATURAL PERFIL ONDUL OU TRAP E=0,65MM H ATE 40MM</t>
    </r>
  </si>
  <si>
    <r>
      <rPr>
        <sz val="8"/>
        <rFont val="Arial MT"/>
        <family val="2"/>
      </rPr>
      <t>07.04.042</t>
    </r>
  </si>
  <si>
    <r>
      <rPr>
        <sz val="8"/>
        <rFont val="Arial MT"/>
        <family val="2"/>
      </rPr>
      <t>CUMEEIRA DE ACO GALV NATURAL PERFIL TRAP E=0,5MM H=100MM</t>
    </r>
  </si>
  <si>
    <r>
      <rPr>
        <sz val="8"/>
        <rFont val="Arial MT"/>
        <family val="2"/>
      </rPr>
      <t>07.04.044</t>
    </r>
  </si>
  <si>
    <r>
      <rPr>
        <sz val="8"/>
        <rFont val="Arial MT"/>
        <family val="2"/>
      </rPr>
      <t>RUFO DE ACO NATURAL SIMPLES E=0,5MM</t>
    </r>
  </si>
  <si>
    <r>
      <rPr>
        <sz val="8"/>
        <rFont val="Arial MT"/>
        <family val="2"/>
      </rPr>
      <t>07.04.061</t>
    </r>
  </si>
  <si>
    <r>
      <rPr>
        <sz val="8"/>
        <rFont val="Arial MT"/>
        <family val="2"/>
      </rPr>
      <t>DOMO DE ACRILICO COM CAIXILHO DE ALUMINIO</t>
    </r>
  </si>
  <si>
    <r>
      <rPr>
        <sz val="8"/>
        <rFont val="Arial MT"/>
        <family val="2"/>
      </rPr>
      <t>07.04.099</t>
    </r>
  </si>
  <si>
    <r>
      <rPr>
        <sz val="8"/>
        <rFont val="Arial MT"/>
        <family val="2"/>
      </rPr>
      <t>PECAS PARA COBERTURA</t>
    </r>
  </si>
  <si>
    <r>
      <rPr>
        <sz val="8"/>
        <rFont val="Arial MT"/>
        <family val="2"/>
      </rPr>
      <t>07.04.100</t>
    </r>
  </si>
  <si>
    <r>
      <rPr>
        <sz val="8"/>
        <rFont val="Arial MT"/>
        <family val="2"/>
      </rPr>
      <t>RUFO LISO DE ACO GALV NATURAL E=0,65MM CORTE ATE 300MM</t>
    </r>
  </si>
  <si>
    <r>
      <rPr>
        <sz val="8"/>
        <rFont val="Arial MT"/>
        <family val="2"/>
      </rPr>
      <t>07.04.101</t>
    </r>
  </si>
  <si>
    <r>
      <rPr>
        <sz val="8"/>
        <rFont val="Arial MT"/>
        <family val="2"/>
      </rPr>
      <t>RUFO LISO DE ACO GALV NATURAL E=0,65MM CORTE ATE 400MM</t>
    </r>
  </si>
  <si>
    <r>
      <rPr>
        <sz val="8"/>
        <rFont val="Arial MT"/>
        <family val="2"/>
      </rPr>
      <t>07.04.102</t>
    </r>
  </si>
  <si>
    <r>
      <rPr>
        <sz val="8"/>
        <rFont val="Arial MT"/>
        <family val="2"/>
      </rPr>
      <t>RUFO LISO DE ACO GALV NATURAL E=0,65MM CORTE ATE 600MM</t>
    </r>
  </si>
  <si>
    <r>
      <rPr>
        <sz val="8"/>
        <rFont val="Arial MT"/>
        <family val="2"/>
      </rPr>
      <t>07.04.103</t>
    </r>
  </si>
  <si>
    <r>
      <rPr>
        <sz val="8"/>
        <rFont val="Arial MT"/>
        <family val="2"/>
      </rPr>
      <t>RUFO LISO DE ACO GALV NATURAL E=0,65MM CORTE ACIMA DE 600MM</t>
    </r>
  </si>
  <si>
    <r>
      <rPr>
        <sz val="8"/>
        <rFont val="Arial MT"/>
        <family val="2"/>
      </rPr>
      <t>07.04.112</t>
    </r>
  </si>
  <si>
    <r>
      <rPr>
        <sz val="8"/>
        <rFont val="Arial MT"/>
        <family val="2"/>
      </rPr>
      <t>RUFO DENTADO ACO GALV NATURAL E=0,65MM CORTE ATE 300MM</t>
    </r>
  </si>
  <si>
    <r>
      <rPr>
        <sz val="8"/>
        <rFont val="Arial MT"/>
        <family val="2"/>
      </rPr>
      <t>07.04.113</t>
    </r>
  </si>
  <si>
    <r>
      <rPr>
        <sz val="8"/>
        <rFont val="Arial MT"/>
        <family val="2"/>
      </rPr>
      <t>RUFO DENTADO ACO GALV NATURAL E=0,65MM CORTE ATE 400MM</t>
    </r>
  </si>
  <si>
    <r>
      <rPr>
        <sz val="8"/>
        <rFont val="Arial MT"/>
        <family val="2"/>
      </rPr>
      <t>07.04.114</t>
    </r>
  </si>
  <si>
    <r>
      <rPr>
        <sz val="8"/>
        <rFont val="Arial MT"/>
        <family val="2"/>
      </rPr>
      <t>RUFO DENTADO ACO GALV NATURAL E=0,65MM CORTE ATE 600MM</t>
    </r>
  </si>
  <si>
    <r>
      <rPr>
        <sz val="8"/>
        <rFont val="Arial MT"/>
        <family val="2"/>
      </rPr>
      <t>07.04.115</t>
    </r>
  </si>
  <si>
    <r>
      <rPr>
        <sz val="8"/>
        <rFont val="Arial MT"/>
        <family val="2"/>
      </rPr>
      <t>RUFO DENTADO ACO GALV NATURAL E=0,65MM CORTE ACIMA DE 600MM</t>
    </r>
  </si>
  <si>
    <r>
      <rPr>
        <sz val="8"/>
        <rFont val="Arial MT"/>
        <family val="2"/>
      </rPr>
      <t>07.04.120</t>
    </r>
  </si>
  <si>
    <r>
      <rPr>
        <sz val="8"/>
        <rFont val="Arial MT"/>
        <family val="2"/>
      </rPr>
      <t>RUFO DENTADO ACO GALV PINT PO/COIL-COATING E=0,65MM CORTE ATE 300MM</t>
    </r>
  </si>
  <si>
    <r>
      <rPr>
        <sz val="8"/>
        <rFont val="Arial MT"/>
        <family val="2"/>
      </rPr>
      <t>07.04.121</t>
    </r>
  </si>
  <si>
    <r>
      <rPr>
        <sz val="8"/>
        <rFont val="Arial MT"/>
        <family val="2"/>
      </rPr>
      <t>RUFO DENTADO ACO GALV PINT PO/COIL-COATING E=0,65MM CORTE ATE 400MM</t>
    </r>
  </si>
  <si>
    <r>
      <rPr>
        <sz val="8"/>
        <rFont val="Arial MT"/>
        <family val="2"/>
      </rPr>
      <t>07.04.122</t>
    </r>
  </si>
  <si>
    <r>
      <rPr>
        <sz val="8"/>
        <rFont val="Arial MT"/>
        <family val="2"/>
      </rPr>
      <t>RUFO DENTADO ACO GALV PINT PO/COIL-COATING E=0,50MM CORTE ATE 300MM</t>
    </r>
  </si>
  <si>
    <r>
      <rPr>
        <sz val="8"/>
        <rFont val="Arial MT"/>
        <family val="2"/>
      </rPr>
      <t>07.04.123</t>
    </r>
  </si>
  <si>
    <r>
      <rPr>
        <sz val="8"/>
        <rFont val="Arial MT"/>
        <family val="2"/>
      </rPr>
      <t>RUFO DENTADO ACO GALV PINT PO/COIL-COATING E=0,50MM CORTE ATE 400MM</t>
    </r>
  </si>
  <si>
    <r>
      <rPr>
        <sz val="8"/>
        <rFont val="Arial MT"/>
        <family val="2"/>
      </rPr>
      <t>07.04.124</t>
    </r>
  </si>
  <si>
    <r>
      <rPr>
        <sz val="8"/>
        <rFont val="Arial MT"/>
        <family val="2"/>
      </rPr>
      <t>RUFO DENTADO ACO GALV PINT PO/COIL-COATING E=0,50MM CORTE ATE 600MM</t>
    </r>
  </si>
  <si>
    <r>
      <rPr>
        <sz val="8"/>
        <rFont val="Arial MT"/>
        <family val="2"/>
      </rPr>
      <t>07.04.126</t>
    </r>
  </si>
  <si>
    <r>
      <rPr>
        <sz val="8"/>
        <rFont val="Arial MT"/>
        <family val="2"/>
      </rPr>
      <t>RUFO DENTADO ACO GALV PINT PO/COIL-COATING E=0,65MM CORTE ATE 600MM</t>
    </r>
  </si>
  <si>
    <r>
      <rPr>
        <sz val="8"/>
        <rFont val="Arial MT"/>
        <family val="2"/>
      </rPr>
      <t>07.04.127</t>
    </r>
  </si>
  <si>
    <r>
      <rPr>
        <sz val="8"/>
        <rFont val="Arial MT"/>
        <family val="2"/>
      </rPr>
      <t>RUFO LISO ACO GALV PINT PO OU COIL-COATING E=0,65MM CORTE ATE 300MM</t>
    </r>
  </si>
  <si>
    <r>
      <rPr>
        <sz val="8"/>
        <rFont val="Arial MT"/>
        <family val="2"/>
      </rPr>
      <t>07.04.129</t>
    </r>
  </si>
  <si>
    <r>
      <rPr>
        <sz val="8"/>
        <rFont val="Arial MT"/>
        <family val="2"/>
      </rPr>
      <t>CUMEEIRA ARTICULADA P/ TELHA TECNOLOGIA CRFS ONDULADA</t>
    </r>
  </si>
  <si>
    <r>
      <rPr>
        <sz val="8"/>
        <rFont val="Arial MT"/>
        <family val="2"/>
      </rPr>
      <t>07.04.130</t>
    </r>
  </si>
  <si>
    <r>
      <rPr>
        <sz val="8"/>
        <rFont val="Arial MT"/>
        <family val="2"/>
      </rPr>
      <t>CUMEEIRA SHED P/ TELHA TECNOLOGIA CRFS ONDULADA</t>
    </r>
  </si>
  <si>
    <r>
      <rPr>
        <sz val="8"/>
        <rFont val="Arial MT"/>
        <family val="2"/>
      </rPr>
      <t>07.04.131</t>
    </r>
  </si>
  <si>
    <r>
      <rPr>
        <sz val="8"/>
        <rFont val="Arial MT"/>
        <family val="2"/>
      </rPr>
      <t>RUFO P/ TELHA TECNOLOGIA CRFS ONDULADA</t>
    </r>
  </si>
  <si>
    <r>
      <rPr>
        <sz val="8"/>
        <rFont val="Arial MT"/>
        <family val="2"/>
      </rPr>
      <t>07.04.132</t>
    </r>
  </si>
  <si>
    <r>
      <rPr>
        <sz val="8"/>
        <rFont val="Arial MT"/>
        <family val="2"/>
      </rPr>
      <t>ESPIGAO NORMAL P/ TELHA TECNOLOGIA CRFS ONDULADA</t>
    </r>
  </si>
  <si>
    <r>
      <rPr>
        <sz val="8"/>
        <rFont val="Arial MT"/>
        <family val="2"/>
      </rPr>
      <t>07.04.133</t>
    </r>
  </si>
  <si>
    <r>
      <rPr>
        <sz val="8"/>
        <rFont val="Arial MT"/>
        <family val="2"/>
      </rPr>
      <t>RUFO LISO ACO GALV PINT PO/COIL-COATING E=0,65MM CORTE ATE 400MM</t>
    </r>
  </si>
  <si>
    <r>
      <rPr>
        <sz val="8"/>
        <rFont val="Arial MT"/>
        <family val="2"/>
      </rPr>
      <t>07.04.134</t>
    </r>
  </si>
  <si>
    <r>
      <rPr>
        <sz val="8"/>
        <rFont val="Arial MT"/>
        <family val="2"/>
      </rPr>
      <t>RUFO LISO ACO GALV PINT PO/COIL-COATING E=0,65MM CORTE ATE 600MM</t>
    </r>
  </si>
  <si>
    <r>
      <rPr>
        <sz val="8"/>
        <rFont val="Arial MT"/>
        <family val="2"/>
      </rPr>
      <t>07.04.135</t>
    </r>
  </si>
  <si>
    <r>
      <rPr>
        <sz val="8"/>
        <rFont val="Arial MT"/>
        <family val="2"/>
      </rPr>
      <t>RUFO LISO ACO GALV PINT PO/COIL-COATING E=0,65MM CORTE ACIMA 600MM</t>
    </r>
  </si>
  <si>
    <r>
      <rPr>
        <sz val="8"/>
        <rFont val="Arial MT"/>
        <family val="2"/>
      </rPr>
      <t>07.04.136</t>
    </r>
  </si>
  <si>
    <r>
      <rPr>
        <sz val="8"/>
        <rFont val="Arial MT"/>
        <family val="2"/>
      </rPr>
      <t>RUFO DENTADO ACO GALV PINT PO/COIL-COATING E=0,65MM CORTE ACIMA 600MM</t>
    </r>
  </si>
  <si>
    <r>
      <rPr>
        <sz val="8"/>
        <rFont val="Arial MT"/>
        <family val="2"/>
      </rPr>
      <t>07.04.146</t>
    </r>
  </si>
  <si>
    <r>
      <rPr>
        <sz val="8"/>
        <rFont val="Arial MT"/>
        <family val="2"/>
      </rPr>
      <t>CUMEEIRA ACO GALV. PINT PO/COIL-COATING PERFIL OND/TRAP E=0,80M H ATE 40MM</t>
    </r>
  </si>
  <si>
    <r>
      <rPr>
        <sz val="8"/>
        <rFont val="Arial MT"/>
        <family val="2"/>
      </rPr>
      <t>07.04.148</t>
    </r>
  </si>
  <si>
    <r>
      <rPr>
        <sz val="8"/>
        <rFont val="Arial MT"/>
        <family val="2"/>
      </rPr>
      <t>CUMEEIRA DE ACO GALV ACABAMENTO NATURAL PERFIL ONDUL OU TRAP E=0,80MM H ATE 40MM</t>
    </r>
  </si>
  <si>
    <r>
      <rPr>
        <sz val="8"/>
        <rFont val="Arial MT"/>
        <family val="2"/>
      </rPr>
      <t>07.04.150</t>
    </r>
  </si>
  <si>
    <r>
      <rPr>
        <sz val="8"/>
        <rFont val="Arial MT"/>
        <family val="2"/>
      </rPr>
      <t>RUFO LISO DE ACO GALV ACABAMENTO NATURAL E=0,80MM CORTE ATE 300MM</t>
    </r>
  </si>
  <si>
    <r>
      <rPr>
        <sz val="8"/>
        <rFont val="Arial MT"/>
        <family val="2"/>
      </rPr>
      <t>07.04.151</t>
    </r>
  </si>
  <si>
    <r>
      <rPr>
        <sz val="8"/>
        <rFont val="Arial MT"/>
        <family val="2"/>
      </rPr>
      <t>RUFO LISO DE ACO GALV ACABAMENTO NATURAL E=0,80MM CORTE ATE 400MM</t>
    </r>
  </si>
  <si>
    <r>
      <rPr>
        <sz val="8"/>
        <rFont val="Arial MT"/>
        <family val="2"/>
      </rPr>
      <t>07.04.152</t>
    </r>
  </si>
  <si>
    <r>
      <rPr>
        <sz val="8"/>
        <rFont val="Arial MT"/>
        <family val="2"/>
      </rPr>
      <t>RUFO LISO DE ACO GALV ACABAMENTO NATURAL E=0,80MM CORTE ATE 600MM</t>
    </r>
  </si>
  <si>
    <r>
      <rPr>
        <sz val="8"/>
        <rFont val="Arial MT"/>
        <family val="2"/>
      </rPr>
      <t>07.04.153</t>
    </r>
  </si>
  <si>
    <r>
      <rPr>
        <sz val="8"/>
        <rFont val="Arial MT"/>
        <family val="2"/>
      </rPr>
      <t>RUFO LISO DE ACO GALV ACABAMENTO NATURAL E=0,80MM CORTE ACIMA DE 600MM</t>
    </r>
  </si>
  <si>
    <r>
      <rPr>
        <sz val="8"/>
        <rFont val="Arial MT"/>
        <family val="2"/>
      </rPr>
      <t>07.04.154</t>
    </r>
  </si>
  <si>
    <r>
      <rPr>
        <sz val="8"/>
        <rFont val="Arial MT"/>
        <family val="2"/>
      </rPr>
      <t>RUFO DENTADO ACO GALV ACABAMENTO NATURAL E=0,80MM CORTE ATE 300MM</t>
    </r>
  </si>
  <si>
    <r>
      <rPr>
        <sz val="8"/>
        <rFont val="Arial MT"/>
        <family val="2"/>
      </rPr>
      <t>07.04.155</t>
    </r>
  </si>
  <si>
    <r>
      <rPr>
        <sz val="8"/>
        <rFont val="Arial MT"/>
        <family val="2"/>
      </rPr>
      <t>RUFO DENTADO ACO GALV ACABAMENTO NATURAL E=0,80MM CORTE ATE 400MM</t>
    </r>
  </si>
  <si>
    <r>
      <rPr>
        <sz val="8"/>
        <rFont val="Arial MT"/>
        <family val="2"/>
      </rPr>
      <t>07.04.156</t>
    </r>
  </si>
  <si>
    <r>
      <rPr>
        <sz val="8"/>
        <rFont val="Arial MT"/>
        <family val="2"/>
      </rPr>
      <t>RUFO DENTADO ACO GALV ACABAMENTO NATURAL E=0,80MM CORTE ATE 600MM</t>
    </r>
  </si>
  <si>
    <r>
      <rPr>
        <sz val="8"/>
        <rFont val="Arial MT"/>
        <family val="2"/>
      </rPr>
      <t>07.04.157</t>
    </r>
  </si>
  <si>
    <r>
      <rPr>
        <sz val="8"/>
        <rFont val="Arial MT"/>
        <family val="2"/>
      </rPr>
      <t>07.04.158</t>
    </r>
  </si>
  <si>
    <r>
      <rPr>
        <sz val="8"/>
        <rFont val="Arial MT"/>
        <family val="2"/>
      </rPr>
      <t>RUFO DENTADO ACO GALV PINT PO/COIL-COATING E=0,80MM CORTE ATE 300MM</t>
    </r>
  </si>
  <si>
    <r>
      <rPr>
        <sz val="8"/>
        <rFont val="Arial MT"/>
        <family val="2"/>
      </rPr>
      <t>07.04.159</t>
    </r>
  </si>
  <si>
    <r>
      <rPr>
        <sz val="8"/>
        <rFont val="Arial MT"/>
        <family val="2"/>
      </rPr>
      <t>RUFO DENTADO ACO GALV PINT PO/COIL-COATING E=0,80MM CORTE ATE 400MM</t>
    </r>
  </si>
  <si>
    <r>
      <rPr>
        <sz val="8"/>
        <rFont val="Arial MT"/>
        <family val="2"/>
      </rPr>
      <t>07.04.160</t>
    </r>
  </si>
  <si>
    <r>
      <rPr>
        <sz val="8"/>
        <rFont val="Arial MT"/>
        <family val="2"/>
      </rPr>
      <t>RUFO DENTADO ACO GALV PINT PO/COIL-COATING E=0,80MM CORTE ATE 600MM</t>
    </r>
  </si>
  <si>
    <r>
      <rPr>
        <sz val="8"/>
        <rFont val="Arial MT"/>
        <family val="2"/>
      </rPr>
      <t>07.04.161</t>
    </r>
  </si>
  <si>
    <r>
      <rPr>
        <sz val="8"/>
        <rFont val="Arial MT"/>
        <family val="2"/>
      </rPr>
      <t>RUFO DENTADO ACO GALV PINT PO/COIL-COATING E=0,80MM CORTE ACIMA 600MM</t>
    </r>
  </si>
  <si>
    <r>
      <rPr>
        <sz val="8"/>
        <rFont val="Arial MT"/>
        <family val="2"/>
      </rPr>
      <t>07.04.162</t>
    </r>
  </si>
  <si>
    <r>
      <rPr>
        <sz val="8"/>
        <rFont val="Arial MT"/>
        <family val="2"/>
      </rPr>
      <t>RUFO LISO ACO GALV PINT PO OU COIL-COATING E=0,80MM CORTE ATE 300MM</t>
    </r>
  </si>
  <si>
    <r>
      <rPr>
        <sz val="8"/>
        <rFont val="Arial MT"/>
        <family val="2"/>
      </rPr>
      <t>07.04.163</t>
    </r>
  </si>
  <si>
    <r>
      <rPr>
        <sz val="8"/>
        <rFont val="Arial MT"/>
        <family val="2"/>
      </rPr>
      <t>RUFO LISO ACO GALV PINT PO/COIL-COATING E=0,80MM CORTE ATE 400MM</t>
    </r>
  </si>
  <si>
    <r>
      <rPr>
        <sz val="8"/>
        <rFont val="Arial MT"/>
        <family val="2"/>
      </rPr>
      <t>07.04.164</t>
    </r>
  </si>
  <si>
    <r>
      <rPr>
        <sz val="8"/>
        <rFont val="Arial MT"/>
        <family val="2"/>
      </rPr>
      <t>RUFO LISO ACO GALV PINT PO/COIL-COATING E=0,80MM CORTE ATE 600MM</t>
    </r>
  </si>
  <si>
    <r>
      <rPr>
        <sz val="8"/>
        <rFont val="Arial MT"/>
        <family val="2"/>
      </rPr>
      <t>07.04.165</t>
    </r>
  </si>
  <si>
    <r>
      <rPr>
        <sz val="8"/>
        <rFont val="Arial MT"/>
        <family val="2"/>
      </rPr>
      <t>RUFO LISO ACO GALV PINT PO/COIL-COATING E=0,80MM CORTE ACIMA 600MM</t>
    </r>
  </si>
  <si>
    <r>
      <rPr>
        <sz val="8"/>
        <rFont val="Arial MT"/>
        <family val="2"/>
      </rPr>
      <t>07.05.007</t>
    </r>
  </si>
  <si>
    <r>
      <rPr>
        <sz val="8"/>
        <rFont val="Arial MT"/>
        <family val="2"/>
      </rPr>
      <t xml:space="preserve">FECHAMENTO TELHA PERF GALVALUME / ACO GALV
</t>
    </r>
    <r>
      <rPr>
        <sz val="8"/>
        <rFont val="Arial MT"/>
        <family val="2"/>
      </rPr>
      <t>TRAPEZ H=40MM E=0,65MM PINT PO 2 FACES  Ø FURO ATE 3,17MM AREA PERFURADA ATÉ 40%</t>
    </r>
  </si>
  <si>
    <r>
      <rPr>
        <sz val="8"/>
        <rFont val="Arial MT"/>
        <family val="2"/>
      </rPr>
      <t>07.05.008</t>
    </r>
  </si>
  <si>
    <r>
      <rPr>
        <sz val="8"/>
        <rFont val="Arial MT"/>
        <family val="2"/>
      </rPr>
      <t>FECHAMENTO TELHA PERF GALVALUME / ACO GALV TRAPEZ H=35MM E=0,65MM PINT PO 2 FACES  Ø FURO ATE 3,17MM AREA PERFURADA ATÉ 40%</t>
    </r>
  </si>
  <si>
    <r>
      <rPr>
        <sz val="8"/>
        <rFont val="Arial MT"/>
        <family val="2"/>
      </rPr>
      <t>07.05.010</t>
    </r>
  </si>
  <si>
    <r>
      <rPr>
        <sz val="8"/>
        <rFont val="Arial MT"/>
        <family val="2"/>
      </rPr>
      <t>VEDACAO LATERAL DE COBERTURA COM TELA DE NYLON</t>
    </r>
  </si>
  <si>
    <r>
      <rPr>
        <sz val="8"/>
        <rFont val="Arial MT"/>
        <family val="2"/>
      </rPr>
      <t>07.05.023</t>
    </r>
  </si>
  <si>
    <r>
      <rPr>
        <sz val="8"/>
        <rFont val="Arial MT"/>
        <family val="2"/>
      </rPr>
      <t>FECHAMENTO TELHA GALVALUME / AÇO GALV TRAP H=40MM E=0,80MM PINT PO 2 FACES USO EXCLUSIVO FUNDO Q. ESPORTES</t>
    </r>
  </si>
  <si>
    <r>
      <rPr>
        <sz val="8"/>
        <rFont val="Arial MT"/>
        <family val="2"/>
      </rPr>
      <t>07.05.025</t>
    </r>
  </si>
  <si>
    <r>
      <rPr>
        <sz val="8"/>
        <rFont val="Arial MT"/>
        <family val="2"/>
      </rPr>
      <t>FECHAMENTO TELHA PERF GALVALUME / AÇO GALV  TRAP H=40MM  E=0,80MM PINT PO 2 FACES  Ø FURO ATE 3,17MM AREA PERFURADA ATE 40%  USO EXCLUSIVO LATERAL Q. ESPORTES</t>
    </r>
  </si>
  <si>
    <r>
      <rPr>
        <sz val="8"/>
        <rFont val="Arial MT"/>
        <family val="2"/>
      </rPr>
      <t>07.05.080</t>
    </r>
  </si>
  <si>
    <r>
      <rPr>
        <sz val="8"/>
        <rFont val="Arial MT"/>
        <family val="2"/>
      </rPr>
      <t>SUB-COBERTURA COM MANTA ALUMINIZADA</t>
    </r>
  </si>
  <si>
    <r>
      <rPr>
        <sz val="8"/>
        <rFont val="Arial MT"/>
        <family val="2"/>
      </rPr>
      <t>07.05.099</t>
    </r>
  </si>
  <si>
    <r>
      <rPr>
        <sz val="8"/>
        <rFont val="Arial MT"/>
        <family val="2"/>
      </rPr>
      <t>FECHAMENTOS E/OU VEDACOES</t>
    </r>
  </si>
  <si>
    <r>
      <rPr>
        <sz val="8"/>
        <rFont val="Arial MT"/>
        <family val="2"/>
      </rPr>
      <t>07.50.001</t>
    </r>
  </si>
  <si>
    <r>
      <rPr>
        <sz val="8"/>
        <rFont val="Arial MT"/>
        <family val="2"/>
      </rPr>
      <t>DEMOLICAO DE TELHA FIBRO CIMENTO TRAPEZOIDAL</t>
    </r>
  </si>
  <si>
    <r>
      <rPr>
        <sz val="8"/>
        <rFont val="Arial MT"/>
        <family val="2"/>
      </rPr>
      <t>07.60.001</t>
    </r>
  </si>
  <si>
    <r>
      <rPr>
        <sz val="8"/>
        <rFont val="Arial MT"/>
        <family val="2"/>
      </rPr>
      <t>RETIRADA DE ESTRUT DE MADEIRA EM TESOURA,PONTAL OU MISTA P/TELHA BARRO SOBRE LAJE</t>
    </r>
  </si>
  <si>
    <r>
      <rPr>
        <sz val="8"/>
        <rFont val="Arial MT"/>
        <family val="2"/>
      </rPr>
      <t>07.60.002</t>
    </r>
  </si>
  <si>
    <r>
      <rPr>
        <sz val="8"/>
        <rFont val="Arial MT"/>
        <family val="2"/>
      </rPr>
      <t>RETIRADA DE ESTRUT DE MADEIRA EM TESOURA PARA TELHAS DE BARRO SOBRE VAO LIVRE</t>
    </r>
  </si>
  <si>
    <r>
      <rPr>
        <sz val="8"/>
        <rFont val="Arial MT"/>
        <family val="2"/>
      </rPr>
      <t>07.60.005</t>
    </r>
  </si>
  <si>
    <r>
      <rPr>
        <sz val="8"/>
        <rFont val="Arial MT"/>
        <family val="2"/>
      </rPr>
      <t>RETIRADA DE ESTRUT DE MADEIRA EM TESOURA,PONTAL OU MISTA P/TELHA FIBRO-CIM SOBRE LAJE</t>
    </r>
  </si>
  <si>
    <r>
      <rPr>
        <sz val="8"/>
        <rFont val="Arial MT"/>
        <family val="2"/>
      </rPr>
      <t>07.60.006</t>
    </r>
  </si>
  <si>
    <r>
      <rPr>
        <sz val="8"/>
        <rFont val="Arial MT"/>
        <family val="2"/>
      </rPr>
      <t>RETIRADA DE ESTRUT DE MADEIRA EM TESOURA,PARA TELHA DE FIBRO-CIM SOBR VAO LIVRE</t>
    </r>
  </si>
  <si>
    <r>
      <rPr>
        <sz val="8"/>
        <rFont val="Arial MT"/>
        <family val="2"/>
      </rPr>
      <t>07.60.010</t>
    </r>
  </si>
  <si>
    <r>
      <rPr>
        <sz val="8"/>
        <rFont val="Arial MT"/>
        <family val="2"/>
      </rPr>
      <t>RETIRADA DE VIGAMENTO DE APOIO P/TELHAS DE BARRO/FIBRO-CIM/AL/PLAST/PLANA PRE-FAB</t>
    </r>
  </si>
  <si>
    <r>
      <rPr>
        <sz val="8"/>
        <rFont val="Arial MT"/>
        <family val="2"/>
      </rPr>
      <t>07.60.015</t>
    </r>
  </si>
  <si>
    <r>
      <rPr>
        <sz val="8"/>
        <rFont val="Arial MT"/>
        <family val="2"/>
      </rPr>
      <t>RETIRADA DE CAIBROS</t>
    </r>
  </si>
  <si>
    <r>
      <rPr>
        <sz val="8"/>
        <rFont val="Arial MT"/>
        <family val="2"/>
      </rPr>
      <t>07.60.016</t>
    </r>
  </si>
  <si>
    <r>
      <rPr>
        <sz val="8"/>
        <rFont val="Arial MT"/>
        <family val="2"/>
      </rPr>
      <t>RETIRADA DE RIPAS</t>
    </r>
  </si>
  <si>
    <r>
      <rPr>
        <sz val="8"/>
        <rFont val="Arial MT"/>
        <family val="2"/>
      </rPr>
      <t>07.60.020</t>
    </r>
  </si>
  <si>
    <r>
      <rPr>
        <sz val="8"/>
        <rFont val="Arial MT"/>
        <family val="2"/>
      </rPr>
      <t>RETIRADA DE FERRAGENS PARA ESTRUTURA DE MADEIRA</t>
    </r>
  </si>
  <si>
    <r>
      <rPr>
        <sz val="8"/>
        <rFont val="Arial MT"/>
        <family val="2"/>
      </rPr>
      <t>07.60.050</t>
    </r>
  </si>
  <si>
    <r>
      <rPr>
        <sz val="8"/>
        <rFont val="Arial MT"/>
        <family val="2"/>
      </rPr>
      <t>RETIRADA DE TELHAS DE BARRO</t>
    </r>
  </si>
  <si>
    <r>
      <rPr>
        <sz val="8"/>
        <rFont val="Arial MT"/>
        <family val="2"/>
      </rPr>
      <t>07.60.051</t>
    </r>
  </si>
  <si>
    <r>
      <rPr>
        <sz val="8"/>
        <rFont val="Arial MT"/>
        <family val="2"/>
      </rPr>
      <t>RETIRADA DE TELHAS DE BARRO - S/REAPROV</t>
    </r>
  </si>
  <si>
    <r>
      <rPr>
        <sz val="8"/>
        <rFont val="Arial MT"/>
        <family val="2"/>
      </rPr>
      <t>07.60.055</t>
    </r>
  </si>
  <si>
    <r>
      <rPr>
        <sz val="8"/>
        <rFont val="Arial MT"/>
        <family val="2"/>
      </rPr>
      <t>RETIRADA DE CUMEEIRAS E ESPIGÕES DE BARRO</t>
    </r>
  </si>
  <si>
    <r>
      <rPr>
        <sz val="8"/>
        <rFont val="Arial MT"/>
        <family val="2"/>
      </rPr>
      <t>07.60.056</t>
    </r>
  </si>
  <si>
    <r>
      <rPr>
        <sz val="8"/>
        <rFont val="Arial MT"/>
        <family val="2"/>
      </rPr>
      <t>RETIRADA DE CUMEEIRAS E ESPIGOES DE BARRO - S/REAPROV</t>
    </r>
  </si>
  <si>
    <r>
      <rPr>
        <sz val="8"/>
        <rFont val="Arial MT"/>
        <family val="2"/>
      </rPr>
      <t>07.60.060</t>
    </r>
  </si>
  <si>
    <r>
      <rPr>
        <sz val="8"/>
        <rFont val="Arial MT"/>
        <family val="2"/>
      </rPr>
      <t>RETIRADA DE TELHAS OND DE FIBRO-CIM/PLAST OU ALUM/PLANA PRE FAB</t>
    </r>
  </si>
  <si>
    <r>
      <rPr>
        <sz val="8"/>
        <rFont val="Arial MT"/>
        <family val="2"/>
      </rPr>
      <t>07.60.061</t>
    </r>
  </si>
  <si>
    <r>
      <rPr>
        <sz val="8"/>
        <rFont val="Arial MT"/>
        <family val="2"/>
      </rPr>
      <t>07.60.065</t>
    </r>
  </si>
  <si>
    <r>
      <rPr>
        <sz val="8"/>
        <rFont val="Arial MT"/>
        <family val="2"/>
      </rPr>
      <t>RETIRADA DE CUMEEIRAS, ESPIGÕES E RUFOS DE FIBRO-CIMENTO</t>
    </r>
  </si>
  <si>
    <r>
      <rPr>
        <sz val="8"/>
        <rFont val="Arial MT"/>
        <family val="2"/>
      </rPr>
      <t>07.60.066</t>
    </r>
  </si>
  <si>
    <r>
      <rPr>
        <sz val="8"/>
        <rFont val="Arial MT"/>
        <family val="2"/>
      </rPr>
      <t>RETIRADA DE CUMEEIRAS, ESPIGOES E RUFOS DE FIBRO-CIMENTO - S/REAPROV</t>
    </r>
  </si>
  <si>
    <r>
      <rPr>
        <sz val="8"/>
        <rFont val="Arial MT"/>
        <family val="2"/>
      </rPr>
      <t>07.60.099</t>
    </r>
  </si>
  <si>
    <r>
      <rPr>
        <sz val="8"/>
        <rFont val="Arial MT"/>
        <family val="2"/>
      </rPr>
      <t>07.70.001</t>
    </r>
  </si>
  <si>
    <r>
      <rPr>
        <sz val="8"/>
        <rFont val="Arial MT"/>
        <family val="2"/>
      </rPr>
      <t>RECOLOCAÇÃO DE RIPAS</t>
    </r>
  </si>
  <si>
    <r>
      <rPr>
        <sz val="8"/>
        <rFont val="Arial MT"/>
        <family val="2"/>
      </rPr>
      <t>07.70.002</t>
    </r>
  </si>
  <si>
    <r>
      <rPr>
        <sz val="8"/>
        <rFont val="Arial MT"/>
        <family val="2"/>
      </rPr>
      <t>RECOLOCAÇÃO DE CAIBROS</t>
    </r>
  </si>
  <si>
    <r>
      <rPr>
        <sz val="8"/>
        <rFont val="Arial MT"/>
        <family val="2"/>
      </rPr>
      <t>07.70.003</t>
    </r>
  </si>
  <si>
    <r>
      <rPr>
        <sz val="8"/>
        <rFont val="Arial MT"/>
        <family val="2"/>
      </rPr>
      <t>RECOLOCAÇÃO DE VIGAS</t>
    </r>
  </si>
  <si>
    <r>
      <rPr>
        <sz val="8"/>
        <rFont val="Arial MT"/>
        <family val="2"/>
      </rPr>
      <t>07.70.010</t>
    </r>
  </si>
  <si>
    <r>
      <rPr>
        <sz val="8"/>
        <rFont val="Arial MT"/>
        <family val="2"/>
      </rPr>
      <t>RECOLOCAÇÃO DE FERRAGEM PARA ESTRUTURA DE MADEIRA</t>
    </r>
  </si>
  <si>
    <r>
      <rPr>
        <sz val="8"/>
        <rFont val="Arial MT"/>
        <family val="2"/>
      </rPr>
      <t>07.70.050</t>
    </r>
  </si>
  <si>
    <r>
      <rPr>
        <sz val="8"/>
        <rFont val="Arial MT"/>
        <family val="2"/>
      </rPr>
      <t>RECOLOCAÇÃO DE TELHAS DE BARRO TIPO FRANCESA / ROMANA</t>
    </r>
  </si>
  <si>
    <r>
      <rPr>
        <sz val="8"/>
        <rFont val="Arial MT"/>
        <family val="2"/>
      </rPr>
      <t>07.70.052</t>
    </r>
  </si>
  <si>
    <r>
      <rPr>
        <sz val="8"/>
        <rFont val="Arial MT"/>
        <family val="2"/>
      </rPr>
      <t>RECOLOCAÇÃO DE TELHA DE BARRO TIPO PLAN</t>
    </r>
  </si>
  <si>
    <r>
      <rPr>
        <sz val="8"/>
        <rFont val="Arial MT"/>
        <family val="2"/>
      </rPr>
      <t>07.70.055</t>
    </r>
  </si>
  <si>
    <r>
      <rPr>
        <sz val="8"/>
        <rFont val="Arial MT"/>
        <family val="2"/>
      </rPr>
      <t>RECOLOCAÇÃO DE TELHA DE FIBROCIMENTO, PLÁSTICO OU ALUMÍNIO</t>
    </r>
  </si>
  <si>
    <r>
      <rPr>
        <sz val="8"/>
        <rFont val="Arial MT"/>
        <family val="2"/>
      </rPr>
      <t>07.70.080</t>
    </r>
  </si>
  <si>
    <r>
      <rPr>
        <sz val="8"/>
        <rFont val="Arial MT"/>
        <family val="2"/>
      </rPr>
      <t>RECOLOCAÇÃO DE CUMEEIRAS E ESPIGÕES DE BARRO</t>
    </r>
  </si>
  <si>
    <r>
      <rPr>
        <sz val="8"/>
        <rFont val="Arial MT"/>
        <family val="2"/>
      </rPr>
      <t>07.70.081</t>
    </r>
  </si>
  <si>
    <r>
      <rPr>
        <sz val="8"/>
        <rFont val="Arial MT"/>
        <family val="2"/>
      </rPr>
      <t>RECOLOCAÇÃO DE CUMEEIRAS, ESPIGÕES E RUFOS DE CRFS</t>
    </r>
  </si>
  <si>
    <r>
      <rPr>
        <sz val="8"/>
        <rFont val="Arial MT"/>
        <family val="2"/>
      </rPr>
      <t>07.70.099</t>
    </r>
  </si>
  <si>
    <r>
      <rPr>
        <sz val="8"/>
        <rFont val="Arial MT"/>
        <family val="2"/>
      </rPr>
      <t>RECOLOCACOES DE COBERTURA</t>
    </r>
  </si>
  <si>
    <r>
      <rPr>
        <sz val="8"/>
        <rFont val="Arial MT"/>
        <family val="2"/>
      </rPr>
      <t>07.80.001</t>
    </r>
  </si>
  <si>
    <r>
      <rPr>
        <sz val="8"/>
        <rFont val="Arial MT"/>
        <family val="2"/>
      </rPr>
      <t>RIPAS DE 5 X 1,5 CM G1-C6</t>
    </r>
  </si>
  <si>
    <r>
      <rPr>
        <sz val="8"/>
        <rFont val="Arial MT"/>
        <family val="2"/>
      </rPr>
      <t>07.80.002</t>
    </r>
  </si>
  <si>
    <r>
      <rPr>
        <sz val="8"/>
        <rFont val="Arial MT"/>
        <family val="2"/>
      </rPr>
      <t>CAIBRO DE 5 X 6 CM G1-C6</t>
    </r>
  </si>
  <si>
    <r>
      <rPr>
        <sz val="8"/>
        <rFont val="Arial MT"/>
        <family val="2"/>
      </rPr>
      <t>07.80.003</t>
    </r>
  </si>
  <si>
    <r>
      <rPr>
        <sz val="8"/>
        <rFont val="Arial MT"/>
        <family val="2"/>
      </rPr>
      <t>TABUA DE 12 X 3 CM G1-C6</t>
    </r>
  </si>
  <si>
    <r>
      <rPr>
        <sz val="8"/>
        <rFont val="Arial MT"/>
        <family val="2"/>
      </rPr>
      <t>07.80.004</t>
    </r>
  </si>
  <si>
    <r>
      <rPr>
        <sz val="8"/>
        <rFont val="Arial MT"/>
        <family val="2"/>
      </rPr>
      <t>VIGA DE MADEIRA 6 X 12 CM G1-C6</t>
    </r>
  </si>
  <si>
    <r>
      <rPr>
        <sz val="8"/>
        <rFont val="Arial MT"/>
        <family val="2"/>
      </rPr>
      <t>07.80.005</t>
    </r>
  </si>
  <si>
    <r>
      <rPr>
        <sz val="8"/>
        <rFont val="Arial MT"/>
        <family val="2"/>
      </rPr>
      <t>VIGA DE MADEIRA 6 X 16 CM G1-C6</t>
    </r>
  </si>
  <si>
    <r>
      <rPr>
        <sz val="8"/>
        <rFont val="Arial MT"/>
        <family val="2"/>
      </rPr>
      <t>07.80.008</t>
    </r>
  </si>
  <si>
    <r>
      <rPr>
        <sz val="8"/>
        <rFont val="Arial MT"/>
        <family val="2"/>
      </rPr>
      <t>SARRAFO APARELHADO 10X2,5CM G1-C2</t>
    </r>
  </si>
  <si>
    <r>
      <rPr>
        <sz val="8"/>
        <rFont val="Arial MT"/>
        <family val="2"/>
      </rPr>
      <t>ML</t>
    </r>
  </si>
  <si>
    <r>
      <rPr>
        <sz val="8"/>
        <rFont val="Arial MT"/>
        <family val="2"/>
      </rPr>
      <t>07.80.009</t>
    </r>
  </si>
  <si>
    <r>
      <rPr>
        <sz val="8"/>
        <rFont val="Arial MT"/>
        <family val="2"/>
      </rPr>
      <t>PECAS ESPECIAIS DE MADEIRA SERRADA G1-C6</t>
    </r>
  </si>
  <si>
    <r>
      <rPr>
        <sz val="8"/>
        <rFont val="Arial MT"/>
        <family val="2"/>
      </rPr>
      <t>07.80.019</t>
    </r>
  </si>
  <si>
    <r>
      <rPr>
        <sz val="8"/>
        <rFont val="Arial MT"/>
        <family val="2"/>
      </rPr>
      <t>PARAFUSO PARA FIXACAO DE TELHA ONDULADA CRFS</t>
    </r>
  </si>
  <si>
    <r>
      <rPr>
        <sz val="8"/>
        <rFont val="Arial MT"/>
        <family val="2"/>
      </rPr>
      <t>07.80.020</t>
    </r>
  </si>
  <si>
    <r>
      <rPr>
        <sz val="8"/>
        <rFont val="Arial MT"/>
        <family val="2"/>
      </rPr>
      <t>PARAFUSO OU GANCHO P/ FIXACAO TELHA CRFS MODULADA</t>
    </r>
  </si>
  <si>
    <r>
      <rPr>
        <sz val="8"/>
        <rFont val="Arial MT"/>
        <family val="2"/>
      </rPr>
      <t>07.80.022</t>
    </r>
  </si>
  <si>
    <r>
      <rPr>
        <sz val="8"/>
        <rFont val="Arial MT"/>
        <family val="2"/>
      </rPr>
      <t>CHAPUZ METÁLICO FERRO 2" X 1/4" ENCONTRO CUMEEIRA/PENDURAL INCLUSIVE PARAFUSOS</t>
    </r>
  </si>
  <si>
    <r>
      <rPr>
        <sz val="8"/>
        <rFont val="Arial MT"/>
        <family val="2"/>
      </rPr>
      <t>07.80.023</t>
    </r>
  </si>
  <si>
    <r>
      <rPr>
        <sz val="8"/>
        <rFont val="Arial MT"/>
        <family val="2"/>
      </rPr>
      <t>ESTRIBO/GRAMPO FERRO REDONDO 1/2" INCLUSO CHAPA E PORCAS</t>
    </r>
  </si>
  <si>
    <r>
      <rPr>
        <sz val="8"/>
        <rFont val="Arial MT"/>
        <family val="2"/>
      </rPr>
      <t>07.80.024</t>
    </r>
  </si>
  <si>
    <r>
      <rPr>
        <sz val="8"/>
        <rFont val="Arial MT"/>
        <family val="2"/>
      </rPr>
      <t>CHAPUZ METALICO 2X40CM FERRO 2" X 1/4" INCLUSIVE PARAFUSOS</t>
    </r>
  </si>
  <si>
    <r>
      <rPr>
        <sz val="8"/>
        <rFont val="Arial MT"/>
        <family val="2"/>
      </rPr>
      <t>07.80.025</t>
    </r>
  </si>
  <si>
    <r>
      <rPr>
        <sz val="8"/>
        <rFont val="Arial MT"/>
        <family val="2"/>
      </rPr>
      <t>TELHA DE CONCRETO COR VERMELHA</t>
    </r>
  </si>
  <si>
    <r>
      <rPr>
        <sz val="8"/>
        <rFont val="Arial MT"/>
        <family val="2"/>
      </rPr>
      <t>07.80.026</t>
    </r>
  </si>
  <si>
    <r>
      <rPr>
        <sz val="8"/>
        <rFont val="Arial MT"/>
        <family val="2"/>
      </rPr>
      <t>TELHA DE CONCRETO COR CINZA</t>
    </r>
  </si>
  <si>
    <r>
      <rPr>
        <sz val="8"/>
        <rFont val="Arial MT"/>
        <family val="2"/>
      </rPr>
      <t>07.80.027</t>
    </r>
  </si>
  <si>
    <r>
      <rPr>
        <sz val="8"/>
        <rFont val="Arial MT"/>
        <family val="2"/>
      </rPr>
      <t>TELHA GALVALUME / ACO GALV AUTOPORTANTE DOIS APOIOS VÃO MÁXIMO ATÉ 11METROS E=0,80MM H=260MM ACABAMENTO NATURAL</t>
    </r>
  </si>
  <si>
    <r>
      <rPr>
        <sz val="8"/>
        <rFont val="Arial MT"/>
        <family val="2"/>
      </rPr>
      <t>07.80.028</t>
    </r>
  </si>
  <si>
    <r>
      <rPr>
        <sz val="8"/>
        <rFont val="Arial MT"/>
        <family val="2"/>
      </rPr>
      <t>TELHA GALVALUME / ACO GALV AUTOPORTANTE DOIS APOIOS VÃO MÁXIMO ATÉ 11 METROS E=0,80MM H=260MM ACABAMENTO NATURAL SANDUICHE DE LÃ DE ROCHA E=50 MM ENVELOPADA</t>
    </r>
  </si>
  <si>
    <r>
      <rPr>
        <sz val="8"/>
        <rFont val="Arial MT"/>
        <family val="2"/>
      </rPr>
      <t>07.80.029</t>
    </r>
  </si>
  <si>
    <r>
      <rPr>
        <sz val="8"/>
        <rFont val="Arial MT"/>
        <family val="2"/>
      </rPr>
      <t>TELHA GALVALUME / ACO GALV AUTOPORTANTE DOIS APOIOS VÃO MÁXIMO ATÉ 11 METROS E=0,80MM H=260MM FACE INFERIOR PINTADA SANDUICHE DE LÃ DE ROCHA E=50 MM ENVELOPADA</t>
    </r>
  </si>
  <si>
    <r>
      <rPr>
        <sz val="8"/>
        <rFont val="Arial MT"/>
        <family val="2"/>
      </rPr>
      <t>07.80.030</t>
    </r>
  </si>
  <si>
    <r>
      <rPr>
        <sz val="8"/>
        <rFont val="Arial MT"/>
        <family val="2"/>
      </rPr>
      <t>TELHAS CERAMICA TIPO FRANCESA</t>
    </r>
  </si>
  <si>
    <r>
      <rPr>
        <sz val="8"/>
        <rFont val="Arial MT"/>
        <family val="2"/>
      </rPr>
      <t>07.80.032</t>
    </r>
  </si>
  <si>
    <r>
      <rPr>
        <sz val="8"/>
        <rFont val="Arial MT"/>
        <family val="2"/>
      </rPr>
      <t>CUMEEIRA E ESPIGAO EMBOCADOS PARA TELHAS CERAMICA</t>
    </r>
  </si>
  <si>
    <r>
      <rPr>
        <sz val="8"/>
        <rFont val="Arial MT"/>
        <family val="2"/>
      </rPr>
      <t>07.80.033</t>
    </r>
  </si>
  <si>
    <r>
      <rPr>
        <sz val="8"/>
        <rFont val="Arial MT"/>
        <family val="2"/>
      </rPr>
      <t>FECHAMENTO DE OITAO EM TABUA DE 10 X 1CM MACHO-FEMEA P/FORRO G1-C4</t>
    </r>
  </si>
  <si>
    <r>
      <rPr>
        <sz val="8"/>
        <rFont val="Arial MT"/>
        <family val="2"/>
      </rPr>
      <t>07.80.035</t>
    </r>
  </si>
  <si>
    <r>
      <rPr>
        <sz val="8"/>
        <rFont val="Arial MT"/>
        <family val="2"/>
      </rPr>
      <t>LIMPEZA DE TELHADO INCLUSIVE REMOÇÃO DO MATERIAL RECOLHIDO</t>
    </r>
  </si>
  <si>
    <r>
      <rPr>
        <sz val="8"/>
        <rFont val="Arial MT"/>
        <family val="2"/>
      </rPr>
      <t>07.80.036</t>
    </r>
  </si>
  <si>
    <r>
      <rPr>
        <sz val="8"/>
        <rFont val="Arial MT"/>
        <family val="2"/>
      </rPr>
      <t>TELHA TECNOLOGIA CRFS MODULADA E=8MM</t>
    </r>
  </si>
  <si>
    <r>
      <rPr>
        <sz val="8"/>
        <rFont val="Arial MT"/>
        <family val="2"/>
      </rPr>
      <t>07.80.037</t>
    </r>
  </si>
  <si>
    <r>
      <rPr>
        <sz val="8"/>
        <rFont val="Arial MT"/>
        <family val="2"/>
      </rPr>
      <t>TELHA TECNOLOGIA CRFS TRAPEZOIDAL 44CM E=8MM</t>
    </r>
  </si>
  <si>
    <r>
      <rPr>
        <sz val="8"/>
        <rFont val="Arial MT"/>
        <family val="2"/>
      </rPr>
      <t>07.80.039</t>
    </r>
  </si>
  <si>
    <r>
      <rPr>
        <sz val="8"/>
        <rFont val="Arial MT"/>
        <family val="2"/>
      </rPr>
      <t>07.80.040</t>
    </r>
  </si>
  <si>
    <r>
      <rPr>
        <sz val="8"/>
        <rFont val="Arial MT"/>
        <family val="2"/>
      </rPr>
      <t>TELHA TECNOLOGIA CRFS ONDULADA E=6MM</t>
    </r>
  </si>
  <si>
    <r>
      <rPr>
        <sz val="8"/>
        <rFont val="Arial MT"/>
        <family val="2"/>
      </rPr>
      <t>07.80.041</t>
    </r>
  </si>
  <si>
    <r>
      <rPr>
        <sz val="8"/>
        <rFont val="Arial MT"/>
        <family val="2"/>
      </rPr>
      <t>07.80.042</t>
    </r>
  </si>
  <si>
    <r>
      <rPr>
        <sz val="8"/>
        <rFont val="Arial MT"/>
        <family val="2"/>
      </rPr>
      <t>CUMEEIRA NORMAL P/ TELHA TECNOLOGIA CRFS ONDULADA</t>
    </r>
  </si>
  <si>
    <r>
      <rPr>
        <sz val="8"/>
        <rFont val="Arial MT"/>
        <family val="2"/>
      </rPr>
      <t>07.80.043</t>
    </r>
  </si>
  <si>
    <r>
      <rPr>
        <sz val="8"/>
        <rFont val="Arial MT"/>
        <family val="2"/>
      </rPr>
      <t>07.80.044</t>
    </r>
  </si>
  <si>
    <r>
      <rPr>
        <sz val="8"/>
        <rFont val="Arial MT"/>
        <family val="2"/>
      </rPr>
      <t>07.80.045</t>
    </r>
  </si>
  <si>
    <r>
      <rPr>
        <sz val="8"/>
        <rFont val="Arial MT"/>
        <family val="2"/>
      </rPr>
      <t>07.80.048</t>
    </r>
  </si>
  <si>
    <r>
      <rPr>
        <sz val="8"/>
        <rFont val="Arial MT"/>
        <family val="2"/>
      </rPr>
      <t>ARESTA P/ TELHA TECNOLOGIA CRFS ONDULADA</t>
    </r>
  </si>
  <si>
    <r>
      <rPr>
        <sz val="8"/>
        <rFont val="Arial MT"/>
        <family val="2"/>
      </rPr>
      <t>07.80.050</t>
    </r>
  </si>
  <si>
    <r>
      <rPr>
        <sz val="8"/>
        <rFont val="Arial MT"/>
        <family val="2"/>
      </rPr>
      <t>07.80.051</t>
    </r>
  </si>
  <si>
    <r>
      <rPr>
        <sz val="8"/>
        <rFont val="Arial MT"/>
        <family val="2"/>
      </rPr>
      <t>FECHAMENTO DE OITAO C/ TELHA TECNOLOGIA CRFS ONDULADA E=8MM</t>
    </r>
  </si>
  <si>
    <r>
      <rPr>
        <sz val="8"/>
        <rFont val="Arial MT"/>
        <family val="2"/>
      </rPr>
      <t>07.80.052</t>
    </r>
  </si>
  <si>
    <r>
      <rPr>
        <sz val="8"/>
        <rFont val="Arial MT"/>
        <family val="2"/>
      </rPr>
      <t>CUMEEIRA NORMAL PARA TELHA TECNOLOGIA CRFS MODULADA</t>
    </r>
  </si>
  <si>
    <r>
      <rPr>
        <sz val="8"/>
        <rFont val="Arial MT"/>
        <family val="2"/>
      </rPr>
      <t>07.80.053</t>
    </r>
  </si>
  <si>
    <r>
      <rPr>
        <sz val="8"/>
        <rFont val="Arial MT"/>
        <family val="2"/>
      </rPr>
      <t>CUMEEIRA ARTICULADA PARA TELHA TECNOLOGIA CRFS MODULADA</t>
    </r>
  </si>
  <si>
    <r>
      <rPr>
        <sz val="8"/>
        <rFont val="Arial MT"/>
        <family val="2"/>
      </rPr>
      <t>07.80.054</t>
    </r>
  </si>
  <si>
    <r>
      <rPr>
        <sz val="8"/>
        <rFont val="Arial MT"/>
        <family val="2"/>
      </rPr>
      <t>RUFO PARA TELHA TECNOLOGIA CRFS MODULADA</t>
    </r>
  </si>
  <si>
    <r>
      <rPr>
        <sz val="8"/>
        <rFont val="Arial MT"/>
        <family val="2"/>
      </rPr>
      <t>07.80.055</t>
    </r>
  </si>
  <si>
    <r>
      <rPr>
        <sz val="8"/>
        <rFont val="Arial MT"/>
        <family val="2"/>
      </rPr>
      <t>CUMEEIRA NORMAL PARA TELHA TECNOLOGIA CRFS TRAPEZOIDAL 44CM</t>
    </r>
  </si>
  <si>
    <r>
      <rPr>
        <sz val="8"/>
        <rFont val="Arial MT"/>
        <family val="2"/>
      </rPr>
      <t>07.80.056</t>
    </r>
  </si>
  <si>
    <r>
      <rPr>
        <sz val="8"/>
        <rFont val="Arial MT"/>
        <family val="2"/>
      </rPr>
      <t>CUMEEIRA NORMAL PARA TELHA TECNOLOGIA CRFS TRAPEZOIDAL 90CM</t>
    </r>
  </si>
  <si>
    <r>
      <rPr>
        <sz val="8"/>
        <rFont val="Arial MT"/>
        <family val="2"/>
      </rPr>
      <t>07.80.057</t>
    </r>
  </si>
  <si>
    <r>
      <rPr>
        <sz val="8"/>
        <rFont val="Arial MT"/>
        <family val="2"/>
      </rPr>
      <t>CUMEEIRA ARTICULADA PARA TELHA TECNOLOGIA CRFS TRAPEZOIDAL 90CM</t>
    </r>
  </si>
  <si>
    <r>
      <rPr>
        <sz val="8"/>
        <rFont val="Arial MT"/>
        <family val="2"/>
      </rPr>
      <t>07.80.058</t>
    </r>
  </si>
  <si>
    <r>
      <rPr>
        <sz val="8"/>
        <rFont val="Arial MT"/>
        <family val="2"/>
      </rPr>
      <t>RUFO PARA TELHA TECNOLOGIA CRFS TRAPEZOIDAL 90CM</t>
    </r>
  </si>
  <si>
    <r>
      <rPr>
        <sz val="8"/>
        <rFont val="Arial MT"/>
        <family val="2"/>
      </rPr>
      <t>07.80.059</t>
    </r>
  </si>
  <si>
    <r>
      <rPr>
        <sz val="8"/>
        <rFont val="Arial MT"/>
        <family val="2"/>
      </rPr>
      <t>07.80.062</t>
    </r>
  </si>
  <si>
    <r>
      <rPr>
        <sz val="8"/>
        <rFont val="Arial MT"/>
        <family val="2"/>
      </rPr>
      <t>TELHA DE POLIESTER PERFIL DA CANALETE 90 CM E=1,20MM</t>
    </r>
  </si>
  <si>
    <r>
      <rPr>
        <sz val="8"/>
        <rFont val="Arial MT"/>
        <family val="2"/>
      </rPr>
      <t>07.80.064</t>
    </r>
  </si>
  <si>
    <r>
      <rPr>
        <sz val="8"/>
        <rFont val="Arial MT"/>
        <family val="2"/>
      </rPr>
      <t>TELHA DE POLIESTER PERFIL DA MAXIPLAC E=1,20MM</t>
    </r>
  </si>
  <si>
    <r>
      <rPr>
        <sz val="8"/>
        <rFont val="Arial MT"/>
        <family val="2"/>
      </rPr>
      <t>07.80.065</t>
    </r>
  </si>
  <si>
    <r>
      <rPr>
        <sz val="8"/>
        <rFont val="Arial MT"/>
        <family val="2"/>
      </rPr>
      <t>TELHA DE POLIESTER PERFIL DA ONDULADA ALUMINIO E=1,20MM</t>
    </r>
  </si>
  <si>
    <r>
      <rPr>
        <sz val="8"/>
        <rFont val="Arial MT"/>
        <family val="2"/>
      </rPr>
      <t>07.80.066</t>
    </r>
  </si>
  <si>
    <r>
      <rPr>
        <sz val="8"/>
        <rFont val="Arial MT"/>
        <family val="2"/>
      </rPr>
      <t>TELHA DE POLIESTER PERFIL DA TRAPEZOIDAL ALUMINIO E=1,20MM</t>
    </r>
  </si>
  <si>
    <r>
      <rPr>
        <sz val="8"/>
        <rFont val="Arial MT"/>
        <family val="2"/>
      </rPr>
      <t>07.80.087</t>
    </r>
  </si>
  <si>
    <r>
      <rPr>
        <sz val="8"/>
        <rFont val="Arial MT"/>
        <family val="2"/>
      </rPr>
      <t>PARAFUSO PARA FIXACAO TELHA CRFS TRAPEZOIDAL C/ 44CM</t>
    </r>
  </si>
  <si>
    <r>
      <rPr>
        <sz val="8"/>
        <rFont val="Arial MT"/>
        <family val="2"/>
      </rPr>
      <t>07.80.088</t>
    </r>
  </si>
  <si>
    <r>
      <rPr>
        <sz val="8"/>
        <rFont val="Arial MT"/>
        <family val="2"/>
      </rPr>
      <t>PARAFUSO PARA FIXACAO TELHA CRFS TRAPEZOIDAL C/ 90CM</t>
    </r>
  </si>
  <si>
    <r>
      <rPr>
        <sz val="8"/>
        <rFont val="Arial MT"/>
        <family val="2"/>
      </rPr>
      <t>07.80.089</t>
    </r>
  </si>
  <si>
    <r>
      <rPr>
        <sz val="8"/>
        <rFont val="Arial MT"/>
        <family val="2"/>
      </rPr>
      <t>PARAFUSO P/ FIXACAO TELHA CRFS TRAPEZOIDAL C/ 49CM</t>
    </r>
  </si>
  <si>
    <r>
      <rPr>
        <sz val="8"/>
        <rFont val="Arial MT"/>
        <family val="2"/>
      </rPr>
      <t>07.80.090</t>
    </r>
  </si>
  <si>
    <r>
      <rPr>
        <sz val="8"/>
        <rFont val="Arial MT"/>
        <family val="2"/>
      </rPr>
      <t>AMARRACAO DE TELHA CERAMICA COM ARAME DE COBRE</t>
    </r>
  </si>
  <si>
    <r>
      <rPr>
        <sz val="8"/>
        <rFont val="Arial MT"/>
        <family val="2"/>
      </rPr>
      <t>07.80.091</t>
    </r>
  </si>
  <si>
    <r>
      <rPr>
        <sz val="8"/>
        <rFont val="Arial MT"/>
        <family val="2"/>
      </rPr>
      <t>EMBOCAMENTO DE BEIRAL EM TELHA CERAMICA</t>
    </r>
  </si>
  <si>
    <r>
      <rPr>
        <sz val="8"/>
        <rFont val="Arial MT"/>
        <family val="2"/>
      </rPr>
      <t>07.80.099</t>
    </r>
  </si>
  <si>
    <r>
      <rPr>
        <sz val="8"/>
        <rFont val="Arial MT"/>
        <family val="2"/>
      </rPr>
      <t>SERVICOS DE COBERTURA - CONSERVACAO</t>
    </r>
  </si>
  <si>
    <r>
      <rPr>
        <sz val="8"/>
        <rFont val="Arial MT"/>
        <family val="2"/>
      </rPr>
      <t>08.01.001</t>
    </r>
  </si>
  <si>
    <r>
      <rPr>
        <sz val="8"/>
        <rFont val="Arial MT"/>
        <family val="2"/>
      </rPr>
      <t>AC-04 ABRIGO E CAVALETE DE 3/4" COMPLETO 85X65X30CM</t>
    </r>
  </si>
  <si>
    <r>
      <rPr>
        <sz val="8"/>
        <rFont val="Arial MT"/>
        <family val="2"/>
      </rPr>
      <t>08.01.002</t>
    </r>
  </si>
  <si>
    <r>
      <rPr>
        <sz val="8"/>
        <rFont val="Arial MT"/>
        <family val="2"/>
      </rPr>
      <t>AC-05 ABRIGO E CAVALETE DE 1" COMPLETO 85X65X30CM</t>
    </r>
  </si>
  <si>
    <r>
      <rPr>
        <sz val="8"/>
        <rFont val="Arial MT"/>
        <family val="2"/>
      </rPr>
      <t>08.01.005</t>
    </r>
  </si>
  <si>
    <r>
      <rPr>
        <sz val="8"/>
        <rFont val="Arial MT"/>
        <family val="2"/>
      </rPr>
      <t>AC-08 ABRIGO E CAVALETE DE 2" COMPLETO 245X110X40CM</t>
    </r>
  </si>
  <si>
    <r>
      <rPr>
        <sz val="8"/>
        <rFont val="Arial MT"/>
        <family val="2"/>
      </rPr>
      <t>08.01.099</t>
    </r>
  </si>
  <si>
    <r>
      <rPr>
        <sz val="8"/>
        <rFont val="Arial MT"/>
        <family val="2"/>
      </rPr>
      <t>SERVICOS EM CAVALETE E ABRIGO</t>
    </r>
  </si>
  <si>
    <r>
      <rPr>
        <sz val="8"/>
        <rFont val="Arial MT"/>
        <family val="2"/>
      </rPr>
      <t>08.02.001</t>
    </r>
  </si>
  <si>
    <r>
      <rPr>
        <sz val="8"/>
        <rFont val="Arial MT"/>
        <family val="2"/>
      </rPr>
      <t>AG-04 ABRIGO PARA GAS COM 2 CILINDROS DE 45 KG</t>
    </r>
  </si>
  <si>
    <r>
      <rPr>
        <sz val="8"/>
        <rFont val="Arial MT"/>
        <family val="2"/>
      </rPr>
      <t>08.02.002</t>
    </r>
  </si>
  <si>
    <r>
      <rPr>
        <sz val="8"/>
        <rFont val="Arial MT"/>
        <family val="2"/>
      </rPr>
      <t>AG-05 ABRIGO PARA GAS COM 4 CILINDROS DE 45 KG</t>
    </r>
  </si>
  <si>
    <r>
      <rPr>
        <sz val="8"/>
        <rFont val="Arial MT"/>
        <family val="2"/>
      </rPr>
      <t>08.02.003</t>
    </r>
  </si>
  <si>
    <r>
      <rPr>
        <sz val="8"/>
        <rFont val="Arial MT"/>
        <family val="2"/>
      </rPr>
      <t>AG-06 ABRIGO PARA GAS COM 6 CILINDROS DE 45 KG</t>
    </r>
  </si>
  <si>
    <r>
      <rPr>
        <sz val="8"/>
        <rFont val="Arial MT"/>
        <family val="2"/>
      </rPr>
      <t>08.02.004</t>
    </r>
  </si>
  <si>
    <r>
      <rPr>
        <sz val="8"/>
        <rFont val="Arial MT"/>
        <family val="2"/>
      </rPr>
      <t>AG-07 ABRIGO PARA MEDIDOR COMGAS 60X60X30CM</t>
    </r>
  </si>
  <si>
    <r>
      <rPr>
        <sz val="8"/>
        <rFont val="Arial MT"/>
        <family val="2"/>
      </rPr>
      <t>08.02.005</t>
    </r>
  </si>
  <si>
    <r>
      <rPr>
        <sz val="8"/>
        <rFont val="Arial MT"/>
        <family val="2"/>
      </rPr>
      <t>AG-08 ABRIGO PARA GAS COM 2 BUJOES DE 13 KG</t>
    </r>
  </si>
  <si>
    <r>
      <rPr>
        <sz val="8"/>
        <rFont val="Arial MT"/>
        <family val="2"/>
      </rPr>
      <t>08.02.016</t>
    </r>
  </si>
  <si>
    <r>
      <rPr>
        <sz val="8"/>
        <rFont val="Arial MT"/>
        <family val="2"/>
      </rPr>
      <t>PROTECAO ANTICORROSIVA PARA RAMAIS SOB A TERRA</t>
    </r>
  </si>
  <si>
    <r>
      <rPr>
        <sz val="8"/>
        <rFont val="Arial MT"/>
        <family val="2"/>
      </rPr>
      <t>08.02.017</t>
    </r>
  </si>
  <si>
    <r>
      <rPr>
        <sz val="8"/>
        <rFont val="Arial MT"/>
        <family val="2"/>
      </rPr>
      <t>PROTECAO MECANICA PARA RAMAIS SOB ATERRA</t>
    </r>
  </si>
  <si>
    <r>
      <rPr>
        <sz val="8"/>
        <rFont val="Arial MT"/>
        <family val="2"/>
      </rPr>
      <t>08.02.021</t>
    </r>
  </si>
  <si>
    <r>
      <rPr>
        <sz val="8"/>
        <rFont val="Arial MT"/>
        <family val="2"/>
      </rPr>
      <t>VG-01 VALVULA E REGULADOR DE PRESSAO DE GAS</t>
    </r>
  </si>
  <si>
    <r>
      <rPr>
        <sz val="8"/>
        <rFont val="Arial MT"/>
        <family val="2"/>
      </rPr>
      <t>08.02.040</t>
    </r>
  </si>
  <si>
    <r>
      <rPr>
        <sz val="8"/>
        <rFont val="Arial MT"/>
        <family val="2"/>
      </rPr>
      <t>TUBO ACO GALV NBR5590-CLASSE PESADA DN 20MM (3/4") INCL CONEXOES</t>
    </r>
  </si>
  <si>
    <r>
      <rPr>
        <sz val="8"/>
        <rFont val="Arial MT"/>
        <family val="2"/>
      </rPr>
      <t>08.02.041</t>
    </r>
  </si>
  <si>
    <r>
      <rPr>
        <sz val="8"/>
        <rFont val="Arial MT"/>
        <family val="2"/>
      </rPr>
      <t>TUBO ACO GALV NBR5590-CLASSE PESADA DN 25MM (1") INCL CONEXOES</t>
    </r>
  </si>
  <si>
    <r>
      <rPr>
        <sz val="8"/>
        <rFont val="Arial MT"/>
        <family val="2"/>
      </rPr>
      <t>08.02.042</t>
    </r>
  </si>
  <si>
    <r>
      <rPr>
        <sz val="8"/>
        <rFont val="Arial MT"/>
        <family val="2"/>
      </rPr>
      <t>TUBO ACO GALV NBR5590-CLASSE PESADA DN 32MM (1 1/4") INCL CONEXOES</t>
    </r>
  </si>
  <si>
    <r>
      <rPr>
        <sz val="8"/>
        <rFont val="Arial MT"/>
        <family val="2"/>
      </rPr>
      <t>08.02.043</t>
    </r>
  </si>
  <si>
    <r>
      <rPr>
        <sz val="8"/>
        <rFont val="Arial MT"/>
        <family val="2"/>
      </rPr>
      <t>TUBO ACO GALV NBR5590-CLASSE PESADA DN 40MM (1 1/2") INCL CONEXOES</t>
    </r>
  </si>
  <si>
    <r>
      <rPr>
        <sz val="8"/>
        <rFont val="Arial MT"/>
        <family val="2"/>
      </rPr>
      <t>08.02.050</t>
    </r>
  </si>
  <si>
    <r>
      <rPr>
        <sz val="8"/>
        <rFont val="Arial MT"/>
        <family val="2"/>
      </rPr>
      <t>ENVOLVIMENTO C/ TUBO DE PVC DN 150MM EM TUBULACAO DE GAS DE RUA</t>
    </r>
  </si>
  <si>
    <r>
      <rPr>
        <sz val="8"/>
        <rFont val="Arial MT"/>
        <family val="2"/>
      </rPr>
      <t>08.02.060</t>
    </r>
  </si>
  <si>
    <r>
      <rPr>
        <sz val="8"/>
        <rFont val="Arial MT"/>
        <family val="2"/>
      </rPr>
      <t>TUBO DE COBRE P/ GAS CLASSE A S/COST DN=1/2 (15) SOLDA FOSCOPER</t>
    </r>
  </si>
  <si>
    <r>
      <rPr>
        <sz val="8"/>
        <rFont val="Arial MT"/>
        <family val="2"/>
      </rPr>
      <t>08.02.061</t>
    </r>
  </si>
  <si>
    <r>
      <rPr>
        <sz val="8"/>
        <rFont val="Arial MT"/>
        <family val="2"/>
      </rPr>
      <t>TUBO DE COBRE P/ GAS CLASSE A S/COST DN=3/4 (22) SOLDA FOSCOPER</t>
    </r>
  </si>
  <si>
    <r>
      <rPr>
        <sz val="8"/>
        <rFont val="Arial MT"/>
        <family val="2"/>
      </rPr>
      <t>08.02.062</t>
    </r>
  </si>
  <si>
    <r>
      <rPr>
        <sz val="8"/>
        <rFont val="Arial MT"/>
        <family val="2"/>
      </rPr>
      <t>TUBO DE COBRE P/ GAS CLASSE A S/COST DN=1 (28) SOLDA FOSCOPER</t>
    </r>
  </si>
  <si>
    <r>
      <rPr>
        <sz val="8"/>
        <rFont val="Arial MT"/>
        <family val="2"/>
      </rPr>
      <t>08.02.063</t>
    </r>
  </si>
  <si>
    <r>
      <rPr>
        <sz val="8"/>
        <rFont val="Arial MT"/>
        <family val="2"/>
      </rPr>
      <t>TUBO DE COBRE P/ GAS CLASSE A S/COST DN=1 1/4 (35) SOLDA FOSCOPER</t>
    </r>
  </si>
  <si>
    <r>
      <rPr>
        <sz val="8"/>
        <rFont val="Arial MT"/>
        <family val="2"/>
      </rPr>
      <t>08.02.064</t>
    </r>
  </si>
  <si>
    <r>
      <rPr>
        <sz val="8"/>
        <rFont val="Arial MT"/>
        <family val="2"/>
      </rPr>
      <t>TUBO DE COBRE P/ GAS CLSSE A S/COST DN=1 1/2 (42) SOLDA FOSCOPER</t>
    </r>
  </si>
  <si>
    <r>
      <rPr>
        <sz val="8"/>
        <rFont val="Arial MT"/>
        <family val="2"/>
      </rPr>
      <t>08.02.099</t>
    </r>
  </si>
  <si>
    <r>
      <rPr>
        <sz val="8"/>
        <rFont val="Arial MT"/>
        <family val="2"/>
      </rPr>
      <t>SERVICOS EM ABRIGO E REDE DE GAS</t>
    </r>
  </si>
  <si>
    <r>
      <rPr>
        <sz val="8"/>
        <rFont val="Arial MT"/>
        <family val="2"/>
      </rPr>
      <t>08.03.001</t>
    </r>
  </si>
  <si>
    <r>
      <rPr>
        <sz val="8"/>
        <rFont val="Arial MT"/>
        <family val="2"/>
      </rPr>
      <t>TUBO ACO GALVANIZ NBR5580-CL MEDIA, DN15MM (1/2") - INCL CONEXOES</t>
    </r>
  </si>
  <si>
    <r>
      <rPr>
        <sz val="8"/>
        <rFont val="Arial MT"/>
        <family val="2"/>
      </rPr>
      <t>08.03.002</t>
    </r>
  </si>
  <si>
    <r>
      <rPr>
        <sz val="8"/>
        <rFont val="Arial MT"/>
        <family val="2"/>
      </rPr>
      <t>TUBO ACO GALVANIZ NBR5580-CL MEDIA, DN20MM (3/4") - INCL CONEXOES</t>
    </r>
  </si>
  <si>
    <r>
      <rPr>
        <sz val="8"/>
        <rFont val="Arial MT"/>
        <family val="2"/>
      </rPr>
      <t>08.03.003</t>
    </r>
  </si>
  <si>
    <r>
      <rPr>
        <sz val="8"/>
        <rFont val="Arial MT"/>
        <family val="2"/>
      </rPr>
      <t>TUBO ACO GALVANIZ NBR5580-CL MEDIA, DN25MM (1") - INCL. CONEXOES</t>
    </r>
  </si>
  <si>
    <r>
      <rPr>
        <sz val="8"/>
        <rFont val="Arial MT"/>
        <family val="2"/>
      </rPr>
      <t>08.03.004</t>
    </r>
  </si>
  <si>
    <r>
      <rPr>
        <sz val="8"/>
        <rFont val="Arial MT"/>
        <family val="2"/>
      </rPr>
      <t>TUBO ACO GALVANIZ NBR 5580-CL MEDIA, DN32MM (1 1/4")-INCL CONEXOES</t>
    </r>
  </si>
  <si>
    <r>
      <rPr>
        <sz val="8"/>
        <rFont val="Arial MT"/>
        <family val="2"/>
      </rPr>
      <t>08.03.005</t>
    </r>
  </si>
  <si>
    <r>
      <rPr>
        <sz val="8"/>
        <rFont val="Arial MT"/>
        <family val="2"/>
      </rPr>
      <t>TUBO ACO GALVANIZ NBR5580-CL MEDIA, DN40MM (1 1/2")-INCL CONEXOES</t>
    </r>
  </si>
  <si>
    <r>
      <rPr>
        <sz val="8"/>
        <rFont val="Arial MT"/>
        <family val="2"/>
      </rPr>
      <t>08.03.006</t>
    </r>
  </si>
  <si>
    <r>
      <rPr>
        <sz val="8"/>
        <rFont val="Arial MT"/>
        <family val="2"/>
      </rPr>
      <t>TUBO ACO GALVANIZ NBR5580-CL MEDIA, DN50MM (2") - INCL CONEXOES</t>
    </r>
  </si>
  <si>
    <r>
      <rPr>
        <sz val="8"/>
        <rFont val="Arial MT"/>
        <family val="2"/>
      </rPr>
      <t>08.03.007</t>
    </r>
  </si>
  <si>
    <r>
      <rPr>
        <sz val="8"/>
        <rFont val="Arial MT"/>
        <family val="2"/>
      </rPr>
      <t>TUBO ACO GALVANIZ NBR5580-CL MEDIA, DN65MM (2 1/2") - INCL CONEXOES</t>
    </r>
  </si>
  <si>
    <r>
      <rPr>
        <sz val="8"/>
        <rFont val="Arial MT"/>
        <family val="2"/>
      </rPr>
      <t>08.03.008</t>
    </r>
  </si>
  <si>
    <r>
      <rPr>
        <sz val="8"/>
        <rFont val="Arial MT"/>
        <family val="2"/>
      </rPr>
      <t>TUBO ACO GALVANIZ NBR5580-CL MEDIA, DN80MM (3")-INCL CONEXOES</t>
    </r>
  </si>
  <si>
    <r>
      <rPr>
        <sz val="8"/>
        <rFont val="Arial MT"/>
        <family val="2"/>
      </rPr>
      <t>08.03.009</t>
    </r>
  </si>
  <si>
    <r>
      <rPr>
        <sz val="8"/>
        <rFont val="Arial MT"/>
        <family val="2"/>
      </rPr>
      <t>TUBO ACO GALVANIZ NBR5580-CL MEDIA, DN100MM (4")-INCL CONEXOES</t>
    </r>
  </si>
  <si>
    <r>
      <rPr>
        <sz val="8"/>
        <rFont val="Arial MT"/>
        <family val="2"/>
      </rPr>
      <t>08.03.010</t>
    </r>
  </si>
  <si>
    <r>
      <rPr>
        <sz val="8"/>
        <rFont val="Arial MT"/>
        <family val="2"/>
      </rPr>
      <t>TUBO ACO GALVANIZ NBR5580-CL MEDIA, DN 150MM (6") - INCL CONEXOES</t>
    </r>
  </si>
  <si>
    <r>
      <rPr>
        <sz val="8"/>
        <rFont val="Arial MT"/>
        <family val="2"/>
      </rPr>
      <t>08.03.012</t>
    </r>
  </si>
  <si>
    <r>
      <rPr>
        <sz val="8"/>
        <rFont val="Arial MT"/>
        <family val="2"/>
      </rPr>
      <t>08.03.015</t>
    </r>
  </si>
  <si>
    <r>
      <rPr>
        <sz val="8"/>
        <rFont val="Arial MT"/>
        <family val="2"/>
      </rPr>
      <t>TUBO PVC RÍGIDO JUNTA SOLDÁVEL DE 20 INCL CONEXÕES</t>
    </r>
  </si>
  <si>
    <r>
      <rPr>
        <sz val="8"/>
        <rFont val="Arial MT"/>
        <family val="2"/>
      </rPr>
      <t>08.03.016</t>
    </r>
  </si>
  <si>
    <r>
      <rPr>
        <sz val="8"/>
        <rFont val="Arial MT"/>
        <family val="2"/>
      </rPr>
      <t>TUBO PVC RÍGIDO JUNTA SOLDÁVEL DE 25 INCL CONEXÕES</t>
    </r>
  </si>
  <si>
    <r>
      <rPr>
        <sz val="8"/>
        <rFont val="Arial MT"/>
        <family val="2"/>
      </rPr>
      <t>08.03.017</t>
    </r>
  </si>
  <si>
    <r>
      <rPr>
        <sz val="8"/>
        <rFont val="Arial MT"/>
        <family val="2"/>
      </rPr>
      <t>TUBO PVC RÍGIDO JUNTA SOLDÁVEL DE 32 INCL CONEXÕES</t>
    </r>
  </si>
  <si>
    <r>
      <rPr>
        <sz val="8"/>
        <rFont val="Arial MT"/>
        <family val="2"/>
      </rPr>
      <t>08.03.018</t>
    </r>
  </si>
  <si>
    <r>
      <rPr>
        <sz val="8"/>
        <rFont val="Arial MT"/>
        <family val="2"/>
      </rPr>
      <t>TUBO PVC RÍGIDO JUNTA SOLDÁVEL DE 40 INCL CONEXÕES</t>
    </r>
  </si>
  <si>
    <r>
      <rPr>
        <sz val="8"/>
        <rFont val="Arial MT"/>
        <family val="2"/>
      </rPr>
      <t>08.03.019</t>
    </r>
  </si>
  <si>
    <r>
      <rPr>
        <sz val="8"/>
        <rFont val="Arial MT"/>
        <family val="2"/>
      </rPr>
      <t>TUBO PVC RÍGIDO JUNTA SOLDÁVEL DE 50 INCL CONEXÕES</t>
    </r>
  </si>
  <si>
    <r>
      <rPr>
        <sz val="8"/>
        <rFont val="Arial MT"/>
        <family val="2"/>
      </rPr>
      <t>08.03.020</t>
    </r>
  </si>
  <si>
    <r>
      <rPr>
        <sz val="8"/>
        <rFont val="Arial MT"/>
        <family val="2"/>
      </rPr>
      <t>TUBO PVC RÍGIDO JUNTA SOLDÁVEL DE 60 INCL CONEXÕES</t>
    </r>
  </si>
  <si>
    <r>
      <rPr>
        <sz val="8"/>
        <rFont val="Arial MT"/>
        <family val="2"/>
      </rPr>
      <t>08.03.021</t>
    </r>
  </si>
  <si>
    <r>
      <rPr>
        <sz val="8"/>
        <rFont val="Arial MT"/>
        <family val="2"/>
      </rPr>
      <t>TUBO PVC RÍGIDO JUNTA SOLDÁVEL DE 75 INCL CONEXÕES</t>
    </r>
  </si>
  <si>
    <r>
      <rPr>
        <sz val="8"/>
        <rFont val="Arial MT"/>
        <family val="2"/>
      </rPr>
      <t>08.03.022</t>
    </r>
  </si>
  <si>
    <r>
      <rPr>
        <sz val="8"/>
        <rFont val="Arial MT"/>
        <family val="2"/>
      </rPr>
      <t>TUBO PVC RÍGIDO JUNTA SOLDÁVEL DE 85 INCL CONEXÕES</t>
    </r>
  </si>
  <si>
    <r>
      <rPr>
        <sz val="8"/>
        <rFont val="Arial MT"/>
        <family val="2"/>
      </rPr>
      <t>08.03.023</t>
    </r>
  </si>
  <si>
    <r>
      <rPr>
        <sz val="8"/>
        <rFont val="Arial MT"/>
        <family val="2"/>
      </rPr>
      <t>TUBO PVC RÍGIDO JUNTA SOLDÁVEL DE 110 INCL CONEXÕES</t>
    </r>
  </si>
  <si>
    <r>
      <rPr>
        <sz val="8"/>
        <rFont val="Arial MT"/>
        <family val="2"/>
      </rPr>
      <t>08.03.099</t>
    </r>
  </si>
  <si>
    <r>
      <rPr>
        <sz val="8"/>
        <rFont val="Arial MT"/>
        <family val="2"/>
      </rPr>
      <t>SERVICOS EM REDE DE AGUA FRIA</t>
    </r>
  </si>
  <si>
    <r>
      <rPr>
        <sz val="8"/>
        <rFont val="Arial MT"/>
        <family val="2"/>
      </rPr>
      <t>08.04.001</t>
    </r>
  </si>
  <si>
    <r>
      <rPr>
        <sz val="8"/>
        <rFont val="Arial MT"/>
        <family val="2"/>
      </rPr>
      <t>REGISTRO DE GAVETA BRUTO DN 15MM (1/2")</t>
    </r>
  </si>
  <si>
    <r>
      <rPr>
        <sz val="8"/>
        <rFont val="Arial MT"/>
        <family val="2"/>
      </rPr>
      <t>08.04.002</t>
    </r>
  </si>
  <si>
    <r>
      <rPr>
        <sz val="8"/>
        <rFont val="Arial MT"/>
        <family val="2"/>
      </rPr>
      <t>REGISTRO DE GAVETA BRUTO DN 20MM (3/4")</t>
    </r>
  </si>
  <si>
    <r>
      <rPr>
        <sz val="8"/>
        <rFont val="Arial MT"/>
        <family val="2"/>
      </rPr>
      <t>08.04.003</t>
    </r>
  </si>
  <si>
    <r>
      <rPr>
        <sz val="8"/>
        <rFont val="Arial MT"/>
        <family val="2"/>
      </rPr>
      <t>REGISTRO DE GAVETA BRUTO DN 25MM (1")</t>
    </r>
  </si>
  <si>
    <r>
      <rPr>
        <sz val="8"/>
        <rFont val="Arial MT"/>
        <family val="2"/>
      </rPr>
      <t>08.04.004</t>
    </r>
  </si>
  <si>
    <r>
      <rPr>
        <sz val="8"/>
        <rFont val="Arial MT"/>
        <family val="2"/>
      </rPr>
      <t>REGISTRO DE GAVETA BRUTO DN 32MM (1 1/4")</t>
    </r>
  </si>
  <si>
    <r>
      <rPr>
        <sz val="8"/>
        <rFont val="Arial MT"/>
        <family val="2"/>
      </rPr>
      <t>08.04.005</t>
    </r>
  </si>
  <si>
    <r>
      <rPr>
        <sz val="8"/>
        <rFont val="Arial MT"/>
        <family val="2"/>
      </rPr>
      <t>REGISTRO DE GAVETA BRUTO DN 40MM 1 1/2"</t>
    </r>
  </si>
  <si>
    <r>
      <rPr>
        <sz val="8"/>
        <rFont val="Arial MT"/>
        <family val="2"/>
      </rPr>
      <t>08.04.006</t>
    </r>
  </si>
  <si>
    <r>
      <rPr>
        <sz val="8"/>
        <rFont val="Arial MT"/>
        <family val="2"/>
      </rPr>
      <t>REGISTRO DE GAVETA BRUTO DN 50MM (2")</t>
    </r>
  </si>
  <si>
    <r>
      <rPr>
        <sz val="8"/>
        <rFont val="Arial MT"/>
        <family val="2"/>
      </rPr>
      <t>08.04.007</t>
    </r>
  </si>
  <si>
    <r>
      <rPr>
        <sz val="8"/>
        <rFont val="Arial MT"/>
        <family val="2"/>
      </rPr>
      <t>REGISTRO DE GAVETA BRUTO DN 65MM (2 1/2")</t>
    </r>
  </si>
  <si>
    <r>
      <rPr>
        <sz val="8"/>
        <rFont val="Arial MT"/>
        <family val="2"/>
      </rPr>
      <t>08.04.008</t>
    </r>
  </si>
  <si>
    <r>
      <rPr>
        <sz val="8"/>
        <rFont val="Arial MT"/>
        <family val="2"/>
      </rPr>
      <t>REGISTRO DE GAVETA BRUTO DN 80MM (3")</t>
    </r>
  </si>
  <si>
    <r>
      <rPr>
        <sz val="8"/>
        <rFont val="Arial MT"/>
        <family val="2"/>
      </rPr>
      <t>08.04.009</t>
    </r>
  </si>
  <si>
    <r>
      <rPr>
        <sz val="8"/>
        <rFont val="Arial MT"/>
        <family val="2"/>
      </rPr>
      <t>REGISTRO DE GAVETA BRUTO DN 100MM (4")</t>
    </r>
  </si>
  <si>
    <r>
      <rPr>
        <sz val="8"/>
        <rFont val="Arial MT"/>
        <family val="2"/>
      </rPr>
      <t>08.04.015</t>
    </r>
  </si>
  <si>
    <r>
      <rPr>
        <sz val="8"/>
        <rFont val="Arial MT"/>
        <family val="2"/>
      </rPr>
      <t>REGISTRO DE PRESSAO BRUTO DE 1/2"</t>
    </r>
  </si>
  <si>
    <r>
      <rPr>
        <sz val="8"/>
        <rFont val="Arial MT"/>
        <family val="2"/>
      </rPr>
      <t>08.04.016</t>
    </r>
  </si>
  <si>
    <r>
      <rPr>
        <sz val="8"/>
        <rFont val="Arial MT"/>
        <family val="2"/>
      </rPr>
      <t>REGISTRO DE PRESSAO BRUTO DE 3/4"</t>
    </r>
  </si>
  <si>
    <r>
      <rPr>
        <sz val="8"/>
        <rFont val="Arial MT"/>
        <family val="2"/>
      </rPr>
      <t>08.04.021</t>
    </r>
  </si>
  <si>
    <r>
      <rPr>
        <sz val="8"/>
        <rFont val="Arial MT"/>
        <family val="2"/>
      </rPr>
      <t>REGISTRO DE GAVETA COM CANOPLA CROMADA DN 15MM (1/2")</t>
    </r>
  </si>
  <si>
    <r>
      <rPr>
        <sz val="8"/>
        <rFont val="Arial MT"/>
        <family val="2"/>
      </rPr>
      <t>08.04.022</t>
    </r>
  </si>
  <si>
    <r>
      <rPr>
        <sz val="8"/>
        <rFont val="Arial MT"/>
        <family val="2"/>
      </rPr>
      <t>REGISTRO DE GAVETA COM CANOPLA CROMADA DN 20MM (3/4")</t>
    </r>
  </si>
  <si>
    <r>
      <rPr>
        <sz val="8"/>
        <rFont val="Arial MT"/>
        <family val="2"/>
      </rPr>
      <t>08.04.023</t>
    </r>
  </si>
  <si>
    <r>
      <rPr>
        <sz val="8"/>
        <rFont val="Arial MT"/>
        <family val="2"/>
      </rPr>
      <t>REGISTRO DE GAVETA COM CANOPLA CROMADA DN 25MM (1")</t>
    </r>
  </si>
  <si>
    <r>
      <rPr>
        <sz val="8"/>
        <rFont val="Arial MT"/>
        <family val="2"/>
      </rPr>
      <t>08.04.024</t>
    </r>
  </si>
  <si>
    <r>
      <rPr>
        <sz val="8"/>
        <rFont val="Arial MT"/>
        <family val="2"/>
      </rPr>
      <t>REGISTRO DE GAVETA COM CANOPLA CROMADA DN 32MM (1 1/4")</t>
    </r>
  </si>
  <si>
    <r>
      <rPr>
        <sz val="8"/>
        <rFont val="Arial MT"/>
        <family val="2"/>
      </rPr>
      <t>08.04.025</t>
    </r>
  </si>
  <si>
    <r>
      <rPr>
        <sz val="8"/>
        <rFont val="Arial MT"/>
        <family val="2"/>
      </rPr>
      <t>REGISTRO DE GAVETA COM CANOPLA CROMADA DN 40MM (1 1/2")</t>
    </r>
  </si>
  <si>
    <r>
      <rPr>
        <sz val="8"/>
        <rFont val="Arial MT"/>
        <family val="2"/>
      </rPr>
      <t>08.04.031</t>
    </r>
  </si>
  <si>
    <r>
      <rPr>
        <sz val="8"/>
        <rFont val="Arial MT"/>
        <family val="2"/>
      </rPr>
      <t>REGISTRO DE PRESSAO C/ CANOPLA CROMADA DN 15MM (1/2")</t>
    </r>
  </si>
  <si>
    <r>
      <rPr>
        <sz val="8"/>
        <rFont val="Arial MT"/>
        <family val="2"/>
      </rPr>
      <t>08.04.032</t>
    </r>
  </si>
  <si>
    <r>
      <rPr>
        <sz val="8"/>
        <rFont val="Arial MT"/>
        <family val="2"/>
      </rPr>
      <t>REGISTRO DE PRESSAO C/ CANOPLA CROMADA DN 20MM (3/4")</t>
    </r>
  </si>
  <si>
    <r>
      <rPr>
        <sz val="8"/>
        <rFont val="Arial MT"/>
        <family val="2"/>
      </rPr>
      <t>08.04.043</t>
    </r>
  </si>
  <si>
    <r>
      <rPr>
        <sz val="8"/>
        <rFont val="Arial MT"/>
        <family val="2"/>
      </rPr>
      <t>VALVULA DE DESCARGA C/ REG INCORP DN=32MM(1 1/4) ACAB ANTIVANDALISMO</t>
    </r>
  </si>
  <si>
    <r>
      <rPr>
        <sz val="8"/>
        <rFont val="Arial MT"/>
        <family val="2"/>
      </rPr>
      <t>08.04.044</t>
    </r>
  </si>
  <si>
    <r>
      <rPr>
        <sz val="8"/>
        <rFont val="Arial MT"/>
        <family val="2"/>
      </rPr>
      <t>VALVULA DE DESCARGA C/ REG INCORP DN=40MM(1 1/2) ACAB ANTIVANDALISMO</t>
    </r>
  </si>
  <si>
    <r>
      <rPr>
        <sz val="8"/>
        <rFont val="Arial MT"/>
        <family val="2"/>
      </rPr>
      <t>08.04.048</t>
    </r>
  </si>
  <si>
    <r>
      <rPr>
        <sz val="8"/>
        <rFont val="Arial MT"/>
        <family val="2"/>
      </rPr>
      <t>VALVULA DE DESCARGA DE FECHAMENTO AUTOMATICO PARA MICTORIO</t>
    </r>
  </si>
  <si>
    <r>
      <rPr>
        <sz val="8"/>
        <rFont val="Arial MT"/>
        <family val="2"/>
      </rPr>
      <t>08.04.051</t>
    </r>
  </si>
  <si>
    <r>
      <rPr>
        <sz val="8"/>
        <rFont val="Arial MT"/>
        <family val="2"/>
      </rPr>
      <t>VALVULA DE DESCARGA C/REG INCORP DN 32MM (1 1/4") C/ ACAB SIMPLES</t>
    </r>
  </si>
  <si>
    <r>
      <rPr>
        <sz val="8"/>
        <rFont val="Arial MT"/>
        <family val="2"/>
      </rPr>
      <t>08.04.052</t>
    </r>
  </si>
  <si>
    <r>
      <rPr>
        <sz val="8"/>
        <rFont val="Arial MT"/>
        <family val="2"/>
      </rPr>
      <t>VALVULA DE DESCARGA C/REG INCORP DN 40MM (1 1/2") C/ ACAB SIMPLES</t>
    </r>
  </si>
  <si>
    <r>
      <rPr>
        <sz val="8"/>
        <rFont val="Arial MT"/>
        <family val="2"/>
      </rPr>
      <t>08.04.053</t>
    </r>
  </si>
  <si>
    <r>
      <rPr>
        <sz val="8"/>
        <rFont val="Arial MT"/>
        <family val="2"/>
      </rPr>
      <t>VALVULA DE DESCARGA C/ACIONAMENTO DUPLO FLUXO REGISTRO E ACABAM. DN 32MM 1 1/4"</t>
    </r>
  </si>
  <si>
    <r>
      <rPr>
        <sz val="8"/>
        <rFont val="Arial MT"/>
        <family val="2"/>
      </rPr>
      <t>08.04.054</t>
    </r>
  </si>
  <si>
    <r>
      <rPr>
        <sz val="8"/>
        <rFont val="Arial MT"/>
        <family val="2"/>
      </rPr>
      <t>VALVULA DE DESCARGA C/ACIONAMENTO DUPLO FLUXO REGISTRO E ACABAM. DN 40MM 1 1/2"</t>
    </r>
  </si>
  <si>
    <r>
      <rPr>
        <sz val="8"/>
        <rFont val="Arial MT"/>
        <family val="2"/>
      </rPr>
      <t>08.04.060</t>
    </r>
  </si>
  <si>
    <r>
      <rPr>
        <sz val="8"/>
        <rFont val="Arial MT"/>
        <family val="2"/>
      </rPr>
      <t>ENVELOPE DE CONCRETO PARA DUTOS</t>
    </r>
  </si>
  <si>
    <r>
      <rPr>
        <sz val="8"/>
        <rFont val="Arial MT"/>
        <family val="2"/>
      </rPr>
      <t>08.04.099</t>
    </r>
  </si>
  <si>
    <r>
      <rPr>
        <sz val="8"/>
        <rFont val="Arial MT"/>
        <family val="2"/>
      </rPr>
      <t>08.05.005</t>
    </r>
  </si>
  <si>
    <r>
      <rPr>
        <sz val="8"/>
        <rFont val="Arial MT"/>
        <family val="2"/>
      </rPr>
      <t>08.05.006</t>
    </r>
  </si>
  <si>
    <r>
      <rPr>
        <sz val="8"/>
        <rFont val="Arial MT"/>
        <family val="2"/>
      </rPr>
      <t>TUBO DE COBRE NBR13206 CLASSE "E" DN 22MM (3/4") AGUA QUENTE INCL CONEXOES</t>
    </r>
  </si>
  <si>
    <r>
      <rPr>
        <sz val="8"/>
        <rFont val="Arial MT"/>
        <family val="2"/>
      </rPr>
      <t>08.05.007</t>
    </r>
  </si>
  <si>
    <r>
      <rPr>
        <sz val="8"/>
        <rFont val="Arial MT"/>
        <family val="2"/>
      </rPr>
      <t>TUBO DE COBRE NBR13206 CLASSE "E" DN 28MM (1") AGUA QUENTE INCL CONEXOES</t>
    </r>
  </si>
  <si>
    <r>
      <rPr>
        <sz val="8"/>
        <rFont val="Arial MT"/>
        <family val="2"/>
      </rPr>
      <t>08.05.008</t>
    </r>
  </si>
  <si>
    <r>
      <rPr>
        <sz val="8"/>
        <rFont val="Arial MT"/>
        <family val="2"/>
      </rPr>
      <t>08.05.009</t>
    </r>
  </si>
  <si>
    <r>
      <rPr>
        <sz val="8"/>
        <rFont val="Arial MT"/>
        <family val="2"/>
      </rPr>
      <t>08.05.010</t>
    </r>
  </si>
  <si>
    <r>
      <rPr>
        <sz val="8"/>
        <rFont val="Arial MT"/>
        <family val="2"/>
      </rPr>
      <t>TUBO DE COBRE NBR13206 CLASSE "E" DN 22 MM (3/4") AGUA QUENTE INCL CONEXOES COM ISOLAÇAO TERMICA POLIETIL EXPANDIDO</t>
    </r>
  </si>
  <si>
    <r>
      <rPr>
        <sz val="8"/>
        <rFont val="Arial MT"/>
        <family val="2"/>
      </rPr>
      <t>08.05.011</t>
    </r>
  </si>
  <si>
    <r>
      <rPr>
        <sz val="8"/>
        <rFont val="Arial MT"/>
        <family val="2"/>
      </rPr>
      <t>08.05.012</t>
    </r>
  </si>
  <si>
    <r>
      <rPr>
        <sz val="8"/>
        <rFont val="Arial MT"/>
        <family val="2"/>
      </rPr>
      <t>TUBO DE COBRE NBR13206 CLASSE "E" DN 35 MM (1 1/4") AGUA QUENTE INCL CONEXOES COM ISOLAÇAO TERMICA POLIETIL EXPANDIDO</t>
    </r>
  </si>
  <si>
    <r>
      <rPr>
        <sz val="8"/>
        <rFont val="Arial MT"/>
        <family val="2"/>
      </rPr>
      <t>08.05.013</t>
    </r>
  </si>
  <si>
    <r>
      <rPr>
        <sz val="8"/>
        <rFont val="Arial MT"/>
        <family val="2"/>
      </rPr>
      <t>PROTEÇAO EM ALUMINIO CORRUGADO E= 0,15MM PARA TUBO DE COBRE  DN 15MM AGUA QUENTE INCL AMARRAÇAO</t>
    </r>
  </si>
  <si>
    <r>
      <rPr>
        <sz val="8"/>
        <rFont val="Arial MT"/>
        <family val="2"/>
      </rPr>
      <t>08.05.014</t>
    </r>
  </si>
  <si>
    <r>
      <rPr>
        <sz val="8"/>
        <rFont val="Arial MT"/>
        <family val="2"/>
      </rPr>
      <t>PROTEÇAO EM  ALUMINIO CORRUGADO E= 0,15MM PARA TUBO DE COBRE  DN 22MM AGUA QUENTE INCL AMARRAÇAO</t>
    </r>
  </si>
  <si>
    <r>
      <rPr>
        <sz val="8"/>
        <rFont val="Arial MT"/>
        <family val="2"/>
      </rPr>
      <t>08.05.015</t>
    </r>
  </si>
  <si>
    <r>
      <rPr>
        <sz val="8"/>
        <rFont val="Arial MT"/>
        <family val="2"/>
      </rPr>
      <t>PROTEÇAO EM  ALUMINIO CORRUGADO E=0,15MM PARA TUBO DE COBRE  DN 28MM AGUA QUENTE INCL AMARRAÇAO</t>
    </r>
  </si>
  <si>
    <r>
      <rPr>
        <sz val="8"/>
        <rFont val="Arial MT"/>
        <family val="2"/>
      </rPr>
      <t>08.05.016</t>
    </r>
  </si>
  <si>
    <r>
      <rPr>
        <sz val="8"/>
        <rFont val="Arial MT"/>
        <family val="2"/>
      </rPr>
      <t>PROTEÇAO EM ALUMINIO CORRUGADO E= 0,15MM PARA TUBO DE COBRE  DN 35MM AGUA QUENTE INCL AMARRAÇAO</t>
    </r>
  </si>
  <si>
    <r>
      <rPr>
        <sz val="8"/>
        <rFont val="Arial MT"/>
        <family val="2"/>
      </rPr>
      <t>08.05.099</t>
    </r>
  </si>
  <si>
    <r>
      <rPr>
        <sz val="8"/>
        <rFont val="Arial MT"/>
        <family val="2"/>
      </rPr>
      <t>SERVIÇOS EM REDE DE ÁGUA QUENTE</t>
    </r>
  </si>
  <si>
    <r>
      <rPr>
        <sz val="8"/>
        <rFont val="Arial MT"/>
        <family val="2"/>
      </rPr>
      <t>08.06.001</t>
    </r>
  </si>
  <si>
    <r>
      <rPr>
        <sz val="8"/>
        <rFont val="Arial MT"/>
        <family val="2"/>
      </rPr>
      <t xml:space="preserve">SISTEMA DE AQUECIMENTO SOLAR BOILER 1000 LITROS AÇO INOX ALTA PRESSAO COM 10 PLACAS COLETORAS 175x100x6,5 CM FORNECIDO E
</t>
    </r>
    <r>
      <rPr>
        <sz val="8"/>
        <rFont val="Arial MT"/>
        <family val="2"/>
      </rPr>
      <t>INSTALADO USO EXCLUSIVO PADRÃO CRECHE</t>
    </r>
  </si>
  <si>
    <r>
      <rPr>
        <sz val="8"/>
        <rFont val="Arial MT"/>
        <family val="2"/>
      </rPr>
      <t>08.06.004</t>
    </r>
  </si>
  <si>
    <r>
      <rPr>
        <sz val="8"/>
        <rFont val="Arial MT"/>
        <family val="2"/>
      </rPr>
      <t>08.07.002</t>
    </r>
  </si>
  <si>
    <r>
      <rPr>
        <sz val="8"/>
        <rFont val="Arial MT"/>
        <family val="2"/>
      </rPr>
      <t>TUBO ACO GALVANIZ NBR5580-CL MEDIA, DN65MM (2 1/2")- INCL CONEXOES</t>
    </r>
  </si>
  <si>
    <r>
      <rPr>
        <sz val="8"/>
        <rFont val="Arial MT"/>
        <family val="2"/>
      </rPr>
      <t>08.07.003</t>
    </r>
  </si>
  <si>
    <r>
      <rPr>
        <sz val="8"/>
        <rFont val="Arial MT"/>
        <family val="2"/>
      </rPr>
      <t>08.07.004</t>
    </r>
  </si>
  <si>
    <r>
      <rPr>
        <sz val="8"/>
        <rFont val="Arial MT"/>
        <family val="2"/>
      </rPr>
      <t>TUBO ACO GLAVANIZ NBR5580-CL MEDIA, DN100MM (4")-INCL CONEXOES</t>
    </r>
  </si>
  <si>
    <r>
      <rPr>
        <sz val="8"/>
        <rFont val="Arial MT"/>
        <family val="2"/>
      </rPr>
      <t>08.07.005</t>
    </r>
  </si>
  <si>
    <r>
      <rPr>
        <sz val="8"/>
        <rFont val="Arial MT"/>
        <family val="2"/>
      </rPr>
      <t>08.07.010</t>
    </r>
  </si>
  <si>
    <r>
      <rPr>
        <sz val="8"/>
        <rFont val="Arial MT"/>
        <family val="2"/>
      </rPr>
      <t>PROTECAO ANTI CORROSIVA PARA RAMAIS SOB A TERRA</t>
    </r>
  </si>
  <si>
    <r>
      <rPr>
        <sz val="8"/>
        <rFont val="Arial MT"/>
        <family val="2"/>
      </rPr>
      <t>08.07.099</t>
    </r>
  </si>
  <si>
    <r>
      <rPr>
        <sz val="8"/>
        <rFont val="Arial MT"/>
        <family val="2"/>
      </rPr>
      <t>SERVICOS EM REDE DE INCENDIO</t>
    </r>
  </si>
  <si>
    <r>
      <rPr>
        <sz val="8"/>
        <rFont val="Arial MT"/>
        <family val="2"/>
      </rPr>
      <t>08.08.002</t>
    </r>
  </si>
  <si>
    <r>
      <rPr>
        <sz val="8"/>
        <rFont val="Arial MT"/>
        <family val="2"/>
      </rPr>
      <t>08.08.003</t>
    </r>
  </si>
  <si>
    <r>
      <rPr>
        <sz val="8"/>
        <rFont val="Arial MT"/>
        <family val="2"/>
      </rPr>
      <t>08.08.004</t>
    </r>
  </si>
  <si>
    <r>
      <rPr>
        <sz val="8"/>
        <rFont val="Arial MT"/>
        <family val="2"/>
      </rPr>
      <t>08.08.010</t>
    </r>
  </si>
  <si>
    <r>
      <rPr>
        <sz val="8"/>
        <rFont val="Arial MT"/>
        <family val="2"/>
      </rPr>
      <t>REGISTRO GLOBO ANGULAR AMARELO 2 1/2"</t>
    </r>
  </si>
  <si>
    <r>
      <rPr>
        <sz val="8"/>
        <rFont val="Arial MT"/>
        <family val="2"/>
      </rPr>
      <t>08.08.012</t>
    </r>
  </si>
  <si>
    <r>
      <rPr>
        <sz val="8"/>
        <rFont val="Arial MT"/>
        <family val="2"/>
      </rPr>
      <t>REGISTRO DE RECALQUE NO PASSEIO (RR-01)</t>
    </r>
  </si>
  <si>
    <r>
      <rPr>
        <sz val="8"/>
        <rFont val="Arial MT"/>
        <family val="2"/>
      </rPr>
      <t>08.08.015</t>
    </r>
  </si>
  <si>
    <r>
      <rPr>
        <sz val="8"/>
        <rFont val="Arial MT"/>
        <family val="2"/>
      </rPr>
      <t>VALVULA DE RETENCAO VERT.BRONZE TIPO LEVE DE 2 1/2"</t>
    </r>
  </si>
  <si>
    <r>
      <rPr>
        <sz val="8"/>
        <rFont val="Arial MT"/>
        <family val="2"/>
      </rPr>
      <t>08.08.016</t>
    </r>
  </si>
  <si>
    <r>
      <rPr>
        <sz val="8"/>
        <rFont val="Arial MT"/>
        <family val="2"/>
      </rPr>
      <t>VALVULA DE RETENCAO VERT.BRONZE TIPO LEVE DE 3"</t>
    </r>
  </si>
  <si>
    <r>
      <rPr>
        <sz val="8"/>
        <rFont val="Arial MT"/>
        <family val="2"/>
      </rPr>
      <t>08.08.017</t>
    </r>
  </si>
  <si>
    <r>
      <rPr>
        <sz val="8"/>
        <rFont val="Arial MT"/>
        <family val="2"/>
      </rPr>
      <t>VALVULA DE RETENCAO VERT.BRONZE TIPO LEVE DE 4"</t>
    </r>
  </si>
  <si>
    <r>
      <rPr>
        <sz val="8"/>
        <rFont val="Arial MT"/>
        <family val="2"/>
      </rPr>
      <t>08.08.021</t>
    </r>
  </si>
  <si>
    <r>
      <rPr>
        <sz val="8"/>
        <rFont val="Arial MT"/>
        <family val="2"/>
      </rPr>
      <t>HIDRANTE COM REGISTRO TIPO GLOBO AMARELO DE 2 1/2"</t>
    </r>
  </si>
  <si>
    <r>
      <rPr>
        <sz val="8"/>
        <rFont val="Arial MT"/>
        <family val="2"/>
      </rPr>
      <t>08.08.028</t>
    </r>
  </si>
  <si>
    <r>
      <rPr>
        <sz val="8"/>
        <rFont val="Arial MT"/>
        <family val="2"/>
      </rPr>
      <t>AH-04 ABRIGO PARA HIDRANTE COM MANGUEIRA 1 1/2"  E ESGUICHO REGULAVEL</t>
    </r>
  </si>
  <si>
    <r>
      <rPr>
        <sz val="8"/>
        <rFont val="Arial MT"/>
        <family val="2"/>
      </rPr>
      <t>08.08.030</t>
    </r>
  </si>
  <si>
    <r>
      <rPr>
        <sz val="8"/>
        <rFont val="Arial MT"/>
        <family val="2"/>
      </rPr>
      <t>MANGUEIRA COM UNIAO DE ENGATE RAPIDO DE 1 1/2"</t>
    </r>
  </si>
  <si>
    <r>
      <rPr>
        <sz val="8"/>
        <rFont val="Arial MT"/>
        <family val="2"/>
      </rPr>
      <t>08.08.031</t>
    </r>
  </si>
  <si>
    <r>
      <rPr>
        <sz val="8"/>
        <rFont val="Arial MT"/>
        <family val="2"/>
      </rPr>
      <t>MANGUEIRA COM UNIAO DE ENGATE RAPIDO DE 2 1/2"</t>
    </r>
  </si>
  <si>
    <r>
      <rPr>
        <sz val="8"/>
        <rFont val="Arial MT"/>
        <family val="2"/>
      </rPr>
      <t>08.08.035</t>
    </r>
  </si>
  <si>
    <r>
      <rPr>
        <sz val="8"/>
        <rFont val="Arial MT"/>
        <family val="2"/>
      </rPr>
      <t>ESGUICHO DE LATAO C/ENGATE RAPIDO ORIFICIO DE 1/2"</t>
    </r>
  </si>
  <si>
    <r>
      <rPr>
        <sz val="8"/>
        <rFont val="Arial MT"/>
        <family val="2"/>
      </rPr>
      <t>08.08.036</t>
    </r>
  </si>
  <si>
    <r>
      <rPr>
        <sz val="8"/>
        <rFont val="Arial MT"/>
        <family val="2"/>
      </rPr>
      <t>ESGUICHO DE LATAO C/ENGATE RAPIDO ORIFICIO DE 5/8"</t>
    </r>
  </si>
  <si>
    <r>
      <rPr>
        <sz val="8"/>
        <rFont val="Arial MT"/>
        <family val="2"/>
      </rPr>
      <t>08.08.037</t>
    </r>
  </si>
  <si>
    <r>
      <rPr>
        <sz val="8"/>
        <rFont val="Arial MT"/>
        <family val="2"/>
      </rPr>
      <t>ESGUICHO DE LATAO C/ENGATE RAPIDO ORIFICIO DE 3/4"</t>
    </r>
  </si>
  <si>
    <r>
      <rPr>
        <sz val="8"/>
        <rFont val="Arial MT"/>
        <family val="2"/>
      </rPr>
      <t>08.08.041</t>
    </r>
  </si>
  <si>
    <r>
      <rPr>
        <sz val="8"/>
        <rFont val="Arial MT"/>
        <family val="2"/>
      </rPr>
      <t>VALVULA RETENCAO HORIZ BRONZE DE 2 1/2"</t>
    </r>
  </si>
  <si>
    <r>
      <rPr>
        <sz val="8"/>
        <rFont val="Arial MT"/>
        <family val="2"/>
      </rPr>
      <t>08.08.042</t>
    </r>
  </si>
  <si>
    <r>
      <rPr>
        <sz val="8"/>
        <rFont val="Arial MT"/>
        <family val="2"/>
      </rPr>
      <t>VALVULA RETENCAO HORIZONTAL DE BRONZE DE 3"</t>
    </r>
  </si>
  <si>
    <r>
      <rPr>
        <sz val="8"/>
        <rFont val="Arial MT"/>
        <family val="2"/>
      </rPr>
      <t>08.08.043</t>
    </r>
  </si>
  <si>
    <r>
      <rPr>
        <sz val="8"/>
        <rFont val="Arial MT"/>
        <family val="2"/>
      </rPr>
      <t>VALVULA RETENCAO HORIZONTAL BRONZE DE 4"</t>
    </r>
  </si>
  <si>
    <r>
      <rPr>
        <sz val="8"/>
        <rFont val="Arial MT"/>
        <family val="2"/>
      </rPr>
      <t>08.08.044</t>
    </r>
  </si>
  <si>
    <r>
      <rPr>
        <sz val="8"/>
        <rFont val="Arial MT"/>
        <family val="2"/>
      </rPr>
      <t>EXTINTORES MANUAIS DE CO2 CAPACIDADE 4KG</t>
    </r>
  </si>
  <si>
    <r>
      <rPr>
        <sz val="8"/>
        <rFont val="Arial MT"/>
        <family val="2"/>
      </rPr>
      <t>08.08.045</t>
    </r>
  </si>
  <si>
    <r>
      <rPr>
        <sz val="8"/>
        <rFont val="Arial MT"/>
        <family val="2"/>
      </rPr>
      <t>EXTINTORES MANUAIS DE CO2 COM CAPACIDADE DE 6 KG</t>
    </r>
  </si>
  <si>
    <r>
      <rPr>
        <sz val="8"/>
        <rFont val="Arial MT"/>
        <family val="2"/>
      </rPr>
      <t>08.08.046</t>
    </r>
  </si>
  <si>
    <r>
      <rPr>
        <sz val="8"/>
        <rFont val="Arial MT"/>
        <family val="2"/>
      </rPr>
      <t>EXTINTORES MANUAIS PO QUIMICO SECO COM CAPACIDADE DE 4 KG</t>
    </r>
  </si>
  <si>
    <r>
      <rPr>
        <sz val="8"/>
        <rFont val="Arial MT"/>
        <family val="2"/>
      </rPr>
      <t>08.08.047</t>
    </r>
  </si>
  <si>
    <r>
      <rPr>
        <sz val="8"/>
        <rFont val="Arial MT"/>
        <family val="2"/>
      </rPr>
      <t>EXTINTOR MANUAL PO QUIMICO SECO C/ CAPACIDADE DE 12KG</t>
    </r>
  </si>
  <si>
    <r>
      <rPr>
        <sz val="8"/>
        <rFont val="Arial MT"/>
        <family val="2"/>
      </rPr>
      <t>08.08.048</t>
    </r>
  </si>
  <si>
    <r>
      <rPr>
        <sz val="8"/>
        <rFont val="Arial MT"/>
        <family val="2"/>
      </rPr>
      <t>EXTINTOR PORTATIL DE PO QUIMICO BC CAPACIDADE 6 KG</t>
    </r>
  </si>
  <si>
    <r>
      <rPr>
        <sz val="8"/>
        <rFont val="Arial MT"/>
        <family val="2"/>
      </rPr>
      <t>08.08.050</t>
    </r>
  </si>
  <si>
    <r>
      <rPr>
        <sz val="8"/>
        <rFont val="Arial MT"/>
        <family val="2"/>
      </rPr>
      <t>EXTINTORES MANUAIS DE AGUA PRESSURIZADA CAP DE 10 L</t>
    </r>
  </si>
  <si>
    <r>
      <rPr>
        <sz val="8"/>
        <rFont val="Arial MT"/>
        <family val="2"/>
      </rPr>
      <t>08.08.051</t>
    </r>
  </si>
  <si>
    <r>
      <rPr>
        <sz val="8"/>
        <rFont val="Arial MT"/>
        <family val="2"/>
      </rPr>
      <t>EXTINTOR PORTATIL DE PO QUIMICO ABC CAPACIDADE 6 KG</t>
    </r>
  </si>
  <si>
    <r>
      <rPr>
        <sz val="8"/>
        <rFont val="Arial MT"/>
        <family val="2"/>
      </rPr>
      <t>08.08.060</t>
    </r>
  </si>
  <si>
    <r>
      <rPr>
        <sz val="8"/>
        <rFont val="Arial MT"/>
        <family val="2"/>
      </rPr>
      <t>MANOMETRO INDUSTRIAL COM TOMADA INFERIOR.</t>
    </r>
  </si>
  <si>
    <r>
      <rPr>
        <sz val="8"/>
        <rFont val="Arial MT"/>
        <family val="2"/>
      </rPr>
      <t>08.08.061</t>
    </r>
  </si>
  <si>
    <r>
      <rPr>
        <sz val="8"/>
        <rFont val="Arial MT"/>
        <family val="2"/>
      </rPr>
      <t>PRESSOSTATO (VALVULA DE FLUXO) COM SENSOR DIAFRAGMA.</t>
    </r>
  </si>
  <si>
    <r>
      <rPr>
        <sz val="8"/>
        <rFont val="Arial MT"/>
        <family val="2"/>
      </rPr>
      <t>08.08.069</t>
    </r>
  </si>
  <si>
    <r>
      <rPr>
        <sz val="8"/>
        <rFont val="Arial MT"/>
        <family val="2"/>
      </rPr>
      <t>AI-01 ABRIGO PARA BOMBA DE INCENDIO</t>
    </r>
  </si>
  <si>
    <r>
      <rPr>
        <sz val="8"/>
        <rFont val="Arial MT"/>
        <family val="2"/>
      </rPr>
      <t>08.08.070</t>
    </r>
  </si>
  <si>
    <r>
      <rPr>
        <sz val="8"/>
        <rFont val="Arial MT"/>
        <family val="2"/>
      </rPr>
      <t>CONJ MOTOR-BOMBA (CENTRIFUGA) 1/2 HP (3400 L/H -20 MCA)</t>
    </r>
  </si>
  <si>
    <r>
      <rPr>
        <sz val="8"/>
        <rFont val="Arial MT"/>
        <family val="2"/>
      </rPr>
      <t>08.08.071</t>
    </r>
  </si>
  <si>
    <r>
      <rPr>
        <sz val="8"/>
        <rFont val="Arial MT"/>
        <family val="2"/>
      </rPr>
      <t>CONJ MOTOR-BOMBA (CENTRIFUGA) 3/4 HP (7400 L/H - 20 MCA)</t>
    </r>
  </si>
  <si>
    <r>
      <rPr>
        <sz val="8"/>
        <rFont val="Arial MT"/>
        <family val="2"/>
      </rPr>
      <t>08.08.072</t>
    </r>
  </si>
  <si>
    <r>
      <rPr>
        <sz val="8"/>
        <rFont val="Arial MT"/>
        <family val="2"/>
      </rPr>
      <t>CONJ MOTOR-BOMBA (CENTRIFUGA) 1 HP (8500 L/H - 20 MCA)</t>
    </r>
  </si>
  <si>
    <r>
      <rPr>
        <sz val="8"/>
        <rFont val="Arial MT"/>
        <family val="2"/>
      </rPr>
      <t>08.08.073</t>
    </r>
  </si>
  <si>
    <r>
      <rPr>
        <sz val="8"/>
        <rFont val="Arial MT"/>
        <family val="2"/>
      </rPr>
      <t>CONJ MOTOR-BOMBA (CENTRIFUGA) 1.5 HP (10000 L/H - 20 MCA)</t>
    </r>
  </si>
  <si>
    <r>
      <rPr>
        <sz val="8"/>
        <rFont val="Arial MT"/>
        <family val="2"/>
      </rPr>
      <t>08.08.074</t>
    </r>
  </si>
  <si>
    <r>
      <rPr>
        <sz val="8"/>
        <rFont val="Arial MT"/>
        <family val="2"/>
      </rPr>
      <t>CONJ MOTOR-BOMBA (CENTRIFUGA) 2 HP (13900 L/H - 20 MCA)</t>
    </r>
  </si>
  <si>
    <r>
      <rPr>
        <sz val="8"/>
        <rFont val="Arial MT"/>
        <family val="2"/>
      </rPr>
      <t>08.08.075</t>
    </r>
  </si>
  <si>
    <r>
      <rPr>
        <sz val="8"/>
        <rFont val="Arial MT"/>
        <family val="2"/>
      </rPr>
      <t>CONJ MOTOR-BOMBA (CENTRIFUGA) 3 HP (25000 L/H - 20 MCA)</t>
    </r>
  </si>
  <si>
    <r>
      <rPr>
        <sz val="8"/>
        <rFont val="Arial MT"/>
        <family val="2"/>
      </rPr>
      <t>08.08.076</t>
    </r>
  </si>
  <si>
    <r>
      <rPr>
        <sz val="8"/>
        <rFont val="Arial MT"/>
        <family val="2"/>
      </rPr>
      <t>CONJ MOTOR-BOMBA (CENTRIFUGA) 4 HP (31200 L/H - 20 MCA)</t>
    </r>
  </si>
  <si>
    <r>
      <rPr>
        <sz val="8"/>
        <rFont val="Arial MT"/>
        <family val="2"/>
      </rPr>
      <t>08.08.077</t>
    </r>
  </si>
  <si>
    <r>
      <rPr>
        <sz val="8"/>
        <rFont val="Arial MT"/>
        <family val="2"/>
      </rPr>
      <t>CONJ MOTOR-BOMBA (CENTRIFUGA) 5 HP (31200 L/H -20 MCA)</t>
    </r>
  </si>
  <si>
    <r>
      <rPr>
        <sz val="8"/>
        <rFont val="Arial MT"/>
        <family val="2"/>
      </rPr>
      <t>08.08.078</t>
    </r>
  </si>
  <si>
    <r>
      <rPr>
        <sz val="8"/>
        <rFont val="Arial MT"/>
        <family val="2"/>
      </rPr>
      <t>CONJ MOTOR-BOMBA (CENTRIFUGA) 7,5 HP (40000L/H 20 MCA)</t>
    </r>
  </si>
  <si>
    <r>
      <rPr>
        <sz val="8"/>
        <rFont val="Arial MT"/>
        <family val="2"/>
      </rPr>
      <t>08.08.079</t>
    </r>
  </si>
  <si>
    <r>
      <rPr>
        <sz val="8"/>
        <rFont val="Arial MT"/>
        <family val="2"/>
      </rPr>
      <t>CONJ MOTOR-BOMBA (CENTRIFUGA) 10 HP (40000 L/H 20MCA)</t>
    </r>
  </si>
  <si>
    <r>
      <rPr>
        <sz val="8"/>
        <rFont val="Arial MT"/>
        <family val="2"/>
      </rPr>
      <t>08.08.090</t>
    </r>
  </si>
  <si>
    <r>
      <rPr>
        <sz val="8"/>
        <rFont val="Arial MT"/>
        <family val="2"/>
      </rPr>
      <t>TREINAMENTO BÁSICO PARA BRIGADA DE INCÊNDIO INCLUSO EQUIPAMENTOS (PO PARTICIPANTE)</t>
    </r>
  </si>
  <si>
    <r>
      <rPr>
        <sz val="8"/>
        <rFont val="Arial MT"/>
        <family val="2"/>
      </rPr>
      <t>08.08.099</t>
    </r>
  </si>
  <si>
    <r>
      <rPr>
        <sz val="8"/>
        <rFont val="Arial MT"/>
        <family val="2"/>
      </rPr>
      <t>08.09.001</t>
    </r>
  </si>
  <si>
    <r>
      <rPr>
        <sz val="8"/>
        <rFont val="Arial MT"/>
        <family val="2"/>
      </rPr>
      <t>TUBO DE FERRO FUNDIDO DN 50MM (2") - INCLUSIVE CONEXOES -  DESC</t>
    </r>
  </si>
  <si>
    <r>
      <rPr>
        <sz val="8"/>
        <rFont val="Arial MT"/>
        <family val="2"/>
      </rPr>
      <t>08.09.002</t>
    </r>
  </si>
  <si>
    <r>
      <rPr>
        <sz val="8"/>
        <rFont val="Arial MT"/>
        <family val="2"/>
      </rPr>
      <t>TUBO DE FERRO FUNDIDO DN 75MM (3") - INCLUSIVE CONEXOES -  DESC</t>
    </r>
  </si>
  <si>
    <r>
      <rPr>
        <sz val="8"/>
        <rFont val="Arial MT"/>
        <family val="2"/>
      </rPr>
      <t>08.09.003</t>
    </r>
  </si>
  <si>
    <r>
      <rPr>
        <sz val="8"/>
        <rFont val="Arial MT"/>
        <family val="2"/>
      </rPr>
      <t>TUBO DE FERRO FUNDIDO DN 100MM (4") - INCLUSIVE CONEXOES -  DESC</t>
    </r>
  </si>
  <si>
    <r>
      <rPr>
        <sz val="8"/>
        <rFont val="Arial MT"/>
        <family val="2"/>
      </rPr>
      <t>08.09.015</t>
    </r>
  </si>
  <si>
    <r>
      <rPr>
        <sz val="8"/>
        <rFont val="Arial MT"/>
        <family val="2"/>
      </rPr>
      <t>TUBO PVC NORMAL "SN" JUNTA SOLDÁVEL/ELÁSTICA DN 40 INCL CONEXÕES</t>
    </r>
  </si>
  <si>
    <r>
      <rPr>
        <sz val="8"/>
        <rFont val="Arial MT"/>
        <family val="2"/>
      </rPr>
      <t>08.09.016</t>
    </r>
  </si>
  <si>
    <r>
      <rPr>
        <sz val="8"/>
        <rFont val="Arial MT"/>
        <family val="2"/>
      </rPr>
      <t>TUBO PVC NORMAL "SN" JUNTA ELÁSTICA DN 50 INCL CONEXÕES</t>
    </r>
  </si>
  <si>
    <r>
      <rPr>
        <sz val="8"/>
        <rFont val="Arial MT"/>
        <family val="2"/>
      </rPr>
      <t>08.09.017</t>
    </r>
  </si>
  <si>
    <r>
      <rPr>
        <sz val="8"/>
        <rFont val="Arial MT"/>
        <family val="2"/>
      </rPr>
      <t>TUBO PVC NORMAL "SN" JUNTA ELÁSTICA DN 75 INCL CONEXÕES</t>
    </r>
  </si>
  <si>
    <r>
      <rPr>
        <sz val="8"/>
        <rFont val="Arial MT"/>
        <family val="2"/>
      </rPr>
      <t>08.09.018</t>
    </r>
  </si>
  <si>
    <r>
      <rPr>
        <sz val="8"/>
        <rFont val="Arial MT"/>
        <family val="2"/>
      </rPr>
      <t>TUBO PVC NORMAL "SN" JUNTA ELÁSTICA DN 100 INCL CONEXÕES</t>
    </r>
  </si>
  <si>
    <r>
      <rPr>
        <sz val="8"/>
        <rFont val="Arial MT"/>
        <family val="2"/>
      </rPr>
      <t>08.09.019</t>
    </r>
  </si>
  <si>
    <r>
      <rPr>
        <sz val="8"/>
        <rFont val="Arial MT"/>
        <family val="2"/>
      </rPr>
      <t>TUBO PVC NORMAL "SN" JUNTA ELÁSTICA DN 150 INCL CONEXÕES</t>
    </r>
  </si>
  <si>
    <r>
      <rPr>
        <sz val="8"/>
        <rFont val="Arial MT"/>
        <family val="2"/>
      </rPr>
      <t>08.09.030</t>
    </r>
  </si>
  <si>
    <r>
      <rPr>
        <sz val="8"/>
        <rFont val="Arial MT"/>
        <family val="2"/>
      </rPr>
      <t>TUBO DE ACO GALVANIZADO DN 40MM (1.1/2") - INCLUSIVE CONEXOES</t>
    </r>
  </si>
  <si>
    <r>
      <rPr>
        <sz val="8"/>
        <rFont val="Arial MT"/>
        <family val="2"/>
      </rPr>
      <t>08.09.060</t>
    </r>
  </si>
  <si>
    <r>
      <rPr>
        <sz val="8"/>
        <rFont val="Arial MT"/>
        <family val="2"/>
      </rPr>
      <t>TUBO PVC REFORÇADO "SR" JUNTA ELÁSTICA DN 40 INCL CONEXÕES</t>
    </r>
  </si>
  <si>
    <r>
      <rPr>
        <sz val="8"/>
        <rFont val="Arial MT"/>
        <family val="2"/>
      </rPr>
      <t>08.09.061</t>
    </r>
  </si>
  <si>
    <r>
      <rPr>
        <sz val="8"/>
        <rFont val="Arial MT"/>
        <family val="2"/>
      </rPr>
      <t>TUBO PVC REFORÇADO "SR" JUNTA ELÁSTICA DN 50 INCL CONEXÕES</t>
    </r>
  </si>
  <si>
    <r>
      <rPr>
        <sz val="8"/>
        <rFont val="Arial MT"/>
        <family val="2"/>
      </rPr>
      <t>08.09.062</t>
    </r>
  </si>
  <si>
    <r>
      <rPr>
        <sz val="8"/>
        <rFont val="Arial MT"/>
        <family val="2"/>
      </rPr>
      <t>TUBO PVC REFORÇADO "SR" JUNTA ELÁSTICA DN 75 INCL CONEXÕES</t>
    </r>
  </si>
  <si>
    <r>
      <rPr>
        <sz val="8"/>
        <rFont val="Arial MT"/>
        <family val="2"/>
      </rPr>
      <t>08.09.063</t>
    </r>
  </si>
  <si>
    <r>
      <rPr>
        <sz val="8"/>
        <rFont val="Arial MT"/>
        <family val="2"/>
      </rPr>
      <t>TUBO PVC REFORÇADO "SR" JUNTA ELÁSTICA DN 100 INCL CONEXÕES</t>
    </r>
  </si>
  <si>
    <r>
      <rPr>
        <sz val="8"/>
        <rFont val="Arial MT"/>
        <family val="2"/>
      </rPr>
      <t>08.09.064</t>
    </r>
  </si>
  <si>
    <r>
      <rPr>
        <sz val="8"/>
        <rFont val="Arial MT"/>
        <family val="2"/>
      </rPr>
      <t>TUBO PVC REFORÇADO "SR" JUNTA ELÁSTICA DN 150 INCL CONEXÕES</t>
    </r>
  </si>
  <si>
    <r>
      <rPr>
        <sz val="8"/>
        <rFont val="Arial MT"/>
        <family val="2"/>
      </rPr>
      <t>08.09.099</t>
    </r>
  </si>
  <si>
    <r>
      <rPr>
        <sz val="8"/>
        <rFont val="Arial MT"/>
        <family val="2"/>
      </rPr>
      <t>SERVICOS EM REDE DE ESGOTO</t>
    </r>
  </si>
  <si>
    <r>
      <rPr>
        <sz val="8"/>
        <rFont val="Arial MT"/>
        <family val="2"/>
      </rPr>
      <t>08.10.004</t>
    </r>
  </si>
  <si>
    <r>
      <rPr>
        <sz val="8"/>
        <rFont val="Arial MT"/>
        <family val="2"/>
      </rPr>
      <t>08.10.006</t>
    </r>
  </si>
  <si>
    <r>
      <rPr>
        <sz val="8"/>
        <rFont val="Arial MT"/>
        <family val="2"/>
      </rPr>
      <t>CAIXA SIFONADA DE PVC DN 150X150X50MM C/GRELHA METALICA</t>
    </r>
  </si>
  <si>
    <r>
      <rPr>
        <sz val="8"/>
        <rFont val="Arial MT"/>
        <family val="2"/>
      </rPr>
      <t>08.10.007</t>
    </r>
  </si>
  <si>
    <r>
      <rPr>
        <sz val="8"/>
        <rFont val="Arial MT"/>
        <family val="2"/>
      </rPr>
      <t>CAIXA SIFONADA DE PVC DN 150X150X50MM COM GRELHA DE PVC CROMADO</t>
    </r>
  </si>
  <si>
    <r>
      <rPr>
        <sz val="8"/>
        <rFont val="Arial MT"/>
        <family val="2"/>
      </rPr>
      <t>08.10.008</t>
    </r>
  </si>
  <si>
    <r>
      <rPr>
        <sz val="8"/>
        <rFont val="Arial MT"/>
        <family val="2"/>
      </rPr>
      <t>CAIXA SIFONADA DE PVC DN 100X150X50MM COM GRELHA DE AÇO INOX COM FECHO ROTATIVO.</t>
    </r>
  </si>
  <si>
    <r>
      <rPr>
        <sz val="8"/>
        <rFont val="Arial MT"/>
        <family val="2"/>
      </rPr>
      <t>08.10.009</t>
    </r>
  </si>
  <si>
    <r>
      <rPr>
        <sz val="8"/>
        <rFont val="Arial MT"/>
        <family val="2"/>
      </rPr>
      <t>CAIXA SIFONADA DE PVC DN 150X150X50MM COM GRELHA DE AÇO INOX COM FECHO ROTATIVO.</t>
    </r>
  </si>
  <si>
    <r>
      <rPr>
        <sz val="8"/>
        <rFont val="Arial MT"/>
        <family val="2"/>
      </rPr>
      <t>08.10.010</t>
    </r>
  </si>
  <si>
    <r>
      <rPr>
        <sz val="8"/>
        <rFont val="Arial MT"/>
        <family val="2"/>
      </rPr>
      <t>CAIXA SIFONADA DE PVC DN 100X100X50MM C/GRELHA PVC CROMADO</t>
    </r>
  </si>
  <si>
    <r>
      <rPr>
        <sz val="8"/>
        <rFont val="Arial MT"/>
        <family val="2"/>
      </rPr>
      <t>08.10.011</t>
    </r>
  </si>
  <si>
    <r>
      <rPr>
        <sz val="8"/>
        <rFont val="Arial MT"/>
        <family val="2"/>
      </rPr>
      <t>CAIXA SIFONADA DE PVC DN 150X185X75MM C/GRELHA PVC CROMADO</t>
    </r>
  </si>
  <si>
    <r>
      <rPr>
        <sz val="8"/>
        <rFont val="Arial MT"/>
        <family val="2"/>
      </rPr>
      <t>08.10.045</t>
    </r>
  </si>
  <si>
    <r>
      <rPr>
        <sz val="8"/>
        <rFont val="Arial MT"/>
        <family val="2"/>
      </rPr>
      <t>RALO SIFONADO CONICO PVC DN 100MM C/GRELHA PVC CROMADO</t>
    </r>
  </si>
  <si>
    <r>
      <rPr>
        <sz val="8"/>
        <rFont val="Arial MT"/>
        <family val="2"/>
      </rPr>
      <t>08.10.048</t>
    </r>
  </si>
  <si>
    <r>
      <rPr>
        <sz val="8"/>
        <rFont val="Arial MT"/>
        <family val="2"/>
      </rPr>
      <t>RALO SIFONADO DE F.FUNDIDO DN 150 MM C/GRELHA PVC CROMADO</t>
    </r>
  </si>
  <si>
    <r>
      <rPr>
        <sz val="8"/>
        <rFont val="Arial MT"/>
        <family val="2"/>
      </rPr>
      <t>08.10.049</t>
    </r>
  </si>
  <si>
    <r>
      <rPr>
        <sz val="8"/>
        <rFont val="Arial MT"/>
        <family val="2"/>
      </rPr>
      <t>RALO SECO CONICO PVC DN 100MM C/GRELHA PVC CROMADO</t>
    </r>
  </si>
  <si>
    <r>
      <rPr>
        <sz val="8"/>
        <rFont val="Arial MT"/>
        <family val="2"/>
      </rPr>
      <t>08.10.050</t>
    </r>
  </si>
  <si>
    <r>
      <rPr>
        <sz val="8"/>
        <rFont val="Arial MT"/>
        <family val="2"/>
      </rPr>
      <t>RALO SECO DE F.FUNDIDO DN 100 MM C/GRELHA PVC CROMADO</t>
    </r>
  </si>
  <si>
    <r>
      <rPr>
        <sz val="8"/>
        <rFont val="Arial MT"/>
        <family val="2"/>
      </rPr>
      <t>08.10.056</t>
    </r>
  </si>
  <si>
    <r>
      <rPr>
        <sz val="8"/>
        <rFont val="Arial MT"/>
        <family val="2"/>
      </rPr>
      <t>TERMINAL DE VENTILACAO EM PVC P/ESGOTO DN 50MM (2")</t>
    </r>
  </si>
  <si>
    <r>
      <rPr>
        <sz val="8"/>
        <rFont val="Arial MT"/>
        <family val="2"/>
      </rPr>
      <t>08.10.057</t>
    </r>
  </si>
  <si>
    <r>
      <rPr>
        <sz val="8"/>
        <rFont val="Arial MT"/>
        <family val="2"/>
      </rPr>
      <t>TERMINAL DE VENTILACAO EM PVC P/ ESGOTO DN 75MM (3")</t>
    </r>
  </si>
  <si>
    <r>
      <rPr>
        <sz val="8"/>
        <rFont val="Arial MT"/>
        <family val="2"/>
      </rPr>
      <t>08.10.058</t>
    </r>
  </si>
  <si>
    <r>
      <rPr>
        <sz val="8"/>
        <rFont val="Arial MT"/>
        <family val="2"/>
      </rPr>
      <t>TERMINAL DE VENTILACAO EM PVC P/ ESGOTO DN 100MM(4")</t>
    </r>
  </si>
  <si>
    <r>
      <rPr>
        <sz val="8"/>
        <rFont val="Arial MT"/>
        <family val="2"/>
      </rPr>
      <t>08.10.099</t>
    </r>
  </si>
  <si>
    <r>
      <rPr>
        <sz val="8"/>
        <rFont val="Arial MT"/>
        <family val="2"/>
      </rPr>
      <t>08.11.002</t>
    </r>
  </si>
  <si>
    <r>
      <rPr>
        <sz val="8"/>
        <rFont val="Arial MT"/>
        <family val="2"/>
      </rPr>
      <t>TUBO DE FERRO FUNDIDO DN 50MM (2") - INCLUSIVE CONEXOES</t>
    </r>
  </si>
  <si>
    <r>
      <rPr>
        <sz val="8"/>
        <rFont val="Arial MT"/>
        <family val="2"/>
      </rPr>
      <t>08.11.003</t>
    </r>
  </si>
  <si>
    <r>
      <rPr>
        <sz val="8"/>
        <rFont val="Arial MT"/>
        <family val="2"/>
      </rPr>
      <t>TUBO DE FERRO FUNDIDO DN 75MM (3") - INCLUSIVE CONEXOES</t>
    </r>
  </si>
  <si>
    <r>
      <rPr>
        <sz val="8"/>
        <rFont val="Arial MT"/>
        <family val="2"/>
      </rPr>
      <t>08.11.004</t>
    </r>
  </si>
  <si>
    <r>
      <rPr>
        <sz val="8"/>
        <rFont val="Arial MT"/>
        <family val="2"/>
      </rPr>
      <t>TUBO DE FERRO FUNDIDO DN 100MM (4") - INCLUSIVE CONEXOES</t>
    </r>
  </si>
  <si>
    <r>
      <rPr>
        <sz val="8"/>
        <rFont val="Arial MT"/>
        <family val="2"/>
      </rPr>
      <t>08.11.005</t>
    </r>
  </si>
  <si>
    <r>
      <rPr>
        <sz val="8"/>
        <rFont val="Arial MT"/>
        <family val="2"/>
      </rPr>
      <t>TUBO DE FERRO FUNDIDO DN 150MM (6") - INCLUSIVE CONEXOES</t>
    </r>
  </si>
  <si>
    <r>
      <rPr>
        <sz val="8"/>
        <rFont val="Arial MT"/>
        <family val="2"/>
      </rPr>
      <t>08.11.015</t>
    </r>
  </si>
  <si>
    <r>
      <rPr>
        <sz val="8"/>
        <rFont val="Arial MT"/>
        <family val="2"/>
      </rPr>
      <t>DESCIDA DE AGUA PLUVIAL H=300CM C/TUBO DE FºFº DN 100MM PONTA-BOLSA INCL.FIX.NA PAREDE</t>
    </r>
  </si>
  <si>
    <r>
      <rPr>
        <sz val="8"/>
        <rFont val="Arial MT"/>
        <family val="2"/>
      </rPr>
      <t>08.11.016</t>
    </r>
  </si>
  <si>
    <r>
      <rPr>
        <sz val="8"/>
        <rFont val="Arial MT"/>
        <family val="2"/>
      </rPr>
      <t>DESCIDA DE AGUA PLUVIAL H=300CM C/TUBO DE FºFº DN 150MM PONTA-BOLSA INCL.FIX.NA PAREDE</t>
    </r>
  </si>
  <si>
    <r>
      <rPr>
        <sz val="8"/>
        <rFont val="Arial MT"/>
        <family val="2"/>
      </rPr>
      <t>08.11.024</t>
    </r>
  </si>
  <si>
    <r>
      <rPr>
        <sz val="8"/>
        <rFont val="Arial MT"/>
        <family val="2"/>
      </rPr>
      <t>08.11.025</t>
    </r>
  </si>
  <si>
    <r>
      <rPr>
        <sz val="8"/>
        <rFont val="Arial MT"/>
        <family val="2"/>
      </rPr>
      <t>08.11.026</t>
    </r>
  </si>
  <si>
    <r>
      <rPr>
        <sz val="8"/>
        <rFont val="Arial MT"/>
        <family val="2"/>
      </rPr>
      <t>08.11.027</t>
    </r>
  </si>
  <si>
    <r>
      <rPr>
        <sz val="8"/>
        <rFont val="Arial MT"/>
        <family val="2"/>
      </rPr>
      <t>08.11.050</t>
    </r>
  </si>
  <si>
    <r>
      <rPr>
        <sz val="8"/>
        <rFont val="Arial MT"/>
        <family val="2"/>
      </rPr>
      <t>TUBO DE PVC REFORÇADO "SR" JUNTA ELÁSTICA DN 40 INCL CONEXÕES</t>
    </r>
  </si>
  <si>
    <r>
      <rPr>
        <sz val="8"/>
        <rFont val="Arial MT"/>
        <family val="2"/>
      </rPr>
      <t>08.11.051</t>
    </r>
  </si>
  <si>
    <r>
      <rPr>
        <sz val="8"/>
        <rFont val="Arial MT"/>
        <family val="2"/>
      </rPr>
      <t>TUBO DE PVC REFORÇADO "SR" JUNTA ELÁSTICA DN 50 INCL CONEXÕES</t>
    </r>
  </si>
  <si>
    <r>
      <rPr>
        <sz val="8"/>
        <rFont val="Arial MT"/>
        <family val="2"/>
      </rPr>
      <t>08.11.052</t>
    </r>
  </si>
  <si>
    <r>
      <rPr>
        <sz val="8"/>
        <rFont val="Arial MT"/>
        <family val="2"/>
      </rPr>
      <t>TUBO DE PVC REFORÇADO "SR" JUNTA ELÁSTICA DN 75 INCL CONEXÕES</t>
    </r>
  </si>
  <si>
    <r>
      <rPr>
        <sz val="8"/>
        <rFont val="Arial MT"/>
        <family val="2"/>
      </rPr>
      <t>08.11.053</t>
    </r>
  </si>
  <si>
    <r>
      <rPr>
        <sz val="8"/>
        <rFont val="Arial MT"/>
        <family val="2"/>
      </rPr>
      <t>TUBO DE PVC REFORÇADO "SR" JUNTA ELÁSTICA DN 100 INCL CONEXÕES</t>
    </r>
  </si>
  <si>
    <r>
      <rPr>
        <sz val="8"/>
        <rFont val="Arial MT"/>
        <family val="2"/>
      </rPr>
      <t>08.11.054</t>
    </r>
  </si>
  <si>
    <r>
      <rPr>
        <sz val="8"/>
        <rFont val="Arial MT"/>
        <family val="2"/>
      </rPr>
      <t>TUBO DE PVC REFORÇADO "SR" JUNTA ELÁSTICA DN 150 INCL CONEXÕES</t>
    </r>
  </si>
  <si>
    <r>
      <rPr>
        <sz val="8"/>
        <rFont val="Arial MT"/>
        <family val="2"/>
      </rPr>
      <t>08.11.099</t>
    </r>
  </si>
  <si>
    <r>
      <rPr>
        <sz val="8"/>
        <rFont val="Arial MT"/>
        <family val="2"/>
      </rPr>
      <t>SERVICOS EM REDE DE AGUAS PLUVIAIS</t>
    </r>
  </si>
  <si>
    <r>
      <rPr>
        <sz val="8"/>
        <rFont val="Arial MT"/>
        <family val="2"/>
      </rPr>
      <t>08.12.001</t>
    </r>
  </si>
  <si>
    <r>
      <rPr>
        <sz val="8"/>
        <rFont val="Arial MT"/>
        <family val="2"/>
      </rPr>
      <t>CONDUTOR EM CHAPA GALVANIZADA N 24 DESENV. 0,25M</t>
    </r>
  </si>
  <si>
    <r>
      <rPr>
        <sz val="8"/>
        <rFont val="Arial MT"/>
        <family val="2"/>
      </rPr>
      <t>08.12.002</t>
    </r>
  </si>
  <si>
    <r>
      <rPr>
        <sz val="8"/>
        <rFont val="Arial MT"/>
        <family val="2"/>
      </rPr>
      <t>CONDUTOR EM CHAPA GALVANIZADA N 26 DESENV. 0,25M</t>
    </r>
  </si>
  <si>
    <r>
      <rPr>
        <sz val="8"/>
        <rFont val="Arial MT"/>
        <family val="2"/>
      </rPr>
      <t>08.12.003</t>
    </r>
  </si>
  <si>
    <r>
      <rPr>
        <sz val="8"/>
        <rFont val="Arial MT"/>
        <family val="2"/>
      </rPr>
      <t>CONDUTOR DE CHAPA GALVANIZADA N 24 - DESENVOLVIMENTO DE 0,33 M</t>
    </r>
  </si>
  <si>
    <r>
      <rPr>
        <sz val="8"/>
        <rFont val="Arial MT"/>
        <family val="2"/>
      </rPr>
      <t>08.12.004</t>
    </r>
  </si>
  <si>
    <r>
      <rPr>
        <sz val="8"/>
        <rFont val="Arial MT"/>
        <family val="2"/>
      </rPr>
      <t>CONDUTOR DE CHAPA GALVANIZADA N 26 - DESENVOLVIMENTO DE 0,33 M</t>
    </r>
  </si>
  <si>
    <r>
      <rPr>
        <sz val="8"/>
        <rFont val="Arial MT"/>
        <family val="2"/>
      </rPr>
      <t>08.12.007</t>
    </r>
  </si>
  <si>
    <r>
      <rPr>
        <sz val="8"/>
        <rFont val="Arial MT"/>
        <family val="2"/>
      </rPr>
      <t>LIGACAO CALHA CONDUTOR DE CHAPA ACO GALVANIZADO N.24 DIAMETRO DE 3"</t>
    </r>
  </si>
  <si>
    <r>
      <rPr>
        <sz val="8"/>
        <rFont val="Arial MT"/>
        <family val="2"/>
      </rPr>
      <t>08.12.008</t>
    </r>
  </si>
  <si>
    <r>
      <rPr>
        <sz val="8"/>
        <rFont val="Arial MT"/>
        <family val="2"/>
      </rPr>
      <t>LIGACAO CALHA CONDUTOR DE CHAPA ACO GALVANIZADO N.24 DIAMETRO DE 4"</t>
    </r>
  </si>
  <si>
    <r>
      <rPr>
        <sz val="8"/>
        <rFont val="Arial MT"/>
        <family val="2"/>
      </rPr>
      <t>08.12.015</t>
    </r>
  </si>
  <si>
    <r>
      <rPr>
        <sz val="8"/>
        <rFont val="Arial MT"/>
        <family val="2"/>
      </rPr>
      <t>CALHA OU AGUA FURTADA EM CHAPA GALV. N 24 - CORTE 0,33M</t>
    </r>
  </si>
  <si>
    <r>
      <rPr>
        <sz val="8"/>
        <rFont val="Arial MT"/>
        <family val="2"/>
      </rPr>
      <t>08.12.016</t>
    </r>
  </si>
  <si>
    <r>
      <rPr>
        <sz val="8"/>
        <rFont val="Arial MT"/>
        <family val="2"/>
      </rPr>
      <t>CALHA OU AGUA FURTADA EM CHAPA GALV. N 24 - CORTE 0,50M</t>
    </r>
  </si>
  <si>
    <r>
      <rPr>
        <sz val="8"/>
        <rFont val="Arial MT"/>
        <family val="2"/>
      </rPr>
      <t>08.12.017</t>
    </r>
  </si>
  <si>
    <r>
      <rPr>
        <sz val="8"/>
        <rFont val="Arial MT"/>
        <family val="2"/>
      </rPr>
      <t>CALHA OU AGUA FURTADA EM CHAPA GALV. N 24 - CORTE 1,00M</t>
    </r>
  </si>
  <si>
    <r>
      <rPr>
        <sz val="8"/>
        <rFont val="Arial MT"/>
        <family val="2"/>
      </rPr>
      <t>08.12.020</t>
    </r>
  </si>
  <si>
    <r>
      <rPr>
        <sz val="8"/>
        <rFont val="Arial MT"/>
        <family val="2"/>
      </rPr>
      <t>CALHA OU AGUA FURTADA EM CHAPA GALV N 26  E=0,50 MM DESENVOLVIMENTO CONSULTAR DETALHE NO PE-ARQ</t>
    </r>
  </si>
  <si>
    <r>
      <rPr>
        <sz val="8"/>
        <rFont val="Arial MT"/>
        <family val="2"/>
      </rPr>
      <t>08.12.021</t>
    </r>
  </si>
  <si>
    <r>
      <rPr>
        <sz val="8"/>
        <rFont val="Arial MT"/>
        <family val="2"/>
      </rPr>
      <t>CALHA OU AGUA FURTADA EM CHAPA GALV. N 26 - CORTE 0.33M</t>
    </r>
  </si>
  <si>
    <r>
      <rPr>
        <sz val="8"/>
        <rFont val="Arial MT"/>
        <family val="2"/>
      </rPr>
      <t>08.12.022</t>
    </r>
  </si>
  <si>
    <r>
      <rPr>
        <sz val="8"/>
        <rFont val="Arial MT"/>
        <family val="2"/>
      </rPr>
      <t>CALHA OU AGUA FURTADA EM CHAPA GALV. N 26 - CORTE 0,50M</t>
    </r>
  </si>
  <si>
    <r>
      <rPr>
        <sz val="8"/>
        <rFont val="Arial MT"/>
        <family val="2"/>
      </rPr>
      <t>08.12.023</t>
    </r>
  </si>
  <si>
    <r>
      <rPr>
        <sz val="8"/>
        <rFont val="Arial MT"/>
        <family val="2"/>
      </rPr>
      <t>CALHA OU AGUA FURTADA EM CHAPA GALV. N 26 - CORTE 1,00M</t>
    </r>
  </si>
  <si>
    <r>
      <rPr>
        <sz val="8"/>
        <rFont val="Arial MT"/>
        <family val="2"/>
      </rPr>
      <t>08.12.025</t>
    </r>
  </si>
  <si>
    <r>
      <rPr>
        <sz val="8"/>
        <rFont val="Arial MT"/>
        <family val="2"/>
      </rPr>
      <t>CALHA OU AGUA FURTADA EM CHAPA GALV N 24  E=0,65 MM DESENVOLVIMENTO CONSULTAR DETALHE NO PE-ARQ</t>
    </r>
  </si>
  <si>
    <r>
      <rPr>
        <sz val="8"/>
        <rFont val="Arial MT"/>
        <family val="2"/>
      </rPr>
      <t>08.12.031</t>
    </r>
  </si>
  <si>
    <r>
      <rPr>
        <sz val="8"/>
        <rFont val="Arial MT"/>
        <family val="2"/>
      </rPr>
      <t>RUFO EM CHAPA GALVANIZADA N 24 - CORTE 0,16 M</t>
    </r>
  </si>
  <si>
    <r>
      <rPr>
        <sz val="8"/>
        <rFont val="Arial MT"/>
        <family val="2"/>
      </rPr>
      <t>08.12.032</t>
    </r>
  </si>
  <si>
    <r>
      <rPr>
        <sz val="8"/>
        <rFont val="Arial MT"/>
        <family val="2"/>
      </rPr>
      <t>RUFO EM CHAPA GALVANIZADA N 24 - CORTE 0,25 M</t>
    </r>
  </si>
  <si>
    <r>
      <rPr>
        <sz val="8"/>
        <rFont val="Arial MT"/>
        <family val="2"/>
      </rPr>
      <t>08.12.033</t>
    </r>
  </si>
  <si>
    <r>
      <rPr>
        <sz val="8"/>
        <rFont val="Arial MT"/>
        <family val="2"/>
      </rPr>
      <t>RUFO EM CHAPA GALVANIZADA N 24 - CORTE 0,33 M</t>
    </r>
  </si>
  <si>
    <r>
      <rPr>
        <sz val="8"/>
        <rFont val="Arial MT"/>
        <family val="2"/>
      </rPr>
      <t>08.12.034</t>
    </r>
  </si>
  <si>
    <r>
      <rPr>
        <sz val="8"/>
        <rFont val="Arial MT"/>
        <family val="2"/>
      </rPr>
      <t>RUFO EM CHAPA GALVANIZADA N 24 - CORTE 0,50 M</t>
    </r>
  </si>
  <si>
    <r>
      <rPr>
        <sz val="8"/>
        <rFont val="Arial MT"/>
        <family val="2"/>
      </rPr>
      <t>08.12.035</t>
    </r>
  </si>
  <si>
    <r>
      <rPr>
        <sz val="8"/>
        <rFont val="Arial MT"/>
        <family val="2"/>
      </rPr>
      <t>RUFO EM CHAPA GALVANIZADA N 24 - CORTE 1,00 M</t>
    </r>
  </si>
  <si>
    <r>
      <rPr>
        <sz val="8"/>
        <rFont val="Arial MT"/>
        <family val="2"/>
      </rPr>
      <t>08.12.038</t>
    </r>
  </si>
  <si>
    <r>
      <rPr>
        <sz val="8"/>
        <rFont val="Arial MT"/>
        <family val="2"/>
      </rPr>
      <t>RUFO EM CHAPA GALVANIZADA N 26 - CORTE 0,16 M</t>
    </r>
  </si>
  <si>
    <r>
      <rPr>
        <sz val="8"/>
        <rFont val="Arial MT"/>
        <family val="2"/>
      </rPr>
      <t>08.12.039</t>
    </r>
  </si>
  <si>
    <r>
      <rPr>
        <sz val="8"/>
        <rFont val="Arial MT"/>
        <family val="2"/>
      </rPr>
      <t>RUFO EM CHAPA GALVANIZADA N 26 - CORTE 0,25 M</t>
    </r>
  </si>
  <si>
    <r>
      <rPr>
        <sz val="8"/>
        <rFont val="Arial MT"/>
        <family val="2"/>
      </rPr>
      <t>08.12.040</t>
    </r>
  </si>
  <si>
    <r>
      <rPr>
        <sz val="8"/>
        <rFont val="Arial MT"/>
        <family val="2"/>
      </rPr>
      <t>RUFO EM CHAPA GALVANIZADA N 26 - CORTE 0,33 M</t>
    </r>
  </si>
  <si>
    <r>
      <rPr>
        <sz val="8"/>
        <rFont val="Arial MT"/>
        <family val="2"/>
      </rPr>
      <t>08.12.041</t>
    </r>
  </si>
  <si>
    <r>
      <rPr>
        <sz val="8"/>
        <rFont val="Arial MT"/>
        <family val="2"/>
      </rPr>
      <t>RUFO EM CHAPA GALVANIZADA N 26 - CORTE 0,50 M</t>
    </r>
  </si>
  <si>
    <r>
      <rPr>
        <sz val="8"/>
        <rFont val="Arial MT"/>
        <family val="2"/>
      </rPr>
      <t>08.12.042</t>
    </r>
  </si>
  <si>
    <r>
      <rPr>
        <sz val="8"/>
        <rFont val="Arial MT"/>
        <family val="2"/>
      </rPr>
      <t>RUFO EM CHAPA GALVANIZADA N 26 - CORTE 1,00 M</t>
    </r>
  </si>
  <si>
    <r>
      <rPr>
        <sz val="8"/>
        <rFont val="Arial MT"/>
        <family val="2"/>
      </rPr>
      <t>08.12.065</t>
    </r>
  </si>
  <si>
    <r>
      <rPr>
        <sz val="8"/>
        <rFont val="Arial MT"/>
        <family val="2"/>
      </rPr>
      <t>GRELHA HEMISFERICA DE FERRO FUNDIDO DN 75MM (3")</t>
    </r>
  </si>
  <si>
    <r>
      <rPr>
        <sz val="8"/>
        <rFont val="Arial MT"/>
        <family val="2"/>
      </rPr>
      <t>08.12.066</t>
    </r>
  </si>
  <si>
    <r>
      <rPr>
        <sz val="8"/>
        <rFont val="Arial MT"/>
        <family val="2"/>
      </rPr>
      <t>GRELHA HEMISFERICA DE FERRO FUNDIDO DN 100MM (4")</t>
    </r>
  </si>
  <si>
    <r>
      <rPr>
        <sz val="8"/>
        <rFont val="Arial MT"/>
        <family val="2"/>
      </rPr>
      <t>08.12.067</t>
    </r>
  </si>
  <si>
    <r>
      <rPr>
        <sz val="8"/>
        <rFont val="Arial MT"/>
        <family val="2"/>
      </rPr>
      <t>GRELHA HEMISFERICA DE FERRO FUNDIDO DN 150MM (6")</t>
    </r>
  </si>
  <si>
    <r>
      <rPr>
        <sz val="8"/>
        <rFont val="Arial MT"/>
        <family val="2"/>
      </rPr>
      <t>08.12.068</t>
    </r>
  </si>
  <si>
    <r>
      <rPr>
        <sz val="8"/>
        <rFont val="Arial MT"/>
        <family val="2"/>
      </rPr>
      <t>08.12.080</t>
    </r>
  </si>
  <si>
    <r>
      <rPr>
        <sz val="8"/>
        <rFont val="Arial MT"/>
        <family val="2"/>
      </rPr>
      <t>08.12.087</t>
    </r>
  </si>
  <si>
    <r>
      <rPr>
        <sz val="8"/>
        <rFont val="Arial MT"/>
        <family val="2"/>
      </rPr>
      <t>RALO SECO DE F. FUNDIDO DN 100 MM C/GRELHA PVC CROMADO</t>
    </r>
  </si>
  <si>
    <r>
      <rPr>
        <sz val="8"/>
        <rFont val="Arial MT"/>
        <family val="2"/>
      </rPr>
      <t>08.12.099</t>
    </r>
  </si>
  <si>
    <r>
      <rPr>
        <sz val="8"/>
        <rFont val="Arial MT"/>
        <family val="2"/>
      </rPr>
      <t>08.13.001</t>
    </r>
  </si>
  <si>
    <r>
      <rPr>
        <sz val="8"/>
        <rFont val="Arial MT"/>
        <family val="2"/>
      </rPr>
      <t>08.13.002</t>
    </r>
  </si>
  <si>
    <r>
      <rPr>
        <sz val="8"/>
        <rFont val="Arial MT"/>
        <family val="2"/>
      </rPr>
      <t>08.13.003</t>
    </r>
  </si>
  <si>
    <r>
      <rPr>
        <sz val="8"/>
        <rFont val="Arial MT"/>
        <family val="2"/>
      </rPr>
      <t>08.13.004</t>
    </r>
  </si>
  <si>
    <r>
      <rPr>
        <sz val="8"/>
        <rFont val="Arial MT"/>
        <family val="2"/>
      </rPr>
      <t>08.13.005</t>
    </r>
  </si>
  <si>
    <r>
      <rPr>
        <sz val="8"/>
        <rFont val="Arial MT"/>
        <family val="2"/>
      </rPr>
      <t>08.13.006</t>
    </r>
  </si>
  <si>
    <r>
      <rPr>
        <sz val="8"/>
        <rFont val="Arial MT"/>
        <family val="2"/>
      </rPr>
      <t>08.13.007</t>
    </r>
  </si>
  <si>
    <r>
      <rPr>
        <sz val="8"/>
        <rFont val="Arial MT"/>
        <family val="2"/>
      </rPr>
      <t>08.13.008</t>
    </r>
  </si>
  <si>
    <r>
      <rPr>
        <sz val="8"/>
        <rFont val="Arial MT"/>
        <family val="2"/>
      </rPr>
      <t>08.13.011</t>
    </r>
  </si>
  <si>
    <r>
      <rPr>
        <sz val="8"/>
        <rFont val="Arial MT"/>
        <family val="2"/>
      </rPr>
      <t>08.13.012</t>
    </r>
  </si>
  <si>
    <r>
      <rPr>
        <sz val="8"/>
        <rFont val="Arial MT"/>
        <family val="2"/>
      </rPr>
      <t>TUBO ACO GALVANIZ NBR5580-CL MEDIA, DN25MM (1") - INCL CONEXOES</t>
    </r>
  </si>
  <si>
    <r>
      <rPr>
        <sz val="8"/>
        <rFont val="Arial MT"/>
        <family val="2"/>
      </rPr>
      <t>08.13.013</t>
    </r>
  </si>
  <si>
    <r>
      <rPr>
        <sz val="8"/>
        <rFont val="Arial MT"/>
        <family val="2"/>
      </rPr>
      <t>TUBO ACO GALVANIZ NBR5580-CL MEDIA, DN32MM (1 1/4")-INCL CONEXOES</t>
    </r>
  </si>
  <si>
    <r>
      <rPr>
        <sz val="8"/>
        <rFont val="Arial MT"/>
        <family val="2"/>
      </rPr>
      <t>08.13.014</t>
    </r>
  </si>
  <si>
    <r>
      <rPr>
        <sz val="8"/>
        <rFont val="Arial MT"/>
        <family val="2"/>
      </rPr>
      <t>TUBO ACO GALVANIZ NBR5580-CL MEDIA, DN40MM (1 1/2") - INCL CONEXOES</t>
    </r>
  </si>
  <si>
    <r>
      <rPr>
        <sz val="8"/>
        <rFont val="Arial MT"/>
        <family val="2"/>
      </rPr>
      <t>08.13.015</t>
    </r>
  </si>
  <si>
    <r>
      <rPr>
        <sz val="8"/>
        <rFont val="Arial MT"/>
        <family val="2"/>
      </rPr>
      <t>08.13.016</t>
    </r>
  </si>
  <si>
    <r>
      <rPr>
        <sz val="8"/>
        <rFont val="Arial MT"/>
        <family val="2"/>
      </rPr>
      <t>TUBO ACO GALVANIZ NBR5580-CL MEDIA, DN65MM (2 1/2")-INCL CONEXOES</t>
    </r>
  </si>
  <si>
    <r>
      <rPr>
        <sz val="8"/>
        <rFont val="Arial MT"/>
        <family val="2"/>
      </rPr>
      <t>08.13.017</t>
    </r>
  </si>
  <si>
    <r>
      <rPr>
        <sz val="8"/>
        <rFont val="Arial MT"/>
        <family val="2"/>
      </rPr>
      <t>08.13.018</t>
    </r>
  </si>
  <si>
    <r>
      <rPr>
        <sz val="8"/>
        <rFont val="Arial MT"/>
        <family val="2"/>
      </rPr>
      <t>08.13.099</t>
    </r>
  </si>
  <si>
    <r>
      <rPr>
        <sz val="8"/>
        <rFont val="Arial MT"/>
        <family val="2"/>
      </rPr>
      <t>SERVICOS EM RESERVATORIOS</t>
    </r>
  </si>
  <si>
    <r>
      <rPr>
        <sz val="8"/>
        <rFont val="Arial MT"/>
        <family val="2"/>
      </rPr>
      <t>08.14.002</t>
    </r>
  </si>
  <si>
    <r>
      <rPr>
        <sz val="8"/>
        <rFont val="Arial MT"/>
        <family val="2"/>
      </rPr>
      <t>08.14.003</t>
    </r>
  </si>
  <si>
    <r>
      <rPr>
        <sz val="8"/>
        <rFont val="Arial MT"/>
        <family val="2"/>
      </rPr>
      <t>08.14.004</t>
    </r>
  </si>
  <si>
    <r>
      <rPr>
        <sz val="8"/>
        <rFont val="Arial MT"/>
        <family val="2"/>
      </rPr>
      <t>08.14.005</t>
    </r>
  </si>
  <si>
    <r>
      <rPr>
        <sz val="8"/>
        <rFont val="Arial MT"/>
        <family val="2"/>
      </rPr>
      <t>REGISTRO DE GAVETA BRUTO DN 40MM (1.1/2")</t>
    </r>
  </si>
  <si>
    <r>
      <rPr>
        <sz val="8"/>
        <rFont val="Arial MT"/>
        <family val="2"/>
      </rPr>
      <t>08.14.006</t>
    </r>
  </si>
  <si>
    <r>
      <rPr>
        <sz val="8"/>
        <rFont val="Arial MT"/>
        <family val="2"/>
      </rPr>
      <t>08.14.007</t>
    </r>
  </si>
  <si>
    <r>
      <rPr>
        <sz val="8"/>
        <rFont val="Arial MT"/>
        <family val="2"/>
      </rPr>
      <t>REGISTRO DE GAVETA BRUTO DN 65MM (2.1/2")</t>
    </r>
  </si>
  <si>
    <r>
      <rPr>
        <sz val="8"/>
        <rFont val="Arial MT"/>
        <family val="2"/>
      </rPr>
      <t>08.14.008</t>
    </r>
  </si>
  <si>
    <r>
      <rPr>
        <sz val="8"/>
        <rFont val="Arial MT"/>
        <family val="2"/>
      </rPr>
      <t>08.14.009</t>
    </r>
  </si>
  <si>
    <r>
      <rPr>
        <sz val="8"/>
        <rFont val="Arial MT"/>
        <family val="2"/>
      </rPr>
      <t>08.14.016</t>
    </r>
  </si>
  <si>
    <r>
      <rPr>
        <sz val="8"/>
        <rFont val="Arial MT"/>
        <family val="2"/>
      </rPr>
      <t>VALVULA DE RETENCAO HORIZONTAL DE BRONZE DE 1"</t>
    </r>
  </si>
  <si>
    <r>
      <rPr>
        <sz val="8"/>
        <rFont val="Arial MT"/>
        <family val="2"/>
      </rPr>
      <t>08.14.017</t>
    </r>
  </si>
  <si>
    <r>
      <rPr>
        <sz val="8"/>
        <rFont val="Arial MT"/>
        <family val="2"/>
      </rPr>
      <t>VALVULA DE RETENCAO HORIZONTAL DE BRONZE DE 1.1/4"</t>
    </r>
  </si>
  <si>
    <r>
      <rPr>
        <sz val="8"/>
        <rFont val="Arial MT"/>
        <family val="2"/>
      </rPr>
      <t>08.14.018</t>
    </r>
  </si>
  <si>
    <r>
      <rPr>
        <sz val="8"/>
        <rFont val="Arial MT"/>
        <family val="2"/>
      </rPr>
      <t>VALVULA DE RETENCAO HORIZONTAL DE BRONZE DE 1.1/2"</t>
    </r>
  </si>
  <si>
    <r>
      <rPr>
        <sz val="8"/>
        <rFont val="Arial MT"/>
        <family val="2"/>
      </rPr>
      <t>08.14.019</t>
    </r>
  </si>
  <si>
    <r>
      <rPr>
        <sz val="8"/>
        <rFont val="Arial MT"/>
        <family val="2"/>
      </rPr>
      <t>VALVULA DE RETENCAO HORIZONTAL DE BRONZE DE 2"</t>
    </r>
  </si>
  <si>
    <r>
      <rPr>
        <sz val="8"/>
        <rFont val="Arial MT"/>
        <family val="2"/>
      </rPr>
      <t>08.14.020</t>
    </r>
  </si>
  <si>
    <r>
      <rPr>
        <sz val="8"/>
        <rFont val="Arial MT"/>
        <family val="2"/>
      </rPr>
      <t>VALVULA DE RETENCAO HORIZONTAL DE BRONZE DE 2.1/2"</t>
    </r>
  </si>
  <si>
    <r>
      <rPr>
        <sz val="8"/>
        <rFont val="Arial MT"/>
        <family val="2"/>
      </rPr>
      <t>08.14.021</t>
    </r>
  </si>
  <si>
    <r>
      <rPr>
        <sz val="8"/>
        <rFont val="Arial MT"/>
        <family val="2"/>
      </rPr>
      <t>VALVULA DE RETENCAO HORIZONTAL DE BRONZE DE 3"</t>
    </r>
  </si>
  <si>
    <r>
      <rPr>
        <sz val="8"/>
        <rFont val="Arial MT"/>
        <family val="2"/>
      </rPr>
      <t>08.14.022</t>
    </r>
  </si>
  <si>
    <r>
      <rPr>
        <sz val="8"/>
        <rFont val="Arial MT"/>
        <family val="2"/>
      </rPr>
      <t>VALVULA DE RETENCAO HORIZONTAL DE BRONZE DE 4"</t>
    </r>
  </si>
  <si>
    <r>
      <rPr>
        <sz val="8"/>
        <rFont val="Arial MT"/>
        <family val="2"/>
      </rPr>
      <t>08.14.026</t>
    </r>
  </si>
  <si>
    <r>
      <rPr>
        <sz val="8"/>
        <rFont val="Arial MT"/>
        <family val="2"/>
      </rPr>
      <t>VALVULA DE RETENCAO VERTICAL DE BRONZE DE 1"</t>
    </r>
  </si>
  <si>
    <r>
      <rPr>
        <sz val="8"/>
        <rFont val="Arial MT"/>
        <family val="2"/>
      </rPr>
      <t>08.14.027</t>
    </r>
  </si>
  <si>
    <r>
      <rPr>
        <sz val="8"/>
        <rFont val="Arial MT"/>
        <family val="2"/>
      </rPr>
      <t>VALVULA DE RETENCAO VERTICAL DE BRONZE DE 1.1/4"</t>
    </r>
  </si>
  <si>
    <r>
      <rPr>
        <sz val="8"/>
        <rFont val="Arial MT"/>
        <family val="2"/>
      </rPr>
      <t>08.14.028</t>
    </r>
  </si>
  <si>
    <r>
      <rPr>
        <sz val="8"/>
        <rFont val="Arial MT"/>
        <family val="2"/>
      </rPr>
      <t>VALVULA DE RETENCAO VERTICAL DE BRONZE DE 1.1/2"</t>
    </r>
  </si>
  <si>
    <r>
      <rPr>
        <sz val="8"/>
        <rFont val="Arial MT"/>
        <family val="2"/>
      </rPr>
      <t>08.14.029</t>
    </r>
  </si>
  <si>
    <r>
      <rPr>
        <sz val="8"/>
        <rFont val="Arial MT"/>
        <family val="2"/>
      </rPr>
      <t>VALVULA DE RETENCAO VERTICAL DE BRONZE DE 2"</t>
    </r>
  </si>
  <si>
    <r>
      <rPr>
        <sz val="8"/>
        <rFont val="Arial MT"/>
        <family val="2"/>
      </rPr>
      <t>08.14.030</t>
    </r>
  </si>
  <si>
    <r>
      <rPr>
        <sz val="8"/>
        <rFont val="Arial MT"/>
        <family val="2"/>
      </rPr>
      <t>VALVULA DE RETENCAO VERTICAL DE BRONZE DE 2.1/2"</t>
    </r>
  </si>
  <si>
    <r>
      <rPr>
        <sz val="8"/>
        <rFont val="Arial MT"/>
        <family val="2"/>
      </rPr>
      <t>08.14.031</t>
    </r>
  </si>
  <si>
    <r>
      <rPr>
        <sz val="8"/>
        <rFont val="Arial MT"/>
        <family val="2"/>
      </rPr>
      <t>VALVULA DE RETENCAO VERTICAL DE BRONZE DE 3"</t>
    </r>
  </si>
  <si>
    <r>
      <rPr>
        <sz val="8"/>
        <rFont val="Arial MT"/>
        <family val="2"/>
      </rPr>
      <t>08.14.032</t>
    </r>
  </si>
  <si>
    <r>
      <rPr>
        <sz val="8"/>
        <rFont val="Arial MT"/>
        <family val="2"/>
      </rPr>
      <t>VALVULA DE RETENCAO VERTICAL DE BRONZE DE 4"</t>
    </r>
  </si>
  <si>
    <r>
      <rPr>
        <sz val="8"/>
        <rFont val="Arial MT"/>
        <family val="2"/>
      </rPr>
      <t>08.14.035</t>
    </r>
  </si>
  <si>
    <r>
      <rPr>
        <sz val="8"/>
        <rFont val="Arial MT"/>
        <family val="2"/>
      </rPr>
      <t>VALVULA DE RETENCAO DE PE COM CRIVO DE BRONZE DE 1"</t>
    </r>
  </si>
  <si>
    <r>
      <rPr>
        <sz val="8"/>
        <rFont val="Arial MT"/>
        <family val="2"/>
      </rPr>
      <t>08.14.036</t>
    </r>
  </si>
  <si>
    <r>
      <rPr>
        <sz val="8"/>
        <rFont val="Arial MT"/>
        <family val="2"/>
      </rPr>
      <t>VALVULA DE RETENCAO DE PE COM CRIVO DE BRONZE DE 1.1/4"</t>
    </r>
  </si>
  <si>
    <r>
      <rPr>
        <sz val="8"/>
        <rFont val="Arial MT"/>
        <family val="2"/>
      </rPr>
      <t>08.14.037</t>
    </r>
  </si>
  <si>
    <r>
      <rPr>
        <sz val="8"/>
        <rFont val="Arial MT"/>
        <family val="2"/>
      </rPr>
      <t>VALVULA DE RETENCAO DE PE COM CRIVO DE BRONZE DE 1.1/2"</t>
    </r>
  </si>
  <si>
    <r>
      <rPr>
        <sz val="8"/>
        <rFont val="Arial MT"/>
        <family val="2"/>
      </rPr>
      <t>08.14.038</t>
    </r>
  </si>
  <si>
    <r>
      <rPr>
        <sz val="8"/>
        <rFont val="Arial MT"/>
        <family val="2"/>
      </rPr>
      <t>VALVULA DE RETENCAO DE PE COM CRIVO DE BRONZE DE 2"</t>
    </r>
  </si>
  <si>
    <r>
      <rPr>
        <sz val="8"/>
        <rFont val="Arial MT"/>
        <family val="2"/>
      </rPr>
      <t>08.14.039</t>
    </r>
  </si>
  <si>
    <r>
      <rPr>
        <sz val="8"/>
        <rFont val="Arial MT"/>
        <family val="2"/>
      </rPr>
      <t>VALVULA DE RETENCAO DE PE COM CRIVO DE BRONZE DE 2.1/2"</t>
    </r>
  </si>
  <si>
    <r>
      <rPr>
        <sz val="8"/>
        <rFont val="Arial MT"/>
        <family val="2"/>
      </rPr>
      <t>08.14.040</t>
    </r>
  </si>
  <si>
    <r>
      <rPr>
        <sz val="8"/>
        <rFont val="Arial MT"/>
        <family val="2"/>
      </rPr>
      <t>VALVULA DE RETENCAO DE PE COM CRIVO DE BRONZE DE 3"</t>
    </r>
  </si>
  <si>
    <r>
      <rPr>
        <sz val="8"/>
        <rFont val="Arial MT"/>
        <family val="2"/>
      </rPr>
      <t>08.14.045</t>
    </r>
  </si>
  <si>
    <r>
      <rPr>
        <sz val="8"/>
        <rFont val="Arial MT"/>
        <family val="2"/>
      </rPr>
      <t>TORNEIRA DE BOIA EM LATAO (BOIA PLAST) DN 20MM (3/4")</t>
    </r>
  </si>
  <si>
    <r>
      <rPr>
        <sz val="8"/>
        <rFont val="Arial MT"/>
        <family val="2"/>
      </rPr>
      <t>08.14.046</t>
    </r>
  </si>
  <si>
    <r>
      <rPr>
        <sz val="8"/>
        <rFont val="Arial MT"/>
        <family val="2"/>
      </rPr>
      <t>TORNEIRA DE BOIA EM LATAO (BOIA PLAST) DN 25MM (1")</t>
    </r>
  </si>
  <si>
    <r>
      <rPr>
        <sz val="8"/>
        <rFont val="Arial MT"/>
        <family val="2"/>
      </rPr>
      <t>08.14.049</t>
    </r>
  </si>
  <si>
    <r>
      <rPr>
        <sz val="8"/>
        <rFont val="Arial MT"/>
        <family val="2"/>
      </rPr>
      <t>TORNEIRA DE BOIA EM LATAO (BOIA PLAST) DN50MM (2")</t>
    </r>
  </si>
  <si>
    <r>
      <rPr>
        <sz val="8"/>
        <rFont val="Arial MT"/>
        <family val="2"/>
      </rPr>
      <t>08.14.062</t>
    </r>
  </si>
  <si>
    <r>
      <rPr>
        <sz val="8"/>
        <rFont val="Arial MT"/>
        <family val="2"/>
      </rPr>
      <t>ANEIS PRE-MOLDADOS EM CONCRETO ARMADO P/ RESERVATORIO D'AGUA D=3,00M</t>
    </r>
  </si>
  <si>
    <r>
      <rPr>
        <sz val="8"/>
        <rFont val="Arial MT"/>
        <family val="2"/>
      </rPr>
      <t>08.14.063</t>
    </r>
  </si>
  <si>
    <r>
      <rPr>
        <sz val="8"/>
        <rFont val="Arial MT"/>
        <family val="2"/>
      </rPr>
      <t>LAJE PRE-MOLDADA D=3,00M E=8CM P/ RESERVATORIO</t>
    </r>
  </si>
  <si>
    <r>
      <rPr>
        <sz val="8"/>
        <rFont val="Arial MT"/>
        <family val="2"/>
      </rPr>
      <t>08.14.064</t>
    </r>
  </si>
  <si>
    <r>
      <rPr>
        <sz val="8"/>
        <rFont val="Arial MT"/>
        <family val="2"/>
      </rPr>
      <t>LAJE PRE-MOLDADA D=3,00M E=15CM P/ RESERVATORIO</t>
    </r>
  </si>
  <si>
    <r>
      <rPr>
        <sz val="8"/>
        <rFont val="Arial MT"/>
        <family val="2"/>
      </rPr>
      <t>08.14.071</t>
    </r>
  </si>
  <si>
    <r>
      <rPr>
        <sz val="8"/>
        <rFont val="Arial MT"/>
        <family val="2"/>
      </rPr>
      <t>CONJ MOTOR-BOMBA (CENTRIFUGA) 1/2 HP (3400 L/H-20 MCA)</t>
    </r>
  </si>
  <si>
    <r>
      <rPr>
        <sz val="8"/>
        <rFont val="Arial MT"/>
        <family val="2"/>
      </rPr>
      <t>08.14.072</t>
    </r>
  </si>
  <si>
    <r>
      <rPr>
        <sz val="8"/>
        <rFont val="Arial MT"/>
        <family val="2"/>
      </rPr>
      <t>CONJ MOTOR-BOMBA(CENTRIFUGA)3/4 HP(7400 L/H-20 MCA)</t>
    </r>
  </si>
  <si>
    <r>
      <rPr>
        <sz val="8"/>
        <rFont val="Arial MT"/>
        <family val="2"/>
      </rPr>
      <t>08.14.073</t>
    </r>
  </si>
  <si>
    <r>
      <rPr>
        <sz val="8"/>
        <rFont val="Arial MT"/>
        <family val="2"/>
      </rPr>
      <t>CONJ MOTOR-BOMBA(CENTRIFUGA)1,5 HP(10000 L/H-20 MCA)</t>
    </r>
  </si>
  <si>
    <r>
      <rPr>
        <sz val="8"/>
        <rFont val="Arial MT"/>
        <family val="2"/>
      </rPr>
      <t>08.14.074</t>
    </r>
  </si>
  <si>
    <r>
      <rPr>
        <sz val="8"/>
        <rFont val="Arial MT"/>
        <family val="2"/>
      </rPr>
      <t>CONJ MOTOR-BOMBA (CENTRIFUGA) 2 HP (13900 L/H-20 MCA)</t>
    </r>
  </si>
  <si>
    <r>
      <rPr>
        <sz val="8"/>
        <rFont val="Arial MT"/>
        <family val="2"/>
      </rPr>
      <t>08.14.075</t>
    </r>
  </si>
  <si>
    <r>
      <rPr>
        <sz val="8"/>
        <rFont val="Arial MT"/>
        <family val="2"/>
      </rPr>
      <t>CONJ MOTOR-BOMBA(CENTRIFUGA)3 HP(25000 L/H-20 MCA)</t>
    </r>
  </si>
  <si>
    <r>
      <rPr>
        <sz val="8"/>
        <rFont val="Arial MT"/>
        <family val="2"/>
      </rPr>
      <t>08.14.078</t>
    </r>
  </si>
  <si>
    <r>
      <rPr>
        <sz val="8"/>
        <rFont val="Arial MT"/>
        <family val="2"/>
      </rPr>
      <t>CONJ MOTOR-BOMBA (CENTRIFUGA) 1 HP 8500 L/H-20 MCA</t>
    </r>
  </si>
  <si>
    <r>
      <rPr>
        <sz val="8"/>
        <rFont val="Arial MT"/>
        <family val="2"/>
      </rPr>
      <t>08.14.085</t>
    </r>
  </si>
  <si>
    <r>
      <rPr>
        <sz val="8"/>
        <rFont val="Arial MT"/>
        <family val="2"/>
      </rPr>
      <t>ANEIS PRE-MOLDADOS EM CONCRETO ARMADO P/ RESERVATORIO D'AGUA D=2,50M</t>
    </r>
  </si>
  <si>
    <r>
      <rPr>
        <sz val="8"/>
        <rFont val="Arial MT"/>
        <family val="2"/>
      </rPr>
      <t>08.14.086</t>
    </r>
  </si>
  <si>
    <r>
      <rPr>
        <sz val="8"/>
        <rFont val="Arial MT"/>
        <family val="2"/>
      </rPr>
      <t>LAJE PRE-MOLDADA D=2,50M E=8CM P/ RESERVATORIO</t>
    </r>
  </si>
  <si>
    <r>
      <rPr>
        <sz val="8"/>
        <rFont val="Arial MT"/>
        <family val="2"/>
      </rPr>
      <t>08.14.087</t>
    </r>
  </si>
  <si>
    <r>
      <rPr>
        <sz val="8"/>
        <rFont val="Arial MT"/>
        <family val="2"/>
      </rPr>
      <t>LAJE PRE-MOLDADA D=2,50M E=15CM P/ RESERVATORIO</t>
    </r>
  </si>
  <si>
    <r>
      <rPr>
        <sz val="8"/>
        <rFont val="Arial MT"/>
        <family val="2"/>
      </rPr>
      <t>08.14.099</t>
    </r>
  </si>
  <si>
    <r>
      <rPr>
        <sz val="8"/>
        <rFont val="Arial MT"/>
        <family val="2"/>
      </rPr>
      <t>SERVICOS RESERVATORIOS</t>
    </r>
  </si>
  <si>
    <r>
      <rPr>
        <sz val="8"/>
        <rFont val="Arial MT"/>
        <family val="2"/>
      </rPr>
      <t>08.14.101</t>
    </r>
  </si>
  <si>
    <r>
      <rPr>
        <sz val="8"/>
        <rFont val="Arial MT"/>
        <family val="2"/>
      </rPr>
      <t>CAIXA DÁGUA CÔNICA POLIETILENO CAPACIDADE DE 500L INCLUSIVE TAMPA</t>
    </r>
  </si>
  <si>
    <r>
      <rPr>
        <sz val="8"/>
        <rFont val="Arial MT"/>
        <family val="2"/>
      </rPr>
      <t>08.14.103</t>
    </r>
  </si>
  <si>
    <r>
      <rPr>
        <sz val="8"/>
        <rFont val="Arial MT"/>
        <family val="2"/>
      </rPr>
      <t>CAIXA DÁGUA CÔNICA POLIETILENO CAPACIDADE DE 1000L INCLUSIVE TAMPA</t>
    </r>
  </si>
  <si>
    <r>
      <rPr>
        <sz val="8"/>
        <rFont val="Arial MT"/>
        <family val="2"/>
      </rPr>
      <t>08.15.002</t>
    </r>
  </si>
  <si>
    <r>
      <rPr>
        <sz val="8"/>
        <rFont val="Arial MT"/>
        <family val="2"/>
      </rPr>
      <t>BN-01 BANHO BERCÁRIO</t>
    </r>
  </si>
  <si>
    <r>
      <rPr>
        <sz val="8"/>
        <rFont val="Arial MT"/>
        <family val="2"/>
      </rPr>
      <t>08.15.003</t>
    </r>
  </si>
  <si>
    <r>
      <rPr>
        <sz val="8"/>
        <rFont val="Arial MT"/>
        <family val="2"/>
      </rPr>
      <t>BN-02 BANHO INFANTIL</t>
    </r>
  </si>
  <si>
    <r>
      <rPr>
        <sz val="8"/>
        <rFont val="Arial MT"/>
        <family val="2"/>
      </rPr>
      <t>08.15.013</t>
    </r>
  </si>
  <si>
    <r>
      <rPr>
        <sz val="8"/>
        <rFont val="Arial MT"/>
        <family val="2"/>
      </rPr>
      <t>LT-04 LAVATORIO /BEBEDOURO COLETIVO COM TORNEIRA ANTIVANDALISMO</t>
    </r>
  </si>
  <si>
    <r>
      <rPr>
        <sz val="8"/>
        <rFont val="Arial MT"/>
        <family val="2"/>
      </rPr>
      <t>08.15.016</t>
    </r>
  </si>
  <si>
    <r>
      <rPr>
        <sz val="8"/>
        <rFont val="Arial MT"/>
        <family val="2"/>
      </rPr>
      <t>BB-01 BEBEDOURO COLETIVO</t>
    </r>
  </si>
  <si>
    <r>
      <rPr>
        <sz val="8"/>
        <rFont val="Arial MT"/>
        <family val="2"/>
      </rPr>
      <t>08.15.017</t>
    </r>
  </si>
  <si>
    <r>
      <rPr>
        <sz val="8"/>
        <rFont val="Arial MT"/>
        <family val="2"/>
      </rPr>
      <t>BB-02 BEBEDOURO ACESSÍVEL ÁGUA REFRIGERADA PRESSÃO MÍNIMA 8MCA - FORNECIDO E INSTALADO</t>
    </r>
  </si>
  <si>
    <r>
      <rPr>
        <sz val="8"/>
        <rFont val="Arial MT"/>
        <family val="2"/>
      </rPr>
      <t>08.15.018</t>
    </r>
  </si>
  <si>
    <r>
      <rPr>
        <sz val="8"/>
        <rFont val="Arial MT"/>
        <family val="2"/>
      </rPr>
      <t>LT-06 LAVATÓRIO COLETIVO COM TORNEIRA ANTIVANDALISMO</t>
    </r>
  </si>
  <si>
    <r>
      <rPr>
        <sz val="8"/>
        <rFont val="Arial MT"/>
        <family val="2"/>
      </rPr>
      <t>08.15.019</t>
    </r>
  </si>
  <si>
    <r>
      <rPr>
        <sz val="8"/>
        <rFont val="Arial MT"/>
        <family val="2"/>
      </rPr>
      <t>LT-07 LAVATÓRIO COLETIVO COM TORNEIRA DE MESA- SANIT.ADMINISTRAÇÃO</t>
    </r>
  </si>
  <si>
    <r>
      <rPr>
        <sz val="8"/>
        <rFont val="Arial MT"/>
        <family val="2"/>
      </rPr>
      <t>08.15.023</t>
    </r>
  </si>
  <si>
    <r>
      <rPr>
        <sz val="8"/>
        <rFont val="Arial MT"/>
        <family val="2"/>
      </rPr>
      <t>MT-04 MICTORIO COLETIVO</t>
    </r>
  </si>
  <si>
    <r>
      <rPr>
        <sz val="8"/>
        <rFont val="Arial MT"/>
        <family val="2"/>
      </rPr>
      <t>08.15.099</t>
    </r>
  </si>
  <si>
    <r>
      <rPr>
        <sz val="8"/>
        <rFont val="Arial MT"/>
        <family val="2"/>
      </rPr>
      <t>SERVICOS EM BEBEDOUROS,LAVATORIOS E MICTORIOS PADRONIZADOS</t>
    </r>
  </si>
  <si>
    <r>
      <rPr>
        <sz val="8"/>
        <rFont val="Arial MT"/>
        <family val="2"/>
      </rPr>
      <t>08.16.001</t>
    </r>
  </si>
  <si>
    <r>
      <rPr>
        <sz val="8"/>
        <rFont val="Arial MT"/>
        <family val="2"/>
      </rPr>
      <t>BACIA SIFONADA DE LOUCA BRANCA (VDR 6L) C/ ASSENTO</t>
    </r>
  </si>
  <si>
    <r>
      <rPr>
        <sz val="8"/>
        <rFont val="Arial MT"/>
        <family val="2"/>
      </rPr>
      <t>08.16.003</t>
    </r>
  </si>
  <si>
    <r>
      <rPr>
        <sz val="8"/>
        <rFont val="Arial MT"/>
        <family val="2"/>
      </rPr>
      <t>BACIA SANITÁRIA INFANTIL</t>
    </r>
  </si>
  <si>
    <r>
      <rPr>
        <sz val="8"/>
        <rFont val="Arial MT"/>
        <family val="2"/>
      </rPr>
      <t>08.16.004</t>
    </r>
  </si>
  <si>
    <r>
      <rPr>
        <sz val="8"/>
        <rFont val="Arial MT"/>
        <family val="2"/>
      </rPr>
      <t>BACIA SIFONADA COM CAIXA DE DESCARGA ACOPLADA BRANCA</t>
    </r>
  </si>
  <si>
    <r>
      <rPr>
        <sz val="8"/>
        <rFont val="Arial MT"/>
        <family val="2"/>
      </rPr>
      <t>08.16.010</t>
    </r>
  </si>
  <si>
    <r>
      <rPr>
        <sz val="8"/>
        <rFont val="Arial MT"/>
        <family val="2"/>
      </rPr>
      <t>LAVATORIO DE LOUCA BRANCA SEM COLUNA C/ TORNEIRA DE FECHAM AUTOMATICO</t>
    </r>
  </si>
  <si>
    <r>
      <rPr>
        <sz val="8"/>
        <rFont val="Arial MT"/>
        <family val="2"/>
      </rPr>
      <t>08.16.025</t>
    </r>
  </si>
  <si>
    <r>
      <rPr>
        <sz val="8"/>
        <rFont val="Arial MT"/>
        <family val="2"/>
      </rPr>
      <t>MICTORIO DE LOUCA SIFONADO/AUTO ASPIRANTE BRANCO</t>
    </r>
  </si>
  <si>
    <r>
      <rPr>
        <sz val="8"/>
        <rFont val="Arial MT"/>
        <family val="2"/>
      </rPr>
      <t>08.16.045</t>
    </r>
  </si>
  <si>
    <r>
      <rPr>
        <sz val="8"/>
        <rFont val="Arial MT"/>
        <family val="2"/>
      </rPr>
      <t>TANQUE DE LOUCA BRANCA,PEQUENO C/COLUNA</t>
    </r>
  </si>
  <si>
    <r>
      <rPr>
        <sz val="8"/>
        <rFont val="Arial MT"/>
        <family val="2"/>
      </rPr>
      <t>08.16.046</t>
    </r>
  </si>
  <si>
    <r>
      <rPr>
        <sz val="8"/>
        <rFont val="Arial MT"/>
        <family val="2"/>
      </rPr>
      <t>TANQUE DE LOUCA BRANCA,GRANDE C/COLUNA</t>
    </r>
  </si>
  <si>
    <r>
      <rPr>
        <sz val="8"/>
        <rFont val="Arial MT"/>
        <family val="2"/>
      </rPr>
      <t>08.16.050</t>
    </r>
  </si>
  <si>
    <r>
      <rPr>
        <sz val="8"/>
        <rFont val="Arial MT"/>
        <family val="2"/>
      </rPr>
      <t>SABONETEIRA DE LOUCA BRANCA DE 7,5X15 CM</t>
    </r>
  </si>
  <si>
    <r>
      <rPr>
        <sz val="8"/>
        <rFont val="Arial MT"/>
        <family val="2"/>
      </rPr>
      <t>08.16.051</t>
    </r>
  </si>
  <si>
    <r>
      <rPr>
        <sz val="8"/>
        <rFont val="Arial MT"/>
        <family val="2"/>
      </rPr>
      <t>SABONETEIRA DE LOUCA BRANCA DE 15X15 CM</t>
    </r>
  </si>
  <si>
    <r>
      <rPr>
        <sz val="8"/>
        <rFont val="Arial MT"/>
        <family val="2"/>
      </rPr>
      <t>08.16.053</t>
    </r>
  </si>
  <si>
    <r>
      <rPr>
        <sz val="8"/>
        <rFont val="Arial MT"/>
        <family val="2"/>
      </rPr>
      <t>BR-07 CHUVEIRO ACESSIVEL</t>
    </r>
  </si>
  <si>
    <r>
      <rPr>
        <sz val="8"/>
        <rFont val="Arial MT"/>
        <family val="2"/>
      </rPr>
      <t>08.16.054</t>
    </r>
  </si>
  <si>
    <r>
      <rPr>
        <sz val="8"/>
        <rFont val="Arial MT"/>
        <family val="2"/>
      </rPr>
      <t>BR-08 BACIA PARA SANITARIO ACESSIVEL</t>
    </r>
  </si>
  <si>
    <r>
      <rPr>
        <sz val="8"/>
        <rFont val="Arial MT"/>
        <family val="2"/>
      </rPr>
      <t>08.16.055</t>
    </r>
  </si>
  <si>
    <r>
      <rPr>
        <sz val="8"/>
        <rFont val="Arial MT"/>
        <family val="2"/>
      </rPr>
      <t>BR-09 LAVATORIO ACESSIVEL</t>
    </r>
  </si>
  <si>
    <r>
      <rPr>
        <sz val="8"/>
        <rFont val="Arial MT"/>
        <family val="2"/>
      </rPr>
      <t>08.16.056</t>
    </r>
  </si>
  <si>
    <r>
      <rPr>
        <sz val="8"/>
        <rFont val="Arial MT"/>
        <family val="2"/>
      </rPr>
      <t>BR-10 LAVATORIO (CANTO) ACESSIVEL</t>
    </r>
  </si>
  <si>
    <r>
      <rPr>
        <sz val="8"/>
        <rFont val="Arial MT"/>
        <family val="2"/>
      </rPr>
      <t>08.16.065</t>
    </r>
  </si>
  <si>
    <r>
      <rPr>
        <sz val="8"/>
        <rFont val="Arial MT"/>
        <family val="2"/>
      </rPr>
      <t>PAPELEIRA DE LOUCA BRANCA DE 15X15CM</t>
    </r>
  </si>
  <si>
    <r>
      <rPr>
        <sz val="8"/>
        <rFont val="Arial MT"/>
        <family val="2"/>
      </rPr>
      <t>08.16.070</t>
    </r>
  </si>
  <si>
    <r>
      <rPr>
        <sz val="8"/>
        <rFont val="Arial MT"/>
        <family val="2"/>
      </rPr>
      <t>CABIDE DE LOUCA BRANCA COM 2 GANCHOS</t>
    </r>
  </si>
  <si>
    <r>
      <rPr>
        <sz val="8"/>
        <rFont val="Arial MT"/>
        <family val="2"/>
      </rPr>
      <t>08.16.073</t>
    </r>
  </si>
  <si>
    <r>
      <rPr>
        <sz val="8"/>
        <rFont val="Arial MT"/>
        <family val="2"/>
      </rPr>
      <t>BC-23 BANCO DE GRANITO 2CM COM BORDA ARREDONDADA PARA VESTIÁRIO</t>
    </r>
  </si>
  <si>
    <r>
      <rPr>
        <sz val="8"/>
        <rFont val="Arial MT"/>
        <family val="2"/>
      </rPr>
      <t>08.16.083</t>
    </r>
  </si>
  <si>
    <r>
      <rPr>
        <sz val="8"/>
        <rFont val="Arial MT"/>
        <family val="2"/>
      </rPr>
      <t>VA-01 VARAL/TOALHEIRO</t>
    </r>
  </si>
  <si>
    <r>
      <rPr>
        <sz val="8"/>
        <rFont val="Arial MT"/>
        <family val="2"/>
      </rPr>
      <t>08.16.089</t>
    </r>
  </si>
  <si>
    <r>
      <rPr>
        <sz val="8"/>
        <rFont val="Arial MT"/>
        <family val="2"/>
      </rPr>
      <t>BR-01 BACIA P/ SANITARIO ACESSIVEL</t>
    </r>
  </si>
  <si>
    <r>
      <rPr>
        <sz val="8"/>
        <rFont val="Arial MT"/>
        <family val="2"/>
      </rPr>
      <t>08.16.090</t>
    </r>
  </si>
  <si>
    <r>
      <rPr>
        <sz val="8"/>
        <rFont val="Arial MT"/>
        <family val="2"/>
      </rPr>
      <t>BR-02 LAVATORIO  PARA SANITARIO ACESSIVEL</t>
    </r>
  </si>
  <si>
    <r>
      <rPr>
        <sz val="8"/>
        <rFont val="Arial MT"/>
        <family val="2"/>
      </rPr>
      <t>08.16.091</t>
    </r>
  </si>
  <si>
    <r>
      <rPr>
        <sz val="8"/>
        <rFont val="Arial MT"/>
        <family val="2"/>
      </rPr>
      <t>BR-03  CONJUNTO LAVATORIO E BACIA ACESSIVEIS</t>
    </r>
  </si>
  <si>
    <r>
      <rPr>
        <sz val="8"/>
        <rFont val="Arial MT"/>
        <family val="2"/>
      </rPr>
      <t>08.16.092</t>
    </r>
  </si>
  <si>
    <r>
      <rPr>
        <sz val="8"/>
        <rFont val="Arial MT"/>
        <family val="2"/>
      </rPr>
      <t>BR-04 BARRA DE APOIO COM FIXAÇÃO LATERAL</t>
    </r>
  </si>
  <si>
    <r>
      <rPr>
        <sz val="8"/>
        <rFont val="Arial MT"/>
        <family val="2"/>
      </rPr>
      <t>08.16.093</t>
    </r>
  </si>
  <si>
    <r>
      <rPr>
        <sz val="8"/>
        <rFont val="Arial MT"/>
        <family val="2"/>
      </rPr>
      <t>BR-05 TROCADOR ACESSÍVEL</t>
    </r>
  </si>
  <si>
    <r>
      <rPr>
        <sz val="8"/>
        <rFont val="Arial MT"/>
        <family val="2"/>
      </rPr>
      <t>08.16.094</t>
    </r>
  </si>
  <si>
    <r>
      <rPr>
        <sz val="8"/>
        <rFont val="Arial MT"/>
        <family val="2"/>
      </rPr>
      <t>BR-06 CHUVEIRO ACESSIVEL</t>
    </r>
  </si>
  <si>
    <r>
      <rPr>
        <sz val="8"/>
        <rFont val="Arial MT"/>
        <family val="2"/>
      </rPr>
      <t>08.16.099</t>
    </r>
  </si>
  <si>
    <r>
      <rPr>
        <sz val="8"/>
        <rFont val="Arial MT"/>
        <family val="2"/>
      </rPr>
      <t>SERVICOS EM LOUCAS</t>
    </r>
  </si>
  <si>
    <r>
      <rPr>
        <sz val="8"/>
        <rFont val="Arial MT"/>
        <family val="2"/>
      </rPr>
      <t>08.17.013</t>
    </r>
  </si>
  <si>
    <r>
      <rPr>
        <sz val="8"/>
        <rFont val="Arial MT"/>
        <family val="2"/>
      </rPr>
      <t>MICTORIO COLETIVO DE ACO INOXIDAVEL</t>
    </r>
  </si>
  <si>
    <r>
      <rPr>
        <sz val="8"/>
        <rFont val="Arial MT"/>
        <family val="2"/>
      </rPr>
      <t>08.17.030</t>
    </r>
  </si>
  <si>
    <r>
      <rPr>
        <sz val="8"/>
        <rFont val="Arial MT"/>
        <family val="2"/>
      </rPr>
      <t>TAMPO PARA PIA MARMORE NACIONAL ESPESSURA DE 3 CM</t>
    </r>
  </si>
  <si>
    <r>
      <rPr>
        <sz val="8"/>
        <rFont val="Arial MT"/>
        <family val="2"/>
      </rPr>
      <t>08.17.037</t>
    </r>
  </si>
  <si>
    <r>
      <rPr>
        <sz val="8"/>
        <rFont val="Arial MT"/>
        <family val="2"/>
      </rPr>
      <t>CHUVEIRO ANTIVANDALISMO</t>
    </r>
  </si>
  <si>
    <r>
      <rPr>
        <sz val="8"/>
        <rFont val="Arial MT"/>
        <family val="2"/>
      </rPr>
      <t>08.17.038</t>
    </r>
  </si>
  <si>
    <r>
      <rPr>
        <sz val="8"/>
        <rFont val="Arial MT"/>
        <family val="2"/>
      </rPr>
      <t>CHUVEIRO SIMPLES C/ARTICULACAO, LATAO CROMADO DN 15MM (1/2")</t>
    </r>
  </si>
  <si>
    <r>
      <rPr>
        <sz val="8"/>
        <rFont val="Arial MT"/>
        <family val="2"/>
      </rPr>
      <t>08.17.041</t>
    </r>
  </si>
  <si>
    <r>
      <rPr>
        <sz val="8"/>
        <rFont val="Arial MT"/>
        <family val="2"/>
      </rPr>
      <t>CHUVEIRO ELETRICO COM RESISTENCIA BLINDADA</t>
    </r>
  </si>
  <si>
    <r>
      <rPr>
        <sz val="8"/>
        <rFont val="Arial MT"/>
        <family val="2"/>
      </rPr>
      <t>08.17.043</t>
    </r>
  </si>
  <si>
    <r>
      <rPr>
        <sz val="8"/>
        <rFont val="Arial MT"/>
        <family val="2"/>
      </rPr>
      <t>AQUECEDOR ELETRICO DE PASSAGEM COM RESISTENCIA BLINDADA</t>
    </r>
  </si>
  <si>
    <r>
      <rPr>
        <sz val="8"/>
        <rFont val="Arial MT"/>
        <family val="2"/>
      </rPr>
      <t>08.17.049</t>
    </r>
  </si>
  <si>
    <r>
      <rPr>
        <sz val="8"/>
        <rFont val="Arial MT"/>
        <family val="2"/>
      </rPr>
      <t>PURIFICADOR/BEBEDOURO DE AGUA REFRIGERADA</t>
    </r>
  </si>
  <si>
    <r>
      <rPr>
        <sz val="8"/>
        <rFont val="Arial MT"/>
        <family val="2"/>
      </rPr>
      <t>08.17.050</t>
    </r>
  </si>
  <si>
    <r>
      <rPr>
        <sz val="8"/>
        <rFont val="Arial MT"/>
        <family val="2"/>
      </rPr>
      <t>BEBEDOURO ELETRICO COM CAPACIDADE DE 40 L</t>
    </r>
  </si>
  <si>
    <r>
      <rPr>
        <sz val="8"/>
        <rFont val="Arial MT"/>
        <family val="2"/>
      </rPr>
      <t>08.17.051</t>
    </r>
  </si>
  <si>
    <r>
      <rPr>
        <sz val="8"/>
        <rFont val="Arial MT"/>
        <family val="2"/>
      </rPr>
      <t>BEBEDOURO ELETRICO COM CAPACIDADE DE 80 L</t>
    </r>
  </si>
  <si>
    <r>
      <rPr>
        <sz val="8"/>
        <rFont val="Arial MT"/>
        <family val="2"/>
      </rPr>
      <t>08.17.055</t>
    </r>
  </si>
  <si>
    <r>
      <rPr>
        <sz val="8"/>
        <rFont val="Arial MT"/>
        <family val="2"/>
      </rPr>
      <t>FILTRO PRESSAO CUNO(AQUALAR)C/ELEM FILTR CARVAO ATIVADO E CEL 180/L/H</t>
    </r>
  </si>
  <si>
    <r>
      <rPr>
        <sz val="8"/>
        <rFont val="Arial MT"/>
        <family val="2"/>
      </rPr>
      <t>08.17.056</t>
    </r>
  </si>
  <si>
    <r>
      <rPr>
        <sz val="8"/>
        <rFont val="Arial MT"/>
        <family val="2"/>
      </rPr>
      <t>FILTRO PRESSAO CUNO (AQUALAR)C/ELEM FILTRANTE CARVAO E CEL 360/L/H</t>
    </r>
  </si>
  <si>
    <r>
      <rPr>
        <sz val="8"/>
        <rFont val="Arial MT"/>
        <family val="2"/>
      </rPr>
      <t>08.17.058</t>
    </r>
  </si>
  <si>
    <r>
      <rPr>
        <sz val="8"/>
        <rFont val="Arial MT"/>
        <family val="2"/>
      </rPr>
      <t>FT-02 FILTRO PARA AGUA POTAVEL</t>
    </r>
  </si>
  <si>
    <r>
      <rPr>
        <sz val="8"/>
        <rFont val="Arial MT"/>
        <family val="2"/>
      </rPr>
      <t>08.17.077</t>
    </r>
  </si>
  <si>
    <r>
      <rPr>
        <sz val="8"/>
        <rFont val="Arial MT"/>
        <family val="2"/>
      </rPr>
      <t>RESTRITOR DE VAZAO 12L/MIN PARA CHUVEIRO SIMPLES</t>
    </r>
  </si>
  <si>
    <r>
      <rPr>
        <sz val="8"/>
        <rFont val="Arial MT"/>
        <family val="2"/>
      </rPr>
      <t>08.17.078</t>
    </r>
  </si>
  <si>
    <r>
      <rPr>
        <sz val="8"/>
        <rFont val="Arial MT"/>
        <family val="2"/>
      </rPr>
      <t>RESTRITOR DE VAZAO 6L/MIN PARA TORNEIRAS E MISTURADORES</t>
    </r>
  </si>
  <si>
    <r>
      <rPr>
        <sz val="8"/>
        <rFont val="Arial MT"/>
        <family val="2"/>
      </rPr>
      <t>08.17.079</t>
    </r>
  </si>
  <si>
    <r>
      <rPr>
        <sz val="8"/>
        <rFont val="Arial MT"/>
        <family val="2"/>
      </rPr>
      <t>TORNEIRA DE PAREDE ANTIVANDALISMO - 85MM</t>
    </r>
  </si>
  <si>
    <r>
      <rPr>
        <sz val="8"/>
        <rFont val="Arial MT"/>
        <family val="2"/>
      </rPr>
      <t>08.17.080</t>
    </r>
  </si>
  <si>
    <r>
      <rPr>
        <sz val="8"/>
        <rFont val="Arial MT"/>
        <family val="2"/>
      </rPr>
      <t>TORNEIRA DE LAVAGEM COM CANOPLA DE 1/2"</t>
    </r>
  </si>
  <si>
    <r>
      <rPr>
        <sz val="8"/>
        <rFont val="Arial MT"/>
        <family val="2"/>
      </rPr>
      <t>08.17.081</t>
    </r>
  </si>
  <si>
    <r>
      <rPr>
        <sz val="8"/>
        <rFont val="Arial MT"/>
        <family val="2"/>
      </rPr>
      <t>TJ-03 TORNEIRA DE JARDIM</t>
    </r>
  </si>
  <si>
    <r>
      <rPr>
        <sz val="8"/>
        <rFont val="Arial MT"/>
        <family val="2"/>
      </rPr>
      <t>08.17.084</t>
    </r>
  </si>
  <si>
    <r>
      <rPr>
        <sz val="8"/>
        <rFont val="Arial MT"/>
        <family val="2"/>
      </rPr>
      <t>TORNEIRA ELETRICA - ELETROD PVC Ø 25MM FLEXIVEL NBR 15465</t>
    </r>
  </si>
  <si>
    <r>
      <rPr>
        <sz val="8"/>
        <rFont val="Arial MT"/>
        <family val="2"/>
      </rPr>
      <t>08.17.085</t>
    </r>
  </si>
  <si>
    <r>
      <rPr>
        <sz val="8"/>
        <rFont val="Arial MT"/>
        <family val="2"/>
      </rPr>
      <t>TORNEIRA DE FECHAMENTO AUTOMATICO DE MESA</t>
    </r>
  </si>
  <si>
    <r>
      <rPr>
        <sz val="8"/>
        <rFont val="Arial MT"/>
        <family val="2"/>
      </rPr>
      <t>08.17.086</t>
    </r>
  </si>
  <si>
    <r>
      <rPr>
        <sz val="8"/>
        <rFont val="Arial MT"/>
        <family val="2"/>
      </rPr>
      <t>TORNEIRA DE FECHAMENTO AUTOMATICO DE PAREDE</t>
    </r>
  </si>
  <si>
    <r>
      <rPr>
        <sz val="8"/>
        <rFont val="Arial MT"/>
        <family val="2"/>
      </rPr>
      <t>08.17.087</t>
    </r>
  </si>
  <si>
    <r>
      <rPr>
        <sz val="8"/>
        <rFont val="Arial MT"/>
        <family val="2"/>
      </rPr>
      <t>TORNEIRA DE PAREDE ANTIVANDALISMO -140mm</t>
    </r>
  </si>
  <si>
    <r>
      <rPr>
        <sz val="8"/>
        <rFont val="Arial MT"/>
        <family val="2"/>
      </rPr>
      <t>08.17.088</t>
    </r>
  </si>
  <si>
    <r>
      <rPr>
        <sz val="8"/>
        <rFont val="Arial MT"/>
        <family val="2"/>
      </rPr>
      <t>TORNEIRA DE USO RESTRITO DE 1/2</t>
    </r>
  </si>
  <si>
    <r>
      <rPr>
        <sz val="8"/>
        <rFont val="Arial MT"/>
        <family val="2"/>
      </rPr>
      <t>08.17.089</t>
    </r>
  </si>
  <si>
    <r>
      <rPr>
        <sz val="8"/>
        <rFont val="Arial MT"/>
        <family val="2"/>
      </rPr>
      <t>TORNEIRA DE USO RESTRITO DE 3/4</t>
    </r>
  </si>
  <si>
    <r>
      <rPr>
        <sz val="8"/>
        <rFont val="Arial MT"/>
        <family val="2"/>
      </rPr>
      <t>08.17.099</t>
    </r>
  </si>
  <si>
    <r>
      <rPr>
        <sz val="8"/>
        <rFont val="Arial MT"/>
        <family val="2"/>
      </rPr>
      <t>SERVICOS EM APARELHOS E METAIS</t>
    </r>
  </si>
  <si>
    <r>
      <rPr>
        <sz val="8"/>
        <rFont val="Arial MT"/>
        <family val="2"/>
      </rPr>
      <t>08.50.001</t>
    </r>
  </si>
  <si>
    <r>
      <rPr>
        <sz val="8"/>
        <rFont val="Arial MT"/>
        <family val="2"/>
      </rPr>
      <t>DEMOLIÇÃO DE TUBULACÕES EM GERAL INCLUINDO CONEXÕES, CAIXAS E RALOS</t>
    </r>
  </si>
  <si>
    <r>
      <rPr>
        <sz val="8"/>
        <rFont val="Arial MT"/>
        <family val="2"/>
      </rPr>
      <t>08.50.020</t>
    </r>
  </si>
  <si>
    <r>
      <rPr>
        <sz val="8"/>
        <rFont val="Arial MT"/>
        <family val="2"/>
      </rPr>
      <t>DEMOLIÇÃO DE CALHAS E RUFOS EM CHAPAS METALICAS</t>
    </r>
  </si>
  <si>
    <r>
      <rPr>
        <sz val="8"/>
        <rFont val="Arial MT"/>
        <family val="2"/>
      </rPr>
      <t>08.50.021</t>
    </r>
  </si>
  <si>
    <r>
      <rPr>
        <sz val="8"/>
        <rFont val="Arial MT"/>
        <family val="2"/>
      </rPr>
      <t>DEMOLIÇÃO DE CONDUTORES APARENTES</t>
    </r>
  </si>
  <si>
    <r>
      <rPr>
        <sz val="8"/>
        <rFont val="Arial MT"/>
        <family val="2"/>
      </rPr>
      <t>08.50.099</t>
    </r>
  </si>
  <si>
    <r>
      <rPr>
        <sz val="8"/>
        <rFont val="Arial MT"/>
        <family val="2"/>
      </rPr>
      <t>08.60.005</t>
    </r>
  </si>
  <si>
    <r>
      <rPr>
        <sz val="8"/>
        <rFont val="Arial MT"/>
        <family val="2"/>
      </rPr>
      <t>RETIRADA DE REGISTROS E VÁLVULAS DE DESCARGA</t>
    </r>
  </si>
  <si>
    <r>
      <rPr>
        <sz val="8"/>
        <rFont val="Arial MT"/>
        <family val="2"/>
      </rPr>
      <t>08.60.006</t>
    </r>
  </si>
  <si>
    <r>
      <rPr>
        <sz val="8"/>
        <rFont val="Arial MT"/>
        <family val="2"/>
      </rPr>
      <t>RETIRADA DE VÁLVULAS DE RETENCAO</t>
    </r>
  </si>
  <si>
    <r>
      <rPr>
        <sz val="8"/>
        <rFont val="Arial MT"/>
        <family val="2"/>
      </rPr>
      <t>08.60.007</t>
    </r>
  </si>
  <si>
    <r>
      <rPr>
        <sz val="8"/>
        <rFont val="Arial MT"/>
        <family val="2"/>
      </rPr>
      <t>RETIRADA DE TORNEIRAS</t>
    </r>
  </si>
  <si>
    <r>
      <rPr>
        <sz val="8"/>
        <rFont val="Arial MT"/>
        <family val="2"/>
      </rPr>
      <t>08.60.010</t>
    </r>
  </si>
  <si>
    <r>
      <rPr>
        <sz val="8"/>
        <rFont val="Arial MT"/>
        <family val="2"/>
      </rPr>
      <t>RETIRADA DE SIFÕES</t>
    </r>
  </si>
  <si>
    <r>
      <rPr>
        <sz val="8"/>
        <rFont val="Arial MT"/>
        <family val="2"/>
      </rPr>
      <t>08.60.011</t>
    </r>
  </si>
  <si>
    <r>
      <rPr>
        <sz val="8"/>
        <rFont val="Arial MT"/>
        <family val="2"/>
      </rPr>
      <t>RETIRADA DE APARELHOS SANITÁRIOS INCLUINDO ACESSÓRIOS</t>
    </r>
  </si>
  <si>
    <r>
      <rPr>
        <sz val="8"/>
        <rFont val="Arial MT"/>
        <family val="2"/>
      </rPr>
      <t>08.60.013</t>
    </r>
  </si>
  <si>
    <r>
      <rPr>
        <sz val="8"/>
        <rFont val="Arial MT"/>
        <family val="2"/>
      </rPr>
      <t>RETIRADA DE RESERVATÓRIOS DE FIBRO CIMENTO ATE 1000 LITROS</t>
    </r>
  </si>
  <si>
    <r>
      <rPr>
        <sz val="8"/>
        <rFont val="Arial MT"/>
        <family val="2"/>
      </rPr>
      <t>08.60.014</t>
    </r>
  </si>
  <si>
    <r>
      <rPr>
        <sz val="8"/>
        <rFont val="Arial MT"/>
        <family val="2"/>
      </rPr>
      <t>RETIRADA DE CONJUNTO DE MOTOR-BOMBA</t>
    </r>
  </si>
  <si>
    <r>
      <rPr>
        <sz val="8"/>
        <rFont val="Arial MT"/>
        <family val="2"/>
      </rPr>
      <t>08.60.015</t>
    </r>
  </si>
  <si>
    <r>
      <rPr>
        <sz val="8"/>
        <rFont val="Arial MT"/>
        <family val="2"/>
      </rPr>
      <t>RETIRADA DE HIDRANTE DE PAREDE COMPLETO</t>
    </r>
  </si>
  <si>
    <r>
      <rPr>
        <sz val="8"/>
        <rFont val="Arial MT"/>
        <family val="2"/>
      </rPr>
      <t>08.60.099</t>
    </r>
  </si>
  <si>
    <r>
      <rPr>
        <sz val="8"/>
        <rFont val="Arial MT"/>
        <family val="2"/>
      </rPr>
      <t>08.70.005</t>
    </r>
  </si>
  <si>
    <r>
      <rPr>
        <sz val="8"/>
        <rFont val="Arial MT"/>
        <family val="2"/>
      </rPr>
      <t>RECOLOCAÇÃO DE REGISTRO E VÁLVULAS DE DESCARGA</t>
    </r>
  </si>
  <si>
    <r>
      <rPr>
        <sz val="8"/>
        <rFont val="Arial MT"/>
        <family val="2"/>
      </rPr>
      <t>08.70.006</t>
    </r>
  </si>
  <si>
    <r>
      <rPr>
        <sz val="8"/>
        <rFont val="Arial MT"/>
        <family val="2"/>
      </rPr>
      <t>RECOLOCAÇÃO DE VÁLVULA DE RETENÇÃO</t>
    </r>
  </si>
  <si>
    <r>
      <rPr>
        <sz val="8"/>
        <rFont val="Arial MT"/>
        <family val="2"/>
      </rPr>
      <t>08.70.007</t>
    </r>
  </si>
  <si>
    <r>
      <rPr>
        <sz val="8"/>
        <rFont val="Arial MT"/>
        <family val="2"/>
      </rPr>
      <t>RECOLOCAÇÃO DE TORNEIRAS</t>
    </r>
  </si>
  <si>
    <r>
      <rPr>
        <sz val="8"/>
        <rFont val="Arial MT"/>
        <family val="2"/>
      </rPr>
      <t>08.70.010</t>
    </r>
  </si>
  <si>
    <r>
      <rPr>
        <sz val="8"/>
        <rFont val="Arial MT"/>
        <family val="2"/>
      </rPr>
      <t>RECOLOCAÇÃO DE SIFÕES</t>
    </r>
  </si>
  <si>
    <r>
      <rPr>
        <sz val="8"/>
        <rFont val="Arial MT"/>
        <family val="2"/>
      </rPr>
      <t>08.70.013</t>
    </r>
  </si>
  <si>
    <r>
      <rPr>
        <sz val="8"/>
        <rFont val="Arial MT"/>
        <family val="2"/>
      </rPr>
      <t>RECOLOCAÇÃO DE RESERVATÓRIO DE FIBRO-CIMENTO ATE 1000 L</t>
    </r>
  </si>
  <si>
    <r>
      <rPr>
        <sz val="8"/>
        <rFont val="Arial MT"/>
        <family val="2"/>
      </rPr>
      <t>08.70.014</t>
    </r>
  </si>
  <si>
    <r>
      <rPr>
        <sz val="8"/>
        <rFont val="Arial MT"/>
        <family val="2"/>
      </rPr>
      <t>RECOLOCAÇÃO DE CONJUNTO MOTOR BOMBA</t>
    </r>
  </si>
  <si>
    <r>
      <rPr>
        <sz val="8"/>
        <rFont val="Arial MT"/>
        <family val="2"/>
      </rPr>
      <t>08.70.015</t>
    </r>
  </si>
  <si>
    <r>
      <rPr>
        <sz val="8"/>
        <rFont val="Arial MT"/>
        <family val="2"/>
      </rPr>
      <t>RECOLOCAÇÃO DE HIDRANTE DE PAREDE COMPLETO</t>
    </r>
  </si>
  <si>
    <r>
      <rPr>
        <sz val="8"/>
        <rFont val="Arial MT"/>
        <family val="2"/>
      </rPr>
      <t>08.70.016</t>
    </r>
  </si>
  <si>
    <r>
      <rPr>
        <sz val="8"/>
        <rFont val="Arial MT"/>
        <family val="2"/>
      </rPr>
      <t>RECOLOCAÇÃO DE APARELHOS SANITARIOS INCLUINDO ACESSORIOS</t>
    </r>
  </si>
  <si>
    <r>
      <rPr>
        <sz val="8"/>
        <rFont val="Arial MT"/>
        <family val="2"/>
      </rPr>
      <t>08.70.099</t>
    </r>
  </si>
  <si>
    <r>
      <rPr>
        <sz val="8"/>
        <rFont val="Arial MT"/>
        <family val="2"/>
      </rPr>
      <t>RECOLOCACOES DE INSTALACOES HIDRAULICAS</t>
    </r>
  </si>
  <si>
    <r>
      <rPr>
        <sz val="8"/>
        <rFont val="Arial MT"/>
        <family val="2"/>
      </rPr>
      <t>08.80.007</t>
    </r>
  </si>
  <si>
    <r>
      <rPr>
        <sz val="8"/>
        <rFont val="Arial MT"/>
        <family val="2"/>
      </rPr>
      <t>CAVALETE DE 3/4" (TUBO E CONEXÕES DE AÇO GALVANIZADO)</t>
    </r>
  </si>
  <si>
    <r>
      <rPr>
        <sz val="8"/>
        <rFont val="Arial MT"/>
        <family val="2"/>
      </rPr>
      <t>08.80.008</t>
    </r>
  </si>
  <si>
    <r>
      <rPr>
        <sz val="8"/>
        <rFont val="Arial MT"/>
        <family val="2"/>
      </rPr>
      <t>CAVALETE DE 1" (TUBO E CONEXÕES DE AÇO GALVANIZADO)</t>
    </r>
  </si>
  <si>
    <r>
      <rPr>
        <sz val="8"/>
        <rFont val="Arial MT"/>
        <family val="2"/>
      </rPr>
      <t>08.80.009</t>
    </r>
  </si>
  <si>
    <r>
      <rPr>
        <sz val="8"/>
        <rFont val="Arial MT"/>
        <family val="2"/>
      </rPr>
      <t>CAVALETE DE 1 1/2" (TUBO E CONEXÕES DE AÇO GALVANIZADO)</t>
    </r>
  </si>
  <si>
    <r>
      <rPr>
        <sz val="8"/>
        <rFont val="Arial MT"/>
        <family val="2"/>
      </rPr>
      <t>08.80.010</t>
    </r>
  </si>
  <si>
    <r>
      <rPr>
        <sz val="8"/>
        <rFont val="Arial MT"/>
        <family val="2"/>
      </rPr>
      <t>CANOPLA PARA REGISTROS</t>
    </r>
  </si>
  <si>
    <r>
      <rPr>
        <sz val="8"/>
        <rFont val="Arial MT"/>
        <family val="2"/>
      </rPr>
      <t>08.80.011</t>
    </r>
  </si>
  <si>
    <r>
      <rPr>
        <sz val="8"/>
        <rFont val="Arial MT"/>
        <family val="2"/>
      </rPr>
      <t>CANOPLA PARA VALVULA DE DESCARGA</t>
    </r>
  </si>
  <si>
    <r>
      <rPr>
        <sz val="8"/>
        <rFont val="Arial MT"/>
        <family val="2"/>
      </rPr>
      <t>08.80.012</t>
    </r>
  </si>
  <si>
    <r>
      <rPr>
        <sz val="8"/>
        <rFont val="Arial MT"/>
        <family val="2"/>
      </rPr>
      <t>VOLANTE CROMADO PARA REGISTRO</t>
    </r>
  </si>
  <si>
    <r>
      <rPr>
        <sz val="8"/>
        <rFont val="Arial MT"/>
        <family val="2"/>
      </rPr>
      <t>08.80.015</t>
    </r>
  </si>
  <si>
    <r>
      <rPr>
        <sz val="8"/>
        <rFont val="Arial MT"/>
        <family val="2"/>
      </rPr>
      <t>BOTAO PARA VALVULA DE DESCARGA</t>
    </r>
  </si>
  <si>
    <r>
      <rPr>
        <sz val="8"/>
        <rFont val="Arial MT"/>
        <family val="2"/>
      </rPr>
      <t>08.80.018</t>
    </r>
  </si>
  <si>
    <r>
      <rPr>
        <sz val="8"/>
        <rFont val="Arial MT"/>
        <family val="2"/>
      </rPr>
      <t>ACABAMENTO ANTIVANDALISMO PARA VALVULA DE DESCARGA</t>
    </r>
  </si>
  <si>
    <r>
      <rPr>
        <sz val="8"/>
        <rFont val="Arial MT"/>
        <family val="2"/>
      </rPr>
      <t>08.80.019</t>
    </r>
  </si>
  <si>
    <r>
      <rPr>
        <sz val="8"/>
        <rFont val="Arial MT"/>
        <family val="2"/>
      </rPr>
      <t>REPARO PARA CAIXA DE DESCARGA ACOPLADA</t>
    </r>
  </si>
  <si>
    <r>
      <rPr>
        <sz val="8"/>
        <rFont val="Arial MT"/>
        <family val="2"/>
      </rPr>
      <t>08.80.020</t>
    </r>
  </si>
  <si>
    <r>
      <rPr>
        <sz val="8"/>
        <rFont val="Arial MT"/>
        <family val="2"/>
      </rPr>
      <t>REPARO DE VALVULA DE DESCARGA</t>
    </r>
  </si>
  <si>
    <r>
      <rPr>
        <sz val="8"/>
        <rFont val="Arial MT"/>
        <family val="2"/>
      </rPr>
      <t>08.80.021</t>
    </r>
  </si>
  <si>
    <r>
      <rPr>
        <sz val="8"/>
        <rFont val="Arial MT"/>
        <family val="2"/>
      </rPr>
      <t>TUBO DE DESCARGA EM PVC DN=40MM</t>
    </r>
  </si>
  <si>
    <r>
      <rPr>
        <sz val="8"/>
        <rFont val="Arial MT"/>
        <family val="2"/>
      </rPr>
      <t>08.80.022</t>
    </r>
  </si>
  <si>
    <r>
      <rPr>
        <sz val="8"/>
        <rFont val="Arial MT"/>
        <family val="2"/>
      </rPr>
      <t>TUBO DE LIGAÇÃO COM CANOPLA PARA VASO SANITÁRIO (METAL CROMADO)</t>
    </r>
  </si>
  <si>
    <r>
      <rPr>
        <sz val="8"/>
        <rFont val="Arial MT"/>
        <family val="2"/>
      </rPr>
      <t>08.80.031</t>
    </r>
  </si>
  <si>
    <r>
      <rPr>
        <sz val="8"/>
        <rFont val="Arial MT"/>
        <family val="2"/>
      </rPr>
      <t>TORNEIRA DE PRESSAO CROMADA DE 1/2" EM PAREDE</t>
    </r>
  </si>
  <si>
    <r>
      <rPr>
        <sz val="8"/>
        <rFont val="Arial MT"/>
        <family val="2"/>
      </rPr>
      <t>08.80.032</t>
    </r>
  </si>
  <si>
    <r>
      <rPr>
        <sz val="8"/>
        <rFont val="Arial MT"/>
        <family val="2"/>
      </rPr>
      <t>TORNEIRA PARA LAVATORIO DE LOUCA BRANCA OU BANCADA</t>
    </r>
  </si>
  <si>
    <r>
      <rPr>
        <sz val="8"/>
        <rFont val="Arial MT"/>
        <family val="2"/>
      </rPr>
      <t>08.80.040</t>
    </r>
  </si>
  <si>
    <r>
      <rPr>
        <sz val="8"/>
        <rFont val="Arial MT"/>
        <family val="2"/>
      </rPr>
      <t>LAUDO COM TESTE DE ESTANQUEIDADE EM INSTAL.DE  REDES DE DISTRIB.DE GÁS COMBUST.NBR 15526/07</t>
    </r>
  </si>
  <si>
    <r>
      <rPr>
        <sz val="8"/>
        <rFont val="Arial MT"/>
        <family val="2"/>
      </rPr>
      <t>08.80.090</t>
    </r>
  </si>
  <si>
    <r>
      <rPr>
        <sz val="8"/>
        <rFont val="Arial MT"/>
        <family val="2"/>
      </rPr>
      <t>ABRIGO PARA HIDRANTE CAIXA 0,60X0,90X0,17M COM CESTO MEIA LUA P/MANGUEIRA</t>
    </r>
  </si>
  <si>
    <r>
      <rPr>
        <sz val="8"/>
        <rFont val="Arial MT"/>
        <family val="2"/>
      </rPr>
      <t>08.80.091</t>
    </r>
  </si>
  <si>
    <r>
      <rPr>
        <sz val="8"/>
        <rFont val="Arial MT"/>
        <family val="2"/>
      </rPr>
      <t>RECARGA DE EXTINTOR DE GAS CARBONICO DE 6 LITROS</t>
    </r>
  </si>
  <si>
    <r>
      <rPr>
        <sz val="8"/>
        <rFont val="Arial MT"/>
        <family val="2"/>
      </rPr>
      <t>08.80.092</t>
    </r>
  </si>
  <si>
    <r>
      <rPr>
        <sz val="8"/>
        <rFont val="Arial MT"/>
        <family val="2"/>
      </rPr>
      <t>RECARGA DE EXTINTOR DE ESPUMA DE 10 LITROS</t>
    </r>
  </si>
  <si>
    <r>
      <rPr>
        <sz val="8"/>
        <rFont val="Arial MT"/>
        <family val="2"/>
      </rPr>
      <t>08.80.093</t>
    </r>
  </si>
  <si>
    <r>
      <rPr>
        <sz val="8"/>
        <rFont val="Arial MT"/>
        <family val="2"/>
      </rPr>
      <t>RECARGA DE EXTINTOR DE PO QUIMICO DE 4 KG</t>
    </r>
  </si>
  <si>
    <r>
      <rPr>
        <sz val="8"/>
        <rFont val="Arial MT"/>
        <family val="2"/>
      </rPr>
      <t>08.80.095</t>
    </r>
  </si>
  <si>
    <r>
      <rPr>
        <sz val="8"/>
        <rFont val="Arial MT"/>
        <family val="2"/>
      </rPr>
      <t>EXTINTOR DE INCENDIO DE AGUA PRESSURIZADA 10L : RECARGA</t>
    </r>
  </si>
  <si>
    <r>
      <rPr>
        <sz val="8"/>
        <rFont val="Arial MT"/>
        <family val="2"/>
      </rPr>
      <t>08.80.099</t>
    </r>
  </si>
  <si>
    <r>
      <rPr>
        <sz val="8"/>
        <rFont val="Arial MT"/>
        <family val="2"/>
      </rPr>
      <t>OUTROS SERVICOS DE REDE DE GAS E AGUA FRIA - CONSERVACAO</t>
    </r>
  </si>
  <si>
    <r>
      <rPr>
        <sz val="8"/>
        <rFont val="Arial MT"/>
        <family val="2"/>
      </rPr>
      <t>08.82.012</t>
    </r>
  </si>
  <si>
    <r>
      <rPr>
        <sz val="8"/>
        <rFont val="Arial MT"/>
        <family val="2"/>
      </rPr>
      <t>RALO SIFONADO F.FUNDIDO DN 150MM C/GRELHA PVC CROMADO</t>
    </r>
  </si>
  <si>
    <r>
      <rPr>
        <sz val="8"/>
        <rFont val="Arial MT"/>
        <family val="2"/>
      </rPr>
      <t>08.82.023</t>
    </r>
  </si>
  <si>
    <r>
      <rPr>
        <sz val="8"/>
        <rFont val="Arial MT"/>
        <family val="2"/>
      </rPr>
      <t>GRELHA METALICA CROMADA DIAM 15 CM</t>
    </r>
  </si>
  <si>
    <r>
      <rPr>
        <sz val="8"/>
        <rFont val="Arial MT"/>
        <family val="2"/>
      </rPr>
      <t>08.82.024</t>
    </r>
  </si>
  <si>
    <r>
      <rPr>
        <sz val="8"/>
        <rFont val="Arial MT"/>
        <family val="2"/>
      </rPr>
      <t>GRELHA METALICA CROMADA DIAM 10 CM</t>
    </r>
  </si>
  <si>
    <r>
      <rPr>
        <sz val="8"/>
        <rFont val="Arial MT"/>
        <family val="2"/>
      </rPr>
      <t>08.82.030</t>
    </r>
  </si>
  <si>
    <r>
      <rPr>
        <sz val="8"/>
        <rFont val="Arial MT"/>
        <family val="2"/>
      </rPr>
      <t>GRELHA DE FERRO FUNDIDO DE 20X20 CM</t>
    </r>
  </si>
  <si>
    <r>
      <rPr>
        <sz val="8"/>
        <rFont val="Arial MT"/>
        <family val="2"/>
      </rPr>
      <t>08.82.031</t>
    </r>
  </si>
  <si>
    <r>
      <rPr>
        <sz val="8"/>
        <rFont val="Arial MT"/>
        <family val="2"/>
      </rPr>
      <t>GRELHA DE FERRO FUNDIDO DE 15X15 CM</t>
    </r>
  </si>
  <si>
    <r>
      <rPr>
        <sz val="8"/>
        <rFont val="Arial MT"/>
        <family val="2"/>
      </rPr>
      <t>08.82.040</t>
    </r>
  </si>
  <si>
    <r>
      <rPr>
        <sz val="8"/>
        <rFont val="Arial MT"/>
        <family val="2"/>
      </rPr>
      <t>SIFAO METALICO TIPO COPO DN 2X2"</t>
    </r>
  </si>
  <si>
    <r>
      <rPr>
        <sz val="8"/>
        <rFont val="Arial MT"/>
        <family val="2"/>
      </rPr>
      <t>08.82.041</t>
    </r>
  </si>
  <si>
    <r>
      <rPr>
        <sz val="8"/>
        <rFont val="Arial MT"/>
        <family val="2"/>
      </rPr>
      <t>SIFAO METALICO TIPO COPO DN 1 1/2 X 1 1/2"</t>
    </r>
  </si>
  <si>
    <r>
      <rPr>
        <sz val="8"/>
        <rFont val="Arial MT"/>
        <family val="2"/>
      </rPr>
      <t>08.82.046</t>
    </r>
  </si>
  <si>
    <r>
      <rPr>
        <sz val="8"/>
        <rFont val="Arial MT"/>
        <family val="2"/>
      </rPr>
      <t>SIFAO PVC RIGIDO TIPO COPO DN 1 1/2X1 1/2"</t>
    </r>
  </si>
  <si>
    <r>
      <rPr>
        <sz val="8"/>
        <rFont val="Arial MT"/>
        <family val="2"/>
      </rPr>
      <t>08.82.050</t>
    </r>
  </si>
  <si>
    <r>
      <rPr>
        <sz val="8"/>
        <rFont val="Arial MT"/>
        <family val="2"/>
      </rPr>
      <t>DESENTUPIMENTO DE RAMAIS DE ESGOTO</t>
    </r>
  </si>
  <si>
    <r>
      <rPr>
        <sz val="8"/>
        <rFont val="Arial MT"/>
        <family val="2"/>
      </rPr>
      <t>08.82.055</t>
    </r>
  </si>
  <si>
    <r>
      <rPr>
        <sz val="8"/>
        <rFont val="Arial MT"/>
        <family val="2"/>
      </rPr>
      <t>LIMPEZA SIMPLES EM CALHAS METALICAS</t>
    </r>
  </si>
  <si>
    <r>
      <rPr>
        <sz val="8"/>
        <rFont val="Arial MT"/>
        <family val="2"/>
      </rPr>
      <t>08.82.056</t>
    </r>
  </si>
  <si>
    <r>
      <rPr>
        <sz val="8"/>
        <rFont val="Arial MT"/>
        <family val="2"/>
      </rPr>
      <t>LIMPEZA SIMPLES EM LAJES/CALHAS DE CONCRETO</t>
    </r>
  </si>
  <si>
    <r>
      <rPr>
        <sz val="8"/>
        <rFont val="Arial MT"/>
        <family val="2"/>
      </rPr>
      <t>08.82.060</t>
    </r>
  </si>
  <si>
    <r>
      <rPr>
        <sz val="8"/>
        <rFont val="Arial MT"/>
        <family val="2"/>
      </rPr>
      <t>LIMPEZA DE CANALETAS DE ÁGUAS PLUVIAIS</t>
    </r>
  </si>
  <si>
    <r>
      <rPr>
        <sz val="8"/>
        <rFont val="Arial MT"/>
        <family val="2"/>
      </rPr>
      <t>08.82.061</t>
    </r>
  </si>
  <si>
    <r>
      <rPr>
        <sz val="8"/>
        <rFont val="Arial MT"/>
        <family val="2"/>
      </rPr>
      <t>SOLDA E REBITAGEM EM CALHAS DE CHAPA GALVANIZADA</t>
    </r>
  </si>
  <si>
    <r>
      <rPr>
        <sz val="8"/>
        <rFont val="Arial MT"/>
        <family val="2"/>
      </rPr>
      <t>08.82.062</t>
    </r>
  </si>
  <si>
    <r>
      <rPr>
        <sz val="8"/>
        <rFont val="Arial MT"/>
        <family val="2"/>
      </rPr>
      <t>SOLDA EM CHAPA GALVANIZADA</t>
    </r>
  </si>
  <si>
    <r>
      <rPr>
        <sz val="8"/>
        <rFont val="Arial MT"/>
        <family val="2"/>
      </rPr>
      <t>08.82.099</t>
    </r>
  </si>
  <si>
    <r>
      <rPr>
        <sz val="8"/>
        <rFont val="Arial MT"/>
        <family val="2"/>
      </rPr>
      <t>OUTROS SERVICOS DE REDES DE ESGOTO E AGUAS PLUVIAIS</t>
    </r>
  </si>
  <si>
    <r>
      <rPr>
        <sz val="8"/>
        <rFont val="Arial MT"/>
        <family val="2"/>
      </rPr>
      <t>08.84.005</t>
    </r>
  </si>
  <si>
    <r>
      <rPr>
        <sz val="8"/>
        <rFont val="Arial MT"/>
        <family val="2"/>
      </rPr>
      <t>ASSENTO PLASTICO C/ TAMPA PARA BACIA SANITARIA</t>
    </r>
  </si>
  <si>
    <r>
      <rPr>
        <sz val="8"/>
        <rFont val="Arial MT"/>
        <family val="2"/>
      </rPr>
      <t>08.84.012</t>
    </r>
  </si>
  <si>
    <r>
      <rPr>
        <sz val="8"/>
        <rFont val="Arial MT"/>
        <family val="2"/>
      </rPr>
      <t>BOLSA PLASTICA PARA BACIA SANITARIA</t>
    </r>
  </si>
  <si>
    <r>
      <rPr>
        <sz val="8"/>
        <rFont val="Arial MT"/>
        <family val="2"/>
      </rPr>
      <t>08.84.020</t>
    </r>
  </si>
  <si>
    <r>
      <rPr>
        <sz val="8"/>
        <rFont val="Arial MT"/>
        <family val="2"/>
      </rPr>
      <t>SUPORTE DE FERRO FUNDIDO PARA LAVATORIO</t>
    </r>
  </si>
  <si>
    <r>
      <rPr>
        <sz val="8"/>
        <rFont val="Arial MT"/>
        <family val="2"/>
      </rPr>
      <t>08.84.030</t>
    </r>
  </si>
  <si>
    <r>
      <rPr>
        <sz val="8"/>
        <rFont val="Arial MT"/>
        <family val="2"/>
      </rPr>
      <t>08.84.031</t>
    </r>
  </si>
  <si>
    <r>
      <rPr>
        <sz val="8"/>
        <rFont val="Arial MT"/>
        <family val="2"/>
      </rPr>
      <t>08.84.032</t>
    </r>
  </si>
  <si>
    <r>
      <rPr>
        <sz val="8"/>
        <rFont val="Arial MT"/>
        <family val="2"/>
      </rPr>
      <t>08.84.033</t>
    </r>
  </si>
  <si>
    <r>
      <rPr>
        <sz val="8"/>
        <rFont val="Arial MT"/>
        <family val="2"/>
      </rPr>
      <t>TORNEIRA PRES 1/2 C/ALAVANCA TIPO MESA CROMADO</t>
    </r>
  </si>
  <si>
    <r>
      <rPr>
        <sz val="8"/>
        <rFont val="Arial MT"/>
        <family val="2"/>
      </rPr>
      <t>08.84.034</t>
    </r>
  </si>
  <si>
    <r>
      <rPr>
        <sz val="8"/>
        <rFont val="Arial MT"/>
        <family val="2"/>
      </rPr>
      <t>TORNEIRA MEC/CER 1/4 VOLTA TIPO PARED CROMADO 1/2</t>
    </r>
  </si>
  <si>
    <r>
      <rPr>
        <sz val="8"/>
        <rFont val="Arial MT"/>
        <family val="2"/>
      </rPr>
      <t>08.84.035</t>
    </r>
  </si>
  <si>
    <r>
      <rPr>
        <sz val="8"/>
        <rFont val="Arial MT"/>
        <family val="2"/>
      </rPr>
      <t>TORNEIRA MEC/CER 1/4 VOLTA TIPO MESA CROMADO 1/2</t>
    </r>
  </si>
  <si>
    <r>
      <rPr>
        <sz val="8"/>
        <rFont val="Arial MT"/>
        <family val="2"/>
      </rPr>
      <t>08.84.036</t>
    </r>
  </si>
  <si>
    <r>
      <rPr>
        <sz val="8"/>
        <rFont val="Arial MT"/>
        <family val="2"/>
      </rPr>
      <t>MISTURADOR P/PIA 1/4 VOLTA TIPO PARED CROMADO 1/2"</t>
    </r>
  </si>
  <si>
    <r>
      <rPr>
        <sz val="8"/>
        <rFont val="Arial MT"/>
        <family val="2"/>
      </rPr>
      <t>08.84.038</t>
    </r>
  </si>
  <si>
    <r>
      <rPr>
        <sz val="8"/>
        <rFont val="Arial MT"/>
        <family val="2"/>
      </rPr>
      <t>FILTRO DE PRESSAO CUNO (AQUALAR) C/ELEM. FILTRANTE CARVAO E CEL 360/L/H</t>
    </r>
  </si>
  <si>
    <r>
      <rPr>
        <sz val="8"/>
        <rFont val="Arial MT"/>
        <family val="2"/>
      </rPr>
      <t>08.84.042</t>
    </r>
  </si>
  <si>
    <r>
      <rPr>
        <sz val="8"/>
        <rFont val="Arial MT"/>
        <family val="2"/>
      </rPr>
      <t>ELEMENTO FILTRANTE CUNO (AQUALAR)ELEM FILTRANTE CARVAO E CEL/180L/H</t>
    </r>
  </si>
  <si>
    <r>
      <rPr>
        <sz val="8"/>
        <rFont val="Arial MT"/>
        <family val="2"/>
      </rPr>
      <t>08.84.043</t>
    </r>
  </si>
  <si>
    <r>
      <rPr>
        <sz val="8"/>
        <rFont val="Arial MT"/>
        <family val="2"/>
      </rPr>
      <t>ELEMENTO FILTRANTE CUNO (AQUALAR) CARVAO E CELULOSE 360 L/H</t>
    </r>
  </si>
  <si>
    <r>
      <rPr>
        <sz val="8"/>
        <rFont val="Arial MT"/>
        <family val="2"/>
      </rPr>
      <t>08.84.047</t>
    </r>
  </si>
  <si>
    <r>
      <rPr>
        <sz val="8"/>
        <rFont val="Arial MT"/>
        <family val="2"/>
      </rPr>
      <t>TAMPO DE PIA EM MARMORE BRANCO NACIONAL DE 3 CM</t>
    </r>
  </si>
  <si>
    <r>
      <rPr>
        <sz val="8"/>
        <rFont val="Arial MT"/>
        <family val="2"/>
      </rPr>
      <t>08.84.048</t>
    </r>
  </si>
  <si>
    <r>
      <rPr>
        <sz val="8"/>
        <rFont val="Arial MT"/>
        <family val="2"/>
      </rPr>
      <t>TAMPO DE PIA EM GRANILITE</t>
    </r>
  </si>
  <si>
    <r>
      <rPr>
        <sz val="8"/>
        <rFont val="Arial MT"/>
        <family val="2"/>
      </rPr>
      <t>08.84.049</t>
    </r>
  </si>
  <si>
    <r>
      <rPr>
        <sz val="8"/>
        <rFont val="Arial MT"/>
        <family val="2"/>
      </rPr>
      <t>TAMPO ACO INOX (304) C/ CUBA SIMPLES - CH.22</t>
    </r>
  </si>
  <si>
    <r>
      <rPr>
        <sz val="8"/>
        <rFont val="Arial MT"/>
        <family val="2"/>
      </rPr>
      <t>08.84.050</t>
    </r>
  </si>
  <si>
    <r>
      <rPr>
        <sz val="8"/>
        <rFont val="Arial MT"/>
        <family val="2"/>
      </rPr>
      <t>TAMPO ACO INOX (304) C/ CUBA DUPLA - CH.22</t>
    </r>
  </si>
  <si>
    <r>
      <rPr>
        <sz val="8"/>
        <rFont val="Arial MT"/>
        <family val="2"/>
      </rPr>
      <t>08.84.054</t>
    </r>
  </si>
  <si>
    <r>
      <rPr>
        <sz val="8"/>
        <rFont val="Arial MT"/>
        <family val="2"/>
      </rPr>
      <t>CUBA SIMPLES ACO INOX(304) - CHAPA 22 560X330X140MM - SEM PERTENCES</t>
    </r>
  </si>
  <si>
    <r>
      <rPr>
        <sz val="8"/>
        <rFont val="Arial MT"/>
        <family val="2"/>
      </rPr>
      <t>08.84.055</t>
    </r>
  </si>
  <si>
    <r>
      <rPr>
        <sz val="8"/>
        <rFont val="Arial MT"/>
        <family val="2"/>
      </rPr>
      <t>CUBA SIMPLES ACO INOX(304) CHAP.22 - 400X340X140MM - SEM PERTENCES</t>
    </r>
  </si>
  <si>
    <r>
      <rPr>
        <sz val="8"/>
        <rFont val="Arial MT"/>
        <family val="2"/>
      </rPr>
      <t>08.84.058</t>
    </r>
  </si>
  <si>
    <r>
      <rPr>
        <sz val="8"/>
        <rFont val="Arial MT"/>
        <family val="2"/>
      </rPr>
      <t>CUBA DUPLA ACO INOX(304) CHAPA 22 835X340X140MM - SEM PERTENCES</t>
    </r>
  </si>
  <si>
    <r>
      <rPr>
        <sz val="8"/>
        <rFont val="Arial MT"/>
        <family val="2"/>
      </rPr>
      <t>08.84.060</t>
    </r>
  </si>
  <si>
    <r>
      <rPr>
        <sz val="8"/>
        <rFont val="Arial MT"/>
        <family val="2"/>
      </rPr>
      <t>TAMPO LISO EM ACO INOX (304) CHAPA 20</t>
    </r>
  </si>
  <si>
    <r>
      <rPr>
        <sz val="8"/>
        <rFont val="Arial MT"/>
        <family val="2"/>
      </rPr>
      <t>08.84.073</t>
    </r>
  </si>
  <si>
    <r>
      <rPr>
        <sz val="8"/>
        <rFont val="Arial MT"/>
        <family val="2"/>
      </rPr>
      <t>VALVULA AMERICANA</t>
    </r>
  </si>
  <si>
    <r>
      <rPr>
        <sz val="8"/>
        <rFont val="Arial MT"/>
        <family val="2"/>
      </rPr>
      <t>08.84.076</t>
    </r>
  </si>
  <si>
    <r>
      <rPr>
        <sz val="8"/>
        <rFont val="Arial MT"/>
        <family val="2"/>
      </rPr>
      <t>VALVULA DE METAL CROMADO DE 1 1/2"</t>
    </r>
  </si>
  <si>
    <r>
      <rPr>
        <sz val="8"/>
        <rFont val="Arial MT"/>
        <family val="2"/>
      </rPr>
      <t>08.84.090</t>
    </r>
  </si>
  <si>
    <r>
      <rPr>
        <sz val="8"/>
        <rFont val="Arial MT"/>
        <family val="2"/>
      </rPr>
      <t>MANGUEIRA PARA HIDRANTE DIAM 1 1/2' L=15,00M</t>
    </r>
  </si>
  <si>
    <r>
      <rPr>
        <sz val="8"/>
        <rFont val="Arial MT"/>
        <family val="2"/>
      </rPr>
      <t>08.84.091</t>
    </r>
  </si>
  <si>
    <r>
      <rPr>
        <sz val="8"/>
        <rFont val="Arial MT"/>
        <family val="2"/>
      </rPr>
      <t>MANGUEIRA PARA HIDRANTE DIAM 1 1/2' L=30,00M</t>
    </r>
  </si>
  <si>
    <r>
      <rPr>
        <sz val="8"/>
        <rFont val="Arial MT"/>
        <family val="2"/>
      </rPr>
      <t>08.84.099</t>
    </r>
  </si>
  <si>
    <r>
      <rPr>
        <sz val="8"/>
        <rFont val="Arial MT"/>
        <family val="2"/>
      </rPr>
      <t>OUTROS SERVICOS DE APARELHOS E METAIS</t>
    </r>
  </si>
  <si>
    <r>
      <rPr>
        <sz val="8"/>
        <rFont val="Arial MT"/>
        <family val="2"/>
      </rPr>
      <t>08.86.099</t>
    </r>
  </si>
  <si>
    <r>
      <rPr>
        <sz val="8"/>
        <rFont val="Arial MT"/>
        <family val="2"/>
      </rPr>
      <t>OUTROS SERVICOS DE TRATAMENTO DE DESPEJOS SANITARIOS</t>
    </r>
  </si>
  <si>
    <r>
      <rPr>
        <sz val="8"/>
        <rFont val="Arial MT"/>
        <family val="2"/>
      </rPr>
      <t>09.01.001</t>
    </r>
  </si>
  <si>
    <r>
      <rPr>
        <sz val="8"/>
        <rFont val="Arial MT"/>
        <family val="2"/>
      </rPr>
      <t>TE-01 ENTRADA PRIMÁRIA SIMPLIF. POSTE UNICO - EDP - 112,5 KVA - 15KV- 220/127 V</t>
    </r>
  </si>
  <si>
    <r>
      <rPr>
        <sz val="8"/>
        <rFont val="Arial MT"/>
        <family val="2"/>
      </rPr>
      <t>09.01.002</t>
    </r>
  </si>
  <si>
    <r>
      <rPr>
        <sz val="8"/>
        <rFont val="Arial MT"/>
        <family val="2"/>
      </rPr>
      <t>TE-02 ENTRADA PRIMÁRIA SIMPLIF. POSTE UNICO - EDP - 150 KVA - 15KV- 220/127 V</t>
    </r>
  </si>
  <si>
    <r>
      <rPr>
        <sz val="8"/>
        <rFont val="Arial MT"/>
        <family val="2"/>
      </rPr>
      <t>09.01.003</t>
    </r>
  </si>
  <si>
    <r>
      <rPr>
        <sz val="8"/>
        <rFont val="Arial MT"/>
        <family val="2"/>
      </rPr>
      <t>TE-03 ENTRADA PRIMÁRIA SIMPLIF. POSTE UNICO - EDP - 225 KVA - 15KV- 220/127 V</t>
    </r>
  </si>
  <si>
    <r>
      <rPr>
        <sz val="8"/>
        <rFont val="Arial MT"/>
        <family val="2"/>
      </rPr>
      <t>09.01.004</t>
    </r>
  </si>
  <si>
    <r>
      <rPr>
        <sz val="8"/>
        <rFont val="Arial MT"/>
        <family val="2"/>
      </rPr>
      <t>TE-04 ENTRADA PRIMÁRIA SIMPLIF. POSTE UNICO - EDP - 300 KVA - 15KV- 220/127 V</t>
    </r>
  </si>
  <si>
    <r>
      <rPr>
        <sz val="8"/>
        <rFont val="Arial MT"/>
        <family val="2"/>
      </rPr>
      <t>09.01.005</t>
    </r>
  </si>
  <si>
    <r>
      <rPr>
        <sz val="8"/>
        <rFont val="Arial MT"/>
        <family val="2"/>
      </rPr>
      <t>TE-05 ENTRADA PRIMÁRIA SIMPLIF.  POSTE UNICO - CPFL - 112,5 KVA - 15KV- 220/127 V</t>
    </r>
  </si>
  <si>
    <r>
      <rPr>
        <sz val="8"/>
        <rFont val="Arial MT"/>
        <family val="2"/>
      </rPr>
      <t>09.01.006</t>
    </r>
  </si>
  <si>
    <r>
      <rPr>
        <sz val="8"/>
        <rFont val="Arial MT"/>
        <family val="2"/>
      </rPr>
      <t>TE-06 ENTRADA PRIMÁRIA SIMPLIF.  POSTE UNICO - CPFL - 150,0 KVA - 15KV- 220/127 V</t>
    </r>
  </si>
  <si>
    <r>
      <rPr>
        <sz val="8"/>
        <rFont val="Arial MT"/>
        <family val="2"/>
      </rPr>
      <t>09.01.007</t>
    </r>
  </si>
  <si>
    <r>
      <rPr>
        <sz val="8"/>
        <rFont val="Arial MT"/>
        <family val="2"/>
      </rPr>
      <t>TE-07 ENTRADA PRIMÁRIA SIMPLIF. POSTE UNICO - CPFL - 225 KVA - 15KV- 220/127 V</t>
    </r>
  </si>
  <si>
    <r>
      <rPr>
        <sz val="8"/>
        <rFont val="Arial MT"/>
        <family val="2"/>
      </rPr>
      <t>09.01.008</t>
    </r>
  </si>
  <si>
    <r>
      <rPr>
        <sz val="8"/>
        <rFont val="Arial MT"/>
        <family val="2"/>
      </rPr>
      <t>TE-08 ENTRADA PRIMÁRIA SIMPLIF. POSTE UNICO - CPFL - 300 KVA - 15KV- 220/127 V</t>
    </r>
  </si>
  <si>
    <r>
      <rPr>
        <sz val="8"/>
        <rFont val="Arial MT"/>
        <family val="2"/>
      </rPr>
      <t>09.01.009</t>
    </r>
  </si>
  <si>
    <r>
      <rPr>
        <sz val="8"/>
        <rFont val="Arial MT"/>
        <family val="2"/>
      </rPr>
      <t>TE-09 ENTRADA PRIMÁRIA SIMPLIF. POSTE UNICO - NEOENERGIA - 112,5 KVA 15KV- 220/127 V</t>
    </r>
  </si>
  <si>
    <r>
      <rPr>
        <sz val="8"/>
        <rFont val="Arial MT"/>
        <family val="2"/>
      </rPr>
      <t>09.01.010</t>
    </r>
  </si>
  <si>
    <r>
      <rPr>
        <sz val="8"/>
        <rFont val="Arial MT"/>
        <family val="2"/>
      </rPr>
      <t>TE-10 ENTRADA PRIMÁRIA SIMPLIF. POSTE UNICO - NEOENERGIA - 150 KVA 15KV- 220/127 V</t>
    </r>
  </si>
  <si>
    <r>
      <rPr>
        <sz val="8"/>
        <rFont val="Arial MT"/>
        <family val="2"/>
      </rPr>
      <t>09.01.011</t>
    </r>
  </si>
  <si>
    <r>
      <rPr>
        <sz val="8"/>
        <rFont val="Arial MT"/>
        <family val="2"/>
      </rPr>
      <t>TE-11 ENTRADA PRIMÁRIA SIMPLIF. POSTE UNICO - NEOENERGIA - 225 KVA 15KV- 220/127 V</t>
    </r>
  </si>
  <si>
    <r>
      <rPr>
        <sz val="8"/>
        <rFont val="Arial MT"/>
        <family val="2"/>
      </rPr>
      <t>09.01.012</t>
    </r>
  </si>
  <si>
    <r>
      <rPr>
        <sz val="8"/>
        <rFont val="Arial MT"/>
        <family val="2"/>
      </rPr>
      <t>TE-12 ENTRADA PRIMÁRIA SIMPLIF. POSTE UNICO - NEOENERGIA - 300 KVA 15KV- 220/127 V</t>
    </r>
  </si>
  <si>
    <r>
      <rPr>
        <sz val="8"/>
        <rFont val="Arial MT"/>
        <family val="2"/>
      </rPr>
      <t>09.01.014</t>
    </r>
  </si>
  <si>
    <r>
      <rPr>
        <sz val="8"/>
        <rFont val="Arial MT"/>
        <family val="2"/>
      </rPr>
      <t>TRANSFORMADOR TRIFASICO A SECO 112,5KVA  13800V 220/127V ENCAPSULADO USO ABRIGADO</t>
    </r>
  </si>
  <si>
    <r>
      <rPr>
        <sz val="8"/>
        <rFont val="Arial MT"/>
        <family val="2"/>
      </rPr>
      <t>09.01.015</t>
    </r>
  </si>
  <si>
    <r>
      <rPr>
        <sz val="8"/>
        <rFont val="Arial MT"/>
        <family val="2"/>
      </rPr>
      <t>TRANSFORMADOR TRIFASICO A SECO 150KVA  13800V 220/127V ENCAPSULADO USO ABRIGADO</t>
    </r>
  </si>
  <si>
    <r>
      <rPr>
        <sz val="8"/>
        <rFont val="Arial MT"/>
        <family val="2"/>
      </rPr>
      <t>09.01.016</t>
    </r>
  </si>
  <si>
    <r>
      <rPr>
        <sz val="8"/>
        <rFont val="Arial MT"/>
        <family val="2"/>
      </rPr>
      <t>TRANSFORMADOR TRIFASICO A SECO 225KVA  13800V 220/127V ENCAPSULADO USO ABRIGADO</t>
    </r>
  </si>
  <si>
    <r>
      <rPr>
        <sz val="8"/>
        <rFont val="Arial MT"/>
        <family val="2"/>
      </rPr>
      <t>09.01.017</t>
    </r>
  </si>
  <si>
    <r>
      <rPr>
        <sz val="8"/>
        <rFont val="Arial MT"/>
        <family val="2"/>
      </rPr>
      <t>TRANSFORMADOR TRIFASICO A SECO 300KVA  13800V 220/127V ENCAPSULADO USO ABRIGADO</t>
    </r>
  </si>
  <si>
    <r>
      <rPr>
        <sz val="8"/>
        <rFont val="Arial MT"/>
        <family val="2"/>
      </rPr>
      <t>09.01.022</t>
    </r>
  </si>
  <si>
    <r>
      <rPr>
        <sz val="8"/>
        <rFont val="Arial MT"/>
        <family val="2"/>
      </rPr>
      <t>CABINE  PRIMÁRIA BLINDADA SIMPLIFICADA CLASSE 17,5kV, COM MEDICAO EM MEDIA TENSAO ATE 300KVA PADRAO ENEL USO AO TEMPO COM PINTURA EPOXI ELETROSTÁTICA.</t>
    </r>
  </si>
  <si>
    <r>
      <rPr>
        <sz val="8"/>
        <rFont val="Arial MT"/>
        <family val="2"/>
      </rPr>
      <t>09.01.026</t>
    </r>
  </si>
  <si>
    <r>
      <rPr>
        <sz val="8"/>
        <rFont val="Arial MT"/>
        <family val="2"/>
      </rPr>
      <t>TE-13  SUBESTAÇAO ENTRADA DE ENERGIA ATE 300KVA BLINDADA 15kV  INCLUSO TRANSFORMADOR A SECO 112,50KVA  PADRAO ENEL  SP  USO AO TEMPO COM PINTURA EPOXI ELETROSTÁTICA.</t>
    </r>
  </si>
  <si>
    <r>
      <rPr>
        <sz val="8"/>
        <rFont val="Arial MT"/>
        <family val="2"/>
      </rPr>
      <t>09.01.027</t>
    </r>
  </si>
  <si>
    <r>
      <rPr>
        <sz val="8"/>
        <rFont val="Arial MT"/>
        <family val="2"/>
      </rPr>
      <t>TE-14  SUBESTAÇAO ENTRADA DE ENERGIA ATE 300KVA BLINDADA 15kV   INCLUSO TRANSFORMADOR A SECO 150 KVA  PADRAO ENEL  SP  USO AO TEMPO COM PINTURA EPOXI ELETROSTÁTICA.</t>
    </r>
  </si>
  <si>
    <r>
      <rPr>
        <sz val="8"/>
        <rFont val="Arial MT"/>
        <family val="2"/>
      </rPr>
      <t>09.01.028</t>
    </r>
  </si>
  <si>
    <r>
      <rPr>
        <sz val="8"/>
        <rFont val="Arial MT"/>
        <family val="2"/>
      </rPr>
      <t>TE-15  SUBESTAÇAO ENTRADA DE ENERGIA ATE 300KVA BLINDADA 15kV   INCLUSO TRANSFORMADOR A SECO 225 KVA  PADRAO ENEL  SP  USO AO TEMPO COM PINTURA EPOXI ELETROSTÁTICA.</t>
    </r>
  </si>
  <si>
    <r>
      <rPr>
        <sz val="8"/>
        <rFont val="Arial MT"/>
        <family val="2"/>
      </rPr>
      <t>09.01.029</t>
    </r>
  </si>
  <si>
    <r>
      <rPr>
        <sz val="8"/>
        <rFont val="Arial MT"/>
        <family val="2"/>
      </rPr>
      <t>TE-16  SUBESTAÇAO ENTRADA DE ENERGIA ATE 300KVA BLINDADA 15kV  INCLUSO TRANSFORMADOR A SECO 300 KVA  PADRAO ENEL  SP  USO AO TEMPO COM PINTURA EPOXI ELETROSTÁTICA.</t>
    </r>
  </si>
  <si>
    <r>
      <rPr>
        <sz val="8"/>
        <rFont val="Arial MT"/>
        <family val="2"/>
      </rPr>
      <t>09.01.099</t>
    </r>
  </si>
  <si>
    <r>
      <rPr>
        <sz val="8"/>
        <rFont val="Arial MT"/>
        <family val="2"/>
      </rPr>
      <t>SERVICOS DE LIGACOES EM TENSAO PRIMARIA</t>
    </r>
  </si>
  <si>
    <r>
      <rPr>
        <sz val="8"/>
        <rFont val="Arial MT"/>
        <family val="2"/>
      </rPr>
      <t>09.02.011</t>
    </r>
  </si>
  <si>
    <r>
      <rPr>
        <sz val="8"/>
        <rFont val="Arial MT"/>
        <family val="2"/>
      </rPr>
      <t>AT-01 ENTRADA AEREA PARA TELEFONE</t>
    </r>
  </si>
  <si>
    <r>
      <rPr>
        <sz val="8"/>
        <rFont val="Arial MT"/>
        <family val="2"/>
      </rPr>
      <t>09.02.020</t>
    </r>
  </si>
  <si>
    <r>
      <rPr>
        <sz val="8"/>
        <rFont val="Arial MT"/>
        <family val="2"/>
      </rPr>
      <t>AE-23 ABRIGO E ENTRADA DE ENERGIA PADRÃO MULTI 200 CPFL  CATEGORIA C-4</t>
    </r>
  </si>
  <si>
    <r>
      <rPr>
        <sz val="8"/>
        <rFont val="Arial MT"/>
        <family val="2"/>
      </rPr>
      <t>09.02.021</t>
    </r>
  </si>
  <si>
    <r>
      <rPr>
        <sz val="8"/>
        <rFont val="Arial MT"/>
        <family val="2"/>
      </rPr>
      <t>AE-24 ABRIGO E ENTRADA DE ENERGIA PADRÃO MULTI 200 CPFL  CATEGORIA C-5</t>
    </r>
  </si>
  <si>
    <r>
      <rPr>
        <sz val="8"/>
        <rFont val="Arial MT"/>
        <family val="2"/>
      </rPr>
      <t>09.02.022</t>
    </r>
  </si>
  <si>
    <r>
      <rPr>
        <sz val="8"/>
        <rFont val="Arial MT"/>
        <family val="2"/>
      </rPr>
      <t>AE-25 ABRIGO E ENTRADA DE ENERGIA PADRÃO MULTI 200 CPFL  CATEGORIA C-6</t>
    </r>
  </si>
  <si>
    <r>
      <rPr>
        <sz val="8"/>
        <rFont val="Arial MT"/>
        <family val="2"/>
      </rPr>
      <t>09.02.042</t>
    </r>
  </si>
  <si>
    <r>
      <rPr>
        <sz val="8"/>
        <rFont val="Arial MT"/>
        <family val="2"/>
      </rPr>
      <t>DPS - DISPOSITIVO PROTECAO CONTRA SURTOS (TELEFONIA)</t>
    </r>
  </si>
  <si>
    <r>
      <rPr>
        <sz val="8"/>
        <rFont val="Arial MT"/>
        <family val="2"/>
      </rPr>
      <t>09.02.043</t>
    </r>
  </si>
  <si>
    <r>
      <rPr>
        <sz val="8"/>
        <rFont val="Arial MT"/>
        <family val="2"/>
      </rPr>
      <t>DPS - DISPOSITIVO PROTECAO CONTRA SURTOS (ENERGIA)</t>
    </r>
  </si>
  <si>
    <r>
      <rPr>
        <sz val="8"/>
        <rFont val="Arial MT"/>
        <family val="2"/>
      </rPr>
      <t>09.02.047</t>
    </r>
  </si>
  <si>
    <r>
      <rPr>
        <sz val="8"/>
        <rFont val="Arial MT"/>
        <family val="2"/>
      </rPr>
      <t>DISJUNTOR TRIPOLAR TERMOMAGNETICO 3X300A</t>
    </r>
  </si>
  <si>
    <r>
      <rPr>
        <sz val="8"/>
        <rFont val="Arial MT"/>
        <family val="2"/>
      </rPr>
      <t>09.02.048</t>
    </r>
  </si>
  <si>
    <r>
      <rPr>
        <sz val="8"/>
        <rFont val="Arial MT"/>
        <family val="2"/>
      </rPr>
      <t>CONJ 3 CABOS P/ ENTRADA ENERGIA SECCAO 240MM2 C/ ELETRODUTOS</t>
    </r>
  </si>
  <si>
    <r>
      <rPr>
        <sz val="8"/>
        <rFont val="Arial MT"/>
        <family val="2"/>
      </rPr>
      <t>09.02.049</t>
    </r>
  </si>
  <si>
    <r>
      <rPr>
        <sz val="8"/>
        <rFont val="Arial MT"/>
        <family val="2"/>
      </rPr>
      <t>CONJ 4 CABOS P/ ENTRADA ENERGIA SECCAO 240MM2 C/ ELETRODUTOS</t>
    </r>
  </si>
  <si>
    <r>
      <rPr>
        <sz val="8"/>
        <rFont val="Arial MT"/>
        <family val="2"/>
      </rPr>
      <t>09.02.052</t>
    </r>
  </si>
  <si>
    <r>
      <rPr>
        <sz val="8"/>
        <rFont val="Arial MT"/>
        <family val="2"/>
      </rPr>
      <t>AE-24 ABRIGO E ENTRADA DE ENERGIA (CAIXA M, T e E) COM LEITURA VOLTADA PARA CALÇADA  AES ELETROPAULO</t>
    </r>
  </si>
  <si>
    <r>
      <rPr>
        <sz val="8"/>
        <rFont val="Arial MT"/>
        <family val="2"/>
      </rPr>
      <t>09.02.053</t>
    </r>
  </si>
  <si>
    <r>
      <rPr>
        <sz val="8"/>
        <rFont val="Arial MT"/>
        <family val="2"/>
      </rPr>
      <t>AE-23 ABRIGO E ENTRADA DE ENERGIA (CAIXA M, T  e IV) COM LEITURA VOLTADA PARA CALÇADA - CPFL, EDP BANDEIRANTE E ELEKTRO</t>
    </r>
  </si>
  <si>
    <r>
      <rPr>
        <sz val="8"/>
        <rFont val="Arial MT"/>
        <family val="2"/>
      </rPr>
      <t>09.02.059</t>
    </r>
  </si>
  <si>
    <r>
      <rPr>
        <sz val="8"/>
        <rFont val="Arial MT"/>
        <family val="2"/>
      </rPr>
      <t>AE-19 ABRIGO E ENTRADA DE ENERGIA (CAIXA II, IV OU E): AES ELETROP/BANDEIRANTE/CPFL/ELEKTRO</t>
    </r>
  </si>
  <si>
    <r>
      <rPr>
        <sz val="8"/>
        <rFont val="Arial MT"/>
        <family val="2"/>
      </rPr>
      <t>09.02.060</t>
    </r>
  </si>
  <si>
    <r>
      <rPr>
        <sz val="8"/>
        <rFont val="Arial MT"/>
        <family val="2"/>
      </rPr>
      <t>AE-20 ABRIGO E ENTRADA DE ENERGIA (CAIXAS III OU V):BANDEIRANTE/CPFL/ELEKTRO</t>
    </r>
  </si>
  <si>
    <r>
      <rPr>
        <sz val="8"/>
        <rFont val="Arial MT"/>
        <family val="2"/>
      </rPr>
      <t>09.02.061</t>
    </r>
  </si>
  <si>
    <r>
      <rPr>
        <sz val="8"/>
        <rFont val="Arial MT"/>
        <family val="2"/>
      </rPr>
      <t>AE-21 ABRIGO E ENTRADA DE ENERGIA (CAIXA M OU H): AES ELETROP/BANDEIRANTE/ELEKTRO/CPFL</t>
    </r>
  </si>
  <si>
    <r>
      <rPr>
        <sz val="8"/>
        <rFont val="Arial MT"/>
        <family val="2"/>
      </rPr>
      <t>09.02.062</t>
    </r>
  </si>
  <si>
    <r>
      <rPr>
        <sz val="8"/>
        <rFont val="Arial MT"/>
        <family val="2"/>
      </rPr>
      <t>CONJ 3 CABOS P/ ENTRADA ENERGIA SECCAO 10MM2 C/ ELETRODUTOS</t>
    </r>
  </si>
  <si>
    <r>
      <rPr>
        <sz val="8"/>
        <rFont val="Arial MT"/>
        <family val="2"/>
      </rPr>
      <t>09.02.063</t>
    </r>
  </si>
  <si>
    <r>
      <rPr>
        <sz val="8"/>
        <rFont val="Arial MT"/>
        <family val="2"/>
      </rPr>
      <t>CONJ 3 CABOS P/ ENTRADA ENERGIA SECCAO 16MM2 C/ ELETRODUTOS</t>
    </r>
  </si>
  <si>
    <r>
      <rPr>
        <sz val="8"/>
        <rFont val="Arial MT"/>
        <family val="2"/>
      </rPr>
      <t>09.02.064</t>
    </r>
  </si>
  <si>
    <r>
      <rPr>
        <sz val="8"/>
        <rFont val="Arial MT"/>
        <family val="2"/>
      </rPr>
      <t>CONJ 3 CABOS P/ ENTRADA ENERGIA SECCAO 25MM2 C/ ELETRODUTOS</t>
    </r>
  </si>
  <si>
    <r>
      <rPr>
        <sz val="8"/>
        <rFont val="Arial MT"/>
        <family val="2"/>
      </rPr>
      <t>09.02.065</t>
    </r>
  </si>
  <si>
    <r>
      <rPr>
        <sz val="8"/>
        <rFont val="Arial MT"/>
        <family val="2"/>
      </rPr>
      <t>CONJ 3 CABOS P/ ENTRADA ENERGIA SECCAO 35MM2 C/ ELETRODUTOS</t>
    </r>
  </si>
  <si>
    <r>
      <rPr>
        <sz val="8"/>
        <rFont val="Arial MT"/>
        <family val="2"/>
      </rPr>
      <t>09.02.066</t>
    </r>
  </si>
  <si>
    <r>
      <rPr>
        <sz val="8"/>
        <rFont val="Arial MT"/>
        <family val="2"/>
      </rPr>
      <t>CONJ 3 CABOS P/ ENTRADA ENERGIA SECCAO 50MM2 C/ ELETRODUTOS</t>
    </r>
  </si>
  <si>
    <r>
      <rPr>
        <sz val="8"/>
        <rFont val="Arial MT"/>
        <family val="2"/>
      </rPr>
      <t>09.02.067</t>
    </r>
  </si>
  <si>
    <r>
      <rPr>
        <sz val="8"/>
        <rFont val="Arial MT"/>
        <family val="2"/>
      </rPr>
      <t>CONJ 3 CABOS P/ ENTRADA ENERGIA SECCAO 70MM2 C/ ELETRODUTOS</t>
    </r>
  </si>
  <si>
    <r>
      <rPr>
        <sz val="8"/>
        <rFont val="Arial MT"/>
        <family val="2"/>
      </rPr>
      <t>09.02.068</t>
    </r>
  </si>
  <si>
    <r>
      <rPr>
        <sz val="8"/>
        <rFont val="Arial MT"/>
        <family val="2"/>
      </rPr>
      <t>CONJ 3 CABOS P/ ENTRADA ENERGIA SECCAO 95MM2 C/ ELETRODUTOS</t>
    </r>
  </si>
  <si>
    <r>
      <rPr>
        <sz val="8"/>
        <rFont val="Arial MT"/>
        <family val="2"/>
      </rPr>
      <t>09.02.069</t>
    </r>
  </si>
  <si>
    <r>
      <rPr>
        <sz val="8"/>
        <rFont val="Arial MT"/>
        <family val="2"/>
      </rPr>
      <t>CONJ 3 CABOS P/ ENTRADA ENERGIA SECCAO 120MM2 C/ ELETRODUTOS</t>
    </r>
  </si>
  <si>
    <r>
      <rPr>
        <sz val="8"/>
        <rFont val="Arial MT"/>
        <family val="2"/>
      </rPr>
      <t>09.02.070</t>
    </r>
  </si>
  <si>
    <r>
      <rPr>
        <sz val="8"/>
        <rFont val="Arial MT"/>
        <family val="2"/>
      </rPr>
      <t>CONJ 3 CABOS P/ ENTRADA ENERGIA SECCAO 150MM2 C/ ELETRODUTOS</t>
    </r>
  </si>
  <si>
    <r>
      <rPr>
        <sz val="8"/>
        <rFont val="Arial MT"/>
        <family val="2"/>
      </rPr>
      <t>09.02.071</t>
    </r>
  </si>
  <si>
    <r>
      <rPr>
        <sz val="8"/>
        <rFont val="Arial MT"/>
        <family val="2"/>
      </rPr>
      <t>CONJ 3 CABOS P/ ENTRADA ENERGIA SECCAO 185MM2 C/ ELETRODUTOS</t>
    </r>
  </si>
  <si>
    <r>
      <rPr>
        <sz val="8"/>
        <rFont val="Arial MT"/>
        <family val="2"/>
      </rPr>
      <t>09.02.072</t>
    </r>
  </si>
  <si>
    <r>
      <rPr>
        <sz val="8"/>
        <rFont val="Arial MT"/>
        <family val="2"/>
      </rPr>
      <t>CONJ 4 CABOS P/ ENTRADA ENERGIA SECCAO 10MM2 C/ ELETRUDUTOS</t>
    </r>
  </si>
  <si>
    <r>
      <rPr>
        <sz val="8"/>
        <rFont val="Arial MT"/>
        <family val="2"/>
      </rPr>
      <t>09.02.073</t>
    </r>
  </si>
  <si>
    <r>
      <rPr>
        <sz val="8"/>
        <rFont val="Arial MT"/>
        <family val="2"/>
      </rPr>
      <t>CONJ 4 CABOS P/ ENTRADA ENERGIA SECCAO 16MM2 C/ ELETRODUTOS</t>
    </r>
  </si>
  <si>
    <r>
      <rPr>
        <sz val="8"/>
        <rFont val="Arial MT"/>
        <family val="2"/>
      </rPr>
      <t>09.02.074</t>
    </r>
  </si>
  <si>
    <r>
      <rPr>
        <sz val="8"/>
        <rFont val="Arial MT"/>
        <family val="2"/>
      </rPr>
      <t>CONJ 4 CABOS P/ ENTRADA ENERGIA SECCAO 25MM2 C/ ELETRODUTOS</t>
    </r>
  </si>
  <si>
    <r>
      <rPr>
        <sz val="8"/>
        <rFont val="Arial MT"/>
        <family val="2"/>
      </rPr>
      <t>09.02.075</t>
    </r>
  </si>
  <si>
    <r>
      <rPr>
        <sz val="8"/>
        <rFont val="Arial MT"/>
        <family val="2"/>
      </rPr>
      <t>CONJ 4 CABOS P/ ENTRADA ENERGIA SECCAO 35MM2 C/ ELETRODUTOS</t>
    </r>
  </si>
  <si>
    <r>
      <rPr>
        <sz val="8"/>
        <rFont val="Arial MT"/>
        <family val="2"/>
      </rPr>
      <t>09.02.076</t>
    </r>
  </si>
  <si>
    <r>
      <rPr>
        <sz val="8"/>
        <rFont val="Arial MT"/>
        <family val="2"/>
      </rPr>
      <t>CONJ 4 CABOS P/ ENTRADA ENERGIA SECCAO 50MM2 C/ ELETRODUTOS</t>
    </r>
  </si>
  <si>
    <r>
      <rPr>
        <sz val="8"/>
        <rFont val="Arial MT"/>
        <family val="2"/>
      </rPr>
      <t>09.02.077</t>
    </r>
  </si>
  <si>
    <r>
      <rPr>
        <sz val="8"/>
        <rFont val="Arial MT"/>
        <family val="2"/>
      </rPr>
      <t>CONJ 4 CABOS P/ ENTRADA ENERGIA SECCAO 70MM2 C/ ELETRODUTOS</t>
    </r>
  </si>
  <si>
    <r>
      <rPr>
        <sz val="8"/>
        <rFont val="Arial MT"/>
        <family val="2"/>
      </rPr>
      <t>09.02.078</t>
    </r>
  </si>
  <si>
    <r>
      <rPr>
        <sz val="8"/>
        <rFont val="Arial MT"/>
        <family val="2"/>
      </rPr>
      <t>CONJ 4 CABOS P/ ENTRADA ENERGIA SECCAO 95MM2 C/ ELETRODUTOS</t>
    </r>
  </si>
  <si>
    <r>
      <rPr>
        <sz val="8"/>
        <rFont val="Arial MT"/>
        <family val="2"/>
      </rPr>
      <t>09.02.079</t>
    </r>
  </si>
  <si>
    <r>
      <rPr>
        <sz val="8"/>
        <rFont val="Arial MT"/>
        <family val="2"/>
      </rPr>
      <t>CONJ 4 CABOS P/ ENTRADA ENERGIA SECCAO 120MM2 C/ ELETRODUTOS</t>
    </r>
  </si>
  <si>
    <r>
      <rPr>
        <sz val="8"/>
        <rFont val="Arial MT"/>
        <family val="2"/>
      </rPr>
      <t>09.02.080</t>
    </r>
  </si>
  <si>
    <r>
      <rPr>
        <sz val="8"/>
        <rFont val="Arial MT"/>
        <family val="2"/>
      </rPr>
      <t>CONJ 4 CABOS P/ ENTRADA ENERGIA SECCAO 150MM2 C/ ELETRODUTOS</t>
    </r>
  </si>
  <si>
    <r>
      <rPr>
        <sz val="8"/>
        <rFont val="Arial MT"/>
        <family val="2"/>
      </rPr>
      <t>09.02.081</t>
    </r>
  </si>
  <si>
    <r>
      <rPr>
        <sz val="8"/>
        <rFont val="Arial MT"/>
        <family val="2"/>
      </rPr>
      <t>CONJ 4 CABOS P/ ENTRADA ENERGIA SECCAO 185MM2 C/ ELETRODUTOS</t>
    </r>
  </si>
  <si>
    <r>
      <rPr>
        <sz val="8"/>
        <rFont val="Arial MT"/>
        <family val="2"/>
      </rPr>
      <t>09.02.086</t>
    </r>
  </si>
  <si>
    <r>
      <rPr>
        <sz val="8"/>
        <rFont val="Arial MT"/>
        <family val="2"/>
      </rPr>
      <t>DISJUNTOR BIPOLAR TERMOMAGNETICO 2X10A A 2X50A</t>
    </r>
  </si>
  <si>
    <r>
      <rPr>
        <sz val="8"/>
        <rFont val="Arial MT"/>
        <family val="2"/>
      </rPr>
      <t>09.02.087</t>
    </r>
  </si>
  <si>
    <r>
      <rPr>
        <sz val="8"/>
        <rFont val="Arial MT"/>
        <family val="2"/>
      </rPr>
      <t>DISJUNTOR BIPOLAR TERMOMAGNETICO 2X60A A 2X100A</t>
    </r>
  </si>
  <si>
    <r>
      <rPr>
        <sz val="8"/>
        <rFont val="Arial MT"/>
        <family val="2"/>
      </rPr>
      <t>09.02.088</t>
    </r>
  </si>
  <si>
    <r>
      <rPr>
        <sz val="8"/>
        <rFont val="Arial MT"/>
        <family val="2"/>
      </rPr>
      <t>DISJUNTOR TRIPOLAR TERMOMAGNETICO 3X10A A 3X50A</t>
    </r>
  </si>
  <si>
    <r>
      <rPr>
        <sz val="8"/>
        <rFont val="Arial MT"/>
        <family val="2"/>
      </rPr>
      <t>09.02.089</t>
    </r>
  </si>
  <si>
    <r>
      <rPr>
        <sz val="8"/>
        <rFont val="Arial MT"/>
        <family val="2"/>
      </rPr>
      <t>DISJUNTOR TRIPOLAR TERMOMAGNETICO 3X60A A 3X100A</t>
    </r>
  </si>
  <si>
    <r>
      <rPr>
        <sz val="8"/>
        <rFont val="Arial MT"/>
        <family val="2"/>
      </rPr>
      <t>09.02.091</t>
    </r>
  </si>
  <si>
    <r>
      <rPr>
        <sz val="8"/>
        <rFont val="Arial MT"/>
        <family val="2"/>
      </rPr>
      <t>DISJUNTOR TRIPOLAR TERMOMAGNETICO 3X125A A 3X225A</t>
    </r>
  </si>
  <si>
    <r>
      <rPr>
        <sz val="8"/>
        <rFont val="Arial MT"/>
        <family val="2"/>
      </rPr>
      <t>09.02.099</t>
    </r>
  </si>
  <si>
    <r>
      <rPr>
        <sz val="8"/>
        <rFont val="Arial MT"/>
        <family val="2"/>
      </rPr>
      <t>SERVICOS DE ENTRADA DE BAIXA TENSAO</t>
    </r>
  </si>
  <si>
    <r>
      <rPr>
        <sz val="8"/>
        <rFont val="Arial MT"/>
        <family val="2"/>
      </rPr>
      <t>09.02.101</t>
    </r>
  </si>
  <si>
    <r>
      <rPr>
        <sz val="8"/>
        <rFont val="Arial MT"/>
        <family val="2"/>
      </rPr>
      <t>CONJ. ENTRADA P/INTRAGOV (FIBRA ÓTICA) EM ENTRADA DE ENERGIA</t>
    </r>
  </si>
  <si>
    <r>
      <rPr>
        <sz val="8"/>
        <rFont val="Arial MT"/>
        <family val="2"/>
      </rPr>
      <t>09.02.102</t>
    </r>
  </si>
  <si>
    <r>
      <rPr>
        <sz val="8"/>
        <rFont val="Arial MT"/>
        <family val="2"/>
      </rPr>
      <t>09.02.103</t>
    </r>
  </si>
  <si>
    <r>
      <rPr>
        <sz val="8"/>
        <rFont val="Arial MT"/>
        <family val="2"/>
      </rPr>
      <t>09.02.105</t>
    </r>
  </si>
  <si>
    <r>
      <rPr>
        <sz val="8"/>
        <rFont val="Arial MT"/>
        <family val="2"/>
      </rPr>
      <t>DISJUNTOR BIPOLAR TERMOMAGNETICO 2X225A</t>
    </r>
  </si>
  <si>
    <r>
      <rPr>
        <sz val="8"/>
        <rFont val="Arial MT"/>
        <family val="2"/>
      </rPr>
      <t>09.02.110</t>
    </r>
  </si>
  <si>
    <r>
      <rPr>
        <sz val="8"/>
        <rFont val="Arial MT"/>
        <family val="2"/>
      </rPr>
      <t>DISJUNTOR TRIPOLAR TERMOMAGNETICO 3X400A</t>
    </r>
  </si>
  <si>
    <r>
      <rPr>
        <sz val="8"/>
        <rFont val="Arial MT"/>
        <family val="2"/>
      </rPr>
      <t>09.03.004</t>
    </r>
  </si>
  <si>
    <r>
      <rPr>
        <sz val="8"/>
        <rFont val="Arial MT"/>
        <family val="2"/>
      </rPr>
      <t>CABO DE 16 MM2 750V (ISOLAÇAO NAO HALOGENADO)</t>
    </r>
  </si>
  <si>
    <r>
      <rPr>
        <sz val="8"/>
        <rFont val="Arial MT"/>
        <family val="2"/>
      </rPr>
      <t>09.03.005</t>
    </r>
  </si>
  <si>
    <r>
      <rPr>
        <sz val="8"/>
        <rFont val="Arial MT"/>
        <family val="2"/>
      </rPr>
      <t>CABO DE 25 MM2 750V (ISOLAÇAO NAO HALOGENADO)</t>
    </r>
  </si>
  <si>
    <r>
      <rPr>
        <sz val="8"/>
        <rFont val="Arial MT"/>
        <family val="2"/>
      </rPr>
      <t>09.03.006</t>
    </r>
  </si>
  <si>
    <r>
      <rPr>
        <sz val="8"/>
        <rFont val="Arial MT"/>
        <family val="2"/>
      </rPr>
      <t>CABO DE 35 MM2 750V (ISOLAÇAO NAO HALOGENADO)</t>
    </r>
  </si>
  <si>
    <r>
      <rPr>
        <sz val="8"/>
        <rFont val="Arial MT"/>
        <family val="2"/>
      </rPr>
      <t>09.03.007</t>
    </r>
  </si>
  <si>
    <r>
      <rPr>
        <sz val="8"/>
        <rFont val="Arial MT"/>
        <family val="2"/>
      </rPr>
      <t>CABO DE 50 MM2 750V (ISOLAÇAO NAO HALOGENADO)</t>
    </r>
  </si>
  <si>
    <r>
      <rPr>
        <sz val="8"/>
        <rFont val="Arial MT"/>
        <family val="2"/>
      </rPr>
      <t>09.03.008</t>
    </r>
  </si>
  <si>
    <r>
      <rPr>
        <sz val="8"/>
        <rFont val="Arial MT"/>
        <family val="2"/>
      </rPr>
      <t>CABO DE 70 MM2 750V (ISOLAÇAO NAO HALOGENADO)</t>
    </r>
  </si>
  <si>
    <r>
      <rPr>
        <sz val="8"/>
        <rFont val="Arial MT"/>
        <family val="2"/>
      </rPr>
      <t>09.03.009</t>
    </r>
  </si>
  <si>
    <r>
      <rPr>
        <sz val="8"/>
        <rFont val="Arial MT"/>
        <family val="2"/>
      </rPr>
      <t>CABO DE 95 MM2 750V (ISOLAÇAO NAO HALOGENADO)</t>
    </r>
  </si>
  <si>
    <r>
      <rPr>
        <sz val="8"/>
        <rFont val="Arial MT"/>
        <family val="2"/>
      </rPr>
      <t>09.03.010</t>
    </r>
  </si>
  <si>
    <r>
      <rPr>
        <sz val="8"/>
        <rFont val="Arial MT"/>
        <family val="2"/>
      </rPr>
      <t>CABO DE 120 MM2 750V (ISOLAÇAO NAO HALOGENADO)</t>
    </r>
  </si>
  <si>
    <r>
      <rPr>
        <sz val="8"/>
        <rFont val="Arial MT"/>
        <family val="2"/>
      </rPr>
      <t>09.03.011</t>
    </r>
  </si>
  <si>
    <r>
      <rPr>
        <sz val="8"/>
        <rFont val="Arial MT"/>
        <family val="2"/>
      </rPr>
      <t>CABO DE 150 MM2 750V (ISOLAÇAO NAO HALOGENADO)</t>
    </r>
  </si>
  <si>
    <r>
      <rPr>
        <sz val="8"/>
        <rFont val="Arial MT"/>
        <family val="2"/>
      </rPr>
      <t>09.03.012</t>
    </r>
  </si>
  <si>
    <r>
      <rPr>
        <sz val="8"/>
        <rFont val="Arial MT"/>
        <family val="2"/>
      </rPr>
      <t>CABO DE 185 MM2 750V (ISOLAÇAO NAO HALOGENADO)</t>
    </r>
  </si>
  <si>
    <r>
      <rPr>
        <sz val="8"/>
        <rFont val="Arial MT"/>
        <family val="2"/>
      </rPr>
      <t>09.03.013</t>
    </r>
  </si>
  <si>
    <r>
      <rPr>
        <sz val="8"/>
        <rFont val="Arial MT"/>
        <family val="2"/>
      </rPr>
      <t>CABO DE 240 MM2 750V (ISOLAÇAO NAO HALOGENADO)</t>
    </r>
  </si>
  <si>
    <r>
      <rPr>
        <sz val="8"/>
        <rFont val="Arial MT"/>
        <family val="2"/>
      </rPr>
      <t>09.03.014</t>
    </r>
  </si>
  <si>
    <r>
      <rPr>
        <sz val="8"/>
        <rFont val="Arial MT"/>
        <family val="2"/>
      </rPr>
      <t>CABO DE 300 MM2 750V (ISOLAÇAO NAO HALOGENADO)</t>
    </r>
  </si>
  <si>
    <r>
      <rPr>
        <sz val="8"/>
        <rFont val="Arial MT"/>
        <family val="2"/>
      </rPr>
      <t>09.03.015</t>
    </r>
  </si>
  <si>
    <r>
      <rPr>
        <sz val="8"/>
        <rFont val="Arial MT"/>
        <family val="2"/>
      </rPr>
      <t>CABO DE 10 MM2 750V (ISOLAÇAO NAO HALOGENADO)</t>
    </r>
  </si>
  <si>
    <r>
      <rPr>
        <sz val="8"/>
        <rFont val="Arial MT"/>
        <family val="2"/>
      </rPr>
      <t>09.03.017</t>
    </r>
  </si>
  <si>
    <r>
      <rPr>
        <sz val="8"/>
        <rFont val="Arial MT"/>
        <family val="2"/>
      </rPr>
      <t>CABO FLEXIVEL DE COBRE 1,0 KV SECAO 4 MM2 (ISOLAÇAO NAO HALOGENADO)</t>
    </r>
  </si>
  <si>
    <r>
      <rPr>
        <sz val="8"/>
        <rFont val="Arial MT"/>
        <family val="2"/>
      </rPr>
      <t>09.03.018</t>
    </r>
  </si>
  <si>
    <r>
      <rPr>
        <sz val="8"/>
        <rFont val="Arial MT"/>
        <family val="2"/>
      </rPr>
      <t>CABO FLEXIVEL DE COBRE 1,0 KV SECAO 6 MM2 (ISOLAÇAO NAO HALOGENADO)</t>
    </r>
  </si>
  <si>
    <r>
      <rPr>
        <sz val="8"/>
        <rFont val="Arial MT"/>
        <family val="2"/>
      </rPr>
      <t>09.03.019</t>
    </r>
  </si>
  <si>
    <r>
      <rPr>
        <sz val="8"/>
        <rFont val="Arial MT"/>
        <family val="2"/>
      </rPr>
      <t>CABO FLEXIVEL DE COBRE 1,0 KV SECAO 10 MM2 (ISOLAÇAO NAO HALOGENADO)</t>
    </r>
  </si>
  <si>
    <r>
      <rPr>
        <sz val="8"/>
        <rFont val="Arial MT"/>
        <family val="2"/>
      </rPr>
      <t>09.03.020</t>
    </r>
  </si>
  <si>
    <r>
      <rPr>
        <sz val="8"/>
        <rFont val="Arial MT"/>
        <family val="2"/>
      </rPr>
      <t>CABO FLEXIVEL DE COBRE 1,0 KV SECAO 16 MM2 (ISOLAÇAO NAO HALOGENADO)</t>
    </r>
  </si>
  <si>
    <r>
      <rPr>
        <sz val="8"/>
        <rFont val="Arial MT"/>
        <family val="2"/>
      </rPr>
      <t>09.03.021</t>
    </r>
  </si>
  <si>
    <r>
      <rPr>
        <sz val="8"/>
        <rFont val="Arial MT"/>
        <family val="2"/>
      </rPr>
      <t>CABO FLEXIVEL DE COBRE 1,0 KV SECAO 25 MM2 (ISOLAÇAO NAO HALOGENADO)</t>
    </r>
  </si>
  <si>
    <r>
      <rPr>
        <sz val="8"/>
        <rFont val="Arial MT"/>
        <family val="2"/>
      </rPr>
      <t>09.03.022</t>
    </r>
  </si>
  <si>
    <r>
      <rPr>
        <sz val="8"/>
        <rFont val="Arial MT"/>
        <family val="2"/>
      </rPr>
      <t>CABO FLEXIVEL DE COBRE 1,0 KV SECAO 35 MM2 (ISOLAÇAO NAO HALOGENADO)</t>
    </r>
  </si>
  <si>
    <r>
      <rPr>
        <sz val="8"/>
        <rFont val="Arial MT"/>
        <family val="2"/>
      </rPr>
      <t>09.03.023</t>
    </r>
  </si>
  <si>
    <r>
      <rPr>
        <sz val="8"/>
        <rFont val="Arial MT"/>
        <family val="2"/>
      </rPr>
      <t>CABO FLEXIVEL DE COBRE 1,0 KV SECAO 50 MM2 (ISOLAÇAO NAO HALOGENADO)</t>
    </r>
  </si>
  <si>
    <r>
      <rPr>
        <sz val="8"/>
        <rFont val="Arial MT"/>
        <family val="2"/>
      </rPr>
      <t>09.03.024</t>
    </r>
  </si>
  <si>
    <r>
      <rPr>
        <sz val="8"/>
        <rFont val="Arial MT"/>
        <family val="2"/>
      </rPr>
      <t>CABO FLEXIVEL DE COBRE 1,0 KV SECAO 70 MM2 (ISOLAÇAO NAO HALOGENADO)</t>
    </r>
  </si>
  <si>
    <r>
      <rPr>
        <sz val="8"/>
        <rFont val="Arial MT"/>
        <family val="2"/>
      </rPr>
      <t>09.03.025</t>
    </r>
  </si>
  <si>
    <r>
      <rPr>
        <sz val="8"/>
        <rFont val="Arial MT"/>
        <family val="2"/>
      </rPr>
      <t>CABO FLEXIVEL DE COBRE 1,0 KV SECAO 95 MM2 (ISOLAÇAO NAO HALOGENADO)</t>
    </r>
  </si>
  <si>
    <r>
      <rPr>
        <sz val="8"/>
        <rFont val="Arial MT"/>
        <family val="2"/>
      </rPr>
      <t>09.03.026</t>
    </r>
  </si>
  <si>
    <r>
      <rPr>
        <sz val="8"/>
        <rFont val="Arial MT"/>
        <family val="2"/>
      </rPr>
      <t>CABO FLEXIVEL DE COBRE 1,0 KV SECAO 120 MM2 (ISOLAÇAO NAO HALOGENADO)</t>
    </r>
  </si>
  <si>
    <r>
      <rPr>
        <sz val="8"/>
        <rFont val="Arial MT"/>
        <family val="2"/>
      </rPr>
      <t>09.03.027</t>
    </r>
  </si>
  <si>
    <r>
      <rPr>
        <sz val="8"/>
        <rFont val="Arial MT"/>
        <family val="2"/>
      </rPr>
      <t>CABO FLEXIVEL DE COBRE 1,0 KV SECAO 150 MM2 (ISOLAÇAO NAO HALOGENADO)</t>
    </r>
  </si>
  <si>
    <r>
      <rPr>
        <sz val="8"/>
        <rFont val="Arial MT"/>
        <family val="2"/>
      </rPr>
      <t>09.03.028</t>
    </r>
  </si>
  <si>
    <r>
      <rPr>
        <sz val="8"/>
        <rFont val="Arial MT"/>
        <family val="2"/>
      </rPr>
      <t>CABO FLEXIVEL DE COBRE 1,0 KV SECAO 185 MM2 (ISOLAÇAO NAO HALOGENADO)</t>
    </r>
  </si>
  <si>
    <r>
      <rPr>
        <sz val="8"/>
        <rFont val="Arial MT"/>
        <family val="2"/>
      </rPr>
      <t>09.03.029</t>
    </r>
  </si>
  <si>
    <r>
      <rPr>
        <sz val="8"/>
        <rFont val="Arial MT"/>
        <family val="2"/>
      </rPr>
      <t>CABO FLEXIVEL DE COBRE 1,0 KV SECAO 240 MM2 (ISOLAÇAO NAO HALOGENADO)</t>
    </r>
  </si>
  <si>
    <r>
      <rPr>
        <sz val="8"/>
        <rFont val="Arial MT"/>
        <family val="2"/>
      </rPr>
      <t>09.03.030</t>
    </r>
  </si>
  <si>
    <r>
      <rPr>
        <sz val="8"/>
        <rFont val="Arial MT"/>
        <family val="2"/>
      </rPr>
      <t>CABO FLEXIVEL DE COBRE 1,0 KV SECAO 300 MM2 (ISOLAÇAO NAO HALOGENADO)</t>
    </r>
  </si>
  <si>
    <r>
      <rPr>
        <sz val="8"/>
        <rFont val="Arial MT"/>
        <family val="2"/>
      </rPr>
      <t>09.03.046</t>
    </r>
  </si>
  <si>
    <r>
      <rPr>
        <sz val="8"/>
        <rFont val="Arial MT"/>
        <family val="2"/>
      </rPr>
      <t>ELETRODUTO DE PVC RIGIDO ROSCAVEL DE 25MM - INCL CONEXOES</t>
    </r>
  </si>
  <si>
    <r>
      <rPr>
        <sz val="8"/>
        <rFont val="Arial MT"/>
        <family val="2"/>
      </rPr>
      <t>09.03.047</t>
    </r>
  </si>
  <si>
    <r>
      <rPr>
        <sz val="8"/>
        <rFont val="Arial MT"/>
        <family val="2"/>
      </rPr>
      <t>ELETRODUTO DE PVC RIGIDO ROSCAVEL DE 32MM - INCL CONEXOES</t>
    </r>
  </si>
  <si>
    <r>
      <rPr>
        <sz val="8"/>
        <rFont val="Arial MT"/>
        <family val="2"/>
      </rPr>
      <t>09.03.048</t>
    </r>
  </si>
  <si>
    <r>
      <rPr>
        <sz val="8"/>
        <rFont val="Arial MT"/>
        <family val="2"/>
      </rPr>
      <t>ELETRODUTO DE PVC RIGIDO ROSCAVEL DE 40MM - INCL CONEXOES</t>
    </r>
  </si>
  <si>
    <r>
      <rPr>
        <sz val="8"/>
        <rFont val="Arial MT"/>
        <family val="2"/>
      </rPr>
      <t>09.03.049</t>
    </r>
  </si>
  <si>
    <r>
      <rPr>
        <sz val="8"/>
        <rFont val="Arial MT"/>
        <family val="2"/>
      </rPr>
      <t>ELETRODUTO DE PVC RIGIDO ROSCAVEL DE 50MM - INCL CONEXOES</t>
    </r>
  </si>
  <si>
    <r>
      <rPr>
        <sz val="8"/>
        <rFont val="Arial MT"/>
        <family val="2"/>
      </rPr>
      <t>09.03.050</t>
    </r>
  </si>
  <si>
    <r>
      <rPr>
        <sz val="8"/>
        <rFont val="Arial MT"/>
        <family val="2"/>
      </rPr>
      <t>ELETRODUTO DE PVC RIGIDO ROSCAVEL DE 60MM - INCL CONEXOES</t>
    </r>
  </si>
  <si>
    <r>
      <rPr>
        <sz val="8"/>
        <rFont val="Arial MT"/>
        <family val="2"/>
      </rPr>
      <t>09.03.051</t>
    </r>
  </si>
  <si>
    <r>
      <rPr>
        <sz val="8"/>
        <rFont val="Arial MT"/>
        <family val="2"/>
      </rPr>
      <t>ELETRODUTO DE PVC RIGIDO ROSCAVEL DE 75MM - INCL CONEXOES</t>
    </r>
  </si>
  <si>
    <r>
      <rPr>
        <sz val="8"/>
        <rFont val="Arial MT"/>
        <family val="2"/>
      </rPr>
      <t>09.03.052</t>
    </r>
  </si>
  <si>
    <r>
      <rPr>
        <sz val="8"/>
        <rFont val="Arial MT"/>
        <family val="2"/>
      </rPr>
      <t>ELETRODUTO DE PVC RIGIDO ROSCAVEL DE 85MM - INCL CONEXOES</t>
    </r>
  </si>
  <si>
    <r>
      <rPr>
        <sz val="8"/>
        <rFont val="Arial MT"/>
        <family val="2"/>
      </rPr>
      <t>09.03.053</t>
    </r>
  </si>
  <si>
    <r>
      <rPr>
        <sz val="8"/>
        <rFont val="Arial MT"/>
        <family val="2"/>
      </rPr>
      <t>ELETRODUTO DE PVC RIGIDO ROSCAVEL DE 110MM -INCL CONEXOES</t>
    </r>
  </si>
  <si>
    <r>
      <rPr>
        <sz val="8"/>
        <rFont val="Arial MT"/>
        <family val="2"/>
      </rPr>
      <t>09.03.058</t>
    </r>
  </si>
  <si>
    <r>
      <rPr>
        <sz val="8"/>
        <rFont val="Arial MT"/>
        <family val="2"/>
      </rPr>
      <t>ELETRODUTO EM POLIETILENO DE 25MM-INCLUSIVE CONEXOES</t>
    </r>
  </si>
  <si>
    <r>
      <rPr>
        <sz val="8"/>
        <rFont val="Arial MT"/>
        <family val="2"/>
      </rPr>
      <t>09.03.059</t>
    </r>
  </si>
  <si>
    <r>
      <rPr>
        <sz val="8"/>
        <rFont val="Arial MT"/>
        <family val="2"/>
      </rPr>
      <t>ELETRODUTO EM POLIETILENO DE 32MM-INCLUSIVE CONEXOES</t>
    </r>
  </si>
  <si>
    <r>
      <rPr>
        <sz val="8"/>
        <rFont val="Arial MT"/>
        <family val="2"/>
      </rPr>
      <t>09.03.090</t>
    </r>
  </si>
  <si>
    <r>
      <rPr>
        <sz val="8"/>
        <rFont val="Arial MT"/>
        <family val="2"/>
      </rPr>
      <t>09.03.099</t>
    </r>
  </si>
  <si>
    <r>
      <rPr>
        <sz val="8"/>
        <rFont val="Arial MT"/>
        <family val="2"/>
      </rPr>
      <t>SERVICOS DE INTERLIGACAO AO QUADRO GERAL</t>
    </r>
  </si>
  <si>
    <r>
      <rPr>
        <sz val="8"/>
        <rFont val="Arial MT"/>
        <family val="2"/>
      </rPr>
      <t>09.04.006</t>
    </r>
  </si>
  <si>
    <r>
      <rPr>
        <sz val="8"/>
        <rFont val="Arial MT"/>
        <family val="2"/>
      </rPr>
      <t>CAIXA EM CHAPA DE AÇO 16 COM PORTA E FECHO</t>
    </r>
  </si>
  <si>
    <r>
      <rPr>
        <sz val="8"/>
        <rFont val="Arial MT"/>
        <family val="2"/>
      </rPr>
      <t>09.04.019</t>
    </r>
  </si>
  <si>
    <r>
      <rPr>
        <sz val="8"/>
        <rFont val="Arial MT"/>
        <family val="2"/>
      </rPr>
      <t>QUADRO GERAL - DISJUNTOR TERMOMAGNETICO 3X10A A 3X50A</t>
    </r>
  </si>
  <si>
    <r>
      <rPr>
        <sz val="8"/>
        <rFont val="Arial MT"/>
        <family val="2"/>
      </rPr>
      <t>09.04.020</t>
    </r>
  </si>
  <si>
    <r>
      <rPr>
        <sz val="8"/>
        <rFont val="Arial MT"/>
        <family val="2"/>
      </rPr>
      <t>QUADRO GERAL - DISJUNTOR TERMOMAGNETICO 3X60A A 3X100A</t>
    </r>
  </si>
  <si>
    <r>
      <rPr>
        <sz val="8"/>
        <rFont val="Arial MT"/>
        <family val="2"/>
      </rPr>
      <t>09.04.021</t>
    </r>
  </si>
  <si>
    <r>
      <rPr>
        <sz val="8"/>
        <rFont val="Arial MT"/>
        <family val="2"/>
      </rPr>
      <t>QUADRO GERAL - DISJUNTOR TERMO MAGNETICO 3X200A</t>
    </r>
  </si>
  <si>
    <r>
      <rPr>
        <sz val="8"/>
        <rFont val="Arial MT"/>
        <family val="2"/>
      </rPr>
      <t>09.04.022</t>
    </r>
  </si>
  <si>
    <r>
      <rPr>
        <sz val="8"/>
        <rFont val="Arial MT"/>
        <family val="2"/>
      </rPr>
      <t>QUADRO GERAL - DISJUNTOR TERMO MAGNETICO 3X400A</t>
    </r>
  </si>
  <si>
    <r>
      <rPr>
        <sz val="8"/>
        <rFont val="Arial MT"/>
        <family val="2"/>
      </rPr>
      <t>09.04.023</t>
    </r>
  </si>
  <si>
    <r>
      <rPr>
        <sz val="8"/>
        <rFont val="Arial MT"/>
        <family val="2"/>
      </rPr>
      <t>QUADRO GERAL - DISJUNTOR TERMO MAGNETICO 3X600A</t>
    </r>
  </si>
  <si>
    <r>
      <rPr>
        <sz val="8"/>
        <rFont val="Arial MT"/>
        <family val="2"/>
      </rPr>
      <t>09.04.024</t>
    </r>
  </si>
  <si>
    <r>
      <rPr>
        <sz val="8"/>
        <rFont val="Arial MT"/>
        <family val="2"/>
      </rPr>
      <t>QUADRO GERAL - DISJUNTOR TERMO MAGNETICO 3X800A</t>
    </r>
  </si>
  <si>
    <r>
      <rPr>
        <sz val="8"/>
        <rFont val="Arial MT"/>
        <family val="2"/>
      </rPr>
      <t>09.04.025</t>
    </r>
  </si>
  <si>
    <r>
      <rPr>
        <sz val="8"/>
        <rFont val="Arial MT"/>
        <family val="2"/>
      </rPr>
      <t>QUADRO GERAL - DISJUNTOR TERMO MAGNETICO 3X125A A 3X225A</t>
    </r>
  </si>
  <si>
    <r>
      <rPr>
        <sz val="8"/>
        <rFont val="Arial MT"/>
        <family val="2"/>
      </rPr>
      <t>09.04.028</t>
    </r>
  </si>
  <si>
    <r>
      <rPr>
        <sz val="8"/>
        <rFont val="Arial MT"/>
        <family val="2"/>
      </rPr>
      <t>QUADRO GERAL-DISJUNTOR TERMOMAGNETICO 3X300A</t>
    </r>
  </si>
  <si>
    <r>
      <rPr>
        <sz val="8"/>
        <rFont val="Arial MT"/>
        <family val="2"/>
      </rPr>
      <t>09.04.036</t>
    </r>
  </si>
  <si>
    <r>
      <rPr>
        <sz val="8"/>
        <rFont val="Arial MT"/>
        <family val="2"/>
      </rPr>
      <t>INTERRUPTOR AUTOM. DIFERENCIAL (DISPOSITIVO DR) 40A/30MA</t>
    </r>
  </si>
  <si>
    <r>
      <rPr>
        <sz val="8"/>
        <rFont val="Arial MT"/>
        <family val="2"/>
      </rPr>
      <t>09.04.037</t>
    </r>
  </si>
  <si>
    <r>
      <rPr>
        <sz val="8"/>
        <rFont val="Arial MT"/>
        <family val="2"/>
      </rPr>
      <t>INTERRUPTOR AUTOM. DIFERENCIAL (DISPOSITIVO DR) 63A/30MA</t>
    </r>
  </si>
  <si>
    <r>
      <rPr>
        <sz val="8"/>
        <rFont val="Arial MT"/>
        <family val="2"/>
      </rPr>
      <t>09.04.038</t>
    </r>
  </si>
  <si>
    <r>
      <rPr>
        <sz val="8"/>
        <rFont val="Arial MT"/>
        <family val="2"/>
      </rPr>
      <t>INTERRUPTOR AUTOM. DIFERENCIAL (DISPOSITIVO DR) 40A/300 mA</t>
    </r>
  </si>
  <si>
    <r>
      <rPr>
        <sz val="8"/>
        <rFont val="Arial MT"/>
        <family val="2"/>
      </rPr>
      <t>09.04.039</t>
    </r>
  </si>
  <si>
    <r>
      <rPr>
        <sz val="8"/>
        <rFont val="Arial MT"/>
        <family val="2"/>
      </rPr>
      <t>INTERRUPTOR AUTOM. DIFERENCIAL (DISPOSITIVO DR) 63A/300 mA</t>
    </r>
  </si>
  <si>
    <r>
      <rPr>
        <sz val="8"/>
        <rFont val="Arial MT"/>
        <family val="2"/>
      </rPr>
      <t>09.04.040</t>
    </r>
  </si>
  <si>
    <r>
      <rPr>
        <sz val="8"/>
        <rFont val="Arial MT"/>
        <family val="2"/>
      </rPr>
      <t>QUADRO GERAL-BARRAMENTO DE 30 A</t>
    </r>
  </si>
  <si>
    <r>
      <rPr>
        <sz val="8"/>
        <rFont val="Arial MT"/>
        <family val="2"/>
      </rPr>
      <t>09.04.041</t>
    </r>
  </si>
  <si>
    <r>
      <rPr>
        <sz val="8"/>
        <rFont val="Arial MT"/>
        <family val="2"/>
      </rPr>
      <t>QUADRO GERAL-BARRAMENTO DE 60 A</t>
    </r>
  </si>
  <si>
    <r>
      <rPr>
        <sz val="8"/>
        <rFont val="Arial MT"/>
        <family val="2"/>
      </rPr>
      <t>09.04.042</t>
    </r>
  </si>
  <si>
    <r>
      <rPr>
        <sz val="8"/>
        <rFont val="Arial MT"/>
        <family val="2"/>
      </rPr>
      <t>QUADRO GERAL-BARRAMENTO DE 100 A</t>
    </r>
  </si>
  <si>
    <r>
      <rPr>
        <sz val="8"/>
        <rFont val="Arial MT"/>
        <family val="2"/>
      </rPr>
      <t>09.04.043</t>
    </r>
  </si>
  <si>
    <r>
      <rPr>
        <sz val="8"/>
        <rFont val="Arial MT"/>
        <family val="2"/>
      </rPr>
      <t>QUADRO GERAL-BARRAMENTO DE 150 A</t>
    </r>
  </si>
  <si>
    <r>
      <rPr>
        <sz val="8"/>
        <rFont val="Arial MT"/>
        <family val="2"/>
      </rPr>
      <t>09.04.044</t>
    </r>
  </si>
  <si>
    <r>
      <rPr>
        <sz val="8"/>
        <rFont val="Arial MT"/>
        <family val="2"/>
      </rPr>
      <t>QUADRO GERAL-BARRAMENTO DE 200 A</t>
    </r>
  </si>
  <si>
    <r>
      <rPr>
        <sz val="8"/>
        <rFont val="Arial MT"/>
        <family val="2"/>
      </rPr>
      <t>09.04.045</t>
    </r>
  </si>
  <si>
    <r>
      <rPr>
        <sz val="8"/>
        <rFont val="Arial MT"/>
        <family val="2"/>
      </rPr>
      <t>QUADRO GERAL-BARRAMENTO DE 400 A</t>
    </r>
  </si>
  <si>
    <r>
      <rPr>
        <sz val="8"/>
        <rFont val="Arial MT"/>
        <family val="2"/>
      </rPr>
      <t>09.04.046</t>
    </r>
  </si>
  <si>
    <r>
      <rPr>
        <sz val="8"/>
        <rFont val="Arial MT"/>
        <family val="2"/>
      </rPr>
      <t>QUADRO GERAL-BARRAMENTO DE 800 A</t>
    </r>
  </si>
  <si>
    <r>
      <rPr>
        <sz val="8"/>
        <rFont val="Arial MT"/>
        <family val="2"/>
      </rPr>
      <t>09.04.047</t>
    </r>
  </si>
  <si>
    <r>
      <rPr>
        <sz val="8"/>
        <rFont val="Arial MT"/>
        <family val="2"/>
      </rPr>
      <t>QUADRO GERAL-BARRAMENTO DE 1000 A</t>
    </r>
  </si>
  <si>
    <r>
      <rPr>
        <sz val="8"/>
        <rFont val="Arial MT"/>
        <family val="2"/>
      </rPr>
      <t>09.04.049</t>
    </r>
  </si>
  <si>
    <r>
      <rPr>
        <sz val="8"/>
        <rFont val="Arial MT"/>
        <family val="2"/>
      </rPr>
      <t>QUADRO GERAL - BARRAMENTO DE 600A</t>
    </r>
  </si>
  <si>
    <r>
      <rPr>
        <sz val="8"/>
        <rFont val="Arial MT"/>
        <family val="2"/>
      </rPr>
      <t>09.04.050</t>
    </r>
  </si>
  <si>
    <r>
      <rPr>
        <sz val="8"/>
        <rFont val="Arial MT"/>
        <family val="2"/>
      </rPr>
      <t>PLACA DE ACRILICO TRANSPARENTE ESP=5MM PROTECAO A CONTATO ACIDENTAL</t>
    </r>
  </si>
  <si>
    <r>
      <rPr>
        <sz val="8"/>
        <rFont val="Arial MT"/>
        <family val="2"/>
      </rPr>
      <t>09.04.072</t>
    </r>
  </si>
  <si>
    <r>
      <rPr>
        <sz val="8"/>
        <rFont val="Arial MT"/>
        <family val="2"/>
      </rPr>
      <t>QUADRO GERAL - ELETRODUTO DE PVC RIGIDO ROSCAVEL DE 32 MM INCL CONEX</t>
    </r>
  </si>
  <si>
    <r>
      <rPr>
        <sz val="8"/>
        <rFont val="Arial MT"/>
        <family val="2"/>
      </rPr>
      <t>09.04.075</t>
    </r>
  </si>
  <si>
    <r>
      <rPr>
        <sz val="8"/>
        <rFont val="Arial MT"/>
        <family val="2"/>
      </rPr>
      <t>QUADRO GERAL - CABO DE COBRE NU DE 6 MM2</t>
    </r>
  </si>
  <si>
    <r>
      <rPr>
        <sz val="8"/>
        <rFont val="Arial MT"/>
        <family val="2"/>
      </rPr>
      <t>09.04.076</t>
    </r>
  </si>
  <si>
    <r>
      <rPr>
        <sz val="8"/>
        <rFont val="Arial MT"/>
        <family val="2"/>
      </rPr>
      <t>QUADRO GERAL - CABO DE COBRE NU DE 10 MM2</t>
    </r>
  </si>
  <si>
    <r>
      <rPr>
        <sz val="8"/>
        <rFont val="Arial MT"/>
        <family val="2"/>
      </rPr>
      <t>09.04.077</t>
    </r>
  </si>
  <si>
    <r>
      <rPr>
        <sz val="8"/>
        <rFont val="Arial MT"/>
        <family val="2"/>
      </rPr>
      <t>QUADRO GERAL - CABO DE COBRE NU DE 16 MM2</t>
    </r>
  </si>
  <si>
    <r>
      <rPr>
        <sz val="8"/>
        <rFont val="Arial MT"/>
        <family val="2"/>
      </rPr>
      <t>09.04.078</t>
    </r>
  </si>
  <si>
    <r>
      <rPr>
        <sz val="8"/>
        <rFont val="Arial MT"/>
        <family val="2"/>
      </rPr>
      <t>QUADRO GERAL - CABO DE COBRE NU DE 25 MM2</t>
    </r>
  </si>
  <si>
    <r>
      <rPr>
        <sz val="8"/>
        <rFont val="Arial MT"/>
        <family val="2"/>
      </rPr>
      <t>09.04.079</t>
    </r>
  </si>
  <si>
    <r>
      <rPr>
        <sz val="8"/>
        <rFont val="Arial MT"/>
        <family val="2"/>
      </rPr>
      <t>QUADRO GERAL - CABO DE COBRE NU DE 35 MM2</t>
    </r>
  </si>
  <si>
    <r>
      <rPr>
        <sz val="8"/>
        <rFont val="Arial MT"/>
        <family val="2"/>
      </rPr>
      <t>09.04.080</t>
    </r>
  </si>
  <si>
    <r>
      <rPr>
        <sz val="8"/>
        <rFont val="Arial MT"/>
        <family val="2"/>
      </rPr>
      <t>QUADRO GERAL - CABO DE COBRE NU DE 50 MM2</t>
    </r>
  </si>
  <si>
    <r>
      <rPr>
        <sz val="8"/>
        <rFont val="Arial MT"/>
        <family val="2"/>
      </rPr>
      <t>09.04.081</t>
    </r>
  </si>
  <si>
    <r>
      <rPr>
        <sz val="8"/>
        <rFont val="Arial MT"/>
        <family val="2"/>
      </rPr>
      <t>QUADRO GERAL - CABO DE COBRE NU DE 70 MM2</t>
    </r>
  </si>
  <si>
    <r>
      <rPr>
        <sz val="8"/>
        <rFont val="Arial MT"/>
        <family val="2"/>
      </rPr>
      <t>09.04.082</t>
    </r>
  </si>
  <si>
    <r>
      <rPr>
        <sz val="8"/>
        <rFont val="Arial MT"/>
        <family val="2"/>
      </rPr>
      <t>QUADRO GERAL - CABO DE COBRE NU DE 95 MM2</t>
    </r>
  </si>
  <si>
    <r>
      <rPr>
        <sz val="8"/>
        <rFont val="Arial MT"/>
        <family val="2"/>
      </rPr>
      <t>09.04.083</t>
    </r>
  </si>
  <si>
    <r>
      <rPr>
        <sz val="8"/>
        <rFont val="Arial MT"/>
        <family val="2"/>
      </rPr>
      <t>QUADRO GERAL - CABO DE COBRE NU DE 120 MM2</t>
    </r>
  </si>
  <si>
    <r>
      <rPr>
        <sz val="8"/>
        <rFont val="Arial MT"/>
        <family val="2"/>
      </rPr>
      <t>09.04.085</t>
    </r>
  </si>
  <si>
    <r>
      <rPr>
        <sz val="8"/>
        <rFont val="Arial MT"/>
        <family val="2"/>
      </rPr>
      <t>TERRA COMPLETO 1 HASTE Ø 19MM COM CAIXA DE INSPEÇÃO</t>
    </r>
  </si>
  <si>
    <r>
      <rPr>
        <sz val="8"/>
        <rFont val="Arial MT"/>
        <family val="2"/>
      </rPr>
      <t>09.04.089</t>
    </r>
  </si>
  <si>
    <r>
      <rPr>
        <sz val="8"/>
        <rFont val="Arial MT"/>
        <family val="2"/>
      </rPr>
      <t>DISJUNTOR UNIPOLAR TERMOMAGNETICO 1X35A A 1X50A</t>
    </r>
  </si>
  <si>
    <r>
      <rPr>
        <sz val="8"/>
        <rFont val="Arial MT"/>
        <family val="2"/>
      </rPr>
      <t>09.04.090</t>
    </r>
  </si>
  <si>
    <r>
      <rPr>
        <sz val="8"/>
        <rFont val="Arial MT"/>
        <family val="2"/>
      </rPr>
      <t>DISJUNTOR UNIPOLAR TERMOMAGNETICO 1X10A 1X30A</t>
    </r>
  </si>
  <si>
    <r>
      <rPr>
        <sz val="8"/>
        <rFont val="Arial MT"/>
        <family val="2"/>
      </rPr>
      <t>09.04.091</t>
    </r>
  </si>
  <si>
    <r>
      <rPr>
        <sz val="8"/>
        <rFont val="Arial MT"/>
        <family val="2"/>
      </rPr>
      <t>09.04.092</t>
    </r>
  </si>
  <si>
    <r>
      <rPr>
        <sz val="8"/>
        <rFont val="Arial MT"/>
        <family val="2"/>
      </rPr>
      <t>09.04.094</t>
    </r>
  </si>
  <si>
    <r>
      <rPr>
        <sz val="8"/>
        <rFont val="Arial MT"/>
        <family val="2"/>
      </rPr>
      <t>DISJUNTOR BIPOLAR TERMOMAG. 2X125A A 2X225A</t>
    </r>
  </si>
  <si>
    <r>
      <rPr>
        <sz val="8"/>
        <rFont val="Arial MT"/>
        <family val="2"/>
      </rPr>
      <t>09.04.095</t>
    </r>
  </si>
  <si>
    <r>
      <rPr>
        <sz val="8"/>
        <rFont val="Arial MT"/>
        <family val="2"/>
      </rPr>
      <t>DISJUNTOR UNIPOLAR TERMOMAGNETICO 1X50A A 1X70A</t>
    </r>
  </si>
  <si>
    <r>
      <rPr>
        <sz val="8"/>
        <rFont val="Arial MT"/>
        <family val="2"/>
      </rPr>
      <t>09.04.096</t>
    </r>
  </si>
  <si>
    <r>
      <rPr>
        <sz val="8"/>
        <rFont val="Arial MT"/>
        <family val="2"/>
      </rPr>
      <t>DISJUNTOR UNIPOLAR TERMOMAGNETICO 1X90A A 1X100A</t>
    </r>
  </si>
  <si>
    <r>
      <rPr>
        <sz val="8"/>
        <rFont val="Arial MT"/>
        <family val="2"/>
      </rPr>
      <t>09.04.099</t>
    </r>
  </si>
  <si>
    <r>
      <rPr>
        <sz val="8"/>
        <rFont val="Arial MT"/>
        <family val="2"/>
      </rPr>
      <t>SERVICOS DE QUADRO GERAL</t>
    </r>
  </si>
  <si>
    <r>
      <rPr>
        <sz val="8"/>
        <rFont val="Arial MT"/>
        <family val="2"/>
      </rPr>
      <t>09.05.002</t>
    </r>
  </si>
  <si>
    <r>
      <rPr>
        <sz val="8"/>
        <rFont val="Arial MT"/>
        <family val="2"/>
      </rPr>
      <t>ELETROD ACO GALV QUENTE (NBR 5624) 20 MM (3/4") - INCL CONEXOES</t>
    </r>
  </si>
  <si>
    <r>
      <rPr>
        <sz val="8"/>
        <rFont val="Arial MT"/>
        <family val="2"/>
      </rPr>
      <t>09.05.003</t>
    </r>
  </si>
  <si>
    <r>
      <rPr>
        <sz val="8"/>
        <rFont val="Arial MT"/>
        <family val="2"/>
      </rPr>
      <t>ELETROD ACO GALV QUENTE (NBR 5624) 25 MM (1") - INCL CONEXOES</t>
    </r>
  </si>
  <si>
    <r>
      <rPr>
        <sz val="8"/>
        <rFont val="Arial MT"/>
        <family val="2"/>
      </rPr>
      <t>09.05.004</t>
    </r>
  </si>
  <si>
    <r>
      <rPr>
        <sz val="8"/>
        <rFont val="Arial MT"/>
        <family val="2"/>
      </rPr>
      <t>ELETROD ACO GALV QUENTE (NBR 5624) 32 MM (1 1/4") - INCL CONEXOES</t>
    </r>
  </si>
  <si>
    <r>
      <rPr>
        <sz val="8"/>
        <rFont val="Arial MT"/>
        <family val="2"/>
      </rPr>
      <t>09.05.005</t>
    </r>
  </si>
  <si>
    <r>
      <rPr>
        <sz val="8"/>
        <rFont val="Arial MT"/>
        <family val="2"/>
      </rPr>
      <t>ELETROD ACO GALV QUENTE (NBR 5624) 40 MM (1 1/2") - INCL CONEXOES</t>
    </r>
  </si>
  <si>
    <r>
      <rPr>
        <sz val="8"/>
        <rFont val="Arial MT"/>
        <family val="2"/>
      </rPr>
      <t>09.05.006</t>
    </r>
  </si>
  <si>
    <r>
      <rPr>
        <sz val="8"/>
        <rFont val="Arial MT"/>
        <family val="2"/>
      </rPr>
      <t>ELETROD ACO GALV QUENTE (NBR 5624) 50 MM (2") - INCL CONEXOES</t>
    </r>
  </si>
  <si>
    <r>
      <rPr>
        <sz val="8"/>
        <rFont val="Arial MT"/>
        <family val="2"/>
      </rPr>
      <t>09.05.007</t>
    </r>
  </si>
  <si>
    <r>
      <rPr>
        <sz val="8"/>
        <rFont val="Arial MT"/>
        <family val="2"/>
      </rPr>
      <t>ELETROD ACO GALV. QUENTE (NBR5624) 65MM(2X1/2") INCL CONEXOES</t>
    </r>
  </si>
  <si>
    <r>
      <rPr>
        <sz val="8"/>
        <rFont val="Arial MT"/>
        <family val="2"/>
      </rPr>
      <t>09.05.008</t>
    </r>
  </si>
  <si>
    <r>
      <rPr>
        <sz val="8"/>
        <rFont val="Arial MT"/>
        <family val="2"/>
      </rPr>
      <t>ELETROD ACO GALV QUENTE (NBR5624) 80MM(3") INCL CONEXOES</t>
    </r>
  </si>
  <si>
    <r>
      <rPr>
        <sz val="8"/>
        <rFont val="Arial MT"/>
        <family val="2"/>
      </rPr>
      <t>09.05.010</t>
    </r>
  </si>
  <si>
    <r>
      <rPr>
        <sz val="8"/>
        <rFont val="Arial MT"/>
        <family val="2"/>
      </rPr>
      <t>ELETRODUTO GALV. ELETROLITICA / PRE ZINCADO  Ø 3/4 (20MM) INCLUSIVE CONEXOES USO INTERNO  APARENTE</t>
    </r>
  </si>
  <si>
    <r>
      <rPr>
        <sz val="8"/>
        <rFont val="Arial MT"/>
        <family val="2"/>
      </rPr>
      <t>09.05.013</t>
    </r>
  </si>
  <si>
    <r>
      <rPr>
        <sz val="8"/>
        <rFont val="Arial MT"/>
        <family val="2"/>
      </rPr>
      <t>09.05.014</t>
    </r>
  </si>
  <si>
    <r>
      <rPr>
        <sz val="8"/>
        <rFont val="Arial MT"/>
        <family val="2"/>
      </rPr>
      <t>09.05.015</t>
    </r>
  </si>
  <si>
    <r>
      <rPr>
        <sz val="8"/>
        <rFont val="Arial MT"/>
        <family val="2"/>
      </rPr>
      <t>09.05.016</t>
    </r>
  </si>
  <si>
    <r>
      <rPr>
        <sz val="8"/>
        <rFont val="Arial MT"/>
        <family val="2"/>
      </rPr>
      <t>09.05.017</t>
    </r>
  </si>
  <si>
    <r>
      <rPr>
        <sz val="8"/>
        <rFont val="Arial MT"/>
        <family val="2"/>
      </rPr>
      <t>09.05.018</t>
    </r>
  </si>
  <si>
    <r>
      <rPr>
        <sz val="8"/>
        <rFont val="Arial MT"/>
        <family val="2"/>
      </rPr>
      <t>09.05.019</t>
    </r>
  </si>
  <si>
    <r>
      <rPr>
        <sz val="8"/>
        <rFont val="Arial MT"/>
        <family val="2"/>
      </rPr>
      <t>09.05.020</t>
    </r>
  </si>
  <si>
    <r>
      <rPr>
        <sz val="8"/>
        <rFont val="Arial MT"/>
        <family val="2"/>
      </rPr>
      <t>09.05.021</t>
    </r>
  </si>
  <si>
    <r>
      <rPr>
        <sz val="8"/>
        <rFont val="Arial MT"/>
        <family val="2"/>
      </rPr>
      <t>ELETROCALHA LISA CHAPA 24 (0,65MM) PRE ZINCADA 50X50MM INCL. ACESSORIOS E TAMPA DE ENCAIXE .</t>
    </r>
  </si>
  <si>
    <r>
      <rPr>
        <sz val="8"/>
        <rFont val="Arial MT"/>
        <family val="2"/>
      </rPr>
      <t>09.05.022</t>
    </r>
  </si>
  <si>
    <r>
      <rPr>
        <sz val="8"/>
        <rFont val="Arial MT"/>
        <family val="2"/>
      </rPr>
      <t>ELETROCALHA LISA CHAPA 24 (0,65MM) PRE ZINCADA 100X50MM INCL. ACESSORIOS E TAMPA DE ENCAIXE .</t>
    </r>
  </si>
  <si>
    <r>
      <rPr>
        <sz val="8"/>
        <rFont val="Arial MT"/>
        <family val="2"/>
      </rPr>
      <t>09.05.023</t>
    </r>
  </si>
  <si>
    <r>
      <rPr>
        <sz val="8"/>
        <rFont val="Arial MT"/>
        <family val="2"/>
      </rPr>
      <t>ELETROCALHA LISA CHAPA 24 (0,65MM) PRE ZINCADA 150X50MM INCL. ACESSORIOS E TAMPA DE ENCAIXE .</t>
    </r>
  </si>
  <si>
    <r>
      <rPr>
        <sz val="8"/>
        <rFont val="Arial MT"/>
        <family val="2"/>
      </rPr>
      <t>09.05.024</t>
    </r>
  </si>
  <si>
    <r>
      <rPr>
        <sz val="8"/>
        <rFont val="Arial MT"/>
        <family val="2"/>
      </rPr>
      <t>ELETROCALHA LISA CHAPA 24 (0,65MM) PRE ZINCADA 200X50MM INCL. ACESSORIOS E TAMPA DE ENCAIXE</t>
    </r>
  </si>
  <si>
    <r>
      <rPr>
        <sz val="8"/>
        <rFont val="Arial MT"/>
        <family val="2"/>
      </rPr>
      <t>09.05.036</t>
    </r>
  </si>
  <si>
    <r>
      <rPr>
        <sz val="8"/>
        <rFont val="Arial MT"/>
        <family val="2"/>
      </rPr>
      <t>09.05.037</t>
    </r>
  </si>
  <si>
    <r>
      <rPr>
        <sz val="8"/>
        <rFont val="Arial MT"/>
        <family val="2"/>
      </rPr>
      <t>09.05.040</t>
    </r>
  </si>
  <si>
    <r>
      <rPr>
        <sz val="8"/>
        <rFont val="Arial MT"/>
        <family val="2"/>
      </rPr>
      <t>09.05.042</t>
    </r>
  </si>
  <si>
    <r>
      <rPr>
        <sz val="8"/>
        <rFont val="Arial MT"/>
        <family val="2"/>
      </rPr>
      <t>QUADRO DISTRIBUICAO, DISJ. GERAL 30A P/ 4 A 8 DISJS.</t>
    </r>
  </si>
  <si>
    <r>
      <rPr>
        <sz val="8"/>
        <rFont val="Arial MT"/>
        <family val="2"/>
      </rPr>
      <t>09.05.045</t>
    </r>
  </si>
  <si>
    <r>
      <rPr>
        <sz val="8"/>
        <rFont val="Arial MT"/>
        <family val="2"/>
      </rPr>
      <t>QUADRO DISTRIBUICAO, DISJ. GERAL 50A P/ 10 A 12 DISJS.</t>
    </r>
  </si>
  <si>
    <r>
      <rPr>
        <sz val="8"/>
        <rFont val="Arial MT"/>
        <family val="2"/>
      </rPr>
      <t>09.05.047</t>
    </r>
  </si>
  <si>
    <r>
      <rPr>
        <sz val="8"/>
        <rFont val="Arial MT"/>
        <family val="2"/>
      </rPr>
      <t>QUADRO DISTRIBUICAO, DISJ. GERAL 60A P/ 14 A 20 DISJS.</t>
    </r>
  </si>
  <si>
    <r>
      <rPr>
        <sz val="8"/>
        <rFont val="Arial MT"/>
        <family val="2"/>
      </rPr>
      <t>09.05.051</t>
    </r>
  </si>
  <si>
    <r>
      <rPr>
        <sz val="8"/>
        <rFont val="Arial MT"/>
        <family val="2"/>
      </rPr>
      <t>QUADRO DISTRIBUICAO, DISJ. GERAL 80A P/ 22 A 26 DISJS.</t>
    </r>
  </si>
  <si>
    <r>
      <rPr>
        <sz val="8"/>
        <rFont val="Arial MT"/>
        <family val="2"/>
      </rPr>
      <t>09.05.054</t>
    </r>
  </si>
  <si>
    <r>
      <rPr>
        <sz val="8"/>
        <rFont val="Arial MT"/>
        <family val="2"/>
      </rPr>
      <t>QUADRO DISTRIBUICAO, DISJ. GERAL 100A P/ 28 A 42 DISJS.</t>
    </r>
  </si>
  <si>
    <r>
      <rPr>
        <sz val="8"/>
        <rFont val="Arial MT"/>
        <family val="2"/>
      </rPr>
      <t>09.05.062</t>
    </r>
  </si>
  <si>
    <r>
      <rPr>
        <sz val="8"/>
        <rFont val="Arial MT"/>
        <family val="2"/>
      </rPr>
      <t>BARRAMENTO DE 30A P/QUADROS DE DISTRIBUIÇÃO</t>
    </r>
  </si>
  <si>
    <r>
      <rPr>
        <sz val="8"/>
        <rFont val="Arial MT"/>
        <family val="2"/>
      </rPr>
      <t>09.05.063</t>
    </r>
  </si>
  <si>
    <r>
      <rPr>
        <sz val="8"/>
        <rFont val="Arial MT"/>
        <family val="2"/>
      </rPr>
      <t>BARRAMENTO DE 60A P/QUADROS DE DISTRIBUIÇÃO</t>
    </r>
  </si>
  <si>
    <r>
      <rPr>
        <sz val="8"/>
        <rFont val="Arial MT"/>
        <family val="2"/>
      </rPr>
      <t>09.05.064</t>
    </r>
  </si>
  <si>
    <r>
      <rPr>
        <sz val="8"/>
        <rFont val="Arial MT"/>
        <family val="2"/>
      </rPr>
      <t>BARRAMENTO DE 100A P/QUADROS DE DISTRIBUIÇÃO</t>
    </r>
  </si>
  <si>
    <r>
      <rPr>
        <sz val="8"/>
        <rFont val="Arial MT"/>
        <family val="2"/>
      </rPr>
      <t>09.05.067</t>
    </r>
  </si>
  <si>
    <r>
      <rPr>
        <sz val="8"/>
        <rFont val="Arial MT"/>
        <family val="2"/>
      </rPr>
      <t>09.05.068</t>
    </r>
  </si>
  <si>
    <r>
      <rPr>
        <sz val="8"/>
        <rFont val="Arial MT"/>
        <family val="2"/>
      </rPr>
      <t>09.05.069</t>
    </r>
  </si>
  <si>
    <r>
      <rPr>
        <sz val="8"/>
        <rFont val="Arial MT"/>
        <family val="2"/>
      </rPr>
      <t>INTERRUPTOR TIPO AUTOMÁTICO DE BÓIA</t>
    </r>
  </si>
  <si>
    <r>
      <rPr>
        <sz val="8"/>
        <rFont val="Arial MT"/>
        <family val="2"/>
      </rPr>
      <t>09.05.070</t>
    </r>
  </si>
  <si>
    <r>
      <rPr>
        <sz val="8"/>
        <rFont val="Arial MT"/>
        <family val="2"/>
      </rPr>
      <t>09.05.071</t>
    </r>
  </si>
  <si>
    <r>
      <rPr>
        <sz val="8"/>
        <rFont val="Arial MT"/>
        <family val="2"/>
      </rPr>
      <t>DISJUNTOR BIPOLAR TERMOMAGNETICO  2X60A A 2X100A</t>
    </r>
  </si>
  <si>
    <r>
      <rPr>
        <sz val="8"/>
        <rFont val="Arial MT"/>
        <family val="2"/>
      </rPr>
      <t>09.05.073</t>
    </r>
  </si>
  <si>
    <r>
      <rPr>
        <sz val="8"/>
        <rFont val="Arial MT"/>
        <family val="2"/>
      </rPr>
      <t>DISJUNTOR UNIPOLAR TERMOMAGNETICO 1X10A A 1X30A</t>
    </r>
  </si>
  <si>
    <r>
      <rPr>
        <sz val="8"/>
        <rFont val="Arial MT"/>
        <family val="2"/>
      </rPr>
      <t>09.05.074</t>
    </r>
  </si>
  <si>
    <r>
      <rPr>
        <sz val="8"/>
        <rFont val="Arial MT"/>
        <family val="2"/>
      </rPr>
      <t>09.05.075</t>
    </r>
  </si>
  <si>
    <r>
      <rPr>
        <sz val="8"/>
        <rFont val="Arial MT"/>
        <family val="2"/>
      </rPr>
      <t>09.05.076</t>
    </r>
  </si>
  <si>
    <r>
      <rPr>
        <sz val="8"/>
        <rFont val="Arial MT"/>
        <family val="2"/>
      </rPr>
      <t>QUADRO COMANDO PARA CONJUNTO MOTOR BOMBA TRIFASICO DE 3/4 A 1 HP</t>
    </r>
  </si>
  <si>
    <r>
      <rPr>
        <sz val="8"/>
        <rFont val="Arial MT"/>
        <family val="2"/>
      </rPr>
      <t>09.05.077</t>
    </r>
  </si>
  <si>
    <r>
      <rPr>
        <sz val="8"/>
        <rFont val="Arial MT"/>
        <family val="2"/>
      </rPr>
      <t>QUADRO COMANDO PARA CONJUNTO MOTOR BOMBA TRIFASICO DE 1 1/2 A 2 HP</t>
    </r>
  </si>
  <si>
    <r>
      <rPr>
        <sz val="8"/>
        <rFont val="Arial MT"/>
        <family val="2"/>
      </rPr>
      <t>09.05.078</t>
    </r>
  </si>
  <si>
    <r>
      <rPr>
        <sz val="8"/>
        <rFont val="Arial MT"/>
        <family val="2"/>
      </rPr>
      <t>QUADRO COMANDO PARA CONJUNTO MOTOR BOMBA TRIFASICO DE 2 A 3 HP</t>
    </r>
  </si>
  <si>
    <r>
      <rPr>
        <sz val="8"/>
        <rFont val="Arial MT"/>
        <family val="2"/>
      </rPr>
      <t>09.05.079</t>
    </r>
  </si>
  <si>
    <r>
      <rPr>
        <sz val="8"/>
        <rFont val="Arial MT"/>
        <family val="2"/>
      </rPr>
      <t>QUADRO COMANDO PARA CONJUNTO MOTOR BOMBA TRIFASICO DE 3 A 4 HP</t>
    </r>
  </si>
  <si>
    <r>
      <rPr>
        <sz val="8"/>
        <rFont val="Arial MT"/>
        <family val="2"/>
      </rPr>
      <t>09.05.080</t>
    </r>
  </si>
  <si>
    <r>
      <rPr>
        <sz val="8"/>
        <rFont val="Arial MT"/>
        <family val="2"/>
      </rPr>
      <t>QUADRO COMANDO PARA CONJUNTO MOTOR BOMBA TRIFASICO DE 4 A 5 HP</t>
    </r>
  </si>
  <si>
    <r>
      <rPr>
        <sz val="8"/>
        <rFont val="Arial MT"/>
        <family val="2"/>
      </rPr>
      <t>09.05.081</t>
    </r>
  </si>
  <si>
    <r>
      <rPr>
        <sz val="8"/>
        <rFont val="Arial MT"/>
        <family val="2"/>
      </rPr>
      <t>QUADRO COMANDO PARA CONJUNTO MOTOR BOMBA TRIFASICO DE 7,5 HP</t>
    </r>
  </si>
  <si>
    <r>
      <rPr>
        <sz val="8"/>
        <rFont val="Arial MT"/>
        <family val="2"/>
      </rPr>
      <t>09.05.082</t>
    </r>
  </si>
  <si>
    <r>
      <rPr>
        <sz val="8"/>
        <rFont val="Arial MT"/>
        <family val="2"/>
      </rPr>
      <t>QUADRO COMANDO PARA CONJUNTO MOTOR BOMBA BIFASICO DE 3/4 A 1 HP</t>
    </r>
  </si>
  <si>
    <r>
      <rPr>
        <sz val="8"/>
        <rFont val="Arial MT"/>
        <family val="2"/>
      </rPr>
      <t>09.05.083</t>
    </r>
  </si>
  <si>
    <r>
      <rPr>
        <sz val="8"/>
        <rFont val="Arial MT"/>
        <family val="2"/>
      </rPr>
      <t>QUADRO COMANDO PARA CONJUNTO MOTOR BOMBA BIFASICO DE 1 1/2 A 2 HP</t>
    </r>
  </si>
  <si>
    <r>
      <rPr>
        <sz val="8"/>
        <rFont val="Arial MT"/>
        <family val="2"/>
      </rPr>
      <t>09.05.084</t>
    </r>
  </si>
  <si>
    <r>
      <rPr>
        <sz val="8"/>
        <rFont val="Arial MT"/>
        <family val="2"/>
      </rPr>
      <t>QUADRO COMANDO PARA CONJUNTO MOTOR BOMBA BIFASICO DE 2 A 3 HP</t>
    </r>
  </si>
  <si>
    <r>
      <rPr>
        <sz val="8"/>
        <rFont val="Arial MT"/>
        <family val="2"/>
      </rPr>
      <t>09.05.085</t>
    </r>
  </si>
  <si>
    <r>
      <rPr>
        <sz val="8"/>
        <rFont val="Arial MT"/>
        <family val="2"/>
      </rPr>
      <t>QUADRO COMANDO PARA BOMBA DE INCENDIO TRIFASICO DE 3/4 A 2 HP</t>
    </r>
  </si>
  <si>
    <r>
      <rPr>
        <sz val="8"/>
        <rFont val="Arial MT"/>
        <family val="2"/>
      </rPr>
      <t>09.05.086</t>
    </r>
  </si>
  <si>
    <r>
      <rPr>
        <sz val="8"/>
        <rFont val="Arial MT"/>
        <family val="2"/>
      </rPr>
      <t>QUADRO COMANDO PARA BOMBA DE INCENDIO TRIFASICO DE 2 A 4 HP</t>
    </r>
  </si>
  <si>
    <r>
      <rPr>
        <sz val="8"/>
        <rFont val="Arial MT"/>
        <family val="2"/>
      </rPr>
      <t>09.05.087</t>
    </r>
  </si>
  <si>
    <r>
      <rPr>
        <sz val="8"/>
        <rFont val="Arial MT"/>
        <family val="2"/>
      </rPr>
      <t>QUADRO COMANDO PARA BOMBA DE INCENDIO TRIFASICO DE 5 HP</t>
    </r>
  </si>
  <si>
    <r>
      <rPr>
        <sz val="8"/>
        <rFont val="Arial MT"/>
        <family val="2"/>
      </rPr>
      <t>09.05.088</t>
    </r>
  </si>
  <si>
    <r>
      <rPr>
        <sz val="8"/>
        <rFont val="Arial MT"/>
        <family val="2"/>
      </rPr>
      <t>QUADRO COMANDO PARA BOMBA DE INCENDIO TRIFASICO DE 7,5 HP</t>
    </r>
  </si>
  <si>
    <r>
      <rPr>
        <sz val="8"/>
        <rFont val="Arial MT"/>
        <family val="2"/>
      </rPr>
      <t>09.05.089</t>
    </r>
  </si>
  <si>
    <r>
      <rPr>
        <sz val="8"/>
        <rFont val="Arial MT"/>
        <family val="2"/>
      </rPr>
      <t>QUADRO COMANDO PARA BOMBA DE INCENDIO TRIFASICO DE 10 HP</t>
    </r>
  </si>
  <si>
    <r>
      <rPr>
        <sz val="8"/>
        <rFont val="Arial MT"/>
        <family val="2"/>
      </rPr>
      <t>09.05.090</t>
    </r>
  </si>
  <si>
    <r>
      <rPr>
        <sz val="8"/>
        <rFont val="Arial MT"/>
        <family val="2"/>
      </rPr>
      <t>QUADRO COMANDO PARA BOMBA DE INCENDIO BIFASICO DE 3/4 A 1 HP</t>
    </r>
  </si>
  <si>
    <r>
      <rPr>
        <sz val="8"/>
        <rFont val="Arial MT"/>
        <family val="2"/>
      </rPr>
      <t>09.05.091</t>
    </r>
  </si>
  <si>
    <r>
      <rPr>
        <sz val="8"/>
        <rFont val="Arial MT"/>
        <family val="2"/>
      </rPr>
      <t>QUADRO COMANDO PARA BOMBA DE INCENDIO BIFASICO DE 1 1/2 A 2 HP</t>
    </r>
  </si>
  <si>
    <r>
      <rPr>
        <sz val="8"/>
        <rFont val="Arial MT"/>
        <family val="2"/>
      </rPr>
      <t>09.05.092</t>
    </r>
  </si>
  <si>
    <r>
      <rPr>
        <sz val="8"/>
        <rFont val="Arial MT"/>
        <family val="2"/>
      </rPr>
      <t>INTERRUPTOR AUTOMATICO DIFERENCIAL (DISPOSITIVO DR) 40A/30 mA</t>
    </r>
  </si>
  <si>
    <r>
      <rPr>
        <sz val="8"/>
        <rFont val="Arial MT"/>
        <family val="2"/>
      </rPr>
      <t>09.05.093</t>
    </r>
  </si>
  <si>
    <r>
      <rPr>
        <sz val="8"/>
        <rFont val="Arial MT"/>
        <family val="2"/>
      </rPr>
      <t>INTERRUPTOR AUTOMATICO DIFERENCIAL (DISPOSITIVO DR) 63A/30 mA</t>
    </r>
  </si>
  <si>
    <r>
      <rPr>
        <sz val="8"/>
        <rFont val="Arial MT"/>
        <family val="2"/>
      </rPr>
      <t>09.05.094</t>
    </r>
  </si>
  <si>
    <r>
      <rPr>
        <sz val="8"/>
        <rFont val="Arial MT"/>
        <family val="2"/>
      </rPr>
      <t>INTERRUPTOR AUTOMATICO DIFERENCIAL (DISPOSITIVO DR) 40A/300 mA</t>
    </r>
  </si>
  <si>
    <r>
      <rPr>
        <sz val="8"/>
        <rFont val="Arial MT"/>
        <family val="2"/>
      </rPr>
      <t>09.05.095</t>
    </r>
  </si>
  <si>
    <r>
      <rPr>
        <sz val="8"/>
        <rFont val="Arial MT"/>
        <family val="2"/>
      </rPr>
      <t>INTERRUPTOR AUTOMATICO DIFERENCIAL (DISPOSITIVO DR) 63A/300 mA</t>
    </r>
  </si>
  <si>
    <r>
      <rPr>
        <sz val="8"/>
        <rFont val="Arial MT"/>
        <family val="2"/>
      </rPr>
      <t>09.05.096</t>
    </r>
  </si>
  <si>
    <r>
      <rPr>
        <sz val="8"/>
        <rFont val="Arial MT"/>
        <family val="2"/>
      </rPr>
      <t>CENTRAL DE SISTEMA DE ALARME ATÉ 12 ENDEREÇOS</t>
    </r>
  </si>
  <si>
    <r>
      <rPr>
        <sz val="8"/>
        <rFont val="Arial MT"/>
        <family val="2"/>
      </rPr>
      <t>09.05.097</t>
    </r>
  </si>
  <si>
    <r>
      <rPr>
        <sz val="8"/>
        <rFont val="Arial MT"/>
        <family val="2"/>
      </rPr>
      <t>CENTRAL DE SISTEMA DE ALARME DE 13 A 24 ENDEREÇOS</t>
    </r>
  </si>
  <si>
    <r>
      <rPr>
        <sz val="8"/>
        <rFont val="Arial MT"/>
        <family val="2"/>
      </rPr>
      <t>09.05.099</t>
    </r>
  </si>
  <si>
    <r>
      <rPr>
        <sz val="8"/>
        <rFont val="Arial MT"/>
        <family val="2"/>
      </rPr>
      <t>SERVICOS DE DUTOS/QUADROS PARCIAIS LUZ/ALARMES DE INCÊNDIO</t>
    </r>
  </si>
  <si>
    <r>
      <rPr>
        <sz val="8"/>
        <rFont val="Arial MT"/>
        <family val="2"/>
      </rPr>
      <t>09.06.001</t>
    </r>
  </si>
  <si>
    <r>
      <rPr>
        <sz val="8"/>
        <rFont val="Arial MT"/>
        <family val="2"/>
      </rPr>
      <t>CAIXA DE PASSAGEM ESTAMPADA COM TAMPA PLASTICA DE 4"X2"</t>
    </r>
  </si>
  <si>
    <r>
      <rPr>
        <sz val="8"/>
        <rFont val="Arial MT"/>
        <family val="2"/>
      </rPr>
      <t>09.06.002</t>
    </r>
  </si>
  <si>
    <r>
      <rPr>
        <sz val="8"/>
        <rFont val="Arial MT"/>
        <family val="2"/>
      </rPr>
      <t>CAIXA DE PASSAGEM ESTAMPADA COM TAMPA PLASTICA DE 4"X4"</t>
    </r>
  </si>
  <si>
    <r>
      <rPr>
        <sz val="8"/>
        <rFont val="Arial MT"/>
        <family val="2"/>
      </rPr>
      <t>09.06.005</t>
    </r>
  </si>
  <si>
    <r>
      <rPr>
        <sz val="8"/>
        <rFont val="Arial MT"/>
        <family val="2"/>
      </rPr>
      <t>CAIXA DE PASSAGEM CHAPA TAMPA PARAFUSADA DE 10X10X8 CM</t>
    </r>
  </si>
  <si>
    <r>
      <rPr>
        <sz val="8"/>
        <rFont val="Arial MT"/>
        <family val="2"/>
      </rPr>
      <t>09.06.007</t>
    </r>
  </si>
  <si>
    <r>
      <rPr>
        <sz val="8"/>
        <rFont val="Arial MT"/>
        <family val="2"/>
      </rPr>
      <t>CAIXA DE PASSAGEM CHAPA TAMPA PARAFUSADA DE 15X15X8 CM</t>
    </r>
  </si>
  <si>
    <r>
      <rPr>
        <sz val="8"/>
        <rFont val="Arial MT"/>
        <family val="2"/>
      </rPr>
      <t>09.06.009</t>
    </r>
  </si>
  <si>
    <r>
      <rPr>
        <sz val="8"/>
        <rFont val="Arial MT"/>
        <family val="2"/>
      </rPr>
      <t>CAIXA DE PASSAGEM CHAPA TAMPA PARAFUSADA DE 20X20X10 CM</t>
    </r>
  </si>
  <si>
    <r>
      <rPr>
        <sz val="8"/>
        <rFont val="Arial MT"/>
        <family val="2"/>
      </rPr>
      <t>09.06.012</t>
    </r>
  </si>
  <si>
    <r>
      <rPr>
        <sz val="8"/>
        <rFont val="Arial MT"/>
        <family val="2"/>
      </rPr>
      <t>CAIXA DE PASSAGEM CHAPA TAMPA PARAFUSADA DE 30X30X12 CM</t>
    </r>
  </si>
  <si>
    <r>
      <rPr>
        <sz val="8"/>
        <rFont val="Arial MT"/>
        <family val="2"/>
      </rPr>
      <t>09.06.015</t>
    </r>
  </si>
  <si>
    <r>
      <rPr>
        <sz val="8"/>
        <rFont val="Arial MT"/>
        <family val="2"/>
      </rPr>
      <t>CAIXA DE PASSAGEM CHAPA TAMPA PARAFUSADA DE 40X40X15 CM</t>
    </r>
  </si>
  <si>
    <r>
      <rPr>
        <sz val="8"/>
        <rFont val="Arial MT"/>
        <family val="2"/>
      </rPr>
      <t>09.06.019</t>
    </r>
  </si>
  <si>
    <r>
      <rPr>
        <sz val="8"/>
        <rFont val="Arial MT"/>
        <family val="2"/>
      </rPr>
      <t>CAIXA DE PASSAGEM CHAPA TAMPA PARAFUSADA DE 50X50X15 CM</t>
    </r>
  </si>
  <si>
    <r>
      <rPr>
        <sz val="8"/>
        <rFont val="Arial MT"/>
        <family val="2"/>
      </rPr>
      <t>09.06.025</t>
    </r>
  </si>
  <si>
    <r>
      <rPr>
        <sz val="8"/>
        <rFont val="Arial MT"/>
        <family val="2"/>
      </rPr>
      <t>CAIXA DE PASSAGEM EM ALVENARIA DE 0,40X0,40X0,40 M</t>
    </r>
  </si>
  <si>
    <r>
      <rPr>
        <sz val="8"/>
        <rFont val="Arial MT"/>
        <family val="2"/>
      </rPr>
      <t>09.06.026</t>
    </r>
  </si>
  <si>
    <r>
      <rPr>
        <sz val="8"/>
        <rFont val="Arial MT"/>
        <family val="2"/>
      </rPr>
      <t>CAIXA DE PASSAGEM EM ALVENARIA DE 0,60X0,60X0,60 M</t>
    </r>
  </si>
  <si>
    <r>
      <rPr>
        <sz val="8"/>
        <rFont val="Arial MT"/>
        <family val="2"/>
      </rPr>
      <t>09.06.027</t>
    </r>
  </si>
  <si>
    <r>
      <rPr>
        <sz val="8"/>
        <rFont val="Arial MT"/>
        <family val="2"/>
      </rPr>
      <t>CAIXA DE PASSAGEM EM ALVENARIA DE 0,80X0,80X0,80 M</t>
    </r>
  </si>
  <si>
    <r>
      <rPr>
        <sz val="8"/>
        <rFont val="Arial MT"/>
        <family val="2"/>
      </rPr>
      <t>09.06.028</t>
    </r>
  </si>
  <si>
    <r>
      <rPr>
        <sz val="8"/>
        <rFont val="Arial MT"/>
        <family val="2"/>
      </rPr>
      <t>CAIXA DE PASSAGEM EM ALVENARIA DE 1,00X1,00X1,00 M</t>
    </r>
  </si>
  <si>
    <r>
      <rPr>
        <sz val="8"/>
        <rFont val="Arial MT"/>
        <family val="2"/>
      </rPr>
      <t>09.06.029</t>
    </r>
  </si>
  <si>
    <r>
      <rPr>
        <sz val="8"/>
        <rFont val="Arial MT"/>
        <family val="2"/>
      </rPr>
      <t>CAIXA DE PASSAGEM EM ALVENARIA DE 1,00X1,00X0,60 M</t>
    </r>
  </si>
  <si>
    <r>
      <rPr>
        <sz val="8"/>
        <rFont val="Arial MT"/>
        <family val="2"/>
      </rPr>
      <t>09.06.035</t>
    </r>
  </si>
  <si>
    <r>
      <rPr>
        <sz val="8"/>
        <rFont val="Arial MT"/>
        <family val="2"/>
      </rPr>
      <t>CAIXA DE PASSAGEM A PROVA DE UMIDADE EM ALUMINIO 10X10X6CM</t>
    </r>
  </si>
  <si>
    <r>
      <rPr>
        <sz val="8"/>
        <rFont val="Arial MT"/>
        <family val="2"/>
      </rPr>
      <t>09.06.036</t>
    </r>
  </si>
  <si>
    <r>
      <rPr>
        <sz val="8"/>
        <rFont val="Arial MT"/>
        <family val="2"/>
      </rPr>
      <t>CAIXA DE PASSAGEM A PROVA DE UMIDADE EM ALUMINIO 15X15X10CM</t>
    </r>
  </si>
  <si>
    <r>
      <rPr>
        <sz val="8"/>
        <rFont val="Arial MT"/>
        <family val="2"/>
      </rPr>
      <t>09.06.037</t>
    </r>
  </si>
  <si>
    <r>
      <rPr>
        <sz val="8"/>
        <rFont val="Arial MT"/>
        <family val="2"/>
      </rPr>
      <t>CAIXA DE PASSAGEM A PROVA DE UMIDADE EM ALUMINIO 20X20X10CM</t>
    </r>
  </si>
  <si>
    <r>
      <rPr>
        <sz val="8"/>
        <rFont val="Arial MT"/>
        <family val="2"/>
      </rPr>
      <t>09.06.038</t>
    </r>
  </si>
  <si>
    <r>
      <rPr>
        <sz val="8"/>
        <rFont val="Arial MT"/>
        <family val="2"/>
      </rPr>
      <t>CAIXA DE PASSAGEM A PROVA DE UMIDADE EM ALUMINIO 30X30X12CM</t>
    </r>
  </si>
  <si>
    <r>
      <rPr>
        <sz val="8"/>
        <rFont val="Arial MT"/>
        <family val="2"/>
      </rPr>
      <t>09.06.039</t>
    </r>
  </si>
  <si>
    <r>
      <rPr>
        <sz val="8"/>
        <rFont val="Arial MT"/>
        <family val="2"/>
      </rPr>
      <t>CAIXA DE PASSAGEM A PROVA DE UMIDADE EM ALUMINIO 40X40X20CM</t>
    </r>
  </si>
  <si>
    <r>
      <rPr>
        <sz val="8"/>
        <rFont val="Arial MT"/>
        <family val="2"/>
      </rPr>
      <t>09.06.045</t>
    </r>
  </si>
  <si>
    <r>
      <rPr>
        <sz val="8"/>
        <rFont val="Arial MT"/>
        <family val="2"/>
      </rPr>
      <t>QUADRO EM CHAPA COM PORTA E FECHADURA (TELEBRAS) DE 20X20X12CM</t>
    </r>
  </si>
  <si>
    <r>
      <rPr>
        <sz val="8"/>
        <rFont val="Arial MT"/>
        <family val="2"/>
      </rPr>
      <t>09.06.047</t>
    </r>
  </si>
  <si>
    <r>
      <rPr>
        <sz val="8"/>
        <rFont val="Arial MT"/>
        <family val="2"/>
      </rPr>
      <t>QUADRO EM CHAPA COM PORTA E FECHADURA (TELEBRAS) DE 40X40X12CM</t>
    </r>
  </si>
  <si>
    <r>
      <rPr>
        <sz val="8"/>
        <rFont val="Arial MT"/>
        <family val="2"/>
      </rPr>
      <t>09.06.049</t>
    </r>
  </si>
  <si>
    <r>
      <rPr>
        <sz val="8"/>
        <rFont val="Arial MT"/>
        <family val="2"/>
      </rPr>
      <t>QUADRO EM CHAPA COM PORTA E FECHADURA (TELEBRAS) DE 60X60X12CM</t>
    </r>
  </si>
  <si>
    <r>
      <rPr>
        <sz val="8"/>
        <rFont val="Arial MT"/>
        <family val="2"/>
      </rPr>
      <t>09.06.050</t>
    </r>
  </si>
  <si>
    <r>
      <rPr>
        <sz val="8"/>
        <rFont val="Arial MT"/>
        <family val="2"/>
      </rPr>
      <t>CAIXA DE PASSAGEM PLASTICA DE 4X2 PAREDE DE CONCRETO  COM TAMPA REMOVIVEL E ESPAÇADOR DE 10CM</t>
    </r>
  </si>
  <si>
    <r>
      <rPr>
        <sz val="8"/>
        <rFont val="Arial MT"/>
        <family val="2"/>
      </rPr>
      <t>09.06.051</t>
    </r>
  </si>
  <si>
    <r>
      <rPr>
        <sz val="8"/>
        <rFont val="Arial MT"/>
        <family val="2"/>
      </rPr>
      <t>CAIXA DE PASSAGEM PLASTICA DE 4X2 PAREDE DE CONCRETO  COM TAMPA REMOVIVEL E ESPAÇADOR DE 12CM</t>
    </r>
  </si>
  <si>
    <r>
      <rPr>
        <sz val="8"/>
        <rFont val="Arial MT"/>
        <family val="2"/>
      </rPr>
      <t>09.06.052</t>
    </r>
  </si>
  <si>
    <r>
      <rPr>
        <sz val="8"/>
        <rFont val="Arial MT"/>
        <family val="2"/>
      </rPr>
      <t>CAIXA DE PASSAGEM PLASTICA DE 4X2 PAREDE DE CONCRETO  COM TAMPA REMOVIVEL E ESPAÇADOR DE 14CM</t>
    </r>
  </si>
  <si>
    <r>
      <rPr>
        <sz val="8"/>
        <rFont val="Arial MT"/>
        <family val="2"/>
      </rPr>
      <t>09.06.053</t>
    </r>
  </si>
  <si>
    <r>
      <rPr>
        <sz val="8"/>
        <rFont val="Arial MT"/>
        <family val="2"/>
      </rPr>
      <t>CAIXA DE PASSAGEM PLASTICA DE 4X2 PAREDE DE CONCRETO  COM TAMPA REMOVIVEL E ESPAÇADOR DE 16CM</t>
    </r>
  </si>
  <si>
    <r>
      <rPr>
        <sz val="8"/>
        <rFont val="Arial MT"/>
        <family val="2"/>
      </rPr>
      <t>09.06.054</t>
    </r>
  </si>
  <si>
    <r>
      <rPr>
        <sz val="8"/>
        <rFont val="Arial MT"/>
        <family val="2"/>
      </rPr>
      <t>CAIXA DE PASSAGEM PLASTICA DE 4X4 PAREDE DE CONCRETO  COM TAMPA REMOVIVEL E ESPAÇADOR DE 10CM</t>
    </r>
  </si>
  <si>
    <r>
      <rPr>
        <sz val="8"/>
        <rFont val="Arial MT"/>
        <family val="2"/>
      </rPr>
      <t>09.06.055</t>
    </r>
  </si>
  <si>
    <r>
      <rPr>
        <sz val="8"/>
        <rFont val="Arial MT"/>
        <family val="2"/>
      </rPr>
      <t>CAIXA DE PASSAGEM PLASTICA DE 4X4 PAREDE DE CONCRETO  COM TAMPA REMOVIVEL E ESPAÇADOR DE 12CM</t>
    </r>
  </si>
  <si>
    <r>
      <rPr>
        <sz val="8"/>
        <rFont val="Arial MT"/>
        <family val="2"/>
      </rPr>
      <t>09.06.056</t>
    </r>
  </si>
  <si>
    <r>
      <rPr>
        <sz val="8"/>
        <rFont val="Arial MT"/>
        <family val="2"/>
      </rPr>
      <t>CAIXA DE PASSAGEM PLASTICA DE 4X4 PAREDE DE CONCRETO  COM TAMPA REMOVIVEL E ESPAÇADOR DE 14CM</t>
    </r>
  </si>
  <si>
    <r>
      <rPr>
        <sz val="8"/>
        <rFont val="Arial MT"/>
        <family val="2"/>
      </rPr>
      <t>09.06.057</t>
    </r>
  </si>
  <si>
    <r>
      <rPr>
        <sz val="8"/>
        <rFont val="Arial MT"/>
        <family val="2"/>
      </rPr>
      <t>CAIXA DE PASSAGEM PLASTICA DE 4X4 PAREDE DE CONCRETO  COM TAMPA REMOVIVEL E ESPAÇADOR DE 16CM</t>
    </r>
  </si>
  <si>
    <r>
      <rPr>
        <sz val="8"/>
        <rFont val="Arial MT"/>
        <family val="2"/>
      </rPr>
      <t>09.06.099</t>
    </r>
  </si>
  <si>
    <r>
      <rPr>
        <sz val="8"/>
        <rFont val="Arial MT"/>
        <family val="2"/>
      </rPr>
      <t>SERVICOS DE CAIXAS DE PASSAGEM</t>
    </r>
  </si>
  <si>
    <r>
      <rPr>
        <sz val="8"/>
        <rFont val="Arial MT"/>
        <family val="2"/>
      </rPr>
      <t>09.07.003</t>
    </r>
  </si>
  <si>
    <r>
      <rPr>
        <sz val="8"/>
        <rFont val="Arial MT"/>
        <family val="2"/>
      </rPr>
      <t>FIO DE 1,50 MM2 750V ( ISOLAÇAO NAO HALOGENADO)</t>
    </r>
  </si>
  <si>
    <r>
      <rPr>
        <sz val="8"/>
        <rFont val="Arial MT"/>
        <family val="2"/>
      </rPr>
      <t>09.07.004</t>
    </r>
  </si>
  <si>
    <r>
      <rPr>
        <sz val="8"/>
        <rFont val="Arial MT"/>
        <family val="2"/>
      </rPr>
      <t>FIO DE 2,50 MM2 750V (ISOLAÇAO NAO HALOGENADO)</t>
    </r>
  </si>
  <si>
    <r>
      <rPr>
        <sz val="8"/>
        <rFont val="Arial MT"/>
        <family val="2"/>
      </rPr>
      <t>09.07.005</t>
    </r>
  </si>
  <si>
    <r>
      <rPr>
        <sz val="8"/>
        <rFont val="Arial MT"/>
        <family val="2"/>
      </rPr>
      <t>FIO DE 4,00 MM2 750V (ISOLAÇAO NAO HALOGENADO)</t>
    </r>
  </si>
  <si>
    <r>
      <rPr>
        <sz val="8"/>
        <rFont val="Arial MT"/>
        <family val="2"/>
      </rPr>
      <t>09.07.006</t>
    </r>
  </si>
  <si>
    <r>
      <rPr>
        <sz val="8"/>
        <rFont val="Arial MT"/>
        <family val="2"/>
      </rPr>
      <t>FIO DE 6,00 MM2 750V (ISOLAÇAO NAO HALOGENADO)</t>
    </r>
  </si>
  <si>
    <r>
      <rPr>
        <sz val="8"/>
        <rFont val="Arial MT"/>
        <family val="2"/>
      </rPr>
      <t>09.07.009</t>
    </r>
  </si>
  <si>
    <r>
      <rPr>
        <sz val="8"/>
        <rFont val="Arial MT"/>
        <family val="2"/>
      </rPr>
      <t>FIO TRANCADO PARA TELEFONE - PAD. TELEBRAS</t>
    </r>
  </si>
  <si>
    <r>
      <rPr>
        <sz val="8"/>
        <rFont val="Arial MT"/>
        <family val="2"/>
      </rPr>
      <t>09.07.011</t>
    </r>
  </si>
  <si>
    <r>
      <rPr>
        <sz val="8"/>
        <rFont val="Arial MT"/>
        <family val="2"/>
      </rPr>
      <t>09.07.012</t>
    </r>
  </si>
  <si>
    <r>
      <rPr>
        <sz val="8"/>
        <rFont val="Arial MT"/>
        <family val="2"/>
      </rPr>
      <t>09.07.013</t>
    </r>
  </si>
  <si>
    <r>
      <rPr>
        <sz val="8"/>
        <rFont val="Arial MT"/>
        <family val="2"/>
      </rPr>
      <t>09.07.014</t>
    </r>
  </si>
  <si>
    <r>
      <rPr>
        <sz val="8"/>
        <rFont val="Arial MT"/>
        <family val="2"/>
      </rPr>
      <t>09.07.015</t>
    </r>
  </si>
  <si>
    <r>
      <rPr>
        <sz val="8"/>
        <rFont val="Arial MT"/>
        <family val="2"/>
      </rPr>
      <t>09.07.016</t>
    </r>
  </si>
  <si>
    <r>
      <rPr>
        <sz val="8"/>
        <rFont val="Arial MT"/>
        <family val="2"/>
      </rPr>
      <t>09.07.017</t>
    </r>
  </si>
  <si>
    <r>
      <rPr>
        <sz val="8"/>
        <rFont val="Arial MT"/>
        <family val="2"/>
      </rPr>
      <t>09.07.018</t>
    </r>
  </si>
  <si>
    <r>
      <rPr>
        <sz val="8"/>
        <rFont val="Arial MT"/>
        <family val="2"/>
      </rPr>
      <t>09.07.019</t>
    </r>
  </si>
  <si>
    <r>
      <rPr>
        <sz val="8"/>
        <rFont val="Arial MT"/>
        <family val="2"/>
      </rPr>
      <t>09.07.020</t>
    </r>
  </si>
  <si>
    <r>
      <rPr>
        <sz val="8"/>
        <rFont val="Arial MT"/>
        <family val="2"/>
      </rPr>
      <t>09.07.021</t>
    </r>
  </si>
  <si>
    <r>
      <rPr>
        <sz val="8"/>
        <rFont val="Arial MT"/>
        <family val="2"/>
      </rPr>
      <t>09.07.022</t>
    </r>
  </si>
  <si>
    <r>
      <rPr>
        <sz val="8"/>
        <rFont val="Arial MT"/>
        <family val="2"/>
      </rPr>
      <t>09.07.023</t>
    </r>
  </si>
  <si>
    <r>
      <rPr>
        <sz val="8"/>
        <rFont val="Arial MT"/>
        <family val="2"/>
      </rPr>
      <t>CABO DE 1,5MM2 750V (ISOLAÇAO NAO HALOGENADO)</t>
    </r>
  </si>
  <si>
    <r>
      <rPr>
        <sz val="8"/>
        <rFont val="Arial MT"/>
        <family val="2"/>
      </rPr>
      <t>09.07.024</t>
    </r>
  </si>
  <si>
    <r>
      <rPr>
        <sz val="8"/>
        <rFont val="Arial MT"/>
        <family val="2"/>
      </rPr>
      <t>CABO DE 2,5MM2 750V (ISOLAÇAO NAO HALOGENADO)</t>
    </r>
  </si>
  <si>
    <r>
      <rPr>
        <sz val="8"/>
        <rFont val="Arial MT"/>
        <family val="2"/>
      </rPr>
      <t>09.07.025</t>
    </r>
  </si>
  <si>
    <r>
      <rPr>
        <sz val="8"/>
        <rFont val="Arial MT"/>
        <family val="2"/>
      </rPr>
      <t>CABO DE 4MM2 750V (ISOLAÇAO NAO HALOGENADO)</t>
    </r>
  </si>
  <si>
    <r>
      <rPr>
        <sz val="8"/>
        <rFont val="Arial MT"/>
        <family val="2"/>
      </rPr>
      <t>09.07.026</t>
    </r>
  </si>
  <si>
    <r>
      <rPr>
        <sz val="8"/>
        <rFont val="Arial MT"/>
        <family val="2"/>
      </rPr>
      <t>CABO DE 6MM2 750V (ISOLAÇAO NAO HALOGENADO)</t>
    </r>
  </si>
  <si>
    <r>
      <rPr>
        <sz val="8"/>
        <rFont val="Arial MT"/>
        <family val="2"/>
      </rPr>
      <t>09.07.099</t>
    </r>
  </si>
  <si>
    <r>
      <rPr>
        <sz val="8"/>
        <rFont val="Arial MT"/>
        <family val="2"/>
      </rPr>
      <t>SERVICOS DE ENFIACAO</t>
    </r>
  </si>
  <si>
    <r>
      <rPr>
        <sz val="8"/>
        <rFont val="Arial MT"/>
        <family val="2"/>
      </rPr>
      <t>09.08.002</t>
    </r>
  </si>
  <si>
    <r>
      <rPr>
        <sz val="8"/>
        <rFont val="Arial MT"/>
        <family val="2"/>
      </rPr>
      <t>INTERRUPTOR DE 1 TECLA SIMPLES EM CX.4"X2"-ELETROD.AÇO GALV.A QUENTE</t>
    </r>
  </si>
  <si>
    <r>
      <rPr>
        <sz val="8"/>
        <rFont val="Arial MT"/>
        <family val="2"/>
      </rPr>
      <t>09.08.003</t>
    </r>
  </si>
  <si>
    <r>
      <rPr>
        <sz val="8"/>
        <rFont val="Arial MT"/>
        <family val="2"/>
      </rPr>
      <t>INTERRUPTOR DE 2 TECLAS SIMPLES EM CX.4"X2"-ELETROD.AÇO GALV.A QUENTE</t>
    </r>
  </si>
  <si>
    <r>
      <rPr>
        <sz val="8"/>
        <rFont val="Arial MT"/>
        <family val="2"/>
      </rPr>
      <t>09.08.004</t>
    </r>
  </si>
  <si>
    <r>
      <rPr>
        <sz val="8"/>
        <rFont val="Arial MT"/>
        <family val="2"/>
      </rPr>
      <t>INTERRUPTOR DE 3 TECLAS SIMPLES EM CX.4"X2"-ELETROD.AÇO GALV.A QUENTE</t>
    </r>
  </si>
  <si>
    <r>
      <rPr>
        <sz val="8"/>
        <rFont val="Arial MT"/>
        <family val="2"/>
      </rPr>
      <t>09.08.005</t>
    </r>
  </si>
  <si>
    <r>
      <rPr>
        <sz val="8"/>
        <rFont val="Arial MT"/>
        <family val="2"/>
      </rPr>
      <t>INTERRUPTOR DE 1 TECLA BIPOLAR SIMPLES EM CX.4"X2"-ELETROD.DE AÇO GALV.A QUENTE</t>
    </r>
  </si>
  <si>
    <r>
      <rPr>
        <sz val="8"/>
        <rFont val="Arial MT"/>
        <family val="2"/>
      </rPr>
      <t>09.08.006</t>
    </r>
  </si>
  <si>
    <r>
      <rPr>
        <sz val="8"/>
        <rFont val="Arial MT"/>
        <family val="2"/>
      </rPr>
      <t>2 INTERRUPTORES DE 1 TECLA BIP.SIMPL.CX.4"X4"-ELETR.AÇO GALV.A QUENTE</t>
    </r>
  </si>
  <si>
    <r>
      <rPr>
        <sz val="8"/>
        <rFont val="Arial MT"/>
        <family val="2"/>
      </rPr>
      <t>09.08.007</t>
    </r>
  </si>
  <si>
    <r>
      <rPr>
        <sz val="8"/>
        <rFont val="Arial MT"/>
        <family val="2"/>
      </rPr>
      <t>INTERRUPTOR DE 1 TECLA PARAL.SIMPL.CX.4"X2"-ELETR.AÇO GALV.A QUENTE</t>
    </r>
  </si>
  <si>
    <r>
      <rPr>
        <sz val="8"/>
        <rFont val="Arial MT"/>
        <family val="2"/>
      </rPr>
      <t>09.08.008</t>
    </r>
  </si>
  <si>
    <r>
      <rPr>
        <sz val="8"/>
        <rFont val="Arial MT"/>
        <family val="2"/>
      </rPr>
      <t>INTERRUPTOR DE 1 TECLA PARAL.BIP.CX.4"X2"-ELETR.AÇO GALV.A QUENTE</t>
    </r>
  </si>
  <si>
    <r>
      <rPr>
        <sz val="8"/>
        <rFont val="Arial MT"/>
        <family val="2"/>
      </rPr>
      <t>09.08.009</t>
    </r>
  </si>
  <si>
    <r>
      <rPr>
        <sz val="8"/>
        <rFont val="Arial MT"/>
        <family val="2"/>
      </rPr>
      <t>INTERRUPTOR DE 1 TECLA SIMPL.E TOMADA 2P+T UNIV.CX.4"X4" ELETR.AÇO GALV.A QUENTE</t>
    </r>
  </si>
  <si>
    <r>
      <rPr>
        <sz val="8"/>
        <rFont val="Arial MT"/>
        <family val="2"/>
      </rPr>
      <t>09.08.010</t>
    </r>
  </si>
  <si>
    <r>
      <rPr>
        <sz val="8"/>
        <rFont val="Arial MT"/>
        <family val="2"/>
      </rPr>
      <t>VARIADOR DE LUMINOSIDADE ROTATIVO (DIMER) LÂMPADA LED DIMERIZÁVEL CAIXA 4X2.</t>
    </r>
  </si>
  <si>
    <r>
      <rPr>
        <sz val="8"/>
        <rFont val="Arial MT"/>
        <family val="2"/>
      </rPr>
      <t>09.08.013</t>
    </r>
  </si>
  <si>
    <r>
      <rPr>
        <sz val="8"/>
        <rFont val="Arial MT"/>
        <family val="2"/>
      </rPr>
      <t>TOMADA 2P+T PADRAO NBR 14136, CORRENTE 10A-250V-ELETR. AÇO GALV. A QUENTE</t>
    </r>
  </si>
  <si>
    <r>
      <rPr>
        <sz val="8"/>
        <rFont val="Arial MT"/>
        <family val="2"/>
      </rPr>
      <t>09.08.016</t>
    </r>
  </si>
  <si>
    <r>
      <rPr>
        <sz val="8"/>
        <rFont val="Arial MT"/>
        <family val="2"/>
      </rPr>
      <t>TOMADA 2P+T PADRAO NBR 14136,  CORRENTE 20A-250V-ELETR.AÇO GALV.A QUENTE</t>
    </r>
  </si>
  <si>
    <r>
      <rPr>
        <sz val="8"/>
        <rFont val="Arial MT"/>
        <family val="2"/>
      </rPr>
      <t>09.08.029</t>
    </r>
  </si>
  <si>
    <r>
      <rPr>
        <sz val="8"/>
        <rFont val="Arial MT"/>
        <family val="2"/>
      </rPr>
      <t>INTERRUPTOR DE 1 TECLA - ELETROD PVC Ø 25MM FLEXIVEL NBR 15465</t>
    </r>
  </si>
  <si>
    <r>
      <rPr>
        <sz val="8"/>
        <rFont val="Arial MT"/>
        <family val="2"/>
      </rPr>
      <t>09.08.030</t>
    </r>
  </si>
  <si>
    <r>
      <rPr>
        <sz val="8"/>
        <rFont val="Arial MT"/>
        <family val="2"/>
      </rPr>
      <t>INTERRUPTOR DE 2 TECLAS - ELETROD PVC Ø 25MM FLEXIVEL NBR 15465</t>
    </r>
  </si>
  <si>
    <r>
      <rPr>
        <sz val="8"/>
        <rFont val="Arial MT"/>
        <family val="2"/>
      </rPr>
      <t>09.08.032</t>
    </r>
  </si>
  <si>
    <r>
      <rPr>
        <sz val="8"/>
        <rFont val="Arial MT"/>
        <family val="2"/>
      </rPr>
      <t>INTERRUPTOR DE 3 TECLAS - ELETROD PVC Ø 25MM FLEXIVEL NBR 15465</t>
    </r>
  </si>
  <si>
    <r>
      <rPr>
        <sz val="8"/>
        <rFont val="Arial MT"/>
        <family val="2"/>
      </rPr>
      <t>09.08.033</t>
    </r>
  </si>
  <si>
    <r>
      <rPr>
        <sz val="8"/>
        <rFont val="Arial MT"/>
        <family val="2"/>
      </rPr>
      <t xml:space="preserve">2 INTERRUPTORES DE 1 TECLA EM CAIXA 4X4 - ELETROD PVC Ø 25MM FLEXIVEL NB
</t>
    </r>
    <r>
      <rPr>
        <sz val="8"/>
        <rFont val="Arial MT"/>
        <family val="2"/>
      </rPr>
      <t>15465</t>
    </r>
  </si>
  <si>
    <r>
      <rPr>
        <sz val="8"/>
        <rFont val="Arial MT"/>
        <family val="2"/>
      </rPr>
      <t>09.08.034</t>
    </r>
  </si>
  <si>
    <r>
      <rPr>
        <sz val="8"/>
        <rFont val="Arial MT"/>
        <family val="2"/>
      </rPr>
      <t xml:space="preserve">3 INTERRUPTORES DE 1 TECLA EM CAIXA 4X4 - ELETROD PVC Ø 25MM FLEXIVEL NB
</t>
    </r>
    <r>
      <rPr>
        <sz val="8"/>
        <rFont val="Arial MT"/>
        <family val="2"/>
      </rPr>
      <t>15465</t>
    </r>
  </si>
  <si>
    <r>
      <rPr>
        <sz val="8"/>
        <rFont val="Arial MT"/>
        <family val="2"/>
      </rPr>
      <t>09.08.036</t>
    </r>
  </si>
  <si>
    <r>
      <rPr>
        <sz val="8"/>
        <rFont val="Arial MT"/>
        <family val="2"/>
      </rPr>
      <t>INTERRUPTOR DE 1 TECLA BIPOLAR EM CAIXA 4X2 - ELETROD PVC Ø 25MM FLEXIVE NBR 15465</t>
    </r>
  </si>
  <si>
    <r>
      <rPr>
        <sz val="8"/>
        <rFont val="Arial MT"/>
        <family val="2"/>
      </rPr>
      <t>09.08.038</t>
    </r>
  </si>
  <si>
    <r>
      <rPr>
        <sz val="8"/>
        <rFont val="Arial MT"/>
        <family val="2"/>
      </rPr>
      <t>2 INTERRUPTORES 1 TECLA BIPOLAR EM CAIXA 4X4 - ELETROD PVC Ø 25MM FLEXIVEL NBR 15465</t>
    </r>
  </si>
  <si>
    <r>
      <rPr>
        <sz val="8"/>
        <rFont val="Arial MT"/>
        <family val="2"/>
      </rPr>
      <t>09.08.039</t>
    </r>
  </si>
  <si>
    <r>
      <rPr>
        <sz val="8"/>
        <rFont val="Arial MT"/>
        <family val="2"/>
      </rPr>
      <t>3 INTERRUPTORES 1 TECLA BIPOLAR EM CAIXA 4X4 - ELETROD PVC Ø 25MM FLEXIVEL NBR 15465</t>
    </r>
  </si>
  <si>
    <r>
      <rPr>
        <sz val="8"/>
        <rFont val="Arial MT"/>
        <family val="2"/>
      </rPr>
      <t>09.08.041</t>
    </r>
  </si>
  <si>
    <r>
      <rPr>
        <sz val="8"/>
        <rFont val="Arial MT"/>
        <family val="2"/>
      </rPr>
      <t>INTERRUPTOR EM PARALELO EM CAIXA 4X2 - ELETROD PVC Ø 25MM FLEXIVEL NBR 15465</t>
    </r>
  </si>
  <si>
    <r>
      <rPr>
        <sz val="8"/>
        <rFont val="Arial MT"/>
        <family val="2"/>
      </rPr>
      <t>09.08.043</t>
    </r>
  </si>
  <si>
    <r>
      <rPr>
        <sz val="8"/>
        <rFont val="Arial MT"/>
        <family val="2"/>
      </rPr>
      <t>INTERRUPTOR EM PARALELO BIPOLAR EM CAIXA 4X2 - ELETROD PVC Ø 25MM FLEXIVEL NBR 15465</t>
    </r>
  </si>
  <si>
    <r>
      <rPr>
        <sz val="8"/>
        <rFont val="Arial MT"/>
        <family val="2"/>
      </rPr>
      <t>09.08.045</t>
    </r>
  </si>
  <si>
    <r>
      <rPr>
        <sz val="8"/>
        <rFont val="Arial MT"/>
        <family val="2"/>
      </rPr>
      <t>INTERRUPTOR DE 1 TECLA E TOMADA 2P+T EM CAIXA 4X2 - ELETROD PVC Ø 25MM FLEXIVEL NBR 15465</t>
    </r>
  </si>
  <si>
    <r>
      <rPr>
        <sz val="8"/>
        <rFont val="Arial MT"/>
        <family val="2"/>
      </rPr>
      <t>09.08.046</t>
    </r>
  </si>
  <si>
    <r>
      <rPr>
        <sz val="8"/>
        <rFont val="Arial MT"/>
        <family val="2"/>
      </rPr>
      <t>TOMADA 2P+T PADRAO NBR 14136 CORRENTE 10A-250V - ELETROD PVC Ø 25MM FLEXIVEL NBR 15465</t>
    </r>
  </si>
  <si>
    <r>
      <rPr>
        <sz val="8"/>
        <rFont val="Arial MT"/>
        <family val="2"/>
      </rPr>
      <t>09.08.049</t>
    </r>
  </si>
  <si>
    <r>
      <rPr>
        <sz val="8"/>
        <rFont val="Arial MT"/>
        <family val="2"/>
      </rPr>
      <t>TOMADA 2P+T PADRAO NBR 14136 CORRENTE 20A-250V - ELETROD PVC Ø 25MM FLEXIVEL NBR 15465</t>
    </r>
  </si>
  <si>
    <r>
      <rPr>
        <sz val="8"/>
        <rFont val="Arial MT"/>
        <family val="2"/>
      </rPr>
      <t>09.08.050</t>
    </r>
  </si>
  <si>
    <r>
      <rPr>
        <sz val="8"/>
        <rFont val="Arial MT"/>
        <family val="2"/>
      </rPr>
      <t>TOMADA DE PISO 2P+T PADRAO NBR 14136 CORRENTE 10A-250V - ELETROD PVC Ø 25MM FLEXIVEL NBR 15465</t>
    </r>
  </si>
  <si>
    <r>
      <rPr>
        <sz val="8"/>
        <rFont val="Arial MT"/>
        <family val="2"/>
      </rPr>
      <t>09.08.052</t>
    </r>
  </si>
  <si>
    <r>
      <rPr>
        <sz val="8"/>
        <rFont val="Arial MT"/>
        <family val="2"/>
      </rPr>
      <t>PONTO SECO PARA TELEFONE - ELETROD PVC Ø 25MM FLEXIVEL NBR 15465</t>
    </r>
  </si>
  <si>
    <r>
      <rPr>
        <sz val="8"/>
        <rFont val="Arial MT"/>
        <family val="2"/>
      </rPr>
      <t>09.08.054</t>
    </r>
  </si>
  <si>
    <r>
      <rPr>
        <sz val="8"/>
        <rFont val="Arial MT"/>
        <family val="2"/>
      </rPr>
      <t>BOTAO PARA CAMPAINHA - ELETROD PVC Ø 25MM FLEXIVEL NBR 15465</t>
    </r>
  </si>
  <si>
    <r>
      <rPr>
        <sz val="8"/>
        <rFont val="Arial MT"/>
        <family val="2"/>
      </rPr>
      <t>09.08.055</t>
    </r>
  </si>
  <si>
    <r>
      <rPr>
        <sz val="8"/>
        <rFont val="Arial MT"/>
        <family val="2"/>
      </rPr>
      <t>BOTOEIRA PARA ACIONAMENTO DA BOMBA DE INCENDIO</t>
    </r>
  </si>
  <si>
    <r>
      <rPr>
        <sz val="8"/>
        <rFont val="Arial MT"/>
        <family val="2"/>
      </rPr>
      <t>09.08.056</t>
    </r>
  </si>
  <si>
    <r>
      <rPr>
        <sz val="8"/>
        <rFont val="Arial MT"/>
        <family val="2"/>
      </rPr>
      <t>CIGARRA - ELETROD PVC Ø 25MM FLEXIVEL NBR 15465</t>
    </r>
  </si>
  <si>
    <r>
      <rPr>
        <sz val="8"/>
        <rFont val="Arial MT"/>
        <family val="2"/>
      </rPr>
      <t>09.08.057</t>
    </r>
  </si>
  <si>
    <r>
      <rPr>
        <sz val="8"/>
        <rFont val="Arial MT"/>
        <family val="2"/>
      </rPr>
      <t>PONTO SECO P/ INSTALACAO DE SOM/TV/ALARME - ELETROD PVC Ø 25MM FLEXIVEL NBR 15465</t>
    </r>
  </si>
  <si>
    <r>
      <rPr>
        <sz val="8"/>
        <rFont val="Arial MT"/>
        <family val="2"/>
      </rPr>
      <t>09.08.058</t>
    </r>
  </si>
  <si>
    <r>
      <rPr>
        <sz val="8"/>
        <rFont val="Arial MT"/>
        <family val="2"/>
      </rPr>
      <t>INTERRUPTOR DE 1 TECLA SIMPLES CAIXA 4"X2"-ELETR PVC RÍGIDO</t>
    </r>
  </si>
  <si>
    <r>
      <rPr>
        <sz val="8"/>
        <rFont val="Arial MT"/>
        <family val="2"/>
      </rPr>
      <t>09.08.060</t>
    </r>
  </si>
  <si>
    <r>
      <rPr>
        <sz val="8"/>
        <rFont val="Arial MT"/>
        <family val="2"/>
      </rPr>
      <t>INTERRUPTOR 2 TECLAS SIMPLES CAIXA DE 4"X2"-ELETR PVC RIGIDO</t>
    </r>
  </si>
  <si>
    <r>
      <rPr>
        <sz val="8"/>
        <rFont val="Arial MT"/>
        <family val="2"/>
      </rPr>
      <t>09.08.062</t>
    </r>
  </si>
  <si>
    <r>
      <rPr>
        <sz val="8"/>
        <rFont val="Arial MT"/>
        <family val="2"/>
      </rPr>
      <t>INTERRUPTOR 3 TECLAS SIMPLES CAIXA 4"X2"-ELETR PVC RIGIDO</t>
    </r>
  </si>
  <si>
    <r>
      <rPr>
        <sz val="8"/>
        <rFont val="Arial MT"/>
        <family val="2"/>
      </rPr>
      <t>09.08.063</t>
    </r>
  </si>
  <si>
    <r>
      <rPr>
        <sz val="8"/>
        <rFont val="Arial MT"/>
        <family val="2"/>
      </rPr>
      <t>2 INTERRUPTORES DE 1 TECLA EM CAIXA 4"X4"-ELETRODUTO DE PVC</t>
    </r>
  </si>
  <si>
    <r>
      <rPr>
        <sz val="8"/>
        <rFont val="Arial MT"/>
        <family val="2"/>
      </rPr>
      <t>09.08.065</t>
    </r>
  </si>
  <si>
    <r>
      <rPr>
        <sz val="8"/>
        <rFont val="Arial MT"/>
        <family val="2"/>
      </rPr>
      <t>3 INTERRUPTORES DE 1 TECLA EM CAIXA 4"X4"-ELETRODUTO DE PVC</t>
    </r>
  </si>
  <si>
    <r>
      <rPr>
        <sz val="8"/>
        <rFont val="Arial MT"/>
        <family val="2"/>
      </rPr>
      <t>09.08.066</t>
    </r>
  </si>
  <si>
    <r>
      <rPr>
        <sz val="8"/>
        <rFont val="Arial MT"/>
        <family val="2"/>
      </rPr>
      <t>TOMADA INDUSTRIAL DE PAREDE 2P+T 32A 220/240V ESTANQUE IP65-ELETR PVC Ø 25MM  FLEXIVEL NBR 15465</t>
    </r>
  </si>
  <si>
    <r>
      <rPr>
        <sz val="8"/>
        <rFont val="Arial MT"/>
        <family val="2"/>
      </rPr>
      <t>09.08.067</t>
    </r>
  </si>
  <si>
    <r>
      <rPr>
        <sz val="8"/>
        <rFont val="Arial MT"/>
        <family val="2"/>
      </rPr>
      <t>INTERRUPTOR 1 TECLA BIPOLAR SIMPLES CAIXA 4"X2"- ELETR PVC RIGIDO</t>
    </r>
  </si>
  <si>
    <r>
      <rPr>
        <sz val="8"/>
        <rFont val="Arial MT"/>
        <family val="2"/>
      </rPr>
      <t>09.08.069</t>
    </r>
  </si>
  <si>
    <r>
      <rPr>
        <sz val="8"/>
        <rFont val="Arial MT"/>
        <family val="2"/>
      </rPr>
      <t>2 INTERRUPTORES 1 TECLA BIPOLAR SIMPLES CAIXA 4"X4"-ELETR PVC RIGIDO</t>
    </r>
  </si>
  <si>
    <r>
      <rPr>
        <sz val="8"/>
        <rFont val="Arial MT"/>
        <family val="2"/>
      </rPr>
      <t>09.08.070</t>
    </r>
  </si>
  <si>
    <r>
      <rPr>
        <sz val="8"/>
        <rFont val="Arial MT"/>
        <family val="2"/>
      </rPr>
      <t>3 INTERRUPTORES DE 1 TECLA BIPOLAR EM CAIXA 4"X4"-ELETRODUTO DE PVC</t>
    </r>
  </si>
  <si>
    <r>
      <rPr>
        <sz val="8"/>
        <rFont val="Arial MT"/>
        <family val="2"/>
      </rPr>
      <t>09.08.071</t>
    </r>
  </si>
  <si>
    <r>
      <rPr>
        <sz val="8"/>
        <rFont val="Arial MT"/>
        <family val="2"/>
      </rPr>
      <t>INTERRUPTOR 1 TECLA PARALELO SIMPLES CAIXA 4"X2"- ELETR PVC RIGIDO</t>
    </r>
  </si>
  <si>
    <r>
      <rPr>
        <sz val="8"/>
        <rFont val="Arial MT"/>
        <family val="2"/>
      </rPr>
      <t>09.08.073</t>
    </r>
  </si>
  <si>
    <r>
      <rPr>
        <sz val="8"/>
        <rFont val="Arial MT"/>
        <family val="2"/>
      </rPr>
      <t>INTERRUPTOR 1 TECLA PARALELO BIPOLAR CAIXA 4"X2"- ELETR PVC RIGIDO</t>
    </r>
  </si>
  <si>
    <r>
      <rPr>
        <sz val="8"/>
        <rFont val="Arial MT"/>
        <family val="2"/>
      </rPr>
      <t>09.08.075</t>
    </r>
  </si>
  <si>
    <r>
      <rPr>
        <sz val="8"/>
        <rFont val="Arial MT"/>
        <family val="2"/>
      </rPr>
      <t>INTERRUPTOR 1 TECLA SIMPLES/TOMADA 2P+T PADRÃO NBR 14136 CORRENTE 10A ELETROD.PVC RIGIDO</t>
    </r>
  </si>
  <si>
    <r>
      <rPr>
        <sz val="8"/>
        <rFont val="Arial MT"/>
        <family val="2"/>
      </rPr>
      <t>09.08.076</t>
    </r>
  </si>
  <si>
    <r>
      <rPr>
        <sz val="8"/>
        <rFont val="Arial MT"/>
        <family val="2"/>
      </rPr>
      <t>TOMADA INDUSTRIAL DE PAREDE 2P+T 32 AMPERES 220/240V ESTANQUE IP65 ELETROD.PVC RÍGIDO</t>
    </r>
  </si>
  <si>
    <r>
      <rPr>
        <sz val="8"/>
        <rFont val="Arial MT"/>
        <family val="2"/>
      </rPr>
      <t>09.08.079</t>
    </r>
  </si>
  <si>
    <r>
      <rPr>
        <sz val="8"/>
        <rFont val="Arial MT"/>
        <family val="2"/>
      </rPr>
      <t>TOMADA 2P+T PADRAO NBR 14136 CORRENTE 10A-250V-ELETR. PVC RÍGIDO</t>
    </r>
  </si>
  <si>
    <r>
      <rPr>
        <sz val="8"/>
        <rFont val="Arial MT"/>
        <family val="2"/>
      </rPr>
      <t>09.08.080</t>
    </r>
  </si>
  <si>
    <r>
      <rPr>
        <sz val="8"/>
        <rFont val="Arial MT"/>
        <family val="2"/>
      </rPr>
      <t>TOMADA DE PISO 2P+T PADRAO NBR 14136 CORRENTE 10A-250V-ELETR PVC RÍGIDO</t>
    </r>
  </si>
  <si>
    <r>
      <rPr>
        <sz val="8"/>
        <rFont val="Arial MT"/>
        <family val="2"/>
      </rPr>
      <t>09.08.081</t>
    </r>
  </si>
  <si>
    <r>
      <rPr>
        <sz val="8"/>
        <rFont val="Arial MT"/>
        <family val="2"/>
      </rPr>
      <t>PONTO SECO PARA TELEFONE-ELETRODUTO DE PVC</t>
    </r>
  </si>
  <si>
    <r>
      <rPr>
        <sz val="8"/>
        <rFont val="Arial MT"/>
        <family val="2"/>
      </rPr>
      <t>09.08.082</t>
    </r>
  </si>
  <si>
    <r>
      <rPr>
        <sz val="8"/>
        <rFont val="Arial MT"/>
        <family val="2"/>
      </rPr>
      <t>TOMADA DE PISO PARA TEL/LOGICA - ELETRODUTO DE PVC</t>
    </r>
  </si>
  <si>
    <r>
      <rPr>
        <sz val="8"/>
        <rFont val="Arial MT"/>
        <family val="2"/>
      </rPr>
      <t>09.08.083</t>
    </r>
  </si>
  <si>
    <r>
      <rPr>
        <sz val="8"/>
        <rFont val="Arial MT"/>
        <family val="2"/>
      </rPr>
      <t>BOTAO PARA CIGARRA - ELETRODUTO DE PVC</t>
    </r>
  </si>
  <si>
    <r>
      <rPr>
        <sz val="8"/>
        <rFont val="Arial MT"/>
        <family val="2"/>
      </rPr>
      <t>09.08.084</t>
    </r>
  </si>
  <si>
    <r>
      <rPr>
        <sz val="8"/>
        <rFont val="Arial MT"/>
        <family val="2"/>
      </rPr>
      <t>CIGARRA PARA CHAMADA DE AULA - ELETRODUTO DE PVC</t>
    </r>
  </si>
  <si>
    <r>
      <rPr>
        <sz val="8"/>
        <rFont val="Arial MT"/>
        <family val="2"/>
      </rPr>
      <t>09.08.085</t>
    </r>
  </si>
  <si>
    <r>
      <rPr>
        <sz val="8"/>
        <rFont val="Arial MT"/>
        <family val="2"/>
      </rPr>
      <t>PONTO SECO P/INSTALACAO DE SOM/TV/ALARME/LOGICA - ELETRODUTO PVC</t>
    </r>
  </si>
  <si>
    <r>
      <rPr>
        <sz val="8"/>
        <rFont val="Arial MT"/>
        <family val="2"/>
      </rPr>
      <t>09.08.086</t>
    </r>
  </si>
  <si>
    <r>
      <rPr>
        <sz val="8"/>
        <rFont val="Arial MT"/>
        <family val="2"/>
      </rPr>
      <t>ACIONADOR DO ALARME DE INCENDIO</t>
    </r>
  </si>
  <si>
    <r>
      <rPr>
        <sz val="8"/>
        <rFont val="Arial MT"/>
        <family val="2"/>
      </rPr>
      <t>09.08.087</t>
    </r>
  </si>
  <si>
    <r>
      <rPr>
        <sz val="8"/>
        <rFont val="Arial MT"/>
        <family val="2"/>
      </rPr>
      <t>SIRENE PARA ALARME DE EMERGENCIA- ELETRODUTO DE PVC</t>
    </r>
  </si>
  <si>
    <r>
      <rPr>
        <sz val="8"/>
        <rFont val="Arial MT"/>
        <family val="2"/>
      </rPr>
      <t>09.08.089</t>
    </r>
  </si>
  <si>
    <r>
      <rPr>
        <sz val="8"/>
        <rFont val="Arial MT"/>
        <family val="2"/>
      </rPr>
      <t>TOMADA 2P+T PADRAO NBR 14136, CORRENTE 20A-250V-ELETR.PVC RIGIDO</t>
    </r>
  </si>
  <si>
    <r>
      <rPr>
        <sz val="8"/>
        <rFont val="Arial MT"/>
        <family val="2"/>
      </rPr>
      <t>09.08.090</t>
    </r>
  </si>
  <si>
    <r>
      <rPr>
        <sz val="8"/>
        <rFont val="Arial MT"/>
        <family val="2"/>
      </rPr>
      <t>DETECTOR DE FUMAÇA OPTICO CONVENCIONAL-ELETROD.AÇO GALV.A QUENTE</t>
    </r>
  </si>
  <si>
    <r>
      <rPr>
        <sz val="8"/>
        <rFont val="Arial MT"/>
        <family val="2"/>
      </rPr>
      <t>09.08.092</t>
    </r>
  </si>
  <si>
    <r>
      <rPr>
        <sz val="8"/>
        <rFont val="Arial MT"/>
        <family val="2"/>
      </rPr>
      <t>PONTO SECO P/INSTALACAO DE SOM / TV /ALARME / LOGICA EM CONDULETE ALUMINIO 4X2 ELETRODUTO GALV.ELETROLITICA / PRE ZINCADO  Ø 3/4 (20MM) USO INTERNO APARENTE</t>
    </r>
  </si>
  <si>
    <r>
      <rPr>
        <sz val="8"/>
        <rFont val="Arial MT"/>
        <family val="2"/>
      </rPr>
      <t>09.08.096</t>
    </r>
  </si>
  <si>
    <r>
      <rPr>
        <sz val="8"/>
        <rFont val="Arial MT"/>
        <family val="2"/>
      </rPr>
      <t>TOMADA INDUSTRIAL DE PAREDE 2P+T 32A 220/240V ESTANQUE IP65 ELETR AÇO GALV.A QUENTE</t>
    </r>
  </si>
  <si>
    <r>
      <rPr>
        <sz val="8"/>
        <rFont val="Arial MT"/>
        <family val="2"/>
      </rPr>
      <t>09.08.099</t>
    </r>
  </si>
  <si>
    <r>
      <rPr>
        <sz val="8"/>
        <rFont val="Arial MT"/>
        <family val="2"/>
      </rPr>
      <t>SERVICOS DE INTERRUPTORES E TOMADAS</t>
    </r>
  </si>
  <si>
    <r>
      <rPr>
        <sz val="8"/>
        <rFont val="Arial MT"/>
        <family val="2"/>
      </rPr>
      <t>09.09.011</t>
    </r>
  </si>
  <si>
    <r>
      <rPr>
        <sz val="8"/>
        <rFont val="Arial MT"/>
        <family val="2"/>
      </rPr>
      <t>IL-102 PROJETOR ANGULAR LÂMPADA LED &lt;=200 W C/DIFUSOR DE POLICARBONATO QUADRA DE ESPORTE COBERTA</t>
    </r>
  </si>
  <si>
    <r>
      <rPr>
        <sz val="8"/>
        <rFont val="Arial MT"/>
        <family val="2"/>
      </rPr>
      <t>09.09.014</t>
    </r>
  </si>
  <si>
    <r>
      <rPr>
        <sz val="8"/>
        <rFont val="Arial MT"/>
        <family val="2"/>
      </rPr>
      <t>IL-103  ARANDELA PARA CIRCULAÇÕES COM LÂMPADA BULBO LED &lt;=13W.</t>
    </r>
  </si>
  <si>
    <r>
      <rPr>
        <sz val="8"/>
        <rFont val="Arial MT"/>
        <family val="2"/>
      </rPr>
      <t>09.09.018</t>
    </r>
  </si>
  <si>
    <r>
      <rPr>
        <sz val="8"/>
        <rFont val="Arial MT"/>
        <family val="2"/>
      </rPr>
      <t>09.09.024</t>
    </r>
  </si>
  <si>
    <r>
      <rPr>
        <sz val="8"/>
        <rFont val="Arial MT"/>
        <family val="2"/>
      </rPr>
      <t>IL-96 LUMINÁRIA LED QUADRADA DE SOBREPOR DIMERIZÁVEL COM DIFUSOR TRANSLÚCIDO &lt;= 40W</t>
    </r>
  </si>
  <si>
    <r>
      <rPr>
        <sz val="8"/>
        <rFont val="Arial MT"/>
        <family val="2"/>
      </rPr>
      <t>09.09.025</t>
    </r>
  </si>
  <si>
    <r>
      <rPr>
        <sz val="8"/>
        <rFont val="Arial MT"/>
        <family val="2"/>
      </rPr>
      <t>IL-13 REFLETOR PARA LAMPADA DE VAPOR METÁLICO 70W</t>
    </r>
  </si>
  <si>
    <r>
      <rPr>
        <sz val="8"/>
        <rFont val="Arial MT"/>
        <family val="2"/>
      </rPr>
      <t>09.09.026</t>
    </r>
  </si>
  <si>
    <r>
      <rPr>
        <sz val="8"/>
        <rFont val="Arial MT"/>
        <family val="2"/>
      </rPr>
      <t>IL-14 REFLETOR COM GRADE PARA LAMPADA DE VAPOR METÁLICO 70 W</t>
    </r>
  </si>
  <si>
    <r>
      <rPr>
        <sz val="8"/>
        <rFont val="Arial MT"/>
        <family val="2"/>
      </rPr>
      <t>09.09.030</t>
    </r>
  </si>
  <si>
    <r>
      <rPr>
        <sz val="8"/>
        <rFont val="Arial MT"/>
        <family val="2"/>
      </rPr>
      <t>LUMINÁRIA SOBREPOR  LED TUBULAR VIDRO 1X18W TEMPERATURA DE COR 4000ºK</t>
    </r>
  </si>
  <si>
    <r>
      <rPr>
        <sz val="8"/>
        <rFont val="Arial MT"/>
        <family val="2"/>
      </rPr>
      <t>09.09.034</t>
    </r>
  </si>
  <si>
    <r>
      <rPr>
        <sz val="8"/>
        <rFont val="Arial MT"/>
        <family val="2"/>
      </rPr>
      <t>IL-42 LUMINARIA C/ DIFUSOR TRANSPARENTE P/ LAMPADA FLUOR (2X32W)</t>
    </r>
  </si>
  <si>
    <r>
      <rPr>
        <sz val="8"/>
        <rFont val="Arial MT"/>
        <family val="2"/>
      </rPr>
      <t>09.09.036</t>
    </r>
  </si>
  <si>
    <r>
      <rPr>
        <sz val="8"/>
        <rFont val="Arial MT"/>
        <family val="2"/>
      </rPr>
      <t>IL-57 REFLETOR C/ GRADE P/ VAPOR MET 150W</t>
    </r>
  </si>
  <si>
    <r>
      <rPr>
        <sz val="8"/>
        <rFont val="Arial MT"/>
        <family val="2"/>
      </rPr>
      <t>09.09.037</t>
    </r>
  </si>
  <si>
    <r>
      <rPr>
        <sz val="8"/>
        <rFont val="Arial MT"/>
        <family val="2"/>
      </rPr>
      <t>IL-58 ILUMINACAO P/ QUADRA DE ESP. COB. LAMP. VAPOR METALICO (1X250W)</t>
    </r>
  </si>
  <si>
    <r>
      <rPr>
        <sz val="8"/>
        <rFont val="Arial MT"/>
        <family val="2"/>
      </rPr>
      <t>09.09.038</t>
    </r>
  </si>
  <si>
    <r>
      <rPr>
        <sz val="8"/>
        <rFont val="Arial MT"/>
        <family val="2"/>
      </rPr>
      <t>IL-90 LUMINÁRIA LED DE SOBREPOR C/DIFUSOR TRANSLÚCIDO &lt;= 39W</t>
    </r>
  </si>
  <si>
    <r>
      <rPr>
        <sz val="8"/>
        <rFont val="Arial MT"/>
        <family val="2"/>
      </rPr>
      <t>09.09.039</t>
    </r>
  </si>
  <si>
    <r>
      <rPr>
        <sz val="8"/>
        <rFont val="Arial MT"/>
        <family val="2"/>
      </rPr>
      <t>IL-94 LUMINÁRIA LED QUADRADA DE SOBREPOR C/DIFUSOR TRANSLÚCIDO &lt;= 40W</t>
    </r>
  </si>
  <si>
    <r>
      <rPr>
        <sz val="8"/>
        <rFont val="Arial MT"/>
        <family val="2"/>
      </rPr>
      <t>09.09.040</t>
    </r>
  </si>
  <si>
    <r>
      <rPr>
        <sz val="8"/>
        <rFont val="Arial MT"/>
        <family val="2"/>
      </rPr>
      <t>IL-89 LUMINÁRIA LED DE EMBUTIR COM DIFUSOR TRANSLÚCIDO  &lt;= 24W</t>
    </r>
  </si>
  <si>
    <r>
      <rPr>
        <sz val="8"/>
        <rFont val="Arial MT"/>
        <family val="2"/>
      </rPr>
      <t>09.09.041</t>
    </r>
  </si>
  <si>
    <r>
      <rPr>
        <sz val="8"/>
        <rFont val="Arial MT"/>
        <family val="2"/>
      </rPr>
      <t>IL-88 LUMINÁRIA LED DE SOBREPOR C/DIFUSOR TRANSLÚCIDO &lt;=24W</t>
    </r>
  </si>
  <si>
    <r>
      <rPr>
        <sz val="8"/>
        <rFont val="Arial MT"/>
        <family val="2"/>
      </rPr>
      <t>09.09.043</t>
    </r>
  </si>
  <si>
    <r>
      <rPr>
        <sz val="8"/>
        <rFont val="Arial MT"/>
        <family val="2"/>
      </rPr>
      <t>IL-91 LUMINÁRIA LED DE EMBUTIR COM DIFUSOR TRANSLÚCIDO &lt;= 39W</t>
    </r>
  </si>
  <si>
    <r>
      <rPr>
        <sz val="8"/>
        <rFont val="Arial MT"/>
        <family val="2"/>
      </rPr>
      <t>09.09.044</t>
    </r>
  </si>
  <si>
    <r>
      <rPr>
        <sz val="8"/>
        <rFont val="Arial MT"/>
        <family val="2"/>
      </rPr>
      <t>IL-05 ARANDELA BLINDADA</t>
    </r>
  </si>
  <si>
    <r>
      <rPr>
        <sz val="8"/>
        <rFont val="Arial MT"/>
        <family val="2"/>
      </rPr>
      <t>09.09.045</t>
    </r>
  </si>
  <si>
    <r>
      <rPr>
        <sz val="8"/>
        <rFont val="Arial MT"/>
        <family val="2"/>
      </rPr>
      <t>LUMINARIA DE LED TUBULAR DRIVER INTEGRADO C=594MM H=72MM  PARA FIXAÇAO NO PERFILADO COM DIFUSOR ACRILICO TRANSPARENTE - USO EXCLUSIV SALA DE INOVAÇÃO</t>
    </r>
  </si>
  <si>
    <r>
      <rPr>
        <sz val="8"/>
        <rFont val="Arial MT"/>
        <family val="2"/>
      </rPr>
      <t>09.09.046</t>
    </r>
  </si>
  <si>
    <r>
      <rPr>
        <sz val="8"/>
        <rFont val="Arial MT"/>
        <family val="2"/>
      </rPr>
      <t>IL-59 ILUMINAÇÃO P/PASSAGEM COBERTA E CIRCULAÇÕES</t>
    </r>
  </si>
  <si>
    <r>
      <rPr>
        <sz val="8"/>
        <rFont val="Arial MT"/>
        <family val="2"/>
      </rPr>
      <t>09.09.047</t>
    </r>
  </si>
  <si>
    <r>
      <rPr>
        <sz val="8"/>
        <rFont val="Arial MT"/>
        <family val="2"/>
      </rPr>
      <t>IL-93LUMINÁRIA LED PENDENTE COM DIFUSOR TRANSLÚCIDO &lt;= 39W</t>
    </r>
  </si>
  <si>
    <r>
      <rPr>
        <sz val="8"/>
        <rFont val="Arial MT"/>
        <family val="2"/>
      </rPr>
      <t>09.09.048</t>
    </r>
  </si>
  <si>
    <r>
      <rPr>
        <sz val="8"/>
        <rFont val="Arial MT"/>
        <family val="2"/>
      </rPr>
      <t>IL-95 LUMINÁRIA LED QUADRADA DE EMBUTIR COM DIFUSOR TRANSLÚCIDO &lt;= 40W</t>
    </r>
  </si>
  <si>
    <r>
      <rPr>
        <sz val="8"/>
        <rFont val="Arial MT"/>
        <family val="2"/>
      </rPr>
      <t>09.09.049</t>
    </r>
  </si>
  <si>
    <r>
      <rPr>
        <sz val="8"/>
        <rFont val="Arial MT"/>
        <family val="2"/>
      </rPr>
      <t>IL-97 LUMINÁRIA LED  QUADRADA DIMERIZÁVEL DE EMBUTIR COM DIFUSOR TRANSLÚCIDO &lt;= 40W</t>
    </r>
  </si>
  <si>
    <r>
      <rPr>
        <sz val="8"/>
        <rFont val="Arial MT"/>
        <family val="2"/>
      </rPr>
      <t>09.09.051</t>
    </r>
  </si>
  <si>
    <r>
      <rPr>
        <sz val="8"/>
        <rFont val="Arial MT"/>
        <family val="2"/>
      </rPr>
      <t>IL-44 LUMINARIA PARA LAMPADA FLUORESCENTE (1X32W)</t>
    </r>
  </si>
  <si>
    <r>
      <rPr>
        <sz val="8"/>
        <rFont val="Arial MT"/>
        <family val="2"/>
      </rPr>
      <t>09.09.052</t>
    </r>
  </si>
  <si>
    <r>
      <rPr>
        <sz val="8"/>
        <rFont val="Arial MT"/>
        <family val="2"/>
      </rPr>
      <t>IL-45 LUMINARIA PARA LAMPADA FLUORESCENTE (2X32W)</t>
    </r>
  </si>
  <si>
    <r>
      <rPr>
        <sz val="8"/>
        <rFont val="Arial MT"/>
        <family val="2"/>
      </rPr>
      <t>09.09.055</t>
    </r>
  </si>
  <si>
    <r>
      <rPr>
        <sz val="8"/>
        <rFont val="Arial MT"/>
        <family val="2"/>
      </rPr>
      <t>IL-48 LUMINARIA ABERTA C/ REFLETOR E PEND P/FLUOR (2X32W)</t>
    </r>
  </si>
  <si>
    <r>
      <rPr>
        <sz val="8"/>
        <rFont val="Arial MT"/>
        <family val="2"/>
      </rPr>
      <t>09.09.057</t>
    </r>
  </si>
  <si>
    <r>
      <rPr>
        <sz val="8"/>
        <rFont val="Arial MT"/>
        <family val="2"/>
      </rPr>
      <t>LUMINÁRIA SOBREPOR  LED TUBULAR VIDRO 2X18W TEMPERATURA DE COR 4000ºK</t>
    </r>
  </si>
  <si>
    <r>
      <rPr>
        <sz val="8"/>
        <rFont val="Arial MT"/>
        <family val="2"/>
      </rPr>
      <t>09.09.058</t>
    </r>
  </si>
  <si>
    <r>
      <rPr>
        <sz val="8"/>
        <rFont val="Arial MT"/>
        <family val="2"/>
      </rPr>
      <t>IL-86 LUMINÁRIA LED HERMÉTICA DE SOBREPOR C/DIFUSOR TRANSLÚCIDO &lt;= 36W</t>
    </r>
  </si>
  <si>
    <r>
      <rPr>
        <sz val="8"/>
        <rFont val="Arial MT"/>
        <family val="2"/>
      </rPr>
      <t>09.09.059</t>
    </r>
  </si>
  <si>
    <r>
      <rPr>
        <sz val="8"/>
        <rFont val="Arial MT"/>
        <family val="2"/>
      </rPr>
      <t>IL-87 LUMINÁRIA LED HERMÉTICA DE SOBREPOR C/DIFUSOR TRANSLÚCIDO &lt;= 50W</t>
    </r>
  </si>
  <si>
    <r>
      <rPr>
        <sz val="8"/>
        <rFont val="Arial MT"/>
        <family val="2"/>
      </rPr>
      <t>09.09.060</t>
    </r>
  </si>
  <si>
    <r>
      <rPr>
        <sz val="8"/>
        <rFont val="Arial MT"/>
        <family val="2"/>
      </rPr>
      <t>IL-60 LUMINARIA DE SOBREPOR C/REFLETOR E ALETAS P/LAMP.FLUORESCENTE (2X32W)</t>
    </r>
  </si>
  <si>
    <r>
      <rPr>
        <sz val="8"/>
        <rFont val="Arial MT"/>
        <family val="2"/>
      </rPr>
      <t>09.09.065</t>
    </r>
  </si>
  <si>
    <r>
      <rPr>
        <sz val="8"/>
        <rFont val="Arial MT"/>
        <family val="2"/>
      </rPr>
      <t>IL-67 LUMINÁRIA DE EMBUTIR C/REFLETOR SEM ALETAS (2X32W)</t>
    </r>
  </si>
  <si>
    <r>
      <rPr>
        <sz val="8"/>
        <rFont val="Arial MT"/>
        <family val="2"/>
      </rPr>
      <t>09.09.067</t>
    </r>
  </si>
  <si>
    <r>
      <rPr>
        <sz val="8"/>
        <rFont val="Arial MT"/>
        <family val="2"/>
      </rPr>
      <t>IL-98 LUMINÁRIA LED SUSPENSA &lt;=  68W Ø 190MM</t>
    </r>
  </si>
  <si>
    <r>
      <rPr>
        <sz val="8"/>
        <rFont val="Arial MT"/>
        <family val="2"/>
      </rPr>
      <t>09.09.069</t>
    </r>
  </si>
  <si>
    <r>
      <rPr>
        <sz val="8"/>
        <rFont val="Arial MT"/>
        <family val="2"/>
      </rPr>
      <t>IL-69 LUMINARIA C/DIFUSOR TRANSLUCIDO P/LAMPADAS FLUOR. (2X32W)</t>
    </r>
  </si>
  <si>
    <r>
      <rPr>
        <sz val="8"/>
        <rFont val="Arial MT"/>
        <family val="2"/>
      </rPr>
      <t>09.09.072</t>
    </r>
  </si>
  <si>
    <r>
      <rPr>
        <sz val="8"/>
        <rFont val="Arial MT"/>
        <family val="2"/>
      </rPr>
      <t>IL-72 LUMINARIA PRISMATICA TRANSP.P/LAMPADA A VAPOR METALICO (250W)</t>
    </r>
  </si>
  <si>
    <r>
      <rPr>
        <sz val="8"/>
        <rFont val="Arial MT"/>
        <family val="2"/>
      </rPr>
      <t>09.09.076</t>
    </r>
  </si>
  <si>
    <r>
      <rPr>
        <sz val="8"/>
        <rFont val="Arial MT"/>
        <family val="2"/>
      </rPr>
      <t>IL-99 LUMINÁRIA LED SUSPENSA &lt;= 150W  Ø 270 MM INSTALAÇÃO ACIMA DE 5M</t>
    </r>
  </si>
  <si>
    <r>
      <rPr>
        <sz val="8"/>
        <rFont val="Arial MT"/>
        <family val="2"/>
      </rPr>
      <t>09.09.083</t>
    </r>
  </si>
  <si>
    <r>
      <rPr>
        <sz val="8"/>
        <rFont val="Arial MT"/>
        <family val="2"/>
      </rPr>
      <t>IL-83 ILUMINAÇÃO AUTONOMA DE EMERGÊNCIA - LED</t>
    </r>
  </si>
  <si>
    <r>
      <rPr>
        <sz val="8"/>
        <rFont val="Arial MT"/>
        <family val="2"/>
      </rPr>
      <t>09.09.084</t>
    </r>
  </si>
  <si>
    <r>
      <rPr>
        <sz val="8"/>
        <rFont val="Arial MT"/>
        <family val="2"/>
      </rPr>
      <t>IL-99 LUMINÁRIA LED SUSPENSA &lt;= 150W  Ø 450 MM INSTALAÇÃO ACIMA DE 5M</t>
    </r>
  </si>
  <si>
    <r>
      <rPr>
        <sz val="8"/>
        <rFont val="Arial MT"/>
        <family val="2"/>
      </rPr>
      <t>09.09.085</t>
    </r>
  </si>
  <si>
    <r>
      <rPr>
        <sz val="8"/>
        <rFont val="Arial MT"/>
        <family val="2"/>
      </rPr>
      <t>IL-92 LUMINÁRIA LED PENDENTE COM DIFUSOR TRANSLÚCIDO &lt;= 24W</t>
    </r>
  </si>
  <si>
    <r>
      <rPr>
        <sz val="8"/>
        <rFont val="Arial MT"/>
        <family val="2"/>
      </rPr>
      <t>09.09.086</t>
    </r>
  </si>
  <si>
    <r>
      <rPr>
        <sz val="8"/>
        <rFont val="Arial MT"/>
        <family val="2"/>
      </rPr>
      <t xml:space="preserve">IL-98 LUMINÁRIA LED SUSPENSA &lt;= 68W  Ø 385 MM .
</t>
    </r>
    <r>
      <rPr>
        <sz val="8"/>
        <rFont val="Arial MT"/>
        <family val="2"/>
      </rPr>
      <t>.</t>
    </r>
  </si>
  <si>
    <r>
      <rPr>
        <sz val="8"/>
        <rFont val="Arial MT"/>
        <family val="2"/>
      </rPr>
      <t>09.09.099</t>
    </r>
  </si>
  <si>
    <r>
      <rPr>
        <sz val="8"/>
        <rFont val="Arial MT"/>
        <family val="2"/>
      </rPr>
      <t>SERVICOS DE ILUMINACAO</t>
    </r>
  </si>
  <si>
    <r>
      <rPr>
        <sz val="8"/>
        <rFont val="Arial MT"/>
        <family val="2"/>
      </rPr>
      <t>09.10.002</t>
    </r>
  </si>
  <si>
    <r>
      <rPr>
        <sz val="8"/>
        <rFont val="Arial MT"/>
        <family val="2"/>
      </rPr>
      <t>CENTRO DE LUZ EM CAIXA FM - ELETROD PVC Ø 25MM FLEXIVEL NBR 15465</t>
    </r>
  </si>
  <si>
    <r>
      <rPr>
        <sz val="8"/>
        <rFont val="Arial MT"/>
        <family val="2"/>
      </rPr>
      <t>09.10.003</t>
    </r>
  </si>
  <si>
    <r>
      <rPr>
        <sz val="8"/>
        <rFont val="Arial MT"/>
        <family val="2"/>
      </rPr>
      <t>CENTRO DE LUZ EM CAIXA FM ELETRODUTO DE PVC</t>
    </r>
  </si>
  <si>
    <r>
      <rPr>
        <sz val="8"/>
        <rFont val="Arial MT"/>
        <family val="2"/>
      </rPr>
      <t>09.10.011</t>
    </r>
  </si>
  <si>
    <r>
      <rPr>
        <sz val="8"/>
        <rFont val="Arial MT"/>
        <family val="2"/>
      </rPr>
      <t>CENTRO DE LUZ EM CONDULETE-ELETRODUTO DE PVC</t>
    </r>
  </si>
  <si>
    <r>
      <rPr>
        <sz val="8"/>
        <rFont val="Arial MT"/>
        <family val="2"/>
      </rPr>
      <t>09.10.013</t>
    </r>
  </si>
  <si>
    <r>
      <rPr>
        <sz val="8"/>
        <rFont val="Arial MT"/>
        <family val="2"/>
      </rPr>
      <t>CENTRO DE LUZ EM CONDULETE - ELETROD PVC Ø 25MM FLEXIVEL NBR 15465</t>
    </r>
  </si>
  <si>
    <r>
      <rPr>
        <sz val="8"/>
        <rFont val="Arial MT"/>
        <family val="2"/>
      </rPr>
      <t>09.10.020</t>
    </r>
  </si>
  <si>
    <r>
      <rPr>
        <sz val="8"/>
        <rFont val="Arial MT"/>
        <family val="2"/>
      </rPr>
      <t>PROLONGADOR CAIXA DE PASSAGEM PLASTICA  LAJE DE CONCRETO</t>
    </r>
  </si>
  <si>
    <r>
      <rPr>
        <sz val="8"/>
        <rFont val="Arial MT"/>
        <family val="2"/>
      </rPr>
      <t>09.10.021</t>
    </r>
  </si>
  <si>
    <r>
      <rPr>
        <sz val="8"/>
        <rFont val="Arial MT"/>
        <family val="2"/>
      </rPr>
      <t>CENTRO DE LUZ EM PERFILADOS-CAIXA FM</t>
    </r>
  </si>
  <si>
    <r>
      <rPr>
        <sz val="8"/>
        <rFont val="Arial MT"/>
        <family val="2"/>
      </rPr>
      <t>09.10.023</t>
    </r>
  </si>
  <si>
    <r>
      <rPr>
        <sz val="8"/>
        <rFont val="Arial MT"/>
        <family val="2"/>
      </rPr>
      <t>CENTRO DE LUZ EM PERFILADO-TOMADA DE LIGACAO - ELETROD PVC Ø 25MM FLEXIVEL NBR 15465</t>
    </r>
  </si>
  <si>
    <r>
      <rPr>
        <sz val="8"/>
        <rFont val="Arial MT"/>
        <family val="2"/>
      </rPr>
      <t>09.10.024</t>
    </r>
  </si>
  <si>
    <r>
      <rPr>
        <sz val="8"/>
        <rFont val="Arial MT"/>
        <family val="2"/>
      </rPr>
      <t>CENTRO DE LUZ EM PERFILADO-TOMADA DE LIGACAO - ELETRODUTO DE PVC</t>
    </r>
  </si>
  <si>
    <r>
      <rPr>
        <sz val="8"/>
        <rFont val="Arial MT"/>
        <family val="2"/>
      </rPr>
      <t>09.10.026</t>
    </r>
  </si>
  <si>
    <r>
      <rPr>
        <sz val="8"/>
        <rFont val="Arial MT"/>
        <family val="2"/>
      </rPr>
      <t>CENTRO DE LUZ EM CONDULETE ALUMINIO 4X2 ELETRODUTO GALV.ELETROLITICA / PRE ZINCADO  Ø 3/4 (20MM) USO INTERNO APARENTE</t>
    </r>
  </si>
  <si>
    <r>
      <rPr>
        <sz val="8"/>
        <rFont val="Arial MT"/>
        <family val="2"/>
      </rPr>
      <t>09.10.027</t>
    </r>
  </si>
  <si>
    <r>
      <rPr>
        <sz val="8"/>
        <rFont val="Arial MT"/>
        <family val="2"/>
      </rPr>
      <t>CENTRO DE LUZ CAIXA DE PASSAGEM PLASTICA SEXTAVADA COM TAMPA LAJE DE CONCRETO</t>
    </r>
  </si>
  <si>
    <r>
      <rPr>
        <sz val="8"/>
        <rFont val="Arial MT"/>
        <family val="2"/>
      </rPr>
      <t>09.10.028</t>
    </r>
  </si>
  <si>
    <r>
      <rPr>
        <sz val="8"/>
        <rFont val="Arial MT"/>
        <family val="2"/>
      </rPr>
      <t>CENTRO DE LUZ CAIXA DE PASSAGEM PLASTICA OCTAGONAL COM TAMPA LAJE DE CONCRETO</t>
    </r>
  </si>
  <si>
    <r>
      <rPr>
        <sz val="8"/>
        <rFont val="Arial MT"/>
        <family val="2"/>
      </rPr>
      <t>09.10.029</t>
    </r>
  </si>
  <si>
    <r>
      <rPr>
        <sz val="8"/>
        <rFont val="Arial MT"/>
        <family val="2"/>
      </rPr>
      <t>CENTRO DE LUZ CAIXA DE PASSAGEM  PLASTICA DECAGONAL COM TAMPA LAJE DE CONCRETO</t>
    </r>
  </si>
  <si>
    <r>
      <rPr>
        <sz val="8"/>
        <rFont val="Arial MT"/>
        <family val="2"/>
      </rPr>
      <t>09.10.030</t>
    </r>
  </si>
  <si>
    <r>
      <rPr>
        <sz val="8"/>
        <rFont val="Arial MT"/>
        <family val="2"/>
      </rPr>
      <t>SENSOR DE PRESENÇA INTERNO</t>
    </r>
  </si>
  <si>
    <r>
      <rPr>
        <sz val="8"/>
        <rFont val="Arial MT"/>
        <family val="2"/>
      </rPr>
      <t>09.10.099</t>
    </r>
  </si>
  <si>
    <r>
      <rPr>
        <sz val="8"/>
        <rFont val="Arial MT"/>
        <family val="2"/>
      </rPr>
      <t>SERVICOS DE CENTROS DE LUZ</t>
    </r>
  </si>
  <si>
    <r>
      <rPr>
        <sz val="8"/>
        <rFont val="Arial MT"/>
        <family val="2"/>
      </rPr>
      <t>09.11.003</t>
    </r>
  </si>
  <si>
    <r>
      <rPr>
        <sz val="8"/>
        <rFont val="Arial MT"/>
        <family val="2"/>
      </rPr>
      <t>IL-105 SINALIZADOR DE OBSTÁCULOS TOPO DE EDIFÍCIO / RESERVATÓRIO  COM LÂMPADA BULBO LED &lt;= 11W.</t>
    </r>
  </si>
  <si>
    <r>
      <rPr>
        <sz val="8"/>
        <rFont val="Arial MT"/>
        <family val="2"/>
      </rPr>
      <t>09.11.004</t>
    </r>
  </si>
  <si>
    <r>
      <rPr>
        <sz val="8"/>
        <rFont val="Arial MT"/>
        <family val="2"/>
      </rPr>
      <t>IL-106 LUMINÁRIA LED &lt;= 60 W APLICADA EM JARDINS E CIRCULAÇÕES POSTE METÁLICO H=3 M</t>
    </r>
  </si>
  <si>
    <r>
      <rPr>
        <sz val="8"/>
        <rFont val="Arial MT"/>
        <family val="2"/>
      </rPr>
      <t>09.11.007</t>
    </r>
  </si>
  <si>
    <r>
      <rPr>
        <sz val="8"/>
        <rFont val="Arial MT"/>
        <family val="2"/>
      </rPr>
      <t>IL-107 LUMINÁRIA LED &lt;=50 W APLICADA EM JARDINS E CIRCULAÇÕES  POSTE METÁLICO H=4 M</t>
    </r>
  </si>
  <si>
    <r>
      <rPr>
        <sz val="8"/>
        <rFont val="Arial MT"/>
        <family val="2"/>
      </rPr>
      <t>09.11.008</t>
    </r>
  </si>
  <si>
    <r>
      <rPr>
        <sz val="8"/>
        <rFont val="Arial MT"/>
        <family val="2"/>
      </rPr>
      <t>IL-108 LUMINÁRIA LED &lt;= 70W  BRAÇO COM SAPATA INCLINAÇÃO 5º  AÇO GALVANIZADO Ø 60,30MM</t>
    </r>
  </si>
  <si>
    <r>
      <rPr>
        <sz val="8"/>
        <rFont val="Arial MT"/>
        <family val="2"/>
      </rPr>
      <t>09.11.009</t>
    </r>
  </si>
  <si>
    <r>
      <rPr>
        <sz val="8"/>
        <rFont val="Arial MT"/>
        <family val="2"/>
      </rPr>
      <t>IL-109 LUMINÁRIA LED &lt;=200 W  EM POSTE CIRCULAR  DE CONCRETO  H=11,00 M QUADRA ESPORTE DESCOBERTA</t>
    </r>
  </si>
  <si>
    <r>
      <rPr>
        <sz val="8"/>
        <rFont val="Arial MT"/>
        <family val="2"/>
      </rPr>
      <t>09.11.015</t>
    </r>
  </si>
  <si>
    <r>
      <rPr>
        <sz val="8"/>
        <rFont val="Arial MT"/>
        <family val="2"/>
      </rPr>
      <t>IL-111 LUMINÁRIA LED &lt;= 70 W  EM POSTE CIRCULAR DE CONCRETO H=7,00 M ÁREAS EXTERNAS</t>
    </r>
  </si>
  <si>
    <r>
      <rPr>
        <sz val="8"/>
        <rFont val="Arial MT"/>
        <family val="2"/>
      </rPr>
      <t>09.11.016</t>
    </r>
  </si>
  <si>
    <r>
      <rPr>
        <sz val="8"/>
        <rFont val="Arial MT"/>
        <family val="2"/>
      </rPr>
      <t>IL-112 LUMINÁRIA LED &lt;= 70 W APLICADA ÁREAS EXTERNAS  POSTE METÁLICO H=6 M</t>
    </r>
  </si>
  <si>
    <r>
      <rPr>
        <sz val="8"/>
        <rFont val="Arial MT"/>
        <family val="2"/>
      </rPr>
      <t>09.11.022</t>
    </r>
  </si>
  <si>
    <r>
      <rPr>
        <sz val="8"/>
        <rFont val="Arial MT"/>
        <family val="2"/>
      </rPr>
      <t>IL-113  LUMINÁRIA LED &lt;=70 W (2X)   APLICADA ÁREAS EXTERNAS  EM POSTE METÁLICO H=6 M</t>
    </r>
  </si>
  <si>
    <r>
      <rPr>
        <sz val="8"/>
        <rFont val="Arial MT"/>
        <family val="2"/>
      </rPr>
      <t>09.11.026</t>
    </r>
  </si>
  <si>
    <r>
      <rPr>
        <sz val="8"/>
        <rFont val="Arial MT"/>
        <family val="2"/>
      </rPr>
      <t>IL-50 LUMINARIA VAPOR MET 2X250W C/ POSTE CONCR TUB 11M (QE)</t>
    </r>
  </si>
  <si>
    <r>
      <rPr>
        <sz val="8"/>
        <rFont val="Arial MT"/>
        <family val="2"/>
      </rPr>
      <t>09.11.028</t>
    </r>
  </si>
  <si>
    <r>
      <rPr>
        <sz val="8"/>
        <rFont val="Arial MT"/>
        <family val="2"/>
      </rPr>
      <t>IL-52 LUMINARIA P/ VAPOR DE SODIO 1X150W EM POSTE TUB 7M</t>
    </r>
  </si>
  <si>
    <r>
      <rPr>
        <sz val="8"/>
        <rFont val="Arial MT"/>
        <family val="2"/>
      </rPr>
      <t>09.11.035</t>
    </r>
  </si>
  <si>
    <r>
      <rPr>
        <sz val="8"/>
        <rFont val="Arial MT"/>
        <family val="2"/>
      </rPr>
      <t>IL-06 LUZ DE OBSTACULO COM LAMPADA</t>
    </r>
  </si>
  <si>
    <r>
      <rPr>
        <sz val="8"/>
        <rFont val="Arial MT"/>
        <family val="2"/>
      </rPr>
      <t>09.11.040</t>
    </r>
  </si>
  <si>
    <r>
      <rPr>
        <sz val="8"/>
        <rFont val="Arial MT"/>
        <family val="2"/>
      </rPr>
      <t>IL-100 PROJETOR LED &lt;= 50W C/DIFUSOR DE VIDRO TEMPERADO</t>
    </r>
  </si>
  <si>
    <r>
      <rPr>
        <sz val="8"/>
        <rFont val="Arial MT"/>
        <family val="2"/>
      </rPr>
      <t>09.11.041</t>
    </r>
  </si>
  <si>
    <r>
      <rPr>
        <sz val="8"/>
        <rFont val="Arial MT"/>
        <family val="2"/>
      </rPr>
      <t>IL-101 PROJETOR LED &lt;=100W  L240 x H175 MM C/DIFUSOR DE VIDRO TEMPERADO.</t>
    </r>
  </si>
  <si>
    <r>
      <rPr>
        <sz val="8"/>
        <rFont val="Arial MT"/>
        <family val="2"/>
      </rPr>
      <t>09.11.043</t>
    </r>
  </si>
  <si>
    <r>
      <rPr>
        <sz val="8"/>
        <rFont val="Arial MT"/>
        <family val="2"/>
      </rPr>
      <t>IL-101 PROJETOR LED &lt;=100W  L235 x H260 MM C/DIFUSOR DE VIDRO TEMPERADO.</t>
    </r>
  </si>
  <si>
    <r>
      <rPr>
        <sz val="8"/>
        <rFont val="Arial MT"/>
        <family val="2"/>
      </rPr>
      <t>09.11.060</t>
    </r>
  </si>
  <si>
    <r>
      <rPr>
        <sz val="8"/>
        <rFont val="Arial MT"/>
        <family val="2"/>
      </rPr>
      <t>IL-30 LUMINARIA EM POSTE H= 2,50 M C/ LAMPADA VAPOR SÓDIO 70W</t>
    </r>
  </si>
  <si>
    <r>
      <rPr>
        <sz val="8"/>
        <rFont val="Arial MT"/>
        <family val="2"/>
      </rPr>
      <t>09.11.068</t>
    </r>
  </si>
  <si>
    <r>
      <rPr>
        <sz val="8"/>
        <rFont val="Arial MT"/>
        <family val="2"/>
      </rPr>
      <t>IL-53 LUMINARIA P/ VAPOR DE SODIO 1X150W EM POSTE 6M</t>
    </r>
  </si>
  <si>
    <r>
      <rPr>
        <sz val="8"/>
        <rFont val="Arial MT"/>
        <family val="2"/>
      </rPr>
      <t>09.11.070</t>
    </r>
  </si>
  <si>
    <r>
      <rPr>
        <sz val="8"/>
        <rFont val="Arial MT"/>
        <family val="2"/>
      </rPr>
      <t>IL-54 LUMINARIA P/ VAPOR DE SODIO 2X150W EM POSTE 6M</t>
    </r>
  </si>
  <si>
    <r>
      <rPr>
        <sz val="8"/>
        <rFont val="Arial MT"/>
        <family val="2"/>
      </rPr>
      <t>09.11.099</t>
    </r>
  </si>
  <si>
    <r>
      <rPr>
        <sz val="8"/>
        <rFont val="Arial MT"/>
        <family val="2"/>
      </rPr>
      <t>09.12.001</t>
    </r>
  </si>
  <si>
    <r>
      <rPr>
        <sz val="8"/>
        <rFont val="Arial MT"/>
        <family val="2"/>
      </rPr>
      <t>EX-01 EXAUSTOR AXIAL DN 40CM</t>
    </r>
  </si>
  <si>
    <r>
      <rPr>
        <sz val="8"/>
        <rFont val="Arial MT"/>
        <family val="2"/>
      </rPr>
      <t>09.12.010</t>
    </r>
  </si>
  <si>
    <r>
      <rPr>
        <sz val="8"/>
        <rFont val="Arial MT"/>
        <family val="2"/>
      </rPr>
      <t xml:space="preserve">EXAUSTOR DN 150MM  VAZAO 280 M3HORA COM VENEZIANA AUTOFECHANTE INCLUSIVE DUTO EXAUSTAO USO EXCLUSIVO PADRAO
</t>
    </r>
    <r>
      <rPr>
        <sz val="8"/>
        <rFont val="Arial MT"/>
        <family val="2"/>
      </rPr>
      <t>CRECHE</t>
    </r>
  </si>
  <si>
    <r>
      <rPr>
        <sz val="8"/>
        <rFont val="Arial MT"/>
        <family val="2"/>
      </rPr>
      <t>09.12.099</t>
    </r>
  </si>
  <si>
    <r>
      <rPr>
        <sz val="8"/>
        <rFont val="Arial MT"/>
        <family val="2"/>
      </rPr>
      <t>SERVICOS DE APARELHOS ELETRICOS</t>
    </r>
  </si>
  <si>
    <r>
      <rPr>
        <sz val="8"/>
        <rFont val="Arial MT"/>
        <family val="2"/>
      </rPr>
      <t>09.13.010</t>
    </r>
  </si>
  <si>
    <r>
      <rPr>
        <sz val="8"/>
        <rFont val="Arial MT"/>
        <family val="2"/>
      </rPr>
      <t>PP-02 PARA RAIOS FRANKLIN COM MASTRO AÇO GALVANIZADO 02" X 3,00M</t>
    </r>
  </si>
  <si>
    <r>
      <rPr>
        <sz val="8"/>
        <rFont val="Arial MT"/>
        <family val="2"/>
      </rPr>
      <t>09.13.011</t>
    </r>
  </si>
  <si>
    <r>
      <rPr>
        <sz val="8"/>
        <rFont val="Arial MT"/>
        <family val="2"/>
      </rPr>
      <t>PP-03 PARA RAIOS FRANKLIN COM MASTRO AÇO GALVANIZADO  02" X 6,00M</t>
    </r>
  </si>
  <si>
    <r>
      <rPr>
        <sz val="8"/>
        <rFont val="Arial MT"/>
        <family val="2"/>
      </rPr>
      <t>09.13.015</t>
    </r>
  </si>
  <si>
    <r>
      <rPr>
        <sz val="8"/>
        <rFont val="Arial MT"/>
        <family val="2"/>
      </rPr>
      <t>BARRA CHATA ACO GALVANIZADO (3/4"X1/8") - CAPTOR P/ PARA RAIOS</t>
    </r>
  </si>
  <si>
    <r>
      <rPr>
        <sz val="8"/>
        <rFont val="Arial MT"/>
        <family val="2"/>
      </rPr>
      <t>09.13.018</t>
    </r>
  </si>
  <si>
    <r>
      <rPr>
        <sz val="8"/>
        <rFont val="Arial MT"/>
        <family val="2"/>
      </rPr>
      <t>BARRA CHATA ACO GALVANIZADO (3/4"X1/8") - DESCIDA P/ PARA RAIO</t>
    </r>
  </si>
  <si>
    <r>
      <rPr>
        <sz val="8"/>
        <rFont val="Arial MT"/>
        <family val="2"/>
      </rPr>
      <t>09.13.025</t>
    </r>
  </si>
  <si>
    <r>
      <rPr>
        <sz val="8"/>
        <rFont val="Arial MT"/>
        <family val="2"/>
      </rPr>
      <t>CORDOALHA DE AÇO GALV. A QUENTE 80MM2 (7/16") SOB A TERRA</t>
    </r>
  </si>
  <si>
    <r>
      <rPr>
        <sz val="8"/>
        <rFont val="Arial MT"/>
        <family val="2"/>
      </rPr>
      <t>09.13.027</t>
    </r>
  </si>
  <si>
    <r>
      <rPr>
        <sz val="8"/>
        <rFont val="Arial MT"/>
        <family val="2"/>
      </rPr>
      <t>TERRA SIMPLES - 1 HASTE COM CAIXA DE INSPEÇÃO E TAMPA DE CONCRETO</t>
    </r>
  </si>
  <si>
    <r>
      <rPr>
        <sz val="8"/>
        <rFont val="Arial MT"/>
        <family val="2"/>
      </rPr>
      <t>09.13.028</t>
    </r>
  </si>
  <si>
    <r>
      <rPr>
        <sz val="8"/>
        <rFont val="Arial MT"/>
        <family val="2"/>
      </rPr>
      <t>09.13.030</t>
    </r>
  </si>
  <si>
    <r>
      <rPr>
        <sz val="8"/>
        <rFont val="Arial MT"/>
        <family val="2"/>
      </rPr>
      <t>09.13.032</t>
    </r>
  </si>
  <si>
    <r>
      <rPr>
        <sz val="8"/>
        <rFont val="Arial MT"/>
        <family val="2"/>
      </rPr>
      <t>CONEXAO EXOTERMICA CABO/CABO</t>
    </r>
  </si>
  <si>
    <r>
      <rPr>
        <sz val="8"/>
        <rFont val="Arial MT"/>
        <family val="2"/>
      </rPr>
      <t>09.13.033</t>
    </r>
  </si>
  <si>
    <r>
      <rPr>
        <sz val="8"/>
        <rFont val="Arial MT"/>
        <family val="2"/>
      </rPr>
      <t>CONEXAO EXOTERMICA CABO/HASTE</t>
    </r>
  </si>
  <si>
    <r>
      <rPr>
        <sz val="8"/>
        <rFont val="Arial MT"/>
        <family val="2"/>
      </rPr>
      <t>09.13.034</t>
    </r>
  </si>
  <si>
    <r>
      <rPr>
        <sz val="8"/>
        <rFont val="Arial MT"/>
        <family val="2"/>
      </rPr>
      <t>CONEXAO EXOTERMICA EM ESTRUTURA METALICA</t>
    </r>
  </si>
  <si>
    <r>
      <rPr>
        <sz val="8"/>
        <rFont val="Arial MT"/>
        <family val="2"/>
      </rPr>
      <t>09.13.035</t>
    </r>
  </si>
  <si>
    <r>
      <rPr>
        <sz val="8"/>
        <rFont val="Arial MT"/>
        <family val="2"/>
      </rPr>
      <t>09.13.036</t>
    </r>
  </si>
  <si>
    <r>
      <rPr>
        <sz val="8"/>
        <rFont val="Arial MT"/>
        <family val="2"/>
      </rPr>
      <t>09.13.040</t>
    </r>
  </si>
  <si>
    <r>
      <rPr>
        <sz val="8"/>
        <rFont val="Arial MT"/>
        <family val="2"/>
      </rPr>
      <t>09.13.099</t>
    </r>
  </si>
  <si>
    <r>
      <rPr>
        <sz val="8"/>
        <rFont val="Arial MT"/>
        <family val="2"/>
      </rPr>
      <t>SERVICOS DE PARA-RAIOS</t>
    </r>
  </si>
  <si>
    <r>
      <rPr>
        <sz val="8"/>
        <rFont val="Arial MT"/>
        <family val="2"/>
      </rPr>
      <t>09.50.001</t>
    </r>
  </si>
  <si>
    <r>
      <rPr>
        <sz val="8"/>
        <rFont val="Arial MT"/>
        <family val="2"/>
      </rPr>
      <t>REMOCAO DE OLEO DE DISJUNTOR OU TRANSFORMADOR EM CABINE PRIMARIA</t>
    </r>
  </si>
  <si>
    <r>
      <rPr>
        <sz val="8"/>
        <rFont val="Arial MT"/>
        <family val="2"/>
      </rPr>
      <t>L</t>
    </r>
  </si>
  <si>
    <r>
      <rPr>
        <sz val="8"/>
        <rFont val="Arial MT"/>
        <family val="2"/>
      </rPr>
      <t>09.50.003</t>
    </r>
  </si>
  <si>
    <r>
      <rPr>
        <sz val="8"/>
        <rFont val="Arial MT"/>
        <family val="2"/>
      </rPr>
      <t>REMOCAO DE ISOLADOR TIPO DISCO COMPL, INCL GANCHO DE SUSPENSAO OLHAL</t>
    </r>
  </si>
  <si>
    <r>
      <rPr>
        <sz val="8"/>
        <rFont val="Arial MT"/>
        <family val="2"/>
      </rPr>
      <t>09.50.004</t>
    </r>
  </si>
  <si>
    <r>
      <rPr>
        <sz val="8"/>
        <rFont val="Arial MT"/>
        <family val="2"/>
      </rPr>
      <t>REMOCAO DE BUCHA DE PASSAGEM INT/EXT, OU DE CHAPA P/ BUCHA PASS A.T.</t>
    </r>
  </si>
  <si>
    <r>
      <rPr>
        <sz val="8"/>
        <rFont val="Arial MT"/>
        <family val="2"/>
      </rPr>
      <t>09.50.005</t>
    </r>
  </si>
  <si>
    <r>
      <rPr>
        <sz val="8"/>
        <rFont val="Arial MT"/>
        <family val="2"/>
      </rPr>
      <t>REMOCAO DE BUCHA DE PASSAGEM PARA NEUTRO EM CABINE PRIMARIA</t>
    </r>
  </si>
  <si>
    <r>
      <rPr>
        <sz val="8"/>
        <rFont val="Arial MT"/>
        <family val="2"/>
      </rPr>
      <t>09.50.007</t>
    </r>
  </si>
  <si>
    <r>
      <rPr>
        <sz val="8"/>
        <rFont val="Arial MT"/>
        <family val="2"/>
      </rPr>
      <t>REMOCAO DE CANTONEIRA METALICA</t>
    </r>
  </si>
  <si>
    <r>
      <rPr>
        <sz val="8"/>
        <rFont val="Arial MT"/>
        <family val="2"/>
      </rPr>
      <t>09.50.008</t>
    </r>
  </si>
  <si>
    <r>
      <rPr>
        <sz val="8"/>
        <rFont val="Arial MT"/>
        <family val="2"/>
      </rPr>
      <t>REMOCAO DE ISOLADOR TIPO CASTANHA, INCLUSIVE GANCHO DE SUSTENTACAO</t>
    </r>
  </si>
  <si>
    <r>
      <rPr>
        <sz val="8"/>
        <rFont val="Arial MT"/>
        <family val="2"/>
      </rPr>
      <t>09.50.009</t>
    </r>
  </si>
  <si>
    <r>
      <rPr>
        <sz val="8"/>
        <rFont val="Arial MT"/>
        <family val="2"/>
      </rPr>
      <t>REMOCAO DE ISOLADOR TIPO PINO PARA A.T., INCLUSIVE PINO</t>
    </r>
  </si>
  <si>
    <r>
      <rPr>
        <sz val="8"/>
        <rFont val="Arial MT"/>
        <family val="2"/>
      </rPr>
      <t>09.50.011</t>
    </r>
  </si>
  <si>
    <r>
      <rPr>
        <sz val="8"/>
        <rFont val="Arial MT"/>
        <family val="2"/>
      </rPr>
      <t>REMOCAO DE VERGALHAO DE COBRE</t>
    </r>
  </si>
  <si>
    <r>
      <rPr>
        <sz val="8"/>
        <rFont val="Arial MT"/>
        <family val="2"/>
      </rPr>
      <t>09.50.013</t>
    </r>
  </si>
  <si>
    <r>
      <rPr>
        <sz val="8"/>
        <rFont val="Arial MT"/>
        <family val="2"/>
      </rPr>
      <t>REMOCAO DE MUFLA EXTERNA TRIPOLAR</t>
    </r>
  </si>
  <si>
    <r>
      <rPr>
        <sz val="8"/>
        <rFont val="Arial MT"/>
        <family val="2"/>
      </rPr>
      <t>09.50.014</t>
    </r>
  </si>
  <si>
    <r>
      <rPr>
        <sz val="8"/>
        <rFont val="Arial MT"/>
        <family val="2"/>
      </rPr>
      <t>REMOCAO DE MUFLA INTERNA TRIPOLAR</t>
    </r>
  </si>
  <si>
    <r>
      <rPr>
        <sz val="8"/>
        <rFont val="Arial MT"/>
        <family val="2"/>
      </rPr>
      <t>09.50.016</t>
    </r>
  </si>
  <si>
    <r>
      <rPr>
        <sz val="8"/>
        <rFont val="Arial MT"/>
        <family val="2"/>
      </rPr>
      <t>REMOCAO DE CABO DE A.T. TRIPOLAR</t>
    </r>
  </si>
  <si>
    <r>
      <rPr>
        <sz val="8"/>
        <rFont val="Arial MT"/>
        <family val="2"/>
      </rPr>
      <t>09.50.018</t>
    </r>
  </si>
  <si>
    <r>
      <rPr>
        <sz val="8"/>
        <rFont val="Arial MT"/>
        <family val="2"/>
      </rPr>
      <t>REMOCAO CHAVE SECCION TRIP SECA, COMANDO POR VARA/ESTRIBO FRONTAL</t>
    </r>
  </si>
  <si>
    <r>
      <rPr>
        <sz val="8"/>
        <rFont val="Arial MT"/>
        <family val="2"/>
      </rPr>
      <t>09.50.020</t>
    </r>
  </si>
  <si>
    <r>
      <rPr>
        <sz val="8"/>
        <rFont val="Arial MT"/>
        <family val="2"/>
      </rPr>
      <t>REMOCAO DE TRANSFORMADOR DE POTENCIAL COMPLETO</t>
    </r>
  </si>
  <si>
    <r>
      <rPr>
        <sz val="8"/>
        <rFont val="Arial MT"/>
        <family val="2"/>
      </rPr>
      <t>09.50.022</t>
    </r>
  </si>
  <si>
    <r>
      <rPr>
        <sz val="8"/>
        <rFont val="Arial MT"/>
        <family val="2"/>
      </rPr>
      <t>REMOCAO DE DISJUNTOR DE VOLUME NORMAL OU REDUZIDO</t>
    </r>
  </si>
  <si>
    <r>
      <rPr>
        <sz val="8"/>
        <rFont val="Arial MT"/>
        <family val="2"/>
      </rPr>
      <t>09.50.023</t>
    </r>
  </si>
  <si>
    <r>
      <rPr>
        <sz val="8"/>
        <rFont val="Arial MT"/>
        <family val="2"/>
      </rPr>
      <t>REMOCAO DE MANOPLA DE COMANDO DE DISJUNTOR DE A.T.(ENGRENAGEM INTERNA)</t>
    </r>
  </si>
  <si>
    <r>
      <rPr>
        <sz val="8"/>
        <rFont val="Arial MT"/>
        <family val="2"/>
      </rPr>
      <t>09.50.024</t>
    </r>
  </si>
  <si>
    <r>
      <rPr>
        <sz val="8"/>
        <rFont val="Arial MT"/>
        <family val="2"/>
      </rPr>
      <t>REMOCAO DE JANELA DE VENTILACAO PADRAO ELETROPAULO</t>
    </r>
  </si>
  <si>
    <r>
      <rPr>
        <sz val="8"/>
        <rFont val="Arial MT"/>
        <family val="2"/>
      </rPr>
      <t>09.50.025</t>
    </r>
  </si>
  <si>
    <r>
      <rPr>
        <sz val="8"/>
        <rFont val="Arial MT"/>
        <family val="2"/>
      </rPr>
      <t>REMOCAO RELE DE SOBRE-CORRENTE,INFRATENSAO/BOBINA MINIMA DO DISJ A.T.</t>
    </r>
  </si>
  <si>
    <r>
      <rPr>
        <sz val="8"/>
        <rFont val="Arial MT"/>
        <family val="2"/>
      </rPr>
      <t>09.50.026</t>
    </r>
  </si>
  <si>
    <r>
      <rPr>
        <sz val="8"/>
        <rFont val="Arial MT"/>
        <family val="2"/>
      </rPr>
      <t>REMOCAO DE TRANSFORMADOR DE POTENCIA EM CABINE PRIMARIA</t>
    </r>
  </si>
  <si>
    <r>
      <rPr>
        <sz val="8"/>
        <rFont val="Arial MT"/>
        <family val="2"/>
      </rPr>
      <t>09.50.027</t>
    </r>
  </si>
  <si>
    <r>
      <rPr>
        <sz val="8"/>
        <rFont val="Arial MT"/>
        <family val="2"/>
      </rPr>
      <t>REMOCAO DE TRANSFORMADOR DE POTENCIA EM POSTE OU ESTALEIRO</t>
    </r>
  </si>
  <si>
    <r>
      <rPr>
        <sz val="8"/>
        <rFont val="Arial MT"/>
        <family val="2"/>
      </rPr>
      <t>09.50.029</t>
    </r>
  </si>
  <si>
    <r>
      <rPr>
        <sz val="8"/>
        <rFont val="Arial MT"/>
        <family val="2"/>
      </rPr>
      <t>REMOÇÃO DE POSTE DE CONCRETO</t>
    </r>
  </si>
  <si>
    <r>
      <rPr>
        <sz val="8"/>
        <rFont val="Arial MT"/>
        <family val="2"/>
      </rPr>
      <t>09.50.030</t>
    </r>
  </si>
  <si>
    <r>
      <rPr>
        <sz val="8"/>
        <rFont val="Arial MT"/>
        <family val="2"/>
      </rPr>
      <t>REMOCAO DE PARA-RAIO TIPO CRISTAL VALVE EM POSTE SINGELO OU ESTALEIRO</t>
    </r>
  </si>
  <si>
    <r>
      <rPr>
        <sz val="8"/>
        <rFont val="Arial MT"/>
        <family val="2"/>
      </rPr>
      <t>09.50.031</t>
    </r>
  </si>
  <si>
    <r>
      <rPr>
        <sz val="8"/>
        <rFont val="Arial MT"/>
        <family val="2"/>
      </rPr>
      <t>REMOCAO DE PARA-RAIO TIPO CRISTAL-VALVE EM CABINE PRIMARIA</t>
    </r>
  </si>
  <si>
    <r>
      <rPr>
        <sz val="8"/>
        <rFont val="Arial MT"/>
        <family val="2"/>
      </rPr>
      <t>09.50.032</t>
    </r>
  </si>
  <si>
    <r>
      <rPr>
        <sz val="8"/>
        <rFont val="Arial MT"/>
        <family val="2"/>
      </rPr>
      <t>REMOCAO DE CRUZETA DE MADEIRA</t>
    </r>
  </si>
  <si>
    <r>
      <rPr>
        <sz val="8"/>
        <rFont val="Arial MT"/>
        <family val="2"/>
      </rPr>
      <t>09.50.033</t>
    </r>
  </si>
  <si>
    <r>
      <rPr>
        <sz val="8"/>
        <rFont val="Arial MT"/>
        <family val="2"/>
      </rPr>
      <t>REMOCAO DE MAO FRANCESA</t>
    </r>
  </si>
  <si>
    <r>
      <rPr>
        <sz val="8"/>
        <rFont val="Arial MT"/>
        <family val="2"/>
      </rPr>
      <t>09.50.034</t>
    </r>
  </si>
  <si>
    <r>
      <rPr>
        <sz val="8"/>
        <rFont val="Arial MT"/>
        <family val="2"/>
      </rPr>
      <t>REMOCAO DE CHAVE FUSIVEL INDICADORA TIPO MATHEUS</t>
    </r>
  </si>
  <si>
    <r>
      <rPr>
        <sz val="8"/>
        <rFont val="Arial MT"/>
        <family val="2"/>
      </rPr>
      <t>09.50.036</t>
    </r>
  </si>
  <si>
    <r>
      <rPr>
        <sz val="8"/>
        <rFont val="Arial MT"/>
        <family val="2"/>
      </rPr>
      <t>REMOCAO DE SUPORTE DE TRANSFORMADOR EM POSTE SINGELO OU ESTALEIRO</t>
    </r>
  </si>
  <si>
    <r>
      <rPr>
        <sz val="8"/>
        <rFont val="Arial MT"/>
        <family val="2"/>
      </rPr>
      <t>09.50.037</t>
    </r>
  </si>
  <si>
    <r>
      <rPr>
        <sz val="8"/>
        <rFont val="Arial MT"/>
        <family val="2"/>
      </rPr>
      <t>REMOCAO CINTA FIXACAO DE ELETRODUTO OU SELA P/CRUZETA MAD EM POSTE</t>
    </r>
  </si>
  <si>
    <r>
      <rPr>
        <sz val="8"/>
        <rFont val="Arial MT"/>
        <family val="2"/>
      </rPr>
      <t>09.50.039</t>
    </r>
  </si>
  <si>
    <r>
      <rPr>
        <sz val="8"/>
        <rFont val="Arial MT"/>
        <family val="2"/>
      </rPr>
      <t>REMOCAO DE CAIXAS DE MEDICAO OU CAIXAS P/ TRANSF. DE CORRENTE</t>
    </r>
  </si>
  <si>
    <r>
      <rPr>
        <sz val="8"/>
        <rFont val="Arial MT"/>
        <family val="2"/>
      </rPr>
      <t>09.50.099</t>
    </r>
  </si>
  <si>
    <r>
      <rPr>
        <sz val="8"/>
        <rFont val="Arial MT"/>
        <family val="2"/>
      </rPr>
      <t>DEMOLICOES DE ALTA TENSAO</t>
    </r>
  </si>
  <si>
    <r>
      <rPr>
        <sz val="8"/>
        <rFont val="Arial MT"/>
        <family val="2"/>
      </rPr>
      <t>09.52.001</t>
    </r>
  </si>
  <si>
    <r>
      <rPr>
        <sz val="8"/>
        <rFont val="Arial MT"/>
        <family val="2"/>
      </rPr>
      <t>REMOCAO DE POSTE ACO GALV. OU CAIXA ACO P/ ENTRADA ENERGIA EM B.T.</t>
    </r>
  </si>
  <si>
    <r>
      <rPr>
        <sz val="8"/>
        <rFont val="Arial MT"/>
        <family val="2"/>
      </rPr>
      <t>09.52.002</t>
    </r>
  </si>
  <si>
    <r>
      <rPr>
        <sz val="8"/>
        <rFont val="Arial MT"/>
        <family val="2"/>
      </rPr>
      <t>REMOCAO DE POSTE DE CONCRETO DE ENTRADA EM B.T.</t>
    </r>
  </si>
  <si>
    <r>
      <rPr>
        <sz val="8"/>
        <rFont val="Arial MT"/>
        <family val="2"/>
      </rPr>
      <t>09.52.003</t>
    </r>
  </si>
  <si>
    <r>
      <rPr>
        <sz val="8"/>
        <rFont val="Arial MT"/>
        <family val="2"/>
      </rPr>
      <t>REMOCAO DE ARMACAO TIPO BRAQUET</t>
    </r>
  </si>
  <si>
    <r>
      <rPr>
        <sz val="8"/>
        <rFont val="Arial MT"/>
        <family val="2"/>
      </rPr>
      <t>09.52.004</t>
    </r>
  </si>
  <si>
    <r>
      <rPr>
        <sz val="8"/>
        <rFont val="Arial MT"/>
        <family val="2"/>
      </rPr>
      <t>REMOCAO DE CABECOTE TIPO TELEFONICA</t>
    </r>
  </si>
  <si>
    <r>
      <rPr>
        <sz val="8"/>
        <rFont val="Arial MT"/>
        <family val="2"/>
      </rPr>
      <t>09.52.005</t>
    </r>
  </si>
  <si>
    <r>
      <rPr>
        <sz val="8"/>
        <rFont val="Arial MT"/>
        <family val="2"/>
      </rPr>
      <t>REMOCAO DE CAIXA DE ENTRADA DE TELEFONE PADRAO TELEFONICA</t>
    </r>
  </si>
  <si>
    <r>
      <rPr>
        <sz val="8"/>
        <rFont val="Arial MT"/>
        <family val="2"/>
      </rPr>
      <t>09.52.007</t>
    </r>
  </si>
  <si>
    <r>
      <rPr>
        <sz val="8"/>
        <rFont val="Arial MT"/>
        <family val="2"/>
      </rPr>
      <t>REMOCAO DE TUBULACAO ELETRICA EMBUTIDA ATE 2"</t>
    </r>
  </si>
  <si>
    <r>
      <rPr>
        <sz val="8"/>
        <rFont val="Arial MT"/>
        <family val="2"/>
      </rPr>
      <t>09.52.008</t>
    </r>
  </si>
  <si>
    <r>
      <rPr>
        <sz val="8"/>
        <rFont val="Arial MT"/>
        <family val="2"/>
      </rPr>
      <t>REMOCAO DE TUBULACAO ELETRICA EMBUTIDA ACIMA DE 2"</t>
    </r>
  </si>
  <si>
    <r>
      <rPr>
        <sz val="8"/>
        <rFont val="Arial MT"/>
        <family val="2"/>
      </rPr>
      <t>09.52.009</t>
    </r>
  </si>
  <si>
    <r>
      <rPr>
        <sz val="8"/>
        <rFont val="Arial MT"/>
        <family val="2"/>
      </rPr>
      <t>REMOCAO DE TUBULACAO ELETRICA APARENTE ATE 2"</t>
    </r>
  </si>
  <si>
    <r>
      <rPr>
        <sz val="8"/>
        <rFont val="Arial MT"/>
        <family val="2"/>
      </rPr>
      <t>09.52.010</t>
    </r>
  </si>
  <si>
    <r>
      <rPr>
        <sz val="8"/>
        <rFont val="Arial MT"/>
        <family val="2"/>
      </rPr>
      <t>REMOCAO DE TUBULACAO ELETRICA APARENTE ACIMA 2"</t>
    </r>
  </si>
  <si>
    <r>
      <rPr>
        <sz val="8"/>
        <rFont val="Arial MT"/>
        <family val="2"/>
      </rPr>
      <t>09.52.015</t>
    </r>
  </si>
  <si>
    <r>
      <rPr>
        <sz val="8"/>
        <rFont val="Arial MT"/>
        <family val="2"/>
      </rPr>
      <t>REMOCAO DE CAIXA PARA FUSIVEL OU TOMADA INSTALADA EM PERFILADOS</t>
    </r>
  </si>
  <si>
    <r>
      <rPr>
        <sz val="8"/>
        <rFont val="Arial MT"/>
        <family val="2"/>
      </rPr>
      <t>09.52.016</t>
    </r>
  </si>
  <si>
    <r>
      <rPr>
        <sz val="8"/>
        <rFont val="Arial MT"/>
        <family val="2"/>
      </rPr>
      <t>REMOCAO DE CAIXAS ESTAMPADAS</t>
    </r>
  </si>
  <si>
    <r>
      <rPr>
        <sz val="8"/>
        <rFont val="Arial MT"/>
        <family val="2"/>
      </rPr>
      <t>09.52.017</t>
    </r>
  </si>
  <si>
    <r>
      <rPr>
        <sz val="8"/>
        <rFont val="Arial MT"/>
        <family val="2"/>
      </rPr>
      <t>REMOCAO DE FIO EMBUTIDO ATE 16 MM2</t>
    </r>
  </si>
  <si>
    <r>
      <rPr>
        <sz val="8"/>
        <rFont val="Arial MT"/>
        <family val="2"/>
      </rPr>
      <t>09.52.018</t>
    </r>
  </si>
  <si>
    <r>
      <rPr>
        <sz val="8"/>
        <rFont val="Arial MT"/>
        <family val="2"/>
      </rPr>
      <t>REMOCAO DE CABO EMBUTIDO ACIMA DE 16 MM2</t>
    </r>
  </si>
  <si>
    <r>
      <rPr>
        <sz val="8"/>
        <rFont val="Arial MT"/>
        <family val="2"/>
      </rPr>
      <t>09.52.019</t>
    </r>
  </si>
  <si>
    <r>
      <rPr>
        <sz val="8"/>
        <rFont val="Arial MT"/>
        <family val="2"/>
      </rPr>
      <t>REMOCAO DE FIO APARENTE ATE 16 MM2</t>
    </r>
  </si>
  <si>
    <r>
      <rPr>
        <sz val="8"/>
        <rFont val="Arial MT"/>
        <family val="2"/>
      </rPr>
      <t>09.52.020</t>
    </r>
  </si>
  <si>
    <r>
      <rPr>
        <sz val="8"/>
        <rFont val="Arial MT"/>
        <family val="2"/>
      </rPr>
      <t>REMOCAO DE CABO APARENTE ACIMA DE 16 MM2</t>
    </r>
  </si>
  <si>
    <r>
      <rPr>
        <sz val="8"/>
        <rFont val="Arial MT"/>
        <family val="2"/>
      </rPr>
      <t>09.52.021</t>
    </r>
  </si>
  <si>
    <r>
      <rPr>
        <sz val="8"/>
        <rFont val="Arial MT"/>
        <family val="2"/>
      </rPr>
      <t>REMOCAO DE TERMINAIS ,CONECTORES DE PRESSAO OU ROLDANAS PARA CABOS</t>
    </r>
  </si>
  <si>
    <r>
      <rPr>
        <sz val="8"/>
        <rFont val="Arial MT"/>
        <family val="2"/>
      </rPr>
      <t>09.52.022</t>
    </r>
  </si>
  <si>
    <r>
      <rPr>
        <sz val="8"/>
        <rFont val="Arial MT"/>
        <family val="2"/>
      </rPr>
      <t>REMOCAO DE TERMINAIS OU CONECTORES DE SOLDA PARA CABOS</t>
    </r>
  </si>
  <si>
    <r>
      <rPr>
        <sz val="8"/>
        <rFont val="Arial MT"/>
        <family val="2"/>
      </rPr>
      <t>09.52.026</t>
    </r>
  </si>
  <si>
    <r>
      <rPr>
        <sz val="8"/>
        <rFont val="Arial MT"/>
        <family val="2"/>
      </rPr>
      <t>09.52.028</t>
    </r>
  </si>
  <si>
    <r>
      <rPr>
        <sz val="8"/>
        <rFont val="Arial MT"/>
        <family val="2"/>
      </rPr>
      <t>REMOCAO DE FECHADURAS TIPO YALE (Q.DISTRIBUICAO)</t>
    </r>
  </si>
  <si>
    <r>
      <rPr>
        <sz val="8"/>
        <rFont val="Arial MT"/>
        <family val="2"/>
      </rPr>
      <t>09.52.029</t>
    </r>
  </si>
  <si>
    <r>
      <rPr>
        <sz val="8"/>
        <rFont val="Arial MT"/>
        <family val="2"/>
      </rPr>
      <t>REMOCAO DE CHAVES BASE MARMORE,NH UNIPOLAR OU DISJUNT.NO-FUSE EM BT</t>
    </r>
  </si>
  <si>
    <r>
      <rPr>
        <sz val="8"/>
        <rFont val="Arial MT"/>
        <family val="2"/>
      </rPr>
      <t>09.52.030</t>
    </r>
  </si>
  <si>
    <r>
      <rPr>
        <sz val="8"/>
        <rFont val="Arial MT"/>
        <family val="2"/>
      </rPr>
      <t>REMOCAO DE DISJUNTOR  QUICK-LAG OU BASE P/ FUSIVEL DIAZED EM B.T</t>
    </r>
  </si>
  <si>
    <r>
      <rPr>
        <sz val="8"/>
        <rFont val="Arial MT"/>
        <family val="2"/>
      </rPr>
      <t>09.52.034</t>
    </r>
  </si>
  <si>
    <r>
      <rPr>
        <sz val="8"/>
        <rFont val="Arial MT"/>
        <family val="2"/>
      </rPr>
      <t>REMOCAO DE BASE OU CHAVE PARA FUSIVEL NH TIPO UNIPOLAR</t>
    </r>
  </si>
  <si>
    <r>
      <rPr>
        <sz val="8"/>
        <rFont val="Arial MT"/>
        <family val="2"/>
      </rPr>
      <t>09.52.035</t>
    </r>
  </si>
  <si>
    <r>
      <rPr>
        <sz val="8"/>
        <rFont val="Arial MT"/>
        <family val="2"/>
      </rPr>
      <t>REMOCAO DE CHAVE OU BASE NH TRIPOL. OU CHAVE PACCO ROTATIVA EM B.T</t>
    </r>
  </si>
  <si>
    <r>
      <rPr>
        <sz val="8"/>
        <rFont val="Arial MT"/>
        <family val="2"/>
      </rPr>
      <t>09.52.037</t>
    </r>
  </si>
  <si>
    <r>
      <rPr>
        <sz val="8"/>
        <rFont val="Arial MT"/>
        <family val="2"/>
      </rPr>
      <t>REMOCAO DE CHAVE DE ACAO RAPIDA,COMANDO FRONTAL MONTADO EM PAINEL B.T</t>
    </r>
  </si>
  <si>
    <r>
      <rPr>
        <sz val="8"/>
        <rFont val="Arial MT"/>
        <family val="2"/>
      </rPr>
      <t>09.52.039</t>
    </r>
  </si>
  <si>
    <r>
      <rPr>
        <sz val="8"/>
        <rFont val="Arial MT"/>
        <family val="2"/>
      </rPr>
      <t>REMOCAO DE BARRAMENTO DE COBRE</t>
    </r>
  </si>
  <si>
    <r>
      <rPr>
        <sz val="8"/>
        <rFont val="Arial MT"/>
        <family val="2"/>
      </rPr>
      <t>09.52.099</t>
    </r>
  </si>
  <si>
    <r>
      <rPr>
        <sz val="8"/>
        <rFont val="Arial MT"/>
        <family val="2"/>
      </rPr>
      <t>DEMOLICOES DE BAIXA TENSAO</t>
    </r>
  </si>
  <si>
    <r>
      <rPr>
        <sz val="8"/>
        <rFont val="Arial MT"/>
        <family val="2"/>
      </rPr>
      <t>09.54.001</t>
    </r>
  </si>
  <si>
    <r>
      <rPr>
        <sz val="8"/>
        <rFont val="Arial MT"/>
        <family val="2"/>
      </rPr>
      <t>REMOCAO DE INTERRUPTORES TOMADAS BOTOES DE CAMPAINHA E CIGARRAS</t>
    </r>
  </si>
  <si>
    <r>
      <rPr>
        <sz val="8"/>
        <rFont val="Arial MT"/>
        <family val="2"/>
      </rPr>
      <t>09.54.002</t>
    </r>
  </si>
  <si>
    <r>
      <rPr>
        <sz val="8"/>
        <rFont val="Arial MT"/>
        <family val="2"/>
      </rPr>
      <t>REMOCAO DE CHAVE AUTOMATICA DA BOIA</t>
    </r>
  </si>
  <si>
    <r>
      <rPr>
        <sz val="8"/>
        <rFont val="Arial MT"/>
        <family val="2"/>
      </rPr>
      <t>09.54.003</t>
    </r>
  </si>
  <si>
    <r>
      <rPr>
        <sz val="8"/>
        <rFont val="Arial MT"/>
        <family val="2"/>
      </rPr>
      <t>REMOCAO DE CONTACTOR MAGNETICO P/ QUADRO DE COMANDO DE BOMBA RECALQUE</t>
    </r>
  </si>
  <si>
    <r>
      <rPr>
        <sz val="8"/>
        <rFont val="Arial MT"/>
        <family val="2"/>
      </rPr>
      <t>09.54.004</t>
    </r>
  </si>
  <si>
    <r>
      <rPr>
        <sz val="8"/>
        <rFont val="Arial MT"/>
        <family val="2"/>
      </rPr>
      <t>REMOCAO DE MOTOR BOMBA DE RECALQUE</t>
    </r>
  </si>
  <si>
    <r>
      <rPr>
        <sz val="8"/>
        <rFont val="Arial MT"/>
        <family val="2"/>
      </rPr>
      <t>09.54.005</t>
    </r>
  </si>
  <si>
    <r>
      <rPr>
        <sz val="8"/>
        <rFont val="Arial MT"/>
        <family val="2"/>
      </rPr>
      <t>REMOCAO AP.ILUM FLUORESC.C/PLAFON E PEND,OU CANOPLA P/ LUM.PENDENTE</t>
    </r>
  </si>
  <si>
    <r>
      <rPr>
        <sz val="8"/>
        <rFont val="Arial MT"/>
        <family val="2"/>
      </rPr>
      <t>09.54.006</t>
    </r>
  </si>
  <si>
    <r>
      <rPr>
        <sz val="8"/>
        <rFont val="Arial MT"/>
        <family val="2"/>
      </rPr>
      <t>REMOCAO APARELHO ILUMINACAO,PLAFONS E PENDENTES P/LAMPADAS FLUORESC</t>
    </r>
  </si>
  <si>
    <r>
      <rPr>
        <sz val="8"/>
        <rFont val="Arial MT"/>
        <family val="2"/>
      </rPr>
      <t>09.54.007</t>
    </r>
  </si>
  <si>
    <r>
      <rPr>
        <sz val="8"/>
        <rFont val="Arial MT"/>
        <family val="2"/>
      </rPr>
      <t>REMOCAO DE SOQUETES P/ LAMPADAS INCANDES OU DE CORRENTES P/ PENDENTES</t>
    </r>
  </si>
  <si>
    <r>
      <rPr>
        <sz val="8"/>
        <rFont val="Arial MT"/>
        <family val="2"/>
      </rPr>
      <t>09.54.013</t>
    </r>
  </si>
  <si>
    <r>
      <rPr>
        <sz val="8"/>
        <rFont val="Arial MT"/>
        <family val="2"/>
      </rPr>
      <t>REMOCAO DE REATORES PARA LAMPADAS HG EM POSTES</t>
    </r>
  </si>
  <si>
    <r>
      <rPr>
        <sz val="8"/>
        <rFont val="Arial MT"/>
        <family val="2"/>
      </rPr>
      <t>09.54.014</t>
    </r>
  </si>
  <si>
    <r>
      <rPr>
        <sz val="8"/>
        <rFont val="Arial MT"/>
        <family val="2"/>
      </rPr>
      <t>REMOCAO DE AP. ILUMIN. EM POSTES OU DE PROJETORES EM FACHADAS</t>
    </r>
  </si>
  <si>
    <r>
      <rPr>
        <sz val="8"/>
        <rFont val="Arial MT"/>
        <family val="2"/>
      </rPr>
      <t>09.54.016</t>
    </r>
  </si>
  <si>
    <r>
      <rPr>
        <sz val="8"/>
        <rFont val="Arial MT"/>
        <family val="2"/>
      </rPr>
      <t>REMOCAO DE PROJETORES EM JARDINS OU DE LUZ DE OBSTACULO</t>
    </r>
  </si>
  <si>
    <r>
      <rPr>
        <sz val="8"/>
        <rFont val="Arial MT"/>
        <family val="2"/>
      </rPr>
      <t>09.54.017</t>
    </r>
  </si>
  <si>
    <r>
      <rPr>
        <sz val="8"/>
        <rFont val="Arial MT"/>
        <family val="2"/>
      </rPr>
      <t>REMOCAO DE ARANDELA EXTERNA EM BRACO DE FERRO</t>
    </r>
  </si>
  <si>
    <r>
      <rPr>
        <sz val="8"/>
        <rFont val="Arial MT"/>
        <family val="2"/>
      </rPr>
      <t>09.54.018</t>
    </r>
  </si>
  <si>
    <r>
      <rPr>
        <sz val="8"/>
        <rFont val="Arial MT"/>
        <family val="2"/>
      </rPr>
      <t>REMOCAO DO APARELHO A PROVA DE TEMPO, GASES E VAPOR</t>
    </r>
  </si>
  <si>
    <r>
      <rPr>
        <sz val="8"/>
        <rFont val="Arial MT"/>
        <family val="2"/>
      </rPr>
      <t>09.54.019</t>
    </r>
  </si>
  <si>
    <r>
      <rPr>
        <sz val="8"/>
        <rFont val="Arial MT"/>
        <family val="2"/>
      </rPr>
      <t>REMOCAO DE CRUZETAS DE FERRO PARA FIXACAO DE PROJETORES</t>
    </r>
  </si>
  <si>
    <r>
      <rPr>
        <sz val="8"/>
        <rFont val="Arial MT"/>
        <family val="2"/>
      </rPr>
      <t>09.54.020</t>
    </r>
  </si>
  <si>
    <r>
      <rPr>
        <sz val="8"/>
        <rFont val="Arial MT"/>
        <family val="2"/>
      </rPr>
      <t>REMOCAO DE POSTE CURVO, INCLUINDO BASES DE FIXACAO</t>
    </r>
  </si>
  <si>
    <r>
      <rPr>
        <sz val="8"/>
        <rFont val="Arial MT"/>
        <family val="2"/>
      </rPr>
      <t>09.54.021</t>
    </r>
  </si>
  <si>
    <r>
      <rPr>
        <sz val="8"/>
        <rFont val="Arial MT"/>
        <family val="2"/>
      </rPr>
      <t>REMOCAO DE POSTE DE FERRO RETO ENGASTADO NO SOLO</t>
    </r>
  </si>
  <si>
    <r>
      <rPr>
        <sz val="8"/>
        <rFont val="Arial MT"/>
        <family val="2"/>
      </rPr>
      <t>09.54.099</t>
    </r>
  </si>
  <si>
    <r>
      <rPr>
        <sz val="8"/>
        <rFont val="Arial MT"/>
        <family val="2"/>
      </rPr>
      <t>DEMOLICOES DE APARELHOS E EQUIPAMENTOS</t>
    </r>
  </si>
  <si>
    <r>
      <rPr>
        <sz val="8"/>
        <rFont val="Arial MT"/>
        <family val="2"/>
      </rPr>
      <t>09.56.001</t>
    </r>
  </si>
  <si>
    <r>
      <rPr>
        <sz val="8"/>
        <rFont val="Arial MT"/>
        <family val="2"/>
      </rPr>
      <t>REMOCAO DE CAPTOR DE PARA-RAIOS TIPO FRANKLIN OU RADIATIVO</t>
    </r>
  </si>
  <si>
    <r>
      <rPr>
        <sz val="8"/>
        <rFont val="Arial MT"/>
        <family val="2"/>
      </rPr>
      <t>09.56.003</t>
    </r>
  </si>
  <si>
    <r>
      <rPr>
        <sz val="8"/>
        <rFont val="Arial MT"/>
        <family val="2"/>
      </rPr>
      <t>REMOCAO DE BASE E HASTE DE PARA-RAIO</t>
    </r>
  </si>
  <si>
    <r>
      <rPr>
        <sz val="8"/>
        <rFont val="Arial MT"/>
        <family val="2"/>
      </rPr>
      <t>09.56.004</t>
    </r>
  </si>
  <si>
    <r>
      <rPr>
        <sz val="8"/>
        <rFont val="Arial MT"/>
        <family val="2"/>
      </rPr>
      <t>REMOCAO CABOS E ESTICADORES OU DE BRACADEIRAS P/ 3 ESTAIS EM P.RAIOS</t>
    </r>
  </si>
  <si>
    <r>
      <rPr>
        <sz val="8"/>
        <rFont val="Arial MT"/>
        <family val="2"/>
      </rPr>
      <t>09.56.005</t>
    </r>
  </si>
  <si>
    <r>
      <rPr>
        <sz val="8"/>
        <rFont val="Arial MT"/>
        <family val="2"/>
      </rPr>
      <t>REMOCAO DE CABO DE COBRE NU</t>
    </r>
  </si>
  <si>
    <r>
      <rPr>
        <sz val="8"/>
        <rFont val="Arial MT"/>
        <family val="2"/>
      </rPr>
      <t>09.56.006</t>
    </r>
  </si>
  <si>
    <r>
      <rPr>
        <sz val="8"/>
        <rFont val="Arial MT"/>
        <family val="2"/>
      </rPr>
      <t>REMOCAO DE CABO COBRE NU PARA ATERRAMENTO</t>
    </r>
  </si>
  <si>
    <r>
      <rPr>
        <sz val="8"/>
        <rFont val="Arial MT"/>
        <family val="2"/>
      </rPr>
      <t>09.56.007</t>
    </r>
  </si>
  <si>
    <r>
      <rPr>
        <sz val="8"/>
        <rFont val="Arial MT"/>
        <family val="2"/>
      </rPr>
      <t>REMOCAO DE CONECTOR TIPO SPLIT-BOLDT PARA CABOS DE ATERRAMENTO</t>
    </r>
  </si>
  <si>
    <r>
      <rPr>
        <sz val="8"/>
        <rFont val="Arial MT"/>
        <family val="2"/>
      </rPr>
      <t>09.56.009</t>
    </r>
  </si>
  <si>
    <r>
      <rPr>
        <sz val="8"/>
        <rFont val="Arial MT"/>
        <family val="2"/>
      </rPr>
      <t>REMOCAO DE BRACADEIRAS PARA PASSAGEM DE CABOS DE COBRE NU</t>
    </r>
  </si>
  <si>
    <r>
      <rPr>
        <sz val="8"/>
        <rFont val="Arial MT"/>
        <family val="2"/>
      </rPr>
      <t>09.56.012</t>
    </r>
  </si>
  <si>
    <r>
      <rPr>
        <sz val="8"/>
        <rFont val="Arial MT"/>
        <family val="2"/>
      </rPr>
      <t>REMOCAO DE TUBO DE PROTECAO DE CABO DE COBRE NU INCL. FIXACOES</t>
    </r>
  </si>
  <si>
    <r>
      <rPr>
        <sz val="8"/>
        <rFont val="Arial MT"/>
        <family val="2"/>
      </rPr>
      <t>09.56.099</t>
    </r>
  </si>
  <si>
    <r>
      <rPr>
        <sz val="8"/>
        <rFont val="Arial MT"/>
        <family val="2"/>
      </rPr>
      <t>DEMOLICOES DE PARA-RAIOS E ATERRAMENTO</t>
    </r>
  </si>
  <si>
    <r>
      <rPr>
        <sz val="8"/>
        <rFont val="Arial MT"/>
        <family val="2"/>
      </rPr>
      <t>09.60.003</t>
    </r>
  </si>
  <si>
    <r>
      <rPr>
        <sz val="8"/>
        <rFont val="Arial MT"/>
        <family val="2"/>
      </rPr>
      <t>RETIRADA DE ISOLADOR TIPO DISCO COMPL INCL GANCHO DE SUSPENSAO TIPO OLHAL</t>
    </r>
  </si>
  <si>
    <r>
      <rPr>
        <sz val="8"/>
        <rFont val="Arial MT"/>
        <family val="2"/>
      </rPr>
      <t>09.60.004</t>
    </r>
  </si>
  <si>
    <r>
      <rPr>
        <sz val="8"/>
        <rFont val="Arial MT"/>
        <family val="2"/>
      </rPr>
      <t>RETIRADA DE BUCHA DE PASS.INT/EXT, OU DE CHAPA ACO P/ BUCHA PASSAGEM A.T.</t>
    </r>
  </si>
  <si>
    <r>
      <rPr>
        <sz val="8"/>
        <rFont val="Arial MT"/>
        <family val="2"/>
      </rPr>
      <t>09.60.007</t>
    </r>
  </si>
  <si>
    <r>
      <rPr>
        <sz val="8"/>
        <rFont val="Arial MT"/>
        <family val="2"/>
      </rPr>
      <t>RETIRADA DE CANTONEIRA METÁLICA</t>
    </r>
  </si>
  <si>
    <r>
      <rPr>
        <sz val="8"/>
        <rFont val="Arial MT"/>
        <family val="2"/>
      </rPr>
      <t>09.60.008</t>
    </r>
  </si>
  <si>
    <r>
      <rPr>
        <sz val="8"/>
        <rFont val="Arial MT"/>
        <family val="2"/>
      </rPr>
      <t>RETIRADA DE ISOLADOR TIPO CASTANHA INCL GANCHO DE SUSTENTAÇÃO</t>
    </r>
  </si>
  <si>
    <r>
      <rPr>
        <sz val="8"/>
        <rFont val="Arial MT"/>
        <family val="2"/>
      </rPr>
      <t>09.60.009</t>
    </r>
  </si>
  <si>
    <r>
      <rPr>
        <sz val="8"/>
        <rFont val="Arial MT"/>
        <family val="2"/>
      </rPr>
      <t>RETIRADA DE ISOLADOR TIPO PINO PARA A.T. INCLUSIVE PINO</t>
    </r>
  </si>
  <si>
    <r>
      <rPr>
        <sz val="8"/>
        <rFont val="Arial MT"/>
        <family val="2"/>
      </rPr>
      <t>09.60.011</t>
    </r>
  </si>
  <si>
    <r>
      <rPr>
        <sz val="8"/>
        <rFont val="Arial MT"/>
        <family val="2"/>
      </rPr>
      <t>RETIRADA DE VERGALHÃO DE COBRE</t>
    </r>
  </si>
  <si>
    <r>
      <rPr>
        <sz val="8"/>
        <rFont val="Arial MT"/>
        <family val="2"/>
      </rPr>
      <t>09.60.012</t>
    </r>
  </si>
  <si>
    <r>
      <rPr>
        <sz val="8"/>
        <rFont val="Arial MT"/>
        <family val="2"/>
      </rPr>
      <t>RETIRADA DE TERMINAL OU CONECTOR PARA VERGALHAO DE COBRE</t>
    </r>
  </si>
  <si>
    <r>
      <rPr>
        <sz val="8"/>
        <rFont val="Arial MT"/>
        <family val="2"/>
      </rPr>
      <t>09.60.018</t>
    </r>
  </si>
  <si>
    <r>
      <rPr>
        <sz val="8"/>
        <rFont val="Arial MT"/>
        <family val="2"/>
      </rPr>
      <t>RETIRADA DE CHAVE SECCION TRIP SECA, COMANDO POR VARA/ESTRIBO FRONTA</t>
    </r>
  </si>
  <si>
    <r>
      <rPr>
        <sz val="8"/>
        <rFont val="Arial MT"/>
        <family val="2"/>
      </rPr>
      <t>09.60.020</t>
    </r>
  </si>
  <si>
    <r>
      <rPr>
        <sz val="8"/>
        <rFont val="Arial MT"/>
        <family val="2"/>
      </rPr>
      <t>RETIRADA DE TRANSFORMADOR DE POTENCIAL COMPLETO</t>
    </r>
  </si>
  <si>
    <r>
      <rPr>
        <sz val="8"/>
        <rFont val="Arial MT"/>
        <family val="2"/>
      </rPr>
      <t>09.60.022</t>
    </r>
  </si>
  <si>
    <r>
      <rPr>
        <sz val="8"/>
        <rFont val="Arial MT"/>
        <family val="2"/>
      </rPr>
      <t>RETIRADA DE DISJUNTOR DE VOLUME NORMAL OU REDUZIDO</t>
    </r>
  </si>
  <si>
    <r>
      <rPr>
        <sz val="8"/>
        <rFont val="Arial MT"/>
        <family val="2"/>
      </rPr>
      <t>09.60.023</t>
    </r>
  </si>
  <si>
    <r>
      <rPr>
        <sz val="8"/>
        <rFont val="Arial MT"/>
        <family val="2"/>
      </rPr>
      <t>RETIRADA DE MANOPLA DE COMANDO DO DISJUNTOR DE A.T. (ENGRENAGEM INTERNA)</t>
    </r>
  </si>
  <si>
    <r>
      <rPr>
        <sz val="8"/>
        <rFont val="Arial MT"/>
        <family val="2"/>
      </rPr>
      <t>09.60.026</t>
    </r>
  </si>
  <si>
    <r>
      <rPr>
        <sz val="8"/>
        <rFont val="Arial MT"/>
        <family val="2"/>
      </rPr>
      <t>RETIRADA DE TRANSFORMADOR DE POTENCIA EM CABINE PRIMARIA</t>
    </r>
  </si>
  <si>
    <r>
      <rPr>
        <sz val="8"/>
        <rFont val="Arial MT"/>
        <family val="2"/>
      </rPr>
      <t>09.60.027</t>
    </r>
  </si>
  <si>
    <r>
      <rPr>
        <sz val="8"/>
        <rFont val="Arial MT"/>
        <family val="2"/>
      </rPr>
      <t>RETIRADA DE TRANSFORMADOR DE POTENCIA EM POSTE OU ESTALEIRO</t>
    </r>
  </si>
  <si>
    <r>
      <rPr>
        <sz val="8"/>
        <rFont val="Arial MT"/>
        <family val="2"/>
      </rPr>
      <t>09.60.029</t>
    </r>
  </si>
  <si>
    <r>
      <rPr>
        <sz val="8"/>
        <rFont val="Arial MT"/>
        <family val="2"/>
      </rPr>
      <t>RETIRADA DE POSTE DE CONCRETO</t>
    </r>
  </si>
  <si>
    <r>
      <rPr>
        <sz val="8"/>
        <rFont val="Arial MT"/>
        <family val="2"/>
      </rPr>
      <t>09.60.034</t>
    </r>
  </si>
  <si>
    <r>
      <rPr>
        <sz val="8"/>
        <rFont val="Arial MT"/>
        <family val="2"/>
      </rPr>
      <t>RETIRADA DE CHAVE FUSIVEL INDICADORA TIPO MATHEUS</t>
    </r>
  </si>
  <si>
    <r>
      <rPr>
        <sz val="8"/>
        <rFont val="Arial MT"/>
        <family val="2"/>
      </rPr>
      <t>09.60.099</t>
    </r>
  </si>
  <si>
    <r>
      <rPr>
        <sz val="8"/>
        <rFont val="Arial MT"/>
        <family val="2"/>
      </rPr>
      <t>RETIRADAS DE ALTA TENSAO</t>
    </r>
  </si>
  <si>
    <r>
      <rPr>
        <sz val="8"/>
        <rFont val="Arial MT"/>
        <family val="2"/>
      </rPr>
      <t>09.62.001</t>
    </r>
  </si>
  <si>
    <r>
      <rPr>
        <sz val="8"/>
        <rFont val="Arial MT"/>
        <family val="2"/>
      </rPr>
      <t>RETIRADA DE POSTE GALVANIZADO DE ENTRADA EM B.T.</t>
    </r>
  </si>
  <si>
    <r>
      <rPr>
        <sz val="8"/>
        <rFont val="Arial MT"/>
        <family val="2"/>
      </rPr>
      <t>09.62.002</t>
    </r>
  </si>
  <si>
    <r>
      <rPr>
        <sz val="8"/>
        <rFont val="Arial MT"/>
        <family val="2"/>
      </rPr>
      <t>RETIRADA DE POSTE DE CONCRETO DE ENTRADA EM B.T.</t>
    </r>
  </si>
  <si>
    <r>
      <rPr>
        <sz val="8"/>
        <rFont val="Arial MT"/>
        <family val="2"/>
      </rPr>
      <t>09.62.003</t>
    </r>
  </si>
  <si>
    <r>
      <rPr>
        <sz val="8"/>
        <rFont val="Arial MT"/>
        <family val="2"/>
      </rPr>
      <t>RETIRADA DE ARMACAO T BRAQUET, CONDULETES OU DE CX.FUSIV/TOMADAS EM PERFILADO</t>
    </r>
  </si>
  <si>
    <r>
      <rPr>
        <sz val="8"/>
        <rFont val="Arial MT"/>
        <family val="2"/>
      </rPr>
      <t>09.62.004</t>
    </r>
  </si>
  <si>
    <r>
      <rPr>
        <sz val="8"/>
        <rFont val="Arial MT"/>
        <family val="2"/>
      </rPr>
      <t>RETIRADA DE CABECOTE PADRAO TELEFONICA OU DE BASE P/DISJUNTOR QUICK LAG</t>
    </r>
  </si>
  <si>
    <r>
      <rPr>
        <sz val="8"/>
        <rFont val="Arial MT"/>
        <family val="2"/>
      </rPr>
      <t>09.62.009</t>
    </r>
  </si>
  <si>
    <r>
      <rPr>
        <sz val="8"/>
        <rFont val="Arial MT"/>
        <family val="2"/>
      </rPr>
      <t>RETIRADA DE TUBULACAO ELETRICA APARENTE ATE 2"</t>
    </r>
  </si>
  <si>
    <r>
      <rPr>
        <sz val="8"/>
        <rFont val="Arial MT"/>
        <family val="2"/>
      </rPr>
      <t>09.62.010</t>
    </r>
  </si>
  <si>
    <r>
      <rPr>
        <sz val="8"/>
        <rFont val="Arial MT"/>
        <family val="2"/>
      </rPr>
      <t>RETIRADA DE TUBULACAO ELETRICA APARENTE ACIMA 2"</t>
    </r>
  </si>
  <si>
    <r>
      <rPr>
        <sz val="8"/>
        <rFont val="Arial MT"/>
        <family val="2"/>
      </rPr>
      <t>09.62.012</t>
    </r>
  </si>
  <si>
    <r>
      <rPr>
        <sz val="8"/>
        <rFont val="Arial MT"/>
        <family val="2"/>
      </rPr>
      <t>RETIRADA DE PERFILADOS</t>
    </r>
  </si>
  <si>
    <r>
      <rPr>
        <sz val="8"/>
        <rFont val="Arial MT"/>
        <family val="2"/>
      </rPr>
      <t>09.62.014</t>
    </r>
  </si>
  <si>
    <r>
      <rPr>
        <sz val="8"/>
        <rFont val="Arial MT"/>
        <family val="2"/>
      </rPr>
      <t>RETIRADA DE GANCHOS DE SUSTENTACAO DE LUMINARIAS EM PERFILADOS</t>
    </r>
  </si>
  <si>
    <r>
      <rPr>
        <sz val="8"/>
        <rFont val="Arial MT"/>
        <family val="2"/>
      </rPr>
      <t>09.62.017</t>
    </r>
  </si>
  <si>
    <r>
      <rPr>
        <sz val="8"/>
        <rFont val="Arial MT"/>
        <family val="2"/>
      </rPr>
      <t>RETIRADA DE FIO EMBUTIDO ATE 16 MM2</t>
    </r>
  </si>
  <si>
    <r>
      <rPr>
        <sz val="8"/>
        <rFont val="Arial MT"/>
        <family val="2"/>
      </rPr>
      <t>09.62.018</t>
    </r>
  </si>
  <si>
    <r>
      <rPr>
        <sz val="8"/>
        <rFont val="Arial MT"/>
        <family val="2"/>
      </rPr>
      <t>RETIRADA DE CABO EMBUTIDO ACIMA DE 16 MM2</t>
    </r>
  </si>
  <si>
    <r>
      <rPr>
        <sz val="8"/>
        <rFont val="Arial MT"/>
        <family val="2"/>
      </rPr>
      <t>09.62.019</t>
    </r>
  </si>
  <si>
    <r>
      <rPr>
        <sz val="8"/>
        <rFont val="Arial MT"/>
        <family val="2"/>
      </rPr>
      <t>RETIRADA DE FIO APARENTE ATE 16 MM2</t>
    </r>
  </si>
  <si>
    <r>
      <rPr>
        <sz val="8"/>
        <rFont val="Arial MT"/>
        <family val="2"/>
      </rPr>
      <t>09.62.020</t>
    </r>
  </si>
  <si>
    <r>
      <rPr>
        <sz val="8"/>
        <rFont val="Arial MT"/>
        <family val="2"/>
      </rPr>
      <t>RETIRADA DE CABO APARENTE ACIMA DE 16 MM2</t>
    </r>
  </si>
  <si>
    <r>
      <rPr>
        <sz val="8"/>
        <rFont val="Arial MT"/>
        <family val="2"/>
      </rPr>
      <t>09.62.021</t>
    </r>
  </si>
  <si>
    <r>
      <rPr>
        <sz val="8"/>
        <rFont val="Arial MT"/>
        <family val="2"/>
      </rPr>
      <t>RETIRADA DE TERMINAIS/CONECTORES DE PRESSAO P/CABOS OU DE ROLDANAS</t>
    </r>
  </si>
  <si>
    <r>
      <rPr>
        <sz val="8"/>
        <rFont val="Arial MT"/>
        <family val="2"/>
      </rPr>
      <t>09.62.024</t>
    </r>
  </si>
  <si>
    <r>
      <rPr>
        <sz val="8"/>
        <rFont val="Arial MT"/>
        <family val="2"/>
      </rPr>
      <t>RETIRADA E DESMONTAGEM QD.DISTRIB, CAIXA PASSAGEM OU QD. CHAMADA</t>
    </r>
  </si>
  <si>
    <r>
      <rPr>
        <sz val="8"/>
        <rFont val="Arial MT"/>
        <family val="2"/>
      </rPr>
      <t>09.62.099</t>
    </r>
  </si>
  <si>
    <r>
      <rPr>
        <sz val="8"/>
        <rFont val="Arial MT"/>
        <family val="2"/>
      </rPr>
      <t>RETIRADAS DE BAIXA TENSAO</t>
    </r>
  </si>
  <si>
    <r>
      <rPr>
        <sz val="8"/>
        <rFont val="Arial MT"/>
        <family val="2"/>
      </rPr>
      <t>09.64.004</t>
    </r>
  </si>
  <si>
    <r>
      <rPr>
        <sz val="8"/>
        <rFont val="Arial MT"/>
        <family val="2"/>
      </rPr>
      <t>RETIRADA DE MOTOR DE BOMBA DE RECALQUE</t>
    </r>
  </si>
  <si>
    <r>
      <rPr>
        <sz val="8"/>
        <rFont val="Arial MT"/>
        <family val="2"/>
      </rPr>
      <t>09.64.005</t>
    </r>
  </si>
  <si>
    <r>
      <rPr>
        <sz val="8"/>
        <rFont val="Arial MT"/>
        <family val="2"/>
      </rPr>
      <t>RETIRADA DE APARELHO DE ILUMINACAO, PLAFONS E PENDENTES P/LAMPADAS INCANDESC</t>
    </r>
  </si>
  <si>
    <r>
      <rPr>
        <sz val="8"/>
        <rFont val="Arial MT"/>
        <family val="2"/>
      </rPr>
      <t>09.64.006</t>
    </r>
  </si>
  <si>
    <r>
      <rPr>
        <sz val="8"/>
        <rFont val="Arial MT"/>
        <family val="2"/>
      </rPr>
      <t>RETIRADA DE APARELHOS DE ILUMINACAO, PLAFONS E PENDENTES P/LAMPADAS FLUORESC</t>
    </r>
  </si>
  <si>
    <r>
      <rPr>
        <sz val="8"/>
        <rFont val="Arial MT"/>
        <family val="2"/>
      </rPr>
      <t>09.64.014</t>
    </r>
  </si>
  <si>
    <r>
      <rPr>
        <sz val="8"/>
        <rFont val="Arial MT"/>
        <family val="2"/>
      </rPr>
      <t>RETIRADA DE AP.ILUM.EM POSTE,ARANDELA EXT BRACO ACO OU PROJET EM FACHADA</t>
    </r>
  </si>
  <si>
    <r>
      <rPr>
        <sz val="8"/>
        <rFont val="Arial MT"/>
        <family val="2"/>
      </rPr>
      <t>09.64.016</t>
    </r>
  </si>
  <si>
    <r>
      <rPr>
        <sz val="8"/>
        <rFont val="Arial MT"/>
        <family val="2"/>
      </rPr>
      <t>RETIRADA DE PROJETORES EM JARDINS</t>
    </r>
  </si>
  <si>
    <r>
      <rPr>
        <sz val="8"/>
        <rFont val="Arial MT"/>
        <family val="2"/>
      </rPr>
      <t>09.64.018</t>
    </r>
  </si>
  <si>
    <r>
      <rPr>
        <sz val="8"/>
        <rFont val="Arial MT"/>
        <family val="2"/>
      </rPr>
      <t>RETIRADA DE APARELHO A PROVA DE TEMPO, GASES E VAPOR</t>
    </r>
  </si>
  <si>
    <r>
      <rPr>
        <sz val="8"/>
        <rFont val="Arial MT"/>
        <family val="2"/>
      </rPr>
      <t>09.64.020</t>
    </r>
  </si>
  <si>
    <r>
      <rPr>
        <sz val="8"/>
        <rFont val="Arial MT"/>
        <family val="2"/>
      </rPr>
      <t>RETIRADA DE POSTE CURVO, INCLUINDO BASES DE FIXACAO</t>
    </r>
  </si>
  <si>
    <r>
      <rPr>
        <sz val="8"/>
        <rFont val="Arial MT"/>
        <family val="2"/>
      </rPr>
      <t>09.64.023</t>
    </r>
  </si>
  <si>
    <r>
      <rPr>
        <sz val="8"/>
        <rFont val="Arial MT"/>
        <family val="2"/>
      </rPr>
      <t>RETIRADA DE POSTE DE FERRO RETO ENGASTADO NO SOLO</t>
    </r>
  </si>
  <si>
    <r>
      <rPr>
        <sz val="8"/>
        <rFont val="Arial MT"/>
        <family val="2"/>
      </rPr>
      <t>09.64.024</t>
    </r>
  </si>
  <si>
    <r>
      <rPr>
        <sz val="8"/>
        <rFont val="Arial MT"/>
        <family val="2"/>
      </rPr>
      <t>RETIRADA DE POSTE DE CONCRETO DE ATE 10M ACIMA DO SOLO</t>
    </r>
  </si>
  <si>
    <r>
      <rPr>
        <sz val="8"/>
        <rFont val="Arial MT"/>
        <family val="2"/>
      </rPr>
      <t>09.64.099</t>
    </r>
  </si>
  <si>
    <r>
      <rPr>
        <sz val="8"/>
        <rFont val="Arial MT"/>
        <family val="2"/>
      </rPr>
      <t>RETIRADAS DE APARELHOS E EQUIPAMENTOS</t>
    </r>
  </si>
  <si>
    <r>
      <rPr>
        <sz val="8"/>
        <rFont val="Arial MT"/>
        <family val="2"/>
      </rPr>
      <t>09.66.001</t>
    </r>
  </si>
  <si>
    <r>
      <rPr>
        <sz val="8"/>
        <rFont val="Arial MT"/>
        <family val="2"/>
      </rPr>
      <t>RETIRADA DE CAPTOR DE PARA-RAIOS TIPO FRANKLIN</t>
    </r>
  </si>
  <si>
    <r>
      <rPr>
        <sz val="8"/>
        <rFont val="Arial MT"/>
        <family val="2"/>
      </rPr>
      <t>09.66.003</t>
    </r>
  </si>
  <si>
    <r>
      <rPr>
        <sz val="8"/>
        <rFont val="Arial MT"/>
        <family val="2"/>
      </rPr>
      <t>RETIRADA DE BASE E HASTE,OU DE BRAÇADEIRA C/3 ESTAIS EM PARA-RAIOS</t>
    </r>
  </si>
  <si>
    <r>
      <rPr>
        <sz val="8"/>
        <rFont val="Arial MT"/>
        <family val="2"/>
      </rPr>
      <t>09.66.004</t>
    </r>
  </si>
  <si>
    <r>
      <rPr>
        <sz val="8"/>
        <rFont val="Arial MT"/>
        <family val="2"/>
      </rPr>
      <t>RETIRADA DE CABOS DE AÇO E ESTICADORES DE PARA-RAIOS</t>
    </r>
  </si>
  <si>
    <r>
      <rPr>
        <sz val="8"/>
        <rFont val="Arial MT"/>
        <family val="2"/>
      </rPr>
      <t>09.66.005</t>
    </r>
  </si>
  <si>
    <r>
      <rPr>
        <sz val="8"/>
        <rFont val="Arial MT"/>
        <family val="2"/>
      </rPr>
      <t>RETIRADA DE CABO DE COBRE NU</t>
    </r>
  </si>
  <si>
    <r>
      <rPr>
        <sz val="8"/>
        <rFont val="Arial MT"/>
        <family val="2"/>
      </rPr>
      <t>09.66.006</t>
    </r>
  </si>
  <si>
    <r>
      <rPr>
        <sz val="8"/>
        <rFont val="Arial MT"/>
        <family val="2"/>
      </rPr>
      <t>RETIRADA DE CABO DE COBRE NU PARA ATERRAMENTO</t>
    </r>
  </si>
  <si>
    <r>
      <rPr>
        <sz val="8"/>
        <rFont val="Arial MT"/>
        <family val="2"/>
      </rPr>
      <t>09.66.007</t>
    </r>
  </si>
  <si>
    <r>
      <rPr>
        <sz val="8"/>
        <rFont val="Arial MT"/>
        <family val="2"/>
      </rPr>
      <t>RETIRADA DE CONECTOR TIPO SPLIT-BOLT PARA CABOS DE ATERRAMENTO</t>
    </r>
  </si>
  <si>
    <r>
      <rPr>
        <sz val="8"/>
        <rFont val="Arial MT"/>
        <family val="2"/>
      </rPr>
      <t>09.66.009</t>
    </r>
  </si>
  <si>
    <r>
      <rPr>
        <sz val="8"/>
        <rFont val="Arial MT"/>
        <family val="2"/>
      </rPr>
      <t>RETIRADA DE BRAÇADEIRAS PARA PASSAGEM DE CABO DE COBRE NU</t>
    </r>
  </si>
  <si>
    <r>
      <rPr>
        <sz val="8"/>
        <rFont val="Arial MT"/>
        <family val="2"/>
      </rPr>
      <t>09.66.099</t>
    </r>
  </si>
  <si>
    <r>
      <rPr>
        <sz val="8"/>
        <rFont val="Arial MT"/>
        <family val="2"/>
      </rPr>
      <t>RETIRADAS DE PARA-RAIOS E ATERRAMENTOS</t>
    </r>
  </si>
  <si>
    <r>
      <rPr>
        <sz val="8"/>
        <rFont val="Arial MT"/>
        <family val="2"/>
      </rPr>
      <t>09.70.003</t>
    </r>
  </si>
  <si>
    <r>
      <rPr>
        <sz val="8"/>
        <rFont val="Arial MT"/>
        <family val="2"/>
      </rPr>
      <t>RECOLOCAÇÃO DE ISOLADOR TIPO DISCO COMPL, INCLUS GANCHO DE SUSPENSA TIPO OLHAL</t>
    </r>
  </si>
  <si>
    <r>
      <rPr>
        <sz val="8"/>
        <rFont val="Arial MT"/>
        <family val="2"/>
      </rPr>
      <t>09.70.004</t>
    </r>
  </si>
  <si>
    <r>
      <rPr>
        <sz val="8"/>
        <rFont val="Arial MT"/>
        <family val="2"/>
      </rPr>
      <t>RECOLOCAÇÃO DE BUCHA PASS.INT/EXT OU DE CH.ACO P/BUCHA PASSAGEM EM A.T</t>
    </r>
  </si>
  <si>
    <r>
      <rPr>
        <sz val="8"/>
        <rFont val="Arial MT"/>
        <family val="2"/>
      </rPr>
      <t>09.70.007</t>
    </r>
  </si>
  <si>
    <r>
      <rPr>
        <sz val="8"/>
        <rFont val="Arial MT"/>
        <family val="2"/>
      </rPr>
      <t>RECOLOCAÇÃO DE CANTONEIRA METALICA</t>
    </r>
  </si>
  <si>
    <r>
      <rPr>
        <sz val="8"/>
        <rFont val="Arial MT"/>
        <family val="2"/>
      </rPr>
      <t>09.70.008</t>
    </r>
  </si>
  <si>
    <r>
      <rPr>
        <sz val="8"/>
        <rFont val="Arial MT"/>
        <family val="2"/>
      </rPr>
      <t>RECOLOCAÇÃO DE ISOLADOR CASTANHA OU DE TERMINAL/CONEC. P/BARRAM.COBRE A.T</t>
    </r>
  </si>
  <si>
    <r>
      <rPr>
        <sz val="8"/>
        <rFont val="Arial MT"/>
        <family val="2"/>
      </rPr>
      <t>09.70.009</t>
    </r>
  </si>
  <si>
    <r>
      <rPr>
        <sz val="8"/>
        <rFont val="Arial MT"/>
        <family val="2"/>
      </rPr>
      <t>RECOLOCAÇÃO DE ISOLADOR TIPO PINO PARA A.T. INCLUSIVE PINO</t>
    </r>
  </si>
  <si>
    <r>
      <rPr>
        <sz val="8"/>
        <rFont val="Arial MT"/>
        <family val="2"/>
      </rPr>
      <t>09.70.011</t>
    </r>
  </si>
  <si>
    <r>
      <rPr>
        <sz val="8"/>
        <rFont val="Arial MT"/>
        <family val="2"/>
      </rPr>
      <t>RECOLOCAÇÃO DE VERGALHÃO DE COBRE</t>
    </r>
  </si>
  <si>
    <r>
      <rPr>
        <sz val="8"/>
        <rFont val="Arial MT"/>
        <family val="2"/>
      </rPr>
      <t>09.70.018</t>
    </r>
  </si>
  <si>
    <r>
      <rPr>
        <sz val="8"/>
        <rFont val="Arial MT"/>
        <family val="2"/>
      </rPr>
      <t>RECOLOCAÇÃO DE CHAVE SECCIONADORA TRIP SECA,COMANDO POR VARA/ESTRIBO FRONTAL</t>
    </r>
  </si>
  <si>
    <r>
      <rPr>
        <sz val="8"/>
        <rFont val="Arial MT"/>
        <family val="2"/>
      </rPr>
      <t>09.70.020</t>
    </r>
  </si>
  <si>
    <r>
      <rPr>
        <sz val="8"/>
        <rFont val="Arial MT"/>
        <family val="2"/>
      </rPr>
      <t>RECOLOCAÇÃO DE CH.FUSIV.INDICADORA OU DE TRANSF.DE POTENCIAL COMPL. A.T</t>
    </r>
  </si>
  <si>
    <r>
      <rPr>
        <sz val="8"/>
        <rFont val="Arial MT"/>
        <family val="2"/>
      </rPr>
      <t>09.70.022</t>
    </r>
  </si>
  <si>
    <r>
      <rPr>
        <sz val="8"/>
        <rFont val="Arial MT"/>
        <family val="2"/>
      </rPr>
      <t>RECOLOCAÇÃO DE DISJUNTOR DE VOLUME NORMAL OU REDUZIDO</t>
    </r>
  </si>
  <si>
    <r>
      <rPr>
        <sz val="8"/>
        <rFont val="Arial MT"/>
        <family val="2"/>
      </rPr>
      <t>09.70.023</t>
    </r>
  </si>
  <si>
    <r>
      <rPr>
        <sz val="8"/>
        <rFont val="Arial MT"/>
        <family val="2"/>
      </rPr>
      <t>RECOLOCAÇÃO DE MANOPLA DE COMANDO DO DISJUNTOR DE A.T. (ENGRENAGEM INTERNA)</t>
    </r>
  </si>
  <si>
    <r>
      <rPr>
        <sz val="8"/>
        <rFont val="Arial MT"/>
        <family val="2"/>
      </rPr>
      <t>09.70.026</t>
    </r>
  </si>
  <si>
    <r>
      <rPr>
        <sz val="8"/>
        <rFont val="Arial MT"/>
        <family val="2"/>
      </rPr>
      <t>RECOLOCAÇÃO DE TRANSFORMADOR DE POTENCIA EM POSTE OU CAB.PRIMARIA</t>
    </r>
  </si>
  <si>
    <r>
      <rPr>
        <sz val="8"/>
        <rFont val="Arial MT"/>
        <family val="2"/>
      </rPr>
      <t>09.70.029</t>
    </r>
  </si>
  <si>
    <r>
      <rPr>
        <sz val="8"/>
        <rFont val="Arial MT"/>
        <family val="2"/>
      </rPr>
      <t>RECOLOCAÇÃO DE POSTE DE CONCRETO</t>
    </r>
  </si>
  <si>
    <r>
      <rPr>
        <sz val="8"/>
        <rFont val="Arial MT"/>
        <family val="2"/>
      </rPr>
      <t>09.70.099</t>
    </r>
  </si>
  <si>
    <r>
      <rPr>
        <sz val="8"/>
        <rFont val="Arial MT"/>
        <family val="2"/>
      </rPr>
      <t>RECOLOCACOES DE ALTA TENSAO</t>
    </r>
  </si>
  <si>
    <r>
      <rPr>
        <sz val="8"/>
        <rFont val="Arial MT"/>
        <family val="2"/>
      </rPr>
      <t>09.72.003</t>
    </r>
  </si>
  <si>
    <r>
      <rPr>
        <sz val="8"/>
        <rFont val="Arial MT"/>
        <family val="2"/>
      </rPr>
      <t>RECOLOCAÇÃO DE CABECOTE TELEFONICA, ARMACAO BRAQUET OU CONECTORES PRESSAO P/CABOS</t>
    </r>
  </si>
  <si>
    <r>
      <rPr>
        <sz val="8"/>
        <rFont val="Arial MT"/>
        <family val="2"/>
      </rPr>
      <t>09.72.004</t>
    </r>
  </si>
  <si>
    <r>
      <rPr>
        <sz val="8"/>
        <rFont val="Arial MT"/>
        <family val="2"/>
      </rPr>
      <t>RECOLOCAÇÃO DE POSTE GALVANIZADO DE ENTRADA B.T.</t>
    </r>
  </si>
  <si>
    <r>
      <rPr>
        <sz val="8"/>
        <rFont val="Arial MT"/>
        <family val="2"/>
      </rPr>
      <t>09.72.005</t>
    </r>
  </si>
  <si>
    <r>
      <rPr>
        <sz val="8"/>
        <rFont val="Arial MT"/>
        <family val="2"/>
      </rPr>
      <t>RECOLOCAÇÃO DE POSTE DE CONCRETO DE ENTRADA EM B.T.</t>
    </r>
  </si>
  <si>
    <r>
      <rPr>
        <sz val="8"/>
        <rFont val="Arial MT"/>
        <family val="2"/>
      </rPr>
      <t>09.72.009</t>
    </r>
  </si>
  <si>
    <r>
      <rPr>
        <sz val="8"/>
        <rFont val="Arial MT"/>
        <family val="2"/>
      </rPr>
      <t>RECOLOCAÇÃO DE TUBULACAO ELETRICA APARENTE ATE 2"</t>
    </r>
  </si>
  <si>
    <r>
      <rPr>
        <sz val="8"/>
        <rFont val="Arial MT"/>
        <family val="2"/>
      </rPr>
      <t>09.72.010</t>
    </r>
  </si>
  <si>
    <r>
      <rPr>
        <sz val="8"/>
        <rFont val="Arial MT"/>
        <family val="2"/>
      </rPr>
      <t>RECOLOCAÇÃO DE TUBULACAO ELETRICA APARENTE ACIMA DE 2"</t>
    </r>
  </si>
  <si>
    <r>
      <rPr>
        <sz val="8"/>
        <rFont val="Arial MT"/>
        <family val="2"/>
      </rPr>
      <t>09.72.011</t>
    </r>
  </si>
  <si>
    <r>
      <rPr>
        <sz val="8"/>
        <rFont val="Arial MT"/>
        <family val="2"/>
      </rPr>
      <t>RECOLOCAÇÃO DE CONDULETES OU DE CX.FUSIV. OU DE TOMADA INSTAL. EM PERFILADOS</t>
    </r>
  </si>
  <si>
    <r>
      <rPr>
        <sz val="8"/>
        <rFont val="Arial MT"/>
        <family val="2"/>
      </rPr>
      <t>09.72.012</t>
    </r>
  </si>
  <si>
    <r>
      <rPr>
        <sz val="8"/>
        <rFont val="Arial MT"/>
        <family val="2"/>
      </rPr>
      <t>RECOLOCAÇÃO DE PERFILADOS</t>
    </r>
  </si>
  <si>
    <r>
      <rPr>
        <sz val="8"/>
        <rFont val="Arial MT"/>
        <family val="2"/>
      </rPr>
      <t>09.72.014</t>
    </r>
  </si>
  <si>
    <r>
      <rPr>
        <sz val="8"/>
        <rFont val="Arial MT"/>
        <family val="2"/>
      </rPr>
      <t>RECOLOCAÇÃO DE GANCHOS DE SUSTENTACAO DE LUMINARIAS E PERFILADOS</t>
    </r>
  </si>
  <si>
    <r>
      <rPr>
        <sz val="8"/>
        <rFont val="Arial MT"/>
        <family val="2"/>
      </rPr>
      <t>09.72.017</t>
    </r>
  </si>
  <si>
    <r>
      <rPr>
        <sz val="8"/>
        <rFont val="Arial MT"/>
        <family val="2"/>
      </rPr>
      <t>RECOLOCAÇÃO DE FIO EMBUTIDO ATE 16 MM2</t>
    </r>
  </si>
  <si>
    <r>
      <rPr>
        <sz val="8"/>
        <rFont val="Arial MT"/>
        <family val="2"/>
      </rPr>
      <t>09.72.018</t>
    </r>
  </si>
  <si>
    <r>
      <rPr>
        <sz val="8"/>
        <rFont val="Arial MT"/>
        <family val="2"/>
      </rPr>
      <t>RECOLOCAÇÃO DE CABO EMBUTIDO ACIMA DE 16 MM2</t>
    </r>
  </si>
  <si>
    <r>
      <rPr>
        <sz val="8"/>
        <rFont val="Arial MT"/>
        <family val="2"/>
      </rPr>
      <t>09.72.019</t>
    </r>
  </si>
  <si>
    <r>
      <rPr>
        <sz val="8"/>
        <rFont val="Arial MT"/>
        <family val="2"/>
      </rPr>
      <t>RECOLOCAÇÃO DE FIO APARENTE ATE 16 MM2</t>
    </r>
  </si>
  <si>
    <r>
      <rPr>
        <sz val="8"/>
        <rFont val="Arial MT"/>
        <family val="2"/>
      </rPr>
      <t>09.72.020</t>
    </r>
  </si>
  <si>
    <r>
      <rPr>
        <sz val="8"/>
        <rFont val="Arial MT"/>
        <family val="2"/>
      </rPr>
      <t>RECOLOCAÇÃO DE CABO APARENTE ACIMA DE 16 MM2</t>
    </r>
  </si>
  <si>
    <r>
      <rPr>
        <sz val="8"/>
        <rFont val="Arial MT"/>
        <family val="2"/>
      </rPr>
      <t>09.72.023</t>
    </r>
  </si>
  <si>
    <r>
      <rPr>
        <sz val="8"/>
        <rFont val="Arial MT"/>
        <family val="2"/>
      </rPr>
      <t>RECOLOCAÇÃO DE ROLDANAS</t>
    </r>
  </si>
  <si>
    <r>
      <rPr>
        <sz val="8"/>
        <rFont val="Arial MT"/>
        <family val="2"/>
      </rPr>
      <t>09.72.024</t>
    </r>
  </si>
  <si>
    <r>
      <rPr>
        <sz val="8"/>
        <rFont val="Arial MT"/>
        <family val="2"/>
      </rPr>
      <t>RECOLOCAÇÃO E MONTAGEM DE QD.DISTRIB,CX DE PASSAG MET OU QD.CHAMADA</t>
    </r>
  </si>
  <si>
    <r>
      <rPr>
        <sz val="8"/>
        <rFont val="Arial MT"/>
        <family val="2"/>
      </rPr>
      <t>09.72.031</t>
    </r>
  </si>
  <si>
    <r>
      <rPr>
        <sz val="8"/>
        <rFont val="Arial MT"/>
        <family val="2"/>
      </rPr>
      <t>RECOLOCAÇÃO DE BASE DE DISJUNTOR TIPO QUICK-LAG EM CHAPA DE FERRO</t>
    </r>
  </si>
  <si>
    <r>
      <rPr>
        <sz val="8"/>
        <rFont val="Arial MT"/>
        <family val="2"/>
      </rPr>
      <t>09.72.099</t>
    </r>
  </si>
  <si>
    <r>
      <rPr>
        <sz val="8"/>
        <rFont val="Arial MT"/>
        <family val="2"/>
      </rPr>
      <t>RECOLOCACOES DE BAIXA TENSAO</t>
    </r>
  </si>
  <si>
    <r>
      <rPr>
        <sz val="8"/>
        <rFont val="Arial MT"/>
        <family val="2"/>
      </rPr>
      <t>09.74.004</t>
    </r>
  </si>
  <si>
    <r>
      <rPr>
        <sz val="8"/>
        <rFont val="Arial MT"/>
        <family val="2"/>
      </rPr>
      <t>RECOLOCAÇÃO DE MOTOR DE BOMBA DE RECALQUE</t>
    </r>
  </si>
  <si>
    <r>
      <rPr>
        <sz val="8"/>
        <rFont val="Arial MT"/>
        <family val="2"/>
      </rPr>
      <t>09.74.005</t>
    </r>
  </si>
  <si>
    <r>
      <rPr>
        <sz val="8"/>
        <rFont val="Arial MT"/>
        <family val="2"/>
      </rPr>
      <t>09.74.006</t>
    </r>
  </si>
  <si>
    <r>
      <rPr>
        <sz val="8"/>
        <rFont val="Arial MT"/>
        <family val="2"/>
      </rPr>
      <t>RECOLOCAÇÃO DE APARELHO DE ILUMINACAO,PLAFONS OU PENDENTES P/ LAMP FLUORESCENTES</t>
    </r>
  </si>
  <si>
    <r>
      <rPr>
        <sz val="8"/>
        <rFont val="Arial MT"/>
        <family val="2"/>
      </rPr>
      <t>09.74.015</t>
    </r>
  </si>
  <si>
    <r>
      <rPr>
        <sz val="8"/>
        <rFont val="Arial MT"/>
        <family val="2"/>
      </rPr>
      <t>RECOLOCAÇÃO DE PROJ.EM FACHADAS OU AP.ILUMIN.A PROVA DE TEMPO</t>
    </r>
  </si>
  <si>
    <r>
      <rPr>
        <sz val="8"/>
        <rFont val="Arial MT"/>
        <family val="2"/>
      </rPr>
      <t>09.74.017</t>
    </r>
  </si>
  <si>
    <r>
      <rPr>
        <sz val="8"/>
        <rFont val="Arial MT"/>
        <family val="2"/>
      </rPr>
      <t>RECOLOCAÇÃO DE ARANDELA EXTERNA EM BRACO DE FERRO</t>
    </r>
  </si>
  <si>
    <r>
      <rPr>
        <sz val="8"/>
        <rFont val="Arial MT"/>
        <family val="2"/>
      </rPr>
      <t>09.74.018</t>
    </r>
  </si>
  <si>
    <r>
      <rPr>
        <sz val="8"/>
        <rFont val="Arial MT"/>
        <family val="2"/>
      </rPr>
      <t>RECOLOCAÇÃO DE APARELHOS DE ILUMINAÇÃO EM POSTE</t>
    </r>
  </si>
  <si>
    <r>
      <rPr>
        <sz val="8"/>
        <rFont val="Arial MT"/>
        <family val="2"/>
      </rPr>
      <t>09.74.019</t>
    </r>
  </si>
  <si>
    <r>
      <rPr>
        <sz val="8"/>
        <rFont val="Arial MT"/>
        <family val="2"/>
      </rPr>
      <t>RECOLOCAÇÃO DE POSTE CURVO, INCLUINDO BASE DE FIXACAO</t>
    </r>
  </si>
  <si>
    <r>
      <rPr>
        <sz val="8"/>
        <rFont val="Arial MT"/>
        <family val="2"/>
      </rPr>
      <t>09.74.023</t>
    </r>
  </si>
  <si>
    <r>
      <rPr>
        <sz val="8"/>
        <rFont val="Arial MT"/>
        <family val="2"/>
      </rPr>
      <t>RECOLOCAÇÃO DE POSTE DE FERRO RETO ENGASTADO NO SOLO</t>
    </r>
  </si>
  <si>
    <r>
      <rPr>
        <sz val="8"/>
        <rFont val="Arial MT"/>
        <family val="2"/>
      </rPr>
      <t>09.74.024</t>
    </r>
  </si>
  <si>
    <r>
      <rPr>
        <sz val="8"/>
        <rFont val="Arial MT"/>
        <family val="2"/>
      </rPr>
      <t>RECOLOCAÇÃO DE POSTE DE CONCRETO DE ATE 10M ACIMA DO SOLO</t>
    </r>
  </si>
  <si>
    <r>
      <rPr>
        <sz val="8"/>
        <rFont val="Arial MT"/>
        <family val="2"/>
      </rPr>
      <t>09.74.099</t>
    </r>
  </si>
  <si>
    <r>
      <rPr>
        <sz val="8"/>
        <rFont val="Arial MT"/>
        <family val="2"/>
      </rPr>
      <t>RECOLOCACOES DE APARELHOS E EQUIPAMENTOS</t>
    </r>
  </si>
  <si>
    <r>
      <rPr>
        <sz val="8"/>
        <rFont val="Arial MT"/>
        <family val="2"/>
      </rPr>
      <t>09.76.001</t>
    </r>
  </si>
  <si>
    <r>
      <rPr>
        <sz val="8"/>
        <rFont val="Arial MT"/>
        <family val="2"/>
      </rPr>
      <t>RECOLOCAÇÃO DE CAPTOR DE PARA-RAIOS TIPO FRANKLIN OU RADIOATIVO</t>
    </r>
  </si>
  <si>
    <r>
      <rPr>
        <sz val="8"/>
        <rFont val="Arial MT"/>
        <family val="2"/>
      </rPr>
      <t>09.76.003</t>
    </r>
  </si>
  <si>
    <r>
      <rPr>
        <sz val="8"/>
        <rFont val="Arial MT"/>
        <family val="2"/>
      </rPr>
      <t>RECOLOCAÇÃO DE BASE E HASTE DE PARA-RAIOS</t>
    </r>
  </si>
  <si>
    <r>
      <rPr>
        <sz val="8"/>
        <rFont val="Arial MT"/>
        <family val="2"/>
      </rPr>
      <t>09.76.004</t>
    </r>
  </si>
  <si>
    <r>
      <rPr>
        <sz val="8"/>
        <rFont val="Arial MT"/>
        <family val="2"/>
      </rPr>
      <t>09.76.005</t>
    </r>
  </si>
  <si>
    <r>
      <rPr>
        <sz val="8"/>
        <rFont val="Arial MT"/>
        <family val="2"/>
      </rPr>
      <t>RECOLOCAÇÃO DE CABO DE COBRE NU</t>
    </r>
  </si>
  <si>
    <r>
      <rPr>
        <sz val="8"/>
        <rFont val="Arial MT"/>
        <family val="2"/>
      </rPr>
      <t>09.76.007</t>
    </r>
  </si>
  <si>
    <r>
      <rPr>
        <sz val="8"/>
        <rFont val="Arial MT"/>
        <family val="2"/>
      </rPr>
      <t>RECOLOCAÇÃO DE CONECTOR TIPO SPLIT-BOLT PARA CABOS DE ATERRAMENTO</t>
    </r>
  </si>
  <si>
    <r>
      <rPr>
        <sz val="8"/>
        <rFont val="Arial MT"/>
        <family val="2"/>
      </rPr>
      <t>09.76.009</t>
    </r>
  </si>
  <si>
    <r>
      <rPr>
        <sz val="8"/>
        <rFont val="Arial MT"/>
        <family val="2"/>
      </rPr>
      <t>RECOLOCAÇÃO DE BRACADEIRAS PARA 3 ESTAIS OU PARA PASSAGEM DE CABO DE COBRE NU</t>
    </r>
  </si>
  <si>
    <r>
      <rPr>
        <sz val="8"/>
        <rFont val="Arial MT"/>
        <family val="2"/>
      </rPr>
      <t>09.76.099</t>
    </r>
  </si>
  <si>
    <r>
      <rPr>
        <sz val="8"/>
        <rFont val="Arial MT"/>
        <family val="2"/>
      </rPr>
      <t>RECOLOCACOES DE PARA-RAIOS E ATERRAMENTO</t>
    </r>
  </si>
  <si>
    <r>
      <rPr>
        <sz val="8"/>
        <rFont val="Arial MT"/>
        <family val="2"/>
      </rPr>
      <t>09.80.001</t>
    </r>
  </si>
  <si>
    <r>
      <rPr>
        <sz val="8"/>
        <rFont val="Arial MT"/>
        <family val="2"/>
      </rPr>
      <t>OLEO P/DISJUNTOR EM TRANSFOMADOR DE ALTA TENSAO EM CABINE</t>
    </r>
  </si>
  <si>
    <r>
      <rPr>
        <sz val="8"/>
        <rFont val="Arial MT"/>
        <family val="2"/>
      </rPr>
      <t>09.80.002</t>
    </r>
  </si>
  <si>
    <r>
      <rPr>
        <sz val="8"/>
        <rFont val="Arial MT"/>
        <family val="2"/>
      </rPr>
      <t>OLEO PARA TRANSFORMADOR DE ALTA TENSAO EM POSTE SINGELO OU ESTALEIRO</t>
    </r>
  </si>
  <si>
    <r>
      <rPr>
        <sz val="8"/>
        <rFont val="Arial MT"/>
        <family val="2"/>
      </rPr>
      <t>09.80.003</t>
    </r>
  </si>
  <si>
    <r>
      <rPr>
        <sz val="8"/>
        <rFont val="Arial MT"/>
        <family val="2"/>
      </rPr>
      <t>ISOLADOR TIPO DISCO 15 KV 6" (150 MM)</t>
    </r>
  </si>
  <si>
    <r>
      <rPr>
        <sz val="8"/>
        <rFont val="Arial MT"/>
        <family val="2"/>
      </rPr>
      <t>09.80.004</t>
    </r>
  </si>
  <si>
    <r>
      <rPr>
        <sz val="8"/>
        <rFont val="Arial MT"/>
        <family val="2"/>
      </rPr>
      <t>CHAPA DE FERRO DE 1,50 X 0,50 M PARA BUCHA DE PASSAGEM</t>
    </r>
  </si>
  <si>
    <r>
      <rPr>
        <sz val="8"/>
        <rFont val="Arial MT"/>
        <family val="2"/>
      </rPr>
      <t>09.80.005</t>
    </r>
  </si>
  <si>
    <r>
      <rPr>
        <sz val="8"/>
        <rFont val="Arial MT"/>
        <family val="2"/>
      </rPr>
      <t>BUCHA PARA PASSAGEM INTERNA/EXTERNA COM ISOLACAO PARA 15 KV</t>
    </r>
  </si>
  <si>
    <r>
      <rPr>
        <sz val="8"/>
        <rFont val="Arial MT"/>
        <family val="2"/>
      </rPr>
      <t>09.80.006</t>
    </r>
  </si>
  <si>
    <r>
      <rPr>
        <sz val="8"/>
        <rFont val="Arial MT"/>
        <family val="2"/>
      </rPr>
      <t>BUCHA DE PASSAGEM PARA NEUTRO</t>
    </r>
  </si>
  <si>
    <r>
      <rPr>
        <sz val="8"/>
        <rFont val="Arial MT"/>
        <family val="2"/>
      </rPr>
      <t>09.80.007</t>
    </r>
  </si>
  <si>
    <r>
      <rPr>
        <sz val="8"/>
        <rFont val="Arial MT"/>
        <family val="2"/>
      </rPr>
      <t>CANTONEIRA DE FERRO 1 1/2" X 1 1/2" X 1/8"</t>
    </r>
  </si>
  <si>
    <r>
      <rPr>
        <sz val="8"/>
        <rFont val="Arial MT"/>
        <family val="2"/>
      </rPr>
      <t>09.80.008</t>
    </r>
  </si>
  <si>
    <r>
      <rPr>
        <sz val="8"/>
        <rFont val="Arial MT"/>
        <family val="2"/>
      </rPr>
      <t>JANELA DE VENTILACAO PADRAO ELETROPAULO DE 0,40 X 0,40 X 0,15 M</t>
    </r>
  </si>
  <si>
    <r>
      <rPr>
        <sz val="8"/>
        <rFont val="Arial MT"/>
        <family val="2"/>
      </rPr>
      <t>09.80.010</t>
    </r>
  </si>
  <si>
    <r>
      <rPr>
        <sz val="8"/>
        <rFont val="Arial MT"/>
        <family val="2"/>
      </rPr>
      <t>ISOLADOR TIPO PINO PARA 15 KV, INCLUSIVE PINO, INSTALADO EM CABINE</t>
    </r>
  </si>
  <si>
    <r>
      <rPr>
        <sz val="8"/>
        <rFont val="Arial MT"/>
        <family val="2"/>
      </rPr>
      <t>09.80.011</t>
    </r>
  </si>
  <si>
    <r>
      <rPr>
        <sz val="8"/>
        <rFont val="Arial MT"/>
        <family val="2"/>
      </rPr>
      <t>ISOLADOR TIPO PINO PARA 15 KV, INCLUSIVE PINO, INSTALADO EM POSTE</t>
    </r>
  </si>
  <si>
    <r>
      <rPr>
        <sz val="8"/>
        <rFont val="Arial MT"/>
        <family val="2"/>
      </rPr>
      <t>09.80.012</t>
    </r>
  </si>
  <si>
    <r>
      <rPr>
        <sz val="8"/>
        <rFont val="Arial MT"/>
        <family val="2"/>
      </rPr>
      <t>VERGALHAO DE COBRE DE 3/8" (10MM)</t>
    </r>
  </si>
  <si>
    <r>
      <rPr>
        <sz val="8"/>
        <rFont val="Arial MT"/>
        <family val="2"/>
      </rPr>
      <t>09.80.013</t>
    </r>
  </si>
  <si>
    <r>
      <rPr>
        <sz val="8"/>
        <rFont val="Arial MT"/>
        <family val="2"/>
      </rPr>
      <t>VERGALHAO DE COBRE DE 1/2" (12,5MM)</t>
    </r>
  </si>
  <si>
    <r>
      <rPr>
        <sz val="8"/>
        <rFont val="Arial MT"/>
        <family val="2"/>
      </rPr>
      <t>09.80.014</t>
    </r>
  </si>
  <si>
    <r>
      <rPr>
        <sz val="8"/>
        <rFont val="Arial MT"/>
        <family val="2"/>
      </rPr>
      <t>TERMINAL OU CONECTOR PARA VERGALHAO DE COBRE DE 3/8" (10 MM2)</t>
    </r>
  </si>
  <si>
    <r>
      <rPr>
        <sz val="8"/>
        <rFont val="Arial MT"/>
        <family val="2"/>
      </rPr>
      <t>09.80.015</t>
    </r>
  </si>
  <si>
    <r>
      <rPr>
        <sz val="8"/>
        <rFont val="Arial MT"/>
        <family val="2"/>
      </rPr>
      <t>TERMINAL OU CONECTOR PARA VERGALHAO DE COBRE DE 1/2" (12,5 MM2)</t>
    </r>
  </si>
  <si>
    <r>
      <rPr>
        <sz val="8"/>
        <rFont val="Arial MT"/>
        <family val="2"/>
      </rPr>
      <t>09.80.017</t>
    </r>
  </si>
  <si>
    <r>
      <rPr>
        <sz val="8"/>
        <rFont val="Arial MT"/>
        <family val="2"/>
      </rPr>
      <t>MUFLA TERMINAL UNIPOLAR EXTERNA P/ CABO ISOLAÇÃO XLPE 15KV ATE 35MM2</t>
    </r>
  </si>
  <si>
    <r>
      <rPr>
        <sz val="8"/>
        <rFont val="Arial MT"/>
        <family val="2"/>
      </rPr>
      <t>09.80.019</t>
    </r>
  </si>
  <si>
    <r>
      <rPr>
        <sz val="8"/>
        <rFont val="Arial MT"/>
        <family val="2"/>
      </rPr>
      <t>MUFLA TERMINAL UNIPOLAR INTERNA P/ CABO ISOLAÇÃO XLPE 15KV ATE 35MM2</t>
    </r>
  </si>
  <si>
    <r>
      <rPr>
        <sz val="8"/>
        <rFont val="Arial MT"/>
        <family val="2"/>
      </rPr>
      <t>09.80.024</t>
    </r>
  </si>
  <si>
    <r>
      <rPr>
        <sz val="8"/>
        <rFont val="Arial MT"/>
        <family val="2"/>
      </rPr>
      <t>CABO DE POT UNIPOLAR CLASSE 15KV 25MM2  (ISOLAÇAO NAO HALOGENADO)</t>
    </r>
  </si>
  <si>
    <r>
      <rPr>
        <sz val="8"/>
        <rFont val="Arial MT"/>
        <family val="2"/>
      </rPr>
      <t>09.80.025</t>
    </r>
  </si>
  <si>
    <r>
      <rPr>
        <sz val="8"/>
        <rFont val="Arial MT"/>
        <family val="2"/>
      </rPr>
      <t>CABO DE POT UNIPOLAR CLASSE 15KV 35MM2  (ISOLAÇAO NAO HALOGENADO)</t>
    </r>
  </si>
  <si>
    <r>
      <rPr>
        <sz val="8"/>
        <rFont val="Arial MT"/>
        <family val="2"/>
      </rPr>
      <t>09.80.026</t>
    </r>
  </si>
  <si>
    <r>
      <rPr>
        <sz val="8"/>
        <rFont val="Arial MT"/>
        <family val="2"/>
      </rPr>
      <t>CHAVE SECCIONADORA TRIPOLAR SECA PARA 200A/15 KV C/ CMD PROLONGADO</t>
    </r>
  </si>
  <si>
    <r>
      <rPr>
        <sz val="8"/>
        <rFont val="Arial MT"/>
        <family val="2"/>
      </rPr>
      <t>09.80.029</t>
    </r>
  </si>
  <si>
    <r>
      <rPr>
        <sz val="8"/>
        <rFont val="Arial MT"/>
        <family val="2"/>
      </rPr>
      <t>CHAVE FUSIVEL INDIC 'MATHEUS' P/100 A/15 KV RUPTURA 1200A POSTE/ESTAL</t>
    </r>
  </si>
  <si>
    <r>
      <rPr>
        <sz val="8"/>
        <rFont val="Arial MT"/>
        <family val="2"/>
      </rPr>
      <t>09.80.030</t>
    </r>
  </si>
  <si>
    <r>
      <rPr>
        <sz val="8"/>
        <rFont val="Arial MT"/>
        <family val="2"/>
      </rPr>
      <t>CHAVE FUSIVEL INDIC 'MATHEUS' P/100A/15 KV RUPTURA 1200A EM CABINE</t>
    </r>
  </si>
  <si>
    <r>
      <rPr>
        <sz val="8"/>
        <rFont val="Arial MT"/>
        <family val="2"/>
      </rPr>
      <t>09.80.033</t>
    </r>
  </si>
  <si>
    <r>
      <rPr>
        <sz val="8"/>
        <rFont val="Arial MT"/>
        <family val="2"/>
      </rPr>
      <t>TRANSFORMADOR DE CORRENTE PARA M.T. 15 KV</t>
    </r>
  </si>
  <si>
    <r>
      <rPr>
        <sz val="8"/>
        <rFont val="Arial MT"/>
        <family val="2"/>
      </rPr>
      <t>09.80.034</t>
    </r>
  </si>
  <si>
    <r>
      <rPr>
        <sz val="8"/>
        <rFont val="Arial MT"/>
        <family val="2"/>
      </rPr>
      <t>TRANSFORMADOR DE POTENCIAL 400 W/220V COM FUSIVEL DE M.T. 15 KV</t>
    </r>
  </si>
  <si>
    <r>
      <rPr>
        <sz val="8"/>
        <rFont val="Arial MT"/>
        <family val="2"/>
      </rPr>
      <t>09.80.036</t>
    </r>
  </si>
  <si>
    <r>
      <rPr>
        <sz val="8"/>
        <rFont val="Arial MT"/>
        <family val="2"/>
      </rPr>
      <t>DISJUNTOR VOL REDUZIDO OLEO 15KV/250 PL15B MVA 630 ACION. MANUAL - COMPLETO</t>
    </r>
  </si>
  <si>
    <r>
      <rPr>
        <sz val="8"/>
        <rFont val="Arial MT"/>
        <family val="2"/>
      </rPr>
      <t>09.80.038</t>
    </r>
  </si>
  <si>
    <r>
      <rPr>
        <sz val="8"/>
        <rFont val="Arial MT"/>
        <family val="2"/>
      </rPr>
      <t>BOBINA MINIMA DO DISJUNTOR</t>
    </r>
  </si>
  <si>
    <r>
      <rPr>
        <sz val="8"/>
        <rFont val="Arial MT"/>
        <family val="2"/>
      </rPr>
      <t>09.80.039</t>
    </r>
  </si>
  <si>
    <r>
      <rPr>
        <sz val="8"/>
        <rFont val="Arial MT"/>
        <family val="2"/>
      </rPr>
      <t>RELE FALTA-DE-FASE TRIFASICO TIPO ST 220/110 V PEXTRON OU SIMILAR</t>
    </r>
  </si>
  <si>
    <r>
      <rPr>
        <sz val="8"/>
        <rFont val="Arial MT"/>
        <family val="2"/>
      </rPr>
      <t>09.80.040</t>
    </r>
  </si>
  <si>
    <r>
      <rPr>
        <sz val="8"/>
        <rFont val="Arial MT"/>
        <family val="2"/>
      </rPr>
      <t>RELE PRIMARIO DE SOBRECORRENTE P/DISJ. DE MEDIA TENSAO</t>
    </r>
  </si>
  <si>
    <r>
      <rPr>
        <sz val="8"/>
        <rFont val="Arial MT"/>
        <family val="2"/>
      </rPr>
      <t>09.80.041</t>
    </r>
  </si>
  <si>
    <r>
      <rPr>
        <sz val="8"/>
        <rFont val="Arial MT"/>
        <family val="2"/>
      </rPr>
      <t>MANOPLA DE COMANDO DE DISJUNTOR DE A. T.</t>
    </r>
  </si>
  <si>
    <r>
      <rPr>
        <sz val="8"/>
        <rFont val="Arial MT"/>
        <family val="2"/>
      </rPr>
      <t>09.80.042</t>
    </r>
  </si>
  <si>
    <r>
      <rPr>
        <sz val="8"/>
        <rFont val="Arial MT"/>
        <family val="2"/>
      </rPr>
      <t>TAPETE DE BORRACHA DE 100 X 100 X 0,5 CM</t>
    </r>
  </si>
  <si>
    <r>
      <rPr>
        <sz val="8"/>
        <rFont val="Arial MT"/>
        <family val="2"/>
      </rPr>
      <t>09.80.043</t>
    </r>
  </si>
  <si>
    <r>
      <rPr>
        <sz val="8"/>
        <rFont val="Arial MT"/>
        <family val="2"/>
      </rPr>
      <t>LUVA DE BORRACHA PARA A.T. 20 KV</t>
    </r>
  </si>
  <si>
    <r>
      <rPr>
        <sz val="8"/>
        <rFont val="Arial MT"/>
        <family val="2"/>
      </rPr>
      <t>09.80.044</t>
    </r>
  </si>
  <si>
    <r>
      <rPr>
        <sz val="8"/>
        <rFont val="Arial MT"/>
        <family val="2"/>
      </rPr>
      <t>VARA MANOPLA DE FENOLITE DE 2,70 M P/ CHAVE SECCIONADORA - 15 KV</t>
    </r>
  </si>
  <si>
    <r>
      <rPr>
        <sz val="8"/>
        <rFont val="Arial MT"/>
        <family val="2"/>
      </rPr>
      <t>09.80.048</t>
    </r>
  </si>
  <si>
    <r>
      <rPr>
        <sz val="8"/>
        <rFont val="Arial MT"/>
        <family val="2"/>
      </rPr>
      <t>SELA PARA CRUZETA DE MADEIRA</t>
    </r>
  </si>
  <si>
    <r>
      <rPr>
        <sz val="8"/>
        <rFont val="Arial MT"/>
        <family val="2"/>
      </rPr>
      <t>09.80.049</t>
    </r>
  </si>
  <si>
    <r>
      <rPr>
        <sz val="8"/>
        <rFont val="Arial MT"/>
        <family val="2"/>
      </rPr>
      <t>SUPORTE DE TRANSFORMADOR EM POSTE  OU ESTALEIRO</t>
    </r>
  </si>
  <si>
    <r>
      <rPr>
        <sz val="8"/>
        <rFont val="Arial MT"/>
        <family val="2"/>
      </rPr>
      <t>09.80.050</t>
    </r>
  </si>
  <si>
    <r>
      <rPr>
        <sz val="8"/>
        <rFont val="Arial MT"/>
        <family val="2"/>
      </rPr>
      <t>CRUZETA DE MADEIRA DE 2400 MM</t>
    </r>
  </si>
  <si>
    <r>
      <rPr>
        <sz val="8"/>
        <rFont val="Arial MT"/>
        <family val="2"/>
      </rPr>
      <t>09.80.051</t>
    </r>
  </si>
  <si>
    <r>
      <rPr>
        <sz val="8"/>
        <rFont val="Arial MT"/>
        <family val="2"/>
      </rPr>
      <t>MAO FRANCESA DE 700 MM</t>
    </r>
  </si>
  <si>
    <r>
      <rPr>
        <sz val="8"/>
        <rFont val="Arial MT"/>
        <family val="2"/>
      </rPr>
      <t>09.80.052</t>
    </r>
  </si>
  <si>
    <r>
      <rPr>
        <sz val="8"/>
        <rFont val="Arial MT"/>
        <family val="2"/>
      </rPr>
      <t>CAIXA PARA TRANSFORMADOR DE CORRENTE PADRAO ELEKTRO</t>
    </r>
  </si>
  <si>
    <r>
      <rPr>
        <sz val="8"/>
        <rFont val="Arial MT"/>
        <family val="2"/>
      </rPr>
      <t>09.80.053</t>
    </r>
  </si>
  <si>
    <r>
      <rPr>
        <sz val="8"/>
        <rFont val="Arial MT"/>
        <family val="2"/>
      </rPr>
      <t>CAIXA DE MEDICAO PADRAO ELEKTRO - 0,70 X 0,60 X 0,25 M</t>
    </r>
  </si>
  <si>
    <r>
      <rPr>
        <sz val="8"/>
        <rFont val="Arial MT"/>
        <family val="2"/>
      </rPr>
      <t>09.80.055</t>
    </r>
  </si>
  <si>
    <r>
      <rPr>
        <sz val="8"/>
        <rFont val="Arial MT"/>
        <family val="2"/>
      </rPr>
      <t>TRANSF-POT 45 KVA-M.T.13,2(5%)B.T.220/127V(5%)EM POSTE/ESTALEIRO</t>
    </r>
  </si>
  <si>
    <r>
      <rPr>
        <sz val="8"/>
        <rFont val="Arial MT"/>
        <family val="2"/>
      </rPr>
      <t>09.80.057</t>
    </r>
  </si>
  <si>
    <r>
      <rPr>
        <sz val="8"/>
        <rFont val="Arial MT"/>
        <family val="2"/>
      </rPr>
      <t>TRANSF-POT 75 KVA-M.T.13,2 KV(5%)B.T.220/127V(5%)EM POSTE/ESTALEIRO</t>
    </r>
  </si>
  <si>
    <r>
      <rPr>
        <sz val="8"/>
        <rFont val="Arial MT"/>
        <family val="2"/>
      </rPr>
      <t>09.80.058</t>
    </r>
  </si>
  <si>
    <r>
      <rPr>
        <sz val="8"/>
        <rFont val="Arial MT"/>
        <family val="2"/>
      </rPr>
      <t>TRANSF-POT 112,5 KVA-M.T.13,2 KV(5%)220/127V(5%) EM POSTE /ESTALEIRO</t>
    </r>
  </si>
  <si>
    <r>
      <rPr>
        <sz val="8"/>
        <rFont val="Arial MT"/>
        <family val="2"/>
      </rPr>
      <t>09.80.059</t>
    </r>
  </si>
  <si>
    <r>
      <rPr>
        <sz val="8"/>
        <rFont val="Arial MT"/>
        <family val="2"/>
      </rPr>
      <t>TRANSF-POT 112,5 KVA-M.T.13,2 KV(5%)B.T.220/127V(5%) EM CABINE</t>
    </r>
  </si>
  <si>
    <r>
      <rPr>
        <sz val="8"/>
        <rFont val="Arial MT"/>
        <family val="2"/>
      </rPr>
      <t>09.80.060</t>
    </r>
  </si>
  <si>
    <r>
      <rPr>
        <sz val="8"/>
        <rFont val="Arial MT"/>
        <family val="2"/>
      </rPr>
      <t>TRANSF-POT 150 KVA-M.T.13,2 KV(5%) B.T. 220/127V(5%) EM CABINE</t>
    </r>
  </si>
  <si>
    <r>
      <rPr>
        <sz val="8"/>
        <rFont val="Arial MT"/>
        <family val="2"/>
      </rPr>
      <t>09.80.061</t>
    </r>
  </si>
  <si>
    <r>
      <rPr>
        <sz val="8"/>
        <rFont val="Arial MT"/>
        <family val="2"/>
      </rPr>
      <t>TRANSF-POT 225 KVA-M.T.13,2 KV(5%)B.T. 220/127(5%) EM CABINE</t>
    </r>
  </si>
  <si>
    <r>
      <rPr>
        <sz val="8"/>
        <rFont val="Arial MT"/>
        <family val="2"/>
      </rPr>
      <t>09.80.062</t>
    </r>
  </si>
  <si>
    <r>
      <rPr>
        <sz val="8"/>
        <rFont val="Arial MT"/>
        <family val="2"/>
      </rPr>
      <t>TRANSF-POT 300 KVA-M.T.13,2 KV(5%)B.T. 220/127(5%) EM CABINE</t>
    </r>
  </si>
  <si>
    <r>
      <rPr>
        <sz val="8"/>
        <rFont val="Arial MT"/>
        <family val="2"/>
      </rPr>
      <t>09.80.063</t>
    </r>
  </si>
  <si>
    <r>
      <rPr>
        <sz val="8"/>
        <rFont val="Arial MT"/>
        <family val="2"/>
      </rPr>
      <t>TRANSF-POT 500 KVA-M.T.13,2 KV(5%)B.T. 220/127V(5%) EM CABINE</t>
    </r>
  </si>
  <si>
    <r>
      <rPr>
        <sz val="8"/>
        <rFont val="Arial MT"/>
        <family val="2"/>
      </rPr>
      <t>09.80.064</t>
    </r>
  </si>
  <si>
    <r>
      <rPr>
        <sz val="8"/>
        <rFont val="Arial MT"/>
        <family val="2"/>
      </rPr>
      <t>MUDANCA DE TAP DO TRANSFORMADOR</t>
    </r>
  </si>
  <si>
    <r>
      <rPr>
        <sz val="8"/>
        <rFont val="Arial MT"/>
        <family val="2"/>
      </rPr>
      <t>09.80.065</t>
    </r>
  </si>
  <si>
    <r>
      <rPr>
        <sz val="8"/>
        <rFont val="Arial MT"/>
        <family val="2"/>
      </rPr>
      <t>LIMPEZA DE POSTO PRIMARIO E PINTURA DOS BARRAMENTOS</t>
    </r>
  </si>
  <si>
    <r>
      <rPr>
        <sz val="8"/>
        <rFont val="Arial MT"/>
        <family val="2"/>
      </rPr>
      <t>09.80.090</t>
    </r>
  </si>
  <si>
    <r>
      <rPr>
        <sz val="8"/>
        <rFont val="Arial MT"/>
        <family val="2"/>
      </rPr>
      <t>PLACA DE AVISO EM CABINE PRIMARIA</t>
    </r>
  </si>
  <si>
    <r>
      <rPr>
        <sz val="8"/>
        <rFont val="Arial MT"/>
        <family val="2"/>
      </rPr>
      <t>09.80.099</t>
    </r>
  </si>
  <si>
    <r>
      <rPr>
        <sz val="8"/>
        <rFont val="Arial MT"/>
        <family val="2"/>
      </rPr>
      <t>OUTROS SERVICOS EM ALTA TENSAO - CONSERVACAO</t>
    </r>
  </si>
  <si>
    <r>
      <rPr>
        <sz val="8"/>
        <rFont val="Arial MT"/>
        <family val="2"/>
      </rPr>
      <t>09.82.001</t>
    </r>
  </si>
  <si>
    <r>
      <rPr>
        <sz val="8"/>
        <rFont val="Arial MT"/>
        <family val="2"/>
      </rPr>
      <t>POSTE DE ACO GALVANIZADO DE 3 1/2" X 6,00 M</t>
    </r>
  </si>
  <si>
    <r>
      <rPr>
        <sz val="8"/>
        <rFont val="Arial MT"/>
        <family val="2"/>
      </rPr>
      <t>09.82.005</t>
    </r>
  </si>
  <si>
    <r>
      <rPr>
        <sz val="8"/>
        <rFont val="Arial MT"/>
        <family val="2"/>
      </rPr>
      <t>BRAQUET COM 2 ISOLADORES PARA B.T.</t>
    </r>
  </si>
  <si>
    <r>
      <rPr>
        <sz val="8"/>
        <rFont val="Arial MT"/>
        <family val="2"/>
      </rPr>
      <t>09.82.006</t>
    </r>
  </si>
  <si>
    <r>
      <rPr>
        <sz val="8"/>
        <rFont val="Arial MT"/>
        <family val="2"/>
      </rPr>
      <t>BRAQUET COM 3 ISOLADORES PARA B.T.</t>
    </r>
  </si>
  <si>
    <r>
      <rPr>
        <sz val="8"/>
        <rFont val="Arial MT"/>
        <family val="2"/>
      </rPr>
      <t>09.82.007</t>
    </r>
  </si>
  <si>
    <r>
      <rPr>
        <sz val="8"/>
        <rFont val="Arial MT"/>
        <family val="2"/>
      </rPr>
      <t>BRAQUET COM 4 ISOLADORES PARA B.T.</t>
    </r>
  </si>
  <si>
    <r>
      <rPr>
        <sz val="8"/>
        <rFont val="Arial MT"/>
        <family val="2"/>
      </rPr>
      <t>09.82.009</t>
    </r>
  </si>
  <si>
    <r>
      <rPr>
        <sz val="8"/>
        <rFont val="Arial MT"/>
        <family val="2"/>
      </rPr>
      <t>CAIXA ESTAMPADA 4" X 2"</t>
    </r>
  </si>
  <si>
    <r>
      <rPr>
        <sz val="8"/>
        <rFont val="Arial MT"/>
        <family val="2"/>
      </rPr>
      <t>09.82.010</t>
    </r>
  </si>
  <si>
    <r>
      <rPr>
        <sz val="8"/>
        <rFont val="Arial MT"/>
        <family val="2"/>
      </rPr>
      <t>CAIXA ESTAMPADA 4" X 4"</t>
    </r>
  </si>
  <si>
    <r>
      <rPr>
        <sz val="8"/>
        <rFont val="Arial MT"/>
        <family val="2"/>
      </rPr>
      <t>09.82.011</t>
    </r>
  </si>
  <si>
    <r>
      <rPr>
        <sz val="8"/>
        <rFont val="Arial MT"/>
        <family val="2"/>
      </rPr>
      <t>BRACADEIRA PARA FIXACAO DE ELETRODUTO</t>
    </r>
  </si>
  <si>
    <r>
      <rPr>
        <sz val="8"/>
        <rFont val="Arial MT"/>
        <family val="2"/>
      </rPr>
      <t>09.82.025</t>
    </r>
  </si>
  <si>
    <r>
      <rPr>
        <sz val="8"/>
        <rFont val="Arial MT"/>
        <family val="2"/>
      </rPr>
      <t>TERMINAL OU CONECTOR DE PRESSAO PARA CABO 10MM</t>
    </r>
  </si>
  <si>
    <r>
      <rPr>
        <sz val="8"/>
        <rFont val="Arial MT"/>
        <family val="2"/>
      </rPr>
      <t>09.82.026</t>
    </r>
  </si>
  <si>
    <r>
      <rPr>
        <sz val="8"/>
        <rFont val="Arial MT"/>
        <family val="2"/>
      </rPr>
      <t>TERMINAL OU CONECTOR DE PRESSAO PARA CABO 16MM</t>
    </r>
  </si>
  <si>
    <r>
      <rPr>
        <sz val="8"/>
        <rFont val="Arial MT"/>
        <family val="2"/>
      </rPr>
      <t>09.82.027</t>
    </r>
  </si>
  <si>
    <r>
      <rPr>
        <sz val="8"/>
        <rFont val="Arial MT"/>
        <family val="2"/>
      </rPr>
      <t>TERMINAL OU CONECTOR DE PRESSAO PARA CABO 25MM</t>
    </r>
  </si>
  <si>
    <r>
      <rPr>
        <sz val="8"/>
        <rFont val="Arial MT"/>
        <family val="2"/>
      </rPr>
      <t>09.82.028</t>
    </r>
  </si>
  <si>
    <r>
      <rPr>
        <sz val="8"/>
        <rFont val="Arial MT"/>
        <family val="2"/>
      </rPr>
      <t>TERMINAL OU CONECTOR DE PRESSAO PARA CABO 35MM</t>
    </r>
  </si>
  <si>
    <r>
      <rPr>
        <sz val="8"/>
        <rFont val="Arial MT"/>
        <family val="2"/>
      </rPr>
      <t>09.82.029</t>
    </r>
  </si>
  <si>
    <r>
      <rPr>
        <sz val="8"/>
        <rFont val="Arial MT"/>
        <family val="2"/>
      </rPr>
      <t>TERMINAL OU CONECTOR DE PRESSAO PARA CABO 50MM</t>
    </r>
  </si>
  <si>
    <r>
      <rPr>
        <sz val="8"/>
        <rFont val="Arial MT"/>
        <family val="2"/>
      </rPr>
      <t>09.82.030</t>
    </r>
  </si>
  <si>
    <r>
      <rPr>
        <sz val="8"/>
        <rFont val="Arial MT"/>
        <family val="2"/>
      </rPr>
      <t>TERMINAL OU CONECTOR DE PRESSAO PARA CABO 70MM</t>
    </r>
  </si>
  <si>
    <r>
      <rPr>
        <sz val="8"/>
        <rFont val="Arial MT"/>
        <family val="2"/>
      </rPr>
      <t>09.82.031</t>
    </r>
  </si>
  <si>
    <r>
      <rPr>
        <sz val="8"/>
        <rFont val="Arial MT"/>
        <family val="2"/>
      </rPr>
      <t>TERMINAL OU CONECTOR DE PRESSAO PARA CABO 95MM</t>
    </r>
  </si>
  <si>
    <r>
      <rPr>
        <sz val="8"/>
        <rFont val="Arial MT"/>
        <family val="2"/>
      </rPr>
      <t>09.82.032</t>
    </r>
  </si>
  <si>
    <r>
      <rPr>
        <sz val="8"/>
        <rFont val="Arial MT"/>
        <family val="2"/>
      </rPr>
      <t>TERMINAL OU CONECTOR DE PRESSAO PARA CABO 120MM</t>
    </r>
  </si>
  <si>
    <r>
      <rPr>
        <sz val="8"/>
        <rFont val="Arial MT"/>
        <family val="2"/>
      </rPr>
      <t>09.82.033</t>
    </r>
  </si>
  <si>
    <r>
      <rPr>
        <sz val="8"/>
        <rFont val="Arial MT"/>
        <family val="2"/>
      </rPr>
      <t>TERMINAL OU CONECTOR DE PRESSAO PARA CABO 150MM</t>
    </r>
  </si>
  <si>
    <r>
      <rPr>
        <sz val="8"/>
        <rFont val="Arial MT"/>
        <family val="2"/>
      </rPr>
      <t>09.82.034</t>
    </r>
  </si>
  <si>
    <r>
      <rPr>
        <sz val="8"/>
        <rFont val="Arial MT"/>
        <family val="2"/>
      </rPr>
      <t>TERMINAL OU CONECTOR DE PRESSAO PARA CABO 185MM</t>
    </r>
  </si>
  <si>
    <r>
      <rPr>
        <sz val="8"/>
        <rFont val="Arial MT"/>
        <family val="2"/>
      </rPr>
      <t>09.82.035</t>
    </r>
  </si>
  <si>
    <r>
      <rPr>
        <sz val="8"/>
        <rFont val="Arial MT"/>
        <family val="2"/>
      </rPr>
      <t>TERMINAL OU CONECTOR DE PRESSAO PARA CABO 240MM</t>
    </r>
  </si>
  <si>
    <r>
      <rPr>
        <sz val="8"/>
        <rFont val="Arial MT"/>
        <family val="2"/>
      </rPr>
      <t>09.82.042</t>
    </r>
  </si>
  <si>
    <r>
      <rPr>
        <sz val="8"/>
        <rFont val="Arial MT"/>
        <family val="2"/>
      </rPr>
      <t>BASE DE CHAPA DE FERRO N 14 PARA FIXACAO DE DISJUNTOR NO Q.D.</t>
    </r>
  </si>
  <si>
    <r>
      <rPr>
        <sz val="8"/>
        <rFont val="Arial MT"/>
        <family val="2"/>
      </rPr>
      <t>09.82.046</t>
    </r>
  </si>
  <si>
    <r>
      <rPr>
        <sz val="8"/>
        <rFont val="Arial MT"/>
        <family val="2"/>
      </rPr>
      <t>FECHADURA TIPO YALE</t>
    </r>
  </si>
  <si>
    <r>
      <rPr>
        <sz val="8"/>
        <rFont val="Arial MT"/>
        <family val="2"/>
      </rPr>
      <t>09.82.084</t>
    </r>
  </si>
  <si>
    <r>
      <rPr>
        <sz val="8"/>
        <rFont val="Arial MT"/>
        <family val="2"/>
      </rPr>
      <t>CHAVE BLINDADA COM FUSIVEIS DE 3 X 30 A - B.T.</t>
    </r>
  </si>
  <si>
    <r>
      <rPr>
        <sz val="8"/>
        <rFont val="Arial MT"/>
        <family val="2"/>
      </rPr>
      <t>09.82.085</t>
    </r>
  </si>
  <si>
    <r>
      <rPr>
        <sz val="8"/>
        <rFont val="Arial MT"/>
        <family val="2"/>
      </rPr>
      <t>CHAVE BLINDADA COM FUSIVEIS DE 3 X 60 A - B.T.</t>
    </r>
  </si>
  <si>
    <r>
      <rPr>
        <sz val="8"/>
        <rFont val="Arial MT"/>
        <family val="2"/>
      </rPr>
      <t>09.82.086</t>
    </r>
  </si>
  <si>
    <r>
      <rPr>
        <sz val="8"/>
        <rFont val="Arial MT"/>
        <family val="2"/>
      </rPr>
      <t>CHAVE BLINDADA COM FUSIVEIS DE 3X100 A - B.T.</t>
    </r>
  </si>
  <si>
    <r>
      <rPr>
        <sz val="8"/>
        <rFont val="Arial MT"/>
        <family val="2"/>
      </rPr>
      <t>09.82.087</t>
    </r>
  </si>
  <si>
    <r>
      <rPr>
        <sz val="8"/>
        <rFont val="Arial MT"/>
        <family val="2"/>
      </rPr>
      <t>CHAVE BLINDADA COM FUSIVEIS DE 3X200 A - B.T.</t>
    </r>
  </si>
  <si>
    <r>
      <rPr>
        <sz val="8"/>
        <rFont val="Arial MT"/>
        <family val="2"/>
      </rPr>
      <t>09.82.095</t>
    </r>
  </si>
  <si>
    <r>
      <rPr>
        <sz val="8"/>
        <rFont val="Arial MT"/>
        <family val="2"/>
      </rPr>
      <t>PERFILADO EM CHAPA DE ACO 38X38MM</t>
    </r>
  </si>
  <si>
    <r>
      <rPr>
        <sz val="8"/>
        <rFont val="Arial MT"/>
        <family val="2"/>
      </rPr>
      <t>09.82.099</t>
    </r>
  </si>
  <si>
    <r>
      <rPr>
        <sz val="8"/>
        <rFont val="Arial MT"/>
        <family val="2"/>
      </rPr>
      <t>OUTROS SERVICOS DE BAIXA TENSAO</t>
    </r>
  </si>
  <si>
    <r>
      <rPr>
        <sz val="8"/>
        <rFont val="Arial MT"/>
        <family val="2"/>
      </rPr>
      <t>09.83.001</t>
    </r>
  </si>
  <si>
    <r>
      <rPr>
        <sz val="8"/>
        <rFont val="Arial MT"/>
        <family val="2"/>
      </rPr>
      <t>CH.SEC.DE ACAO RAP.SOBRE CARGA COMANDO FRONTAL 3X100 A PAINEL BL.B.T</t>
    </r>
  </si>
  <si>
    <r>
      <rPr>
        <sz val="8"/>
        <rFont val="Arial MT"/>
        <family val="2"/>
      </rPr>
      <t>09.83.002</t>
    </r>
  </si>
  <si>
    <r>
      <rPr>
        <sz val="8"/>
        <rFont val="Arial MT"/>
        <family val="2"/>
      </rPr>
      <t>CH.SECCION. AÇAO RAPIDA SOBRECARGA COMANDO FRONTAL 3X250A PAINEL BL.BT</t>
    </r>
  </si>
  <si>
    <r>
      <rPr>
        <sz val="8"/>
        <rFont val="Arial MT"/>
        <family val="2"/>
      </rPr>
      <t>09.83.004</t>
    </r>
  </si>
  <si>
    <r>
      <rPr>
        <sz val="8"/>
        <rFont val="Arial MT"/>
        <family val="2"/>
      </rPr>
      <t>CH.SEC.DE ACAO RAP.SOBRE CARGA COMANDO FRONTAL 3X630 A PAINEL BL.B.T</t>
    </r>
  </si>
  <si>
    <r>
      <rPr>
        <sz val="8"/>
        <rFont val="Arial MT"/>
        <family val="2"/>
      </rPr>
      <t>09.83.033</t>
    </r>
  </si>
  <si>
    <r>
      <rPr>
        <sz val="8"/>
        <rFont val="Arial MT"/>
        <family val="2"/>
      </rPr>
      <t>BARRA DE COBRE PARA NEUTRO - 200 A</t>
    </r>
  </si>
  <si>
    <r>
      <rPr>
        <sz val="8"/>
        <rFont val="Arial MT"/>
        <family val="2"/>
      </rPr>
      <t>09.83.034</t>
    </r>
  </si>
  <si>
    <r>
      <rPr>
        <sz val="8"/>
        <rFont val="Arial MT"/>
        <family val="2"/>
      </rPr>
      <t>BARRA DE COBRE PARA NEUTRO - 400 A</t>
    </r>
  </si>
  <si>
    <r>
      <rPr>
        <sz val="8"/>
        <rFont val="Arial MT"/>
        <family val="2"/>
      </rPr>
      <t>09.83.035</t>
    </r>
  </si>
  <si>
    <r>
      <rPr>
        <sz val="8"/>
        <rFont val="Arial MT"/>
        <family val="2"/>
      </rPr>
      <t>BARRA DE COBRE PARA NEUTRO - 600 A</t>
    </r>
  </si>
  <si>
    <r>
      <rPr>
        <sz val="8"/>
        <rFont val="Arial MT"/>
        <family val="2"/>
      </rPr>
      <t>09.83.036</t>
    </r>
  </si>
  <si>
    <r>
      <rPr>
        <sz val="8"/>
        <rFont val="Arial MT"/>
        <family val="2"/>
      </rPr>
      <t>BARRA DE COBRE PARA NEUTRO - 30 A</t>
    </r>
  </si>
  <si>
    <r>
      <rPr>
        <sz val="8"/>
        <rFont val="Arial MT"/>
        <family val="2"/>
      </rPr>
      <t>09.83.037</t>
    </r>
  </si>
  <si>
    <r>
      <rPr>
        <sz val="8"/>
        <rFont val="Arial MT"/>
        <family val="2"/>
      </rPr>
      <t>BARRA DE COBRE PARA NEUTRO - 60 A</t>
    </r>
  </si>
  <si>
    <r>
      <rPr>
        <sz val="8"/>
        <rFont val="Arial MT"/>
        <family val="2"/>
      </rPr>
      <t>09.83.038</t>
    </r>
  </si>
  <si>
    <r>
      <rPr>
        <sz val="8"/>
        <rFont val="Arial MT"/>
        <family val="2"/>
      </rPr>
      <t>BARRA DE COBRE PARA NEUTRO - 100 A</t>
    </r>
  </si>
  <si>
    <r>
      <rPr>
        <sz val="8"/>
        <rFont val="Arial MT"/>
        <family val="2"/>
      </rPr>
      <t>09.83.050</t>
    </r>
  </si>
  <si>
    <r>
      <rPr>
        <sz val="8"/>
        <rFont val="Arial MT"/>
        <family val="2"/>
      </rPr>
      <t>BOTOEIRA LIGA-DESLIGA PARA COMANDO DA BOMBA DE RECALQUE</t>
    </r>
  </si>
  <si>
    <r>
      <rPr>
        <sz val="8"/>
        <rFont val="Arial MT"/>
        <family val="2"/>
      </rPr>
      <t>09.83.052</t>
    </r>
  </si>
  <si>
    <r>
      <rPr>
        <sz val="8"/>
        <rFont val="Arial MT"/>
        <family val="2"/>
      </rPr>
      <t>DISJUNTOR BIPOLAR TERMOMAGNETICO 2X60A a 2X100A</t>
    </r>
  </si>
  <si>
    <r>
      <rPr>
        <sz val="8"/>
        <rFont val="Arial MT"/>
        <family val="2"/>
      </rPr>
      <t>09.83.063</t>
    </r>
  </si>
  <si>
    <r>
      <rPr>
        <sz val="8"/>
        <rFont val="Arial MT"/>
        <family val="2"/>
      </rPr>
      <t>DISJUNTOR TRIPOLAR TERMOMAGNETICO 3X200A</t>
    </r>
  </si>
  <si>
    <r>
      <rPr>
        <sz val="8"/>
        <rFont val="Arial MT"/>
        <family val="2"/>
      </rPr>
      <t>09.83.065</t>
    </r>
  </si>
  <si>
    <r>
      <rPr>
        <sz val="8"/>
        <rFont val="Arial MT"/>
        <family val="2"/>
      </rPr>
      <t>DISJUNTOR TRIPOLAR TERMOMAGNETICO 3X10A a 3X50A</t>
    </r>
  </si>
  <si>
    <r>
      <rPr>
        <sz val="8"/>
        <rFont val="Arial MT"/>
        <family val="2"/>
      </rPr>
      <t>09.83.066</t>
    </r>
  </si>
  <si>
    <r>
      <rPr>
        <sz val="8"/>
        <rFont val="Arial MT"/>
        <family val="2"/>
      </rPr>
      <t>DISJUNTOR TRIPOLAR TERMOMAGNETICO 3X60A a 3X100A</t>
    </r>
  </si>
  <si>
    <r>
      <rPr>
        <sz val="8"/>
        <rFont val="Arial MT"/>
        <family val="2"/>
      </rPr>
      <t>09.83.067</t>
    </r>
  </si>
  <si>
    <r>
      <rPr>
        <sz val="8"/>
        <rFont val="Arial MT"/>
        <family val="2"/>
      </rPr>
      <t>09.83.069</t>
    </r>
  </si>
  <si>
    <r>
      <rPr>
        <sz val="8"/>
        <rFont val="Arial MT"/>
        <family val="2"/>
      </rPr>
      <t>DISJUNTOR TRIPOLAR TERMOMAGNETICO 3X600A</t>
    </r>
  </si>
  <si>
    <r>
      <rPr>
        <sz val="8"/>
        <rFont val="Arial MT"/>
        <family val="2"/>
      </rPr>
      <t>09.83.070</t>
    </r>
  </si>
  <si>
    <r>
      <rPr>
        <sz val="8"/>
        <rFont val="Arial MT"/>
        <family val="2"/>
      </rPr>
      <t>RELE BIMETALICO DE SOBRECORRENTE FAIXA AJUSTAVEL DE 6,3A - 10A PARA QD.COMANDO BOMBA RECALQUE</t>
    </r>
  </si>
  <si>
    <r>
      <rPr>
        <sz val="8"/>
        <rFont val="Arial MT"/>
        <family val="2"/>
      </rPr>
      <t>09.83.071</t>
    </r>
  </si>
  <si>
    <r>
      <rPr>
        <sz val="8"/>
        <rFont val="Arial MT"/>
        <family val="2"/>
      </rPr>
      <t>RELE BIMETALICO DE SOBRECORRENTE FAIXA AJUSTAVEL DE 8,0A - 12,5A PARA QD.COMANDO BOMBA RECALQUE</t>
    </r>
  </si>
  <si>
    <r>
      <rPr>
        <sz val="8"/>
        <rFont val="Arial MT"/>
        <family val="2"/>
      </rPr>
      <t>09.83.072</t>
    </r>
  </si>
  <si>
    <r>
      <rPr>
        <sz val="8"/>
        <rFont val="Arial MT"/>
        <family val="2"/>
      </rPr>
      <t>RELE BIMETALICO DE SOBRECORRENTE FAIXA AJUSTAVEL DE 10A - 16A PARA QD.COMANDO BOMBA RECALQUE</t>
    </r>
  </si>
  <si>
    <r>
      <rPr>
        <sz val="8"/>
        <rFont val="Arial MT"/>
        <family val="2"/>
      </rPr>
      <t>09.83.073</t>
    </r>
  </si>
  <si>
    <r>
      <rPr>
        <sz val="8"/>
        <rFont val="Arial MT"/>
        <family val="2"/>
      </rPr>
      <t>RELE BIMETALICO DE SOBRECORRENTE FAIXA AJUSTAVEL DE 16A - 25A PARA QD.COMANDO BOMBA RECALQUE</t>
    </r>
  </si>
  <si>
    <r>
      <rPr>
        <sz val="8"/>
        <rFont val="Arial MT"/>
        <family val="2"/>
      </rPr>
      <t>09.83.077</t>
    </r>
  </si>
  <si>
    <r>
      <rPr>
        <sz val="8"/>
        <rFont val="Arial MT"/>
        <family val="2"/>
      </rPr>
      <t>CONTACTOR TRIPOLAR ATE 9A PARA QD.COMANDO BOMBA RECALQUE</t>
    </r>
  </si>
  <si>
    <r>
      <rPr>
        <sz val="8"/>
        <rFont val="Arial MT"/>
        <family val="2"/>
      </rPr>
      <t>09.83.078</t>
    </r>
  </si>
  <si>
    <r>
      <rPr>
        <sz val="8"/>
        <rFont val="Arial MT"/>
        <family val="2"/>
      </rPr>
      <t>CONTACTOR TRIPOLAR ATE 12A PARA QD.COMANDO BOMBA RECALQUE</t>
    </r>
  </si>
  <si>
    <r>
      <rPr>
        <sz val="8"/>
        <rFont val="Arial MT"/>
        <family val="2"/>
      </rPr>
      <t>09.83.079</t>
    </r>
  </si>
  <si>
    <r>
      <rPr>
        <sz val="8"/>
        <rFont val="Arial MT"/>
        <family val="2"/>
      </rPr>
      <t>CONTACTOR TRIPOLAR ATE 16A PARA QD.COMANDO BOMBA RECALQUE</t>
    </r>
  </si>
  <si>
    <r>
      <rPr>
        <sz val="8"/>
        <rFont val="Arial MT"/>
        <family val="2"/>
      </rPr>
      <t>09.83.080</t>
    </r>
  </si>
  <si>
    <r>
      <rPr>
        <sz val="8"/>
        <rFont val="Arial MT"/>
        <family val="2"/>
      </rPr>
      <t>CONTACTOR TRIPOLAR ATE 25A PARA QD.COMANDO BOMBA RECALQUE</t>
    </r>
  </si>
  <si>
    <r>
      <rPr>
        <sz val="8"/>
        <rFont val="Arial MT"/>
        <family val="2"/>
      </rPr>
      <t>09.83.099</t>
    </r>
  </si>
  <si>
    <r>
      <rPr>
        <sz val="8"/>
        <rFont val="Arial MT"/>
        <family val="2"/>
      </rPr>
      <t>09.84.001</t>
    </r>
  </si>
  <si>
    <r>
      <rPr>
        <sz val="8"/>
        <rFont val="Arial MT"/>
        <family val="2"/>
      </rPr>
      <t>INTERRUPTOR DE 1 TECLA</t>
    </r>
  </si>
  <si>
    <r>
      <rPr>
        <sz val="8"/>
        <rFont val="Arial MT"/>
        <family val="2"/>
      </rPr>
      <t>09.84.002</t>
    </r>
  </si>
  <si>
    <r>
      <rPr>
        <sz val="8"/>
        <rFont val="Arial MT"/>
        <family val="2"/>
      </rPr>
      <t>INTERRUPTOR DE 2 TECLAS</t>
    </r>
  </si>
  <si>
    <r>
      <rPr>
        <sz val="8"/>
        <rFont val="Arial MT"/>
        <family val="2"/>
      </rPr>
      <t>09.84.003</t>
    </r>
  </si>
  <si>
    <r>
      <rPr>
        <sz val="8"/>
        <rFont val="Arial MT"/>
        <family val="2"/>
      </rPr>
      <t>INTERRUPTOR DE 3 TECLAS</t>
    </r>
  </si>
  <si>
    <r>
      <rPr>
        <sz val="8"/>
        <rFont val="Arial MT"/>
        <family val="2"/>
      </rPr>
      <t>09.84.004</t>
    </r>
  </si>
  <si>
    <r>
      <rPr>
        <sz val="8"/>
        <rFont val="Arial MT"/>
        <family val="2"/>
      </rPr>
      <t>INTERRUPTOR PARALELO</t>
    </r>
  </si>
  <si>
    <r>
      <rPr>
        <sz val="8"/>
        <rFont val="Arial MT"/>
        <family val="2"/>
      </rPr>
      <t>09.84.009</t>
    </r>
  </si>
  <si>
    <r>
      <rPr>
        <sz val="8"/>
        <rFont val="Arial MT"/>
        <family val="2"/>
      </rPr>
      <t>TOMADA 2P+T PADRAO NBR 14136 CORRENTE 10A-250V</t>
    </r>
  </si>
  <si>
    <r>
      <rPr>
        <sz val="8"/>
        <rFont val="Arial MT"/>
        <family val="2"/>
      </rPr>
      <t>09.84.010</t>
    </r>
  </si>
  <si>
    <r>
      <rPr>
        <sz val="8"/>
        <rFont val="Arial MT"/>
        <family val="2"/>
      </rPr>
      <t>TOMADA 2P+T PADRAO NBR 14136 CORRENTE 20A-250V</t>
    </r>
  </si>
  <si>
    <r>
      <rPr>
        <sz val="8"/>
        <rFont val="Arial MT"/>
        <family val="2"/>
      </rPr>
      <t>09.84.017</t>
    </r>
  </si>
  <si>
    <r>
      <rPr>
        <sz val="8"/>
        <rFont val="Arial MT"/>
        <family val="2"/>
      </rPr>
      <t>BOTAO DE CAMPAINHA</t>
    </r>
  </si>
  <si>
    <r>
      <rPr>
        <sz val="8"/>
        <rFont val="Arial MT"/>
        <family val="2"/>
      </rPr>
      <t>09.84.020</t>
    </r>
  </si>
  <si>
    <r>
      <rPr>
        <sz val="8"/>
        <rFont val="Arial MT"/>
        <family val="2"/>
      </rPr>
      <t>ESPELHO DE 4'X2'</t>
    </r>
  </si>
  <si>
    <r>
      <rPr>
        <sz val="8"/>
        <rFont val="Arial MT"/>
        <family val="2"/>
      </rPr>
      <t>09.84.021</t>
    </r>
  </si>
  <si>
    <r>
      <rPr>
        <sz val="8"/>
        <rFont val="Arial MT"/>
        <family val="2"/>
      </rPr>
      <t>ESPELHO 4'X4'</t>
    </r>
  </si>
  <si>
    <r>
      <rPr>
        <sz val="8"/>
        <rFont val="Arial MT"/>
        <family val="2"/>
      </rPr>
      <t>09.84.030</t>
    </r>
  </si>
  <si>
    <r>
      <rPr>
        <sz val="8"/>
        <rFont val="Arial MT"/>
        <family val="2"/>
      </rPr>
      <t>CIGARRA TIPO FABRICA</t>
    </r>
  </si>
  <si>
    <r>
      <rPr>
        <sz val="8"/>
        <rFont val="Arial MT"/>
        <family val="2"/>
      </rPr>
      <t>09.84.032</t>
    </r>
  </si>
  <si>
    <r>
      <rPr>
        <sz val="8"/>
        <rFont val="Arial MT"/>
        <family val="2"/>
      </rPr>
      <t>CALHA P/ LUMINARIA EMBUTIR C/ REFLETOR E ALETAS (IL-61) COM SOQUETES  P/ DUAS LAMPADAS LED TUBULAR 120 CM</t>
    </r>
  </si>
  <si>
    <r>
      <rPr>
        <sz val="8"/>
        <rFont val="Arial MT"/>
        <family val="2"/>
      </rPr>
      <t>09.84.033</t>
    </r>
  </si>
  <si>
    <r>
      <rPr>
        <sz val="8"/>
        <rFont val="Arial MT"/>
        <family val="2"/>
      </rPr>
      <t>CALHA P/LUMINARIA EMBUTIR C/ REFLETOR E ALETAS (IL-63) COM SOQUETES  P/ QUATRO LAMPADAS LED TUBULAR 60 CM</t>
    </r>
  </si>
  <si>
    <r>
      <rPr>
        <sz val="8"/>
        <rFont val="Arial MT"/>
        <family val="2"/>
      </rPr>
      <t>09.84.034</t>
    </r>
  </si>
  <si>
    <r>
      <rPr>
        <sz val="8"/>
        <rFont val="Arial MT"/>
        <family val="2"/>
      </rPr>
      <t>CALHA P/ LUMINARIA EMBUTIR C/ REFLETOR SEM ALETAS (IL-66) COM SOQUETES  P UMA LAMPADA LED TUBULAR 120 CM</t>
    </r>
  </si>
  <si>
    <r>
      <rPr>
        <sz val="8"/>
        <rFont val="Arial MT"/>
        <family val="2"/>
      </rPr>
      <t>09.84.035</t>
    </r>
  </si>
  <si>
    <r>
      <rPr>
        <sz val="8"/>
        <rFont val="Arial MT"/>
        <family val="2"/>
      </rPr>
      <t>PLAFON DE ALUMINIO DE SOBREPOR - BOCA 10 PARA GLOBO TIPO BRASIL</t>
    </r>
  </si>
  <si>
    <r>
      <rPr>
        <sz val="8"/>
        <rFont val="Arial MT"/>
        <family val="2"/>
      </rPr>
      <t>09.84.037</t>
    </r>
  </si>
  <si>
    <r>
      <rPr>
        <sz val="8"/>
        <rFont val="Arial MT"/>
        <family val="2"/>
      </rPr>
      <t>CALHA PARA LUMINARIA SOBREPOR COM  DIFUSOR TRANSPARENTE (IL-42) COM SOQUETES  P/ DUAS LAMPADAS LED TUBULAR 120 CM</t>
    </r>
  </si>
  <si>
    <r>
      <rPr>
        <sz val="8"/>
        <rFont val="Arial MT"/>
        <family val="2"/>
      </rPr>
      <t>09.84.038</t>
    </r>
  </si>
  <si>
    <r>
      <rPr>
        <sz val="8"/>
        <rFont val="Arial MT"/>
        <family val="2"/>
      </rPr>
      <t>CALHA DA LUMINARIA P/LAMPADA FLUOR. 1X32W C/REFLETOR ALUM. E SOQUETE (IL-44)</t>
    </r>
  </si>
  <si>
    <r>
      <rPr>
        <sz val="8"/>
        <rFont val="Arial MT"/>
        <family val="2"/>
      </rPr>
      <t>09.84.039</t>
    </r>
  </si>
  <si>
    <r>
      <rPr>
        <sz val="8"/>
        <rFont val="Arial MT"/>
        <family val="2"/>
      </rPr>
      <t>CALHA DA LUMINARIA P/LAMPADA FLUOR. 2X32W C/REFLETOR ALUM. E SOQUETE (IL-45)</t>
    </r>
  </si>
  <si>
    <r>
      <rPr>
        <sz val="8"/>
        <rFont val="Arial MT"/>
        <family val="2"/>
      </rPr>
      <t>09.84.040</t>
    </r>
  </si>
  <si>
    <r>
      <rPr>
        <sz val="8"/>
        <rFont val="Arial MT"/>
        <family val="2"/>
      </rPr>
      <t>CALHA PARA LUMINARIA SOBREPOR COM DIFUSOR TRANSLUCIDO (IL-68 ) COM SOQUETES  PARA DUAS LAMPADAS LED TUBULAR 60 CM</t>
    </r>
  </si>
  <si>
    <r>
      <rPr>
        <sz val="8"/>
        <rFont val="Arial MT"/>
        <family val="2"/>
      </rPr>
      <t>09.84.041</t>
    </r>
  </si>
  <si>
    <r>
      <rPr>
        <sz val="8"/>
        <rFont val="Arial MT"/>
        <family val="2"/>
      </rPr>
      <t>CALHA PARA LUMINARIA SOBREPOR COM REFLETOR E ALETAS (IL-62) COM SOQUETES  PARA QUATRO LAMPADAS LED TUBULAR 60 CM</t>
    </r>
  </si>
  <si>
    <r>
      <rPr>
        <sz val="8"/>
        <rFont val="Arial MT"/>
        <family val="2"/>
      </rPr>
      <t>09.84.042</t>
    </r>
  </si>
  <si>
    <r>
      <rPr>
        <sz val="8"/>
        <rFont val="Arial MT"/>
        <family val="2"/>
      </rPr>
      <t>ADEQUAÇÃO DE LUMINARIA FLUORESCENTE 1X32W PARA LED  TUBULAR POLICARBONATO 18W TEMPERATURA DE COR 4000ºK</t>
    </r>
  </si>
  <si>
    <r>
      <rPr>
        <sz val="8"/>
        <rFont val="Arial MT"/>
        <family val="2"/>
      </rPr>
      <t>09.84.045</t>
    </r>
  </si>
  <si>
    <r>
      <rPr>
        <sz val="8"/>
        <rFont val="Arial MT"/>
        <family val="2"/>
      </rPr>
      <t>REATOR ELETRONICO P/LAMPADA FLUORESC.AFP 1X32W BIVOLT COM PROTEÇÃO</t>
    </r>
  </si>
  <si>
    <r>
      <rPr>
        <sz val="8"/>
        <rFont val="Arial MT"/>
        <family val="2"/>
      </rPr>
      <t>09.84.046</t>
    </r>
  </si>
  <si>
    <r>
      <rPr>
        <sz val="8"/>
        <rFont val="Arial MT"/>
        <family val="2"/>
      </rPr>
      <t>REATOR ELETRONICO P/LAMPADA FLUORESC.AFP 2X32W BIVOLT COM PROTEÇÃO</t>
    </r>
  </si>
  <si>
    <r>
      <rPr>
        <sz val="8"/>
        <rFont val="Arial MT"/>
        <family val="2"/>
      </rPr>
      <t>09.84.049</t>
    </r>
  </si>
  <si>
    <r>
      <rPr>
        <sz val="8"/>
        <rFont val="Arial MT"/>
        <family val="2"/>
      </rPr>
      <t>ADEQUAÇÃO DE LUMINARIA FLUORESCENTE 2X32W PARA LED TUBULAR POLICARBONATO 18W  TEMPERATURA DE COR 4000ºK</t>
    </r>
  </si>
  <si>
    <r>
      <rPr>
        <sz val="8"/>
        <rFont val="Arial MT"/>
        <family val="2"/>
      </rPr>
      <t>09.84.050</t>
    </r>
  </si>
  <si>
    <r>
      <rPr>
        <sz val="8"/>
        <rFont val="Arial MT"/>
        <family val="2"/>
      </rPr>
      <t>RECEPTACULO PORCELANA  PARA LAMPADA BULBO LED COMPACTA ROSCA E-27</t>
    </r>
  </si>
  <si>
    <r>
      <rPr>
        <sz val="8"/>
        <rFont val="Arial MT"/>
        <family val="2"/>
      </rPr>
      <t>09.84.051</t>
    </r>
  </si>
  <si>
    <r>
      <rPr>
        <sz val="8"/>
        <rFont val="Arial MT"/>
        <family val="2"/>
      </rPr>
      <t>RECEPTACULO P/LAMPADA HG OU MHL P/LUMINARIA EXT.OU PROJ-ROSCA E-40</t>
    </r>
  </si>
  <si>
    <r>
      <rPr>
        <sz val="8"/>
        <rFont val="Arial MT"/>
        <family val="2"/>
      </rPr>
      <t>09.84.052</t>
    </r>
  </si>
  <si>
    <r>
      <rPr>
        <sz val="8"/>
        <rFont val="Arial MT"/>
        <family val="2"/>
      </rPr>
      <t>SOQUETE ANTIVIBRATORIO ENGATE RAPIDO  P/LAMPADA LED TUBULAR</t>
    </r>
  </si>
  <si>
    <r>
      <rPr>
        <sz val="8"/>
        <rFont val="Arial MT"/>
        <family val="2"/>
      </rPr>
      <t>09.84.055</t>
    </r>
  </si>
  <si>
    <r>
      <rPr>
        <sz val="8"/>
        <rFont val="Arial MT"/>
        <family val="2"/>
      </rPr>
      <t>PORTA LAMP ROSCA E-27,PORCEL.C/FLANGE FIX.P/PRATO FIX.P/ROSCA 3/8" GAS</t>
    </r>
  </si>
  <si>
    <r>
      <rPr>
        <sz val="8"/>
        <rFont val="Arial MT"/>
        <family val="2"/>
      </rPr>
      <t>09.84.056</t>
    </r>
  </si>
  <si>
    <r>
      <rPr>
        <sz val="8"/>
        <rFont val="Arial MT"/>
        <family val="2"/>
      </rPr>
      <t>CALHA P/ LUMINARIA EMBUTIR C/  REFLETOR SEM ALETAS (IL-67) COM SOQUETES P/ DUAS LAMPADAS LED TUBULAR 120 CM</t>
    </r>
  </si>
  <si>
    <r>
      <rPr>
        <sz val="8"/>
        <rFont val="Arial MT"/>
        <family val="2"/>
      </rPr>
      <t>09.84.057</t>
    </r>
  </si>
  <si>
    <r>
      <rPr>
        <sz val="8"/>
        <rFont val="Arial MT"/>
        <family val="2"/>
      </rPr>
      <t>CALHA P/ LUMINARIA EMBUTIR C/ DIFUSOR TRANSLUCIDO (IL-70) COM SOQUETES  P DUAS LAMPADAS LED TUBULAR 60 CM</t>
    </r>
  </si>
  <si>
    <r>
      <rPr>
        <sz val="8"/>
        <rFont val="Arial MT"/>
        <family val="2"/>
      </rPr>
      <t>09.84.059</t>
    </r>
  </si>
  <si>
    <r>
      <rPr>
        <sz val="8"/>
        <rFont val="Arial MT"/>
        <family val="2"/>
      </rPr>
      <t>CALHA P/ LUMINARIA EMBUTIR C/ DIFUSOR TRANSLUCIDO (IL-71) COM SOQUETES  P DUAS LAMPADAS LED TUBULAR 120 CM</t>
    </r>
  </si>
  <si>
    <r>
      <rPr>
        <sz val="8"/>
        <rFont val="Arial MT"/>
        <family val="2"/>
      </rPr>
      <t>09.84.060</t>
    </r>
  </si>
  <si>
    <r>
      <rPr>
        <sz val="8"/>
        <rFont val="Arial MT"/>
        <family val="2"/>
      </rPr>
      <t>CORRENTE PARA PENDENTE DE APARELHO PARA ILUMINACAO</t>
    </r>
  </si>
  <si>
    <r>
      <rPr>
        <sz val="8"/>
        <rFont val="Arial MT"/>
        <family val="2"/>
      </rPr>
      <t>09.84.061</t>
    </r>
  </si>
  <si>
    <r>
      <rPr>
        <sz val="8"/>
        <rFont val="Arial MT"/>
        <family val="2"/>
      </rPr>
      <t>09.84.062</t>
    </r>
  </si>
  <si>
    <r>
      <rPr>
        <sz val="8"/>
        <rFont val="Arial MT"/>
        <family val="2"/>
      </rPr>
      <t>ADEQUAÇÃO DE LUMINARIA FLUORESCENTE 2X32W PARA LED TUBULAR VIDRO 18W  TEMPERATURA DE COR 4000ºK</t>
    </r>
  </si>
  <si>
    <r>
      <rPr>
        <sz val="8"/>
        <rFont val="Arial MT"/>
        <family val="2"/>
      </rPr>
      <t>09.84.069</t>
    </r>
  </si>
  <si>
    <r>
      <rPr>
        <sz val="8"/>
        <rFont val="Arial MT"/>
        <family val="2"/>
      </rPr>
      <t>09.84.074</t>
    </r>
  </si>
  <si>
    <r>
      <rPr>
        <sz val="8"/>
        <rFont val="Arial MT"/>
        <family val="2"/>
      </rPr>
      <t>REATOR SIMPLES P/VAPOR SODIO AFP 70W 220V CAP/IGN</t>
    </r>
  </si>
  <si>
    <r>
      <rPr>
        <sz val="8"/>
        <rFont val="Arial MT"/>
        <family val="2"/>
      </rPr>
      <t>09.84.075</t>
    </r>
  </si>
  <si>
    <r>
      <rPr>
        <sz val="8"/>
        <rFont val="Arial MT"/>
        <family val="2"/>
      </rPr>
      <t>REATOR SIMPLES P/VAPOR SODIO AFP 150W 220V CAP/IGN</t>
    </r>
  </si>
  <si>
    <r>
      <rPr>
        <sz val="8"/>
        <rFont val="Arial MT"/>
        <family val="2"/>
      </rPr>
      <t>09.84.076</t>
    </r>
  </si>
  <si>
    <r>
      <rPr>
        <sz val="8"/>
        <rFont val="Arial MT"/>
        <family val="2"/>
      </rPr>
      <t>REATOR SIMPLES P/VAPOR SODIO AFP 250W 220V CAP/IGN</t>
    </r>
  </si>
  <si>
    <r>
      <rPr>
        <sz val="8"/>
        <rFont val="Arial MT"/>
        <family val="2"/>
      </rPr>
      <t>09.84.077</t>
    </r>
  </si>
  <si>
    <r>
      <rPr>
        <sz val="8"/>
        <rFont val="Arial MT"/>
        <family val="2"/>
      </rPr>
      <t>REATOR SIMPLES P/VAPOR METAL. AFP 70W 220V CAP/IGN</t>
    </r>
  </si>
  <si>
    <r>
      <rPr>
        <sz val="8"/>
        <rFont val="Arial MT"/>
        <family val="2"/>
      </rPr>
      <t>09.84.078</t>
    </r>
  </si>
  <si>
    <r>
      <rPr>
        <sz val="8"/>
        <rFont val="Arial MT"/>
        <family val="2"/>
      </rPr>
      <t>REATOR SIMPLES P/VAPOR METAL. AFP 150W 220V CAP/IGN</t>
    </r>
  </si>
  <si>
    <r>
      <rPr>
        <sz val="8"/>
        <rFont val="Arial MT"/>
        <family val="2"/>
      </rPr>
      <t>09.84.079</t>
    </r>
  </si>
  <si>
    <r>
      <rPr>
        <sz val="8"/>
        <rFont val="Arial MT"/>
        <family val="2"/>
      </rPr>
      <t>REATOR SIMPLES P/VAPOR METAL. AFP 250W 220V CAP/IGN</t>
    </r>
  </si>
  <si>
    <r>
      <rPr>
        <sz val="8"/>
        <rFont val="Arial MT"/>
        <family val="2"/>
      </rPr>
      <t>09.84.080</t>
    </r>
  </si>
  <si>
    <r>
      <rPr>
        <sz val="8"/>
        <rFont val="Arial MT"/>
        <family val="2"/>
      </rPr>
      <t>REATOR ELETRONICO P/LAMPADA FLUORESCENTE 2X16W BIVOLT C/PROTEÇÃO</t>
    </r>
  </si>
  <si>
    <r>
      <rPr>
        <sz val="8"/>
        <rFont val="Arial MT"/>
        <family val="2"/>
      </rPr>
      <t>09.84.092</t>
    </r>
  </si>
  <si>
    <r>
      <rPr>
        <sz val="8"/>
        <rFont val="Arial MT"/>
        <family val="2"/>
      </rPr>
      <t>REATOR PARA LAMPADA HG - 220V/250W</t>
    </r>
  </si>
  <si>
    <r>
      <rPr>
        <sz val="8"/>
        <rFont val="Arial MT"/>
        <family val="2"/>
      </rPr>
      <t>09.84.099</t>
    </r>
  </si>
  <si>
    <r>
      <rPr>
        <sz val="8"/>
        <rFont val="Arial MT"/>
        <family val="2"/>
      </rPr>
      <t>OUTROS SERVICOS DE APARELHOS E EQUIPAMENTOS</t>
    </r>
  </si>
  <si>
    <r>
      <rPr>
        <sz val="8"/>
        <rFont val="Arial MT"/>
        <family val="2"/>
      </rPr>
      <t>09.84.100</t>
    </r>
  </si>
  <si>
    <r>
      <rPr>
        <sz val="8"/>
        <rFont val="Arial MT"/>
        <family val="2"/>
      </rPr>
      <t>CALHA PARA LUMINARIA SOBREPOR COM REFLETOR EM ALUMINIO (IL-73 / (IL-81)) COM SOQUETES  PARA  UMA LAMPADA LED TUBULAR 120 CM</t>
    </r>
  </si>
  <si>
    <r>
      <rPr>
        <sz val="8"/>
        <rFont val="Arial MT"/>
        <family val="2"/>
      </rPr>
      <t>09.84.101</t>
    </r>
  </si>
  <si>
    <r>
      <rPr>
        <sz val="8"/>
        <rFont val="Arial MT"/>
        <family val="2"/>
      </rPr>
      <t>CALHA PARA LUMINARIA SOBREPOR COM REFLETOR EM ALUMINIO (IL-74 / (IL-82)) COM SOQUETES  PARA  DUAS LAMPADAS LED TUBULAR 120 CM</t>
    </r>
  </si>
  <si>
    <r>
      <rPr>
        <sz val="8"/>
        <rFont val="Arial MT"/>
        <family val="2"/>
      </rPr>
      <t>09.84.102</t>
    </r>
  </si>
  <si>
    <r>
      <rPr>
        <sz val="8"/>
        <rFont val="Arial MT"/>
        <family val="2"/>
      </rPr>
      <t>CALHA PARA LUMINARIA SOBREPOR COM REFLETOR E ALETAS (IL-75) COM SOQUETES  PARA  DUAS LAMPADAS LED TUBULAR 120 CM</t>
    </r>
  </si>
  <si>
    <r>
      <rPr>
        <sz val="8"/>
        <rFont val="Arial MT"/>
        <family val="2"/>
      </rPr>
      <t>09.84.103</t>
    </r>
  </si>
  <si>
    <r>
      <rPr>
        <sz val="8"/>
        <rFont val="Arial MT"/>
        <family val="2"/>
      </rPr>
      <t>CALHA PARA LUMINARIA SOBREPOR COM  DIFUSOR TRANSPARENTE (IL-77) COM SOQUETES  P/ DUAS LAMPADAS LED TUBULAR 120 CM</t>
    </r>
  </si>
  <si>
    <r>
      <rPr>
        <sz val="8"/>
        <rFont val="Arial MT"/>
        <family val="2"/>
      </rPr>
      <t>09.84.104</t>
    </r>
  </si>
  <si>
    <r>
      <rPr>
        <sz val="8"/>
        <rFont val="Arial MT"/>
        <family val="2"/>
      </rPr>
      <t>CALHA PARA LUMINARIA  EMBUTIR COM REFLETOR E ALETAS (IL-78) COM SOQUETES  PARA  DUAS LAMPADAS LED TUBULAR 120 CM</t>
    </r>
  </si>
  <si>
    <r>
      <rPr>
        <sz val="8"/>
        <rFont val="Arial MT"/>
        <family val="2"/>
      </rPr>
      <t>09.84.105</t>
    </r>
  </si>
  <si>
    <r>
      <rPr>
        <sz val="8"/>
        <rFont val="Arial MT"/>
        <family val="2"/>
      </rPr>
      <t>CALHA PARA LUMINARIA  EMBUTIR COM REFLETOR SEM ALETAS (IL-79) COM SOQUETES  PARA  UMA LAMPADA LED TUBULAR 120 CM</t>
    </r>
  </si>
  <si>
    <r>
      <rPr>
        <sz val="8"/>
        <rFont val="Arial MT"/>
        <family val="2"/>
      </rPr>
      <t>09.84.106</t>
    </r>
  </si>
  <si>
    <r>
      <rPr>
        <sz val="8"/>
        <rFont val="Arial MT"/>
        <family val="2"/>
      </rPr>
      <t>CALHA PARA LUMINARIA  EMBUTIR COM REFLETOR SEM ALETAS (IL-80) COM SOQUETES  PARA  DUAS LAMPADAS LED TUBULAR 120 CM</t>
    </r>
  </si>
  <si>
    <r>
      <rPr>
        <sz val="8"/>
        <rFont val="Arial MT"/>
        <family val="2"/>
      </rPr>
      <t>09.84.107</t>
    </r>
  </si>
  <si>
    <r>
      <rPr>
        <sz val="8"/>
        <rFont val="Arial MT"/>
        <family val="2"/>
      </rPr>
      <t>ADEQUAÇÃO DE LUMINARIA FLUORESCENTE 4X16W PARA LED TUBULAR VIDRO 10W  TEMPERATURA DE COR 4000ºK</t>
    </r>
  </si>
  <si>
    <r>
      <rPr>
        <sz val="8"/>
        <rFont val="Arial MT"/>
        <family val="2"/>
      </rPr>
      <t>09.84.108</t>
    </r>
  </si>
  <si>
    <r>
      <rPr>
        <sz val="8"/>
        <rFont val="Arial MT"/>
        <family val="2"/>
      </rPr>
      <t>ADEQUAÇÃO DE LUMINARIA FLUORESCENTE 2X16W PARA LED TUBULAR VIDRO 10W TEMPERATURA DE COR 4000ºK</t>
    </r>
  </si>
  <si>
    <r>
      <rPr>
        <sz val="8"/>
        <rFont val="Arial MT"/>
        <family val="2"/>
      </rPr>
      <t>09.84.109</t>
    </r>
  </si>
  <si>
    <r>
      <rPr>
        <sz val="8"/>
        <rFont val="Arial MT"/>
        <family val="2"/>
      </rPr>
      <t>ADEQUAÇÃO DE LUMINARIA FLUORESCENTE 4X16W PARA LED TUBULAR POLICARBONATO 10W  TEMPERATURA DE COR 4000ºK</t>
    </r>
  </si>
  <si>
    <r>
      <rPr>
        <sz val="8"/>
        <rFont val="Arial MT"/>
        <family val="2"/>
      </rPr>
      <t>09.84.110</t>
    </r>
  </si>
  <si>
    <r>
      <rPr>
        <sz val="8"/>
        <rFont val="Arial MT"/>
        <family val="2"/>
      </rPr>
      <t>ADEQUAÇÃO DE LUMINARIA FLUORESCENTE 2X16W PARA LED TUBULAR POLICARBONATO 10W TEMPERATURA DE COR 4000ºK</t>
    </r>
  </si>
  <si>
    <r>
      <rPr>
        <sz val="8"/>
        <rFont val="Arial MT"/>
        <family val="2"/>
      </rPr>
      <t>09.85.005</t>
    </r>
  </si>
  <si>
    <r>
      <rPr>
        <sz val="8"/>
        <rFont val="Arial MT"/>
        <family val="2"/>
      </rPr>
      <t>LAMPADA FLUORESCENTE DE 32W</t>
    </r>
  </si>
  <si>
    <r>
      <rPr>
        <sz val="8"/>
        <rFont val="Arial MT"/>
        <family val="2"/>
      </rPr>
      <t>09.85.006</t>
    </r>
  </si>
  <si>
    <r>
      <rPr>
        <sz val="8"/>
        <rFont val="Arial MT"/>
        <family val="2"/>
      </rPr>
      <t>LAMPADA FLUORESCENTE COMPACTA 23W</t>
    </r>
  </si>
  <si>
    <r>
      <rPr>
        <sz val="8"/>
        <rFont val="Arial MT"/>
        <family val="2"/>
      </rPr>
      <t>09.85.010</t>
    </r>
  </si>
  <si>
    <r>
      <rPr>
        <sz val="8"/>
        <rFont val="Arial MT"/>
        <family val="2"/>
      </rPr>
      <t>LAMPADA VAPOR DE SODIO 70W</t>
    </r>
  </si>
  <si>
    <r>
      <rPr>
        <sz val="8"/>
        <rFont val="Arial MT"/>
        <family val="2"/>
      </rPr>
      <t>09.85.011</t>
    </r>
  </si>
  <si>
    <r>
      <rPr>
        <sz val="8"/>
        <rFont val="Arial MT"/>
        <family val="2"/>
      </rPr>
      <t>LAMPADA VAPOR DE SODIO 150W</t>
    </r>
  </si>
  <si>
    <r>
      <rPr>
        <sz val="8"/>
        <rFont val="Arial MT"/>
        <family val="2"/>
      </rPr>
      <t>09.85.012</t>
    </r>
  </si>
  <si>
    <r>
      <rPr>
        <sz val="8"/>
        <rFont val="Arial MT"/>
        <family val="2"/>
      </rPr>
      <t>LAMPADA VAPOR DE SODIO 250W</t>
    </r>
  </si>
  <si>
    <r>
      <rPr>
        <sz val="8"/>
        <rFont val="Arial MT"/>
        <family val="2"/>
      </rPr>
      <t>09.85.016</t>
    </r>
  </si>
  <si>
    <r>
      <rPr>
        <sz val="8"/>
        <rFont val="Arial MT"/>
        <family val="2"/>
      </rPr>
      <t>LAMPADA FLUORESCENTE DE 16W</t>
    </r>
  </si>
  <si>
    <r>
      <rPr>
        <sz val="8"/>
        <rFont val="Arial MT"/>
        <family val="2"/>
      </rPr>
      <t>09.85.017</t>
    </r>
  </si>
  <si>
    <r>
      <rPr>
        <sz val="8"/>
        <rFont val="Arial MT"/>
        <family val="2"/>
      </rPr>
      <t>LAMPADA VAPOR METÁLICO 70W</t>
    </r>
  </si>
  <si>
    <r>
      <rPr>
        <sz val="8"/>
        <rFont val="Arial MT"/>
        <family val="2"/>
      </rPr>
      <t>09.85.018</t>
    </r>
  </si>
  <si>
    <r>
      <rPr>
        <sz val="8"/>
        <rFont val="Arial MT"/>
        <family val="2"/>
      </rPr>
      <t>LAMPADA VAPOR METALICO 150W</t>
    </r>
  </si>
  <si>
    <r>
      <rPr>
        <sz val="8"/>
        <rFont val="Arial MT"/>
        <family val="2"/>
      </rPr>
      <t>09.85.019</t>
    </r>
  </si>
  <si>
    <r>
      <rPr>
        <sz val="8"/>
        <rFont val="Arial MT"/>
        <family val="2"/>
      </rPr>
      <t>LAMPADA VAPOR METALICO 250W</t>
    </r>
  </si>
  <si>
    <r>
      <rPr>
        <sz val="8"/>
        <rFont val="Arial MT"/>
        <family val="2"/>
      </rPr>
      <t>09.85.023</t>
    </r>
  </si>
  <si>
    <r>
      <rPr>
        <sz val="8"/>
        <rFont val="Arial MT"/>
        <family val="2"/>
      </rPr>
      <t>LUMIN. BLINDADA ARANDELA P/ LAMP. MISTA 160 W</t>
    </r>
  </si>
  <si>
    <r>
      <rPr>
        <sz val="8"/>
        <rFont val="Arial MT"/>
        <family val="2"/>
      </rPr>
      <t>09.85.024</t>
    </r>
  </si>
  <si>
    <r>
      <rPr>
        <sz val="8"/>
        <rFont val="Arial MT"/>
        <family val="2"/>
      </rPr>
      <t>LUMIN. BLINDADA PLAFONIER P/ LAMP. MISTA 160W</t>
    </r>
  </si>
  <si>
    <r>
      <rPr>
        <sz val="8"/>
        <rFont val="Arial MT"/>
        <family val="2"/>
      </rPr>
      <t>09.85.025</t>
    </r>
  </si>
  <si>
    <r>
      <rPr>
        <sz val="8"/>
        <rFont val="Arial MT"/>
        <family val="2"/>
      </rPr>
      <t>ARANDELA ALUMÍNIO INCLINADA 45° BLINDADA LÂMPADA BULBO LED ROSCA E27</t>
    </r>
  </si>
  <si>
    <r>
      <rPr>
        <sz val="8"/>
        <rFont val="Arial MT"/>
        <family val="2"/>
      </rPr>
      <t>09.85.037</t>
    </r>
  </si>
  <si>
    <r>
      <rPr>
        <sz val="8"/>
        <rFont val="Arial MT"/>
        <family val="2"/>
      </rPr>
      <t>BRACO ACO GALVANIZADO DN 1 1/2" X 2,00 M</t>
    </r>
  </si>
  <si>
    <r>
      <rPr>
        <sz val="8"/>
        <rFont val="Arial MT"/>
        <family val="2"/>
      </rPr>
      <t>09.85.039</t>
    </r>
  </si>
  <si>
    <r>
      <rPr>
        <sz val="8"/>
        <rFont val="Arial MT"/>
        <family val="2"/>
      </rPr>
      <t>BRACO ACO GALVANIZADO DE 1" X 1.00M</t>
    </r>
  </si>
  <si>
    <r>
      <rPr>
        <sz val="8"/>
        <rFont val="Arial MT"/>
        <family val="2"/>
      </rPr>
      <t>09.85.043</t>
    </r>
  </si>
  <si>
    <r>
      <rPr>
        <sz val="8"/>
        <rFont val="Arial MT"/>
        <family val="2"/>
      </rPr>
      <t>LUMINARIA ABERTA (APARELHO) TIPO ECON. P/ LAMP. V. MERC./MISTA 250W</t>
    </r>
  </si>
  <si>
    <r>
      <rPr>
        <sz val="8"/>
        <rFont val="Arial MT"/>
        <family val="2"/>
      </rPr>
      <t>09.85.045</t>
    </r>
  </si>
  <si>
    <r>
      <rPr>
        <sz val="8"/>
        <rFont val="Arial MT"/>
        <family val="2"/>
      </rPr>
      <t>CRUZETA DE FERRO GALVANIZADO PARA 2 PROJETORES</t>
    </r>
  </si>
  <si>
    <r>
      <rPr>
        <sz val="8"/>
        <rFont val="Arial MT"/>
        <family val="2"/>
      </rPr>
      <t>09.85.047</t>
    </r>
  </si>
  <si>
    <r>
      <rPr>
        <sz val="8"/>
        <rFont val="Arial MT"/>
        <family val="2"/>
      </rPr>
      <t>POSTE ACO GALVANIZADO RETO 4" X6.00M P/ILUMIN EXTERNA</t>
    </r>
  </si>
  <si>
    <r>
      <rPr>
        <sz val="8"/>
        <rFont val="Arial MT"/>
        <family val="2"/>
      </rPr>
      <t>09.85.048</t>
    </r>
  </si>
  <si>
    <r>
      <rPr>
        <sz val="8"/>
        <rFont val="Arial MT"/>
        <family val="2"/>
      </rPr>
      <t>POSTE DE AÇO GALV.TIPO CURVO,C/JANELAS INSP H=7 M ACIMA DO SOLO</t>
    </r>
  </si>
  <si>
    <r>
      <rPr>
        <sz val="8"/>
        <rFont val="Arial MT"/>
        <family val="2"/>
      </rPr>
      <t>09.85.050</t>
    </r>
  </si>
  <si>
    <r>
      <rPr>
        <sz val="8"/>
        <rFont val="Arial MT"/>
        <family val="2"/>
      </rPr>
      <t>POSTE DE AÇO GALV.TIPO RETO, C/JANELA INSP. H=10M ACIMA DO SOLO</t>
    </r>
  </si>
  <si>
    <r>
      <rPr>
        <sz val="8"/>
        <rFont val="Arial MT"/>
        <family val="2"/>
      </rPr>
      <t>09.85.053</t>
    </r>
  </si>
  <si>
    <r>
      <rPr>
        <sz val="8"/>
        <rFont val="Arial MT"/>
        <family val="2"/>
      </rPr>
      <t>POSTE DE CONCRETO TUBULAR OCO DE 7 M DE COMPR C/ JANELA ISNPECAO</t>
    </r>
  </si>
  <si>
    <r>
      <rPr>
        <sz val="8"/>
        <rFont val="Arial MT"/>
        <family val="2"/>
      </rPr>
      <t>09.85.060</t>
    </r>
  </si>
  <si>
    <r>
      <rPr>
        <sz val="8"/>
        <rFont val="Arial MT"/>
        <family val="2"/>
      </rPr>
      <t>CONDULETE DE 1"</t>
    </r>
  </si>
  <si>
    <r>
      <rPr>
        <sz val="8"/>
        <rFont val="Arial MT"/>
        <family val="2"/>
      </rPr>
      <t>09.85.061</t>
    </r>
  </si>
  <si>
    <r>
      <rPr>
        <sz val="8"/>
        <rFont val="Arial MT"/>
        <family val="2"/>
      </rPr>
      <t>CONDULETE DE 1 1/4"</t>
    </r>
  </si>
  <si>
    <r>
      <rPr>
        <sz val="8"/>
        <rFont val="Arial MT"/>
        <family val="2"/>
      </rPr>
      <t>09.85.062</t>
    </r>
  </si>
  <si>
    <r>
      <rPr>
        <sz val="8"/>
        <rFont val="Arial MT"/>
        <family val="2"/>
      </rPr>
      <t>CONDULETE DE 1 1/2"</t>
    </r>
  </si>
  <si>
    <r>
      <rPr>
        <sz val="8"/>
        <rFont val="Arial MT"/>
        <family val="2"/>
      </rPr>
      <t>09.85.063</t>
    </r>
  </si>
  <si>
    <r>
      <rPr>
        <sz val="8"/>
        <rFont val="Arial MT"/>
        <family val="2"/>
      </rPr>
      <t>CONDULETE DE 2"</t>
    </r>
  </si>
  <si>
    <r>
      <rPr>
        <sz val="8"/>
        <rFont val="Arial MT"/>
        <family val="2"/>
      </rPr>
      <t>09.85.064</t>
    </r>
  </si>
  <si>
    <r>
      <rPr>
        <sz val="8"/>
        <rFont val="Arial MT"/>
        <family val="2"/>
      </rPr>
      <t>CONDULETE DE 3/4"</t>
    </r>
  </si>
  <si>
    <r>
      <rPr>
        <sz val="8"/>
        <rFont val="Arial MT"/>
        <family val="2"/>
      </rPr>
      <t>09.85.065</t>
    </r>
  </si>
  <si>
    <r>
      <rPr>
        <sz val="8"/>
        <rFont val="Arial MT"/>
        <family val="2"/>
      </rPr>
      <t>CONDULETE DE 1/2"</t>
    </r>
  </si>
  <si>
    <r>
      <rPr>
        <sz val="8"/>
        <rFont val="Arial MT"/>
        <family val="2"/>
      </rPr>
      <t>09.85.066</t>
    </r>
  </si>
  <si>
    <r>
      <rPr>
        <sz val="8"/>
        <rFont val="Arial MT"/>
        <family val="2"/>
      </rPr>
      <t>LAMPADA BULBO LED  &lt;= 13W ROSCA E 27  BIVOLT. TEMPERATURA COR 3000ºK.</t>
    </r>
  </si>
  <si>
    <r>
      <rPr>
        <sz val="8"/>
        <rFont val="Arial MT"/>
        <family val="2"/>
      </rPr>
      <t>09.85.080</t>
    </r>
  </si>
  <si>
    <r>
      <rPr>
        <sz val="8"/>
        <rFont val="Arial MT"/>
        <family val="2"/>
      </rPr>
      <t>MOTOR PARA BOMBA DE RECALQUE DE 1/2 HP - 220 V BIFASICO</t>
    </r>
  </si>
  <si>
    <r>
      <rPr>
        <sz val="8"/>
        <rFont val="Arial MT"/>
        <family val="2"/>
      </rPr>
      <t>09.85.081</t>
    </r>
  </si>
  <si>
    <r>
      <rPr>
        <sz val="8"/>
        <rFont val="Arial MT"/>
        <family val="2"/>
      </rPr>
      <t>MOTOR PARA BOMBA DE RECALQUE DE 3/4 HP - 220 V BIFASICO</t>
    </r>
  </si>
  <si>
    <r>
      <rPr>
        <sz val="8"/>
        <rFont val="Arial MT"/>
        <family val="2"/>
      </rPr>
      <t>09.85.082</t>
    </r>
  </si>
  <si>
    <r>
      <rPr>
        <sz val="8"/>
        <rFont val="Arial MT"/>
        <family val="2"/>
      </rPr>
      <t>MOTOR PARA BOMBA DE RECALQUE DE 1 HP - 220 V BIFASICO</t>
    </r>
  </si>
  <si>
    <r>
      <rPr>
        <sz val="8"/>
        <rFont val="Arial MT"/>
        <family val="2"/>
      </rPr>
      <t>09.85.083</t>
    </r>
  </si>
  <si>
    <r>
      <rPr>
        <sz val="8"/>
        <rFont val="Arial MT"/>
        <family val="2"/>
      </rPr>
      <t>MOTOR PARA BOMBA DE RECALQUE DE 2 HP - 220 V TRIFASICO</t>
    </r>
  </si>
  <si>
    <r>
      <rPr>
        <sz val="8"/>
        <rFont val="Arial MT"/>
        <family val="2"/>
      </rPr>
      <t>09.85.084</t>
    </r>
  </si>
  <si>
    <r>
      <rPr>
        <sz val="8"/>
        <rFont val="Arial MT"/>
        <family val="2"/>
      </rPr>
      <t>MOTOR PARA BOMBA DE RECALQUE DE 3 HP - 220 V TRIFASICO</t>
    </r>
  </si>
  <si>
    <r>
      <rPr>
        <sz val="8"/>
        <rFont val="Arial MT"/>
        <family val="2"/>
      </rPr>
      <t>09.85.085</t>
    </r>
  </si>
  <si>
    <r>
      <rPr>
        <sz val="8"/>
        <rFont val="Arial MT"/>
        <family val="2"/>
      </rPr>
      <t>MOTOR PARA BOMBA DE RECALQUE DE 5 HP - 220 V TRIFASICO</t>
    </r>
  </si>
  <si>
    <r>
      <rPr>
        <sz val="8"/>
        <rFont val="Arial MT"/>
        <family val="2"/>
      </rPr>
      <t>09.85.086</t>
    </r>
  </si>
  <si>
    <r>
      <rPr>
        <sz val="8"/>
        <rFont val="Arial MT"/>
        <family val="2"/>
      </rPr>
      <t>LAMPADA LED TUBULAR VIDRO DE 10W C/TEMPERATURA DE COR 4000° K</t>
    </r>
  </si>
  <si>
    <r>
      <rPr>
        <sz val="8"/>
        <rFont val="Arial MT"/>
        <family val="2"/>
      </rPr>
      <t>09.85.087</t>
    </r>
  </si>
  <si>
    <r>
      <rPr>
        <sz val="8"/>
        <rFont val="Arial MT"/>
        <family val="2"/>
      </rPr>
      <t>LAMPADA LED TUBULAR POLICARBONATO DE 10W C/TEMPERATURA DE COR 4000° K</t>
    </r>
  </si>
  <si>
    <r>
      <rPr>
        <sz val="8"/>
        <rFont val="Arial MT"/>
        <family val="2"/>
      </rPr>
      <t>09.85.088</t>
    </r>
  </si>
  <si>
    <r>
      <rPr>
        <sz val="8"/>
        <rFont val="Arial MT"/>
        <family val="2"/>
      </rPr>
      <t>LAMPADA LED TUBULAR VIDRO DE 18W C/TEMPERATURA DE COR 4000° K</t>
    </r>
  </si>
  <si>
    <r>
      <rPr>
        <sz val="8"/>
        <rFont val="Arial MT"/>
        <family val="2"/>
      </rPr>
      <t>09.85.089</t>
    </r>
  </si>
  <si>
    <r>
      <rPr>
        <sz val="8"/>
        <rFont val="Arial MT"/>
        <family val="2"/>
      </rPr>
      <t>LAMPADA LED TUBULAR POLICARBONATO DE 18W C/TEMPERATURA DE COR 4000° K</t>
    </r>
  </si>
  <si>
    <r>
      <rPr>
        <sz val="8"/>
        <rFont val="Arial MT"/>
        <family val="2"/>
      </rPr>
      <t>09.85.099</t>
    </r>
  </si>
  <si>
    <r>
      <rPr>
        <sz val="8"/>
        <rFont val="Arial MT"/>
        <family val="2"/>
      </rPr>
      <t>09.86.001</t>
    </r>
  </si>
  <si>
    <r>
      <rPr>
        <sz val="8"/>
        <rFont val="Arial MT"/>
        <family val="2"/>
      </rPr>
      <t>CAPTOR TIPO FRANKLIN, BOUQUET NIQUELADO DE 4 PONTAS-CONECTOR GRANDE</t>
    </r>
  </si>
  <si>
    <r>
      <rPr>
        <sz val="8"/>
        <rFont val="Arial MT"/>
        <family val="2"/>
      </rPr>
      <t>09.86.020</t>
    </r>
  </si>
  <si>
    <r>
      <rPr>
        <sz val="8"/>
        <rFont val="Arial MT"/>
        <family val="2"/>
      </rPr>
      <t>SUPORTE SIMPLES COM ROLDANA PARA CABO DE COBRE NU 25 A 35 MM2</t>
    </r>
  </si>
  <si>
    <r>
      <rPr>
        <sz val="8"/>
        <rFont val="Arial MT"/>
        <family val="2"/>
      </rPr>
      <t>09.86.021</t>
    </r>
  </si>
  <si>
    <r>
      <rPr>
        <sz val="8"/>
        <rFont val="Arial MT"/>
        <family val="2"/>
      </rPr>
      <t>SUPORTE SIMPLES COM ROLDANA PARA CABO DE COBRE NU 70 A 95 MM2</t>
    </r>
  </si>
  <si>
    <r>
      <rPr>
        <sz val="8"/>
        <rFont val="Arial MT"/>
        <family val="2"/>
      </rPr>
      <t>09.86.025</t>
    </r>
  </si>
  <si>
    <r>
      <rPr>
        <sz val="8"/>
        <rFont val="Arial MT"/>
        <family val="2"/>
      </rPr>
      <t>CONECTOR TIPO SPLIT-BOLT PARA CABO DE 25 MM2</t>
    </r>
  </si>
  <si>
    <r>
      <rPr>
        <sz val="8"/>
        <rFont val="Arial MT"/>
        <family val="2"/>
      </rPr>
      <t>09.86.026</t>
    </r>
  </si>
  <si>
    <r>
      <rPr>
        <sz val="8"/>
        <rFont val="Arial MT"/>
        <family val="2"/>
      </rPr>
      <t>CONECTOR TIPO SPLIT-BOLT PARA CABO DE 35 MM2</t>
    </r>
  </si>
  <si>
    <r>
      <rPr>
        <sz val="8"/>
        <rFont val="Arial MT"/>
        <family val="2"/>
      </rPr>
      <t>09.86.027</t>
    </r>
  </si>
  <si>
    <r>
      <rPr>
        <sz val="8"/>
        <rFont val="Arial MT"/>
        <family val="2"/>
      </rPr>
      <t>CONECTOR TIPO SPLIT-BOLT PARA CABO DE 95 MM2</t>
    </r>
  </si>
  <si>
    <r>
      <rPr>
        <sz val="8"/>
        <rFont val="Arial MT"/>
        <family val="2"/>
      </rPr>
      <t>09.86.035</t>
    </r>
  </si>
  <si>
    <r>
      <rPr>
        <sz val="8"/>
        <rFont val="Arial MT"/>
        <family val="2"/>
      </rPr>
      <t>ELETRODUTO DE PVC DE 2" X 3,00 M PARA PROTECAO DE CABO DE COBRE NU</t>
    </r>
  </si>
  <si>
    <r>
      <rPr>
        <sz val="8"/>
        <rFont val="Arial MT"/>
        <family val="2"/>
      </rPr>
      <t>09.86.099</t>
    </r>
  </si>
  <si>
    <r>
      <rPr>
        <sz val="8"/>
        <rFont val="Arial MT"/>
        <family val="2"/>
      </rPr>
      <t>OUTROS SERVICOS DE PARA-RAIOS E ATERRAMENTOS</t>
    </r>
  </si>
  <si>
    <r>
      <rPr>
        <sz val="8"/>
        <rFont val="Arial MT"/>
        <family val="2"/>
      </rPr>
      <t>10.01.020</t>
    </r>
  </si>
  <si>
    <r>
      <rPr>
        <sz val="8"/>
        <rFont val="Arial MT"/>
        <family val="2"/>
      </rPr>
      <t>FORRO DE TABUA APAR. 10X1CM MACHO-FEMEA G1-C4  SEMI ENTARUGADO</t>
    </r>
  </si>
  <si>
    <r>
      <rPr>
        <sz val="8"/>
        <rFont val="Arial MT"/>
        <family val="2"/>
      </rPr>
      <t>10.01.021</t>
    </r>
  </si>
  <si>
    <r>
      <rPr>
        <sz val="8"/>
        <rFont val="Arial MT"/>
        <family val="2"/>
      </rPr>
      <t>FORRO DE TABUA APAR. 10X1CM MACHO-FEMEA G1-C4 ENTARUGADO</t>
    </r>
  </si>
  <si>
    <r>
      <rPr>
        <sz val="8"/>
        <rFont val="Arial MT"/>
        <family val="2"/>
      </rPr>
      <t>10.01.022</t>
    </r>
  </si>
  <si>
    <r>
      <rPr>
        <sz val="8"/>
        <rFont val="Arial MT"/>
        <family val="2"/>
      </rPr>
      <t>10.01.023</t>
    </r>
  </si>
  <si>
    <r>
      <rPr>
        <sz val="8"/>
        <rFont val="Arial MT"/>
        <family val="2"/>
      </rPr>
      <t>FORRO ACUSTICO COR BRANCA TIPO NUVEM PLACA 120X60CM H=50MM INCLUSIVE ELEMENTOS DE FIXAÇÃO FORNEC. E INSTAL - USO EXCLUSIVO SALA DE INOVAÇÃO</t>
    </r>
  </si>
  <si>
    <r>
      <rPr>
        <sz val="8"/>
        <rFont val="Arial MT"/>
        <family val="2"/>
      </rPr>
      <t>10.01.049</t>
    </r>
  </si>
  <si>
    <r>
      <rPr>
        <sz val="8"/>
        <rFont val="Arial MT"/>
        <family val="2"/>
      </rPr>
      <t>FORRO DE GESSO ACARTONADO INCL ESTRUTURA</t>
    </r>
  </si>
  <si>
    <r>
      <rPr>
        <sz val="8"/>
        <rFont val="Arial MT"/>
        <family val="2"/>
      </rPr>
      <t>10.01.058</t>
    </r>
  </si>
  <si>
    <r>
      <rPr>
        <sz val="8"/>
        <rFont val="Arial MT"/>
        <family val="2"/>
      </rPr>
      <t>ISOLACAO TERMOACUSTICA - LA DE VIDRO ESP 1"</t>
    </r>
  </si>
  <si>
    <r>
      <rPr>
        <sz val="8"/>
        <rFont val="Arial MT"/>
        <family val="2"/>
      </rPr>
      <t>10.01.059</t>
    </r>
  </si>
  <si>
    <r>
      <rPr>
        <sz val="8"/>
        <rFont val="Arial MT"/>
        <family val="2"/>
      </rPr>
      <t>ISOLACAO TERMOACUSTICA - LA DE VIDRO E=2"</t>
    </r>
  </si>
  <si>
    <r>
      <rPr>
        <sz val="8"/>
        <rFont val="Arial MT"/>
        <family val="2"/>
      </rPr>
      <t>10.01.060</t>
    </r>
  </si>
  <si>
    <r>
      <rPr>
        <sz val="8"/>
        <rFont val="Arial MT"/>
        <family val="2"/>
      </rPr>
      <t>ISOLACAO TERMICA - CHAPA DE ISOPOR E=30MM</t>
    </r>
  </si>
  <si>
    <r>
      <rPr>
        <sz val="8"/>
        <rFont val="Arial MT"/>
        <family val="2"/>
      </rPr>
      <t>10.01.061</t>
    </r>
  </si>
  <si>
    <r>
      <rPr>
        <sz val="8"/>
        <rFont val="Arial MT"/>
        <family val="2"/>
      </rPr>
      <t>ISOLACAO TERMOACUSTICA - LA DE ROCHA E=2``</t>
    </r>
  </si>
  <si>
    <r>
      <rPr>
        <sz val="8"/>
        <rFont val="Arial MT"/>
        <family val="2"/>
      </rPr>
      <t>10.01.071</t>
    </r>
  </si>
  <si>
    <r>
      <rPr>
        <sz val="8"/>
        <rFont val="Arial MT"/>
        <family val="2"/>
      </rPr>
      <t>FORRO PLACA MINERAL NRC 0,55 GERGIAN INCL.PERFIS FORNEC/INST.</t>
    </r>
  </si>
  <si>
    <r>
      <rPr>
        <sz val="8"/>
        <rFont val="Arial MT"/>
        <family val="2"/>
      </rPr>
      <t>10.01.074</t>
    </r>
  </si>
  <si>
    <r>
      <rPr>
        <sz val="8"/>
        <rFont val="Arial MT"/>
        <family val="2"/>
      </rPr>
      <t>FORRO PLACA MINERAL NRC 0,65 SAHARA INCL.PERFIS FORNEC/INST.</t>
    </r>
  </si>
  <si>
    <r>
      <rPr>
        <sz val="8"/>
        <rFont val="Arial MT"/>
        <family val="2"/>
      </rPr>
      <t>10.01.075</t>
    </r>
  </si>
  <si>
    <r>
      <rPr>
        <sz val="8"/>
        <rFont val="Arial MT"/>
        <family val="2"/>
      </rPr>
      <t>FORRO PLACA MINERAL NRC 0,70 CONSTELATION INCL.PERFIS FORNEC/INST.</t>
    </r>
  </si>
  <si>
    <r>
      <rPr>
        <sz val="8"/>
        <rFont val="Arial MT"/>
        <family val="2"/>
      </rPr>
      <t>10.01.076</t>
    </r>
  </si>
  <si>
    <r>
      <rPr>
        <sz val="8"/>
        <rFont val="Arial MT"/>
        <family val="2"/>
      </rPr>
      <t>FORRO PLACA MINERAL NRC 0,70 MP COMPLETE INCL.PERFIS FORNEC/INST.</t>
    </r>
  </si>
  <si>
    <r>
      <rPr>
        <sz val="8"/>
        <rFont val="Arial MT"/>
        <family val="2"/>
      </rPr>
      <t>10.01.077</t>
    </r>
  </si>
  <si>
    <r>
      <rPr>
        <sz val="8"/>
        <rFont val="Arial MT"/>
        <family val="2"/>
      </rPr>
      <t>FORRO PLACA MINERAL NRC 0,85 THERMOFON INCL.PERFIS FORNEC/INST.</t>
    </r>
  </si>
  <si>
    <r>
      <rPr>
        <sz val="8"/>
        <rFont val="Arial MT"/>
        <family val="2"/>
      </rPr>
      <t>10.01.078</t>
    </r>
  </si>
  <si>
    <r>
      <rPr>
        <sz val="8"/>
        <rFont val="Arial MT"/>
        <family val="2"/>
      </rPr>
      <t>FORRO EM PLACA MINERAL NRC 0,75 TÔNICA INC. PERFIS FORNEC/INSTALADO</t>
    </r>
  </si>
  <si>
    <r>
      <rPr>
        <sz val="8"/>
        <rFont val="Arial MT"/>
        <family val="2"/>
      </rPr>
      <t>10.01.082</t>
    </r>
  </si>
  <si>
    <r>
      <rPr>
        <sz val="8"/>
        <rFont val="Arial MT"/>
        <family val="2"/>
      </rPr>
      <t>FORRO EM LÂMINA DE PVC 200MM E = 7 OU 8MM</t>
    </r>
  </si>
  <si>
    <r>
      <rPr>
        <sz val="8"/>
        <rFont val="Arial MT"/>
        <family val="2"/>
      </rPr>
      <t>10.01.083</t>
    </r>
  </si>
  <si>
    <r>
      <rPr>
        <sz val="8"/>
        <rFont val="Arial MT"/>
        <family val="2"/>
      </rPr>
      <t>ESTRUTURA METÁLICA TUBULAR 20X20 GALV. E=0,95MM MALHA 1,20X0,40M P/SUSTENTAÇÃO DE FORRO PVC</t>
    </r>
  </si>
  <si>
    <r>
      <rPr>
        <sz val="8"/>
        <rFont val="Arial MT"/>
        <family val="2"/>
      </rPr>
      <t>10.01.099</t>
    </r>
  </si>
  <si>
    <r>
      <rPr>
        <sz val="8"/>
        <rFont val="Arial MT"/>
        <family val="2"/>
      </rPr>
      <t>FORROS</t>
    </r>
  </si>
  <si>
    <r>
      <rPr>
        <sz val="8"/>
        <rFont val="Arial MT"/>
        <family val="2"/>
      </rPr>
      <t>10.50.001</t>
    </r>
  </si>
  <si>
    <r>
      <rPr>
        <sz val="8"/>
        <rFont val="Arial MT"/>
        <family val="2"/>
      </rPr>
      <t>DEMOLIÇÃO DE FORRO DE ESTUQUE OU MADEIRA, INCLUSIVE ENTARUGAMENTO</t>
    </r>
  </si>
  <si>
    <r>
      <rPr>
        <sz val="8"/>
        <rFont val="Arial MT"/>
        <family val="2"/>
      </rPr>
      <t>10.50.003</t>
    </r>
  </si>
  <si>
    <r>
      <rPr>
        <sz val="8"/>
        <rFont val="Arial MT"/>
        <family val="2"/>
      </rPr>
      <t>DEMOLIÇÃO DE FORRO EM GESSO</t>
    </r>
  </si>
  <si>
    <r>
      <rPr>
        <sz val="8"/>
        <rFont val="Arial MT"/>
        <family val="2"/>
      </rPr>
      <t>10.50.004</t>
    </r>
  </si>
  <si>
    <r>
      <rPr>
        <sz val="8"/>
        <rFont val="Arial MT"/>
        <family val="2"/>
      </rPr>
      <t>DEMOLIÇÃO DE ENTARUGAMENTO</t>
    </r>
  </si>
  <si>
    <r>
      <rPr>
        <sz val="8"/>
        <rFont val="Arial MT"/>
        <family val="2"/>
      </rPr>
      <t>10.50.005</t>
    </r>
  </si>
  <si>
    <r>
      <rPr>
        <sz val="8"/>
        <rFont val="Arial MT"/>
        <family val="2"/>
      </rPr>
      <t>DEMOLIÇÃO DE FORROS DE MADEIRA, EXCLUSIVE ENTARUGAMENTO.</t>
    </r>
  </si>
  <si>
    <r>
      <rPr>
        <sz val="8"/>
        <rFont val="Arial MT"/>
        <family val="2"/>
      </rPr>
      <t>10.50.099</t>
    </r>
  </si>
  <si>
    <r>
      <rPr>
        <sz val="8"/>
        <rFont val="Arial MT"/>
        <family val="2"/>
      </rPr>
      <t>10.60.001</t>
    </r>
  </si>
  <si>
    <r>
      <rPr>
        <sz val="8"/>
        <rFont val="Arial MT"/>
        <family val="2"/>
      </rPr>
      <t>RETIRADA DE FORROS DE MADEIRA PREGADOS (PLACAS OU TABUAS)</t>
    </r>
  </si>
  <si>
    <r>
      <rPr>
        <sz val="8"/>
        <rFont val="Arial MT"/>
        <family val="2"/>
      </rPr>
      <t>10.60.002</t>
    </r>
  </si>
  <si>
    <r>
      <rPr>
        <sz val="8"/>
        <rFont val="Arial MT"/>
        <family val="2"/>
      </rPr>
      <t>RETIRADA DE FORROS EM PLACAS APOIADAS</t>
    </r>
  </si>
  <si>
    <r>
      <rPr>
        <sz val="8"/>
        <rFont val="Arial MT"/>
        <family val="2"/>
      </rPr>
      <t>10.60.005</t>
    </r>
  </si>
  <si>
    <r>
      <rPr>
        <sz val="8"/>
        <rFont val="Arial MT"/>
        <family val="2"/>
      </rPr>
      <t>RETIRADA DE FORRO DE PVC EM LAMINAS</t>
    </r>
  </si>
  <si>
    <r>
      <rPr>
        <sz val="8"/>
        <rFont val="Arial MT"/>
        <family val="2"/>
      </rPr>
      <t>10.60.099</t>
    </r>
  </si>
  <si>
    <r>
      <rPr>
        <sz val="8"/>
        <rFont val="Arial MT"/>
        <family val="2"/>
      </rPr>
      <t>10.70.001</t>
    </r>
  </si>
  <si>
    <r>
      <rPr>
        <sz val="8"/>
        <rFont val="Arial MT"/>
        <family val="2"/>
      </rPr>
      <t>RECOLOCAÇÃO DE FORRO DE MADEIRA PREGADO (PLACAS OU TABUAS)</t>
    </r>
  </si>
  <si>
    <r>
      <rPr>
        <sz val="8"/>
        <rFont val="Arial MT"/>
        <family val="2"/>
      </rPr>
      <t>10.70.002</t>
    </r>
  </si>
  <si>
    <r>
      <rPr>
        <sz val="8"/>
        <rFont val="Arial MT"/>
        <family val="2"/>
      </rPr>
      <t>RECOLOCAÇÃO DE FORRO EM PLACAS APOIADAS</t>
    </r>
  </si>
  <si>
    <r>
      <rPr>
        <sz val="8"/>
        <rFont val="Arial MT"/>
        <family val="2"/>
      </rPr>
      <t>10.70.005</t>
    </r>
  </si>
  <si>
    <r>
      <rPr>
        <sz val="8"/>
        <rFont val="Arial MT"/>
        <family val="2"/>
      </rPr>
      <t>RECOLOCACAO DE FORRO DE PVC EM LAMINAS</t>
    </r>
  </si>
  <si>
    <r>
      <rPr>
        <sz val="8"/>
        <rFont val="Arial MT"/>
        <family val="2"/>
      </rPr>
      <t>10.70.099</t>
    </r>
  </si>
  <si>
    <r>
      <rPr>
        <sz val="8"/>
        <rFont val="Arial MT"/>
        <family val="2"/>
      </rPr>
      <t>RECOLOCACOES DE FORROS</t>
    </r>
  </si>
  <si>
    <r>
      <rPr>
        <sz val="8"/>
        <rFont val="Arial MT"/>
        <family val="2"/>
      </rPr>
      <t>10.80.012</t>
    </r>
  </si>
  <si>
    <r>
      <rPr>
        <sz val="8"/>
        <rFont val="Arial MT"/>
        <family val="2"/>
      </rPr>
      <t>FORRO DE ESTUQUE</t>
    </r>
  </si>
  <si>
    <r>
      <rPr>
        <sz val="8"/>
        <rFont val="Arial MT"/>
        <family val="2"/>
      </rPr>
      <t>10.80.033</t>
    </r>
  </si>
  <si>
    <r>
      <rPr>
        <sz val="8"/>
        <rFont val="Arial MT"/>
        <family val="2"/>
      </rPr>
      <t>PERFIL DE FERRO SECCAO CARTOLA EM CHAPA N 20 P/SUST DE FORRO</t>
    </r>
  </si>
  <si>
    <r>
      <rPr>
        <sz val="8"/>
        <rFont val="Arial MT"/>
        <family val="2"/>
      </rPr>
      <t>10.80.034</t>
    </r>
  </si>
  <si>
    <r>
      <rPr>
        <sz val="8"/>
        <rFont val="Arial MT"/>
        <family val="2"/>
      </rPr>
      <t>TABUA DE 10 X 1 CM TIPO MACHO-FEMEA G1-C4 PARA FORRO</t>
    </r>
  </si>
  <si>
    <r>
      <rPr>
        <sz val="8"/>
        <rFont val="Arial MT"/>
        <family val="2"/>
      </rPr>
      <t>10.80.038</t>
    </r>
  </si>
  <si>
    <r>
      <rPr>
        <sz val="8"/>
        <rFont val="Arial MT"/>
        <family val="2"/>
      </rPr>
      <t>REPREGAMENTO DE FORROS DE MADEIRA</t>
    </r>
  </si>
  <si>
    <r>
      <rPr>
        <sz val="8"/>
        <rFont val="Arial MT"/>
        <family val="2"/>
      </rPr>
      <t>10.80.040</t>
    </r>
  </si>
  <si>
    <r>
      <rPr>
        <sz val="8"/>
        <rFont val="Arial MT"/>
        <family val="2"/>
      </rPr>
      <t>ESTRUTURA DE ENTARUGAMENTO PARA FORRO DE MADEIRA</t>
    </r>
  </si>
  <si>
    <r>
      <rPr>
        <sz val="8"/>
        <rFont val="Arial MT"/>
        <family val="2"/>
      </rPr>
      <t>10.80.099</t>
    </r>
  </si>
  <si>
    <r>
      <rPr>
        <sz val="8"/>
        <rFont val="Arial MT"/>
        <family val="2"/>
      </rPr>
      <t>SERVICOS EM FORROS - CONSERVACAO</t>
    </r>
  </si>
  <si>
    <r>
      <rPr>
        <sz val="8"/>
        <rFont val="Arial MT"/>
        <family val="2"/>
      </rPr>
      <t>11.01.001</t>
    </r>
  </si>
  <si>
    <r>
      <rPr>
        <sz val="8"/>
        <rFont val="Arial MT"/>
        <family val="2"/>
      </rPr>
      <t>IMPERMEABILIZACAO DE SUB-SOLOS C/ARG CIM-AREIA 1:3 CONTENDO HIDROFUGO</t>
    </r>
  </si>
  <si>
    <r>
      <rPr>
        <sz val="8"/>
        <rFont val="Arial MT"/>
        <family val="2"/>
      </rPr>
      <t>11.01.002</t>
    </r>
  </si>
  <si>
    <r>
      <rPr>
        <sz val="8"/>
        <rFont val="Arial MT"/>
        <family val="2"/>
      </rPr>
      <t>IMPERMEABILIZACAO DE SUB-SOLOS C/ARG CIM-AREIA 1:3 HIDR TINTA BETUMINOSA</t>
    </r>
  </si>
  <si>
    <r>
      <rPr>
        <sz val="8"/>
        <rFont val="Arial MT"/>
        <family val="2"/>
      </rPr>
      <t>11.01.003</t>
    </r>
  </si>
  <si>
    <r>
      <rPr>
        <sz val="8"/>
        <rFont val="Arial MT"/>
        <family val="2"/>
      </rPr>
      <t>11.01.010</t>
    </r>
  </si>
  <si>
    <r>
      <rPr>
        <sz val="8"/>
        <rFont val="Arial MT"/>
        <family val="2"/>
      </rPr>
      <t>IMPERMEAB C/ ARGAM POLIMERICA SEMIFLEXIVEL P/ CORTINAS E POCOS DE ELEV COM APLICAÇAO 4 DEMAOS</t>
    </r>
  </si>
  <si>
    <r>
      <rPr>
        <sz val="8"/>
        <rFont val="Arial MT"/>
        <family val="2"/>
      </rPr>
      <t>11.01.099</t>
    </r>
  </si>
  <si>
    <r>
      <rPr>
        <sz val="8"/>
        <rFont val="Arial MT"/>
        <family val="2"/>
      </rPr>
      <t>11.02.022</t>
    </r>
  </si>
  <si>
    <r>
      <rPr>
        <sz val="8"/>
        <rFont val="Arial MT"/>
        <family val="2"/>
      </rPr>
      <t>IMPERMEABILIZACAO MULTIMEMBRANAS ASFALTICAS - FELTRO ASFALTO</t>
    </r>
  </si>
  <si>
    <r>
      <rPr>
        <sz val="8"/>
        <rFont val="Arial MT"/>
        <family val="2"/>
      </rPr>
      <t>11.02.023</t>
    </r>
  </si>
  <si>
    <r>
      <rPr>
        <sz val="8"/>
        <rFont val="Arial MT"/>
        <family val="2"/>
      </rPr>
      <t>IMPERMEABILIZACAO COM MANTA ELASTOMERICA BUTILICA OU EPDM</t>
    </r>
  </si>
  <si>
    <r>
      <rPr>
        <sz val="8"/>
        <rFont val="Arial MT"/>
        <family val="2"/>
      </rPr>
      <t>11.02.024</t>
    </r>
  </si>
  <si>
    <r>
      <rPr>
        <sz val="8"/>
        <rFont val="Arial MT"/>
        <family val="2"/>
      </rPr>
      <t>IMPERMEABILIZACAO COM MANTA ASFALTICA PRE FABRICADA 4MM</t>
    </r>
  </si>
  <si>
    <r>
      <rPr>
        <sz val="8"/>
        <rFont val="Arial MT"/>
        <family val="2"/>
      </rPr>
      <t>11.02.025</t>
    </r>
  </si>
  <si>
    <r>
      <rPr>
        <sz val="8"/>
        <rFont val="Arial MT"/>
        <family val="2"/>
      </rPr>
      <t>IMPERMEABILIZACAO COM MANTA ASFALTICA PRE FABRICADA 4MM - ACAB AREIA</t>
    </r>
  </si>
  <si>
    <r>
      <rPr>
        <sz val="8"/>
        <rFont val="Arial MT"/>
        <family val="2"/>
      </rPr>
      <t>11.02.026</t>
    </r>
  </si>
  <si>
    <r>
      <rPr>
        <sz val="8"/>
        <rFont val="Arial MT"/>
        <family val="2"/>
      </rPr>
      <t>IMPERM C/ EMULSAO ACRILICA ESTRUT C/ VEU DE POLIESTER-6 DEMAOS / 2 EST</t>
    </r>
  </si>
  <si>
    <r>
      <rPr>
        <sz val="8"/>
        <rFont val="Arial MT"/>
        <family val="2"/>
      </rPr>
      <t>11.02.027</t>
    </r>
  </si>
  <si>
    <r>
      <rPr>
        <sz val="8"/>
        <rFont val="Arial MT"/>
        <family val="2"/>
      </rPr>
      <t>IMPERMEABILIZACAO C/ EMULSAO ACRILICA - 6 DEMAOS</t>
    </r>
  </si>
  <si>
    <r>
      <rPr>
        <sz val="8"/>
        <rFont val="Arial MT"/>
        <family val="2"/>
      </rPr>
      <t>11.02.035</t>
    </r>
  </si>
  <si>
    <r>
      <rPr>
        <sz val="8"/>
        <rFont val="Arial MT"/>
        <family val="2"/>
      </rPr>
      <t>IMPERMEAB C/ MANTA ASF PRE-FABR 4MM ACAB ALUMIN SEM PROT MECANICA</t>
    </r>
  </si>
  <si>
    <r>
      <rPr>
        <sz val="8"/>
        <rFont val="Arial MT"/>
        <family val="2"/>
      </rPr>
      <t>11.02.040</t>
    </r>
  </si>
  <si>
    <r>
      <rPr>
        <sz val="8"/>
        <rFont val="Arial MT"/>
        <family val="2"/>
      </rPr>
      <t>11.02.050</t>
    </r>
  </si>
  <si>
    <r>
      <rPr>
        <sz val="8"/>
        <rFont val="Arial MT"/>
        <family val="2"/>
      </rPr>
      <t>11.02.054</t>
    </r>
  </si>
  <si>
    <r>
      <rPr>
        <sz val="8"/>
        <rFont val="Arial MT"/>
        <family val="2"/>
      </rPr>
      <t>ISOLAMENTO TERMICO COM CAMADAS DE ARGILA EXPANDIDA</t>
    </r>
  </si>
  <si>
    <r>
      <rPr>
        <sz val="8"/>
        <rFont val="Arial MT"/>
        <family val="2"/>
      </rPr>
      <t>11.02.055</t>
    </r>
  </si>
  <si>
    <r>
      <rPr>
        <sz val="8"/>
        <rFont val="Arial MT"/>
        <family val="2"/>
      </rPr>
      <t>FORNEC E COLOCACAO DE ISOPOR P/ TRATAMENTO ACUSTICO ENTRE LAJES</t>
    </r>
  </si>
  <si>
    <r>
      <rPr>
        <sz val="8"/>
        <rFont val="Arial MT"/>
        <family val="2"/>
      </rPr>
      <t>11.02.062</t>
    </r>
  </si>
  <si>
    <r>
      <rPr>
        <sz val="8"/>
        <rFont val="Arial MT"/>
        <family val="2"/>
      </rPr>
      <t>PROTECAO TERMO-MECANICA C/LADR HIDRAUL 1 COR INCL ARGAM ASSENT</t>
    </r>
  </si>
  <si>
    <r>
      <rPr>
        <sz val="8"/>
        <rFont val="Arial MT"/>
        <family val="2"/>
      </rPr>
      <t>11.02.066</t>
    </r>
  </si>
  <si>
    <r>
      <rPr>
        <sz val="8"/>
        <rFont val="Arial MT"/>
        <family val="2"/>
      </rPr>
      <t>REGULARIZACAO DE SUPERFICIE P/ PREPARO IMPERM 1:3 E=2,5CM</t>
    </r>
  </si>
  <si>
    <r>
      <rPr>
        <sz val="8"/>
        <rFont val="Arial MT"/>
        <family val="2"/>
      </rPr>
      <t>11.02.067</t>
    </r>
  </si>
  <si>
    <r>
      <rPr>
        <sz val="8"/>
        <rFont val="Arial MT"/>
        <family val="2"/>
      </rPr>
      <t>11.02.099</t>
    </r>
  </si>
  <si>
    <r>
      <rPr>
        <sz val="8"/>
        <rFont val="Arial MT"/>
        <family val="2"/>
      </rPr>
      <t>11.03.001</t>
    </r>
  </si>
  <si>
    <r>
      <rPr>
        <sz val="8"/>
        <rFont val="Arial MT"/>
        <family val="2"/>
      </rPr>
      <t>COM ARGAMASSA CIM AREIA 1:3 COM HIDROFUGO (APLICACAO INTERNA)</t>
    </r>
  </si>
  <si>
    <r>
      <rPr>
        <sz val="8"/>
        <rFont val="Arial MT"/>
        <family val="2"/>
      </rPr>
      <t>11.03.002</t>
    </r>
  </si>
  <si>
    <r>
      <rPr>
        <sz val="8"/>
        <rFont val="Arial MT"/>
        <family val="2"/>
      </rPr>
      <t>COM ARGAMASSA CIM AREIA 1:3 COM HIDROFUGO E TINTA BET (APLIC INTERNA)</t>
    </r>
  </si>
  <si>
    <r>
      <rPr>
        <sz val="8"/>
        <rFont val="Arial MT"/>
        <family val="2"/>
      </rPr>
      <t>11.03.004</t>
    </r>
  </si>
  <si>
    <r>
      <rPr>
        <sz val="8"/>
        <rFont val="Arial MT"/>
        <family val="2"/>
      </rPr>
      <t>IMPERMEABILIZACAO POR CRISTALIZACAO - RESERVATORIOS ENTERRADOS</t>
    </r>
  </si>
  <si>
    <r>
      <rPr>
        <sz val="8"/>
        <rFont val="Arial MT"/>
        <family val="2"/>
      </rPr>
      <t>11.03.006</t>
    </r>
  </si>
  <si>
    <r>
      <rPr>
        <sz val="8"/>
        <rFont val="Arial MT"/>
        <family val="2"/>
      </rPr>
      <t>11.03.007</t>
    </r>
  </si>
  <si>
    <r>
      <rPr>
        <sz val="8"/>
        <rFont val="Arial MT"/>
        <family val="2"/>
      </rPr>
      <t>11.03.010</t>
    </r>
  </si>
  <si>
    <r>
      <rPr>
        <sz val="8"/>
        <rFont val="Arial MT"/>
        <family val="2"/>
      </rPr>
      <t>COM TINTA BETUMINOSA (APLICACAO EXTERNA)</t>
    </r>
  </si>
  <si>
    <r>
      <rPr>
        <sz val="8"/>
        <rFont val="Arial MT"/>
        <family val="2"/>
      </rPr>
      <t>11.03.099</t>
    </r>
  </si>
  <si>
    <r>
      <rPr>
        <sz val="8"/>
        <rFont val="Arial MT"/>
        <family val="2"/>
      </rPr>
      <t>11.04.002</t>
    </r>
  </si>
  <si>
    <r>
      <rPr>
        <sz val="8"/>
        <rFont val="Arial MT"/>
        <family val="2"/>
      </rPr>
      <t>JUNTAS DE DILATACAO FUGENBAND ELASTICO PERFIL 0-12</t>
    </r>
  </si>
  <si>
    <r>
      <rPr>
        <sz val="8"/>
        <rFont val="Arial MT"/>
        <family val="2"/>
      </rPr>
      <t>11.04.003</t>
    </r>
  </si>
  <si>
    <r>
      <rPr>
        <sz val="8"/>
        <rFont val="Arial MT"/>
        <family val="2"/>
      </rPr>
      <t>JUNTAS DE DILATACAO FUGENBANB ELASTICO PERFIL 0-22</t>
    </r>
  </si>
  <si>
    <r>
      <rPr>
        <sz val="8"/>
        <rFont val="Arial MT"/>
        <family val="2"/>
      </rPr>
      <t>11.04.004</t>
    </r>
  </si>
  <si>
    <r>
      <rPr>
        <sz val="8"/>
        <rFont val="Arial MT"/>
        <family val="2"/>
      </rPr>
      <t>JUNTAS DE DILATACAO/MASTIQUE ELASTICO OU POLIURETANO</t>
    </r>
  </si>
  <si>
    <r>
      <rPr>
        <sz val="8"/>
        <rFont val="Arial MT"/>
        <family val="2"/>
      </rPr>
      <t>C3</t>
    </r>
  </si>
  <si>
    <r>
      <rPr>
        <sz val="8"/>
        <rFont val="Arial MT"/>
        <family val="2"/>
      </rPr>
      <t>11.04.010</t>
    </r>
  </si>
  <si>
    <r>
      <rPr>
        <sz val="8"/>
        <rFont val="Arial MT"/>
        <family val="2"/>
      </rPr>
      <t>MANGUEIRA PLASTICA FLEXIVEL PARA JUNTA DE DILATACAO</t>
    </r>
  </si>
  <si>
    <r>
      <rPr>
        <sz val="8"/>
        <rFont val="Arial MT"/>
        <family val="2"/>
      </rPr>
      <t>11.04.012</t>
    </r>
  </si>
  <si>
    <r>
      <rPr>
        <sz val="8"/>
        <rFont val="Arial MT"/>
        <family val="2"/>
      </rPr>
      <t>ISOPOR PARA SUPORTE DE MASTIQUE</t>
    </r>
  </si>
  <si>
    <r>
      <rPr>
        <sz val="8"/>
        <rFont val="Arial MT"/>
        <family val="2"/>
      </rPr>
      <t>11.04.021</t>
    </r>
  </si>
  <si>
    <r>
      <rPr>
        <sz val="8"/>
        <rFont val="Arial MT"/>
        <family val="2"/>
      </rPr>
      <t>JUNTA ELASTICA ESTRUTURAL NEOPRENE (REF 2020F) INCLUSIVE LIMPEZA</t>
    </r>
  </si>
  <si>
    <r>
      <rPr>
        <sz val="8"/>
        <rFont val="Arial MT"/>
        <family val="2"/>
      </rPr>
      <t>11.04.022</t>
    </r>
  </si>
  <si>
    <r>
      <rPr>
        <sz val="8"/>
        <rFont val="Arial MT"/>
        <family val="2"/>
      </rPr>
      <t>JUNTA ELASTICA ESTRUTURAL NEOPRENE (REF 2027M) INCLUSIVE LIMPEZA</t>
    </r>
  </si>
  <si>
    <r>
      <rPr>
        <sz val="8"/>
        <rFont val="Arial MT"/>
        <family val="2"/>
      </rPr>
      <t>11.04.030</t>
    </r>
  </si>
  <si>
    <r>
      <rPr>
        <sz val="8"/>
        <rFont val="Arial MT"/>
        <family val="2"/>
      </rPr>
      <t>CANTONEIRA DE ABAS IGUAIS 1"x1/8" ALUMINIO</t>
    </r>
  </si>
  <si>
    <r>
      <rPr>
        <sz val="8"/>
        <rFont val="Arial MT"/>
        <family val="2"/>
      </rPr>
      <t>11.04.041</t>
    </r>
  </si>
  <si>
    <r>
      <rPr>
        <sz val="8"/>
        <rFont val="Arial MT"/>
        <family val="2"/>
      </rPr>
      <t>SELANTE DE POLIURETANO P/JUNTAS MOVIMENTACAO/DESSOLIDARIZACAO QUADRO</t>
    </r>
  </si>
  <si>
    <r>
      <rPr>
        <sz val="8"/>
        <rFont val="Arial MT"/>
        <family val="2"/>
      </rPr>
      <t>11.04.099</t>
    </r>
  </si>
  <si>
    <r>
      <rPr>
        <sz val="8"/>
        <rFont val="Arial MT"/>
        <family val="2"/>
      </rPr>
      <t>SERVICOS EM JUNTAS DE DILATACAO</t>
    </r>
  </si>
  <si>
    <r>
      <rPr>
        <sz val="8"/>
        <rFont val="Arial MT"/>
        <family val="2"/>
      </rPr>
      <t>11.50.001</t>
    </r>
  </si>
  <si>
    <r>
      <rPr>
        <sz val="8"/>
        <rFont val="Arial MT"/>
        <family val="2"/>
      </rPr>
      <t>DEMOLIÇÃO DE IMPERMEABILIZACOES COM MULTIMEMBRANAS ASFALT - ELEM SINT</t>
    </r>
  </si>
  <si>
    <r>
      <rPr>
        <sz val="8"/>
        <rFont val="Arial MT"/>
        <family val="2"/>
      </rPr>
      <t>11.50.002</t>
    </r>
  </si>
  <si>
    <r>
      <rPr>
        <sz val="8"/>
        <rFont val="Arial MT"/>
        <family val="2"/>
      </rPr>
      <t>DEMOLIÇÃO DE ARGAMASSA COM IMPERMEABILIZANTE</t>
    </r>
  </si>
  <si>
    <r>
      <rPr>
        <sz val="8"/>
        <rFont val="Arial MT"/>
        <family val="2"/>
      </rPr>
      <t>11.50.003</t>
    </r>
  </si>
  <si>
    <r>
      <rPr>
        <sz val="8"/>
        <rFont val="Arial MT"/>
        <family val="2"/>
      </rPr>
      <t>DEMOLIÇÃO DE ISOLAMENTO TÉRMICO COM CONCRETO CELULAR</t>
    </r>
  </si>
  <si>
    <r>
      <rPr>
        <sz val="8"/>
        <rFont val="Arial MT"/>
        <family val="2"/>
      </rPr>
      <t>11.50.004</t>
    </r>
  </si>
  <si>
    <r>
      <rPr>
        <sz val="8"/>
        <rFont val="Arial MT"/>
        <family val="2"/>
      </rPr>
      <t>DEMOLIÇÃO DE ISOLAMENTO TÉRMICO DE MANTA DE LA DE VIDRO</t>
    </r>
  </si>
  <si>
    <r>
      <rPr>
        <sz val="8"/>
        <rFont val="Arial MT"/>
        <family val="2"/>
      </rPr>
      <t>11.50.005</t>
    </r>
  </si>
  <si>
    <r>
      <rPr>
        <sz val="8"/>
        <rFont val="Arial MT"/>
        <family val="2"/>
      </rPr>
      <t>DEMOLIÇÃO PROTECAO TERMOMECANICA COM CONCRETO CELULAR</t>
    </r>
  </si>
  <si>
    <r>
      <rPr>
        <sz val="8"/>
        <rFont val="Arial MT"/>
        <family val="2"/>
      </rPr>
      <t>11.50.050</t>
    </r>
  </si>
  <si>
    <r>
      <rPr>
        <sz val="8"/>
        <rFont val="Arial MT"/>
        <family val="2"/>
      </rPr>
      <t>DEMOLIÇÃO DE JUNTAS DE DILATACAO METALICAS</t>
    </r>
  </si>
  <si>
    <r>
      <rPr>
        <sz val="8"/>
        <rFont val="Arial MT"/>
        <family val="2"/>
      </rPr>
      <t>11.50.099</t>
    </r>
  </si>
  <si>
    <r>
      <rPr>
        <sz val="8"/>
        <rFont val="Arial MT"/>
        <family val="2"/>
      </rPr>
      <t>11.60.001</t>
    </r>
  </si>
  <si>
    <r>
      <rPr>
        <sz val="8"/>
        <rFont val="Arial MT"/>
        <family val="2"/>
      </rPr>
      <t>RETIRADA DE ISOLAMENTO TÉRMICO COM CONCRETO CELULAR OU TIJOLOS CERÂMICOS</t>
    </r>
  </si>
  <si>
    <r>
      <rPr>
        <sz val="8"/>
        <rFont val="Arial MT"/>
        <family val="2"/>
      </rPr>
      <t>11.60.002</t>
    </r>
  </si>
  <si>
    <r>
      <rPr>
        <sz val="8"/>
        <rFont val="Arial MT"/>
        <family val="2"/>
      </rPr>
      <t>RETIRADA DE ISOLAMENTO TERMICO COM DOLOMITA/SEIXOS ROLADOS/ARGILA EXPANDIDA</t>
    </r>
  </si>
  <si>
    <r>
      <rPr>
        <sz val="8"/>
        <rFont val="Arial MT"/>
        <family val="2"/>
      </rPr>
      <t>11.60.099</t>
    </r>
  </si>
  <si>
    <r>
      <rPr>
        <sz val="8"/>
        <rFont val="Arial MT"/>
        <family val="2"/>
      </rPr>
      <t>11.70.015</t>
    </r>
  </si>
  <si>
    <r>
      <rPr>
        <sz val="8"/>
        <rFont val="Arial MT"/>
        <family val="2"/>
      </rPr>
      <t>RECOLOCAÇÃO DE ISOLAMENTO TÉRMICO EM BRITA E SEIXO ROLADO.</t>
    </r>
  </si>
  <si>
    <r>
      <rPr>
        <sz val="8"/>
        <rFont val="Arial MT"/>
        <family val="2"/>
      </rPr>
      <t>11.70.099</t>
    </r>
  </si>
  <si>
    <r>
      <rPr>
        <sz val="8"/>
        <rFont val="Arial MT"/>
        <family val="2"/>
      </rPr>
      <t>RECOLOCACOES DE IMPERMEABILIZACOES/JUNTA DE DILATACAO</t>
    </r>
  </si>
  <si>
    <r>
      <rPr>
        <sz val="8"/>
        <rFont val="Arial MT"/>
        <family val="2"/>
      </rPr>
      <t>11.80.099</t>
    </r>
  </si>
  <si>
    <r>
      <rPr>
        <sz val="8"/>
        <rFont val="Arial MT"/>
        <family val="2"/>
      </rPr>
      <t>SERVICOS DE IMPERMEABILIZACAO/JUNTAS DE DILATACAO - CONSERVACAO</t>
    </r>
  </si>
  <si>
    <r>
      <rPr>
        <sz val="8"/>
        <rFont val="Arial MT"/>
        <family val="2"/>
      </rPr>
      <t>12.01.001</t>
    </r>
  </si>
  <si>
    <r>
      <rPr>
        <sz val="8"/>
        <rFont val="Arial MT"/>
        <family val="2"/>
      </rPr>
      <t>CHAPISCO</t>
    </r>
  </si>
  <si>
    <r>
      <rPr>
        <sz val="8"/>
        <rFont val="Arial MT"/>
        <family val="2"/>
      </rPr>
      <t>12.01.006</t>
    </r>
  </si>
  <si>
    <r>
      <rPr>
        <sz val="8"/>
        <rFont val="Arial MT"/>
        <family val="2"/>
      </rPr>
      <t>EMBOCO DESEMPENADO</t>
    </r>
  </si>
  <si>
    <r>
      <rPr>
        <sz val="8"/>
        <rFont val="Arial MT"/>
        <family val="2"/>
      </rPr>
      <t>12.01.099</t>
    </r>
  </si>
  <si>
    <r>
      <rPr>
        <sz val="8"/>
        <rFont val="Arial MT"/>
        <family val="2"/>
      </rPr>
      <t>REVESTIMENTOS PARA TETOS</t>
    </r>
  </si>
  <si>
    <r>
      <rPr>
        <sz val="8"/>
        <rFont val="Arial MT"/>
        <family val="2"/>
      </rPr>
      <t>12.02.002</t>
    </r>
  </si>
  <si>
    <r>
      <rPr>
        <sz val="8"/>
        <rFont val="Arial MT"/>
        <family val="2"/>
      </rPr>
      <t>12.02.003</t>
    </r>
  </si>
  <si>
    <r>
      <rPr>
        <sz val="8"/>
        <rFont val="Arial MT"/>
        <family val="2"/>
      </rPr>
      <t>CHAPISCO ROLADO PARA SUPERFICIES LISAS</t>
    </r>
  </si>
  <si>
    <r>
      <rPr>
        <sz val="8"/>
        <rFont val="Arial MT"/>
        <family val="2"/>
      </rPr>
      <t>12.02.005</t>
    </r>
  </si>
  <si>
    <r>
      <rPr>
        <sz val="8"/>
        <rFont val="Arial MT"/>
        <family val="2"/>
      </rPr>
      <t>EMBOCO</t>
    </r>
  </si>
  <si>
    <r>
      <rPr>
        <sz val="8"/>
        <rFont val="Arial MT"/>
        <family val="2"/>
      </rPr>
      <t>12.02.006</t>
    </r>
  </si>
  <si>
    <r>
      <rPr>
        <sz val="8"/>
        <rFont val="Arial MT"/>
        <family val="2"/>
      </rPr>
      <t>12.02.007</t>
    </r>
  </si>
  <si>
    <r>
      <rPr>
        <sz val="8"/>
        <rFont val="Arial MT"/>
        <family val="2"/>
      </rPr>
      <t>REBOCO</t>
    </r>
  </si>
  <si>
    <r>
      <rPr>
        <sz val="8"/>
        <rFont val="Arial MT"/>
        <family val="2"/>
      </rPr>
      <t>12.02.009</t>
    </r>
  </si>
  <si>
    <r>
      <rPr>
        <sz val="8"/>
        <rFont val="Arial MT"/>
        <family val="2"/>
      </rPr>
      <t>REVESTIMENTO COM GESSO</t>
    </r>
  </si>
  <si>
    <r>
      <rPr>
        <sz val="8"/>
        <rFont val="Arial MT"/>
        <family val="2"/>
      </rPr>
      <t>12.02.010</t>
    </r>
  </si>
  <si>
    <r>
      <rPr>
        <sz val="8"/>
        <rFont val="Arial MT"/>
        <family val="2"/>
      </rPr>
      <t>REVESTIMENTO TEXTURIZADO ACRILICO BRANCO</t>
    </r>
  </si>
  <si>
    <r>
      <rPr>
        <sz val="8"/>
        <rFont val="Arial MT"/>
        <family val="2"/>
      </rPr>
      <t>12.02.011</t>
    </r>
  </si>
  <si>
    <r>
      <rPr>
        <sz val="8"/>
        <rFont val="Arial MT"/>
        <family val="2"/>
      </rPr>
      <t>REVESTIMENTO TEXTURIZADO ACRILICO BRANCO E PINTURA ACRILICA</t>
    </r>
  </si>
  <si>
    <r>
      <rPr>
        <sz val="8"/>
        <rFont val="Arial MT"/>
        <family val="2"/>
      </rPr>
      <t>12.02.012</t>
    </r>
  </si>
  <si>
    <r>
      <rPr>
        <sz val="8"/>
        <rFont val="Arial MT"/>
        <family val="2"/>
      </rPr>
      <t>CERAMICA ESMALTADA 10X10CM - LARANJA,VERMELHO,AMARELO</t>
    </r>
  </si>
  <si>
    <r>
      <rPr>
        <sz val="8"/>
        <rFont val="Arial MT"/>
        <family val="2"/>
      </rPr>
      <t>12.02.013</t>
    </r>
  </si>
  <si>
    <r>
      <rPr>
        <sz val="8"/>
        <rFont val="Arial MT"/>
        <family val="2"/>
      </rPr>
      <t>CERAMICA ESMALTADA 10X10CM - AZUL,VERDE,PRETO</t>
    </r>
  </si>
  <si>
    <r>
      <rPr>
        <sz val="8"/>
        <rFont val="Arial MT"/>
        <family val="2"/>
      </rPr>
      <t>12.02.014</t>
    </r>
  </si>
  <si>
    <r>
      <rPr>
        <sz val="8"/>
        <rFont val="Arial MT"/>
        <family val="2"/>
      </rPr>
      <t>CERAMICA ESMALTADA 10X10CM - BRANCO,AREIA,BEGE,OCRE,CINZA</t>
    </r>
  </si>
  <si>
    <r>
      <rPr>
        <sz val="8"/>
        <rFont val="Arial MT"/>
        <family val="2"/>
      </rPr>
      <t>12.02.029</t>
    </r>
  </si>
  <si>
    <r>
      <rPr>
        <sz val="8"/>
        <rFont val="Arial MT"/>
        <family val="2"/>
      </rPr>
      <t>CERAMICA ESMALTADA 20X20CM</t>
    </r>
  </si>
  <si>
    <r>
      <rPr>
        <sz val="8"/>
        <rFont val="Arial MT"/>
        <family val="2"/>
      </rPr>
      <t>12.02.036</t>
    </r>
  </si>
  <si>
    <r>
      <rPr>
        <sz val="8"/>
        <rFont val="Arial MT"/>
        <family val="2"/>
      </rPr>
      <t>REVESTIMENTO COM AZULEJOS  RETIFICADOS LISOS BRANCO BRILHANTE</t>
    </r>
  </si>
  <si>
    <r>
      <rPr>
        <sz val="8"/>
        <rFont val="Arial MT"/>
        <family val="2"/>
      </rPr>
      <t>12.02.043</t>
    </r>
  </si>
  <si>
    <r>
      <rPr>
        <sz val="8"/>
        <rFont val="Arial MT"/>
        <family val="2"/>
      </rPr>
      <t>PERFIL SEXTAVADO EM ALUMINIO PARA AZULEJO</t>
    </r>
  </si>
  <si>
    <r>
      <rPr>
        <sz val="8"/>
        <rFont val="Arial MT"/>
        <family val="2"/>
      </rPr>
      <t>12.02.044</t>
    </r>
  </si>
  <si>
    <r>
      <rPr>
        <sz val="8"/>
        <rFont val="Arial MT"/>
        <family val="2"/>
      </rPr>
      <t>PERFIL CANTONEIRA EM ALUMINIO PARA REBOCO</t>
    </r>
  </si>
  <si>
    <r>
      <rPr>
        <sz val="8"/>
        <rFont val="Arial MT"/>
        <family val="2"/>
      </rPr>
      <t>12.02.050</t>
    </r>
  </si>
  <si>
    <r>
      <rPr>
        <sz val="8"/>
        <rFont val="Arial MT"/>
        <family val="2"/>
      </rPr>
      <t>REVESTIMENTO TEXT. ACRIL. PIGMENTADO (CORES PRONTAS) - ACAB RANHURADO</t>
    </r>
  </si>
  <si>
    <r>
      <rPr>
        <sz val="8"/>
        <rFont val="Arial MT"/>
        <family val="2"/>
      </rPr>
      <t>12.02.051</t>
    </r>
  </si>
  <si>
    <r>
      <rPr>
        <sz val="8"/>
        <rFont val="Arial MT"/>
        <family val="2"/>
      </rPr>
      <t>REVESTIMENTO TEXTURIZADO ACRILICO PIGMENTADO (CORES PRONTAS)</t>
    </r>
  </si>
  <si>
    <r>
      <rPr>
        <sz val="8"/>
        <rFont val="Arial MT"/>
        <family val="2"/>
      </rPr>
      <t>12.02.072</t>
    </r>
  </si>
  <si>
    <r>
      <rPr>
        <sz val="8"/>
        <rFont val="Arial MT"/>
        <family val="2"/>
      </rPr>
      <t>GUARNIÇÃO APARELHADA 5 X 1 CM G1-C4 P/ACABAM JUNTAS DILATACAO</t>
    </r>
  </si>
  <si>
    <r>
      <rPr>
        <sz val="8"/>
        <rFont val="Arial MT"/>
        <family val="2"/>
      </rPr>
      <t>12.02.099</t>
    </r>
  </si>
  <si>
    <r>
      <rPr>
        <sz val="8"/>
        <rFont val="Arial MT"/>
        <family val="2"/>
      </rPr>
      <t>REVESTIMENTOS P/ PAREDES INTERNAS</t>
    </r>
  </si>
  <si>
    <r>
      <rPr>
        <sz val="8"/>
        <rFont val="Arial MT"/>
        <family val="2"/>
      </rPr>
      <t>12.04.004</t>
    </r>
  </si>
  <si>
    <r>
      <rPr>
        <sz val="8"/>
        <rFont val="Arial MT"/>
        <family val="2"/>
      </rPr>
      <t>12.04.005</t>
    </r>
  </si>
  <si>
    <r>
      <rPr>
        <sz val="8"/>
        <rFont val="Arial MT"/>
        <family val="2"/>
      </rPr>
      <t>12.04.006</t>
    </r>
  </si>
  <si>
    <r>
      <rPr>
        <sz val="8"/>
        <rFont val="Arial MT"/>
        <family val="2"/>
      </rPr>
      <t>12.04.007</t>
    </r>
  </si>
  <si>
    <r>
      <rPr>
        <sz val="8"/>
        <rFont val="Arial MT"/>
        <family val="2"/>
      </rPr>
      <t>12.04.008</t>
    </r>
  </si>
  <si>
    <r>
      <rPr>
        <sz val="8"/>
        <rFont val="Arial MT"/>
        <family val="2"/>
      </rPr>
      <t>CHAPISCO FINO PENEIRADO</t>
    </r>
  </si>
  <si>
    <r>
      <rPr>
        <sz val="8"/>
        <rFont val="Arial MT"/>
        <family val="2"/>
      </rPr>
      <t>12.04.013</t>
    </r>
  </si>
  <si>
    <r>
      <rPr>
        <sz val="8"/>
        <rFont val="Arial MT"/>
        <family val="2"/>
      </rPr>
      <t>REVESTIMENTO TEXT. ACRIL. PIGMENTADO (CORES PRONTAS)- ACAB RANHURADO</t>
    </r>
  </si>
  <si>
    <r>
      <rPr>
        <sz val="8"/>
        <rFont val="Arial MT"/>
        <family val="2"/>
      </rPr>
      <t>12.04.014</t>
    </r>
  </si>
  <si>
    <r>
      <rPr>
        <sz val="8"/>
        <rFont val="Arial MT"/>
        <family val="2"/>
      </rPr>
      <t>REVESTIMENTO TEXTURIZADO ACRILICO PIGMENTADO (CORES PRONTA)</t>
    </r>
  </si>
  <si>
    <r>
      <rPr>
        <sz val="8"/>
        <rFont val="Arial MT"/>
        <family val="2"/>
      </rPr>
      <t>12.04.018</t>
    </r>
  </si>
  <si>
    <r>
      <rPr>
        <sz val="8"/>
        <rFont val="Arial MT"/>
        <family val="2"/>
      </rPr>
      <t>12.04.019</t>
    </r>
  </si>
  <si>
    <r>
      <rPr>
        <sz val="8"/>
        <rFont val="Arial MT"/>
        <family val="2"/>
      </rPr>
      <t>12.04.020</t>
    </r>
  </si>
  <si>
    <r>
      <rPr>
        <sz val="8"/>
        <rFont val="Arial MT"/>
        <family val="2"/>
      </rPr>
      <t>REVESTIMENTO COM PASTILHAS NATURAIS 2,5X2,5CM</t>
    </r>
  </si>
  <si>
    <r>
      <rPr>
        <sz val="8"/>
        <rFont val="Arial MT"/>
        <family val="2"/>
      </rPr>
      <t>12.04.021</t>
    </r>
  </si>
  <si>
    <r>
      <rPr>
        <sz val="8"/>
        <rFont val="Arial MT"/>
        <family val="2"/>
      </rPr>
      <t>REVESTIMENTO COM PASTILHAS NATURAIS 5,0X5,0CM</t>
    </r>
  </si>
  <si>
    <r>
      <rPr>
        <sz val="8"/>
        <rFont val="Arial MT"/>
        <family val="2"/>
      </rPr>
      <t>12.04.022</t>
    </r>
  </si>
  <si>
    <r>
      <rPr>
        <sz val="8"/>
        <rFont val="Arial MT"/>
        <family val="2"/>
      </rPr>
      <t>REVESTIMENTO COM PASTILHAS ESMALTADAS 2,5X 2,5 CM</t>
    </r>
  </si>
  <si>
    <r>
      <rPr>
        <sz val="8"/>
        <rFont val="Arial MT"/>
        <family val="2"/>
      </rPr>
      <t>12.04.023</t>
    </r>
  </si>
  <si>
    <r>
      <rPr>
        <sz val="8"/>
        <rFont val="Arial MT"/>
        <family val="2"/>
      </rPr>
      <t>REVESTIMENTO COM PASTILHAS ESMALTADAS 4,0X 4,0 CM</t>
    </r>
  </si>
  <si>
    <r>
      <rPr>
        <sz val="8"/>
        <rFont val="Arial MT"/>
        <family val="2"/>
      </rPr>
      <t>12.04.024</t>
    </r>
  </si>
  <si>
    <r>
      <rPr>
        <sz val="8"/>
        <rFont val="Arial MT"/>
        <family val="2"/>
      </rPr>
      <t>REVESTIMENTO COM PASTILHAS ESMALTADAS 5,0X 5,0 CM</t>
    </r>
  </si>
  <si>
    <r>
      <rPr>
        <sz val="8"/>
        <rFont val="Arial MT"/>
        <family val="2"/>
      </rPr>
      <t>12.04.040</t>
    </r>
  </si>
  <si>
    <r>
      <rPr>
        <sz val="8"/>
        <rFont val="Arial MT"/>
        <family val="2"/>
      </rPr>
      <t>REVESTIMENTO C/ PLAQUETA LAMINADA</t>
    </r>
  </si>
  <si>
    <r>
      <rPr>
        <sz val="8"/>
        <rFont val="Arial MT"/>
        <family val="2"/>
      </rPr>
      <t>12.04.048</t>
    </r>
  </si>
  <si>
    <r>
      <rPr>
        <sz val="8"/>
        <rFont val="Arial MT"/>
        <family val="2"/>
      </rPr>
      <t>12.04.049</t>
    </r>
  </si>
  <si>
    <r>
      <rPr>
        <sz val="8"/>
        <rFont val="Arial MT"/>
        <family val="2"/>
      </rPr>
      <t>12.04.050</t>
    </r>
  </si>
  <si>
    <r>
      <rPr>
        <sz val="8"/>
        <rFont val="Arial MT"/>
        <family val="2"/>
      </rPr>
      <t>12.04.099</t>
    </r>
  </si>
  <si>
    <r>
      <rPr>
        <sz val="8"/>
        <rFont val="Arial MT"/>
        <family val="2"/>
      </rPr>
      <t>REVESTIMENTOS PARA PAREDES EXTERNAS</t>
    </r>
  </si>
  <si>
    <r>
      <rPr>
        <sz val="8"/>
        <rFont val="Arial MT"/>
        <family val="2"/>
      </rPr>
      <t>12.50.001</t>
    </r>
  </si>
  <si>
    <r>
      <rPr>
        <sz val="8"/>
        <rFont val="Arial MT"/>
        <family val="2"/>
      </rPr>
      <t>DEMOLIÇÃO DE REVESTIMENTO EM ARGAMASSA/GESSO EM FORRO E PAREDES</t>
    </r>
  </si>
  <si>
    <r>
      <rPr>
        <sz val="8"/>
        <rFont val="Arial MT"/>
        <family val="2"/>
      </rPr>
      <t>12.50.002</t>
    </r>
  </si>
  <si>
    <r>
      <rPr>
        <sz val="8"/>
        <rFont val="Arial MT"/>
        <family val="2"/>
      </rPr>
      <t>DEMOLIÇÃO DE REVEST DE AZULEJOS, PASTILHAS E LADRILHOS INCL ARG ASSENTAMENTO</t>
    </r>
  </si>
  <si>
    <r>
      <rPr>
        <sz val="8"/>
        <rFont val="Arial MT"/>
        <family val="2"/>
      </rPr>
      <t>12.50.003</t>
    </r>
  </si>
  <si>
    <r>
      <rPr>
        <sz val="8"/>
        <rFont val="Arial MT"/>
        <family val="2"/>
      </rPr>
      <t>DEMOLIÇÃO SOMENTE DE AZULEJO</t>
    </r>
  </si>
  <si>
    <r>
      <rPr>
        <sz val="8"/>
        <rFont val="Arial MT"/>
        <family val="2"/>
      </rPr>
      <t>12.50.099</t>
    </r>
  </si>
  <si>
    <r>
      <rPr>
        <sz val="8"/>
        <rFont val="Arial MT"/>
        <family val="2"/>
      </rPr>
      <t>12.60.001</t>
    </r>
  </si>
  <si>
    <r>
      <rPr>
        <sz val="8"/>
        <rFont val="Arial MT"/>
        <family val="2"/>
      </rPr>
      <t>RETIRADA DE MÁRMORE PEDRAS OU GRANITOS INCL DEMOLICÃO ARGAMASSA ASSENTAMENTO</t>
    </r>
  </si>
  <si>
    <r>
      <rPr>
        <sz val="8"/>
        <rFont val="Arial MT"/>
        <family val="2"/>
      </rPr>
      <t>12.60.099</t>
    </r>
  </si>
  <si>
    <r>
      <rPr>
        <sz val="8"/>
        <rFont val="Arial MT"/>
        <family val="2"/>
      </rPr>
      <t>12.70.001</t>
    </r>
  </si>
  <si>
    <r>
      <rPr>
        <sz val="8"/>
        <rFont val="Arial MT"/>
        <family val="2"/>
      </rPr>
      <t>RECOLOCAÇÃO DE MÁRMORE, PEDRAS E GRANITOS</t>
    </r>
  </si>
  <si>
    <r>
      <rPr>
        <sz val="8"/>
        <rFont val="Arial MT"/>
        <family val="2"/>
      </rPr>
      <t>12.70.099</t>
    </r>
  </si>
  <si>
    <r>
      <rPr>
        <sz val="8"/>
        <rFont val="Arial MT"/>
        <family val="2"/>
      </rPr>
      <t>RECOLOCACOES DE REVESTIMENTOS DE FORRO E PAREDE</t>
    </r>
  </si>
  <si>
    <r>
      <rPr>
        <sz val="8"/>
        <rFont val="Arial MT"/>
        <family val="2"/>
      </rPr>
      <t>12.80.003</t>
    </r>
  </si>
  <si>
    <r>
      <rPr>
        <sz val="8"/>
        <rFont val="Arial MT"/>
        <family val="2"/>
      </rPr>
      <t>CHAPISCO RUSTICO COM PEDRISCO</t>
    </r>
  </si>
  <si>
    <r>
      <rPr>
        <sz val="8"/>
        <rFont val="Arial MT"/>
        <family val="2"/>
      </rPr>
      <t>12.80.030</t>
    </r>
  </si>
  <si>
    <r>
      <rPr>
        <sz val="8"/>
        <rFont val="Arial MT"/>
        <family val="2"/>
      </rPr>
      <t>REPARO EM TRINCAS E RACHADURAS</t>
    </r>
  </si>
  <si>
    <r>
      <rPr>
        <sz val="8"/>
        <rFont val="Arial MT"/>
        <family val="2"/>
      </rPr>
      <t>12.80.050</t>
    </r>
  </si>
  <si>
    <r>
      <rPr>
        <sz val="8"/>
        <rFont val="Arial MT"/>
        <family val="2"/>
      </rPr>
      <t>CANTONEIRA DE FERRO DE 1"X1"X1/8"</t>
    </r>
  </si>
  <si>
    <r>
      <rPr>
        <sz val="8"/>
        <rFont val="Arial MT"/>
        <family val="2"/>
      </rPr>
      <t>12.80.051</t>
    </r>
  </si>
  <si>
    <r>
      <rPr>
        <sz val="8"/>
        <rFont val="Arial MT"/>
        <family val="2"/>
      </rPr>
      <t>12.80.099</t>
    </r>
  </si>
  <si>
    <r>
      <rPr>
        <sz val="8"/>
        <rFont val="Arial MT"/>
        <family val="2"/>
      </rPr>
      <t>SERVICOS EM REVESTIMENTOS DE FORRO E PAREDE - CONSERVACAO</t>
    </r>
  </si>
  <si>
    <r>
      <rPr>
        <sz val="8"/>
        <rFont val="Arial MT"/>
        <family val="2"/>
      </rPr>
      <t>13.01.004</t>
    </r>
  </si>
  <si>
    <r>
      <rPr>
        <sz val="8"/>
        <rFont val="Arial MT"/>
        <family val="2"/>
      </rPr>
      <t>LASTRO DE CONCRETO C/ HIDROFUGO E=5CM</t>
    </r>
  </si>
  <si>
    <r>
      <rPr>
        <sz val="8"/>
        <rFont val="Arial MT"/>
        <family val="2"/>
      </rPr>
      <t>13.01.006</t>
    </r>
  </si>
  <si>
    <r>
      <rPr>
        <sz val="8"/>
        <rFont val="Arial MT"/>
        <family val="2"/>
      </rPr>
      <t>13.01.010</t>
    </r>
  </si>
  <si>
    <r>
      <rPr>
        <sz val="8"/>
        <rFont val="Arial MT"/>
        <family val="2"/>
      </rPr>
      <t>ENCHIMENTO DE REBAIXO DE LAJE COM TIJOLOS CERAMICOS FURADOS</t>
    </r>
  </si>
  <si>
    <r>
      <rPr>
        <sz val="8"/>
        <rFont val="Arial MT"/>
        <family val="2"/>
      </rPr>
      <t>13.01.011</t>
    </r>
  </si>
  <si>
    <r>
      <rPr>
        <sz val="8"/>
        <rFont val="Arial MT"/>
        <family val="2"/>
      </rPr>
      <t>ENCHIMENTO DE REBAIXO DE LAJE COM CACOS DE CONCRETO CELULAR</t>
    </r>
  </si>
  <si>
    <r>
      <rPr>
        <sz val="8"/>
        <rFont val="Arial MT"/>
        <family val="2"/>
      </rPr>
      <t>13.01.017</t>
    </r>
  </si>
  <si>
    <r>
      <rPr>
        <sz val="8"/>
        <rFont val="Arial MT"/>
        <family val="2"/>
      </rPr>
      <t>ARGAMASSA DE REGULARIZACAO CIM/AREIA 1:3 ESP=2,50CM</t>
    </r>
  </si>
  <si>
    <r>
      <rPr>
        <sz val="8"/>
        <rFont val="Arial MT"/>
        <family val="2"/>
      </rPr>
      <t>13.01.018</t>
    </r>
  </si>
  <si>
    <r>
      <rPr>
        <sz val="8"/>
        <rFont val="Arial MT"/>
        <family val="2"/>
      </rPr>
      <t>ARGAMASSA DE REGULARIZACAO CIM/AREIA 1:3 C/ IMPERM. ESP=2,50CM</t>
    </r>
  </si>
  <si>
    <r>
      <rPr>
        <sz val="8"/>
        <rFont val="Arial MT"/>
        <family val="2"/>
      </rPr>
      <t>13.01.099</t>
    </r>
  </si>
  <si>
    <r>
      <rPr>
        <sz val="8"/>
        <rFont val="Arial MT"/>
        <family val="2"/>
      </rPr>
      <t>SERVICOS DE LASTROS E/OU ENCHIMENTOS</t>
    </r>
  </si>
  <si>
    <r>
      <rPr>
        <sz val="8"/>
        <rFont val="Arial MT"/>
        <family val="2"/>
      </rPr>
      <t>13.02.004</t>
    </r>
  </si>
  <si>
    <r>
      <rPr>
        <sz val="8"/>
        <rFont val="Arial MT"/>
        <family val="2"/>
      </rPr>
      <t>CIMENTADO DESEMPENADO E ALISADO C/ CORANTE E=3,5CM INCL ARG REG</t>
    </r>
  </si>
  <si>
    <r>
      <rPr>
        <sz val="8"/>
        <rFont val="Arial MT"/>
        <family val="2"/>
      </rPr>
      <t>13.02.005</t>
    </r>
  </si>
  <si>
    <r>
      <rPr>
        <sz val="8"/>
        <rFont val="Arial MT"/>
        <family val="2"/>
      </rPr>
      <t>CIMENTADO DESEMPENADO ALISADO E=3,50CM INCL ARG REG</t>
    </r>
  </si>
  <si>
    <r>
      <rPr>
        <sz val="8"/>
        <rFont val="Arial MT"/>
        <family val="2"/>
      </rPr>
      <t>13.02.006</t>
    </r>
  </si>
  <si>
    <r>
      <rPr>
        <sz val="8"/>
        <rFont val="Arial MT"/>
        <family val="2"/>
      </rPr>
      <t>PISO DE CONCRETO Fck 25MPa DESEMPENAMENTO MECÂNICO E=8CM</t>
    </r>
  </si>
  <si>
    <r>
      <rPr>
        <sz val="8"/>
        <rFont val="Arial MT"/>
        <family val="2"/>
      </rPr>
      <t>13.02.007</t>
    </r>
  </si>
  <si>
    <r>
      <rPr>
        <sz val="8"/>
        <rFont val="Arial MT"/>
        <family val="2"/>
      </rPr>
      <t>PISO DE CONCRETO LISO-FUNDACAO DIRETA FCK-25 MPA</t>
    </r>
  </si>
  <si>
    <r>
      <rPr>
        <sz val="8"/>
        <rFont val="Arial MT"/>
        <family val="2"/>
      </rPr>
      <t>13.02.009</t>
    </r>
  </si>
  <si>
    <r>
      <rPr>
        <sz val="8"/>
        <rFont val="Arial MT"/>
        <family val="2"/>
      </rPr>
      <t>PISO DE CONCRETO CAMURCADO-FUNDACAO DIRETA FCK-25 MPA</t>
    </r>
  </si>
  <si>
    <r>
      <rPr>
        <sz val="8"/>
        <rFont val="Arial MT"/>
        <family val="2"/>
      </rPr>
      <t>13.02.010</t>
    </r>
  </si>
  <si>
    <r>
      <rPr>
        <sz val="8"/>
        <rFont val="Arial MT"/>
        <family val="2"/>
      </rPr>
      <t>QE-26 QUADRA DE ESPORTES/DE CONCRETO/LAJE ALVEOLAR</t>
    </r>
  </si>
  <si>
    <r>
      <rPr>
        <sz val="8"/>
        <rFont val="Arial MT"/>
        <family val="2"/>
      </rPr>
      <t>13.02.011</t>
    </r>
  </si>
  <si>
    <r>
      <rPr>
        <sz val="8"/>
        <rFont val="Arial MT"/>
        <family val="2"/>
      </rPr>
      <t>QE-27 QUADRA DE ESPORTES/PISO DE CONCRETO/PRE-LAJE TRELICADA</t>
    </r>
  </si>
  <si>
    <r>
      <rPr>
        <sz val="8"/>
        <rFont val="Arial MT"/>
        <family val="2"/>
      </rPr>
      <t>13.02.012</t>
    </r>
  </si>
  <si>
    <r>
      <rPr>
        <sz val="8"/>
        <rFont val="Arial MT"/>
        <family val="2"/>
      </rPr>
      <t>QE-28 QUADRA DE ESPORTES/PISO COM PROTECAO ACUSTICA SOBRE LAJE</t>
    </r>
  </si>
  <si>
    <r>
      <rPr>
        <sz val="8"/>
        <rFont val="Arial MT"/>
        <family val="2"/>
      </rPr>
      <t>13.02.013</t>
    </r>
  </si>
  <si>
    <r>
      <rPr>
        <sz val="8"/>
        <rFont val="Arial MT"/>
        <family val="2"/>
      </rPr>
      <t>QE-29 ESPACO MULTIESPORTIVO/PISO DE CONCRETO/LAJE ALVEOLAR</t>
    </r>
  </si>
  <si>
    <r>
      <rPr>
        <sz val="8"/>
        <rFont val="Arial MT"/>
        <family val="2"/>
      </rPr>
      <t>13.02.014</t>
    </r>
  </si>
  <si>
    <r>
      <rPr>
        <sz val="8"/>
        <rFont val="Arial MT"/>
        <family val="2"/>
      </rPr>
      <t>QE-30 ESPACO MULTIESPORTIVO/PISO DE CONCRETO/PRE-LAJE TRELICADA</t>
    </r>
  </si>
  <si>
    <r>
      <rPr>
        <sz val="8"/>
        <rFont val="Arial MT"/>
        <family val="2"/>
      </rPr>
      <t>13.02.015</t>
    </r>
  </si>
  <si>
    <r>
      <rPr>
        <sz val="8"/>
        <rFont val="Arial MT"/>
        <family val="2"/>
      </rPr>
      <t>QE-31 ESPACO MULTIESPORTIVO/PISO COM PROTECAO ACUSTICA SOBRE LAJE</t>
    </r>
  </si>
  <si>
    <r>
      <rPr>
        <sz val="8"/>
        <rFont val="Arial MT"/>
        <family val="2"/>
      </rPr>
      <t>13.02.017</t>
    </r>
  </si>
  <si>
    <r>
      <rPr>
        <sz val="8"/>
        <rFont val="Arial MT"/>
        <family val="2"/>
      </rPr>
      <t>LADRILHOS HIDRAULICOS DE 20X20 CM LISOS EM UMA COR</t>
    </r>
  </si>
  <si>
    <r>
      <rPr>
        <sz val="8"/>
        <rFont val="Arial MT"/>
        <family val="2"/>
      </rPr>
      <t>13.02.019</t>
    </r>
  </si>
  <si>
    <r>
      <rPr>
        <sz val="8"/>
        <rFont val="Arial MT"/>
        <family val="2"/>
      </rPr>
      <t>LADRILHO HIDRAULICO 25X25 E=2CM - PISO TATIL DE ALERTA</t>
    </r>
  </si>
  <si>
    <r>
      <rPr>
        <sz val="8"/>
        <rFont val="Arial MT"/>
        <family val="2"/>
      </rPr>
      <t>13.02.020</t>
    </r>
  </si>
  <si>
    <r>
      <rPr>
        <sz val="8"/>
        <rFont val="Arial MT"/>
        <family val="2"/>
      </rPr>
      <t>LADRILHO HIDRAULICO 25X25 E=2CM - PISO TATIL DIRECIONAL</t>
    </r>
  </si>
  <si>
    <r>
      <rPr>
        <sz val="8"/>
        <rFont val="Arial MT"/>
        <family val="2"/>
      </rPr>
      <t>13.02.023</t>
    </r>
  </si>
  <si>
    <r>
      <rPr>
        <sz val="8"/>
        <rFont val="Arial MT"/>
        <family val="2"/>
      </rPr>
      <t>BORRACHA COLADA - PISO TATIL DIRECIONAL</t>
    </r>
  </si>
  <si>
    <r>
      <rPr>
        <sz val="8"/>
        <rFont val="Arial MT"/>
        <family val="2"/>
      </rPr>
      <t>13.02.024</t>
    </r>
  </si>
  <si>
    <r>
      <rPr>
        <sz val="8"/>
        <rFont val="Arial MT"/>
        <family val="2"/>
      </rPr>
      <t>BORRACHA ASSENTADA C/ ARGAMASSA - PISO TATIL DIRECIONAL</t>
    </r>
  </si>
  <si>
    <r>
      <rPr>
        <sz val="8"/>
        <rFont val="Arial MT"/>
        <family val="2"/>
      </rPr>
      <t>13.02.031</t>
    </r>
  </si>
  <si>
    <r>
      <rPr>
        <sz val="8"/>
        <rFont val="Arial MT"/>
        <family val="2"/>
      </rPr>
      <t>QE-32 QUADRA DE ESPORTES/PISO DE CONCRETO ARMADO/FUNDACAO DIRETA</t>
    </r>
  </si>
  <si>
    <r>
      <rPr>
        <sz val="8"/>
        <rFont val="Arial MT"/>
        <family val="2"/>
      </rPr>
      <t>13.02.032</t>
    </r>
  </si>
  <si>
    <r>
      <rPr>
        <sz val="8"/>
        <rFont val="Arial MT"/>
        <family val="2"/>
      </rPr>
      <t>FAIXA ANTIDERRAPANTE A BASE DE RESINA EPÓXICA E AREIA QUARTZOSA L=4CM</t>
    </r>
  </si>
  <si>
    <r>
      <rPr>
        <sz val="8"/>
        <rFont val="Arial MT"/>
        <family val="2"/>
      </rPr>
      <t>13.02.033</t>
    </r>
  </si>
  <si>
    <r>
      <rPr>
        <sz val="8"/>
        <rFont val="Arial MT"/>
        <family val="2"/>
      </rPr>
      <t>QE-33 ESPACO MULTIESPORTIVO/PISO DE CONCRETO ARMADO/FUNDACAO DIRETA</t>
    </r>
  </si>
  <si>
    <r>
      <rPr>
        <sz val="8"/>
        <rFont val="Arial MT"/>
        <family val="2"/>
      </rPr>
      <t>13.02.034</t>
    </r>
  </si>
  <si>
    <r>
      <rPr>
        <sz val="8"/>
        <rFont val="Arial MT"/>
        <family val="2"/>
      </rPr>
      <t>GRANILITE CINZA / CIMENTO COMUM 8MM C/ POLIMENTO</t>
    </r>
  </si>
  <si>
    <r>
      <rPr>
        <sz val="8"/>
        <rFont val="Arial MT"/>
        <family val="2"/>
      </rPr>
      <t>13.02.038</t>
    </r>
  </si>
  <si>
    <r>
      <rPr>
        <sz val="8"/>
        <rFont val="Arial MT"/>
        <family val="2"/>
      </rPr>
      <t>GRANILITE PRETO/CIMENTO COMUM E=8MM COM POLIMENTO</t>
    </r>
  </si>
  <si>
    <r>
      <rPr>
        <sz val="8"/>
        <rFont val="Arial MT"/>
        <family val="2"/>
      </rPr>
      <t>13.02.040</t>
    </r>
  </si>
  <si>
    <r>
      <rPr>
        <sz val="8"/>
        <rFont val="Arial MT"/>
        <family val="2"/>
      </rPr>
      <t>PISO DE ALTA RESISTENCIA TIPO MEDIO, POLIDO E=8MM PRETO/CIMENTO COMUM</t>
    </r>
  </si>
  <si>
    <r>
      <rPr>
        <sz val="8"/>
        <rFont val="Arial MT"/>
        <family val="2"/>
      </rPr>
      <t>13.02.041</t>
    </r>
  </si>
  <si>
    <r>
      <rPr>
        <sz val="8"/>
        <rFont val="Arial MT"/>
        <family val="2"/>
      </rPr>
      <t>PISO DE ALTA RESISTENCIA TIPO MEDIO, POLIDO E=8MM CINZA/CIMENTO COMUM</t>
    </r>
  </si>
  <si>
    <r>
      <rPr>
        <sz val="8"/>
        <rFont val="Arial MT"/>
        <family val="2"/>
      </rPr>
      <t>13.02.042</t>
    </r>
  </si>
  <si>
    <r>
      <rPr>
        <sz val="8"/>
        <rFont val="Arial MT"/>
        <family val="2"/>
      </rPr>
      <t>13.02.047</t>
    </r>
  </si>
  <si>
    <r>
      <rPr>
        <sz val="8"/>
        <rFont val="Arial MT"/>
        <family val="2"/>
      </rPr>
      <t>SOALHO DE TABUAS DE 10X2CM MACHO-FEMEA G1-C6 SOBRE LASTRO/LAJE</t>
    </r>
  </si>
  <si>
    <r>
      <rPr>
        <sz val="8"/>
        <rFont val="Arial MT"/>
        <family val="2"/>
      </rPr>
      <t>13.02.048</t>
    </r>
  </si>
  <si>
    <r>
      <rPr>
        <sz val="8"/>
        <rFont val="Arial MT"/>
        <family val="2"/>
      </rPr>
      <t>SOALHO DE TABUAS DE 20X2CM MACHO-FEMEA G1-C6 SOBRE LASTRO/LAJE</t>
    </r>
  </si>
  <si>
    <r>
      <rPr>
        <sz val="8"/>
        <rFont val="Arial MT"/>
        <family val="2"/>
      </rPr>
      <t>13.02.049</t>
    </r>
  </si>
  <si>
    <r>
      <rPr>
        <sz val="8"/>
        <rFont val="Arial MT"/>
        <family val="2"/>
      </rPr>
      <t>QE-34 QUADRA DE ESPORTES/PISO FIBRA POLIPROPILENO CORRUGADO/FUND DIR</t>
    </r>
  </si>
  <si>
    <r>
      <rPr>
        <sz val="8"/>
        <rFont val="Arial MT"/>
        <family val="2"/>
      </rPr>
      <t>13.02.050</t>
    </r>
  </si>
  <si>
    <r>
      <rPr>
        <sz val="8"/>
        <rFont val="Arial MT"/>
        <family val="2"/>
      </rPr>
      <t>QE-35 ESPACO MULTIESPORTIVO/PISO FIBRA POLIPROP CORRUGADO/FUND DIR</t>
    </r>
  </si>
  <si>
    <r>
      <rPr>
        <sz val="8"/>
        <rFont val="Arial MT"/>
        <family val="2"/>
      </rPr>
      <t>13.02.052</t>
    </r>
  </si>
  <si>
    <r>
      <rPr>
        <sz val="8"/>
        <rFont val="Arial MT"/>
        <family val="2"/>
      </rPr>
      <t>TRATAMENTO SELADOR PARA GRANILITE - BASE AGUA</t>
    </r>
  </si>
  <si>
    <r>
      <rPr>
        <sz val="8"/>
        <rFont val="Arial MT"/>
        <family val="2"/>
      </rPr>
      <t>13.02.053</t>
    </r>
  </si>
  <si>
    <r>
      <rPr>
        <sz val="8"/>
        <rFont val="Arial MT"/>
        <family val="2"/>
      </rPr>
      <t>BORRACHA COLADA - PISO TATIL DE ALERTA</t>
    </r>
  </si>
  <si>
    <r>
      <rPr>
        <sz val="8"/>
        <rFont val="Arial MT"/>
        <family val="2"/>
      </rPr>
      <t>13.02.055</t>
    </r>
  </si>
  <si>
    <r>
      <rPr>
        <sz val="8"/>
        <rFont val="Arial MT"/>
        <family val="2"/>
      </rPr>
      <t>BORRACHA ASSENTADA C/ ARGAMASSA  - PISO TATIL DE ALERTA</t>
    </r>
  </si>
  <si>
    <r>
      <rPr>
        <sz val="8"/>
        <rFont val="Arial MT"/>
        <family val="2"/>
      </rPr>
      <t>13.02.058</t>
    </r>
  </si>
  <si>
    <r>
      <rPr>
        <sz val="8"/>
        <rFont val="Arial MT"/>
        <family val="2"/>
      </rPr>
      <t>SINALIZAÇÃO VISUAL DE DEGRAUS-PINTURA ESMALTE EPOXI</t>
    </r>
  </si>
  <si>
    <r>
      <rPr>
        <sz val="8"/>
        <rFont val="Arial MT"/>
        <family val="2"/>
      </rPr>
      <t>13.02.059</t>
    </r>
  </si>
  <si>
    <r>
      <rPr>
        <sz val="8"/>
        <rFont val="Arial MT"/>
        <family val="2"/>
      </rPr>
      <t>13.02.061</t>
    </r>
  </si>
  <si>
    <r>
      <rPr>
        <sz val="8"/>
        <rFont val="Arial MT"/>
        <family val="2"/>
      </rPr>
      <t>PISO DE BORRACHA SINT PASTILHADA COR PRETA ESP 7MM FIXAVEL C/ARGAMASSA</t>
    </r>
  </si>
  <si>
    <r>
      <rPr>
        <sz val="8"/>
        <rFont val="Arial MT"/>
        <family val="2"/>
      </rPr>
      <t>13.02.064</t>
    </r>
  </si>
  <si>
    <r>
      <rPr>
        <sz val="8"/>
        <rFont val="Arial MT"/>
        <family val="2"/>
      </rPr>
      <t>PORCELANATO TECNICO</t>
    </r>
  </si>
  <si>
    <r>
      <rPr>
        <sz val="8"/>
        <rFont val="Arial MT"/>
        <family val="2"/>
      </rPr>
      <t>13.02.066</t>
    </r>
  </si>
  <si>
    <r>
      <rPr>
        <sz val="8"/>
        <rFont val="Arial MT"/>
        <family val="2"/>
      </rPr>
      <t>PISO DE CONCRETO/LAJE ALVEOLAR (TIPO LAJE ZERO)</t>
    </r>
  </si>
  <si>
    <r>
      <rPr>
        <sz val="8"/>
        <rFont val="Arial MT"/>
        <family val="2"/>
      </rPr>
      <t>13.02.067</t>
    </r>
  </si>
  <si>
    <r>
      <rPr>
        <sz val="8"/>
        <rFont val="Arial MT"/>
        <family val="2"/>
      </rPr>
      <t>PISO DE CONCRETO/LAJE TRELICADA (TIPO LAJE ZERO)</t>
    </r>
  </si>
  <si>
    <r>
      <rPr>
        <sz val="8"/>
        <rFont val="Arial MT"/>
        <family val="2"/>
      </rPr>
      <t>13.02.068</t>
    </r>
  </si>
  <si>
    <r>
      <rPr>
        <sz val="8"/>
        <rFont val="Arial MT"/>
        <family val="2"/>
      </rPr>
      <t>PISO DE CONCRETO SOBRE LAJE IMPERMEABILIZADA OU SOBRE PROTECAO ACUSTICA</t>
    </r>
  </si>
  <si>
    <r>
      <rPr>
        <sz val="8"/>
        <rFont val="Arial MT"/>
        <family val="2"/>
      </rPr>
      <t>13.02.069</t>
    </r>
  </si>
  <si>
    <r>
      <rPr>
        <sz val="8"/>
        <rFont val="Arial MT"/>
        <family val="2"/>
      </rPr>
      <t>PORCELANATO ESMALTADO</t>
    </r>
  </si>
  <si>
    <r>
      <rPr>
        <sz val="8"/>
        <rFont val="Arial MT"/>
        <family val="2"/>
      </rPr>
      <t>13.02.075</t>
    </r>
  </si>
  <si>
    <r>
      <rPr>
        <sz val="8"/>
        <rFont val="Arial MT"/>
        <family val="2"/>
      </rPr>
      <t>CHAPAS VINILICAS (COR ESPECIFICAR) ESPESSURA DE 2 MM</t>
    </r>
  </si>
  <si>
    <r>
      <rPr>
        <sz val="8"/>
        <rFont val="Arial MT"/>
        <family val="2"/>
      </rPr>
      <t>13.02.076</t>
    </r>
  </si>
  <si>
    <r>
      <rPr>
        <sz val="8"/>
        <rFont val="Arial MT"/>
        <family val="2"/>
      </rPr>
      <t>PORCELANATO TÉCNICO 25X25 CM ESPESSURA 10 A 15MM - PISO TATIL DE ALERTA</t>
    </r>
  </si>
  <si>
    <r>
      <rPr>
        <sz val="8"/>
        <rFont val="Arial MT"/>
        <family val="2"/>
      </rPr>
      <t>13.02.077</t>
    </r>
  </si>
  <si>
    <r>
      <rPr>
        <sz val="8"/>
        <rFont val="Arial MT"/>
        <family val="2"/>
      </rPr>
      <t>CHAPAS VINILICAS/TRANSITO PESADO (COR ESPECIFICAR) ESP 2MM</t>
    </r>
  </si>
  <si>
    <r>
      <rPr>
        <sz val="8"/>
        <rFont val="Arial MT"/>
        <family val="2"/>
      </rPr>
      <t>13.02.078</t>
    </r>
  </si>
  <si>
    <r>
      <rPr>
        <sz val="8"/>
        <rFont val="Arial MT"/>
        <family val="2"/>
      </rPr>
      <t>PISO VINIILICO EM MANTA LARG.DE 2,00M  E=2MM INCLUSO RODAPÉ CURVO 10CM FORNEC E INSTAL.- USO EXCLUSIVO SALA DE INOVAÇÃO</t>
    </r>
  </si>
  <si>
    <r>
      <rPr>
        <sz val="8"/>
        <rFont val="Arial MT"/>
        <family val="2"/>
      </rPr>
      <t>13.02.080</t>
    </r>
  </si>
  <si>
    <r>
      <rPr>
        <sz val="8"/>
        <rFont val="Arial MT"/>
        <family val="2"/>
      </rPr>
      <t>PISO VINIÍLICO EM MANTA COM TRATAMENTO SUPERFÍCIE COM PUR  LARG.DE 2,00 E=2MM  INCLUSO RODAPÉ CURVO H= 5CM  FORNEC E INSTALADO.</t>
    </r>
  </si>
  <si>
    <r>
      <rPr>
        <sz val="8"/>
        <rFont val="Arial MT"/>
        <family val="2"/>
      </rPr>
      <t>13.02.085</t>
    </r>
  </si>
  <si>
    <r>
      <rPr>
        <sz val="8"/>
        <rFont val="Arial MT"/>
        <family val="2"/>
      </rPr>
      <t>PORCELANATO TÉCNICO 25X25 CM ESPESSURA 10 A 15MM - PISO TATIL DIRECIONA</t>
    </r>
  </si>
  <si>
    <r>
      <rPr>
        <sz val="8"/>
        <rFont val="Arial MT"/>
        <family val="2"/>
      </rPr>
      <t>13.02.087</t>
    </r>
  </si>
  <si>
    <r>
      <rPr>
        <sz val="8"/>
        <rFont val="Arial MT"/>
        <family val="2"/>
      </rPr>
      <t>TACO MADEIRA G1-C6 APLICADO COM COLA</t>
    </r>
  </si>
  <si>
    <r>
      <rPr>
        <sz val="8"/>
        <rFont val="Arial MT"/>
        <family val="2"/>
      </rPr>
      <t>13.02.090</t>
    </r>
  </si>
  <si>
    <r>
      <rPr>
        <sz val="8"/>
        <rFont val="Arial MT"/>
        <family val="2"/>
      </rPr>
      <t>ARMAÇAO TELA  DE POLIESTER REFORÇADA COM FIBRA DE VIDRO (PRFV ) MALHA QUADRADA 15CM X 15CM DENSIDADE 0,38KG/M2  INCLUSIVE ESPAÇADOR E AMARRAÇAO  PARA PISO DE CONCRETO</t>
    </r>
  </si>
  <si>
    <r>
      <rPr>
        <sz val="8"/>
        <rFont val="Arial MT"/>
        <family val="2"/>
      </rPr>
      <t>13.02.091</t>
    </r>
  </si>
  <si>
    <r>
      <rPr>
        <sz val="8"/>
        <rFont val="Arial MT"/>
        <family val="2"/>
      </rPr>
      <t>PISO VINILICO  PLACA 60X60 CM  E= 3MM FORNECIDO E INSTALADO (COR A ESPECIFICAR)</t>
    </r>
  </si>
  <si>
    <r>
      <rPr>
        <sz val="8"/>
        <rFont val="Arial MT"/>
        <family val="2"/>
      </rPr>
      <t>13.02.092</t>
    </r>
  </si>
  <si>
    <r>
      <rPr>
        <sz val="8"/>
        <rFont val="Arial MT"/>
        <family val="2"/>
      </rPr>
      <t>SINTEKO - DUAS DEMAOS INCLUSIVE RASPAGEM - APLICADO</t>
    </r>
  </si>
  <si>
    <r>
      <rPr>
        <sz val="8"/>
        <rFont val="Arial MT"/>
        <family val="2"/>
      </rPr>
      <t>13.02.093</t>
    </r>
  </si>
  <si>
    <r>
      <rPr>
        <sz val="8"/>
        <rFont val="Arial MT"/>
        <family val="2"/>
      </rPr>
      <t>RASPAGEM COM CALAFETACAO E APLICACAO DE CERA</t>
    </r>
  </si>
  <si>
    <r>
      <rPr>
        <sz val="8"/>
        <rFont val="Arial MT"/>
        <family val="2"/>
      </rPr>
      <t>13.02.096</t>
    </r>
  </si>
  <si>
    <r>
      <rPr>
        <sz val="8"/>
        <rFont val="Arial MT"/>
        <family val="2"/>
      </rPr>
      <t>PISO VINIILICO EM MANTA LARG.DE 2,00M  E=2MM INCLUSO RODAPE CURVO 10CM FORNECIDO E INSTALADO.</t>
    </r>
  </si>
  <si>
    <r>
      <rPr>
        <sz val="8"/>
        <rFont val="Arial MT"/>
        <family val="2"/>
      </rPr>
      <t>13.02.097</t>
    </r>
  </si>
  <si>
    <r>
      <rPr>
        <sz val="8"/>
        <rFont val="Arial MT"/>
        <family val="2"/>
      </rPr>
      <t>13.02.099</t>
    </r>
  </si>
  <si>
    <r>
      <rPr>
        <sz val="8"/>
        <rFont val="Arial MT"/>
        <family val="2"/>
      </rPr>
      <t>SERVICOS DE REVESTIMENTO DE PISOS</t>
    </r>
  </si>
  <si>
    <r>
      <rPr>
        <sz val="8"/>
        <rFont val="Arial MT"/>
        <family val="2"/>
      </rPr>
      <t>13.02.100</t>
    </r>
  </si>
  <si>
    <r>
      <rPr>
        <sz val="8"/>
        <rFont val="Arial MT"/>
        <family val="2"/>
      </rPr>
      <t>CERAMICA ESMALT.ANTIDER. ABSORÇÃO DE AGUA 3% A 8% PEI 4/5 COEF.ATRITO MINIMO 0,4 USO EXCLUSIVO PADRAO CRECHE</t>
    </r>
  </si>
  <si>
    <r>
      <rPr>
        <sz val="8"/>
        <rFont val="Arial MT"/>
        <family val="2"/>
      </rPr>
      <t>13.02.101</t>
    </r>
  </si>
  <si>
    <r>
      <rPr>
        <sz val="8"/>
        <rFont val="Arial MT"/>
        <family val="2"/>
      </rPr>
      <t>ARMAÇAO TELA  DE POLIESTER REFORÇADA COM FIBRA DE VIDRO (PRFV ) MALHA QUADRADA 10CM X 10CM DENSIDADE 0,58KG/M2  INCLUSIVE ESPAÇADOR E AMARRAÇAO  PARA PISO DE CONCRETO</t>
    </r>
  </si>
  <si>
    <r>
      <rPr>
        <sz val="8"/>
        <rFont val="Arial MT"/>
        <family val="2"/>
      </rPr>
      <t>13.02.102</t>
    </r>
  </si>
  <si>
    <r>
      <rPr>
        <sz val="8"/>
        <rFont val="Arial MT"/>
        <family val="2"/>
      </rPr>
      <t>FAIXA ( FITA ADESIVA ) SEGURANÇA ANTIDERRAPANTE  L=50MM COR PRETA</t>
    </r>
  </si>
  <si>
    <r>
      <rPr>
        <sz val="8"/>
        <rFont val="Arial MT"/>
        <family val="2"/>
      </rPr>
      <t>13.02.104</t>
    </r>
  </si>
  <si>
    <r>
      <rPr>
        <sz val="8"/>
        <rFont val="Arial MT"/>
        <family val="2"/>
      </rPr>
      <t>PISO VINIILICO EM MANTA COM TRATAM. SUPERFICIE COM PUR  LARG.DE 2,00M E=2MM  INCLUSO RODAPE CURVO H= 10CM  FORNECIDO E INSTALADO.</t>
    </r>
  </si>
  <si>
    <r>
      <rPr>
        <sz val="8"/>
        <rFont val="Arial MT"/>
        <family val="2"/>
      </rPr>
      <t>13.02.106</t>
    </r>
  </si>
  <si>
    <r>
      <rPr>
        <sz val="8"/>
        <rFont val="Arial MT"/>
        <family val="2"/>
      </rPr>
      <t>ARMAÇAO TELA  DE POLIESTER REFORÇADA COM FIBRA DE VIDRO (PRFV ) MALHA QUADRADA 10CM X 10CM DENSIDADE 2,05KG/M2  INCLUSIVE ESPAÇADOR E AMARRAÇAO  PARA PISO DE CONCRETO</t>
    </r>
  </si>
  <si>
    <r>
      <rPr>
        <sz val="8"/>
        <rFont val="Arial MT"/>
        <family val="2"/>
      </rPr>
      <t>LT</t>
    </r>
  </si>
  <si>
    <r>
      <rPr>
        <sz val="8"/>
        <rFont val="Arial MT"/>
        <family val="2"/>
      </rPr>
      <t>13.03.042</t>
    </r>
  </si>
  <si>
    <r>
      <rPr>
        <sz val="8"/>
        <rFont val="Arial MT"/>
        <family val="2"/>
      </rPr>
      <t>PEDRA ARDOSIA 40X40CM E=7A10MM</t>
    </r>
  </si>
  <si>
    <r>
      <rPr>
        <sz val="8"/>
        <rFont val="Arial MT"/>
        <family val="2"/>
      </rPr>
      <t>13.03.099</t>
    </r>
  </si>
  <si>
    <r>
      <rPr>
        <sz val="8"/>
        <rFont val="Arial MT"/>
        <family val="2"/>
      </rPr>
      <t>13.04.001</t>
    </r>
  </si>
  <si>
    <r>
      <rPr>
        <sz val="8"/>
        <rFont val="Arial MT"/>
        <family val="2"/>
      </rPr>
      <t>DEGRAUS EM ARGAMASSA DE CIMENTO E AREIA 1:3 ESPESSURA DE 2 CM</t>
    </r>
  </si>
  <si>
    <r>
      <rPr>
        <sz val="8"/>
        <rFont val="Arial MT"/>
        <family val="2"/>
      </rPr>
      <t>13.04.004</t>
    </r>
  </si>
  <si>
    <r>
      <rPr>
        <sz val="8"/>
        <rFont val="Arial MT"/>
        <family val="2"/>
      </rPr>
      <t>DEGRAU DE CONCRETO LISO</t>
    </r>
  </si>
  <si>
    <r>
      <rPr>
        <sz val="8"/>
        <rFont val="Arial MT"/>
        <family val="2"/>
      </rPr>
      <t>13.04.026</t>
    </r>
  </si>
  <si>
    <r>
      <rPr>
        <sz val="8"/>
        <rFont val="Arial MT"/>
        <family val="2"/>
      </rPr>
      <t>DEGRAUS DE GRANILITE MOLDADOS NO LOCAL</t>
    </r>
  </si>
  <si>
    <r>
      <rPr>
        <sz val="8"/>
        <rFont val="Arial MT"/>
        <family val="2"/>
      </rPr>
      <t>13.04.027</t>
    </r>
  </si>
  <si>
    <r>
      <rPr>
        <sz val="8"/>
        <rFont val="Arial MT"/>
        <family val="2"/>
      </rPr>
      <t>DEGRAUS DE GRANILITE PRE-MOLDADOS</t>
    </r>
  </si>
  <si>
    <r>
      <rPr>
        <sz val="8"/>
        <rFont val="Arial MT"/>
        <family val="2"/>
      </rPr>
      <t>13.04.040</t>
    </r>
  </si>
  <si>
    <r>
      <rPr>
        <sz val="8"/>
        <rFont val="Arial MT"/>
        <family val="2"/>
      </rPr>
      <t>DEGRAUS DE CHAPA VINILICA ESPESS 2 MM</t>
    </r>
  </si>
  <si>
    <r>
      <rPr>
        <sz val="8"/>
        <rFont val="Arial MT"/>
        <family val="2"/>
      </rPr>
      <t>13.04.050</t>
    </r>
  </si>
  <si>
    <r>
      <rPr>
        <sz val="8"/>
        <rFont val="Arial MT"/>
        <family val="2"/>
      </rPr>
      <t>DEGRAU DE BORRACHA SINTETICA COR PRETA C/TESTEIRA FIXAVEL C/ARG</t>
    </r>
  </si>
  <si>
    <r>
      <rPr>
        <sz val="8"/>
        <rFont val="Arial MT"/>
        <family val="2"/>
      </rPr>
      <t>13.04.099</t>
    </r>
  </si>
  <si>
    <r>
      <rPr>
        <sz val="8"/>
        <rFont val="Arial MT"/>
        <family val="2"/>
      </rPr>
      <t>SERVICOS DE REVESTIMENTO DE DEGRAUS</t>
    </r>
  </si>
  <si>
    <r>
      <rPr>
        <sz val="8"/>
        <rFont val="Arial MT"/>
        <family val="2"/>
      </rPr>
      <t>13.05.001</t>
    </r>
  </si>
  <si>
    <r>
      <rPr>
        <sz val="8"/>
        <rFont val="Arial MT"/>
        <family val="2"/>
      </rPr>
      <t>RODAPES DE ARGAM CIMENTO E AREIA 1:3 COM ALTURA DE 5 CM</t>
    </r>
  </si>
  <si>
    <r>
      <rPr>
        <sz val="8"/>
        <rFont val="Arial MT"/>
        <family val="2"/>
      </rPr>
      <t>13.05.003</t>
    </r>
  </si>
  <si>
    <r>
      <rPr>
        <sz val="8"/>
        <rFont val="Arial MT"/>
        <family val="2"/>
      </rPr>
      <t>RODAPE DE CIMENTADO DE 15 CM</t>
    </r>
  </si>
  <si>
    <r>
      <rPr>
        <sz val="8"/>
        <rFont val="Arial MT"/>
        <family val="2"/>
      </rPr>
      <t>13.05.004</t>
    </r>
  </si>
  <si>
    <r>
      <rPr>
        <sz val="8"/>
        <rFont val="Arial MT"/>
        <family val="2"/>
      </rPr>
      <t>RODAPES DE ARGAM CIMENTO E AREIA 1:3 COM ALTURA DE 10 CM</t>
    </r>
  </si>
  <si>
    <r>
      <rPr>
        <sz val="8"/>
        <rFont val="Arial MT"/>
        <family val="2"/>
      </rPr>
      <t>13.05.005</t>
    </r>
  </si>
  <si>
    <r>
      <rPr>
        <sz val="8"/>
        <rFont val="Arial MT"/>
        <family val="2"/>
      </rPr>
      <t>RODAPE DE ARGAMASSA DE CIM/AREIA 1:3 PARA ESCADA</t>
    </r>
  </si>
  <si>
    <r>
      <rPr>
        <sz val="8"/>
        <rFont val="Arial MT"/>
        <family val="2"/>
      </rPr>
      <t>13.05.006</t>
    </r>
  </si>
  <si>
    <r>
      <rPr>
        <sz val="8"/>
        <rFont val="Arial MT"/>
        <family val="2"/>
      </rPr>
      <t>RODAPÉ DE ARGAMASSA CIMENTO E AREIA 1:3 ESPESSURA 1,5CM X ALTURA DE 7CM</t>
    </r>
  </si>
  <si>
    <r>
      <rPr>
        <sz val="8"/>
        <rFont val="Arial MT"/>
        <family val="2"/>
      </rPr>
      <t>13.05.009</t>
    </r>
  </si>
  <si>
    <r>
      <rPr>
        <sz val="8"/>
        <rFont val="Arial MT"/>
        <family val="2"/>
      </rPr>
      <t>RODAPE DE MADEIRA DE 7X1,5CM G1-C4</t>
    </r>
  </si>
  <si>
    <r>
      <rPr>
        <sz val="8"/>
        <rFont val="Arial MT"/>
        <family val="2"/>
      </rPr>
      <t>13.05.014</t>
    </r>
  </si>
  <si>
    <r>
      <rPr>
        <sz val="8"/>
        <rFont val="Arial MT"/>
        <family val="2"/>
      </rPr>
      <t>RODAPES DE LADRILHO HIDRAULICO UMA COR COM 10 CM DE ALTURA</t>
    </r>
  </si>
  <si>
    <r>
      <rPr>
        <sz val="8"/>
        <rFont val="Arial MT"/>
        <family val="2"/>
      </rPr>
      <t>13.05.020</t>
    </r>
  </si>
  <si>
    <r>
      <rPr>
        <sz val="8"/>
        <rFont val="Arial MT"/>
        <family val="2"/>
      </rPr>
      <t>RODAPES DE GRANILITE SIMPLES DE 10 CM</t>
    </r>
  </si>
  <si>
    <r>
      <rPr>
        <sz val="8"/>
        <rFont val="Arial MT"/>
        <family val="2"/>
      </rPr>
      <t>13.05.022</t>
    </r>
  </si>
  <si>
    <r>
      <rPr>
        <sz val="8"/>
        <rFont val="Arial MT"/>
        <family val="2"/>
      </rPr>
      <t>RODAPE PORCELANATO ESMALTADO 7CM</t>
    </r>
  </si>
  <si>
    <r>
      <rPr>
        <sz val="8"/>
        <rFont val="Arial MT"/>
        <family val="2"/>
      </rPr>
      <t>13.05.023</t>
    </r>
  </si>
  <si>
    <r>
      <rPr>
        <sz val="8"/>
        <rFont val="Arial MT"/>
        <family val="2"/>
      </rPr>
      <t>RODAPE  PORCELANATO TECNICO 7CM</t>
    </r>
  </si>
  <si>
    <r>
      <rPr>
        <sz val="8"/>
        <rFont val="Arial MT"/>
        <family val="2"/>
      </rPr>
      <t>13.05.024</t>
    </r>
  </si>
  <si>
    <r>
      <rPr>
        <sz val="8"/>
        <rFont val="Arial MT"/>
        <family val="2"/>
      </rPr>
      <t>RODAPES DE GRANILITE PARA ESCADA DE 10 CM</t>
    </r>
  </si>
  <si>
    <r>
      <rPr>
        <sz val="8"/>
        <rFont val="Arial MT"/>
        <family val="2"/>
      </rPr>
      <t>13.05.025</t>
    </r>
  </si>
  <si>
    <r>
      <rPr>
        <sz val="8"/>
        <rFont val="Arial MT"/>
        <family val="2"/>
      </rPr>
      <t>RODAPE DE GRANILITE PARA ESCADA DE 7-CM</t>
    </r>
  </si>
  <si>
    <r>
      <rPr>
        <sz val="8"/>
        <rFont val="Arial MT"/>
        <family val="2"/>
      </rPr>
      <t>13.05.026</t>
    </r>
  </si>
  <si>
    <r>
      <rPr>
        <sz val="8"/>
        <rFont val="Arial MT"/>
        <family val="2"/>
      </rPr>
      <t>RODAPÉ DE GRANILITE SIMPLES ALTURA 7CM</t>
    </r>
  </si>
  <si>
    <r>
      <rPr>
        <sz val="8"/>
        <rFont val="Arial MT"/>
        <family val="2"/>
      </rPr>
      <t>13.05.028</t>
    </r>
  </si>
  <si>
    <r>
      <rPr>
        <sz val="8"/>
        <rFont val="Arial MT"/>
        <family val="2"/>
      </rPr>
      <t>RODAPES DE MASSA GRANIT ALTA RESISTENCIA DE 10 CM TIPO MEDIO SIMPLES</t>
    </r>
  </si>
  <si>
    <r>
      <rPr>
        <sz val="8"/>
        <rFont val="Arial MT"/>
        <family val="2"/>
      </rPr>
      <t>13.05.030</t>
    </r>
  </si>
  <si>
    <r>
      <rPr>
        <sz val="8"/>
        <rFont val="Arial MT"/>
        <family val="2"/>
      </rPr>
      <t>RODAPES MASSA GRANIT ALTA RES 10CM MEDIO P/ESCADA INCL TRIANG</t>
    </r>
  </si>
  <si>
    <r>
      <rPr>
        <sz val="8"/>
        <rFont val="Arial MT"/>
        <family val="2"/>
      </rPr>
      <t>13.05.031</t>
    </r>
  </si>
  <si>
    <r>
      <rPr>
        <sz val="8"/>
        <rFont val="Arial MT"/>
        <family val="2"/>
      </rPr>
      <t>RODAPE DE ALTA RESISTENCIA 7-CM TIPO MEDIO PARA ESCADA INCL TRIANGULO</t>
    </r>
  </si>
  <si>
    <r>
      <rPr>
        <sz val="8"/>
        <rFont val="Arial MT"/>
        <family val="2"/>
      </rPr>
      <t>13.05.068</t>
    </r>
  </si>
  <si>
    <r>
      <rPr>
        <sz val="8"/>
        <rFont val="Arial MT"/>
        <family val="2"/>
      </rPr>
      <t>RODAPE VINILICO DE 5 CM SIMPLES</t>
    </r>
  </si>
  <si>
    <r>
      <rPr>
        <sz val="8"/>
        <rFont val="Arial MT"/>
        <family val="2"/>
      </rPr>
      <t>13.05.069</t>
    </r>
  </si>
  <si>
    <r>
      <rPr>
        <sz val="8"/>
        <rFont val="Arial MT"/>
        <family val="2"/>
      </rPr>
      <t>RODAPE VINILICO DE 7 CM SIMPLES</t>
    </r>
  </si>
  <si>
    <r>
      <rPr>
        <sz val="8"/>
        <rFont val="Arial MT"/>
        <family val="2"/>
      </rPr>
      <t>13.05.074</t>
    </r>
  </si>
  <si>
    <r>
      <rPr>
        <sz val="8"/>
        <rFont val="Arial MT"/>
        <family val="2"/>
      </rPr>
      <t>RODAPE VINILICO DE 5 CM PARA ESCADA</t>
    </r>
  </si>
  <si>
    <r>
      <rPr>
        <sz val="8"/>
        <rFont val="Arial MT"/>
        <family val="2"/>
      </rPr>
      <t>13.05.075</t>
    </r>
  </si>
  <si>
    <r>
      <rPr>
        <sz val="8"/>
        <rFont val="Arial MT"/>
        <family val="2"/>
      </rPr>
      <t>RODAPE VINILICO DE 7,5 CM PARA ESCADA</t>
    </r>
  </si>
  <si>
    <r>
      <rPr>
        <sz val="8"/>
        <rFont val="Arial MT"/>
        <family val="2"/>
      </rPr>
      <t>13.05.099</t>
    </r>
  </si>
  <si>
    <r>
      <rPr>
        <sz val="8"/>
        <rFont val="Arial MT"/>
        <family val="2"/>
      </rPr>
      <t>SERVICOS DE REVESTIMENTO DE RODAPES</t>
    </r>
  </si>
  <si>
    <r>
      <rPr>
        <sz val="8"/>
        <rFont val="Arial MT"/>
        <family val="2"/>
      </rPr>
      <t>13.05.100</t>
    </r>
  </si>
  <si>
    <r>
      <rPr>
        <sz val="8"/>
        <rFont val="Arial MT"/>
        <family val="2"/>
      </rPr>
      <t>RODAPE CERAMICA ANTIDERRAPANTE ALTURA 7CM (MONOQUEIMA) USO EXCLUSIVO PADRAO CRECHE</t>
    </r>
  </si>
  <si>
    <r>
      <rPr>
        <sz val="8"/>
        <rFont val="Arial MT"/>
        <family val="2"/>
      </rPr>
      <t>13.06.005</t>
    </r>
  </si>
  <si>
    <r>
      <rPr>
        <sz val="8"/>
        <rFont val="Arial MT"/>
        <family val="2"/>
      </rPr>
      <t>SOLEIRA DE ARGAMASSA CIM/AREIA 1:3 EM RAMPA</t>
    </r>
  </si>
  <si>
    <r>
      <rPr>
        <sz val="8"/>
        <rFont val="Arial MT"/>
        <family val="2"/>
      </rPr>
      <t>13.06.074</t>
    </r>
  </si>
  <si>
    <r>
      <rPr>
        <sz val="8"/>
        <rFont val="Arial MT"/>
        <family val="2"/>
      </rPr>
      <t>SO-14 SOLEIRA RAMPADA DESNIVEL ATE 2CM (CIMENTADO / ALVENARIA 15,5CM)</t>
    </r>
  </si>
  <si>
    <r>
      <rPr>
        <sz val="8"/>
        <rFont val="Arial MT"/>
        <family val="2"/>
      </rPr>
      <t>13.06.075</t>
    </r>
  </si>
  <si>
    <r>
      <rPr>
        <sz val="8"/>
        <rFont val="Arial MT"/>
        <family val="2"/>
      </rPr>
      <t>SO-15 SOLEIRA RAMPADA DESNIVEL ATE 2CM (CIMENTADO / ALVENARIA 22CM)</t>
    </r>
  </si>
  <si>
    <r>
      <rPr>
        <sz val="8"/>
        <rFont val="Arial MT"/>
        <family val="2"/>
      </rPr>
      <t>13.06.076</t>
    </r>
  </si>
  <si>
    <r>
      <rPr>
        <sz val="8"/>
        <rFont val="Arial MT"/>
        <family val="2"/>
      </rPr>
      <t>SO-16 SOLEIRA RAMPADA DESNIVEL ATE 2CM (GRANILITE / ALVENARIA 15,5CM)</t>
    </r>
  </si>
  <si>
    <r>
      <rPr>
        <sz val="8"/>
        <rFont val="Arial MT"/>
        <family val="2"/>
      </rPr>
      <t>13.06.077</t>
    </r>
  </si>
  <si>
    <r>
      <rPr>
        <sz val="8"/>
        <rFont val="Arial MT"/>
        <family val="2"/>
      </rPr>
      <t>SO-17 SOLEIRA RAMPADA DESNIVEL ATE 2CM (GRANILITE / ALVENARIA 22CM)</t>
    </r>
  </si>
  <si>
    <r>
      <rPr>
        <sz val="8"/>
        <rFont val="Arial MT"/>
        <family val="2"/>
      </rPr>
      <t>13.06.082</t>
    </r>
  </si>
  <si>
    <r>
      <rPr>
        <sz val="8"/>
        <rFont val="Arial MT"/>
        <family val="2"/>
      </rPr>
      <t>SO-22 SOLEIRA DE GRANITO EM NIVEL 1 PEÇA (L= 14 A 17CM)</t>
    </r>
  </si>
  <si>
    <r>
      <rPr>
        <sz val="8"/>
        <rFont val="Arial MT"/>
        <family val="2"/>
      </rPr>
      <t>13.06.083</t>
    </r>
  </si>
  <si>
    <r>
      <rPr>
        <sz val="8"/>
        <rFont val="Arial MT"/>
        <family val="2"/>
      </rPr>
      <t>SO-23 SOLEIRA DE GRANITO EM NIVEL 1 PEÇA (L=19 A 22CM)</t>
    </r>
  </si>
  <si>
    <r>
      <rPr>
        <sz val="8"/>
        <rFont val="Arial MT"/>
        <family val="2"/>
      </rPr>
      <t>13.06.084</t>
    </r>
  </si>
  <si>
    <r>
      <rPr>
        <sz val="8"/>
        <rFont val="Arial MT"/>
        <family val="2"/>
      </rPr>
      <t>SO-24 - SOLEIRA DE GRANITO RAMPADA DESNIVEL ATE 2CM 2 PEÇAS (L=14 A 17CM)</t>
    </r>
  </si>
  <si>
    <r>
      <rPr>
        <sz val="8"/>
        <rFont val="Arial MT"/>
        <family val="2"/>
      </rPr>
      <t>13.06.085</t>
    </r>
  </si>
  <si>
    <r>
      <rPr>
        <sz val="8"/>
        <rFont val="Arial MT"/>
        <family val="2"/>
      </rPr>
      <t>SO-25 SOLEIRA DE GRANITO RAMPADA DESNIVEL ATE 2CM 2 PEÇAS (L=19 A 22CM)</t>
    </r>
  </si>
  <si>
    <r>
      <rPr>
        <sz val="8"/>
        <rFont val="Arial MT"/>
        <family val="2"/>
      </rPr>
      <t>13.06.086</t>
    </r>
  </si>
  <si>
    <r>
      <rPr>
        <sz val="8"/>
        <rFont val="Arial MT"/>
        <family val="2"/>
      </rPr>
      <t>SO-26 SOLEIRA DE GRANITO RAMPADA DESNIVEL ATE 2CM 3 PEÇAS (L=14 A 17CM)</t>
    </r>
  </si>
  <si>
    <r>
      <rPr>
        <sz val="8"/>
        <rFont val="Arial MT"/>
        <family val="2"/>
      </rPr>
      <t>13.06.087</t>
    </r>
  </si>
  <si>
    <r>
      <rPr>
        <sz val="8"/>
        <rFont val="Arial MT"/>
        <family val="2"/>
      </rPr>
      <t>SO-27 SOLEIRA DE GRANITO RAMPADA DESNIVEL ATE 2CM 3 PEÇAS (L=19 A 22CM)</t>
    </r>
  </si>
  <si>
    <r>
      <rPr>
        <sz val="8"/>
        <rFont val="Arial MT"/>
        <family val="2"/>
      </rPr>
      <t>13.06.099</t>
    </r>
  </si>
  <si>
    <r>
      <rPr>
        <sz val="8"/>
        <rFont val="Arial MT"/>
        <family val="2"/>
      </rPr>
      <t>SERVICOS DE REVESTIMENTO DE SOLEIRAS</t>
    </r>
  </si>
  <si>
    <r>
      <rPr>
        <sz val="8"/>
        <rFont val="Arial MT"/>
        <family val="2"/>
      </rPr>
      <t>13.07.002</t>
    </r>
  </si>
  <si>
    <r>
      <rPr>
        <sz val="8"/>
        <rFont val="Arial MT"/>
        <family val="2"/>
      </rPr>
      <t>PE-02 PEITORIL</t>
    </r>
  </si>
  <si>
    <r>
      <rPr>
        <sz val="8"/>
        <rFont val="Arial MT"/>
        <family val="2"/>
      </rPr>
      <t>13.07.099</t>
    </r>
  </si>
  <si>
    <r>
      <rPr>
        <sz val="8"/>
        <rFont val="Arial MT"/>
        <family val="2"/>
      </rPr>
      <t>SERVICOS DE REVESTIMENTO DE PEITORIS</t>
    </r>
  </si>
  <si>
    <r>
      <rPr>
        <sz val="8"/>
        <rFont val="Arial MT"/>
        <family val="2"/>
      </rPr>
      <t>13.50.001</t>
    </r>
  </si>
  <si>
    <r>
      <rPr>
        <sz val="8"/>
        <rFont val="Arial MT"/>
        <family val="2"/>
      </rPr>
      <t>DEMOLICAO PISO DE CONCRETO SIMPLES CAPEADO</t>
    </r>
  </si>
  <si>
    <r>
      <rPr>
        <sz val="8"/>
        <rFont val="Arial MT"/>
        <family val="2"/>
      </rPr>
      <t>13.50.002</t>
    </r>
  </si>
  <si>
    <r>
      <rPr>
        <sz val="8"/>
        <rFont val="Arial MT"/>
        <family val="2"/>
      </rPr>
      <t>DEMOLIÇAO PISO GRANILITE, LADRILHO HIDRAULICO, CERAMICO, CACOS, INCLUSIV BASE</t>
    </r>
  </si>
  <si>
    <r>
      <rPr>
        <sz val="8"/>
        <rFont val="Arial MT"/>
        <family val="2"/>
      </rPr>
      <t>13.50.003</t>
    </r>
  </si>
  <si>
    <r>
      <rPr>
        <sz val="8"/>
        <rFont val="Arial MT"/>
        <family val="2"/>
      </rPr>
      <t>DEMOLICAO PISO TACOS DE MADEIRA INCLUSIVE ARG ASSENTAMENTO</t>
    </r>
  </si>
  <si>
    <r>
      <rPr>
        <sz val="8"/>
        <rFont val="Arial MT"/>
        <family val="2"/>
      </rPr>
      <t>13.50.004</t>
    </r>
  </si>
  <si>
    <r>
      <rPr>
        <sz val="8"/>
        <rFont val="Arial MT"/>
        <family val="2"/>
      </rPr>
      <t>DEMOLICAO PISO SOALHO DE TABUAS INCLUSIVE VIGAMENTOS</t>
    </r>
  </si>
  <si>
    <r>
      <rPr>
        <sz val="8"/>
        <rFont val="Arial MT"/>
        <family val="2"/>
      </rPr>
      <t>13.50.006</t>
    </r>
  </si>
  <si>
    <r>
      <rPr>
        <sz val="8"/>
        <rFont val="Arial MT"/>
        <family val="2"/>
      </rPr>
      <t>DEMOLIÇÃO DE SOALHO SOMENTE TÁBUAS</t>
    </r>
  </si>
  <si>
    <r>
      <rPr>
        <sz val="8"/>
        <rFont val="Arial MT"/>
        <family val="2"/>
      </rPr>
      <t>13.50.010</t>
    </r>
  </si>
  <si>
    <r>
      <rPr>
        <sz val="8"/>
        <rFont val="Arial MT"/>
        <family val="2"/>
      </rPr>
      <t>DEMOLIÇÃO DE PISOS VINÍLICOS E DE BORRACHA INCL ARG ASSENT E REGULARIZACÃO</t>
    </r>
  </si>
  <si>
    <r>
      <rPr>
        <sz val="8"/>
        <rFont val="Arial MT"/>
        <family val="2"/>
      </rPr>
      <t>13.50.015</t>
    </r>
  </si>
  <si>
    <r>
      <rPr>
        <sz val="8"/>
        <rFont val="Arial MT"/>
        <family val="2"/>
      </rPr>
      <t>DEMOLIÇAO REVEST DE DEGRAUS DE ARG/GRANILITE/CACOS/LADRILHOS, INCL ARG ASSENT.</t>
    </r>
  </si>
  <si>
    <r>
      <rPr>
        <sz val="8"/>
        <rFont val="Arial MT"/>
        <family val="2"/>
      </rPr>
      <t>13.50.016</t>
    </r>
  </si>
  <si>
    <r>
      <rPr>
        <sz val="8"/>
        <rFont val="Arial MT"/>
        <family val="2"/>
      </rPr>
      <t>DEMOLICAO RODAPES EM GERAL INCLUSIVE ARGAMASSA ASSENTAMENTO</t>
    </r>
  </si>
  <si>
    <r>
      <rPr>
        <sz val="8"/>
        <rFont val="Arial MT"/>
        <family val="2"/>
      </rPr>
      <t>13.50.017</t>
    </r>
  </si>
  <si>
    <r>
      <rPr>
        <sz val="8"/>
        <rFont val="Arial MT"/>
        <family val="2"/>
      </rPr>
      <t>DEMOLICAO SOLEIRAS EM GERAL INCLUSIVE ARGAMASSA ASSENTAMENTO</t>
    </r>
  </si>
  <si>
    <r>
      <rPr>
        <sz val="8"/>
        <rFont val="Arial MT"/>
        <family val="2"/>
      </rPr>
      <t>13.50.018</t>
    </r>
  </si>
  <si>
    <r>
      <rPr>
        <sz val="8"/>
        <rFont val="Arial MT"/>
        <family val="2"/>
      </rPr>
      <t>DEMOLICAO PEITORIS EM GERAL INCLUSIVE ARGAMASSA ASSENTAMENTO</t>
    </r>
  </si>
  <si>
    <r>
      <rPr>
        <sz val="8"/>
        <rFont val="Arial MT"/>
        <family val="2"/>
      </rPr>
      <t>13.50.019</t>
    </r>
  </si>
  <si>
    <r>
      <rPr>
        <sz val="8"/>
        <rFont val="Arial MT"/>
        <family val="2"/>
      </rPr>
      <t>13.50.099</t>
    </r>
  </si>
  <si>
    <r>
      <rPr>
        <sz val="8"/>
        <rFont val="Arial MT"/>
        <family val="2"/>
      </rPr>
      <t>13.60.001</t>
    </r>
  </si>
  <si>
    <r>
      <rPr>
        <sz val="8"/>
        <rFont val="Arial MT"/>
        <family val="2"/>
      </rPr>
      <t>RETIRADA DE PISO VINILICO E BORRACHA</t>
    </r>
  </si>
  <si>
    <r>
      <rPr>
        <sz val="8"/>
        <rFont val="Arial MT"/>
        <family val="2"/>
      </rPr>
      <t>13.60.002</t>
    </r>
  </si>
  <si>
    <r>
      <rPr>
        <sz val="8"/>
        <rFont val="Arial MT"/>
        <family val="2"/>
      </rPr>
      <t>RETIRADA DE PISO DE BORRACHA ARGAMASSADO</t>
    </r>
  </si>
  <si>
    <r>
      <rPr>
        <sz val="8"/>
        <rFont val="Arial MT"/>
        <family val="2"/>
      </rPr>
      <t>13.60.003</t>
    </r>
  </si>
  <si>
    <r>
      <rPr>
        <sz val="8"/>
        <rFont val="Arial MT"/>
        <family val="2"/>
      </rPr>
      <t>RETIRADA DE PISO DE CERÂMICA OU LADRILHOS HIDRÁULICOS</t>
    </r>
  </si>
  <si>
    <r>
      <rPr>
        <sz val="8"/>
        <rFont val="Arial MT"/>
        <family val="2"/>
      </rPr>
      <t>13.60.004</t>
    </r>
  </si>
  <si>
    <r>
      <rPr>
        <sz val="8"/>
        <rFont val="Arial MT"/>
        <family val="2"/>
      </rPr>
      <t>RETIRADA DE PISO DE TACOS DE MADEIRA</t>
    </r>
  </si>
  <si>
    <r>
      <rPr>
        <sz val="8"/>
        <rFont val="Arial MT"/>
        <family val="2"/>
      </rPr>
      <t>13.60.005</t>
    </r>
  </si>
  <si>
    <r>
      <rPr>
        <sz val="8"/>
        <rFont val="Arial MT"/>
        <family val="2"/>
      </rPr>
      <t>RETIRADA DE SOALHO INCLUSIVE VIGAMENTO</t>
    </r>
  </si>
  <si>
    <r>
      <rPr>
        <sz val="8"/>
        <rFont val="Arial MT"/>
        <family val="2"/>
      </rPr>
      <t>13.60.006</t>
    </r>
  </si>
  <si>
    <r>
      <rPr>
        <sz val="8"/>
        <rFont val="Arial MT"/>
        <family val="2"/>
      </rPr>
      <t>RETIRADA DE SOALHO SOMENTE TÁBUAS</t>
    </r>
  </si>
  <si>
    <r>
      <rPr>
        <sz val="8"/>
        <rFont val="Arial MT"/>
        <family val="2"/>
      </rPr>
      <t>13.60.007</t>
    </r>
  </si>
  <si>
    <r>
      <rPr>
        <sz val="8"/>
        <rFont val="Arial MT"/>
        <family val="2"/>
      </rPr>
      <t>RETIRADA DE PISO DE PEDRA</t>
    </r>
  </si>
  <si>
    <r>
      <rPr>
        <sz val="8"/>
        <rFont val="Arial MT"/>
        <family val="2"/>
      </rPr>
      <t>13.60.008</t>
    </r>
  </si>
  <si>
    <r>
      <rPr>
        <sz val="8"/>
        <rFont val="Arial MT"/>
        <family val="2"/>
      </rPr>
      <t>RETIRADA DE PISO DE GRANITO OU MÁRMORE</t>
    </r>
  </si>
  <si>
    <r>
      <rPr>
        <sz val="8"/>
        <rFont val="Arial MT"/>
        <family val="2"/>
      </rPr>
      <t>13.60.009</t>
    </r>
  </si>
  <si>
    <r>
      <rPr>
        <sz val="8"/>
        <rFont val="Arial MT"/>
        <family val="2"/>
      </rPr>
      <t>RETIRADA DE DEGRAUS E ESPELHOS EM PEDRA</t>
    </r>
  </si>
  <si>
    <r>
      <rPr>
        <sz val="8"/>
        <rFont val="Arial MT"/>
        <family val="2"/>
      </rPr>
      <t>13.60.010</t>
    </r>
  </si>
  <si>
    <r>
      <rPr>
        <sz val="8"/>
        <rFont val="Arial MT"/>
        <family val="2"/>
      </rPr>
      <t>RETIRADA DE DEGRAUS E ESP DE GRANITO OU MÁRMORE</t>
    </r>
  </si>
  <si>
    <r>
      <rPr>
        <sz val="8"/>
        <rFont val="Arial MT"/>
        <family val="2"/>
      </rPr>
      <t>13.60.011</t>
    </r>
  </si>
  <si>
    <r>
      <rPr>
        <sz val="8"/>
        <rFont val="Arial MT"/>
        <family val="2"/>
      </rPr>
      <t>RETIRADA DE RODAPÉS DE CERAM LADR-HIDR GRANITO OU MÁRMORE</t>
    </r>
  </si>
  <si>
    <r>
      <rPr>
        <sz val="8"/>
        <rFont val="Arial MT"/>
        <family val="2"/>
      </rPr>
      <t>13.60.012</t>
    </r>
  </si>
  <si>
    <r>
      <rPr>
        <sz val="8"/>
        <rFont val="Arial MT"/>
        <family val="2"/>
      </rPr>
      <t>RETIRADA DE RODAPES DE MADEIRA INCLUSIVE CORDÃO</t>
    </r>
  </si>
  <si>
    <r>
      <rPr>
        <sz val="8"/>
        <rFont val="Arial MT"/>
        <family val="2"/>
      </rPr>
      <t>13.60.013</t>
    </r>
  </si>
  <si>
    <r>
      <rPr>
        <sz val="8"/>
        <rFont val="Arial MT"/>
        <family val="2"/>
      </rPr>
      <t>RETIRADA DE SOLEIRAS EM GERAL</t>
    </r>
  </si>
  <si>
    <r>
      <rPr>
        <sz val="8"/>
        <rFont val="Arial MT"/>
        <family val="2"/>
      </rPr>
      <t>13.60.014</t>
    </r>
  </si>
  <si>
    <r>
      <rPr>
        <sz val="8"/>
        <rFont val="Arial MT"/>
        <family val="2"/>
      </rPr>
      <t>RETIRADA DE PEITORIS EM GERAL</t>
    </r>
  </si>
  <si>
    <r>
      <rPr>
        <sz val="8"/>
        <rFont val="Arial MT"/>
        <family val="2"/>
      </rPr>
      <t>13.60.015</t>
    </r>
  </si>
  <si>
    <r>
      <rPr>
        <sz val="8"/>
        <rFont val="Arial MT"/>
        <family val="2"/>
      </rPr>
      <t>RETIRADA DE GUARDA-CORPOS EM GERAL</t>
    </r>
  </si>
  <si>
    <r>
      <rPr>
        <sz val="8"/>
        <rFont val="Arial MT"/>
        <family val="2"/>
      </rPr>
      <t>13.60.099</t>
    </r>
  </si>
  <si>
    <r>
      <rPr>
        <sz val="8"/>
        <rFont val="Arial MT"/>
        <family val="2"/>
      </rPr>
      <t>13.70.001</t>
    </r>
  </si>
  <si>
    <r>
      <rPr>
        <sz val="8"/>
        <rFont val="Arial MT"/>
        <family val="2"/>
      </rPr>
      <t>RECOLOCAÇÃO DE PISO VINÍLICO E BORRACHA</t>
    </r>
  </si>
  <si>
    <r>
      <rPr>
        <sz val="8"/>
        <rFont val="Arial MT"/>
        <family val="2"/>
      </rPr>
      <t>13.70.002</t>
    </r>
  </si>
  <si>
    <r>
      <rPr>
        <sz val="8"/>
        <rFont val="Arial MT"/>
        <family val="2"/>
      </rPr>
      <t>RECOLOCAÇÃO DE PISO DE BORRACHA ARGAMASSADO</t>
    </r>
  </si>
  <si>
    <r>
      <rPr>
        <sz val="8"/>
        <rFont val="Arial MT"/>
        <family val="2"/>
      </rPr>
      <t>13.70.005</t>
    </r>
  </si>
  <si>
    <r>
      <rPr>
        <sz val="8"/>
        <rFont val="Arial MT"/>
        <family val="2"/>
      </rPr>
      <t>RECOLOCAÇÃO E REPREGAMENTO DE SOALHO</t>
    </r>
  </si>
  <si>
    <r>
      <rPr>
        <sz val="8"/>
        <rFont val="Arial MT"/>
        <family val="2"/>
      </rPr>
      <t>13.70.050</t>
    </r>
  </si>
  <si>
    <r>
      <rPr>
        <sz val="8"/>
        <rFont val="Arial MT"/>
        <family val="2"/>
      </rPr>
      <t>RECOLOCAÇÃO DE RODAPÉS E CORDÕES DE MADEIRA</t>
    </r>
  </si>
  <si>
    <r>
      <rPr>
        <sz val="8"/>
        <rFont val="Arial MT"/>
        <family val="2"/>
      </rPr>
      <t>13.70.099</t>
    </r>
  </si>
  <si>
    <r>
      <rPr>
        <sz val="8"/>
        <rFont val="Arial MT"/>
        <family val="2"/>
      </rPr>
      <t>RECOLOCACOES DE PISOS</t>
    </r>
  </si>
  <si>
    <r>
      <rPr>
        <sz val="8"/>
        <rFont val="Arial MT"/>
        <family val="2"/>
      </rPr>
      <t>13.80.002</t>
    </r>
  </si>
  <si>
    <r>
      <rPr>
        <sz val="8"/>
        <rFont val="Arial MT"/>
        <family val="2"/>
      </rPr>
      <t>LASTRO DE CONCRETO</t>
    </r>
  </si>
  <si>
    <r>
      <rPr>
        <sz val="8"/>
        <rFont val="Arial MT"/>
        <family val="2"/>
      </rPr>
      <t>13.80.003</t>
    </r>
  </si>
  <si>
    <r>
      <rPr>
        <sz val="8"/>
        <rFont val="Arial MT"/>
        <family val="2"/>
      </rPr>
      <t>LASTRO DE BRITA GRADUADA COMPACTAÇÃO MECÂNICA E=8CM</t>
    </r>
  </si>
  <si>
    <r>
      <rPr>
        <sz val="8"/>
        <rFont val="Arial MT"/>
        <family val="2"/>
      </rPr>
      <t>13.80.005</t>
    </r>
  </si>
  <si>
    <r>
      <rPr>
        <sz val="8"/>
        <rFont val="Arial MT"/>
        <family val="2"/>
      </rPr>
      <t>13.80.006</t>
    </r>
  </si>
  <si>
    <r>
      <rPr>
        <sz val="8"/>
        <rFont val="Arial MT"/>
        <family val="2"/>
      </rPr>
      <t>ENDURECEDOR SUPERFICIAL PARA CONCRETO</t>
    </r>
  </si>
  <si>
    <r>
      <rPr>
        <sz val="8"/>
        <rFont val="Arial MT"/>
        <family val="2"/>
      </rPr>
      <t>13.80.007</t>
    </r>
  </si>
  <si>
    <r>
      <rPr>
        <sz val="8"/>
        <rFont val="Arial MT"/>
        <family val="2"/>
      </rPr>
      <t>PISO DE CONCRETO FCK=25MPA E=5CM</t>
    </r>
  </si>
  <si>
    <r>
      <rPr>
        <sz val="8"/>
        <rFont val="Arial MT"/>
        <family val="2"/>
      </rPr>
      <t>13.80.012</t>
    </r>
  </si>
  <si>
    <r>
      <rPr>
        <sz val="8"/>
        <rFont val="Arial MT"/>
        <family val="2"/>
      </rPr>
      <t>SOALHO DE TABUA 20X2CM  MACHO-FEMEA G1-C6   (SOMENTE TABUAS)</t>
    </r>
  </si>
  <si>
    <r>
      <rPr>
        <sz val="8"/>
        <rFont val="Arial MT"/>
        <family val="2"/>
      </rPr>
      <t>13.80.013</t>
    </r>
  </si>
  <si>
    <r>
      <rPr>
        <sz val="8"/>
        <rFont val="Arial MT"/>
        <family val="2"/>
      </rPr>
      <t>ISOLAMENTO COM LONA PRETA</t>
    </r>
  </si>
  <si>
    <r>
      <rPr>
        <sz val="8"/>
        <rFont val="Arial MT"/>
        <family val="2"/>
      </rPr>
      <t>13.80.014</t>
    </r>
  </si>
  <si>
    <r>
      <rPr>
        <sz val="8"/>
        <rFont val="Arial MT"/>
        <family val="2"/>
      </rPr>
      <t>FRESAMENTO DE PISO CIMENTADO</t>
    </r>
  </si>
  <si>
    <r>
      <rPr>
        <sz val="8"/>
        <rFont val="Arial MT"/>
        <family val="2"/>
      </rPr>
      <t>13.80.015</t>
    </r>
  </si>
  <si>
    <r>
      <rPr>
        <sz val="8"/>
        <rFont val="Arial MT"/>
        <family val="2"/>
      </rPr>
      <t>PISO VINILICO DE 2MM DE ESPESSURA</t>
    </r>
  </si>
  <si>
    <r>
      <rPr>
        <sz val="8"/>
        <rFont val="Arial MT"/>
        <family val="2"/>
      </rPr>
      <t>13.80.016</t>
    </r>
  </si>
  <si>
    <r>
      <rPr>
        <sz val="8"/>
        <rFont val="Arial MT"/>
        <family val="2"/>
      </rPr>
      <t>PISO VINILICO DE 3,2MM DE ESPESSURA</t>
    </r>
  </si>
  <si>
    <r>
      <rPr>
        <sz val="8"/>
        <rFont val="Arial MT"/>
        <family val="2"/>
      </rPr>
      <t>13.80.017</t>
    </r>
  </si>
  <si>
    <r>
      <rPr>
        <sz val="8"/>
        <rFont val="Arial MT"/>
        <family val="2"/>
      </rPr>
      <t>13.80.018</t>
    </r>
  </si>
  <si>
    <r>
      <rPr>
        <sz val="8"/>
        <rFont val="Arial MT"/>
        <family val="2"/>
      </rPr>
      <t>REPARO COMPLETO EM GRANILITE-RASPAGEM/ESTUCAMENTO/POLIMENTO</t>
    </r>
  </si>
  <si>
    <r>
      <rPr>
        <sz val="8"/>
        <rFont val="Arial MT"/>
        <family val="2"/>
      </rPr>
      <t>13.80.021</t>
    </r>
  </si>
  <si>
    <r>
      <rPr>
        <sz val="8"/>
        <rFont val="Arial MT"/>
        <family val="2"/>
      </rPr>
      <t>ARGAMASSA DE REGULARIZACAO CIMENTO/AREIA 1:3 E=2,50CM</t>
    </r>
  </si>
  <si>
    <r>
      <rPr>
        <sz val="8"/>
        <rFont val="Arial MT"/>
        <family val="2"/>
      </rPr>
      <t>13.80.022</t>
    </r>
  </si>
  <si>
    <r>
      <rPr>
        <sz val="8"/>
        <rFont val="Arial MT"/>
        <family val="2"/>
      </rPr>
      <t>COLAGEM COM NATA DE CIMENTO E ADESIVO P/ ARGAMASSA E CHAPISCO</t>
    </r>
  </si>
  <si>
    <r>
      <rPr>
        <sz val="8"/>
        <rFont val="Arial MT"/>
        <family val="2"/>
      </rPr>
      <t>13.80.023</t>
    </r>
  </si>
  <si>
    <r>
      <rPr>
        <sz val="8"/>
        <rFont val="Arial MT"/>
        <family val="2"/>
      </rPr>
      <t>SOALHO DE TABUA 10X2,0CM  MACHO-FEMEA G1-C6  SOBRE VIGAMENTO 6X16CM</t>
    </r>
  </si>
  <si>
    <r>
      <rPr>
        <sz val="8"/>
        <rFont val="Arial MT"/>
        <family val="2"/>
      </rPr>
      <t>13.80.024</t>
    </r>
  </si>
  <si>
    <r>
      <rPr>
        <sz val="8"/>
        <rFont val="Arial MT"/>
        <family val="2"/>
      </rPr>
      <t>SOALHO DE TABUA 20X2CM MACHO-FEMEA G1-C6    SOBRE VIGAMENTO 6X16CM</t>
    </r>
  </si>
  <si>
    <r>
      <rPr>
        <sz val="8"/>
        <rFont val="Arial MT"/>
        <family val="2"/>
      </rPr>
      <t>13.80.025</t>
    </r>
  </si>
  <si>
    <r>
      <rPr>
        <sz val="8"/>
        <rFont val="Arial MT"/>
        <family val="2"/>
      </rPr>
      <t>REPREGAMENTO DE SOALHO DE MADEIRA</t>
    </r>
  </si>
  <si>
    <r>
      <rPr>
        <sz val="8"/>
        <rFont val="Arial MT"/>
        <family val="2"/>
      </rPr>
      <t>13.80.026</t>
    </r>
  </si>
  <si>
    <r>
      <rPr>
        <sz val="8"/>
        <rFont val="Arial MT"/>
        <family val="2"/>
      </rPr>
      <t>SOALHO DE TABUA 20X2CM MACHO-FEMEA G1-C6    SOBRE VIGAMENTO 6X12CM</t>
    </r>
  </si>
  <si>
    <r>
      <rPr>
        <sz val="8"/>
        <rFont val="Arial MT"/>
        <family val="2"/>
      </rPr>
      <t>13.80.027</t>
    </r>
  </si>
  <si>
    <r>
      <rPr>
        <sz val="8"/>
        <rFont val="Arial MT"/>
        <family val="2"/>
      </rPr>
      <t>SOALHO DE TABUA 10X2,0CM  MACHO-FEMEA G1-C6  SOBRE VIGAMENTO 6X12CM</t>
    </r>
  </si>
  <si>
    <r>
      <rPr>
        <sz val="8"/>
        <rFont val="Arial MT"/>
        <family val="2"/>
      </rPr>
      <t>13.80.028</t>
    </r>
  </si>
  <si>
    <r>
      <rPr>
        <sz val="8"/>
        <rFont val="Arial MT"/>
        <family val="2"/>
      </rPr>
      <t>SOALHO DE TABUA 10X2,0CM  MACHO-FEMEA GI-C6  (SOMENTE TABUAS)</t>
    </r>
  </si>
  <si>
    <r>
      <rPr>
        <sz val="8"/>
        <rFont val="Arial MT"/>
        <family val="2"/>
      </rPr>
      <t>13.80.029</t>
    </r>
  </si>
  <si>
    <r>
      <rPr>
        <sz val="8"/>
        <rFont val="Arial MT"/>
        <family val="2"/>
      </rPr>
      <t>13.80.032</t>
    </r>
  </si>
  <si>
    <r>
      <rPr>
        <sz val="8"/>
        <rFont val="Arial MT"/>
        <family val="2"/>
      </rPr>
      <t>TELA Q-92 PARA PISO DE CONCRETO</t>
    </r>
  </si>
  <si>
    <r>
      <rPr>
        <sz val="8"/>
        <rFont val="Arial MT"/>
        <family val="2"/>
      </rPr>
      <t>13.80.033</t>
    </r>
  </si>
  <si>
    <r>
      <rPr>
        <sz val="8"/>
        <rFont val="Arial MT"/>
        <family val="2"/>
      </rPr>
      <t>TELA Q-138 E ESPAÇADOR TRELIÇADO P/PISO DE CONCRETO</t>
    </r>
  </si>
  <si>
    <r>
      <rPr>
        <sz val="8"/>
        <rFont val="Arial MT"/>
        <family val="2"/>
      </rPr>
      <t>13.80.034</t>
    </r>
  </si>
  <si>
    <r>
      <rPr>
        <sz val="8"/>
        <rFont val="Arial MT"/>
        <family val="2"/>
      </rPr>
      <t>PISO DE CONCRETO FCK=25MPA E=8CM DESEMPENAMENTO MECÂNICO</t>
    </r>
  </si>
  <si>
    <r>
      <rPr>
        <sz val="8"/>
        <rFont val="Arial MT"/>
        <family val="2"/>
      </rPr>
      <t>13.80.035</t>
    </r>
  </si>
  <si>
    <r>
      <rPr>
        <sz val="8"/>
        <rFont val="Arial MT"/>
        <family val="2"/>
      </rPr>
      <t>PISO DE CONCRETO COM FIBRA FCK=25MPA E=8CM DESEMPENAMENTO MECÂNICO</t>
    </r>
  </si>
  <si>
    <r>
      <rPr>
        <sz val="8"/>
        <rFont val="Arial MT"/>
        <family val="2"/>
      </rPr>
      <t>13.80.036</t>
    </r>
  </si>
  <si>
    <r>
      <rPr>
        <sz val="8"/>
        <rFont val="Arial MT"/>
        <family val="2"/>
      </rPr>
      <t>13.80.039</t>
    </r>
  </si>
  <si>
    <r>
      <rPr>
        <sz val="8"/>
        <rFont val="Arial MT"/>
        <family val="2"/>
      </rPr>
      <t>13.80.050</t>
    </r>
  </si>
  <si>
    <r>
      <rPr>
        <sz val="8"/>
        <rFont val="Arial MT"/>
        <family val="2"/>
      </rPr>
      <t>RODAPE DE GRANILITE EM PLACAS FORN/APLIC</t>
    </r>
  </si>
  <si>
    <r>
      <rPr>
        <sz val="8"/>
        <rFont val="Arial MT"/>
        <family val="2"/>
      </rPr>
      <t>13.80.051</t>
    </r>
  </si>
  <si>
    <r>
      <rPr>
        <sz val="8"/>
        <rFont val="Arial MT"/>
        <family val="2"/>
      </rPr>
      <t>RODAPE DE MARMORE DE 15CM</t>
    </r>
  </si>
  <si>
    <r>
      <rPr>
        <sz val="8"/>
        <rFont val="Arial MT"/>
        <family val="2"/>
      </rPr>
      <t>13.80.055</t>
    </r>
  </si>
  <si>
    <r>
      <rPr>
        <sz val="8"/>
        <rFont val="Arial MT"/>
        <family val="2"/>
      </rPr>
      <t>CORDAO MEIA CANA 1,5x1,5CM G1-C4</t>
    </r>
  </si>
  <si>
    <r>
      <rPr>
        <sz val="8"/>
        <rFont val="Arial MT"/>
        <family val="2"/>
      </rPr>
      <t>13.80.056</t>
    </r>
  </si>
  <si>
    <r>
      <rPr>
        <sz val="8"/>
        <rFont val="Arial MT"/>
        <family val="2"/>
      </rPr>
      <t>RODAPE DE MADEIRA DE 7X1,5CM G1-C4 COM CORDAO</t>
    </r>
  </si>
  <si>
    <r>
      <rPr>
        <sz val="8"/>
        <rFont val="Arial MT"/>
        <family val="2"/>
      </rPr>
      <t>13.80.057</t>
    </r>
  </si>
  <si>
    <r>
      <rPr>
        <sz val="8"/>
        <rFont val="Arial MT"/>
        <family val="2"/>
      </rPr>
      <t>REPARO RODAPÉ EM GRANILITE RASPAGEM/ESTUCAMENTO/POLIMENTO</t>
    </r>
  </si>
  <si>
    <r>
      <rPr>
        <sz val="8"/>
        <rFont val="Arial MT"/>
        <family val="2"/>
      </rPr>
      <t>13.80.060</t>
    </r>
  </si>
  <si>
    <r>
      <rPr>
        <sz val="8"/>
        <rFont val="Arial MT"/>
        <family val="2"/>
      </rPr>
      <t>DEGRAU DE GRANILITE</t>
    </r>
  </si>
  <si>
    <r>
      <rPr>
        <sz val="8"/>
        <rFont val="Arial MT"/>
        <family val="2"/>
      </rPr>
      <t>13.80.061</t>
    </r>
  </si>
  <si>
    <r>
      <rPr>
        <sz val="8"/>
        <rFont val="Arial MT"/>
        <family val="2"/>
      </rPr>
      <t>DEGRAUS DE MARMORE</t>
    </r>
  </si>
  <si>
    <r>
      <rPr>
        <sz val="8"/>
        <rFont val="Arial MT"/>
        <family val="2"/>
      </rPr>
      <t>13.80.062</t>
    </r>
  </si>
  <si>
    <r>
      <rPr>
        <sz val="8"/>
        <rFont val="Arial MT"/>
        <family val="2"/>
      </rPr>
      <t>DEGRAU VINILICO COM TESTEIRA DE BORRACHA</t>
    </r>
  </si>
  <si>
    <r>
      <rPr>
        <sz val="8"/>
        <rFont val="Arial MT"/>
        <family val="2"/>
      </rPr>
      <t>13.80.065</t>
    </r>
  </si>
  <si>
    <r>
      <rPr>
        <sz val="8"/>
        <rFont val="Arial MT"/>
        <family val="2"/>
      </rPr>
      <t>TESTEIRA DE BORRACHA</t>
    </r>
  </si>
  <si>
    <r>
      <rPr>
        <sz val="8"/>
        <rFont val="Arial MT"/>
        <family val="2"/>
      </rPr>
      <t>13.80.066</t>
    </r>
  </si>
  <si>
    <r>
      <rPr>
        <sz val="8"/>
        <rFont val="Arial MT"/>
        <family val="2"/>
      </rPr>
      <t>PISO BORRACHA SINT PASTILHADO PRETO ESPES 4/5MM - COLADO</t>
    </r>
  </si>
  <si>
    <r>
      <rPr>
        <sz val="8"/>
        <rFont val="Arial MT"/>
        <family val="2"/>
      </rPr>
      <t>13.80.075</t>
    </r>
  </si>
  <si>
    <r>
      <rPr>
        <sz val="8"/>
        <rFont val="Arial MT"/>
        <family val="2"/>
      </rPr>
      <t>ENCHIMENTO DE PISO COM ARGILA EXPANDIDA</t>
    </r>
  </si>
  <si>
    <r>
      <rPr>
        <sz val="8"/>
        <rFont val="Arial MT"/>
        <family val="2"/>
      </rPr>
      <t>13.80.099</t>
    </r>
  </si>
  <si>
    <r>
      <rPr>
        <sz val="8"/>
        <rFont val="Arial MT"/>
        <family val="2"/>
      </rPr>
      <t>SERVICOS EM PISOS - CONSERVACAO</t>
    </r>
  </si>
  <si>
    <r>
      <rPr>
        <sz val="8"/>
        <rFont val="Arial MT"/>
        <family val="2"/>
      </rPr>
      <t>14.01.002</t>
    </r>
  </si>
  <si>
    <r>
      <rPr>
        <sz val="8"/>
        <rFont val="Arial MT"/>
        <family val="2"/>
      </rPr>
      <t>VIDRO LISO COMUM INCOLOR DE 3MM</t>
    </r>
  </si>
  <si>
    <r>
      <rPr>
        <sz val="8"/>
        <rFont val="Arial MT"/>
        <family val="2"/>
      </rPr>
      <t>14.01.004</t>
    </r>
  </si>
  <si>
    <r>
      <rPr>
        <sz val="8"/>
        <rFont val="Arial MT"/>
        <family val="2"/>
      </rPr>
      <t>VIDRO LISO COMUM INCOLOR DE 4MM</t>
    </r>
  </si>
  <si>
    <r>
      <rPr>
        <sz val="8"/>
        <rFont val="Arial MT"/>
        <family val="2"/>
      </rPr>
      <t>14.01.006</t>
    </r>
  </si>
  <si>
    <r>
      <rPr>
        <sz val="8"/>
        <rFont val="Arial MT"/>
        <family val="2"/>
      </rPr>
      <t>VIDRO LISO COMUM INCOLOR DE 5MM</t>
    </r>
  </si>
  <si>
    <r>
      <rPr>
        <sz val="8"/>
        <rFont val="Arial MT"/>
        <family val="2"/>
      </rPr>
      <t>14.01.008</t>
    </r>
  </si>
  <si>
    <r>
      <rPr>
        <sz val="8"/>
        <rFont val="Arial MT"/>
        <family val="2"/>
      </rPr>
      <t>VIDRO LISO COMUM INCOLOR DE 6MM</t>
    </r>
  </si>
  <si>
    <r>
      <rPr>
        <sz val="8"/>
        <rFont val="Arial MT"/>
        <family val="2"/>
      </rPr>
      <t>14.01.032</t>
    </r>
  </si>
  <si>
    <r>
      <rPr>
        <sz val="8"/>
        <rFont val="Arial MT"/>
        <family val="2"/>
      </rPr>
      <t>VIDRO LISO FOSCO (DESPOLIDO) ESPESS 3 MM</t>
    </r>
  </si>
  <si>
    <r>
      <rPr>
        <sz val="8"/>
        <rFont val="Arial MT"/>
        <family val="2"/>
      </rPr>
      <t>14.01.035</t>
    </r>
  </si>
  <si>
    <r>
      <rPr>
        <sz val="8"/>
        <rFont val="Arial MT"/>
        <family val="2"/>
      </rPr>
      <t>VIDRO IMPRESSO INCOLOR (E=4MM)</t>
    </r>
  </si>
  <si>
    <r>
      <rPr>
        <sz val="8"/>
        <rFont val="Arial MT"/>
        <family val="2"/>
      </rPr>
      <t>14.01.040</t>
    </r>
  </si>
  <si>
    <r>
      <rPr>
        <sz val="8"/>
        <rFont val="Arial MT"/>
        <family val="2"/>
      </rPr>
      <t>VIDRO ARAMADO DE 7/8 MM</t>
    </r>
  </si>
  <si>
    <r>
      <rPr>
        <sz val="8"/>
        <rFont val="Arial MT"/>
        <family val="2"/>
      </rPr>
      <t>14.01.060</t>
    </r>
  </si>
  <si>
    <r>
      <rPr>
        <sz val="8"/>
        <rFont val="Arial MT"/>
        <family val="2"/>
      </rPr>
      <t>FECHAMENTO EM VIDRO LAMINADO 5+5MM INC ACESS ALUM (CX/ELEVADOR)</t>
    </r>
  </si>
  <si>
    <r>
      <rPr>
        <sz val="8"/>
        <rFont val="Arial MT"/>
        <family val="2"/>
      </rPr>
      <t>14.01.062</t>
    </r>
  </si>
  <si>
    <r>
      <rPr>
        <sz val="8"/>
        <rFont val="Arial MT"/>
        <family val="2"/>
      </rPr>
      <t>VIDRO LISO INCOLOR LAMINADO 6MM (3+3MM) COM FILME PVB INCLUSIVE GUARNIÇAO NEOPRENE   USO EXCLUSIVO PADRAO CRECHE</t>
    </r>
  </si>
  <si>
    <r>
      <rPr>
        <sz val="8"/>
        <rFont val="Arial MT"/>
        <family val="2"/>
      </rPr>
      <t>14.01.063</t>
    </r>
  </si>
  <si>
    <r>
      <rPr>
        <sz val="8"/>
        <rFont val="Arial MT"/>
        <family val="2"/>
      </rPr>
      <t>VIDRO  LISO INCOLOR 6MM  INCLUSIVE GUARNIÇAO NEOPRENE USO EXCLUSIVO PADRAO CRECHE</t>
    </r>
  </si>
  <si>
    <r>
      <rPr>
        <sz val="8"/>
        <rFont val="Arial MT"/>
        <family val="2"/>
      </rPr>
      <t>14.01.099</t>
    </r>
  </si>
  <si>
    <r>
      <rPr>
        <sz val="8"/>
        <rFont val="Arial MT"/>
        <family val="2"/>
      </rPr>
      <t>SERVICOS EM VIDROS</t>
    </r>
  </si>
  <si>
    <r>
      <rPr>
        <sz val="8"/>
        <rFont val="Arial MT"/>
        <family val="2"/>
      </rPr>
      <t>14.02.001</t>
    </r>
  </si>
  <si>
    <r>
      <rPr>
        <sz val="8"/>
        <rFont val="Arial MT"/>
        <family val="2"/>
      </rPr>
      <t>EP-01 ESPELHO</t>
    </r>
  </si>
  <si>
    <r>
      <rPr>
        <sz val="8"/>
        <rFont val="Arial MT"/>
        <family val="2"/>
      </rPr>
      <t>14.02.099</t>
    </r>
  </si>
  <si>
    <r>
      <rPr>
        <sz val="8"/>
        <rFont val="Arial MT"/>
        <family val="2"/>
      </rPr>
      <t>SERVICOS DE ESPELHOS</t>
    </r>
  </si>
  <si>
    <r>
      <rPr>
        <sz val="8"/>
        <rFont val="Arial MT"/>
        <family val="2"/>
      </rPr>
      <t>14.60.001</t>
    </r>
  </si>
  <si>
    <r>
      <rPr>
        <sz val="8"/>
        <rFont val="Arial MT"/>
        <family val="2"/>
      </rPr>
      <t>RETIRADA DE VIDRO INCLUSIVE RASPAGEM DE MASSA OU RETIRADA DE BAGUETES</t>
    </r>
  </si>
  <si>
    <r>
      <rPr>
        <sz val="8"/>
        <rFont val="Arial MT"/>
        <family val="2"/>
      </rPr>
      <t>14.60.099</t>
    </r>
  </si>
  <si>
    <r>
      <rPr>
        <sz val="8"/>
        <rFont val="Arial MT"/>
        <family val="2"/>
      </rPr>
      <t>14.70.001</t>
    </r>
  </si>
  <si>
    <r>
      <rPr>
        <sz val="8"/>
        <rFont val="Arial MT"/>
        <family val="2"/>
      </rPr>
      <t>RECOLOCAÇÃO DE VIDRO INCLUSIVE EMASSAMENTO OU RECOLOCACAO DE BAGUETES</t>
    </r>
  </si>
  <si>
    <r>
      <rPr>
        <sz val="8"/>
        <rFont val="Arial MT"/>
        <family val="2"/>
      </rPr>
      <t>14.70.099</t>
    </r>
  </si>
  <si>
    <r>
      <rPr>
        <sz val="8"/>
        <rFont val="Arial MT"/>
        <family val="2"/>
      </rPr>
      <t>RECOLOCACOES DE VIDRO</t>
    </r>
  </si>
  <si>
    <r>
      <rPr>
        <sz val="8"/>
        <rFont val="Arial MT"/>
        <family val="2"/>
      </rPr>
      <t>14.80.001</t>
    </r>
  </si>
  <si>
    <r>
      <rPr>
        <sz val="8"/>
        <rFont val="Arial MT"/>
        <family val="2"/>
      </rPr>
      <t>14.80.099</t>
    </r>
  </si>
  <si>
    <r>
      <rPr>
        <sz val="8"/>
        <rFont val="Arial MT"/>
        <family val="2"/>
      </rPr>
      <t>SERVICOS EM VIDROS  - CONSERVACAO</t>
    </r>
  </si>
  <si>
    <r>
      <rPr>
        <sz val="8"/>
        <rFont val="Arial MT"/>
        <family val="2"/>
      </rPr>
      <t>15.01.001</t>
    </r>
  </si>
  <si>
    <r>
      <rPr>
        <sz val="8"/>
        <rFont val="Arial MT"/>
        <family val="2"/>
      </rPr>
      <t>OLEO EM ESTRUTURA METALICA</t>
    </r>
  </si>
  <si>
    <r>
      <rPr>
        <sz val="8"/>
        <rFont val="Arial MT"/>
        <family val="2"/>
      </rPr>
      <t>15.01.002</t>
    </r>
  </si>
  <si>
    <r>
      <rPr>
        <sz val="8"/>
        <rFont val="Arial MT"/>
        <family val="2"/>
      </rPr>
      <t>GRAFITE EM ESTRUTURA METALICA</t>
    </r>
  </si>
  <si>
    <r>
      <rPr>
        <sz val="8"/>
        <rFont val="Arial MT"/>
        <family val="2"/>
      </rPr>
      <t>15.01.003</t>
    </r>
  </si>
  <si>
    <r>
      <rPr>
        <sz val="8"/>
        <rFont val="Arial MT"/>
        <family val="2"/>
      </rPr>
      <t>PINTURA ALUMINIO EM ESTRUTURA METALICA</t>
    </r>
  </si>
  <si>
    <r>
      <rPr>
        <sz val="8"/>
        <rFont val="Arial MT"/>
        <family val="2"/>
      </rPr>
      <t>15.01.004</t>
    </r>
  </si>
  <si>
    <r>
      <rPr>
        <sz val="8"/>
        <rFont val="Arial MT"/>
        <family val="2"/>
      </rPr>
      <t>ESMALTE EM ESTRUTURA METALICA</t>
    </r>
  </si>
  <si>
    <r>
      <rPr>
        <sz val="8"/>
        <rFont val="Arial MT"/>
        <family val="2"/>
      </rPr>
      <t>15.01.005</t>
    </r>
  </si>
  <si>
    <r>
      <rPr>
        <sz val="8"/>
        <rFont val="Arial MT"/>
        <family val="2"/>
      </rPr>
      <t>PINTURA PARA ESTRUTURA DE ALUMINIO C/ TINTA ESMALTE AUTOMOTIVA</t>
    </r>
  </si>
  <si>
    <r>
      <rPr>
        <sz val="8"/>
        <rFont val="Arial MT"/>
        <family val="2"/>
      </rPr>
      <t>15.01.006</t>
    </r>
  </si>
  <si>
    <r>
      <rPr>
        <sz val="8"/>
        <rFont val="Arial MT"/>
        <family val="2"/>
      </rPr>
      <t>ESMALTE A BASE DE ÁGUA EM ESTRUTURA METÁLICA</t>
    </r>
  </si>
  <si>
    <r>
      <rPr>
        <sz val="8"/>
        <rFont val="Arial MT"/>
        <family val="2"/>
      </rPr>
      <t>15.01.010</t>
    </r>
  </si>
  <si>
    <r>
      <rPr>
        <sz val="8"/>
        <rFont val="Arial MT"/>
        <family val="2"/>
      </rPr>
      <t>OLEO SEM APAREL E EMASS PREVIOS EM ESTRUT DE MAD APARENTE (GALPOES)</t>
    </r>
  </si>
  <si>
    <r>
      <rPr>
        <sz val="8"/>
        <rFont val="Arial MT"/>
        <family val="2"/>
      </rPr>
      <t>15.01.012</t>
    </r>
  </si>
  <si>
    <r>
      <rPr>
        <sz val="8"/>
        <rFont val="Arial MT"/>
        <family val="2"/>
      </rPr>
      <t>ESMALTE S/APAREL EMASS PREVIOS EM ESTRUTURA DE MADEIRA APARENTES</t>
    </r>
  </si>
  <si>
    <r>
      <rPr>
        <sz val="8"/>
        <rFont val="Arial MT"/>
        <family val="2"/>
      </rPr>
      <t>15.01.013</t>
    </r>
  </si>
  <si>
    <r>
      <rPr>
        <sz val="8"/>
        <rFont val="Arial MT"/>
        <family val="2"/>
      </rPr>
      <t>ESMALTE A BASE DE ÁGUA SEM APARELHAMENTO E EMASSAMENTO PRÉVIOS EM ESTRUTURA DE MADEIRA</t>
    </r>
  </si>
  <si>
    <r>
      <rPr>
        <sz val="8"/>
        <rFont val="Arial MT"/>
        <family val="2"/>
      </rPr>
      <t>15.01.014</t>
    </r>
  </si>
  <si>
    <r>
      <rPr>
        <sz val="8"/>
        <rFont val="Arial MT"/>
        <family val="2"/>
      </rPr>
      <t>APLICAÇAO DE IMUNIZANTE CUPINICIDA EM MADEIRA.</t>
    </r>
  </si>
  <si>
    <r>
      <rPr>
        <sz val="8"/>
        <rFont val="Arial MT"/>
        <family val="2"/>
      </rPr>
      <t>15.01.015</t>
    </r>
  </si>
  <si>
    <r>
      <rPr>
        <sz val="8"/>
        <rFont val="Arial MT"/>
        <family val="2"/>
      </rPr>
      <t>15.01.029</t>
    </r>
  </si>
  <si>
    <r>
      <rPr>
        <sz val="8"/>
        <rFont val="Arial MT"/>
        <family val="2"/>
      </rPr>
      <t>SERVIÇO GALVANIZACAO A FOGO - ESTRUTURAS</t>
    </r>
  </si>
  <si>
    <r>
      <rPr>
        <sz val="8"/>
        <rFont val="Arial MT"/>
        <family val="2"/>
      </rPr>
      <t>15.01.032</t>
    </r>
  </si>
  <si>
    <r>
      <rPr>
        <sz val="8"/>
        <rFont val="Arial MT"/>
        <family val="2"/>
      </rPr>
      <t>PRIMER P/ GALVANIZADOS (GALVITE/SIMILAR) - ESTRUTURAS</t>
    </r>
  </si>
  <si>
    <r>
      <rPr>
        <sz val="8"/>
        <rFont val="Arial MT"/>
        <family val="2"/>
      </rPr>
      <t>15.01.035</t>
    </r>
  </si>
  <si>
    <r>
      <rPr>
        <sz val="8"/>
        <rFont val="Arial MT"/>
        <family val="2"/>
      </rPr>
      <t>FUNDO ANTI-OXIDANTE EM ESTRUTURAS</t>
    </r>
  </si>
  <si>
    <r>
      <rPr>
        <sz val="8"/>
        <rFont val="Arial MT"/>
        <family val="2"/>
      </rPr>
      <t>15.01.099</t>
    </r>
  </si>
  <si>
    <r>
      <rPr>
        <sz val="8"/>
        <rFont val="Arial MT"/>
        <family val="2"/>
      </rPr>
      <t>PINTURAS EM ESTRUTURAS</t>
    </r>
  </si>
  <si>
    <r>
      <rPr>
        <sz val="8"/>
        <rFont val="Arial MT"/>
        <family val="2"/>
      </rPr>
      <t>15.02.003</t>
    </r>
  </si>
  <si>
    <r>
      <rPr>
        <sz val="8"/>
        <rFont val="Arial MT"/>
        <family val="2"/>
      </rPr>
      <t>MASSA NIVELADORA PARA INTERIOR</t>
    </r>
  </si>
  <si>
    <r>
      <rPr>
        <sz val="8"/>
        <rFont val="Arial MT"/>
        <family val="2"/>
      </rPr>
      <t>15.02.005</t>
    </r>
  </si>
  <si>
    <r>
      <rPr>
        <sz val="8"/>
        <rFont val="Arial MT"/>
        <family val="2"/>
      </rPr>
      <t>TINTA LATEX ECONOMICA</t>
    </r>
  </si>
  <si>
    <r>
      <rPr>
        <sz val="8"/>
        <rFont val="Arial MT"/>
        <family val="2"/>
      </rPr>
      <t>15.02.006</t>
    </r>
  </si>
  <si>
    <r>
      <rPr>
        <sz val="8"/>
        <rFont val="Arial MT"/>
        <family val="2"/>
      </rPr>
      <t>LATEX COM MASSA NIVELADORA PARA INTERIOR</t>
    </r>
  </si>
  <si>
    <r>
      <rPr>
        <sz val="8"/>
        <rFont val="Arial MT"/>
        <family val="2"/>
      </rPr>
      <t>15.02.007</t>
    </r>
  </si>
  <si>
    <r>
      <rPr>
        <sz val="8"/>
        <rFont val="Arial MT"/>
        <family val="2"/>
      </rPr>
      <t>15.02.008</t>
    </r>
  </si>
  <si>
    <r>
      <rPr>
        <sz val="8"/>
        <rFont val="Arial MT"/>
        <family val="2"/>
      </rPr>
      <t>TINTA A BASE AGUA COM PRINCIPIO ATIVO CONTROLE CONTRA INSETOS APLICADA EM PAREDE  (DUAS DEMAOS)</t>
    </r>
  </si>
  <si>
    <r>
      <rPr>
        <sz val="8"/>
        <rFont val="Arial MT"/>
        <family val="2"/>
      </rPr>
      <t>15.02.010</t>
    </r>
  </si>
  <si>
    <r>
      <rPr>
        <sz val="8"/>
        <rFont val="Arial MT"/>
        <family val="2"/>
      </rPr>
      <t>TINTA LATEX ECONOMICA EM ELEMENTO VAZADO</t>
    </r>
  </si>
  <si>
    <r>
      <rPr>
        <sz val="8"/>
        <rFont val="Arial MT"/>
        <family val="2"/>
      </rPr>
      <t>15.02.014</t>
    </r>
  </si>
  <si>
    <r>
      <rPr>
        <sz val="8"/>
        <rFont val="Arial MT"/>
        <family val="2"/>
      </rPr>
      <t>OLEO COM MASSA NIVELADORA</t>
    </r>
  </si>
  <si>
    <r>
      <rPr>
        <sz val="8"/>
        <rFont val="Arial MT"/>
        <family val="2"/>
      </rPr>
      <t>15.02.015</t>
    </r>
  </si>
  <si>
    <r>
      <rPr>
        <sz val="8"/>
        <rFont val="Arial MT"/>
        <family val="2"/>
      </rPr>
      <t>OLEO</t>
    </r>
  </si>
  <si>
    <r>
      <rPr>
        <sz val="8"/>
        <rFont val="Arial MT"/>
        <family val="2"/>
      </rPr>
      <t>15.02.018</t>
    </r>
  </si>
  <si>
    <r>
      <rPr>
        <sz val="8"/>
        <rFont val="Arial MT"/>
        <family val="2"/>
      </rPr>
      <t>ESMALTE A BASE DE AGUA</t>
    </r>
  </si>
  <si>
    <r>
      <rPr>
        <sz val="8"/>
        <rFont val="Arial MT"/>
        <family val="2"/>
      </rPr>
      <t>15.02.019</t>
    </r>
  </si>
  <si>
    <r>
      <rPr>
        <sz val="8"/>
        <rFont val="Arial MT"/>
        <family val="2"/>
      </rPr>
      <t>ESMALTE</t>
    </r>
  </si>
  <si>
    <r>
      <rPr>
        <sz val="8"/>
        <rFont val="Arial MT"/>
        <family val="2"/>
      </rPr>
      <t>15.02.020</t>
    </r>
  </si>
  <si>
    <r>
      <rPr>
        <sz val="8"/>
        <rFont val="Arial MT"/>
        <family val="2"/>
      </rPr>
      <t>MASSA NIVELADORA PARA INTERIOR (AREAS MOLHADAS)</t>
    </r>
  </si>
  <si>
    <r>
      <rPr>
        <sz val="8"/>
        <rFont val="Arial MT"/>
        <family val="2"/>
      </rPr>
      <t>15.02.025</t>
    </r>
  </si>
  <si>
    <r>
      <rPr>
        <sz val="8"/>
        <rFont val="Arial MT"/>
        <family val="2"/>
      </rPr>
      <t>TINTA LATEX STANDARD</t>
    </r>
  </si>
  <si>
    <r>
      <rPr>
        <sz val="8"/>
        <rFont val="Arial MT"/>
        <family val="2"/>
      </rPr>
      <t>15.02.026</t>
    </r>
  </si>
  <si>
    <r>
      <rPr>
        <sz val="8"/>
        <rFont val="Arial MT"/>
        <family val="2"/>
      </rPr>
      <t>TINTA LATEX STANDARD COM MASSA NIVELADORA</t>
    </r>
  </si>
  <si>
    <r>
      <rPr>
        <sz val="8"/>
        <rFont val="Arial MT"/>
        <family val="2"/>
      </rPr>
      <t>15.02.028</t>
    </r>
  </si>
  <si>
    <r>
      <rPr>
        <sz val="8"/>
        <rFont val="Arial MT"/>
        <family val="2"/>
      </rPr>
      <t>TINTA A BASE AGUA COM PRINCIPIO ATIVO CONTROLE CONTRA INSETOS APLICADO EM FORRO  (DUAS DEMAOS)</t>
    </r>
  </si>
  <si>
    <r>
      <rPr>
        <sz val="8"/>
        <rFont val="Arial MT"/>
        <family val="2"/>
      </rPr>
      <t>15.02.040</t>
    </r>
  </si>
  <si>
    <r>
      <rPr>
        <sz val="8"/>
        <rFont val="Arial MT"/>
        <family val="2"/>
      </rPr>
      <t>VERNIZ RETARDANTE DE CHAMA APLICADO EM SUPERFICIE DE MADEIRA ACABAMENTO TRANSPARENTE COM DUAS DEMÃOS</t>
    </r>
  </si>
  <si>
    <r>
      <rPr>
        <sz val="8"/>
        <rFont val="Arial MT"/>
        <family val="2"/>
      </rPr>
      <t>15.02.041</t>
    </r>
  </si>
  <si>
    <r>
      <rPr>
        <sz val="8"/>
        <rFont val="Arial MT"/>
        <family val="2"/>
      </rPr>
      <t>VERNIZ SELANTE RESISTENTE À ABRASÃO APLICADO SOBRE VERNIZ RETARDANTE EM SUPERFICIE DE MADEIRA ACABAMENTO TRANSPARENTE COM DUAS DEMÃOS</t>
    </r>
  </si>
  <si>
    <r>
      <rPr>
        <sz val="8"/>
        <rFont val="Arial MT"/>
        <family val="2"/>
      </rPr>
      <t>15.02.050</t>
    </r>
  </si>
  <si>
    <r>
      <rPr>
        <sz val="8"/>
        <rFont val="Arial MT"/>
        <family val="2"/>
      </rPr>
      <t>OLEO EM FORRO DE MADEIRA</t>
    </r>
  </si>
  <si>
    <r>
      <rPr>
        <sz val="8"/>
        <rFont val="Arial MT"/>
        <family val="2"/>
      </rPr>
      <t>15.02.052</t>
    </r>
  </si>
  <si>
    <r>
      <rPr>
        <sz val="8"/>
        <rFont val="Arial MT"/>
        <family val="2"/>
      </rPr>
      <t>ESMALTE EM FORRO DE MADEIRA</t>
    </r>
  </si>
  <si>
    <r>
      <rPr>
        <sz val="8"/>
        <rFont val="Arial MT"/>
        <family val="2"/>
      </rPr>
      <t>15.02.053</t>
    </r>
  </si>
  <si>
    <r>
      <rPr>
        <sz val="8"/>
        <rFont val="Arial MT"/>
        <family val="2"/>
      </rPr>
      <t>ESMALTE A BASE DE AGUA EM FORRO DE MADEIRA</t>
    </r>
  </si>
  <si>
    <r>
      <rPr>
        <sz val="8"/>
        <rFont val="Arial MT"/>
        <family val="2"/>
      </rPr>
      <t>15.02.055</t>
    </r>
  </si>
  <si>
    <r>
      <rPr>
        <sz val="8"/>
        <rFont val="Arial MT"/>
        <family val="2"/>
      </rPr>
      <t>ENVERNIZAMENTO EM FORRO DE MADEIRA</t>
    </r>
  </si>
  <si>
    <r>
      <rPr>
        <sz val="8"/>
        <rFont val="Arial MT"/>
        <family val="2"/>
      </rPr>
      <t>15.02.061</t>
    </r>
  </si>
  <si>
    <r>
      <rPr>
        <sz val="8"/>
        <rFont val="Arial MT"/>
        <family val="2"/>
      </rPr>
      <t>TINTA LATEX STANDARD EM SUPERFICIE DE GESSO</t>
    </r>
  </si>
  <si>
    <r>
      <rPr>
        <sz val="8"/>
        <rFont val="Arial MT"/>
        <family val="2"/>
      </rPr>
      <t>15.02.062</t>
    </r>
  </si>
  <si>
    <r>
      <rPr>
        <sz val="8"/>
        <rFont val="Arial MT"/>
        <family val="2"/>
      </rPr>
      <t>TINTA LATEX ECONOMICA EM SUPERFICIE DE GESSO</t>
    </r>
  </si>
  <si>
    <r>
      <rPr>
        <sz val="8"/>
        <rFont val="Arial MT"/>
        <family val="2"/>
      </rPr>
      <t>15.02.080</t>
    </r>
  </si>
  <si>
    <r>
      <rPr>
        <sz val="8"/>
        <rFont val="Arial MT"/>
        <family val="2"/>
      </rPr>
      <t>TINTA LATEX PARA PISO</t>
    </r>
  </si>
  <si>
    <r>
      <rPr>
        <sz val="8"/>
        <rFont val="Arial MT"/>
        <family val="2"/>
      </rPr>
      <t>15.02.099</t>
    </r>
  </si>
  <si>
    <r>
      <rPr>
        <sz val="8"/>
        <rFont val="Arial MT"/>
        <family val="2"/>
      </rPr>
      <t>PINTURAS EM FORROS/PAREDES INTERNAS</t>
    </r>
  </si>
  <si>
    <r>
      <rPr>
        <sz val="8"/>
        <rFont val="Arial MT"/>
        <family val="2"/>
      </rPr>
      <t>15.03.002</t>
    </r>
  </si>
  <si>
    <r>
      <rPr>
        <sz val="8"/>
        <rFont val="Arial MT"/>
        <family val="2"/>
      </rPr>
      <t>MASSA NIVELADORA A BASE DE AGUA EM ESQUADRIAS DE MADEIRA</t>
    </r>
  </si>
  <si>
    <r>
      <rPr>
        <sz val="8"/>
        <rFont val="Arial MT"/>
        <family val="2"/>
      </rPr>
      <t>15.03.003</t>
    </r>
  </si>
  <si>
    <r>
      <rPr>
        <sz val="8"/>
        <rFont val="Arial MT"/>
        <family val="2"/>
      </rPr>
      <t>ÓLEO SEM MASSA NIVELADORA EM ESQUADRIAS DE MADEIRA</t>
    </r>
  </si>
  <si>
    <r>
      <rPr>
        <sz val="8"/>
        <rFont val="Arial MT"/>
        <family val="2"/>
      </rPr>
      <t>15.03.005</t>
    </r>
  </si>
  <si>
    <r>
      <rPr>
        <sz val="8"/>
        <rFont val="Arial MT"/>
        <family val="2"/>
      </rPr>
      <t>OLEO EM MADEIRA SEM APARELHAMENTO E EMASS PREVIOS (PORTOES-CERCAS)</t>
    </r>
  </si>
  <si>
    <r>
      <rPr>
        <sz val="8"/>
        <rFont val="Arial MT"/>
        <family val="2"/>
      </rPr>
      <t>15.03.006</t>
    </r>
  </si>
  <si>
    <r>
      <rPr>
        <sz val="8"/>
        <rFont val="Arial MT"/>
        <family val="2"/>
      </rPr>
      <t>ESMALTE SEM MASSA NIVELADORA EM ESQUADRIAS DE MADEIRA</t>
    </r>
  </si>
  <si>
    <r>
      <rPr>
        <sz val="8"/>
        <rFont val="Arial MT"/>
        <family val="2"/>
      </rPr>
      <t>15.03.008</t>
    </r>
  </si>
  <si>
    <r>
      <rPr>
        <sz val="8"/>
        <rFont val="Arial MT"/>
        <family val="2"/>
      </rPr>
      <t>OLEO COM MASSA NIVELADORA EM ESQUADRIAS DE MADEIRA</t>
    </r>
  </si>
  <si>
    <r>
      <rPr>
        <sz val="8"/>
        <rFont val="Arial MT"/>
        <family val="2"/>
      </rPr>
      <t>15.03.009</t>
    </r>
  </si>
  <si>
    <r>
      <rPr>
        <sz val="8"/>
        <rFont val="Arial MT"/>
        <family val="2"/>
      </rPr>
      <t>ESMALTE EM CERCAS PORTOES E GRADIS</t>
    </r>
  </si>
  <si>
    <r>
      <rPr>
        <sz val="8"/>
        <rFont val="Arial MT"/>
        <family val="2"/>
      </rPr>
      <t>15.03.010</t>
    </r>
  </si>
  <si>
    <r>
      <rPr>
        <sz val="8"/>
        <rFont val="Arial MT"/>
        <family val="2"/>
      </rPr>
      <t>VERNIZ PLASTICO BASE POLIURET EM ESQUADRIAS E PECAS MADEIRA EXTERNA</t>
    </r>
  </si>
  <si>
    <r>
      <rPr>
        <sz val="8"/>
        <rFont val="Arial MT"/>
        <family val="2"/>
      </rPr>
      <t>15.03.011</t>
    </r>
  </si>
  <si>
    <r>
      <rPr>
        <sz val="8"/>
        <rFont val="Arial MT"/>
        <family val="2"/>
      </rPr>
      <t>ESMALTE COM MASSA NIVELADORA EM ESQUADRIAS DE MADEIRA</t>
    </r>
  </si>
  <si>
    <r>
      <rPr>
        <sz val="8"/>
        <rFont val="Arial MT"/>
        <family val="2"/>
      </rPr>
      <t>15.03.012</t>
    </r>
  </si>
  <si>
    <r>
      <rPr>
        <sz val="8"/>
        <rFont val="Arial MT"/>
        <family val="2"/>
      </rPr>
      <t>ENVERNIZAMENTO EM ESQUADRIAS DE MADEIRA</t>
    </r>
  </si>
  <si>
    <r>
      <rPr>
        <sz val="8"/>
        <rFont val="Arial MT"/>
        <family val="2"/>
      </rPr>
      <t>15.03.020</t>
    </r>
  </si>
  <si>
    <r>
      <rPr>
        <sz val="8"/>
        <rFont val="Arial MT"/>
        <family val="2"/>
      </rPr>
      <t>OLEO EM ESQUADRIAS DE FERRO</t>
    </r>
  </si>
  <si>
    <r>
      <rPr>
        <sz val="8"/>
        <rFont val="Arial MT"/>
        <family val="2"/>
      </rPr>
      <t>15.03.021</t>
    </r>
  </si>
  <si>
    <r>
      <rPr>
        <sz val="8"/>
        <rFont val="Arial MT"/>
        <family val="2"/>
      </rPr>
      <t>ESMALTE EM ESQUADRIAS DE FERRO</t>
    </r>
  </si>
  <si>
    <r>
      <rPr>
        <sz val="8"/>
        <rFont val="Arial MT"/>
        <family val="2"/>
      </rPr>
      <t>15.03.022</t>
    </r>
  </si>
  <si>
    <r>
      <rPr>
        <sz val="8"/>
        <rFont val="Arial MT"/>
        <family val="2"/>
      </rPr>
      <t>GRAFITE EM ESQUADRIAS DE FERRO</t>
    </r>
  </si>
  <si>
    <r>
      <rPr>
        <sz val="8"/>
        <rFont val="Arial MT"/>
        <family val="2"/>
      </rPr>
      <t>15.03.024</t>
    </r>
  </si>
  <si>
    <r>
      <rPr>
        <sz val="8"/>
        <rFont val="Arial MT"/>
        <family val="2"/>
      </rPr>
      <t>PINTURA ALUMINIO EM ESQUADRIAS DE FERRO</t>
    </r>
  </si>
  <si>
    <r>
      <rPr>
        <sz val="8"/>
        <rFont val="Arial MT"/>
        <family val="2"/>
      </rPr>
      <t>15.03.025</t>
    </r>
  </si>
  <si>
    <r>
      <rPr>
        <sz val="8"/>
        <rFont val="Arial MT"/>
        <family val="2"/>
      </rPr>
      <t>ESMALTE A BASE DE AGUA SEM MASSA NIVELADORA EM ESQUADRIAS DE MADEIRA</t>
    </r>
  </si>
  <si>
    <r>
      <rPr>
        <sz val="8"/>
        <rFont val="Arial MT"/>
        <family val="2"/>
      </rPr>
      <t>15.03.026</t>
    </r>
  </si>
  <si>
    <r>
      <rPr>
        <sz val="8"/>
        <rFont val="Arial MT"/>
        <family val="2"/>
      </rPr>
      <t>ESMALTE A BASE DE AGUA COM MASSA NIVELADORA EM ESQUADRIAS DE MADEIRA</t>
    </r>
  </si>
  <si>
    <r>
      <rPr>
        <sz val="8"/>
        <rFont val="Arial MT"/>
        <family val="2"/>
      </rPr>
      <t>15.03.027</t>
    </r>
  </si>
  <si>
    <r>
      <rPr>
        <sz val="8"/>
        <rFont val="Arial MT"/>
        <family val="2"/>
      </rPr>
      <t>ESMALTE A BASE DE AGUA EM CERCAS, PORTÕES E GRADIS</t>
    </r>
  </si>
  <si>
    <r>
      <rPr>
        <sz val="8"/>
        <rFont val="Arial MT"/>
        <family val="2"/>
      </rPr>
      <t>15.03.028</t>
    </r>
  </si>
  <si>
    <r>
      <rPr>
        <sz val="8"/>
        <rFont val="Arial MT"/>
        <family val="2"/>
      </rPr>
      <t>ESMALTE A BASE DE AGUA EM ESQUADRIAS DE FERRO</t>
    </r>
  </si>
  <si>
    <r>
      <rPr>
        <sz val="8"/>
        <rFont val="Arial MT"/>
        <family val="2"/>
      </rPr>
      <t>15.03.029</t>
    </r>
  </si>
  <si>
    <r>
      <rPr>
        <sz val="8"/>
        <rFont val="Arial MT"/>
        <family val="2"/>
      </rPr>
      <t>15.03.032</t>
    </r>
  </si>
  <si>
    <r>
      <rPr>
        <sz val="8"/>
        <rFont val="Arial MT"/>
        <family val="2"/>
      </rPr>
      <t>PRIMER P/ GALVANIZADOS (GALVIT/SIMILAR) - ESQUADRIAS</t>
    </r>
  </si>
  <si>
    <r>
      <rPr>
        <sz val="8"/>
        <rFont val="Arial MT"/>
        <family val="2"/>
      </rPr>
      <t>15.03.035</t>
    </r>
  </si>
  <si>
    <r>
      <rPr>
        <sz val="8"/>
        <rFont val="Arial MT"/>
        <family val="2"/>
      </rPr>
      <t>FUNDO ANTI-OXIDANTE EM ESQUADRIAS</t>
    </r>
  </si>
  <si>
    <r>
      <rPr>
        <sz val="8"/>
        <rFont val="Arial MT"/>
        <family val="2"/>
      </rPr>
      <t>15.03.040</t>
    </r>
  </si>
  <si>
    <r>
      <rPr>
        <sz val="8"/>
        <rFont val="Arial MT"/>
        <family val="2"/>
      </rPr>
      <t>OLEO EM RODAPES, BAGUETES E MOLDURAS DE MADEIRA</t>
    </r>
  </si>
  <si>
    <r>
      <rPr>
        <sz val="8"/>
        <rFont val="Arial MT"/>
        <family val="2"/>
      </rPr>
      <t>15.03.041</t>
    </r>
  </si>
  <si>
    <r>
      <rPr>
        <sz val="8"/>
        <rFont val="Arial MT"/>
        <family val="2"/>
      </rPr>
      <t>ESMALTE EM RODAPES, BAGUETES E MOLDURAS DE MADEIRA</t>
    </r>
  </si>
  <si>
    <r>
      <rPr>
        <sz val="8"/>
        <rFont val="Arial MT"/>
        <family val="2"/>
      </rPr>
      <t>15.03.042</t>
    </r>
  </si>
  <si>
    <r>
      <rPr>
        <sz val="8"/>
        <rFont val="Arial MT"/>
        <family val="2"/>
      </rPr>
      <t>ESMALTE A BASE DE AGUA EM RODAPES BAGUETES E MOLDURAS DE MADEIRA</t>
    </r>
  </si>
  <si>
    <r>
      <rPr>
        <sz val="8"/>
        <rFont val="Arial MT"/>
        <family val="2"/>
      </rPr>
      <t>15.03.050</t>
    </r>
  </si>
  <si>
    <r>
      <rPr>
        <sz val="8"/>
        <rFont val="Arial MT"/>
        <family val="2"/>
      </rPr>
      <t>ENVERNIZAMENTO DE RODAPES,BAGUETES OU MOLDURAS DE MADEIRA</t>
    </r>
  </si>
  <si>
    <r>
      <rPr>
        <sz val="8"/>
        <rFont val="Arial MT"/>
        <family val="2"/>
      </rPr>
      <t>15.03.060</t>
    </r>
  </si>
  <si>
    <r>
      <rPr>
        <sz val="8"/>
        <rFont val="Arial MT"/>
        <family val="2"/>
      </rPr>
      <t>FACE EXTERNA DE CALHAS/CONDUTORES COM TINTA SINTETICA (ESMALTE)</t>
    </r>
  </si>
  <si>
    <r>
      <rPr>
        <sz val="8"/>
        <rFont val="Arial MT"/>
        <family val="2"/>
      </rPr>
      <t>15.03.061</t>
    </r>
  </si>
  <si>
    <r>
      <rPr>
        <sz val="8"/>
        <rFont val="Arial MT"/>
        <family val="2"/>
      </rPr>
      <t>FACE INTERNA DE CALHAS COM TINTA BETUMINOSA</t>
    </r>
  </si>
  <si>
    <r>
      <rPr>
        <sz val="8"/>
        <rFont val="Arial MT"/>
        <family val="2"/>
      </rPr>
      <t>15.03.062</t>
    </r>
  </si>
  <si>
    <r>
      <rPr>
        <sz val="8"/>
        <rFont val="Arial MT"/>
        <family val="2"/>
      </rPr>
      <t>FACE APARENTE DE RUFOS/RINCOES COM TINTA BETUMINOSA</t>
    </r>
  </si>
  <si>
    <r>
      <rPr>
        <sz val="8"/>
        <rFont val="Arial MT"/>
        <family val="2"/>
      </rPr>
      <t>15.03.063</t>
    </r>
  </si>
  <si>
    <r>
      <rPr>
        <sz val="8"/>
        <rFont val="Arial MT"/>
        <family val="2"/>
      </rPr>
      <t>FACE EXTERNA DE CALHAS/CONDUTORES COM TINTA A OLEO</t>
    </r>
  </si>
  <si>
    <r>
      <rPr>
        <sz val="8"/>
        <rFont val="Arial MT"/>
        <family val="2"/>
      </rPr>
      <t>15.03.064</t>
    </r>
  </si>
  <si>
    <r>
      <rPr>
        <sz val="8"/>
        <rFont val="Arial MT"/>
        <family val="2"/>
      </rPr>
      <t>FACE EXTERNA DE CALHAS/CONDUTORES COM ESMALTE A BASE DE AGUA</t>
    </r>
  </si>
  <si>
    <r>
      <rPr>
        <sz val="8"/>
        <rFont val="Arial MT"/>
        <family val="2"/>
      </rPr>
      <t>15.03.068</t>
    </r>
  </si>
  <si>
    <r>
      <rPr>
        <sz val="8"/>
        <rFont val="Arial MT"/>
        <family val="2"/>
      </rPr>
      <t>PINTURA DUAS DEMÃOS ESMALTE FACE APARENTE DE TUBULAÇÃO Ø 3/4"</t>
    </r>
  </si>
  <si>
    <r>
      <rPr>
        <sz val="8"/>
        <rFont val="Arial MT"/>
        <family val="2"/>
      </rPr>
      <t>15.03.069</t>
    </r>
  </si>
  <si>
    <r>
      <rPr>
        <sz val="8"/>
        <rFont val="Arial MT"/>
        <family val="2"/>
      </rPr>
      <t>PINTURA DUAS DEMÃOS ESMALTE FACE APARENTE DE TUBULAÇÃO Ø1"</t>
    </r>
  </si>
  <si>
    <r>
      <rPr>
        <sz val="8"/>
        <rFont val="Arial MT"/>
        <family val="2"/>
      </rPr>
      <t>15.03.072</t>
    </r>
  </si>
  <si>
    <r>
      <rPr>
        <sz val="8"/>
        <rFont val="Arial MT"/>
        <family val="2"/>
      </rPr>
      <t>PINTURA DUAS DEMÃOS ESMALTE FACE APARENTE DE TUBULAÇÃO Ø1 1/4"</t>
    </r>
  </si>
  <si>
    <r>
      <rPr>
        <sz val="8"/>
        <rFont val="Arial MT"/>
        <family val="2"/>
      </rPr>
      <t>15.03.073</t>
    </r>
  </si>
  <si>
    <r>
      <rPr>
        <sz val="8"/>
        <rFont val="Arial MT"/>
        <family val="2"/>
      </rPr>
      <t>PINTURA DUAS DEMÃOS ESMALTE FACE APARENTE DE TUBULAÇÃO Ø1 1/2"</t>
    </r>
  </si>
  <si>
    <r>
      <rPr>
        <sz val="8"/>
        <rFont val="Arial MT"/>
        <family val="2"/>
      </rPr>
      <t>15.03.074</t>
    </r>
  </si>
  <si>
    <r>
      <rPr>
        <sz val="8"/>
        <rFont val="Arial MT"/>
        <family val="2"/>
      </rPr>
      <t>PINTURA DUAS DEMÃOS ESMALTE FACE APARENTE DE TUBULAÇÃO Ø 2"</t>
    </r>
  </si>
  <si>
    <r>
      <rPr>
        <sz val="8"/>
        <rFont val="Arial MT"/>
        <family val="2"/>
      </rPr>
      <t>15.03.075</t>
    </r>
  </si>
  <si>
    <r>
      <rPr>
        <sz val="8"/>
        <rFont val="Arial MT"/>
        <family val="2"/>
      </rPr>
      <t>PINTURA DUAS DEMÃOS ESMALTE FACE APARENTE DE TUBULAÇÃO Ø 2 1/2"</t>
    </r>
  </si>
  <si>
    <r>
      <rPr>
        <sz val="8"/>
        <rFont val="Arial MT"/>
        <family val="2"/>
      </rPr>
      <t>15.03.076</t>
    </r>
  </si>
  <si>
    <r>
      <rPr>
        <sz val="8"/>
        <rFont val="Arial MT"/>
        <family val="2"/>
      </rPr>
      <t>PINTURA DUAS DEMÃOS ESMALTE FACE APARENTE DE TUBULAÇÃO Ø 3"</t>
    </r>
  </si>
  <si>
    <r>
      <rPr>
        <sz val="8"/>
        <rFont val="Arial MT"/>
        <family val="2"/>
      </rPr>
      <t>15.03.077</t>
    </r>
  </si>
  <si>
    <r>
      <rPr>
        <sz val="8"/>
        <rFont val="Arial MT"/>
        <family val="2"/>
      </rPr>
      <t>PINTURA DUAS DEMÃOS ESMALTE FACE APARENTE DE TUBULAÇÃO Ø 4"</t>
    </r>
  </si>
  <si>
    <r>
      <rPr>
        <sz val="8"/>
        <rFont val="Arial MT"/>
        <family val="2"/>
      </rPr>
      <t>15.03.078</t>
    </r>
  </si>
  <si>
    <r>
      <rPr>
        <sz val="8"/>
        <rFont val="Arial MT"/>
        <family val="2"/>
      </rPr>
      <t>15.03.079</t>
    </r>
  </si>
  <si>
    <r>
      <rPr>
        <sz val="8"/>
        <rFont val="Arial MT"/>
        <family val="2"/>
      </rPr>
      <t>PINTURA DUAS DEMÃOS ESMALTE FACE APARENTE DE TUBULAÇÃO PVC  Ø 2"</t>
    </r>
  </si>
  <si>
    <r>
      <rPr>
        <sz val="8"/>
        <rFont val="Arial MT"/>
        <family val="2"/>
      </rPr>
      <t>15.03.080</t>
    </r>
  </si>
  <si>
    <r>
      <rPr>
        <sz val="8"/>
        <rFont val="Arial MT"/>
        <family val="2"/>
      </rPr>
      <t>PINTURA DUAS DEMÃOS ESMALTE FACE APARENTE DE TUBULAÇÃO PVC Ø  3"</t>
    </r>
  </si>
  <si>
    <r>
      <rPr>
        <sz val="8"/>
        <rFont val="Arial MT"/>
        <family val="2"/>
      </rPr>
      <t>15.03.081</t>
    </r>
  </si>
  <si>
    <r>
      <rPr>
        <sz val="8"/>
        <rFont val="Arial MT"/>
        <family val="2"/>
      </rPr>
      <t>PINTURA DUAS DEMÃOS ESMALTE FACE APARENTE DE TUBULAÇÃO PVC Ø 4"</t>
    </r>
  </si>
  <si>
    <r>
      <rPr>
        <sz val="8"/>
        <rFont val="Arial MT"/>
        <family val="2"/>
      </rPr>
      <t>15.03.082</t>
    </r>
  </si>
  <si>
    <r>
      <rPr>
        <sz val="8"/>
        <rFont val="Arial MT"/>
        <family val="2"/>
      </rPr>
      <t>PINTURA DUAS DEMÃOS ESMALTE FACE APARENTE DE TUBULAÇÃO PVC Ø 6"</t>
    </r>
  </si>
  <si>
    <r>
      <rPr>
        <sz val="8"/>
        <rFont val="Arial MT"/>
        <family val="2"/>
      </rPr>
      <t>15.03.099</t>
    </r>
  </si>
  <si>
    <r>
      <rPr>
        <sz val="8"/>
        <rFont val="Arial MT"/>
        <family val="2"/>
      </rPr>
      <t>PINTURAS EM ESQUADRIAS</t>
    </r>
  </si>
  <si>
    <r>
      <rPr>
        <sz val="8"/>
        <rFont val="Arial MT"/>
        <family val="2"/>
      </rPr>
      <t>15.04.001</t>
    </r>
  </si>
  <si>
    <r>
      <rPr>
        <sz val="8"/>
        <rFont val="Arial MT"/>
        <family val="2"/>
      </rPr>
      <t>CAIACAO</t>
    </r>
  </si>
  <si>
    <r>
      <rPr>
        <sz val="8"/>
        <rFont val="Arial MT"/>
        <family val="2"/>
      </rPr>
      <t>15.04.005</t>
    </r>
  </si>
  <si>
    <r>
      <rPr>
        <sz val="8"/>
        <rFont val="Arial MT"/>
        <family val="2"/>
      </rPr>
      <t>TINTA LÁTEX ECONÔMICA</t>
    </r>
  </si>
  <si>
    <r>
      <rPr>
        <sz val="8"/>
        <rFont val="Arial MT"/>
        <family val="2"/>
      </rPr>
      <t>15.04.006</t>
    </r>
  </si>
  <si>
    <r>
      <rPr>
        <sz val="8"/>
        <rFont val="Arial MT"/>
        <family val="2"/>
      </rPr>
      <t>15.04.007</t>
    </r>
  </si>
  <si>
    <r>
      <rPr>
        <sz val="8"/>
        <rFont val="Arial MT"/>
        <family val="2"/>
      </rPr>
      <t>MASSA NIVELADORA PARA EXTERIOR</t>
    </r>
  </si>
  <si>
    <r>
      <rPr>
        <sz val="8"/>
        <rFont val="Arial MT"/>
        <family val="2"/>
      </rPr>
      <t>15.04.008</t>
    </r>
  </si>
  <si>
    <r>
      <rPr>
        <sz val="8"/>
        <rFont val="Arial MT"/>
        <family val="2"/>
      </rPr>
      <t>LATEX EM ELEMENTO VAZADO</t>
    </r>
  </si>
  <si>
    <r>
      <rPr>
        <sz val="8"/>
        <rFont val="Arial MT"/>
        <family val="2"/>
      </rPr>
      <t>15.04.009</t>
    </r>
  </si>
  <si>
    <r>
      <rPr>
        <sz val="8"/>
        <rFont val="Arial MT"/>
        <family val="2"/>
      </rPr>
      <t>TRATAMENTO DE CONCRETO COM ESTUQUE E LIXAMENTO</t>
    </r>
  </si>
  <si>
    <r>
      <rPr>
        <sz val="8"/>
        <rFont val="Arial MT"/>
        <family val="2"/>
      </rPr>
      <t>15.04.011</t>
    </r>
  </si>
  <si>
    <r>
      <rPr>
        <sz val="8"/>
        <rFont val="Arial MT"/>
        <family val="2"/>
      </rPr>
      <t>TINTA MINERAL IMPERMEAVEL SEM NATA SELADORA</t>
    </r>
  </si>
  <si>
    <r>
      <rPr>
        <sz val="8"/>
        <rFont val="Arial MT"/>
        <family val="2"/>
      </rPr>
      <t>15.04.012</t>
    </r>
  </si>
  <si>
    <r>
      <rPr>
        <sz val="8"/>
        <rFont val="Arial MT"/>
        <family val="2"/>
      </rPr>
      <t>TINTA MINERAL IMPERMEAVEL C/ NATA SELADORA S/ BLOCO DE CONCRETO</t>
    </r>
  </si>
  <si>
    <r>
      <rPr>
        <sz val="8"/>
        <rFont val="Arial MT"/>
        <family val="2"/>
      </rPr>
      <t>15.04.013</t>
    </r>
  </si>
  <si>
    <r>
      <rPr>
        <sz val="8"/>
        <rFont val="Arial MT"/>
        <family val="2"/>
      </rPr>
      <t>HIDROFUGO A BASE DE SILICONE</t>
    </r>
  </si>
  <si>
    <r>
      <rPr>
        <sz val="8"/>
        <rFont val="Arial MT"/>
        <family val="2"/>
      </rPr>
      <t>15.04.015</t>
    </r>
  </si>
  <si>
    <r>
      <rPr>
        <sz val="8"/>
        <rFont val="Arial MT"/>
        <family val="2"/>
      </rPr>
      <t>ESMALTE EM SUPERFICIE REBOCADA SEM MASSA NIVELADORA</t>
    </r>
  </si>
  <si>
    <r>
      <rPr>
        <sz val="8"/>
        <rFont val="Arial MT"/>
        <family val="2"/>
      </rPr>
      <t>15.04.020</t>
    </r>
  </si>
  <si>
    <r>
      <rPr>
        <sz val="8"/>
        <rFont val="Arial MT"/>
        <family val="2"/>
      </rPr>
      <t>LIQUIDO IMUNIZANTE EM MADEIRA APARENTE</t>
    </r>
  </si>
  <si>
    <r>
      <rPr>
        <sz val="8"/>
        <rFont val="Arial MT"/>
        <family val="2"/>
      </rPr>
      <t>15.04.030</t>
    </r>
  </si>
  <si>
    <r>
      <rPr>
        <sz val="8"/>
        <rFont val="Arial MT"/>
        <family val="2"/>
      </rPr>
      <t>15.04.031</t>
    </r>
  </si>
  <si>
    <r>
      <rPr>
        <sz val="8"/>
        <rFont val="Arial MT"/>
        <family val="2"/>
      </rPr>
      <t>15.04.040</t>
    </r>
  </si>
  <si>
    <r>
      <rPr>
        <sz val="8"/>
        <rFont val="Arial MT"/>
        <family val="2"/>
      </rPr>
      <t>15.04.041</t>
    </r>
  </si>
  <si>
    <r>
      <rPr>
        <sz val="8"/>
        <rFont val="Arial MT"/>
        <family val="2"/>
      </rPr>
      <t>15.04.073</t>
    </r>
  </si>
  <si>
    <r>
      <rPr>
        <sz val="8"/>
        <rFont val="Arial MT"/>
        <family val="2"/>
      </rPr>
      <t>PINTURA PARA TELHAS DE ALUMINIO COM TINTA ESMALTE AUTOMOTIVA</t>
    </r>
  </si>
  <si>
    <r>
      <rPr>
        <sz val="8"/>
        <rFont val="Arial MT"/>
        <family val="2"/>
      </rPr>
      <t>15.04.078</t>
    </r>
  </si>
  <si>
    <r>
      <rPr>
        <sz val="8"/>
        <rFont val="Arial MT"/>
        <family val="2"/>
      </rPr>
      <t>SINALIZAÇÃO VISUAL DE DEGRAUS-PINTURA ACRÍLICA P/PISOS</t>
    </r>
  </si>
  <si>
    <r>
      <rPr>
        <sz val="8"/>
        <rFont val="Arial MT"/>
        <family val="2"/>
      </rPr>
      <t>15.04.080</t>
    </r>
  </si>
  <si>
    <r>
      <rPr>
        <sz val="8"/>
        <rFont val="Arial MT"/>
        <family val="2"/>
      </rPr>
      <t>PINTURA  DE QUADRAS ESP-LINHAS DEMARCATORIAS (600M2)</t>
    </r>
  </si>
  <si>
    <r>
      <rPr>
        <sz val="8"/>
        <rFont val="Arial MT"/>
        <family val="2"/>
      </rPr>
      <t>15.04.081</t>
    </r>
  </si>
  <si>
    <r>
      <rPr>
        <sz val="8"/>
        <rFont val="Arial MT"/>
        <family val="2"/>
      </rPr>
      <t>PINTURA DE LINHAS DEMARCATORIAS DE QUADRA DE ESPORTES</t>
    </r>
  </si>
  <si>
    <r>
      <rPr>
        <sz val="8"/>
        <rFont val="Arial MT"/>
        <family val="2"/>
      </rPr>
      <t>15.04.082</t>
    </r>
  </si>
  <si>
    <r>
      <rPr>
        <sz val="8"/>
        <rFont val="Arial MT"/>
        <family val="2"/>
      </rPr>
      <t>15.04.085</t>
    </r>
  </si>
  <si>
    <r>
      <rPr>
        <sz val="8"/>
        <rFont val="Arial MT"/>
        <family val="2"/>
      </rPr>
      <t>PINTURA DE LINHAS DEMARCATORIAS ATE10CM  QUADRA DE ESPORTE BORRACHA CLORADA INCLUSiIVE  MATERIAL E MAO DE OBRA</t>
    </r>
  </si>
  <si>
    <r>
      <rPr>
        <sz val="8"/>
        <rFont val="Arial MT"/>
        <family val="2"/>
      </rPr>
      <t>15.04.086</t>
    </r>
  </si>
  <si>
    <r>
      <rPr>
        <sz val="8"/>
        <rFont val="Arial MT"/>
        <family val="2"/>
      </rPr>
      <t>15.04.087</t>
    </r>
  </si>
  <si>
    <r>
      <rPr>
        <sz val="8"/>
        <rFont val="Arial MT"/>
        <family val="2"/>
      </rPr>
      <t>15.04.088</t>
    </r>
  </si>
  <si>
    <r>
      <rPr>
        <sz val="8"/>
        <rFont val="Arial MT"/>
        <family val="2"/>
      </rPr>
      <t>PINTURA  PISO DE QUADRA DE ESPORTES EPÓXI INCLUSIVE MATERIAL E MAO DE OBRA</t>
    </r>
  </si>
  <si>
    <r>
      <rPr>
        <sz val="8"/>
        <rFont val="Arial MT"/>
        <family val="2"/>
      </rPr>
      <t>15.04.099</t>
    </r>
  </si>
  <si>
    <r>
      <rPr>
        <sz val="8"/>
        <rFont val="Arial MT"/>
        <family val="2"/>
      </rPr>
      <t>PINTURAS EM PAREDES EXTERNAS</t>
    </r>
  </si>
  <si>
    <r>
      <rPr>
        <sz val="8"/>
        <rFont val="Arial MT"/>
        <family val="2"/>
      </rPr>
      <t>15.50.001</t>
    </r>
  </si>
  <si>
    <r>
      <rPr>
        <sz val="8"/>
        <rFont val="Arial MT"/>
        <family val="2"/>
      </rPr>
      <t>RASPAGEM DE CAIACAO OU TINTA MINERAL IMPERMEAVEL</t>
    </r>
  </si>
  <si>
    <r>
      <rPr>
        <sz val="8"/>
        <rFont val="Arial MT"/>
        <family val="2"/>
      </rPr>
      <t>15.50.002</t>
    </r>
  </si>
  <si>
    <r>
      <rPr>
        <sz val="8"/>
        <rFont val="Arial MT"/>
        <family val="2"/>
      </rPr>
      <t>REMOCAO DE OLEO,ESMALTE,LATEX/ACRILICO EM PAREDES COM LIXAMENTO</t>
    </r>
  </si>
  <si>
    <r>
      <rPr>
        <sz val="8"/>
        <rFont val="Arial MT"/>
        <family val="2"/>
      </rPr>
      <t>15.50.003</t>
    </r>
  </si>
  <si>
    <r>
      <rPr>
        <sz val="8"/>
        <rFont val="Arial MT"/>
        <family val="2"/>
      </rPr>
      <t>REMOCAO DE OLEO,ESMALTE OU VERNIZ EM ESQ DE MADEIRA C/LIXAMENTO</t>
    </r>
  </si>
  <si>
    <r>
      <rPr>
        <sz val="8"/>
        <rFont val="Arial MT"/>
        <family val="2"/>
      </rPr>
      <t>15.50.004</t>
    </r>
  </si>
  <si>
    <r>
      <rPr>
        <sz val="8"/>
        <rFont val="Arial MT"/>
        <family val="2"/>
      </rPr>
      <t>REMOCAO DE OLEO,ESMALTE,ALUMIN OU GRAFITE EM ESQ DE FERRO C/LIXAMENT</t>
    </r>
  </si>
  <si>
    <r>
      <rPr>
        <sz val="8"/>
        <rFont val="Arial MT"/>
        <family val="2"/>
      </rPr>
      <t>15.50.010</t>
    </r>
  </si>
  <si>
    <r>
      <rPr>
        <sz val="8"/>
        <rFont val="Arial MT"/>
        <family val="2"/>
      </rPr>
      <t>REMOÇAO DE OLEO,ESMALTE,VERNIZ EM RODAPES,BAGUETES E MOLD C/LIXAMENTO</t>
    </r>
  </si>
  <si>
    <r>
      <rPr>
        <sz val="8"/>
        <rFont val="Arial MT"/>
        <family val="2"/>
      </rPr>
      <t>15.50.011</t>
    </r>
  </si>
  <si>
    <r>
      <rPr>
        <sz val="8"/>
        <rFont val="Arial MT"/>
        <family val="2"/>
      </rPr>
      <t>REMOCAO DE OLEO,ESMALTE,LATEX/ACRILICO EM PAREDES COM PRODUTO QUIMICO</t>
    </r>
  </si>
  <si>
    <r>
      <rPr>
        <sz val="8"/>
        <rFont val="Arial MT"/>
        <family val="2"/>
      </rPr>
      <t>15.50.012</t>
    </r>
  </si>
  <si>
    <r>
      <rPr>
        <sz val="8"/>
        <rFont val="Arial MT"/>
        <family val="2"/>
      </rPr>
      <t>REMOCAO DE OLEO ESMALTE OU VERNIZ EM ESQ. DE MADEIRA C/PROD QUIMICO</t>
    </r>
  </si>
  <si>
    <r>
      <rPr>
        <sz val="8"/>
        <rFont val="Arial MT"/>
        <family val="2"/>
      </rPr>
      <t>15.50.013</t>
    </r>
  </si>
  <si>
    <r>
      <rPr>
        <sz val="8"/>
        <rFont val="Arial MT"/>
        <family val="2"/>
      </rPr>
      <t>REMOCAO DE OLEO,ESMALTE,ALUMIN OU GRAFITE EM ESQ DE FERRO C/PROD QUI</t>
    </r>
  </si>
  <si>
    <r>
      <rPr>
        <sz val="8"/>
        <rFont val="Arial MT"/>
        <family val="2"/>
      </rPr>
      <t>15.50.014</t>
    </r>
  </si>
  <si>
    <r>
      <rPr>
        <sz val="8"/>
        <rFont val="Arial MT"/>
        <family val="2"/>
      </rPr>
      <t>REMOÇAO DE OLEO,ESMALTE,VERNIZ EM RODAPES,BAGUETES E MOLD C/PROD.QUIMICO</t>
    </r>
  </si>
  <si>
    <r>
      <rPr>
        <sz val="8"/>
        <rFont val="Arial MT"/>
        <family val="2"/>
      </rPr>
      <t>15.50.030</t>
    </r>
  </si>
  <si>
    <r>
      <rPr>
        <sz val="8"/>
        <rFont val="Arial MT"/>
        <family val="2"/>
      </rPr>
      <t>REMOCAO DE PINTURA EM ESTRUTURA METALICA COM LIXAMENTO</t>
    </r>
  </si>
  <si>
    <r>
      <rPr>
        <sz val="8"/>
        <rFont val="Arial MT"/>
        <family val="2"/>
      </rPr>
      <t>15.50.099</t>
    </r>
  </si>
  <si>
    <r>
      <rPr>
        <sz val="8"/>
        <rFont val="Arial MT"/>
        <family val="2"/>
      </rPr>
      <t>REMOCOES</t>
    </r>
  </si>
  <si>
    <r>
      <rPr>
        <sz val="8"/>
        <rFont val="Arial MT"/>
        <family val="2"/>
      </rPr>
      <t>15.80.010</t>
    </r>
  </si>
  <si>
    <r>
      <rPr>
        <sz val="8"/>
        <rFont val="Arial MT"/>
        <family val="2"/>
      </rPr>
      <t>PINTURA EM AZULEJO</t>
    </r>
  </si>
  <si>
    <r>
      <rPr>
        <sz val="8"/>
        <rFont val="Arial MT"/>
        <family val="2"/>
      </rPr>
      <t>15.80.011</t>
    </r>
  </si>
  <si>
    <r>
      <rPr>
        <sz val="8"/>
        <rFont val="Arial MT"/>
        <family val="2"/>
      </rPr>
      <t>OLEO EM SUPERFICIE INCLUSIVE PREPARO E RETOQUE DE MASSA</t>
    </r>
  </si>
  <si>
    <r>
      <rPr>
        <sz val="8"/>
        <rFont val="Arial MT"/>
        <family val="2"/>
      </rPr>
      <t>15.80.013</t>
    </r>
  </si>
  <si>
    <r>
      <rPr>
        <sz val="8"/>
        <rFont val="Arial MT"/>
        <family val="2"/>
      </rPr>
      <t>ESMALTE EM ESQUADRIAS DE MADEIRA INCLUSIVE PREPARO E RETOQUES DE MASSA</t>
    </r>
  </si>
  <si>
    <r>
      <rPr>
        <sz val="8"/>
        <rFont val="Arial MT"/>
        <family val="2"/>
      </rPr>
      <t>15.80.018</t>
    </r>
  </si>
  <si>
    <r>
      <rPr>
        <sz val="8"/>
        <rFont val="Arial MT"/>
        <family val="2"/>
      </rPr>
      <t>TINTA LATEX STANDARD INCLUSIVE PREPARO E RETOQUE DE MASSA NIVELADORA</t>
    </r>
  </si>
  <si>
    <r>
      <rPr>
        <sz val="8"/>
        <rFont val="Arial MT"/>
        <family val="2"/>
      </rPr>
      <t>15.80.021</t>
    </r>
  </si>
  <si>
    <r>
      <rPr>
        <sz val="8"/>
        <rFont val="Arial MT"/>
        <family val="2"/>
      </rPr>
      <t>OLEO EM ESQUADRIAS DE FERRO INCLUSIVE PREPARO E RETOQUES DE ZARCAO</t>
    </r>
  </si>
  <si>
    <r>
      <rPr>
        <sz val="8"/>
        <rFont val="Arial MT"/>
        <family val="2"/>
      </rPr>
      <t>15.80.023</t>
    </r>
  </si>
  <si>
    <r>
      <rPr>
        <sz val="8"/>
        <rFont val="Arial MT"/>
        <family val="2"/>
      </rPr>
      <t>OLEO EM RODAPES/BAGUETES/MOLD. MAD. INCL. PREPARO E RETOQUE DE MASSA</t>
    </r>
  </si>
  <si>
    <r>
      <rPr>
        <sz val="8"/>
        <rFont val="Arial MT"/>
        <family val="2"/>
      </rPr>
      <t>15.80.024</t>
    </r>
  </si>
  <si>
    <r>
      <rPr>
        <sz val="8"/>
        <rFont val="Arial MT"/>
        <family val="2"/>
      </rPr>
      <t>ALUMINIO EM ESQUADRIAS DE FERRO INCLUSIVE PREPARO E RETOQUE DE ZARCA</t>
    </r>
  </si>
  <si>
    <r>
      <rPr>
        <sz val="8"/>
        <rFont val="Arial MT"/>
        <family val="2"/>
      </rPr>
      <t>15.80.025</t>
    </r>
  </si>
  <si>
    <r>
      <rPr>
        <sz val="8"/>
        <rFont val="Arial MT"/>
        <family val="2"/>
      </rPr>
      <t>REMOVEDOR DE PICHAÇÃO - POS PINTURA ANTIPICHAÇÃO</t>
    </r>
  </si>
  <si>
    <r>
      <rPr>
        <sz val="8"/>
        <rFont val="Arial MT"/>
        <family val="2"/>
      </rPr>
      <t>15.80.026</t>
    </r>
  </si>
  <si>
    <r>
      <rPr>
        <sz val="8"/>
        <rFont val="Arial MT"/>
        <family val="2"/>
      </rPr>
      <t>OLEO EM ESQUADRIAS DE MADEIRA INCLUSIVE PREPARO E RETOQUES DE MASSA</t>
    </r>
  </si>
  <si>
    <r>
      <rPr>
        <sz val="8"/>
        <rFont val="Arial MT"/>
        <family val="2"/>
      </rPr>
      <t>15.80.029</t>
    </r>
  </si>
  <si>
    <r>
      <rPr>
        <sz val="8"/>
        <rFont val="Arial MT"/>
        <family val="2"/>
      </rPr>
      <t>VERNIZ ANTIPICHAÇÃO 2 DEMAOS</t>
    </r>
  </si>
  <si>
    <r>
      <rPr>
        <sz val="8"/>
        <rFont val="Arial MT"/>
        <family val="2"/>
      </rPr>
      <t>15.80.031</t>
    </r>
  </si>
  <si>
    <r>
      <rPr>
        <sz val="8"/>
        <rFont val="Arial MT"/>
        <family val="2"/>
      </rPr>
      <t>VERNIZ EM ESQUADRIAS DE MADEIRA INCL PREPARO E RETOQUE DE MASSA</t>
    </r>
  </si>
  <si>
    <r>
      <rPr>
        <sz val="8"/>
        <rFont val="Arial MT"/>
        <family val="2"/>
      </rPr>
      <t>15.80.032</t>
    </r>
  </si>
  <si>
    <r>
      <rPr>
        <sz val="8"/>
        <rFont val="Arial MT"/>
        <family val="2"/>
      </rPr>
      <t>VERNIZ EM RODAPES/BAGUETES/MOLD. MAD. INCL. PREPARO E RETOQUE DE MASSA</t>
    </r>
  </si>
  <si>
    <r>
      <rPr>
        <sz val="8"/>
        <rFont val="Arial MT"/>
        <family val="2"/>
      </rPr>
      <t>15.80.036</t>
    </r>
  </si>
  <si>
    <r>
      <rPr>
        <sz val="8"/>
        <rFont val="Arial MT"/>
        <family val="2"/>
      </rPr>
      <t>ESMALTE EM SUPERFICIE DE MADEIRA INCLUSIVE PREPARO E RETOQUE DE MASSA</t>
    </r>
  </si>
  <si>
    <r>
      <rPr>
        <sz val="8"/>
        <rFont val="Arial MT"/>
        <family val="2"/>
      </rPr>
      <t>15.80.040</t>
    </r>
  </si>
  <si>
    <r>
      <rPr>
        <sz val="8"/>
        <rFont val="Arial MT"/>
        <family val="2"/>
      </rPr>
      <t>PINTURA DE QUADRAS ESPORTIVAS - LINHAS DEMARCATORIAS</t>
    </r>
  </si>
  <si>
    <r>
      <rPr>
        <sz val="8"/>
        <rFont val="Arial MT"/>
        <family val="2"/>
      </rPr>
      <t>15.80.042</t>
    </r>
  </si>
  <si>
    <r>
      <rPr>
        <sz val="8"/>
        <rFont val="Arial MT"/>
        <family val="2"/>
      </rPr>
      <t>15.80.043</t>
    </r>
  </si>
  <si>
    <r>
      <rPr>
        <sz val="8"/>
        <rFont val="Arial MT"/>
        <family val="2"/>
      </rPr>
      <t>TINTA LATEX ECONOMICA INCLUSIVE PREPARO E RETOQUE DE MASSA NIVELADOR</t>
    </r>
  </si>
  <si>
    <r>
      <rPr>
        <sz val="8"/>
        <rFont val="Arial MT"/>
        <family val="2"/>
      </rPr>
      <t>15.80.044</t>
    </r>
  </si>
  <si>
    <r>
      <rPr>
        <sz val="8"/>
        <rFont val="Arial MT"/>
        <family val="2"/>
      </rPr>
      <t>ESMALTE EM SUPERFICIE INCLUSIVE PREPARO E RETOQUE DE MASSA</t>
    </r>
  </si>
  <si>
    <r>
      <rPr>
        <sz val="8"/>
        <rFont val="Arial MT"/>
        <family val="2"/>
      </rPr>
      <t>15.80.045</t>
    </r>
  </si>
  <si>
    <r>
      <rPr>
        <sz val="8"/>
        <rFont val="Arial MT"/>
        <family val="2"/>
      </rPr>
      <t>ESMALTE EM ESQUADRIAS DE FERRO INCLUSIVE PREPARO E RETOQUES DE ZARCAO</t>
    </r>
  </si>
  <si>
    <r>
      <rPr>
        <sz val="8"/>
        <rFont val="Arial MT"/>
        <family val="2"/>
      </rPr>
      <t>15.80.046</t>
    </r>
  </si>
  <si>
    <r>
      <rPr>
        <sz val="8"/>
        <rFont val="Arial MT"/>
        <family val="2"/>
      </rPr>
      <t>GRAFITE EM ESQUADRIAS DE FERRO INCL. PREPARO E RETOQUE DE ZARCAO</t>
    </r>
  </si>
  <si>
    <r>
      <rPr>
        <sz val="8"/>
        <rFont val="Arial MT"/>
        <family val="2"/>
      </rPr>
      <t>15.80.047</t>
    </r>
  </si>
  <si>
    <r>
      <rPr>
        <sz val="8"/>
        <rFont val="Arial MT"/>
        <family val="2"/>
      </rPr>
      <t>PINTURA EM LOUSA INCL. PREPARO E RETOQUE DE MASSA</t>
    </r>
  </si>
  <si>
    <r>
      <rPr>
        <sz val="8"/>
        <rFont val="Arial MT"/>
        <family val="2"/>
      </rPr>
      <t>15.80.048</t>
    </r>
  </si>
  <si>
    <r>
      <rPr>
        <sz val="8"/>
        <rFont val="Arial MT"/>
        <family val="2"/>
      </rPr>
      <t>ESMALTE EM FORRO DE MADEIRA INCLUSIVE PREPARO E RETOQUE DE MASSA</t>
    </r>
  </si>
  <si>
    <r>
      <rPr>
        <sz val="8"/>
        <rFont val="Arial MT"/>
        <family val="2"/>
      </rPr>
      <t>15.80.050</t>
    </r>
  </si>
  <si>
    <r>
      <rPr>
        <sz val="8"/>
        <rFont val="Arial MT"/>
        <family val="2"/>
      </rPr>
      <t>OLEO EM FORRO DE MADEIRA INCLUSIVE PREPARO E RETOQUE DE MASSA</t>
    </r>
  </si>
  <si>
    <r>
      <rPr>
        <sz val="8"/>
        <rFont val="Arial MT"/>
        <family val="2"/>
      </rPr>
      <t>15.80.060</t>
    </r>
  </si>
  <si>
    <r>
      <rPr>
        <sz val="8"/>
        <rFont val="Arial MT"/>
        <family val="2"/>
      </rPr>
      <t>ESMALTE EM ESTRUTURA METALICA INCLUSIVE PREPARO E RETOQUE DE ZARCAO</t>
    </r>
  </si>
  <si>
    <r>
      <rPr>
        <sz val="8"/>
        <rFont val="Arial MT"/>
        <family val="2"/>
      </rPr>
      <t>15.80.061</t>
    </r>
  </si>
  <si>
    <r>
      <rPr>
        <sz val="8"/>
        <rFont val="Arial MT"/>
        <family val="2"/>
      </rPr>
      <t>OLEO EM ESTRUTURA METALICA INCLUSIVE PREPARO E RETOQUE DE ZARCAO</t>
    </r>
  </si>
  <si>
    <r>
      <rPr>
        <sz val="8"/>
        <rFont val="Arial MT"/>
        <family val="2"/>
      </rPr>
      <t>15.80.062</t>
    </r>
  </si>
  <si>
    <r>
      <rPr>
        <sz val="8"/>
        <rFont val="Arial MT"/>
        <family val="2"/>
      </rPr>
      <t>GRAFITE EM ESTRUTURA METALICA INCLUSIVE PREPARO E RETOQUE DE ZARCAO</t>
    </r>
  </si>
  <si>
    <r>
      <rPr>
        <sz val="8"/>
        <rFont val="Arial MT"/>
        <family val="2"/>
      </rPr>
      <t>15.80.070</t>
    </r>
  </si>
  <si>
    <r>
      <rPr>
        <sz val="8"/>
        <rFont val="Arial MT"/>
        <family val="2"/>
      </rPr>
      <t>GALVANIZACAO A FRIO - PINTURA P/ ESTRUTURAS - CONSERVACAO</t>
    </r>
  </si>
  <si>
    <r>
      <rPr>
        <sz val="8"/>
        <rFont val="Arial MT"/>
        <family val="2"/>
      </rPr>
      <t>15.80.071</t>
    </r>
  </si>
  <si>
    <r>
      <rPr>
        <sz val="8"/>
        <rFont val="Arial MT"/>
        <family val="2"/>
      </rPr>
      <t>GALVANIZACAO A FRIO - PINTURA P/ ESQUADRIAS - CONSERVACAO</t>
    </r>
  </si>
  <si>
    <r>
      <rPr>
        <sz val="8"/>
        <rFont val="Arial MT"/>
        <family val="2"/>
      </rPr>
      <t>15.80.072</t>
    </r>
  </si>
  <si>
    <r>
      <rPr>
        <sz val="8"/>
        <rFont val="Arial MT"/>
        <family val="2"/>
      </rPr>
      <t>PRIMER P/ GALVANIZADOS (GALVIT/SIMILAR) - ESTRUTURAS - CONSERVACAO</t>
    </r>
  </si>
  <si>
    <r>
      <rPr>
        <sz val="8"/>
        <rFont val="Arial MT"/>
        <family val="2"/>
      </rPr>
      <t>15.80.073</t>
    </r>
  </si>
  <si>
    <r>
      <rPr>
        <sz val="8"/>
        <rFont val="Arial MT"/>
        <family val="2"/>
      </rPr>
      <t>PRIMER P/ GALVANIZADOS (GALVIT/SIMILAR) - ESQUADRIAS - CONSERVACAO</t>
    </r>
  </si>
  <si>
    <r>
      <rPr>
        <sz val="8"/>
        <rFont val="Arial MT"/>
        <family val="2"/>
      </rPr>
      <t>15.80.075</t>
    </r>
  </si>
  <si>
    <r>
      <rPr>
        <sz val="8"/>
        <rFont val="Arial MT"/>
        <family val="2"/>
      </rPr>
      <t>FUNDO ANTI-OXIDANTE EM ESTRUTURAS - CONSERVACAO</t>
    </r>
  </si>
  <si>
    <r>
      <rPr>
        <sz val="8"/>
        <rFont val="Arial MT"/>
        <family val="2"/>
      </rPr>
      <t>15.80.076</t>
    </r>
  </si>
  <si>
    <r>
      <rPr>
        <sz val="8"/>
        <rFont val="Arial MT"/>
        <family val="2"/>
      </rPr>
      <t>FUNDO ANTI-OXIDANTE EM ESQUADRIAS - CONSERVACAO</t>
    </r>
  </si>
  <si>
    <r>
      <rPr>
        <sz val="8"/>
        <rFont val="Arial MT"/>
        <family val="2"/>
      </rPr>
      <t>15.80.080</t>
    </r>
  </si>
  <si>
    <r>
      <rPr>
        <sz val="8"/>
        <rFont val="Arial MT"/>
        <family val="2"/>
      </rPr>
      <t>15.80.099</t>
    </r>
  </si>
  <si>
    <r>
      <rPr>
        <sz val="8"/>
        <rFont val="Arial MT"/>
        <family val="2"/>
      </rPr>
      <t>SERVICOS DE PINTURA - CONSERVACAO</t>
    </r>
  </si>
  <si>
    <r>
      <rPr>
        <sz val="8"/>
        <rFont val="Arial MT"/>
        <family val="2"/>
      </rPr>
      <t>16.01.008</t>
    </r>
  </si>
  <si>
    <r>
      <rPr>
        <sz val="8"/>
        <rFont val="Arial MT"/>
        <family val="2"/>
      </rPr>
      <t>FD-07 FECHAM DIVISA/BL CONCRETO/REV CHAP GROSSO FACE EXT H=185CM/SAPAT</t>
    </r>
  </si>
  <si>
    <r>
      <rPr>
        <sz val="8"/>
        <rFont val="Arial MT"/>
        <family val="2"/>
      </rPr>
      <t>16.01.009</t>
    </r>
  </si>
  <si>
    <r>
      <rPr>
        <sz val="8"/>
        <rFont val="Arial MT"/>
        <family val="2"/>
      </rPr>
      <t>FD-08 FECHAM DIVISA/BL CONCRETO/REV CHAP GROSSO FACE EXT H=185CM/BROCA</t>
    </r>
  </si>
  <si>
    <r>
      <rPr>
        <sz val="8"/>
        <rFont val="Arial MT"/>
        <family val="2"/>
      </rPr>
      <t>16.01.010</t>
    </r>
  </si>
  <si>
    <r>
      <rPr>
        <sz val="8"/>
        <rFont val="Arial MT"/>
        <family val="2"/>
      </rPr>
      <t>FD-10 FECHAMENTO PARA DEVISAS/MOUROES</t>
    </r>
  </si>
  <si>
    <r>
      <rPr>
        <sz val="8"/>
        <rFont val="Arial MT"/>
        <family val="2"/>
      </rPr>
      <t>16.01.011</t>
    </r>
  </si>
  <si>
    <r>
      <rPr>
        <sz val="8"/>
        <rFont val="Arial MT"/>
        <family val="2"/>
      </rPr>
      <t>FD-11 FECHAMENTO DE DIVISAS - MOUROES C/ PLACAS PRE MOLDADAS</t>
    </r>
  </si>
  <si>
    <r>
      <rPr>
        <sz val="8"/>
        <rFont val="Arial MT"/>
        <family val="2"/>
      </rPr>
      <t>16.01.012</t>
    </r>
  </si>
  <si>
    <r>
      <rPr>
        <sz val="8"/>
        <rFont val="Arial MT"/>
        <family val="2"/>
      </rPr>
      <t>FD-12 FECHAMENTO DE DIVISAS - MOUROES C/ ARAMES E HIBISCOS</t>
    </r>
  </si>
  <si>
    <r>
      <rPr>
        <sz val="8"/>
        <rFont val="Arial MT"/>
        <family val="2"/>
      </rPr>
      <t>16.01.013</t>
    </r>
  </si>
  <si>
    <r>
      <rPr>
        <sz val="8"/>
        <rFont val="Arial MT"/>
        <family val="2"/>
      </rPr>
      <t>FD-13 FECHAMENTO DIV/BL CONCR/SEM REVESTIMENTO (H=185CM/SAPATA)</t>
    </r>
  </si>
  <si>
    <r>
      <rPr>
        <sz val="8"/>
        <rFont val="Arial MT"/>
        <family val="2"/>
      </rPr>
      <t>16.01.014</t>
    </r>
  </si>
  <si>
    <r>
      <rPr>
        <sz val="8"/>
        <rFont val="Arial MT"/>
        <family val="2"/>
      </rPr>
      <t>FD-14 FECHAMENTO DE DIVISA/BLOCO DE CONCRETO/ S/REVEST. H=185CM/BROCA</t>
    </r>
  </si>
  <si>
    <r>
      <rPr>
        <sz val="8"/>
        <rFont val="Arial MT"/>
        <family val="2"/>
      </rPr>
      <t>16.01.015</t>
    </r>
  </si>
  <si>
    <r>
      <rPr>
        <sz val="8"/>
        <rFont val="Arial MT"/>
        <family val="2"/>
      </rPr>
      <t>FD-15 FECHAMENTO DE DIVISA/BL CONCRETO/REVEST CHAP FINO H=235CM/SAPATA</t>
    </r>
  </si>
  <si>
    <r>
      <rPr>
        <sz val="8"/>
        <rFont val="Arial MT"/>
        <family val="2"/>
      </rPr>
      <t>16.01.016</t>
    </r>
  </si>
  <si>
    <r>
      <rPr>
        <sz val="8"/>
        <rFont val="Arial MT"/>
        <family val="2"/>
      </rPr>
      <t>FD-16 FECHAMENTO DIVISA/BL CONCRETO/REVEST CHAPISCO FINO H=235CM/BROCA</t>
    </r>
  </si>
  <si>
    <r>
      <rPr>
        <sz val="8"/>
        <rFont val="Arial MT"/>
        <family val="2"/>
      </rPr>
      <t>16.01.021</t>
    </r>
  </si>
  <si>
    <r>
      <rPr>
        <sz val="8"/>
        <rFont val="Arial MT"/>
        <family val="2"/>
      </rPr>
      <t>FD-21 FECHAMENTO DE DIVISA COM GRADIL ELETROFUNDIDO / SAPATA (H=185CM)</t>
    </r>
  </si>
  <si>
    <r>
      <rPr>
        <sz val="8"/>
        <rFont val="Arial MT"/>
        <family val="2"/>
      </rPr>
      <t>16.01.022</t>
    </r>
  </si>
  <si>
    <r>
      <rPr>
        <sz val="8"/>
        <rFont val="Arial MT"/>
        <family val="2"/>
      </rPr>
      <t>FD-22 FECHAMENTO DE DIVISA COM GRADIL ELETROFUNDIDO/SAPATA (H=235CM)</t>
    </r>
  </si>
  <si>
    <r>
      <rPr>
        <sz val="8"/>
        <rFont val="Arial MT"/>
        <family val="2"/>
      </rPr>
      <t>16.01.028</t>
    </r>
  </si>
  <si>
    <r>
      <rPr>
        <sz val="8"/>
        <rFont val="Arial MT"/>
        <family val="2"/>
      </rPr>
      <t>FD-23 FECHAMENTO DE DIVISA COM GRADIL ELETROFUNDIDO / BROCA (H=185CM)</t>
    </r>
  </si>
  <si>
    <r>
      <rPr>
        <sz val="8"/>
        <rFont val="Arial MT"/>
        <family val="2"/>
      </rPr>
      <t>16.01.029</t>
    </r>
  </si>
  <si>
    <r>
      <rPr>
        <sz val="8"/>
        <rFont val="Arial MT"/>
        <family val="2"/>
      </rPr>
      <t>FD-24 FECHAMENTO DE DIVISA COM GRADIL ELETROFUNDIDO / BROCA (H=235CM)</t>
    </r>
  </si>
  <si>
    <r>
      <rPr>
        <sz val="8"/>
        <rFont val="Arial MT"/>
        <family val="2"/>
      </rPr>
      <t>16.01.030</t>
    </r>
  </si>
  <si>
    <r>
      <rPr>
        <sz val="8"/>
        <rFont val="Arial MT"/>
        <family val="2"/>
      </rPr>
      <t>FD-25 FECHAMENTO DIVISA C/ GRADIL ELETROF / SAPATA (199X132.20CM)</t>
    </r>
  </si>
  <si>
    <r>
      <rPr>
        <sz val="8"/>
        <rFont val="Arial MT"/>
        <family val="2"/>
      </rPr>
      <t>16.01.031</t>
    </r>
  </si>
  <si>
    <r>
      <rPr>
        <sz val="8"/>
        <rFont val="Arial MT"/>
        <family val="2"/>
      </rPr>
      <t>FD-26 FECHAMENTO DIVISA C/ GRADIL ELETROF / BROCA (199X132.20CM)</t>
    </r>
  </si>
  <si>
    <r>
      <rPr>
        <sz val="8"/>
        <rFont val="Arial MT"/>
        <family val="2"/>
      </rPr>
      <t>16.01.032</t>
    </r>
  </si>
  <si>
    <r>
      <rPr>
        <sz val="8"/>
        <rFont val="Arial MT"/>
        <family val="2"/>
      </rPr>
      <t>FD-27 FECHAMENTO DIVISA C/ GRADIL ELETROF / SAPATA (59X211.40CM)</t>
    </r>
  </si>
  <si>
    <r>
      <rPr>
        <sz val="8"/>
        <rFont val="Arial MT"/>
        <family val="2"/>
      </rPr>
      <t>16.01.033</t>
    </r>
  </si>
  <si>
    <r>
      <rPr>
        <sz val="8"/>
        <rFont val="Arial MT"/>
        <family val="2"/>
      </rPr>
      <t>FD-28 FECHAMENTO DIVISA C/ GRADIL ELETROF / BROCA (59X211.40CM)</t>
    </r>
  </si>
  <si>
    <r>
      <rPr>
        <sz val="8"/>
        <rFont val="Arial MT"/>
        <family val="2"/>
      </rPr>
      <t>16.01.045</t>
    </r>
  </si>
  <si>
    <r>
      <rPr>
        <sz val="8"/>
        <rFont val="Arial MT"/>
        <family val="2"/>
      </rPr>
      <t>16.01.046</t>
    </r>
  </si>
  <si>
    <r>
      <rPr>
        <sz val="8"/>
        <rFont val="Arial MT"/>
        <family val="2"/>
      </rPr>
      <t>PORTÃO EM CHAPA DE AÇO</t>
    </r>
  </si>
  <si>
    <r>
      <rPr>
        <sz val="8"/>
        <rFont val="Arial MT"/>
        <family val="2"/>
      </rPr>
      <t>16.01.058</t>
    </r>
  </si>
  <si>
    <r>
      <rPr>
        <sz val="8"/>
        <rFont val="Arial MT"/>
        <family val="2"/>
      </rPr>
      <t>GRADIL ELETROFUNDIDO GALV. COM PINTURA ELETROSTATICA 62X132MM BARRA 25X2MM</t>
    </r>
  </si>
  <si>
    <r>
      <rPr>
        <sz val="8"/>
        <rFont val="Arial MT"/>
        <family val="2"/>
      </rPr>
      <t>16.01.060</t>
    </r>
  </si>
  <si>
    <r>
      <rPr>
        <sz val="8"/>
        <rFont val="Arial MT"/>
        <family val="2"/>
      </rPr>
      <t>FD-29 FECHAMENTO DIVISA C/ ELEMENTO VAZADO / SAPATA (239X199CM)</t>
    </r>
  </si>
  <si>
    <r>
      <rPr>
        <sz val="8"/>
        <rFont val="Arial MT"/>
        <family val="2"/>
      </rPr>
      <t>16.01.061</t>
    </r>
  </si>
  <si>
    <r>
      <rPr>
        <sz val="8"/>
        <rFont val="Arial MT"/>
        <family val="2"/>
      </rPr>
      <t>FD-30 FECHAMENTO DIVISA C/ ELEMENTO VAZADO / BROCA (239X199CM)</t>
    </r>
  </si>
  <si>
    <r>
      <rPr>
        <sz val="8"/>
        <rFont val="Arial MT"/>
        <family val="2"/>
      </rPr>
      <t>16.01.062</t>
    </r>
  </si>
  <si>
    <r>
      <rPr>
        <sz val="8"/>
        <rFont val="Arial MT"/>
        <family val="2"/>
      </rPr>
      <t>FD-31 FECHAMENTO DIVISA C/ ELEMENTO VAZADO / SAPATA (39X199CM)</t>
    </r>
  </si>
  <si>
    <r>
      <rPr>
        <sz val="8"/>
        <rFont val="Arial MT"/>
        <family val="2"/>
      </rPr>
      <t>16.01.063</t>
    </r>
  </si>
  <si>
    <r>
      <rPr>
        <sz val="8"/>
        <rFont val="Arial MT"/>
        <family val="2"/>
      </rPr>
      <t>FD-32 FECHAMENTO DIVISA C/ ELEMENTO VAZADO / BROCA (39X199CM)</t>
    </r>
  </si>
  <si>
    <r>
      <rPr>
        <sz val="8"/>
        <rFont val="Arial MT"/>
        <family val="2"/>
      </rPr>
      <t>16.01.064</t>
    </r>
  </si>
  <si>
    <r>
      <rPr>
        <sz val="8"/>
        <rFont val="Arial MT"/>
        <family val="2"/>
      </rPr>
      <t>PT-29 PORTAO DE TELA PARA QUADRA</t>
    </r>
  </si>
  <si>
    <r>
      <rPr>
        <sz val="8"/>
        <rFont val="Arial MT"/>
        <family val="2"/>
      </rPr>
      <t>16.01.065</t>
    </r>
  </si>
  <si>
    <r>
      <rPr>
        <sz val="8"/>
        <rFont val="Arial MT"/>
        <family val="2"/>
      </rPr>
      <t>VERGA/CINTA EM BLOCO DE CONCRETO CANALETA 14X19X39CM</t>
    </r>
  </si>
  <si>
    <r>
      <rPr>
        <sz val="8"/>
        <rFont val="Arial MT"/>
        <family val="2"/>
      </rPr>
      <t>16.01.066</t>
    </r>
  </si>
  <si>
    <r>
      <rPr>
        <sz val="8"/>
        <rFont val="Arial MT"/>
        <family val="2"/>
      </rPr>
      <t>VERGA/CINTA EM BLOCO DE CONCRETO CANALETA 19X19X39CM</t>
    </r>
  </si>
  <si>
    <r>
      <rPr>
        <sz val="8"/>
        <rFont val="Arial MT"/>
        <family val="2"/>
      </rPr>
      <t>16.01.067</t>
    </r>
  </si>
  <si>
    <r>
      <rPr>
        <sz val="8"/>
        <rFont val="Arial MT"/>
        <family val="2"/>
      </rPr>
      <t>FD-33 FECHAMENTO DE DIVISA/BL.CONCRETO/REVEST. CHAPISCO GROSSO H=235CM/SAPATA</t>
    </r>
  </si>
  <si>
    <r>
      <rPr>
        <sz val="8"/>
        <rFont val="Arial MT"/>
        <family val="2"/>
      </rPr>
      <t>16.01.068</t>
    </r>
  </si>
  <si>
    <r>
      <rPr>
        <sz val="8"/>
        <rFont val="Arial MT"/>
        <family val="2"/>
      </rPr>
      <t>FD-34 FECHAMENTO DE DIVISA/BL. CONCRETO/REVEST. CHAPISCO GROSSO H=235CM/BROCA</t>
    </r>
  </si>
  <si>
    <r>
      <rPr>
        <sz val="8"/>
        <rFont val="Arial MT"/>
        <family val="2"/>
      </rPr>
      <t>16.01.071</t>
    </r>
  </si>
  <si>
    <r>
      <rPr>
        <sz val="8"/>
        <rFont val="Arial MT"/>
        <family val="2"/>
      </rPr>
      <t>16.01.073</t>
    </r>
  </si>
  <si>
    <r>
      <rPr>
        <sz val="8"/>
        <rFont val="Arial MT"/>
        <family val="2"/>
      </rPr>
      <t>16.01.080</t>
    </r>
  </si>
  <si>
    <r>
      <rPr>
        <sz val="8"/>
        <rFont val="Arial MT"/>
        <family val="2"/>
      </rPr>
      <t>PT-30 PORTAO GRADIL ELETROFUNDIDO / PILARETE DE CONCRETO (300X185CM)</t>
    </r>
  </si>
  <si>
    <r>
      <rPr>
        <sz val="8"/>
        <rFont val="Arial MT"/>
        <family val="2"/>
      </rPr>
      <t>16.01.081</t>
    </r>
  </si>
  <si>
    <r>
      <rPr>
        <sz val="8"/>
        <rFont val="Arial MT"/>
        <family val="2"/>
      </rPr>
      <t>PT-31 PORTAO GRADIL ELETROFUNDIDO / PILARETE DE CONCRETO (300X235CM)</t>
    </r>
  </si>
  <si>
    <r>
      <rPr>
        <sz val="8"/>
        <rFont val="Arial MT"/>
        <family val="2"/>
      </rPr>
      <t>16.01.082</t>
    </r>
  </si>
  <si>
    <r>
      <rPr>
        <sz val="8"/>
        <rFont val="Arial MT"/>
        <family val="2"/>
      </rPr>
      <t>PT-32 PORTAO GRADIL ELETROFUNDIDO / PILARETE DE CONCRETO (180X185CM)</t>
    </r>
  </si>
  <si>
    <r>
      <rPr>
        <sz val="8"/>
        <rFont val="Arial MT"/>
        <family val="2"/>
      </rPr>
      <t>16.01.083</t>
    </r>
  </si>
  <si>
    <r>
      <rPr>
        <sz val="8"/>
        <rFont val="Arial MT"/>
        <family val="2"/>
      </rPr>
      <t>PT-33 PORTAO GRADIL ELETROFUNDIDO / PILARETE DE CONCRETO (180X235CM)</t>
    </r>
  </si>
  <si>
    <r>
      <rPr>
        <sz val="8"/>
        <rFont val="Arial MT"/>
        <family val="2"/>
      </rPr>
      <t>16.01.088</t>
    </r>
  </si>
  <si>
    <r>
      <rPr>
        <sz val="8"/>
        <rFont val="Arial MT"/>
        <family val="2"/>
      </rPr>
      <t>PT-41 PORTAO EM CHAPA DE ACO (300X235CM)</t>
    </r>
  </si>
  <si>
    <r>
      <rPr>
        <sz val="8"/>
        <rFont val="Arial MT"/>
        <family val="2"/>
      </rPr>
      <t>16.01.089</t>
    </r>
  </si>
  <si>
    <r>
      <rPr>
        <sz val="8"/>
        <rFont val="Arial MT"/>
        <family val="2"/>
      </rPr>
      <t>PT-42 PORTAO EM CHAPA DE ACO (180X235CM)</t>
    </r>
  </si>
  <si>
    <r>
      <rPr>
        <sz val="8"/>
        <rFont val="Arial MT"/>
        <family val="2"/>
      </rPr>
      <t>16.01.090</t>
    </r>
  </si>
  <si>
    <r>
      <rPr>
        <sz val="8"/>
        <rFont val="Arial MT"/>
        <family val="2"/>
      </rPr>
      <t>FE-01  FECHAMENTO PARA SETORIZAÇAO 120&lt;H&lt;200 CM  (ALAMBRADO)</t>
    </r>
  </si>
  <si>
    <r>
      <rPr>
        <sz val="8"/>
        <rFont val="Arial MT"/>
        <family val="2"/>
      </rPr>
      <t>16.01.091</t>
    </r>
  </si>
  <si>
    <r>
      <rPr>
        <sz val="8"/>
        <rFont val="Arial MT"/>
        <family val="2"/>
      </rPr>
      <t>FE-02  FECHAMENTO PARA SETORIZAÇAO (GRADIL ELETROFUNDIDO)</t>
    </r>
  </si>
  <si>
    <r>
      <rPr>
        <sz val="8"/>
        <rFont val="Arial MT"/>
        <family val="2"/>
      </rPr>
      <t>16.01.092</t>
    </r>
  </si>
  <si>
    <r>
      <rPr>
        <sz val="8"/>
        <rFont val="Arial MT"/>
        <family val="2"/>
      </rPr>
      <t>PT-50 PORTAO DE TELA PARA SETORIZAÇAO 120&lt;H&lt;200 CM</t>
    </r>
  </si>
  <si>
    <r>
      <rPr>
        <sz val="8"/>
        <rFont val="Arial MT"/>
        <family val="2"/>
      </rPr>
      <t>16.01.093</t>
    </r>
  </si>
  <si>
    <r>
      <rPr>
        <sz val="8"/>
        <rFont val="Arial MT"/>
        <family val="2"/>
      </rPr>
      <t>PT-34 PORTAO GRADIL ELETROFUNDIDO / PILARETE METALICO (300X185CM)</t>
    </r>
  </si>
  <si>
    <r>
      <rPr>
        <sz val="8"/>
        <rFont val="Arial MT"/>
        <family val="2"/>
      </rPr>
      <t>16.01.094</t>
    </r>
  </si>
  <si>
    <r>
      <rPr>
        <sz val="8"/>
        <rFont val="Arial MT"/>
        <family val="2"/>
      </rPr>
      <t>PT-35 PORTAO GRADIL ELETROFUNDIDO / PILARETE METALICO (300X235CM)</t>
    </r>
  </si>
  <si>
    <r>
      <rPr>
        <sz val="8"/>
        <rFont val="Arial MT"/>
        <family val="2"/>
      </rPr>
      <t>16.01.095</t>
    </r>
  </si>
  <si>
    <r>
      <rPr>
        <sz val="8"/>
        <rFont val="Arial MT"/>
        <family val="2"/>
      </rPr>
      <t>PT-36 PORTAO GRADIL ELETROFUNDIDO / PILARETE METALICO (180X185CM)</t>
    </r>
  </si>
  <si>
    <r>
      <rPr>
        <sz val="8"/>
        <rFont val="Arial MT"/>
        <family val="2"/>
      </rPr>
      <t>16.01.098</t>
    </r>
  </si>
  <si>
    <r>
      <rPr>
        <sz val="8"/>
        <rFont val="Arial MT"/>
        <family val="2"/>
      </rPr>
      <t>PT-37 PORTAO GRADIL ELETROFUNDIDO / PILARETE METALICO (180X235CM)</t>
    </r>
  </si>
  <si>
    <r>
      <rPr>
        <sz val="8"/>
        <rFont val="Arial MT"/>
        <family val="2"/>
      </rPr>
      <t>16.01.099</t>
    </r>
  </si>
  <si>
    <r>
      <rPr>
        <sz val="8"/>
        <rFont val="Arial MT"/>
        <family val="2"/>
      </rPr>
      <t>SERVICOS PARA FECHAMENTOS</t>
    </r>
  </si>
  <si>
    <r>
      <rPr>
        <sz val="8"/>
        <rFont val="Arial MT"/>
        <family val="2"/>
      </rPr>
      <t>16.02.004</t>
    </r>
  </si>
  <si>
    <r>
      <rPr>
        <sz val="8"/>
        <rFont val="Arial MT"/>
        <family val="2"/>
      </rPr>
      <t>PAVIMENTAÇÃO DE CONCRETO P/PISO PERMEAVEL DRENANTE (DIAGONAL)</t>
    </r>
  </si>
  <si>
    <r>
      <rPr>
        <sz val="8"/>
        <rFont val="Arial MT"/>
        <family val="2"/>
      </rPr>
      <t>16.02.008</t>
    </r>
  </si>
  <si>
    <r>
      <rPr>
        <sz val="8"/>
        <rFont val="Arial MT"/>
        <family val="2"/>
      </rPr>
      <t>16.02.009</t>
    </r>
  </si>
  <si>
    <r>
      <rPr>
        <sz val="8"/>
        <rFont val="Arial MT"/>
        <family val="2"/>
      </rPr>
      <t>PLACA DE CONCRETO MOLDADA NO LOCAL - 90X90 CM</t>
    </r>
  </si>
  <si>
    <r>
      <rPr>
        <sz val="8"/>
        <rFont val="Arial MT"/>
        <family val="2"/>
      </rPr>
      <t>16.02.010</t>
    </r>
  </si>
  <si>
    <r>
      <rPr>
        <sz val="8"/>
        <rFont val="Arial MT"/>
        <family val="2"/>
      </rPr>
      <t>PAVIMENTAÇÃO DE CONCRETO P/PISO PERMEAVEL DRENANTE (SEXTAVADO)</t>
    </r>
  </si>
  <si>
    <r>
      <rPr>
        <sz val="8"/>
        <rFont val="Arial MT"/>
        <family val="2"/>
      </rPr>
      <t>16.02.014</t>
    </r>
  </si>
  <si>
    <r>
      <rPr>
        <sz val="8"/>
        <rFont val="Arial MT"/>
        <family val="2"/>
      </rPr>
      <t>PAVIMENTAÇAO DE CONCRETO PARA PISO PERMEAVEL DRENANTE (GRAMA)</t>
    </r>
  </si>
  <si>
    <r>
      <rPr>
        <sz val="8"/>
        <rFont val="Arial MT"/>
        <family val="2"/>
      </rPr>
      <t>16.02.015</t>
    </r>
  </si>
  <si>
    <r>
      <rPr>
        <sz val="8"/>
        <rFont val="Arial MT"/>
        <family val="2"/>
      </rPr>
      <t>PAVIMENTACAO ASFALTICA</t>
    </r>
  </si>
  <si>
    <r>
      <rPr>
        <sz val="8"/>
        <rFont val="Arial MT"/>
        <family val="2"/>
      </rPr>
      <t>16.02.018</t>
    </r>
  </si>
  <si>
    <r>
      <rPr>
        <sz val="8"/>
        <rFont val="Arial MT"/>
        <family val="2"/>
      </rPr>
      <t>16.02.020</t>
    </r>
  </si>
  <si>
    <r>
      <rPr>
        <sz val="8"/>
        <rFont val="Arial MT"/>
        <family val="2"/>
      </rPr>
      <t>BORRACHA ASSENTADA C/ ARGAMASSA - PISO TATIL ALERTA</t>
    </r>
  </si>
  <si>
    <r>
      <rPr>
        <sz val="8"/>
        <rFont val="Arial MT"/>
        <family val="2"/>
      </rPr>
      <t>16.02.022</t>
    </r>
  </si>
  <si>
    <r>
      <rPr>
        <sz val="8"/>
        <rFont val="Arial MT"/>
        <family val="2"/>
      </rPr>
      <t>PAVIMENTACAO COM PEDRISCO COM ESPESS DE 5 CM</t>
    </r>
  </si>
  <si>
    <r>
      <rPr>
        <sz val="8"/>
        <rFont val="Arial MT"/>
        <family val="2"/>
      </rPr>
      <t>16.02.023</t>
    </r>
  </si>
  <si>
    <r>
      <rPr>
        <sz val="8"/>
        <rFont val="Arial MT"/>
        <family val="2"/>
      </rPr>
      <t>PAVIMENTACAO DE PEDRA MOSAICO PORTUGUES 2 COR/SOBRE BASE AREIA GROSSA</t>
    </r>
  </si>
  <si>
    <r>
      <rPr>
        <sz val="8"/>
        <rFont val="Arial MT"/>
        <family val="2"/>
      </rPr>
      <t>16.02.025</t>
    </r>
  </si>
  <si>
    <r>
      <rPr>
        <sz val="8"/>
        <rFont val="Arial MT"/>
        <family val="2"/>
      </rPr>
      <t>GUIAS PRE-MOLDADAS TIPO PMSP</t>
    </r>
  </si>
  <si>
    <r>
      <rPr>
        <sz val="8"/>
        <rFont val="Arial MT"/>
        <family val="2"/>
      </rPr>
      <t>16.02.026</t>
    </r>
  </si>
  <si>
    <r>
      <rPr>
        <sz val="8"/>
        <rFont val="Arial MT"/>
        <family val="2"/>
      </rPr>
      <t>SARJETAS MOLDADAS NO LOCAL TIPO PMSP</t>
    </r>
  </si>
  <si>
    <r>
      <rPr>
        <sz val="8"/>
        <rFont val="Arial MT"/>
        <family val="2"/>
      </rPr>
      <t>16.02.027</t>
    </r>
  </si>
  <si>
    <r>
      <rPr>
        <sz val="8"/>
        <rFont val="Arial MT"/>
        <family val="2"/>
      </rPr>
      <t>GA-01 GUIA LEVE OU SEPARADOR DE PISOS</t>
    </r>
  </si>
  <si>
    <r>
      <rPr>
        <sz val="8"/>
        <rFont val="Arial MT"/>
        <family val="2"/>
      </rPr>
      <t>16.02.028</t>
    </r>
  </si>
  <si>
    <r>
      <rPr>
        <sz val="8"/>
        <rFont val="Arial MT"/>
        <family val="2"/>
      </rPr>
      <t>GA-02 GUIA E SARJETA</t>
    </r>
  </si>
  <si>
    <r>
      <rPr>
        <sz val="8"/>
        <rFont val="Arial MT"/>
        <family val="2"/>
      </rPr>
      <t>16.02.029</t>
    </r>
  </si>
  <si>
    <r>
      <rPr>
        <sz val="8"/>
        <rFont val="Arial MT"/>
        <family val="2"/>
      </rPr>
      <t>GA-03 GUIA E SARJETA TIPO PMSP</t>
    </r>
  </si>
  <si>
    <r>
      <rPr>
        <sz val="8"/>
        <rFont val="Arial MT"/>
        <family val="2"/>
      </rPr>
      <t>16.02.031</t>
    </r>
  </si>
  <si>
    <r>
      <rPr>
        <sz val="8"/>
        <rFont val="Arial MT"/>
        <family val="2"/>
      </rPr>
      <t>DEGRAU DE CONCRETO CAMURCADO</t>
    </r>
  </si>
  <si>
    <r>
      <rPr>
        <sz val="8"/>
        <rFont val="Arial MT"/>
        <family val="2"/>
      </rPr>
      <t>16.02.033</t>
    </r>
  </si>
  <si>
    <r>
      <rPr>
        <sz val="8"/>
        <rFont val="Arial MT"/>
        <family val="2"/>
      </rPr>
      <t>PEDRA MIRACEMA</t>
    </r>
  </si>
  <si>
    <r>
      <rPr>
        <sz val="8"/>
        <rFont val="Arial MT"/>
        <family val="2"/>
      </rPr>
      <t>16.02.039</t>
    </r>
  </si>
  <si>
    <r>
      <rPr>
        <sz val="8"/>
        <rFont val="Arial MT"/>
        <family val="2"/>
      </rPr>
      <t>PAVIMENTAÇÃO DE CONCRETO P/PISO PERMEAVEL DRENANTE (QUADRICULADO)</t>
    </r>
  </si>
  <si>
    <r>
      <rPr>
        <sz val="8"/>
        <rFont val="Arial MT"/>
        <family val="2"/>
      </rPr>
      <t>16.02.040</t>
    </r>
  </si>
  <si>
    <r>
      <rPr>
        <sz val="8"/>
        <rFont val="Arial MT"/>
        <family val="2"/>
      </rPr>
      <t>PAVIMENTACAO ARTICULADA BLOCO CONCRETO INTERTRAVADO  E=6CM  35 Mpa COR NATURAL SOBRE BASE AREIA GROSSA</t>
    </r>
  </si>
  <si>
    <r>
      <rPr>
        <sz val="8"/>
        <rFont val="Arial MT"/>
        <family val="2"/>
      </rPr>
      <t>16.02.041</t>
    </r>
  </si>
  <si>
    <r>
      <rPr>
        <sz val="8"/>
        <rFont val="Arial MT"/>
        <family val="2"/>
      </rPr>
      <t>PAVIMENTACAO ARTICULADA BLOCO CONCRETO INTERTRAVADO  E=6CM  35 Mpa COLORIDO SOBRE BASE AREIA GROSSA</t>
    </r>
  </si>
  <si>
    <r>
      <rPr>
        <sz val="8"/>
        <rFont val="Arial MT"/>
        <family val="2"/>
      </rPr>
      <t>16.02.050</t>
    </r>
  </si>
  <si>
    <r>
      <rPr>
        <sz val="8"/>
        <rFont val="Arial MT"/>
        <family val="2"/>
      </rPr>
      <t>PASTILHA NATURAL 2,5X2,5CM - DETALHES E REQUADROS</t>
    </r>
  </si>
  <si>
    <r>
      <rPr>
        <sz val="8"/>
        <rFont val="Arial MT"/>
        <family val="2"/>
      </rPr>
      <t>16.02.051</t>
    </r>
  </si>
  <si>
    <r>
      <rPr>
        <sz val="8"/>
        <rFont val="Arial MT"/>
        <family val="2"/>
      </rPr>
      <t>PASTILHA NATURAL 5,0X5,0CM - DETALHES E REQUADROS</t>
    </r>
  </si>
  <si>
    <r>
      <rPr>
        <sz val="8"/>
        <rFont val="Arial MT"/>
        <family val="2"/>
      </rPr>
      <t>16.02.056</t>
    </r>
  </si>
  <si>
    <r>
      <rPr>
        <sz val="8"/>
        <rFont val="Arial MT"/>
        <family val="2"/>
      </rPr>
      <t>LADRILHO HIDRAULICO 20X20CM LISO 1 COR</t>
    </r>
  </si>
  <si>
    <r>
      <rPr>
        <sz val="8"/>
        <rFont val="Arial MT"/>
        <family val="2"/>
      </rPr>
      <t>16.02.061</t>
    </r>
  </si>
  <si>
    <r>
      <rPr>
        <sz val="8"/>
        <rFont val="Arial MT"/>
        <family val="2"/>
      </rPr>
      <t>16.02.062</t>
    </r>
  </si>
  <si>
    <r>
      <rPr>
        <sz val="8"/>
        <rFont val="Arial MT"/>
        <family val="2"/>
      </rPr>
      <t>16.02.063</t>
    </r>
  </si>
  <si>
    <r>
      <rPr>
        <sz val="8"/>
        <rFont val="Arial MT"/>
        <family val="2"/>
      </rPr>
      <t>PAVIMENTACAO ARTICULADA BLOCO CONCRETO INTERTRAVADO  E=8CM  50 Mpa COR NATURAL SOBRE BASE AREIA GROSSA</t>
    </r>
  </si>
  <si>
    <r>
      <rPr>
        <sz val="8"/>
        <rFont val="Arial MT"/>
        <family val="2"/>
      </rPr>
      <t>16.02.064</t>
    </r>
  </si>
  <si>
    <r>
      <rPr>
        <sz val="8"/>
        <rFont val="Arial MT"/>
        <family val="2"/>
      </rPr>
      <t>16.02.066</t>
    </r>
  </si>
  <si>
    <r>
      <rPr>
        <sz val="8"/>
        <rFont val="Arial MT"/>
        <family val="2"/>
      </rPr>
      <t>PISO DE CONCRETO ARMADO Fck 25MPa DESEMPENAMENTO MECÂNICO  E=10CM</t>
    </r>
  </si>
  <si>
    <r>
      <rPr>
        <sz val="8"/>
        <rFont val="Arial MT"/>
        <family val="2"/>
      </rPr>
      <t>16.02.067</t>
    </r>
  </si>
  <si>
    <r>
      <rPr>
        <sz val="8"/>
        <rFont val="Arial MT"/>
        <family val="2"/>
      </rPr>
      <t>16.02.068</t>
    </r>
  </si>
  <si>
    <r>
      <rPr>
        <sz val="8"/>
        <rFont val="Arial MT"/>
        <family val="2"/>
      </rPr>
      <t>DEGRAU DE CONCRETO ARMADO Fck 25MPa DESEMPENADO E=6CM  INCLUSIVE LASTRO DE BRITA</t>
    </r>
  </si>
  <si>
    <r>
      <rPr>
        <sz val="8"/>
        <rFont val="Arial MT"/>
        <family val="2"/>
      </rPr>
      <t>16.02.069</t>
    </r>
  </si>
  <si>
    <r>
      <rPr>
        <sz val="8"/>
        <rFont val="Arial MT"/>
        <family val="2"/>
      </rPr>
      <t>16.02.070</t>
    </r>
  </si>
  <si>
    <r>
      <rPr>
        <sz val="8"/>
        <rFont val="Arial MT"/>
        <family val="2"/>
      </rPr>
      <t>LASTRO DE CONCRETO - 5CM</t>
    </r>
  </si>
  <si>
    <r>
      <rPr>
        <sz val="8"/>
        <rFont val="Arial MT"/>
        <family val="2"/>
      </rPr>
      <t>16.02.071</t>
    </r>
  </si>
  <si>
    <r>
      <rPr>
        <sz val="8"/>
        <rFont val="Arial MT"/>
        <family val="2"/>
      </rPr>
      <t>16.02.080</t>
    </r>
  </si>
  <si>
    <r>
      <rPr>
        <sz val="8"/>
        <rFont val="Arial MT"/>
        <family val="2"/>
      </rPr>
      <t>16.02.090</t>
    </r>
  </si>
  <si>
    <r>
      <rPr>
        <sz val="8"/>
        <rFont val="Arial MT"/>
        <family val="2"/>
      </rPr>
      <t>CIMENTADO DESEMPENADO COM JUNTA SECA E=3,5CM INCL ARG REG</t>
    </r>
  </si>
  <si>
    <r>
      <rPr>
        <sz val="8"/>
        <rFont val="Arial MT"/>
        <family val="2"/>
      </rPr>
      <t>16.02.091</t>
    </r>
  </si>
  <si>
    <r>
      <rPr>
        <sz val="8"/>
        <rFont val="Arial MT"/>
        <family val="2"/>
      </rPr>
      <t>CIMENTADO DESEMPENADO ALISADO C/ CORANTE E=3,5CM INCL ARG REG</t>
    </r>
  </si>
  <si>
    <r>
      <rPr>
        <sz val="8"/>
        <rFont val="Arial MT"/>
        <family val="2"/>
      </rPr>
      <t>16.02.099</t>
    </r>
  </si>
  <si>
    <r>
      <rPr>
        <sz val="8"/>
        <rFont val="Arial MT"/>
        <family val="2"/>
      </rPr>
      <t>REVESTIMENTOS P/ PISOS EXTERNOS</t>
    </r>
  </si>
  <si>
    <r>
      <rPr>
        <sz val="8"/>
        <rFont val="Arial MT"/>
        <family val="2"/>
      </rPr>
      <t>16.02.100</t>
    </r>
  </si>
  <si>
    <r>
      <rPr>
        <sz val="8"/>
        <rFont val="Arial MT"/>
        <family val="2"/>
      </rPr>
      <t>LASTRO DE BRITA E=5CM COM AGREGADO RECICLADO DA CONSTRUÇÃO CIVIL</t>
    </r>
  </si>
  <si>
    <r>
      <rPr>
        <sz val="8"/>
        <rFont val="Arial MT"/>
        <family val="2"/>
      </rPr>
      <t>16.02.101</t>
    </r>
  </si>
  <si>
    <r>
      <rPr>
        <sz val="8"/>
        <rFont val="Arial MT"/>
        <family val="2"/>
      </rPr>
      <t>LASTRO DE CONCRETO TRAÇO 1:4:8   E=5CM  COM AGREGADO RECICLADO DA CONSTRUÇAO CIVIL.</t>
    </r>
  </si>
  <si>
    <r>
      <rPr>
        <sz val="8"/>
        <rFont val="Arial MT"/>
        <family val="2"/>
      </rPr>
      <t>16.02.105</t>
    </r>
  </si>
  <si>
    <r>
      <rPr>
        <sz val="8"/>
        <rFont val="Arial MT"/>
        <family val="2"/>
      </rPr>
      <t>CIMENTADO DESEMPENADO COM JUNTA SECA E = 5 CM COM AGREGADO RECICLADO DA CONSTRUÇAO CIVIL</t>
    </r>
  </si>
  <si>
    <r>
      <rPr>
        <sz val="8"/>
        <rFont val="Arial MT"/>
        <family val="2"/>
      </rPr>
      <t>16.02.106</t>
    </r>
  </si>
  <si>
    <r>
      <rPr>
        <sz val="8"/>
        <rFont val="Arial MT"/>
        <family val="2"/>
      </rPr>
      <t>CIMENTADO DESEMPENADO E ALISADO COM CORANTE  E = 5 CM COM AGREGADO RECICLADO DA CONSTRUÇAO CIVIL</t>
    </r>
  </si>
  <si>
    <r>
      <rPr>
        <sz val="8"/>
        <rFont val="Arial MT"/>
        <family val="2"/>
      </rPr>
      <t>16.03.001</t>
    </r>
  </si>
  <si>
    <r>
      <rPr>
        <sz val="8"/>
        <rFont val="Arial MT"/>
        <family val="2"/>
      </rPr>
      <t>CORTE DE MATO E GRAMA - ROÇAGEM MECANIZADA</t>
    </r>
  </si>
  <si>
    <r>
      <rPr>
        <sz val="8"/>
        <rFont val="Arial MT"/>
        <family val="2"/>
      </rPr>
      <t>16.03.002</t>
    </r>
  </si>
  <si>
    <r>
      <rPr>
        <sz val="8"/>
        <rFont val="Arial MT"/>
        <family val="2"/>
      </rPr>
      <t>16.03.006</t>
    </r>
  </si>
  <si>
    <r>
      <rPr>
        <sz val="8"/>
        <rFont val="Arial MT"/>
        <family val="2"/>
      </rPr>
      <t>16.03.010</t>
    </r>
  </si>
  <si>
    <r>
      <rPr>
        <sz val="8"/>
        <rFont val="Arial MT"/>
        <family val="2"/>
      </rPr>
      <t>FORRACAO - MARANTA</t>
    </r>
  </si>
  <si>
    <r>
      <rPr>
        <sz val="8"/>
        <rFont val="Arial MT"/>
        <family val="2"/>
      </rPr>
      <t>16.03.012</t>
    </r>
  </si>
  <si>
    <r>
      <rPr>
        <sz val="8"/>
        <rFont val="Arial MT"/>
        <family val="2"/>
      </rPr>
      <t>GRAMA PRETA EM MUDAS</t>
    </r>
  </si>
  <si>
    <r>
      <rPr>
        <sz val="8"/>
        <rFont val="Arial MT"/>
        <family val="2"/>
      </rPr>
      <t>16.03.014</t>
    </r>
  </si>
  <si>
    <r>
      <rPr>
        <sz val="8"/>
        <rFont val="Arial MT"/>
        <family val="2"/>
      </rPr>
      <t>AP-02 PROTETOR PARA ARVORES</t>
    </r>
  </si>
  <si>
    <r>
      <rPr>
        <sz val="8"/>
        <rFont val="Arial MT"/>
        <family val="2"/>
      </rPr>
      <t>16.03.031</t>
    </r>
  </si>
  <si>
    <r>
      <rPr>
        <sz val="8"/>
        <rFont val="Arial MT"/>
        <family val="2"/>
      </rPr>
      <t>ARVORE ORNAMENTAL H=1,50 A 2.00M - TIPUANA</t>
    </r>
  </si>
  <si>
    <r>
      <rPr>
        <sz val="8"/>
        <rFont val="Arial MT"/>
        <family val="2"/>
      </rPr>
      <t>16.03.063</t>
    </r>
  </si>
  <si>
    <r>
      <rPr>
        <sz val="8"/>
        <rFont val="Arial MT"/>
        <family val="2"/>
      </rPr>
      <t>PALMEIRA JERIVÁ H=1,50 A 2,00 M</t>
    </r>
  </si>
  <si>
    <r>
      <rPr>
        <sz val="8"/>
        <rFont val="Arial MT"/>
        <family val="2"/>
      </rPr>
      <t>16.03.066</t>
    </r>
  </si>
  <si>
    <r>
      <rPr>
        <sz val="8"/>
        <rFont val="Arial MT"/>
        <family val="2"/>
      </rPr>
      <t>ARBUSTO H=0.50 A 0.70M - AZALÉIA</t>
    </r>
  </si>
  <si>
    <r>
      <rPr>
        <sz val="8"/>
        <rFont val="Arial MT"/>
        <family val="2"/>
      </rPr>
      <t>16.03.067</t>
    </r>
  </si>
  <si>
    <r>
      <rPr>
        <sz val="8"/>
        <rFont val="Arial MT"/>
        <family val="2"/>
      </rPr>
      <t>ARBUSTO H=0.50 A 0.70M - BELA EMILIA</t>
    </r>
  </si>
  <si>
    <r>
      <rPr>
        <sz val="8"/>
        <rFont val="Arial MT"/>
        <family val="2"/>
      </rPr>
      <t>16.03.075</t>
    </r>
  </si>
  <si>
    <r>
      <rPr>
        <sz val="8"/>
        <rFont val="Arial MT"/>
        <family val="2"/>
      </rPr>
      <t>ARBUSTO COSTELA- DE -ADAO  H=0.50 A 0.70 M</t>
    </r>
  </si>
  <si>
    <r>
      <rPr>
        <sz val="8"/>
        <rFont val="Arial MT"/>
        <family val="2"/>
      </rPr>
      <t>16.03.076</t>
    </r>
  </si>
  <si>
    <r>
      <rPr>
        <sz val="8"/>
        <rFont val="Arial MT"/>
        <family val="2"/>
      </rPr>
      <t>ARBUSTO  GUAIMBÊ   H=0.50 A 0.70 M</t>
    </r>
  </si>
  <si>
    <r>
      <rPr>
        <sz val="8"/>
        <rFont val="Arial MT"/>
        <family val="2"/>
      </rPr>
      <t>16.03.077</t>
    </r>
  </si>
  <si>
    <r>
      <rPr>
        <sz val="8"/>
        <rFont val="Arial MT"/>
        <family val="2"/>
      </rPr>
      <t>ARBUSTO PRIMAVERA   H=0.50 A 0.70 M</t>
    </r>
  </si>
  <si>
    <r>
      <rPr>
        <sz val="8"/>
        <rFont val="Arial MT"/>
        <family val="2"/>
      </rPr>
      <t>16.03.080</t>
    </r>
  </si>
  <si>
    <r>
      <rPr>
        <sz val="8"/>
        <rFont val="Arial MT"/>
        <family val="2"/>
      </rPr>
      <t>ARBUSTO H=0,50 A 0,70 M - CALIANDRA</t>
    </r>
  </si>
  <si>
    <r>
      <rPr>
        <sz val="8"/>
        <rFont val="Arial MT"/>
        <family val="2"/>
      </rPr>
      <t>16.03.083</t>
    </r>
  </si>
  <si>
    <r>
      <rPr>
        <sz val="8"/>
        <rFont val="Arial MT"/>
        <family val="2"/>
      </rPr>
      <t>BAMBU H=1,00 A 2,00 M - BAMBUZINHO</t>
    </r>
  </si>
  <si>
    <r>
      <rPr>
        <sz val="8"/>
        <rFont val="Arial MT"/>
        <family val="2"/>
      </rPr>
      <t>16.03.085</t>
    </r>
  </si>
  <si>
    <r>
      <rPr>
        <sz val="8"/>
        <rFont val="Arial MT"/>
        <family val="2"/>
      </rPr>
      <t>FORRACAO - CURCULIGO</t>
    </r>
  </si>
  <si>
    <r>
      <rPr>
        <sz val="8"/>
        <rFont val="Arial MT"/>
        <family val="2"/>
      </rPr>
      <t>16.03.087</t>
    </r>
  </si>
  <si>
    <r>
      <rPr>
        <sz val="8"/>
        <rFont val="Arial MT"/>
        <family val="2"/>
      </rPr>
      <t>FORRACAO - LANTANA</t>
    </r>
  </si>
  <si>
    <r>
      <rPr>
        <sz val="8"/>
        <rFont val="Arial MT"/>
        <family val="2"/>
      </rPr>
      <t>16.03.088</t>
    </r>
  </si>
  <si>
    <r>
      <rPr>
        <sz val="8"/>
        <rFont val="Arial MT"/>
        <family val="2"/>
      </rPr>
      <t>FORRACAO - LIRIO AMARELO</t>
    </r>
  </si>
  <si>
    <r>
      <rPr>
        <sz val="8"/>
        <rFont val="Arial MT"/>
        <family val="2"/>
      </rPr>
      <t>16.03.090</t>
    </r>
  </si>
  <si>
    <r>
      <rPr>
        <sz val="8"/>
        <rFont val="Arial MT"/>
        <family val="2"/>
      </rPr>
      <t>ARBUSTO SANQUÉSIA   H=0.50 A 0.70 M</t>
    </r>
  </si>
  <si>
    <r>
      <rPr>
        <sz val="8"/>
        <rFont val="Arial MT"/>
        <family val="2"/>
      </rPr>
      <t>16.03.091</t>
    </r>
  </si>
  <si>
    <r>
      <rPr>
        <sz val="8"/>
        <rFont val="Arial MT"/>
        <family val="2"/>
      </rPr>
      <t>FORRACAO - PILEIA</t>
    </r>
  </si>
  <si>
    <r>
      <rPr>
        <sz val="8"/>
        <rFont val="Arial MT"/>
        <family val="2"/>
      </rPr>
      <t>16.03.092</t>
    </r>
  </si>
  <si>
    <r>
      <rPr>
        <sz val="8"/>
        <rFont val="Arial MT"/>
        <family val="2"/>
      </rPr>
      <t>FORRACAO - CLOROFITO</t>
    </r>
  </si>
  <si>
    <r>
      <rPr>
        <sz val="8"/>
        <rFont val="Arial MT"/>
        <family val="2"/>
      </rPr>
      <t>16.03.093</t>
    </r>
  </si>
  <si>
    <r>
      <rPr>
        <sz val="8"/>
        <rFont val="Arial MT"/>
        <family val="2"/>
      </rPr>
      <t>FORRACAO - VEDELIA</t>
    </r>
  </si>
  <si>
    <r>
      <rPr>
        <sz val="8"/>
        <rFont val="Arial MT"/>
        <family val="2"/>
      </rPr>
      <t>16.03.096</t>
    </r>
  </si>
  <si>
    <r>
      <rPr>
        <sz val="8"/>
        <rFont val="Arial MT"/>
        <family val="2"/>
      </rPr>
      <t>FORRACAO - AGAPANTO</t>
    </r>
  </si>
  <si>
    <r>
      <rPr>
        <sz val="8"/>
        <rFont val="Arial MT"/>
        <family val="2"/>
      </rPr>
      <t>16.03.099</t>
    </r>
  </si>
  <si>
    <r>
      <rPr>
        <sz val="8"/>
        <rFont val="Arial MT"/>
        <family val="2"/>
      </rPr>
      <t>SERVIÇOS DE PAISAGISMO</t>
    </r>
  </si>
  <si>
    <r>
      <rPr>
        <sz val="8"/>
        <rFont val="Arial MT"/>
        <family val="2"/>
      </rPr>
      <t>16.03.100</t>
    </r>
  </si>
  <si>
    <r>
      <rPr>
        <sz val="8"/>
        <rFont val="Arial MT"/>
        <family val="2"/>
      </rPr>
      <t>ARBUSTO ALECRIM H=0,50M A 0,70M</t>
    </r>
  </si>
  <si>
    <r>
      <rPr>
        <sz val="8"/>
        <rFont val="Arial MT"/>
        <family val="2"/>
      </rPr>
      <t>16.03.101</t>
    </r>
  </si>
  <si>
    <r>
      <rPr>
        <sz val="8"/>
        <rFont val="Arial MT"/>
        <family val="2"/>
      </rPr>
      <t>FORRAÇÃO AZULZINHA</t>
    </r>
  </si>
  <si>
    <r>
      <rPr>
        <sz val="8"/>
        <rFont val="Arial MT"/>
        <family val="2"/>
      </rPr>
      <t>16.03.102</t>
    </r>
  </si>
  <si>
    <r>
      <rPr>
        <sz val="8"/>
        <rFont val="Arial MT"/>
        <family val="2"/>
      </rPr>
      <t>FORRAÇÃO BARLÉRIA</t>
    </r>
  </si>
  <si>
    <r>
      <rPr>
        <sz val="8"/>
        <rFont val="Arial MT"/>
        <family val="2"/>
      </rPr>
      <t>16.03.103</t>
    </r>
  </si>
  <si>
    <r>
      <rPr>
        <sz val="8"/>
        <rFont val="Arial MT"/>
        <family val="2"/>
      </rPr>
      <t>FORRAÇÃO BULBINE</t>
    </r>
  </si>
  <si>
    <r>
      <rPr>
        <sz val="8"/>
        <rFont val="Arial MT"/>
        <family val="2"/>
      </rPr>
      <t>16.03.104</t>
    </r>
  </si>
  <si>
    <r>
      <rPr>
        <sz val="8"/>
        <rFont val="Arial MT"/>
        <family val="2"/>
      </rPr>
      <t>ARBUSTO DICORISANDRA H=0,50 A 0,70M</t>
    </r>
  </si>
  <si>
    <r>
      <rPr>
        <sz val="8"/>
        <rFont val="Arial MT"/>
        <family val="2"/>
      </rPr>
      <t>16.03.105</t>
    </r>
  </si>
  <si>
    <r>
      <rPr>
        <sz val="8"/>
        <rFont val="Arial MT"/>
        <family val="2"/>
      </rPr>
      <t>FORRAÇÃO DINHEIRO-EM-PENCA</t>
    </r>
  </si>
  <si>
    <r>
      <rPr>
        <sz val="8"/>
        <rFont val="Arial MT"/>
        <family val="2"/>
      </rPr>
      <t>16.03.106</t>
    </r>
  </si>
  <si>
    <r>
      <rPr>
        <sz val="8"/>
        <rFont val="Arial MT"/>
        <family val="2"/>
      </rPr>
      <t>FORRAÇÃO GOTA DE ORVALHO</t>
    </r>
  </si>
  <si>
    <r>
      <rPr>
        <sz val="8"/>
        <rFont val="Arial MT"/>
        <family val="2"/>
      </rPr>
      <t>16.03.107</t>
    </r>
  </si>
  <si>
    <r>
      <rPr>
        <sz val="8"/>
        <rFont val="Arial MT"/>
        <family val="2"/>
      </rPr>
      <t>FORRAÇÃO GRAMA-AMENDOIM</t>
    </r>
  </si>
  <si>
    <r>
      <rPr>
        <sz val="8"/>
        <rFont val="Arial MT"/>
        <family val="2"/>
      </rPr>
      <t>16.03.108</t>
    </r>
  </si>
  <si>
    <r>
      <rPr>
        <sz val="8"/>
        <rFont val="Arial MT"/>
        <family val="2"/>
      </rPr>
      <t>FORRAÇÃO JIBÓIA-VERDE</t>
    </r>
  </si>
  <si>
    <r>
      <rPr>
        <sz val="8"/>
        <rFont val="Arial MT"/>
        <family val="2"/>
      </rPr>
      <t>16.03.109</t>
    </r>
  </si>
  <si>
    <r>
      <rPr>
        <sz val="8"/>
        <rFont val="Arial MT"/>
        <family val="2"/>
      </rPr>
      <t>FORRAÇÃO LAMBARI-ROXO</t>
    </r>
  </si>
  <si>
    <r>
      <rPr>
        <sz val="8"/>
        <rFont val="Arial MT"/>
        <family val="2"/>
      </rPr>
      <t>16.03.110</t>
    </r>
  </si>
  <si>
    <r>
      <rPr>
        <sz val="8"/>
        <rFont val="Arial MT"/>
        <family val="2"/>
      </rPr>
      <t>ARBUSTO MANJERICÃO H=0,50 A 0,70M</t>
    </r>
  </si>
  <si>
    <r>
      <rPr>
        <sz val="8"/>
        <rFont val="Arial MT"/>
        <family val="2"/>
      </rPr>
      <t>16.03.111</t>
    </r>
  </si>
  <si>
    <r>
      <rPr>
        <sz val="8"/>
        <rFont val="Arial MT"/>
        <family val="2"/>
      </rPr>
      <t>FORRAÇÃO OFIOPOGO</t>
    </r>
  </si>
  <si>
    <r>
      <rPr>
        <sz val="8"/>
        <rFont val="Arial MT"/>
        <family val="2"/>
      </rPr>
      <t>16.03.112</t>
    </r>
  </si>
  <si>
    <r>
      <rPr>
        <sz val="8"/>
        <rFont val="Arial MT"/>
        <family val="2"/>
      </rPr>
      <t>FORRAÇÃO PAPIRINHO</t>
    </r>
  </si>
  <si>
    <r>
      <rPr>
        <sz val="8"/>
        <rFont val="Arial MT"/>
        <family val="2"/>
      </rPr>
      <t>16.03.113</t>
    </r>
  </si>
  <si>
    <r>
      <rPr>
        <sz val="8"/>
        <rFont val="Arial MT"/>
        <family val="2"/>
      </rPr>
      <t>FORRAÇÃO SINGÔNIO</t>
    </r>
  </si>
  <si>
    <r>
      <rPr>
        <sz val="8"/>
        <rFont val="Arial MT"/>
        <family val="2"/>
      </rPr>
      <t>16.03.114</t>
    </r>
  </si>
  <si>
    <r>
      <rPr>
        <sz val="8"/>
        <rFont val="Arial MT"/>
        <family val="2"/>
      </rPr>
      <t>FORRAÇÃO TRAPOERABA</t>
    </r>
  </si>
  <si>
    <r>
      <rPr>
        <sz val="8"/>
        <rFont val="Arial MT"/>
        <family val="2"/>
      </rPr>
      <t>16.03.150</t>
    </r>
  </si>
  <si>
    <r>
      <rPr>
        <sz val="8"/>
        <rFont val="Arial MT"/>
        <family val="2"/>
      </rPr>
      <t>ÁRVORE ORNAMENTAL AROEIRA-DO-SERTÃO H=2,00M</t>
    </r>
  </si>
  <si>
    <r>
      <rPr>
        <sz val="8"/>
        <rFont val="Arial MT"/>
        <family val="2"/>
      </rPr>
      <t>16.03.151</t>
    </r>
  </si>
  <si>
    <r>
      <rPr>
        <sz val="8"/>
        <rFont val="Arial MT"/>
        <family val="2"/>
      </rPr>
      <t>ÁRVORE ORNAMENTAL CANELA-PRETA H=2,00M</t>
    </r>
  </si>
  <si>
    <r>
      <rPr>
        <sz val="8"/>
        <rFont val="Arial MT"/>
        <family val="2"/>
      </rPr>
      <t>16.03.152</t>
    </r>
  </si>
  <si>
    <r>
      <rPr>
        <sz val="8"/>
        <rFont val="Arial MT"/>
        <family val="2"/>
      </rPr>
      <t>ÁRVORE ORNAMENTAL CANELA-SASSAFRÁS H=2,00M</t>
    </r>
  </si>
  <si>
    <r>
      <rPr>
        <sz val="8"/>
        <rFont val="Arial MT"/>
        <family val="2"/>
      </rPr>
      <t>16.03.153</t>
    </r>
  </si>
  <si>
    <r>
      <rPr>
        <sz val="8"/>
        <rFont val="Arial MT"/>
        <family val="2"/>
      </rPr>
      <t>ÁRVORE ORNAMENTAL CASTANHA-DO-PARÁ H=2,00M</t>
    </r>
  </si>
  <si>
    <r>
      <rPr>
        <sz val="8"/>
        <rFont val="Arial MT"/>
        <family val="2"/>
      </rPr>
      <t>16.03.154</t>
    </r>
  </si>
  <si>
    <r>
      <rPr>
        <sz val="8"/>
        <rFont val="Arial MT"/>
        <family val="2"/>
      </rPr>
      <t>ÁRVORE ORNAMENTAL IMBUIA H=2,00M</t>
    </r>
  </si>
  <si>
    <r>
      <rPr>
        <sz val="8"/>
        <rFont val="Arial MT"/>
        <family val="2"/>
      </rPr>
      <t>16.03.155</t>
    </r>
  </si>
  <si>
    <r>
      <rPr>
        <sz val="8"/>
        <rFont val="Arial MT"/>
        <family val="2"/>
      </rPr>
      <t>ÁRVORE ORNAMENTAL JABORANDI H=2,00M</t>
    </r>
  </si>
  <si>
    <r>
      <rPr>
        <sz val="8"/>
        <rFont val="Arial MT"/>
        <family val="2"/>
      </rPr>
      <t>16.03.156</t>
    </r>
  </si>
  <si>
    <r>
      <rPr>
        <sz val="8"/>
        <rFont val="Arial MT"/>
        <family val="2"/>
      </rPr>
      <t>ÁRVORE ORNAMENTAL PEROBA ROSA H=2,00M</t>
    </r>
  </si>
  <si>
    <r>
      <rPr>
        <sz val="8"/>
        <rFont val="Arial MT"/>
        <family val="2"/>
      </rPr>
      <t>16.03.157</t>
    </r>
  </si>
  <si>
    <r>
      <rPr>
        <sz val="8"/>
        <rFont val="Arial MT"/>
        <family val="2"/>
      </rPr>
      <t>ÁRVORE ORNAMENTAL PINHEIRO-DO-PARANÁ H=2,00M</t>
    </r>
  </si>
  <si>
    <r>
      <rPr>
        <sz val="8"/>
        <rFont val="Arial MT"/>
        <family val="2"/>
      </rPr>
      <t>16.03.170</t>
    </r>
  </si>
  <si>
    <r>
      <rPr>
        <sz val="8"/>
        <rFont val="Arial MT"/>
        <family val="2"/>
      </rPr>
      <t>ÁRVORE  PEITO DE POMBA H=0,50 A 1,00M. (NATIVA PIONEIRA-SP)</t>
    </r>
  </si>
  <si>
    <r>
      <rPr>
        <sz val="8"/>
        <rFont val="Arial MT"/>
        <family val="2"/>
      </rPr>
      <t>16.03.171</t>
    </r>
  </si>
  <si>
    <r>
      <rPr>
        <sz val="8"/>
        <rFont val="Arial MT"/>
        <family val="2"/>
      </rPr>
      <t>ÁRVORE  TÁPIA  H=0,50M A 1,00M. (NATIVA PIONEIRA-SP)</t>
    </r>
  </si>
  <si>
    <r>
      <rPr>
        <sz val="8"/>
        <rFont val="Arial MT"/>
        <family val="2"/>
      </rPr>
      <t>16.03.172</t>
    </r>
  </si>
  <si>
    <r>
      <rPr>
        <sz val="8"/>
        <rFont val="Arial MT"/>
        <family val="2"/>
      </rPr>
      <t>ÁRVORE CAPIXINGUI  H=0,50M A 1,00M (NATIVA PIONEIRA-SP)</t>
    </r>
  </si>
  <si>
    <r>
      <rPr>
        <sz val="8"/>
        <rFont val="Arial MT"/>
        <family val="2"/>
      </rPr>
      <t>16.03.173</t>
    </r>
  </si>
  <si>
    <r>
      <rPr>
        <sz val="8"/>
        <rFont val="Arial MT"/>
        <family val="2"/>
      </rPr>
      <t>ÁRVORE INGÁ  H=0,50M A 1,00M (NATIVA PIONEIRA-SP)</t>
    </r>
  </si>
  <si>
    <r>
      <rPr>
        <sz val="8"/>
        <rFont val="Arial MT"/>
        <family val="2"/>
      </rPr>
      <t>16.03.174</t>
    </r>
  </si>
  <si>
    <r>
      <rPr>
        <sz val="8"/>
        <rFont val="Arial MT"/>
        <family val="2"/>
      </rPr>
      <t>ÁRVORE FUMO BRAVO  H=0,50M A 1,00M (NATIVA PIONEIRA-SP)</t>
    </r>
  </si>
  <si>
    <r>
      <rPr>
        <sz val="8"/>
        <rFont val="Arial MT"/>
        <family val="2"/>
      </rPr>
      <t>16.03.175</t>
    </r>
  </si>
  <si>
    <r>
      <rPr>
        <sz val="8"/>
        <rFont val="Arial MT"/>
        <family val="2"/>
      </rPr>
      <t>ÁRVORE MUTAMBO  H=0,50M A 1,00M (NATIVA PIONEIRA-SP)</t>
    </r>
  </si>
  <si>
    <r>
      <rPr>
        <sz val="8"/>
        <rFont val="Arial MT"/>
        <family val="2"/>
      </rPr>
      <t>16.03.176</t>
    </r>
  </si>
  <si>
    <r>
      <rPr>
        <sz val="8"/>
        <rFont val="Arial MT"/>
        <family val="2"/>
      </rPr>
      <t>ÁRVORE AÇOITA CAVALO  H=0,50M A 1,00M (NATIVA PIONEIRA-SP)</t>
    </r>
  </si>
  <si>
    <r>
      <rPr>
        <sz val="8"/>
        <rFont val="Arial MT"/>
        <family val="2"/>
      </rPr>
      <t>16.03.177</t>
    </r>
  </si>
  <si>
    <r>
      <rPr>
        <sz val="8"/>
        <rFont val="Arial MT"/>
        <family val="2"/>
      </rPr>
      <t>ÁRVORE PAU POLVORA  H=0,50M A 1,00M (NATIVA PIONEIRA-SP)</t>
    </r>
  </si>
  <si>
    <r>
      <rPr>
        <sz val="8"/>
        <rFont val="Arial MT"/>
        <family val="2"/>
      </rPr>
      <t>16.03.190</t>
    </r>
  </si>
  <si>
    <r>
      <rPr>
        <sz val="8"/>
        <rFont val="Arial MT"/>
        <family val="2"/>
      </rPr>
      <t>ÁRVORE PEITO DE POMBA H=2,00M (NATIVA PIONEIRA-SP)</t>
    </r>
  </si>
  <si>
    <r>
      <rPr>
        <sz val="8"/>
        <rFont val="Arial MT"/>
        <family val="2"/>
      </rPr>
      <t>16.03.191</t>
    </r>
  </si>
  <si>
    <r>
      <rPr>
        <sz val="8"/>
        <rFont val="Arial MT"/>
        <family val="2"/>
      </rPr>
      <t>ÁRVORE TÁPIA H=2,00M (NATIVA PIONEIRA-SP)</t>
    </r>
  </si>
  <si>
    <r>
      <rPr>
        <sz val="8"/>
        <rFont val="Arial MT"/>
        <family val="2"/>
      </rPr>
      <t>16.03.192</t>
    </r>
  </si>
  <si>
    <r>
      <rPr>
        <sz val="8"/>
        <rFont val="Arial MT"/>
        <family val="2"/>
      </rPr>
      <t>ÁRVORE CAPIXINGUI H=2,00M (NATIVA PIONEIRA-SP)</t>
    </r>
  </si>
  <si>
    <r>
      <rPr>
        <sz val="8"/>
        <rFont val="Arial MT"/>
        <family val="2"/>
      </rPr>
      <t>16.03.193</t>
    </r>
  </si>
  <si>
    <r>
      <rPr>
        <sz val="8"/>
        <rFont val="Arial MT"/>
        <family val="2"/>
      </rPr>
      <t>ÁRVORE INGÁ  H=2,00M (NATIVA PIONEIRA-SP)</t>
    </r>
  </si>
  <si>
    <r>
      <rPr>
        <sz val="8"/>
        <rFont val="Arial MT"/>
        <family val="2"/>
      </rPr>
      <t>16.03.194</t>
    </r>
  </si>
  <si>
    <r>
      <rPr>
        <sz val="8"/>
        <rFont val="Arial MT"/>
        <family val="2"/>
      </rPr>
      <t>ÁRVORE FUMO BRAVO H=2,00M (NATIVA PIONEIRA-SP)</t>
    </r>
  </si>
  <si>
    <r>
      <rPr>
        <sz val="8"/>
        <rFont val="Arial MT"/>
        <family val="2"/>
      </rPr>
      <t>16.03.195</t>
    </r>
  </si>
  <si>
    <r>
      <rPr>
        <sz val="8"/>
        <rFont val="Arial MT"/>
        <family val="2"/>
      </rPr>
      <t>ÁRVORE MUTAMBO H=2,00M (NATIVA PIONEIRA-SP)</t>
    </r>
  </si>
  <si>
    <r>
      <rPr>
        <sz val="8"/>
        <rFont val="Arial MT"/>
        <family val="2"/>
      </rPr>
      <t>16.03.196</t>
    </r>
  </si>
  <si>
    <r>
      <rPr>
        <sz val="8"/>
        <rFont val="Arial MT"/>
        <family val="2"/>
      </rPr>
      <t>ÁRVORE AÇOITA CAVALO  H=2,00M (NATIVA PIONEIRA-SP)</t>
    </r>
  </si>
  <si>
    <r>
      <rPr>
        <sz val="8"/>
        <rFont val="Arial MT"/>
        <family val="2"/>
      </rPr>
      <t>16.03.197</t>
    </r>
  </si>
  <si>
    <r>
      <rPr>
        <sz val="8"/>
        <rFont val="Arial MT"/>
        <family val="2"/>
      </rPr>
      <t>ÁRVORE PAU POLVORA H=2,00M (NATIVA PIONEIRA-SP)</t>
    </r>
  </si>
  <si>
    <r>
      <rPr>
        <sz val="8"/>
        <rFont val="Arial MT"/>
        <family val="2"/>
      </rPr>
      <t>16.03.200</t>
    </r>
  </si>
  <si>
    <r>
      <rPr>
        <sz val="8"/>
        <rFont val="Arial MT"/>
        <family val="2"/>
      </rPr>
      <t>ÁRVORE ORNAMENTAL ALDRAGO H=2,00M</t>
    </r>
  </si>
  <si>
    <r>
      <rPr>
        <sz val="8"/>
        <rFont val="Arial MT"/>
        <family val="2"/>
      </rPr>
      <t>16.03.201</t>
    </r>
  </si>
  <si>
    <r>
      <rPr>
        <sz val="8"/>
        <rFont val="Arial MT"/>
        <family val="2"/>
      </rPr>
      <t>ÁRVORE ORNAMENTAL PAU-CIGARRA H=2,00M</t>
    </r>
  </si>
  <si>
    <r>
      <rPr>
        <sz val="8"/>
        <rFont val="Arial MT"/>
        <family val="2"/>
      </rPr>
      <t>16.03.202</t>
    </r>
  </si>
  <si>
    <r>
      <rPr>
        <sz val="8"/>
        <rFont val="Arial MT"/>
        <family val="2"/>
      </rPr>
      <t>ÁRVORE ORNAMENTAL ARAÇÁ H=2,00M</t>
    </r>
  </si>
  <si>
    <r>
      <rPr>
        <sz val="8"/>
        <rFont val="Arial MT"/>
        <family val="2"/>
      </rPr>
      <t>16.03.203</t>
    </r>
  </si>
  <si>
    <r>
      <rPr>
        <sz val="8"/>
        <rFont val="Arial MT"/>
        <family val="2"/>
      </rPr>
      <t>ÁRVORE ORNAMENTAL AROEIRA-SALSA H=2,00M</t>
    </r>
  </si>
  <si>
    <r>
      <rPr>
        <sz val="8"/>
        <rFont val="Arial MT"/>
        <family val="2"/>
      </rPr>
      <t>16.03.204</t>
    </r>
  </si>
  <si>
    <r>
      <rPr>
        <sz val="8"/>
        <rFont val="Arial MT"/>
        <family val="2"/>
      </rPr>
      <t>ÁRVORE ORNAMENTAL BICO-DE-PATO H=2,00M</t>
    </r>
  </si>
  <si>
    <r>
      <rPr>
        <sz val="8"/>
        <rFont val="Arial MT"/>
        <family val="2"/>
      </rPr>
      <t>16.03.205</t>
    </r>
  </si>
  <si>
    <r>
      <rPr>
        <sz val="8"/>
        <rFont val="Arial MT"/>
        <family val="2"/>
      </rPr>
      <t>ÁRVORE ORNAMENTAL CHUVA DE OURO H=2,00M</t>
    </r>
  </si>
  <si>
    <r>
      <rPr>
        <sz val="8"/>
        <rFont val="Arial MT"/>
        <family val="2"/>
      </rPr>
      <t>16.03.206</t>
    </r>
  </si>
  <si>
    <r>
      <rPr>
        <sz val="8"/>
        <rFont val="Arial MT"/>
        <family val="2"/>
      </rPr>
      <t>ÁRVORE ORNAMENTAL CANELEIRA H=2,00M</t>
    </r>
  </si>
  <si>
    <r>
      <rPr>
        <sz val="8"/>
        <rFont val="Arial MT"/>
        <family val="2"/>
      </rPr>
      <t>16.03.207</t>
    </r>
  </si>
  <si>
    <r>
      <rPr>
        <sz val="8"/>
        <rFont val="Arial MT"/>
        <family val="2"/>
      </rPr>
      <t>ÁRVORE ORNAMENTAL CAPUTUNA-PRETA (CHUPA FERRO) H=2,00M</t>
    </r>
  </si>
  <si>
    <r>
      <rPr>
        <sz val="8"/>
        <rFont val="Arial MT"/>
        <family val="2"/>
      </rPr>
      <t>16.03.208</t>
    </r>
  </si>
  <si>
    <r>
      <rPr>
        <sz val="8"/>
        <rFont val="Arial MT"/>
        <family val="2"/>
      </rPr>
      <t>ÁRVORE ORNAMENTAL CAROBA H=2,00M</t>
    </r>
  </si>
  <si>
    <r>
      <rPr>
        <sz val="8"/>
        <rFont val="Arial MT"/>
        <family val="2"/>
      </rPr>
      <t>16.03.209</t>
    </r>
  </si>
  <si>
    <r>
      <rPr>
        <sz val="8"/>
        <rFont val="Arial MT"/>
        <family val="2"/>
      </rPr>
      <t>ÁRVORE ORNAMENTAL CAROBA-BRANCA H=2,00M</t>
    </r>
  </si>
  <si>
    <r>
      <rPr>
        <sz val="8"/>
        <rFont val="Arial MT"/>
        <family val="2"/>
      </rPr>
      <t>16.03.210</t>
    </r>
  </si>
  <si>
    <r>
      <rPr>
        <sz val="8"/>
        <rFont val="Arial MT"/>
        <family val="2"/>
      </rPr>
      <t>ÁRVORE ORNAMENTAL CAROBÃO H=2,00M</t>
    </r>
  </si>
  <si>
    <r>
      <rPr>
        <sz val="8"/>
        <rFont val="Arial MT"/>
        <family val="2"/>
      </rPr>
      <t>16.03.211</t>
    </r>
  </si>
  <si>
    <r>
      <rPr>
        <sz val="8"/>
        <rFont val="Arial MT"/>
        <family val="2"/>
      </rPr>
      <t>ÁRVORE ORNAMENTAL CARVALHO-BRASILEIRO (CARVALHO DO BRASIL) H=2,00M</t>
    </r>
  </si>
  <si>
    <r>
      <rPr>
        <sz val="8"/>
        <rFont val="Arial MT"/>
        <family val="2"/>
      </rPr>
      <t>16.03.212</t>
    </r>
  </si>
  <si>
    <r>
      <rPr>
        <sz val="8"/>
        <rFont val="Arial MT"/>
        <family val="2"/>
      </rPr>
      <t>ÁRVORE ORNAMENTAL CÁSSIA-GRANDE H=2,00M</t>
    </r>
  </si>
  <si>
    <r>
      <rPr>
        <sz val="8"/>
        <rFont val="Arial MT"/>
        <family val="2"/>
      </rPr>
      <t>16.03.213</t>
    </r>
  </si>
  <si>
    <r>
      <rPr>
        <sz val="8"/>
        <rFont val="Arial MT"/>
        <family val="2"/>
      </rPr>
      <t>ÁRVORE ORNAMENTAL CEDRO-ROSA (CEDRO) H=2,00M</t>
    </r>
  </si>
  <si>
    <r>
      <rPr>
        <sz val="8"/>
        <rFont val="Arial MT"/>
        <family val="2"/>
      </rPr>
      <t>16.03.214</t>
    </r>
  </si>
  <si>
    <r>
      <rPr>
        <sz val="8"/>
        <rFont val="Arial MT"/>
        <family val="2"/>
      </rPr>
      <t>ÁRVORE ORNAMENTAL CHÁ-DE-BUGRE (CAPITÃO DO CAMPO) H=2,00M</t>
    </r>
  </si>
  <si>
    <r>
      <rPr>
        <sz val="8"/>
        <rFont val="Arial MT"/>
        <family val="2"/>
      </rPr>
      <t>16.03.215</t>
    </r>
  </si>
  <si>
    <r>
      <rPr>
        <sz val="8"/>
        <rFont val="Arial MT"/>
        <family val="2"/>
      </rPr>
      <t>ÁRVORE ORNAMENTAL DEDALEIRO H=2,00M</t>
    </r>
  </si>
  <si>
    <r>
      <rPr>
        <sz val="8"/>
        <rFont val="Arial MT"/>
        <family val="2"/>
      </rPr>
      <t>16.03.216</t>
    </r>
  </si>
  <si>
    <r>
      <rPr>
        <sz val="8"/>
        <rFont val="Arial MT"/>
        <family val="2"/>
      </rPr>
      <t>ÁRVORE ORNAMENTAL DIADEMA H=2,00M</t>
    </r>
  </si>
  <si>
    <r>
      <rPr>
        <sz val="8"/>
        <rFont val="Arial MT"/>
        <family val="2"/>
      </rPr>
      <t>16.03.217</t>
    </r>
  </si>
  <si>
    <r>
      <rPr>
        <sz val="8"/>
        <rFont val="Arial MT"/>
        <family val="2"/>
      </rPr>
      <t>ÁRVORE ORNAMENTAL EMBAÚBA H=2,00M</t>
    </r>
  </si>
  <si>
    <r>
      <rPr>
        <sz val="8"/>
        <rFont val="Arial MT"/>
        <family val="2"/>
      </rPr>
      <t>16.03.218</t>
    </r>
  </si>
  <si>
    <r>
      <rPr>
        <sz val="8"/>
        <rFont val="Arial MT"/>
        <family val="2"/>
      </rPr>
      <t>ÁRVORE ORNAMENTAL EMBIRUÇU H=2,00M</t>
    </r>
  </si>
  <si>
    <r>
      <rPr>
        <sz val="8"/>
        <rFont val="Arial MT"/>
        <family val="2"/>
      </rPr>
      <t>16.03.219</t>
    </r>
  </si>
  <si>
    <r>
      <rPr>
        <sz val="8"/>
        <rFont val="Arial MT"/>
        <family val="2"/>
      </rPr>
      <t>ÁRVORE ORNAMENTAL FEIJOA H=2,00M</t>
    </r>
  </si>
  <si>
    <r>
      <rPr>
        <sz val="8"/>
        <rFont val="Arial MT"/>
        <family val="2"/>
      </rPr>
      <t>16.03.220</t>
    </r>
  </si>
  <si>
    <r>
      <rPr>
        <sz val="8"/>
        <rFont val="Arial MT"/>
        <family val="2"/>
      </rPr>
      <t>ÁRVORE ORNAMENTAL GUANANDI H=2,00M</t>
    </r>
  </si>
  <si>
    <r>
      <rPr>
        <sz val="8"/>
        <rFont val="Arial MT"/>
        <family val="2"/>
      </rPr>
      <t>16.03.221</t>
    </r>
  </si>
  <si>
    <r>
      <rPr>
        <sz val="8"/>
        <rFont val="Arial MT"/>
        <family val="2"/>
      </rPr>
      <t>ÁRVORE ORNAMENTAL IPÊ-AMARELO-DA-SERRA H=2,00M</t>
    </r>
  </si>
  <si>
    <r>
      <rPr>
        <sz val="8"/>
        <rFont val="Arial MT"/>
        <family val="2"/>
      </rPr>
      <t>16.03.222</t>
    </r>
  </si>
  <si>
    <r>
      <rPr>
        <sz val="8"/>
        <rFont val="Arial MT"/>
        <family val="2"/>
      </rPr>
      <t>ÁRVORE ORNAMENTAL IPÊ-BRANCO H=2,00M</t>
    </r>
  </si>
  <si>
    <r>
      <rPr>
        <sz val="8"/>
        <rFont val="Arial MT"/>
        <family val="2"/>
      </rPr>
      <t>16.03.223</t>
    </r>
  </si>
  <si>
    <r>
      <rPr>
        <sz val="8"/>
        <rFont val="Arial MT"/>
        <family val="2"/>
      </rPr>
      <t>ÁRVORE ORNAMENTAL IPÊ-ROXO DE 7 FOLHAS H=2,00M</t>
    </r>
  </si>
  <si>
    <r>
      <rPr>
        <sz val="8"/>
        <rFont val="Arial MT"/>
        <family val="2"/>
      </rPr>
      <t>16.03.224</t>
    </r>
  </si>
  <si>
    <r>
      <rPr>
        <sz val="8"/>
        <rFont val="Arial MT"/>
        <family val="2"/>
      </rPr>
      <t>ÁRVORE ORNAMENTAL JACARANDÁ-PAULISTA H=2,00M</t>
    </r>
  </si>
  <si>
    <r>
      <rPr>
        <sz val="8"/>
        <rFont val="Arial MT"/>
        <family val="2"/>
      </rPr>
      <t>16.03.225</t>
    </r>
  </si>
  <si>
    <r>
      <rPr>
        <sz val="8"/>
        <rFont val="Arial MT"/>
        <family val="2"/>
      </rPr>
      <t>ÁRVORE ORNAMENTAL JEQUITIBÁ-BRANCO H=2,00M</t>
    </r>
  </si>
  <si>
    <r>
      <rPr>
        <sz val="8"/>
        <rFont val="Arial MT"/>
        <family val="2"/>
      </rPr>
      <t>16.03.226</t>
    </r>
  </si>
  <si>
    <r>
      <rPr>
        <sz val="8"/>
        <rFont val="Arial MT"/>
        <family val="2"/>
      </rPr>
      <t>ÁRVORE ORNAMENTAL JEQUITIBÁ-ROSA H=2,00M</t>
    </r>
  </si>
  <si>
    <r>
      <rPr>
        <sz val="8"/>
        <rFont val="Arial MT"/>
        <family val="2"/>
      </rPr>
      <t>16.03.227</t>
    </r>
  </si>
  <si>
    <r>
      <rPr>
        <sz val="8"/>
        <rFont val="Arial MT"/>
        <family val="2"/>
      </rPr>
      <t>ÁRVORE ORNAMENTAL MIRINDIBA (MIRINDIBA ROSA) H=2,00M</t>
    </r>
  </si>
  <si>
    <r>
      <rPr>
        <sz val="8"/>
        <rFont val="Arial MT"/>
        <family val="2"/>
      </rPr>
      <t>16.03.228</t>
    </r>
  </si>
  <si>
    <r>
      <rPr>
        <sz val="8"/>
        <rFont val="Arial MT"/>
        <family val="2"/>
      </rPr>
      <t>ÁRVORE ORNAMENTAL MULUNGU-DO-LITORAL (SUINÃ) H=2,00M</t>
    </r>
  </si>
  <si>
    <r>
      <rPr>
        <sz val="8"/>
        <rFont val="Arial MT"/>
        <family val="2"/>
      </rPr>
      <t>16.03.229</t>
    </r>
  </si>
  <si>
    <r>
      <rPr>
        <sz val="8"/>
        <rFont val="Arial MT"/>
        <family val="2"/>
      </rPr>
      <t>ÁRVORE ORNAMENTAL MULUNGU H=2,00M</t>
    </r>
  </si>
  <si>
    <r>
      <rPr>
        <sz val="8"/>
        <rFont val="Arial MT"/>
        <family val="2"/>
      </rPr>
      <t>16.03.230</t>
    </r>
  </si>
  <si>
    <r>
      <rPr>
        <sz val="8"/>
        <rFont val="Arial MT"/>
        <family val="2"/>
      </rPr>
      <t>ÁRVORE ORNAMENTAL PATA-DE-VACA-BRANCA (PATA-DE-VACA) H=2,00M</t>
    </r>
  </si>
  <si>
    <r>
      <rPr>
        <sz val="8"/>
        <rFont val="Arial MT"/>
        <family val="2"/>
      </rPr>
      <t>16.03.231</t>
    </r>
  </si>
  <si>
    <r>
      <rPr>
        <sz val="8"/>
        <rFont val="Arial MT"/>
        <family val="2"/>
      </rPr>
      <t>ÁRVORE ORNAMENTAL TARUMÃ H=2,00M</t>
    </r>
  </si>
  <si>
    <r>
      <rPr>
        <sz val="8"/>
        <rFont val="Arial MT"/>
        <family val="2"/>
      </rPr>
      <t>16.03.232</t>
    </r>
  </si>
  <si>
    <r>
      <rPr>
        <sz val="8"/>
        <rFont val="Arial MT"/>
        <family val="2"/>
      </rPr>
      <t>ÁRVORE ORNAMENTAL URUCUM H=2,00M</t>
    </r>
  </si>
  <si>
    <r>
      <rPr>
        <sz val="8"/>
        <rFont val="Arial MT"/>
        <family val="2"/>
      </rPr>
      <t>16.03.300</t>
    </r>
  </si>
  <si>
    <r>
      <rPr>
        <sz val="8"/>
        <rFont val="Arial MT"/>
        <family val="2"/>
      </rPr>
      <t>ARBUSTO ALPÍNIA H=0,50 A 0,70M</t>
    </r>
  </si>
  <si>
    <r>
      <rPr>
        <sz val="8"/>
        <rFont val="Arial MT"/>
        <family val="2"/>
      </rPr>
      <t>16.03.301</t>
    </r>
  </si>
  <si>
    <r>
      <rPr>
        <sz val="8"/>
        <rFont val="Arial MT"/>
        <family val="2"/>
      </rPr>
      <t>ARBUSTO AVE-DO-PARAÍSO H=0,50 A 0,70M</t>
    </r>
  </si>
  <si>
    <r>
      <rPr>
        <sz val="8"/>
        <rFont val="Arial MT"/>
        <family val="2"/>
      </rPr>
      <t>16.03.302</t>
    </r>
  </si>
  <si>
    <r>
      <rPr>
        <sz val="8"/>
        <rFont val="Arial MT"/>
        <family val="2"/>
      </rPr>
      <t>ARBUSTO CLÚSIA H=0,50 A 0,70M</t>
    </r>
  </si>
  <si>
    <r>
      <rPr>
        <sz val="8"/>
        <rFont val="Arial MT"/>
        <family val="2"/>
      </rPr>
      <t>16.03.303</t>
    </r>
  </si>
  <si>
    <r>
      <rPr>
        <sz val="8"/>
        <rFont val="Arial MT"/>
        <family val="2"/>
      </rPr>
      <t>FORRAÇÃO FALSO-ÍRIS</t>
    </r>
  </si>
  <si>
    <r>
      <rPr>
        <sz val="8"/>
        <rFont val="Arial MT"/>
        <family val="2"/>
      </rPr>
      <t>16.03.304</t>
    </r>
  </si>
  <si>
    <r>
      <rPr>
        <sz val="8"/>
        <rFont val="Arial MT"/>
        <family val="2"/>
      </rPr>
      <t>ARBUSTO FILODENDRO H=0,50 A 0,70M</t>
    </r>
  </si>
  <si>
    <r>
      <rPr>
        <sz val="8"/>
        <rFont val="Arial MT"/>
        <family val="2"/>
      </rPr>
      <t>16.03.305</t>
    </r>
  </si>
  <si>
    <r>
      <rPr>
        <sz val="8"/>
        <rFont val="Arial MT"/>
        <family val="2"/>
      </rPr>
      <t>FORRAÇÃO FLOR-LEOPARDO</t>
    </r>
  </si>
  <si>
    <r>
      <rPr>
        <sz val="8"/>
        <rFont val="Arial MT"/>
        <family val="2"/>
      </rPr>
      <t>16.03.306</t>
    </r>
  </si>
  <si>
    <r>
      <rPr>
        <sz val="8"/>
        <rFont val="Arial MT"/>
        <family val="2"/>
      </rPr>
      <t>ARBUSTO GARDÊNIA H=0,50 A 0,70M</t>
    </r>
  </si>
  <si>
    <r>
      <rPr>
        <sz val="8"/>
        <rFont val="Arial MT"/>
        <family val="2"/>
      </rPr>
      <t>16.03.307</t>
    </r>
  </si>
  <si>
    <r>
      <rPr>
        <sz val="8"/>
        <rFont val="Arial MT"/>
        <family val="2"/>
      </rPr>
      <t>ARBUSTO GUAIMBÊ-DA-FOLHA-ONDULADA H=0,50 A 0,70M</t>
    </r>
  </si>
  <si>
    <r>
      <rPr>
        <sz val="8"/>
        <rFont val="Arial MT"/>
        <family val="2"/>
      </rPr>
      <t>16.03.308</t>
    </r>
  </si>
  <si>
    <r>
      <rPr>
        <sz val="8"/>
        <rFont val="Arial MT"/>
        <family val="2"/>
      </rPr>
      <t>ARBUSTO GUAIMBÊ-DE-BREJO H=0,50 A 0,70M</t>
    </r>
  </si>
  <si>
    <r>
      <rPr>
        <sz val="8"/>
        <rFont val="Arial MT"/>
        <family val="2"/>
      </rPr>
      <t>16.03.309</t>
    </r>
  </si>
  <si>
    <r>
      <rPr>
        <sz val="8"/>
        <rFont val="Arial MT"/>
        <family val="2"/>
      </rPr>
      <t>FORRAÇÃO HELICÔNIA-PAPAGAIO</t>
    </r>
  </si>
  <si>
    <r>
      <rPr>
        <sz val="8"/>
        <rFont val="Arial MT"/>
        <family val="2"/>
      </rPr>
      <t>16.03.310</t>
    </r>
  </si>
  <si>
    <r>
      <rPr>
        <sz val="8"/>
        <rFont val="Arial MT"/>
        <family val="2"/>
      </rPr>
      <t>ARBUSTO IMBÊ H=0,50 A 0,70M</t>
    </r>
  </si>
  <si>
    <r>
      <rPr>
        <sz val="8"/>
        <rFont val="Arial MT"/>
        <family val="2"/>
      </rPr>
      <t>16.03.311</t>
    </r>
  </si>
  <si>
    <r>
      <rPr>
        <sz val="8"/>
        <rFont val="Arial MT"/>
        <family val="2"/>
      </rPr>
      <t>ARBUSTO JASMIM-AMARELO H=0,50 A 0,70M</t>
    </r>
  </si>
  <si>
    <r>
      <rPr>
        <sz val="8"/>
        <rFont val="Arial MT"/>
        <family val="2"/>
      </rPr>
      <t>16.03.312</t>
    </r>
  </si>
  <si>
    <r>
      <rPr>
        <sz val="8"/>
        <rFont val="Arial MT"/>
        <family val="2"/>
      </rPr>
      <t>ARBUSTO LANTERNA-CHINESA H=0,50 A 0,70M</t>
    </r>
  </si>
  <si>
    <r>
      <rPr>
        <sz val="8"/>
        <rFont val="Arial MT"/>
        <family val="2"/>
      </rPr>
      <t>16.03.313</t>
    </r>
  </si>
  <si>
    <r>
      <rPr>
        <sz val="8"/>
        <rFont val="Arial MT"/>
        <family val="2"/>
      </rPr>
      <t>ARBUSTO MANACÁ-DE-CHEIRO H=0,50 A 0,70M</t>
    </r>
  </si>
  <si>
    <r>
      <rPr>
        <sz val="8"/>
        <rFont val="Arial MT"/>
        <family val="2"/>
      </rPr>
      <t>16.03.314</t>
    </r>
  </si>
  <si>
    <r>
      <rPr>
        <sz val="8"/>
        <rFont val="Arial MT"/>
        <family val="2"/>
      </rPr>
      <t>ARBUSTO MARIA-PRETA H=0,50 A 0,70M</t>
    </r>
  </si>
  <si>
    <r>
      <rPr>
        <sz val="8"/>
        <rFont val="Arial MT"/>
        <family val="2"/>
      </rPr>
      <t>16.03.315</t>
    </r>
  </si>
  <si>
    <r>
      <rPr>
        <sz val="8"/>
        <rFont val="Arial MT"/>
        <family val="2"/>
      </rPr>
      <t>FORRAÇÃO MORÉIA-AMARELA</t>
    </r>
  </si>
  <si>
    <r>
      <rPr>
        <sz val="8"/>
        <rFont val="Arial MT"/>
        <family val="2"/>
      </rPr>
      <t>16.03.316</t>
    </r>
  </si>
  <si>
    <r>
      <rPr>
        <sz val="8"/>
        <rFont val="Arial MT"/>
        <family val="2"/>
      </rPr>
      <t>ARBUSTO MUSSAENDA H=0,50 A 0,70M</t>
    </r>
  </si>
  <si>
    <r>
      <rPr>
        <sz val="8"/>
        <rFont val="Arial MT"/>
        <family val="2"/>
      </rPr>
      <t>16.03.317</t>
    </r>
  </si>
  <si>
    <r>
      <rPr>
        <sz val="8"/>
        <rFont val="Arial MT"/>
        <family val="2"/>
      </rPr>
      <t>ARBUSTO MUSSAENDA-FRONDOSA H=0,50 A 0,70M</t>
    </r>
  </si>
  <si>
    <r>
      <rPr>
        <sz val="8"/>
        <rFont val="Arial MT"/>
        <family val="2"/>
      </rPr>
      <t>16.03.318</t>
    </r>
  </si>
  <si>
    <r>
      <rPr>
        <sz val="8"/>
        <rFont val="Arial MT"/>
        <family val="2"/>
      </rPr>
      <t>ARBUSTO PLEOMELE H=0,50 A 0,70M</t>
    </r>
  </si>
  <si>
    <r>
      <rPr>
        <sz val="8"/>
        <rFont val="Arial MT"/>
        <family val="2"/>
      </rPr>
      <t>16.03.319</t>
    </r>
  </si>
  <si>
    <r>
      <rPr>
        <sz val="8"/>
        <rFont val="Arial MT"/>
        <family val="2"/>
      </rPr>
      <t>ARBUSTO QUARESMEIRINHA H=0,50 A 0,70M</t>
    </r>
  </si>
  <si>
    <r>
      <rPr>
        <sz val="8"/>
        <rFont val="Arial MT"/>
        <family val="2"/>
      </rPr>
      <t>16.03.320</t>
    </r>
  </si>
  <si>
    <r>
      <rPr>
        <sz val="8"/>
        <rFont val="Arial MT"/>
        <family val="2"/>
      </rPr>
      <t>ARBUSTO RESEDÁ H=0,50 A 0,70M</t>
    </r>
  </si>
  <si>
    <r>
      <rPr>
        <sz val="8"/>
        <rFont val="Arial MT"/>
        <family val="2"/>
      </rPr>
      <t>16.03.321</t>
    </r>
  </si>
  <si>
    <r>
      <rPr>
        <sz val="8"/>
        <rFont val="Arial MT"/>
        <family val="2"/>
      </rPr>
      <t>ARBUSTO SOMBRINHA-CHINESA H=0,50 A 0,70M</t>
    </r>
  </si>
  <si>
    <r>
      <rPr>
        <sz val="8"/>
        <rFont val="Arial MT"/>
        <family val="2"/>
      </rPr>
      <t>16.03.322</t>
    </r>
  </si>
  <si>
    <r>
      <rPr>
        <sz val="8"/>
        <rFont val="Arial MT"/>
        <family val="2"/>
      </rPr>
      <t>ARBUSTO TUMBÉRGIA H=0,50 A 0,70M</t>
    </r>
  </si>
  <si>
    <r>
      <rPr>
        <sz val="8"/>
        <rFont val="Arial MT"/>
        <family val="2"/>
      </rPr>
      <t>16.03.350</t>
    </r>
  </si>
  <si>
    <r>
      <rPr>
        <sz val="8"/>
        <rFont val="Arial MT"/>
        <family val="2"/>
      </rPr>
      <t>FRUTÍFERA ANGELIM-DOCE H=2,00M</t>
    </r>
  </si>
  <si>
    <r>
      <rPr>
        <sz val="8"/>
        <rFont val="Arial MT"/>
        <family val="2"/>
      </rPr>
      <t>16.03.351</t>
    </r>
  </si>
  <si>
    <r>
      <rPr>
        <sz val="8"/>
        <rFont val="Arial MT"/>
        <family val="2"/>
      </rPr>
      <t>FRUTÍFERA CEREJINHA (CEREJEIRA DO MATO)  H=2,00M</t>
    </r>
  </si>
  <si>
    <r>
      <rPr>
        <sz val="8"/>
        <rFont val="Arial MT"/>
        <family val="2"/>
      </rPr>
      <t>16.03.352</t>
    </r>
  </si>
  <si>
    <r>
      <rPr>
        <sz val="8"/>
        <rFont val="Arial MT"/>
        <family val="2"/>
      </rPr>
      <t>FRUTÍFERA GENIPAPO (JENIPAPO) H=2,00M</t>
    </r>
  </si>
  <si>
    <r>
      <rPr>
        <sz val="8"/>
        <rFont val="Arial MT"/>
        <family val="2"/>
      </rPr>
      <t>16.03.353</t>
    </r>
  </si>
  <si>
    <r>
      <rPr>
        <sz val="8"/>
        <rFont val="Arial MT"/>
        <family val="2"/>
      </rPr>
      <t>FRUTÍFERA GOIABEIRA H=2,00M</t>
    </r>
  </si>
  <si>
    <r>
      <rPr>
        <sz val="8"/>
        <rFont val="Arial MT"/>
        <family val="2"/>
      </rPr>
      <t>16.03.354</t>
    </r>
  </si>
  <si>
    <r>
      <rPr>
        <sz val="8"/>
        <rFont val="Arial MT"/>
        <family val="2"/>
      </rPr>
      <t>FRUTÍFERA GRUMIXAMA H=2,00M</t>
    </r>
  </si>
  <si>
    <r>
      <rPr>
        <sz val="8"/>
        <rFont val="Arial MT"/>
        <family val="2"/>
      </rPr>
      <t>16.03.355</t>
    </r>
  </si>
  <si>
    <r>
      <rPr>
        <sz val="8"/>
        <rFont val="Arial MT"/>
        <family val="2"/>
      </rPr>
      <t>FRUTÍFERA GABIROBA  H=2,00M</t>
    </r>
  </si>
  <si>
    <r>
      <rPr>
        <sz val="8"/>
        <rFont val="Arial MT"/>
        <family val="2"/>
      </rPr>
      <t>16.03.356</t>
    </r>
  </si>
  <si>
    <r>
      <rPr>
        <sz val="8"/>
        <rFont val="Arial MT"/>
        <family val="2"/>
      </rPr>
      <t>FRUTÍFERA JABUTICABEIRA H=2,00M</t>
    </r>
  </si>
  <si>
    <r>
      <rPr>
        <sz val="8"/>
        <rFont val="Arial MT"/>
        <family val="2"/>
      </rPr>
      <t>16.03.400</t>
    </r>
  </si>
  <si>
    <r>
      <rPr>
        <sz val="8"/>
        <rFont val="Arial MT"/>
        <family val="2"/>
      </rPr>
      <t>PALMEIRA AÇAÍ H=1,50 A 2,00M</t>
    </r>
  </si>
  <si>
    <r>
      <rPr>
        <sz val="8"/>
        <rFont val="Arial MT"/>
        <family val="2"/>
      </rPr>
      <t>16.03.401</t>
    </r>
  </si>
  <si>
    <r>
      <rPr>
        <sz val="8"/>
        <rFont val="Arial MT"/>
        <family val="2"/>
      </rPr>
      <t>PALMEIRA GUARIROBA H=1,50 A 2,00M</t>
    </r>
  </si>
  <si>
    <r>
      <rPr>
        <sz val="8"/>
        <rFont val="Arial MT"/>
        <family val="2"/>
      </rPr>
      <t>16.03.402</t>
    </r>
  </si>
  <si>
    <r>
      <rPr>
        <sz val="8"/>
        <rFont val="Arial MT"/>
        <family val="2"/>
      </rPr>
      <t>PALMEIRA INDAIÁ H=1,50 A 2,00M</t>
    </r>
  </si>
  <si>
    <r>
      <rPr>
        <sz val="8"/>
        <rFont val="Arial MT"/>
        <family val="2"/>
      </rPr>
      <t>16.03.403</t>
    </r>
  </si>
  <si>
    <r>
      <rPr>
        <sz val="8"/>
        <rFont val="Arial MT"/>
        <family val="2"/>
      </rPr>
      <t>PALMEIRA PALMITO-JUÇARA (PALMITO) H=1,50 A 2,00M</t>
    </r>
  </si>
  <si>
    <r>
      <rPr>
        <sz val="8"/>
        <rFont val="Arial MT"/>
        <family val="2"/>
      </rPr>
      <t>16.03.404</t>
    </r>
  </si>
  <si>
    <r>
      <rPr>
        <sz val="8"/>
        <rFont val="Arial MT"/>
        <family val="2"/>
      </rPr>
      <t>PALMEIRA PUPUNHA H=1,50 A 2,00M</t>
    </r>
  </si>
  <si>
    <r>
      <rPr>
        <sz val="8"/>
        <rFont val="Arial MT"/>
        <family val="2"/>
      </rPr>
      <t>16.03.430</t>
    </r>
  </si>
  <si>
    <r>
      <rPr>
        <sz val="8"/>
        <rFont val="Arial MT"/>
        <family val="2"/>
      </rPr>
      <t>CIPÓ DE SÃO JOÃO H=0,50 A 0,70M</t>
    </r>
  </si>
  <si>
    <r>
      <rPr>
        <sz val="8"/>
        <rFont val="Arial MT"/>
        <family val="2"/>
      </rPr>
      <t>16.03.431</t>
    </r>
  </si>
  <si>
    <r>
      <rPr>
        <sz val="8"/>
        <rFont val="Arial MT"/>
        <family val="2"/>
      </rPr>
      <t>CUSPIDÁRIA H=0,50 A 0,70M</t>
    </r>
  </si>
  <si>
    <r>
      <rPr>
        <sz val="8"/>
        <rFont val="Arial MT"/>
        <family val="2"/>
      </rPr>
      <t>16.03.432</t>
    </r>
  </si>
  <si>
    <r>
      <rPr>
        <sz val="8"/>
        <rFont val="Arial MT"/>
        <family val="2"/>
      </rPr>
      <t>IPOMÉIA H=0,50 A 0,70M</t>
    </r>
  </si>
  <si>
    <r>
      <rPr>
        <sz val="8"/>
        <rFont val="Arial MT"/>
        <family val="2"/>
      </rPr>
      <t>16.03.450</t>
    </r>
  </si>
  <si>
    <r>
      <rPr>
        <sz val="8"/>
        <rFont val="Arial MT"/>
        <family val="2"/>
      </rPr>
      <t>TRANSPLANTE INTERNO DE ÁRVORE COM 2CM&lt;DAP&lt;3CM</t>
    </r>
  </si>
  <si>
    <r>
      <rPr>
        <sz val="8"/>
        <rFont val="Arial MT"/>
        <family val="2"/>
      </rPr>
      <t>16.03.451</t>
    </r>
  </si>
  <si>
    <r>
      <rPr>
        <sz val="8"/>
        <rFont val="Arial MT"/>
        <family val="2"/>
      </rPr>
      <t>TRANSPLANTE INTERNO DE ÁRVORE COM 3CM&lt;DAP&lt;5CM</t>
    </r>
  </si>
  <si>
    <r>
      <rPr>
        <sz val="8"/>
        <rFont val="Arial MT"/>
        <family val="2"/>
      </rPr>
      <t>16.03.452</t>
    </r>
  </si>
  <si>
    <r>
      <rPr>
        <sz val="8"/>
        <rFont val="Arial MT"/>
        <family val="2"/>
      </rPr>
      <t>TRANSPLANTE INTERNO DE ÁRVORE COM 5CM&lt;DAP&lt;7CM</t>
    </r>
  </si>
  <si>
    <r>
      <rPr>
        <sz val="8"/>
        <rFont val="Arial MT"/>
        <family val="2"/>
      </rPr>
      <t>16.03.453</t>
    </r>
  </si>
  <si>
    <r>
      <rPr>
        <sz val="8"/>
        <rFont val="Arial MT"/>
        <family val="2"/>
      </rPr>
      <t>TRANSPLANTE INTERNO DE ÁRVORE COM 7CM&lt;DAP&lt;15CM</t>
    </r>
  </si>
  <si>
    <r>
      <rPr>
        <sz val="8"/>
        <rFont val="Arial MT"/>
        <family val="2"/>
      </rPr>
      <t>16.03.454</t>
    </r>
  </si>
  <si>
    <r>
      <rPr>
        <sz val="8"/>
        <rFont val="Arial MT"/>
        <family val="2"/>
      </rPr>
      <t>TRANSPLANTE  INTERNO DE ÁRVORE COM 15CM&lt;DAP&lt;30CM</t>
    </r>
  </si>
  <si>
    <r>
      <rPr>
        <sz val="8"/>
        <rFont val="Arial MT"/>
        <family val="2"/>
      </rPr>
      <t>16.03.455</t>
    </r>
  </si>
  <si>
    <r>
      <rPr>
        <sz val="8"/>
        <rFont val="Arial MT"/>
        <family val="2"/>
      </rPr>
      <t>TRANSPLANTE  INTERNO DE ÁRVORE COM 30CM&lt;DAP&lt;45CM</t>
    </r>
  </si>
  <si>
    <r>
      <rPr>
        <sz val="8"/>
        <rFont val="Arial MT"/>
        <family val="2"/>
      </rPr>
      <t>16.03.456</t>
    </r>
  </si>
  <si>
    <r>
      <rPr>
        <sz val="8"/>
        <rFont val="Arial MT"/>
        <family val="2"/>
      </rPr>
      <t>TRANSPLANTE  INTERNO DE ÁRVORE COM 45CM&lt;DAP&lt;60CM</t>
    </r>
  </si>
  <si>
    <r>
      <rPr>
        <sz val="8"/>
        <rFont val="Arial MT"/>
        <family val="2"/>
      </rPr>
      <t>16.03.464</t>
    </r>
  </si>
  <si>
    <r>
      <rPr>
        <sz val="8"/>
        <rFont val="Arial MT"/>
        <family val="2"/>
      </rPr>
      <t>PODA DE CONSERVAÇAO / ADEQUAÇAO PARA ARVORES COM  ALTURA ATE 10M TOPO DA COPA.</t>
    </r>
  </si>
  <si>
    <r>
      <rPr>
        <sz val="8"/>
        <rFont val="Arial MT"/>
        <family val="2"/>
      </rPr>
      <t>16.03.465</t>
    </r>
  </si>
  <si>
    <r>
      <rPr>
        <sz val="8"/>
        <rFont val="Arial MT"/>
        <family val="2"/>
      </rPr>
      <t>PODA DE CONSERVAÇAO / ADEQUAÇAO PARA ARVORES TOPO DA COPA COM ALTURA SUPERIOR A 10M</t>
    </r>
  </si>
  <si>
    <r>
      <rPr>
        <sz val="8"/>
        <rFont val="Arial MT"/>
        <family val="2"/>
      </rPr>
      <t>16.03.466</t>
    </r>
  </si>
  <si>
    <r>
      <rPr>
        <sz val="8"/>
        <rFont val="Arial MT"/>
        <family val="2"/>
      </rPr>
      <t>TRANSPLANTE INTERNO DE ÁRVORE COM 15CM&lt;DAP&lt;30CM APLICAVEL EXCLUSIVAMENTE PELA GOE/DOEV  UMA UNIDADE-DIA.</t>
    </r>
  </si>
  <si>
    <r>
      <rPr>
        <sz val="8"/>
        <rFont val="Arial MT"/>
        <family val="2"/>
      </rPr>
      <t>16.03.467</t>
    </r>
  </si>
  <si>
    <r>
      <rPr>
        <sz val="8"/>
        <rFont val="Arial MT"/>
        <family val="2"/>
      </rPr>
      <t>TRANSPLANTE INTERNO DE ÁRVORE COM 30CM&lt;DAP&lt;45CM APLICAVEL EXCLUSIVAMENTE PELA GOE/DOEV UMA UNIDADE-DIA.</t>
    </r>
  </si>
  <si>
    <r>
      <rPr>
        <sz val="8"/>
        <rFont val="Arial MT"/>
        <family val="2"/>
      </rPr>
      <t>16.03.468</t>
    </r>
  </si>
  <si>
    <r>
      <rPr>
        <sz val="8"/>
        <rFont val="Arial MT"/>
        <family val="2"/>
      </rPr>
      <t>TRANSPLANTE INTERNO DE ÁRVORE COM 45CM&lt;DAP&lt;60CM APLICAVEL EXCLUSIVAMENTE PELA GOE/DOEV UMA UNIDADE-DIA.</t>
    </r>
  </si>
  <si>
    <r>
      <rPr>
        <sz val="8"/>
        <rFont val="Arial MT"/>
        <family val="2"/>
      </rPr>
      <t>16.03.469</t>
    </r>
  </si>
  <si>
    <r>
      <rPr>
        <sz val="8"/>
        <rFont val="Arial MT"/>
        <family val="2"/>
      </rPr>
      <t>TRANSPLANTE INTERNO DE ÁRVORE COM 60CM&lt;DAP&lt;100CM APLICAVEL EXCLUSIVAMENTE PELA GOE/DOEV UMA UNIDADE-DIA.</t>
    </r>
  </si>
  <si>
    <r>
      <rPr>
        <sz val="8"/>
        <rFont val="Arial MT"/>
        <family val="2"/>
      </rPr>
      <t>16.03.470</t>
    </r>
  </si>
  <si>
    <r>
      <rPr>
        <sz val="8"/>
        <rFont val="Arial MT"/>
        <family val="2"/>
      </rPr>
      <t>FRUTÍFERA JAMBOLÃO H=0,50 A 1,00M</t>
    </r>
  </si>
  <si>
    <r>
      <rPr>
        <sz val="8"/>
        <rFont val="Arial MT"/>
        <family val="2"/>
      </rPr>
      <t>16.03.471</t>
    </r>
  </si>
  <si>
    <r>
      <rPr>
        <sz val="8"/>
        <rFont val="Arial MT"/>
        <family val="2"/>
      </rPr>
      <t>PALMEIRA INDAIÁ H=0,50 A 1,00M</t>
    </r>
  </si>
  <si>
    <r>
      <rPr>
        <sz val="8"/>
        <rFont val="Arial MT"/>
        <family val="2"/>
      </rPr>
      <t>16.03.472</t>
    </r>
  </si>
  <si>
    <r>
      <rPr>
        <sz val="8"/>
        <rFont val="Arial MT"/>
        <family val="2"/>
      </rPr>
      <t>ÁRVORE ORNAMENTAL ARAÇÁ H=0,50 A 1,00M</t>
    </r>
  </si>
  <si>
    <r>
      <rPr>
        <sz val="8"/>
        <rFont val="Arial MT"/>
        <family val="2"/>
      </rPr>
      <t>16.03.482</t>
    </r>
  </si>
  <si>
    <r>
      <rPr>
        <sz val="8"/>
        <rFont val="Arial MT"/>
        <family val="2"/>
      </rPr>
      <t>FRUTÍFERA UVAIA - DAP3</t>
    </r>
  </si>
  <si>
    <r>
      <rPr>
        <sz val="8"/>
        <rFont val="Arial MT"/>
        <family val="2"/>
      </rPr>
      <t>16.03.483</t>
    </r>
  </si>
  <si>
    <r>
      <rPr>
        <sz val="8"/>
        <rFont val="Arial MT"/>
        <family val="2"/>
      </rPr>
      <t>PALMEIRA GUARIROBA - DAP3</t>
    </r>
  </si>
  <si>
    <r>
      <rPr>
        <sz val="8"/>
        <rFont val="Arial MT"/>
        <family val="2"/>
      </rPr>
      <t>16.03.484</t>
    </r>
  </si>
  <si>
    <r>
      <rPr>
        <sz val="8"/>
        <rFont val="Arial MT"/>
        <family val="2"/>
      </rPr>
      <t>ÁRVORE ORNAMENTAL SUINÃ - DAP3</t>
    </r>
  </si>
  <si>
    <r>
      <rPr>
        <sz val="8"/>
        <rFont val="Arial MT"/>
        <family val="2"/>
      </rPr>
      <t>16.03.485</t>
    </r>
  </si>
  <si>
    <r>
      <rPr>
        <sz val="8"/>
        <rFont val="Arial MT"/>
        <family val="2"/>
      </rPr>
      <t>FRUTÍFERA PITANGUEIRA - DAP5</t>
    </r>
  </si>
  <si>
    <r>
      <rPr>
        <sz val="8"/>
        <rFont val="Arial MT"/>
        <family val="2"/>
      </rPr>
      <t>16.03.486</t>
    </r>
  </si>
  <si>
    <r>
      <rPr>
        <sz val="8"/>
        <rFont val="Arial MT"/>
        <family val="2"/>
      </rPr>
      <t>PALMEIRA JERIVÁ - DAP5</t>
    </r>
  </si>
  <si>
    <r>
      <rPr>
        <sz val="8"/>
        <rFont val="Arial MT"/>
        <family val="2"/>
      </rPr>
      <t>16.03.487</t>
    </r>
  </si>
  <si>
    <r>
      <rPr>
        <sz val="8"/>
        <rFont val="Arial MT"/>
        <family val="2"/>
      </rPr>
      <t>ÁRVORE ORNAMENTAL PAU-CIGARRA - DAP5</t>
    </r>
  </si>
  <si>
    <r>
      <rPr>
        <sz val="8"/>
        <rFont val="Arial MT"/>
        <family val="2"/>
      </rPr>
      <t>16.03.488</t>
    </r>
  </si>
  <si>
    <r>
      <rPr>
        <sz val="8"/>
        <rFont val="Arial MT"/>
        <family val="2"/>
      </rPr>
      <t>FRUTÍFERA ACEROLA H=2,00M</t>
    </r>
  </si>
  <si>
    <r>
      <rPr>
        <sz val="8"/>
        <rFont val="Arial MT"/>
        <family val="2"/>
      </rPr>
      <t>16.03.489</t>
    </r>
  </si>
  <si>
    <r>
      <rPr>
        <sz val="8"/>
        <rFont val="Arial MT"/>
        <family val="2"/>
      </rPr>
      <t>FRUTÍFERA AMOREIRA H=2,00M</t>
    </r>
  </si>
  <si>
    <r>
      <rPr>
        <sz val="8"/>
        <rFont val="Arial MT"/>
        <family val="2"/>
      </rPr>
      <t>16.03.490</t>
    </r>
  </si>
  <si>
    <r>
      <rPr>
        <sz val="8"/>
        <rFont val="Arial MT"/>
        <family val="2"/>
      </rPr>
      <t>FRUTÍFERA PITANGUEIRA H=2,00M</t>
    </r>
  </si>
  <si>
    <r>
      <rPr>
        <sz val="8"/>
        <rFont val="Arial MT"/>
        <family val="2"/>
      </rPr>
      <t>16.03.491</t>
    </r>
  </si>
  <si>
    <r>
      <rPr>
        <sz val="8"/>
        <rFont val="Arial MT"/>
        <family val="2"/>
      </rPr>
      <t>FRUTÍFERA UVAIA H=2,00M</t>
    </r>
  </si>
  <si>
    <r>
      <rPr>
        <sz val="8"/>
        <rFont val="Arial MT"/>
        <family val="2"/>
      </rPr>
      <t>16.03.492</t>
    </r>
  </si>
  <si>
    <r>
      <rPr>
        <sz val="8"/>
        <rFont val="Arial MT"/>
        <family val="2"/>
      </rPr>
      <t>ÁRVORE ORNAMENTAL ALECRIM DE CAMPINAS H=2,00M</t>
    </r>
  </si>
  <si>
    <r>
      <rPr>
        <sz val="8"/>
        <rFont val="Arial MT"/>
        <family val="2"/>
      </rPr>
      <t>16.03.493</t>
    </r>
  </si>
  <si>
    <r>
      <rPr>
        <sz val="8"/>
        <rFont val="Arial MT"/>
        <family val="2"/>
      </rPr>
      <t>ÁRVORE ORNAMENTAL FEDEGOSO (ALELUIA)  H=2,00M</t>
    </r>
  </si>
  <si>
    <r>
      <rPr>
        <sz val="8"/>
        <rFont val="Arial MT"/>
        <family val="2"/>
      </rPr>
      <t>16.03.494</t>
    </r>
  </si>
  <si>
    <r>
      <rPr>
        <sz val="8"/>
        <rFont val="Arial MT"/>
        <family val="2"/>
      </rPr>
      <t>ÁRVORE ORNAMENTAL IPÊ-AMARELO H=2,00M</t>
    </r>
  </si>
  <si>
    <r>
      <rPr>
        <sz val="8"/>
        <rFont val="Arial MT"/>
        <family val="2"/>
      </rPr>
      <t>16.03.495</t>
    </r>
  </si>
  <si>
    <r>
      <rPr>
        <sz val="8"/>
        <rFont val="Arial MT"/>
        <family val="2"/>
      </rPr>
      <t>ÁRVORE ORNAMENTAL IPÊ-ROXO DE BOLA  H=2,00M</t>
    </r>
  </si>
  <si>
    <r>
      <rPr>
        <sz val="8"/>
        <rFont val="Arial MT"/>
        <family val="2"/>
      </rPr>
      <t>16.03.496</t>
    </r>
  </si>
  <si>
    <r>
      <rPr>
        <sz val="8"/>
        <rFont val="Arial MT"/>
        <family val="2"/>
      </rPr>
      <t>ÁRVORE ORNAMENTAL JATOBÁ H=2,00M</t>
    </r>
  </si>
  <si>
    <r>
      <rPr>
        <sz val="8"/>
        <rFont val="Arial MT"/>
        <family val="2"/>
      </rPr>
      <t>16.03.497</t>
    </r>
  </si>
  <si>
    <r>
      <rPr>
        <sz val="8"/>
        <rFont val="Arial MT"/>
        <family val="2"/>
      </rPr>
      <t>ÁRVORE ORNAMENTAL MANACÁ-DA-SERRA  H=2,00M</t>
    </r>
  </si>
  <si>
    <r>
      <rPr>
        <sz val="8"/>
        <rFont val="Arial MT"/>
        <family val="2"/>
      </rPr>
      <t>16.03.498</t>
    </r>
  </si>
  <si>
    <r>
      <rPr>
        <sz val="8"/>
        <rFont val="Arial MT"/>
        <family val="2"/>
      </rPr>
      <t>ÁRVORE ORNAMENTAL PAU-BRASIL  H=2,00M</t>
    </r>
  </si>
  <si>
    <r>
      <rPr>
        <sz val="8"/>
        <rFont val="Arial MT"/>
        <family val="2"/>
      </rPr>
      <t>16.03.500</t>
    </r>
  </si>
  <si>
    <r>
      <rPr>
        <sz val="8"/>
        <rFont val="Arial MT"/>
        <family val="2"/>
      </rPr>
      <t>ÁRVORE ORNAMENTAL PAU-FERRO H=2,00M</t>
    </r>
  </si>
  <si>
    <r>
      <rPr>
        <sz val="8"/>
        <rFont val="Arial MT"/>
        <family val="2"/>
      </rPr>
      <t>16.03.501</t>
    </r>
  </si>
  <si>
    <r>
      <rPr>
        <sz val="8"/>
        <rFont val="Arial MT"/>
        <family val="2"/>
      </rPr>
      <t>ÁRVORE ORNAMENTAL QUARESMEIRA H=2,00M</t>
    </r>
  </si>
  <si>
    <r>
      <rPr>
        <sz val="8"/>
        <rFont val="Arial MT"/>
        <family val="2"/>
      </rPr>
      <t>16.03.502</t>
    </r>
  </si>
  <si>
    <r>
      <rPr>
        <sz val="8"/>
        <rFont val="Arial MT"/>
        <family val="2"/>
      </rPr>
      <t>ÁRVORE ORNAMENTAL SIBIPIRUNA H=2,00M</t>
    </r>
  </si>
  <si>
    <r>
      <rPr>
        <sz val="8"/>
        <rFont val="Arial MT"/>
        <family val="2"/>
      </rPr>
      <t>16.03.503</t>
    </r>
  </si>
  <si>
    <r>
      <rPr>
        <sz val="8"/>
        <rFont val="Arial MT"/>
        <family val="2"/>
      </rPr>
      <t>ÁRVORE ORNAMENTAL UNHA-DE-VACA H=2,00M</t>
    </r>
  </si>
  <si>
    <r>
      <rPr>
        <sz val="8"/>
        <rFont val="Arial MT"/>
        <family val="2"/>
      </rPr>
      <t>16.03.508</t>
    </r>
  </si>
  <si>
    <r>
      <rPr>
        <sz val="8"/>
        <rFont val="Arial MT"/>
        <family val="2"/>
      </rPr>
      <t>FRUTIFERA GOIABEIRA - DAP 7</t>
    </r>
  </si>
  <si>
    <r>
      <rPr>
        <sz val="8"/>
        <rFont val="Arial MT"/>
        <family val="2"/>
      </rPr>
      <t>16.03.509</t>
    </r>
  </si>
  <si>
    <r>
      <rPr>
        <sz val="8"/>
        <rFont val="Arial MT"/>
        <family val="2"/>
      </rPr>
      <t>PALMEIRA PUPUNHA - DAP 7</t>
    </r>
  </si>
  <si>
    <r>
      <rPr>
        <sz val="8"/>
        <rFont val="Arial MT"/>
        <family val="2"/>
      </rPr>
      <t>16.03.510</t>
    </r>
  </si>
  <si>
    <r>
      <rPr>
        <sz val="8"/>
        <rFont val="Arial MT"/>
        <family val="2"/>
      </rPr>
      <t>ARVORE ORNAMENTAL URUCUM - DAP 7</t>
    </r>
  </si>
  <si>
    <r>
      <rPr>
        <sz val="8"/>
        <rFont val="Arial MT"/>
        <family val="2"/>
      </rPr>
      <t>16.04.001</t>
    </r>
  </si>
  <si>
    <r>
      <rPr>
        <sz val="8"/>
        <rFont val="Arial MT"/>
        <family val="2"/>
      </rPr>
      <t>QE-02 POSTE PARA REDE DE VOLEIBOL</t>
    </r>
  </si>
  <si>
    <r>
      <rPr>
        <sz val="8"/>
        <rFont val="Arial MT"/>
        <family val="2"/>
      </rPr>
      <t>16.04.002</t>
    </r>
  </si>
  <si>
    <r>
      <rPr>
        <sz val="8"/>
        <rFont val="Arial MT"/>
        <family val="2"/>
      </rPr>
      <t>QE-03 TRAVE DE FUTEBOL DE SALAO (FUNDACAO DIRETA)</t>
    </r>
  </si>
  <si>
    <r>
      <rPr>
        <sz val="8"/>
        <rFont val="Arial MT"/>
        <family val="2"/>
      </rPr>
      <t>16.04.007</t>
    </r>
  </si>
  <si>
    <r>
      <rPr>
        <sz val="8"/>
        <rFont val="Arial MT"/>
        <family val="2"/>
      </rPr>
      <t>16.04.016</t>
    </r>
  </si>
  <si>
    <r>
      <rPr>
        <sz val="8"/>
        <rFont val="Arial MT"/>
        <family val="2"/>
      </rPr>
      <t>QUADRA DE ESPORTES-PISO DE CONCRETO ARMADO-FUND. DIRETA</t>
    </r>
  </si>
  <si>
    <r>
      <rPr>
        <sz val="8"/>
        <rFont val="Arial MT"/>
        <family val="2"/>
      </rPr>
      <t>16.04.019</t>
    </r>
  </si>
  <si>
    <r>
      <rPr>
        <sz val="8"/>
        <rFont val="Arial MT"/>
        <family val="2"/>
      </rPr>
      <t>FQ-01 FECHAMENTO PARA QUADRA DE ESPORTES - FUNDO - BROCA</t>
    </r>
  </si>
  <si>
    <r>
      <rPr>
        <sz val="8"/>
        <rFont val="Arial MT"/>
        <family val="2"/>
      </rPr>
      <t>16.04.020</t>
    </r>
  </si>
  <si>
    <r>
      <rPr>
        <sz val="8"/>
        <rFont val="Arial MT"/>
        <family val="2"/>
      </rPr>
      <t>FQ-01 FECHAMENTO PARA QUADRA DE ESPORTES - FUNDO - SAPATA</t>
    </r>
  </si>
  <si>
    <r>
      <rPr>
        <sz val="8"/>
        <rFont val="Arial MT"/>
        <family val="2"/>
      </rPr>
      <t>16.04.025</t>
    </r>
  </si>
  <si>
    <r>
      <rPr>
        <sz val="8"/>
        <rFont val="Arial MT"/>
        <family val="2"/>
      </rPr>
      <t>16.04.026</t>
    </r>
  </si>
  <si>
    <r>
      <rPr>
        <sz val="8"/>
        <rFont val="Arial MT"/>
        <family val="2"/>
      </rPr>
      <t>KIT ACESSORIOS COMPLEMENTARES  PAR DE TRAVES, PAR DE POSTES PARA VOLEI, PAR DE TABELA DE BASQUETE</t>
    </r>
  </si>
  <si>
    <r>
      <rPr>
        <sz val="8"/>
        <rFont val="Arial MT"/>
        <family val="2"/>
      </rPr>
      <t>16.04.031</t>
    </r>
  </si>
  <si>
    <r>
      <rPr>
        <sz val="8"/>
        <rFont val="Arial MT"/>
        <family val="2"/>
      </rPr>
      <t>FQ-01 FECHAMENTO PARA QUADRA DE ESPORTES - LATERAIS - BROCA</t>
    </r>
  </si>
  <si>
    <r>
      <rPr>
        <sz val="8"/>
        <rFont val="Arial MT"/>
        <family val="2"/>
      </rPr>
      <t>16.04.034</t>
    </r>
  </si>
  <si>
    <r>
      <rPr>
        <sz val="8"/>
        <rFont val="Arial MT"/>
        <family val="2"/>
      </rPr>
      <t>FQ-02 ALAMBRADO SOBRE DIVISA</t>
    </r>
  </si>
  <si>
    <r>
      <rPr>
        <sz val="8"/>
        <rFont val="Arial MT"/>
        <family val="2"/>
      </rPr>
      <t>16.04.036</t>
    </r>
  </si>
  <si>
    <r>
      <rPr>
        <sz val="8"/>
        <rFont val="Arial MT"/>
        <family val="2"/>
      </rPr>
      <t>FQ-01 FECHAMENTO PARA QUADRA DE ESPORTES - LATERAIS - SAPATA</t>
    </r>
  </si>
  <si>
    <r>
      <rPr>
        <sz val="8"/>
        <rFont val="Arial MT"/>
        <family val="2"/>
      </rPr>
      <t>16.04.037</t>
    </r>
  </si>
  <si>
    <r>
      <rPr>
        <sz val="8"/>
        <rFont val="Arial MT"/>
        <family val="2"/>
      </rPr>
      <t>FQ-04 ALAMBRADO COM PERFIL E TELA SOLDADA-GALVANIZADOS</t>
    </r>
  </si>
  <si>
    <r>
      <rPr>
        <sz val="8"/>
        <rFont val="Arial MT"/>
        <family val="2"/>
      </rPr>
      <t>16.04.038</t>
    </r>
  </si>
  <si>
    <r>
      <rPr>
        <sz val="8"/>
        <rFont val="Arial MT"/>
        <family val="2"/>
      </rPr>
      <t>PISO ESPORTIVO DE BORRACHA NATURAL (100% LATEX) E REGULARIZAÇAO DO PISO DE CONCRETO INCLUSIVE MATERIAL E MAO DE OBRA</t>
    </r>
  </si>
  <si>
    <r>
      <rPr>
        <sz val="8"/>
        <rFont val="Arial MT"/>
        <family val="2"/>
      </rPr>
      <t>16.04.039</t>
    </r>
  </si>
  <si>
    <r>
      <rPr>
        <sz val="8"/>
        <rFont val="Arial MT"/>
        <family val="2"/>
      </rPr>
      <t>PISO PARA ATLETISMO EM BORRACHA NATURAL INCLUSO INSTALAÇAO COM ADESIVO EPU E PINTURA DAS RAIAS   INCLUSIVE MATERIAL E MAO DE OBRA</t>
    </r>
  </si>
  <si>
    <r>
      <rPr>
        <sz val="8"/>
        <rFont val="Arial MT"/>
        <family val="2"/>
      </rPr>
      <t>16.04.043</t>
    </r>
  </si>
  <si>
    <r>
      <rPr>
        <sz val="8"/>
        <rFont val="Arial MT"/>
        <family val="2"/>
      </rPr>
      <t>QE-23 ESPACO MULTIESPORTIVO/PISO DE CONCR. ARMADO/FUND. DIRET - 160 M2</t>
    </r>
  </si>
  <si>
    <r>
      <rPr>
        <sz val="8"/>
        <rFont val="Arial MT"/>
        <family val="2"/>
      </rPr>
      <t>16.04.044</t>
    </r>
  </si>
  <si>
    <r>
      <rPr>
        <sz val="8"/>
        <rFont val="Arial MT"/>
        <family val="2"/>
      </rPr>
      <t>PISO SINTETICO VINILICO ESPORTIVO EM PVC E REGULARIZAÇAO DO PISO DE CONCRETO  INCLUSIVE MATERIAL E MAO DE OBRA</t>
    </r>
  </si>
  <si>
    <r>
      <rPr>
        <sz val="8"/>
        <rFont val="Arial MT"/>
        <family val="2"/>
      </rPr>
      <t>16.04.045</t>
    </r>
  </si>
  <si>
    <r>
      <rPr>
        <sz val="8"/>
        <rFont val="Arial MT"/>
        <family val="2"/>
      </rPr>
      <t>PISO ESPORTIVO FLEXIVEL EM PLACAS MODULARES DE POLIPROPILENO DE ALTO IMPACTO INCLUSO RODAPE  RAMPA LATERAL E CANTONEIRO 90º  INCLUSIVE MATERIAL E MAO DE OBRA</t>
    </r>
  </si>
  <si>
    <r>
      <rPr>
        <sz val="8"/>
        <rFont val="Arial MT"/>
        <family val="2"/>
      </rPr>
      <t>16.04.046</t>
    </r>
  </si>
  <si>
    <r>
      <rPr>
        <sz val="8"/>
        <rFont val="Arial MT"/>
        <family val="2"/>
      </rPr>
      <t>MANTA EM PVC FLEXÍVEL E=1,2MM PARA PROTEÇÃO DE PISO DE QUADRA</t>
    </r>
  </si>
  <si>
    <r>
      <rPr>
        <sz val="8"/>
        <rFont val="Arial MT"/>
        <family val="2"/>
      </rPr>
      <t>16.04.047</t>
    </r>
  </si>
  <si>
    <r>
      <rPr>
        <sz val="8"/>
        <rFont val="Arial MT"/>
        <family val="2"/>
      </rPr>
      <t>BANCO DE RESERVAS PARA QUADRA DE ESPORTES, ESTRUTURA TUBULAR EM AÇO GALVANIZADO E ASSENTOS EM POLIPROPILENO</t>
    </r>
  </si>
  <si>
    <r>
      <rPr>
        <sz val="8"/>
        <rFont val="Arial MT"/>
        <family val="2"/>
      </rPr>
      <t>16.04.049</t>
    </r>
  </si>
  <si>
    <r>
      <rPr>
        <sz val="8"/>
        <rFont val="Arial MT"/>
        <family val="2"/>
      </rPr>
      <t>QUADRA PADRAO PILAR PRE MOLDADO COBERTURA EM ESTRUTURA METALICA E TELHAS METALICAS TIPO SANDUÍCHE  - EXCLUSOS PISO DE CONCRETO E ACESSORIOS (TRAVES TABELAS  POSTES VOLEIBOL E REDE DE PROTEÇAO)</t>
    </r>
  </si>
  <si>
    <r>
      <rPr>
        <sz val="8"/>
        <rFont val="Arial MT"/>
        <family val="2"/>
      </rPr>
      <t>16.04.099</t>
    </r>
  </si>
  <si>
    <r>
      <rPr>
        <sz val="8"/>
        <rFont val="Arial MT"/>
        <family val="2"/>
      </rPr>
      <t>SERVICOS DE QUADRAS DE ESPORTES</t>
    </r>
  </si>
  <si>
    <r>
      <rPr>
        <sz val="8"/>
        <rFont val="Arial MT"/>
        <family val="2"/>
      </rPr>
      <t>16.05.004</t>
    </r>
  </si>
  <si>
    <r>
      <rPr>
        <sz val="8"/>
        <rFont val="Arial MT"/>
        <family val="2"/>
      </rPr>
      <t>CA-05 CANALETA P/ AGUAS PLUVIAIS (L=60CM)</t>
    </r>
  </si>
  <si>
    <r>
      <rPr>
        <sz val="8"/>
        <rFont val="Arial MT"/>
        <family val="2"/>
      </rPr>
      <t>16.05.005</t>
    </r>
  </si>
  <si>
    <r>
      <rPr>
        <sz val="8"/>
        <rFont val="Arial MT"/>
        <family val="2"/>
      </rPr>
      <t>CA-06 CANALETA P/ AGUAS PLUVIAIS (L=90CM)</t>
    </r>
  </si>
  <si>
    <r>
      <rPr>
        <sz val="8"/>
        <rFont val="Arial MT"/>
        <family val="2"/>
      </rPr>
      <t>16.05.012</t>
    </r>
  </si>
  <si>
    <r>
      <rPr>
        <sz val="8"/>
        <rFont val="Arial MT"/>
        <family val="2"/>
      </rPr>
      <t>CA-11 CAIXA DE AREIA COM GRELHA</t>
    </r>
  </si>
  <si>
    <r>
      <rPr>
        <sz val="8"/>
        <rFont val="Arial MT"/>
        <family val="2"/>
      </rPr>
      <t>16.05.030</t>
    </r>
  </si>
  <si>
    <r>
      <rPr>
        <sz val="8"/>
        <rFont val="Arial MT"/>
        <family val="2"/>
      </rPr>
      <t>CA-20 CANALETA DE AGUAS PLUVIAIS EM CONCRETO (15CM)</t>
    </r>
  </si>
  <si>
    <r>
      <rPr>
        <sz val="8"/>
        <rFont val="Arial MT"/>
        <family val="2"/>
      </rPr>
      <t>16.05.031</t>
    </r>
  </si>
  <si>
    <r>
      <rPr>
        <sz val="8"/>
        <rFont val="Arial MT"/>
        <family val="2"/>
      </rPr>
      <t>CA-21 CANALETA DE AGUAS PLUVIAIS EM CONCRETO (20CM)</t>
    </r>
  </si>
  <si>
    <r>
      <rPr>
        <sz val="8"/>
        <rFont val="Arial MT"/>
        <family val="2"/>
      </rPr>
      <t>16.05.032</t>
    </r>
  </si>
  <si>
    <r>
      <rPr>
        <sz val="8"/>
        <rFont val="Arial MT"/>
        <family val="2"/>
      </rPr>
      <t>CA-22 CANALETA DE AGUAS PLUVIAIS EM CONCRETO (30CM)</t>
    </r>
  </si>
  <si>
    <r>
      <rPr>
        <sz val="8"/>
        <rFont val="Arial MT"/>
        <family val="2"/>
      </rPr>
      <t>16.05.036</t>
    </r>
  </si>
  <si>
    <r>
      <rPr>
        <sz val="8"/>
        <rFont val="Arial MT"/>
        <family val="2"/>
      </rPr>
      <t>CANALETA DE CONCRETO 1/2 CANA DN 30CM P/ AGUAS PLUVIAIS</t>
    </r>
  </si>
  <si>
    <r>
      <rPr>
        <sz val="8"/>
        <rFont val="Arial MT"/>
        <family val="2"/>
      </rPr>
      <t>16.05.037</t>
    </r>
  </si>
  <si>
    <r>
      <rPr>
        <sz val="8"/>
        <rFont val="Arial MT"/>
        <family val="2"/>
      </rPr>
      <t>CANALETA DE CONCRETO 1/2 CANA DN 40CM P/ AGUAS PLUVIAIS</t>
    </r>
  </si>
  <si>
    <r>
      <rPr>
        <sz val="8"/>
        <rFont val="Arial MT"/>
        <family val="2"/>
      </rPr>
      <t>16.05.038</t>
    </r>
  </si>
  <si>
    <r>
      <rPr>
        <sz val="8"/>
        <rFont val="Arial MT"/>
        <family val="2"/>
      </rPr>
      <t>CANALETA DE CONCRETO 1/2 CANA DN 50CM P/ AGUAS PLUVIAIS</t>
    </r>
  </si>
  <si>
    <r>
      <rPr>
        <sz val="8"/>
        <rFont val="Arial MT"/>
        <family val="2"/>
      </rPr>
      <t>16.05.039</t>
    </r>
  </si>
  <si>
    <r>
      <rPr>
        <sz val="8"/>
        <rFont val="Arial MT"/>
        <family val="2"/>
      </rPr>
      <t>CANALETA DE CONCRETO 1/2 CANA DN 60CM P/ AGUAS PLUVIAIS</t>
    </r>
  </si>
  <si>
    <r>
      <rPr>
        <sz val="8"/>
        <rFont val="Arial MT"/>
        <family val="2"/>
      </rPr>
      <t>16.05.040</t>
    </r>
  </si>
  <si>
    <r>
      <rPr>
        <sz val="8"/>
        <rFont val="Arial MT"/>
        <family val="2"/>
      </rPr>
      <t>TC-03 TAMPA DE CONCRETO P/ CANALETA AP (20CM)</t>
    </r>
  </si>
  <si>
    <r>
      <rPr>
        <sz val="8"/>
        <rFont val="Arial MT"/>
        <family val="2"/>
      </rPr>
      <t>16.05.041</t>
    </r>
  </si>
  <si>
    <r>
      <rPr>
        <sz val="8"/>
        <rFont val="Arial MT"/>
        <family val="2"/>
      </rPr>
      <t>TC-04 TAMPA DE CONCRETO P/ CANALETA AP (25CM)</t>
    </r>
  </si>
  <si>
    <r>
      <rPr>
        <sz val="8"/>
        <rFont val="Arial MT"/>
        <family val="2"/>
      </rPr>
      <t>16.05.042</t>
    </r>
  </si>
  <si>
    <r>
      <rPr>
        <sz val="8"/>
        <rFont val="Arial MT"/>
        <family val="2"/>
      </rPr>
      <t>TC-05 TAMPA DE CONCRETO P/ CANALETA AP (35CM)</t>
    </r>
  </si>
  <si>
    <r>
      <rPr>
        <sz val="8"/>
        <rFont val="Arial MT"/>
        <family val="2"/>
      </rPr>
      <t>16.05.043</t>
    </r>
  </si>
  <si>
    <r>
      <rPr>
        <sz val="8"/>
        <rFont val="Arial MT"/>
        <family val="2"/>
      </rPr>
      <t>TC-06 TAMPA EM GRELHA DE FERRO GALVANIZADO P/ CANALETA (20CM)</t>
    </r>
  </si>
  <si>
    <r>
      <rPr>
        <sz val="8"/>
        <rFont val="Arial MT"/>
        <family val="2"/>
      </rPr>
      <t>16.05.044</t>
    </r>
  </si>
  <si>
    <r>
      <rPr>
        <sz val="8"/>
        <rFont val="Arial MT"/>
        <family val="2"/>
      </rPr>
      <t>TC-07 TAMPA EM GRELHA DE FERRO GALVANIZADO P/ CANALETA (25CM)</t>
    </r>
  </si>
  <si>
    <r>
      <rPr>
        <sz val="8"/>
        <rFont val="Arial MT"/>
        <family val="2"/>
      </rPr>
      <t>16.05.045</t>
    </r>
  </si>
  <si>
    <r>
      <rPr>
        <sz val="8"/>
        <rFont val="Arial MT"/>
        <family val="2"/>
      </rPr>
      <t>TC-08 TAMPA EM GRELHA DE FERRO GALVANIZADO P/ CANALETA (35CM)</t>
    </r>
  </si>
  <si>
    <r>
      <rPr>
        <sz val="8"/>
        <rFont val="Arial MT"/>
        <family val="2"/>
      </rPr>
      <t>16.05.046</t>
    </r>
  </si>
  <si>
    <r>
      <rPr>
        <sz val="8"/>
        <rFont val="Arial MT"/>
        <family val="2"/>
      </rPr>
      <t>TC-09 TAMPA DE CONCRETO PRE-MOLDADA PERF. P/ CANALETA L=20CM</t>
    </r>
  </si>
  <si>
    <r>
      <rPr>
        <sz val="8"/>
        <rFont val="Arial MT"/>
        <family val="2"/>
      </rPr>
      <t>16.05.047</t>
    </r>
  </si>
  <si>
    <r>
      <rPr>
        <sz val="8"/>
        <rFont val="Arial MT"/>
        <family val="2"/>
      </rPr>
      <t>TC-10 TAMPA DE CONCRETO PRE-MOLDADA PERF. P/ CANALETA L=25CM</t>
    </r>
  </si>
  <si>
    <r>
      <rPr>
        <sz val="8"/>
        <rFont val="Arial MT"/>
        <family val="2"/>
      </rPr>
      <t>16.05.048</t>
    </r>
  </si>
  <si>
    <r>
      <rPr>
        <sz val="8"/>
        <rFont val="Arial MT"/>
        <family val="2"/>
      </rPr>
      <t>TC-11 TAMPA DE CONCRETO PRE-MOLDADA PERF. P/ CANALETA L=35CM</t>
    </r>
  </si>
  <si>
    <r>
      <rPr>
        <sz val="8"/>
        <rFont val="Arial MT"/>
        <family val="2"/>
      </rPr>
      <t>16.05.050</t>
    </r>
  </si>
  <si>
    <r>
      <rPr>
        <sz val="8"/>
        <rFont val="Arial MT"/>
        <family val="2"/>
      </rPr>
      <t>POÇO DE RETENÇÃO DE ÁGUA PLUVIAL Ø 2,50M COM FUNDO DE BRITA</t>
    </r>
  </si>
  <si>
    <r>
      <rPr>
        <sz val="8"/>
        <rFont val="Arial MT"/>
        <family val="2"/>
      </rPr>
      <t>16.05.052</t>
    </r>
  </si>
  <si>
    <r>
      <rPr>
        <sz val="8"/>
        <rFont val="Arial MT"/>
        <family val="2"/>
      </rPr>
      <t>TAMPA PRÉ-MOLDADA Ø 2,50M PARA POÇO DE RETENÇÃO DE A.P. COM TAMPA DE INSPEÇÃO Ø 0,60M</t>
    </r>
  </si>
  <si>
    <r>
      <rPr>
        <sz val="8"/>
        <rFont val="Arial MT"/>
        <family val="2"/>
      </rPr>
      <t>16.05.054</t>
    </r>
  </si>
  <si>
    <r>
      <rPr>
        <sz val="8"/>
        <rFont val="Arial MT"/>
        <family val="2"/>
      </rPr>
      <t>POÇO DE RETENÇÃO DE ÁGUA PLUVIAL Ø 3,00M COM FUNDO DE BRITA</t>
    </r>
  </si>
  <si>
    <r>
      <rPr>
        <sz val="8"/>
        <rFont val="Arial MT"/>
        <family val="2"/>
      </rPr>
      <t>16.05.056</t>
    </r>
  </si>
  <si>
    <r>
      <rPr>
        <sz val="8"/>
        <rFont val="Arial MT"/>
        <family val="2"/>
      </rPr>
      <t>TAMPA PRÉ-MOLDADA Ø 3,00M PARA POÇO DE RETENÇÃO DE A.P. COM TAMPA DE INSPEÇÃO Ø 0,60M</t>
    </r>
  </si>
  <si>
    <r>
      <rPr>
        <sz val="8"/>
        <rFont val="Arial MT"/>
        <family val="2"/>
      </rPr>
      <t>16.05.057</t>
    </r>
  </si>
  <si>
    <r>
      <rPr>
        <sz val="8"/>
        <rFont val="Arial MT"/>
        <family val="2"/>
      </rPr>
      <t>CONCRETO CICLOPICO COM BRITA 4 COM 30% DE RACHAO  FCK 15MPa</t>
    </r>
  </si>
  <si>
    <r>
      <rPr>
        <sz val="8"/>
        <rFont val="Arial MT"/>
        <family val="2"/>
      </rPr>
      <t>16.05.058</t>
    </r>
  </si>
  <si>
    <r>
      <rPr>
        <sz val="8"/>
        <rFont val="Arial MT"/>
        <family val="2"/>
      </rPr>
      <t>POÇO DE RETENÇÃO DE ÁGUA PLUVIAL Ø 2,50M COM FUNDO DE CONCRETO</t>
    </r>
  </si>
  <si>
    <r>
      <rPr>
        <sz val="8"/>
        <rFont val="Arial MT"/>
        <family val="2"/>
      </rPr>
      <t>16.05.059</t>
    </r>
  </si>
  <si>
    <r>
      <rPr>
        <sz val="8"/>
        <rFont val="Arial MT"/>
        <family val="2"/>
      </rPr>
      <t>LASTRO DE PEDRA RACHAO TAMANHO DE 10 A 15 CM.</t>
    </r>
  </si>
  <si>
    <r>
      <rPr>
        <sz val="8"/>
        <rFont val="Arial MT"/>
        <family val="2"/>
      </rPr>
      <t>16.05.060</t>
    </r>
  </si>
  <si>
    <r>
      <rPr>
        <sz val="8"/>
        <rFont val="Arial MT"/>
        <family val="2"/>
      </rPr>
      <t>POÇO DE RETENÇÃO DE ÁGUA PLUVIAL Ø 3,00M COM FUNDO DE CONCRETO</t>
    </r>
  </si>
  <si>
    <r>
      <rPr>
        <sz val="8"/>
        <rFont val="Arial MT"/>
        <family val="2"/>
      </rPr>
      <t>16.05.064</t>
    </r>
  </si>
  <si>
    <r>
      <rPr>
        <sz val="8"/>
        <rFont val="Arial MT"/>
        <family val="2"/>
      </rPr>
      <t>TUBO PVC OCRE JUNTA ELASTICA DN 100 INCLUSIVE CONEXOES  -  ENTERRADO</t>
    </r>
  </si>
  <si>
    <r>
      <rPr>
        <sz val="8"/>
        <rFont val="Arial MT"/>
        <family val="2"/>
      </rPr>
      <t>16.05.065</t>
    </r>
  </si>
  <si>
    <r>
      <rPr>
        <sz val="8"/>
        <rFont val="Arial MT"/>
        <family val="2"/>
      </rPr>
      <t>TUBO PVC OCRE JUNTA ELASTICA DN 150 INCLUSIVE CONEXOES  -  ENTERRADO</t>
    </r>
  </si>
  <si>
    <r>
      <rPr>
        <sz val="8"/>
        <rFont val="Arial MT"/>
        <family val="2"/>
      </rPr>
      <t>16.05.066</t>
    </r>
  </si>
  <si>
    <r>
      <rPr>
        <sz val="8"/>
        <rFont val="Arial MT"/>
        <family val="2"/>
      </rPr>
      <t>TUBO PVC OCRE JUNTA ELASTICA DN 200 INCLUSIVE CONEXOES  -  ENTERRADO</t>
    </r>
  </si>
  <si>
    <r>
      <rPr>
        <sz val="8"/>
        <rFont val="Arial MT"/>
        <family val="2"/>
      </rPr>
      <t>16.05.067</t>
    </r>
  </si>
  <si>
    <r>
      <rPr>
        <sz val="8"/>
        <rFont val="Arial MT"/>
        <family val="2"/>
      </rPr>
      <t>TUBO PVC OCRE JUNTA ELASTICA DN 250 INCLUSIVE CONEXOES  -  ENTERRADO</t>
    </r>
  </si>
  <si>
    <r>
      <rPr>
        <sz val="8"/>
        <rFont val="Arial MT"/>
        <family val="2"/>
      </rPr>
      <t>16.05.068</t>
    </r>
  </si>
  <si>
    <r>
      <rPr>
        <sz val="8"/>
        <rFont val="Arial MT"/>
        <family val="2"/>
      </rPr>
      <t>TUBO PVC OCRE JUNTA ELASTICA DN 300 INCLUSIVE CONEXOES  -  ENTERRADO</t>
    </r>
  </si>
  <si>
    <r>
      <rPr>
        <sz val="8"/>
        <rFont val="Arial MT"/>
        <family val="2"/>
      </rPr>
      <t>16.05.070</t>
    </r>
  </si>
  <si>
    <r>
      <rPr>
        <sz val="8"/>
        <rFont val="Arial MT"/>
        <family val="2"/>
      </rPr>
      <t>CAIXA DE ALVENARIA - ESCAVACAO MANUAL COM APILOAMENTO DO FUNDO</t>
    </r>
  </si>
  <si>
    <r>
      <rPr>
        <sz val="8"/>
        <rFont val="Arial MT"/>
        <family val="2"/>
      </rPr>
      <t>16.05.071</t>
    </r>
  </si>
  <si>
    <r>
      <rPr>
        <sz val="8"/>
        <rFont val="Arial MT"/>
        <family val="2"/>
      </rPr>
      <t>CAIXA DE ALVENARIA - LASTRO DE CONCRETO</t>
    </r>
  </si>
  <si>
    <r>
      <rPr>
        <sz val="8"/>
        <rFont val="Arial MT"/>
        <family val="2"/>
      </rPr>
      <t>16.05.072</t>
    </r>
  </si>
  <si>
    <r>
      <rPr>
        <sz val="8"/>
        <rFont val="Arial MT"/>
        <family val="2"/>
      </rPr>
      <t>CAIXA DE ALVENARIA - PAREDE DE 1/2 TIJOLO REVESTIDO</t>
    </r>
  </si>
  <si>
    <r>
      <rPr>
        <sz val="8"/>
        <rFont val="Arial MT"/>
        <family val="2"/>
      </rPr>
      <t>16.05.073</t>
    </r>
  </si>
  <si>
    <r>
      <rPr>
        <sz val="8"/>
        <rFont val="Arial MT"/>
        <family val="2"/>
      </rPr>
      <t>CAIXA DE ALVENARIA - PAREDE DE 1 TIJOLO REVESTIDO</t>
    </r>
  </si>
  <si>
    <r>
      <rPr>
        <sz val="8"/>
        <rFont val="Arial MT"/>
        <family val="2"/>
      </rPr>
      <t>16.05.074</t>
    </r>
  </si>
  <si>
    <r>
      <rPr>
        <sz val="8"/>
        <rFont val="Arial MT"/>
        <family val="2"/>
      </rPr>
      <t>CAIXA DE ALVENARIA - TAMPA DE CONCRETO</t>
    </r>
  </si>
  <si>
    <r>
      <rPr>
        <sz val="8"/>
        <rFont val="Arial MT"/>
        <family val="2"/>
      </rPr>
      <t>16.05.075</t>
    </r>
  </si>
  <si>
    <r>
      <rPr>
        <sz val="8"/>
        <rFont val="Arial MT"/>
        <family val="2"/>
      </rPr>
      <t>CA-10 CAIXA DE AREIA 50X50 CM PARA AGUAS PLUVIAIS</t>
    </r>
  </si>
  <si>
    <r>
      <rPr>
        <sz val="8"/>
        <rFont val="Arial MT"/>
        <family val="2"/>
      </rPr>
      <t>16.05.076</t>
    </r>
  </si>
  <si>
    <r>
      <rPr>
        <sz val="8"/>
        <rFont val="Arial MT"/>
        <family val="2"/>
      </rPr>
      <t>GRELHA FERRO PERF. - 1,00X0,40 M</t>
    </r>
  </si>
  <si>
    <r>
      <rPr>
        <sz val="8"/>
        <rFont val="Arial MT"/>
        <family val="2"/>
      </rPr>
      <t>16.05.077</t>
    </r>
  </si>
  <si>
    <r>
      <rPr>
        <sz val="8"/>
        <rFont val="Arial MT"/>
        <family val="2"/>
      </rPr>
      <t>GRELHA FERRO PERF. 1,00X0,50 M</t>
    </r>
  </si>
  <si>
    <r>
      <rPr>
        <sz val="8"/>
        <rFont val="Arial MT"/>
        <family val="2"/>
      </rPr>
      <t>16.05.078</t>
    </r>
  </si>
  <si>
    <r>
      <rPr>
        <sz val="8"/>
        <rFont val="Arial MT"/>
        <family val="2"/>
      </rPr>
      <t>ESCAVAÇÃO  POÇO DE RETENÇÃO DE ÁGUAS PLUVIAIS  ATÉ 3,50 METROS DE PROFUNDIDADE COM RETROESCAVADEIRA COM CACAMBA FRONTRAL-85HP</t>
    </r>
  </si>
  <si>
    <r>
      <rPr>
        <sz val="8"/>
        <rFont val="Arial MT"/>
        <family val="2"/>
      </rPr>
      <t>16.05.080</t>
    </r>
  </si>
  <si>
    <r>
      <rPr>
        <sz val="8"/>
        <rFont val="Arial MT"/>
        <family val="2"/>
      </rPr>
      <t>16.05.081</t>
    </r>
  </si>
  <si>
    <r>
      <rPr>
        <sz val="8"/>
        <rFont val="Arial MT"/>
        <family val="2"/>
      </rPr>
      <t>16.05.082</t>
    </r>
  </si>
  <si>
    <r>
      <rPr>
        <sz val="8"/>
        <rFont val="Arial MT"/>
        <family val="2"/>
      </rPr>
      <t>16.05.083</t>
    </r>
  </si>
  <si>
    <r>
      <rPr>
        <sz val="8"/>
        <rFont val="Arial MT"/>
        <family val="2"/>
      </rPr>
      <t>16.05.084</t>
    </r>
  </si>
  <si>
    <r>
      <rPr>
        <sz val="8"/>
        <rFont val="Arial MT"/>
        <family val="2"/>
      </rPr>
      <t>16.05.085</t>
    </r>
  </si>
  <si>
    <r>
      <rPr>
        <sz val="8"/>
        <rFont val="Arial MT"/>
        <family val="2"/>
      </rPr>
      <t>16.05.099</t>
    </r>
  </si>
  <si>
    <r>
      <rPr>
        <sz val="8"/>
        <rFont val="Arial MT"/>
        <family val="2"/>
      </rPr>
      <t>ÁGUAS PLUVIAIS E DRENAGEM DE ACABAMENTO</t>
    </r>
  </si>
  <si>
    <r>
      <rPr>
        <sz val="8"/>
        <rFont val="Arial MT"/>
        <family val="2"/>
      </rPr>
      <t>16.06.022</t>
    </r>
  </si>
  <si>
    <r>
      <rPr>
        <sz val="8"/>
        <rFont val="Arial MT"/>
        <family val="2"/>
      </rPr>
      <t>MB-03 MASTRO PARA BANDEIRAS</t>
    </r>
  </si>
  <si>
    <r>
      <rPr>
        <sz val="8"/>
        <rFont val="Arial MT"/>
        <family val="2"/>
      </rPr>
      <t>16.06.023</t>
    </r>
  </si>
  <si>
    <r>
      <rPr>
        <sz val="8"/>
        <rFont val="Arial MT"/>
        <family val="2"/>
      </rPr>
      <t>AL-01 ABRIGO PARA LIXO</t>
    </r>
  </si>
  <si>
    <r>
      <rPr>
        <sz val="8"/>
        <rFont val="Arial MT"/>
        <family val="2"/>
      </rPr>
      <t>16.06.024</t>
    </r>
  </si>
  <si>
    <r>
      <rPr>
        <sz val="8"/>
        <rFont val="Arial MT"/>
        <family val="2"/>
      </rPr>
      <t>AL-02 ABRIGO PARA RESÍDUOS RECICLÁVEIS</t>
    </r>
  </si>
  <si>
    <r>
      <rPr>
        <sz val="8"/>
        <rFont val="Arial MT"/>
        <family val="2"/>
      </rPr>
      <t>16.06.045</t>
    </r>
  </si>
  <si>
    <r>
      <rPr>
        <sz val="8"/>
        <rFont val="Arial MT"/>
        <family val="2"/>
      </rPr>
      <t>16.06.046</t>
    </r>
  </si>
  <si>
    <r>
      <rPr>
        <sz val="8"/>
        <rFont val="Arial MT"/>
        <family val="2"/>
      </rPr>
      <t>16.06.047</t>
    </r>
  </si>
  <si>
    <r>
      <rPr>
        <sz val="8"/>
        <rFont val="Arial MT"/>
        <family val="2"/>
      </rPr>
      <t>16.06.048</t>
    </r>
  </si>
  <si>
    <r>
      <rPr>
        <sz val="8"/>
        <rFont val="Arial MT"/>
        <family val="2"/>
      </rPr>
      <t>LOCAÇÃO MENSAL INCLUSIVE FRETE BEBEDOURO ELÉTRICO TEMPERATURA NATURAL OU GELADA.</t>
    </r>
  </si>
  <si>
    <r>
      <rPr>
        <sz val="8"/>
        <rFont val="Arial MT"/>
        <family val="2"/>
      </rPr>
      <t>16.06.049</t>
    </r>
  </si>
  <si>
    <r>
      <rPr>
        <sz val="8"/>
        <rFont val="Arial MT"/>
        <family val="2"/>
      </rPr>
      <t>16.06.050</t>
    </r>
  </si>
  <si>
    <r>
      <rPr>
        <sz val="8"/>
        <rFont val="Arial MT"/>
        <family val="2"/>
      </rPr>
      <t>CANTEIRO DE OBRAS - LARG 2,20M</t>
    </r>
  </si>
  <si>
    <r>
      <rPr>
        <sz val="8"/>
        <rFont val="Arial MT"/>
        <family val="2"/>
      </rPr>
      <t>16.06.051</t>
    </r>
  </si>
  <si>
    <r>
      <rPr>
        <sz val="8"/>
        <rFont val="Arial MT"/>
        <family val="2"/>
      </rPr>
      <t>CANTEIRO DE OBRAS - LARG 3.30M</t>
    </r>
  </si>
  <si>
    <r>
      <rPr>
        <sz val="8"/>
        <rFont val="Arial MT"/>
        <family val="2"/>
      </rPr>
      <t>16.06.052</t>
    </r>
  </si>
  <si>
    <r>
      <rPr>
        <sz val="8"/>
        <rFont val="Arial MT"/>
        <family val="2"/>
      </rPr>
      <t>LOCAÇÃO MENSAL DE ESTRUTURA DE COBERTURA IMPERMEÁVEL (TENDA) INCLUSIVE MONTAGEM E FRETE.</t>
    </r>
  </si>
  <si>
    <r>
      <rPr>
        <sz val="8"/>
        <rFont val="Arial MT"/>
        <family val="2"/>
      </rPr>
      <t>16.06.058</t>
    </r>
  </si>
  <si>
    <r>
      <rPr>
        <sz val="8"/>
        <rFont val="Arial MT"/>
        <family val="2"/>
      </rPr>
      <t>TAPUME H=225CM APOIADO NO TERRENO E PINTURA LATEX FACE EXTERNA COM LOGOTIPO</t>
    </r>
  </si>
  <si>
    <r>
      <rPr>
        <sz val="8"/>
        <rFont val="Arial MT"/>
        <family val="2"/>
      </rPr>
      <t>16.06.059</t>
    </r>
  </si>
  <si>
    <r>
      <rPr>
        <sz val="8"/>
        <rFont val="Arial MT"/>
        <family val="2"/>
      </rPr>
      <t>TAPUME H=225CM ENGASTADO NO TERRENO E PINTURA LATEX FACE EXTERNA CO LOGOTIPO</t>
    </r>
  </si>
  <si>
    <r>
      <rPr>
        <sz val="8"/>
        <rFont val="Arial MT"/>
        <family val="2"/>
      </rPr>
      <t>16.06.065</t>
    </r>
  </si>
  <si>
    <r>
      <rPr>
        <sz val="8"/>
        <rFont val="Arial MT"/>
        <family val="2"/>
      </rPr>
      <t>ANDAIME - FACHADA - ALUGUEL MENSAL</t>
    </r>
  </si>
  <si>
    <r>
      <rPr>
        <sz val="8"/>
        <rFont val="Arial MT"/>
        <family val="2"/>
      </rPr>
      <t>16.06.066</t>
    </r>
  </si>
  <si>
    <r>
      <rPr>
        <sz val="8"/>
        <rFont val="Arial MT"/>
        <family val="2"/>
      </rPr>
      <t>ANDAIME - TORRE - ALUGUEL MENSAL</t>
    </r>
  </si>
  <si>
    <r>
      <rPr>
        <sz val="8"/>
        <rFont val="Arial MT"/>
        <family val="2"/>
      </rPr>
      <t>16.06.077</t>
    </r>
  </si>
  <si>
    <r>
      <rPr>
        <sz val="8"/>
        <rFont val="Arial MT"/>
        <family val="2"/>
      </rPr>
      <t>MANUTENÇÃO MENSAL DE PLACAS DE OBRA</t>
    </r>
  </si>
  <si>
    <r>
      <rPr>
        <sz val="8"/>
        <rFont val="Arial MT"/>
        <family val="2"/>
      </rPr>
      <t>16.06.078</t>
    </r>
  </si>
  <si>
    <r>
      <rPr>
        <sz val="8"/>
        <rFont val="Arial MT"/>
        <family val="2"/>
      </rPr>
      <t>16.06.081</t>
    </r>
  </si>
  <si>
    <r>
      <rPr>
        <sz val="8"/>
        <rFont val="Arial MT"/>
        <family val="2"/>
      </rPr>
      <t>TRANSPORTE COM UTILITARIO ATE 3 T</t>
    </r>
  </si>
  <si>
    <r>
      <rPr>
        <sz val="8"/>
        <rFont val="Arial MT"/>
        <family val="2"/>
      </rPr>
      <t>16.06.085</t>
    </r>
  </si>
  <si>
    <r>
      <rPr>
        <sz val="8"/>
        <rFont val="Arial MT"/>
        <family val="2"/>
      </rPr>
      <t>INSTALAÇÃO CH-01 CHUVEIRO E LAVA OLHOS / FACE</t>
    </r>
  </si>
  <si>
    <r>
      <rPr>
        <sz val="8"/>
        <rFont val="Arial MT"/>
        <family val="2"/>
      </rPr>
      <t>16.06.086</t>
    </r>
  </si>
  <si>
    <r>
      <rPr>
        <sz val="8"/>
        <rFont val="Arial MT"/>
        <family val="2"/>
      </rPr>
      <t>INSTALAÇÃO DE QUADRO BRANCO (QB-01)</t>
    </r>
  </si>
  <si>
    <r>
      <rPr>
        <sz val="8"/>
        <rFont val="Arial MT"/>
        <family val="2"/>
      </rPr>
      <t>16.06.087</t>
    </r>
  </si>
  <si>
    <r>
      <rPr>
        <sz val="8"/>
        <rFont val="Arial MT"/>
        <family val="2"/>
      </rPr>
      <t>INSTALACÃO DE FAIXAS DE PROTECAO (FP-03/FP-04) POR REGUA</t>
    </r>
  </si>
  <si>
    <r>
      <rPr>
        <sz val="8"/>
        <rFont val="Arial MT"/>
        <family val="2"/>
      </rPr>
      <t>16.06.088</t>
    </r>
  </si>
  <si>
    <r>
      <rPr>
        <sz val="8"/>
        <rFont val="Arial MT"/>
        <family val="2"/>
      </rPr>
      <t>INSTALACÃO DE FAIXAS DE EXPOSICAO (FP-05) POR REGUA</t>
    </r>
  </si>
  <si>
    <r>
      <rPr>
        <sz val="8"/>
        <rFont val="Arial MT"/>
        <family val="2"/>
      </rPr>
      <t>16.06.090</t>
    </r>
  </si>
  <si>
    <r>
      <rPr>
        <sz val="8"/>
        <rFont val="Arial MT"/>
        <family val="2"/>
      </rPr>
      <t>INSTALACÃO DE LOUSA (LG-07)</t>
    </r>
  </si>
  <si>
    <r>
      <rPr>
        <sz val="8"/>
        <rFont val="Arial MT"/>
        <family val="2"/>
      </rPr>
      <t>16.06.091</t>
    </r>
  </si>
  <si>
    <r>
      <rPr>
        <sz val="8"/>
        <rFont val="Arial MT"/>
        <family val="2"/>
      </rPr>
      <t>INSTALACÃO DE MURAL (MR-02)</t>
    </r>
  </si>
  <si>
    <r>
      <rPr>
        <sz val="8"/>
        <rFont val="Arial MT"/>
        <family val="2"/>
      </rPr>
      <t>16.06.092</t>
    </r>
  </si>
  <si>
    <r>
      <rPr>
        <sz val="8"/>
        <rFont val="Arial MT"/>
        <family val="2"/>
      </rPr>
      <t>INSTALACÃO DE FOGAO INDUSTRIAL</t>
    </r>
  </si>
  <si>
    <r>
      <rPr>
        <sz val="8"/>
        <rFont val="Arial MT"/>
        <family val="2"/>
      </rPr>
      <t>16.06.093</t>
    </r>
  </si>
  <si>
    <r>
      <rPr>
        <sz val="8"/>
        <rFont val="Arial MT"/>
        <family val="2"/>
      </rPr>
      <t>INSTALACÃO DE SUPORTE TV/VIDEO</t>
    </r>
  </si>
  <si>
    <r>
      <rPr>
        <sz val="8"/>
        <rFont val="Arial MT"/>
        <family val="2"/>
      </rPr>
      <t>16.06.099</t>
    </r>
  </si>
  <si>
    <r>
      <rPr>
        <sz val="8"/>
        <rFont val="Arial MT"/>
        <family val="2"/>
      </rPr>
      <t>SERVICOS DE COMPLEMENTOS EXTERNOS</t>
    </r>
  </si>
  <si>
    <r>
      <rPr>
        <sz val="8"/>
        <rFont val="Arial MT"/>
        <family val="2"/>
      </rPr>
      <t>16.06.101</t>
    </r>
  </si>
  <si>
    <r>
      <rPr>
        <sz val="8"/>
        <rFont val="Arial MT"/>
        <family val="2"/>
      </rPr>
      <t>INSTALAÇÃO DE VENTILADOR DE PAREDE VN-02</t>
    </r>
  </si>
  <si>
    <r>
      <rPr>
        <sz val="8"/>
        <rFont val="Arial MT"/>
        <family val="2"/>
      </rPr>
      <t>16.06.103</t>
    </r>
  </si>
  <si>
    <r>
      <rPr>
        <sz val="8"/>
        <rFont val="Arial MT"/>
        <family val="2"/>
      </rPr>
      <t>16.06.106</t>
    </r>
  </si>
  <si>
    <r>
      <rPr>
        <sz val="8"/>
        <rFont val="Arial MT"/>
        <family val="2"/>
      </rPr>
      <t>TRANSPORTE C/CAMINHAO ATE 6T. DIST.ATE 100KM C/MOTORISTA E 2 AJUDANTES.</t>
    </r>
  </si>
  <si>
    <r>
      <rPr>
        <sz val="8"/>
        <rFont val="Arial MT"/>
        <family val="2"/>
      </rPr>
      <t>16.06.107</t>
    </r>
  </si>
  <si>
    <r>
      <rPr>
        <sz val="8"/>
        <rFont val="Arial MT"/>
        <family val="2"/>
      </rPr>
      <t>TRANSPORTE C/CAMINHAO ATE 6T. DIST. DE 101KM ATE 300KM C/MOTORISTA E 2 AJUDANTES.</t>
    </r>
  </si>
  <si>
    <r>
      <rPr>
        <sz val="8"/>
        <rFont val="Arial MT"/>
        <family val="2"/>
      </rPr>
      <t>16.06.108</t>
    </r>
  </si>
  <si>
    <r>
      <rPr>
        <sz val="8"/>
        <rFont val="Arial MT"/>
        <family val="2"/>
      </rPr>
      <t>16.06.109</t>
    </r>
  </si>
  <si>
    <r>
      <rPr>
        <sz val="8"/>
        <rFont val="Arial MT"/>
        <family val="2"/>
      </rPr>
      <t>TRANSPORTE C/CAMINHAO ATE 6T. DIST. DE 501KM ATE 700KM C/MOTORISTA E 2 AJUDANTES.</t>
    </r>
  </si>
  <si>
    <r>
      <rPr>
        <sz val="8"/>
        <rFont val="Arial MT"/>
        <family val="2"/>
      </rPr>
      <t>16.07.011</t>
    </r>
  </si>
  <si>
    <r>
      <rPr>
        <sz val="8"/>
        <rFont val="Arial MT"/>
        <family val="2"/>
      </rPr>
      <t>BL-01 BICICLETÁRIO SOBRE LAJE DE CONCRETO ARMADO</t>
    </r>
  </si>
  <si>
    <r>
      <rPr>
        <sz val="8"/>
        <rFont val="Arial MT"/>
        <family val="2"/>
      </rPr>
      <t>16.07.012</t>
    </r>
  </si>
  <si>
    <r>
      <rPr>
        <sz val="8"/>
        <rFont val="Arial MT"/>
        <family val="2"/>
      </rPr>
      <t>BL-02 BICICLETÁRIO SOBRE CIMENTADO OU BLOCO INTERTRAVADO</t>
    </r>
  </si>
  <si>
    <r>
      <rPr>
        <sz val="8"/>
        <rFont val="Arial MT"/>
        <family val="2"/>
      </rPr>
      <t>16.07.015</t>
    </r>
  </si>
  <si>
    <r>
      <rPr>
        <sz val="8"/>
        <rFont val="Arial MT"/>
        <family val="2"/>
      </rPr>
      <t>AM-01 AMARELINHA</t>
    </r>
  </si>
  <si>
    <r>
      <rPr>
        <sz val="8"/>
        <rFont val="Arial MT"/>
        <family val="2"/>
      </rPr>
      <t>16.07.022</t>
    </r>
  </si>
  <si>
    <r>
      <rPr>
        <sz val="8"/>
        <rFont val="Arial MT"/>
        <family val="2"/>
      </rPr>
      <t>BC-24 BANCO DE CONCRETO PRE-FABRICADO (L=115CM)</t>
    </r>
  </si>
  <si>
    <r>
      <rPr>
        <sz val="8"/>
        <rFont val="Arial MT"/>
        <family val="2"/>
      </rPr>
      <t>16.07.023</t>
    </r>
  </si>
  <si>
    <r>
      <rPr>
        <sz val="8"/>
        <rFont val="Arial MT"/>
        <family val="2"/>
      </rPr>
      <t>BC-25 BANCO DE CONCRETO PRE-FABRICADO (L=216CM)</t>
    </r>
  </si>
  <si>
    <r>
      <rPr>
        <sz val="8"/>
        <rFont val="Arial MT"/>
        <family val="2"/>
      </rPr>
      <t>16.07.024</t>
    </r>
  </si>
  <si>
    <r>
      <rPr>
        <sz val="8"/>
        <rFont val="Arial MT"/>
        <family val="2"/>
      </rPr>
      <t>BC-26 BANCO PUFE PRE FABRICADO DE CONCRETO Ø 60CM</t>
    </r>
  </si>
  <si>
    <r>
      <rPr>
        <sz val="8"/>
        <rFont val="Arial MT"/>
        <family val="2"/>
      </rPr>
      <t>16.07.025</t>
    </r>
  </si>
  <si>
    <r>
      <rPr>
        <sz val="8"/>
        <rFont val="Arial MT"/>
        <family val="2"/>
      </rPr>
      <t>BC-27 BANCO DE CONCRETO PRE-FABRICADO (L=220CM)</t>
    </r>
  </si>
  <si>
    <r>
      <rPr>
        <sz val="8"/>
        <rFont val="Arial MT"/>
        <family val="2"/>
      </rPr>
      <t>16.07.031</t>
    </r>
  </si>
  <si>
    <r>
      <rPr>
        <sz val="8"/>
        <rFont val="Arial MT"/>
        <family val="2"/>
      </rPr>
      <t>CR-01 CARACOL</t>
    </r>
  </si>
  <si>
    <r>
      <rPr>
        <sz val="8"/>
        <rFont val="Arial MT"/>
        <family val="2"/>
      </rPr>
      <t>16.07.037</t>
    </r>
  </si>
  <si>
    <r>
      <rPr>
        <sz val="8"/>
        <rFont val="Arial MT"/>
        <family val="2"/>
      </rPr>
      <t>FL-07 FLOREIRA PRE FABRICADO DE CONCRETO Ø 60CM</t>
    </r>
  </si>
  <si>
    <r>
      <rPr>
        <sz val="8"/>
        <rFont val="Arial MT"/>
        <family val="2"/>
      </rPr>
      <t>16.07.038</t>
    </r>
  </si>
  <si>
    <r>
      <rPr>
        <sz val="8"/>
        <rFont val="Arial MT"/>
        <family val="2"/>
      </rPr>
      <t>FL-08 FLOREIRA PRE FABRICADO DE CONCRETO Ø 56,50CM H=42,90CM</t>
    </r>
  </si>
  <si>
    <r>
      <rPr>
        <sz val="8"/>
        <rFont val="Arial MT"/>
        <family val="2"/>
      </rPr>
      <t>16.07.040</t>
    </r>
  </si>
  <si>
    <r>
      <rPr>
        <sz val="8"/>
        <rFont val="Arial MT"/>
        <family val="2"/>
      </rPr>
      <t>BANCO COM ASSENTO DE CONCRETO ARMADO LISO DESEMPENADO COM PINTURA VERNIZ ACRÍLICO  FUNDAÇÃO SAPATA ISOLADA E PILARETE BLOCO CONCRETO REVESTIDO</t>
    </r>
  </si>
  <si>
    <r>
      <rPr>
        <sz val="8"/>
        <rFont val="Arial MT"/>
        <family val="2"/>
      </rPr>
      <t>16.07.043</t>
    </r>
  </si>
  <si>
    <r>
      <rPr>
        <sz val="8"/>
        <rFont val="Arial MT"/>
        <family val="2"/>
      </rPr>
      <t>16.07.045</t>
    </r>
  </si>
  <si>
    <r>
      <rPr>
        <sz val="8"/>
        <rFont val="Arial MT"/>
        <family val="2"/>
      </rPr>
      <t>OC-01 OBSTACULO PRE FABRICADO DE CONCRETO TIPO PRISMA 15X50X10CM BASE FIXADA COM TARUGO Ø 12,5MM E ARGAMASSA COLANTE AClll.</t>
    </r>
  </si>
  <si>
    <r>
      <rPr>
        <sz val="8"/>
        <rFont val="Arial MT"/>
        <family val="2"/>
      </rPr>
      <t>16.07.046</t>
    </r>
  </si>
  <si>
    <r>
      <rPr>
        <sz val="8"/>
        <rFont val="Arial MT"/>
        <family val="2"/>
      </rPr>
      <t>16.07.081</t>
    </r>
  </si>
  <si>
    <r>
      <rPr>
        <sz val="8"/>
        <rFont val="Arial MT"/>
        <family val="2"/>
      </rPr>
      <t>RV-01 ROSA DOS VENTOS R=180CM</t>
    </r>
  </si>
  <si>
    <r>
      <rPr>
        <sz val="8"/>
        <rFont val="Arial MT"/>
        <family val="2"/>
      </rPr>
      <t>16.08.024</t>
    </r>
  </si>
  <si>
    <r>
      <rPr>
        <sz val="8"/>
        <rFont val="Arial MT"/>
        <family val="2"/>
      </rPr>
      <t>16.08.025</t>
    </r>
  </si>
  <si>
    <r>
      <rPr>
        <sz val="8"/>
        <rFont val="Arial MT"/>
        <family val="2"/>
      </rPr>
      <t>TUBO PVC OCRE  JUNTA ELASTICA DN 150 INCLUSIVE CONEXOES  -  ENTERRADO</t>
    </r>
  </si>
  <si>
    <r>
      <rPr>
        <sz val="8"/>
        <rFont val="Arial MT"/>
        <family val="2"/>
      </rPr>
      <t>16.08.026</t>
    </r>
  </si>
  <si>
    <r>
      <rPr>
        <sz val="8"/>
        <rFont val="Arial MT"/>
        <family val="2"/>
      </rPr>
      <t>CI-02 CAIXA DE INSPEÇÃO 80X80CM PARA ESGOTO</t>
    </r>
  </si>
  <si>
    <r>
      <rPr>
        <sz val="8"/>
        <rFont val="Arial MT"/>
        <family val="2"/>
      </rPr>
      <t>16.08.027</t>
    </r>
  </si>
  <si>
    <r>
      <rPr>
        <sz val="8"/>
        <rFont val="Arial MT"/>
        <family val="2"/>
      </rPr>
      <t>CG-01 CAIXA DE GORDURA EM ALVENARIA</t>
    </r>
  </si>
  <si>
    <r>
      <rPr>
        <sz val="8"/>
        <rFont val="Arial MT"/>
        <family val="2"/>
      </rPr>
      <t>16.08.028</t>
    </r>
  </si>
  <si>
    <r>
      <rPr>
        <sz val="8"/>
        <rFont val="Arial MT"/>
        <family val="2"/>
      </rPr>
      <t>CI-01 CAIXA DE INSPECAO 60X60CM PARA ESGOTO</t>
    </r>
  </si>
  <si>
    <r>
      <rPr>
        <sz val="8"/>
        <rFont val="Arial MT"/>
        <family val="2"/>
      </rPr>
      <t>16.08.034</t>
    </r>
  </si>
  <si>
    <r>
      <rPr>
        <sz val="8"/>
        <rFont val="Arial MT"/>
        <family val="2"/>
      </rPr>
      <t>FS-05 FOSSA SEPTICA ANEIS CONCR. DN=1,4M H=1,5M</t>
    </r>
  </si>
  <si>
    <r>
      <rPr>
        <sz val="8"/>
        <rFont val="Arial MT"/>
        <family val="2"/>
      </rPr>
      <t>16.08.037</t>
    </r>
  </si>
  <si>
    <r>
      <rPr>
        <sz val="8"/>
        <rFont val="Arial MT"/>
        <family val="2"/>
      </rPr>
      <t>16.08.038</t>
    </r>
  </si>
  <si>
    <r>
      <rPr>
        <sz val="8"/>
        <rFont val="Arial MT"/>
        <family val="2"/>
      </rPr>
      <t>16.08.039</t>
    </r>
  </si>
  <si>
    <r>
      <rPr>
        <sz val="8"/>
        <rFont val="Arial MT"/>
        <family val="2"/>
      </rPr>
      <t>16.08.040</t>
    </r>
  </si>
  <si>
    <r>
      <rPr>
        <sz val="8"/>
        <rFont val="Arial MT"/>
        <family val="2"/>
      </rPr>
      <t>16.08.041</t>
    </r>
  </si>
  <si>
    <r>
      <rPr>
        <sz val="8"/>
        <rFont val="Arial MT"/>
        <family val="2"/>
      </rPr>
      <t>16.08.050</t>
    </r>
  </si>
  <si>
    <r>
      <rPr>
        <sz val="8"/>
        <rFont val="Arial MT"/>
        <family val="2"/>
      </rPr>
      <t>FA-01 FILTRO ANAEROBICO DN=1,40M H=2,00M</t>
    </r>
  </si>
  <si>
    <r>
      <rPr>
        <sz val="8"/>
        <rFont val="Arial MT"/>
        <family val="2"/>
      </rPr>
      <t>16.08.051</t>
    </r>
  </si>
  <si>
    <r>
      <rPr>
        <sz val="8"/>
        <rFont val="Arial MT"/>
        <family val="2"/>
      </rPr>
      <t>FA-02 FILTRO ANAEROBICO DN=2,00M H=2,00M</t>
    </r>
  </si>
  <si>
    <r>
      <rPr>
        <sz val="8"/>
        <rFont val="Arial MT"/>
        <family val="2"/>
      </rPr>
      <t>16.08.060</t>
    </r>
  </si>
  <si>
    <r>
      <rPr>
        <sz val="8"/>
        <rFont val="Arial MT"/>
        <family val="2"/>
      </rPr>
      <t>CD-01 CAIXA DE DISTRIBUICAO /2 CAMARAS</t>
    </r>
  </si>
  <si>
    <r>
      <rPr>
        <sz val="8"/>
        <rFont val="Arial MT"/>
        <family val="2"/>
      </rPr>
      <t>16.08.061</t>
    </r>
  </si>
  <si>
    <r>
      <rPr>
        <sz val="8"/>
        <rFont val="Arial MT"/>
        <family val="2"/>
      </rPr>
      <t>CD-02 CAIXA DE DISTRIBUICAO /3 CAMARAS</t>
    </r>
  </si>
  <si>
    <r>
      <rPr>
        <sz val="8"/>
        <rFont val="Arial MT"/>
        <family val="2"/>
      </rPr>
      <t>16.08.062</t>
    </r>
  </si>
  <si>
    <r>
      <rPr>
        <sz val="8"/>
        <rFont val="Arial MT"/>
        <family val="2"/>
      </rPr>
      <t>CD-03 CAIXA DE DISTRIBUICAO /4 CAMARAS</t>
    </r>
  </si>
  <si>
    <r>
      <rPr>
        <sz val="8"/>
        <rFont val="Arial MT"/>
        <family val="2"/>
      </rPr>
      <t>16.08.065</t>
    </r>
  </si>
  <si>
    <r>
      <rPr>
        <sz val="8"/>
        <rFont val="Arial MT"/>
        <family val="2"/>
      </rPr>
      <t>FS-06-01 FOSSA SEPTICA L=3,00M VOL. UTIL = 7,56M3</t>
    </r>
  </si>
  <si>
    <r>
      <rPr>
        <sz val="8"/>
        <rFont val="Arial MT"/>
        <family val="2"/>
      </rPr>
      <t>16.08.066</t>
    </r>
  </si>
  <si>
    <r>
      <rPr>
        <sz val="8"/>
        <rFont val="Arial MT"/>
        <family val="2"/>
      </rPr>
      <t>FS-06-02 FOSSA SEPTICA L=3,80M VOL. UTIL = 9,58M3</t>
    </r>
  </si>
  <si>
    <r>
      <rPr>
        <sz val="8"/>
        <rFont val="Arial MT"/>
        <family val="2"/>
      </rPr>
      <t>16.08.067</t>
    </r>
  </si>
  <si>
    <r>
      <rPr>
        <sz val="8"/>
        <rFont val="Arial MT"/>
        <family val="2"/>
      </rPr>
      <t>FS-06-03 FOSSA SEPTICA L=5,40M VOL. UTIL = 13,61M3</t>
    </r>
  </si>
  <si>
    <r>
      <rPr>
        <sz val="8"/>
        <rFont val="Arial MT"/>
        <family val="2"/>
      </rPr>
      <t>16.08.068</t>
    </r>
  </si>
  <si>
    <r>
      <rPr>
        <sz val="8"/>
        <rFont val="Arial MT"/>
        <family val="2"/>
      </rPr>
      <t>FS-07-01 FOSSA SEPTICA L=4,80M VOL. UTIL = 20,74M3</t>
    </r>
  </si>
  <si>
    <r>
      <rPr>
        <sz val="8"/>
        <rFont val="Arial MT"/>
        <family val="2"/>
      </rPr>
      <t>16.08.069</t>
    </r>
  </si>
  <si>
    <r>
      <rPr>
        <sz val="8"/>
        <rFont val="Arial MT"/>
        <family val="2"/>
      </rPr>
      <t>FS-07-02 FOSSA SEPTICA L=5,80M VOL. UTIL = 25,06M3</t>
    </r>
  </si>
  <si>
    <r>
      <rPr>
        <sz val="8"/>
        <rFont val="Arial MT"/>
        <family val="2"/>
      </rPr>
      <t>16.08.070</t>
    </r>
  </si>
  <si>
    <r>
      <rPr>
        <sz val="8"/>
        <rFont val="Arial MT"/>
        <family val="2"/>
      </rPr>
      <t>FS-07-03 FOSSA SEPTICA L=6,40M VOL. UTIL = 29,38M3</t>
    </r>
  </si>
  <si>
    <r>
      <rPr>
        <sz val="8"/>
        <rFont val="Arial MT"/>
        <family val="2"/>
      </rPr>
      <t>16.08.071</t>
    </r>
  </si>
  <si>
    <r>
      <rPr>
        <sz val="8"/>
        <rFont val="Arial MT"/>
        <family val="2"/>
      </rPr>
      <t>FS-08-01 FOSSA SEPTICA ANEIS CONCRETO DN=2,4M H=2,0M</t>
    </r>
  </si>
  <si>
    <r>
      <rPr>
        <sz val="8"/>
        <rFont val="Arial MT"/>
        <family val="2"/>
      </rPr>
      <t>16.08.072</t>
    </r>
  </si>
  <si>
    <r>
      <rPr>
        <sz val="8"/>
        <rFont val="Arial MT"/>
        <family val="2"/>
      </rPr>
      <t>FS-08-02 FOSSA SEPTICA ANEIS CONCRETO DN=2,4M H=2,5M</t>
    </r>
  </si>
  <si>
    <r>
      <rPr>
        <sz val="8"/>
        <rFont val="Arial MT"/>
        <family val="2"/>
      </rPr>
      <t>16.08.073</t>
    </r>
  </si>
  <si>
    <r>
      <rPr>
        <sz val="8"/>
        <rFont val="Arial MT"/>
        <family val="2"/>
      </rPr>
      <t>FS-08-03 FOSSA SEPTICA ANEIS CONCRETO DN=2,4M H=3,0M</t>
    </r>
  </si>
  <si>
    <r>
      <rPr>
        <sz val="8"/>
        <rFont val="Arial MT"/>
        <family val="2"/>
      </rPr>
      <t>16.08.074</t>
    </r>
  </si>
  <si>
    <r>
      <rPr>
        <sz val="8"/>
        <rFont val="Arial MT"/>
        <family val="2"/>
      </rPr>
      <t>FS-09-01 FOSSA SEPTICA ANEIS CONCRETO DN=3,0M H=2,5M</t>
    </r>
  </si>
  <si>
    <r>
      <rPr>
        <sz val="8"/>
        <rFont val="Arial MT"/>
        <family val="2"/>
      </rPr>
      <t>16.08.075</t>
    </r>
  </si>
  <si>
    <r>
      <rPr>
        <sz val="8"/>
        <rFont val="Arial MT"/>
        <family val="2"/>
      </rPr>
      <t>FS-09-02 FOSSA SEPTICA ANEIS CONCRETO DN=3,0M H=3,0M</t>
    </r>
  </si>
  <si>
    <r>
      <rPr>
        <sz val="8"/>
        <rFont val="Arial MT"/>
        <family val="2"/>
      </rPr>
      <t>16.08.099</t>
    </r>
  </si>
  <si>
    <r>
      <rPr>
        <sz val="8"/>
        <rFont val="Arial MT"/>
        <family val="2"/>
      </rPr>
      <t>REDE E TRATAMENTO DE ESGOTO</t>
    </r>
  </si>
  <si>
    <r>
      <rPr>
        <sz val="8"/>
        <rFont val="Arial MT"/>
        <family val="2"/>
      </rPr>
      <t>16.09.003</t>
    </r>
  </si>
  <si>
    <r>
      <rPr>
        <sz val="8"/>
        <rFont val="Arial MT"/>
        <family val="2"/>
      </rPr>
      <t>SM-03 SUMIDOURO - TAMPA DE CONCRETO DN=2,40M</t>
    </r>
  </si>
  <si>
    <r>
      <rPr>
        <sz val="8"/>
        <rFont val="Arial MT"/>
        <family val="2"/>
      </rPr>
      <t>16.09.004</t>
    </r>
  </si>
  <si>
    <r>
      <rPr>
        <sz val="8"/>
        <rFont val="Arial MT"/>
        <family val="2"/>
      </rPr>
      <t>SM-04 SUMIDOURO - TAMPA DE CONCRETO DN=3,00M</t>
    </r>
  </si>
  <si>
    <r>
      <rPr>
        <sz val="8"/>
        <rFont val="Arial MT"/>
        <family val="2"/>
      </rPr>
      <t>16.09.007</t>
    </r>
  </si>
  <si>
    <r>
      <rPr>
        <sz val="8"/>
        <rFont val="Arial MT"/>
        <family val="2"/>
      </rPr>
      <t>SM-03 SUMIDOURO - POCO</t>
    </r>
  </si>
  <si>
    <r>
      <rPr>
        <sz val="8"/>
        <rFont val="Arial MT"/>
        <family val="2"/>
      </rPr>
      <t>16.09.008</t>
    </r>
  </si>
  <si>
    <r>
      <rPr>
        <sz val="8"/>
        <rFont val="Arial MT"/>
        <family val="2"/>
      </rPr>
      <t>SM-04 SUMIDOURO - POCO</t>
    </r>
  </si>
  <si>
    <r>
      <rPr>
        <sz val="8"/>
        <rFont val="Arial MT"/>
        <family val="2"/>
      </rPr>
      <t>16.09.099</t>
    </r>
  </si>
  <si>
    <r>
      <rPr>
        <sz val="8"/>
        <rFont val="Arial MT"/>
        <family val="2"/>
      </rPr>
      <t>SERVICOS DE POCO ABSORVENTE</t>
    </r>
  </si>
  <si>
    <r>
      <rPr>
        <sz val="8"/>
        <rFont val="Arial MT"/>
        <family val="2"/>
      </rPr>
      <t>16.10.099</t>
    </r>
  </si>
  <si>
    <r>
      <rPr>
        <sz val="8"/>
        <rFont val="Arial MT"/>
        <family val="2"/>
      </rPr>
      <t>SERVICOS DE POCO DE AGUA POTAVEL</t>
    </r>
  </si>
  <si>
    <r>
      <rPr>
        <sz val="8"/>
        <rFont val="Arial MT"/>
        <family val="2"/>
      </rPr>
      <t>16.11.005</t>
    </r>
  </si>
  <si>
    <r>
      <rPr>
        <sz val="8"/>
        <rFont val="Arial MT"/>
        <family val="2"/>
      </rPr>
      <t>LIMPEZA DA OBRA</t>
    </r>
  </si>
  <si>
    <r>
      <rPr>
        <sz val="8"/>
        <rFont val="Arial MT"/>
        <family val="2"/>
      </rPr>
      <t>16.11.012</t>
    </r>
  </si>
  <si>
    <r>
      <rPr>
        <sz val="8"/>
        <rFont val="Arial MT"/>
        <family val="2"/>
      </rPr>
      <t>LIMPEZA DE APARELHOS SANITARIOS</t>
    </r>
  </si>
  <si>
    <r>
      <rPr>
        <sz val="8"/>
        <rFont val="Arial MT"/>
        <family val="2"/>
      </rPr>
      <t>16.11.013</t>
    </r>
  </si>
  <si>
    <r>
      <rPr>
        <sz val="8"/>
        <rFont val="Arial MT"/>
        <family val="2"/>
      </rPr>
      <t>LIMPEZA DE REVESTIMENTOS HIDRAULICOS</t>
    </r>
  </si>
  <si>
    <r>
      <rPr>
        <sz val="8"/>
        <rFont val="Arial MT"/>
        <family val="2"/>
      </rPr>
      <t>16.11.014</t>
    </r>
  </si>
  <si>
    <r>
      <rPr>
        <sz val="8"/>
        <rFont val="Arial MT"/>
        <family val="2"/>
      </rPr>
      <t>LIMPEZA DE VIDROS</t>
    </r>
  </si>
  <si>
    <r>
      <rPr>
        <sz val="8"/>
        <rFont val="Arial MT"/>
        <family val="2"/>
      </rPr>
      <t>16.11.020</t>
    </r>
  </si>
  <si>
    <r>
      <rPr>
        <sz val="8"/>
        <rFont val="Arial MT"/>
        <family val="2"/>
      </rPr>
      <t>LIMPEZA DE FACHADA POR HIDROJATEAMENTO</t>
    </r>
  </si>
  <si>
    <r>
      <rPr>
        <sz val="8"/>
        <rFont val="Arial MT"/>
        <family val="2"/>
      </rPr>
      <t>16.11.025</t>
    </r>
  </si>
  <si>
    <r>
      <rPr>
        <sz val="8"/>
        <rFont val="Arial MT"/>
        <family val="2"/>
      </rPr>
      <t>REMOÇÃO DE RESÍDUOS ( PODA / ENTULHO) PARA ÁREA DE TRANSBORDO E TRIAGEM (ATT)</t>
    </r>
  </si>
  <si>
    <r>
      <rPr>
        <sz val="8"/>
        <rFont val="Arial MT"/>
        <family val="2"/>
      </rPr>
      <t>16.11.030</t>
    </r>
  </si>
  <si>
    <r>
      <rPr>
        <sz val="8"/>
        <rFont val="Arial MT"/>
        <family val="2"/>
      </rPr>
      <t>TRANSPORTE POR CAMINHÃO PARA ÁREA DE TRANSBORDO DE RESÍDUOS DE OBRA</t>
    </r>
  </si>
  <si>
    <r>
      <rPr>
        <sz val="8"/>
        <rFont val="Arial MT"/>
        <family val="2"/>
      </rPr>
      <t>16.11.099</t>
    </r>
  </si>
  <si>
    <r>
      <rPr>
        <sz val="8"/>
        <rFont val="Arial MT"/>
        <family val="2"/>
      </rPr>
      <t>SERVICOS DE LIMPEZA</t>
    </r>
  </si>
  <si>
    <r>
      <rPr>
        <sz val="8"/>
        <rFont val="Arial MT"/>
        <family val="2"/>
      </rPr>
      <t>16.13.001</t>
    </r>
  </si>
  <si>
    <r>
      <rPr>
        <sz val="8"/>
        <rFont val="Arial MT"/>
        <family val="2"/>
      </rPr>
      <t>16.13.002</t>
    </r>
  </si>
  <si>
    <r>
      <rPr>
        <sz val="8"/>
        <rFont val="Arial MT"/>
        <family val="2"/>
      </rPr>
      <t>16.13.007</t>
    </r>
  </si>
  <si>
    <r>
      <rPr>
        <sz val="8"/>
        <rFont val="Arial MT"/>
        <family val="2"/>
      </rPr>
      <t>16.13.010</t>
    </r>
  </si>
  <si>
    <r>
      <rPr>
        <sz val="8"/>
        <rFont val="Arial MT"/>
        <family val="2"/>
      </rPr>
      <t>16.13.015</t>
    </r>
  </si>
  <si>
    <r>
      <rPr>
        <sz val="8"/>
        <rFont val="Arial MT"/>
        <family val="2"/>
      </rPr>
      <t>16.13.025</t>
    </r>
  </si>
  <si>
    <r>
      <rPr>
        <sz val="8"/>
        <rFont val="Arial MT"/>
        <family val="2"/>
      </rPr>
      <t>16.13.026</t>
    </r>
  </si>
  <si>
    <r>
      <rPr>
        <sz val="8"/>
        <rFont val="Arial MT"/>
        <family val="2"/>
      </rPr>
      <t>16.13.030</t>
    </r>
  </si>
  <si>
    <r>
      <rPr>
        <sz val="8"/>
        <rFont val="Arial MT"/>
        <family val="2"/>
      </rPr>
      <t>ESCORAMENTO DE VALAS CONTINUO ATé 2,00M</t>
    </r>
  </si>
  <si>
    <r>
      <rPr>
        <sz val="8"/>
        <rFont val="Arial MT"/>
        <family val="2"/>
      </rPr>
      <t>16.13.035</t>
    </r>
  </si>
  <si>
    <r>
      <rPr>
        <sz val="8"/>
        <rFont val="Arial MT"/>
        <family val="2"/>
      </rPr>
      <t>ESCORAMENTO DE VALAS DESCONTINUO ATé 2,00M</t>
    </r>
  </si>
  <si>
    <r>
      <rPr>
        <sz val="8"/>
        <rFont val="Arial MT"/>
        <family val="2"/>
      </rPr>
      <t>16.13.099</t>
    </r>
  </si>
  <si>
    <r>
      <rPr>
        <sz val="8"/>
        <rFont val="Arial MT"/>
        <family val="2"/>
      </rPr>
      <t>SERVICOS EM TERRA - MUROS DE ARRIMO</t>
    </r>
  </si>
  <si>
    <r>
      <rPr>
        <sz val="8"/>
        <rFont val="Arial MT"/>
        <family val="2"/>
      </rPr>
      <t>16.14.006</t>
    </r>
  </si>
  <si>
    <r>
      <rPr>
        <sz val="8"/>
        <rFont val="Arial MT"/>
        <family val="2"/>
      </rPr>
      <t>16.14.009</t>
    </r>
  </si>
  <si>
    <r>
      <rPr>
        <sz val="8"/>
        <rFont val="Arial MT"/>
        <family val="2"/>
      </rPr>
      <t>FORMAS PLANAS PLASTIFICADAS PARA CONCRETO APARENTE</t>
    </r>
  </si>
  <si>
    <r>
      <rPr>
        <sz val="8"/>
        <rFont val="Arial MT"/>
        <family val="2"/>
      </rPr>
      <t>16.14.011</t>
    </r>
  </si>
  <si>
    <r>
      <rPr>
        <sz val="8"/>
        <rFont val="Arial MT"/>
        <family val="2"/>
      </rPr>
      <t>ACO CA 50 (A OU B) FYK = 500 M PA</t>
    </r>
  </si>
  <si>
    <r>
      <rPr>
        <sz val="8"/>
        <rFont val="Arial MT"/>
        <family val="2"/>
      </rPr>
      <t>16.14.012</t>
    </r>
  </si>
  <si>
    <r>
      <rPr>
        <sz val="8"/>
        <rFont val="Arial MT"/>
        <family val="2"/>
      </rPr>
      <t>ACO CA 60 (A OU B) FYK = 600 M PA</t>
    </r>
  </si>
  <si>
    <r>
      <rPr>
        <sz val="8"/>
        <rFont val="Arial MT"/>
        <family val="2"/>
      </rPr>
      <t>16.14.013</t>
    </r>
  </si>
  <si>
    <r>
      <rPr>
        <sz val="8"/>
        <rFont val="Arial MT"/>
        <family val="2"/>
      </rPr>
      <t>TELA ARMADURA (MALHA ACO CA 60 FYK = 600 M PA)</t>
    </r>
  </si>
  <si>
    <r>
      <rPr>
        <sz val="8"/>
        <rFont val="Arial MT"/>
        <family val="2"/>
      </rPr>
      <t>16.14.034</t>
    </r>
  </si>
  <si>
    <r>
      <rPr>
        <sz val="8"/>
        <rFont val="Arial MT"/>
        <family val="2"/>
      </rPr>
      <t>16.14.038</t>
    </r>
  </si>
  <si>
    <r>
      <rPr>
        <sz val="8"/>
        <rFont val="Arial MT"/>
        <family val="2"/>
      </rPr>
      <t>16.14.039</t>
    </r>
  </si>
  <si>
    <r>
      <rPr>
        <sz val="8"/>
        <rFont val="Arial MT"/>
        <family val="2"/>
      </rPr>
      <t>16.14.044</t>
    </r>
  </si>
  <si>
    <r>
      <rPr>
        <sz val="8"/>
        <rFont val="Arial MT"/>
        <family val="2"/>
      </rPr>
      <t>16.14.048</t>
    </r>
  </si>
  <si>
    <r>
      <rPr>
        <sz val="8"/>
        <rFont val="Arial MT"/>
        <family val="2"/>
      </rPr>
      <t>CONCRETO DOSADO BOMBEADO E LANCADO FCK=25 MPA</t>
    </r>
  </si>
  <si>
    <r>
      <rPr>
        <sz val="8"/>
        <rFont val="Arial MT"/>
        <family val="2"/>
      </rPr>
      <t>16.14.049</t>
    </r>
  </si>
  <si>
    <r>
      <rPr>
        <sz val="8"/>
        <rFont val="Arial MT"/>
        <family val="2"/>
      </rPr>
      <t>16.14.055</t>
    </r>
  </si>
  <si>
    <r>
      <rPr>
        <sz val="8"/>
        <rFont val="Arial MT"/>
        <family val="2"/>
      </rPr>
      <t>16.14.099</t>
    </r>
  </si>
  <si>
    <r>
      <rPr>
        <sz val="8"/>
        <rFont val="Arial MT"/>
        <family val="2"/>
      </rPr>
      <t>SERVICOS EM CONCRETO ARMADO - MUROS DE ARRIMO</t>
    </r>
  </si>
  <si>
    <r>
      <rPr>
        <sz val="8"/>
        <rFont val="Arial MT"/>
        <family val="2"/>
      </rPr>
      <t>16.15.003</t>
    </r>
  </si>
  <si>
    <r>
      <rPr>
        <sz val="8"/>
        <rFont val="Arial MT"/>
        <family val="2"/>
      </rPr>
      <t>VERGA / CINTA EM BLOCO DE CONCRETO CANALETA 14X19X39 CM</t>
    </r>
  </si>
  <si>
    <r>
      <rPr>
        <sz val="8"/>
        <rFont val="Arial MT"/>
        <family val="2"/>
      </rPr>
      <t>16.15.004</t>
    </r>
  </si>
  <si>
    <r>
      <rPr>
        <sz val="8"/>
        <rFont val="Arial MT"/>
        <family val="2"/>
      </rPr>
      <t>VERGA / CINTA EM BLOCO DE CONCRETO CANALETA 19X19X39 CM</t>
    </r>
  </si>
  <si>
    <r>
      <rPr>
        <sz val="8"/>
        <rFont val="Arial MT"/>
        <family val="2"/>
      </rPr>
      <t>16.15.005</t>
    </r>
  </si>
  <si>
    <r>
      <rPr>
        <sz val="8"/>
        <rFont val="Arial MT"/>
        <family val="2"/>
      </rPr>
      <t>ALVENARIA AUTO PORTANTE BLOCO DE CONCRETO ESTRUTURAL DE 14X19X39 CM CLASSE A</t>
    </r>
  </si>
  <si>
    <r>
      <rPr>
        <sz val="8"/>
        <rFont val="Arial MT"/>
        <family val="2"/>
      </rPr>
      <t>16.15.006</t>
    </r>
  </si>
  <si>
    <r>
      <rPr>
        <sz val="8"/>
        <rFont val="Arial MT"/>
        <family val="2"/>
      </rPr>
      <t>ALVENARIA AUTO PORTANTE BLOCO DE CONCRETO ESTRUTURAL DE 19X19X39 CM CLASSE A</t>
    </r>
  </si>
  <si>
    <r>
      <rPr>
        <sz val="8"/>
        <rFont val="Arial MT"/>
        <family val="2"/>
      </rPr>
      <t>16.15.029</t>
    </r>
  </si>
  <si>
    <r>
      <rPr>
        <sz val="8"/>
        <rFont val="Arial MT"/>
        <family val="2"/>
      </rPr>
      <t>IMPERMEAB COM ARGAM CIM/AREIA 1:3 COM HIDROFOGO</t>
    </r>
  </si>
  <si>
    <r>
      <rPr>
        <sz val="8"/>
        <rFont val="Arial MT"/>
        <family val="2"/>
      </rPr>
      <t>16.15.030</t>
    </r>
  </si>
  <si>
    <r>
      <rPr>
        <sz val="8"/>
        <rFont val="Arial MT"/>
        <family val="2"/>
      </rPr>
      <t>IMPERM COM TINTA BETUMINOSA / COM REG. EM ARGAMASSA CIM AREIA 1:3</t>
    </r>
  </si>
  <si>
    <r>
      <rPr>
        <sz val="8"/>
        <rFont val="Arial MT"/>
        <family val="2"/>
      </rPr>
      <t>16.15.031</t>
    </r>
  </si>
  <si>
    <r>
      <rPr>
        <sz val="8"/>
        <rFont val="Arial MT"/>
        <family val="2"/>
      </rPr>
      <t>IMPERMEABILIZACAO POR CRISTALIZACAO - MUROS DE ARRIMO</t>
    </r>
  </si>
  <si>
    <r>
      <rPr>
        <sz val="8"/>
        <rFont val="Arial MT"/>
        <family val="2"/>
      </rPr>
      <t>16.15.034</t>
    </r>
  </si>
  <si>
    <r>
      <rPr>
        <sz val="8"/>
        <rFont val="Arial MT"/>
        <family val="2"/>
      </rPr>
      <t>16.15.040</t>
    </r>
  </si>
  <si>
    <r>
      <rPr>
        <sz val="8"/>
        <rFont val="Arial MT"/>
        <family val="2"/>
      </rPr>
      <t>DRENAGEM COM PEDRA BRITADA</t>
    </r>
  </si>
  <si>
    <r>
      <rPr>
        <sz val="8"/>
        <rFont val="Arial MT"/>
        <family val="2"/>
      </rPr>
      <t>16.15.041</t>
    </r>
  </si>
  <si>
    <r>
      <rPr>
        <sz val="8"/>
        <rFont val="Arial MT"/>
        <family val="2"/>
      </rPr>
      <t>DRENAGEM COM AREIA GROSSA</t>
    </r>
  </si>
  <si>
    <r>
      <rPr>
        <sz val="8"/>
        <rFont val="Arial MT"/>
        <family val="2"/>
      </rPr>
      <t>16.15.049</t>
    </r>
  </si>
  <si>
    <r>
      <rPr>
        <sz val="8"/>
        <rFont val="Arial MT"/>
        <family val="2"/>
      </rPr>
      <t>MURO EM GABIAO COM TELA GALVANIZADA 8/10CM - FIO DIAM 2,7MM</t>
    </r>
  </si>
  <si>
    <r>
      <rPr>
        <sz val="8"/>
        <rFont val="Arial MT"/>
        <family val="2"/>
      </rPr>
      <t>16.15.099</t>
    </r>
  </si>
  <si>
    <r>
      <rPr>
        <sz val="8"/>
        <rFont val="Arial MT"/>
        <family val="2"/>
      </rPr>
      <t>OUTROS SERVICOS - MUROS DE ARRIMO</t>
    </r>
  </si>
  <si>
    <r>
      <rPr>
        <sz val="8"/>
        <rFont val="Arial MT"/>
        <family val="2"/>
      </rPr>
      <t>16.18.015</t>
    </r>
  </si>
  <si>
    <r>
      <rPr>
        <sz val="8"/>
        <rFont val="Arial MT"/>
        <family val="2"/>
      </rPr>
      <t>LOCAÇÃO MENSAL SANITÁRIO QUÍMICO COM DUAS HIGIENIZAÇÕES NA SEMANA, INCLUSO COLETA DE EFLUENTES</t>
    </r>
  </si>
  <si>
    <r>
      <rPr>
        <sz val="8"/>
        <rFont val="Arial MT"/>
        <family val="2"/>
      </rPr>
      <t>16.18.020</t>
    </r>
  </si>
  <si>
    <r>
      <rPr>
        <sz val="8"/>
        <rFont val="Arial MT"/>
        <family val="2"/>
      </rPr>
      <t>SERVIÇO DE HIGIENIZAÇÃO EXTRA PARA SANITÁRIO QUÍMICO, INCLUSO COLETA DE EFLUENTES</t>
    </r>
  </si>
  <si>
    <r>
      <rPr>
        <sz val="8"/>
        <rFont val="Arial MT"/>
        <family val="2"/>
      </rPr>
      <t>16.18.021</t>
    </r>
  </si>
  <si>
    <r>
      <rPr>
        <sz val="8"/>
        <rFont val="Arial MT"/>
        <family val="2"/>
      </rPr>
      <t>ESPÍCULAS EM POLICARBONATO  PEÇA 33x11,8 CM ARCO DE 100 GRAUS IMPEDIMENTO AO POUSO DE AVES    FIXAÇÃO COM PARAFUSO</t>
    </r>
  </si>
  <si>
    <r>
      <rPr>
        <sz val="8"/>
        <rFont val="Arial MT"/>
        <family val="2"/>
      </rPr>
      <t>16.18.022</t>
    </r>
  </si>
  <si>
    <r>
      <rPr>
        <sz val="8"/>
        <rFont val="Arial MT"/>
        <family val="2"/>
      </rPr>
      <t>ESPÍCULAS EM POLICARBONATO  PEÇA 33x11,8 CM ARCO DE 100 GRAUS IMPEDIMENTO AO POUSO DE AVES    FIXAÇÃO COM SILICONE</t>
    </r>
  </si>
  <si>
    <r>
      <rPr>
        <sz val="8"/>
        <rFont val="Arial MT"/>
        <family val="2"/>
      </rPr>
      <t>16.18.055</t>
    </r>
  </si>
  <si>
    <r>
      <rPr>
        <sz val="8"/>
        <rFont val="Arial MT"/>
        <family val="2"/>
      </rPr>
      <t>16.18.070</t>
    </r>
  </si>
  <si>
    <r>
      <rPr>
        <sz val="8"/>
        <rFont val="Arial MT"/>
        <family val="2"/>
      </rPr>
      <t>SI-01 PLACA DE SINALIZAÇÃO DE AMBIENTE 200X200MM (PORTA)</t>
    </r>
  </si>
  <si>
    <r>
      <rPr>
        <sz val="8"/>
        <rFont val="Arial MT"/>
        <family val="2"/>
      </rPr>
      <t>16.18.071</t>
    </r>
  </si>
  <si>
    <r>
      <rPr>
        <sz val="8"/>
        <rFont val="Arial MT"/>
        <family val="2"/>
      </rPr>
      <t>SI-02 PLACA DE SINALIZAÇÃO DE AMBIENTE 200X200MM (PAREDE INTERNA)</t>
    </r>
  </si>
  <si>
    <r>
      <rPr>
        <sz val="8"/>
        <rFont val="Arial MT"/>
        <family val="2"/>
      </rPr>
      <t>16.18.072</t>
    </r>
  </si>
  <si>
    <r>
      <rPr>
        <sz val="8"/>
        <rFont val="Arial MT"/>
        <family val="2"/>
      </rPr>
      <t>SI-03 PLACA DE SINALIZAÇÃO DE AMBIENTE 200X200MM (PAREDE INTERNA)</t>
    </r>
  </si>
  <si>
    <r>
      <rPr>
        <sz val="8"/>
        <rFont val="Arial MT"/>
        <family val="2"/>
      </rPr>
      <t>16.18.073</t>
    </r>
  </si>
  <si>
    <r>
      <rPr>
        <sz val="8"/>
        <rFont val="Arial MT"/>
        <family val="2"/>
      </rPr>
      <t>SI-04 PLACA DE SINALIZAÇÃO DE AMBIENTE 700X200MM (PORTA)</t>
    </r>
  </si>
  <si>
    <r>
      <rPr>
        <sz val="8"/>
        <rFont val="Arial MT"/>
        <family val="2"/>
      </rPr>
      <t>16.18.074</t>
    </r>
  </si>
  <si>
    <r>
      <rPr>
        <sz val="8"/>
        <rFont val="Arial MT"/>
        <family val="2"/>
      </rPr>
      <t>SI-05 PLACA DE SINALIZAÇÃO DE AMBIENTE 700X200MM (PAREDE INTERNA)</t>
    </r>
  </si>
  <si>
    <r>
      <rPr>
        <sz val="8"/>
        <rFont val="Arial MT"/>
        <family val="2"/>
      </rPr>
      <t>16.18.075</t>
    </r>
  </si>
  <si>
    <r>
      <rPr>
        <sz val="8"/>
        <rFont val="Arial MT"/>
        <family val="2"/>
      </rPr>
      <t>SI-06 PLACA DE SINALIZAÇÃO DE AMBIENTE 700X200MM (PAREDE INTERNA)</t>
    </r>
  </si>
  <si>
    <r>
      <rPr>
        <sz val="8"/>
        <rFont val="Arial MT"/>
        <family val="2"/>
      </rPr>
      <t>16.18.076</t>
    </r>
  </si>
  <si>
    <r>
      <rPr>
        <sz val="8"/>
        <rFont val="Arial MT"/>
        <family val="2"/>
      </rPr>
      <t>SI-07 PLACA DE SINALIZAÇÃO DE AMBIENTE 500X60MM (PAREDE INTERNA) / BRAILLE</t>
    </r>
  </si>
  <si>
    <r>
      <rPr>
        <sz val="8"/>
        <rFont val="Arial MT"/>
        <family val="2"/>
      </rPr>
      <t>16.18.077</t>
    </r>
  </si>
  <si>
    <r>
      <rPr>
        <sz val="8"/>
        <rFont val="Arial MT"/>
        <family val="2"/>
      </rPr>
      <t>SI-08 PLACA DE SINALIZAÇÃO DE CORRIMÃO 30X30MM (METÁLICA/BRAILLE)</t>
    </r>
  </si>
  <si>
    <r>
      <rPr>
        <sz val="8"/>
        <rFont val="Arial MT"/>
        <family val="2"/>
      </rPr>
      <t>16.18.078</t>
    </r>
  </si>
  <si>
    <r>
      <rPr>
        <sz val="8"/>
        <rFont val="Arial MT"/>
        <family val="2"/>
      </rPr>
      <t>SI-09 PLACA DE SINALIZAÇÃO DE AMBIENTE 500X500MM (PAREDE EXTERNA)</t>
    </r>
  </si>
  <si>
    <r>
      <rPr>
        <sz val="8"/>
        <rFont val="Arial MT"/>
        <family val="2"/>
      </rPr>
      <t>16.18.079</t>
    </r>
  </si>
  <si>
    <r>
      <rPr>
        <sz val="8"/>
        <rFont val="Arial MT"/>
        <family val="2"/>
      </rPr>
      <t>SI-10 PLACA DE SINALIZAÇÃO DE AMBIENTE 500X700MM (PAREDE EXTERNA)</t>
    </r>
  </si>
  <si>
    <r>
      <rPr>
        <sz val="8"/>
        <rFont val="Arial MT"/>
        <family val="2"/>
      </rPr>
      <t>16.18.080</t>
    </r>
  </si>
  <si>
    <r>
      <rPr>
        <sz val="8"/>
        <rFont val="Arial MT"/>
        <family val="2"/>
      </rPr>
      <t>SI-11 SINALIZAÇÃO HORIZONTAL PARA VAGA ACESSIVEL</t>
    </r>
  </si>
  <si>
    <r>
      <rPr>
        <sz val="8"/>
        <rFont val="Arial MT"/>
        <family val="2"/>
      </rPr>
      <t>16.18.081</t>
    </r>
  </si>
  <si>
    <r>
      <rPr>
        <sz val="8"/>
        <rFont val="Arial MT"/>
        <family val="2"/>
      </rPr>
      <t>SI-12 TOTEM DE IDENTIFICAÇÃO</t>
    </r>
  </si>
  <si>
    <r>
      <rPr>
        <sz val="8"/>
        <rFont val="Arial MT"/>
        <family val="2"/>
      </rPr>
      <t>16.18.082</t>
    </r>
  </si>
  <si>
    <r>
      <rPr>
        <sz val="8"/>
        <rFont val="Arial MT"/>
        <family val="2"/>
      </rPr>
      <t>SI-13 SINALIZAÇÃO DE AMBIENTE 540X200MM PAREDE EXTERNA/PORTA</t>
    </r>
  </si>
  <si>
    <r>
      <rPr>
        <sz val="8"/>
        <rFont val="Arial MT"/>
        <family val="2"/>
      </rPr>
      <t>16.18.083</t>
    </r>
  </si>
  <si>
    <r>
      <rPr>
        <sz val="8"/>
        <rFont val="Arial MT"/>
        <family val="2"/>
      </rPr>
      <t>SI-14 SINALIZAÇÃO DE AMBIENTE 300X300MM PAREDE EXTERNA</t>
    </r>
  </si>
  <si>
    <r>
      <rPr>
        <sz val="8"/>
        <rFont val="Arial MT"/>
        <family val="2"/>
      </rPr>
      <t>16.18.084</t>
    </r>
  </si>
  <si>
    <r>
      <rPr>
        <sz val="8"/>
        <rFont val="Arial MT"/>
        <family val="2"/>
      </rPr>
      <t>SI-15 SINALIZAÇÃO DE AMBIENTE 200X200MM PAREDE EXTERNA</t>
    </r>
  </si>
  <si>
    <r>
      <rPr>
        <sz val="8"/>
        <rFont val="Arial MT"/>
        <family val="2"/>
      </rPr>
      <t>16.18.085</t>
    </r>
  </si>
  <si>
    <r>
      <rPr>
        <sz val="8"/>
        <rFont val="Arial MT"/>
        <family val="2"/>
      </rPr>
      <t>SI-16 SINALIZAÇÃO DE AMBIENTE 700X200MM PAREDE EXTERNA</t>
    </r>
  </si>
  <si>
    <r>
      <rPr>
        <sz val="8"/>
        <rFont val="Arial MT"/>
        <family val="2"/>
      </rPr>
      <t>16.18.086</t>
    </r>
  </si>
  <si>
    <r>
      <rPr>
        <sz val="8"/>
        <rFont val="Arial MT"/>
        <family val="2"/>
      </rPr>
      <t>SI-17 SINALIZAÇÃO DE AMBIENTE 200X200MM PAREDE EXTERNA</t>
    </r>
  </si>
  <si>
    <r>
      <rPr>
        <sz val="8"/>
        <rFont val="Arial MT"/>
        <family val="2"/>
      </rPr>
      <t>16.18.099</t>
    </r>
  </si>
  <si>
    <r>
      <rPr>
        <sz val="8"/>
        <rFont val="Arial MT"/>
        <family val="2"/>
      </rPr>
      <t>SERVICOS - CIVIL</t>
    </r>
  </si>
  <si>
    <r>
      <rPr>
        <sz val="8"/>
        <rFont val="Arial MT"/>
        <family val="2"/>
      </rPr>
      <t>16.18.126</t>
    </r>
  </si>
  <si>
    <r>
      <rPr>
        <sz val="8"/>
        <rFont val="Arial MT"/>
        <family val="2"/>
      </rPr>
      <t>FORNECIMENTO E MONTAGEM  ESTRUTURA PRÉ-FABRICADA MADEIRA LAMINADA TRATADA AUTOCLAVE INCLUSIVE CONECTORES</t>
    </r>
  </si>
  <si>
    <r>
      <rPr>
        <sz val="8"/>
        <rFont val="Arial MT"/>
        <family val="2"/>
      </rPr>
      <t>16.19.099</t>
    </r>
  </si>
  <si>
    <r>
      <rPr>
        <sz val="8"/>
        <rFont val="Arial MT"/>
        <family val="2"/>
      </rPr>
      <t>SERVIÇOS - HIDRÁULICA</t>
    </r>
  </si>
  <si>
    <r>
      <rPr>
        <sz val="8"/>
        <rFont val="Arial MT"/>
        <family val="2"/>
      </rPr>
      <t>16.20.022</t>
    </r>
  </si>
  <si>
    <r>
      <rPr>
        <sz val="8"/>
        <rFont val="Arial MT"/>
        <family val="2"/>
      </rPr>
      <t>ELEVADOR 2 PARADAS MAQ CONJUGADA PORTA UNILATERAL (ACESSIB)</t>
    </r>
  </si>
  <si>
    <r>
      <rPr>
        <sz val="8"/>
        <rFont val="Arial MT"/>
        <family val="2"/>
      </rPr>
      <t>16.20.023</t>
    </r>
  </si>
  <si>
    <r>
      <rPr>
        <sz val="8"/>
        <rFont val="Arial MT"/>
        <family val="2"/>
      </rPr>
      <t>ELEVADOR 3 PARADAS MAQ CONJUGADA PORTA UNILATERAL (ACESSIB)</t>
    </r>
  </si>
  <si>
    <r>
      <rPr>
        <sz val="8"/>
        <rFont val="Arial MT"/>
        <family val="2"/>
      </rPr>
      <t>16.20.024</t>
    </r>
  </si>
  <si>
    <r>
      <rPr>
        <sz val="8"/>
        <rFont val="Arial MT"/>
        <family val="2"/>
      </rPr>
      <t>ELEVADOR 4 PARADAS MAQUINA CONJUGADA COM PORTAS UNILATERAIS</t>
    </r>
  </si>
  <si>
    <r>
      <rPr>
        <sz val="8"/>
        <rFont val="Arial MT"/>
        <family val="2"/>
      </rPr>
      <t>16.20.025</t>
    </r>
  </si>
  <si>
    <r>
      <rPr>
        <sz val="8"/>
        <rFont val="Arial MT"/>
        <family val="2"/>
      </rPr>
      <t>ELEVADOR 5 PARADAS MAQUINA CONJUGADA COM PORTAS BILATERAIS</t>
    </r>
  </si>
  <si>
    <r>
      <rPr>
        <sz val="8"/>
        <rFont val="Arial MT"/>
        <family val="2"/>
      </rPr>
      <t>16.20.026</t>
    </r>
  </si>
  <si>
    <r>
      <rPr>
        <sz val="8"/>
        <rFont val="Arial MT"/>
        <family val="2"/>
      </rPr>
      <t>ELEVADOR 5 PARADAS MAQUINA CONJUGADA COM PORTAS UNILATERAIS</t>
    </r>
  </si>
  <si>
    <r>
      <rPr>
        <sz val="8"/>
        <rFont val="Arial MT"/>
        <family val="2"/>
      </rPr>
      <t>16.20.029</t>
    </r>
  </si>
  <si>
    <r>
      <rPr>
        <sz val="8"/>
        <rFont val="Arial MT"/>
        <family val="2"/>
      </rPr>
      <t>ELEVADOR 4 PARADAS MAQUINA CONJUGADA COM PORTAS BILATERAIS</t>
    </r>
  </si>
  <si>
    <r>
      <rPr>
        <sz val="8"/>
        <rFont val="Arial MT"/>
        <family val="2"/>
      </rPr>
      <t>16.20.033</t>
    </r>
  </si>
  <si>
    <r>
      <rPr>
        <sz val="8"/>
        <rFont val="Arial MT"/>
        <family val="2"/>
      </rPr>
      <t>ELEVADOR 3 PARADAS MAQUINA CONJUGADA COM PORTAS BILATERAIS</t>
    </r>
  </si>
  <si>
    <r>
      <rPr>
        <sz val="8"/>
        <rFont val="Arial MT"/>
        <family val="2"/>
      </rPr>
      <t>16.20.042</t>
    </r>
  </si>
  <si>
    <r>
      <rPr>
        <sz val="8"/>
        <rFont val="Arial MT"/>
        <family val="2"/>
      </rPr>
      <t>MANUTENCAO INTEGRAL P/ ELEVADOR NOVO 2 PARADAS - MENSAL</t>
    </r>
  </si>
  <si>
    <r>
      <rPr>
        <sz val="8"/>
        <rFont val="Arial MT"/>
        <family val="2"/>
      </rPr>
      <t>16.20.043</t>
    </r>
  </si>
  <si>
    <r>
      <rPr>
        <sz val="8"/>
        <rFont val="Arial MT"/>
        <family val="2"/>
      </rPr>
      <t>MANUTENCAO INTEGRAL P/ ELEVADOR NOVO 3 PARADAS - MENSAL</t>
    </r>
  </si>
  <si>
    <r>
      <rPr>
        <sz val="8"/>
        <rFont val="Arial MT"/>
        <family val="2"/>
      </rPr>
      <t>16.20.044</t>
    </r>
  </si>
  <si>
    <r>
      <rPr>
        <sz val="8"/>
        <rFont val="Arial MT"/>
        <family val="2"/>
      </rPr>
      <t>MANUTENCAO INTEGRAL P/ ELEVADOR NOVO 4 PARADAS - MENSAL</t>
    </r>
  </si>
  <si>
    <r>
      <rPr>
        <sz val="8"/>
        <rFont val="Arial MT"/>
        <family val="2"/>
      </rPr>
      <t>16.20.045</t>
    </r>
  </si>
  <si>
    <r>
      <rPr>
        <sz val="8"/>
        <rFont val="Arial MT"/>
        <family val="2"/>
      </rPr>
      <t>MANUTENCAO INTEGRAL P/ ELEVADOR NOVO 5 PARADAS - MENSAL</t>
    </r>
  </si>
  <si>
    <r>
      <rPr>
        <sz val="8"/>
        <rFont val="Arial MT"/>
        <family val="2"/>
      </rPr>
      <t>16.20.060</t>
    </r>
  </si>
  <si>
    <r>
      <rPr>
        <sz val="8"/>
        <rFont val="Arial MT"/>
        <family val="2"/>
      </rPr>
      <t>FORNECIMENTO E INSTALAÇAO DE APARELHO AR CONDICIONADO HI WALL CICLO FRIO MINI SPLIT 9.000 BTU/H INVERTER  220V COM CONTROLE REMOTO</t>
    </r>
  </si>
  <si>
    <r>
      <rPr>
        <sz val="8"/>
        <rFont val="Arial MT"/>
        <family val="2"/>
      </rPr>
      <t>16.20.063</t>
    </r>
  </si>
  <si>
    <r>
      <rPr>
        <sz val="8"/>
        <rFont val="Arial MT"/>
        <family val="2"/>
      </rPr>
      <t>FORNECIMENTO E INSTALAÇAO DE APARELHO AR CONDICIONADO HI WALL CICLO FRIO MINI SPLIT 12.000 BTU/H INVERTER  220V COM CONTROLE REMOTO</t>
    </r>
  </si>
  <si>
    <r>
      <rPr>
        <sz val="8"/>
        <rFont val="Arial MT"/>
        <family val="2"/>
      </rPr>
      <t>16.20.066</t>
    </r>
  </si>
  <si>
    <r>
      <rPr>
        <sz val="8"/>
        <rFont val="Arial MT"/>
        <family val="2"/>
      </rPr>
      <t>FORNECIMENTO E INSTALAÇAO DE APARELHO AR CONDICIONADO HI WALL CICLO FRIO MINI SPLIT 18.000 BTU/H INVERTER  220V COM CONTROLE REMOTO</t>
    </r>
  </si>
  <si>
    <r>
      <rPr>
        <sz val="8"/>
        <rFont val="Arial MT"/>
        <family val="2"/>
      </rPr>
      <t>16.20.068</t>
    </r>
  </si>
  <si>
    <r>
      <rPr>
        <sz val="8"/>
        <rFont val="Arial MT"/>
        <family val="2"/>
      </rPr>
      <t>FORNECIMENTO E INSTALAÇAO DE APARELHO AR CONDICIONADO HI WALL CICLO FRIO MINI SPLIT 24.000 BTU/H INVERTER  220V COM CONTROLE REMOTO</t>
    </r>
  </si>
  <si>
    <r>
      <rPr>
        <sz val="8"/>
        <rFont val="Arial MT"/>
        <family val="2"/>
      </rPr>
      <t>16.20.070</t>
    </r>
  </si>
  <si>
    <r>
      <rPr>
        <sz val="8"/>
        <rFont val="Arial MT"/>
        <family val="2"/>
      </rPr>
      <t>FORNECIMENTO E INSTALAÇAO DE APARELHO AR CONDICIONADO HI WALL CICLO FRIO MINI SPLIT 27.000 BTU/H INVERTER  220V COM CONTROLE REMOTO</t>
    </r>
  </si>
  <si>
    <r>
      <rPr>
        <sz val="8"/>
        <rFont val="Arial MT"/>
        <family val="2"/>
      </rPr>
      <t>16.20.073</t>
    </r>
  </si>
  <si>
    <r>
      <rPr>
        <sz val="8"/>
        <rFont val="Arial MT"/>
        <family val="2"/>
      </rPr>
      <t>FORNECIMENTO E INSTALAÇAO DE APARELHO AR CONDICIONADO HI WALL CICLO FRIO MINI SPLIT 30.000 BTU/H INVERTER  220V COM CONTROLE REMOTO</t>
    </r>
  </si>
  <si>
    <r>
      <rPr>
        <sz val="8"/>
        <rFont val="Arial MT"/>
        <family val="2"/>
      </rPr>
      <t>16.20.099</t>
    </r>
  </si>
  <si>
    <r>
      <rPr>
        <sz val="8"/>
        <rFont val="Arial MT"/>
        <family val="2"/>
      </rPr>
      <t>SERVICOS - ELETRICA</t>
    </r>
  </si>
  <si>
    <r>
      <rPr>
        <sz val="8"/>
        <rFont val="Arial MT"/>
        <family val="2"/>
      </rPr>
      <t>16.20.103</t>
    </r>
  </si>
  <si>
    <r>
      <rPr>
        <sz val="8"/>
        <rFont val="Arial MT"/>
        <family val="2"/>
      </rPr>
      <t>ELETRODUTO GALV.QUENTE D=100 CABINE PRIMARIA NBR 5598 BSP RIR (INCL.CONEX.E FIXAÇOES EM POSTE)</t>
    </r>
  </si>
  <si>
    <r>
      <rPr>
        <sz val="8"/>
        <rFont val="Arial MT"/>
        <family val="2"/>
      </rPr>
      <t>16.20.113</t>
    </r>
  </si>
  <si>
    <r>
      <rPr>
        <sz val="8"/>
        <rFont val="Arial MT"/>
        <family val="2"/>
      </rPr>
      <t>ELETRODUTO CORRUGADO ESPIRAL ENTERRADO PEAD D=100 CABINE PRIMÁRIA NBR 13897</t>
    </r>
  </si>
  <si>
    <r>
      <rPr>
        <sz val="8"/>
        <rFont val="Arial MT"/>
        <family val="2"/>
      </rPr>
      <t>16.20.115</t>
    </r>
  </si>
  <si>
    <r>
      <rPr>
        <sz val="8"/>
        <rFont val="Arial MT"/>
        <family val="2"/>
      </rPr>
      <t>LOCAÇAO MENSAL INCLUSIVE INSTALAÇAO  SISTEMA PROTEÇAO ELETRONICA ANODICA ANTICORROSIVA</t>
    </r>
  </si>
  <si>
    <r>
      <rPr>
        <sz val="8"/>
        <rFont val="Arial MT"/>
        <family val="2"/>
      </rPr>
      <t>16.30.010</t>
    </r>
  </si>
  <si>
    <r>
      <rPr>
        <sz val="8"/>
        <rFont val="Arial MT"/>
        <family val="2"/>
      </rPr>
      <t>16.30.012</t>
    </r>
  </si>
  <si>
    <r>
      <rPr>
        <sz val="8"/>
        <rFont val="Arial MT"/>
        <family val="2"/>
      </rPr>
      <t>16.30.013</t>
    </r>
  </si>
  <si>
    <r>
      <rPr>
        <sz val="8"/>
        <rFont val="Arial MT"/>
        <family val="2"/>
      </rPr>
      <t>CANTEIRO DE OBRAS - LARG 3,30M</t>
    </r>
  </si>
  <si>
    <r>
      <rPr>
        <sz val="8"/>
        <rFont val="Arial MT"/>
        <family val="2"/>
      </rPr>
      <t>16.30.016</t>
    </r>
  </si>
  <si>
    <r>
      <rPr>
        <sz val="8"/>
        <rFont val="Arial MT"/>
        <family val="2"/>
      </rPr>
      <t>16.30.017</t>
    </r>
  </si>
  <si>
    <r>
      <rPr>
        <sz val="8"/>
        <rFont val="Arial MT"/>
        <family val="2"/>
      </rPr>
      <t>16.31.018</t>
    </r>
  </si>
  <si>
    <r>
      <rPr>
        <sz val="8"/>
        <rFont val="Arial MT"/>
        <family val="2"/>
      </rPr>
      <t>TAXA DE MOBILIZAÇÃO DE EQUIPAMENTO-ESTACA RAIZ</t>
    </r>
  </si>
  <si>
    <r>
      <rPr>
        <sz val="8"/>
        <rFont val="Arial MT"/>
        <family val="2"/>
      </rPr>
      <t>16.31.024</t>
    </r>
  </si>
  <si>
    <r>
      <rPr>
        <sz val="8"/>
        <rFont val="Arial MT"/>
        <family val="2"/>
      </rPr>
      <t>ESTACA REACAO PARA 20T CRAVADA ALEM 5,00M DE PROFUNDIDADE</t>
    </r>
  </si>
  <si>
    <r>
      <rPr>
        <sz val="8"/>
        <rFont val="Arial MT"/>
        <family val="2"/>
      </rPr>
      <t>16.31.025</t>
    </r>
  </si>
  <si>
    <r>
      <rPr>
        <sz val="8"/>
        <rFont val="Arial MT"/>
        <family val="2"/>
      </rPr>
      <t>ESTACA REACAO P/20T CRAVADA ATE 5,00 M DE PROFUNDIDADE</t>
    </r>
  </si>
  <si>
    <r>
      <rPr>
        <sz val="8"/>
        <rFont val="Arial MT"/>
        <family val="2"/>
      </rPr>
      <t>16.31.026</t>
    </r>
  </si>
  <si>
    <r>
      <rPr>
        <sz val="8"/>
        <rFont val="Arial MT"/>
        <family val="2"/>
      </rPr>
      <t>ESTACA REACAO PARA 30T CRAVADA ALEM 5,00M DE PROFUNDIDADE</t>
    </r>
  </si>
  <si>
    <r>
      <rPr>
        <sz val="8"/>
        <rFont val="Arial MT"/>
        <family val="2"/>
      </rPr>
      <t>16.31.027</t>
    </r>
  </si>
  <si>
    <r>
      <rPr>
        <sz val="8"/>
        <rFont val="Arial MT"/>
        <family val="2"/>
      </rPr>
      <t>ESTACA REACAO P/30T CRAVADA ATE 5,00M DE PROFUNDIDADE</t>
    </r>
  </si>
  <si>
    <r>
      <rPr>
        <sz val="8"/>
        <rFont val="Arial MT"/>
        <family val="2"/>
      </rPr>
      <t>16.31.030</t>
    </r>
  </si>
  <si>
    <r>
      <rPr>
        <sz val="8"/>
        <rFont val="Arial MT"/>
        <family val="2"/>
      </rPr>
      <t>REFORÇO DE FUNDAÇOES ESTACA RAIZ DN 160MM PERFURAÇÃO EM SOLO</t>
    </r>
  </si>
  <si>
    <r>
      <rPr>
        <sz val="8"/>
        <rFont val="Arial MT"/>
        <family val="2"/>
      </rPr>
      <t>16.31.031</t>
    </r>
  </si>
  <si>
    <r>
      <rPr>
        <sz val="8"/>
        <rFont val="Arial MT"/>
        <family val="2"/>
      </rPr>
      <t>REFORÇO DE FUNDAÇOES ESTACA RAIZ DN 200MM PERFURAÇÃO EM SOLO</t>
    </r>
  </si>
  <si>
    <r>
      <rPr>
        <sz val="8"/>
        <rFont val="Arial MT"/>
        <family val="2"/>
      </rPr>
      <t>16.32.034</t>
    </r>
  </si>
  <si>
    <r>
      <rPr>
        <sz val="8"/>
        <rFont val="Arial MT"/>
        <family val="2"/>
      </rPr>
      <t>JATEAMENTO ABRASIVO COM ÓXIDO DE ALUMÍNIO</t>
    </r>
  </si>
  <si>
    <r>
      <rPr>
        <sz val="8"/>
        <rFont val="Arial MT"/>
        <family val="2"/>
      </rPr>
      <t>16.35.001</t>
    </r>
  </si>
  <si>
    <r>
      <rPr>
        <sz val="8"/>
        <rFont val="Arial MT"/>
        <family val="2"/>
      </rPr>
      <t>DEFINICAO E DEMARCACAO DA AREA DE REPARO, COM DISCO DE CORTE</t>
    </r>
  </si>
  <si>
    <r>
      <rPr>
        <sz val="8"/>
        <rFont val="Arial MT"/>
        <family val="2"/>
      </rPr>
      <t>16.35.002</t>
    </r>
  </si>
  <si>
    <r>
      <rPr>
        <sz val="8"/>
        <rFont val="Arial MT"/>
        <family val="2"/>
      </rPr>
      <t>ESCARIFICACAO MANUAL (CORTE DE CONCRETO) ATE 3CM DE PROFUNDIDADE</t>
    </r>
  </si>
  <si>
    <r>
      <rPr>
        <sz val="8"/>
        <rFont val="Arial MT"/>
        <family val="2"/>
      </rPr>
      <t>16.35.003</t>
    </r>
  </si>
  <si>
    <r>
      <rPr>
        <sz val="8"/>
        <rFont val="Arial MT"/>
        <family val="2"/>
      </rPr>
      <t>ESCARIFICACAO COM DISCO DE DESBASTE ATE 0,5CM DE PROFUNDIDADE</t>
    </r>
  </si>
  <si>
    <r>
      <rPr>
        <sz val="8"/>
        <rFont val="Arial MT"/>
        <family val="2"/>
      </rPr>
      <t>16.35.004</t>
    </r>
  </si>
  <si>
    <r>
      <rPr>
        <sz val="8"/>
        <rFont val="Arial MT"/>
        <family val="2"/>
      </rPr>
      <t>ESCARIFICACAO MECANICA,CORTE DE CONCRETO ATE 3,0CM PROFUNDIDADE</t>
    </r>
  </si>
  <si>
    <r>
      <rPr>
        <sz val="8"/>
        <rFont val="Arial MT"/>
        <family val="2"/>
      </rPr>
      <t>16.35.005</t>
    </r>
  </si>
  <si>
    <r>
      <rPr>
        <sz val="8"/>
        <rFont val="Arial MT"/>
        <family val="2"/>
      </rPr>
      <t>DEMOLICAO C/MARTELETES PNEUMATICOS ATE 5,0CM DE PROFUNDIDADE</t>
    </r>
  </si>
  <si>
    <r>
      <rPr>
        <sz val="8"/>
        <rFont val="Arial MT"/>
        <family val="2"/>
      </rPr>
      <t>16.35.006</t>
    </r>
  </si>
  <si>
    <r>
      <rPr>
        <sz val="8"/>
        <rFont val="Arial MT"/>
        <family val="2"/>
      </rPr>
      <t>ESCARIFICACAO MECANICA,CORTE CONCRETO C/REBARBADORES ELETR ATE 5,0C</t>
    </r>
  </si>
  <si>
    <r>
      <rPr>
        <sz val="8"/>
        <rFont val="Arial MT"/>
        <family val="2"/>
      </rPr>
      <t>16.35.007</t>
    </r>
  </si>
  <si>
    <r>
      <rPr>
        <sz val="8"/>
        <rFont val="Arial MT"/>
        <family val="2"/>
      </rPr>
      <t>LIXAMENTO ELETRICO DE ARMADURA C/ESCOVA CIRCULAR</t>
    </r>
  </si>
  <si>
    <r>
      <rPr>
        <sz val="8"/>
        <rFont val="Arial MT"/>
        <family val="2"/>
      </rPr>
      <t>16.35.008</t>
    </r>
  </si>
  <si>
    <r>
      <rPr>
        <sz val="8"/>
        <rFont val="Arial MT"/>
        <family val="2"/>
      </rPr>
      <t>ESCOVAMENTO MANUAL</t>
    </r>
  </si>
  <si>
    <r>
      <rPr>
        <sz val="8"/>
        <rFont val="Arial MT"/>
        <family val="2"/>
      </rPr>
      <t>16.35.009</t>
    </r>
  </si>
  <si>
    <r>
      <rPr>
        <sz val="8"/>
        <rFont val="Arial MT"/>
        <family val="2"/>
      </rPr>
      <t>PISTOLA DE AGULHA</t>
    </r>
  </si>
  <si>
    <r>
      <rPr>
        <sz val="8"/>
        <rFont val="Arial MT"/>
        <family val="2"/>
      </rPr>
      <t>16.35.011</t>
    </r>
  </si>
  <si>
    <r>
      <rPr>
        <sz val="8"/>
        <rFont val="Arial MT"/>
        <family val="2"/>
      </rPr>
      <t>QUEIMA CONTROLADA</t>
    </r>
  </si>
  <si>
    <r>
      <rPr>
        <sz val="8"/>
        <rFont val="Arial MT"/>
        <family val="2"/>
      </rPr>
      <t>16.35.012</t>
    </r>
  </si>
  <si>
    <r>
      <rPr>
        <sz val="8"/>
        <rFont val="Arial MT"/>
        <family val="2"/>
      </rPr>
      <t>APLICACAO DE SOLVENTE EM SUBSTRATO IMPREGNADOS</t>
    </r>
  </si>
  <si>
    <r>
      <rPr>
        <sz val="8"/>
        <rFont val="Arial MT"/>
        <family val="2"/>
      </rPr>
      <t>16.35.013</t>
    </r>
  </si>
  <si>
    <r>
      <rPr>
        <sz val="8"/>
        <rFont val="Arial MT"/>
        <family val="2"/>
      </rPr>
      <t>FREZAMENTO MECANICO COM MAQUINA DE DESBASTE</t>
    </r>
  </si>
  <si>
    <r>
      <rPr>
        <sz val="8"/>
        <rFont val="Arial MT"/>
        <family val="2"/>
      </rPr>
      <t>16.35.014</t>
    </r>
  </si>
  <si>
    <r>
      <rPr>
        <sz val="8"/>
        <rFont val="Arial MT"/>
        <family val="2"/>
      </rPr>
      <t>LIMPEZA DO SUBSTRATO COM APLICACAO DE JATO DE AGUA FRIA</t>
    </r>
  </si>
  <si>
    <r>
      <rPr>
        <sz val="8"/>
        <rFont val="Arial MT"/>
        <family val="2"/>
      </rPr>
      <t>16.35.015</t>
    </r>
  </si>
  <si>
    <r>
      <rPr>
        <sz val="8"/>
        <rFont val="Arial MT"/>
        <family val="2"/>
      </rPr>
      <t>LIMPEZA DO SUBSTRATO COM APLICACAO DE JATO DE AGUA QUENTE</t>
    </r>
  </si>
  <si>
    <r>
      <rPr>
        <sz val="8"/>
        <rFont val="Arial MT"/>
        <family val="2"/>
      </rPr>
      <t>16.35.016</t>
    </r>
  </si>
  <si>
    <r>
      <rPr>
        <sz val="8"/>
        <rFont val="Arial MT"/>
        <family val="2"/>
      </rPr>
      <t>LIMPEZA DO SUBSTRATO, LAVAGEM COM SOLUCOES ACIDAS, PISOS E PAREDES</t>
    </r>
  </si>
  <si>
    <r>
      <rPr>
        <sz val="8"/>
        <rFont val="Arial MT"/>
        <family val="2"/>
      </rPr>
      <t>16.35.017</t>
    </r>
  </si>
  <si>
    <r>
      <rPr>
        <sz val="8"/>
        <rFont val="Arial MT"/>
        <family val="2"/>
      </rPr>
      <t>LIMPEZA DO SUBSTRATO,LAVAGEM COM SOLUCOES ALCALINAS,PISOS E PAREDES</t>
    </r>
  </si>
  <si>
    <r>
      <rPr>
        <sz val="8"/>
        <rFont val="Arial MT"/>
        <family val="2"/>
      </rPr>
      <t>16.35.018</t>
    </r>
  </si>
  <si>
    <r>
      <rPr>
        <sz val="8"/>
        <rFont val="Arial MT"/>
        <family val="2"/>
      </rPr>
      <t>LIMPEZA PARA REMOCAO DE OLEOS E GRAXAS IMPREGNADOS SUPERFICIALMENTE</t>
    </r>
  </si>
  <si>
    <r>
      <rPr>
        <sz val="8"/>
        <rFont val="Arial MT"/>
        <family val="2"/>
      </rPr>
      <t>16.35.019</t>
    </r>
  </si>
  <si>
    <r>
      <rPr>
        <sz val="8"/>
        <rFont val="Arial MT"/>
        <family val="2"/>
      </rPr>
      <t>LIMPEZA DO SUBSTRATO, COM JATO DE AR COMPRIMIDO</t>
    </r>
  </si>
  <si>
    <r>
      <rPr>
        <sz val="8"/>
        <rFont val="Arial MT"/>
        <family val="2"/>
      </rPr>
      <t>16.35.020</t>
    </r>
  </si>
  <si>
    <r>
      <rPr>
        <sz val="8"/>
        <rFont val="Arial MT"/>
        <family val="2"/>
      </rPr>
      <t>LIMPEZA DO SUBSTRATO COM UTILIZACAO DE SOLVENTE VOLATEIS</t>
    </r>
  </si>
  <si>
    <r>
      <rPr>
        <sz val="8"/>
        <rFont val="Arial MT"/>
        <family val="2"/>
      </rPr>
      <t>16.35.021</t>
    </r>
  </si>
  <si>
    <r>
      <rPr>
        <sz val="8"/>
        <rFont val="Arial MT"/>
        <family val="2"/>
      </rPr>
      <t>PREPARACAO DO SUBSTRATOS POR SATURACAO COM AGUA</t>
    </r>
  </si>
  <si>
    <r>
      <rPr>
        <sz val="8"/>
        <rFont val="Arial MT"/>
        <family val="2"/>
      </rPr>
      <t>16.35.022</t>
    </r>
  </si>
  <si>
    <r>
      <rPr>
        <sz val="8"/>
        <rFont val="Arial MT"/>
        <family val="2"/>
      </rPr>
      <t>PREPARACAO DO SUBSTRATO POR APICOAMENTO MANUAL DA SUPERFICIE</t>
    </r>
  </si>
  <si>
    <r>
      <rPr>
        <sz val="8"/>
        <rFont val="Arial MT"/>
        <family val="2"/>
      </rPr>
      <t>16.36.001</t>
    </r>
  </si>
  <si>
    <r>
      <rPr>
        <sz val="8"/>
        <rFont val="Arial MT"/>
        <family val="2"/>
      </rPr>
      <t>REPAROS SUPERF ARGAM MONOCOMP CIMENTO C/POLÍMEROS (1,0&lt;ESP&lt;3.0CM)</t>
    </r>
  </si>
  <si>
    <r>
      <rPr>
        <sz val="8"/>
        <rFont val="Arial MT"/>
        <family val="2"/>
      </rPr>
      <t>16.36.002</t>
    </r>
  </si>
  <si>
    <r>
      <rPr>
        <sz val="8"/>
        <rFont val="Arial MT"/>
        <family val="2"/>
      </rPr>
      <t>REPAROS SUPERF ARGAM BICOMP CIMENTO C/POLÍMERO ACRILICO (1,0&lt;ESP&lt;3.0C</t>
    </r>
  </si>
  <si>
    <r>
      <rPr>
        <sz val="8"/>
        <rFont val="Arial MT"/>
        <family val="2"/>
      </rPr>
      <t>16.36.003</t>
    </r>
  </si>
  <si>
    <r>
      <rPr>
        <sz val="8"/>
        <rFont val="Arial MT"/>
        <family val="2"/>
      </rPr>
      <t>REPAROS SUPERF ARGAM BICOMP CIMENTO C/POLÍMERO ACRILICO E FIBRA SINT (1,0&lt;ESP&lt;3,0CM)</t>
    </r>
  </si>
  <si>
    <r>
      <rPr>
        <sz val="8"/>
        <rFont val="Arial MT"/>
        <family val="2"/>
      </rPr>
      <t>16.36.005</t>
    </r>
  </si>
  <si>
    <r>
      <rPr>
        <sz val="8"/>
        <rFont val="Arial MT"/>
        <family val="2"/>
      </rPr>
      <t>REPAROS SUPERF LOCALIZ, ARGAM POLIMERICA BASE EPOXI (0,5&lt;ESP&lt;1,5CM)</t>
    </r>
  </si>
  <si>
    <r>
      <rPr>
        <sz val="8"/>
        <rFont val="Arial MT"/>
        <family val="2"/>
      </rPr>
      <t>16.36.006</t>
    </r>
  </si>
  <si>
    <r>
      <rPr>
        <sz val="8"/>
        <rFont val="Arial MT"/>
        <family val="2"/>
      </rPr>
      <t>REPAROS SUPERF LOCALIZ,ARGAM POLIMERICA BASE POLIESTER (0,5&lt;ESP&lt;1,5CM)</t>
    </r>
  </si>
  <si>
    <r>
      <rPr>
        <sz val="8"/>
        <rFont val="Arial MT"/>
        <family val="2"/>
      </rPr>
      <t>16.37.001</t>
    </r>
  </si>
  <si>
    <r>
      <rPr>
        <sz val="8"/>
        <rFont val="Arial MT"/>
        <family val="2"/>
      </rPr>
      <t>REPAROS SUPERF ARGAM MONOCOMP CIMENTO C/POLÍMEROS (1,0&lt;ESP&lt;5,0CM)</t>
    </r>
  </si>
  <si>
    <r>
      <rPr>
        <sz val="8"/>
        <rFont val="Arial MT"/>
        <family val="2"/>
      </rPr>
      <t>16.37.002</t>
    </r>
  </si>
  <si>
    <r>
      <rPr>
        <sz val="8"/>
        <rFont val="Arial MT"/>
        <family val="2"/>
      </rPr>
      <t>REPAROS SUPERF ARGAM BICOMP CIMENTO C/POLÍMERO ACRILICO (1,0&lt;ESP&lt;5,0C</t>
    </r>
  </si>
  <si>
    <r>
      <rPr>
        <sz val="8"/>
        <rFont val="Arial MT"/>
        <family val="2"/>
      </rPr>
      <t>16.37.003</t>
    </r>
  </si>
  <si>
    <r>
      <rPr>
        <sz val="8"/>
        <rFont val="Arial MT"/>
        <family val="2"/>
      </rPr>
      <t>16.37.005</t>
    </r>
  </si>
  <si>
    <r>
      <rPr>
        <sz val="8"/>
        <rFont val="Arial MT"/>
        <family val="2"/>
      </rPr>
      <t>REPAROS SUPERF COM ARGAMASSA MONOCOMP CIMENTO C/POLÍMEROS PROJETADA (1,0&lt;ESP&lt;7,0CM)</t>
    </r>
  </si>
  <si>
    <r>
      <rPr>
        <sz val="8"/>
        <rFont val="Arial MT"/>
        <family val="2"/>
      </rPr>
      <t>16.37.006</t>
    </r>
  </si>
  <si>
    <r>
      <rPr>
        <sz val="8"/>
        <rFont val="Arial MT"/>
        <family val="2"/>
      </rPr>
      <t>REPAROS SUPERF COM ARGAM BICOMP CIMENTO C/POLÍMERO ACRILICO PROJETADA (1,0&lt;ESP&lt;7,0CM)</t>
    </r>
  </si>
  <si>
    <r>
      <rPr>
        <sz val="8"/>
        <rFont val="Arial MT"/>
        <family val="2"/>
      </rPr>
      <t>16.37.007</t>
    </r>
  </si>
  <si>
    <r>
      <rPr>
        <sz val="8"/>
        <rFont val="Arial MT"/>
        <family val="2"/>
      </rPr>
      <t>REPAROS SUPERF COM ARGAM BICOMP CIMENTO C/POLÍMERO ACRILICO E FIBRA SINT PROJETADA (1,0&lt;ESP&lt;7,0CM)</t>
    </r>
  </si>
  <si>
    <r>
      <rPr>
        <sz val="8"/>
        <rFont val="Arial MT"/>
        <family val="2"/>
      </rPr>
      <t>16.37.009</t>
    </r>
  </si>
  <si>
    <r>
      <rPr>
        <sz val="8"/>
        <rFont val="Arial MT"/>
        <family val="2"/>
      </rPr>
      <t>REPAROS SUPERF ESTUCAM CORRETIVO ARGAM MONOCOMP C/POLÍMEROS ESP&lt;5MM</t>
    </r>
  </si>
  <si>
    <r>
      <rPr>
        <sz val="8"/>
        <rFont val="Arial MT"/>
        <family val="2"/>
      </rPr>
      <t>16.37.010</t>
    </r>
  </si>
  <si>
    <r>
      <rPr>
        <sz val="8"/>
        <rFont val="Arial MT"/>
        <family val="2"/>
      </rPr>
      <t>REPAROS SUPERF ESTUCAM CORRETIVO ARGAM BICOMP CIMENTO C/POLÍMERO ACRILICO ESP&lt;5MM</t>
    </r>
  </si>
  <si>
    <r>
      <rPr>
        <sz val="8"/>
        <rFont val="Arial MT"/>
        <family val="2"/>
      </rPr>
      <t>16.37.011</t>
    </r>
  </si>
  <si>
    <r>
      <rPr>
        <sz val="8"/>
        <rFont val="Arial MT"/>
        <family val="2"/>
      </rPr>
      <t>REPAROS SUPERF ESTUCAM CORRETIVO ARGAM BICOMP CIMENTO C/POLÍMERO ACRILICO E FIBRA SINT ESP&lt;5MM</t>
    </r>
  </si>
  <si>
    <r>
      <rPr>
        <sz val="8"/>
        <rFont val="Arial MT"/>
        <family val="2"/>
      </rPr>
      <t>16.38.001</t>
    </r>
  </si>
  <si>
    <r>
      <rPr>
        <sz val="8"/>
        <rFont val="Arial MT"/>
        <family val="2"/>
      </rPr>
      <t>REPAROS DE JUNTAS C/ARGAM MONOCOMP CIMENTO C/POLÍMEROS</t>
    </r>
  </si>
  <si>
    <r>
      <rPr>
        <sz val="8"/>
        <rFont val="Arial MT"/>
        <family val="2"/>
      </rPr>
      <t>16.38.002</t>
    </r>
  </si>
  <si>
    <r>
      <rPr>
        <sz val="8"/>
        <rFont val="Arial MT"/>
        <family val="2"/>
      </rPr>
      <t>REPAROS DE JUNTAS C/ARGAM BICOMP CIMENTO C/POLÍMERO ACRILICO</t>
    </r>
  </si>
  <si>
    <r>
      <rPr>
        <sz val="8"/>
        <rFont val="Arial MT"/>
        <family val="2"/>
      </rPr>
      <t>16.38.003</t>
    </r>
  </si>
  <si>
    <r>
      <rPr>
        <sz val="8"/>
        <rFont val="Arial MT"/>
        <family val="2"/>
      </rPr>
      <t>16.38.005</t>
    </r>
  </si>
  <si>
    <r>
      <rPr>
        <sz val="8"/>
        <rFont val="Arial MT"/>
        <family val="2"/>
      </rPr>
      <t>REPAROS EM JUNTAS, C/ARGAM BASE EPOXI P/ESP ATE 1,5CM</t>
    </r>
  </si>
  <si>
    <r>
      <rPr>
        <sz val="8"/>
        <rFont val="Arial MT"/>
        <family val="2"/>
      </rPr>
      <t>16.38.006</t>
    </r>
  </si>
  <si>
    <r>
      <rPr>
        <sz val="8"/>
        <rFont val="Arial MT"/>
        <family val="2"/>
      </rPr>
      <t>JUNTAS C/ELASTOMEROS POLISSULFETOS OU BOR SILICONE SEC TRANSV 2X2CM</t>
    </r>
  </si>
  <si>
    <r>
      <rPr>
        <sz val="8"/>
        <rFont val="Arial MT"/>
        <family val="2"/>
      </rPr>
      <t>16.39.001</t>
    </r>
  </si>
  <si>
    <r>
      <rPr>
        <sz val="8"/>
        <rFont val="Arial MT"/>
        <family val="2"/>
      </rPr>
      <t>REPAROS PROFUNDOS COM GRAUTE BASE CIMENTO (3,0&lt;ESP&lt;5,0CM)</t>
    </r>
  </si>
  <si>
    <r>
      <rPr>
        <sz val="8"/>
        <rFont val="Arial MT"/>
        <family val="2"/>
      </rPr>
      <t>16.39.002</t>
    </r>
  </si>
  <si>
    <r>
      <rPr>
        <sz val="8"/>
        <rFont val="Arial MT"/>
        <family val="2"/>
      </rPr>
      <t>REPAROS PROFUNDOS, MICROCONCRETO COM POLIMEROS (5,0&lt;ESP&lt;30,0CM)</t>
    </r>
  </si>
  <si>
    <r>
      <rPr>
        <sz val="8"/>
        <rFont val="Arial MT"/>
        <family val="2"/>
      </rPr>
      <t>16.39.003</t>
    </r>
  </si>
  <si>
    <r>
      <rPr>
        <sz val="8"/>
        <rFont val="Arial MT"/>
        <family val="2"/>
      </rPr>
      <t>REPAROS PROF EXEC C/ARGAM SECA DRY PACK ISENTA RETR(3,0&lt;ESP&lt;10,0CM)</t>
    </r>
  </si>
  <si>
    <r>
      <rPr>
        <sz val="8"/>
        <rFont val="Arial MT"/>
        <family val="2"/>
      </rPr>
      <t>16.39.004</t>
    </r>
  </si>
  <si>
    <r>
      <rPr>
        <sz val="8"/>
        <rFont val="Arial MT"/>
        <family val="2"/>
      </rPr>
      <t>FORMAS PARA REPAROS PROFUNDOS (ESP&gt;3,0CM)</t>
    </r>
  </si>
  <si>
    <r>
      <rPr>
        <sz val="8"/>
        <rFont val="Arial MT"/>
        <family val="2"/>
      </rPr>
      <t>16.39.005</t>
    </r>
  </si>
  <si>
    <r>
      <rPr>
        <sz val="8"/>
        <rFont val="Arial MT"/>
        <family val="2"/>
      </rPr>
      <t>APLICACAO DE MEMBRANA DE CURA QUIMICA EM REPAROS ESTRUTURAIS</t>
    </r>
  </si>
  <si>
    <r>
      <rPr>
        <sz val="8"/>
        <rFont val="Arial MT"/>
        <family val="2"/>
      </rPr>
      <t>16.40.001</t>
    </r>
  </si>
  <si>
    <r>
      <rPr>
        <sz val="8"/>
        <rFont val="Arial MT"/>
        <family val="2"/>
      </rPr>
      <t>PROTECAO DE ARMADURAS COM TINTA DE ALTO TEOR DE ZINCO</t>
    </r>
  </si>
  <si>
    <r>
      <rPr>
        <sz val="8"/>
        <rFont val="Arial MT"/>
        <family val="2"/>
      </rPr>
      <t>16.40.002</t>
    </r>
  </si>
  <si>
    <r>
      <rPr>
        <sz val="8"/>
        <rFont val="Arial MT"/>
        <family val="2"/>
      </rPr>
      <t>ARGAMASSA OU CONCRETO DE REPARO COM INIBIDORES DE CORROSAO</t>
    </r>
  </si>
  <si>
    <r>
      <rPr>
        <sz val="8"/>
        <rFont val="Arial MT"/>
        <family val="2"/>
      </rPr>
      <t>16.41.001</t>
    </r>
  </si>
  <si>
    <r>
      <rPr>
        <sz val="8"/>
        <rFont val="Arial MT"/>
        <family val="2"/>
      </rPr>
      <t>EMENDA POR TRASPASSE, PARA RECONSTITUICAO DA SECAO DA ARMADURA</t>
    </r>
  </si>
  <si>
    <r>
      <rPr>
        <sz val="8"/>
        <rFont val="Arial MT"/>
        <family val="2"/>
      </rPr>
      <t>16.41.002</t>
    </r>
  </si>
  <si>
    <r>
      <rPr>
        <sz val="8"/>
        <rFont val="Arial MT"/>
        <family val="2"/>
      </rPr>
      <t>EMENDAS POR SOLDA DE TOPO, P/RECONSTITUICAO DA SECAO DA ARMADURA</t>
    </r>
  </si>
  <si>
    <r>
      <rPr>
        <sz val="8"/>
        <rFont val="Arial MT"/>
        <family val="2"/>
      </rPr>
      <t>16.42.001</t>
    </r>
  </si>
  <si>
    <r>
      <rPr>
        <sz val="8"/>
        <rFont val="Arial MT"/>
        <family val="2"/>
      </rPr>
      <t>REPARO ESTRUTURAL POR INJECAO RESINA BASE EPOXI EM FISSURAS 0,3A9,0MM</t>
    </r>
  </si>
  <si>
    <r>
      <rPr>
        <sz val="8"/>
        <rFont val="Arial MT"/>
        <family val="2"/>
      </rPr>
      <t>16.42.002</t>
    </r>
  </si>
  <si>
    <r>
      <rPr>
        <sz val="8"/>
        <rFont val="Arial MT"/>
        <family val="2"/>
      </rPr>
      <t>REPARO ESTRUTURAL C/APLICACAO DE GRAUTE BASE EPOXI TRINCAS DE 10A40MM</t>
    </r>
  </si>
  <si>
    <r>
      <rPr>
        <sz val="8"/>
        <rFont val="Arial MT"/>
        <family val="2"/>
      </rPr>
      <t>16.42.003</t>
    </r>
  </si>
  <si>
    <r>
      <rPr>
        <sz val="8"/>
        <rFont val="Arial MT"/>
        <family val="2"/>
      </rPr>
      <t>REPARO ESTR VIGAS LAJES PILARES C/APLIC GRAUTE BASE EPOXI VAOS 35A70MM</t>
    </r>
  </si>
  <si>
    <r>
      <rPr>
        <sz val="8"/>
        <rFont val="Arial MT"/>
        <family val="2"/>
      </rPr>
      <t>16.42.004</t>
    </r>
  </si>
  <si>
    <r>
      <rPr>
        <sz val="8"/>
        <rFont val="Arial MT"/>
        <family val="2"/>
      </rPr>
      <t>TRATAMENTO DE MICRO FISSURAS POR SILICATACAO OU FLUORSILICATACAO</t>
    </r>
  </si>
  <si>
    <r>
      <rPr>
        <sz val="8"/>
        <rFont val="Arial MT"/>
        <family val="2"/>
      </rPr>
      <t>16.43.001</t>
    </r>
  </si>
  <si>
    <r>
      <rPr>
        <sz val="8"/>
        <rFont val="Arial MT"/>
        <family val="2"/>
      </rPr>
      <t>FUROS EM CONCRETO COM D=1" E PROFUNDIDADE 5CM</t>
    </r>
  </si>
  <si>
    <r>
      <rPr>
        <sz val="8"/>
        <rFont val="Arial MT"/>
        <family val="2"/>
      </rPr>
      <t>16.43.002</t>
    </r>
  </si>
  <si>
    <r>
      <rPr>
        <sz val="8"/>
        <rFont val="Arial MT"/>
        <family val="2"/>
      </rPr>
      <t>FUROS EM CONCRETO COM D=1" E PROFUNDIDADE 15CM</t>
    </r>
  </si>
  <si>
    <r>
      <rPr>
        <sz val="8"/>
        <rFont val="Arial MT"/>
        <family val="2"/>
      </rPr>
      <t>16.43.003</t>
    </r>
  </si>
  <si>
    <r>
      <rPr>
        <sz val="8"/>
        <rFont val="Arial MT"/>
        <family val="2"/>
      </rPr>
      <t>FUROS EM CONCRETO COM D=1" E PROFUNDIDADE 30CM</t>
    </r>
  </si>
  <si>
    <r>
      <rPr>
        <sz val="8"/>
        <rFont val="Arial MT"/>
        <family val="2"/>
      </rPr>
      <t>16.43.004</t>
    </r>
  </si>
  <si>
    <r>
      <rPr>
        <sz val="8"/>
        <rFont val="Arial MT"/>
        <family val="2"/>
      </rPr>
      <t>FUROS EM CONCRETO COM D=3/4" E PROFUNDIDADE 5CM</t>
    </r>
  </si>
  <si>
    <r>
      <rPr>
        <sz val="8"/>
        <rFont val="Arial MT"/>
        <family val="2"/>
      </rPr>
      <t>16.43.005</t>
    </r>
  </si>
  <si>
    <r>
      <rPr>
        <sz val="8"/>
        <rFont val="Arial MT"/>
        <family val="2"/>
      </rPr>
      <t>FUROS EM CONCRETO COM D=3/4" E PROFUNDIDADE 15CM</t>
    </r>
  </si>
  <si>
    <r>
      <rPr>
        <sz val="8"/>
        <rFont val="Arial MT"/>
        <family val="2"/>
      </rPr>
      <t>16.43.006</t>
    </r>
  </si>
  <si>
    <r>
      <rPr>
        <sz val="8"/>
        <rFont val="Arial MT"/>
        <family val="2"/>
      </rPr>
      <t>FUROS EM CONCRETO COM D=3/4" E PROFUNDIDADE 30CM</t>
    </r>
  </si>
  <si>
    <r>
      <rPr>
        <sz val="8"/>
        <rFont val="Arial MT"/>
        <family val="2"/>
      </rPr>
      <t>16.43.007</t>
    </r>
  </si>
  <si>
    <r>
      <rPr>
        <sz val="8"/>
        <rFont val="Arial MT"/>
        <family val="2"/>
      </rPr>
      <t>FUROS EM CONCRETO COM D=1/2" E PROFUNDIDADE 5CM</t>
    </r>
  </si>
  <si>
    <r>
      <rPr>
        <sz val="8"/>
        <rFont val="Arial MT"/>
        <family val="2"/>
      </rPr>
      <t>16.43.008</t>
    </r>
  </si>
  <si>
    <r>
      <rPr>
        <sz val="8"/>
        <rFont val="Arial MT"/>
        <family val="2"/>
      </rPr>
      <t>FUROS EM CONCRETO COM D=1/2" E PROFUNDIDADE 15CM</t>
    </r>
  </si>
  <si>
    <r>
      <rPr>
        <sz val="8"/>
        <rFont val="Arial MT"/>
        <family val="2"/>
      </rPr>
      <t>16.43.009</t>
    </r>
  </si>
  <si>
    <r>
      <rPr>
        <sz val="8"/>
        <rFont val="Arial MT"/>
        <family val="2"/>
      </rPr>
      <t>FUROS EM CONCRETO COM D=1/2" E PROFUNDIDADE 30CM</t>
    </r>
  </si>
  <si>
    <r>
      <rPr>
        <sz val="8"/>
        <rFont val="Arial MT"/>
        <family val="2"/>
      </rPr>
      <t>16.43.010</t>
    </r>
  </si>
  <si>
    <r>
      <rPr>
        <sz val="8"/>
        <rFont val="Arial MT"/>
        <family val="2"/>
      </rPr>
      <t>FUROS EM CONCRETO COM D=3/8" E PROFUNDIDADE 5CM</t>
    </r>
  </si>
  <si>
    <r>
      <rPr>
        <sz val="8"/>
        <rFont val="Arial MT"/>
        <family val="2"/>
      </rPr>
      <t>16.43.011</t>
    </r>
  </si>
  <si>
    <r>
      <rPr>
        <sz val="8"/>
        <rFont val="Arial MT"/>
        <family val="2"/>
      </rPr>
      <t>FUROS EM CONCRETO COM D=3/8" E PROFUNDIDADE 15CM</t>
    </r>
  </si>
  <si>
    <r>
      <rPr>
        <sz val="8"/>
        <rFont val="Arial MT"/>
        <family val="2"/>
      </rPr>
      <t>16.43.012</t>
    </r>
  </si>
  <si>
    <r>
      <rPr>
        <sz val="8"/>
        <rFont val="Arial MT"/>
        <family val="2"/>
      </rPr>
      <t>FUROS EM CONCRETO COM D=3/8" E PROFUNDIDADE 30CM</t>
    </r>
  </si>
  <si>
    <r>
      <rPr>
        <sz val="8"/>
        <rFont val="Arial MT"/>
        <family val="2"/>
      </rPr>
      <t>16.43.013</t>
    </r>
  </si>
  <si>
    <r>
      <rPr>
        <sz val="8"/>
        <rFont val="Arial MT"/>
        <family val="2"/>
      </rPr>
      <t>FURO EM CONCRETO COM D=3/8"</t>
    </r>
  </si>
  <si>
    <r>
      <rPr>
        <sz val="8"/>
        <rFont val="Arial MT"/>
        <family val="2"/>
      </rPr>
      <t>16.43.014</t>
    </r>
  </si>
  <si>
    <r>
      <rPr>
        <sz val="8"/>
        <rFont val="Arial MT"/>
        <family val="2"/>
      </rPr>
      <t>FURO EM CONCRETO COM D=1/2"</t>
    </r>
  </si>
  <si>
    <r>
      <rPr>
        <sz val="8"/>
        <rFont val="Arial MT"/>
        <family val="2"/>
      </rPr>
      <t>16.43.015</t>
    </r>
  </si>
  <si>
    <r>
      <rPr>
        <sz val="8"/>
        <rFont val="Arial MT"/>
        <family val="2"/>
      </rPr>
      <t>FURO EM CONCRETO COM D=5/8"</t>
    </r>
  </si>
  <si>
    <r>
      <rPr>
        <sz val="8"/>
        <rFont val="Arial MT"/>
        <family val="2"/>
      </rPr>
      <t>16.43.016</t>
    </r>
  </si>
  <si>
    <r>
      <rPr>
        <sz val="8"/>
        <rFont val="Arial MT"/>
        <family val="2"/>
      </rPr>
      <t>FURO EM CONCRETO COM D=3/4"</t>
    </r>
  </si>
  <si>
    <r>
      <rPr>
        <sz val="8"/>
        <rFont val="Arial MT"/>
        <family val="2"/>
      </rPr>
      <t>16.43.017</t>
    </r>
  </si>
  <si>
    <r>
      <rPr>
        <sz val="8"/>
        <rFont val="Arial MT"/>
        <family val="2"/>
      </rPr>
      <t>FURO EM CONCRETO COM D=1"</t>
    </r>
  </si>
  <si>
    <r>
      <rPr>
        <sz val="8"/>
        <rFont val="Arial MT"/>
        <family val="2"/>
      </rPr>
      <t>16.43.020</t>
    </r>
  </si>
  <si>
    <r>
      <rPr>
        <sz val="8"/>
        <rFont val="Arial MT"/>
        <family val="2"/>
      </rPr>
      <t>TAXA DE MOBILIZAÇÃO EQUIP. FUROS EM CONCRETO</t>
    </r>
  </si>
  <si>
    <r>
      <rPr>
        <sz val="8"/>
        <rFont val="Arial MT"/>
        <family val="2"/>
      </rPr>
      <t>16.43.099</t>
    </r>
  </si>
  <si>
    <r>
      <rPr>
        <sz val="8"/>
        <rFont val="Arial MT"/>
        <family val="2"/>
      </rPr>
      <t>16.44.001</t>
    </r>
  </si>
  <si>
    <r>
      <rPr>
        <sz val="8"/>
        <rFont val="Arial MT"/>
        <family val="2"/>
      </rPr>
      <t>FORNECIMENTO E COLOCACAO DE CHUMBADORES QUIMICOS D=3/4"</t>
    </r>
  </si>
  <si>
    <r>
      <rPr>
        <sz val="8"/>
        <rFont val="Arial MT"/>
        <family val="2"/>
      </rPr>
      <t>16.44.002</t>
    </r>
  </si>
  <si>
    <r>
      <rPr>
        <sz val="8"/>
        <rFont val="Arial MT"/>
        <family val="2"/>
      </rPr>
      <t>FORNECIMENTO E COLOCACAO DE CHUMBADORES QUIMICOS D=1/2"</t>
    </r>
  </si>
  <si>
    <r>
      <rPr>
        <sz val="8"/>
        <rFont val="Arial MT"/>
        <family val="2"/>
      </rPr>
      <t>16.44.003</t>
    </r>
  </si>
  <si>
    <r>
      <rPr>
        <sz val="8"/>
        <rFont val="Arial MT"/>
        <family val="2"/>
      </rPr>
      <t>FORNECIMENTO E COLOCACAO DE CHUMBADORES QUIMICOS D=3/8"</t>
    </r>
  </si>
  <si>
    <r>
      <rPr>
        <sz val="8"/>
        <rFont val="Arial MT"/>
        <family val="2"/>
      </rPr>
      <t>16.44.099</t>
    </r>
  </si>
  <si>
    <r>
      <rPr>
        <sz val="8"/>
        <rFont val="Arial MT"/>
        <family val="2"/>
      </rPr>
      <t>16.45.001</t>
    </r>
  </si>
  <si>
    <r>
      <rPr>
        <sz val="8"/>
        <rFont val="Arial MT"/>
        <family val="2"/>
      </rPr>
      <t>FORNECIMENTO E COLOCACAO DE CHUMBADORES EXPANSIVEIS D=3/4"</t>
    </r>
  </si>
  <si>
    <r>
      <rPr>
        <sz val="8"/>
        <rFont val="Arial MT"/>
        <family val="2"/>
      </rPr>
      <t>16.45.002</t>
    </r>
  </si>
  <si>
    <r>
      <rPr>
        <sz val="8"/>
        <rFont val="Arial MT"/>
        <family val="2"/>
      </rPr>
      <t>FORNECIMENTO E COLOCACAO DE CHUMBADORES EXPANSIVEIS D=1/2"</t>
    </r>
  </si>
  <si>
    <r>
      <rPr>
        <sz val="8"/>
        <rFont val="Arial MT"/>
        <family val="2"/>
      </rPr>
      <t>16.45.003</t>
    </r>
  </si>
  <si>
    <r>
      <rPr>
        <sz val="8"/>
        <rFont val="Arial MT"/>
        <family val="2"/>
      </rPr>
      <t>FORNECIMENTO E COLOCACAO DE CHUMBADORES EXPANSIVEIS D=3/8"</t>
    </r>
  </si>
  <si>
    <r>
      <rPr>
        <sz val="8"/>
        <rFont val="Arial MT"/>
        <family val="2"/>
      </rPr>
      <t>16.45.010</t>
    </r>
  </si>
  <si>
    <r>
      <rPr>
        <sz val="8"/>
        <rFont val="Arial MT"/>
        <family val="2"/>
      </rPr>
      <t>PINOS WALSIWA PARA FIXACAO DE ARMADURAS</t>
    </r>
  </si>
  <si>
    <r>
      <rPr>
        <sz val="8"/>
        <rFont val="Arial MT"/>
        <family val="2"/>
      </rPr>
      <t>16.46.001</t>
    </r>
  </si>
  <si>
    <r>
      <rPr>
        <sz val="8"/>
        <rFont val="Arial MT"/>
        <family val="2"/>
      </rPr>
      <t>ANCORAGEM DE BARRAS DE ACO, COM RESINA BASE DE POLIESTER</t>
    </r>
  </si>
  <si>
    <r>
      <rPr>
        <sz val="8"/>
        <rFont val="Arial MT"/>
        <family val="2"/>
      </rPr>
      <t>16.46.002</t>
    </r>
  </si>
  <si>
    <r>
      <rPr>
        <sz val="8"/>
        <rFont val="Arial MT"/>
        <family val="2"/>
      </rPr>
      <t>ANCORAGEM DE BARRAS DE ACO COM RESINA BASE EPOXI</t>
    </r>
  </si>
  <si>
    <r>
      <rPr>
        <sz val="8"/>
        <rFont val="Arial MT"/>
        <family val="2"/>
      </rPr>
      <t>16.47.001</t>
    </r>
  </si>
  <si>
    <r>
      <rPr>
        <sz val="8"/>
        <rFont val="Arial MT"/>
        <family val="2"/>
      </rPr>
      <t>PREPARACAO DE PONTE DE ADERENCIA COM ADESIVO ACRILICO</t>
    </r>
  </si>
  <si>
    <r>
      <rPr>
        <sz val="8"/>
        <rFont val="Arial MT"/>
        <family val="2"/>
      </rPr>
      <t>16.47.002</t>
    </r>
  </si>
  <si>
    <r>
      <rPr>
        <sz val="8"/>
        <rFont val="Arial MT"/>
        <family val="2"/>
      </rPr>
      <t>PREPARACAO DE PONTE DE ADERENCIA COM ADESIVO BASE EPOXI</t>
    </r>
  </si>
  <si>
    <r>
      <rPr>
        <sz val="8"/>
        <rFont val="Arial MT"/>
        <family val="2"/>
      </rPr>
      <t>16.48.001</t>
    </r>
  </si>
  <si>
    <r>
      <rPr>
        <sz val="8"/>
        <rFont val="Arial MT"/>
        <family val="2"/>
      </rPr>
      <t>LIXAMENTO MANUAL</t>
    </r>
  </si>
  <si>
    <r>
      <rPr>
        <sz val="8"/>
        <rFont val="Arial MT"/>
        <family val="2"/>
      </rPr>
      <t>16.48.002</t>
    </r>
  </si>
  <si>
    <r>
      <rPr>
        <sz val="8"/>
        <rFont val="Arial MT"/>
        <family val="2"/>
      </rPr>
      <t>LIXAMENTO GROSSO OU FINO COM LIXADEIRA ELETRICA</t>
    </r>
  </si>
  <si>
    <r>
      <rPr>
        <sz val="8"/>
        <rFont val="Arial MT"/>
        <family val="2"/>
      </rPr>
      <t>16.48.003</t>
    </r>
  </si>
  <si>
    <r>
      <rPr>
        <sz val="8"/>
        <rFont val="Arial MT"/>
        <family val="2"/>
      </rPr>
      <t>APLICACAO MANUAL DE ESTUQUE E PREPARO DE PASTA</t>
    </r>
  </si>
  <si>
    <r>
      <rPr>
        <sz val="8"/>
        <rFont val="Arial MT"/>
        <family val="2"/>
      </rPr>
      <t>16.48.004</t>
    </r>
  </si>
  <si>
    <r>
      <rPr>
        <sz val="8"/>
        <rFont val="Arial MT"/>
        <family val="2"/>
      </rPr>
      <t>POLIMENTO DO ESTUQUE, LIXAMENTO MANUAL</t>
    </r>
  </si>
  <si>
    <r>
      <rPr>
        <sz val="8"/>
        <rFont val="Arial MT"/>
        <family val="2"/>
      </rPr>
      <t>16.48.005</t>
    </r>
  </si>
  <si>
    <r>
      <rPr>
        <sz val="8"/>
        <rFont val="Arial MT"/>
        <family val="2"/>
      </rPr>
      <t>APLICACAO PINTURA HIDROFUGANTE UMA DEMAO,SILICONE BASE AGUA</t>
    </r>
  </si>
  <si>
    <r>
      <rPr>
        <sz val="8"/>
        <rFont val="Arial MT"/>
        <family val="2"/>
      </rPr>
      <t>16.48.006</t>
    </r>
  </si>
  <si>
    <r>
      <rPr>
        <sz val="8"/>
        <rFont val="Arial MT"/>
        <family val="2"/>
      </rPr>
      <t>APLICACAO PINTURA HIDROFUGANTE EM DUAS DEMAOS,SILICONE BASE SOLVENTE</t>
    </r>
  </si>
  <si>
    <r>
      <rPr>
        <sz val="8"/>
        <rFont val="Arial MT"/>
        <family val="2"/>
      </rPr>
      <t>16.48.007</t>
    </r>
  </si>
  <si>
    <r>
      <rPr>
        <sz val="8"/>
        <rFont val="Arial MT"/>
        <family val="2"/>
      </rPr>
      <t>APLICAÇAO PINTURA HIDROF. DUAS DEMAOS, SILOXANO OLIGOMERICO BASE SOLVENTE</t>
    </r>
  </si>
  <si>
    <r>
      <rPr>
        <sz val="8"/>
        <rFont val="Arial MT"/>
        <family val="2"/>
      </rPr>
      <t>16.48.008</t>
    </r>
  </si>
  <si>
    <r>
      <rPr>
        <sz val="8"/>
        <rFont val="Arial MT"/>
        <family val="2"/>
      </rPr>
      <t>APLICAÇAO PINTURA HIDROF. DUAS DEMAOS, SILOXANO POLIMERICO BASE SOLVENTE</t>
    </r>
  </si>
  <si>
    <r>
      <rPr>
        <sz val="8"/>
        <rFont val="Arial MT"/>
        <family val="2"/>
      </rPr>
      <t>16.48.009</t>
    </r>
  </si>
  <si>
    <r>
      <rPr>
        <sz val="8"/>
        <rFont val="Arial MT"/>
        <family val="2"/>
      </rPr>
      <t>APLICACAO PINTURA IMPERM DUAS DEMAOS VERNIZ EPOXI BICOMPONENTE</t>
    </r>
  </si>
  <si>
    <r>
      <rPr>
        <sz val="8"/>
        <rFont val="Arial MT"/>
        <family val="2"/>
      </rPr>
      <t>16.48.010</t>
    </r>
  </si>
  <si>
    <r>
      <rPr>
        <sz val="8"/>
        <rFont val="Arial MT"/>
        <family val="2"/>
      </rPr>
      <t>APLICACAO PINTURA IMPERM DUAS DEMAOS VERNIZ POLIUR ALIF BICOMPONENTES</t>
    </r>
  </si>
  <si>
    <r>
      <rPr>
        <sz val="8"/>
        <rFont val="Arial MT"/>
        <family val="2"/>
      </rPr>
      <t>16.48.011</t>
    </r>
  </si>
  <si>
    <r>
      <rPr>
        <sz val="8"/>
        <rFont val="Arial MT"/>
        <family val="2"/>
      </rPr>
      <t>APLICACAO PINTURA IMPERM DUAS DEMAOS VERNIZ POLIUR ALIF MONOCOMPONENTE</t>
    </r>
  </si>
  <si>
    <r>
      <rPr>
        <sz val="8"/>
        <rFont val="Arial MT"/>
        <family val="2"/>
      </rPr>
      <t>16.48.012</t>
    </r>
  </si>
  <si>
    <r>
      <rPr>
        <sz val="8"/>
        <rFont val="Arial MT"/>
        <family val="2"/>
      </rPr>
      <t>APLICACAO PINTURA IMPERM DUAS DEMAOS VERNIZ ACRILICO BASE SOLVENTE</t>
    </r>
  </si>
  <si>
    <r>
      <rPr>
        <sz val="8"/>
        <rFont val="Arial MT"/>
        <family val="2"/>
      </rPr>
      <t>16.48.013</t>
    </r>
  </si>
  <si>
    <r>
      <rPr>
        <sz val="8"/>
        <rFont val="Arial MT"/>
        <family val="2"/>
      </rPr>
      <t>APLICACAO PINTURA IMPERM PRIMER DUAS DEMAOS VERNIZ ACRILICO BASE AGUA</t>
    </r>
  </si>
  <si>
    <r>
      <rPr>
        <sz val="8"/>
        <rFont val="Arial MT"/>
        <family val="2"/>
      </rPr>
      <t>16.48.014</t>
    </r>
  </si>
  <si>
    <r>
      <rPr>
        <sz val="8"/>
        <rFont val="Arial MT"/>
        <family val="2"/>
      </rPr>
      <t>APLICACAO PINTURA IMPERM DUAS DEMAOS,BORRACHA CLORADA BASE SOLVENTE</t>
    </r>
  </si>
  <si>
    <r>
      <rPr>
        <sz val="8"/>
        <rFont val="Arial MT"/>
        <family val="2"/>
      </rPr>
      <t>16.48.015</t>
    </r>
  </si>
  <si>
    <r>
      <rPr>
        <sz val="8"/>
        <rFont val="Arial MT"/>
        <family val="2"/>
      </rPr>
      <t>APLICACAO PINTURA IMPERM DUAS DEMAOS SITEMA DUPLO EPOXI POLIURETANO</t>
    </r>
  </si>
  <si>
    <r>
      <rPr>
        <sz val="8"/>
        <rFont val="Arial MT"/>
        <family val="2"/>
      </rPr>
      <t>16.48.016</t>
    </r>
  </si>
  <si>
    <r>
      <rPr>
        <sz val="8"/>
        <rFont val="Arial MT"/>
        <family val="2"/>
      </rPr>
      <t>APLICACAO PINTURA IMPERM DUAS DEMAOS SISTEMA DUPLO SILANO SILOXANO</t>
    </r>
  </si>
  <si>
    <r>
      <rPr>
        <sz val="8"/>
        <rFont val="Arial MT"/>
        <family val="2"/>
      </rPr>
      <t>16.48.031</t>
    </r>
  </si>
  <si>
    <r>
      <rPr>
        <sz val="8"/>
        <rFont val="Arial MT"/>
        <family val="2"/>
      </rPr>
      <t>PREPARACAO SUPERF C/ JATEAMENTO ABRAS PAD SA 2X1/2" APLIC FUNDO PRIMER</t>
    </r>
  </si>
  <si>
    <r>
      <rPr>
        <sz val="8"/>
        <rFont val="Arial MT"/>
        <family val="2"/>
      </rPr>
      <t>16.48.035</t>
    </r>
  </si>
  <si>
    <r>
      <rPr>
        <sz val="8"/>
        <rFont val="Arial MT"/>
        <family val="2"/>
      </rPr>
      <t>PINTURA INTUMESCENTE P/ REVESTIMENTO CONTRA FOGO EM ESTR METALICA</t>
    </r>
  </si>
  <si>
    <r>
      <rPr>
        <sz val="8"/>
        <rFont val="Arial MT"/>
        <family val="2"/>
      </rPr>
      <t>16.48.040</t>
    </r>
  </si>
  <si>
    <r>
      <rPr>
        <sz val="8"/>
        <rFont val="Arial MT"/>
        <family val="2"/>
      </rPr>
      <t>ARGAMASSA PROJETADA P/ REVESTIMENTO CONTRA FOGO EM ESTR METALICA</t>
    </r>
  </si>
  <si>
    <r>
      <rPr>
        <sz val="8"/>
        <rFont val="Arial MT"/>
        <family val="2"/>
      </rPr>
      <t>16.49.001</t>
    </r>
  </si>
  <si>
    <r>
      <rPr>
        <sz val="8"/>
        <rFont val="Arial MT"/>
        <family val="2"/>
      </rPr>
      <t>APARELHO DE APOIO DE NEOPRENE FRETADO</t>
    </r>
  </si>
  <si>
    <r>
      <rPr>
        <sz val="8"/>
        <rFont val="Arial MT"/>
        <family val="2"/>
      </rPr>
      <t>16.50.001</t>
    </r>
  </si>
  <si>
    <r>
      <rPr>
        <sz val="8"/>
        <rFont val="Arial MT"/>
        <family val="2"/>
      </rPr>
      <t>DEMOLIÇÃO DE TUBO DE F.G. P/ SUST DE TELA ALAMBR INCL BASE FIXAÇÃO</t>
    </r>
  </si>
  <si>
    <r>
      <rPr>
        <sz val="8"/>
        <rFont val="Arial MT"/>
        <family val="2"/>
      </rPr>
      <t>16.50.002</t>
    </r>
  </si>
  <si>
    <r>
      <rPr>
        <sz val="8"/>
        <rFont val="Arial MT"/>
        <family val="2"/>
      </rPr>
      <t>DEMOLIÇÃO DE TELA DE ARAME GALVANIZADO</t>
    </r>
  </si>
  <si>
    <r>
      <rPr>
        <sz val="8"/>
        <rFont val="Arial MT"/>
        <family val="2"/>
      </rPr>
      <t>16.50.010</t>
    </r>
  </si>
  <si>
    <r>
      <rPr>
        <sz val="8"/>
        <rFont val="Arial MT"/>
        <family val="2"/>
      </rPr>
      <t>DEMOLICAO DE PISO DE CONCRETO SIMPLES CAPEADO</t>
    </r>
  </si>
  <si>
    <r>
      <rPr>
        <sz val="8"/>
        <rFont val="Arial MT"/>
        <family val="2"/>
      </rPr>
      <t>16.50.015</t>
    </r>
  </si>
  <si>
    <r>
      <rPr>
        <sz val="8"/>
        <rFont val="Arial MT"/>
        <family val="2"/>
      </rPr>
      <t>DEMOLICAO DE PISO DE CONCRETO COM RETRO ESCAVADEIRA</t>
    </r>
  </si>
  <si>
    <r>
      <rPr>
        <sz val="8"/>
        <rFont val="Arial MT"/>
        <family val="2"/>
      </rPr>
      <t>16.50.099</t>
    </r>
  </si>
  <si>
    <r>
      <rPr>
        <sz val="8"/>
        <rFont val="Arial MT"/>
        <family val="2"/>
      </rPr>
      <t>16.80.002</t>
    </r>
  </si>
  <si>
    <r>
      <rPr>
        <sz val="8"/>
        <rFont val="Arial MT"/>
        <family val="2"/>
      </rPr>
      <t>TELA DE ARAME GALVANIZADO N.10 MALHA 2"</t>
    </r>
  </si>
  <si>
    <r>
      <rPr>
        <sz val="8"/>
        <rFont val="Arial MT"/>
        <family val="2"/>
      </rPr>
      <t>16.80.006</t>
    </r>
  </si>
  <si>
    <r>
      <rPr>
        <sz val="8"/>
        <rFont val="Arial MT"/>
        <family val="2"/>
      </rPr>
      <t>FERRO TRABALHADO (GRADIL)</t>
    </r>
  </si>
  <si>
    <r>
      <rPr>
        <sz val="8"/>
        <rFont val="Arial MT"/>
        <family val="2"/>
      </rPr>
      <t>16.80.007</t>
    </r>
  </si>
  <si>
    <r>
      <rPr>
        <sz val="8"/>
        <rFont val="Arial MT"/>
        <family val="2"/>
      </rPr>
      <t>PINGADEIRA PARA MUROS DE ALVENARIA</t>
    </r>
  </si>
  <si>
    <r>
      <rPr>
        <sz val="8"/>
        <rFont val="Arial MT"/>
        <family val="2"/>
      </rPr>
      <t>16.80.008</t>
    </r>
  </si>
  <si>
    <r>
      <rPr>
        <sz val="8"/>
        <rFont val="Arial MT"/>
        <family val="2"/>
      </rPr>
      <t>QUADRA DE ESPORTES - PISO DE CONCRETO NAO ARMADO</t>
    </r>
  </si>
  <si>
    <r>
      <rPr>
        <sz val="8"/>
        <rFont val="Arial MT"/>
        <family val="2"/>
      </rPr>
      <t>16.80.009</t>
    </r>
  </si>
  <si>
    <r>
      <rPr>
        <sz val="8"/>
        <rFont val="Arial MT"/>
        <family val="2"/>
      </rPr>
      <t>QUADRA DE ESPORTES - PISO DE CONCRETO ARMADO</t>
    </r>
  </si>
  <si>
    <r>
      <rPr>
        <sz val="8"/>
        <rFont val="Arial MT"/>
        <family val="2"/>
      </rPr>
      <t>16.80.010</t>
    </r>
  </si>
  <si>
    <r>
      <rPr>
        <sz val="8"/>
        <rFont val="Arial MT"/>
        <family val="2"/>
      </rPr>
      <t>TELA DE ARAME GALVANIZADO N.12 MALHA 2"</t>
    </r>
  </si>
  <si>
    <r>
      <rPr>
        <sz val="8"/>
        <rFont val="Arial MT"/>
        <family val="2"/>
      </rPr>
      <t>16.80.012</t>
    </r>
  </si>
  <si>
    <r>
      <rPr>
        <sz val="8"/>
        <rFont val="Arial MT"/>
        <family val="2"/>
      </rPr>
      <t>TUBO DE F.G. 2" P/ SUSTENT TELA DE ALAMBRADO EXCL BASE-MONTANTE</t>
    </r>
  </si>
  <si>
    <r>
      <rPr>
        <sz val="8"/>
        <rFont val="Arial MT"/>
        <family val="2"/>
      </rPr>
      <t>16.80.013</t>
    </r>
  </si>
  <si>
    <r>
      <rPr>
        <sz val="8"/>
        <rFont val="Arial MT"/>
        <family val="2"/>
      </rPr>
      <t>PISO DE CONCRETO DESEMPENADO C/ REQUADRO 1.80CM E=6CM</t>
    </r>
  </si>
  <si>
    <r>
      <rPr>
        <sz val="8"/>
        <rFont val="Arial MT"/>
        <family val="2"/>
      </rPr>
      <t>16.80.014</t>
    </r>
  </si>
  <si>
    <r>
      <rPr>
        <sz val="8"/>
        <rFont val="Arial MT"/>
        <family val="2"/>
      </rPr>
      <t>16.80.015</t>
    </r>
  </si>
  <si>
    <r>
      <rPr>
        <sz val="8"/>
        <rFont val="Arial MT"/>
        <family val="2"/>
      </rPr>
      <t>16.80.016</t>
    </r>
  </si>
  <si>
    <r>
      <rPr>
        <sz val="8"/>
        <rFont val="Arial MT"/>
        <family val="2"/>
      </rPr>
      <t>16.80.017</t>
    </r>
  </si>
  <si>
    <r>
      <rPr>
        <sz val="8"/>
        <rFont val="Arial MT"/>
        <family val="2"/>
      </rPr>
      <t>16.80.018</t>
    </r>
  </si>
  <si>
    <r>
      <rPr>
        <sz val="8"/>
        <rFont val="Arial MT"/>
        <family val="2"/>
      </rPr>
      <t>16.80.019</t>
    </r>
  </si>
  <si>
    <r>
      <rPr>
        <sz val="8"/>
        <rFont val="Arial MT"/>
        <family val="2"/>
      </rPr>
      <t>16.80.022</t>
    </r>
  </si>
  <si>
    <r>
      <rPr>
        <sz val="8"/>
        <rFont val="Arial MT"/>
        <family val="2"/>
      </rPr>
      <t>CESTO PARA TABELA DE BASQUETE</t>
    </r>
  </si>
  <si>
    <r>
      <rPr>
        <sz val="8"/>
        <rFont val="Arial MT"/>
        <family val="2"/>
      </rPr>
      <t>16.80.023</t>
    </r>
  </si>
  <si>
    <r>
      <rPr>
        <sz val="8"/>
        <rFont val="Arial MT"/>
        <family val="2"/>
      </rPr>
      <t>16.80.024</t>
    </r>
  </si>
  <si>
    <r>
      <rPr>
        <sz val="8"/>
        <rFont val="Arial MT"/>
        <family val="2"/>
      </rPr>
      <t>TABELA DE BASQUETE COM ARO E CESTO</t>
    </r>
  </si>
  <si>
    <r>
      <rPr>
        <sz val="8"/>
        <rFont val="Arial MT"/>
        <family val="2"/>
      </rPr>
      <t>16.80.025</t>
    </r>
  </si>
  <si>
    <r>
      <rPr>
        <sz val="8"/>
        <rFont val="Arial MT"/>
        <family val="2"/>
      </rPr>
      <t>TUBO DE F.G. 1 1/4" P/ SUSTENT.TELA DE ALAMBRADO EXCL BASE-TRAVAMENTO</t>
    </r>
  </si>
  <si>
    <r>
      <rPr>
        <sz val="8"/>
        <rFont val="Arial MT"/>
        <family val="2"/>
      </rPr>
      <t>16.80.026</t>
    </r>
  </si>
  <si>
    <r>
      <rPr>
        <sz val="8"/>
        <rFont val="Arial MT"/>
        <family val="2"/>
      </rPr>
      <t>TRELIÇA METÁLICA GALV. A FOGO P/TABELA DE BASQUETE MOD.QE-37 A QE-40</t>
    </r>
  </si>
  <si>
    <r>
      <rPr>
        <sz val="8"/>
        <rFont val="Arial MT"/>
        <family val="2"/>
      </rPr>
      <t>16.80.027</t>
    </r>
  </si>
  <si>
    <r>
      <rPr>
        <sz val="8"/>
        <rFont val="Arial MT"/>
        <family val="2"/>
      </rPr>
      <t>16.80.029</t>
    </r>
  </si>
  <si>
    <r>
      <rPr>
        <sz val="8"/>
        <rFont val="Arial MT"/>
        <family val="2"/>
      </rPr>
      <t>16.80.031</t>
    </r>
  </si>
  <si>
    <r>
      <rPr>
        <sz val="8"/>
        <rFont val="Arial MT"/>
        <family val="2"/>
      </rPr>
      <t>CONCRETO ESTRUTURAL Fck 20Mpa PREPARADO NO LOCAL, LANÇADO E ADENSADO</t>
    </r>
  </si>
  <si>
    <r>
      <rPr>
        <sz val="8"/>
        <rFont val="Arial MT"/>
        <family val="2"/>
      </rPr>
      <t>16.80.032</t>
    </r>
  </si>
  <si>
    <r>
      <rPr>
        <sz val="8"/>
        <rFont val="Arial MT"/>
        <family val="2"/>
      </rPr>
      <t>16.80.035</t>
    </r>
  </si>
  <si>
    <r>
      <rPr>
        <sz val="8"/>
        <rFont val="Arial MT"/>
        <family val="2"/>
      </rPr>
      <t>16.80.070</t>
    </r>
  </si>
  <si>
    <r>
      <rPr>
        <sz val="8"/>
        <rFont val="Arial MT"/>
        <family val="2"/>
      </rPr>
      <t>SUMIDOURO - COROAMENTO, INCLUSIVE ESCAVACAO</t>
    </r>
  </si>
  <si>
    <r>
      <rPr>
        <sz val="8"/>
        <rFont val="Arial MT"/>
        <family val="2"/>
      </rPr>
      <t>16.80.071</t>
    </r>
  </si>
  <si>
    <r>
      <rPr>
        <sz val="8"/>
        <rFont val="Arial MT"/>
        <family val="2"/>
      </rPr>
      <t>SUMIDOURO - ESCAVACAO</t>
    </r>
  </si>
  <si>
    <r>
      <rPr>
        <sz val="8"/>
        <rFont val="Arial MT"/>
        <family val="2"/>
      </rPr>
      <t>16.80.072</t>
    </r>
  </si>
  <si>
    <r>
      <rPr>
        <sz val="8"/>
        <rFont val="Arial MT"/>
        <family val="2"/>
      </rPr>
      <t>SUMIDOURO - BRITA</t>
    </r>
  </si>
  <si>
    <r>
      <rPr>
        <sz val="8"/>
        <rFont val="Arial MT"/>
        <family val="2"/>
      </rPr>
      <t>16.80.084</t>
    </r>
  </si>
  <si>
    <r>
      <rPr>
        <sz val="8"/>
        <rFont val="Arial MT"/>
        <family val="2"/>
      </rPr>
      <t>DUTO COLETOR DE ENTULHO - LOCAÇÃO MENSAL</t>
    </r>
  </si>
  <si>
    <r>
      <rPr>
        <sz val="8"/>
        <rFont val="Arial MT"/>
        <family val="2"/>
      </rPr>
      <t>16.80.086</t>
    </r>
  </si>
  <si>
    <r>
      <rPr>
        <sz val="8"/>
        <rFont val="Arial MT"/>
        <family val="2"/>
      </rPr>
      <t>16.80.087</t>
    </r>
  </si>
  <si>
    <r>
      <rPr>
        <sz val="8"/>
        <rFont val="Arial MT"/>
        <family val="2"/>
      </rPr>
      <t>16.80.088</t>
    </r>
  </si>
  <si>
    <r>
      <rPr>
        <sz val="8"/>
        <rFont val="Arial MT"/>
        <family val="2"/>
      </rPr>
      <t>16.80.089</t>
    </r>
  </si>
  <si>
    <r>
      <rPr>
        <sz val="8"/>
        <rFont val="Arial MT"/>
        <family val="2"/>
      </rPr>
      <t>LIMPEZA DE CAIXA D'AGUA ATE 1000 LITROS</t>
    </r>
  </si>
  <si>
    <r>
      <rPr>
        <sz val="8"/>
        <rFont val="Arial MT"/>
        <family val="2"/>
      </rPr>
      <t>16.80.090</t>
    </r>
  </si>
  <si>
    <r>
      <rPr>
        <sz val="8"/>
        <rFont val="Arial MT"/>
        <family val="2"/>
      </rPr>
      <t>LIMPEZA DE CAIXAS D'AGUA ATE 10.000 LITROS</t>
    </r>
  </si>
  <si>
    <r>
      <rPr>
        <sz val="8"/>
        <rFont val="Arial MT"/>
        <family val="2"/>
      </rPr>
      <t>16.80.091</t>
    </r>
  </si>
  <si>
    <r>
      <rPr>
        <sz val="8"/>
        <rFont val="Arial MT"/>
        <family val="2"/>
      </rPr>
      <t>LIMPEZA DE CAIXAS D'AGUA ACIMA DE 10.000 LITROS</t>
    </r>
  </si>
  <si>
    <r>
      <rPr>
        <sz val="8"/>
        <rFont val="Arial MT"/>
        <family val="2"/>
      </rPr>
      <t>16.80.092</t>
    </r>
  </si>
  <si>
    <r>
      <rPr>
        <sz val="8"/>
        <rFont val="Arial MT"/>
        <family val="2"/>
      </rPr>
      <t>LIMPEZA DE CAIXILHOS METALICOS</t>
    </r>
  </si>
  <si>
    <r>
      <rPr>
        <sz val="8"/>
        <rFont val="Arial MT"/>
        <family val="2"/>
      </rPr>
      <t>16.80.093</t>
    </r>
  </si>
  <si>
    <r>
      <rPr>
        <sz val="8"/>
        <rFont val="Arial MT"/>
        <family val="2"/>
      </rPr>
      <t>LIMPEZA DE CAIXA DE INSPECAO</t>
    </r>
  </si>
  <si>
    <r>
      <rPr>
        <sz val="8"/>
        <rFont val="Arial MT"/>
        <family val="2"/>
      </rPr>
      <t>16.80.094</t>
    </r>
  </si>
  <si>
    <r>
      <rPr>
        <sz val="8"/>
        <rFont val="Arial MT"/>
        <family val="2"/>
      </rPr>
      <t>LIMPEZA DE FOSSA SEPTICA</t>
    </r>
  </si>
  <si>
    <r>
      <rPr>
        <sz val="8"/>
        <rFont val="Arial MT"/>
        <family val="2"/>
      </rPr>
      <t>16.80.095</t>
    </r>
  </si>
  <si>
    <r>
      <rPr>
        <sz val="8"/>
        <rFont val="Arial MT"/>
        <family val="2"/>
      </rPr>
      <t>LIMPEZA DE SUMIDOURO POR VIAGEM DE 7 M3</t>
    </r>
  </si>
  <si>
    <r>
      <rPr>
        <sz val="8"/>
        <rFont val="Arial MT"/>
        <family val="2"/>
      </rPr>
      <t>VG</t>
    </r>
  </si>
  <si>
    <r>
      <rPr>
        <sz val="8"/>
        <rFont val="Arial MT"/>
        <family val="2"/>
      </rPr>
      <t>16.80.097</t>
    </r>
  </si>
  <si>
    <r>
      <rPr>
        <sz val="8"/>
        <rFont val="Arial MT"/>
        <family val="2"/>
      </rPr>
      <t>CAÇAMBA DE 4M3 PARA RETIRADA DE ENTULHO</t>
    </r>
  </si>
  <si>
    <r>
      <rPr>
        <sz val="8"/>
        <rFont val="Arial MT"/>
        <family val="2"/>
      </rPr>
      <t>16.80.098</t>
    </r>
  </si>
  <si>
    <r>
      <rPr>
        <sz val="8"/>
        <rFont val="Arial MT"/>
        <family val="2"/>
      </rPr>
      <t>RETIRADA DE ENTULHO</t>
    </r>
  </si>
  <si>
    <r>
      <rPr>
        <sz val="8"/>
        <rFont val="Arial MT"/>
        <family val="2"/>
      </rPr>
      <t>16.80.099</t>
    </r>
  </si>
  <si>
    <r>
      <rPr>
        <sz val="8"/>
        <rFont val="Arial MT"/>
        <family val="2"/>
      </rPr>
      <t>SERVICOS COMPLEMENTARES - CONSERVACAO</t>
    </r>
  </si>
  <si>
    <r>
      <rPr>
        <sz val="8"/>
        <rFont val="Arial MT"/>
        <family val="2"/>
      </rPr>
      <t>16.80.100</t>
    </r>
  </si>
  <si>
    <r>
      <rPr>
        <sz val="8"/>
        <rFont val="Arial MT"/>
        <family val="2"/>
      </rPr>
      <t>16.80.104</t>
    </r>
  </si>
  <si>
    <r>
      <rPr>
        <sz val="8"/>
        <rFont val="Arial MT"/>
        <family val="2"/>
      </rPr>
      <t>16.80.110</t>
    </r>
  </si>
  <si>
    <r>
      <rPr>
        <sz val="8"/>
        <rFont val="Arial MT"/>
        <family val="2"/>
      </rPr>
      <t>LIMPEZA DE PISO CERAMICO / PORCELANATO COM VASSOURA A SECO.</t>
    </r>
  </si>
  <si>
    <r>
      <rPr>
        <sz val="8"/>
        <rFont val="Arial MT"/>
        <family val="2"/>
      </rPr>
      <t>16.80.111</t>
    </r>
  </si>
  <si>
    <r>
      <rPr>
        <sz val="8"/>
        <rFont val="Arial MT"/>
        <family val="2"/>
      </rPr>
      <t>LIMPEZA DE PISO CERAMICO / PORCELANATO COM PANO UMIDO.</t>
    </r>
  </si>
  <si>
    <r>
      <rPr>
        <sz val="8"/>
        <rFont val="Arial MT"/>
        <family val="2"/>
      </rPr>
      <t>16.80.112</t>
    </r>
  </si>
  <si>
    <r>
      <rPr>
        <sz val="8"/>
        <rFont val="Arial MT"/>
        <family val="2"/>
      </rPr>
      <t>LIMPEZA DE PISO CERAMICO /  PORCELANATO COM DETERGENTE NEUTRO E ESCOVAÇAO MANUAL.</t>
    </r>
  </si>
  <si>
    <r>
      <rPr>
        <sz val="8"/>
        <rFont val="Arial MT"/>
        <family val="2"/>
      </rPr>
      <t>16.80.113</t>
    </r>
  </si>
  <si>
    <r>
      <rPr>
        <sz val="8"/>
        <rFont val="Arial MT"/>
        <family val="2"/>
      </rPr>
      <t>LIMPEZA DE PISO CERAMICO / PEDRAS RUSTICAS COM ACIDO MURIATICO.</t>
    </r>
  </si>
  <si>
    <r>
      <rPr>
        <sz val="8"/>
        <rFont val="Arial MT"/>
        <family val="2"/>
      </rPr>
      <t>16.80.114</t>
    </r>
  </si>
  <si>
    <r>
      <rPr>
        <sz val="8"/>
        <rFont val="Arial MT"/>
        <family val="2"/>
      </rPr>
      <t>LIMPEZA DE REVESTIMENTO CERAMICO EM PAREDE COM PANO UMIDO</t>
    </r>
  </si>
  <si>
    <r>
      <rPr>
        <sz val="8"/>
        <rFont val="Arial MT"/>
        <family val="2"/>
      </rPr>
      <t>16.80.115</t>
    </r>
  </si>
  <si>
    <r>
      <rPr>
        <sz val="8"/>
        <rFont val="Arial MT"/>
        <family val="2"/>
      </rPr>
      <t>LIMPEZA DE REVESTIMENTO CERAMICO EM PAREDE COM DETERGENTE NEUTRO E ESCOVAÇAO MANUAL.</t>
    </r>
  </si>
  <si>
    <r>
      <rPr>
        <sz val="8"/>
        <rFont val="Arial MT"/>
        <family val="2"/>
      </rPr>
      <t>16.80.116</t>
    </r>
  </si>
  <si>
    <r>
      <rPr>
        <sz val="8"/>
        <rFont val="Arial MT"/>
        <family val="2"/>
      </rPr>
      <t>LIMPEZA DE REVESTIMENTO CERAMICO EM PAREDE COM ACIDO MURIATICO.</t>
    </r>
  </si>
  <si>
    <r>
      <rPr>
        <sz val="8"/>
        <rFont val="Arial MT"/>
        <family val="2"/>
      </rPr>
      <t>16.80.117</t>
    </r>
  </si>
  <si>
    <r>
      <rPr>
        <sz val="8"/>
        <rFont val="Arial MT"/>
        <family val="2"/>
      </rPr>
      <t>LIMPEZA DE PISO DE LADRILHO HIDRAULICO COM PANO UMIDO.</t>
    </r>
  </si>
  <si>
    <r>
      <rPr>
        <sz val="8"/>
        <rFont val="Arial MT"/>
        <family val="2"/>
      </rPr>
      <t>16.80.118</t>
    </r>
  </si>
  <si>
    <r>
      <rPr>
        <sz val="8"/>
        <rFont val="Arial MT"/>
        <family val="2"/>
      </rPr>
      <t>LIMPEZA DE PISO DE MARMORE / GRANITO COM  DETERGENTE NEUTRO E ESCOVAÇAO MANUAL.</t>
    </r>
  </si>
  <si>
    <r>
      <rPr>
        <sz val="8"/>
        <rFont val="Arial MT"/>
        <family val="2"/>
      </rPr>
      <t>16.80.119</t>
    </r>
  </si>
  <si>
    <r>
      <rPr>
        <sz val="8"/>
        <rFont val="Arial MT"/>
        <family val="2"/>
      </rPr>
      <t>LIMPEZA DE CONTRAPISO COM VASSOURA A SECO.</t>
    </r>
  </si>
  <si>
    <r>
      <rPr>
        <sz val="8"/>
        <rFont val="Arial MT"/>
        <family val="2"/>
      </rPr>
      <t>16.80.120</t>
    </r>
  </si>
  <si>
    <r>
      <rPr>
        <sz val="8"/>
        <rFont val="Arial MT"/>
        <family val="2"/>
      </rPr>
      <t>LIMPEZA DE LADRILHO HIDRAULICO EM PAREDE COM PANO UMIDO.</t>
    </r>
  </si>
  <si>
    <r>
      <rPr>
        <sz val="8"/>
        <rFont val="Arial MT"/>
        <family val="2"/>
      </rPr>
      <t>16.80.121</t>
    </r>
  </si>
  <si>
    <r>
      <rPr>
        <sz val="8"/>
        <rFont val="Arial MT"/>
        <family val="2"/>
      </rPr>
      <t>LIMPEZA DE MARMORE / GRANITO EM PAREDE COM DETERGENTE NEUTRO E ESCOVAÇAO MANUAL.</t>
    </r>
  </si>
  <si>
    <r>
      <rPr>
        <sz val="8"/>
        <rFont val="Arial MT"/>
        <family val="2"/>
      </rPr>
      <t>16.80.122</t>
    </r>
  </si>
  <si>
    <r>
      <rPr>
        <sz val="8"/>
        <rFont val="Arial MT"/>
        <family val="2"/>
      </rPr>
      <t>LIMPEZA DE SUPERFICIE DE PISO COM JATO  AGUA FRIA DE ALTA PRESSAO.</t>
    </r>
  </si>
  <si>
    <r>
      <rPr>
        <sz val="8"/>
        <rFont val="Arial MT"/>
        <family val="2"/>
      </rPr>
      <t>16.80.123</t>
    </r>
  </si>
  <si>
    <r>
      <rPr>
        <sz val="8"/>
        <rFont val="Arial MT"/>
        <family val="2"/>
      </rPr>
      <t>LIMPEZA DE PIA INOX COM BANCADA DE PEDRA MARMORE / GRANITO INCLUSIVE METAIS .</t>
    </r>
  </si>
  <si>
    <r>
      <rPr>
        <sz val="8"/>
        <rFont val="Arial MT"/>
        <family val="2"/>
      </rPr>
      <t>16.80.124</t>
    </r>
  </si>
  <si>
    <r>
      <rPr>
        <sz val="8"/>
        <rFont val="Arial MT"/>
        <family val="2"/>
      </rPr>
      <t>LIMPEZA DE TANQUE / LAVATORIO DE LOUÇA ISOLADO  INCLUSIVE METAIS</t>
    </r>
  </si>
  <si>
    <r>
      <rPr>
        <sz val="8"/>
        <rFont val="Arial MT"/>
        <family val="2"/>
      </rPr>
      <t>16.80.125</t>
    </r>
  </si>
  <si>
    <r>
      <rPr>
        <sz val="8"/>
        <rFont val="Arial MT"/>
        <family val="2"/>
      </rPr>
      <t>LIMPEZA DE LAVATORIO DE LOUÇA COM BANCADA DE PEDRA MARMORE / GRANITO INCLUSIVE METAIS</t>
    </r>
  </si>
  <si>
    <r>
      <rPr>
        <sz val="8"/>
        <rFont val="Arial MT"/>
        <family val="2"/>
      </rPr>
      <t>16.80.126</t>
    </r>
  </si>
  <si>
    <r>
      <rPr>
        <sz val="8"/>
        <rFont val="Arial MT"/>
        <family val="2"/>
      </rPr>
      <t>LIMPEZA DE BACIA SANITARIA /  BIDE /  MICTORIO  LOUÇA / INOX INCLUSIVE METAIS</t>
    </r>
  </si>
  <si>
    <r>
      <rPr>
        <sz val="8"/>
        <rFont val="Arial MT"/>
        <family val="2"/>
      </rPr>
      <t>16.80.127</t>
    </r>
  </si>
  <si>
    <r>
      <rPr>
        <sz val="8"/>
        <rFont val="Arial MT"/>
        <family val="2"/>
      </rPr>
      <t>LIMPEZA DE BANCADA DE PEDRA MARMORE / GRANITO.</t>
    </r>
  </si>
  <si>
    <r>
      <rPr>
        <sz val="8"/>
        <rFont val="Arial MT"/>
        <family val="2"/>
      </rPr>
      <t>16.80.128</t>
    </r>
  </si>
  <si>
    <r>
      <rPr>
        <sz val="8"/>
        <rFont val="Arial MT"/>
        <family val="2"/>
      </rPr>
      <t>LIMPEZA DE JANELA INTEIRAMENTE LAMINA  DE VIDRO.</t>
    </r>
  </si>
  <si>
    <r>
      <rPr>
        <sz val="8"/>
        <rFont val="Arial MT"/>
        <family val="2"/>
      </rPr>
      <t>16.80.129</t>
    </r>
  </si>
  <si>
    <r>
      <rPr>
        <sz val="8"/>
        <rFont val="Arial MT"/>
        <family val="2"/>
      </rPr>
      <t>LIMPEZA DE JANELA DE VIDRO COM CAIXILHO EM AÇO/ALUMINIO/PVC.</t>
    </r>
  </si>
  <si>
    <r>
      <rPr>
        <sz val="8"/>
        <rFont val="Arial MT"/>
        <family val="2"/>
      </rPr>
      <t>16.80.130</t>
    </r>
  </si>
  <si>
    <r>
      <rPr>
        <sz val="8"/>
        <rFont val="Arial MT"/>
        <family val="2"/>
      </rPr>
      <t>LIMPEZA DE PORTA DE MADEIRA COM PANO UMIDO INCLUSIVE METAIS E GUARNIÇOES</t>
    </r>
  </si>
  <si>
    <r>
      <rPr>
        <sz val="8"/>
        <rFont val="Arial MT"/>
        <family val="2"/>
      </rPr>
      <t>16.80.131</t>
    </r>
  </si>
  <si>
    <r>
      <rPr>
        <sz val="8"/>
        <rFont val="Arial MT"/>
        <family val="2"/>
      </rPr>
      <t>LIMPEZA DE PORTA INTEIRAMENTE LAMINA DE VIDRO.</t>
    </r>
  </si>
  <si>
    <r>
      <rPr>
        <sz val="8"/>
        <rFont val="Arial MT"/>
        <family val="2"/>
      </rPr>
      <t>16.80.132</t>
    </r>
  </si>
  <si>
    <r>
      <rPr>
        <sz val="8"/>
        <rFont val="Arial MT"/>
        <family val="2"/>
      </rPr>
      <t>LIMPEZA DE PORTA EM AÇO / ALUMINIO.</t>
    </r>
  </si>
  <si>
    <r>
      <rPr>
        <sz val="8"/>
        <rFont val="Arial MT"/>
        <family val="2"/>
      </rPr>
      <t>16.80.133</t>
    </r>
  </si>
  <si>
    <r>
      <rPr>
        <sz val="8"/>
        <rFont val="Arial MT"/>
        <family val="2"/>
      </rPr>
      <t>LIMPEZA DE PORTA DE VIDRO COM CAIXILHO EM AÇO / ALUMINIO / PVC.</t>
    </r>
  </si>
  <si>
    <r>
      <rPr>
        <sz val="8"/>
        <rFont val="Arial MT"/>
        <family val="2"/>
      </rPr>
      <t>16.80.134</t>
    </r>
  </si>
  <si>
    <r>
      <rPr>
        <sz val="8"/>
        <rFont val="Arial MT"/>
        <family val="2"/>
      </rPr>
      <t>LIMPEZA DE CAIXA DE GORDURA  /  PASSAGEM INCLUSIVE REASSENTAMENTO DE TAMPA COM ARGAMASSA</t>
    </r>
  </si>
  <si>
    <r>
      <rPr>
        <sz val="8"/>
        <rFont val="Arial MT"/>
        <family val="2"/>
      </rPr>
      <t>16.80.135</t>
    </r>
  </si>
  <si>
    <r>
      <rPr>
        <sz val="8"/>
        <rFont val="Arial MT"/>
        <family val="2"/>
      </rPr>
      <t>LIMPEZA MANUAL DE SUPERFICIE DE PISO  E PAREDE COM SUJIDADE DE TINTA / LUBRIFICANTE / GORDURA</t>
    </r>
  </si>
  <si>
    <r>
      <rPr>
        <sz val="8"/>
        <rFont val="Arial MT"/>
        <family val="2"/>
      </rPr>
      <t>16.80.136</t>
    </r>
  </si>
  <si>
    <r>
      <rPr>
        <sz val="8"/>
        <rFont val="Arial MT"/>
        <family val="2"/>
      </rPr>
      <t>LIMPEZA E MANUTENÇAO DE AREA DE JARDINAGEM COM REPOSIÇAO TERRA VEGETAL CAMADA DE 5CM.</t>
    </r>
  </si>
  <si>
    <r>
      <rPr>
        <sz val="8"/>
        <rFont val="Arial MT"/>
        <family val="2"/>
      </rPr>
      <t>16.80.137</t>
    </r>
  </si>
  <si>
    <r>
      <rPr>
        <sz val="8"/>
        <rFont val="Arial MT"/>
        <family val="2"/>
      </rPr>
      <t>DESOBSTRUÇAO COM LIMPEZA MANUAL DE TUBULAÇAO ENTRE CAIXAS DE PASSAGEM</t>
    </r>
  </si>
  <si>
    <r>
      <rPr>
        <sz val="8"/>
        <rFont val="Arial MT"/>
        <family val="2"/>
      </rPr>
      <t>16.80.138</t>
    </r>
  </si>
  <si>
    <r>
      <rPr>
        <sz val="8"/>
        <rFont val="Arial MT"/>
        <family val="2"/>
      </rPr>
      <t>DESOBSTRUÇAO COM LIMPEZA MANUAL DE  TUBULAÇAO REDE ESGOTO</t>
    </r>
  </si>
  <si>
    <r>
      <rPr>
        <sz val="8"/>
        <rFont val="Arial MT"/>
        <family val="2"/>
      </rPr>
      <t>16.80.139</t>
    </r>
  </si>
  <si>
    <r>
      <rPr>
        <sz val="8"/>
        <rFont val="Arial MT"/>
        <family val="2"/>
      </rPr>
      <t>DESOBSTRUÇAO COM LIMPEZA MANUAL DE  TUBULAÇAO REDE PLUVIAL</t>
    </r>
  </si>
  <si>
    <r>
      <rPr>
        <sz val="8"/>
        <rFont val="Arial MT"/>
        <family val="2"/>
      </rPr>
      <t>16.85.048</t>
    </r>
  </si>
  <si>
    <r>
      <rPr>
        <sz val="8"/>
        <rFont val="Arial MT"/>
        <family val="2"/>
      </rPr>
      <t>LAJE DE PROTECAO DE 2,00X2,00 M</t>
    </r>
  </si>
  <si>
    <r>
      <rPr>
        <sz val="8"/>
        <rFont val="Arial MT"/>
        <family val="2"/>
      </rPr>
      <t>16.85.049</t>
    </r>
  </si>
  <si>
    <r>
      <rPr>
        <sz val="8"/>
        <rFont val="Arial MT"/>
        <family val="2"/>
      </rPr>
      <t>ABRIGO DE POCO EM ALVENARIA DE 1,00X1,00X0,60 M C/ TAMPA METALICA</t>
    </r>
  </si>
  <si>
    <r>
      <rPr>
        <sz val="8"/>
        <rFont val="Arial MT"/>
        <family val="2"/>
      </rPr>
      <t>16.85.060</t>
    </r>
  </si>
  <si>
    <r>
      <rPr>
        <sz val="8"/>
        <rFont val="Arial MT"/>
        <family val="2"/>
      </rPr>
      <t>CJ MOTOR BOMBA SUBMERSO 1HP EXTR 700 A 2000 L/H A M 120 A 80MCA</t>
    </r>
  </si>
  <si>
    <r>
      <rPr>
        <sz val="8"/>
        <rFont val="Arial MT"/>
        <family val="2"/>
      </rPr>
      <t>16.85.061</t>
    </r>
  </si>
  <si>
    <r>
      <rPr>
        <sz val="8"/>
        <rFont val="Arial MT"/>
        <family val="2"/>
      </rPr>
      <t>CJ MOTOR BOMBA SUBMERSO 1,5HP EXTR 1700 A 2600 L/H A M 140 A 80 MCA</t>
    </r>
  </si>
  <si>
    <r>
      <rPr>
        <sz val="8"/>
        <rFont val="Arial MT"/>
        <family val="2"/>
      </rPr>
      <t>16.85.062</t>
    </r>
  </si>
  <si>
    <r>
      <rPr>
        <sz val="8"/>
        <rFont val="Arial MT"/>
        <family val="2"/>
      </rPr>
      <t>CJ MOTOR BOMBA SUBMERSO 2HP EXTR 2200 A 4000 L/H A M 160 A 100MCA</t>
    </r>
  </si>
  <si>
    <r>
      <rPr>
        <sz val="8"/>
        <rFont val="Arial MT"/>
        <family val="2"/>
      </rPr>
      <t>16.85.063</t>
    </r>
  </si>
  <si>
    <r>
      <rPr>
        <sz val="8"/>
        <rFont val="Arial MT"/>
        <family val="2"/>
      </rPr>
      <t>CJ MOTOR BOMBA SUBMERSO 3HP EXTR 2600 A 4900 L/H A M 160 A 100MCA</t>
    </r>
  </si>
  <si>
    <r>
      <rPr>
        <sz val="8"/>
        <rFont val="Arial MT"/>
        <family val="2"/>
      </rPr>
      <t>16.85.064</t>
    </r>
  </si>
  <si>
    <r>
      <rPr>
        <sz val="8"/>
        <rFont val="Arial MT"/>
        <family val="2"/>
      </rPr>
      <t>CJ MOTOR BOMBA SUBMERSO 5HP EXTR 3000 A 5700 L/H A M 180 A 100MCA</t>
    </r>
  </si>
  <si>
    <r>
      <rPr>
        <sz val="8"/>
        <rFont val="Arial MT"/>
        <family val="2"/>
      </rPr>
      <t>16.85.080</t>
    </r>
  </si>
  <si>
    <r>
      <rPr>
        <sz val="8"/>
        <rFont val="Arial MT"/>
        <family val="2"/>
      </rPr>
      <t>CABO FLEXIVEL DE COBRE MULTIPOLAR PP 3x16 MM2 0,6/1KV (ISOLAÇAO NAO HALOGENADO)</t>
    </r>
  </si>
  <si>
    <r>
      <rPr>
        <sz val="8"/>
        <rFont val="Arial MT"/>
        <family val="2"/>
      </rPr>
      <t>16.85.081</t>
    </r>
  </si>
  <si>
    <r>
      <rPr>
        <sz val="8"/>
        <rFont val="Arial MT"/>
        <family val="2"/>
      </rPr>
      <t>CABO FLEXIVEL DE COBRE MULTIPOLAR PP 3x10 MM2 0,6/1KV (ISOLAÇAO NAO HALOGENADO)</t>
    </r>
  </si>
  <si>
    <r>
      <rPr>
        <sz val="8"/>
        <rFont val="Arial MT"/>
        <family val="2"/>
      </rPr>
      <t>16.85.082</t>
    </r>
  </si>
  <si>
    <r>
      <rPr>
        <sz val="8"/>
        <rFont val="Arial MT"/>
        <family val="2"/>
      </rPr>
      <t>CABO FLEXIVEL DE COBRE MULTIPOLAR PP 3x6 MM2 0,6/1KV (ISOLAÇAO NAO HALOGENADO)</t>
    </r>
  </si>
  <si>
    <r>
      <rPr>
        <sz val="8"/>
        <rFont val="Arial MT"/>
        <family val="2"/>
      </rPr>
      <t>16.85.083</t>
    </r>
  </si>
  <si>
    <r>
      <rPr>
        <sz val="8"/>
        <rFont val="Arial MT"/>
        <family val="2"/>
      </rPr>
      <t>CABO FLEXIVEL DE COBRE MULTIPOLAR PP 3x4 MM2 0,6/1KV (ISOLAÇAO NAO HALOGENADO)</t>
    </r>
  </si>
  <si>
    <r>
      <rPr>
        <sz val="8"/>
        <rFont val="Arial MT"/>
        <family val="2"/>
      </rPr>
      <t>16.85.084</t>
    </r>
  </si>
  <si>
    <r>
      <rPr>
        <sz val="8"/>
        <rFont val="Arial MT"/>
        <family val="2"/>
      </rPr>
      <t>CABO FLEXIVEL DE COBRE MULTIPOLAR PP 3x2,5 MM2  0,6/1KV  (ISOLAÇAO NAO HALOGENADO)</t>
    </r>
  </si>
  <si>
    <r>
      <rPr>
        <sz val="8"/>
        <rFont val="Arial MT"/>
        <family val="2"/>
      </rPr>
      <t>16.85.085</t>
    </r>
  </si>
  <si>
    <r>
      <rPr>
        <sz val="8"/>
        <rFont val="Arial MT"/>
        <family val="2"/>
      </rPr>
      <t>CABO FLEXIVEL DE COBRE MULTIPOLAR PP 3x1,5 mm2  0,6/1KV  (ISOLAÇAO NAO HALOGENADO)</t>
    </r>
  </si>
  <si>
    <r>
      <rPr>
        <sz val="8"/>
        <rFont val="Arial MT"/>
        <family val="2"/>
      </rPr>
      <t>16.85.099</t>
    </r>
  </si>
  <si>
    <r>
      <rPr>
        <sz val="8"/>
        <rFont val="Arial MT"/>
        <family val="2"/>
      </rPr>
      <t>SERVIÇOS POÇO TUBULAR PROFUNDO - CONSERVACAO</t>
    </r>
  </si>
  <si>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</si>
  <si>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</si>
  <si>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</si>
  <si>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</si>
  <si>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</si>
  <si>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</si>
  <si>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</si>
  <si>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</si>
  <si>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</si>
  <si>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</si>
  <si>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</si>
  <si>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</si>
  <si>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</si>
  <si>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ARRASAMENTO MECÂNICO DE ESTACA METÁLICA, PERFIL LAMINADO TIPO  I  FAMÍLIA 250. AF_05/2021</t>
  </si>
  <si>
    <t>CORTE E DOBRA DE AÇO CA-50, DIÂMETRO DE 32 MM. AF_06/2022</t>
  </si>
  <si>
    <t>PONTEIRAS DE PROTEÇÃO DE PONTAS E VERGALHÕES EXPOSTOS EM FUNDAÇÕES. AF_03/2024</t>
  </si>
  <si>
    <t>% PARCIAL</t>
  </si>
  <si>
    <t>Imposto Sobre Serviços de Qualquer Natureza, conforme Lei Municipal</t>
  </si>
  <si>
    <t>CPRB</t>
  </si>
  <si>
    <t>ONERADO</t>
  </si>
  <si>
    <t xml:space="preserve">RETIRADA DE PLACA AEREA                                                        </t>
  </si>
  <si>
    <t xml:space="preserve">REPARO DE GUARDA CORPO METALICO                                                </t>
  </si>
  <si>
    <t>DEZEMBRO /2023</t>
  </si>
  <si>
    <t>ABRIL/2024</t>
  </si>
  <si>
    <t>MAIO/2024</t>
  </si>
  <si>
    <t>JUNHO 2024</t>
  </si>
  <si>
    <t>JULHO/2024</t>
  </si>
  <si>
    <t>AGOSTO/2024</t>
  </si>
  <si>
    <t>SETEMBRO/2024</t>
  </si>
  <si>
    <t>OUTUBRO/2024</t>
  </si>
  <si>
    <t>ESTRUTURA METÁLICA</t>
  </si>
  <si>
    <t>SPDA</t>
  </si>
  <si>
    <t>REDE DE DADOS</t>
  </si>
  <si>
    <t>OBJETO</t>
  </si>
  <si>
    <t>ADMINISTRAÇÃO LOCAL</t>
  </si>
  <si>
    <t>PECAS DE MADEIRA MACICA</t>
  </si>
  <si>
    <t>TOTEM INFORMATIVO</t>
  </si>
  <si>
    <t>PAVIMENTACAO ASFALTICA</t>
  </si>
  <si>
    <t>BC-24 BANCO DE CONCRETO PRE-FABRICADO (L=115CM)</t>
  </si>
  <si>
    <t>IHD.23 - LASTRO DE BRITA E PÓ DE PEDRA</t>
  </si>
  <si>
    <t>BB-02 BEBEDOURO ACESSÍVEL ÁGUA REFRIGERADA PRESSÃO MÍNIMA 8MCA - FORNECIDO E INSTALADO</t>
  </si>
  <si>
    <t>INSTALAÇÃO DE CATRACA ELETRÔNICA</t>
  </si>
  <si>
    <t>CHAPA EM INOX</t>
  </si>
  <si>
    <t>TUBO, PVC, SOLDÁVEL, DN 32MM, INSTALADO EM RAMAL DE DISTRIBUIÇÃO DE ÁGUA - FORNECIMENTO E INSTALAÇÃO. AF_06/2022</t>
  </si>
  <si>
    <t>INSERTS EM CANTONEIRAS OU CHAPA AÇO A-36 P/SOLIDARIZAÇÃO DE VIGAS E PILARES</t>
  </si>
  <si>
    <t>VB.02 - TELA TIPO DEPLOYEE PARA REFORÇO DE ALVENARIA</t>
  </si>
  <si>
    <t>HA.01 - CAIXA DE LIGAÇÃO OU INSPEÇÃO - TAMPA DE CONCRETO</t>
  </si>
  <si>
    <t>TUBO, PVC, SOLDÁVEL, DN 50MM, INSTALADO EM PRUMADA DE ÁGUA - FORNECIMENTO E INSTALAÇÃO. AF_06/2022</t>
  </si>
  <si>
    <t>MG.14 - MÃO FRANCESA DE FERRO PERFILADO</t>
  </si>
  <si>
    <t>RAMPA DE ACESSIBILIDADE EM CONCRETO MOLDADO IN LOCO, EM CALÇADA NOVA COM LARGURA MENOR À 3,00 M, FCK MPA, COM PISO PODOTÁTIL. AF_03/2024</t>
  </si>
  <si>
    <t>LIMPEZA SIMPLES EM CALHAS METALICAS</t>
  </si>
  <si>
    <t>m2</t>
  </si>
  <si>
    <t>LAMPADA BULBO LED  &lt;= 13W ROSCA E 27  BIVOLT. TEMPERATURA COR 3000ºK.</t>
  </si>
  <si>
    <t>DPS - DISPOSITIVO PROTECAO CONTRA SURTOS (ENERGIA)</t>
  </si>
  <si>
    <t>TUBO, PVC, SOLDÁVEL, DN 25MM, INSTALADO EM PRUMADA DE ÁGUA - FORNECIMENTO E INSTALAÇÃO. AF_06/2022</t>
  </si>
  <si>
    <t>EQUIPE TÉCNICA</t>
  </si>
  <si>
    <t>HORAS</t>
  </si>
  <si>
    <t>X</t>
  </si>
  <si>
    <t>COMP.</t>
  </si>
  <si>
    <t xml:space="preserve">INFRAESTRUTURA </t>
  </si>
  <si>
    <t xml:space="preserve">MOVIMENTAÇÃO DE TERRA </t>
  </si>
  <si>
    <t>MURO DE CONTENÇÃO</t>
  </si>
  <si>
    <t>02.02.103</t>
  </si>
  <si>
    <t xml:space="preserve">TOTAL </t>
  </si>
  <si>
    <t xml:space="preserve">VOLUME ESCAVADO </t>
  </si>
  <si>
    <t xml:space="preserve">VOLUME REATERRO </t>
  </si>
  <si>
    <t>TX EMP.</t>
  </si>
  <si>
    <t>-</t>
  </si>
  <si>
    <t>ÁREA</t>
  </si>
  <si>
    <t>SAPATA</t>
  </si>
  <si>
    <t>LARG.</t>
  </si>
  <si>
    <t xml:space="preserve">DESCONTO DO TUBO </t>
  </si>
  <si>
    <t>BLOCO AMPLIAÇÃO</t>
  </si>
  <si>
    <t>FUNDAÇÃO</t>
  </si>
  <si>
    <t>BLOCO NOVO - BLOCOS</t>
  </si>
  <si>
    <t>BLOCO NOVO - VIGAS</t>
  </si>
  <si>
    <t xml:space="preserve">BLOCO NOVO - PILARES </t>
  </si>
  <si>
    <t>QUANT</t>
  </si>
  <si>
    <t>LADOS</t>
  </si>
  <si>
    <t xml:space="preserve">FACHADA </t>
  </si>
  <si>
    <t>ESTRUTURAS DE CONCRETO ARMADO</t>
  </si>
  <si>
    <t>LAJE SOBRE O SOLO</t>
  </si>
  <si>
    <t>16.48.031</t>
  </si>
  <si>
    <t>16.48.035</t>
  </si>
  <si>
    <t>BLOCO NOVO - PILARES</t>
  </si>
  <si>
    <t>BLOCO NOVO - LAJE</t>
  </si>
  <si>
    <t xml:space="preserve">BLOCO NOVO - VIGAS </t>
  </si>
  <si>
    <t>BLOCO NOVO - RAMPA</t>
  </si>
  <si>
    <t>BLOCO NOVO</t>
  </si>
  <si>
    <t>TX KG/M2</t>
  </si>
  <si>
    <t>AMPLIAÇÃO</t>
  </si>
  <si>
    <t xml:space="preserve">COBERTURA NOVA </t>
  </si>
  <si>
    <t>07.03.138</t>
  </si>
  <si>
    <t>IMPERMEABILIZAÇÕES</t>
  </si>
  <si>
    <t>COBERTURA 2</t>
  </si>
  <si>
    <t xml:space="preserve">CALHA </t>
  </si>
  <si>
    <t>FECHAMENTOS EM ALVENARIA</t>
  </si>
  <si>
    <t>PAREDE DIVISORIAS BANHEIRO</t>
  </si>
  <si>
    <t>ESPESSURA</t>
  </si>
  <si>
    <t xml:space="preserve">ÁREA </t>
  </si>
  <si>
    <t xml:space="preserve">LADOS </t>
  </si>
  <si>
    <t>09.02.053</t>
  </si>
  <si>
    <t xml:space="preserve">CLIMATIZAÇÃO </t>
  </si>
  <si>
    <t>16.08.028</t>
  </si>
  <si>
    <t>08.10.045</t>
  </si>
  <si>
    <t>INSTALAÇÕES HIDRÁULICAS - REDE DE ESGOTO</t>
  </si>
  <si>
    <t>INSTALAÇÕES HIDRÁULICAS - REDE DE ÁGUA FRIA</t>
  </si>
  <si>
    <t>INSTALAÇÕES HIDRÁULICAS - REDE DE CAPTAÇÃO DE ÁGUAS PLUVIAIS</t>
  </si>
  <si>
    <t>16.05.075</t>
  </si>
  <si>
    <t>ACABAMENTOS</t>
  </si>
  <si>
    <t xml:space="preserve">PISOS </t>
  </si>
  <si>
    <t xml:space="preserve">PAREDES </t>
  </si>
  <si>
    <t>FACHADA</t>
  </si>
  <si>
    <t>UNID</t>
  </si>
  <si>
    <t>SANITARIO</t>
  </si>
  <si>
    <t>SALA DE AULA</t>
  </si>
  <si>
    <t>VÃO</t>
  </si>
  <si>
    <t>SALAS DE AULA - ALA NOVA</t>
  </si>
  <si>
    <t xml:space="preserve">DESCONTO DE VÃOS </t>
  </si>
  <si>
    <t>SALA DE AULA 1 - ALA NOVA</t>
  </si>
  <si>
    <t>SALA DE AULA 2 - ALA NOVA</t>
  </si>
  <si>
    <t>SALAS DE AULA</t>
  </si>
  <si>
    <t xml:space="preserve">ESCOLA </t>
  </si>
  <si>
    <t xml:space="preserve">PINTURA EM FORRO </t>
  </si>
  <si>
    <t>PORTAS E JANELAS</t>
  </si>
  <si>
    <t xml:space="preserve">PORTAS </t>
  </si>
  <si>
    <t>13.06.077</t>
  </si>
  <si>
    <t xml:space="preserve">JANELAS </t>
  </si>
  <si>
    <t>Ja1</t>
  </si>
  <si>
    <t>Ja2</t>
  </si>
  <si>
    <t>Ja3</t>
  </si>
  <si>
    <t>P8v</t>
  </si>
  <si>
    <t>PM04</t>
  </si>
  <si>
    <t>COMBATE A INCÊNDIO</t>
  </si>
  <si>
    <t xml:space="preserve">LIMPEZA FINAL </t>
  </si>
  <si>
    <t>08.16.003</t>
  </si>
  <si>
    <t>08.80.018</t>
  </si>
  <si>
    <t>08.15.016</t>
  </si>
  <si>
    <t>BEBEDOURO</t>
  </si>
  <si>
    <t>PASSEIOS</t>
  </si>
  <si>
    <t>RAMPA</t>
  </si>
  <si>
    <t>PLAYGROUND</t>
  </si>
  <si>
    <t>08.17.081</t>
  </si>
  <si>
    <t>16.03.075</t>
  </si>
  <si>
    <t>16.03.301</t>
  </si>
  <si>
    <t>16.04.038</t>
  </si>
  <si>
    <t>CORRIMÃO</t>
  </si>
  <si>
    <t>06.03.100</t>
  </si>
  <si>
    <t>PORTÃO</t>
  </si>
  <si>
    <t>Pf7</t>
  </si>
  <si>
    <t>AMPLIAÇÃO DO CEI RITA DE CÁSSIA GOMES DENIG</t>
  </si>
  <si>
    <t>RUA DR. LOURENÇO DE SÁ ALBUQUERQUE, 70 - JARDIM BRASIL - ATIBAIA SP</t>
  </si>
  <si>
    <t>ARQº MARLON LIMA</t>
  </si>
  <si>
    <t>ARQUITETO E URBANISTA</t>
  </si>
  <si>
    <t>CAU / SP A96639-8</t>
  </si>
  <si>
    <t>MÊS 13</t>
  </si>
  <si>
    <t>MÊS 14</t>
  </si>
  <si>
    <t>MÊS 15</t>
  </si>
  <si>
    <t>MÊS 16</t>
  </si>
  <si>
    <t>MÊS 17</t>
  </si>
  <si>
    <t>MÊS 18</t>
  </si>
  <si>
    <t>MÊS 19</t>
  </si>
  <si>
    <t>MÊS 20</t>
  </si>
  <si>
    <t>MÊS 21</t>
  </si>
  <si>
    <t>MÊS 22</t>
  </si>
  <si>
    <t>MÊS 23</t>
  </si>
  <si>
    <t>MÊS 24</t>
  </si>
  <si>
    <t>MÊS 25</t>
  </si>
  <si>
    <t>MÊS 26</t>
  </si>
  <si>
    <t>MÊS 27</t>
  </si>
  <si>
    <t>MÊS 28</t>
  </si>
  <si>
    <t>MÊS 29</t>
  </si>
  <si>
    <t>MÊS 30</t>
  </si>
  <si>
    <t>MÊS 31</t>
  </si>
  <si>
    <t>MÊS 32</t>
  </si>
  <si>
    <t>MÊS 33</t>
  </si>
  <si>
    <t>MÊS 34</t>
  </si>
  <si>
    <t>MÊS 35</t>
  </si>
  <si>
    <t>MÊS 36</t>
  </si>
  <si>
    <t>VERIFICAÇÃO% TOTAL</t>
  </si>
  <si>
    <t>NOVEMBRO/2024</t>
  </si>
  <si>
    <r>
      <t xml:space="preserve">Descrição:
Para o tipo de obra </t>
    </r>
    <r>
      <rPr>
        <b/>
        <sz val="10"/>
        <color rgb="FF000000"/>
        <rFont val="Calibri"/>
        <family val="2"/>
        <charset val="1"/>
      </rPr>
      <t>“Construção de Edifícios”</t>
    </r>
    <r>
      <rPr>
        <sz val="10"/>
        <color rgb="FF000000"/>
        <rFont val="Calibri"/>
        <family val="2"/>
        <charset val="1"/>
      </rPr>
      <t xml:space="preserve"> enquadram-se: a construção: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r>
  </si>
  <si>
    <t>BDI FDE</t>
  </si>
  <si>
    <t>SEM DESONERAÇÃO</t>
  </si>
  <si>
    <t>SOLICITAÇÃO NÃO TIRAR O BDI</t>
  </si>
  <si>
    <t>LEIS SOCIAIS SINAPI - 115,54% - CDHU 128,23% - FDE 122% - SIURB EDIF - 156,70%</t>
  </si>
  <si>
    <r>
      <rPr>
        <b/>
        <sz val="12"/>
        <rFont val="Arial"/>
        <family val="2"/>
      </rPr>
      <t xml:space="preserve">TABELA DE PREÇOS
</t>
    </r>
    <r>
      <rPr>
        <b/>
        <sz val="10"/>
        <rFont val="Arial"/>
        <family val="2"/>
      </rPr>
      <t>Data Base 01/2025                                                                                               LS: 122 %          BDI:  23,00 %</t>
    </r>
  </si>
  <si>
    <t xml:space="preserve">Serviço           </t>
  </si>
  <si>
    <r>
      <rPr>
        <sz val="8"/>
        <rFont val="Arial MT"/>
        <family val="2"/>
      </rPr>
      <t>01.01.001</t>
    </r>
  </si>
  <si>
    <r>
      <rPr>
        <sz val="8"/>
        <rFont val="Arial MT"/>
        <family val="2"/>
      </rPr>
      <t>CORTE RASO, RECORTE E REMOÇÃO DE ÁRVORES  150CM&lt;DIAM&lt;250CM</t>
    </r>
  </si>
  <si>
    <r>
      <rPr>
        <sz val="8"/>
        <rFont val="Arial MT"/>
        <family val="2"/>
      </rPr>
      <t>CORTE RASO, RECORTE E REMOÇÃO DE ÁRVORES  250CM&lt;DIAM&lt;350CM</t>
    </r>
  </si>
  <si>
    <r>
      <rPr>
        <sz val="8"/>
        <rFont val="Arial MT"/>
        <family val="2"/>
      </rPr>
      <t>REMOÇAO DE RAIZES (DESTOCA) REMANESCENTE DE TRONCO DE ARVORE 150CM&lt;DIAM&lt;250CM</t>
    </r>
  </si>
  <si>
    <r>
      <rPr>
        <sz val="8"/>
        <rFont val="Arial MT"/>
        <family val="2"/>
      </rPr>
      <t>REMOÇAO DE RAIZES (DESTOCA) REMANESCENTE DE TRONCO DE ARVORE 250CM&lt;DIAM&lt;350CM</t>
    </r>
  </si>
  <si>
    <r>
      <rPr>
        <sz val="8"/>
        <rFont val="Arial MT"/>
        <family val="2"/>
      </rPr>
      <t xml:space="preserve">FORMA TUBO DE PAPELAO DIAMETRO DE 30CM COM GRAVATA E ESCORA DUAS
</t>
    </r>
    <r>
      <rPr>
        <sz val="8"/>
        <rFont val="Arial MT"/>
        <family val="2"/>
      </rPr>
      <t>DIREÇOES</t>
    </r>
  </si>
  <si>
    <r>
      <rPr>
        <sz val="8"/>
        <rFont val="Arial MT"/>
        <family val="2"/>
      </rPr>
      <t>FORNECIMENTO E MONTAGEM DE ESTRUTURA METALICA COM AÇO RESISTENTE A CORROSAO (ASTM A709/A588)</t>
    </r>
  </si>
  <si>
    <r>
      <rPr>
        <sz val="8"/>
        <rFont val="Arial MT"/>
        <family val="2"/>
      </rPr>
      <t>ELEMENTO VAZADO DE CONCRETO TIPO QUADRICULADO 25 FUROS  39X39X8CM NEOREX 19C</t>
    </r>
  </si>
  <si>
    <r>
      <rPr>
        <sz val="8"/>
        <rFont val="Arial MT"/>
        <family val="2"/>
      </rPr>
      <t>DIVISORIA DV-03 CR  SANITARIO / VESTIARIO FUNCIONARIOS USO EXCLUSIVO PADRÃO CRECHE</t>
    </r>
  </si>
  <si>
    <r>
      <rPr>
        <sz val="8"/>
        <rFont val="Arial MT"/>
        <family val="2"/>
      </rPr>
      <t>PM-84 PORTA SARRAFEADO MACIÇO P/BOXES L=82CM-COMPLETA</t>
    </r>
  </si>
  <si>
    <r>
      <rPr>
        <sz val="8"/>
        <rFont val="Arial MT"/>
        <family val="2"/>
      </rPr>
      <t>PRATELEIRA DE GRANILITE POLIDO ESPESSURA 40MM COR CINZA APLICADA NA BIBLIOTECA          USO EXCLUSIVO PADRAO CRECHE</t>
    </r>
  </si>
  <si>
    <r>
      <rPr>
        <sz val="8"/>
        <rFont val="Arial MT"/>
        <family val="2"/>
      </rPr>
      <t xml:space="preserve">BANCO COM ASSENTO DE CONCRETO ARMADO LISO DESEMPENADO COM PINTURA
</t>
    </r>
    <r>
      <rPr>
        <sz val="8"/>
        <rFont val="Arial MT"/>
        <family val="2"/>
      </rPr>
      <t>VERNIZ ACRÍLICO  ARMAÇAO ENGASTADA NA LAJE DE PISO E PILARETE BLOCO CONCRETO REVESTIDO</t>
    </r>
  </si>
  <si>
    <r>
      <rPr>
        <sz val="8"/>
        <rFont val="Arial MT"/>
        <family val="2"/>
      </rPr>
      <t>QE-38 TABELA DE BASQUETE INCLUSIVE GALVANIZAÇÃO A FOGO E PINTURA ESMALTE  FUNDACAO BROCA Ø 25CM</t>
    </r>
  </si>
  <si>
    <r>
      <rPr>
        <sz val="8"/>
        <rFont val="Arial MT"/>
        <family val="2"/>
      </rPr>
      <t xml:space="preserve">FORNECIMENTO E MONTAGEM DE ESTRUTURA METALICA COM AÇO RESISTENTE A
</t>
    </r>
    <r>
      <rPr>
        <sz val="8"/>
        <rFont val="Arial MT"/>
        <family val="2"/>
      </rPr>
      <t>CORROSAO (ASTM A709/A588)</t>
    </r>
  </si>
  <si>
    <r>
      <rPr>
        <sz val="8"/>
        <rFont val="Arial MT"/>
        <family val="2"/>
      </rPr>
      <t>TELHA GALVALUME / ACO GALV PINT 1 FACE PO/COIL-COATING TRAPEZ H=40MM E=0,80MM</t>
    </r>
  </si>
  <si>
    <r>
      <rPr>
        <sz val="8"/>
        <rFont val="Arial MT"/>
        <family val="2"/>
      </rPr>
      <t xml:space="preserve">RUFO DENTADO ACO GALV ACABAMENTO NATURAL E=0,80MM CORTE ACIMA DE
</t>
    </r>
    <r>
      <rPr>
        <sz val="8"/>
        <rFont val="Arial MT"/>
        <family val="2"/>
      </rPr>
      <t>600MM</t>
    </r>
  </si>
  <si>
    <r>
      <rPr>
        <sz val="8"/>
        <rFont val="Arial MT"/>
        <family val="2"/>
      </rPr>
      <t xml:space="preserve">RETIRADA DE TELHAS OND DE FIBRO-CIM/PLAST OU ALUM/PLANA PRE FAB -
</t>
    </r>
    <r>
      <rPr>
        <sz val="8"/>
        <rFont val="Arial MT"/>
        <family val="2"/>
      </rPr>
      <t>S/REAPROV</t>
    </r>
  </si>
  <si>
    <r>
      <rPr>
        <sz val="8"/>
        <rFont val="Arial MT"/>
        <family val="2"/>
      </rPr>
      <t>TELHA DE VIDRO TIPO FRANCESA PARA ILUMINAÇÃO</t>
    </r>
  </si>
  <si>
    <r>
      <rPr>
        <sz val="8"/>
        <rFont val="Arial MT"/>
        <family val="2"/>
      </rPr>
      <t xml:space="preserve">TUBO DE COBRE NBR13206 CLASSE "E" DN 15MM (1/2") AGUA QUENTE INCL
</t>
    </r>
    <r>
      <rPr>
        <sz val="8"/>
        <rFont val="Arial MT"/>
        <family val="2"/>
      </rPr>
      <t>CONEXOES</t>
    </r>
  </si>
  <si>
    <r>
      <rPr>
        <sz val="8"/>
        <rFont val="Arial MT"/>
        <family val="2"/>
      </rPr>
      <t xml:space="preserve">TUBO DE COBRE NBR13206 CLASSE "E" DN 35MM (1 1/4") AGUA QUENTE INCL
</t>
    </r>
    <r>
      <rPr>
        <sz val="8"/>
        <rFont val="Arial MT"/>
        <family val="2"/>
      </rPr>
      <t>CONEXOES</t>
    </r>
  </si>
  <si>
    <r>
      <rPr>
        <sz val="8"/>
        <rFont val="Arial MT"/>
        <family val="2"/>
      </rPr>
      <t xml:space="preserve">TUBO DE COBRE NBR13206 CLASSE "E" DN 15 MM (1/2") AGUA QUENTE INCL
</t>
    </r>
    <r>
      <rPr>
        <sz val="8"/>
        <rFont val="Arial MT"/>
        <family val="2"/>
      </rPr>
      <t>CONEXOES COM ISOLAÇAO TERMICA POLIETIL EXPANDIDO</t>
    </r>
  </si>
  <si>
    <r>
      <rPr>
        <sz val="8"/>
        <rFont val="Arial MT"/>
        <family val="2"/>
      </rPr>
      <t xml:space="preserve">TUBO DE COBRE NBR13206 CLASSE "E" DN 28 MM (1") AGUA QUENTE INCL
</t>
    </r>
    <r>
      <rPr>
        <sz val="8"/>
        <rFont val="Arial MT"/>
        <family val="2"/>
      </rPr>
      <t>CONEXOES COM ISOLAÇAO TERMICA POLIETIL EXPANDIDO</t>
    </r>
  </si>
  <si>
    <r>
      <rPr>
        <sz val="8"/>
        <rFont val="Arial MT"/>
        <family val="2"/>
      </rPr>
      <t>SISTEMA DE AQUECIMENTO SOLAR BOILER 1.500 LITROS AÇO INOX ALTA PRESSAO COM 18 PLACAS COLETORAS 185x85 CM FORNECIDO E INSTALADO  USO EXCLUSIVO PADRÃO PEROBAL</t>
    </r>
  </si>
  <si>
    <r>
      <rPr>
        <sz val="8"/>
        <rFont val="Arial MT"/>
        <family val="2"/>
      </rPr>
      <t>CAIXA SIFONADA DE PVC DN 100X150X50MM C/GRELHA PVC CROMADO</t>
    </r>
  </si>
  <si>
    <r>
      <rPr>
        <sz val="8"/>
        <rFont val="Arial MT"/>
        <family val="2"/>
      </rPr>
      <t xml:space="preserve">RUFO EM CHAPA GALV  N 26  E=0,50 MM  DESENVOLVIMENTO CONSULTAR
</t>
    </r>
    <r>
      <rPr>
        <sz val="8"/>
        <rFont val="Arial MT"/>
        <family val="2"/>
      </rPr>
      <t>DETALHE NO PE-ARQ</t>
    </r>
  </si>
  <si>
    <r>
      <rPr>
        <sz val="8"/>
        <rFont val="Arial MT"/>
        <family val="2"/>
      </rPr>
      <t xml:space="preserve">RUFO EM CHAPA GALV  N 24  E=0,65MM DESENVOLVIMENTO CONSULTAR DETALHE
</t>
    </r>
    <r>
      <rPr>
        <sz val="8"/>
        <rFont val="Arial MT"/>
        <family val="2"/>
      </rPr>
      <t>NO PE-ARQ</t>
    </r>
  </si>
  <si>
    <r>
      <rPr>
        <sz val="8"/>
        <rFont val="Arial MT"/>
        <family val="2"/>
      </rPr>
      <t>CONJUNTO PARA ENTRADA DE TELEFONE  NA ENTRADA DE ENERGIA</t>
    </r>
  </si>
  <si>
    <r>
      <rPr>
        <sz val="8"/>
        <rFont val="Arial MT"/>
        <family val="2"/>
      </rPr>
      <t>CONJUNTO PARA ENTRADA DE TEVE A CABO  NA ENTRADA DE ENERGIA</t>
    </r>
  </si>
  <si>
    <r>
      <rPr>
        <sz val="8"/>
        <rFont val="Arial MT"/>
        <family val="2"/>
      </rPr>
      <t>QUADRO DISTRIBUICAO ,  DISJ. GERAL 100 A PARA 24 POSIÇOES DE  DISJUNTORES. CAIXA E TAMPA PLASTICO NÃO PROPAGANTE DE CHAMA.</t>
    </r>
  </si>
  <si>
    <r>
      <rPr>
        <sz val="8"/>
        <rFont val="Arial MT"/>
        <family val="2"/>
      </rPr>
      <t>QUADRO DISTRIBUICAO , DISJ. GERAL  63 A PARA 12 POSIÇOES DE  DISJUNTORES. CAIXA E TAMPA PLASTICO NÃO PROPAGANTE DE CHAMA.</t>
    </r>
  </si>
  <si>
    <r>
      <rPr>
        <sz val="8"/>
        <rFont val="Arial MT"/>
        <family val="2"/>
      </rPr>
      <t xml:space="preserve">IL-104  ARANDELA ALUMÍNIO INCLINADA 45º BLINDADA LÂMPADA BULBO LED &lt;=
</t>
    </r>
    <r>
      <rPr>
        <sz val="8"/>
        <rFont val="Arial MT"/>
        <family val="2"/>
      </rPr>
      <t>13W</t>
    </r>
  </si>
  <si>
    <r>
      <rPr>
        <sz val="8"/>
        <rFont val="Arial MT"/>
        <family val="2"/>
      </rPr>
      <t>TERRA SIMPLES 1 HASTE COPERWELD DN 19MM X 3M SEM CAIXA DE INSPEÇAO</t>
    </r>
  </si>
  <si>
    <r>
      <rPr>
        <sz val="8"/>
        <rFont val="Arial MT"/>
        <family val="2"/>
      </rPr>
      <t>CAIXA SUSPENSA MEDIÇÃO ATERRRAMENTO 4"X2" POLIPROPILENO Ø2''</t>
    </r>
  </si>
  <si>
    <r>
      <rPr>
        <sz val="8"/>
        <rFont val="Arial MT"/>
        <family val="2"/>
      </rPr>
      <t>RELATORIO DE INSPEÇAO E MEDIÇAO COM LAUDO TECNICO DO SISTEMA DE PROTEÇAO CONTRA DESCARGAS ATMOSFERICAS CONFORME NBR 5419</t>
    </r>
  </si>
  <si>
    <r>
      <rPr>
        <sz val="8"/>
        <rFont val="Arial MT"/>
        <family val="2"/>
      </rPr>
      <t>TUBO DE PVC Ø 2'' X 3,00M PARA PROTEÇAO  DESCIDA DE CORDOALHA</t>
    </r>
  </si>
  <si>
    <r>
      <rPr>
        <sz val="8"/>
        <rFont val="Arial MT"/>
        <family val="2"/>
      </rPr>
      <t>CORDOALHA DE AÇO GALV. A QUENTE 50 MM2 (3/8") C/SUPORTE.DE FIXAÇÃO.</t>
    </r>
  </si>
  <si>
    <r>
      <rPr>
        <sz val="8"/>
        <rFont val="Arial MT"/>
        <family val="2"/>
      </rPr>
      <t xml:space="preserve">REMOCAO DE FUNDO OU PORTAS MADEIRA/METAL .P/QUADROS OU CAIXAS
</t>
    </r>
    <r>
      <rPr>
        <sz val="8"/>
        <rFont val="Arial MT"/>
        <family val="2"/>
      </rPr>
      <t>PASSAGEM</t>
    </r>
  </si>
  <si>
    <r>
      <rPr>
        <sz val="8"/>
        <rFont val="Arial MT"/>
        <family val="2"/>
      </rPr>
      <t xml:space="preserve">RECOLOCAÇÃO DE AP.ILUM.(PLAFON OU PEND.)P/LAMP.INCAND OU DE PROJET EM
</t>
    </r>
    <r>
      <rPr>
        <sz val="8"/>
        <rFont val="Arial MT"/>
        <family val="2"/>
      </rPr>
      <t>JARDINS</t>
    </r>
  </si>
  <si>
    <r>
      <rPr>
        <sz val="8"/>
        <rFont val="Arial MT"/>
        <family val="2"/>
      </rPr>
      <t xml:space="preserve">RECOLOCAÇÃO DE CABO ACO E ESTICADORES,OU DE CABO COBRE NU P/ATERR.
</t>
    </r>
    <r>
      <rPr>
        <sz val="8"/>
        <rFont val="Arial MT"/>
        <family val="2"/>
      </rPr>
      <t>P.RAIOS</t>
    </r>
  </si>
  <si>
    <r>
      <rPr>
        <sz val="8"/>
        <rFont val="Arial MT"/>
        <family val="2"/>
      </rPr>
      <t xml:space="preserve">ADEQUAÇÃO DE LUMINARIA FLUORESCENTE 1X32W PARA LED TUBULAR VIDRO
</t>
    </r>
    <r>
      <rPr>
        <sz val="8"/>
        <rFont val="Arial MT"/>
        <family val="2"/>
      </rPr>
      <t>18W TEMPERATURA DE COR 4000ºK</t>
    </r>
  </si>
  <si>
    <r>
      <rPr>
        <sz val="8"/>
        <rFont val="Arial MT"/>
        <family val="2"/>
      </rPr>
      <t xml:space="preserve">CALHA P/ LUMINARIA SOBREPOR C/ DIFUSOR TRANSLUCIDO (IL-69 ) COM SOQUETES
</t>
    </r>
    <r>
      <rPr>
        <sz val="8"/>
        <rFont val="Arial MT"/>
        <family val="2"/>
      </rPr>
      <t>P/ DUAS LAMPADAS LED TUBULAR 120 CM</t>
    </r>
  </si>
  <si>
    <r>
      <rPr>
        <sz val="8"/>
        <rFont val="Arial MT"/>
        <family val="2"/>
      </rPr>
      <t xml:space="preserve">FORRO ACUSTICO COR BRANCA TIPO NUVEM PLACA 60X60CM H=50MM INCLUSIVE
</t>
    </r>
    <r>
      <rPr>
        <sz val="8"/>
        <rFont val="Arial MT"/>
        <family val="2"/>
      </rPr>
      <t>ELEMENTOS DE FIXAÇÃO FORNEC. E INSTAL - USO EXCLUSIVO SALA DE INOVAÇÃO</t>
    </r>
  </si>
  <si>
    <r>
      <rPr>
        <sz val="8"/>
        <rFont val="Arial MT"/>
        <family val="2"/>
      </rPr>
      <t>IMPERMEABIL.EMULSAO ASFALTICA ELASTOMERICA MONOCOMPONENTE. APLICAÇAO 4 DEMÃOS INCLUS.TELA ESTRUTURANTE</t>
    </r>
  </si>
  <si>
    <r>
      <rPr>
        <sz val="8"/>
        <rFont val="Arial MT"/>
        <family val="2"/>
      </rPr>
      <t>ARGAMASSA PARA PROTEÇAO MECANICA SOBRE SUPERFICIE IMPERMEABILIZADA TRAÇO 1:4  ESPESSURA 3CM</t>
    </r>
  </si>
  <si>
    <r>
      <rPr>
        <sz val="8"/>
        <rFont val="Arial MT"/>
        <family val="2"/>
      </rPr>
      <t>IMPERMEABILIZAÇAO RESERV.ELEV COM ARGAMASSA POLIMERICA APLICAÇAO 2 DEMÃOS SEMIFLEXIVEL + 4 DEMÃOS FLEXIVEL INCLUS.TELA ESTRUTURANTE</t>
    </r>
  </si>
  <si>
    <r>
      <rPr>
        <sz val="8"/>
        <rFont val="Arial MT"/>
        <family val="2"/>
      </rPr>
      <t>IMPERMEABIL RESERV.ENTERRADO COM ARGAMASSA POLIMERICA SEMIFLEXIVEL COM APLICAÇÃO 4 DEMÃOS</t>
    </r>
  </si>
  <si>
    <r>
      <rPr>
        <sz val="8"/>
        <rFont val="Arial MT"/>
        <family val="2"/>
      </rPr>
      <t xml:space="preserve">SINALIZAÇÃO VISUAL DE DEGRAUS FITA ADESIVA COR AMARELA 25x200MM (2
</t>
    </r>
    <r>
      <rPr>
        <sz val="8"/>
        <rFont val="Arial MT"/>
        <family val="2"/>
      </rPr>
      <t>FAIXAS)</t>
    </r>
  </si>
  <si>
    <r>
      <rPr>
        <sz val="8"/>
        <rFont val="Arial MT"/>
        <family val="2"/>
      </rPr>
      <t xml:space="preserve">DEMOLICAO GUARDA-CORPOS EM GERAL INCLUSIVE ARGAMASSA
</t>
    </r>
    <r>
      <rPr>
        <sz val="8"/>
        <rFont val="Arial MT"/>
        <family val="2"/>
      </rPr>
      <t>ASSENTAMENTO</t>
    </r>
  </si>
  <si>
    <r>
      <rPr>
        <sz val="8"/>
        <rFont val="Arial MT"/>
        <family val="2"/>
      </rPr>
      <t xml:space="preserve">ARMAÇAO TELA  DE POLIESTER REFORÇADA COM FIBRA DE VIDRO (PRFV ) MALHA
</t>
    </r>
    <r>
      <rPr>
        <sz val="8"/>
        <rFont val="Arial MT"/>
        <family val="2"/>
      </rPr>
      <t>QUADRADA 15CM X 15CM DENSIDADE 0,38KG/M2  INCLUSIVE ESPAÇADOR E AMARRAÇAO  PARA PISO DE CONCRETO</t>
    </r>
  </si>
  <si>
    <r>
      <rPr>
        <sz val="8"/>
        <rFont val="Arial MT"/>
        <family val="2"/>
      </rPr>
      <t xml:space="preserve">ARMAÇAO TELA  DE POLIESTER REFORÇADA COM FIBRA DE VIDRO (PRFV ) MALHA
</t>
    </r>
    <r>
      <rPr>
        <sz val="8"/>
        <rFont val="Arial MT"/>
        <family val="2"/>
      </rPr>
      <t>QUADRADA10CM X 10CM DENSIDADE 0,37 KG/M2  INCLUSIVE ESPAÇADOR E AMARRAÇAO</t>
    </r>
  </si>
  <si>
    <r>
      <rPr>
        <sz val="8"/>
        <rFont val="Arial MT"/>
        <family val="2"/>
      </rPr>
      <t>14.01.068</t>
    </r>
  </si>
  <si>
    <r>
      <rPr>
        <sz val="8"/>
        <rFont val="Arial MT"/>
        <family val="2"/>
      </rPr>
      <t>VIDRO LISO INCOLOR LAMINADO 8 MM (4+4 MM) COM FILME PVB</t>
    </r>
  </si>
  <si>
    <r>
      <rPr>
        <sz val="8"/>
        <rFont val="Arial MT"/>
        <family val="2"/>
      </rPr>
      <t>ESPELHO DE CRISTAL 6MM LAPIDADO INCLUSIVE FIXAÇÃO COM COLA ADESIVA.</t>
    </r>
  </si>
  <si>
    <r>
      <rPr>
        <sz val="8"/>
        <rFont val="Arial MT"/>
        <family val="2"/>
      </rPr>
      <t xml:space="preserve">VERNIZ SEM APARELHAMENTO E EMAS PREVIOS EM ESTRUT DE MADEIRA
</t>
    </r>
    <r>
      <rPr>
        <sz val="8"/>
        <rFont val="Arial MT"/>
        <family val="2"/>
      </rPr>
      <t>APARENTE</t>
    </r>
  </si>
  <si>
    <r>
      <rPr>
        <sz val="8"/>
        <rFont val="Arial MT"/>
        <family val="2"/>
      </rPr>
      <t>FUNDO SELADOR ACRILICO (UMA DEMAO)</t>
    </r>
  </si>
  <si>
    <r>
      <rPr>
        <sz val="8"/>
        <rFont val="Arial MT"/>
        <family val="2"/>
      </rPr>
      <t>SERVIÇO GALVANIZACAO A FOGO -  ESQUADRIAS.</t>
    </r>
  </si>
  <si>
    <r>
      <rPr>
        <sz val="8"/>
        <rFont val="Arial MT"/>
        <family val="2"/>
      </rPr>
      <t>PINTURA DUAS DEMÃOS ESMALTE FACE APARENTE DE TUBULAÇÃO Ø 6</t>
    </r>
  </si>
  <si>
    <r>
      <rPr>
        <sz val="8"/>
        <rFont val="Arial MT"/>
        <family val="2"/>
      </rPr>
      <t xml:space="preserve">VERNIZ ACRILICO BASE SOLVENTE COM 1 DEMAO PRIMER +2 DEMAOS VERNIZ
</t>
    </r>
    <r>
      <rPr>
        <sz val="8"/>
        <rFont val="Arial MT"/>
        <family val="2"/>
      </rPr>
      <t>ACRILICO BASE SOLVENTE</t>
    </r>
  </si>
  <si>
    <r>
      <rPr>
        <sz val="8"/>
        <rFont val="Arial MT"/>
        <family val="2"/>
      </rPr>
      <t>VERNIZ ACRILICO BASE AGUA APLICAÇAO 3 DEMAOS</t>
    </r>
  </si>
  <si>
    <r>
      <rPr>
        <sz val="8"/>
        <rFont val="Arial MT"/>
        <family val="2"/>
      </rPr>
      <t xml:space="preserve">PINTURA DE LINHAS DEMARCATORIAS ATE10CM  QUADRA DE ESPORTES    EPÓXI
</t>
    </r>
    <r>
      <rPr>
        <sz val="8"/>
        <rFont val="Arial MT"/>
        <family val="2"/>
      </rPr>
      <t>INCLUSIVE MATERIAL E MAO DE OBRA</t>
    </r>
  </si>
  <si>
    <r>
      <rPr>
        <sz val="8"/>
        <rFont val="Arial MT"/>
        <family val="2"/>
      </rPr>
      <t xml:space="preserve">PINTURA PISO DE QUADRA DE ESPORTES BORRACHA CLORADA INCLUSIVE
</t>
    </r>
    <r>
      <rPr>
        <sz val="8"/>
        <rFont val="Arial MT"/>
        <family val="2"/>
      </rPr>
      <t>MATERIAL E MAO DE OBRA</t>
    </r>
  </si>
  <si>
    <r>
      <rPr>
        <sz val="8"/>
        <rFont val="Arial MT"/>
        <family val="2"/>
      </rPr>
      <t>SERVIÇO GALVANIZACAO A FOGO - ESTRUTURAS / ESQUADRIAS.</t>
    </r>
  </si>
  <si>
    <r>
      <rPr>
        <sz val="8"/>
        <rFont val="Arial MT"/>
        <family val="2"/>
      </rPr>
      <t xml:space="preserve">FD-35 FECHAMENTO DE DIVISA GRADIL PERFIL PLASTICO RECICLADO SEM PVC
</t>
    </r>
    <r>
      <rPr>
        <sz val="8"/>
        <rFont val="Arial MT"/>
        <family val="2"/>
      </rPr>
      <t>FORNECIDO E INSTALADO INCLUSIVE FUNDAÇAO.</t>
    </r>
  </si>
  <si>
    <r>
      <rPr>
        <sz val="8"/>
        <rFont val="Arial MT"/>
        <family val="2"/>
      </rPr>
      <t>FD-36 FECHAMENTO DE DIVISA GRADIL POLIESTER REFORÇADO COM FIBRA DE VIDRO (PRFV) FORNECIDO E INSTALADO INCLUSIVE FUNDAÇAO</t>
    </r>
  </si>
  <si>
    <r>
      <rPr>
        <sz val="8"/>
        <rFont val="Arial MT"/>
        <family val="2"/>
      </rPr>
      <t>GRAMA ESMERALDA EM PLACAS</t>
    </r>
  </si>
  <si>
    <r>
      <rPr>
        <sz val="8"/>
        <rFont val="Arial MT"/>
        <family val="2"/>
      </rPr>
      <t>GRAMA SAO CARLOS EM PLACAS</t>
    </r>
  </si>
  <si>
    <r>
      <rPr>
        <sz val="8"/>
        <rFont val="Arial MT"/>
        <family val="2"/>
      </rPr>
      <t xml:space="preserve">QE-12 QUADRA DE ESPORTES/PISO DE CONCRETO ARMADO/FUNDACAO DIRET-600
</t>
    </r>
    <r>
      <rPr>
        <sz val="8"/>
        <rFont val="Arial MT"/>
        <family val="2"/>
      </rPr>
      <t>M2</t>
    </r>
  </si>
  <si>
    <r>
      <rPr>
        <sz val="8"/>
        <rFont val="Arial MT"/>
        <family val="2"/>
      </rPr>
      <t>QE-37 TABELA DE BASQUETE INCLUSIVE GALVANIZAÇÃO A FOGO E PINTURA ESMALTE  FUNDACAO BROCA Ø 25 CM</t>
    </r>
  </si>
  <si>
    <r>
      <rPr>
        <sz val="8"/>
        <rFont val="Arial MT"/>
        <family val="2"/>
      </rPr>
      <t>BOMBA SUBMERSA POTENCIA 1CV, TRIFASICA VAZAO 7M3/HORA ALTURA MANOMETRICA 10 MCA RESERVATORIO RETENÇÃO AGUA PLUVIAL</t>
    </r>
  </si>
  <si>
    <r>
      <rPr>
        <sz val="8"/>
        <rFont val="Arial MT"/>
        <family val="2"/>
      </rPr>
      <t>AUTOMÁTICO DE BÓIA, EM POLIPROPILENO, (ELETRICO 16A) CONTATO ISENTO DE MERCÚRIO  RESERVATORIO RETENÇÃO AGUA PLUVIAL</t>
    </r>
  </si>
  <si>
    <r>
      <rPr>
        <sz val="8"/>
        <rFont val="Arial MT"/>
        <family val="2"/>
      </rPr>
      <t>TUBO ACO GALVANIZ NBR5580-CL MEDIA, DN80MM (3") INCL CONEXOES RESERVATORIO RETENÇÃO  AGUA PLUVIAL</t>
    </r>
  </si>
  <si>
    <r>
      <rPr>
        <sz val="8"/>
        <rFont val="Arial MT"/>
        <family val="2"/>
      </rPr>
      <t xml:space="preserve">REGISTRO DE GAVETA BRUTO DN 80MM (3") RESERVATORIO RETENÇÃO AGUA
</t>
    </r>
    <r>
      <rPr>
        <sz val="8"/>
        <rFont val="Arial MT"/>
        <family val="2"/>
      </rPr>
      <t>PLUVIAL</t>
    </r>
  </si>
  <si>
    <r>
      <rPr>
        <sz val="8"/>
        <rFont val="Arial MT"/>
        <family val="2"/>
      </rPr>
      <t>VALVULA DE RETENCAO VERTICAL DN80MM (3")  RESERVATORIO RETENÇÃO AGUA PLUVIAL</t>
    </r>
  </si>
  <si>
    <r>
      <rPr>
        <sz val="8"/>
        <rFont val="Arial MT"/>
        <family val="2"/>
      </rPr>
      <t>CORRENTE ELO CURTO GALVANIZADO 4MM CARGA TRABALHO 100KG RESERVATORIO RETENÇÃO AGUA PLUVIAL</t>
    </r>
  </si>
  <si>
    <r>
      <rPr>
        <sz val="8"/>
        <rFont val="Arial MT"/>
        <family val="2"/>
      </rPr>
      <t>LOCAÇÃO MENSAL CONTAINER DE 6M C/1 V.SANIT. 1 LAVABO E 1 PONTO P/CHUVEIRO,INCLUSIVE SUPORTE AR COND.</t>
    </r>
  </si>
  <si>
    <r>
      <rPr>
        <sz val="8"/>
        <rFont val="Arial MT"/>
        <family val="2"/>
      </rPr>
      <t>LOCAÇÃO MENSAL DE CONTAINER 6,00M COM JANELAS DE VENTILAÇÃO.</t>
    </r>
  </si>
  <si>
    <r>
      <rPr>
        <sz val="8"/>
        <rFont val="Arial MT"/>
        <family val="2"/>
      </rPr>
      <t>LOCAÇÃO MENSAL DE CONTAINER 4,00M COM 2 VASOS SANITARIOS, 1 LAVABO, 1 MICTÓRIO E 4 PONTOS CHUV.</t>
    </r>
  </si>
  <si>
    <r>
      <rPr>
        <sz val="8"/>
        <rFont val="Arial MT"/>
        <family val="2"/>
      </rPr>
      <t>LOCAÇÃO MENSAL INCLUSIVE FRETE DE APARELHO DE AR CONDICIONADO ATÉ 10000 BTU.</t>
    </r>
  </si>
  <si>
    <r>
      <rPr>
        <sz val="8"/>
        <rFont val="Arial MT"/>
        <family val="2"/>
      </rPr>
      <t>FORNECIMENTO E INSTALAÇAO DE PLACA DE IDENTIFICAÇAO DE OBRA   INCLUSO SUPORTE ESTRUTURA DE MADEIRA.</t>
    </r>
  </si>
  <si>
    <r>
      <rPr>
        <sz val="8"/>
        <rFont val="Arial MT"/>
        <family val="2"/>
      </rPr>
      <t>INSTALAÇÃO DO BALCAO TERMICO  BT-02</t>
    </r>
  </si>
  <si>
    <r>
      <rPr>
        <sz val="8"/>
        <rFont val="Arial MT"/>
        <family val="2"/>
      </rPr>
      <t xml:space="preserve">TRANSPORTE C/CAMINHAO ATE 6T. DIST. DE 301KM ATE 500KM C/MOTORISTA E 2
</t>
    </r>
    <r>
      <rPr>
        <sz val="8"/>
        <rFont val="Arial MT"/>
        <family val="2"/>
      </rPr>
      <t>AJUDANTES.</t>
    </r>
  </si>
  <si>
    <r>
      <rPr>
        <sz val="8"/>
        <rFont val="Arial MT"/>
        <family val="2"/>
      </rPr>
      <t xml:space="preserve">OC-01 OBSTACULO PRE FABRICADO DE CONCRETO TIPO FRADE Ø30 H=60CM  BASE
</t>
    </r>
    <r>
      <rPr>
        <sz val="8"/>
        <rFont val="Arial MT"/>
        <family val="2"/>
      </rPr>
      <t>FIXADA COM ARGAMASSA TRAÇO 1:3 (30X30X10H)</t>
    </r>
  </si>
  <si>
    <r>
      <rPr>
        <sz val="8"/>
        <rFont val="Arial MT"/>
        <family val="2"/>
      </rPr>
      <t xml:space="preserve">OC-01 OBSTACULO PRE FABRICADO DE CONCRETO TIPO BOLA Ø35CM H=33CM
</t>
    </r>
    <r>
      <rPr>
        <sz val="8"/>
        <rFont val="Arial MT"/>
        <family val="2"/>
      </rPr>
      <t>INCLUSIVE BARRA ROSCADA Ø 20MM</t>
    </r>
  </si>
  <si>
    <r>
      <rPr>
        <sz val="8"/>
        <rFont val="Arial MT"/>
        <family val="2"/>
      </rPr>
      <t>FORNEC.E MONT.DO CONJ.DE ESTRUT.PRÉ-FABR.DE MADEIRA DESMONTÁVEL.- PROJ.REF.1201040-PD.ÍNDIO</t>
    </r>
  </si>
  <si>
    <r>
      <rPr>
        <sz val="8"/>
        <rFont val="Arial MT"/>
        <family val="2"/>
      </rPr>
      <t xml:space="preserve">REPAROS SUPERF ARGAM BICOMP  CIMENTO C/POLÍMERO ACRILICO E FIBRA SINT
</t>
    </r>
    <r>
      <rPr>
        <sz val="8"/>
        <rFont val="Arial MT"/>
        <family val="2"/>
      </rPr>
      <t>(1,0&lt;ESP&lt;5,0CM)</t>
    </r>
  </si>
  <si>
    <r>
      <rPr>
        <sz val="8"/>
        <rFont val="Arial MT"/>
        <family val="2"/>
      </rPr>
      <t xml:space="preserve">REPAROS DE JUNTAS C/ARGAM BICOMP CIMENTO C/ POLÍMERO ACRILICO E FIBRA
</t>
    </r>
    <r>
      <rPr>
        <sz val="8"/>
        <rFont val="Arial MT"/>
        <family val="2"/>
      </rPr>
      <t>SINT</t>
    </r>
  </si>
  <si>
    <r>
      <rPr>
        <sz val="8"/>
        <rFont val="Arial MT"/>
        <family val="2"/>
      </rPr>
      <t>SERVIÇOS DE FUROS EM CONCRETO</t>
    </r>
  </si>
  <si>
    <r>
      <rPr>
        <sz val="8"/>
        <rFont val="Arial MT"/>
        <family val="2"/>
      </rPr>
      <t>SERVIÇOS DE FORNECIMENTO E COLOCACAO DE CHUMBADORES QUIMICOS</t>
    </r>
  </si>
  <si>
    <r>
      <rPr>
        <sz val="8"/>
        <rFont val="Arial MT"/>
        <family val="2"/>
      </rPr>
      <t xml:space="preserve">LIMPEZA DE MARMORE / GRANITO EM PAREDE COM DETERGENTE NEUTRO E
</t>
    </r>
    <r>
      <rPr>
        <sz val="8"/>
        <rFont val="Arial MT"/>
        <family val="2"/>
      </rPr>
      <t>ESCOVAÇAO MANUAL.</t>
    </r>
  </si>
  <si>
    <r>
      <rPr>
        <sz val="8"/>
        <rFont val="Arial MT"/>
        <family val="2"/>
      </rPr>
      <t xml:space="preserve">LIMPEZA MANUAL DE SUPERFICIE DE PISO  E PAREDE COM SUJIDADE DE TINTA /
</t>
    </r>
    <r>
      <rPr>
        <sz val="8"/>
        <rFont val="Arial MT"/>
        <family val="2"/>
      </rPr>
      <t>LUBRIFICANTE / GORDURA</t>
    </r>
  </si>
  <si>
    <r>
      <rPr>
        <sz val="8"/>
        <rFont val="Arial MT"/>
        <family val="2"/>
      </rPr>
      <t xml:space="preserve">LIMPEZA E MANUTENÇAO DE AREA DE JARDINAGEM COM REPOSIÇAO TERRA
</t>
    </r>
    <r>
      <rPr>
        <sz val="8"/>
        <rFont val="Arial MT"/>
        <family val="2"/>
      </rPr>
      <t>VEGETAL CAMADA DE 5CM.</t>
    </r>
  </si>
  <si>
    <r>
      <rPr>
        <sz val="8"/>
        <rFont val="Arial MT"/>
        <family val="2"/>
      </rPr>
      <t xml:space="preserve">CABO FLEXIVEL DE COBRE MULTIPOLAR PP 3x6 MM2 0,6/1KV (ISOLAÇAO NAO
</t>
    </r>
    <r>
      <rPr>
        <sz val="8"/>
        <rFont val="Arial MT"/>
        <family val="2"/>
      </rPr>
      <t>HALOGENADO)</t>
    </r>
  </si>
  <si>
    <r>
      <rPr>
        <sz val="8"/>
        <rFont val="Arial MT"/>
        <family val="2"/>
      </rPr>
      <t xml:space="preserve">CABO FLEXIVEL DE COBRE MULTIPOLAR PP 3x1,5 mm2  0,6/1KV  (ISOLAÇAO NAO
</t>
    </r>
    <r>
      <rPr>
        <sz val="8"/>
        <rFont val="Arial MT"/>
        <family val="2"/>
      </rPr>
      <t>HALOGENADO)</t>
    </r>
  </si>
  <si>
    <t>SINAPI - Sistema Nacional de Pesquisa de Custos e Índices da Construção Civil</t>
  </si>
  <si>
    <t>RELATÓRIO DE CUSTOS DE COMPOSIÇÕES - ENCARGOS SOCIAIS SEM DESONERAÇÃO</t>
  </si>
  <si>
    <t>Mês de Referência:</t>
  </si>
  <si>
    <t>Encargos sociais sobre a mão de obra:</t>
  </si>
  <si>
    <t>Data de emissão:</t>
  </si>
  <si>
    <t>(SEM DESONERAÇÃO)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</si>
  <si>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</si>
  <si>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</si>
  <si>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</si>
  <si>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</si>
  <si>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</si>
  <si>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</si>
  <si>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</si>
  <si>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</si>
  <si>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Grupo</t>
  </si>
  <si>
    <t>Código da
Composição</t>
  </si>
  <si>
    <t>Custo (R$)</t>
  </si>
  <si>
    <t>%AS</t>
  </si>
  <si>
    <t>Acessibilidade</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</si>
  <si>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</si>
  <si>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</si>
  <si>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</si>
  <si>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</si>
  <si>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</si>
  <si>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</si>
  <si>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</si>
  <si>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</si>
  <si>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</si>
  <si>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</si>
  <si>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</si>
  <si>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</si>
  <si>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</si>
  <si>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</si>
  <si>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</si>
  <si>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</si>
  <si>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</si>
  <si>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</si>
  <si>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</si>
  <si>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</si>
  <si>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</si>
  <si>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</si>
  <si>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</si>
  <si>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</si>
  <si>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</si>
  <si>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</si>
  <si>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</si>
  <si>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</si>
  <si>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</si>
  <si>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</si>
  <si>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</si>
  <si>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</si>
  <si>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</si>
  <si>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</si>
  <si>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</si>
  <si>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Alvenarias Diversas</t>
  </si>
  <si>
    <t>ALVENARIA DE VEDAÇÃO DE BLOCO DE SOLO-CIMENTO (TIJOLO ECOLÓGICO) DE 7X15X30CM  (ESPESSURA 15CM). AF_05/2020</t>
  </si>
  <si>
    <t>Argamassas</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</si>
  <si>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</si>
  <si>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</si>
  <si>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</si>
  <si>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</si>
  <si>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</si>
  <si>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MÉDIA ÚMIDA),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</si>
  <si>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</si>
  <si>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</si>
  <si>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</si>
  <si>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</si>
  <si>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</si>
  <si>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</si>
  <si>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</si>
  <si>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</si>
  <si>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</si>
  <si>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</si>
  <si>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</si>
  <si>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</si>
  <si>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</si>
  <si>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</si>
  <si>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</si>
  <si>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Armação de Estacas</t>
  </si>
  <si>
    <t>Armação para Estruturas de Concreto Armado</t>
  </si>
  <si>
    <t>Arrasamento de Estacas</t>
  </si>
  <si>
    <t>Asfalto</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</si>
  <si>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</si>
  <si>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</si>
  <si>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Tubos de Esgoto em PVC e PEAD</t>
  </si>
  <si>
    <t>Assentamento de Tubos de PVC e Metálicos em Redes de Água</t>
  </si>
  <si>
    <t>Assentamento de tubos de esgoto ou drenagem pluvial em concreto</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</si>
  <si>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</si>
  <si>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</si>
  <si>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</si>
  <si>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</si>
  <si>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</si>
  <si>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</si>
  <si>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</si>
  <si>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</si>
  <si>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Aterro e Reaterro de Valas</t>
  </si>
  <si>
    <t>Aterros, Bases, Sub bases e Imprimações</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</si>
  <si>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</si>
  <si>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</si>
  <si>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</si>
  <si>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</si>
  <si>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</si>
  <si>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</si>
  <si>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</si>
  <si>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</si>
  <si>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</si>
  <si>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</si>
  <si>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</si>
  <si>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</si>
  <si>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</si>
  <si>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</si>
  <si>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</si>
  <si>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</si>
  <si>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</si>
  <si>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</si>
  <si>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</si>
  <si>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</si>
  <si>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</si>
  <si>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</si>
  <si>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</si>
  <si>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</si>
  <si>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</si>
  <si>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</si>
  <si>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</si>
  <si>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</si>
  <si>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</si>
  <si>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</si>
  <si>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</si>
  <si>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</si>
  <si>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</si>
  <si>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</si>
  <si>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</si>
  <si>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</si>
  <si>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</si>
  <si>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</si>
  <si>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</si>
  <si>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</si>
  <si>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</si>
  <si>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</si>
  <si>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</si>
  <si>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</si>
  <si>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</si>
  <si>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</si>
  <si>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</si>
  <si>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</si>
  <si>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</si>
  <si>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</si>
  <si>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</si>
  <si>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</si>
  <si>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</si>
  <si>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</si>
  <si>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</si>
  <si>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</si>
  <si>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</si>
  <si>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</si>
  <si>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</si>
  <si>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</si>
  <si>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</si>
  <si>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</si>
  <si>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</si>
  <si>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</si>
  <si>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</si>
  <si>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</si>
  <si>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</si>
  <si>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</si>
  <si>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</si>
  <si>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</si>
  <si>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</si>
  <si>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</si>
  <si>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</si>
  <si>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</si>
  <si>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</si>
  <si>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</si>
  <si>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</si>
  <si>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</si>
  <si>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</si>
  <si>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</si>
  <si>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</si>
  <si>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</si>
  <si>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</si>
  <si>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</si>
  <si>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</si>
  <si>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</si>
  <si>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</si>
  <si>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</si>
  <si>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Bocas para Bueiros</t>
  </si>
  <si>
    <t>Bombas Hidráulicas - Centrífugas, Horizontais e Submersíveis</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</si>
  <si>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</si>
  <si>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</si>
  <si>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</si>
  <si>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</si>
  <si>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</si>
  <si>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</si>
  <si>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</si>
  <si>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</si>
  <si>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</si>
  <si>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</si>
  <si>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</si>
  <si>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</si>
  <si>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</si>
  <si>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</si>
  <si>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</si>
  <si>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</si>
  <si>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</si>
  <si>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</si>
  <si>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</si>
  <si>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</si>
  <si>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</si>
  <si>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Caixas de Água para Edificações</t>
  </si>
  <si>
    <t>Canaletas, Grelhas e Caixas com Grelha para Drenagem</t>
  </si>
  <si>
    <t>CANALETA DE CONCRETO POLIMÉRICO COM GRELHA, LARGURA DE 13 CM - FORNECIMENTO E INSTALAÇÃO. AF_08/2021</t>
  </si>
  <si>
    <t>Cercas, Protetores e Alambrados</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</si>
  <si>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</si>
  <si>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</si>
  <si>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</si>
  <si>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Concretagem para Estruturas de Concreto Armado</t>
  </si>
  <si>
    <t>Concreto Projetado</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</si>
  <si>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</si>
  <si>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</si>
  <si>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</si>
  <si>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</si>
  <si>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</si>
  <si>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</si>
  <si>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</si>
  <si>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</si>
  <si>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</si>
  <si>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</si>
  <si>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</si>
  <si>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</si>
  <si>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</si>
  <si>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</si>
  <si>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</si>
  <si>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</si>
  <si>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</si>
  <si>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</si>
  <si>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</si>
  <si>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</si>
  <si>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</si>
  <si>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</si>
  <si>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</si>
  <si>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</si>
  <si>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</si>
  <si>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</si>
  <si>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</si>
  <si>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</si>
  <si>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</si>
  <si>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</si>
  <si>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</si>
  <si>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</si>
  <si>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</si>
  <si>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</si>
  <si>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</si>
  <si>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</si>
  <si>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</si>
  <si>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</si>
  <si>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</si>
  <si>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</si>
  <si>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</si>
  <si>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</si>
  <si>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</si>
  <si>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</si>
  <si>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</si>
  <si>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</si>
  <si>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</si>
  <si>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</si>
  <si>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</si>
  <si>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</si>
  <si>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Custos Horários Produtivo e Improdutivo dos Equipamentos</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</si>
  <si>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</si>
  <si>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</si>
  <si>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</si>
  <si>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</si>
  <si>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</si>
  <si>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</si>
  <si>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</si>
  <si>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</si>
  <si>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</si>
  <si>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</si>
  <si>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</si>
  <si>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</si>
  <si>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</si>
  <si>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</si>
  <si>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</si>
  <si>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</si>
  <si>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</si>
  <si>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</si>
  <si>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</si>
  <si>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</si>
  <si>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</si>
  <si>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</si>
  <si>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</si>
  <si>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</si>
  <si>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</si>
  <si>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</si>
  <si>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</si>
  <si>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</si>
  <si>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</si>
  <si>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</si>
  <si>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</si>
  <si>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</si>
  <si>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</si>
  <si>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</si>
  <si>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</si>
  <si>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</si>
  <si>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</si>
  <si>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</si>
  <si>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</si>
  <si>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</si>
  <si>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</si>
  <si>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</si>
  <si>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</si>
  <si>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</si>
  <si>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</si>
  <si>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</si>
  <si>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</si>
  <si>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</si>
  <si>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</si>
  <si>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</si>
  <si>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</si>
  <si>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</si>
  <si>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</si>
  <si>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</si>
  <si>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</si>
  <si>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</si>
  <si>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</si>
  <si>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</si>
  <si>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</si>
  <si>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</si>
  <si>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</si>
  <si>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</si>
  <si>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</si>
  <si>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</si>
  <si>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</si>
  <si>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</si>
  <si>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</si>
  <si>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</si>
  <si>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</si>
  <si>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</si>
  <si>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</si>
  <si>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</si>
  <si>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</si>
  <si>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</si>
  <si>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</si>
  <si>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</si>
  <si>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</si>
  <si>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</si>
  <si>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</si>
  <si>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</si>
  <si>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</si>
  <si>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</si>
  <si>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</si>
  <si>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</si>
  <si>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</si>
  <si>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</si>
  <si>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</si>
  <si>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</si>
  <si>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</si>
  <si>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</si>
  <si>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</si>
  <si>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</si>
  <si>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</si>
  <si>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</si>
  <si>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</si>
  <si>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</si>
  <si>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</si>
  <si>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</si>
  <si>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</si>
  <si>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</si>
  <si>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</si>
  <si>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</si>
  <si>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</si>
  <si>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</si>
  <si>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</si>
  <si>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</si>
  <si>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</si>
  <si>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</si>
  <si>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</si>
  <si>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</si>
  <si>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Demolições e Remoções</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</si>
  <si>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</si>
  <si>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</si>
  <si>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Depreciação, Juros, Impostos e Seguros, Manutenção e Materiais na Operação dos Equipamentos</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</si>
  <si>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</si>
  <si>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</si>
  <si>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</si>
  <si>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</si>
  <si>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</si>
  <si>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</si>
  <si>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</si>
  <si>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</si>
  <si>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</si>
  <si>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</si>
  <si>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</si>
  <si>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</si>
  <si>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</si>
  <si>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</si>
  <si>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</si>
  <si>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</si>
  <si>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</si>
  <si>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</si>
  <si>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</si>
  <si>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</si>
  <si>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</si>
  <si>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</si>
  <si>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</si>
  <si>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</si>
  <si>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</si>
  <si>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</si>
  <si>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</si>
  <si>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</si>
  <si>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</si>
  <si>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</si>
  <si>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</si>
  <si>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</si>
  <si>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</si>
  <si>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</si>
  <si>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</si>
  <si>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</si>
  <si>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</si>
  <si>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</si>
  <si>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</si>
  <si>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</si>
  <si>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</si>
  <si>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</si>
  <si>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</si>
  <si>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</si>
  <si>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</si>
  <si>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</si>
  <si>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</si>
  <si>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</si>
  <si>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</si>
  <si>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</si>
  <si>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</si>
  <si>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</si>
  <si>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</si>
  <si>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</si>
  <si>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</si>
  <si>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</si>
  <si>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</si>
  <si>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</si>
  <si>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</si>
  <si>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</si>
  <si>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</si>
  <si>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</si>
  <si>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</si>
  <si>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</si>
  <si>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</si>
  <si>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</si>
  <si>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</si>
  <si>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</si>
  <si>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</si>
  <si>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</si>
  <si>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</si>
  <si>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</si>
  <si>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</si>
  <si>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</si>
  <si>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</si>
  <si>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</si>
  <si>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</si>
  <si>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</si>
  <si>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</si>
  <si>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</si>
  <si>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</si>
  <si>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</si>
  <si>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</si>
  <si>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</si>
  <si>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</si>
  <si>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</si>
  <si>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</si>
  <si>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</si>
  <si>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</si>
  <si>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</si>
  <si>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</si>
  <si>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</si>
  <si>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</si>
  <si>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</si>
  <si>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</si>
  <si>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</si>
  <si>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</si>
  <si>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</si>
  <si>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</si>
  <si>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</si>
  <si>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</si>
  <si>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</si>
  <si>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</si>
  <si>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</si>
  <si>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</si>
  <si>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</si>
  <si>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</si>
  <si>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</si>
  <si>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</si>
  <si>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</si>
  <si>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</si>
  <si>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</si>
  <si>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</si>
  <si>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</si>
  <si>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</si>
  <si>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</si>
  <si>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</si>
  <si>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</si>
  <si>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</si>
  <si>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</si>
  <si>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</si>
  <si>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</si>
  <si>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</si>
  <si>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</si>
  <si>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</si>
  <si>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</si>
  <si>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</si>
  <si>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</si>
  <si>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</si>
  <si>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</si>
  <si>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</si>
  <si>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</si>
  <si>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</si>
  <si>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</si>
  <si>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</si>
  <si>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</si>
  <si>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</si>
  <si>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</si>
  <si>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</si>
  <si>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</si>
  <si>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</si>
  <si>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</si>
  <si>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</si>
  <si>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</si>
  <si>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</si>
  <si>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</si>
  <si>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</si>
  <si>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</si>
  <si>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</si>
  <si>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</si>
  <si>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</si>
  <si>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</si>
  <si>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</si>
  <si>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</si>
  <si>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</si>
  <si>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</si>
  <si>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</si>
  <si>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</si>
  <si>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</si>
  <si>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</si>
  <si>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</si>
  <si>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</si>
  <si>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</si>
  <si>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</si>
  <si>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</si>
  <si>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</si>
  <si>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</si>
  <si>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</si>
  <si>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</si>
  <si>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Dissipadores de Energia</t>
  </si>
  <si>
    <t>Dragagem</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</si>
  <si>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</si>
  <si>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</si>
  <si>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Drenagem de ar condicionado</t>
  </si>
  <si>
    <t>CAIXA DE PASSAGEM PARA AR CONDICIONADO - FORNECIMENTO E INSTALAÇÃO. AF_08/2022</t>
  </si>
  <si>
    <t>Drenos</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</si>
  <si>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</si>
  <si>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</si>
  <si>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</si>
  <si>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</si>
  <si>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</si>
  <si>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</si>
  <si>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</si>
  <si>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</si>
  <si>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</si>
  <si>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</si>
  <si>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</si>
  <si>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</si>
  <si>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</si>
  <si>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</si>
  <si>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</si>
  <si>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</si>
  <si>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</si>
  <si>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</si>
  <si>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</si>
  <si>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</si>
  <si>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</si>
  <si>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</si>
  <si>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</si>
  <si>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</si>
  <si>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</si>
  <si>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</si>
  <si>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</si>
  <si>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</si>
  <si>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</si>
  <si>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</si>
  <si>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</si>
  <si>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</si>
  <si>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</si>
  <si>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</si>
  <si>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</si>
  <si>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</si>
  <si>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</si>
  <si>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</si>
  <si>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</si>
  <si>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</si>
  <si>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</si>
  <si>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</si>
  <si>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</si>
  <si>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</si>
  <si>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</si>
  <si>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</si>
  <si>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</si>
  <si>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</si>
  <si>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</si>
  <si>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</si>
  <si>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</si>
  <si>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</si>
  <si>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</si>
  <si>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</si>
  <si>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</si>
  <si>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</si>
  <si>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</si>
  <si>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</si>
  <si>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</si>
  <si>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</si>
  <si>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</si>
  <si>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</si>
  <si>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</si>
  <si>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</si>
  <si>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</si>
  <si>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</si>
  <si>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</si>
  <si>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</si>
  <si>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</si>
  <si>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</si>
  <si>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</si>
  <si>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</si>
  <si>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</si>
  <si>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</si>
  <si>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</si>
  <si>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</si>
  <si>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</si>
  <si>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</si>
  <si>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</si>
  <si>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</si>
  <si>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</si>
  <si>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</si>
  <si>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</si>
  <si>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</si>
  <si>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</si>
  <si>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</si>
  <si>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</si>
  <si>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</si>
  <si>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</si>
  <si>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</si>
  <si>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</si>
  <si>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</si>
  <si>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</si>
  <si>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</si>
  <si>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</si>
  <si>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</si>
  <si>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</si>
  <si>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</si>
  <si>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</si>
  <si>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</si>
  <si>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</si>
  <si>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</si>
  <si>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</si>
  <si>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</si>
  <si>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</si>
  <si>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</si>
  <si>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</si>
  <si>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</si>
  <si>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</si>
  <si>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</si>
  <si>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</si>
  <si>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</si>
  <si>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</si>
  <si>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</si>
  <si>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</si>
  <si>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</si>
  <si>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</si>
  <si>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</si>
  <si>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</si>
  <si>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</si>
  <si>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</si>
  <si>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</si>
  <si>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</si>
  <si>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</si>
  <si>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</si>
  <si>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</si>
  <si>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</si>
  <si>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</si>
  <si>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</si>
  <si>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</si>
  <si>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</si>
  <si>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</si>
  <si>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</si>
  <si>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</si>
  <si>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</si>
  <si>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</si>
  <si>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</si>
  <si>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</si>
  <si>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</si>
  <si>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</si>
  <si>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</si>
  <si>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</si>
  <si>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</si>
  <si>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</si>
  <si>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</si>
  <si>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</si>
  <si>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</si>
  <si>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</si>
  <si>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</si>
  <si>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</si>
  <si>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</si>
  <si>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</si>
  <si>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</si>
  <si>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</si>
  <si>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</si>
  <si>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</si>
  <si>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</si>
  <si>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</si>
  <si>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</si>
  <si>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</si>
  <si>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</si>
  <si>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</si>
  <si>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</si>
  <si>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</si>
  <si>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</si>
  <si>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</si>
  <si>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</si>
  <si>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</si>
  <si>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</si>
  <si>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</si>
  <si>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</si>
  <si>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</si>
  <si>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Equipamentos de Proteção Coletiva</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</si>
  <si>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</si>
  <si>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</si>
  <si>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</si>
  <si>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</si>
  <si>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</si>
  <si>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</si>
  <si>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</si>
  <si>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</si>
  <si>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</si>
  <si>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</si>
  <si>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</si>
  <si>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</si>
  <si>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</si>
  <si>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</si>
  <si>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</si>
  <si>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</si>
  <si>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</si>
  <si>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</si>
  <si>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</si>
  <si>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</si>
  <si>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</si>
  <si>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</si>
  <si>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</si>
  <si>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</si>
  <si>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</si>
  <si>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</si>
  <si>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</si>
  <si>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</si>
  <si>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</si>
  <si>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</si>
  <si>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</si>
  <si>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</si>
  <si>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</si>
  <si>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</si>
  <si>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</si>
  <si>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</si>
  <si>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</si>
  <si>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</si>
  <si>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</si>
  <si>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</si>
  <si>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</si>
  <si>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</si>
  <si>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</si>
  <si>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</si>
  <si>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</si>
  <si>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</si>
  <si>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</si>
  <si>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</si>
  <si>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</si>
  <si>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</si>
  <si>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</si>
  <si>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</si>
  <si>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</si>
  <si>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</si>
  <si>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</si>
  <si>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</si>
  <si>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</si>
  <si>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</si>
  <si>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</si>
  <si>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</si>
  <si>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</si>
  <si>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</si>
  <si>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</si>
  <si>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</si>
  <si>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</si>
  <si>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</si>
  <si>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Escavação Horizontal</t>
  </si>
  <si>
    <t>Escavação Vertical a Céu Aberto</t>
  </si>
  <si>
    <t>Escavação de Valas</t>
  </si>
  <si>
    <t>Escavação em Material de 3ª Categoria</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</si>
  <si>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</si>
  <si>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</si>
  <si>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</si>
  <si>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</si>
  <si>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</si>
  <si>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</si>
  <si>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</si>
  <si>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</si>
  <si>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</si>
  <si>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</si>
  <si>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</si>
  <si>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</si>
  <si>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e Preparo de Fundo de Valas</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</si>
  <si>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</si>
  <si>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</si>
  <si>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</si>
  <si>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</si>
  <si>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</si>
  <si>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</si>
  <si>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</si>
  <si>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</si>
  <si>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</si>
  <si>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</si>
  <si>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</si>
  <si>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</si>
  <si>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</si>
  <si>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</si>
  <si>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</si>
  <si>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Esgotamento de Vala e Rebaixamento do Lençol Freático</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</si>
  <si>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</si>
  <si>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</si>
  <si>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</si>
  <si>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</si>
  <si>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</si>
  <si>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</si>
  <si>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</si>
  <si>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</si>
  <si>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</si>
  <si>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</si>
  <si>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</si>
  <si>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</si>
  <si>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</si>
  <si>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</si>
  <si>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</si>
  <si>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</si>
  <si>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</si>
  <si>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</si>
  <si>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</si>
  <si>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</si>
  <si>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</si>
  <si>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</si>
  <si>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</si>
  <si>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</si>
  <si>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</si>
  <si>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</si>
  <si>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</si>
  <si>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</si>
  <si>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</si>
  <si>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</si>
  <si>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</si>
  <si>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</si>
  <si>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</si>
  <si>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</si>
  <si>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</si>
  <si>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</si>
  <si>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</si>
  <si>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</si>
  <si>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</si>
  <si>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</si>
  <si>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</si>
  <si>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</si>
  <si>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</si>
  <si>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BATENTE DE AÇO GALVANIZADO, COM PERFIL PRÉ-FABRICADO, FIXADO COM ARGAMASSA, COM SOLDA, GRAPAS E FUROS PARA FERRAGENS INCLUSOS. AF_12/2019</t>
  </si>
  <si>
    <t>Estacas Broca, Strauss e Escavada com Fluido Estabilizante</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</si>
  <si>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</si>
  <si>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</si>
  <si>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</si>
  <si>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</si>
  <si>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</si>
  <si>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</si>
  <si>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</si>
  <si>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</si>
  <si>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</si>
  <si>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</si>
  <si>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</si>
  <si>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</si>
  <si>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</si>
  <si>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</si>
  <si>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</si>
  <si>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</si>
  <si>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</si>
  <si>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</si>
  <si>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</si>
  <si>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FUNDAÇÃO, UTILIZANDO PERFIL LAMINADO HP310X125 (EXCLUSIVE MOBILIZAÇÃO E DESMOBILIZAÇÃO). AF_01/2020</t>
  </si>
  <si>
    <t>Estacas Pré-Moldadas</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</si>
  <si>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</si>
  <si>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</si>
  <si>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</si>
  <si>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</si>
  <si>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</si>
  <si>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</si>
  <si>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</si>
  <si>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</si>
  <si>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</si>
  <si>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</si>
  <si>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</si>
  <si>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</si>
  <si>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</si>
  <si>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</si>
  <si>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</si>
  <si>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</si>
  <si>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</si>
  <si>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</si>
  <si>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</si>
  <si>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</si>
  <si>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</si>
  <si>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</si>
  <si>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</si>
  <si>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</si>
  <si>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</si>
  <si>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</si>
  <si>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</si>
  <si>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</si>
  <si>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</si>
  <si>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</si>
  <si>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</si>
  <si>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</si>
  <si>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</si>
  <si>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</si>
  <si>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</si>
  <si>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</si>
  <si>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</si>
  <si>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</si>
  <si>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</si>
  <si>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</si>
  <si>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</si>
  <si>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</si>
  <si>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</si>
  <si>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</si>
  <si>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</si>
  <si>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</si>
  <si>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</si>
  <si>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</si>
  <si>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</si>
  <si>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</si>
  <si>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</si>
  <si>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</si>
  <si>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</si>
  <si>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</si>
  <si>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</si>
  <si>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</si>
  <si>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</si>
  <si>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</si>
  <si>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</si>
  <si>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</si>
  <si>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</si>
  <si>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</si>
  <si>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</si>
  <si>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</si>
  <si>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</si>
  <si>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</si>
  <si>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</si>
  <si>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</si>
  <si>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</si>
  <si>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</si>
  <si>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</si>
  <si>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</si>
  <si>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</si>
  <si>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</si>
  <si>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</si>
  <si>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</si>
  <si>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</si>
  <si>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</si>
  <si>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</si>
  <si>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</si>
  <si>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</si>
  <si>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</si>
  <si>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</si>
  <si>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</si>
  <si>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</si>
  <si>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</si>
  <si>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</si>
  <si>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</si>
  <si>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</si>
  <si>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</si>
  <si>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t>
  </si>
  <si>
    <t>Execução de Tirantes</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</si>
  <si>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</si>
  <si>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</si>
  <si>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</si>
  <si>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</si>
  <si>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</si>
  <si>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</si>
  <si>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</si>
  <si>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</si>
  <si>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</si>
  <si>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</si>
  <si>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</si>
  <si>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</si>
  <si>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</si>
  <si>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</si>
  <si>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</si>
  <si>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</si>
  <si>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</si>
  <si>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</si>
  <si>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</si>
  <si>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</si>
  <si>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</si>
  <si>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</si>
  <si>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</si>
  <si>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</si>
  <si>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</si>
  <si>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Forros</t>
  </si>
  <si>
    <t>FORRO EM FIBRA MINERAL, PARA AMBIENTES COMERCIAIS, INCLUSIVE ESTRUTURA DE FIXAÇÃO. AF_08/2023</t>
  </si>
  <si>
    <t>FORRO METÁLICO, PARA AMBIENTES COMERCIAIS, INCLUSIVE ESTRUTURA DE FIXAÇÃO. AF_08/2023</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</si>
  <si>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</si>
  <si>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</si>
  <si>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</si>
  <si>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</si>
  <si>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</si>
  <si>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</si>
  <si>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</si>
  <si>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</si>
  <si>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</si>
  <si>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</si>
  <si>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</si>
  <si>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</si>
  <si>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</si>
  <si>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</si>
  <si>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</si>
  <si>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</si>
  <si>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</si>
  <si>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</si>
  <si>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</si>
  <si>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</si>
  <si>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</si>
  <si>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</si>
  <si>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Fôrmas para Pilares Circulares</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</si>
  <si>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</si>
  <si>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</si>
  <si>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</si>
  <si>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</si>
  <si>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</si>
  <si>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</si>
  <si>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</si>
  <si>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</si>
  <si>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</si>
  <si>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</si>
  <si>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</si>
  <si>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</si>
  <si>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</si>
  <si>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</si>
  <si>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</si>
  <si>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</si>
  <si>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</si>
  <si>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</si>
  <si>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</si>
  <si>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</si>
  <si>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</si>
  <si>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</si>
  <si>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</si>
  <si>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</si>
  <si>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</si>
  <si>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</si>
  <si>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</si>
  <si>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</si>
  <si>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Gesso</t>
  </si>
  <si>
    <t>Graute e Armação</t>
  </si>
  <si>
    <t>Guarda-Corpo, Corrimão e Grade para Esquadrias</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</si>
  <si>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</si>
  <si>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</si>
  <si>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</si>
  <si>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</si>
  <si>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</si>
  <si>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</si>
  <si>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</si>
  <si>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</si>
  <si>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</si>
  <si>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</si>
  <si>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</si>
  <si>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</si>
  <si>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</si>
  <si>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</si>
  <si>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</si>
  <si>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</si>
  <si>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</si>
  <si>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</si>
  <si>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</si>
  <si>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</si>
  <si>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</si>
  <si>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</si>
  <si>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</si>
  <si>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</si>
  <si>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</si>
  <si>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</si>
  <si>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</si>
  <si>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</si>
  <si>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</si>
  <si>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</si>
  <si>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</si>
  <si>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</si>
  <si>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</si>
  <si>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</si>
  <si>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</si>
  <si>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</si>
  <si>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</si>
  <si>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</si>
  <si>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</si>
  <si>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</si>
  <si>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</si>
  <si>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</si>
  <si>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</si>
  <si>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</si>
  <si>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</si>
  <si>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</si>
  <si>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</si>
  <si>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</si>
  <si>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</si>
  <si>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</si>
  <si>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</si>
  <si>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</si>
  <si>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</si>
  <si>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</si>
  <si>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</si>
  <si>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Proteção Mecânica e Tratamento de Junta</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</si>
  <si>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</si>
  <si>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</si>
  <si>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</si>
  <si>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</si>
  <si>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</si>
  <si>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Instalações Elétricas - Eletrodutos Embutidos, Cabos, Caixas, Tomadas e Interruptores</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</si>
  <si>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</si>
  <si>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</si>
  <si>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</si>
  <si>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</si>
  <si>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</si>
  <si>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</si>
  <si>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</si>
  <si>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</si>
  <si>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</si>
  <si>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</si>
  <si>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</si>
  <si>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</si>
  <si>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</si>
  <si>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</si>
  <si>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</si>
  <si>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</si>
  <si>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</si>
  <si>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</si>
  <si>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Instalações Elétricas - Eletrodutos, Conexões e Conduletes Aparentes</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</si>
  <si>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</si>
  <si>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</si>
  <si>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</si>
  <si>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</si>
  <si>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</si>
  <si>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</si>
  <si>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</si>
  <si>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</si>
  <si>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</si>
  <si>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</si>
  <si>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</si>
  <si>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</si>
  <si>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</si>
  <si>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</si>
  <si>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</si>
  <si>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</si>
  <si>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</si>
  <si>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</si>
  <si>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</si>
  <si>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</si>
  <si>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</si>
  <si>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</si>
  <si>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</si>
  <si>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</si>
  <si>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</si>
  <si>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</si>
  <si>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</si>
  <si>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</si>
  <si>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</si>
  <si>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</si>
  <si>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</si>
  <si>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</si>
  <si>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</si>
  <si>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</si>
  <si>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</si>
  <si>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</si>
  <si>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</si>
  <si>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</si>
  <si>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</si>
  <si>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</si>
  <si>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Instalações Elétricas - Quadros, Cabos, Disjuntores, Contatores e Barramentos Blindados</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</si>
  <si>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</si>
  <si>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</si>
  <si>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</si>
  <si>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</si>
  <si>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</si>
  <si>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</si>
  <si>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</si>
  <si>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</si>
  <si>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</si>
  <si>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</si>
  <si>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</si>
  <si>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</si>
  <si>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</si>
  <si>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</si>
  <si>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</si>
  <si>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</si>
  <si>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</si>
  <si>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</si>
  <si>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</si>
  <si>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</si>
  <si>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</si>
  <si>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</si>
  <si>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</si>
  <si>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</si>
  <si>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</si>
  <si>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</si>
  <si>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</si>
  <si>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</si>
  <si>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</si>
  <si>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</si>
  <si>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</si>
  <si>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</si>
  <si>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</si>
  <si>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</si>
  <si>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</si>
  <si>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</si>
  <si>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</si>
  <si>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</si>
  <si>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</si>
  <si>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</si>
  <si>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</si>
  <si>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</si>
  <si>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</si>
  <si>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Instalações Elétricas - Rede de Distribuição</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</si>
  <si>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</si>
  <si>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</si>
  <si>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</si>
  <si>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Instalações Hidráulicas - Reservação e Bombas de Recalque</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</si>
  <si>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</si>
  <si>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</si>
  <si>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</si>
  <si>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</si>
  <si>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</si>
  <si>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</si>
  <si>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</si>
  <si>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</si>
  <si>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</si>
  <si>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</si>
  <si>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</si>
  <si>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</si>
  <si>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</si>
  <si>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</si>
  <si>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</si>
  <si>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</si>
  <si>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</si>
  <si>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</si>
  <si>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</si>
  <si>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</si>
  <si>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</si>
  <si>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</si>
  <si>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</si>
  <si>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</si>
  <si>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</si>
  <si>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</si>
  <si>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</si>
  <si>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</si>
  <si>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</si>
  <si>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</si>
  <si>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</si>
  <si>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</si>
  <si>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</si>
  <si>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</si>
  <si>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</si>
  <si>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</si>
  <si>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</si>
  <si>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</si>
  <si>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</si>
  <si>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</si>
  <si>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</si>
  <si>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</si>
  <si>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</si>
  <si>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</si>
  <si>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</si>
  <si>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</si>
  <si>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</si>
  <si>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</si>
  <si>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</si>
  <si>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</si>
  <si>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</si>
  <si>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</si>
  <si>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</si>
  <si>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</si>
  <si>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</si>
  <si>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</si>
  <si>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</si>
  <si>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</si>
  <si>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</si>
  <si>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</si>
  <si>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</si>
  <si>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</si>
  <si>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</si>
  <si>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</si>
  <si>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</si>
  <si>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</si>
  <si>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</si>
  <si>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</si>
  <si>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</si>
  <si>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</si>
  <si>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</si>
  <si>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</si>
  <si>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</si>
  <si>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</si>
  <si>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</si>
  <si>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</si>
  <si>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</si>
  <si>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Instalações Hidráulicas em PPR</t>
  </si>
  <si>
    <t>Instalações Prediais de Esgoto - Caixas e Ralos</t>
  </si>
  <si>
    <t>RALO LINEAR, EM PVC COM GRELHA INOX, JUNTA SOLDÁVEL, FORNECIDO E INSTALADO EM RAMAL DE DESCARGA OU EM RAMAL DE ESGOTO SANITÁRIO. AF_08/2022</t>
  </si>
  <si>
    <t>Instalações Prediais de Esgoto - Tubos e Conexões</t>
  </si>
  <si>
    <t>Instalações Prediais de Água Fria em PVC</t>
  </si>
  <si>
    <t>Instalações Prediais de Água Quente em CPVC</t>
  </si>
  <si>
    <t>Instalações Prediais de Águas Pluviais - Tubos, Conexões, Caixas e Ralos</t>
  </si>
  <si>
    <t>Instalações de Divisórias Diversas</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</si>
  <si>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</si>
  <si>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</si>
  <si>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</si>
  <si>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</si>
  <si>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</si>
  <si>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</si>
  <si>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</si>
  <si>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</si>
  <si>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</si>
  <si>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</si>
  <si>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</si>
  <si>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</si>
  <si>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</si>
  <si>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</si>
  <si>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</si>
  <si>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</si>
  <si>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</si>
  <si>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</si>
  <si>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</si>
  <si>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</si>
  <si>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Instalações de Gás e Incêndio em Aço e Ferro Galvanizado</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</si>
  <si>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</si>
  <si>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</si>
  <si>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</si>
  <si>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</si>
  <si>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</si>
  <si>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</si>
  <si>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</si>
  <si>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</si>
  <si>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</si>
  <si>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</si>
  <si>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</si>
  <si>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</si>
  <si>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</si>
  <si>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</si>
  <si>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</si>
  <si>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</si>
  <si>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</si>
  <si>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</si>
  <si>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</si>
  <si>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</si>
  <si>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</si>
  <si>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</si>
  <si>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</si>
  <si>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</si>
  <si>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</si>
  <si>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</si>
  <si>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</si>
  <si>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</si>
  <si>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</si>
  <si>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</si>
  <si>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</si>
  <si>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</si>
  <si>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</si>
  <si>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</si>
  <si>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</si>
  <si>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</si>
  <si>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</si>
  <si>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</si>
  <si>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</si>
  <si>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</si>
  <si>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</si>
  <si>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</si>
  <si>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</si>
  <si>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</si>
  <si>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</si>
  <si>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</si>
  <si>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</si>
  <si>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</si>
  <si>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</si>
  <si>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</si>
  <si>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</si>
  <si>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</si>
  <si>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</si>
  <si>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</si>
  <si>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</si>
  <si>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</si>
  <si>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</si>
  <si>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</si>
  <si>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Instalações em Cobre</t>
  </si>
  <si>
    <t>Instalações para Canteiros de Obras</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</si>
  <si>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</si>
  <si>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</si>
  <si>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</si>
  <si>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</si>
  <si>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</si>
  <si>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</si>
  <si>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</si>
  <si>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</si>
  <si>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</si>
  <si>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</si>
  <si>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</si>
  <si>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</si>
  <si>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</si>
  <si>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</si>
  <si>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</si>
  <si>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Lajes Pré-Moldadas</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</si>
  <si>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</si>
  <si>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</si>
  <si>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</si>
  <si>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</si>
  <si>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</si>
  <si>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</si>
  <si>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</si>
  <si>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</si>
  <si>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</si>
  <si>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</si>
  <si>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</si>
  <si>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</si>
  <si>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</si>
  <si>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</si>
  <si>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</si>
  <si>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</si>
  <si>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</si>
  <si>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</si>
  <si>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t>
  </si>
  <si>
    <t>Ligações Prediais de Água e Esgoto</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</si>
  <si>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</si>
  <si>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</si>
  <si>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</si>
  <si>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</si>
  <si>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</si>
  <si>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</si>
  <si>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</si>
  <si>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</si>
  <si>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</si>
  <si>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Obra</t>
  </si>
  <si>
    <t>LIMPEZA DE PISO UTILIZANDO DETERGENTE NEUTRO E ESCOVAÇÃO . AF_04/2019</t>
  </si>
  <si>
    <t>Livro SINAPI: Cálculos e Parâmetros</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</si>
  <si>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</si>
  <si>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</si>
  <si>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</si>
  <si>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</si>
  <si>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de Obras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</si>
  <si>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</si>
  <si>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</si>
  <si>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</si>
  <si>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</si>
  <si>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Louças e Metais</t>
  </si>
  <si>
    <t>ASSENTO SANITÁRIO PARA PCD - FORNECIMENTO E INSTALACAO.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</si>
  <si>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</si>
  <si>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</si>
  <si>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</si>
  <si>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</si>
  <si>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</si>
  <si>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</si>
  <si>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</si>
  <si>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</si>
  <si>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</si>
  <si>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</si>
  <si>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</si>
  <si>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</si>
  <si>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</si>
  <si>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</si>
  <si>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</si>
  <si>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</si>
  <si>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</si>
  <si>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</si>
  <si>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</si>
  <si>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</si>
  <si>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</si>
  <si>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</si>
  <si>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</si>
  <si>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</si>
  <si>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</si>
  <si>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</si>
  <si>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</si>
  <si>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</si>
  <si>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</si>
  <si>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Massa Única Interna</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</si>
  <si>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</si>
  <si>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</si>
  <si>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</si>
  <si>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</si>
  <si>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</si>
  <si>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</si>
  <si>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</si>
  <si>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</si>
  <si>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</si>
  <si>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</si>
  <si>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</si>
  <si>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</si>
  <si>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</si>
  <si>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</si>
  <si>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</si>
  <si>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</si>
  <si>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</si>
  <si>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</si>
  <si>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</si>
  <si>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Monocapa</t>
  </si>
  <si>
    <t>Montagem de gruas e cremalheiras</t>
  </si>
  <si>
    <t>MONTAGEM E DESMONTAGEM DE GRUA ASCENSIONAL, UTILIZAÇÃO DE GUINDASTE AUTOPROPELIDO 90T. AF_03/2024</t>
  </si>
  <si>
    <t>MONTAGEM E DESMONTAGEM DE GRUA ASCENSIONAL, UTILIZAÇÃO DE GUINDASTE DERRICK. AF_03/2024</t>
  </si>
  <si>
    <t>Paisagismo - Plantio</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</si>
  <si>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</si>
  <si>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</si>
  <si>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</si>
  <si>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</si>
  <si>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</si>
  <si>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</si>
  <si>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</si>
  <si>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</si>
  <si>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</si>
  <si>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</si>
  <si>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</si>
  <si>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</si>
  <si>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</si>
  <si>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</si>
  <si>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</si>
  <si>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</si>
  <si>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</si>
  <si>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</si>
  <si>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</si>
  <si>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</si>
  <si>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</si>
  <si>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</si>
  <si>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</si>
  <si>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</si>
  <si>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</si>
  <si>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</si>
  <si>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</si>
  <si>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</si>
  <si>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</si>
  <si>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</si>
  <si>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</si>
  <si>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</si>
  <si>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</si>
  <si>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</si>
  <si>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</si>
  <si>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</si>
  <si>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</si>
  <si>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</si>
  <si>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</si>
  <si>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</si>
  <si>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</si>
  <si>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</si>
  <si>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</si>
  <si>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</si>
  <si>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</si>
  <si>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</si>
  <si>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</si>
  <si>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</si>
  <si>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</si>
  <si>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</si>
  <si>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</si>
  <si>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</si>
  <si>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</si>
  <si>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</si>
  <si>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</si>
  <si>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</si>
  <si>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</si>
  <si>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</si>
  <si>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</si>
  <si>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</si>
  <si>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</si>
  <si>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</si>
  <si>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</si>
  <si>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</si>
  <si>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</si>
  <si>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</si>
  <si>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</si>
  <si>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</si>
  <si>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</si>
  <si>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</si>
  <si>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</si>
  <si>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</si>
  <si>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</si>
  <si>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</si>
  <si>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</si>
  <si>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</si>
  <si>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</si>
  <si>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</si>
  <si>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</si>
  <si>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</si>
  <si>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</si>
  <si>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Parquinhos e Equipamentos de Ginástica ao Ar Livre</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</si>
  <si>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</si>
  <si>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</si>
  <si>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</si>
  <si>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</si>
  <si>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</si>
  <si>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</si>
  <si>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</si>
  <si>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</si>
  <si>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</si>
  <si>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</si>
  <si>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</si>
  <si>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</si>
  <si>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</si>
  <si>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</si>
  <si>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</si>
  <si>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</si>
  <si>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</si>
  <si>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</si>
  <si>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</si>
  <si>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</si>
  <si>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</si>
  <si>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</si>
  <si>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</si>
  <si>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</si>
  <si>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</si>
  <si>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</si>
  <si>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</si>
  <si>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</si>
  <si>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</si>
  <si>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Pavimentações Diversas - Paralelepípedos e Pedras Poliédricas</t>
  </si>
  <si>
    <t>EXECUÇÃO DE PAVIMENTO EM PARALELEPÍPEDOS, REJUNTAMENTO COM PEDRISCO E EMULSÃO ASFÁLTICA. AF_05/2020</t>
  </si>
  <si>
    <t>EXECUÇÃO DE PAVIMENTO EM PEDRAS POLIÉDRICAS, REJUNTAMENTO COM PEDRISCO E EMULSÃO ASFÁLTICA. AF_05/2020</t>
  </si>
  <si>
    <t>Pavimento Intertravado</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</si>
  <si>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</si>
  <si>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</si>
  <si>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</si>
  <si>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</si>
  <si>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</si>
  <si>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</si>
  <si>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</si>
  <si>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</si>
  <si>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</si>
  <si>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</si>
  <si>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</si>
  <si>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</si>
  <si>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</si>
  <si>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Pavimento Rígido de Concreto</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</si>
  <si>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</si>
  <si>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</si>
  <si>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</si>
  <si>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</si>
  <si>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</si>
  <si>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Peitoris e Chapins</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</si>
  <si>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</si>
  <si>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</si>
  <si>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</si>
  <si>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</si>
  <si>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</si>
  <si>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</si>
  <si>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</si>
  <si>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</si>
  <si>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</si>
  <si>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</si>
  <si>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</si>
  <si>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</si>
  <si>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</si>
  <si>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</si>
  <si>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</si>
  <si>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</si>
  <si>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</si>
  <si>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</si>
  <si>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</si>
  <si>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</si>
  <si>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</si>
  <si>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</si>
  <si>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</si>
  <si>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</si>
  <si>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</si>
  <si>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</si>
  <si>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</si>
  <si>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</si>
  <si>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</si>
  <si>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</si>
  <si>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</si>
  <si>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</si>
  <si>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</si>
  <si>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</si>
  <si>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</si>
  <si>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</si>
  <si>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</si>
  <si>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</si>
  <si>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</si>
  <si>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</si>
  <si>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</si>
  <si>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</si>
  <si>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</si>
  <si>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</si>
  <si>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</si>
  <si>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</si>
  <si>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</si>
  <si>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</si>
  <si>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</si>
  <si>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</si>
  <si>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</si>
  <si>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</si>
  <si>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</si>
  <si>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</si>
  <si>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</si>
  <si>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</si>
  <si>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</si>
  <si>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</si>
  <si>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</si>
  <si>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</si>
  <si>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</si>
  <si>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</si>
  <si>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</si>
  <si>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</si>
  <si>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</si>
  <si>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</si>
  <si>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</si>
  <si>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</si>
  <si>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</si>
  <si>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</si>
  <si>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</si>
  <si>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</si>
  <si>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</si>
  <si>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</si>
  <si>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</si>
  <si>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</si>
  <si>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</si>
  <si>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</si>
  <si>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</si>
  <si>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</si>
  <si>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</si>
  <si>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</si>
  <si>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Pintura Interna</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</si>
  <si>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</si>
  <si>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</si>
  <si>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</si>
  <si>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</si>
  <si>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</si>
  <si>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</si>
  <si>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</si>
  <si>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</si>
  <si>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em Madeira</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</si>
  <si>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</si>
  <si>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</si>
  <si>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</si>
  <si>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</si>
  <si>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</si>
  <si>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</si>
  <si>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</si>
  <si>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</si>
  <si>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</si>
  <si>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</si>
  <si>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</si>
  <si>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</si>
  <si>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</si>
  <si>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</si>
  <si>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</si>
  <si>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</si>
  <si>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</si>
  <si>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</si>
  <si>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</si>
  <si>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</si>
  <si>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</si>
  <si>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PINTURA DE DEMARCAÇÃO DE VAGA COM TINTA ACRÍLICA, E = 10 CM, APLICAÇÃO MECÂNICA COM DEMARCADORA A TRAÇÃO MANUAL. AF_05/2021</t>
  </si>
  <si>
    <t>PINTURA DE EIXO VIÁRIO COM TINTA RETRORREFLETIVA A BASE DE RESINA ACRÍLICA COM MICROESFERAS DE VIDRO,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</si>
  <si>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</si>
  <si>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</si>
  <si>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</si>
  <si>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</si>
  <si>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</si>
  <si>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</si>
  <si>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</si>
  <si>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</si>
  <si>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</si>
  <si>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</si>
  <si>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</si>
  <si>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Pisos</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</si>
  <si>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</si>
  <si>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</si>
  <si>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</si>
  <si>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</si>
  <si>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</si>
  <si>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</si>
  <si>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</si>
  <si>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</si>
  <si>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Postes de Concreto e Metálicos</t>
  </si>
  <si>
    <t>Poços de Visita e Caixas para Bocas de Lobo</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</si>
  <si>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</si>
  <si>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</si>
  <si>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</si>
  <si>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</si>
  <si>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</si>
  <si>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</si>
  <si>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</si>
  <si>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</si>
  <si>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</si>
  <si>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</si>
  <si>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</si>
  <si>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</si>
  <si>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</si>
  <si>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</si>
  <si>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</si>
  <si>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</si>
  <si>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</si>
  <si>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</si>
  <si>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</si>
  <si>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</si>
  <si>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</si>
  <si>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</si>
  <si>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</si>
  <si>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</si>
  <si>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</si>
  <si>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</si>
  <si>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</si>
  <si>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</si>
  <si>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</si>
  <si>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</si>
  <si>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</si>
  <si>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</si>
  <si>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</si>
  <si>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</si>
  <si>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</si>
  <si>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</si>
  <si>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</si>
  <si>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</si>
  <si>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</si>
  <si>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</si>
  <si>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</si>
  <si>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</si>
  <si>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</si>
  <si>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</si>
  <si>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</si>
  <si>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</si>
  <si>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</si>
  <si>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</si>
  <si>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</si>
  <si>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</si>
  <si>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</si>
  <si>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</si>
  <si>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</si>
  <si>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</si>
  <si>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</si>
  <si>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</si>
  <si>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</si>
  <si>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</si>
  <si>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</si>
  <si>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</si>
  <si>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</si>
  <si>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</si>
  <si>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</si>
  <si>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</si>
  <si>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</si>
  <si>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</si>
  <si>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</si>
  <si>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</si>
  <si>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</si>
  <si>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</si>
  <si>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</si>
  <si>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</si>
  <si>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</si>
  <si>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</si>
  <si>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</si>
  <si>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</si>
  <si>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</si>
  <si>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</si>
  <si>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</si>
  <si>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</si>
  <si>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</si>
  <si>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</si>
  <si>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</si>
  <si>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</si>
  <si>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</si>
  <si>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</si>
  <si>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</si>
  <si>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</si>
  <si>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</si>
  <si>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</si>
  <si>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</si>
  <si>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</si>
  <si>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</si>
  <si>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</si>
  <si>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</si>
  <si>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</si>
  <si>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</si>
  <si>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</si>
  <si>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</si>
  <si>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</si>
  <si>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</si>
  <si>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</si>
  <si>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</si>
  <si>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</si>
  <si>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</si>
  <si>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</si>
  <si>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</si>
  <si>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</si>
  <si>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</si>
  <si>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</si>
  <si>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</si>
  <si>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</si>
  <si>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</si>
  <si>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</si>
  <si>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</si>
  <si>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</si>
  <si>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</si>
  <si>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</si>
  <si>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</si>
  <si>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</si>
  <si>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</si>
  <si>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</si>
  <si>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</si>
  <si>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</si>
  <si>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</si>
  <si>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</si>
  <si>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</si>
  <si>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</si>
  <si>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</si>
  <si>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</si>
  <si>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</si>
  <si>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</si>
  <si>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</si>
  <si>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</si>
  <si>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</si>
  <si>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</si>
  <si>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</si>
  <si>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Rasgos e Fixações</t>
  </si>
  <si>
    <t>FIXAÇÃO DE DUTOS FLEXÍVEIS CIRCULARES,  DIÂMETRO 109 MM OU 4", COM ABRAÇADEIRA METÁLICA FLEXÍVEL FIXADA DIRETAMENTE NA LAJE.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</si>
  <si>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</si>
  <si>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</si>
  <si>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</si>
  <si>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</si>
  <si>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</si>
  <si>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</si>
  <si>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</si>
  <si>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</si>
  <si>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</si>
  <si>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</si>
  <si>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</si>
  <si>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</si>
  <si>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</si>
  <si>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</si>
  <si>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</si>
  <si>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</si>
  <si>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</si>
  <si>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</si>
  <si>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</si>
  <si>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</si>
  <si>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Redes de Lógica, Telefonia e Imagem</t>
  </si>
  <si>
    <t>Redes de Água e Esgoto em PEAD Liso (Tubos e Conexões)</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</si>
  <si>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</si>
  <si>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</si>
  <si>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</si>
  <si>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</si>
  <si>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</si>
  <si>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</si>
  <si>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</si>
  <si>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</si>
  <si>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</si>
  <si>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</si>
  <si>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</si>
  <si>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</si>
  <si>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</si>
  <si>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</si>
  <si>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</si>
  <si>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</si>
  <si>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</si>
  <si>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</si>
  <si>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</si>
  <si>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</si>
  <si>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</si>
  <si>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</si>
  <si>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</si>
  <si>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</si>
  <si>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</si>
  <si>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</si>
  <si>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</si>
  <si>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</si>
  <si>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</si>
  <si>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</si>
  <si>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</si>
  <si>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</si>
  <si>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</si>
  <si>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</si>
  <si>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</si>
  <si>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</si>
  <si>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</si>
  <si>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</si>
  <si>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</si>
  <si>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</si>
  <si>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</si>
  <si>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</si>
  <si>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</si>
  <si>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</si>
  <si>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</si>
  <si>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</si>
  <si>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</si>
  <si>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</si>
  <si>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</si>
  <si>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</si>
  <si>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</si>
  <si>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</si>
  <si>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</si>
  <si>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</si>
  <si>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</si>
  <si>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</si>
  <si>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</si>
  <si>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</si>
  <si>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</si>
  <si>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</si>
  <si>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</si>
  <si>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</si>
  <si>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</si>
  <si>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</si>
  <si>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</si>
  <si>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</si>
  <si>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</si>
  <si>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</si>
  <si>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</si>
  <si>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</si>
  <si>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</si>
  <si>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</si>
  <si>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</si>
  <si>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</si>
  <si>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</si>
  <si>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</si>
  <si>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</si>
  <si>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</si>
  <si>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</si>
  <si>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</si>
  <si>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</si>
  <si>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</si>
  <si>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</si>
  <si>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</si>
  <si>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</si>
  <si>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</si>
  <si>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</si>
  <si>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</si>
  <si>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</si>
  <si>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</si>
  <si>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</si>
  <si>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</si>
  <si>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</si>
  <si>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</si>
  <si>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</si>
  <si>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</si>
  <si>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</si>
  <si>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</si>
  <si>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</si>
  <si>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</si>
  <si>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</si>
  <si>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</si>
  <si>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</si>
  <si>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</si>
  <si>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</si>
  <si>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</si>
  <si>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</si>
  <si>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</si>
  <si>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</si>
  <si>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</si>
  <si>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</si>
  <si>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</si>
  <si>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</si>
  <si>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</si>
  <si>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</si>
  <si>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</si>
  <si>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</si>
  <si>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</si>
  <si>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</si>
  <si>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</si>
  <si>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</si>
  <si>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</si>
  <si>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</si>
  <si>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</si>
  <si>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</si>
  <si>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</si>
  <si>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</si>
  <si>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</si>
  <si>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</si>
  <si>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</si>
  <si>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</si>
  <si>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</si>
  <si>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</si>
  <si>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</si>
  <si>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</si>
  <si>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</si>
  <si>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</si>
  <si>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</si>
  <si>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</si>
  <si>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</si>
  <si>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</si>
  <si>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</si>
  <si>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</si>
  <si>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</si>
  <si>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</si>
  <si>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</si>
  <si>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</si>
  <si>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</si>
  <si>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</si>
  <si>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</si>
  <si>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</si>
  <si>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</si>
  <si>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</si>
  <si>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</si>
  <si>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</si>
  <si>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Solda de Topo em Elementos de Aço</t>
  </si>
  <si>
    <t>Supressão Vegetal</t>
  </si>
  <si>
    <t>Telhamento para Cobertura</t>
  </si>
  <si>
    <t>CUMEEIRA NORMAL PARA TELHA TRAPEZOIDAL DE AÇO, E = 0,5 MM, INCLUSO ACESSÓRIOS DE FIXAÇÃO E IÇAMENTO. AF_07/2019</t>
  </si>
  <si>
    <t>ISOLAMENTO TERMOACÚSTICO COM LÃ MINERAL NA SUBCOBERTURA, INCLUSO TRANSPORTE VERTICAL. AF_07/2019</t>
  </si>
  <si>
    <t>Transformadores</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</si>
  <si>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</si>
  <si>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</si>
  <si>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</si>
  <si>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</si>
  <si>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</si>
  <si>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</si>
  <si>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</si>
  <si>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</si>
  <si>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</si>
  <si>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</si>
  <si>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</si>
  <si>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</si>
  <si>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</si>
  <si>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</si>
  <si>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</si>
  <si>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</si>
  <si>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</si>
  <si>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</si>
  <si>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</si>
  <si>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</si>
  <si>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</si>
  <si>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</si>
  <si>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</si>
  <si>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</si>
  <si>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</si>
  <si>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</si>
  <si>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</si>
  <si>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</si>
  <si>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</si>
  <si>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</si>
  <si>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</si>
  <si>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</si>
  <si>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</si>
  <si>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</si>
  <si>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</si>
  <si>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</si>
  <si>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</si>
  <si>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</si>
  <si>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</si>
  <si>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</si>
  <si>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</si>
  <si>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</si>
  <si>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</si>
  <si>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</si>
  <si>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</si>
  <si>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</si>
  <si>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</si>
  <si>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</si>
  <si>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</si>
  <si>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</si>
  <si>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</si>
  <si>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</si>
  <si>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</si>
  <si>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</si>
  <si>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</si>
  <si>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</si>
  <si>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</si>
  <si>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</si>
  <si>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</si>
  <si>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</si>
  <si>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</si>
  <si>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</si>
  <si>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</si>
  <si>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</si>
  <si>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</si>
  <si>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</si>
  <si>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</si>
  <si>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</si>
  <si>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</si>
  <si>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</si>
  <si>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</si>
  <si>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</si>
  <si>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</si>
  <si>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</si>
  <si>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</si>
  <si>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</si>
  <si>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</si>
  <si>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</si>
  <si>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</si>
  <si>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</si>
  <si>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</si>
  <si>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</si>
  <si>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</si>
  <si>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</si>
  <si>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</si>
  <si>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</si>
  <si>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</si>
  <si>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</si>
  <si>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</si>
  <si>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</si>
  <si>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</si>
  <si>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</si>
  <si>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</si>
  <si>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</si>
  <si>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</si>
  <si>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</si>
  <si>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</si>
  <si>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</si>
  <si>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</si>
  <si>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</si>
  <si>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</si>
  <si>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</si>
  <si>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</si>
  <si>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</si>
  <si>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</si>
  <si>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</si>
  <si>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</si>
  <si>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</si>
  <si>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</si>
  <si>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</si>
  <si>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</si>
  <si>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Carga e Descarga de Materiais</t>
  </si>
  <si>
    <t>Tratamentos Superficiais</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</si>
  <si>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</si>
  <si>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</si>
  <si>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</si>
  <si>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</si>
  <si>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</si>
  <si>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</si>
  <si>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</si>
  <si>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</si>
  <si>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</si>
  <si>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</si>
  <si>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</si>
  <si>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Tubulação Flangeada para Redes de Água</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</si>
  <si>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</si>
  <si>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</si>
  <si>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</si>
  <si>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</si>
  <si>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</si>
  <si>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</si>
  <si>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</si>
  <si>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</si>
  <si>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</si>
  <si>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</si>
  <si>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</si>
  <si>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</si>
  <si>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</si>
  <si>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</si>
  <si>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</si>
  <si>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</si>
  <si>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</si>
  <si>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</si>
  <si>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</si>
  <si>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</si>
  <si>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</si>
  <si>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</si>
  <si>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</si>
  <si>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</si>
  <si>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</si>
  <si>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</si>
  <si>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Vergas, contravergas e fixação de alvenaria</t>
  </si>
  <si>
    <t>Vidros e Espelhos</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</si>
  <si>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</si>
  <si>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</si>
  <si>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</si>
  <si>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</si>
  <si>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</si>
  <si>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</si>
  <si>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</si>
  <si>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</si>
  <si>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</si>
  <si>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</si>
  <si>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</si>
  <si>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</si>
  <si>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</si>
  <si>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Válvulas e Registros para Sistemas Prediais</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</si>
  <si>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</si>
  <si>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</si>
  <si>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</si>
  <si>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</si>
  <si>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</si>
  <si>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</si>
  <si>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</si>
  <si>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</si>
  <si>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</si>
  <si>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</si>
  <si>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</si>
  <si>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</si>
  <si>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</si>
  <si>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</si>
  <si>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</si>
  <si>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</si>
  <si>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</si>
  <si>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</si>
  <si>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</si>
  <si>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</si>
  <si>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</si>
  <si>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</si>
  <si>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</si>
  <si>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</si>
  <si>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</si>
  <si>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</si>
  <si>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</si>
  <si>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</si>
  <si>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</si>
  <si>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</si>
  <si>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</si>
  <si>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</si>
  <si>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</si>
  <si>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</si>
  <si>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</si>
  <si>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</si>
  <si>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</si>
  <si>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</si>
  <si>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</si>
  <si>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</si>
  <si>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</si>
  <si>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</si>
  <si>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</si>
  <si>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</si>
  <si>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</si>
  <si>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</si>
  <si>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</si>
  <si>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</si>
  <si>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</si>
  <si>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</si>
  <si>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</si>
  <si>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</si>
  <si>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</si>
  <si>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</si>
  <si>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</si>
  <si>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</si>
  <si>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</si>
  <si>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</si>
  <si>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</si>
  <si>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</si>
  <si>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</si>
  <si>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</si>
  <si>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</si>
  <si>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</si>
  <si>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</si>
  <si>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</si>
  <si>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</si>
  <si>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</si>
  <si>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</si>
  <si>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</si>
  <si>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</si>
  <si>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</si>
  <si>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</si>
  <si>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</si>
  <si>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</si>
  <si>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</si>
  <si>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03/2025</t>
  </si>
  <si>
    <t>11/04/2025</t>
  </si>
  <si>
    <t>dos preços de insumos necessários à composição no estado em questão. Custo zerado (hífen)</t>
  </si>
  <si>
    <t>indica que pelo menos um dos itens da composição não tem custo/preço.</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</si>
  <si>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</si>
  <si>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</si>
  <si>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</si>
  <si>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</si>
  <si>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</si>
  <si>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</si>
  <si>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</si>
  <si>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Versão 197</t>
  </si>
  <si>
    <t>FEV/25</t>
  </si>
  <si>
    <t>Argamassa graute autonivelante de alta resistência</t>
  </si>
  <si>
    <t>Telhamento em chapa de aço pré-pintada com epóxi e poliéster, tipo sanduíche, espessura de 0,50 mm, com poliisocianurato (PIR)</t>
  </si>
  <si>
    <t>Forro em placa de gesso liso, espessura de 12,5mm, fixo</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</si>
  <si>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</si>
  <si>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</si>
  <si>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</si>
  <si>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</si>
  <si>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</si>
  <si>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série universal, em caixa moldada, térmico e magnético fixos, bipolar 415 V, corrente de 60 A até 100 A</t>
  </si>
  <si>
    <t>Disjuntor série universal, em caixa moldada, térmico e magnético fixos, bipolar 380/600 V, corrente de 125 A</t>
  </si>
  <si>
    <t>Disjuntor série universal em caixa moldada, térmico fixo e magnético ajustável, tripolar 600 V,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</si>
  <si>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</si>
  <si>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</si>
  <si>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</si>
  <si>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</si>
  <si>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</si>
  <si>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</si>
  <si>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</si>
  <si>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</si>
  <si>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</si>
  <si>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</si>
  <si>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</si>
  <si>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</si>
  <si>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</si>
  <si>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Entrada completa de gás GLP domiciliar com 2 botijões de 13 kg</t>
  </si>
  <si>
    <t>54.08.005</t>
  </si>
  <si>
    <t>Agente de cura química, retardador de evaporação, em pavimento de concreto</t>
  </si>
  <si>
    <t>Sensor de temperatura ambiente PT100</t>
  </si>
  <si>
    <t>Switch Gigabit para servidor central com 24 portas frontais e 4 portas SFP, capacidade 10 / 100 / 1000 Mbps</t>
  </si>
  <si>
    <t>Central PABX híbrida de telefonia para 8 linhas tronco e 128 ramais analógico e digital, com recursos PBX Networking</t>
  </si>
  <si>
    <t>69.08.012</t>
  </si>
  <si>
    <t>Distribuidor interno óptico 1U de até 24 fibras - completo</t>
  </si>
  <si>
    <t>Bloco de distribuição com protetor de surtos, para 10 pares</t>
  </si>
  <si>
    <t>CJDIA</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</si>
  <si>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</si>
  <si>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</si>
  <si>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</si>
  <si>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</si>
  <si>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INC.27 - BASE DE CONCRETO FCK=15,00MPA PARA GUIAS, SARJETAS OU SARJETÕES</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</si>
  <si>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</si>
  <si>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</si>
  <si>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</si>
  <si>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INC.27 - CONSTRUÇÃO DE SARJETA OU SARJETÃO DE CONCRETO - FCK=25,0MPA</t>
  </si>
  <si>
    <t>INC.27 - CONSTRUÇÃO DE SARJETA OU SARJETÃO DE CONCRETO - FCK= 20,0MPA</t>
  </si>
  <si>
    <t>INA.01 - BASE DE CONCRETO FCK=15,0MPA, PARA PAVIMENTO</t>
  </si>
  <si>
    <t>INA.01 - BASE DE BINDER ABERTO (SEM TRANSPORTE)</t>
  </si>
  <si>
    <t>INA.01 - BASE DE BINDER DENSO (SEM TRANSPORTE)</t>
  </si>
  <si>
    <t>INA.01 - REVESTIMENTO DE CONCRETO ASFÁLTICO (SEM TRANSPORTE)</t>
  </si>
  <si>
    <t>INA.01 - REVESTIMENTO DE CONCRETO ASFÁLTICO, SEM O FORNECIMENTO DOS MATERIAIS</t>
  </si>
  <si>
    <t>INA.01 - REVESTIMENTO DE PRÉ-MISTURADO À QUENTE (SEM TRANSPORTE)</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</si>
  <si>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</si>
  <si>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</si>
  <si>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</si>
  <si>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</si>
  <si>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</si>
  <si>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</si>
  <si>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</si>
  <si>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INA.01 - REVESTIMENTO DE MISTURA ASFÁLTICA COM POLÍMERO - FAIXA III (SEM TRANSPORTE)</t>
  </si>
  <si>
    <t>INA.01 - REVESTIMENTO DE CONCRETO ASFÁLTICO USINADO MORNO ( SEM TRANSPORTE)</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</si>
  <si>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</si>
  <si>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</si>
  <si>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</si>
  <si>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</si>
  <si>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</si>
  <si>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</si>
  <si>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</si>
  <si>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IN.07 - REMOÇÃO DE TACHA/TACHÕES</t>
  </si>
  <si>
    <t>BOTOEIRA CONVENCIONAL PARA PEDESTRE</t>
  </si>
  <si>
    <t>IHD.23 - LASTRO DE CONCRETO FCK=10MPA</t>
  </si>
  <si>
    <t>CHAMINÉ DE POÇO DE VISITA PRÉ-MOLDADA DE CONCRETO - DI 600 MM</t>
  </si>
  <si>
    <t>INC.27 - INSTALAÇÃO DE TAMPÃO PARA GALERIA DE ÁGUAS PLUVIAIS - ARTICULADO, EXCETO FORNECIMENTO DE TAMPÃO</t>
  </si>
  <si>
    <t>INC.27 - INSTALAÇÃO DE TAMPÃO PARA GALERIA DE ÁGUAS PLUVIAIS - NÃO ARTICULADO, EXCETO FORNECIMENTO DE TAMPÃO</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</si>
  <si>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</si>
  <si>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</si>
  <si>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</si>
  <si>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</si>
  <si>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</si>
  <si>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</si>
  <si>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</si>
  <si>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</si>
  <si>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</si>
  <si>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</si>
  <si>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</si>
  <si>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</si>
  <si>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</si>
  <si>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</si>
  <si>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</si>
  <si>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</si>
  <si>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</si>
  <si>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</si>
  <si>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</si>
  <si>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</si>
  <si>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</si>
  <si>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</si>
  <si>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</si>
  <si>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</si>
  <si>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</si>
  <si>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</si>
  <si>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</si>
  <si>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</si>
  <si>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</si>
  <si>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</si>
  <si>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</si>
  <si>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</si>
  <si>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</si>
  <si>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</si>
  <si>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</si>
  <si>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</si>
  <si>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</si>
  <si>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</si>
  <si>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</si>
  <si>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</si>
  <si>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</si>
  <si>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</si>
  <si>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</si>
  <si>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</si>
  <si>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</si>
  <si>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</si>
  <si>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</si>
  <si>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</si>
  <si>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</si>
  <si>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</si>
  <si>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</si>
  <si>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</si>
  <si>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</si>
  <si>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</si>
  <si>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</si>
  <si>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</si>
  <si>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</si>
  <si>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</si>
  <si>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</si>
  <si>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</si>
  <si>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</si>
  <si>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</si>
  <si>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</si>
  <si>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</si>
  <si>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</si>
  <si>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</si>
  <si>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</si>
  <si>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</si>
  <si>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</si>
  <si>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</si>
  <si>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</si>
  <si>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</si>
  <si>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</si>
  <si>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</si>
  <si>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</si>
  <si>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</si>
  <si>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</si>
  <si>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</si>
  <si>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</si>
  <si>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</si>
  <si>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</si>
  <si>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</si>
  <si>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ICO.03 - ANCORAGEM ATIVA SÉRIE V- 4 Ø = 1/2"</t>
  </si>
  <si>
    <t>ICO.03 - ANCORAGEM ATIVA SÉRIE V-6 - Ø = 1/2"</t>
  </si>
  <si>
    <t>ICO.03 - ANCORAGEM ATIVA SÉRIE V-12 - Ø = 1/2"</t>
  </si>
  <si>
    <t>INC.27 - FORNECIMENTO E COLOCAÇÃO DE JUNTA DE DILATAÇÃO DE ELASTÔMERO DE NEOPRENE, TIPO JEENE JJ6080VV OU SIMILAR</t>
  </si>
  <si>
    <t>INC.27 - FORNECIMENTO E COLOCAÇÃO DE JUNTA DE DILATAÇÃO DE ELASTÔMERO DE NEOPRENE, TIPO JEENE JJ 99120 VV OU SIMILAR</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</si>
  <si>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</si>
  <si>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</si>
  <si>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</si>
  <si>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</si>
  <si>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IN.21 - APICOAMENTO DE SUPERFÍCIES DE CONCRETO (COM EQUIPAMENTO PNEUMÁTICO)</t>
  </si>
  <si>
    <t>APLICAÇÃO MECANIZADA DE CURA QUÍMICA</t>
  </si>
  <si>
    <t>PLATAFORMA ELEVATÓRIA ARTICULADA ELÉTRICA COM ALCANCE DE 14 M</t>
  </si>
  <si>
    <t>DIA</t>
  </si>
  <si>
    <t>PLATAFORMA ELEVATÓRIA ARTICULADA ELÉTRICA COM ALCANCE DE 7 M</t>
  </si>
  <si>
    <t>PLATAFORMA ELEVATÓRIA TESOURA ELÉTRICA COM ALTURA MÁXIMA DE TRABALHO ATÉ 10 M</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</si>
  <si>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</si>
  <si>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</si>
  <si>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</si>
  <si>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</si>
  <si>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</si>
  <si>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</si>
  <si>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</si>
  <si>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</si>
  <si>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</si>
  <si>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</si>
  <si>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</si>
  <si>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</si>
  <si>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</si>
  <si>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</si>
  <si>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</si>
  <si>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</si>
  <si>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</si>
  <si>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</si>
  <si>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</si>
  <si>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</si>
  <si>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</si>
  <si>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</si>
  <si>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</si>
  <si>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 xml:space="preserve"> ESCAVAÇÃO MANUAL,  PROFUNDIDADE SUPERIOR A 1,50M</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</si>
  <si>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</si>
  <si>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</si>
  <si>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</si>
  <si>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</si>
  <si>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</si>
  <si>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</si>
  <si>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</si>
  <si>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</si>
  <si>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 xml:space="preserve"> FORNECIMENTO E APLICAÇÃO DE GEOCOMPOSTO FORMADO POR NÚCLEO TRIDIMENSIONAL, FLEXÍVEL DE FILAMENTO DE POLIPROPILENO, ASSOCIADO ÀS SUAS DUAS SUPERFÍCIES GEOTEXTEIS NÃO TECIDOS</t>
  </si>
  <si>
    <t xml:space="preserve"> ALVENARIA EM TIJOLOS MACIÇOS COMUNS - ESPELHO</t>
  </si>
  <si>
    <t xml:space="preserve"> ALVENARIA EM TIJOLOS MACIÇOS COMUNS - 1 1/2 TIJOLO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</si>
  <si>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</si>
  <si>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</si>
  <si>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</si>
  <si>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</si>
  <si>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</si>
  <si>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</si>
  <si>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</si>
  <si>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</si>
  <si>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</si>
  <si>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</si>
  <si>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</si>
  <si>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</si>
  <si>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</si>
  <si>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</si>
  <si>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</si>
  <si>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</si>
  <si>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</si>
  <si>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</si>
  <si>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</si>
  <si>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</si>
  <si>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VA. 01- ALVENARIA DE VEDAÇÃO COM ELEMENTO VAZADO DE CONCRETO - COBOGÓ DE 19x19x10 CM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</si>
  <si>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</si>
  <si>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</si>
  <si>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</si>
  <si>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</si>
  <si>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</si>
  <si>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</si>
  <si>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</si>
  <si>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</si>
  <si>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</si>
  <si>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 xml:space="preserve"> FORNECIMENTO E INSTALAÇÃO DE PAREDE TIPO DRYWALL DE FACE DUPLA EM GESSO ACARTONADO ST - 1ST 12,5 + 1ST 12,5</t>
  </si>
  <si>
    <t xml:space="preserve"> FORNECIMENTO E INSTALAÇÃO DE PAREDE TIPO DRYWALL DE FACE DUPLA EM GESSO ACARTONADO RF - 1RF 12,5 + 1RF 12,5</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</si>
  <si>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</si>
  <si>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</si>
  <si>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</si>
  <si>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</si>
  <si>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</si>
  <si>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</si>
  <si>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</si>
  <si>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</si>
  <si>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 xml:space="preserve"> CUMEEIRA ONDULADA EM AÇO GALVANIZADO ESP=0,50MM, REVESTIMENTO B, H=17,5MM, LARG=0,60M</t>
  </si>
  <si>
    <t>CI.01 - DOMO ACRÍLICO PARA ILUMINAÇÃO E VENTILAÇÃO</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</si>
  <si>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</si>
  <si>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</si>
  <si>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</si>
  <si>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</si>
  <si>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</si>
  <si>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</si>
  <si>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</si>
  <si>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</si>
  <si>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</si>
  <si>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</si>
  <si>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</si>
  <si>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</si>
  <si>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</si>
  <si>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</si>
  <si>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</si>
  <si>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</si>
  <si>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</si>
  <si>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</si>
  <si>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</si>
  <si>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</si>
  <si>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</si>
  <si>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</si>
  <si>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</si>
  <si>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</si>
  <si>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</si>
  <si>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</si>
  <si>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</si>
  <si>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</si>
  <si>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</si>
  <si>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</si>
  <si>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</si>
  <si>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</si>
  <si>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</si>
  <si>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</si>
  <si>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</si>
  <si>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MM.13 -  ARMÁRIO PARA CUMBUCAS</t>
  </si>
  <si>
    <t>MM.14 -  ARMÁRIO PARA CANECAS</t>
  </si>
  <si>
    <t>MM.15 -  ARMÁRIO PARA PRATOS</t>
  </si>
  <si>
    <t>MM.20 - CABIDE DE MADEIRA PARA SACOLAS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</si>
  <si>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</si>
  <si>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</si>
  <si>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</si>
  <si>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</si>
  <si>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</si>
  <si>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</si>
  <si>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</si>
  <si>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</si>
  <si>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</si>
  <si>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</si>
  <si>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</si>
  <si>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</si>
  <si>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</si>
  <si>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PF.20 - PORTA DE ENROLAR, EM TIRAS ARTICULADAS E RAIADAS DE CHAPA N.22</t>
  </si>
  <si>
    <t>PF.20 - COLUNA FIXA OU MÓVEL PARA PORTAS OU GRADES DE ENROLAR</t>
  </si>
  <si>
    <t>PF.20 - CAVALETE CENTRAL - PARA COLUNA MÓVEL DE PORTA DE ENROLAR</t>
  </si>
  <si>
    <t>EF.02 - BATENTE ESPECIAL EM PERFIL DE CHAPA DOBRADA N. 14</t>
  </si>
  <si>
    <t>EF.03 - BATENTE EM PERFIL DE CHAPA DOBRADA Nº20,1 FOLHA, SEM BANDEIRA</t>
  </si>
  <si>
    <t>EF.04 - BATENTE EM PERFIL DE CHAPA DOBRADA NÚMERO 20, 2 FOLHAS, SEM BANDEIRA</t>
  </si>
  <si>
    <t>EP.14/16 - BANDEIRA FIXA EM FERRO PERFILADO COM SUBDIVISÕES PARA VIDRO</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</si>
  <si>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</si>
  <si>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</si>
  <si>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</si>
  <si>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</si>
  <si>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</si>
  <si>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</si>
  <si>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</si>
  <si>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</si>
  <si>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</si>
  <si>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</si>
  <si>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</si>
  <si>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</si>
  <si>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</si>
  <si>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</si>
  <si>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</si>
  <si>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</si>
  <si>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</si>
  <si>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</si>
  <si>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EP.10 - TELA DE PROTEÇÃO EM ARAME N.12, MALHA DE 1/2" - INCLUSIVE REQUADRO</t>
  </si>
  <si>
    <t>EP.11 - TELA MOSQUITEIRO EM ARAME GALVANIZADO MALHA 14, FIO 28 INCLUSIVE  REQUADRO</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</si>
  <si>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</si>
  <si>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</si>
  <si>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</si>
  <si>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</si>
  <si>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PUXADOR ALAVANCA MAXIM-AR PARA JANELA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</si>
  <si>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</si>
  <si>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</si>
  <si>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</si>
  <si>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</si>
  <si>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</si>
  <si>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</si>
  <si>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</si>
  <si>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CABO FLEXÍVEL PVC-750V - 3 CONDUTORES - 6MM2</t>
  </si>
  <si>
    <t>CABO FLEXÍVEL PVC-750V - 3 CONDUTORES - 10MM2</t>
  </si>
  <si>
    <t>CABO DE COBRE 300MM2 - ISOLAMENTO PARA 0,6/1KV - CLASSE 5 - FLEXÍVEL - ISOLAÇÃO EM PVC 70 C</t>
  </si>
  <si>
    <t>QUADRO DE DISTRIBUIÇÃO EM PVC - PARA ATÉ 08 DISJUNTORES</t>
  </si>
  <si>
    <t>QUADRO DE DISTRIBUIÇÃO EM PVC - PARA ATÉ 32 DISJUNTORES</t>
  </si>
  <si>
    <t>QUADRO DE DISTRIBUIÇÃO EM PVC - PARA ATÉ 48 DISJUNTORES</t>
  </si>
  <si>
    <t>QUADRO DE DISTRIBUIÇÃO EM PVC - PARA ATÉ 64 DISJUNTORES</t>
  </si>
  <si>
    <t>ARANDELA PAINEL LED DE SOBREPOR CORPO EM POLICARBONATO TIPO TARTARUGA COM PROTEÇÃO IP65, 12W</t>
  </si>
  <si>
    <t>LUMINÁRIA BALIZADOR DE SOBREPOR DE LED COM PROTEÇÃO IP65, CORPO EM ALUMÍNIO E DIFUSOR JATEADO</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</si>
  <si>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</si>
  <si>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</si>
  <si>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</si>
  <si>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BOTOEIRA DE COMANDO "LIGA-DESLIGA"</t>
  </si>
  <si>
    <t>ESPUMA CORTA-FOGO (FIRESTOP) PARA JUNTAS ESTRUTURAIS E SHAFTS DE PRUMADAS - PROTEÇÃO PASSIVA CONTRA INCÊNDIO - FORNECIMENTO DE MATERIAIS E EXECUÇÃO DE SERVIÇO ESPECIALIZADO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</si>
  <si>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</si>
  <si>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</si>
  <si>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</si>
  <si>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</si>
  <si>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</si>
  <si>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</si>
  <si>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</si>
  <si>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</si>
  <si>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</si>
  <si>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HD.01 - CAVALETE DE ENTRADA - 3/4"</t>
  </si>
  <si>
    <t>HD.02 - CAVALETE DE ENTRADA - 1"</t>
  </si>
  <si>
    <t>HD.04 - CAVALETE DE ENTRADA - 1 1/2"</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</si>
  <si>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</si>
  <si>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</si>
  <si>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</si>
  <si>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</si>
  <si>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</si>
  <si>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</si>
  <si>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</si>
  <si>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</si>
  <si>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</si>
  <si>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TUBO DE CPVC, SOLDÁVEL (LINHA ÁGUA) - 22MM (7/8")</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</si>
  <si>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</si>
  <si>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</si>
  <si>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</si>
  <si>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</si>
  <si>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</si>
  <si>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</si>
  <si>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</si>
  <si>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</si>
  <si>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</si>
  <si>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</si>
  <si>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</si>
  <si>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</si>
  <si>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</si>
  <si>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</si>
  <si>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SPRINKLER COM RESPOSTA PADRÃO BULBO VERMELHO</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</si>
  <si>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</si>
  <si>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</si>
  <si>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</si>
  <si>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</si>
  <si>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HV.24 - CANALETA DE ALVENARIA PARA GRELHA DE FERRO  L=20CM</t>
  </si>
  <si>
    <t>HV.22 - CANALETA DE ALVENARIA PARA GRELHA OU TAMPA DE CONCRETO  L=30CM</t>
  </si>
  <si>
    <t>HV.23 - CANALETA DE ALVENARIA PARA GRELHA OU TAMPA DE CONCRETO  L=40CM</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</si>
  <si>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</si>
  <si>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</si>
  <si>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</si>
  <si>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</si>
  <si>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</si>
  <si>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</si>
  <si>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HX.01 - LAVATÓRIO E BEBEDOURO DE CHAPA AÇO INOX CHAPA 18 - EXCLUSIVE TORNEIRA</t>
  </si>
  <si>
    <t>HX.02 - MICTÓRIO COLETIVO DE AÇO INOXIDÁVEL - COMPRIMENTO 0/2000MM</t>
  </si>
  <si>
    <t>HX.04 - TANQUE DE PANELA EM AÇO INOXIDÁVEL CHAPA 18 - 600X800X300MM</t>
  </si>
  <si>
    <t>VA.09 - CHAPISCO ROLADO APLICADO EM ALVENARIA COM ROLO PARA TEXTURA ACRÍLICA</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</si>
  <si>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</si>
  <si>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</si>
  <si>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</si>
  <si>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</si>
  <si>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</si>
  <si>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</si>
  <si>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</si>
  <si>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NG.05 - GRANILITE - ESPESSURA 8MM</t>
  </si>
  <si>
    <t>NG.07 - ARGAMASSA DE ALTA RESISTÊNCIA, TIPO LEVE - ESPESSURA 8MM</t>
  </si>
  <si>
    <t>NG.08 - ARGAMASSA DE ALTA RESISTÊNCIA, TIPO MÉDIO - ESPESSURA 12MM</t>
  </si>
  <si>
    <t>NS.13 - CHAPAS DE BORRACHA SINTÉTICA ASSENTES COM ARGAMASSA, E=8 A 10MM - LISAS</t>
  </si>
  <si>
    <t>NS.13 - CHAPAS DE BORRACHA SINTÉTICA ASSENTES COM ARGAMASSA, E=8 A 10MM - COM RELEVO</t>
  </si>
  <si>
    <t>NP.02 - CONTRAPISO AUTONIVELANTE, APLICADO SOBRE LAJE, ADERIDO - ESPESSURA ATÉ 4 CM</t>
  </si>
  <si>
    <t xml:space="preserve"> DA.09 - RODAPÉ DE MADEIRA - PADRÃO CUMARU 7CM</t>
  </si>
  <si>
    <t>DA.09 - RODAPÉ EM GRANITO CINZA MAUA, ESP. 2CM, ALT. 7CM</t>
  </si>
  <si>
    <t>ESMALTE SINTÉTICO APLICADO DE FORMA MECÂNICA - ESQUADRIAS E PEÇAS DE SERRALHERIA</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</si>
  <si>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</si>
  <si>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</si>
  <si>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</si>
  <si>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</si>
  <si>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</si>
  <si>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</si>
  <si>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</si>
  <si>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</si>
  <si>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</si>
  <si>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</si>
  <si>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</si>
  <si>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</si>
  <si>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</si>
  <si>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</si>
  <si>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</si>
  <si>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</si>
  <si>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</si>
  <si>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</si>
  <si>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</si>
  <si>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FV.08 - MURETA DE BLOCOS DE CONCRETO</t>
  </si>
  <si>
    <t>FV.12/13 - MURETA DE ARRIMO EM BLOCOS DE CONCRETO, H=1,00 M</t>
  </si>
  <si>
    <t>FV.14 - MURETA DE ARRIMO EM BLOCOS DE CONCRETO H=1,00M - CHAPISCADO</t>
  </si>
  <si>
    <t>FV15/16 - MURO FECHO EM BLOCO E ESTRUT. CONCRETO FUND. EM BROCAS (H=2,5M)</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</si>
  <si>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</si>
  <si>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</si>
  <si>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</si>
  <si>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</si>
  <si>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</si>
  <si>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</si>
  <si>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</si>
  <si>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</si>
  <si>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</si>
  <si>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</si>
  <si>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</si>
  <si>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</si>
  <si>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</si>
  <si>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</si>
  <si>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</si>
  <si>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</si>
  <si>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</si>
  <si>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</si>
  <si>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</si>
  <si>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</si>
  <si>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</si>
  <si>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</si>
  <si>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</si>
  <si>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</si>
  <si>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</si>
  <si>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</si>
  <si>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</si>
  <si>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</si>
  <si>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</si>
  <si>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</si>
  <si>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</si>
  <si>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QD.04 - POSTES PARA VOLEIBOL, INCLUSIVE PINTURA E REDE</t>
  </si>
  <si>
    <t>QD.04 - TRAVE PARA FUTEBOL DE SALÃO, INCLUSIVE PINTURA E REDE</t>
  </si>
  <si>
    <t>HV.20 - ABRIGO PARA LIXO EM ALVENARIA - REVESTIMENTO EXTERNO COM ARGAMASSA E INTERNO COM AZULEJOS</t>
  </si>
  <si>
    <t>IV.06 - LIXEIRA JUNTO AO ALINHAMENTO COM REVESTIMENTO INTERNO EM AZULEJOS</t>
  </si>
  <si>
    <t>EP.01 - MÃO FRANCESA DE FERRO PERFILADO</t>
  </si>
  <si>
    <t>EP.02 - MÃO FRANCESA DE FERRO PERFILADO</t>
  </si>
  <si>
    <t>DM.01 - ESTRADO DE MADEIRA APARELHADA PARA DESPENSA</t>
  </si>
  <si>
    <t>DM.02/04 - ESTRADO DE MADEIRA APARELHADA PARA DESPENSA</t>
  </si>
  <si>
    <t>DP.04 - CORRIMÃO EM TUBO GALVANIZADO</t>
  </si>
  <si>
    <t>DP.05 - CORRIMÃO EM TUBO GALVANIZADO COM GUARDA CORPO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</si>
  <si>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</si>
  <si>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</si>
  <si>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</si>
  <si>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</si>
  <si>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</si>
  <si>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</si>
  <si>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</si>
  <si>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DX.01/06 - COIFA EM CHAPA DE AÇO GALVANIZADO PARA FOGÃO DE 3 OU 4 BOCAS</t>
  </si>
  <si>
    <t>DX.01/06 - COIFA EM CHAPA DE AÇO GALVANIZADO PARA FOGÃO DE 6 BOCAS</t>
  </si>
  <si>
    <t xml:space="preserve"> CURVA PARA DUTO EM CHAPA GALVANIZADA 35CM BIT.22 PARA EXAUSTÃO AR RECRAVADA A CADA 10GRAUS</t>
  </si>
  <si>
    <t>RETIRADA DE GRADIL E GUARDA-CORPO</t>
  </si>
  <si>
    <t>ABACAXI ROXO (TRADESCANIA SPATHACEA)</t>
  </si>
  <si>
    <t>BEIJO PINTADO (IMPATIENS HAWKERI)</t>
  </si>
  <si>
    <t>BOCA DE LEÃO (ANTIRRHINUM MAJUS)</t>
  </si>
  <si>
    <t>CÓLEUS (COLEUS SCUTELLARIOIDES)</t>
  </si>
  <si>
    <t>GRAMA AMENDOIM (ARACHIS REPENS)</t>
  </si>
  <si>
    <t>MORÉIA (DIETES IRIDIOIDES)</t>
  </si>
  <si>
    <t>NR.10 - ORLA PARA ÁRVORE EM PARALELEPÍPEDO - 1,20 X 1,20 M</t>
  </si>
  <si>
    <t>HD.16 - TORNEIRA PARA JARDIM</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</si>
  <si>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</si>
  <si>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</si>
  <si>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</si>
  <si>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</si>
  <si>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</si>
  <si>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</si>
  <si>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</si>
  <si>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</si>
  <si>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</si>
  <si>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</si>
  <si>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</si>
  <si>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</si>
  <si>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</si>
  <si>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</si>
  <si>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</si>
  <si>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</si>
  <si>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</si>
  <si>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</si>
  <si>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RV.07 - FORTINHO</t>
  </si>
  <si>
    <t>RD.06 - CARACOL - DEMARCAÇÃO DE PISO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</si>
  <si>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</si>
  <si>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</si>
  <si>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</si>
  <si>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</si>
  <si>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São Paulo - Janeiro/2025</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</si>
  <si>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</si>
  <si>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</si>
  <si>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</si>
  <si>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</si>
  <si>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</si>
  <si>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</si>
  <si>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</si>
  <si>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</si>
  <si>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</si>
  <si>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</si>
  <si>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</si>
  <si>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</si>
  <si>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</si>
  <si>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</si>
  <si>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</si>
  <si>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</si>
  <si>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</si>
  <si>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</si>
  <si>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</si>
  <si>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</si>
  <si>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</si>
  <si>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</si>
  <si>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</si>
  <si>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</si>
  <si>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</si>
  <si>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</si>
  <si>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</si>
  <si>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</si>
  <si>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</si>
  <si>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</si>
  <si>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</si>
  <si>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</si>
  <si>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</si>
  <si>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</si>
  <si>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</si>
  <si>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</si>
  <si>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</si>
  <si>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</si>
  <si>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</si>
  <si>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</si>
  <si>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</si>
  <si>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</si>
  <si>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</si>
  <si>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</si>
  <si>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</si>
  <si>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</si>
  <si>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</si>
  <si>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</si>
  <si>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</si>
  <si>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</si>
  <si>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</si>
  <si>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</si>
  <si>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</si>
  <si>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</si>
  <si>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</si>
  <si>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</si>
  <si>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</si>
  <si>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</si>
  <si>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</si>
  <si>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</si>
  <si>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</si>
  <si>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</si>
  <si>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</si>
  <si>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</si>
  <si>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</si>
  <si>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</si>
  <si>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</si>
  <si>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</si>
  <si>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</si>
  <si>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</si>
  <si>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</si>
  <si>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</si>
  <si>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</si>
  <si>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</si>
  <si>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</si>
  <si>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</si>
  <si>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SINAPI - MAR.2025, CDHU - FEV.2025 (197), SIURB EDIFICAÇÕES - JAN. 2025, SIURB INFRAESTRUTURA URBANA - JAN. 2025, FDE -JAN.2025, SICRO NOVO - JAN. 2025 - TODOS ONERADOS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</si>
</sst>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00,000"/>
    <numFmt numFmtId="165" formatCode="00"/>
    <numFmt numFmtId="166" formatCode="#,##0.00_ ;\-#,##0.00\ "/>
    <numFmt numFmtId="167" formatCode="0.0%"/>
    <numFmt numFmtId="168" formatCode="0#"/>
    <numFmt numFmtId="169" formatCode="00\ 00\ 00"/>
    <numFmt numFmtId="170" formatCode="00\-00\-00"/>
    <numFmt numFmtId="171" formatCode="&quot;R$&quot;\ #,##0.00"/>
    <numFmt numFmtId="172" formatCode="[$-F800]dddd\,\ mmmm\ dd\,\ yyyy"/>
    <numFmt numFmtId="173" formatCode="_(* #,##0.00_);_(* \(#,##0.00\);_(* &quot;-&quot;??_);_(@_)"/>
    <numFmt numFmtId="174" formatCode="00\-000\-000"/>
    <numFmt numFmtId="175" formatCode="0.0000%"/>
    <numFmt numFmtId="176" formatCode="#,##0.00;\-\ #,##0.00;\-"/>
    <numFmt numFmtId="177" formatCode="0%;\-0%;\-"/>
  </numFmts>
  <fonts count="125">
    <font>
      <sz val="11"/>
      <color theme="1"/>
      <name val="Calibri"/>
      <family val="2"/>
      <scheme val="minor"/>
    </font>
    <font>
      <sz val="10"/>
      <color theme="1"/>
      <name val="Calibri"/>
      <family val="2"/>
      <scheme val="minor"/>
    </font>
    <font>
      <sz val="12"/>
      <name val="Arial Narrow"/>
      <family val="2"/>
    </font>
    <font>
      <b/>
      <sz val="14"/>
      <name val="Arial Narrow"/>
      <family val="2"/>
    </font>
    <font>
      <b/>
      <sz val="12"/>
      <name val="Arial Narrow"/>
      <family val="2"/>
    </font>
    <font>
      <sz val="11"/>
      <color indexed="8"/>
      <name val="Arial Narrow"/>
      <family val="2"/>
    </font>
    <font>
      <b/>
      <sz val="16"/>
      <name val="Arial Narrow"/>
      <family val="2"/>
    </font>
    <font>
      <sz val="10"/>
      <color indexed="8"/>
      <name val="MS Sans Serif"/>
      <family val="2"/>
    </font>
    <font>
      <i/>
      <sz val="11"/>
      <name val="Arial Narrow"/>
      <family val="2"/>
    </font>
    <font>
      <sz val="11"/>
      <color theme="1"/>
      <name val="Calibri"/>
      <family val="2"/>
      <scheme val="minor"/>
    </font>
    <font>
      <u/>
      <sz val="11"/>
      <color theme="10"/>
      <name val="Calibri"/>
      <family val="2"/>
      <scheme val="minor"/>
    </font>
    <font>
      <b/>
      <sz val="12"/>
      <color theme="1"/>
      <name val="Arial Narrow"/>
      <family val="2"/>
    </font>
    <font>
      <sz val="12"/>
      <color theme="1"/>
      <name val="Arial Narrow"/>
      <family val="2"/>
    </font>
    <font>
      <sz val="12"/>
      <color rgb="FF000000"/>
      <name val="Arial Narrow"/>
      <family val="2"/>
    </font>
    <font>
      <sz val="10"/>
      <color theme="1"/>
      <name val="Arial Narrow"/>
      <family val="2"/>
    </font>
    <font>
      <b/>
      <sz val="20"/>
      <color theme="1"/>
      <name val="Arial Narrow"/>
      <family val="2"/>
    </font>
    <font>
      <sz val="12"/>
      <color rgb="FFFF0000"/>
      <name val="Arial Narrow"/>
      <family val="2"/>
    </font>
    <font>
      <b/>
      <sz val="24"/>
      <color theme="1"/>
      <name val="Arial Narrow"/>
      <family val="2"/>
    </font>
    <font>
      <b/>
      <sz val="14"/>
      <color theme="1"/>
      <name val="Arial Narrow"/>
      <family val="2"/>
    </font>
    <font>
      <b/>
      <sz val="11"/>
      <color theme="1"/>
      <name val="Arial Narrow"/>
      <family val="2"/>
    </font>
    <font>
      <b/>
      <sz val="36"/>
      <color theme="1"/>
      <name val="Arial Narrow"/>
      <family val="2"/>
    </font>
    <font>
      <sz val="12"/>
      <color indexed="8"/>
      <name val="Arial Narrow"/>
      <family val="2"/>
    </font>
    <font>
      <sz val="10"/>
      <name val="Arial"/>
      <family val="2"/>
    </font>
    <font>
      <sz val="11"/>
      <color indexed="8"/>
      <name val="Calibri"/>
      <family val="2"/>
      <scheme val="minor"/>
    </font>
    <font>
      <sz val="10"/>
      <color indexed="8"/>
      <name val="Arial"/>
      <family val="2"/>
    </font>
    <font>
      <sz val="10"/>
      <color indexed="8"/>
      <name val="Arial"/>
      <family val="2"/>
    </font>
    <font>
      <b/>
      <sz val="12"/>
      <name val="Arial"/>
      <family val="2"/>
    </font>
    <font>
      <sz val="11"/>
      <color rgb="FF000000"/>
      <name val="Calibri"/>
      <family val="2"/>
      <charset val="1"/>
    </font>
    <font>
      <b/>
      <sz val="12"/>
      <name val="Arial Narrow"/>
      <family val="2"/>
      <charset val="1"/>
    </font>
    <font>
      <b/>
      <sz val="12"/>
      <color theme="1"/>
      <name val="Arial"/>
      <family val="2"/>
    </font>
    <font>
      <i/>
      <sz val="12"/>
      <color theme="1"/>
      <name val="Arial Narrow"/>
      <family val="2"/>
    </font>
    <font>
      <b/>
      <i/>
      <sz val="13"/>
      <color theme="1"/>
      <name val="Arial Narrow"/>
      <family val="2"/>
    </font>
    <font>
      <b/>
      <i/>
      <sz val="14"/>
      <color theme="1"/>
      <name val="Arial "/>
    </font>
    <font>
      <b/>
      <sz val="10"/>
      <color theme="1"/>
      <name val="Arial Narrow"/>
      <family val="2"/>
    </font>
    <font>
      <sz val="10"/>
      <color rgb="FF000000"/>
      <name val="Times New Roman"/>
      <family val="1"/>
    </font>
    <font>
      <sz val="10"/>
      <color rgb="FF000000"/>
      <name val="Times New Roman"/>
      <family val="1"/>
    </font>
    <font>
      <sz val="10"/>
      <color theme="1"/>
      <name val="Arial"/>
      <family val="2"/>
    </font>
    <font>
      <sz val="11"/>
      <color theme="1"/>
      <name val="Arial Narrow"/>
      <family val="2"/>
    </font>
    <font>
      <b/>
      <sz val="11"/>
      <color indexed="8"/>
      <name val="Arial Narrow"/>
      <family val="2"/>
    </font>
    <font>
      <b/>
      <sz val="12"/>
      <color rgb="FFFF0000"/>
      <name val="Arial Narrow"/>
      <family val="2"/>
    </font>
    <font>
      <sz val="11"/>
      <color theme="1"/>
      <name val="Arial"/>
      <family val="2"/>
    </font>
    <font>
      <b/>
      <sz val="18"/>
      <color theme="1"/>
      <name val="Arial"/>
      <family val="2"/>
    </font>
    <font>
      <b/>
      <sz val="8"/>
      <color theme="1"/>
      <name val="Arial"/>
      <family val="2"/>
    </font>
    <font>
      <sz val="11"/>
      <name val="Arial Narrow"/>
      <family val="2"/>
    </font>
    <font>
      <b/>
      <sz val="14"/>
      <color theme="1"/>
      <name val="Arial"/>
      <family val="2"/>
    </font>
    <font>
      <sz val="12"/>
      <color theme="1"/>
      <name val="Arial"/>
      <family val="2"/>
    </font>
    <font>
      <b/>
      <sz val="10"/>
      <color theme="1"/>
      <name val="Arial "/>
    </font>
    <font>
      <sz val="9"/>
      <name val="Arial"/>
      <family val="2"/>
    </font>
    <font>
      <b/>
      <sz val="7"/>
      <name val="Arial"/>
      <family val="2"/>
    </font>
    <font>
      <sz val="7"/>
      <name val="Arial"/>
      <family val="2"/>
    </font>
    <font>
      <b/>
      <sz val="8"/>
      <name val="Arial"/>
      <family val="2"/>
    </font>
    <font>
      <sz val="8"/>
      <name val="Arial"/>
      <family val="2"/>
    </font>
    <font>
      <b/>
      <sz val="9"/>
      <color theme="1"/>
      <name val="Arial"/>
      <family val="2"/>
    </font>
    <font>
      <sz val="9"/>
      <color theme="1"/>
      <name val="Arial"/>
      <family val="2"/>
    </font>
    <font>
      <b/>
      <u/>
      <sz val="7"/>
      <name val="Arial"/>
      <family val="2"/>
    </font>
    <font>
      <sz val="9"/>
      <color theme="1"/>
      <name val="Calibri"/>
      <family val="2"/>
      <scheme val="minor"/>
    </font>
    <font>
      <sz val="8"/>
      <name val="Calibri"/>
      <family val="2"/>
      <scheme val="minor"/>
    </font>
    <font>
      <sz val="11"/>
      <name val="Calibri"/>
      <family val="2"/>
      <scheme val="minor"/>
    </font>
    <font>
      <u/>
      <sz val="9.35"/>
      <color theme="10"/>
      <name val="Calibri"/>
      <family val="2"/>
    </font>
    <font>
      <sz val="11"/>
      <color theme="0"/>
      <name val="Calibri"/>
      <family val="2"/>
      <scheme val="minor"/>
    </font>
    <font>
      <b/>
      <sz val="9"/>
      <name val="Arial Narrow"/>
      <family val="2"/>
    </font>
    <font>
      <b/>
      <sz val="10"/>
      <color theme="1"/>
      <name val="Arial"/>
      <family val="2"/>
    </font>
    <font>
      <b/>
      <sz val="10"/>
      <name val="Arial"/>
      <family val="2"/>
    </font>
    <font>
      <b/>
      <sz val="7"/>
      <color rgb="FFFF0000"/>
      <name val="Arial"/>
      <family val="2"/>
    </font>
    <font>
      <b/>
      <sz val="7"/>
      <color theme="0"/>
      <name val="Arial"/>
      <family val="2"/>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b/>
      <i/>
      <sz val="10"/>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color indexed="8"/>
      <name val="Arial"/>
      <family val="2"/>
    </font>
    <font>
      <sz val="10"/>
      <name val="Times New Roman"/>
      <family val="1"/>
    </font>
    <font>
      <b/>
      <i/>
      <sz val="10"/>
      <color rgb="FF003770"/>
      <name val="Arial Black"/>
      <family val="2"/>
    </font>
    <font>
      <b/>
      <sz val="10"/>
      <color rgb="FF003770"/>
      <name val="Arial"/>
      <family val="2"/>
    </font>
    <font>
      <b/>
      <sz val="9"/>
      <color rgb="FF000000"/>
      <name val="Arial"/>
      <family val="2"/>
    </font>
    <font>
      <b/>
      <sz val="8"/>
      <color rgb="FF000000"/>
      <name val="Arial"/>
      <family val="2"/>
    </font>
    <font>
      <sz val="18"/>
      <name val="Calibri"/>
      <family val="2"/>
    </font>
    <font>
      <sz val="18"/>
      <color theme="1"/>
      <name val="Calibri"/>
      <family val="2"/>
      <scheme val="minor"/>
    </font>
    <font>
      <b/>
      <sz val="12"/>
      <color indexed="8"/>
      <name val="Arial Narrow"/>
      <family val="2"/>
    </font>
    <font>
      <sz val="12"/>
      <color rgb="FF000000"/>
      <name val="Arial Narrow"/>
      <family val="2"/>
      <charset val="1"/>
    </font>
    <font>
      <sz val="10"/>
      <name val="Calibri"/>
      <family val="2"/>
    </font>
    <font>
      <b/>
      <sz val="14"/>
      <name val="Arial Narrow"/>
      <family val="2"/>
      <charset val="1"/>
    </font>
    <font>
      <b/>
      <sz val="16"/>
      <name val="Arial"/>
      <family val="2"/>
    </font>
    <font>
      <b/>
      <sz val="8"/>
      <name val="Arial Narrow"/>
      <family val="2"/>
      <charset val="1"/>
    </font>
    <font>
      <b/>
      <i/>
      <sz val="11"/>
      <name val="Arial Narrow"/>
      <family val="2"/>
    </font>
    <font>
      <b/>
      <sz val="16"/>
      <name val="Arial Narrow"/>
      <family val="2"/>
      <charset val="1"/>
    </font>
    <font>
      <b/>
      <sz val="11"/>
      <color rgb="FF000000"/>
      <name val="Calibri"/>
      <family val="2"/>
    </font>
    <font>
      <b/>
      <sz val="12"/>
      <color rgb="FF000000"/>
      <name val="Calibri"/>
      <family val="2"/>
    </font>
    <font>
      <sz val="12"/>
      <name val="Arial Narrow"/>
      <family val="2"/>
      <charset val="1"/>
    </font>
    <font>
      <sz val="10"/>
      <color rgb="FF000000"/>
      <name val="Calibri"/>
      <family val="2"/>
      <charset val="1"/>
    </font>
    <font>
      <b/>
      <sz val="10"/>
      <color rgb="FF000000"/>
      <name val="Calibri"/>
      <family val="2"/>
      <charset val="1"/>
    </font>
    <font>
      <b/>
      <sz val="12"/>
      <color rgb="FF000000"/>
      <name val="Arial Narrow"/>
      <family val="2"/>
    </font>
    <font>
      <b/>
      <sz val="12"/>
      <color rgb="FF000000"/>
      <name val="Arial Narrow"/>
      <family val="2"/>
      <charset val="1"/>
    </font>
    <font>
      <b/>
      <sz val="11"/>
      <color rgb="FF000000"/>
      <name val="Calibri"/>
      <family val="2"/>
      <charset val="1"/>
    </font>
    <font>
      <b/>
      <sz val="10"/>
      <color rgb="FF000000"/>
      <name val="Arial NARROW"/>
      <family val="2"/>
    </font>
    <font>
      <b/>
      <sz val="12"/>
      <color rgb="FF000000"/>
      <name val="Calibri"/>
      <family val="2"/>
      <charset val="1"/>
    </font>
    <font>
      <sz val="12"/>
      <color rgb="FF000000"/>
      <name val="Calibri"/>
      <family val="2"/>
      <charset val="1"/>
    </font>
    <font>
      <sz val="11"/>
      <color rgb="FF000000"/>
      <name val="Arial"/>
      <family val="2"/>
    </font>
    <font>
      <sz val="11"/>
      <color rgb="FF000000"/>
      <name val="Arial Narrow"/>
      <family val="2"/>
      <charset val="1"/>
    </font>
    <font>
      <b/>
      <i/>
      <sz val="11"/>
      <color rgb="FF000000"/>
      <name val="Calibri"/>
      <family val="2"/>
    </font>
    <font>
      <b/>
      <sz val="14"/>
      <color indexed="8"/>
      <name val="Arial Narrow"/>
      <family val="2"/>
    </font>
    <font>
      <sz val="12"/>
      <name val="Arial"/>
      <family val="2"/>
    </font>
    <font>
      <sz val="8"/>
      <name val="Arial MT"/>
      <family val="2"/>
    </font>
    <font>
      <sz val="8"/>
      <name val="Arial MT"/>
    </font>
    <font>
      <sz val="8"/>
      <color rgb="FF000000"/>
      <name val="Arial MT"/>
      <family val="2"/>
    </font>
    <font>
      <b/>
      <sz val="24"/>
      <name val="Arial Narrow"/>
      <family val="2"/>
    </font>
    <font>
      <sz val="12"/>
      <color indexed="8"/>
      <name val="Calibri"/>
      <family val="2"/>
      <scheme val="minor"/>
    </font>
    <font>
      <b/>
      <sz val="14"/>
      <color rgb="FF000000"/>
      <name val="Arial Narrow"/>
      <family val="2"/>
      <charset val="1"/>
    </font>
    <font>
      <b/>
      <sz val="10"/>
      <color rgb="FFFF0000"/>
      <name val="Arial "/>
    </font>
    <font>
      <sz val="11"/>
      <color rgb="FFFF0000"/>
      <name val="Arial Narrow"/>
      <family val="2"/>
    </font>
    <font>
      <b/>
      <sz val="11"/>
      <name val="Arial"/>
      <family val="2"/>
    </font>
    <font>
      <sz val="7"/>
      <color rgb="FFFF0000"/>
      <name val="Arial"/>
      <family val="2"/>
    </font>
    <font>
      <b/>
      <u/>
      <sz val="7"/>
      <color rgb="FFFF0000"/>
      <name val="Arial"/>
      <family val="2"/>
    </font>
    <font>
      <b/>
      <sz val="18"/>
      <color theme="1"/>
      <name val="Arial Narrow"/>
      <family val="2"/>
    </font>
    <font>
      <sz val="11"/>
      <color rgb="FFFF0000"/>
      <name val="Calibri"/>
      <family val="2"/>
      <scheme val="minor"/>
    </font>
    <font>
      <sz val="8"/>
      <color theme="1"/>
      <name val="Arial Narrow"/>
      <family val="2"/>
    </font>
    <font>
      <sz val="10"/>
      <color rgb="FF000000"/>
      <name val="Times New Roman"/>
      <charset val="204"/>
    </font>
    <font>
      <b/>
      <sz val="10"/>
      <color rgb="FFFFFFFF"/>
      <name val="Arial"/>
      <family val="2"/>
    </font>
    <font>
      <sz val="7"/>
      <color rgb="FF000000"/>
      <name val="Arial"/>
      <family val="2"/>
    </font>
  </fonts>
  <fills count="20">
    <fill>
      <patternFill patternType="none"/>
    </fill>
    <fill>
      <patternFill patternType="gray125"/>
    </fill>
    <fill>
      <patternFill patternType="solid">
        <fgColor rgb="FF9BDEFF"/>
        <bgColor indexed="64"/>
      </patternFill>
    </fill>
    <fill>
      <patternFill patternType="solid">
        <fgColor theme="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FFCC"/>
        <bgColor indexed="64"/>
      </patternFill>
    </fill>
    <fill>
      <patternFill patternType="solid">
        <fgColor rgb="FFFFFFFF"/>
        <bgColor indexed="64"/>
      </patternFill>
    </fill>
    <fill>
      <patternFill patternType="solid">
        <fgColor rgb="FFFFFFFF"/>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theme="0" tint="-0.34998626667073579"/>
        <bgColor indexed="64"/>
      </patternFill>
    </fill>
    <fill>
      <patternFill patternType="solid">
        <fgColor rgb="FF7DD4FF"/>
        <bgColor indexed="64"/>
      </patternFill>
    </fill>
    <fill>
      <patternFill patternType="solid">
        <fgColor theme="1"/>
        <bgColor indexed="64"/>
      </patternFill>
    </fill>
    <fill>
      <patternFill patternType="solid">
        <fgColor theme="4" tint="0.79998168889431442"/>
        <bgColor indexed="64"/>
      </patternFill>
    </fill>
    <fill>
      <patternFill patternType="solid">
        <fgColor theme="4" tint="0.79998168889431442"/>
        <bgColor rgb="FF33CCCC"/>
      </patternFill>
    </fill>
    <fill>
      <patternFill patternType="solid">
        <fgColor theme="0" tint="-0.14999847407452621"/>
        <bgColor indexed="64"/>
      </patternFill>
    </fill>
    <fill>
      <patternFill patternType="solid">
        <fgColor rgb="FFFFFF00"/>
        <bgColor indexed="64"/>
      </patternFill>
    </fill>
    <fill>
      <patternFill patternType="solid">
        <fgColor rgb="FF005CA9"/>
        <bgColor indexed="64"/>
      </patternFill>
    </fill>
  </fills>
  <borders count="38">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indexed="64"/>
      </left>
      <right style="thin">
        <color indexed="64"/>
      </right>
      <top/>
      <bottom/>
      <diagonal/>
    </border>
    <border>
      <left/>
      <right style="thin">
        <color indexed="64"/>
      </right>
      <top style="thin">
        <color indexed="64"/>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style="hair">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rgb="FF000000"/>
      </left>
      <right/>
      <top style="thin">
        <color rgb="FF000000"/>
      </top>
      <bottom style="thin">
        <color rgb="FF000000"/>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diagonal/>
    </border>
  </borders>
  <cellStyleXfs count="26786">
    <xf numFmtId="0" fontId="0" fillId="0" borderId="0"/>
    <xf numFmtId="0" fontId="10" fillId="0" borderId="0" applyNumberFormat="0" applyFill="0" applyBorder="0" applyAlignment="0" applyProtection="0"/>
    <xf numFmtId="44" fontId="9" fillId="0" borderId="0" applyFont="0" applyFill="0" applyBorder="0" applyAlignment="0" applyProtection="0"/>
    <xf numFmtId="0" fontId="7" fillId="0" borderId="0"/>
    <xf numFmtId="9" fontId="9" fillId="0" borderId="0" applyFont="0" applyFill="0" applyBorder="0" applyAlignment="0" applyProtection="0"/>
    <xf numFmtId="43" fontId="9" fillId="0" borderId="0" applyFont="0" applyFill="0" applyBorder="0" applyAlignment="0" applyProtection="0"/>
    <xf numFmtId="0" fontId="22" fillId="0" borderId="0"/>
    <xf numFmtId="0" fontId="23" fillId="0" borderId="0"/>
    <xf numFmtId="43" fontId="23" fillId="0" borderId="0" applyFont="0" applyFill="0" applyBorder="0" applyAlignment="0" applyProtection="0"/>
    <xf numFmtId="0" fontId="25" fillId="0" borderId="0"/>
    <xf numFmtId="0" fontId="24" fillId="0" borderId="0"/>
    <xf numFmtId="0" fontId="27" fillId="0" borderId="0"/>
    <xf numFmtId="0" fontId="22" fillId="0" borderId="0"/>
    <xf numFmtId="0" fontId="22" fillId="0" borderId="0"/>
    <xf numFmtId="0" fontId="34" fillId="0" borderId="0"/>
    <xf numFmtId="0" fontId="35" fillId="0" borderId="0"/>
    <xf numFmtId="43" fontId="9" fillId="0" borderId="0" applyFont="0" applyFill="0" applyBorder="0" applyAlignment="0" applyProtection="0"/>
    <xf numFmtId="43" fontId="23" fillId="0" borderId="0" applyFont="0" applyFill="0" applyBorder="0" applyAlignment="0" applyProtection="0"/>
    <xf numFmtId="0" fontId="24" fillId="0" borderId="0"/>
    <xf numFmtId="0" fontId="34" fillId="0" borderId="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0" fontId="47" fillId="0" borderId="0"/>
    <xf numFmtId="0" fontId="24" fillId="0" borderId="0"/>
    <xf numFmtId="0" fontId="27" fillId="0" borderId="0"/>
    <xf numFmtId="0" fontId="34" fillId="0" borderId="0"/>
    <xf numFmtId="0" fontId="58" fillId="0" borderId="0" applyNumberFormat="0" applyFill="0" applyBorder="0" applyAlignment="0" applyProtection="0">
      <alignment vertical="top"/>
      <protection locked="0"/>
    </xf>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173" fontId="23" fillId="0" borderId="0" applyFont="0" applyFill="0" applyBorder="0" applyAlignment="0" applyProtection="0"/>
    <xf numFmtId="44" fontId="34" fillId="0" borderId="0" applyFont="0" applyFill="0" applyBorder="0" applyAlignment="0" applyProtection="0"/>
    <xf numFmtId="0" fontId="24" fillId="0" borderId="0"/>
    <xf numFmtId="0" fontId="76" fillId="0" borderId="0"/>
    <xf numFmtId="0" fontId="122" fillId="0" borderId="0"/>
  </cellStyleXfs>
  <cellXfs count="712">
    <xf numFmtId="0" fontId="0" fillId="0" borderId="0" xfId="0"/>
    <xf numFmtId="164" fontId="11" fillId="0" borderId="0" xfId="0" applyNumberFormat="1" applyFont="1" applyAlignment="1">
      <alignment horizontal="left" vertical="top"/>
    </xf>
    <xf numFmtId="44" fontId="12" fillId="0" borderId="0" xfId="0" applyNumberFormat="1" applyFont="1" applyAlignment="1">
      <alignment horizontal="left" vertical="top"/>
    </xf>
    <xf numFmtId="0" fontId="12" fillId="0" borderId="0" xfId="0" applyFont="1" applyAlignment="1">
      <alignment horizontal="left" vertical="top"/>
    </xf>
    <xf numFmtId="0" fontId="11" fillId="0" borderId="0" xfId="0" applyFont="1" applyAlignment="1">
      <alignment horizontal="left" vertical="top"/>
    </xf>
    <xf numFmtId="44" fontId="11" fillId="0" borderId="0" xfId="0" applyNumberFormat="1" applyFont="1" applyAlignment="1">
      <alignment horizontal="left" vertical="top"/>
    </xf>
    <xf numFmtId="0" fontId="12" fillId="0" borderId="0" xfId="0" applyFont="1" applyAlignment="1">
      <alignment horizontal="left" vertical="top" wrapText="1"/>
    </xf>
    <xf numFmtId="0" fontId="2" fillId="0" borderId="0" xfId="0" applyFont="1" applyAlignment="1">
      <alignment vertical="top"/>
    </xf>
    <xf numFmtId="0" fontId="11" fillId="0" borderId="0" xfId="0" applyFont="1" applyAlignment="1">
      <alignment vertical="top" wrapText="1"/>
    </xf>
    <xf numFmtId="0" fontId="5" fillId="0" borderId="0" xfId="0" applyFont="1" applyAlignment="1">
      <alignment vertical="top"/>
    </xf>
    <xf numFmtId="0" fontId="11" fillId="0" borderId="0" xfId="0" applyFont="1" applyAlignment="1">
      <alignment horizontal="left" vertical="top" wrapText="1"/>
    </xf>
    <xf numFmtId="44" fontId="4" fillId="0" borderId="0" xfId="0" applyNumberFormat="1" applyFont="1" applyAlignment="1">
      <alignment horizontal="left" vertical="top" wrapText="1"/>
    </xf>
    <xf numFmtId="44" fontId="16" fillId="0" borderId="0" xfId="0" applyNumberFormat="1" applyFont="1" applyAlignment="1">
      <alignment horizontal="left" vertical="top"/>
    </xf>
    <xf numFmtId="0" fontId="2" fillId="0" borderId="0" xfId="0" applyFont="1" applyAlignment="1">
      <alignment horizontal="left" vertical="top"/>
    </xf>
    <xf numFmtId="0" fontId="3" fillId="0" borderId="0" xfId="0" applyFont="1" applyAlignment="1">
      <alignment horizontal="left" vertical="top" wrapText="1"/>
    </xf>
    <xf numFmtId="0" fontId="6" fillId="0" borderId="0" xfId="0" applyFont="1" applyAlignment="1">
      <alignment horizontal="left" vertical="top"/>
    </xf>
    <xf numFmtId="0" fontId="6" fillId="0" borderId="0" xfId="0" applyFont="1" applyAlignment="1">
      <alignment vertical="top"/>
    </xf>
    <xf numFmtId="164" fontId="11" fillId="0" borderId="0" xfId="0" applyNumberFormat="1" applyFont="1" applyAlignment="1">
      <alignment horizontal="center" vertical="top" wrapText="1"/>
    </xf>
    <xf numFmtId="164" fontId="11" fillId="0" borderId="0" xfId="0" applyNumberFormat="1" applyFont="1" applyAlignment="1">
      <alignment vertical="top" wrapText="1"/>
    </xf>
    <xf numFmtId="0" fontId="2" fillId="0" borderId="0" xfId="0" applyFont="1" applyAlignment="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43" fontId="12" fillId="0" borderId="0" xfId="0" applyNumberFormat="1" applyFont="1" applyAlignment="1">
      <alignment horizontal="left" vertical="center"/>
    </xf>
    <xf numFmtId="44" fontId="12" fillId="0" borderId="0" xfId="2" applyFont="1" applyAlignment="1">
      <alignment horizontal="left" vertical="center"/>
    </xf>
    <xf numFmtId="44" fontId="12" fillId="0" borderId="0" xfId="0" applyNumberFormat="1" applyFont="1" applyAlignment="1">
      <alignment horizontal="left" vertical="center"/>
    </xf>
    <xf numFmtId="44" fontId="11" fillId="0" borderId="0" xfId="0" applyNumberFormat="1" applyFont="1" applyAlignment="1">
      <alignment horizontal="left" vertical="center"/>
    </xf>
    <xf numFmtId="0" fontId="6" fillId="0" borderId="0" xfId="0" applyFont="1" applyAlignment="1">
      <alignment horizontal="center" vertical="top" wrapText="1"/>
    </xf>
    <xf numFmtId="164" fontId="20" fillId="0" borderId="0" xfId="0" applyNumberFormat="1" applyFont="1" applyAlignment="1">
      <alignment horizontal="center" vertical="top" wrapText="1"/>
    </xf>
    <xf numFmtId="166" fontId="29" fillId="0" borderId="4" xfId="0" applyNumberFormat="1" applyFont="1" applyBorder="1" applyAlignment="1">
      <alignment horizontal="center" vertical="center" wrapText="1"/>
    </xf>
    <xf numFmtId="164" fontId="11" fillId="0" borderId="4" xfId="0" applyNumberFormat="1" applyFont="1" applyBorder="1" applyAlignment="1">
      <alignment horizontal="center" vertical="top" wrapText="1"/>
    </xf>
    <xf numFmtId="10" fontId="12" fillId="0" borderId="0" xfId="4" applyNumberFormat="1" applyFont="1" applyAlignment="1">
      <alignment horizontal="center" vertical="center"/>
    </xf>
    <xf numFmtId="0" fontId="12" fillId="0" borderId="0" xfId="0" applyFont="1" applyAlignment="1">
      <alignment vertical="top"/>
    </xf>
    <xf numFmtId="10" fontId="31" fillId="0" borderId="4" xfId="4" applyNumberFormat="1" applyFont="1" applyBorder="1" applyAlignment="1">
      <alignment horizontal="center" vertical="center"/>
    </xf>
    <xf numFmtId="44" fontId="11" fillId="0" borderId="4" xfId="0" applyNumberFormat="1" applyFont="1" applyBorder="1" applyAlignment="1">
      <alignment horizontal="left" vertical="center"/>
    </xf>
    <xf numFmtId="0" fontId="30" fillId="0" borderId="4" xfId="0" applyFont="1" applyBorder="1" applyAlignment="1">
      <alignment horizontal="center" vertical="center"/>
    </xf>
    <xf numFmtId="0" fontId="30" fillId="0" borderId="4" xfId="0" applyFont="1" applyBorder="1" applyAlignment="1">
      <alignment horizontal="center" vertical="center" wrapText="1"/>
    </xf>
    <xf numFmtId="10" fontId="12" fillId="0" borderId="4" xfId="4" applyNumberFormat="1" applyFont="1" applyBorder="1" applyAlignment="1">
      <alignment horizontal="center" vertical="center"/>
    </xf>
    <xf numFmtId="0" fontId="33" fillId="0" borderId="0" xfId="0" applyFont="1" applyAlignment="1">
      <alignment horizontal="left" vertical="center"/>
    </xf>
    <xf numFmtId="9" fontId="11" fillId="0" borderId="0" xfId="4" applyFont="1" applyAlignment="1">
      <alignment horizontal="left" vertical="top"/>
    </xf>
    <xf numFmtId="167" fontId="11" fillId="0" borderId="0" xfId="4" applyNumberFormat="1" applyFont="1" applyAlignment="1">
      <alignment horizontal="center" vertical="center"/>
    </xf>
    <xf numFmtId="44" fontId="11" fillId="0" borderId="0" xfId="0" applyNumberFormat="1" applyFont="1" applyAlignment="1">
      <alignment horizontal="center" vertical="center"/>
    </xf>
    <xf numFmtId="44" fontId="12" fillId="0" borderId="0" xfId="0" applyNumberFormat="1" applyFont="1" applyAlignment="1">
      <alignment horizontal="center" vertical="center"/>
    </xf>
    <xf numFmtId="164" fontId="17" fillId="0" borderId="0" xfId="0" applyNumberFormat="1" applyFont="1" applyAlignment="1">
      <alignment horizontal="center" vertical="center" wrapText="1"/>
    </xf>
    <xf numFmtId="0" fontId="2" fillId="0" borderId="0" xfId="0" applyFont="1" applyAlignment="1">
      <alignment horizontal="center" vertical="center" wrapText="1"/>
    </xf>
    <xf numFmtId="0" fontId="11" fillId="0" borderId="0" xfId="0" applyFont="1" applyAlignment="1">
      <alignment horizontal="center" vertical="center"/>
    </xf>
    <xf numFmtId="10" fontId="11" fillId="0" borderId="0" xfId="4" applyNumberFormat="1" applyFont="1" applyAlignment="1">
      <alignment horizontal="center" vertical="center"/>
    </xf>
    <xf numFmtId="10" fontId="17" fillId="0" borderId="0" xfId="4" applyNumberFormat="1" applyFont="1" applyAlignment="1">
      <alignment horizontal="center" vertical="center" wrapText="1"/>
    </xf>
    <xf numFmtId="0" fontId="8" fillId="0" borderId="0" xfId="0" applyFont="1" applyAlignment="1">
      <alignment horizontal="left" vertical="top" wrapText="1"/>
    </xf>
    <xf numFmtId="0" fontId="12" fillId="2" borderId="4" xfId="0" applyFont="1" applyFill="1" applyBorder="1" applyAlignment="1">
      <alignment horizontal="left" vertical="center"/>
    </xf>
    <xf numFmtId="0" fontId="11" fillId="2" borderId="4" xfId="0" applyFont="1" applyFill="1" applyBorder="1" applyAlignment="1">
      <alignment horizontal="center" vertical="center"/>
    </xf>
    <xf numFmtId="164" fontId="12" fillId="0" borderId="0" xfId="0" applyNumberFormat="1" applyFont="1" applyAlignment="1">
      <alignment vertical="top"/>
    </xf>
    <xf numFmtId="44" fontId="12" fillId="0" borderId="0" xfId="2" applyFont="1" applyAlignment="1">
      <alignment horizontal="center" vertical="center"/>
    </xf>
    <xf numFmtId="0" fontId="11" fillId="0" borderId="0" xfId="0" applyFont="1" applyAlignment="1">
      <alignment horizontal="center" vertical="top"/>
    </xf>
    <xf numFmtId="0" fontId="0" fillId="0" borderId="0" xfId="0" applyAlignment="1">
      <alignment vertical="center"/>
    </xf>
    <xf numFmtId="0" fontId="40" fillId="0" borderId="5" xfId="4" applyNumberFormat="1" applyFont="1" applyBorder="1" applyAlignment="1">
      <alignment horizontal="center" vertical="center"/>
    </xf>
    <xf numFmtId="0" fontId="40" fillId="0" borderId="6" xfId="4" applyNumberFormat="1" applyFont="1" applyBorder="1" applyAlignment="1">
      <alignment horizontal="center" vertical="center"/>
    </xf>
    <xf numFmtId="0" fontId="40" fillId="0" borderId="7" xfId="4" applyNumberFormat="1" applyFont="1" applyBorder="1" applyAlignment="1">
      <alignment horizontal="center" vertical="center"/>
    </xf>
    <xf numFmtId="0" fontId="38" fillId="0" borderId="0" xfId="0" applyFont="1" applyAlignment="1">
      <alignment horizontal="right" vertical="top"/>
    </xf>
    <xf numFmtId="0" fontId="38" fillId="0" borderId="0" xfId="0" applyFont="1" applyAlignment="1">
      <alignment vertical="top"/>
    </xf>
    <xf numFmtId="0" fontId="14" fillId="0" borderId="0" xfId="0" applyFont="1" applyAlignment="1">
      <alignment horizontal="right" vertical="top"/>
    </xf>
    <xf numFmtId="164" fontId="11" fillId="0" borderId="0" xfId="0" applyNumberFormat="1" applyFont="1" applyAlignment="1">
      <alignment vertical="center"/>
    </xf>
    <xf numFmtId="10" fontId="11" fillId="0" borderId="0" xfId="4" applyNumberFormat="1" applyFont="1" applyAlignment="1">
      <alignment vertical="center"/>
    </xf>
    <xf numFmtId="0" fontId="12" fillId="0" borderId="4" xfId="0" applyFont="1" applyBorder="1" applyAlignment="1">
      <alignment horizontal="center" vertical="top"/>
    </xf>
    <xf numFmtId="0" fontId="2" fillId="0" borderId="4" xfId="0" applyFont="1" applyBorder="1" applyAlignment="1">
      <alignment horizontal="center" vertical="center"/>
    </xf>
    <xf numFmtId="0" fontId="21" fillId="0" borderId="4" xfId="0" applyFont="1" applyBorder="1" applyAlignment="1">
      <alignment horizontal="center" vertical="center" wrapText="1"/>
    </xf>
    <xf numFmtId="0" fontId="21" fillId="0" borderId="15" xfId="0" applyFont="1" applyBorder="1" applyAlignment="1">
      <alignment horizontal="left" vertical="center" wrapText="1"/>
    </xf>
    <xf numFmtId="0" fontId="21" fillId="0" borderId="3" xfId="0" applyFont="1" applyBorder="1" applyAlignment="1">
      <alignment horizontal="center" vertical="center" wrapText="1"/>
    </xf>
    <xf numFmtId="44" fontId="2" fillId="0" borderId="0" xfId="2" applyFont="1" applyAlignment="1">
      <alignment horizontal="left" vertical="center"/>
    </xf>
    <xf numFmtId="0" fontId="43" fillId="0" borderId="0" xfId="0" applyFont="1" applyAlignment="1">
      <alignment horizontal="left" vertical="top"/>
    </xf>
    <xf numFmtId="0" fontId="43" fillId="0" borderId="0" xfId="0" applyFont="1" applyAlignment="1">
      <alignment horizontal="left" vertical="center"/>
    </xf>
    <xf numFmtId="164" fontId="2" fillId="0" borderId="4" xfId="0" applyNumberFormat="1" applyFont="1" applyBorder="1" applyAlignment="1">
      <alignment horizontal="center" vertical="center"/>
    </xf>
    <xf numFmtId="0" fontId="13" fillId="0" borderId="4" xfId="0" applyFont="1" applyBorder="1" applyAlignment="1">
      <alignment horizontal="center" vertical="center" wrapText="1"/>
    </xf>
    <xf numFmtId="44" fontId="21" fillId="0" borderId="4" xfId="2" applyFont="1" applyBorder="1" applyAlignment="1">
      <alignment vertical="center" wrapText="1"/>
    </xf>
    <xf numFmtId="0" fontId="2" fillId="0" borderId="4" xfId="0" applyFont="1" applyBorder="1" applyAlignment="1">
      <alignment horizontal="center" vertical="center" wrapText="1"/>
    </xf>
    <xf numFmtId="0" fontId="46" fillId="0" borderId="4" xfId="0" applyFont="1" applyBorder="1" applyAlignment="1">
      <alignment horizontal="center" vertical="center"/>
    </xf>
    <xf numFmtId="0" fontId="19" fillId="0" borderId="4" xfId="0" applyFont="1" applyBorder="1" applyAlignment="1">
      <alignment horizontal="center" vertical="center"/>
    </xf>
    <xf numFmtId="0" fontId="12" fillId="0" borderId="3" xfId="0" applyFont="1" applyBorder="1" applyAlignment="1">
      <alignment horizontal="left" vertical="top"/>
    </xf>
    <xf numFmtId="43" fontId="13" fillId="0" borderId="3" xfId="5" applyFont="1" applyFill="1" applyBorder="1" applyAlignment="1">
      <alignment horizontal="center" vertical="center"/>
    </xf>
    <xf numFmtId="169" fontId="48" fillId="3" borderId="0" xfId="40" applyNumberFormat="1" applyFont="1" applyFill="1" applyAlignment="1">
      <alignment vertical="top"/>
    </xf>
    <xf numFmtId="0" fontId="50" fillId="0" borderId="18" xfId="40" applyFont="1" applyBorder="1" applyAlignment="1">
      <alignment horizontal="center" vertical="center"/>
    </xf>
    <xf numFmtId="0" fontId="50" fillId="0" borderId="18" xfId="40" applyFont="1" applyBorder="1" applyAlignment="1">
      <alignment vertical="center"/>
    </xf>
    <xf numFmtId="2" fontId="50" fillId="0" borderId="18" xfId="40" applyNumberFormat="1" applyFont="1" applyBorder="1" applyAlignment="1">
      <alignment vertical="center"/>
    </xf>
    <xf numFmtId="0" fontId="47" fillId="0" borderId="0" xfId="40" applyAlignment="1">
      <alignment horizontal="center" vertical="center"/>
    </xf>
    <xf numFmtId="0" fontId="53" fillId="0" borderId="0" xfId="0" applyFont="1" applyAlignment="1">
      <alignment horizontal="center" vertical="center"/>
    </xf>
    <xf numFmtId="0" fontId="47" fillId="3" borderId="0" xfId="40" applyFill="1" applyAlignment="1">
      <alignment horizontal="center" vertical="center"/>
    </xf>
    <xf numFmtId="0" fontId="55" fillId="0" borderId="0" xfId="0" applyFont="1" applyAlignment="1">
      <alignment horizontal="center" vertical="center"/>
    </xf>
    <xf numFmtId="169" fontId="50" fillId="3" borderId="20" xfId="40" applyNumberFormat="1" applyFont="1" applyFill="1" applyBorder="1" applyAlignment="1">
      <alignment vertical="top"/>
    </xf>
    <xf numFmtId="0" fontId="51" fillId="0" borderId="21" xfId="40" applyFont="1" applyBorder="1" applyAlignment="1">
      <alignment vertical="top"/>
    </xf>
    <xf numFmtId="169" fontId="50" fillId="3" borderId="24" xfId="40" applyNumberFormat="1" applyFont="1" applyFill="1" applyBorder="1" applyAlignment="1">
      <alignment vertical="top"/>
    </xf>
    <xf numFmtId="0" fontId="36" fillId="0" borderId="22" xfId="0" applyFont="1" applyBorder="1" applyAlignment="1">
      <alignment horizontal="left" vertical="center"/>
    </xf>
    <xf numFmtId="0" fontId="50" fillId="3" borderId="27" xfId="40" applyFont="1" applyFill="1" applyBorder="1" applyAlignment="1">
      <alignment horizontal="center"/>
    </xf>
    <xf numFmtId="0" fontId="48" fillId="3" borderId="23" xfId="40" applyFont="1" applyFill="1" applyBorder="1" applyAlignment="1">
      <alignment horizontal="center" vertical="top"/>
    </xf>
    <xf numFmtId="4" fontId="48" fillId="0" borderId="23" xfId="40" applyNumberFormat="1" applyFont="1" applyBorder="1" applyAlignment="1">
      <alignment horizontal="center" vertical="center"/>
    </xf>
    <xf numFmtId="4" fontId="48" fillId="0" borderId="23" xfId="40" applyNumberFormat="1" applyFont="1" applyBorder="1" applyAlignment="1">
      <alignment horizontal="center" vertical="top"/>
    </xf>
    <xf numFmtId="44" fontId="42" fillId="0" borderId="0" xfId="2" applyFont="1" applyBorder="1" applyAlignment="1">
      <alignment vertical="center"/>
    </xf>
    <xf numFmtId="10" fontId="11" fillId="0" borderId="0" xfId="4" applyNumberFormat="1" applyFont="1" applyBorder="1" applyAlignment="1">
      <alignment horizontal="center" vertical="center"/>
    </xf>
    <xf numFmtId="0" fontId="44" fillId="0" borderId="0" xfId="0" applyFont="1" applyAlignment="1">
      <alignment vertical="top"/>
    </xf>
    <xf numFmtId="164" fontId="45" fillId="0" borderId="0" xfId="0" applyNumberFormat="1" applyFont="1" applyAlignment="1">
      <alignment vertical="top"/>
    </xf>
    <xf numFmtId="0" fontId="4" fillId="4" borderId="6" xfId="1" applyFont="1" applyFill="1" applyBorder="1" applyAlignment="1">
      <alignment vertical="center" wrapText="1"/>
    </xf>
    <xf numFmtId="165" fontId="11" fillId="4" borderId="2" xfId="0" applyNumberFormat="1" applyFont="1" applyFill="1" applyBorder="1" applyAlignment="1">
      <alignment vertical="center"/>
    </xf>
    <xf numFmtId="0" fontId="11" fillId="5" borderId="4" xfId="0" applyFont="1" applyFill="1" applyBorder="1" applyAlignment="1">
      <alignment horizontal="center" vertical="top" wrapText="1"/>
    </xf>
    <xf numFmtId="0" fontId="11" fillId="5" borderId="4" xfId="0" applyFont="1" applyFill="1" applyBorder="1" applyAlignment="1">
      <alignment horizontal="center" vertical="center" wrapText="1"/>
    </xf>
    <xf numFmtId="171" fontId="12" fillId="0" borderId="0" xfId="0" applyNumberFormat="1" applyFont="1" applyAlignment="1">
      <alignment horizontal="center" vertical="center"/>
    </xf>
    <xf numFmtId="2" fontId="12" fillId="0" borderId="0" xfId="0" applyNumberFormat="1" applyFont="1" applyAlignment="1">
      <alignment horizontal="center" vertical="center"/>
    </xf>
    <xf numFmtId="2" fontId="12" fillId="0" borderId="0" xfId="4" applyNumberFormat="1" applyFont="1" applyBorder="1" applyAlignment="1">
      <alignment horizontal="center" vertical="center"/>
    </xf>
    <xf numFmtId="2" fontId="4" fillId="0" borderId="6" xfId="0" applyNumberFormat="1" applyFont="1" applyBorder="1" applyAlignment="1">
      <alignment horizontal="center" vertical="center"/>
    </xf>
    <xf numFmtId="2" fontId="11" fillId="0" borderId="6" xfId="0" applyNumberFormat="1" applyFont="1" applyBorder="1" applyAlignment="1">
      <alignment horizontal="center" vertical="center"/>
    </xf>
    <xf numFmtId="2" fontId="5" fillId="0" borderId="0" xfId="0" applyNumberFormat="1" applyFont="1" applyAlignment="1">
      <alignment horizontal="center" vertical="center"/>
    </xf>
    <xf numFmtId="2" fontId="12" fillId="0" borderId="4" xfId="0" applyNumberFormat="1" applyFont="1" applyBorder="1" applyAlignment="1">
      <alignment horizontal="center" vertical="center"/>
    </xf>
    <xf numFmtId="43" fontId="49" fillId="0" borderId="0" xfId="5" applyFont="1" applyBorder="1" applyAlignment="1">
      <alignment vertical="top"/>
    </xf>
    <xf numFmtId="43" fontId="50" fillId="0" borderId="18" xfId="5" applyFont="1" applyBorder="1" applyAlignment="1">
      <alignment horizontal="center"/>
    </xf>
    <xf numFmtId="43" fontId="49" fillId="0" borderId="0" xfId="5" applyFont="1" applyBorder="1" applyAlignment="1">
      <alignment horizontal="center" vertical="top"/>
    </xf>
    <xf numFmtId="43" fontId="48" fillId="0" borderId="0" xfId="5" applyFont="1" applyFill="1" applyBorder="1" applyAlignment="1">
      <alignment horizontal="center" vertical="center"/>
    </xf>
    <xf numFmtId="43" fontId="48" fillId="0" borderId="0" xfId="5" applyFont="1" applyFill="1" applyBorder="1" applyAlignment="1">
      <alignment horizontal="center" vertical="top"/>
    </xf>
    <xf numFmtId="169" fontId="48" fillId="3" borderId="22" xfId="40" applyNumberFormat="1" applyFont="1" applyFill="1" applyBorder="1" applyAlignment="1">
      <alignment horizontal="center" vertical="top"/>
    </xf>
    <xf numFmtId="169" fontId="48" fillId="0" borderId="22" xfId="40" applyNumberFormat="1" applyFont="1" applyBorder="1" applyAlignment="1" applyProtection="1">
      <alignment horizontal="left" vertical="center"/>
      <protection locked="0"/>
    </xf>
    <xf numFmtId="170" fontId="48" fillId="0" borderId="22" xfId="40" applyNumberFormat="1" applyFont="1" applyBorder="1" applyAlignment="1" applyProtection="1">
      <alignment horizontal="center" vertical="top"/>
      <protection locked="0"/>
    </xf>
    <xf numFmtId="0" fontId="49" fillId="0" borderId="0" xfId="40" applyFont="1" applyAlignment="1">
      <alignment horizontal="center"/>
    </xf>
    <xf numFmtId="10" fontId="12" fillId="0" borderId="0" xfId="4" applyNumberFormat="1" applyFont="1" applyFill="1" applyAlignment="1">
      <alignment horizontal="center" vertical="center"/>
    </xf>
    <xf numFmtId="0" fontId="51" fillId="0" borderId="21" xfId="40" applyFont="1" applyBorder="1" applyAlignment="1">
      <alignment horizontal="center" vertical="top"/>
    </xf>
    <xf numFmtId="0" fontId="0" fillId="0" borderId="0" xfId="0" applyAlignment="1">
      <alignment horizontal="center"/>
    </xf>
    <xf numFmtId="0" fontId="49" fillId="0" borderId="0" xfId="40" applyFont="1"/>
    <xf numFmtId="2" fontId="49" fillId="0" borderId="0" xfId="40" applyNumberFormat="1" applyFont="1"/>
    <xf numFmtId="4" fontId="49" fillId="3" borderId="0" xfId="40" applyNumberFormat="1" applyFont="1" applyFill="1"/>
    <xf numFmtId="43" fontId="0" fillId="0" borderId="0" xfId="5" applyFont="1" applyBorder="1" applyAlignment="1"/>
    <xf numFmtId="0" fontId="0" fillId="0" borderId="23" xfId="0" applyBorder="1"/>
    <xf numFmtId="0" fontId="44" fillId="0" borderId="0" xfId="0" applyFont="1" applyAlignment="1">
      <alignment horizontal="center" vertical="center"/>
    </xf>
    <xf numFmtId="0" fontId="12" fillId="0" borderId="0" xfId="0" applyFont="1"/>
    <xf numFmtId="10" fontId="12" fillId="0" borderId="0" xfId="4" applyNumberFormat="1" applyFont="1" applyAlignment="1">
      <alignment horizontal="left" vertical="center"/>
    </xf>
    <xf numFmtId="10" fontId="17" fillId="0" borderId="0" xfId="4" applyNumberFormat="1" applyFont="1" applyAlignment="1">
      <alignment horizontal="left" vertical="center" wrapText="1"/>
    </xf>
    <xf numFmtId="0" fontId="60" fillId="5" borderId="4" xfId="0" applyFont="1" applyFill="1" applyBorder="1" applyAlignment="1">
      <alignment horizontal="center" vertical="center"/>
    </xf>
    <xf numFmtId="0" fontId="0" fillId="0" borderId="0" xfId="0" applyAlignment="1">
      <alignment horizontal="center" vertical="center"/>
    </xf>
    <xf numFmtId="44" fontId="0" fillId="0" borderId="0" xfId="0" applyNumberFormat="1" applyAlignment="1">
      <alignment vertical="center"/>
    </xf>
    <xf numFmtId="0" fontId="59" fillId="0" borderId="0" xfId="0" applyFont="1" applyAlignment="1">
      <alignment vertical="center"/>
    </xf>
    <xf numFmtId="0" fontId="60" fillId="5" borderId="0" xfId="0" applyFont="1" applyFill="1" applyAlignment="1">
      <alignment horizontal="center" vertical="center"/>
    </xf>
    <xf numFmtId="44" fontId="0" fillId="0" borderId="4" xfId="2" applyFont="1" applyBorder="1" applyAlignment="1">
      <alignment horizontal="center" vertical="center" wrapText="1"/>
    </xf>
    <xf numFmtId="44" fontId="0" fillId="0" borderId="0" xfId="2" applyFont="1" applyAlignment="1">
      <alignment vertical="center"/>
    </xf>
    <xf numFmtId="44" fontId="60" fillId="5" borderId="0" xfId="2" applyFont="1" applyFill="1" applyBorder="1" applyAlignment="1">
      <alignment horizontal="center" vertical="center"/>
    </xf>
    <xf numFmtId="0" fontId="11" fillId="0" borderId="0" xfId="0" applyFont="1" applyAlignment="1">
      <alignment horizontal="center" vertical="top" wrapText="1"/>
    </xf>
    <xf numFmtId="0" fontId="21" fillId="0" borderId="4" xfId="41" applyFont="1" applyBorder="1" applyAlignment="1">
      <alignment horizontal="center" vertical="center" wrapText="1"/>
    </xf>
    <xf numFmtId="0" fontId="2" fillId="0" borderId="4" xfId="41" applyFont="1" applyBorder="1" applyAlignment="1">
      <alignment horizontal="center" vertical="center" wrapText="1"/>
    </xf>
    <xf numFmtId="0" fontId="0" fillId="0" borderId="0" xfId="2" applyNumberFormat="1" applyFont="1" applyAlignment="1">
      <alignment vertical="center"/>
    </xf>
    <xf numFmtId="2" fontId="57" fillId="0" borderId="4" xfId="2" applyNumberFormat="1" applyFont="1" applyBorder="1" applyAlignment="1">
      <alignment horizontal="center" vertical="center" wrapText="1"/>
    </xf>
    <xf numFmtId="44" fontId="57" fillId="0" borderId="4" xfId="2" applyFont="1" applyBorder="1" applyAlignment="1">
      <alignment horizontal="center" vertical="center" wrapText="1"/>
    </xf>
    <xf numFmtId="10" fontId="43" fillId="0" borderId="4" xfId="4" applyNumberFormat="1" applyFont="1" applyBorder="1" applyAlignment="1">
      <alignment horizontal="center" vertical="center"/>
    </xf>
    <xf numFmtId="10" fontId="2" fillId="0" borderId="4" xfId="4" applyNumberFormat="1" applyFont="1" applyBorder="1" applyAlignment="1">
      <alignment horizontal="center" vertical="center"/>
    </xf>
    <xf numFmtId="0" fontId="4" fillId="5" borderId="4" xfId="0" applyFont="1" applyFill="1" applyBorder="1" applyAlignment="1">
      <alignment horizontal="center" vertical="center"/>
    </xf>
    <xf numFmtId="0" fontId="0" fillId="0" borderId="18" xfId="0" applyBorder="1"/>
    <xf numFmtId="0" fontId="11" fillId="0" borderId="11" xfId="0" applyFont="1" applyBorder="1" applyAlignment="1">
      <alignment horizontal="center" vertical="top"/>
    </xf>
    <xf numFmtId="168" fontId="11" fillId="0" borderId="11" xfId="0" applyNumberFormat="1" applyFont="1" applyBorder="1" applyAlignment="1">
      <alignment horizontal="center" vertical="center"/>
    </xf>
    <xf numFmtId="0" fontId="11" fillId="0" borderId="11" xfId="0" applyFont="1" applyBorder="1" applyAlignment="1">
      <alignment vertical="top"/>
    </xf>
    <xf numFmtId="0" fontId="61" fillId="0" borderId="0" xfId="0" applyFont="1" applyAlignment="1">
      <alignment horizontal="center" vertical="center"/>
    </xf>
    <xf numFmtId="44" fontId="2" fillId="0" borderId="11" xfId="0" applyNumberFormat="1" applyFont="1" applyBorder="1" applyAlignment="1">
      <alignment vertical="center"/>
    </xf>
    <xf numFmtId="0" fontId="12" fillId="0" borderId="11" xfId="0" applyFont="1" applyBorder="1" applyAlignment="1">
      <alignment horizontal="left" vertical="top"/>
    </xf>
    <xf numFmtId="0" fontId="4" fillId="5" borderId="4" xfId="0" applyFont="1" applyFill="1" applyBorder="1" applyAlignment="1">
      <alignment horizontal="center" vertical="center" wrapText="1"/>
    </xf>
    <xf numFmtId="49" fontId="28" fillId="0" borderId="9" xfId="11" applyNumberFormat="1" applyFont="1" applyBorder="1" applyAlignment="1">
      <alignment vertical="center"/>
    </xf>
    <xf numFmtId="49" fontId="28" fillId="0" borderId="10" xfId="11" applyNumberFormat="1" applyFont="1" applyBorder="1" applyAlignment="1">
      <alignment horizontal="center" vertical="center"/>
    </xf>
    <xf numFmtId="2" fontId="12" fillId="0" borderId="10" xfId="0" applyNumberFormat="1" applyFont="1" applyBorder="1" applyAlignment="1">
      <alignment horizontal="center" vertical="center"/>
    </xf>
    <xf numFmtId="0" fontId="12" fillId="0" borderId="10" xfId="0" applyFont="1" applyBorder="1" applyAlignment="1">
      <alignment horizontal="left" vertical="top"/>
    </xf>
    <xf numFmtId="49" fontId="28" fillId="0" borderId="11" xfId="11" applyNumberFormat="1" applyFont="1" applyBorder="1" applyAlignment="1">
      <alignment vertical="center"/>
    </xf>
    <xf numFmtId="0" fontId="11" fillId="0" borderId="0" xfId="0" applyFont="1" applyAlignment="1">
      <alignment horizontal="left" vertical="center" wrapText="1"/>
    </xf>
    <xf numFmtId="44" fontId="11" fillId="0" borderId="0" xfId="2" applyFont="1" applyBorder="1" applyAlignment="1">
      <alignment horizontal="left" vertical="center"/>
    </xf>
    <xf numFmtId="0" fontId="12" fillId="0" borderId="0" xfId="0" applyFont="1" applyAlignment="1">
      <alignment horizontal="left" vertical="center" wrapText="1"/>
    </xf>
    <xf numFmtId="44" fontId="12" fillId="0" borderId="0" xfId="2" applyFont="1" applyBorder="1" applyAlignment="1">
      <alignment horizontal="left" vertical="center"/>
    </xf>
    <xf numFmtId="4" fontId="63" fillId="0" borderId="0" xfId="40" applyNumberFormat="1" applyFont="1" applyAlignment="1">
      <alignment horizontal="center" vertical="center"/>
    </xf>
    <xf numFmtId="164" fontId="11" fillId="0" borderId="3" xfId="0" applyNumberFormat="1" applyFont="1" applyBorder="1" applyAlignment="1">
      <alignment horizontal="center" vertical="center"/>
    </xf>
    <xf numFmtId="4" fontId="49" fillId="0" borderId="0" xfId="40" applyNumberFormat="1" applyFont="1" applyAlignment="1">
      <alignment horizontal="right" vertical="center"/>
    </xf>
    <xf numFmtId="0" fontId="51" fillId="0" borderId="18" xfId="40" applyFont="1" applyBorder="1" applyAlignment="1">
      <alignment vertical="top"/>
    </xf>
    <xf numFmtId="164" fontId="11" fillId="0" borderId="0" xfId="0" applyNumberFormat="1" applyFont="1" applyAlignment="1">
      <alignment horizontal="center" vertical="top"/>
    </xf>
    <xf numFmtId="164" fontId="11" fillId="0" borderId="11" xfId="0" applyNumberFormat="1" applyFont="1" applyBorder="1" applyAlignment="1">
      <alignment horizontal="center" vertical="top"/>
    </xf>
    <xf numFmtId="164" fontId="11" fillId="0" borderId="11" xfId="0" applyNumberFormat="1" applyFont="1" applyBorder="1" applyAlignment="1">
      <alignment horizontal="center" vertical="center"/>
    </xf>
    <xf numFmtId="164" fontId="39" fillId="0" borderId="0" xfId="0" applyNumberFormat="1" applyFont="1" applyAlignment="1">
      <alignment horizontal="center" vertical="top"/>
    </xf>
    <xf numFmtId="167" fontId="4" fillId="0" borderId="0" xfId="4" applyNumberFormat="1" applyFont="1" applyAlignment="1">
      <alignment horizontal="center" vertical="center"/>
    </xf>
    <xf numFmtId="0" fontId="4" fillId="0" borderId="0" xfId="0" applyFont="1" applyAlignment="1">
      <alignment horizontal="left" vertical="top"/>
    </xf>
    <xf numFmtId="0" fontId="6" fillId="0" borderId="0" xfId="0" applyFont="1" applyAlignment="1">
      <alignment horizontal="center" vertical="top"/>
    </xf>
    <xf numFmtId="49" fontId="0" fillId="0" borderId="0" xfId="0" applyNumberFormat="1" applyAlignment="1">
      <alignment horizontal="left" vertical="center"/>
    </xf>
    <xf numFmtId="49" fontId="0" fillId="0" borderId="33" xfId="0" applyNumberFormat="1" applyBorder="1" applyAlignment="1">
      <alignment horizontal="left" vertical="center"/>
    </xf>
    <xf numFmtId="0" fontId="0" fillId="0" borderId="33" xfId="0" applyBorder="1" applyAlignment="1">
      <alignment vertical="center" wrapText="1"/>
    </xf>
    <xf numFmtId="0" fontId="0" fillId="0" borderId="33" xfId="0" applyBorder="1" applyAlignment="1">
      <alignment horizontal="center" vertical="center"/>
    </xf>
    <xf numFmtId="4" fontId="0" fillId="0" borderId="33" xfId="0" applyNumberFormat="1" applyBorder="1" applyAlignment="1">
      <alignment vertical="center"/>
    </xf>
    <xf numFmtId="0" fontId="0" fillId="0" borderId="0" xfId="0" applyAlignment="1">
      <alignment vertical="center" wrapText="1"/>
    </xf>
    <xf numFmtId="4" fontId="0" fillId="0" borderId="0" xfId="0" applyNumberFormat="1" applyAlignment="1">
      <alignment vertical="center"/>
    </xf>
    <xf numFmtId="0" fontId="66" fillId="9" borderId="6" xfId="26783" applyFont="1" applyFill="1" applyBorder="1" applyAlignment="1">
      <alignment horizontal="center"/>
    </xf>
    <xf numFmtId="0" fontId="66" fillId="9" borderId="6" xfId="26783" applyFont="1" applyFill="1" applyBorder="1" applyAlignment="1">
      <alignment horizontal="center" wrapText="1"/>
    </xf>
    <xf numFmtId="0" fontId="66" fillId="10" borderId="6" xfId="26783" applyFont="1" applyFill="1" applyBorder="1" applyAlignment="1">
      <alignment horizontal="center" wrapText="1"/>
    </xf>
    <xf numFmtId="4" fontId="66" fillId="10" borderId="6" xfId="26783" applyNumberFormat="1" applyFont="1" applyFill="1" applyBorder="1" applyAlignment="1">
      <alignment horizontal="right" wrapText="1"/>
    </xf>
    <xf numFmtId="0" fontId="72" fillId="11" borderId="6" xfId="26783" applyFont="1" applyFill="1" applyBorder="1" applyAlignment="1">
      <alignment wrapText="1"/>
    </xf>
    <xf numFmtId="0" fontId="73" fillId="11" borderId="6" xfId="26783" applyFont="1" applyFill="1" applyBorder="1" applyAlignment="1">
      <alignment horizontal="center"/>
    </xf>
    <xf numFmtId="4" fontId="74" fillId="11" borderId="6" xfId="26783" applyNumberFormat="1" applyFont="1" applyFill="1" applyBorder="1" applyAlignment="1">
      <alignment horizontal="right"/>
    </xf>
    <xf numFmtId="0" fontId="75" fillId="0" borderId="6" xfId="41" applyFont="1" applyBorder="1" applyAlignment="1">
      <alignment wrapText="1"/>
    </xf>
    <xf numFmtId="0" fontId="75" fillId="0" borderId="6" xfId="41" applyFont="1" applyBorder="1" applyAlignment="1">
      <alignment horizontal="center" wrapText="1"/>
    </xf>
    <xf numFmtId="4" fontId="74" fillId="0" borderId="6" xfId="41" applyNumberFormat="1" applyFont="1" applyBorder="1" applyAlignment="1">
      <alignment wrapText="1"/>
    </xf>
    <xf numFmtId="44" fontId="21" fillId="0" borderId="4" xfId="2" applyFont="1" applyFill="1" applyBorder="1" applyAlignment="1">
      <alignment vertical="center" wrapText="1"/>
    </xf>
    <xf numFmtId="44" fontId="13" fillId="0" borderId="3" xfId="2" applyFont="1" applyFill="1" applyBorder="1" applyAlignment="1">
      <alignment horizontal="center" vertical="center" wrapText="1"/>
    </xf>
    <xf numFmtId="44" fontId="0" fillId="0" borderId="0" xfId="2" applyFont="1"/>
    <xf numFmtId="44" fontId="4" fillId="4" borderId="1" xfId="2" applyFont="1" applyFill="1" applyBorder="1" applyAlignment="1">
      <alignment horizontal="left" vertical="center"/>
    </xf>
    <xf numFmtId="44" fontId="43" fillId="0" borderId="0" xfId="2" applyFont="1" applyAlignment="1">
      <alignment horizontal="left" vertical="center"/>
    </xf>
    <xf numFmtId="44" fontId="4" fillId="5" borderId="4" xfId="2" applyFont="1" applyFill="1" applyBorder="1" applyAlignment="1">
      <alignment horizontal="center" vertical="center" wrapText="1"/>
    </xf>
    <xf numFmtId="44" fontId="12" fillId="0" borderId="12" xfId="2" applyFont="1" applyBorder="1" applyAlignment="1">
      <alignment horizontal="left" vertical="center"/>
    </xf>
    <xf numFmtId="44" fontId="12" fillId="0" borderId="4" xfId="2" applyFont="1" applyBorder="1" applyAlignment="1">
      <alignment horizontal="center" vertical="center" wrapText="1"/>
    </xf>
    <xf numFmtId="44" fontId="44" fillId="0" borderId="0" xfId="2" applyFont="1" applyAlignment="1">
      <alignment vertical="top"/>
    </xf>
    <xf numFmtId="44" fontId="45" fillId="0" borderId="0" xfId="2" applyFont="1" applyAlignment="1">
      <alignment vertical="top"/>
    </xf>
    <xf numFmtId="0" fontId="8" fillId="0" borderId="0" xfId="0" applyFont="1" applyAlignment="1">
      <alignment vertical="top" wrapText="1"/>
    </xf>
    <xf numFmtId="44" fontId="12" fillId="0" borderId="4" xfId="0" applyNumberFormat="1" applyFont="1" applyBorder="1" applyAlignment="1">
      <alignment horizontal="left" vertical="center"/>
    </xf>
    <xf numFmtId="0" fontId="12" fillId="0" borderId="4" xfId="0" applyFont="1" applyBorder="1" applyAlignment="1">
      <alignment horizontal="left" vertical="center"/>
    </xf>
    <xf numFmtId="170" fontId="12" fillId="0" borderId="4" xfId="41" applyNumberFormat="1" applyFont="1" applyBorder="1" applyAlignment="1">
      <alignment horizontal="center" vertical="center" wrapText="1"/>
    </xf>
    <xf numFmtId="0" fontId="51" fillId="0" borderId="0" xfId="40" applyFont="1" applyAlignment="1">
      <alignment vertical="top"/>
    </xf>
    <xf numFmtId="0" fontId="52" fillId="0" borderId="0" xfId="0" applyFont="1" applyAlignment="1">
      <alignment vertical="center"/>
    </xf>
    <xf numFmtId="0" fontId="52" fillId="0" borderId="0" xfId="0" applyFont="1" applyAlignment="1">
      <alignment horizontal="center" vertical="center"/>
    </xf>
    <xf numFmtId="14" fontId="53" fillId="0" borderId="0" xfId="0" applyNumberFormat="1" applyFont="1" applyAlignment="1">
      <alignment horizontal="center" vertical="center"/>
    </xf>
    <xf numFmtId="14" fontId="53" fillId="0" borderId="0" xfId="0" applyNumberFormat="1" applyFont="1" applyAlignment="1">
      <alignment horizontal="right" vertical="center"/>
    </xf>
    <xf numFmtId="0" fontId="36" fillId="0" borderId="0" xfId="0" applyFont="1" applyAlignment="1">
      <alignment horizontal="center" vertical="center"/>
    </xf>
    <xf numFmtId="0" fontId="49" fillId="0" borderId="0" xfId="40" applyFont="1" applyAlignment="1">
      <alignment horizontal="center" vertical="center"/>
    </xf>
    <xf numFmtId="2" fontId="49" fillId="0" borderId="0" xfId="40" applyNumberFormat="1" applyFont="1" applyAlignment="1">
      <alignment horizontal="center" vertical="center"/>
    </xf>
    <xf numFmtId="4" fontId="49" fillId="3" borderId="0" xfId="40" applyNumberFormat="1" applyFont="1" applyFill="1" applyAlignment="1">
      <alignment horizontal="center" vertical="center"/>
    </xf>
    <xf numFmtId="2" fontId="54" fillId="0" borderId="0" xfId="40" applyNumberFormat="1" applyFont="1" applyAlignment="1">
      <alignment horizontal="center" vertical="center"/>
    </xf>
    <xf numFmtId="4" fontId="54" fillId="0" borderId="0" xfId="40" applyNumberFormat="1" applyFont="1" applyAlignment="1">
      <alignment horizontal="center" vertical="center"/>
    </xf>
    <xf numFmtId="4" fontId="49" fillId="0" borderId="0" xfId="40" applyNumberFormat="1" applyFont="1" applyAlignment="1">
      <alignment horizontal="center" vertical="center"/>
    </xf>
    <xf numFmtId="0" fontId="54" fillId="0" borderId="0" xfId="40" applyFont="1" applyAlignment="1">
      <alignment horizontal="center" vertical="center"/>
    </xf>
    <xf numFmtId="2" fontId="49" fillId="0" borderId="0" xfId="40" applyNumberFormat="1" applyFont="1" applyAlignment="1">
      <alignment horizontal="right" vertical="center"/>
    </xf>
    <xf numFmtId="1" fontId="49" fillId="0" borderId="0" xfId="40" applyNumberFormat="1" applyFont="1" applyAlignment="1">
      <alignment horizontal="center" vertical="center"/>
    </xf>
    <xf numFmtId="2" fontId="49" fillId="6" borderId="0" xfId="40" applyNumberFormat="1" applyFont="1" applyFill="1" applyAlignment="1">
      <alignment horizontal="center" vertical="center"/>
    </xf>
    <xf numFmtId="4" fontId="54" fillId="0" borderId="0" xfId="40" applyNumberFormat="1" applyFont="1" applyAlignment="1">
      <alignment horizontal="center" vertical="center" wrapText="1"/>
    </xf>
    <xf numFmtId="2" fontId="49" fillId="3" borderId="0" xfId="40" applyNumberFormat="1" applyFont="1" applyFill="1" applyAlignment="1">
      <alignment horizontal="center" vertical="center" wrapText="1"/>
    </xf>
    <xf numFmtId="2" fontId="49" fillId="0" borderId="0" xfId="40" applyNumberFormat="1" applyFont="1" applyAlignment="1">
      <alignment horizontal="center" vertical="center" wrapText="1"/>
    </xf>
    <xf numFmtId="0" fontId="12" fillId="0" borderId="0" xfId="0" applyFont="1" applyAlignment="1">
      <alignment vertical="center"/>
    </xf>
    <xf numFmtId="2" fontId="50" fillId="0" borderId="0" xfId="40" applyNumberFormat="1" applyFont="1" applyAlignment="1">
      <alignment vertical="center"/>
    </xf>
    <xf numFmtId="0" fontId="0" fillId="0" borderId="0" xfId="0" applyAlignment="1">
      <alignment horizontal="left" vertical="top"/>
    </xf>
    <xf numFmtId="165" fontId="11" fillId="0" borderId="0" xfId="0" applyNumberFormat="1" applyFont="1" applyAlignment="1">
      <alignment horizontal="center" vertical="center"/>
    </xf>
    <xf numFmtId="0" fontId="12" fillId="0" borderId="0" xfId="0" applyFont="1" applyAlignment="1">
      <alignment horizontal="center" vertical="center"/>
    </xf>
    <xf numFmtId="44" fontId="11" fillId="4" borderId="7" xfId="0" applyNumberFormat="1" applyFont="1" applyFill="1" applyBorder="1" applyAlignment="1">
      <alignment horizontal="left" vertical="center"/>
    </xf>
    <xf numFmtId="49" fontId="87" fillId="0" borderId="0" xfId="11" applyNumberFormat="1" applyFont="1" applyAlignment="1">
      <alignment vertical="center"/>
    </xf>
    <xf numFmtId="49" fontId="28" fillId="0" borderId="0" xfId="11" applyNumberFormat="1" applyFont="1" applyAlignment="1">
      <alignment vertical="center"/>
    </xf>
    <xf numFmtId="49" fontId="28" fillId="0" borderId="0" xfId="11" applyNumberFormat="1" applyFont="1" applyAlignment="1">
      <alignment vertical="center" wrapText="1"/>
    </xf>
    <xf numFmtId="0" fontId="27" fillId="0" borderId="0" xfId="11"/>
    <xf numFmtId="0" fontId="85" fillId="0" borderId="0" xfId="11" applyFont="1" applyAlignment="1">
      <alignment vertical="top"/>
    </xf>
    <xf numFmtId="0" fontId="85" fillId="0" borderId="0" xfId="11" applyFont="1"/>
    <xf numFmtId="49" fontId="28" fillId="0" borderId="0" xfId="11" applyNumberFormat="1" applyFont="1" applyAlignment="1">
      <alignment vertical="top"/>
    </xf>
    <xf numFmtId="0" fontId="27" fillId="0" borderId="0" xfId="11" applyAlignment="1">
      <alignment horizontal="center" wrapText="1"/>
    </xf>
    <xf numFmtId="0" fontId="28" fillId="0" borderId="0" xfId="11" applyFont="1" applyAlignment="1">
      <alignment horizontal="center" vertical="center" wrapText="1"/>
    </xf>
    <xf numFmtId="0" fontId="27" fillId="0" borderId="0" xfId="11" applyAlignment="1">
      <alignment wrapText="1"/>
    </xf>
    <xf numFmtId="0" fontId="93" fillId="0" borderId="4" xfId="11" applyFont="1" applyBorder="1" applyAlignment="1">
      <alignment horizontal="center" vertical="center" textRotation="90"/>
    </xf>
    <xf numFmtId="0" fontId="27" fillId="0" borderId="0" xfId="11" applyAlignment="1">
      <alignment horizontal="center"/>
    </xf>
    <xf numFmtId="0" fontId="4" fillId="0" borderId="4" xfId="11" applyFont="1" applyBorder="1" applyAlignment="1">
      <alignment horizontal="center" vertical="center"/>
    </xf>
    <xf numFmtId="0" fontId="85" fillId="0" borderId="4" xfId="11" applyFont="1" applyBorder="1"/>
    <xf numFmtId="0" fontId="94" fillId="0" borderId="4" xfId="11" applyFont="1" applyBorder="1" applyAlignment="1">
      <alignment horizontal="center"/>
    </xf>
    <xf numFmtId="0" fontId="85" fillId="0" borderId="4" xfId="11" applyFont="1" applyBorder="1" applyAlignment="1">
      <alignment vertical="center"/>
    </xf>
    <xf numFmtId="10" fontId="85" fillId="0" borderId="4" xfId="4" applyNumberFormat="1" applyFont="1" applyBorder="1" applyAlignment="1">
      <alignment vertical="center"/>
    </xf>
    <xf numFmtId="10" fontId="85" fillId="0" borderId="4" xfId="4" applyNumberFormat="1" applyFont="1" applyBorder="1" applyAlignment="1">
      <alignment horizontal="center" vertical="center"/>
    </xf>
    <xf numFmtId="0" fontId="13" fillId="0" borderId="4" xfId="11" applyFont="1" applyBorder="1" applyAlignment="1">
      <alignment vertical="center"/>
    </xf>
    <xf numFmtId="10" fontId="94" fillId="0" borderId="4" xfId="4" applyNumberFormat="1" applyFont="1" applyBorder="1" applyAlignment="1">
      <alignment vertical="center"/>
    </xf>
    <xf numFmtId="0" fontId="98" fillId="0" borderId="4" xfId="11" applyFont="1" applyBorder="1"/>
    <xf numFmtId="0" fontId="99" fillId="0" borderId="0" xfId="11" applyFont="1"/>
    <xf numFmtId="0" fontId="100" fillId="0" borderId="4" xfId="11" applyFont="1" applyBorder="1" applyAlignment="1">
      <alignment horizontal="center" vertical="center"/>
    </xf>
    <xf numFmtId="0" fontId="101" fillId="0" borderId="0" xfId="11" applyFont="1" applyAlignment="1">
      <alignment horizontal="left" vertical="center"/>
    </xf>
    <xf numFmtId="10" fontId="13" fillId="0" borderId="4" xfId="4" applyNumberFormat="1" applyFont="1" applyBorder="1" applyAlignment="1">
      <alignment horizontal="center" vertical="center"/>
    </xf>
    <xf numFmtId="0" fontId="97" fillId="0" borderId="0" xfId="11" applyFont="1"/>
    <xf numFmtId="0" fontId="13" fillId="0" borderId="0" xfId="11" applyFont="1"/>
    <xf numFmtId="0" fontId="94" fillId="0" borderId="0" xfId="11" applyFont="1"/>
    <xf numFmtId="0" fontId="85" fillId="0" borderId="0" xfId="11" applyFont="1" applyProtection="1">
      <protection locked="0"/>
    </xf>
    <xf numFmtId="0" fontId="85" fillId="0" borderId="0" xfId="11" applyFont="1" applyAlignment="1">
      <alignment horizontal="left" vertical="top"/>
    </xf>
    <xf numFmtId="0" fontId="92" fillId="0" borderId="4" xfId="11" applyFont="1" applyBorder="1" applyAlignment="1">
      <alignment horizontal="center" vertical="center"/>
    </xf>
    <xf numFmtId="0" fontId="98" fillId="0" borderId="0" xfId="11" applyFont="1" applyAlignment="1">
      <alignment horizontal="center" vertical="center" wrapText="1"/>
    </xf>
    <xf numFmtId="0" fontId="85" fillId="0" borderId="0" xfId="11" applyFont="1" applyAlignment="1">
      <alignment vertical="center"/>
    </xf>
    <xf numFmtId="165" fontId="27" fillId="0" borderId="4" xfId="11" applyNumberFormat="1" applyBorder="1" applyAlignment="1">
      <alignment horizontal="center"/>
    </xf>
    <xf numFmtId="2" fontId="85" fillId="0" borderId="0" xfId="11" applyNumberFormat="1" applyFont="1" applyAlignment="1">
      <alignment horizontal="center"/>
    </xf>
    <xf numFmtId="0" fontId="85" fillId="0" borderId="0" xfId="11" applyFont="1" applyAlignment="1">
      <alignment horizontal="left"/>
    </xf>
    <xf numFmtId="0" fontId="98" fillId="0" borderId="5" xfId="11" applyFont="1" applyBorder="1" applyAlignment="1">
      <alignment horizontal="right"/>
    </xf>
    <xf numFmtId="10" fontId="98" fillId="0" borderId="7" xfId="4" applyNumberFormat="1" applyFont="1" applyBorder="1" applyAlignment="1">
      <alignment horizontal="left"/>
    </xf>
    <xf numFmtId="2" fontId="98" fillId="0" borderId="4" xfId="11" applyNumberFormat="1" applyFont="1" applyBorder="1" applyAlignment="1">
      <alignment horizontal="center"/>
    </xf>
    <xf numFmtId="2" fontId="98" fillId="0" borderId="0" xfId="11" applyNumberFormat="1" applyFont="1" applyAlignment="1">
      <alignment horizontal="center"/>
    </xf>
    <xf numFmtId="0" fontId="103" fillId="0" borderId="0" xfId="11" applyFont="1" applyProtection="1">
      <protection locked="0"/>
    </xf>
    <xf numFmtId="0" fontId="104" fillId="0" borderId="0" xfId="11" applyFont="1" applyProtection="1">
      <protection locked="0"/>
    </xf>
    <xf numFmtId="0" fontId="93" fillId="0" borderId="4" xfId="11" applyFont="1" applyBorder="1" applyAlignment="1">
      <alignment horizontal="center"/>
    </xf>
    <xf numFmtId="0" fontId="105" fillId="0" borderId="4" xfId="11" applyFont="1" applyBorder="1" applyAlignment="1">
      <alignment horizontal="left"/>
    </xf>
    <xf numFmtId="0" fontId="27" fillId="0" borderId="4" xfId="11" applyBorder="1" applyAlignment="1">
      <alignment horizontal="left"/>
    </xf>
    <xf numFmtId="44" fontId="12" fillId="0" borderId="3" xfId="2" applyFont="1" applyBorder="1" applyAlignment="1">
      <alignment horizontal="center" vertical="center" wrapText="1"/>
    </xf>
    <xf numFmtId="0" fontId="11" fillId="12" borderId="5" xfId="0" applyFont="1" applyFill="1" applyBorder="1" applyAlignment="1">
      <alignment horizontal="center" vertical="center"/>
    </xf>
    <xf numFmtId="164" fontId="11" fillId="12" borderId="6" xfId="0" applyNumberFormat="1" applyFont="1" applyFill="1" applyBorder="1" applyAlignment="1">
      <alignment vertical="center"/>
    </xf>
    <xf numFmtId="44" fontId="21" fillId="12" borderId="6" xfId="2" applyFont="1" applyFill="1" applyBorder="1" applyAlignment="1">
      <alignment horizontal="center" vertical="center" wrapText="1"/>
    </xf>
    <xf numFmtId="49" fontId="21" fillId="12" borderId="6" xfId="2" applyNumberFormat="1" applyFont="1" applyFill="1" applyBorder="1" applyAlignment="1">
      <alignment horizontal="center" vertical="center" wrapText="1"/>
    </xf>
    <xf numFmtId="43" fontId="12" fillId="12" borderId="6" xfId="0" applyNumberFormat="1" applyFont="1" applyFill="1" applyBorder="1" applyAlignment="1">
      <alignment horizontal="center" vertical="center"/>
    </xf>
    <xf numFmtId="44" fontId="21" fillId="12" borderId="6" xfId="2" applyFont="1" applyFill="1" applyBorder="1" applyAlignment="1">
      <alignment vertical="center" wrapText="1"/>
    </xf>
    <xf numFmtId="44" fontId="11" fillId="12" borderId="7" xfId="0" applyNumberFormat="1" applyFont="1" applyFill="1" applyBorder="1" applyAlignment="1">
      <alignment horizontal="left" vertical="center"/>
    </xf>
    <xf numFmtId="44" fontId="84" fillId="12" borderId="6" xfId="2" applyFont="1" applyFill="1" applyBorder="1" applyAlignment="1">
      <alignment vertical="center" wrapText="1"/>
    </xf>
    <xf numFmtId="174" fontId="66" fillId="11" borderId="6" xfId="26783" applyNumberFormat="1" applyFont="1" applyFill="1" applyBorder="1" applyAlignment="1">
      <alignment horizontal="center" wrapText="1"/>
    </xf>
    <xf numFmtId="174" fontId="24" fillId="0" borderId="6" xfId="41" applyNumberFormat="1" applyBorder="1" applyAlignment="1">
      <alignment horizontal="center" wrapText="1"/>
    </xf>
    <xf numFmtId="174" fontId="12" fillId="0" borderId="4" xfId="41" applyNumberFormat="1" applyFont="1" applyBorder="1" applyAlignment="1">
      <alignment horizontal="center" vertical="center" wrapText="1"/>
    </xf>
    <xf numFmtId="3" fontId="21" fillId="0" borderId="4" xfId="0" applyNumberFormat="1" applyFont="1" applyBorder="1" applyAlignment="1">
      <alignment horizontal="center" vertical="center" wrapText="1"/>
    </xf>
    <xf numFmtId="0" fontId="48" fillId="3" borderId="0" xfId="40" applyFont="1" applyFill="1" applyAlignment="1">
      <alignment horizontal="center" vertical="center"/>
    </xf>
    <xf numFmtId="0" fontId="12" fillId="0" borderId="12" xfId="0" applyFont="1" applyBorder="1" applyAlignment="1">
      <alignment horizontal="left" vertical="top"/>
    </xf>
    <xf numFmtId="44" fontId="12" fillId="0" borderId="12" xfId="0" applyNumberFormat="1" applyFont="1" applyBorder="1" applyAlignment="1">
      <alignment horizontal="center" vertical="center"/>
    </xf>
    <xf numFmtId="10" fontId="11" fillId="0" borderId="12" xfId="4" applyNumberFormat="1" applyFont="1" applyBorder="1" applyAlignment="1">
      <alignment horizontal="center" vertical="center"/>
    </xf>
    <xf numFmtId="0" fontId="21" fillId="0" borderId="3" xfId="41" applyFont="1" applyBorder="1" applyAlignment="1">
      <alignment horizontal="center" vertical="center" wrapText="1"/>
    </xf>
    <xf numFmtId="3" fontId="13" fillId="0" borderId="4" xfId="0" applyNumberFormat="1" applyFont="1" applyBorder="1" applyAlignment="1">
      <alignment horizontal="center" vertical="center" wrapText="1"/>
    </xf>
    <xf numFmtId="174" fontId="12" fillId="0" borderId="3" xfId="41" applyNumberFormat="1" applyFont="1" applyBorder="1" applyAlignment="1">
      <alignment horizontal="center" vertical="center" wrapText="1"/>
    </xf>
    <xf numFmtId="10" fontId="0" fillId="0" borderId="4" xfId="4" applyNumberFormat="1" applyFont="1" applyBorder="1" applyAlignment="1">
      <alignment horizontal="center" vertical="center"/>
    </xf>
    <xf numFmtId="10" fontId="0" fillId="0" borderId="4" xfId="0" applyNumberFormat="1" applyBorder="1" applyAlignment="1">
      <alignment horizontal="center" vertical="center"/>
    </xf>
    <xf numFmtId="10" fontId="0" fillId="6" borderId="4" xfId="4" applyNumberFormat="1" applyFont="1" applyFill="1" applyBorder="1" applyAlignment="1">
      <alignment horizontal="center" vertical="center"/>
    </xf>
    <xf numFmtId="0" fontId="2" fillId="0" borderId="0" xfId="0" applyFont="1" applyAlignment="1">
      <alignment horizontal="center" vertical="center"/>
    </xf>
    <xf numFmtId="164" fontId="15" fillId="0" borderId="0" xfId="0" applyNumberFormat="1" applyFont="1" applyAlignment="1">
      <alignment vertical="center" wrapText="1"/>
    </xf>
    <xf numFmtId="43" fontId="0" fillId="0" borderId="0" xfId="5" applyFont="1"/>
    <xf numFmtId="43" fontId="4" fillId="5" borderId="4" xfId="5" applyFont="1" applyFill="1" applyBorder="1" applyAlignment="1">
      <alignment horizontal="center" vertical="center" wrapText="1"/>
    </xf>
    <xf numFmtId="164" fontId="11" fillId="0" borderId="3" xfId="0" applyNumberFormat="1" applyFont="1" applyBorder="1" applyAlignment="1">
      <alignment horizontal="left" vertical="center"/>
    </xf>
    <xf numFmtId="44" fontId="21" fillId="0" borderId="4" xfId="0" applyNumberFormat="1" applyFont="1" applyBorder="1" applyAlignment="1">
      <alignment horizontal="left" vertical="center" wrapText="1"/>
    </xf>
    <xf numFmtId="43" fontId="21" fillId="0" borderId="4" xfId="5" applyFont="1" applyBorder="1" applyAlignment="1">
      <alignment horizontal="left" vertical="center" wrapText="1"/>
    </xf>
    <xf numFmtId="44" fontId="13" fillId="0" borderId="4" xfId="2" applyFont="1" applyBorder="1" applyAlignment="1">
      <alignment horizontal="center" vertical="center" wrapText="1"/>
    </xf>
    <xf numFmtId="43" fontId="12" fillId="0" borderId="4" xfId="5" applyFont="1" applyBorder="1" applyAlignment="1">
      <alignment horizontal="center" vertical="center" wrapText="1"/>
    </xf>
    <xf numFmtId="166" fontId="45" fillId="0" borderId="4" xfId="0" applyNumberFormat="1" applyFont="1" applyBorder="1" applyAlignment="1">
      <alignment horizontal="center" vertical="center" wrapText="1"/>
    </xf>
    <xf numFmtId="9" fontId="12" fillId="0" borderId="0" xfId="0" applyNumberFormat="1" applyFont="1" applyAlignment="1">
      <alignment horizontal="left" vertical="center"/>
    </xf>
    <xf numFmtId="175" fontId="12" fillId="0" borderId="0" xfId="4" applyNumberFormat="1" applyFont="1" applyAlignment="1">
      <alignment horizontal="left" vertical="center"/>
    </xf>
    <xf numFmtId="167" fontId="12" fillId="0" borderId="0" xfId="0" applyNumberFormat="1" applyFont="1" applyAlignment="1">
      <alignment horizontal="left" vertical="center"/>
    </xf>
    <xf numFmtId="9" fontId="12" fillId="0" borderId="4" xfId="4" applyFont="1" applyBorder="1" applyAlignment="1">
      <alignment horizontal="left" vertical="top"/>
    </xf>
    <xf numFmtId="9" fontId="2" fillId="0" borderId="4" xfId="4" applyFont="1" applyBorder="1" applyAlignment="1">
      <alignment horizontal="left" vertical="top"/>
    </xf>
    <xf numFmtId="166" fontId="107" fillId="0" borderId="4" xfId="0" applyNumberFormat="1" applyFont="1" applyBorder="1" applyAlignment="1">
      <alignment horizontal="center" vertical="center" wrapText="1"/>
    </xf>
    <xf numFmtId="0" fontId="12" fillId="13" borderId="0" xfId="0" applyFont="1" applyFill="1" applyAlignment="1">
      <alignment horizontal="left" vertical="center"/>
    </xf>
    <xf numFmtId="0" fontId="4" fillId="0" borderId="0" xfId="0" applyFont="1" applyAlignment="1">
      <alignment horizontal="left" vertical="center"/>
    </xf>
    <xf numFmtId="43" fontId="12" fillId="0" borderId="0" xfId="5" applyFont="1" applyAlignment="1">
      <alignment horizontal="left" vertical="center"/>
    </xf>
    <xf numFmtId="0" fontId="37" fillId="0" borderId="0" xfId="0" applyFont="1" applyAlignment="1">
      <alignment horizontal="left" vertical="center"/>
    </xf>
    <xf numFmtId="0" fontId="8" fillId="0" borderId="0" xfId="0" applyFont="1" applyAlignment="1">
      <alignment horizontal="left" vertical="top"/>
    </xf>
    <xf numFmtId="164" fontId="11" fillId="0" borderId="4" xfId="0" applyNumberFormat="1" applyFont="1" applyBorder="1" applyAlignment="1">
      <alignment horizontal="left" vertical="center"/>
    </xf>
    <xf numFmtId="0" fontId="12" fillId="0" borderId="17" xfId="0" applyFont="1" applyBorder="1" applyAlignment="1">
      <alignment horizontal="left" vertical="top"/>
    </xf>
    <xf numFmtId="1" fontId="11" fillId="0" borderId="0" xfId="0" applyNumberFormat="1" applyFont="1" applyAlignment="1">
      <alignment horizontal="center" vertical="center"/>
    </xf>
    <xf numFmtId="164" fontId="4" fillId="0" borderId="3" xfId="0" applyNumberFormat="1" applyFont="1" applyBorder="1" applyAlignment="1">
      <alignment horizontal="center" vertical="center"/>
    </xf>
    <xf numFmtId="44" fontId="2" fillId="0" borderId="3" xfId="2" applyFont="1" applyFill="1" applyBorder="1" applyAlignment="1">
      <alignment horizontal="center" vertical="center" wrapText="1"/>
    </xf>
    <xf numFmtId="44" fontId="2" fillId="0" borderId="4" xfId="2" applyFont="1" applyFill="1" applyBorder="1" applyAlignment="1">
      <alignment horizontal="center" vertical="center" wrapText="1"/>
    </xf>
    <xf numFmtId="44" fontId="12" fillId="0" borderId="4" xfId="2" applyFont="1" applyFill="1" applyBorder="1" applyAlignment="1">
      <alignment horizontal="center" vertical="center" wrapText="1"/>
    </xf>
    <xf numFmtId="0" fontId="78" fillId="0" borderId="0" xfId="0" applyFont="1" applyAlignment="1">
      <alignment horizontal="center" vertical="center"/>
    </xf>
    <xf numFmtId="174" fontId="0" fillId="0" borderId="6" xfId="41" applyNumberFormat="1" applyFont="1" applyBorder="1" applyAlignment="1">
      <alignment horizontal="center" wrapText="1"/>
    </xf>
    <xf numFmtId="4" fontId="74" fillId="0" borderId="6" xfId="41" applyNumberFormat="1" applyFont="1" applyBorder="1" applyAlignment="1">
      <alignment horizontal="right" wrapText="1"/>
    </xf>
    <xf numFmtId="174" fontId="66" fillId="9" borderId="6" xfId="0" applyNumberFormat="1" applyFont="1" applyFill="1" applyBorder="1" applyAlignment="1">
      <alignment horizontal="center" wrapText="1"/>
    </xf>
    <xf numFmtId="0" fontId="72" fillId="10" borderId="6" xfId="0" applyFont="1" applyFill="1" applyBorder="1" applyAlignment="1">
      <alignment wrapText="1"/>
    </xf>
    <xf numFmtId="0" fontId="72" fillId="10" borderId="6" xfId="0" applyFont="1" applyFill="1" applyBorder="1" applyAlignment="1">
      <alignment horizontal="center" wrapText="1"/>
    </xf>
    <xf numFmtId="4" fontId="77" fillId="11" borderId="6" xfId="0" applyNumberFormat="1" applyFont="1" applyFill="1" applyBorder="1" applyAlignment="1">
      <alignment horizontal="right" wrapText="1"/>
    </xf>
    <xf numFmtId="174" fontId="66" fillId="11" borderId="6" xfId="0" applyNumberFormat="1" applyFont="1" applyFill="1" applyBorder="1" applyAlignment="1">
      <alignment horizontal="center" wrapText="1"/>
    </xf>
    <xf numFmtId="0" fontId="72" fillId="11" borderId="6" xfId="0" applyFont="1" applyFill="1" applyBorder="1" applyAlignment="1">
      <alignment wrapText="1"/>
    </xf>
    <xf numFmtId="0" fontId="72" fillId="11" borderId="6" xfId="0" applyFont="1" applyFill="1" applyBorder="1" applyAlignment="1">
      <alignment horizontal="center" wrapText="1"/>
    </xf>
    <xf numFmtId="0" fontId="66" fillId="9" borderId="6" xfId="0" applyFont="1" applyFill="1" applyBorder="1" applyAlignment="1">
      <alignment horizontal="center" wrapText="1"/>
    </xf>
    <xf numFmtId="0" fontId="66" fillId="10" borderId="6" xfId="0" applyFont="1" applyFill="1" applyBorder="1" applyAlignment="1">
      <alignment horizontal="center" wrapText="1"/>
    </xf>
    <xf numFmtId="4" fontId="66" fillId="10" borderId="6" xfId="0" applyNumberFormat="1" applyFont="1" applyFill="1" applyBorder="1" applyAlignment="1">
      <alignment horizontal="right" wrapText="1"/>
    </xf>
    <xf numFmtId="0" fontId="81" fillId="0" borderId="0" xfId="0" applyFont="1" applyAlignment="1">
      <alignment horizontal="center" vertical="center"/>
    </xf>
    <xf numFmtId="0" fontId="81" fillId="0" borderId="0" xfId="0" applyFont="1" applyAlignment="1">
      <alignment horizontal="center" vertical="center" wrapText="1"/>
    </xf>
    <xf numFmtId="44" fontId="0" fillId="0" borderId="0" xfId="26782" applyFont="1" applyAlignment="1">
      <alignment horizontal="right" vertical="top"/>
    </xf>
    <xf numFmtId="0" fontId="0" fillId="0" borderId="0" xfId="0" applyAlignment="1">
      <alignment horizontal="left" vertical="top" wrapText="1"/>
    </xf>
    <xf numFmtId="165" fontId="11" fillId="4" borderId="6" xfId="0" applyNumberFormat="1" applyFont="1" applyFill="1" applyBorder="1" applyAlignment="1">
      <alignment horizontal="left" vertical="center"/>
    </xf>
    <xf numFmtId="0" fontId="109" fillId="0" borderId="31" xfId="0" applyFont="1" applyBorder="1" applyAlignment="1">
      <alignment horizontal="left" vertical="top" wrapText="1"/>
    </xf>
    <xf numFmtId="0" fontId="109" fillId="0" borderId="31" xfId="0" applyFont="1" applyBorder="1" applyAlignment="1">
      <alignment horizontal="center" vertical="top" wrapText="1"/>
    </xf>
    <xf numFmtId="2" fontId="110" fillId="0" borderId="31" xfId="0" applyNumberFormat="1" applyFont="1" applyBorder="1" applyAlignment="1">
      <alignment horizontal="right" vertical="top" shrinkToFit="1"/>
    </xf>
    <xf numFmtId="0" fontId="109" fillId="0" borderId="31" xfId="0" applyFont="1" applyBorder="1" applyAlignment="1">
      <alignment horizontal="left" vertical="center" wrapText="1"/>
    </xf>
    <xf numFmtId="0" fontId="109" fillId="0" borderId="31" xfId="0" applyFont="1" applyBorder="1" applyAlignment="1">
      <alignment horizontal="center" vertical="center" wrapText="1"/>
    </xf>
    <xf numFmtId="2" fontId="110" fillId="0" borderId="31" xfId="0" applyNumberFormat="1" applyFont="1" applyBorder="1" applyAlignment="1">
      <alignment horizontal="right" vertical="center" shrinkToFit="1"/>
    </xf>
    <xf numFmtId="0" fontId="50" fillId="0" borderId="0" xfId="0" applyFont="1" applyAlignment="1">
      <alignment horizontal="left" vertical="top" wrapText="1" indent="1"/>
    </xf>
    <xf numFmtId="0" fontId="50" fillId="0" borderId="0" xfId="0" applyFont="1" applyAlignment="1">
      <alignment horizontal="right" vertical="top" wrapText="1" indent="2"/>
    </xf>
    <xf numFmtId="0" fontId="50" fillId="0" borderId="0" xfId="0" applyFont="1" applyAlignment="1">
      <alignment horizontal="left" vertical="top" wrapText="1" indent="2"/>
    </xf>
    <xf numFmtId="164" fontId="15" fillId="0" borderId="0" xfId="0" applyNumberFormat="1" applyFont="1" applyAlignment="1">
      <alignment horizontal="center" vertical="center" wrapText="1"/>
    </xf>
    <xf numFmtId="44" fontId="11" fillId="5" borderId="4" xfId="0" applyNumberFormat="1"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2" fillId="0" borderId="0" xfId="0" applyFont="1" applyAlignment="1">
      <alignment vertical="center"/>
    </xf>
    <xf numFmtId="0" fontId="8" fillId="0" borderId="0" xfId="0" applyFont="1" applyAlignment="1">
      <alignment vertical="center" wrapText="1"/>
    </xf>
    <xf numFmtId="44" fontId="16" fillId="0" borderId="0" xfId="0" applyNumberFormat="1" applyFont="1" applyAlignment="1">
      <alignment horizontal="left" vertical="center"/>
    </xf>
    <xf numFmtId="10" fontId="11" fillId="0" borderId="0" xfId="4" applyNumberFormat="1" applyFont="1" applyAlignment="1">
      <alignment horizontal="left" vertical="center"/>
    </xf>
    <xf numFmtId="164" fontId="11" fillId="0" borderId="0" xfId="0" applyNumberFormat="1" applyFont="1" applyAlignment="1">
      <alignment vertical="center" wrapText="1"/>
    </xf>
    <xf numFmtId="164" fontId="11" fillId="0" borderId="0" xfId="0" applyNumberFormat="1" applyFont="1" applyAlignment="1">
      <alignment horizontal="center" vertical="center" wrapText="1"/>
    </xf>
    <xf numFmtId="164" fontId="11" fillId="0" borderId="0" xfId="0" applyNumberFormat="1" applyFont="1" applyAlignment="1">
      <alignment horizontal="center" vertical="center"/>
    </xf>
    <xf numFmtId="0" fontId="11" fillId="0" borderId="0" xfId="0" applyFont="1" applyAlignment="1">
      <alignment vertical="center" wrapText="1"/>
    </xf>
    <xf numFmtId="165" fontId="11" fillId="4" borderId="5" xfId="0" applyNumberFormat="1" applyFont="1" applyFill="1" applyBorder="1" applyAlignment="1">
      <alignment horizontal="center" vertical="center"/>
    </xf>
    <xf numFmtId="165" fontId="11" fillId="4" borderId="6" xfId="0" applyNumberFormat="1" applyFont="1" applyFill="1" applyBorder="1" applyAlignment="1">
      <alignment vertical="center" wrapText="1"/>
    </xf>
    <xf numFmtId="44" fontId="11" fillId="4" borderId="7" xfId="2" applyFont="1" applyFill="1" applyBorder="1" applyAlignment="1">
      <alignment horizontal="left" vertical="center"/>
    </xf>
    <xf numFmtId="44" fontId="4" fillId="0" borderId="0" xfId="0" applyNumberFormat="1" applyFont="1" applyAlignment="1">
      <alignment horizontal="left" vertical="center"/>
    </xf>
    <xf numFmtId="164" fontId="39" fillId="0" borderId="0" xfId="0" applyNumberFormat="1" applyFont="1" applyAlignment="1">
      <alignment horizontal="center" vertical="center"/>
    </xf>
    <xf numFmtId="164" fontId="12" fillId="0" borderId="0" xfId="0" applyNumberFormat="1" applyFont="1" applyAlignment="1">
      <alignment vertical="center"/>
    </xf>
    <xf numFmtId="44" fontId="4" fillId="4" borderId="30" xfId="0" applyNumberFormat="1" applyFont="1" applyFill="1" applyBorder="1" applyAlignment="1">
      <alignment horizontal="left" vertical="center"/>
    </xf>
    <xf numFmtId="172" fontId="2" fillId="0" borderId="0" xfId="0" applyNumberFormat="1" applyFont="1" applyAlignment="1">
      <alignment horizontal="center" vertical="center"/>
    </xf>
    <xf numFmtId="171" fontId="0" fillId="0" borderId="0" xfId="0" applyNumberFormat="1" applyAlignment="1">
      <alignment vertical="center"/>
    </xf>
    <xf numFmtId="10" fontId="44" fillId="0" borderId="0" xfId="4" applyNumberFormat="1" applyFont="1" applyAlignment="1">
      <alignment vertical="center"/>
    </xf>
    <xf numFmtId="0" fontId="44" fillId="0" borderId="0" xfId="0" applyFont="1" applyAlignment="1">
      <alignment vertical="center"/>
    </xf>
    <xf numFmtId="164" fontId="45" fillId="0" borderId="0" xfId="0" applyNumberFormat="1" applyFont="1" applyAlignment="1">
      <alignment vertical="center"/>
    </xf>
    <xf numFmtId="44" fontId="0" fillId="0" borderId="0" xfId="0" applyNumberFormat="1" applyAlignment="1">
      <alignment horizontal="left" vertical="center"/>
    </xf>
    <xf numFmtId="43" fontId="112" fillId="0" borderId="0" xfId="8" applyFont="1" applyFill="1" applyBorder="1" applyAlignment="1">
      <alignment horizontal="center"/>
    </xf>
    <xf numFmtId="43" fontId="112" fillId="0" borderId="0" xfId="8" applyFont="1" applyFill="1" applyBorder="1" applyAlignment="1">
      <alignment horizontal="center" vertical="center"/>
    </xf>
    <xf numFmtId="0" fontId="11" fillId="4" borderId="13" xfId="0" applyFont="1" applyFill="1" applyBorder="1" applyAlignment="1">
      <alignment horizontal="center" vertical="center"/>
    </xf>
    <xf numFmtId="164" fontId="11" fillId="4" borderId="6" xfId="0" applyNumberFormat="1" applyFont="1" applyFill="1" applyBorder="1" applyAlignment="1">
      <alignment vertical="center"/>
    </xf>
    <xf numFmtId="44" fontId="21" fillId="4" borderId="6" xfId="2" applyFont="1" applyFill="1" applyBorder="1" applyAlignment="1">
      <alignment horizontal="center" vertical="center" wrapText="1"/>
    </xf>
    <xf numFmtId="49" fontId="21" fillId="4" borderId="14" xfId="2" applyNumberFormat="1" applyFont="1" applyFill="1" applyBorder="1" applyAlignment="1">
      <alignment horizontal="center" vertical="center" wrapText="1"/>
    </xf>
    <xf numFmtId="44" fontId="21" fillId="4" borderId="14" xfId="2" applyFont="1" applyFill="1" applyBorder="1" applyAlignment="1">
      <alignment horizontal="center" vertical="center" wrapText="1"/>
    </xf>
    <xf numFmtId="43" fontId="12" fillId="4" borderId="14" xfId="0" applyNumberFormat="1" applyFont="1" applyFill="1" applyBorder="1" applyAlignment="1">
      <alignment horizontal="center" vertical="center"/>
    </xf>
    <xf numFmtId="44" fontId="21" fillId="4" borderId="6" xfId="2" applyFont="1" applyFill="1" applyBorder="1" applyAlignment="1">
      <alignment vertical="center" wrapText="1"/>
    </xf>
    <xf numFmtId="44" fontId="84" fillId="4" borderId="14" xfId="2" applyFont="1" applyFill="1" applyBorder="1" applyAlignment="1">
      <alignment vertical="center" wrapText="1"/>
    </xf>
    <xf numFmtId="44" fontId="11" fillId="4" borderId="15" xfId="0" applyNumberFormat="1" applyFont="1" applyFill="1" applyBorder="1" applyAlignment="1">
      <alignment horizontal="left" vertical="center"/>
    </xf>
    <xf numFmtId="0" fontId="8" fillId="0" borderId="0" xfId="0" applyFont="1" applyAlignment="1">
      <alignment horizontal="left" vertical="center" wrapText="1"/>
    </xf>
    <xf numFmtId="0" fontId="59" fillId="14" borderId="0" xfId="0" applyFont="1" applyFill="1"/>
    <xf numFmtId="0" fontId="89" fillId="16" borderId="0" xfId="11" applyFont="1" applyFill="1" applyAlignment="1">
      <alignment horizontal="center" vertical="center" wrapText="1"/>
    </xf>
    <xf numFmtId="0" fontId="90" fillId="16" borderId="0" xfId="11" applyFont="1" applyFill="1" applyAlignment="1">
      <alignment horizontal="left" vertical="center"/>
    </xf>
    <xf numFmtId="0" fontId="91" fillId="16" borderId="0" xfId="11" applyFont="1" applyFill="1" applyAlignment="1">
      <alignment horizontal="center" vertical="center" wrapText="1"/>
    </xf>
    <xf numFmtId="0" fontId="90" fillId="16" borderId="0" xfId="11" applyFont="1" applyFill="1" applyAlignment="1">
      <alignment horizontal="left" vertical="center" wrapText="1"/>
    </xf>
    <xf numFmtId="0" fontId="90" fillId="16" borderId="0" xfId="11" applyFont="1" applyFill="1" applyAlignment="1">
      <alignment vertical="center"/>
    </xf>
    <xf numFmtId="0" fontId="94" fillId="0" borderId="0" xfId="11" applyFont="1" applyAlignment="1">
      <alignment horizontal="left" vertical="center"/>
    </xf>
    <xf numFmtId="0" fontId="114" fillId="0" borderId="4" xfId="0" applyFont="1" applyBorder="1" applyAlignment="1">
      <alignment horizontal="center" vertical="center"/>
    </xf>
    <xf numFmtId="0" fontId="16" fillId="0" borderId="0" xfId="0" applyFont="1" applyAlignment="1">
      <alignment horizontal="left" vertical="top"/>
    </xf>
    <xf numFmtId="0" fontId="16" fillId="0" borderId="4" xfId="0" applyFont="1" applyBorder="1" applyAlignment="1">
      <alignment horizontal="left" vertical="top"/>
    </xf>
    <xf numFmtId="10" fontId="115" fillId="0" borderId="4" xfId="4" applyNumberFormat="1" applyFont="1" applyBorder="1" applyAlignment="1">
      <alignment horizontal="center" vertical="center"/>
    </xf>
    <xf numFmtId="0" fontId="16" fillId="0" borderId="5" xfId="0" applyFont="1" applyBorder="1" applyAlignment="1">
      <alignment horizontal="left" vertical="center"/>
    </xf>
    <xf numFmtId="10" fontId="16" fillId="0" borderId="4" xfId="4" applyNumberFormat="1" applyFont="1" applyBorder="1" applyAlignment="1">
      <alignment horizontal="center" vertical="center"/>
    </xf>
    <xf numFmtId="0" fontId="39" fillId="0" borderId="0" xfId="0" applyFont="1" applyAlignment="1">
      <alignment horizontal="left" vertical="top"/>
    </xf>
    <xf numFmtId="0" fontId="39" fillId="0" borderId="4" xfId="0" applyFont="1" applyBorder="1" applyAlignment="1">
      <alignment horizontal="left" vertical="top"/>
    </xf>
    <xf numFmtId="44" fontId="12" fillId="0" borderId="3" xfId="2" applyFont="1" applyFill="1" applyBorder="1" applyAlignment="1">
      <alignment horizontal="center" vertical="center" wrapText="1"/>
    </xf>
    <xf numFmtId="166" fontId="29" fillId="0" borderId="0" xfId="0" applyNumberFormat="1" applyFont="1" applyAlignment="1">
      <alignment horizontal="center" vertical="center" wrapText="1"/>
    </xf>
    <xf numFmtId="10" fontId="8" fillId="0" borderId="0" xfId="0" applyNumberFormat="1" applyFont="1" applyAlignment="1">
      <alignment horizontal="left" vertical="center" wrapText="1"/>
    </xf>
    <xf numFmtId="0" fontId="11" fillId="4" borderId="5" xfId="0" applyFont="1" applyFill="1" applyBorder="1" applyAlignment="1">
      <alignment horizontal="center" vertical="center"/>
    </xf>
    <xf numFmtId="49" fontId="21" fillId="4" borderId="6" xfId="2" applyNumberFormat="1" applyFont="1" applyFill="1" applyBorder="1" applyAlignment="1">
      <alignment horizontal="center" vertical="center" wrapText="1"/>
    </xf>
    <xf numFmtId="43" fontId="12" fillId="4" borderId="6" xfId="0" applyNumberFormat="1" applyFont="1" applyFill="1" applyBorder="1" applyAlignment="1">
      <alignment horizontal="center" vertical="center"/>
    </xf>
    <xf numFmtId="44" fontId="84" fillId="4" borderId="6" xfId="2" applyFont="1" applyFill="1" applyBorder="1" applyAlignment="1">
      <alignment vertical="center" wrapText="1"/>
    </xf>
    <xf numFmtId="14" fontId="2" fillId="0" borderId="0" xfId="0" applyNumberFormat="1" applyFont="1" applyAlignment="1">
      <alignment vertical="center"/>
    </xf>
    <xf numFmtId="14" fontId="51" fillId="0" borderId="35" xfId="5" applyNumberFormat="1" applyFont="1" applyBorder="1" applyAlignment="1">
      <alignment vertical="center"/>
    </xf>
    <xf numFmtId="43" fontId="51" fillId="0" borderId="36" xfId="5" applyFont="1" applyBorder="1" applyAlignment="1">
      <alignment horizontal="left" vertical="center"/>
    </xf>
    <xf numFmtId="43" fontId="51" fillId="0" borderId="35" xfId="5" applyFont="1" applyBorder="1" applyAlignment="1">
      <alignment vertical="center"/>
    </xf>
    <xf numFmtId="0" fontId="50" fillId="3" borderId="36" xfId="40" applyFont="1" applyFill="1" applyBorder="1" applyAlignment="1">
      <alignment horizontal="left" vertical="center"/>
    </xf>
    <xf numFmtId="0" fontId="11" fillId="12" borderId="0" xfId="0" applyFont="1" applyFill="1" applyAlignment="1">
      <alignment horizontal="center" vertical="center"/>
    </xf>
    <xf numFmtId="43" fontId="64" fillId="12" borderId="0" xfId="5" applyFont="1" applyFill="1" applyBorder="1" applyAlignment="1">
      <alignment horizontal="center" vertical="top"/>
    </xf>
    <xf numFmtId="4" fontId="64" fillId="12" borderId="0" xfId="40" applyNumberFormat="1" applyFont="1" applyFill="1" applyAlignment="1">
      <alignment horizontal="center" vertical="top"/>
    </xf>
    <xf numFmtId="43" fontId="64" fillId="17" borderId="0" xfId="5" applyFont="1" applyFill="1" applyAlignment="1">
      <alignment horizontal="center" vertical="top"/>
    </xf>
    <xf numFmtId="4" fontId="64" fillId="17" borderId="23" xfId="40" applyNumberFormat="1" applyFont="1" applyFill="1" applyBorder="1" applyAlignment="1">
      <alignment horizontal="center" vertical="top"/>
    </xf>
    <xf numFmtId="0" fontId="116" fillId="12" borderId="0" xfId="40" applyFont="1" applyFill="1" applyAlignment="1">
      <alignment horizontal="left" vertical="center"/>
    </xf>
    <xf numFmtId="0" fontId="116" fillId="17" borderId="0" xfId="40" applyFont="1" applyFill="1" applyAlignment="1">
      <alignment horizontal="left" vertical="center"/>
    </xf>
    <xf numFmtId="0" fontId="116" fillId="17" borderId="0" xfId="40" applyFont="1" applyFill="1" applyAlignment="1">
      <alignment horizontal="center" vertical="center"/>
    </xf>
    <xf numFmtId="44" fontId="11" fillId="0" borderId="4" xfId="0" applyNumberFormat="1" applyFont="1" applyBorder="1" applyAlignment="1">
      <alignment horizontal="center" vertical="center"/>
    </xf>
    <xf numFmtId="0" fontId="83" fillId="0" borderId="0" xfId="0" applyFont="1" applyAlignment="1">
      <alignment horizontal="center" vertical="center"/>
    </xf>
    <xf numFmtId="0" fontId="1" fillId="0" borderId="0" xfId="0" applyFont="1" applyAlignment="1">
      <alignment horizontal="center" vertical="center"/>
    </xf>
    <xf numFmtId="44" fontId="12" fillId="0" borderId="4" xfId="2" applyFont="1" applyBorder="1" applyAlignment="1">
      <alignment horizontal="center" vertical="center"/>
    </xf>
    <xf numFmtId="0" fontId="11" fillId="5" borderId="7" xfId="0" applyFont="1" applyFill="1" applyBorder="1" applyAlignment="1">
      <alignment horizontal="center" vertical="center" wrapText="1"/>
    </xf>
    <xf numFmtId="165" fontId="11" fillId="4" borderId="6" xfId="0" applyNumberFormat="1" applyFont="1" applyFill="1" applyBorder="1" applyAlignment="1">
      <alignment horizontal="left" vertical="top"/>
    </xf>
    <xf numFmtId="2" fontId="54" fillId="0" borderId="0" xfId="40" applyNumberFormat="1" applyFont="1" applyAlignment="1">
      <alignment horizontal="center" vertical="center" wrapText="1"/>
    </xf>
    <xf numFmtId="4" fontId="49" fillId="0" borderId="0" xfId="40" applyNumberFormat="1" applyFont="1" applyAlignment="1">
      <alignment horizontal="center" vertical="center" wrapText="1"/>
    </xf>
    <xf numFmtId="0" fontId="54" fillId="0" borderId="0" xfId="40" applyFont="1" applyAlignment="1">
      <alignment horizontal="center" vertical="center" wrapText="1"/>
    </xf>
    <xf numFmtId="2" fontId="117" fillId="0" borderId="0" xfId="40" applyNumberFormat="1" applyFont="1" applyAlignment="1">
      <alignment horizontal="center" vertical="center" wrapText="1"/>
    </xf>
    <xf numFmtId="165" fontId="4" fillId="4" borderId="6" xfId="0" applyNumberFormat="1" applyFont="1" applyFill="1" applyBorder="1" applyAlignment="1">
      <alignment horizontal="left" vertical="top"/>
    </xf>
    <xf numFmtId="4" fontId="54" fillId="0" borderId="37" xfId="40" applyNumberFormat="1" applyFont="1" applyBorder="1" applyAlignment="1">
      <alignment horizontal="center" vertical="center" wrapText="1"/>
    </xf>
    <xf numFmtId="4" fontId="49" fillId="0" borderId="37" xfId="40" applyNumberFormat="1" applyFont="1" applyBorder="1" applyAlignment="1">
      <alignment horizontal="center" vertical="center" wrapText="1"/>
    </xf>
    <xf numFmtId="2" fontId="118" fillId="0" borderId="0" xfId="40" applyNumberFormat="1" applyFont="1" applyAlignment="1">
      <alignment horizontal="center" vertical="center" wrapText="1"/>
    </xf>
    <xf numFmtId="0" fontId="4" fillId="4" borderId="6" xfId="1" applyFont="1" applyFill="1" applyBorder="1" applyAlignment="1">
      <alignment vertical="center"/>
    </xf>
    <xf numFmtId="4" fontId="117" fillId="0" borderId="0" xfId="40" applyNumberFormat="1" applyFont="1" applyAlignment="1">
      <alignment horizontal="center" vertical="center" wrapText="1"/>
    </xf>
    <xf numFmtId="171" fontId="3" fillId="5" borderId="7" xfId="0" applyNumberFormat="1" applyFont="1" applyFill="1" applyBorder="1" applyAlignment="1">
      <alignment vertical="center" wrapText="1"/>
    </xf>
    <xf numFmtId="2" fontId="85" fillId="0" borderId="4" xfId="11" applyNumberFormat="1" applyFont="1" applyBorder="1" applyAlignment="1">
      <alignment horizontal="center"/>
    </xf>
    <xf numFmtId="0" fontId="44" fillId="0" borderId="0" xfId="0" applyFont="1" applyAlignment="1">
      <alignment horizontal="center" vertical="top"/>
    </xf>
    <xf numFmtId="164" fontId="45" fillId="0" borderId="0" xfId="0" applyNumberFormat="1" applyFont="1" applyAlignment="1">
      <alignment horizontal="center" vertical="top"/>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top" wrapText="1"/>
    </xf>
    <xf numFmtId="10" fontId="68" fillId="0" borderId="8" xfId="4" applyNumberFormat="1" applyFont="1" applyBorder="1" applyAlignment="1">
      <alignment horizontal="center" vertical="center"/>
    </xf>
    <xf numFmtId="44" fontId="68" fillId="0" borderId="8" xfId="2" applyFont="1" applyBorder="1" applyAlignment="1">
      <alignment horizontal="center" vertical="center"/>
    </xf>
    <xf numFmtId="44" fontId="12" fillId="5" borderId="0" xfId="0" applyNumberFormat="1" applyFont="1" applyFill="1" applyAlignment="1">
      <alignment horizontal="center" vertical="center"/>
    </xf>
    <xf numFmtId="44" fontId="12" fillId="5" borderId="12" xfId="0" applyNumberFormat="1" applyFont="1" applyFill="1" applyBorder="1" applyAlignment="1">
      <alignment horizontal="center" vertical="center"/>
    </xf>
    <xf numFmtId="44" fontId="12" fillId="5" borderId="11" xfId="0" applyNumberFormat="1" applyFont="1" applyFill="1" applyBorder="1" applyAlignment="1">
      <alignment horizontal="center" vertical="center"/>
    </xf>
    <xf numFmtId="44" fontId="12" fillId="5" borderId="23" xfId="0" applyNumberFormat="1" applyFont="1" applyFill="1" applyBorder="1" applyAlignment="1">
      <alignment horizontal="center" vertical="center"/>
    </xf>
    <xf numFmtId="0" fontId="12" fillId="5" borderId="0" xfId="0" applyFont="1" applyFill="1" applyAlignment="1">
      <alignment horizontal="left" vertical="top"/>
    </xf>
    <xf numFmtId="44" fontId="68" fillId="5" borderId="8" xfId="2" applyFont="1" applyFill="1" applyBorder="1" applyAlignment="1">
      <alignment horizontal="center" vertical="center"/>
    </xf>
    <xf numFmtId="44" fontId="68" fillId="0" borderId="4" xfId="2" applyFont="1" applyBorder="1" applyAlignment="1">
      <alignment horizontal="center" vertical="center"/>
    </xf>
    <xf numFmtId="0" fontId="14" fillId="0" borderId="0" xfId="0" applyFont="1" applyAlignment="1">
      <alignment horizontal="center" vertical="center"/>
    </xf>
    <xf numFmtId="10" fontId="11" fillId="0" borderId="4" xfId="0" applyNumberFormat="1" applyFont="1" applyBorder="1" applyAlignment="1">
      <alignment horizontal="center" vertical="center"/>
    </xf>
    <xf numFmtId="44" fontId="14" fillId="0" borderId="0" xfId="0" applyNumberFormat="1" applyFont="1" applyAlignment="1">
      <alignment horizontal="center" vertical="center"/>
    </xf>
    <xf numFmtId="43" fontId="2" fillId="0" borderId="0" xfId="0" applyNumberFormat="1" applyFont="1" applyAlignment="1">
      <alignment horizontal="left" vertical="top"/>
    </xf>
    <xf numFmtId="44" fontId="2" fillId="0" borderId="0" xfId="0" applyNumberFormat="1" applyFont="1" applyAlignment="1">
      <alignment horizontal="left" vertical="top"/>
    </xf>
    <xf numFmtId="0" fontId="84" fillId="0" borderId="0" xfId="0" applyFont="1" applyAlignment="1">
      <alignment vertical="top"/>
    </xf>
    <xf numFmtId="0" fontId="113" fillId="0" borderId="0" xfId="11" applyFont="1" applyAlignment="1">
      <alignment vertical="top"/>
    </xf>
    <xf numFmtId="10" fontId="94" fillId="0" borderId="4" xfId="4" applyNumberFormat="1" applyFont="1" applyFill="1" applyBorder="1" applyAlignment="1">
      <alignment horizontal="center" vertical="center"/>
    </xf>
    <xf numFmtId="10" fontId="85" fillId="0" borderId="4" xfId="4" applyNumberFormat="1" applyFont="1" applyFill="1" applyBorder="1" applyAlignment="1" applyProtection="1">
      <alignment horizontal="center" vertical="center"/>
      <protection locked="0"/>
    </xf>
    <xf numFmtId="10" fontId="94" fillId="0" borderId="8" xfId="4" applyNumberFormat="1" applyFont="1" applyFill="1" applyBorder="1" applyAlignment="1">
      <alignment horizontal="center" vertical="center"/>
    </xf>
    <xf numFmtId="10" fontId="85" fillId="0" borderId="4" xfId="4" applyNumberFormat="1" applyFont="1" applyFill="1" applyBorder="1" applyAlignment="1">
      <alignment horizontal="center" vertical="center"/>
    </xf>
    <xf numFmtId="10" fontId="97" fillId="0" borderId="4" xfId="4" applyNumberFormat="1" applyFont="1" applyFill="1" applyBorder="1" applyAlignment="1" applyProtection="1">
      <alignment horizontal="center"/>
      <protection locked="0"/>
    </xf>
    <xf numFmtId="0" fontId="80" fillId="0" borderId="0" xfId="0" applyFont="1" applyAlignment="1">
      <alignment horizontal="center" vertical="center"/>
    </xf>
    <xf numFmtId="0" fontId="6" fillId="0" borderId="0" xfId="0" applyFont="1" applyAlignment="1">
      <alignment horizontal="left" vertical="center"/>
    </xf>
    <xf numFmtId="44" fontId="12" fillId="0" borderId="10" xfId="2" applyFont="1" applyBorder="1" applyAlignment="1">
      <alignment horizontal="center" vertical="center"/>
    </xf>
    <xf numFmtId="44" fontId="14" fillId="0" borderId="0" xfId="2" applyFont="1" applyAlignment="1">
      <alignment horizontal="center" vertical="center"/>
    </xf>
    <xf numFmtId="44" fontId="38" fillId="0" borderId="0" xfId="2" applyFont="1" applyAlignment="1">
      <alignment horizontal="center" vertical="center"/>
    </xf>
    <xf numFmtId="0" fontId="120" fillId="0" borderId="0" xfId="0" applyFont="1" applyAlignment="1">
      <alignment horizontal="left" vertical="top"/>
    </xf>
    <xf numFmtId="168" fontId="121" fillId="0" borderId="4" xfId="0" applyNumberFormat="1" applyFont="1" applyBorder="1" applyAlignment="1">
      <alignment horizontal="center" vertical="top"/>
    </xf>
    <xf numFmtId="44" fontId="121" fillId="0" borderId="4" xfId="2" applyFont="1" applyBorder="1" applyAlignment="1">
      <alignment horizontal="center" vertical="center"/>
    </xf>
    <xf numFmtId="44" fontId="12" fillId="0" borderId="0" xfId="2" applyFont="1" applyBorder="1" applyAlignment="1">
      <alignment horizontal="center" vertical="center"/>
    </xf>
    <xf numFmtId="0" fontId="41" fillId="0" borderId="0" xfId="0" applyFont="1" applyAlignment="1">
      <alignment horizontal="center" vertical="center"/>
    </xf>
    <xf numFmtId="0" fontId="41" fillId="0" borderId="0" xfId="0" applyFont="1" applyAlignment="1">
      <alignment vertical="center"/>
    </xf>
    <xf numFmtId="0" fontId="15" fillId="0" borderId="0" xfId="0" applyFont="1" applyAlignment="1">
      <alignment vertical="top"/>
    </xf>
    <xf numFmtId="44" fontId="14" fillId="0" borderId="0" xfId="2" applyFont="1" applyBorder="1" applyAlignment="1">
      <alignment horizontal="center" vertical="center"/>
    </xf>
    <xf numFmtId="2" fontId="14" fillId="0" borderId="0" xfId="0" applyNumberFormat="1" applyFont="1" applyAlignment="1">
      <alignment horizontal="center" vertical="center"/>
    </xf>
    <xf numFmtId="0" fontId="11" fillId="0" borderId="0" xfId="0" applyFont="1" applyAlignment="1">
      <alignment horizontal="right" vertical="top"/>
    </xf>
    <xf numFmtId="44" fontId="11" fillId="0" borderId="0" xfId="2" applyFont="1" applyBorder="1" applyAlignment="1">
      <alignment horizontal="center" vertical="center"/>
    </xf>
    <xf numFmtId="2" fontId="11" fillId="0" borderId="0" xfId="0" applyNumberFormat="1" applyFont="1" applyAlignment="1">
      <alignment horizontal="center" vertical="center"/>
    </xf>
    <xf numFmtId="44" fontId="2" fillId="0" borderId="0" xfId="2" applyFont="1" applyBorder="1" applyAlignment="1">
      <alignment horizontal="center" vertical="center"/>
    </xf>
    <xf numFmtId="2" fontId="2" fillId="0" borderId="0" xfId="0" applyNumberFormat="1" applyFont="1" applyAlignment="1">
      <alignment horizontal="center" vertical="center"/>
    </xf>
    <xf numFmtId="0" fontId="18" fillId="0" borderId="0" xfId="0" applyFont="1" applyAlignment="1">
      <alignment horizontal="center" vertical="top"/>
    </xf>
    <xf numFmtId="0" fontId="11" fillId="0" borderId="0" xfId="0" applyFont="1" applyAlignment="1">
      <alignment vertical="top"/>
    </xf>
    <xf numFmtId="0" fontId="12" fillId="0" borderId="0" xfId="0" applyFont="1" applyAlignment="1">
      <alignment horizontal="center" vertical="top"/>
    </xf>
    <xf numFmtId="0" fontId="106" fillId="0" borderId="0" xfId="0" applyFont="1" applyAlignment="1">
      <alignment vertical="top"/>
    </xf>
    <xf numFmtId="164" fontId="45" fillId="0" borderId="0" xfId="0" applyNumberFormat="1" applyFont="1" applyAlignment="1">
      <alignment horizontal="left" vertical="top"/>
    </xf>
    <xf numFmtId="0" fontId="12" fillId="0" borderId="13" xfId="0" applyFont="1" applyBorder="1" applyAlignment="1">
      <alignment horizontal="center" vertical="top"/>
    </xf>
    <xf numFmtId="0" fontId="12" fillId="0" borderId="14" xfId="0" applyFont="1" applyBorder="1" applyAlignment="1">
      <alignment horizontal="center" vertical="top"/>
    </xf>
    <xf numFmtId="44" fontId="12" fillId="0" borderId="14" xfId="2" applyFont="1" applyBorder="1" applyAlignment="1">
      <alignment horizontal="center" vertical="top"/>
    </xf>
    <xf numFmtId="0" fontId="106" fillId="0" borderId="14" xfId="0" applyFont="1" applyBorder="1" applyAlignment="1">
      <alignment vertical="top"/>
    </xf>
    <xf numFmtId="164" fontId="45" fillId="0" borderId="14" xfId="0" applyNumberFormat="1" applyFont="1" applyBorder="1" applyAlignment="1">
      <alignment horizontal="left" vertical="top"/>
    </xf>
    <xf numFmtId="164" fontId="45" fillId="0" borderId="14" xfId="0" applyNumberFormat="1" applyFont="1" applyBorder="1" applyAlignment="1">
      <alignment horizontal="center" vertical="top"/>
    </xf>
    <xf numFmtId="0" fontId="12" fillId="0" borderId="14" xfId="0" applyFont="1" applyBorder="1" applyAlignment="1">
      <alignment horizontal="left" vertical="top"/>
    </xf>
    <xf numFmtId="0" fontId="12" fillId="0" borderId="14" xfId="0" applyFont="1" applyBorder="1" applyAlignment="1">
      <alignment vertical="top"/>
    </xf>
    <xf numFmtId="0" fontId="12" fillId="0" borderId="15" xfId="0" applyFont="1" applyBorder="1" applyAlignment="1">
      <alignment horizontal="left" vertical="top"/>
    </xf>
    <xf numFmtId="164" fontId="12" fillId="0" borderId="0" xfId="0" applyNumberFormat="1" applyFont="1" applyAlignment="1">
      <alignment horizontal="center" vertical="center" wrapText="1"/>
    </xf>
    <xf numFmtId="164" fontId="11" fillId="0" borderId="4" xfId="0" applyNumberFormat="1" applyFont="1" applyBorder="1" applyAlignment="1">
      <alignment horizontal="center" vertical="center"/>
    </xf>
    <xf numFmtId="0" fontId="21" fillId="0" borderId="7" xfId="0" applyFont="1" applyBorder="1" applyAlignment="1">
      <alignment horizontal="left" vertical="center" wrapText="1"/>
    </xf>
    <xf numFmtId="43" fontId="13" fillId="0" borderId="4" xfId="5" applyFont="1" applyFill="1" applyBorder="1" applyAlignment="1">
      <alignment horizontal="center" vertical="center"/>
    </xf>
    <xf numFmtId="44" fontId="13" fillId="0" borderId="4" xfId="2" applyFont="1" applyFill="1" applyBorder="1" applyAlignment="1">
      <alignment horizontal="center" vertical="center" wrapText="1"/>
    </xf>
    <xf numFmtId="0" fontId="109" fillId="0" borderId="31" xfId="26785" applyFont="1" applyBorder="1" applyAlignment="1">
      <alignment horizontal="left" vertical="top" wrapText="1"/>
    </xf>
    <xf numFmtId="2" fontId="110" fillId="0" borderId="31" xfId="26785" applyNumberFormat="1" applyFont="1" applyBorder="1" applyAlignment="1">
      <alignment horizontal="right" vertical="top" shrinkToFit="1"/>
    </xf>
    <xf numFmtId="0" fontId="109" fillId="0" borderId="31" xfId="26785" applyFont="1" applyBorder="1" applyAlignment="1">
      <alignment horizontal="left" vertical="center" wrapText="1"/>
    </xf>
    <xf numFmtId="2" fontId="110" fillId="0" borderId="31" xfId="26785" applyNumberFormat="1" applyFont="1" applyBorder="1" applyAlignment="1">
      <alignment horizontal="right" vertical="center" shrinkToFit="1"/>
    </xf>
    <xf numFmtId="0" fontId="50" fillId="0" borderId="0" xfId="26785" applyFont="1" applyAlignment="1">
      <alignment vertical="center" wrapText="1"/>
    </xf>
    <xf numFmtId="0" fontId="109" fillId="0" borderId="34" xfId="26785" applyFont="1" applyBorder="1" applyAlignment="1">
      <alignment vertical="top" wrapText="1"/>
    </xf>
    <xf numFmtId="0" fontId="122" fillId="0" borderId="34" xfId="26785" applyBorder="1" applyAlignment="1">
      <alignment vertical="top" wrapText="1"/>
    </xf>
    <xf numFmtId="0" fontId="122" fillId="0" borderId="0" xfId="26785" applyAlignment="1">
      <alignment wrapText="1"/>
    </xf>
    <xf numFmtId="0" fontId="109" fillId="0" borderId="34" xfId="26785" applyFont="1" applyBorder="1" applyAlignment="1">
      <alignment vertical="center" wrapText="1"/>
    </xf>
    <xf numFmtId="0" fontId="50" fillId="0" borderId="4" xfId="26785" applyFont="1" applyBorder="1" applyAlignment="1">
      <alignment horizontal="left" vertical="top" wrapText="1"/>
    </xf>
    <xf numFmtId="0" fontId="50" fillId="0" borderId="4" xfId="26785" applyFont="1" applyBorder="1" applyAlignment="1">
      <alignment horizontal="center" vertical="top" wrapText="1"/>
    </xf>
    <xf numFmtId="0" fontId="109" fillId="18" borderId="31" xfId="26785" applyFont="1" applyFill="1" applyBorder="1" applyAlignment="1">
      <alignment horizontal="left" vertical="top" wrapText="1"/>
    </xf>
    <xf numFmtId="0" fontId="109" fillId="18" borderId="34" xfId="26785" applyFont="1" applyFill="1" applyBorder="1" applyAlignment="1">
      <alignment vertical="top" wrapText="1"/>
    </xf>
    <xf numFmtId="2" fontId="110" fillId="18" borderId="31" xfId="26785" applyNumberFormat="1" applyFont="1" applyFill="1" applyBorder="1" applyAlignment="1">
      <alignment horizontal="right" vertical="top" shrinkToFit="1"/>
    </xf>
    <xf numFmtId="0" fontId="61" fillId="0" borderId="0" xfId="0" applyFont="1"/>
    <xf numFmtId="0" fontId="36" fillId="0" borderId="0" xfId="0" applyFont="1"/>
    <xf numFmtId="0" fontId="61" fillId="0" borderId="0" xfId="0" applyFont="1" applyAlignment="1">
      <alignment horizontal="center"/>
    </xf>
    <xf numFmtId="0" fontId="36" fillId="0" borderId="0" xfId="0" applyFont="1" applyAlignment="1">
      <alignment horizontal="right"/>
    </xf>
    <xf numFmtId="0" fontId="61" fillId="0" borderId="0" xfId="0" applyFont="1" applyAlignment="1">
      <alignment horizontal="right"/>
    </xf>
    <xf numFmtId="0" fontId="123" fillId="19" borderId="4" xfId="0" applyFont="1" applyFill="1" applyBorder="1" applyAlignment="1">
      <alignment horizontal="centerContinuous" vertical="center" wrapText="1"/>
    </xf>
    <xf numFmtId="0" fontId="36" fillId="0" borderId="0" xfId="0" applyFont="1" applyAlignment="1">
      <alignment horizontal="centerContinuous"/>
    </xf>
    <xf numFmtId="10" fontId="36" fillId="0" borderId="0" xfId="0" applyNumberFormat="1" applyFont="1" applyAlignment="1">
      <alignment horizontal="centerContinuous"/>
    </xf>
    <xf numFmtId="0" fontId="10" fillId="0" borderId="0" xfId="1" applyAlignment="1" applyProtection="1"/>
    <xf numFmtId="0" fontId="36" fillId="0" borderId="0" xfId="0" applyFont="1" applyAlignment="1">
      <alignment horizontal="center"/>
    </xf>
    <xf numFmtId="176" fontId="36" fillId="0" borderId="0" xfId="0" applyNumberFormat="1" applyFont="1"/>
    <xf numFmtId="177" fontId="36" fillId="0" borderId="0" xfId="0" applyNumberFormat="1" applyFont="1" applyAlignment="1">
      <alignment horizontal="left"/>
    </xf>
    <xf numFmtId="4" fontId="124" fillId="0" borderId="0" xfId="0" applyNumberFormat="1" applyFont="1" applyAlignment="1">
      <alignment horizontal="right" vertical="center"/>
    </xf>
    <xf numFmtId="0" fontId="124" fillId="0" borderId="0" xfId="0" applyFont="1" applyAlignment="1">
      <alignment horizontal="left" vertical="center" wrapText="1"/>
    </xf>
    <xf numFmtId="0" fontId="124" fillId="0" borderId="0" xfId="0" applyFont="1" applyAlignment="1">
      <alignment horizontal="center" vertical="center"/>
    </xf>
    <xf numFmtId="49" fontId="23" fillId="0" borderId="0" xfId="7" applyNumberFormat="1" applyAlignment="1">
      <alignment horizontal="left" vertical="center"/>
    </xf>
    <xf numFmtId="0" fontId="40" fillId="3" borderId="0" xfId="0" applyFont="1" applyFill="1" applyAlignment="1">
      <alignment vertical="center"/>
    </xf>
    <xf numFmtId="0" fontId="0" fillId="3" borderId="0" xfId="0" applyFill="1" applyAlignment="1">
      <alignment vertical="center"/>
    </xf>
    <xf numFmtId="0" fontId="68" fillId="7" borderId="0" xfId="0" applyFont="1" applyFill="1" applyAlignment="1">
      <alignment horizontal="right" vertical="center"/>
    </xf>
    <xf numFmtId="0" fontId="23" fillId="0" borderId="0" xfId="7" applyAlignment="1">
      <alignment vertical="center" wrapText="1"/>
    </xf>
    <xf numFmtId="0" fontId="69" fillId="0" borderId="0" xfId="7" applyFont="1" applyAlignment="1">
      <alignment horizontal="center" vertical="center"/>
    </xf>
    <xf numFmtId="0" fontId="68" fillId="3" borderId="0" xfId="0" applyFont="1" applyFill="1" applyAlignment="1">
      <alignment horizontal="right" vertical="center"/>
    </xf>
    <xf numFmtId="49" fontId="68" fillId="7" borderId="0" xfId="0" applyNumberFormat="1" applyFont="1" applyFill="1" applyAlignment="1">
      <alignment horizontal="center" vertical="center"/>
    </xf>
    <xf numFmtId="0" fontId="70" fillId="0" borderId="0" xfId="7" applyFont="1" applyAlignment="1">
      <alignment horizontal="right" vertical="center"/>
    </xf>
    <xf numFmtId="10" fontId="70" fillId="7" borderId="0" xfId="7" applyNumberFormat="1" applyFont="1" applyFill="1" applyAlignment="1">
      <alignment horizontal="center" vertical="center"/>
    </xf>
    <xf numFmtId="4" fontId="70" fillId="3" borderId="0" xfId="8" applyNumberFormat="1" applyFont="1" applyFill="1" applyAlignment="1">
      <alignment horizontal="right" vertical="center"/>
    </xf>
    <xf numFmtId="49" fontId="71" fillId="8" borderId="4" xfId="7" applyNumberFormat="1" applyFont="1" applyFill="1" applyBorder="1" applyAlignment="1">
      <alignment horizontal="center" vertical="center"/>
    </xf>
    <xf numFmtId="0" fontId="71" fillId="8" borderId="7" xfId="7" applyFont="1" applyFill="1" applyBorder="1" applyAlignment="1">
      <alignment horizontal="center" vertical="center" wrapText="1"/>
    </xf>
    <xf numFmtId="0" fontId="71" fillId="8" borderId="4" xfId="7" applyFont="1" applyFill="1" applyBorder="1" applyAlignment="1">
      <alignment horizontal="center" vertical="center"/>
    </xf>
    <xf numFmtId="4" fontId="71" fillId="8" borderId="4" xfId="7" applyNumberFormat="1" applyFont="1" applyFill="1" applyBorder="1" applyAlignment="1">
      <alignment horizontal="center" vertical="center"/>
    </xf>
    <xf numFmtId="49" fontId="0" fillId="7" borderId="32" xfId="0" applyNumberFormat="1" applyFill="1" applyBorder="1" applyAlignment="1">
      <alignment horizontal="left" vertical="center"/>
    </xf>
    <xf numFmtId="0" fontId="0" fillId="0" borderId="32" xfId="0" applyBorder="1" applyAlignment="1">
      <alignment vertical="center" wrapText="1"/>
    </xf>
    <xf numFmtId="0" fontId="0" fillId="0" borderId="32" xfId="0" applyBorder="1" applyAlignment="1">
      <alignment horizontal="center" vertical="center"/>
    </xf>
    <xf numFmtId="4" fontId="0" fillId="0" borderId="32" xfId="0" applyNumberFormat="1" applyBorder="1" applyAlignment="1">
      <alignment vertical="center"/>
    </xf>
    <xf numFmtId="171" fontId="12" fillId="0" borderId="0" xfId="0" applyNumberFormat="1" applyFont="1" applyAlignment="1">
      <alignment horizontal="center" vertical="center"/>
    </xf>
    <xf numFmtId="172" fontId="2" fillId="0" borderId="0" xfId="0" applyNumberFormat="1" applyFont="1" applyAlignment="1">
      <alignment horizontal="center" vertical="center"/>
    </xf>
    <xf numFmtId="0" fontId="6" fillId="0" borderId="0" xfId="0" applyFont="1" applyAlignment="1">
      <alignment horizontal="center" vertical="center"/>
    </xf>
    <xf numFmtId="0" fontId="14" fillId="0" borderId="0" xfId="0" applyFont="1" applyAlignment="1">
      <alignment horizontal="left" vertical="center" wrapText="1"/>
    </xf>
    <xf numFmtId="0" fontId="8" fillId="0" borderId="0" xfId="0" applyFont="1" applyAlignment="1">
      <alignment horizontal="left" vertical="center" wrapText="1"/>
    </xf>
    <xf numFmtId="0" fontId="111" fillId="0" borderId="0" xfId="0" applyFont="1" applyAlignment="1">
      <alignment horizontal="center" vertical="center"/>
    </xf>
    <xf numFmtId="44" fontId="11" fillId="5" borderId="8" xfId="0" applyNumberFormat="1" applyFont="1" applyFill="1" applyBorder="1" applyAlignment="1">
      <alignment horizontal="center" vertical="center"/>
    </xf>
    <xf numFmtId="44" fontId="11" fillId="5" borderId="3" xfId="0" applyNumberFormat="1" applyFont="1" applyFill="1" applyBorder="1" applyAlignment="1">
      <alignment horizontal="center" vertical="center"/>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165" fontId="18" fillId="12" borderId="5" xfId="0" applyNumberFormat="1" applyFont="1" applyFill="1" applyBorder="1" applyAlignment="1">
      <alignment horizontal="left" vertical="center"/>
    </xf>
    <xf numFmtId="165" fontId="18" fillId="12" borderId="6" xfId="0" applyNumberFormat="1" applyFont="1" applyFill="1" applyBorder="1" applyAlignment="1">
      <alignment horizontal="left" vertical="center"/>
    </xf>
    <xf numFmtId="44" fontId="11" fillId="5" borderId="4" xfId="0" applyNumberFormat="1" applyFont="1" applyFill="1" applyBorder="1" applyAlignment="1">
      <alignment horizontal="center" vertical="center"/>
    </xf>
    <xf numFmtId="44" fontId="11" fillId="5" borderId="9" xfId="0" applyNumberFormat="1" applyFont="1" applyFill="1" applyBorder="1" applyAlignment="1">
      <alignment horizontal="center" vertical="center"/>
    </xf>
    <xf numFmtId="44" fontId="11" fillId="5" borderId="10" xfId="0" applyNumberFormat="1" applyFont="1" applyFill="1" applyBorder="1" applyAlignment="1">
      <alignment horizontal="center" vertical="center"/>
    </xf>
    <xf numFmtId="44" fontId="11" fillId="5" borderId="17" xfId="0" applyNumberFormat="1" applyFont="1" applyFill="1" applyBorder="1" applyAlignment="1">
      <alignment horizontal="center" vertical="center"/>
    </xf>
    <xf numFmtId="44" fontId="11" fillId="5" borderId="13" xfId="0" applyNumberFormat="1" applyFont="1" applyFill="1" applyBorder="1" applyAlignment="1">
      <alignment horizontal="center" vertical="center"/>
    </xf>
    <xf numFmtId="44" fontId="11" fillId="5" borderId="14" xfId="0" applyNumberFormat="1" applyFont="1" applyFill="1" applyBorder="1" applyAlignment="1">
      <alignment horizontal="center" vertical="center"/>
    </xf>
    <xf numFmtId="44" fontId="11" fillId="5" borderId="15" xfId="0" applyNumberFormat="1" applyFont="1" applyFill="1" applyBorder="1" applyAlignment="1">
      <alignment horizontal="center" vertical="center"/>
    </xf>
    <xf numFmtId="44" fontId="11" fillId="5" borderId="8" xfId="2" applyFont="1" applyFill="1" applyBorder="1" applyAlignment="1">
      <alignment horizontal="center" vertical="center"/>
    </xf>
    <xf numFmtId="44" fontId="11" fillId="5" borderId="3" xfId="2" applyFont="1" applyFill="1" applyBorder="1" applyAlignment="1">
      <alignment horizontal="center" vertical="center"/>
    </xf>
    <xf numFmtId="172" fontId="2" fillId="0" borderId="0" xfId="0" applyNumberFormat="1" applyFont="1" applyAlignment="1">
      <alignment horizontal="left" vertical="top"/>
    </xf>
    <xf numFmtId="0" fontId="32" fillId="2" borderId="4" xfId="0" applyFont="1" applyFill="1" applyBorder="1" applyAlignment="1">
      <alignment horizontal="center" vertical="center"/>
    </xf>
    <xf numFmtId="0" fontId="6" fillId="0" borderId="0" xfId="0" applyFont="1" applyAlignment="1">
      <alignment horizontal="center" vertical="top"/>
    </xf>
    <xf numFmtId="44" fontId="11" fillId="0" borderId="4" xfId="0" applyNumberFormat="1" applyFont="1" applyBorder="1" applyAlignment="1">
      <alignment horizontal="center" vertical="center"/>
    </xf>
    <xf numFmtId="164" fontId="15" fillId="0" borderId="0" xfId="0" applyNumberFormat="1" applyFont="1" applyAlignment="1">
      <alignment horizontal="center" vertical="center" wrapText="1"/>
    </xf>
    <xf numFmtId="0" fontId="39" fillId="2" borderId="4" xfId="0" applyFont="1" applyFill="1" applyBorder="1" applyAlignment="1">
      <alignment horizontal="center" vertical="center"/>
    </xf>
    <xf numFmtId="2" fontId="49" fillId="0" borderId="0" xfId="40" applyNumberFormat="1" applyFont="1" applyAlignment="1">
      <alignment horizontal="center" vertical="center" wrapText="1"/>
    </xf>
    <xf numFmtId="0" fontId="48" fillId="0" borderId="0" xfId="40" applyFont="1" applyAlignment="1">
      <alignment horizontal="left" vertical="center"/>
    </xf>
    <xf numFmtId="2" fontId="117" fillId="0" borderId="0" xfId="40" applyNumberFormat="1" applyFont="1" applyAlignment="1">
      <alignment horizontal="center" vertical="center" wrapText="1"/>
    </xf>
    <xf numFmtId="2" fontId="48" fillId="0" borderId="0" xfId="40" applyNumberFormat="1" applyFont="1" applyAlignment="1">
      <alignment horizontal="center" vertical="center"/>
    </xf>
    <xf numFmtId="2" fontId="82" fillId="0" borderId="0" xfId="40" applyNumberFormat="1" applyFont="1" applyAlignment="1">
      <alignment horizontal="center" vertical="center"/>
    </xf>
    <xf numFmtId="0" fontId="83" fillId="0" borderId="0" xfId="0" applyFont="1" applyAlignment="1">
      <alignment horizontal="center" vertical="center"/>
    </xf>
    <xf numFmtId="2" fontId="86" fillId="0" borderId="0" xfId="40" applyNumberFormat="1" applyFont="1" applyAlignment="1">
      <alignment horizontal="center" vertical="center"/>
    </xf>
    <xf numFmtId="0" fontId="1" fillId="0" borderId="0" xfId="0" applyFont="1" applyAlignment="1">
      <alignment horizontal="center" vertical="center"/>
    </xf>
    <xf numFmtId="2" fontId="49" fillId="0" borderId="0" xfId="40" applyNumberFormat="1" applyFont="1" applyAlignment="1">
      <alignment horizontal="center" vertical="center"/>
    </xf>
    <xf numFmtId="2" fontId="117" fillId="0" borderId="0" xfId="40" applyNumberFormat="1" applyFont="1" applyAlignment="1">
      <alignment horizontal="center" vertical="center"/>
    </xf>
    <xf numFmtId="0" fontId="29" fillId="0" borderId="24" xfId="0" applyFont="1" applyBorder="1" applyAlignment="1">
      <alignment horizontal="center" vertical="center"/>
    </xf>
    <xf numFmtId="0" fontId="29" fillId="0" borderId="18" xfId="0" applyFont="1" applyBorder="1" applyAlignment="1">
      <alignment horizontal="center" vertical="center"/>
    </xf>
    <xf numFmtId="0" fontId="29" fillId="0" borderId="25" xfId="0" applyFont="1" applyBorder="1" applyAlignment="1">
      <alignment horizontal="center" vertical="center"/>
    </xf>
    <xf numFmtId="0" fontId="50" fillId="0" borderId="19" xfId="40" applyFont="1" applyBorder="1" applyAlignment="1">
      <alignment horizontal="center"/>
    </xf>
    <xf numFmtId="0" fontId="50" fillId="0" borderId="26" xfId="40" applyFont="1" applyBorder="1" applyAlignment="1">
      <alignment horizontal="center"/>
    </xf>
    <xf numFmtId="169" fontId="50" fillId="3" borderId="28" xfId="40" applyNumberFormat="1" applyFont="1" applyFill="1" applyBorder="1" applyAlignment="1">
      <alignment horizontal="center" vertical="center"/>
    </xf>
    <xf numFmtId="169" fontId="50" fillId="3" borderId="24" xfId="40" applyNumberFormat="1" applyFont="1" applyFill="1" applyBorder="1" applyAlignment="1">
      <alignment horizontal="center" vertical="center"/>
    </xf>
    <xf numFmtId="0" fontId="50" fillId="0" borderId="29" xfId="40" applyFont="1" applyBorder="1" applyAlignment="1">
      <alignment horizontal="center" vertical="center"/>
    </xf>
    <xf numFmtId="0" fontId="50" fillId="0" borderId="19" xfId="40" applyFont="1" applyBorder="1" applyAlignment="1">
      <alignment horizontal="center" vertical="center"/>
    </xf>
    <xf numFmtId="10" fontId="40" fillId="0" borderId="9" xfId="4" applyNumberFormat="1" applyFont="1" applyBorder="1" applyAlignment="1">
      <alignment horizontal="center" vertical="center"/>
    </xf>
    <xf numFmtId="10" fontId="40" fillId="0" borderId="10" xfId="4" applyNumberFormat="1" applyFont="1" applyBorder="1" applyAlignment="1">
      <alignment horizontal="center" vertical="center"/>
    </xf>
    <xf numFmtId="10" fontId="40" fillId="0" borderId="17" xfId="4" applyNumberFormat="1" applyFont="1" applyBorder="1" applyAlignment="1">
      <alignment horizontal="center" vertical="center"/>
    </xf>
    <xf numFmtId="44" fontId="12" fillId="0" borderId="5" xfId="0" applyNumberFormat="1" applyFont="1" applyBorder="1" applyAlignment="1">
      <alignment horizontal="center" vertical="center"/>
    </xf>
    <xf numFmtId="44" fontId="12" fillId="0" borderId="7" xfId="0" applyNumberFormat="1" applyFont="1" applyBorder="1" applyAlignment="1">
      <alignment horizontal="center" vertical="center"/>
    </xf>
    <xf numFmtId="44" fontId="12" fillId="0" borderId="13" xfId="0" applyNumberFormat="1" applyFont="1" applyBorder="1" applyAlignment="1">
      <alignment horizontal="center" vertical="center"/>
    </xf>
    <xf numFmtId="44" fontId="12" fillId="0" borderId="14" xfId="0" applyNumberFormat="1" applyFont="1" applyBorder="1" applyAlignment="1">
      <alignment horizontal="center" vertical="center"/>
    </xf>
    <xf numFmtId="44" fontId="12" fillId="0" borderId="15" xfId="0" applyNumberFormat="1" applyFont="1" applyBorder="1" applyAlignment="1">
      <alignment horizontal="center" vertical="center"/>
    </xf>
    <xf numFmtId="0" fontId="12" fillId="0" borderId="11" xfId="0" applyFont="1" applyBorder="1" applyAlignment="1">
      <alignment horizontal="center" vertical="top"/>
    </xf>
    <xf numFmtId="0" fontId="12" fillId="0" borderId="0" xfId="0" applyFont="1" applyAlignment="1">
      <alignment horizontal="center" vertical="top"/>
    </xf>
    <xf numFmtId="168" fontId="11" fillId="0" borderId="8" xfId="0" applyNumberFormat="1" applyFont="1" applyBorder="1" applyAlignment="1">
      <alignment horizontal="center" vertical="center"/>
    </xf>
    <xf numFmtId="168" fontId="11" fillId="0" borderId="16" xfId="0" applyNumberFormat="1" applyFont="1" applyBorder="1" applyAlignment="1">
      <alignment horizontal="center" vertical="center"/>
    </xf>
    <xf numFmtId="168" fontId="11" fillId="0" borderId="3" xfId="0" applyNumberFormat="1" applyFont="1" applyBorder="1" applyAlignment="1">
      <alignment horizontal="center" vertical="center"/>
    </xf>
    <xf numFmtId="0" fontId="12" fillId="0" borderId="4" xfId="0" applyFont="1" applyBorder="1" applyAlignment="1">
      <alignment horizontal="left" vertical="center"/>
    </xf>
    <xf numFmtId="44" fontId="12" fillId="0" borderId="4" xfId="2" applyFont="1" applyBorder="1" applyAlignment="1">
      <alignment horizontal="center" vertical="center"/>
    </xf>
    <xf numFmtId="10" fontId="12" fillId="0" borderId="4" xfId="0" applyNumberFormat="1" applyFont="1" applyBorder="1" applyAlignment="1">
      <alignment horizontal="center" vertical="center"/>
    </xf>
    <xf numFmtId="10" fontId="40" fillId="0" borderId="5" xfId="4" applyNumberFormat="1" applyFont="1" applyBorder="1" applyAlignment="1">
      <alignment horizontal="center" vertical="center"/>
    </xf>
    <xf numFmtId="10" fontId="40" fillId="0" borderId="7" xfId="4" applyNumberFormat="1" applyFont="1" applyBorder="1" applyAlignment="1">
      <alignment horizontal="center" vertical="center"/>
    </xf>
    <xf numFmtId="44" fontId="11" fillId="0" borderId="6" xfId="0" applyNumberFormat="1" applyFont="1" applyBorder="1" applyAlignment="1">
      <alignment horizontal="center" vertical="center"/>
    </xf>
    <xf numFmtId="0" fontId="11" fillId="0" borderId="6" xfId="0" applyFont="1" applyBorder="1" applyAlignment="1">
      <alignment horizontal="right" vertical="top"/>
    </xf>
    <xf numFmtId="10" fontId="11" fillId="0" borderId="6" xfId="4" applyNumberFormat="1" applyFont="1" applyBorder="1" applyAlignment="1">
      <alignment horizontal="center" vertical="center"/>
    </xf>
    <xf numFmtId="44" fontId="11" fillId="0" borderId="7" xfId="0" applyNumberFormat="1" applyFont="1" applyBorder="1" applyAlignment="1">
      <alignment horizontal="center" vertical="center"/>
    </xf>
    <xf numFmtId="10" fontId="40" fillId="0" borderId="6" xfId="4" applyNumberFormat="1" applyFont="1" applyBorder="1" applyAlignment="1">
      <alignment horizontal="center" vertical="center"/>
    </xf>
    <xf numFmtId="44" fontId="12" fillId="0" borderId="6" xfId="0" applyNumberFormat="1" applyFont="1" applyBorder="1" applyAlignment="1">
      <alignment horizontal="center" vertical="center"/>
    </xf>
    <xf numFmtId="168" fontId="11" fillId="0" borderId="4" xfId="0" applyNumberFormat="1" applyFont="1" applyBorder="1" applyAlignment="1">
      <alignment horizontal="center" vertical="center"/>
    </xf>
    <xf numFmtId="168" fontId="119" fillId="5" borderId="5" xfId="0" applyNumberFormat="1" applyFont="1" applyFill="1" applyBorder="1" applyAlignment="1">
      <alignment horizontal="left" vertical="center"/>
    </xf>
    <xf numFmtId="168" fontId="119" fillId="5" borderId="6" xfId="0" applyNumberFormat="1" applyFont="1" applyFill="1" applyBorder="1" applyAlignment="1">
      <alignment horizontal="left" vertical="center"/>
    </xf>
    <xf numFmtId="168" fontId="119" fillId="5" borderId="7" xfId="0" applyNumberFormat="1" applyFont="1" applyFill="1" applyBorder="1" applyAlignment="1">
      <alignment horizontal="left" vertical="center"/>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41" fillId="0" borderId="11" xfId="0" applyFont="1" applyBorder="1" applyAlignment="1">
      <alignment horizontal="center" vertical="center"/>
    </xf>
    <xf numFmtId="0" fontId="41" fillId="0" borderId="0" xfId="0" applyFont="1" applyAlignment="1">
      <alignment horizontal="center" vertical="center"/>
    </xf>
    <xf numFmtId="0" fontId="11" fillId="5" borderId="6"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5" borderId="5" xfId="0" applyFont="1" applyFill="1" applyBorder="1" applyAlignment="1">
      <alignment horizontal="center" vertical="center" wrapText="1"/>
    </xf>
    <xf numFmtId="172" fontId="2" fillId="0" borderId="11" xfId="0" applyNumberFormat="1" applyFont="1" applyBorder="1" applyAlignment="1">
      <alignment horizontal="center" vertical="center"/>
    </xf>
    <xf numFmtId="0" fontId="18" fillId="0" borderId="11" xfId="0" applyFont="1" applyBorder="1" applyAlignment="1">
      <alignment horizontal="center" vertical="top"/>
    </xf>
    <xf numFmtId="0" fontId="18" fillId="0" borderId="0" xfId="0" applyFont="1" applyAlignment="1">
      <alignment horizontal="center" vertical="top"/>
    </xf>
    <xf numFmtId="10" fontId="11" fillId="0" borderId="7" xfId="4" applyNumberFormat="1" applyFont="1" applyBorder="1" applyAlignment="1">
      <alignment horizontal="center" vertical="center"/>
    </xf>
    <xf numFmtId="0" fontId="12" fillId="0" borderId="8" xfId="0" applyFont="1" applyBorder="1" applyAlignment="1">
      <alignment horizontal="left" vertical="center"/>
    </xf>
    <xf numFmtId="0" fontId="12" fillId="0" borderId="16" xfId="0" applyFont="1" applyBorder="1" applyAlignment="1">
      <alignment horizontal="left" vertical="center"/>
    </xf>
    <xf numFmtId="0" fontId="12" fillId="0" borderId="3" xfId="0" applyFont="1" applyBorder="1" applyAlignment="1">
      <alignment horizontal="left" vertical="center"/>
    </xf>
    <xf numFmtId="44" fontId="12" fillId="0" borderId="8" xfId="2" applyFont="1" applyBorder="1" applyAlignment="1">
      <alignment horizontal="center" vertical="center"/>
    </xf>
    <xf numFmtId="44" fontId="12" fillId="0" borderId="16" xfId="2" applyFont="1" applyBorder="1" applyAlignment="1">
      <alignment horizontal="center" vertical="center"/>
    </xf>
    <xf numFmtId="44" fontId="12" fillId="0" borderId="3" xfId="2" applyFont="1" applyBorder="1" applyAlignment="1">
      <alignment horizontal="center" vertical="center"/>
    </xf>
    <xf numFmtId="10" fontId="12" fillId="0" borderId="8" xfId="0" applyNumberFormat="1" applyFont="1" applyBorder="1" applyAlignment="1">
      <alignment horizontal="center" vertical="center"/>
    </xf>
    <xf numFmtId="10" fontId="12" fillId="0" borderId="16" xfId="0" applyNumberFormat="1" applyFont="1" applyBorder="1" applyAlignment="1">
      <alignment horizontal="center" vertical="center"/>
    </xf>
    <xf numFmtId="10" fontId="12" fillId="0" borderId="3" xfId="0" applyNumberFormat="1" applyFont="1" applyBorder="1" applyAlignment="1">
      <alignment horizontal="center" vertical="center"/>
    </xf>
    <xf numFmtId="0" fontId="12" fillId="0" borderId="4" xfId="0" applyFont="1" applyBorder="1" applyAlignment="1">
      <alignment horizontal="left" vertical="center" wrapText="1"/>
    </xf>
    <xf numFmtId="0" fontId="11" fillId="5" borderId="5" xfId="0" applyFont="1" applyFill="1" applyBorder="1" applyAlignment="1">
      <alignment horizontal="center" vertical="top" wrapText="1"/>
    </xf>
    <xf numFmtId="0" fontId="11" fillId="5" borderId="6" xfId="0" applyFont="1" applyFill="1" applyBorder="1" applyAlignment="1">
      <alignment horizontal="center" vertical="top" wrapText="1"/>
    </xf>
    <xf numFmtId="0" fontId="11" fillId="5" borderId="7" xfId="0" applyFont="1" applyFill="1" applyBorder="1" applyAlignment="1">
      <alignment horizontal="center" vertical="top" wrapText="1"/>
    </xf>
    <xf numFmtId="0" fontId="4" fillId="5" borderId="4" xfId="0" applyFont="1" applyFill="1" applyBorder="1" applyAlignment="1">
      <alignment horizontal="center" vertical="center" wrapText="1"/>
    </xf>
    <xf numFmtId="0" fontId="4" fillId="5" borderId="4" xfId="0" applyFont="1" applyFill="1" applyBorder="1" applyAlignment="1">
      <alignment horizontal="left" vertical="center" wrapText="1"/>
    </xf>
    <xf numFmtId="0" fontId="2" fillId="5" borderId="4" xfId="0" applyFont="1" applyFill="1" applyBorder="1" applyAlignment="1">
      <alignment horizontal="left" vertical="center" wrapText="1"/>
    </xf>
    <xf numFmtId="44" fontId="4" fillId="5" borderId="4" xfId="2" applyFont="1" applyFill="1" applyBorder="1" applyAlignment="1">
      <alignment horizontal="center" vertical="center" wrapText="1"/>
    </xf>
    <xf numFmtId="44" fontId="2" fillId="5" borderId="4" xfId="2" applyFont="1" applyFill="1" applyBorder="1" applyAlignment="1">
      <alignment horizontal="center" vertical="center" wrapText="1"/>
    </xf>
    <xf numFmtId="2" fontId="4" fillId="5" borderId="5" xfId="0" applyNumberFormat="1" applyFont="1" applyFill="1" applyBorder="1" applyAlignment="1">
      <alignment horizontal="center" vertical="center" wrapText="1"/>
    </xf>
    <xf numFmtId="2" fontId="2" fillId="5" borderId="5" xfId="0" applyNumberFormat="1" applyFont="1" applyFill="1" applyBorder="1" applyAlignment="1">
      <alignment horizontal="center" vertical="center" wrapText="1"/>
    </xf>
    <xf numFmtId="44" fontId="11" fillId="5" borderId="4" xfId="0" applyNumberFormat="1" applyFont="1" applyFill="1" applyBorder="1" applyAlignment="1">
      <alignment horizontal="center" vertical="center" wrapText="1"/>
    </xf>
    <xf numFmtId="44" fontId="11" fillId="5" borderId="9" xfId="0" applyNumberFormat="1" applyFont="1" applyFill="1" applyBorder="1" applyAlignment="1">
      <alignment horizontal="center" vertical="top"/>
    </xf>
    <xf numFmtId="44" fontId="11" fillId="5" borderId="10" xfId="0" applyNumberFormat="1" applyFont="1" applyFill="1" applyBorder="1" applyAlignment="1">
      <alignment horizontal="center" vertical="top"/>
    </xf>
    <xf numFmtId="44" fontId="11" fillId="5" borderId="17" xfId="0" applyNumberFormat="1" applyFont="1" applyFill="1" applyBorder="1" applyAlignment="1">
      <alignment horizontal="center" vertical="top"/>
    </xf>
    <xf numFmtId="0" fontId="93" fillId="0" borderId="5" xfId="11" applyFont="1" applyBorder="1" applyAlignment="1">
      <alignment horizontal="center" vertical="center" wrapText="1"/>
    </xf>
    <xf numFmtId="0" fontId="93" fillId="0" borderId="6" xfId="11" applyFont="1" applyBorder="1" applyAlignment="1">
      <alignment horizontal="center" vertical="center" wrapText="1"/>
    </xf>
    <xf numFmtId="0" fontId="93" fillId="0" borderId="7" xfId="11" applyFont="1" applyBorder="1" applyAlignment="1">
      <alignment horizontal="center" vertical="center" wrapText="1"/>
    </xf>
    <xf numFmtId="0" fontId="90" fillId="16" borderId="0" xfId="11" applyFont="1" applyFill="1" applyAlignment="1">
      <alignment horizontal="left" vertical="center"/>
    </xf>
    <xf numFmtId="0" fontId="27" fillId="0" borderId="4" xfId="11" applyBorder="1" applyAlignment="1">
      <alignment horizontal="center" vertical="center" wrapText="1"/>
    </xf>
    <xf numFmtId="0" fontId="85" fillId="0" borderId="0" xfId="11" applyFont="1" applyAlignment="1">
      <alignment horizontal="left"/>
    </xf>
    <xf numFmtId="0" fontId="28" fillId="15" borderId="0" xfId="11" applyFont="1" applyFill="1" applyAlignment="1">
      <alignment horizontal="center" vertical="center" wrapText="1"/>
    </xf>
    <xf numFmtId="49" fontId="88" fillId="0" borderId="0" xfId="11" applyNumberFormat="1" applyFont="1" applyAlignment="1">
      <alignment horizontal="center" vertical="center"/>
    </xf>
    <xf numFmtId="0" fontId="92" fillId="0" borderId="4" xfId="11" applyFont="1" applyBorder="1" applyAlignment="1">
      <alignment horizontal="center" vertical="center"/>
    </xf>
    <xf numFmtId="0" fontId="97" fillId="0" borderId="4" xfId="11" applyFont="1" applyBorder="1" applyAlignment="1">
      <alignment horizontal="center" vertical="center"/>
    </xf>
    <xf numFmtId="0" fontId="95" fillId="0" borderId="4" xfId="11" applyFont="1" applyBorder="1" applyAlignment="1">
      <alignment horizontal="left" vertical="top" wrapText="1"/>
    </xf>
    <xf numFmtId="0" fontId="28" fillId="0" borderId="5" xfId="11" applyFont="1" applyBorder="1" applyAlignment="1">
      <alignment horizontal="center" wrapText="1"/>
    </xf>
    <xf numFmtId="0" fontId="28" fillId="0" borderId="6" xfId="11" applyFont="1" applyBorder="1" applyAlignment="1">
      <alignment horizontal="center" wrapText="1"/>
    </xf>
    <xf numFmtId="0" fontId="28" fillId="0" borderId="7" xfId="11" applyFont="1" applyBorder="1" applyAlignment="1">
      <alignment horizontal="center" wrapText="1"/>
    </xf>
    <xf numFmtId="0" fontId="94" fillId="0" borderId="5" xfId="11" applyFont="1" applyBorder="1" applyAlignment="1">
      <alignment horizontal="justify" vertical="center" wrapText="1"/>
    </xf>
    <xf numFmtId="0" fontId="94" fillId="0" borderId="6" xfId="11" applyFont="1" applyBorder="1" applyAlignment="1">
      <alignment horizontal="justify" vertical="center" wrapText="1"/>
    </xf>
    <xf numFmtId="0" fontId="94" fillId="0" borderId="7" xfId="11" applyFont="1" applyBorder="1" applyAlignment="1">
      <alignment horizontal="justify" vertical="center" wrapText="1"/>
    </xf>
    <xf numFmtId="0" fontId="85" fillId="0" borderId="4" xfId="11" applyFont="1" applyBorder="1" applyAlignment="1">
      <alignment horizontal="center" vertical="center"/>
    </xf>
    <xf numFmtId="0" fontId="4" fillId="0" borderId="4" xfId="11" applyFont="1" applyBorder="1" applyAlignment="1">
      <alignment horizontal="center" vertical="center"/>
    </xf>
    <xf numFmtId="0" fontId="97" fillId="0" borderId="4" xfId="11" applyFont="1" applyBorder="1" applyAlignment="1">
      <alignment horizontal="left" vertical="center"/>
    </xf>
    <xf numFmtId="0" fontId="85" fillId="0" borderId="4" xfId="11" applyFont="1" applyBorder="1" applyAlignment="1">
      <alignment horizontal="left" vertical="center"/>
    </xf>
    <xf numFmtId="0" fontId="28" fillId="0" borderId="4" xfId="11" applyFont="1" applyBorder="1" applyAlignment="1">
      <alignment horizontal="center" vertical="center" wrapText="1"/>
    </xf>
    <xf numFmtId="0" fontId="13" fillId="0" borderId="4" xfId="11" applyFont="1" applyBorder="1" applyAlignment="1">
      <alignment horizontal="left" vertical="center"/>
    </xf>
    <xf numFmtId="0" fontId="85" fillId="0" borderId="4" xfId="11" applyFont="1" applyBorder="1" applyAlignment="1">
      <alignment horizontal="left" vertical="center" wrapText="1"/>
    </xf>
    <xf numFmtId="0" fontId="98" fillId="0" borderId="4" xfId="11" applyFont="1" applyBorder="1" applyAlignment="1">
      <alignment horizontal="center" vertical="center"/>
    </xf>
    <xf numFmtId="0" fontId="13" fillId="0" borderId="5" xfId="11" applyFont="1" applyBorder="1" applyAlignment="1">
      <alignment horizontal="left" vertical="center" wrapText="1"/>
    </xf>
    <xf numFmtId="0" fontId="13" fillId="0" borderId="7" xfId="11" applyFont="1" applyBorder="1" applyAlignment="1">
      <alignment horizontal="left" vertical="center" wrapText="1"/>
    </xf>
    <xf numFmtId="49" fontId="85" fillId="0" borderId="5" xfId="11" applyNumberFormat="1" applyFont="1" applyBorder="1" applyAlignment="1">
      <alignment horizontal="center" vertical="center"/>
    </xf>
    <xf numFmtId="49" fontId="85" fillId="0" borderId="7" xfId="11" applyNumberFormat="1" applyFont="1" applyBorder="1" applyAlignment="1">
      <alignment horizontal="center" vertical="center"/>
    </xf>
    <xf numFmtId="0" fontId="98" fillId="0" borderId="4" xfId="11" applyFont="1" applyBorder="1" applyAlignment="1">
      <alignment horizontal="center" vertical="center" wrapText="1"/>
    </xf>
    <xf numFmtId="3" fontId="97" fillId="0" borderId="5" xfId="11" applyNumberFormat="1" applyFont="1" applyBorder="1" applyAlignment="1">
      <alignment horizontal="center" vertical="center"/>
    </xf>
    <xf numFmtId="3" fontId="97" fillId="0" borderId="6" xfId="11" applyNumberFormat="1" applyFont="1" applyBorder="1" applyAlignment="1">
      <alignment horizontal="center" vertical="center"/>
    </xf>
    <xf numFmtId="3" fontId="97" fillId="0" borderId="7" xfId="11" applyNumberFormat="1" applyFont="1" applyBorder="1" applyAlignment="1">
      <alignment horizontal="center" vertical="center"/>
    </xf>
    <xf numFmtId="0" fontId="90" fillId="16" borderId="0" xfId="11" applyFont="1" applyFill="1" applyAlignment="1">
      <alignment horizontal="left" vertical="center" wrapText="1"/>
    </xf>
    <xf numFmtId="0" fontId="94" fillId="0" borderId="4" xfId="11" applyFont="1" applyBorder="1" applyAlignment="1">
      <alignment horizontal="left" vertical="top" wrapText="1"/>
    </xf>
    <xf numFmtId="49" fontId="98" fillId="0" borderId="4" xfId="11" applyNumberFormat="1" applyFont="1" applyBorder="1" applyAlignment="1">
      <alignment horizontal="center" vertical="center"/>
    </xf>
    <xf numFmtId="0" fontId="94" fillId="0" borderId="4" xfId="11" applyFont="1" applyBorder="1" applyAlignment="1">
      <alignment horizontal="left" vertical="center"/>
    </xf>
    <xf numFmtId="0" fontId="102" fillId="0" borderId="14" xfId="11" applyFont="1" applyBorder="1" applyAlignment="1">
      <alignment horizontal="right" vertical="center"/>
    </xf>
    <xf numFmtId="0" fontId="65" fillId="0" borderId="0" xfId="7" applyFont="1" applyAlignment="1">
      <alignment horizontal="center" vertical="center"/>
    </xf>
    <xf numFmtId="0" fontId="66" fillId="0" borderId="0" xfId="7" applyFont="1" applyAlignment="1">
      <alignment horizontal="center" vertical="center"/>
    </xf>
    <xf numFmtId="0" fontId="67" fillId="7" borderId="0" xfId="7" applyFont="1" applyFill="1" applyAlignment="1">
      <alignment horizontal="center" vertical="center"/>
    </xf>
    <xf numFmtId="0" fontId="79" fillId="0" borderId="0" xfId="0" applyFont="1" applyAlignment="1">
      <alignment horizontal="center" vertical="center"/>
    </xf>
    <xf numFmtId="0" fontId="37" fillId="0" borderId="0" xfId="0" applyFont="1" applyFill="1" applyAlignment="1">
      <alignment horizontal="left" vertical="center"/>
    </xf>
    <xf numFmtId="0" fontId="8" fillId="0" borderId="0" xfId="0" applyFont="1" applyFill="1" applyAlignment="1">
      <alignment horizontal="left" vertical="top"/>
    </xf>
  </cellXfs>
  <cellStyles count="26786">
    <cellStyle name="Hiperlink" xfId="1" builtinId="8"/>
    <cellStyle name="Hiperlink 2" xfId="44" xr:uid="{00000000-0005-0000-0000-000001000000}"/>
    <cellStyle name="Moeda" xfId="2" builtinId="4"/>
    <cellStyle name="Moeda 10" xfId="573" xr:uid="{00000000-0005-0000-0000-000003000000}"/>
    <cellStyle name="Moeda 10 2" xfId="1365" xr:uid="{00000000-0005-0000-0000-000004000000}"/>
    <cellStyle name="Moeda 10 2 2" xfId="4029" xr:uid="{00000000-0005-0000-0000-000005000000}"/>
    <cellStyle name="Moeda 10 2 2 2" xfId="17373" xr:uid="{00000000-0005-0000-0000-000006000000}"/>
    <cellStyle name="Moeda 10 2 2 3" xfId="26157" xr:uid="{00000000-0005-0000-0000-000007000000}"/>
    <cellStyle name="Moeda 10 2 3" xfId="6693" xr:uid="{00000000-0005-0000-0000-000008000000}"/>
    <cellStyle name="Moeda 10 2 3 2" xfId="20037" xr:uid="{00000000-0005-0000-0000-000009000000}"/>
    <cellStyle name="Moeda 10 2 4" xfId="9357" xr:uid="{00000000-0005-0000-0000-00000A000000}"/>
    <cellStyle name="Moeda 10 2 4 2" xfId="22701" xr:uid="{00000000-0005-0000-0000-00000B000000}"/>
    <cellStyle name="Moeda 10 2 5" xfId="14709" xr:uid="{00000000-0005-0000-0000-00000C000000}"/>
    <cellStyle name="Moeda 10 2 6" xfId="12021" xr:uid="{00000000-0005-0000-0000-00000D000000}"/>
    <cellStyle name="Moeda 10 2 7" xfId="24789" xr:uid="{00000000-0005-0000-0000-00000E000000}"/>
    <cellStyle name="Moeda 10 3" xfId="2157" xr:uid="{00000000-0005-0000-0000-00000F000000}"/>
    <cellStyle name="Moeda 10 3 2" xfId="4821" xr:uid="{00000000-0005-0000-0000-000010000000}"/>
    <cellStyle name="Moeda 10 3 2 2" xfId="18165" xr:uid="{00000000-0005-0000-0000-000011000000}"/>
    <cellStyle name="Moeda 10 3 2 3" xfId="25821" xr:uid="{00000000-0005-0000-0000-000012000000}"/>
    <cellStyle name="Moeda 10 3 3" xfId="7485" xr:uid="{00000000-0005-0000-0000-000013000000}"/>
    <cellStyle name="Moeda 10 3 3 2" xfId="20829" xr:uid="{00000000-0005-0000-0000-000014000000}"/>
    <cellStyle name="Moeda 10 3 4" xfId="10149" xr:uid="{00000000-0005-0000-0000-000015000000}"/>
    <cellStyle name="Moeda 10 3 4 2" xfId="23493" xr:uid="{00000000-0005-0000-0000-000016000000}"/>
    <cellStyle name="Moeda 10 3 5" xfId="15501" xr:uid="{00000000-0005-0000-0000-000017000000}"/>
    <cellStyle name="Moeda 10 3 6" xfId="12813" xr:uid="{00000000-0005-0000-0000-000018000000}"/>
    <cellStyle name="Moeda 10 3 7" xfId="24453" xr:uid="{00000000-0005-0000-0000-000019000000}"/>
    <cellStyle name="Moeda 10 4" xfId="3237" xr:uid="{00000000-0005-0000-0000-00001A000000}"/>
    <cellStyle name="Moeda 10 4 2" xfId="16581" xr:uid="{00000000-0005-0000-0000-00001B000000}"/>
    <cellStyle name="Moeda 10 4 3" xfId="25461" xr:uid="{00000000-0005-0000-0000-00001C000000}"/>
    <cellStyle name="Moeda 10 5" xfId="5901" xr:uid="{00000000-0005-0000-0000-00001D000000}"/>
    <cellStyle name="Moeda 10 5 2" xfId="19245" xr:uid="{00000000-0005-0000-0000-00001E000000}"/>
    <cellStyle name="Moeda 10 6" xfId="8565" xr:uid="{00000000-0005-0000-0000-00001F000000}"/>
    <cellStyle name="Moeda 10 6 2" xfId="21909" xr:uid="{00000000-0005-0000-0000-000020000000}"/>
    <cellStyle name="Moeda 10 7" xfId="13917" xr:uid="{00000000-0005-0000-0000-000021000000}"/>
    <cellStyle name="Moeda 10 8" xfId="11229" xr:uid="{00000000-0005-0000-0000-000022000000}"/>
    <cellStyle name="Moeda 10 9" xfId="24093" xr:uid="{00000000-0005-0000-0000-000023000000}"/>
    <cellStyle name="Moeda 11" xfId="741" xr:uid="{00000000-0005-0000-0000-000024000000}"/>
    <cellStyle name="Moeda 11 2" xfId="1533" xr:uid="{00000000-0005-0000-0000-000025000000}"/>
    <cellStyle name="Moeda 11 2 2" xfId="4197" xr:uid="{00000000-0005-0000-0000-000026000000}"/>
    <cellStyle name="Moeda 11 2 2 2" xfId="17541" xr:uid="{00000000-0005-0000-0000-000027000000}"/>
    <cellStyle name="Moeda 11 2 2 3" xfId="26133" xr:uid="{00000000-0005-0000-0000-000028000000}"/>
    <cellStyle name="Moeda 11 2 3" xfId="6861" xr:uid="{00000000-0005-0000-0000-000029000000}"/>
    <cellStyle name="Moeda 11 2 3 2" xfId="20205" xr:uid="{00000000-0005-0000-0000-00002A000000}"/>
    <cellStyle name="Moeda 11 2 4" xfId="9525" xr:uid="{00000000-0005-0000-0000-00002B000000}"/>
    <cellStyle name="Moeda 11 2 4 2" xfId="22869" xr:uid="{00000000-0005-0000-0000-00002C000000}"/>
    <cellStyle name="Moeda 11 2 5" xfId="14877" xr:uid="{00000000-0005-0000-0000-00002D000000}"/>
    <cellStyle name="Moeda 11 2 6" xfId="12189" xr:uid="{00000000-0005-0000-0000-00002E000000}"/>
    <cellStyle name="Moeda 11 2 7" xfId="24765" xr:uid="{00000000-0005-0000-0000-00002F000000}"/>
    <cellStyle name="Moeda 11 3" xfId="2325" xr:uid="{00000000-0005-0000-0000-000030000000}"/>
    <cellStyle name="Moeda 11 3 2" xfId="4989" xr:uid="{00000000-0005-0000-0000-000031000000}"/>
    <cellStyle name="Moeda 11 3 2 2" xfId="18333" xr:uid="{00000000-0005-0000-0000-000032000000}"/>
    <cellStyle name="Moeda 11 3 3" xfId="7653" xr:uid="{00000000-0005-0000-0000-000033000000}"/>
    <cellStyle name="Moeda 11 3 3 2" xfId="20997" xr:uid="{00000000-0005-0000-0000-000034000000}"/>
    <cellStyle name="Moeda 11 3 4" xfId="10317" xr:uid="{00000000-0005-0000-0000-000035000000}"/>
    <cellStyle name="Moeda 11 3 4 2" xfId="23661" xr:uid="{00000000-0005-0000-0000-000036000000}"/>
    <cellStyle name="Moeda 11 3 5" xfId="15669" xr:uid="{00000000-0005-0000-0000-000037000000}"/>
    <cellStyle name="Moeda 11 3 6" xfId="12981" xr:uid="{00000000-0005-0000-0000-000038000000}"/>
    <cellStyle name="Moeda 11 3 7" xfId="25437" xr:uid="{00000000-0005-0000-0000-000039000000}"/>
    <cellStyle name="Moeda 11 4" xfId="3405" xr:uid="{00000000-0005-0000-0000-00003A000000}"/>
    <cellStyle name="Moeda 11 4 2" xfId="16749" xr:uid="{00000000-0005-0000-0000-00003B000000}"/>
    <cellStyle name="Moeda 11 5" xfId="6069" xr:uid="{00000000-0005-0000-0000-00003C000000}"/>
    <cellStyle name="Moeda 11 5 2" xfId="19413" xr:uid="{00000000-0005-0000-0000-00003D000000}"/>
    <cellStyle name="Moeda 11 6" xfId="8733" xr:uid="{00000000-0005-0000-0000-00003E000000}"/>
    <cellStyle name="Moeda 11 6 2" xfId="22077" xr:uid="{00000000-0005-0000-0000-00003F000000}"/>
    <cellStyle name="Moeda 11 7" xfId="14085" xr:uid="{00000000-0005-0000-0000-000040000000}"/>
    <cellStyle name="Moeda 11 8" xfId="11397" xr:uid="{00000000-0005-0000-0000-000041000000}"/>
    <cellStyle name="Moeda 11 9" xfId="24069" xr:uid="{00000000-0005-0000-0000-000042000000}"/>
    <cellStyle name="Moeda 12" xfId="789" xr:uid="{00000000-0005-0000-0000-000043000000}"/>
    <cellStyle name="Moeda 12 2" xfId="1581" xr:uid="{00000000-0005-0000-0000-000044000000}"/>
    <cellStyle name="Moeda 12 2 2" xfId="4245" xr:uid="{00000000-0005-0000-0000-000045000000}"/>
    <cellStyle name="Moeda 12 2 2 2" xfId="17589" xr:uid="{00000000-0005-0000-0000-000046000000}"/>
    <cellStyle name="Moeda 12 2 3" xfId="6909" xr:uid="{00000000-0005-0000-0000-000047000000}"/>
    <cellStyle name="Moeda 12 2 3 2" xfId="20253" xr:uid="{00000000-0005-0000-0000-000048000000}"/>
    <cellStyle name="Moeda 12 2 4" xfId="9573" xr:uid="{00000000-0005-0000-0000-000049000000}"/>
    <cellStyle name="Moeda 12 2 4 2" xfId="22917" xr:uid="{00000000-0005-0000-0000-00004A000000}"/>
    <cellStyle name="Moeda 12 2 5" xfId="14925" xr:uid="{00000000-0005-0000-0000-00004B000000}"/>
    <cellStyle name="Moeda 12 2 6" xfId="12237" xr:uid="{00000000-0005-0000-0000-00004C000000}"/>
    <cellStyle name="Moeda 12 2 7" xfId="25773" xr:uid="{00000000-0005-0000-0000-00004D000000}"/>
    <cellStyle name="Moeda 12 3" xfId="2373" xr:uid="{00000000-0005-0000-0000-00004E000000}"/>
    <cellStyle name="Moeda 12 3 2" xfId="5037" xr:uid="{00000000-0005-0000-0000-00004F000000}"/>
    <cellStyle name="Moeda 12 3 2 2" xfId="18381" xr:uid="{00000000-0005-0000-0000-000050000000}"/>
    <cellStyle name="Moeda 12 3 3" xfId="7701" xr:uid="{00000000-0005-0000-0000-000051000000}"/>
    <cellStyle name="Moeda 12 3 3 2" xfId="21045" xr:uid="{00000000-0005-0000-0000-000052000000}"/>
    <cellStyle name="Moeda 12 3 4" xfId="10365" xr:uid="{00000000-0005-0000-0000-000053000000}"/>
    <cellStyle name="Moeda 12 3 4 2" xfId="23709" xr:uid="{00000000-0005-0000-0000-000054000000}"/>
    <cellStyle name="Moeda 12 3 5" xfId="15717" xr:uid="{00000000-0005-0000-0000-000055000000}"/>
    <cellStyle name="Moeda 12 3 6" xfId="13029" xr:uid="{00000000-0005-0000-0000-000056000000}"/>
    <cellStyle name="Moeda 12 4" xfId="3453" xr:uid="{00000000-0005-0000-0000-000057000000}"/>
    <cellStyle name="Moeda 12 4 2" xfId="16797" xr:uid="{00000000-0005-0000-0000-000058000000}"/>
    <cellStyle name="Moeda 12 5" xfId="6117" xr:uid="{00000000-0005-0000-0000-000059000000}"/>
    <cellStyle name="Moeda 12 5 2" xfId="19461" xr:uid="{00000000-0005-0000-0000-00005A000000}"/>
    <cellStyle name="Moeda 12 6" xfId="8781" xr:uid="{00000000-0005-0000-0000-00005B000000}"/>
    <cellStyle name="Moeda 12 6 2" xfId="22125" xr:uid="{00000000-0005-0000-0000-00005C000000}"/>
    <cellStyle name="Moeda 12 7" xfId="14133" xr:uid="{00000000-0005-0000-0000-00005D000000}"/>
    <cellStyle name="Moeda 12 8" xfId="11445" xr:uid="{00000000-0005-0000-0000-00005E000000}"/>
    <cellStyle name="Moeda 12 9" xfId="24405" xr:uid="{00000000-0005-0000-0000-00005F000000}"/>
    <cellStyle name="Moeda 13" xfId="837" xr:uid="{00000000-0005-0000-0000-000060000000}"/>
    <cellStyle name="Moeda 13 2" xfId="3501" xr:uid="{00000000-0005-0000-0000-000061000000}"/>
    <cellStyle name="Moeda 13 2 2" xfId="16845" xr:uid="{00000000-0005-0000-0000-000062000000}"/>
    <cellStyle name="Moeda 13 2 3" xfId="25797" xr:uid="{00000000-0005-0000-0000-000063000000}"/>
    <cellStyle name="Moeda 13 3" xfId="6165" xr:uid="{00000000-0005-0000-0000-000064000000}"/>
    <cellStyle name="Moeda 13 3 2" xfId="19509" xr:uid="{00000000-0005-0000-0000-000065000000}"/>
    <cellStyle name="Moeda 13 4" xfId="8829" xr:uid="{00000000-0005-0000-0000-000066000000}"/>
    <cellStyle name="Moeda 13 4 2" xfId="22173" xr:uid="{00000000-0005-0000-0000-000067000000}"/>
    <cellStyle name="Moeda 13 5" xfId="14181" xr:uid="{00000000-0005-0000-0000-000068000000}"/>
    <cellStyle name="Moeda 13 6" xfId="11493" xr:uid="{00000000-0005-0000-0000-000069000000}"/>
    <cellStyle name="Moeda 13 7" xfId="24429" xr:uid="{00000000-0005-0000-0000-00006A000000}"/>
    <cellStyle name="Moeda 14" xfId="1629" xr:uid="{00000000-0005-0000-0000-00006B000000}"/>
    <cellStyle name="Moeda 14 2" xfId="4293" xr:uid="{00000000-0005-0000-0000-00006C000000}"/>
    <cellStyle name="Moeda 14 2 2" xfId="17637" xr:uid="{00000000-0005-0000-0000-00006D000000}"/>
    <cellStyle name="Moeda 14 2 3" xfId="26469" xr:uid="{00000000-0005-0000-0000-00006E000000}"/>
    <cellStyle name="Moeda 14 3" xfId="6957" xr:uid="{00000000-0005-0000-0000-00006F000000}"/>
    <cellStyle name="Moeda 14 3 2" xfId="20301" xr:uid="{00000000-0005-0000-0000-000070000000}"/>
    <cellStyle name="Moeda 14 4" xfId="9621" xr:uid="{00000000-0005-0000-0000-000071000000}"/>
    <cellStyle name="Moeda 14 4 2" xfId="22965" xr:uid="{00000000-0005-0000-0000-000072000000}"/>
    <cellStyle name="Moeda 14 5" xfId="14973" xr:uid="{00000000-0005-0000-0000-000073000000}"/>
    <cellStyle name="Moeda 14 6" xfId="12285" xr:uid="{00000000-0005-0000-0000-000074000000}"/>
    <cellStyle name="Moeda 14 7" xfId="25101" xr:uid="{00000000-0005-0000-0000-000075000000}"/>
    <cellStyle name="Moeda 15" xfId="2421" xr:uid="{00000000-0005-0000-0000-000076000000}"/>
    <cellStyle name="Moeda 15 2" xfId="5085" xr:uid="{00000000-0005-0000-0000-000077000000}"/>
    <cellStyle name="Moeda 15 2 2" xfId="18429" xr:uid="{00000000-0005-0000-0000-000078000000}"/>
    <cellStyle name="Moeda 15 3" xfId="7749" xr:uid="{00000000-0005-0000-0000-000079000000}"/>
    <cellStyle name="Moeda 15 3 2" xfId="21093" xr:uid="{00000000-0005-0000-0000-00007A000000}"/>
    <cellStyle name="Moeda 15 4" xfId="10413" xr:uid="{00000000-0005-0000-0000-00007B000000}"/>
    <cellStyle name="Moeda 15 4 2" xfId="23757" xr:uid="{00000000-0005-0000-0000-00007C000000}"/>
    <cellStyle name="Moeda 15 5" xfId="15765" xr:uid="{00000000-0005-0000-0000-00007D000000}"/>
    <cellStyle name="Moeda 15 6" xfId="13077" xr:uid="{00000000-0005-0000-0000-00007E000000}"/>
    <cellStyle name="Moeda 15 7" xfId="25413" xr:uid="{00000000-0005-0000-0000-00007F000000}"/>
    <cellStyle name="Moeda 16" xfId="45" xr:uid="{00000000-0005-0000-0000-000080000000}"/>
    <cellStyle name="Moeda 16 2" xfId="13389" xr:uid="{00000000-0005-0000-0000-000081000000}"/>
    <cellStyle name="Moeda 17" xfId="2709" xr:uid="{00000000-0005-0000-0000-000082000000}"/>
    <cellStyle name="Moeda 17 2" xfId="16053" xr:uid="{00000000-0005-0000-0000-000083000000}"/>
    <cellStyle name="Moeda 18" xfId="5373" xr:uid="{00000000-0005-0000-0000-000084000000}"/>
    <cellStyle name="Moeda 18 2" xfId="18717" xr:uid="{00000000-0005-0000-0000-000085000000}"/>
    <cellStyle name="Moeda 19" xfId="8037" xr:uid="{00000000-0005-0000-0000-000086000000}"/>
    <cellStyle name="Moeda 19 2" xfId="21381" xr:uid="{00000000-0005-0000-0000-000087000000}"/>
    <cellStyle name="Moeda 2" xfId="20" xr:uid="{00000000-0005-0000-0000-000088000000}"/>
    <cellStyle name="Moeda 2 10" xfId="746" xr:uid="{00000000-0005-0000-0000-000089000000}"/>
    <cellStyle name="Moeda 2 10 2" xfId="1538" xr:uid="{00000000-0005-0000-0000-00008A000000}"/>
    <cellStyle name="Moeda 2 10 2 2" xfId="4202" xr:uid="{00000000-0005-0000-0000-00008B000000}"/>
    <cellStyle name="Moeda 2 10 2 2 2" xfId="17546" xr:uid="{00000000-0005-0000-0000-00008C000000}"/>
    <cellStyle name="Moeda 2 10 2 2 3" xfId="26138" xr:uid="{00000000-0005-0000-0000-00008D000000}"/>
    <cellStyle name="Moeda 2 10 2 3" xfId="6866" xr:uid="{00000000-0005-0000-0000-00008E000000}"/>
    <cellStyle name="Moeda 2 10 2 3 2" xfId="20210" xr:uid="{00000000-0005-0000-0000-00008F000000}"/>
    <cellStyle name="Moeda 2 10 2 4" xfId="9530" xr:uid="{00000000-0005-0000-0000-000090000000}"/>
    <cellStyle name="Moeda 2 10 2 4 2" xfId="22874" xr:uid="{00000000-0005-0000-0000-000091000000}"/>
    <cellStyle name="Moeda 2 10 2 5" xfId="14882" xr:uid="{00000000-0005-0000-0000-000092000000}"/>
    <cellStyle name="Moeda 2 10 2 6" xfId="12194" xr:uid="{00000000-0005-0000-0000-000093000000}"/>
    <cellStyle name="Moeda 2 10 2 7" xfId="24770" xr:uid="{00000000-0005-0000-0000-000094000000}"/>
    <cellStyle name="Moeda 2 10 3" xfId="2330" xr:uid="{00000000-0005-0000-0000-000095000000}"/>
    <cellStyle name="Moeda 2 10 3 2" xfId="4994" xr:uid="{00000000-0005-0000-0000-000096000000}"/>
    <cellStyle name="Moeda 2 10 3 2 2" xfId="18338" xr:uid="{00000000-0005-0000-0000-000097000000}"/>
    <cellStyle name="Moeda 2 10 3 3" xfId="7658" xr:uid="{00000000-0005-0000-0000-000098000000}"/>
    <cellStyle name="Moeda 2 10 3 3 2" xfId="21002" xr:uid="{00000000-0005-0000-0000-000099000000}"/>
    <cellStyle name="Moeda 2 10 3 4" xfId="10322" xr:uid="{00000000-0005-0000-0000-00009A000000}"/>
    <cellStyle name="Moeda 2 10 3 4 2" xfId="23666" xr:uid="{00000000-0005-0000-0000-00009B000000}"/>
    <cellStyle name="Moeda 2 10 3 5" xfId="15674" xr:uid="{00000000-0005-0000-0000-00009C000000}"/>
    <cellStyle name="Moeda 2 10 3 6" xfId="12986" xr:uid="{00000000-0005-0000-0000-00009D000000}"/>
    <cellStyle name="Moeda 2 10 3 7" xfId="25442" xr:uid="{00000000-0005-0000-0000-00009E000000}"/>
    <cellStyle name="Moeda 2 10 4" xfId="3410" xr:uid="{00000000-0005-0000-0000-00009F000000}"/>
    <cellStyle name="Moeda 2 10 4 2" xfId="16754" xr:uid="{00000000-0005-0000-0000-0000A0000000}"/>
    <cellStyle name="Moeda 2 10 5" xfId="6074" xr:uid="{00000000-0005-0000-0000-0000A1000000}"/>
    <cellStyle name="Moeda 2 10 5 2" xfId="19418" xr:uid="{00000000-0005-0000-0000-0000A2000000}"/>
    <cellStyle name="Moeda 2 10 6" xfId="8738" xr:uid="{00000000-0005-0000-0000-0000A3000000}"/>
    <cellStyle name="Moeda 2 10 6 2" xfId="22082" xr:uid="{00000000-0005-0000-0000-0000A4000000}"/>
    <cellStyle name="Moeda 2 10 7" xfId="14090" xr:uid="{00000000-0005-0000-0000-0000A5000000}"/>
    <cellStyle name="Moeda 2 10 8" xfId="11402" xr:uid="{00000000-0005-0000-0000-0000A6000000}"/>
    <cellStyle name="Moeda 2 10 9" xfId="24074" xr:uid="{00000000-0005-0000-0000-0000A7000000}"/>
    <cellStyle name="Moeda 2 11" xfId="794" xr:uid="{00000000-0005-0000-0000-0000A8000000}"/>
    <cellStyle name="Moeda 2 11 2" xfId="1586" xr:uid="{00000000-0005-0000-0000-0000A9000000}"/>
    <cellStyle name="Moeda 2 11 2 2" xfId="4250" xr:uid="{00000000-0005-0000-0000-0000AA000000}"/>
    <cellStyle name="Moeda 2 11 2 2 2" xfId="17594" xr:uid="{00000000-0005-0000-0000-0000AB000000}"/>
    <cellStyle name="Moeda 2 11 2 3" xfId="6914" xr:uid="{00000000-0005-0000-0000-0000AC000000}"/>
    <cellStyle name="Moeda 2 11 2 3 2" xfId="20258" xr:uid="{00000000-0005-0000-0000-0000AD000000}"/>
    <cellStyle name="Moeda 2 11 2 4" xfId="9578" xr:uid="{00000000-0005-0000-0000-0000AE000000}"/>
    <cellStyle name="Moeda 2 11 2 4 2" xfId="22922" xr:uid="{00000000-0005-0000-0000-0000AF000000}"/>
    <cellStyle name="Moeda 2 11 2 5" xfId="14930" xr:uid="{00000000-0005-0000-0000-0000B0000000}"/>
    <cellStyle name="Moeda 2 11 2 6" xfId="12242" xr:uid="{00000000-0005-0000-0000-0000B1000000}"/>
    <cellStyle name="Moeda 2 11 2 7" xfId="25778" xr:uid="{00000000-0005-0000-0000-0000B2000000}"/>
    <cellStyle name="Moeda 2 11 3" xfId="2378" xr:uid="{00000000-0005-0000-0000-0000B3000000}"/>
    <cellStyle name="Moeda 2 11 3 2" xfId="5042" xr:uid="{00000000-0005-0000-0000-0000B4000000}"/>
    <cellStyle name="Moeda 2 11 3 2 2" xfId="18386" xr:uid="{00000000-0005-0000-0000-0000B5000000}"/>
    <cellStyle name="Moeda 2 11 3 3" xfId="7706" xr:uid="{00000000-0005-0000-0000-0000B6000000}"/>
    <cellStyle name="Moeda 2 11 3 3 2" xfId="21050" xr:uid="{00000000-0005-0000-0000-0000B7000000}"/>
    <cellStyle name="Moeda 2 11 3 4" xfId="10370" xr:uid="{00000000-0005-0000-0000-0000B8000000}"/>
    <cellStyle name="Moeda 2 11 3 4 2" xfId="23714" xr:uid="{00000000-0005-0000-0000-0000B9000000}"/>
    <cellStyle name="Moeda 2 11 3 5" xfId="15722" xr:uid="{00000000-0005-0000-0000-0000BA000000}"/>
    <cellStyle name="Moeda 2 11 3 6" xfId="13034" xr:uid="{00000000-0005-0000-0000-0000BB000000}"/>
    <cellStyle name="Moeda 2 11 4" xfId="3458" xr:uid="{00000000-0005-0000-0000-0000BC000000}"/>
    <cellStyle name="Moeda 2 11 4 2" xfId="16802" xr:uid="{00000000-0005-0000-0000-0000BD000000}"/>
    <cellStyle name="Moeda 2 11 5" xfId="6122" xr:uid="{00000000-0005-0000-0000-0000BE000000}"/>
    <cellStyle name="Moeda 2 11 5 2" xfId="19466" xr:uid="{00000000-0005-0000-0000-0000BF000000}"/>
    <cellStyle name="Moeda 2 11 6" xfId="8786" xr:uid="{00000000-0005-0000-0000-0000C0000000}"/>
    <cellStyle name="Moeda 2 11 6 2" xfId="22130" xr:uid="{00000000-0005-0000-0000-0000C1000000}"/>
    <cellStyle name="Moeda 2 11 7" xfId="14138" xr:uid="{00000000-0005-0000-0000-0000C2000000}"/>
    <cellStyle name="Moeda 2 11 8" xfId="11450" xr:uid="{00000000-0005-0000-0000-0000C3000000}"/>
    <cellStyle name="Moeda 2 11 9" xfId="24410" xr:uid="{00000000-0005-0000-0000-0000C4000000}"/>
    <cellStyle name="Moeda 2 12" xfId="842" xr:uid="{00000000-0005-0000-0000-0000C5000000}"/>
    <cellStyle name="Moeda 2 12 2" xfId="3506" xr:uid="{00000000-0005-0000-0000-0000C6000000}"/>
    <cellStyle name="Moeda 2 12 2 2" xfId="16850" xr:uid="{00000000-0005-0000-0000-0000C7000000}"/>
    <cellStyle name="Moeda 2 12 2 3" xfId="25802" xr:uid="{00000000-0005-0000-0000-0000C8000000}"/>
    <cellStyle name="Moeda 2 12 3" xfId="6170" xr:uid="{00000000-0005-0000-0000-0000C9000000}"/>
    <cellStyle name="Moeda 2 12 3 2" xfId="19514" xr:uid="{00000000-0005-0000-0000-0000CA000000}"/>
    <cellStyle name="Moeda 2 12 4" xfId="8834" xr:uid="{00000000-0005-0000-0000-0000CB000000}"/>
    <cellStyle name="Moeda 2 12 4 2" xfId="22178" xr:uid="{00000000-0005-0000-0000-0000CC000000}"/>
    <cellStyle name="Moeda 2 12 5" xfId="14186" xr:uid="{00000000-0005-0000-0000-0000CD000000}"/>
    <cellStyle name="Moeda 2 12 6" xfId="11498" xr:uid="{00000000-0005-0000-0000-0000CE000000}"/>
    <cellStyle name="Moeda 2 12 7" xfId="24434" xr:uid="{00000000-0005-0000-0000-0000CF000000}"/>
    <cellStyle name="Moeda 2 13" xfId="1634" xr:uid="{00000000-0005-0000-0000-0000D0000000}"/>
    <cellStyle name="Moeda 2 13 2" xfId="4298" xr:uid="{00000000-0005-0000-0000-0000D1000000}"/>
    <cellStyle name="Moeda 2 13 2 2" xfId="17642" xr:uid="{00000000-0005-0000-0000-0000D2000000}"/>
    <cellStyle name="Moeda 2 13 2 3" xfId="26474" xr:uid="{00000000-0005-0000-0000-0000D3000000}"/>
    <cellStyle name="Moeda 2 13 3" xfId="6962" xr:uid="{00000000-0005-0000-0000-0000D4000000}"/>
    <cellStyle name="Moeda 2 13 3 2" xfId="20306" xr:uid="{00000000-0005-0000-0000-0000D5000000}"/>
    <cellStyle name="Moeda 2 13 4" xfId="9626" xr:uid="{00000000-0005-0000-0000-0000D6000000}"/>
    <cellStyle name="Moeda 2 13 4 2" xfId="22970" xr:uid="{00000000-0005-0000-0000-0000D7000000}"/>
    <cellStyle name="Moeda 2 13 5" xfId="14978" xr:uid="{00000000-0005-0000-0000-0000D8000000}"/>
    <cellStyle name="Moeda 2 13 6" xfId="12290" xr:uid="{00000000-0005-0000-0000-0000D9000000}"/>
    <cellStyle name="Moeda 2 13 7" xfId="25106" xr:uid="{00000000-0005-0000-0000-0000DA000000}"/>
    <cellStyle name="Moeda 2 14" xfId="2431" xr:uid="{00000000-0005-0000-0000-0000DB000000}"/>
    <cellStyle name="Moeda 2 14 2" xfId="5095" xr:uid="{00000000-0005-0000-0000-0000DC000000}"/>
    <cellStyle name="Moeda 2 14 2 2" xfId="18439" xr:uid="{00000000-0005-0000-0000-0000DD000000}"/>
    <cellStyle name="Moeda 2 14 3" xfId="7759" xr:uid="{00000000-0005-0000-0000-0000DE000000}"/>
    <cellStyle name="Moeda 2 14 3 2" xfId="21103" xr:uid="{00000000-0005-0000-0000-0000DF000000}"/>
    <cellStyle name="Moeda 2 14 4" xfId="10423" xr:uid="{00000000-0005-0000-0000-0000E0000000}"/>
    <cellStyle name="Moeda 2 14 4 2" xfId="23767" xr:uid="{00000000-0005-0000-0000-0000E1000000}"/>
    <cellStyle name="Moeda 2 14 5" xfId="15775" xr:uid="{00000000-0005-0000-0000-0000E2000000}"/>
    <cellStyle name="Moeda 2 14 6" xfId="13087" xr:uid="{00000000-0005-0000-0000-0000E3000000}"/>
    <cellStyle name="Moeda 2 14 7" xfId="25418" xr:uid="{00000000-0005-0000-0000-0000E4000000}"/>
    <cellStyle name="Moeda 2 15" xfId="50" xr:uid="{00000000-0005-0000-0000-0000E5000000}"/>
    <cellStyle name="Moeda 2 15 2" xfId="13394" xr:uid="{00000000-0005-0000-0000-0000E6000000}"/>
    <cellStyle name="Moeda 2 16" xfId="2714" xr:uid="{00000000-0005-0000-0000-0000E7000000}"/>
    <cellStyle name="Moeda 2 16 2" xfId="16058" xr:uid="{00000000-0005-0000-0000-0000E8000000}"/>
    <cellStyle name="Moeda 2 17" xfId="5378" xr:uid="{00000000-0005-0000-0000-0000E9000000}"/>
    <cellStyle name="Moeda 2 17 2" xfId="18722" xr:uid="{00000000-0005-0000-0000-0000EA000000}"/>
    <cellStyle name="Moeda 2 18" xfId="8042" xr:uid="{00000000-0005-0000-0000-0000EB000000}"/>
    <cellStyle name="Moeda 2 18 2" xfId="21386" xr:uid="{00000000-0005-0000-0000-0000EC000000}"/>
    <cellStyle name="Moeda 2 19" xfId="13370" xr:uid="{00000000-0005-0000-0000-0000ED000000}"/>
    <cellStyle name="Moeda 2 2" xfId="28" xr:uid="{00000000-0005-0000-0000-0000EE000000}"/>
    <cellStyle name="Moeda 2 2 10" xfId="850" xr:uid="{00000000-0005-0000-0000-0000EF000000}"/>
    <cellStyle name="Moeda 2 2 10 2" xfId="3514" xr:uid="{00000000-0005-0000-0000-0000F0000000}"/>
    <cellStyle name="Moeda 2 2 10 2 2" xfId="16858" xr:uid="{00000000-0005-0000-0000-0000F1000000}"/>
    <cellStyle name="Moeda 2 2 10 2 3" xfId="25810" xr:uid="{00000000-0005-0000-0000-0000F2000000}"/>
    <cellStyle name="Moeda 2 2 10 3" xfId="6178" xr:uid="{00000000-0005-0000-0000-0000F3000000}"/>
    <cellStyle name="Moeda 2 2 10 3 2" xfId="19522" xr:uid="{00000000-0005-0000-0000-0000F4000000}"/>
    <cellStyle name="Moeda 2 2 10 4" xfId="8842" xr:uid="{00000000-0005-0000-0000-0000F5000000}"/>
    <cellStyle name="Moeda 2 2 10 4 2" xfId="22186" xr:uid="{00000000-0005-0000-0000-0000F6000000}"/>
    <cellStyle name="Moeda 2 2 10 5" xfId="14194" xr:uid="{00000000-0005-0000-0000-0000F7000000}"/>
    <cellStyle name="Moeda 2 2 10 6" xfId="11506" xr:uid="{00000000-0005-0000-0000-0000F8000000}"/>
    <cellStyle name="Moeda 2 2 10 7" xfId="24442" xr:uid="{00000000-0005-0000-0000-0000F9000000}"/>
    <cellStyle name="Moeda 2 2 11" xfId="1642" xr:uid="{00000000-0005-0000-0000-0000FA000000}"/>
    <cellStyle name="Moeda 2 2 11 2" xfId="4306" xr:uid="{00000000-0005-0000-0000-0000FB000000}"/>
    <cellStyle name="Moeda 2 2 11 2 2" xfId="17650" xr:uid="{00000000-0005-0000-0000-0000FC000000}"/>
    <cellStyle name="Moeda 2 2 11 2 3" xfId="26482" xr:uid="{00000000-0005-0000-0000-0000FD000000}"/>
    <cellStyle name="Moeda 2 2 11 3" xfId="6970" xr:uid="{00000000-0005-0000-0000-0000FE000000}"/>
    <cellStyle name="Moeda 2 2 11 3 2" xfId="20314" xr:uid="{00000000-0005-0000-0000-0000FF000000}"/>
    <cellStyle name="Moeda 2 2 11 4" xfId="9634" xr:uid="{00000000-0005-0000-0000-000000010000}"/>
    <cellStyle name="Moeda 2 2 11 4 2" xfId="22978" xr:uid="{00000000-0005-0000-0000-000001010000}"/>
    <cellStyle name="Moeda 2 2 11 5" xfId="14986" xr:uid="{00000000-0005-0000-0000-000002010000}"/>
    <cellStyle name="Moeda 2 2 11 6" xfId="12298" xr:uid="{00000000-0005-0000-0000-000003010000}"/>
    <cellStyle name="Moeda 2 2 11 7" xfId="25114" xr:uid="{00000000-0005-0000-0000-000004010000}"/>
    <cellStyle name="Moeda 2 2 12" xfId="2439" xr:uid="{00000000-0005-0000-0000-000005010000}"/>
    <cellStyle name="Moeda 2 2 12 2" xfId="5103" xr:uid="{00000000-0005-0000-0000-000006010000}"/>
    <cellStyle name="Moeda 2 2 12 2 2" xfId="18447" xr:uid="{00000000-0005-0000-0000-000007010000}"/>
    <cellStyle name="Moeda 2 2 12 3" xfId="7767" xr:uid="{00000000-0005-0000-0000-000008010000}"/>
    <cellStyle name="Moeda 2 2 12 3 2" xfId="21111" xr:uid="{00000000-0005-0000-0000-000009010000}"/>
    <cellStyle name="Moeda 2 2 12 4" xfId="10431" xr:uid="{00000000-0005-0000-0000-00000A010000}"/>
    <cellStyle name="Moeda 2 2 12 4 2" xfId="23775" xr:uid="{00000000-0005-0000-0000-00000B010000}"/>
    <cellStyle name="Moeda 2 2 12 5" xfId="15783" xr:uid="{00000000-0005-0000-0000-00000C010000}"/>
    <cellStyle name="Moeda 2 2 12 6" xfId="13095" xr:uid="{00000000-0005-0000-0000-00000D010000}"/>
    <cellStyle name="Moeda 2 2 12 7" xfId="25426" xr:uid="{00000000-0005-0000-0000-00000E010000}"/>
    <cellStyle name="Moeda 2 2 13" xfId="58" xr:uid="{00000000-0005-0000-0000-00000F010000}"/>
    <cellStyle name="Moeda 2 2 13 2" xfId="13402" xr:uid="{00000000-0005-0000-0000-000010010000}"/>
    <cellStyle name="Moeda 2 2 14" xfId="2722" xr:uid="{00000000-0005-0000-0000-000011010000}"/>
    <cellStyle name="Moeda 2 2 14 2" xfId="16066" xr:uid="{00000000-0005-0000-0000-000012010000}"/>
    <cellStyle name="Moeda 2 2 15" xfId="5386" xr:uid="{00000000-0005-0000-0000-000013010000}"/>
    <cellStyle name="Moeda 2 2 15 2" xfId="18730" xr:uid="{00000000-0005-0000-0000-000014010000}"/>
    <cellStyle name="Moeda 2 2 16" xfId="8050" xr:uid="{00000000-0005-0000-0000-000015010000}"/>
    <cellStyle name="Moeda 2 2 16 2" xfId="21394" xr:uid="{00000000-0005-0000-0000-000016010000}"/>
    <cellStyle name="Moeda 2 2 17" xfId="13378" xr:uid="{00000000-0005-0000-0000-000017010000}"/>
    <cellStyle name="Moeda 2 2 18" xfId="10714" xr:uid="{00000000-0005-0000-0000-000018010000}"/>
    <cellStyle name="Moeda 2 2 19" xfId="24058" xr:uid="{00000000-0005-0000-0000-000019010000}"/>
    <cellStyle name="Moeda 2 2 2" xfId="82" xr:uid="{00000000-0005-0000-0000-00001A010000}"/>
    <cellStyle name="Moeda 2 2 2 10" xfId="1666" xr:uid="{00000000-0005-0000-0000-00001B010000}"/>
    <cellStyle name="Moeda 2 2 2 10 2" xfId="4330" xr:uid="{00000000-0005-0000-0000-00001C010000}"/>
    <cellStyle name="Moeda 2 2 2 10 2 2" xfId="17674" xr:uid="{00000000-0005-0000-0000-00001D010000}"/>
    <cellStyle name="Moeda 2 2 2 10 3" xfId="6994" xr:uid="{00000000-0005-0000-0000-00001E010000}"/>
    <cellStyle name="Moeda 2 2 2 10 3 2" xfId="20338" xr:uid="{00000000-0005-0000-0000-00001F010000}"/>
    <cellStyle name="Moeda 2 2 2 10 4" xfId="9658" xr:uid="{00000000-0005-0000-0000-000020010000}"/>
    <cellStyle name="Moeda 2 2 2 10 4 2" xfId="23002" xr:uid="{00000000-0005-0000-0000-000021010000}"/>
    <cellStyle name="Moeda 2 2 2 10 5" xfId="15010" xr:uid="{00000000-0005-0000-0000-000022010000}"/>
    <cellStyle name="Moeda 2 2 2 10 6" xfId="12322" xr:uid="{00000000-0005-0000-0000-000023010000}"/>
    <cellStyle name="Moeda 2 2 2 11" xfId="2465" xr:uid="{00000000-0005-0000-0000-000024010000}"/>
    <cellStyle name="Moeda 2 2 2 11 2" xfId="5129" xr:uid="{00000000-0005-0000-0000-000025010000}"/>
    <cellStyle name="Moeda 2 2 2 11 2 2" xfId="18473" xr:uid="{00000000-0005-0000-0000-000026010000}"/>
    <cellStyle name="Moeda 2 2 2 11 3" xfId="7793" xr:uid="{00000000-0005-0000-0000-000027010000}"/>
    <cellStyle name="Moeda 2 2 2 11 3 2" xfId="21137" xr:uid="{00000000-0005-0000-0000-000028010000}"/>
    <cellStyle name="Moeda 2 2 2 11 4" xfId="10457" xr:uid="{00000000-0005-0000-0000-000029010000}"/>
    <cellStyle name="Moeda 2 2 2 11 4 2" xfId="23801" xr:uid="{00000000-0005-0000-0000-00002A010000}"/>
    <cellStyle name="Moeda 2 2 2 11 5" xfId="15809" xr:uid="{00000000-0005-0000-0000-00002B010000}"/>
    <cellStyle name="Moeda 2 2 2 11 6" xfId="13121" xr:uid="{00000000-0005-0000-0000-00002C010000}"/>
    <cellStyle name="Moeda 2 2 2 12" xfId="2746" xr:uid="{00000000-0005-0000-0000-00002D010000}"/>
    <cellStyle name="Moeda 2 2 2 12 2" xfId="16090" xr:uid="{00000000-0005-0000-0000-00002E010000}"/>
    <cellStyle name="Moeda 2 2 2 13" xfId="5410" xr:uid="{00000000-0005-0000-0000-00002F010000}"/>
    <cellStyle name="Moeda 2 2 2 13 2" xfId="18754" xr:uid="{00000000-0005-0000-0000-000030010000}"/>
    <cellStyle name="Moeda 2 2 2 14" xfId="8074" xr:uid="{00000000-0005-0000-0000-000031010000}"/>
    <cellStyle name="Moeda 2 2 2 14 2" xfId="21418" xr:uid="{00000000-0005-0000-0000-000032010000}"/>
    <cellStyle name="Moeda 2 2 2 15" xfId="13426" xr:uid="{00000000-0005-0000-0000-000033010000}"/>
    <cellStyle name="Moeda 2 2 2 16" xfId="10738" xr:uid="{00000000-0005-0000-0000-000034010000}"/>
    <cellStyle name="Moeda 2 2 2 17" xfId="24130" xr:uid="{00000000-0005-0000-0000-000035010000}"/>
    <cellStyle name="Moeda 2 2 2 2" xfId="130" xr:uid="{00000000-0005-0000-0000-000036010000}"/>
    <cellStyle name="Moeda 2 2 2 2 10" xfId="8122" xr:uid="{00000000-0005-0000-0000-000037010000}"/>
    <cellStyle name="Moeda 2 2 2 2 10 2" xfId="21466" xr:uid="{00000000-0005-0000-0000-000038010000}"/>
    <cellStyle name="Moeda 2 2 2 2 11" xfId="13474" xr:uid="{00000000-0005-0000-0000-000039010000}"/>
    <cellStyle name="Moeda 2 2 2 2 12" xfId="10786" xr:uid="{00000000-0005-0000-0000-00003A010000}"/>
    <cellStyle name="Moeda 2 2 2 2 13" xfId="24178" xr:uid="{00000000-0005-0000-0000-00003B010000}"/>
    <cellStyle name="Moeda 2 2 2 2 2" xfId="298" xr:uid="{00000000-0005-0000-0000-00003C010000}"/>
    <cellStyle name="Moeda 2 2 2 2 2 10" xfId="10954" xr:uid="{00000000-0005-0000-0000-00003D010000}"/>
    <cellStyle name="Moeda 2 2 2 2 2 11" xfId="24346" xr:uid="{00000000-0005-0000-0000-00003E010000}"/>
    <cellStyle name="Moeda 2 2 2 2 2 2" xfId="562" xr:uid="{00000000-0005-0000-0000-00003F010000}"/>
    <cellStyle name="Moeda 2 2 2 2 2 2 2" xfId="1354" xr:uid="{00000000-0005-0000-0000-000040010000}"/>
    <cellStyle name="Moeda 2 2 2 2 2 2 2 2" xfId="4018" xr:uid="{00000000-0005-0000-0000-000041010000}"/>
    <cellStyle name="Moeda 2 2 2 2 2 2 2 2 2" xfId="17362" xr:uid="{00000000-0005-0000-0000-000042010000}"/>
    <cellStyle name="Moeda 2 2 2 2 2 2 2 3" xfId="6682" xr:uid="{00000000-0005-0000-0000-000043010000}"/>
    <cellStyle name="Moeda 2 2 2 2 2 2 2 3 2" xfId="20026" xr:uid="{00000000-0005-0000-0000-000044010000}"/>
    <cellStyle name="Moeda 2 2 2 2 2 2 2 4" xfId="9346" xr:uid="{00000000-0005-0000-0000-000045010000}"/>
    <cellStyle name="Moeda 2 2 2 2 2 2 2 4 2" xfId="22690" xr:uid="{00000000-0005-0000-0000-000046010000}"/>
    <cellStyle name="Moeda 2 2 2 2 2 2 2 5" xfId="14698" xr:uid="{00000000-0005-0000-0000-000047010000}"/>
    <cellStyle name="Moeda 2 2 2 2 2 2 2 6" xfId="12010" xr:uid="{00000000-0005-0000-0000-000048010000}"/>
    <cellStyle name="Moeda 2 2 2 2 2 2 2 7" xfId="26410" xr:uid="{00000000-0005-0000-0000-000049010000}"/>
    <cellStyle name="Moeda 2 2 2 2 2 2 3" xfId="2146" xr:uid="{00000000-0005-0000-0000-00004A010000}"/>
    <cellStyle name="Moeda 2 2 2 2 2 2 3 2" xfId="4810" xr:uid="{00000000-0005-0000-0000-00004B010000}"/>
    <cellStyle name="Moeda 2 2 2 2 2 2 3 2 2" xfId="18154" xr:uid="{00000000-0005-0000-0000-00004C010000}"/>
    <cellStyle name="Moeda 2 2 2 2 2 2 3 3" xfId="7474" xr:uid="{00000000-0005-0000-0000-00004D010000}"/>
    <cellStyle name="Moeda 2 2 2 2 2 2 3 3 2" xfId="20818" xr:uid="{00000000-0005-0000-0000-00004E010000}"/>
    <cellStyle name="Moeda 2 2 2 2 2 2 3 4" xfId="10138" xr:uid="{00000000-0005-0000-0000-00004F010000}"/>
    <cellStyle name="Moeda 2 2 2 2 2 2 3 4 2" xfId="23482" xr:uid="{00000000-0005-0000-0000-000050010000}"/>
    <cellStyle name="Moeda 2 2 2 2 2 2 3 5" xfId="15490" xr:uid="{00000000-0005-0000-0000-000051010000}"/>
    <cellStyle name="Moeda 2 2 2 2 2 2 3 6" xfId="12802" xr:uid="{00000000-0005-0000-0000-000052010000}"/>
    <cellStyle name="Moeda 2 2 2 2 2 2 4" xfId="3226" xr:uid="{00000000-0005-0000-0000-000053010000}"/>
    <cellStyle name="Moeda 2 2 2 2 2 2 4 2" xfId="16570" xr:uid="{00000000-0005-0000-0000-000054010000}"/>
    <cellStyle name="Moeda 2 2 2 2 2 2 5" xfId="5890" xr:uid="{00000000-0005-0000-0000-000055010000}"/>
    <cellStyle name="Moeda 2 2 2 2 2 2 5 2" xfId="19234" xr:uid="{00000000-0005-0000-0000-000056010000}"/>
    <cellStyle name="Moeda 2 2 2 2 2 2 6" xfId="8554" xr:uid="{00000000-0005-0000-0000-000057010000}"/>
    <cellStyle name="Moeda 2 2 2 2 2 2 6 2" xfId="21898" xr:uid="{00000000-0005-0000-0000-000058010000}"/>
    <cellStyle name="Moeda 2 2 2 2 2 2 7" xfId="13906" xr:uid="{00000000-0005-0000-0000-000059010000}"/>
    <cellStyle name="Moeda 2 2 2 2 2 2 8" xfId="11218" xr:uid="{00000000-0005-0000-0000-00005A010000}"/>
    <cellStyle name="Moeda 2 2 2 2 2 2 9" xfId="25042" xr:uid="{00000000-0005-0000-0000-00005B010000}"/>
    <cellStyle name="Moeda 2 2 2 2 2 3" xfId="1090" xr:uid="{00000000-0005-0000-0000-00005C010000}"/>
    <cellStyle name="Moeda 2 2 2 2 2 3 2" xfId="3754" xr:uid="{00000000-0005-0000-0000-00005D010000}"/>
    <cellStyle name="Moeda 2 2 2 2 2 3 2 2" xfId="17098" xr:uid="{00000000-0005-0000-0000-00005E010000}"/>
    <cellStyle name="Moeda 2 2 2 2 2 3 2 3" xfId="26074" xr:uid="{00000000-0005-0000-0000-00005F010000}"/>
    <cellStyle name="Moeda 2 2 2 2 2 3 3" xfId="6418" xr:uid="{00000000-0005-0000-0000-000060010000}"/>
    <cellStyle name="Moeda 2 2 2 2 2 3 3 2" xfId="19762" xr:uid="{00000000-0005-0000-0000-000061010000}"/>
    <cellStyle name="Moeda 2 2 2 2 2 3 4" xfId="9082" xr:uid="{00000000-0005-0000-0000-000062010000}"/>
    <cellStyle name="Moeda 2 2 2 2 2 3 4 2" xfId="22426" xr:uid="{00000000-0005-0000-0000-000063010000}"/>
    <cellStyle name="Moeda 2 2 2 2 2 3 5" xfId="14434" xr:uid="{00000000-0005-0000-0000-000064010000}"/>
    <cellStyle name="Moeda 2 2 2 2 2 3 6" xfId="11746" xr:uid="{00000000-0005-0000-0000-000065010000}"/>
    <cellStyle name="Moeda 2 2 2 2 2 3 7" xfId="24706" xr:uid="{00000000-0005-0000-0000-000066010000}"/>
    <cellStyle name="Moeda 2 2 2 2 2 4" xfId="1882" xr:uid="{00000000-0005-0000-0000-000067010000}"/>
    <cellStyle name="Moeda 2 2 2 2 2 4 2" xfId="4546" xr:uid="{00000000-0005-0000-0000-000068010000}"/>
    <cellStyle name="Moeda 2 2 2 2 2 4 2 2" xfId="17890" xr:uid="{00000000-0005-0000-0000-000069010000}"/>
    <cellStyle name="Moeda 2 2 2 2 2 4 2 3" xfId="26722" xr:uid="{00000000-0005-0000-0000-00006A010000}"/>
    <cellStyle name="Moeda 2 2 2 2 2 4 3" xfId="7210" xr:uid="{00000000-0005-0000-0000-00006B010000}"/>
    <cellStyle name="Moeda 2 2 2 2 2 4 3 2" xfId="20554" xr:uid="{00000000-0005-0000-0000-00006C010000}"/>
    <cellStyle name="Moeda 2 2 2 2 2 4 4" xfId="9874" xr:uid="{00000000-0005-0000-0000-00006D010000}"/>
    <cellStyle name="Moeda 2 2 2 2 2 4 4 2" xfId="23218" xr:uid="{00000000-0005-0000-0000-00006E010000}"/>
    <cellStyle name="Moeda 2 2 2 2 2 4 5" xfId="15226" xr:uid="{00000000-0005-0000-0000-00006F010000}"/>
    <cellStyle name="Moeda 2 2 2 2 2 4 6" xfId="12538" xr:uid="{00000000-0005-0000-0000-000070010000}"/>
    <cellStyle name="Moeda 2 2 2 2 2 4 7" xfId="25354" xr:uid="{00000000-0005-0000-0000-000071010000}"/>
    <cellStyle name="Moeda 2 2 2 2 2 5" xfId="2698" xr:uid="{00000000-0005-0000-0000-000072010000}"/>
    <cellStyle name="Moeda 2 2 2 2 2 5 2" xfId="5362" xr:uid="{00000000-0005-0000-0000-000073010000}"/>
    <cellStyle name="Moeda 2 2 2 2 2 5 2 2" xfId="18706" xr:uid="{00000000-0005-0000-0000-000074010000}"/>
    <cellStyle name="Moeda 2 2 2 2 2 5 3" xfId="8026" xr:uid="{00000000-0005-0000-0000-000075010000}"/>
    <cellStyle name="Moeda 2 2 2 2 2 5 3 2" xfId="21370" xr:uid="{00000000-0005-0000-0000-000076010000}"/>
    <cellStyle name="Moeda 2 2 2 2 2 5 4" xfId="10690" xr:uid="{00000000-0005-0000-0000-000077010000}"/>
    <cellStyle name="Moeda 2 2 2 2 2 5 4 2" xfId="24034" xr:uid="{00000000-0005-0000-0000-000078010000}"/>
    <cellStyle name="Moeda 2 2 2 2 2 5 5" xfId="16042" xr:uid="{00000000-0005-0000-0000-000079010000}"/>
    <cellStyle name="Moeda 2 2 2 2 2 5 6" xfId="13354" xr:uid="{00000000-0005-0000-0000-00007A010000}"/>
    <cellStyle name="Moeda 2 2 2 2 2 5 7" xfId="25714" xr:uid="{00000000-0005-0000-0000-00007B010000}"/>
    <cellStyle name="Moeda 2 2 2 2 2 6" xfId="2962" xr:uid="{00000000-0005-0000-0000-00007C010000}"/>
    <cellStyle name="Moeda 2 2 2 2 2 6 2" xfId="16306" xr:uid="{00000000-0005-0000-0000-00007D010000}"/>
    <cellStyle name="Moeda 2 2 2 2 2 7" xfId="5626" xr:uid="{00000000-0005-0000-0000-00007E010000}"/>
    <cellStyle name="Moeda 2 2 2 2 2 7 2" xfId="18970" xr:uid="{00000000-0005-0000-0000-00007F010000}"/>
    <cellStyle name="Moeda 2 2 2 2 2 8" xfId="8290" xr:uid="{00000000-0005-0000-0000-000080010000}"/>
    <cellStyle name="Moeda 2 2 2 2 2 8 2" xfId="21634" xr:uid="{00000000-0005-0000-0000-000081010000}"/>
    <cellStyle name="Moeda 2 2 2 2 2 9" xfId="13642" xr:uid="{00000000-0005-0000-0000-000082010000}"/>
    <cellStyle name="Moeda 2 2 2 2 3" xfId="394" xr:uid="{00000000-0005-0000-0000-000083010000}"/>
    <cellStyle name="Moeda 2 2 2 2 3 2" xfId="1186" xr:uid="{00000000-0005-0000-0000-000084010000}"/>
    <cellStyle name="Moeda 2 2 2 2 3 2 2" xfId="3850" xr:uid="{00000000-0005-0000-0000-000085010000}"/>
    <cellStyle name="Moeda 2 2 2 2 3 2 2 2" xfId="17194" xr:uid="{00000000-0005-0000-0000-000086010000}"/>
    <cellStyle name="Moeda 2 2 2 2 3 2 3" xfId="6514" xr:uid="{00000000-0005-0000-0000-000087010000}"/>
    <cellStyle name="Moeda 2 2 2 2 3 2 3 2" xfId="19858" xr:uid="{00000000-0005-0000-0000-000088010000}"/>
    <cellStyle name="Moeda 2 2 2 2 3 2 4" xfId="9178" xr:uid="{00000000-0005-0000-0000-000089010000}"/>
    <cellStyle name="Moeda 2 2 2 2 3 2 4 2" xfId="22522" xr:uid="{00000000-0005-0000-0000-00008A010000}"/>
    <cellStyle name="Moeda 2 2 2 2 3 2 5" xfId="14530" xr:uid="{00000000-0005-0000-0000-00008B010000}"/>
    <cellStyle name="Moeda 2 2 2 2 3 2 6" xfId="11842" xr:uid="{00000000-0005-0000-0000-00008C010000}"/>
    <cellStyle name="Moeda 2 2 2 2 3 2 7" xfId="26242" xr:uid="{00000000-0005-0000-0000-00008D010000}"/>
    <cellStyle name="Moeda 2 2 2 2 3 3" xfId="1978" xr:uid="{00000000-0005-0000-0000-00008E010000}"/>
    <cellStyle name="Moeda 2 2 2 2 3 3 2" xfId="4642" xr:uid="{00000000-0005-0000-0000-00008F010000}"/>
    <cellStyle name="Moeda 2 2 2 2 3 3 2 2" xfId="17986" xr:uid="{00000000-0005-0000-0000-000090010000}"/>
    <cellStyle name="Moeda 2 2 2 2 3 3 3" xfId="7306" xr:uid="{00000000-0005-0000-0000-000091010000}"/>
    <cellStyle name="Moeda 2 2 2 2 3 3 3 2" xfId="20650" xr:uid="{00000000-0005-0000-0000-000092010000}"/>
    <cellStyle name="Moeda 2 2 2 2 3 3 4" xfId="9970" xr:uid="{00000000-0005-0000-0000-000093010000}"/>
    <cellStyle name="Moeda 2 2 2 2 3 3 4 2" xfId="23314" xr:uid="{00000000-0005-0000-0000-000094010000}"/>
    <cellStyle name="Moeda 2 2 2 2 3 3 5" xfId="15322" xr:uid="{00000000-0005-0000-0000-000095010000}"/>
    <cellStyle name="Moeda 2 2 2 2 3 3 6" xfId="12634" xr:uid="{00000000-0005-0000-0000-000096010000}"/>
    <cellStyle name="Moeda 2 2 2 2 3 4" xfId="3058" xr:uid="{00000000-0005-0000-0000-000097010000}"/>
    <cellStyle name="Moeda 2 2 2 2 3 4 2" xfId="16402" xr:uid="{00000000-0005-0000-0000-000098010000}"/>
    <cellStyle name="Moeda 2 2 2 2 3 5" xfId="5722" xr:uid="{00000000-0005-0000-0000-000099010000}"/>
    <cellStyle name="Moeda 2 2 2 2 3 5 2" xfId="19066" xr:uid="{00000000-0005-0000-0000-00009A010000}"/>
    <cellStyle name="Moeda 2 2 2 2 3 6" xfId="8386" xr:uid="{00000000-0005-0000-0000-00009B010000}"/>
    <cellStyle name="Moeda 2 2 2 2 3 6 2" xfId="21730" xr:uid="{00000000-0005-0000-0000-00009C010000}"/>
    <cellStyle name="Moeda 2 2 2 2 3 7" xfId="13738" xr:uid="{00000000-0005-0000-0000-00009D010000}"/>
    <cellStyle name="Moeda 2 2 2 2 3 8" xfId="11050" xr:uid="{00000000-0005-0000-0000-00009E010000}"/>
    <cellStyle name="Moeda 2 2 2 2 3 9" xfId="24874" xr:uid="{00000000-0005-0000-0000-00009F010000}"/>
    <cellStyle name="Moeda 2 2 2 2 4" xfId="730" xr:uid="{00000000-0005-0000-0000-0000A0010000}"/>
    <cellStyle name="Moeda 2 2 2 2 4 2" xfId="1522" xr:uid="{00000000-0005-0000-0000-0000A1010000}"/>
    <cellStyle name="Moeda 2 2 2 2 4 2 2" xfId="4186" xr:uid="{00000000-0005-0000-0000-0000A2010000}"/>
    <cellStyle name="Moeda 2 2 2 2 4 2 2 2" xfId="17530" xr:uid="{00000000-0005-0000-0000-0000A3010000}"/>
    <cellStyle name="Moeda 2 2 2 2 4 2 3" xfId="6850" xr:uid="{00000000-0005-0000-0000-0000A4010000}"/>
    <cellStyle name="Moeda 2 2 2 2 4 2 3 2" xfId="20194" xr:uid="{00000000-0005-0000-0000-0000A5010000}"/>
    <cellStyle name="Moeda 2 2 2 2 4 2 4" xfId="9514" xr:uid="{00000000-0005-0000-0000-0000A6010000}"/>
    <cellStyle name="Moeda 2 2 2 2 4 2 4 2" xfId="22858" xr:uid="{00000000-0005-0000-0000-0000A7010000}"/>
    <cellStyle name="Moeda 2 2 2 2 4 2 5" xfId="14866" xr:uid="{00000000-0005-0000-0000-0000A8010000}"/>
    <cellStyle name="Moeda 2 2 2 2 4 2 6" xfId="12178" xr:uid="{00000000-0005-0000-0000-0000A9010000}"/>
    <cellStyle name="Moeda 2 2 2 2 4 2 7" xfId="25906" xr:uid="{00000000-0005-0000-0000-0000AA010000}"/>
    <cellStyle name="Moeda 2 2 2 2 4 3" xfId="2314" xr:uid="{00000000-0005-0000-0000-0000AB010000}"/>
    <cellStyle name="Moeda 2 2 2 2 4 3 2" xfId="4978" xr:uid="{00000000-0005-0000-0000-0000AC010000}"/>
    <cellStyle name="Moeda 2 2 2 2 4 3 2 2" xfId="18322" xr:uid="{00000000-0005-0000-0000-0000AD010000}"/>
    <cellStyle name="Moeda 2 2 2 2 4 3 3" xfId="7642" xr:uid="{00000000-0005-0000-0000-0000AE010000}"/>
    <cellStyle name="Moeda 2 2 2 2 4 3 3 2" xfId="20986" xr:uid="{00000000-0005-0000-0000-0000AF010000}"/>
    <cellStyle name="Moeda 2 2 2 2 4 3 4" xfId="10306" xr:uid="{00000000-0005-0000-0000-0000B0010000}"/>
    <cellStyle name="Moeda 2 2 2 2 4 3 4 2" xfId="23650" xr:uid="{00000000-0005-0000-0000-0000B1010000}"/>
    <cellStyle name="Moeda 2 2 2 2 4 3 5" xfId="15658" xr:uid="{00000000-0005-0000-0000-0000B2010000}"/>
    <cellStyle name="Moeda 2 2 2 2 4 3 6" xfId="12970" xr:uid="{00000000-0005-0000-0000-0000B3010000}"/>
    <cellStyle name="Moeda 2 2 2 2 4 4" xfId="3394" xr:uid="{00000000-0005-0000-0000-0000B4010000}"/>
    <cellStyle name="Moeda 2 2 2 2 4 4 2" xfId="16738" xr:uid="{00000000-0005-0000-0000-0000B5010000}"/>
    <cellStyle name="Moeda 2 2 2 2 4 5" xfId="6058" xr:uid="{00000000-0005-0000-0000-0000B6010000}"/>
    <cellStyle name="Moeda 2 2 2 2 4 5 2" xfId="19402" xr:uid="{00000000-0005-0000-0000-0000B7010000}"/>
    <cellStyle name="Moeda 2 2 2 2 4 6" xfId="8722" xr:uid="{00000000-0005-0000-0000-0000B8010000}"/>
    <cellStyle name="Moeda 2 2 2 2 4 6 2" xfId="22066" xr:uid="{00000000-0005-0000-0000-0000B9010000}"/>
    <cellStyle name="Moeda 2 2 2 2 4 7" xfId="14074" xr:uid="{00000000-0005-0000-0000-0000BA010000}"/>
    <cellStyle name="Moeda 2 2 2 2 4 8" xfId="11386" xr:uid="{00000000-0005-0000-0000-0000BB010000}"/>
    <cellStyle name="Moeda 2 2 2 2 4 9" xfId="24538" xr:uid="{00000000-0005-0000-0000-0000BC010000}"/>
    <cellStyle name="Moeda 2 2 2 2 5" xfId="922" xr:uid="{00000000-0005-0000-0000-0000BD010000}"/>
    <cellStyle name="Moeda 2 2 2 2 5 2" xfId="3586" xr:uid="{00000000-0005-0000-0000-0000BE010000}"/>
    <cellStyle name="Moeda 2 2 2 2 5 2 2" xfId="16930" xr:uid="{00000000-0005-0000-0000-0000BF010000}"/>
    <cellStyle name="Moeda 2 2 2 2 5 2 3" xfId="26554" xr:uid="{00000000-0005-0000-0000-0000C0010000}"/>
    <cellStyle name="Moeda 2 2 2 2 5 3" xfId="6250" xr:uid="{00000000-0005-0000-0000-0000C1010000}"/>
    <cellStyle name="Moeda 2 2 2 2 5 3 2" xfId="19594" xr:uid="{00000000-0005-0000-0000-0000C2010000}"/>
    <cellStyle name="Moeda 2 2 2 2 5 4" xfId="8914" xr:uid="{00000000-0005-0000-0000-0000C3010000}"/>
    <cellStyle name="Moeda 2 2 2 2 5 4 2" xfId="22258" xr:uid="{00000000-0005-0000-0000-0000C4010000}"/>
    <cellStyle name="Moeda 2 2 2 2 5 5" xfId="14266" xr:uid="{00000000-0005-0000-0000-0000C5010000}"/>
    <cellStyle name="Moeda 2 2 2 2 5 6" xfId="11578" xr:uid="{00000000-0005-0000-0000-0000C6010000}"/>
    <cellStyle name="Moeda 2 2 2 2 5 7" xfId="25186" xr:uid="{00000000-0005-0000-0000-0000C7010000}"/>
    <cellStyle name="Moeda 2 2 2 2 6" xfId="1714" xr:uid="{00000000-0005-0000-0000-0000C8010000}"/>
    <cellStyle name="Moeda 2 2 2 2 6 2" xfId="4378" xr:uid="{00000000-0005-0000-0000-0000C9010000}"/>
    <cellStyle name="Moeda 2 2 2 2 6 2 2" xfId="17722" xr:uid="{00000000-0005-0000-0000-0000CA010000}"/>
    <cellStyle name="Moeda 2 2 2 2 6 3" xfId="7042" xr:uid="{00000000-0005-0000-0000-0000CB010000}"/>
    <cellStyle name="Moeda 2 2 2 2 6 3 2" xfId="20386" xr:uid="{00000000-0005-0000-0000-0000CC010000}"/>
    <cellStyle name="Moeda 2 2 2 2 6 4" xfId="9706" xr:uid="{00000000-0005-0000-0000-0000CD010000}"/>
    <cellStyle name="Moeda 2 2 2 2 6 4 2" xfId="23050" xr:uid="{00000000-0005-0000-0000-0000CE010000}"/>
    <cellStyle name="Moeda 2 2 2 2 6 5" xfId="15058" xr:uid="{00000000-0005-0000-0000-0000CF010000}"/>
    <cellStyle name="Moeda 2 2 2 2 6 6" xfId="12370" xr:uid="{00000000-0005-0000-0000-0000D0010000}"/>
    <cellStyle name="Moeda 2 2 2 2 6 7" xfId="25546" xr:uid="{00000000-0005-0000-0000-0000D1010000}"/>
    <cellStyle name="Moeda 2 2 2 2 7" xfId="2530" xr:uid="{00000000-0005-0000-0000-0000D2010000}"/>
    <cellStyle name="Moeda 2 2 2 2 7 2" xfId="5194" xr:uid="{00000000-0005-0000-0000-0000D3010000}"/>
    <cellStyle name="Moeda 2 2 2 2 7 2 2" xfId="18538" xr:uid="{00000000-0005-0000-0000-0000D4010000}"/>
    <cellStyle name="Moeda 2 2 2 2 7 3" xfId="7858" xr:uid="{00000000-0005-0000-0000-0000D5010000}"/>
    <cellStyle name="Moeda 2 2 2 2 7 3 2" xfId="21202" xr:uid="{00000000-0005-0000-0000-0000D6010000}"/>
    <cellStyle name="Moeda 2 2 2 2 7 4" xfId="10522" xr:uid="{00000000-0005-0000-0000-0000D7010000}"/>
    <cellStyle name="Moeda 2 2 2 2 7 4 2" xfId="23866" xr:uid="{00000000-0005-0000-0000-0000D8010000}"/>
    <cellStyle name="Moeda 2 2 2 2 7 5" xfId="15874" xr:uid="{00000000-0005-0000-0000-0000D9010000}"/>
    <cellStyle name="Moeda 2 2 2 2 7 6" xfId="13186" xr:uid="{00000000-0005-0000-0000-0000DA010000}"/>
    <cellStyle name="Moeda 2 2 2 2 8" xfId="2794" xr:uid="{00000000-0005-0000-0000-0000DB010000}"/>
    <cellStyle name="Moeda 2 2 2 2 8 2" xfId="16138" xr:uid="{00000000-0005-0000-0000-0000DC010000}"/>
    <cellStyle name="Moeda 2 2 2 2 9" xfId="5458" xr:uid="{00000000-0005-0000-0000-0000DD010000}"/>
    <cellStyle name="Moeda 2 2 2 2 9 2" xfId="18802" xr:uid="{00000000-0005-0000-0000-0000DE010000}"/>
    <cellStyle name="Moeda 2 2 2 3" xfId="250" xr:uid="{00000000-0005-0000-0000-0000DF010000}"/>
    <cellStyle name="Moeda 2 2 2 3 10" xfId="13594" xr:uid="{00000000-0005-0000-0000-0000E0010000}"/>
    <cellStyle name="Moeda 2 2 2 3 11" xfId="10906" xr:uid="{00000000-0005-0000-0000-0000E1010000}"/>
    <cellStyle name="Moeda 2 2 2 3 12" xfId="24298" xr:uid="{00000000-0005-0000-0000-0000E2010000}"/>
    <cellStyle name="Moeda 2 2 2 3 2" xfId="514" xr:uid="{00000000-0005-0000-0000-0000E3010000}"/>
    <cellStyle name="Moeda 2 2 2 3 2 2" xfId="1306" xr:uid="{00000000-0005-0000-0000-0000E4010000}"/>
    <cellStyle name="Moeda 2 2 2 3 2 2 2" xfId="3970" xr:uid="{00000000-0005-0000-0000-0000E5010000}"/>
    <cellStyle name="Moeda 2 2 2 3 2 2 2 2" xfId="17314" xr:uid="{00000000-0005-0000-0000-0000E6010000}"/>
    <cellStyle name="Moeda 2 2 2 3 2 2 3" xfId="6634" xr:uid="{00000000-0005-0000-0000-0000E7010000}"/>
    <cellStyle name="Moeda 2 2 2 3 2 2 3 2" xfId="19978" xr:uid="{00000000-0005-0000-0000-0000E8010000}"/>
    <cellStyle name="Moeda 2 2 2 3 2 2 4" xfId="9298" xr:uid="{00000000-0005-0000-0000-0000E9010000}"/>
    <cellStyle name="Moeda 2 2 2 3 2 2 4 2" xfId="22642" xr:uid="{00000000-0005-0000-0000-0000EA010000}"/>
    <cellStyle name="Moeda 2 2 2 3 2 2 5" xfId="14650" xr:uid="{00000000-0005-0000-0000-0000EB010000}"/>
    <cellStyle name="Moeda 2 2 2 3 2 2 6" xfId="11962" xr:uid="{00000000-0005-0000-0000-0000EC010000}"/>
    <cellStyle name="Moeda 2 2 2 3 2 2 7" xfId="26362" xr:uid="{00000000-0005-0000-0000-0000ED010000}"/>
    <cellStyle name="Moeda 2 2 2 3 2 3" xfId="2098" xr:uid="{00000000-0005-0000-0000-0000EE010000}"/>
    <cellStyle name="Moeda 2 2 2 3 2 3 2" xfId="4762" xr:uid="{00000000-0005-0000-0000-0000EF010000}"/>
    <cellStyle name="Moeda 2 2 2 3 2 3 2 2" xfId="18106" xr:uid="{00000000-0005-0000-0000-0000F0010000}"/>
    <cellStyle name="Moeda 2 2 2 3 2 3 3" xfId="7426" xr:uid="{00000000-0005-0000-0000-0000F1010000}"/>
    <cellStyle name="Moeda 2 2 2 3 2 3 3 2" xfId="20770" xr:uid="{00000000-0005-0000-0000-0000F2010000}"/>
    <cellStyle name="Moeda 2 2 2 3 2 3 4" xfId="10090" xr:uid="{00000000-0005-0000-0000-0000F3010000}"/>
    <cellStyle name="Moeda 2 2 2 3 2 3 4 2" xfId="23434" xr:uid="{00000000-0005-0000-0000-0000F4010000}"/>
    <cellStyle name="Moeda 2 2 2 3 2 3 5" xfId="15442" xr:uid="{00000000-0005-0000-0000-0000F5010000}"/>
    <cellStyle name="Moeda 2 2 2 3 2 3 6" xfId="12754" xr:uid="{00000000-0005-0000-0000-0000F6010000}"/>
    <cellStyle name="Moeda 2 2 2 3 2 4" xfId="3178" xr:uid="{00000000-0005-0000-0000-0000F7010000}"/>
    <cellStyle name="Moeda 2 2 2 3 2 4 2" xfId="16522" xr:uid="{00000000-0005-0000-0000-0000F8010000}"/>
    <cellStyle name="Moeda 2 2 2 3 2 5" xfId="5842" xr:uid="{00000000-0005-0000-0000-0000F9010000}"/>
    <cellStyle name="Moeda 2 2 2 3 2 5 2" xfId="19186" xr:uid="{00000000-0005-0000-0000-0000FA010000}"/>
    <cellStyle name="Moeda 2 2 2 3 2 6" xfId="8506" xr:uid="{00000000-0005-0000-0000-0000FB010000}"/>
    <cellStyle name="Moeda 2 2 2 3 2 6 2" xfId="21850" xr:uid="{00000000-0005-0000-0000-0000FC010000}"/>
    <cellStyle name="Moeda 2 2 2 3 2 7" xfId="13858" xr:uid="{00000000-0005-0000-0000-0000FD010000}"/>
    <cellStyle name="Moeda 2 2 2 3 2 8" xfId="11170" xr:uid="{00000000-0005-0000-0000-0000FE010000}"/>
    <cellStyle name="Moeda 2 2 2 3 2 9" xfId="24994" xr:uid="{00000000-0005-0000-0000-0000FF010000}"/>
    <cellStyle name="Moeda 2 2 2 3 3" xfId="682" xr:uid="{00000000-0005-0000-0000-000000020000}"/>
    <cellStyle name="Moeda 2 2 2 3 3 2" xfId="1474" xr:uid="{00000000-0005-0000-0000-000001020000}"/>
    <cellStyle name="Moeda 2 2 2 3 3 2 2" xfId="4138" xr:uid="{00000000-0005-0000-0000-000002020000}"/>
    <cellStyle name="Moeda 2 2 2 3 3 2 2 2" xfId="17482" xr:uid="{00000000-0005-0000-0000-000003020000}"/>
    <cellStyle name="Moeda 2 2 2 3 3 2 3" xfId="6802" xr:uid="{00000000-0005-0000-0000-000004020000}"/>
    <cellStyle name="Moeda 2 2 2 3 3 2 3 2" xfId="20146" xr:uid="{00000000-0005-0000-0000-000005020000}"/>
    <cellStyle name="Moeda 2 2 2 3 3 2 4" xfId="9466" xr:uid="{00000000-0005-0000-0000-000006020000}"/>
    <cellStyle name="Moeda 2 2 2 3 3 2 4 2" xfId="22810" xr:uid="{00000000-0005-0000-0000-000007020000}"/>
    <cellStyle name="Moeda 2 2 2 3 3 2 5" xfId="14818" xr:uid="{00000000-0005-0000-0000-000008020000}"/>
    <cellStyle name="Moeda 2 2 2 3 3 2 6" xfId="12130" xr:uid="{00000000-0005-0000-0000-000009020000}"/>
    <cellStyle name="Moeda 2 2 2 3 3 2 7" xfId="26026" xr:uid="{00000000-0005-0000-0000-00000A020000}"/>
    <cellStyle name="Moeda 2 2 2 3 3 3" xfId="2266" xr:uid="{00000000-0005-0000-0000-00000B020000}"/>
    <cellStyle name="Moeda 2 2 2 3 3 3 2" xfId="4930" xr:uid="{00000000-0005-0000-0000-00000C020000}"/>
    <cellStyle name="Moeda 2 2 2 3 3 3 2 2" xfId="18274" xr:uid="{00000000-0005-0000-0000-00000D020000}"/>
    <cellStyle name="Moeda 2 2 2 3 3 3 3" xfId="7594" xr:uid="{00000000-0005-0000-0000-00000E020000}"/>
    <cellStyle name="Moeda 2 2 2 3 3 3 3 2" xfId="20938" xr:uid="{00000000-0005-0000-0000-00000F020000}"/>
    <cellStyle name="Moeda 2 2 2 3 3 3 4" xfId="10258" xr:uid="{00000000-0005-0000-0000-000010020000}"/>
    <cellStyle name="Moeda 2 2 2 3 3 3 4 2" xfId="23602" xr:uid="{00000000-0005-0000-0000-000011020000}"/>
    <cellStyle name="Moeda 2 2 2 3 3 3 5" xfId="15610" xr:uid="{00000000-0005-0000-0000-000012020000}"/>
    <cellStyle name="Moeda 2 2 2 3 3 3 6" xfId="12922" xr:uid="{00000000-0005-0000-0000-000013020000}"/>
    <cellStyle name="Moeda 2 2 2 3 3 4" xfId="3346" xr:uid="{00000000-0005-0000-0000-000014020000}"/>
    <cellStyle name="Moeda 2 2 2 3 3 4 2" xfId="16690" xr:uid="{00000000-0005-0000-0000-000015020000}"/>
    <cellStyle name="Moeda 2 2 2 3 3 5" xfId="6010" xr:uid="{00000000-0005-0000-0000-000016020000}"/>
    <cellStyle name="Moeda 2 2 2 3 3 5 2" xfId="19354" xr:uid="{00000000-0005-0000-0000-000017020000}"/>
    <cellStyle name="Moeda 2 2 2 3 3 6" xfId="8674" xr:uid="{00000000-0005-0000-0000-000018020000}"/>
    <cellStyle name="Moeda 2 2 2 3 3 6 2" xfId="22018" xr:uid="{00000000-0005-0000-0000-000019020000}"/>
    <cellStyle name="Moeda 2 2 2 3 3 7" xfId="14026" xr:uid="{00000000-0005-0000-0000-00001A020000}"/>
    <cellStyle name="Moeda 2 2 2 3 3 8" xfId="11338" xr:uid="{00000000-0005-0000-0000-00001B020000}"/>
    <cellStyle name="Moeda 2 2 2 3 3 9" xfId="24658" xr:uid="{00000000-0005-0000-0000-00001C020000}"/>
    <cellStyle name="Moeda 2 2 2 3 4" xfId="1042" xr:uid="{00000000-0005-0000-0000-00001D020000}"/>
    <cellStyle name="Moeda 2 2 2 3 4 2" xfId="3706" xr:uid="{00000000-0005-0000-0000-00001E020000}"/>
    <cellStyle name="Moeda 2 2 2 3 4 2 2" xfId="17050" xr:uid="{00000000-0005-0000-0000-00001F020000}"/>
    <cellStyle name="Moeda 2 2 2 3 4 2 3" xfId="26674" xr:uid="{00000000-0005-0000-0000-000020020000}"/>
    <cellStyle name="Moeda 2 2 2 3 4 3" xfId="6370" xr:uid="{00000000-0005-0000-0000-000021020000}"/>
    <cellStyle name="Moeda 2 2 2 3 4 3 2" xfId="19714" xr:uid="{00000000-0005-0000-0000-000022020000}"/>
    <cellStyle name="Moeda 2 2 2 3 4 4" xfId="9034" xr:uid="{00000000-0005-0000-0000-000023020000}"/>
    <cellStyle name="Moeda 2 2 2 3 4 4 2" xfId="22378" xr:uid="{00000000-0005-0000-0000-000024020000}"/>
    <cellStyle name="Moeda 2 2 2 3 4 5" xfId="14386" xr:uid="{00000000-0005-0000-0000-000025020000}"/>
    <cellStyle name="Moeda 2 2 2 3 4 6" xfId="11698" xr:uid="{00000000-0005-0000-0000-000026020000}"/>
    <cellStyle name="Moeda 2 2 2 3 4 7" xfId="25306" xr:uid="{00000000-0005-0000-0000-000027020000}"/>
    <cellStyle name="Moeda 2 2 2 3 5" xfId="1834" xr:uid="{00000000-0005-0000-0000-000028020000}"/>
    <cellStyle name="Moeda 2 2 2 3 5 2" xfId="4498" xr:uid="{00000000-0005-0000-0000-000029020000}"/>
    <cellStyle name="Moeda 2 2 2 3 5 2 2" xfId="17842" xr:uid="{00000000-0005-0000-0000-00002A020000}"/>
    <cellStyle name="Moeda 2 2 2 3 5 3" xfId="7162" xr:uid="{00000000-0005-0000-0000-00002B020000}"/>
    <cellStyle name="Moeda 2 2 2 3 5 3 2" xfId="20506" xr:uid="{00000000-0005-0000-0000-00002C020000}"/>
    <cellStyle name="Moeda 2 2 2 3 5 4" xfId="9826" xr:uid="{00000000-0005-0000-0000-00002D020000}"/>
    <cellStyle name="Moeda 2 2 2 3 5 4 2" xfId="23170" xr:uid="{00000000-0005-0000-0000-00002E020000}"/>
    <cellStyle name="Moeda 2 2 2 3 5 5" xfId="15178" xr:uid="{00000000-0005-0000-0000-00002F020000}"/>
    <cellStyle name="Moeda 2 2 2 3 5 6" xfId="12490" xr:uid="{00000000-0005-0000-0000-000030020000}"/>
    <cellStyle name="Moeda 2 2 2 3 5 7" xfId="25666" xr:uid="{00000000-0005-0000-0000-000031020000}"/>
    <cellStyle name="Moeda 2 2 2 3 6" xfId="2650" xr:uid="{00000000-0005-0000-0000-000032020000}"/>
    <cellStyle name="Moeda 2 2 2 3 6 2" xfId="5314" xr:uid="{00000000-0005-0000-0000-000033020000}"/>
    <cellStyle name="Moeda 2 2 2 3 6 2 2" xfId="18658" xr:uid="{00000000-0005-0000-0000-000034020000}"/>
    <cellStyle name="Moeda 2 2 2 3 6 3" xfId="7978" xr:uid="{00000000-0005-0000-0000-000035020000}"/>
    <cellStyle name="Moeda 2 2 2 3 6 3 2" xfId="21322" xr:uid="{00000000-0005-0000-0000-000036020000}"/>
    <cellStyle name="Moeda 2 2 2 3 6 4" xfId="10642" xr:uid="{00000000-0005-0000-0000-000037020000}"/>
    <cellStyle name="Moeda 2 2 2 3 6 4 2" xfId="23986" xr:uid="{00000000-0005-0000-0000-000038020000}"/>
    <cellStyle name="Moeda 2 2 2 3 6 5" xfId="15994" xr:uid="{00000000-0005-0000-0000-000039020000}"/>
    <cellStyle name="Moeda 2 2 2 3 6 6" xfId="13306" xr:uid="{00000000-0005-0000-0000-00003A020000}"/>
    <cellStyle name="Moeda 2 2 2 3 7" xfId="2914" xr:uid="{00000000-0005-0000-0000-00003B020000}"/>
    <cellStyle name="Moeda 2 2 2 3 7 2" xfId="16258" xr:uid="{00000000-0005-0000-0000-00003C020000}"/>
    <cellStyle name="Moeda 2 2 2 3 8" xfId="5578" xr:uid="{00000000-0005-0000-0000-00003D020000}"/>
    <cellStyle name="Moeda 2 2 2 3 8 2" xfId="18922" xr:uid="{00000000-0005-0000-0000-00003E020000}"/>
    <cellStyle name="Moeda 2 2 2 3 9" xfId="8242" xr:uid="{00000000-0005-0000-0000-00003F020000}"/>
    <cellStyle name="Moeda 2 2 2 3 9 2" xfId="21586" xr:uid="{00000000-0005-0000-0000-000040020000}"/>
    <cellStyle name="Moeda 2 2 2 4" xfId="202" xr:uid="{00000000-0005-0000-0000-000041020000}"/>
    <cellStyle name="Moeda 2 2 2 4 10" xfId="10858" xr:uid="{00000000-0005-0000-0000-000042020000}"/>
    <cellStyle name="Moeda 2 2 2 4 11" xfId="24250" xr:uid="{00000000-0005-0000-0000-000043020000}"/>
    <cellStyle name="Moeda 2 2 2 4 2" xfId="466" xr:uid="{00000000-0005-0000-0000-000044020000}"/>
    <cellStyle name="Moeda 2 2 2 4 2 2" xfId="1258" xr:uid="{00000000-0005-0000-0000-000045020000}"/>
    <cellStyle name="Moeda 2 2 2 4 2 2 2" xfId="3922" xr:uid="{00000000-0005-0000-0000-000046020000}"/>
    <cellStyle name="Moeda 2 2 2 4 2 2 2 2" xfId="17266" xr:uid="{00000000-0005-0000-0000-000047020000}"/>
    <cellStyle name="Moeda 2 2 2 4 2 2 3" xfId="6586" xr:uid="{00000000-0005-0000-0000-000048020000}"/>
    <cellStyle name="Moeda 2 2 2 4 2 2 3 2" xfId="19930" xr:uid="{00000000-0005-0000-0000-000049020000}"/>
    <cellStyle name="Moeda 2 2 2 4 2 2 4" xfId="9250" xr:uid="{00000000-0005-0000-0000-00004A020000}"/>
    <cellStyle name="Moeda 2 2 2 4 2 2 4 2" xfId="22594" xr:uid="{00000000-0005-0000-0000-00004B020000}"/>
    <cellStyle name="Moeda 2 2 2 4 2 2 5" xfId="14602" xr:uid="{00000000-0005-0000-0000-00004C020000}"/>
    <cellStyle name="Moeda 2 2 2 4 2 2 6" xfId="11914" xr:uid="{00000000-0005-0000-0000-00004D020000}"/>
    <cellStyle name="Moeda 2 2 2 4 2 2 7" xfId="26314" xr:uid="{00000000-0005-0000-0000-00004E020000}"/>
    <cellStyle name="Moeda 2 2 2 4 2 3" xfId="2050" xr:uid="{00000000-0005-0000-0000-00004F020000}"/>
    <cellStyle name="Moeda 2 2 2 4 2 3 2" xfId="4714" xr:uid="{00000000-0005-0000-0000-000050020000}"/>
    <cellStyle name="Moeda 2 2 2 4 2 3 2 2" xfId="18058" xr:uid="{00000000-0005-0000-0000-000051020000}"/>
    <cellStyle name="Moeda 2 2 2 4 2 3 3" xfId="7378" xr:uid="{00000000-0005-0000-0000-000052020000}"/>
    <cellStyle name="Moeda 2 2 2 4 2 3 3 2" xfId="20722" xr:uid="{00000000-0005-0000-0000-000053020000}"/>
    <cellStyle name="Moeda 2 2 2 4 2 3 4" xfId="10042" xr:uid="{00000000-0005-0000-0000-000054020000}"/>
    <cellStyle name="Moeda 2 2 2 4 2 3 4 2" xfId="23386" xr:uid="{00000000-0005-0000-0000-000055020000}"/>
    <cellStyle name="Moeda 2 2 2 4 2 3 5" xfId="15394" xr:uid="{00000000-0005-0000-0000-000056020000}"/>
    <cellStyle name="Moeda 2 2 2 4 2 3 6" xfId="12706" xr:uid="{00000000-0005-0000-0000-000057020000}"/>
    <cellStyle name="Moeda 2 2 2 4 2 4" xfId="3130" xr:uid="{00000000-0005-0000-0000-000058020000}"/>
    <cellStyle name="Moeda 2 2 2 4 2 4 2" xfId="16474" xr:uid="{00000000-0005-0000-0000-000059020000}"/>
    <cellStyle name="Moeda 2 2 2 4 2 5" xfId="5794" xr:uid="{00000000-0005-0000-0000-00005A020000}"/>
    <cellStyle name="Moeda 2 2 2 4 2 5 2" xfId="19138" xr:uid="{00000000-0005-0000-0000-00005B020000}"/>
    <cellStyle name="Moeda 2 2 2 4 2 6" xfId="8458" xr:uid="{00000000-0005-0000-0000-00005C020000}"/>
    <cellStyle name="Moeda 2 2 2 4 2 6 2" xfId="21802" xr:uid="{00000000-0005-0000-0000-00005D020000}"/>
    <cellStyle name="Moeda 2 2 2 4 2 7" xfId="13810" xr:uid="{00000000-0005-0000-0000-00005E020000}"/>
    <cellStyle name="Moeda 2 2 2 4 2 8" xfId="11122" xr:uid="{00000000-0005-0000-0000-00005F020000}"/>
    <cellStyle name="Moeda 2 2 2 4 2 9" xfId="24946" xr:uid="{00000000-0005-0000-0000-000060020000}"/>
    <cellStyle name="Moeda 2 2 2 4 3" xfId="994" xr:uid="{00000000-0005-0000-0000-000061020000}"/>
    <cellStyle name="Moeda 2 2 2 4 3 2" xfId="3658" xr:uid="{00000000-0005-0000-0000-000062020000}"/>
    <cellStyle name="Moeda 2 2 2 4 3 2 2" xfId="17002" xr:uid="{00000000-0005-0000-0000-000063020000}"/>
    <cellStyle name="Moeda 2 2 2 4 3 2 3" xfId="25978" xr:uid="{00000000-0005-0000-0000-000064020000}"/>
    <cellStyle name="Moeda 2 2 2 4 3 3" xfId="6322" xr:uid="{00000000-0005-0000-0000-000065020000}"/>
    <cellStyle name="Moeda 2 2 2 4 3 3 2" xfId="19666" xr:uid="{00000000-0005-0000-0000-000066020000}"/>
    <cellStyle name="Moeda 2 2 2 4 3 4" xfId="8986" xr:uid="{00000000-0005-0000-0000-000067020000}"/>
    <cellStyle name="Moeda 2 2 2 4 3 4 2" xfId="22330" xr:uid="{00000000-0005-0000-0000-000068020000}"/>
    <cellStyle name="Moeda 2 2 2 4 3 5" xfId="14338" xr:uid="{00000000-0005-0000-0000-000069020000}"/>
    <cellStyle name="Moeda 2 2 2 4 3 6" xfId="11650" xr:uid="{00000000-0005-0000-0000-00006A020000}"/>
    <cellStyle name="Moeda 2 2 2 4 3 7" xfId="24610" xr:uid="{00000000-0005-0000-0000-00006B020000}"/>
    <cellStyle name="Moeda 2 2 2 4 4" xfId="1786" xr:uid="{00000000-0005-0000-0000-00006C020000}"/>
    <cellStyle name="Moeda 2 2 2 4 4 2" xfId="4450" xr:uid="{00000000-0005-0000-0000-00006D020000}"/>
    <cellStyle name="Moeda 2 2 2 4 4 2 2" xfId="17794" xr:uid="{00000000-0005-0000-0000-00006E020000}"/>
    <cellStyle name="Moeda 2 2 2 4 4 2 3" xfId="26626" xr:uid="{00000000-0005-0000-0000-00006F020000}"/>
    <cellStyle name="Moeda 2 2 2 4 4 3" xfId="7114" xr:uid="{00000000-0005-0000-0000-000070020000}"/>
    <cellStyle name="Moeda 2 2 2 4 4 3 2" xfId="20458" xr:uid="{00000000-0005-0000-0000-000071020000}"/>
    <cellStyle name="Moeda 2 2 2 4 4 4" xfId="9778" xr:uid="{00000000-0005-0000-0000-000072020000}"/>
    <cellStyle name="Moeda 2 2 2 4 4 4 2" xfId="23122" xr:uid="{00000000-0005-0000-0000-000073020000}"/>
    <cellStyle name="Moeda 2 2 2 4 4 5" xfId="15130" xr:uid="{00000000-0005-0000-0000-000074020000}"/>
    <cellStyle name="Moeda 2 2 2 4 4 6" xfId="12442" xr:uid="{00000000-0005-0000-0000-000075020000}"/>
    <cellStyle name="Moeda 2 2 2 4 4 7" xfId="25258" xr:uid="{00000000-0005-0000-0000-000076020000}"/>
    <cellStyle name="Moeda 2 2 2 4 5" xfId="2602" xr:uid="{00000000-0005-0000-0000-000077020000}"/>
    <cellStyle name="Moeda 2 2 2 4 5 2" xfId="5266" xr:uid="{00000000-0005-0000-0000-000078020000}"/>
    <cellStyle name="Moeda 2 2 2 4 5 2 2" xfId="18610" xr:uid="{00000000-0005-0000-0000-000079020000}"/>
    <cellStyle name="Moeda 2 2 2 4 5 3" xfId="7930" xr:uid="{00000000-0005-0000-0000-00007A020000}"/>
    <cellStyle name="Moeda 2 2 2 4 5 3 2" xfId="21274" xr:uid="{00000000-0005-0000-0000-00007B020000}"/>
    <cellStyle name="Moeda 2 2 2 4 5 4" xfId="10594" xr:uid="{00000000-0005-0000-0000-00007C020000}"/>
    <cellStyle name="Moeda 2 2 2 4 5 4 2" xfId="23938" xr:uid="{00000000-0005-0000-0000-00007D020000}"/>
    <cellStyle name="Moeda 2 2 2 4 5 5" xfId="15946" xr:uid="{00000000-0005-0000-0000-00007E020000}"/>
    <cellStyle name="Moeda 2 2 2 4 5 6" xfId="13258" xr:uid="{00000000-0005-0000-0000-00007F020000}"/>
    <cellStyle name="Moeda 2 2 2 4 5 7" xfId="25618" xr:uid="{00000000-0005-0000-0000-000080020000}"/>
    <cellStyle name="Moeda 2 2 2 4 6" xfId="2866" xr:uid="{00000000-0005-0000-0000-000081020000}"/>
    <cellStyle name="Moeda 2 2 2 4 6 2" xfId="16210" xr:uid="{00000000-0005-0000-0000-000082020000}"/>
    <cellStyle name="Moeda 2 2 2 4 7" xfId="5530" xr:uid="{00000000-0005-0000-0000-000083020000}"/>
    <cellStyle name="Moeda 2 2 2 4 7 2" xfId="18874" xr:uid="{00000000-0005-0000-0000-000084020000}"/>
    <cellStyle name="Moeda 2 2 2 4 8" xfId="8194" xr:uid="{00000000-0005-0000-0000-000085020000}"/>
    <cellStyle name="Moeda 2 2 2 4 8 2" xfId="21538" xr:uid="{00000000-0005-0000-0000-000086020000}"/>
    <cellStyle name="Moeda 2 2 2 4 9" xfId="13546" xr:uid="{00000000-0005-0000-0000-000087020000}"/>
    <cellStyle name="Moeda 2 2 2 5" xfId="346" xr:uid="{00000000-0005-0000-0000-000088020000}"/>
    <cellStyle name="Moeda 2 2 2 5 2" xfId="1138" xr:uid="{00000000-0005-0000-0000-000089020000}"/>
    <cellStyle name="Moeda 2 2 2 5 2 2" xfId="3802" xr:uid="{00000000-0005-0000-0000-00008A020000}"/>
    <cellStyle name="Moeda 2 2 2 5 2 2 2" xfId="17146" xr:uid="{00000000-0005-0000-0000-00008B020000}"/>
    <cellStyle name="Moeda 2 2 2 5 2 2 3" xfId="26458" xr:uid="{00000000-0005-0000-0000-00008C020000}"/>
    <cellStyle name="Moeda 2 2 2 5 2 3" xfId="6466" xr:uid="{00000000-0005-0000-0000-00008D020000}"/>
    <cellStyle name="Moeda 2 2 2 5 2 3 2" xfId="19810" xr:uid="{00000000-0005-0000-0000-00008E020000}"/>
    <cellStyle name="Moeda 2 2 2 5 2 4" xfId="9130" xr:uid="{00000000-0005-0000-0000-00008F020000}"/>
    <cellStyle name="Moeda 2 2 2 5 2 4 2" xfId="22474" xr:uid="{00000000-0005-0000-0000-000090020000}"/>
    <cellStyle name="Moeda 2 2 2 5 2 5" xfId="14482" xr:uid="{00000000-0005-0000-0000-000091020000}"/>
    <cellStyle name="Moeda 2 2 2 5 2 6" xfId="11794" xr:uid="{00000000-0005-0000-0000-000092020000}"/>
    <cellStyle name="Moeda 2 2 2 5 2 7" xfId="25090" xr:uid="{00000000-0005-0000-0000-000093020000}"/>
    <cellStyle name="Moeda 2 2 2 5 3" xfId="1930" xr:uid="{00000000-0005-0000-0000-000094020000}"/>
    <cellStyle name="Moeda 2 2 2 5 3 2" xfId="4594" xr:uid="{00000000-0005-0000-0000-000095020000}"/>
    <cellStyle name="Moeda 2 2 2 5 3 2 2" xfId="17938" xr:uid="{00000000-0005-0000-0000-000096020000}"/>
    <cellStyle name="Moeda 2 2 2 5 3 2 3" xfId="26122" xr:uid="{00000000-0005-0000-0000-000097020000}"/>
    <cellStyle name="Moeda 2 2 2 5 3 3" xfId="7258" xr:uid="{00000000-0005-0000-0000-000098020000}"/>
    <cellStyle name="Moeda 2 2 2 5 3 3 2" xfId="20602" xr:uid="{00000000-0005-0000-0000-000099020000}"/>
    <cellStyle name="Moeda 2 2 2 5 3 4" xfId="9922" xr:uid="{00000000-0005-0000-0000-00009A020000}"/>
    <cellStyle name="Moeda 2 2 2 5 3 4 2" xfId="23266" xr:uid="{00000000-0005-0000-0000-00009B020000}"/>
    <cellStyle name="Moeda 2 2 2 5 3 5" xfId="15274" xr:uid="{00000000-0005-0000-0000-00009C020000}"/>
    <cellStyle name="Moeda 2 2 2 5 3 6" xfId="12586" xr:uid="{00000000-0005-0000-0000-00009D020000}"/>
    <cellStyle name="Moeda 2 2 2 5 3 7" xfId="24754" xr:uid="{00000000-0005-0000-0000-00009E020000}"/>
    <cellStyle name="Moeda 2 2 2 5 4" xfId="3010" xr:uid="{00000000-0005-0000-0000-00009F020000}"/>
    <cellStyle name="Moeda 2 2 2 5 4 2" xfId="16354" xr:uid="{00000000-0005-0000-0000-0000A0020000}"/>
    <cellStyle name="Moeda 2 2 2 5 4 2 2" xfId="26770" xr:uid="{00000000-0005-0000-0000-0000A1020000}"/>
    <cellStyle name="Moeda 2 2 2 5 4 3" xfId="25402" xr:uid="{00000000-0005-0000-0000-0000A2020000}"/>
    <cellStyle name="Moeda 2 2 2 5 5" xfId="5674" xr:uid="{00000000-0005-0000-0000-0000A3020000}"/>
    <cellStyle name="Moeda 2 2 2 5 5 2" xfId="19018" xr:uid="{00000000-0005-0000-0000-0000A4020000}"/>
    <cellStyle name="Moeda 2 2 2 5 5 3" xfId="25762" xr:uid="{00000000-0005-0000-0000-0000A5020000}"/>
    <cellStyle name="Moeda 2 2 2 5 6" xfId="8338" xr:uid="{00000000-0005-0000-0000-0000A6020000}"/>
    <cellStyle name="Moeda 2 2 2 5 6 2" xfId="21682" xr:uid="{00000000-0005-0000-0000-0000A7020000}"/>
    <cellStyle name="Moeda 2 2 2 5 7" xfId="13690" xr:uid="{00000000-0005-0000-0000-0000A8020000}"/>
    <cellStyle name="Moeda 2 2 2 5 8" xfId="11002" xr:uid="{00000000-0005-0000-0000-0000A9020000}"/>
    <cellStyle name="Moeda 2 2 2 5 9" xfId="24394" xr:uid="{00000000-0005-0000-0000-0000AA020000}"/>
    <cellStyle name="Moeda 2 2 2 6" xfId="610" xr:uid="{00000000-0005-0000-0000-0000AB020000}"/>
    <cellStyle name="Moeda 2 2 2 6 2" xfId="1402" xr:uid="{00000000-0005-0000-0000-0000AC020000}"/>
    <cellStyle name="Moeda 2 2 2 6 2 2" xfId="4066" xr:uid="{00000000-0005-0000-0000-0000AD020000}"/>
    <cellStyle name="Moeda 2 2 2 6 2 2 2" xfId="17410" xr:uid="{00000000-0005-0000-0000-0000AE020000}"/>
    <cellStyle name="Moeda 2 2 2 6 2 3" xfId="6730" xr:uid="{00000000-0005-0000-0000-0000AF020000}"/>
    <cellStyle name="Moeda 2 2 2 6 2 3 2" xfId="20074" xr:uid="{00000000-0005-0000-0000-0000B0020000}"/>
    <cellStyle name="Moeda 2 2 2 6 2 4" xfId="9394" xr:uid="{00000000-0005-0000-0000-0000B1020000}"/>
    <cellStyle name="Moeda 2 2 2 6 2 4 2" xfId="22738" xr:uid="{00000000-0005-0000-0000-0000B2020000}"/>
    <cellStyle name="Moeda 2 2 2 6 2 5" xfId="14746" xr:uid="{00000000-0005-0000-0000-0000B3020000}"/>
    <cellStyle name="Moeda 2 2 2 6 2 6" xfId="12058" xr:uid="{00000000-0005-0000-0000-0000B4020000}"/>
    <cellStyle name="Moeda 2 2 2 6 2 7" xfId="26194" xr:uid="{00000000-0005-0000-0000-0000B5020000}"/>
    <cellStyle name="Moeda 2 2 2 6 3" xfId="2194" xr:uid="{00000000-0005-0000-0000-0000B6020000}"/>
    <cellStyle name="Moeda 2 2 2 6 3 2" xfId="4858" xr:uid="{00000000-0005-0000-0000-0000B7020000}"/>
    <cellStyle name="Moeda 2 2 2 6 3 2 2" xfId="18202" xr:uid="{00000000-0005-0000-0000-0000B8020000}"/>
    <cellStyle name="Moeda 2 2 2 6 3 3" xfId="7522" xr:uid="{00000000-0005-0000-0000-0000B9020000}"/>
    <cellStyle name="Moeda 2 2 2 6 3 3 2" xfId="20866" xr:uid="{00000000-0005-0000-0000-0000BA020000}"/>
    <cellStyle name="Moeda 2 2 2 6 3 4" xfId="10186" xr:uid="{00000000-0005-0000-0000-0000BB020000}"/>
    <cellStyle name="Moeda 2 2 2 6 3 4 2" xfId="23530" xr:uid="{00000000-0005-0000-0000-0000BC020000}"/>
    <cellStyle name="Moeda 2 2 2 6 3 5" xfId="15538" xr:uid="{00000000-0005-0000-0000-0000BD020000}"/>
    <cellStyle name="Moeda 2 2 2 6 3 6" xfId="12850" xr:uid="{00000000-0005-0000-0000-0000BE020000}"/>
    <cellStyle name="Moeda 2 2 2 6 4" xfId="3274" xr:uid="{00000000-0005-0000-0000-0000BF020000}"/>
    <cellStyle name="Moeda 2 2 2 6 4 2" xfId="16618" xr:uid="{00000000-0005-0000-0000-0000C0020000}"/>
    <cellStyle name="Moeda 2 2 2 6 5" xfId="5938" xr:uid="{00000000-0005-0000-0000-0000C1020000}"/>
    <cellStyle name="Moeda 2 2 2 6 5 2" xfId="19282" xr:uid="{00000000-0005-0000-0000-0000C2020000}"/>
    <cellStyle name="Moeda 2 2 2 6 6" xfId="8602" xr:uid="{00000000-0005-0000-0000-0000C3020000}"/>
    <cellStyle name="Moeda 2 2 2 6 6 2" xfId="21946" xr:uid="{00000000-0005-0000-0000-0000C4020000}"/>
    <cellStyle name="Moeda 2 2 2 6 7" xfId="13954" xr:uid="{00000000-0005-0000-0000-0000C5020000}"/>
    <cellStyle name="Moeda 2 2 2 6 8" xfId="11266" xr:uid="{00000000-0005-0000-0000-0000C6020000}"/>
    <cellStyle name="Moeda 2 2 2 6 9" xfId="24826" xr:uid="{00000000-0005-0000-0000-0000C7020000}"/>
    <cellStyle name="Moeda 2 2 2 7" xfId="778" xr:uid="{00000000-0005-0000-0000-0000C8020000}"/>
    <cellStyle name="Moeda 2 2 2 7 2" xfId="1570" xr:uid="{00000000-0005-0000-0000-0000C9020000}"/>
    <cellStyle name="Moeda 2 2 2 7 2 2" xfId="4234" xr:uid="{00000000-0005-0000-0000-0000CA020000}"/>
    <cellStyle name="Moeda 2 2 2 7 2 2 2" xfId="17578" xr:uid="{00000000-0005-0000-0000-0000CB020000}"/>
    <cellStyle name="Moeda 2 2 2 7 2 3" xfId="6898" xr:uid="{00000000-0005-0000-0000-0000CC020000}"/>
    <cellStyle name="Moeda 2 2 2 7 2 3 2" xfId="20242" xr:uid="{00000000-0005-0000-0000-0000CD020000}"/>
    <cellStyle name="Moeda 2 2 2 7 2 4" xfId="9562" xr:uid="{00000000-0005-0000-0000-0000CE020000}"/>
    <cellStyle name="Moeda 2 2 2 7 2 4 2" xfId="22906" xr:uid="{00000000-0005-0000-0000-0000CF020000}"/>
    <cellStyle name="Moeda 2 2 2 7 2 5" xfId="14914" xr:uid="{00000000-0005-0000-0000-0000D0020000}"/>
    <cellStyle name="Moeda 2 2 2 7 2 6" xfId="12226" xr:uid="{00000000-0005-0000-0000-0000D1020000}"/>
    <cellStyle name="Moeda 2 2 2 7 2 7" xfId="25858" xr:uid="{00000000-0005-0000-0000-0000D2020000}"/>
    <cellStyle name="Moeda 2 2 2 7 3" xfId="2362" xr:uid="{00000000-0005-0000-0000-0000D3020000}"/>
    <cellStyle name="Moeda 2 2 2 7 3 2" xfId="5026" xr:uid="{00000000-0005-0000-0000-0000D4020000}"/>
    <cellStyle name="Moeda 2 2 2 7 3 2 2" xfId="18370" xr:uid="{00000000-0005-0000-0000-0000D5020000}"/>
    <cellStyle name="Moeda 2 2 2 7 3 3" xfId="7690" xr:uid="{00000000-0005-0000-0000-0000D6020000}"/>
    <cellStyle name="Moeda 2 2 2 7 3 3 2" xfId="21034" xr:uid="{00000000-0005-0000-0000-0000D7020000}"/>
    <cellStyle name="Moeda 2 2 2 7 3 4" xfId="10354" xr:uid="{00000000-0005-0000-0000-0000D8020000}"/>
    <cellStyle name="Moeda 2 2 2 7 3 4 2" xfId="23698" xr:uid="{00000000-0005-0000-0000-0000D9020000}"/>
    <cellStyle name="Moeda 2 2 2 7 3 5" xfId="15706" xr:uid="{00000000-0005-0000-0000-0000DA020000}"/>
    <cellStyle name="Moeda 2 2 2 7 3 6" xfId="13018" xr:uid="{00000000-0005-0000-0000-0000DB020000}"/>
    <cellStyle name="Moeda 2 2 2 7 4" xfId="3442" xr:uid="{00000000-0005-0000-0000-0000DC020000}"/>
    <cellStyle name="Moeda 2 2 2 7 4 2" xfId="16786" xr:uid="{00000000-0005-0000-0000-0000DD020000}"/>
    <cellStyle name="Moeda 2 2 2 7 5" xfId="6106" xr:uid="{00000000-0005-0000-0000-0000DE020000}"/>
    <cellStyle name="Moeda 2 2 2 7 5 2" xfId="19450" xr:uid="{00000000-0005-0000-0000-0000DF020000}"/>
    <cellStyle name="Moeda 2 2 2 7 6" xfId="8770" xr:uid="{00000000-0005-0000-0000-0000E0020000}"/>
    <cellStyle name="Moeda 2 2 2 7 6 2" xfId="22114" xr:uid="{00000000-0005-0000-0000-0000E1020000}"/>
    <cellStyle name="Moeda 2 2 2 7 7" xfId="14122" xr:uid="{00000000-0005-0000-0000-0000E2020000}"/>
    <cellStyle name="Moeda 2 2 2 7 8" xfId="11434" xr:uid="{00000000-0005-0000-0000-0000E3020000}"/>
    <cellStyle name="Moeda 2 2 2 7 9" xfId="24490" xr:uid="{00000000-0005-0000-0000-0000E4020000}"/>
    <cellStyle name="Moeda 2 2 2 8" xfId="826" xr:uid="{00000000-0005-0000-0000-0000E5020000}"/>
    <cellStyle name="Moeda 2 2 2 8 2" xfId="1618" xr:uid="{00000000-0005-0000-0000-0000E6020000}"/>
    <cellStyle name="Moeda 2 2 2 8 2 2" xfId="4282" xr:uid="{00000000-0005-0000-0000-0000E7020000}"/>
    <cellStyle name="Moeda 2 2 2 8 2 2 2" xfId="17626" xr:uid="{00000000-0005-0000-0000-0000E8020000}"/>
    <cellStyle name="Moeda 2 2 2 8 2 3" xfId="6946" xr:uid="{00000000-0005-0000-0000-0000E9020000}"/>
    <cellStyle name="Moeda 2 2 2 8 2 3 2" xfId="20290" xr:uid="{00000000-0005-0000-0000-0000EA020000}"/>
    <cellStyle name="Moeda 2 2 2 8 2 4" xfId="9610" xr:uid="{00000000-0005-0000-0000-0000EB020000}"/>
    <cellStyle name="Moeda 2 2 2 8 2 4 2" xfId="22954" xr:uid="{00000000-0005-0000-0000-0000EC020000}"/>
    <cellStyle name="Moeda 2 2 2 8 2 5" xfId="14962" xr:uid="{00000000-0005-0000-0000-0000ED020000}"/>
    <cellStyle name="Moeda 2 2 2 8 2 6" xfId="12274" xr:uid="{00000000-0005-0000-0000-0000EE020000}"/>
    <cellStyle name="Moeda 2 2 2 8 2 7" xfId="26506" xr:uid="{00000000-0005-0000-0000-0000EF020000}"/>
    <cellStyle name="Moeda 2 2 2 8 3" xfId="2410" xr:uid="{00000000-0005-0000-0000-0000F0020000}"/>
    <cellStyle name="Moeda 2 2 2 8 3 2" xfId="5074" xr:uid="{00000000-0005-0000-0000-0000F1020000}"/>
    <cellStyle name="Moeda 2 2 2 8 3 2 2" xfId="18418" xr:uid="{00000000-0005-0000-0000-0000F2020000}"/>
    <cellStyle name="Moeda 2 2 2 8 3 3" xfId="7738" xr:uid="{00000000-0005-0000-0000-0000F3020000}"/>
    <cellStyle name="Moeda 2 2 2 8 3 3 2" xfId="21082" xr:uid="{00000000-0005-0000-0000-0000F4020000}"/>
    <cellStyle name="Moeda 2 2 2 8 3 4" xfId="10402" xr:uid="{00000000-0005-0000-0000-0000F5020000}"/>
    <cellStyle name="Moeda 2 2 2 8 3 4 2" xfId="23746" xr:uid="{00000000-0005-0000-0000-0000F6020000}"/>
    <cellStyle name="Moeda 2 2 2 8 3 5" xfId="15754" xr:uid="{00000000-0005-0000-0000-0000F7020000}"/>
    <cellStyle name="Moeda 2 2 2 8 3 6" xfId="13066" xr:uid="{00000000-0005-0000-0000-0000F8020000}"/>
    <cellStyle name="Moeda 2 2 2 8 4" xfId="3490" xr:uid="{00000000-0005-0000-0000-0000F9020000}"/>
    <cellStyle name="Moeda 2 2 2 8 4 2" xfId="16834" xr:uid="{00000000-0005-0000-0000-0000FA020000}"/>
    <cellStyle name="Moeda 2 2 2 8 5" xfId="6154" xr:uid="{00000000-0005-0000-0000-0000FB020000}"/>
    <cellStyle name="Moeda 2 2 2 8 5 2" xfId="19498" xr:uid="{00000000-0005-0000-0000-0000FC020000}"/>
    <cellStyle name="Moeda 2 2 2 8 6" xfId="8818" xr:uid="{00000000-0005-0000-0000-0000FD020000}"/>
    <cellStyle name="Moeda 2 2 2 8 6 2" xfId="22162" xr:uid="{00000000-0005-0000-0000-0000FE020000}"/>
    <cellStyle name="Moeda 2 2 2 8 7" xfId="14170" xr:uid="{00000000-0005-0000-0000-0000FF020000}"/>
    <cellStyle name="Moeda 2 2 2 8 8" xfId="11482" xr:uid="{00000000-0005-0000-0000-000000030000}"/>
    <cellStyle name="Moeda 2 2 2 8 9" xfId="25138" xr:uid="{00000000-0005-0000-0000-000001030000}"/>
    <cellStyle name="Moeda 2 2 2 9" xfId="874" xr:uid="{00000000-0005-0000-0000-000002030000}"/>
    <cellStyle name="Moeda 2 2 2 9 2" xfId="3538" xr:uid="{00000000-0005-0000-0000-000003030000}"/>
    <cellStyle name="Moeda 2 2 2 9 2 2" xfId="16882" xr:uid="{00000000-0005-0000-0000-000004030000}"/>
    <cellStyle name="Moeda 2 2 2 9 3" xfId="6202" xr:uid="{00000000-0005-0000-0000-000005030000}"/>
    <cellStyle name="Moeda 2 2 2 9 3 2" xfId="19546" xr:uid="{00000000-0005-0000-0000-000006030000}"/>
    <cellStyle name="Moeda 2 2 2 9 4" xfId="8866" xr:uid="{00000000-0005-0000-0000-000007030000}"/>
    <cellStyle name="Moeda 2 2 2 9 4 2" xfId="22210" xr:uid="{00000000-0005-0000-0000-000008030000}"/>
    <cellStyle name="Moeda 2 2 2 9 5" xfId="14218" xr:uid="{00000000-0005-0000-0000-000009030000}"/>
    <cellStyle name="Moeda 2 2 2 9 6" xfId="11530" xr:uid="{00000000-0005-0000-0000-00000A030000}"/>
    <cellStyle name="Moeda 2 2 2 9 7" xfId="25498" xr:uid="{00000000-0005-0000-0000-00000B030000}"/>
    <cellStyle name="Moeda 2 2 3" xfId="106" xr:uid="{00000000-0005-0000-0000-00000C030000}"/>
    <cellStyle name="Moeda 2 2 3 10" xfId="5434" xr:uid="{00000000-0005-0000-0000-00000D030000}"/>
    <cellStyle name="Moeda 2 2 3 10 2" xfId="18778" xr:uid="{00000000-0005-0000-0000-00000E030000}"/>
    <cellStyle name="Moeda 2 2 3 11" xfId="8098" xr:uid="{00000000-0005-0000-0000-00000F030000}"/>
    <cellStyle name="Moeda 2 2 3 11 2" xfId="21442" xr:uid="{00000000-0005-0000-0000-000010030000}"/>
    <cellStyle name="Moeda 2 2 3 12" xfId="13450" xr:uid="{00000000-0005-0000-0000-000011030000}"/>
    <cellStyle name="Moeda 2 2 3 13" xfId="10762" xr:uid="{00000000-0005-0000-0000-000012030000}"/>
    <cellStyle name="Moeda 2 2 3 14" xfId="24154" xr:uid="{00000000-0005-0000-0000-000013030000}"/>
    <cellStyle name="Moeda 2 2 3 2" xfId="274" xr:uid="{00000000-0005-0000-0000-000014030000}"/>
    <cellStyle name="Moeda 2 2 3 2 10" xfId="13618" xr:uid="{00000000-0005-0000-0000-000015030000}"/>
    <cellStyle name="Moeda 2 2 3 2 11" xfId="10930" xr:uid="{00000000-0005-0000-0000-000016030000}"/>
    <cellStyle name="Moeda 2 2 3 2 12" xfId="24322" xr:uid="{00000000-0005-0000-0000-000017030000}"/>
    <cellStyle name="Moeda 2 2 3 2 2" xfId="538" xr:uid="{00000000-0005-0000-0000-000018030000}"/>
    <cellStyle name="Moeda 2 2 3 2 2 2" xfId="1330" xr:uid="{00000000-0005-0000-0000-000019030000}"/>
    <cellStyle name="Moeda 2 2 3 2 2 2 2" xfId="3994" xr:uid="{00000000-0005-0000-0000-00001A030000}"/>
    <cellStyle name="Moeda 2 2 3 2 2 2 2 2" xfId="17338" xr:uid="{00000000-0005-0000-0000-00001B030000}"/>
    <cellStyle name="Moeda 2 2 3 2 2 2 3" xfId="6658" xr:uid="{00000000-0005-0000-0000-00001C030000}"/>
    <cellStyle name="Moeda 2 2 3 2 2 2 3 2" xfId="20002" xr:uid="{00000000-0005-0000-0000-00001D030000}"/>
    <cellStyle name="Moeda 2 2 3 2 2 2 4" xfId="9322" xr:uid="{00000000-0005-0000-0000-00001E030000}"/>
    <cellStyle name="Moeda 2 2 3 2 2 2 4 2" xfId="22666" xr:uid="{00000000-0005-0000-0000-00001F030000}"/>
    <cellStyle name="Moeda 2 2 3 2 2 2 5" xfId="14674" xr:uid="{00000000-0005-0000-0000-000020030000}"/>
    <cellStyle name="Moeda 2 2 3 2 2 2 6" xfId="11986" xr:uid="{00000000-0005-0000-0000-000021030000}"/>
    <cellStyle name="Moeda 2 2 3 2 2 2 7" xfId="26386" xr:uid="{00000000-0005-0000-0000-000022030000}"/>
    <cellStyle name="Moeda 2 2 3 2 2 3" xfId="2122" xr:uid="{00000000-0005-0000-0000-000023030000}"/>
    <cellStyle name="Moeda 2 2 3 2 2 3 2" xfId="4786" xr:uid="{00000000-0005-0000-0000-000024030000}"/>
    <cellStyle name="Moeda 2 2 3 2 2 3 2 2" xfId="18130" xr:uid="{00000000-0005-0000-0000-000025030000}"/>
    <cellStyle name="Moeda 2 2 3 2 2 3 3" xfId="7450" xr:uid="{00000000-0005-0000-0000-000026030000}"/>
    <cellStyle name="Moeda 2 2 3 2 2 3 3 2" xfId="20794" xr:uid="{00000000-0005-0000-0000-000027030000}"/>
    <cellStyle name="Moeda 2 2 3 2 2 3 4" xfId="10114" xr:uid="{00000000-0005-0000-0000-000028030000}"/>
    <cellStyle name="Moeda 2 2 3 2 2 3 4 2" xfId="23458" xr:uid="{00000000-0005-0000-0000-000029030000}"/>
    <cellStyle name="Moeda 2 2 3 2 2 3 5" xfId="15466" xr:uid="{00000000-0005-0000-0000-00002A030000}"/>
    <cellStyle name="Moeda 2 2 3 2 2 3 6" xfId="12778" xr:uid="{00000000-0005-0000-0000-00002B030000}"/>
    <cellStyle name="Moeda 2 2 3 2 2 4" xfId="3202" xr:uid="{00000000-0005-0000-0000-00002C030000}"/>
    <cellStyle name="Moeda 2 2 3 2 2 4 2" xfId="16546" xr:uid="{00000000-0005-0000-0000-00002D030000}"/>
    <cellStyle name="Moeda 2 2 3 2 2 5" xfId="5866" xr:uid="{00000000-0005-0000-0000-00002E030000}"/>
    <cellStyle name="Moeda 2 2 3 2 2 5 2" xfId="19210" xr:uid="{00000000-0005-0000-0000-00002F030000}"/>
    <cellStyle name="Moeda 2 2 3 2 2 6" xfId="8530" xr:uid="{00000000-0005-0000-0000-000030030000}"/>
    <cellStyle name="Moeda 2 2 3 2 2 6 2" xfId="21874" xr:uid="{00000000-0005-0000-0000-000031030000}"/>
    <cellStyle name="Moeda 2 2 3 2 2 7" xfId="13882" xr:uid="{00000000-0005-0000-0000-000032030000}"/>
    <cellStyle name="Moeda 2 2 3 2 2 8" xfId="11194" xr:uid="{00000000-0005-0000-0000-000033030000}"/>
    <cellStyle name="Moeda 2 2 3 2 2 9" xfId="25018" xr:uid="{00000000-0005-0000-0000-000034030000}"/>
    <cellStyle name="Moeda 2 2 3 2 3" xfId="706" xr:uid="{00000000-0005-0000-0000-000035030000}"/>
    <cellStyle name="Moeda 2 2 3 2 3 2" xfId="1498" xr:uid="{00000000-0005-0000-0000-000036030000}"/>
    <cellStyle name="Moeda 2 2 3 2 3 2 2" xfId="4162" xr:uid="{00000000-0005-0000-0000-000037030000}"/>
    <cellStyle name="Moeda 2 2 3 2 3 2 2 2" xfId="17506" xr:uid="{00000000-0005-0000-0000-000038030000}"/>
    <cellStyle name="Moeda 2 2 3 2 3 2 3" xfId="6826" xr:uid="{00000000-0005-0000-0000-000039030000}"/>
    <cellStyle name="Moeda 2 2 3 2 3 2 3 2" xfId="20170" xr:uid="{00000000-0005-0000-0000-00003A030000}"/>
    <cellStyle name="Moeda 2 2 3 2 3 2 4" xfId="9490" xr:uid="{00000000-0005-0000-0000-00003B030000}"/>
    <cellStyle name="Moeda 2 2 3 2 3 2 4 2" xfId="22834" xr:uid="{00000000-0005-0000-0000-00003C030000}"/>
    <cellStyle name="Moeda 2 2 3 2 3 2 5" xfId="14842" xr:uid="{00000000-0005-0000-0000-00003D030000}"/>
    <cellStyle name="Moeda 2 2 3 2 3 2 6" xfId="12154" xr:uid="{00000000-0005-0000-0000-00003E030000}"/>
    <cellStyle name="Moeda 2 2 3 2 3 2 7" xfId="26050" xr:uid="{00000000-0005-0000-0000-00003F030000}"/>
    <cellStyle name="Moeda 2 2 3 2 3 3" xfId="2290" xr:uid="{00000000-0005-0000-0000-000040030000}"/>
    <cellStyle name="Moeda 2 2 3 2 3 3 2" xfId="4954" xr:uid="{00000000-0005-0000-0000-000041030000}"/>
    <cellStyle name="Moeda 2 2 3 2 3 3 2 2" xfId="18298" xr:uid="{00000000-0005-0000-0000-000042030000}"/>
    <cellStyle name="Moeda 2 2 3 2 3 3 3" xfId="7618" xr:uid="{00000000-0005-0000-0000-000043030000}"/>
    <cellStyle name="Moeda 2 2 3 2 3 3 3 2" xfId="20962" xr:uid="{00000000-0005-0000-0000-000044030000}"/>
    <cellStyle name="Moeda 2 2 3 2 3 3 4" xfId="10282" xr:uid="{00000000-0005-0000-0000-000045030000}"/>
    <cellStyle name="Moeda 2 2 3 2 3 3 4 2" xfId="23626" xr:uid="{00000000-0005-0000-0000-000046030000}"/>
    <cellStyle name="Moeda 2 2 3 2 3 3 5" xfId="15634" xr:uid="{00000000-0005-0000-0000-000047030000}"/>
    <cellStyle name="Moeda 2 2 3 2 3 3 6" xfId="12946" xr:uid="{00000000-0005-0000-0000-000048030000}"/>
    <cellStyle name="Moeda 2 2 3 2 3 4" xfId="3370" xr:uid="{00000000-0005-0000-0000-000049030000}"/>
    <cellStyle name="Moeda 2 2 3 2 3 4 2" xfId="16714" xr:uid="{00000000-0005-0000-0000-00004A030000}"/>
    <cellStyle name="Moeda 2 2 3 2 3 5" xfId="6034" xr:uid="{00000000-0005-0000-0000-00004B030000}"/>
    <cellStyle name="Moeda 2 2 3 2 3 5 2" xfId="19378" xr:uid="{00000000-0005-0000-0000-00004C030000}"/>
    <cellStyle name="Moeda 2 2 3 2 3 6" xfId="8698" xr:uid="{00000000-0005-0000-0000-00004D030000}"/>
    <cellStyle name="Moeda 2 2 3 2 3 6 2" xfId="22042" xr:uid="{00000000-0005-0000-0000-00004E030000}"/>
    <cellStyle name="Moeda 2 2 3 2 3 7" xfId="14050" xr:uid="{00000000-0005-0000-0000-00004F030000}"/>
    <cellStyle name="Moeda 2 2 3 2 3 8" xfId="11362" xr:uid="{00000000-0005-0000-0000-000050030000}"/>
    <cellStyle name="Moeda 2 2 3 2 3 9" xfId="24682" xr:uid="{00000000-0005-0000-0000-000051030000}"/>
    <cellStyle name="Moeda 2 2 3 2 4" xfId="1066" xr:uid="{00000000-0005-0000-0000-000052030000}"/>
    <cellStyle name="Moeda 2 2 3 2 4 2" xfId="3730" xr:uid="{00000000-0005-0000-0000-000053030000}"/>
    <cellStyle name="Moeda 2 2 3 2 4 2 2" xfId="17074" xr:uid="{00000000-0005-0000-0000-000054030000}"/>
    <cellStyle name="Moeda 2 2 3 2 4 2 3" xfId="26698" xr:uid="{00000000-0005-0000-0000-000055030000}"/>
    <cellStyle name="Moeda 2 2 3 2 4 3" xfId="6394" xr:uid="{00000000-0005-0000-0000-000056030000}"/>
    <cellStyle name="Moeda 2 2 3 2 4 3 2" xfId="19738" xr:uid="{00000000-0005-0000-0000-000057030000}"/>
    <cellStyle name="Moeda 2 2 3 2 4 4" xfId="9058" xr:uid="{00000000-0005-0000-0000-000058030000}"/>
    <cellStyle name="Moeda 2 2 3 2 4 4 2" xfId="22402" xr:uid="{00000000-0005-0000-0000-000059030000}"/>
    <cellStyle name="Moeda 2 2 3 2 4 5" xfId="14410" xr:uid="{00000000-0005-0000-0000-00005A030000}"/>
    <cellStyle name="Moeda 2 2 3 2 4 6" xfId="11722" xr:uid="{00000000-0005-0000-0000-00005B030000}"/>
    <cellStyle name="Moeda 2 2 3 2 4 7" xfId="25330" xr:uid="{00000000-0005-0000-0000-00005C030000}"/>
    <cellStyle name="Moeda 2 2 3 2 5" xfId="1858" xr:uid="{00000000-0005-0000-0000-00005D030000}"/>
    <cellStyle name="Moeda 2 2 3 2 5 2" xfId="4522" xr:uid="{00000000-0005-0000-0000-00005E030000}"/>
    <cellStyle name="Moeda 2 2 3 2 5 2 2" xfId="17866" xr:uid="{00000000-0005-0000-0000-00005F030000}"/>
    <cellStyle name="Moeda 2 2 3 2 5 3" xfId="7186" xr:uid="{00000000-0005-0000-0000-000060030000}"/>
    <cellStyle name="Moeda 2 2 3 2 5 3 2" xfId="20530" xr:uid="{00000000-0005-0000-0000-000061030000}"/>
    <cellStyle name="Moeda 2 2 3 2 5 4" xfId="9850" xr:uid="{00000000-0005-0000-0000-000062030000}"/>
    <cellStyle name="Moeda 2 2 3 2 5 4 2" xfId="23194" xr:uid="{00000000-0005-0000-0000-000063030000}"/>
    <cellStyle name="Moeda 2 2 3 2 5 5" xfId="15202" xr:uid="{00000000-0005-0000-0000-000064030000}"/>
    <cellStyle name="Moeda 2 2 3 2 5 6" xfId="12514" xr:uid="{00000000-0005-0000-0000-000065030000}"/>
    <cellStyle name="Moeda 2 2 3 2 5 7" xfId="25690" xr:uid="{00000000-0005-0000-0000-000066030000}"/>
    <cellStyle name="Moeda 2 2 3 2 6" xfId="2674" xr:uid="{00000000-0005-0000-0000-000067030000}"/>
    <cellStyle name="Moeda 2 2 3 2 6 2" xfId="5338" xr:uid="{00000000-0005-0000-0000-000068030000}"/>
    <cellStyle name="Moeda 2 2 3 2 6 2 2" xfId="18682" xr:uid="{00000000-0005-0000-0000-000069030000}"/>
    <cellStyle name="Moeda 2 2 3 2 6 3" xfId="8002" xr:uid="{00000000-0005-0000-0000-00006A030000}"/>
    <cellStyle name="Moeda 2 2 3 2 6 3 2" xfId="21346" xr:uid="{00000000-0005-0000-0000-00006B030000}"/>
    <cellStyle name="Moeda 2 2 3 2 6 4" xfId="10666" xr:uid="{00000000-0005-0000-0000-00006C030000}"/>
    <cellStyle name="Moeda 2 2 3 2 6 4 2" xfId="24010" xr:uid="{00000000-0005-0000-0000-00006D030000}"/>
    <cellStyle name="Moeda 2 2 3 2 6 5" xfId="16018" xr:uid="{00000000-0005-0000-0000-00006E030000}"/>
    <cellStyle name="Moeda 2 2 3 2 6 6" xfId="13330" xr:uid="{00000000-0005-0000-0000-00006F030000}"/>
    <cellStyle name="Moeda 2 2 3 2 7" xfId="2938" xr:uid="{00000000-0005-0000-0000-000070030000}"/>
    <cellStyle name="Moeda 2 2 3 2 7 2" xfId="16282" xr:uid="{00000000-0005-0000-0000-000071030000}"/>
    <cellStyle name="Moeda 2 2 3 2 8" xfId="5602" xr:uid="{00000000-0005-0000-0000-000072030000}"/>
    <cellStyle name="Moeda 2 2 3 2 8 2" xfId="18946" xr:uid="{00000000-0005-0000-0000-000073030000}"/>
    <cellStyle name="Moeda 2 2 3 2 9" xfId="8266" xr:uid="{00000000-0005-0000-0000-000074030000}"/>
    <cellStyle name="Moeda 2 2 3 2 9 2" xfId="21610" xr:uid="{00000000-0005-0000-0000-000075030000}"/>
    <cellStyle name="Moeda 2 2 3 3" xfId="178" xr:uid="{00000000-0005-0000-0000-000076030000}"/>
    <cellStyle name="Moeda 2 2 3 3 10" xfId="10834" xr:uid="{00000000-0005-0000-0000-000077030000}"/>
    <cellStyle name="Moeda 2 2 3 3 11" xfId="24226" xr:uid="{00000000-0005-0000-0000-000078030000}"/>
    <cellStyle name="Moeda 2 2 3 3 2" xfId="442" xr:uid="{00000000-0005-0000-0000-000079030000}"/>
    <cellStyle name="Moeda 2 2 3 3 2 2" xfId="1234" xr:uid="{00000000-0005-0000-0000-00007A030000}"/>
    <cellStyle name="Moeda 2 2 3 3 2 2 2" xfId="3898" xr:uid="{00000000-0005-0000-0000-00007B030000}"/>
    <cellStyle name="Moeda 2 2 3 3 2 2 2 2" xfId="17242" xr:uid="{00000000-0005-0000-0000-00007C030000}"/>
    <cellStyle name="Moeda 2 2 3 3 2 2 3" xfId="6562" xr:uid="{00000000-0005-0000-0000-00007D030000}"/>
    <cellStyle name="Moeda 2 2 3 3 2 2 3 2" xfId="19906" xr:uid="{00000000-0005-0000-0000-00007E030000}"/>
    <cellStyle name="Moeda 2 2 3 3 2 2 4" xfId="9226" xr:uid="{00000000-0005-0000-0000-00007F030000}"/>
    <cellStyle name="Moeda 2 2 3 3 2 2 4 2" xfId="22570" xr:uid="{00000000-0005-0000-0000-000080030000}"/>
    <cellStyle name="Moeda 2 2 3 3 2 2 5" xfId="14578" xr:uid="{00000000-0005-0000-0000-000081030000}"/>
    <cellStyle name="Moeda 2 2 3 3 2 2 6" xfId="11890" xr:uid="{00000000-0005-0000-0000-000082030000}"/>
    <cellStyle name="Moeda 2 2 3 3 2 2 7" xfId="26290" xr:uid="{00000000-0005-0000-0000-000083030000}"/>
    <cellStyle name="Moeda 2 2 3 3 2 3" xfId="2026" xr:uid="{00000000-0005-0000-0000-000084030000}"/>
    <cellStyle name="Moeda 2 2 3 3 2 3 2" xfId="4690" xr:uid="{00000000-0005-0000-0000-000085030000}"/>
    <cellStyle name="Moeda 2 2 3 3 2 3 2 2" xfId="18034" xr:uid="{00000000-0005-0000-0000-000086030000}"/>
    <cellStyle name="Moeda 2 2 3 3 2 3 3" xfId="7354" xr:uid="{00000000-0005-0000-0000-000087030000}"/>
    <cellStyle name="Moeda 2 2 3 3 2 3 3 2" xfId="20698" xr:uid="{00000000-0005-0000-0000-000088030000}"/>
    <cellStyle name="Moeda 2 2 3 3 2 3 4" xfId="10018" xr:uid="{00000000-0005-0000-0000-000089030000}"/>
    <cellStyle name="Moeda 2 2 3 3 2 3 4 2" xfId="23362" xr:uid="{00000000-0005-0000-0000-00008A030000}"/>
    <cellStyle name="Moeda 2 2 3 3 2 3 5" xfId="15370" xr:uid="{00000000-0005-0000-0000-00008B030000}"/>
    <cellStyle name="Moeda 2 2 3 3 2 3 6" xfId="12682" xr:uid="{00000000-0005-0000-0000-00008C030000}"/>
    <cellStyle name="Moeda 2 2 3 3 2 4" xfId="3106" xr:uid="{00000000-0005-0000-0000-00008D030000}"/>
    <cellStyle name="Moeda 2 2 3 3 2 4 2" xfId="16450" xr:uid="{00000000-0005-0000-0000-00008E030000}"/>
    <cellStyle name="Moeda 2 2 3 3 2 5" xfId="5770" xr:uid="{00000000-0005-0000-0000-00008F030000}"/>
    <cellStyle name="Moeda 2 2 3 3 2 5 2" xfId="19114" xr:uid="{00000000-0005-0000-0000-000090030000}"/>
    <cellStyle name="Moeda 2 2 3 3 2 6" xfId="8434" xr:uid="{00000000-0005-0000-0000-000091030000}"/>
    <cellStyle name="Moeda 2 2 3 3 2 6 2" xfId="21778" xr:uid="{00000000-0005-0000-0000-000092030000}"/>
    <cellStyle name="Moeda 2 2 3 3 2 7" xfId="13786" xr:uid="{00000000-0005-0000-0000-000093030000}"/>
    <cellStyle name="Moeda 2 2 3 3 2 8" xfId="11098" xr:uid="{00000000-0005-0000-0000-000094030000}"/>
    <cellStyle name="Moeda 2 2 3 3 2 9" xfId="24922" xr:uid="{00000000-0005-0000-0000-000095030000}"/>
    <cellStyle name="Moeda 2 2 3 3 3" xfId="970" xr:uid="{00000000-0005-0000-0000-000096030000}"/>
    <cellStyle name="Moeda 2 2 3 3 3 2" xfId="3634" xr:uid="{00000000-0005-0000-0000-000097030000}"/>
    <cellStyle name="Moeda 2 2 3 3 3 2 2" xfId="16978" xr:uid="{00000000-0005-0000-0000-000098030000}"/>
    <cellStyle name="Moeda 2 2 3 3 3 2 3" xfId="25954" xr:uid="{00000000-0005-0000-0000-000099030000}"/>
    <cellStyle name="Moeda 2 2 3 3 3 3" xfId="6298" xr:uid="{00000000-0005-0000-0000-00009A030000}"/>
    <cellStyle name="Moeda 2 2 3 3 3 3 2" xfId="19642" xr:uid="{00000000-0005-0000-0000-00009B030000}"/>
    <cellStyle name="Moeda 2 2 3 3 3 4" xfId="8962" xr:uid="{00000000-0005-0000-0000-00009C030000}"/>
    <cellStyle name="Moeda 2 2 3 3 3 4 2" xfId="22306" xr:uid="{00000000-0005-0000-0000-00009D030000}"/>
    <cellStyle name="Moeda 2 2 3 3 3 5" xfId="14314" xr:uid="{00000000-0005-0000-0000-00009E030000}"/>
    <cellStyle name="Moeda 2 2 3 3 3 6" xfId="11626" xr:uid="{00000000-0005-0000-0000-00009F030000}"/>
    <cellStyle name="Moeda 2 2 3 3 3 7" xfId="24586" xr:uid="{00000000-0005-0000-0000-0000A0030000}"/>
    <cellStyle name="Moeda 2 2 3 3 4" xfId="1762" xr:uid="{00000000-0005-0000-0000-0000A1030000}"/>
    <cellStyle name="Moeda 2 2 3 3 4 2" xfId="4426" xr:uid="{00000000-0005-0000-0000-0000A2030000}"/>
    <cellStyle name="Moeda 2 2 3 3 4 2 2" xfId="17770" xr:uid="{00000000-0005-0000-0000-0000A3030000}"/>
    <cellStyle name="Moeda 2 2 3 3 4 2 3" xfId="26602" xr:uid="{00000000-0005-0000-0000-0000A4030000}"/>
    <cellStyle name="Moeda 2 2 3 3 4 3" xfId="7090" xr:uid="{00000000-0005-0000-0000-0000A5030000}"/>
    <cellStyle name="Moeda 2 2 3 3 4 3 2" xfId="20434" xr:uid="{00000000-0005-0000-0000-0000A6030000}"/>
    <cellStyle name="Moeda 2 2 3 3 4 4" xfId="9754" xr:uid="{00000000-0005-0000-0000-0000A7030000}"/>
    <cellStyle name="Moeda 2 2 3 3 4 4 2" xfId="23098" xr:uid="{00000000-0005-0000-0000-0000A8030000}"/>
    <cellStyle name="Moeda 2 2 3 3 4 5" xfId="15106" xr:uid="{00000000-0005-0000-0000-0000A9030000}"/>
    <cellStyle name="Moeda 2 2 3 3 4 6" xfId="12418" xr:uid="{00000000-0005-0000-0000-0000AA030000}"/>
    <cellStyle name="Moeda 2 2 3 3 4 7" xfId="25234" xr:uid="{00000000-0005-0000-0000-0000AB030000}"/>
    <cellStyle name="Moeda 2 2 3 3 5" xfId="2578" xr:uid="{00000000-0005-0000-0000-0000AC030000}"/>
    <cellStyle name="Moeda 2 2 3 3 5 2" xfId="5242" xr:uid="{00000000-0005-0000-0000-0000AD030000}"/>
    <cellStyle name="Moeda 2 2 3 3 5 2 2" xfId="18586" xr:uid="{00000000-0005-0000-0000-0000AE030000}"/>
    <cellStyle name="Moeda 2 2 3 3 5 3" xfId="7906" xr:uid="{00000000-0005-0000-0000-0000AF030000}"/>
    <cellStyle name="Moeda 2 2 3 3 5 3 2" xfId="21250" xr:uid="{00000000-0005-0000-0000-0000B0030000}"/>
    <cellStyle name="Moeda 2 2 3 3 5 4" xfId="10570" xr:uid="{00000000-0005-0000-0000-0000B1030000}"/>
    <cellStyle name="Moeda 2 2 3 3 5 4 2" xfId="23914" xr:uid="{00000000-0005-0000-0000-0000B2030000}"/>
    <cellStyle name="Moeda 2 2 3 3 5 5" xfId="15922" xr:uid="{00000000-0005-0000-0000-0000B3030000}"/>
    <cellStyle name="Moeda 2 2 3 3 5 6" xfId="13234" xr:uid="{00000000-0005-0000-0000-0000B4030000}"/>
    <cellStyle name="Moeda 2 2 3 3 5 7" xfId="25594" xr:uid="{00000000-0005-0000-0000-0000B5030000}"/>
    <cellStyle name="Moeda 2 2 3 3 6" xfId="2842" xr:uid="{00000000-0005-0000-0000-0000B6030000}"/>
    <cellStyle name="Moeda 2 2 3 3 6 2" xfId="16186" xr:uid="{00000000-0005-0000-0000-0000B7030000}"/>
    <cellStyle name="Moeda 2 2 3 3 7" xfId="5506" xr:uid="{00000000-0005-0000-0000-0000B8030000}"/>
    <cellStyle name="Moeda 2 2 3 3 7 2" xfId="18850" xr:uid="{00000000-0005-0000-0000-0000B9030000}"/>
    <cellStyle name="Moeda 2 2 3 3 8" xfId="8170" xr:uid="{00000000-0005-0000-0000-0000BA030000}"/>
    <cellStyle name="Moeda 2 2 3 3 8 2" xfId="21514" xr:uid="{00000000-0005-0000-0000-0000BB030000}"/>
    <cellStyle name="Moeda 2 2 3 3 9" xfId="13522" xr:uid="{00000000-0005-0000-0000-0000BC030000}"/>
    <cellStyle name="Moeda 2 2 3 4" xfId="370" xr:uid="{00000000-0005-0000-0000-0000BD030000}"/>
    <cellStyle name="Moeda 2 2 3 4 2" xfId="1162" xr:uid="{00000000-0005-0000-0000-0000BE030000}"/>
    <cellStyle name="Moeda 2 2 3 4 2 2" xfId="3826" xr:uid="{00000000-0005-0000-0000-0000BF030000}"/>
    <cellStyle name="Moeda 2 2 3 4 2 2 2" xfId="17170" xr:uid="{00000000-0005-0000-0000-0000C0030000}"/>
    <cellStyle name="Moeda 2 2 3 4 2 3" xfId="6490" xr:uid="{00000000-0005-0000-0000-0000C1030000}"/>
    <cellStyle name="Moeda 2 2 3 4 2 3 2" xfId="19834" xr:uid="{00000000-0005-0000-0000-0000C2030000}"/>
    <cellStyle name="Moeda 2 2 3 4 2 4" xfId="9154" xr:uid="{00000000-0005-0000-0000-0000C3030000}"/>
    <cellStyle name="Moeda 2 2 3 4 2 4 2" xfId="22498" xr:uid="{00000000-0005-0000-0000-0000C4030000}"/>
    <cellStyle name="Moeda 2 2 3 4 2 5" xfId="14506" xr:uid="{00000000-0005-0000-0000-0000C5030000}"/>
    <cellStyle name="Moeda 2 2 3 4 2 6" xfId="11818" xr:uid="{00000000-0005-0000-0000-0000C6030000}"/>
    <cellStyle name="Moeda 2 2 3 4 2 7" xfId="26218" xr:uid="{00000000-0005-0000-0000-0000C7030000}"/>
    <cellStyle name="Moeda 2 2 3 4 3" xfId="1954" xr:uid="{00000000-0005-0000-0000-0000C8030000}"/>
    <cellStyle name="Moeda 2 2 3 4 3 2" xfId="4618" xr:uid="{00000000-0005-0000-0000-0000C9030000}"/>
    <cellStyle name="Moeda 2 2 3 4 3 2 2" xfId="17962" xr:uid="{00000000-0005-0000-0000-0000CA030000}"/>
    <cellStyle name="Moeda 2 2 3 4 3 3" xfId="7282" xr:uid="{00000000-0005-0000-0000-0000CB030000}"/>
    <cellStyle name="Moeda 2 2 3 4 3 3 2" xfId="20626" xr:uid="{00000000-0005-0000-0000-0000CC030000}"/>
    <cellStyle name="Moeda 2 2 3 4 3 4" xfId="9946" xr:uid="{00000000-0005-0000-0000-0000CD030000}"/>
    <cellStyle name="Moeda 2 2 3 4 3 4 2" xfId="23290" xr:uid="{00000000-0005-0000-0000-0000CE030000}"/>
    <cellStyle name="Moeda 2 2 3 4 3 5" xfId="15298" xr:uid="{00000000-0005-0000-0000-0000CF030000}"/>
    <cellStyle name="Moeda 2 2 3 4 3 6" xfId="12610" xr:uid="{00000000-0005-0000-0000-0000D0030000}"/>
    <cellStyle name="Moeda 2 2 3 4 4" xfId="3034" xr:uid="{00000000-0005-0000-0000-0000D1030000}"/>
    <cellStyle name="Moeda 2 2 3 4 4 2" xfId="16378" xr:uid="{00000000-0005-0000-0000-0000D2030000}"/>
    <cellStyle name="Moeda 2 2 3 4 5" xfId="5698" xr:uid="{00000000-0005-0000-0000-0000D3030000}"/>
    <cellStyle name="Moeda 2 2 3 4 5 2" xfId="19042" xr:uid="{00000000-0005-0000-0000-0000D4030000}"/>
    <cellStyle name="Moeda 2 2 3 4 6" xfId="8362" xr:uid="{00000000-0005-0000-0000-0000D5030000}"/>
    <cellStyle name="Moeda 2 2 3 4 6 2" xfId="21706" xr:uid="{00000000-0005-0000-0000-0000D6030000}"/>
    <cellStyle name="Moeda 2 2 3 4 7" xfId="13714" xr:uid="{00000000-0005-0000-0000-0000D7030000}"/>
    <cellStyle name="Moeda 2 2 3 4 8" xfId="11026" xr:uid="{00000000-0005-0000-0000-0000D8030000}"/>
    <cellStyle name="Moeda 2 2 3 4 9" xfId="24850" xr:uid="{00000000-0005-0000-0000-0000D9030000}"/>
    <cellStyle name="Moeda 2 2 3 5" xfId="634" xr:uid="{00000000-0005-0000-0000-0000DA030000}"/>
    <cellStyle name="Moeda 2 2 3 5 2" xfId="1426" xr:uid="{00000000-0005-0000-0000-0000DB030000}"/>
    <cellStyle name="Moeda 2 2 3 5 2 2" xfId="4090" xr:uid="{00000000-0005-0000-0000-0000DC030000}"/>
    <cellStyle name="Moeda 2 2 3 5 2 2 2" xfId="17434" xr:uid="{00000000-0005-0000-0000-0000DD030000}"/>
    <cellStyle name="Moeda 2 2 3 5 2 3" xfId="6754" xr:uid="{00000000-0005-0000-0000-0000DE030000}"/>
    <cellStyle name="Moeda 2 2 3 5 2 3 2" xfId="20098" xr:uid="{00000000-0005-0000-0000-0000DF030000}"/>
    <cellStyle name="Moeda 2 2 3 5 2 4" xfId="9418" xr:uid="{00000000-0005-0000-0000-0000E0030000}"/>
    <cellStyle name="Moeda 2 2 3 5 2 4 2" xfId="22762" xr:uid="{00000000-0005-0000-0000-0000E1030000}"/>
    <cellStyle name="Moeda 2 2 3 5 2 5" xfId="14770" xr:uid="{00000000-0005-0000-0000-0000E2030000}"/>
    <cellStyle name="Moeda 2 2 3 5 2 6" xfId="12082" xr:uid="{00000000-0005-0000-0000-0000E3030000}"/>
    <cellStyle name="Moeda 2 2 3 5 2 7" xfId="25882" xr:uid="{00000000-0005-0000-0000-0000E4030000}"/>
    <cellStyle name="Moeda 2 2 3 5 3" xfId="2218" xr:uid="{00000000-0005-0000-0000-0000E5030000}"/>
    <cellStyle name="Moeda 2 2 3 5 3 2" xfId="4882" xr:uid="{00000000-0005-0000-0000-0000E6030000}"/>
    <cellStyle name="Moeda 2 2 3 5 3 2 2" xfId="18226" xr:uid="{00000000-0005-0000-0000-0000E7030000}"/>
    <cellStyle name="Moeda 2 2 3 5 3 3" xfId="7546" xr:uid="{00000000-0005-0000-0000-0000E8030000}"/>
    <cellStyle name="Moeda 2 2 3 5 3 3 2" xfId="20890" xr:uid="{00000000-0005-0000-0000-0000E9030000}"/>
    <cellStyle name="Moeda 2 2 3 5 3 4" xfId="10210" xr:uid="{00000000-0005-0000-0000-0000EA030000}"/>
    <cellStyle name="Moeda 2 2 3 5 3 4 2" xfId="23554" xr:uid="{00000000-0005-0000-0000-0000EB030000}"/>
    <cellStyle name="Moeda 2 2 3 5 3 5" xfId="15562" xr:uid="{00000000-0005-0000-0000-0000EC030000}"/>
    <cellStyle name="Moeda 2 2 3 5 3 6" xfId="12874" xr:uid="{00000000-0005-0000-0000-0000ED030000}"/>
    <cellStyle name="Moeda 2 2 3 5 4" xfId="3298" xr:uid="{00000000-0005-0000-0000-0000EE030000}"/>
    <cellStyle name="Moeda 2 2 3 5 4 2" xfId="16642" xr:uid="{00000000-0005-0000-0000-0000EF030000}"/>
    <cellStyle name="Moeda 2 2 3 5 5" xfId="5962" xr:uid="{00000000-0005-0000-0000-0000F0030000}"/>
    <cellStyle name="Moeda 2 2 3 5 5 2" xfId="19306" xr:uid="{00000000-0005-0000-0000-0000F1030000}"/>
    <cellStyle name="Moeda 2 2 3 5 6" xfId="8626" xr:uid="{00000000-0005-0000-0000-0000F2030000}"/>
    <cellStyle name="Moeda 2 2 3 5 6 2" xfId="21970" xr:uid="{00000000-0005-0000-0000-0000F3030000}"/>
    <cellStyle name="Moeda 2 2 3 5 7" xfId="13978" xr:uid="{00000000-0005-0000-0000-0000F4030000}"/>
    <cellStyle name="Moeda 2 2 3 5 8" xfId="11290" xr:uid="{00000000-0005-0000-0000-0000F5030000}"/>
    <cellStyle name="Moeda 2 2 3 5 9" xfId="24514" xr:uid="{00000000-0005-0000-0000-0000F6030000}"/>
    <cellStyle name="Moeda 2 2 3 6" xfId="898" xr:uid="{00000000-0005-0000-0000-0000F7030000}"/>
    <cellStyle name="Moeda 2 2 3 6 2" xfId="3562" xr:uid="{00000000-0005-0000-0000-0000F8030000}"/>
    <cellStyle name="Moeda 2 2 3 6 2 2" xfId="16906" xr:uid="{00000000-0005-0000-0000-0000F9030000}"/>
    <cellStyle name="Moeda 2 2 3 6 2 3" xfId="26530" xr:uid="{00000000-0005-0000-0000-0000FA030000}"/>
    <cellStyle name="Moeda 2 2 3 6 3" xfId="6226" xr:uid="{00000000-0005-0000-0000-0000FB030000}"/>
    <cellStyle name="Moeda 2 2 3 6 3 2" xfId="19570" xr:uid="{00000000-0005-0000-0000-0000FC030000}"/>
    <cellStyle name="Moeda 2 2 3 6 4" xfId="8890" xr:uid="{00000000-0005-0000-0000-0000FD030000}"/>
    <cellStyle name="Moeda 2 2 3 6 4 2" xfId="22234" xr:uid="{00000000-0005-0000-0000-0000FE030000}"/>
    <cellStyle name="Moeda 2 2 3 6 5" xfId="14242" xr:uid="{00000000-0005-0000-0000-0000FF030000}"/>
    <cellStyle name="Moeda 2 2 3 6 6" xfId="11554" xr:uid="{00000000-0005-0000-0000-000000040000}"/>
    <cellStyle name="Moeda 2 2 3 6 7" xfId="25162" xr:uid="{00000000-0005-0000-0000-000001040000}"/>
    <cellStyle name="Moeda 2 2 3 7" xfId="1690" xr:uid="{00000000-0005-0000-0000-000002040000}"/>
    <cellStyle name="Moeda 2 2 3 7 2" xfId="4354" xr:uid="{00000000-0005-0000-0000-000003040000}"/>
    <cellStyle name="Moeda 2 2 3 7 2 2" xfId="17698" xr:uid="{00000000-0005-0000-0000-000004040000}"/>
    <cellStyle name="Moeda 2 2 3 7 3" xfId="7018" xr:uid="{00000000-0005-0000-0000-000005040000}"/>
    <cellStyle name="Moeda 2 2 3 7 3 2" xfId="20362" xr:uid="{00000000-0005-0000-0000-000006040000}"/>
    <cellStyle name="Moeda 2 2 3 7 4" xfId="9682" xr:uid="{00000000-0005-0000-0000-000007040000}"/>
    <cellStyle name="Moeda 2 2 3 7 4 2" xfId="23026" xr:uid="{00000000-0005-0000-0000-000008040000}"/>
    <cellStyle name="Moeda 2 2 3 7 5" xfId="15034" xr:uid="{00000000-0005-0000-0000-000009040000}"/>
    <cellStyle name="Moeda 2 2 3 7 6" xfId="12346" xr:uid="{00000000-0005-0000-0000-00000A040000}"/>
    <cellStyle name="Moeda 2 2 3 7 7" xfId="25522" xr:uid="{00000000-0005-0000-0000-00000B040000}"/>
    <cellStyle name="Moeda 2 2 3 8" xfId="2506" xr:uid="{00000000-0005-0000-0000-00000C040000}"/>
    <cellStyle name="Moeda 2 2 3 8 2" xfId="5170" xr:uid="{00000000-0005-0000-0000-00000D040000}"/>
    <cellStyle name="Moeda 2 2 3 8 2 2" xfId="18514" xr:uid="{00000000-0005-0000-0000-00000E040000}"/>
    <cellStyle name="Moeda 2 2 3 8 3" xfId="7834" xr:uid="{00000000-0005-0000-0000-00000F040000}"/>
    <cellStyle name="Moeda 2 2 3 8 3 2" xfId="21178" xr:uid="{00000000-0005-0000-0000-000010040000}"/>
    <cellStyle name="Moeda 2 2 3 8 4" xfId="10498" xr:uid="{00000000-0005-0000-0000-000011040000}"/>
    <cellStyle name="Moeda 2 2 3 8 4 2" xfId="23842" xr:uid="{00000000-0005-0000-0000-000012040000}"/>
    <cellStyle name="Moeda 2 2 3 8 5" xfId="15850" xr:uid="{00000000-0005-0000-0000-000013040000}"/>
    <cellStyle name="Moeda 2 2 3 8 6" xfId="13162" xr:uid="{00000000-0005-0000-0000-000014040000}"/>
    <cellStyle name="Moeda 2 2 3 9" xfId="2770" xr:uid="{00000000-0005-0000-0000-000015040000}"/>
    <cellStyle name="Moeda 2 2 3 9 2" xfId="16114" xr:uid="{00000000-0005-0000-0000-000016040000}"/>
    <cellStyle name="Moeda 2 2 4" xfId="226" xr:uid="{00000000-0005-0000-0000-000017040000}"/>
    <cellStyle name="Moeda 2 2 4 10" xfId="13570" xr:uid="{00000000-0005-0000-0000-000018040000}"/>
    <cellStyle name="Moeda 2 2 4 11" xfId="10882" xr:uid="{00000000-0005-0000-0000-000019040000}"/>
    <cellStyle name="Moeda 2 2 4 12" xfId="24274" xr:uid="{00000000-0005-0000-0000-00001A040000}"/>
    <cellStyle name="Moeda 2 2 4 2" xfId="490" xr:uid="{00000000-0005-0000-0000-00001B040000}"/>
    <cellStyle name="Moeda 2 2 4 2 2" xfId="1282" xr:uid="{00000000-0005-0000-0000-00001C040000}"/>
    <cellStyle name="Moeda 2 2 4 2 2 2" xfId="3946" xr:uid="{00000000-0005-0000-0000-00001D040000}"/>
    <cellStyle name="Moeda 2 2 4 2 2 2 2" xfId="17290" xr:uid="{00000000-0005-0000-0000-00001E040000}"/>
    <cellStyle name="Moeda 2 2 4 2 2 3" xfId="6610" xr:uid="{00000000-0005-0000-0000-00001F040000}"/>
    <cellStyle name="Moeda 2 2 4 2 2 3 2" xfId="19954" xr:uid="{00000000-0005-0000-0000-000020040000}"/>
    <cellStyle name="Moeda 2 2 4 2 2 4" xfId="9274" xr:uid="{00000000-0005-0000-0000-000021040000}"/>
    <cellStyle name="Moeda 2 2 4 2 2 4 2" xfId="22618" xr:uid="{00000000-0005-0000-0000-000022040000}"/>
    <cellStyle name="Moeda 2 2 4 2 2 5" xfId="14626" xr:uid="{00000000-0005-0000-0000-000023040000}"/>
    <cellStyle name="Moeda 2 2 4 2 2 6" xfId="11938" xr:uid="{00000000-0005-0000-0000-000024040000}"/>
    <cellStyle name="Moeda 2 2 4 2 2 7" xfId="26338" xr:uid="{00000000-0005-0000-0000-000025040000}"/>
    <cellStyle name="Moeda 2 2 4 2 3" xfId="2074" xr:uid="{00000000-0005-0000-0000-000026040000}"/>
    <cellStyle name="Moeda 2 2 4 2 3 2" xfId="4738" xr:uid="{00000000-0005-0000-0000-000027040000}"/>
    <cellStyle name="Moeda 2 2 4 2 3 2 2" xfId="18082" xr:uid="{00000000-0005-0000-0000-000028040000}"/>
    <cellStyle name="Moeda 2 2 4 2 3 3" xfId="7402" xr:uid="{00000000-0005-0000-0000-000029040000}"/>
    <cellStyle name="Moeda 2 2 4 2 3 3 2" xfId="20746" xr:uid="{00000000-0005-0000-0000-00002A040000}"/>
    <cellStyle name="Moeda 2 2 4 2 3 4" xfId="10066" xr:uid="{00000000-0005-0000-0000-00002B040000}"/>
    <cellStyle name="Moeda 2 2 4 2 3 4 2" xfId="23410" xr:uid="{00000000-0005-0000-0000-00002C040000}"/>
    <cellStyle name="Moeda 2 2 4 2 3 5" xfId="15418" xr:uid="{00000000-0005-0000-0000-00002D040000}"/>
    <cellStyle name="Moeda 2 2 4 2 3 6" xfId="12730" xr:uid="{00000000-0005-0000-0000-00002E040000}"/>
    <cellStyle name="Moeda 2 2 4 2 4" xfId="3154" xr:uid="{00000000-0005-0000-0000-00002F040000}"/>
    <cellStyle name="Moeda 2 2 4 2 4 2" xfId="16498" xr:uid="{00000000-0005-0000-0000-000030040000}"/>
    <cellStyle name="Moeda 2 2 4 2 5" xfId="5818" xr:uid="{00000000-0005-0000-0000-000031040000}"/>
    <cellStyle name="Moeda 2 2 4 2 5 2" xfId="19162" xr:uid="{00000000-0005-0000-0000-000032040000}"/>
    <cellStyle name="Moeda 2 2 4 2 6" xfId="8482" xr:uid="{00000000-0005-0000-0000-000033040000}"/>
    <cellStyle name="Moeda 2 2 4 2 6 2" xfId="21826" xr:uid="{00000000-0005-0000-0000-000034040000}"/>
    <cellStyle name="Moeda 2 2 4 2 7" xfId="13834" xr:uid="{00000000-0005-0000-0000-000035040000}"/>
    <cellStyle name="Moeda 2 2 4 2 8" xfId="11146" xr:uid="{00000000-0005-0000-0000-000036040000}"/>
    <cellStyle name="Moeda 2 2 4 2 9" xfId="24970" xr:uid="{00000000-0005-0000-0000-000037040000}"/>
    <cellStyle name="Moeda 2 2 4 3" xfId="658" xr:uid="{00000000-0005-0000-0000-000038040000}"/>
    <cellStyle name="Moeda 2 2 4 3 2" xfId="1450" xr:uid="{00000000-0005-0000-0000-000039040000}"/>
    <cellStyle name="Moeda 2 2 4 3 2 2" xfId="4114" xr:uid="{00000000-0005-0000-0000-00003A040000}"/>
    <cellStyle name="Moeda 2 2 4 3 2 2 2" xfId="17458" xr:uid="{00000000-0005-0000-0000-00003B040000}"/>
    <cellStyle name="Moeda 2 2 4 3 2 3" xfId="6778" xr:uid="{00000000-0005-0000-0000-00003C040000}"/>
    <cellStyle name="Moeda 2 2 4 3 2 3 2" xfId="20122" xr:uid="{00000000-0005-0000-0000-00003D040000}"/>
    <cellStyle name="Moeda 2 2 4 3 2 4" xfId="9442" xr:uid="{00000000-0005-0000-0000-00003E040000}"/>
    <cellStyle name="Moeda 2 2 4 3 2 4 2" xfId="22786" xr:uid="{00000000-0005-0000-0000-00003F040000}"/>
    <cellStyle name="Moeda 2 2 4 3 2 5" xfId="14794" xr:uid="{00000000-0005-0000-0000-000040040000}"/>
    <cellStyle name="Moeda 2 2 4 3 2 6" xfId="12106" xr:uid="{00000000-0005-0000-0000-000041040000}"/>
    <cellStyle name="Moeda 2 2 4 3 2 7" xfId="26002" xr:uid="{00000000-0005-0000-0000-000042040000}"/>
    <cellStyle name="Moeda 2 2 4 3 3" xfId="2242" xr:uid="{00000000-0005-0000-0000-000043040000}"/>
    <cellStyle name="Moeda 2 2 4 3 3 2" xfId="4906" xr:uid="{00000000-0005-0000-0000-000044040000}"/>
    <cellStyle name="Moeda 2 2 4 3 3 2 2" xfId="18250" xr:uid="{00000000-0005-0000-0000-000045040000}"/>
    <cellStyle name="Moeda 2 2 4 3 3 3" xfId="7570" xr:uid="{00000000-0005-0000-0000-000046040000}"/>
    <cellStyle name="Moeda 2 2 4 3 3 3 2" xfId="20914" xr:uid="{00000000-0005-0000-0000-000047040000}"/>
    <cellStyle name="Moeda 2 2 4 3 3 4" xfId="10234" xr:uid="{00000000-0005-0000-0000-000048040000}"/>
    <cellStyle name="Moeda 2 2 4 3 3 4 2" xfId="23578" xr:uid="{00000000-0005-0000-0000-000049040000}"/>
    <cellStyle name="Moeda 2 2 4 3 3 5" xfId="15586" xr:uid="{00000000-0005-0000-0000-00004A040000}"/>
    <cellStyle name="Moeda 2 2 4 3 3 6" xfId="12898" xr:uid="{00000000-0005-0000-0000-00004B040000}"/>
    <cellStyle name="Moeda 2 2 4 3 4" xfId="3322" xr:uid="{00000000-0005-0000-0000-00004C040000}"/>
    <cellStyle name="Moeda 2 2 4 3 4 2" xfId="16666" xr:uid="{00000000-0005-0000-0000-00004D040000}"/>
    <cellStyle name="Moeda 2 2 4 3 5" xfId="5986" xr:uid="{00000000-0005-0000-0000-00004E040000}"/>
    <cellStyle name="Moeda 2 2 4 3 5 2" xfId="19330" xr:uid="{00000000-0005-0000-0000-00004F040000}"/>
    <cellStyle name="Moeda 2 2 4 3 6" xfId="8650" xr:uid="{00000000-0005-0000-0000-000050040000}"/>
    <cellStyle name="Moeda 2 2 4 3 6 2" xfId="21994" xr:uid="{00000000-0005-0000-0000-000051040000}"/>
    <cellStyle name="Moeda 2 2 4 3 7" xfId="14002" xr:uid="{00000000-0005-0000-0000-000052040000}"/>
    <cellStyle name="Moeda 2 2 4 3 8" xfId="11314" xr:uid="{00000000-0005-0000-0000-000053040000}"/>
    <cellStyle name="Moeda 2 2 4 3 9" xfId="24634" xr:uid="{00000000-0005-0000-0000-000054040000}"/>
    <cellStyle name="Moeda 2 2 4 4" xfId="1018" xr:uid="{00000000-0005-0000-0000-000055040000}"/>
    <cellStyle name="Moeda 2 2 4 4 2" xfId="3682" xr:uid="{00000000-0005-0000-0000-000056040000}"/>
    <cellStyle name="Moeda 2 2 4 4 2 2" xfId="17026" xr:uid="{00000000-0005-0000-0000-000057040000}"/>
    <cellStyle name="Moeda 2 2 4 4 2 3" xfId="26650" xr:uid="{00000000-0005-0000-0000-000058040000}"/>
    <cellStyle name="Moeda 2 2 4 4 3" xfId="6346" xr:uid="{00000000-0005-0000-0000-000059040000}"/>
    <cellStyle name="Moeda 2 2 4 4 3 2" xfId="19690" xr:uid="{00000000-0005-0000-0000-00005A040000}"/>
    <cellStyle name="Moeda 2 2 4 4 4" xfId="9010" xr:uid="{00000000-0005-0000-0000-00005B040000}"/>
    <cellStyle name="Moeda 2 2 4 4 4 2" xfId="22354" xr:uid="{00000000-0005-0000-0000-00005C040000}"/>
    <cellStyle name="Moeda 2 2 4 4 5" xfId="14362" xr:uid="{00000000-0005-0000-0000-00005D040000}"/>
    <cellStyle name="Moeda 2 2 4 4 6" xfId="11674" xr:uid="{00000000-0005-0000-0000-00005E040000}"/>
    <cellStyle name="Moeda 2 2 4 4 7" xfId="25282" xr:uid="{00000000-0005-0000-0000-00005F040000}"/>
    <cellStyle name="Moeda 2 2 4 5" xfId="1810" xr:uid="{00000000-0005-0000-0000-000060040000}"/>
    <cellStyle name="Moeda 2 2 4 5 2" xfId="4474" xr:uid="{00000000-0005-0000-0000-000061040000}"/>
    <cellStyle name="Moeda 2 2 4 5 2 2" xfId="17818" xr:uid="{00000000-0005-0000-0000-000062040000}"/>
    <cellStyle name="Moeda 2 2 4 5 3" xfId="7138" xr:uid="{00000000-0005-0000-0000-000063040000}"/>
    <cellStyle name="Moeda 2 2 4 5 3 2" xfId="20482" xr:uid="{00000000-0005-0000-0000-000064040000}"/>
    <cellStyle name="Moeda 2 2 4 5 4" xfId="9802" xr:uid="{00000000-0005-0000-0000-000065040000}"/>
    <cellStyle name="Moeda 2 2 4 5 4 2" xfId="23146" xr:uid="{00000000-0005-0000-0000-000066040000}"/>
    <cellStyle name="Moeda 2 2 4 5 5" xfId="15154" xr:uid="{00000000-0005-0000-0000-000067040000}"/>
    <cellStyle name="Moeda 2 2 4 5 6" xfId="12466" xr:uid="{00000000-0005-0000-0000-000068040000}"/>
    <cellStyle name="Moeda 2 2 4 5 7" xfId="25642" xr:uid="{00000000-0005-0000-0000-000069040000}"/>
    <cellStyle name="Moeda 2 2 4 6" xfId="2626" xr:uid="{00000000-0005-0000-0000-00006A040000}"/>
    <cellStyle name="Moeda 2 2 4 6 2" xfId="5290" xr:uid="{00000000-0005-0000-0000-00006B040000}"/>
    <cellStyle name="Moeda 2 2 4 6 2 2" xfId="18634" xr:uid="{00000000-0005-0000-0000-00006C040000}"/>
    <cellStyle name="Moeda 2 2 4 6 3" xfId="7954" xr:uid="{00000000-0005-0000-0000-00006D040000}"/>
    <cellStyle name="Moeda 2 2 4 6 3 2" xfId="21298" xr:uid="{00000000-0005-0000-0000-00006E040000}"/>
    <cellStyle name="Moeda 2 2 4 6 4" xfId="10618" xr:uid="{00000000-0005-0000-0000-00006F040000}"/>
    <cellStyle name="Moeda 2 2 4 6 4 2" xfId="23962" xr:uid="{00000000-0005-0000-0000-000070040000}"/>
    <cellStyle name="Moeda 2 2 4 6 5" xfId="15970" xr:uid="{00000000-0005-0000-0000-000071040000}"/>
    <cellStyle name="Moeda 2 2 4 6 6" xfId="13282" xr:uid="{00000000-0005-0000-0000-000072040000}"/>
    <cellStyle name="Moeda 2 2 4 7" xfId="2890" xr:uid="{00000000-0005-0000-0000-000073040000}"/>
    <cellStyle name="Moeda 2 2 4 7 2" xfId="16234" xr:uid="{00000000-0005-0000-0000-000074040000}"/>
    <cellStyle name="Moeda 2 2 4 8" xfId="5554" xr:uid="{00000000-0005-0000-0000-000075040000}"/>
    <cellStyle name="Moeda 2 2 4 8 2" xfId="18898" xr:uid="{00000000-0005-0000-0000-000076040000}"/>
    <cellStyle name="Moeda 2 2 4 9" xfId="8218" xr:uid="{00000000-0005-0000-0000-000077040000}"/>
    <cellStyle name="Moeda 2 2 4 9 2" xfId="21562" xr:uid="{00000000-0005-0000-0000-000078040000}"/>
    <cellStyle name="Moeda 2 2 5" xfId="154" xr:uid="{00000000-0005-0000-0000-000079040000}"/>
    <cellStyle name="Moeda 2 2 5 10" xfId="10810" xr:uid="{00000000-0005-0000-0000-00007A040000}"/>
    <cellStyle name="Moeda 2 2 5 11" xfId="24202" xr:uid="{00000000-0005-0000-0000-00007B040000}"/>
    <cellStyle name="Moeda 2 2 5 2" xfId="418" xr:uid="{00000000-0005-0000-0000-00007C040000}"/>
    <cellStyle name="Moeda 2 2 5 2 2" xfId="1210" xr:uid="{00000000-0005-0000-0000-00007D040000}"/>
    <cellStyle name="Moeda 2 2 5 2 2 2" xfId="3874" xr:uid="{00000000-0005-0000-0000-00007E040000}"/>
    <cellStyle name="Moeda 2 2 5 2 2 2 2" xfId="17218" xr:uid="{00000000-0005-0000-0000-00007F040000}"/>
    <cellStyle name="Moeda 2 2 5 2 2 3" xfId="6538" xr:uid="{00000000-0005-0000-0000-000080040000}"/>
    <cellStyle name="Moeda 2 2 5 2 2 3 2" xfId="19882" xr:uid="{00000000-0005-0000-0000-000081040000}"/>
    <cellStyle name="Moeda 2 2 5 2 2 4" xfId="9202" xr:uid="{00000000-0005-0000-0000-000082040000}"/>
    <cellStyle name="Moeda 2 2 5 2 2 4 2" xfId="22546" xr:uid="{00000000-0005-0000-0000-000083040000}"/>
    <cellStyle name="Moeda 2 2 5 2 2 5" xfId="14554" xr:uid="{00000000-0005-0000-0000-000084040000}"/>
    <cellStyle name="Moeda 2 2 5 2 2 6" xfId="11866" xr:uid="{00000000-0005-0000-0000-000085040000}"/>
    <cellStyle name="Moeda 2 2 5 2 2 7" xfId="26266" xr:uid="{00000000-0005-0000-0000-000086040000}"/>
    <cellStyle name="Moeda 2 2 5 2 3" xfId="2002" xr:uid="{00000000-0005-0000-0000-000087040000}"/>
    <cellStyle name="Moeda 2 2 5 2 3 2" xfId="4666" xr:uid="{00000000-0005-0000-0000-000088040000}"/>
    <cellStyle name="Moeda 2 2 5 2 3 2 2" xfId="18010" xr:uid="{00000000-0005-0000-0000-000089040000}"/>
    <cellStyle name="Moeda 2 2 5 2 3 3" xfId="7330" xr:uid="{00000000-0005-0000-0000-00008A040000}"/>
    <cellStyle name="Moeda 2 2 5 2 3 3 2" xfId="20674" xr:uid="{00000000-0005-0000-0000-00008B040000}"/>
    <cellStyle name="Moeda 2 2 5 2 3 4" xfId="9994" xr:uid="{00000000-0005-0000-0000-00008C040000}"/>
    <cellStyle name="Moeda 2 2 5 2 3 4 2" xfId="23338" xr:uid="{00000000-0005-0000-0000-00008D040000}"/>
    <cellStyle name="Moeda 2 2 5 2 3 5" xfId="15346" xr:uid="{00000000-0005-0000-0000-00008E040000}"/>
    <cellStyle name="Moeda 2 2 5 2 3 6" xfId="12658" xr:uid="{00000000-0005-0000-0000-00008F040000}"/>
    <cellStyle name="Moeda 2 2 5 2 4" xfId="3082" xr:uid="{00000000-0005-0000-0000-000090040000}"/>
    <cellStyle name="Moeda 2 2 5 2 4 2" xfId="16426" xr:uid="{00000000-0005-0000-0000-000091040000}"/>
    <cellStyle name="Moeda 2 2 5 2 5" xfId="5746" xr:uid="{00000000-0005-0000-0000-000092040000}"/>
    <cellStyle name="Moeda 2 2 5 2 5 2" xfId="19090" xr:uid="{00000000-0005-0000-0000-000093040000}"/>
    <cellStyle name="Moeda 2 2 5 2 6" xfId="8410" xr:uid="{00000000-0005-0000-0000-000094040000}"/>
    <cellStyle name="Moeda 2 2 5 2 6 2" xfId="21754" xr:uid="{00000000-0005-0000-0000-000095040000}"/>
    <cellStyle name="Moeda 2 2 5 2 7" xfId="13762" xr:uid="{00000000-0005-0000-0000-000096040000}"/>
    <cellStyle name="Moeda 2 2 5 2 8" xfId="11074" xr:uid="{00000000-0005-0000-0000-000097040000}"/>
    <cellStyle name="Moeda 2 2 5 2 9" xfId="24898" xr:uid="{00000000-0005-0000-0000-000098040000}"/>
    <cellStyle name="Moeda 2 2 5 3" xfId="946" xr:uid="{00000000-0005-0000-0000-000099040000}"/>
    <cellStyle name="Moeda 2 2 5 3 2" xfId="3610" xr:uid="{00000000-0005-0000-0000-00009A040000}"/>
    <cellStyle name="Moeda 2 2 5 3 2 2" xfId="16954" xr:uid="{00000000-0005-0000-0000-00009B040000}"/>
    <cellStyle name="Moeda 2 2 5 3 2 3" xfId="25930" xr:uid="{00000000-0005-0000-0000-00009C040000}"/>
    <cellStyle name="Moeda 2 2 5 3 3" xfId="6274" xr:uid="{00000000-0005-0000-0000-00009D040000}"/>
    <cellStyle name="Moeda 2 2 5 3 3 2" xfId="19618" xr:uid="{00000000-0005-0000-0000-00009E040000}"/>
    <cellStyle name="Moeda 2 2 5 3 4" xfId="8938" xr:uid="{00000000-0005-0000-0000-00009F040000}"/>
    <cellStyle name="Moeda 2 2 5 3 4 2" xfId="22282" xr:uid="{00000000-0005-0000-0000-0000A0040000}"/>
    <cellStyle name="Moeda 2 2 5 3 5" xfId="14290" xr:uid="{00000000-0005-0000-0000-0000A1040000}"/>
    <cellStyle name="Moeda 2 2 5 3 6" xfId="11602" xr:uid="{00000000-0005-0000-0000-0000A2040000}"/>
    <cellStyle name="Moeda 2 2 5 3 7" xfId="24562" xr:uid="{00000000-0005-0000-0000-0000A3040000}"/>
    <cellStyle name="Moeda 2 2 5 4" xfId="1738" xr:uid="{00000000-0005-0000-0000-0000A4040000}"/>
    <cellStyle name="Moeda 2 2 5 4 2" xfId="4402" xr:uid="{00000000-0005-0000-0000-0000A5040000}"/>
    <cellStyle name="Moeda 2 2 5 4 2 2" xfId="17746" xr:uid="{00000000-0005-0000-0000-0000A6040000}"/>
    <cellStyle name="Moeda 2 2 5 4 2 3" xfId="26578" xr:uid="{00000000-0005-0000-0000-0000A7040000}"/>
    <cellStyle name="Moeda 2 2 5 4 3" xfId="7066" xr:uid="{00000000-0005-0000-0000-0000A8040000}"/>
    <cellStyle name="Moeda 2 2 5 4 3 2" xfId="20410" xr:uid="{00000000-0005-0000-0000-0000A9040000}"/>
    <cellStyle name="Moeda 2 2 5 4 4" xfId="9730" xr:uid="{00000000-0005-0000-0000-0000AA040000}"/>
    <cellStyle name="Moeda 2 2 5 4 4 2" xfId="23074" xr:uid="{00000000-0005-0000-0000-0000AB040000}"/>
    <cellStyle name="Moeda 2 2 5 4 5" xfId="15082" xr:uid="{00000000-0005-0000-0000-0000AC040000}"/>
    <cellStyle name="Moeda 2 2 5 4 6" xfId="12394" xr:uid="{00000000-0005-0000-0000-0000AD040000}"/>
    <cellStyle name="Moeda 2 2 5 4 7" xfId="25210" xr:uid="{00000000-0005-0000-0000-0000AE040000}"/>
    <cellStyle name="Moeda 2 2 5 5" xfId="2554" xr:uid="{00000000-0005-0000-0000-0000AF040000}"/>
    <cellStyle name="Moeda 2 2 5 5 2" xfId="5218" xr:uid="{00000000-0005-0000-0000-0000B0040000}"/>
    <cellStyle name="Moeda 2 2 5 5 2 2" xfId="18562" xr:uid="{00000000-0005-0000-0000-0000B1040000}"/>
    <cellStyle name="Moeda 2 2 5 5 3" xfId="7882" xr:uid="{00000000-0005-0000-0000-0000B2040000}"/>
    <cellStyle name="Moeda 2 2 5 5 3 2" xfId="21226" xr:uid="{00000000-0005-0000-0000-0000B3040000}"/>
    <cellStyle name="Moeda 2 2 5 5 4" xfId="10546" xr:uid="{00000000-0005-0000-0000-0000B4040000}"/>
    <cellStyle name="Moeda 2 2 5 5 4 2" xfId="23890" xr:uid="{00000000-0005-0000-0000-0000B5040000}"/>
    <cellStyle name="Moeda 2 2 5 5 5" xfId="15898" xr:uid="{00000000-0005-0000-0000-0000B6040000}"/>
    <cellStyle name="Moeda 2 2 5 5 6" xfId="13210" xr:uid="{00000000-0005-0000-0000-0000B7040000}"/>
    <cellStyle name="Moeda 2 2 5 5 7" xfId="25570" xr:uid="{00000000-0005-0000-0000-0000B8040000}"/>
    <cellStyle name="Moeda 2 2 5 6" xfId="2818" xr:uid="{00000000-0005-0000-0000-0000B9040000}"/>
    <cellStyle name="Moeda 2 2 5 6 2" xfId="16162" xr:uid="{00000000-0005-0000-0000-0000BA040000}"/>
    <cellStyle name="Moeda 2 2 5 7" xfId="5482" xr:uid="{00000000-0005-0000-0000-0000BB040000}"/>
    <cellStyle name="Moeda 2 2 5 7 2" xfId="18826" xr:uid="{00000000-0005-0000-0000-0000BC040000}"/>
    <cellStyle name="Moeda 2 2 5 8" xfId="8146" xr:uid="{00000000-0005-0000-0000-0000BD040000}"/>
    <cellStyle name="Moeda 2 2 5 8 2" xfId="21490" xr:uid="{00000000-0005-0000-0000-0000BE040000}"/>
    <cellStyle name="Moeda 2 2 5 9" xfId="13498" xr:uid="{00000000-0005-0000-0000-0000BF040000}"/>
    <cellStyle name="Moeda 2 2 6" xfId="322" xr:uid="{00000000-0005-0000-0000-0000C0040000}"/>
    <cellStyle name="Moeda 2 2 6 10" xfId="24370" xr:uid="{00000000-0005-0000-0000-0000C1040000}"/>
    <cellStyle name="Moeda 2 2 6 2" xfId="1114" xr:uid="{00000000-0005-0000-0000-0000C2040000}"/>
    <cellStyle name="Moeda 2 2 6 2 2" xfId="3778" xr:uid="{00000000-0005-0000-0000-0000C3040000}"/>
    <cellStyle name="Moeda 2 2 6 2 2 2" xfId="17122" xr:uid="{00000000-0005-0000-0000-0000C4040000}"/>
    <cellStyle name="Moeda 2 2 6 2 2 3" xfId="26434" xr:uid="{00000000-0005-0000-0000-0000C5040000}"/>
    <cellStyle name="Moeda 2 2 6 2 3" xfId="6442" xr:uid="{00000000-0005-0000-0000-0000C6040000}"/>
    <cellStyle name="Moeda 2 2 6 2 3 2" xfId="19786" xr:uid="{00000000-0005-0000-0000-0000C7040000}"/>
    <cellStyle name="Moeda 2 2 6 2 4" xfId="9106" xr:uid="{00000000-0005-0000-0000-0000C8040000}"/>
    <cellStyle name="Moeda 2 2 6 2 4 2" xfId="22450" xr:uid="{00000000-0005-0000-0000-0000C9040000}"/>
    <cellStyle name="Moeda 2 2 6 2 5" xfId="14458" xr:uid="{00000000-0005-0000-0000-0000CA040000}"/>
    <cellStyle name="Moeda 2 2 6 2 6" xfId="11770" xr:uid="{00000000-0005-0000-0000-0000CB040000}"/>
    <cellStyle name="Moeda 2 2 6 2 7" xfId="25066" xr:uid="{00000000-0005-0000-0000-0000CC040000}"/>
    <cellStyle name="Moeda 2 2 6 3" xfId="1906" xr:uid="{00000000-0005-0000-0000-0000CD040000}"/>
    <cellStyle name="Moeda 2 2 6 3 2" xfId="4570" xr:uid="{00000000-0005-0000-0000-0000CE040000}"/>
    <cellStyle name="Moeda 2 2 6 3 2 2" xfId="17914" xr:uid="{00000000-0005-0000-0000-0000CF040000}"/>
    <cellStyle name="Moeda 2 2 6 3 2 3" xfId="26098" xr:uid="{00000000-0005-0000-0000-0000D0040000}"/>
    <cellStyle name="Moeda 2 2 6 3 3" xfId="7234" xr:uid="{00000000-0005-0000-0000-0000D1040000}"/>
    <cellStyle name="Moeda 2 2 6 3 3 2" xfId="20578" xr:uid="{00000000-0005-0000-0000-0000D2040000}"/>
    <cellStyle name="Moeda 2 2 6 3 4" xfId="9898" xr:uid="{00000000-0005-0000-0000-0000D3040000}"/>
    <cellStyle name="Moeda 2 2 6 3 4 2" xfId="23242" xr:uid="{00000000-0005-0000-0000-0000D4040000}"/>
    <cellStyle name="Moeda 2 2 6 3 5" xfId="15250" xr:uid="{00000000-0005-0000-0000-0000D5040000}"/>
    <cellStyle name="Moeda 2 2 6 3 6" xfId="12562" xr:uid="{00000000-0005-0000-0000-0000D6040000}"/>
    <cellStyle name="Moeda 2 2 6 3 7" xfId="24730" xr:uid="{00000000-0005-0000-0000-0000D7040000}"/>
    <cellStyle name="Moeda 2 2 6 4" xfId="2482" xr:uid="{00000000-0005-0000-0000-0000D8040000}"/>
    <cellStyle name="Moeda 2 2 6 4 2" xfId="5146" xr:uid="{00000000-0005-0000-0000-0000D9040000}"/>
    <cellStyle name="Moeda 2 2 6 4 2 2" xfId="18490" xr:uid="{00000000-0005-0000-0000-0000DA040000}"/>
    <cellStyle name="Moeda 2 2 6 4 2 3" xfId="26746" xr:uid="{00000000-0005-0000-0000-0000DB040000}"/>
    <cellStyle name="Moeda 2 2 6 4 3" xfId="7810" xr:uid="{00000000-0005-0000-0000-0000DC040000}"/>
    <cellStyle name="Moeda 2 2 6 4 3 2" xfId="21154" xr:uid="{00000000-0005-0000-0000-0000DD040000}"/>
    <cellStyle name="Moeda 2 2 6 4 4" xfId="10474" xr:uid="{00000000-0005-0000-0000-0000DE040000}"/>
    <cellStyle name="Moeda 2 2 6 4 4 2" xfId="23818" xr:uid="{00000000-0005-0000-0000-0000DF040000}"/>
    <cellStyle name="Moeda 2 2 6 4 5" xfId="15826" xr:uid="{00000000-0005-0000-0000-0000E0040000}"/>
    <cellStyle name="Moeda 2 2 6 4 6" xfId="13138" xr:uid="{00000000-0005-0000-0000-0000E1040000}"/>
    <cellStyle name="Moeda 2 2 6 4 7" xfId="25378" xr:uid="{00000000-0005-0000-0000-0000E2040000}"/>
    <cellStyle name="Moeda 2 2 6 5" xfId="2986" xr:uid="{00000000-0005-0000-0000-0000E3040000}"/>
    <cellStyle name="Moeda 2 2 6 5 2" xfId="16330" xr:uid="{00000000-0005-0000-0000-0000E4040000}"/>
    <cellStyle name="Moeda 2 2 6 5 3" xfId="25738" xr:uid="{00000000-0005-0000-0000-0000E5040000}"/>
    <cellStyle name="Moeda 2 2 6 6" xfId="5650" xr:uid="{00000000-0005-0000-0000-0000E6040000}"/>
    <cellStyle name="Moeda 2 2 6 6 2" xfId="18994" xr:uid="{00000000-0005-0000-0000-0000E7040000}"/>
    <cellStyle name="Moeda 2 2 6 7" xfId="8314" xr:uid="{00000000-0005-0000-0000-0000E8040000}"/>
    <cellStyle name="Moeda 2 2 6 7 2" xfId="21658" xr:uid="{00000000-0005-0000-0000-0000E9040000}"/>
    <cellStyle name="Moeda 2 2 6 8" xfId="13666" xr:uid="{00000000-0005-0000-0000-0000EA040000}"/>
    <cellStyle name="Moeda 2 2 6 9" xfId="10978" xr:uid="{00000000-0005-0000-0000-0000EB040000}"/>
    <cellStyle name="Moeda 2 2 7" xfId="586" xr:uid="{00000000-0005-0000-0000-0000EC040000}"/>
    <cellStyle name="Moeda 2 2 7 2" xfId="1378" xr:uid="{00000000-0005-0000-0000-0000ED040000}"/>
    <cellStyle name="Moeda 2 2 7 2 2" xfId="4042" xr:uid="{00000000-0005-0000-0000-0000EE040000}"/>
    <cellStyle name="Moeda 2 2 7 2 2 2" xfId="17386" xr:uid="{00000000-0005-0000-0000-0000EF040000}"/>
    <cellStyle name="Moeda 2 2 7 2 2 3" xfId="26170" xr:uid="{00000000-0005-0000-0000-0000F0040000}"/>
    <cellStyle name="Moeda 2 2 7 2 3" xfId="6706" xr:uid="{00000000-0005-0000-0000-0000F1040000}"/>
    <cellStyle name="Moeda 2 2 7 2 3 2" xfId="20050" xr:uid="{00000000-0005-0000-0000-0000F2040000}"/>
    <cellStyle name="Moeda 2 2 7 2 4" xfId="9370" xr:uid="{00000000-0005-0000-0000-0000F3040000}"/>
    <cellStyle name="Moeda 2 2 7 2 4 2" xfId="22714" xr:uid="{00000000-0005-0000-0000-0000F4040000}"/>
    <cellStyle name="Moeda 2 2 7 2 5" xfId="14722" xr:uid="{00000000-0005-0000-0000-0000F5040000}"/>
    <cellStyle name="Moeda 2 2 7 2 6" xfId="12034" xr:uid="{00000000-0005-0000-0000-0000F6040000}"/>
    <cellStyle name="Moeda 2 2 7 2 7" xfId="24802" xr:uid="{00000000-0005-0000-0000-0000F7040000}"/>
    <cellStyle name="Moeda 2 2 7 3" xfId="2170" xr:uid="{00000000-0005-0000-0000-0000F8040000}"/>
    <cellStyle name="Moeda 2 2 7 3 2" xfId="4834" xr:uid="{00000000-0005-0000-0000-0000F9040000}"/>
    <cellStyle name="Moeda 2 2 7 3 2 2" xfId="18178" xr:uid="{00000000-0005-0000-0000-0000FA040000}"/>
    <cellStyle name="Moeda 2 2 7 3 2 3" xfId="25834" xr:uid="{00000000-0005-0000-0000-0000FB040000}"/>
    <cellStyle name="Moeda 2 2 7 3 3" xfId="7498" xr:uid="{00000000-0005-0000-0000-0000FC040000}"/>
    <cellStyle name="Moeda 2 2 7 3 3 2" xfId="20842" xr:uid="{00000000-0005-0000-0000-0000FD040000}"/>
    <cellStyle name="Moeda 2 2 7 3 4" xfId="10162" xr:uid="{00000000-0005-0000-0000-0000FE040000}"/>
    <cellStyle name="Moeda 2 2 7 3 4 2" xfId="23506" xr:uid="{00000000-0005-0000-0000-0000FF040000}"/>
    <cellStyle name="Moeda 2 2 7 3 5" xfId="15514" xr:uid="{00000000-0005-0000-0000-000000050000}"/>
    <cellStyle name="Moeda 2 2 7 3 6" xfId="12826" xr:uid="{00000000-0005-0000-0000-000001050000}"/>
    <cellStyle name="Moeda 2 2 7 3 7" xfId="24466" xr:uid="{00000000-0005-0000-0000-000002050000}"/>
    <cellStyle name="Moeda 2 2 7 4" xfId="3250" xr:uid="{00000000-0005-0000-0000-000003050000}"/>
    <cellStyle name="Moeda 2 2 7 4 2" xfId="16594" xr:uid="{00000000-0005-0000-0000-000004050000}"/>
    <cellStyle name="Moeda 2 2 7 4 3" xfId="25474" xr:uid="{00000000-0005-0000-0000-000005050000}"/>
    <cellStyle name="Moeda 2 2 7 5" xfId="5914" xr:uid="{00000000-0005-0000-0000-000006050000}"/>
    <cellStyle name="Moeda 2 2 7 5 2" xfId="19258" xr:uid="{00000000-0005-0000-0000-000007050000}"/>
    <cellStyle name="Moeda 2 2 7 6" xfId="8578" xr:uid="{00000000-0005-0000-0000-000008050000}"/>
    <cellStyle name="Moeda 2 2 7 6 2" xfId="21922" xr:uid="{00000000-0005-0000-0000-000009050000}"/>
    <cellStyle name="Moeda 2 2 7 7" xfId="13930" xr:uid="{00000000-0005-0000-0000-00000A050000}"/>
    <cellStyle name="Moeda 2 2 7 8" xfId="11242" xr:uid="{00000000-0005-0000-0000-00000B050000}"/>
    <cellStyle name="Moeda 2 2 7 9" xfId="24106" xr:uid="{00000000-0005-0000-0000-00000C050000}"/>
    <cellStyle name="Moeda 2 2 8" xfId="754" xr:uid="{00000000-0005-0000-0000-00000D050000}"/>
    <cellStyle name="Moeda 2 2 8 2" xfId="1546" xr:uid="{00000000-0005-0000-0000-00000E050000}"/>
    <cellStyle name="Moeda 2 2 8 2 2" xfId="4210" xr:uid="{00000000-0005-0000-0000-00000F050000}"/>
    <cellStyle name="Moeda 2 2 8 2 2 2" xfId="17554" xr:uid="{00000000-0005-0000-0000-000010050000}"/>
    <cellStyle name="Moeda 2 2 8 2 2 3" xfId="26146" xr:uid="{00000000-0005-0000-0000-000011050000}"/>
    <cellStyle name="Moeda 2 2 8 2 3" xfId="6874" xr:uid="{00000000-0005-0000-0000-000012050000}"/>
    <cellStyle name="Moeda 2 2 8 2 3 2" xfId="20218" xr:uid="{00000000-0005-0000-0000-000013050000}"/>
    <cellStyle name="Moeda 2 2 8 2 4" xfId="9538" xr:uid="{00000000-0005-0000-0000-000014050000}"/>
    <cellStyle name="Moeda 2 2 8 2 4 2" xfId="22882" xr:uid="{00000000-0005-0000-0000-000015050000}"/>
    <cellStyle name="Moeda 2 2 8 2 5" xfId="14890" xr:uid="{00000000-0005-0000-0000-000016050000}"/>
    <cellStyle name="Moeda 2 2 8 2 6" xfId="12202" xr:uid="{00000000-0005-0000-0000-000017050000}"/>
    <cellStyle name="Moeda 2 2 8 2 7" xfId="24778" xr:uid="{00000000-0005-0000-0000-000018050000}"/>
    <cellStyle name="Moeda 2 2 8 3" xfId="2338" xr:uid="{00000000-0005-0000-0000-000019050000}"/>
    <cellStyle name="Moeda 2 2 8 3 2" xfId="5002" xr:uid="{00000000-0005-0000-0000-00001A050000}"/>
    <cellStyle name="Moeda 2 2 8 3 2 2" xfId="18346" xr:uid="{00000000-0005-0000-0000-00001B050000}"/>
    <cellStyle name="Moeda 2 2 8 3 3" xfId="7666" xr:uid="{00000000-0005-0000-0000-00001C050000}"/>
    <cellStyle name="Moeda 2 2 8 3 3 2" xfId="21010" xr:uid="{00000000-0005-0000-0000-00001D050000}"/>
    <cellStyle name="Moeda 2 2 8 3 4" xfId="10330" xr:uid="{00000000-0005-0000-0000-00001E050000}"/>
    <cellStyle name="Moeda 2 2 8 3 4 2" xfId="23674" xr:uid="{00000000-0005-0000-0000-00001F050000}"/>
    <cellStyle name="Moeda 2 2 8 3 5" xfId="15682" xr:uid="{00000000-0005-0000-0000-000020050000}"/>
    <cellStyle name="Moeda 2 2 8 3 6" xfId="12994" xr:uid="{00000000-0005-0000-0000-000021050000}"/>
    <cellStyle name="Moeda 2 2 8 3 7" xfId="25450" xr:uid="{00000000-0005-0000-0000-000022050000}"/>
    <cellStyle name="Moeda 2 2 8 4" xfId="3418" xr:uid="{00000000-0005-0000-0000-000023050000}"/>
    <cellStyle name="Moeda 2 2 8 4 2" xfId="16762" xr:uid="{00000000-0005-0000-0000-000024050000}"/>
    <cellStyle name="Moeda 2 2 8 5" xfId="6082" xr:uid="{00000000-0005-0000-0000-000025050000}"/>
    <cellStyle name="Moeda 2 2 8 5 2" xfId="19426" xr:uid="{00000000-0005-0000-0000-000026050000}"/>
    <cellStyle name="Moeda 2 2 8 6" xfId="8746" xr:uid="{00000000-0005-0000-0000-000027050000}"/>
    <cellStyle name="Moeda 2 2 8 6 2" xfId="22090" xr:uid="{00000000-0005-0000-0000-000028050000}"/>
    <cellStyle name="Moeda 2 2 8 7" xfId="14098" xr:uid="{00000000-0005-0000-0000-000029050000}"/>
    <cellStyle name="Moeda 2 2 8 8" xfId="11410" xr:uid="{00000000-0005-0000-0000-00002A050000}"/>
    <cellStyle name="Moeda 2 2 8 9" xfId="24082" xr:uid="{00000000-0005-0000-0000-00002B050000}"/>
    <cellStyle name="Moeda 2 2 9" xfId="802" xr:uid="{00000000-0005-0000-0000-00002C050000}"/>
    <cellStyle name="Moeda 2 2 9 2" xfId="1594" xr:uid="{00000000-0005-0000-0000-00002D050000}"/>
    <cellStyle name="Moeda 2 2 9 2 2" xfId="4258" xr:uid="{00000000-0005-0000-0000-00002E050000}"/>
    <cellStyle name="Moeda 2 2 9 2 2 2" xfId="17602" xr:uid="{00000000-0005-0000-0000-00002F050000}"/>
    <cellStyle name="Moeda 2 2 9 2 3" xfId="6922" xr:uid="{00000000-0005-0000-0000-000030050000}"/>
    <cellStyle name="Moeda 2 2 9 2 3 2" xfId="20266" xr:uid="{00000000-0005-0000-0000-000031050000}"/>
    <cellStyle name="Moeda 2 2 9 2 4" xfId="9586" xr:uid="{00000000-0005-0000-0000-000032050000}"/>
    <cellStyle name="Moeda 2 2 9 2 4 2" xfId="22930" xr:uid="{00000000-0005-0000-0000-000033050000}"/>
    <cellStyle name="Moeda 2 2 9 2 5" xfId="14938" xr:uid="{00000000-0005-0000-0000-000034050000}"/>
    <cellStyle name="Moeda 2 2 9 2 6" xfId="12250" xr:uid="{00000000-0005-0000-0000-000035050000}"/>
    <cellStyle name="Moeda 2 2 9 2 7" xfId="25786" xr:uid="{00000000-0005-0000-0000-000036050000}"/>
    <cellStyle name="Moeda 2 2 9 3" xfId="2386" xr:uid="{00000000-0005-0000-0000-000037050000}"/>
    <cellStyle name="Moeda 2 2 9 3 2" xfId="5050" xr:uid="{00000000-0005-0000-0000-000038050000}"/>
    <cellStyle name="Moeda 2 2 9 3 2 2" xfId="18394" xr:uid="{00000000-0005-0000-0000-000039050000}"/>
    <cellStyle name="Moeda 2 2 9 3 3" xfId="7714" xr:uid="{00000000-0005-0000-0000-00003A050000}"/>
    <cellStyle name="Moeda 2 2 9 3 3 2" xfId="21058" xr:uid="{00000000-0005-0000-0000-00003B050000}"/>
    <cellStyle name="Moeda 2 2 9 3 4" xfId="10378" xr:uid="{00000000-0005-0000-0000-00003C050000}"/>
    <cellStyle name="Moeda 2 2 9 3 4 2" xfId="23722" xr:uid="{00000000-0005-0000-0000-00003D050000}"/>
    <cellStyle name="Moeda 2 2 9 3 5" xfId="15730" xr:uid="{00000000-0005-0000-0000-00003E050000}"/>
    <cellStyle name="Moeda 2 2 9 3 6" xfId="13042" xr:uid="{00000000-0005-0000-0000-00003F050000}"/>
    <cellStyle name="Moeda 2 2 9 4" xfId="3466" xr:uid="{00000000-0005-0000-0000-000040050000}"/>
    <cellStyle name="Moeda 2 2 9 4 2" xfId="16810" xr:uid="{00000000-0005-0000-0000-000041050000}"/>
    <cellStyle name="Moeda 2 2 9 5" xfId="6130" xr:uid="{00000000-0005-0000-0000-000042050000}"/>
    <cellStyle name="Moeda 2 2 9 5 2" xfId="19474" xr:uid="{00000000-0005-0000-0000-000043050000}"/>
    <cellStyle name="Moeda 2 2 9 6" xfId="8794" xr:uid="{00000000-0005-0000-0000-000044050000}"/>
    <cellStyle name="Moeda 2 2 9 6 2" xfId="22138" xr:uid="{00000000-0005-0000-0000-000045050000}"/>
    <cellStyle name="Moeda 2 2 9 7" xfId="14146" xr:uid="{00000000-0005-0000-0000-000046050000}"/>
    <cellStyle name="Moeda 2 2 9 8" xfId="11458" xr:uid="{00000000-0005-0000-0000-000047050000}"/>
    <cellStyle name="Moeda 2 2 9 9" xfId="24418" xr:uid="{00000000-0005-0000-0000-000048050000}"/>
    <cellStyle name="Moeda 2 20" xfId="10706" xr:uid="{00000000-0005-0000-0000-000049050000}"/>
    <cellStyle name="Moeda 2 21" xfId="24050" xr:uid="{00000000-0005-0000-0000-00004A050000}"/>
    <cellStyle name="Moeda 2 3" xfId="37" xr:uid="{00000000-0005-0000-0000-00004B050000}"/>
    <cellStyle name="Moeda 2 3 10" xfId="858" xr:uid="{00000000-0005-0000-0000-00004C050000}"/>
    <cellStyle name="Moeda 2 3 10 2" xfId="3522" xr:uid="{00000000-0005-0000-0000-00004D050000}"/>
    <cellStyle name="Moeda 2 3 10 2 2" xfId="16866" xr:uid="{00000000-0005-0000-0000-00004E050000}"/>
    <cellStyle name="Moeda 2 3 10 2 3" xfId="25818" xr:uid="{00000000-0005-0000-0000-00004F050000}"/>
    <cellStyle name="Moeda 2 3 10 3" xfId="6186" xr:uid="{00000000-0005-0000-0000-000050050000}"/>
    <cellStyle name="Moeda 2 3 10 3 2" xfId="19530" xr:uid="{00000000-0005-0000-0000-000051050000}"/>
    <cellStyle name="Moeda 2 3 10 4" xfId="8850" xr:uid="{00000000-0005-0000-0000-000052050000}"/>
    <cellStyle name="Moeda 2 3 10 4 2" xfId="22194" xr:uid="{00000000-0005-0000-0000-000053050000}"/>
    <cellStyle name="Moeda 2 3 10 5" xfId="14202" xr:uid="{00000000-0005-0000-0000-000054050000}"/>
    <cellStyle name="Moeda 2 3 10 6" xfId="11514" xr:uid="{00000000-0005-0000-0000-000055050000}"/>
    <cellStyle name="Moeda 2 3 10 7" xfId="24450" xr:uid="{00000000-0005-0000-0000-000056050000}"/>
    <cellStyle name="Moeda 2 3 11" xfId="1650" xr:uid="{00000000-0005-0000-0000-000057050000}"/>
    <cellStyle name="Moeda 2 3 11 2" xfId="4314" xr:uid="{00000000-0005-0000-0000-000058050000}"/>
    <cellStyle name="Moeda 2 3 11 2 2" xfId="17658" xr:uid="{00000000-0005-0000-0000-000059050000}"/>
    <cellStyle name="Moeda 2 3 11 2 3" xfId="26490" xr:uid="{00000000-0005-0000-0000-00005A050000}"/>
    <cellStyle name="Moeda 2 3 11 3" xfId="6978" xr:uid="{00000000-0005-0000-0000-00005B050000}"/>
    <cellStyle name="Moeda 2 3 11 3 2" xfId="20322" xr:uid="{00000000-0005-0000-0000-00005C050000}"/>
    <cellStyle name="Moeda 2 3 11 4" xfId="9642" xr:uid="{00000000-0005-0000-0000-00005D050000}"/>
    <cellStyle name="Moeda 2 3 11 4 2" xfId="22986" xr:uid="{00000000-0005-0000-0000-00005E050000}"/>
    <cellStyle name="Moeda 2 3 11 5" xfId="14994" xr:uid="{00000000-0005-0000-0000-00005F050000}"/>
    <cellStyle name="Moeda 2 3 11 6" xfId="12306" xr:uid="{00000000-0005-0000-0000-000060050000}"/>
    <cellStyle name="Moeda 2 3 11 7" xfId="25122" xr:uid="{00000000-0005-0000-0000-000061050000}"/>
    <cellStyle name="Moeda 2 3 12" xfId="2447" xr:uid="{00000000-0005-0000-0000-000062050000}"/>
    <cellStyle name="Moeda 2 3 12 2" xfId="5111" xr:uid="{00000000-0005-0000-0000-000063050000}"/>
    <cellStyle name="Moeda 2 3 12 2 2" xfId="18455" xr:uid="{00000000-0005-0000-0000-000064050000}"/>
    <cellStyle name="Moeda 2 3 12 3" xfId="7775" xr:uid="{00000000-0005-0000-0000-000065050000}"/>
    <cellStyle name="Moeda 2 3 12 3 2" xfId="21119" xr:uid="{00000000-0005-0000-0000-000066050000}"/>
    <cellStyle name="Moeda 2 3 12 4" xfId="10439" xr:uid="{00000000-0005-0000-0000-000067050000}"/>
    <cellStyle name="Moeda 2 3 12 4 2" xfId="23783" xr:uid="{00000000-0005-0000-0000-000068050000}"/>
    <cellStyle name="Moeda 2 3 12 5" xfId="15791" xr:uid="{00000000-0005-0000-0000-000069050000}"/>
    <cellStyle name="Moeda 2 3 12 6" xfId="13103" xr:uid="{00000000-0005-0000-0000-00006A050000}"/>
    <cellStyle name="Moeda 2 3 12 7" xfId="25434" xr:uid="{00000000-0005-0000-0000-00006B050000}"/>
    <cellStyle name="Moeda 2 3 13" xfId="66" xr:uid="{00000000-0005-0000-0000-00006C050000}"/>
    <cellStyle name="Moeda 2 3 13 2" xfId="13410" xr:uid="{00000000-0005-0000-0000-00006D050000}"/>
    <cellStyle name="Moeda 2 3 14" xfId="2730" xr:uid="{00000000-0005-0000-0000-00006E050000}"/>
    <cellStyle name="Moeda 2 3 14 2" xfId="16074" xr:uid="{00000000-0005-0000-0000-00006F050000}"/>
    <cellStyle name="Moeda 2 3 15" xfId="5394" xr:uid="{00000000-0005-0000-0000-000070050000}"/>
    <cellStyle name="Moeda 2 3 15 2" xfId="18738" xr:uid="{00000000-0005-0000-0000-000071050000}"/>
    <cellStyle name="Moeda 2 3 16" xfId="8058" xr:uid="{00000000-0005-0000-0000-000072050000}"/>
    <cellStyle name="Moeda 2 3 16 2" xfId="21402" xr:uid="{00000000-0005-0000-0000-000073050000}"/>
    <cellStyle name="Moeda 2 3 17" xfId="13386" xr:uid="{00000000-0005-0000-0000-000074050000}"/>
    <cellStyle name="Moeda 2 3 18" xfId="10722" xr:uid="{00000000-0005-0000-0000-000075050000}"/>
    <cellStyle name="Moeda 2 3 19" xfId="24066" xr:uid="{00000000-0005-0000-0000-000076050000}"/>
    <cellStyle name="Moeda 2 3 2" xfId="90" xr:uid="{00000000-0005-0000-0000-000077050000}"/>
    <cellStyle name="Moeda 2 3 2 10" xfId="1674" xr:uid="{00000000-0005-0000-0000-000078050000}"/>
    <cellStyle name="Moeda 2 3 2 10 2" xfId="4338" xr:uid="{00000000-0005-0000-0000-000079050000}"/>
    <cellStyle name="Moeda 2 3 2 10 2 2" xfId="17682" xr:uid="{00000000-0005-0000-0000-00007A050000}"/>
    <cellStyle name="Moeda 2 3 2 10 3" xfId="7002" xr:uid="{00000000-0005-0000-0000-00007B050000}"/>
    <cellStyle name="Moeda 2 3 2 10 3 2" xfId="20346" xr:uid="{00000000-0005-0000-0000-00007C050000}"/>
    <cellStyle name="Moeda 2 3 2 10 4" xfId="9666" xr:uid="{00000000-0005-0000-0000-00007D050000}"/>
    <cellStyle name="Moeda 2 3 2 10 4 2" xfId="23010" xr:uid="{00000000-0005-0000-0000-00007E050000}"/>
    <cellStyle name="Moeda 2 3 2 10 5" xfId="15018" xr:uid="{00000000-0005-0000-0000-00007F050000}"/>
    <cellStyle name="Moeda 2 3 2 10 6" xfId="12330" xr:uid="{00000000-0005-0000-0000-000080050000}"/>
    <cellStyle name="Moeda 2 3 2 11" xfId="2473" xr:uid="{00000000-0005-0000-0000-000081050000}"/>
    <cellStyle name="Moeda 2 3 2 11 2" xfId="5137" xr:uid="{00000000-0005-0000-0000-000082050000}"/>
    <cellStyle name="Moeda 2 3 2 11 2 2" xfId="18481" xr:uid="{00000000-0005-0000-0000-000083050000}"/>
    <cellStyle name="Moeda 2 3 2 11 3" xfId="7801" xr:uid="{00000000-0005-0000-0000-000084050000}"/>
    <cellStyle name="Moeda 2 3 2 11 3 2" xfId="21145" xr:uid="{00000000-0005-0000-0000-000085050000}"/>
    <cellStyle name="Moeda 2 3 2 11 4" xfId="10465" xr:uid="{00000000-0005-0000-0000-000086050000}"/>
    <cellStyle name="Moeda 2 3 2 11 4 2" xfId="23809" xr:uid="{00000000-0005-0000-0000-000087050000}"/>
    <cellStyle name="Moeda 2 3 2 11 5" xfId="15817" xr:uid="{00000000-0005-0000-0000-000088050000}"/>
    <cellStyle name="Moeda 2 3 2 11 6" xfId="13129" xr:uid="{00000000-0005-0000-0000-000089050000}"/>
    <cellStyle name="Moeda 2 3 2 12" xfId="2754" xr:uid="{00000000-0005-0000-0000-00008A050000}"/>
    <cellStyle name="Moeda 2 3 2 12 2" xfId="16098" xr:uid="{00000000-0005-0000-0000-00008B050000}"/>
    <cellStyle name="Moeda 2 3 2 13" xfId="5418" xr:uid="{00000000-0005-0000-0000-00008C050000}"/>
    <cellStyle name="Moeda 2 3 2 13 2" xfId="18762" xr:uid="{00000000-0005-0000-0000-00008D050000}"/>
    <cellStyle name="Moeda 2 3 2 14" xfId="8082" xr:uid="{00000000-0005-0000-0000-00008E050000}"/>
    <cellStyle name="Moeda 2 3 2 14 2" xfId="21426" xr:uid="{00000000-0005-0000-0000-00008F050000}"/>
    <cellStyle name="Moeda 2 3 2 15" xfId="13434" xr:uid="{00000000-0005-0000-0000-000090050000}"/>
    <cellStyle name="Moeda 2 3 2 16" xfId="10746" xr:uid="{00000000-0005-0000-0000-000091050000}"/>
    <cellStyle name="Moeda 2 3 2 17" xfId="24138" xr:uid="{00000000-0005-0000-0000-000092050000}"/>
    <cellStyle name="Moeda 2 3 2 2" xfId="138" xr:uid="{00000000-0005-0000-0000-000093050000}"/>
    <cellStyle name="Moeda 2 3 2 2 10" xfId="8130" xr:uid="{00000000-0005-0000-0000-000094050000}"/>
    <cellStyle name="Moeda 2 3 2 2 10 2" xfId="21474" xr:uid="{00000000-0005-0000-0000-000095050000}"/>
    <cellStyle name="Moeda 2 3 2 2 11" xfId="13482" xr:uid="{00000000-0005-0000-0000-000096050000}"/>
    <cellStyle name="Moeda 2 3 2 2 12" xfId="10794" xr:uid="{00000000-0005-0000-0000-000097050000}"/>
    <cellStyle name="Moeda 2 3 2 2 13" xfId="24186" xr:uid="{00000000-0005-0000-0000-000098050000}"/>
    <cellStyle name="Moeda 2 3 2 2 2" xfId="306" xr:uid="{00000000-0005-0000-0000-000099050000}"/>
    <cellStyle name="Moeda 2 3 2 2 2 10" xfId="10962" xr:uid="{00000000-0005-0000-0000-00009A050000}"/>
    <cellStyle name="Moeda 2 3 2 2 2 11" xfId="24354" xr:uid="{00000000-0005-0000-0000-00009B050000}"/>
    <cellStyle name="Moeda 2 3 2 2 2 2" xfId="570" xr:uid="{00000000-0005-0000-0000-00009C050000}"/>
    <cellStyle name="Moeda 2 3 2 2 2 2 2" xfId="1362" xr:uid="{00000000-0005-0000-0000-00009D050000}"/>
    <cellStyle name="Moeda 2 3 2 2 2 2 2 2" xfId="4026" xr:uid="{00000000-0005-0000-0000-00009E050000}"/>
    <cellStyle name="Moeda 2 3 2 2 2 2 2 2 2" xfId="17370" xr:uid="{00000000-0005-0000-0000-00009F050000}"/>
    <cellStyle name="Moeda 2 3 2 2 2 2 2 3" xfId="6690" xr:uid="{00000000-0005-0000-0000-0000A0050000}"/>
    <cellStyle name="Moeda 2 3 2 2 2 2 2 3 2" xfId="20034" xr:uid="{00000000-0005-0000-0000-0000A1050000}"/>
    <cellStyle name="Moeda 2 3 2 2 2 2 2 4" xfId="9354" xr:uid="{00000000-0005-0000-0000-0000A2050000}"/>
    <cellStyle name="Moeda 2 3 2 2 2 2 2 4 2" xfId="22698" xr:uid="{00000000-0005-0000-0000-0000A3050000}"/>
    <cellStyle name="Moeda 2 3 2 2 2 2 2 5" xfId="14706" xr:uid="{00000000-0005-0000-0000-0000A4050000}"/>
    <cellStyle name="Moeda 2 3 2 2 2 2 2 6" xfId="12018" xr:uid="{00000000-0005-0000-0000-0000A5050000}"/>
    <cellStyle name="Moeda 2 3 2 2 2 2 2 7" xfId="26418" xr:uid="{00000000-0005-0000-0000-0000A6050000}"/>
    <cellStyle name="Moeda 2 3 2 2 2 2 3" xfId="2154" xr:uid="{00000000-0005-0000-0000-0000A7050000}"/>
    <cellStyle name="Moeda 2 3 2 2 2 2 3 2" xfId="4818" xr:uid="{00000000-0005-0000-0000-0000A8050000}"/>
    <cellStyle name="Moeda 2 3 2 2 2 2 3 2 2" xfId="18162" xr:uid="{00000000-0005-0000-0000-0000A9050000}"/>
    <cellStyle name="Moeda 2 3 2 2 2 2 3 3" xfId="7482" xr:uid="{00000000-0005-0000-0000-0000AA050000}"/>
    <cellStyle name="Moeda 2 3 2 2 2 2 3 3 2" xfId="20826" xr:uid="{00000000-0005-0000-0000-0000AB050000}"/>
    <cellStyle name="Moeda 2 3 2 2 2 2 3 4" xfId="10146" xr:uid="{00000000-0005-0000-0000-0000AC050000}"/>
    <cellStyle name="Moeda 2 3 2 2 2 2 3 4 2" xfId="23490" xr:uid="{00000000-0005-0000-0000-0000AD050000}"/>
    <cellStyle name="Moeda 2 3 2 2 2 2 3 5" xfId="15498" xr:uid="{00000000-0005-0000-0000-0000AE050000}"/>
    <cellStyle name="Moeda 2 3 2 2 2 2 3 6" xfId="12810" xr:uid="{00000000-0005-0000-0000-0000AF050000}"/>
    <cellStyle name="Moeda 2 3 2 2 2 2 4" xfId="3234" xr:uid="{00000000-0005-0000-0000-0000B0050000}"/>
    <cellStyle name="Moeda 2 3 2 2 2 2 4 2" xfId="16578" xr:uid="{00000000-0005-0000-0000-0000B1050000}"/>
    <cellStyle name="Moeda 2 3 2 2 2 2 5" xfId="5898" xr:uid="{00000000-0005-0000-0000-0000B2050000}"/>
    <cellStyle name="Moeda 2 3 2 2 2 2 5 2" xfId="19242" xr:uid="{00000000-0005-0000-0000-0000B3050000}"/>
    <cellStyle name="Moeda 2 3 2 2 2 2 6" xfId="8562" xr:uid="{00000000-0005-0000-0000-0000B4050000}"/>
    <cellStyle name="Moeda 2 3 2 2 2 2 6 2" xfId="21906" xr:uid="{00000000-0005-0000-0000-0000B5050000}"/>
    <cellStyle name="Moeda 2 3 2 2 2 2 7" xfId="13914" xr:uid="{00000000-0005-0000-0000-0000B6050000}"/>
    <cellStyle name="Moeda 2 3 2 2 2 2 8" xfId="11226" xr:uid="{00000000-0005-0000-0000-0000B7050000}"/>
    <cellStyle name="Moeda 2 3 2 2 2 2 9" xfId="25050" xr:uid="{00000000-0005-0000-0000-0000B8050000}"/>
    <cellStyle name="Moeda 2 3 2 2 2 3" xfId="1098" xr:uid="{00000000-0005-0000-0000-0000B9050000}"/>
    <cellStyle name="Moeda 2 3 2 2 2 3 2" xfId="3762" xr:uid="{00000000-0005-0000-0000-0000BA050000}"/>
    <cellStyle name="Moeda 2 3 2 2 2 3 2 2" xfId="17106" xr:uid="{00000000-0005-0000-0000-0000BB050000}"/>
    <cellStyle name="Moeda 2 3 2 2 2 3 2 3" xfId="26082" xr:uid="{00000000-0005-0000-0000-0000BC050000}"/>
    <cellStyle name="Moeda 2 3 2 2 2 3 3" xfId="6426" xr:uid="{00000000-0005-0000-0000-0000BD050000}"/>
    <cellStyle name="Moeda 2 3 2 2 2 3 3 2" xfId="19770" xr:uid="{00000000-0005-0000-0000-0000BE050000}"/>
    <cellStyle name="Moeda 2 3 2 2 2 3 4" xfId="9090" xr:uid="{00000000-0005-0000-0000-0000BF050000}"/>
    <cellStyle name="Moeda 2 3 2 2 2 3 4 2" xfId="22434" xr:uid="{00000000-0005-0000-0000-0000C0050000}"/>
    <cellStyle name="Moeda 2 3 2 2 2 3 5" xfId="14442" xr:uid="{00000000-0005-0000-0000-0000C1050000}"/>
    <cellStyle name="Moeda 2 3 2 2 2 3 6" xfId="11754" xr:uid="{00000000-0005-0000-0000-0000C2050000}"/>
    <cellStyle name="Moeda 2 3 2 2 2 3 7" xfId="24714" xr:uid="{00000000-0005-0000-0000-0000C3050000}"/>
    <cellStyle name="Moeda 2 3 2 2 2 4" xfId="1890" xr:uid="{00000000-0005-0000-0000-0000C4050000}"/>
    <cellStyle name="Moeda 2 3 2 2 2 4 2" xfId="4554" xr:uid="{00000000-0005-0000-0000-0000C5050000}"/>
    <cellStyle name="Moeda 2 3 2 2 2 4 2 2" xfId="17898" xr:uid="{00000000-0005-0000-0000-0000C6050000}"/>
    <cellStyle name="Moeda 2 3 2 2 2 4 2 3" xfId="26730" xr:uid="{00000000-0005-0000-0000-0000C7050000}"/>
    <cellStyle name="Moeda 2 3 2 2 2 4 3" xfId="7218" xr:uid="{00000000-0005-0000-0000-0000C8050000}"/>
    <cellStyle name="Moeda 2 3 2 2 2 4 3 2" xfId="20562" xr:uid="{00000000-0005-0000-0000-0000C9050000}"/>
    <cellStyle name="Moeda 2 3 2 2 2 4 4" xfId="9882" xr:uid="{00000000-0005-0000-0000-0000CA050000}"/>
    <cellStyle name="Moeda 2 3 2 2 2 4 4 2" xfId="23226" xr:uid="{00000000-0005-0000-0000-0000CB050000}"/>
    <cellStyle name="Moeda 2 3 2 2 2 4 5" xfId="15234" xr:uid="{00000000-0005-0000-0000-0000CC050000}"/>
    <cellStyle name="Moeda 2 3 2 2 2 4 6" xfId="12546" xr:uid="{00000000-0005-0000-0000-0000CD050000}"/>
    <cellStyle name="Moeda 2 3 2 2 2 4 7" xfId="25362" xr:uid="{00000000-0005-0000-0000-0000CE050000}"/>
    <cellStyle name="Moeda 2 3 2 2 2 5" xfId="2706" xr:uid="{00000000-0005-0000-0000-0000CF050000}"/>
    <cellStyle name="Moeda 2 3 2 2 2 5 2" xfId="5370" xr:uid="{00000000-0005-0000-0000-0000D0050000}"/>
    <cellStyle name="Moeda 2 3 2 2 2 5 2 2" xfId="18714" xr:uid="{00000000-0005-0000-0000-0000D1050000}"/>
    <cellStyle name="Moeda 2 3 2 2 2 5 3" xfId="8034" xr:uid="{00000000-0005-0000-0000-0000D2050000}"/>
    <cellStyle name="Moeda 2 3 2 2 2 5 3 2" xfId="21378" xr:uid="{00000000-0005-0000-0000-0000D3050000}"/>
    <cellStyle name="Moeda 2 3 2 2 2 5 4" xfId="10698" xr:uid="{00000000-0005-0000-0000-0000D4050000}"/>
    <cellStyle name="Moeda 2 3 2 2 2 5 4 2" xfId="24042" xr:uid="{00000000-0005-0000-0000-0000D5050000}"/>
    <cellStyle name="Moeda 2 3 2 2 2 5 5" xfId="16050" xr:uid="{00000000-0005-0000-0000-0000D6050000}"/>
    <cellStyle name="Moeda 2 3 2 2 2 5 6" xfId="13362" xr:uid="{00000000-0005-0000-0000-0000D7050000}"/>
    <cellStyle name="Moeda 2 3 2 2 2 5 7" xfId="25722" xr:uid="{00000000-0005-0000-0000-0000D8050000}"/>
    <cellStyle name="Moeda 2 3 2 2 2 6" xfId="2970" xr:uid="{00000000-0005-0000-0000-0000D9050000}"/>
    <cellStyle name="Moeda 2 3 2 2 2 6 2" xfId="16314" xr:uid="{00000000-0005-0000-0000-0000DA050000}"/>
    <cellStyle name="Moeda 2 3 2 2 2 7" xfId="5634" xr:uid="{00000000-0005-0000-0000-0000DB050000}"/>
    <cellStyle name="Moeda 2 3 2 2 2 7 2" xfId="18978" xr:uid="{00000000-0005-0000-0000-0000DC050000}"/>
    <cellStyle name="Moeda 2 3 2 2 2 8" xfId="8298" xr:uid="{00000000-0005-0000-0000-0000DD050000}"/>
    <cellStyle name="Moeda 2 3 2 2 2 8 2" xfId="21642" xr:uid="{00000000-0005-0000-0000-0000DE050000}"/>
    <cellStyle name="Moeda 2 3 2 2 2 9" xfId="13650" xr:uid="{00000000-0005-0000-0000-0000DF050000}"/>
    <cellStyle name="Moeda 2 3 2 2 3" xfId="402" xr:uid="{00000000-0005-0000-0000-0000E0050000}"/>
    <cellStyle name="Moeda 2 3 2 2 3 2" xfId="1194" xr:uid="{00000000-0005-0000-0000-0000E1050000}"/>
    <cellStyle name="Moeda 2 3 2 2 3 2 2" xfId="3858" xr:uid="{00000000-0005-0000-0000-0000E2050000}"/>
    <cellStyle name="Moeda 2 3 2 2 3 2 2 2" xfId="17202" xr:uid="{00000000-0005-0000-0000-0000E3050000}"/>
    <cellStyle name="Moeda 2 3 2 2 3 2 3" xfId="6522" xr:uid="{00000000-0005-0000-0000-0000E4050000}"/>
    <cellStyle name="Moeda 2 3 2 2 3 2 3 2" xfId="19866" xr:uid="{00000000-0005-0000-0000-0000E5050000}"/>
    <cellStyle name="Moeda 2 3 2 2 3 2 4" xfId="9186" xr:uid="{00000000-0005-0000-0000-0000E6050000}"/>
    <cellStyle name="Moeda 2 3 2 2 3 2 4 2" xfId="22530" xr:uid="{00000000-0005-0000-0000-0000E7050000}"/>
    <cellStyle name="Moeda 2 3 2 2 3 2 5" xfId="14538" xr:uid="{00000000-0005-0000-0000-0000E8050000}"/>
    <cellStyle name="Moeda 2 3 2 2 3 2 6" xfId="11850" xr:uid="{00000000-0005-0000-0000-0000E9050000}"/>
    <cellStyle name="Moeda 2 3 2 2 3 2 7" xfId="26250" xr:uid="{00000000-0005-0000-0000-0000EA050000}"/>
    <cellStyle name="Moeda 2 3 2 2 3 3" xfId="1986" xr:uid="{00000000-0005-0000-0000-0000EB050000}"/>
    <cellStyle name="Moeda 2 3 2 2 3 3 2" xfId="4650" xr:uid="{00000000-0005-0000-0000-0000EC050000}"/>
    <cellStyle name="Moeda 2 3 2 2 3 3 2 2" xfId="17994" xr:uid="{00000000-0005-0000-0000-0000ED050000}"/>
    <cellStyle name="Moeda 2 3 2 2 3 3 3" xfId="7314" xr:uid="{00000000-0005-0000-0000-0000EE050000}"/>
    <cellStyle name="Moeda 2 3 2 2 3 3 3 2" xfId="20658" xr:uid="{00000000-0005-0000-0000-0000EF050000}"/>
    <cellStyle name="Moeda 2 3 2 2 3 3 4" xfId="9978" xr:uid="{00000000-0005-0000-0000-0000F0050000}"/>
    <cellStyle name="Moeda 2 3 2 2 3 3 4 2" xfId="23322" xr:uid="{00000000-0005-0000-0000-0000F1050000}"/>
    <cellStyle name="Moeda 2 3 2 2 3 3 5" xfId="15330" xr:uid="{00000000-0005-0000-0000-0000F2050000}"/>
    <cellStyle name="Moeda 2 3 2 2 3 3 6" xfId="12642" xr:uid="{00000000-0005-0000-0000-0000F3050000}"/>
    <cellStyle name="Moeda 2 3 2 2 3 4" xfId="3066" xr:uid="{00000000-0005-0000-0000-0000F4050000}"/>
    <cellStyle name="Moeda 2 3 2 2 3 4 2" xfId="16410" xr:uid="{00000000-0005-0000-0000-0000F5050000}"/>
    <cellStyle name="Moeda 2 3 2 2 3 5" xfId="5730" xr:uid="{00000000-0005-0000-0000-0000F6050000}"/>
    <cellStyle name="Moeda 2 3 2 2 3 5 2" xfId="19074" xr:uid="{00000000-0005-0000-0000-0000F7050000}"/>
    <cellStyle name="Moeda 2 3 2 2 3 6" xfId="8394" xr:uid="{00000000-0005-0000-0000-0000F8050000}"/>
    <cellStyle name="Moeda 2 3 2 2 3 6 2" xfId="21738" xr:uid="{00000000-0005-0000-0000-0000F9050000}"/>
    <cellStyle name="Moeda 2 3 2 2 3 7" xfId="13746" xr:uid="{00000000-0005-0000-0000-0000FA050000}"/>
    <cellStyle name="Moeda 2 3 2 2 3 8" xfId="11058" xr:uid="{00000000-0005-0000-0000-0000FB050000}"/>
    <cellStyle name="Moeda 2 3 2 2 3 9" xfId="24882" xr:uid="{00000000-0005-0000-0000-0000FC050000}"/>
    <cellStyle name="Moeda 2 3 2 2 4" xfId="738" xr:uid="{00000000-0005-0000-0000-0000FD050000}"/>
    <cellStyle name="Moeda 2 3 2 2 4 2" xfId="1530" xr:uid="{00000000-0005-0000-0000-0000FE050000}"/>
    <cellStyle name="Moeda 2 3 2 2 4 2 2" xfId="4194" xr:uid="{00000000-0005-0000-0000-0000FF050000}"/>
    <cellStyle name="Moeda 2 3 2 2 4 2 2 2" xfId="17538" xr:uid="{00000000-0005-0000-0000-000000060000}"/>
    <cellStyle name="Moeda 2 3 2 2 4 2 3" xfId="6858" xr:uid="{00000000-0005-0000-0000-000001060000}"/>
    <cellStyle name="Moeda 2 3 2 2 4 2 3 2" xfId="20202" xr:uid="{00000000-0005-0000-0000-000002060000}"/>
    <cellStyle name="Moeda 2 3 2 2 4 2 4" xfId="9522" xr:uid="{00000000-0005-0000-0000-000003060000}"/>
    <cellStyle name="Moeda 2 3 2 2 4 2 4 2" xfId="22866" xr:uid="{00000000-0005-0000-0000-000004060000}"/>
    <cellStyle name="Moeda 2 3 2 2 4 2 5" xfId="14874" xr:uid="{00000000-0005-0000-0000-000005060000}"/>
    <cellStyle name="Moeda 2 3 2 2 4 2 6" xfId="12186" xr:uid="{00000000-0005-0000-0000-000006060000}"/>
    <cellStyle name="Moeda 2 3 2 2 4 2 7" xfId="25914" xr:uid="{00000000-0005-0000-0000-000007060000}"/>
    <cellStyle name="Moeda 2 3 2 2 4 3" xfId="2322" xr:uid="{00000000-0005-0000-0000-000008060000}"/>
    <cellStyle name="Moeda 2 3 2 2 4 3 2" xfId="4986" xr:uid="{00000000-0005-0000-0000-000009060000}"/>
    <cellStyle name="Moeda 2 3 2 2 4 3 2 2" xfId="18330" xr:uid="{00000000-0005-0000-0000-00000A060000}"/>
    <cellStyle name="Moeda 2 3 2 2 4 3 3" xfId="7650" xr:uid="{00000000-0005-0000-0000-00000B060000}"/>
    <cellStyle name="Moeda 2 3 2 2 4 3 3 2" xfId="20994" xr:uid="{00000000-0005-0000-0000-00000C060000}"/>
    <cellStyle name="Moeda 2 3 2 2 4 3 4" xfId="10314" xr:uid="{00000000-0005-0000-0000-00000D060000}"/>
    <cellStyle name="Moeda 2 3 2 2 4 3 4 2" xfId="23658" xr:uid="{00000000-0005-0000-0000-00000E060000}"/>
    <cellStyle name="Moeda 2 3 2 2 4 3 5" xfId="15666" xr:uid="{00000000-0005-0000-0000-00000F060000}"/>
    <cellStyle name="Moeda 2 3 2 2 4 3 6" xfId="12978" xr:uid="{00000000-0005-0000-0000-000010060000}"/>
    <cellStyle name="Moeda 2 3 2 2 4 4" xfId="3402" xr:uid="{00000000-0005-0000-0000-000011060000}"/>
    <cellStyle name="Moeda 2 3 2 2 4 4 2" xfId="16746" xr:uid="{00000000-0005-0000-0000-000012060000}"/>
    <cellStyle name="Moeda 2 3 2 2 4 5" xfId="6066" xr:uid="{00000000-0005-0000-0000-000013060000}"/>
    <cellStyle name="Moeda 2 3 2 2 4 5 2" xfId="19410" xr:uid="{00000000-0005-0000-0000-000014060000}"/>
    <cellStyle name="Moeda 2 3 2 2 4 6" xfId="8730" xr:uid="{00000000-0005-0000-0000-000015060000}"/>
    <cellStyle name="Moeda 2 3 2 2 4 6 2" xfId="22074" xr:uid="{00000000-0005-0000-0000-000016060000}"/>
    <cellStyle name="Moeda 2 3 2 2 4 7" xfId="14082" xr:uid="{00000000-0005-0000-0000-000017060000}"/>
    <cellStyle name="Moeda 2 3 2 2 4 8" xfId="11394" xr:uid="{00000000-0005-0000-0000-000018060000}"/>
    <cellStyle name="Moeda 2 3 2 2 4 9" xfId="24546" xr:uid="{00000000-0005-0000-0000-000019060000}"/>
    <cellStyle name="Moeda 2 3 2 2 5" xfId="930" xr:uid="{00000000-0005-0000-0000-00001A060000}"/>
    <cellStyle name="Moeda 2 3 2 2 5 2" xfId="3594" xr:uid="{00000000-0005-0000-0000-00001B060000}"/>
    <cellStyle name="Moeda 2 3 2 2 5 2 2" xfId="16938" xr:uid="{00000000-0005-0000-0000-00001C060000}"/>
    <cellStyle name="Moeda 2 3 2 2 5 2 3" xfId="26562" xr:uid="{00000000-0005-0000-0000-00001D060000}"/>
    <cellStyle name="Moeda 2 3 2 2 5 3" xfId="6258" xr:uid="{00000000-0005-0000-0000-00001E060000}"/>
    <cellStyle name="Moeda 2 3 2 2 5 3 2" xfId="19602" xr:uid="{00000000-0005-0000-0000-00001F060000}"/>
    <cellStyle name="Moeda 2 3 2 2 5 4" xfId="8922" xr:uid="{00000000-0005-0000-0000-000020060000}"/>
    <cellStyle name="Moeda 2 3 2 2 5 4 2" xfId="22266" xr:uid="{00000000-0005-0000-0000-000021060000}"/>
    <cellStyle name="Moeda 2 3 2 2 5 5" xfId="14274" xr:uid="{00000000-0005-0000-0000-000022060000}"/>
    <cellStyle name="Moeda 2 3 2 2 5 6" xfId="11586" xr:uid="{00000000-0005-0000-0000-000023060000}"/>
    <cellStyle name="Moeda 2 3 2 2 5 7" xfId="25194" xr:uid="{00000000-0005-0000-0000-000024060000}"/>
    <cellStyle name="Moeda 2 3 2 2 6" xfId="1722" xr:uid="{00000000-0005-0000-0000-000025060000}"/>
    <cellStyle name="Moeda 2 3 2 2 6 2" xfId="4386" xr:uid="{00000000-0005-0000-0000-000026060000}"/>
    <cellStyle name="Moeda 2 3 2 2 6 2 2" xfId="17730" xr:uid="{00000000-0005-0000-0000-000027060000}"/>
    <cellStyle name="Moeda 2 3 2 2 6 3" xfId="7050" xr:uid="{00000000-0005-0000-0000-000028060000}"/>
    <cellStyle name="Moeda 2 3 2 2 6 3 2" xfId="20394" xr:uid="{00000000-0005-0000-0000-000029060000}"/>
    <cellStyle name="Moeda 2 3 2 2 6 4" xfId="9714" xr:uid="{00000000-0005-0000-0000-00002A060000}"/>
    <cellStyle name="Moeda 2 3 2 2 6 4 2" xfId="23058" xr:uid="{00000000-0005-0000-0000-00002B060000}"/>
    <cellStyle name="Moeda 2 3 2 2 6 5" xfId="15066" xr:uid="{00000000-0005-0000-0000-00002C060000}"/>
    <cellStyle name="Moeda 2 3 2 2 6 6" xfId="12378" xr:uid="{00000000-0005-0000-0000-00002D060000}"/>
    <cellStyle name="Moeda 2 3 2 2 6 7" xfId="25554" xr:uid="{00000000-0005-0000-0000-00002E060000}"/>
    <cellStyle name="Moeda 2 3 2 2 7" xfId="2538" xr:uid="{00000000-0005-0000-0000-00002F060000}"/>
    <cellStyle name="Moeda 2 3 2 2 7 2" xfId="5202" xr:uid="{00000000-0005-0000-0000-000030060000}"/>
    <cellStyle name="Moeda 2 3 2 2 7 2 2" xfId="18546" xr:uid="{00000000-0005-0000-0000-000031060000}"/>
    <cellStyle name="Moeda 2 3 2 2 7 3" xfId="7866" xr:uid="{00000000-0005-0000-0000-000032060000}"/>
    <cellStyle name="Moeda 2 3 2 2 7 3 2" xfId="21210" xr:uid="{00000000-0005-0000-0000-000033060000}"/>
    <cellStyle name="Moeda 2 3 2 2 7 4" xfId="10530" xr:uid="{00000000-0005-0000-0000-000034060000}"/>
    <cellStyle name="Moeda 2 3 2 2 7 4 2" xfId="23874" xr:uid="{00000000-0005-0000-0000-000035060000}"/>
    <cellStyle name="Moeda 2 3 2 2 7 5" xfId="15882" xr:uid="{00000000-0005-0000-0000-000036060000}"/>
    <cellStyle name="Moeda 2 3 2 2 7 6" xfId="13194" xr:uid="{00000000-0005-0000-0000-000037060000}"/>
    <cellStyle name="Moeda 2 3 2 2 8" xfId="2802" xr:uid="{00000000-0005-0000-0000-000038060000}"/>
    <cellStyle name="Moeda 2 3 2 2 8 2" xfId="16146" xr:uid="{00000000-0005-0000-0000-000039060000}"/>
    <cellStyle name="Moeda 2 3 2 2 9" xfId="5466" xr:uid="{00000000-0005-0000-0000-00003A060000}"/>
    <cellStyle name="Moeda 2 3 2 2 9 2" xfId="18810" xr:uid="{00000000-0005-0000-0000-00003B060000}"/>
    <cellStyle name="Moeda 2 3 2 3" xfId="258" xr:uid="{00000000-0005-0000-0000-00003C060000}"/>
    <cellStyle name="Moeda 2 3 2 3 10" xfId="13602" xr:uid="{00000000-0005-0000-0000-00003D060000}"/>
    <cellStyle name="Moeda 2 3 2 3 11" xfId="10914" xr:uid="{00000000-0005-0000-0000-00003E060000}"/>
    <cellStyle name="Moeda 2 3 2 3 12" xfId="24306" xr:uid="{00000000-0005-0000-0000-00003F060000}"/>
    <cellStyle name="Moeda 2 3 2 3 2" xfId="522" xr:uid="{00000000-0005-0000-0000-000040060000}"/>
    <cellStyle name="Moeda 2 3 2 3 2 2" xfId="1314" xr:uid="{00000000-0005-0000-0000-000041060000}"/>
    <cellStyle name="Moeda 2 3 2 3 2 2 2" xfId="3978" xr:uid="{00000000-0005-0000-0000-000042060000}"/>
    <cellStyle name="Moeda 2 3 2 3 2 2 2 2" xfId="17322" xr:uid="{00000000-0005-0000-0000-000043060000}"/>
    <cellStyle name="Moeda 2 3 2 3 2 2 3" xfId="6642" xr:uid="{00000000-0005-0000-0000-000044060000}"/>
    <cellStyle name="Moeda 2 3 2 3 2 2 3 2" xfId="19986" xr:uid="{00000000-0005-0000-0000-000045060000}"/>
    <cellStyle name="Moeda 2 3 2 3 2 2 4" xfId="9306" xr:uid="{00000000-0005-0000-0000-000046060000}"/>
    <cellStyle name="Moeda 2 3 2 3 2 2 4 2" xfId="22650" xr:uid="{00000000-0005-0000-0000-000047060000}"/>
    <cellStyle name="Moeda 2 3 2 3 2 2 5" xfId="14658" xr:uid="{00000000-0005-0000-0000-000048060000}"/>
    <cellStyle name="Moeda 2 3 2 3 2 2 6" xfId="11970" xr:uid="{00000000-0005-0000-0000-000049060000}"/>
    <cellStyle name="Moeda 2 3 2 3 2 2 7" xfId="26370" xr:uid="{00000000-0005-0000-0000-00004A060000}"/>
    <cellStyle name="Moeda 2 3 2 3 2 3" xfId="2106" xr:uid="{00000000-0005-0000-0000-00004B060000}"/>
    <cellStyle name="Moeda 2 3 2 3 2 3 2" xfId="4770" xr:uid="{00000000-0005-0000-0000-00004C060000}"/>
    <cellStyle name="Moeda 2 3 2 3 2 3 2 2" xfId="18114" xr:uid="{00000000-0005-0000-0000-00004D060000}"/>
    <cellStyle name="Moeda 2 3 2 3 2 3 3" xfId="7434" xr:uid="{00000000-0005-0000-0000-00004E060000}"/>
    <cellStyle name="Moeda 2 3 2 3 2 3 3 2" xfId="20778" xr:uid="{00000000-0005-0000-0000-00004F060000}"/>
    <cellStyle name="Moeda 2 3 2 3 2 3 4" xfId="10098" xr:uid="{00000000-0005-0000-0000-000050060000}"/>
    <cellStyle name="Moeda 2 3 2 3 2 3 4 2" xfId="23442" xr:uid="{00000000-0005-0000-0000-000051060000}"/>
    <cellStyle name="Moeda 2 3 2 3 2 3 5" xfId="15450" xr:uid="{00000000-0005-0000-0000-000052060000}"/>
    <cellStyle name="Moeda 2 3 2 3 2 3 6" xfId="12762" xr:uid="{00000000-0005-0000-0000-000053060000}"/>
    <cellStyle name="Moeda 2 3 2 3 2 4" xfId="3186" xr:uid="{00000000-0005-0000-0000-000054060000}"/>
    <cellStyle name="Moeda 2 3 2 3 2 4 2" xfId="16530" xr:uid="{00000000-0005-0000-0000-000055060000}"/>
    <cellStyle name="Moeda 2 3 2 3 2 5" xfId="5850" xr:uid="{00000000-0005-0000-0000-000056060000}"/>
    <cellStyle name="Moeda 2 3 2 3 2 5 2" xfId="19194" xr:uid="{00000000-0005-0000-0000-000057060000}"/>
    <cellStyle name="Moeda 2 3 2 3 2 6" xfId="8514" xr:uid="{00000000-0005-0000-0000-000058060000}"/>
    <cellStyle name="Moeda 2 3 2 3 2 6 2" xfId="21858" xr:uid="{00000000-0005-0000-0000-000059060000}"/>
    <cellStyle name="Moeda 2 3 2 3 2 7" xfId="13866" xr:uid="{00000000-0005-0000-0000-00005A060000}"/>
    <cellStyle name="Moeda 2 3 2 3 2 8" xfId="11178" xr:uid="{00000000-0005-0000-0000-00005B060000}"/>
    <cellStyle name="Moeda 2 3 2 3 2 9" xfId="25002" xr:uid="{00000000-0005-0000-0000-00005C060000}"/>
    <cellStyle name="Moeda 2 3 2 3 3" xfId="690" xr:uid="{00000000-0005-0000-0000-00005D060000}"/>
    <cellStyle name="Moeda 2 3 2 3 3 2" xfId="1482" xr:uid="{00000000-0005-0000-0000-00005E060000}"/>
    <cellStyle name="Moeda 2 3 2 3 3 2 2" xfId="4146" xr:uid="{00000000-0005-0000-0000-00005F060000}"/>
    <cellStyle name="Moeda 2 3 2 3 3 2 2 2" xfId="17490" xr:uid="{00000000-0005-0000-0000-000060060000}"/>
    <cellStyle name="Moeda 2 3 2 3 3 2 3" xfId="6810" xr:uid="{00000000-0005-0000-0000-000061060000}"/>
    <cellStyle name="Moeda 2 3 2 3 3 2 3 2" xfId="20154" xr:uid="{00000000-0005-0000-0000-000062060000}"/>
    <cellStyle name="Moeda 2 3 2 3 3 2 4" xfId="9474" xr:uid="{00000000-0005-0000-0000-000063060000}"/>
    <cellStyle name="Moeda 2 3 2 3 3 2 4 2" xfId="22818" xr:uid="{00000000-0005-0000-0000-000064060000}"/>
    <cellStyle name="Moeda 2 3 2 3 3 2 5" xfId="14826" xr:uid="{00000000-0005-0000-0000-000065060000}"/>
    <cellStyle name="Moeda 2 3 2 3 3 2 6" xfId="12138" xr:uid="{00000000-0005-0000-0000-000066060000}"/>
    <cellStyle name="Moeda 2 3 2 3 3 2 7" xfId="26034" xr:uid="{00000000-0005-0000-0000-000067060000}"/>
    <cellStyle name="Moeda 2 3 2 3 3 3" xfId="2274" xr:uid="{00000000-0005-0000-0000-000068060000}"/>
    <cellStyle name="Moeda 2 3 2 3 3 3 2" xfId="4938" xr:uid="{00000000-0005-0000-0000-000069060000}"/>
    <cellStyle name="Moeda 2 3 2 3 3 3 2 2" xfId="18282" xr:uid="{00000000-0005-0000-0000-00006A060000}"/>
    <cellStyle name="Moeda 2 3 2 3 3 3 3" xfId="7602" xr:uid="{00000000-0005-0000-0000-00006B060000}"/>
    <cellStyle name="Moeda 2 3 2 3 3 3 3 2" xfId="20946" xr:uid="{00000000-0005-0000-0000-00006C060000}"/>
    <cellStyle name="Moeda 2 3 2 3 3 3 4" xfId="10266" xr:uid="{00000000-0005-0000-0000-00006D060000}"/>
    <cellStyle name="Moeda 2 3 2 3 3 3 4 2" xfId="23610" xr:uid="{00000000-0005-0000-0000-00006E060000}"/>
    <cellStyle name="Moeda 2 3 2 3 3 3 5" xfId="15618" xr:uid="{00000000-0005-0000-0000-00006F060000}"/>
    <cellStyle name="Moeda 2 3 2 3 3 3 6" xfId="12930" xr:uid="{00000000-0005-0000-0000-000070060000}"/>
    <cellStyle name="Moeda 2 3 2 3 3 4" xfId="3354" xr:uid="{00000000-0005-0000-0000-000071060000}"/>
    <cellStyle name="Moeda 2 3 2 3 3 4 2" xfId="16698" xr:uid="{00000000-0005-0000-0000-000072060000}"/>
    <cellStyle name="Moeda 2 3 2 3 3 5" xfId="6018" xr:uid="{00000000-0005-0000-0000-000073060000}"/>
    <cellStyle name="Moeda 2 3 2 3 3 5 2" xfId="19362" xr:uid="{00000000-0005-0000-0000-000074060000}"/>
    <cellStyle name="Moeda 2 3 2 3 3 6" xfId="8682" xr:uid="{00000000-0005-0000-0000-000075060000}"/>
    <cellStyle name="Moeda 2 3 2 3 3 6 2" xfId="22026" xr:uid="{00000000-0005-0000-0000-000076060000}"/>
    <cellStyle name="Moeda 2 3 2 3 3 7" xfId="14034" xr:uid="{00000000-0005-0000-0000-000077060000}"/>
    <cellStyle name="Moeda 2 3 2 3 3 8" xfId="11346" xr:uid="{00000000-0005-0000-0000-000078060000}"/>
    <cellStyle name="Moeda 2 3 2 3 3 9" xfId="24666" xr:uid="{00000000-0005-0000-0000-000079060000}"/>
    <cellStyle name="Moeda 2 3 2 3 4" xfId="1050" xr:uid="{00000000-0005-0000-0000-00007A060000}"/>
    <cellStyle name="Moeda 2 3 2 3 4 2" xfId="3714" xr:uid="{00000000-0005-0000-0000-00007B060000}"/>
    <cellStyle name="Moeda 2 3 2 3 4 2 2" xfId="17058" xr:uid="{00000000-0005-0000-0000-00007C060000}"/>
    <cellStyle name="Moeda 2 3 2 3 4 2 3" xfId="26682" xr:uid="{00000000-0005-0000-0000-00007D060000}"/>
    <cellStyle name="Moeda 2 3 2 3 4 3" xfId="6378" xr:uid="{00000000-0005-0000-0000-00007E060000}"/>
    <cellStyle name="Moeda 2 3 2 3 4 3 2" xfId="19722" xr:uid="{00000000-0005-0000-0000-00007F060000}"/>
    <cellStyle name="Moeda 2 3 2 3 4 4" xfId="9042" xr:uid="{00000000-0005-0000-0000-000080060000}"/>
    <cellStyle name="Moeda 2 3 2 3 4 4 2" xfId="22386" xr:uid="{00000000-0005-0000-0000-000081060000}"/>
    <cellStyle name="Moeda 2 3 2 3 4 5" xfId="14394" xr:uid="{00000000-0005-0000-0000-000082060000}"/>
    <cellStyle name="Moeda 2 3 2 3 4 6" xfId="11706" xr:uid="{00000000-0005-0000-0000-000083060000}"/>
    <cellStyle name="Moeda 2 3 2 3 4 7" xfId="25314" xr:uid="{00000000-0005-0000-0000-000084060000}"/>
    <cellStyle name="Moeda 2 3 2 3 5" xfId="1842" xr:uid="{00000000-0005-0000-0000-000085060000}"/>
    <cellStyle name="Moeda 2 3 2 3 5 2" xfId="4506" xr:uid="{00000000-0005-0000-0000-000086060000}"/>
    <cellStyle name="Moeda 2 3 2 3 5 2 2" xfId="17850" xr:uid="{00000000-0005-0000-0000-000087060000}"/>
    <cellStyle name="Moeda 2 3 2 3 5 3" xfId="7170" xr:uid="{00000000-0005-0000-0000-000088060000}"/>
    <cellStyle name="Moeda 2 3 2 3 5 3 2" xfId="20514" xr:uid="{00000000-0005-0000-0000-000089060000}"/>
    <cellStyle name="Moeda 2 3 2 3 5 4" xfId="9834" xr:uid="{00000000-0005-0000-0000-00008A060000}"/>
    <cellStyle name="Moeda 2 3 2 3 5 4 2" xfId="23178" xr:uid="{00000000-0005-0000-0000-00008B060000}"/>
    <cellStyle name="Moeda 2 3 2 3 5 5" xfId="15186" xr:uid="{00000000-0005-0000-0000-00008C060000}"/>
    <cellStyle name="Moeda 2 3 2 3 5 6" xfId="12498" xr:uid="{00000000-0005-0000-0000-00008D060000}"/>
    <cellStyle name="Moeda 2 3 2 3 5 7" xfId="25674" xr:uid="{00000000-0005-0000-0000-00008E060000}"/>
    <cellStyle name="Moeda 2 3 2 3 6" xfId="2658" xr:uid="{00000000-0005-0000-0000-00008F060000}"/>
    <cellStyle name="Moeda 2 3 2 3 6 2" xfId="5322" xr:uid="{00000000-0005-0000-0000-000090060000}"/>
    <cellStyle name="Moeda 2 3 2 3 6 2 2" xfId="18666" xr:uid="{00000000-0005-0000-0000-000091060000}"/>
    <cellStyle name="Moeda 2 3 2 3 6 3" xfId="7986" xr:uid="{00000000-0005-0000-0000-000092060000}"/>
    <cellStyle name="Moeda 2 3 2 3 6 3 2" xfId="21330" xr:uid="{00000000-0005-0000-0000-000093060000}"/>
    <cellStyle name="Moeda 2 3 2 3 6 4" xfId="10650" xr:uid="{00000000-0005-0000-0000-000094060000}"/>
    <cellStyle name="Moeda 2 3 2 3 6 4 2" xfId="23994" xr:uid="{00000000-0005-0000-0000-000095060000}"/>
    <cellStyle name="Moeda 2 3 2 3 6 5" xfId="16002" xr:uid="{00000000-0005-0000-0000-000096060000}"/>
    <cellStyle name="Moeda 2 3 2 3 6 6" xfId="13314" xr:uid="{00000000-0005-0000-0000-000097060000}"/>
    <cellStyle name="Moeda 2 3 2 3 7" xfId="2922" xr:uid="{00000000-0005-0000-0000-000098060000}"/>
    <cellStyle name="Moeda 2 3 2 3 7 2" xfId="16266" xr:uid="{00000000-0005-0000-0000-000099060000}"/>
    <cellStyle name="Moeda 2 3 2 3 8" xfId="5586" xr:uid="{00000000-0005-0000-0000-00009A060000}"/>
    <cellStyle name="Moeda 2 3 2 3 8 2" xfId="18930" xr:uid="{00000000-0005-0000-0000-00009B060000}"/>
    <cellStyle name="Moeda 2 3 2 3 9" xfId="8250" xr:uid="{00000000-0005-0000-0000-00009C060000}"/>
    <cellStyle name="Moeda 2 3 2 3 9 2" xfId="21594" xr:uid="{00000000-0005-0000-0000-00009D060000}"/>
    <cellStyle name="Moeda 2 3 2 4" xfId="210" xr:uid="{00000000-0005-0000-0000-00009E060000}"/>
    <cellStyle name="Moeda 2 3 2 4 10" xfId="10866" xr:uid="{00000000-0005-0000-0000-00009F060000}"/>
    <cellStyle name="Moeda 2 3 2 4 11" xfId="24258" xr:uid="{00000000-0005-0000-0000-0000A0060000}"/>
    <cellStyle name="Moeda 2 3 2 4 2" xfId="474" xr:uid="{00000000-0005-0000-0000-0000A1060000}"/>
    <cellStyle name="Moeda 2 3 2 4 2 2" xfId="1266" xr:uid="{00000000-0005-0000-0000-0000A2060000}"/>
    <cellStyle name="Moeda 2 3 2 4 2 2 2" xfId="3930" xr:uid="{00000000-0005-0000-0000-0000A3060000}"/>
    <cellStyle name="Moeda 2 3 2 4 2 2 2 2" xfId="17274" xr:uid="{00000000-0005-0000-0000-0000A4060000}"/>
    <cellStyle name="Moeda 2 3 2 4 2 2 3" xfId="6594" xr:uid="{00000000-0005-0000-0000-0000A5060000}"/>
    <cellStyle name="Moeda 2 3 2 4 2 2 3 2" xfId="19938" xr:uid="{00000000-0005-0000-0000-0000A6060000}"/>
    <cellStyle name="Moeda 2 3 2 4 2 2 4" xfId="9258" xr:uid="{00000000-0005-0000-0000-0000A7060000}"/>
    <cellStyle name="Moeda 2 3 2 4 2 2 4 2" xfId="22602" xr:uid="{00000000-0005-0000-0000-0000A8060000}"/>
    <cellStyle name="Moeda 2 3 2 4 2 2 5" xfId="14610" xr:uid="{00000000-0005-0000-0000-0000A9060000}"/>
    <cellStyle name="Moeda 2 3 2 4 2 2 6" xfId="11922" xr:uid="{00000000-0005-0000-0000-0000AA060000}"/>
    <cellStyle name="Moeda 2 3 2 4 2 2 7" xfId="26322" xr:uid="{00000000-0005-0000-0000-0000AB060000}"/>
    <cellStyle name="Moeda 2 3 2 4 2 3" xfId="2058" xr:uid="{00000000-0005-0000-0000-0000AC060000}"/>
    <cellStyle name="Moeda 2 3 2 4 2 3 2" xfId="4722" xr:uid="{00000000-0005-0000-0000-0000AD060000}"/>
    <cellStyle name="Moeda 2 3 2 4 2 3 2 2" xfId="18066" xr:uid="{00000000-0005-0000-0000-0000AE060000}"/>
    <cellStyle name="Moeda 2 3 2 4 2 3 3" xfId="7386" xr:uid="{00000000-0005-0000-0000-0000AF060000}"/>
    <cellStyle name="Moeda 2 3 2 4 2 3 3 2" xfId="20730" xr:uid="{00000000-0005-0000-0000-0000B0060000}"/>
    <cellStyle name="Moeda 2 3 2 4 2 3 4" xfId="10050" xr:uid="{00000000-0005-0000-0000-0000B1060000}"/>
    <cellStyle name="Moeda 2 3 2 4 2 3 4 2" xfId="23394" xr:uid="{00000000-0005-0000-0000-0000B2060000}"/>
    <cellStyle name="Moeda 2 3 2 4 2 3 5" xfId="15402" xr:uid="{00000000-0005-0000-0000-0000B3060000}"/>
    <cellStyle name="Moeda 2 3 2 4 2 3 6" xfId="12714" xr:uid="{00000000-0005-0000-0000-0000B4060000}"/>
    <cellStyle name="Moeda 2 3 2 4 2 4" xfId="3138" xr:uid="{00000000-0005-0000-0000-0000B5060000}"/>
    <cellStyle name="Moeda 2 3 2 4 2 4 2" xfId="16482" xr:uid="{00000000-0005-0000-0000-0000B6060000}"/>
    <cellStyle name="Moeda 2 3 2 4 2 5" xfId="5802" xr:uid="{00000000-0005-0000-0000-0000B7060000}"/>
    <cellStyle name="Moeda 2 3 2 4 2 5 2" xfId="19146" xr:uid="{00000000-0005-0000-0000-0000B8060000}"/>
    <cellStyle name="Moeda 2 3 2 4 2 6" xfId="8466" xr:uid="{00000000-0005-0000-0000-0000B9060000}"/>
    <cellStyle name="Moeda 2 3 2 4 2 6 2" xfId="21810" xr:uid="{00000000-0005-0000-0000-0000BA060000}"/>
    <cellStyle name="Moeda 2 3 2 4 2 7" xfId="13818" xr:uid="{00000000-0005-0000-0000-0000BB060000}"/>
    <cellStyle name="Moeda 2 3 2 4 2 8" xfId="11130" xr:uid="{00000000-0005-0000-0000-0000BC060000}"/>
    <cellStyle name="Moeda 2 3 2 4 2 9" xfId="24954" xr:uid="{00000000-0005-0000-0000-0000BD060000}"/>
    <cellStyle name="Moeda 2 3 2 4 3" xfId="1002" xr:uid="{00000000-0005-0000-0000-0000BE060000}"/>
    <cellStyle name="Moeda 2 3 2 4 3 2" xfId="3666" xr:uid="{00000000-0005-0000-0000-0000BF060000}"/>
    <cellStyle name="Moeda 2 3 2 4 3 2 2" xfId="17010" xr:uid="{00000000-0005-0000-0000-0000C0060000}"/>
    <cellStyle name="Moeda 2 3 2 4 3 2 3" xfId="25986" xr:uid="{00000000-0005-0000-0000-0000C1060000}"/>
    <cellStyle name="Moeda 2 3 2 4 3 3" xfId="6330" xr:uid="{00000000-0005-0000-0000-0000C2060000}"/>
    <cellStyle name="Moeda 2 3 2 4 3 3 2" xfId="19674" xr:uid="{00000000-0005-0000-0000-0000C3060000}"/>
    <cellStyle name="Moeda 2 3 2 4 3 4" xfId="8994" xr:uid="{00000000-0005-0000-0000-0000C4060000}"/>
    <cellStyle name="Moeda 2 3 2 4 3 4 2" xfId="22338" xr:uid="{00000000-0005-0000-0000-0000C5060000}"/>
    <cellStyle name="Moeda 2 3 2 4 3 5" xfId="14346" xr:uid="{00000000-0005-0000-0000-0000C6060000}"/>
    <cellStyle name="Moeda 2 3 2 4 3 6" xfId="11658" xr:uid="{00000000-0005-0000-0000-0000C7060000}"/>
    <cellStyle name="Moeda 2 3 2 4 3 7" xfId="24618" xr:uid="{00000000-0005-0000-0000-0000C8060000}"/>
    <cellStyle name="Moeda 2 3 2 4 4" xfId="1794" xr:uid="{00000000-0005-0000-0000-0000C9060000}"/>
    <cellStyle name="Moeda 2 3 2 4 4 2" xfId="4458" xr:uid="{00000000-0005-0000-0000-0000CA060000}"/>
    <cellStyle name="Moeda 2 3 2 4 4 2 2" xfId="17802" xr:uid="{00000000-0005-0000-0000-0000CB060000}"/>
    <cellStyle name="Moeda 2 3 2 4 4 2 3" xfId="26634" xr:uid="{00000000-0005-0000-0000-0000CC060000}"/>
    <cellStyle name="Moeda 2 3 2 4 4 3" xfId="7122" xr:uid="{00000000-0005-0000-0000-0000CD060000}"/>
    <cellStyle name="Moeda 2 3 2 4 4 3 2" xfId="20466" xr:uid="{00000000-0005-0000-0000-0000CE060000}"/>
    <cellStyle name="Moeda 2 3 2 4 4 4" xfId="9786" xr:uid="{00000000-0005-0000-0000-0000CF060000}"/>
    <cellStyle name="Moeda 2 3 2 4 4 4 2" xfId="23130" xr:uid="{00000000-0005-0000-0000-0000D0060000}"/>
    <cellStyle name="Moeda 2 3 2 4 4 5" xfId="15138" xr:uid="{00000000-0005-0000-0000-0000D1060000}"/>
    <cellStyle name="Moeda 2 3 2 4 4 6" xfId="12450" xr:uid="{00000000-0005-0000-0000-0000D2060000}"/>
    <cellStyle name="Moeda 2 3 2 4 4 7" xfId="25266" xr:uid="{00000000-0005-0000-0000-0000D3060000}"/>
    <cellStyle name="Moeda 2 3 2 4 5" xfId="2610" xr:uid="{00000000-0005-0000-0000-0000D4060000}"/>
    <cellStyle name="Moeda 2 3 2 4 5 2" xfId="5274" xr:uid="{00000000-0005-0000-0000-0000D5060000}"/>
    <cellStyle name="Moeda 2 3 2 4 5 2 2" xfId="18618" xr:uid="{00000000-0005-0000-0000-0000D6060000}"/>
    <cellStyle name="Moeda 2 3 2 4 5 3" xfId="7938" xr:uid="{00000000-0005-0000-0000-0000D7060000}"/>
    <cellStyle name="Moeda 2 3 2 4 5 3 2" xfId="21282" xr:uid="{00000000-0005-0000-0000-0000D8060000}"/>
    <cellStyle name="Moeda 2 3 2 4 5 4" xfId="10602" xr:uid="{00000000-0005-0000-0000-0000D9060000}"/>
    <cellStyle name="Moeda 2 3 2 4 5 4 2" xfId="23946" xr:uid="{00000000-0005-0000-0000-0000DA060000}"/>
    <cellStyle name="Moeda 2 3 2 4 5 5" xfId="15954" xr:uid="{00000000-0005-0000-0000-0000DB060000}"/>
    <cellStyle name="Moeda 2 3 2 4 5 6" xfId="13266" xr:uid="{00000000-0005-0000-0000-0000DC060000}"/>
    <cellStyle name="Moeda 2 3 2 4 5 7" xfId="25626" xr:uid="{00000000-0005-0000-0000-0000DD060000}"/>
    <cellStyle name="Moeda 2 3 2 4 6" xfId="2874" xr:uid="{00000000-0005-0000-0000-0000DE060000}"/>
    <cellStyle name="Moeda 2 3 2 4 6 2" xfId="16218" xr:uid="{00000000-0005-0000-0000-0000DF060000}"/>
    <cellStyle name="Moeda 2 3 2 4 7" xfId="5538" xr:uid="{00000000-0005-0000-0000-0000E0060000}"/>
    <cellStyle name="Moeda 2 3 2 4 7 2" xfId="18882" xr:uid="{00000000-0005-0000-0000-0000E1060000}"/>
    <cellStyle name="Moeda 2 3 2 4 8" xfId="8202" xr:uid="{00000000-0005-0000-0000-0000E2060000}"/>
    <cellStyle name="Moeda 2 3 2 4 8 2" xfId="21546" xr:uid="{00000000-0005-0000-0000-0000E3060000}"/>
    <cellStyle name="Moeda 2 3 2 4 9" xfId="13554" xr:uid="{00000000-0005-0000-0000-0000E4060000}"/>
    <cellStyle name="Moeda 2 3 2 5" xfId="354" xr:uid="{00000000-0005-0000-0000-0000E5060000}"/>
    <cellStyle name="Moeda 2 3 2 5 2" xfId="1146" xr:uid="{00000000-0005-0000-0000-0000E6060000}"/>
    <cellStyle name="Moeda 2 3 2 5 2 2" xfId="3810" xr:uid="{00000000-0005-0000-0000-0000E7060000}"/>
    <cellStyle name="Moeda 2 3 2 5 2 2 2" xfId="17154" xr:uid="{00000000-0005-0000-0000-0000E8060000}"/>
    <cellStyle name="Moeda 2 3 2 5 2 2 3" xfId="26466" xr:uid="{00000000-0005-0000-0000-0000E9060000}"/>
    <cellStyle name="Moeda 2 3 2 5 2 3" xfId="6474" xr:uid="{00000000-0005-0000-0000-0000EA060000}"/>
    <cellStyle name="Moeda 2 3 2 5 2 3 2" xfId="19818" xr:uid="{00000000-0005-0000-0000-0000EB060000}"/>
    <cellStyle name="Moeda 2 3 2 5 2 4" xfId="9138" xr:uid="{00000000-0005-0000-0000-0000EC060000}"/>
    <cellStyle name="Moeda 2 3 2 5 2 4 2" xfId="22482" xr:uid="{00000000-0005-0000-0000-0000ED060000}"/>
    <cellStyle name="Moeda 2 3 2 5 2 5" xfId="14490" xr:uid="{00000000-0005-0000-0000-0000EE060000}"/>
    <cellStyle name="Moeda 2 3 2 5 2 6" xfId="11802" xr:uid="{00000000-0005-0000-0000-0000EF060000}"/>
    <cellStyle name="Moeda 2 3 2 5 2 7" xfId="25098" xr:uid="{00000000-0005-0000-0000-0000F0060000}"/>
    <cellStyle name="Moeda 2 3 2 5 3" xfId="1938" xr:uid="{00000000-0005-0000-0000-0000F1060000}"/>
    <cellStyle name="Moeda 2 3 2 5 3 2" xfId="4602" xr:uid="{00000000-0005-0000-0000-0000F2060000}"/>
    <cellStyle name="Moeda 2 3 2 5 3 2 2" xfId="17946" xr:uid="{00000000-0005-0000-0000-0000F3060000}"/>
    <cellStyle name="Moeda 2 3 2 5 3 2 3" xfId="26130" xr:uid="{00000000-0005-0000-0000-0000F4060000}"/>
    <cellStyle name="Moeda 2 3 2 5 3 3" xfId="7266" xr:uid="{00000000-0005-0000-0000-0000F5060000}"/>
    <cellStyle name="Moeda 2 3 2 5 3 3 2" xfId="20610" xr:uid="{00000000-0005-0000-0000-0000F6060000}"/>
    <cellStyle name="Moeda 2 3 2 5 3 4" xfId="9930" xr:uid="{00000000-0005-0000-0000-0000F7060000}"/>
    <cellStyle name="Moeda 2 3 2 5 3 4 2" xfId="23274" xr:uid="{00000000-0005-0000-0000-0000F8060000}"/>
    <cellStyle name="Moeda 2 3 2 5 3 5" xfId="15282" xr:uid="{00000000-0005-0000-0000-0000F9060000}"/>
    <cellStyle name="Moeda 2 3 2 5 3 6" xfId="12594" xr:uid="{00000000-0005-0000-0000-0000FA060000}"/>
    <cellStyle name="Moeda 2 3 2 5 3 7" xfId="24762" xr:uid="{00000000-0005-0000-0000-0000FB060000}"/>
    <cellStyle name="Moeda 2 3 2 5 4" xfId="3018" xr:uid="{00000000-0005-0000-0000-0000FC060000}"/>
    <cellStyle name="Moeda 2 3 2 5 4 2" xfId="16362" xr:uid="{00000000-0005-0000-0000-0000FD060000}"/>
    <cellStyle name="Moeda 2 3 2 5 4 2 2" xfId="26778" xr:uid="{00000000-0005-0000-0000-0000FE060000}"/>
    <cellStyle name="Moeda 2 3 2 5 4 3" xfId="25410" xr:uid="{00000000-0005-0000-0000-0000FF060000}"/>
    <cellStyle name="Moeda 2 3 2 5 5" xfId="5682" xr:uid="{00000000-0005-0000-0000-000000070000}"/>
    <cellStyle name="Moeda 2 3 2 5 5 2" xfId="19026" xr:uid="{00000000-0005-0000-0000-000001070000}"/>
    <cellStyle name="Moeda 2 3 2 5 5 3" xfId="25770" xr:uid="{00000000-0005-0000-0000-000002070000}"/>
    <cellStyle name="Moeda 2 3 2 5 6" xfId="8346" xr:uid="{00000000-0005-0000-0000-000003070000}"/>
    <cellStyle name="Moeda 2 3 2 5 6 2" xfId="21690" xr:uid="{00000000-0005-0000-0000-000004070000}"/>
    <cellStyle name="Moeda 2 3 2 5 7" xfId="13698" xr:uid="{00000000-0005-0000-0000-000005070000}"/>
    <cellStyle name="Moeda 2 3 2 5 8" xfId="11010" xr:uid="{00000000-0005-0000-0000-000006070000}"/>
    <cellStyle name="Moeda 2 3 2 5 9" xfId="24402" xr:uid="{00000000-0005-0000-0000-000007070000}"/>
    <cellStyle name="Moeda 2 3 2 6" xfId="618" xr:uid="{00000000-0005-0000-0000-000008070000}"/>
    <cellStyle name="Moeda 2 3 2 6 2" xfId="1410" xr:uid="{00000000-0005-0000-0000-000009070000}"/>
    <cellStyle name="Moeda 2 3 2 6 2 2" xfId="4074" xr:uid="{00000000-0005-0000-0000-00000A070000}"/>
    <cellStyle name="Moeda 2 3 2 6 2 2 2" xfId="17418" xr:uid="{00000000-0005-0000-0000-00000B070000}"/>
    <cellStyle name="Moeda 2 3 2 6 2 3" xfId="6738" xr:uid="{00000000-0005-0000-0000-00000C070000}"/>
    <cellStyle name="Moeda 2 3 2 6 2 3 2" xfId="20082" xr:uid="{00000000-0005-0000-0000-00000D070000}"/>
    <cellStyle name="Moeda 2 3 2 6 2 4" xfId="9402" xr:uid="{00000000-0005-0000-0000-00000E070000}"/>
    <cellStyle name="Moeda 2 3 2 6 2 4 2" xfId="22746" xr:uid="{00000000-0005-0000-0000-00000F070000}"/>
    <cellStyle name="Moeda 2 3 2 6 2 5" xfId="14754" xr:uid="{00000000-0005-0000-0000-000010070000}"/>
    <cellStyle name="Moeda 2 3 2 6 2 6" xfId="12066" xr:uid="{00000000-0005-0000-0000-000011070000}"/>
    <cellStyle name="Moeda 2 3 2 6 2 7" xfId="26202" xr:uid="{00000000-0005-0000-0000-000012070000}"/>
    <cellStyle name="Moeda 2 3 2 6 3" xfId="2202" xr:uid="{00000000-0005-0000-0000-000013070000}"/>
    <cellStyle name="Moeda 2 3 2 6 3 2" xfId="4866" xr:uid="{00000000-0005-0000-0000-000014070000}"/>
    <cellStyle name="Moeda 2 3 2 6 3 2 2" xfId="18210" xr:uid="{00000000-0005-0000-0000-000015070000}"/>
    <cellStyle name="Moeda 2 3 2 6 3 3" xfId="7530" xr:uid="{00000000-0005-0000-0000-000016070000}"/>
    <cellStyle name="Moeda 2 3 2 6 3 3 2" xfId="20874" xr:uid="{00000000-0005-0000-0000-000017070000}"/>
    <cellStyle name="Moeda 2 3 2 6 3 4" xfId="10194" xr:uid="{00000000-0005-0000-0000-000018070000}"/>
    <cellStyle name="Moeda 2 3 2 6 3 4 2" xfId="23538" xr:uid="{00000000-0005-0000-0000-000019070000}"/>
    <cellStyle name="Moeda 2 3 2 6 3 5" xfId="15546" xr:uid="{00000000-0005-0000-0000-00001A070000}"/>
    <cellStyle name="Moeda 2 3 2 6 3 6" xfId="12858" xr:uid="{00000000-0005-0000-0000-00001B070000}"/>
    <cellStyle name="Moeda 2 3 2 6 4" xfId="3282" xr:uid="{00000000-0005-0000-0000-00001C070000}"/>
    <cellStyle name="Moeda 2 3 2 6 4 2" xfId="16626" xr:uid="{00000000-0005-0000-0000-00001D070000}"/>
    <cellStyle name="Moeda 2 3 2 6 5" xfId="5946" xr:uid="{00000000-0005-0000-0000-00001E070000}"/>
    <cellStyle name="Moeda 2 3 2 6 5 2" xfId="19290" xr:uid="{00000000-0005-0000-0000-00001F070000}"/>
    <cellStyle name="Moeda 2 3 2 6 6" xfId="8610" xr:uid="{00000000-0005-0000-0000-000020070000}"/>
    <cellStyle name="Moeda 2 3 2 6 6 2" xfId="21954" xr:uid="{00000000-0005-0000-0000-000021070000}"/>
    <cellStyle name="Moeda 2 3 2 6 7" xfId="13962" xr:uid="{00000000-0005-0000-0000-000022070000}"/>
    <cellStyle name="Moeda 2 3 2 6 8" xfId="11274" xr:uid="{00000000-0005-0000-0000-000023070000}"/>
    <cellStyle name="Moeda 2 3 2 6 9" xfId="24834" xr:uid="{00000000-0005-0000-0000-000024070000}"/>
    <cellStyle name="Moeda 2 3 2 7" xfId="786" xr:uid="{00000000-0005-0000-0000-000025070000}"/>
    <cellStyle name="Moeda 2 3 2 7 2" xfId="1578" xr:uid="{00000000-0005-0000-0000-000026070000}"/>
    <cellStyle name="Moeda 2 3 2 7 2 2" xfId="4242" xr:uid="{00000000-0005-0000-0000-000027070000}"/>
    <cellStyle name="Moeda 2 3 2 7 2 2 2" xfId="17586" xr:uid="{00000000-0005-0000-0000-000028070000}"/>
    <cellStyle name="Moeda 2 3 2 7 2 3" xfId="6906" xr:uid="{00000000-0005-0000-0000-000029070000}"/>
    <cellStyle name="Moeda 2 3 2 7 2 3 2" xfId="20250" xr:uid="{00000000-0005-0000-0000-00002A070000}"/>
    <cellStyle name="Moeda 2 3 2 7 2 4" xfId="9570" xr:uid="{00000000-0005-0000-0000-00002B070000}"/>
    <cellStyle name="Moeda 2 3 2 7 2 4 2" xfId="22914" xr:uid="{00000000-0005-0000-0000-00002C070000}"/>
    <cellStyle name="Moeda 2 3 2 7 2 5" xfId="14922" xr:uid="{00000000-0005-0000-0000-00002D070000}"/>
    <cellStyle name="Moeda 2 3 2 7 2 6" xfId="12234" xr:uid="{00000000-0005-0000-0000-00002E070000}"/>
    <cellStyle name="Moeda 2 3 2 7 2 7" xfId="25866" xr:uid="{00000000-0005-0000-0000-00002F070000}"/>
    <cellStyle name="Moeda 2 3 2 7 3" xfId="2370" xr:uid="{00000000-0005-0000-0000-000030070000}"/>
    <cellStyle name="Moeda 2 3 2 7 3 2" xfId="5034" xr:uid="{00000000-0005-0000-0000-000031070000}"/>
    <cellStyle name="Moeda 2 3 2 7 3 2 2" xfId="18378" xr:uid="{00000000-0005-0000-0000-000032070000}"/>
    <cellStyle name="Moeda 2 3 2 7 3 3" xfId="7698" xr:uid="{00000000-0005-0000-0000-000033070000}"/>
    <cellStyle name="Moeda 2 3 2 7 3 3 2" xfId="21042" xr:uid="{00000000-0005-0000-0000-000034070000}"/>
    <cellStyle name="Moeda 2 3 2 7 3 4" xfId="10362" xr:uid="{00000000-0005-0000-0000-000035070000}"/>
    <cellStyle name="Moeda 2 3 2 7 3 4 2" xfId="23706" xr:uid="{00000000-0005-0000-0000-000036070000}"/>
    <cellStyle name="Moeda 2 3 2 7 3 5" xfId="15714" xr:uid="{00000000-0005-0000-0000-000037070000}"/>
    <cellStyle name="Moeda 2 3 2 7 3 6" xfId="13026" xr:uid="{00000000-0005-0000-0000-000038070000}"/>
    <cellStyle name="Moeda 2 3 2 7 4" xfId="3450" xr:uid="{00000000-0005-0000-0000-000039070000}"/>
    <cellStyle name="Moeda 2 3 2 7 4 2" xfId="16794" xr:uid="{00000000-0005-0000-0000-00003A070000}"/>
    <cellStyle name="Moeda 2 3 2 7 5" xfId="6114" xr:uid="{00000000-0005-0000-0000-00003B070000}"/>
    <cellStyle name="Moeda 2 3 2 7 5 2" xfId="19458" xr:uid="{00000000-0005-0000-0000-00003C070000}"/>
    <cellStyle name="Moeda 2 3 2 7 6" xfId="8778" xr:uid="{00000000-0005-0000-0000-00003D070000}"/>
    <cellStyle name="Moeda 2 3 2 7 6 2" xfId="22122" xr:uid="{00000000-0005-0000-0000-00003E070000}"/>
    <cellStyle name="Moeda 2 3 2 7 7" xfId="14130" xr:uid="{00000000-0005-0000-0000-00003F070000}"/>
    <cellStyle name="Moeda 2 3 2 7 8" xfId="11442" xr:uid="{00000000-0005-0000-0000-000040070000}"/>
    <cellStyle name="Moeda 2 3 2 7 9" xfId="24498" xr:uid="{00000000-0005-0000-0000-000041070000}"/>
    <cellStyle name="Moeda 2 3 2 8" xfId="834" xr:uid="{00000000-0005-0000-0000-000042070000}"/>
    <cellStyle name="Moeda 2 3 2 8 2" xfId="1626" xr:uid="{00000000-0005-0000-0000-000043070000}"/>
    <cellStyle name="Moeda 2 3 2 8 2 2" xfId="4290" xr:uid="{00000000-0005-0000-0000-000044070000}"/>
    <cellStyle name="Moeda 2 3 2 8 2 2 2" xfId="17634" xr:uid="{00000000-0005-0000-0000-000045070000}"/>
    <cellStyle name="Moeda 2 3 2 8 2 3" xfId="6954" xr:uid="{00000000-0005-0000-0000-000046070000}"/>
    <cellStyle name="Moeda 2 3 2 8 2 3 2" xfId="20298" xr:uid="{00000000-0005-0000-0000-000047070000}"/>
    <cellStyle name="Moeda 2 3 2 8 2 4" xfId="9618" xr:uid="{00000000-0005-0000-0000-000048070000}"/>
    <cellStyle name="Moeda 2 3 2 8 2 4 2" xfId="22962" xr:uid="{00000000-0005-0000-0000-000049070000}"/>
    <cellStyle name="Moeda 2 3 2 8 2 5" xfId="14970" xr:uid="{00000000-0005-0000-0000-00004A070000}"/>
    <cellStyle name="Moeda 2 3 2 8 2 6" xfId="12282" xr:uid="{00000000-0005-0000-0000-00004B070000}"/>
    <cellStyle name="Moeda 2 3 2 8 2 7" xfId="26514" xr:uid="{00000000-0005-0000-0000-00004C070000}"/>
    <cellStyle name="Moeda 2 3 2 8 3" xfId="2418" xr:uid="{00000000-0005-0000-0000-00004D070000}"/>
    <cellStyle name="Moeda 2 3 2 8 3 2" xfId="5082" xr:uid="{00000000-0005-0000-0000-00004E070000}"/>
    <cellStyle name="Moeda 2 3 2 8 3 2 2" xfId="18426" xr:uid="{00000000-0005-0000-0000-00004F070000}"/>
    <cellStyle name="Moeda 2 3 2 8 3 3" xfId="7746" xr:uid="{00000000-0005-0000-0000-000050070000}"/>
    <cellStyle name="Moeda 2 3 2 8 3 3 2" xfId="21090" xr:uid="{00000000-0005-0000-0000-000051070000}"/>
    <cellStyle name="Moeda 2 3 2 8 3 4" xfId="10410" xr:uid="{00000000-0005-0000-0000-000052070000}"/>
    <cellStyle name="Moeda 2 3 2 8 3 4 2" xfId="23754" xr:uid="{00000000-0005-0000-0000-000053070000}"/>
    <cellStyle name="Moeda 2 3 2 8 3 5" xfId="15762" xr:uid="{00000000-0005-0000-0000-000054070000}"/>
    <cellStyle name="Moeda 2 3 2 8 3 6" xfId="13074" xr:uid="{00000000-0005-0000-0000-000055070000}"/>
    <cellStyle name="Moeda 2 3 2 8 4" xfId="3498" xr:uid="{00000000-0005-0000-0000-000056070000}"/>
    <cellStyle name="Moeda 2 3 2 8 4 2" xfId="16842" xr:uid="{00000000-0005-0000-0000-000057070000}"/>
    <cellStyle name="Moeda 2 3 2 8 5" xfId="6162" xr:uid="{00000000-0005-0000-0000-000058070000}"/>
    <cellStyle name="Moeda 2 3 2 8 5 2" xfId="19506" xr:uid="{00000000-0005-0000-0000-000059070000}"/>
    <cellStyle name="Moeda 2 3 2 8 6" xfId="8826" xr:uid="{00000000-0005-0000-0000-00005A070000}"/>
    <cellStyle name="Moeda 2 3 2 8 6 2" xfId="22170" xr:uid="{00000000-0005-0000-0000-00005B070000}"/>
    <cellStyle name="Moeda 2 3 2 8 7" xfId="14178" xr:uid="{00000000-0005-0000-0000-00005C070000}"/>
    <cellStyle name="Moeda 2 3 2 8 8" xfId="11490" xr:uid="{00000000-0005-0000-0000-00005D070000}"/>
    <cellStyle name="Moeda 2 3 2 8 9" xfId="25146" xr:uid="{00000000-0005-0000-0000-00005E070000}"/>
    <cellStyle name="Moeda 2 3 2 9" xfId="882" xr:uid="{00000000-0005-0000-0000-00005F070000}"/>
    <cellStyle name="Moeda 2 3 2 9 2" xfId="3546" xr:uid="{00000000-0005-0000-0000-000060070000}"/>
    <cellStyle name="Moeda 2 3 2 9 2 2" xfId="16890" xr:uid="{00000000-0005-0000-0000-000061070000}"/>
    <cellStyle name="Moeda 2 3 2 9 3" xfId="6210" xr:uid="{00000000-0005-0000-0000-000062070000}"/>
    <cellStyle name="Moeda 2 3 2 9 3 2" xfId="19554" xr:uid="{00000000-0005-0000-0000-000063070000}"/>
    <cellStyle name="Moeda 2 3 2 9 4" xfId="8874" xr:uid="{00000000-0005-0000-0000-000064070000}"/>
    <cellStyle name="Moeda 2 3 2 9 4 2" xfId="22218" xr:uid="{00000000-0005-0000-0000-000065070000}"/>
    <cellStyle name="Moeda 2 3 2 9 5" xfId="14226" xr:uid="{00000000-0005-0000-0000-000066070000}"/>
    <cellStyle name="Moeda 2 3 2 9 6" xfId="11538" xr:uid="{00000000-0005-0000-0000-000067070000}"/>
    <cellStyle name="Moeda 2 3 2 9 7" xfId="25506" xr:uid="{00000000-0005-0000-0000-000068070000}"/>
    <cellStyle name="Moeda 2 3 3" xfId="114" xr:uid="{00000000-0005-0000-0000-000069070000}"/>
    <cellStyle name="Moeda 2 3 3 10" xfId="5442" xr:uid="{00000000-0005-0000-0000-00006A070000}"/>
    <cellStyle name="Moeda 2 3 3 10 2" xfId="18786" xr:uid="{00000000-0005-0000-0000-00006B070000}"/>
    <cellStyle name="Moeda 2 3 3 11" xfId="8106" xr:uid="{00000000-0005-0000-0000-00006C070000}"/>
    <cellStyle name="Moeda 2 3 3 11 2" xfId="21450" xr:uid="{00000000-0005-0000-0000-00006D070000}"/>
    <cellStyle name="Moeda 2 3 3 12" xfId="13458" xr:uid="{00000000-0005-0000-0000-00006E070000}"/>
    <cellStyle name="Moeda 2 3 3 13" xfId="10770" xr:uid="{00000000-0005-0000-0000-00006F070000}"/>
    <cellStyle name="Moeda 2 3 3 14" xfId="24162" xr:uid="{00000000-0005-0000-0000-000070070000}"/>
    <cellStyle name="Moeda 2 3 3 2" xfId="282" xr:uid="{00000000-0005-0000-0000-000071070000}"/>
    <cellStyle name="Moeda 2 3 3 2 10" xfId="13626" xr:uid="{00000000-0005-0000-0000-000072070000}"/>
    <cellStyle name="Moeda 2 3 3 2 11" xfId="10938" xr:uid="{00000000-0005-0000-0000-000073070000}"/>
    <cellStyle name="Moeda 2 3 3 2 12" xfId="24330" xr:uid="{00000000-0005-0000-0000-000074070000}"/>
    <cellStyle name="Moeda 2 3 3 2 2" xfId="546" xr:uid="{00000000-0005-0000-0000-000075070000}"/>
    <cellStyle name="Moeda 2 3 3 2 2 2" xfId="1338" xr:uid="{00000000-0005-0000-0000-000076070000}"/>
    <cellStyle name="Moeda 2 3 3 2 2 2 2" xfId="4002" xr:uid="{00000000-0005-0000-0000-000077070000}"/>
    <cellStyle name="Moeda 2 3 3 2 2 2 2 2" xfId="17346" xr:uid="{00000000-0005-0000-0000-000078070000}"/>
    <cellStyle name="Moeda 2 3 3 2 2 2 3" xfId="6666" xr:uid="{00000000-0005-0000-0000-000079070000}"/>
    <cellStyle name="Moeda 2 3 3 2 2 2 3 2" xfId="20010" xr:uid="{00000000-0005-0000-0000-00007A070000}"/>
    <cellStyle name="Moeda 2 3 3 2 2 2 4" xfId="9330" xr:uid="{00000000-0005-0000-0000-00007B070000}"/>
    <cellStyle name="Moeda 2 3 3 2 2 2 4 2" xfId="22674" xr:uid="{00000000-0005-0000-0000-00007C070000}"/>
    <cellStyle name="Moeda 2 3 3 2 2 2 5" xfId="14682" xr:uid="{00000000-0005-0000-0000-00007D070000}"/>
    <cellStyle name="Moeda 2 3 3 2 2 2 6" xfId="11994" xr:uid="{00000000-0005-0000-0000-00007E070000}"/>
    <cellStyle name="Moeda 2 3 3 2 2 2 7" xfId="26394" xr:uid="{00000000-0005-0000-0000-00007F070000}"/>
    <cellStyle name="Moeda 2 3 3 2 2 3" xfId="2130" xr:uid="{00000000-0005-0000-0000-000080070000}"/>
    <cellStyle name="Moeda 2 3 3 2 2 3 2" xfId="4794" xr:uid="{00000000-0005-0000-0000-000081070000}"/>
    <cellStyle name="Moeda 2 3 3 2 2 3 2 2" xfId="18138" xr:uid="{00000000-0005-0000-0000-000082070000}"/>
    <cellStyle name="Moeda 2 3 3 2 2 3 3" xfId="7458" xr:uid="{00000000-0005-0000-0000-000083070000}"/>
    <cellStyle name="Moeda 2 3 3 2 2 3 3 2" xfId="20802" xr:uid="{00000000-0005-0000-0000-000084070000}"/>
    <cellStyle name="Moeda 2 3 3 2 2 3 4" xfId="10122" xr:uid="{00000000-0005-0000-0000-000085070000}"/>
    <cellStyle name="Moeda 2 3 3 2 2 3 4 2" xfId="23466" xr:uid="{00000000-0005-0000-0000-000086070000}"/>
    <cellStyle name="Moeda 2 3 3 2 2 3 5" xfId="15474" xr:uid="{00000000-0005-0000-0000-000087070000}"/>
    <cellStyle name="Moeda 2 3 3 2 2 3 6" xfId="12786" xr:uid="{00000000-0005-0000-0000-000088070000}"/>
    <cellStyle name="Moeda 2 3 3 2 2 4" xfId="3210" xr:uid="{00000000-0005-0000-0000-000089070000}"/>
    <cellStyle name="Moeda 2 3 3 2 2 4 2" xfId="16554" xr:uid="{00000000-0005-0000-0000-00008A070000}"/>
    <cellStyle name="Moeda 2 3 3 2 2 5" xfId="5874" xr:uid="{00000000-0005-0000-0000-00008B070000}"/>
    <cellStyle name="Moeda 2 3 3 2 2 5 2" xfId="19218" xr:uid="{00000000-0005-0000-0000-00008C070000}"/>
    <cellStyle name="Moeda 2 3 3 2 2 6" xfId="8538" xr:uid="{00000000-0005-0000-0000-00008D070000}"/>
    <cellStyle name="Moeda 2 3 3 2 2 6 2" xfId="21882" xr:uid="{00000000-0005-0000-0000-00008E070000}"/>
    <cellStyle name="Moeda 2 3 3 2 2 7" xfId="13890" xr:uid="{00000000-0005-0000-0000-00008F070000}"/>
    <cellStyle name="Moeda 2 3 3 2 2 8" xfId="11202" xr:uid="{00000000-0005-0000-0000-000090070000}"/>
    <cellStyle name="Moeda 2 3 3 2 2 9" xfId="25026" xr:uid="{00000000-0005-0000-0000-000091070000}"/>
    <cellStyle name="Moeda 2 3 3 2 3" xfId="714" xr:uid="{00000000-0005-0000-0000-000092070000}"/>
    <cellStyle name="Moeda 2 3 3 2 3 2" xfId="1506" xr:uid="{00000000-0005-0000-0000-000093070000}"/>
    <cellStyle name="Moeda 2 3 3 2 3 2 2" xfId="4170" xr:uid="{00000000-0005-0000-0000-000094070000}"/>
    <cellStyle name="Moeda 2 3 3 2 3 2 2 2" xfId="17514" xr:uid="{00000000-0005-0000-0000-000095070000}"/>
    <cellStyle name="Moeda 2 3 3 2 3 2 3" xfId="6834" xr:uid="{00000000-0005-0000-0000-000096070000}"/>
    <cellStyle name="Moeda 2 3 3 2 3 2 3 2" xfId="20178" xr:uid="{00000000-0005-0000-0000-000097070000}"/>
    <cellStyle name="Moeda 2 3 3 2 3 2 4" xfId="9498" xr:uid="{00000000-0005-0000-0000-000098070000}"/>
    <cellStyle name="Moeda 2 3 3 2 3 2 4 2" xfId="22842" xr:uid="{00000000-0005-0000-0000-000099070000}"/>
    <cellStyle name="Moeda 2 3 3 2 3 2 5" xfId="14850" xr:uid="{00000000-0005-0000-0000-00009A070000}"/>
    <cellStyle name="Moeda 2 3 3 2 3 2 6" xfId="12162" xr:uid="{00000000-0005-0000-0000-00009B070000}"/>
    <cellStyle name="Moeda 2 3 3 2 3 2 7" xfId="26058" xr:uid="{00000000-0005-0000-0000-00009C070000}"/>
    <cellStyle name="Moeda 2 3 3 2 3 3" xfId="2298" xr:uid="{00000000-0005-0000-0000-00009D070000}"/>
    <cellStyle name="Moeda 2 3 3 2 3 3 2" xfId="4962" xr:uid="{00000000-0005-0000-0000-00009E070000}"/>
    <cellStyle name="Moeda 2 3 3 2 3 3 2 2" xfId="18306" xr:uid="{00000000-0005-0000-0000-00009F070000}"/>
    <cellStyle name="Moeda 2 3 3 2 3 3 3" xfId="7626" xr:uid="{00000000-0005-0000-0000-0000A0070000}"/>
    <cellStyle name="Moeda 2 3 3 2 3 3 3 2" xfId="20970" xr:uid="{00000000-0005-0000-0000-0000A1070000}"/>
    <cellStyle name="Moeda 2 3 3 2 3 3 4" xfId="10290" xr:uid="{00000000-0005-0000-0000-0000A2070000}"/>
    <cellStyle name="Moeda 2 3 3 2 3 3 4 2" xfId="23634" xr:uid="{00000000-0005-0000-0000-0000A3070000}"/>
    <cellStyle name="Moeda 2 3 3 2 3 3 5" xfId="15642" xr:uid="{00000000-0005-0000-0000-0000A4070000}"/>
    <cellStyle name="Moeda 2 3 3 2 3 3 6" xfId="12954" xr:uid="{00000000-0005-0000-0000-0000A5070000}"/>
    <cellStyle name="Moeda 2 3 3 2 3 4" xfId="3378" xr:uid="{00000000-0005-0000-0000-0000A6070000}"/>
    <cellStyle name="Moeda 2 3 3 2 3 4 2" xfId="16722" xr:uid="{00000000-0005-0000-0000-0000A7070000}"/>
    <cellStyle name="Moeda 2 3 3 2 3 5" xfId="6042" xr:uid="{00000000-0005-0000-0000-0000A8070000}"/>
    <cellStyle name="Moeda 2 3 3 2 3 5 2" xfId="19386" xr:uid="{00000000-0005-0000-0000-0000A9070000}"/>
    <cellStyle name="Moeda 2 3 3 2 3 6" xfId="8706" xr:uid="{00000000-0005-0000-0000-0000AA070000}"/>
    <cellStyle name="Moeda 2 3 3 2 3 6 2" xfId="22050" xr:uid="{00000000-0005-0000-0000-0000AB070000}"/>
    <cellStyle name="Moeda 2 3 3 2 3 7" xfId="14058" xr:uid="{00000000-0005-0000-0000-0000AC070000}"/>
    <cellStyle name="Moeda 2 3 3 2 3 8" xfId="11370" xr:uid="{00000000-0005-0000-0000-0000AD070000}"/>
    <cellStyle name="Moeda 2 3 3 2 3 9" xfId="24690" xr:uid="{00000000-0005-0000-0000-0000AE070000}"/>
    <cellStyle name="Moeda 2 3 3 2 4" xfId="1074" xr:uid="{00000000-0005-0000-0000-0000AF070000}"/>
    <cellStyle name="Moeda 2 3 3 2 4 2" xfId="3738" xr:uid="{00000000-0005-0000-0000-0000B0070000}"/>
    <cellStyle name="Moeda 2 3 3 2 4 2 2" xfId="17082" xr:uid="{00000000-0005-0000-0000-0000B1070000}"/>
    <cellStyle name="Moeda 2 3 3 2 4 2 3" xfId="26706" xr:uid="{00000000-0005-0000-0000-0000B2070000}"/>
    <cellStyle name="Moeda 2 3 3 2 4 3" xfId="6402" xr:uid="{00000000-0005-0000-0000-0000B3070000}"/>
    <cellStyle name="Moeda 2 3 3 2 4 3 2" xfId="19746" xr:uid="{00000000-0005-0000-0000-0000B4070000}"/>
    <cellStyle name="Moeda 2 3 3 2 4 4" xfId="9066" xr:uid="{00000000-0005-0000-0000-0000B5070000}"/>
    <cellStyle name="Moeda 2 3 3 2 4 4 2" xfId="22410" xr:uid="{00000000-0005-0000-0000-0000B6070000}"/>
    <cellStyle name="Moeda 2 3 3 2 4 5" xfId="14418" xr:uid="{00000000-0005-0000-0000-0000B7070000}"/>
    <cellStyle name="Moeda 2 3 3 2 4 6" xfId="11730" xr:uid="{00000000-0005-0000-0000-0000B8070000}"/>
    <cellStyle name="Moeda 2 3 3 2 4 7" xfId="25338" xr:uid="{00000000-0005-0000-0000-0000B9070000}"/>
    <cellStyle name="Moeda 2 3 3 2 5" xfId="1866" xr:uid="{00000000-0005-0000-0000-0000BA070000}"/>
    <cellStyle name="Moeda 2 3 3 2 5 2" xfId="4530" xr:uid="{00000000-0005-0000-0000-0000BB070000}"/>
    <cellStyle name="Moeda 2 3 3 2 5 2 2" xfId="17874" xr:uid="{00000000-0005-0000-0000-0000BC070000}"/>
    <cellStyle name="Moeda 2 3 3 2 5 3" xfId="7194" xr:uid="{00000000-0005-0000-0000-0000BD070000}"/>
    <cellStyle name="Moeda 2 3 3 2 5 3 2" xfId="20538" xr:uid="{00000000-0005-0000-0000-0000BE070000}"/>
    <cellStyle name="Moeda 2 3 3 2 5 4" xfId="9858" xr:uid="{00000000-0005-0000-0000-0000BF070000}"/>
    <cellStyle name="Moeda 2 3 3 2 5 4 2" xfId="23202" xr:uid="{00000000-0005-0000-0000-0000C0070000}"/>
    <cellStyle name="Moeda 2 3 3 2 5 5" xfId="15210" xr:uid="{00000000-0005-0000-0000-0000C1070000}"/>
    <cellStyle name="Moeda 2 3 3 2 5 6" xfId="12522" xr:uid="{00000000-0005-0000-0000-0000C2070000}"/>
    <cellStyle name="Moeda 2 3 3 2 5 7" xfId="25698" xr:uid="{00000000-0005-0000-0000-0000C3070000}"/>
    <cellStyle name="Moeda 2 3 3 2 6" xfId="2682" xr:uid="{00000000-0005-0000-0000-0000C4070000}"/>
    <cellStyle name="Moeda 2 3 3 2 6 2" xfId="5346" xr:uid="{00000000-0005-0000-0000-0000C5070000}"/>
    <cellStyle name="Moeda 2 3 3 2 6 2 2" xfId="18690" xr:uid="{00000000-0005-0000-0000-0000C6070000}"/>
    <cellStyle name="Moeda 2 3 3 2 6 3" xfId="8010" xr:uid="{00000000-0005-0000-0000-0000C7070000}"/>
    <cellStyle name="Moeda 2 3 3 2 6 3 2" xfId="21354" xr:uid="{00000000-0005-0000-0000-0000C8070000}"/>
    <cellStyle name="Moeda 2 3 3 2 6 4" xfId="10674" xr:uid="{00000000-0005-0000-0000-0000C9070000}"/>
    <cellStyle name="Moeda 2 3 3 2 6 4 2" xfId="24018" xr:uid="{00000000-0005-0000-0000-0000CA070000}"/>
    <cellStyle name="Moeda 2 3 3 2 6 5" xfId="16026" xr:uid="{00000000-0005-0000-0000-0000CB070000}"/>
    <cellStyle name="Moeda 2 3 3 2 6 6" xfId="13338" xr:uid="{00000000-0005-0000-0000-0000CC070000}"/>
    <cellStyle name="Moeda 2 3 3 2 7" xfId="2946" xr:uid="{00000000-0005-0000-0000-0000CD070000}"/>
    <cellStyle name="Moeda 2 3 3 2 7 2" xfId="16290" xr:uid="{00000000-0005-0000-0000-0000CE070000}"/>
    <cellStyle name="Moeda 2 3 3 2 8" xfId="5610" xr:uid="{00000000-0005-0000-0000-0000CF070000}"/>
    <cellStyle name="Moeda 2 3 3 2 8 2" xfId="18954" xr:uid="{00000000-0005-0000-0000-0000D0070000}"/>
    <cellStyle name="Moeda 2 3 3 2 9" xfId="8274" xr:uid="{00000000-0005-0000-0000-0000D1070000}"/>
    <cellStyle name="Moeda 2 3 3 2 9 2" xfId="21618" xr:uid="{00000000-0005-0000-0000-0000D2070000}"/>
    <cellStyle name="Moeda 2 3 3 3" xfId="186" xr:uid="{00000000-0005-0000-0000-0000D3070000}"/>
    <cellStyle name="Moeda 2 3 3 3 10" xfId="10842" xr:uid="{00000000-0005-0000-0000-0000D4070000}"/>
    <cellStyle name="Moeda 2 3 3 3 11" xfId="24234" xr:uid="{00000000-0005-0000-0000-0000D5070000}"/>
    <cellStyle name="Moeda 2 3 3 3 2" xfId="450" xr:uid="{00000000-0005-0000-0000-0000D6070000}"/>
    <cellStyle name="Moeda 2 3 3 3 2 2" xfId="1242" xr:uid="{00000000-0005-0000-0000-0000D7070000}"/>
    <cellStyle name="Moeda 2 3 3 3 2 2 2" xfId="3906" xr:uid="{00000000-0005-0000-0000-0000D8070000}"/>
    <cellStyle name="Moeda 2 3 3 3 2 2 2 2" xfId="17250" xr:uid="{00000000-0005-0000-0000-0000D9070000}"/>
    <cellStyle name="Moeda 2 3 3 3 2 2 3" xfId="6570" xr:uid="{00000000-0005-0000-0000-0000DA070000}"/>
    <cellStyle name="Moeda 2 3 3 3 2 2 3 2" xfId="19914" xr:uid="{00000000-0005-0000-0000-0000DB070000}"/>
    <cellStyle name="Moeda 2 3 3 3 2 2 4" xfId="9234" xr:uid="{00000000-0005-0000-0000-0000DC070000}"/>
    <cellStyle name="Moeda 2 3 3 3 2 2 4 2" xfId="22578" xr:uid="{00000000-0005-0000-0000-0000DD070000}"/>
    <cellStyle name="Moeda 2 3 3 3 2 2 5" xfId="14586" xr:uid="{00000000-0005-0000-0000-0000DE070000}"/>
    <cellStyle name="Moeda 2 3 3 3 2 2 6" xfId="11898" xr:uid="{00000000-0005-0000-0000-0000DF070000}"/>
    <cellStyle name="Moeda 2 3 3 3 2 2 7" xfId="26298" xr:uid="{00000000-0005-0000-0000-0000E0070000}"/>
    <cellStyle name="Moeda 2 3 3 3 2 3" xfId="2034" xr:uid="{00000000-0005-0000-0000-0000E1070000}"/>
    <cellStyle name="Moeda 2 3 3 3 2 3 2" xfId="4698" xr:uid="{00000000-0005-0000-0000-0000E2070000}"/>
    <cellStyle name="Moeda 2 3 3 3 2 3 2 2" xfId="18042" xr:uid="{00000000-0005-0000-0000-0000E3070000}"/>
    <cellStyle name="Moeda 2 3 3 3 2 3 3" xfId="7362" xr:uid="{00000000-0005-0000-0000-0000E4070000}"/>
    <cellStyle name="Moeda 2 3 3 3 2 3 3 2" xfId="20706" xr:uid="{00000000-0005-0000-0000-0000E5070000}"/>
    <cellStyle name="Moeda 2 3 3 3 2 3 4" xfId="10026" xr:uid="{00000000-0005-0000-0000-0000E6070000}"/>
    <cellStyle name="Moeda 2 3 3 3 2 3 4 2" xfId="23370" xr:uid="{00000000-0005-0000-0000-0000E7070000}"/>
    <cellStyle name="Moeda 2 3 3 3 2 3 5" xfId="15378" xr:uid="{00000000-0005-0000-0000-0000E8070000}"/>
    <cellStyle name="Moeda 2 3 3 3 2 3 6" xfId="12690" xr:uid="{00000000-0005-0000-0000-0000E9070000}"/>
    <cellStyle name="Moeda 2 3 3 3 2 4" xfId="3114" xr:uid="{00000000-0005-0000-0000-0000EA070000}"/>
    <cellStyle name="Moeda 2 3 3 3 2 4 2" xfId="16458" xr:uid="{00000000-0005-0000-0000-0000EB070000}"/>
    <cellStyle name="Moeda 2 3 3 3 2 5" xfId="5778" xr:uid="{00000000-0005-0000-0000-0000EC070000}"/>
    <cellStyle name="Moeda 2 3 3 3 2 5 2" xfId="19122" xr:uid="{00000000-0005-0000-0000-0000ED070000}"/>
    <cellStyle name="Moeda 2 3 3 3 2 6" xfId="8442" xr:uid="{00000000-0005-0000-0000-0000EE070000}"/>
    <cellStyle name="Moeda 2 3 3 3 2 6 2" xfId="21786" xr:uid="{00000000-0005-0000-0000-0000EF070000}"/>
    <cellStyle name="Moeda 2 3 3 3 2 7" xfId="13794" xr:uid="{00000000-0005-0000-0000-0000F0070000}"/>
    <cellStyle name="Moeda 2 3 3 3 2 8" xfId="11106" xr:uid="{00000000-0005-0000-0000-0000F1070000}"/>
    <cellStyle name="Moeda 2 3 3 3 2 9" xfId="24930" xr:uid="{00000000-0005-0000-0000-0000F2070000}"/>
    <cellStyle name="Moeda 2 3 3 3 3" xfId="978" xr:uid="{00000000-0005-0000-0000-0000F3070000}"/>
    <cellStyle name="Moeda 2 3 3 3 3 2" xfId="3642" xr:uid="{00000000-0005-0000-0000-0000F4070000}"/>
    <cellStyle name="Moeda 2 3 3 3 3 2 2" xfId="16986" xr:uid="{00000000-0005-0000-0000-0000F5070000}"/>
    <cellStyle name="Moeda 2 3 3 3 3 2 3" xfId="25962" xr:uid="{00000000-0005-0000-0000-0000F6070000}"/>
    <cellStyle name="Moeda 2 3 3 3 3 3" xfId="6306" xr:uid="{00000000-0005-0000-0000-0000F7070000}"/>
    <cellStyle name="Moeda 2 3 3 3 3 3 2" xfId="19650" xr:uid="{00000000-0005-0000-0000-0000F8070000}"/>
    <cellStyle name="Moeda 2 3 3 3 3 4" xfId="8970" xr:uid="{00000000-0005-0000-0000-0000F9070000}"/>
    <cellStyle name="Moeda 2 3 3 3 3 4 2" xfId="22314" xr:uid="{00000000-0005-0000-0000-0000FA070000}"/>
    <cellStyle name="Moeda 2 3 3 3 3 5" xfId="14322" xr:uid="{00000000-0005-0000-0000-0000FB070000}"/>
    <cellStyle name="Moeda 2 3 3 3 3 6" xfId="11634" xr:uid="{00000000-0005-0000-0000-0000FC070000}"/>
    <cellStyle name="Moeda 2 3 3 3 3 7" xfId="24594" xr:uid="{00000000-0005-0000-0000-0000FD070000}"/>
    <cellStyle name="Moeda 2 3 3 3 4" xfId="1770" xr:uid="{00000000-0005-0000-0000-0000FE070000}"/>
    <cellStyle name="Moeda 2 3 3 3 4 2" xfId="4434" xr:uid="{00000000-0005-0000-0000-0000FF070000}"/>
    <cellStyle name="Moeda 2 3 3 3 4 2 2" xfId="17778" xr:uid="{00000000-0005-0000-0000-000000080000}"/>
    <cellStyle name="Moeda 2 3 3 3 4 2 3" xfId="26610" xr:uid="{00000000-0005-0000-0000-000001080000}"/>
    <cellStyle name="Moeda 2 3 3 3 4 3" xfId="7098" xr:uid="{00000000-0005-0000-0000-000002080000}"/>
    <cellStyle name="Moeda 2 3 3 3 4 3 2" xfId="20442" xr:uid="{00000000-0005-0000-0000-000003080000}"/>
    <cellStyle name="Moeda 2 3 3 3 4 4" xfId="9762" xr:uid="{00000000-0005-0000-0000-000004080000}"/>
    <cellStyle name="Moeda 2 3 3 3 4 4 2" xfId="23106" xr:uid="{00000000-0005-0000-0000-000005080000}"/>
    <cellStyle name="Moeda 2 3 3 3 4 5" xfId="15114" xr:uid="{00000000-0005-0000-0000-000006080000}"/>
    <cellStyle name="Moeda 2 3 3 3 4 6" xfId="12426" xr:uid="{00000000-0005-0000-0000-000007080000}"/>
    <cellStyle name="Moeda 2 3 3 3 4 7" xfId="25242" xr:uid="{00000000-0005-0000-0000-000008080000}"/>
    <cellStyle name="Moeda 2 3 3 3 5" xfId="2586" xr:uid="{00000000-0005-0000-0000-000009080000}"/>
    <cellStyle name="Moeda 2 3 3 3 5 2" xfId="5250" xr:uid="{00000000-0005-0000-0000-00000A080000}"/>
    <cellStyle name="Moeda 2 3 3 3 5 2 2" xfId="18594" xr:uid="{00000000-0005-0000-0000-00000B080000}"/>
    <cellStyle name="Moeda 2 3 3 3 5 3" xfId="7914" xr:uid="{00000000-0005-0000-0000-00000C080000}"/>
    <cellStyle name="Moeda 2 3 3 3 5 3 2" xfId="21258" xr:uid="{00000000-0005-0000-0000-00000D080000}"/>
    <cellStyle name="Moeda 2 3 3 3 5 4" xfId="10578" xr:uid="{00000000-0005-0000-0000-00000E080000}"/>
    <cellStyle name="Moeda 2 3 3 3 5 4 2" xfId="23922" xr:uid="{00000000-0005-0000-0000-00000F080000}"/>
    <cellStyle name="Moeda 2 3 3 3 5 5" xfId="15930" xr:uid="{00000000-0005-0000-0000-000010080000}"/>
    <cellStyle name="Moeda 2 3 3 3 5 6" xfId="13242" xr:uid="{00000000-0005-0000-0000-000011080000}"/>
    <cellStyle name="Moeda 2 3 3 3 5 7" xfId="25602" xr:uid="{00000000-0005-0000-0000-000012080000}"/>
    <cellStyle name="Moeda 2 3 3 3 6" xfId="2850" xr:uid="{00000000-0005-0000-0000-000013080000}"/>
    <cellStyle name="Moeda 2 3 3 3 6 2" xfId="16194" xr:uid="{00000000-0005-0000-0000-000014080000}"/>
    <cellStyle name="Moeda 2 3 3 3 7" xfId="5514" xr:uid="{00000000-0005-0000-0000-000015080000}"/>
    <cellStyle name="Moeda 2 3 3 3 7 2" xfId="18858" xr:uid="{00000000-0005-0000-0000-000016080000}"/>
    <cellStyle name="Moeda 2 3 3 3 8" xfId="8178" xr:uid="{00000000-0005-0000-0000-000017080000}"/>
    <cellStyle name="Moeda 2 3 3 3 8 2" xfId="21522" xr:uid="{00000000-0005-0000-0000-000018080000}"/>
    <cellStyle name="Moeda 2 3 3 3 9" xfId="13530" xr:uid="{00000000-0005-0000-0000-000019080000}"/>
    <cellStyle name="Moeda 2 3 3 4" xfId="378" xr:uid="{00000000-0005-0000-0000-00001A080000}"/>
    <cellStyle name="Moeda 2 3 3 4 2" xfId="1170" xr:uid="{00000000-0005-0000-0000-00001B080000}"/>
    <cellStyle name="Moeda 2 3 3 4 2 2" xfId="3834" xr:uid="{00000000-0005-0000-0000-00001C080000}"/>
    <cellStyle name="Moeda 2 3 3 4 2 2 2" xfId="17178" xr:uid="{00000000-0005-0000-0000-00001D080000}"/>
    <cellStyle name="Moeda 2 3 3 4 2 3" xfId="6498" xr:uid="{00000000-0005-0000-0000-00001E080000}"/>
    <cellStyle name="Moeda 2 3 3 4 2 3 2" xfId="19842" xr:uid="{00000000-0005-0000-0000-00001F080000}"/>
    <cellStyle name="Moeda 2 3 3 4 2 4" xfId="9162" xr:uid="{00000000-0005-0000-0000-000020080000}"/>
    <cellStyle name="Moeda 2 3 3 4 2 4 2" xfId="22506" xr:uid="{00000000-0005-0000-0000-000021080000}"/>
    <cellStyle name="Moeda 2 3 3 4 2 5" xfId="14514" xr:uid="{00000000-0005-0000-0000-000022080000}"/>
    <cellStyle name="Moeda 2 3 3 4 2 6" xfId="11826" xr:uid="{00000000-0005-0000-0000-000023080000}"/>
    <cellStyle name="Moeda 2 3 3 4 2 7" xfId="26226" xr:uid="{00000000-0005-0000-0000-000024080000}"/>
    <cellStyle name="Moeda 2 3 3 4 3" xfId="1962" xr:uid="{00000000-0005-0000-0000-000025080000}"/>
    <cellStyle name="Moeda 2 3 3 4 3 2" xfId="4626" xr:uid="{00000000-0005-0000-0000-000026080000}"/>
    <cellStyle name="Moeda 2 3 3 4 3 2 2" xfId="17970" xr:uid="{00000000-0005-0000-0000-000027080000}"/>
    <cellStyle name="Moeda 2 3 3 4 3 3" xfId="7290" xr:uid="{00000000-0005-0000-0000-000028080000}"/>
    <cellStyle name="Moeda 2 3 3 4 3 3 2" xfId="20634" xr:uid="{00000000-0005-0000-0000-000029080000}"/>
    <cellStyle name="Moeda 2 3 3 4 3 4" xfId="9954" xr:uid="{00000000-0005-0000-0000-00002A080000}"/>
    <cellStyle name="Moeda 2 3 3 4 3 4 2" xfId="23298" xr:uid="{00000000-0005-0000-0000-00002B080000}"/>
    <cellStyle name="Moeda 2 3 3 4 3 5" xfId="15306" xr:uid="{00000000-0005-0000-0000-00002C080000}"/>
    <cellStyle name="Moeda 2 3 3 4 3 6" xfId="12618" xr:uid="{00000000-0005-0000-0000-00002D080000}"/>
    <cellStyle name="Moeda 2 3 3 4 4" xfId="3042" xr:uid="{00000000-0005-0000-0000-00002E080000}"/>
    <cellStyle name="Moeda 2 3 3 4 4 2" xfId="16386" xr:uid="{00000000-0005-0000-0000-00002F080000}"/>
    <cellStyle name="Moeda 2 3 3 4 5" xfId="5706" xr:uid="{00000000-0005-0000-0000-000030080000}"/>
    <cellStyle name="Moeda 2 3 3 4 5 2" xfId="19050" xr:uid="{00000000-0005-0000-0000-000031080000}"/>
    <cellStyle name="Moeda 2 3 3 4 6" xfId="8370" xr:uid="{00000000-0005-0000-0000-000032080000}"/>
    <cellStyle name="Moeda 2 3 3 4 6 2" xfId="21714" xr:uid="{00000000-0005-0000-0000-000033080000}"/>
    <cellStyle name="Moeda 2 3 3 4 7" xfId="13722" xr:uid="{00000000-0005-0000-0000-000034080000}"/>
    <cellStyle name="Moeda 2 3 3 4 8" xfId="11034" xr:uid="{00000000-0005-0000-0000-000035080000}"/>
    <cellStyle name="Moeda 2 3 3 4 9" xfId="24858" xr:uid="{00000000-0005-0000-0000-000036080000}"/>
    <cellStyle name="Moeda 2 3 3 5" xfId="642" xr:uid="{00000000-0005-0000-0000-000037080000}"/>
    <cellStyle name="Moeda 2 3 3 5 2" xfId="1434" xr:uid="{00000000-0005-0000-0000-000038080000}"/>
    <cellStyle name="Moeda 2 3 3 5 2 2" xfId="4098" xr:uid="{00000000-0005-0000-0000-000039080000}"/>
    <cellStyle name="Moeda 2 3 3 5 2 2 2" xfId="17442" xr:uid="{00000000-0005-0000-0000-00003A080000}"/>
    <cellStyle name="Moeda 2 3 3 5 2 3" xfId="6762" xr:uid="{00000000-0005-0000-0000-00003B080000}"/>
    <cellStyle name="Moeda 2 3 3 5 2 3 2" xfId="20106" xr:uid="{00000000-0005-0000-0000-00003C080000}"/>
    <cellStyle name="Moeda 2 3 3 5 2 4" xfId="9426" xr:uid="{00000000-0005-0000-0000-00003D080000}"/>
    <cellStyle name="Moeda 2 3 3 5 2 4 2" xfId="22770" xr:uid="{00000000-0005-0000-0000-00003E080000}"/>
    <cellStyle name="Moeda 2 3 3 5 2 5" xfId="14778" xr:uid="{00000000-0005-0000-0000-00003F080000}"/>
    <cellStyle name="Moeda 2 3 3 5 2 6" xfId="12090" xr:uid="{00000000-0005-0000-0000-000040080000}"/>
    <cellStyle name="Moeda 2 3 3 5 2 7" xfId="25890" xr:uid="{00000000-0005-0000-0000-000041080000}"/>
    <cellStyle name="Moeda 2 3 3 5 3" xfId="2226" xr:uid="{00000000-0005-0000-0000-000042080000}"/>
    <cellStyle name="Moeda 2 3 3 5 3 2" xfId="4890" xr:uid="{00000000-0005-0000-0000-000043080000}"/>
    <cellStyle name="Moeda 2 3 3 5 3 2 2" xfId="18234" xr:uid="{00000000-0005-0000-0000-000044080000}"/>
    <cellStyle name="Moeda 2 3 3 5 3 3" xfId="7554" xr:uid="{00000000-0005-0000-0000-000045080000}"/>
    <cellStyle name="Moeda 2 3 3 5 3 3 2" xfId="20898" xr:uid="{00000000-0005-0000-0000-000046080000}"/>
    <cellStyle name="Moeda 2 3 3 5 3 4" xfId="10218" xr:uid="{00000000-0005-0000-0000-000047080000}"/>
    <cellStyle name="Moeda 2 3 3 5 3 4 2" xfId="23562" xr:uid="{00000000-0005-0000-0000-000048080000}"/>
    <cellStyle name="Moeda 2 3 3 5 3 5" xfId="15570" xr:uid="{00000000-0005-0000-0000-000049080000}"/>
    <cellStyle name="Moeda 2 3 3 5 3 6" xfId="12882" xr:uid="{00000000-0005-0000-0000-00004A080000}"/>
    <cellStyle name="Moeda 2 3 3 5 4" xfId="3306" xr:uid="{00000000-0005-0000-0000-00004B080000}"/>
    <cellStyle name="Moeda 2 3 3 5 4 2" xfId="16650" xr:uid="{00000000-0005-0000-0000-00004C080000}"/>
    <cellStyle name="Moeda 2 3 3 5 5" xfId="5970" xr:uid="{00000000-0005-0000-0000-00004D080000}"/>
    <cellStyle name="Moeda 2 3 3 5 5 2" xfId="19314" xr:uid="{00000000-0005-0000-0000-00004E080000}"/>
    <cellStyle name="Moeda 2 3 3 5 6" xfId="8634" xr:uid="{00000000-0005-0000-0000-00004F080000}"/>
    <cellStyle name="Moeda 2 3 3 5 6 2" xfId="21978" xr:uid="{00000000-0005-0000-0000-000050080000}"/>
    <cellStyle name="Moeda 2 3 3 5 7" xfId="13986" xr:uid="{00000000-0005-0000-0000-000051080000}"/>
    <cellStyle name="Moeda 2 3 3 5 8" xfId="11298" xr:uid="{00000000-0005-0000-0000-000052080000}"/>
    <cellStyle name="Moeda 2 3 3 5 9" xfId="24522" xr:uid="{00000000-0005-0000-0000-000053080000}"/>
    <cellStyle name="Moeda 2 3 3 6" xfId="906" xr:uid="{00000000-0005-0000-0000-000054080000}"/>
    <cellStyle name="Moeda 2 3 3 6 2" xfId="3570" xr:uid="{00000000-0005-0000-0000-000055080000}"/>
    <cellStyle name="Moeda 2 3 3 6 2 2" xfId="16914" xr:uid="{00000000-0005-0000-0000-000056080000}"/>
    <cellStyle name="Moeda 2 3 3 6 2 3" xfId="26538" xr:uid="{00000000-0005-0000-0000-000057080000}"/>
    <cellStyle name="Moeda 2 3 3 6 3" xfId="6234" xr:uid="{00000000-0005-0000-0000-000058080000}"/>
    <cellStyle name="Moeda 2 3 3 6 3 2" xfId="19578" xr:uid="{00000000-0005-0000-0000-000059080000}"/>
    <cellStyle name="Moeda 2 3 3 6 4" xfId="8898" xr:uid="{00000000-0005-0000-0000-00005A080000}"/>
    <cellStyle name="Moeda 2 3 3 6 4 2" xfId="22242" xr:uid="{00000000-0005-0000-0000-00005B080000}"/>
    <cellStyle name="Moeda 2 3 3 6 5" xfId="14250" xr:uid="{00000000-0005-0000-0000-00005C080000}"/>
    <cellStyle name="Moeda 2 3 3 6 6" xfId="11562" xr:uid="{00000000-0005-0000-0000-00005D080000}"/>
    <cellStyle name="Moeda 2 3 3 6 7" xfId="25170" xr:uid="{00000000-0005-0000-0000-00005E080000}"/>
    <cellStyle name="Moeda 2 3 3 7" xfId="1698" xr:uid="{00000000-0005-0000-0000-00005F080000}"/>
    <cellStyle name="Moeda 2 3 3 7 2" xfId="4362" xr:uid="{00000000-0005-0000-0000-000060080000}"/>
    <cellStyle name="Moeda 2 3 3 7 2 2" xfId="17706" xr:uid="{00000000-0005-0000-0000-000061080000}"/>
    <cellStyle name="Moeda 2 3 3 7 3" xfId="7026" xr:uid="{00000000-0005-0000-0000-000062080000}"/>
    <cellStyle name="Moeda 2 3 3 7 3 2" xfId="20370" xr:uid="{00000000-0005-0000-0000-000063080000}"/>
    <cellStyle name="Moeda 2 3 3 7 4" xfId="9690" xr:uid="{00000000-0005-0000-0000-000064080000}"/>
    <cellStyle name="Moeda 2 3 3 7 4 2" xfId="23034" xr:uid="{00000000-0005-0000-0000-000065080000}"/>
    <cellStyle name="Moeda 2 3 3 7 5" xfId="15042" xr:uid="{00000000-0005-0000-0000-000066080000}"/>
    <cellStyle name="Moeda 2 3 3 7 6" xfId="12354" xr:uid="{00000000-0005-0000-0000-000067080000}"/>
    <cellStyle name="Moeda 2 3 3 7 7" xfId="25530" xr:uid="{00000000-0005-0000-0000-000068080000}"/>
    <cellStyle name="Moeda 2 3 3 8" xfId="2514" xr:uid="{00000000-0005-0000-0000-000069080000}"/>
    <cellStyle name="Moeda 2 3 3 8 2" xfId="5178" xr:uid="{00000000-0005-0000-0000-00006A080000}"/>
    <cellStyle name="Moeda 2 3 3 8 2 2" xfId="18522" xr:uid="{00000000-0005-0000-0000-00006B080000}"/>
    <cellStyle name="Moeda 2 3 3 8 3" xfId="7842" xr:uid="{00000000-0005-0000-0000-00006C080000}"/>
    <cellStyle name="Moeda 2 3 3 8 3 2" xfId="21186" xr:uid="{00000000-0005-0000-0000-00006D080000}"/>
    <cellStyle name="Moeda 2 3 3 8 4" xfId="10506" xr:uid="{00000000-0005-0000-0000-00006E080000}"/>
    <cellStyle name="Moeda 2 3 3 8 4 2" xfId="23850" xr:uid="{00000000-0005-0000-0000-00006F080000}"/>
    <cellStyle name="Moeda 2 3 3 8 5" xfId="15858" xr:uid="{00000000-0005-0000-0000-000070080000}"/>
    <cellStyle name="Moeda 2 3 3 8 6" xfId="13170" xr:uid="{00000000-0005-0000-0000-000071080000}"/>
    <cellStyle name="Moeda 2 3 3 9" xfId="2778" xr:uid="{00000000-0005-0000-0000-000072080000}"/>
    <cellStyle name="Moeda 2 3 3 9 2" xfId="16122" xr:uid="{00000000-0005-0000-0000-000073080000}"/>
    <cellStyle name="Moeda 2 3 4" xfId="234" xr:uid="{00000000-0005-0000-0000-000074080000}"/>
    <cellStyle name="Moeda 2 3 4 10" xfId="13578" xr:uid="{00000000-0005-0000-0000-000075080000}"/>
    <cellStyle name="Moeda 2 3 4 11" xfId="10890" xr:uid="{00000000-0005-0000-0000-000076080000}"/>
    <cellStyle name="Moeda 2 3 4 12" xfId="24282" xr:uid="{00000000-0005-0000-0000-000077080000}"/>
    <cellStyle name="Moeda 2 3 4 2" xfId="498" xr:uid="{00000000-0005-0000-0000-000078080000}"/>
    <cellStyle name="Moeda 2 3 4 2 2" xfId="1290" xr:uid="{00000000-0005-0000-0000-000079080000}"/>
    <cellStyle name="Moeda 2 3 4 2 2 2" xfId="3954" xr:uid="{00000000-0005-0000-0000-00007A080000}"/>
    <cellStyle name="Moeda 2 3 4 2 2 2 2" xfId="17298" xr:uid="{00000000-0005-0000-0000-00007B080000}"/>
    <cellStyle name="Moeda 2 3 4 2 2 3" xfId="6618" xr:uid="{00000000-0005-0000-0000-00007C080000}"/>
    <cellStyle name="Moeda 2 3 4 2 2 3 2" xfId="19962" xr:uid="{00000000-0005-0000-0000-00007D080000}"/>
    <cellStyle name="Moeda 2 3 4 2 2 4" xfId="9282" xr:uid="{00000000-0005-0000-0000-00007E080000}"/>
    <cellStyle name="Moeda 2 3 4 2 2 4 2" xfId="22626" xr:uid="{00000000-0005-0000-0000-00007F080000}"/>
    <cellStyle name="Moeda 2 3 4 2 2 5" xfId="14634" xr:uid="{00000000-0005-0000-0000-000080080000}"/>
    <cellStyle name="Moeda 2 3 4 2 2 6" xfId="11946" xr:uid="{00000000-0005-0000-0000-000081080000}"/>
    <cellStyle name="Moeda 2 3 4 2 2 7" xfId="26346" xr:uid="{00000000-0005-0000-0000-000082080000}"/>
    <cellStyle name="Moeda 2 3 4 2 3" xfId="2082" xr:uid="{00000000-0005-0000-0000-000083080000}"/>
    <cellStyle name="Moeda 2 3 4 2 3 2" xfId="4746" xr:uid="{00000000-0005-0000-0000-000084080000}"/>
    <cellStyle name="Moeda 2 3 4 2 3 2 2" xfId="18090" xr:uid="{00000000-0005-0000-0000-000085080000}"/>
    <cellStyle name="Moeda 2 3 4 2 3 3" xfId="7410" xr:uid="{00000000-0005-0000-0000-000086080000}"/>
    <cellStyle name="Moeda 2 3 4 2 3 3 2" xfId="20754" xr:uid="{00000000-0005-0000-0000-000087080000}"/>
    <cellStyle name="Moeda 2 3 4 2 3 4" xfId="10074" xr:uid="{00000000-0005-0000-0000-000088080000}"/>
    <cellStyle name="Moeda 2 3 4 2 3 4 2" xfId="23418" xr:uid="{00000000-0005-0000-0000-000089080000}"/>
    <cellStyle name="Moeda 2 3 4 2 3 5" xfId="15426" xr:uid="{00000000-0005-0000-0000-00008A080000}"/>
    <cellStyle name="Moeda 2 3 4 2 3 6" xfId="12738" xr:uid="{00000000-0005-0000-0000-00008B080000}"/>
    <cellStyle name="Moeda 2 3 4 2 4" xfId="3162" xr:uid="{00000000-0005-0000-0000-00008C080000}"/>
    <cellStyle name="Moeda 2 3 4 2 4 2" xfId="16506" xr:uid="{00000000-0005-0000-0000-00008D080000}"/>
    <cellStyle name="Moeda 2 3 4 2 5" xfId="5826" xr:uid="{00000000-0005-0000-0000-00008E080000}"/>
    <cellStyle name="Moeda 2 3 4 2 5 2" xfId="19170" xr:uid="{00000000-0005-0000-0000-00008F080000}"/>
    <cellStyle name="Moeda 2 3 4 2 6" xfId="8490" xr:uid="{00000000-0005-0000-0000-000090080000}"/>
    <cellStyle name="Moeda 2 3 4 2 6 2" xfId="21834" xr:uid="{00000000-0005-0000-0000-000091080000}"/>
    <cellStyle name="Moeda 2 3 4 2 7" xfId="13842" xr:uid="{00000000-0005-0000-0000-000092080000}"/>
    <cellStyle name="Moeda 2 3 4 2 8" xfId="11154" xr:uid="{00000000-0005-0000-0000-000093080000}"/>
    <cellStyle name="Moeda 2 3 4 2 9" xfId="24978" xr:uid="{00000000-0005-0000-0000-000094080000}"/>
    <cellStyle name="Moeda 2 3 4 3" xfId="666" xr:uid="{00000000-0005-0000-0000-000095080000}"/>
    <cellStyle name="Moeda 2 3 4 3 2" xfId="1458" xr:uid="{00000000-0005-0000-0000-000096080000}"/>
    <cellStyle name="Moeda 2 3 4 3 2 2" xfId="4122" xr:uid="{00000000-0005-0000-0000-000097080000}"/>
    <cellStyle name="Moeda 2 3 4 3 2 2 2" xfId="17466" xr:uid="{00000000-0005-0000-0000-000098080000}"/>
    <cellStyle name="Moeda 2 3 4 3 2 3" xfId="6786" xr:uid="{00000000-0005-0000-0000-000099080000}"/>
    <cellStyle name="Moeda 2 3 4 3 2 3 2" xfId="20130" xr:uid="{00000000-0005-0000-0000-00009A080000}"/>
    <cellStyle name="Moeda 2 3 4 3 2 4" xfId="9450" xr:uid="{00000000-0005-0000-0000-00009B080000}"/>
    <cellStyle name="Moeda 2 3 4 3 2 4 2" xfId="22794" xr:uid="{00000000-0005-0000-0000-00009C080000}"/>
    <cellStyle name="Moeda 2 3 4 3 2 5" xfId="14802" xr:uid="{00000000-0005-0000-0000-00009D080000}"/>
    <cellStyle name="Moeda 2 3 4 3 2 6" xfId="12114" xr:uid="{00000000-0005-0000-0000-00009E080000}"/>
    <cellStyle name="Moeda 2 3 4 3 2 7" xfId="26010" xr:uid="{00000000-0005-0000-0000-00009F080000}"/>
    <cellStyle name="Moeda 2 3 4 3 3" xfId="2250" xr:uid="{00000000-0005-0000-0000-0000A0080000}"/>
    <cellStyle name="Moeda 2 3 4 3 3 2" xfId="4914" xr:uid="{00000000-0005-0000-0000-0000A1080000}"/>
    <cellStyle name="Moeda 2 3 4 3 3 2 2" xfId="18258" xr:uid="{00000000-0005-0000-0000-0000A2080000}"/>
    <cellStyle name="Moeda 2 3 4 3 3 3" xfId="7578" xr:uid="{00000000-0005-0000-0000-0000A3080000}"/>
    <cellStyle name="Moeda 2 3 4 3 3 3 2" xfId="20922" xr:uid="{00000000-0005-0000-0000-0000A4080000}"/>
    <cellStyle name="Moeda 2 3 4 3 3 4" xfId="10242" xr:uid="{00000000-0005-0000-0000-0000A5080000}"/>
    <cellStyle name="Moeda 2 3 4 3 3 4 2" xfId="23586" xr:uid="{00000000-0005-0000-0000-0000A6080000}"/>
    <cellStyle name="Moeda 2 3 4 3 3 5" xfId="15594" xr:uid="{00000000-0005-0000-0000-0000A7080000}"/>
    <cellStyle name="Moeda 2 3 4 3 3 6" xfId="12906" xr:uid="{00000000-0005-0000-0000-0000A8080000}"/>
    <cellStyle name="Moeda 2 3 4 3 4" xfId="3330" xr:uid="{00000000-0005-0000-0000-0000A9080000}"/>
    <cellStyle name="Moeda 2 3 4 3 4 2" xfId="16674" xr:uid="{00000000-0005-0000-0000-0000AA080000}"/>
    <cellStyle name="Moeda 2 3 4 3 5" xfId="5994" xr:uid="{00000000-0005-0000-0000-0000AB080000}"/>
    <cellStyle name="Moeda 2 3 4 3 5 2" xfId="19338" xr:uid="{00000000-0005-0000-0000-0000AC080000}"/>
    <cellStyle name="Moeda 2 3 4 3 6" xfId="8658" xr:uid="{00000000-0005-0000-0000-0000AD080000}"/>
    <cellStyle name="Moeda 2 3 4 3 6 2" xfId="22002" xr:uid="{00000000-0005-0000-0000-0000AE080000}"/>
    <cellStyle name="Moeda 2 3 4 3 7" xfId="14010" xr:uid="{00000000-0005-0000-0000-0000AF080000}"/>
    <cellStyle name="Moeda 2 3 4 3 8" xfId="11322" xr:uid="{00000000-0005-0000-0000-0000B0080000}"/>
    <cellStyle name="Moeda 2 3 4 3 9" xfId="24642" xr:uid="{00000000-0005-0000-0000-0000B1080000}"/>
    <cellStyle name="Moeda 2 3 4 4" xfId="1026" xr:uid="{00000000-0005-0000-0000-0000B2080000}"/>
    <cellStyle name="Moeda 2 3 4 4 2" xfId="3690" xr:uid="{00000000-0005-0000-0000-0000B3080000}"/>
    <cellStyle name="Moeda 2 3 4 4 2 2" xfId="17034" xr:uid="{00000000-0005-0000-0000-0000B4080000}"/>
    <cellStyle name="Moeda 2 3 4 4 2 3" xfId="26658" xr:uid="{00000000-0005-0000-0000-0000B5080000}"/>
    <cellStyle name="Moeda 2 3 4 4 3" xfId="6354" xr:uid="{00000000-0005-0000-0000-0000B6080000}"/>
    <cellStyle name="Moeda 2 3 4 4 3 2" xfId="19698" xr:uid="{00000000-0005-0000-0000-0000B7080000}"/>
    <cellStyle name="Moeda 2 3 4 4 4" xfId="9018" xr:uid="{00000000-0005-0000-0000-0000B8080000}"/>
    <cellStyle name="Moeda 2 3 4 4 4 2" xfId="22362" xr:uid="{00000000-0005-0000-0000-0000B9080000}"/>
    <cellStyle name="Moeda 2 3 4 4 5" xfId="14370" xr:uid="{00000000-0005-0000-0000-0000BA080000}"/>
    <cellStyle name="Moeda 2 3 4 4 6" xfId="11682" xr:uid="{00000000-0005-0000-0000-0000BB080000}"/>
    <cellStyle name="Moeda 2 3 4 4 7" xfId="25290" xr:uid="{00000000-0005-0000-0000-0000BC080000}"/>
    <cellStyle name="Moeda 2 3 4 5" xfId="1818" xr:uid="{00000000-0005-0000-0000-0000BD080000}"/>
    <cellStyle name="Moeda 2 3 4 5 2" xfId="4482" xr:uid="{00000000-0005-0000-0000-0000BE080000}"/>
    <cellStyle name="Moeda 2 3 4 5 2 2" xfId="17826" xr:uid="{00000000-0005-0000-0000-0000BF080000}"/>
    <cellStyle name="Moeda 2 3 4 5 3" xfId="7146" xr:uid="{00000000-0005-0000-0000-0000C0080000}"/>
    <cellStyle name="Moeda 2 3 4 5 3 2" xfId="20490" xr:uid="{00000000-0005-0000-0000-0000C1080000}"/>
    <cellStyle name="Moeda 2 3 4 5 4" xfId="9810" xr:uid="{00000000-0005-0000-0000-0000C2080000}"/>
    <cellStyle name="Moeda 2 3 4 5 4 2" xfId="23154" xr:uid="{00000000-0005-0000-0000-0000C3080000}"/>
    <cellStyle name="Moeda 2 3 4 5 5" xfId="15162" xr:uid="{00000000-0005-0000-0000-0000C4080000}"/>
    <cellStyle name="Moeda 2 3 4 5 6" xfId="12474" xr:uid="{00000000-0005-0000-0000-0000C5080000}"/>
    <cellStyle name="Moeda 2 3 4 5 7" xfId="25650" xr:uid="{00000000-0005-0000-0000-0000C6080000}"/>
    <cellStyle name="Moeda 2 3 4 6" xfId="2634" xr:uid="{00000000-0005-0000-0000-0000C7080000}"/>
    <cellStyle name="Moeda 2 3 4 6 2" xfId="5298" xr:uid="{00000000-0005-0000-0000-0000C8080000}"/>
    <cellStyle name="Moeda 2 3 4 6 2 2" xfId="18642" xr:uid="{00000000-0005-0000-0000-0000C9080000}"/>
    <cellStyle name="Moeda 2 3 4 6 3" xfId="7962" xr:uid="{00000000-0005-0000-0000-0000CA080000}"/>
    <cellStyle name="Moeda 2 3 4 6 3 2" xfId="21306" xr:uid="{00000000-0005-0000-0000-0000CB080000}"/>
    <cellStyle name="Moeda 2 3 4 6 4" xfId="10626" xr:uid="{00000000-0005-0000-0000-0000CC080000}"/>
    <cellStyle name="Moeda 2 3 4 6 4 2" xfId="23970" xr:uid="{00000000-0005-0000-0000-0000CD080000}"/>
    <cellStyle name="Moeda 2 3 4 6 5" xfId="15978" xr:uid="{00000000-0005-0000-0000-0000CE080000}"/>
    <cellStyle name="Moeda 2 3 4 6 6" xfId="13290" xr:uid="{00000000-0005-0000-0000-0000CF080000}"/>
    <cellStyle name="Moeda 2 3 4 7" xfId="2898" xr:uid="{00000000-0005-0000-0000-0000D0080000}"/>
    <cellStyle name="Moeda 2 3 4 7 2" xfId="16242" xr:uid="{00000000-0005-0000-0000-0000D1080000}"/>
    <cellStyle name="Moeda 2 3 4 8" xfId="5562" xr:uid="{00000000-0005-0000-0000-0000D2080000}"/>
    <cellStyle name="Moeda 2 3 4 8 2" xfId="18906" xr:uid="{00000000-0005-0000-0000-0000D3080000}"/>
    <cellStyle name="Moeda 2 3 4 9" xfId="8226" xr:uid="{00000000-0005-0000-0000-0000D4080000}"/>
    <cellStyle name="Moeda 2 3 4 9 2" xfId="21570" xr:uid="{00000000-0005-0000-0000-0000D5080000}"/>
    <cellStyle name="Moeda 2 3 5" xfId="162" xr:uid="{00000000-0005-0000-0000-0000D6080000}"/>
    <cellStyle name="Moeda 2 3 5 10" xfId="10818" xr:uid="{00000000-0005-0000-0000-0000D7080000}"/>
    <cellStyle name="Moeda 2 3 5 11" xfId="24210" xr:uid="{00000000-0005-0000-0000-0000D8080000}"/>
    <cellStyle name="Moeda 2 3 5 2" xfId="426" xr:uid="{00000000-0005-0000-0000-0000D9080000}"/>
    <cellStyle name="Moeda 2 3 5 2 2" xfId="1218" xr:uid="{00000000-0005-0000-0000-0000DA080000}"/>
    <cellStyle name="Moeda 2 3 5 2 2 2" xfId="3882" xr:uid="{00000000-0005-0000-0000-0000DB080000}"/>
    <cellStyle name="Moeda 2 3 5 2 2 2 2" xfId="17226" xr:uid="{00000000-0005-0000-0000-0000DC080000}"/>
    <cellStyle name="Moeda 2 3 5 2 2 3" xfId="6546" xr:uid="{00000000-0005-0000-0000-0000DD080000}"/>
    <cellStyle name="Moeda 2 3 5 2 2 3 2" xfId="19890" xr:uid="{00000000-0005-0000-0000-0000DE080000}"/>
    <cellStyle name="Moeda 2 3 5 2 2 4" xfId="9210" xr:uid="{00000000-0005-0000-0000-0000DF080000}"/>
    <cellStyle name="Moeda 2 3 5 2 2 4 2" xfId="22554" xr:uid="{00000000-0005-0000-0000-0000E0080000}"/>
    <cellStyle name="Moeda 2 3 5 2 2 5" xfId="14562" xr:uid="{00000000-0005-0000-0000-0000E1080000}"/>
    <cellStyle name="Moeda 2 3 5 2 2 6" xfId="11874" xr:uid="{00000000-0005-0000-0000-0000E2080000}"/>
    <cellStyle name="Moeda 2 3 5 2 2 7" xfId="26274" xr:uid="{00000000-0005-0000-0000-0000E3080000}"/>
    <cellStyle name="Moeda 2 3 5 2 3" xfId="2010" xr:uid="{00000000-0005-0000-0000-0000E4080000}"/>
    <cellStyle name="Moeda 2 3 5 2 3 2" xfId="4674" xr:uid="{00000000-0005-0000-0000-0000E5080000}"/>
    <cellStyle name="Moeda 2 3 5 2 3 2 2" xfId="18018" xr:uid="{00000000-0005-0000-0000-0000E6080000}"/>
    <cellStyle name="Moeda 2 3 5 2 3 3" xfId="7338" xr:uid="{00000000-0005-0000-0000-0000E7080000}"/>
    <cellStyle name="Moeda 2 3 5 2 3 3 2" xfId="20682" xr:uid="{00000000-0005-0000-0000-0000E8080000}"/>
    <cellStyle name="Moeda 2 3 5 2 3 4" xfId="10002" xr:uid="{00000000-0005-0000-0000-0000E9080000}"/>
    <cellStyle name="Moeda 2 3 5 2 3 4 2" xfId="23346" xr:uid="{00000000-0005-0000-0000-0000EA080000}"/>
    <cellStyle name="Moeda 2 3 5 2 3 5" xfId="15354" xr:uid="{00000000-0005-0000-0000-0000EB080000}"/>
    <cellStyle name="Moeda 2 3 5 2 3 6" xfId="12666" xr:uid="{00000000-0005-0000-0000-0000EC080000}"/>
    <cellStyle name="Moeda 2 3 5 2 4" xfId="3090" xr:uid="{00000000-0005-0000-0000-0000ED080000}"/>
    <cellStyle name="Moeda 2 3 5 2 4 2" xfId="16434" xr:uid="{00000000-0005-0000-0000-0000EE080000}"/>
    <cellStyle name="Moeda 2 3 5 2 5" xfId="5754" xr:uid="{00000000-0005-0000-0000-0000EF080000}"/>
    <cellStyle name="Moeda 2 3 5 2 5 2" xfId="19098" xr:uid="{00000000-0005-0000-0000-0000F0080000}"/>
    <cellStyle name="Moeda 2 3 5 2 6" xfId="8418" xr:uid="{00000000-0005-0000-0000-0000F1080000}"/>
    <cellStyle name="Moeda 2 3 5 2 6 2" xfId="21762" xr:uid="{00000000-0005-0000-0000-0000F2080000}"/>
    <cellStyle name="Moeda 2 3 5 2 7" xfId="13770" xr:uid="{00000000-0005-0000-0000-0000F3080000}"/>
    <cellStyle name="Moeda 2 3 5 2 8" xfId="11082" xr:uid="{00000000-0005-0000-0000-0000F4080000}"/>
    <cellStyle name="Moeda 2 3 5 2 9" xfId="24906" xr:uid="{00000000-0005-0000-0000-0000F5080000}"/>
    <cellStyle name="Moeda 2 3 5 3" xfId="954" xr:uid="{00000000-0005-0000-0000-0000F6080000}"/>
    <cellStyle name="Moeda 2 3 5 3 2" xfId="3618" xr:uid="{00000000-0005-0000-0000-0000F7080000}"/>
    <cellStyle name="Moeda 2 3 5 3 2 2" xfId="16962" xr:uid="{00000000-0005-0000-0000-0000F8080000}"/>
    <cellStyle name="Moeda 2 3 5 3 2 3" xfId="25938" xr:uid="{00000000-0005-0000-0000-0000F9080000}"/>
    <cellStyle name="Moeda 2 3 5 3 3" xfId="6282" xr:uid="{00000000-0005-0000-0000-0000FA080000}"/>
    <cellStyle name="Moeda 2 3 5 3 3 2" xfId="19626" xr:uid="{00000000-0005-0000-0000-0000FB080000}"/>
    <cellStyle name="Moeda 2 3 5 3 4" xfId="8946" xr:uid="{00000000-0005-0000-0000-0000FC080000}"/>
    <cellStyle name="Moeda 2 3 5 3 4 2" xfId="22290" xr:uid="{00000000-0005-0000-0000-0000FD080000}"/>
    <cellStyle name="Moeda 2 3 5 3 5" xfId="14298" xr:uid="{00000000-0005-0000-0000-0000FE080000}"/>
    <cellStyle name="Moeda 2 3 5 3 6" xfId="11610" xr:uid="{00000000-0005-0000-0000-0000FF080000}"/>
    <cellStyle name="Moeda 2 3 5 3 7" xfId="24570" xr:uid="{00000000-0005-0000-0000-000000090000}"/>
    <cellStyle name="Moeda 2 3 5 4" xfId="1746" xr:uid="{00000000-0005-0000-0000-000001090000}"/>
    <cellStyle name="Moeda 2 3 5 4 2" xfId="4410" xr:uid="{00000000-0005-0000-0000-000002090000}"/>
    <cellStyle name="Moeda 2 3 5 4 2 2" xfId="17754" xr:uid="{00000000-0005-0000-0000-000003090000}"/>
    <cellStyle name="Moeda 2 3 5 4 2 3" xfId="26586" xr:uid="{00000000-0005-0000-0000-000004090000}"/>
    <cellStyle name="Moeda 2 3 5 4 3" xfId="7074" xr:uid="{00000000-0005-0000-0000-000005090000}"/>
    <cellStyle name="Moeda 2 3 5 4 3 2" xfId="20418" xr:uid="{00000000-0005-0000-0000-000006090000}"/>
    <cellStyle name="Moeda 2 3 5 4 4" xfId="9738" xr:uid="{00000000-0005-0000-0000-000007090000}"/>
    <cellStyle name="Moeda 2 3 5 4 4 2" xfId="23082" xr:uid="{00000000-0005-0000-0000-000008090000}"/>
    <cellStyle name="Moeda 2 3 5 4 5" xfId="15090" xr:uid="{00000000-0005-0000-0000-000009090000}"/>
    <cellStyle name="Moeda 2 3 5 4 6" xfId="12402" xr:uid="{00000000-0005-0000-0000-00000A090000}"/>
    <cellStyle name="Moeda 2 3 5 4 7" xfId="25218" xr:uid="{00000000-0005-0000-0000-00000B090000}"/>
    <cellStyle name="Moeda 2 3 5 5" xfId="2562" xr:uid="{00000000-0005-0000-0000-00000C090000}"/>
    <cellStyle name="Moeda 2 3 5 5 2" xfId="5226" xr:uid="{00000000-0005-0000-0000-00000D090000}"/>
    <cellStyle name="Moeda 2 3 5 5 2 2" xfId="18570" xr:uid="{00000000-0005-0000-0000-00000E090000}"/>
    <cellStyle name="Moeda 2 3 5 5 3" xfId="7890" xr:uid="{00000000-0005-0000-0000-00000F090000}"/>
    <cellStyle name="Moeda 2 3 5 5 3 2" xfId="21234" xr:uid="{00000000-0005-0000-0000-000010090000}"/>
    <cellStyle name="Moeda 2 3 5 5 4" xfId="10554" xr:uid="{00000000-0005-0000-0000-000011090000}"/>
    <cellStyle name="Moeda 2 3 5 5 4 2" xfId="23898" xr:uid="{00000000-0005-0000-0000-000012090000}"/>
    <cellStyle name="Moeda 2 3 5 5 5" xfId="15906" xr:uid="{00000000-0005-0000-0000-000013090000}"/>
    <cellStyle name="Moeda 2 3 5 5 6" xfId="13218" xr:uid="{00000000-0005-0000-0000-000014090000}"/>
    <cellStyle name="Moeda 2 3 5 5 7" xfId="25578" xr:uid="{00000000-0005-0000-0000-000015090000}"/>
    <cellStyle name="Moeda 2 3 5 6" xfId="2826" xr:uid="{00000000-0005-0000-0000-000016090000}"/>
    <cellStyle name="Moeda 2 3 5 6 2" xfId="16170" xr:uid="{00000000-0005-0000-0000-000017090000}"/>
    <cellStyle name="Moeda 2 3 5 7" xfId="5490" xr:uid="{00000000-0005-0000-0000-000018090000}"/>
    <cellStyle name="Moeda 2 3 5 7 2" xfId="18834" xr:uid="{00000000-0005-0000-0000-000019090000}"/>
    <cellStyle name="Moeda 2 3 5 8" xfId="8154" xr:uid="{00000000-0005-0000-0000-00001A090000}"/>
    <cellStyle name="Moeda 2 3 5 8 2" xfId="21498" xr:uid="{00000000-0005-0000-0000-00001B090000}"/>
    <cellStyle name="Moeda 2 3 5 9" xfId="13506" xr:uid="{00000000-0005-0000-0000-00001C090000}"/>
    <cellStyle name="Moeda 2 3 6" xfId="330" xr:uid="{00000000-0005-0000-0000-00001D090000}"/>
    <cellStyle name="Moeda 2 3 6 10" xfId="24378" xr:uid="{00000000-0005-0000-0000-00001E090000}"/>
    <cellStyle name="Moeda 2 3 6 2" xfId="1122" xr:uid="{00000000-0005-0000-0000-00001F090000}"/>
    <cellStyle name="Moeda 2 3 6 2 2" xfId="3786" xr:uid="{00000000-0005-0000-0000-000020090000}"/>
    <cellStyle name="Moeda 2 3 6 2 2 2" xfId="17130" xr:uid="{00000000-0005-0000-0000-000021090000}"/>
    <cellStyle name="Moeda 2 3 6 2 2 3" xfId="26442" xr:uid="{00000000-0005-0000-0000-000022090000}"/>
    <cellStyle name="Moeda 2 3 6 2 3" xfId="6450" xr:uid="{00000000-0005-0000-0000-000023090000}"/>
    <cellStyle name="Moeda 2 3 6 2 3 2" xfId="19794" xr:uid="{00000000-0005-0000-0000-000024090000}"/>
    <cellStyle name="Moeda 2 3 6 2 4" xfId="9114" xr:uid="{00000000-0005-0000-0000-000025090000}"/>
    <cellStyle name="Moeda 2 3 6 2 4 2" xfId="22458" xr:uid="{00000000-0005-0000-0000-000026090000}"/>
    <cellStyle name="Moeda 2 3 6 2 5" xfId="14466" xr:uid="{00000000-0005-0000-0000-000027090000}"/>
    <cellStyle name="Moeda 2 3 6 2 6" xfId="11778" xr:uid="{00000000-0005-0000-0000-000028090000}"/>
    <cellStyle name="Moeda 2 3 6 2 7" xfId="25074" xr:uid="{00000000-0005-0000-0000-000029090000}"/>
    <cellStyle name="Moeda 2 3 6 3" xfId="1914" xr:uid="{00000000-0005-0000-0000-00002A090000}"/>
    <cellStyle name="Moeda 2 3 6 3 2" xfId="4578" xr:uid="{00000000-0005-0000-0000-00002B090000}"/>
    <cellStyle name="Moeda 2 3 6 3 2 2" xfId="17922" xr:uid="{00000000-0005-0000-0000-00002C090000}"/>
    <cellStyle name="Moeda 2 3 6 3 2 3" xfId="26106" xr:uid="{00000000-0005-0000-0000-00002D090000}"/>
    <cellStyle name="Moeda 2 3 6 3 3" xfId="7242" xr:uid="{00000000-0005-0000-0000-00002E090000}"/>
    <cellStyle name="Moeda 2 3 6 3 3 2" xfId="20586" xr:uid="{00000000-0005-0000-0000-00002F090000}"/>
    <cellStyle name="Moeda 2 3 6 3 4" xfId="9906" xr:uid="{00000000-0005-0000-0000-000030090000}"/>
    <cellStyle name="Moeda 2 3 6 3 4 2" xfId="23250" xr:uid="{00000000-0005-0000-0000-000031090000}"/>
    <cellStyle name="Moeda 2 3 6 3 5" xfId="15258" xr:uid="{00000000-0005-0000-0000-000032090000}"/>
    <cellStyle name="Moeda 2 3 6 3 6" xfId="12570" xr:uid="{00000000-0005-0000-0000-000033090000}"/>
    <cellStyle name="Moeda 2 3 6 3 7" xfId="24738" xr:uid="{00000000-0005-0000-0000-000034090000}"/>
    <cellStyle name="Moeda 2 3 6 4" xfId="2490" xr:uid="{00000000-0005-0000-0000-000035090000}"/>
    <cellStyle name="Moeda 2 3 6 4 2" xfId="5154" xr:uid="{00000000-0005-0000-0000-000036090000}"/>
    <cellStyle name="Moeda 2 3 6 4 2 2" xfId="18498" xr:uid="{00000000-0005-0000-0000-000037090000}"/>
    <cellStyle name="Moeda 2 3 6 4 2 3" xfId="26754" xr:uid="{00000000-0005-0000-0000-000038090000}"/>
    <cellStyle name="Moeda 2 3 6 4 3" xfId="7818" xr:uid="{00000000-0005-0000-0000-000039090000}"/>
    <cellStyle name="Moeda 2 3 6 4 3 2" xfId="21162" xr:uid="{00000000-0005-0000-0000-00003A090000}"/>
    <cellStyle name="Moeda 2 3 6 4 4" xfId="10482" xr:uid="{00000000-0005-0000-0000-00003B090000}"/>
    <cellStyle name="Moeda 2 3 6 4 4 2" xfId="23826" xr:uid="{00000000-0005-0000-0000-00003C090000}"/>
    <cellStyle name="Moeda 2 3 6 4 5" xfId="15834" xr:uid="{00000000-0005-0000-0000-00003D090000}"/>
    <cellStyle name="Moeda 2 3 6 4 6" xfId="13146" xr:uid="{00000000-0005-0000-0000-00003E090000}"/>
    <cellStyle name="Moeda 2 3 6 4 7" xfId="25386" xr:uid="{00000000-0005-0000-0000-00003F090000}"/>
    <cellStyle name="Moeda 2 3 6 5" xfId="2994" xr:uid="{00000000-0005-0000-0000-000040090000}"/>
    <cellStyle name="Moeda 2 3 6 5 2" xfId="16338" xr:uid="{00000000-0005-0000-0000-000041090000}"/>
    <cellStyle name="Moeda 2 3 6 5 3" xfId="25746" xr:uid="{00000000-0005-0000-0000-000042090000}"/>
    <cellStyle name="Moeda 2 3 6 6" xfId="5658" xr:uid="{00000000-0005-0000-0000-000043090000}"/>
    <cellStyle name="Moeda 2 3 6 6 2" xfId="19002" xr:uid="{00000000-0005-0000-0000-000044090000}"/>
    <cellStyle name="Moeda 2 3 6 7" xfId="8322" xr:uid="{00000000-0005-0000-0000-000045090000}"/>
    <cellStyle name="Moeda 2 3 6 7 2" xfId="21666" xr:uid="{00000000-0005-0000-0000-000046090000}"/>
    <cellStyle name="Moeda 2 3 6 8" xfId="13674" xr:uid="{00000000-0005-0000-0000-000047090000}"/>
    <cellStyle name="Moeda 2 3 6 9" xfId="10986" xr:uid="{00000000-0005-0000-0000-000048090000}"/>
    <cellStyle name="Moeda 2 3 7" xfId="594" xr:uid="{00000000-0005-0000-0000-000049090000}"/>
    <cellStyle name="Moeda 2 3 7 2" xfId="1386" xr:uid="{00000000-0005-0000-0000-00004A090000}"/>
    <cellStyle name="Moeda 2 3 7 2 2" xfId="4050" xr:uid="{00000000-0005-0000-0000-00004B090000}"/>
    <cellStyle name="Moeda 2 3 7 2 2 2" xfId="17394" xr:uid="{00000000-0005-0000-0000-00004C090000}"/>
    <cellStyle name="Moeda 2 3 7 2 2 3" xfId="26178" xr:uid="{00000000-0005-0000-0000-00004D090000}"/>
    <cellStyle name="Moeda 2 3 7 2 3" xfId="6714" xr:uid="{00000000-0005-0000-0000-00004E090000}"/>
    <cellStyle name="Moeda 2 3 7 2 3 2" xfId="20058" xr:uid="{00000000-0005-0000-0000-00004F090000}"/>
    <cellStyle name="Moeda 2 3 7 2 4" xfId="9378" xr:uid="{00000000-0005-0000-0000-000050090000}"/>
    <cellStyle name="Moeda 2 3 7 2 4 2" xfId="22722" xr:uid="{00000000-0005-0000-0000-000051090000}"/>
    <cellStyle name="Moeda 2 3 7 2 5" xfId="14730" xr:uid="{00000000-0005-0000-0000-000052090000}"/>
    <cellStyle name="Moeda 2 3 7 2 6" xfId="12042" xr:uid="{00000000-0005-0000-0000-000053090000}"/>
    <cellStyle name="Moeda 2 3 7 2 7" xfId="24810" xr:uid="{00000000-0005-0000-0000-000054090000}"/>
    <cellStyle name="Moeda 2 3 7 3" xfId="2178" xr:uid="{00000000-0005-0000-0000-000055090000}"/>
    <cellStyle name="Moeda 2 3 7 3 2" xfId="4842" xr:uid="{00000000-0005-0000-0000-000056090000}"/>
    <cellStyle name="Moeda 2 3 7 3 2 2" xfId="18186" xr:uid="{00000000-0005-0000-0000-000057090000}"/>
    <cellStyle name="Moeda 2 3 7 3 2 3" xfId="25842" xr:uid="{00000000-0005-0000-0000-000058090000}"/>
    <cellStyle name="Moeda 2 3 7 3 3" xfId="7506" xr:uid="{00000000-0005-0000-0000-000059090000}"/>
    <cellStyle name="Moeda 2 3 7 3 3 2" xfId="20850" xr:uid="{00000000-0005-0000-0000-00005A090000}"/>
    <cellStyle name="Moeda 2 3 7 3 4" xfId="10170" xr:uid="{00000000-0005-0000-0000-00005B090000}"/>
    <cellStyle name="Moeda 2 3 7 3 4 2" xfId="23514" xr:uid="{00000000-0005-0000-0000-00005C090000}"/>
    <cellStyle name="Moeda 2 3 7 3 5" xfId="15522" xr:uid="{00000000-0005-0000-0000-00005D090000}"/>
    <cellStyle name="Moeda 2 3 7 3 6" xfId="12834" xr:uid="{00000000-0005-0000-0000-00005E090000}"/>
    <cellStyle name="Moeda 2 3 7 3 7" xfId="24474" xr:uid="{00000000-0005-0000-0000-00005F090000}"/>
    <cellStyle name="Moeda 2 3 7 4" xfId="3258" xr:uid="{00000000-0005-0000-0000-000060090000}"/>
    <cellStyle name="Moeda 2 3 7 4 2" xfId="16602" xr:uid="{00000000-0005-0000-0000-000061090000}"/>
    <cellStyle name="Moeda 2 3 7 4 3" xfId="25482" xr:uid="{00000000-0005-0000-0000-000062090000}"/>
    <cellStyle name="Moeda 2 3 7 5" xfId="5922" xr:uid="{00000000-0005-0000-0000-000063090000}"/>
    <cellStyle name="Moeda 2 3 7 5 2" xfId="19266" xr:uid="{00000000-0005-0000-0000-000064090000}"/>
    <cellStyle name="Moeda 2 3 7 6" xfId="8586" xr:uid="{00000000-0005-0000-0000-000065090000}"/>
    <cellStyle name="Moeda 2 3 7 6 2" xfId="21930" xr:uid="{00000000-0005-0000-0000-000066090000}"/>
    <cellStyle name="Moeda 2 3 7 7" xfId="13938" xr:uid="{00000000-0005-0000-0000-000067090000}"/>
    <cellStyle name="Moeda 2 3 7 8" xfId="11250" xr:uid="{00000000-0005-0000-0000-000068090000}"/>
    <cellStyle name="Moeda 2 3 7 9" xfId="24114" xr:uid="{00000000-0005-0000-0000-000069090000}"/>
    <cellStyle name="Moeda 2 3 8" xfId="762" xr:uid="{00000000-0005-0000-0000-00006A090000}"/>
    <cellStyle name="Moeda 2 3 8 2" xfId="1554" xr:uid="{00000000-0005-0000-0000-00006B090000}"/>
    <cellStyle name="Moeda 2 3 8 2 2" xfId="4218" xr:uid="{00000000-0005-0000-0000-00006C090000}"/>
    <cellStyle name="Moeda 2 3 8 2 2 2" xfId="17562" xr:uid="{00000000-0005-0000-0000-00006D090000}"/>
    <cellStyle name="Moeda 2 3 8 2 2 3" xfId="26154" xr:uid="{00000000-0005-0000-0000-00006E090000}"/>
    <cellStyle name="Moeda 2 3 8 2 3" xfId="6882" xr:uid="{00000000-0005-0000-0000-00006F090000}"/>
    <cellStyle name="Moeda 2 3 8 2 3 2" xfId="20226" xr:uid="{00000000-0005-0000-0000-000070090000}"/>
    <cellStyle name="Moeda 2 3 8 2 4" xfId="9546" xr:uid="{00000000-0005-0000-0000-000071090000}"/>
    <cellStyle name="Moeda 2 3 8 2 4 2" xfId="22890" xr:uid="{00000000-0005-0000-0000-000072090000}"/>
    <cellStyle name="Moeda 2 3 8 2 5" xfId="14898" xr:uid="{00000000-0005-0000-0000-000073090000}"/>
    <cellStyle name="Moeda 2 3 8 2 6" xfId="12210" xr:uid="{00000000-0005-0000-0000-000074090000}"/>
    <cellStyle name="Moeda 2 3 8 2 7" xfId="24786" xr:uid="{00000000-0005-0000-0000-000075090000}"/>
    <cellStyle name="Moeda 2 3 8 3" xfId="2346" xr:uid="{00000000-0005-0000-0000-000076090000}"/>
    <cellStyle name="Moeda 2 3 8 3 2" xfId="5010" xr:uid="{00000000-0005-0000-0000-000077090000}"/>
    <cellStyle name="Moeda 2 3 8 3 2 2" xfId="18354" xr:uid="{00000000-0005-0000-0000-000078090000}"/>
    <cellStyle name="Moeda 2 3 8 3 3" xfId="7674" xr:uid="{00000000-0005-0000-0000-000079090000}"/>
    <cellStyle name="Moeda 2 3 8 3 3 2" xfId="21018" xr:uid="{00000000-0005-0000-0000-00007A090000}"/>
    <cellStyle name="Moeda 2 3 8 3 4" xfId="10338" xr:uid="{00000000-0005-0000-0000-00007B090000}"/>
    <cellStyle name="Moeda 2 3 8 3 4 2" xfId="23682" xr:uid="{00000000-0005-0000-0000-00007C090000}"/>
    <cellStyle name="Moeda 2 3 8 3 5" xfId="15690" xr:uid="{00000000-0005-0000-0000-00007D090000}"/>
    <cellStyle name="Moeda 2 3 8 3 6" xfId="13002" xr:uid="{00000000-0005-0000-0000-00007E090000}"/>
    <cellStyle name="Moeda 2 3 8 3 7" xfId="25458" xr:uid="{00000000-0005-0000-0000-00007F090000}"/>
    <cellStyle name="Moeda 2 3 8 4" xfId="3426" xr:uid="{00000000-0005-0000-0000-000080090000}"/>
    <cellStyle name="Moeda 2 3 8 4 2" xfId="16770" xr:uid="{00000000-0005-0000-0000-000081090000}"/>
    <cellStyle name="Moeda 2 3 8 5" xfId="6090" xr:uid="{00000000-0005-0000-0000-000082090000}"/>
    <cellStyle name="Moeda 2 3 8 5 2" xfId="19434" xr:uid="{00000000-0005-0000-0000-000083090000}"/>
    <cellStyle name="Moeda 2 3 8 6" xfId="8754" xr:uid="{00000000-0005-0000-0000-000084090000}"/>
    <cellStyle name="Moeda 2 3 8 6 2" xfId="22098" xr:uid="{00000000-0005-0000-0000-000085090000}"/>
    <cellStyle name="Moeda 2 3 8 7" xfId="14106" xr:uid="{00000000-0005-0000-0000-000086090000}"/>
    <cellStyle name="Moeda 2 3 8 8" xfId="11418" xr:uid="{00000000-0005-0000-0000-000087090000}"/>
    <cellStyle name="Moeda 2 3 8 9" xfId="24090" xr:uid="{00000000-0005-0000-0000-000088090000}"/>
    <cellStyle name="Moeda 2 3 9" xfId="810" xr:uid="{00000000-0005-0000-0000-000089090000}"/>
    <cellStyle name="Moeda 2 3 9 2" xfId="1602" xr:uid="{00000000-0005-0000-0000-00008A090000}"/>
    <cellStyle name="Moeda 2 3 9 2 2" xfId="4266" xr:uid="{00000000-0005-0000-0000-00008B090000}"/>
    <cellStyle name="Moeda 2 3 9 2 2 2" xfId="17610" xr:uid="{00000000-0005-0000-0000-00008C090000}"/>
    <cellStyle name="Moeda 2 3 9 2 3" xfId="6930" xr:uid="{00000000-0005-0000-0000-00008D090000}"/>
    <cellStyle name="Moeda 2 3 9 2 3 2" xfId="20274" xr:uid="{00000000-0005-0000-0000-00008E090000}"/>
    <cellStyle name="Moeda 2 3 9 2 4" xfId="9594" xr:uid="{00000000-0005-0000-0000-00008F090000}"/>
    <cellStyle name="Moeda 2 3 9 2 4 2" xfId="22938" xr:uid="{00000000-0005-0000-0000-000090090000}"/>
    <cellStyle name="Moeda 2 3 9 2 5" xfId="14946" xr:uid="{00000000-0005-0000-0000-000091090000}"/>
    <cellStyle name="Moeda 2 3 9 2 6" xfId="12258" xr:uid="{00000000-0005-0000-0000-000092090000}"/>
    <cellStyle name="Moeda 2 3 9 2 7" xfId="25794" xr:uid="{00000000-0005-0000-0000-000093090000}"/>
    <cellStyle name="Moeda 2 3 9 3" xfId="2394" xr:uid="{00000000-0005-0000-0000-000094090000}"/>
    <cellStyle name="Moeda 2 3 9 3 2" xfId="5058" xr:uid="{00000000-0005-0000-0000-000095090000}"/>
    <cellStyle name="Moeda 2 3 9 3 2 2" xfId="18402" xr:uid="{00000000-0005-0000-0000-000096090000}"/>
    <cellStyle name="Moeda 2 3 9 3 3" xfId="7722" xr:uid="{00000000-0005-0000-0000-000097090000}"/>
    <cellStyle name="Moeda 2 3 9 3 3 2" xfId="21066" xr:uid="{00000000-0005-0000-0000-000098090000}"/>
    <cellStyle name="Moeda 2 3 9 3 4" xfId="10386" xr:uid="{00000000-0005-0000-0000-000099090000}"/>
    <cellStyle name="Moeda 2 3 9 3 4 2" xfId="23730" xr:uid="{00000000-0005-0000-0000-00009A090000}"/>
    <cellStyle name="Moeda 2 3 9 3 5" xfId="15738" xr:uid="{00000000-0005-0000-0000-00009B090000}"/>
    <cellStyle name="Moeda 2 3 9 3 6" xfId="13050" xr:uid="{00000000-0005-0000-0000-00009C090000}"/>
    <cellStyle name="Moeda 2 3 9 4" xfId="3474" xr:uid="{00000000-0005-0000-0000-00009D090000}"/>
    <cellStyle name="Moeda 2 3 9 4 2" xfId="16818" xr:uid="{00000000-0005-0000-0000-00009E090000}"/>
    <cellStyle name="Moeda 2 3 9 5" xfId="6138" xr:uid="{00000000-0005-0000-0000-00009F090000}"/>
    <cellStyle name="Moeda 2 3 9 5 2" xfId="19482" xr:uid="{00000000-0005-0000-0000-0000A0090000}"/>
    <cellStyle name="Moeda 2 3 9 6" xfId="8802" xr:uid="{00000000-0005-0000-0000-0000A1090000}"/>
    <cellStyle name="Moeda 2 3 9 6 2" xfId="22146" xr:uid="{00000000-0005-0000-0000-0000A2090000}"/>
    <cellStyle name="Moeda 2 3 9 7" xfId="14154" xr:uid="{00000000-0005-0000-0000-0000A3090000}"/>
    <cellStyle name="Moeda 2 3 9 8" xfId="11466" xr:uid="{00000000-0005-0000-0000-0000A4090000}"/>
    <cellStyle name="Moeda 2 3 9 9" xfId="24426" xr:uid="{00000000-0005-0000-0000-0000A5090000}"/>
    <cellStyle name="Moeda 2 4" xfId="74" xr:uid="{00000000-0005-0000-0000-0000A6090000}"/>
    <cellStyle name="Moeda 2 4 10" xfId="1658" xr:uid="{00000000-0005-0000-0000-0000A7090000}"/>
    <cellStyle name="Moeda 2 4 10 2" xfId="4322" xr:uid="{00000000-0005-0000-0000-0000A8090000}"/>
    <cellStyle name="Moeda 2 4 10 2 2" xfId="17666" xr:uid="{00000000-0005-0000-0000-0000A9090000}"/>
    <cellStyle name="Moeda 2 4 10 3" xfId="6986" xr:uid="{00000000-0005-0000-0000-0000AA090000}"/>
    <cellStyle name="Moeda 2 4 10 3 2" xfId="20330" xr:uid="{00000000-0005-0000-0000-0000AB090000}"/>
    <cellStyle name="Moeda 2 4 10 4" xfId="9650" xr:uid="{00000000-0005-0000-0000-0000AC090000}"/>
    <cellStyle name="Moeda 2 4 10 4 2" xfId="22994" xr:uid="{00000000-0005-0000-0000-0000AD090000}"/>
    <cellStyle name="Moeda 2 4 10 5" xfId="15002" xr:uid="{00000000-0005-0000-0000-0000AE090000}"/>
    <cellStyle name="Moeda 2 4 10 6" xfId="12314" xr:uid="{00000000-0005-0000-0000-0000AF090000}"/>
    <cellStyle name="Moeda 2 4 11" xfId="2457" xr:uid="{00000000-0005-0000-0000-0000B0090000}"/>
    <cellStyle name="Moeda 2 4 11 2" xfId="5121" xr:uid="{00000000-0005-0000-0000-0000B1090000}"/>
    <cellStyle name="Moeda 2 4 11 2 2" xfId="18465" xr:uid="{00000000-0005-0000-0000-0000B2090000}"/>
    <cellStyle name="Moeda 2 4 11 3" xfId="7785" xr:uid="{00000000-0005-0000-0000-0000B3090000}"/>
    <cellStyle name="Moeda 2 4 11 3 2" xfId="21129" xr:uid="{00000000-0005-0000-0000-0000B4090000}"/>
    <cellStyle name="Moeda 2 4 11 4" xfId="10449" xr:uid="{00000000-0005-0000-0000-0000B5090000}"/>
    <cellStyle name="Moeda 2 4 11 4 2" xfId="23793" xr:uid="{00000000-0005-0000-0000-0000B6090000}"/>
    <cellStyle name="Moeda 2 4 11 5" xfId="15801" xr:uid="{00000000-0005-0000-0000-0000B7090000}"/>
    <cellStyle name="Moeda 2 4 11 6" xfId="13113" xr:uid="{00000000-0005-0000-0000-0000B8090000}"/>
    <cellStyle name="Moeda 2 4 12" xfId="2738" xr:uid="{00000000-0005-0000-0000-0000B9090000}"/>
    <cellStyle name="Moeda 2 4 12 2" xfId="16082" xr:uid="{00000000-0005-0000-0000-0000BA090000}"/>
    <cellStyle name="Moeda 2 4 13" xfId="5402" xr:uid="{00000000-0005-0000-0000-0000BB090000}"/>
    <cellStyle name="Moeda 2 4 13 2" xfId="18746" xr:uid="{00000000-0005-0000-0000-0000BC090000}"/>
    <cellStyle name="Moeda 2 4 14" xfId="8066" xr:uid="{00000000-0005-0000-0000-0000BD090000}"/>
    <cellStyle name="Moeda 2 4 14 2" xfId="21410" xr:uid="{00000000-0005-0000-0000-0000BE090000}"/>
    <cellStyle name="Moeda 2 4 15" xfId="13418" xr:uid="{00000000-0005-0000-0000-0000BF090000}"/>
    <cellStyle name="Moeda 2 4 16" xfId="10730" xr:uid="{00000000-0005-0000-0000-0000C0090000}"/>
    <cellStyle name="Moeda 2 4 17" xfId="24122" xr:uid="{00000000-0005-0000-0000-0000C1090000}"/>
    <cellStyle name="Moeda 2 4 2" xfId="122" xr:uid="{00000000-0005-0000-0000-0000C2090000}"/>
    <cellStyle name="Moeda 2 4 2 10" xfId="8114" xr:uid="{00000000-0005-0000-0000-0000C3090000}"/>
    <cellStyle name="Moeda 2 4 2 10 2" xfId="21458" xr:uid="{00000000-0005-0000-0000-0000C4090000}"/>
    <cellStyle name="Moeda 2 4 2 11" xfId="13466" xr:uid="{00000000-0005-0000-0000-0000C5090000}"/>
    <cellStyle name="Moeda 2 4 2 12" xfId="10778" xr:uid="{00000000-0005-0000-0000-0000C6090000}"/>
    <cellStyle name="Moeda 2 4 2 13" xfId="24170" xr:uid="{00000000-0005-0000-0000-0000C7090000}"/>
    <cellStyle name="Moeda 2 4 2 2" xfId="290" xr:uid="{00000000-0005-0000-0000-0000C8090000}"/>
    <cellStyle name="Moeda 2 4 2 2 10" xfId="10946" xr:uid="{00000000-0005-0000-0000-0000C9090000}"/>
    <cellStyle name="Moeda 2 4 2 2 11" xfId="24338" xr:uid="{00000000-0005-0000-0000-0000CA090000}"/>
    <cellStyle name="Moeda 2 4 2 2 2" xfId="554" xr:uid="{00000000-0005-0000-0000-0000CB090000}"/>
    <cellStyle name="Moeda 2 4 2 2 2 2" xfId="1346" xr:uid="{00000000-0005-0000-0000-0000CC090000}"/>
    <cellStyle name="Moeda 2 4 2 2 2 2 2" xfId="4010" xr:uid="{00000000-0005-0000-0000-0000CD090000}"/>
    <cellStyle name="Moeda 2 4 2 2 2 2 2 2" xfId="17354" xr:uid="{00000000-0005-0000-0000-0000CE090000}"/>
    <cellStyle name="Moeda 2 4 2 2 2 2 3" xfId="6674" xr:uid="{00000000-0005-0000-0000-0000CF090000}"/>
    <cellStyle name="Moeda 2 4 2 2 2 2 3 2" xfId="20018" xr:uid="{00000000-0005-0000-0000-0000D0090000}"/>
    <cellStyle name="Moeda 2 4 2 2 2 2 4" xfId="9338" xr:uid="{00000000-0005-0000-0000-0000D1090000}"/>
    <cellStyle name="Moeda 2 4 2 2 2 2 4 2" xfId="22682" xr:uid="{00000000-0005-0000-0000-0000D2090000}"/>
    <cellStyle name="Moeda 2 4 2 2 2 2 5" xfId="14690" xr:uid="{00000000-0005-0000-0000-0000D3090000}"/>
    <cellStyle name="Moeda 2 4 2 2 2 2 6" xfId="12002" xr:uid="{00000000-0005-0000-0000-0000D4090000}"/>
    <cellStyle name="Moeda 2 4 2 2 2 2 7" xfId="26402" xr:uid="{00000000-0005-0000-0000-0000D5090000}"/>
    <cellStyle name="Moeda 2 4 2 2 2 3" xfId="2138" xr:uid="{00000000-0005-0000-0000-0000D6090000}"/>
    <cellStyle name="Moeda 2 4 2 2 2 3 2" xfId="4802" xr:uid="{00000000-0005-0000-0000-0000D7090000}"/>
    <cellStyle name="Moeda 2 4 2 2 2 3 2 2" xfId="18146" xr:uid="{00000000-0005-0000-0000-0000D8090000}"/>
    <cellStyle name="Moeda 2 4 2 2 2 3 3" xfId="7466" xr:uid="{00000000-0005-0000-0000-0000D9090000}"/>
    <cellStyle name="Moeda 2 4 2 2 2 3 3 2" xfId="20810" xr:uid="{00000000-0005-0000-0000-0000DA090000}"/>
    <cellStyle name="Moeda 2 4 2 2 2 3 4" xfId="10130" xr:uid="{00000000-0005-0000-0000-0000DB090000}"/>
    <cellStyle name="Moeda 2 4 2 2 2 3 4 2" xfId="23474" xr:uid="{00000000-0005-0000-0000-0000DC090000}"/>
    <cellStyle name="Moeda 2 4 2 2 2 3 5" xfId="15482" xr:uid="{00000000-0005-0000-0000-0000DD090000}"/>
    <cellStyle name="Moeda 2 4 2 2 2 3 6" xfId="12794" xr:uid="{00000000-0005-0000-0000-0000DE090000}"/>
    <cellStyle name="Moeda 2 4 2 2 2 4" xfId="3218" xr:uid="{00000000-0005-0000-0000-0000DF090000}"/>
    <cellStyle name="Moeda 2 4 2 2 2 4 2" xfId="16562" xr:uid="{00000000-0005-0000-0000-0000E0090000}"/>
    <cellStyle name="Moeda 2 4 2 2 2 5" xfId="5882" xr:uid="{00000000-0005-0000-0000-0000E1090000}"/>
    <cellStyle name="Moeda 2 4 2 2 2 5 2" xfId="19226" xr:uid="{00000000-0005-0000-0000-0000E2090000}"/>
    <cellStyle name="Moeda 2 4 2 2 2 6" xfId="8546" xr:uid="{00000000-0005-0000-0000-0000E3090000}"/>
    <cellStyle name="Moeda 2 4 2 2 2 6 2" xfId="21890" xr:uid="{00000000-0005-0000-0000-0000E4090000}"/>
    <cellStyle name="Moeda 2 4 2 2 2 7" xfId="13898" xr:uid="{00000000-0005-0000-0000-0000E5090000}"/>
    <cellStyle name="Moeda 2 4 2 2 2 8" xfId="11210" xr:uid="{00000000-0005-0000-0000-0000E6090000}"/>
    <cellStyle name="Moeda 2 4 2 2 2 9" xfId="25034" xr:uid="{00000000-0005-0000-0000-0000E7090000}"/>
    <cellStyle name="Moeda 2 4 2 2 3" xfId="1082" xr:uid="{00000000-0005-0000-0000-0000E8090000}"/>
    <cellStyle name="Moeda 2 4 2 2 3 2" xfId="3746" xr:uid="{00000000-0005-0000-0000-0000E9090000}"/>
    <cellStyle name="Moeda 2 4 2 2 3 2 2" xfId="17090" xr:uid="{00000000-0005-0000-0000-0000EA090000}"/>
    <cellStyle name="Moeda 2 4 2 2 3 2 3" xfId="26066" xr:uid="{00000000-0005-0000-0000-0000EB090000}"/>
    <cellStyle name="Moeda 2 4 2 2 3 3" xfId="6410" xr:uid="{00000000-0005-0000-0000-0000EC090000}"/>
    <cellStyle name="Moeda 2 4 2 2 3 3 2" xfId="19754" xr:uid="{00000000-0005-0000-0000-0000ED090000}"/>
    <cellStyle name="Moeda 2 4 2 2 3 4" xfId="9074" xr:uid="{00000000-0005-0000-0000-0000EE090000}"/>
    <cellStyle name="Moeda 2 4 2 2 3 4 2" xfId="22418" xr:uid="{00000000-0005-0000-0000-0000EF090000}"/>
    <cellStyle name="Moeda 2 4 2 2 3 5" xfId="14426" xr:uid="{00000000-0005-0000-0000-0000F0090000}"/>
    <cellStyle name="Moeda 2 4 2 2 3 6" xfId="11738" xr:uid="{00000000-0005-0000-0000-0000F1090000}"/>
    <cellStyle name="Moeda 2 4 2 2 3 7" xfId="24698" xr:uid="{00000000-0005-0000-0000-0000F2090000}"/>
    <cellStyle name="Moeda 2 4 2 2 4" xfId="1874" xr:uid="{00000000-0005-0000-0000-0000F3090000}"/>
    <cellStyle name="Moeda 2 4 2 2 4 2" xfId="4538" xr:uid="{00000000-0005-0000-0000-0000F4090000}"/>
    <cellStyle name="Moeda 2 4 2 2 4 2 2" xfId="17882" xr:uid="{00000000-0005-0000-0000-0000F5090000}"/>
    <cellStyle name="Moeda 2 4 2 2 4 2 3" xfId="26714" xr:uid="{00000000-0005-0000-0000-0000F6090000}"/>
    <cellStyle name="Moeda 2 4 2 2 4 3" xfId="7202" xr:uid="{00000000-0005-0000-0000-0000F7090000}"/>
    <cellStyle name="Moeda 2 4 2 2 4 3 2" xfId="20546" xr:uid="{00000000-0005-0000-0000-0000F8090000}"/>
    <cellStyle name="Moeda 2 4 2 2 4 4" xfId="9866" xr:uid="{00000000-0005-0000-0000-0000F9090000}"/>
    <cellStyle name="Moeda 2 4 2 2 4 4 2" xfId="23210" xr:uid="{00000000-0005-0000-0000-0000FA090000}"/>
    <cellStyle name="Moeda 2 4 2 2 4 5" xfId="15218" xr:uid="{00000000-0005-0000-0000-0000FB090000}"/>
    <cellStyle name="Moeda 2 4 2 2 4 6" xfId="12530" xr:uid="{00000000-0005-0000-0000-0000FC090000}"/>
    <cellStyle name="Moeda 2 4 2 2 4 7" xfId="25346" xr:uid="{00000000-0005-0000-0000-0000FD090000}"/>
    <cellStyle name="Moeda 2 4 2 2 5" xfId="2690" xr:uid="{00000000-0005-0000-0000-0000FE090000}"/>
    <cellStyle name="Moeda 2 4 2 2 5 2" xfId="5354" xr:uid="{00000000-0005-0000-0000-0000FF090000}"/>
    <cellStyle name="Moeda 2 4 2 2 5 2 2" xfId="18698" xr:uid="{00000000-0005-0000-0000-0000000A0000}"/>
    <cellStyle name="Moeda 2 4 2 2 5 3" xfId="8018" xr:uid="{00000000-0005-0000-0000-0000010A0000}"/>
    <cellStyle name="Moeda 2 4 2 2 5 3 2" xfId="21362" xr:uid="{00000000-0005-0000-0000-0000020A0000}"/>
    <cellStyle name="Moeda 2 4 2 2 5 4" xfId="10682" xr:uid="{00000000-0005-0000-0000-0000030A0000}"/>
    <cellStyle name="Moeda 2 4 2 2 5 4 2" xfId="24026" xr:uid="{00000000-0005-0000-0000-0000040A0000}"/>
    <cellStyle name="Moeda 2 4 2 2 5 5" xfId="16034" xr:uid="{00000000-0005-0000-0000-0000050A0000}"/>
    <cellStyle name="Moeda 2 4 2 2 5 6" xfId="13346" xr:uid="{00000000-0005-0000-0000-0000060A0000}"/>
    <cellStyle name="Moeda 2 4 2 2 5 7" xfId="25706" xr:uid="{00000000-0005-0000-0000-0000070A0000}"/>
    <cellStyle name="Moeda 2 4 2 2 6" xfId="2954" xr:uid="{00000000-0005-0000-0000-0000080A0000}"/>
    <cellStyle name="Moeda 2 4 2 2 6 2" xfId="16298" xr:uid="{00000000-0005-0000-0000-0000090A0000}"/>
    <cellStyle name="Moeda 2 4 2 2 7" xfId="5618" xr:uid="{00000000-0005-0000-0000-00000A0A0000}"/>
    <cellStyle name="Moeda 2 4 2 2 7 2" xfId="18962" xr:uid="{00000000-0005-0000-0000-00000B0A0000}"/>
    <cellStyle name="Moeda 2 4 2 2 8" xfId="8282" xr:uid="{00000000-0005-0000-0000-00000C0A0000}"/>
    <cellStyle name="Moeda 2 4 2 2 8 2" xfId="21626" xr:uid="{00000000-0005-0000-0000-00000D0A0000}"/>
    <cellStyle name="Moeda 2 4 2 2 9" xfId="13634" xr:uid="{00000000-0005-0000-0000-00000E0A0000}"/>
    <cellStyle name="Moeda 2 4 2 3" xfId="386" xr:uid="{00000000-0005-0000-0000-00000F0A0000}"/>
    <cellStyle name="Moeda 2 4 2 3 2" xfId="1178" xr:uid="{00000000-0005-0000-0000-0000100A0000}"/>
    <cellStyle name="Moeda 2 4 2 3 2 2" xfId="3842" xr:uid="{00000000-0005-0000-0000-0000110A0000}"/>
    <cellStyle name="Moeda 2 4 2 3 2 2 2" xfId="17186" xr:uid="{00000000-0005-0000-0000-0000120A0000}"/>
    <cellStyle name="Moeda 2 4 2 3 2 3" xfId="6506" xr:uid="{00000000-0005-0000-0000-0000130A0000}"/>
    <cellStyle name="Moeda 2 4 2 3 2 3 2" xfId="19850" xr:uid="{00000000-0005-0000-0000-0000140A0000}"/>
    <cellStyle name="Moeda 2 4 2 3 2 4" xfId="9170" xr:uid="{00000000-0005-0000-0000-0000150A0000}"/>
    <cellStyle name="Moeda 2 4 2 3 2 4 2" xfId="22514" xr:uid="{00000000-0005-0000-0000-0000160A0000}"/>
    <cellStyle name="Moeda 2 4 2 3 2 5" xfId="14522" xr:uid="{00000000-0005-0000-0000-0000170A0000}"/>
    <cellStyle name="Moeda 2 4 2 3 2 6" xfId="11834" xr:uid="{00000000-0005-0000-0000-0000180A0000}"/>
    <cellStyle name="Moeda 2 4 2 3 2 7" xfId="26234" xr:uid="{00000000-0005-0000-0000-0000190A0000}"/>
    <cellStyle name="Moeda 2 4 2 3 3" xfId="1970" xr:uid="{00000000-0005-0000-0000-00001A0A0000}"/>
    <cellStyle name="Moeda 2 4 2 3 3 2" xfId="4634" xr:uid="{00000000-0005-0000-0000-00001B0A0000}"/>
    <cellStyle name="Moeda 2 4 2 3 3 2 2" xfId="17978" xr:uid="{00000000-0005-0000-0000-00001C0A0000}"/>
    <cellStyle name="Moeda 2 4 2 3 3 3" xfId="7298" xr:uid="{00000000-0005-0000-0000-00001D0A0000}"/>
    <cellStyle name="Moeda 2 4 2 3 3 3 2" xfId="20642" xr:uid="{00000000-0005-0000-0000-00001E0A0000}"/>
    <cellStyle name="Moeda 2 4 2 3 3 4" xfId="9962" xr:uid="{00000000-0005-0000-0000-00001F0A0000}"/>
    <cellStyle name="Moeda 2 4 2 3 3 4 2" xfId="23306" xr:uid="{00000000-0005-0000-0000-0000200A0000}"/>
    <cellStyle name="Moeda 2 4 2 3 3 5" xfId="15314" xr:uid="{00000000-0005-0000-0000-0000210A0000}"/>
    <cellStyle name="Moeda 2 4 2 3 3 6" xfId="12626" xr:uid="{00000000-0005-0000-0000-0000220A0000}"/>
    <cellStyle name="Moeda 2 4 2 3 4" xfId="3050" xr:uid="{00000000-0005-0000-0000-0000230A0000}"/>
    <cellStyle name="Moeda 2 4 2 3 4 2" xfId="16394" xr:uid="{00000000-0005-0000-0000-0000240A0000}"/>
    <cellStyle name="Moeda 2 4 2 3 5" xfId="5714" xr:uid="{00000000-0005-0000-0000-0000250A0000}"/>
    <cellStyle name="Moeda 2 4 2 3 5 2" xfId="19058" xr:uid="{00000000-0005-0000-0000-0000260A0000}"/>
    <cellStyle name="Moeda 2 4 2 3 6" xfId="8378" xr:uid="{00000000-0005-0000-0000-0000270A0000}"/>
    <cellStyle name="Moeda 2 4 2 3 6 2" xfId="21722" xr:uid="{00000000-0005-0000-0000-0000280A0000}"/>
    <cellStyle name="Moeda 2 4 2 3 7" xfId="13730" xr:uid="{00000000-0005-0000-0000-0000290A0000}"/>
    <cellStyle name="Moeda 2 4 2 3 8" xfId="11042" xr:uid="{00000000-0005-0000-0000-00002A0A0000}"/>
    <cellStyle name="Moeda 2 4 2 3 9" xfId="24866" xr:uid="{00000000-0005-0000-0000-00002B0A0000}"/>
    <cellStyle name="Moeda 2 4 2 4" xfId="722" xr:uid="{00000000-0005-0000-0000-00002C0A0000}"/>
    <cellStyle name="Moeda 2 4 2 4 2" xfId="1514" xr:uid="{00000000-0005-0000-0000-00002D0A0000}"/>
    <cellStyle name="Moeda 2 4 2 4 2 2" xfId="4178" xr:uid="{00000000-0005-0000-0000-00002E0A0000}"/>
    <cellStyle name="Moeda 2 4 2 4 2 2 2" xfId="17522" xr:uid="{00000000-0005-0000-0000-00002F0A0000}"/>
    <cellStyle name="Moeda 2 4 2 4 2 3" xfId="6842" xr:uid="{00000000-0005-0000-0000-0000300A0000}"/>
    <cellStyle name="Moeda 2 4 2 4 2 3 2" xfId="20186" xr:uid="{00000000-0005-0000-0000-0000310A0000}"/>
    <cellStyle name="Moeda 2 4 2 4 2 4" xfId="9506" xr:uid="{00000000-0005-0000-0000-0000320A0000}"/>
    <cellStyle name="Moeda 2 4 2 4 2 4 2" xfId="22850" xr:uid="{00000000-0005-0000-0000-0000330A0000}"/>
    <cellStyle name="Moeda 2 4 2 4 2 5" xfId="14858" xr:uid="{00000000-0005-0000-0000-0000340A0000}"/>
    <cellStyle name="Moeda 2 4 2 4 2 6" xfId="12170" xr:uid="{00000000-0005-0000-0000-0000350A0000}"/>
    <cellStyle name="Moeda 2 4 2 4 2 7" xfId="25898" xr:uid="{00000000-0005-0000-0000-0000360A0000}"/>
    <cellStyle name="Moeda 2 4 2 4 3" xfId="2306" xr:uid="{00000000-0005-0000-0000-0000370A0000}"/>
    <cellStyle name="Moeda 2 4 2 4 3 2" xfId="4970" xr:uid="{00000000-0005-0000-0000-0000380A0000}"/>
    <cellStyle name="Moeda 2 4 2 4 3 2 2" xfId="18314" xr:uid="{00000000-0005-0000-0000-0000390A0000}"/>
    <cellStyle name="Moeda 2 4 2 4 3 3" xfId="7634" xr:uid="{00000000-0005-0000-0000-00003A0A0000}"/>
    <cellStyle name="Moeda 2 4 2 4 3 3 2" xfId="20978" xr:uid="{00000000-0005-0000-0000-00003B0A0000}"/>
    <cellStyle name="Moeda 2 4 2 4 3 4" xfId="10298" xr:uid="{00000000-0005-0000-0000-00003C0A0000}"/>
    <cellStyle name="Moeda 2 4 2 4 3 4 2" xfId="23642" xr:uid="{00000000-0005-0000-0000-00003D0A0000}"/>
    <cellStyle name="Moeda 2 4 2 4 3 5" xfId="15650" xr:uid="{00000000-0005-0000-0000-00003E0A0000}"/>
    <cellStyle name="Moeda 2 4 2 4 3 6" xfId="12962" xr:uid="{00000000-0005-0000-0000-00003F0A0000}"/>
    <cellStyle name="Moeda 2 4 2 4 4" xfId="3386" xr:uid="{00000000-0005-0000-0000-0000400A0000}"/>
    <cellStyle name="Moeda 2 4 2 4 4 2" xfId="16730" xr:uid="{00000000-0005-0000-0000-0000410A0000}"/>
    <cellStyle name="Moeda 2 4 2 4 5" xfId="6050" xr:uid="{00000000-0005-0000-0000-0000420A0000}"/>
    <cellStyle name="Moeda 2 4 2 4 5 2" xfId="19394" xr:uid="{00000000-0005-0000-0000-0000430A0000}"/>
    <cellStyle name="Moeda 2 4 2 4 6" xfId="8714" xr:uid="{00000000-0005-0000-0000-0000440A0000}"/>
    <cellStyle name="Moeda 2 4 2 4 6 2" xfId="22058" xr:uid="{00000000-0005-0000-0000-0000450A0000}"/>
    <cellStyle name="Moeda 2 4 2 4 7" xfId="14066" xr:uid="{00000000-0005-0000-0000-0000460A0000}"/>
    <cellStyle name="Moeda 2 4 2 4 8" xfId="11378" xr:uid="{00000000-0005-0000-0000-0000470A0000}"/>
    <cellStyle name="Moeda 2 4 2 4 9" xfId="24530" xr:uid="{00000000-0005-0000-0000-0000480A0000}"/>
    <cellStyle name="Moeda 2 4 2 5" xfId="914" xr:uid="{00000000-0005-0000-0000-0000490A0000}"/>
    <cellStyle name="Moeda 2 4 2 5 2" xfId="3578" xr:uid="{00000000-0005-0000-0000-00004A0A0000}"/>
    <cellStyle name="Moeda 2 4 2 5 2 2" xfId="16922" xr:uid="{00000000-0005-0000-0000-00004B0A0000}"/>
    <cellStyle name="Moeda 2 4 2 5 2 3" xfId="26546" xr:uid="{00000000-0005-0000-0000-00004C0A0000}"/>
    <cellStyle name="Moeda 2 4 2 5 3" xfId="6242" xr:uid="{00000000-0005-0000-0000-00004D0A0000}"/>
    <cellStyle name="Moeda 2 4 2 5 3 2" xfId="19586" xr:uid="{00000000-0005-0000-0000-00004E0A0000}"/>
    <cellStyle name="Moeda 2 4 2 5 4" xfId="8906" xr:uid="{00000000-0005-0000-0000-00004F0A0000}"/>
    <cellStyle name="Moeda 2 4 2 5 4 2" xfId="22250" xr:uid="{00000000-0005-0000-0000-0000500A0000}"/>
    <cellStyle name="Moeda 2 4 2 5 5" xfId="14258" xr:uid="{00000000-0005-0000-0000-0000510A0000}"/>
    <cellStyle name="Moeda 2 4 2 5 6" xfId="11570" xr:uid="{00000000-0005-0000-0000-0000520A0000}"/>
    <cellStyle name="Moeda 2 4 2 5 7" xfId="25178" xr:uid="{00000000-0005-0000-0000-0000530A0000}"/>
    <cellStyle name="Moeda 2 4 2 6" xfId="1706" xr:uid="{00000000-0005-0000-0000-0000540A0000}"/>
    <cellStyle name="Moeda 2 4 2 6 2" xfId="4370" xr:uid="{00000000-0005-0000-0000-0000550A0000}"/>
    <cellStyle name="Moeda 2 4 2 6 2 2" xfId="17714" xr:uid="{00000000-0005-0000-0000-0000560A0000}"/>
    <cellStyle name="Moeda 2 4 2 6 3" xfId="7034" xr:uid="{00000000-0005-0000-0000-0000570A0000}"/>
    <cellStyle name="Moeda 2 4 2 6 3 2" xfId="20378" xr:uid="{00000000-0005-0000-0000-0000580A0000}"/>
    <cellStyle name="Moeda 2 4 2 6 4" xfId="9698" xr:uid="{00000000-0005-0000-0000-0000590A0000}"/>
    <cellStyle name="Moeda 2 4 2 6 4 2" xfId="23042" xr:uid="{00000000-0005-0000-0000-00005A0A0000}"/>
    <cellStyle name="Moeda 2 4 2 6 5" xfId="15050" xr:uid="{00000000-0005-0000-0000-00005B0A0000}"/>
    <cellStyle name="Moeda 2 4 2 6 6" xfId="12362" xr:uid="{00000000-0005-0000-0000-00005C0A0000}"/>
    <cellStyle name="Moeda 2 4 2 6 7" xfId="25538" xr:uid="{00000000-0005-0000-0000-00005D0A0000}"/>
    <cellStyle name="Moeda 2 4 2 7" xfId="2522" xr:uid="{00000000-0005-0000-0000-00005E0A0000}"/>
    <cellStyle name="Moeda 2 4 2 7 2" xfId="5186" xr:uid="{00000000-0005-0000-0000-00005F0A0000}"/>
    <cellStyle name="Moeda 2 4 2 7 2 2" xfId="18530" xr:uid="{00000000-0005-0000-0000-0000600A0000}"/>
    <cellStyle name="Moeda 2 4 2 7 3" xfId="7850" xr:uid="{00000000-0005-0000-0000-0000610A0000}"/>
    <cellStyle name="Moeda 2 4 2 7 3 2" xfId="21194" xr:uid="{00000000-0005-0000-0000-0000620A0000}"/>
    <cellStyle name="Moeda 2 4 2 7 4" xfId="10514" xr:uid="{00000000-0005-0000-0000-0000630A0000}"/>
    <cellStyle name="Moeda 2 4 2 7 4 2" xfId="23858" xr:uid="{00000000-0005-0000-0000-0000640A0000}"/>
    <cellStyle name="Moeda 2 4 2 7 5" xfId="15866" xr:uid="{00000000-0005-0000-0000-0000650A0000}"/>
    <cellStyle name="Moeda 2 4 2 7 6" xfId="13178" xr:uid="{00000000-0005-0000-0000-0000660A0000}"/>
    <cellStyle name="Moeda 2 4 2 8" xfId="2786" xr:uid="{00000000-0005-0000-0000-0000670A0000}"/>
    <cellStyle name="Moeda 2 4 2 8 2" xfId="16130" xr:uid="{00000000-0005-0000-0000-0000680A0000}"/>
    <cellStyle name="Moeda 2 4 2 9" xfId="5450" xr:uid="{00000000-0005-0000-0000-0000690A0000}"/>
    <cellStyle name="Moeda 2 4 2 9 2" xfId="18794" xr:uid="{00000000-0005-0000-0000-00006A0A0000}"/>
    <cellStyle name="Moeda 2 4 3" xfId="242" xr:uid="{00000000-0005-0000-0000-00006B0A0000}"/>
    <cellStyle name="Moeda 2 4 3 10" xfId="13586" xr:uid="{00000000-0005-0000-0000-00006C0A0000}"/>
    <cellStyle name="Moeda 2 4 3 11" xfId="10898" xr:uid="{00000000-0005-0000-0000-00006D0A0000}"/>
    <cellStyle name="Moeda 2 4 3 12" xfId="24290" xr:uid="{00000000-0005-0000-0000-00006E0A0000}"/>
    <cellStyle name="Moeda 2 4 3 2" xfId="506" xr:uid="{00000000-0005-0000-0000-00006F0A0000}"/>
    <cellStyle name="Moeda 2 4 3 2 2" xfId="1298" xr:uid="{00000000-0005-0000-0000-0000700A0000}"/>
    <cellStyle name="Moeda 2 4 3 2 2 2" xfId="3962" xr:uid="{00000000-0005-0000-0000-0000710A0000}"/>
    <cellStyle name="Moeda 2 4 3 2 2 2 2" xfId="17306" xr:uid="{00000000-0005-0000-0000-0000720A0000}"/>
    <cellStyle name="Moeda 2 4 3 2 2 3" xfId="6626" xr:uid="{00000000-0005-0000-0000-0000730A0000}"/>
    <cellStyle name="Moeda 2 4 3 2 2 3 2" xfId="19970" xr:uid="{00000000-0005-0000-0000-0000740A0000}"/>
    <cellStyle name="Moeda 2 4 3 2 2 4" xfId="9290" xr:uid="{00000000-0005-0000-0000-0000750A0000}"/>
    <cellStyle name="Moeda 2 4 3 2 2 4 2" xfId="22634" xr:uid="{00000000-0005-0000-0000-0000760A0000}"/>
    <cellStyle name="Moeda 2 4 3 2 2 5" xfId="14642" xr:uid="{00000000-0005-0000-0000-0000770A0000}"/>
    <cellStyle name="Moeda 2 4 3 2 2 6" xfId="11954" xr:uid="{00000000-0005-0000-0000-0000780A0000}"/>
    <cellStyle name="Moeda 2 4 3 2 2 7" xfId="26354" xr:uid="{00000000-0005-0000-0000-0000790A0000}"/>
    <cellStyle name="Moeda 2 4 3 2 3" xfId="2090" xr:uid="{00000000-0005-0000-0000-00007A0A0000}"/>
    <cellStyle name="Moeda 2 4 3 2 3 2" xfId="4754" xr:uid="{00000000-0005-0000-0000-00007B0A0000}"/>
    <cellStyle name="Moeda 2 4 3 2 3 2 2" xfId="18098" xr:uid="{00000000-0005-0000-0000-00007C0A0000}"/>
    <cellStyle name="Moeda 2 4 3 2 3 3" xfId="7418" xr:uid="{00000000-0005-0000-0000-00007D0A0000}"/>
    <cellStyle name="Moeda 2 4 3 2 3 3 2" xfId="20762" xr:uid="{00000000-0005-0000-0000-00007E0A0000}"/>
    <cellStyle name="Moeda 2 4 3 2 3 4" xfId="10082" xr:uid="{00000000-0005-0000-0000-00007F0A0000}"/>
    <cellStyle name="Moeda 2 4 3 2 3 4 2" xfId="23426" xr:uid="{00000000-0005-0000-0000-0000800A0000}"/>
    <cellStyle name="Moeda 2 4 3 2 3 5" xfId="15434" xr:uid="{00000000-0005-0000-0000-0000810A0000}"/>
    <cellStyle name="Moeda 2 4 3 2 3 6" xfId="12746" xr:uid="{00000000-0005-0000-0000-0000820A0000}"/>
    <cellStyle name="Moeda 2 4 3 2 4" xfId="3170" xr:uid="{00000000-0005-0000-0000-0000830A0000}"/>
    <cellStyle name="Moeda 2 4 3 2 4 2" xfId="16514" xr:uid="{00000000-0005-0000-0000-0000840A0000}"/>
    <cellStyle name="Moeda 2 4 3 2 5" xfId="5834" xr:uid="{00000000-0005-0000-0000-0000850A0000}"/>
    <cellStyle name="Moeda 2 4 3 2 5 2" xfId="19178" xr:uid="{00000000-0005-0000-0000-0000860A0000}"/>
    <cellStyle name="Moeda 2 4 3 2 6" xfId="8498" xr:uid="{00000000-0005-0000-0000-0000870A0000}"/>
    <cellStyle name="Moeda 2 4 3 2 6 2" xfId="21842" xr:uid="{00000000-0005-0000-0000-0000880A0000}"/>
    <cellStyle name="Moeda 2 4 3 2 7" xfId="13850" xr:uid="{00000000-0005-0000-0000-0000890A0000}"/>
    <cellStyle name="Moeda 2 4 3 2 8" xfId="11162" xr:uid="{00000000-0005-0000-0000-00008A0A0000}"/>
    <cellStyle name="Moeda 2 4 3 2 9" xfId="24986" xr:uid="{00000000-0005-0000-0000-00008B0A0000}"/>
    <cellStyle name="Moeda 2 4 3 3" xfId="674" xr:uid="{00000000-0005-0000-0000-00008C0A0000}"/>
    <cellStyle name="Moeda 2 4 3 3 2" xfId="1466" xr:uid="{00000000-0005-0000-0000-00008D0A0000}"/>
    <cellStyle name="Moeda 2 4 3 3 2 2" xfId="4130" xr:uid="{00000000-0005-0000-0000-00008E0A0000}"/>
    <cellStyle name="Moeda 2 4 3 3 2 2 2" xfId="17474" xr:uid="{00000000-0005-0000-0000-00008F0A0000}"/>
    <cellStyle name="Moeda 2 4 3 3 2 3" xfId="6794" xr:uid="{00000000-0005-0000-0000-0000900A0000}"/>
    <cellStyle name="Moeda 2 4 3 3 2 3 2" xfId="20138" xr:uid="{00000000-0005-0000-0000-0000910A0000}"/>
    <cellStyle name="Moeda 2 4 3 3 2 4" xfId="9458" xr:uid="{00000000-0005-0000-0000-0000920A0000}"/>
    <cellStyle name="Moeda 2 4 3 3 2 4 2" xfId="22802" xr:uid="{00000000-0005-0000-0000-0000930A0000}"/>
    <cellStyle name="Moeda 2 4 3 3 2 5" xfId="14810" xr:uid="{00000000-0005-0000-0000-0000940A0000}"/>
    <cellStyle name="Moeda 2 4 3 3 2 6" xfId="12122" xr:uid="{00000000-0005-0000-0000-0000950A0000}"/>
    <cellStyle name="Moeda 2 4 3 3 2 7" xfId="26018" xr:uid="{00000000-0005-0000-0000-0000960A0000}"/>
    <cellStyle name="Moeda 2 4 3 3 3" xfId="2258" xr:uid="{00000000-0005-0000-0000-0000970A0000}"/>
    <cellStyle name="Moeda 2 4 3 3 3 2" xfId="4922" xr:uid="{00000000-0005-0000-0000-0000980A0000}"/>
    <cellStyle name="Moeda 2 4 3 3 3 2 2" xfId="18266" xr:uid="{00000000-0005-0000-0000-0000990A0000}"/>
    <cellStyle name="Moeda 2 4 3 3 3 3" xfId="7586" xr:uid="{00000000-0005-0000-0000-00009A0A0000}"/>
    <cellStyle name="Moeda 2 4 3 3 3 3 2" xfId="20930" xr:uid="{00000000-0005-0000-0000-00009B0A0000}"/>
    <cellStyle name="Moeda 2 4 3 3 3 4" xfId="10250" xr:uid="{00000000-0005-0000-0000-00009C0A0000}"/>
    <cellStyle name="Moeda 2 4 3 3 3 4 2" xfId="23594" xr:uid="{00000000-0005-0000-0000-00009D0A0000}"/>
    <cellStyle name="Moeda 2 4 3 3 3 5" xfId="15602" xr:uid="{00000000-0005-0000-0000-00009E0A0000}"/>
    <cellStyle name="Moeda 2 4 3 3 3 6" xfId="12914" xr:uid="{00000000-0005-0000-0000-00009F0A0000}"/>
    <cellStyle name="Moeda 2 4 3 3 4" xfId="3338" xr:uid="{00000000-0005-0000-0000-0000A00A0000}"/>
    <cellStyle name="Moeda 2 4 3 3 4 2" xfId="16682" xr:uid="{00000000-0005-0000-0000-0000A10A0000}"/>
    <cellStyle name="Moeda 2 4 3 3 5" xfId="6002" xr:uid="{00000000-0005-0000-0000-0000A20A0000}"/>
    <cellStyle name="Moeda 2 4 3 3 5 2" xfId="19346" xr:uid="{00000000-0005-0000-0000-0000A30A0000}"/>
    <cellStyle name="Moeda 2 4 3 3 6" xfId="8666" xr:uid="{00000000-0005-0000-0000-0000A40A0000}"/>
    <cellStyle name="Moeda 2 4 3 3 6 2" xfId="22010" xr:uid="{00000000-0005-0000-0000-0000A50A0000}"/>
    <cellStyle name="Moeda 2 4 3 3 7" xfId="14018" xr:uid="{00000000-0005-0000-0000-0000A60A0000}"/>
    <cellStyle name="Moeda 2 4 3 3 8" xfId="11330" xr:uid="{00000000-0005-0000-0000-0000A70A0000}"/>
    <cellStyle name="Moeda 2 4 3 3 9" xfId="24650" xr:uid="{00000000-0005-0000-0000-0000A80A0000}"/>
    <cellStyle name="Moeda 2 4 3 4" xfId="1034" xr:uid="{00000000-0005-0000-0000-0000A90A0000}"/>
    <cellStyle name="Moeda 2 4 3 4 2" xfId="3698" xr:uid="{00000000-0005-0000-0000-0000AA0A0000}"/>
    <cellStyle name="Moeda 2 4 3 4 2 2" xfId="17042" xr:uid="{00000000-0005-0000-0000-0000AB0A0000}"/>
    <cellStyle name="Moeda 2 4 3 4 2 3" xfId="26666" xr:uid="{00000000-0005-0000-0000-0000AC0A0000}"/>
    <cellStyle name="Moeda 2 4 3 4 3" xfId="6362" xr:uid="{00000000-0005-0000-0000-0000AD0A0000}"/>
    <cellStyle name="Moeda 2 4 3 4 3 2" xfId="19706" xr:uid="{00000000-0005-0000-0000-0000AE0A0000}"/>
    <cellStyle name="Moeda 2 4 3 4 4" xfId="9026" xr:uid="{00000000-0005-0000-0000-0000AF0A0000}"/>
    <cellStyle name="Moeda 2 4 3 4 4 2" xfId="22370" xr:uid="{00000000-0005-0000-0000-0000B00A0000}"/>
    <cellStyle name="Moeda 2 4 3 4 5" xfId="14378" xr:uid="{00000000-0005-0000-0000-0000B10A0000}"/>
    <cellStyle name="Moeda 2 4 3 4 6" xfId="11690" xr:uid="{00000000-0005-0000-0000-0000B20A0000}"/>
    <cellStyle name="Moeda 2 4 3 4 7" xfId="25298" xr:uid="{00000000-0005-0000-0000-0000B30A0000}"/>
    <cellStyle name="Moeda 2 4 3 5" xfId="1826" xr:uid="{00000000-0005-0000-0000-0000B40A0000}"/>
    <cellStyle name="Moeda 2 4 3 5 2" xfId="4490" xr:uid="{00000000-0005-0000-0000-0000B50A0000}"/>
    <cellStyle name="Moeda 2 4 3 5 2 2" xfId="17834" xr:uid="{00000000-0005-0000-0000-0000B60A0000}"/>
    <cellStyle name="Moeda 2 4 3 5 3" xfId="7154" xr:uid="{00000000-0005-0000-0000-0000B70A0000}"/>
    <cellStyle name="Moeda 2 4 3 5 3 2" xfId="20498" xr:uid="{00000000-0005-0000-0000-0000B80A0000}"/>
    <cellStyle name="Moeda 2 4 3 5 4" xfId="9818" xr:uid="{00000000-0005-0000-0000-0000B90A0000}"/>
    <cellStyle name="Moeda 2 4 3 5 4 2" xfId="23162" xr:uid="{00000000-0005-0000-0000-0000BA0A0000}"/>
    <cellStyle name="Moeda 2 4 3 5 5" xfId="15170" xr:uid="{00000000-0005-0000-0000-0000BB0A0000}"/>
    <cellStyle name="Moeda 2 4 3 5 6" xfId="12482" xr:uid="{00000000-0005-0000-0000-0000BC0A0000}"/>
    <cellStyle name="Moeda 2 4 3 5 7" xfId="25658" xr:uid="{00000000-0005-0000-0000-0000BD0A0000}"/>
    <cellStyle name="Moeda 2 4 3 6" xfId="2642" xr:uid="{00000000-0005-0000-0000-0000BE0A0000}"/>
    <cellStyle name="Moeda 2 4 3 6 2" xfId="5306" xr:uid="{00000000-0005-0000-0000-0000BF0A0000}"/>
    <cellStyle name="Moeda 2 4 3 6 2 2" xfId="18650" xr:uid="{00000000-0005-0000-0000-0000C00A0000}"/>
    <cellStyle name="Moeda 2 4 3 6 3" xfId="7970" xr:uid="{00000000-0005-0000-0000-0000C10A0000}"/>
    <cellStyle name="Moeda 2 4 3 6 3 2" xfId="21314" xr:uid="{00000000-0005-0000-0000-0000C20A0000}"/>
    <cellStyle name="Moeda 2 4 3 6 4" xfId="10634" xr:uid="{00000000-0005-0000-0000-0000C30A0000}"/>
    <cellStyle name="Moeda 2 4 3 6 4 2" xfId="23978" xr:uid="{00000000-0005-0000-0000-0000C40A0000}"/>
    <cellStyle name="Moeda 2 4 3 6 5" xfId="15986" xr:uid="{00000000-0005-0000-0000-0000C50A0000}"/>
    <cellStyle name="Moeda 2 4 3 6 6" xfId="13298" xr:uid="{00000000-0005-0000-0000-0000C60A0000}"/>
    <cellStyle name="Moeda 2 4 3 7" xfId="2906" xr:uid="{00000000-0005-0000-0000-0000C70A0000}"/>
    <cellStyle name="Moeda 2 4 3 7 2" xfId="16250" xr:uid="{00000000-0005-0000-0000-0000C80A0000}"/>
    <cellStyle name="Moeda 2 4 3 8" xfId="5570" xr:uid="{00000000-0005-0000-0000-0000C90A0000}"/>
    <cellStyle name="Moeda 2 4 3 8 2" xfId="18914" xr:uid="{00000000-0005-0000-0000-0000CA0A0000}"/>
    <cellStyle name="Moeda 2 4 3 9" xfId="8234" xr:uid="{00000000-0005-0000-0000-0000CB0A0000}"/>
    <cellStyle name="Moeda 2 4 3 9 2" xfId="21578" xr:uid="{00000000-0005-0000-0000-0000CC0A0000}"/>
    <cellStyle name="Moeda 2 4 4" xfId="194" xr:uid="{00000000-0005-0000-0000-0000CD0A0000}"/>
    <cellStyle name="Moeda 2 4 4 10" xfId="10850" xr:uid="{00000000-0005-0000-0000-0000CE0A0000}"/>
    <cellStyle name="Moeda 2 4 4 11" xfId="24242" xr:uid="{00000000-0005-0000-0000-0000CF0A0000}"/>
    <cellStyle name="Moeda 2 4 4 2" xfId="458" xr:uid="{00000000-0005-0000-0000-0000D00A0000}"/>
    <cellStyle name="Moeda 2 4 4 2 2" xfId="1250" xr:uid="{00000000-0005-0000-0000-0000D10A0000}"/>
    <cellStyle name="Moeda 2 4 4 2 2 2" xfId="3914" xr:uid="{00000000-0005-0000-0000-0000D20A0000}"/>
    <cellStyle name="Moeda 2 4 4 2 2 2 2" xfId="17258" xr:uid="{00000000-0005-0000-0000-0000D30A0000}"/>
    <cellStyle name="Moeda 2 4 4 2 2 3" xfId="6578" xr:uid="{00000000-0005-0000-0000-0000D40A0000}"/>
    <cellStyle name="Moeda 2 4 4 2 2 3 2" xfId="19922" xr:uid="{00000000-0005-0000-0000-0000D50A0000}"/>
    <cellStyle name="Moeda 2 4 4 2 2 4" xfId="9242" xr:uid="{00000000-0005-0000-0000-0000D60A0000}"/>
    <cellStyle name="Moeda 2 4 4 2 2 4 2" xfId="22586" xr:uid="{00000000-0005-0000-0000-0000D70A0000}"/>
    <cellStyle name="Moeda 2 4 4 2 2 5" xfId="14594" xr:uid="{00000000-0005-0000-0000-0000D80A0000}"/>
    <cellStyle name="Moeda 2 4 4 2 2 6" xfId="11906" xr:uid="{00000000-0005-0000-0000-0000D90A0000}"/>
    <cellStyle name="Moeda 2 4 4 2 2 7" xfId="26306" xr:uid="{00000000-0005-0000-0000-0000DA0A0000}"/>
    <cellStyle name="Moeda 2 4 4 2 3" xfId="2042" xr:uid="{00000000-0005-0000-0000-0000DB0A0000}"/>
    <cellStyle name="Moeda 2 4 4 2 3 2" xfId="4706" xr:uid="{00000000-0005-0000-0000-0000DC0A0000}"/>
    <cellStyle name="Moeda 2 4 4 2 3 2 2" xfId="18050" xr:uid="{00000000-0005-0000-0000-0000DD0A0000}"/>
    <cellStyle name="Moeda 2 4 4 2 3 3" xfId="7370" xr:uid="{00000000-0005-0000-0000-0000DE0A0000}"/>
    <cellStyle name="Moeda 2 4 4 2 3 3 2" xfId="20714" xr:uid="{00000000-0005-0000-0000-0000DF0A0000}"/>
    <cellStyle name="Moeda 2 4 4 2 3 4" xfId="10034" xr:uid="{00000000-0005-0000-0000-0000E00A0000}"/>
    <cellStyle name="Moeda 2 4 4 2 3 4 2" xfId="23378" xr:uid="{00000000-0005-0000-0000-0000E10A0000}"/>
    <cellStyle name="Moeda 2 4 4 2 3 5" xfId="15386" xr:uid="{00000000-0005-0000-0000-0000E20A0000}"/>
    <cellStyle name="Moeda 2 4 4 2 3 6" xfId="12698" xr:uid="{00000000-0005-0000-0000-0000E30A0000}"/>
    <cellStyle name="Moeda 2 4 4 2 4" xfId="3122" xr:uid="{00000000-0005-0000-0000-0000E40A0000}"/>
    <cellStyle name="Moeda 2 4 4 2 4 2" xfId="16466" xr:uid="{00000000-0005-0000-0000-0000E50A0000}"/>
    <cellStyle name="Moeda 2 4 4 2 5" xfId="5786" xr:uid="{00000000-0005-0000-0000-0000E60A0000}"/>
    <cellStyle name="Moeda 2 4 4 2 5 2" xfId="19130" xr:uid="{00000000-0005-0000-0000-0000E70A0000}"/>
    <cellStyle name="Moeda 2 4 4 2 6" xfId="8450" xr:uid="{00000000-0005-0000-0000-0000E80A0000}"/>
    <cellStyle name="Moeda 2 4 4 2 6 2" xfId="21794" xr:uid="{00000000-0005-0000-0000-0000E90A0000}"/>
    <cellStyle name="Moeda 2 4 4 2 7" xfId="13802" xr:uid="{00000000-0005-0000-0000-0000EA0A0000}"/>
    <cellStyle name="Moeda 2 4 4 2 8" xfId="11114" xr:uid="{00000000-0005-0000-0000-0000EB0A0000}"/>
    <cellStyle name="Moeda 2 4 4 2 9" xfId="24938" xr:uid="{00000000-0005-0000-0000-0000EC0A0000}"/>
    <cellStyle name="Moeda 2 4 4 3" xfId="986" xr:uid="{00000000-0005-0000-0000-0000ED0A0000}"/>
    <cellStyle name="Moeda 2 4 4 3 2" xfId="3650" xr:uid="{00000000-0005-0000-0000-0000EE0A0000}"/>
    <cellStyle name="Moeda 2 4 4 3 2 2" xfId="16994" xr:uid="{00000000-0005-0000-0000-0000EF0A0000}"/>
    <cellStyle name="Moeda 2 4 4 3 2 3" xfId="25970" xr:uid="{00000000-0005-0000-0000-0000F00A0000}"/>
    <cellStyle name="Moeda 2 4 4 3 3" xfId="6314" xr:uid="{00000000-0005-0000-0000-0000F10A0000}"/>
    <cellStyle name="Moeda 2 4 4 3 3 2" xfId="19658" xr:uid="{00000000-0005-0000-0000-0000F20A0000}"/>
    <cellStyle name="Moeda 2 4 4 3 4" xfId="8978" xr:uid="{00000000-0005-0000-0000-0000F30A0000}"/>
    <cellStyle name="Moeda 2 4 4 3 4 2" xfId="22322" xr:uid="{00000000-0005-0000-0000-0000F40A0000}"/>
    <cellStyle name="Moeda 2 4 4 3 5" xfId="14330" xr:uid="{00000000-0005-0000-0000-0000F50A0000}"/>
    <cellStyle name="Moeda 2 4 4 3 6" xfId="11642" xr:uid="{00000000-0005-0000-0000-0000F60A0000}"/>
    <cellStyle name="Moeda 2 4 4 3 7" xfId="24602" xr:uid="{00000000-0005-0000-0000-0000F70A0000}"/>
    <cellStyle name="Moeda 2 4 4 4" xfId="1778" xr:uid="{00000000-0005-0000-0000-0000F80A0000}"/>
    <cellStyle name="Moeda 2 4 4 4 2" xfId="4442" xr:uid="{00000000-0005-0000-0000-0000F90A0000}"/>
    <cellStyle name="Moeda 2 4 4 4 2 2" xfId="17786" xr:uid="{00000000-0005-0000-0000-0000FA0A0000}"/>
    <cellStyle name="Moeda 2 4 4 4 2 3" xfId="26618" xr:uid="{00000000-0005-0000-0000-0000FB0A0000}"/>
    <cellStyle name="Moeda 2 4 4 4 3" xfId="7106" xr:uid="{00000000-0005-0000-0000-0000FC0A0000}"/>
    <cellStyle name="Moeda 2 4 4 4 3 2" xfId="20450" xr:uid="{00000000-0005-0000-0000-0000FD0A0000}"/>
    <cellStyle name="Moeda 2 4 4 4 4" xfId="9770" xr:uid="{00000000-0005-0000-0000-0000FE0A0000}"/>
    <cellStyle name="Moeda 2 4 4 4 4 2" xfId="23114" xr:uid="{00000000-0005-0000-0000-0000FF0A0000}"/>
    <cellStyle name="Moeda 2 4 4 4 5" xfId="15122" xr:uid="{00000000-0005-0000-0000-0000000B0000}"/>
    <cellStyle name="Moeda 2 4 4 4 6" xfId="12434" xr:uid="{00000000-0005-0000-0000-0000010B0000}"/>
    <cellStyle name="Moeda 2 4 4 4 7" xfId="25250" xr:uid="{00000000-0005-0000-0000-0000020B0000}"/>
    <cellStyle name="Moeda 2 4 4 5" xfId="2594" xr:uid="{00000000-0005-0000-0000-0000030B0000}"/>
    <cellStyle name="Moeda 2 4 4 5 2" xfId="5258" xr:uid="{00000000-0005-0000-0000-0000040B0000}"/>
    <cellStyle name="Moeda 2 4 4 5 2 2" xfId="18602" xr:uid="{00000000-0005-0000-0000-0000050B0000}"/>
    <cellStyle name="Moeda 2 4 4 5 3" xfId="7922" xr:uid="{00000000-0005-0000-0000-0000060B0000}"/>
    <cellStyle name="Moeda 2 4 4 5 3 2" xfId="21266" xr:uid="{00000000-0005-0000-0000-0000070B0000}"/>
    <cellStyle name="Moeda 2 4 4 5 4" xfId="10586" xr:uid="{00000000-0005-0000-0000-0000080B0000}"/>
    <cellStyle name="Moeda 2 4 4 5 4 2" xfId="23930" xr:uid="{00000000-0005-0000-0000-0000090B0000}"/>
    <cellStyle name="Moeda 2 4 4 5 5" xfId="15938" xr:uid="{00000000-0005-0000-0000-00000A0B0000}"/>
    <cellStyle name="Moeda 2 4 4 5 6" xfId="13250" xr:uid="{00000000-0005-0000-0000-00000B0B0000}"/>
    <cellStyle name="Moeda 2 4 4 5 7" xfId="25610" xr:uid="{00000000-0005-0000-0000-00000C0B0000}"/>
    <cellStyle name="Moeda 2 4 4 6" xfId="2858" xr:uid="{00000000-0005-0000-0000-00000D0B0000}"/>
    <cellStyle name="Moeda 2 4 4 6 2" xfId="16202" xr:uid="{00000000-0005-0000-0000-00000E0B0000}"/>
    <cellStyle name="Moeda 2 4 4 7" xfId="5522" xr:uid="{00000000-0005-0000-0000-00000F0B0000}"/>
    <cellStyle name="Moeda 2 4 4 7 2" xfId="18866" xr:uid="{00000000-0005-0000-0000-0000100B0000}"/>
    <cellStyle name="Moeda 2 4 4 8" xfId="8186" xr:uid="{00000000-0005-0000-0000-0000110B0000}"/>
    <cellStyle name="Moeda 2 4 4 8 2" xfId="21530" xr:uid="{00000000-0005-0000-0000-0000120B0000}"/>
    <cellStyle name="Moeda 2 4 4 9" xfId="13538" xr:uid="{00000000-0005-0000-0000-0000130B0000}"/>
    <cellStyle name="Moeda 2 4 5" xfId="338" xr:uid="{00000000-0005-0000-0000-0000140B0000}"/>
    <cellStyle name="Moeda 2 4 5 2" xfId="1130" xr:uid="{00000000-0005-0000-0000-0000150B0000}"/>
    <cellStyle name="Moeda 2 4 5 2 2" xfId="3794" xr:uid="{00000000-0005-0000-0000-0000160B0000}"/>
    <cellStyle name="Moeda 2 4 5 2 2 2" xfId="17138" xr:uid="{00000000-0005-0000-0000-0000170B0000}"/>
    <cellStyle name="Moeda 2 4 5 2 2 3" xfId="26450" xr:uid="{00000000-0005-0000-0000-0000180B0000}"/>
    <cellStyle name="Moeda 2 4 5 2 3" xfId="6458" xr:uid="{00000000-0005-0000-0000-0000190B0000}"/>
    <cellStyle name="Moeda 2 4 5 2 3 2" xfId="19802" xr:uid="{00000000-0005-0000-0000-00001A0B0000}"/>
    <cellStyle name="Moeda 2 4 5 2 4" xfId="9122" xr:uid="{00000000-0005-0000-0000-00001B0B0000}"/>
    <cellStyle name="Moeda 2 4 5 2 4 2" xfId="22466" xr:uid="{00000000-0005-0000-0000-00001C0B0000}"/>
    <cellStyle name="Moeda 2 4 5 2 5" xfId="14474" xr:uid="{00000000-0005-0000-0000-00001D0B0000}"/>
    <cellStyle name="Moeda 2 4 5 2 6" xfId="11786" xr:uid="{00000000-0005-0000-0000-00001E0B0000}"/>
    <cellStyle name="Moeda 2 4 5 2 7" xfId="25082" xr:uid="{00000000-0005-0000-0000-00001F0B0000}"/>
    <cellStyle name="Moeda 2 4 5 3" xfId="1922" xr:uid="{00000000-0005-0000-0000-0000200B0000}"/>
    <cellStyle name="Moeda 2 4 5 3 2" xfId="4586" xr:uid="{00000000-0005-0000-0000-0000210B0000}"/>
    <cellStyle name="Moeda 2 4 5 3 2 2" xfId="17930" xr:uid="{00000000-0005-0000-0000-0000220B0000}"/>
    <cellStyle name="Moeda 2 4 5 3 2 3" xfId="26114" xr:uid="{00000000-0005-0000-0000-0000230B0000}"/>
    <cellStyle name="Moeda 2 4 5 3 3" xfId="7250" xr:uid="{00000000-0005-0000-0000-0000240B0000}"/>
    <cellStyle name="Moeda 2 4 5 3 3 2" xfId="20594" xr:uid="{00000000-0005-0000-0000-0000250B0000}"/>
    <cellStyle name="Moeda 2 4 5 3 4" xfId="9914" xr:uid="{00000000-0005-0000-0000-0000260B0000}"/>
    <cellStyle name="Moeda 2 4 5 3 4 2" xfId="23258" xr:uid="{00000000-0005-0000-0000-0000270B0000}"/>
    <cellStyle name="Moeda 2 4 5 3 5" xfId="15266" xr:uid="{00000000-0005-0000-0000-0000280B0000}"/>
    <cellStyle name="Moeda 2 4 5 3 6" xfId="12578" xr:uid="{00000000-0005-0000-0000-0000290B0000}"/>
    <cellStyle name="Moeda 2 4 5 3 7" xfId="24746" xr:uid="{00000000-0005-0000-0000-00002A0B0000}"/>
    <cellStyle name="Moeda 2 4 5 4" xfId="3002" xr:uid="{00000000-0005-0000-0000-00002B0B0000}"/>
    <cellStyle name="Moeda 2 4 5 4 2" xfId="16346" xr:uid="{00000000-0005-0000-0000-00002C0B0000}"/>
    <cellStyle name="Moeda 2 4 5 4 2 2" xfId="26762" xr:uid="{00000000-0005-0000-0000-00002D0B0000}"/>
    <cellStyle name="Moeda 2 4 5 4 3" xfId="25394" xr:uid="{00000000-0005-0000-0000-00002E0B0000}"/>
    <cellStyle name="Moeda 2 4 5 5" xfId="5666" xr:uid="{00000000-0005-0000-0000-00002F0B0000}"/>
    <cellStyle name="Moeda 2 4 5 5 2" xfId="19010" xr:uid="{00000000-0005-0000-0000-0000300B0000}"/>
    <cellStyle name="Moeda 2 4 5 5 3" xfId="25754" xr:uid="{00000000-0005-0000-0000-0000310B0000}"/>
    <cellStyle name="Moeda 2 4 5 6" xfId="8330" xr:uid="{00000000-0005-0000-0000-0000320B0000}"/>
    <cellStyle name="Moeda 2 4 5 6 2" xfId="21674" xr:uid="{00000000-0005-0000-0000-0000330B0000}"/>
    <cellStyle name="Moeda 2 4 5 7" xfId="13682" xr:uid="{00000000-0005-0000-0000-0000340B0000}"/>
    <cellStyle name="Moeda 2 4 5 8" xfId="10994" xr:uid="{00000000-0005-0000-0000-0000350B0000}"/>
    <cellStyle name="Moeda 2 4 5 9" xfId="24386" xr:uid="{00000000-0005-0000-0000-0000360B0000}"/>
    <cellStyle name="Moeda 2 4 6" xfId="602" xr:uid="{00000000-0005-0000-0000-0000370B0000}"/>
    <cellStyle name="Moeda 2 4 6 2" xfId="1394" xr:uid="{00000000-0005-0000-0000-0000380B0000}"/>
    <cellStyle name="Moeda 2 4 6 2 2" xfId="4058" xr:uid="{00000000-0005-0000-0000-0000390B0000}"/>
    <cellStyle name="Moeda 2 4 6 2 2 2" xfId="17402" xr:uid="{00000000-0005-0000-0000-00003A0B0000}"/>
    <cellStyle name="Moeda 2 4 6 2 3" xfId="6722" xr:uid="{00000000-0005-0000-0000-00003B0B0000}"/>
    <cellStyle name="Moeda 2 4 6 2 3 2" xfId="20066" xr:uid="{00000000-0005-0000-0000-00003C0B0000}"/>
    <cellStyle name="Moeda 2 4 6 2 4" xfId="9386" xr:uid="{00000000-0005-0000-0000-00003D0B0000}"/>
    <cellStyle name="Moeda 2 4 6 2 4 2" xfId="22730" xr:uid="{00000000-0005-0000-0000-00003E0B0000}"/>
    <cellStyle name="Moeda 2 4 6 2 5" xfId="14738" xr:uid="{00000000-0005-0000-0000-00003F0B0000}"/>
    <cellStyle name="Moeda 2 4 6 2 6" xfId="12050" xr:uid="{00000000-0005-0000-0000-0000400B0000}"/>
    <cellStyle name="Moeda 2 4 6 2 7" xfId="26186" xr:uid="{00000000-0005-0000-0000-0000410B0000}"/>
    <cellStyle name="Moeda 2 4 6 3" xfId="2186" xr:uid="{00000000-0005-0000-0000-0000420B0000}"/>
    <cellStyle name="Moeda 2 4 6 3 2" xfId="4850" xr:uid="{00000000-0005-0000-0000-0000430B0000}"/>
    <cellStyle name="Moeda 2 4 6 3 2 2" xfId="18194" xr:uid="{00000000-0005-0000-0000-0000440B0000}"/>
    <cellStyle name="Moeda 2 4 6 3 3" xfId="7514" xr:uid="{00000000-0005-0000-0000-0000450B0000}"/>
    <cellStyle name="Moeda 2 4 6 3 3 2" xfId="20858" xr:uid="{00000000-0005-0000-0000-0000460B0000}"/>
    <cellStyle name="Moeda 2 4 6 3 4" xfId="10178" xr:uid="{00000000-0005-0000-0000-0000470B0000}"/>
    <cellStyle name="Moeda 2 4 6 3 4 2" xfId="23522" xr:uid="{00000000-0005-0000-0000-0000480B0000}"/>
    <cellStyle name="Moeda 2 4 6 3 5" xfId="15530" xr:uid="{00000000-0005-0000-0000-0000490B0000}"/>
    <cellStyle name="Moeda 2 4 6 3 6" xfId="12842" xr:uid="{00000000-0005-0000-0000-00004A0B0000}"/>
    <cellStyle name="Moeda 2 4 6 4" xfId="3266" xr:uid="{00000000-0005-0000-0000-00004B0B0000}"/>
    <cellStyle name="Moeda 2 4 6 4 2" xfId="16610" xr:uid="{00000000-0005-0000-0000-00004C0B0000}"/>
    <cellStyle name="Moeda 2 4 6 5" xfId="5930" xr:uid="{00000000-0005-0000-0000-00004D0B0000}"/>
    <cellStyle name="Moeda 2 4 6 5 2" xfId="19274" xr:uid="{00000000-0005-0000-0000-00004E0B0000}"/>
    <cellStyle name="Moeda 2 4 6 6" xfId="8594" xr:uid="{00000000-0005-0000-0000-00004F0B0000}"/>
    <cellStyle name="Moeda 2 4 6 6 2" xfId="21938" xr:uid="{00000000-0005-0000-0000-0000500B0000}"/>
    <cellStyle name="Moeda 2 4 6 7" xfId="13946" xr:uid="{00000000-0005-0000-0000-0000510B0000}"/>
    <cellStyle name="Moeda 2 4 6 8" xfId="11258" xr:uid="{00000000-0005-0000-0000-0000520B0000}"/>
    <cellStyle name="Moeda 2 4 6 9" xfId="24818" xr:uid="{00000000-0005-0000-0000-0000530B0000}"/>
    <cellStyle name="Moeda 2 4 7" xfId="770" xr:uid="{00000000-0005-0000-0000-0000540B0000}"/>
    <cellStyle name="Moeda 2 4 7 2" xfId="1562" xr:uid="{00000000-0005-0000-0000-0000550B0000}"/>
    <cellStyle name="Moeda 2 4 7 2 2" xfId="4226" xr:uid="{00000000-0005-0000-0000-0000560B0000}"/>
    <cellStyle name="Moeda 2 4 7 2 2 2" xfId="17570" xr:uid="{00000000-0005-0000-0000-0000570B0000}"/>
    <cellStyle name="Moeda 2 4 7 2 3" xfId="6890" xr:uid="{00000000-0005-0000-0000-0000580B0000}"/>
    <cellStyle name="Moeda 2 4 7 2 3 2" xfId="20234" xr:uid="{00000000-0005-0000-0000-0000590B0000}"/>
    <cellStyle name="Moeda 2 4 7 2 4" xfId="9554" xr:uid="{00000000-0005-0000-0000-00005A0B0000}"/>
    <cellStyle name="Moeda 2 4 7 2 4 2" xfId="22898" xr:uid="{00000000-0005-0000-0000-00005B0B0000}"/>
    <cellStyle name="Moeda 2 4 7 2 5" xfId="14906" xr:uid="{00000000-0005-0000-0000-00005C0B0000}"/>
    <cellStyle name="Moeda 2 4 7 2 6" xfId="12218" xr:uid="{00000000-0005-0000-0000-00005D0B0000}"/>
    <cellStyle name="Moeda 2 4 7 2 7" xfId="25850" xr:uid="{00000000-0005-0000-0000-00005E0B0000}"/>
    <cellStyle name="Moeda 2 4 7 3" xfId="2354" xr:uid="{00000000-0005-0000-0000-00005F0B0000}"/>
    <cellStyle name="Moeda 2 4 7 3 2" xfId="5018" xr:uid="{00000000-0005-0000-0000-0000600B0000}"/>
    <cellStyle name="Moeda 2 4 7 3 2 2" xfId="18362" xr:uid="{00000000-0005-0000-0000-0000610B0000}"/>
    <cellStyle name="Moeda 2 4 7 3 3" xfId="7682" xr:uid="{00000000-0005-0000-0000-0000620B0000}"/>
    <cellStyle name="Moeda 2 4 7 3 3 2" xfId="21026" xr:uid="{00000000-0005-0000-0000-0000630B0000}"/>
    <cellStyle name="Moeda 2 4 7 3 4" xfId="10346" xr:uid="{00000000-0005-0000-0000-0000640B0000}"/>
    <cellStyle name="Moeda 2 4 7 3 4 2" xfId="23690" xr:uid="{00000000-0005-0000-0000-0000650B0000}"/>
    <cellStyle name="Moeda 2 4 7 3 5" xfId="15698" xr:uid="{00000000-0005-0000-0000-0000660B0000}"/>
    <cellStyle name="Moeda 2 4 7 3 6" xfId="13010" xr:uid="{00000000-0005-0000-0000-0000670B0000}"/>
    <cellStyle name="Moeda 2 4 7 4" xfId="3434" xr:uid="{00000000-0005-0000-0000-0000680B0000}"/>
    <cellStyle name="Moeda 2 4 7 4 2" xfId="16778" xr:uid="{00000000-0005-0000-0000-0000690B0000}"/>
    <cellStyle name="Moeda 2 4 7 5" xfId="6098" xr:uid="{00000000-0005-0000-0000-00006A0B0000}"/>
    <cellStyle name="Moeda 2 4 7 5 2" xfId="19442" xr:uid="{00000000-0005-0000-0000-00006B0B0000}"/>
    <cellStyle name="Moeda 2 4 7 6" xfId="8762" xr:uid="{00000000-0005-0000-0000-00006C0B0000}"/>
    <cellStyle name="Moeda 2 4 7 6 2" xfId="22106" xr:uid="{00000000-0005-0000-0000-00006D0B0000}"/>
    <cellStyle name="Moeda 2 4 7 7" xfId="14114" xr:uid="{00000000-0005-0000-0000-00006E0B0000}"/>
    <cellStyle name="Moeda 2 4 7 8" xfId="11426" xr:uid="{00000000-0005-0000-0000-00006F0B0000}"/>
    <cellStyle name="Moeda 2 4 7 9" xfId="24482" xr:uid="{00000000-0005-0000-0000-0000700B0000}"/>
    <cellStyle name="Moeda 2 4 8" xfId="818" xr:uid="{00000000-0005-0000-0000-0000710B0000}"/>
    <cellStyle name="Moeda 2 4 8 2" xfId="1610" xr:uid="{00000000-0005-0000-0000-0000720B0000}"/>
    <cellStyle name="Moeda 2 4 8 2 2" xfId="4274" xr:uid="{00000000-0005-0000-0000-0000730B0000}"/>
    <cellStyle name="Moeda 2 4 8 2 2 2" xfId="17618" xr:uid="{00000000-0005-0000-0000-0000740B0000}"/>
    <cellStyle name="Moeda 2 4 8 2 3" xfId="6938" xr:uid="{00000000-0005-0000-0000-0000750B0000}"/>
    <cellStyle name="Moeda 2 4 8 2 3 2" xfId="20282" xr:uid="{00000000-0005-0000-0000-0000760B0000}"/>
    <cellStyle name="Moeda 2 4 8 2 4" xfId="9602" xr:uid="{00000000-0005-0000-0000-0000770B0000}"/>
    <cellStyle name="Moeda 2 4 8 2 4 2" xfId="22946" xr:uid="{00000000-0005-0000-0000-0000780B0000}"/>
    <cellStyle name="Moeda 2 4 8 2 5" xfId="14954" xr:uid="{00000000-0005-0000-0000-0000790B0000}"/>
    <cellStyle name="Moeda 2 4 8 2 6" xfId="12266" xr:uid="{00000000-0005-0000-0000-00007A0B0000}"/>
    <cellStyle name="Moeda 2 4 8 2 7" xfId="26498" xr:uid="{00000000-0005-0000-0000-00007B0B0000}"/>
    <cellStyle name="Moeda 2 4 8 3" xfId="2402" xr:uid="{00000000-0005-0000-0000-00007C0B0000}"/>
    <cellStyle name="Moeda 2 4 8 3 2" xfId="5066" xr:uid="{00000000-0005-0000-0000-00007D0B0000}"/>
    <cellStyle name="Moeda 2 4 8 3 2 2" xfId="18410" xr:uid="{00000000-0005-0000-0000-00007E0B0000}"/>
    <cellStyle name="Moeda 2 4 8 3 3" xfId="7730" xr:uid="{00000000-0005-0000-0000-00007F0B0000}"/>
    <cellStyle name="Moeda 2 4 8 3 3 2" xfId="21074" xr:uid="{00000000-0005-0000-0000-0000800B0000}"/>
    <cellStyle name="Moeda 2 4 8 3 4" xfId="10394" xr:uid="{00000000-0005-0000-0000-0000810B0000}"/>
    <cellStyle name="Moeda 2 4 8 3 4 2" xfId="23738" xr:uid="{00000000-0005-0000-0000-0000820B0000}"/>
    <cellStyle name="Moeda 2 4 8 3 5" xfId="15746" xr:uid="{00000000-0005-0000-0000-0000830B0000}"/>
    <cellStyle name="Moeda 2 4 8 3 6" xfId="13058" xr:uid="{00000000-0005-0000-0000-0000840B0000}"/>
    <cellStyle name="Moeda 2 4 8 4" xfId="3482" xr:uid="{00000000-0005-0000-0000-0000850B0000}"/>
    <cellStyle name="Moeda 2 4 8 4 2" xfId="16826" xr:uid="{00000000-0005-0000-0000-0000860B0000}"/>
    <cellStyle name="Moeda 2 4 8 5" xfId="6146" xr:uid="{00000000-0005-0000-0000-0000870B0000}"/>
    <cellStyle name="Moeda 2 4 8 5 2" xfId="19490" xr:uid="{00000000-0005-0000-0000-0000880B0000}"/>
    <cellStyle name="Moeda 2 4 8 6" xfId="8810" xr:uid="{00000000-0005-0000-0000-0000890B0000}"/>
    <cellStyle name="Moeda 2 4 8 6 2" xfId="22154" xr:uid="{00000000-0005-0000-0000-00008A0B0000}"/>
    <cellStyle name="Moeda 2 4 8 7" xfId="14162" xr:uid="{00000000-0005-0000-0000-00008B0B0000}"/>
    <cellStyle name="Moeda 2 4 8 8" xfId="11474" xr:uid="{00000000-0005-0000-0000-00008C0B0000}"/>
    <cellStyle name="Moeda 2 4 8 9" xfId="25130" xr:uid="{00000000-0005-0000-0000-00008D0B0000}"/>
    <cellStyle name="Moeda 2 4 9" xfId="866" xr:uid="{00000000-0005-0000-0000-00008E0B0000}"/>
    <cellStyle name="Moeda 2 4 9 2" xfId="3530" xr:uid="{00000000-0005-0000-0000-00008F0B0000}"/>
    <cellStyle name="Moeda 2 4 9 2 2" xfId="16874" xr:uid="{00000000-0005-0000-0000-0000900B0000}"/>
    <cellStyle name="Moeda 2 4 9 3" xfId="6194" xr:uid="{00000000-0005-0000-0000-0000910B0000}"/>
    <cellStyle name="Moeda 2 4 9 3 2" xfId="19538" xr:uid="{00000000-0005-0000-0000-0000920B0000}"/>
    <cellStyle name="Moeda 2 4 9 4" xfId="8858" xr:uid="{00000000-0005-0000-0000-0000930B0000}"/>
    <cellStyle name="Moeda 2 4 9 4 2" xfId="22202" xr:uid="{00000000-0005-0000-0000-0000940B0000}"/>
    <cellStyle name="Moeda 2 4 9 5" xfId="14210" xr:uid="{00000000-0005-0000-0000-0000950B0000}"/>
    <cellStyle name="Moeda 2 4 9 6" xfId="11522" xr:uid="{00000000-0005-0000-0000-0000960B0000}"/>
    <cellStyle name="Moeda 2 4 9 7" xfId="25490" xr:uid="{00000000-0005-0000-0000-0000970B0000}"/>
    <cellStyle name="Moeda 2 5" xfId="98" xr:uid="{00000000-0005-0000-0000-0000980B0000}"/>
    <cellStyle name="Moeda 2 5 10" xfId="5426" xr:uid="{00000000-0005-0000-0000-0000990B0000}"/>
    <cellStyle name="Moeda 2 5 10 2" xfId="18770" xr:uid="{00000000-0005-0000-0000-00009A0B0000}"/>
    <cellStyle name="Moeda 2 5 11" xfId="8090" xr:uid="{00000000-0005-0000-0000-00009B0B0000}"/>
    <cellStyle name="Moeda 2 5 11 2" xfId="21434" xr:uid="{00000000-0005-0000-0000-00009C0B0000}"/>
    <cellStyle name="Moeda 2 5 12" xfId="13442" xr:uid="{00000000-0005-0000-0000-00009D0B0000}"/>
    <cellStyle name="Moeda 2 5 13" xfId="10754" xr:uid="{00000000-0005-0000-0000-00009E0B0000}"/>
    <cellStyle name="Moeda 2 5 14" xfId="24146" xr:uid="{00000000-0005-0000-0000-00009F0B0000}"/>
    <cellStyle name="Moeda 2 5 2" xfId="266" xr:uid="{00000000-0005-0000-0000-0000A00B0000}"/>
    <cellStyle name="Moeda 2 5 2 10" xfId="13610" xr:uid="{00000000-0005-0000-0000-0000A10B0000}"/>
    <cellStyle name="Moeda 2 5 2 11" xfId="10922" xr:uid="{00000000-0005-0000-0000-0000A20B0000}"/>
    <cellStyle name="Moeda 2 5 2 12" xfId="24314" xr:uid="{00000000-0005-0000-0000-0000A30B0000}"/>
    <cellStyle name="Moeda 2 5 2 2" xfId="530" xr:uid="{00000000-0005-0000-0000-0000A40B0000}"/>
    <cellStyle name="Moeda 2 5 2 2 2" xfId="1322" xr:uid="{00000000-0005-0000-0000-0000A50B0000}"/>
    <cellStyle name="Moeda 2 5 2 2 2 2" xfId="3986" xr:uid="{00000000-0005-0000-0000-0000A60B0000}"/>
    <cellStyle name="Moeda 2 5 2 2 2 2 2" xfId="17330" xr:uid="{00000000-0005-0000-0000-0000A70B0000}"/>
    <cellStyle name="Moeda 2 5 2 2 2 3" xfId="6650" xr:uid="{00000000-0005-0000-0000-0000A80B0000}"/>
    <cellStyle name="Moeda 2 5 2 2 2 3 2" xfId="19994" xr:uid="{00000000-0005-0000-0000-0000A90B0000}"/>
    <cellStyle name="Moeda 2 5 2 2 2 4" xfId="9314" xr:uid="{00000000-0005-0000-0000-0000AA0B0000}"/>
    <cellStyle name="Moeda 2 5 2 2 2 4 2" xfId="22658" xr:uid="{00000000-0005-0000-0000-0000AB0B0000}"/>
    <cellStyle name="Moeda 2 5 2 2 2 5" xfId="14666" xr:uid="{00000000-0005-0000-0000-0000AC0B0000}"/>
    <cellStyle name="Moeda 2 5 2 2 2 6" xfId="11978" xr:uid="{00000000-0005-0000-0000-0000AD0B0000}"/>
    <cellStyle name="Moeda 2 5 2 2 2 7" xfId="26378" xr:uid="{00000000-0005-0000-0000-0000AE0B0000}"/>
    <cellStyle name="Moeda 2 5 2 2 3" xfId="2114" xr:uid="{00000000-0005-0000-0000-0000AF0B0000}"/>
    <cellStyle name="Moeda 2 5 2 2 3 2" xfId="4778" xr:uid="{00000000-0005-0000-0000-0000B00B0000}"/>
    <cellStyle name="Moeda 2 5 2 2 3 2 2" xfId="18122" xr:uid="{00000000-0005-0000-0000-0000B10B0000}"/>
    <cellStyle name="Moeda 2 5 2 2 3 3" xfId="7442" xr:uid="{00000000-0005-0000-0000-0000B20B0000}"/>
    <cellStyle name="Moeda 2 5 2 2 3 3 2" xfId="20786" xr:uid="{00000000-0005-0000-0000-0000B30B0000}"/>
    <cellStyle name="Moeda 2 5 2 2 3 4" xfId="10106" xr:uid="{00000000-0005-0000-0000-0000B40B0000}"/>
    <cellStyle name="Moeda 2 5 2 2 3 4 2" xfId="23450" xr:uid="{00000000-0005-0000-0000-0000B50B0000}"/>
    <cellStyle name="Moeda 2 5 2 2 3 5" xfId="15458" xr:uid="{00000000-0005-0000-0000-0000B60B0000}"/>
    <cellStyle name="Moeda 2 5 2 2 3 6" xfId="12770" xr:uid="{00000000-0005-0000-0000-0000B70B0000}"/>
    <cellStyle name="Moeda 2 5 2 2 4" xfId="3194" xr:uid="{00000000-0005-0000-0000-0000B80B0000}"/>
    <cellStyle name="Moeda 2 5 2 2 4 2" xfId="16538" xr:uid="{00000000-0005-0000-0000-0000B90B0000}"/>
    <cellStyle name="Moeda 2 5 2 2 5" xfId="5858" xr:uid="{00000000-0005-0000-0000-0000BA0B0000}"/>
    <cellStyle name="Moeda 2 5 2 2 5 2" xfId="19202" xr:uid="{00000000-0005-0000-0000-0000BB0B0000}"/>
    <cellStyle name="Moeda 2 5 2 2 6" xfId="8522" xr:uid="{00000000-0005-0000-0000-0000BC0B0000}"/>
    <cellStyle name="Moeda 2 5 2 2 6 2" xfId="21866" xr:uid="{00000000-0005-0000-0000-0000BD0B0000}"/>
    <cellStyle name="Moeda 2 5 2 2 7" xfId="13874" xr:uid="{00000000-0005-0000-0000-0000BE0B0000}"/>
    <cellStyle name="Moeda 2 5 2 2 8" xfId="11186" xr:uid="{00000000-0005-0000-0000-0000BF0B0000}"/>
    <cellStyle name="Moeda 2 5 2 2 9" xfId="25010" xr:uid="{00000000-0005-0000-0000-0000C00B0000}"/>
    <cellStyle name="Moeda 2 5 2 3" xfId="698" xr:uid="{00000000-0005-0000-0000-0000C10B0000}"/>
    <cellStyle name="Moeda 2 5 2 3 2" xfId="1490" xr:uid="{00000000-0005-0000-0000-0000C20B0000}"/>
    <cellStyle name="Moeda 2 5 2 3 2 2" xfId="4154" xr:uid="{00000000-0005-0000-0000-0000C30B0000}"/>
    <cellStyle name="Moeda 2 5 2 3 2 2 2" xfId="17498" xr:uid="{00000000-0005-0000-0000-0000C40B0000}"/>
    <cellStyle name="Moeda 2 5 2 3 2 3" xfId="6818" xr:uid="{00000000-0005-0000-0000-0000C50B0000}"/>
    <cellStyle name="Moeda 2 5 2 3 2 3 2" xfId="20162" xr:uid="{00000000-0005-0000-0000-0000C60B0000}"/>
    <cellStyle name="Moeda 2 5 2 3 2 4" xfId="9482" xr:uid="{00000000-0005-0000-0000-0000C70B0000}"/>
    <cellStyle name="Moeda 2 5 2 3 2 4 2" xfId="22826" xr:uid="{00000000-0005-0000-0000-0000C80B0000}"/>
    <cellStyle name="Moeda 2 5 2 3 2 5" xfId="14834" xr:uid="{00000000-0005-0000-0000-0000C90B0000}"/>
    <cellStyle name="Moeda 2 5 2 3 2 6" xfId="12146" xr:uid="{00000000-0005-0000-0000-0000CA0B0000}"/>
    <cellStyle name="Moeda 2 5 2 3 2 7" xfId="26042" xr:uid="{00000000-0005-0000-0000-0000CB0B0000}"/>
    <cellStyle name="Moeda 2 5 2 3 3" xfId="2282" xr:uid="{00000000-0005-0000-0000-0000CC0B0000}"/>
    <cellStyle name="Moeda 2 5 2 3 3 2" xfId="4946" xr:uid="{00000000-0005-0000-0000-0000CD0B0000}"/>
    <cellStyle name="Moeda 2 5 2 3 3 2 2" xfId="18290" xr:uid="{00000000-0005-0000-0000-0000CE0B0000}"/>
    <cellStyle name="Moeda 2 5 2 3 3 3" xfId="7610" xr:uid="{00000000-0005-0000-0000-0000CF0B0000}"/>
    <cellStyle name="Moeda 2 5 2 3 3 3 2" xfId="20954" xr:uid="{00000000-0005-0000-0000-0000D00B0000}"/>
    <cellStyle name="Moeda 2 5 2 3 3 4" xfId="10274" xr:uid="{00000000-0005-0000-0000-0000D10B0000}"/>
    <cellStyle name="Moeda 2 5 2 3 3 4 2" xfId="23618" xr:uid="{00000000-0005-0000-0000-0000D20B0000}"/>
    <cellStyle name="Moeda 2 5 2 3 3 5" xfId="15626" xr:uid="{00000000-0005-0000-0000-0000D30B0000}"/>
    <cellStyle name="Moeda 2 5 2 3 3 6" xfId="12938" xr:uid="{00000000-0005-0000-0000-0000D40B0000}"/>
    <cellStyle name="Moeda 2 5 2 3 4" xfId="3362" xr:uid="{00000000-0005-0000-0000-0000D50B0000}"/>
    <cellStyle name="Moeda 2 5 2 3 4 2" xfId="16706" xr:uid="{00000000-0005-0000-0000-0000D60B0000}"/>
    <cellStyle name="Moeda 2 5 2 3 5" xfId="6026" xr:uid="{00000000-0005-0000-0000-0000D70B0000}"/>
    <cellStyle name="Moeda 2 5 2 3 5 2" xfId="19370" xr:uid="{00000000-0005-0000-0000-0000D80B0000}"/>
    <cellStyle name="Moeda 2 5 2 3 6" xfId="8690" xr:uid="{00000000-0005-0000-0000-0000D90B0000}"/>
    <cellStyle name="Moeda 2 5 2 3 6 2" xfId="22034" xr:uid="{00000000-0005-0000-0000-0000DA0B0000}"/>
    <cellStyle name="Moeda 2 5 2 3 7" xfId="14042" xr:uid="{00000000-0005-0000-0000-0000DB0B0000}"/>
    <cellStyle name="Moeda 2 5 2 3 8" xfId="11354" xr:uid="{00000000-0005-0000-0000-0000DC0B0000}"/>
    <cellStyle name="Moeda 2 5 2 3 9" xfId="24674" xr:uid="{00000000-0005-0000-0000-0000DD0B0000}"/>
    <cellStyle name="Moeda 2 5 2 4" xfId="1058" xr:uid="{00000000-0005-0000-0000-0000DE0B0000}"/>
    <cellStyle name="Moeda 2 5 2 4 2" xfId="3722" xr:uid="{00000000-0005-0000-0000-0000DF0B0000}"/>
    <cellStyle name="Moeda 2 5 2 4 2 2" xfId="17066" xr:uid="{00000000-0005-0000-0000-0000E00B0000}"/>
    <cellStyle name="Moeda 2 5 2 4 2 3" xfId="26690" xr:uid="{00000000-0005-0000-0000-0000E10B0000}"/>
    <cellStyle name="Moeda 2 5 2 4 3" xfId="6386" xr:uid="{00000000-0005-0000-0000-0000E20B0000}"/>
    <cellStyle name="Moeda 2 5 2 4 3 2" xfId="19730" xr:uid="{00000000-0005-0000-0000-0000E30B0000}"/>
    <cellStyle name="Moeda 2 5 2 4 4" xfId="9050" xr:uid="{00000000-0005-0000-0000-0000E40B0000}"/>
    <cellStyle name="Moeda 2 5 2 4 4 2" xfId="22394" xr:uid="{00000000-0005-0000-0000-0000E50B0000}"/>
    <cellStyle name="Moeda 2 5 2 4 5" xfId="14402" xr:uid="{00000000-0005-0000-0000-0000E60B0000}"/>
    <cellStyle name="Moeda 2 5 2 4 6" xfId="11714" xr:uid="{00000000-0005-0000-0000-0000E70B0000}"/>
    <cellStyle name="Moeda 2 5 2 4 7" xfId="25322" xr:uid="{00000000-0005-0000-0000-0000E80B0000}"/>
    <cellStyle name="Moeda 2 5 2 5" xfId="1850" xr:uid="{00000000-0005-0000-0000-0000E90B0000}"/>
    <cellStyle name="Moeda 2 5 2 5 2" xfId="4514" xr:uid="{00000000-0005-0000-0000-0000EA0B0000}"/>
    <cellStyle name="Moeda 2 5 2 5 2 2" xfId="17858" xr:uid="{00000000-0005-0000-0000-0000EB0B0000}"/>
    <cellStyle name="Moeda 2 5 2 5 3" xfId="7178" xr:uid="{00000000-0005-0000-0000-0000EC0B0000}"/>
    <cellStyle name="Moeda 2 5 2 5 3 2" xfId="20522" xr:uid="{00000000-0005-0000-0000-0000ED0B0000}"/>
    <cellStyle name="Moeda 2 5 2 5 4" xfId="9842" xr:uid="{00000000-0005-0000-0000-0000EE0B0000}"/>
    <cellStyle name="Moeda 2 5 2 5 4 2" xfId="23186" xr:uid="{00000000-0005-0000-0000-0000EF0B0000}"/>
    <cellStyle name="Moeda 2 5 2 5 5" xfId="15194" xr:uid="{00000000-0005-0000-0000-0000F00B0000}"/>
    <cellStyle name="Moeda 2 5 2 5 6" xfId="12506" xr:uid="{00000000-0005-0000-0000-0000F10B0000}"/>
    <cellStyle name="Moeda 2 5 2 5 7" xfId="25682" xr:uid="{00000000-0005-0000-0000-0000F20B0000}"/>
    <cellStyle name="Moeda 2 5 2 6" xfId="2666" xr:uid="{00000000-0005-0000-0000-0000F30B0000}"/>
    <cellStyle name="Moeda 2 5 2 6 2" xfId="5330" xr:uid="{00000000-0005-0000-0000-0000F40B0000}"/>
    <cellStyle name="Moeda 2 5 2 6 2 2" xfId="18674" xr:uid="{00000000-0005-0000-0000-0000F50B0000}"/>
    <cellStyle name="Moeda 2 5 2 6 3" xfId="7994" xr:uid="{00000000-0005-0000-0000-0000F60B0000}"/>
    <cellStyle name="Moeda 2 5 2 6 3 2" xfId="21338" xr:uid="{00000000-0005-0000-0000-0000F70B0000}"/>
    <cellStyle name="Moeda 2 5 2 6 4" xfId="10658" xr:uid="{00000000-0005-0000-0000-0000F80B0000}"/>
    <cellStyle name="Moeda 2 5 2 6 4 2" xfId="24002" xr:uid="{00000000-0005-0000-0000-0000F90B0000}"/>
    <cellStyle name="Moeda 2 5 2 6 5" xfId="16010" xr:uid="{00000000-0005-0000-0000-0000FA0B0000}"/>
    <cellStyle name="Moeda 2 5 2 6 6" xfId="13322" xr:uid="{00000000-0005-0000-0000-0000FB0B0000}"/>
    <cellStyle name="Moeda 2 5 2 7" xfId="2930" xr:uid="{00000000-0005-0000-0000-0000FC0B0000}"/>
    <cellStyle name="Moeda 2 5 2 7 2" xfId="16274" xr:uid="{00000000-0005-0000-0000-0000FD0B0000}"/>
    <cellStyle name="Moeda 2 5 2 8" xfId="5594" xr:uid="{00000000-0005-0000-0000-0000FE0B0000}"/>
    <cellStyle name="Moeda 2 5 2 8 2" xfId="18938" xr:uid="{00000000-0005-0000-0000-0000FF0B0000}"/>
    <cellStyle name="Moeda 2 5 2 9" xfId="8258" xr:uid="{00000000-0005-0000-0000-0000000C0000}"/>
    <cellStyle name="Moeda 2 5 2 9 2" xfId="21602" xr:uid="{00000000-0005-0000-0000-0000010C0000}"/>
    <cellStyle name="Moeda 2 5 3" xfId="170" xr:uid="{00000000-0005-0000-0000-0000020C0000}"/>
    <cellStyle name="Moeda 2 5 3 10" xfId="10826" xr:uid="{00000000-0005-0000-0000-0000030C0000}"/>
    <cellStyle name="Moeda 2 5 3 11" xfId="24218" xr:uid="{00000000-0005-0000-0000-0000040C0000}"/>
    <cellStyle name="Moeda 2 5 3 2" xfId="434" xr:uid="{00000000-0005-0000-0000-0000050C0000}"/>
    <cellStyle name="Moeda 2 5 3 2 2" xfId="1226" xr:uid="{00000000-0005-0000-0000-0000060C0000}"/>
    <cellStyle name="Moeda 2 5 3 2 2 2" xfId="3890" xr:uid="{00000000-0005-0000-0000-0000070C0000}"/>
    <cellStyle name="Moeda 2 5 3 2 2 2 2" xfId="17234" xr:uid="{00000000-0005-0000-0000-0000080C0000}"/>
    <cellStyle name="Moeda 2 5 3 2 2 3" xfId="6554" xr:uid="{00000000-0005-0000-0000-0000090C0000}"/>
    <cellStyle name="Moeda 2 5 3 2 2 3 2" xfId="19898" xr:uid="{00000000-0005-0000-0000-00000A0C0000}"/>
    <cellStyle name="Moeda 2 5 3 2 2 4" xfId="9218" xr:uid="{00000000-0005-0000-0000-00000B0C0000}"/>
    <cellStyle name="Moeda 2 5 3 2 2 4 2" xfId="22562" xr:uid="{00000000-0005-0000-0000-00000C0C0000}"/>
    <cellStyle name="Moeda 2 5 3 2 2 5" xfId="14570" xr:uid="{00000000-0005-0000-0000-00000D0C0000}"/>
    <cellStyle name="Moeda 2 5 3 2 2 6" xfId="11882" xr:uid="{00000000-0005-0000-0000-00000E0C0000}"/>
    <cellStyle name="Moeda 2 5 3 2 2 7" xfId="26282" xr:uid="{00000000-0005-0000-0000-00000F0C0000}"/>
    <cellStyle name="Moeda 2 5 3 2 3" xfId="2018" xr:uid="{00000000-0005-0000-0000-0000100C0000}"/>
    <cellStyle name="Moeda 2 5 3 2 3 2" xfId="4682" xr:uid="{00000000-0005-0000-0000-0000110C0000}"/>
    <cellStyle name="Moeda 2 5 3 2 3 2 2" xfId="18026" xr:uid="{00000000-0005-0000-0000-0000120C0000}"/>
    <cellStyle name="Moeda 2 5 3 2 3 3" xfId="7346" xr:uid="{00000000-0005-0000-0000-0000130C0000}"/>
    <cellStyle name="Moeda 2 5 3 2 3 3 2" xfId="20690" xr:uid="{00000000-0005-0000-0000-0000140C0000}"/>
    <cellStyle name="Moeda 2 5 3 2 3 4" xfId="10010" xr:uid="{00000000-0005-0000-0000-0000150C0000}"/>
    <cellStyle name="Moeda 2 5 3 2 3 4 2" xfId="23354" xr:uid="{00000000-0005-0000-0000-0000160C0000}"/>
    <cellStyle name="Moeda 2 5 3 2 3 5" xfId="15362" xr:uid="{00000000-0005-0000-0000-0000170C0000}"/>
    <cellStyle name="Moeda 2 5 3 2 3 6" xfId="12674" xr:uid="{00000000-0005-0000-0000-0000180C0000}"/>
    <cellStyle name="Moeda 2 5 3 2 4" xfId="3098" xr:uid="{00000000-0005-0000-0000-0000190C0000}"/>
    <cellStyle name="Moeda 2 5 3 2 4 2" xfId="16442" xr:uid="{00000000-0005-0000-0000-00001A0C0000}"/>
    <cellStyle name="Moeda 2 5 3 2 5" xfId="5762" xr:uid="{00000000-0005-0000-0000-00001B0C0000}"/>
    <cellStyle name="Moeda 2 5 3 2 5 2" xfId="19106" xr:uid="{00000000-0005-0000-0000-00001C0C0000}"/>
    <cellStyle name="Moeda 2 5 3 2 6" xfId="8426" xr:uid="{00000000-0005-0000-0000-00001D0C0000}"/>
    <cellStyle name="Moeda 2 5 3 2 6 2" xfId="21770" xr:uid="{00000000-0005-0000-0000-00001E0C0000}"/>
    <cellStyle name="Moeda 2 5 3 2 7" xfId="13778" xr:uid="{00000000-0005-0000-0000-00001F0C0000}"/>
    <cellStyle name="Moeda 2 5 3 2 8" xfId="11090" xr:uid="{00000000-0005-0000-0000-0000200C0000}"/>
    <cellStyle name="Moeda 2 5 3 2 9" xfId="24914" xr:uid="{00000000-0005-0000-0000-0000210C0000}"/>
    <cellStyle name="Moeda 2 5 3 3" xfId="962" xr:uid="{00000000-0005-0000-0000-0000220C0000}"/>
    <cellStyle name="Moeda 2 5 3 3 2" xfId="3626" xr:uid="{00000000-0005-0000-0000-0000230C0000}"/>
    <cellStyle name="Moeda 2 5 3 3 2 2" xfId="16970" xr:uid="{00000000-0005-0000-0000-0000240C0000}"/>
    <cellStyle name="Moeda 2 5 3 3 2 3" xfId="25946" xr:uid="{00000000-0005-0000-0000-0000250C0000}"/>
    <cellStyle name="Moeda 2 5 3 3 3" xfId="6290" xr:uid="{00000000-0005-0000-0000-0000260C0000}"/>
    <cellStyle name="Moeda 2 5 3 3 3 2" xfId="19634" xr:uid="{00000000-0005-0000-0000-0000270C0000}"/>
    <cellStyle name="Moeda 2 5 3 3 4" xfId="8954" xr:uid="{00000000-0005-0000-0000-0000280C0000}"/>
    <cellStyle name="Moeda 2 5 3 3 4 2" xfId="22298" xr:uid="{00000000-0005-0000-0000-0000290C0000}"/>
    <cellStyle name="Moeda 2 5 3 3 5" xfId="14306" xr:uid="{00000000-0005-0000-0000-00002A0C0000}"/>
    <cellStyle name="Moeda 2 5 3 3 6" xfId="11618" xr:uid="{00000000-0005-0000-0000-00002B0C0000}"/>
    <cellStyle name="Moeda 2 5 3 3 7" xfId="24578" xr:uid="{00000000-0005-0000-0000-00002C0C0000}"/>
    <cellStyle name="Moeda 2 5 3 4" xfId="1754" xr:uid="{00000000-0005-0000-0000-00002D0C0000}"/>
    <cellStyle name="Moeda 2 5 3 4 2" xfId="4418" xr:uid="{00000000-0005-0000-0000-00002E0C0000}"/>
    <cellStyle name="Moeda 2 5 3 4 2 2" xfId="17762" xr:uid="{00000000-0005-0000-0000-00002F0C0000}"/>
    <cellStyle name="Moeda 2 5 3 4 2 3" xfId="26594" xr:uid="{00000000-0005-0000-0000-0000300C0000}"/>
    <cellStyle name="Moeda 2 5 3 4 3" xfId="7082" xr:uid="{00000000-0005-0000-0000-0000310C0000}"/>
    <cellStyle name="Moeda 2 5 3 4 3 2" xfId="20426" xr:uid="{00000000-0005-0000-0000-0000320C0000}"/>
    <cellStyle name="Moeda 2 5 3 4 4" xfId="9746" xr:uid="{00000000-0005-0000-0000-0000330C0000}"/>
    <cellStyle name="Moeda 2 5 3 4 4 2" xfId="23090" xr:uid="{00000000-0005-0000-0000-0000340C0000}"/>
    <cellStyle name="Moeda 2 5 3 4 5" xfId="15098" xr:uid="{00000000-0005-0000-0000-0000350C0000}"/>
    <cellStyle name="Moeda 2 5 3 4 6" xfId="12410" xr:uid="{00000000-0005-0000-0000-0000360C0000}"/>
    <cellStyle name="Moeda 2 5 3 4 7" xfId="25226" xr:uid="{00000000-0005-0000-0000-0000370C0000}"/>
    <cellStyle name="Moeda 2 5 3 5" xfId="2570" xr:uid="{00000000-0005-0000-0000-0000380C0000}"/>
    <cellStyle name="Moeda 2 5 3 5 2" xfId="5234" xr:uid="{00000000-0005-0000-0000-0000390C0000}"/>
    <cellStyle name="Moeda 2 5 3 5 2 2" xfId="18578" xr:uid="{00000000-0005-0000-0000-00003A0C0000}"/>
    <cellStyle name="Moeda 2 5 3 5 3" xfId="7898" xr:uid="{00000000-0005-0000-0000-00003B0C0000}"/>
    <cellStyle name="Moeda 2 5 3 5 3 2" xfId="21242" xr:uid="{00000000-0005-0000-0000-00003C0C0000}"/>
    <cellStyle name="Moeda 2 5 3 5 4" xfId="10562" xr:uid="{00000000-0005-0000-0000-00003D0C0000}"/>
    <cellStyle name="Moeda 2 5 3 5 4 2" xfId="23906" xr:uid="{00000000-0005-0000-0000-00003E0C0000}"/>
    <cellStyle name="Moeda 2 5 3 5 5" xfId="15914" xr:uid="{00000000-0005-0000-0000-00003F0C0000}"/>
    <cellStyle name="Moeda 2 5 3 5 6" xfId="13226" xr:uid="{00000000-0005-0000-0000-0000400C0000}"/>
    <cellStyle name="Moeda 2 5 3 5 7" xfId="25586" xr:uid="{00000000-0005-0000-0000-0000410C0000}"/>
    <cellStyle name="Moeda 2 5 3 6" xfId="2834" xr:uid="{00000000-0005-0000-0000-0000420C0000}"/>
    <cellStyle name="Moeda 2 5 3 6 2" xfId="16178" xr:uid="{00000000-0005-0000-0000-0000430C0000}"/>
    <cellStyle name="Moeda 2 5 3 7" xfId="5498" xr:uid="{00000000-0005-0000-0000-0000440C0000}"/>
    <cellStyle name="Moeda 2 5 3 7 2" xfId="18842" xr:uid="{00000000-0005-0000-0000-0000450C0000}"/>
    <cellStyle name="Moeda 2 5 3 8" xfId="8162" xr:uid="{00000000-0005-0000-0000-0000460C0000}"/>
    <cellStyle name="Moeda 2 5 3 8 2" xfId="21506" xr:uid="{00000000-0005-0000-0000-0000470C0000}"/>
    <cellStyle name="Moeda 2 5 3 9" xfId="13514" xr:uid="{00000000-0005-0000-0000-0000480C0000}"/>
    <cellStyle name="Moeda 2 5 4" xfId="362" xr:uid="{00000000-0005-0000-0000-0000490C0000}"/>
    <cellStyle name="Moeda 2 5 4 2" xfId="1154" xr:uid="{00000000-0005-0000-0000-00004A0C0000}"/>
    <cellStyle name="Moeda 2 5 4 2 2" xfId="3818" xr:uid="{00000000-0005-0000-0000-00004B0C0000}"/>
    <cellStyle name="Moeda 2 5 4 2 2 2" xfId="17162" xr:uid="{00000000-0005-0000-0000-00004C0C0000}"/>
    <cellStyle name="Moeda 2 5 4 2 3" xfId="6482" xr:uid="{00000000-0005-0000-0000-00004D0C0000}"/>
    <cellStyle name="Moeda 2 5 4 2 3 2" xfId="19826" xr:uid="{00000000-0005-0000-0000-00004E0C0000}"/>
    <cellStyle name="Moeda 2 5 4 2 4" xfId="9146" xr:uid="{00000000-0005-0000-0000-00004F0C0000}"/>
    <cellStyle name="Moeda 2 5 4 2 4 2" xfId="22490" xr:uid="{00000000-0005-0000-0000-0000500C0000}"/>
    <cellStyle name="Moeda 2 5 4 2 5" xfId="14498" xr:uid="{00000000-0005-0000-0000-0000510C0000}"/>
    <cellStyle name="Moeda 2 5 4 2 6" xfId="11810" xr:uid="{00000000-0005-0000-0000-0000520C0000}"/>
    <cellStyle name="Moeda 2 5 4 2 7" xfId="26210" xr:uid="{00000000-0005-0000-0000-0000530C0000}"/>
    <cellStyle name="Moeda 2 5 4 3" xfId="1946" xr:uid="{00000000-0005-0000-0000-0000540C0000}"/>
    <cellStyle name="Moeda 2 5 4 3 2" xfId="4610" xr:uid="{00000000-0005-0000-0000-0000550C0000}"/>
    <cellStyle name="Moeda 2 5 4 3 2 2" xfId="17954" xr:uid="{00000000-0005-0000-0000-0000560C0000}"/>
    <cellStyle name="Moeda 2 5 4 3 3" xfId="7274" xr:uid="{00000000-0005-0000-0000-0000570C0000}"/>
    <cellStyle name="Moeda 2 5 4 3 3 2" xfId="20618" xr:uid="{00000000-0005-0000-0000-0000580C0000}"/>
    <cellStyle name="Moeda 2 5 4 3 4" xfId="9938" xr:uid="{00000000-0005-0000-0000-0000590C0000}"/>
    <cellStyle name="Moeda 2 5 4 3 4 2" xfId="23282" xr:uid="{00000000-0005-0000-0000-00005A0C0000}"/>
    <cellStyle name="Moeda 2 5 4 3 5" xfId="15290" xr:uid="{00000000-0005-0000-0000-00005B0C0000}"/>
    <cellStyle name="Moeda 2 5 4 3 6" xfId="12602" xr:uid="{00000000-0005-0000-0000-00005C0C0000}"/>
    <cellStyle name="Moeda 2 5 4 4" xfId="3026" xr:uid="{00000000-0005-0000-0000-00005D0C0000}"/>
    <cellStyle name="Moeda 2 5 4 4 2" xfId="16370" xr:uid="{00000000-0005-0000-0000-00005E0C0000}"/>
    <cellStyle name="Moeda 2 5 4 5" xfId="5690" xr:uid="{00000000-0005-0000-0000-00005F0C0000}"/>
    <cellStyle name="Moeda 2 5 4 5 2" xfId="19034" xr:uid="{00000000-0005-0000-0000-0000600C0000}"/>
    <cellStyle name="Moeda 2 5 4 6" xfId="8354" xr:uid="{00000000-0005-0000-0000-0000610C0000}"/>
    <cellStyle name="Moeda 2 5 4 6 2" xfId="21698" xr:uid="{00000000-0005-0000-0000-0000620C0000}"/>
    <cellStyle name="Moeda 2 5 4 7" xfId="13706" xr:uid="{00000000-0005-0000-0000-0000630C0000}"/>
    <cellStyle name="Moeda 2 5 4 8" xfId="11018" xr:uid="{00000000-0005-0000-0000-0000640C0000}"/>
    <cellStyle name="Moeda 2 5 4 9" xfId="24842" xr:uid="{00000000-0005-0000-0000-0000650C0000}"/>
    <cellStyle name="Moeda 2 5 5" xfId="626" xr:uid="{00000000-0005-0000-0000-0000660C0000}"/>
    <cellStyle name="Moeda 2 5 5 2" xfId="1418" xr:uid="{00000000-0005-0000-0000-0000670C0000}"/>
    <cellStyle name="Moeda 2 5 5 2 2" xfId="4082" xr:uid="{00000000-0005-0000-0000-0000680C0000}"/>
    <cellStyle name="Moeda 2 5 5 2 2 2" xfId="17426" xr:uid="{00000000-0005-0000-0000-0000690C0000}"/>
    <cellStyle name="Moeda 2 5 5 2 3" xfId="6746" xr:uid="{00000000-0005-0000-0000-00006A0C0000}"/>
    <cellStyle name="Moeda 2 5 5 2 3 2" xfId="20090" xr:uid="{00000000-0005-0000-0000-00006B0C0000}"/>
    <cellStyle name="Moeda 2 5 5 2 4" xfId="9410" xr:uid="{00000000-0005-0000-0000-00006C0C0000}"/>
    <cellStyle name="Moeda 2 5 5 2 4 2" xfId="22754" xr:uid="{00000000-0005-0000-0000-00006D0C0000}"/>
    <cellStyle name="Moeda 2 5 5 2 5" xfId="14762" xr:uid="{00000000-0005-0000-0000-00006E0C0000}"/>
    <cellStyle name="Moeda 2 5 5 2 6" xfId="12074" xr:uid="{00000000-0005-0000-0000-00006F0C0000}"/>
    <cellStyle name="Moeda 2 5 5 2 7" xfId="25874" xr:uid="{00000000-0005-0000-0000-0000700C0000}"/>
    <cellStyle name="Moeda 2 5 5 3" xfId="2210" xr:uid="{00000000-0005-0000-0000-0000710C0000}"/>
    <cellStyle name="Moeda 2 5 5 3 2" xfId="4874" xr:uid="{00000000-0005-0000-0000-0000720C0000}"/>
    <cellStyle name="Moeda 2 5 5 3 2 2" xfId="18218" xr:uid="{00000000-0005-0000-0000-0000730C0000}"/>
    <cellStyle name="Moeda 2 5 5 3 3" xfId="7538" xr:uid="{00000000-0005-0000-0000-0000740C0000}"/>
    <cellStyle name="Moeda 2 5 5 3 3 2" xfId="20882" xr:uid="{00000000-0005-0000-0000-0000750C0000}"/>
    <cellStyle name="Moeda 2 5 5 3 4" xfId="10202" xr:uid="{00000000-0005-0000-0000-0000760C0000}"/>
    <cellStyle name="Moeda 2 5 5 3 4 2" xfId="23546" xr:uid="{00000000-0005-0000-0000-0000770C0000}"/>
    <cellStyle name="Moeda 2 5 5 3 5" xfId="15554" xr:uid="{00000000-0005-0000-0000-0000780C0000}"/>
    <cellStyle name="Moeda 2 5 5 3 6" xfId="12866" xr:uid="{00000000-0005-0000-0000-0000790C0000}"/>
    <cellStyle name="Moeda 2 5 5 4" xfId="3290" xr:uid="{00000000-0005-0000-0000-00007A0C0000}"/>
    <cellStyle name="Moeda 2 5 5 4 2" xfId="16634" xr:uid="{00000000-0005-0000-0000-00007B0C0000}"/>
    <cellStyle name="Moeda 2 5 5 5" xfId="5954" xr:uid="{00000000-0005-0000-0000-00007C0C0000}"/>
    <cellStyle name="Moeda 2 5 5 5 2" xfId="19298" xr:uid="{00000000-0005-0000-0000-00007D0C0000}"/>
    <cellStyle name="Moeda 2 5 5 6" xfId="8618" xr:uid="{00000000-0005-0000-0000-00007E0C0000}"/>
    <cellStyle name="Moeda 2 5 5 6 2" xfId="21962" xr:uid="{00000000-0005-0000-0000-00007F0C0000}"/>
    <cellStyle name="Moeda 2 5 5 7" xfId="13970" xr:uid="{00000000-0005-0000-0000-0000800C0000}"/>
    <cellStyle name="Moeda 2 5 5 8" xfId="11282" xr:uid="{00000000-0005-0000-0000-0000810C0000}"/>
    <cellStyle name="Moeda 2 5 5 9" xfId="24506" xr:uid="{00000000-0005-0000-0000-0000820C0000}"/>
    <cellStyle name="Moeda 2 5 6" xfId="890" xr:uid="{00000000-0005-0000-0000-0000830C0000}"/>
    <cellStyle name="Moeda 2 5 6 2" xfId="3554" xr:uid="{00000000-0005-0000-0000-0000840C0000}"/>
    <cellStyle name="Moeda 2 5 6 2 2" xfId="16898" xr:uid="{00000000-0005-0000-0000-0000850C0000}"/>
    <cellStyle name="Moeda 2 5 6 2 3" xfId="26522" xr:uid="{00000000-0005-0000-0000-0000860C0000}"/>
    <cellStyle name="Moeda 2 5 6 3" xfId="6218" xr:uid="{00000000-0005-0000-0000-0000870C0000}"/>
    <cellStyle name="Moeda 2 5 6 3 2" xfId="19562" xr:uid="{00000000-0005-0000-0000-0000880C0000}"/>
    <cellStyle name="Moeda 2 5 6 4" xfId="8882" xr:uid="{00000000-0005-0000-0000-0000890C0000}"/>
    <cellStyle name="Moeda 2 5 6 4 2" xfId="22226" xr:uid="{00000000-0005-0000-0000-00008A0C0000}"/>
    <cellStyle name="Moeda 2 5 6 5" xfId="14234" xr:uid="{00000000-0005-0000-0000-00008B0C0000}"/>
    <cellStyle name="Moeda 2 5 6 6" xfId="11546" xr:uid="{00000000-0005-0000-0000-00008C0C0000}"/>
    <cellStyle name="Moeda 2 5 6 7" xfId="25154" xr:uid="{00000000-0005-0000-0000-00008D0C0000}"/>
    <cellStyle name="Moeda 2 5 7" xfId="1682" xr:uid="{00000000-0005-0000-0000-00008E0C0000}"/>
    <cellStyle name="Moeda 2 5 7 2" xfId="4346" xr:uid="{00000000-0005-0000-0000-00008F0C0000}"/>
    <cellStyle name="Moeda 2 5 7 2 2" xfId="17690" xr:uid="{00000000-0005-0000-0000-0000900C0000}"/>
    <cellStyle name="Moeda 2 5 7 3" xfId="7010" xr:uid="{00000000-0005-0000-0000-0000910C0000}"/>
    <cellStyle name="Moeda 2 5 7 3 2" xfId="20354" xr:uid="{00000000-0005-0000-0000-0000920C0000}"/>
    <cellStyle name="Moeda 2 5 7 4" xfId="9674" xr:uid="{00000000-0005-0000-0000-0000930C0000}"/>
    <cellStyle name="Moeda 2 5 7 4 2" xfId="23018" xr:uid="{00000000-0005-0000-0000-0000940C0000}"/>
    <cellStyle name="Moeda 2 5 7 5" xfId="15026" xr:uid="{00000000-0005-0000-0000-0000950C0000}"/>
    <cellStyle name="Moeda 2 5 7 6" xfId="12338" xr:uid="{00000000-0005-0000-0000-0000960C0000}"/>
    <cellStyle name="Moeda 2 5 7 7" xfId="25514" xr:uid="{00000000-0005-0000-0000-0000970C0000}"/>
    <cellStyle name="Moeda 2 5 8" xfId="2498" xr:uid="{00000000-0005-0000-0000-0000980C0000}"/>
    <cellStyle name="Moeda 2 5 8 2" xfId="5162" xr:uid="{00000000-0005-0000-0000-0000990C0000}"/>
    <cellStyle name="Moeda 2 5 8 2 2" xfId="18506" xr:uid="{00000000-0005-0000-0000-00009A0C0000}"/>
    <cellStyle name="Moeda 2 5 8 3" xfId="7826" xr:uid="{00000000-0005-0000-0000-00009B0C0000}"/>
    <cellStyle name="Moeda 2 5 8 3 2" xfId="21170" xr:uid="{00000000-0005-0000-0000-00009C0C0000}"/>
    <cellStyle name="Moeda 2 5 8 4" xfId="10490" xr:uid="{00000000-0005-0000-0000-00009D0C0000}"/>
    <cellStyle name="Moeda 2 5 8 4 2" xfId="23834" xr:uid="{00000000-0005-0000-0000-00009E0C0000}"/>
    <cellStyle name="Moeda 2 5 8 5" xfId="15842" xr:uid="{00000000-0005-0000-0000-00009F0C0000}"/>
    <cellStyle name="Moeda 2 5 8 6" xfId="13154" xr:uid="{00000000-0005-0000-0000-0000A00C0000}"/>
    <cellStyle name="Moeda 2 5 9" xfId="2762" xr:uid="{00000000-0005-0000-0000-0000A10C0000}"/>
    <cellStyle name="Moeda 2 5 9 2" xfId="16106" xr:uid="{00000000-0005-0000-0000-0000A20C0000}"/>
    <cellStyle name="Moeda 2 6" xfId="218" xr:uid="{00000000-0005-0000-0000-0000A30C0000}"/>
    <cellStyle name="Moeda 2 6 10" xfId="13562" xr:uid="{00000000-0005-0000-0000-0000A40C0000}"/>
    <cellStyle name="Moeda 2 6 11" xfId="10874" xr:uid="{00000000-0005-0000-0000-0000A50C0000}"/>
    <cellStyle name="Moeda 2 6 12" xfId="24266" xr:uid="{00000000-0005-0000-0000-0000A60C0000}"/>
    <cellStyle name="Moeda 2 6 2" xfId="482" xr:uid="{00000000-0005-0000-0000-0000A70C0000}"/>
    <cellStyle name="Moeda 2 6 2 2" xfId="1274" xr:uid="{00000000-0005-0000-0000-0000A80C0000}"/>
    <cellStyle name="Moeda 2 6 2 2 2" xfId="3938" xr:uid="{00000000-0005-0000-0000-0000A90C0000}"/>
    <cellStyle name="Moeda 2 6 2 2 2 2" xfId="17282" xr:uid="{00000000-0005-0000-0000-0000AA0C0000}"/>
    <cellStyle name="Moeda 2 6 2 2 3" xfId="6602" xr:uid="{00000000-0005-0000-0000-0000AB0C0000}"/>
    <cellStyle name="Moeda 2 6 2 2 3 2" xfId="19946" xr:uid="{00000000-0005-0000-0000-0000AC0C0000}"/>
    <cellStyle name="Moeda 2 6 2 2 4" xfId="9266" xr:uid="{00000000-0005-0000-0000-0000AD0C0000}"/>
    <cellStyle name="Moeda 2 6 2 2 4 2" xfId="22610" xr:uid="{00000000-0005-0000-0000-0000AE0C0000}"/>
    <cellStyle name="Moeda 2 6 2 2 5" xfId="14618" xr:uid="{00000000-0005-0000-0000-0000AF0C0000}"/>
    <cellStyle name="Moeda 2 6 2 2 6" xfId="11930" xr:uid="{00000000-0005-0000-0000-0000B00C0000}"/>
    <cellStyle name="Moeda 2 6 2 2 7" xfId="26330" xr:uid="{00000000-0005-0000-0000-0000B10C0000}"/>
    <cellStyle name="Moeda 2 6 2 3" xfId="2066" xr:uid="{00000000-0005-0000-0000-0000B20C0000}"/>
    <cellStyle name="Moeda 2 6 2 3 2" xfId="4730" xr:uid="{00000000-0005-0000-0000-0000B30C0000}"/>
    <cellStyle name="Moeda 2 6 2 3 2 2" xfId="18074" xr:uid="{00000000-0005-0000-0000-0000B40C0000}"/>
    <cellStyle name="Moeda 2 6 2 3 3" xfId="7394" xr:uid="{00000000-0005-0000-0000-0000B50C0000}"/>
    <cellStyle name="Moeda 2 6 2 3 3 2" xfId="20738" xr:uid="{00000000-0005-0000-0000-0000B60C0000}"/>
    <cellStyle name="Moeda 2 6 2 3 4" xfId="10058" xr:uid="{00000000-0005-0000-0000-0000B70C0000}"/>
    <cellStyle name="Moeda 2 6 2 3 4 2" xfId="23402" xr:uid="{00000000-0005-0000-0000-0000B80C0000}"/>
    <cellStyle name="Moeda 2 6 2 3 5" xfId="15410" xr:uid="{00000000-0005-0000-0000-0000B90C0000}"/>
    <cellStyle name="Moeda 2 6 2 3 6" xfId="12722" xr:uid="{00000000-0005-0000-0000-0000BA0C0000}"/>
    <cellStyle name="Moeda 2 6 2 4" xfId="3146" xr:uid="{00000000-0005-0000-0000-0000BB0C0000}"/>
    <cellStyle name="Moeda 2 6 2 4 2" xfId="16490" xr:uid="{00000000-0005-0000-0000-0000BC0C0000}"/>
    <cellStyle name="Moeda 2 6 2 5" xfId="5810" xr:uid="{00000000-0005-0000-0000-0000BD0C0000}"/>
    <cellStyle name="Moeda 2 6 2 5 2" xfId="19154" xr:uid="{00000000-0005-0000-0000-0000BE0C0000}"/>
    <cellStyle name="Moeda 2 6 2 6" xfId="8474" xr:uid="{00000000-0005-0000-0000-0000BF0C0000}"/>
    <cellStyle name="Moeda 2 6 2 6 2" xfId="21818" xr:uid="{00000000-0005-0000-0000-0000C00C0000}"/>
    <cellStyle name="Moeda 2 6 2 7" xfId="13826" xr:uid="{00000000-0005-0000-0000-0000C10C0000}"/>
    <cellStyle name="Moeda 2 6 2 8" xfId="11138" xr:uid="{00000000-0005-0000-0000-0000C20C0000}"/>
    <cellStyle name="Moeda 2 6 2 9" xfId="24962" xr:uid="{00000000-0005-0000-0000-0000C30C0000}"/>
    <cellStyle name="Moeda 2 6 3" xfId="650" xr:uid="{00000000-0005-0000-0000-0000C40C0000}"/>
    <cellStyle name="Moeda 2 6 3 2" xfId="1442" xr:uid="{00000000-0005-0000-0000-0000C50C0000}"/>
    <cellStyle name="Moeda 2 6 3 2 2" xfId="4106" xr:uid="{00000000-0005-0000-0000-0000C60C0000}"/>
    <cellStyle name="Moeda 2 6 3 2 2 2" xfId="17450" xr:uid="{00000000-0005-0000-0000-0000C70C0000}"/>
    <cellStyle name="Moeda 2 6 3 2 3" xfId="6770" xr:uid="{00000000-0005-0000-0000-0000C80C0000}"/>
    <cellStyle name="Moeda 2 6 3 2 3 2" xfId="20114" xr:uid="{00000000-0005-0000-0000-0000C90C0000}"/>
    <cellStyle name="Moeda 2 6 3 2 4" xfId="9434" xr:uid="{00000000-0005-0000-0000-0000CA0C0000}"/>
    <cellStyle name="Moeda 2 6 3 2 4 2" xfId="22778" xr:uid="{00000000-0005-0000-0000-0000CB0C0000}"/>
    <cellStyle name="Moeda 2 6 3 2 5" xfId="14786" xr:uid="{00000000-0005-0000-0000-0000CC0C0000}"/>
    <cellStyle name="Moeda 2 6 3 2 6" xfId="12098" xr:uid="{00000000-0005-0000-0000-0000CD0C0000}"/>
    <cellStyle name="Moeda 2 6 3 2 7" xfId="25994" xr:uid="{00000000-0005-0000-0000-0000CE0C0000}"/>
    <cellStyle name="Moeda 2 6 3 3" xfId="2234" xr:uid="{00000000-0005-0000-0000-0000CF0C0000}"/>
    <cellStyle name="Moeda 2 6 3 3 2" xfId="4898" xr:uid="{00000000-0005-0000-0000-0000D00C0000}"/>
    <cellStyle name="Moeda 2 6 3 3 2 2" xfId="18242" xr:uid="{00000000-0005-0000-0000-0000D10C0000}"/>
    <cellStyle name="Moeda 2 6 3 3 3" xfId="7562" xr:uid="{00000000-0005-0000-0000-0000D20C0000}"/>
    <cellStyle name="Moeda 2 6 3 3 3 2" xfId="20906" xr:uid="{00000000-0005-0000-0000-0000D30C0000}"/>
    <cellStyle name="Moeda 2 6 3 3 4" xfId="10226" xr:uid="{00000000-0005-0000-0000-0000D40C0000}"/>
    <cellStyle name="Moeda 2 6 3 3 4 2" xfId="23570" xr:uid="{00000000-0005-0000-0000-0000D50C0000}"/>
    <cellStyle name="Moeda 2 6 3 3 5" xfId="15578" xr:uid="{00000000-0005-0000-0000-0000D60C0000}"/>
    <cellStyle name="Moeda 2 6 3 3 6" xfId="12890" xr:uid="{00000000-0005-0000-0000-0000D70C0000}"/>
    <cellStyle name="Moeda 2 6 3 4" xfId="3314" xr:uid="{00000000-0005-0000-0000-0000D80C0000}"/>
    <cellStyle name="Moeda 2 6 3 4 2" xfId="16658" xr:uid="{00000000-0005-0000-0000-0000D90C0000}"/>
    <cellStyle name="Moeda 2 6 3 5" xfId="5978" xr:uid="{00000000-0005-0000-0000-0000DA0C0000}"/>
    <cellStyle name="Moeda 2 6 3 5 2" xfId="19322" xr:uid="{00000000-0005-0000-0000-0000DB0C0000}"/>
    <cellStyle name="Moeda 2 6 3 6" xfId="8642" xr:uid="{00000000-0005-0000-0000-0000DC0C0000}"/>
    <cellStyle name="Moeda 2 6 3 6 2" xfId="21986" xr:uid="{00000000-0005-0000-0000-0000DD0C0000}"/>
    <cellStyle name="Moeda 2 6 3 7" xfId="13994" xr:uid="{00000000-0005-0000-0000-0000DE0C0000}"/>
    <cellStyle name="Moeda 2 6 3 8" xfId="11306" xr:uid="{00000000-0005-0000-0000-0000DF0C0000}"/>
    <cellStyle name="Moeda 2 6 3 9" xfId="24626" xr:uid="{00000000-0005-0000-0000-0000E00C0000}"/>
    <cellStyle name="Moeda 2 6 4" xfId="1010" xr:uid="{00000000-0005-0000-0000-0000E10C0000}"/>
    <cellStyle name="Moeda 2 6 4 2" xfId="3674" xr:uid="{00000000-0005-0000-0000-0000E20C0000}"/>
    <cellStyle name="Moeda 2 6 4 2 2" xfId="17018" xr:uid="{00000000-0005-0000-0000-0000E30C0000}"/>
    <cellStyle name="Moeda 2 6 4 2 3" xfId="26642" xr:uid="{00000000-0005-0000-0000-0000E40C0000}"/>
    <cellStyle name="Moeda 2 6 4 3" xfId="6338" xr:uid="{00000000-0005-0000-0000-0000E50C0000}"/>
    <cellStyle name="Moeda 2 6 4 3 2" xfId="19682" xr:uid="{00000000-0005-0000-0000-0000E60C0000}"/>
    <cellStyle name="Moeda 2 6 4 4" xfId="9002" xr:uid="{00000000-0005-0000-0000-0000E70C0000}"/>
    <cellStyle name="Moeda 2 6 4 4 2" xfId="22346" xr:uid="{00000000-0005-0000-0000-0000E80C0000}"/>
    <cellStyle name="Moeda 2 6 4 5" xfId="14354" xr:uid="{00000000-0005-0000-0000-0000E90C0000}"/>
    <cellStyle name="Moeda 2 6 4 6" xfId="11666" xr:uid="{00000000-0005-0000-0000-0000EA0C0000}"/>
    <cellStyle name="Moeda 2 6 4 7" xfId="25274" xr:uid="{00000000-0005-0000-0000-0000EB0C0000}"/>
    <cellStyle name="Moeda 2 6 5" xfId="1802" xr:uid="{00000000-0005-0000-0000-0000EC0C0000}"/>
    <cellStyle name="Moeda 2 6 5 2" xfId="4466" xr:uid="{00000000-0005-0000-0000-0000ED0C0000}"/>
    <cellStyle name="Moeda 2 6 5 2 2" xfId="17810" xr:uid="{00000000-0005-0000-0000-0000EE0C0000}"/>
    <cellStyle name="Moeda 2 6 5 3" xfId="7130" xr:uid="{00000000-0005-0000-0000-0000EF0C0000}"/>
    <cellStyle name="Moeda 2 6 5 3 2" xfId="20474" xr:uid="{00000000-0005-0000-0000-0000F00C0000}"/>
    <cellStyle name="Moeda 2 6 5 4" xfId="9794" xr:uid="{00000000-0005-0000-0000-0000F10C0000}"/>
    <cellStyle name="Moeda 2 6 5 4 2" xfId="23138" xr:uid="{00000000-0005-0000-0000-0000F20C0000}"/>
    <cellStyle name="Moeda 2 6 5 5" xfId="15146" xr:uid="{00000000-0005-0000-0000-0000F30C0000}"/>
    <cellStyle name="Moeda 2 6 5 6" xfId="12458" xr:uid="{00000000-0005-0000-0000-0000F40C0000}"/>
    <cellStyle name="Moeda 2 6 5 7" xfId="25634" xr:uid="{00000000-0005-0000-0000-0000F50C0000}"/>
    <cellStyle name="Moeda 2 6 6" xfId="2618" xr:uid="{00000000-0005-0000-0000-0000F60C0000}"/>
    <cellStyle name="Moeda 2 6 6 2" xfId="5282" xr:uid="{00000000-0005-0000-0000-0000F70C0000}"/>
    <cellStyle name="Moeda 2 6 6 2 2" xfId="18626" xr:uid="{00000000-0005-0000-0000-0000F80C0000}"/>
    <cellStyle name="Moeda 2 6 6 3" xfId="7946" xr:uid="{00000000-0005-0000-0000-0000F90C0000}"/>
    <cellStyle name="Moeda 2 6 6 3 2" xfId="21290" xr:uid="{00000000-0005-0000-0000-0000FA0C0000}"/>
    <cellStyle name="Moeda 2 6 6 4" xfId="10610" xr:uid="{00000000-0005-0000-0000-0000FB0C0000}"/>
    <cellStyle name="Moeda 2 6 6 4 2" xfId="23954" xr:uid="{00000000-0005-0000-0000-0000FC0C0000}"/>
    <cellStyle name="Moeda 2 6 6 5" xfId="15962" xr:uid="{00000000-0005-0000-0000-0000FD0C0000}"/>
    <cellStyle name="Moeda 2 6 6 6" xfId="13274" xr:uid="{00000000-0005-0000-0000-0000FE0C0000}"/>
    <cellStyle name="Moeda 2 6 7" xfId="2882" xr:uid="{00000000-0005-0000-0000-0000FF0C0000}"/>
    <cellStyle name="Moeda 2 6 7 2" xfId="16226" xr:uid="{00000000-0005-0000-0000-0000000D0000}"/>
    <cellStyle name="Moeda 2 6 8" xfId="5546" xr:uid="{00000000-0005-0000-0000-0000010D0000}"/>
    <cellStyle name="Moeda 2 6 8 2" xfId="18890" xr:uid="{00000000-0005-0000-0000-0000020D0000}"/>
    <cellStyle name="Moeda 2 6 9" xfId="8210" xr:uid="{00000000-0005-0000-0000-0000030D0000}"/>
    <cellStyle name="Moeda 2 6 9 2" xfId="21554" xr:uid="{00000000-0005-0000-0000-0000040D0000}"/>
    <cellStyle name="Moeda 2 7" xfId="146" xr:uid="{00000000-0005-0000-0000-0000050D0000}"/>
    <cellStyle name="Moeda 2 7 10" xfId="10802" xr:uid="{00000000-0005-0000-0000-0000060D0000}"/>
    <cellStyle name="Moeda 2 7 11" xfId="24194" xr:uid="{00000000-0005-0000-0000-0000070D0000}"/>
    <cellStyle name="Moeda 2 7 2" xfId="410" xr:uid="{00000000-0005-0000-0000-0000080D0000}"/>
    <cellStyle name="Moeda 2 7 2 2" xfId="1202" xr:uid="{00000000-0005-0000-0000-0000090D0000}"/>
    <cellStyle name="Moeda 2 7 2 2 2" xfId="3866" xr:uid="{00000000-0005-0000-0000-00000A0D0000}"/>
    <cellStyle name="Moeda 2 7 2 2 2 2" xfId="17210" xr:uid="{00000000-0005-0000-0000-00000B0D0000}"/>
    <cellStyle name="Moeda 2 7 2 2 3" xfId="6530" xr:uid="{00000000-0005-0000-0000-00000C0D0000}"/>
    <cellStyle name="Moeda 2 7 2 2 3 2" xfId="19874" xr:uid="{00000000-0005-0000-0000-00000D0D0000}"/>
    <cellStyle name="Moeda 2 7 2 2 4" xfId="9194" xr:uid="{00000000-0005-0000-0000-00000E0D0000}"/>
    <cellStyle name="Moeda 2 7 2 2 4 2" xfId="22538" xr:uid="{00000000-0005-0000-0000-00000F0D0000}"/>
    <cellStyle name="Moeda 2 7 2 2 5" xfId="14546" xr:uid="{00000000-0005-0000-0000-0000100D0000}"/>
    <cellStyle name="Moeda 2 7 2 2 6" xfId="11858" xr:uid="{00000000-0005-0000-0000-0000110D0000}"/>
    <cellStyle name="Moeda 2 7 2 2 7" xfId="26258" xr:uid="{00000000-0005-0000-0000-0000120D0000}"/>
    <cellStyle name="Moeda 2 7 2 3" xfId="1994" xr:uid="{00000000-0005-0000-0000-0000130D0000}"/>
    <cellStyle name="Moeda 2 7 2 3 2" xfId="4658" xr:uid="{00000000-0005-0000-0000-0000140D0000}"/>
    <cellStyle name="Moeda 2 7 2 3 2 2" xfId="18002" xr:uid="{00000000-0005-0000-0000-0000150D0000}"/>
    <cellStyle name="Moeda 2 7 2 3 3" xfId="7322" xr:uid="{00000000-0005-0000-0000-0000160D0000}"/>
    <cellStyle name="Moeda 2 7 2 3 3 2" xfId="20666" xr:uid="{00000000-0005-0000-0000-0000170D0000}"/>
    <cellStyle name="Moeda 2 7 2 3 4" xfId="9986" xr:uid="{00000000-0005-0000-0000-0000180D0000}"/>
    <cellStyle name="Moeda 2 7 2 3 4 2" xfId="23330" xr:uid="{00000000-0005-0000-0000-0000190D0000}"/>
    <cellStyle name="Moeda 2 7 2 3 5" xfId="15338" xr:uid="{00000000-0005-0000-0000-00001A0D0000}"/>
    <cellStyle name="Moeda 2 7 2 3 6" xfId="12650" xr:uid="{00000000-0005-0000-0000-00001B0D0000}"/>
    <cellStyle name="Moeda 2 7 2 4" xfId="3074" xr:uid="{00000000-0005-0000-0000-00001C0D0000}"/>
    <cellStyle name="Moeda 2 7 2 4 2" xfId="16418" xr:uid="{00000000-0005-0000-0000-00001D0D0000}"/>
    <cellStyle name="Moeda 2 7 2 5" xfId="5738" xr:uid="{00000000-0005-0000-0000-00001E0D0000}"/>
    <cellStyle name="Moeda 2 7 2 5 2" xfId="19082" xr:uid="{00000000-0005-0000-0000-00001F0D0000}"/>
    <cellStyle name="Moeda 2 7 2 6" xfId="8402" xr:uid="{00000000-0005-0000-0000-0000200D0000}"/>
    <cellStyle name="Moeda 2 7 2 6 2" xfId="21746" xr:uid="{00000000-0005-0000-0000-0000210D0000}"/>
    <cellStyle name="Moeda 2 7 2 7" xfId="13754" xr:uid="{00000000-0005-0000-0000-0000220D0000}"/>
    <cellStyle name="Moeda 2 7 2 8" xfId="11066" xr:uid="{00000000-0005-0000-0000-0000230D0000}"/>
    <cellStyle name="Moeda 2 7 2 9" xfId="24890" xr:uid="{00000000-0005-0000-0000-0000240D0000}"/>
    <cellStyle name="Moeda 2 7 3" xfId="938" xr:uid="{00000000-0005-0000-0000-0000250D0000}"/>
    <cellStyle name="Moeda 2 7 3 2" xfId="3602" xr:uid="{00000000-0005-0000-0000-0000260D0000}"/>
    <cellStyle name="Moeda 2 7 3 2 2" xfId="16946" xr:uid="{00000000-0005-0000-0000-0000270D0000}"/>
    <cellStyle name="Moeda 2 7 3 2 3" xfId="25922" xr:uid="{00000000-0005-0000-0000-0000280D0000}"/>
    <cellStyle name="Moeda 2 7 3 3" xfId="6266" xr:uid="{00000000-0005-0000-0000-0000290D0000}"/>
    <cellStyle name="Moeda 2 7 3 3 2" xfId="19610" xr:uid="{00000000-0005-0000-0000-00002A0D0000}"/>
    <cellStyle name="Moeda 2 7 3 4" xfId="8930" xr:uid="{00000000-0005-0000-0000-00002B0D0000}"/>
    <cellStyle name="Moeda 2 7 3 4 2" xfId="22274" xr:uid="{00000000-0005-0000-0000-00002C0D0000}"/>
    <cellStyle name="Moeda 2 7 3 5" xfId="14282" xr:uid="{00000000-0005-0000-0000-00002D0D0000}"/>
    <cellStyle name="Moeda 2 7 3 6" xfId="11594" xr:uid="{00000000-0005-0000-0000-00002E0D0000}"/>
    <cellStyle name="Moeda 2 7 3 7" xfId="24554" xr:uid="{00000000-0005-0000-0000-00002F0D0000}"/>
    <cellStyle name="Moeda 2 7 4" xfId="1730" xr:uid="{00000000-0005-0000-0000-0000300D0000}"/>
    <cellStyle name="Moeda 2 7 4 2" xfId="4394" xr:uid="{00000000-0005-0000-0000-0000310D0000}"/>
    <cellStyle name="Moeda 2 7 4 2 2" xfId="17738" xr:uid="{00000000-0005-0000-0000-0000320D0000}"/>
    <cellStyle name="Moeda 2 7 4 2 3" xfId="26570" xr:uid="{00000000-0005-0000-0000-0000330D0000}"/>
    <cellStyle name="Moeda 2 7 4 3" xfId="7058" xr:uid="{00000000-0005-0000-0000-0000340D0000}"/>
    <cellStyle name="Moeda 2 7 4 3 2" xfId="20402" xr:uid="{00000000-0005-0000-0000-0000350D0000}"/>
    <cellStyle name="Moeda 2 7 4 4" xfId="9722" xr:uid="{00000000-0005-0000-0000-0000360D0000}"/>
    <cellStyle name="Moeda 2 7 4 4 2" xfId="23066" xr:uid="{00000000-0005-0000-0000-0000370D0000}"/>
    <cellStyle name="Moeda 2 7 4 5" xfId="15074" xr:uid="{00000000-0005-0000-0000-0000380D0000}"/>
    <cellStyle name="Moeda 2 7 4 6" xfId="12386" xr:uid="{00000000-0005-0000-0000-0000390D0000}"/>
    <cellStyle name="Moeda 2 7 4 7" xfId="25202" xr:uid="{00000000-0005-0000-0000-00003A0D0000}"/>
    <cellStyle name="Moeda 2 7 5" xfId="2546" xr:uid="{00000000-0005-0000-0000-00003B0D0000}"/>
    <cellStyle name="Moeda 2 7 5 2" xfId="5210" xr:uid="{00000000-0005-0000-0000-00003C0D0000}"/>
    <cellStyle name="Moeda 2 7 5 2 2" xfId="18554" xr:uid="{00000000-0005-0000-0000-00003D0D0000}"/>
    <cellStyle name="Moeda 2 7 5 3" xfId="7874" xr:uid="{00000000-0005-0000-0000-00003E0D0000}"/>
    <cellStyle name="Moeda 2 7 5 3 2" xfId="21218" xr:uid="{00000000-0005-0000-0000-00003F0D0000}"/>
    <cellStyle name="Moeda 2 7 5 4" xfId="10538" xr:uid="{00000000-0005-0000-0000-0000400D0000}"/>
    <cellStyle name="Moeda 2 7 5 4 2" xfId="23882" xr:uid="{00000000-0005-0000-0000-0000410D0000}"/>
    <cellStyle name="Moeda 2 7 5 5" xfId="15890" xr:uid="{00000000-0005-0000-0000-0000420D0000}"/>
    <cellStyle name="Moeda 2 7 5 6" xfId="13202" xr:uid="{00000000-0005-0000-0000-0000430D0000}"/>
    <cellStyle name="Moeda 2 7 5 7" xfId="25562" xr:uid="{00000000-0005-0000-0000-0000440D0000}"/>
    <cellStyle name="Moeda 2 7 6" xfId="2810" xr:uid="{00000000-0005-0000-0000-0000450D0000}"/>
    <cellStyle name="Moeda 2 7 6 2" xfId="16154" xr:uid="{00000000-0005-0000-0000-0000460D0000}"/>
    <cellStyle name="Moeda 2 7 7" xfId="5474" xr:uid="{00000000-0005-0000-0000-0000470D0000}"/>
    <cellStyle name="Moeda 2 7 7 2" xfId="18818" xr:uid="{00000000-0005-0000-0000-0000480D0000}"/>
    <cellStyle name="Moeda 2 7 8" xfId="8138" xr:uid="{00000000-0005-0000-0000-0000490D0000}"/>
    <cellStyle name="Moeda 2 7 8 2" xfId="21482" xr:uid="{00000000-0005-0000-0000-00004A0D0000}"/>
    <cellStyle name="Moeda 2 7 9" xfId="13490" xr:uid="{00000000-0005-0000-0000-00004B0D0000}"/>
    <cellStyle name="Moeda 2 8" xfId="314" xr:uid="{00000000-0005-0000-0000-00004C0D0000}"/>
    <cellStyle name="Moeda 2 8 10" xfId="24362" xr:uid="{00000000-0005-0000-0000-00004D0D0000}"/>
    <cellStyle name="Moeda 2 8 2" xfId="1106" xr:uid="{00000000-0005-0000-0000-00004E0D0000}"/>
    <cellStyle name="Moeda 2 8 2 2" xfId="3770" xr:uid="{00000000-0005-0000-0000-00004F0D0000}"/>
    <cellStyle name="Moeda 2 8 2 2 2" xfId="17114" xr:uid="{00000000-0005-0000-0000-0000500D0000}"/>
    <cellStyle name="Moeda 2 8 2 2 3" xfId="26426" xr:uid="{00000000-0005-0000-0000-0000510D0000}"/>
    <cellStyle name="Moeda 2 8 2 3" xfId="6434" xr:uid="{00000000-0005-0000-0000-0000520D0000}"/>
    <cellStyle name="Moeda 2 8 2 3 2" xfId="19778" xr:uid="{00000000-0005-0000-0000-0000530D0000}"/>
    <cellStyle name="Moeda 2 8 2 4" xfId="9098" xr:uid="{00000000-0005-0000-0000-0000540D0000}"/>
    <cellStyle name="Moeda 2 8 2 4 2" xfId="22442" xr:uid="{00000000-0005-0000-0000-0000550D0000}"/>
    <cellStyle name="Moeda 2 8 2 5" xfId="14450" xr:uid="{00000000-0005-0000-0000-0000560D0000}"/>
    <cellStyle name="Moeda 2 8 2 6" xfId="11762" xr:uid="{00000000-0005-0000-0000-0000570D0000}"/>
    <cellStyle name="Moeda 2 8 2 7" xfId="25058" xr:uid="{00000000-0005-0000-0000-0000580D0000}"/>
    <cellStyle name="Moeda 2 8 3" xfId="1898" xr:uid="{00000000-0005-0000-0000-0000590D0000}"/>
    <cellStyle name="Moeda 2 8 3 2" xfId="4562" xr:uid="{00000000-0005-0000-0000-00005A0D0000}"/>
    <cellStyle name="Moeda 2 8 3 2 2" xfId="17906" xr:uid="{00000000-0005-0000-0000-00005B0D0000}"/>
    <cellStyle name="Moeda 2 8 3 2 3" xfId="26090" xr:uid="{00000000-0005-0000-0000-00005C0D0000}"/>
    <cellStyle name="Moeda 2 8 3 3" xfId="7226" xr:uid="{00000000-0005-0000-0000-00005D0D0000}"/>
    <cellStyle name="Moeda 2 8 3 3 2" xfId="20570" xr:uid="{00000000-0005-0000-0000-00005E0D0000}"/>
    <cellStyle name="Moeda 2 8 3 4" xfId="9890" xr:uid="{00000000-0005-0000-0000-00005F0D0000}"/>
    <cellStyle name="Moeda 2 8 3 4 2" xfId="23234" xr:uid="{00000000-0005-0000-0000-0000600D0000}"/>
    <cellStyle name="Moeda 2 8 3 5" xfId="15242" xr:uid="{00000000-0005-0000-0000-0000610D0000}"/>
    <cellStyle name="Moeda 2 8 3 6" xfId="12554" xr:uid="{00000000-0005-0000-0000-0000620D0000}"/>
    <cellStyle name="Moeda 2 8 3 7" xfId="24722" xr:uid="{00000000-0005-0000-0000-0000630D0000}"/>
    <cellStyle name="Moeda 2 8 4" xfId="2451" xr:uid="{00000000-0005-0000-0000-0000640D0000}"/>
    <cellStyle name="Moeda 2 8 4 2" xfId="5115" xr:uid="{00000000-0005-0000-0000-0000650D0000}"/>
    <cellStyle name="Moeda 2 8 4 2 2" xfId="18459" xr:uid="{00000000-0005-0000-0000-0000660D0000}"/>
    <cellStyle name="Moeda 2 8 4 2 3" xfId="26738" xr:uid="{00000000-0005-0000-0000-0000670D0000}"/>
    <cellStyle name="Moeda 2 8 4 3" xfId="7779" xr:uid="{00000000-0005-0000-0000-0000680D0000}"/>
    <cellStyle name="Moeda 2 8 4 3 2" xfId="21123" xr:uid="{00000000-0005-0000-0000-0000690D0000}"/>
    <cellStyle name="Moeda 2 8 4 4" xfId="10443" xr:uid="{00000000-0005-0000-0000-00006A0D0000}"/>
    <cellStyle name="Moeda 2 8 4 4 2" xfId="23787" xr:uid="{00000000-0005-0000-0000-00006B0D0000}"/>
    <cellStyle name="Moeda 2 8 4 5" xfId="15795" xr:uid="{00000000-0005-0000-0000-00006C0D0000}"/>
    <cellStyle name="Moeda 2 8 4 6" xfId="13107" xr:uid="{00000000-0005-0000-0000-00006D0D0000}"/>
    <cellStyle name="Moeda 2 8 4 7" xfId="25370" xr:uid="{00000000-0005-0000-0000-00006E0D0000}"/>
    <cellStyle name="Moeda 2 8 5" xfId="2978" xr:uid="{00000000-0005-0000-0000-00006F0D0000}"/>
    <cellStyle name="Moeda 2 8 5 2" xfId="16322" xr:uid="{00000000-0005-0000-0000-0000700D0000}"/>
    <cellStyle name="Moeda 2 8 5 3" xfId="25730" xr:uid="{00000000-0005-0000-0000-0000710D0000}"/>
    <cellStyle name="Moeda 2 8 6" xfId="5642" xr:uid="{00000000-0005-0000-0000-0000720D0000}"/>
    <cellStyle name="Moeda 2 8 6 2" xfId="18986" xr:uid="{00000000-0005-0000-0000-0000730D0000}"/>
    <cellStyle name="Moeda 2 8 7" xfId="8306" xr:uid="{00000000-0005-0000-0000-0000740D0000}"/>
    <cellStyle name="Moeda 2 8 7 2" xfId="21650" xr:uid="{00000000-0005-0000-0000-0000750D0000}"/>
    <cellStyle name="Moeda 2 8 8" xfId="13658" xr:uid="{00000000-0005-0000-0000-0000760D0000}"/>
    <cellStyle name="Moeda 2 8 9" xfId="10970" xr:uid="{00000000-0005-0000-0000-0000770D0000}"/>
    <cellStyle name="Moeda 2 9" xfId="578" xr:uid="{00000000-0005-0000-0000-0000780D0000}"/>
    <cellStyle name="Moeda 2 9 2" xfId="1370" xr:uid="{00000000-0005-0000-0000-0000790D0000}"/>
    <cellStyle name="Moeda 2 9 2 2" xfId="4034" xr:uid="{00000000-0005-0000-0000-00007A0D0000}"/>
    <cellStyle name="Moeda 2 9 2 2 2" xfId="17378" xr:uid="{00000000-0005-0000-0000-00007B0D0000}"/>
    <cellStyle name="Moeda 2 9 2 2 3" xfId="26162" xr:uid="{00000000-0005-0000-0000-00007C0D0000}"/>
    <cellStyle name="Moeda 2 9 2 3" xfId="6698" xr:uid="{00000000-0005-0000-0000-00007D0D0000}"/>
    <cellStyle name="Moeda 2 9 2 3 2" xfId="20042" xr:uid="{00000000-0005-0000-0000-00007E0D0000}"/>
    <cellStyle name="Moeda 2 9 2 4" xfId="9362" xr:uid="{00000000-0005-0000-0000-00007F0D0000}"/>
    <cellStyle name="Moeda 2 9 2 4 2" xfId="22706" xr:uid="{00000000-0005-0000-0000-0000800D0000}"/>
    <cellStyle name="Moeda 2 9 2 5" xfId="14714" xr:uid="{00000000-0005-0000-0000-0000810D0000}"/>
    <cellStyle name="Moeda 2 9 2 6" xfId="12026" xr:uid="{00000000-0005-0000-0000-0000820D0000}"/>
    <cellStyle name="Moeda 2 9 2 7" xfId="24794" xr:uid="{00000000-0005-0000-0000-0000830D0000}"/>
    <cellStyle name="Moeda 2 9 3" xfId="2162" xr:uid="{00000000-0005-0000-0000-0000840D0000}"/>
    <cellStyle name="Moeda 2 9 3 2" xfId="4826" xr:uid="{00000000-0005-0000-0000-0000850D0000}"/>
    <cellStyle name="Moeda 2 9 3 2 2" xfId="18170" xr:uid="{00000000-0005-0000-0000-0000860D0000}"/>
    <cellStyle name="Moeda 2 9 3 2 3" xfId="25826" xr:uid="{00000000-0005-0000-0000-0000870D0000}"/>
    <cellStyle name="Moeda 2 9 3 3" xfId="7490" xr:uid="{00000000-0005-0000-0000-0000880D0000}"/>
    <cellStyle name="Moeda 2 9 3 3 2" xfId="20834" xr:uid="{00000000-0005-0000-0000-0000890D0000}"/>
    <cellStyle name="Moeda 2 9 3 4" xfId="10154" xr:uid="{00000000-0005-0000-0000-00008A0D0000}"/>
    <cellStyle name="Moeda 2 9 3 4 2" xfId="23498" xr:uid="{00000000-0005-0000-0000-00008B0D0000}"/>
    <cellStyle name="Moeda 2 9 3 5" xfId="15506" xr:uid="{00000000-0005-0000-0000-00008C0D0000}"/>
    <cellStyle name="Moeda 2 9 3 6" xfId="12818" xr:uid="{00000000-0005-0000-0000-00008D0D0000}"/>
    <cellStyle name="Moeda 2 9 3 7" xfId="24458" xr:uid="{00000000-0005-0000-0000-00008E0D0000}"/>
    <cellStyle name="Moeda 2 9 4" xfId="3242" xr:uid="{00000000-0005-0000-0000-00008F0D0000}"/>
    <cellStyle name="Moeda 2 9 4 2" xfId="16586" xr:uid="{00000000-0005-0000-0000-0000900D0000}"/>
    <cellStyle name="Moeda 2 9 4 3" xfId="25466" xr:uid="{00000000-0005-0000-0000-0000910D0000}"/>
    <cellStyle name="Moeda 2 9 5" xfId="5906" xr:uid="{00000000-0005-0000-0000-0000920D0000}"/>
    <cellStyle name="Moeda 2 9 5 2" xfId="19250" xr:uid="{00000000-0005-0000-0000-0000930D0000}"/>
    <cellStyle name="Moeda 2 9 6" xfId="8570" xr:uid="{00000000-0005-0000-0000-0000940D0000}"/>
    <cellStyle name="Moeda 2 9 6 2" xfId="21914" xr:uid="{00000000-0005-0000-0000-0000950D0000}"/>
    <cellStyle name="Moeda 2 9 7" xfId="13922" xr:uid="{00000000-0005-0000-0000-0000960D0000}"/>
    <cellStyle name="Moeda 2 9 8" xfId="11234" xr:uid="{00000000-0005-0000-0000-0000970D0000}"/>
    <cellStyle name="Moeda 2 9 9" xfId="24098" xr:uid="{00000000-0005-0000-0000-0000980D0000}"/>
    <cellStyle name="Moeda 20" xfId="13365" xr:uid="{00000000-0005-0000-0000-0000990D0000}"/>
    <cellStyle name="Moeda 21" xfId="10701" xr:uid="{00000000-0005-0000-0000-00009A0D0000}"/>
    <cellStyle name="Moeda 22" xfId="24045" xr:uid="{00000000-0005-0000-0000-00009B0D0000}"/>
    <cellStyle name="Moeda 25" xfId="26782" xr:uid="{00000000-0005-0000-0000-00009C0D0000}"/>
    <cellStyle name="Moeda 3" xfId="23" xr:uid="{00000000-0005-0000-0000-00009D0D0000}"/>
    <cellStyle name="Moeda 3 10" xfId="845" xr:uid="{00000000-0005-0000-0000-00009E0D0000}"/>
    <cellStyle name="Moeda 3 10 2" xfId="3509" xr:uid="{00000000-0005-0000-0000-00009F0D0000}"/>
    <cellStyle name="Moeda 3 10 2 2" xfId="16853" xr:uid="{00000000-0005-0000-0000-0000A00D0000}"/>
    <cellStyle name="Moeda 3 10 2 3" xfId="25805" xr:uid="{00000000-0005-0000-0000-0000A10D0000}"/>
    <cellStyle name="Moeda 3 10 3" xfId="6173" xr:uid="{00000000-0005-0000-0000-0000A20D0000}"/>
    <cellStyle name="Moeda 3 10 3 2" xfId="19517" xr:uid="{00000000-0005-0000-0000-0000A30D0000}"/>
    <cellStyle name="Moeda 3 10 4" xfId="8837" xr:uid="{00000000-0005-0000-0000-0000A40D0000}"/>
    <cellStyle name="Moeda 3 10 4 2" xfId="22181" xr:uid="{00000000-0005-0000-0000-0000A50D0000}"/>
    <cellStyle name="Moeda 3 10 5" xfId="14189" xr:uid="{00000000-0005-0000-0000-0000A60D0000}"/>
    <cellStyle name="Moeda 3 10 6" xfId="11501" xr:uid="{00000000-0005-0000-0000-0000A70D0000}"/>
    <cellStyle name="Moeda 3 10 7" xfId="24437" xr:uid="{00000000-0005-0000-0000-0000A80D0000}"/>
    <cellStyle name="Moeda 3 11" xfId="1637" xr:uid="{00000000-0005-0000-0000-0000A90D0000}"/>
    <cellStyle name="Moeda 3 11 2" xfId="4301" xr:uid="{00000000-0005-0000-0000-0000AA0D0000}"/>
    <cellStyle name="Moeda 3 11 2 2" xfId="17645" xr:uid="{00000000-0005-0000-0000-0000AB0D0000}"/>
    <cellStyle name="Moeda 3 11 2 3" xfId="26477" xr:uid="{00000000-0005-0000-0000-0000AC0D0000}"/>
    <cellStyle name="Moeda 3 11 3" xfId="6965" xr:uid="{00000000-0005-0000-0000-0000AD0D0000}"/>
    <cellStyle name="Moeda 3 11 3 2" xfId="20309" xr:uid="{00000000-0005-0000-0000-0000AE0D0000}"/>
    <cellStyle name="Moeda 3 11 4" xfId="9629" xr:uid="{00000000-0005-0000-0000-0000AF0D0000}"/>
    <cellStyle name="Moeda 3 11 4 2" xfId="22973" xr:uid="{00000000-0005-0000-0000-0000B00D0000}"/>
    <cellStyle name="Moeda 3 11 5" xfId="14981" xr:uid="{00000000-0005-0000-0000-0000B10D0000}"/>
    <cellStyle name="Moeda 3 11 6" xfId="12293" xr:uid="{00000000-0005-0000-0000-0000B20D0000}"/>
    <cellStyle name="Moeda 3 11 7" xfId="25109" xr:uid="{00000000-0005-0000-0000-0000B30D0000}"/>
    <cellStyle name="Moeda 3 12" xfId="2434" xr:uid="{00000000-0005-0000-0000-0000B40D0000}"/>
    <cellStyle name="Moeda 3 12 2" xfId="5098" xr:uid="{00000000-0005-0000-0000-0000B50D0000}"/>
    <cellStyle name="Moeda 3 12 2 2" xfId="18442" xr:uid="{00000000-0005-0000-0000-0000B60D0000}"/>
    <cellStyle name="Moeda 3 12 3" xfId="7762" xr:uid="{00000000-0005-0000-0000-0000B70D0000}"/>
    <cellStyle name="Moeda 3 12 3 2" xfId="21106" xr:uid="{00000000-0005-0000-0000-0000B80D0000}"/>
    <cellStyle name="Moeda 3 12 4" xfId="10426" xr:uid="{00000000-0005-0000-0000-0000B90D0000}"/>
    <cellStyle name="Moeda 3 12 4 2" xfId="23770" xr:uid="{00000000-0005-0000-0000-0000BA0D0000}"/>
    <cellStyle name="Moeda 3 12 5" xfId="15778" xr:uid="{00000000-0005-0000-0000-0000BB0D0000}"/>
    <cellStyle name="Moeda 3 12 6" xfId="13090" xr:uid="{00000000-0005-0000-0000-0000BC0D0000}"/>
    <cellStyle name="Moeda 3 12 7" xfId="25421" xr:uid="{00000000-0005-0000-0000-0000BD0D0000}"/>
    <cellStyle name="Moeda 3 13" xfId="53" xr:uid="{00000000-0005-0000-0000-0000BE0D0000}"/>
    <cellStyle name="Moeda 3 13 2" xfId="13397" xr:uid="{00000000-0005-0000-0000-0000BF0D0000}"/>
    <cellStyle name="Moeda 3 14" xfId="2717" xr:uid="{00000000-0005-0000-0000-0000C00D0000}"/>
    <cellStyle name="Moeda 3 14 2" xfId="16061" xr:uid="{00000000-0005-0000-0000-0000C10D0000}"/>
    <cellStyle name="Moeda 3 15" xfId="5381" xr:uid="{00000000-0005-0000-0000-0000C20D0000}"/>
    <cellStyle name="Moeda 3 15 2" xfId="18725" xr:uid="{00000000-0005-0000-0000-0000C30D0000}"/>
    <cellStyle name="Moeda 3 16" xfId="8045" xr:uid="{00000000-0005-0000-0000-0000C40D0000}"/>
    <cellStyle name="Moeda 3 16 2" xfId="21389" xr:uid="{00000000-0005-0000-0000-0000C50D0000}"/>
    <cellStyle name="Moeda 3 17" xfId="13373" xr:uid="{00000000-0005-0000-0000-0000C60D0000}"/>
    <cellStyle name="Moeda 3 18" xfId="10709" xr:uid="{00000000-0005-0000-0000-0000C70D0000}"/>
    <cellStyle name="Moeda 3 19" xfId="24053" xr:uid="{00000000-0005-0000-0000-0000C80D0000}"/>
    <cellStyle name="Moeda 3 2" xfId="77" xr:uid="{00000000-0005-0000-0000-0000C90D0000}"/>
    <cellStyle name="Moeda 3 2 10" xfId="1661" xr:uid="{00000000-0005-0000-0000-0000CA0D0000}"/>
    <cellStyle name="Moeda 3 2 10 2" xfId="4325" xr:uid="{00000000-0005-0000-0000-0000CB0D0000}"/>
    <cellStyle name="Moeda 3 2 10 2 2" xfId="17669" xr:uid="{00000000-0005-0000-0000-0000CC0D0000}"/>
    <cellStyle name="Moeda 3 2 10 3" xfId="6989" xr:uid="{00000000-0005-0000-0000-0000CD0D0000}"/>
    <cellStyle name="Moeda 3 2 10 3 2" xfId="20333" xr:uid="{00000000-0005-0000-0000-0000CE0D0000}"/>
    <cellStyle name="Moeda 3 2 10 4" xfId="9653" xr:uid="{00000000-0005-0000-0000-0000CF0D0000}"/>
    <cellStyle name="Moeda 3 2 10 4 2" xfId="22997" xr:uid="{00000000-0005-0000-0000-0000D00D0000}"/>
    <cellStyle name="Moeda 3 2 10 5" xfId="15005" xr:uid="{00000000-0005-0000-0000-0000D10D0000}"/>
    <cellStyle name="Moeda 3 2 10 6" xfId="12317" xr:uid="{00000000-0005-0000-0000-0000D20D0000}"/>
    <cellStyle name="Moeda 3 2 11" xfId="2460" xr:uid="{00000000-0005-0000-0000-0000D30D0000}"/>
    <cellStyle name="Moeda 3 2 11 2" xfId="5124" xr:uid="{00000000-0005-0000-0000-0000D40D0000}"/>
    <cellStyle name="Moeda 3 2 11 2 2" xfId="18468" xr:uid="{00000000-0005-0000-0000-0000D50D0000}"/>
    <cellStyle name="Moeda 3 2 11 3" xfId="7788" xr:uid="{00000000-0005-0000-0000-0000D60D0000}"/>
    <cellStyle name="Moeda 3 2 11 3 2" xfId="21132" xr:uid="{00000000-0005-0000-0000-0000D70D0000}"/>
    <cellStyle name="Moeda 3 2 11 4" xfId="10452" xr:uid="{00000000-0005-0000-0000-0000D80D0000}"/>
    <cellStyle name="Moeda 3 2 11 4 2" xfId="23796" xr:uid="{00000000-0005-0000-0000-0000D90D0000}"/>
    <cellStyle name="Moeda 3 2 11 5" xfId="15804" xr:uid="{00000000-0005-0000-0000-0000DA0D0000}"/>
    <cellStyle name="Moeda 3 2 11 6" xfId="13116" xr:uid="{00000000-0005-0000-0000-0000DB0D0000}"/>
    <cellStyle name="Moeda 3 2 12" xfId="2741" xr:uid="{00000000-0005-0000-0000-0000DC0D0000}"/>
    <cellStyle name="Moeda 3 2 12 2" xfId="16085" xr:uid="{00000000-0005-0000-0000-0000DD0D0000}"/>
    <cellStyle name="Moeda 3 2 13" xfId="5405" xr:uid="{00000000-0005-0000-0000-0000DE0D0000}"/>
    <cellStyle name="Moeda 3 2 13 2" xfId="18749" xr:uid="{00000000-0005-0000-0000-0000DF0D0000}"/>
    <cellStyle name="Moeda 3 2 14" xfId="8069" xr:uid="{00000000-0005-0000-0000-0000E00D0000}"/>
    <cellStyle name="Moeda 3 2 14 2" xfId="21413" xr:uid="{00000000-0005-0000-0000-0000E10D0000}"/>
    <cellStyle name="Moeda 3 2 15" xfId="13421" xr:uid="{00000000-0005-0000-0000-0000E20D0000}"/>
    <cellStyle name="Moeda 3 2 16" xfId="10733" xr:uid="{00000000-0005-0000-0000-0000E30D0000}"/>
    <cellStyle name="Moeda 3 2 17" xfId="24125" xr:uid="{00000000-0005-0000-0000-0000E40D0000}"/>
    <cellStyle name="Moeda 3 2 2" xfId="125" xr:uid="{00000000-0005-0000-0000-0000E50D0000}"/>
    <cellStyle name="Moeda 3 2 2 10" xfId="8117" xr:uid="{00000000-0005-0000-0000-0000E60D0000}"/>
    <cellStyle name="Moeda 3 2 2 10 2" xfId="21461" xr:uid="{00000000-0005-0000-0000-0000E70D0000}"/>
    <cellStyle name="Moeda 3 2 2 11" xfId="13469" xr:uid="{00000000-0005-0000-0000-0000E80D0000}"/>
    <cellStyle name="Moeda 3 2 2 12" xfId="10781" xr:uid="{00000000-0005-0000-0000-0000E90D0000}"/>
    <cellStyle name="Moeda 3 2 2 13" xfId="24173" xr:uid="{00000000-0005-0000-0000-0000EA0D0000}"/>
    <cellStyle name="Moeda 3 2 2 2" xfId="293" xr:uid="{00000000-0005-0000-0000-0000EB0D0000}"/>
    <cellStyle name="Moeda 3 2 2 2 10" xfId="10949" xr:uid="{00000000-0005-0000-0000-0000EC0D0000}"/>
    <cellStyle name="Moeda 3 2 2 2 11" xfId="24341" xr:uid="{00000000-0005-0000-0000-0000ED0D0000}"/>
    <cellStyle name="Moeda 3 2 2 2 2" xfId="557" xr:uid="{00000000-0005-0000-0000-0000EE0D0000}"/>
    <cellStyle name="Moeda 3 2 2 2 2 2" xfId="1349" xr:uid="{00000000-0005-0000-0000-0000EF0D0000}"/>
    <cellStyle name="Moeda 3 2 2 2 2 2 2" xfId="4013" xr:uid="{00000000-0005-0000-0000-0000F00D0000}"/>
    <cellStyle name="Moeda 3 2 2 2 2 2 2 2" xfId="17357" xr:uid="{00000000-0005-0000-0000-0000F10D0000}"/>
    <cellStyle name="Moeda 3 2 2 2 2 2 3" xfId="6677" xr:uid="{00000000-0005-0000-0000-0000F20D0000}"/>
    <cellStyle name="Moeda 3 2 2 2 2 2 3 2" xfId="20021" xr:uid="{00000000-0005-0000-0000-0000F30D0000}"/>
    <cellStyle name="Moeda 3 2 2 2 2 2 4" xfId="9341" xr:uid="{00000000-0005-0000-0000-0000F40D0000}"/>
    <cellStyle name="Moeda 3 2 2 2 2 2 4 2" xfId="22685" xr:uid="{00000000-0005-0000-0000-0000F50D0000}"/>
    <cellStyle name="Moeda 3 2 2 2 2 2 5" xfId="14693" xr:uid="{00000000-0005-0000-0000-0000F60D0000}"/>
    <cellStyle name="Moeda 3 2 2 2 2 2 6" xfId="12005" xr:uid="{00000000-0005-0000-0000-0000F70D0000}"/>
    <cellStyle name="Moeda 3 2 2 2 2 2 7" xfId="26405" xr:uid="{00000000-0005-0000-0000-0000F80D0000}"/>
    <cellStyle name="Moeda 3 2 2 2 2 3" xfId="2141" xr:uid="{00000000-0005-0000-0000-0000F90D0000}"/>
    <cellStyle name="Moeda 3 2 2 2 2 3 2" xfId="4805" xr:uid="{00000000-0005-0000-0000-0000FA0D0000}"/>
    <cellStyle name="Moeda 3 2 2 2 2 3 2 2" xfId="18149" xr:uid="{00000000-0005-0000-0000-0000FB0D0000}"/>
    <cellStyle name="Moeda 3 2 2 2 2 3 3" xfId="7469" xr:uid="{00000000-0005-0000-0000-0000FC0D0000}"/>
    <cellStyle name="Moeda 3 2 2 2 2 3 3 2" xfId="20813" xr:uid="{00000000-0005-0000-0000-0000FD0D0000}"/>
    <cellStyle name="Moeda 3 2 2 2 2 3 4" xfId="10133" xr:uid="{00000000-0005-0000-0000-0000FE0D0000}"/>
    <cellStyle name="Moeda 3 2 2 2 2 3 4 2" xfId="23477" xr:uid="{00000000-0005-0000-0000-0000FF0D0000}"/>
    <cellStyle name="Moeda 3 2 2 2 2 3 5" xfId="15485" xr:uid="{00000000-0005-0000-0000-0000000E0000}"/>
    <cellStyle name="Moeda 3 2 2 2 2 3 6" xfId="12797" xr:uid="{00000000-0005-0000-0000-0000010E0000}"/>
    <cellStyle name="Moeda 3 2 2 2 2 4" xfId="3221" xr:uid="{00000000-0005-0000-0000-0000020E0000}"/>
    <cellStyle name="Moeda 3 2 2 2 2 4 2" xfId="16565" xr:uid="{00000000-0005-0000-0000-0000030E0000}"/>
    <cellStyle name="Moeda 3 2 2 2 2 5" xfId="5885" xr:uid="{00000000-0005-0000-0000-0000040E0000}"/>
    <cellStyle name="Moeda 3 2 2 2 2 5 2" xfId="19229" xr:uid="{00000000-0005-0000-0000-0000050E0000}"/>
    <cellStyle name="Moeda 3 2 2 2 2 6" xfId="8549" xr:uid="{00000000-0005-0000-0000-0000060E0000}"/>
    <cellStyle name="Moeda 3 2 2 2 2 6 2" xfId="21893" xr:uid="{00000000-0005-0000-0000-0000070E0000}"/>
    <cellStyle name="Moeda 3 2 2 2 2 7" xfId="13901" xr:uid="{00000000-0005-0000-0000-0000080E0000}"/>
    <cellStyle name="Moeda 3 2 2 2 2 8" xfId="11213" xr:uid="{00000000-0005-0000-0000-0000090E0000}"/>
    <cellStyle name="Moeda 3 2 2 2 2 9" xfId="25037" xr:uid="{00000000-0005-0000-0000-00000A0E0000}"/>
    <cellStyle name="Moeda 3 2 2 2 3" xfId="1085" xr:uid="{00000000-0005-0000-0000-00000B0E0000}"/>
    <cellStyle name="Moeda 3 2 2 2 3 2" xfId="3749" xr:uid="{00000000-0005-0000-0000-00000C0E0000}"/>
    <cellStyle name="Moeda 3 2 2 2 3 2 2" xfId="17093" xr:uid="{00000000-0005-0000-0000-00000D0E0000}"/>
    <cellStyle name="Moeda 3 2 2 2 3 2 3" xfId="26069" xr:uid="{00000000-0005-0000-0000-00000E0E0000}"/>
    <cellStyle name="Moeda 3 2 2 2 3 3" xfId="6413" xr:uid="{00000000-0005-0000-0000-00000F0E0000}"/>
    <cellStyle name="Moeda 3 2 2 2 3 3 2" xfId="19757" xr:uid="{00000000-0005-0000-0000-0000100E0000}"/>
    <cellStyle name="Moeda 3 2 2 2 3 4" xfId="9077" xr:uid="{00000000-0005-0000-0000-0000110E0000}"/>
    <cellStyle name="Moeda 3 2 2 2 3 4 2" xfId="22421" xr:uid="{00000000-0005-0000-0000-0000120E0000}"/>
    <cellStyle name="Moeda 3 2 2 2 3 5" xfId="14429" xr:uid="{00000000-0005-0000-0000-0000130E0000}"/>
    <cellStyle name="Moeda 3 2 2 2 3 6" xfId="11741" xr:uid="{00000000-0005-0000-0000-0000140E0000}"/>
    <cellStyle name="Moeda 3 2 2 2 3 7" xfId="24701" xr:uid="{00000000-0005-0000-0000-0000150E0000}"/>
    <cellStyle name="Moeda 3 2 2 2 4" xfId="1877" xr:uid="{00000000-0005-0000-0000-0000160E0000}"/>
    <cellStyle name="Moeda 3 2 2 2 4 2" xfId="4541" xr:uid="{00000000-0005-0000-0000-0000170E0000}"/>
    <cellStyle name="Moeda 3 2 2 2 4 2 2" xfId="17885" xr:uid="{00000000-0005-0000-0000-0000180E0000}"/>
    <cellStyle name="Moeda 3 2 2 2 4 2 3" xfId="26717" xr:uid="{00000000-0005-0000-0000-0000190E0000}"/>
    <cellStyle name="Moeda 3 2 2 2 4 3" xfId="7205" xr:uid="{00000000-0005-0000-0000-00001A0E0000}"/>
    <cellStyle name="Moeda 3 2 2 2 4 3 2" xfId="20549" xr:uid="{00000000-0005-0000-0000-00001B0E0000}"/>
    <cellStyle name="Moeda 3 2 2 2 4 4" xfId="9869" xr:uid="{00000000-0005-0000-0000-00001C0E0000}"/>
    <cellStyle name="Moeda 3 2 2 2 4 4 2" xfId="23213" xr:uid="{00000000-0005-0000-0000-00001D0E0000}"/>
    <cellStyle name="Moeda 3 2 2 2 4 5" xfId="15221" xr:uid="{00000000-0005-0000-0000-00001E0E0000}"/>
    <cellStyle name="Moeda 3 2 2 2 4 6" xfId="12533" xr:uid="{00000000-0005-0000-0000-00001F0E0000}"/>
    <cellStyle name="Moeda 3 2 2 2 4 7" xfId="25349" xr:uid="{00000000-0005-0000-0000-0000200E0000}"/>
    <cellStyle name="Moeda 3 2 2 2 5" xfId="2693" xr:uid="{00000000-0005-0000-0000-0000210E0000}"/>
    <cellStyle name="Moeda 3 2 2 2 5 2" xfId="5357" xr:uid="{00000000-0005-0000-0000-0000220E0000}"/>
    <cellStyle name="Moeda 3 2 2 2 5 2 2" xfId="18701" xr:uid="{00000000-0005-0000-0000-0000230E0000}"/>
    <cellStyle name="Moeda 3 2 2 2 5 3" xfId="8021" xr:uid="{00000000-0005-0000-0000-0000240E0000}"/>
    <cellStyle name="Moeda 3 2 2 2 5 3 2" xfId="21365" xr:uid="{00000000-0005-0000-0000-0000250E0000}"/>
    <cellStyle name="Moeda 3 2 2 2 5 4" xfId="10685" xr:uid="{00000000-0005-0000-0000-0000260E0000}"/>
    <cellStyle name="Moeda 3 2 2 2 5 4 2" xfId="24029" xr:uid="{00000000-0005-0000-0000-0000270E0000}"/>
    <cellStyle name="Moeda 3 2 2 2 5 5" xfId="16037" xr:uid="{00000000-0005-0000-0000-0000280E0000}"/>
    <cellStyle name="Moeda 3 2 2 2 5 6" xfId="13349" xr:uid="{00000000-0005-0000-0000-0000290E0000}"/>
    <cellStyle name="Moeda 3 2 2 2 5 7" xfId="25709" xr:uid="{00000000-0005-0000-0000-00002A0E0000}"/>
    <cellStyle name="Moeda 3 2 2 2 6" xfId="2957" xr:uid="{00000000-0005-0000-0000-00002B0E0000}"/>
    <cellStyle name="Moeda 3 2 2 2 6 2" xfId="16301" xr:uid="{00000000-0005-0000-0000-00002C0E0000}"/>
    <cellStyle name="Moeda 3 2 2 2 7" xfId="5621" xr:uid="{00000000-0005-0000-0000-00002D0E0000}"/>
    <cellStyle name="Moeda 3 2 2 2 7 2" xfId="18965" xr:uid="{00000000-0005-0000-0000-00002E0E0000}"/>
    <cellStyle name="Moeda 3 2 2 2 8" xfId="8285" xr:uid="{00000000-0005-0000-0000-00002F0E0000}"/>
    <cellStyle name="Moeda 3 2 2 2 8 2" xfId="21629" xr:uid="{00000000-0005-0000-0000-0000300E0000}"/>
    <cellStyle name="Moeda 3 2 2 2 9" xfId="13637" xr:uid="{00000000-0005-0000-0000-0000310E0000}"/>
    <cellStyle name="Moeda 3 2 2 3" xfId="389" xr:uid="{00000000-0005-0000-0000-0000320E0000}"/>
    <cellStyle name="Moeda 3 2 2 3 2" xfId="1181" xr:uid="{00000000-0005-0000-0000-0000330E0000}"/>
    <cellStyle name="Moeda 3 2 2 3 2 2" xfId="3845" xr:uid="{00000000-0005-0000-0000-0000340E0000}"/>
    <cellStyle name="Moeda 3 2 2 3 2 2 2" xfId="17189" xr:uid="{00000000-0005-0000-0000-0000350E0000}"/>
    <cellStyle name="Moeda 3 2 2 3 2 3" xfId="6509" xr:uid="{00000000-0005-0000-0000-0000360E0000}"/>
    <cellStyle name="Moeda 3 2 2 3 2 3 2" xfId="19853" xr:uid="{00000000-0005-0000-0000-0000370E0000}"/>
    <cellStyle name="Moeda 3 2 2 3 2 4" xfId="9173" xr:uid="{00000000-0005-0000-0000-0000380E0000}"/>
    <cellStyle name="Moeda 3 2 2 3 2 4 2" xfId="22517" xr:uid="{00000000-0005-0000-0000-0000390E0000}"/>
    <cellStyle name="Moeda 3 2 2 3 2 5" xfId="14525" xr:uid="{00000000-0005-0000-0000-00003A0E0000}"/>
    <cellStyle name="Moeda 3 2 2 3 2 6" xfId="11837" xr:uid="{00000000-0005-0000-0000-00003B0E0000}"/>
    <cellStyle name="Moeda 3 2 2 3 2 7" xfId="26237" xr:uid="{00000000-0005-0000-0000-00003C0E0000}"/>
    <cellStyle name="Moeda 3 2 2 3 3" xfId="1973" xr:uid="{00000000-0005-0000-0000-00003D0E0000}"/>
    <cellStyle name="Moeda 3 2 2 3 3 2" xfId="4637" xr:uid="{00000000-0005-0000-0000-00003E0E0000}"/>
    <cellStyle name="Moeda 3 2 2 3 3 2 2" xfId="17981" xr:uid="{00000000-0005-0000-0000-00003F0E0000}"/>
    <cellStyle name="Moeda 3 2 2 3 3 3" xfId="7301" xr:uid="{00000000-0005-0000-0000-0000400E0000}"/>
    <cellStyle name="Moeda 3 2 2 3 3 3 2" xfId="20645" xr:uid="{00000000-0005-0000-0000-0000410E0000}"/>
    <cellStyle name="Moeda 3 2 2 3 3 4" xfId="9965" xr:uid="{00000000-0005-0000-0000-0000420E0000}"/>
    <cellStyle name="Moeda 3 2 2 3 3 4 2" xfId="23309" xr:uid="{00000000-0005-0000-0000-0000430E0000}"/>
    <cellStyle name="Moeda 3 2 2 3 3 5" xfId="15317" xr:uid="{00000000-0005-0000-0000-0000440E0000}"/>
    <cellStyle name="Moeda 3 2 2 3 3 6" xfId="12629" xr:uid="{00000000-0005-0000-0000-0000450E0000}"/>
    <cellStyle name="Moeda 3 2 2 3 4" xfId="3053" xr:uid="{00000000-0005-0000-0000-0000460E0000}"/>
    <cellStyle name="Moeda 3 2 2 3 4 2" xfId="16397" xr:uid="{00000000-0005-0000-0000-0000470E0000}"/>
    <cellStyle name="Moeda 3 2 2 3 5" xfId="5717" xr:uid="{00000000-0005-0000-0000-0000480E0000}"/>
    <cellStyle name="Moeda 3 2 2 3 5 2" xfId="19061" xr:uid="{00000000-0005-0000-0000-0000490E0000}"/>
    <cellStyle name="Moeda 3 2 2 3 6" xfId="8381" xr:uid="{00000000-0005-0000-0000-00004A0E0000}"/>
    <cellStyle name="Moeda 3 2 2 3 6 2" xfId="21725" xr:uid="{00000000-0005-0000-0000-00004B0E0000}"/>
    <cellStyle name="Moeda 3 2 2 3 7" xfId="13733" xr:uid="{00000000-0005-0000-0000-00004C0E0000}"/>
    <cellStyle name="Moeda 3 2 2 3 8" xfId="11045" xr:uid="{00000000-0005-0000-0000-00004D0E0000}"/>
    <cellStyle name="Moeda 3 2 2 3 9" xfId="24869" xr:uid="{00000000-0005-0000-0000-00004E0E0000}"/>
    <cellStyle name="Moeda 3 2 2 4" xfId="725" xr:uid="{00000000-0005-0000-0000-00004F0E0000}"/>
    <cellStyle name="Moeda 3 2 2 4 2" xfId="1517" xr:uid="{00000000-0005-0000-0000-0000500E0000}"/>
    <cellStyle name="Moeda 3 2 2 4 2 2" xfId="4181" xr:uid="{00000000-0005-0000-0000-0000510E0000}"/>
    <cellStyle name="Moeda 3 2 2 4 2 2 2" xfId="17525" xr:uid="{00000000-0005-0000-0000-0000520E0000}"/>
    <cellStyle name="Moeda 3 2 2 4 2 3" xfId="6845" xr:uid="{00000000-0005-0000-0000-0000530E0000}"/>
    <cellStyle name="Moeda 3 2 2 4 2 3 2" xfId="20189" xr:uid="{00000000-0005-0000-0000-0000540E0000}"/>
    <cellStyle name="Moeda 3 2 2 4 2 4" xfId="9509" xr:uid="{00000000-0005-0000-0000-0000550E0000}"/>
    <cellStyle name="Moeda 3 2 2 4 2 4 2" xfId="22853" xr:uid="{00000000-0005-0000-0000-0000560E0000}"/>
    <cellStyle name="Moeda 3 2 2 4 2 5" xfId="14861" xr:uid="{00000000-0005-0000-0000-0000570E0000}"/>
    <cellStyle name="Moeda 3 2 2 4 2 6" xfId="12173" xr:uid="{00000000-0005-0000-0000-0000580E0000}"/>
    <cellStyle name="Moeda 3 2 2 4 2 7" xfId="25901" xr:uid="{00000000-0005-0000-0000-0000590E0000}"/>
    <cellStyle name="Moeda 3 2 2 4 3" xfId="2309" xr:uid="{00000000-0005-0000-0000-00005A0E0000}"/>
    <cellStyle name="Moeda 3 2 2 4 3 2" xfId="4973" xr:uid="{00000000-0005-0000-0000-00005B0E0000}"/>
    <cellStyle name="Moeda 3 2 2 4 3 2 2" xfId="18317" xr:uid="{00000000-0005-0000-0000-00005C0E0000}"/>
    <cellStyle name="Moeda 3 2 2 4 3 3" xfId="7637" xr:uid="{00000000-0005-0000-0000-00005D0E0000}"/>
    <cellStyle name="Moeda 3 2 2 4 3 3 2" xfId="20981" xr:uid="{00000000-0005-0000-0000-00005E0E0000}"/>
    <cellStyle name="Moeda 3 2 2 4 3 4" xfId="10301" xr:uid="{00000000-0005-0000-0000-00005F0E0000}"/>
    <cellStyle name="Moeda 3 2 2 4 3 4 2" xfId="23645" xr:uid="{00000000-0005-0000-0000-0000600E0000}"/>
    <cellStyle name="Moeda 3 2 2 4 3 5" xfId="15653" xr:uid="{00000000-0005-0000-0000-0000610E0000}"/>
    <cellStyle name="Moeda 3 2 2 4 3 6" xfId="12965" xr:uid="{00000000-0005-0000-0000-0000620E0000}"/>
    <cellStyle name="Moeda 3 2 2 4 4" xfId="3389" xr:uid="{00000000-0005-0000-0000-0000630E0000}"/>
    <cellStyle name="Moeda 3 2 2 4 4 2" xfId="16733" xr:uid="{00000000-0005-0000-0000-0000640E0000}"/>
    <cellStyle name="Moeda 3 2 2 4 5" xfId="6053" xr:uid="{00000000-0005-0000-0000-0000650E0000}"/>
    <cellStyle name="Moeda 3 2 2 4 5 2" xfId="19397" xr:uid="{00000000-0005-0000-0000-0000660E0000}"/>
    <cellStyle name="Moeda 3 2 2 4 6" xfId="8717" xr:uid="{00000000-0005-0000-0000-0000670E0000}"/>
    <cellStyle name="Moeda 3 2 2 4 6 2" xfId="22061" xr:uid="{00000000-0005-0000-0000-0000680E0000}"/>
    <cellStyle name="Moeda 3 2 2 4 7" xfId="14069" xr:uid="{00000000-0005-0000-0000-0000690E0000}"/>
    <cellStyle name="Moeda 3 2 2 4 8" xfId="11381" xr:uid="{00000000-0005-0000-0000-00006A0E0000}"/>
    <cellStyle name="Moeda 3 2 2 4 9" xfId="24533" xr:uid="{00000000-0005-0000-0000-00006B0E0000}"/>
    <cellStyle name="Moeda 3 2 2 5" xfId="917" xr:uid="{00000000-0005-0000-0000-00006C0E0000}"/>
    <cellStyle name="Moeda 3 2 2 5 2" xfId="3581" xr:uid="{00000000-0005-0000-0000-00006D0E0000}"/>
    <cellStyle name="Moeda 3 2 2 5 2 2" xfId="16925" xr:uid="{00000000-0005-0000-0000-00006E0E0000}"/>
    <cellStyle name="Moeda 3 2 2 5 2 3" xfId="26549" xr:uid="{00000000-0005-0000-0000-00006F0E0000}"/>
    <cellStyle name="Moeda 3 2 2 5 3" xfId="6245" xr:uid="{00000000-0005-0000-0000-0000700E0000}"/>
    <cellStyle name="Moeda 3 2 2 5 3 2" xfId="19589" xr:uid="{00000000-0005-0000-0000-0000710E0000}"/>
    <cellStyle name="Moeda 3 2 2 5 4" xfId="8909" xr:uid="{00000000-0005-0000-0000-0000720E0000}"/>
    <cellStyle name="Moeda 3 2 2 5 4 2" xfId="22253" xr:uid="{00000000-0005-0000-0000-0000730E0000}"/>
    <cellStyle name="Moeda 3 2 2 5 5" xfId="14261" xr:uid="{00000000-0005-0000-0000-0000740E0000}"/>
    <cellStyle name="Moeda 3 2 2 5 6" xfId="11573" xr:uid="{00000000-0005-0000-0000-0000750E0000}"/>
    <cellStyle name="Moeda 3 2 2 5 7" xfId="25181" xr:uid="{00000000-0005-0000-0000-0000760E0000}"/>
    <cellStyle name="Moeda 3 2 2 6" xfId="1709" xr:uid="{00000000-0005-0000-0000-0000770E0000}"/>
    <cellStyle name="Moeda 3 2 2 6 2" xfId="4373" xr:uid="{00000000-0005-0000-0000-0000780E0000}"/>
    <cellStyle name="Moeda 3 2 2 6 2 2" xfId="17717" xr:uid="{00000000-0005-0000-0000-0000790E0000}"/>
    <cellStyle name="Moeda 3 2 2 6 3" xfId="7037" xr:uid="{00000000-0005-0000-0000-00007A0E0000}"/>
    <cellStyle name="Moeda 3 2 2 6 3 2" xfId="20381" xr:uid="{00000000-0005-0000-0000-00007B0E0000}"/>
    <cellStyle name="Moeda 3 2 2 6 4" xfId="9701" xr:uid="{00000000-0005-0000-0000-00007C0E0000}"/>
    <cellStyle name="Moeda 3 2 2 6 4 2" xfId="23045" xr:uid="{00000000-0005-0000-0000-00007D0E0000}"/>
    <cellStyle name="Moeda 3 2 2 6 5" xfId="15053" xr:uid="{00000000-0005-0000-0000-00007E0E0000}"/>
    <cellStyle name="Moeda 3 2 2 6 6" xfId="12365" xr:uid="{00000000-0005-0000-0000-00007F0E0000}"/>
    <cellStyle name="Moeda 3 2 2 6 7" xfId="25541" xr:uid="{00000000-0005-0000-0000-0000800E0000}"/>
    <cellStyle name="Moeda 3 2 2 7" xfId="2525" xr:uid="{00000000-0005-0000-0000-0000810E0000}"/>
    <cellStyle name="Moeda 3 2 2 7 2" xfId="5189" xr:uid="{00000000-0005-0000-0000-0000820E0000}"/>
    <cellStyle name="Moeda 3 2 2 7 2 2" xfId="18533" xr:uid="{00000000-0005-0000-0000-0000830E0000}"/>
    <cellStyle name="Moeda 3 2 2 7 3" xfId="7853" xr:uid="{00000000-0005-0000-0000-0000840E0000}"/>
    <cellStyle name="Moeda 3 2 2 7 3 2" xfId="21197" xr:uid="{00000000-0005-0000-0000-0000850E0000}"/>
    <cellStyle name="Moeda 3 2 2 7 4" xfId="10517" xr:uid="{00000000-0005-0000-0000-0000860E0000}"/>
    <cellStyle name="Moeda 3 2 2 7 4 2" xfId="23861" xr:uid="{00000000-0005-0000-0000-0000870E0000}"/>
    <cellStyle name="Moeda 3 2 2 7 5" xfId="15869" xr:uid="{00000000-0005-0000-0000-0000880E0000}"/>
    <cellStyle name="Moeda 3 2 2 7 6" xfId="13181" xr:uid="{00000000-0005-0000-0000-0000890E0000}"/>
    <cellStyle name="Moeda 3 2 2 8" xfId="2789" xr:uid="{00000000-0005-0000-0000-00008A0E0000}"/>
    <cellStyle name="Moeda 3 2 2 8 2" xfId="16133" xr:uid="{00000000-0005-0000-0000-00008B0E0000}"/>
    <cellStyle name="Moeda 3 2 2 9" xfId="5453" xr:uid="{00000000-0005-0000-0000-00008C0E0000}"/>
    <cellStyle name="Moeda 3 2 2 9 2" xfId="18797" xr:uid="{00000000-0005-0000-0000-00008D0E0000}"/>
    <cellStyle name="Moeda 3 2 3" xfId="245" xr:uid="{00000000-0005-0000-0000-00008E0E0000}"/>
    <cellStyle name="Moeda 3 2 3 10" xfId="13589" xr:uid="{00000000-0005-0000-0000-00008F0E0000}"/>
    <cellStyle name="Moeda 3 2 3 11" xfId="10901" xr:uid="{00000000-0005-0000-0000-0000900E0000}"/>
    <cellStyle name="Moeda 3 2 3 12" xfId="24293" xr:uid="{00000000-0005-0000-0000-0000910E0000}"/>
    <cellStyle name="Moeda 3 2 3 2" xfId="509" xr:uid="{00000000-0005-0000-0000-0000920E0000}"/>
    <cellStyle name="Moeda 3 2 3 2 2" xfId="1301" xr:uid="{00000000-0005-0000-0000-0000930E0000}"/>
    <cellStyle name="Moeda 3 2 3 2 2 2" xfId="3965" xr:uid="{00000000-0005-0000-0000-0000940E0000}"/>
    <cellStyle name="Moeda 3 2 3 2 2 2 2" xfId="17309" xr:uid="{00000000-0005-0000-0000-0000950E0000}"/>
    <cellStyle name="Moeda 3 2 3 2 2 3" xfId="6629" xr:uid="{00000000-0005-0000-0000-0000960E0000}"/>
    <cellStyle name="Moeda 3 2 3 2 2 3 2" xfId="19973" xr:uid="{00000000-0005-0000-0000-0000970E0000}"/>
    <cellStyle name="Moeda 3 2 3 2 2 4" xfId="9293" xr:uid="{00000000-0005-0000-0000-0000980E0000}"/>
    <cellStyle name="Moeda 3 2 3 2 2 4 2" xfId="22637" xr:uid="{00000000-0005-0000-0000-0000990E0000}"/>
    <cellStyle name="Moeda 3 2 3 2 2 5" xfId="14645" xr:uid="{00000000-0005-0000-0000-00009A0E0000}"/>
    <cellStyle name="Moeda 3 2 3 2 2 6" xfId="11957" xr:uid="{00000000-0005-0000-0000-00009B0E0000}"/>
    <cellStyle name="Moeda 3 2 3 2 2 7" xfId="26357" xr:uid="{00000000-0005-0000-0000-00009C0E0000}"/>
    <cellStyle name="Moeda 3 2 3 2 3" xfId="2093" xr:uid="{00000000-0005-0000-0000-00009D0E0000}"/>
    <cellStyle name="Moeda 3 2 3 2 3 2" xfId="4757" xr:uid="{00000000-0005-0000-0000-00009E0E0000}"/>
    <cellStyle name="Moeda 3 2 3 2 3 2 2" xfId="18101" xr:uid="{00000000-0005-0000-0000-00009F0E0000}"/>
    <cellStyle name="Moeda 3 2 3 2 3 3" xfId="7421" xr:uid="{00000000-0005-0000-0000-0000A00E0000}"/>
    <cellStyle name="Moeda 3 2 3 2 3 3 2" xfId="20765" xr:uid="{00000000-0005-0000-0000-0000A10E0000}"/>
    <cellStyle name="Moeda 3 2 3 2 3 4" xfId="10085" xr:uid="{00000000-0005-0000-0000-0000A20E0000}"/>
    <cellStyle name="Moeda 3 2 3 2 3 4 2" xfId="23429" xr:uid="{00000000-0005-0000-0000-0000A30E0000}"/>
    <cellStyle name="Moeda 3 2 3 2 3 5" xfId="15437" xr:uid="{00000000-0005-0000-0000-0000A40E0000}"/>
    <cellStyle name="Moeda 3 2 3 2 3 6" xfId="12749" xr:uid="{00000000-0005-0000-0000-0000A50E0000}"/>
    <cellStyle name="Moeda 3 2 3 2 4" xfId="3173" xr:uid="{00000000-0005-0000-0000-0000A60E0000}"/>
    <cellStyle name="Moeda 3 2 3 2 4 2" xfId="16517" xr:uid="{00000000-0005-0000-0000-0000A70E0000}"/>
    <cellStyle name="Moeda 3 2 3 2 5" xfId="5837" xr:uid="{00000000-0005-0000-0000-0000A80E0000}"/>
    <cellStyle name="Moeda 3 2 3 2 5 2" xfId="19181" xr:uid="{00000000-0005-0000-0000-0000A90E0000}"/>
    <cellStyle name="Moeda 3 2 3 2 6" xfId="8501" xr:uid="{00000000-0005-0000-0000-0000AA0E0000}"/>
    <cellStyle name="Moeda 3 2 3 2 6 2" xfId="21845" xr:uid="{00000000-0005-0000-0000-0000AB0E0000}"/>
    <cellStyle name="Moeda 3 2 3 2 7" xfId="13853" xr:uid="{00000000-0005-0000-0000-0000AC0E0000}"/>
    <cellStyle name="Moeda 3 2 3 2 8" xfId="11165" xr:uid="{00000000-0005-0000-0000-0000AD0E0000}"/>
    <cellStyle name="Moeda 3 2 3 2 9" xfId="24989" xr:uid="{00000000-0005-0000-0000-0000AE0E0000}"/>
    <cellStyle name="Moeda 3 2 3 3" xfId="677" xr:uid="{00000000-0005-0000-0000-0000AF0E0000}"/>
    <cellStyle name="Moeda 3 2 3 3 2" xfId="1469" xr:uid="{00000000-0005-0000-0000-0000B00E0000}"/>
    <cellStyle name="Moeda 3 2 3 3 2 2" xfId="4133" xr:uid="{00000000-0005-0000-0000-0000B10E0000}"/>
    <cellStyle name="Moeda 3 2 3 3 2 2 2" xfId="17477" xr:uid="{00000000-0005-0000-0000-0000B20E0000}"/>
    <cellStyle name="Moeda 3 2 3 3 2 3" xfId="6797" xr:uid="{00000000-0005-0000-0000-0000B30E0000}"/>
    <cellStyle name="Moeda 3 2 3 3 2 3 2" xfId="20141" xr:uid="{00000000-0005-0000-0000-0000B40E0000}"/>
    <cellStyle name="Moeda 3 2 3 3 2 4" xfId="9461" xr:uid="{00000000-0005-0000-0000-0000B50E0000}"/>
    <cellStyle name="Moeda 3 2 3 3 2 4 2" xfId="22805" xr:uid="{00000000-0005-0000-0000-0000B60E0000}"/>
    <cellStyle name="Moeda 3 2 3 3 2 5" xfId="14813" xr:uid="{00000000-0005-0000-0000-0000B70E0000}"/>
    <cellStyle name="Moeda 3 2 3 3 2 6" xfId="12125" xr:uid="{00000000-0005-0000-0000-0000B80E0000}"/>
    <cellStyle name="Moeda 3 2 3 3 2 7" xfId="26021" xr:uid="{00000000-0005-0000-0000-0000B90E0000}"/>
    <cellStyle name="Moeda 3 2 3 3 3" xfId="2261" xr:uid="{00000000-0005-0000-0000-0000BA0E0000}"/>
    <cellStyle name="Moeda 3 2 3 3 3 2" xfId="4925" xr:uid="{00000000-0005-0000-0000-0000BB0E0000}"/>
    <cellStyle name="Moeda 3 2 3 3 3 2 2" xfId="18269" xr:uid="{00000000-0005-0000-0000-0000BC0E0000}"/>
    <cellStyle name="Moeda 3 2 3 3 3 3" xfId="7589" xr:uid="{00000000-0005-0000-0000-0000BD0E0000}"/>
    <cellStyle name="Moeda 3 2 3 3 3 3 2" xfId="20933" xr:uid="{00000000-0005-0000-0000-0000BE0E0000}"/>
    <cellStyle name="Moeda 3 2 3 3 3 4" xfId="10253" xr:uid="{00000000-0005-0000-0000-0000BF0E0000}"/>
    <cellStyle name="Moeda 3 2 3 3 3 4 2" xfId="23597" xr:uid="{00000000-0005-0000-0000-0000C00E0000}"/>
    <cellStyle name="Moeda 3 2 3 3 3 5" xfId="15605" xr:uid="{00000000-0005-0000-0000-0000C10E0000}"/>
    <cellStyle name="Moeda 3 2 3 3 3 6" xfId="12917" xr:uid="{00000000-0005-0000-0000-0000C20E0000}"/>
    <cellStyle name="Moeda 3 2 3 3 4" xfId="3341" xr:uid="{00000000-0005-0000-0000-0000C30E0000}"/>
    <cellStyle name="Moeda 3 2 3 3 4 2" xfId="16685" xr:uid="{00000000-0005-0000-0000-0000C40E0000}"/>
    <cellStyle name="Moeda 3 2 3 3 5" xfId="6005" xr:uid="{00000000-0005-0000-0000-0000C50E0000}"/>
    <cellStyle name="Moeda 3 2 3 3 5 2" xfId="19349" xr:uid="{00000000-0005-0000-0000-0000C60E0000}"/>
    <cellStyle name="Moeda 3 2 3 3 6" xfId="8669" xr:uid="{00000000-0005-0000-0000-0000C70E0000}"/>
    <cellStyle name="Moeda 3 2 3 3 6 2" xfId="22013" xr:uid="{00000000-0005-0000-0000-0000C80E0000}"/>
    <cellStyle name="Moeda 3 2 3 3 7" xfId="14021" xr:uid="{00000000-0005-0000-0000-0000C90E0000}"/>
    <cellStyle name="Moeda 3 2 3 3 8" xfId="11333" xr:uid="{00000000-0005-0000-0000-0000CA0E0000}"/>
    <cellStyle name="Moeda 3 2 3 3 9" xfId="24653" xr:uid="{00000000-0005-0000-0000-0000CB0E0000}"/>
    <cellStyle name="Moeda 3 2 3 4" xfId="1037" xr:uid="{00000000-0005-0000-0000-0000CC0E0000}"/>
    <cellStyle name="Moeda 3 2 3 4 2" xfId="3701" xr:uid="{00000000-0005-0000-0000-0000CD0E0000}"/>
    <cellStyle name="Moeda 3 2 3 4 2 2" xfId="17045" xr:uid="{00000000-0005-0000-0000-0000CE0E0000}"/>
    <cellStyle name="Moeda 3 2 3 4 2 3" xfId="26669" xr:uid="{00000000-0005-0000-0000-0000CF0E0000}"/>
    <cellStyle name="Moeda 3 2 3 4 3" xfId="6365" xr:uid="{00000000-0005-0000-0000-0000D00E0000}"/>
    <cellStyle name="Moeda 3 2 3 4 3 2" xfId="19709" xr:uid="{00000000-0005-0000-0000-0000D10E0000}"/>
    <cellStyle name="Moeda 3 2 3 4 4" xfId="9029" xr:uid="{00000000-0005-0000-0000-0000D20E0000}"/>
    <cellStyle name="Moeda 3 2 3 4 4 2" xfId="22373" xr:uid="{00000000-0005-0000-0000-0000D30E0000}"/>
    <cellStyle name="Moeda 3 2 3 4 5" xfId="14381" xr:uid="{00000000-0005-0000-0000-0000D40E0000}"/>
    <cellStyle name="Moeda 3 2 3 4 6" xfId="11693" xr:uid="{00000000-0005-0000-0000-0000D50E0000}"/>
    <cellStyle name="Moeda 3 2 3 4 7" xfId="25301" xr:uid="{00000000-0005-0000-0000-0000D60E0000}"/>
    <cellStyle name="Moeda 3 2 3 5" xfId="1829" xr:uid="{00000000-0005-0000-0000-0000D70E0000}"/>
    <cellStyle name="Moeda 3 2 3 5 2" xfId="4493" xr:uid="{00000000-0005-0000-0000-0000D80E0000}"/>
    <cellStyle name="Moeda 3 2 3 5 2 2" xfId="17837" xr:uid="{00000000-0005-0000-0000-0000D90E0000}"/>
    <cellStyle name="Moeda 3 2 3 5 3" xfId="7157" xr:uid="{00000000-0005-0000-0000-0000DA0E0000}"/>
    <cellStyle name="Moeda 3 2 3 5 3 2" xfId="20501" xr:uid="{00000000-0005-0000-0000-0000DB0E0000}"/>
    <cellStyle name="Moeda 3 2 3 5 4" xfId="9821" xr:uid="{00000000-0005-0000-0000-0000DC0E0000}"/>
    <cellStyle name="Moeda 3 2 3 5 4 2" xfId="23165" xr:uid="{00000000-0005-0000-0000-0000DD0E0000}"/>
    <cellStyle name="Moeda 3 2 3 5 5" xfId="15173" xr:uid="{00000000-0005-0000-0000-0000DE0E0000}"/>
    <cellStyle name="Moeda 3 2 3 5 6" xfId="12485" xr:uid="{00000000-0005-0000-0000-0000DF0E0000}"/>
    <cellStyle name="Moeda 3 2 3 5 7" xfId="25661" xr:uid="{00000000-0005-0000-0000-0000E00E0000}"/>
    <cellStyle name="Moeda 3 2 3 6" xfId="2645" xr:uid="{00000000-0005-0000-0000-0000E10E0000}"/>
    <cellStyle name="Moeda 3 2 3 6 2" xfId="5309" xr:uid="{00000000-0005-0000-0000-0000E20E0000}"/>
    <cellStyle name="Moeda 3 2 3 6 2 2" xfId="18653" xr:uid="{00000000-0005-0000-0000-0000E30E0000}"/>
    <cellStyle name="Moeda 3 2 3 6 3" xfId="7973" xr:uid="{00000000-0005-0000-0000-0000E40E0000}"/>
    <cellStyle name="Moeda 3 2 3 6 3 2" xfId="21317" xr:uid="{00000000-0005-0000-0000-0000E50E0000}"/>
    <cellStyle name="Moeda 3 2 3 6 4" xfId="10637" xr:uid="{00000000-0005-0000-0000-0000E60E0000}"/>
    <cellStyle name="Moeda 3 2 3 6 4 2" xfId="23981" xr:uid="{00000000-0005-0000-0000-0000E70E0000}"/>
    <cellStyle name="Moeda 3 2 3 6 5" xfId="15989" xr:uid="{00000000-0005-0000-0000-0000E80E0000}"/>
    <cellStyle name="Moeda 3 2 3 6 6" xfId="13301" xr:uid="{00000000-0005-0000-0000-0000E90E0000}"/>
    <cellStyle name="Moeda 3 2 3 7" xfId="2909" xr:uid="{00000000-0005-0000-0000-0000EA0E0000}"/>
    <cellStyle name="Moeda 3 2 3 7 2" xfId="16253" xr:uid="{00000000-0005-0000-0000-0000EB0E0000}"/>
    <cellStyle name="Moeda 3 2 3 8" xfId="5573" xr:uid="{00000000-0005-0000-0000-0000EC0E0000}"/>
    <cellStyle name="Moeda 3 2 3 8 2" xfId="18917" xr:uid="{00000000-0005-0000-0000-0000ED0E0000}"/>
    <cellStyle name="Moeda 3 2 3 9" xfId="8237" xr:uid="{00000000-0005-0000-0000-0000EE0E0000}"/>
    <cellStyle name="Moeda 3 2 3 9 2" xfId="21581" xr:uid="{00000000-0005-0000-0000-0000EF0E0000}"/>
    <cellStyle name="Moeda 3 2 4" xfId="197" xr:uid="{00000000-0005-0000-0000-0000F00E0000}"/>
    <cellStyle name="Moeda 3 2 4 10" xfId="10853" xr:uid="{00000000-0005-0000-0000-0000F10E0000}"/>
    <cellStyle name="Moeda 3 2 4 11" xfId="24245" xr:uid="{00000000-0005-0000-0000-0000F20E0000}"/>
    <cellStyle name="Moeda 3 2 4 2" xfId="461" xr:uid="{00000000-0005-0000-0000-0000F30E0000}"/>
    <cellStyle name="Moeda 3 2 4 2 2" xfId="1253" xr:uid="{00000000-0005-0000-0000-0000F40E0000}"/>
    <cellStyle name="Moeda 3 2 4 2 2 2" xfId="3917" xr:uid="{00000000-0005-0000-0000-0000F50E0000}"/>
    <cellStyle name="Moeda 3 2 4 2 2 2 2" xfId="17261" xr:uid="{00000000-0005-0000-0000-0000F60E0000}"/>
    <cellStyle name="Moeda 3 2 4 2 2 3" xfId="6581" xr:uid="{00000000-0005-0000-0000-0000F70E0000}"/>
    <cellStyle name="Moeda 3 2 4 2 2 3 2" xfId="19925" xr:uid="{00000000-0005-0000-0000-0000F80E0000}"/>
    <cellStyle name="Moeda 3 2 4 2 2 4" xfId="9245" xr:uid="{00000000-0005-0000-0000-0000F90E0000}"/>
    <cellStyle name="Moeda 3 2 4 2 2 4 2" xfId="22589" xr:uid="{00000000-0005-0000-0000-0000FA0E0000}"/>
    <cellStyle name="Moeda 3 2 4 2 2 5" xfId="14597" xr:uid="{00000000-0005-0000-0000-0000FB0E0000}"/>
    <cellStyle name="Moeda 3 2 4 2 2 6" xfId="11909" xr:uid="{00000000-0005-0000-0000-0000FC0E0000}"/>
    <cellStyle name="Moeda 3 2 4 2 2 7" xfId="26309" xr:uid="{00000000-0005-0000-0000-0000FD0E0000}"/>
    <cellStyle name="Moeda 3 2 4 2 3" xfId="2045" xr:uid="{00000000-0005-0000-0000-0000FE0E0000}"/>
    <cellStyle name="Moeda 3 2 4 2 3 2" xfId="4709" xr:uid="{00000000-0005-0000-0000-0000FF0E0000}"/>
    <cellStyle name="Moeda 3 2 4 2 3 2 2" xfId="18053" xr:uid="{00000000-0005-0000-0000-0000000F0000}"/>
    <cellStyle name="Moeda 3 2 4 2 3 3" xfId="7373" xr:uid="{00000000-0005-0000-0000-0000010F0000}"/>
    <cellStyle name="Moeda 3 2 4 2 3 3 2" xfId="20717" xr:uid="{00000000-0005-0000-0000-0000020F0000}"/>
    <cellStyle name="Moeda 3 2 4 2 3 4" xfId="10037" xr:uid="{00000000-0005-0000-0000-0000030F0000}"/>
    <cellStyle name="Moeda 3 2 4 2 3 4 2" xfId="23381" xr:uid="{00000000-0005-0000-0000-0000040F0000}"/>
    <cellStyle name="Moeda 3 2 4 2 3 5" xfId="15389" xr:uid="{00000000-0005-0000-0000-0000050F0000}"/>
    <cellStyle name="Moeda 3 2 4 2 3 6" xfId="12701" xr:uid="{00000000-0005-0000-0000-0000060F0000}"/>
    <cellStyle name="Moeda 3 2 4 2 4" xfId="3125" xr:uid="{00000000-0005-0000-0000-0000070F0000}"/>
    <cellStyle name="Moeda 3 2 4 2 4 2" xfId="16469" xr:uid="{00000000-0005-0000-0000-0000080F0000}"/>
    <cellStyle name="Moeda 3 2 4 2 5" xfId="5789" xr:uid="{00000000-0005-0000-0000-0000090F0000}"/>
    <cellStyle name="Moeda 3 2 4 2 5 2" xfId="19133" xr:uid="{00000000-0005-0000-0000-00000A0F0000}"/>
    <cellStyle name="Moeda 3 2 4 2 6" xfId="8453" xr:uid="{00000000-0005-0000-0000-00000B0F0000}"/>
    <cellStyle name="Moeda 3 2 4 2 6 2" xfId="21797" xr:uid="{00000000-0005-0000-0000-00000C0F0000}"/>
    <cellStyle name="Moeda 3 2 4 2 7" xfId="13805" xr:uid="{00000000-0005-0000-0000-00000D0F0000}"/>
    <cellStyle name="Moeda 3 2 4 2 8" xfId="11117" xr:uid="{00000000-0005-0000-0000-00000E0F0000}"/>
    <cellStyle name="Moeda 3 2 4 2 9" xfId="24941" xr:uid="{00000000-0005-0000-0000-00000F0F0000}"/>
    <cellStyle name="Moeda 3 2 4 3" xfId="989" xr:uid="{00000000-0005-0000-0000-0000100F0000}"/>
    <cellStyle name="Moeda 3 2 4 3 2" xfId="3653" xr:uid="{00000000-0005-0000-0000-0000110F0000}"/>
    <cellStyle name="Moeda 3 2 4 3 2 2" xfId="16997" xr:uid="{00000000-0005-0000-0000-0000120F0000}"/>
    <cellStyle name="Moeda 3 2 4 3 2 3" xfId="25973" xr:uid="{00000000-0005-0000-0000-0000130F0000}"/>
    <cellStyle name="Moeda 3 2 4 3 3" xfId="6317" xr:uid="{00000000-0005-0000-0000-0000140F0000}"/>
    <cellStyle name="Moeda 3 2 4 3 3 2" xfId="19661" xr:uid="{00000000-0005-0000-0000-0000150F0000}"/>
    <cellStyle name="Moeda 3 2 4 3 4" xfId="8981" xr:uid="{00000000-0005-0000-0000-0000160F0000}"/>
    <cellStyle name="Moeda 3 2 4 3 4 2" xfId="22325" xr:uid="{00000000-0005-0000-0000-0000170F0000}"/>
    <cellStyle name="Moeda 3 2 4 3 5" xfId="14333" xr:uid="{00000000-0005-0000-0000-0000180F0000}"/>
    <cellStyle name="Moeda 3 2 4 3 6" xfId="11645" xr:uid="{00000000-0005-0000-0000-0000190F0000}"/>
    <cellStyle name="Moeda 3 2 4 3 7" xfId="24605" xr:uid="{00000000-0005-0000-0000-00001A0F0000}"/>
    <cellStyle name="Moeda 3 2 4 4" xfId="1781" xr:uid="{00000000-0005-0000-0000-00001B0F0000}"/>
    <cellStyle name="Moeda 3 2 4 4 2" xfId="4445" xr:uid="{00000000-0005-0000-0000-00001C0F0000}"/>
    <cellStyle name="Moeda 3 2 4 4 2 2" xfId="17789" xr:uid="{00000000-0005-0000-0000-00001D0F0000}"/>
    <cellStyle name="Moeda 3 2 4 4 2 3" xfId="26621" xr:uid="{00000000-0005-0000-0000-00001E0F0000}"/>
    <cellStyle name="Moeda 3 2 4 4 3" xfId="7109" xr:uid="{00000000-0005-0000-0000-00001F0F0000}"/>
    <cellStyle name="Moeda 3 2 4 4 3 2" xfId="20453" xr:uid="{00000000-0005-0000-0000-0000200F0000}"/>
    <cellStyle name="Moeda 3 2 4 4 4" xfId="9773" xr:uid="{00000000-0005-0000-0000-0000210F0000}"/>
    <cellStyle name="Moeda 3 2 4 4 4 2" xfId="23117" xr:uid="{00000000-0005-0000-0000-0000220F0000}"/>
    <cellStyle name="Moeda 3 2 4 4 5" xfId="15125" xr:uid="{00000000-0005-0000-0000-0000230F0000}"/>
    <cellStyle name="Moeda 3 2 4 4 6" xfId="12437" xr:uid="{00000000-0005-0000-0000-0000240F0000}"/>
    <cellStyle name="Moeda 3 2 4 4 7" xfId="25253" xr:uid="{00000000-0005-0000-0000-0000250F0000}"/>
    <cellStyle name="Moeda 3 2 4 5" xfId="2597" xr:uid="{00000000-0005-0000-0000-0000260F0000}"/>
    <cellStyle name="Moeda 3 2 4 5 2" xfId="5261" xr:uid="{00000000-0005-0000-0000-0000270F0000}"/>
    <cellStyle name="Moeda 3 2 4 5 2 2" xfId="18605" xr:uid="{00000000-0005-0000-0000-0000280F0000}"/>
    <cellStyle name="Moeda 3 2 4 5 3" xfId="7925" xr:uid="{00000000-0005-0000-0000-0000290F0000}"/>
    <cellStyle name="Moeda 3 2 4 5 3 2" xfId="21269" xr:uid="{00000000-0005-0000-0000-00002A0F0000}"/>
    <cellStyle name="Moeda 3 2 4 5 4" xfId="10589" xr:uid="{00000000-0005-0000-0000-00002B0F0000}"/>
    <cellStyle name="Moeda 3 2 4 5 4 2" xfId="23933" xr:uid="{00000000-0005-0000-0000-00002C0F0000}"/>
    <cellStyle name="Moeda 3 2 4 5 5" xfId="15941" xr:uid="{00000000-0005-0000-0000-00002D0F0000}"/>
    <cellStyle name="Moeda 3 2 4 5 6" xfId="13253" xr:uid="{00000000-0005-0000-0000-00002E0F0000}"/>
    <cellStyle name="Moeda 3 2 4 5 7" xfId="25613" xr:uid="{00000000-0005-0000-0000-00002F0F0000}"/>
    <cellStyle name="Moeda 3 2 4 6" xfId="2861" xr:uid="{00000000-0005-0000-0000-0000300F0000}"/>
    <cellStyle name="Moeda 3 2 4 6 2" xfId="16205" xr:uid="{00000000-0005-0000-0000-0000310F0000}"/>
    <cellStyle name="Moeda 3 2 4 7" xfId="5525" xr:uid="{00000000-0005-0000-0000-0000320F0000}"/>
    <cellStyle name="Moeda 3 2 4 7 2" xfId="18869" xr:uid="{00000000-0005-0000-0000-0000330F0000}"/>
    <cellStyle name="Moeda 3 2 4 8" xfId="8189" xr:uid="{00000000-0005-0000-0000-0000340F0000}"/>
    <cellStyle name="Moeda 3 2 4 8 2" xfId="21533" xr:uid="{00000000-0005-0000-0000-0000350F0000}"/>
    <cellStyle name="Moeda 3 2 4 9" xfId="13541" xr:uid="{00000000-0005-0000-0000-0000360F0000}"/>
    <cellStyle name="Moeda 3 2 5" xfId="341" xr:uid="{00000000-0005-0000-0000-0000370F0000}"/>
    <cellStyle name="Moeda 3 2 5 2" xfId="1133" xr:uid="{00000000-0005-0000-0000-0000380F0000}"/>
    <cellStyle name="Moeda 3 2 5 2 2" xfId="3797" xr:uid="{00000000-0005-0000-0000-0000390F0000}"/>
    <cellStyle name="Moeda 3 2 5 2 2 2" xfId="17141" xr:uid="{00000000-0005-0000-0000-00003A0F0000}"/>
    <cellStyle name="Moeda 3 2 5 2 2 3" xfId="26453" xr:uid="{00000000-0005-0000-0000-00003B0F0000}"/>
    <cellStyle name="Moeda 3 2 5 2 3" xfId="6461" xr:uid="{00000000-0005-0000-0000-00003C0F0000}"/>
    <cellStyle name="Moeda 3 2 5 2 3 2" xfId="19805" xr:uid="{00000000-0005-0000-0000-00003D0F0000}"/>
    <cellStyle name="Moeda 3 2 5 2 4" xfId="9125" xr:uid="{00000000-0005-0000-0000-00003E0F0000}"/>
    <cellStyle name="Moeda 3 2 5 2 4 2" xfId="22469" xr:uid="{00000000-0005-0000-0000-00003F0F0000}"/>
    <cellStyle name="Moeda 3 2 5 2 5" xfId="14477" xr:uid="{00000000-0005-0000-0000-0000400F0000}"/>
    <cellStyle name="Moeda 3 2 5 2 6" xfId="11789" xr:uid="{00000000-0005-0000-0000-0000410F0000}"/>
    <cellStyle name="Moeda 3 2 5 2 7" xfId="25085" xr:uid="{00000000-0005-0000-0000-0000420F0000}"/>
    <cellStyle name="Moeda 3 2 5 3" xfId="1925" xr:uid="{00000000-0005-0000-0000-0000430F0000}"/>
    <cellStyle name="Moeda 3 2 5 3 2" xfId="4589" xr:uid="{00000000-0005-0000-0000-0000440F0000}"/>
    <cellStyle name="Moeda 3 2 5 3 2 2" xfId="17933" xr:uid="{00000000-0005-0000-0000-0000450F0000}"/>
    <cellStyle name="Moeda 3 2 5 3 2 3" xfId="26117" xr:uid="{00000000-0005-0000-0000-0000460F0000}"/>
    <cellStyle name="Moeda 3 2 5 3 3" xfId="7253" xr:uid="{00000000-0005-0000-0000-0000470F0000}"/>
    <cellStyle name="Moeda 3 2 5 3 3 2" xfId="20597" xr:uid="{00000000-0005-0000-0000-0000480F0000}"/>
    <cellStyle name="Moeda 3 2 5 3 4" xfId="9917" xr:uid="{00000000-0005-0000-0000-0000490F0000}"/>
    <cellStyle name="Moeda 3 2 5 3 4 2" xfId="23261" xr:uid="{00000000-0005-0000-0000-00004A0F0000}"/>
    <cellStyle name="Moeda 3 2 5 3 5" xfId="15269" xr:uid="{00000000-0005-0000-0000-00004B0F0000}"/>
    <cellStyle name="Moeda 3 2 5 3 6" xfId="12581" xr:uid="{00000000-0005-0000-0000-00004C0F0000}"/>
    <cellStyle name="Moeda 3 2 5 3 7" xfId="24749" xr:uid="{00000000-0005-0000-0000-00004D0F0000}"/>
    <cellStyle name="Moeda 3 2 5 4" xfId="3005" xr:uid="{00000000-0005-0000-0000-00004E0F0000}"/>
    <cellStyle name="Moeda 3 2 5 4 2" xfId="16349" xr:uid="{00000000-0005-0000-0000-00004F0F0000}"/>
    <cellStyle name="Moeda 3 2 5 4 2 2" xfId="26765" xr:uid="{00000000-0005-0000-0000-0000500F0000}"/>
    <cellStyle name="Moeda 3 2 5 4 3" xfId="25397" xr:uid="{00000000-0005-0000-0000-0000510F0000}"/>
    <cellStyle name="Moeda 3 2 5 5" xfId="5669" xr:uid="{00000000-0005-0000-0000-0000520F0000}"/>
    <cellStyle name="Moeda 3 2 5 5 2" xfId="19013" xr:uid="{00000000-0005-0000-0000-0000530F0000}"/>
    <cellStyle name="Moeda 3 2 5 5 3" xfId="25757" xr:uid="{00000000-0005-0000-0000-0000540F0000}"/>
    <cellStyle name="Moeda 3 2 5 6" xfId="8333" xr:uid="{00000000-0005-0000-0000-0000550F0000}"/>
    <cellStyle name="Moeda 3 2 5 6 2" xfId="21677" xr:uid="{00000000-0005-0000-0000-0000560F0000}"/>
    <cellStyle name="Moeda 3 2 5 7" xfId="13685" xr:uid="{00000000-0005-0000-0000-0000570F0000}"/>
    <cellStyle name="Moeda 3 2 5 8" xfId="10997" xr:uid="{00000000-0005-0000-0000-0000580F0000}"/>
    <cellStyle name="Moeda 3 2 5 9" xfId="24389" xr:uid="{00000000-0005-0000-0000-0000590F0000}"/>
    <cellStyle name="Moeda 3 2 6" xfId="605" xr:uid="{00000000-0005-0000-0000-00005A0F0000}"/>
    <cellStyle name="Moeda 3 2 6 2" xfId="1397" xr:uid="{00000000-0005-0000-0000-00005B0F0000}"/>
    <cellStyle name="Moeda 3 2 6 2 2" xfId="4061" xr:uid="{00000000-0005-0000-0000-00005C0F0000}"/>
    <cellStyle name="Moeda 3 2 6 2 2 2" xfId="17405" xr:uid="{00000000-0005-0000-0000-00005D0F0000}"/>
    <cellStyle name="Moeda 3 2 6 2 3" xfId="6725" xr:uid="{00000000-0005-0000-0000-00005E0F0000}"/>
    <cellStyle name="Moeda 3 2 6 2 3 2" xfId="20069" xr:uid="{00000000-0005-0000-0000-00005F0F0000}"/>
    <cellStyle name="Moeda 3 2 6 2 4" xfId="9389" xr:uid="{00000000-0005-0000-0000-0000600F0000}"/>
    <cellStyle name="Moeda 3 2 6 2 4 2" xfId="22733" xr:uid="{00000000-0005-0000-0000-0000610F0000}"/>
    <cellStyle name="Moeda 3 2 6 2 5" xfId="14741" xr:uid="{00000000-0005-0000-0000-0000620F0000}"/>
    <cellStyle name="Moeda 3 2 6 2 6" xfId="12053" xr:uid="{00000000-0005-0000-0000-0000630F0000}"/>
    <cellStyle name="Moeda 3 2 6 2 7" xfId="26189" xr:uid="{00000000-0005-0000-0000-0000640F0000}"/>
    <cellStyle name="Moeda 3 2 6 3" xfId="2189" xr:uid="{00000000-0005-0000-0000-0000650F0000}"/>
    <cellStyle name="Moeda 3 2 6 3 2" xfId="4853" xr:uid="{00000000-0005-0000-0000-0000660F0000}"/>
    <cellStyle name="Moeda 3 2 6 3 2 2" xfId="18197" xr:uid="{00000000-0005-0000-0000-0000670F0000}"/>
    <cellStyle name="Moeda 3 2 6 3 3" xfId="7517" xr:uid="{00000000-0005-0000-0000-0000680F0000}"/>
    <cellStyle name="Moeda 3 2 6 3 3 2" xfId="20861" xr:uid="{00000000-0005-0000-0000-0000690F0000}"/>
    <cellStyle name="Moeda 3 2 6 3 4" xfId="10181" xr:uid="{00000000-0005-0000-0000-00006A0F0000}"/>
    <cellStyle name="Moeda 3 2 6 3 4 2" xfId="23525" xr:uid="{00000000-0005-0000-0000-00006B0F0000}"/>
    <cellStyle name="Moeda 3 2 6 3 5" xfId="15533" xr:uid="{00000000-0005-0000-0000-00006C0F0000}"/>
    <cellStyle name="Moeda 3 2 6 3 6" xfId="12845" xr:uid="{00000000-0005-0000-0000-00006D0F0000}"/>
    <cellStyle name="Moeda 3 2 6 4" xfId="3269" xr:uid="{00000000-0005-0000-0000-00006E0F0000}"/>
    <cellStyle name="Moeda 3 2 6 4 2" xfId="16613" xr:uid="{00000000-0005-0000-0000-00006F0F0000}"/>
    <cellStyle name="Moeda 3 2 6 5" xfId="5933" xr:uid="{00000000-0005-0000-0000-0000700F0000}"/>
    <cellStyle name="Moeda 3 2 6 5 2" xfId="19277" xr:uid="{00000000-0005-0000-0000-0000710F0000}"/>
    <cellStyle name="Moeda 3 2 6 6" xfId="8597" xr:uid="{00000000-0005-0000-0000-0000720F0000}"/>
    <cellStyle name="Moeda 3 2 6 6 2" xfId="21941" xr:uid="{00000000-0005-0000-0000-0000730F0000}"/>
    <cellStyle name="Moeda 3 2 6 7" xfId="13949" xr:uid="{00000000-0005-0000-0000-0000740F0000}"/>
    <cellStyle name="Moeda 3 2 6 8" xfId="11261" xr:uid="{00000000-0005-0000-0000-0000750F0000}"/>
    <cellStyle name="Moeda 3 2 6 9" xfId="24821" xr:uid="{00000000-0005-0000-0000-0000760F0000}"/>
    <cellStyle name="Moeda 3 2 7" xfId="773" xr:uid="{00000000-0005-0000-0000-0000770F0000}"/>
    <cellStyle name="Moeda 3 2 7 2" xfId="1565" xr:uid="{00000000-0005-0000-0000-0000780F0000}"/>
    <cellStyle name="Moeda 3 2 7 2 2" xfId="4229" xr:uid="{00000000-0005-0000-0000-0000790F0000}"/>
    <cellStyle name="Moeda 3 2 7 2 2 2" xfId="17573" xr:uid="{00000000-0005-0000-0000-00007A0F0000}"/>
    <cellStyle name="Moeda 3 2 7 2 3" xfId="6893" xr:uid="{00000000-0005-0000-0000-00007B0F0000}"/>
    <cellStyle name="Moeda 3 2 7 2 3 2" xfId="20237" xr:uid="{00000000-0005-0000-0000-00007C0F0000}"/>
    <cellStyle name="Moeda 3 2 7 2 4" xfId="9557" xr:uid="{00000000-0005-0000-0000-00007D0F0000}"/>
    <cellStyle name="Moeda 3 2 7 2 4 2" xfId="22901" xr:uid="{00000000-0005-0000-0000-00007E0F0000}"/>
    <cellStyle name="Moeda 3 2 7 2 5" xfId="14909" xr:uid="{00000000-0005-0000-0000-00007F0F0000}"/>
    <cellStyle name="Moeda 3 2 7 2 6" xfId="12221" xr:uid="{00000000-0005-0000-0000-0000800F0000}"/>
    <cellStyle name="Moeda 3 2 7 2 7" xfId="25853" xr:uid="{00000000-0005-0000-0000-0000810F0000}"/>
    <cellStyle name="Moeda 3 2 7 3" xfId="2357" xr:uid="{00000000-0005-0000-0000-0000820F0000}"/>
    <cellStyle name="Moeda 3 2 7 3 2" xfId="5021" xr:uid="{00000000-0005-0000-0000-0000830F0000}"/>
    <cellStyle name="Moeda 3 2 7 3 2 2" xfId="18365" xr:uid="{00000000-0005-0000-0000-0000840F0000}"/>
    <cellStyle name="Moeda 3 2 7 3 3" xfId="7685" xr:uid="{00000000-0005-0000-0000-0000850F0000}"/>
    <cellStyle name="Moeda 3 2 7 3 3 2" xfId="21029" xr:uid="{00000000-0005-0000-0000-0000860F0000}"/>
    <cellStyle name="Moeda 3 2 7 3 4" xfId="10349" xr:uid="{00000000-0005-0000-0000-0000870F0000}"/>
    <cellStyle name="Moeda 3 2 7 3 4 2" xfId="23693" xr:uid="{00000000-0005-0000-0000-0000880F0000}"/>
    <cellStyle name="Moeda 3 2 7 3 5" xfId="15701" xr:uid="{00000000-0005-0000-0000-0000890F0000}"/>
    <cellStyle name="Moeda 3 2 7 3 6" xfId="13013" xr:uid="{00000000-0005-0000-0000-00008A0F0000}"/>
    <cellStyle name="Moeda 3 2 7 4" xfId="3437" xr:uid="{00000000-0005-0000-0000-00008B0F0000}"/>
    <cellStyle name="Moeda 3 2 7 4 2" xfId="16781" xr:uid="{00000000-0005-0000-0000-00008C0F0000}"/>
    <cellStyle name="Moeda 3 2 7 5" xfId="6101" xr:uid="{00000000-0005-0000-0000-00008D0F0000}"/>
    <cellStyle name="Moeda 3 2 7 5 2" xfId="19445" xr:uid="{00000000-0005-0000-0000-00008E0F0000}"/>
    <cellStyle name="Moeda 3 2 7 6" xfId="8765" xr:uid="{00000000-0005-0000-0000-00008F0F0000}"/>
    <cellStyle name="Moeda 3 2 7 6 2" xfId="22109" xr:uid="{00000000-0005-0000-0000-0000900F0000}"/>
    <cellStyle name="Moeda 3 2 7 7" xfId="14117" xr:uid="{00000000-0005-0000-0000-0000910F0000}"/>
    <cellStyle name="Moeda 3 2 7 8" xfId="11429" xr:uid="{00000000-0005-0000-0000-0000920F0000}"/>
    <cellStyle name="Moeda 3 2 7 9" xfId="24485" xr:uid="{00000000-0005-0000-0000-0000930F0000}"/>
    <cellStyle name="Moeda 3 2 8" xfId="821" xr:uid="{00000000-0005-0000-0000-0000940F0000}"/>
    <cellStyle name="Moeda 3 2 8 2" xfId="1613" xr:uid="{00000000-0005-0000-0000-0000950F0000}"/>
    <cellStyle name="Moeda 3 2 8 2 2" xfId="4277" xr:uid="{00000000-0005-0000-0000-0000960F0000}"/>
    <cellStyle name="Moeda 3 2 8 2 2 2" xfId="17621" xr:uid="{00000000-0005-0000-0000-0000970F0000}"/>
    <cellStyle name="Moeda 3 2 8 2 3" xfId="6941" xr:uid="{00000000-0005-0000-0000-0000980F0000}"/>
    <cellStyle name="Moeda 3 2 8 2 3 2" xfId="20285" xr:uid="{00000000-0005-0000-0000-0000990F0000}"/>
    <cellStyle name="Moeda 3 2 8 2 4" xfId="9605" xr:uid="{00000000-0005-0000-0000-00009A0F0000}"/>
    <cellStyle name="Moeda 3 2 8 2 4 2" xfId="22949" xr:uid="{00000000-0005-0000-0000-00009B0F0000}"/>
    <cellStyle name="Moeda 3 2 8 2 5" xfId="14957" xr:uid="{00000000-0005-0000-0000-00009C0F0000}"/>
    <cellStyle name="Moeda 3 2 8 2 6" xfId="12269" xr:uid="{00000000-0005-0000-0000-00009D0F0000}"/>
    <cellStyle name="Moeda 3 2 8 2 7" xfId="26501" xr:uid="{00000000-0005-0000-0000-00009E0F0000}"/>
    <cellStyle name="Moeda 3 2 8 3" xfId="2405" xr:uid="{00000000-0005-0000-0000-00009F0F0000}"/>
    <cellStyle name="Moeda 3 2 8 3 2" xfId="5069" xr:uid="{00000000-0005-0000-0000-0000A00F0000}"/>
    <cellStyle name="Moeda 3 2 8 3 2 2" xfId="18413" xr:uid="{00000000-0005-0000-0000-0000A10F0000}"/>
    <cellStyle name="Moeda 3 2 8 3 3" xfId="7733" xr:uid="{00000000-0005-0000-0000-0000A20F0000}"/>
    <cellStyle name="Moeda 3 2 8 3 3 2" xfId="21077" xr:uid="{00000000-0005-0000-0000-0000A30F0000}"/>
    <cellStyle name="Moeda 3 2 8 3 4" xfId="10397" xr:uid="{00000000-0005-0000-0000-0000A40F0000}"/>
    <cellStyle name="Moeda 3 2 8 3 4 2" xfId="23741" xr:uid="{00000000-0005-0000-0000-0000A50F0000}"/>
    <cellStyle name="Moeda 3 2 8 3 5" xfId="15749" xr:uid="{00000000-0005-0000-0000-0000A60F0000}"/>
    <cellStyle name="Moeda 3 2 8 3 6" xfId="13061" xr:uid="{00000000-0005-0000-0000-0000A70F0000}"/>
    <cellStyle name="Moeda 3 2 8 4" xfId="3485" xr:uid="{00000000-0005-0000-0000-0000A80F0000}"/>
    <cellStyle name="Moeda 3 2 8 4 2" xfId="16829" xr:uid="{00000000-0005-0000-0000-0000A90F0000}"/>
    <cellStyle name="Moeda 3 2 8 5" xfId="6149" xr:uid="{00000000-0005-0000-0000-0000AA0F0000}"/>
    <cellStyle name="Moeda 3 2 8 5 2" xfId="19493" xr:uid="{00000000-0005-0000-0000-0000AB0F0000}"/>
    <cellStyle name="Moeda 3 2 8 6" xfId="8813" xr:uid="{00000000-0005-0000-0000-0000AC0F0000}"/>
    <cellStyle name="Moeda 3 2 8 6 2" xfId="22157" xr:uid="{00000000-0005-0000-0000-0000AD0F0000}"/>
    <cellStyle name="Moeda 3 2 8 7" xfId="14165" xr:uid="{00000000-0005-0000-0000-0000AE0F0000}"/>
    <cellStyle name="Moeda 3 2 8 8" xfId="11477" xr:uid="{00000000-0005-0000-0000-0000AF0F0000}"/>
    <cellStyle name="Moeda 3 2 8 9" xfId="25133" xr:uid="{00000000-0005-0000-0000-0000B00F0000}"/>
    <cellStyle name="Moeda 3 2 9" xfId="869" xr:uid="{00000000-0005-0000-0000-0000B10F0000}"/>
    <cellStyle name="Moeda 3 2 9 2" xfId="3533" xr:uid="{00000000-0005-0000-0000-0000B20F0000}"/>
    <cellStyle name="Moeda 3 2 9 2 2" xfId="16877" xr:uid="{00000000-0005-0000-0000-0000B30F0000}"/>
    <cellStyle name="Moeda 3 2 9 3" xfId="6197" xr:uid="{00000000-0005-0000-0000-0000B40F0000}"/>
    <cellStyle name="Moeda 3 2 9 3 2" xfId="19541" xr:uid="{00000000-0005-0000-0000-0000B50F0000}"/>
    <cellStyle name="Moeda 3 2 9 4" xfId="8861" xr:uid="{00000000-0005-0000-0000-0000B60F0000}"/>
    <cellStyle name="Moeda 3 2 9 4 2" xfId="22205" xr:uid="{00000000-0005-0000-0000-0000B70F0000}"/>
    <cellStyle name="Moeda 3 2 9 5" xfId="14213" xr:uid="{00000000-0005-0000-0000-0000B80F0000}"/>
    <cellStyle name="Moeda 3 2 9 6" xfId="11525" xr:uid="{00000000-0005-0000-0000-0000B90F0000}"/>
    <cellStyle name="Moeda 3 2 9 7" xfId="25493" xr:uid="{00000000-0005-0000-0000-0000BA0F0000}"/>
    <cellStyle name="Moeda 3 3" xfId="101" xr:uid="{00000000-0005-0000-0000-0000BB0F0000}"/>
    <cellStyle name="Moeda 3 3 10" xfId="5429" xr:uid="{00000000-0005-0000-0000-0000BC0F0000}"/>
    <cellStyle name="Moeda 3 3 10 2" xfId="18773" xr:uid="{00000000-0005-0000-0000-0000BD0F0000}"/>
    <cellStyle name="Moeda 3 3 11" xfId="8093" xr:uid="{00000000-0005-0000-0000-0000BE0F0000}"/>
    <cellStyle name="Moeda 3 3 11 2" xfId="21437" xr:uid="{00000000-0005-0000-0000-0000BF0F0000}"/>
    <cellStyle name="Moeda 3 3 12" xfId="13445" xr:uid="{00000000-0005-0000-0000-0000C00F0000}"/>
    <cellStyle name="Moeda 3 3 13" xfId="10757" xr:uid="{00000000-0005-0000-0000-0000C10F0000}"/>
    <cellStyle name="Moeda 3 3 14" xfId="24149" xr:uid="{00000000-0005-0000-0000-0000C20F0000}"/>
    <cellStyle name="Moeda 3 3 2" xfId="269" xr:uid="{00000000-0005-0000-0000-0000C30F0000}"/>
    <cellStyle name="Moeda 3 3 2 10" xfId="13613" xr:uid="{00000000-0005-0000-0000-0000C40F0000}"/>
    <cellStyle name="Moeda 3 3 2 11" xfId="10925" xr:uid="{00000000-0005-0000-0000-0000C50F0000}"/>
    <cellStyle name="Moeda 3 3 2 12" xfId="24317" xr:uid="{00000000-0005-0000-0000-0000C60F0000}"/>
    <cellStyle name="Moeda 3 3 2 2" xfId="533" xr:uid="{00000000-0005-0000-0000-0000C70F0000}"/>
    <cellStyle name="Moeda 3 3 2 2 2" xfId="1325" xr:uid="{00000000-0005-0000-0000-0000C80F0000}"/>
    <cellStyle name="Moeda 3 3 2 2 2 2" xfId="3989" xr:uid="{00000000-0005-0000-0000-0000C90F0000}"/>
    <cellStyle name="Moeda 3 3 2 2 2 2 2" xfId="17333" xr:uid="{00000000-0005-0000-0000-0000CA0F0000}"/>
    <cellStyle name="Moeda 3 3 2 2 2 3" xfId="6653" xr:uid="{00000000-0005-0000-0000-0000CB0F0000}"/>
    <cellStyle name="Moeda 3 3 2 2 2 3 2" xfId="19997" xr:uid="{00000000-0005-0000-0000-0000CC0F0000}"/>
    <cellStyle name="Moeda 3 3 2 2 2 4" xfId="9317" xr:uid="{00000000-0005-0000-0000-0000CD0F0000}"/>
    <cellStyle name="Moeda 3 3 2 2 2 4 2" xfId="22661" xr:uid="{00000000-0005-0000-0000-0000CE0F0000}"/>
    <cellStyle name="Moeda 3 3 2 2 2 5" xfId="14669" xr:uid="{00000000-0005-0000-0000-0000CF0F0000}"/>
    <cellStyle name="Moeda 3 3 2 2 2 6" xfId="11981" xr:uid="{00000000-0005-0000-0000-0000D00F0000}"/>
    <cellStyle name="Moeda 3 3 2 2 2 7" xfId="26381" xr:uid="{00000000-0005-0000-0000-0000D10F0000}"/>
    <cellStyle name="Moeda 3 3 2 2 3" xfId="2117" xr:uid="{00000000-0005-0000-0000-0000D20F0000}"/>
    <cellStyle name="Moeda 3 3 2 2 3 2" xfId="4781" xr:uid="{00000000-0005-0000-0000-0000D30F0000}"/>
    <cellStyle name="Moeda 3 3 2 2 3 2 2" xfId="18125" xr:uid="{00000000-0005-0000-0000-0000D40F0000}"/>
    <cellStyle name="Moeda 3 3 2 2 3 3" xfId="7445" xr:uid="{00000000-0005-0000-0000-0000D50F0000}"/>
    <cellStyle name="Moeda 3 3 2 2 3 3 2" xfId="20789" xr:uid="{00000000-0005-0000-0000-0000D60F0000}"/>
    <cellStyle name="Moeda 3 3 2 2 3 4" xfId="10109" xr:uid="{00000000-0005-0000-0000-0000D70F0000}"/>
    <cellStyle name="Moeda 3 3 2 2 3 4 2" xfId="23453" xr:uid="{00000000-0005-0000-0000-0000D80F0000}"/>
    <cellStyle name="Moeda 3 3 2 2 3 5" xfId="15461" xr:uid="{00000000-0005-0000-0000-0000D90F0000}"/>
    <cellStyle name="Moeda 3 3 2 2 3 6" xfId="12773" xr:uid="{00000000-0005-0000-0000-0000DA0F0000}"/>
    <cellStyle name="Moeda 3 3 2 2 4" xfId="3197" xr:uid="{00000000-0005-0000-0000-0000DB0F0000}"/>
    <cellStyle name="Moeda 3 3 2 2 4 2" xfId="16541" xr:uid="{00000000-0005-0000-0000-0000DC0F0000}"/>
    <cellStyle name="Moeda 3 3 2 2 5" xfId="5861" xr:uid="{00000000-0005-0000-0000-0000DD0F0000}"/>
    <cellStyle name="Moeda 3 3 2 2 5 2" xfId="19205" xr:uid="{00000000-0005-0000-0000-0000DE0F0000}"/>
    <cellStyle name="Moeda 3 3 2 2 6" xfId="8525" xr:uid="{00000000-0005-0000-0000-0000DF0F0000}"/>
    <cellStyle name="Moeda 3 3 2 2 6 2" xfId="21869" xr:uid="{00000000-0005-0000-0000-0000E00F0000}"/>
    <cellStyle name="Moeda 3 3 2 2 7" xfId="13877" xr:uid="{00000000-0005-0000-0000-0000E10F0000}"/>
    <cellStyle name="Moeda 3 3 2 2 8" xfId="11189" xr:uid="{00000000-0005-0000-0000-0000E20F0000}"/>
    <cellStyle name="Moeda 3 3 2 2 9" xfId="25013" xr:uid="{00000000-0005-0000-0000-0000E30F0000}"/>
    <cellStyle name="Moeda 3 3 2 3" xfId="701" xr:uid="{00000000-0005-0000-0000-0000E40F0000}"/>
    <cellStyle name="Moeda 3 3 2 3 2" xfId="1493" xr:uid="{00000000-0005-0000-0000-0000E50F0000}"/>
    <cellStyle name="Moeda 3 3 2 3 2 2" xfId="4157" xr:uid="{00000000-0005-0000-0000-0000E60F0000}"/>
    <cellStyle name="Moeda 3 3 2 3 2 2 2" xfId="17501" xr:uid="{00000000-0005-0000-0000-0000E70F0000}"/>
    <cellStyle name="Moeda 3 3 2 3 2 3" xfId="6821" xr:uid="{00000000-0005-0000-0000-0000E80F0000}"/>
    <cellStyle name="Moeda 3 3 2 3 2 3 2" xfId="20165" xr:uid="{00000000-0005-0000-0000-0000E90F0000}"/>
    <cellStyle name="Moeda 3 3 2 3 2 4" xfId="9485" xr:uid="{00000000-0005-0000-0000-0000EA0F0000}"/>
    <cellStyle name="Moeda 3 3 2 3 2 4 2" xfId="22829" xr:uid="{00000000-0005-0000-0000-0000EB0F0000}"/>
    <cellStyle name="Moeda 3 3 2 3 2 5" xfId="14837" xr:uid="{00000000-0005-0000-0000-0000EC0F0000}"/>
    <cellStyle name="Moeda 3 3 2 3 2 6" xfId="12149" xr:uid="{00000000-0005-0000-0000-0000ED0F0000}"/>
    <cellStyle name="Moeda 3 3 2 3 2 7" xfId="26045" xr:uid="{00000000-0005-0000-0000-0000EE0F0000}"/>
    <cellStyle name="Moeda 3 3 2 3 3" xfId="2285" xr:uid="{00000000-0005-0000-0000-0000EF0F0000}"/>
    <cellStyle name="Moeda 3 3 2 3 3 2" xfId="4949" xr:uid="{00000000-0005-0000-0000-0000F00F0000}"/>
    <cellStyle name="Moeda 3 3 2 3 3 2 2" xfId="18293" xr:uid="{00000000-0005-0000-0000-0000F10F0000}"/>
    <cellStyle name="Moeda 3 3 2 3 3 3" xfId="7613" xr:uid="{00000000-0005-0000-0000-0000F20F0000}"/>
    <cellStyle name="Moeda 3 3 2 3 3 3 2" xfId="20957" xr:uid="{00000000-0005-0000-0000-0000F30F0000}"/>
    <cellStyle name="Moeda 3 3 2 3 3 4" xfId="10277" xr:uid="{00000000-0005-0000-0000-0000F40F0000}"/>
    <cellStyle name="Moeda 3 3 2 3 3 4 2" xfId="23621" xr:uid="{00000000-0005-0000-0000-0000F50F0000}"/>
    <cellStyle name="Moeda 3 3 2 3 3 5" xfId="15629" xr:uid="{00000000-0005-0000-0000-0000F60F0000}"/>
    <cellStyle name="Moeda 3 3 2 3 3 6" xfId="12941" xr:uid="{00000000-0005-0000-0000-0000F70F0000}"/>
    <cellStyle name="Moeda 3 3 2 3 4" xfId="3365" xr:uid="{00000000-0005-0000-0000-0000F80F0000}"/>
    <cellStyle name="Moeda 3 3 2 3 4 2" xfId="16709" xr:uid="{00000000-0005-0000-0000-0000F90F0000}"/>
    <cellStyle name="Moeda 3 3 2 3 5" xfId="6029" xr:uid="{00000000-0005-0000-0000-0000FA0F0000}"/>
    <cellStyle name="Moeda 3 3 2 3 5 2" xfId="19373" xr:uid="{00000000-0005-0000-0000-0000FB0F0000}"/>
    <cellStyle name="Moeda 3 3 2 3 6" xfId="8693" xr:uid="{00000000-0005-0000-0000-0000FC0F0000}"/>
    <cellStyle name="Moeda 3 3 2 3 6 2" xfId="22037" xr:uid="{00000000-0005-0000-0000-0000FD0F0000}"/>
    <cellStyle name="Moeda 3 3 2 3 7" xfId="14045" xr:uid="{00000000-0005-0000-0000-0000FE0F0000}"/>
    <cellStyle name="Moeda 3 3 2 3 8" xfId="11357" xr:uid="{00000000-0005-0000-0000-0000FF0F0000}"/>
    <cellStyle name="Moeda 3 3 2 3 9" xfId="24677" xr:uid="{00000000-0005-0000-0000-000000100000}"/>
    <cellStyle name="Moeda 3 3 2 4" xfId="1061" xr:uid="{00000000-0005-0000-0000-000001100000}"/>
    <cellStyle name="Moeda 3 3 2 4 2" xfId="3725" xr:uid="{00000000-0005-0000-0000-000002100000}"/>
    <cellStyle name="Moeda 3 3 2 4 2 2" xfId="17069" xr:uid="{00000000-0005-0000-0000-000003100000}"/>
    <cellStyle name="Moeda 3 3 2 4 2 3" xfId="26693" xr:uid="{00000000-0005-0000-0000-000004100000}"/>
    <cellStyle name="Moeda 3 3 2 4 3" xfId="6389" xr:uid="{00000000-0005-0000-0000-000005100000}"/>
    <cellStyle name="Moeda 3 3 2 4 3 2" xfId="19733" xr:uid="{00000000-0005-0000-0000-000006100000}"/>
    <cellStyle name="Moeda 3 3 2 4 4" xfId="9053" xr:uid="{00000000-0005-0000-0000-000007100000}"/>
    <cellStyle name="Moeda 3 3 2 4 4 2" xfId="22397" xr:uid="{00000000-0005-0000-0000-000008100000}"/>
    <cellStyle name="Moeda 3 3 2 4 5" xfId="14405" xr:uid="{00000000-0005-0000-0000-000009100000}"/>
    <cellStyle name="Moeda 3 3 2 4 6" xfId="11717" xr:uid="{00000000-0005-0000-0000-00000A100000}"/>
    <cellStyle name="Moeda 3 3 2 4 7" xfId="25325" xr:uid="{00000000-0005-0000-0000-00000B100000}"/>
    <cellStyle name="Moeda 3 3 2 5" xfId="1853" xr:uid="{00000000-0005-0000-0000-00000C100000}"/>
    <cellStyle name="Moeda 3 3 2 5 2" xfId="4517" xr:uid="{00000000-0005-0000-0000-00000D100000}"/>
    <cellStyle name="Moeda 3 3 2 5 2 2" xfId="17861" xr:uid="{00000000-0005-0000-0000-00000E100000}"/>
    <cellStyle name="Moeda 3 3 2 5 3" xfId="7181" xr:uid="{00000000-0005-0000-0000-00000F100000}"/>
    <cellStyle name="Moeda 3 3 2 5 3 2" xfId="20525" xr:uid="{00000000-0005-0000-0000-000010100000}"/>
    <cellStyle name="Moeda 3 3 2 5 4" xfId="9845" xr:uid="{00000000-0005-0000-0000-000011100000}"/>
    <cellStyle name="Moeda 3 3 2 5 4 2" xfId="23189" xr:uid="{00000000-0005-0000-0000-000012100000}"/>
    <cellStyle name="Moeda 3 3 2 5 5" xfId="15197" xr:uid="{00000000-0005-0000-0000-000013100000}"/>
    <cellStyle name="Moeda 3 3 2 5 6" xfId="12509" xr:uid="{00000000-0005-0000-0000-000014100000}"/>
    <cellStyle name="Moeda 3 3 2 5 7" xfId="25685" xr:uid="{00000000-0005-0000-0000-000015100000}"/>
    <cellStyle name="Moeda 3 3 2 6" xfId="2669" xr:uid="{00000000-0005-0000-0000-000016100000}"/>
    <cellStyle name="Moeda 3 3 2 6 2" xfId="5333" xr:uid="{00000000-0005-0000-0000-000017100000}"/>
    <cellStyle name="Moeda 3 3 2 6 2 2" xfId="18677" xr:uid="{00000000-0005-0000-0000-000018100000}"/>
    <cellStyle name="Moeda 3 3 2 6 3" xfId="7997" xr:uid="{00000000-0005-0000-0000-000019100000}"/>
    <cellStyle name="Moeda 3 3 2 6 3 2" xfId="21341" xr:uid="{00000000-0005-0000-0000-00001A100000}"/>
    <cellStyle name="Moeda 3 3 2 6 4" xfId="10661" xr:uid="{00000000-0005-0000-0000-00001B100000}"/>
    <cellStyle name="Moeda 3 3 2 6 4 2" xfId="24005" xr:uid="{00000000-0005-0000-0000-00001C100000}"/>
    <cellStyle name="Moeda 3 3 2 6 5" xfId="16013" xr:uid="{00000000-0005-0000-0000-00001D100000}"/>
    <cellStyle name="Moeda 3 3 2 6 6" xfId="13325" xr:uid="{00000000-0005-0000-0000-00001E100000}"/>
    <cellStyle name="Moeda 3 3 2 7" xfId="2933" xr:uid="{00000000-0005-0000-0000-00001F100000}"/>
    <cellStyle name="Moeda 3 3 2 7 2" xfId="16277" xr:uid="{00000000-0005-0000-0000-000020100000}"/>
    <cellStyle name="Moeda 3 3 2 8" xfId="5597" xr:uid="{00000000-0005-0000-0000-000021100000}"/>
    <cellStyle name="Moeda 3 3 2 8 2" xfId="18941" xr:uid="{00000000-0005-0000-0000-000022100000}"/>
    <cellStyle name="Moeda 3 3 2 9" xfId="8261" xr:uid="{00000000-0005-0000-0000-000023100000}"/>
    <cellStyle name="Moeda 3 3 2 9 2" xfId="21605" xr:uid="{00000000-0005-0000-0000-000024100000}"/>
    <cellStyle name="Moeda 3 3 3" xfId="173" xr:uid="{00000000-0005-0000-0000-000025100000}"/>
    <cellStyle name="Moeda 3 3 3 10" xfId="10829" xr:uid="{00000000-0005-0000-0000-000026100000}"/>
    <cellStyle name="Moeda 3 3 3 11" xfId="24221" xr:uid="{00000000-0005-0000-0000-000027100000}"/>
    <cellStyle name="Moeda 3 3 3 2" xfId="437" xr:uid="{00000000-0005-0000-0000-000028100000}"/>
    <cellStyle name="Moeda 3 3 3 2 2" xfId="1229" xr:uid="{00000000-0005-0000-0000-000029100000}"/>
    <cellStyle name="Moeda 3 3 3 2 2 2" xfId="3893" xr:uid="{00000000-0005-0000-0000-00002A100000}"/>
    <cellStyle name="Moeda 3 3 3 2 2 2 2" xfId="17237" xr:uid="{00000000-0005-0000-0000-00002B100000}"/>
    <cellStyle name="Moeda 3 3 3 2 2 3" xfId="6557" xr:uid="{00000000-0005-0000-0000-00002C100000}"/>
    <cellStyle name="Moeda 3 3 3 2 2 3 2" xfId="19901" xr:uid="{00000000-0005-0000-0000-00002D100000}"/>
    <cellStyle name="Moeda 3 3 3 2 2 4" xfId="9221" xr:uid="{00000000-0005-0000-0000-00002E100000}"/>
    <cellStyle name="Moeda 3 3 3 2 2 4 2" xfId="22565" xr:uid="{00000000-0005-0000-0000-00002F100000}"/>
    <cellStyle name="Moeda 3 3 3 2 2 5" xfId="14573" xr:uid="{00000000-0005-0000-0000-000030100000}"/>
    <cellStyle name="Moeda 3 3 3 2 2 6" xfId="11885" xr:uid="{00000000-0005-0000-0000-000031100000}"/>
    <cellStyle name="Moeda 3 3 3 2 2 7" xfId="26285" xr:uid="{00000000-0005-0000-0000-000032100000}"/>
    <cellStyle name="Moeda 3 3 3 2 3" xfId="2021" xr:uid="{00000000-0005-0000-0000-000033100000}"/>
    <cellStyle name="Moeda 3 3 3 2 3 2" xfId="4685" xr:uid="{00000000-0005-0000-0000-000034100000}"/>
    <cellStyle name="Moeda 3 3 3 2 3 2 2" xfId="18029" xr:uid="{00000000-0005-0000-0000-000035100000}"/>
    <cellStyle name="Moeda 3 3 3 2 3 3" xfId="7349" xr:uid="{00000000-0005-0000-0000-000036100000}"/>
    <cellStyle name="Moeda 3 3 3 2 3 3 2" xfId="20693" xr:uid="{00000000-0005-0000-0000-000037100000}"/>
    <cellStyle name="Moeda 3 3 3 2 3 4" xfId="10013" xr:uid="{00000000-0005-0000-0000-000038100000}"/>
    <cellStyle name="Moeda 3 3 3 2 3 4 2" xfId="23357" xr:uid="{00000000-0005-0000-0000-000039100000}"/>
    <cellStyle name="Moeda 3 3 3 2 3 5" xfId="15365" xr:uid="{00000000-0005-0000-0000-00003A100000}"/>
    <cellStyle name="Moeda 3 3 3 2 3 6" xfId="12677" xr:uid="{00000000-0005-0000-0000-00003B100000}"/>
    <cellStyle name="Moeda 3 3 3 2 4" xfId="3101" xr:uid="{00000000-0005-0000-0000-00003C100000}"/>
    <cellStyle name="Moeda 3 3 3 2 4 2" xfId="16445" xr:uid="{00000000-0005-0000-0000-00003D100000}"/>
    <cellStyle name="Moeda 3 3 3 2 5" xfId="5765" xr:uid="{00000000-0005-0000-0000-00003E100000}"/>
    <cellStyle name="Moeda 3 3 3 2 5 2" xfId="19109" xr:uid="{00000000-0005-0000-0000-00003F100000}"/>
    <cellStyle name="Moeda 3 3 3 2 6" xfId="8429" xr:uid="{00000000-0005-0000-0000-000040100000}"/>
    <cellStyle name="Moeda 3 3 3 2 6 2" xfId="21773" xr:uid="{00000000-0005-0000-0000-000041100000}"/>
    <cellStyle name="Moeda 3 3 3 2 7" xfId="13781" xr:uid="{00000000-0005-0000-0000-000042100000}"/>
    <cellStyle name="Moeda 3 3 3 2 8" xfId="11093" xr:uid="{00000000-0005-0000-0000-000043100000}"/>
    <cellStyle name="Moeda 3 3 3 2 9" xfId="24917" xr:uid="{00000000-0005-0000-0000-000044100000}"/>
    <cellStyle name="Moeda 3 3 3 3" xfId="965" xr:uid="{00000000-0005-0000-0000-000045100000}"/>
    <cellStyle name="Moeda 3 3 3 3 2" xfId="3629" xr:uid="{00000000-0005-0000-0000-000046100000}"/>
    <cellStyle name="Moeda 3 3 3 3 2 2" xfId="16973" xr:uid="{00000000-0005-0000-0000-000047100000}"/>
    <cellStyle name="Moeda 3 3 3 3 2 3" xfId="25949" xr:uid="{00000000-0005-0000-0000-000048100000}"/>
    <cellStyle name="Moeda 3 3 3 3 3" xfId="6293" xr:uid="{00000000-0005-0000-0000-000049100000}"/>
    <cellStyle name="Moeda 3 3 3 3 3 2" xfId="19637" xr:uid="{00000000-0005-0000-0000-00004A100000}"/>
    <cellStyle name="Moeda 3 3 3 3 4" xfId="8957" xr:uid="{00000000-0005-0000-0000-00004B100000}"/>
    <cellStyle name="Moeda 3 3 3 3 4 2" xfId="22301" xr:uid="{00000000-0005-0000-0000-00004C100000}"/>
    <cellStyle name="Moeda 3 3 3 3 5" xfId="14309" xr:uid="{00000000-0005-0000-0000-00004D100000}"/>
    <cellStyle name="Moeda 3 3 3 3 6" xfId="11621" xr:uid="{00000000-0005-0000-0000-00004E100000}"/>
    <cellStyle name="Moeda 3 3 3 3 7" xfId="24581" xr:uid="{00000000-0005-0000-0000-00004F100000}"/>
    <cellStyle name="Moeda 3 3 3 4" xfId="1757" xr:uid="{00000000-0005-0000-0000-000050100000}"/>
    <cellStyle name="Moeda 3 3 3 4 2" xfId="4421" xr:uid="{00000000-0005-0000-0000-000051100000}"/>
    <cellStyle name="Moeda 3 3 3 4 2 2" xfId="17765" xr:uid="{00000000-0005-0000-0000-000052100000}"/>
    <cellStyle name="Moeda 3 3 3 4 2 3" xfId="26597" xr:uid="{00000000-0005-0000-0000-000053100000}"/>
    <cellStyle name="Moeda 3 3 3 4 3" xfId="7085" xr:uid="{00000000-0005-0000-0000-000054100000}"/>
    <cellStyle name="Moeda 3 3 3 4 3 2" xfId="20429" xr:uid="{00000000-0005-0000-0000-000055100000}"/>
    <cellStyle name="Moeda 3 3 3 4 4" xfId="9749" xr:uid="{00000000-0005-0000-0000-000056100000}"/>
    <cellStyle name="Moeda 3 3 3 4 4 2" xfId="23093" xr:uid="{00000000-0005-0000-0000-000057100000}"/>
    <cellStyle name="Moeda 3 3 3 4 5" xfId="15101" xr:uid="{00000000-0005-0000-0000-000058100000}"/>
    <cellStyle name="Moeda 3 3 3 4 6" xfId="12413" xr:uid="{00000000-0005-0000-0000-000059100000}"/>
    <cellStyle name="Moeda 3 3 3 4 7" xfId="25229" xr:uid="{00000000-0005-0000-0000-00005A100000}"/>
    <cellStyle name="Moeda 3 3 3 5" xfId="2573" xr:uid="{00000000-0005-0000-0000-00005B100000}"/>
    <cellStyle name="Moeda 3 3 3 5 2" xfId="5237" xr:uid="{00000000-0005-0000-0000-00005C100000}"/>
    <cellStyle name="Moeda 3 3 3 5 2 2" xfId="18581" xr:uid="{00000000-0005-0000-0000-00005D100000}"/>
    <cellStyle name="Moeda 3 3 3 5 3" xfId="7901" xr:uid="{00000000-0005-0000-0000-00005E100000}"/>
    <cellStyle name="Moeda 3 3 3 5 3 2" xfId="21245" xr:uid="{00000000-0005-0000-0000-00005F100000}"/>
    <cellStyle name="Moeda 3 3 3 5 4" xfId="10565" xr:uid="{00000000-0005-0000-0000-000060100000}"/>
    <cellStyle name="Moeda 3 3 3 5 4 2" xfId="23909" xr:uid="{00000000-0005-0000-0000-000061100000}"/>
    <cellStyle name="Moeda 3 3 3 5 5" xfId="15917" xr:uid="{00000000-0005-0000-0000-000062100000}"/>
    <cellStyle name="Moeda 3 3 3 5 6" xfId="13229" xr:uid="{00000000-0005-0000-0000-000063100000}"/>
    <cellStyle name="Moeda 3 3 3 5 7" xfId="25589" xr:uid="{00000000-0005-0000-0000-000064100000}"/>
    <cellStyle name="Moeda 3 3 3 6" xfId="2837" xr:uid="{00000000-0005-0000-0000-000065100000}"/>
    <cellStyle name="Moeda 3 3 3 6 2" xfId="16181" xr:uid="{00000000-0005-0000-0000-000066100000}"/>
    <cellStyle name="Moeda 3 3 3 7" xfId="5501" xr:uid="{00000000-0005-0000-0000-000067100000}"/>
    <cellStyle name="Moeda 3 3 3 7 2" xfId="18845" xr:uid="{00000000-0005-0000-0000-000068100000}"/>
    <cellStyle name="Moeda 3 3 3 8" xfId="8165" xr:uid="{00000000-0005-0000-0000-000069100000}"/>
    <cellStyle name="Moeda 3 3 3 8 2" xfId="21509" xr:uid="{00000000-0005-0000-0000-00006A100000}"/>
    <cellStyle name="Moeda 3 3 3 9" xfId="13517" xr:uid="{00000000-0005-0000-0000-00006B100000}"/>
    <cellStyle name="Moeda 3 3 4" xfId="365" xr:uid="{00000000-0005-0000-0000-00006C100000}"/>
    <cellStyle name="Moeda 3 3 4 2" xfId="1157" xr:uid="{00000000-0005-0000-0000-00006D100000}"/>
    <cellStyle name="Moeda 3 3 4 2 2" xfId="3821" xr:uid="{00000000-0005-0000-0000-00006E100000}"/>
    <cellStyle name="Moeda 3 3 4 2 2 2" xfId="17165" xr:uid="{00000000-0005-0000-0000-00006F100000}"/>
    <cellStyle name="Moeda 3 3 4 2 3" xfId="6485" xr:uid="{00000000-0005-0000-0000-000070100000}"/>
    <cellStyle name="Moeda 3 3 4 2 3 2" xfId="19829" xr:uid="{00000000-0005-0000-0000-000071100000}"/>
    <cellStyle name="Moeda 3 3 4 2 4" xfId="9149" xr:uid="{00000000-0005-0000-0000-000072100000}"/>
    <cellStyle name="Moeda 3 3 4 2 4 2" xfId="22493" xr:uid="{00000000-0005-0000-0000-000073100000}"/>
    <cellStyle name="Moeda 3 3 4 2 5" xfId="14501" xr:uid="{00000000-0005-0000-0000-000074100000}"/>
    <cellStyle name="Moeda 3 3 4 2 6" xfId="11813" xr:uid="{00000000-0005-0000-0000-000075100000}"/>
    <cellStyle name="Moeda 3 3 4 2 7" xfId="26213" xr:uid="{00000000-0005-0000-0000-000076100000}"/>
    <cellStyle name="Moeda 3 3 4 3" xfId="1949" xr:uid="{00000000-0005-0000-0000-000077100000}"/>
    <cellStyle name="Moeda 3 3 4 3 2" xfId="4613" xr:uid="{00000000-0005-0000-0000-000078100000}"/>
    <cellStyle name="Moeda 3 3 4 3 2 2" xfId="17957" xr:uid="{00000000-0005-0000-0000-000079100000}"/>
    <cellStyle name="Moeda 3 3 4 3 3" xfId="7277" xr:uid="{00000000-0005-0000-0000-00007A100000}"/>
    <cellStyle name="Moeda 3 3 4 3 3 2" xfId="20621" xr:uid="{00000000-0005-0000-0000-00007B100000}"/>
    <cellStyle name="Moeda 3 3 4 3 4" xfId="9941" xr:uid="{00000000-0005-0000-0000-00007C100000}"/>
    <cellStyle name="Moeda 3 3 4 3 4 2" xfId="23285" xr:uid="{00000000-0005-0000-0000-00007D100000}"/>
    <cellStyle name="Moeda 3 3 4 3 5" xfId="15293" xr:uid="{00000000-0005-0000-0000-00007E100000}"/>
    <cellStyle name="Moeda 3 3 4 3 6" xfId="12605" xr:uid="{00000000-0005-0000-0000-00007F100000}"/>
    <cellStyle name="Moeda 3 3 4 4" xfId="3029" xr:uid="{00000000-0005-0000-0000-000080100000}"/>
    <cellStyle name="Moeda 3 3 4 4 2" xfId="16373" xr:uid="{00000000-0005-0000-0000-000081100000}"/>
    <cellStyle name="Moeda 3 3 4 5" xfId="5693" xr:uid="{00000000-0005-0000-0000-000082100000}"/>
    <cellStyle name="Moeda 3 3 4 5 2" xfId="19037" xr:uid="{00000000-0005-0000-0000-000083100000}"/>
    <cellStyle name="Moeda 3 3 4 6" xfId="8357" xr:uid="{00000000-0005-0000-0000-000084100000}"/>
    <cellStyle name="Moeda 3 3 4 6 2" xfId="21701" xr:uid="{00000000-0005-0000-0000-000085100000}"/>
    <cellStyle name="Moeda 3 3 4 7" xfId="13709" xr:uid="{00000000-0005-0000-0000-000086100000}"/>
    <cellStyle name="Moeda 3 3 4 8" xfId="11021" xr:uid="{00000000-0005-0000-0000-000087100000}"/>
    <cellStyle name="Moeda 3 3 4 9" xfId="24845" xr:uid="{00000000-0005-0000-0000-000088100000}"/>
    <cellStyle name="Moeda 3 3 5" xfId="629" xr:uid="{00000000-0005-0000-0000-000089100000}"/>
    <cellStyle name="Moeda 3 3 5 2" xfId="1421" xr:uid="{00000000-0005-0000-0000-00008A100000}"/>
    <cellStyle name="Moeda 3 3 5 2 2" xfId="4085" xr:uid="{00000000-0005-0000-0000-00008B100000}"/>
    <cellStyle name="Moeda 3 3 5 2 2 2" xfId="17429" xr:uid="{00000000-0005-0000-0000-00008C100000}"/>
    <cellStyle name="Moeda 3 3 5 2 3" xfId="6749" xr:uid="{00000000-0005-0000-0000-00008D100000}"/>
    <cellStyle name="Moeda 3 3 5 2 3 2" xfId="20093" xr:uid="{00000000-0005-0000-0000-00008E100000}"/>
    <cellStyle name="Moeda 3 3 5 2 4" xfId="9413" xr:uid="{00000000-0005-0000-0000-00008F100000}"/>
    <cellStyle name="Moeda 3 3 5 2 4 2" xfId="22757" xr:uid="{00000000-0005-0000-0000-000090100000}"/>
    <cellStyle name="Moeda 3 3 5 2 5" xfId="14765" xr:uid="{00000000-0005-0000-0000-000091100000}"/>
    <cellStyle name="Moeda 3 3 5 2 6" xfId="12077" xr:uid="{00000000-0005-0000-0000-000092100000}"/>
    <cellStyle name="Moeda 3 3 5 2 7" xfId="25877" xr:uid="{00000000-0005-0000-0000-000093100000}"/>
    <cellStyle name="Moeda 3 3 5 3" xfId="2213" xr:uid="{00000000-0005-0000-0000-000094100000}"/>
    <cellStyle name="Moeda 3 3 5 3 2" xfId="4877" xr:uid="{00000000-0005-0000-0000-000095100000}"/>
    <cellStyle name="Moeda 3 3 5 3 2 2" xfId="18221" xr:uid="{00000000-0005-0000-0000-000096100000}"/>
    <cellStyle name="Moeda 3 3 5 3 3" xfId="7541" xr:uid="{00000000-0005-0000-0000-000097100000}"/>
    <cellStyle name="Moeda 3 3 5 3 3 2" xfId="20885" xr:uid="{00000000-0005-0000-0000-000098100000}"/>
    <cellStyle name="Moeda 3 3 5 3 4" xfId="10205" xr:uid="{00000000-0005-0000-0000-000099100000}"/>
    <cellStyle name="Moeda 3 3 5 3 4 2" xfId="23549" xr:uid="{00000000-0005-0000-0000-00009A100000}"/>
    <cellStyle name="Moeda 3 3 5 3 5" xfId="15557" xr:uid="{00000000-0005-0000-0000-00009B100000}"/>
    <cellStyle name="Moeda 3 3 5 3 6" xfId="12869" xr:uid="{00000000-0005-0000-0000-00009C100000}"/>
    <cellStyle name="Moeda 3 3 5 4" xfId="3293" xr:uid="{00000000-0005-0000-0000-00009D100000}"/>
    <cellStyle name="Moeda 3 3 5 4 2" xfId="16637" xr:uid="{00000000-0005-0000-0000-00009E100000}"/>
    <cellStyle name="Moeda 3 3 5 5" xfId="5957" xr:uid="{00000000-0005-0000-0000-00009F100000}"/>
    <cellStyle name="Moeda 3 3 5 5 2" xfId="19301" xr:uid="{00000000-0005-0000-0000-0000A0100000}"/>
    <cellStyle name="Moeda 3 3 5 6" xfId="8621" xr:uid="{00000000-0005-0000-0000-0000A1100000}"/>
    <cellStyle name="Moeda 3 3 5 6 2" xfId="21965" xr:uid="{00000000-0005-0000-0000-0000A2100000}"/>
    <cellStyle name="Moeda 3 3 5 7" xfId="13973" xr:uid="{00000000-0005-0000-0000-0000A3100000}"/>
    <cellStyle name="Moeda 3 3 5 8" xfId="11285" xr:uid="{00000000-0005-0000-0000-0000A4100000}"/>
    <cellStyle name="Moeda 3 3 5 9" xfId="24509" xr:uid="{00000000-0005-0000-0000-0000A5100000}"/>
    <cellStyle name="Moeda 3 3 6" xfId="893" xr:uid="{00000000-0005-0000-0000-0000A6100000}"/>
    <cellStyle name="Moeda 3 3 6 2" xfId="3557" xr:uid="{00000000-0005-0000-0000-0000A7100000}"/>
    <cellStyle name="Moeda 3 3 6 2 2" xfId="16901" xr:uid="{00000000-0005-0000-0000-0000A8100000}"/>
    <cellStyle name="Moeda 3 3 6 2 3" xfId="26525" xr:uid="{00000000-0005-0000-0000-0000A9100000}"/>
    <cellStyle name="Moeda 3 3 6 3" xfId="6221" xr:uid="{00000000-0005-0000-0000-0000AA100000}"/>
    <cellStyle name="Moeda 3 3 6 3 2" xfId="19565" xr:uid="{00000000-0005-0000-0000-0000AB100000}"/>
    <cellStyle name="Moeda 3 3 6 4" xfId="8885" xr:uid="{00000000-0005-0000-0000-0000AC100000}"/>
    <cellStyle name="Moeda 3 3 6 4 2" xfId="22229" xr:uid="{00000000-0005-0000-0000-0000AD100000}"/>
    <cellStyle name="Moeda 3 3 6 5" xfId="14237" xr:uid="{00000000-0005-0000-0000-0000AE100000}"/>
    <cellStyle name="Moeda 3 3 6 6" xfId="11549" xr:uid="{00000000-0005-0000-0000-0000AF100000}"/>
    <cellStyle name="Moeda 3 3 6 7" xfId="25157" xr:uid="{00000000-0005-0000-0000-0000B0100000}"/>
    <cellStyle name="Moeda 3 3 7" xfId="1685" xr:uid="{00000000-0005-0000-0000-0000B1100000}"/>
    <cellStyle name="Moeda 3 3 7 2" xfId="4349" xr:uid="{00000000-0005-0000-0000-0000B2100000}"/>
    <cellStyle name="Moeda 3 3 7 2 2" xfId="17693" xr:uid="{00000000-0005-0000-0000-0000B3100000}"/>
    <cellStyle name="Moeda 3 3 7 3" xfId="7013" xr:uid="{00000000-0005-0000-0000-0000B4100000}"/>
    <cellStyle name="Moeda 3 3 7 3 2" xfId="20357" xr:uid="{00000000-0005-0000-0000-0000B5100000}"/>
    <cellStyle name="Moeda 3 3 7 4" xfId="9677" xr:uid="{00000000-0005-0000-0000-0000B6100000}"/>
    <cellStyle name="Moeda 3 3 7 4 2" xfId="23021" xr:uid="{00000000-0005-0000-0000-0000B7100000}"/>
    <cellStyle name="Moeda 3 3 7 5" xfId="15029" xr:uid="{00000000-0005-0000-0000-0000B8100000}"/>
    <cellStyle name="Moeda 3 3 7 6" xfId="12341" xr:uid="{00000000-0005-0000-0000-0000B9100000}"/>
    <cellStyle name="Moeda 3 3 7 7" xfId="25517" xr:uid="{00000000-0005-0000-0000-0000BA100000}"/>
    <cellStyle name="Moeda 3 3 8" xfId="2501" xr:uid="{00000000-0005-0000-0000-0000BB100000}"/>
    <cellStyle name="Moeda 3 3 8 2" xfId="5165" xr:uid="{00000000-0005-0000-0000-0000BC100000}"/>
    <cellStyle name="Moeda 3 3 8 2 2" xfId="18509" xr:uid="{00000000-0005-0000-0000-0000BD100000}"/>
    <cellStyle name="Moeda 3 3 8 3" xfId="7829" xr:uid="{00000000-0005-0000-0000-0000BE100000}"/>
    <cellStyle name="Moeda 3 3 8 3 2" xfId="21173" xr:uid="{00000000-0005-0000-0000-0000BF100000}"/>
    <cellStyle name="Moeda 3 3 8 4" xfId="10493" xr:uid="{00000000-0005-0000-0000-0000C0100000}"/>
    <cellStyle name="Moeda 3 3 8 4 2" xfId="23837" xr:uid="{00000000-0005-0000-0000-0000C1100000}"/>
    <cellStyle name="Moeda 3 3 8 5" xfId="15845" xr:uid="{00000000-0005-0000-0000-0000C2100000}"/>
    <cellStyle name="Moeda 3 3 8 6" xfId="13157" xr:uid="{00000000-0005-0000-0000-0000C3100000}"/>
    <cellStyle name="Moeda 3 3 9" xfId="2765" xr:uid="{00000000-0005-0000-0000-0000C4100000}"/>
    <cellStyle name="Moeda 3 3 9 2" xfId="16109" xr:uid="{00000000-0005-0000-0000-0000C5100000}"/>
    <cellStyle name="Moeda 3 4" xfId="221" xr:uid="{00000000-0005-0000-0000-0000C6100000}"/>
    <cellStyle name="Moeda 3 4 10" xfId="13565" xr:uid="{00000000-0005-0000-0000-0000C7100000}"/>
    <cellStyle name="Moeda 3 4 11" xfId="10877" xr:uid="{00000000-0005-0000-0000-0000C8100000}"/>
    <cellStyle name="Moeda 3 4 12" xfId="24269" xr:uid="{00000000-0005-0000-0000-0000C9100000}"/>
    <cellStyle name="Moeda 3 4 2" xfId="485" xr:uid="{00000000-0005-0000-0000-0000CA100000}"/>
    <cellStyle name="Moeda 3 4 2 2" xfId="1277" xr:uid="{00000000-0005-0000-0000-0000CB100000}"/>
    <cellStyle name="Moeda 3 4 2 2 2" xfId="3941" xr:uid="{00000000-0005-0000-0000-0000CC100000}"/>
    <cellStyle name="Moeda 3 4 2 2 2 2" xfId="17285" xr:uid="{00000000-0005-0000-0000-0000CD100000}"/>
    <cellStyle name="Moeda 3 4 2 2 3" xfId="6605" xr:uid="{00000000-0005-0000-0000-0000CE100000}"/>
    <cellStyle name="Moeda 3 4 2 2 3 2" xfId="19949" xr:uid="{00000000-0005-0000-0000-0000CF100000}"/>
    <cellStyle name="Moeda 3 4 2 2 4" xfId="9269" xr:uid="{00000000-0005-0000-0000-0000D0100000}"/>
    <cellStyle name="Moeda 3 4 2 2 4 2" xfId="22613" xr:uid="{00000000-0005-0000-0000-0000D1100000}"/>
    <cellStyle name="Moeda 3 4 2 2 5" xfId="14621" xr:uid="{00000000-0005-0000-0000-0000D2100000}"/>
    <cellStyle name="Moeda 3 4 2 2 6" xfId="11933" xr:uid="{00000000-0005-0000-0000-0000D3100000}"/>
    <cellStyle name="Moeda 3 4 2 2 7" xfId="26333" xr:uid="{00000000-0005-0000-0000-0000D4100000}"/>
    <cellStyle name="Moeda 3 4 2 3" xfId="2069" xr:uid="{00000000-0005-0000-0000-0000D5100000}"/>
    <cellStyle name="Moeda 3 4 2 3 2" xfId="4733" xr:uid="{00000000-0005-0000-0000-0000D6100000}"/>
    <cellStyle name="Moeda 3 4 2 3 2 2" xfId="18077" xr:uid="{00000000-0005-0000-0000-0000D7100000}"/>
    <cellStyle name="Moeda 3 4 2 3 3" xfId="7397" xr:uid="{00000000-0005-0000-0000-0000D8100000}"/>
    <cellStyle name="Moeda 3 4 2 3 3 2" xfId="20741" xr:uid="{00000000-0005-0000-0000-0000D9100000}"/>
    <cellStyle name="Moeda 3 4 2 3 4" xfId="10061" xr:uid="{00000000-0005-0000-0000-0000DA100000}"/>
    <cellStyle name="Moeda 3 4 2 3 4 2" xfId="23405" xr:uid="{00000000-0005-0000-0000-0000DB100000}"/>
    <cellStyle name="Moeda 3 4 2 3 5" xfId="15413" xr:uid="{00000000-0005-0000-0000-0000DC100000}"/>
    <cellStyle name="Moeda 3 4 2 3 6" xfId="12725" xr:uid="{00000000-0005-0000-0000-0000DD100000}"/>
    <cellStyle name="Moeda 3 4 2 4" xfId="3149" xr:uid="{00000000-0005-0000-0000-0000DE100000}"/>
    <cellStyle name="Moeda 3 4 2 4 2" xfId="16493" xr:uid="{00000000-0005-0000-0000-0000DF100000}"/>
    <cellStyle name="Moeda 3 4 2 5" xfId="5813" xr:uid="{00000000-0005-0000-0000-0000E0100000}"/>
    <cellStyle name="Moeda 3 4 2 5 2" xfId="19157" xr:uid="{00000000-0005-0000-0000-0000E1100000}"/>
    <cellStyle name="Moeda 3 4 2 6" xfId="8477" xr:uid="{00000000-0005-0000-0000-0000E2100000}"/>
    <cellStyle name="Moeda 3 4 2 6 2" xfId="21821" xr:uid="{00000000-0005-0000-0000-0000E3100000}"/>
    <cellStyle name="Moeda 3 4 2 7" xfId="13829" xr:uid="{00000000-0005-0000-0000-0000E4100000}"/>
    <cellStyle name="Moeda 3 4 2 8" xfId="11141" xr:uid="{00000000-0005-0000-0000-0000E5100000}"/>
    <cellStyle name="Moeda 3 4 2 9" xfId="24965" xr:uid="{00000000-0005-0000-0000-0000E6100000}"/>
    <cellStyle name="Moeda 3 4 3" xfId="653" xr:uid="{00000000-0005-0000-0000-0000E7100000}"/>
    <cellStyle name="Moeda 3 4 3 2" xfId="1445" xr:uid="{00000000-0005-0000-0000-0000E8100000}"/>
    <cellStyle name="Moeda 3 4 3 2 2" xfId="4109" xr:uid="{00000000-0005-0000-0000-0000E9100000}"/>
    <cellStyle name="Moeda 3 4 3 2 2 2" xfId="17453" xr:uid="{00000000-0005-0000-0000-0000EA100000}"/>
    <cellStyle name="Moeda 3 4 3 2 3" xfId="6773" xr:uid="{00000000-0005-0000-0000-0000EB100000}"/>
    <cellStyle name="Moeda 3 4 3 2 3 2" xfId="20117" xr:uid="{00000000-0005-0000-0000-0000EC100000}"/>
    <cellStyle name="Moeda 3 4 3 2 4" xfId="9437" xr:uid="{00000000-0005-0000-0000-0000ED100000}"/>
    <cellStyle name="Moeda 3 4 3 2 4 2" xfId="22781" xr:uid="{00000000-0005-0000-0000-0000EE100000}"/>
    <cellStyle name="Moeda 3 4 3 2 5" xfId="14789" xr:uid="{00000000-0005-0000-0000-0000EF100000}"/>
    <cellStyle name="Moeda 3 4 3 2 6" xfId="12101" xr:uid="{00000000-0005-0000-0000-0000F0100000}"/>
    <cellStyle name="Moeda 3 4 3 2 7" xfId="25997" xr:uid="{00000000-0005-0000-0000-0000F1100000}"/>
    <cellStyle name="Moeda 3 4 3 3" xfId="2237" xr:uid="{00000000-0005-0000-0000-0000F2100000}"/>
    <cellStyle name="Moeda 3 4 3 3 2" xfId="4901" xr:uid="{00000000-0005-0000-0000-0000F3100000}"/>
    <cellStyle name="Moeda 3 4 3 3 2 2" xfId="18245" xr:uid="{00000000-0005-0000-0000-0000F4100000}"/>
    <cellStyle name="Moeda 3 4 3 3 3" xfId="7565" xr:uid="{00000000-0005-0000-0000-0000F5100000}"/>
    <cellStyle name="Moeda 3 4 3 3 3 2" xfId="20909" xr:uid="{00000000-0005-0000-0000-0000F6100000}"/>
    <cellStyle name="Moeda 3 4 3 3 4" xfId="10229" xr:uid="{00000000-0005-0000-0000-0000F7100000}"/>
    <cellStyle name="Moeda 3 4 3 3 4 2" xfId="23573" xr:uid="{00000000-0005-0000-0000-0000F8100000}"/>
    <cellStyle name="Moeda 3 4 3 3 5" xfId="15581" xr:uid="{00000000-0005-0000-0000-0000F9100000}"/>
    <cellStyle name="Moeda 3 4 3 3 6" xfId="12893" xr:uid="{00000000-0005-0000-0000-0000FA100000}"/>
    <cellStyle name="Moeda 3 4 3 4" xfId="3317" xr:uid="{00000000-0005-0000-0000-0000FB100000}"/>
    <cellStyle name="Moeda 3 4 3 4 2" xfId="16661" xr:uid="{00000000-0005-0000-0000-0000FC100000}"/>
    <cellStyle name="Moeda 3 4 3 5" xfId="5981" xr:uid="{00000000-0005-0000-0000-0000FD100000}"/>
    <cellStyle name="Moeda 3 4 3 5 2" xfId="19325" xr:uid="{00000000-0005-0000-0000-0000FE100000}"/>
    <cellStyle name="Moeda 3 4 3 6" xfId="8645" xr:uid="{00000000-0005-0000-0000-0000FF100000}"/>
    <cellStyle name="Moeda 3 4 3 6 2" xfId="21989" xr:uid="{00000000-0005-0000-0000-000000110000}"/>
    <cellStyle name="Moeda 3 4 3 7" xfId="13997" xr:uid="{00000000-0005-0000-0000-000001110000}"/>
    <cellStyle name="Moeda 3 4 3 8" xfId="11309" xr:uid="{00000000-0005-0000-0000-000002110000}"/>
    <cellStyle name="Moeda 3 4 3 9" xfId="24629" xr:uid="{00000000-0005-0000-0000-000003110000}"/>
    <cellStyle name="Moeda 3 4 4" xfId="1013" xr:uid="{00000000-0005-0000-0000-000004110000}"/>
    <cellStyle name="Moeda 3 4 4 2" xfId="3677" xr:uid="{00000000-0005-0000-0000-000005110000}"/>
    <cellStyle name="Moeda 3 4 4 2 2" xfId="17021" xr:uid="{00000000-0005-0000-0000-000006110000}"/>
    <cellStyle name="Moeda 3 4 4 2 3" xfId="26645" xr:uid="{00000000-0005-0000-0000-000007110000}"/>
    <cellStyle name="Moeda 3 4 4 3" xfId="6341" xr:uid="{00000000-0005-0000-0000-000008110000}"/>
    <cellStyle name="Moeda 3 4 4 3 2" xfId="19685" xr:uid="{00000000-0005-0000-0000-000009110000}"/>
    <cellStyle name="Moeda 3 4 4 4" xfId="9005" xr:uid="{00000000-0005-0000-0000-00000A110000}"/>
    <cellStyle name="Moeda 3 4 4 4 2" xfId="22349" xr:uid="{00000000-0005-0000-0000-00000B110000}"/>
    <cellStyle name="Moeda 3 4 4 5" xfId="14357" xr:uid="{00000000-0005-0000-0000-00000C110000}"/>
    <cellStyle name="Moeda 3 4 4 6" xfId="11669" xr:uid="{00000000-0005-0000-0000-00000D110000}"/>
    <cellStyle name="Moeda 3 4 4 7" xfId="25277" xr:uid="{00000000-0005-0000-0000-00000E110000}"/>
    <cellStyle name="Moeda 3 4 5" xfId="1805" xr:uid="{00000000-0005-0000-0000-00000F110000}"/>
    <cellStyle name="Moeda 3 4 5 2" xfId="4469" xr:uid="{00000000-0005-0000-0000-000010110000}"/>
    <cellStyle name="Moeda 3 4 5 2 2" xfId="17813" xr:uid="{00000000-0005-0000-0000-000011110000}"/>
    <cellStyle name="Moeda 3 4 5 3" xfId="7133" xr:uid="{00000000-0005-0000-0000-000012110000}"/>
    <cellStyle name="Moeda 3 4 5 3 2" xfId="20477" xr:uid="{00000000-0005-0000-0000-000013110000}"/>
    <cellStyle name="Moeda 3 4 5 4" xfId="9797" xr:uid="{00000000-0005-0000-0000-000014110000}"/>
    <cellStyle name="Moeda 3 4 5 4 2" xfId="23141" xr:uid="{00000000-0005-0000-0000-000015110000}"/>
    <cellStyle name="Moeda 3 4 5 5" xfId="15149" xr:uid="{00000000-0005-0000-0000-000016110000}"/>
    <cellStyle name="Moeda 3 4 5 6" xfId="12461" xr:uid="{00000000-0005-0000-0000-000017110000}"/>
    <cellStyle name="Moeda 3 4 5 7" xfId="25637" xr:uid="{00000000-0005-0000-0000-000018110000}"/>
    <cellStyle name="Moeda 3 4 6" xfId="2621" xr:uid="{00000000-0005-0000-0000-000019110000}"/>
    <cellStyle name="Moeda 3 4 6 2" xfId="5285" xr:uid="{00000000-0005-0000-0000-00001A110000}"/>
    <cellStyle name="Moeda 3 4 6 2 2" xfId="18629" xr:uid="{00000000-0005-0000-0000-00001B110000}"/>
    <cellStyle name="Moeda 3 4 6 3" xfId="7949" xr:uid="{00000000-0005-0000-0000-00001C110000}"/>
    <cellStyle name="Moeda 3 4 6 3 2" xfId="21293" xr:uid="{00000000-0005-0000-0000-00001D110000}"/>
    <cellStyle name="Moeda 3 4 6 4" xfId="10613" xr:uid="{00000000-0005-0000-0000-00001E110000}"/>
    <cellStyle name="Moeda 3 4 6 4 2" xfId="23957" xr:uid="{00000000-0005-0000-0000-00001F110000}"/>
    <cellStyle name="Moeda 3 4 6 5" xfId="15965" xr:uid="{00000000-0005-0000-0000-000020110000}"/>
    <cellStyle name="Moeda 3 4 6 6" xfId="13277" xr:uid="{00000000-0005-0000-0000-000021110000}"/>
    <cellStyle name="Moeda 3 4 7" xfId="2885" xr:uid="{00000000-0005-0000-0000-000022110000}"/>
    <cellStyle name="Moeda 3 4 7 2" xfId="16229" xr:uid="{00000000-0005-0000-0000-000023110000}"/>
    <cellStyle name="Moeda 3 4 8" xfId="5549" xr:uid="{00000000-0005-0000-0000-000024110000}"/>
    <cellStyle name="Moeda 3 4 8 2" xfId="18893" xr:uid="{00000000-0005-0000-0000-000025110000}"/>
    <cellStyle name="Moeda 3 4 9" xfId="8213" xr:uid="{00000000-0005-0000-0000-000026110000}"/>
    <cellStyle name="Moeda 3 4 9 2" xfId="21557" xr:uid="{00000000-0005-0000-0000-000027110000}"/>
    <cellStyle name="Moeda 3 5" xfId="149" xr:uid="{00000000-0005-0000-0000-000028110000}"/>
    <cellStyle name="Moeda 3 5 10" xfId="10805" xr:uid="{00000000-0005-0000-0000-000029110000}"/>
    <cellStyle name="Moeda 3 5 11" xfId="24197" xr:uid="{00000000-0005-0000-0000-00002A110000}"/>
    <cellStyle name="Moeda 3 5 2" xfId="413" xr:uid="{00000000-0005-0000-0000-00002B110000}"/>
    <cellStyle name="Moeda 3 5 2 2" xfId="1205" xr:uid="{00000000-0005-0000-0000-00002C110000}"/>
    <cellStyle name="Moeda 3 5 2 2 2" xfId="3869" xr:uid="{00000000-0005-0000-0000-00002D110000}"/>
    <cellStyle name="Moeda 3 5 2 2 2 2" xfId="17213" xr:uid="{00000000-0005-0000-0000-00002E110000}"/>
    <cellStyle name="Moeda 3 5 2 2 3" xfId="6533" xr:uid="{00000000-0005-0000-0000-00002F110000}"/>
    <cellStyle name="Moeda 3 5 2 2 3 2" xfId="19877" xr:uid="{00000000-0005-0000-0000-000030110000}"/>
    <cellStyle name="Moeda 3 5 2 2 4" xfId="9197" xr:uid="{00000000-0005-0000-0000-000031110000}"/>
    <cellStyle name="Moeda 3 5 2 2 4 2" xfId="22541" xr:uid="{00000000-0005-0000-0000-000032110000}"/>
    <cellStyle name="Moeda 3 5 2 2 5" xfId="14549" xr:uid="{00000000-0005-0000-0000-000033110000}"/>
    <cellStyle name="Moeda 3 5 2 2 6" xfId="11861" xr:uid="{00000000-0005-0000-0000-000034110000}"/>
    <cellStyle name="Moeda 3 5 2 2 7" xfId="26261" xr:uid="{00000000-0005-0000-0000-000035110000}"/>
    <cellStyle name="Moeda 3 5 2 3" xfId="1997" xr:uid="{00000000-0005-0000-0000-000036110000}"/>
    <cellStyle name="Moeda 3 5 2 3 2" xfId="4661" xr:uid="{00000000-0005-0000-0000-000037110000}"/>
    <cellStyle name="Moeda 3 5 2 3 2 2" xfId="18005" xr:uid="{00000000-0005-0000-0000-000038110000}"/>
    <cellStyle name="Moeda 3 5 2 3 3" xfId="7325" xr:uid="{00000000-0005-0000-0000-000039110000}"/>
    <cellStyle name="Moeda 3 5 2 3 3 2" xfId="20669" xr:uid="{00000000-0005-0000-0000-00003A110000}"/>
    <cellStyle name="Moeda 3 5 2 3 4" xfId="9989" xr:uid="{00000000-0005-0000-0000-00003B110000}"/>
    <cellStyle name="Moeda 3 5 2 3 4 2" xfId="23333" xr:uid="{00000000-0005-0000-0000-00003C110000}"/>
    <cellStyle name="Moeda 3 5 2 3 5" xfId="15341" xr:uid="{00000000-0005-0000-0000-00003D110000}"/>
    <cellStyle name="Moeda 3 5 2 3 6" xfId="12653" xr:uid="{00000000-0005-0000-0000-00003E110000}"/>
    <cellStyle name="Moeda 3 5 2 4" xfId="3077" xr:uid="{00000000-0005-0000-0000-00003F110000}"/>
    <cellStyle name="Moeda 3 5 2 4 2" xfId="16421" xr:uid="{00000000-0005-0000-0000-000040110000}"/>
    <cellStyle name="Moeda 3 5 2 5" xfId="5741" xr:uid="{00000000-0005-0000-0000-000041110000}"/>
    <cellStyle name="Moeda 3 5 2 5 2" xfId="19085" xr:uid="{00000000-0005-0000-0000-000042110000}"/>
    <cellStyle name="Moeda 3 5 2 6" xfId="8405" xr:uid="{00000000-0005-0000-0000-000043110000}"/>
    <cellStyle name="Moeda 3 5 2 6 2" xfId="21749" xr:uid="{00000000-0005-0000-0000-000044110000}"/>
    <cellStyle name="Moeda 3 5 2 7" xfId="13757" xr:uid="{00000000-0005-0000-0000-000045110000}"/>
    <cellStyle name="Moeda 3 5 2 8" xfId="11069" xr:uid="{00000000-0005-0000-0000-000046110000}"/>
    <cellStyle name="Moeda 3 5 2 9" xfId="24893" xr:uid="{00000000-0005-0000-0000-000047110000}"/>
    <cellStyle name="Moeda 3 5 3" xfId="941" xr:uid="{00000000-0005-0000-0000-000048110000}"/>
    <cellStyle name="Moeda 3 5 3 2" xfId="3605" xr:uid="{00000000-0005-0000-0000-000049110000}"/>
    <cellStyle name="Moeda 3 5 3 2 2" xfId="16949" xr:uid="{00000000-0005-0000-0000-00004A110000}"/>
    <cellStyle name="Moeda 3 5 3 2 3" xfId="25925" xr:uid="{00000000-0005-0000-0000-00004B110000}"/>
    <cellStyle name="Moeda 3 5 3 3" xfId="6269" xr:uid="{00000000-0005-0000-0000-00004C110000}"/>
    <cellStyle name="Moeda 3 5 3 3 2" xfId="19613" xr:uid="{00000000-0005-0000-0000-00004D110000}"/>
    <cellStyle name="Moeda 3 5 3 4" xfId="8933" xr:uid="{00000000-0005-0000-0000-00004E110000}"/>
    <cellStyle name="Moeda 3 5 3 4 2" xfId="22277" xr:uid="{00000000-0005-0000-0000-00004F110000}"/>
    <cellStyle name="Moeda 3 5 3 5" xfId="14285" xr:uid="{00000000-0005-0000-0000-000050110000}"/>
    <cellStyle name="Moeda 3 5 3 6" xfId="11597" xr:uid="{00000000-0005-0000-0000-000051110000}"/>
    <cellStyle name="Moeda 3 5 3 7" xfId="24557" xr:uid="{00000000-0005-0000-0000-000052110000}"/>
    <cellStyle name="Moeda 3 5 4" xfId="1733" xr:uid="{00000000-0005-0000-0000-000053110000}"/>
    <cellStyle name="Moeda 3 5 4 2" xfId="4397" xr:uid="{00000000-0005-0000-0000-000054110000}"/>
    <cellStyle name="Moeda 3 5 4 2 2" xfId="17741" xr:uid="{00000000-0005-0000-0000-000055110000}"/>
    <cellStyle name="Moeda 3 5 4 2 3" xfId="26573" xr:uid="{00000000-0005-0000-0000-000056110000}"/>
    <cellStyle name="Moeda 3 5 4 3" xfId="7061" xr:uid="{00000000-0005-0000-0000-000057110000}"/>
    <cellStyle name="Moeda 3 5 4 3 2" xfId="20405" xr:uid="{00000000-0005-0000-0000-000058110000}"/>
    <cellStyle name="Moeda 3 5 4 4" xfId="9725" xr:uid="{00000000-0005-0000-0000-000059110000}"/>
    <cellStyle name="Moeda 3 5 4 4 2" xfId="23069" xr:uid="{00000000-0005-0000-0000-00005A110000}"/>
    <cellStyle name="Moeda 3 5 4 5" xfId="15077" xr:uid="{00000000-0005-0000-0000-00005B110000}"/>
    <cellStyle name="Moeda 3 5 4 6" xfId="12389" xr:uid="{00000000-0005-0000-0000-00005C110000}"/>
    <cellStyle name="Moeda 3 5 4 7" xfId="25205" xr:uid="{00000000-0005-0000-0000-00005D110000}"/>
    <cellStyle name="Moeda 3 5 5" xfId="2549" xr:uid="{00000000-0005-0000-0000-00005E110000}"/>
    <cellStyle name="Moeda 3 5 5 2" xfId="5213" xr:uid="{00000000-0005-0000-0000-00005F110000}"/>
    <cellStyle name="Moeda 3 5 5 2 2" xfId="18557" xr:uid="{00000000-0005-0000-0000-000060110000}"/>
    <cellStyle name="Moeda 3 5 5 3" xfId="7877" xr:uid="{00000000-0005-0000-0000-000061110000}"/>
    <cellStyle name="Moeda 3 5 5 3 2" xfId="21221" xr:uid="{00000000-0005-0000-0000-000062110000}"/>
    <cellStyle name="Moeda 3 5 5 4" xfId="10541" xr:uid="{00000000-0005-0000-0000-000063110000}"/>
    <cellStyle name="Moeda 3 5 5 4 2" xfId="23885" xr:uid="{00000000-0005-0000-0000-000064110000}"/>
    <cellStyle name="Moeda 3 5 5 5" xfId="15893" xr:uid="{00000000-0005-0000-0000-000065110000}"/>
    <cellStyle name="Moeda 3 5 5 6" xfId="13205" xr:uid="{00000000-0005-0000-0000-000066110000}"/>
    <cellStyle name="Moeda 3 5 5 7" xfId="25565" xr:uid="{00000000-0005-0000-0000-000067110000}"/>
    <cellStyle name="Moeda 3 5 6" xfId="2813" xr:uid="{00000000-0005-0000-0000-000068110000}"/>
    <cellStyle name="Moeda 3 5 6 2" xfId="16157" xr:uid="{00000000-0005-0000-0000-000069110000}"/>
    <cellStyle name="Moeda 3 5 7" xfId="5477" xr:uid="{00000000-0005-0000-0000-00006A110000}"/>
    <cellStyle name="Moeda 3 5 7 2" xfId="18821" xr:uid="{00000000-0005-0000-0000-00006B110000}"/>
    <cellStyle name="Moeda 3 5 8" xfId="8141" xr:uid="{00000000-0005-0000-0000-00006C110000}"/>
    <cellStyle name="Moeda 3 5 8 2" xfId="21485" xr:uid="{00000000-0005-0000-0000-00006D110000}"/>
    <cellStyle name="Moeda 3 5 9" xfId="13493" xr:uid="{00000000-0005-0000-0000-00006E110000}"/>
    <cellStyle name="Moeda 3 6" xfId="317" xr:uid="{00000000-0005-0000-0000-00006F110000}"/>
    <cellStyle name="Moeda 3 6 10" xfId="24365" xr:uid="{00000000-0005-0000-0000-000070110000}"/>
    <cellStyle name="Moeda 3 6 2" xfId="1109" xr:uid="{00000000-0005-0000-0000-000071110000}"/>
    <cellStyle name="Moeda 3 6 2 2" xfId="3773" xr:uid="{00000000-0005-0000-0000-000072110000}"/>
    <cellStyle name="Moeda 3 6 2 2 2" xfId="17117" xr:uid="{00000000-0005-0000-0000-000073110000}"/>
    <cellStyle name="Moeda 3 6 2 2 3" xfId="26429" xr:uid="{00000000-0005-0000-0000-000074110000}"/>
    <cellStyle name="Moeda 3 6 2 3" xfId="6437" xr:uid="{00000000-0005-0000-0000-000075110000}"/>
    <cellStyle name="Moeda 3 6 2 3 2" xfId="19781" xr:uid="{00000000-0005-0000-0000-000076110000}"/>
    <cellStyle name="Moeda 3 6 2 4" xfId="9101" xr:uid="{00000000-0005-0000-0000-000077110000}"/>
    <cellStyle name="Moeda 3 6 2 4 2" xfId="22445" xr:uid="{00000000-0005-0000-0000-000078110000}"/>
    <cellStyle name="Moeda 3 6 2 5" xfId="14453" xr:uid="{00000000-0005-0000-0000-000079110000}"/>
    <cellStyle name="Moeda 3 6 2 6" xfId="11765" xr:uid="{00000000-0005-0000-0000-00007A110000}"/>
    <cellStyle name="Moeda 3 6 2 7" xfId="25061" xr:uid="{00000000-0005-0000-0000-00007B110000}"/>
    <cellStyle name="Moeda 3 6 3" xfId="1901" xr:uid="{00000000-0005-0000-0000-00007C110000}"/>
    <cellStyle name="Moeda 3 6 3 2" xfId="4565" xr:uid="{00000000-0005-0000-0000-00007D110000}"/>
    <cellStyle name="Moeda 3 6 3 2 2" xfId="17909" xr:uid="{00000000-0005-0000-0000-00007E110000}"/>
    <cellStyle name="Moeda 3 6 3 2 3" xfId="26093" xr:uid="{00000000-0005-0000-0000-00007F110000}"/>
    <cellStyle name="Moeda 3 6 3 3" xfId="7229" xr:uid="{00000000-0005-0000-0000-000080110000}"/>
    <cellStyle name="Moeda 3 6 3 3 2" xfId="20573" xr:uid="{00000000-0005-0000-0000-000081110000}"/>
    <cellStyle name="Moeda 3 6 3 4" xfId="9893" xr:uid="{00000000-0005-0000-0000-000082110000}"/>
    <cellStyle name="Moeda 3 6 3 4 2" xfId="23237" xr:uid="{00000000-0005-0000-0000-000083110000}"/>
    <cellStyle name="Moeda 3 6 3 5" xfId="15245" xr:uid="{00000000-0005-0000-0000-000084110000}"/>
    <cellStyle name="Moeda 3 6 3 6" xfId="12557" xr:uid="{00000000-0005-0000-0000-000085110000}"/>
    <cellStyle name="Moeda 3 6 3 7" xfId="24725" xr:uid="{00000000-0005-0000-0000-000086110000}"/>
    <cellStyle name="Moeda 3 6 4" xfId="2483" xr:uid="{00000000-0005-0000-0000-000087110000}"/>
    <cellStyle name="Moeda 3 6 4 2" xfId="5147" xr:uid="{00000000-0005-0000-0000-000088110000}"/>
    <cellStyle name="Moeda 3 6 4 2 2" xfId="18491" xr:uid="{00000000-0005-0000-0000-000089110000}"/>
    <cellStyle name="Moeda 3 6 4 2 3" xfId="26741" xr:uid="{00000000-0005-0000-0000-00008A110000}"/>
    <cellStyle name="Moeda 3 6 4 3" xfId="7811" xr:uid="{00000000-0005-0000-0000-00008B110000}"/>
    <cellStyle name="Moeda 3 6 4 3 2" xfId="21155" xr:uid="{00000000-0005-0000-0000-00008C110000}"/>
    <cellStyle name="Moeda 3 6 4 4" xfId="10475" xr:uid="{00000000-0005-0000-0000-00008D110000}"/>
    <cellStyle name="Moeda 3 6 4 4 2" xfId="23819" xr:uid="{00000000-0005-0000-0000-00008E110000}"/>
    <cellStyle name="Moeda 3 6 4 5" xfId="15827" xr:uid="{00000000-0005-0000-0000-00008F110000}"/>
    <cellStyle name="Moeda 3 6 4 6" xfId="13139" xr:uid="{00000000-0005-0000-0000-000090110000}"/>
    <cellStyle name="Moeda 3 6 4 7" xfId="25373" xr:uid="{00000000-0005-0000-0000-000091110000}"/>
    <cellStyle name="Moeda 3 6 5" xfId="2981" xr:uid="{00000000-0005-0000-0000-000092110000}"/>
    <cellStyle name="Moeda 3 6 5 2" xfId="16325" xr:uid="{00000000-0005-0000-0000-000093110000}"/>
    <cellStyle name="Moeda 3 6 5 3" xfId="25733" xr:uid="{00000000-0005-0000-0000-000094110000}"/>
    <cellStyle name="Moeda 3 6 6" xfId="5645" xr:uid="{00000000-0005-0000-0000-000095110000}"/>
    <cellStyle name="Moeda 3 6 6 2" xfId="18989" xr:uid="{00000000-0005-0000-0000-000096110000}"/>
    <cellStyle name="Moeda 3 6 7" xfId="8309" xr:uid="{00000000-0005-0000-0000-000097110000}"/>
    <cellStyle name="Moeda 3 6 7 2" xfId="21653" xr:uid="{00000000-0005-0000-0000-000098110000}"/>
    <cellStyle name="Moeda 3 6 8" xfId="13661" xr:uid="{00000000-0005-0000-0000-000099110000}"/>
    <cellStyle name="Moeda 3 6 9" xfId="10973" xr:uid="{00000000-0005-0000-0000-00009A110000}"/>
    <cellStyle name="Moeda 3 7" xfId="581" xr:uid="{00000000-0005-0000-0000-00009B110000}"/>
    <cellStyle name="Moeda 3 7 2" xfId="1373" xr:uid="{00000000-0005-0000-0000-00009C110000}"/>
    <cellStyle name="Moeda 3 7 2 2" xfId="4037" xr:uid="{00000000-0005-0000-0000-00009D110000}"/>
    <cellStyle name="Moeda 3 7 2 2 2" xfId="17381" xr:uid="{00000000-0005-0000-0000-00009E110000}"/>
    <cellStyle name="Moeda 3 7 2 2 3" xfId="26165" xr:uid="{00000000-0005-0000-0000-00009F110000}"/>
    <cellStyle name="Moeda 3 7 2 3" xfId="6701" xr:uid="{00000000-0005-0000-0000-0000A0110000}"/>
    <cellStyle name="Moeda 3 7 2 3 2" xfId="20045" xr:uid="{00000000-0005-0000-0000-0000A1110000}"/>
    <cellStyle name="Moeda 3 7 2 4" xfId="9365" xr:uid="{00000000-0005-0000-0000-0000A2110000}"/>
    <cellStyle name="Moeda 3 7 2 4 2" xfId="22709" xr:uid="{00000000-0005-0000-0000-0000A3110000}"/>
    <cellStyle name="Moeda 3 7 2 5" xfId="14717" xr:uid="{00000000-0005-0000-0000-0000A4110000}"/>
    <cellStyle name="Moeda 3 7 2 6" xfId="12029" xr:uid="{00000000-0005-0000-0000-0000A5110000}"/>
    <cellStyle name="Moeda 3 7 2 7" xfId="24797" xr:uid="{00000000-0005-0000-0000-0000A6110000}"/>
    <cellStyle name="Moeda 3 7 3" xfId="2165" xr:uid="{00000000-0005-0000-0000-0000A7110000}"/>
    <cellStyle name="Moeda 3 7 3 2" xfId="4829" xr:uid="{00000000-0005-0000-0000-0000A8110000}"/>
    <cellStyle name="Moeda 3 7 3 2 2" xfId="18173" xr:uid="{00000000-0005-0000-0000-0000A9110000}"/>
    <cellStyle name="Moeda 3 7 3 2 3" xfId="25829" xr:uid="{00000000-0005-0000-0000-0000AA110000}"/>
    <cellStyle name="Moeda 3 7 3 3" xfId="7493" xr:uid="{00000000-0005-0000-0000-0000AB110000}"/>
    <cellStyle name="Moeda 3 7 3 3 2" xfId="20837" xr:uid="{00000000-0005-0000-0000-0000AC110000}"/>
    <cellStyle name="Moeda 3 7 3 4" xfId="10157" xr:uid="{00000000-0005-0000-0000-0000AD110000}"/>
    <cellStyle name="Moeda 3 7 3 4 2" xfId="23501" xr:uid="{00000000-0005-0000-0000-0000AE110000}"/>
    <cellStyle name="Moeda 3 7 3 5" xfId="15509" xr:uid="{00000000-0005-0000-0000-0000AF110000}"/>
    <cellStyle name="Moeda 3 7 3 6" xfId="12821" xr:uid="{00000000-0005-0000-0000-0000B0110000}"/>
    <cellStyle name="Moeda 3 7 3 7" xfId="24461" xr:uid="{00000000-0005-0000-0000-0000B1110000}"/>
    <cellStyle name="Moeda 3 7 4" xfId="3245" xr:uid="{00000000-0005-0000-0000-0000B2110000}"/>
    <cellStyle name="Moeda 3 7 4 2" xfId="16589" xr:uid="{00000000-0005-0000-0000-0000B3110000}"/>
    <cellStyle name="Moeda 3 7 4 3" xfId="25469" xr:uid="{00000000-0005-0000-0000-0000B4110000}"/>
    <cellStyle name="Moeda 3 7 5" xfId="5909" xr:uid="{00000000-0005-0000-0000-0000B5110000}"/>
    <cellStyle name="Moeda 3 7 5 2" xfId="19253" xr:uid="{00000000-0005-0000-0000-0000B6110000}"/>
    <cellStyle name="Moeda 3 7 6" xfId="8573" xr:uid="{00000000-0005-0000-0000-0000B7110000}"/>
    <cellStyle name="Moeda 3 7 6 2" xfId="21917" xr:uid="{00000000-0005-0000-0000-0000B8110000}"/>
    <cellStyle name="Moeda 3 7 7" xfId="13925" xr:uid="{00000000-0005-0000-0000-0000B9110000}"/>
    <cellStyle name="Moeda 3 7 8" xfId="11237" xr:uid="{00000000-0005-0000-0000-0000BA110000}"/>
    <cellStyle name="Moeda 3 7 9" xfId="24101" xr:uid="{00000000-0005-0000-0000-0000BB110000}"/>
    <cellStyle name="Moeda 3 8" xfId="749" xr:uid="{00000000-0005-0000-0000-0000BC110000}"/>
    <cellStyle name="Moeda 3 8 2" xfId="1541" xr:uid="{00000000-0005-0000-0000-0000BD110000}"/>
    <cellStyle name="Moeda 3 8 2 2" xfId="4205" xr:uid="{00000000-0005-0000-0000-0000BE110000}"/>
    <cellStyle name="Moeda 3 8 2 2 2" xfId="17549" xr:uid="{00000000-0005-0000-0000-0000BF110000}"/>
    <cellStyle name="Moeda 3 8 2 2 3" xfId="26141" xr:uid="{00000000-0005-0000-0000-0000C0110000}"/>
    <cellStyle name="Moeda 3 8 2 3" xfId="6869" xr:uid="{00000000-0005-0000-0000-0000C1110000}"/>
    <cellStyle name="Moeda 3 8 2 3 2" xfId="20213" xr:uid="{00000000-0005-0000-0000-0000C2110000}"/>
    <cellStyle name="Moeda 3 8 2 4" xfId="9533" xr:uid="{00000000-0005-0000-0000-0000C3110000}"/>
    <cellStyle name="Moeda 3 8 2 4 2" xfId="22877" xr:uid="{00000000-0005-0000-0000-0000C4110000}"/>
    <cellStyle name="Moeda 3 8 2 5" xfId="14885" xr:uid="{00000000-0005-0000-0000-0000C5110000}"/>
    <cellStyle name="Moeda 3 8 2 6" xfId="12197" xr:uid="{00000000-0005-0000-0000-0000C6110000}"/>
    <cellStyle name="Moeda 3 8 2 7" xfId="24773" xr:uid="{00000000-0005-0000-0000-0000C7110000}"/>
    <cellStyle name="Moeda 3 8 3" xfId="2333" xr:uid="{00000000-0005-0000-0000-0000C8110000}"/>
    <cellStyle name="Moeda 3 8 3 2" xfId="4997" xr:uid="{00000000-0005-0000-0000-0000C9110000}"/>
    <cellStyle name="Moeda 3 8 3 2 2" xfId="18341" xr:uid="{00000000-0005-0000-0000-0000CA110000}"/>
    <cellStyle name="Moeda 3 8 3 3" xfId="7661" xr:uid="{00000000-0005-0000-0000-0000CB110000}"/>
    <cellStyle name="Moeda 3 8 3 3 2" xfId="21005" xr:uid="{00000000-0005-0000-0000-0000CC110000}"/>
    <cellStyle name="Moeda 3 8 3 4" xfId="10325" xr:uid="{00000000-0005-0000-0000-0000CD110000}"/>
    <cellStyle name="Moeda 3 8 3 4 2" xfId="23669" xr:uid="{00000000-0005-0000-0000-0000CE110000}"/>
    <cellStyle name="Moeda 3 8 3 5" xfId="15677" xr:uid="{00000000-0005-0000-0000-0000CF110000}"/>
    <cellStyle name="Moeda 3 8 3 6" xfId="12989" xr:uid="{00000000-0005-0000-0000-0000D0110000}"/>
    <cellStyle name="Moeda 3 8 3 7" xfId="25445" xr:uid="{00000000-0005-0000-0000-0000D1110000}"/>
    <cellStyle name="Moeda 3 8 4" xfId="3413" xr:uid="{00000000-0005-0000-0000-0000D2110000}"/>
    <cellStyle name="Moeda 3 8 4 2" xfId="16757" xr:uid="{00000000-0005-0000-0000-0000D3110000}"/>
    <cellStyle name="Moeda 3 8 5" xfId="6077" xr:uid="{00000000-0005-0000-0000-0000D4110000}"/>
    <cellStyle name="Moeda 3 8 5 2" xfId="19421" xr:uid="{00000000-0005-0000-0000-0000D5110000}"/>
    <cellStyle name="Moeda 3 8 6" xfId="8741" xr:uid="{00000000-0005-0000-0000-0000D6110000}"/>
    <cellStyle name="Moeda 3 8 6 2" xfId="22085" xr:uid="{00000000-0005-0000-0000-0000D7110000}"/>
    <cellStyle name="Moeda 3 8 7" xfId="14093" xr:uid="{00000000-0005-0000-0000-0000D8110000}"/>
    <cellStyle name="Moeda 3 8 8" xfId="11405" xr:uid="{00000000-0005-0000-0000-0000D9110000}"/>
    <cellStyle name="Moeda 3 8 9" xfId="24077" xr:uid="{00000000-0005-0000-0000-0000DA110000}"/>
    <cellStyle name="Moeda 3 9" xfId="797" xr:uid="{00000000-0005-0000-0000-0000DB110000}"/>
    <cellStyle name="Moeda 3 9 2" xfId="1589" xr:uid="{00000000-0005-0000-0000-0000DC110000}"/>
    <cellStyle name="Moeda 3 9 2 2" xfId="4253" xr:uid="{00000000-0005-0000-0000-0000DD110000}"/>
    <cellStyle name="Moeda 3 9 2 2 2" xfId="17597" xr:uid="{00000000-0005-0000-0000-0000DE110000}"/>
    <cellStyle name="Moeda 3 9 2 3" xfId="6917" xr:uid="{00000000-0005-0000-0000-0000DF110000}"/>
    <cellStyle name="Moeda 3 9 2 3 2" xfId="20261" xr:uid="{00000000-0005-0000-0000-0000E0110000}"/>
    <cellStyle name="Moeda 3 9 2 4" xfId="9581" xr:uid="{00000000-0005-0000-0000-0000E1110000}"/>
    <cellStyle name="Moeda 3 9 2 4 2" xfId="22925" xr:uid="{00000000-0005-0000-0000-0000E2110000}"/>
    <cellStyle name="Moeda 3 9 2 5" xfId="14933" xr:uid="{00000000-0005-0000-0000-0000E3110000}"/>
    <cellStyle name="Moeda 3 9 2 6" xfId="12245" xr:uid="{00000000-0005-0000-0000-0000E4110000}"/>
    <cellStyle name="Moeda 3 9 2 7" xfId="25781" xr:uid="{00000000-0005-0000-0000-0000E5110000}"/>
    <cellStyle name="Moeda 3 9 3" xfId="2381" xr:uid="{00000000-0005-0000-0000-0000E6110000}"/>
    <cellStyle name="Moeda 3 9 3 2" xfId="5045" xr:uid="{00000000-0005-0000-0000-0000E7110000}"/>
    <cellStyle name="Moeda 3 9 3 2 2" xfId="18389" xr:uid="{00000000-0005-0000-0000-0000E8110000}"/>
    <cellStyle name="Moeda 3 9 3 3" xfId="7709" xr:uid="{00000000-0005-0000-0000-0000E9110000}"/>
    <cellStyle name="Moeda 3 9 3 3 2" xfId="21053" xr:uid="{00000000-0005-0000-0000-0000EA110000}"/>
    <cellStyle name="Moeda 3 9 3 4" xfId="10373" xr:uid="{00000000-0005-0000-0000-0000EB110000}"/>
    <cellStyle name="Moeda 3 9 3 4 2" xfId="23717" xr:uid="{00000000-0005-0000-0000-0000EC110000}"/>
    <cellStyle name="Moeda 3 9 3 5" xfId="15725" xr:uid="{00000000-0005-0000-0000-0000ED110000}"/>
    <cellStyle name="Moeda 3 9 3 6" xfId="13037" xr:uid="{00000000-0005-0000-0000-0000EE110000}"/>
    <cellStyle name="Moeda 3 9 4" xfId="3461" xr:uid="{00000000-0005-0000-0000-0000EF110000}"/>
    <cellStyle name="Moeda 3 9 4 2" xfId="16805" xr:uid="{00000000-0005-0000-0000-0000F0110000}"/>
    <cellStyle name="Moeda 3 9 5" xfId="6125" xr:uid="{00000000-0005-0000-0000-0000F1110000}"/>
    <cellStyle name="Moeda 3 9 5 2" xfId="19469" xr:uid="{00000000-0005-0000-0000-0000F2110000}"/>
    <cellStyle name="Moeda 3 9 6" xfId="8789" xr:uid="{00000000-0005-0000-0000-0000F3110000}"/>
    <cellStyle name="Moeda 3 9 6 2" xfId="22133" xr:uid="{00000000-0005-0000-0000-0000F4110000}"/>
    <cellStyle name="Moeda 3 9 7" xfId="14141" xr:uid="{00000000-0005-0000-0000-0000F5110000}"/>
    <cellStyle name="Moeda 3 9 8" xfId="11453" xr:uid="{00000000-0005-0000-0000-0000F6110000}"/>
    <cellStyle name="Moeda 3 9 9" xfId="24413" xr:uid="{00000000-0005-0000-0000-0000F7110000}"/>
    <cellStyle name="Moeda 4" xfId="32" xr:uid="{00000000-0005-0000-0000-0000F8110000}"/>
    <cellStyle name="Moeda 4 10" xfId="853" xr:uid="{00000000-0005-0000-0000-0000F9110000}"/>
    <cellStyle name="Moeda 4 10 2" xfId="3517" xr:uid="{00000000-0005-0000-0000-0000FA110000}"/>
    <cellStyle name="Moeda 4 10 2 2" xfId="16861" xr:uid="{00000000-0005-0000-0000-0000FB110000}"/>
    <cellStyle name="Moeda 4 10 2 3" xfId="25813" xr:uid="{00000000-0005-0000-0000-0000FC110000}"/>
    <cellStyle name="Moeda 4 10 3" xfId="6181" xr:uid="{00000000-0005-0000-0000-0000FD110000}"/>
    <cellStyle name="Moeda 4 10 3 2" xfId="19525" xr:uid="{00000000-0005-0000-0000-0000FE110000}"/>
    <cellStyle name="Moeda 4 10 4" xfId="8845" xr:uid="{00000000-0005-0000-0000-0000FF110000}"/>
    <cellStyle name="Moeda 4 10 4 2" xfId="22189" xr:uid="{00000000-0005-0000-0000-000000120000}"/>
    <cellStyle name="Moeda 4 10 5" xfId="14197" xr:uid="{00000000-0005-0000-0000-000001120000}"/>
    <cellStyle name="Moeda 4 10 6" xfId="11509" xr:uid="{00000000-0005-0000-0000-000002120000}"/>
    <cellStyle name="Moeda 4 10 7" xfId="24445" xr:uid="{00000000-0005-0000-0000-000003120000}"/>
    <cellStyle name="Moeda 4 11" xfId="1645" xr:uid="{00000000-0005-0000-0000-000004120000}"/>
    <cellStyle name="Moeda 4 11 2" xfId="4309" xr:uid="{00000000-0005-0000-0000-000005120000}"/>
    <cellStyle name="Moeda 4 11 2 2" xfId="17653" xr:uid="{00000000-0005-0000-0000-000006120000}"/>
    <cellStyle name="Moeda 4 11 2 3" xfId="26485" xr:uid="{00000000-0005-0000-0000-000007120000}"/>
    <cellStyle name="Moeda 4 11 3" xfId="6973" xr:uid="{00000000-0005-0000-0000-000008120000}"/>
    <cellStyle name="Moeda 4 11 3 2" xfId="20317" xr:uid="{00000000-0005-0000-0000-000009120000}"/>
    <cellStyle name="Moeda 4 11 4" xfId="9637" xr:uid="{00000000-0005-0000-0000-00000A120000}"/>
    <cellStyle name="Moeda 4 11 4 2" xfId="22981" xr:uid="{00000000-0005-0000-0000-00000B120000}"/>
    <cellStyle name="Moeda 4 11 5" xfId="14989" xr:uid="{00000000-0005-0000-0000-00000C120000}"/>
    <cellStyle name="Moeda 4 11 6" xfId="12301" xr:uid="{00000000-0005-0000-0000-00000D120000}"/>
    <cellStyle name="Moeda 4 11 7" xfId="25117" xr:uid="{00000000-0005-0000-0000-00000E120000}"/>
    <cellStyle name="Moeda 4 12" xfId="2442" xr:uid="{00000000-0005-0000-0000-00000F120000}"/>
    <cellStyle name="Moeda 4 12 2" xfId="5106" xr:uid="{00000000-0005-0000-0000-000010120000}"/>
    <cellStyle name="Moeda 4 12 2 2" xfId="18450" xr:uid="{00000000-0005-0000-0000-000011120000}"/>
    <cellStyle name="Moeda 4 12 3" xfId="7770" xr:uid="{00000000-0005-0000-0000-000012120000}"/>
    <cellStyle name="Moeda 4 12 3 2" xfId="21114" xr:uid="{00000000-0005-0000-0000-000013120000}"/>
    <cellStyle name="Moeda 4 12 4" xfId="10434" xr:uid="{00000000-0005-0000-0000-000014120000}"/>
    <cellStyle name="Moeda 4 12 4 2" xfId="23778" xr:uid="{00000000-0005-0000-0000-000015120000}"/>
    <cellStyle name="Moeda 4 12 5" xfId="15786" xr:uid="{00000000-0005-0000-0000-000016120000}"/>
    <cellStyle name="Moeda 4 12 6" xfId="13098" xr:uid="{00000000-0005-0000-0000-000017120000}"/>
    <cellStyle name="Moeda 4 12 7" xfId="25429" xr:uid="{00000000-0005-0000-0000-000018120000}"/>
    <cellStyle name="Moeda 4 13" xfId="61" xr:uid="{00000000-0005-0000-0000-000019120000}"/>
    <cellStyle name="Moeda 4 13 2" xfId="13405" xr:uid="{00000000-0005-0000-0000-00001A120000}"/>
    <cellStyle name="Moeda 4 14" xfId="2725" xr:uid="{00000000-0005-0000-0000-00001B120000}"/>
    <cellStyle name="Moeda 4 14 2" xfId="16069" xr:uid="{00000000-0005-0000-0000-00001C120000}"/>
    <cellStyle name="Moeda 4 15" xfId="5389" xr:uid="{00000000-0005-0000-0000-00001D120000}"/>
    <cellStyle name="Moeda 4 15 2" xfId="18733" xr:uid="{00000000-0005-0000-0000-00001E120000}"/>
    <cellStyle name="Moeda 4 16" xfId="8053" xr:uid="{00000000-0005-0000-0000-00001F120000}"/>
    <cellStyle name="Moeda 4 16 2" xfId="21397" xr:uid="{00000000-0005-0000-0000-000020120000}"/>
    <cellStyle name="Moeda 4 17" xfId="13381" xr:uid="{00000000-0005-0000-0000-000021120000}"/>
    <cellStyle name="Moeda 4 18" xfId="10717" xr:uid="{00000000-0005-0000-0000-000022120000}"/>
    <cellStyle name="Moeda 4 19" xfId="24061" xr:uid="{00000000-0005-0000-0000-000023120000}"/>
    <cellStyle name="Moeda 4 2" xfId="85" xr:uid="{00000000-0005-0000-0000-000024120000}"/>
    <cellStyle name="Moeda 4 2 10" xfId="1669" xr:uid="{00000000-0005-0000-0000-000025120000}"/>
    <cellStyle name="Moeda 4 2 10 2" xfId="4333" xr:uid="{00000000-0005-0000-0000-000026120000}"/>
    <cellStyle name="Moeda 4 2 10 2 2" xfId="17677" xr:uid="{00000000-0005-0000-0000-000027120000}"/>
    <cellStyle name="Moeda 4 2 10 3" xfId="6997" xr:uid="{00000000-0005-0000-0000-000028120000}"/>
    <cellStyle name="Moeda 4 2 10 3 2" xfId="20341" xr:uid="{00000000-0005-0000-0000-000029120000}"/>
    <cellStyle name="Moeda 4 2 10 4" xfId="9661" xr:uid="{00000000-0005-0000-0000-00002A120000}"/>
    <cellStyle name="Moeda 4 2 10 4 2" xfId="23005" xr:uid="{00000000-0005-0000-0000-00002B120000}"/>
    <cellStyle name="Moeda 4 2 10 5" xfId="15013" xr:uid="{00000000-0005-0000-0000-00002C120000}"/>
    <cellStyle name="Moeda 4 2 10 6" xfId="12325" xr:uid="{00000000-0005-0000-0000-00002D120000}"/>
    <cellStyle name="Moeda 4 2 11" xfId="2468" xr:uid="{00000000-0005-0000-0000-00002E120000}"/>
    <cellStyle name="Moeda 4 2 11 2" xfId="5132" xr:uid="{00000000-0005-0000-0000-00002F120000}"/>
    <cellStyle name="Moeda 4 2 11 2 2" xfId="18476" xr:uid="{00000000-0005-0000-0000-000030120000}"/>
    <cellStyle name="Moeda 4 2 11 3" xfId="7796" xr:uid="{00000000-0005-0000-0000-000031120000}"/>
    <cellStyle name="Moeda 4 2 11 3 2" xfId="21140" xr:uid="{00000000-0005-0000-0000-000032120000}"/>
    <cellStyle name="Moeda 4 2 11 4" xfId="10460" xr:uid="{00000000-0005-0000-0000-000033120000}"/>
    <cellStyle name="Moeda 4 2 11 4 2" xfId="23804" xr:uid="{00000000-0005-0000-0000-000034120000}"/>
    <cellStyle name="Moeda 4 2 11 5" xfId="15812" xr:uid="{00000000-0005-0000-0000-000035120000}"/>
    <cellStyle name="Moeda 4 2 11 6" xfId="13124" xr:uid="{00000000-0005-0000-0000-000036120000}"/>
    <cellStyle name="Moeda 4 2 12" xfId="2749" xr:uid="{00000000-0005-0000-0000-000037120000}"/>
    <cellStyle name="Moeda 4 2 12 2" xfId="16093" xr:uid="{00000000-0005-0000-0000-000038120000}"/>
    <cellStyle name="Moeda 4 2 13" xfId="5413" xr:uid="{00000000-0005-0000-0000-000039120000}"/>
    <cellStyle name="Moeda 4 2 13 2" xfId="18757" xr:uid="{00000000-0005-0000-0000-00003A120000}"/>
    <cellStyle name="Moeda 4 2 14" xfId="8077" xr:uid="{00000000-0005-0000-0000-00003B120000}"/>
    <cellStyle name="Moeda 4 2 14 2" xfId="21421" xr:uid="{00000000-0005-0000-0000-00003C120000}"/>
    <cellStyle name="Moeda 4 2 15" xfId="13429" xr:uid="{00000000-0005-0000-0000-00003D120000}"/>
    <cellStyle name="Moeda 4 2 16" xfId="10741" xr:uid="{00000000-0005-0000-0000-00003E120000}"/>
    <cellStyle name="Moeda 4 2 17" xfId="24133" xr:uid="{00000000-0005-0000-0000-00003F120000}"/>
    <cellStyle name="Moeda 4 2 2" xfId="133" xr:uid="{00000000-0005-0000-0000-000040120000}"/>
    <cellStyle name="Moeda 4 2 2 10" xfId="8125" xr:uid="{00000000-0005-0000-0000-000041120000}"/>
    <cellStyle name="Moeda 4 2 2 10 2" xfId="21469" xr:uid="{00000000-0005-0000-0000-000042120000}"/>
    <cellStyle name="Moeda 4 2 2 11" xfId="13477" xr:uid="{00000000-0005-0000-0000-000043120000}"/>
    <cellStyle name="Moeda 4 2 2 12" xfId="10789" xr:uid="{00000000-0005-0000-0000-000044120000}"/>
    <cellStyle name="Moeda 4 2 2 13" xfId="24181" xr:uid="{00000000-0005-0000-0000-000045120000}"/>
    <cellStyle name="Moeda 4 2 2 2" xfId="301" xr:uid="{00000000-0005-0000-0000-000046120000}"/>
    <cellStyle name="Moeda 4 2 2 2 10" xfId="10957" xr:uid="{00000000-0005-0000-0000-000047120000}"/>
    <cellStyle name="Moeda 4 2 2 2 11" xfId="24349" xr:uid="{00000000-0005-0000-0000-000048120000}"/>
    <cellStyle name="Moeda 4 2 2 2 2" xfId="565" xr:uid="{00000000-0005-0000-0000-000049120000}"/>
    <cellStyle name="Moeda 4 2 2 2 2 2" xfId="1357" xr:uid="{00000000-0005-0000-0000-00004A120000}"/>
    <cellStyle name="Moeda 4 2 2 2 2 2 2" xfId="4021" xr:uid="{00000000-0005-0000-0000-00004B120000}"/>
    <cellStyle name="Moeda 4 2 2 2 2 2 2 2" xfId="17365" xr:uid="{00000000-0005-0000-0000-00004C120000}"/>
    <cellStyle name="Moeda 4 2 2 2 2 2 3" xfId="6685" xr:uid="{00000000-0005-0000-0000-00004D120000}"/>
    <cellStyle name="Moeda 4 2 2 2 2 2 3 2" xfId="20029" xr:uid="{00000000-0005-0000-0000-00004E120000}"/>
    <cellStyle name="Moeda 4 2 2 2 2 2 4" xfId="9349" xr:uid="{00000000-0005-0000-0000-00004F120000}"/>
    <cellStyle name="Moeda 4 2 2 2 2 2 4 2" xfId="22693" xr:uid="{00000000-0005-0000-0000-000050120000}"/>
    <cellStyle name="Moeda 4 2 2 2 2 2 5" xfId="14701" xr:uid="{00000000-0005-0000-0000-000051120000}"/>
    <cellStyle name="Moeda 4 2 2 2 2 2 6" xfId="12013" xr:uid="{00000000-0005-0000-0000-000052120000}"/>
    <cellStyle name="Moeda 4 2 2 2 2 2 7" xfId="26413" xr:uid="{00000000-0005-0000-0000-000053120000}"/>
    <cellStyle name="Moeda 4 2 2 2 2 3" xfId="2149" xr:uid="{00000000-0005-0000-0000-000054120000}"/>
    <cellStyle name="Moeda 4 2 2 2 2 3 2" xfId="4813" xr:uid="{00000000-0005-0000-0000-000055120000}"/>
    <cellStyle name="Moeda 4 2 2 2 2 3 2 2" xfId="18157" xr:uid="{00000000-0005-0000-0000-000056120000}"/>
    <cellStyle name="Moeda 4 2 2 2 2 3 3" xfId="7477" xr:uid="{00000000-0005-0000-0000-000057120000}"/>
    <cellStyle name="Moeda 4 2 2 2 2 3 3 2" xfId="20821" xr:uid="{00000000-0005-0000-0000-000058120000}"/>
    <cellStyle name="Moeda 4 2 2 2 2 3 4" xfId="10141" xr:uid="{00000000-0005-0000-0000-000059120000}"/>
    <cellStyle name="Moeda 4 2 2 2 2 3 4 2" xfId="23485" xr:uid="{00000000-0005-0000-0000-00005A120000}"/>
    <cellStyle name="Moeda 4 2 2 2 2 3 5" xfId="15493" xr:uid="{00000000-0005-0000-0000-00005B120000}"/>
    <cellStyle name="Moeda 4 2 2 2 2 3 6" xfId="12805" xr:uid="{00000000-0005-0000-0000-00005C120000}"/>
    <cellStyle name="Moeda 4 2 2 2 2 4" xfId="3229" xr:uid="{00000000-0005-0000-0000-00005D120000}"/>
    <cellStyle name="Moeda 4 2 2 2 2 4 2" xfId="16573" xr:uid="{00000000-0005-0000-0000-00005E120000}"/>
    <cellStyle name="Moeda 4 2 2 2 2 5" xfId="5893" xr:uid="{00000000-0005-0000-0000-00005F120000}"/>
    <cellStyle name="Moeda 4 2 2 2 2 5 2" xfId="19237" xr:uid="{00000000-0005-0000-0000-000060120000}"/>
    <cellStyle name="Moeda 4 2 2 2 2 6" xfId="8557" xr:uid="{00000000-0005-0000-0000-000061120000}"/>
    <cellStyle name="Moeda 4 2 2 2 2 6 2" xfId="21901" xr:uid="{00000000-0005-0000-0000-000062120000}"/>
    <cellStyle name="Moeda 4 2 2 2 2 7" xfId="13909" xr:uid="{00000000-0005-0000-0000-000063120000}"/>
    <cellStyle name="Moeda 4 2 2 2 2 8" xfId="11221" xr:uid="{00000000-0005-0000-0000-000064120000}"/>
    <cellStyle name="Moeda 4 2 2 2 2 9" xfId="25045" xr:uid="{00000000-0005-0000-0000-000065120000}"/>
    <cellStyle name="Moeda 4 2 2 2 3" xfId="1093" xr:uid="{00000000-0005-0000-0000-000066120000}"/>
    <cellStyle name="Moeda 4 2 2 2 3 2" xfId="3757" xr:uid="{00000000-0005-0000-0000-000067120000}"/>
    <cellStyle name="Moeda 4 2 2 2 3 2 2" xfId="17101" xr:uid="{00000000-0005-0000-0000-000068120000}"/>
    <cellStyle name="Moeda 4 2 2 2 3 2 3" xfId="26077" xr:uid="{00000000-0005-0000-0000-000069120000}"/>
    <cellStyle name="Moeda 4 2 2 2 3 3" xfId="6421" xr:uid="{00000000-0005-0000-0000-00006A120000}"/>
    <cellStyle name="Moeda 4 2 2 2 3 3 2" xfId="19765" xr:uid="{00000000-0005-0000-0000-00006B120000}"/>
    <cellStyle name="Moeda 4 2 2 2 3 4" xfId="9085" xr:uid="{00000000-0005-0000-0000-00006C120000}"/>
    <cellStyle name="Moeda 4 2 2 2 3 4 2" xfId="22429" xr:uid="{00000000-0005-0000-0000-00006D120000}"/>
    <cellStyle name="Moeda 4 2 2 2 3 5" xfId="14437" xr:uid="{00000000-0005-0000-0000-00006E120000}"/>
    <cellStyle name="Moeda 4 2 2 2 3 6" xfId="11749" xr:uid="{00000000-0005-0000-0000-00006F120000}"/>
    <cellStyle name="Moeda 4 2 2 2 3 7" xfId="24709" xr:uid="{00000000-0005-0000-0000-000070120000}"/>
    <cellStyle name="Moeda 4 2 2 2 4" xfId="1885" xr:uid="{00000000-0005-0000-0000-000071120000}"/>
    <cellStyle name="Moeda 4 2 2 2 4 2" xfId="4549" xr:uid="{00000000-0005-0000-0000-000072120000}"/>
    <cellStyle name="Moeda 4 2 2 2 4 2 2" xfId="17893" xr:uid="{00000000-0005-0000-0000-000073120000}"/>
    <cellStyle name="Moeda 4 2 2 2 4 2 3" xfId="26725" xr:uid="{00000000-0005-0000-0000-000074120000}"/>
    <cellStyle name="Moeda 4 2 2 2 4 3" xfId="7213" xr:uid="{00000000-0005-0000-0000-000075120000}"/>
    <cellStyle name="Moeda 4 2 2 2 4 3 2" xfId="20557" xr:uid="{00000000-0005-0000-0000-000076120000}"/>
    <cellStyle name="Moeda 4 2 2 2 4 4" xfId="9877" xr:uid="{00000000-0005-0000-0000-000077120000}"/>
    <cellStyle name="Moeda 4 2 2 2 4 4 2" xfId="23221" xr:uid="{00000000-0005-0000-0000-000078120000}"/>
    <cellStyle name="Moeda 4 2 2 2 4 5" xfId="15229" xr:uid="{00000000-0005-0000-0000-000079120000}"/>
    <cellStyle name="Moeda 4 2 2 2 4 6" xfId="12541" xr:uid="{00000000-0005-0000-0000-00007A120000}"/>
    <cellStyle name="Moeda 4 2 2 2 4 7" xfId="25357" xr:uid="{00000000-0005-0000-0000-00007B120000}"/>
    <cellStyle name="Moeda 4 2 2 2 5" xfId="2701" xr:uid="{00000000-0005-0000-0000-00007C120000}"/>
    <cellStyle name="Moeda 4 2 2 2 5 2" xfId="5365" xr:uid="{00000000-0005-0000-0000-00007D120000}"/>
    <cellStyle name="Moeda 4 2 2 2 5 2 2" xfId="18709" xr:uid="{00000000-0005-0000-0000-00007E120000}"/>
    <cellStyle name="Moeda 4 2 2 2 5 3" xfId="8029" xr:uid="{00000000-0005-0000-0000-00007F120000}"/>
    <cellStyle name="Moeda 4 2 2 2 5 3 2" xfId="21373" xr:uid="{00000000-0005-0000-0000-000080120000}"/>
    <cellStyle name="Moeda 4 2 2 2 5 4" xfId="10693" xr:uid="{00000000-0005-0000-0000-000081120000}"/>
    <cellStyle name="Moeda 4 2 2 2 5 4 2" xfId="24037" xr:uid="{00000000-0005-0000-0000-000082120000}"/>
    <cellStyle name="Moeda 4 2 2 2 5 5" xfId="16045" xr:uid="{00000000-0005-0000-0000-000083120000}"/>
    <cellStyle name="Moeda 4 2 2 2 5 6" xfId="13357" xr:uid="{00000000-0005-0000-0000-000084120000}"/>
    <cellStyle name="Moeda 4 2 2 2 5 7" xfId="25717" xr:uid="{00000000-0005-0000-0000-000085120000}"/>
    <cellStyle name="Moeda 4 2 2 2 6" xfId="2965" xr:uid="{00000000-0005-0000-0000-000086120000}"/>
    <cellStyle name="Moeda 4 2 2 2 6 2" xfId="16309" xr:uid="{00000000-0005-0000-0000-000087120000}"/>
    <cellStyle name="Moeda 4 2 2 2 7" xfId="5629" xr:uid="{00000000-0005-0000-0000-000088120000}"/>
    <cellStyle name="Moeda 4 2 2 2 7 2" xfId="18973" xr:uid="{00000000-0005-0000-0000-000089120000}"/>
    <cellStyle name="Moeda 4 2 2 2 8" xfId="8293" xr:uid="{00000000-0005-0000-0000-00008A120000}"/>
    <cellStyle name="Moeda 4 2 2 2 8 2" xfId="21637" xr:uid="{00000000-0005-0000-0000-00008B120000}"/>
    <cellStyle name="Moeda 4 2 2 2 9" xfId="13645" xr:uid="{00000000-0005-0000-0000-00008C120000}"/>
    <cellStyle name="Moeda 4 2 2 3" xfId="397" xr:uid="{00000000-0005-0000-0000-00008D120000}"/>
    <cellStyle name="Moeda 4 2 2 3 2" xfId="1189" xr:uid="{00000000-0005-0000-0000-00008E120000}"/>
    <cellStyle name="Moeda 4 2 2 3 2 2" xfId="3853" xr:uid="{00000000-0005-0000-0000-00008F120000}"/>
    <cellStyle name="Moeda 4 2 2 3 2 2 2" xfId="17197" xr:uid="{00000000-0005-0000-0000-000090120000}"/>
    <cellStyle name="Moeda 4 2 2 3 2 3" xfId="6517" xr:uid="{00000000-0005-0000-0000-000091120000}"/>
    <cellStyle name="Moeda 4 2 2 3 2 3 2" xfId="19861" xr:uid="{00000000-0005-0000-0000-000092120000}"/>
    <cellStyle name="Moeda 4 2 2 3 2 4" xfId="9181" xr:uid="{00000000-0005-0000-0000-000093120000}"/>
    <cellStyle name="Moeda 4 2 2 3 2 4 2" xfId="22525" xr:uid="{00000000-0005-0000-0000-000094120000}"/>
    <cellStyle name="Moeda 4 2 2 3 2 5" xfId="14533" xr:uid="{00000000-0005-0000-0000-000095120000}"/>
    <cellStyle name="Moeda 4 2 2 3 2 6" xfId="11845" xr:uid="{00000000-0005-0000-0000-000096120000}"/>
    <cellStyle name="Moeda 4 2 2 3 2 7" xfId="26245" xr:uid="{00000000-0005-0000-0000-000097120000}"/>
    <cellStyle name="Moeda 4 2 2 3 3" xfId="1981" xr:uid="{00000000-0005-0000-0000-000098120000}"/>
    <cellStyle name="Moeda 4 2 2 3 3 2" xfId="4645" xr:uid="{00000000-0005-0000-0000-000099120000}"/>
    <cellStyle name="Moeda 4 2 2 3 3 2 2" xfId="17989" xr:uid="{00000000-0005-0000-0000-00009A120000}"/>
    <cellStyle name="Moeda 4 2 2 3 3 3" xfId="7309" xr:uid="{00000000-0005-0000-0000-00009B120000}"/>
    <cellStyle name="Moeda 4 2 2 3 3 3 2" xfId="20653" xr:uid="{00000000-0005-0000-0000-00009C120000}"/>
    <cellStyle name="Moeda 4 2 2 3 3 4" xfId="9973" xr:uid="{00000000-0005-0000-0000-00009D120000}"/>
    <cellStyle name="Moeda 4 2 2 3 3 4 2" xfId="23317" xr:uid="{00000000-0005-0000-0000-00009E120000}"/>
    <cellStyle name="Moeda 4 2 2 3 3 5" xfId="15325" xr:uid="{00000000-0005-0000-0000-00009F120000}"/>
    <cellStyle name="Moeda 4 2 2 3 3 6" xfId="12637" xr:uid="{00000000-0005-0000-0000-0000A0120000}"/>
    <cellStyle name="Moeda 4 2 2 3 4" xfId="3061" xr:uid="{00000000-0005-0000-0000-0000A1120000}"/>
    <cellStyle name="Moeda 4 2 2 3 4 2" xfId="16405" xr:uid="{00000000-0005-0000-0000-0000A2120000}"/>
    <cellStyle name="Moeda 4 2 2 3 5" xfId="5725" xr:uid="{00000000-0005-0000-0000-0000A3120000}"/>
    <cellStyle name="Moeda 4 2 2 3 5 2" xfId="19069" xr:uid="{00000000-0005-0000-0000-0000A4120000}"/>
    <cellStyle name="Moeda 4 2 2 3 6" xfId="8389" xr:uid="{00000000-0005-0000-0000-0000A5120000}"/>
    <cellStyle name="Moeda 4 2 2 3 6 2" xfId="21733" xr:uid="{00000000-0005-0000-0000-0000A6120000}"/>
    <cellStyle name="Moeda 4 2 2 3 7" xfId="13741" xr:uid="{00000000-0005-0000-0000-0000A7120000}"/>
    <cellStyle name="Moeda 4 2 2 3 8" xfId="11053" xr:uid="{00000000-0005-0000-0000-0000A8120000}"/>
    <cellStyle name="Moeda 4 2 2 3 9" xfId="24877" xr:uid="{00000000-0005-0000-0000-0000A9120000}"/>
    <cellStyle name="Moeda 4 2 2 4" xfId="733" xr:uid="{00000000-0005-0000-0000-0000AA120000}"/>
    <cellStyle name="Moeda 4 2 2 4 2" xfId="1525" xr:uid="{00000000-0005-0000-0000-0000AB120000}"/>
    <cellStyle name="Moeda 4 2 2 4 2 2" xfId="4189" xr:uid="{00000000-0005-0000-0000-0000AC120000}"/>
    <cellStyle name="Moeda 4 2 2 4 2 2 2" xfId="17533" xr:uid="{00000000-0005-0000-0000-0000AD120000}"/>
    <cellStyle name="Moeda 4 2 2 4 2 3" xfId="6853" xr:uid="{00000000-0005-0000-0000-0000AE120000}"/>
    <cellStyle name="Moeda 4 2 2 4 2 3 2" xfId="20197" xr:uid="{00000000-0005-0000-0000-0000AF120000}"/>
    <cellStyle name="Moeda 4 2 2 4 2 4" xfId="9517" xr:uid="{00000000-0005-0000-0000-0000B0120000}"/>
    <cellStyle name="Moeda 4 2 2 4 2 4 2" xfId="22861" xr:uid="{00000000-0005-0000-0000-0000B1120000}"/>
    <cellStyle name="Moeda 4 2 2 4 2 5" xfId="14869" xr:uid="{00000000-0005-0000-0000-0000B2120000}"/>
    <cellStyle name="Moeda 4 2 2 4 2 6" xfId="12181" xr:uid="{00000000-0005-0000-0000-0000B3120000}"/>
    <cellStyle name="Moeda 4 2 2 4 2 7" xfId="25909" xr:uid="{00000000-0005-0000-0000-0000B4120000}"/>
    <cellStyle name="Moeda 4 2 2 4 3" xfId="2317" xr:uid="{00000000-0005-0000-0000-0000B5120000}"/>
    <cellStyle name="Moeda 4 2 2 4 3 2" xfId="4981" xr:uid="{00000000-0005-0000-0000-0000B6120000}"/>
    <cellStyle name="Moeda 4 2 2 4 3 2 2" xfId="18325" xr:uid="{00000000-0005-0000-0000-0000B7120000}"/>
    <cellStyle name="Moeda 4 2 2 4 3 3" xfId="7645" xr:uid="{00000000-0005-0000-0000-0000B8120000}"/>
    <cellStyle name="Moeda 4 2 2 4 3 3 2" xfId="20989" xr:uid="{00000000-0005-0000-0000-0000B9120000}"/>
    <cellStyle name="Moeda 4 2 2 4 3 4" xfId="10309" xr:uid="{00000000-0005-0000-0000-0000BA120000}"/>
    <cellStyle name="Moeda 4 2 2 4 3 4 2" xfId="23653" xr:uid="{00000000-0005-0000-0000-0000BB120000}"/>
    <cellStyle name="Moeda 4 2 2 4 3 5" xfId="15661" xr:uid="{00000000-0005-0000-0000-0000BC120000}"/>
    <cellStyle name="Moeda 4 2 2 4 3 6" xfId="12973" xr:uid="{00000000-0005-0000-0000-0000BD120000}"/>
    <cellStyle name="Moeda 4 2 2 4 4" xfId="3397" xr:uid="{00000000-0005-0000-0000-0000BE120000}"/>
    <cellStyle name="Moeda 4 2 2 4 4 2" xfId="16741" xr:uid="{00000000-0005-0000-0000-0000BF120000}"/>
    <cellStyle name="Moeda 4 2 2 4 5" xfId="6061" xr:uid="{00000000-0005-0000-0000-0000C0120000}"/>
    <cellStyle name="Moeda 4 2 2 4 5 2" xfId="19405" xr:uid="{00000000-0005-0000-0000-0000C1120000}"/>
    <cellStyle name="Moeda 4 2 2 4 6" xfId="8725" xr:uid="{00000000-0005-0000-0000-0000C2120000}"/>
    <cellStyle name="Moeda 4 2 2 4 6 2" xfId="22069" xr:uid="{00000000-0005-0000-0000-0000C3120000}"/>
    <cellStyle name="Moeda 4 2 2 4 7" xfId="14077" xr:uid="{00000000-0005-0000-0000-0000C4120000}"/>
    <cellStyle name="Moeda 4 2 2 4 8" xfId="11389" xr:uid="{00000000-0005-0000-0000-0000C5120000}"/>
    <cellStyle name="Moeda 4 2 2 4 9" xfId="24541" xr:uid="{00000000-0005-0000-0000-0000C6120000}"/>
    <cellStyle name="Moeda 4 2 2 5" xfId="925" xr:uid="{00000000-0005-0000-0000-0000C7120000}"/>
    <cellStyle name="Moeda 4 2 2 5 2" xfId="3589" xr:uid="{00000000-0005-0000-0000-0000C8120000}"/>
    <cellStyle name="Moeda 4 2 2 5 2 2" xfId="16933" xr:uid="{00000000-0005-0000-0000-0000C9120000}"/>
    <cellStyle name="Moeda 4 2 2 5 2 3" xfId="26557" xr:uid="{00000000-0005-0000-0000-0000CA120000}"/>
    <cellStyle name="Moeda 4 2 2 5 3" xfId="6253" xr:uid="{00000000-0005-0000-0000-0000CB120000}"/>
    <cellStyle name="Moeda 4 2 2 5 3 2" xfId="19597" xr:uid="{00000000-0005-0000-0000-0000CC120000}"/>
    <cellStyle name="Moeda 4 2 2 5 4" xfId="8917" xr:uid="{00000000-0005-0000-0000-0000CD120000}"/>
    <cellStyle name="Moeda 4 2 2 5 4 2" xfId="22261" xr:uid="{00000000-0005-0000-0000-0000CE120000}"/>
    <cellStyle name="Moeda 4 2 2 5 5" xfId="14269" xr:uid="{00000000-0005-0000-0000-0000CF120000}"/>
    <cellStyle name="Moeda 4 2 2 5 6" xfId="11581" xr:uid="{00000000-0005-0000-0000-0000D0120000}"/>
    <cellStyle name="Moeda 4 2 2 5 7" xfId="25189" xr:uid="{00000000-0005-0000-0000-0000D1120000}"/>
    <cellStyle name="Moeda 4 2 2 6" xfId="1717" xr:uid="{00000000-0005-0000-0000-0000D2120000}"/>
    <cellStyle name="Moeda 4 2 2 6 2" xfId="4381" xr:uid="{00000000-0005-0000-0000-0000D3120000}"/>
    <cellStyle name="Moeda 4 2 2 6 2 2" xfId="17725" xr:uid="{00000000-0005-0000-0000-0000D4120000}"/>
    <cellStyle name="Moeda 4 2 2 6 3" xfId="7045" xr:uid="{00000000-0005-0000-0000-0000D5120000}"/>
    <cellStyle name="Moeda 4 2 2 6 3 2" xfId="20389" xr:uid="{00000000-0005-0000-0000-0000D6120000}"/>
    <cellStyle name="Moeda 4 2 2 6 4" xfId="9709" xr:uid="{00000000-0005-0000-0000-0000D7120000}"/>
    <cellStyle name="Moeda 4 2 2 6 4 2" xfId="23053" xr:uid="{00000000-0005-0000-0000-0000D8120000}"/>
    <cellStyle name="Moeda 4 2 2 6 5" xfId="15061" xr:uid="{00000000-0005-0000-0000-0000D9120000}"/>
    <cellStyle name="Moeda 4 2 2 6 6" xfId="12373" xr:uid="{00000000-0005-0000-0000-0000DA120000}"/>
    <cellStyle name="Moeda 4 2 2 6 7" xfId="25549" xr:uid="{00000000-0005-0000-0000-0000DB120000}"/>
    <cellStyle name="Moeda 4 2 2 7" xfId="2533" xr:uid="{00000000-0005-0000-0000-0000DC120000}"/>
    <cellStyle name="Moeda 4 2 2 7 2" xfId="5197" xr:uid="{00000000-0005-0000-0000-0000DD120000}"/>
    <cellStyle name="Moeda 4 2 2 7 2 2" xfId="18541" xr:uid="{00000000-0005-0000-0000-0000DE120000}"/>
    <cellStyle name="Moeda 4 2 2 7 3" xfId="7861" xr:uid="{00000000-0005-0000-0000-0000DF120000}"/>
    <cellStyle name="Moeda 4 2 2 7 3 2" xfId="21205" xr:uid="{00000000-0005-0000-0000-0000E0120000}"/>
    <cellStyle name="Moeda 4 2 2 7 4" xfId="10525" xr:uid="{00000000-0005-0000-0000-0000E1120000}"/>
    <cellStyle name="Moeda 4 2 2 7 4 2" xfId="23869" xr:uid="{00000000-0005-0000-0000-0000E2120000}"/>
    <cellStyle name="Moeda 4 2 2 7 5" xfId="15877" xr:uid="{00000000-0005-0000-0000-0000E3120000}"/>
    <cellStyle name="Moeda 4 2 2 7 6" xfId="13189" xr:uid="{00000000-0005-0000-0000-0000E4120000}"/>
    <cellStyle name="Moeda 4 2 2 8" xfId="2797" xr:uid="{00000000-0005-0000-0000-0000E5120000}"/>
    <cellStyle name="Moeda 4 2 2 8 2" xfId="16141" xr:uid="{00000000-0005-0000-0000-0000E6120000}"/>
    <cellStyle name="Moeda 4 2 2 9" xfId="5461" xr:uid="{00000000-0005-0000-0000-0000E7120000}"/>
    <cellStyle name="Moeda 4 2 2 9 2" xfId="18805" xr:uid="{00000000-0005-0000-0000-0000E8120000}"/>
    <cellStyle name="Moeda 4 2 3" xfId="253" xr:uid="{00000000-0005-0000-0000-0000E9120000}"/>
    <cellStyle name="Moeda 4 2 3 10" xfId="13597" xr:uid="{00000000-0005-0000-0000-0000EA120000}"/>
    <cellStyle name="Moeda 4 2 3 11" xfId="10909" xr:uid="{00000000-0005-0000-0000-0000EB120000}"/>
    <cellStyle name="Moeda 4 2 3 12" xfId="24301" xr:uid="{00000000-0005-0000-0000-0000EC120000}"/>
    <cellStyle name="Moeda 4 2 3 2" xfId="517" xr:uid="{00000000-0005-0000-0000-0000ED120000}"/>
    <cellStyle name="Moeda 4 2 3 2 2" xfId="1309" xr:uid="{00000000-0005-0000-0000-0000EE120000}"/>
    <cellStyle name="Moeda 4 2 3 2 2 2" xfId="3973" xr:uid="{00000000-0005-0000-0000-0000EF120000}"/>
    <cellStyle name="Moeda 4 2 3 2 2 2 2" xfId="17317" xr:uid="{00000000-0005-0000-0000-0000F0120000}"/>
    <cellStyle name="Moeda 4 2 3 2 2 3" xfId="6637" xr:uid="{00000000-0005-0000-0000-0000F1120000}"/>
    <cellStyle name="Moeda 4 2 3 2 2 3 2" xfId="19981" xr:uid="{00000000-0005-0000-0000-0000F2120000}"/>
    <cellStyle name="Moeda 4 2 3 2 2 4" xfId="9301" xr:uid="{00000000-0005-0000-0000-0000F3120000}"/>
    <cellStyle name="Moeda 4 2 3 2 2 4 2" xfId="22645" xr:uid="{00000000-0005-0000-0000-0000F4120000}"/>
    <cellStyle name="Moeda 4 2 3 2 2 5" xfId="14653" xr:uid="{00000000-0005-0000-0000-0000F5120000}"/>
    <cellStyle name="Moeda 4 2 3 2 2 6" xfId="11965" xr:uid="{00000000-0005-0000-0000-0000F6120000}"/>
    <cellStyle name="Moeda 4 2 3 2 2 7" xfId="26365" xr:uid="{00000000-0005-0000-0000-0000F7120000}"/>
    <cellStyle name="Moeda 4 2 3 2 3" xfId="2101" xr:uid="{00000000-0005-0000-0000-0000F8120000}"/>
    <cellStyle name="Moeda 4 2 3 2 3 2" xfId="4765" xr:uid="{00000000-0005-0000-0000-0000F9120000}"/>
    <cellStyle name="Moeda 4 2 3 2 3 2 2" xfId="18109" xr:uid="{00000000-0005-0000-0000-0000FA120000}"/>
    <cellStyle name="Moeda 4 2 3 2 3 3" xfId="7429" xr:uid="{00000000-0005-0000-0000-0000FB120000}"/>
    <cellStyle name="Moeda 4 2 3 2 3 3 2" xfId="20773" xr:uid="{00000000-0005-0000-0000-0000FC120000}"/>
    <cellStyle name="Moeda 4 2 3 2 3 4" xfId="10093" xr:uid="{00000000-0005-0000-0000-0000FD120000}"/>
    <cellStyle name="Moeda 4 2 3 2 3 4 2" xfId="23437" xr:uid="{00000000-0005-0000-0000-0000FE120000}"/>
    <cellStyle name="Moeda 4 2 3 2 3 5" xfId="15445" xr:uid="{00000000-0005-0000-0000-0000FF120000}"/>
    <cellStyle name="Moeda 4 2 3 2 3 6" xfId="12757" xr:uid="{00000000-0005-0000-0000-000000130000}"/>
    <cellStyle name="Moeda 4 2 3 2 4" xfId="3181" xr:uid="{00000000-0005-0000-0000-000001130000}"/>
    <cellStyle name="Moeda 4 2 3 2 4 2" xfId="16525" xr:uid="{00000000-0005-0000-0000-000002130000}"/>
    <cellStyle name="Moeda 4 2 3 2 5" xfId="5845" xr:uid="{00000000-0005-0000-0000-000003130000}"/>
    <cellStyle name="Moeda 4 2 3 2 5 2" xfId="19189" xr:uid="{00000000-0005-0000-0000-000004130000}"/>
    <cellStyle name="Moeda 4 2 3 2 6" xfId="8509" xr:uid="{00000000-0005-0000-0000-000005130000}"/>
    <cellStyle name="Moeda 4 2 3 2 6 2" xfId="21853" xr:uid="{00000000-0005-0000-0000-000006130000}"/>
    <cellStyle name="Moeda 4 2 3 2 7" xfId="13861" xr:uid="{00000000-0005-0000-0000-000007130000}"/>
    <cellStyle name="Moeda 4 2 3 2 8" xfId="11173" xr:uid="{00000000-0005-0000-0000-000008130000}"/>
    <cellStyle name="Moeda 4 2 3 2 9" xfId="24997" xr:uid="{00000000-0005-0000-0000-000009130000}"/>
    <cellStyle name="Moeda 4 2 3 3" xfId="685" xr:uid="{00000000-0005-0000-0000-00000A130000}"/>
    <cellStyle name="Moeda 4 2 3 3 2" xfId="1477" xr:uid="{00000000-0005-0000-0000-00000B130000}"/>
    <cellStyle name="Moeda 4 2 3 3 2 2" xfId="4141" xr:uid="{00000000-0005-0000-0000-00000C130000}"/>
    <cellStyle name="Moeda 4 2 3 3 2 2 2" xfId="17485" xr:uid="{00000000-0005-0000-0000-00000D130000}"/>
    <cellStyle name="Moeda 4 2 3 3 2 3" xfId="6805" xr:uid="{00000000-0005-0000-0000-00000E130000}"/>
    <cellStyle name="Moeda 4 2 3 3 2 3 2" xfId="20149" xr:uid="{00000000-0005-0000-0000-00000F130000}"/>
    <cellStyle name="Moeda 4 2 3 3 2 4" xfId="9469" xr:uid="{00000000-0005-0000-0000-000010130000}"/>
    <cellStyle name="Moeda 4 2 3 3 2 4 2" xfId="22813" xr:uid="{00000000-0005-0000-0000-000011130000}"/>
    <cellStyle name="Moeda 4 2 3 3 2 5" xfId="14821" xr:uid="{00000000-0005-0000-0000-000012130000}"/>
    <cellStyle name="Moeda 4 2 3 3 2 6" xfId="12133" xr:uid="{00000000-0005-0000-0000-000013130000}"/>
    <cellStyle name="Moeda 4 2 3 3 2 7" xfId="26029" xr:uid="{00000000-0005-0000-0000-000014130000}"/>
    <cellStyle name="Moeda 4 2 3 3 3" xfId="2269" xr:uid="{00000000-0005-0000-0000-000015130000}"/>
    <cellStyle name="Moeda 4 2 3 3 3 2" xfId="4933" xr:uid="{00000000-0005-0000-0000-000016130000}"/>
    <cellStyle name="Moeda 4 2 3 3 3 2 2" xfId="18277" xr:uid="{00000000-0005-0000-0000-000017130000}"/>
    <cellStyle name="Moeda 4 2 3 3 3 3" xfId="7597" xr:uid="{00000000-0005-0000-0000-000018130000}"/>
    <cellStyle name="Moeda 4 2 3 3 3 3 2" xfId="20941" xr:uid="{00000000-0005-0000-0000-000019130000}"/>
    <cellStyle name="Moeda 4 2 3 3 3 4" xfId="10261" xr:uid="{00000000-0005-0000-0000-00001A130000}"/>
    <cellStyle name="Moeda 4 2 3 3 3 4 2" xfId="23605" xr:uid="{00000000-0005-0000-0000-00001B130000}"/>
    <cellStyle name="Moeda 4 2 3 3 3 5" xfId="15613" xr:uid="{00000000-0005-0000-0000-00001C130000}"/>
    <cellStyle name="Moeda 4 2 3 3 3 6" xfId="12925" xr:uid="{00000000-0005-0000-0000-00001D130000}"/>
    <cellStyle name="Moeda 4 2 3 3 4" xfId="3349" xr:uid="{00000000-0005-0000-0000-00001E130000}"/>
    <cellStyle name="Moeda 4 2 3 3 4 2" xfId="16693" xr:uid="{00000000-0005-0000-0000-00001F130000}"/>
    <cellStyle name="Moeda 4 2 3 3 5" xfId="6013" xr:uid="{00000000-0005-0000-0000-000020130000}"/>
    <cellStyle name="Moeda 4 2 3 3 5 2" xfId="19357" xr:uid="{00000000-0005-0000-0000-000021130000}"/>
    <cellStyle name="Moeda 4 2 3 3 6" xfId="8677" xr:uid="{00000000-0005-0000-0000-000022130000}"/>
    <cellStyle name="Moeda 4 2 3 3 6 2" xfId="22021" xr:uid="{00000000-0005-0000-0000-000023130000}"/>
    <cellStyle name="Moeda 4 2 3 3 7" xfId="14029" xr:uid="{00000000-0005-0000-0000-000024130000}"/>
    <cellStyle name="Moeda 4 2 3 3 8" xfId="11341" xr:uid="{00000000-0005-0000-0000-000025130000}"/>
    <cellStyle name="Moeda 4 2 3 3 9" xfId="24661" xr:uid="{00000000-0005-0000-0000-000026130000}"/>
    <cellStyle name="Moeda 4 2 3 4" xfId="1045" xr:uid="{00000000-0005-0000-0000-000027130000}"/>
    <cellStyle name="Moeda 4 2 3 4 2" xfId="3709" xr:uid="{00000000-0005-0000-0000-000028130000}"/>
    <cellStyle name="Moeda 4 2 3 4 2 2" xfId="17053" xr:uid="{00000000-0005-0000-0000-000029130000}"/>
    <cellStyle name="Moeda 4 2 3 4 2 3" xfId="26677" xr:uid="{00000000-0005-0000-0000-00002A130000}"/>
    <cellStyle name="Moeda 4 2 3 4 3" xfId="6373" xr:uid="{00000000-0005-0000-0000-00002B130000}"/>
    <cellStyle name="Moeda 4 2 3 4 3 2" xfId="19717" xr:uid="{00000000-0005-0000-0000-00002C130000}"/>
    <cellStyle name="Moeda 4 2 3 4 4" xfId="9037" xr:uid="{00000000-0005-0000-0000-00002D130000}"/>
    <cellStyle name="Moeda 4 2 3 4 4 2" xfId="22381" xr:uid="{00000000-0005-0000-0000-00002E130000}"/>
    <cellStyle name="Moeda 4 2 3 4 5" xfId="14389" xr:uid="{00000000-0005-0000-0000-00002F130000}"/>
    <cellStyle name="Moeda 4 2 3 4 6" xfId="11701" xr:uid="{00000000-0005-0000-0000-000030130000}"/>
    <cellStyle name="Moeda 4 2 3 4 7" xfId="25309" xr:uid="{00000000-0005-0000-0000-000031130000}"/>
    <cellStyle name="Moeda 4 2 3 5" xfId="1837" xr:uid="{00000000-0005-0000-0000-000032130000}"/>
    <cellStyle name="Moeda 4 2 3 5 2" xfId="4501" xr:uid="{00000000-0005-0000-0000-000033130000}"/>
    <cellStyle name="Moeda 4 2 3 5 2 2" xfId="17845" xr:uid="{00000000-0005-0000-0000-000034130000}"/>
    <cellStyle name="Moeda 4 2 3 5 3" xfId="7165" xr:uid="{00000000-0005-0000-0000-000035130000}"/>
    <cellStyle name="Moeda 4 2 3 5 3 2" xfId="20509" xr:uid="{00000000-0005-0000-0000-000036130000}"/>
    <cellStyle name="Moeda 4 2 3 5 4" xfId="9829" xr:uid="{00000000-0005-0000-0000-000037130000}"/>
    <cellStyle name="Moeda 4 2 3 5 4 2" xfId="23173" xr:uid="{00000000-0005-0000-0000-000038130000}"/>
    <cellStyle name="Moeda 4 2 3 5 5" xfId="15181" xr:uid="{00000000-0005-0000-0000-000039130000}"/>
    <cellStyle name="Moeda 4 2 3 5 6" xfId="12493" xr:uid="{00000000-0005-0000-0000-00003A130000}"/>
    <cellStyle name="Moeda 4 2 3 5 7" xfId="25669" xr:uid="{00000000-0005-0000-0000-00003B130000}"/>
    <cellStyle name="Moeda 4 2 3 6" xfId="2653" xr:uid="{00000000-0005-0000-0000-00003C130000}"/>
    <cellStyle name="Moeda 4 2 3 6 2" xfId="5317" xr:uid="{00000000-0005-0000-0000-00003D130000}"/>
    <cellStyle name="Moeda 4 2 3 6 2 2" xfId="18661" xr:uid="{00000000-0005-0000-0000-00003E130000}"/>
    <cellStyle name="Moeda 4 2 3 6 3" xfId="7981" xr:uid="{00000000-0005-0000-0000-00003F130000}"/>
    <cellStyle name="Moeda 4 2 3 6 3 2" xfId="21325" xr:uid="{00000000-0005-0000-0000-000040130000}"/>
    <cellStyle name="Moeda 4 2 3 6 4" xfId="10645" xr:uid="{00000000-0005-0000-0000-000041130000}"/>
    <cellStyle name="Moeda 4 2 3 6 4 2" xfId="23989" xr:uid="{00000000-0005-0000-0000-000042130000}"/>
    <cellStyle name="Moeda 4 2 3 6 5" xfId="15997" xr:uid="{00000000-0005-0000-0000-000043130000}"/>
    <cellStyle name="Moeda 4 2 3 6 6" xfId="13309" xr:uid="{00000000-0005-0000-0000-000044130000}"/>
    <cellStyle name="Moeda 4 2 3 7" xfId="2917" xr:uid="{00000000-0005-0000-0000-000045130000}"/>
    <cellStyle name="Moeda 4 2 3 7 2" xfId="16261" xr:uid="{00000000-0005-0000-0000-000046130000}"/>
    <cellStyle name="Moeda 4 2 3 8" xfId="5581" xr:uid="{00000000-0005-0000-0000-000047130000}"/>
    <cellStyle name="Moeda 4 2 3 8 2" xfId="18925" xr:uid="{00000000-0005-0000-0000-000048130000}"/>
    <cellStyle name="Moeda 4 2 3 9" xfId="8245" xr:uid="{00000000-0005-0000-0000-000049130000}"/>
    <cellStyle name="Moeda 4 2 3 9 2" xfId="21589" xr:uid="{00000000-0005-0000-0000-00004A130000}"/>
    <cellStyle name="Moeda 4 2 4" xfId="205" xr:uid="{00000000-0005-0000-0000-00004B130000}"/>
    <cellStyle name="Moeda 4 2 4 10" xfId="10861" xr:uid="{00000000-0005-0000-0000-00004C130000}"/>
    <cellStyle name="Moeda 4 2 4 11" xfId="24253" xr:uid="{00000000-0005-0000-0000-00004D130000}"/>
    <cellStyle name="Moeda 4 2 4 2" xfId="469" xr:uid="{00000000-0005-0000-0000-00004E130000}"/>
    <cellStyle name="Moeda 4 2 4 2 2" xfId="1261" xr:uid="{00000000-0005-0000-0000-00004F130000}"/>
    <cellStyle name="Moeda 4 2 4 2 2 2" xfId="3925" xr:uid="{00000000-0005-0000-0000-000050130000}"/>
    <cellStyle name="Moeda 4 2 4 2 2 2 2" xfId="17269" xr:uid="{00000000-0005-0000-0000-000051130000}"/>
    <cellStyle name="Moeda 4 2 4 2 2 3" xfId="6589" xr:uid="{00000000-0005-0000-0000-000052130000}"/>
    <cellStyle name="Moeda 4 2 4 2 2 3 2" xfId="19933" xr:uid="{00000000-0005-0000-0000-000053130000}"/>
    <cellStyle name="Moeda 4 2 4 2 2 4" xfId="9253" xr:uid="{00000000-0005-0000-0000-000054130000}"/>
    <cellStyle name="Moeda 4 2 4 2 2 4 2" xfId="22597" xr:uid="{00000000-0005-0000-0000-000055130000}"/>
    <cellStyle name="Moeda 4 2 4 2 2 5" xfId="14605" xr:uid="{00000000-0005-0000-0000-000056130000}"/>
    <cellStyle name="Moeda 4 2 4 2 2 6" xfId="11917" xr:uid="{00000000-0005-0000-0000-000057130000}"/>
    <cellStyle name="Moeda 4 2 4 2 2 7" xfId="26317" xr:uid="{00000000-0005-0000-0000-000058130000}"/>
    <cellStyle name="Moeda 4 2 4 2 3" xfId="2053" xr:uid="{00000000-0005-0000-0000-000059130000}"/>
    <cellStyle name="Moeda 4 2 4 2 3 2" xfId="4717" xr:uid="{00000000-0005-0000-0000-00005A130000}"/>
    <cellStyle name="Moeda 4 2 4 2 3 2 2" xfId="18061" xr:uid="{00000000-0005-0000-0000-00005B130000}"/>
    <cellStyle name="Moeda 4 2 4 2 3 3" xfId="7381" xr:uid="{00000000-0005-0000-0000-00005C130000}"/>
    <cellStyle name="Moeda 4 2 4 2 3 3 2" xfId="20725" xr:uid="{00000000-0005-0000-0000-00005D130000}"/>
    <cellStyle name="Moeda 4 2 4 2 3 4" xfId="10045" xr:uid="{00000000-0005-0000-0000-00005E130000}"/>
    <cellStyle name="Moeda 4 2 4 2 3 4 2" xfId="23389" xr:uid="{00000000-0005-0000-0000-00005F130000}"/>
    <cellStyle name="Moeda 4 2 4 2 3 5" xfId="15397" xr:uid="{00000000-0005-0000-0000-000060130000}"/>
    <cellStyle name="Moeda 4 2 4 2 3 6" xfId="12709" xr:uid="{00000000-0005-0000-0000-000061130000}"/>
    <cellStyle name="Moeda 4 2 4 2 4" xfId="3133" xr:uid="{00000000-0005-0000-0000-000062130000}"/>
    <cellStyle name="Moeda 4 2 4 2 4 2" xfId="16477" xr:uid="{00000000-0005-0000-0000-000063130000}"/>
    <cellStyle name="Moeda 4 2 4 2 5" xfId="5797" xr:uid="{00000000-0005-0000-0000-000064130000}"/>
    <cellStyle name="Moeda 4 2 4 2 5 2" xfId="19141" xr:uid="{00000000-0005-0000-0000-000065130000}"/>
    <cellStyle name="Moeda 4 2 4 2 6" xfId="8461" xr:uid="{00000000-0005-0000-0000-000066130000}"/>
    <cellStyle name="Moeda 4 2 4 2 6 2" xfId="21805" xr:uid="{00000000-0005-0000-0000-000067130000}"/>
    <cellStyle name="Moeda 4 2 4 2 7" xfId="13813" xr:uid="{00000000-0005-0000-0000-000068130000}"/>
    <cellStyle name="Moeda 4 2 4 2 8" xfId="11125" xr:uid="{00000000-0005-0000-0000-000069130000}"/>
    <cellStyle name="Moeda 4 2 4 2 9" xfId="24949" xr:uid="{00000000-0005-0000-0000-00006A130000}"/>
    <cellStyle name="Moeda 4 2 4 3" xfId="997" xr:uid="{00000000-0005-0000-0000-00006B130000}"/>
    <cellStyle name="Moeda 4 2 4 3 2" xfId="3661" xr:uid="{00000000-0005-0000-0000-00006C130000}"/>
    <cellStyle name="Moeda 4 2 4 3 2 2" xfId="17005" xr:uid="{00000000-0005-0000-0000-00006D130000}"/>
    <cellStyle name="Moeda 4 2 4 3 2 3" xfId="25981" xr:uid="{00000000-0005-0000-0000-00006E130000}"/>
    <cellStyle name="Moeda 4 2 4 3 3" xfId="6325" xr:uid="{00000000-0005-0000-0000-00006F130000}"/>
    <cellStyle name="Moeda 4 2 4 3 3 2" xfId="19669" xr:uid="{00000000-0005-0000-0000-000070130000}"/>
    <cellStyle name="Moeda 4 2 4 3 4" xfId="8989" xr:uid="{00000000-0005-0000-0000-000071130000}"/>
    <cellStyle name="Moeda 4 2 4 3 4 2" xfId="22333" xr:uid="{00000000-0005-0000-0000-000072130000}"/>
    <cellStyle name="Moeda 4 2 4 3 5" xfId="14341" xr:uid="{00000000-0005-0000-0000-000073130000}"/>
    <cellStyle name="Moeda 4 2 4 3 6" xfId="11653" xr:uid="{00000000-0005-0000-0000-000074130000}"/>
    <cellStyle name="Moeda 4 2 4 3 7" xfId="24613" xr:uid="{00000000-0005-0000-0000-000075130000}"/>
    <cellStyle name="Moeda 4 2 4 4" xfId="1789" xr:uid="{00000000-0005-0000-0000-000076130000}"/>
    <cellStyle name="Moeda 4 2 4 4 2" xfId="4453" xr:uid="{00000000-0005-0000-0000-000077130000}"/>
    <cellStyle name="Moeda 4 2 4 4 2 2" xfId="17797" xr:uid="{00000000-0005-0000-0000-000078130000}"/>
    <cellStyle name="Moeda 4 2 4 4 2 3" xfId="26629" xr:uid="{00000000-0005-0000-0000-000079130000}"/>
    <cellStyle name="Moeda 4 2 4 4 3" xfId="7117" xr:uid="{00000000-0005-0000-0000-00007A130000}"/>
    <cellStyle name="Moeda 4 2 4 4 3 2" xfId="20461" xr:uid="{00000000-0005-0000-0000-00007B130000}"/>
    <cellStyle name="Moeda 4 2 4 4 4" xfId="9781" xr:uid="{00000000-0005-0000-0000-00007C130000}"/>
    <cellStyle name="Moeda 4 2 4 4 4 2" xfId="23125" xr:uid="{00000000-0005-0000-0000-00007D130000}"/>
    <cellStyle name="Moeda 4 2 4 4 5" xfId="15133" xr:uid="{00000000-0005-0000-0000-00007E130000}"/>
    <cellStyle name="Moeda 4 2 4 4 6" xfId="12445" xr:uid="{00000000-0005-0000-0000-00007F130000}"/>
    <cellStyle name="Moeda 4 2 4 4 7" xfId="25261" xr:uid="{00000000-0005-0000-0000-000080130000}"/>
    <cellStyle name="Moeda 4 2 4 5" xfId="2605" xr:uid="{00000000-0005-0000-0000-000081130000}"/>
    <cellStyle name="Moeda 4 2 4 5 2" xfId="5269" xr:uid="{00000000-0005-0000-0000-000082130000}"/>
    <cellStyle name="Moeda 4 2 4 5 2 2" xfId="18613" xr:uid="{00000000-0005-0000-0000-000083130000}"/>
    <cellStyle name="Moeda 4 2 4 5 3" xfId="7933" xr:uid="{00000000-0005-0000-0000-000084130000}"/>
    <cellStyle name="Moeda 4 2 4 5 3 2" xfId="21277" xr:uid="{00000000-0005-0000-0000-000085130000}"/>
    <cellStyle name="Moeda 4 2 4 5 4" xfId="10597" xr:uid="{00000000-0005-0000-0000-000086130000}"/>
    <cellStyle name="Moeda 4 2 4 5 4 2" xfId="23941" xr:uid="{00000000-0005-0000-0000-000087130000}"/>
    <cellStyle name="Moeda 4 2 4 5 5" xfId="15949" xr:uid="{00000000-0005-0000-0000-000088130000}"/>
    <cellStyle name="Moeda 4 2 4 5 6" xfId="13261" xr:uid="{00000000-0005-0000-0000-000089130000}"/>
    <cellStyle name="Moeda 4 2 4 5 7" xfId="25621" xr:uid="{00000000-0005-0000-0000-00008A130000}"/>
    <cellStyle name="Moeda 4 2 4 6" xfId="2869" xr:uid="{00000000-0005-0000-0000-00008B130000}"/>
    <cellStyle name="Moeda 4 2 4 6 2" xfId="16213" xr:uid="{00000000-0005-0000-0000-00008C130000}"/>
    <cellStyle name="Moeda 4 2 4 7" xfId="5533" xr:uid="{00000000-0005-0000-0000-00008D130000}"/>
    <cellStyle name="Moeda 4 2 4 7 2" xfId="18877" xr:uid="{00000000-0005-0000-0000-00008E130000}"/>
    <cellStyle name="Moeda 4 2 4 8" xfId="8197" xr:uid="{00000000-0005-0000-0000-00008F130000}"/>
    <cellStyle name="Moeda 4 2 4 8 2" xfId="21541" xr:uid="{00000000-0005-0000-0000-000090130000}"/>
    <cellStyle name="Moeda 4 2 4 9" xfId="13549" xr:uid="{00000000-0005-0000-0000-000091130000}"/>
    <cellStyle name="Moeda 4 2 5" xfId="349" xr:uid="{00000000-0005-0000-0000-000092130000}"/>
    <cellStyle name="Moeda 4 2 5 2" xfId="1141" xr:uid="{00000000-0005-0000-0000-000093130000}"/>
    <cellStyle name="Moeda 4 2 5 2 2" xfId="3805" xr:uid="{00000000-0005-0000-0000-000094130000}"/>
    <cellStyle name="Moeda 4 2 5 2 2 2" xfId="17149" xr:uid="{00000000-0005-0000-0000-000095130000}"/>
    <cellStyle name="Moeda 4 2 5 2 2 3" xfId="26461" xr:uid="{00000000-0005-0000-0000-000096130000}"/>
    <cellStyle name="Moeda 4 2 5 2 3" xfId="6469" xr:uid="{00000000-0005-0000-0000-000097130000}"/>
    <cellStyle name="Moeda 4 2 5 2 3 2" xfId="19813" xr:uid="{00000000-0005-0000-0000-000098130000}"/>
    <cellStyle name="Moeda 4 2 5 2 4" xfId="9133" xr:uid="{00000000-0005-0000-0000-000099130000}"/>
    <cellStyle name="Moeda 4 2 5 2 4 2" xfId="22477" xr:uid="{00000000-0005-0000-0000-00009A130000}"/>
    <cellStyle name="Moeda 4 2 5 2 5" xfId="14485" xr:uid="{00000000-0005-0000-0000-00009B130000}"/>
    <cellStyle name="Moeda 4 2 5 2 6" xfId="11797" xr:uid="{00000000-0005-0000-0000-00009C130000}"/>
    <cellStyle name="Moeda 4 2 5 2 7" xfId="25093" xr:uid="{00000000-0005-0000-0000-00009D130000}"/>
    <cellStyle name="Moeda 4 2 5 3" xfId="1933" xr:uid="{00000000-0005-0000-0000-00009E130000}"/>
    <cellStyle name="Moeda 4 2 5 3 2" xfId="4597" xr:uid="{00000000-0005-0000-0000-00009F130000}"/>
    <cellStyle name="Moeda 4 2 5 3 2 2" xfId="17941" xr:uid="{00000000-0005-0000-0000-0000A0130000}"/>
    <cellStyle name="Moeda 4 2 5 3 2 3" xfId="26125" xr:uid="{00000000-0005-0000-0000-0000A1130000}"/>
    <cellStyle name="Moeda 4 2 5 3 3" xfId="7261" xr:uid="{00000000-0005-0000-0000-0000A2130000}"/>
    <cellStyle name="Moeda 4 2 5 3 3 2" xfId="20605" xr:uid="{00000000-0005-0000-0000-0000A3130000}"/>
    <cellStyle name="Moeda 4 2 5 3 4" xfId="9925" xr:uid="{00000000-0005-0000-0000-0000A4130000}"/>
    <cellStyle name="Moeda 4 2 5 3 4 2" xfId="23269" xr:uid="{00000000-0005-0000-0000-0000A5130000}"/>
    <cellStyle name="Moeda 4 2 5 3 5" xfId="15277" xr:uid="{00000000-0005-0000-0000-0000A6130000}"/>
    <cellStyle name="Moeda 4 2 5 3 6" xfId="12589" xr:uid="{00000000-0005-0000-0000-0000A7130000}"/>
    <cellStyle name="Moeda 4 2 5 3 7" xfId="24757" xr:uid="{00000000-0005-0000-0000-0000A8130000}"/>
    <cellStyle name="Moeda 4 2 5 4" xfId="3013" xr:uid="{00000000-0005-0000-0000-0000A9130000}"/>
    <cellStyle name="Moeda 4 2 5 4 2" xfId="16357" xr:uid="{00000000-0005-0000-0000-0000AA130000}"/>
    <cellStyle name="Moeda 4 2 5 4 2 2" xfId="26773" xr:uid="{00000000-0005-0000-0000-0000AB130000}"/>
    <cellStyle name="Moeda 4 2 5 4 3" xfId="25405" xr:uid="{00000000-0005-0000-0000-0000AC130000}"/>
    <cellStyle name="Moeda 4 2 5 5" xfId="5677" xr:uid="{00000000-0005-0000-0000-0000AD130000}"/>
    <cellStyle name="Moeda 4 2 5 5 2" xfId="19021" xr:uid="{00000000-0005-0000-0000-0000AE130000}"/>
    <cellStyle name="Moeda 4 2 5 5 3" xfId="25765" xr:uid="{00000000-0005-0000-0000-0000AF130000}"/>
    <cellStyle name="Moeda 4 2 5 6" xfId="8341" xr:uid="{00000000-0005-0000-0000-0000B0130000}"/>
    <cellStyle name="Moeda 4 2 5 6 2" xfId="21685" xr:uid="{00000000-0005-0000-0000-0000B1130000}"/>
    <cellStyle name="Moeda 4 2 5 7" xfId="13693" xr:uid="{00000000-0005-0000-0000-0000B2130000}"/>
    <cellStyle name="Moeda 4 2 5 8" xfId="11005" xr:uid="{00000000-0005-0000-0000-0000B3130000}"/>
    <cellStyle name="Moeda 4 2 5 9" xfId="24397" xr:uid="{00000000-0005-0000-0000-0000B4130000}"/>
    <cellStyle name="Moeda 4 2 6" xfId="613" xr:uid="{00000000-0005-0000-0000-0000B5130000}"/>
    <cellStyle name="Moeda 4 2 6 2" xfId="1405" xr:uid="{00000000-0005-0000-0000-0000B6130000}"/>
    <cellStyle name="Moeda 4 2 6 2 2" xfId="4069" xr:uid="{00000000-0005-0000-0000-0000B7130000}"/>
    <cellStyle name="Moeda 4 2 6 2 2 2" xfId="17413" xr:uid="{00000000-0005-0000-0000-0000B8130000}"/>
    <cellStyle name="Moeda 4 2 6 2 3" xfId="6733" xr:uid="{00000000-0005-0000-0000-0000B9130000}"/>
    <cellStyle name="Moeda 4 2 6 2 3 2" xfId="20077" xr:uid="{00000000-0005-0000-0000-0000BA130000}"/>
    <cellStyle name="Moeda 4 2 6 2 4" xfId="9397" xr:uid="{00000000-0005-0000-0000-0000BB130000}"/>
    <cellStyle name="Moeda 4 2 6 2 4 2" xfId="22741" xr:uid="{00000000-0005-0000-0000-0000BC130000}"/>
    <cellStyle name="Moeda 4 2 6 2 5" xfId="14749" xr:uid="{00000000-0005-0000-0000-0000BD130000}"/>
    <cellStyle name="Moeda 4 2 6 2 6" xfId="12061" xr:uid="{00000000-0005-0000-0000-0000BE130000}"/>
    <cellStyle name="Moeda 4 2 6 2 7" xfId="26197" xr:uid="{00000000-0005-0000-0000-0000BF130000}"/>
    <cellStyle name="Moeda 4 2 6 3" xfId="2197" xr:uid="{00000000-0005-0000-0000-0000C0130000}"/>
    <cellStyle name="Moeda 4 2 6 3 2" xfId="4861" xr:uid="{00000000-0005-0000-0000-0000C1130000}"/>
    <cellStyle name="Moeda 4 2 6 3 2 2" xfId="18205" xr:uid="{00000000-0005-0000-0000-0000C2130000}"/>
    <cellStyle name="Moeda 4 2 6 3 3" xfId="7525" xr:uid="{00000000-0005-0000-0000-0000C3130000}"/>
    <cellStyle name="Moeda 4 2 6 3 3 2" xfId="20869" xr:uid="{00000000-0005-0000-0000-0000C4130000}"/>
    <cellStyle name="Moeda 4 2 6 3 4" xfId="10189" xr:uid="{00000000-0005-0000-0000-0000C5130000}"/>
    <cellStyle name="Moeda 4 2 6 3 4 2" xfId="23533" xr:uid="{00000000-0005-0000-0000-0000C6130000}"/>
    <cellStyle name="Moeda 4 2 6 3 5" xfId="15541" xr:uid="{00000000-0005-0000-0000-0000C7130000}"/>
    <cellStyle name="Moeda 4 2 6 3 6" xfId="12853" xr:uid="{00000000-0005-0000-0000-0000C8130000}"/>
    <cellStyle name="Moeda 4 2 6 4" xfId="3277" xr:uid="{00000000-0005-0000-0000-0000C9130000}"/>
    <cellStyle name="Moeda 4 2 6 4 2" xfId="16621" xr:uid="{00000000-0005-0000-0000-0000CA130000}"/>
    <cellStyle name="Moeda 4 2 6 5" xfId="5941" xr:uid="{00000000-0005-0000-0000-0000CB130000}"/>
    <cellStyle name="Moeda 4 2 6 5 2" xfId="19285" xr:uid="{00000000-0005-0000-0000-0000CC130000}"/>
    <cellStyle name="Moeda 4 2 6 6" xfId="8605" xr:uid="{00000000-0005-0000-0000-0000CD130000}"/>
    <cellStyle name="Moeda 4 2 6 6 2" xfId="21949" xr:uid="{00000000-0005-0000-0000-0000CE130000}"/>
    <cellStyle name="Moeda 4 2 6 7" xfId="13957" xr:uid="{00000000-0005-0000-0000-0000CF130000}"/>
    <cellStyle name="Moeda 4 2 6 8" xfId="11269" xr:uid="{00000000-0005-0000-0000-0000D0130000}"/>
    <cellStyle name="Moeda 4 2 6 9" xfId="24829" xr:uid="{00000000-0005-0000-0000-0000D1130000}"/>
    <cellStyle name="Moeda 4 2 7" xfId="781" xr:uid="{00000000-0005-0000-0000-0000D2130000}"/>
    <cellStyle name="Moeda 4 2 7 2" xfId="1573" xr:uid="{00000000-0005-0000-0000-0000D3130000}"/>
    <cellStyle name="Moeda 4 2 7 2 2" xfId="4237" xr:uid="{00000000-0005-0000-0000-0000D4130000}"/>
    <cellStyle name="Moeda 4 2 7 2 2 2" xfId="17581" xr:uid="{00000000-0005-0000-0000-0000D5130000}"/>
    <cellStyle name="Moeda 4 2 7 2 3" xfId="6901" xr:uid="{00000000-0005-0000-0000-0000D6130000}"/>
    <cellStyle name="Moeda 4 2 7 2 3 2" xfId="20245" xr:uid="{00000000-0005-0000-0000-0000D7130000}"/>
    <cellStyle name="Moeda 4 2 7 2 4" xfId="9565" xr:uid="{00000000-0005-0000-0000-0000D8130000}"/>
    <cellStyle name="Moeda 4 2 7 2 4 2" xfId="22909" xr:uid="{00000000-0005-0000-0000-0000D9130000}"/>
    <cellStyle name="Moeda 4 2 7 2 5" xfId="14917" xr:uid="{00000000-0005-0000-0000-0000DA130000}"/>
    <cellStyle name="Moeda 4 2 7 2 6" xfId="12229" xr:uid="{00000000-0005-0000-0000-0000DB130000}"/>
    <cellStyle name="Moeda 4 2 7 2 7" xfId="25861" xr:uid="{00000000-0005-0000-0000-0000DC130000}"/>
    <cellStyle name="Moeda 4 2 7 3" xfId="2365" xr:uid="{00000000-0005-0000-0000-0000DD130000}"/>
    <cellStyle name="Moeda 4 2 7 3 2" xfId="5029" xr:uid="{00000000-0005-0000-0000-0000DE130000}"/>
    <cellStyle name="Moeda 4 2 7 3 2 2" xfId="18373" xr:uid="{00000000-0005-0000-0000-0000DF130000}"/>
    <cellStyle name="Moeda 4 2 7 3 3" xfId="7693" xr:uid="{00000000-0005-0000-0000-0000E0130000}"/>
    <cellStyle name="Moeda 4 2 7 3 3 2" xfId="21037" xr:uid="{00000000-0005-0000-0000-0000E1130000}"/>
    <cellStyle name="Moeda 4 2 7 3 4" xfId="10357" xr:uid="{00000000-0005-0000-0000-0000E2130000}"/>
    <cellStyle name="Moeda 4 2 7 3 4 2" xfId="23701" xr:uid="{00000000-0005-0000-0000-0000E3130000}"/>
    <cellStyle name="Moeda 4 2 7 3 5" xfId="15709" xr:uid="{00000000-0005-0000-0000-0000E4130000}"/>
    <cellStyle name="Moeda 4 2 7 3 6" xfId="13021" xr:uid="{00000000-0005-0000-0000-0000E5130000}"/>
    <cellStyle name="Moeda 4 2 7 4" xfId="3445" xr:uid="{00000000-0005-0000-0000-0000E6130000}"/>
    <cellStyle name="Moeda 4 2 7 4 2" xfId="16789" xr:uid="{00000000-0005-0000-0000-0000E7130000}"/>
    <cellStyle name="Moeda 4 2 7 5" xfId="6109" xr:uid="{00000000-0005-0000-0000-0000E8130000}"/>
    <cellStyle name="Moeda 4 2 7 5 2" xfId="19453" xr:uid="{00000000-0005-0000-0000-0000E9130000}"/>
    <cellStyle name="Moeda 4 2 7 6" xfId="8773" xr:uid="{00000000-0005-0000-0000-0000EA130000}"/>
    <cellStyle name="Moeda 4 2 7 6 2" xfId="22117" xr:uid="{00000000-0005-0000-0000-0000EB130000}"/>
    <cellStyle name="Moeda 4 2 7 7" xfId="14125" xr:uid="{00000000-0005-0000-0000-0000EC130000}"/>
    <cellStyle name="Moeda 4 2 7 8" xfId="11437" xr:uid="{00000000-0005-0000-0000-0000ED130000}"/>
    <cellStyle name="Moeda 4 2 7 9" xfId="24493" xr:uid="{00000000-0005-0000-0000-0000EE130000}"/>
    <cellStyle name="Moeda 4 2 8" xfId="829" xr:uid="{00000000-0005-0000-0000-0000EF130000}"/>
    <cellStyle name="Moeda 4 2 8 2" xfId="1621" xr:uid="{00000000-0005-0000-0000-0000F0130000}"/>
    <cellStyle name="Moeda 4 2 8 2 2" xfId="4285" xr:uid="{00000000-0005-0000-0000-0000F1130000}"/>
    <cellStyle name="Moeda 4 2 8 2 2 2" xfId="17629" xr:uid="{00000000-0005-0000-0000-0000F2130000}"/>
    <cellStyle name="Moeda 4 2 8 2 3" xfId="6949" xr:uid="{00000000-0005-0000-0000-0000F3130000}"/>
    <cellStyle name="Moeda 4 2 8 2 3 2" xfId="20293" xr:uid="{00000000-0005-0000-0000-0000F4130000}"/>
    <cellStyle name="Moeda 4 2 8 2 4" xfId="9613" xr:uid="{00000000-0005-0000-0000-0000F5130000}"/>
    <cellStyle name="Moeda 4 2 8 2 4 2" xfId="22957" xr:uid="{00000000-0005-0000-0000-0000F6130000}"/>
    <cellStyle name="Moeda 4 2 8 2 5" xfId="14965" xr:uid="{00000000-0005-0000-0000-0000F7130000}"/>
    <cellStyle name="Moeda 4 2 8 2 6" xfId="12277" xr:uid="{00000000-0005-0000-0000-0000F8130000}"/>
    <cellStyle name="Moeda 4 2 8 2 7" xfId="26509" xr:uid="{00000000-0005-0000-0000-0000F9130000}"/>
    <cellStyle name="Moeda 4 2 8 3" xfId="2413" xr:uid="{00000000-0005-0000-0000-0000FA130000}"/>
    <cellStyle name="Moeda 4 2 8 3 2" xfId="5077" xr:uid="{00000000-0005-0000-0000-0000FB130000}"/>
    <cellStyle name="Moeda 4 2 8 3 2 2" xfId="18421" xr:uid="{00000000-0005-0000-0000-0000FC130000}"/>
    <cellStyle name="Moeda 4 2 8 3 3" xfId="7741" xr:uid="{00000000-0005-0000-0000-0000FD130000}"/>
    <cellStyle name="Moeda 4 2 8 3 3 2" xfId="21085" xr:uid="{00000000-0005-0000-0000-0000FE130000}"/>
    <cellStyle name="Moeda 4 2 8 3 4" xfId="10405" xr:uid="{00000000-0005-0000-0000-0000FF130000}"/>
    <cellStyle name="Moeda 4 2 8 3 4 2" xfId="23749" xr:uid="{00000000-0005-0000-0000-000000140000}"/>
    <cellStyle name="Moeda 4 2 8 3 5" xfId="15757" xr:uid="{00000000-0005-0000-0000-000001140000}"/>
    <cellStyle name="Moeda 4 2 8 3 6" xfId="13069" xr:uid="{00000000-0005-0000-0000-000002140000}"/>
    <cellStyle name="Moeda 4 2 8 4" xfId="3493" xr:uid="{00000000-0005-0000-0000-000003140000}"/>
    <cellStyle name="Moeda 4 2 8 4 2" xfId="16837" xr:uid="{00000000-0005-0000-0000-000004140000}"/>
    <cellStyle name="Moeda 4 2 8 5" xfId="6157" xr:uid="{00000000-0005-0000-0000-000005140000}"/>
    <cellStyle name="Moeda 4 2 8 5 2" xfId="19501" xr:uid="{00000000-0005-0000-0000-000006140000}"/>
    <cellStyle name="Moeda 4 2 8 6" xfId="8821" xr:uid="{00000000-0005-0000-0000-000007140000}"/>
    <cellStyle name="Moeda 4 2 8 6 2" xfId="22165" xr:uid="{00000000-0005-0000-0000-000008140000}"/>
    <cellStyle name="Moeda 4 2 8 7" xfId="14173" xr:uid="{00000000-0005-0000-0000-000009140000}"/>
    <cellStyle name="Moeda 4 2 8 8" xfId="11485" xr:uid="{00000000-0005-0000-0000-00000A140000}"/>
    <cellStyle name="Moeda 4 2 8 9" xfId="25141" xr:uid="{00000000-0005-0000-0000-00000B140000}"/>
    <cellStyle name="Moeda 4 2 9" xfId="877" xr:uid="{00000000-0005-0000-0000-00000C140000}"/>
    <cellStyle name="Moeda 4 2 9 2" xfId="3541" xr:uid="{00000000-0005-0000-0000-00000D140000}"/>
    <cellStyle name="Moeda 4 2 9 2 2" xfId="16885" xr:uid="{00000000-0005-0000-0000-00000E140000}"/>
    <cellStyle name="Moeda 4 2 9 3" xfId="6205" xr:uid="{00000000-0005-0000-0000-00000F140000}"/>
    <cellStyle name="Moeda 4 2 9 3 2" xfId="19549" xr:uid="{00000000-0005-0000-0000-000010140000}"/>
    <cellStyle name="Moeda 4 2 9 4" xfId="8869" xr:uid="{00000000-0005-0000-0000-000011140000}"/>
    <cellStyle name="Moeda 4 2 9 4 2" xfId="22213" xr:uid="{00000000-0005-0000-0000-000012140000}"/>
    <cellStyle name="Moeda 4 2 9 5" xfId="14221" xr:uid="{00000000-0005-0000-0000-000013140000}"/>
    <cellStyle name="Moeda 4 2 9 6" xfId="11533" xr:uid="{00000000-0005-0000-0000-000014140000}"/>
    <cellStyle name="Moeda 4 2 9 7" xfId="25501" xr:uid="{00000000-0005-0000-0000-000015140000}"/>
    <cellStyle name="Moeda 4 3" xfId="109" xr:uid="{00000000-0005-0000-0000-000016140000}"/>
    <cellStyle name="Moeda 4 3 10" xfId="5437" xr:uid="{00000000-0005-0000-0000-000017140000}"/>
    <cellStyle name="Moeda 4 3 10 2" xfId="18781" xr:uid="{00000000-0005-0000-0000-000018140000}"/>
    <cellStyle name="Moeda 4 3 11" xfId="8101" xr:uid="{00000000-0005-0000-0000-000019140000}"/>
    <cellStyle name="Moeda 4 3 11 2" xfId="21445" xr:uid="{00000000-0005-0000-0000-00001A140000}"/>
    <cellStyle name="Moeda 4 3 12" xfId="13453" xr:uid="{00000000-0005-0000-0000-00001B140000}"/>
    <cellStyle name="Moeda 4 3 13" xfId="10765" xr:uid="{00000000-0005-0000-0000-00001C140000}"/>
    <cellStyle name="Moeda 4 3 14" xfId="24157" xr:uid="{00000000-0005-0000-0000-00001D140000}"/>
    <cellStyle name="Moeda 4 3 2" xfId="277" xr:uid="{00000000-0005-0000-0000-00001E140000}"/>
    <cellStyle name="Moeda 4 3 2 10" xfId="13621" xr:uid="{00000000-0005-0000-0000-00001F140000}"/>
    <cellStyle name="Moeda 4 3 2 11" xfId="10933" xr:uid="{00000000-0005-0000-0000-000020140000}"/>
    <cellStyle name="Moeda 4 3 2 12" xfId="24325" xr:uid="{00000000-0005-0000-0000-000021140000}"/>
    <cellStyle name="Moeda 4 3 2 2" xfId="541" xr:uid="{00000000-0005-0000-0000-000022140000}"/>
    <cellStyle name="Moeda 4 3 2 2 2" xfId="1333" xr:uid="{00000000-0005-0000-0000-000023140000}"/>
    <cellStyle name="Moeda 4 3 2 2 2 2" xfId="3997" xr:uid="{00000000-0005-0000-0000-000024140000}"/>
    <cellStyle name="Moeda 4 3 2 2 2 2 2" xfId="17341" xr:uid="{00000000-0005-0000-0000-000025140000}"/>
    <cellStyle name="Moeda 4 3 2 2 2 3" xfId="6661" xr:uid="{00000000-0005-0000-0000-000026140000}"/>
    <cellStyle name="Moeda 4 3 2 2 2 3 2" xfId="20005" xr:uid="{00000000-0005-0000-0000-000027140000}"/>
    <cellStyle name="Moeda 4 3 2 2 2 4" xfId="9325" xr:uid="{00000000-0005-0000-0000-000028140000}"/>
    <cellStyle name="Moeda 4 3 2 2 2 4 2" xfId="22669" xr:uid="{00000000-0005-0000-0000-000029140000}"/>
    <cellStyle name="Moeda 4 3 2 2 2 5" xfId="14677" xr:uid="{00000000-0005-0000-0000-00002A140000}"/>
    <cellStyle name="Moeda 4 3 2 2 2 6" xfId="11989" xr:uid="{00000000-0005-0000-0000-00002B140000}"/>
    <cellStyle name="Moeda 4 3 2 2 2 7" xfId="26389" xr:uid="{00000000-0005-0000-0000-00002C140000}"/>
    <cellStyle name="Moeda 4 3 2 2 3" xfId="2125" xr:uid="{00000000-0005-0000-0000-00002D140000}"/>
    <cellStyle name="Moeda 4 3 2 2 3 2" xfId="4789" xr:uid="{00000000-0005-0000-0000-00002E140000}"/>
    <cellStyle name="Moeda 4 3 2 2 3 2 2" xfId="18133" xr:uid="{00000000-0005-0000-0000-00002F140000}"/>
    <cellStyle name="Moeda 4 3 2 2 3 3" xfId="7453" xr:uid="{00000000-0005-0000-0000-000030140000}"/>
    <cellStyle name="Moeda 4 3 2 2 3 3 2" xfId="20797" xr:uid="{00000000-0005-0000-0000-000031140000}"/>
    <cellStyle name="Moeda 4 3 2 2 3 4" xfId="10117" xr:uid="{00000000-0005-0000-0000-000032140000}"/>
    <cellStyle name="Moeda 4 3 2 2 3 4 2" xfId="23461" xr:uid="{00000000-0005-0000-0000-000033140000}"/>
    <cellStyle name="Moeda 4 3 2 2 3 5" xfId="15469" xr:uid="{00000000-0005-0000-0000-000034140000}"/>
    <cellStyle name="Moeda 4 3 2 2 3 6" xfId="12781" xr:uid="{00000000-0005-0000-0000-000035140000}"/>
    <cellStyle name="Moeda 4 3 2 2 4" xfId="3205" xr:uid="{00000000-0005-0000-0000-000036140000}"/>
    <cellStyle name="Moeda 4 3 2 2 4 2" xfId="16549" xr:uid="{00000000-0005-0000-0000-000037140000}"/>
    <cellStyle name="Moeda 4 3 2 2 5" xfId="5869" xr:uid="{00000000-0005-0000-0000-000038140000}"/>
    <cellStyle name="Moeda 4 3 2 2 5 2" xfId="19213" xr:uid="{00000000-0005-0000-0000-000039140000}"/>
    <cellStyle name="Moeda 4 3 2 2 6" xfId="8533" xr:uid="{00000000-0005-0000-0000-00003A140000}"/>
    <cellStyle name="Moeda 4 3 2 2 6 2" xfId="21877" xr:uid="{00000000-0005-0000-0000-00003B140000}"/>
    <cellStyle name="Moeda 4 3 2 2 7" xfId="13885" xr:uid="{00000000-0005-0000-0000-00003C140000}"/>
    <cellStyle name="Moeda 4 3 2 2 8" xfId="11197" xr:uid="{00000000-0005-0000-0000-00003D140000}"/>
    <cellStyle name="Moeda 4 3 2 2 9" xfId="25021" xr:uid="{00000000-0005-0000-0000-00003E140000}"/>
    <cellStyle name="Moeda 4 3 2 3" xfId="709" xr:uid="{00000000-0005-0000-0000-00003F140000}"/>
    <cellStyle name="Moeda 4 3 2 3 2" xfId="1501" xr:uid="{00000000-0005-0000-0000-000040140000}"/>
    <cellStyle name="Moeda 4 3 2 3 2 2" xfId="4165" xr:uid="{00000000-0005-0000-0000-000041140000}"/>
    <cellStyle name="Moeda 4 3 2 3 2 2 2" xfId="17509" xr:uid="{00000000-0005-0000-0000-000042140000}"/>
    <cellStyle name="Moeda 4 3 2 3 2 3" xfId="6829" xr:uid="{00000000-0005-0000-0000-000043140000}"/>
    <cellStyle name="Moeda 4 3 2 3 2 3 2" xfId="20173" xr:uid="{00000000-0005-0000-0000-000044140000}"/>
    <cellStyle name="Moeda 4 3 2 3 2 4" xfId="9493" xr:uid="{00000000-0005-0000-0000-000045140000}"/>
    <cellStyle name="Moeda 4 3 2 3 2 4 2" xfId="22837" xr:uid="{00000000-0005-0000-0000-000046140000}"/>
    <cellStyle name="Moeda 4 3 2 3 2 5" xfId="14845" xr:uid="{00000000-0005-0000-0000-000047140000}"/>
    <cellStyle name="Moeda 4 3 2 3 2 6" xfId="12157" xr:uid="{00000000-0005-0000-0000-000048140000}"/>
    <cellStyle name="Moeda 4 3 2 3 2 7" xfId="26053" xr:uid="{00000000-0005-0000-0000-000049140000}"/>
    <cellStyle name="Moeda 4 3 2 3 3" xfId="2293" xr:uid="{00000000-0005-0000-0000-00004A140000}"/>
    <cellStyle name="Moeda 4 3 2 3 3 2" xfId="4957" xr:uid="{00000000-0005-0000-0000-00004B140000}"/>
    <cellStyle name="Moeda 4 3 2 3 3 2 2" xfId="18301" xr:uid="{00000000-0005-0000-0000-00004C140000}"/>
    <cellStyle name="Moeda 4 3 2 3 3 3" xfId="7621" xr:uid="{00000000-0005-0000-0000-00004D140000}"/>
    <cellStyle name="Moeda 4 3 2 3 3 3 2" xfId="20965" xr:uid="{00000000-0005-0000-0000-00004E140000}"/>
    <cellStyle name="Moeda 4 3 2 3 3 4" xfId="10285" xr:uid="{00000000-0005-0000-0000-00004F140000}"/>
    <cellStyle name="Moeda 4 3 2 3 3 4 2" xfId="23629" xr:uid="{00000000-0005-0000-0000-000050140000}"/>
    <cellStyle name="Moeda 4 3 2 3 3 5" xfId="15637" xr:uid="{00000000-0005-0000-0000-000051140000}"/>
    <cellStyle name="Moeda 4 3 2 3 3 6" xfId="12949" xr:uid="{00000000-0005-0000-0000-000052140000}"/>
    <cellStyle name="Moeda 4 3 2 3 4" xfId="3373" xr:uid="{00000000-0005-0000-0000-000053140000}"/>
    <cellStyle name="Moeda 4 3 2 3 4 2" xfId="16717" xr:uid="{00000000-0005-0000-0000-000054140000}"/>
    <cellStyle name="Moeda 4 3 2 3 5" xfId="6037" xr:uid="{00000000-0005-0000-0000-000055140000}"/>
    <cellStyle name="Moeda 4 3 2 3 5 2" xfId="19381" xr:uid="{00000000-0005-0000-0000-000056140000}"/>
    <cellStyle name="Moeda 4 3 2 3 6" xfId="8701" xr:uid="{00000000-0005-0000-0000-000057140000}"/>
    <cellStyle name="Moeda 4 3 2 3 6 2" xfId="22045" xr:uid="{00000000-0005-0000-0000-000058140000}"/>
    <cellStyle name="Moeda 4 3 2 3 7" xfId="14053" xr:uid="{00000000-0005-0000-0000-000059140000}"/>
    <cellStyle name="Moeda 4 3 2 3 8" xfId="11365" xr:uid="{00000000-0005-0000-0000-00005A140000}"/>
    <cellStyle name="Moeda 4 3 2 3 9" xfId="24685" xr:uid="{00000000-0005-0000-0000-00005B140000}"/>
    <cellStyle name="Moeda 4 3 2 4" xfId="1069" xr:uid="{00000000-0005-0000-0000-00005C140000}"/>
    <cellStyle name="Moeda 4 3 2 4 2" xfId="3733" xr:uid="{00000000-0005-0000-0000-00005D140000}"/>
    <cellStyle name="Moeda 4 3 2 4 2 2" xfId="17077" xr:uid="{00000000-0005-0000-0000-00005E140000}"/>
    <cellStyle name="Moeda 4 3 2 4 2 3" xfId="26701" xr:uid="{00000000-0005-0000-0000-00005F140000}"/>
    <cellStyle name="Moeda 4 3 2 4 3" xfId="6397" xr:uid="{00000000-0005-0000-0000-000060140000}"/>
    <cellStyle name="Moeda 4 3 2 4 3 2" xfId="19741" xr:uid="{00000000-0005-0000-0000-000061140000}"/>
    <cellStyle name="Moeda 4 3 2 4 4" xfId="9061" xr:uid="{00000000-0005-0000-0000-000062140000}"/>
    <cellStyle name="Moeda 4 3 2 4 4 2" xfId="22405" xr:uid="{00000000-0005-0000-0000-000063140000}"/>
    <cellStyle name="Moeda 4 3 2 4 5" xfId="14413" xr:uid="{00000000-0005-0000-0000-000064140000}"/>
    <cellStyle name="Moeda 4 3 2 4 6" xfId="11725" xr:uid="{00000000-0005-0000-0000-000065140000}"/>
    <cellStyle name="Moeda 4 3 2 4 7" xfId="25333" xr:uid="{00000000-0005-0000-0000-000066140000}"/>
    <cellStyle name="Moeda 4 3 2 5" xfId="1861" xr:uid="{00000000-0005-0000-0000-000067140000}"/>
    <cellStyle name="Moeda 4 3 2 5 2" xfId="4525" xr:uid="{00000000-0005-0000-0000-000068140000}"/>
    <cellStyle name="Moeda 4 3 2 5 2 2" xfId="17869" xr:uid="{00000000-0005-0000-0000-000069140000}"/>
    <cellStyle name="Moeda 4 3 2 5 3" xfId="7189" xr:uid="{00000000-0005-0000-0000-00006A140000}"/>
    <cellStyle name="Moeda 4 3 2 5 3 2" xfId="20533" xr:uid="{00000000-0005-0000-0000-00006B140000}"/>
    <cellStyle name="Moeda 4 3 2 5 4" xfId="9853" xr:uid="{00000000-0005-0000-0000-00006C140000}"/>
    <cellStyle name="Moeda 4 3 2 5 4 2" xfId="23197" xr:uid="{00000000-0005-0000-0000-00006D140000}"/>
    <cellStyle name="Moeda 4 3 2 5 5" xfId="15205" xr:uid="{00000000-0005-0000-0000-00006E140000}"/>
    <cellStyle name="Moeda 4 3 2 5 6" xfId="12517" xr:uid="{00000000-0005-0000-0000-00006F140000}"/>
    <cellStyle name="Moeda 4 3 2 5 7" xfId="25693" xr:uid="{00000000-0005-0000-0000-000070140000}"/>
    <cellStyle name="Moeda 4 3 2 6" xfId="2677" xr:uid="{00000000-0005-0000-0000-000071140000}"/>
    <cellStyle name="Moeda 4 3 2 6 2" xfId="5341" xr:uid="{00000000-0005-0000-0000-000072140000}"/>
    <cellStyle name="Moeda 4 3 2 6 2 2" xfId="18685" xr:uid="{00000000-0005-0000-0000-000073140000}"/>
    <cellStyle name="Moeda 4 3 2 6 3" xfId="8005" xr:uid="{00000000-0005-0000-0000-000074140000}"/>
    <cellStyle name="Moeda 4 3 2 6 3 2" xfId="21349" xr:uid="{00000000-0005-0000-0000-000075140000}"/>
    <cellStyle name="Moeda 4 3 2 6 4" xfId="10669" xr:uid="{00000000-0005-0000-0000-000076140000}"/>
    <cellStyle name="Moeda 4 3 2 6 4 2" xfId="24013" xr:uid="{00000000-0005-0000-0000-000077140000}"/>
    <cellStyle name="Moeda 4 3 2 6 5" xfId="16021" xr:uid="{00000000-0005-0000-0000-000078140000}"/>
    <cellStyle name="Moeda 4 3 2 6 6" xfId="13333" xr:uid="{00000000-0005-0000-0000-000079140000}"/>
    <cellStyle name="Moeda 4 3 2 7" xfId="2941" xr:uid="{00000000-0005-0000-0000-00007A140000}"/>
    <cellStyle name="Moeda 4 3 2 7 2" xfId="16285" xr:uid="{00000000-0005-0000-0000-00007B140000}"/>
    <cellStyle name="Moeda 4 3 2 8" xfId="5605" xr:uid="{00000000-0005-0000-0000-00007C140000}"/>
    <cellStyle name="Moeda 4 3 2 8 2" xfId="18949" xr:uid="{00000000-0005-0000-0000-00007D140000}"/>
    <cellStyle name="Moeda 4 3 2 9" xfId="8269" xr:uid="{00000000-0005-0000-0000-00007E140000}"/>
    <cellStyle name="Moeda 4 3 2 9 2" xfId="21613" xr:uid="{00000000-0005-0000-0000-00007F140000}"/>
    <cellStyle name="Moeda 4 3 3" xfId="181" xr:uid="{00000000-0005-0000-0000-000080140000}"/>
    <cellStyle name="Moeda 4 3 3 10" xfId="10837" xr:uid="{00000000-0005-0000-0000-000081140000}"/>
    <cellStyle name="Moeda 4 3 3 11" xfId="24229" xr:uid="{00000000-0005-0000-0000-000082140000}"/>
    <cellStyle name="Moeda 4 3 3 2" xfId="445" xr:uid="{00000000-0005-0000-0000-000083140000}"/>
    <cellStyle name="Moeda 4 3 3 2 2" xfId="1237" xr:uid="{00000000-0005-0000-0000-000084140000}"/>
    <cellStyle name="Moeda 4 3 3 2 2 2" xfId="3901" xr:uid="{00000000-0005-0000-0000-000085140000}"/>
    <cellStyle name="Moeda 4 3 3 2 2 2 2" xfId="17245" xr:uid="{00000000-0005-0000-0000-000086140000}"/>
    <cellStyle name="Moeda 4 3 3 2 2 3" xfId="6565" xr:uid="{00000000-0005-0000-0000-000087140000}"/>
    <cellStyle name="Moeda 4 3 3 2 2 3 2" xfId="19909" xr:uid="{00000000-0005-0000-0000-000088140000}"/>
    <cellStyle name="Moeda 4 3 3 2 2 4" xfId="9229" xr:uid="{00000000-0005-0000-0000-000089140000}"/>
    <cellStyle name="Moeda 4 3 3 2 2 4 2" xfId="22573" xr:uid="{00000000-0005-0000-0000-00008A140000}"/>
    <cellStyle name="Moeda 4 3 3 2 2 5" xfId="14581" xr:uid="{00000000-0005-0000-0000-00008B140000}"/>
    <cellStyle name="Moeda 4 3 3 2 2 6" xfId="11893" xr:uid="{00000000-0005-0000-0000-00008C140000}"/>
    <cellStyle name="Moeda 4 3 3 2 2 7" xfId="26293" xr:uid="{00000000-0005-0000-0000-00008D140000}"/>
    <cellStyle name="Moeda 4 3 3 2 3" xfId="2029" xr:uid="{00000000-0005-0000-0000-00008E140000}"/>
    <cellStyle name="Moeda 4 3 3 2 3 2" xfId="4693" xr:uid="{00000000-0005-0000-0000-00008F140000}"/>
    <cellStyle name="Moeda 4 3 3 2 3 2 2" xfId="18037" xr:uid="{00000000-0005-0000-0000-000090140000}"/>
    <cellStyle name="Moeda 4 3 3 2 3 3" xfId="7357" xr:uid="{00000000-0005-0000-0000-000091140000}"/>
    <cellStyle name="Moeda 4 3 3 2 3 3 2" xfId="20701" xr:uid="{00000000-0005-0000-0000-000092140000}"/>
    <cellStyle name="Moeda 4 3 3 2 3 4" xfId="10021" xr:uid="{00000000-0005-0000-0000-000093140000}"/>
    <cellStyle name="Moeda 4 3 3 2 3 4 2" xfId="23365" xr:uid="{00000000-0005-0000-0000-000094140000}"/>
    <cellStyle name="Moeda 4 3 3 2 3 5" xfId="15373" xr:uid="{00000000-0005-0000-0000-000095140000}"/>
    <cellStyle name="Moeda 4 3 3 2 3 6" xfId="12685" xr:uid="{00000000-0005-0000-0000-000096140000}"/>
    <cellStyle name="Moeda 4 3 3 2 4" xfId="3109" xr:uid="{00000000-0005-0000-0000-000097140000}"/>
    <cellStyle name="Moeda 4 3 3 2 4 2" xfId="16453" xr:uid="{00000000-0005-0000-0000-000098140000}"/>
    <cellStyle name="Moeda 4 3 3 2 5" xfId="5773" xr:uid="{00000000-0005-0000-0000-000099140000}"/>
    <cellStyle name="Moeda 4 3 3 2 5 2" xfId="19117" xr:uid="{00000000-0005-0000-0000-00009A140000}"/>
    <cellStyle name="Moeda 4 3 3 2 6" xfId="8437" xr:uid="{00000000-0005-0000-0000-00009B140000}"/>
    <cellStyle name="Moeda 4 3 3 2 6 2" xfId="21781" xr:uid="{00000000-0005-0000-0000-00009C140000}"/>
    <cellStyle name="Moeda 4 3 3 2 7" xfId="13789" xr:uid="{00000000-0005-0000-0000-00009D140000}"/>
    <cellStyle name="Moeda 4 3 3 2 8" xfId="11101" xr:uid="{00000000-0005-0000-0000-00009E140000}"/>
    <cellStyle name="Moeda 4 3 3 2 9" xfId="24925" xr:uid="{00000000-0005-0000-0000-00009F140000}"/>
    <cellStyle name="Moeda 4 3 3 3" xfId="973" xr:uid="{00000000-0005-0000-0000-0000A0140000}"/>
    <cellStyle name="Moeda 4 3 3 3 2" xfId="3637" xr:uid="{00000000-0005-0000-0000-0000A1140000}"/>
    <cellStyle name="Moeda 4 3 3 3 2 2" xfId="16981" xr:uid="{00000000-0005-0000-0000-0000A2140000}"/>
    <cellStyle name="Moeda 4 3 3 3 2 3" xfId="25957" xr:uid="{00000000-0005-0000-0000-0000A3140000}"/>
    <cellStyle name="Moeda 4 3 3 3 3" xfId="6301" xr:uid="{00000000-0005-0000-0000-0000A4140000}"/>
    <cellStyle name="Moeda 4 3 3 3 3 2" xfId="19645" xr:uid="{00000000-0005-0000-0000-0000A5140000}"/>
    <cellStyle name="Moeda 4 3 3 3 4" xfId="8965" xr:uid="{00000000-0005-0000-0000-0000A6140000}"/>
    <cellStyle name="Moeda 4 3 3 3 4 2" xfId="22309" xr:uid="{00000000-0005-0000-0000-0000A7140000}"/>
    <cellStyle name="Moeda 4 3 3 3 5" xfId="14317" xr:uid="{00000000-0005-0000-0000-0000A8140000}"/>
    <cellStyle name="Moeda 4 3 3 3 6" xfId="11629" xr:uid="{00000000-0005-0000-0000-0000A9140000}"/>
    <cellStyle name="Moeda 4 3 3 3 7" xfId="24589" xr:uid="{00000000-0005-0000-0000-0000AA140000}"/>
    <cellStyle name="Moeda 4 3 3 4" xfId="1765" xr:uid="{00000000-0005-0000-0000-0000AB140000}"/>
    <cellStyle name="Moeda 4 3 3 4 2" xfId="4429" xr:uid="{00000000-0005-0000-0000-0000AC140000}"/>
    <cellStyle name="Moeda 4 3 3 4 2 2" xfId="17773" xr:uid="{00000000-0005-0000-0000-0000AD140000}"/>
    <cellStyle name="Moeda 4 3 3 4 2 3" xfId="26605" xr:uid="{00000000-0005-0000-0000-0000AE140000}"/>
    <cellStyle name="Moeda 4 3 3 4 3" xfId="7093" xr:uid="{00000000-0005-0000-0000-0000AF140000}"/>
    <cellStyle name="Moeda 4 3 3 4 3 2" xfId="20437" xr:uid="{00000000-0005-0000-0000-0000B0140000}"/>
    <cellStyle name="Moeda 4 3 3 4 4" xfId="9757" xr:uid="{00000000-0005-0000-0000-0000B1140000}"/>
    <cellStyle name="Moeda 4 3 3 4 4 2" xfId="23101" xr:uid="{00000000-0005-0000-0000-0000B2140000}"/>
    <cellStyle name="Moeda 4 3 3 4 5" xfId="15109" xr:uid="{00000000-0005-0000-0000-0000B3140000}"/>
    <cellStyle name="Moeda 4 3 3 4 6" xfId="12421" xr:uid="{00000000-0005-0000-0000-0000B4140000}"/>
    <cellStyle name="Moeda 4 3 3 4 7" xfId="25237" xr:uid="{00000000-0005-0000-0000-0000B5140000}"/>
    <cellStyle name="Moeda 4 3 3 5" xfId="2581" xr:uid="{00000000-0005-0000-0000-0000B6140000}"/>
    <cellStyle name="Moeda 4 3 3 5 2" xfId="5245" xr:uid="{00000000-0005-0000-0000-0000B7140000}"/>
    <cellStyle name="Moeda 4 3 3 5 2 2" xfId="18589" xr:uid="{00000000-0005-0000-0000-0000B8140000}"/>
    <cellStyle name="Moeda 4 3 3 5 3" xfId="7909" xr:uid="{00000000-0005-0000-0000-0000B9140000}"/>
    <cellStyle name="Moeda 4 3 3 5 3 2" xfId="21253" xr:uid="{00000000-0005-0000-0000-0000BA140000}"/>
    <cellStyle name="Moeda 4 3 3 5 4" xfId="10573" xr:uid="{00000000-0005-0000-0000-0000BB140000}"/>
    <cellStyle name="Moeda 4 3 3 5 4 2" xfId="23917" xr:uid="{00000000-0005-0000-0000-0000BC140000}"/>
    <cellStyle name="Moeda 4 3 3 5 5" xfId="15925" xr:uid="{00000000-0005-0000-0000-0000BD140000}"/>
    <cellStyle name="Moeda 4 3 3 5 6" xfId="13237" xr:uid="{00000000-0005-0000-0000-0000BE140000}"/>
    <cellStyle name="Moeda 4 3 3 5 7" xfId="25597" xr:uid="{00000000-0005-0000-0000-0000BF140000}"/>
    <cellStyle name="Moeda 4 3 3 6" xfId="2845" xr:uid="{00000000-0005-0000-0000-0000C0140000}"/>
    <cellStyle name="Moeda 4 3 3 6 2" xfId="16189" xr:uid="{00000000-0005-0000-0000-0000C1140000}"/>
    <cellStyle name="Moeda 4 3 3 7" xfId="5509" xr:uid="{00000000-0005-0000-0000-0000C2140000}"/>
    <cellStyle name="Moeda 4 3 3 7 2" xfId="18853" xr:uid="{00000000-0005-0000-0000-0000C3140000}"/>
    <cellStyle name="Moeda 4 3 3 8" xfId="8173" xr:uid="{00000000-0005-0000-0000-0000C4140000}"/>
    <cellStyle name="Moeda 4 3 3 8 2" xfId="21517" xr:uid="{00000000-0005-0000-0000-0000C5140000}"/>
    <cellStyle name="Moeda 4 3 3 9" xfId="13525" xr:uid="{00000000-0005-0000-0000-0000C6140000}"/>
    <cellStyle name="Moeda 4 3 4" xfId="373" xr:uid="{00000000-0005-0000-0000-0000C7140000}"/>
    <cellStyle name="Moeda 4 3 4 2" xfId="1165" xr:uid="{00000000-0005-0000-0000-0000C8140000}"/>
    <cellStyle name="Moeda 4 3 4 2 2" xfId="3829" xr:uid="{00000000-0005-0000-0000-0000C9140000}"/>
    <cellStyle name="Moeda 4 3 4 2 2 2" xfId="17173" xr:uid="{00000000-0005-0000-0000-0000CA140000}"/>
    <cellStyle name="Moeda 4 3 4 2 3" xfId="6493" xr:uid="{00000000-0005-0000-0000-0000CB140000}"/>
    <cellStyle name="Moeda 4 3 4 2 3 2" xfId="19837" xr:uid="{00000000-0005-0000-0000-0000CC140000}"/>
    <cellStyle name="Moeda 4 3 4 2 4" xfId="9157" xr:uid="{00000000-0005-0000-0000-0000CD140000}"/>
    <cellStyle name="Moeda 4 3 4 2 4 2" xfId="22501" xr:uid="{00000000-0005-0000-0000-0000CE140000}"/>
    <cellStyle name="Moeda 4 3 4 2 5" xfId="14509" xr:uid="{00000000-0005-0000-0000-0000CF140000}"/>
    <cellStyle name="Moeda 4 3 4 2 6" xfId="11821" xr:uid="{00000000-0005-0000-0000-0000D0140000}"/>
    <cellStyle name="Moeda 4 3 4 2 7" xfId="26221" xr:uid="{00000000-0005-0000-0000-0000D1140000}"/>
    <cellStyle name="Moeda 4 3 4 3" xfId="1957" xr:uid="{00000000-0005-0000-0000-0000D2140000}"/>
    <cellStyle name="Moeda 4 3 4 3 2" xfId="4621" xr:uid="{00000000-0005-0000-0000-0000D3140000}"/>
    <cellStyle name="Moeda 4 3 4 3 2 2" xfId="17965" xr:uid="{00000000-0005-0000-0000-0000D4140000}"/>
    <cellStyle name="Moeda 4 3 4 3 3" xfId="7285" xr:uid="{00000000-0005-0000-0000-0000D5140000}"/>
    <cellStyle name="Moeda 4 3 4 3 3 2" xfId="20629" xr:uid="{00000000-0005-0000-0000-0000D6140000}"/>
    <cellStyle name="Moeda 4 3 4 3 4" xfId="9949" xr:uid="{00000000-0005-0000-0000-0000D7140000}"/>
    <cellStyle name="Moeda 4 3 4 3 4 2" xfId="23293" xr:uid="{00000000-0005-0000-0000-0000D8140000}"/>
    <cellStyle name="Moeda 4 3 4 3 5" xfId="15301" xr:uid="{00000000-0005-0000-0000-0000D9140000}"/>
    <cellStyle name="Moeda 4 3 4 3 6" xfId="12613" xr:uid="{00000000-0005-0000-0000-0000DA140000}"/>
    <cellStyle name="Moeda 4 3 4 4" xfId="3037" xr:uid="{00000000-0005-0000-0000-0000DB140000}"/>
    <cellStyle name="Moeda 4 3 4 4 2" xfId="16381" xr:uid="{00000000-0005-0000-0000-0000DC140000}"/>
    <cellStyle name="Moeda 4 3 4 5" xfId="5701" xr:uid="{00000000-0005-0000-0000-0000DD140000}"/>
    <cellStyle name="Moeda 4 3 4 5 2" xfId="19045" xr:uid="{00000000-0005-0000-0000-0000DE140000}"/>
    <cellStyle name="Moeda 4 3 4 6" xfId="8365" xr:uid="{00000000-0005-0000-0000-0000DF140000}"/>
    <cellStyle name="Moeda 4 3 4 6 2" xfId="21709" xr:uid="{00000000-0005-0000-0000-0000E0140000}"/>
    <cellStyle name="Moeda 4 3 4 7" xfId="13717" xr:uid="{00000000-0005-0000-0000-0000E1140000}"/>
    <cellStyle name="Moeda 4 3 4 8" xfId="11029" xr:uid="{00000000-0005-0000-0000-0000E2140000}"/>
    <cellStyle name="Moeda 4 3 4 9" xfId="24853" xr:uid="{00000000-0005-0000-0000-0000E3140000}"/>
    <cellStyle name="Moeda 4 3 5" xfId="637" xr:uid="{00000000-0005-0000-0000-0000E4140000}"/>
    <cellStyle name="Moeda 4 3 5 2" xfId="1429" xr:uid="{00000000-0005-0000-0000-0000E5140000}"/>
    <cellStyle name="Moeda 4 3 5 2 2" xfId="4093" xr:uid="{00000000-0005-0000-0000-0000E6140000}"/>
    <cellStyle name="Moeda 4 3 5 2 2 2" xfId="17437" xr:uid="{00000000-0005-0000-0000-0000E7140000}"/>
    <cellStyle name="Moeda 4 3 5 2 3" xfId="6757" xr:uid="{00000000-0005-0000-0000-0000E8140000}"/>
    <cellStyle name="Moeda 4 3 5 2 3 2" xfId="20101" xr:uid="{00000000-0005-0000-0000-0000E9140000}"/>
    <cellStyle name="Moeda 4 3 5 2 4" xfId="9421" xr:uid="{00000000-0005-0000-0000-0000EA140000}"/>
    <cellStyle name="Moeda 4 3 5 2 4 2" xfId="22765" xr:uid="{00000000-0005-0000-0000-0000EB140000}"/>
    <cellStyle name="Moeda 4 3 5 2 5" xfId="14773" xr:uid="{00000000-0005-0000-0000-0000EC140000}"/>
    <cellStyle name="Moeda 4 3 5 2 6" xfId="12085" xr:uid="{00000000-0005-0000-0000-0000ED140000}"/>
    <cellStyle name="Moeda 4 3 5 2 7" xfId="25885" xr:uid="{00000000-0005-0000-0000-0000EE140000}"/>
    <cellStyle name="Moeda 4 3 5 3" xfId="2221" xr:uid="{00000000-0005-0000-0000-0000EF140000}"/>
    <cellStyle name="Moeda 4 3 5 3 2" xfId="4885" xr:uid="{00000000-0005-0000-0000-0000F0140000}"/>
    <cellStyle name="Moeda 4 3 5 3 2 2" xfId="18229" xr:uid="{00000000-0005-0000-0000-0000F1140000}"/>
    <cellStyle name="Moeda 4 3 5 3 3" xfId="7549" xr:uid="{00000000-0005-0000-0000-0000F2140000}"/>
    <cellStyle name="Moeda 4 3 5 3 3 2" xfId="20893" xr:uid="{00000000-0005-0000-0000-0000F3140000}"/>
    <cellStyle name="Moeda 4 3 5 3 4" xfId="10213" xr:uid="{00000000-0005-0000-0000-0000F4140000}"/>
    <cellStyle name="Moeda 4 3 5 3 4 2" xfId="23557" xr:uid="{00000000-0005-0000-0000-0000F5140000}"/>
    <cellStyle name="Moeda 4 3 5 3 5" xfId="15565" xr:uid="{00000000-0005-0000-0000-0000F6140000}"/>
    <cellStyle name="Moeda 4 3 5 3 6" xfId="12877" xr:uid="{00000000-0005-0000-0000-0000F7140000}"/>
    <cellStyle name="Moeda 4 3 5 4" xfId="3301" xr:uid="{00000000-0005-0000-0000-0000F8140000}"/>
    <cellStyle name="Moeda 4 3 5 4 2" xfId="16645" xr:uid="{00000000-0005-0000-0000-0000F9140000}"/>
    <cellStyle name="Moeda 4 3 5 5" xfId="5965" xr:uid="{00000000-0005-0000-0000-0000FA140000}"/>
    <cellStyle name="Moeda 4 3 5 5 2" xfId="19309" xr:uid="{00000000-0005-0000-0000-0000FB140000}"/>
    <cellStyle name="Moeda 4 3 5 6" xfId="8629" xr:uid="{00000000-0005-0000-0000-0000FC140000}"/>
    <cellStyle name="Moeda 4 3 5 6 2" xfId="21973" xr:uid="{00000000-0005-0000-0000-0000FD140000}"/>
    <cellStyle name="Moeda 4 3 5 7" xfId="13981" xr:uid="{00000000-0005-0000-0000-0000FE140000}"/>
    <cellStyle name="Moeda 4 3 5 8" xfId="11293" xr:uid="{00000000-0005-0000-0000-0000FF140000}"/>
    <cellStyle name="Moeda 4 3 5 9" xfId="24517" xr:uid="{00000000-0005-0000-0000-000000150000}"/>
    <cellStyle name="Moeda 4 3 6" xfId="901" xr:uid="{00000000-0005-0000-0000-000001150000}"/>
    <cellStyle name="Moeda 4 3 6 2" xfId="3565" xr:uid="{00000000-0005-0000-0000-000002150000}"/>
    <cellStyle name="Moeda 4 3 6 2 2" xfId="16909" xr:uid="{00000000-0005-0000-0000-000003150000}"/>
    <cellStyle name="Moeda 4 3 6 2 3" xfId="26533" xr:uid="{00000000-0005-0000-0000-000004150000}"/>
    <cellStyle name="Moeda 4 3 6 3" xfId="6229" xr:uid="{00000000-0005-0000-0000-000005150000}"/>
    <cellStyle name="Moeda 4 3 6 3 2" xfId="19573" xr:uid="{00000000-0005-0000-0000-000006150000}"/>
    <cellStyle name="Moeda 4 3 6 4" xfId="8893" xr:uid="{00000000-0005-0000-0000-000007150000}"/>
    <cellStyle name="Moeda 4 3 6 4 2" xfId="22237" xr:uid="{00000000-0005-0000-0000-000008150000}"/>
    <cellStyle name="Moeda 4 3 6 5" xfId="14245" xr:uid="{00000000-0005-0000-0000-000009150000}"/>
    <cellStyle name="Moeda 4 3 6 6" xfId="11557" xr:uid="{00000000-0005-0000-0000-00000A150000}"/>
    <cellStyle name="Moeda 4 3 6 7" xfId="25165" xr:uid="{00000000-0005-0000-0000-00000B150000}"/>
    <cellStyle name="Moeda 4 3 7" xfId="1693" xr:uid="{00000000-0005-0000-0000-00000C150000}"/>
    <cellStyle name="Moeda 4 3 7 2" xfId="4357" xr:uid="{00000000-0005-0000-0000-00000D150000}"/>
    <cellStyle name="Moeda 4 3 7 2 2" xfId="17701" xr:uid="{00000000-0005-0000-0000-00000E150000}"/>
    <cellStyle name="Moeda 4 3 7 3" xfId="7021" xr:uid="{00000000-0005-0000-0000-00000F150000}"/>
    <cellStyle name="Moeda 4 3 7 3 2" xfId="20365" xr:uid="{00000000-0005-0000-0000-000010150000}"/>
    <cellStyle name="Moeda 4 3 7 4" xfId="9685" xr:uid="{00000000-0005-0000-0000-000011150000}"/>
    <cellStyle name="Moeda 4 3 7 4 2" xfId="23029" xr:uid="{00000000-0005-0000-0000-000012150000}"/>
    <cellStyle name="Moeda 4 3 7 5" xfId="15037" xr:uid="{00000000-0005-0000-0000-000013150000}"/>
    <cellStyle name="Moeda 4 3 7 6" xfId="12349" xr:uid="{00000000-0005-0000-0000-000014150000}"/>
    <cellStyle name="Moeda 4 3 7 7" xfId="25525" xr:uid="{00000000-0005-0000-0000-000015150000}"/>
    <cellStyle name="Moeda 4 3 8" xfId="2509" xr:uid="{00000000-0005-0000-0000-000016150000}"/>
    <cellStyle name="Moeda 4 3 8 2" xfId="5173" xr:uid="{00000000-0005-0000-0000-000017150000}"/>
    <cellStyle name="Moeda 4 3 8 2 2" xfId="18517" xr:uid="{00000000-0005-0000-0000-000018150000}"/>
    <cellStyle name="Moeda 4 3 8 3" xfId="7837" xr:uid="{00000000-0005-0000-0000-000019150000}"/>
    <cellStyle name="Moeda 4 3 8 3 2" xfId="21181" xr:uid="{00000000-0005-0000-0000-00001A150000}"/>
    <cellStyle name="Moeda 4 3 8 4" xfId="10501" xr:uid="{00000000-0005-0000-0000-00001B150000}"/>
    <cellStyle name="Moeda 4 3 8 4 2" xfId="23845" xr:uid="{00000000-0005-0000-0000-00001C150000}"/>
    <cellStyle name="Moeda 4 3 8 5" xfId="15853" xr:uid="{00000000-0005-0000-0000-00001D150000}"/>
    <cellStyle name="Moeda 4 3 8 6" xfId="13165" xr:uid="{00000000-0005-0000-0000-00001E150000}"/>
    <cellStyle name="Moeda 4 3 9" xfId="2773" xr:uid="{00000000-0005-0000-0000-00001F150000}"/>
    <cellStyle name="Moeda 4 3 9 2" xfId="16117" xr:uid="{00000000-0005-0000-0000-000020150000}"/>
    <cellStyle name="Moeda 4 4" xfId="229" xr:uid="{00000000-0005-0000-0000-000021150000}"/>
    <cellStyle name="Moeda 4 4 10" xfId="13573" xr:uid="{00000000-0005-0000-0000-000022150000}"/>
    <cellStyle name="Moeda 4 4 11" xfId="10885" xr:uid="{00000000-0005-0000-0000-000023150000}"/>
    <cellStyle name="Moeda 4 4 12" xfId="24277" xr:uid="{00000000-0005-0000-0000-000024150000}"/>
    <cellStyle name="Moeda 4 4 2" xfId="493" xr:uid="{00000000-0005-0000-0000-000025150000}"/>
    <cellStyle name="Moeda 4 4 2 2" xfId="1285" xr:uid="{00000000-0005-0000-0000-000026150000}"/>
    <cellStyle name="Moeda 4 4 2 2 2" xfId="3949" xr:uid="{00000000-0005-0000-0000-000027150000}"/>
    <cellStyle name="Moeda 4 4 2 2 2 2" xfId="17293" xr:uid="{00000000-0005-0000-0000-000028150000}"/>
    <cellStyle name="Moeda 4 4 2 2 3" xfId="6613" xr:uid="{00000000-0005-0000-0000-000029150000}"/>
    <cellStyle name="Moeda 4 4 2 2 3 2" xfId="19957" xr:uid="{00000000-0005-0000-0000-00002A150000}"/>
    <cellStyle name="Moeda 4 4 2 2 4" xfId="9277" xr:uid="{00000000-0005-0000-0000-00002B150000}"/>
    <cellStyle name="Moeda 4 4 2 2 4 2" xfId="22621" xr:uid="{00000000-0005-0000-0000-00002C150000}"/>
    <cellStyle name="Moeda 4 4 2 2 5" xfId="14629" xr:uid="{00000000-0005-0000-0000-00002D150000}"/>
    <cellStyle name="Moeda 4 4 2 2 6" xfId="11941" xr:uid="{00000000-0005-0000-0000-00002E150000}"/>
    <cellStyle name="Moeda 4 4 2 2 7" xfId="26341" xr:uid="{00000000-0005-0000-0000-00002F150000}"/>
    <cellStyle name="Moeda 4 4 2 3" xfId="2077" xr:uid="{00000000-0005-0000-0000-000030150000}"/>
    <cellStyle name="Moeda 4 4 2 3 2" xfId="4741" xr:uid="{00000000-0005-0000-0000-000031150000}"/>
    <cellStyle name="Moeda 4 4 2 3 2 2" xfId="18085" xr:uid="{00000000-0005-0000-0000-000032150000}"/>
    <cellStyle name="Moeda 4 4 2 3 3" xfId="7405" xr:uid="{00000000-0005-0000-0000-000033150000}"/>
    <cellStyle name="Moeda 4 4 2 3 3 2" xfId="20749" xr:uid="{00000000-0005-0000-0000-000034150000}"/>
    <cellStyle name="Moeda 4 4 2 3 4" xfId="10069" xr:uid="{00000000-0005-0000-0000-000035150000}"/>
    <cellStyle name="Moeda 4 4 2 3 4 2" xfId="23413" xr:uid="{00000000-0005-0000-0000-000036150000}"/>
    <cellStyle name="Moeda 4 4 2 3 5" xfId="15421" xr:uid="{00000000-0005-0000-0000-000037150000}"/>
    <cellStyle name="Moeda 4 4 2 3 6" xfId="12733" xr:uid="{00000000-0005-0000-0000-000038150000}"/>
    <cellStyle name="Moeda 4 4 2 4" xfId="3157" xr:uid="{00000000-0005-0000-0000-000039150000}"/>
    <cellStyle name="Moeda 4 4 2 4 2" xfId="16501" xr:uid="{00000000-0005-0000-0000-00003A150000}"/>
    <cellStyle name="Moeda 4 4 2 5" xfId="5821" xr:uid="{00000000-0005-0000-0000-00003B150000}"/>
    <cellStyle name="Moeda 4 4 2 5 2" xfId="19165" xr:uid="{00000000-0005-0000-0000-00003C150000}"/>
    <cellStyle name="Moeda 4 4 2 6" xfId="8485" xr:uid="{00000000-0005-0000-0000-00003D150000}"/>
    <cellStyle name="Moeda 4 4 2 6 2" xfId="21829" xr:uid="{00000000-0005-0000-0000-00003E150000}"/>
    <cellStyle name="Moeda 4 4 2 7" xfId="13837" xr:uid="{00000000-0005-0000-0000-00003F150000}"/>
    <cellStyle name="Moeda 4 4 2 8" xfId="11149" xr:uid="{00000000-0005-0000-0000-000040150000}"/>
    <cellStyle name="Moeda 4 4 2 9" xfId="24973" xr:uid="{00000000-0005-0000-0000-000041150000}"/>
    <cellStyle name="Moeda 4 4 3" xfId="661" xr:uid="{00000000-0005-0000-0000-000042150000}"/>
    <cellStyle name="Moeda 4 4 3 2" xfId="1453" xr:uid="{00000000-0005-0000-0000-000043150000}"/>
    <cellStyle name="Moeda 4 4 3 2 2" xfId="4117" xr:uid="{00000000-0005-0000-0000-000044150000}"/>
    <cellStyle name="Moeda 4 4 3 2 2 2" xfId="17461" xr:uid="{00000000-0005-0000-0000-000045150000}"/>
    <cellStyle name="Moeda 4 4 3 2 3" xfId="6781" xr:uid="{00000000-0005-0000-0000-000046150000}"/>
    <cellStyle name="Moeda 4 4 3 2 3 2" xfId="20125" xr:uid="{00000000-0005-0000-0000-000047150000}"/>
    <cellStyle name="Moeda 4 4 3 2 4" xfId="9445" xr:uid="{00000000-0005-0000-0000-000048150000}"/>
    <cellStyle name="Moeda 4 4 3 2 4 2" xfId="22789" xr:uid="{00000000-0005-0000-0000-000049150000}"/>
    <cellStyle name="Moeda 4 4 3 2 5" xfId="14797" xr:uid="{00000000-0005-0000-0000-00004A150000}"/>
    <cellStyle name="Moeda 4 4 3 2 6" xfId="12109" xr:uid="{00000000-0005-0000-0000-00004B150000}"/>
    <cellStyle name="Moeda 4 4 3 2 7" xfId="26005" xr:uid="{00000000-0005-0000-0000-00004C150000}"/>
    <cellStyle name="Moeda 4 4 3 3" xfId="2245" xr:uid="{00000000-0005-0000-0000-00004D150000}"/>
    <cellStyle name="Moeda 4 4 3 3 2" xfId="4909" xr:uid="{00000000-0005-0000-0000-00004E150000}"/>
    <cellStyle name="Moeda 4 4 3 3 2 2" xfId="18253" xr:uid="{00000000-0005-0000-0000-00004F150000}"/>
    <cellStyle name="Moeda 4 4 3 3 3" xfId="7573" xr:uid="{00000000-0005-0000-0000-000050150000}"/>
    <cellStyle name="Moeda 4 4 3 3 3 2" xfId="20917" xr:uid="{00000000-0005-0000-0000-000051150000}"/>
    <cellStyle name="Moeda 4 4 3 3 4" xfId="10237" xr:uid="{00000000-0005-0000-0000-000052150000}"/>
    <cellStyle name="Moeda 4 4 3 3 4 2" xfId="23581" xr:uid="{00000000-0005-0000-0000-000053150000}"/>
    <cellStyle name="Moeda 4 4 3 3 5" xfId="15589" xr:uid="{00000000-0005-0000-0000-000054150000}"/>
    <cellStyle name="Moeda 4 4 3 3 6" xfId="12901" xr:uid="{00000000-0005-0000-0000-000055150000}"/>
    <cellStyle name="Moeda 4 4 3 4" xfId="3325" xr:uid="{00000000-0005-0000-0000-000056150000}"/>
    <cellStyle name="Moeda 4 4 3 4 2" xfId="16669" xr:uid="{00000000-0005-0000-0000-000057150000}"/>
    <cellStyle name="Moeda 4 4 3 5" xfId="5989" xr:uid="{00000000-0005-0000-0000-000058150000}"/>
    <cellStyle name="Moeda 4 4 3 5 2" xfId="19333" xr:uid="{00000000-0005-0000-0000-000059150000}"/>
    <cellStyle name="Moeda 4 4 3 6" xfId="8653" xr:uid="{00000000-0005-0000-0000-00005A150000}"/>
    <cellStyle name="Moeda 4 4 3 6 2" xfId="21997" xr:uid="{00000000-0005-0000-0000-00005B150000}"/>
    <cellStyle name="Moeda 4 4 3 7" xfId="14005" xr:uid="{00000000-0005-0000-0000-00005C150000}"/>
    <cellStyle name="Moeda 4 4 3 8" xfId="11317" xr:uid="{00000000-0005-0000-0000-00005D150000}"/>
    <cellStyle name="Moeda 4 4 3 9" xfId="24637" xr:uid="{00000000-0005-0000-0000-00005E150000}"/>
    <cellStyle name="Moeda 4 4 4" xfId="1021" xr:uid="{00000000-0005-0000-0000-00005F150000}"/>
    <cellStyle name="Moeda 4 4 4 2" xfId="3685" xr:uid="{00000000-0005-0000-0000-000060150000}"/>
    <cellStyle name="Moeda 4 4 4 2 2" xfId="17029" xr:uid="{00000000-0005-0000-0000-000061150000}"/>
    <cellStyle name="Moeda 4 4 4 2 3" xfId="26653" xr:uid="{00000000-0005-0000-0000-000062150000}"/>
    <cellStyle name="Moeda 4 4 4 3" xfId="6349" xr:uid="{00000000-0005-0000-0000-000063150000}"/>
    <cellStyle name="Moeda 4 4 4 3 2" xfId="19693" xr:uid="{00000000-0005-0000-0000-000064150000}"/>
    <cellStyle name="Moeda 4 4 4 4" xfId="9013" xr:uid="{00000000-0005-0000-0000-000065150000}"/>
    <cellStyle name="Moeda 4 4 4 4 2" xfId="22357" xr:uid="{00000000-0005-0000-0000-000066150000}"/>
    <cellStyle name="Moeda 4 4 4 5" xfId="14365" xr:uid="{00000000-0005-0000-0000-000067150000}"/>
    <cellStyle name="Moeda 4 4 4 6" xfId="11677" xr:uid="{00000000-0005-0000-0000-000068150000}"/>
    <cellStyle name="Moeda 4 4 4 7" xfId="25285" xr:uid="{00000000-0005-0000-0000-000069150000}"/>
    <cellStyle name="Moeda 4 4 5" xfId="1813" xr:uid="{00000000-0005-0000-0000-00006A150000}"/>
    <cellStyle name="Moeda 4 4 5 2" xfId="4477" xr:uid="{00000000-0005-0000-0000-00006B150000}"/>
    <cellStyle name="Moeda 4 4 5 2 2" xfId="17821" xr:uid="{00000000-0005-0000-0000-00006C150000}"/>
    <cellStyle name="Moeda 4 4 5 3" xfId="7141" xr:uid="{00000000-0005-0000-0000-00006D150000}"/>
    <cellStyle name="Moeda 4 4 5 3 2" xfId="20485" xr:uid="{00000000-0005-0000-0000-00006E150000}"/>
    <cellStyle name="Moeda 4 4 5 4" xfId="9805" xr:uid="{00000000-0005-0000-0000-00006F150000}"/>
    <cellStyle name="Moeda 4 4 5 4 2" xfId="23149" xr:uid="{00000000-0005-0000-0000-000070150000}"/>
    <cellStyle name="Moeda 4 4 5 5" xfId="15157" xr:uid="{00000000-0005-0000-0000-000071150000}"/>
    <cellStyle name="Moeda 4 4 5 6" xfId="12469" xr:uid="{00000000-0005-0000-0000-000072150000}"/>
    <cellStyle name="Moeda 4 4 5 7" xfId="25645" xr:uid="{00000000-0005-0000-0000-000073150000}"/>
    <cellStyle name="Moeda 4 4 6" xfId="2629" xr:uid="{00000000-0005-0000-0000-000074150000}"/>
    <cellStyle name="Moeda 4 4 6 2" xfId="5293" xr:uid="{00000000-0005-0000-0000-000075150000}"/>
    <cellStyle name="Moeda 4 4 6 2 2" xfId="18637" xr:uid="{00000000-0005-0000-0000-000076150000}"/>
    <cellStyle name="Moeda 4 4 6 3" xfId="7957" xr:uid="{00000000-0005-0000-0000-000077150000}"/>
    <cellStyle name="Moeda 4 4 6 3 2" xfId="21301" xr:uid="{00000000-0005-0000-0000-000078150000}"/>
    <cellStyle name="Moeda 4 4 6 4" xfId="10621" xr:uid="{00000000-0005-0000-0000-000079150000}"/>
    <cellStyle name="Moeda 4 4 6 4 2" xfId="23965" xr:uid="{00000000-0005-0000-0000-00007A150000}"/>
    <cellStyle name="Moeda 4 4 6 5" xfId="15973" xr:uid="{00000000-0005-0000-0000-00007B150000}"/>
    <cellStyle name="Moeda 4 4 6 6" xfId="13285" xr:uid="{00000000-0005-0000-0000-00007C150000}"/>
    <cellStyle name="Moeda 4 4 7" xfId="2893" xr:uid="{00000000-0005-0000-0000-00007D150000}"/>
    <cellStyle name="Moeda 4 4 7 2" xfId="16237" xr:uid="{00000000-0005-0000-0000-00007E150000}"/>
    <cellStyle name="Moeda 4 4 8" xfId="5557" xr:uid="{00000000-0005-0000-0000-00007F150000}"/>
    <cellStyle name="Moeda 4 4 8 2" xfId="18901" xr:uid="{00000000-0005-0000-0000-000080150000}"/>
    <cellStyle name="Moeda 4 4 9" xfId="8221" xr:uid="{00000000-0005-0000-0000-000081150000}"/>
    <cellStyle name="Moeda 4 4 9 2" xfId="21565" xr:uid="{00000000-0005-0000-0000-000082150000}"/>
    <cellStyle name="Moeda 4 5" xfId="157" xr:uid="{00000000-0005-0000-0000-000083150000}"/>
    <cellStyle name="Moeda 4 5 10" xfId="10813" xr:uid="{00000000-0005-0000-0000-000084150000}"/>
    <cellStyle name="Moeda 4 5 11" xfId="24205" xr:uid="{00000000-0005-0000-0000-000085150000}"/>
    <cellStyle name="Moeda 4 5 2" xfId="421" xr:uid="{00000000-0005-0000-0000-000086150000}"/>
    <cellStyle name="Moeda 4 5 2 2" xfId="1213" xr:uid="{00000000-0005-0000-0000-000087150000}"/>
    <cellStyle name="Moeda 4 5 2 2 2" xfId="3877" xr:uid="{00000000-0005-0000-0000-000088150000}"/>
    <cellStyle name="Moeda 4 5 2 2 2 2" xfId="17221" xr:uid="{00000000-0005-0000-0000-000089150000}"/>
    <cellStyle name="Moeda 4 5 2 2 3" xfId="6541" xr:uid="{00000000-0005-0000-0000-00008A150000}"/>
    <cellStyle name="Moeda 4 5 2 2 3 2" xfId="19885" xr:uid="{00000000-0005-0000-0000-00008B150000}"/>
    <cellStyle name="Moeda 4 5 2 2 4" xfId="9205" xr:uid="{00000000-0005-0000-0000-00008C150000}"/>
    <cellStyle name="Moeda 4 5 2 2 4 2" xfId="22549" xr:uid="{00000000-0005-0000-0000-00008D150000}"/>
    <cellStyle name="Moeda 4 5 2 2 5" xfId="14557" xr:uid="{00000000-0005-0000-0000-00008E150000}"/>
    <cellStyle name="Moeda 4 5 2 2 6" xfId="11869" xr:uid="{00000000-0005-0000-0000-00008F150000}"/>
    <cellStyle name="Moeda 4 5 2 2 7" xfId="26269" xr:uid="{00000000-0005-0000-0000-000090150000}"/>
    <cellStyle name="Moeda 4 5 2 3" xfId="2005" xr:uid="{00000000-0005-0000-0000-000091150000}"/>
    <cellStyle name="Moeda 4 5 2 3 2" xfId="4669" xr:uid="{00000000-0005-0000-0000-000092150000}"/>
    <cellStyle name="Moeda 4 5 2 3 2 2" xfId="18013" xr:uid="{00000000-0005-0000-0000-000093150000}"/>
    <cellStyle name="Moeda 4 5 2 3 3" xfId="7333" xr:uid="{00000000-0005-0000-0000-000094150000}"/>
    <cellStyle name="Moeda 4 5 2 3 3 2" xfId="20677" xr:uid="{00000000-0005-0000-0000-000095150000}"/>
    <cellStyle name="Moeda 4 5 2 3 4" xfId="9997" xr:uid="{00000000-0005-0000-0000-000096150000}"/>
    <cellStyle name="Moeda 4 5 2 3 4 2" xfId="23341" xr:uid="{00000000-0005-0000-0000-000097150000}"/>
    <cellStyle name="Moeda 4 5 2 3 5" xfId="15349" xr:uid="{00000000-0005-0000-0000-000098150000}"/>
    <cellStyle name="Moeda 4 5 2 3 6" xfId="12661" xr:uid="{00000000-0005-0000-0000-000099150000}"/>
    <cellStyle name="Moeda 4 5 2 4" xfId="3085" xr:uid="{00000000-0005-0000-0000-00009A150000}"/>
    <cellStyle name="Moeda 4 5 2 4 2" xfId="16429" xr:uid="{00000000-0005-0000-0000-00009B150000}"/>
    <cellStyle name="Moeda 4 5 2 5" xfId="5749" xr:uid="{00000000-0005-0000-0000-00009C150000}"/>
    <cellStyle name="Moeda 4 5 2 5 2" xfId="19093" xr:uid="{00000000-0005-0000-0000-00009D150000}"/>
    <cellStyle name="Moeda 4 5 2 6" xfId="8413" xr:uid="{00000000-0005-0000-0000-00009E150000}"/>
    <cellStyle name="Moeda 4 5 2 6 2" xfId="21757" xr:uid="{00000000-0005-0000-0000-00009F150000}"/>
    <cellStyle name="Moeda 4 5 2 7" xfId="13765" xr:uid="{00000000-0005-0000-0000-0000A0150000}"/>
    <cellStyle name="Moeda 4 5 2 8" xfId="11077" xr:uid="{00000000-0005-0000-0000-0000A1150000}"/>
    <cellStyle name="Moeda 4 5 2 9" xfId="24901" xr:uid="{00000000-0005-0000-0000-0000A2150000}"/>
    <cellStyle name="Moeda 4 5 3" xfId="949" xr:uid="{00000000-0005-0000-0000-0000A3150000}"/>
    <cellStyle name="Moeda 4 5 3 2" xfId="3613" xr:uid="{00000000-0005-0000-0000-0000A4150000}"/>
    <cellStyle name="Moeda 4 5 3 2 2" xfId="16957" xr:uid="{00000000-0005-0000-0000-0000A5150000}"/>
    <cellStyle name="Moeda 4 5 3 2 3" xfId="25933" xr:uid="{00000000-0005-0000-0000-0000A6150000}"/>
    <cellStyle name="Moeda 4 5 3 3" xfId="6277" xr:uid="{00000000-0005-0000-0000-0000A7150000}"/>
    <cellStyle name="Moeda 4 5 3 3 2" xfId="19621" xr:uid="{00000000-0005-0000-0000-0000A8150000}"/>
    <cellStyle name="Moeda 4 5 3 4" xfId="8941" xr:uid="{00000000-0005-0000-0000-0000A9150000}"/>
    <cellStyle name="Moeda 4 5 3 4 2" xfId="22285" xr:uid="{00000000-0005-0000-0000-0000AA150000}"/>
    <cellStyle name="Moeda 4 5 3 5" xfId="14293" xr:uid="{00000000-0005-0000-0000-0000AB150000}"/>
    <cellStyle name="Moeda 4 5 3 6" xfId="11605" xr:uid="{00000000-0005-0000-0000-0000AC150000}"/>
    <cellStyle name="Moeda 4 5 3 7" xfId="24565" xr:uid="{00000000-0005-0000-0000-0000AD150000}"/>
    <cellStyle name="Moeda 4 5 4" xfId="1741" xr:uid="{00000000-0005-0000-0000-0000AE150000}"/>
    <cellStyle name="Moeda 4 5 4 2" xfId="4405" xr:uid="{00000000-0005-0000-0000-0000AF150000}"/>
    <cellStyle name="Moeda 4 5 4 2 2" xfId="17749" xr:uid="{00000000-0005-0000-0000-0000B0150000}"/>
    <cellStyle name="Moeda 4 5 4 2 3" xfId="26581" xr:uid="{00000000-0005-0000-0000-0000B1150000}"/>
    <cellStyle name="Moeda 4 5 4 3" xfId="7069" xr:uid="{00000000-0005-0000-0000-0000B2150000}"/>
    <cellStyle name="Moeda 4 5 4 3 2" xfId="20413" xr:uid="{00000000-0005-0000-0000-0000B3150000}"/>
    <cellStyle name="Moeda 4 5 4 4" xfId="9733" xr:uid="{00000000-0005-0000-0000-0000B4150000}"/>
    <cellStyle name="Moeda 4 5 4 4 2" xfId="23077" xr:uid="{00000000-0005-0000-0000-0000B5150000}"/>
    <cellStyle name="Moeda 4 5 4 5" xfId="15085" xr:uid="{00000000-0005-0000-0000-0000B6150000}"/>
    <cellStyle name="Moeda 4 5 4 6" xfId="12397" xr:uid="{00000000-0005-0000-0000-0000B7150000}"/>
    <cellStyle name="Moeda 4 5 4 7" xfId="25213" xr:uid="{00000000-0005-0000-0000-0000B8150000}"/>
    <cellStyle name="Moeda 4 5 5" xfId="2557" xr:uid="{00000000-0005-0000-0000-0000B9150000}"/>
    <cellStyle name="Moeda 4 5 5 2" xfId="5221" xr:uid="{00000000-0005-0000-0000-0000BA150000}"/>
    <cellStyle name="Moeda 4 5 5 2 2" xfId="18565" xr:uid="{00000000-0005-0000-0000-0000BB150000}"/>
    <cellStyle name="Moeda 4 5 5 3" xfId="7885" xr:uid="{00000000-0005-0000-0000-0000BC150000}"/>
    <cellStyle name="Moeda 4 5 5 3 2" xfId="21229" xr:uid="{00000000-0005-0000-0000-0000BD150000}"/>
    <cellStyle name="Moeda 4 5 5 4" xfId="10549" xr:uid="{00000000-0005-0000-0000-0000BE150000}"/>
    <cellStyle name="Moeda 4 5 5 4 2" xfId="23893" xr:uid="{00000000-0005-0000-0000-0000BF150000}"/>
    <cellStyle name="Moeda 4 5 5 5" xfId="15901" xr:uid="{00000000-0005-0000-0000-0000C0150000}"/>
    <cellStyle name="Moeda 4 5 5 6" xfId="13213" xr:uid="{00000000-0005-0000-0000-0000C1150000}"/>
    <cellStyle name="Moeda 4 5 5 7" xfId="25573" xr:uid="{00000000-0005-0000-0000-0000C2150000}"/>
    <cellStyle name="Moeda 4 5 6" xfId="2821" xr:uid="{00000000-0005-0000-0000-0000C3150000}"/>
    <cellStyle name="Moeda 4 5 6 2" xfId="16165" xr:uid="{00000000-0005-0000-0000-0000C4150000}"/>
    <cellStyle name="Moeda 4 5 7" xfId="5485" xr:uid="{00000000-0005-0000-0000-0000C5150000}"/>
    <cellStyle name="Moeda 4 5 7 2" xfId="18829" xr:uid="{00000000-0005-0000-0000-0000C6150000}"/>
    <cellStyle name="Moeda 4 5 8" xfId="8149" xr:uid="{00000000-0005-0000-0000-0000C7150000}"/>
    <cellStyle name="Moeda 4 5 8 2" xfId="21493" xr:uid="{00000000-0005-0000-0000-0000C8150000}"/>
    <cellStyle name="Moeda 4 5 9" xfId="13501" xr:uid="{00000000-0005-0000-0000-0000C9150000}"/>
    <cellStyle name="Moeda 4 6" xfId="325" xr:uid="{00000000-0005-0000-0000-0000CA150000}"/>
    <cellStyle name="Moeda 4 6 10" xfId="24373" xr:uid="{00000000-0005-0000-0000-0000CB150000}"/>
    <cellStyle name="Moeda 4 6 2" xfId="1117" xr:uid="{00000000-0005-0000-0000-0000CC150000}"/>
    <cellStyle name="Moeda 4 6 2 2" xfId="3781" xr:uid="{00000000-0005-0000-0000-0000CD150000}"/>
    <cellStyle name="Moeda 4 6 2 2 2" xfId="17125" xr:uid="{00000000-0005-0000-0000-0000CE150000}"/>
    <cellStyle name="Moeda 4 6 2 2 3" xfId="26437" xr:uid="{00000000-0005-0000-0000-0000CF150000}"/>
    <cellStyle name="Moeda 4 6 2 3" xfId="6445" xr:uid="{00000000-0005-0000-0000-0000D0150000}"/>
    <cellStyle name="Moeda 4 6 2 3 2" xfId="19789" xr:uid="{00000000-0005-0000-0000-0000D1150000}"/>
    <cellStyle name="Moeda 4 6 2 4" xfId="9109" xr:uid="{00000000-0005-0000-0000-0000D2150000}"/>
    <cellStyle name="Moeda 4 6 2 4 2" xfId="22453" xr:uid="{00000000-0005-0000-0000-0000D3150000}"/>
    <cellStyle name="Moeda 4 6 2 5" xfId="14461" xr:uid="{00000000-0005-0000-0000-0000D4150000}"/>
    <cellStyle name="Moeda 4 6 2 6" xfId="11773" xr:uid="{00000000-0005-0000-0000-0000D5150000}"/>
    <cellStyle name="Moeda 4 6 2 7" xfId="25069" xr:uid="{00000000-0005-0000-0000-0000D6150000}"/>
    <cellStyle name="Moeda 4 6 3" xfId="1909" xr:uid="{00000000-0005-0000-0000-0000D7150000}"/>
    <cellStyle name="Moeda 4 6 3 2" xfId="4573" xr:uid="{00000000-0005-0000-0000-0000D8150000}"/>
    <cellStyle name="Moeda 4 6 3 2 2" xfId="17917" xr:uid="{00000000-0005-0000-0000-0000D9150000}"/>
    <cellStyle name="Moeda 4 6 3 2 3" xfId="26101" xr:uid="{00000000-0005-0000-0000-0000DA150000}"/>
    <cellStyle name="Moeda 4 6 3 3" xfId="7237" xr:uid="{00000000-0005-0000-0000-0000DB150000}"/>
    <cellStyle name="Moeda 4 6 3 3 2" xfId="20581" xr:uid="{00000000-0005-0000-0000-0000DC150000}"/>
    <cellStyle name="Moeda 4 6 3 4" xfId="9901" xr:uid="{00000000-0005-0000-0000-0000DD150000}"/>
    <cellStyle name="Moeda 4 6 3 4 2" xfId="23245" xr:uid="{00000000-0005-0000-0000-0000DE150000}"/>
    <cellStyle name="Moeda 4 6 3 5" xfId="15253" xr:uid="{00000000-0005-0000-0000-0000DF150000}"/>
    <cellStyle name="Moeda 4 6 3 6" xfId="12565" xr:uid="{00000000-0005-0000-0000-0000E0150000}"/>
    <cellStyle name="Moeda 4 6 3 7" xfId="24733" xr:uid="{00000000-0005-0000-0000-0000E1150000}"/>
    <cellStyle name="Moeda 4 6 4" xfId="2481" xr:uid="{00000000-0005-0000-0000-0000E2150000}"/>
    <cellStyle name="Moeda 4 6 4 2" xfId="5145" xr:uid="{00000000-0005-0000-0000-0000E3150000}"/>
    <cellStyle name="Moeda 4 6 4 2 2" xfId="18489" xr:uid="{00000000-0005-0000-0000-0000E4150000}"/>
    <cellStyle name="Moeda 4 6 4 2 3" xfId="26749" xr:uid="{00000000-0005-0000-0000-0000E5150000}"/>
    <cellStyle name="Moeda 4 6 4 3" xfId="7809" xr:uid="{00000000-0005-0000-0000-0000E6150000}"/>
    <cellStyle name="Moeda 4 6 4 3 2" xfId="21153" xr:uid="{00000000-0005-0000-0000-0000E7150000}"/>
    <cellStyle name="Moeda 4 6 4 4" xfId="10473" xr:uid="{00000000-0005-0000-0000-0000E8150000}"/>
    <cellStyle name="Moeda 4 6 4 4 2" xfId="23817" xr:uid="{00000000-0005-0000-0000-0000E9150000}"/>
    <cellStyle name="Moeda 4 6 4 5" xfId="15825" xr:uid="{00000000-0005-0000-0000-0000EA150000}"/>
    <cellStyle name="Moeda 4 6 4 6" xfId="13137" xr:uid="{00000000-0005-0000-0000-0000EB150000}"/>
    <cellStyle name="Moeda 4 6 4 7" xfId="25381" xr:uid="{00000000-0005-0000-0000-0000EC150000}"/>
    <cellStyle name="Moeda 4 6 5" xfId="2989" xr:uid="{00000000-0005-0000-0000-0000ED150000}"/>
    <cellStyle name="Moeda 4 6 5 2" xfId="16333" xr:uid="{00000000-0005-0000-0000-0000EE150000}"/>
    <cellStyle name="Moeda 4 6 5 3" xfId="25741" xr:uid="{00000000-0005-0000-0000-0000EF150000}"/>
    <cellStyle name="Moeda 4 6 6" xfId="5653" xr:uid="{00000000-0005-0000-0000-0000F0150000}"/>
    <cellStyle name="Moeda 4 6 6 2" xfId="18997" xr:uid="{00000000-0005-0000-0000-0000F1150000}"/>
    <cellStyle name="Moeda 4 6 7" xfId="8317" xr:uid="{00000000-0005-0000-0000-0000F2150000}"/>
    <cellStyle name="Moeda 4 6 7 2" xfId="21661" xr:uid="{00000000-0005-0000-0000-0000F3150000}"/>
    <cellStyle name="Moeda 4 6 8" xfId="13669" xr:uid="{00000000-0005-0000-0000-0000F4150000}"/>
    <cellStyle name="Moeda 4 6 9" xfId="10981" xr:uid="{00000000-0005-0000-0000-0000F5150000}"/>
    <cellStyle name="Moeda 4 7" xfId="589" xr:uid="{00000000-0005-0000-0000-0000F6150000}"/>
    <cellStyle name="Moeda 4 7 2" xfId="1381" xr:uid="{00000000-0005-0000-0000-0000F7150000}"/>
    <cellStyle name="Moeda 4 7 2 2" xfId="4045" xr:uid="{00000000-0005-0000-0000-0000F8150000}"/>
    <cellStyle name="Moeda 4 7 2 2 2" xfId="17389" xr:uid="{00000000-0005-0000-0000-0000F9150000}"/>
    <cellStyle name="Moeda 4 7 2 2 3" xfId="26173" xr:uid="{00000000-0005-0000-0000-0000FA150000}"/>
    <cellStyle name="Moeda 4 7 2 3" xfId="6709" xr:uid="{00000000-0005-0000-0000-0000FB150000}"/>
    <cellStyle name="Moeda 4 7 2 3 2" xfId="20053" xr:uid="{00000000-0005-0000-0000-0000FC150000}"/>
    <cellStyle name="Moeda 4 7 2 4" xfId="9373" xr:uid="{00000000-0005-0000-0000-0000FD150000}"/>
    <cellStyle name="Moeda 4 7 2 4 2" xfId="22717" xr:uid="{00000000-0005-0000-0000-0000FE150000}"/>
    <cellStyle name="Moeda 4 7 2 5" xfId="14725" xr:uid="{00000000-0005-0000-0000-0000FF150000}"/>
    <cellStyle name="Moeda 4 7 2 6" xfId="12037" xr:uid="{00000000-0005-0000-0000-000000160000}"/>
    <cellStyle name="Moeda 4 7 2 7" xfId="24805" xr:uid="{00000000-0005-0000-0000-000001160000}"/>
    <cellStyle name="Moeda 4 7 3" xfId="2173" xr:uid="{00000000-0005-0000-0000-000002160000}"/>
    <cellStyle name="Moeda 4 7 3 2" xfId="4837" xr:uid="{00000000-0005-0000-0000-000003160000}"/>
    <cellStyle name="Moeda 4 7 3 2 2" xfId="18181" xr:uid="{00000000-0005-0000-0000-000004160000}"/>
    <cellStyle name="Moeda 4 7 3 2 3" xfId="25837" xr:uid="{00000000-0005-0000-0000-000005160000}"/>
    <cellStyle name="Moeda 4 7 3 3" xfId="7501" xr:uid="{00000000-0005-0000-0000-000006160000}"/>
    <cellStyle name="Moeda 4 7 3 3 2" xfId="20845" xr:uid="{00000000-0005-0000-0000-000007160000}"/>
    <cellStyle name="Moeda 4 7 3 4" xfId="10165" xr:uid="{00000000-0005-0000-0000-000008160000}"/>
    <cellStyle name="Moeda 4 7 3 4 2" xfId="23509" xr:uid="{00000000-0005-0000-0000-000009160000}"/>
    <cellStyle name="Moeda 4 7 3 5" xfId="15517" xr:uid="{00000000-0005-0000-0000-00000A160000}"/>
    <cellStyle name="Moeda 4 7 3 6" xfId="12829" xr:uid="{00000000-0005-0000-0000-00000B160000}"/>
    <cellStyle name="Moeda 4 7 3 7" xfId="24469" xr:uid="{00000000-0005-0000-0000-00000C160000}"/>
    <cellStyle name="Moeda 4 7 4" xfId="3253" xr:uid="{00000000-0005-0000-0000-00000D160000}"/>
    <cellStyle name="Moeda 4 7 4 2" xfId="16597" xr:uid="{00000000-0005-0000-0000-00000E160000}"/>
    <cellStyle name="Moeda 4 7 4 3" xfId="25477" xr:uid="{00000000-0005-0000-0000-00000F160000}"/>
    <cellStyle name="Moeda 4 7 5" xfId="5917" xr:uid="{00000000-0005-0000-0000-000010160000}"/>
    <cellStyle name="Moeda 4 7 5 2" xfId="19261" xr:uid="{00000000-0005-0000-0000-000011160000}"/>
    <cellStyle name="Moeda 4 7 6" xfId="8581" xr:uid="{00000000-0005-0000-0000-000012160000}"/>
    <cellStyle name="Moeda 4 7 6 2" xfId="21925" xr:uid="{00000000-0005-0000-0000-000013160000}"/>
    <cellStyle name="Moeda 4 7 7" xfId="13933" xr:uid="{00000000-0005-0000-0000-000014160000}"/>
    <cellStyle name="Moeda 4 7 8" xfId="11245" xr:uid="{00000000-0005-0000-0000-000015160000}"/>
    <cellStyle name="Moeda 4 7 9" xfId="24109" xr:uid="{00000000-0005-0000-0000-000016160000}"/>
    <cellStyle name="Moeda 4 8" xfId="757" xr:uid="{00000000-0005-0000-0000-000017160000}"/>
    <cellStyle name="Moeda 4 8 2" xfId="1549" xr:uid="{00000000-0005-0000-0000-000018160000}"/>
    <cellStyle name="Moeda 4 8 2 2" xfId="4213" xr:uid="{00000000-0005-0000-0000-000019160000}"/>
    <cellStyle name="Moeda 4 8 2 2 2" xfId="17557" xr:uid="{00000000-0005-0000-0000-00001A160000}"/>
    <cellStyle name="Moeda 4 8 2 2 3" xfId="26149" xr:uid="{00000000-0005-0000-0000-00001B160000}"/>
    <cellStyle name="Moeda 4 8 2 3" xfId="6877" xr:uid="{00000000-0005-0000-0000-00001C160000}"/>
    <cellStyle name="Moeda 4 8 2 3 2" xfId="20221" xr:uid="{00000000-0005-0000-0000-00001D160000}"/>
    <cellStyle name="Moeda 4 8 2 4" xfId="9541" xr:uid="{00000000-0005-0000-0000-00001E160000}"/>
    <cellStyle name="Moeda 4 8 2 4 2" xfId="22885" xr:uid="{00000000-0005-0000-0000-00001F160000}"/>
    <cellStyle name="Moeda 4 8 2 5" xfId="14893" xr:uid="{00000000-0005-0000-0000-000020160000}"/>
    <cellStyle name="Moeda 4 8 2 6" xfId="12205" xr:uid="{00000000-0005-0000-0000-000021160000}"/>
    <cellStyle name="Moeda 4 8 2 7" xfId="24781" xr:uid="{00000000-0005-0000-0000-000022160000}"/>
    <cellStyle name="Moeda 4 8 3" xfId="2341" xr:uid="{00000000-0005-0000-0000-000023160000}"/>
    <cellStyle name="Moeda 4 8 3 2" xfId="5005" xr:uid="{00000000-0005-0000-0000-000024160000}"/>
    <cellStyle name="Moeda 4 8 3 2 2" xfId="18349" xr:uid="{00000000-0005-0000-0000-000025160000}"/>
    <cellStyle name="Moeda 4 8 3 3" xfId="7669" xr:uid="{00000000-0005-0000-0000-000026160000}"/>
    <cellStyle name="Moeda 4 8 3 3 2" xfId="21013" xr:uid="{00000000-0005-0000-0000-000027160000}"/>
    <cellStyle name="Moeda 4 8 3 4" xfId="10333" xr:uid="{00000000-0005-0000-0000-000028160000}"/>
    <cellStyle name="Moeda 4 8 3 4 2" xfId="23677" xr:uid="{00000000-0005-0000-0000-000029160000}"/>
    <cellStyle name="Moeda 4 8 3 5" xfId="15685" xr:uid="{00000000-0005-0000-0000-00002A160000}"/>
    <cellStyle name="Moeda 4 8 3 6" xfId="12997" xr:uid="{00000000-0005-0000-0000-00002B160000}"/>
    <cellStyle name="Moeda 4 8 3 7" xfId="25453" xr:uid="{00000000-0005-0000-0000-00002C160000}"/>
    <cellStyle name="Moeda 4 8 4" xfId="3421" xr:uid="{00000000-0005-0000-0000-00002D160000}"/>
    <cellStyle name="Moeda 4 8 4 2" xfId="16765" xr:uid="{00000000-0005-0000-0000-00002E160000}"/>
    <cellStyle name="Moeda 4 8 5" xfId="6085" xr:uid="{00000000-0005-0000-0000-00002F160000}"/>
    <cellStyle name="Moeda 4 8 5 2" xfId="19429" xr:uid="{00000000-0005-0000-0000-000030160000}"/>
    <cellStyle name="Moeda 4 8 6" xfId="8749" xr:uid="{00000000-0005-0000-0000-000031160000}"/>
    <cellStyle name="Moeda 4 8 6 2" xfId="22093" xr:uid="{00000000-0005-0000-0000-000032160000}"/>
    <cellStyle name="Moeda 4 8 7" xfId="14101" xr:uid="{00000000-0005-0000-0000-000033160000}"/>
    <cellStyle name="Moeda 4 8 8" xfId="11413" xr:uid="{00000000-0005-0000-0000-000034160000}"/>
    <cellStyle name="Moeda 4 8 9" xfId="24085" xr:uid="{00000000-0005-0000-0000-000035160000}"/>
    <cellStyle name="Moeda 4 9" xfId="805" xr:uid="{00000000-0005-0000-0000-000036160000}"/>
    <cellStyle name="Moeda 4 9 2" xfId="1597" xr:uid="{00000000-0005-0000-0000-000037160000}"/>
    <cellStyle name="Moeda 4 9 2 2" xfId="4261" xr:uid="{00000000-0005-0000-0000-000038160000}"/>
    <cellStyle name="Moeda 4 9 2 2 2" xfId="17605" xr:uid="{00000000-0005-0000-0000-000039160000}"/>
    <cellStyle name="Moeda 4 9 2 3" xfId="6925" xr:uid="{00000000-0005-0000-0000-00003A160000}"/>
    <cellStyle name="Moeda 4 9 2 3 2" xfId="20269" xr:uid="{00000000-0005-0000-0000-00003B160000}"/>
    <cellStyle name="Moeda 4 9 2 4" xfId="9589" xr:uid="{00000000-0005-0000-0000-00003C160000}"/>
    <cellStyle name="Moeda 4 9 2 4 2" xfId="22933" xr:uid="{00000000-0005-0000-0000-00003D160000}"/>
    <cellStyle name="Moeda 4 9 2 5" xfId="14941" xr:uid="{00000000-0005-0000-0000-00003E160000}"/>
    <cellStyle name="Moeda 4 9 2 6" xfId="12253" xr:uid="{00000000-0005-0000-0000-00003F160000}"/>
    <cellStyle name="Moeda 4 9 2 7" xfId="25789" xr:uid="{00000000-0005-0000-0000-000040160000}"/>
    <cellStyle name="Moeda 4 9 3" xfId="2389" xr:uid="{00000000-0005-0000-0000-000041160000}"/>
    <cellStyle name="Moeda 4 9 3 2" xfId="5053" xr:uid="{00000000-0005-0000-0000-000042160000}"/>
    <cellStyle name="Moeda 4 9 3 2 2" xfId="18397" xr:uid="{00000000-0005-0000-0000-000043160000}"/>
    <cellStyle name="Moeda 4 9 3 3" xfId="7717" xr:uid="{00000000-0005-0000-0000-000044160000}"/>
    <cellStyle name="Moeda 4 9 3 3 2" xfId="21061" xr:uid="{00000000-0005-0000-0000-000045160000}"/>
    <cellStyle name="Moeda 4 9 3 4" xfId="10381" xr:uid="{00000000-0005-0000-0000-000046160000}"/>
    <cellStyle name="Moeda 4 9 3 4 2" xfId="23725" xr:uid="{00000000-0005-0000-0000-000047160000}"/>
    <cellStyle name="Moeda 4 9 3 5" xfId="15733" xr:uid="{00000000-0005-0000-0000-000048160000}"/>
    <cellStyle name="Moeda 4 9 3 6" xfId="13045" xr:uid="{00000000-0005-0000-0000-000049160000}"/>
    <cellStyle name="Moeda 4 9 4" xfId="3469" xr:uid="{00000000-0005-0000-0000-00004A160000}"/>
    <cellStyle name="Moeda 4 9 4 2" xfId="16813" xr:uid="{00000000-0005-0000-0000-00004B160000}"/>
    <cellStyle name="Moeda 4 9 5" xfId="6133" xr:uid="{00000000-0005-0000-0000-00004C160000}"/>
    <cellStyle name="Moeda 4 9 5 2" xfId="19477" xr:uid="{00000000-0005-0000-0000-00004D160000}"/>
    <cellStyle name="Moeda 4 9 6" xfId="8797" xr:uid="{00000000-0005-0000-0000-00004E160000}"/>
    <cellStyle name="Moeda 4 9 6 2" xfId="22141" xr:uid="{00000000-0005-0000-0000-00004F160000}"/>
    <cellStyle name="Moeda 4 9 7" xfId="14149" xr:uid="{00000000-0005-0000-0000-000050160000}"/>
    <cellStyle name="Moeda 4 9 8" xfId="11461" xr:uid="{00000000-0005-0000-0000-000051160000}"/>
    <cellStyle name="Moeda 4 9 9" xfId="24421" xr:uid="{00000000-0005-0000-0000-000052160000}"/>
    <cellStyle name="Moeda 5" xfId="69" xr:uid="{00000000-0005-0000-0000-000053160000}"/>
    <cellStyle name="Moeda 5 10" xfId="1653" xr:uid="{00000000-0005-0000-0000-000054160000}"/>
    <cellStyle name="Moeda 5 10 2" xfId="4317" xr:uid="{00000000-0005-0000-0000-000055160000}"/>
    <cellStyle name="Moeda 5 10 2 2" xfId="17661" xr:uid="{00000000-0005-0000-0000-000056160000}"/>
    <cellStyle name="Moeda 5 10 3" xfId="6981" xr:uid="{00000000-0005-0000-0000-000057160000}"/>
    <cellStyle name="Moeda 5 10 3 2" xfId="20325" xr:uid="{00000000-0005-0000-0000-000058160000}"/>
    <cellStyle name="Moeda 5 10 4" xfId="9645" xr:uid="{00000000-0005-0000-0000-000059160000}"/>
    <cellStyle name="Moeda 5 10 4 2" xfId="22989" xr:uid="{00000000-0005-0000-0000-00005A160000}"/>
    <cellStyle name="Moeda 5 10 5" xfId="14997" xr:uid="{00000000-0005-0000-0000-00005B160000}"/>
    <cellStyle name="Moeda 5 10 6" xfId="12309" xr:uid="{00000000-0005-0000-0000-00005C160000}"/>
    <cellStyle name="Moeda 5 11" xfId="2452" xr:uid="{00000000-0005-0000-0000-00005D160000}"/>
    <cellStyle name="Moeda 5 11 2" xfId="5116" xr:uid="{00000000-0005-0000-0000-00005E160000}"/>
    <cellStyle name="Moeda 5 11 2 2" xfId="18460" xr:uid="{00000000-0005-0000-0000-00005F160000}"/>
    <cellStyle name="Moeda 5 11 3" xfId="7780" xr:uid="{00000000-0005-0000-0000-000060160000}"/>
    <cellStyle name="Moeda 5 11 3 2" xfId="21124" xr:uid="{00000000-0005-0000-0000-000061160000}"/>
    <cellStyle name="Moeda 5 11 4" xfId="10444" xr:uid="{00000000-0005-0000-0000-000062160000}"/>
    <cellStyle name="Moeda 5 11 4 2" xfId="23788" xr:uid="{00000000-0005-0000-0000-000063160000}"/>
    <cellStyle name="Moeda 5 11 5" xfId="15796" xr:uid="{00000000-0005-0000-0000-000064160000}"/>
    <cellStyle name="Moeda 5 11 6" xfId="13108" xr:uid="{00000000-0005-0000-0000-000065160000}"/>
    <cellStyle name="Moeda 5 12" xfId="2733" xr:uid="{00000000-0005-0000-0000-000066160000}"/>
    <cellStyle name="Moeda 5 12 2" xfId="16077" xr:uid="{00000000-0005-0000-0000-000067160000}"/>
    <cellStyle name="Moeda 5 13" xfId="5397" xr:uid="{00000000-0005-0000-0000-000068160000}"/>
    <cellStyle name="Moeda 5 13 2" xfId="18741" xr:uid="{00000000-0005-0000-0000-000069160000}"/>
    <cellStyle name="Moeda 5 14" xfId="8061" xr:uid="{00000000-0005-0000-0000-00006A160000}"/>
    <cellStyle name="Moeda 5 14 2" xfId="21405" xr:uid="{00000000-0005-0000-0000-00006B160000}"/>
    <cellStyle name="Moeda 5 15" xfId="13413" xr:uid="{00000000-0005-0000-0000-00006C160000}"/>
    <cellStyle name="Moeda 5 16" xfId="10725" xr:uid="{00000000-0005-0000-0000-00006D160000}"/>
    <cellStyle name="Moeda 5 17" xfId="24117" xr:uid="{00000000-0005-0000-0000-00006E160000}"/>
    <cellStyle name="Moeda 5 2" xfId="117" xr:uid="{00000000-0005-0000-0000-00006F160000}"/>
    <cellStyle name="Moeda 5 2 10" xfId="8109" xr:uid="{00000000-0005-0000-0000-000070160000}"/>
    <cellStyle name="Moeda 5 2 10 2" xfId="21453" xr:uid="{00000000-0005-0000-0000-000071160000}"/>
    <cellStyle name="Moeda 5 2 11" xfId="13461" xr:uid="{00000000-0005-0000-0000-000072160000}"/>
    <cellStyle name="Moeda 5 2 12" xfId="10773" xr:uid="{00000000-0005-0000-0000-000073160000}"/>
    <cellStyle name="Moeda 5 2 13" xfId="24165" xr:uid="{00000000-0005-0000-0000-000074160000}"/>
    <cellStyle name="Moeda 5 2 2" xfId="285" xr:uid="{00000000-0005-0000-0000-000075160000}"/>
    <cellStyle name="Moeda 5 2 2 10" xfId="10941" xr:uid="{00000000-0005-0000-0000-000076160000}"/>
    <cellStyle name="Moeda 5 2 2 11" xfId="24333" xr:uid="{00000000-0005-0000-0000-000077160000}"/>
    <cellStyle name="Moeda 5 2 2 2" xfId="549" xr:uid="{00000000-0005-0000-0000-000078160000}"/>
    <cellStyle name="Moeda 5 2 2 2 2" xfId="1341" xr:uid="{00000000-0005-0000-0000-000079160000}"/>
    <cellStyle name="Moeda 5 2 2 2 2 2" xfId="4005" xr:uid="{00000000-0005-0000-0000-00007A160000}"/>
    <cellStyle name="Moeda 5 2 2 2 2 2 2" xfId="17349" xr:uid="{00000000-0005-0000-0000-00007B160000}"/>
    <cellStyle name="Moeda 5 2 2 2 2 3" xfId="6669" xr:uid="{00000000-0005-0000-0000-00007C160000}"/>
    <cellStyle name="Moeda 5 2 2 2 2 3 2" xfId="20013" xr:uid="{00000000-0005-0000-0000-00007D160000}"/>
    <cellStyle name="Moeda 5 2 2 2 2 4" xfId="9333" xr:uid="{00000000-0005-0000-0000-00007E160000}"/>
    <cellStyle name="Moeda 5 2 2 2 2 4 2" xfId="22677" xr:uid="{00000000-0005-0000-0000-00007F160000}"/>
    <cellStyle name="Moeda 5 2 2 2 2 5" xfId="14685" xr:uid="{00000000-0005-0000-0000-000080160000}"/>
    <cellStyle name="Moeda 5 2 2 2 2 6" xfId="11997" xr:uid="{00000000-0005-0000-0000-000081160000}"/>
    <cellStyle name="Moeda 5 2 2 2 2 7" xfId="26397" xr:uid="{00000000-0005-0000-0000-000082160000}"/>
    <cellStyle name="Moeda 5 2 2 2 3" xfId="2133" xr:uid="{00000000-0005-0000-0000-000083160000}"/>
    <cellStyle name="Moeda 5 2 2 2 3 2" xfId="4797" xr:uid="{00000000-0005-0000-0000-000084160000}"/>
    <cellStyle name="Moeda 5 2 2 2 3 2 2" xfId="18141" xr:uid="{00000000-0005-0000-0000-000085160000}"/>
    <cellStyle name="Moeda 5 2 2 2 3 3" xfId="7461" xr:uid="{00000000-0005-0000-0000-000086160000}"/>
    <cellStyle name="Moeda 5 2 2 2 3 3 2" xfId="20805" xr:uid="{00000000-0005-0000-0000-000087160000}"/>
    <cellStyle name="Moeda 5 2 2 2 3 4" xfId="10125" xr:uid="{00000000-0005-0000-0000-000088160000}"/>
    <cellStyle name="Moeda 5 2 2 2 3 4 2" xfId="23469" xr:uid="{00000000-0005-0000-0000-000089160000}"/>
    <cellStyle name="Moeda 5 2 2 2 3 5" xfId="15477" xr:uid="{00000000-0005-0000-0000-00008A160000}"/>
    <cellStyle name="Moeda 5 2 2 2 3 6" xfId="12789" xr:uid="{00000000-0005-0000-0000-00008B160000}"/>
    <cellStyle name="Moeda 5 2 2 2 4" xfId="3213" xr:uid="{00000000-0005-0000-0000-00008C160000}"/>
    <cellStyle name="Moeda 5 2 2 2 4 2" xfId="16557" xr:uid="{00000000-0005-0000-0000-00008D160000}"/>
    <cellStyle name="Moeda 5 2 2 2 5" xfId="5877" xr:uid="{00000000-0005-0000-0000-00008E160000}"/>
    <cellStyle name="Moeda 5 2 2 2 5 2" xfId="19221" xr:uid="{00000000-0005-0000-0000-00008F160000}"/>
    <cellStyle name="Moeda 5 2 2 2 6" xfId="8541" xr:uid="{00000000-0005-0000-0000-000090160000}"/>
    <cellStyle name="Moeda 5 2 2 2 6 2" xfId="21885" xr:uid="{00000000-0005-0000-0000-000091160000}"/>
    <cellStyle name="Moeda 5 2 2 2 7" xfId="13893" xr:uid="{00000000-0005-0000-0000-000092160000}"/>
    <cellStyle name="Moeda 5 2 2 2 8" xfId="11205" xr:uid="{00000000-0005-0000-0000-000093160000}"/>
    <cellStyle name="Moeda 5 2 2 2 9" xfId="25029" xr:uid="{00000000-0005-0000-0000-000094160000}"/>
    <cellStyle name="Moeda 5 2 2 3" xfId="1077" xr:uid="{00000000-0005-0000-0000-000095160000}"/>
    <cellStyle name="Moeda 5 2 2 3 2" xfId="3741" xr:uid="{00000000-0005-0000-0000-000096160000}"/>
    <cellStyle name="Moeda 5 2 2 3 2 2" xfId="17085" xr:uid="{00000000-0005-0000-0000-000097160000}"/>
    <cellStyle name="Moeda 5 2 2 3 2 3" xfId="26061" xr:uid="{00000000-0005-0000-0000-000098160000}"/>
    <cellStyle name="Moeda 5 2 2 3 3" xfId="6405" xr:uid="{00000000-0005-0000-0000-000099160000}"/>
    <cellStyle name="Moeda 5 2 2 3 3 2" xfId="19749" xr:uid="{00000000-0005-0000-0000-00009A160000}"/>
    <cellStyle name="Moeda 5 2 2 3 4" xfId="9069" xr:uid="{00000000-0005-0000-0000-00009B160000}"/>
    <cellStyle name="Moeda 5 2 2 3 4 2" xfId="22413" xr:uid="{00000000-0005-0000-0000-00009C160000}"/>
    <cellStyle name="Moeda 5 2 2 3 5" xfId="14421" xr:uid="{00000000-0005-0000-0000-00009D160000}"/>
    <cellStyle name="Moeda 5 2 2 3 6" xfId="11733" xr:uid="{00000000-0005-0000-0000-00009E160000}"/>
    <cellStyle name="Moeda 5 2 2 3 7" xfId="24693" xr:uid="{00000000-0005-0000-0000-00009F160000}"/>
    <cellStyle name="Moeda 5 2 2 4" xfId="1869" xr:uid="{00000000-0005-0000-0000-0000A0160000}"/>
    <cellStyle name="Moeda 5 2 2 4 2" xfId="4533" xr:uid="{00000000-0005-0000-0000-0000A1160000}"/>
    <cellStyle name="Moeda 5 2 2 4 2 2" xfId="17877" xr:uid="{00000000-0005-0000-0000-0000A2160000}"/>
    <cellStyle name="Moeda 5 2 2 4 2 3" xfId="26709" xr:uid="{00000000-0005-0000-0000-0000A3160000}"/>
    <cellStyle name="Moeda 5 2 2 4 3" xfId="7197" xr:uid="{00000000-0005-0000-0000-0000A4160000}"/>
    <cellStyle name="Moeda 5 2 2 4 3 2" xfId="20541" xr:uid="{00000000-0005-0000-0000-0000A5160000}"/>
    <cellStyle name="Moeda 5 2 2 4 4" xfId="9861" xr:uid="{00000000-0005-0000-0000-0000A6160000}"/>
    <cellStyle name="Moeda 5 2 2 4 4 2" xfId="23205" xr:uid="{00000000-0005-0000-0000-0000A7160000}"/>
    <cellStyle name="Moeda 5 2 2 4 5" xfId="15213" xr:uid="{00000000-0005-0000-0000-0000A8160000}"/>
    <cellStyle name="Moeda 5 2 2 4 6" xfId="12525" xr:uid="{00000000-0005-0000-0000-0000A9160000}"/>
    <cellStyle name="Moeda 5 2 2 4 7" xfId="25341" xr:uid="{00000000-0005-0000-0000-0000AA160000}"/>
    <cellStyle name="Moeda 5 2 2 5" xfId="2685" xr:uid="{00000000-0005-0000-0000-0000AB160000}"/>
    <cellStyle name="Moeda 5 2 2 5 2" xfId="5349" xr:uid="{00000000-0005-0000-0000-0000AC160000}"/>
    <cellStyle name="Moeda 5 2 2 5 2 2" xfId="18693" xr:uid="{00000000-0005-0000-0000-0000AD160000}"/>
    <cellStyle name="Moeda 5 2 2 5 3" xfId="8013" xr:uid="{00000000-0005-0000-0000-0000AE160000}"/>
    <cellStyle name="Moeda 5 2 2 5 3 2" xfId="21357" xr:uid="{00000000-0005-0000-0000-0000AF160000}"/>
    <cellStyle name="Moeda 5 2 2 5 4" xfId="10677" xr:uid="{00000000-0005-0000-0000-0000B0160000}"/>
    <cellStyle name="Moeda 5 2 2 5 4 2" xfId="24021" xr:uid="{00000000-0005-0000-0000-0000B1160000}"/>
    <cellStyle name="Moeda 5 2 2 5 5" xfId="16029" xr:uid="{00000000-0005-0000-0000-0000B2160000}"/>
    <cellStyle name="Moeda 5 2 2 5 6" xfId="13341" xr:uid="{00000000-0005-0000-0000-0000B3160000}"/>
    <cellStyle name="Moeda 5 2 2 5 7" xfId="25701" xr:uid="{00000000-0005-0000-0000-0000B4160000}"/>
    <cellStyle name="Moeda 5 2 2 6" xfId="2949" xr:uid="{00000000-0005-0000-0000-0000B5160000}"/>
    <cellStyle name="Moeda 5 2 2 6 2" xfId="16293" xr:uid="{00000000-0005-0000-0000-0000B6160000}"/>
    <cellStyle name="Moeda 5 2 2 7" xfId="5613" xr:uid="{00000000-0005-0000-0000-0000B7160000}"/>
    <cellStyle name="Moeda 5 2 2 7 2" xfId="18957" xr:uid="{00000000-0005-0000-0000-0000B8160000}"/>
    <cellStyle name="Moeda 5 2 2 8" xfId="8277" xr:uid="{00000000-0005-0000-0000-0000B9160000}"/>
    <cellStyle name="Moeda 5 2 2 8 2" xfId="21621" xr:uid="{00000000-0005-0000-0000-0000BA160000}"/>
    <cellStyle name="Moeda 5 2 2 9" xfId="13629" xr:uid="{00000000-0005-0000-0000-0000BB160000}"/>
    <cellStyle name="Moeda 5 2 3" xfId="381" xr:uid="{00000000-0005-0000-0000-0000BC160000}"/>
    <cellStyle name="Moeda 5 2 3 2" xfId="1173" xr:uid="{00000000-0005-0000-0000-0000BD160000}"/>
    <cellStyle name="Moeda 5 2 3 2 2" xfId="3837" xr:uid="{00000000-0005-0000-0000-0000BE160000}"/>
    <cellStyle name="Moeda 5 2 3 2 2 2" xfId="17181" xr:uid="{00000000-0005-0000-0000-0000BF160000}"/>
    <cellStyle name="Moeda 5 2 3 2 3" xfId="6501" xr:uid="{00000000-0005-0000-0000-0000C0160000}"/>
    <cellStyle name="Moeda 5 2 3 2 3 2" xfId="19845" xr:uid="{00000000-0005-0000-0000-0000C1160000}"/>
    <cellStyle name="Moeda 5 2 3 2 4" xfId="9165" xr:uid="{00000000-0005-0000-0000-0000C2160000}"/>
    <cellStyle name="Moeda 5 2 3 2 4 2" xfId="22509" xr:uid="{00000000-0005-0000-0000-0000C3160000}"/>
    <cellStyle name="Moeda 5 2 3 2 5" xfId="14517" xr:uid="{00000000-0005-0000-0000-0000C4160000}"/>
    <cellStyle name="Moeda 5 2 3 2 6" xfId="11829" xr:uid="{00000000-0005-0000-0000-0000C5160000}"/>
    <cellStyle name="Moeda 5 2 3 2 7" xfId="26229" xr:uid="{00000000-0005-0000-0000-0000C6160000}"/>
    <cellStyle name="Moeda 5 2 3 3" xfId="1965" xr:uid="{00000000-0005-0000-0000-0000C7160000}"/>
    <cellStyle name="Moeda 5 2 3 3 2" xfId="4629" xr:uid="{00000000-0005-0000-0000-0000C8160000}"/>
    <cellStyle name="Moeda 5 2 3 3 2 2" xfId="17973" xr:uid="{00000000-0005-0000-0000-0000C9160000}"/>
    <cellStyle name="Moeda 5 2 3 3 3" xfId="7293" xr:uid="{00000000-0005-0000-0000-0000CA160000}"/>
    <cellStyle name="Moeda 5 2 3 3 3 2" xfId="20637" xr:uid="{00000000-0005-0000-0000-0000CB160000}"/>
    <cellStyle name="Moeda 5 2 3 3 4" xfId="9957" xr:uid="{00000000-0005-0000-0000-0000CC160000}"/>
    <cellStyle name="Moeda 5 2 3 3 4 2" xfId="23301" xr:uid="{00000000-0005-0000-0000-0000CD160000}"/>
    <cellStyle name="Moeda 5 2 3 3 5" xfId="15309" xr:uid="{00000000-0005-0000-0000-0000CE160000}"/>
    <cellStyle name="Moeda 5 2 3 3 6" xfId="12621" xr:uid="{00000000-0005-0000-0000-0000CF160000}"/>
    <cellStyle name="Moeda 5 2 3 4" xfId="3045" xr:uid="{00000000-0005-0000-0000-0000D0160000}"/>
    <cellStyle name="Moeda 5 2 3 4 2" xfId="16389" xr:uid="{00000000-0005-0000-0000-0000D1160000}"/>
    <cellStyle name="Moeda 5 2 3 5" xfId="5709" xr:uid="{00000000-0005-0000-0000-0000D2160000}"/>
    <cellStyle name="Moeda 5 2 3 5 2" xfId="19053" xr:uid="{00000000-0005-0000-0000-0000D3160000}"/>
    <cellStyle name="Moeda 5 2 3 6" xfId="8373" xr:uid="{00000000-0005-0000-0000-0000D4160000}"/>
    <cellStyle name="Moeda 5 2 3 6 2" xfId="21717" xr:uid="{00000000-0005-0000-0000-0000D5160000}"/>
    <cellStyle name="Moeda 5 2 3 7" xfId="13725" xr:uid="{00000000-0005-0000-0000-0000D6160000}"/>
    <cellStyle name="Moeda 5 2 3 8" xfId="11037" xr:uid="{00000000-0005-0000-0000-0000D7160000}"/>
    <cellStyle name="Moeda 5 2 3 9" xfId="24861" xr:uid="{00000000-0005-0000-0000-0000D8160000}"/>
    <cellStyle name="Moeda 5 2 4" xfId="717" xr:uid="{00000000-0005-0000-0000-0000D9160000}"/>
    <cellStyle name="Moeda 5 2 4 2" xfId="1509" xr:uid="{00000000-0005-0000-0000-0000DA160000}"/>
    <cellStyle name="Moeda 5 2 4 2 2" xfId="4173" xr:uid="{00000000-0005-0000-0000-0000DB160000}"/>
    <cellStyle name="Moeda 5 2 4 2 2 2" xfId="17517" xr:uid="{00000000-0005-0000-0000-0000DC160000}"/>
    <cellStyle name="Moeda 5 2 4 2 3" xfId="6837" xr:uid="{00000000-0005-0000-0000-0000DD160000}"/>
    <cellStyle name="Moeda 5 2 4 2 3 2" xfId="20181" xr:uid="{00000000-0005-0000-0000-0000DE160000}"/>
    <cellStyle name="Moeda 5 2 4 2 4" xfId="9501" xr:uid="{00000000-0005-0000-0000-0000DF160000}"/>
    <cellStyle name="Moeda 5 2 4 2 4 2" xfId="22845" xr:uid="{00000000-0005-0000-0000-0000E0160000}"/>
    <cellStyle name="Moeda 5 2 4 2 5" xfId="14853" xr:uid="{00000000-0005-0000-0000-0000E1160000}"/>
    <cellStyle name="Moeda 5 2 4 2 6" xfId="12165" xr:uid="{00000000-0005-0000-0000-0000E2160000}"/>
    <cellStyle name="Moeda 5 2 4 2 7" xfId="25893" xr:uid="{00000000-0005-0000-0000-0000E3160000}"/>
    <cellStyle name="Moeda 5 2 4 3" xfId="2301" xr:uid="{00000000-0005-0000-0000-0000E4160000}"/>
    <cellStyle name="Moeda 5 2 4 3 2" xfId="4965" xr:uid="{00000000-0005-0000-0000-0000E5160000}"/>
    <cellStyle name="Moeda 5 2 4 3 2 2" xfId="18309" xr:uid="{00000000-0005-0000-0000-0000E6160000}"/>
    <cellStyle name="Moeda 5 2 4 3 3" xfId="7629" xr:uid="{00000000-0005-0000-0000-0000E7160000}"/>
    <cellStyle name="Moeda 5 2 4 3 3 2" xfId="20973" xr:uid="{00000000-0005-0000-0000-0000E8160000}"/>
    <cellStyle name="Moeda 5 2 4 3 4" xfId="10293" xr:uid="{00000000-0005-0000-0000-0000E9160000}"/>
    <cellStyle name="Moeda 5 2 4 3 4 2" xfId="23637" xr:uid="{00000000-0005-0000-0000-0000EA160000}"/>
    <cellStyle name="Moeda 5 2 4 3 5" xfId="15645" xr:uid="{00000000-0005-0000-0000-0000EB160000}"/>
    <cellStyle name="Moeda 5 2 4 3 6" xfId="12957" xr:uid="{00000000-0005-0000-0000-0000EC160000}"/>
    <cellStyle name="Moeda 5 2 4 4" xfId="3381" xr:uid="{00000000-0005-0000-0000-0000ED160000}"/>
    <cellStyle name="Moeda 5 2 4 4 2" xfId="16725" xr:uid="{00000000-0005-0000-0000-0000EE160000}"/>
    <cellStyle name="Moeda 5 2 4 5" xfId="6045" xr:uid="{00000000-0005-0000-0000-0000EF160000}"/>
    <cellStyle name="Moeda 5 2 4 5 2" xfId="19389" xr:uid="{00000000-0005-0000-0000-0000F0160000}"/>
    <cellStyle name="Moeda 5 2 4 6" xfId="8709" xr:uid="{00000000-0005-0000-0000-0000F1160000}"/>
    <cellStyle name="Moeda 5 2 4 6 2" xfId="22053" xr:uid="{00000000-0005-0000-0000-0000F2160000}"/>
    <cellStyle name="Moeda 5 2 4 7" xfId="14061" xr:uid="{00000000-0005-0000-0000-0000F3160000}"/>
    <cellStyle name="Moeda 5 2 4 8" xfId="11373" xr:uid="{00000000-0005-0000-0000-0000F4160000}"/>
    <cellStyle name="Moeda 5 2 4 9" xfId="24525" xr:uid="{00000000-0005-0000-0000-0000F5160000}"/>
    <cellStyle name="Moeda 5 2 5" xfId="909" xr:uid="{00000000-0005-0000-0000-0000F6160000}"/>
    <cellStyle name="Moeda 5 2 5 2" xfId="3573" xr:uid="{00000000-0005-0000-0000-0000F7160000}"/>
    <cellStyle name="Moeda 5 2 5 2 2" xfId="16917" xr:uid="{00000000-0005-0000-0000-0000F8160000}"/>
    <cellStyle name="Moeda 5 2 5 2 3" xfId="26541" xr:uid="{00000000-0005-0000-0000-0000F9160000}"/>
    <cellStyle name="Moeda 5 2 5 3" xfId="6237" xr:uid="{00000000-0005-0000-0000-0000FA160000}"/>
    <cellStyle name="Moeda 5 2 5 3 2" xfId="19581" xr:uid="{00000000-0005-0000-0000-0000FB160000}"/>
    <cellStyle name="Moeda 5 2 5 4" xfId="8901" xr:uid="{00000000-0005-0000-0000-0000FC160000}"/>
    <cellStyle name="Moeda 5 2 5 4 2" xfId="22245" xr:uid="{00000000-0005-0000-0000-0000FD160000}"/>
    <cellStyle name="Moeda 5 2 5 5" xfId="14253" xr:uid="{00000000-0005-0000-0000-0000FE160000}"/>
    <cellStyle name="Moeda 5 2 5 6" xfId="11565" xr:uid="{00000000-0005-0000-0000-0000FF160000}"/>
    <cellStyle name="Moeda 5 2 5 7" xfId="25173" xr:uid="{00000000-0005-0000-0000-000000170000}"/>
    <cellStyle name="Moeda 5 2 6" xfId="1701" xr:uid="{00000000-0005-0000-0000-000001170000}"/>
    <cellStyle name="Moeda 5 2 6 2" xfId="4365" xr:uid="{00000000-0005-0000-0000-000002170000}"/>
    <cellStyle name="Moeda 5 2 6 2 2" xfId="17709" xr:uid="{00000000-0005-0000-0000-000003170000}"/>
    <cellStyle name="Moeda 5 2 6 3" xfId="7029" xr:uid="{00000000-0005-0000-0000-000004170000}"/>
    <cellStyle name="Moeda 5 2 6 3 2" xfId="20373" xr:uid="{00000000-0005-0000-0000-000005170000}"/>
    <cellStyle name="Moeda 5 2 6 4" xfId="9693" xr:uid="{00000000-0005-0000-0000-000006170000}"/>
    <cellStyle name="Moeda 5 2 6 4 2" xfId="23037" xr:uid="{00000000-0005-0000-0000-000007170000}"/>
    <cellStyle name="Moeda 5 2 6 5" xfId="15045" xr:uid="{00000000-0005-0000-0000-000008170000}"/>
    <cellStyle name="Moeda 5 2 6 6" xfId="12357" xr:uid="{00000000-0005-0000-0000-000009170000}"/>
    <cellStyle name="Moeda 5 2 6 7" xfId="25533" xr:uid="{00000000-0005-0000-0000-00000A170000}"/>
    <cellStyle name="Moeda 5 2 7" xfId="2517" xr:uid="{00000000-0005-0000-0000-00000B170000}"/>
    <cellStyle name="Moeda 5 2 7 2" xfId="5181" xr:uid="{00000000-0005-0000-0000-00000C170000}"/>
    <cellStyle name="Moeda 5 2 7 2 2" xfId="18525" xr:uid="{00000000-0005-0000-0000-00000D170000}"/>
    <cellStyle name="Moeda 5 2 7 3" xfId="7845" xr:uid="{00000000-0005-0000-0000-00000E170000}"/>
    <cellStyle name="Moeda 5 2 7 3 2" xfId="21189" xr:uid="{00000000-0005-0000-0000-00000F170000}"/>
    <cellStyle name="Moeda 5 2 7 4" xfId="10509" xr:uid="{00000000-0005-0000-0000-000010170000}"/>
    <cellStyle name="Moeda 5 2 7 4 2" xfId="23853" xr:uid="{00000000-0005-0000-0000-000011170000}"/>
    <cellStyle name="Moeda 5 2 7 5" xfId="15861" xr:uid="{00000000-0005-0000-0000-000012170000}"/>
    <cellStyle name="Moeda 5 2 7 6" xfId="13173" xr:uid="{00000000-0005-0000-0000-000013170000}"/>
    <cellStyle name="Moeda 5 2 8" xfId="2781" xr:uid="{00000000-0005-0000-0000-000014170000}"/>
    <cellStyle name="Moeda 5 2 8 2" xfId="16125" xr:uid="{00000000-0005-0000-0000-000015170000}"/>
    <cellStyle name="Moeda 5 2 9" xfId="5445" xr:uid="{00000000-0005-0000-0000-000016170000}"/>
    <cellStyle name="Moeda 5 2 9 2" xfId="18789" xr:uid="{00000000-0005-0000-0000-000017170000}"/>
    <cellStyle name="Moeda 5 3" xfId="237" xr:uid="{00000000-0005-0000-0000-000018170000}"/>
    <cellStyle name="Moeda 5 3 10" xfId="13581" xr:uid="{00000000-0005-0000-0000-000019170000}"/>
    <cellStyle name="Moeda 5 3 11" xfId="10893" xr:uid="{00000000-0005-0000-0000-00001A170000}"/>
    <cellStyle name="Moeda 5 3 12" xfId="24285" xr:uid="{00000000-0005-0000-0000-00001B170000}"/>
    <cellStyle name="Moeda 5 3 2" xfId="501" xr:uid="{00000000-0005-0000-0000-00001C170000}"/>
    <cellStyle name="Moeda 5 3 2 2" xfId="1293" xr:uid="{00000000-0005-0000-0000-00001D170000}"/>
    <cellStyle name="Moeda 5 3 2 2 2" xfId="3957" xr:uid="{00000000-0005-0000-0000-00001E170000}"/>
    <cellStyle name="Moeda 5 3 2 2 2 2" xfId="17301" xr:uid="{00000000-0005-0000-0000-00001F170000}"/>
    <cellStyle name="Moeda 5 3 2 2 3" xfId="6621" xr:uid="{00000000-0005-0000-0000-000020170000}"/>
    <cellStyle name="Moeda 5 3 2 2 3 2" xfId="19965" xr:uid="{00000000-0005-0000-0000-000021170000}"/>
    <cellStyle name="Moeda 5 3 2 2 4" xfId="9285" xr:uid="{00000000-0005-0000-0000-000022170000}"/>
    <cellStyle name="Moeda 5 3 2 2 4 2" xfId="22629" xr:uid="{00000000-0005-0000-0000-000023170000}"/>
    <cellStyle name="Moeda 5 3 2 2 5" xfId="14637" xr:uid="{00000000-0005-0000-0000-000024170000}"/>
    <cellStyle name="Moeda 5 3 2 2 6" xfId="11949" xr:uid="{00000000-0005-0000-0000-000025170000}"/>
    <cellStyle name="Moeda 5 3 2 2 7" xfId="26349" xr:uid="{00000000-0005-0000-0000-000026170000}"/>
    <cellStyle name="Moeda 5 3 2 3" xfId="2085" xr:uid="{00000000-0005-0000-0000-000027170000}"/>
    <cellStyle name="Moeda 5 3 2 3 2" xfId="4749" xr:uid="{00000000-0005-0000-0000-000028170000}"/>
    <cellStyle name="Moeda 5 3 2 3 2 2" xfId="18093" xr:uid="{00000000-0005-0000-0000-000029170000}"/>
    <cellStyle name="Moeda 5 3 2 3 3" xfId="7413" xr:uid="{00000000-0005-0000-0000-00002A170000}"/>
    <cellStyle name="Moeda 5 3 2 3 3 2" xfId="20757" xr:uid="{00000000-0005-0000-0000-00002B170000}"/>
    <cellStyle name="Moeda 5 3 2 3 4" xfId="10077" xr:uid="{00000000-0005-0000-0000-00002C170000}"/>
    <cellStyle name="Moeda 5 3 2 3 4 2" xfId="23421" xr:uid="{00000000-0005-0000-0000-00002D170000}"/>
    <cellStyle name="Moeda 5 3 2 3 5" xfId="15429" xr:uid="{00000000-0005-0000-0000-00002E170000}"/>
    <cellStyle name="Moeda 5 3 2 3 6" xfId="12741" xr:uid="{00000000-0005-0000-0000-00002F170000}"/>
    <cellStyle name="Moeda 5 3 2 4" xfId="3165" xr:uid="{00000000-0005-0000-0000-000030170000}"/>
    <cellStyle name="Moeda 5 3 2 4 2" xfId="16509" xr:uid="{00000000-0005-0000-0000-000031170000}"/>
    <cellStyle name="Moeda 5 3 2 5" xfId="5829" xr:uid="{00000000-0005-0000-0000-000032170000}"/>
    <cellStyle name="Moeda 5 3 2 5 2" xfId="19173" xr:uid="{00000000-0005-0000-0000-000033170000}"/>
    <cellStyle name="Moeda 5 3 2 6" xfId="8493" xr:uid="{00000000-0005-0000-0000-000034170000}"/>
    <cellStyle name="Moeda 5 3 2 6 2" xfId="21837" xr:uid="{00000000-0005-0000-0000-000035170000}"/>
    <cellStyle name="Moeda 5 3 2 7" xfId="13845" xr:uid="{00000000-0005-0000-0000-000036170000}"/>
    <cellStyle name="Moeda 5 3 2 8" xfId="11157" xr:uid="{00000000-0005-0000-0000-000037170000}"/>
    <cellStyle name="Moeda 5 3 2 9" xfId="24981" xr:uid="{00000000-0005-0000-0000-000038170000}"/>
    <cellStyle name="Moeda 5 3 3" xfId="669" xr:uid="{00000000-0005-0000-0000-000039170000}"/>
    <cellStyle name="Moeda 5 3 3 2" xfId="1461" xr:uid="{00000000-0005-0000-0000-00003A170000}"/>
    <cellStyle name="Moeda 5 3 3 2 2" xfId="4125" xr:uid="{00000000-0005-0000-0000-00003B170000}"/>
    <cellStyle name="Moeda 5 3 3 2 2 2" xfId="17469" xr:uid="{00000000-0005-0000-0000-00003C170000}"/>
    <cellStyle name="Moeda 5 3 3 2 3" xfId="6789" xr:uid="{00000000-0005-0000-0000-00003D170000}"/>
    <cellStyle name="Moeda 5 3 3 2 3 2" xfId="20133" xr:uid="{00000000-0005-0000-0000-00003E170000}"/>
    <cellStyle name="Moeda 5 3 3 2 4" xfId="9453" xr:uid="{00000000-0005-0000-0000-00003F170000}"/>
    <cellStyle name="Moeda 5 3 3 2 4 2" xfId="22797" xr:uid="{00000000-0005-0000-0000-000040170000}"/>
    <cellStyle name="Moeda 5 3 3 2 5" xfId="14805" xr:uid="{00000000-0005-0000-0000-000041170000}"/>
    <cellStyle name="Moeda 5 3 3 2 6" xfId="12117" xr:uid="{00000000-0005-0000-0000-000042170000}"/>
    <cellStyle name="Moeda 5 3 3 2 7" xfId="26013" xr:uid="{00000000-0005-0000-0000-000043170000}"/>
    <cellStyle name="Moeda 5 3 3 3" xfId="2253" xr:uid="{00000000-0005-0000-0000-000044170000}"/>
    <cellStyle name="Moeda 5 3 3 3 2" xfId="4917" xr:uid="{00000000-0005-0000-0000-000045170000}"/>
    <cellStyle name="Moeda 5 3 3 3 2 2" xfId="18261" xr:uid="{00000000-0005-0000-0000-000046170000}"/>
    <cellStyle name="Moeda 5 3 3 3 3" xfId="7581" xr:uid="{00000000-0005-0000-0000-000047170000}"/>
    <cellStyle name="Moeda 5 3 3 3 3 2" xfId="20925" xr:uid="{00000000-0005-0000-0000-000048170000}"/>
    <cellStyle name="Moeda 5 3 3 3 4" xfId="10245" xr:uid="{00000000-0005-0000-0000-000049170000}"/>
    <cellStyle name="Moeda 5 3 3 3 4 2" xfId="23589" xr:uid="{00000000-0005-0000-0000-00004A170000}"/>
    <cellStyle name="Moeda 5 3 3 3 5" xfId="15597" xr:uid="{00000000-0005-0000-0000-00004B170000}"/>
    <cellStyle name="Moeda 5 3 3 3 6" xfId="12909" xr:uid="{00000000-0005-0000-0000-00004C170000}"/>
    <cellStyle name="Moeda 5 3 3 4" xfId="3333" xr:uid="{00000000-0005-0000-0000-00004D170000}"/>
    <cellStyle name="Moeda 5 3 3 4 2" xfId="16677" xr:uid="{00000000-0005-0000-0000-00004E170000}"/>
    <cellStyle name="Moeda 5 3 3 5" xfId="5997" xr:uid="{00000000-0005-0000-0000-00004F170000}"/>
    <cellStyle name="Moeda 5 3 3 5 2" xfId="19341" xr:uid="{00000000-0005-0000-0000-000050170000}"/>
    <cellStyle name="Moeda 5 3 3 6" xfId="8661" xr:uid="{00000000-0005-0000-0000-000051170000}"/>
    <cellStyle name="Moeda 5 3 3 6 2" xfId="22005" xr:uid="{00000000-0005-0000-0000-000052170000}"/>
    <cellStyle name="Moeda 5 3 3 7" xfId="14013" xr:uid="{00000000-0005-0000-0000-000053170000}"/>
    <cellStyle name="Moeda 5 3 3 8" xfId="11325" xr:uid="{00000000-0005-0000-0000-000054170000}"/>
    <cellStyle name="Moeda 5 3 3 9" xfId="24645" xr:uid="{00000000-0005-0000-0000-000055170000}"/>
    <cellStyle name="Moeda 5 3 4" xfId="1029" xr:uid="{00000000-0005-0000-0000-000056170000}"/>
    <cellStyle name="Moeda 5 3 4 2" xfId="3693" xr:uid="{00000000-0005-0000-0000-000057170000}"/>
    <cellStyle name="Moeda 5 3 4 2 2" xfId="17037" xr:uid="{00000000-0005-0000-0000-000058170000}"/>
    <cellStyle name="Moeda 5 3 4 2 3" xfId="26661" xr:uid="{00000000-0005-0000-0000-000059170000}"/>
    <cellStyle name="Moeda 5 3 4 3" xfId="6357" xr:uid="{00000000-0005-0000-0000-00005A170000}"/>
    <cellStyle name="Moeda 5 3 4 3 2" xfId="19701" xr:uid="{00000000-0005-0000-0000-00005B170000}"/>
    <cellStyle name="Moeda 5 3 4 4" xfId="9021" xr:uid="{00000000-0005-0000-0000-00005C170000}"/>
    <cellStyle name="Moeda 5 3 4 4 2" xfId="22365" xr:uid="{00000000-0005-0000-0000-00005D170000}"/>
    <cellStyle name="Moeda 5 3 4 5" xfId="14373" xr:uid="{00000000-0005-0000-0000-00005E170000}"/>
    <cellStyle name="Moeda 5 3 4 6" xfId="11685" xr:uid="{00000000-0005-0000-0000-00005F170000}"/>
    <cellStyle name="Moeda 5 3 4 7" xfId="25293" xr:uid="{00000000-0005-0000-0000-000060170000}"/>
    <cellStyle name="Moeda 5 3 5" xfId="1821" xr:uid="{00000000-0005-0000-0000-000061170000}"/>
    <cellStyle name="Moeda 5 3 5 2" xfId="4485" xr:uid="{00000000-0005-0000-0000-000062170000}"/>
    <cellStyle name="Moeda 5 3 5 2 2" xfId="17829" xr:uid="{00000000-0005-0000-0000-000063170000}"/>
    <cellStyle name="Moeda 5 3 5 3" xfId="7149" xr:uid="{00000000-0005-0000-0000-000064170000}"/>
    <cellStyle name="Moeda 5 3 5 3 2" xfId="20493" xr:uid="{00000000-0005-0000-0000-000065170000}"/>
    <cellStyle name="Moeda 5 3 5 4" xfId="9813" xr:uid="{00000000-0005-0000-0000-000066170000}"/>
    <cellStyle name="Moeda 5 3 5 4 2" xfId="23157" xr:uid="{00000000-0005-0000-0000-000067170000}"/>
    <cellStyle name="Moeda 5 3 5 5" xfId="15165" xr:uid="{00000000-0005-0000-0000-000068170000}"/>
    <cellStyle name="Moeda 5 3 5 6" xfId="12477" xr:uid="{00000000-0005-0000-0000-000069170000}"/>
    <cellStyle name="Moeda 5 3 5 7" xfId="25653" xr:uid="{00000000-0005-0000-0000-00006A170000}"/>
    <cellStyle name="Moeda 5 3 6" xfId="2637" xr:uid="{00000000-0005-0000-0000-00006B170000}"/>
    <cellStyle name="Moeda 5 3 6 2" xfId="5301" xr:uid="{00000000-0005-0000-0000-00006C170000}"/>
    <cellStyle name="Moeda 5 3 6 2 2" xfId="18645" xr:uid="{00000000-0005-0000-0000-00006D170000}"/>
    <cellStyle name="Moeda 5 3 6 3" xfId="7965" xr:uid="{00000000-0005-0000-0000-00006E170000}"/>
    <cellStyle name="Moeda 5 3 6 3 2" xfId="21309" xr:uid="{00000000-0005-0000-0000-00006F170000}"/>
    <cellStyle name="Moeda 5 3 6 4" xfId="10629" xr:uid="{00000000-0005-0000-0000-000070170000}"/>
    <cellStyle name="Moeda 5 3 6 4 2" xfId="23973" xr:uid="{00000000-0005-0000-0000-000071170000}"/>
    <cellStyle name="Moeda 5 3 6 5" xfId="15981" xr:uid="{00000000-0005-0000-0000-000072170000}"/>
    <cellStyle name="Moeda 5 3 6 6" xfId="13293" xr:uid="{00000000-0005-0000-0000-000073170000}"/>
    <cellStyle name="Moeda 5 3 7" xfId="2901" xr:uid="{00000000-0005-0000-0000-000074170000}"/>
    <cellStyle name="Moeda 5 3 7 2" xfId="16245" xr:uid="{00000000-0005-0000-0000-000075170000}"/>
    <cellStyle name="Moeda 5 3 8" xfId="5565" xr:uid="{00000000-0005-0000-0000-000076170000}"/>
    <cellStyle name="Moeda 5 3 8 2" xfId="18909" xr:uid="{00000000-0005-0000-0000-000077170000}"/>
    <cellStyle name="Moeda 5 3 9" xfId="8229" xr:uid="{00000000-0005-0000-0000-000078170000}"/>
    <cellStyle name="Moeda 5 3 9 2" xfId="21573" xr:uid="{00000000-0005-0000-0000-000079170000}"/>
    <cellStyle name="Moeda 5 4" xfId="189" xr:uid="{00000000-0005-0000-0000-00007A170000}"/>
    <cellStyle name="Moeda 5 4 10" xfId="10845" xr:uid="{00000000-0005-0000-0000-00007B170000}"/>
    <cellStyle name="Moeda 5 4 11" xfId="24237" xr:uid="{00000000-0005-0000-0000-00007C170000}"/>
    <cellStyle name="Moeda 5 4 2" xfId="453" xr:uid="{00000000-0005-0000-0000-00007D170000}"/>
    <cellStyle name="Moeda 5 4 2 2" xfId="1245" xr:uid="{00000000-0005-0000-0000-00007E170000}"/>
    <cellStyle name="Moeda 5 4 2 2 2" xfId="3909" xr:uid="{00000000-0005-0000-0000-00007F170000}"/>
    <cellStyle name="Moeda 5 4 2 2 2 2" xfId="17253" xr:uid="{00000000-0005-0000-0000-000080170000}"/>
    <cellStyle name="Moeda 5 4 2 2 3" xfId="6573" xr:uid="{00000000-0005-0000-0000-000081170000}"/>
    <cellStyle name="Moeda 5 4 2 2 3 2" xfId="19917" xr:uid="{00000000-0005-0000-0000-000082170000}"/>
    <cellStyle name="Moeda 5 4 2 2 4" xfId="9237" xr:uid="{00000000-0005-0000-0000-000083170000}"/>
    <cellStyle name="Moeda 5 4 2 2 4 2" xfId="22581" xr:uid="{00000000-0005-0000-0000-000084170000}"/>
    <cellStyle name="Moeda 5 4 2 2 5" xfId="14589" xr:uid="{00000000-0005-0000-0000-000085170000}"/>
    <cellStyle name="Moeda 5 4 2 2 6" xfId="11901" xr:uid="{00000000-0005-0000-0000-000086170000}"/>
    <cellStyle name="Moeda 5 4 2 2 7" xfId="26301" xr:uid="{00000000-0005-0000-0000-000087170000}"/>
    <cellStyle name="Moeda 5 4 2 3" xfId="2037" xr:uid="{00000000-0005-0000-0000-000088170000}"/>
    <cellStyle name="Moeda 5 4 2 3 2" xfId="4701" xr:uid="{00000000-0005-0000-0000-000089170000}"/>
    <cellStyle name="Moeda 5 4 2 3 2 2" xfId="18045" xr:uid="{00000000-0005-0000-0000-00008A170000}"/>
    <cellStyle name="Moeda 5 4 2 3 3" xfId="7365" xr:uid="{00000000-0005-0000-0000-00008B170000}"/>
    <cellStyle name="Moeda 5 4 2 3 3 2" xfId="20709" xr:uid="{00000000-0005-0000-0000-00008C170000}"/>
    <cellStyle name="Moeda 5 4 2 3 4" xfId="10029" xr:uid="{00000000-0005-0000-0000-00008D170000}"/>
    <cellStyle name="Moeda 5 4 2 3 4 2" xfId="23373" xr:uid="{00000000-0005-0000-0000-00008E170000}"/>
    <cellStyle name="Moeda 5 4 2 3 5" xfId="15381" xr:uid="{00000000-0005-0000-0000-00008F170000}"/>
    <cellStyle name="Moeda 5 4 2 3 6" xfId="12693" xr:uid="{00000000-0005-0000-0000-000090170000}"/>
    <cellStyle name="Moeda 5 4 2 4" xfId="3117" xr:uid="{00000000-0005-0000-0000-000091170000}"/>
    <cellStyle name="Moeda 5 4 2 4 2" xfId="16461" xr:uid="{00000000-0005-0000-0000-000092170000}"/>
    <cellStyle name="Moeda 5 4 2 5" xfId="5781" xr:uid="{00000000-0005-0000-0000-000093170000}"/>
    <cellStyle name="Moeda 5 4 2 5 2" xfId="19125" xr:uid="{00000000-0005-0000-0000-000094170000}"/>
    <cellStyle name="Moeda 5 4 2 6" xfId="8445" xr:uid="{00000000-0005-0000-0000-000095170000}"/>
    <cellStyle name="Moeda 5 4 2 6 2" xfId="21789" xr:uid="{00000000-0005-0000-0000-000096170000}"/>
    <cellStyle name="Moeda 5 4 2 7" xfId="13797" xr:uid="{00000000-0005-0000-0000-000097170000}"/>
    <cellStyle name="Moeda 5 4 2 8" xfId="11109" xr:uid="{00000000-0005-0000-0000-000098170000}"/>
    <cellStyle name="Moeda 5 4 2 9" xfId="24933" xr:uid="{00000000-0005-0000-0000-000099170000}"/>
    <cellStyle name="Moeda 5 4 3" xfId="981" xr:uid="{00000000-0005-0000-0000-00009A170000}"/>
    <cellStyle name="Moeda 5 4 3 2" xfId="3645" xr:uid="{00000000-0005-0000-0000-00009B170000}"/>
    <cellStyle name="Moeda 5 4 3 2 2" xfId="16989" xr:uid="{00000000-0005-0000-0000-00009C170000}"/>
    <cellStyle name="Moeda 5 4 3 2 3" xfId="25965" xr:uid="{00000000-0005-0000-0000-00009D170000}"/>
    <cellStyle name="Moeda 5 4 3 3" xfId="6309" xr:uid="{00000000-0005-0000-0000-00009E170000}"/>
    <cellStyle name="Moeda 5 4 3 3 2" xfId="19653" xr:uid="{00000000-0005-0000-0000-00009F170000}"/>
    <cellStyle name="Moeda 5 4 3 4" xfId="8973" xr:uid="{00000000-0005-0000-0000-0000A0170000}"/>
    <cellStyle name="Moeda 5 4 3 4 2" xfId="22317" xr:uid="{00000000-0005-0000-0000-0000A1170000}"/>
    <cellStyle name="Moeda 5 4 3 5" xfId="14325" xr:uid="{00000000-0005-0000-0000-0000A2170000}"/>
    <cellStyle name="Moeda 5 4 3 6" xfId="11637" xr:uid="{00000000-0005-0000-0000-0000A3170000}"/>
    <cellStyle name="Moeda 5 4 3 7" xfId="24597" xr:uid="{00000000-0005-0000-0000-0000A4170000}"/>
    <cellStyle name="Moeda 5 4 4" xfId="1773" xr:uid="{00000000-0005-0000-0000-0000A5170000}"/>
    <cellStyle name="Moeda 5 4 4 2" xfId="4437" xr:uid="{00000000-0005-0000-0000-0000A6170000}"/>
    <cellStyle name="Moeda 5 4 4 2 2" xfId="17781" xr:uid="{00000000-0005-0000-0000-0000A7170000}"/>
    <cellStyle name="Moeda 5 4 4 2 3" xfId="26613" xr:uid="{00000000-0005-0000-0000-0000A8170000}"/>
    <cellStyle name="Moeda 5 4 4 3" xfId="7101" xr:uid="{00000000-0005-0000-0000-0000A9170000}"/>
    <cellStyle name="Moeda 5 4 4 3 2" xfId="20445" xr:uid="{00000000-0005-0000-0000-0000AA170000}"/>
    <cellStyle name="Moeda 5 4 4 4" xfId="9765" xr:uid="{00000000-0005-0000-0000-0000AB170000}"/>
    <cellStyle name="Moeda 5 4 4 4 2" xfId="23109" xr:uid="{00000000-0005-0000-0000-0000AC170000}"/>
    <cellStyle name="Moeda 5 4 4 5" xfId="15117" xr:uid="{00000000-0005-0000-0000-0000AD170000}"/>
    <cellStyle name="Moeda 5 4 4 6" xfId="12429" xr:uid="{00000000-0005-0000-0000-0000AE170000}"/>
    <cellStyle name="Moeda 5 4 4 7" xfId="25245" xr:uid="{00000000-0005-0000-0000-0000AF170000}"/>
    <cellStyle name="Moeda 5 4 5" xfId="2589" xr:uid="{00000000-0005-0000-0000-0000B0170000}"/>
    <cellStyle name="Moeda 5 4 5 2" xfId="5253" xr:uid="{00000000-0005-0000-0000-0000B1170000}"/>
    <cellStyle name="Moeda 5 4 5 2 2" xfId="18597" xr:uid="{00000000-0005-0000-0000-0000B2170000}"/>
    <cellStyle name="Moeda 5 4 5 3" xfId="7917" xr:uid="{00000000-0005-0000-0000-0000B3170000}"/>
    <cellStyle name="Moeda 5 4 5 3 2" xfId="21261" xr:uid="{00000000-0005-0000-0000-0000B4170000}"/>
    <cellStyle name="Moeda 5 4 5 4" xfId="10581" xr:uid="{00000000-0005-0000-0000-0000B5170000}"/>
    <cellStyle name="Moeda 5 4 5 4 2" xfId="23925" xr:uid="{00000000-0005-0000-0000-0000B6170000}"/>
    <cellStyle name="Moeda 5 4 5 5" xfId="15933" xr:uid="{00000000-0005-0000-0000-0000B7170000}"/>
    <cellStyle name="Moeda 5 4 5 6" xfId="13245" xr:uid="{00000000-0005-0000-0000-0000B8170000}"/>
    <cellStyle name="Moeda 5 4 5 7" xfId="25605" xr:uid="{00000000-0005-0000-0000-0000B9170000}"/>
    <cellStyle name="Moeda 5 4 6" xfId="2853" xr:uid="{00000000-0005-0000-0000-0000BA170000}"/>
    <cellStyle name="Moeda 5 4 6 2" xfId="16197" xr:uid="{00000000-0005-0000-0000-0000BB170000}"/>
    <cellStyle name="Moeda 5 4 7" xfId="5517" xr:uid="{00000000-0005-0000-0000-0000BC170000}"/>
    <cellStyle name="Moeda 5 4 7 2" xfId="18861" xr:uid="{00000000-0005-0000-0000-0000BD170000}"/>
    <cellStyle name="Moeda 5 4 8" xfId="8181" xr:uid="{00000000-0005-0000-0000-0000BE170000}"/>
    <cellStyle name="Moeda 5 4 8 2" xfId="21525" xr:uid="{00000000-0005-0000-0000-0000BF170000}"/>
    <cellStyle name="Moeda 5 4 9" xfId="13533" xr:uid="{00000000-0005-0000-0000-0000C0170000}"/>
    <cellStyle name="Moeda 5 5" xfId="333" xr:uid="{00000000-0005-0000-0000-0000C1170000}"/>
    <cellStyle name="Moeda 5 5 2" xfId="1125" xr:uid="{00000000-0005-0000-0000-0000C2170000}"/>
    <cellStyle name="Moeda 5 5 2 2" xfId="3789" xr:uid="{00000000-0005-0000-0000-0000C3170000}"/>
    <cellStyle name="Moeda 5 5 2 2 2" xfId="17133" xr:uid="{00000000-0005-0000-0000-0000C4170000}"/>
    <cellStyle name="Moeda 5 5 2 2 3" xfId="26445" xr:uid="{00000000-0005-0000-0000-0000C5170000}"/>
    <cellStyle name="Moeda 5 5 2 3" xfId="6453" xr:uid="{00000000-0005-0000-0000-0000C6170000}"/>
    <cellStyle name="Moeda 5 5 2 3 2" xfId="19797" xr:uid="{00000000-0005-0000-0000-0000C7170000}"/>
    <cellStyle name="Moeda 5 5 2 4" xfId="9117" xr:uid="{00000000-0005-0000-0000-0000C8170000}"/>
    <cellStyle name="Moeda 5 5 2 4 2" xfId="22461" xr:uid="{00000000-0005-0000-0000-0000C9170000}"/>
    <cellStyle name="Moeda 5 5 2 5" xfId="14469" xr:uid="{00000000-0005-0000-0000-0000CA170000}"/>
    <cellStyle name="Moeda 5 5 2 6" xfId="11781" xr:uid="{00000000-0005-0000-0000-0000CB170000}"/>
    <cellStyle name="Moeda 5 5 2 7" xfId="25077" xr:uid="{00000000-0005-0000-0000-0000CC170000}"/>
    <cellStyle name="Moeda 5 5 3" xfId="1917" xr:uid="{00000000-0005-0000-0000-0000CD170000}"/>
    <cellStyle name="Moeda 5 5 3 2" xfId="4581" xr:uid="{00000000-0005-0000-0000-0000CE170000}"/>
    <cellStyle name="Moeda 5 5 3 2 2" xfId="17925" xr:uid="{00000000-0005-0000-0000-0000CF170000}"/>
    <cellStyle name="Moeda 5 5 3 2 3" xfId="26109" xr:uid="{00000000-0005-0000-0000-0000D0170000}"/>
    <cellStyle name="Moeda 5 5 3 3" xfId="7245" xr:uid="{00000000-0005-0000-0000-0000D1170000}"/>
    <cellStyle name="Moeda 5 5 3 3 2" xfId="20589" xr:uid="{00000000-0005-0000-0000-0000D2170000}"/>
    <cellStyle name="Moeda 5 5 3 4" xfId="9909" xr:uid="{00000000-0005-0000-0000-0000D3170000}"/>
    <cellStyle name="Moeda 5 5 3 4 2" xfId="23253" xr:uid="{00000000-0005-0000-0000-0000D4170000}"/>
    <cellStyle name="Moeda 5 5 3 5" xfId="15261" xr:uid="{00000000-0005-0000-0000-0000D5170000}"/>
    <cellStyle name="Moeda 5 5 3 6" xfId="12573" xr:uid="{00000000-0005-0000-0000-0000D6170000}"/>
    <cellStyle name="Moeda 5 5 3 7" xfId="24741" xr:uid="{00000000-0005-0000-0000-0000D7170000}"/>
    <cellStyle name="Moeda 5 5 4" xfId="2997" xr:uid="{00000000-0005-0000-0000-0000D8170000}"/>
    <cellStyle name="Moeda 5 5 4 2" xfId="16341" xr:uid="{00000000-0005-0000-0000-0000D9170000}"/>
    <cellStyle name="Moeda 5 5 4 2 2" xfId="26757" xr:uid="{00000000-0005-0000-0000-0000DA170000}"/>
    <cellStyle name="Moeda 5 5 4 3" xfId="25389" xr:uid="{00000000-0005-0000-0000-0000DB170000}"/>
    <cellStyle name="Moeda 5 5 5" xfId="5661" xr:uid="{00000000-0005-0000-0000-0000DC170000}"/>
    <cellStyle name="Moeda 5 5 5 2" xfId="19005" xr:uid="{00000000-0005-0000-0000-0000DD170000}"/>
    <cellStyle name="Moeda 5 5 5 3" xfId="25749" xr:uid="{00000000-0005-0000-0000-0000DE170000}"/>
    <cellStyle name="Moeda 5 5 6" xfId="8325" xr:uid="{00000000-0005-0000-0000-0000DF170000}"/>
    <cellStyle name="Moeda 5 5 6 2" xfId="21669" xr:uid="{00000000-0005-0000-0000-0000E0170000}"/>
    <cellStyle name="Moeda 5 5 7" xfId="13677" xr:uid="{00000000-0005-0000-0000-0000E1170000}"/>
    <cellStyle name="Moeda 5 5 8" xfId="10989" xr:uid="{00000000-0005-0000-0000-0000E2170000}"/>
    <cellStyle name="Moeda 5 5 9" xfId="24381" xr:uid="{00000000-0005-0000-0000-0000E3170000}"/>
    <cellStyle name="Moeda 5 6" xfId="597" xr:uid="{00000000-0005-0000-0000-0000E4170000}"/>
    <cellStyle name="Moeda 5 6 2" xfId="1389" xr:uid="{00000000-0005-0000-0000-0000E5170000}"/>
    <cellStyle name="Moeda 5 6 2 2" xfId="4053" xr:uid="{00000000-0005-0000-0000-0000E6170000}"/>
    <cellStyle name="Moeda 5 6 2 2 2" xfId="17397" xr:uid="{00000000-0005-0000-0000-0000E7170000}"/>
    <cellStyle name="Moeda 5 6 2 3" xfId="6717" xr:uid="{00000000-0005-0000-0000-0000E8170000}"/>
    <cellStyle name="Moeda 5 6 2 3 2" xfId="20061" xr:uid="{00000000-0005-0000-0000-0000E9170000}"/>
    <cellStyle name="Moeda 5 6 2 4" xfId="9381" xr:uid="{00000000-0005-0000-0000-0000EA170000}"/>
    <cellStyle name="Moeda 5 6 2 4 2" xfId="22725" xr:uid="{00000000-0005-0000-0000-0000EB170000}"/>
    <cellStyle name="Moeda 5 6 2 5" xfId="14733" xr:uid="{00000000-0005-0000-0000-0000EC170000}"/>
    <cellStyle name="Moeda 5 6 2 6" xfId="12045" xr:uid="{00000000-0005-0000-0000-0000ED170000}"/>
    <cellStyle name="Moeda 5 6 2 7" xfId="26181" xr:uid="{00000000-0005-0000-0000-0000EE170000}"/>
    <cellStyle name="Moeda 5 6 3" xfId="2181" xr:uid="{00000000-0005-0000-0000-0000EF170000}"/>
    <cellStyle name="Moeda 5 6 3 2" xfId="4845" xr:uid="{00000000-0005-0000-0000-0000F0170000}"/>
    <cellStyle name="Moeda 5 6 3 2 2" xfId="18189" xr:uid="{00000000-0005-0000-0000-0000F1170000}"/>
    <cellStyle name="Moeda 5 6 3 3" xfId="7509" xr:uid="{00000000-0005-0000-0000-0000F2170000}"/>
    <cellStyle name="Moeda 5 6 3 3 2" xfId="20853" xr:uid="{00000000-0005-0000-0000-0000F3170000}"/>
    <cellStyle name="Moeda 5 6 3 4" xfId="10173" xr:uid="{00000000-0005-0000-0000-0000F4170000}"/>
    <cellStyle name="Moeda 5 6 3 4 2" xfId="23517" xr:uid="{00000000-0005-0000-0000-0000F5170000}"/>
    <cellStyle name="Moeda 5 6 3 5" xfId="15525" xr:uid="{00000000-0005-0000-0000-0000F6170000}"/>
    <cellStyle name="Moeda 5 6 3 6" xfId="12837" xr:uid="{00000000-0005-0000-0000-0000F7170000}"/>
    <cellStyle name="Moeda 5 6 4" xfId="3261" xr:uid="{00000000-0005-0000-0000-0000F8170000}"/>
    <cellStyle name="Moeda 5 6 4 2" xfId="16605" xr:uid="{00000000-0005-0000-0000-0000F9170000}"/>
    <cellStyle name="Moeda 5 6 5" xfId="5925" xr:uid="{00000000-0005-0000-0000-0000FA170000}"/>
    <cellStyle name="Moeda 5 6 5 2" xfId="19269" xr:uid="{00000000-0005-0000-0000-0000FB170000}"/>
    <cellStyle name="Moeda 5 6 6" xfId="8589" xr:uid="{00000000-0005-0000-0000-0000FC170000}"/>
    <cellStyle name="Moeda 5 6 6 2" xfId="21933" xr:uid="{00000000-0005-0000-0000-0000FD170000}"/>
    <cellStyle name="Moeda 5 6 7" xfId="13941" xr:uid="{00000000-0005-0000-0000-0000FE170000}"/>
    <cellStyle name="Moeda 5 6 8" xfId="11253" xr:uid="{00000000-0005-0000-0000-0000FF170000}"/>
    <cellStyle name="Moeda 5 6 9" xfId="24813" xr:uid="{00000000-0005-0000-0000-000000180000}"/>
    <cellStyle name="Moeda 5 7" xfId="765" xr:uid="{00000000-0005-0000-0000-000001180000}"/>
    <cellStyle name="Moeda 5 7 2" xfId="1557" xr:uid="{00000000-0005-0000-0000-000002180000}"/>
    <cellStyle name="Moeda 5 7 2 2" xfId="4221" xr:uid="{00000000-0005-0000-0000-000003180000}"/>
    <cellStyle name="Moeda 5 7 2 2 2" xfId="17565" xr:uid="{00000000-0005-0000-0000-000004180000}"/>
    <cellStyle name="Moeda 5 7 2 3" xfId="6885" xr:uid="{00000000-0005-0000-0000-000005180000}"/>
    <cellStyle name="Moeda 5 7 2 3 2" xfId="20229" xr:uid="{00000000-0005-0000-0000-000006180000}"/>
    <cellStyle name="Moeda 5 7 2 4" xfId="9549" xr:uid="{00000000-0005-0000-0000-000007180000}"/>
    <cellStyle name="Moeda 5 7 2 4 2" xfId="22893" xr:uid="{00000000-0005-0000-0000-000008180000}"/>
    <cellStyle name="Moeda 5 7 2 5" xfId="14901" xr:uid="{00000000-0005-0000-0000-000009180000}"/>
    <cellStyle name="Moeda 5 7 2 6" xfId="12213" xr:uid="{00000000-0005-0000-0000-00000A180000}"/>
    <cellStyle name="Moeda 5 7 2 7" xfId="25845" xr:uid="{00000000-0005-0000-0000-00000B180000}"/>
    <cellStyle name="Moeda 5 7 3" xfId="2349" xr:uid="{00000000-0005-0000-0000-00000C180000}"/>
    <cellStyle name="Moeda 5 7 3 2" xfId="5013" xr:uid="{00000000-0005-0000-0000-00000D180000}"/>
    <cellStyle name="Moeda 5 7 3 2 2" xfId="18357" xr:uid="{00000000-0005-0000-0000-00000E180000}"/>
    <cellStyle name="Moeda 5 7 3 3" xfId="7677" xr:uid="{00000000-0005-0000-0000-00000F180000}"/>
    <cellStyle name="Moeda 5 7 3 3 2" xfId="21021" xr:uid="{00000000-0005-0000-0000-000010180000}"/>
    <cellStyle name="Moeda 5 7 3 4" xfId="10341" xr:uid="{00000000-0005-0000-0000-000011180000}"/>
    <cellStyle name="Moeda 5 7 3 4 2" xfId="23685" xr:uid="{00000000-0005-0000-0000-000012180000}"/>
    <cellStyle name="Moeda 5 7 3 5" xfId="15693" xr:uid="{00000000-0005-0000-0000-000013180000}"/>
    <cellStyle name="Moeda 5 7 3 6" xfId="13005" xr:uid="{00000000-0005-0000-0000-000014180000}"/>
    <cellStyle name="Moeda 5 7 4" xfId="3429" xr:uid="{00000000-0005-0000-0000-000015180000}"/>
    <cellStyle name="Moeda 5 7 4 2" xfId="16773" xr:uid="{00000000-0005-0000-0000-000016180000}"/>
    <cellStyle name="Moeda 5 7 5" xfId="6093" xr:uid="{00000000-0005-0000-0000-000017180000}"/>
    <cellStyle name="Moeda 5 7 5 2" xfId="19437" xr:uid="{00000000-0005-0000-0000-000018180000}"/>
    <cellStyle name="Moeda 5 7 6" xfId="8757" xr:uid="{00000000-0005-0000-0000-000019180000}"/>
    <cellStyle name="Moeda 5 7 6 2" xfId="22101" xr:uid="{00000000-0005-0000-0000-00001A180000}"/>
    <cellStyle name="Moeda 5 7 7" xfId="14109" xr:uid="{00000000-0005-0000-0000-00001B180000}"/>
    <cellStyle name="Moeda 5 7 8" xfId="11421" xr:uid="{00000000-0005-0000-0000-00001C180000}"/>
    <cellStyle name="Moeda 5 7 9" xfId="24477" xr:uid="{00000000-0005-0000-0000-00001D180000}"/>
    <cellStyle name="Moeda 5 8" xfId="813" xr:uid="{00000000-0005-0000-0000-00001E180000}"/>
    <cellStyle name="Moeda 5 8 2" xfId="1605" xr:uid="{00000000-0005-0000-0000-00001F180000}"/>
    <cellStyle name="Moeda 5 8 2 2" xfId="4269" xr:uid="{00000000-0005-0000-0000-000020180000}"/>
    <cellStyle name="Moeda 5 8 2 2 2" xfId="17613" xr:uid="{00000000-0005-0000-0000-000021180000}"/>
    <cellStyle name="Moeda 5 8 2 3" xfId="6933" xr:uid="{00000000-0005-0000-0000-000022180000}"/>
    <cellStyle name="Moeda 5 8 2 3 2" xfId="20277" xr:uid="{00000000-0005-0000-0000-000023180000}"/>
    <cellStyle name="Moeda 5 8 2 4" xfId="9597" xr:uid="{00000000-0005-0000-0000-000024180000}"/>
    <cellStyle name="Moeda 5 8 2 4 2" xfId="22941" xr:uid="{00000000-0005-0000-0000-000025180000}"/>
    <cellStyle name="Moeda 5 8 2 5" xfId="14949" xr:uid="{00000000-0005-0000-0000-000026180000}"/>
    <cellStyle name="Moeda 5 8 2 6" xfId="12261" xr:uid="{00000000-0005-0000-0000-000027180000}"/>
    <cellStyle name="Moeda 5 8 2 7" xfId="26493" xr:uid="{00000000-0005-0000-0000-000028180000}"/>
    <cellStyle name="Moeda 5 8 3" xfId="2397" xr:uid="{00000000-0005-0000-0000-000029180000}"/>
    <cellStyle name="Moeda 5 8 3 2" xfId="5061" xr:uid="{00000000-0005-0000-0000-00002A180000}"/>
    <cellStyle name="Moeda 5 8 3 2 2" xfId="18405" xr:uid="{00000000-0005-0000-0000-00002B180000}"/>
    <cellStyle name="Moeda 5 8 3 3" xfId="7725" xr:uid="{00000000-0005-0000-0000-00002C180000}"/>
    <cellStyle name="Moeda 5 8 3 3 2" xfId="21069" xr:uid="{00000000-0005-0000-0000-00002D180000}"/>
    <cellStyle name="Moeda 5 8 3 4" xfId="10389" xr:uid="{00000000-0005-0000-0000-00002E180000}"/>
    <cellStyle name="Moeda 5 8 3 4 2" xfId="23733" xr:uid="{00000000-0005-0000-0000-00002F180000}"/>
    <cellStyle name="Moeda 5 8 3 5" xfId="15741" xr:uid="{00000000-0005-0000-0000-000030180000}"/>
    <cellStyle name="Moeda 5 8 3 6" xfId="13053" xr:uid="{00000000-0005-0000-0000-000031180000}"/>
    <cellStyle name="Moeda 5 8 4" xfId="3477" xr:uid="{00000000-0005-0000-0000-000032180000}"/>
    <cellStyle name="Moeda 5 8 4 2" xfId="16821" xr:uid="{00000000-0005-0000-0000-000033180000}"/>
    <cellStyle name="Moeda 5 8 5" xfId="6141" xr:uid="{00000000-0005-0000-0000-000034180000}"/>
    <cellStyle name="Moeda 5 8 5 2" xfId="19485" xr:uid="{00000000-0005-0000-0000-000035180000}"/>
    <cellStyle name="Moeda 5 8 6" xfId="8805" xr:uid="{00000000-0005-0000-0000-000036180000}"/>
    <cellStyle name="Moeda 5 8 6 2" xfId="22149" xr:uid="{00000000-0005-0000-0000-000037180000}"/>
    <cellStyle name="Moeda 5 8 7" xfId="14157" xr:uid="{00000000-0005-0000-0000-000038180000}"/>
    <cellStyle name="Moeda 5 8 8" xfId="11469" xr:uid="{00000000-0005-0000-0000-000039180000}"/>
    <cellStyle name="Moeda 5 8 9" xfId="25125" xr:uid="{00000000-0005-0000-0000-00003A180000}"/>
    <cellStyle name="Moeda 5 9" xfId="861" xr:uid="{00000000-0005-0000-0000-00003B180000}"/>
    <cellStyle name="Moeda 5 9 2" xfId="3525" xr:uid="{00000000-0005-0000-0000-00003C180000}"/>
    <cellStyle name="Moeda 5 9 2 2" xfId="16869" xr:uid="{00000000-0005-0000-0000-00003D180000}"/>
    <cellStyle name="Moeda 5 9 3" xfId="6189" xr:uid="{00000000-0005-0000-0000-00003E180000}"/>
    <cellStyle name="Moeda 5 9 3 2" xfId="19533" xr:uid="{00000000-0005-0000-0000-00003F180000}"/>
    <cellStyle name="Moeda 5 9 4" xfId="8853" xr:uid="{00000000-0005-0000-0000-000040180000}"/>
    <cellStyle name="Moeda 5 9 4 2" xfId="22197" xr:uid="{00000000-0005-0000-0000-000041180000}"/>
    <cellStyle name="Moeda 5 9 5" xfId="14205" xr:uid="{00000000-0005-0000-0000-000042180000}"/>
    <cellStyle name="Moeda 5 9 6" xfId="11517" xr:uid="{00000000-0005-0000-0000-000043180000}"/>
    <cellStyle name="Moeda 5 9 7" xfId="25485" xr:uid="{00000000-0005-0000-0000-000044180000}"/>
    <cellStyle name="Moeda 6" xfId="93" xr:uid="{00000000-0005-0000-0000-000045180000}"/>
    <cellStyle name="Moeda 6 10" xfId="5421" xr:uid="{00000000-0005-0000-0000-000046180000}"/>
    <cellStyle name="Moeda 6 10 2" xfId="18765" xr:uid="{00000000-0005-0000-0000-000047180000}"/>
    <cellStyle name="Moeda 6 11" xfId="8085" xr:uid="{00000000-0005-0000-0000-000048180000}"/>
    <cellStyle name="Moeda 6 11 2" xfId="21429" xr:uid="{00000000-0005-0000-0000-000049180000}"/>
    <cellStyle name="Moeda 6 12" xfId="13437" xr:uid="{00000000-0005-0000-0000-00004A180000}"/>
    <cellStyle name="Moeda 6 13" xfId="10749" xr:uid="{00000000-0005-0000-0000-00004B180000}"/>
    <cellStyle name="Moeda 6 14" xfId="24141" xr:uid="{00000000-0005-0000-0000-00004C180000}"/>
    <cellStyle name="Moeda 6 2" xfId="261" xr:uid="{00000000-0005-0000-0000-00004D180000}"/>
    <cellStyle name="Moeda 6 2 10" xfId="13605" xr:uid="{00000000-0005-0000-0000-00004E180000}"/>
    <cellStyle name="Moeda 6 2 11" xfId="10917" xr:uid="{00000000-0005-0000-0000-00004F180000}"/>
    <cellStyle name="Moeda 6 2 12" xfId="24309" xr:uid="{00000000-0005-0000-0000-000050180000}"/>
    <cellStyle name="Moeda 6 2 2" xfId="525" xr:uid="{00000000-0005-0000-0000-000051180000}"/>
    <cellStyle name="Moeda 6 2 2 2" xfId="1317" xr:uid="{00000000-0005-0000-0000-000052180000}"/>
    <cellStyle name="Moeda 6 2 2 2 2" xfId="3981" xr:uid="{00000000-0005-0000-0000-000053180000}"/>
    <cellStyle name="Moeda 6 2 2 2 2 2" xfId="17325" xr:uid="{00000000-0005-0000-0000-000054180000}"/>
    <cellStyle name="Moeda 6 2 2 2 3" xfId="6645" xr:uid="{00000000-0005-0000-0000-000055180000}"/>
    <cellStyle name="Moeda 6 2 2 2 3 2" xfId="19989" xr:uid="{00000000-0005-0000-0000-000056180000}"/>
    <cellStyle name="Moeda 6 2 2 2 4" xfId="9309" xr:uid="{00000000-0005-0000-0000-000057180000}"/>
    <cellStyle name="Moeda 6 2 2 2 4 2" xfId="22653" xr:uid="{00000000-0005-0000-0000-000058180000}"/>
    <cellStyle name="Moeda 6 2 2 2 5" xfId="14661" xr:uid="{00000000-0005-0000-0000-000059180000}"/>
    <cellStyle name="Moeda 6 2 2 2 6" xfId="11973" xr:uid="{00000000-0005-0000-0000-00005A180000}"/>
    <cellStyle name="Moeda 6 2 2 2 7" xfId="26373" xr:uid="{00000000-0005-0000-0000-00005B180000}"/>
    <cellStyle name="Moeda 6 2 2 3" xfId="2109" xr:uid="{00000000-0005-0000-0000-00005C180000}"/>
    <cellStyle name="Moeda 6 2 2 3 2" xfId="4773" xr:uid="{00000000-0005-0000-0000-00005D180000}"/>
    <cellStyle name="Moeda 6 2 2 3 2 2" xfId="18117" xr:uid="{00000000-0005-0000-0000-00005E180000}"/>
    <cellStyle name="Moeda 6 2 2 3 3" xfId="7437" xr:uid="{00000000-0005-0000-0000-00005F180000}"/>
    <cellStyle name="Moeda 6 2 2 3 3 2" xfId="20781" xr:uid="{00000000-0005-0000-0000-000060180000}"/>
    <cellStyle name="Moeda 6 2 2 3 4" xfId="10101" xr:uid="{00000000-0005-0000-0000-000061180000}"/>
    <cellStyle name="Moeda 6 2 2 3 4 2" xfId="23445" xr:uid="{00000000-0005-0000-0000-000062180000}"/>
    <cellStyle name="Moeda 6 2 2 3 5" xfId="15453" xr:uid="{00000000-0005-0000-0000-000063180000}"/>
    <cellStyle name="Moeda 6 2 2 3 6" xfId="12765" xr:uid="{00000000-0005-0000-0000-000064180000}"/>
    <cellStyle name="Moeda 6 2 2 4" xfId="3189" xr:uid="{00000000-0005-0000-0000-000065180000}"/>
    <cellStyle name="Moeda 6 2 2 4 2" xfId="16533" xr:uid="{00000000-0005-0000-0000-000066180000}"/>
    <cellStyle name="Moeda 6 2 2 5" xfId="5853" xr:uid="{00000000-0005-0000-0000-000067180000}"/>
    <cellStyle name="Moeda 6 2 2 5 2" xfId="19197" xr:uid="{00000000-0005-0000-0000-000068180000}"/>
    <cellStyle name="Moeda 6 2 2 6" xfId="8517" xr:uid="{00000000-0005-0000-0000-000069180000}"/>
    <cellStyle name="Moeda 6 2 2 6 2" xfId="21861" xr:uid="{00000000-0005-0000-0000-00006A180000}"/>
    <cellStyle name="Moeda 6 2 2 7" xfId="13869" xr:uid="{00000000-0005-0000-0000-00006B180000}"/>
    <cellStyle name="Moeda 6 2 2 8" xfId="11181" xr:uid="{00000000-0005-0000-0000-00006C180000}"/>
    <cellStyle name="Moeda 6 2 2 9" xfId="25005" xr:uid="{00000000-0005-0000-0000-00006D180000}"/>
    <cellStyle name="Moeda 6 2 3" xfId="693" xr:uid="{00000000-0005-0000-0000-00006E180000}"/>
    <cellStyle name="Moeda 6 2 3 2" xfId="1485" xr:uid="{00000000-0005-0000-0000-00006F180000}"/>
    <cellStyle name="Moeda 6 2 3 2 2" xfId="4149" xr:uid="{00000000-0005-0000-0000-000070180000}"/>
    <cellStyle name="Moeda 6 2 3 2 2 2" xfId="17493" xr:uid="{00000000-0005-0000-0000-000071180000}"/>
    <cellStyle name="Moeda 6 2 3 2 3" xfId="6813" xr:uid="{00000000-0005-0000-0000-000072180000}"/>
    <cellStyle name="Moeda 6 2 3 2 3 2" xfId="20157" xr:uid="{00000000-0005-0000-0000-000073180000}"/>
    <cellStyle name="Moeda 6 2 3 2 4" xfId="9477" xr:uid="{00000000-0005-0000-0000-000074180000}"/>
    <cellStyle name="Moeda 6 2 3 2 4 2" xfId="22821" xr:uid="{00000000-0005-0000-0000-000075180000}"/>
    <cellStyle name="Moeda 6 2 3 2 5" xfId="14829" xr:uid="{00000000-0005-0000-0000-000076180000}"/>
    <cellStyle name="Moeda 6 2 3 2 6" xfId="12141" xr:uid="{00000000-0005-0000-0000-000077180000}"/>
    <cellStyle name="Moeda 6 2 3 2 7" xfId="26037" xr:uid="{00000000-0005-0000-0000-000078180000}"/>
    <cellStyle name="Moeda 6 2 3 3" xfId="2277" xr:uid="{00000000-0005-0000-0000-000079180000}"/>
    <cellStyle name="Moeda 6 2 3 3 2" xfId="4941" xr:uid="{00000000-0005-0000-0000-00007A180000}"/>
    <cellStyle name="Moeda 6 2 3 3 2 2" xfId="18285" xr:uid="{00000000-0005-0000-0000-00007B180000}"/>
    <cellStyle name="Moeda 6 2 3 3 3" xfId="7605" xr:uid="{00000000-0005-0000-0000-00007C180000}"/>
    <cellStyle name="Moeda 6 2 3 3 3 2" xfId="20949" xr:uid="{00000000-0005-0000-0000-00007D180000}"/>
    <cellStyle name="Moeda 6 2 3 3 4" xfId="10269" xr:uid="{00000000-0005-0000-0000-00007E180000}"/>
    <cellStyle name="Moeda 6 2 3 3 4 2" xfId="23613" xr:uid="{00000000-0005-0000-0000-00007F180000}"/>
    <cellStyle name="Moeda 6 2 3 3 5" xfId="15621" xr:uid="{00000000-0005-0000-0000-000080180000}"/>
    <cellStyle name="Moeda 6 2 3 3 6" xfId="12933" xr:uid="{00000000-0005-0000-0000-000081180000}"/>
    <cellStyle name="Moeda 6 2 3 4" xfId="3357" xr:uid="{00000000-0005-0000-0000-000082180000}"/>
    <cellStyle name="Moeda 6 2 3 4 2" xfId="16701" xr:uid="{00000000-0005-0000-0000-000083180000}"/>
    <cellStyle name="Moeda 6 2 3 5" xfId="6021" xr:uid="{00000000-0005-0000-0000-000084180000}"/>
    <cellStyle name="Moeda 6 2 3 5 2" xfId="19365" xr:uid="{00000000-0005-0000-0000-000085180000}"/>
    <cellStyle name="Moeda 6 2 3 6" xfId="8685" xr:uid="{00000000-0005-0000-0000-000086180000}"/>
    <cellStyle name="Moeda 6 2 3 6 2" xfId="22029" xr:uid="{00000000-0005-0000-0000-000087180000}"/>
    <cellStyle name="Moeda 6 2 3 7" xfId="14037" xr:uid="{00000000-0005-0000-0000-000088180000}"/>
    <cellStyle name="Moeda 6 2 3 8" xfId="11349" xr:uid="{00000000-0005-0000-0000-000089180000}"/>
    <cellStyle name="Moeda 6 2 3 9" xfId="24669" xr:uid="{00000000-0005-0000-0000-00008A180000}"/>
    <cellStyle name="Moeda 6 2 4" xfId="1053" xr:uid="{00000000-0005-0000-0000-00008B180000}"/>
    <cellStyle name="Moeda 6 2 4 2" xfId="3717" xr:uid="{00000000-0005-0000-0000-00008C180000}"/>
    <cellStyle name="Moeda 6 2 4 2 2" xfId="17061" xr:uid="{00000000-0005-0000-0000-00008D180000}"/>
    <cellStyle name="Moeda 6 2 4 2 3" xfId="26685" xr:uid="{00000000-0005-0000-0000-00008E180000}"/>
    <cellStyle name="Moeda 6 2 4 3" xfId="6381" xr:uid="{00000000-0005-0000-0000-00008F180000}"/>
    <cellStyle name="Moeda 6 2 4 3 2" xfId="19725" xr:uid="{00000000-0005-0000-0000-000090180000}"/>
    <cellStyle name="Moeda 6 2 4 4" xfId="9045" xr:uid="{00000000-0005-0000-0000-000091180000}"/>
    <cellStyle name="Moeda 6 2 4 4 2" xfId="22389" xr:uid="{00000000-0005-0000-0000-000092180000}"/>
    <cellStyle name="Moeda 6 2 4 5" xfId="14397" xr:uid="{00000000-0005-0000-0000-000093180000}"/>
    <cellStyle name="Moeda 6 2 4 6" xfId="11709" xr:uid="{00000000-0005-0000-0000-000094180000}"/>
    <cellStyle name="Moeda 6 2 4 7" xfId="25317" xr:uid="{00000000-0005-0000-0000-000095180000}"/>
    <cellStyle name="Moeda 6 2 5" xfId="1845" xr:uid="{00000000-0005-0000-0000-000096180000}"/>
    <cellStyle name="Moeda 6 2 5 2" xfId="4509" xr:uid="{00000000-0005-0000-0000-000097180000}"/>
    <cellStyle name="Moeda 6 2 5 2 2" xfId="17853" xr:uid="{00000000-0005-0000-0000-000098180000}"/>
    <cellStyle name="Moeda 6 2 5 3" xfId="7173" xr:uid="{00000000-0005-0000-0000-000099180000}"/>
    <cellStyle name="Moeda 6 2 5 3 2" xfId="20517" xr:uid="{00000000-0005-0000-0000-00009A180000}"/>
    <cellStyle name="Moeda 6 2 5 4" xfId="9837" xr:uid="{00000000-0005-0000-0000-00009B180000}"/>
    <cellStyle name="Moeda 6 2 5 4 2" xfId="23181" xr:uid="{00000000-0005-0000-0000-00009C180000}"/>
    <cellStyle name="Moeda 6 2 5 5" xfId="15189" xr:uid="{00000000-0005-0000-0000-00009D180000}"/>
    <cellStyle name="Moeda 6 2 5 6" xfId="12501" xr:uid="{00000000-0005-0000-0000-00009E180000}"/>
    <cellStyle name="Moeda 6 2 5 7" xfId="25677" xr:uid="{00000000-0005-0000-0000-00009F180000}"/>
    <cellStyle name="Moeda 6 2 6" xfId="2661" xr:uid="{00000000-0005-0000-0000-0000A0180000}"/>
    <cellStyle name="Moeda 6 2 6 2" xfId="5325" xr:uid="{00000000-0005-0000-0000-0000A1180000}"/>
    <cellStyle name="Moeda 6 2 6 2 2" xfId="18669" xr:uid="{00000000-0005-0000-0000-0000A2180000}"/>
    <cellStyle name="Moeda 6 2 6 3" xfId="7989" xr:uid="{00000000-0005-0000-0000-0000A3180000}"/>
    <cellStyle name="Moeda 6 2 6 3 2" xfId="21333" xr:uid="{00000000-0005-0000-0000-0000A4180000}"/>
    <cellStyle name="Moeda 6 2 6 4" xfId="10653" xr:uid="{00000000-0005-0000-0000-0000A5180000}"/>
    <cellStyle name="Moeda 6 2 6 4 2" xfId="23997" xr:uid="{00000000-0005-0000-0000-0000A6180000}"/>
    <cellStyle name="Moeda 6 2 6 5" xfId="16005" xr:uid="{00000000-0005-0000-0000-0000A7180000}"/>
    <cellStyle name="Moeda 6 2 6 6" xfId="13317" xr:uid="{00000000-0005-0000-0000-0000A8180000}"/>
    <cellStyle name="Moeda 6 2 7" xfId="2925" xr:uid="{00000000-0005-0000-0000-0000A9180000}"/>
    <cellStyle name="Moeda 6 2 7 2" xfId="16269" xr:uid="{00000000-0005-0000-0000-0000AA180000}"/>
    <cellStyle name="Moeda 6 2 8" xfId="5589" xr:uid="{00000000-0005-0000-0000-0000AB180000}"/>
    <cellStyle name="Moeda 6 2 8 2" xfId="18933" xr:uid="{00000000-0005-0000-0000-0000AC180000}"/>
    <cellStyle name="Moeda 6 2 9" xfId="8253" xr:uid="{00000000-0005-0000-0000-0000AD180000}"/>
    <cellStyle name="Moeda 6 2 9 2" xfId="21597" xr:uid="{00000000-0005-0000-0000-0000AE180000}"/>
    <cellStyle name="Moeda 6 3" xfId="165" xr:uid="{00000000-0005-0000-0000-0000AF180000}"/>
    <cellStyle name="Moeda 6 3 10" xfId="10821" xr:uid="{00000000-0005-0000-0000-0000B0180000}"/>
    <cellStyle name="Moeda 6 3 11" xfId="24213" xr:uid="{00000000-0005-0000-0000-0000B1180000}"/>
    <cellStyle name="Moeda 6 3 2" xfId="429" xr:uid="{00000000-0005-0000-0000-0000B2180000}"/>
    <cellStyle name="Moeda 6 3 2 2" xfId="1221" xr:uid="{00000000-0005-0000-0000-0000B3180000}"/>
    <cellStyle name="Moeda 6 3 2 2 2" xfId="3885" xr:uid="{00000000-0005-0000-0000-0000B4180000}"/>
    <cellStyle name="Moeda 6 3 2 2 2 2" xfId="17229" xr:uid="{00000000-0005-0000-0000-0000B5180000}"/>
    <cellStyle name="Moeda 6 3 2 2 3" xfId="6549" xr:uid="{00000000-0005-0000-0000-0000B6180000}"/>
    <cellStyle name="Moeda 6 3 2 2 3 2" xfId="19893" xr:uid="{00000000-0005-0000-0000-0000B7180000}"/>
    <cellStyle name="Moeda 6 3 2 2 4" xfId="9213" xr:uid="{00000000-0005-0000-0000-0000B8180000}"/>
    <cellStyle name="Moeda 6 3 2 2 4 2" xfId="22557" xr:uid="{00000000-0005-0000-0000-0000B9180000}"/>
    <cellStyle name="Moeda 6 3 2 2 5" xfId="14565" xr:uid="{00000000-0005-0000-0000-0000BA180000}"/>
    <cellStyle name="Moeda 6 3 2 2 6" xfId="11877" xr:uid="{00000000-0005-0000-0000-0000BB180000}"/>
    <cellStyle name="Moeda 6 3 2 2 7" xfId="26277" xr:uid="{00000000-0005-0000-0000-0000BC180000}"/>
    <cellStyle name="Moeda 6 3 2 3" xfId="2013" xr:uid="{00000000-0005-0000-0000-0000BD180000}"/>
    <cellStyle name="Moeda 6 3 2 3 2" xfId="4677" xr:uid="{00000000-0005-0000-0000-0000BE180000}"/>
    <cellStyle name="Moeda 6 3 2 3 2 2" xfId="18021" xr:uid="{00000000-0005-0000-0000-0000BF180000}"/>
    <cellStyle name="Moeda 6 3 2 3 3" xfId="7341" xr:uid="{00000000-0005-0000-0000-0000C0180000}"/>
    <cellStyle name="Moeda 6 3 2 3 3 2" xfId="20685" xr:uid="{00000000-0005-0000-0000-0000C1180000}"/>
    <cellStyle name="Moeda 6 3 2 3 4" xfId="10005" xr:uid="{00000000-0005-0000-0000-0000C2180000}"/>
    <cellStyle name="Moeda 6 3 2 3 4 2" xfId="23349" xr:uid="{00000000-0005-0000-0000-0000C3180000}"/>
    <cellStyle name="Moeda 6 3 2 3 5" xfId="15357" xr:uid="{00000000-0005-0000-0000-0000C4180000}"/>
    <cellStyle name="Moeda 6 3 2 3 6" xfId="12669" xr:uid="{00000000-0005-0000-0000-0000C5180000}"/>
    <cellStyle name="Moeda 6 3 2 4" xfId="3093" xr:uid="{00000000-0005-0000-0000-0000C6180000}"/>
    <cellStyle name="Moeda 6 3 2 4 2" xfId="16437" xr:uid="{00000000-0005-0000-0000-0000C7180000}"/>
    <cellStyle name="Moeda 6 3 2 5" xfId="5757" xr:uid="{00000000-0005-0000-0000-0000C8180000}"/>
    <cellStyle name="Moeda 6 3 2 5 2" xfId="19101" xr:uid="{00000000-0005-0000-0000-0000C9180000}"/>
    <cellStyle name="Moeda 6 3 2 6" xfId="8421" xr:uid="{00000000-0005-0000-0000-0000CA180000}"/>
    <cellStyle name="Moeda 6 3 2 6 2" xfId="21765" xr:uid="{00000000-0005-0000-0000-0000CB180000}"/>
    <cellStyle name="Moeda 6 3 2 7" xfId="13773" xr:uid="{00000000-0005-0000-0000-0000CC180000}"/>
    <cellStyle name="Moeda 6 3 2 8" xfId="11085" xr:uid="{00000000-0005-0000-0000-0000CD180000}"/>
    <cellStyle name="Moeda 6 3 2 9" xfId="24909" xr:uid="{00000000-0005-0000-0000-0000CE180000}"/>
    <cellStyle name="Moeda 6 3 3" xfId="957" xr:uid="{00000000-0005-0000-0000-0000CF180000}"/>
    <cellStyle name="Moeda 6 3 3 2" xfId="3621" xr:uid="{00000000-0005-0000-0000-0000D0180000}"/>
    <cellStyle name="Moeda 6 3 3 2 2" xfId="16965" xr:uid="{00000000-0005-0000-0000-0000D1180000}"/>
    <cellStyle name="Moeda 6 3 3 2 3" xfId="25941" xr:uid="{00000000-0005-0000-0000-0000D2180000}"/>
    <cellStyle name="Moeda 6 3 3 3" xfId="6285" xr:uid="{00000000-0005-0000-0000-0000D3180000}"/>
    <cellStyle name="Moeda 6 3 3 3 2" xfId="19629" xr:uid="{00000000-0005-0000-0000-0000D4180000}"/>
    <cellStyle name="Moeda 6 3 3 4" xfId="8949" xr:uid="{00000000-0005-0000-0000-0000D5180000}"/>
    <cellStyle name="Moeda 6 3 3 4 2" xfId="22293" xr:uid="{00000000-0005-0000-0000-0000D6180000}"/>
    <cellStyle name="Moeda 6 3 3 5" xfId="14301" xr:uid="{00000000-0005-0000-0000-0000D7180000}"/>
    <cellStyle name="Moeda 6 3 3 6" xfId="11613" xr:uid="{00000000-0005-0000-0000-0000D8180000}"/>
    <cellStyle name="Moeda 6 3 3 7" xfId="24573" xr:uid="{00000000-0005-0000-0000-0000D9180000}"/>
    <cellStyle name="Moeda 6 3 4" xfId="1749" xr:uid="{00000000-0005-0000-0000-0000DA180000}"/>
    <cellStyle name="Moeda 6 3 4 2" xfId="4413" xr:uid="{00000000-0005-0000-0000-0000DB180000}"/>
    <cellStyle name="Moeda 6 3 4 2 2" xfId="17757" xr:uid="{00000000-0005-0000-0000-0000DC180000}"/>
    <cellStyle name="Moeda 6 3 4 2 3" xfId="26589" xr:uid="{00000000-0005-0000-0000-0000DD180000}"/>
    <cellStyle name="Moeda 6 3 4 3" xfId="7077" xr:uid="{00000000-0005-0000-0000-0000DE180000}"/>
    <cellStyle name="Moeda 6 3 4 3 2" xfId="20421" xr:uid="{00000000-0005-0000-0000-0000DF180000}"/>
    <cellStyle name="Moeda 6 3 4 4" xfId="9741" xr:uid="{00000000-0005-0000-0000-0000E0180000}"/>
    <cellStyle name="Moeda 6 3 4 4 2" xfId="23085" xr:uid="{00000000-0005-0000-0000-0000E1180000}"/>
    <cellStyle name="Moeda 6 3 4 5" xfId="15093" xr:uid="{00000000-0005-0000-0000-0000E2180000}"/>
    <cellStyle name="Moeda 6 3 4 6" xfId="12405" xr:uid="{00000000-0005-0000-0000-0000E3180000}"/>
    <cellStyle name="Moeda 6 3 4 7" xfId="25221" xr:uid="{00000000-0005-0000-0000-0000E4180000}"/>
    <cellStyle name="Moeda 6 3 5" xfId="2565" xr:uid="{00000000-0005-0000-0000-0000E5180000}"/>
    <cellStyle name="Moeda 6 3 5 2" xfId="5229" xr:uid="{00000000-0005-0000-0000-0000E6180000}"/>
    <cellStyle name="Moeda 6 3 5 2 2" xfId="18573" xr:uid="{00000000-0005-0000-0000-0000E7180000}"/>
    <cellStyle name="Moeda 6 3 5 3" xfId="7893" xr:uid="{00000000-0005-0000-0000-0000E8180000}"/>
    <cellStyle name="Moeda 6 3 5 3 2" xfId="21237" xr:uid="{00000000-0005-0000-0000-0000E9180000}"/>
    <cellStyle name="Moeda 6 3 5 4" xfId="10557" xr:uid="{00000000-0005-0000-0000-0000EA180000}"/>
    <cellStyle name="Moeda 6 3 5 4 2" xfId="23901" xr:uid="{00000000-0005-0000-0000-0000EB180000}"/>
    <cellStyle name="Moeda 6 3 5 5" xfId="15909" xr:uid="{00000000-0005-0000-0000-0000EC180000}"/>
    <cellStyle name="Moeda 6 3 5 6" xfId="13221" xr:uid="{00000000-0005-0000-0000-0000ED180000}"/>
    <cellStyle name="Moeda 6 3 5 7" xfId="25581" xr:uid="{00000000-0005-0000-0000-0000EE180000}"/>
    <cellStyle name="Moeda 6 3 6" xfId="2829" xr:uid="{00000000-0005-0000-0000-0000EF180000}"/>
    <cellStyle name="Moeda 6 3 6 2" xfId="16173" xr:uid="{00000000-0005-0000-0000-0000F0180000}"/>
    <cellStyle name="Moeda 6 3 7" xfId="5493" xr:uid="{00000000-0005-0000-0000-0000F1180000}"/>
    <cellStyle name="Moeda 6 3 7 2" xfId="18837" xr:uid="{00000000-0005-0000-0000-0000F2180000}"/>
    <cellStyle name="Moeda 6 3 8" xfId="8157" xr:uid="{00000000-0005-0000-0000-0000F3180000}"/>
    <cellStyle name="Moeda 6 3 8 2" xfId="21501" xr:uid="{00000000-0005-0000-0000-0000F4180000}"/>
    <cellStyle name="Moeda 6 3 9" xfId="13509" xr:uid="{00000000-0005-0000-0000-0000F5180000}"/>
    <cellStyle name="Moeda 6 4" xfId="357" xr:uid="{00000000-0005-0000-0000-0000F6180000}"/>
    <cellStyle name="Moeda 6 4 2" xfId="1149" xr:uid="{00000000-0005-0000-0000-0000F7180000}"/>
    <cellStyle name="Moeda 6 4 2 2" xfId="3813" xr:uid="{00000000-0005-0000-0000-0000F8180000}"/>
    <cellStyle name="Moeda 6 4 2 2 2" xfId="17157" xr:uid="{00000000-0005-0000-0000-0000F9180000}"/>
    <cellStyle name="Moeda 6 4 2 3" xfId="6477" xr:uid="{00000000-0005-0000-0000-0000FA180000}"/>
    <cellStyle name="Moeda 6 4 2 3 2" xfId="19821" xr:uid="{00000000-0005-0000-0000-0000FB180000}"/>
    <cellStyle name="Moeda 6 4 2 4" xfId="9141" xr:uid="{00000000-0005-0000-0000-0000FC180000}"/>
    <cellStyle name="Moeda 6 4 2 4 2" xfId="22485" xr:uid="{00000000-0005-0000-0000-0000FD180000}"/>
    <cellStyle name="Moeda 6 4 2 5" xfId="14493" xr:uid="{00000000-0005-0000-0000-0000FE180000}"/>
    <cellStyle name="Moeda 6 4 2 6" xfId="11805" xr:uid="{00000000-0005-0000-0000-0000FF180000}"/>
    <cellStyle name="Moeda 6 4 2 7" xfId="26205" xr:uid="{00000000-0005-0000-0000-000000190000}"/>
    <cellStyle name="Moeda 6 4 3" xfId="1941" xr:uid="{00000000-0005-0000-0000-000001190000}"/>
    <cellStyle name="Moeda 6 4 3 2" xfId="4605" xr:uid="{00000000-0005-0000-0000-000002190000}"/>
    <cellStyle name="Moeda 6 4 3 2 2" xfId="17949" xr:uid="{00000000-0005-0000-0000-000003190000}"/>
    <cellStyle name="Moeda 6 4 3 3" xfId="7269" xr:uid="{00000000-0005-0000-0000-000004190000}"/>
    <cellStyle name="Moeda 6 4 3 3 2" xfId="20613" xr:uid="{00000000-0005-0000-0000-000005190000}"/>
    <cellStyle name="Moeda 6 4 3 4" xfId="9933" xr:uid="{00000000-0005-0000-0000-000006190000}"/>
    <cellStyle name="Moeda 6 4 3 4 2" xfId="23277" xr:uid="{00000000-0005-0000-0000-000007190000}"/>
    <cellStyle name="Moeda 6 4 3 5" xfId="15285" xr:uid="{00000000-0005-0000-0000-000008190000}"/>
    <cellStyle name="Moeda 6 4 3 6" xfId="12597" xr:uid="{00000000-0005-0000-0000-000009190000}"/>
    <cellStyle name="Moeda 6 4 4" xfId="3021" xr:uid="{00000000-0005-0000-0000-00000A190000}"/>
    <cellStyle name="Moeda 6 4 4 2" xfId="16365" xr:uid="{00000000-0005-0000-0000-00000B190000}"/>
    <cellStyle name="Moeda 6 4 5" xfId="5685" xr:uid="{00000000-0005-0000-0000-00000C190000}"/>
    <cellStyle name="Moeda 6 4 5 2" xfId="19029" xr:uid="{00000000-0005-0000-0000-00000D190000}"/>
    <cellStyle name="Moeda 6 4 6" xfId="8349" xr:uid="{00000000-0005-0000-0000-00000E190000}"/>
    <cellStyle name="Moeda 6 4 6 2" xfId="21693" xr:uid="{00000000-0005-0000-0000-00000F190000}"/>
    <cellStyle name="Moeda 6 4 7" xfId="13701" xr:uid="{00000000-0005-0000-0000-000010190000}"/>
    <cellStyle name="Moeda 6 4 8" xfId="11013" xr:uid="{00000000-0005-0000-0000-000011190000}"/>
    <cellStyle name="Moeda 6 4 9" xfId="24837" xr:uid="{00000000-0005-0000-0000-000012190000}"/>
    <cellStyle name="Moeda 6 5" xfId="621" xr:uid="{00000000-0005-0000-0000-000013190000}"/>
    <cellStyle name="Moeda 6 5 2" xfId="1413" xr:uid="{00000000-0005-0000-0000-000014190000}"/>
    <cellStyle name="Moeda 6 5 2 2" xfId="4077" xr:uid="{00000000-0005-0000-0000-000015190000}"/>
    <cellStyle name="Moeda 6 5 2 2 2" xfId="17421" xr:uid="{00000000-0005-0000-0000-000016190000}"/>
    <cellStyle name="Moeda 6 5 2 3" xfId="6741" xr:uid="{00000000-0005-0000-0000-000017190000}"/>
    <cellStyle name="Moeda 6 5 2 3 2" xfId="20085" xr:uid="{00000000-0005-0000-0000-000018190000}"/>
    <cellStyle name="Moeda 6 5 2 4" xfId="9405" xr:uid="{00000000-0005-0000-0000-000019190000}"/>
    <cellStyle name="Moeda 6 5 2 4 2" xfId="22749" xr:uid="{00000000-0005-0000-0000-00001A190000}"/>
    <cellStyle name="Moeda 6 5 2 5" xfId="14757" xr:uid="{00000000-0005-0000-0000-00001B190000}"/>
    <cellStyle name="Moeda 6 5 2 6" xfId="12069" xr:uid="{00000000-0005-0000-0000-00001C190000}"/>
    <cellStyle name="Moeda 6 5 2 7" xfId="25869" xr:uid="{00000000-0005-0000-0000-00001D190000}"/>
    <cellStyle name="Moeda 6 5 3" xfId="2205" xr:uid="{00000000-0005-0000-0000-00001E190000}"/>
    <cellStyle name="Moeda 6 5 3 2" xfId="4869" xr:uid="{00000000-0005-0000-0000-00001F190000}"/>
    <cellStyle name="Moeda 6 5 3 2 2" xfId="18213" xr:uid="{00000000-0005-0000-0000-000020190000}"/>
    <cellStyle name="Moeda 6 5 3 3" xfId="7533" xr:uid="{00000000-0005-0000-0000-000021190000}"/>
    <cellStyle name="Moeda 6 5 3 3 2" xfId="20877" xr:uid="{00000000-0005-0000-0000-000022190000}"/>
    <cellStyle name="Moeda 6 5 3 4" xfId="10197" xr:uid="{00000000-0005-0000-0000-000023190000}"/>
    <cellStyle name="Moeda 6 5 3 4 2" xfId="23541" xr:uid="{00000000-0005-0000-0000-000024190000}"/>
    <cellStyle name="Moeda 6 5 3 5" xfId="15549" xr:uid="{00000000-0005-0000-0000-000025190000}"/>
    <cellStyle name="Moeda 6 5 3 6" xfId="12861" xr:uid="{00000000-0005-0000-0000-000026190000}"/>
    <cellStyle name="Moeda 6 5 4" xfId="3285" xr:uid="{00000000-0005-0000-0000-000027190000}"/>
    <cellStyle name="Moeda 6 5 4 2" xfId="16629" xr:uid="{00000000-0005-0000-0000-000028190000}"/>
    <cellStyle name="Moeda 6 5 5" xfId="5949" xr:uid="{00000000-0005-0000-0000-000029190000}"/>
    <cellStyle name="Moeda 6 5 5 2" xfId="19293" xr:uid="{00000000-0005-0000-0000-00002A190000}"/>
    <cellStyle name="Moeda 6 5 6" xfId="8613" xr:uid="{00000000-0005-0000-0000-00002B190000}"/>
    <cellStyle name="Moeda 6 5 6 2" xfId="21957" xr:uid="{00000000-0005-0000-0000-00002C190000}"/>
    <cellStyle name="Moeda 6 5 7" xfId="13965" xr:uid="{00000000-0005-0000-0000-00002D190000}"/>
    <cellStyle name="Moeda 6 5 8" xfId="11277" xr:uid="{00000000-0005-0000-0000-00002E190000}"/>
    <cellStyle name="Moeda 6 5 9" xfId="24501" xr:uid="{00000000-0005-0000-0000-00002F190000}"/>
    <cellStyle name="Moeda 6 6" xfId="885" xr:uid="{00000000-0005-0000-0000-000030190000}"/>
    <cellStyle name="Moeda 6 6 2" xfId="3549" xr:uid="{00000000-0005-0000-0000-000031190000}"/>
    <cellStyle name="Moeda 6 6 2 2" xfId="16893" xr:uid="{00000000-0005-0000-0000-000032190000}"/>
    <cellStyle name="Moeda 6 6 2 3" xfId="26517" xr:uid="{00000000-0005-0000-0000-000033190000}"/>
    <cellStyle name="Moeda 6 6 3" xfId="6213" xr:uid="{00000000-0005-0000-0000-000034190000}"/>
    <cellStyle name="Moeda 6 6 3 2" xfId="19557" xr:uid="{00000000-0005-0000-0000-000035190000}"/>
    <cellStyle name="Moeda 6 6 4" xfId="8877" xr:uid="{00000000-0005-0000-0000-000036190000}"/>
    <cellStyle name="Moeda 6 6 4 2" xfId="22221" xr:uid="{00000000-0005-0000-0000-000037190000}"/>
    <cellStyle name="Moeda 6 6 5" xfId="14229" xr:uid="{00000000-0005-0000-0000-000038190000}"/>
    <cellStyle name="Moeda 6 6 6" xfId="11541" xr:uid="{00000000-0005-0000-0000-000039190000}"/>
    <cellStyle name="Moeda 6 6 7" xfId="25149" xr:uid="{00000000-0005-0000-0000-00003A190000}"/>
    <cellStyle name="Moeda 6 7" xfId="1677" xr:uid="{00000000-0005-0000-0000-00003B190000}"/>
    <cellStyle name="Moeda 6 7 2" xfId="4341" xr:uid="{00000000-0005-0000-0000-00003C190000}"/>
    <cellStyle name="Moeda 6 7 2 2" xfId="17685" xr:uid="{00000000-0005-0000-0000-00003D190000}"/>
    <cellStyle name="Moeda 6 7 3" xfId="7005" xr:uid="{00000000-0005-0000-0000-00003E190000}"/>
    <cellStyle name="Moeda 6 7 3 2" xfId="20349" xr:uid="{00000000-0005-0000-0000-00003F190000}"/>
    <cellStyle name="Moeda 6 7 4" xfId="9669" xr:uid="{00000000-0005-0000-0000-000040190000}"/>
    <cellStyle name="Moeda 6 7 4 2" xfId="23013" xr:uid="{00000000-0005-0000-0000-000041190000}"/>
    <cellStyle name="Moeda 6 7 5" xfId="15021" xr:uid="{00000000-0005-0000-0000-000042190000}"/>
    <cellStyle name="Moeda 6 7 6" xfId="12333" xr:uid="{00000000-0005-0000-0000-000043190000}"/>
    <cellStyle name="Moeda 6 7 7" xfId="25509" xr:uid="{00000000-0005-0000-0000-000044190000}"/>
    <cellStyle name="Moeda 6 8" xfId="2493" xr:uid="{00000000-0005-0000-0000-000045190000}"/>
    <cellStyle name="Moeda 6 8 2" xfId="5157" xr:uid="{00000000-0005-0000-0000-000046190000}"/>
    <cellStyle name="Moeda 6 8 2 2" xfId="18501" xr:uid="{00000000-0005-0000-0000-000047190000}"/>
    <cellStyle name="Moeda 6 8 3" xfId="7821" xr:uid="{00000000-0005-0000-0000-000048190000}"/>
    <cellStyle name="Moeda 6 8 3 2" xfId="21165" xr:uid="{00000000-0005-0000-0000-000049190000}"/>
    <cellStyle name="Moeda 6 8 4" xfId="10485" xr:uid="{00000000-0005-0000-0000-00004A190000}"/>
    <cellStyle name="Moeda 6 8 4 2" xfId="23829" xr:uid="{00000000-0005-0000-0000-00004B190000}"/>
    <cellStyle name="Moeda 6 8 5" xfId="15837" xr:uid="{00000000-0005-0000-0000-00004C190000}"/>
    <cellStyle name="Moeda 6 8 6" xfId="13149" xr:uid="{00000000-0005-0000-0000-00004D190000}"/>
    <cellStyle name="Moeda 6 9" xfId="2757" xr:uid="{00000000-0005-0000-0000-00004E190000}"/>
    <cellStyle name="Moeda 6 9 2" xfId="16101" xr:uid="{00000000-0005-0000-0000-00004F190000}"/>
    <cellStyle name="Moeda 7" xfId="213" xr:uid="{00000000-0005-0000-0000-000050190000}"/>
    <cellStyle name="Moeda 7 10" xfId="13557" xr:uid="{00000000-0005-0000-0000-000051190000}"/>
    <cellStyle name="Moeda 7 11" xfId="10869" xr:uid="{00000000-0005-0000-0000-000052190000}"/>
    <cellStyle name="Moeda 7 12" xfId="24261" xr:uid="{00000000-0005-0000-0000-000053190000}"/>
    <cellStyle name="Moeda 7 2" xfId="477" xr:uid="{00000000-0005-0000-0000-000054190000}"/>
    <cellStyle name="Moeda 7 2 2" xfId="1269" xr:uid="{00000000-0005-0000-0000-000055190000}"/>
    <cellStyle name="Moeda 7 2 2 2" xfId="3933" xr:uid="{00000000-0005-0000-0000-000056190000}"/>
    <cellStyle name="Moeda 7 2 2 2 2" xfId="17277" xr:uid="{00000000-0005-0000-0000-000057190000}"/>
    <cellStyle name="Moeda 7 2 2 3" xfId="6597" xr:uid="{00000000-0005-0000-0000-000058190000}"/>
    <cellStyle name="Moeda 7 2 2 3 2" xfId="19941" xr:uid="{00000000-0005-0000-0000-000059190000}"/>
    <cellStyle name="Moeda 7 2 2 4" xfId="9261" xr:uid="{00000000-0005-0000-0000-00005A190000}"/>
    <cellStyle name="Moeda 7 2 2 4 2" xfId="22605" xr:uid="{00000000-0005-0000-0000-00005B190000}"/>
    <cellStyle name="Moeda 7 2 2 5" xfId="14613" xr:uid="{00000000-0005-0000-0000-00005C190000}"/>
    <cellStyle name="Moeda 7 2 2 6" xfId="11925" xr:uid="{00000000-0005-0000-0000-00005D190000}"/>
    <cellStyle name="Moeda 7 2 2 7" xfId="26325" xr:uid="{00000000-0005-0000-0000-00005E190000}"/>
    <cellStyle name="Moeda 7 2 3" xfId="2061" xr:uid="{00000000-0005-0000-0000-00005F190000}"/>
    <cellStyle name="Moeda 7 2 3 2" xfId="4725" xr:uid="{00000000-0005-0000-0000-000060190000}"/>
    <cellStyle name="Moeda 7 2 3 2 2" xfId="18069" xr:uid="{00000000-0005-0000-0000-000061190000}"/>
    <cellStyle name="Moeda 7 2 3 3" xfId="7389" xr:uid="{00000000-0005-0000-0000-000062190000}"/>
    <cellStyle name="Moeda 7 2 3 3 2" xfId="20733" xr:uid="{00000000-0005-0000-0000-000063190000}"/>
    <cellStyle name="Moeda 7 2 3 4" xfId="10053" xr:uid="{00000000-0005-0000-0000-000064190000}"/>
    <cellStyle name="Moeda 7 2 3 4 2" xfId="23397" xr:uid="{00000000-0005-0000-0000-000065190000}"/>
    <cellStyle name="Moeda 7 2 3 5" xfId="15405" xr:uid="{00000000-0005-0000-0000-000066190000}"/>
    <cellStyle name="Moeda 7 2 3 6" xfId="12717" xr:uid="{00000000-0005-0000-0000-000067190000}"/>
    <cellStyle name="Moeda 7 2 4" xfId="3141" xr:uid="{00000000-0005-0000-0000-000068190000}"/>
    <cellStyle name="Moeda 7 2 4 2" xfId="16485" xr:uid="{00000000-0005-0000-0000-000069190000}"/>
    <cellStyle name="Moeda 7 2 5" xfId="5805" xr:uid="{00000000-0005-0000-0000-00006A190000}"/>
    <cellStyle name="Moeda 7 2 5 2" xfId="19149" xr:uid="{00000000-0005-0000-0000-00006B190000}"/>
    <cellStyle name="Moeda 7 2 6" xfId="8469" xr:uid="{00000000-0005-0000-0000-00006C190000}"/>
    <cellStyle name="Moeda 7 2 6 2" xfId="21813" xr:uid="{00000000-0005-0000-0000-00006D190000}"/>
    <cellStyle name="Moeda 7 2 7" xfId="13821" xr:uid="{00000000-0005-0000-0000-00006E190000}"/>
    <cellStyle name="Moeda 7 2 8" xfId="11133" xr:uid="{00000000-0005-0000-0000-00006F190000}"/>
    <cellStyle name="Moeda 7 2 9" xfId="24957" xr:uid="{00000000-0005-0000-0000-000070190000}"/>
    <cellStyle name="Moeda 7 3" xfId="645" xr:uid="{00000000-0005-0000-0000-000071190000}"/>
    <cellStyle name="Moeda 7 3 2" xfId="1437" xr:uid="{00000000-0005-0000-0000-000072190000}"/>
    <cellStyle name="Moeda 7 3 2 2" xfId="4101" xr:uid="{00000000-0005-0000-0000-000073190000}"/>
    <cellStyle name="Moeda 7 3 2 2 2" xfId="17445" xr:uid="{00000000-0005-0000-0000-000074190000}"/>
    <cellStyle name="Moeda 7 3 2 3" xfId="6765" xr:uid="{00000000-0005-0000-0000-000075190000}"/>
    <cellStyle name="Moeda 7 3 2 3 2" xfId="20109" xr:uid="{00000000-0005-0000-0000-000076190000}"/>
    <cellStyle name="Moeda 7 3 2 4" xfId="9429" xr:uid="{00000000-0005-0000-0000-000077190000}"/>
    <cellStyle name="Moeda 7 3 2 4 2" xfId="22773" xr:uid="{00000000-0005-0000-0000-000078190000}"/>
    <cellStyle name="Moeda 7 3 2 5" xfId="14781" xr:uid="{00000000-0005-0000-0000-000079190000}"/>
    <cellStyle name="Moeda 7 3 2 6" xfId="12093" xr:uid="{00000000-0005-0000-0000-00007A190000}"/>
    <cellStyle name="Moeda 7 3 2 7" xfId="25989" xr:uid="{00000000-0005-0000-0000-00007B190000}"/>
    <cellStyle name="Moeda 7 3 3" xfId="2229" xr:uid="{00000000-0005-0000-0000-00007C190000}"/>
    <cellStyle name="Moeda 7 3 3 2" xfId="4893" xr:uid="{00000000-0005-0000-0000-00007D190000}"/>
    <cellStyle name="Moeda 7 3 3 2 2" xfId="18237" xr:uid="{00000000-0005-0000-0000-00007E190000}"/>
    <cellStyle name="Moeda 7 3 3 3" xfId="7557" xr:uid="{00000000-0005-0000-0000-00007F190000}"/>
    <cellStyle name="Moeda 7 3 3 3 2" xfId="20901" xr:uid="{00000000-0005-0000-0000-000080190000}"/>
    <cellStyle name="Moeda 7 3 3 4" xfId="10221" xr:uid="{00000000-0005-0000-0000-000081190000}"/>
    <cellStyle name="Moeda 7 3 3 4 2" xfId="23565" xr:uid="{00000000-0005-0000-0000-000082190000}"/>
    <cellStyle name="Moeda 7 3 3 5" xfId="15573" xr:uid="{00000000-0005-0000-0000-000083190000}"/>
    <cellStyle name="Moeda 7 3 3 6" xfId="12885" xr:uid="{00000000-0005-0000-0000-000084190000}"/>
    <cellStyle name="Moeda 7 3 4" xfId="3309" xr:uid="{00000000-0005-0000-0000-000085190000}"/>
    <cellStyle name="Moeda 7 3 4 2" xfId="16653" xr:uid="{00000000-0005-0000-0000-000086190000}"/>
    <cellStyle name="Moeda 7 3 5" xfId="5973" xr:uid="{00000000-0005-0000-0000-000087190000}"/>
    <cellStyle name="Moeda 7 3 5 2" xfId="19317" xr:uid="{00000000-0005-0000-0000-000088190000}"/>
    <cellStyle name="Moeda 7 3 6" xfId="8637" xr:uid="{00000000-0005-0000-0000-000089190000}"/>
    <cellStyle name="Moeda 7 3 6 2" xfId="21981" xr:uid="{00000000-0005-0000-0000-00008A190000}"/>
    <cellStyle name="Moeda 7 3 7" xfId="13989" xr:uid="{00000000-0005-0000-0000-00008B190000}"/>
    <cellStyle name="Moeda 7 3 8" xfId="11301" xr:uid="{00000000-0005-0000-0000-00008C190000}"/>
    <cellStyle name="Moeda 7 3 9" xfId="24621" xr:uid="{00000000-0005-0000-0000-00008D190000}"/>
    <cellStyle name="Moeda 7 4" xfId="1005" xr:uid="{00000000-0005-0000-0000-00008E190000}"/>
    <cellStyle name="Moeda 7 4 2" xfId="3669" xr:uid="{00000000-0005-0000-0000-00008F190000}"/>
    <cellStyle name="Moeda 7 4 2 2" xfId="17013" xr:uid="{00000000-0005-0000-0000-000090190000}"/>
    <cellStyle name="Moeda 7 4 2 3" xfId="26637" xr:uid="{00000000-0005-0000-0000-000091190000}"/>
    <cellStyle name="Moeda 7 4 3" xfId="6333" xr:uid="{00000000-0005-0000-0000-000092190000}"/>
    <cellStyle name="Moeda 7 4 3 2" xfId="19677" xr:uid="{00000000-0005-0000-0000-000093190000}"/>
    <cellStyle name="Moeda 7 4 4" xfId="8997" xr:uid="{00000000-0005-0000-0000-000094190000}"/>
    <cellStyle name="Moeda 7 4 4 2" xfId="22341" xr:uid="{00000000-0005-0000-0000-000095190000}"/>
    <cellStyle name="Moeda 7 4 5" xfId="14349" xr:uid="{00000000-0005-0000-0000-000096190000}"/>
    <cellStyle name="Moeda 7 4 6" xfId="11661" xr:uid="{00000000-0005-0000-0000-000097190000}"/>
    <cellStyle name="Moeda 7 4 7" xfId="25269" xr:uid="{00000000-0005-0000-0000-000098190000}"/>
    <cellStyle name="Moeda 7 5" xfId="1797" xr:uid="{00000000-0005-0000-0000-000099190000}"/>
    <cellStyle name="Moeda 7 5 2" xfId="4461" xr:uid="{00000000-0005-0000-0000-00009A190000}"/>
    <cellStyle name="Moeda 7 5 2 2" xfId="17805" xr:uid="{00000000-0005-0000-0000-00009B190000}"/>
    <cellStyle name="Moeda 7 5 3" xfId="7125" xr:uid="{00000000-0005-0000-0000-00009C190000}"/>
    <cellStyle name="Moeda 7 5 3 2" xfId="20469" xr:uid="{00000000-0005-0000-0000-00009D190000}"/>
    <cellStyle name="Moeda 7 5 4" xfId="9789" xr:uid="{00000000-0005-0000-0000-00009E190000}"/>
    <cellStyle name="Moeda 7 5 4 2" xfId="23133" xr:uid="{00000000-0005-0000-0000-00009F190000}"/>
    <cellStyle name="Moeda 7 5 5" xfId="15141" xr:uid="{00000000-0005-0000-0000-0000A0190000}"/>
    <cellStyle name="Moeda 7 5 6" xfId="12453" xr:uid="{00000000-0005-0000-0000-0000A1190000}"/>
    <cellStyle name="Moeda 7 5 7" xfId="25629" xr:uid="{00000000-0005-0000-0000-0000A2190000}"/>
    <cellStyle name="Moeda 7 6" xfId="2613" xr:uid="{00000000-0005-0000-0000-0000A3190000}"/>
    <cellStyle name="Moeda 7 6 2" xfId="5277" xr:uid="{00000000-0005-0000-0000-0000A4190000}"/>
    <cellStyle name="Moeda 7 6 2 2" xfId="18621" xr:uid="{00000000-0005-0000-0000-0000A5190000}"/>
    <cellStyle name="Moeda 7 6 3" xfId="7941" xr:uid="{00000000-0005-0000-0000-0000A6190000}"/>
    <cellStyle name="Moeda 7 6 3 2" xfId="21285" xr:uid="{00000000-0005-0000-0000-0000A7190000}"/>
    <cellStyle name="Moeda 7 6 4" xfId="10605" xr:uid="{00000000-0005-0000-0000-0000A8190000}"/>
    <cellStyle name="Moeda 7 6 4 2" xfId="23949" xr:uid="{00000000-0005-0000-0000-0000A9190000}"/>
    <cellStyle name="Moeda 7 6 5" xfId="15957" xr:uid="{00000000-0005-0000-0000-0000AA190000}"/>
    <cellStyle name="Moeda 7 6 6" xfId="13269" xr:uid="{00000000-0005-0000-0000-0000AB190000}"/>
    <cellStyle name="Moeda 7 7" xfId="2877" xr:uid="{00000000-0005-0000-0000-0000AC190000}"/>
    <cellStyle name="Moeda 7 7 2" xfId="16221" xr:uid="{00000000-0005-0000-0000-0000AD190000}"/>
    <cellStyle name="Moeda 7 8" xfId="5541" xr:uid="{00000000-0005-0000-0000-0000AE190000}"/>
    <cellStyle name="Moeda 7 8 2" xfId="18885" xr:uid="{00000000-0005-0000-0000-0000AF190000}"/>
    <cellStyle name="Moeda 7 9" xfId="8205" xr:uid="{00000000-0005-0000-0000-0000B0190000}"/>
    <cellStyle name="Moeda 7 9 2" xfId="21549" xr:uid="{00000000-0005-0000-0000-0000B1190000}"/>
    <cellStyle name="Moeda 8" xfId="141" xr:uid="{00000000-0005-0000-0000-0000B2190000}"/>
    <cellStyle name="Moeda 8 10" xfId="10797" xr:uid="{00000000-0005-0000-0000-0000B3190000}"/>
    <cellStyle name="Moeda 8 11" xfId="24189" xr:uid="{00000000-0005-0000-0000-0000B4190000}"/>
    <cellStyle name="Moeda 8 2" xfId="405" xr:uid="{00000000-0005-0000-0000-0000B5190000}"/>
    <cellStyle name="Moeda 8 2 2" xfId="1197" xr:uid="{00000000-0005-0000-0000-0000B6190000}"/>
    <cellStyle name="Moeda 8 2 2 2" xfId="3861" xr:uid="{00000000-0005-0000-0000-0000B7190000}"/>
    <cellStyle name="Moeda 8 2 2 2 2" xfId="17205" xr:uid="{00000000-0005-0000-0000-0000B8190000}"/>
    <cellStyle name="Moeda 8 2 2 3" xfId="6525" xr:uid="{00000000-0005-0000-0000-0000B9190000}"/>
    <cellStyle name="Moeda 8 2 2 3 2" xfId="19869" xr:uid="{00000000-0005-0000-0000-0000BA190000}"/>
    <cellStyle name="Moeda 8 2 2 4" xfId="9189" xr:uid="{00000000-0005-0000-0000-0000BB190000}"/>
    <cellStyle name="Moeda 8 2 2 4 2" xfId="22533" xr:uid="{00000000-0005-0000-0000-0000BC190000}"/>
    <cellStyle name="Moeda 8 2 2 5" xfId="14541" xr:uid="{00000000-0005-0000-0000-0000BD190000}"/>
    <cellStyle name="Moeda 8 2 2 6" xfId="11853" xr:uid="{00000000-0005-0000-0000-0000BE190000}"/>
    <cellStyle name="Moeda 8 2 2 7" xfId="26253" xr:uid="{00000000-0005-0000-0000-0000BF190000}"/>
    <cellStyle name="Moeda 8 2 3" xfId="1989" xr:uid="{00000000-0005-0000-0000-0000C0190000}"/>
    <cellStyle name="Moeda 8 2 3 2" xfId="4653" xr:uid="{00000000-0005-0000-0000-0000C1190000}"/>
    <cellStyle name="Moeda 8 2 3 2 2" xfId="17997" xr:uid="{00000000-0005-0000-0000-0000C2190000}"/>
    <cellStyle name="Moeda 8 2 3 3" xfId="7317" xr:uid="{00000000-0005-0000-0000-0000C3190000}"/>
    <cellStyle name="Moeda 8 2 3 3 2" xfId="20661" xr:uid="{00000000-0005-0000-0000-0000C4190000}"/>
    <cellStyle name="Moeda 8 2 3 4" xfId="9981" xr:uid="{00000000-0005-0000-0000-0000C5190000}"/>
    <cellStyle name="Moeda 8 2 3 4 2" xfId="23325" xr:uid="{00000000-0005-0000-0000-0000C6190000}"/>
    <cellStyle name="Moeda 8 2 3 5" xfId="15333" xr:uid="{00000000-0005-0000-0000-0000C7190000}"/>
    <cellStyle name="Moeda 8 2 3 6" xfId="12645" xr:uid="{00000000-0005-0000-0000-0000C8190000}"/>
    <cellStyle name="Moeda 8 2 4" xfId="3069" xr:uid="{00000000-0005-0000-0000-0000C9190000}"/>
    <cellStyle name="Moeda 8 2 4 2" xfId="16413" xr:uid="{00000000-0005-0000-0000-0000CA190000}"/>
    <cellStyle name="Moeda 8 2 5" xfId="5733" xr:uid="{00000000-0005-0000-0000-0000CB190000}"/>
    <cellStyle name="Moeda 8 2 5 2" xfId="19077" xr:uid="{00000000-0005-0000-0000-0000CC190000}"/>
    <cellStyle name="Moeda 8 2 6" xfId="8397" xr:uid="{00000000-0005-0000-0000-0000CD190000}"/>
    <cellStyle name="Moeda 8 2 6 2" xfId="21741" xr:uid="{00000000-0005-0000-0000-0000CE190000}"/>
    <cellStyle name="Moeda 8 2 7" xfId="13749" xr:uid="{00000000-0005-0000-0000-0000CF190000}"/>
    <cellStyle name="Moeda 8 2 8" xfId="11061" xr:uid="{00000000-0005-0000-0000-0000D0190000}"/>
    <cellStyle name="Moeda 8 2 9" xfId="24885" xr:uid="{00000000-0005-0000-0000-0000D1190000}"/>
    <cellStyle name="Moeda 8 3" xfId="933" xr:uid="{00000000-0005-0000-0000-0000D2190000}"/>
    <cellStyle name="Moeda 8 3 2" xfId="3597" xr:uid="{00000000-0005-0000-0000-0000D3190000}"/>
    <cellStyle name="Moeda 8 3 2 2" xfId="16941" xr:uid="{00000000-0005-0000-0000-0000D4190000}"/>
    <cellStyle name="Moeda 8 3 2 3" xfId="25917" xr:uid="{00000000-0005-0000-0000-0000D5190000}"/>
    <cellStyle name="Moeda 8 3 3" xfId="6261" xr:uid="{00000000-0005-0000-0000-0000D6190000}"/>
    <cellStyle name="Moeda 8 3 3 2" xfId="19605" xr:uid="{00000000-0005-0000-0000-0000D7190000}"/>
    <cellStyle name="Moeda 8 3 4" xfId="8925" xr:uid="{00000000-0005-0000-0000-0000D8190000}"/>
    <cellStyle name="Moeda 8 3 4 2" xfId="22269" xr:uid="{00000000-0005-0000-0000-0000D9190000}"/>
    <cellStyle name="Moeda 8 3 5" xfId="14277" xr:uid="{00000000-0005-0000-0000-0000DA190000}"/>
    <cellStyle name="Moeda 8 3 6" xfId="11589" xr:uid="{00000000-0005-0000-0000-0000DB190000}"/>
    <cellStyle name="Moeda 8 3 7" xfId="24549" xr:uid="{00000000-0005-0000-0000-0000DC190000}"/>
    <cellStyle name="Moeda 8 4" xfId="1725" xr:uid="{00000000-0005-0000-0000-0000DD190000}"/>
    <cellStyle name="Moeda 8 4 2" xfId="4389" xr:uid="{00000000-0005-0000-0000-0000DE190000}"/>
    <cellStyle name="Moeda 8 4 2 2" xfId="17733" xr:uid="{00000000-0005-0000-0000-0000DF190000}"/>
    <cellStyle name="Moeda 8 4 2 3" xfId="26565" xr:uid="{00000000-0005-0000-0000-0000E0190000}"/>
    <cellStyle name="Moeda 8 4 3" xfId="7053" xr:uid="{00000000-0005-0000-0000-0000E1190000}"/>
    <cellStyle name="Moeda 8 4 3 2" xfId="20397" xr:uid="{00000000-0005-0000-0000-0000E2190000}"/>
    <cellStyle name="Moeda 8 4 4" xfId="9717" xr:uid="{00000000-0005-0000-0000-0000E3190000}"/>
    <cellStyle name="Moeda 8 4 4 2" xfId="23061" xr:uid="{00000000-0005-0000-0000-0000E4190000}"/>
    <cellStyle name="Moeda 8 4 5" xfId="15069" xr:uid="{00000000-0005-0000-0000-0000E5190000}"/>
    <cellStyle name="Moeda 8 4 6" xfId="12381" xr:uid="{00000000-0005-0000-0000-0000E6190000}"/>
    <cellStyle name="Moeda 8 4 7" xfId="25197" xr:uid="{00000000-0005-0000-0000-0000E7190000}"/>
    <cellStyle name="Moeda 8 5" xfId="2541" xr:uid="{00000000-0005-0000-0000-0000E8190000}"/>
    <cellStyle name="Moeda 8 5 2" xfId="5205" xr:uid="{00000000-0005-0000-0000-0000E9190000}"/>
    <cellStyle name="Moeda 8 5 2 2" xfId="18549" xr:uid="{00000000-0005-0000-0000-0000EA190000}"/>
    <cellStyle name="Moeda 8 5 3" xfId="7869" xr:uid="{00000000-0005-0000-0000-0000EB190000}"/>
    <cellStyle name="Moeda 8 5 3 2" xfId="21213" xr:uid="{00000000-0005-0000-0000-0000EC190000}"/>
    <cellStyle name="Moeda 8 5 4" xfId="10533" xr:uid="{00000000-0005-0000-0000-0000ED190000}"/>
    <cellStyle name="Moeda 8 5 4 2" xfId="23877" xr:uid="{00000000-0005-0000-0000-0000EE190000}"/>
    <cellStyle name="Moeda 8 5 5" xfId="15885" xr:uid="{00000000-0005-0000-0000-0000EF190000}"/>
    <cellStyle name="Moeda 8 5 6" xfId="13197" xr:uid="{00000000-0005-0000-0000-0000F0190000}"/>
    <cellStyle name="Moeda 8 5 7" xfId="25557" xr:uid="{00000000-0005-0000-0000-0000F1190000}"/>
    <cellStyle name="Moeda 8 6" xfId="2805" xr:uid="{00000000-0005-0000-0000-0000F2190000}"/>
    <cellStyle name="Moeda 8 6 2" xfId="16149" xr:uid="{00000000-0005-0000-0000-0000F3190000}"/>
    <cellStyle name="Moeda 8 7" xfId="5469" xr:uid="{00000000-0005-0000-0000-0000F4190000}"/>
    <cellStyle name="Moeda 8 7 2" xfId="18813" xr:uid="{00000000-0005-0000-0000-0000F5190000}"/>
    <cellStyle name="Moeda 8 8" xfId="8133" xr:uid="{00000000-0005-0000-0000-0000F6190000}"/>
    <cellStyle name="Moeda 8 8 2" xfId="21477" xr:uid="{00000000-0005-0000-0000-0000F7190000}"/>
    <cellStyle name="Moeda 8 9" xfId="13485" xr:uid="{00000000-0005-0000-0000-0000F8190000}"/>
    <cellStyle name="Moeda 9" xfId="309" xr:uid="{00000000-0005-0000-0000-0000F9190000}"/>
    <cellStyle name="Moeda 9 10" xfId="24357" xr:uid="{00000000-0005-0000-0000-0000FA190000}"/>
    <cellStyle name="Moeda 9 2" xfId="1101" xr:uid="{00000000-0005-0000-0000-0000FB190000}"/>
    <cellStyle name="Moeda 9 2 2" xfId="3765" xr:uid="{00000000-0005-0000-0000-0000FC190000}"/>
    <cellStyle name="Moeda 9 2 2 2" xfId="17109" xr:uid="{00000000-0005-0000-0000-0000FD190000}"/>
    <cellStyle name="Moeda 9 2 2 3" xfId="26421" xr:uid="{00000000-0005-0000-0000-0000FE190000}"/>
    <cellStyle name="Moeda 9 2 3" xfId="6429" xr:uid="{00000000-0005-0000-0000-0000FF190000}"/>
    <cellStyle name="Moeda 9 2 3 2" xfId="19773" xr:uid="{00000000-0005-0000-0000-0000001A0000}"/>
    <cellStyle name="Moeda 9 2 4" xfId="9093" xr:uid="{00000000-0005-0000-0000-0000011A0000}"/>
    <cellStyle name="Moeda 9 2 4 2" xfId="22437" xr:uid="{00000000-0005-0000-0000-0000021A0000}"/>
    <cellStyle name="Moeda 9 2 5" xfId="14445" xr:uid="{00000000-0005-0000-0000-0000031A0000}"/>
    <cellStyle name="Moeda 9 2 6" xfId="11757" xr:uid="{00000000-0005-0000-0000-0000041A0000}"/>
    <cellStyle name="Moeda 9 2 7" xfId="25053" xr:uid="{00000000-0005-0000-0000-0000051A0000}"/>
    <cellStyle name="Moeda 9 3" xfId="1893" xr:uid="{00000000-0005-0000-0000-0000061A0000}"/>
    <cellStyle name="Moeda 9 3 2" xfId="4557" xr:uid="{00000000-0005-0000-0000-0000071A0000}"/>
    <cellStyle name="Moeda 9 3 2 2" xfId="17901" xr:uid="{00000000-0005-0000-0000-0000081A0000}"/>
    <cellStyle name="Moeda 9 3 2 3" xfId="26085" xr:uid="{00000000-0005-0000-0000-0000091A0000}"/>
    <cellStyle name="Moeda 9 3 3" xfId="7221" xr:uid="{00000000-0005-0000-0000-00000A1A0000}"/>
    <cellStyle name="Moeda 9 3 3 2" xfId="20565" xr:uid="{00000000-0005-0000-0000-00000B1A0000}"/>
    <cellStyle name="Moeda 9 3 4" xfId="9885" xr:uid="{00000000-0005-0000-0000-00000C1A0000}"/>
    <cellStyle name="Moeda 9 3 4 2" xfId="23229" xr:uid="{00000000-0005-0000-0000-00000D1A0000}"/>
    <cellStyle name="Moeda 9 3 5" xfId="15237" xr:uid="{00000000-0005-0000-0000-00000E1A0000}"/>
    <cellStyle name="Moeda 9 3 6" xfId="12549" xr:uid="{00000000-0005-0000-0000-00000F1A0000}"/>
    <cellStyle name="Moeda 9 3 7" xfId="24717" xr:uid="{00000000-0005-0000-0000-0000101A0000}"/>
    <cellStyle name="Moeda 9 4" xfId="2479" xr:uid="{00000000-0005-0000-0000-0000111A0000}"/>
    <cellStyle name="Moeda 9 4 2" xfId="5143" xr:uid="{00000000-0005-0000-0000-0000121A0000}"/>
    <cellStyle name="Moeda 9 4 2 2" xfId="18487" xr:uid="{00000000-0005-0000-0000-0000131A0000}"/>
    <cellStyle name="Moeda 9 4 2 3" xfId="26733" xr:uid="{00000000-0005-0000-0000-0000141A0000}"/>
    <cellStyle name="Moeda 9 4 3" xfId="7807" xr:uid="{00000000-0005-0000-0000-0000151A0000}"/>
    <cellStyle name="Moeda 9 4 3 2" xfId="21151" xr:uid="{00000000-0005-0000-0000-0000161A0000}"/>
    <cellStyle name="Moeda 9 4 4" xfId="10471" xr:uid="{00000000-0005-0000-0000-0000171A0000}"/>
    <cellStyle name="Moeda 9 4 4 2" xfId="23815" xr:uid="{00000000-0005-0000-0000-0000181A0000}"/>
    <cellStyle name="Moeda 9 4 5" xfId="15823" xr:uid="{00000000-0005-0000-0000-0000191A0000}"/>
    <cellStyle name="Moeda 9 4 6" xfId="13135" xr:uid="{00000000-0005-0000-0000-00001A1A0000}"/>
    <cellStyle name="Moeda 9 4 7" xfId="25365" xr:uid="{00000000-0005-0000-0000-00001B1A0000}"/>
    <cellStyle name="Moeda 9 5" xfId="2973" xr:uid="{00000000-0005-0000-0000-00001C1A0000}"/>
    <cellStyle name="Moeda 9 5 2" xfId="16317" xr:uid="{00000000-0005-0000-0000-00001D1A0000}"/>
    <cellStyle name="Moeda 9 5 3" xfId="25725" xr:uid="{00000000-0005-0000-0000-00001E1A0000}"/>
    <cellStyle name="Moeda 9 6" xfId="5637" xr:uid="{00000000-0005-0000-0000-00001F1A0000}"/>
    <cellStyle name="Moeda 9 6 2" xfId="18981" xr:uid="{00000000-0005-0000-0000-0000201A0000}"/>
    <cellStyle name="Moeda 9 7" xfId="8301" xr:uid="{00000000-0005-0000-0000-0000211A0000}"/>
    <cellStyle name="Moeda 9 7 2" xfId="21645" xr:uid="{00000000-0005-0000-0000-0000221A0000}"/>
    <cellStyle name="Moeda 9 8" xfId="13653" xr:uid="{00000000-0005-0000-0000-0000231A0000}"/>
    <cellStyle name="Moeda 9 9" xfId="10965" xr:uid="{00000000-0005-0000-0000-0000241A0000}"/>
    <cellStyle name="Normal" xfId="0" builtinId="0"/>
    <cellStyle name="Normal 10" xfId="26785" xr:uid="{91741F83-6FE5-4177-9B5B-CE8A1757294F}"/>
    <cellStyle name="Normal 2" xfId="3" xr:uid="{00000000-0005-0000-0000-0000261A0000}"/>
    <cellStyle name="Normal 2 2" xfId="7" xr:uid="{00000000-0005-0000-0000-0000271A0000}"/>
    <cellStyle name="Normal 2 3" xfId="12" xr:uid="{00000000-0005-0000-0000-0000281A0000}"/>
    <cellStyle name="Normal 2 3 2" xfId="40" xr:uid="{00000000-0005-0000-0000-0000291A0000}"/>
    <cellStyle name="Normal 2 4" xfId="26783" xr:uid="{00000000-0005-0000-0000-00002A1A0000}"/>
    <cellStyle name="Normal 243" xfId="31" xr:uid="{00000000-0005-0000-0000-00002B1A0000}"/>
    <cellStyle name="Normal 3" xfId="6" xr:uid="{00000000-0005-0000-0000-00002C1A0000}"/>
    <cellStyle name="Normal 4" xfId="9" xr:uid="{00000000-0005-0000-0000-00002D1A0000}"/>
    <cellStyle name="Normal 4 2" xfId="13" xr:uid="{00000000-0005-0000-0000-00002E1A0000}"/>
    <cellStyle name="Normal 4 3" xfId="18" xr:uid="{00000000-0005-0000-0000-00002F1A0000}"/>
    <cellStyle name="Normal 4 4" xfId="43" xr:uid="{00000000-0005-0000-0000-0000301A0000}"/>
    <cellStyle name="Normal 5" xfId="10" xr:uid="{00000000-0005-0000-0000-0000311A0000}"/>
    <cellStyle name="Normal 6" xfId="11" xr:uid="{00000000-0005-0000-0000-0000321A0000}"/>
    <cellStyle name="Normal 6 2" xfId="42" xr:uid="{00000000-0005-0000-0000-0000331A0000}"/>
    <cellStyle name="Normal 7" xfId="14" xr:uid="{00000000-0005-0000-0000-0000341A0000}"/>
    <cellStyle name="Normal 8" xfId="15" xr:uid="{00000000-0005-0000-0000-0000351A0000}"/>
    <cellStyle name="Normal 8 2" xfId="19" xr:uid="{00000000-0005-0000-0000-0000361A0000}"/>
    <cellStyle name="Normal 9" xfId="26784" xr:uid="{00000000-0005-0000-0000-0000371A0000}"/>
    <cellStyle name="Normal_Plan1" xfId="41" xr:uid="{00000000-0005-0000-0000-0000381A0000}"/>
    <cellStyle name="Porcentagem" xfId="4" builtinId="5"/>
    <cellStyle name="Vírgula" xfId="5" builtinId="3"/>
    <cellStyle name="Vírgula 10" xfId="142" xr:uid="{00000000-0005-0000-0000-00003B1A0000}"/>
    <cellStyle name="Vírgula 10 10" xfId="10798" xr:uid="{00000000-0005-0000-0000-00003C1A0000}"/>
    <cellStyle name="Vírgula 10 11" xfId="24190" xr:uid="{00000000-0005-0000-0000-00003D1A0000}"/>
    <cellStyle name="Vírgula 10 2" xfId="406" xr:uid="{00000000-0005-0000-0000-00003E1A0000}"/>
    <cellStyle name="Vírgula 10 2 2" xfId="1198" xr:uid="{00000000-0005-0000-0000-00003F1A0000}"/>
    <cellStyle name="Vírgula 10 2 2 2" xfId="3862" xr:uid="{00000000-0005-0000-0000-0000401A0000}"/>
    <cellStyle name="Vírgula 10 2 2 2 2" xfId="17206" xr:uid="{00000000-0005-0000-0000-0000411A0000}"/>
    <cellStyle name="Vírgula 10 2 2 3" xfId="6526" xr:uid="{00000000-0005-0000-0000-0000421A0000}"/>
    <cellStyle name="Vírgula 10 2 2 3 2" xfId="19870" xr:uid="{00000000-0005-0000-0000-0000431A0000}"/>
    <cellStyle name="Vírgula 10 2 2 4" xfId="9190" xr:uid="{00000000-0005-0000-0000-0000441A0000}"/>
    <cellStyle name="Vírgula 10 2 2 4 2" xfId="22534" xr:uid="{00000000-0005-0000-0000-0000451A0000}"/>
    <cellStyle name="Vírgula 10 2 2 5" xfId="14542" xr:uid="{00000000-0005-0000-0000-0000461A0000}"/>
    <cellStyle name="Vírgula 10 2 2 6" xfId="11854" xr:uid="{00000000-0005-0000-0000-0000471A0000}"/>
    <cellStyle name="Vírgula 10 2 2 7" xfId="26254" xr:uid="{00000000-0005-0000-0000-0000481A0000}"/>
    <cellStyle name="Vírgula 10 2 3" xfId="1990" xr:uid="{00000000-0005-0000-0000-0000491A0000}"/>
    <cellStyle name="Vírgula 10 2 3 2" xfId="4654" xr:uid="{00000000-0005-0000-0000-00004A1A0000}"/>
    <cellStyle name="Vírgula 10 2 3 2 2" xfId="17998" xr:uid="{00000000-0005-0000-0000-00004B1A0000}"/>
    <cellStyle name="Vírgula 10 2 3 3" xfId="7318" xr:uid="{00000000-0005-0000-0000-00004C1A0000}"/>
    <cellStyle name="Vírgula 10 2 3 3 2" xfId="20662" xr:uid="{00000000-0005-0000-0000-00004D1A0000}"/>
    <cellStyle name="Vírgula 10 2 3 4" xfId="9982" xr:uid="{00000000-0005-0000-0000-00004E1A0000}"/>
    <cellStyle name="Vírgula 10 2 3 4 2" xfId="23326" xr:uid="{00000000-0005-0000-0000-00004F1A0000}"/>
    <cellStyle name="Vírgula 10 2 3 5" xfId="15334" xr:uid="{00000000-0005-0000-0000-0000501A0000}"/>
    <cellStyle name="Vírgula 10 2 3 6" xfId="12646" xr:uid="{00000000-0005-0000-0000-0000511A0000}"/>
    <cellStyle name="Vírgula 10 2 4" xfId="3070" xr:uid="{00000000-0005-0000-0000-0000521A0000}"/>
    <cellStyle name="Vírgula 10 2 4 2" xfId="16414" xr:uid="{00000000-0005-0000-0000-0000531A0000}"/>
    <cellStyle name="Vírgula 10 2 5" xfId="5734" xr:uid="{00000000-0005-0000-0000-0000541A0000}"/>
    <cellStyle name="Vírgula 10 2 5 2" xfId="19078" xr:uid="{00000000-0005-0000-0000-0000551A0000}"/>
    <cellStyle name="Vírgula 10 2 6" xfId="8398" xr:uid="{00000000-0005-0000-0000-0000561A0000}"/>
    <cellStyle name="Vírgula 10 2 6 2" xfId="21742" xr:uid="{00000000-0005-0000-0000-0000571A0000}"/>
    <cellStyle name="Vírgula 10 2 7" xfId="13750" xr:uid="{00000000-0005-0000-0000-0000581A0000}"/>
    <cellStyle name="Vírgula 10 2 8" xfId="11062" xr:uid="{00000000-0005-0000-0000-0000591A0000}"/>
    <cellStyle name="Vírgula 10 2 9" xfId="24886" xr:uid="{00000000-0005-0000-0000-00005A1A0000}"/>
    <cellStyle name="Vírgula 10 3" xfId="934" xr:uid="{00000000-0005-0000-0000-00005B1A0000}"/>
    <cellStyle name="Vírgula 10 3 2" xfId="3598" xr:uid="{00000000-0005-0000-0000-00005C1A0000}"/>
    <cellStyle name="Vírgula 10 3 2 2" xfId="16942" xr:uid="{00000000-0005-0000-0000-00005D1A0000}"/>
    <cellStyle name="Vírgula 10 3 2 3" xfId="25918" xr:uid="{00000000-0005-0000-0000-00005E1A0000}"/>
    <cellStyle name="Vírgula 10 3 3" xfId="6262" xr:uid="{00000000-0005-0000-0000-00005F1A0000}"/>
    <cellStyle name="Vírgula 10 3 3 2" xfId="19606" xr:uid="{00000000-0005-0000-0000-0000601A0000}"/>
    <cellStyle name="Vírgula 10 3 4" xfId="8926" xr:uid="{00000000-0005-0000-0000-0000611A0000}"/>
    <cellStyle name="Vírgula 10 3 4 2" xfId="22270" xr:uid="{00000000-0005-0000-0000-0000621A0000}"/>
    <cellStyle name="Vírgula 10 3 5" xfId="14278" xr:uid="{00000000-0005-0000-0000-0000631A0000}"/>
    <cellStyle name="Vírgula 10 3 6" xfId="11590" xr:uid="{00000000-0005-0000-0000-0000641A0000}"/>
    <cellStyle name="Vírgula 10 3 7" xfId="24550" xr:uid="{00000000-0005-0000-0000-0000651A0000}"/>
    <cellStyle name="Vírgula 10 4" xfId="1726" xr:uid="{00000000-0005-0000-0000-0000661A0000}"/>
    <cellStyle name="Vírgula 10 4 2" xfId="4390" xr:uid="{00000000-0005-0000-0000-0000671A0000}"/>
    <cellStyle name="Vírgula 10 4 2 2" xfId="17734" xr:uid="{00000000-0005-0000-0000-0000681A0000}"/>
    <cellStyle name="Vírgula 10 4 2 3" xfId="26566" xr:uid="{00000000-0005-0000-0000-0000691A0000}"/>
    <cellStyle name="Vírgula 10 4 3" xfId="7054" xr:uid="{00000000-0005-0000-0000-00006A1A0000}"/>
    <cellStyle name="Vírgula 10 4 3 2" xfId="20398" xr:uid="{00000000-0005-0000-0000-00006B1A0000}"/>
    <cellStyle name="Vírgula 10 4 4" xfId="9718" xr:uid="{00000000-0005-0000-0000-00006C1A0000}"/>
    <cellStyle name="Vírgula 10 4 4 2" xfId="23062" xr:uid="{00000000-0005-0000-0000-00006D1A0000}"/>
    <cellStyle name="Vírgula 10 4 5" xfId="15070" xr:uid="{00000000-0005-0000-0000-00006E1A0000}"/>
    <cellStyle name="Vírgula 10 4 6" xfId="12382" xr:uid="{00000000-0005-0000-0000-00006F1A0000}"/>
    <cellStyle name="Vírgula 10 4 7" xfId="25198" xr:uid="{00000000-0005-0000-0000-0000701A0000}"/>
    <cellStyle name="Vírgula 10 5" xfId="2542" xr:uid="{00000000-0005-0000-0000-0000711A0000}"/>
    <cellStyle name="Vírgula 10 5 2" xfId="5206" xr:uid="{00000000-0005-0000-0000-0000721A0000}"/>
    <cellStyle name="Vírgula 10 5 2 2" xfId="18550" xr:uid="{00000000-0005-0000-0000-0000731A0000}"/>
    <cellStyle name="Vírgula 10 5 3" xfId="7870" xr:uid="{00000000-0005-0000-0000-0000741A0000}"/>
    <cellStyle name="Vírgula 10 5 3 2" xfId="21214" xr:uid="{00000000-0005-0000-0000-0000751A0000}"/>
    <cellStyle name="Vírgula 10 5 4" xfId="10534" xr:uid="{00000000-0005-0000-0000-0000761A0000}"/>
    <cellStyle name="Vírgula 10 5 4 2" xfId="23878" xr:uid="{00000000-0005-0000-0000-0000771A0000}"/>
    <cellStyle name="Vírgula 10 5 5" xfId="15886" xr:uid="{00000000-0005-0000-0000-0000781A0000}"/>
    <cellStyle name="Vírgula 10 5 6" xfId="13198" xr:uid="{00000000-0005-0000-0000-0000791A0000}"/>
    <cellStyle name="Vírgula 10 5 7" xfId="25558" xr:uid="{00000000-0005-0000-0000-00007A1A0000}"/>
    <cellStyle name="Vírgula 10 6" xfId="2806" xr:uid="{00000000-0005-0000-0000-00007B1A0000}"/>
    <cellStyle name="Vírgula 10 6 2" xfId="16150" xr:uid="{00000000-0005-0000-0000-00007C1A0000}"/>
    <cellStyle name="Vírgula 10 7" xfId="5470" xr:uid="{00000000-0005-0000-0000-00007D1A0000}"/>
    <cellStyle name="Vírgula 10 7 2" xfId="18814" xr:uid="{00000000-0005-0000-0000-00007E1A0000}"/>
    <cellStyle name="Vírgula 10 8" xfId="8134" xr:uid="{00000000-0005-0000-0000-00007F1A0000}"/>
    <cellStyle name="Vírgula 10 8 2" xfId="21478" xr:uid="{00000000-0005-0000-0000-0000801A0000}"/>
    <cellStyle name="Vírgula 10 9" xfId="13486" xr:uid="{00000000-0005-0000-0000-0000811A0000}"/>
    <cellStyle name="Vírgula 11" xfId="310" xr:uid="{00000000-0005-0000-0000-0000821A0000}"/>
    <cellStyle name="Vírgula 11 10" xfId="24358" xr:uid="{00000000-0005-0000-0000-0000831A0000}"/>
    <cellStyle name="Vírgula 11 2" xfId="1102" xr:uid="{00000000-0005-0000-0000-0000841A0000}"/>
    <cellStyle name="Vírgula 11 2 2" xfId="3766" xr:uid="{00000000-0005-0000-0000-0000851A0000}"/>
    <cellStyle name="Vírgula 11 2 2 2" xfId="17110" xr:uid="{00000000-0005-0000-0000-0000861A0000}"/>
    <cellStyle name="Vírgula 11 2 2 3" xfId="26422" xr:uid="{00000000-0005-0000-0000-0000871A0000}"/>
    <cellStyle name="Vírgula 11 2 3" xfId="6430" xr:uid="{00000000-0005-0000-0000-0000881A0000}"/>
    <cellStyle name="Vírgula 11 2 3 2" xfId="19774" xr:uid="{00000000-0005-0000-0000-0000891A0000}"/>
    <cellStyle name="Vírgula 11 2 4" xfId="9094" xr:uid="{00000000-0005-0000-0000-00008A1A0000}"/>
    <cellStyle name="Vírgula 11 2 4 2" xfId="22438" xr:uid="{00000000-0005-0000-0000-00008B1A0000}"/>
    <cellStyle name="Vírgula 11 2 5" xfId="14446" xr:uid="{00000000-0005-0000-0000-00008C1A0000}"/>
    <cellStyle name="Vírgula 11 2 6" xfId="11758" xr:uid="{00000000-0005-0000-0000-00008D1A0000}"/>
    <cellStyle name="Vírgula 11 2 7" xfId="25054" xr:uid="{00000000-0005-0000-0000-00008E1A0000}"/>
    <cellStyle name="Vírgula 11 3" xfId="1894" xr:uid="{00000000-0005-0000-0000-00008F1A0000}"/>
    <cellStyle name="Vírgula 11 3 2" xfId="4558" xr:uid="{00000000-0005-0000-0000-0000901A0000}"/>
    <cellStyle name="Vírgula 11 3 2 2" xfId="17902" xr:uid="{00000000-0005-0000-0000-0000911A0000}"/>
    <cellStyle name="Vírgula 11 3 2 3" xfId="26086" xr:uid="{00000000-0005-0000-0000-0000921A0000}"/>
    <cellStyle name="Vírgula 11 3 3" xfId="7222" xr:uid="{00000000-0005-0000-0000-0000931A0000}"/>
    <cellStyle name="Vírgula 11 3 3 2" xfId="20566" xr:uid="{00000000-0005-0000-0000-0000941A0000}"/>
    <cellStyle name="Vírgula 11 3 4" xfId="9886" xr:uid="{00000000-0005-0000-0000-0000951A0000}"/>
    <cellStyle name="Vírgula 11 3 4 2" xfId="23230" xr:uid="{00000000-0005-0000-0000-0000961A0000}"/>
    <cellStyle name="Vírgula 11 3 5" xfId="15238" xr:uid="{00000000-0005-0000-0000-0000971A0000}"/>
    <cellStyle name="Vírgula 11 3 6" xfId="12550" xr:uid="{00000000-0005-0000-0000-0000981A0000}"/>
    <cellStyle name="Vírgula 11 3 7" xfId="24718" xr:uid="{00000000-0005-0000-0000-0000991A0000}"/>
    <cellStyle name="Vírgula 11 4" xfId="2450" xr:uid="{00000000-0005-0000-0000-00009A1A0000}"/>
    <cellStyle name="Vírgula 11 4 2" xfId="5114" xr:uid="{00000000-0005-0000-0000-00009B1A0000}"/>
    <cellStyle name="Vírgula 11 4 2 2" xfId="18458" xr:uid="{00000000-0005-0000-0000-00009C1A0000}"/>
    <cellStyle name="Vírgula 11 4 2 3" xfId="26734" xr:uid="{00000000-0005-0000-0000-00009D1A0000}"/>
    <cellStyle name="Vírgula 11 4 3" xfId="7778" xr:uid="{00000000-0005-0000-0000-00009E1A0000}"/>
    <cellStyle name="Vírgula 11 4 3 2" xfId="21122" xr:uid="{00000000-0005-0000-0000-00009F1A0000}"/>
    <cellStyle name="Vírgula 11 4 4" xfId="10442" xr:uid="{00000000-0005-0000-0000-0000A01A0000}"/>
    <cellStyle name="Vírgula 11 4 4 2" xfId="23786" xr:uid="{00000000-0005-0000-0000-0000A11A0000}"/>
    <cellStyle name="Vírgula 11 4 5" xfId="15794" xr:uid="{00000000-0005-0000-0000-0000A21A0000}"/>
    <cellStyle name="Vírgula 11 4 6" xfId="13106" xr:uid="{00000000-0005-0000-0000-0000A31A0000}"/>
    <cellStyle name="Vírgula 11 4 7" xfId="25366" xr:uid="{00000000-0005-0000-0000-0000A41A0000}"/>
    <cellStyle name="Vírgula 11 5" xfId="2974" xr:uid="{00000000-0005-0000-0000-0000A51A0000}"/>
    <cellStyle name="Vírgula 11 5 2" xfId="16318" xr:uid="{00000000-0005-0000-0000-0000A61A0000}"/>
    <cellStyle name="Vírgula 11 5 3" xfId="25726" xr:uid="{00000000-0005-0000-0000-0000A71A0000}"/>
    <cellStyle name="Vírgula 11 6" xfId="5638" xr:uid="{00000000-0005-0000-0000-0000A81A0000}"/>
    <cellStyle name="Vírgula 11 6 2" xfId="18982" xr:uid="{00000000-0005-0000-0000-0000A91A0000}"/>
    <cellStyle name="Vírgula 11 7" xfId="8302" xr:uid="{00000000-0005-0000-0000-0000AA1A0000}"/>
    <cellStyle name="Vírgula 11 7 2" xfId="21646" xr:uid="{00000000-0005-0000-0000-0000AB1A0000}"/>
    <cellStyle name="Vírgula 11 8" xfId="13654" xr:uid="{00000000-0005-0000-0000-0000AC1A0000}"/>
    <cellStyle name="Vírgula 11 9" xfId="10966" xr:uid="{00000000-0005-0000-0000-0000AD1A0000}"/>
    <cellStyle name="Vírgula 12" xfId="574" xr:uid="{00000000-0005-0000-0000-0000AE1A0000}"/>
    <cellStyle name="Vírgula 12 2" xfId="1366" xr:uid="{00000000-0005-0000-0000-0000AF1A0000}"/>
    <cellStyle name="Vírgula 12 2 2" xfId="4030" xr:uid="{00000000-0005-0000-0000-0000B01A0000}"/>
    <cellStyle name="Vírgula 12 2 2 2" xfId="17374" xr:uid="{00000000-0005-0000-0000-0000B11A0000}"/>
    <cellStyle name="Vírgula 12 2 2 3" xfId="26158" xr:uid="{00000000-0005-0000-0000-0000B21A0000}"/>
    <cellStyle name="Vírgula 12 2 3" xfId="6694" xr:uid="{00000000-0005-0000-0000-0000B31A0000}"/>
    <cellStyle name="Vírgula 12 2 3 2" xfId="20038" xr:uid="{00000000-0005-0000-0000-0000B41A0000}"/>
    <cellStyle name="Vírgula 12 2 4" xfId="9358" xr:uid="{00000000-0005-0000-0000-0000B51A0000}"/>
    <cellStyle name="Vírgula 12 2 4 2" xfId="22702" xr:uid="{00000000-0005-0000-0000-0000B61A0000}"/>
    <cellStyle name="Vírgula 12 2 5" xfId="14710" xr:uid="{00000000-0005-0000-0000-0000B71A0000}"/>
    <cellStyle name="Vírgula 12 2 6" xfId="12022" xr:uid="{00000000-0005-0000-0000-0000B81A0000}"/>
    <cellStyle name="Vírgula 12 2 7" xfId="24790" xr:uid="{00000000-0005-0000-0000-0000B91A0000}"/>
    <cellStyle name="Vírgula 12 3" xfId="2158" xr:uid="{00000000-0005-0000-0000-0000BA1A0000}"/>
    <cellStyle name="Vírgula 12 3 2" xfId="4822" xr:uid="{00000000-0005-0000-0000-0000BB1A0000}"/>
    <cellStyle name="Vírgula 12 3 2 2" xfId="18166" xr:uid="{00000000-0005-0000-0000-0000BC1A0000}"/>
    <cellStyle name="Vírgula 12 3 2 3" xfId="25822" xr:uid="{00000000-0005-0000-0000-0000BD1A0000}"/>
    <cellStyle name="Vírgula 12 3 3" xfId="7486" xr:uid="{00000000-0005-0000-0000-0000BE1A0000}"/>
    <cellStyle name="Vírgula 12 3 3 2" xfId="20830" xr:uid="{00000000-0005-0000-0000-0000BF1A0000}"/>
    <cellStyle name="Vírgula 12 3 4" xfId="10150" xr:uid="{00000000-0005-0000-0000-0000C01A0000}"/>
    <cellStyle name="Vírgula 12 3 4 2" xfId="23494" xr:uid="{00000000-0005-0000-0000-0000C11A0000}"/>
    <cellStyle name="Vírgula 12 3 5" xfId="15502" xr:uid="{00000000-0005-0000-0000-0000C21A0000}"/>
    <cellStyle name="Vírgula 12 3 6" xfId="12814" xr:uid="{00000000-0005-0000-0000-0000C31A0000}"/>
    <cellStyle name="Vírgula 12 3 7" xfId="24454" xr:uid="{00000000-0005-0000-0000-0000C41A0000}"/>
    <cellStyle name="Vírgula 12 4" xfId="3238" xr:uid="{00000000-0005-0000-0000-0000C51A0000}"/>
    <cellStyle name="Vírgula 12 4 2" xfId="16582" xr:uid="{00000000-0005-0000-0000-0000C61A0000}"/>
    <cellStyle name="Vírgula 12 4 3" xfId="25462" xr:uid="{00000000-0005-0000-0000-0000C71A0000}"/>
    <cellStyle name="Vírgula 12 5" xfId="5902" xr:uid="{00000000-0005-0000-0000-0000C81A0000}"/>
    <cellStyle name="Vírgula 12 5 2" xfId="19246" xr:uid="{00000000-0005-0000-0000-0000C91A0000}"/>
    <cellStyle name="Vírgula 12 6" xfId="8566" xr:uid="{00000000-0005-0000-0000-0000CA1A0000}"/>
    <cellStyle name="Vírgula 12 6 2" xfId="21910" xr:uid="{00000000-0005-0000-0000-0000CB1A0000}"/>
    <cellStyle name="Vírgula 12 7" xfId="13918" xr:uid="{00000000-0005-0000-0000-0000CC1A0000}"/>
    <cellStyle name="Vírgula 12 8" xfId="11230" xr:uid="{00000000-0005-0000-0000-0000CD1A0000}"/>
    <cellStyle name="Vírgula 12 9" xfId="24094" xr:uid="{00000000-0005-0000-0000-0000CE1A0000}"/>
    <cellStyle name="Vírgula 13" xfId="742" xr:uid="{00000000-0005-0000-0000-0000CF1A0000}"/>
    <cellStyle name="Vírgula 13 2" xfId="1534" xr:uid="{00000000-0005-0000-0000-0000D01A0000}"/>
    <cellStyle name="Vírgula 13 2 2" xfId="4198" xr:uid="{00000000-0005-0000-0000-0000D11A0000}"/>
    <cellStyle name="Vírgula 13 2 2 2" xfId="17542" xr:uid="{00000000-0005-0000-0000-0000D21A0000}"/>
    <cellStyle name="Vírgula 13 2 2 3" xfId="26134" xr:uid="{00000000-0005-0000-0000-0000D31A0000}"/>
    <cellStyle name="Vírgula 13 2 3" xfId="6862" xr:uid="{00000000-0005-0000-0000-0000D41A0000}"/>
    <cellStyle name="Vírgula 13 2 3 2" xfId="20206" xr:uid="{00000000-0005-0000-0000-0000D51A0000}"/>
    <cellStyle name="Vírgula 13 2 4" xfId="9526" xr:uid="{00000000-0005-0000-0000-0000D61A0000}"/>
    <cellStyle name="Vírgula 13 2 4 2" xfId="22870" xr:uid="{00000000-0005-0000-0000-0000D71A0000}"/>
    <cellStyle name="Vírgula 13 2 5" xfId="14878" xr:uid="{00000000-0005-0000-0000-0000D81A0000}"/>
    <cellStyle name="Vírgula 13 2 6" xfId="12190" xr:uid="{00000000-0005-0000-0000-0000D91A0000}"/>
    <cellStyle name="Vírgula 13 2 7" xfId="24766" xr:uid="{00000000-0005-0000-0000-0000DA1A0000}"/>
    <cellStyle name="Vírgula 13 3" xfId="2326" xr:uid="{00000000-0005-0000-0000-0000DB1A0000}"/>
    <cellStyle name="Vírgula 13 3 2" xfId="4990" xr:uid="{00000000-0005-0000-0000-0000DC1A0000}"/>
    <cellStyle name="Vírgula 13 3 2 2" xfId="18334" xr:uid="{00000000-0005-0000-0000-0000DD1A0000}"/>
    <cellStyle name="Vírgula 13 3 3" xfId="7654" xr:uid="{00000000-0005-0000-0000-0000DE1A0000}"/>
    <cellStyle name="Vírgula 13 3 3 2" xfId="20998" xr:uid="{00000000-0005-0000-0000-0000DF1A0000}"/>
    <cellStyle name="Vírgula 13 3 4" xfId="10318" xr:uid="{00000000-0005-0000-0000-0000E01A0000}"/>
    <cellStyle name="Vírgula 13 3 4 2" xfId="23662" xr:uid="{00000000-0005-0000-0000-0000E11A0000}"/>
    <cellStyle name="Vírgula 13 3 5" xfId="15670" xr:uid="{00000000-0005-0000-0000-0000E21A0000}"/>
    <cellStyle name="Vírgula 13 3 6" xfId="12982" xr:uid="{00000000-0005-0000-0000-0000E31A0000}"/>
    <cellStyle name="Vírgula 13 3 7" xfId="25438" xr:uid="{00000000-0005-0000-0000-0000E41A0000}"/>
    <cellStyle name="Vírgula 13 4" xfId="3406" xr:uid="{00000000-0005-0000-0000-0000E51A0000}"/>
    <cellStyle name="Vírgula 13 4 2" xfId="16750" xr:uid="{00000000-0005-0000-0000-0000E61A0000}"/>
    <cellStyle name="Vírgula 13 5" xfId="6070" xr:uid="{00000000-0005-0000-0000-0000E71A0000}"/>
    <cellStyle name="Vírgula 13 5 2" xfId="19414" xr:uid="{00000000-0005-0000-0000-0000E81A0000}"/>
    <cellStyle name="Vírgula 13 6" xfId="8734" xr:uid="{00000000-0005-0000-0000-0000E91A0000}"/>
    <cellStyle name="Vírgula 13 6 2" xfId="22078" xr:uid="{00000000-0005-0000-0000-0000EA1A0000}"/>
    <cellStyle name="Vírgula 13 7" xfId="14086" xr:uid="{00000000-0005-0000-0000-0000EB1A0000}"/>
    <cellStyle name="Vírgula 13 8" xfId="11398" xr:uid="{00000000-0005-0000-0000-0000EC1A0000}"/>
    <cellStyle name="Vírgula 13 9" xfId="24070" xr:uid="{00000000-0005-0000-0000-0000ED1A0000}"/>
    <cellStyle name="Vírgula 14" xfId="790" xr:uid="{00000000-0005-0000-0000-0000EE1A0000}"/>
    <cellStyle name="Vírgula 14 2" xfId="1582" xr:uid="{00000000-0005-0000-0000-0000EF1A0000}"/>
    <cellStyle name="Vírgula 14 2 2" xfId="4246" xr:uid="{00000000-0005-0000-0000-0000F01A0000}"/>
    <cellStyle name="Vírgula 14 2 2 2" xfId="17590" xr:uid="{00000000-0005-0000-0000-0000F11A0000}"/>
    <cellStyle name="Vírgula 14 2 3" xfId="6910" xr:uid="{00000000-0005-0000-0000-0000F21A0000}"/>
    <cellStyle name="Vírgula 14 2 3 2" xfId="20254" xr:uid="{00000000-0005-0000-0000-0000F31A0000}"/>
    <cellStyle name="Vírgula 14 2 4" xfId="9574" xr:uid="{00000000-0005-0000-0000-0000F41A0000}"/>
    <cellStyle name="Vírgula 14 2 4 2" xfId="22918" xr:uid="{00000000-0005-0000-0000-0000F51A0000}"/>
    <cellStyle name="Vírgula 14 2 5" xfId="14926" xr:uid="{00000000-0005-0000-0000-0000F61A0000}"/>
    <cellStyle name="Vírgula 14 2 6" xfId="12238" xr:uid="{00000000-0005-0000-0000-0000F71A0000}"/>
    <cellStyle name="Vírgula 14 2 7" xfId="25774" xr:uid="{00000000-0005-0000-0000-0000F81A0000}"/>
    <cellStyle name="Vírgula 14 3" xfId="2374" xr:uid="{00000000-0005-0000-0000-0000F91A0000}"/>
    <cellStyle name="Vírgula 14 3 2" xfId="5038" xr:uid="{00000000-0005-0000-0000-0000FA1A0000}"/>
    <cellStyle name="Vírgula 14 3 2 2" xfId="18382" xr:uid="{00000000-0005-0000-0000-0000FB1A0000}"/>
    <cellStyle name="Vírgula 14 3 3" xfId="7702" xr:uid="{00000000-0005-0000-0000-0000FC1A0000}"/>
    <cellStyle name="Vírgula 14 3 3 2" xfId="21046" xr:uid="{00000000-0005-0000-0000-0000FD1A0000}"/>
    <cellStyle name="Vírgula 14 3 4" xfId="10366" xr:uid="{00000000-0005-0000-0000-0000FE1A0000}"/>
    <cellStyle name="Vírgula 14 3 4 2" xfId="23710" xr:uid="{00000000-0005-0000-0000-0000FF1A0000}"/>
    <cellStyle name="Vírgula 14 3 5" xfId="15718" xr:uid="{00000000-0005-0000-0000-0000001B0000}"/>
    <cellStyle name="Vírgula 14 3 6" xfId="13030" xr:uid="{00000000-0005-0000-0000-0000011B0000}"/>
    <cellStyle name="Vírgula 14 4" xfId="3454" xr:uid="{00000000-0005-0000-0000-0000021B0000}"/>
    <cellStyle name="Vírgula 14 4 2" xfId="16798" xr:uid="{00000000-0005-0000-0000-0000031B0000}"/>
    <cellStyle name="Vírgula 14 5" xfId="6118" xr:uid="{00000000-0005-0000-0000-0000041B0000}"/>
    <cellStyle name="Vírgula 14 5 2" xfId="19462" xr:uid="{00000000-0005-0000-0000-0000051B0000}"/>
    <cellStyle name="Vírgula 14 6" xfId="8782" xr:uid="{00000000-0005-0000-0000-0000061B0000}"/>
    <cellStyle name="Vírgula 14 6 2" xfId="22126" xr:uid="{00000000-0005-0000-0000-0000071B0000}"/>
    <cellStyle name="Vírgula 14 7" xfId="14134" xr:uid="{00000000-0005-0000-0000-0000081B0000}"/>
    <cellStyle name="Vírgula 14 8" xfId="11446" xr:uid="{00000000-0005-0000-0000-0000091B0000}"/>
    <cellStyle name="Vírgula 14 9" xfId="24406" xr:uid="{00000000-0005-0000-0000-00000A1B0000}"/>
    <cellStyle name="Vírgula 15" xfId="838" xr:uid="{00000000-0005-0000-0000-00000B1B0000}"/>
    <cellStyle name="Vírgula 15 2" xfId="3502" xr:uid="{00000000-0005-0000-0000-00000C1B0000}"/>
    <cellStyle name="Vírgula 15 2 2" xfId="16846" xr:uid="{00000000-0005-0000-0000-00000D1B0000}"/>
    <cellStyle name="Vírgula 15 2 3" xfId="25798" xr:uid="{00000000-0005-0000-0000-00000E1B0000}"/>
    <cellStyle name="Vírgula 15 3" xfId="6166" xr:uid="{00000000-0005-0000-0000-00000F1B0000}"/>
    <cellStyle name="Vírgula 15 3 2" xfId="19510" xr:uid="{00000000-0005-0000-0000-0000101B0000}"/>
    <cellStyle name="Vírgula 15 4" xfId="8830" xr:uid="{00000000-0005-0000-0000-0000111B0000}"/>
    <cellStyle name="Vírgula 15 4 2" xfId="22174" xr:uid="{00000000-0005-0000-0000-0000121B0000}"/>
    <cellStyle name="Vírgula 15 5" xfId="14182" xr:uid="{00000000-0005-0000-0000-0000131B0000}"/>
    <cellStyle name="Vírgula 15 6" xfId="11494" xr:uid="{00000000-0005-0000-0000-0000141B0000}"/>
    <cellStyle name="Vírgula 15 7" xfId="24430" xr:uid="{00000000-0005-0000-0000-0000151B0000}"/>
    <cellStyle name="Vírgula 16" xfId="1630" xr:uid="{00000000-0005-0000-0000-0000161B0000}"/>
    <cellStyle name="Vírgula 16 2" xfId="4294" xr:uid="{00000000-0005-0000-0000-0000171B0000}"/>
    <cellStyle name="Vírgula 16 2 2" xfId="17638" xr:uid="{00000000-0005-0000-0000-0000181B0000}"/>
    <cellStyle name="Vírgula 16 2 3" xfId="26470" xr:uid="{00000000-0005-0000-0000-0000191B0000}"/>
    <cellStyle name="Vírgula 16 3" xfId="6958" xr:uid="{00000000-0005-0000-0000-00001A1B0000}"/>
    <cellStyle name="Vírgula 16 3 2" xfId="20302" xr:uid="{00000000-0005-0000-0000-00001B1B0000}"/>
    <cellStyle name="Vírgula 16 4" xfId="9622" xr:uid="{00000000-0005-0000-0000-00001C1B0000}"/>
    <cellStyle name="Vírgula 16 4 2" xfId="22966" xr:uid="{00000000-0005-0000-0000-00001D1B0000}"/>
    <cellStyle name="Vírgula 16 5" xfId="14974" xr:uid="{00000000-0005-0000-0000-00001E1B0000}"/>
    <cellStyle name="Vírgula 16 6" xfId="12286" xr:uid="{00000000-0005-0000-0000-00001F1B0000}"/>
    <cellStyle name="Vírgula 16 7" xfId="25102" xr:uid="{00000000-0005-0000-0000-0000201B0000}"/>
    <cellStyle name="Vírgula 17" xfId="2422" xr:uid="{00000000-0005-0000-0000-0000211B0000}"/>
    <cellStyle name="Vírgula 17 2" xfId="5086" xr:uid="{00000000-0005-0000-0000-0000221B0000}"/>
    <cellStyle name="Vírgula 17 2 2" xfId="18430" xr:uid="{00000000-0005-0000-0000-0000231B0000}"/>
    <cellStyle name="Vírgula 17 3" xfId="7750" xr:uid="{00000000-0005-0000-0000-0000241B0000}"/>
    <cellStyle name="Vírgula 17 3 2" xfId="21094" xr:uid="{00000000-0005-0000-0000-0000251B0000}"/>
    <cellStyle name="Vírgula 17 4" xfId="10414" xr:uid="{00000000-0005-0000-0000-0000261B0000}"/>
    <cellStyle name="Vírgula 17 4 2" xfId="23758" xr:uid="{00000000-0005-0000-0000-0000271B0000}"/>
    <cellStyle name="Vírgula 17 5" xfId="15766" xr:uid="{00000000-0005-0000-0000-0000281B0000}"/>
    <cellStyle name="Vírgula 17 6" xfId="13078" xr:uid="{00000000-0005-0000-0000-0000291B0000}"/>
    <cellStyle name="Vírgula 17 7" xfId="25414" xr:uid="{00000000-0005-0000-0000-00002A1B0000}"/>
    <cellStyle name="Vírgula 18" xfId="46" xr:uid="{00000000-0005-0000-0000-00002B1B0000}"/>
    <cellStyle name="Vírgula 18 2" xfId="13390" xr:uid="{00000000-0005-0000-0000-00002C1B0000}"/>
    <cellStyle name="Vírgula 19" xfId="2710" xr:uid="{00000000-0005-0000-0000-00002D1B0000}"/>
    <cellStyle name="Vírgula 19 2" xfId="16054" xr:uid="{00000000-0005-0000-0000-00002E1B0000}"/>
    <cellStyle name="Vírgula 2" xfId="8" xr:uid="{00000000-0005-0000-0000-00002F1B0000}"/>
    <cellStyle name="Vírgula 2 10" xfId="311" xr:uid="{00000000-0005-0000-0000-0000301B0000}"/>
    <cellStyle name="Vírgula 2 10 10" xfId="24359" xr:uid="{00000000-0005-0000-0000-0000311B0000}"/>
    <cellStyle name="Vírgula 2 10 2" xfId="1103" xr:uid="{00000000-0005-0000-0000-0000321B0000}"/>
    <cellStyle name="Vírgula 2 10 2 2" xfId="3767" xr:uid="{00000000-0005-0000-0000-0000331B0000}"/>
    <cellStyle name="Vírgula 2 10 2 2 2" xfId="17111" xr:uid="{00000000-0005-0000-0000-0000341B0000}"/>
    <cellStyle name="Vírgula 2 10 2 2 3" xfId="26423" xr:uid="{00000000-0005-0000-0000-0000351B0000}"/>
    <cellStyle name="Vírgula 2 10 2 3" xfId="6431" xr:uid="{00000000-0005-0000-0000-0000361B0000}"/>
    <cellStyle name="Vírgula 2 10 2 3 2" xfId="19775" xr:uid="{00000000-0005-0000-0000-0000371B0000}"/>
    <cellStyle name="Vírgula 2 10 2 4" xfId="9095" xr:uid="{00000000-0005-0000-0000-0000381B0000}"/>
    <cellStyle name="Vírgula 2 10 2 4 2" xfId="22439" xr:uid="{00000000-0005-0000-0000-0000391B0000}"/>
    <cellStyle name="Vírgula 2 10 2 5" xfId="14447" xr:uid="{00000000-0005-0000-0000-00003A1B0000}"/>
    <cellStyle name="Vírgula 2 10 2 6" xfId="11759" xr:uid="{00000000-0005-0000-0000-00003B1B0000}"/>
    <cellStyle name="Vírgula 2 10 2 7" xfId="25055" xr:uid="{00000000-0005-0000-0000-00003C1B0000}"/>
    <cellStyle name="Vírgula 2 10 3" xfId="1895" xr:uid="{00000000-0005-0000-0000-00003D1B0000}"/>
    <cellStyle name="Vírgula 2 10 3 2" xfId="4559" xr:uid="{00000000-0005-0000-0000-00003E1B0000}"/>
    <cellStyle name="Vírgula 2 10 3 2 2" xfId="17903" xr:uid="{00000000-0005-0000-0000-00003F1B0000}"/>
    <cellStyle name="Vírgula 2 10 3 2 3" xfId="26087" xr:uid="{00000000-0005-0000-0000-0000401B0000}"/>
    <cellStyle name="Vírgula 2 10 3 3" xfId="7223" xr:uid="{00000000-0005-0000-0000-0000411B0000}"/>
    <cellStyle name="Vírgula 2 10 3 3 2" xfId="20567" xr:uid="{00000000-0005-0000-0000-0000421B0000}"/>
    <cellStyle name="Vírgula 2 10 3 4" xfId="9887" xr:uid="{00000000-0005-0000-0000-0000431B0000}"/>
    <cellStyle name="Vírgula 2 10 3 4 2" xfId="23231" xr:uid="{00000000-0005-0000-0000-0000441B0000}"/>
    <cellStyle name="Vírgula 2 10 3 5" xfId="15239" xr:uid="{00000000-0005-0000-0000-0000451B0000}"/>
    <cellStyle name="Vírgula 2 10 3 6" xfId="12551" xr:uid="{00000000-0005-0000-0000-0000461B0000}"/>
    <cellStyle name="Vírgula 2 10 3 7" xfId="24719" xr:uid="{00000000-0005-0000-0000-0000471B0000}"/>
    <cellStyle name="Vírgula 2 10 4" xfId="2430" xr:uid="{00000000-0005-0000-0000-0000481B0000}"/>
    <cellStyle name="Vírgula 2 10 4 2" xfId="5094" xr:uid="{00000000-0005-0000-0000-0000491B0000}"/>
    <cellStyle name="Vírgula 2 10 4 2 2" xfId="18438" xr:uid="{00000000-0005-0000-0000-00004A1B0000}"/>
    <cellStyle name="Vírgula 2 10 4 2 3" xfId="26735" xr:uid="{00000000-0005-0000-0000-00004B1B0000}"/>
    <cellStyle name="Vírgula 2 10 4 3" xfId="7758" xr:uid="{00000000-0005-0000-0000-00004C1B0000}"/>
    <cellStyle name="Vírgula 2 10 4 3 2" xfId="21102" xr:uid="{00000000-0005-0000-0000-00004D1B0000}"/>
    <cellStyle name="Vírgula 2 10 4 4" xfId="10422" xr:uid="{00000000-0005-0000-0000-00004E1B0000}"/>
    <cellStyle name="Vírgula 2 10 4 4 2" xfId="23766" xr:uid="{00000000-0005-0000-0000-00004F1B0000}"/>
    <cellStyle name="Vírgula 2 10 4 5" xfId="15774" xr:uid="{00000000-0005-0000-0000-0000501B0000}"/>
    <cellStyle name="Vírgula 2 10 4 6" xfId="13086" xr:uid="{00000000-0005-0000-0000-0000511B0000}"/>
    <cellStyle name="Vírgula 2 10 4 7" xfId="25367" xr:uid="{00000000-0005-0000-0000-0000521B0000}"/>
    <cellStyle name="Vírgula 2 10 5" xfId="2975" xr:uid="{00000000-0005-0000-0000-0000531B0000}"/>
    <cellStyle name="Vírgula 2 10 5 2" xfId="16319" xr:uid="{00000000-0005-0000-0000-0000541B0000}"/>
    <cellStyle name="Vírgula 2 10 5 3" xfId="25727" xr:uid="{00000000-0005-0000-0000-0000551B0000}"/>
    <cellStyle name="Vírgula 2 10 6" xfId="5639" xr:uid="{00000000-0005-0000-0000-0000561B0000}"/>
    <cellStyle name="Vírgula 2 10 6 2" xfId="18983" xr:uid="{00000000-0005-0000-0000-0000571B0000}"/>
    <cellStyle name="Vírgula 2 10 7" xfId="8303" xr:uid="{00000000-0005-0000-0000-0000581B0000}"/>
    <cellStyle name="Vírgula 2 10 7 2" xfId="21647" xr:uid="{00000000-0005-0000-0000-0000591B0000}"/>
    <cellStyle name="Vírgula 2 10 8" xfId="13655" xr:uid="{00000000-0005-0000-0000-00005A1B0000}"/>
    <cellStyle name="Vírgula 2 10 9" xfId="10967" xr:uid="{00000000-0005-0000-0000-00005B1B0000}"/>
    <cellStyle name="Vírgula 2 11" xfId="575" xr:uid="{00000000-0005-0000-0000-00005C1B0000}"/>
    <cellStyle name="Vírgula 2 11 2" xfId="1367" xr:uid="{00000000-0005-0000-0000-00005D1B0000}"/>
    <cellStyle name="Vírgula 2 11 2 2" xfId="4031" xr:uid="{00000000-0005-0000-0000-00005E1B0000}"/>
    <cellStyle name="Vírgula 2 11 2 2 2" xfId="17375" xr:uid="{00000000-0005-0000-0000-00005F1B0000}"/>
    <cellStyle name="Vírgula 2 11 2 2 3" xfId="26159" xr:uid="{00000000-0005-0000-0000-0000601B0000}"/>
    <cellStyle name="Vírgula 2 11 2 3" xfId="6695" xr:uid="{00000000-0005-0000-0000-0000611B0000}"/>
    <cellStyle name="Vírgula 2 11 2 3 2" xfId="20039" xr:uid="{00000000-0005-0000-0000-0000621B0000}"/>
    <cellStyle name="Vírgula 2 11 2 4" xfId="9359" xr:uid="{00000000-0005-0000-0000-0000631B0000}"/>
    <cellStyle name="Vírgula 2 11 2 4 2" xfId="22703" xr:uid="{00000000-0005-0000-0000-0000641B0000}"/>
    <cellStyle name="Vírgula 2 11 2 5" xfId="14711" xr:uid="{00000000-0005-0000-0000-0000651B0000}"/>
    <cellStyle name="Vírgula 2 11 2 6" xfId="12023" xr:uid="{00000000-0005-0000-0000-0000661B0000}"/>
    <cellStyle name="Vírgula 2 11 2 7" xfId="24791" xr:uid="{00000000-0005-0000-0000-0000671B0000}"/>
    <cellStyle name="Vírgula 2 11 3" xfId="2159" xr:uid="{00000000-0005-0000-0000-0000681B0000}"/>
    <cellStyle name="Vírgula 2 11 3 2" xfId="4823" xr:uid="{00000000-0005-0000-0000-0000691B0000}"/>
    <cellStyle name="Vírgula 2 11 3 2 2" xfId="18167" xr:uid="{00000000-0005-0000-0000-00006A1B0000}"/>
    <cellStyle name="Vírgula 2 11 3 2 3" xfId="25823" xr:uid="{00000000-0005-0000-0000-00006B1B0000}"/>
    <cellStyle name="Vírgula 2 11 3 3" xfId="7487" xr:uid="{00000000-0005-0000-0000-00006C1B0000}"/>
    <cellStyle name="Vírgula 2 11 3 3 2" xfId="20831" xr:uid="{00000000-0005-0000-0000-00006D1B0000}"/>
    <cellStyle name="Vírgula 2 11 3 4" xfId="10151" xr:uid="{00000000-0005-0000-0000-00006E1B0000}"/>
    <cellStyle name="Vírgula 2 11 3 4 2" xfId="23495" xr:uid="{00000000-0005-0000-0000-00006F1B0000}"/>
    <cellStyle name="Vírgula 2 11 3 5" xfId="15503" xr:uid="{00000000-0005-0000-0000-0000701B0000}"/>
    <cellStyle name="Vírgula 2 11 3 6" xfId="12815" xr:uid="{00000000-0005-0000-0000-0000711B0000}"/>
    <cellStyle name="Vírgula 2 11 3 7" xfId="24455" xr:uid="{00000000-0005-0000-0000-0000721B0000}"/>
    <cellStyle name="Vírgula 2 11 4" xfId="3239" xr:uid="{00000000-0005-0000-0000-0000731B0000}"/>
    <cellStyle name="Vírgula 2 11 4 2" xfId="16583" xr:uid="{00000000-0005-0000-0000-0000741B0000}"/>
    <cellStyle name="Vírgula 2 11 4 3" xfId="25463" xr:uid="{00000000-0005-0000-0000-0000751B0000}"/>
    <cellStyle name="Vírgula 2 11 5" xfId="5903" xr:uid="{00000000-0005-0000-0000-0000761B0000}"/>
    <cellStyle name="Vírgula 2 11 5 2" xfId="19247" xr:uid="{00000000-0005-0000-0000-0000771B0000}"/>
    <cellStyle name="Vírgula 2 11 6" xfId="8567" xr:uid="{00000000-0005-0000-0000-0000781B0000}"/>
    <cellStyle name="Vírgula 2 11 6 2" xfId="21911" xr:uid="{00000000-0005-0000-0000-0000791B0000}"/>
    <cellStyle name="Vírgula 2 11 7" xfId="13919" xr:uid="{00000000-0005-0000-0000-00007A1B0000}"/>
    <cellStyle name="Vírgula 2 11 8" xfId="11231" xr:uid="{00000000-0005-0000-0000-00007B1B0000}"/>
    <cellStyle name="Vírgula 2 11 9" xfId="24095" xr:uid="{00000000-0005-0000-0000-00007C1B0000}"/>
    <cellStyle name="Vírgula 2 12" xfId="743" xr:uid="{00000000-0005-0000-0000-00007D1B0000}"/>
    <cellStyle name="Vírgula 2 12 2" xfId="1535" xr:uid="{00000000-0005-0000-0000-00007E1B0000}"/>
    <cellStyle name="Vírgula 2 12 2 2" xfId="4199" xr:uid="{00000000-0005-0000-0000-00007F1B0000}"/>
    <cellStyle name="Vírgula 2 12 2 2 2" xfId="17543" xr:uid="{00000000-0005-0000-0000-0000801B0000}"/>
    <cellStyle name="Vírgula 2 12 2 2 3" xfId="26135" xr:uid="{00000000-0005-0000-0000-0000811B0000}"/>
    <cellStyle name="Vírgula 2 12 2 3" xfId="6863" xr:uid="{00000000-0005-0000-0000-0000821B0000}"/>
    <cellStyle name="Vírgula 2 12 2 3 2" xfId="20207" xr:uid="{00000000-0005-0000-0000-0000831B0000}"/>
    <cellStyle name="Vírgula 2 12 2 4" xfId="9527" xr:uid="{00000000-0005-0000-0000-0000841B0000}"/>
    <cellStyle name="Vírgula 2 12 2 4 2" xfId="22871" xr:uid="{00000000-0005-0000-0000-0000851B0000}"/>
    <cellStyle name="Vírgula 2 12 2 5" xfId="14879" xr:uid="{00000000-0005-0000-0000-0000861B0000}"/>
    <cellStyle name="Vírgula 2 12 2 6" xfId="12191" xr:uid="{00000000-0005-0000-0000-0000871B0000}"/>
    <cellStyle name="Vírgula 2 12 2 7" xfId="24767" xr:uid="{00000000-0005-0000-0000-0000881B0000}"/>
    <cellStyle name="Vírgula 2 12 3" xfId="2327" xr:uid="{00000000-0005-0000-0000-0000891B0000}"/>
    <cellStyle name="Vírgula 2 12 3 2" xfId="4991" xr:uid="{00000000-0005-0000-0000-00008A1B0000}"/>
    <cellStyle name="Vírgula 2 12 3 2 2" xfId="18335" xr:uid="{00000000-0005-0000-0000-00008B1B0000}"/>
    <cellStyle name="Vírgula 2 12 3 3" xfId="7655" xr:uid="{00000000-0005-0000-0000-00008C1B0000}"/>
    <cellStyle name="Vírgula 2 12 3 3 2" xfId="20999" xr:uid="{00000000-0005-0000-0000-00008D1B0000}"/>
    <cellStyle name="Vírgula 2 12 3 4" xfId="10319" xr:uid="{00000000-0005-0000-0000-00008E1B0000}"/>
    <cellStyle name="Vírgula 2 12 3 4 2" xfId="23663" xr:uid="{00000000-0005-0000-0000-00008F1B0000}"/>
    <cellStyle name="Vírgula 2 12 3 5" xfId="15671" xr:uid="{00000000-0005-0000-0000-0000901B0000}"/>
    <cellStyle name="Vírgula 2 12 3 6" xfId="12983" xr:uid="{00000000-0005-0000-0000-0000911B0000}"/>
    <cellStyle name="Vírgula 2 12 3 7" xfId="25439" xr:uid="{00000000-0005-0000-0000-0000921B0000}"/>
    <cellStyle name="Vírgula 2 12 4" xfId="3407" xr:uid="{00000000-0005-0000-0000-0000931B0000}"/>
    <cellStyle name="Vírgula 2 12 4 2" xfId="16751" xr:uid="{00000000-0005-0000-0000-0000941B0000}"/>
    <cellStyle name="Vírgula 2 12 5" xfId="6071" xr:uid="{00000000-0005-0000-0000-0000951B0000}"/>
    <cellStyle name="Vírgula 2 12 5 2" xfId="19415" xr:uid="{00000000-0005-0000-0000-0000961B0000}"/>
    <cellStyle name="Vírgula 2 12 6" xfId="8735" xr:uid="{00000000-0005-0000-0000-0000971B0000}"/>
    <cellStyle name="Vírgula 2 12 6 2" xfId="22079" xr:uid="{00000000-0005-0000-0000-0000981B0000}"/>
    <cellStyle name="Vírgula 2 12 7" xfId="14087" xr:uid="{00000000-0005-0000-0000-0000991B0000}"/>
    <cellStyle name="Vírgula 2 12 8" xfId="11399" xr:uid="{00000000-0005-0000-0000-00009A1B0000}"/>
    <cellStyle name="Vírgula 2 12 9" xfId="24071" xr:uid="{00000000-0005-0000-0000-00009B1B0000}"/>
    <cellStyle name="Vírgula 2 13" xfId="791" xr:uid="{00000000-0005-0000-0000-00009C1B0000}"/>
    <cellStyle name="Vírgula 2 13 2" xfId="1583" xr:uid="{00000000-0005-0000-0000-00009D1B0000}"/>
    <cellStyle name="Vírgula 2 13 2 2" xfId="4247" xr:uid="{00000000-0005-0000-0000-00009E1B0000}"/>
    <cellStyle name="Vírgula 2 13 2 2 2" xfId="17591" xr:uid="{00000000-0005-0000-0000-00009F1B0000}"/>
    <cellStyle name="Vírgula 2 13 2 3" xfId="6911" xr:uid="{00000000-0005-0000-0000-0000A01B0000}"/>
    <cellStyle name="Vírgula 2 13 2 3 2" xfId="20255" xr:uid="{00000000-0005-0000-0000-0000A11B0000}"/>
    <cellStyle name="Vírgula 2 13 2 4" xfId="9575" xr:uid="{00000000-0005-0000-0000-0000A21B0000}"/>
    <cellStyle name="Vírgula 2 13 2 4 2" xfId="22919" xr:uid="{00000000-0005-0000-0000-0000A31B0000}"/>
    <cellStyle name="Vírgula 2 13 2 5" xfId="14927" xr:uid="{00000000-0005-0000-0000-0000A41B0000}"/>
    <cellStyle name="Vírgula 2 13 2 6" xfId="12239" xr:uid="{00000000-0005-0000-0000-0000A51B0000}"/>
    <cellStyle name="Vírgula 2 13 2 7" xfId="25775" xr:uid="{00000000-0005-0000-0000-0000A61B0000}"/>
    <cellStyle name="Vírgula 2 13 3" xfId="2375" xr:uid="{00000000-0005-0000-0000-0000A71B0000}"/>
    <cellStyle name="Vírgula 2 13 3 2" xfId="5039" xr:uid="{00000000-0005-0000-0000-0000A81B0000}"/>
    <cellStyle name="Vírgula 2 13 3 2 2" xfId="18383" xr:uid="{00000000-0005-0000-0000-0000A91B0000}"/>
    <cellStyle name="Vírgula 2 13 3 3" xfId="7703" xr:uid="{00000000-0005-0000-0000-0000AA1B0000}"/>
    <cellStyle name="Vírgula 2 13 3 3 2" xfId="21047" xr:uid="{00000000-0005-0000-0000-0000AB1B0000}"/>
    <cellStyle name="Vírgula 2 13 3 4" xfId="10367" xr:uid="{00000000-0005-0000-0000-0000AC1B0000}"/>
    <cellStyle name="Vírgula 2 13 3 4 2" xfId="23711" xr:uid="{00000000-0005-0000-0000-0000AD1B0000}"/>
    <cellStyle name="Vírgula 2 13 3 5" xfId="15719" xr:uid="{00000000-0005-0000-0000-0000AE1B0000}"/>
    <cellStyle name="Vírgula 2 13 3 6" xfId="13031" xr:uid="{00000000-0005-0000-0000-0000AF1B0000}"/>
    <cellStyle name="Vírgula 2 13 4" xfId="3455" xr:uid="{00000000-0005-0000-0000-0000B01B0000}"/>
    <cellStyle name="Vírgula 2 13 4 2" xfId="16799" xr:uid="{00000000-0005-0000-0000-0000B11B0000}"/>
    <cellStyle name="Vírgula 2 13 5" xfId="6119" xr:uid="{00000000-0005-0000-0000-0000B21B0000}"/>
    <cellStyle name="Vírgula 2 13 5 2" xfId="19463" xr:uid="{00000000-0005-0000-0000-0000B31B0000}"/>
    <cellStyle name="Vírgula 2 13 6" xfId="8783" xr:uid="{00000000-0005-0000-0000-0000B41B0000}"/>
    <cellStyle name="Vírgula 2 13 6 2" xfId="22127" xr:uid="{00000000-0005-0000-0000-0000B51B0000}"/>
    <cellStyle name="Vírgula 2 13 7" xfId="14135" xr:uid="{00000000-0005-0000-0000-0000B61B0000}"/>
    <cellStyle name="Vírgula 2 13 8" xfId="11447" xr:uid="{00000000-0005-0000-0000-0000B71B0000}"/>
    <cellStyle name="Vírgula 2 13 9" xfId="24407" xr:uid="{00000000-0005-0000-0000-0000B81B0000}"/>
    <cellStyle name="Vírgula 2 14" xfId="839" xr:uid="{00000000-0005-0000-0000-0000B91B0000}"/>
    <cellStyle name="Vírgula 2 14 2" xfId="3503" xr:uid="{00000000-0005-0000-0000-0000BA1B0000}"/>
    <cellStyle name="Vírgula 2 14 2 2" xfId="16847" xr:uid="{00000000-0005-0000-0000-0000BB1B0000}"/>
    <cellStyle name="Vírgula 2 14 2 3" xfId="25799" xr:uid="{00000000-0005-0000-0000-0000BC1B0000}"/>
    <cellStyle name="Vírgula 2 14 3" xfId="6167" xr:uid="{00000000-0005-0000-0000-0000BD1B0000}"/>
    <cellStyle name="Vírgula 2 14 3 2" xfId="19511" xr:uid="{00000000-0005-0000-0000-0000BE1B0000}"/>
    <cellStyle name="Vírgula 2 14 4" xfId="8831" xr:uid="{00000000-0005-0000-0000-0000BF1B0000}"/>
    <cellStyle name="Vírgula 2 14 4 2" xfId="22175" xr:uid="{00000000-0005-0000-0000-0000C01B0000}"/>
    <cellStyle name="Vírgula 2 14 5" xfId="14183" xr:uid="{00000000-0005-0000-0000-0000C11B0000}"/>
    <cellStyle name="Vírgula 2 14 6" xfId="11495" xr:uid="{00000000-0005-0000-0000-0000C21B0000}"/>
    <cellStyle name="Vírgula 2 14 7" xfId="24431" xr:uid="{00000000-0005-0000-0000-0000C31B0000}"/>
    <cellStyle name="Vírgula 2 15" xfId="1631" xr:uid="{00000000-0005-0000-0000-0000C41B0000}"/>
    <cellStyle name="Vírgula 2 15 2" xfId="4295" xr:uid="{00000000-0005-0000-0000-0000C51B0000}"/>
    <cellStyle name="Vírgula 2 15 2 2" xfId="17639" xr:uid="{00000000-0005-0000-0000-0000C61B0000}"/>
    <cellStyle name="Vírgula 2 15 2 3" xfId="26471" xr:uid="{00000000-0005-0000-0000-0000C71B0000}"/>
    <cellStyle name="Vírgula 2 15 3" xfId="6959" xr:uid="{00000000-0005-0000-0000-0000C81B0000}"/>
    <cellStyle name="Vírgula 2 15 3 2" xfId="20303" xr:uid="{00000000-0005-0000-0000-0000C91B0000}"/>
    <cellStyle name="Vírgula 2 15 4" xfId="9623" xr:uid="{00000000-0005-0000-0000-0000CA1B0000}"/>
    <cellStyle name="Vírgula 2 15 4 2" xfId="22967" xr:uid="{00000000-0005-0000-0000-0000CB1B0000}"/>
    <cellStyle name="Vírgula 2 15 5" xfId="14975" xr:uid="{00000000-0005-0000-0000-0000CC1B0000}"/>
    <cellStyle name="Vírgula 2 15 6" xfId="12287" xr:uid="{00000000-0005-0000-0000-0000CD1B0000}"/>
    <cellStyle name="Vírgula 2 15 7" xfId="25103" xr:uid="{00000000-0005-0000-0000-0000CE1B0000}"/>
    <cellStyle name="Vírgula 2 16" xfId="2423" xr:uid="{00000000-0005-0000-0000-0000CF1B0000}"/>
    <cellStyle name="Vírgula 2 16 2" xfId="5087" xr:uid="{00000000-0005-0000-0000-0000D01B0000}"/>
    <cellStyle name="Vírgula 2 16 2 2" xfId="18431" xr:uid="{00000000-0005-0000-0000-0000D11B0000}"/>
    <cellStyle name="Vírgula 2 16 3" xfId="7751" xr:uid="{00000000-0005-0000-0000-0000D21B0000}"/>
    <cellStyle name="Vírgula 2 16 3 2" xfId="21095" xr:uid="{00000000-0005-0000-0000-0000D31B0000}"/>
    <cellStyle name="Vírgula 2 16 4" xfId="10415" xr:uid="{00000000-0005-0000-0000-0000D41B0000}"/>
    <cellStyle name="Vírgula 2 16 4 2" xfId="23759" xr:uid="{00000000-0005-0000-0000-0000D51B0000}"/>
    <cellStyle name="Vírgula 2 16 5" xfId="15767" xr:uid="{00000000-0005-0000-0000-0000D61B0000}"/>
    <cellStyle name="Vírgula 2 16 6" xfId="13079" xr:uid="{00000000-0005-0000-0000-0000D71B0000}"/>
    <cellStyle name="Vírgula 2 16 7" xfId="25415" xr:uid="{00000000-0005-0000-0000-0000D81B0000}"/>
    <cellStyle name="Vírgula 2 17" xfId="47" xr:uid="{00000000-0005-0000-0000-0000D91B0000}"/>
    <cellStyle name="Vírgula 2 17 2" xfId="13391" xr:uid="{00000000-0005-0000-0000-0000DA1B0000}"/>
    <cellStyle name="Vírgula 2 18" xfId="2711" xr:uid="{00000000-0005-0000-0000-0000DB1B0000}"/>
    <cellStyle name="Vírgula 2 18 2" xfId="16055" xr:uid="{00000000-0005-0000-0000-0000DC1B0000}"/>
    <cellStyle name="Vírgula 2 19" xfId="5375" xr:uid="{00000000-0005-0000-0000-0000DD1B0000}"/>
    <cellStyle name="Vírgula 2 19 2" xfId="18719" xr:uid="{00000000-0005-0000-0000-0000DE1B0000}"/>
    <cellStyle name="Vírgula 2 2" xfId="17" xr:uid="{00000000-0005-0000-0000-0000DF1B0000}"/>
    <cellStyle name="Vírgula 2 2 10" xfId="745" xr:uid="{00000000-0005-0000-0000-0000E01B0000}"/>
    <cellStyle name="Vírgula 2 2 10 2" xfId="1537" xr:uid="{00000000-0005-0000-0000-0000E11B0000}"/>
    <cellStyle name="Vírgula 2 2 10 2 2" xfId="4201" xr:uid="{00000000-0005-0000-0000-0000E21B0000}"/>
    <cellStyle name="Vírgula 2 2 10 2 2 2" xfId="17545" xr:uid="{00000000-0005-0000-0000-0000E31B0000}"/>
    <cellStyle name="Vírgula 2 2 10 2 2 3" xfId="26137" xr:uid="{00000000-0005-0000-0000-0000E41B0000}"/>
    <cellStyle name="Vírgula 2 2 10 2 3" xfId="6865" xr:uid="{00000000-0005-0000-0000-0000E51B0000}"/>
    <cellStyle name="Vírgula 2 2 10 2 3 2" xfId="20209" xr:uid="{00000000-0005-0000-0000-0000E61B0000}"/>
    <cellStyle name="Vírgula 2 2 10 2 4" xfId="9529" xr:uid="{00000000-0005-0000-0000-0000E71B0000}"/>
    <cellStyle name="Vírgula 2 2 10 2 4 2" xfId="22873" xr:uid="{00000000-0005-0000-0000-0000E81B0000}"/>
    <cellStyle name="Vírgula 2 2 10 2 5" xfId="14881" xr:uid="{00000000-0005-0000-0000-0000E91B0000}"/>
    <cellStyle name="Vírgula 2 2 10 2 6" xfId="12193" xr:uid="{00000000-0005-0000-0000-0000EA1B0000}"/>
    <cellStyle name="Vírgula 2 2 10 2 7" xfId="24769" xr:uid="{00000000-0005-0000-0000-0000EB1B0000}"/>
    <cellStyle name="Vírgula 2 2 10 3" xfId="2329" xr:uid="{00000000-0005-0000-0000-0000EC1B0000}"/>
    <cellStyle name="Vírgula 2 2 10 3 2" xfId="4993" xr:uid="{00000000-0005-0000-0000-0000ED1B0000}"/>
    <cellStyle name="Vírgula 2 2 10 3 2 2" xfId="18337" xr:uid="{00000000-0005-0000-0000-0000EE1B0000}"/>
    <cellStyle name="Vírgula 2 2 10 3 3" xfId="7657" xr:uid="{00000000-0005-0000-0000-0000EF1B0000}"/>
    <cellStyle name="Vírgula 2 2 10 3 3 2" xfId="21001" xr:uid="{00000000-0005-0000-0000-0000F01B0000}"/>
    <cellStyle name="Vírgula 2 2 10 3 4" xfId="10321" xr:uid="{00000000-0005-0000-0000-0000F11B0000}"/>
    <cellStyle name="Vírgula 2 2 10 3 4 2" xfId="23665" xr:uid="{00000000-0005-0000-0000-0000F21B0000}"/>
    <cellStyle name="Vírgula 2 2 10 3 5" xfId="15673" xr:uid="{00000000-0005-0000-0000-0000F31B0000}"/>
    <cellStyle name="Vírgula 2 2 10 3 6" xfId="12985" xr:uid="{00000000-0005-0000-0000-0000F41B0000}"/>
    <cellStyle name="Vírgula 2 2 10 3 7" xfId="25441" xr:uid="{00000000-0005-0000-0000-0000F51B0000}"/>
    <cellStyle name="Vírgula 2 2 10 4" xfId="3409" xr:uid="{00000000-0005-0000-0000-0000F61B0000}"/>
    <cellStyle name="Vírgula 2 2 10 4 2" xfId="16753" xr:uid="{00000000-0005-0000-0000-0000F71B0000}"/>
    <cellStyle name="Vírgula 2 2 10 5" xfId="6073" xr:uid="{00000000-0005-0000-0000-0000F81B0000}"/>
    <cellStyle name="Vírgula 2 2 10 5 2" xfId="19417" xr:uid="{00000000-0005-0000-0000-0000F91B0000}"/>
    <cellStyle name="Vírgula 2 2 10 6" xfId="8737" xr:uid="{00000000-0005-0000-0000-0000FA1B0000}"/>
    <cellStyle name="Vírgula 2 2 10 6 2" xfId="22081" xr:uid="{00000000-0005-0000-0000-0000FB1B0000}"/>
    <cellStyle name="Vírgula 2 2 10 7" xfId="14089" xr:uid="{00000000-0005-0000-0000-0000FC1B0000}"/>
    <cellStyle name="Vírgula 2 2 10 8" xfId="11401" xr:uid="{00000000-0005-0000-0000-0000FD1B0000}"/>
    <cellStyle name="Vírgula 2 2 10 9" xfId="24073" xr:uid="{00000000-0005-0000-0000-0000FE1B0000}"/>
    <cellStyle name="Vírgula 2 2 11" xfId="793" xr:uid="{00000000-0005-0000-0000-0000FF1B0000}"/>
    <cellStyle name="Vírgula 2 2 11 2" xfId="1585" xr:uid="{00000000-0005-0000-0000-0000001C0000}"/>
    <cellStyle name="Vírgula 2 2 11 2 2" xfId="4249" xr:uid="{00000000-0005-0000-0000-0000011C0000}"/>
    <cellStyle name="Vírgula 2 2 11 2 2 2" xfId="17593" xr:uid="{00000000-0005-0000-0000-0000021C0000}"/>
    <cellStyle name="Vírgula 2 2 11 2 3" xfId="6913" xr:uid="{00000000-0005-0000-0000-0000031C0000}"/>
    <cellStyle name="Vírgula 2 2 11 2 3 2" xfId="20257" xr:uid="{00000000-0005-0000-0000-0000041C0000}"/>
    <cellStyle name="Vírgula 2 2 11 2 4" xfId="9577" xr:uid="{00000000-0005-0000-0000-0000051C0000}"/>
    <cellStyle name="Vírgula 2 2 11 2 4 2" xfId="22921" xr:uid="{00000000-0005-0000-0000-0000061C0000}"/>
    <cellStyle name="Vírgula 2 2 11 2 5" xfId="14929" xr:uid="{00000000-0005-0000-0000-0000071C0000}"/>
    <cellStyle name="Vírgula 2 2 11 2 6" xfId="12241" xr:uid="{00000000-0005-0000-0000-0000081C0000}"/>
    <cellStyle name="Vírgula 2 2 11 2 7" xfId="25777" xr:uid="{00000000-0005-0000-0000-0000091C0000}"/>
    <cellStyle name="Vírgula 2 2 11 3" xfId="2377" xr:uid="{00000000-0005-0000-0000-00000A1C0000}"/>
    <cellStyle name="Vírgula 2 2 11 3 2" xfId="5041" xr:uid="{00000000-0005-0000-0000-00000B1C0000}"/>
    <cellStyle name="Vírgula 2 2 11 3 2 2" xfId="18385" xr:uid="{00000000-0005-0000-0000-00000C1C0000}"/>
    <cellStyle name="Vírgula 2 2 11 3 3" xfId="7705" xr:uid="{00000000-0005-0000-0000-00000D1C0000}"/>
    <cellStyle name="Vírgula 2 2 11 3 3 2" xfId="21049" xr:uid="{00000000-0005-0000-0000-00000E1C0000}"/>
    <cellStyle name="Vírgula 2 2 11 3 4" xfId="10369" xr:uid="{00000000-0005-0000-0000-00000F1C0000}"/>
    <cellStyle name="Vírgula 2 2 11 3 4 2" xfId="23713" xr:uid="{00000000-0005-0000-0000-0000101C0000}"/>
    <cellStyle name="Vírgula 2 2 11 3 5" xfId="15721" xr:uid="{00000000-0005-0000-0000-0000111C0000}"/>
    <cellStyle name="Vírgula 2 2 11 3 6" xfId="13033" xr:uid="{00000000-0005-0000-0000-0000121C0000}"/>
    <cellStyle name="Vírgula 2 2 11 4" xfId="3457" xr:uid="{00000000-0005-0000-0000-0000131C0000}"/>
    <cellStyle name="Vírgula 2 2 11 4 2" xfId="16801" xr:uid="{00000000-0005-0000-0000-0000141C0000}"/>
    <cellStyle name="Vírgula 2 2 11 5" xfId="6121" xr:uid="{00000000-0005-0000-0000-0000151C0000}"/>
    <cellStyle name="Vírgula 2 2 11 5 2" xfId="19465" xr:uid="{00000000-0005-0000-0000-0000161C0000}"/>
    <cellStyle name="Vírgula 2 2 11 6" xfId="8785" xr:uid="{00000000-0005-0000-0000-0000171C0000}"/>
    <cellStyle name="Vírgula 2 2 11 6 2" xfId="22129" xr:uid="{00000000-0005-0000-0000-0000181C0000}"/>
    <cellStyle name="Vírgula 2 2 11 7" xfId="14137" xr:uid="{00000000-0005-0000-0000-0000191C0000}"/>
    <cellStyle name="Vírgula 2 2 11 8" xfId="11449" xr:uid="{00000000-0005-0000-0000-00001A1C0000}"/>
    <cellStyle name="Vírgula 2 2 11 9" xfId="24409" xr:uid="{00000000-0005-0000-0000-00001B1C0000}"/>
    <cellStyle name="Vírgula 2 2 12" xfId="841" xr:uid="{00000000-0005-0000-0000-00001C1C0000}"/>
    <cellStyle name="Vírgula 2 2 12 2" xfId="3505" xr:uid="{00000000-0005-0000-0000-00001D1C0000}"/>
    <cellStyle name="Vírgula 2 2 12 2 2" xfId="16849" xr:uid="{00000000-0005-0000-0000-00001E1C0000}"/>
    <cellStyle name="Vírgula 2 2 12 2 3" xfId="25801" xr:uid="{00000000-0005-0000-0000-00001F1C0000}"/>
    <cellStyle name="Vírgula 2 2 12 3" xfId="6169" xr:uid="{00000000-0005-0000-0000-0000201C0000}"/>
    <cellStyle name="Vírgula 2 2 12 3 2" xfId="19513" xr:uid="{00000000-0005-0000-0000-0000211C0000}"/>
    <cellStyle name="Vírgula 2 2 12 4" xfId="8833" xr:uid="{00000000-0005-0000-0000-0000221C0000}"/>
    <cellStyle name="Vírgula 2 2 12 4 2" xfId="22177" xr:uid="{00000000-0005-0000-0000-0000231C0000}"/>
    <cellStyle name="Vírgula 2 2 12 5" xfId="14185" xr:uid="{00000000-0005-0000-0000-0000241C0000}"/>
    <cellStyle name="Vírgula 2 2 12 6" xfId="11497" xr:uid="{00000000-0005-0000-0000-0000251C0000}"/>
    <cellStyle name="Vírgula 2 2 12 7" xfId="24433" xr:uid="{00000000-0005-0000-0000-0000261C0000}"/>
    <cellStyle name="Vírgula 2 2 13" xfId="1633" xr:uid="{00000000-0005-0000-0000-0000271C0000}"/>
    <cellStyle name="Vírgula 2 2 13 2" xfId="4297" xr:uid="{00000000-0005-0000-0000-0000281C0000}"/>
    <cellStyle name="Vírgula 2 2 13 2 2" xfId="17641" xr:uid="{00000000-0005-0000-0000-0000291C0000}"/>
    <cellStyle name="Vírgula 2 2 13 2 3" xfId="26473" xr:uid="{00000000-0005-0000-0000-00002A1C0000}"/>
    <cellStyle name="Vírgula 2 2 13 3" xfId="6961" xr:uid="{00000000-0005-0000-0000-00002B1C0000}"/>
    <cellStyle name="Vírgula 2 2 13 3 2" xfId="20305" xr:uid="{00000000-0005-0000-0000-00002C1C0000}"/>
    <cellStyle name="Vírgula 2 2 13 4" xfId="9625" xr:uid="{00000000-0005-0000-0000-00002D1C0000}"/>
    <cellStyle name="Vírgula 2 2 13 4 2" xfId="22969" xr:uid="{00000000-0005-0000-0000-00002E1C0000}"/>
    <cellStyle name="Vírgula 2 2 13 5" xfId="14977" xr:uid="{00000000-0005-0000-0000-00002F1C0000}"/>
    <cellStyle name="Vírgula 2 2 13 6" xfId="12289" xr:uid="{00000000-0005-0000-0000-0000301C0000}"/>
    <cellStyle name="Vírgula 2 2 13 7" xfId="25105" xr:uid="{00000000-0005-0000-0000-0000311C0000}"/>
    <cellStyle name="Vírgula 2 2 14" xfId="2429" xr:uid="{00000000-0005-0000-0000-0000321C0000}"/>
    <cellStyle name="Vírgula 2 2 14 2" xfId="5093" xr:uid="{00000000-0005-0000-0000-0000331C0000}"/>
    <cellStyle name="Vírgula 2 2 14 2 2" xfId="18437" xr:uid="{00000000-0005-0000-0000-0000341C0000}"/>
    <cellStyle name="Vírgula 2 2 14 3" xfId="7757" xr:uid="{00000000-0005-0000-0000-0000351C0000}"/>
    <cellStyle name="Vírgula 2 2 14 3 2" xfId="21101" xr:uid="{00000000-0005-0000-0000-0000361C0000}"/>
    <cellStyle name="Vírgula 2 2 14 4" xfId="10421" xr:uid="{00000000-0005-0000-0000-0000371C0000}"/>
    <cellStyle name="Vírgula 2 2 14 4 2" xfId="23765" xr:uid="{00000000-0005-0000-0000-0000381C0000}"/>
    <cellStyle name="Vírgula 2 2 14 5" xfId="15773" xr:uid="{00000000-0005-0000-0000-0000391C0000}"/>
    <cellStyle name="Vírgula 2 2 14 6" xfId="13085" xr:uid="{00000000-0005-0000-0000-00003A1C0000}"/>
    <cellStyle name="Vírgula 2 2 14 7" xfId="25417" xr:uid="{00000000-0005-0000-0000-00003B1C0000}"/>
    <cellStyle name="Vírgula 2 2 15" xfId="49" xr:uid="{00000000-0005-0000-0000-00003C1C0000}"/>
    <cellStyle name="Vírgula 2 2 15 2" xfId="13393" xr:uid="{00000000-0005-0000-0000-00003D1C0000}"/>
    <cellStyle name="Vírgula 2 2 16" xfId="2713" xr:uid="{00000000-0005-0000-0000-00003E1C0000}"/>
    <cellStyle name="Vírgula 2 2 16 2" xfId="16057" xr:uid="{00000000-0005-0000-0000-00003F1C0000}"/>
    <cellStyle name="Vírgula 2 2 17" xfId="5377" xr:uid="{00000000-0005-0000-0000-0000401C0000}"/>
    <cellStyle name="Vírgula 2 2 17 2" xfId="18721" xr:uid="{00000000-0005-0000-0000-0000411C0000}"/>
    <cellStyle name="Vírgula 2 2 18" xfId="8041" xr:uid="{00000000-0005-0000-0000-0000421C0000}"/>
    <cellStyle name="Vírgula 2 2 18 2" xfId="21385" xr:uid="{00000000-0005-0000-0000-0000431C0000}"/>
    <cellStyle name="Vírgula 2 2 19" xfId="13369" xr:uid="{00000000-0005-0000-0000-0000441C0000}"/>
    <cellStyle name="Vírgula 2 2 2" xfId="27" xr:uid="{00000000-0005-0000-0000-0000451C0000}"/>
    <cellStyle name="Vírgula 2 2 2 10" xfId="849" xr:uid="{00000000-0005-0000-0000-0000461C0000}"/>
    <cellStyle name="Vírgula 2 2 2 10 2" xfId="3513" xr:uid="{00000000-0005-0000-0000-0000471C0000}"/>
    <cellStyle name="Vírgula 2 2 2 10 2 2" xfId="16857" xr:uid="{00000000-0005-0000-0000-0000481C0000}"/>
    <cellStyle name="Vírgula 2 2 2 10 2 3" xfId="25809" xr:uid="{00000000-0005-0000-0000-0000491C0000}"/>
    <cellStyle name="Vírgula 2 2 2 10 3" xfId="6177" xr:uid="{00000000-0005-0000-0000-00004A1C0000}"/>
    <cellStyle name="Vírgula 2 2 2 10 3 2" xfId="19521" xr:uid="{00000000-0005-0000-0000-00004B1C0000}"/>
    <cellStyle name="Vírgula 2 2 2 10 4" xfId="8841" xr:uid="{00000000-0005-0000-0000-00004C1C0000}"/>
    <cellStyle name="Vírgula 2 2 2 10 4 2" xfId="22185" xr:uid="{00000000-0005-0000-0000-00004D1C0000}"/>
    <cellStyle name="Vírgula 2 2 2 10 5" xfId="14193" xr:uid="{00000000-0005-0000-0000-00004E1C0000}"/>
    <cellStyle name="Vírgula 2 2 2 10 6" xfId="11505" xr:uid="{00000000-0005-0000-0000-00004F1C0000}"/>
    <cellStyle name="Vírgula 2 2 2 10 7" xfId="24441" xr:uid="{00000000-0005-0000-0000-0000501C0000}"/>
    <cellStyle name="Vírgula 2 2 2 11" xfId="1641" xr:uid="{00000000-0005-0000-0000-0000511C0000}"/>
    <cellStyle name="Vírgula 2 2 2 11 2" xfId="4305" xr:uid="{00000000-0005-0000-0000-0000521C0000}"/>
    <cellStyle name="Vírgula 2 2 2 11 2 2" xfId="17649" xr:uid="{00000000-0005-0000-0000-0000531C0000}"/>
    <cellStyle name="Vírgula 2 2 2 11 2 3" xfId="26481" xr:uid="{00000000-0005-0000-0000-0000541C0000}"/>
    <cellStyle name="Vírgula 2 2 2 11 3" xfId="6969" xr:uid="{00000000-0005-0000-0000-0000551C0000}"/>
    <cellStyle name="Vírgula 2 2 2 11 3 2" xfId="20313" xr:uid="{00000000-0005-0000-0000-0000561C0000}"/>
    <cellStyle name="Vírgula 2 2 2 11 4" xfId="9633" xr:uid="{00000000-0005-0000-0000-0000571C0000}"/>
    <cellStyle name="Vírgula 2 2 2 11 4 2" xfId="22977" xr:uid="{00000000-0005-0000-0000-0000581C0000}"/>
    <cellStyle name="Vírgula 2 2 2 11 5" xfId="14985" xr:uid="{00000000-0005-0000-0000-0000591C0000}"/>
    <cellStyle name="Vírgula 2 2 2 11 6" xfId="12297" xr:uid="{00000000-0005-0000-0000-00005A1C0000}"/>
    <cellStyle name="Vírgula 2 2 2 11 7" xfId="25113" xr:uid="{00000000-0005-0000-0000-00005B1C0000}"/>
    <cellStyle name="Vírgula 2 2 2 12" xfId="2438" xr:uid="{00000000-0005-0000-0000-00005C1C0000}"/>
    <cellStyle name="Vírgula 2 2 2 12 2" xfId="5102" xr:uid="{00000000-0005-0000-0000-00005D1C0000}"/>
    <cellStyle name="Vírgula 2 2 2 12 2 2" xfId="18446" xr:uid="{00000000-0005-0000-0000-00005E1C0000}"/>
    <cellStyle name="Vírgula 2 2 2 12 3" xfId="7766" xr:uid="{00000000-0005-0000-0000-00005F1C0000}"/>
    <cellStyle name="Vírgula 2 2 2 12 3 2" xfId="21110" xr:uid="{00000000-0005-0000-0000-0000601C0000}"/>
    <cellStyle name="Vírgula 2 2 2 12 4" xfId="10430" xr:uid="{00000000-0005-0000-0000-0000611C0000}"/>
    <cellStyle name="Vírgula 2 2 2 12 4 2" xfId="23774" xr:uid="{00000000-0005-0000-0000-0000621C0000}"/>
    <cellStyle name="Vírgula 2 2 2 12 5" xfId="15782" xr:uid="{00000000-0005-0000-0000-0000631C0000}"/>
    <cellStyle name="Vírgula 2 2 2 12 6" xfId="13094" xr:uid="{00000000-0005-0000-0000-0000641C0000}"/>
    <cellStyle name="Vírgula 2 2 2 12 7" xfId="25425" xr:uid="{00000000-0005-0000-0000-0000651C0000}"/>
    <cellStyle name="Vírgula 2 2 2 13" xfId="57" xr:uid="{00000000-0005-0000-0000-0000661C0000}"/>
    <cellStyle name="Vírgula 2 2 2 13 2" xfId="13401" xr:uid="{00000000-0005-0000-0000-0000671C0000}"/>
    <cellStyle name="Vírgula 2 2 2 14" xfId="2721" xr:uid="{00000000-0005-0000-0000-0000681C0000}"/>
    <cellStyle name="Vírgula 2 2 2 14 2" xfId="16065" xr:uid="{00000000-0005-0000-0000-0000691C0000}"/>
    <cellStyle name="Vírgula 2 2 2 15" xfId="5385" xr:uid="{00000000-0005-0000-0000-00006A1C0000}"/>
    <cellStyle name="Vírgula 2 2 2 15 2" xfId="18729" xr:uid="{00000000-0005-0000-0000-00006B1C0000}"/>
    <cellStyle name="Vírgula 2 2 2 16" xfId="8049" xr:uid="{00000000-0005-0000-0000-00006C1C0000}"/>
    <cellStyle name="Vírgula 2 2 2 16 2" xfId="21393" xr:uid="{00000000-0005-0000-0000-00006D1C0000}"/>
    <cellStyle name="Vírgula 2 2 2 17" xfId="13377" xr:uid="{00000000-0005-0000-0000-00006E1C0000}"/>
    <cellStyle name="Vírgula 2 2 2 18" xfId="10713" xr:uid="{00000000-0005-0000-0000-00006F1C0000}"/>
    <cellStyle name="Vírgula 2 2 2 19" xfId="24057" xr:uid="{00000000-0005-0000-0000-0000701C0000}"/>
    <cellStyle name="Vírgula 2 2 2 2" xfId="81" xr:uid="{00000000-0005-0000-0000-0000711C0000}"/>
    <cellStyle name="Vírgula 2 2 2 2 10" xfId="1665" xr:uid="{00000000-0005-0000-0000-0000721C0000}"/>
    <cellStyle name="Vírgula 2 2 2 2 10 2" xfId="4329" xr:uid="{00000000-0005-0000-0000-0000731C0000}"/>
    <cellStyle name="Vírgula 2 2 2 2 10 2 2" xfId="17673" xr:uid="{00000000-0005-0000-0000-0000741C0000}"/>
    <cellStyle name="Vírgula 2 2 2 2 10 3" xfId="6993" xr:uid="{00000000-0005-0000-0000-0000751C0000}"/>
    <cellStyle name="Vírgula 2 2 2 2 10 3 2" xfId="20337" xr:uid="{00000000-0005-0000-0000-0000761C0000}"/>
    <cellStyle name="Vírgula 2 2 2 2 10 4" xfId="9657" xr:uid="{00000000-0005-0000-0000-0000771C0000}"/>
    <cellStyle name="Vírgula 2 2 2 2 10 4 2" xfId="23001" xr:uid="{00000000-0005-0000-0000-0000781C0000}"/>
    <cellStyle name="Vírgula 2 2 2 2 10 5" xfId="15009" xr:uid="{00000000-0005-0000-0000-0000791C0000}"/>
    <cellStyle name="Vírgula 2 2 2 2 10 6" xfId="12321" xr:uid="{00000000-0005-0000-0000-00007A1C0000}"/>
    <cellStyle name="Vírgula 2 2 2 2 11" xfId="2464" xr:uid="{00000000-0005-0000-0000-00007B1C0000}"/>
    <cellStyle name="Vírgula 2 2 2 2 11 2" xfId="5128" xr:uid="{00000000-0005-0000-0000-00007C1C0000}"/>
    <cellStyle name="Vírgula 2 2 2 2 11 2 2" xfId="18472" xr:uid="{00000000-0005-0000-0000-00007D1C0000}"/>
    <cellStyle name="Vírgula 2 2 2 2 11 3" xfId="7792" xr:uid="{00000000-0005-0000-0000-00007E1C0000}"/>
    <cellStyle name="Vírgula 2 2 2 2 11 3 2" xfId="21136" xr:uid="{00000000-0005-0000-0000-00007F1C0000}"/>
    <cellStyle name="Vírgula 2 2 2 2 11 4" xfId="10456" xr:uid="{00000000-0005-0000-0000-0000801C0000}"/>
    <cellStyle name="Vírgula 2 2 2 2 11 4 2" xfId="23800" xr:uid="{00000000-0005-0000-0000-0000811C0000}"/>
    <cellStyle name="Vírgula 2 2 2 2 11 5" xfId="15808" xr:uid="{00000000-0005-0000-0000-0000821C0000}"/>
    <cellStyle name="Vírgula 2 2 2 2 11 6" xfId="13120" xr:uid="{00000000-0005-0000-0000-0000831C0000}"/>
    <cellStyle name="Vírgula 2 2 2 2 12" xfId="2745" xr:uid="{00000000-0005-0000-0000-0000841C0000}"/>
    <cellStyle name="Vírgula 2 2 2 2 12 2" xfId="16089" xr:uid="{00000000-0005-0000-0000-0000851C0000}"/>
    <cellStyle name="Vírgula 2 2 2 2 13" xfId="5409" xr:uid="{00000000-0005-0000-0000-0000861C0000}"/>
    <cellStyle name="Vírgula 2 2 2 2 13 2" xfId="18753" xr:uid="{00000000-0005-0000-0000-0000871C0000}"/>
    <cellStyle name="Vírgula 2 2 2 2 14" xfId="8073" xr:uid="{00000000-0005-0000-0000-0000881C0000}"/>
    <cellStyle name="Vírgula 2 2 2 2 14 2" xfId="21417" xr:uid="{00000000-0005-0000-0000-0000891C0000}"/>
    <cellStyle name="Vírgula 2 2 2 2 15" xfId="13425" xr:uid="{00000000-0005-0000-0000-00008A1C0000}"/>
    <cellStyle name="Vírgula 2 2 2 2 16" xfId="10737" xr:uid="{00000000-0005-0000-0000-00008B1C0000}"/>
    <cellStyle name="Vírgula 2 2 2 2 17" xfId="24129" xr:uid="{00000000-0005-0000-0000-00008C1C0000}"/>
    <cellStyle name="Vírgula 2 2 2 2 2" xfId="129" xr:uid="{00000000-0005-0000-0000-00008D1C0000}"/>
    <cellStyle name="Vírgula 2 2 2 2 2 10" xfId="8121" xr:uid="{00000000-0005-0000-0000-00008E1C0000}"/>
    <cellStyle name="Vírgula 2 2 2 2 2 10 2" xfId="21465" xr:uid="{00000000-0005-0000-0000-00008F1C0000}"/>
    <cellStyle name="Vírgula 2 2 2 2 2 11" xfId="13473" xr:uid="{00000000-0005-0000-0000-0000901C0000}"/>
    <cellStyle name="Vírgula 2 2 2 2 2 12" xfId="10785" xr:uid="{00000000-0005-0000-0000-0000911C0000}"/>
    <cellStyle name="Vírgula 2 2 2 2 2 13" xfId="24177" xr:uid="{00000000-0005-0000-0000-0000921C0000}"/>
    <cellStyle name="Vírgula 2 2 2 2 2 2" xfId="297" xr:uid="{00000000-0005-0000-0000-0000931C0000}"/>
    <cellStyle name="Vírgula 2 2 2 2 2 2 10" xfId="10953" xr:uid="{00000000-0005-0000-0000-0000941C0000}"/>
    <cellStyle name="Vírgula 2 2 2 2 2 2 11" xfId="24345" xr:uid="{00000000-0005-0000-0000-0000951C0000}"/>
    <cellStyle name="Vírgula 2 2 2 2 2 2 2" xfId="561" xr:uid="{00000000-0005-0000-0000-0000961C0000}"/>
    <cellStyle name="Vírgula 2 2 2 2 2 2 2 2" xfId="1353" xr:uid="{00000000-0005-0000-0000-0000971C0000}"/>
    <cellStyle name="Vírgula 2 2 2 2 2 2 2 2 2" xfId="4017" xr:uid="{00000000-0005-0000-0000-0000981C0000}"/>
    <cellStyle name="Vírgula 2 2 2 2 2 2 2 2 2 2" xfId="17361" xr:uid="{00000000-0005-0000-0000-0000991C0000}"/>
    <cellStyle name="Vírgula 2 2 2 2 2 2 2 2 3" xfId="6681" xr:uid="{00000000-0005-0000-0000-00009A1C0000}"/>
    <cellStyle name="Vírgula 2 2 2 2 2 2 2 2 3 2" xfId="20025" xr:uid="{00000000-0005-0000-0000-00009B1C0000}"/>
    <cellStyle name="Vírgula 2 2 2 2 2 2 2 2 4" xfId="9345" xr:uid="{00000000-0005-0000-0000-00009C1C0000}"/>
    <cellStyle name="Vírgula 2 2 2 2 2 2 2 2 4 2" xfId="22689" xr:uid="{00000000-0005-0000-0000-00009D1C0000}"/>
    <cellStyle name="Vírgula 2 2 2 2 2 2 2 2 5" xfId="14697" xr:uid="{00000000-0005-0000-0000-00009E1C0000}"/>
    <cellStyle name="Vírgula 2 2 2 2 2 2 2 2 6" xfId="12009" xr:uid="{00000000-0005-0000-0000-00009F1C0000}"/>
    <cellStyle name="Vírgula 2 2 2 2 2 2 2 2 7" xfId="26409" xr:uid="{00000000-0005-0000-0000-0000A01C0000}"/>
    <cellStyle name="Vírgula 2 2 2 2 2 2 2 3" xfId="2145" xr:uid="{00000000-0005-0000-0000-0000A11C0000}"/>
    <cellStyle name="Vírgula 2 2 2 2 2 2 2 3 2" xfId="4809" xr:uid="{00000000-0005-0000-0000-0000A21C0000}"/>
    <cellStyle name="Vírgula 2 2 2 2 2 2 2 3 2 2" xfId="18153" xr:uid="{00000000-0005-0000-0000-0000A31C0000}"/>
    <cellStyle name="Vírgula 2 2 2 2 2 2 2 3 3" xfId="7473" xr:uid="{00000000-0005-0000-0000-0000A41C0000}"/>
    <cellStyle name="Vírgula 2 2 2 2 2 2 2 3 3 2" xfId="20817" xr:uid="{00000000-0005-0000-0000-0000A51C0000}"/>
    <cellStyle name="Vírgula 2 2 2 2 2 2 2 3 4" xfId="10137" xr:uid="{00000000-0005-0000-0000-0000A61C0000}"/>
    <cellStyle name="Vírgula 2 2 2 2 2 2 2 3 4 2" xfId="23481" xr:uid="{00000000-0005-0000-0000-0000A71C0000}"/>
    <cellStyle name="Vírgula 2 2 2 2 2 2 2 3 5" xfId="15489" xr:uid="{00000000-0005-0000-0000-0000A81C0000}"/>
    <cellStyle name="Vírgula 2 2 2 2 2 2 2 3 6" xfId="12801" xr:uid="{00000000-0005-0000-0000-0000A91C0000}"/>
    <cellStyle name="Vírgula 2 2 2 2 2 2 2 4" xfId="3225" xr:uid="{00000000-0005-0000-0000-0000AA1C0000}"/>
    <cellStyle name="Vírgula 2 2 2 2 2 2 2 4 2" xfId="16569" xr:uid="{00000000-0005-0000-0000-0000AB1C0000}"/>
    <cellStyle name="Vírgula 2 2 2 2 2 2 2 5" xfId="5889" xr:uid="{00000000-0005-0000-0000-0000AC1C0000}"/>
    <cellStyle name="Vírgula 2 2 2 2 2 2 2 5 2" xfId="19233" xr:uid="{00000000-0005-0000-0000-0000AD1C0000}"/>
    <cellStyle name="Vírgula 2 2 2 2 2 2 2 6" xfId="8553" xr:uid="{00000000-0005-0000-0000-0000AE1C0000}"/>
    <cellStyle name="Vírgula 2 2 2 2 2 2 2 6 2" xfId="21897" xr:uid="{00000000-0005-0000-0000-0000AF1C0000}"/>
    <cellStyle name="Vírgula 2 2 2 2 2 2 2 7" xfId="13905" xr:uid="{00000000-0005-0000-0000-0000B01C0000}"/>
    <cellStyle name="Vírgula 2 2 2 2 2 2 2 8" xfId="11217" xr:uid="{00000000-0005-0000-0000-0000B11C0000}"/>
    <cellStyle name="Vírgula 2 2 2 2 2 2 2 9" xfId="25041" xr:uid="{00000000-0005-0000-0000-0000B21C0000}"/>
    <cellStyle name="Vírgula 2 2 2 2 2 2 3" xfId="1089" xr:uid="{00000000-0005-0000-0000-0000B31C0000}"/>
    <cellStyle name="Vírgula 2 2 2 2 2 2 3 2" xfId="3753" xr:uid="{00000000-0005-0000-0000-0000B41C0000}"/>
    <cellStyle name="Vírgula 2 2 2 2 2 2 3 2 2" xfId="17097" xr:uid="{00000000-0005-0000-0000-0000B51C0000}"/>
    <cellStyle name="Vírgula 2 2 2 2 2 2 3 2 3" xfId="26073" xr:uid="{00000000-0005-0000-0000-0000B61C0000}"/>
    <cellStyle name="Vírgula 2 2 2 2 2 2 3 3" xfId="6417" xr:uid="{00000000-0005-0000-0000-0000B71C0000}"/>
    <cellStyle name="Vírgula 2 2 2 2 2 2 3 3 2" xfId="19761" xr:uid="{00000000-0005-0000-0000-0000B81C0000}"/>
    <cellStyle name="Vírgula 2 2 2 2 2 2 3 4" xfId="9081" xr:uid="{00000000-0005-0000-0000-0000B91C0000}"/>
    <cellStyle name="Vírgula 2 2 2 2 2 2 3 4 2" xfId="22425" xr:uid="{00000000-0005-0000-0000-0000BA1C0000}"/>
    <cellStyle name="Vírgula 2 2 2 2 2 2 3 5" xfId="14433" xr:uid="{00000000-0005-0000-0000-0000BB1C0000}"/>
    <cellStyle name="Vírgula 2 2 2 2 2 2 3 6" xfId="11745" xr:uid="{00000000-0005-0000-0000-0000BC1C0000}"/>
    <cellStyle name="Vírgula 2 2 2 2 2 2 3 7" xfId="24705" xr:uid="{00000000-0005-0000-0000-0000BD1C0000}"/>
    <cellStyle name="Vírgula 2 2 2 2 2 2 4" xfId="1881" xr:uid="{00000000-0005-0000-0000-0000BE1C0000}"/>
    <cellStyle name="Vírgula 2 2 2 2 2 2 4 2" xfId="4545" xr:uid="{00000000-0005-0000-0000-0000BF1C0000}"/>
    <cellStyle name="Vírgula 2 2 2 2 2 2 4 2 2" xfId="17889" xr:uid="{00000000-0005-0000-0000-0000C01C0000}"/>
    <cellStyle name="Vírgula 2 2 2 2 2 2 4 2 3" xfId="26721" xr:uid="{00000000-0005-0000-0000-0000C11C0000}"/>
    <cellStyle name="Vírgula 2 2 2 2 2 2 4 3" xfId="7209" xr:uid="{00000000-0005-0000-0000-0000C21C0000}"/>
    <cellStyle name="Vírgula 2 2 2 2 2 2 4 3 2" xfId="20553" xr:uid="{00000000-0005-0000-0000-0000C31C0000}"/>
    <cellStyle name="Vírgula 2 2 2 2 2 2 4 4" xfId="9873" xr:uid="{00000000-0005-0000-0000-0000C41C0000}"/>
    <cellStyle name="Vírgula 2 2 2 2 2 2 4 4 2" xfId="23217" xr:uid="{00000000-0005-0000-0000-0000C51C0000}"/>
    <cellStyle name="Vírgula 2 2 2 2 2 2 4 5" xfId="15225" xr:uid="{00000000-0005-0000-0000-0000C61C0000}"/>
    <cellStyle name="Vírgula 2 2 2 2 2 2 4 6" xfId="12537" xr:uid="{00000000-0005-0000-0000-0000C71C0000}"/>
    <cellStyle name="Vírgula 2 2 2 2 2 2 4 7" xfId="25353" xr:uid="{00000000-0005-0000-0000-0000C81C0000}"/>
    <cellStyle name="Vírgula 2 2 2 2 2 2 5" xfId="2697" xr:uid="{00000000-0005-0000-0000-0000C91C0000}"/>
    <cellStyle name="Vírgula 2 2 2 2 2 2 5 2" xfId="5361" xr:uid="{00000000-0005-0000-0000-0000CA1C0000}"/>
    <cellStyle name="Vírgula 2 2 2 2 2 2 5 2 2" xfId="18705" xr:uid="{00000000-0005-0000-0000-0000CB1C0000}"/>
    <cellStyle name="Vírgula 2 2 2 2 2 2 5 3" xfId="8025" xr:uid="{00000000-0005-0000-0000-0000CC1C0000}"/>
    <cellStyle name="Vírgula 2 2 2 2 2 2 5 3 2" xfId="21369" xr:uid="{00000000-0005-0000-0000-0000CD1C0000}"/>
    <cellStyle name="Vírgula 2 2 2 2 2 2 5 4" xfId="10689" xr:uid="{00000000-0005-0000-0000-0000CE1C0000}"/>
    <cellStyle name="Vírgula 2 2 2 2 2 2 5 4 2" xfId="24033" xr:uid="{00000000-0005-0000-0000-0000CF1C0000}"/>
    <cellStyle name="Vírgula 2 2 2 2 2 2 5 5" xfId="16041" xr:uid="{00000000-0005-0000-0000-0000D01C0000}"/>
    <cellStyle name="Vírgula 2 2 2 2 2 2 5 6" xfId="13353" xr:uid="{00000000-0005-0000-0000-0000D11C0000}"/>
    <cellStyle name="Vírgula 2 2 2 2 2 2 5 7" xfId="25713" xr:uid="{00000000-0005-0000-0000-0000D21C0000}"/>
    <cellStyle name="Vírgula 2 2 2 2 2 2 6" xfId="2961" xr:uid="{00000000-0005-0000-0000-0000D31C0000}"/>
    <cellStyle name="Vírgula 2 2 2 2 2 2 6 2" xfId="16305" xr:uid="{00000000-0005-0000-0000-0000D41C0000}"/>
    <cellStyle name="Vírgula 2 2 2 2 2 2 7" xfId="5625" xr:uid="{00000000-0005-0000-0000-0000D51C0000}"/>
    <cellStyle name="Vírgula 2 2 2 2 2 2 7 2" xfId="18969" xr:uid="{00000000-0005-0000-0000-0000D61C0000}"/>
    <cellStyle name="Vírgula 2 2 2 2 2 2 8" xfId="8289" xr:uid="{00000000-0005-0000-0000-0000D71C0000}"/>
    <cellStyle name="Vírgula 2 2 2 2 2 2 8 2" xfId="21633" xr:uid="{00000000-0005-0000-0000-0000D81C0000}"/>
    <cellStyle name="Vírgula 2 2 2 2 2 2 9" xfId="13641" xr:uid="{00000000-0005-0000-0000-0000D91C0000}"/>
    <cellStyle name="Vírgula 2 2 2 2 2 3" xfId="393" xr:uid="{00000000-0005-0000-0000-0000DA1C0000}"/>
    <cellStyle name="Vírgula 2 2 2 2 2 3 2" xfId="1185" xr:uid="{00000000-0005-0000-0000-0000DB1C0000}"/>
    <cellStyle name="Vírgula 2 2 2 2 2 3 2 2" xfId="3849" xr:uid="{00000000-0005-0000-0000-0000DC1C0000}"/>
    <cellStyle name="Vírgula 2 2 2 2 2 3 2 2 2" xfId="17193" xr:uid="{00000000-0005-0000-0000-0000DD1C0000}"/>
    <cellStyle name="Vírgula 2 2 2 2 2 3 2 3" xfId="6513" xr:uid="{00000000-0005-0000-0000-0000DE1C0000}"/>
    <cellStyle name="Vírgula 2 2 2 2 2 3 2 3 2" xfId="19857" xr:uid="{00000000-0005-0000-0000-0000DF1C0000}"/>
    <cellStyle name="Vírgula 2 2 2 2 2 3 2 4" xfId="9177" xr:uid="{00000000-0005-0000-0000-0000E01C0000}"/>
    <cellStyle name="Vírgula 2 2 2 2 2 3 2 4 2" xfId="22521" xr:uid="{00000000-0005-0000-0000-0000E11C0000}"/>
    <cellStyle name="Vírgula 2 2 2 2 2 3 2 5" xfId="14529" xr:uid="{00000000-0005-0000-0000-0000E21C0000}"/>
    <cellStyle name="Vírgula 2 2 2 2 2 3 2 6" xfId="11841" xr:uid="{00000000-0005-0000-0000-0000E31C0000}"/>
    <cellStyle name="Vírgula 2 2 2 2 2 3 2 7" xfId="26241" xr:uid="{00000000-0005-0000-0000-0000E41C0000}"/>
    <cellStyle name="Vírgula 2 2 2 2 2 3 3" xfId="1977" xr:uid="{00000000-0005-0000-0000-0000E51C0000}"/>
    <cellStyle name="Vírgula 2 2 2 2 2 3 3 2" xfId="4641" xr:uid="{00000000-0005-0000-0000-0000E61C0000}"/>
    <cellStyle name="Vírgula 2 2 2 2 2 3 3 2 2" xfId="17985" xr:uid="{00000000-0005-0000-0000-0000E71C0000}"/>
    <cellStyle name="Vírgula 2 2 2 2 2 3 3 3" xfId="7305" xr:uid="{00000000-0005-0000-0000-0000E81C0000}"/>
    <cellStyle name="Vírgula 2 2 2 2 2 3 3 3 2" xfId="20649" xr:uid="{00000000-0005-0000-0000-0000E91C0000}"/>
    <cellStyle name="Vírgula 2 2 2 2 2 3 3 4" xfId="9969" xr:uid="{00000000-0005-0000-0000-0000EA1C0000}"/>
    <cellStyle name="Vírgula 2 2 2 2 2 3 3 4 2" xfId="23313" xr:uid="{00000000-0005-0000-0000-0000EB1C0000}"/>
    <cellStyle name="Vírgula 2 2 2 2 2 3 3 5" xfId="15321" xr:uid="{00000000-0005-0000-0000-0000EC1C0000}"/>
    <cellStyle name="Vírgula 2 2 2 2 2 3 3 6" xfId="12633" xr:uid="{00000000-0005-0000-0000-0000ED1C0000}"/>
    <cellStyle name="Vírgula 2 2 2 2 2 3 4" xfId="3057" xr:uid="{00000000-0005-0000-0000-0000EE1C0000}"/>
    <cellStyle name="Vírgula 2 2 2 2 2 3 4 2" xfId="16401" xr:uid="{00000000-0005-0000-0000-0000EF1C0000}"/>
    <cellStyle name="Vírgula 2 2 2 2 2 3 5" xfId="5721" xr:uid="{00000000-0005-0000-0000-0000F01C0000}"/>
    <cellStyle name="Vírgula 2 2 2 2 2 3 5 2" xfId="19065" xr:uid="{00000000-0005-0000-0000-0000F11C0000}"/>
    <cellStyle name="Vírgula 2 2 2 2 2 3 6" xfId="8385" xr:uid="{00000000-0005-0000-0000-0000F21C0000}"/>
    <cellStyle name="Vírgula 2 2 2 2 2 3 6 2" xfId="21729" xr:uid="{00000000-0005-0000-0000-0000F31C0000}"/>
    <cellStyle name="Vírgula 2 2 2 2 2 3 7" xfId="13737" xr:uid="{00000000-0005-0000-0000-0000F41C0000}"/>
    <cellStyle name="Vírgula 2 2 2 2 2 3 8" xfId="11049" xr:uid="{00000000-0005-0000-0000-0000F51C0000}"/>
    <cellStyle name="Vírgula 2 2 2 2 2 3 9" xfId="24873" xr:uid="{00000000-0005-0000-0000-0000F61C0000}"/>
    <cellStyle name="Vírgula 2 2 2 2 2 4" xfId="729" xr:uid="{00000000-0005-0000-0000-0000F71C0000}"/>
    <cellStyle name="Vírgula 2 2 2 2 2 4 2" xfId="1521" xr:uid="{00000000-0005-0000-0000-0000F81C0000}"/>
    <cellStyle name="Vírgula 2 2 2 2 2 4 2 2" xfId="4185" xr:uid="{00000000-0005-0000-0000-0000F91C0000}"/>
    <cellStyle name="Vírgula 2 2 2 2 2 4 2 2 2" xfId="17529" xr:uid="{00000000-0005-0000-0000-0000FA1C0000}"/>
    <cellStyle name="Vírgula 2 2 2 2 2 4 2 3" xfId="6849" xr:uid="{00000000-0005-0000-0000-0000FB1C0000}"/>
    <cellStyle name="Vírgula 2 2 2 2 2 4 2 3 2" xfId="20193" xr:uid="{00000000-0005-0000-0000-0000FC1C0000}"/>
    <cellStyle name="Vírgula 2 2 2 2 2 4 2 4" xfId="9513" xr:uid="{00000000-0005-0000-0000-0000FD1C0000}"/>
    <cellStyle name="Vírgula 2 2 2 2 2 4 2 4 2" xfId="22857" xr:uid="{00000000-0005-0000-0000-0000FE1C0000}"/>
    <cellStyle name="Vírgula 2 2 2 2 2 4 2 5" xfId="14865" xr:uid="{00000000-0005-0000-0000-0000FF1C0000}"/>
    <cellStyle name="Vírgula 2 2 2 2 2 4 2 6" xfId="12177" xr:uid="{00000000-0005-0000-0000-0000001D0000}"/>
    <cellStyle name="Vírgula 2 2 2 2 2 4 2 7" xfId="25905" xr:uid="{00000000-0005-0000-0000-0000011D0000}"/>
    <cellStyle name="Vírgula 2 2 2 2 2 4 3" xfId="2313" xr:uid="{00000000-0005-0000-0000-0000021D0000}"/>
    <cellStyle name="Vírgula 2 2 2 2 2 4 3 2" xfId="4977" xr:uid="{00000000-0005-0000-0000-0000031D0000}"/>
    <cellStyle name="Vírgula 2 2 2 2 2 4 3 2 2" xfId="18321" xr:uid="{00000000-0005-0000-0000-0000041D0000}"/>
    <cellStyle name="Vírgula 2 2 2 2 2 4 3 3" xfId="7641" xr:uid="{00000000-0005-0000-0000-0000051D0000}"/>
    <cellStyle name="Vírgula 2 2 2 2 2 4 3 3 2" xfId="20985" xr:uid="{00000000-0005-0000-0000-0000061D0000}"/>
    <cellStyle name="Vírgula 2 2 2 2 2 4 3 4" xfId="10305" xr:uid="{00000000-0005-0000-0000-0000071D0000}"/>
    <cellStyle name="Vírgula 2 2 2 2 2 4 3 4 2" xfId="23649" xr:uid="{00000000-0005-0000-0000-0000081D0000}"/>
    <cellStyle name="Vírgula 2 2 2 2 2 4 3 5" xfId="15657" xr:uid="{00000000-0005-0000-0000-0000091D0000}"/>
    <cellStyle name="Vírgula 2 2 2 2 2 4 3 6" xfId="12969" xr:uid="{00000000-0005-0000-0000-00000A1D0000}"/>
    <cellStyle name="Vírgula 2 2 2 2 2 4 4" xfId="3393" xr:uid="{00000000-0005-0000-0000-00000B1D0000}"/>
    <cellStyle name="Vírgula 2 2 2 2 2 4 4 2" xfId="16737" xr:uid="{00000000-0005-0000-0000-00000C1D0000}"/>
    <cellStyle name="Vírgula 2 2 2 2 2 4 5" xfId="6057" xr:uid="{00000000-0005-0000-0000-00000D1D0000}"/>
    <cellStyle name="Vírgula 2 2 2 2 2 4 5 2" xfId="19401" xr:uid="{00000000-0005-0000-0000-00000E1D0000}"/>
    <cellStyle name="Vírgula 2 2 2 2 2 4 6" xfId="8721" xr:uid="{00000000-0005-0000-0000-00000F1D0000}"/>
    <cellStyle name="Vírgula 2 2 2 2 2 4 6 2" xfId="22065" xr:uid="{00000000-0005-0000-0000-0000101D0000}"/>
    <cellStyle name="Vírgula 2 2 2 2 2 4 7" xfId="14073" xr:uid="{00000000-0005-0000-0000-0000111D0000}"/>
    <cellStyle name="Vírgula 2 2 2 2 2 4 8" xfId="11385" xr:uid="{00000000-0005-0000-0000-0000121D0000}"/>
    <cellStyle name="Vírgula 2 2 2 2 2 4 9" xfId="24537" xr:uid="{00000000-0005-0000-0000-0000131D0000}"/>
    <cellStyle name="Vírgula 2 2 2 2 2 5" xfId="921" xr:uid="{00000000-0005-0000-0000-0000141D0000}"/>
    <cellStyle name="Vírgula 2 2 2 2 2 5 2" xfId="3585" xr:uid="{00000000-0005-0000-0000-0000151D0000}"/>
    <cellStyle name="Vírgula 2 2 2 2 2 5 2 2" xfId="16929" xr:uid="{00000000-0005-0000-0000-0000161D0000}"/>
    <cellStyle name="Vírgula 2 2 2 2 2 5 2 3" xfId="26553" xr:uid="{00000000-0005-0000-0000-0000171D0000}"/>
    <cellStyle name="Vírgula 2 2 2 2 2 5 3" xfId="6249" xr:uid="{00000000-0005-0000-0000-0000181D0000}"/>
    <cellStyle name="Vírgula 2 2 2 2 2 5 3 2" xfId="19593" xr:uid="{00000000-0005-0000-0000-0000191D0000}"/>
    <cellStyle name="Vírgula 2 2 2 2 2 5 4" xfId="8913" xr:uid="{00000000-0005-0000-0000-00001A1D0000}"/>
    <cellStyle name="Vírgula 2 2 2 2 2 5 4 2" xfId="22257" xr:uid="{00000000-0005-0000-0000-00001B1D0000}"/>
    <cellStyle name="Vírgula 2 2 2 2 2 5 5" xfId="14265" xr:uid="{00000000-0005-0000-0000-00001C1D0000}"/>
    <cellStyle name="Vírgula 2 2 2 2 2 5 6" xfId="11577" xr:uid="{00000000-0005-0000-0000-00001D1D0000}"/>
    <cellStyle name="Vírgula 2 2 2 2 2 5 7" xfId="25185" xr:uid="{00000000-0005-0000-0000-00001E1D0000}"/>
    <cellStyle name="Vírgula 2 2 2 2 2 6" xfId="1713" xr:uid="{00000000-0005-0000-0000-00001F1D0000}"/>
    <cellStyle name="Vírgula 2 2 2 2 2 6 2" xfId="4377" xr:uid="{00000000-0005-0000-0000-0000201D0000}"/>
    <cellStyle name="Vírgula 2 2 2 2 2 6 2 2" xfId="17721" xr:uid="{00000000-0005-0000-0000-0000211D0000}"/>
    <cellStyle name="Vírgula 2 2 2 2 2 6 3" xfId="7041" xr:uid="{00000000-0005-0000-0000-0000221D0000}"/>
    <cellStyle name="Vírgula 2 2 2 2 2 6 3 2" xfId="20385" xr:uid="{00000000-0005-0000-0000-0000231D0000}"/>
    <cellStyle name="Vírgula 2 2 2 2 2 6 4" xfId="9705" xr:uid="{00000000-0005-0000-0000-0000241D0000}"/>
    <cellStyle name="Vírgula 2 2 2 2 2 6 4 2" xfId="23049" xr:uid="{00000000-0005-0000-0000-0000251D0000}"/>
    <cellStyle name="Vírgula 2 2 2 2 2 6 5" xfId="15057" xr:uid="{00000000-0005-0000-0000-0000261D0000}"/>
    <cellStyle name="Vírgula 2 2 2 2 2 6 6" xfId="12369" xr:uid="{00000000-0005-0000-0000-0000271D0000}"/>
    <cellStyle name="Vírgula 2 2 2 2 2 6 7" xfId="25545" xr:uid="{00000000-0005-0000-0000-0000281D0000}"/>
    <cellStyle name="Vírgula 2 2 2 2 2 7" xfId="2529" xr:uid="{00000000-0005-0000-0000-0000291D0000}"/>
    <cellStyle name="Vírgula 2 2 2 2 2 7 2" xfId="5193" xr:uid="{00000000-0005-0000-0000-00002A1D0000}"/>
    <cellStyle name="Vírgula 2 2 2 2 2 7 2 2" xfId="18537" xr:uid="{00000000-0005-0000-0000-00002B1D0000}"/>
    <cellStyle name="Vírgula 2 2 2 2 2 7 3" xfId="7857" xr:uid="{00000000-0005-0000-0000-00002C1D0000}"/>
    <cellStyle name="Vírgula 2 2 2 2 2 7 3 2" xfId="21201" xr:uid="{00000000-0005-0000-0000-00002D1D0000}"/>
    <cellStyle name="Vírgula 2 2 2 2 2 7 4" xfId="10521" xr:uid="{00000000-0005-0000-0000-00002E1D0000}"/>
    <cellStyle name="Vírgula 2 2 2 2 2 7 4 2" xfId="23865" xr:uid="{00000000-0005-0000-0000-00002F1D0000}"/>
    <cellStyle name="Vírgula 2 2 2 2 2 7 5" xfId="15873" xr:uid="{00000000-0005-0000-0000-0000301D0000}"/>
    <cellStyle name="Vírgula 2 2 2 2 2 7 6" xfId="13185" xr:uid="{00000000-0005-0000-0000-0000311D0000}"/>
    <cellStyle name="Vírgula 2 2 2 2 2 8" xfId="2793" xr:uid="{00000000-0005-0000-0000-0000321D0000}"/>
    <cellStyle name="Vírgula 2 2 2 2 2 8 2" xfId="16137" xr:uid="{00000000-0005-0000-0000-0000331D0000}"/>
    <cellStyle name="Vírgula 2 2 2 2 2 9" xfId="5457" xr:uid="{00000000-0005-0000-0000-0000341D0000}"/>
    <cellStyle name="Vírgula 2 2 2 2 2 9 2" xfId="18801" xr:uid="{00000000-0005-0000-0000-0000351D0000}"/>
    <cellStyle name="Vírgula 2 2 2 2 3" xfId="249" xr:uid="{00000000-0005-0000-0000-0000361D0000}"/>
    <cellStyle name="Vírgula 2 2 2 2 3 10" xfId="13593" xr:uid="{00000000-0005-0000-0000-0000371D0000}"/>
    <cellStyle name="Vírgula 2 2 2 2 3 11" xfId="10905" xr:uid="{00000000-0005-0000-0000-0000381D0000}"/>
    <cellStyle name="Vírgula 2 2 2 2 3 12" xfId="24297" xr:uid="{00000000-0005-0000-0000-0000391D0000}"/>
    <cellStyle name="Vírgula 2 2 2 2 3 2" xfId="513" xr:uid="{00000000-0005-0000-0000-00003A1D0000}"/>
    <cellStyle name="Vírgula 2 2 2 2 3 2 2" xfId="1305" xr:uid="{00000000-0005-0000-0000-00003B1D0000}"/>
    <cellStyle name="Vírgula 2 2 2 2 3 2 2 2" xfId="3969" xr:uid="{00000000-0005-0000-0000-00003C1D0000}"/>
    <cellStyle name="Vírgula 2 2 2 2 3 2 2 2 2" xfId="17313" xr:uid="{00000000-0005-0000-0000-00003D1D0000}"/>
    <cellStyle name="Vírgula 2 2 2 2 3 2 2 3" xfId="6633" xr:uid="{00000000-0005-0000-0000-00003E1D0000}"/>
    <cellStyle name="Vírgula 2 2 2 2 3 2 2 3 2" xfId="19977" xr:uid="{00000000-0005-0000-0000-00003F1D0000}"/>
    <cellStyle name="Vírgula 2 2 2 2 3 2 2 4" xfId="9297" xr:uid="{00000000-0005-0000-0000-0000401D0000}"/>
    <cellStyle name="Vírgula 2 2 2 2 3 2 2 4 2" xfId="22641" xr:uid="{00000000-0005-0000-0000-0000411D0000}"/>
    <cellStyle name="Vírgula 2 2 2 2 3 2 2 5" xfId="14649" xr:uid="{00000000-0005-0000-0000-0000421D0000}"/>
    <cellStyle name="Vírgula 2 2 2 2 3 2 2 6" xfId="11961" xr:uid="{00000000-0005-0000-0000-0000431D0000}"/>
    <cellStyle name="Vírgula 2 2 2 2 3 2 2 7" xfId="26361" xr:uid="{00000000-0005-0000-0000-0000441D0000}"/>
    <cellStyle name="Vírgula 2 2 2 2 3 2 3" xfId="2097" xr:uid="{00000000-0005-0000-0000-0000451D0000}"/>
    <cellStyle name="Vírgula 2 2 2 2 3 2 3 2" xfId="4761" xr:uid="{00000000-0005-0000-0000-0000461D0000}"/>
    <cellStyle name="Vírgula 2 2 2 2 3 2 3 2 2" xfId="18105" xr:uid="{00000000-0005-0000-0000-0000471D0000}"/>
    <cellStyle name="Vírgula 2 2 2 2 3 2 3 3" xfId="7425" xr:uid="{00000000-0005-0000-0000-0000481D0000}"/>
    <cellStyle name="Vírgula 2 2 2 2 3 2 3 3 2" xfId="20769" xr:uid="{00000000-0005-0000-0000-0000491D0000}"/>
    <cellStyle name="Vírgula 2 2 2 2 3 2 3 4" xfId="10089" xr:uid="{00000000-0005-0000-0000-00004A1D0000}"/>
    <cellStyle name="Vírgula 2 2 2 2 3 2 3 4 2" xfId="23433" xr:uid="{00000000-0005-0000-0000-00004B1D0000}"/>
    <cellStyle name="Vírgula 2 2 2 2 3 2 3 5" xfId="15441" xr:uid="{00000000-0005-0000-0000-00004C1D0000}"/>
    <cellStyle name="Vírgula 2 2 2 2 3 2 3 6" xfId="12753" xr:uid="{00000000-0005-0000-0000-00004D1D0000}"/>
    <cellStyle name="Vírgula 2 2 2 2 3 2 4" xfId="3177" xr:uid="{00000000-0005-0000-0000-00004E1D0000}"/>
    <cellStyle name="Vírgula 2 2 2 2 3 2 4 2" xfId="16521" xr:uid="{00000000-0005-0000-0000-00004F1D0000}"/>
    <cellStyle name="Vírgula 2 2 2 2 3 2 5" xfId="5841" xr:uid="{00000000-0005-0000-0000-0000501D0000}"/>
    <cellStyle name="Vírgula 2 2 2 2 3 2 5 2" xfId="19185" xr:uid="{00000000-0005-0000-0000-0000511D0000}"/>
    <cellStyle name="Vírgula 2 2 2 2 3 2 6" xfId="8505" xr:uid="{00000000-0005-0000-0000-0000521D0000}"/>
    <cellStyle name="Vírgula 2 2 2 2 3 2 6 2" xfId="21849" xr:uid="{00000000-0005-0000-0000-0000531D0000}"/>
    <cellStyle name="Vírgula 2 2 2 2 3 2 7" xfId="13857" xr:uid="{00000000-0005-0000-0000-0000541D0000}"/>
    <cellStyle name="Vírgula 2 2 2 2 3 2 8" xfId="11169" xr:uid="{00000000-0005-0000-0000-0000551D0000}"/>
    <cellStyle name="Vírgula 2 2 2 2 3 2 9" xfId="24993" xr:uid="{00000000-0005-0000-0000-0000561D0000}"/>
    <cellStyle name="Vírgula 2 2 2 2 3 3" xfId="681" xr:uid="{00000000-0005-0000-0000-0000571D0000}"/>
    <cellStyle name="Vírgula 2 2 2 2 3 3 2" xfId="1473" xr:uid="{00000000-0005-0000-0000-0000581D0000}"/>
    <cellStyle name="Vírgula 2 2 2 2 3 3 2 2" xfId="4137" xr:uid="{00000000-0005-0000-0000-0000591D0000}"/>
    <cellStyle name="Vírgula 2 2 2 2 3 3 2 2 2" xfId="17481" xr:uid="{00000000-0005-0000-0000-00005A1D0000}"/>
    <cellStyle name="Vírgula 2 2 2 2 3 3 2 3" xfId="6801" xr:uid="{00000000-0005-0000-0000-00005B1D0000}"/>
    <cellStyle name="Vírgula 2 2 2 2 3 3 2 3 2" xfId="20145" xr:uid="{00000000-0005-0000-0000-00005C1D0000}"/>
    <cellStyle name="Vírgula 2 2 2 2 3 3 2 4" xfId="9465" xr:uid="{00000000-0005-0000-0000-00005D1D0000}"/>
    <cellStyle name="Vírgula 2 2 2 2 3 3 2 4 2" xfId="22809" xr:uid="{00000000-0005-0000-0000-00005E1D0000}"/>
    <cellStyle name="Vírgula 2 2 2 2 3 3 2 5" xfId="14817" xr:uid="{00000000-0005-0000-0000-00005F1D0000}"/>
    <cellStyle name="Vírgula 2 2 2 2 3 3 2 6" xfId="12129" xr:uid="{00000000-0005-0000-0000-0000601D0000}"/>
    <cellStyle name="Vírgula 2 2 2 2 3 3 2 7" xfId="26025" xr:uid="{00000000-0005-0000-0000-0000611D0000}"/>
    <cellStyle name="Vírgula 2 2 2 2 3 3 3" xfId="2265" xr:uid="{00000000-0005-0000-0000-0000621D0000}"/>
    <cellStyle name="Vírgula 2 2 2 2 3 3 3 2" xfId="4929" xr:uid="{00000000-0005-0000-0000-0000631D0000}"/>
    <cellStyle name="Vírgula 2 2 2 2 3 3 3 2 2" xfId="18273" xr:uid="{00000000-0005-0000-0000-0000641D0000}"/>
    <cellStyle name="Vírgula 2 2 2 2 3 3 3 3" xfId="7593" xr:uid="{00000000-0005-0000-0000-0000651D0000}"/>
    <cellStyle name="Vírgula 2 2 2 2 3 3 3 3 2" xfId="20937" xr:uid="{00000000-0005-0000-0000-0000661D0000}"/>
    <cellStyle name="Vírgula 2 2 2 2 3 3 3 4" xfId="10257" xr:uid="{00000000-0005-0000-0000-0000671D0000}"/>
    <cellStyle name="Vírgula 2 2 2 2 3 3 3 4 2" xfId="23601" xr:uid="{00000000-0005-0000-0000-0000681D0000}"/>
    <cellStyle name="Vírgula 2 2 2 2 3 3 3 5" xfId="15609" xr:uid="{00000000-0005-0000-0000-0000691D0000}"/>
    <cellStyle name="Vírgula 2 2 2 2 3 3 3 6" xfId="12921" xr:uid="{00000000-0005-0000-0000-00006A1D0000}"/>
    <cellStyle name="Vírgula 2 2 2 2 3 3 4" xfId="3345" xr:uid="{00000000-0005-0000-0000-00006B1D0000}"/>
    <cellStyle name="Vírgula 2 2 2 2 3 3 4 2" xfId="16689" xr:uid="{00000000-0005-0000-0000-00006C1D0000}"/>
    <cellStyle name="Vírgula 2 2 2 2 3 3 5" xfId="6009" xr:uid="{00000000-0005-0000-0000-00006D1D0000}"/>
    <cellStyle name="Vírgula 2 2 2 2 3 3 5 2" xfId="19353" xr:uid="{00000000-0005-0000-0000-00006E1D0000}"/>
    <cellStyle name="Vírgula 2 2 2 2 3 3 6" xfId="8673" xr:uid="{00000000-0005-0000-0000-00006F1D0000}"/>
    <cellStyle name="Vírgula 2 2 2 2 3 3 6 2" xfId="22017" xr:uid="{00000000-0005-0000-0000-0000701D0000}"/>
    <cellStyle name="Vírgula 2 2 2 2 3 3 7" xfId="14025" xr:uid="{00000000-0005-0000-0000-0000711D0000}"/>
    <cellStyle name="Vírgula 2 2 2 2 3 3 8" xfId="11337" xr:uid="{00000000-0005-0000-0000-0000721D0000}"/>
    <cellStyle name="Vírgula 2 2 2 2 3 3 9" xfId="24657" xr:uid="{00000000-0005-0000-0000-0000731D0000}"/>
    <cellStyle name="Vírgula 2 2 2 2 3 4" xfId="1041" xr:uid="{00000000-0005-0000-0000-0000741D0000}"/>
    <cellStyle name="Vírgula 2 2 2 2 3 4 2" xfId="3705" xr:uid="{00000000-0005-0000-0000-0000751D0000}"/>
    <cellStyle name="Vírgula 2 2 2 2 3 4 2 2" xfId="17049" xr:uid="{00000000-0005-0000-0000-0000761D0000}"/>
    <cellStyle name="Vírgula 2 2 2 2 3 4 2 3" xfId="26673" xr:uid="{00000000-0005-0000-0000-0000771D0000}"/>
    <cellStyle name="Vírgula 2 2 2 2 3 4 3" xfId="6369" xr:uid="{00000000-0005-0000-0000-0000781D0000}"/>
    <cellStyle name="Vírgula 2 2 2 2 3 4 3 2" xfId="19713" xr:uid="{00000000-0005-0000-0000-0000791D0000}"/>
    <cellStyle name="Vírgula 2 2 2 2 3 4 4" xfId="9033" xr:uid="{00000000-0005-0000-0000-00007A1D0000}"/>
    <cellStyle name="Vírgula 2 2 2 2 3 4 4 2" xfId="22377" xr:uid="{00000000-0005-0000-0000-00007B1D0000}"/>
    <cellStyle name="Vírgula 2 2 2 2 3 4 5" xfId="14385" xr:uid="{00000000-0005-0000-0000-00007C1D0000}"/>
    <cellStyle name="Vírgula 2 2 2 2 3 4 6" xfId="11697" xr:uid="{00000000-0005-0000-0000-00007D1D0000}"/>
    <cellStyle name="Vírgula 2 2 2 2 3 4 7" xfId="25305" xr:uid="{00000000-0005-0000-0000-00007E1D0000}"/>
    <cellStyle name="Vírgula 2 2 2 2 3 5" xfId="1833" xr:uid="{00000000-0005-0000-0000-00007F1D0000}"/>
    <cellStyle name="Vírgula 2 2 2 2 3 5 2" xfId="4497" xr:uid="{00000000-0005-0000-0000-0000801D0000}"/>
    <cellStyle name="Vírgula 2 2 2 2 3 5 2 2" xfId="17841" xr:uid="{00000000-0005-0000-0000-0000811D0000}"/>
    <cellStyle name="Vírgula 2 2 2 2 3 5 3" xfId="7161" xr:uid="{00000000-0005-0000-0000-0000821D0000}"/>
    <cellStyle name="Vírgula 2 2 2 2 3 5 3 2" xfId="20505" xr:uid="{00000000-0005-0000-0000-0000831D0000}"/>
    <cellStyle name="Vírgula 2 2 2 2 3 5 4" xfId="9825" xr:uid="{00000000-0005-0000-0000-0000841D0000}"/>
    <cellStyle name="Vírgula 2 2 2 2 3 5 4 2" xfId="23169" xr:uid="{00000000-0005-0000-0000-0000851D0000}"/>
    <cellStyle name="Vírgula 2 2 2 2 3 5 5" xfId="15177" xr:uid="{00000000-0005-0000-0000-0000861D0000}"/>
    <cellStyle name="Vírgula 2 2 2 2 3 5 6" xfId="12489" xr:uid="{00000000-0005-0000-0000-0000871D0000}"/>
    <cellStyle name="Vírgula 2 2 2 2 3 5 7" xfId="25665" xr:uid="{00000000-0005-0000-0000-0000881D0000}"/>
    <cellStyle name="Vírgula 2 2 2 2 3 6" xfId="2649" xr:uid="{00000000-0005-0000-0000-0000891D0000}"/>
    <cellStyle name="Vírgula 2 2 2 2 3 6 2" xfId="5313" xr:uid="{00000000-0005-0000-0000-00008A1D0000}"/>
    <cellStyle name="Vírgula 2 2 2 2 3 6 2 2" xfId="18657" xr:uid="{00000000-0005-0000-0000-00008B1D0000}"/>
    <cellStyle name="Vírgula 2 2 2 2 3 6 3" xfId="7977" xr:uid="{00000000-0005-0000-0000-00008C1D0000}"/>
    <cellStyle name="Vírgula 2 2 2 2 3 6 3 2" xfId="21321" xr:uid="{00000000-0005-0000-0000-00008D1D0000}"/>
    <cellStyle name="Vírgula 2 2 2 2 3 6 4" xfId="10641" xr:uid="{00000000-0005-0000-0000-00008E1D0000}"/>
    <cellStyle name="Vírgula 2 2 2 2 3 6 4 2" xfId="23985" xr:uid="{00000000-0005-0000-0000-00008F1D0000}"/>
    <cellStyle name="Vírgula 2 2 2 2 3 6 5" xfId="15993" xr:uid="{00000000-0005-0000-0000-0000901D0000}"/>
    <cellStyle name="Vírgula 2 2 2 2 3 6 6" xfId="13305" xr:uid="{00000000-0005-0000-0000-0000911D0000}"/>
    <cellStyle name="Vírgula 2 2 2 2 3 7" xfId="2913" xr:uid="{00000000-0005-0000-0000-0000921D0000}"/>
    <cellStyle name="Vírgula 2 2 2 2 3 7 2" xfId="16257" xr:uid="{00000000-0005-0000-0000-0000931D0000}"/>
    <cellStyle name="Vírgula 2 2 2 2 3 8" xfId="5577" xr:uid="{00000000-0005-0000-0000-0000941D0000}"/>
    <cellStyle name="Vírgula 2 2 2 2 3 8 2" xfId="18921" xr:uid="{00000000-0005-0000-0000-0000951D0000}"/>
    <cellStyle name="Vírgula 2 2 2 2 3 9" xfId="8241" xr:uid="{00000000-0005-0000-0000-0000961D0000}"/>
    <cellStyle name="Vírgula 2 2 2 2 3 9 2" xfId="21585" xr:uid="{00000000-0005-0000-0000-0000971D0000}"/>
    <cellStyle name="Vírgula 2 2 2 2 4" xfId="201" xr:uid="{00000000-0005-0000-0000-0000981D0000}"/>
    <cellStyle name="Vírgula 2 2 2 2 4 10" xfId="10857" xr:uid="{00000000-0005-0000-0000-0000991D0000}"/>
    <cellStyle name="Vírgula 2 2 2 2 4 11" xfId="24249" xr:uid="{00000000-0005-0000-0000-00009A1D0000}"/>
    <cellStyle name="Vírgula 2 2 2 2 4 2" xfId="465" xr:uid="{00000000-0005-0000-0000-00009B1D0000}"/>
    <cellStyle name="Vírgula 2 2 2 2 4 2 2" xfId="1257" xr:uid="{00000000-0005-0000-0000-00009C1D0000}"/>
    <cellStyle name="Vírgula 2 2 2 2 4 2 2 2" xfId="3921" xr:uid="{00000000-0005-0000-0000-00009D1D0000}"/>
    <cellStyle name="Vírgula 2 2 2 2 4 2 2 2 2" xfId="17265" xr:uid="{00000000-0005-0000-0000-00009E1D0000}"/>
    <cellStyle name="Vírgula 2 2 2 2 4 2 2 3" xfId="6585" xr:uid="{00000000-0005-0000-0000-00009F1D0000}"/>
    <cellStyle name="Vírgula 2 2 2 2 4 2 2 3 2" xfId="19929" xr:uid="{00000000-0005-0000-0000-0000A01D0000}"/>
    <cellStyle name="Vírgula 2 2 2 2 4 2 2 4" xfId="9249" xr:uid="{00000000-0005-0000-0000-0000A11D0000}"/>
    <cellStyle name="Vírgula 2 2 2 2 4 2 2 4 2" xfId="22593" xr:uid="{00000000-0005-0000-0000-0000A21D0000}"/>
    <cellStyle name="Vírgula 2 2 2 2 4 2 2 5" xfId="14601" xr:uid="{00000000-0005-0000-0000-0000A31D0000}"/>
    <cellStyle name="Vírgula 2 2 2 2 4 2 2 6" xfId="11913" xr:uid="{00000000-0005-0000-0000-0000A41D0000}"/>
    <cellStyle name="Vírgula 2 2 2 2 4 2 2 7" xfId="26313" xr:uid="{00000000-0005-0000-0000-0000A51D0000}"/>
    <cellStyle name="Vírgula 2 2 2 2 4 2 3" xfId="2049" xr:uid="{00000000-0005-0000-0000-0000A61D0000}"/>
    <cellStyle name="Vírgula 2 2 2 2 4 2 3 2" xfId="4713" xr:uid="{00000000-0005-0000-0000-0000A71D0000}"/>
    <cellStyle name="Vírgula 2 2 2 2 4 2 3 2 2" xfId="18057" xr:uid="{00000000-0005-0000-0000-0000A81D0000}"/>
    <cellStyle name="Vírgula 2 2 2 2 4 2 3 3" xfId="7377" xr:uid="{00000000-0005-0000-0000-0000A91D0000}"/>
    <cellStyle name="Vírgula 2 2 2 2 4 2 3 3 2" xfId="20721" xr:uid="{00000000-0005-0000-0000-0000AA1D0000}"/>
    <cellStyle name="Vírgula 2 2 2 2 4 2 3 4" xfId="10041" xr:uid="{00000000-0005-0000-0000-0000AB1D0000}"/>
    <cellStyle name="Vírgula 2 2 2 2 4 2 3 4 2" xfId="23385" xr:uid="{00000000-0005-0000-0000-0000AC1D0000}"/>
    <cellStyle name="Vírgula 2 2 2 2 4 2 3 5" xfId="15393" xr:uid="{00000000-0005-0000-0000-0000AD1D0000}"/>
    <cellStyle name="Vírgula 2 2 2 2 4 2 3 6" xfId="12705" xr:uid="{00000000-0005-0000-0000-0000AE1D0000}"/>
    <cellStyle name="Vírgula 2 2 2 2 4 2 4" xfId="3129" xr:uid="{00000000-0005-0000-0000-0000AF1D0000}"/>
    <cellStyle name="Vírgula 2 2 2 2 4 2 4 2" xfId="16473" xr:uid="{00000000-0005-0000-0000-0000B01D0000}"/>
    <cellStyle name="Vírgula 2 2 2 2 4 2 5" xfId="5793" xr:uid="{00000000-0005-0000-0000-0000B11D0000}"/>
    <cellStyle name="Vírgula 2 2 2 2 4 2 5 2" xfId="19137" xr:uid="{00000000-0005-0000-0000-0000B21D0000}"/>
    <cellStyle name="Vírgula 2 2 2 2 4 2 6" xfId="8457" xr:uid="{00000000-0005-0000-0000-0000B31D0000}"/>
    <cellStyle name="Vírgula 2 2 2 2 4 2 6 2" xfId="21801" xr:uid="{00000000-0005-0000-0000-0000B41D0000}"/>
    <cellStyle name="Vírgula 2 2 2 2 4 2 7" xfId="13809" xr:uid="{00000000-0005-0000-0000-0000B51D0000}"/>
    <cellStyle name="Vírgula 2 2 2 2 4 2 8" xfId="11121" xr:uid="{00000000-0005-0000-0000-0000B61D0000}"/>
    <cellStyle name="Vírgula 2 2 2 2 4 2 9" xfId="24945" xr:uid="{00000000-0005-0000-0000-0000B71D0000}"/>
    <cellStyle name="Vírgula 2 2 2 2 4 3" xfId="993" xr:uid="{00000000-0005-0000-0000-0000B81D0000}"/>
    <cellStyle name="Vírgula 2 2 2 2 4 3 2" xfId="3657" xr:uid="{00000000-0005-0000-0000-0000B91D0000}"/>
    <cellStyle name="Vírgula 2 2 2 2 4 3 2 2" xfId="17001" xr:uid="{00000000-0005-0000-0000-0000BA1D0000}"/>
    <cellStyle name="Vírgula 2 2 2 2 4 3 2 3" xfId="25977" xr:uid="{00000000-0005-0000-0000-0000BB1D0000}"/>
    <cellStyle name="Vírgula 2 2 2 2 4 3 3" xfId="6321" xr:uid="{00000000-0005-0000-0000-0000BC1D0000}"/>
    <cellStyle name="Vírgula 2 2 2 2 4 3 3 2" xfId="19665" xr:uid="{00000000-0005-0000-0000-0000BD1D0000}"/>
    <cellStyle name="Vírgula 2 2 2 2 4 3 4" xfId="8985" xr:uid="{00000000-0005-0000-0000-0000BE1D0000}"/>
    <cellStyle name="Vírgula 2 2 2 2 4 3 4 2" xfId="22329" xr:uid="{00000000-0005-0000-0000-0000BF1D0000}"/>
    <cellStyle name="Vírgula 2 2 2 2 4 3 5" xfId="14337" xr:uid="{00000000-0005-0000-0000-0000C01D0000}"/>
    <cellStyle name="Vírgula 2 2 2 2 4 3 6" xfId="11649" xr:uid="{00000000-0005-0000-0000-0000C11D0000}"/>
    <cellStyle name="Vírgula 2 2 2 2 4 3 7" xfId="24609" xr:uid="{00000000-0005-0000-0000-0000C21D0000}"/>
    <cellStyle name="Vírgula 2 2 2 2 4 4" xfId="1785" xr:uid="{00000000-0005-0000-0000-0000C31D0000}"/>
    <cellStyle name="Vírgula 2 2 2 2 4 4 2" xfId="4449" xr:uid="{00000000-0005-0000-0000-0000C41D0000}"/>
    <cellStyle name="Vírgula 2 2 2 2 4 4 2 2" xfId="17793" xr:uid="{00000000-0005-0000-0000-0000C51D0000}"/>
    <cellStyle name="Vírgula 2 2 2 2 4 4 2 3" xfId="26625" xr:uid="{00000000-0005-0000-0000-0000C61D0000}"/>
    <cellStyle name="Vírgula 2 2 2 2 4 4 3" xfId="7113" xr:uid="{00000000-0005-0000-0000-0000C71D0000}"/>
    <cellStyle name="Vírgula 2 2 2 2 4 4 3 2" xfId="20457" xr:uid="{00000000-0005-0000-0000-0000C81D0000}"/>
    <cellStyle name="Vírgula 2 2 2 2 4 4 4" xfId="9777" xr:uid="{00000000-0005-0000-0000-0000C91D0000}"/>
    <cellStyle name="Vírgula 2 2 2 2 4 4 4 2" xfId="23121" xr:uid="{00000000-0005-0000-0000-0000CA1D0000}"/>
    <cellStyle name="Vírgula 2 2 2 2 4 4 5" xfId="15129" xr:uid="{00000000-0005-0000-0000-0000CB1D0000}"/>
    <cellStyle name="Vírgula 2 2 2 2 4 4 6" xfId="12441" xr:uid="{00000000-0005-0000-0000-0000CC1D0000}"/>
    <cellStyle name="Vírgula 2 2 2 2 4 4 7" xfId="25257" xr:uid="{00000000-0005-0000-0000-0000CD1D0000}"/>
    <cellStyle name="Vírgula 2 2 2 2 4 5" xfId="2601" xr:uid="{00000000-0005-0000-0000-0000CE1D0000}"/>
    <cellStyle name="Vírgula 2 2 2 2 4 5 2" xfId="5265" xr:uid="{00000000-0005-0000-0000-0000CF1D0000}"/>
    <cellStyle name="Vírgula 2 2 2 2 4 5 2 2" xfId="18609" xr:uid="{00000000-0005-0000-0000-0000D01D0000}"/>
    <cellStyle name="Vírgula 2 2 2 2 4 5 3" xfId="7929" xr:uid="{00000000-0005-0000-0000-0000D11D0000}"/>
    <cellStyle name="Vírgula 2 2 2 2 4 5 3 2" xfId="21273" xr:uid="{00000000-0005-0000-0000-0000D21D0000}"/>
    <cellStyle name="Vírgula 2 2 2 2 4 5 4" xfId="10593" xr:uid="{00000000-0005-0000-0000-0000D31D0000}"/>
    <cellStyle name="Vírgula 2 2 2 2 4 5 4 2" xfId="23937" xr:uid="{00000000-0005-0000-0000-0000D41D0000}"/>
    <cellStyle name="Vírgula 2 2 2 2 4 5 5" xfId="15945" xr:uid="{00000000-0005-0000-0000-0000D51D0000}"/>
    <cellStyle name="Vírgula 2 2 2 2 4 5 6" xfId="13257" xr:uid="{00000000-0005-0000-0000-0000D61D0000}"/>
    <cellStyle name="Vírgula 2 2 2 2 4 5 7" xfId="25617" xr:uid="{00000000-0005-0000-0000-0000D71D0000}"/>
    <cellStyle name="Vírgula 2 2 2 2 4 6" xfId="2865" xr:uid="{00000000-0005-0000-0000-0000D81D0000}"/>
    <cellStyle name="Vírgula 2 2 2 2 4 6 2" xfId="16209" xr:uid="{00000000-0005-0000-0000-0000D91D0000}"/>
    <cellStyle name="Vírgula 2 2 2 2 4 7" xfId="5529" xr:uid="{00000000-0005-0000-0000-0000DA1D0000}"/>
    <cellStyle name="Vírgula 2 2 2 2 4 7 2" xfId="18873" xr:uid="{00000000-0005-0000-0000-0000DB1D0000}"/>
    <cellStyle name="Vírgula 2 2 2 2 4 8" xfId="8193" xr:uid="{00000000-0005-0000-0000-0000DC1D0000}"/>
    <cellStyle name="Vírgula 2 2 2 2 4 8 2" xfId="21537" xr:uid="{00000000-0005-0000-0000-0000DD1D0000}"/>
    <cellStyle name="Vírgula 2 2 2 2 4 9" xfId="13545" xr:uid="{00000000-0005-0000-0000-0000DE1D0000}"/>
    <cellStyle name="Vírgula 2 2 2 2 5" xfId="345" xr:uid="{00000000-0005-0000-0000-0000DF1D0000}"/>
    <cellStyle name="Vírgula 2 2 2 2 5 2" xfId="1137" xr:uid="{00000000-0005-0000-0000-0000E01D0000}"/>
    <cellStyle name="Vírgula 2 2 2 2 5 2 2" xfId="3801" xr:uid="{00000000-0005-0000-0000-0000E11D0000}"/>
    <cellStyle name="Vírgula 2 2 2 2 5 2 2 2" xfId="17145" xr:uid="{00000000-0005-0000-0000-0000E21D0000}"/>
    <cellStyle name="Vírgula 2 2 2 2 5 2 2 3" xfId="26457" xr:uid="{00000000-0005-0000-0000-0000E31D0000}"/>
    <cellStyle name="Vírgula 2 2 2 2 5 2 3" xfId="6465" xr:uid="{00000000-0005-0000-0000-0000E41D0000}"/>
    <cellStyle name="Vírgula 2 2 2 2 5 2 3 2" xfId="19809" xr:uid="{00000000-0005-0000-0000-0000E51D0000}"/>
    <cellStyle name="Vírgula 2 2 2 2 5 2 4" xfId="9129" xr:uid="{00000000-0005-0000-0000-0000E61D0000}"/>
    <cellStyle name="Vírgula 2 2 2 2 5 2 4 2" xfId="22473" xr:uid="{00000000-0005-0000-0000-0000E71D0000}"/>
    <cellStyle name="Vírgula 2 2 2 2 5 2 5" xfId="14481" xr:uid="{00000000-0005-0000-0000-0000E81D0000}"/>
    <cellStyle name="Vírgula 2 2 2 2 5 2 6" xfId="11793" xr:uid="{00000000-0005-0000-0000-0000E91D0000}"/>
    <cellStyle name="Vírgula 2 2 2 2 5 2 7" xfId="25089" xr:uid="{00000000-0005-0000-0000-0000EA1D0000}"/>
    <cellStyle name="Vírgula 2 2 2 2 5 3" xfId="1929" xr:uid="{00000000-0005-0000-0000-0000EB1D0000}"/>
    <cellStyle name="Vírgula 2 2 2 2 5 3 2" xfId="4593" xr:uid="{00000000-0005-0000-0000-0000EC1D0000}"/>
    <cellStyle name="Vírgula 2 2 2 2 5 3 2 2" xfId="17937" xr:uid="{00000000-0005-0000-0000-0000ED1D0000}"/>
    <cellStyle name="Vírgula 2 2 2 2 5 3 2 3" xfId="26121" xr:uid="{00000000-0005-0000-0000-0000EE1D0000}"/>
    <cellStyle name="Vírgula 2 2 2 2 5 3 3" xfId="7257" xr:uid="{00000000-0005-0000-0000-0000EF1D0000}"/>
    <cellStyle name="Vírgula 2 2 2 2 5 3 3 2" xfId="20601" xr:uid="{00000000-0005-0000-0000-0000F01D0000}"/>
    <cellStyle name="Vírgula 2 2 2 2 5 3 4" xfId="9921" xr:uid="{00000000-0005-0000-0000-0000F11D0000}"/>
    <cellStyle name="Vírgula 2 2 2 2 5 3 4 2" xfId="23265" xr:uid="{00000000-0005-0000-0000-0000F21D0000}"/>
    <cellStyle name="Vírgula 2 2 2 2 5 3 5" xfId="15273" xr:uid="{00000000-0005-0000-0000-0000F31D0000}"/>
    <cellStyle name="Vírgula 2 2 2 2 5 3 6" xfId="12585" xr:uid="{00000000-0005-0000-0000-0000F41D0000}"/>
    <cellStyle name="Vírgula 2 2 2 2 5 3 7" xfId="24753" xr:uid="{00000000-0005-0000-0000-0000F51D0000}"/>
    <cellStyle name="Vírgula 2 2 2 2 5 4" xfId="3009" xr:uid="{00000000-0005-0000-0000-0000F61D0000}"/>
    <cellStyle name="Vírgula 2 2 2 2 5 4 2" xfId="16353" xr:uid="{00000000-0005-0000-0000-0000F71D0000}"/>
    <cellStyle name="Vírgula 2 2 2 2 5 4 2 2" xfId="26769" xr:uid="{00000000-0005-0000-0000-0000F81D0000}"/>
    <cellStyle name="Vírgula 2 2 2 2 5 4 3" xfId="25401" xr:uid="{00000000-0005-0000-0000-0000F91D0000}"/>
    <cellStyle name="Vírgula 2 2 2 2 5 5" xfId="5673" xr:uid="{00000000-0005-0000-0000-0000FA1D0000}"/>
    <cellStyle name="Vírgula 2 2 2 2 5 5 2" xfId="19017" xr:uid="{00000000-0005-0000-0000-0000FB1D0000}"/>
    <cellStyle name="Vírgula 2 2 2 2 5 5 3" xfId="25761" xr:uid="{00000000-0005-0000-0000-0000FC1D0000}"/>
    <cellStyle name="Vírgula 2 2 2 2 5 6" xfId="8337" xr:uid="{00000000-0005-0000-0000-0000FD1D0000}"/>
    <cellStyle name="Vírgula 2 2 2 2 5 6 2" xfId="21681" xr:uid="{00000000-0005-0000-0000-0000FE1D0000}"/>
    <cellStyle name="Vírgula 2 2 2 2 5 7" xfId="13689" xr:uid="{00000000-0005-0000-0000-0000FF1D0000}"/>
    <cellStyle name="Vírgula 2 2 2 2 5 8" xfId="11001" xr:uid="{00000000-0005-0000-0000-0000001E0000}"/>
    <cellStyle name="Vírgula 2 2 2 2 5 9" xfId="24393" xr:uid="{00000000-0005-0000-0000-0000011E0000}"/>
    <cellStyle name="Vírgula 2 2 2 2 6" xfId="609" xr:uid="{00000000-0005-0000-0000-0000021E0000}"/>
    <cellStyle name="Vírgula 2 2 2 2 6 2" xfId="1401" xr:uid="{00000000-0005-0000-0000-0000031E0000}"/>
    <cellStyle name="Vírgula 2 2 2 2 6 2 2" xfId="4065" xr:uid="{00000000-0005-0000-0000-0000041E0000}"/>
    <cellStyle name="Vírgula 2 2 2 2 6 2 2 2" xfId="17409" xr:uid="{00000000-0005-0000-0000-0000051E0000}"/>
    <cellStyle name="Vírgula 2 2 2 2 6 2 3" xfId="6729" xr:uid="{00000000-0005-0000-0000-0000061E0000}"/>
    <cellStyle name="Vírgula 2 2 2 2 6 2 3 2" xfId="20073" xr:uid="{00000000-0005-0000-0000-0000071E0000}"/>
    <cellStyle name="Vírgula 2 2 2 2 6 2 4" xfId="9393" xr:uid="{00000000-0005-0000-0000-0000081E0000}"/>
    <cellStyle name="Vírgula 2 2 2 2 6 2 4 2" xfId="22737" xr:uid="{00000000-0005-0000-0000-0000091E0000}"/>
    <cellStyle name="Vírgula 2 2 2 2 6 2 5" xfId="14745" xr:uid="{00000000-0005-0000-0000-00000A1E0000}"/>
    <cellStyle name="Vírgula 2 2 2 2 6 2 6" xfId="12057" xr:uid="{00000000-0005-0000-0000-00000B1E0000}"/>
    <cellStyle name="Vírgula 2 2 2 2 6 2 7" xfId="26193" xr:uid="{00000000-0005-0000-0000-00000C1E0000}"/>
    <cellStyle name="Vírgula 2 2 2 2 6 3" xfId="2193" xr:uid="{00000000-0005-0000-0000-00000D1E0000}"/>
    <cellStyle name="Vírgula 2 2 2 2 6 3 2" xfId="4857" xr:uid="{00000000-0005-0000-0000-00000E1E0000}"/>
    <cellStyle name="Vírgula 2 2 2 2 6 3 2 2" xfId="18201" xr:uid="{00000000-0005-0000-0000-00000F1E0000}"/>
    <cellStyle name="Vírgula 2 2 2 2 6 3 3" xfId="7521" xr:uid="{00000000-0005-0000-0000-0000101E0000}"/>
    <cellStyle name="Vírgula 2 2 2 2 6 3 3 2" xfId="20865" xr:uid="{00000000-0005-0000-0000-0000111E0000}"/>
    <cellStyle name="Vírgula 2 2 2 2 6 3 4" xfId="10185" xr:uid="{00000000-0005-0000-0000-0000121E0000}"/>
    <cellStyle name="Vírgula 2 2 2 2 6 3 4 2" xfId="23529" xr:uid="{00000000-0005-0000-0000-0000131E0000}"/>
    <cellStyle name="Vírgula 2 2 2 2 6 3 5" xfId="15537" xr:uid="{00000000-0005-0000-0000-0000141E0000}"/>
    <cellStyle name="Vírgula 2 2 2 2 6 3 6" xfId="12849" xr:uid="{00000000-0005-0000-0000-0000151E0000}"/>
    <cellStyle name="Vírgula 2 2 2 2 6 4" xfId="3273" xr:uid="{00000000-0005-0000-0000-0000161E0000}"/>
    <cellStyle name="Vírgula 2 2 2 2 6 4 2" xfId="16617" xr:uid="{00000000-0005-0000-0000-0000171E0000}"/>
    <cellStyle name="Vírgula 2 2 2 2 6 5" xfId="5937" xr:uid="{00000000-0005-0000-0000-0000181E0000}"/>
    <cellStyle name="Vírgula 2 2 2 2 6 5 2" xfId="19281" xr:uid="{00000000-0005-0000-0000-0000191E0000}"/>
    <cellStyle name="Vírgula 2 2 2 2 6 6" xfId="8601" xr:uid="{00000000-0005-0000-0000-00001A1E0000}"/>
    <cellStyle name="Vírgula 2 2 2 2 6 6 2" xfId="21945" xr:uid="{00000000-0005-0000-0000-00001B1E0000}"/>
    <cellStyle name="Vírgula 2 2 2 2 6 7" xfId="13953" xr:uid="{00000000-0005-0000-0000-00001C1E0000}"/>
    <cellStyle name="Vírgula 2 2 2 2 6 8" xfId="11265" xr:uid="{00000000-0005-0000-0000-00001D1E0000}"/>
    <cellStyle name="Vírgula 2 2 2 2 6 9" xfId="24825" xr:uid="{00000000-0005-0000-0000-00001E1E0000}"/>
    <cellStyle name="Vírgula 2 2 2 2 7" xfId="777" xr:uid="{00000000-0005-0000-0000-00001F1E0000}"/>
    <cellStyle name="Vírgula 2 2 2 2 7 2" xfId="1569" xr:uid="{00000000-0005-0000-0000-0000201E0000}"/>
    <cellStyle name="Vírgula 2 2 2 2 7 2 2" xfId="4233" xr:uid="{00000000-0005-0000-0000-0000211E0000}"/>
    <cellStyle name="Vírgula 2 2 2 2 7 2 2 2" xfId="17577" xr:uid="{00000000-0005-0000-0000-0000221E0000}"/>
    <cellStyle name="Vírgula 2 2 2 2 7 2 3" xfId="6897" xr:uid="{00000000-0005-0000-0000-0000231E0000}"/>
    <cellStyle name="Vírgula 2 2 2 2 7 2 3 2" xfId="20241" xr:uid="{00000000-0005-0000-0000-0000241E0000}"/>
    <cellStyle name="Vírgula 2 2 2 2 7 2 4" xfId="9561" xr:uid="{00000000-0005-0000-0000-0000251E0000}"/>
    <cellStyle name="Vírgula 2 2 2 2 7 2 4 2" xfId="22905" xr:uid="{00000000-0005-0000-0000-0000261E0000}"/>
    <cellStyle name="Vírgula 2 2 2 2 7 2 5" xfId="14913" xr:uid="{00000000-0005-0000-0000-0000271E0000}"/>
    <cellStyle name="Vírgula 2 2 2 2 7 2 6" xfId="12225" xr:uid="{00000000-0005-0000-0000-0000281E0000}"/>
    <cellStyle name="Vírgula 2 2 2 2 7 2 7" xfId="25857" xr:uid="{00000000-0005-0000-0000-0000291E0000}"/>
    <cellStyle name="Vírgula 2 2 2 2 7 3" xfId="2361" xr:uid="{00000000-0005-0000-0000-00002A1E0000}"/>
    <cellStyle name="Vírgula 2 2 2 2 7 3 2" xfId="5025" xr:uid="{00000000-0005-0000-0000-00002B1E0000}"/>
    <cellStyle name="Vírgula 2 2 2 2 7 3 2 2" xfId="18369" xr:uid="{00000000-0005-0000-0000-00002C1E0000}"/>
    <cellStyle name="Vírgula 2 2 2 2 7 3 3" xfId="7689" xr:uid="{00000000-0005-0000-0000-00002D1E0000}"/>
    <cellStyle name="Vírgula 2 2 2 2 7 3 3 2" xfId="21033" xr:uid="{00000000-0005-0000-0000-00002E1E0000}"/>
    <cellStyle name="Vírgula 2 2 2 2 7 3 4" xfId="10353" xr:uid="{00000000-0005-0000-0000-00002F1E0000}"/>
    <cellStyle name="Vírgula 2 2 2 2 7 3 4 2" xfId="23697" xr:uid="{00000000-0005-0000-0000-0000301E0000}"/>
    <cellStyle name="Vírgula 2 2 2 2 7 3 5" xfId="15705" xr:uid="{00000000-0005-0000-0000-0000311E0000}"/>
    <cellStyle name="Vírgula 2 2 2 2 7 3 6" xfId="13017" xr:uid="{00000000-0005-0000-0000-0000321E0000}"/>
    <cellStyle name="Vírgula 2 2 2 2 7 4" xfId="3441" xr:uid="{00000000-0005-0000-0000-0000331E0000}"/>
    <cellStyle name="Vírgula 2 2 2 2 7 4 2" xfId="16785" xr:uid="{00000000-0005-0000-0000-0000341E0000}"/>
    <cellStyle name="Vírgula 2 2 2 2 7 5" xfId="6105" xr:uid="{00000000-0005-0000-0000-0000351E0000}"/>
    <cellStyle name="Vírgula 2 2 2 2 7 5 2" xfId="19449" xr:uid="{00000000-0005-0000-0000-0000361E0000}"/>
    <cellStyle name="Vírgula 2 2 2 2 7 6" xfId="8769" xr:uid="{00000000-0005-0000-0000-0000371E0000}"/>
    <cellStyle name="Vírgula 2 2 2 2 7 6 2" xfId="22113" xr:uid="{00000000-0005-0000-0000-0000381E0000}"/>
    <cellStyle name="Vírgula 2 2 2 2 7 7" xfId="14121" xr:uid="{00000000-0005-0000-0000-0000391E0000}"/>
    <cellStyle name="Vírgula 2 2 2 2 7 8" xfId="11433" xr:uid="{00000000-0005-0000-0000-00003A1E0000}"/>
    <cellStyle name="Vírgula 2 2 2 2 7 9" xfId="24489" xr:uid="{00000000-0005-0000-0000-00003B1E0000}"/>
    <cellStyle name="Vírgula 2 2 2 2 8" xfId="825" xr:uid="{00000000-0005-0000-0000-00003C1E0000}"/>
    <cellStyle name="Vírgula 2 2 2 2 8 2" xfId="1617" xr:uid="{00000000-0005-0000-0000-00003D1E0000}"/>
    <cellStyle name="Vírgula 2 2 2 2 8 2 2" xfId="4281" xr:uid="{00000000-0005-0000-0000-00003E1E0000}"/>
    <cellStyle name="Vírgula 2 2 2 2 8 2 2 2" xfId="17625" xr:uid="{00000000-0005-0000-0000-00003F1E0000}"/>
    <cellStyle name="Vírgula 2 2 2 2 8 2 3" xfId="6945" xr:uid="{00000000-0005-0000-0000-0000401E0000}"/>
    <cellStyle name="Vírgula 2 2 2 2 8 2 3 2" xfId="20289" xr:uid="{00000000-0005-0000-0000-0000411E0000}"/>
    <cellStyle name="Vírgula 2 2 2 2 8 2 4" xfId="9609" xr:uid="{00000000-0005-0000-0000-0000421E0000}"/>
    <cellStyle name="Vírgula 2 2 2 2 8 2 4 2" xfId="22953" xr:uid="{00000000-0005-0000-0000-0000431E0000}"/>
    <cellStyle name="Vírgula 2 2 2 2 8 2 5" xfId="14961" xr:uid="{00000000-0005-0000-0000-0000441E0000}"/>
    <cellStyle name="Vírgula 2 2 2 2 8 2 6" xfId="12273" xr:uid="{00000000-0005-0000-0000-0000451E0000}"/>
    <cellStyle name="Vírgula 2 2 2 2 8 2 7" xfId="26505" xr:uid="{00000000-0005-0000-0000-0000461E0000}"/>
    <cellStyle name="Vírgula 2 2 2 2 8 3" xfId="2409" xr:uid="{00000000-0005-0000-0000-0000471E0000}"/>
    <cellStyle name="Vírgula 2 2 2 2 8 3 2" xfId="5073" xr:uid="{00000000-0005-0000-0000-0000481E0000}"/>
    <cellStyle name="Vírgula 2 2 2 2 8 3 2 2" xfId="18417" xr:uid="{00000000-0005-0000-0000-0000491E0000}"/>
    <cellStyle name="Vírgula 2 2 2 2 8 3 3" xfId="7737" xr:uid="{00000000-0005-0000-0000-00004A1E0000}"/>
    <cellStyle name="Vírgula 2 2 2 2 8 3 3 2" xfId="21081" xr:uid="{00000000-0005-0000-0000-00004B1E0000}"/>
    <cellStyle name="Vírgula 2 2 2 2 8 3 4" xfId="10401" xr:uid="{00000000-0005-0000-0000-00004C1E0000}"/>
    <cellStyle name="Vírgula 2 2 2 2 8 3 4 2" xfId="23745" xr:uid="{00000000-0005-0000-0000-00004D1E0000}"/>
    <cellStyle name="Vírgula 2 2 2 2 8 3 5" xfId="15753" xr:uid="{00000000-0005-0000-0000-00004E1E0000}"/>
    <cellStyle name="Vírgula 2 2 2 2 8 3 6" xfId="13065" xr:uid="{00000000-0005-0000-0000-00004F1E0000}"/>
    <cellStyle name="Vírgula 2 2 2 2 8 4" xfId="3489" xr:uid="{00000000-0005-0000-0000-0000501E0000}"/>
    <cellStyle name="Vírgula 2 2 2 2 8 4 2" xfId="16833" xr:uid="{00000000-0005-0000-0000-0000511E0000}"/>
    <cellStyle name="Vírgula 2 2 2 2 8 5" xfId="6153" xr:uid="{00000000-0005-0000-0000-0000521E0000}"/>
    <cellStyle name="Vírgula 2 2 2 2 8 5 2" xfId="19497" xr:uid="{00000000-0005-0000-0000-0000531E0000}"/>
    <cellStyle name="Vírgula 2 2 2 2 8 6" xfId="8817" xr:uid="{00000000-0005-0000-0000-0000541E0000}"/>
    <cellStyle name="Vírgula 2 2 2 2 8 6 2" xfId="22161" xr:uid="{00000000-0005-0000-0000-0000551E0000}"/>
    <cellStyle name="Vírgula 2 2 2 2 8 7" xfId="14169" xr:uid="{00000000-0005-0000-0000-0000561E0000}"/>
    <cellStyle name="Vírgula 2 2 2 2 8 8" xfId="11481" xr:uid="{00000000-0005-0000-0000-0000571E0000}"/>
    <cellStyle name="Vírgula 2 2 2 2 8 9" xfId="25137" xr:uid="{00000000-0005-0000-0000-0000581E0000}"/>
    <cellStyle name="Vírgula 2 2 2 2 9" xfId="873" xr:uid="{00000000-0005-0000-0000-0000591E0000}"/>
    <cellStyle name="Vírgula 2 2 2 2 9 2" xfId="3537" xr:uid="{00000000-0005-0000-0000-00005A1E0000}"/>
    <cellStyle name="Vírgula 2 2 2 2 9 2 2" xfId="16881" xr:uid="{00000000-0005-0000-0000-00005B1E0000}"/>
    <cellStyle name="Vírgula 2 2 2 2 9 3" xfId="6201" xr:uid="{00000000-0005-0000-0000-00005C1E0000}"/>
    <cellStyle name="Vírgula 2 2 2 2 9 3 2" xfId="19545" xr:uid="{00000000-0005-0000-0000-00005D1E0000}"/>
    <cellStyle name="Vírgula 2 2 2 2 9 4" xfId="8865" xr:uid="{00000000-0005-0000-0000-00005E1E0000}"/>
    <cellStyle name="Vírgula 2 2 2 2 9 4 2" xfId="22209" xr:uid="{00000000-0005-0000-0000-00005F1E0000}"/>
    <cellStyle name="Vírgula 2 2 2 2 9 5" xfId="14217" xr:uid="{00000000-0005-0000-0000-0000601E0000}"/>
    <cellStyle name="Vírgula 2 2 2 2 9 6" xfId="11529" xr:uid="{00000000-0005-0000-0000-0000611E0000}"/>
    <cellStyle name="Vírgula 2 2 2 2 9 7" xfId="25497" xr:uid="{00000000-0005-0000-0000-0000621E0000}"/>
    <cellStyle name="Vírgula 2 2 2 3" xfId="105" xr:uid="{00000000-0005-0000-0000-0000631E0000}"/>
    <cellStyle name="Vírgula 2 2 2 3 10" xfId="5433" xr:uid="{00000000-0005-0000-0000-0000641E0000}"/>
    <cellStyle name="Vírgula 2 2 2 3 10 2" xfId="18777" xr:uid="{00000000-0005-0000-0000-0000651E0000}"/>
    <cellStyle name="Vírgula 2 2 2 3 11" xfId="8097" xr:uid="{00000000-0005-0000-0000-0000661E0000}"/>
    <cellStyle name="Vírgula 2 2 2 3 11 2" xfId="21441" xr:uid="{00000000-0005-0000-0000-0000671E0000}"/>
    <cellStyle name="Vírgula 2 2 2 3 12" xfId="13449" xr:uid="{00000000-0005-0000-0000-0000681E0000}"/>
    <cellStyle name="Vírgula 2 2 2 3 13" xfId="10761" xr:uid="{00000000-0005-0000-0000-0000691E0000}"/>
    <cellStyle name="Vírgula 2 2 2 3 14" xfId="24153" xr:uid="{00000000-0005-0000-0000-00006A1E0000}"/>
    <cellStyle name="Vírgula 2 2 2 3 2" xfId="273" xr:uid="{00000000-0005-0000-0000-00006B1E0000}"/>
    <cellStyle name="Vírgula 2 2 2 3 2 10" xfId="13617" xr:uid="{00000000-0005-0000-0000-00006C1E0000}"/>
    <cellStyle name="Vírgula 2 2 2 3 2 11" xfId="10929" xr:uid="{00000000-0005-0000-0000-00006D1E0000}"/>
    <cellStyle name="Vírgula 2 2 2 3 2 12" xfId="24321" xr:uid="{00000000-0005-0000-0000-00006E1E0000}"/>
    <cellStyle name="Vírgula 2 2 2 3 2 2" xfId="537" xr:uid="{00000000-0005-0000-0000-00006F1E0000}"/>
    <cellStyle name="Vírgula 2 2 2 3 2 2 2" xfId="1329" xr:uid="{00000000-0005-0000-0000-0000701E0000}"/>
    <cellStyle name="Vírgula 2 2 2 3 2 2 2 2" xfId="3993" xr:uid="{00000000-0005-0000-0000-0000711E0000}"/>
    <cellStyle name="Vírgula 2 2 2 3 2 2 2 2 2" xfId="17337" xr:uid="{00000000-0005-0000-0000-0000721E0000}"/>
    <cellStyle name="Vírgula 2 2 2 3 2 2 2 3" xfId="6657" xr:uid="{00000000-0005-0000-0000-0000731E0000}"/>
    <cellStyle name="Vírgula 2 2 2 3 2 2 2 3 2" xfId="20001" xr:uid="{00000000-0005-0000-0000-0000741E0000}"/>
    <cellStyle name="Vírgula 2 2 2 3 2 2 2 4" xfId="9321" xr:uid="{00000000-0005-0000-0000-0000751E0000}"/>
    <cellStyle name="Vírgula 2 2 2 3 2 2 2 4 2" xfId="22665" xr:uid="{00000000-0005-0000-0000-0000761E0000}"/>
    <cellStyle name="Vírgula 2 2 2 3 2 2 2 5" xfId="14673" xr:uid="{00000000-0005-0000-0000-0000771E0000}"/>
    <cellStyle name="Vírgula 2 2 2 3 2 2 2 6" xfId="11985" xr:uid="{00000000-0005-0000-0000-0000781E0000}"/>
    <cellStyle name="Vírgula 2 2 2 3 2 2 2 7" xfId="26385" xr:uid="{00000000-0005-0000-0000-0000791E0000}"/>
    <cellStyle name="Vírgula 2 2 2 3 2 2 3" xfId="2121" xr:uid="{00000000-0005-0000-0000-00007A1E0000}"/>
    <cellStyle name="Vírgula 2 2 2 3 2 2 3 2" xfId="4785" xr:uid="{00000000-0005-0000-0000-00007B1E0000}"/>
    <cellStyle name="Vírgula 2 2 2 3 2 2 3 2 2" xfId="18129" xr:uid="{00000000-0005-0000-0000-00007C1E0000}"/>
    <cellStyle name="Vírgula 2 2 2 3 2 2 3 3" xfId="7449" xr:uid="{00000000-0005-0000-0000-00007D1E0000}"/>
    <cellStyle name="Vírgula 2 2 2 3 2 2 3 3 2" xfId="20793" xr:uid="{00000000-0005-0000-0000-00007E1E0000}"/>
    <cellStyle name="Vírgula 2 2 2 3 2 2 3 4" xfId="10113" xr:uid="{00000000-0005-0000-0000-00007F1E0000}"/>
    <cellStyle name="Vírgula 2 2 2 3 2 2 3 4 2" xfId="23457" xr:uid="{00000000-0005-0000-0000-0000801E0000}"/>
    <cellStyle name="Vírgula 2 2 2 3 2 2 3 5" xfId="15465" xr:uid="{00000000-0005-0000-0000-0000811E0000}"/>
    <cellStyle name="Vírgula 2 2 2 3 2 2 3 6" xfId="12777" xr:uid="{00000000-0005-0000-0000-0000821E0000}"/>
    <cellStyle name="Vírgula 2 2 2 3 2 2 4" xfId="3201" xr:uid="{00000000-0005-0000-0000-0000831E0000}"/>
    <cellStyle name="Vírgula 2 2 2 3 2 2 4 2" xfId="16545" xr:uid="{00000000-0005-0000-0000-0000841E0000}"/>
    <cellStyle name="Vírgula 2 2 2 3 2 2 5" xfId="5865" xr:uid="{00000000-0005-0000-0000-0000851E0000}"/>
    <cellStyle name="Vírgula 2 2 2 3 2 2 5 2" xfId="19209" xr:uid="{00000000-0005-0000-0000-0000861E0000}"/>
    <cellStyle name="Vírgula 2 2 2 3 2 2 6" xfId="8529" xr:uid="{00000000-0005-0000-0000-0000871E0000}"/>
    <cellStyle name="Vírgula 2 2 2 3 2 2 6 2" xfId="21873" xr:uid="{00000000-0005-0000-0000-0000881E0000}"/>
    <cellStyle name="Vírgula 2 2 2 3 2 2 7" xfId="13881" xr:uid="{00000000-0005-0000-0000-0000891E0000}"/>
    <cellStyle name="Vírgula 2 2 2 3 2 2 8" xfId="11193" xr:uid="{00000000-0005-0000-0000-00008A1E0000}"/>
    <cellStyle name="Vírgula 2 2 2 3 2 2 9" xfId="25017" xr:uid="{00000000-0005-0000-0000-00008B1E0000}"/>
    <cellStyle name="Vírgula 2 2 2 3 2 3" xfId="705" xr:uid="{00000000-0005-0000-0000-00008C1E0000}"/>
    <cellStyle name="Vírgula 2 2 2 3 2 3 2" xfId="1497" xr:uid="{00000000-0005-0000-0000-00008D1E0000}"/>
    <cellStyle name="Vírgula 2 2 2 3 2 3 2 2" xfId="4161" xr:uid="{00000000-0005-0000-0000-00008E1E0000}"/>
    <cellStyle name="Vírgula 2 2 2 3 2 3 2 2 2" xfId="17505" xr:uid="{00000000-0005-0000-0000-00008F1E0000}"/>
    <cellStyle name="Vírgula 2 2 2 3 2 3 2 3" xfId="6825" xr:uid="{00000000-0005-0000-0000-0000901E0000}"/>
    <cellStyle name="Vírgula 2 2 2 3 2 3 2 3 2" xfId="20169" xr:uid="{00000000-0005-0000-0000-0000911E0000}"/>
    <cellStyle name="Vírgula 2 2 2 3 2 3 2 4" xfId="9489" xr:uid="{00000000-0005-0000-0000-0000921E0000}"/>
    <cellStyle name="Vírgula 2 2 2 3 2 3 2 4 2" xfId="22833" xr:uid="{00000000-0005-0000-0000-0000931E0000}"/>
    <cellStyle name="Vírgula 2 2 2 3 2 3 2 5" xfId="14841" xr:uid="{00000000-0005-0000-0000-0000941E0000}"/>
    <cellStyle name="Vírgula 2 2 2 3 2 3 2 6" xfId="12153" xr:uid="{00000000-0005-0000-0000-0000951E0000}"/>
    <cellStyle name="Vírgula 2 2 2 3 2 3 2 7" xfId="26049" xr:uid="{00000000-0005-0000-0000-0000961E0000}"/>
    <cellStyle name="Vírgula 2 2 2 3 2 3 3" xfId="2289" xr:uid="{00000000-0005-0000-0000-0000971E0000}"/>
    <cellStyle name="Vírgula 2 2 2 3 2 3 3 2" xfId="4953" xr:uid="{00000000-0005-0000-0000-0000981E0000}"/>
    <cellStyle name="Vírgula 2 2 2 3 2 3 3 2 2" xfId="18297" xr:uid="{00000000-0005-0000-0000-0000991E0000}"/>
    <cellStyle name="Vírgula 2 2 2 3 2 3 3 3" xfId="7617" xr:uid="{00000000-0005-0000-0000-00009A1E0000}"/>
    <cellStyle name="Vírgula 2 2 2 3 2 3 3 3 2" xfId="20961" xr:uid="{00000000-0005-0000-0000-00009B1E0000}"/>
    <cellStyle name="Vírgula 2 2 2 3 2 3 3 4" xfId="10281" xr:uid="{00000000-0005-0000-0000-00009C1E0000}"/>
    <cellStyle name="Vírgula 2 2 2 3 2 3 3 4 2" xfId="23625" xr:uid="{00000000-0005-0000-0000-00009D1E0000}"/>
    <cellStyle name="Vírgula 2 2 2 3 2 3 3 5" xfId="15633" xr:uid="{00000000-0005-0000-0000-00009E1E0000}"/>
    <cellStyle name="Vírgula 2 2 2 3 2 3 3 6" xfId="12945" xr:uid="{00000000-0005-0000-0000-00009F1E0000}"/>
    <cellStyle name="Vírgula 2 2 2 3 2 3 4" xfId="3369" xr:uid="{00000000-0005-0000-0000-0000A01E0000}"/>
    <cellStyle name="Vírgula 2 2 2 3 2 3 4 2" xfId="16713" xr:uid="{00000000-0005-0000-0000-0000A11E0000}"/>
    <cellStyle name="Vírgula 2 2 2 3 2 3 5" xfId="6033" xr:uid="{00000000-0005-0000-0000-0000A21E0000}"/>
    <cellStyle name="Vírgula 2 2 2 3 2 3 5 2" xfId="19377" xr:uid="{00000000-0005-0000-0000-0000A31E0000}"/>
    <cellStyle name="Vírgula 2 2 2 3 2 3 6" xfId="8697" xr:uid="{00000000-0005-0000-0000-0000A41E0000}"/>
    <cellStyle name="Vírgula 2 2 2 3 2 3 6 2" xfId="22041" xr:uid="{00000000-0005-0000-0000-0000A51E0000}"/>
    <cellStyle name="Vírgula 2 2 2 3 2 3 7" xfId="14049" xr:uid="{00000000-0005-0000-0000-0000A61E0000}"/>
    <cellStyle name="Vírgula 2 2 2 3 2 3 8" xfId="11361" xr:uid="{00000000-0005-0000-0000-0000A71E0000}"/>
    <cellStyle name="Vírgula 2 2 2 3 2 3 9" xfId="24681" xr:uid="{00000000-0005-0000-0000-0000A81E0000}"/>
    <cellStyle name="Vírgula 2 2 2 3 2 4" xfId="1065" xr:uid="{00000000-0005-0000-0000-0000A91E0000}"/>
    <cellStyle name="Vírgula 2 2 2 3 2 4 2" xfId="3729" xr:uid="{00000000-0005-0000-0000-0000AA1E0000}"/>
    <cellStyle name="Vírgula 2 2 2 3 2 4 2 2" xfId="17073" xr:uid="{00000000-0005-0000-0000-0000AB1E0000}"/>
    <cellStyle name="Vírgula 2 2 2 3 2 4 2 3" xfId="26697" xr:uid="{00000000-0005-0000-0000-0000AC1E0000}"/>
    <cellStyle name="Vírgula 2 2 2 3 2 4 3" xfId="6393" xr:uid="{00000000-0005-0000-0000-0000AD1E0000}"/>
    <cellStyle name="Vírgula 2 2 2 3 2 4 3 2" xfId="19737" xr:uid="{00000000-0005-0000-0000-0000AE1E0000}"/>
    <cellStyle name="Vírgula 2 2 2 3 2 4 4" xfId="9057" xr:uid="{00000000-0005-0000-0000-0000AF1E0000}"/>
    <cellStyle name="Vírgula 2 2 2 3 2 4 4 2" xfId="22401" xr:uid="{00000000-0005-0000-0000-0000B01E0000}"/>
    <cellStyle name="Vírgula 2 2 2 3 2 4 5" xfId="14409" xr:uid="{00000000-0005-0000-0000-0000B11E0000}"/>
    <cellStyle name="Vírgula 2 2 2 3 2 4 6" xfId="11721" xr:uid="{00000000-0005-0000-0000-0000B21E0000}"/>
    <cellStyle name="Vírgula 2 2 2 3 2 4 7" xfId="25329" xr:uid="{00000000-0005-0000-0000-0000B31E0000}"/>
    <cellStyle name="Vírgula 2 2 2 3 2 5" xfId="1857" xr:uid="{00000000-0005-0000-0000-0000B41E0000}"/>
    <cellStyle name="Vírgula 2 2 2 3 2 5 2" xfId="4521" xr:uid="{00000000-0005-0000-0000-0000B51E0000}"/>
    <cellStyle name="Vírgula 2 2 2 3 2 5 2 2" xfId="17865" xr:uid="{00000000-0005-0000-0000-0000B61E0000}"/>
    <cellStyle name="Vírgula 2 2 2 3 2 5 3" xfId="7185" xr:uid="{00000000-0005-0000-0000-0000B71E0000}"/>
    <cellStyle name="Vírgula 2 2 2 3 2 5 3 2" xfId="20529" xr:uid="{00000000-0005-0000-0000-0000B81E0000}"/>
    <cellStyle name="Vírgula 2 2 2 3 2 5 4" xfId="9849" xr:uid="{00000000-0005-0000-0000-0000B91E0000}"/>
    <cellStyle name="Vírgula 2 2 2 3 2 5 4 2" xfId="23193" xr:uid="{00000000-0005-0000-0000-0000BA1E0000}"/>
    <cellStyle name="Vírgula 2 2 2 3 2 5 5" xfId="15201" xr:uid="{00000000-0005-0000-0000-0000BB1E0000}"/>
    <cellStyle name="Vírgula 2 2 2 3 2 5 6" xfId="12513" xr:uid="{00000000-0005-0000-0000-0000BC1E0000}"/>
    <cellStyle name="Vírgula 2 2 2 3 2 5 7" xfId="25689" xr:uid="{00000000-0005-0000-0000-0000BD1E0000}"/>
    <cellStyle name="Vírgula 2 2 2 3 2 6" xfId="2673" xr:uid="{00000000-0005-0000-0000-0000BE1E0000}"/>
    <cellStyle name="Vírgula 2 2 2 3 2 6 2" xfId="5337" xr:uid="{00000000-0005-0000-0000-0000BF1E0000}"/>
    <cellStyle name="Vírgula 2 2 2 3 2 6 2 2" xfId="18681" xr:uid="{00000000-0005-0000-0000-0000C01E0000}"/>
    <cellStyle name="Vírgula 2 2 2 3 2 6 3" xfId="8001" xr:uid="{00000000-0005-0000-0000-0000C11E0000}"/>
    <cellStyle name="Vírgula 2 2 2 3 2 6 3 2" xfId="21345" xr:uid="{00000000-0005-0000-0000-0000C21E0000}"/>
    <cellStyle name="Vírgula 2 2 2 3 2 6 4" xfId="10665" xr:uid="{00000000-0005-0000-0000-0000C31E0000}"/>
    <cellStyle name="Vírgula 2 2 2 3 2 6 4 2" xfId="24009" xr:uid="{00000000-0005-0000-0000-0000C41E0000}"/>
    <cellStyle name="Vírgula 2 2 2 3 2 6 5" xfId="16017" xr:uid="{00000000-0005-0000-0000-0000C51E0000}"/>
    <cellStyle name="Vírgula 2 2 2 3 2 6 6" xfId="13329" xr:uid="{00000000-0005-0000-0000-0000C61E0000}"/>
    <cellStyle name="Vírgula 2 2 2 3 2 7" xfId="2937" xr:uid="{00000000-0005-0000-0000-0000C71E0000}"/>
    <cellStyle name="Vírgula 2 2 2 3 2 7 2" xfId="16281" xr:uid="{00000000-0005-0000-0000-0000C81E0000}"/>
    <cellStyle name="Vírgula 2 2 2 3 2 8" xfId="5601" xr:uid="{00000000-0005-0000-0000-0000C91E0000}"/>
    <cellStyle name="Vírgula 2 2 2 3 2 8 2" xfId="18945" xr:uid="{00000000-0005-0000-0000-0000CA1E0000}"/>
    <cellStyle name="Vírgula 2 2 2 3 2 9" xfId="8265" xr:uid="{00000000-0005-0000-0000-0000CB1E0000}"/>
    <cellStyle name="Vírgula 2 2 2 3 2 9 2" xfId="21609" xr:uid="{00000000-0005-0000-0000-0000CC1E0000}"/>
    <cellStyle name="Vírgula 2 2 2 3 3" xfId="177" xr:uid="{00000000-0005-0000-0000-0000CD1E0000}"/>
    <cellStyle name="Vírgula 2 2 2 3 3 10" xfId="10833" xr:uid="{00000000-0005-0000-0000-0000CE1E0000}"/>
    <cellStyle name="Vírgula 2 2 2 3 3 11" xfId="24225" xr:uid="{00000000-0005-0000-0000-0000CF1E0000}"/>
    <cellStyle name="Vírgula 2 2 2 3 3 2" xfId="441" xr:uid="{00000000-0005-0000-0000-0000D01E0000}"/>
    <cellStyle name="Vírgula 2 2 2 3 3 2 2" xfId="1233" xr:uid="{00000000-0005-0000-0000-0000D11E0000}"/>
    <cellStyle name="Vírgula 2 2 2 3 3 2 2 2" xfId="3897" xr:uid="{00000000-0005-0000-0000-0000D21E0000}"/>
    <cellStyle name="Vírgula 2 2 2 3 3 2 2 2 2" xfId="17241" xr:uid="{00000000-0005-0000-0000-0000D31E0000}"/>
    <cellStyle name="Vírgula 2 2 2 3 3 2 2 3" xfId="6561" xr:uid="{00000000-0005-0000-0000-0000D41E0000}"/>
    <cellStyle name="Vírgula 2 2 2 3 3 2 2 3 2" xfId="19905" xr:uid="{00000000-0005-0000-0000-0000D51E0000}"/>
    <cellStyle name="Vírgula 2 2 2 3 3 2 2 4" xfId="9225" xr:uid="{00000000-0005-0000-0000-0000D61E0000}"/>
    <cellStyle name="Vírgula 2 2 2 3 3 2 2 4 2" xfId="22569" xr:uid="{00000000-0005-0000-0000-0000D71E0000}"/>
    <cellStyle name="Vírgula 2 2 2 3 3 2 2 5" xfId="14577" xr:uid="{00000000-0005-0000-0000-0000D81E0000}"/>
    <cellStyle name="Vírgula 2 2 2 3 3 2 2 6" xfId="11889" xr:uid="{00000000-0005-0000-0000-0000D91E0000}"/>
    <cellStyle name="Vírgula 2 2 2 3 3 2 2 7" xfId="26289" xr:uid="{00000000-0005-0000-0000-0000DA1E0000}"/>
    <cellStyle name="Vírgula 2 2 2 3 3 2 3" xfId="2025" xr:uid="{00000000-0005-0000-0000-0000DB1E0000}"/>
    <cellStyle name="Vírgula 2 2 2 3 3 2 3 2" xfId="4689" xr:uid="{00000000-0005-0000-0000-0000DC1E0000}"/>
    <cellStyle name="Vírgula 2 2 2 3 3 2 3 2 2" xfId="18033" xr:uid="{00000000-0005-0000-0000-0000DD1E0000}"/>
    <cellStyle name="Vírgula 2 2 2 3 3 2 3 3" xfId="7353" xr:uid="{00000000-0005-0000-0000-0000DE1E0000}"/>
    <cellStyle name="Vírgula 2 2 2 3 3 2 3 3 2" xfId="20697" xr:uid="{00000000-0005-0000-0000-0000DF1E0000}"/>
    <cellStyle name="Vírgula 2 2 2 3 3 2 3 4" xfId="10017" xr:uid="{00000000-0005-0000-0000-0000E01E0000}"/>
    <cellStyle name="Vírgula 2 2 2 3 3 2 3 4 2" xfId="23361" xr:uid="{00000000-0005-0000-0000-0000E11E0000}"/>
    <cellStyle name="Vírgula 2 2 2 3 3 2 3 5" xfId="15369" xr:uid="{00000000-0005-0000-0000-0000E21E0000}"/>
    <cellStyle name="Vírgula 2 2 2 3 3 2 3 6" xfId="12681" xr:uid="{00000000-0005-0000-0000-0000E31E0000}"/>
    <cellStyle name="Vírgula 2 2 2 3 3 2 4" xfId="3105" xr:uid="{00000000-0005-0000-0000-0000E41E0000}"/>
    <cellStyle name="Vírgula 2 2 2 3 3 2 4 2" xfId="16449" xr:uid="{00000000-0005-0000-0000-0000E51E0000}"/>
    <cellStyle name="Vírgula 2 2 2 3 3 2 5" xfId="5769" xr:uid="{00000000-0005-0000-0000-0000E61E0000}"/>
    <cellStyle name="Vírgula 2 2 2 3 3 2 5 2" xfId="19113" xr:uid="{00000000-0005-0000-0000-0000E71E0000}"/>
    <cellStyle name="Vírgula 2 2 2 3 3 2 6" xfId="8433" xr:uid="{00000000-0005-0000-0000-0000E81E0000}"/>
    <cellStyle name="Vírgula 2 2 2 3 3 2 6 2" xfId="21777" xr:uid="{00000000-0005-0000-0000-0000E91E0000}"/>
    <cellStyle name="Vírgula 2 2 2 3 3 2 7" xfId="13785" xr:uid="{00000000-0005-0000-0000-0000EA1E0000}"/>
    <cellStyle name="Vírgula 2 2 2 3 3 2 8" xfId="11097" xr:uid="{00000000-0005-0000-0000-0000EB1E0000}"/>
    <cellStyle name="Vírgula 2 2 2 3 3 2 9" xfId="24921" xr:uid="{00000000-0005-0000-0000-0000EC1E0000}"/>
    <cellStyle name="Vírgula 2 2 2 3 3 3" xfId="969" xr:uid="{00000000-0005-0000-0000-0000ED1E0000}"/>
    <cellStyle name="Vírgula 2 2 2 3 3 3 2" xfId="3633" xr:uid="{00000000-0005-0000-0000-0000EE1E0000}"/>
    <cellStyle name="Vírgula 2 2 2 3 3 3 2 2" xfId="16977" xr:uid="{00000000-0005-0000-0000-0000EF1E0000}"/>
    <cellStyle name="Vírgula 2 2 2 3 3 3 2 3" xfId="25953" xr:uid="{00000000-0005-0000-0000-0000F01E0000}"/>
    <cellStyle name="Vírgula 2 2 2 3 3 3 3" xfId="6297" xr:uid="{00000000-0005-0000-0000-0000F11E0000}"/>
    <cellStyle name="Vírgula 2 2 2 3 3 3 3 2" xfId="19641" xr:uid="{00000000-0005-0000-0000-0000F21E0000}"/>
    <cellStyle name="Vírgula 2 2 2 3 3 3 4" xfId="8961" xr:uid="{00000000-0005-0000-0000-0000F31E0000}"/>
    <cellStyle name="Vírgula 2 2 2 3 3 3 4 2" xfId="22305" xr:uid="{00000000-0005-0000-0000-0000F41E0000}"/>
    <cellStyle name="Vírgula 2 2 2 3 3 3 5" xfId="14313" xr:uid="{00000000-0005-0000-0000-0000F51E0000}"/>
    <cellStyle name="Vírgula 2 2 2 3 3 3 6" xfId="11625" xr:uid="{00000000-0005-0000-0000-0000F61E0000}"/>
    <cellStyle name="Vírgula 2 2 2 3 3 3 7" xfId="24585" xr:uid="{00000000-0005-0000-0000-0000F71E0000}"/>
    <cellStyle name="Vírgula 2 2 2 3 3 4" xfId="1761" xr:uid="{00000000-0005-0000-0000-0000F81E0000}"/>
    <cellStyle name="Vírgula 2 2 2 3 3 4 2" xfId="4425" xr:uid="{00000000-0005-0000-0000-0000F91E0000}"/>
    <cellStyle name="Vírgula 2 2 2 3 3 4 2 2" xfId="17769" xr:uid="{00000000-0005-0000-0000-0000FA1E0000}"/>
    <cellStyle name="Vírgula 2 2 2 3 3 4 2 3" xfId="26601" xr:uid="{00000000-0005-0000-0000-0000FB1E0000}"/>
    <cellStyle name="Vírgula 2 2 2 3 3 4 3" xfId="7089" xr:uid="{00000000-0005-0000-0000-0000FC1E0000}"/>
    <cellStyle name="Vírgula 2 2 2 3 3 4 3 2" xfId="20433" xr:uid="{00000000-0005-0000-0000-0000FD1E0000}"/>
    <cellStyle name="Vírgula 2 2 2 3 3 4 4" xfId="9753" xr:uid="{00000000-0005-0000-0000-0000FE1E0000}"/>
    <cellStyle name="Vírgula 2 2 2 3 3 4 4 2" xfId="23097" xr:uid="{00000000-0005-0000-0000-0000FF1E0000}"/>
    <cellStyle name="Vírgula 2 2 2 3 3 4 5" xfId="15105" xr:uid="{00000000-0005-0000-0000-0000001F0000}"/>
    <cellStyle name="Vírgula 2 2 2 3 3 4 6" xfId="12417" xr:uid="{00000000-0005-0000-0000-0000011F0000}"/>
    <cellStyle name="Vírgula 2 2 2 3 3 4 7" xfId="25233" xr:uid="{00000000-0005-0000-0000-0000021F0000}"/>
    <cellStyle name="Vírgula 2 2 2 3 3 5" xfId="2577" xr:uid="{00000000-0005-0000-0000-0000031F0000}"/>
    <cellStyle name="Vírgula 2 2 2 3 3 5 2" xfId="5241" xr:uid="{00000000-0005-0000-0000-0000041F0000}"/>
    <cellStyle name="Vírgula 2 2 2 3 3 5 2 2" xfId="18585" xr:uid="{00000000-0005-0000-0000-0000051F0000}"/>
    <cellStyle name="Vírgula 2 2 2 3 3 5 3" xfId="7905" xr:uid="{00000000-0005-0000-0000-0000061F0000}"/>
    <cellStyle name="Vírgula 2 2 2 3 3 5 3 2" xfId="21249" xr:uid="{00000000-0005-0000-0000-0000071F0000}"/>
    <cellStyle name="Vírgula 2 2 2 3 3 5 4" xfId="10569" xr:uid="{00000000-0005-0000-0000-0000081F0000}"/>
    <cellStyle name="Vírgula 2 2 2 3 3 5 4 2" xfId="23913" xr:uid="{00000000-0005-0000-0000-0000091F0000}"/>
    <cellStyle name="Vírgula 2 2 2 3 3 5 5" xfId="15921" xr:uid="{00000000-0005-0000-0000-00000A1F0000}"/>
    <cellStyle name="Vírgula 2 2 2 3 3 5 6" xfId="13233" xr:uid="{00000000-0005-0000-0000-00000B1F0000}"/>
    <cellStyle name="Vírgula 2 2 2 3 3 5 7" xfId="25593" xr:uid="{00000000-0005-0000-0000-00000C1F0000}"/>
    <cellStyle name="Vírgula 2 2 2 3 3 6" xfId="2841" xr:uid="{00000000-0005-0000-0000-00000D1F0000}"/>
    <cellStyle name="Vírgula 2 2 2 3 3 6 2" xfId="16185" xr:uid="{00000000-0005-0000-0000-00000E1F0000}"/>
    <cellStyle name="Vírgula 2 2 2 3 3 7" xfId="5505" xr:uid="{00000000-0005-0000-0000-00000F1F0000}"/>
    <cellStyle name="Vírgula 2 2 2 3 3 7 2" xfId="18849" xr:uid="{00000000-0005-0000-0000-0000101F0000}"/>
    <cellStyle name="Vírgula 2 2 2 3 3 8" xfId="8169" xr:uid="{00000000-0005-0000-0000-0000111F0000}"/>
    <cellStyle name="Vírgula 2 2 2 3 3 8 2" xfId="21513" xr:uid="{00000000-0005-0000-0000-0000121F0000}"/>
    <cellStyle name="Vírgula 2 2 2 3 3 9" xfId="13521" xr:uid="{00000000-0005-0000-0000-0000131F0000}"/>
    <cellStyle name="Vírgula 2 2 2 3 4" xfId="369" xr:uid="{00000000-0005-0000-0000-0000141F0000}"/>
    <cellStyle name="Vírgula 2 2 2 3 4 2" xfId="1161" xr:uid="{00000000-0005-0000-0000-0000151F0000}"/>
    <cellStyle name="Vírgula 2 2 2 3 4 2 2" xfId="3825" xr:uid="{00000000-0005-0000-0000-0000161F0000}"/>
    <cellStyle name="Vírgula 2 2 2 3 4 2 2 2" xfId="17169" xr:uid="{00000000-0005-0000-0000-0000171F0000}"/>
    <cellStyle name="Vírgula 2 2 2 3 4 2 3" xfId="6489" xr:uid="{00000000-0005-0000-0000-0000181F0000}"/>
    <cellStyle name="Vírgula 2 2 2 3 4 2 3 2" xfId="19833" xr:uid="{00000000-0005-0000-0000-0000191F0000}"/>
    <cellStyle name="Vírgula 2 2 2 3 4 2 4" xfId="9153" xr:uid="{00000000-0005-0000-0000-00001A1F0000}"/>
    <cellStyle name="Vírgula 2 2 2 3 4 2 4 2" xfId="22497" xr:uid="{00000000-0005-0000-0000-00001B1F0000}"/>
    <cellStyle name="Vírgula 2 2 2 3 4 2 5" xfId="14505" xr:uid="{00000000-0005-0000-0000-00001C1F0000}"/>
    <cellStyle name="Vírgula 2 2 2 3 4 2 6" xfId="11817" xr:uid="{00000000-0005-0000-0000-00001D1F0000}"/>
    <cellStyle name="Vírgula 2 2 2 3 4 2 7" xfId="26217" xr:uid="{00000000-0005-0000-0000-00001E1F0000}"/>
    <cellStyle name="Vírgula 2 2 2 3 4 3" xfId="1953" xr:uid="{00000000-0005-0000-0000-00001F1F0000}"/>
    <cellStyle name="Vírgula 2 2 2 3 4 3 2" xfId="4617" xr:uid="{00000000-0005-0000-0000-0000201F0000}"/>
    <cellStyle name="Vírgula 2 2 2 3 4 3 2 2" xfId="17961" xr:uid="{00000000-0005-0000-0000-0000211F0000}"/>
    <cellStyle name="Vírgula 2 2 2 3 4 3 3" xfId="7281" xr:uid="{00000000-0005-0000-0000-0000221F0000}"/>
    <cellStyle name="Vírgula 2 2 2 3 4 3 3 2" xfId="20625" xr:uid="{00000000-0005-0000-0000-0000231F0000}"/>
    <cellStyle name="Vírgula 2 2 2 3 4 3 4" xfId="9945" xr:uid="{00000000-0005-0000-0000-0000241F0000}"/>
    <cellStyle name="Vírgula 2 2 2 3 4 3 4 2" xfId="23289" xr:uid="{00000000-0005-0000-0000-0000251F0000}"/>
    <cellStyle name="Vírgula 2 2 2 3 4 3 5" xfId="15297" xr:uid="{00000000-0005-0000-0000-0000261F0000}"/>
    <cellStyle name="Vírgula 2 2 2 3 4 3 6" xfId="12609" xr:uid="{00000000-0005-0000-0000-0000271F0000}"/>
    <cellStyle name="Vírgula 2 2 2 3 4 4" xfId="3033" xr:uid="{00000000-0005-0000-0000-0000281F0000}"/>
    <cellStyle name="Vírgula 2 2 2 3 4 4 2" xfId="16377" xr:uid="{00000000-0005-0000-0000-0000291F0000}"/>
    <cellStyle name="Vírgula 2 2 2 3 4 5" xfId="5697" xr:uid="{00000000-0005-0000-0000-00002A1F0000}"/>
    <cellStyle name="Vírgula 2 2 2 3 4 5 2" xfId="19041" xr:uid="{00000000-0005-0000-0000-00002B1F0000}"/>
    <cellStyle name="Vírgula 2 2 2 3 4 6" xfId="8361" xr:uid="{00000000-0005-0000-0000-00002C1F0000}"/>
    <cellStyle name="Vírgula 2 2 2 3 4 6 2" xfId="21705" xr:uid="{00000000-0005-0000-0000-00002D1F0000}"/>
    <cellStyle name="Vírgula 2 2 2 3 4 7" xfId="13713" xr:uid="{00000000-0005-0000-0000-00002E1F0000}"/>
    <cellStyle name="Vírgula 2 2 2 3 4 8" xfId="11025" xr:uid="{00000000-0005-0000-0000-00002F1F0000}"/>
    <cellStyle name="Vírgula 2 2 2 3 4 9" xfId="24849" xr:uid="{00000000-0005-0000-0000-0000301F0000}"/>
    <cellStyle name="Vírgula 2 2 2 3 5" xfId="633" xr:uid="{00000000-0005-0000-0000-0000311F0000}"/>
    <cellStyle name="Vírgula 2 2 2 3 5 2" xfId="1425" xr:uid="{00000000-0005-0000-0000-0000321F0000}"/>
    <cellStyle name="Vírgula 2 2 2 3 5 2 2" xfId="4089" xr:uid="{00000000-0005-0000-0000-0000331F0000}"/>
    <cellStyle name="Vírgula 2 2 2 3 5 2 2 2" xfId="17433" xr:uid="{00000000-0005-0000-0000-0000341F0000}"/>
    <cellStyle name="Vírgula 2 2 2 3 5 2 3" xfId="6753" xr:uid="{00000000-0005-0000-0000-0000351F0000}"/>
    <cellStyle name="Vírgula 2 2 2 3 5 2 3 2" xfId="20097" xr:uid="{00000000-0005-0000-0000-0000361F0000}"/>
    <cellStyle name="Vírgula 2 2 2 3 5 2 4" xfId="9417" xr:uid="{00000000-0005-0000-0000-0000371F0000}"/>
    <cellStyle name="Vírgula 2 2 2 3 5 2 4 2" xfId="22761" xr:uid="{00000000-0005-0000-0000-0000381F0000}"/>
    <cellStyle name="Vírgula 2 2 2 3 5 2 5" xfId="14769" xr:uid="{00000000-0005-0000-0000-0000391F0000}"/>
    <cellStyle name="Vírgula 2 2 2 3 5 2 6" xfId="12081" xr:uid="{00000000-0005-0000-0000-00003A1F0000}"/>
    <cellStyle name="Vírgula 2 2 2 3 5 2 7" xfId="25881" xr:uid="{00000000-0005-0000-0000-00003B1F0000}"/>
    <cellStyle name="Vírgula 2 2 2 3 5 3" xfId="2217" xr:uid="{00000000-0005-0000-0000-00003C1F0000}"/>
    <cellStyle name="Vírgula 2 2 2 3 5 3 2" xfId="4881" xr:uid="{00000000-0005-0000-0000-00003D1F0000}"/>
    <cellStyle name="Vírgula 2 2 2 3 5 3 2 2" xfId="18225" xr:uid="{00000000-0005-0000-0000-00003E1F0000}"/>
    <cellStyle name="Vírgula 2 2 2 3 5 3 3" xfId="7545" xr:uid="{00000000-0005-0000-0000-00003F1F0000}"/>
    <cellStyle name="Vírgula 2 2 2 3 5 3 3 2" xfId="20889" xr:uid="{00000000-0005-0000-0000-0000401F0000}"/>
    <cellStyle name="Vírgula 2 2 2 3 5 3 4" xfId="10209" xr:uid="{00000000-0005-0000-0000-0000411F0000}"/>
    <cellStyle name="Vírgula 2 2 2 3 5 3 4 2" xfId="23553" xr:uid="{00000000-0005-0000-0000-0000421F0000}"/>
    <cellStyle name="Vírgula 2 2 2 3 5 3 5" xfId="15561" xr:uid="{00000000-0005-0000-0000-0000431F0000}"/>
    <cellStyle name="Vírgula 2 2 2 3 5 3 6" xfId="12873" xr:uid="{00000000-0005-0000-0000-0000441F0000}"/>
    <cellStyle name="Vírgula 2 2 2 3 5 4" xfId="3297" xr:uid="{00000000-0005-0000-0000-0000451F0000}"/>
    <cellStyle name="Vírgula 2 2 2 3 5 4 2" xfId="16641" xr:uid="{00000000-0005-0000-0000-0000461F0000}"/>
    <cellStyle name="Vírgula 2 2 2 3 5 5" xfId="5961" xr:uid="{00000000-0005-0000-0000-0000471F0000}"/>
    <cellStyle name="Vírgula 2 2 2 3 5 5 2" xfId="19305" xr:uid="{00000000-0005-0000-0000-0000481F0000}"/>
    <cellStyle name="Vírgula 2 2 2 3 5 6" xfId="8625" xr:uid="{00000000-0005-0000-0000-0000491F0000}"/>
    <cellStyle name="Vírgula 2 2 2 3 5 6 2" xfId="21969" xr:uid="{00000000-0005-0000-0000-00004A1F0000}"/>
    <cellStyle name="Vírgula 2 2 2 3 5 7" xfId="13977" xr:uid="{00000000-0005-0000-0000-00004B1F0000}"/>
    <cellStyle name="Vírgula 2 2 2 3 5 8" xfId="11289" xr:uid="{00000000-0005-0000-0000-00004C1F0000}"/>
    <cellStyle name="Vírgula 2 2 2 3 5 9" xfId="24513" xr:uid="{00000000-0005-0000-0000-00004D1F0000}"/>
    <cellStyle name="Vírgula 2 2 2 3 6" xfId="897" xr:uid="{00000000-0005-0000-0000-00004E1F0000}"/>
    <cellStyle name="Vírgula 2 2 2 3 6 2" xfId="3561" xr:uid="{00000000-0005-0000-0000-00004F1F0000}"/>
    <cellStyle name="Vírgula 2 2 2 3 6 2 2" xfId="16905" xr:uid="{00000000-0005-0000-0000-0000501F0000}"/>
    <cellStyle name="Vírgula 2 2 2 3 6 2 3" xfId="26529" xr:uid="{00000000-0005-0000-0000-0000511F0000}"/>
    <cellStyle name="Vírgula 2 2 2 3 6 3" xfId="6225" xr:uid="{00000000-0005-0000-0000-0000521F0000}"/>
    <cellStyle name="Vírgula 2 2 2 3 6 3 2" xfId="19569" xr:uid="{00000000-0005-0000-0000-0000531F0000}"/>
    <cellStyle name="Vírgula 2 2 2 3 6 4" xfId="8889" xr:uid="{00000000-0005-0000-0000-0000541F0000}"/>
    <cellStyle name="Vírgula 2 2 2 3 6 4 2" xfId="22233" xr:uid="{00000000-0005-0000-0000-0000551F0000}"/>
    <cellStyle name="Vírgula 2 2 2 3 6 5" xfId="14241" xr:uid="{00000000-0005-0000-0000-0000561F0000}"/>
    <cellStyle name="Vírgula 2 2 2 3 6 6" xfId="11553" xr:uid="{00000000-0005-0000-0000-0000571F0000}"/>
    <cellStyle name="Vírgula 2 2 2 3 6 7" xfId="25161" xr:uid="{00000000-0005-0000-0000-0000581F0000}"/>
    <cellStyle name="Vírgula 2 2 2 3 7" xfId="1689" xr:uid="{00000000-0005-0000-0000-0000591F0000}"/>
    <cellStyle name="Vírgula 2 2 2 3 7 2" xfId="4353" xr:uid="{00000000-0005-0000-0000-00005A1F0000}"/>
    <cellStyle name="Vírgula 2 2 2 3 7 2 2" xfId="17697" xr:uid="{00000000-0005-0000-0000-00005B1F0000}"/>
    <cellStyle name="Vírgula 2 2 2 3 7 3" xfId="7017" xr:uid="{00000000-0005-0000-0000-00005C1F0000}"/>
    <cellStyle name="Vírgula 2 2 2 3 7 3 2" xfId="20361" xr:uid="{00000000-0005-0000-0000-00005D1F0000}"/>
    <cellStyle name="Vírgula 2 2 2 3 7 4" xfId="9681" xr:uid="{00000000-0005-0000-0000-00005E1F0000}"/>
    <cellStyle name="Vírgula 2 2 2 3 7 4 2" xfId="23025" xr:uid="{00000000-0005-0000-0000-00005F1F0000}"/>
    <cellStyle name="Vírgula 2 2 2 3 7 5" xfId="15033" xr:uid="{00000000-0005-0000-0000-0000601F0000}"/>
    <cellStyle name="Vírgula 2 2 2 3 7 6" xfId="12345" xr:uid="{00000000-0005-0000-0000-0000611F0000}"/>
    <cellStyle name="Vírgula 2 2 2 3 7 7" xfId="25521" xr:uid="{00000000-0005-0000-0000-0000621F0000}"/>
    <cellStyle name="Vírgula 2 2 2 3 8" xfId="2505" xr:uid="{00000000-0005-0000-0000-0000631F0000}"/>
    <cellStyle name="Vírgula 2 2 2 3 8 2" xfId="5169" xr:uid="{00000000-0005-0000-0000-0000641F0000}"/>
    <cellStyle name="Vírgula 2 2 2 3 8 2 2" xfId="18513" xr:uid="{00000000-0005-0000-0000-0000651F0000}"/>
    <cellStyle name="Vírgula 2 2 2 3 8 3" xfId="7833" xr:uid="{00000000-0005-0000-0000-0000661F0000}"/>
    <cellStyle name="Vírgula 2 2 2 3 8 3 2" xfId="21177" xr:uid="{00000000-0005-0000-0000-0000671F0000}"/>
    <cellStyle name="Vírgula 2 2 2 3 8 4" xfId="10497" xr:uid="{00000000-0005-0000-0000-0000681F0000}"/>
    <cellStyle name="Vírgula 2 2 2 3 8 4 2" xfId="23841" xr:uid="{00000000-0005-0000-0000-0000691F0000}"/>
    <cellStyle name="Vírgula 2 2 2 3 8 5" xfId="15849" xr:uid="{00000000-0005-0000-0000-00006A1F0000}"/>
    <cellStyle name="Vírgula 2 2 2 3 8 6" xfId="13161" xr:uid="{00000000-0005-0000-0000-00006B1F0000}"/>
    <cellStyle name="Vírgula 2 2 2 3 9" xfId="2769" xr:uid="{00000000-0005-0000-0000-00006C1F0000}"/>
    <cellStyle name="Vírgula 2 2 2 3 9 2" xfId="16113" xr:uid="{00000000-0005-0000-0000-00006D1F0000}"/>
    <cellStyle name="Vírgula 2 2 2 4" xfId="225" xr:uid="{00000000-0005-0000-0000-00006E1F0000}"/>
    <cellStyle name="Vírgula 2 2 2 4 10" xfId="13569" xr:uid="{00000000-0005-0000-0000-00006F1F0000}"/>
    <cellStyle name="Vírgula 2 2 2 4 11" xfId="10881" xr:uid="{00000000-0005-0000-0000-0000701F0000}"/>
    <cellStyle name="Vírgula 2 2 2 4 12" xfId="24273" xr:uid="{00000000-0005-0000-0000-0000711F0000}"/>
    <cellStyle name="Vírgula 2 2 2 4 2" xfId="489" xr:uid="{00000000-0005-0000-0000-0000721F0000}"/>
    <cellStyle name="Vírgula 2 2 2 4 2 2" xfId="1281" xr:uid="{00000000-0005-0000-0000-0000731F0000}"/>
    <cellStyle name="Vírgula 2 2 2 4 2 2 2" xfId="3945" xr:uid="{00000000-0005-0000-0000-0000741F0000}"/>
    <cellStyle name="Vírgula 2 2 2 4 2 2 2 2" xfId="17289" xr:uid="{00000000-0005-0000-0000-0000751F0000}"/>
    <cellStyle name="Vírgula 2 2 2 4 2 2 3" xfId="6609" xr:uid="{00000000-0005-0000-0000-0000761F0000}"/>
    <cellStyle name="Vírgula 2 2 2 4 2 2 3 2" xfId="19953" xr:uid="{00000000-0005-0000-0000-0000771F0000}"/>
    <cellStyle name="Vírgula 2 2 2 4 2 2 4" xfId="9273" xr:uid="{00000000-0005-0000-0000-0000781F0000}"/>
    <cellStyle name="Vírgula 2 2 2 4 2 2 4 2" xfId="22617" xr:uid="{00000000-0005-0000-0000-0000791F0000}"/>
    <cellStyle name="Vírgula 2 2 2 4 2 2 5" xfId="14625" xr:uid="{00000000-0005-0000-0000-00007A1F0000}"/>
    <cellStyle name="Vírgula 2 2 2 4 2 2 6" xfId="11937" xr:uid="{00000000-0005-0000-0000-00007B1F0000}"/>
    <cellStyle name="Vírgula 2 2 2 4 2 2 7" xfId="26337" xr:uid="{00000000-0005-0000-0000-00007C1F0000}"/>
    <cellStyle name="Vírgula 2 2 2 4 2 3" xfId="2073" xr:uid="{00000000-0005-0000-0000-00007D1F0000}"/>
    <cellStyle name="Vírgula 2 2 2 4 2 3 2" xfId="4737" xr:uid="{00000000-0005-0000-0000-00007E1F0000}"/>
    <cellStyle name="Vírgula 2 2 2 4 2 3 2 2" xfId="18081" xr:uid="{00000000-0005-0000-0000-00007F1F0000}"/>
    <cellStyle name="Vírgula 2 2 2 4 2 3 3" xfId="7401" xr:uid="{00000000-0005-0000-0000-0000801F0000}"/>
    <cellStyle name="Vírgula 2 2 2 4 2 3 3 2" xfId="20745" xr:uid="{00000000-0005-0000-0000-0000811F0000}"/>
    <cellStyle name="Vírgula 2 2 2 4 2 3 4" xfId="10065" xr:uid="{00000000-0005-0000-0000-0000821F0000}"/>
    <cellStyle name="Vírgula 2 2 2 4 2 3 4 2" xfId="23409" xr:uid="{00000000-0005-0000-0000-0000831F0000}"/>
    <cellStyle name="Vírgula 2 2 2 4 2 3 5" xfId="15417" xr:uid="{00000000-0005-0000-0000-0000841F0000}"/>
    <cellStyle name="Vírgula 2 2 2 4 2 3 6" xfId="12729" xr:uid="{00000000-0005-0000-0000-0000851F0000}"/>
    <cellStyle name="Vírgula 2 2 2 4 2 4" xfId="3153" xr:uid="{00000000-0005-0000-0000-0000861F0000}"/>
    <cellStyle name="Vírgula 2 2 2 4 2 4 2" xfId="16497" xr:uid="{00000000-0005-0000-0000-0000871F0000}"/>
    <cellStyle name="Vírgula 2 2 2 4 2 5" xfId="5817" xr:uid="{00000000-0005-0000-0000-0000881F0000}"/>
    <cellStyle name="Vírgula 2 2 2 4 2 5 2" xfId="19161" xr:uid="{00000000-0005-0000-0000-0000891F0000}"/>
    <cellStyle name="Vírgula 2 2 2 4 2 6" xfId="8481" xr:uid="{00000000-0005-0000-0000-00008A1F0000}"/>
    <cellStyle name="Vírgula 2 2 2 4 2 6 2" xfId="21825" xr:uid="{00000000-0005-0000-0000-00008B1F0000}"/>
    <cellStyle name="Vírgula 2 2 2 4 2 7" xfId="13833" xr:uid="{00000000-0005-0000-0000-00008C1F0000}"/>
    <cellStyle name="Vírgula 2 2 2 4 2 8" xfId="11145" xr:uid="{00000000-0005-0000-0000-00008D1F0000}"/>
    <cellStyle name="Vírgula 2 2 2 4 2 9" xfId="24969" xr:uid="{00000000-0005-0000-0000-00008E1F0000}"/>
    <cellStyle name="Vírgula 2 2 2 4 3" xfId="657" xr:uid="{00000000-0005-0000-0000-00008F1F0000}"/>
    <cellStyle name="Vírgula 2 2 2 4 3 2" xfId="1449" xr:uid="{00000000-0005-0000-0000-0000901F0000}"/>
    <cellStyle name="Vírgula 2 2 2 4 3 2 2" xfId="4113" xr:uid="{00000000-0005-0000-0000-0000911F0000}"/>
    <cellStyle name="Vírgula 2 2 2 4 3 2 2 2" xfId="17457" xr:uid="{00000000-0005-0000-0000-0000921F0000}"/>
    <cellStyle name="Vírgula 2 2 2 4 3 2 3" xfId="6777" xr:uid="{00000000-0005-0000-0000-0000931F0000}"/>
    <cellStyle name="Vírgula 2 2 2 4 3 2 3 2" xfId="20121" xr:uid="{00000000-0005-0000-0000-0000941F0000}"/>
    <cellStyle name="Vírgula 2 2 2 4 3 2 4" xfId="9441" xr:uid="{00000000-0005-0000-0000-0000951F0000}"/>
    <cellStyle name="Vírgula 2 2 2 4 3 2 4 2" xfId="22785" xr:uid="{00000000-0005-0000-0000-0000961F0000}"/>
    <cellStyle name="Vírgula 2 2 2 4 3 2 5" xfId="14793" xr:uid="{00000000-0005-0000-0000-0000971F0000}"/>
    <cellStyle name="Vírgula 2 2 2 4 3 2 6" xfId="12105" xr:uid="{00000000-0005-0000-0000-0000981F0000}"/>
    <cellStyle name="Vírgula 2 2 2 4 3 2 7" xfId="26001" xr:uid="{00000000-0005-0000-0000-0000991F0000}"/>
    <cellStyle name="Vírgula 2 2 2 4 3 3" xfId="2241" xr:uid="{00000000-0005-0000-0000-00009A1F0000}"/>
    <cellStyle name="Vírgula 2 2 2 4 3 3 2" xfId="4905" xr:uid="{00000000-0005-0000-0000-00009B1F0000}"/>
    <cellStyle name="Vírgula 2 2 2 4 3 3 2 2" xfId="18249" xr:uid="{00000000-0005-0000-0000-00009C1F0000}"/>
    <cellStyle name="Vírgula 2 2 2 4 3 3 3" xfId="7569" xr:uid="{00000000-0005-0000-0000-00009D1F0000}"/>
    <cellStyle name="Vírgula 2 2 2 4 3 3 3 2" xfId="20913" xr:uid="{00000000-0005-0000-0000-00009E1F0000}"/>
    <cellStyle name="Vírgula 2 2 2 4 3 3 4" xfId="10233" xr:uid="{00000000-0005-0000-0000-00009F1F0000}"/>
    <cellStyle name="Vírgula 2 2 2 4 3 3 4 2" xfId="23577" xr:uid="{00000000-0005-0000-0000-0000A01F0000}"/>
    <cellStyle name="Vírgula 2 2 2 4 3 3 5" xfId="15585" xr:uid="{00000000-0005-0000-0000-0000A11F0000}"/>
    <cellStyle name="Vírgula 2 2 2 4 3 3 6" xfId="12897" xr:uid="{00000000-0005-0000-0000-0000A21F0000}"/>
    <cellStyle name="Vírgula 2 2 2 4 3 4" xfId="3321" xr:uid="{00000000-0005-0000-0000-0000A31F0000}"/>
    <cellStyle name="Vírgula 2 2 2 4 3 4 2" xfId="16665" xr:uid="{00000000-0005-0000-0000-0000A41F0000}"/>
    <cellStyle name="Vírgula 2 2 2 4 3 5" xfId="5985" xr:uid="{00000000-0005-0000-0000-0000A51F0000}"/>
    <cellStyle name="Vírgula 2 2 2 4 3 5 2" xfId="19329" xr:uid="{00000000-0005-0000-0000-0000A61F0000}"/>
    <cellStyle name="Vírgula 2 2 2 4 3 6" xfId="8649" xr:uid="{00000000-0005-0000-0000-0000A71F0000}"/>
    <cellStyle name="Vírgula 2 2 2 4 3 6 2" xfId="21993" xr:uid="{00000000-0005-0000-0000-0000A81F0000}"/>
    <cellStyle name="Vírgula 2 2 2 4 3 7" xfId="14001" xr:uid="{00000000-0005-0000-0000-0000A91F0000}"/>
    <cellStyle name="Vírgula 2 2 2 4 3 8" xfId="11313" xr:uid="{00000000-0005-0000-0000-0000AA1F0000}"/>
    <cellStyle name="Vírgula 2 2 2 4 3 9" xfId="24633" xr:uid="{00000000-0005-0000-0000-0000AB1F0000}"/>
    <cellStyle name="Vírgula 2 2 2 4 4" xfId="1017" xr:uid="{00000000-0005-0000-0000-0000AC1F0000}"/>
    <cellStyle name="Vírgula 2 2 2 4 4 2" xfId="3681" xr:uid="{00000000-0005-0000-0000-0000AD1F0000}"/>
    <cellStyle name="Vírgula 2 2 2 4 4 2 2" xfId="17025" xr:uid="{00000000-0005-0000-0000-0000AE1F0000}"/>
    <cellStyle name="Vírgula 2 2 2 4 4 2 3" xfId="26649" xr:uid="{00000000-0005-0000-0000-0000AF1F0000}"/>
    <cellStyle name="Vírgula 2 2 2 4 4 3" xfId="6345" xr:uid="{00000000-0005-0000-0000-0000B01F0000}"/>
    <cellStyle name="Vírgula 2 2 2 4 4 3 2" xfId="19689" xr:uid="{00000000-0005-0000-0000-0000B11F0000}"/>
    <cellStyle name="Vírgula 2 2 2 4 4 4" xfId="9009" xr:uid="{00000000-0005-0000-0000-0000B21F0000}"/>
    <cellStyle name="Vírgula 2 2 2 4 4 4 2" xfId="22353" xr:uid="{00000000-0005-0000-0000-0000B31F0000}"/>
    <cellStyle name="Vírgula 2 2 2 4 4 5" xfId="14361" xr:uid="{00000000-0005-0000-0000-0000B41F0000}"/>
    <cellStyle name="Vírgula 2 2 2 4 4 6" xfId="11673" xr:uid="{00000000-0005-0000-0000-0000B51F0000}"/>
    <cellStyle name="Vírgula 2 2 2 4 4 7" xfId="25281" xr:uid="{00000000-0005-0000-0000-0000B61F0000}"/>
    <cellStyle name="Vírgula 2 2 2 4 5" xfId="1809" xr:uid="{00000000-0005-0000-0000-0000B71F0000}"/>
    <cellStyle name="Vírgula 2 2 2 4 5 2" xfId="4473" xr:uid="{00000000-0005-0000-0000-0000B81F0000}"/>
    <cellStyle name="Vírgula 2 2 2 4 5 2 2" xfId="17817" xr:uid="{00000000-0005-0000-0000-0000B91F0000}"/>
    <cellStyle name="Vírgula 2 2 2 4 5 3" xfId="7137" xr:uid="{00000000-0005-0000-0000-0000BA1F0000}"/>
    <cellStyle name="Vírgula 2 2 2 4 5 3 2" xfId="20481" xr:uid="{00000000-0005-0000-0000-0000BB1F0000}"/>
    <cellStyle name="Vírgula 2 2 2 4 5 4" xfId="9801" xr:uid="{00000000-0005-0000-0000-0000BC1F0000}"/>
    <cellStyle name="Vírgula 2 2 2 4 5 4 2" xfId="23145" xr:uid="{00000000-0005-0000-0000-0000BD1F0000}"/>
    <cellStyle name="Vírgula 2 2 2 4 5 5" xfId="15153" xr:uid="{00000000-0005-0000-0000-0000BE1F0000}"/>
    <cellStyle name="Vírgula 2 2 2 4 5 6" xfId="12465" xr:uid="{00000000-0005-0000-0000-0000BF1F0000}"/>
    <cellStyle name="Vírgula 2 2 2 4 5 7" xfId="25641" xr:uid="{00000000-0005-0000-0000-0000C01F0000}"/>
    <cellStyle name="Vírgula 2 2 2 4 6" xfId="2625" xr:uid="{00000000-0005-0000-0000-0000C11F0000}"/>
    <cellStyle name="Vírgula 2 2 2 4 6 2" xfId="5289" xr:uid="{00000000-0005-0000-0000-0000C21F0000}"/>
    <cellStyle name="Vírgula 2 2 2 4 6 2 2" xfId="18633" xr:uid="{00000000-0005-0000-0000-0000C31F0000}"/>
    <cellStyle name="Vírgula 2 2 2 4 6 3" xfId="7953" xr:uid="{00000000-0005-0000-0000-0000C41F0000}"/>
    <cellStyle name="Vírgula 2 2 2 4 6 3 2" xfId="21297" xr:uid="{00000000-0005-0000-0000-0000C51F0000}"/>
    <cellStyle name="Vírgula 2 2 2 4 6 4" xfId="10617" xr:uid="{00000000-0005-0000-0000-0000C61F0000}"/>
    <cellStyle name="Vírgula 2 2 2 4 6 4 2" xfId="23961" xr:uid="{00000000-0005-0000-0000-0000C71F0000}"/>
    <cellStyle name="Vírgula 2 2 2 4 6 5" xfId="15969" xr:uid="{00000000-0005-0000-0000-0000C81F0000}"/>
    <cellStyle name="Vírgula 2 2 2 4 6 6" xfId="13281" xr:uid="{00000000-0005-0000-0000-0000C91F0000}"/>
    <cellStyle name="Vírgula 2 2 2 4 7" xfId="2889" xr:uid="{00000000-0005-0000-0000-0000CA1F0000}"/>
    <cellStyle name="Vírgula 2 2 2 4 7 2" xfId="16233" xr:uid="{00000000-0005-0000-0000-0000CB1F0000}"/>
    <cellStyle name="Vírgula 2 2 2 4 8" xfId="5553" xr:uid="{00000000-0005-0000-0000-0000CC1F0000}"/>
    <cellStyle name="Vírgula 2 2 2 4 8 2" xfId="18897" xr:uid="{00000000-0005-0000-0000-0000CD1F0000}"/>
    <cellStyle name="Vírgula 2 2 2 4 9" xfId="8217" xr:uid="{00000000-0005-0000-0000-0000CE1F0000}"/>
    <cellStyle name="Vírgula 2 2 2 4 9 2" xfId="21561" xr:uid="{00000000-0005-0000-0000-0000CF1F0000}"/>
    <cellStyle name="Vírgula 2 2 2 5" xfId="153" xr:uid="{00000000-0005-0000-0000-0000D01F0000}"/>
    <cellStyle name="Vírgula 2 2 2 5 10" xfId="10809" xr:uid="{00000000-0005-0000-0000-0000D11F0000}"/>
    <cellStyle name="Vírgula 2 2 2 5 11" xfId="24201" xr:uid="{00000000-0005-0000-0000-0000D21F0000}"/>
    <cellStyle name="Vírgula 2 2 2 5 2" xfId="417" xr:uid="{00000000-0005-0000-0000-0000D31F0000}"/>
    <cellStyle name="Vírgula 2 2 2 5 2 2" xfId="1209" xr:uid="{00000000-0005-0000-0000-0000D41F0000}"/>
    <cellStyle name="Vírgula 2 2 2 5 2 2 2" xfId="3873" xr:uid="{00000000-0005-0000-0000-0000D51F0000}"/>
    <cellStyle name="Vírgula 2 2 2 5 2 2 2 2" xfId="17217" xr:uid="{00000000-0005-0000-0000-0000D61F0000}"/>
    <cellStyle name="Vírgula 2 2 2 5 2 2 3" xfId="6537" xr:uid="{00000000-0005-0000-0000-0000D71F0000}"/>
    <cellStyle name="Vírgula 2 2 2 5 2 2 3 2" xfId="19881" xr:uid="{00000000-0005-0000-0000-0000D81F0000}"/>
    <cellStyle name="Vírgula 2 2 2 5 2 2 4" xfId="9201" xr:uid="{00000000-0005-0000-0000-0000D91F0000}"/>
    <cellStyle name="Vírgula 2 2 2 5 2 2 4 2" xfId="22545" xr:uid="{00000000-0005-0000-0000-0000DA1F0000}"/>
    <cellStyle name="Vírgula 2 2 2 5 2 2 5" xfId="14553" xr:uid="{00000000-0005-0000-0000-0000DB1F0000}"/>
    <cellStyle name="Vírgula 2 2 2 5 2 2 6" xfId="11865" xr:uid="{00000000-0005-0000-0000-0000DC1F0000}"/>
    <cellStyle name="Vírgula 2 2 2 5 2 2 7" xfId="26265" xr:uid="{00000000-0005-0000-0000-0000DD1F0000}"/>
    <cellStyle name="Vírgula 2 2 2 5 2 3" xfId="2001" xr:uid="{00000000-0005-0000-0000-0000DE1F0000}"/>
    <cellStyle name="Vírgula 2 2 2 5 2 3 2" xfId="4665" xr:uid="{00000000-0005-0000-0000-0000DF1F0000}"/>
    <cellStyle name="Vírgula 2 2 2 5 2 3 2 2" xfId="18009" xr:uid="{00000000-0005-0000-0000-0000E01F0000}"/>
    <cellStyle name="Vírgula 2 2 2 5 2 3 3" xfId="7329" xr:uid="{00000000-0005-0000-0000-0000E11F0000}"/>
    <cellStyle name="Vírgula 2 2 2 5 2 3 3 2" xfId="20673" xr:uid="{00000000-0005-0000-0000-0000E21F0000}"/>
    <cellStyle name="Vírgula 2 2 2 5 2 3 4" xfId="9993" xr:uid="{00000000-0005-0000-0000-0000E31F0000}"/>
    <cellStyle name="Vírgula 2 2 2 5 2 3 4 2" xfId="23337" xr:uid="{00000000-0005-0000-0000-0000E41F0000}"/>
    <cellStyle name="Vírgula 2 2 2 5 2 3 5" xfId="15345" xr:uid="{00000000-0005-0000-0000-0000E51F0000}"/>
    <cellStyle name="Vírgula 2 2 2 5 2 3 6" xfId="12657" xr:uid="{00000000-0005-0000-0000-0000E61F0000}"/>
    <cellStyle name="Vírgula 2 2 2 5 2 4" xfId="3081" xr:uid="{00000000-0005-0000-0000-0000E71F0000}"/>
    <cellStyle name="Vírgula 2 2 2 5 2 4 2" xfId="16425" xr:uid="{00000000-0005-0000-0000-0000E81F0000}"/>
    <cellStyle name="Vírgula 2 2 2 5 2 5" xfId="5745" xr:uid="{00000000-0005-0000-0000-0000E91F0000}"/>
    <cellStyle name="Vírgula 2 2 2 5 2 5 2" xfId="19089" xr:uid="{00000000-0005-0000-0000-0000EA1F0000}"/>
    <cellStyle name="Vírgula 2 2 2 5 2 6" xfId="8409" xr:uid="{00000000-0005-0000-0000-0000EB1F0000}"/>
    <cellStyle name="Vírgula 2 2 2 5 2 6 2" xfId="21753" xr:uid="{00000000-0005-0000-0000-0000EC1F0000}"/>
    <cellStyle name="Vírgula 2 2 2 5 2 7" xfId="13761" xr:uid="{00000000-0005-0000-0000-0000ED1F0000}"/>
    <cellStyle name="Vírgula 2 2 2 5 2 8" xfId="11073" xr:uid="{00000000-0005-0000-0000-0000EE1F0000}"/>
    <cellStyle name="Vírgula 2 2 2 5 2 9" xfId="24897" xr:uid="{00000000-0005-0000-0000-0000EF1F0000}"/>
    <cellStyle name="Vírgula 2 2 2 5 3" xfId="945" xr:uid="{00000000-0005-0000-0000-0000F01F0000}"/>
    <cellStyle name="Vírgula 2 2 2 5 3 2" xfId="3609" xr:uid="{00000000-0005-0000-0000-0000F11F0000}"/>
    <cellStyle name="Vírgula 2 2 2 5 3 2 2" xfId="16953" xr:uid="{00000000-0005-0000-0000-0000F21F0000}"/>
    <cellStyle name="Vírgula 2 2 2 5 3 2 3" xfId="25929" xr:uid="{00000000-0005-0000-0000-0000F31F0000}"/>
    <cellStyle name="Vírgula 2 2 2 5 3 3" xfId="6273" xr:uid="{00000000-0005-0000-0000-0000F41F0000}"/>
    <cellStyle name="Vírgula 2 2 2 5 3 3 2" xfId="19617" xr:uid="{00000000-0005-0000-0000-0000F51F0000}"/>
    <cellStyle name="Vírgula 2 2 2 5 3 4" xfId="8937" xr:uid="{00000000-0005-0000-0000-0000F61F0000}"/>
    <cellStyle name="Vírgula 2 2 2 5 3 4 2" xfId="22281" xr:uid="{00000000-0005-0000-0000-0000F71F0000}"/>
    <cellStyle name="Vírgula 2 2 2 5 3 5" xfId="14289" xr:uid="{00000000-0005-0000-0000-0000F81F0000}"/>
    <cellStyle name="Vírgula 2 2 2 5 3 6" xfId="11601" xr:uid="{00000000-0005-0000-0000-0000F91F0000}"/>
    <cellStyle name="Vírgula 2 2 2 5 3 7" xfId="24561" xr:uid="{00000000-0005-0000-0000-0000FA1F0000}"/>
    <cellStyle name="Vírgula 2 2 2 5 4" xfId="1737" xr:uid="{00000000-0005-0000-0000-0000FB1F0000}"/>
    <cellStyle name="Vírgula 2 2 2 5 4 2" xfId="4401" xr:uid="{00000000-0005-0000-0000-0000FC1F0000}"/>
    <cellStyle name="Vírgula 2 2 2 5 4 2 2" xfId="17745" xr:uid="{00000000-0005-0000-0000-0000FD1F0000}"/>
    <cellStyle name="Vírgula 2 2 2 5 4 2 3" xfId="26577" xr:uid="{00000000-0005-0000-0000-0000FE1F0000}"/>
    <cellStyle name="Vírgula 2 2 2 5 4 3" xfId="7065" xr:uid="{00000000-0005-0000-0000-0000FF1F0000}"/>
    <cellStyle name="Vírgula 2 2 2 5 4 3 2" xfId="20409" xr:uid="{00000000-0005-0000-0000-000000200000}"/>
    <cellStyle name="Vírgula 2 2 2 5 4 4" xfId="9729" xr:uid="{00000000-0005-0000-0000-000001200000}"/>
    <cellStyle name="Vírgula 2 2 2 5 4 4 2" xfId="23073" xr:uid="{00000000-0005-0000-0000-000002200000}"/>
    <cellStyle name="Vírgula 2 2 2 5 4 5" xfId="15081" xr:uid="{00000000-0005-0000-0000-000003200000}"/>
    <cellStyle name="Vírgula 2 2 2 5 4 6" xfId="12393" xr:uid="{00000000-0005-0000-0000-000004200000}"/>
    <cellStyle name="Vírgula 2 2 2 5 4 7" xfId="25209" xr:uid="{00000000-0005-0000-0000-000005200000}"/>
    <cellStyle name="Vírgula 2 2 2 5 5" xfId="2553" xr:uid="{00000000-0005-0000-0000-000006200000}"/>
    <cellStyle name="Vírgula 2 2 2 5 5 2" xfId="5217" xr:uid="{00000000-0005-0000-0000-000007200000}"/>
    <cellStyle name="Vírgula 2 2 2 5 5 2 2" xfId="18561" xr:uid="{00000000-0005-0000-0000-000008200000}"/>
    <cellStyle name="Vírgula 2 2 2 5 5 3" xfId="7881" xr:uid="{00000000-0005-0000-0000-000009200000}"/>
    <cellStyle name="Vírgula 2 2 2 5 5 3 2" xfId="21225" xr:uid="{00000000-0005-0000-0000-00000A200000}"/>
    <cellStyle name="Vírgula 2 2 2 5 5 4" xfId="10545" xr:uid="{00000000-0005-0000-0000-00000B200000}"/>
    <cellStyle name="Vírgula 2 2 2 5 5 4 2" xfId="23889" xr:uid="{00000000-0005-0000-0000-00000C200000}"/>
    <cellStyle name="Vírgula 2 2 2 5 5 5" xfId="15897" xr:uid="{00000000-0005-0000-0000-00000D200000}"/>
    <cellStyle name="Vírgula 2 2 2 5 5 6" xfId="13209" xr:uid="{00000000-0005-0000-0000-00000E200000}"/>
    <cellStyle name="Vírgula 2 2 2 5 5 7" xfId="25569" xr:uid="{00000000-0005-0000-0000-00000F200000}"/>
    <cellStyle name="Vírgula 2 2 2 5 6" xfId="2817" xr:uid="{00000000-0005-0000-0000-000010200000}"/>
    <cellStyle name="Vírgula 2 2 2 5 6 2" xfId="16161" xr:uid="{00000000-0005-0000-0000-000011200000}"/>
    <cellStyle name="Vírgula 2 2 2 5 7" xfId="5481" xr:uid="{00000000-0005-0000-0000-000012200000}"/>
    <cellStyle name="Vírgula 2 2 2 5 7 2" xfId="18825" xr:uid="{00000000-0005-0000-0000-000013200000}"/>
    <cellStyle name="Vírgula 2 2 2 5 8" xfId="8145" xr:uid="{00000000-0005-0000-0000-000014200000}"/>
    <cellStyle name="Vírgula 2 2 2 5 8 2" xfId="21489" xr:uid="{00000000-0005-0000-0000-000015200000}"/>
    <cellStyle name="Vírgula 2 2 2 5 9" xfId="13497" xr:uid="{00000000-0005-0000-0000-000016200000}"/>
    <cellStyle name="Vírgula 2 2 2 6" xfId="321" xr:uid="{00000000-0005-0000-0000-000017200000}"/>
    <cellStyle name="Vírgula 2 2 2 6 10" xfId="24369" xr:uid="{00000000-0005-0000-0000-000018200000}"/>
    <cellStyle name="Vírgula 2 2 2 6 2" xfId="1113" xr:uid="{00000000-0005-0000-0000-000019200000}"/>
    <cellStyle name="Vírgula 2 2 2 6 2 2" xfId="3777" xr:uid="{00000000-0005-0000-0000-00001A200000}"/>
    <cellStyle name="Vírgula 2 2 2 6 2 2 2" xfId="17121" xr:uid="{00000000-0005-0000-0000-00001B200000}"/>
    <cellStyle name="Vírgula 2 2 2 6 2 2 3" xfId="26433" xr:uid="{00000000-0005-0000-0000-00001C200000}"/>
    <cellStyle name="Vírgula 2 2 2 6 2 3" xfId="6441" xr:uid="{00000000-0005-0000-0000-00001D200000}"/>
    <cellStyle name="Vírgula 2 2 2 6 2 3 2" xfId="19785" xr:uid="{00000000-0005-0000-0000-00001E200000}"/>
    <cellStyle name="Vírgula 2 2 2 6 2 4" xfId="9105" xr:uid="{00000000-0005-0000-0000-00001F200000}"/>
    <cellStyle name="Vírgula 2 2 2 6 2 4 2" xfId="22449" xr:uid="{00000000-0005-0000-0000-000020200000}"/>
    <cellStyle name="Vírgula 2 2 2 6 2 5" xfId="14457" xr:uid="{00000000-0005-0000-0000-000021200000}"/>
    <cellStyle name="Vírgula 2 2 2 6 2 6" xfId="11769" xr:uid="{00000000-0005-0000-0000-000022200000}"/>
    <cellStyle name="Vírgula 2 2 2 6 2 7" xfId="25065" xr:uid="{00000000-0005-0000-0000-000023200000}"/>
    <cellStyle name="Vírgula 2 2 2 6 3" xfId="1905" xr:uid="{00000000-0005-0000-0000-000024200000}"/>
    <cellStyle name="Vírgula 2 2 2 6 3 2" xfId="4569" xr:uid="{00000000-0005-0000-0000-000025200000}"/>
    <cellStyle name="Vírgula 2 2 2 6 3 2 2" xfId="17913" xr:uid="{00000000-0005-0000-0000-000026200000}"/>
    <cellStyle name="Vírgula 2 2 2 6 3 2 3" xfId="26097" xr:uid="{00000000-0005-0000-0000-000027200000}"/>
    <cellStyle name="Vírgula 2 2 2 6 3 3" xfId="7233" xr:uid="{00000000-0005-0000-0000-000028200000}"/>
    <cellStyle name="Vírgula 2 2 2 6 3 3 2" xfId="20577" xr:uid="{00000000-0005-0000-0000-000029200000}"/>
    <cellStyle name="Vírgula 2 2 2 6 3 4" xfId="9897" xr:uid="{00000000-0005-0000-0000-00002A200000}"/>
    <cellStyle name="Vírgula 2 2 2 6 3 4 2" xfId="23241" xr:uid="{00000000-0005-0000-0000-00002B200000}"/>
    <cellStyle name="Vírgula 2 2 2 6 3 5" xfId="15249" xr:uid="{00000000-0005-0000-0000-00002C200000}"/>
    <cellStyle name="Vírgula 2 2 2 6 3 6" xfId="12561" xr:uid="{00000000-0005-0000-0000-00002D200000}"/>
    <cellStyle name="Vírgula 2 2 2 6 3 7" xfId="24729" xr:uid="{00000000-0005-0000-0000-00002E200000}"/>
    <cellStyle name="Vírgula 2 2 2 6 4" xfId="2480" xr:uid="{00000000-0005-0000-0000-00002F200000}"/>
    <cellStyle name="Vírgula 2 2 2 6 4 2" xfId="5144" xr:uid="{00000000-0005-0000-0000-000030200000}"/>
    <cellStyle name="Vírgula 2 2 2 6 4 2 2" xfId="18488" xr:uid="{00000000-0005-0000-0000-000031200000}"/>
    <cellStyle name="Vírgula 2 2 2 6 4 2 3" xfId="26745" xr:uid="{00000000-0005-0000-0000-000032200000}"/>
    <cellStyle name="Vírgula 2 2 2 6 4 3" xfId="7808" xr:uid="{00000000-0005-0000-0000-000033200000}"/>
    <cellStyle name="Vírgula 2 2 2 6 4 3 2" xfId="21152" xr:uid="{00000000-0005-0000-0000-000034200000}"/>
    <cellStyle name="Vírgula 2 2 2 6 4 4" xfId="10472" xr:uid="{00000000-0005-0000-0000-000035200000}"/>
    <cellStyle name="Vírgula 2 2 2 6 4 4 2" xfId="23816" xr:uid="{00000000-0005-0000-0000-000036200000}"/>
    <cellStyle name="Vírgula 2 2 2 6 4 5" xfId="15824" xr:uid="{00000000-0005-0000-0000-000037200000}"/>
    <cellStyle name="Vírgula 2 2 2 6 4 6" xfId="13136" xr:uid="{00000000-0005-0000-0000-000038200000}"/>
    <cellStyle name="Vírgula 2 2 2 6 4 7" xfId="25377" xr:uid="{00000000-0005-0000-0000-000039200000}"/>
    <cellStyle name="Vírgula 2 2 2 6 5" xfId="2985" xr:uid="{00000000-0005-0000-0000-00003A200000}"/>
    <cellStyle name="Vírgula 2 2 2 6 5 2" xfId="16329" xr:uid="{00000000-0005-0000-0000-00003B200000}"/>
    <cellStyle name="Vírgula 2 2 2 6 5 3" xfId="25737" xr:uid="{00000000-0005-0000-0000-00003C200000}"/>
    <cellStyle name="Vírgula 2 2 2 6 6" xfId="5649" xr:uid="{00000000-0005-0000-0000-00003D200000}"/>
    <cellStyle name="Vírgula 2 2 2 6 6 2" xfId="18993" xr:uid="{00000000-0005-0000-0000-00003E200000}"/>
    <cellStyle name="Vírgula 2 2 2 6 7" xfId="8313" xr:uid="{00000000-0005-0000-0000-00003F200000}"/>
    <cellStyle name="Vírgula 2 2 2 6 7 2" xfId="21657" xr:uid="{00000000-0005-0000-0000-000040200000}"/>
    <cellStyle name="Vírgula 2 2 2 6 8" xfId="13665" xr:uid="{00000000-0005-0000-0000-000041200000}"/>
    <cellStyle name="Vírgula 2 2 2 6 9" xfId="10977" xr:uid="{00000000-0005-0000-0000-000042200000}"/>
    <cellStyle name="Vírgula 2 2 2 7" xfId="585" xr:uid="{00000000-0005-0000-0000-000043200000}"/>
    <cellStyle name="Vírgula 2 2 2 7 2" xfId="1377" xr:uid="{00000000-0005-0000-0000-000044200000}"/>
    <cellStyle name="Vírgula 2 2 2 7 2 2" xfId="4041" xr:uid="{00000000-0005-0000-0000-000045200000}"/>
    <cellStyle name="Vírgula 2 2 2 7 2 2 2" xfId="17385" xr:uid="{00000000-0005-0000-0000-000046200000}"/>
    <cellStyle name="Vírgula 2 2 2 7 2 2 3" xfId="26169" xr:uid="{00000000-0005-0000-0000-000047200000}"/>
    <cellStyle name="Vírgula 2 2 2 7 2 3" xfId="6705" xr:uid="{00000000-0005-0000-0000-000048200000}"/>
    <cellStyle name="Vírgula 2 2 2 7 2 3 2" xfId="20049" xr:uid="{00000000-0005-0000-0000-000049200000}"/>
    <cellStyle name="Vírgula 2 2 2 7 2 4" xfId="9369" xr:uid="{00000000-0005-0000-0000-00004A200000}"/>
    <cellStyle name="Vírgula 2 2 2 7 2 4 2" xfId="22713" xr:uid="{00000000-0005-0000-0000-00004B200000}"/>
    <cellStyle name="Vírgula 2 2 2 7 2 5" xfId="14721" xr:uid="{00000000-0005-0000-0000-00004C200000}"/>
    <cellStyle name="Vírgula 2 2 2 7 2 6" xfId="12033" xr:uid="{00000000-0005-0000-0000-00004D200000}"/>
    <cellStyle name="Vírgula 2 2 2 7 2 7" xfId="24801" xr:uid="{00000000-0005-0000-0000-00004E200000}"/>
    <cellStyle name="Vírgula 2 2 2 7 3" xfId="2169" xr:uid="{00000000-0005-0000-0000-00004F200000}"/>
    <cellStyle name="Vírgula 2 2 2 7 3 2" xfId="4833" xr:uid="{00000000-0005-0000-0000-000050200000}"/>
    <cellStyle name="Vírgula 2 2 2 7 3 2 2" xfId="18177" xr:uid="{00000000-0005-0000-0000-000051200000}"/>
    <cellStyle name="Vírgula 2 2 2 7 3 2 3" xfId="25833" xr:uid="{00000000-0005-0000-0000-000052200000}"/>
    <cellStyle name="Vírgula 2 2 2 7 3 3" xfId="7497" xr:uid="{00000000-0005-0000-0000-000053200000}"/>
    <cellStyle name="Vírgula 2 2 2 7 3 3 2" xfId="20841" xr:uid="{00000000-0005-0000-0000-000054200000}"/>
    <cellStyle name="Vírgula 2 2 2 7 3 4" xfId="10161" xr:uid="{00000000-0005-0000-0000-000055200000}"/>
    <cellStyle name="Vírgula 2 2 2 7 3 4 2" xfId="23505" xr:uid="{00000000-0005-0000-0000-000056200000}"/>
    <cellStyle name="Vírgula 2 2 2 7 3 5" xfId="15513" xr:uid="{00000000-0005-0000-0000-000057200000}"/>
    <cellStyle name="Vírgula 2 2 2 7 3 6" xfId="12825" xr:uid="{00000000-0005-0000-0000-000058200000}"/>
    <cellStyle name="Vírgula 2 2 2 7 3 7" xfId="24465" xr:uid="{00000000-0005-0000-0000-000059200000}"/>
    <cellStyle name="Vírgula 2 2 2 7 4" xfId="3249" xr:uid="{00000000-0005-0000-0000-00005A200000}"/>
    <cellStyle name="Vírgula 2 2 2 7 4 2" xfId="16593" xr:uid="{00000000-0005-0000-0000-00005B200000}"/>
    <cellStyle name="Vírgula 2 2 2 7 4 3" xfId="25473" xr:uid="{00000000-0005-0000-0000-00005C200000}"/>
    <cellStyle name="Vírgula 2 2 2 7 5" xfId="5913" xr:uid="{00000000-0005-0000-0000-00005D200000}"/>
    <cellStyle name="Vírgula 2 2 2 7 5 2" xfId="19257" xr:uid="{00000000-0005-0000-0000-00005E200000}"/>
    <cellStyle name="Vírgula 2 2 2 7 6" xfId="8577" xr:uid="{00000000-0005-0000-0000-00005F200000}"/>
    <cellStyle name="Vírgula 2 2 2 7 6 2" xfId="21921" xr:uid="{00000000-0005-0000-0000-000060200000}"/>
    <cellStyle name="Vírgula 2 2 2 7 7" xfId="13929" xr:uid="{00000000-0005-0000-0000-000061200000}"/>
    <cellStyle name="Vírgula 2 2 2 7 8" xfId="11241" xr:uid="{00000000-0005-0000-0000-000062200000}"/>
    <cellStyle name="Vírgula 2 2 2 7 9" xfId="24105" xr:uid="{00000000-0005-0000-0000-000063200000}"/>
    <cellStyle name="Vírgula 2 2 2 8" xfId="753" xr:uid="{00000000-0005-0000-0000-000064200000}"/>
    <cellStyle name="Vírgula 2 2 2 8 2" xfId="1545" xr:uid="{00000000-0005-0000-0000-000065200000}"/>
    <cellStyle name="Vírgula 2 2 2 8 2 2" xfId="4209" xr:uid="{00000000-0005-0000-0000-000066200000}"/>
    <cellStyle name="Vírgula 2 2 2 8 2 2 2" xfId="17553" xr:uid="{00000000-0005-0000-0000-000067200000}"/>
    <cellStyle name="Vírgula 2 2 2 8 2 2 3" xfId="26145" xr:uid="{00000000-0005-0000-0000-000068200000}"/>
    <cellStyle name="Vírgula 2 2 2 8 2 3" xfId="6873" xr:uid="{00000000-0005-0000-0000-000069200000}"/>
    <cellStyle name="Vírgula 2 2 2 8 2 3 2" xfId="20217" xr:uid="{00000000-0005-0000-0000-00006A200000}"/>
    <cellStyle name="Vírgula 2 2 2 8 2 4" xfId="9537" xr:uid="{00000000-0005-0000-0000-00006B200000}"/>
    <cellStyle name="Vírgula 2 2 2 8 2 4 2" xfId="22881" xr:uid="{00000000-0005-0000-0000-00006C200000}"/>
    <cellStyle name="Vírgula 2 2 2 8 2 5" xfId="14889" xr:uid="{00000000-0005-0000-0000-00006D200000}"/>
    <cellStyle name="Vírgula 2 2 2 8 2 6" xfId="12201" xr:uid="{00000000-0005-0000-0000-00006E200000}"/>
    <cellStyle name="Vírgula 2 2 2 8 2 7" xfId="24777" xr:uid="{00000000-0005-0000-0000-00006F200000}"/>
    <cellStyle name="Vírgula 2 2 2 8 3" xfId="2337" xr:uid="{00000000-0005-0000-0000-000070200000}"/>
    <cellStyle name="Vírgula 2 2 2 8 3 2" xfId="5001" xr:uid="{00000000-0005-0000-0000-000071200000}"/>
    <cellStyle name="Vírgula 2 2 2 8 3 2 2" xfId="18345" xr:uid="{00000000-0005-0000-0000-000072200000}"/>
    <cellStyle name="Vírgula 2 2 2 8 3 3" xfId="7665" xr:uid="{00000000-0005-0000-0000-000073200000}"/>
    <cellStyle name="Vírgula 2 2 2 8 3 3 2" xfId="21009" xr:uid="{00000000-0005-0000-0000-000074200000}"/>
    <cellStyle name="Vírgula 2 2 2 8 3 4" xfId="10329" xr:uid="{00000000-0005-0000-0000-000075200000}"/>
    <cellStyle name="Vírgula 2 2 2 8 3 4 2" xfId="23673" xr:uid="{00000000-0005-0000-0000-000076200000}"/>
    <cellStyle name="Vírgula 2 2 2 8 3 5" xfId="15681" xr:uid="{00000000-0005-0000-0000-000077200000}"/>
    <cellStyle name="Vírgula 2 2 2 8 3 6" xfId="12993" xr:uid="{00000000-0005-0000-0000-000078200000}"/>
    <cellStyle name="Vírgula 2 2 2 8 3 7" xfId="25449" xr:uid="{00000000-0005-0000-0000-000079200000}"/>
    <cellStyle name="Vírgula 2 2 2 8 4" xfId="3417" xr:uid="{00000000-0005-0000-0000-00007A200000}"/>
    <cellStyle name="Vírgula 2 2 2 8 4 2" xfId="16761" xr:uid="{00000000-0005-0000-0000-00007B200000}"/>
    <cellStyle name="Vírgula 2 2 2 8 5" xfId="6081" xr:uid="{00000000-0005-0000-0000-00007C200000}"/>
    <cellStyle name="Vírgula 2 2 2 8 5 2" xfId="19425" xr:uid="{00000000-0005-0000-0000-00007D200000}"/>
    <cellStyle name="Vírgula 2 2 2 8 6" xfId="8745" xr:uid="{00000000-0005-0000-0000-00007E200000}"/>
    <cellStyle name="Vírgula 2 2 2 8 6 2" xfId="22089" xr:uid="{00000000-0005-0000-0000-00007F200000}"/>
    <cellStyle name="Vírgula 2 2 2 8 7" xfId="14097" xr:uid="{00000000-0005-0000-0000-000080200000}"/>
    <cellStyle name="Vírgula 2 2 2 8 8" xfId="11409" xr:uid="{00000000-0005-0000-0000-000081200000}"/>
    <cellStyle name="Vírgula 2 2 2 8 9" xfId="24081" xr:uid="{00000000-0005-0000-0000-000082200000}"/>
    <cellStyle name="Vírgula 2 2 2 9" xfId="801" xr:uid="{00000000-0005-0000-0000-000083200000}"/>
    <cellStyle name="Vírgula 2 2 2 9 2" xfId="1593" xr:uid="{00000000-0005-0000-0000-000084200000}"/>
    <cellStyle name="Vírgula 2 2 2 9 2 2" xfId="4257" xr:uid="{00000000-0005-0000-0000-000085200000}"/>
    <cellStyle name="Vírgula 2 2 2 9 2 2 2" xfId="17601" xr:uid="{00000000-0005-0000-0000-000086200000}"/>
    <cellStyle name="Vírgula 2 2 2 9 2 3" xfId="6921" xr:uid="{00000000-0005-0000-0000-000087200000}"/>
    <cellStyle name="Vírgula 2 2 2 9 2 3 2" xfId="20265" xr:uid="{00000000-0005-0000-0000-000088200000}"/>
    <cellStyle name="Vírgula 2 2 2 9 2 4" xfId="9585" xr:uid="{00000000-0005-0000-0000-000089200000}"/>
    <cellStyle name="Vírgula 2 2 2 9 2 4 2" xfId="22929" xr:uid="{00000000-0005-0000-0000-00008A200000}"/>
    <cellStyle name="Vírgula 2 2 2 9 2 5" xfId="14937" xr:uid="{00000000-0005-0000-0000-00008B200000}"/>
    <cellStyle name="Vírgula 2 2 2 9 2 6" xfId="12249" xr:uid="{00000000-0005-0000-0000-00008C200000}"/>
    <cellStyle name="Vírgula 2 2 2 9 2 7" xfId="25785" xr:uid="{00000000-0005-0000-0000-00008D200000}"/>
    <cellStyle name="Vírgula 2 2 2 9 3" xfId="2385" xr:uid="{00000000-0005-0000-0000-00008E200000}"/>
    <cellStyle name="Vírgula 2 2 2 9 3 2" xfId="5049" xr:uid="{00000000-0005-0000-0000-00008F200000}"/>
    <cellStyle name="Vírgula 2 2 2 9 3 2 2" xfId="18393" xr:uid="{00000000-0005-0000-0000-000090200000}"/>
    <cellStyle name="Vírgula 2 2 2 9 3 3" xfId="7713" xr:uid="{00000000-0005-0000-0000-000091200000}"/>
    <cellStyle name="Vírgula 2 2 2 9 3 3 2" xfId="21057" xr:uid="{00000000-0005-0000-0000-000092200000}"/>
    <cellStyle name="Vírgula 2 2 2 9 3 4" xfId="10377" xr:uid="{00000000-0005-0000-0000-000093200000}"/>
    <cellStyle name="Vírgula 2 2 2 9 3 4 2" xfId="23721" xr:uid="{00000000-0005-0000-0000-000094200000}"/>
    <cellStyle name="Vírgula 2 2 2 9 3 5" xfId="15729" xr:uid="{00000000-0005-0000-0000-000095200000}"/>
    <cellStyle name="Vírgula 2 2 2 9 3 6" xfId="13041" xr:uid="{00000000-0005-0000-0000-000096200000}"/>
    <cellStyle name="Vírgula 2 2 2 9 4" xfId="3465" xr:uid="{00000000-0005-0000-0000-000097200000}"/>
    <cellStyle name="Vírgula 2 2 2 9 4 2" xfId="16809" xr:uid="{00000000-0005-0000-0000-000098200000}"/>
    <cellStyle name="Vírgula 2 2 2 9 5" xfId="6129" xr:uid="{00000000-0005-0000-0000-000099200000}"/>
    <cellStyle name="Vírgula 2 2 2 9 5 2" xfId="19473" xr:uid="{00000000-0005-0000-0000-00009A200000}"/>
    <cellStyle name="Vírgula 2 2 2 9 6" xfId="8793" xr:uid="{00000000-0005-0000-0000-00009B200000}"/>
    <cellStyle name="Vírgula 2 2 2 9 6 2" xfId="22137" xr:uid="{00000000-0005-0000-0000-00009C200000}"/>
    <cellStyle name="Vírgula 2 2 2 9 7" xfId="14145" xr:uid="{00000000-0005-0000-0000-00009D200000}"/>
    <cellStyle name="Vírgula 2 2 2 9 8" xfId="11457" xr:uid="{00000000-0005-0000-0000-00009E200000}"/>
    <cellStyle name="Vírgula 2 2 2 9 9" xfId="24417" xr:uid="{00000000-0005-0000-0000-00009F200000}"/>
    <cellStyle name="Vírgula 2 2 20" xfId="10705" xr:uid="{00000000-0005-0000-0000-0000A0200000}"/>
    <cellStyle name="Vírgula 2 2 21" xfId="24049" xr:uid="{00000000-0005-0000-0000-0000A1200000}"/>
    <cellStyle name="Vírgula 2 2 3" xfId="36" xr:uid="{00000000-0005-0000-0000-0000A2200000}"/>
    <cellStyle name="Vírgula 2 2 3 10" xfId="857" xr:uid="{00000000-0005-0000-0000-0000A3200000}"/>
    <cellStyle name="Vírgula 2 2 3 10 2" xfId="3521" xr:uid="{00000000-0005-0000-0000-0000A4200000}"/>
    <cellStyle name="Vírgula 2 2 3 10 2 2" xfId="16865" xr:uid="{00000000-0005-0000-0000-0000A5200000}"/>
    <cellStyle name="Vírgula 2 2 3 10 2 3" xfId="25817" xr:uid="{00000000-0005-0000-0000-0000A6200000}"/>
    <cellStyle name="Vírgula 2 2 3 10 3" xfId="6185" xr:uid="{00000000-0005-0000-0000-0000A7200000}"/>
    <cellStyle name="Vírgula 2 2 3 10 3 2" xfId="19529" xr:uid="{00000000-0005-0000-0000-0000A8200000}"/>
    <cellStyle name="Vírgula 2 2 3 10 4" xfId="8849" xr:uid="{00000000-0005-0000-0000-0000A9200000}"/>
    <cellStyle name="Vírgula 2 2 3 10 4 2" xfId="22193" xr:uid="{00000000-0005-0000-0000-0000AA200000}"/>
    <cellStyle name="Vírgula 2 2 3 10 5" xfId="14201" xr:uid="{00000000-0005-0000-0000-0000AB200000}"/>
    <cellStyle name="Vírgula 2 2 3 10 6" xfId="11513" xr:uid="{00000000-0005-0000-0000-0000AC200000}"/>
    <cellStyle name="Vírgula 2 2 3 10 7" xfId="24449" xr:uid="{00000000-0005-0000-0000-0000AD200000}"/>
    <cellStyle name="Vírgula 2 2 3 11" xfId="1649" xr:uid="{00000000-0005-0000-0000-0000AE200000}"/>
    <cellStyle name="Vírgula 2 2 3 11 2" xfId="4313" xr:uid="{00000000-0005-0000-0000-0000AF200000}"/>
    <cellStyle name="Vírgula 2 2 3 11 2 2" xfId="17657" xr:uid="{00000000-0005-0000-0000-0000B0200000}"/>
    <cellStyle name="Vírgula 2 2 3 11 2 3" xfId="26489" xr:uid="{00000000-0005-0000-0000-0000B1200000}"/>
    <cellStyle name="Vírgula 2 2 3 11 3" xfId="6977" xr:uid="{00000000-0005-0000-0000-0000B2200000}"/>
    <cellStyle name="Vírgula 2 2 3 11 3 2" xfId="20321" xr:uid="{00000000-0005-0000-0000-0000B3200000}"/>
    <cellStyle name="Vírgula 2 2 3 11 4" xfId="9641" xr:uid="{00000000-0005-0000-0000-0000B4200000}"/>
    <cellStyle name="Vírgula 2 2 3 11 4 2" xfId="22985" xr:uid="{00000000-0005-0000-0000-0000B5200000}"/>
    <cellStyle name="Vírgula 2 2 3 11 5" xfId="14993" xr:uid="{00000000-0005-0000-0000-0000B6200000}"/>
    <cellStyle name="Vírgula 2 2 3 11 6" xfId="12305" xr:uid="{00000000-0005-0000-0000-0000B7200000}"/>
    <cellStyle name="Vírgula 2 2 3 11 7" xfId="25121" xr:uid="{00000000-0005-0000-0000-0000B8200000}"/>
    <cellStyle name="Vírgula 2 2 3 12" xfId="2446" xr:uid="{00000000-0005-0000-0000-0000B9200000}"/>
    <cellStyle name="Vírgula 2 2 3 12 2" xfId="5110" xr:uid="{00000000-0005-0000-0000-0000BA200000}"/>
    <cellStyle name="Vírgula 2 2 3 12 2 2" xfId="18454" xr:uid="{00000000-0005-0000-0000-0000BB200000}"/>
    <cellStyle name="Vírgula 2 2 3 12 3" xfId="7774" xr:uid="{00000000-0005-0000-0000-0000BC200000}"/>
    <cellStyle name="Vírgula 2 2 3 12 3 2" xfId="21118" xr:uid="{00000000-0005-0000-0000-0000BD200000}"/>
    <cellStyle name="Vírgula 2 2 3 12 4" xfId="10438" xr:uid="{00000000-0005-0000-0000-0000BE200000}"/>
    <cellStyle name="Vírgula 2 2 3 12 4 2" xfId="23782" xr:uid="{00000000-0005-0000-0000-0000BF200000}"/>
    <cellStyle name="Vírgula 2 2 3 12 5" xfId="15790" xr:uid="{00000000-0005-0000-0000-0000C0200000}"/>
    <cellStyle name="Vírgula 2 2 3 12 6" xfId="13102" xr:uid="{00000000-0005-0000-0000-0000C1200000}"/>
    <cellStyle name="Vírgula 2 2 3 12 7" xfId="25433" xr:uid="{00000000-0005-0000-0000-0000C2200000}"/>
    <cellStyle name="Vírgula 2 2 3 13" xfId="65" xr:uid="{00000000-0005-0000-0000-0000C3200000}"/>
    <cellStyle name="Vírgula 2 2 3 13 2" xfId="13409" xr:uid="{00000000-0005-0000-0000-0000C4200000}"/>
    <cellStyle name="Vírgula 2 2 3 14" xfId="2729" xr:uid="{00000000-0005-0000-0000-0000C5200000}"/>
    <cellStyle name="Vírgula 2 2 3 14 2" xfId="16073" xr:uid="{00000000-0005-0000-0000-0000C6200000}"/>
    <cellStyle name="Vírgula 2 2 3 15" xfId="5393" xr:uid="{00000000-0005-0000-0000-0000C7200000}"/>
    <cellStyle name="Vírgula 2 2 3 15 2" xfId="18737" xr:uid="{00000000-0005-0000-0000-0000C8200000}"/>
    <cellStyle name="Vírgula 2 2 3 16" xfId="8057" xr:uid="{00000000-0005-0000-0000-0000C9200000}"/>
    <cellStyle name="Vírgula 2 2 3 16 2" xfId="21401" xr:uid="{00000000-0005-0000-0000-0000CA200000}"/>
    <cellStyle name="Vírgula 2 2 3 17" xfId="13385" xr:uid="{00000000-0005-0000-0000-0000CB200000}"/>
    <cellStyle name="Vírgula 2 2 3 18" xfId="10721" xr:uid="{00000000-0005-0000-0000-0000CC200000}"/>
    <cellStyle name="Vírgula 2 2 3 19" xfId="24065" xr:uid="{00000000-0005-0000-0000-0000CD200000}"/>
    <cellStyle name="Vírgula 2 2 3 2" xfId="89" xr:uid="{00000000-0005-0000-0000-0000CE200000}"/>
    <cellStyle name="Vírgula 2 2 3 2 10" xfId="1673" xr:uid="{00000000-0005-0000-0000-0000CF200000}"/>
    <cellStyle name="Vírgula 2 2 3 2 10 2" xfId="4337" xr:uid="{00000000-0005-0000-0000-0000D0200000}"/>
    <cellStyle name="Vírgula 2 2 3 2 10 2 2" xfId="17681" xr:uid="{00000000-0005-0000-0000-0000D1200000}"/>
    <cellStyle name="Vírgula 2 2 3 2 10 3" xfId="7001" xr:uid="{00000000-0005-0000-0000-0000D2200000}"/>
    <cellStyle name="Vírgula 2 2 3 2 10 3 2" xfId="20345" xr:uid="{00000000-0005-0000-0000-0000D3200000}"/>
    <cellStyle name="Vírgula 2 2 3 2 10 4" xfId="9665" xr:uid="{00000000-0005-0000-0000-0000D4200000}"/>
    <cellStyle name="Vírgula 2 2 3 2 10 4 2" xfId="23009" xr:uid="{00000000-0005-0000-0000-0000D5200000}"/>
    <cellStyle name="Vírgula 2 2 3 2 10 5" xfId="15017" xr:uid="{00000000-0005-0000-0000-0000D6200000}"/>
    <cellStyle name="Vírgula 2 2 3 2 10 6" xfId="12329" xr:uid="{00000000-0005-0000-0000-0000D7200000}"/>
    <cellStyle name="Vírgula 2 2 3 2 11" xfId="2472" xr:uid="{00000000-0005-0000-0000-0000D8200000}"/>
    <cellStyle name="Vírgula 2 2 3 2 11 2" xfId="5136" xr:uid="{00000000-0005-0000-0000-0000D9200000}"/>
    <cellStyle name="Vírgula 2 2 3 2 11 2 2" xfId="18480" xr:uid="{00000000-0005-0000-0000-0000DA200000}"/>
    <cellStyle name="Vírgula 2 2 3 2 11 3" xfId="7800" xr:uid="{00000000-0005-0000-0000-0000DB200000}"/>
    <cellStyle name="Vírgula 2 2 3 2 11 3 2" xfId="21144" xr:uid="{00000000-0005-0000-0000-0000DC200000}"/>
    <cellStyle name="Vírgula 2 2 3 2 11 4" xfId="10464" xr:uid="{00000000-0005-0000-0000-0000DD200000}"/>
    <cellStyle name="Vírgula 2 2 3 2 11 4 2" xfId="23808" xr:uid="{00000000-0005-0000-0000-0000DE200000}"/>
    <cellStyle name="Vírgula 2 2 3 2 11 5" xfId="15816" xr:uid="{00000000-0005-0000-0000-0000DF200000}"/>
    <cellStyle name="Vírgula 2 2 3 2 11 6" xfId="13128" xr:uid="{00000000-0005-0000-0000-0000E0200000}"/>
    <cellStyle name="Vírgula 2 2 3 2 12" xfId="2753" xr:uid="{00000000-0005-0000-0000-0000E1200000}"/>
    <cellStyle name="Vírgula 2 2 3 2 12 2" xfId="16097" xr:uid="{00000000-0005-0000-0000-0000E2200000}"/>
    <cellStyle name="Vírgula 2 2 3 2 13" xfId="5417" xr:uid="{00000000-0005-0000-0000-0000E3200000}"/>
    <cellStyle name="Vírgula 2 2 3 2 13 2" xfId="18761" xr:uid="{00000000-0005-0000-0000-0000E4200000}"/>
    <cellStyle name="Vírgula 2 2 3 2 14" xfId="8081" xr:uid="{00000000-0005-0000-0000-0000E5200000}"/>
    <cellStyle name="Vírgula 2 2 3 2 14 2" xfId="21425" xr:uid="{00000000-0005-0000-0000-0000E6200000}"/>
    <cellStyle name="Vírgula 2 2 3 2 15" xfId="13433" xr:uid="{00000000-0005-0000-0000-0000E7200000}"/>
    <cellStyle name="Vírgula 2 2 3 2 16" xfId="10745" xr:uid="{00000000-0005-0000-0000-0000E8200000}"/>
    <cellStyle name="Vírgula 2 2 3 2 17" xfId="24137" xr:uid="{00000000-0005-0000-0000-0000E9200000}"/>
    <cellStyle name="Vírgula 2 2 3 2 2" xfId="137" xr:uid="{00000000-0005-0000-0000-0000EA200000}"/>
    <cellStyle name="Vírgula 2 2 3 2 2 10" xfId="8129" xr:uid="{00000000-0005-0000-0000-0000EB200000}"/>
    <cellStyle name="Vírgula 2 2 3 2 2 10 2" xfId="21473" xr:uid="{00000000-0005-0000-0000-0000EC200000}"/>
    <cellStyle name="Vírgula 2 2 3 2 2 11" xfId="13481" xr:uid="{00000000-0005-0000-0000-0000ED200000}"/>
    <cellStyle name="Vírgula 2 2 3 2 2 12" xfId="10793" xr:uid="{00000000-0005-0000-0000-0000EE200000}"/>
    <cellStyle name="Vírgula 2 2 3 2 2 13" xfId="24185" xr:uid="{00000000-0005-0000-0000-0000EF200000}"/>
    <cellStyle name="Vírgula 2 2 3 2 2 2" xfId="305" xr:uid="{00000000-0005-0000-0000-0000F0200000}"/>
    <cellStyle name="Vírgula 2 2 3 2 2 2 10" xfId="10961" xr:uid="{00000000-0005-0000-0000-0000F1200000}"/>
    <cellStyle name="Vírgula 2 2 3 2 2 2 11" xfId="24353" xr:uid="{00000000-0005-0000-0000-0000F2200000}"/>
    <cellStyle name="Vírgula 2 2 3 2 2 2 2" xfId="569" xr:uid="{00000000-0005-0000-0000-0000F3200000}"/>
    <cellStyle name="Vírgula 2 2 3 2 2 2 2 2" xfId="1361" xr:uid="{00000000-0005-0000-0000-0000F4200000}"/>
    <cellStyle name="Vírgula 2 2 3 2 2 2 2 2 2" xfId="4025" xr:uid="{00000000-0005-0000-0000-0000F5200000}"/>
    <cellStyle name="Vírgula 2 2 3 2 2 2 2 2 2 2" xfId="17369" xr:uid="{00000000-0005-0000-0000-0000F6200000}"/>
    <cellStyle name="Vírgula 2 2 3 2 2 2 2 2 3" xfId="6689" xr:uid="{00000000-0005-0000-0000-0000F7200000}"/>
    <cellStyle name="Vírgula 2 2 3 2 2 2 2 2 3 2" xfId="20033" xr:uid="{00000000-0005-0000-0000-0000F8200000}"/>
    <cellStyle name="Vírgula 2 2 3 2 2 2 2 2 4" xfId="9353" xr:uid="{00000000-0005-0000-0000-0000F9200000}"/>
    <cellStyle name="Vírgula 2 2 3 2 2 2 2 2 4 2" xfId="22697" xr:uid="{00000000-0005-0000-0000-0000FA200000}"/>
    <cellStyle name="Vírgula 2 2 3 2 2 2 2 2 5" xfId="14705" xr:uid="{00000000-0005-0000-0000-0000FB200000}"/>
    <cellStyle name="Vírgula 2 2 3 2 2 2 2 2 6" xfId="12017" xr:uid="{00000000-0005-0000-0000-0000FC200000}"/>
    <cellStyle name="Vírgula 2 2 3 2 2 2 2 2 7" xfId="26417" xr:uid="{00000000-0005-0000-0000-0000FD200000}"/>
    <cellStyle name="Vírgula 2 2 3 2 2 2 2 3" xfId="2153" xr:uid="{00000000-0005-0000-0000-0000FE200000}"/>
    <cellStyle name="Vírgula 2 2 3 2 2 2 2 3 2" xfId="4817" xr:uid="{00000000-0005-0000-0000-0000FF200000}"/>
    <cellStyle name="Vírgula 2 2 3 2 2 2 2 3 2 2" xfId="18161" xr:uid="{00000000-0005-0000-0000-000000210000}"/>
    <cellStyle name="Vírgula 2 2 3 2 2 2 2 3 3" xfId="7481" xr:uid="{00000000-0005-0000-0000-000001210000}"/>
    <cellStyle name="Vírgula 2 2 3 2 2 2 2 3 3 2" xfId="20825" xr:uid="{00000000-0005-0000-0000-000002210000}"/>
    <cellStyle name="Vírgula 2 2 3 2 2 2 2 3 4" xfId="10145" xr:uid="{00000000-0005-0000-0000-000003210000}"/>
    <cellStyle name="Vírgula 2 2 3 2 2 2 2 3 4 2" xfId="23489" xr:uid="{00000000-0005-0000-0000-000004210000}"/>
    <cellStyle name="Vírgula 2 2 3 2 2 2 2 3 5" xfId="15497" xr:uid="{00000000-0005-0000-0000-000005210000}"/>
    <cellStyle name="Vírgula 2 2 3 2 2 2 2 3 6" xfId="12809" xr:uid="{00000000-0005-0000-0000-000006210000}"/>
    <cellStyle name="Vírgula 2 2 3 2 2 2 2 4" xfId="3233" xr:uid="{00000000-0005-0000-0000-000007210000}"/>
    <cellStyle name="Vírgula 2 2 3 2 2 2 2 4 2" xfId="16577" xr:uid="{00000000-0005-0000-0000-000008210000}"/>
    <cellStyle name="Vírgula 2 2 3 2 2 2 2 5" xfId="5897" xr:uid="{00000000-0005-0000-0000-000009210000}"/>
    <cellStyle name="Vírgula 2 2 3 2 2 2 2 5 2" xfId="19241" xr:uid="{00000000-0005-0000-0000-00000A210000}"/>
    <cellStyle name="Vírgula 2 2 3 2 2 2 2 6" xfId="8561" xr:uid="{00000000-0005-0000-0000-00000B210000}"/>
    <cellStyle name="Vírgula 2 2 3 2 2 2 2 6 2" xfId="21905" xr:uid="{00000000-0005-0000-0000-00000C210000}"/>
    <cellStyle name="Vírgula 2 2 3 2 2 2 2 7" xfId="13913" xr:uid="{00000000-0005-0000-0000-00000D210000}"/>
    <cellStyle name="Vírgula 2 2 3 2 2 2 2 8" xfId="11225" xr:uid="{00000000-0005-0000-0000-00000E210000}"/>
    <cellStyle name="Vírgula 2 2 3 2 2 2 2 9" xfId="25049" xr:uid="{00000000-0005-0000-0000-00000F210000}"/>
    <cellStyle name="Vírgula 2 2 3 2 2 2 3" xfId="1097" xr:uid="{00000000-0005-0000-0000-000010210000}"/>
    <cellStyle name="Vírgula 2 2 3 2 2 2 3 2" xfId="3761" xr:uid="{00000000-0005-0000-0000-000011210000}"/>
    <cellStyle name="Vírgula 2 2 3 2 2 2 3 2 2" xfId="17105" xr:uid="{00000000-0005-0000-0000-000012210000}"/>
    <cellStyle name="Vírgula 2 2 3 2 2 2 3 2 3" xfId="26081" xr:uid="{00000000-0005-0000-0000-000013210000}"/>
    <cellStyle name="Vírgula 2 2 3 2 2 2 3 3" xfId="6425" xr:uid="{00000000-0005-0000-0000-000014210000}"/>
    <cellStyle name="Vírgula 2 2 3 2 2 2 3 3 2" xfId="19769" xr:uid="{00000000-0005-0000-0000-000015210000}"/>
    <cellStyle name="Vírgula 2 2 3 2 2 2 3 4" xfId="9089" xr:uid="{00000000-0005-0000-0000-000016210000}"/>
    <cellStyle name="Vírgula 2 2 3 2 2 2 3 4 2" xfId="22433" xr:uid="{00000000-0005-0000-0000-000017210000}"/>
    <cellStyle name="Vírgula 2 2 3 2 2 2 3 5" xfId="14441" xr:uid="{00000000-0005-0000-0000-000018210000}"/>
    <cellStyle name="Vírgula 2 2 3 2 2 2 3 6" xfId="11753" xr:uid="{00000000-0005-0000-0000-000019210000}"/>
    <cellStyle name="Vírgula 2 2 3 2 2 2 3 7" xfId="24713" xr:uid="{00000000-0005-0000-0000-00001A210000}"/>
    <cellStyle name="Vírgula 2 2 3 2 2 2 4" xfId="1889" xr:uid="{00000000-0005-0000-0000-00001B210000}"/>
    <cellStyle name="Vírgula 2 2 3 2 2 2 4 2" xfId="4553" xr:uid="{00000000-0005-0000-0000-00001C210000}"/>
    <cellStyle name="Vírgula 2 2 3 2 2 2 4 2 2" xfId="17897" xr:uid="{00000000-0005-0000-0000-00001D210000}"/>
    <cellStyle name="Vírgula 2 2 3 2 2 2 4 2 3" xfId="26729" xr:uid="{00000000-0005-0000-0000-00001E210000}"/>
    <cellStyle name="Vírgula 2 2 3 2 2 2 4 3" xfId="7217" xr:uid="{00000000-0005-0000-0000-00001F210000}"/>
    <cellStyle name="Vírgula 2 2 3 2 2 2 4 3 2" xfId="20561" xr:uid="{00000000-0005-0000-0000-000020210000}"/>
    <cellStyle name="Vírgula 2 2 3 2 2 2 4 4" xfId="9881" xr:uid="{00000000-0005-0000-0000-000021210000}"/>
    <cellStyle name="Vírgula 2 2 3 2 2 2 4 4 2" xfId="23225" xr:uid="{00000000-0005-0000-0000-000022210000}"/>
    <cellStyle name="Vírgula 2 2 3 2 2 2 4 5" xfId="15233" xr:uid="{00000000-0005-0000-0000-000023210000}"/>
    <cellStyle name="Vírgula 2 2 3 2 2 2 4 6" xfId="12545" xr:uid="{00000000-0005-0000-0000-000024210000}"/>
    <cellStyle name="Vírgula 2 2 3 2 2 2 4 7" xfId="25361" xr:uid="{00000000-0005-0000-0000-000025210000}"/>
    <cellStyle name="Vírgula 2 2 3 2 2 2 5" xfId="2705" xr:uid="{00000000-0005-0000-0000-000026210000}"/>
    <cellStyle name="Vírgula 2 2 3 2 2 2 5 2" xfId="5369" xr:uid="{00000000-0005-0000-0000-000027210000}"/>
    <cellStyle name="Vírgula 2 2 3 2 2 2 5 2 2" xfId="18713" xr:uid="{00000000-0005-0000-0000-000028210000}"/>
    <cellStyle name="Vírgula 2 2 3 2 2 2 5 3" xfId="8033" xr:uid="{00000000-0005-0000-0000-000029210000}"/>
    <cellStyle name="Vírgula 2 2 3 2 2 2 5 3 2" xfId="21377" xr:uid="{00000000-0005-0000-0000-00002A210000}"/>
    <cellStyle name="Vírgula 2 2 3 2 2 2 5 4" xfId="10697" xr:uid="{00000000-0005-0000-0000-00002B210000}"/>
    <cellStyle name="Vírgula 2 2 3 2 2 2 5 4 2" xfId="24041" xr:uid="{00000000-0005-0000-0000-00002C210000}"/>
    <cellStyle name="Vírgula 2 2 3 2 2 2 5 5" xfId="16049" xr:uid="{00000000-0005-0000-0000-00002D210000}"/>
    <cellStyle name="Vírgula 2 2 3 2 2 2 5 6" xfId="13361" xr:uid="{00000000-0005-0000-0000-00002E210000}"/>
    <cellStyle name="Vírgula 2 2 3 2 2 2 5 7" xfId="25721" xr:uid="{00000000-0005-0000-0000-00002F210000}"/>
    <cellStyle name="Vírgula 2 2 3 2 2 2 6" xfId="2969" xr:uid="{00000000-0005-0000-0000-000030210000}"/>
    <cellStyle name="Vírgula 2 2 3 2 2 2 6 2" xfId="16313" xr:uid="{00000000-0005-0000-0000-000031210000}"/>
    <cellStyle name="Vírgula 2 2 3 2 2 2 7" xfId="5633" xr:uid="{00000000-0005-0000-0000-000032210000}"/>
    <cellStyle name="Vírgula 2 2 3 2 2 2 7 2" xfId="18977" xr:uid="{00000000-0005-0000-0000-000033210000}"/>
    <cellStyle name="Vírgula 2 2 3 2 2 2 8" xfId="8297" xr:uid="{00000000-0005-0000-0000-000034210000}"/>
    <cellStyle name="Vírgula 2 2 3 2 2 2 8 2" xfId="21641" xr:uid="{00000000-0005-0000-0000-000035210000}"/>
    <cellStyle name="Vírgula 2 2 3 2 2 2 9" xfId="13649" xr:uid="{00000000-0005-0000-0000-000036210000}"/>
    <cellStyle name="Vírgula 2 2 3 2 2 3" xfId="401" xr:uid="{00000000-0005-0000-0000-000037210000}"/>
    <cellStyle name="Vírgula 2 2 3 2 2 3 2" xfId="1193" xr:uid="{00000000-0005-0000-0000-000038210000}"/>
    <cellStyle name="Vírgula 2 2 3 2 2 3 2 2" xfId="3857" xr:uid="{00000000-0005-0000-0000-000039210000}"/>
    <cellStyle name="Vírgula 2 2 3 2 2 3 2 2 2" xfId="17201" xr:uid="{00000000-0005-0000-0000-00003A210000}"/>
    <cellStyle name="Vírgula 2 2 3 2 2 3 2 3" xfId="6521" xr:uid="{00000000-0005-0000-0000-00003B210000}"/>
    <cellStyle name="Vírgula 2 2 3 2 2 3 2 3 2" xfId="19865" xr:uid="{00000000-0005-0000-0000-00003C210000}"/>
    <cellStyle name="Vírgula 2 2 3 2 2 3 2 4" xfId="9185" xr:uid="{00000000-0005-0000-0000-00003D210000}"/>
    <cellStyle name="Vírgula 2 2 3 2 2 3 2 4 2" xfId="22529" xr:uid="{00000000-0005-0000-0000-00003E210000}"/>
    <cellStyle name="Vírgula 2 2 3 2 2 3 2 5" xfId="14537" xr:uid="{00000000-0005-0000-0000-00003F210000}"/>
    <cellStyle name="Vírgula 2 2 3 2 2 3 2 6" xfId="11849" xr:uid="{00000000-0005-0000-0000-000040210000}"/>
    <cellStyle name="Vírgula 2 2 3 2 2 3 2 7" xfId="26249" xr:uid="{00000000-0005-0000-0000-000041210000}"/>
    <cellStyle name="Vírgula 2 2 3 2 2 3 3" xfId="1985" xr:uid="{00000000-0005-0000-0000-000042210000}"/>
    <cellStyle name="Vírgula 2 2 3 2 2 3 3 2" xfId="4649" xr:uid="{00000000-0005-0000-0000-000043210000}"/>
    <cellStyle name="Vírgula 2 2 3 2 2 3 3 2 2" xfId="17993" xr:uid="{00000000-0005-0000-0000-000044210000}"/>
    <cellStyle name="Vírgula 2 2 3 2 2 3 3 3" xfId="7313" xr:uid="{00000000-0005-0000-0000-000045210000}"/>
    <cellStyle name="Vírgula 2 2 3 2 2 3 3 3 2" xfId="20657" xr:uid="{00000000-0005-0000-0000-000046210000}"/>
    <cellStyle name="Vírgula 2 2 3 2 2 3 3 4" xfId="9977" xr:uid="{00000000-0005-0000-0000-000047210000}"/>
    <cellStyle name="Vírgula 2 2 3 2 2 3 3 4 2" xfId="23321" xr:uid="{00000000-0005-0000-0000-000048210000}"/>
    <cellStyle name="Vírgula 2 2 3 2 2 3 3 5" xfId="15329" xr:uid="{00000000-0005-0000-0000-000049210000}"/>
    <cellStyle name="Vírgula 2 2 3 2 2 3 3 6" xfId="12641" xr:uid="{00000000-0005-0000-0000-00004A210000}"/>
    <cellStyle name="Vírgula 2 2 3 2 2 3 4" xfId="3065" xr:uid="{00000000-0005-0000-0000-00004B210000}"/>
    <cellStyle name="Vírgula 2 2 3 2 2 3 4 2" xfId="16409" xr:uid="{00000000-0005-0000-0000-00004C210000}"/>
    <cellStyle name="Vírgula 2 2 3 2 2 3 5" xfId="5729" xr:uid="{00000000-0005-0000-0000-00004D210000}"/>
    <cellStyle name="Vírgula 2 2 3 2 2 3 5 2" xfId="19073" xr:uid="{00000000-0005-0000-0000-00004E210000}"/>
    <cellStyle name="Vírgula 2 2 3 2 2 3 6" xfId="8393" xr:uid="{00000000-0005-0000-0000-00004F210000}"/>
    <cellStyle name="Vírgula 2 2 3 2 2 3 6 2" xfId="21737" xr:uid="{00000000-0005-0000-0000-000050210000}"/>
    <cellStyle name="Vírgula 2 2 3 2 2 3 7" xfId="13745" xr:uid="{00000000-0005-0000-0000-000051210000}"/>
    <cellStyle name="Vírgula 2 2 3 2 2 3 8" xfId="11057" xr:uid="{00000000-0005-0000-0000-000052210000}"/>
    <cellStyle name="Vírgula 2 2 3 2 2 3 9" xfId="24881" xr:uid="{00000000-0005-0000-0000-000053210000}"/>
    <cellStyle name="Vírgula 2 2 3 2 2 4" xfId="737" xr:uid="{00000000-0005-0000-0000-000054210000}"/>
    <cellStyle name="Vírgula 2 2 3 2 2 4 2" xfId="1529" xr:uid="{00000000-0005-0000-0000-000055210000}"/>
    <cellStyle name="Vírgula 2 2 3 2 2 4 2 2" xfId="4193" xr:uid="{00000000-0005-0000-0000-000056210000}"/>
    <cellStyle name="Vírgula 2 2 3 2 2 4 2 2 2" xfId="17537" xr:uid="{00000000-0005-0000-0000-000057210000}"/>
    <cellStyle name="Vírgula 2 2 3 2 2 4 2 3" xfId="6857" xr:uid="{00000000-0005-0000-0000-000058210000}"/>
    <cellStyle name="Vírgula 2 2 3 2 2 4 2 3 2" xfId="20201" xr:uid="{00000000-0005-0000-0000-000059210000}"/>
    <cellStyle name="Vírgula 2 2 3 2 2 4 2 4" xfId="9521" xr:uid="{00000000-0005-0000-0000-00005A210000}"/>
    <cellStyle name="Vírgula 2 2 3 2 2 4 2 4 2" xfId="22865" xr:uid="{00000000-0005-0000-0000-00005B210000}"/>
    <cellStyle name="Vírgula 2 2 3 2 2 4 2 5" xfId="14873" xr:uid="{00000000-0005-0000-0000-00005C210000}"/>
    <cellStyle name="Vírgula 2 2 3 2 2 4 2 6" xfId="12185" xr:uid="{00000000-0005-0000-0000-00005D210000}"/>
    <cellStyle name="Vírgula 2 2 3 2 2 4 2 7" xfId="25913" xr:uid="{00000000-0005-0000-0000-00005E210000}"/>
    <cellStyle name="Vírgula 2 2 3 2 2 4 3" xfId="2321" xr:uid="{00000000-0005-0000-0000-00005F210000}"/>
    <cellStyle name="Vírgula 2 2 3 2 2 4 3 2" xfId="4985" xr:uid="{00000000-0005-0000-0000-000060210000}"/>
    <cellStyle name="Vírgula 2 2 3 2 2 4 3 2 2" xfId="18329" xr:uid="{00000000-0005-0000-0000-000061210000}"/>
    <cellStyle name="Vírgula 2 2 3 2 2 4 3 3" xfId="7649" xr:uid="{00000000-0005-0000-0000-000062210000}"/>
    <cellStyle name="Vírgula 2 2 3 2 2 4 3 3 2" xfId="20993" xr:uid="{00000000-0005-0000-0000-000063210000}"/>
    <cellStyle name="Vírgula 2 2 3 2 2 4 3 4" xfId="10313" xr:uid="{00000000-0005-0000-0000-000064210000}"/>
    <cellStyle name="Vírgula 2 2 3 2 2 4 3 4 2" xfId="23657" xr:uid="{00000000-0005-0000-0000-000065210000}"/>
    <cellStyle name="Vírgula 2 2 3 2 2 4 3 5" xfId="15665" xr:uid="{00000000-0005-0000-0000-000066210000}"/>
    <cellStyle name="Vírgula 2 2 3 2 2 4 3 6" xfId="12977" xr:uid="{00000000-0005-0000-0000-000067210000}"/>
    <cellStyle name="Vírgula 2 2 3 2 2 4 4" xfId="3401" xr:uid="{00000000-0005-0000-0000-000068210000}"/>
    <cellStyle name="Vírgula 2 2 3 2 2 4 4 2" xfId="16745" xr:uid="{00000000-0005-0000-0000-000069210000}"/>
    <cellStyle name="Vírgula 2 2 3 2 2 4 5" xfId="6065" xr:uid="{00000000-0005-0000-0000-00006A210000}"/>
    <cellStyle name="Vírgula 2 2 3 2 2 4 5 2" xfId="19409" xr:uid="{00000000-0005-0000-0000-00006B210000}"/>
    <cellStyle name="Vírgula 2 2 3 2 2 4 6" xfId="8729" xr:uid="{00000000-0005-0000-0000-00006C210000}"/>
    <cellStyle name="Vírgula 2 2 3 2 2 4 6 2" xfId="22073" xr:uid="{00000000-0005-0000-0000-00006D210000}"/>
    <cellStyle name="Vírgula 2 2 3 2 2 4 7" xfId="14081" xr:uid="{00000000-0005-0000-0000-00006E210000}"/>
    <cellStyle name="Vírgula 2 2 3 2 2 4 8" xfId="11393" xr:uid="{00000000-0005-0000-0000-00006F210000}"/>
    <cellStyle name="Vírgula 2 2 3 2 2 4 9" xfId="24545" xr:uid="{00000000-0005-0000-0000-000070210000}"/>
    <cellStyle name="Vírgula 2 2 3 2 2 5" xfId="929" xr:uid="{00000000-0005-0000-0000-000071210000}"/>
    <cellStyle name="Vírgula 2 2 3 2 2 5 2" xfId="3593" xr:uid="{00000000-0005-0000-0000-000072210000}"/>
    <cellStyle name="Vírgula 2 2 3 2 2 5 2 2" xfId="16937" xr:uid="{00000000-0005-0000-0000-000073210000}"/>
    <cellStyle name="Vírgula 2 2 3 2 2 5 2 3" xfId="26561" xr:uid="{00000000-0005-0000-0000-000074210000}"/>
    <cellStyle name="Vírgula 2 2 3 2 2 5 3" xfId="6257" xr:uid="{00000000-0005-0000-0000-000075210000}"/>
    <cellStyle name="Vírgula 2 2 3 2 2 5 3 2" xfId="19601" xr:uid="{00000000-0005-0000-0000-000076210000}"/>
    <cellStyle name="Vírgula 2 2 3 2 2 5 4" xfId="8921" xr:uid="{00000000-0005-0000-0000-000077210000}"/>
    <cellStyle name="Vírgula 2 2 3 2 2 5 4 2" xfId="22265" xr:uid="{00000000-0005-0000-0000-000078210000}"/>
    <cellStyle name="Vírgula 2 2 3 2 2 5 5" xfId="14273" xr:uid="{00000000-0005-0000-0000-000079210000}"/>
    <cellStyle name="Vírgula 2 2 3 2 2 5 6" xfId="11585" xr:uid="{00000000-0005-0000-0000-00007A210000}"/>
    <cellStyle name="Vírgula 2 2 3 2 2 5 7" xfId="25193" xr:uid="{00000000-0005-0000-0000-00007B210000}"/>
    <cellStyle name="Vírgula 2 2 3 2 2 6" xfId="1721" xr:uid="{00000000-0005-0000-0000-00007C210000}"/>
    <cellStyle name="Vírgula 2 2 3 2 2 6 2" xfId="4385" xr:uid="{00000000-0005-0000-0000-00007D210000}"/>
    <cellStyle name="Vírgula 2 2 3 2 2 6 2 2" xfId="17729" xr:uid="{00000000-0005-0000-0000-00007E210000}"/>
    <cellStyle name="Vírgula 2 2 3 2 2 6 3" xfId="7049" xr:uid="{00000000-0005-0000-0000-00007F210000}"/>
    <cellStyle name="Vírgula 2 2 3 2 2 6 3 2" xfId="20393" xr:uid="{00000000-0005-0000-0000-000080210000}"/>
    <cellStyle name="Vírgula 2 2 3 2 2 6 4" xfId="9713" xr:uid="{00000000-0005-0000-0000-000081210000}"/>
    <cellStyle name="Vírgula 2 2 3 2 2 6 4 2" xfId="23057" xr:uid="{00000000-0005-0000-0000-000082210000}"/>
    <cellStyle name="Vírgula 2 2 3 2 2 6 5" xfId="15065" xr:uid="{00000000-0005-0000-0000-000083210000}"/>
    <cellStyle name="Vírgula 2 2 3 2 2 6 6" xfId="12377" xr:uid="{00000000-0005-0000-0000-000084210000}"/>
    <cellStyle name="Vírgula 2 2 3 2 2 6 7" xfId="25553" xr:uid="{00000000-0005-0000-0000-000085210000}"/>
    <cellStyle name="Vírgula 2 2 3 2 2 7" xfId="2537" xr:uid="{00000000-0005-0000-0000-000086210000}"/>
    <cellStyle name="Vírgula 2 2 3 2 2 7 2" xfId="5201" xr:uid="{00000000-0005-0000-0000-000087210000}"/>
    <cellStyle name="Vírgula 2 2 3 2 2 7 2 2" xfId="18545" xr:uid="{00000000-0005-0000-0000-000088210000}"/>
    <cellStyle name="Vírgula 2 2 3 2 2 7 3" xfId="7865" xr:uid="{00000000-0005-0000-0000-000089210000}"/>
    <cellStyle name="Vírgula 2 2 3 2 2 7 3 2" xfId="21209" xr:uid="{00000000-0005-0000-0000-00008A210000}"/>
    <cellStyle name="Vírgula 2 2 3 2 2 7 4" xfId="10529" xr:uid="{00000000-0005-0000-0000-00008B210000}"/>
    <cellStyle name="Vírgula 2 2 3 2 2 7 4 2" xfId="23873" xr:uid="{00000000-0005-0000-0000-00008C210000}"/>
    <cellStyle name="Vírgula 2 2 3 2 2 7 5" xfId="15881" xr:uid="{00000000-0005-0000-0000-00008D210000}"/>
    <cellStyle name="Vírgula 2 2 3 2 2 7 6" xfId="13193" xr:uid="{00000000-0005-0000-0000-00008E210000}"/>
    <cellStyle name="Vírgula 2 2 3 2 2 8" xfId="2801" xr:uid="{00000000-0005-0000-0000-00008F210000}"/>
    <cellStyle name="Vírgula 2 2 3 2 2 8 2" xfId="16145" xr:uid="{00000000-0005-0000-0000-000090210000}"/>
    <cellStyle name="Vírgula 2 2 3 2 2 9" xfId="5465" xr:uid="{00000000-0005-0000-0000-000091210000}"/>
    <cellStyle name="Vírgula 2 2 3 2 2 9 2" xfId="18809" xr:uid="{00000000-0005-0000-0000-000092210000}"/>
    <cellStyle name="Vírgula 2 2 3 2 3" xfId="257" xr:uid="{00000000-0005-0000-0000-000093210000}"/>
    <cellStyle name="Vírgula 2 2 3 2 3 10" xfId="13601" xr:uid="{00000000-0005-0000-0000-000094210000}"/>
    <cellStyle name="Vírgula 2 2 3 2 3 11" xfId="10913" xr:uid="{00000000-0005-0000-0000-000095210000}"/>
    <cellStyle name="Vírgula 2 2 3 2 3 12" xfId="24305" xr:uid="{00000000-0005-0000-0000-000096210000}"/>
    <cellStyle name="Vírgula 2 2 3 2 3 2" xfId="521" xr:uid="{00000000-0005-0000-0000-000097210000}"/>
    <cellStyle name="Vírgula 2 2 3 2 3 2 2" xfId="1313" xr:uid="{00000000-0005-0000-0000-000098210000}"/>
    <cellStyle name="Vírgula 2 2 3 2 3 2 2 2" xfId="3977" xr:uid="{00000000-0005-0000-0000-000099210000}"/>
    <cellStyle name="Vírgula 2 2 3 2 3 2 2 2 2" xfId="17321" xr:uid="{00000000-0005-0000-0000-00009A210000}"/>
    <cellStyle name="Vírgula 2 2 3 2 3 2 2 3" xfId="6641" xr:uid="{00000000-0005-0000-0000-00009B210000}"/>
    <cellStyle name="Vírgula 2 2 3 2 3 2 2 3 2" xfId="19985" xr:uid="{00000000-0005-0000-0000-00009C210000}"/>
    <cellStyle name="Vírgula 2 2 3 2 3 2 2 4" xfId="9305" xr:uid="{00000000-0005-0000-0000-00009D210000}"/>
    <cellStyle name="Vírgula 2 2 3 2 3 2 2 4 2" xfId="22649" xr:uid="{00000000-0005-0000-0000-00009E210000}"/>
    <cellStyle name="Vírgula 2 2 3 2 3 2 2 5" xfId="14657" xr:uid="{00000000-0005-0000-0000-00009F210000}"/>
    <cellStyle name="Vírgula 2 2 3 2 3 2 2 6" xfId="11969" xr:uid="{00000000-0005-0000-0000-0000A0210000}"/>
    <cellStyle name="Vírgula 2 2 3 2 3 2 2 7" xfId="26369" xr:uid="{00000000-0005-0000-0000-0000A1210000}"/>
    <cellStyle name="Vírgula 2 2 3 2 3 2 3" xfId="2105" xr:uid="{00000000-0005-0000-0000-0000A2210000}"/>
    <cellStyle name="Vírgula 2 2 3 2 3 2 3 2" xfId="4769" xr:uid="{00000000-0005-0000-0000-0000A3210000}"/>
    <cellStyle name="Vírgula 2 2 3 2 3 2 3 2 2" xfId="18113" xr:uid="{00000000-0005-0000-0000-0000A4210000}"/>
    <cellStyle name="Vírgula 2 2 3 2 3 2 3 3" xfId="7433" xr:uid="{00000000-0005-0000-0000-0000A5210000}"/>
    <cellStyle name="Vírgula 2 2 3 2 3 2 3 3 2" xfId="20777" xr:uid="{00000000-0005-0000-0000-0000A6210000}"/>
    <cellStyle name="Vírgula 2 2 3 2 3 2 3 4" xfId="10097" xr:uid="{00000000-0005-0000-0000-0000A7210000}"/>
    <cellStyle name="Vírgula 2 2 3 2 3 2 3 4 2" xfId="23441" xr:uid="{00000000-0005-0000-0000-0000A8210000}"/>
    <cellStyle name="Vírgula 2 2 3 2 3 2 3 5" xfId="15449" xr:uid="{00000000-0005-0000-0000-0000A9210000}"/>
    <cellStyle name="Vírgula 2 2 3 2 3 2 3 6" xfId="12761" xr:uid="{00000000-0005-0000-0000-0000AA210000}"/>
    <cellStyle name="Vírgula 2 2 3 2 3 2 4" xfId="3185" xr:uid="{00000000-0005-0000-0000-0000AB210000}"/>
    <cellStyle name="Vírgula 2 2 3 2 3 2 4 2" xfId="16529" xr:uid="{00000000-0005-0000-0000-0000AC210000}"/>
    <cellStyle name="Vírgula 2 2 3 2 3 2 5" xfId="5849" xr:uid="{00000000-0005-0000-0000-0000AD210000}"/>
    <cellStyle name="Vírgula 2 2 3 2 3 2 5 2" xfId="19193" xr:uid="{00000000-0005-0000-0000-0000AE210000}"/>
    <cellStyle name="Vírgula 2 2 3 2 3 2 6" xfId="8513" xr:uid="{00000000-0005-0000-0000-0000AF210000}"/>
    <cellStyle name="Vírgula 2 2 3 2 3 2 6 2" xfId="21857" xr:uid="{00000000-0005-0000-0000-0000B0210000}"/>
    <cellStyle name="Vírgula 2 2 3 2 3 2 7" xfId="13865" xr:uid="{00000000-0005-0000-0000-0000B1210000}"/>
    <cellStyle name="Vírgula 2 2 3 2 3 2 8" xfId="11177" xr:uid="{00000000-0005-0000-0000-0000B2210000}"/>
    <cellStyle name="Vírgula 2 2 3 2 3 2 9" xfId="25001" xr:uid="{00000000-0005-0000-0000-0000B3210000}"/>
    <cellStyle name="Vírgula 2 2 3 2 3 3" xfId="689" xr:uid="{00000000-0005-0000-0000-0000B4210000}"/>
    <cellStyle name="Vírgula 2 2 3 2 3 3 2" xfId="1481" xr:uid="{00000000-0005-0000-0000-0000B5210000}"/>
    <cellStyle name="Vírgula 2 2 3 2 3 3 2 2" xfId="4145" xr:uid="{00000000-0005-0000-0000-0000B6210000}"/>
    <cellStyle name="Vírgula 2 2 3 2 3 3 2 2 2" xfId="17489" xr:uid="{00000000-0005-0000-0000-0000B7210000}"/>
    <cellStyle name="Vírgula 2 2 3 2 3 3 2 3" xfId="6809" xr:uid="{00000000-0005-0000-0000-0000B8210000}"/>
    <cellStyle name="Vírgula 2 2 3 2 3 3 2 3 2" xfId="20153" xr:uid="{00000000-0005-0000-0000-0000B9210000}"/>
    <cellStyle name="Vírgula 2 2 3 2 3 3 2 4" xfId="9473" xr:uid="{00000000-0005-0000-0000-0000BA210000}"/>
    <cellStyle name="Vírgula 2 2 3 2 3 3 2 4 2" xfId="22817" xr:uid="{00000000-0005-0000-0000-0000BB210000}"/>
    <cellStyle name="Vírgula 2 2 3 2 3 3 2 5" xfId="14825" xr:uid="{00000000-0005-0000-0000-0000BC210000}"/>
    <cellStyle name="Vírgula 2 2 3 2 3 3 2 6" xfId="12137" xr:uid="{00000000-0005-0000-0000-0000BD210000}"/>
    <cellStyle name="Vírgula 2 2 3 2 3 3 2 7" xfId="26033" xr:uid="{00000000-0005-0000-0000-0000BE210000}"/>
    <cellStyle name="Vírgula 2 2 3 2 3 3 3" xfId="2273" xr:uid="{00000000-0005-0000-0000-0000BF210000}"/>
    <cellStyle name="Vírgula 2 2 3 2 3 3 3 2" xfId="4937" xr:uid="{00000000-0005-0000-0000-0000C0210000}"/>
    <cellStyle name="Vírgula 2 2 3 2 3 3 3 2 2" xfId="18281" xr:uid="{00000000-0005-0000-0000-0000C1210000}"/>
    <cellStyle name="Vírgula 2 2 3 2 3 3 3 3" xfId="7601" xr:uid="{00000000-0005-0000-0000-0000C2210000}"/>
    <cellStyle name="Vírgula 2 2 3 2 3 3 3 3 2" xfId="20945" xr:uid="{00000000-0005-0000-0000-0000C3210000}"/>
    <cellStyle name="Vírgula 2 2 3 2 3 3 3 4" xfId="10265" xr:uid="{00000000-0005-0000-0000-0000C4210000}"/>
    <cellStyle name="Vírgula 2 2 3 2 3 3 3 4 2" xfId="23609" xr:uid="{00000000-0005-0000-0000-0000C5210000}"/>
    <cellStyle name="Vírgula 2 2 3 2 3 3 3 5" xfId="15617" xr:uid="{00000000-0005-0000-0000-0000C6210000}"/>
    <cellStyle name="Vírgula 2 2 3 2 3 3 3 6" xfId="12929" xr:uid="{00000000-0005-0000-0000-0000C7210000}"/>
    <cellStyle name="Vírgula 2 2 3 2 3 3 4" xfId="3353" xr:uid="{00000000-0005-0000-0000-0000C8210000}"/>
    <cellStyle name="Vírgula 2 2 3 2 3 3 4 2" xfId="16697" xr:uid="{00000000-0005-0000-0000-0000C9210000}"/>
    <cellStyle name="Vírgula 2 2 3 2 3 3 5" xfId="6017" xr:uid="{00000000-0005-0000-0000-0000CA210000}"/>
    <cellStyle name="Vírgula 2 2 3 2 3 3 5 2" xfId="19361" xr:uid="{00000000-0005-0000-0000-0000CB210000}"/>
    <cellStyle name="Vírgula 2 2 3 2 3 3 6" xfId="8681" xr:uid="{00000000-0005-0000-0000-0000CC210000}"/>
    <cellStyle name="Vírgula 2 2 3 2 3 3 6 2" xfId="22025" xr:uid="{00000000-0005-0000-0000-0000CD210000}"/>
    <cellStyle name="Vírgula 2 2 3 2 3 3 7" xfId="14033" xr:uid="{00000000-0005-0000-0000-0000CE210000}"/>
    <cellStyle name="Vírgula 2 2 3 2 3 3 8" xfId="11345" xr:uid="{00000000-0005-0000-0000-0000CF210000}"/>
    <cellStyle name="Vírgula 2 2 3 2 3 3 9" xfId="24665" xr:uid="{00000000-0005-0000-0000-0000D0210000}"/>
    <cellStyle name="Vírgula 2 2 3 2 3 4" xfId="1049" xr:uid="{00000000-0005-0000-0000-0000D1210000}"/>
    <cellStyle name="Vírgula 2 2 3 2 3 4 2" xfId="3713" xr:uid="{00000000-0005-0000-0000-0000D2210000}"/>
    <cellStyle name="Vírgula 2 2 3 2 3 4 2 2" xfId="17057" xr:uid="{00000000-0005-0000-0000-0000D3210000}"/>
    <cellStyle name="Vírgula 2 2 3 2 3 4 2 3" xfId="26681" xr:uid="{00000000-0005-0000-0000-0000D4210000}"/>
    <cellStyle name="Vírgula 2 2 3 2 3 4 3" xfId="6377" xr:uid="{00000000-0005-0000-0000-0000D5210000}"/>
    <cellStyle name="Vírgula 2 2 3 2 3 4 3 2" xfId="19721" xr:uid="{00000000-0005-0000-0000-0000D6210000}"/>
    <cellStyle name="Vírgula 2 2 3 2 3 4 4" xfId="9041" xr:uid="{00000000-0005-0000-0000-0000D7210000}"/>
    <cellStyle name="Vírgula 2 2 3 2 3 4 4 2" xfId="22385" xr:uid="{00000000-0005-0000-0000-0000D8210000}"/>
    <cellStyle name="Vírgula 2 2 3 2 3 4 5" xfId="14393" xr:uid="{00000000-0005-0000-0000-0000D9210000}"/>
    <cellStyle name="Vírgula 2 2 3 2 3 4 6" xfId="11705" xr:uid="{00000000-0005-0000-0000-0000DA210000}"/>
    <cellStyle name="Vírgula 2 2 3 2 3 4 7" xfId="25313" xr:uid="{00000000-0005-0000-0000-0000DB210000}"/>
    <cellStyle name="Vírgula 2 2 3 2 3 5" xfId="1841" xr:uid="{00000000-0005-0000-0000-0000DC210000}"/>
    <cellStyle name="Vírgula 2 2 3 2 3 5 2" xfId="4505" xr:uid="{00000000-0005-0000-0000-0000DD210000}"/>
    <cellStyle name="Vírgula 2 2 3 2 3 5 2 2" xfId="17849" xr:uid="{00000000-0005-0000-0000-0000DE210000}"/>
    <cellStyle name="Vírgula 2 2 3 2 3 5 3" xfId="7169" xr:uid="{00000000-0005-0000-0000-0000DF210000}"/>
    <cellStyle name="Vírgula 2 2 3 2 3 5 3 2" xfId="20513" xr:uid="{00000000-0005-0000-0000-0000E0210000}"/>
    <cellStyle name="Vírgula 2 2 3 2 3 5 4" xfId="9833" xr:uid="{00000000-0005-0000-0000-0000E1210000}"/>
    <cellStyle name="Vírgula 2 2 3 2 3 5 4 2" xfId="23177" xr:uid="{00000000-0005-0000-0000-0000E2210000}"/>
    <cellStyle name="Vírgula 2 2 3 2 3 5 5" xfId="15185" xr:uid="{00000000-0005-0000-0000-0000E3210000}"/>
    <cellStyle name="Vírgula 2 2 3 2 3 5 6" xfId="12497" xr:uid="{00000000-0005-0000-0000-0000E4210000}"/>
    <cellStyle name="Vírgula 2 2 3 2 3 5 7" xfId="25673" xr:uid="{00000000-0005-0000-0000-0000E5210000}"/>
    <cellStyle name="Vírgula 2 2 3 2 3 6" xfId="2657" xr:uid="{00000000-0005-0000-0000-0000E6210000}"/>
    <cellStyle name="Vírgula 2 2 3 2 3 6 2" xfId="5321" xr:uid="{00000000-0005-0000-0000-0000E7210000}"/>
    <cellStyle name="Vírgula 2 2 3 2 3 6 2 2" xfId="18665" xr:uid="{00000000-0005-0000-0000-0000E8210000}"/>
    <cellStyle name="Vírgula 2 2 3 2 3 6 3" xfId="7985" xr:uid="{00000000-0005-0000-0000-0000E9210000}"/>
    <cellStyle name="Vírgula 2 2 3 2 3 6 3 2" xfId="21329" xr:uid="{00000000-0005-0000-0000-0000EA210000}"/>
    <cellStyle name="Vírgula 2 2 3 2 3 6 4" xfId="10649" xr:uid="{00000000-0005-0000-0000-0000EB210000}"/>
    <cellStyle name="Vírgula 2 2 3 2 3 6 4 2" xfId="23993" xr:uid="{00000000-0005-0000-0000-0000EC210000}"/>
    <cellStyle name="Vírgula 2 2 3 2 3 6 5" xfId="16001" xr:uid="{00000000-0005-0000-0000-0000ED210000}"/>
    <cellStyle name="Vírgula 2 2 3 2 3 6 6" xfId="13313" xr:uid="{00000000-0005-0000-0000-0000EE210000}"/>
    <cellStyle name="Vírgula 2 2 3 2 3 7" xfId="2921" xr:uid="{00000000-0005-0000-0000-0000EF210000}"/>
    <cellStyle name="Vírgula 2 2 3 2 3 7 2" xfId="16265" xr:uid="{00000000-0005-0000-0000-0000F0210000}"/>
    <cellStyle name="Vírgula 2 2 3 2 3 8" xfId="5585" xr:uid="{00000000-0005-0000-0000-0000F1210000}"/>
    <cellStyle name="Vírgula 2 2 3 2 3 8 2" xfId="18929" xr:uid="{00000000-0005-0000-0000-0000F2210000}"/>
    <cellStyle name="Vírgula 2 2 3 2 3 9" xfId="8249" xr:uid="{00000000-0005-0000-0000-0000F3210000}"/>
    <cellStyle name="Vírgula 2 2 3 2 3 9 2" xfId="21593" xr:uid="{00000000-0005-0000-0000-0000F4210000}"/>
    <cellStyle name="Vírgula 2 2 3 2 4" xfId="209" xr:uid="{00000000-0005-0000-0000-0000F5210000}"/>
    <cellStyle name="Vírgula 2 2 3 2 4 10" xfId="10865" xr:uid="{00000000-0005-0000-0000-0000F6210000}"/>
    <cellStyle name="Vírgula 2 2 3 2 4 11" xfId="24257" xr:uid="{00000000-0005-0000-0000-0000F7210000}"/>
    <cellStyle name="Vírgula 2 2 3 2 4 2" xfId="473" xr:uid="{00000000-0005-0000-0000-0000F8210000}"/>
    <cellStyle name="Vírgula 2 2 3 2 4 2 2" xfId="1265" xr:uid="{00000000-0005-0000-0000-0000F9210000}"/>
    <cellStyle name="Vírgula 2 2 3 2 4 2 2 2" xfId="3929" xr:uid="{00000000-0005-0000-0000-0000FA210000}"/>
    <cellStyle name="Vírgula 2 2 3 2 4 2 2 2 2" xfId="17273" xr:uid="{00000000-0005-0000-0000-0000FB210000}"/>
    <cellStyle name="Vírgula 2 2 3 2 4 2 2 3" xfId="6593" xr:uid="{00000000-0005-0000-0000-0000FC210000}"/>
    <cellStyle name="Vírgula 2 2 3 2 4 2 2 3 2" xfId="19937" xr:uid="{00000000-0005-0000-0000-0000FD210000}"/>
    <cellStyle name="Vírgula 2 2 3 2 4 2 2 4" xfId="9257" xr:uid="{00000000-0005-0000-0000-0000FE210000}"/>
    <cellStyle name="Vírgula 2 2 3 2 4 2 2 4 2" xfId="22601" xr:uid="{00000000-0005-0000-0000-0000FF210000}"/>
    <cellStyle name="Vírgula 2 2 3 2 4 2 2 5" xfId="14609" xr:uid="{00000000-0005-0000-0000-000000220000}"/>
    <cellStyle name="Vírgula 2 2 3 2 4 2 2 6" xfId="11921" xr:uid="{00000000-0005-0000-0000-000001220000}"/>
    <cellStyle name="Vírgula 2 2 3 2 4 2 2 7" xfId="26321" xr:uid="{00000000-0005-0000-0000-000002220000}"/>
    <cellStyle name="Vírgula 2 2 3 2 4 2 3" xfId="2057" xr:uid="{00000000-0005-0000-0000-000003220000}"/>
    <cellStyle name="Vírgula 2 2 3 2 4 2 3 2" xfId="4721" xr:uid="{00000000-0005-0000-0000-000004220000}"/>
    <cellStyle name="Vírgula 2 2 3 2 4 2 3 2 2" xfId="18065" xr:uid="{00000000-0005-0000-0000-000005220000}"/>
    <cellStyle name="Vírgula 2 2 3 2 4 2 3 3" xfId="7385" xr:uid="{00000000-0005-0000-0000-000006220000}"/>
    <cellStyle name="Vírgula 2 2 3 2 4 2 3 3 2" xfId="20729" xr:uid="{00000000-0005-0000-0000-000007220000}"/>
    <cellStyle name="Vírgula 2 2 3 2 4 2 3 4" xfId="10049" xr:uid="{00000000-0005-0000-0000-000008220000}"/>
    <cellStyle name="Vírgula 2 2 3 2 4 2 3 4 2" xfId="23393" xr:uid="{00000000-0005-0000-0000-000009220000}"/>
    <cellStyle name="Vírgula 2 2 3 2 4 2 3 5" xfId="15401" xr:uid="{00000000-0005-0000-0000-00000A220000}"/>
    <cellStyle name="Vírgula 2 2 3 2 4 2 3 6" xfId="12713" xr:uid="{00000000-0005-0000-0000-00000B220000}"/>
    <cellStyle name="Vírgula 2 2 3 2 4 2 4" xfId="3137" xr:uid="{00000000-0005-0000-0000-00000C220000}"/>
    <cellStyle name="Vírgula 2 2 3 2 4 2 4 2" xfId="16481" xr:uid="{00000000-0005-0000-0000-00000D220000}"/>
    <cellStyle name="Vírgula 2 2 3 2 4 2 5" xfId="5801" xr:uid="{00000000-0005-0000-0000-00000E220000}"/>
    <cellStyle name="Vírgula 2 2 3 2 4 2 5 2" xfId="19145" xr:uid="{00000000-0005-0000-0000-00000F220000}"/>
    <cellStyle name="Vírgula 2 2 3 2 4 2 6" xfId="8465" xr:uid="{00000000-0005-0000-0000-000010220000}"/>
    <cellStyle name="Vírgula 2 2 3 2 4 2 6 2" xfId="21809" xr:uid="{00000000-0005-0000-0000-000011220000}"/>
    <cellStyle name="Vírgula 2 2 3 2 4 2 7" xfId="13817" xr:uid="{00000000-0005-0000-0000-000012220000}"/>
    <cellStyle name="Vírgula 2 2 3 2 4 2 8" xfId="11129" xr:uid="{00000000-0005-0000-0000-000013220000}"/>
    <cellStyle name="Vírgula 2 2 3 2 4 2 9" xfId="24953" xr:uid="{00000000-0005-0000-0000-000014220000}"/>
    <cellStyle name="Vírgula 2 2 3 2 4 3" xfId="1001" xr:uid="{00000000-0005-0000-0000-000015220000}"/>
    <cellStyle name="Vírgula 2 2 3 2 4 3 2" xfId="3665" xr:uid="{00000000-0005-0000-0000-000016220000}"/>
    <cellStyle name="Vírgula 2 2 3 2 4 3 2 2" xfId="17009" xr:uid="{00000000-0005-0000-0000-000017220000}"/>
    <cellStyle name="Vírgula 2 2 3 2 4 3 2 3" xfId="25985" xr:uid="{00000000-0005-0000-0000-000018220000}"/>
    <cellStyle name="Vírgula 2 2 3 2 4 3 3" xfId="6329" xr:uid="{00000000-0005-0000-0000-000019220000}"/>
    <cellStyle name="Vírgula 2 2 3 2 4 3 3 2" xfId="19673" xr:uid="{00000000-0005-0000-0000-00001A220000}"/>
    <cellStyle name="Vírgula 2 2 3 2 4 3 4" xfId="8993" xr:uid="{00000000-0005-0000-0000-00001B220000}"/>
    <cellStyle name="Vírgula 2 2 3 2 4 3 4 2" xfId="22337" xr:uid="{00000000-0005-0000-0000-00001C220000}"/>
    <cellStyle name="Vírgula 2 2 3 2 4 3 5" xfId="14345" xr:uid="{00000000-0005-0000-0000-00001D220000}"/>
    <cellStyle name="Vírgula 2 2 3 2 4 3 6" xfId="11657" xr:uid="{00000000-0005-0000-0000-00001E220000}"/>
    <cellStyle name="Vírgula 2 2 3 2 4 3 7" xfId="24617" xr:uid="{00000000-0005-0000-0000-00001F220000}"/>
    <cellStyle name="Vírgula 2 2 3 2 4 4" xfId="1793" xr:uid="{00000000-0005-0000-0000-000020220000}"/>
    <cellStyle name="Vírgula 2 2 3 2 4 4 2" xfId="4457" xr:uid="{00000000-0005-0000-0000-000021220000}"/>
    <cellStyle name="Vírgula 2 2 3 2 4 4 2 2" xfId="17801" xr:uid="{00000000-0005-0000-0000-000022220000}"/>
    <cellStyle name="Vírgula 2 2 3 2 4 4 2 3" xfId="26633" xr:uid="{00000000-0005-0000-0000-000023220000}"/>
    <cellStyle name="Vírgula 2 2 3 2 4 4 3" xfId="7121" xr:uid="{00000000-0005-0000-0000-000024220000}"/>
    <cellStyle name="Vírgula 2 2 3 2 4 4 3 2" xfId="20465" xr:uid="{00000000-0005-0000-0000-000025220000}"/>
    <cellStyle name="Vírgula 2 2 3 2 4 4 4" xfId="9785" xr:uid="{00000000-0005-0000-0000-000026220000}"/>
    <cellStyle name="Vírgula 2 2 3 2 4 4 4 2" xfId="23129" xr:uid="{00000000-0005-0000-0000-000027220000}"/>
    <cellStyle name="Vírgula 2 2 3 2 4 4 5" xfId="15137" xr:uid="{00000000-0005-0000-0000-000028220000}"/>
    <cellStyle name="Vírgula 2 2 3 2 4 4 6" xfId="12449" xr:uid="{00000000-0005-0000-0000-000029220000}"/>
    <cellStyle name="Vírgula 2 2 3 2 4 4 7" xfId="25265" xr:uid="{00000000-0005-0000-0000-00002A220000}"/>
    <cellStyle name="Vírgula 2 2 3 2 4 5" xfId="2609" xr:uid="{00000000-0005-0000-0000-00002B220000}"/>
    <cellStyle name="Vírgula 2 2 3 2 4 5 2" xfId="5273" xr:uid="{00000000-0005-0000-0000-00002C220000}"/>
    <cellStyle name="Vírgula 2 2 3 2 4 5 2 2" xfId="18617" xr:uid="{00000000-0005-0000-0000-00002D220000}"/>
    <cellStyle name="Vírgula 2 2 3 2 4 5 3" xfId="7937" xr:uid="{00000000-0005-0000-0000-00002E220000}"/>
    <cellStyle name="Vírgula 2 2 3 2 4 5 3 2" xfId="21281" xr:uid="{00000000-0005-0000-0000-00002F220000}"/>
    <cellStyle name="Vírgula 2 2 3 2 4 5 4" xfId="10601" xr:uid="{00000000-0005-0000-0000-000030220000}"/>
    <cellStyle name="Vírgula 2 2 3 2 4 5 4 2" xfId="23945" xr:uid="{00000000-0005-0000-0000-000031220000}"/>
    <cellStyle name="Vírgula 2 2 3 2 4 5 5" xfId="15953" xr:uid="{00000000-0005-0000-0000-000032220000}"/>
    <cellStyle name="Vírgula 2 2 3 2 4 5 6" xfId="13265" xr:uid="{00000000-0005-0000-0000-000033220000}"/>
    <cellStyle name="Vírgula 2 2 3 2 4 5 7" xfId="25625" xr:uid="{00000000-0005-0000-0000-000034220000}"/>
    <cellStyle name="Vírgula 2 2 3 2 4 6" xfId="2873" xr:uid="{00000000-0005-0000-0000-000035220000}"/>
    <cellStyle name="Vírgula 2 2 3 2 4 6 2" xfId="16217" xr:uid="{00000000-0005-0000-0000-000036220000}"/>
    <cellStyle name="Vírgula 2 2 3 2 4 7" xfId="5537" xr:uid="{00000000-0005-0000-0000-000037220000}"/>
    <cellStyle name="Vírgula 2 2 3 2 4 7 2" xfId="18881" xr:uid="{00000000-0005-0000-0000-000038220000}"/>
    <cellStyle name="Vírgula 2 2 3 2 4 8" xfId="8201" xr:uid="{00000000-0005-0000-0000-000039220000}"/>
    <cellStyle name="Vírgula 2 2 3 2 4 8 2" xfId="21545" xr:uid="{00000000-0005-0000-0000-00003A220000}"/>
    <cellStyle name="Vírgula 2 2 3 2 4 9" xfId="13553" xr:uid="{00000000-0005-0000-0000-00003B220000}"/>
    <cellStyle name="Vírgula 2 2 3 2 5" xfId="353" xr:uid="{00000000-0005-0000-0000-00003C220000}"/>
    <cellStyle name="Vírgula 2 2 3 2 5 2" xfId="1145" xr:uid="{00000000-0005-0000-0000-00003D220000}"/>
    <cellStyle name="Vírgula 2 2 3 2 5 2 2" xfId="3809" xr:uid="{00000000-0005-0000-0000-00003E220000}"/>
    <cellStyle name="Vírgula 2 2 3 2 5 2 2 2" xfId="17153" xr:uid="{00000000-0005-0000-0000-00003F220000}"/>
    <cellStyle name="Vírgula 2 2 3 2 5 2 2 3" xfId="26465" xr:uid="{00000000-0005-0000-0000-000040220000}"/>
    <cellStyle name="Vírgula 2 2 3 2 5 2 3" xfId="6473" xr:uid="{00000000-0005-0000-0000-000041220000}"/>
    <cellStyle name="Vírgula 2 2 3 2 5 2 3 2" xfId="19817" xr:uid="{00000000-0005-0000-0000-000042220000}"/>
    <cellStyle name="Vírgula 2 2 3 2 5 2 4" xfId="9137" xr:uid="{00000000-0005-0000-0000-000043220000}"/>
    <cellStyle name="Vírgula 2 2 3 2 5 2 4 2" xfId="22481" xr:uid="{00000000-0005-0000-0000-000044220000}"/>
    <cellStyle name="Vírgula 2 2 3 2 5 2 5" xfId="14489" xr:uid="{00000000-0005-0000-0000-000045220000}"/>
    <cellStyle name="Vírgula 2 2 3 2 5 2 6" xfId="11801" xr:uid="{00000000-0005-0000-0000-000046220000}"/>
    <cellStyle name="Vírgula 2 2 3 2 5 2 7" xfId="25097" xr:uid="{00000000-0005-0000-0000-000047220000}"/>
    <cellStyle name="Vírgula 2 2 3 2 5 3" xfId="1937" xr:uid="{00000000-0005-0000-0000-000048220000}"/>
    <cellStyle name="Vírgula 2 2 3 2 5 3 2" xfId="4601" xr:uid="{00000000-0005-0000-0000-000049220000}"/>
    <cellStyle name="Vírgula 2 2 3 2 5 3 2 2" xfId="17945" xr:uid="{00000000-0005-0000-0000-00004A220000}"/>
    <cellStyle name="Vírgula 2 2 3 2 5 3 2 3" xfId="26129" xr:uid="{00000000-0005-0000-0000-00004B220000}"/>
    <cellStyle name="Vírgula 2 2 3 2 5 3 3" xfId="7265" xr:uid="{00000000-0005-0000-0000-00004C220000}"/>
    <cellStyle name="Vírgula 2 2 3 2 5 3 3 2" xfId="20609" xr:uid="{00000000-0005-0000-0000-00004D220000}"/>
    <cellStyle name="Vírgula 2 2 3 2 5 3 4" xfId="9929" xr:uid="{00000000-0005-0000-0000-00004E220000}"/>
    <cellStyle name="Vírgula 2 2 3 2 5 3 4 2" xfId="23273" xr:uid="{00000000-0005-0000-0000-00004F220000}"/>
    <cellStyle name="Vírgula 2 2 3 2 5 3 5" xfId="15281" xr:uid="{00000000-0005-0000-0000-000050220000}"/>
    <cellStyle name="Vírgula 2 2 3 2 5 3 6" xfId="12593" xr:uid="{00000000-0005-0000-0000-000051220000}"/>
    <cellStyle name="Vírgula 2 2 3 2 5 3 7" xfId="24761" xr:uid="{00000000-0005-0000-0000-000052220000}"/>
    <cellStyle name="Vírgula 2 2 3 2 5 4" xfId="3017" xr:uid="{00000000-0005-0000-0000-000053220000}"/>
    <cellStyle name="Vírgula 2 2 3 2 5 4 2" xfId="16361" xr:uid="{00000000-0005-0000-0000-000054220000}"/>
    <cellStyle name="Vírgula 2 2 3 2 5 4 2 2" xfId="26777" xr:uid="{00000000-0005-0000-0000-000055220000}"/>
    <cellStyle name="Vírgula 2 2 3 2 5 4 3" xfId="25409" xr:uid="{00000000-0005-0000-0000-000056220000}"/>
    <cellStyle name="Vírgula 2 2 3 2 5 5" xfId="5681" xr:uid="{00000000-0005-0000-0000-000057220000}"/>
    <cellStyle name="Vírgula 2 2 3 2 5 5 2" xfId="19025" xr:uid="{00000000-0005-0000-0000-000058220000}"/>
    <cellStyle name="Vírgula 2 2 3 2 5 5 3" xfId="25769" xr:uid="{00000000-0005-0000-0000-000059220000}"/>
    <cellStyle name="Vírgula 2 2 3 2 5 6" xfId="8345" xr:uid="{00000000-0005-0000-0000-00005A220000}"/>
    <cellStyle name="Vírgula 2 2 3 2 5 6 2" xfId="21689" xr:uid="{00000000-0005-0000-0000-00005B220000}"/>
    <cellStyle name="Vírgula 2 2 3 2 5 7" xfId="13697" xr:uid="{00000000-0005-0000-0000-00005C220000}"/>
    <cellStyle name="Vírgula 2 2 3 2 5 8" xfId="11009" xr:uid="{00000000-0005-0000-0000-00005D220000}"/>
    <cellStyle name="Vírgula 2 2 3 2 5 9" xfId="24401" xr:uid="{00000000-0005-0000-0000-00005E220000}"/>
    <cellStyle name="Vírgula 2 2 3 2 6" xfId="617" xr:uid="{00000000-0005-0000-0000-00005F220000}"/>
    <cellStyle name="Vírgula 2 2 3 2 6 2" xfId="1409" xr:uid="{00000000-0005-0000-0000-000060220000}"/>
    <cellStyle name="Vírgula 2 2 3 2 6 2 2" xfId="4073" xr:uid="{00000000-0005-0000-0000-000061220000}"/>
    <cellStyle name="Vírgula 2 2 3 2 6 2 2 2" xfId="17417" xr:uid="{00000000-0005-0000-0000-000062220000}"/>
    <cellStyle name="Vírgula 2 2 3 2 6 2 3" xfId="6737" xr:uid="{00000000-0005-0000-0000-000063220000}"/>
    <cellStyle name="Vírgula 2 2 3 2 6 2 3 2" xfId="20081" xr:uid="{00000000-0005-0000-0000-000064220000}"/>
    <cellStyle name="Vírgula 2 2 3 2 6 2 4" xfId="9401" xr:uid="{00000000-0005-0000-0000-000065220000}"/>
    <cellStyle name="Vírgula 2 2 3 2 6 2 4 2" xfId="22745" xr:uid="{00000000-0005-0000-0000-000066220000}"/>
    <cellStyle name="Vírgula 2 2 3 2 6 2 5" xfId="14753" xr:uid="{00000000-0005-0000-0000-000067220000}"/>
    <cellStyle name="Vírgula 2 2 3 2 6 2 6" xfId="12065" xr:uid="{00000000-0005-0000-0000-000068220000}"/>
    <cellStyle name="Vírgula 2 2 3 2 6 2 7" xfId="26201" xr:uid="{00000000-0005-0000-0000-000069220000}"/>
    <cellStyle name="Vírgula 2 2 3 2 6 3" xfId="2201" xr:uid="{00000000-0005-0000-0000-00006A220000}"/>
    <cellStyle name="Vírgula 2 2 3 2 6 3 2" xfId="4865" xr:uid="{00000000-0005-0000-0000-00006B220000}"/>
    <cellStyle name="Vírgula 2 2 3 2 6 3 2 2" xfId="18209" xr:uid="{00000000-0005-0000-0000-00006C220000}"/>
    <cellStyle name="Vírgula 2 2 3 2 6 3 3" xfId="7529" xr:uid="{00000000-0005-0000-0000-00006D220000}"/>
    <cellStyle name="Vírgula 2 2 3 2 6 3 3 2" xfId="20873" xr:uid="{00000000-0005-0000-0000-00006E220000}"/>
    <cellStyle name="Vírgula 2 2 3 2 6 3 4" xfId="10193" xr:uid="{00000000-0005-0000-0000-00006F220000}"/>
    <cellStyle name="Vírgula 2 2 3 2 6 3 4 2" xfId="23537" xr:uid="{00000000-0005-0000-0000-000070220000}"/>
    <cellStyle name="Vírgula 2 2 3 2 6 3 5" xfId="15545" xr:uid="{00000000-0005-0000-0000-000071220000}"/>
    <cellStyle name="Vírgula 2 2 3 2 6 3 6" xfId="12857" xr:uid="{00000000-0005-0000-0000-000072220000}"/>
    <cellStyle name="Vírgula 2 2 3 2 6 4" xfId="3281" xr:uid="{00000000-0005-0000-0000-000073220000}"/>
    <cellStyle name="Vírgula 2 2 3 2 6 4 2" xfId="16625" xr:uid="{00000000-0005-0000-0000-000074220000}"/>
    <cellStyle name="Vírgula 2 2 3 2 6 5" xfId="5945" xr:uid="{00000000-0005-0000-0000-000075220000}"/>
    <cellStyle name="Vírgula 2 2 3 2 6 5 2" xfId="19289" xr:uid="{00000000-0005-0000-0000-000076220000}"/>
    <cellStyle name="Vírgula 2 2 3 2 6 6" xfId="8609" xr:uid="{00000000-0005-0000-0000-000077220000}"/>
    <cellStyle name="Vírgula 2 2 3 2 6 6 2" xfId="21953" xr:uid="{00000000-0005-0000-0000-000078220000}"/>
    <cellStyle name="Vírgula 2 2 3 2 6 7" xfId="13961" xr:uid="{00000000-0005-0000-0000-000079220000}"/>
    <cellStyle name="Vírgula 2 2 3 2 6 8" xfId="11273" xr:uid="{00000000-0005-0000-0000-00007A220000}"/>
    <cellStyle name="Vírgula 2 2 3 2 6 9" xfId="24833" xr:uid="{00000000-0005-0000-0000-00007B220000}"/>
    <cellStyle name="Vírgula 2 2 3 2 7" xfId="785" xr:uid="{00000000-0005-0000-0000-00007C220000}"/>
    <cellStyle name="Vírgula 2 2 3 2 7 2" xfId="1577" xr:uid="{00000000-0005-0000-0000-00007D220000}"/>
    <cellStyle name="Vírgula 2 2 3 2 7 2 2" xfId="4241" xr:uid="{00000000-0005-0000-0000-00007E220000}"/>
    <cellStyle name="Vírgula 2 2 3 2 7 2 2 2" xfId="17585" xr:uid="{00000000-0005-0000-0000-00007F220000}"/>
    <cellStyle name="Vírgula 2 2 3 2 7 2 3" xfId="6905" xr:uid="{00000000-0005-0000-0000-000080220000}"/>
    <cellStyle name="Vírgula 2 2 3 2 7 2 3 2" xfId="20249" xr:uid="{00000000-0005-0000-0000-000081220000}"/>
    <cellStyle name="Vírgula 2 2 3 2 7 2 4" xfId="9569" xr:uid="{00000000-0005-0000-0000-000082220000}"/>
    <cellStyle name="Vírgula 2 2 3 2 7 2 4 2" xfId="22913" xr:uid="{00000000-0005-0000-0000-000083220000}"/>
    <cellStyle name="Vírgula 2 2 3 2 7 2 5" xfId="14921" xr:uid="{00000000-0005-0000-0000-000084220000}"/>
    <cellStyle name="Vírgula 2 2 3 2 7 2 6" xfId="12233" xr:uid="{00000000-0005-0000-0000-000085220000}"/>
    <cellStyle name="Vírgula 2 2 3 2 7 2 7" xfId="25865" xr:uid="{00000000-0005-0000-0000-000086220000}"/>
    <cellStyle name="Vírgula 2 2 3 2 7 3" xfId="2369" xr:uid="{00000000-0005-0000-0000-000087220000}"/>
    <cellStyle name="Vírgula 2 2 3 2 7 3 2" xfId="5033" xr:uid="{00000000-0005-0000-0000-000088220000}"/>
    <cellStyle name="Vírgula 2 2 3 2 7 3 2 2" xfId="18377" xr:uid="{00000000-0005-0000-0000-000089220000}"/>
    <cellStyle name="Vírgula 2 2 3 2 7 3 3" xfId="7697" xr:uid="{00000000-0005-0000-0000-00008A220000}"/>
    <cellStyle name="Vírgula 2 2 3 2 7 3 3 2" xfId="21041" xr:uid="{00000000-0005-0000-0000-00008B220000}"/>
    <cellStyle name="Vírgula 2 2 3 2 7 3 4" xfId="10361" xr:uid="{00000000-0005-0000-0000-00008C220000}"/>
    <cellStyle name="Vírgula 2 2 3 2 7 3 4 2" xfId="23705" xr:uid="{00000000-0005-0000-0000-00008D220000}"/>
    <cellStyle name="Vírgula 2 2 3 2 7 3 5" xfId="15713" xr:uid="{00000000-0005-0000-0000-00008E220000}"/>
    <cellStyle name="Vírgula 2 2 3 2 7 3 6" xfId="13025" xr:uid="{00000000-0005-0000-0000-00008F220000}"/>
    <cellStyle name="Vírgula 2 2 3 2 7 4" xfId="3449" xr:uid="{00000000-0005-0000-0000-000090220000}"/>
    <cellStyle name="Vírgula 2 2 3 2 7 4 2" xfId="16793" xr:uid="{00000000-0005-0000-0000-000091220000}"/>
    <cellStyle name="Vírgula 2 2 3 2 7 5" xfId="6113" xr:uid="{00000000-0005-0000-0000-000092220000}"/>
    <cellStyle name="Vírgula 2 2 3 2 7 5 2" xfId="19457" xr:uid="{00000000-0005-0000-0000-000093220000}"/>
    <cellStyle name="Vírgula 2 2 3 2 7 6" xfId="8777" xr:uid="{00000000-0005-0000-0000-000094220000}"/>
    <cellStyle name="Vírgula 2 2 3 2 7 6 2" xfId="22121" xr:uid="{00000000-0005-0000-0000-000095220000}"/>
    <cellStyle name="Vírgula 2 2 3 2 7 7" xfId="14129" xr:uid="{00000000-0005-0000-0000-000096220000}"/>
    <cellStyle name="Vírgula 2 2 3 2 7 8" xfId="11441" xr:uid="{00000000-0005-0000-0000-000097220000}"/>
    <cellStyle name="Vírgula 2 2 3 2 7 9" xfId="24497" xr:uid="{00000000-0005-0000-0000-000098220000}"/>
    <cellStyle name="Vírgula 2 2 3 2 8" xfId="833" xr:uid="{00000000-0005-0000-0000-000099220000}"/>
    <cellStyle name="Vírgula 2 2 3 2 8 2" xfId="1625" xr:uid="{00000000-0005-0000-0000-00009A220000}"/>
    <cellStyle name="Vírgula 2 2 3 2 8 2 2" xfId="4289" xr:uid="{00000000-0005-0000-0000-00009B220000}"/>
    <cellStyle name="Vírgula 2 2 3 2 8 2 2 2" xfId="17633" xr:uid="{00000000-0005-0000-0000-00009C220000}"/>
    <cellStyle name="Vírgula 2 2 3 2 8 2 3" xfId="6953" xr:uid="{00000000-0005-0000-0000-00009D220000}"/>
    <cellStyle name="Vírgula 2 2 3 2 8 2 3 2" xfId="20297" xr:uid="{00000000-0005-0000-0000-00009E220000}"/>
    <cellStyle name="Vírgula 2 2 3 2 8 2 4" xfId="9617" xr:uid="{00000000-0005-0000-0000-00009F220000}"/>
    <cellStyle name="Vírgula 2 2 3 2 8 2 4 2" xfId="22961" xr:uid="{00000000-0005-0000-0000-0000A0220000}"/>
    <cellStyle name="Vírgula 2 2 3 2 8 2 5" xfId="14969" xr:uid="{00000000-0005-0000-0000-0000A1220000}"/>
    <cellStyle name="Vírgula 2 2 3 2 8 2 6" xfId="12281" xr:uid="{00000000-0005-0000-0000-0000A2220000}"/>
    <cellStyle name="Vírgula 2 2 3 2 8 2 7" xfId="26513" xr:uid="{00000000-0005-0000-0000-0000A3220000}"/>
    <cellStyle name="Vírgula 2 2 3 2 8 3" xfId="2417" xr:uid="{00000000-0005-0000-0000-0000A4220000}"/>
    <cellStyle name="Vírgula 2 2 3 2 8 3 2" xfId="5081" xr:uid="{00000000-0005-0000-0000-0000A5220000}"/>
    <cellStyle name="Vírgula 2 2 3 2 8 3 2 2" xfId="18425" xr:uid="{00000000-0005-0000-0000-0000A6220000}"/>
    <cellStyle name="Vírgula 2 2 3 2 8 3 3" xfId="7745" xr:uid="{00000000-0005-0000-0000-0000A7220000}"/>
    <cellStyle name="Vírgula 2 2 3 2 8 3 3 2" xfId="21089" xr:uid="{00000000-0005-0000-0000-0000A8220000}"/>
    <cellStyle name="Vírgula 2 2 3 2 8 3 4" xfId="10409" xr:uid="{00000000-0005-0000-0000-0000A9220000}"/>
    <cellStyle name="Vírgula 2 2 3 2 8 3 4 2" xfId="23753" xr:uid="{00000000-0005-0000-0000-0000AA220000}"/>
    <cellStyle name="Vírgula 2 2 3 2 8 3 5" xfId="15761" xr:uid="{00000000-0005-0000-0000-0000AB220000}"/>
    <cellStyle name="Vírgula 2 2 3 2 8 3 6" xfId="13073" xr:uid="{00000000-0005-0000-0000-0000AC220000}"/>
    <cellStyle name="Vírgula 2 2 3 2 8 4" xfId="3497" xr:uid="{00000000-0005-0000-0000-0000AD220000}"/>
    <cellStyle name="Vírgula 2 2 3 2 8 4 2" xfId="16841" xr:uid="{00000000-0005-0000-0000-0000AE220000}"/>
    <cellStyle name="Vírgula 2 2 3 2 8 5" xfId="6161" xr:uid="{00000000-0005-0000-0000-0000AF220000}"/>
    <cellStyle name="Vírgula 2 2 3 2 8 5 2" xfId="19505" xr:uid="{00000000-0005-0000-0000-0000B0220000}"/>
    <cellStyle name="Vírgula 2 2 3 2 8 6" xfId="8825" xr:uid="{00000000-0005-0000-0000-0000B1220000}"/>
    <cellStyle name="Vírgula 2 2 3 2 8 6 2" xfId="22169" xr:uid="{00000000-0005-0000-0000-0000B2220000}"/>
    <cellStyle name="Vírgula 2 2 3 2 8 7" xfId="14177" xr:uid="{00000000-0005-0000-0000-0000B3220000}"/>
    <cellStyle name="Vírgula 2 2 3 2 8 8" xfId="11489" xr:uid="{00000000-0005-0000-0000-0000B4220000}"/>
    <cellStyle name="Vírgula 2 2 3 2 8 9" xfId="25145" xr:uid="{00000000-0005-0000-0000-0000B5220000}"/>
    <cellStyle name="Vírgula 2 2 3 2 9" xfId="881" xr:uid="{00000000-0005-0000-0000-0000B6220000}"/>
    <cellStyle name="Vírgula 2 2 3 2 9 2" xfId="3545" xr:uid="{00000000-0005-0000-0000-0000B7220000}"/>
    <cellStyle name="Vírgula 2 2 3 2 9 2 2" xfId="16889" xr:uid="{00000000-0005-0000-0000-0000B8220000}"/>
    <cellStyle name="Vírgula 2 2 3 2 9 3" xfId="6209" xr:uid="{00000000-0005-0000-0000-0000B9220000}"/>
    <cellStyle name="Vírgula 2 2 3 2 9 3 2" xfId="19553" xr:uid="{00000000-0005-0000-0000-0000BA220000}"/>
    <cellStyle name="Vírgula 2 2 3 2 9 4" xfId="8873" xr:uid="{00000000-0005-0000-0000-0000BB220000}"/>
    <cellStyle name="Vírgula 2 2 3 2 9 4 2" xfId="22217" xr:uid="{00000000-0005-0000-0000-0000BC220000}"/>
    <cellStyle name="Vírgula 2 2 3 2 9 5" xfId="14225" xr:uid="{00000000-0005-0000-0000-0000BD220000}"/>
    <cellStyle name="Vírgula 2 2 3 2 9 6" xfId="11537" xr:uid="{00000000-0005-0000-0000-0000BE220000}"/>
    <cellStyle name="Vírgula 2 2 3 2 9 7" xfId="25505" xr:uid="{00000000-0005-0000-0000-0000BF220000}"/>
    <cellStyle name="Vírgula 2 2 3 3" xfId="113" xr:uid="{00000000-0005-0000-0000-0000C0220000}"/>
    <cellStyle name="Vírgula 2 2 3 3 10" xfId="5441" xr:uid="{00000000-0005-0000-0000-0000C1220000}"/>
    <cellStyle name="Vírgula 2 2 3 3 10 2" xfId="18785" xr:uid="{00000000-0005-0000-0000-0000C2220000}"/>
    <cellStyle name="Vírgula 2 2 3 3 11" xfId="8105" xr:uid="{00000000-0005-0000-0000-0000C3220000}"/>
    <cellStyle name="Vírgula 2 2 3 3 11 2" xfId="21449" xr:uid="{00000000-0005-0000-0000-0000C4220000}"/>
    <cellStyle name="Vírgula 2 2 3 3 12" xfId="13457" xr:uid="{00000000-0005-0000-0000-0000C5220000}"/>
    <cellStyle name="Vírgula 2 2 3 3 13" xfId="10769" xr:uid="{00000000-0005-0000-0000-0000C6220000}"/>
    <cellStyle name="Vírgula 2 2 3 3 14" xfId="24161" xr:uid="{00000000-0005-0000-0000-0000C7220000}"/>
    <cellStyle name="Vírgula 2 2 3 3 2" xfId="281" xr:uid="{00000000-0005-0000-0000-0000C8220000}"/>
    <cellStyle name="Vírgula 2 2 3 3 2 10" xfId="13625" xr:uid="{00000000-0005-0000-0000-0000C9220000}"/>
    <cellStyle name="Vírgula 2 2 3 3 2 11" xfId="10937" xr:uid="{00000000-0005-0000-0000-0000CA220000}"/>
    <cellStyle name="Vírgula 2 2 3 3 2 12" xfId="24329" xr:uid="{00000000-0005-0000-0000-0000CB220000}"/>
    <cellStyle name="Vírgula 2 2 3 3 2 2" xfId="545" xr:uid="{00000000-0005-0000-0000-0000CC220000}"/>
    <cellStyle name="Vírgula 2 2 3 3 2 2 2" xfId="1337" xr:uid="{00000000-0005-0000-0000-0000CD220000}"/>
    <cellStyle name="Vírgula 2 2 3 3 2 2 2 2" xfId="4001" xr:uid="{00000000-0005-0000-0000-0000CE220000}"/>
    <cellStyle name="Vírgula 2 2 3 3 2 2 2 2 2" xfId="17345" xr:uid="{00000000-0005-0000-0000-0000CF220000}"/>
    <cellStyle name="Vírgula 2 2 3 3 2 2 2 3" xfId="6665" xr:uid="{00000000-0005-0000-0000-0000D0220000}"/>
    <cellStyle name="Vírgula 2 2 3 3 2 2 2 3 2" xfId="20009" xr:uid="{00000000-0005-0000-0000-0000D1220000}"/>
    <cellStyle name="Vírgula 2 2 3 3 2 2 2 4" xfId="9329" xr:uid="{00000000-0005-0000-0000-0000D2220000}"/>
    <cellStyle name="Vírgula 2 2 3 3 2 2 2 4 2" xfId="22673" xr:uid="{00000000-0005-0000-0000-0000D3220000}"/>
    <cellStyle name="Vírgula 2 2 3 3 2 2 2 5" xfId="14681" xr:uid="{00000000-0005-0000-0000-0000D4220000}"/>
    <cellStyle name="Vírgula 2 2 3 3 2 2 2 6" xfId="11993" xr:uid="{00000000-0005-0000-0000-0000D5220000}"/>
    <cellStyle name="Vírgula 2 2 3 3 2 2 2 7" xfId="26393" xr:uid="{00000000-0005-0000-0000-0000D6220000}"/>
    <cellStyle name="Vírgula 2 2 3 3 2 2 3" xfId="2129" xr:uid="{00000000-0005-0000-0000-0000D7220000}"/>
    <cellStyle name="Vírgula 2 2 3 3 2 2 3 2" xfId="4793" xr:uid="{00000000-0005-0000-0000-0000D8220000}"/>
    <cellStyle name="Vírgula 2 2 3 3 2 2 3 2 2" xfId="18137" xr:uid="{00000000-0005-0000-0000-0000D9220000}"/>
    <cellStyle name="Vírgula 2 2 3 3 2 2 3 3" xfId="7457" xr:uid="{00000000-0005-0000-0000-0000DA220000}"/>
    <cellStyle name="Vírgula 2 2 3 3 2 2 3 3 2" xfId="20801" xr:uid="{00000000-0005-0000-0000-0000DB220000}"/>
    <cellStyle name="Vírgula 2 2 3 3 2 2 3 4" xfId="10121" xr:uid="{00000000-0005-0000-0000-0000DC220000}"/>
    <cellStyle name="Vírgula 2 2 3 3 2 2 3 4 2" xfId="23465" xr:uid="{00000000-0005-0000-0000-0000DD220000}"/>
    <cellStyle name="Vírgula 2 2 3 3 2 2 3 5" xfId="15473" xr:uid="{00000000-0005-0000-0000-0000DE220000}"/>
    <cellStyle name="Vírgula 2 2 3 3 2 2 3 6" xfId="12785" xr:uid="{00000000-0005-0000-0000-0000DF220000}"/>
    <cellStyle name="Vírgula 2 2 3 3 2 2 4" xfId="3209" xr:uid="{00000000-0005-0000-0000-0000E0220000}"/>
    <cellStyle name="Vírgula 2 2 3 3 2 2 4 2" xfId="16553" xr:uid="{00000000-0005-0000-0000-0000E1220000}"/>
    <cellStyle name="Vírgula 2 2 3 3 2 2 5" xfId="5873" xr:uid="{00000000-0005-0000-0000-0000E2220000}"/>
    <cellStyle name="Vírgula 2 2 3 3 2 2 5 2" xfId="19217" xr:uid="{00000000-0005-0000-0000-0000E3220000}"/>
    <cellStyle name="Vírgula 2 2 3 3 2 2 6" xfId="8537" xr:uid="{00000000-0005-0000-0000-0000E4220000}"/>
    <cellStyle name="Vírgula 2 2 3 3 2 2 6 2" xfId="21881" xr:uid="{00000000-0005-0000-0000-0000E5220000}"/>
    <cellStyle name="Vírgula 2 2 3 3 2 2 7" xfId="13889" xr:uid="{00000000-0005-0000-0000-0000E6220000}"/>
    <cellStyle name="Vírgula 2 2 3 3 2 2 8" xfId="11201" xr:uid="{00000000-0005-0000-0000-0000E7220000}"/>
    <cellStyle name="Vírgula 2 2 3 3 2 2 9" xfId="25025" xr:uid="{00000000-0005-0000-0000-0000E8220000}"/>
    <cellStyle name="Vírgula 2 2 3 3 2 3" xfId="713" xr:uid="{00000000-0005-0000-0000-0000E9220000}"/>
    <cellStyle name="Vírgula 2 2 3 3 2 3 2" xfId="1505" xr:uid="{00000000-0005-0000-0000-0000EA220000}"/>
    <cellStyle name="Vírgula 2 2 3 3 2 3 2 2" xfId="4169" xr:uid="{00000000-0005-0000-0000-0000EB220000}"/>
    <cellStyle name="Vírgula 2 2 3 3 2 3 2 2 2" xfId="17513" xr:uid="{00000000-0005-0000-0000-0000EC220000}"/>
    <cellStyle name="Vírgula 2 2 3 3 2 3 2 3" xfId="6833" xr:uid="{00000000-0005-0000-0000-0000ED220000}"/>
    <cellStyle name="Vírgula 2 2 3 3 2 3 2 3 2" xfId="20177" xr:uid="{00000000-0005-0000-0000-0000EE220000}"/>
    <cellStyle name="Vírgula 2 2 3 3 2 3 2 4" xfId="9497" xr:uid="{00000000-0005-0000-0000-0000EF220000}"/>
    <cellStyle name="Vírgula 2 2 3 3 2 3 2 4 2" xfId="22841" xr:uid="{00000000-0005-0000-0000-0000F0220000}"/>
    <cellStyle name="Vírgula 2 2 3 3 2 3 2 5" xfId="14849" xr:uid="{00000000-0005-0000-0000-0000F1220000}"/>
    <cellStyle name="Vírgula 2 2 3 3 2 3 2 6" xfId="12161" xr:uid="{00000000-0005-0000-0000-0000F2220000}"/>
    <cellStyle name="Vírgula 2 2 3 3 2 3 2 7" xfId="26057" xr:uid="{00000000-0005-0000-0000-0000F3220000}"/>
    <cellStyle name="Vírgula 2 2 3 3 2 3 3" xfId="2297" xr:uid="{00000000-0005-0000-0000-0000F4220000}"/>
    <cellStyle name="Vírgula 2 2 3 3 2 3 3 2" xfId="4961" xr:uid="{00000000-0005-0000-0000-0000F5220000}"/>
    <cellStyle name="Vírgula 2 2 3 3 2 3 3 2 2" xfId="18305" xr:uid="{00000000-0005-0000-0000-0000F6220000}"/>
    <cellStyle name="Vírgula 2 2 3 3 2 3 3 3" xfId="7625" xr:uid="{00000000-0005-0000-0000-0000F7220000}"/>
    <cellStyle name="Vírgula 2 2 3 3 2 3 3 3 2" xfId="20969" xr:uid="{00000000-0005-0000-0000-0000F8220000}"/>
    <cellStyle name="Vírgula 2 2 3 3 2 3 3 4" xfId="10289" xr:uid="{00000000-0005-0000-0000-0000F9220000}"/>
    <cellStyle name="Vírgula 2 2 3 3 2 3 3 4 2" xfId="23633" xr:uid="{00000000-0005-0000-0000-0000FA220000}"/>
    <cellStyle name="Vírgula 2 2 3 3 2 3 3 5" xfId="15641" xr:uid="{00000000-0005-0000-0000-0000FB220000}"/>
    <cellStyle name="Vírgula 2 2 3 3 2 3 3 6" xfId="12953" xr:uid="{00000000-0005-0000-0000-0000FC220000}"/>
    <cellStyle name="Vírgula 2 2 3 3 2 3 4" xfId="3377" xr:uid="{00000000-0005-0000-0000-0000FD220000}"/>
    <cellStyle name="Vírgula 2 2 3 3 2 3 4 2" xfId="16721" xr:uid="{00000000-0005-0000-0000-0000FE220000}"/>
    <cellStyle name="Vírgula 2 2 3 3 2 3 5" xfId="6041" xr:uid="{00000000-0005-0000-0000-0000FF220000}"/>
    <cellStyle name="Vírgula 2 2 3 3 2 3 5 2" xfId="19385" xr:uid="{00000000-0005-0000-0000-000000230000}"/>
    <cellStyle name="Vírgula 2 2 3 3 2 3 6" xfId="8705" xr:uid="{00000000-0005-0000-0000-000001230000}"/>
    <cellStyle name="Vírgula 2 2 3 3 2 3 6 2" xfId="22049" xr:uid="{00000000-0005-0000-0000-000002230000}"/>
    <cellStyle name="Vírgula 2 2 3 3 2 3 7" xfId="14057" xr:uid="{00000000-0005-0000-0000-000003230000}"/>
    <cellStyle name="Vírgula 2 2 3 3 2 3 8" xfId="11369" xr:uid="{00000000-0005-0000-0000-000004230000}"/>
    <cellStyle name="Vírgula 2 2 3 3 2 3 9" xfId="24689" xr:uid="{00000000-0005-0000-0000-000005230000}"/>
    <cellStyle name="Vírgula 2 2 3 3 2 4" xfId="1073" xr:uid="{00000000-0005-0000-0000-000006230000}"/>
    <cellStyle name="Vírgula 2 2 3 3 2 4 2" xfId="3737" xr:uid="{00000000-0005-0000-0000-000007230000}"/>
    <cellStyle name="Vírgula 2 2 3 3 2 4 2 2" xfId="17081" xr:uid="{00000000-0005-0000-0000-000008230000}"/>
    <cellStyle name="Vírgula 2 2 3 3 2 4 2 3" xfId="26705" xr:uid="{00000000-0005-0000-0000-000009230000}"/>
    <cellStyle name="Vírgula 2 2 3 3 2 4 3" xfId="6401" xr:uid="{00000000-0005-0000-0000-00000A230000}"/>
    <cellStyle name="Vírgula 2 2 3 3 2 4 3 2" xfId="19745" xr:uid="{00000000-0005-0000-0000-00000B230000}"/>
    <cellStyle name="Vírgula 2 2 3 3 2 4 4" xfId="9065" xr:uid="{00000000-0005-0000-0000-00000C230000}"/>
    <cellStyle name="Vírgula 2 2 3 3 2 4 4 2" xfId="22409" xr:uid="{00000000-0005-0000-0000-00000D230000}"/>
    <cellStyle name="Vírgula 2 2 3 3 2 4 5" xfId="14417" xr:uid="{00000000-0005-0000-0000-00000E230000}"/>
    <cellStyle name="Vírgula 2 2 3 3 2 4 6" xfId="11729" xr:uid="{00000000-0005-0000-0000-00000F230000}"/>
    <cellStyle name="Vírgula 2 2 3 3 2 4 7" xfId="25337" xr:uid="{00000000-0005-0000-0000-000010230000}"/>
    <cellStyle name="Vírgula 2 2 3 3 2 5" xfId="1865" xr:uid="{00000000-0005-0000-0000-000011230000}"/>
    <cellStyle name="Vírgula 2 2 3 3 2 5 2" xfId="4529" xr:uid="{00000000-0005-0000-0000-000012230000}"/>
    <cellStyle name="Vírgula 2 2 3 3 2 5 2 2" xfId="17873" xr:uid="{00000000-0005-0000-0000-000013230000}"/>
    <cellStyle name="Vírgula 2 2 3 3 2 5 3" xfId="7193" xr:uid="{00000000-0005-0000-0000-000014230000}"/>
    <cellStyle name="Vírgula 2 2 3 3 2 5 3 2" xfId="20537" xr:uid="{00000000-0005-0000-0000-000015230000}"/>
    <cellStyle name="Vírgula 2 2 3 3 2 5 4" xfId="9857" xr:uid="{00000000-0005-0000-0000-000016230000}"/>
    <cellStyle name="Vírgula 2 2 3 3 2 5 4 2" xfId="23201" xr:uid="{00000000-0005-0000-0000-000017230000}"/>
    <cellStyle name="Vírgula 2 2 3 3 2 5 5" xfId="15209" xr:uid="{00000000-0005-0000-0000-000018230000}"/>
    <cellStyle name="Vírgula 2 2 3 3 2 5 6" xfId="12521" xr:uid="{00000000-0005-0000-0000-000019230000}"/>
    <cellStyle name="Vírgula 2 2 3 3 2 5 7" xfId="25697" xr:uid="{00000000-0005-0000-0000-00001A230000}"/>
    <cellStyle name="Vírgula 2 2 3 3 2 6" xfId="2681" xr:uid="{00000000-0005-0000-0000-00001B230000}"/>
    <cellStyle name="Vírgula 2 2 3 3 2 6 2" xfId="5345" xr:uid="{00000000-0005-0000-0000-00001C230000}"/>
    <cellStyle name="Vírgula 2 2 3 3 2 6 2 2" xfId="18689" xr:uid="{00000000-0005-0000-0000-00001D230000}"/>
    <cellStyle name="Vírgula 2 2 3 3 2 6 3" xfId="8009" xr:uid="{00000000-0005-0000-0000-00001E230000}"/>
    <cellStyle name="Vírgula 2 2 3 3 2 6 3 2" xfId="21353" xr:uid="{00000000-0005-0000-0000-00001F230000}"/>
    <cellStyle name="Vírgula 2 2 3 3 2 6 4" xfId="10673" xr:uid="{00000000-0005-0000-0000-000020230000}"/>
    <cellStyle name="Vírgula 2 2 3 3 2 6 4 2" xfId="24017" xr:uid="{00000000-0005-0000-0000-000021230000}"/>
    <cellStyle name="Vírgula 2 2 3 3 2 6 5" xfId="16025" xr:uid="{00000000-0005-0000-0000-000022230000}"/>
    <cellStyle name="Vírgula 2 2 3 3 2 6 6" xfId="13337" xr:uid="{00000000-0005-0000-0000-000023230000}"/>
    <cellStyle name="Vírgula 2 2 3 3 2 7" xfId="2945" xr:uid="{00000000-0005-0000-0000-000024230000}"/>
    <cellStyle name="Vírgula 2 2 3 3 2 7 2" xfId="16289" xr:uid="{00000000-0005-0000-0000-000025230000}"/>
    <cellStyle name="Vírgula 2 2 3 3 2 8" xfId="5609" xr:uid="{00000000-0005-0000-0000-000026230000}"/>
    <cellStyle name="Vírgula 2 2 3 3 2 8 2" xfId="18953" xr:uid="{00000000-0005-0000-0000-000027230000}"/>
    <cellStyle name="Vírgula 2 2 3 3 2 9" xfId="8273" xr:uid="{00000000-0005-0000-0000-000028230000}"/>
    <cellStyle name="Vírgula 2 2 3 3 2 9 2" xfId="21617" xr:uid="{00000000-0005-0000-0000-000029230000}"/>
    <cellStyle name="Vírgula 2 2 3 3 3" xfId="185" xr:uid="{00000000-0005-0000-0000-00002A230000}"/>
    <cellStyle name="Vírgula 2 2 3 3 3 10" xfId="10841" xr:uid="{00000000-0005-0000-0000-00002B230000}"/>
    <cellStyle name="Vírgula 2 2 3 3 3 11" xfId="24233" xr:uid="{00000000-0005-0000-0000-00002C230000}"/>
    <cellStyle name="Vírgula 2 2 3 3 3 2" xfId="449" xr:uid="{00000000-0005-0000-0000-00002D230000}"/>
    <cellStyle name="Vírgula 2 2 3 3 3 2 2" xfId="1241" xr:uid="{00000000-0005-0000-0000-00002E230000}"/>
    <cellStyle name="Vírgula 2 2 3 3 3 2 2 2" xfId="3905" xr:uid="{00000000-0005-0000-0000-00002F230000}"/>
    <cellStyle name="Vírgula 2 2 3 3 3 2 2 2 2" xfId="17249" xr:uid="{00000000-0005-0000-0000-000030230000}"/>
    <cellStyle name="Vírgula 2 2 3 3 3 2 2 3" xfId="6569" xr:uid="{00000000-0005-0000-0000-000031230000}"/>
    <cellStyle name="Vírgula 2 2 3 3 3 2 2 3 2" xfId="19913" xr:uid="{00000000-0005-0000-0000-000032230000}"/>
    <cellStyle name="Vírgula 2 2 3 3 3 2 2 4" xfId="9233" xr:uid="{00000000-0005-0000-0000-000033230000}"/>
    <cellStyle name="Vírgula 2 2 3 3 3 2 2 4 2" xfId="22577" xr:uid="{00000000-0005-0000-0000-000034230000}"/>
    <cellStyle name="Vírgula 2 2 3 3 3 2 2 5" xfId="14585" xr:uid="{00000000-0005-0000-0000-000035230000}"/>
    <cellStyle name="Vírgula 2 2 3 3 3 2 2 6" xfId="11897" xr:uid="{00000000-0005-0000-0000-000036230000}"/>
    <cellStyle name="Vírgula 2 2 3 3 3 2 2 7" xfId="26297" xr:uid="{00000000-0005-0000-0000-000037230000}"/>
    <cellStyle name="Vírgula 2 2 3 3 3 2 3" xfId="2033" xr:uid="{00000000-0005-0000-0000-000038230000}"/>
    <cellStyle name="Vírgula 2 2 3 3 3 2 3 2" xfId="4697" xr:uid="{00000000-0005-0000-0000-000039230000}"/>
    <cellStyle name="Vírgula 2 2 3 3 3 2 3 2 2" xfId="18041" xr:uid="{00000000-0005-0000-0000-00003A230000}"/>
    <cellStyle name="Vírgula 2 2 3 3 3 2 3 3" xfId="7361" xr:uid="{00000000-0005-0000-0000-00003B230000}"/>
    <cellStyle name="Vírgula 2 2 3 3 3 2 3 3 2" xfId="20705" xr:uid="{00000000-0005-0000-0000-00003C230000}"/>
    <cellStyle name="Vírgula 2 2 3 3 3 2 3 4" xfId="10025" xr:uid="{00000000-0005-0000-0000-00003D230000}"/>
    <cellStyle name="Vírgula 2 2 3 3 3 2 3 4 2" xfId="23369" xr:uid="{00000000-0005-0000-0000-00003E230000}"/>
    <cellStyle name="Vírgula 2 2 3 3 3 2 3 5" xfId="15377" xr:uid="{00000000-0005-0000-0000-00003F230000}"/>
    <cellStyle name="Vírgula 2 2 3 3 3 2 3 6" xfId="12689" xr:uid="{00000000-0005-0000-0000-000040230000}"/>
    <cellStyle name="Vírgula 2 2 3 3 3 2 4" xfId="3113" xr:uid="{00000000-0005-0000-0000-000041230000}"/>
    <cellStyle name="Vírgula 2 2 3 3 3 2 4 2" xfId="16457" xr:uid="{00000000-0005-0000-0000-000042230000}"/>
    <cellStyle name="Vírgula 2 2 3 3 3 2 5" xfId="5777" xr:uid="{00000000-0005-0000-0000-000043230000}"/>
    <cellStyle name="Vírgula 2 2 3 3 3 2 5 2" xfId="19121" xr:uid="{00000000-0005-0000-0000-000044230000}"/>
    <cellStyle name="Vírgula 2 2 3 3 3 2 6" xfId="8441" xr:uid="{00000000-0005-0000-0000-000045230000}"/>
    <cellStyle name="Vírgula 2 2 3 3 3 2 6 2" xfId="21785" xr:uid="{00000000-0005-0000-0000-000046230000}"/>
    <cellStyle name="Vírgula 2 2 3 3 3 2 7" xfId="13793" xr:uid="{00000000-0005-0000-0000-000047230000}"/>
    <cellStyle name="Vírgula 2 2 3 3 3 2 8" xfId="11105" xr:uid="{00000000-0005-0000-0000-000048230000}"/>
    <cellStyle name="Vírgula 2 2 3 3 3 2 9" xfId="24929" xr:uid="{00000000-0005-0000-0000-000049230000}"/>
    <cellStyle name="Vírgula 2 2 3 3 3 3" xfId="977" xr:uid="{00000000-0005-0000-0000-00004A230000}"/>
    <cellStyle name="Vírgula 2 2 3 3 3 3 2" xfId="3641" xr:uid="{00000000-0005-0000-0000-00004B230000}"/>
    <cellStyle name="Vírgula 2 2 3 3 3 3 2 2" xfId="16985" xr:uid="{00000000-0005-0000-0000-00004C230000}"/>
    <cellStyle name="Vírgula 2 2 3 3 3 3 2 3" xfId="25961" xr:uid="{00000000-0005-0000-0000-00004D230000}"/>
    <cellStyle name="Vírgula 2 2 3 3 3 3 3" xfId="6305" xr:uid="{00000000-0005-0000-0000-00004E230000}"/>
    <cellStyle name="Vírgula 2 2 3 3 3 3 3 2" xfId="19649" xr:uid="{00000000-0005-0000-0000-00004F230000}"/>
    <cellStyle name="Vírgula 2 2 3 3 3 3 4" xfId="8969" xr:uid="{00000000-0005-0000-0000-000050230000}"/>
    <cellStyle name="Vírgula 2 2 3 3 3 3 4 2" xfId="22313" xr:uid="{00000000-0005-0000-0000-000051230000}"/>
    <cellStyle name="Vírgula 2 2 3 3 3 3 5" xfId="14321" xr:uid="{00000000-0005-0000-0000-000052230000}"/>
    <cellStyle name="Vírgula 2 2 3 3 3 3 6" xfId="11633" xr:uid="{00000000-0005-0000-0000-000053230000}"/>
    <cellStyle name="Vírgula 2 2 3 3 3 3 7" xfId="24593" xr:uid="{00000000-0005-0000-0000-000054230000}"/>
    <cellStyle name="Vírgula 2 2 3 3 3 4" xfId="1769" xr:uid="{00000000-0005-0000-0000-000055230000}"/>
    <cellStyle name="Vírgula 2 2 3 3 3 4 2" xfId="4433" xr:uid="{00000000-0005-0000-0000-000056230000}"/>
    <cellStyle name="Vírgula 2 2 3 3 3 4 2 2" xfId="17777" xr:uid="{00000000-0005-0000-0000-000057230000}"/>
    <cellStyle name="Vírgula 2 2 3 3 3 4 2 3" xfId="26609" xr:uid="{00000000-0005-0000-0000-000058230000}"/>
    <cellStyle name="Vírgula 2 2 3 3 3 4 3" xfId="7097" xr:uid="{00000000-0005-0000-0000-000059230000}"/>
    <cellStyle name="Vírgula 2 2 3 3 3 4 3 2" xfId="20441" xr:uid="{00000000-0005-0000-0000-00005A230000}"/>
    <cellStyle name="Vírgula 2 2 3 3 3 4 4" xfId="9761" xr:uid="{00000000-0005-0000-0000-00005B230000}"/>
    <cellStyle name="Vírgula 2 2 3 3 3 4 4 2" xfId="23105" xr:uid="{00000000-0005-0000-0000-00005C230000}"/>
    <cellStyle name="Vírgula 2 2 3 3 3 4 5" xfId="15113" xr:uid="{00000000-0005-0000-0000-00005D230000}"/>
    <cellStyle name="Vírgula 2 2 3 3 3 4 6" xfId="12425" xr:uid="{00000000-0005-0000-0000-00005E230000}"/>
    <cellStyle name="Vírgula 2 2 3 3 3 4 7" xfId="25241" xr:uid="{00000000-0005-0000-0000-00005F230000}"/>
    <cellStyle name="Vírgula 2 2 3 3 3 5" xfId="2585" xr:uid="{00000000-0005-0000-0000-000060230000}"/>
    <cellStyle name="Vírgula 2 2 3 3 3 5 2" xfId="5249" xr:uid="{00000000-0005-0000-0000-000061230000}"/>
    <cellStyle name="Vírgula 2 2 3 3 3 5 2 2" xfId="18593" xr:uid="{00000000-0005-0000-0000-000062230000}"/>
    <cellStyle name="Vírgula 2 2 3 3 3 5 3" xfId="7913" xr:uid="{00000000-0005-0000-0000-000063230000}"/>
    <cellStyle name="Vírgula 2 2 3 3 3 5 3 2" xfId="21257" xr:uid="{00000000-0005-0000-0000-000064230000}"/>
    <cellStyle name="Vírgula 2 2 3 3 3 5 4" xfId="10577" xr:uid="{00000000-0005-0000-0000-000065230000}"/>
    <cellStyle name="Vírgula 2 2 3 3 3 5 4 2" xfId="23921" xr:uid="{00000000-0005-0000-0000-000066230000}"/>
    <cellStyle name="Vírgula 2 2 3 3 3 5 5" xfId="15929" xr:uid="{00000000-0005-0000-0000-000067230000}"/>
    <cellStyle name="Vírgula 2 2 3 3 3 5 6" xfId="13241" xr:uid="{00000000-0005-0000-0000-000068230000}"/>
    <cellStyle name="Vírgula 2 2 3 3 3 5 7" xfId="25601" xr:uid="{00000000-0005-0000-0000-000069230000}"/>
    <cellStyle name="Vírgula 2 2 3 3 3 6" xfId="2849" xr:uid="{00000000-0005-0000-0000-00006A230000}"/>
    <cellStyle name="Vírgula 2 2 3 3 3 6 2" xfId="16193" xr:uid="{00000000-0005-0000-0000-00006B230000}"/>
    <cellStyle name="Vírgula 2 2 3 3 3 7" xfId="5513" xr:uid="{00000000-0005-0000-0000-00006C230000}"/>
    <cellStyle name="Vírgula 2 2 3 3 3 7 2" xfId="18857" xr:uid="{00000000-0005-0000-0000-00006D230000}"/>
    <cellStyle name="Vírgula 2 2 3 3 3 8" xfId="8177" xr:uid="{00000000-0005-0000-0000-00006E230000}"/>
    <cellStyle name="Vírgula 2 2 3 3 3 8 2" xfId="21521" xr:uid="{00000000-0005-0000-0000-00006F230000}"/>
    <cellStyle name="Vírgula 2 2 3 3 3 9" xfId="13529" xr:uid="{00000000-0005-0000-0000-000070230000}"/>
    <cellStyle name="Vírgula 2 2 3 3 4" xfId="377" xr:uid="{00000000-0005-0000-0000-000071230000}"/>
    <cellStyle name="Vírgula 2 2 3 3 4 2" xfId="1169" xr:uid="{00000000-0005-0000-0000-000072230000}"/>
    <cellStyle name="Vírgula 2 2 3 3 4 2 2" xfId="3833" xr:uid="{00000000-0005-0000-0000-000073230000}"/>
    <cellStyle name="Vírgula 2 2 3 3 4 2 2 2" xfId="17177" xr:uid="{00000000-0005-0000-0000-000074230000}"/>
    <cellStyle name="Vírgula 2 2 3 3 4 2 3" xfId="6497" xr:uid="{00000000-0005-0000-0000-000075230000}"/>
    <cellStyle name="Vírgula 2 2 3 3 4 2 3 2" xfId="19841" xr:uid="{00000000-0005-0000-0000-000076230000}"/>
    <cellStyle name="Vírgula 2 2 3 3 4 2 4" xfId="9161" xr:uid="{00000000-0005-0000-0000-000077230000}"/>
    <cellStyle name="Vírgula 2 2 3 3 4 2 4 2" xfId="22505" xr:uid="{00000000-0005-0000-0000-000078230000}"/>
    <cellStyle name="Vírgula 2 2 3 3 4 2 5" xfId="14513" xr:uid="{00000000-0005-0000-0000-000079230000}"/>
    <cellStyle name="Vírgula 2 2 3 3 4 2 6" xfId="11825" xr:uid="{00000000-0005-0000-0000-00007A230000}"/>
    <cellStyle name="Vírgula 2 2 3 3 4 2 7" xfId="26225" xr:uid="{00000000-0005-0000-0000-00007B230000}"/>
    <cellStyle name="Vírgula 2 2 3 3 4 3" xfId="1961" xr:uid="{00000000-0005-0000-0000-00007C230000}"/>
    <cellStyle name="Vírgula 2 2 3 3 4 3 2" xfId="4625" xr:uid="{00000000-0005-0000-0000-00007D230000}"/>
    <cellStyle name="Vírgula 2 2 3 3 4 3 2 2" xfId="17969" xr:uid="{00000000-0005-0000-0000-00007E230000}"/>
    <cellStyle name="Vírgula 2 2 3 3 4 3 3" xfId="7289" xr:uid="{00000000-0005-0000-0000-00007F230000}"/>
    <cellStyle name="Vírgula 2 2 3 3 4 3 3 2" xfId="20633" xr:uid="{00000000-0005-0000-0000-000080230000}"/>
    <cellStyle name="Vírgula 2 2 3 3 4 3 4" xfId="9953" xr:uid="{00000000-0005-0000-0000-000081230000}"/>
    <cellStyle name="Vírgula 2 2 3 3 4 3 4 2" xfId="23297" xr:uid="{00000000-0005-0000-0000-000082230000}"/>
    <cellStyle name="Vírgula 2 2 3 3 4 3 5" xfId="15305" xr:uid="{00000000-0005-0000-0000-000083230000}"/>
    <cellStyle name="Vírgula 2 2 3 3 4 3 6" xfId="12617" xr:uid="{00000000-0005-0000-0000-000084230000}"/>
    <cellStyle name="Vírgula 2 2 3 3 4 4" xfId="3041" xr:uid="{00000000-0005-0000-0000-000085230000}"/>
    <cellStyle name="Vírgula 2 2 3 3 4 4 2" xfId="16385" xr:uid="{00000000-0005-0000-0000-000086230000}"/>
    <cellStyle name="Vírgula 2 2 3 3 4 5" xfId="5705" xr:uid="{00000000-0005-0000-0000-000087230000}"/>
    <cellStyle name="Vírgula 2 2 3 3 4 5 2" xfId="19049" xr:uid="{00000000-0005-0000-0000-000088230000}"/>
    <cellStyle name="Vírgula 2 2 3 3 4 6" xfId="8369" xr:uid="{00000000-0005-0000-0000-000089230000}"/>
    <cellStyle name="Vírgula 2 2 3 3 4 6 2" xfId="21713" xr:uid="{00000000-0005-0000-0000-00008A230000}"/>
    <cellStyle name="Vírgula 2 2 3 3 4 7" xfId="13721" xr:uid="{00000000-0005-0000-0000-00008B230000}"/>
    <cellStyle name="Vírgula 2 2 3 3 4 8" xfId="11033" xr:uid="{00000000-0005-0000-0000-00008C230000}"/>
    <cellStyle name="Vírgula 2 2 3 3 4 9" xfId="24857" xr:uid="{00000000-0005-0000-0000-00008D230000}"/>
    <cellStyle name="Vírgula 2 2 3 3 5" xfId="641" xr:uid="{00000000-0005-0000-0000-00008E230000}"/>
    <cellStyle name="Vírgula 2 2 3 3 5 2" xfId="1433" xr:uid="{00000000-0005-0000-0000-00008F230000}"/>
    <cellStyle name="Vírgula 2 2 3 3 5 2 2" xfId="4097" xr:uid="{00000000-0005-0000-0000-000090230000}"/>
    <cellStyle name="Vírgula 2 2 3 3 5 2 2 2" xfId="17441" xr:uid="{00000000-0005-0000-0000-000091230000}"/>
    <cellStyle name="Vírgula 2 2 3 3 5 2 3" xfId="6761" xr:uid="{00000000-0005-0000-0000-000092230000}"/>
    <cellStyle name="Vírgula 2 2 3 3 5 2 3 2" xfId="20105" xr:uid="{00000000-0005-0000-0000-000093230000}"/>
    <cellStyle name="Vírgula 2 2 3 3 5 2 4" xfId="9425" xr:uid="{00000000-0005-0000-0000-000094230000}"/>
    <cellStyle name="Vírgula 2 2 3 3 5 2 4 2" xfId="22769" xr:uid="{00000000-0005-0000-0000-000095230000}"/>
    <cellStyle name="Vírgula 2 2 3 3 5 2 5" xfId="14777" xr:uid="{00000000-0005-0000-0000-000096230000}"/>
    <cellStyle name="Vírgula 2 2 3 3 5 2 6" xfId="12089" xr:uid="{00000000-0005-0000-0000-000097230000}"/>
    <cellStyle name="Vírgula 2 2 3 3 5 2 7" xfId="25889" xr:uid="{00000000-0005-0000-0000-000098230000}"/>
    <cellStyle name="Vírgula 2 2 3 3 5 3" xfId="2225" xr:uid="{00000000-0005-0000-0000-000099230000}"/>
    <cellStyle name="Vírgula 2 2 3 3 5 3 2" xfId="4889" xr:uid="{00000000-0005-0000-0000-00009A230000}"/>
    <cellStyle name="Vírgula 2 2 3 3 5 3 2 2" xfId="18233" xr:uid="{00000000-0005-0000-0000-00009B230000}"/>
    <cellStyle name="Vírgula 2 2 3 3 5 3 3" xfId="7553" xr:uid="{00000000-0005-0000-0000-00009C230000}"/>
    <cellStyle name="Vírgula 2 2 3 3 5 3 3 2" xfId="20897" xr:uid="{00000000-0005-0000-0000-00009D230000}"/>
    <cellStyle name="Vírgula 2 2 3 3 5 3 4" xfId="10217" xr:uid="{00000000-0005-0000-0000-00009E230000}"/>
    <cellStyle name="Vírgula 2 2 3 3 5 3 4 2" xfId="23561" xr:uid="{00000000-0005-0000-0000-00009F230000}"/>
    <cellStyle name="Vírgula 2 2 3 3 5 3 5" xfId="15569" xr:uid="{00000000-0005-0000-0000-0000A0230000}"/>
    <cellStyle name="Vírgula 2 2 3 3 5 3 6" xfId="12881" xr:uid="{00000000-0005-0000-0000-0000A1230000}"/>
    <cellStyle name="Vírgula 2 2 3 3 5 4" xfId="3305" xr:uid="{00000000-0005-0000-0000-0000A2230000}"/>
    <cellStyle name="Vírgula 2 2 3 3 5 4 2" xfId="16649" xr:uid="{00000000-0005-0000-0000-0000A3230000}"/>
    <cellStyle name="Vírgula 2 2 3 3 5 5" xfId="5969" xr:uid="{00000000-0005-0000-0000-0000A4230000}"/>
    <cellStyle name="Vírgula 2 2 3 3 5 5 2" xfId="19313" xr:uid="{00000000-0005-0000-0000-0000A5230000}"/>
    <cellStyle name="Vírgula 2 2 3 3 5 6" xfId="8633" xr:uid="{00000000-0005-0000-0000-0000A6230000}"/>
    <cellStyle name="Vírgula 2 2 3 3 5 6 2" xfId="21977" xr:uid="{00000000-0005-0000-0000-0000A7230000}"/>
    <cellStyle name="Vírgula 2 2 3 3 5 7" xfId="13985" xr:uid="{00000000-0005-0000-0000-0000A8230000}"/>
    <cellStyle name="Vírgula 2 2 3 3 5 8" xfId="11297" xr:uid="{00000000-0005-0000-0000-0000A9230000}"/>
    <cellStyle name="Vírgula 2 2 3 3 5 9" xfId="24521" xr:uid="{00000000-0005-0000-0000-0000AA230000}"/>
    <cellStyle name="Vírgula 2 2 3 3 6" xfId="905" xr:uid="{00000000-0005-0000-0000-0000AB230000}"/>
    <cellStyle name="Vírgula 2 2 3 3 6 2" xfId="3569" xr:uid="{00000000-0005-0000-0000-0000AC230000}"/>
    <cellStyle name="Vírgula 2 2 3 3 6 2 2" xfId="16913" xr:uid="{00000000-0005-0000-0000-0000AD230000}"/>
    <cellStyle name="Vírgula 2 2 3 3 6 2 3" xfId="26537" xr:uid="{00000000-0005-0000-0000-0000AE230000}"/>
    <cellStyle name="Vírgula 2 2 3 3 6 3" xfId="6233" xr:uid="{00000000-0005-0000-0000-0000AF230000}"/>
    <cellStyle name="Vírgula 2 2 3 3 6 3 2" xfId="19577" xr:uid="{00000000-0005-0000-0000-0000B0230000}"/>
    <cellStyle name="Vírgula 2 2 3 3 6 4" xfId="8897" xr:uid="{00000000-0005-0000-0000-0000B1230000}"/>
    <cellStyle name="Vírgula 2 2 3 3 6 4 2" xfId="22241" xr:uid="{00000000-0005-0000-0000-0000B2230000}"/>
    <cellStyle name="Vírgula 2 2 3 3 6 5" xfId="14249" xr:uid="{00000000-0005-0000-0000-0000B3230000}"/>
    <cellStyle name="Vírgula 2 2 3 3 6 6" xfId="11561" xr:uid="{00000000-0005-0000-0000-0000B4230000}"/>
    <cellStyle name="Vírgula 2 2 3 3 6 7" xfId="25169" xr:uid="{00000000-0005-0000-0000-0000B5230000}"/>
    <cellStyle name="Vírgula 2 2 3 3 7" xfId="1697" xr:uid="{00000000-0005-0000-0000-0000B6230000}"/>
    <cellStyle name="Vírgula 2 2 3 3 7 2" xfId="4361" xr:uid="{00000000-0005-0000-0000-0000B7230000}"/>
    <cellStyle name="Vírgula 2 2 3 3 7 2 2" xfId="17705" xr:uid="{00000000-0005-0000-0000-0000B8230000}"/>
    <cellStyle name="Vírgula 2 2 3 3 7 3" xfId="7025" xr:uid="{00000000-0005-0000-0000-0000B9230000}"/>
    <cellStyle name="Vírgula 2 2 3 3 7 3 2" xfId="20369" xr:uid="{00000000-0005-0000-0000-0000BA230000}"/>
    <cellStyle name="Vírgula 2 2 3 3 7 4" xfId="9689" xr:uid="{00000000-0005-0000-0000-0000BB230000}"/>
    <cellStyle name="Vírgula 2 2 3 3 7 4 2" xfId="23033" xr:uid="{00000000-0005-0000-0000-0000BC230000}"/>
    <cellStyle name="Vírgula 2 2 3 3 7 5" xfId="15041" xr:uid="{00000000-0005-0000-0000-0000BD230000}"/>
    <cellStyle name="Vírgula 2 2 3 3 7 6" xfId="12353" xr:uid="{00000000-0005-0000-0000-0000BE230000}"/>
    <cellStyle name="Vírgula 2 2 3 3 7 7" xfId="25529" xr:uid="{00000000-0005-0000-0000-0000BF230000}"/>
    <cellStyle name="Vírgula 2 2 3 3 8" xfId="2513" xr:uid="{00000000-0005-0000-0000-0000C0230000}"/>
    <cellStyle name="Vírgula 2 2 3 3 8 2" xfId="5177" xr:uid="{00000000-0005-0000-0000-0000C1230000}"/>
    <cellStyle name="Vírgula 2 2 3 3 8 2 2" xfId="18521" xr:uid="{00000000-0005-0000-0000-0000C2230000}"/>
    <cellStyle name="Vírgula 2 2 3 3 8 3" xfId="7841" xr:uid="{00000000-0005-0000-0000-0000C3230000}"/>
    <cellStyle name="Vírgula 2 2 3 3 8 3 2" xfId="21185" xr:uid="{00000000-0005-0000-0000-0000C4230000}"/>
    <cellStyle name="Vírgula 2 2 3 3 8 4" xfId="10505" xr:uid="{00000000-0005-0000-0000-0000C5230000}"/>
    <cellStyle name="Vírgula 2 2 3 3 8 4 2" xfId="23849" xr:uid="{00000000-0005-0000-0000-0000C6230000}"/>
    <cellStyle name="Vírgula 2 2 3 3 8 5" xfId="15857" xr:uid="{00000000-0005-0000-0000-0000C7230000}"/>
    <cellStyle name="Vírgula 2 2 3 3 8 6" xfId="13169" xr:uid="{00000000-0005-0000-0000-0000C8230000}"/>
    <cellStyle name="Vírgula 2 2 3 3 9" xfId="2777" xr:uid="{00000000-0005-0000-0000-0000C9230000}"/>
    <cellStyle name="Vírgula 2 2 3 3 9 2" xfId="16121" xr:uid="{00000000-0005-0000-0000-0000CA230000}"/>
    <cellStyle name="Vírgula 2 2 3 4" xfId="233" xr:uid="{00000000-0005-0000-0000-0000CB230000}"/>
    <cellStyle name="Vírgula 2 2 3 4 10" xfId="13577" xr:uid="{00000000-0005-0000-0000-0000CC230000}"/>
    <cellStyle name="Vírgula 2 2 3 4 11" xfId="10889" xr:uid="{00000000-0005-0000-0000-0000CD230000}"/>
    <cellStyle name="Vírgula 2 2 3 4 12" xfId="24281" xr:uid="{00000000-0005-0000-0000-0000CE230000}"/>
    <cellStyle name="Vírgula 2 2 3 4 2" xfId="497" xr:uid="{00000000-0005-0000-0000-0000CF230000}"/>
    <cellStyle name="Vírgula 2 2 3 4 2 2" xfId="1289" xr:uid="{00000000-0005-0000-0000-0000D0230000}"/>
    <cellStyle name="Vírgula 2 2 3 4 2 2 2" xfId="3953" xr:uid="{00000000-0005-0000-0000-0000D1230000}"/>
    <cellStyle name="Vírgula 2 2 3 4 2 2 2 2" xfId="17297" xr:uid="{00000000-0005-0000-0000-0000D2230000}"/>
    <cellStyle name="Vírgula 2 2 3 4 2 2 3" xfId="6617" xr:uid="{00000000-0005-0000-0000-0000D3230000}"/>
    <cellStyle name="Vírgula 2 2 3 4 2 2 3 2" xfId="19961" xr:uid="{00000000-0005-0000-0000-0000D4230000}"/>
    <cellStyle name="Vírgula 2 2 3 4 2 2 4" xfId="9281" xr:uid="{00000000-0005-0000-0000-0000D5230000}"/>
    <cellStyle name="Vírgula 2 2 3 4 2 2 4 2" xfId="22625" xr:uid="{00000000-0005-0000-0000-0000D6230000}"/>
    <cellStyle name="Vírgula 2 2 3 4 2 2 5" xfId="14633" xr:uid="{00000000-0005-0000-0000-0000D7230000}"/>
    <cellStyle name="Vírgula 2 2 3 4 2 2 6" xfId="11945" xr:uid="{00000000-0005-0000-0000-0000D8230000}"/>
    <cellStyle name="Vírgula 2 2 3 4 2 2 7" xfId="26345" xr:uid="{00000000-0005-0000-0000-0000D9230000}"/>
    <cellStyle name="Vírgula 2 2 3 4 2 3" xfId="2081" xr:uid="{00000000-0005-0000-0000-0000DA230000}"/>
    <cellStyle name="Vírgula 2 2 3 4 2 3 2" xfId="4745" xr:uid="{00000000-0005-0000-0000-0000DB230000}"/>
    <cellStyle name="Vírgula 2 2 3 4 2 3 2 2" xfId="18089" xr:uid="{00000000-0005-0000-0000-0000DC230000}"/>
    <cellStyle name="Vírgula 2 2 3 4 2 3 3" xfId="7409" xr:uid="{00000000-0005-0000-0000-0000DD230000}"/>
    <cellStyle name="Vírgula 2 2 3 4 2 3 3 2" xfId="20753" xr:uid="{00000000-0005-0000-0000-0000DE230000}"/>
    <cellStyle name="Vírgula 2 2 3 4 2 3 4" xfId="10073" xr:uid="{00000000-0005-0000-0000-0000DF230000}"/>
    <cellStyle name="Vírgula 2 2 3 4 2 3 4 2" xfId="23417" xr:uid="{00000000-0005-0000-0000-0000E0230000}"/>
    <cellStyle name="Vírgula 2 2 3 4 2 3 5" xfId="15425" xr:uid="{00000000-0005-0000-0000-0000E1230000}"/>
    <cellStyle name="Vírgula 2 2 3 4 2 3 6" xfId="12737" xr:uid="{00000000-0005-0000-0000-0000E2230000}"/>
    <cellStyle name="Vírgula 2 2 3 4 2 4" xfId="3161" xr:uid="{00000000-0005-0000-0000-0000E3230000}"/>
    <cellStyle name="Vírgula 2 2 3 4 2 4 2" xfId="16505" xr:uid="{00000000-0005-0000-0000-0000E4230000}"/>
    <cellStyle name="Vírgula 2 2 3 4 2 5" xfId="5825" xr:uid="{00000000-0005-0000-0000-0000E5230000}"/>
    <cellStyle name="Vírgula 2 2 3 4 2 5 2" xfId="19169" xr:uid="{00000000-0005-0000-0000-0000E6230000}"/>
    <cellStyle name="Vírgula 2 2 3 4 2 6" xfId="8489" xr:uid="{00000000-0005-0000-0000-0000E7230000}"/>
    <cellStyle name="Vírgula 2 2 3 4 2 6 2" xfId="21833" xr:uid="{00000000-0005-0000-0000-0000E8230000}"/>
    <cellStyle name="Vírgula 2 2 3 4 2 7" xfId="13841" xr:uid="{00000000-0005-0000-0000-0000E9230000}"/>
    <cellStyle name="Vírgula 2 2 3 4 2 8" xfId="11153" xr:uid="{00000000-0005-0000-0000-0000EA230000}"/>
    <cellStyle name="Vírgula 2 2 3 4 2 9" xfId="24977" xr:uid="{00000000-0005-0000-0000-0000EB230000}"/>
    <cellStyle name="Vírgula 2 2 3 4 3" xfId="665" xr:uid="{00000000-0005-0000-0000-0000EC230000}"/>
    <cellStyle name="Vírgula 2 2 3 4 3 2" xfId="1457" xr:uid="{00000000-0005-0000-0000-0000ED230000}"/>
    <cellStyle name="Vírgula 2 2 3 4 3 2 2" xfId="4121" xr:uid="{00000000-0005-0000-0000-0000EE230000}"/>
    <cellStyle name="Vírgula 2 2 3 4 3 2 2 2" xfId="17465" xr:uid="{00000000-0005-0000-0000-0000EF230000}"/>
    <cellStyle name="Vírgula 2 2 3 4 3 2 3" xfId="6785" xr:uid="{00000000-0005-0000-0000-0000F0230000}"/>
    <cellStyle name="Vírgula 2 2 3 4 3 2 3 2" xfId="20129" xr:uid="{00000000-0005-0000-0000-0000F1230000}"/>
    <cellStyle name="Vírgula 2 2 3 4 3 2 4" xfId="9449" xr:uid="{00000000-0005-0000-0000-0000F2230000}"/>
    <cellStyle name="Vírgula 2 2 3 4 3 2 4 2" xfId="22793" xr:uid="{00000000-0005-0000-0000-0000F3230000}"/>
    <cellStyle name="Vírgula 2 2 3 4 3 2 5" xfId="14801" xr:uid="{00000000-0005-0000-0000-0000F4230000}"/>
    <cellStyle name="Vírgula 2 2 3 4 3 2 6" xfId="12113" xr:uid="{00000000-0005-0000-0000-0000F5230000}"/>
    <cellStyle name="Vírgula 2 2 3 4 3 2 7" xfId="26009" xr:uid="{00000000-0005-0000-0000-0000F6230000}"/>
    <cellStyle name="Vírgula 2 2 3 4 3 3" xfId="2249" xr:uid="{00000000-0005-0000-0000-0000F7230000}"/>
    <cellStyle name="Vírgula 2 2 3 4 3 3 2" xfId="4913" xr:uid="{00000000-0005-0000-0000-0000F8230000}"/>
    <cellStyle name="Vírgula 2 2 3 4 3 3 2 2" xfId="18257" xr:uid="{00000000-0005-0000-0000-0000F9230000}"/>
    <cellStyle name="Vírgula 2 2 3 4 3 3 3" xfId="7577" xr:uid="{00000000-0005-0000-0000-0000FA230000}"/>
    <cellStyle name="Vírgula 2 2 3 4 3 3 3 2" xfId="20921" xr:uid="{00000000-0005-0000-0000-0000FB230000}"/>
    <cellStyle name="Vírgula 2 2 3 4 3 3 4" xfId="10241" xr:uid="{00000000-0005-0000-0000-0000FC230000}"/>
    <cellStyle name="Vírgula 2 2 3 4 3 3 4 2" xfId="23585" xr:uid="{00000000-0005-0000-0000-0000FD230000}"/>
    <cellStyle name="Vírgula 2 2 3 4 3 3 5" xfId="15593" xr:uid="{00000000-0005-0000-0000-0000FE230000}"/>
    <cellStyle name="Vírgula 2 2 3 4 3 3 6" xfId="12905" xr:uid="{00000000-0005-0000-0000-0000FF230000}"/>
    <cellStyle name="Vírgula 2 2 3 4 3 4" xfId="3329" xr:uid="{00000000-0005-0000-0000-000000240000}"/>
    <cellStyle name="Vírgula 2 2 3 4 3 4 2" xfId="16673" xr:uid="{00000000-0005-0000-0000-000001240000}"/>
    <cellStyle name="Vírgula 2 2 3 4 3 5" xfId="5993" xr:uid="{00000000-0005-0000-0000-000002240000}"/>
    <cellStyle name="Vírgula 2 2 3 4 3 5 2" xfId="19337" xr:uid="{00000000-0005-0000-0000-000003240000}"/>
    <cellStyle name="Vírgula 2 2 3 4 3 6" xfId="8657" xr:uid="{00000000-0005-0000-0000-000004240000}"/>
    <cellStyle name="Vírgula 2 2 3 4 3 6 2" xfId="22001" xr:uid="{00000000-0005-0000-0000-000005240000}"/>
    <cellStyle name="Vírgula 2 2 3 4 3 7" xfId="14009" xr:uid="{00000000-0005-0000-0000-000006240000}"/>
    <cellStyle name="Vírgula 2 2 3 4 3 8" xfId="11321" xr:uid="{00000000-0005-0000-0000-000007240000}"/>
    <cellStyle name="Vírgula 2 2 3 4 3 9" xfId="24641" xr:uid="{00000000-0005-0000-0000-000008240000}"/>
    <cellStyle name="Vírgula 2 2 3 4 4" xfId="1025" xr:uid="{00000000-0005-0000-0000-000009240000}"/>
    <cellStyle name="Vírgula 2 2 3 4 4 2" xfId="3689" xr:uid="{00000000-0005-0000-0000-00000A240000}"/>
    <cellStyle name="Vírgula 2 2 3 4 4 2 2" xfId="17033" xr:uid="{00000000-0005-0000-0000-00000B240000}"/>
    <cellStyle name="Vírgula 2 2 3 4 4 2 3" xfId="26657" xr:uid="{00000000-0005-0000-0000-00000C240000}"/>
    <cellStyle name="Vírgula 2 2 3 4 4 3" xfId="6353" xr:uid="{00000000-0005-0000-0000-00000D240000}"/>
    <cellStyle name="Vírgula 2 2 3 4 4 3 2" xfId="19697" xr:uid="{00000000-0005-0000-0000-00000E240000}"/>
    <cellStyle name="Vírgula 2 2 3 4 4 4" xfId="9017" xr:uid="{00000000-0005-0000-0000-00000F240000}"/>
    <cellStyle name="Vírgula 2 2 3 4 4 4 2" xfId="22361" xr:uid="{00000000-0005-0000-0000-000010240000}"/>
    <cellStyle name="Vírgula 2 2 3 4 4 5" xfId="14369" xr:uid="{00000000-0005-0000-0000-000011240000}"/>
    <cellStyle name="Vírgula 2 2 3 4 4 6" xfId="11681" xr:uid="{00000000-0005-0000-0000-000012240000}"/>
    <cellStyle name="Vírgula 2 2 3 4 4 7" xfId="25289" xr:uid="{00000000-0005-0000-0000-000013240000}"/>
    <cellStyle name="Vírgula 2 2 3 4 5" xfId="1817" xr:uid="{00000000-0005-0000-0000-000014240000}"/>
    <cellStyle name="Vírgula 2 2 3 4 5 2" xfId="4481" xr:uid="{00000000-0005-0000-0000-000015240000}"/>
    <cellStyle name="Vírgula 2 2 3 4 5 2 2" xfId="17825" xr:uid="{00000000-0005-0000-0000-000016240000}"/>
    <cellStyle name="Vírgula 2 2 3 4 5 3" xfId="7145" xr:uid="{00000000-0005-0000-0000-000017240000}"/>
    <cellStyle name="Vírgula 2 2 3 4 5 3 2" xfId="20489" xr:uid="{00000000-0005-0000-0000-000018240000}"/>
    <cellStyle name="Vírgula 2 2 3 4 5 4" xfId="9809" xr:uid="{00000000-0005-0000-0000-000019240000}"/>
    <cellStyle name="Vírgula 2 2 3 4 5 4 2" xfId="23153" xr:uid="{00000000-0005-0000-0000-00001A240000}"/>
    <cellStyle name="Vírgula 2 2 3 4 5 5" xfId="15161" xr:uid="{00000000-0005-0000-0000-00001B240000}"/>
    <cellStyle name="Vírgula 2 2 3 4 5 6" xfId="12473" xr:uid="{00000000-0005-0000-0000-00001C240000}"/>
    <cellStyle name="Vírgula 2 2 3 4 5 7" xfId="25649" xr:uid="{00000000-0005-0000-0000-00001D240000}"/>
    <cellStyle name="Vírgula 2 2 3 4 6" xfId="2633" xr:uid="{00000000-0005-0000-0000-00001E240000}"/>
    <cellStyle name="Vírgula 2 2 3 4 6 2" xfId="5297" xr:uid="{00000000-0005-0000-0000-00001F240000}"/>
    <cellStyle name="Vírgula 2 2 3 4 6 2 2" xfId="18641" xr:uid="{00000000-0005-0000-0000-000020240000}"/>
    <cellStyle name="Vírgula 2 2 3 4 6 3" xfId="7961" xr:uid="{00000000-0005-0000-0000-000021240000}"/>
    <cellStyle name="Vírgula 2 2 3 4 6 3 2" xfId="21305" xr:uid="{00000000-0005-0000-0000-000022240000}"/>
    <cellStyle name="Vírgula 2 2 3 4 6 4" xfId="10625" xr:uid="{00000000-0005-0000-0000-000023240000}"/>
    <cellStyle name="Vírgula 2 2 3 4 6 4 2" xfId="23969" xr:uid="{00000000-0005-0000-0000-000024240000}"/>
    <cellStyle name="Vírgula 2 2 3 4 6 5" xfId="15977" xr:uid="{00000000-0005-0000-0000-000025240000}"/>
    <cellStyle name="Vírgula 2 2 3 4 6 6" xfId="13289" xr:uid="{00000000-0005-0000-0000-000026240000}"/>
    <cellStyle name="Vírgula 2 2 3 4 7" xfId="2897" xr:uid="{00000000-0005-0000-0000-000027240000}"/>
    <cellStyle name="Vírgula 2 2 3 4 7 2" xfId="16241" xr:uid="{00000000-0005-0000-0000-000028240000}"/>
    <cellStyle name="Vírgula 2 2 3 4 8" xfId="5561" xr:uid="{00000000-0005-0000-0000-000029240000}"/>
    <cellStyle name="Vírgula 2 2 3 4 8 2" xfId="18905" xr:uid="{00000000-0005-0000-0000-00002A240000}"/>
    <cellStyle name="Vírgula 2 2 3 4 9" xfId="8225" xr:uid="{00000000-0005-0000-0000-00002B240000}"/>
    <cellStyle name="Vírgula 2 2 3 4 9 2" xfId="21569" xr:uid="{00000000-0005-0000-0000-00002C240000}"/>
    <cellStyle name="Vírgula 2 2 3 5" xfId="161" xr:uid="{00000000-0005-0000-0000-00002D240000}"/>
    <cellStyle name="Vírgula 2 2 3 5 10" xfId="10817" xr:uid="{00000000-0005-0000-0000-00002E240000}"/>
    <cellStyle name="Vírgula 2 2 3 5 11" xfId="24209" xr:uid="{00000000-0005-0000-0000-00002F240000}"/>
    <cellStyle name="Vírgula 2 2 3 5 2" xfId="425" xr:uid="{00000000-0005-0000-0000-000030240000}"/>
    <cellStyle name="Vírgula 2 2 3 5 2 2" xfId="1217" xr:uid="{00000000-0005-0000-0000-000031240000}"/>
    <cellStyle name="Vírgula 2 2 3 5 2 2 2" xfId="3881" xr:uid="{00000000-0005-0000-0000-000032240000}"/>
    <cellStyle name="Vírgula 2 2 3 5 2 2 2 2" xfId="17225" xr:uid="{00000000-0005-0000-0000-000033240000}"/>
    <cellStyle name="Vírgula 2 2 3 5 2 2 3" xfId="6545" xr:uid="{00000000-0005-0000-0000-000034240000}"/>
    <cellStyle name="Vírgula 2 2 3 5 2 2 3 2" xfId="19889" xr:uid="{00000000-0005-0000-0000-000035240000}"/>
    <cellStyle name="Vírgula 2 2 3 5 2 2 4" xfId="9209" xr:uid="{00000000-0005-0000-0000-000036240000}"/>
    <cellStyle name="Vírgula 2 2 3 5 2 2 4 2" xfId="22553" xr:uid="{00000000-0005-0000-0000-000037240000}"/>
    <cellStyle name="Vírgula 2 2 3 5 2 2 5" xfId="14561" xr:uid="{00000000-0005-0000-0000-000038240000}"/>
    <cellStyle name="Vírgula 2 2 3 5 2 2 6" xfId="11873" xr:uid="{00000000-0005-0000-0000-000039240000}"/>
    <cellStyle name="Vírgula 2 2 3 5 2 2 7" xfId="26273" xr:uid="{00000000-0005-0000-0000-00003A240000}"/>
    <cellStyle name="Vírgula 2 2 3 5 2 3" xfId="2009" xr:uid="{00000000-0005-0000-0000-00003B240000}"/>
    <cellStyle name="Vírgula 2 2 3 5 2 3 2" xfId="4673" xr:uid="{00000000-0005-0000-0000-00003C240000}"/>
    <cellStyle name="Vírgula 2 2 3 5 2 3 2 2" xfId="18017" xr:uid="{00000000-0005-0000-0000-00003D240000}"/>
    <cellStyle name="Vírgula 2 2 3 5 2 3 3" xfId="7337" xr:uid="{00000000-0005-0000-0000-00003E240000}"/>
    <cellStyle name="Vírgula 2 2 3 5 2 3 3 2" xfId="20681" xr:uid="{00000000-0005-0000-0000-00003F240000}"/>
    <cellStyle name="Vírgula 2 2 3 5 2 3 4" xfId="10001" xr:uid="{00000000-0005-0000-0000-000040240000}"/>
    <cellStyle name="Vírgula 2 2 3 5 2 3 4 2" xfId="23345" xr:uid="{00000000-0005-0000-0000-000041240000}"/>
    <cellStyle name="Vírgula 2 2 3 5 2 3 5" xfId="15353" xr:uid="{00000000-0005-0000-0000-000042240000}"/>
    <cellStyle name="Vírgula 2 2 3 5 2 3 6" xfId="12665" xr:uid="{00000000-0005-0000-0000-000043240000}"/>
    <cellStyle name="Vírgula 2 2 3 5 2 4" xfId="3089" xr:uid="{00000000-0005-0000-0000-000044240000}"/>
    <cellStyle name="Vírgula 2 2 3 5 2 4 2" xfId="16433" xr:uid="{00000000-0005-0000-0000-000045240000}"/>
    <cellStyle name="Vírgula 2 2 3 5 2 5" xfId="5753" xr:uid="{00000000-0005-0000-0000-000046240000}"/>
    <cellStyle name="Vírgula 2 2 3 5 2 5 2" xfId="19097" xr:uid="{00000000-0005-0000-0000-000047240000}"/>
    <cellStyle name="Vírgula 2 2 3 5 2 6" xfId="8417" xr:uid="{00000000-0005-0000-0000-000048240000}"/>
    <cellStyle name="Vírgula 2 2 3 5 2 6 2" xfId="21761" xr:uid="{00000000-0005-0000-0000-000049240000}"/>
    <cellStyle name="Vírgula 2 2 3 5 2 7" xfId="13769" xr:uid="{00000000-0005-0000-0000-00004A240000}"/>
    <cellStyle name="Vírgula 2 2 3 5 2 8" xfId="11081" xr:uid="{00000000-0005-0000-0000-00004B240000}"/>
    <cellStyle name="Vírgula 2 2 3 5 2 9" xfId="24905" xr:uid="{00000000-0005-0000-0000-00004C240000}"/>
    <cellStyle name="Vírgula 2 2 3 5 3" xfId="953" xr:uid="{00000000-0005-0000-0000-00004D240000}"/>
    <cellStyle name="Vírgula 2 2 3 5 3 2" xfId="3617" xr:uid="{00000000-0005-0000-0000-00004E240000}"/>
    <cellStyle name="Vírgula 2 2 3 5 3 2 2" xfId="16961" xr:uid="{00000000-0005-0000-0000-00004F240000}"/>
    <cellStyle name="Vírgula 2 2 3 5 3 2 3" xfId="25937" xr:uid="{00000000-0005-0000-0000-000050240000}"/>
    <cellStyle name="Vírgula 2 2 3 5 3 3" xfId="6281" xr:uid="{00000000-0005-0000-0000-000051240000}"/>
    <cellStyle name="Vírgula 2 2 3 5 3 3 2" xfId="19625" xr:uid="{00000000-0005-0000-0000-000052240000}"/>
    <cellStyle name="Vírgula 2 2 3 5 3 4" xfId="8945" xr:uid="{00000000-0005-0000-0000-000053240000}"/>
    <cellStyle name="Vírgula 2 2 3 5 3 4 2" xfId="22289" xr:uid="{00000000-0005-0000-0000-000054240000}"/>
    <cellStyle name="Vírgula 2 2 3 5 3 5" xfId="14297" xr:uid="{00000000-0005-0000-0000-000055240000}"/>
    <cellStyle name="Vírgula 2 2 3 5 3 6" xfId="11609" xr:uid="{00000000-0005-0000-0000-000056240000}"/>
    <cellStyle name="Vírgula 2 2 3 5 3 7" xfId="24569" xr:uid="{00000000-0005-0000-0000-000057240000}"/>
    <cellStyle name="Vírgula 2 2 3 5 4" xfId="1745" xr:uid="{00000000-0005-0000-0000-000058240000}"/>
    <cellStyle name="Vírgula 2 2 3 5 4 2" xfId="4409" xr:uid="{00000000-0005-0000-0000-000059240000}"/>
    <cellStyle name="Vírgula 2 2 3 5 4 2 2" xfId="17753" xr:uid="{00000000-0005-0000-0000-00005A240000}"/>
    <cellStyle name="Vírgula 2 2 3 5 4 2 3" xfId="26585" xr:uid="{00000000-0005-0000-0000-00005B240000}"/>
    <cellStyle name="Vírgula 2 2 3 5 4 3" xfId="7073" xr:uid="{00000000-0005-0000-0000-00005C240000}"/>
    <cellStyle name="Vírgula 2 2 3 5 4 3 2" xfId="20417" xr:uid="{00000000-0005-0000-0000-00005D240000}"/>
    <cellStyle name="Vírgula 2 2 3 5 4 4" xfId="9737" xr:uid="{00000000-0005-0000-0000-00005E240000}"/>
    <cellStyle name="Vírgula 2 2 3 5 4 4 2" xfId="23081" xr:uid="{00000000-0005-0000-0000-00005F240000}"/>
    <cellStyle name="Vírgula 2 2 3 5 4 5" xfId="15089" xr:uid="{00000000-0005-0000-0000-000060240000}"/>
    <cellStyle name="Vírgula 2 2 3 5 4 6" xfId="12401" xr:uid="{00000000-0005-0000-0000-000061240000}"/>
    <cellStyle name="Vírgula 2 2 3 5 4 7" xfId="25217" xr:uid="{00000000-0005-0000-0000-000062240000}"/>
    <cellStyle name="Vírgula 2 2 3 5 5" xfId="2561" xr:uid="{00000000-0005-0000-0000-000063240000}"/>
    <cellStyle name="Vírgula 2 2 3 5 5 2" xfId="5225" xr:uid="{00000000-0005-0000-0000-000064240000}"/>
    <cellStyle name="Vírgula 2 2 3 5 5 2 2" xfId="18569" xr:uid="{00000000-0005-0000-0000-000065240000}"/>
    <cellStyle name="Vírgula 2 2 3 5 5 3" xfId="7889" xr:uid="{00000000-0005-0000-0000-000066240000}"/>
    <cellStyle name="Vírgula 2 2 3 5 5 3 2" xfId="21233" xr:uid="{00000000-0005-0000-0000-000067240000}"/>
    <cellStyle name="Vírgula 2 2 3 5 5 4" xfId="10553" xr:uid="{00000000-0005-0000-0000-000068240000}"/>
    <cellStyle name="Vírgula 2 2 3 5 5 4 2" xfId="23897" xr:uid="{00000000-0005-0000-0000-000069240000}"/>
    <cellStyle name="Vírgula 2 2 3 5 5 5" xfId="15905" xr:uid="{00000000-0005-0000-0000-00006A240000}"/>
    <cellStyle name="Vírgula 2 2 3 5 5 6" xfId="13217" xr:uid="{00000000-0005-0000-0000-00006B240000}"/>
    <cellStyle name="Vírgula 2 2 3 5 5 7" xfId="25577" xr:uid="{00000000-0005-0000-0000-00006C240000}"/>
    <cellStyle name="Vírgula 2 2 3 5 6" xfId="2825" xr:uid="{00000000-0005-0000-0000-00006D240000}"/>
    <cellStyle name="Vírgula 2 2 3 5 6 2" xfId="16169" xr:uid="{00000000-0005-0000-0000-00006E240000}"/>
    <cellStyle name="Vírgula 2 2 3 5 7" xfId="5489" xr:uid="{00000000-0005-0000-0000-00006F240000}"/>
    <cellStyle name="Vírgula 2 2 3 5 7 2" xfId="18833" xr:uid="{00000000-0005-0000-0000-000070240000}"/>
    <cellStyle name="Vírgula 2 2 3 5 8" xfId="8153" xr:uid="{00000000-0005-0000-0000-000071240000}"/>
    <cellStyle name="Vírgula 2 2 3 5 8 2" xfId="21497" xr:uid="{00000000-0005-0000-0000-000072240000}"/>
    <cellStyle name="Vírgula 2 2 3 5 9" xfId="13505" xr:uid="{00000000-0005-0000-0000-000073240000}"/>
    <cellStyle name="Vírgula 2 2 3 6" xfId="329" xr:uid="{00000000-0005-0000-0000-000074240000}"/>
    <cellStyle name="Vírgula 2 2 3 6 10" xfId="24377" xr:uid="{00000000-0005-0000-0000-000075240000}"/>
    <cellStyle name="Vírgula 2 2 3 6 2" xfId="1121" xr:uid="{00000000-0005-0000-0000-000076240000}"/>
    <cellStyle name="Vírgula 2 2 3 6 2 2" xfId="3785" xr:uid="{00000000-0005-0000-0000-000077240000}"/>
    <cellStyle name="Vírgula 2 2 3 6 2 2 2" xfId="17129" xr:uid="{00000000-0005-0000-0000-000078240000}"/>
    <cellStyle name="Vírgula 2 2 3 6 2 2 3" xfId="26441" xr:uid="{00000000-0005-0000-0000-000079240000}"/>
    <cellStyle name="Vírgula 2 2 3 6 2 3" xfId="6449" xr:uid="{00000000-0005-0000-0000-00007A240000}"/>
    <cellStyle name="Vírgula 2 2 3 6 2 3 2" xfId="19793" xr:uid="{00000000-0005-0000-0000-00007B240000}"/>
    <cellStyle name="Vírgula 2 2 3 6 2 4" xfId="9113" xr:uid="{00000000-0005-0000-0000-00007C240000}"/>
    <cellStyle name="Vírgula 2 2 3 6 2 4 2" xfId="22457" xr:uid="{00000000-0005-0000-0000-00007D240000}"/>
    <cellStyle name="Vírgula 2 2 3 6 2 5" xfId="14465" xr:uid="{00000000-0005-0000-0000-00007E240000}"/>
    <cellStyle name="Vírgula 2 2 3 6 2 6" xfId="11777" xr:uid="{00000000-0005-0000-0000-00007F240000}"/>
    <cellStyle name="Vírgula 2 2 3 6 2 7" xfId="25073" xr:uid="{00000000-0005-0000-0000-000080240000}"/>
    <cellStyle name="Vírgula 2 2 3 6 3" xfId="1913" xr:uid="{00000000-0005-0000-0000-000081240000}"/>
    <cellStyle name="Vírgula 2 2 3 6 3 2" xfId="4577" xr:uid="{00000000-0005-0000-0000-000082240000}"/>
    <cellStyle name="Vírgula 2 2 3 6 3 2 2" xfId="17921" xr:uid="{00000000-0005-0000-0000-000083240000}"/>
    <cellStyle name="Vírgula 2 2 3 6 3 2 3" xfId="26105" xr:uid="{00000000-0005-0000-0000-000084240000}"/>
    <cellStyle name="Vírgula 2 2 3 6 3 3" xfId="7241" xr:uid="{00000000-0005-0000-0000-000085240000}"/>
    <cellStyle name="Vírgula 2 2 3 6 3 3 2" xfId="20585" xr:uid="{00000000-0005-0000-0000-000086240000}"/>
    <cellStyle name="Vírgula 2 2 3 6 3 4" xfId="9905" xr:uid="{00000000-0005-0000-0000-000087240000}"/>
    <cellStyle name="Vírgula 2 2 3 6 3 4 2" xfId="23249" xr:uid="{00000000-0005-0000-0000-000088240000}"/>
    <cellStyle name="Vírgula 2 2 3 6 3 5" xfId="15257" xr:uid="{00000000-0005-0000-0000-000089240000}"/>
    <cellStyle name="Vírgula 2 2 3 6 3 6" xfId="12569" xr:uid="{00000000-0005-0000-0000-00008A240000}"/>
    <cellStyle name="Vírgula 2 2 3 6 3 7" xfId="24737" xr:uid="{00000000-0005-0000-0000-00008B240000}"/>
    <cellStyle name="Vírgula 2 2 3 6 4" xfId="2489" xr:uid="{00000000-0005-0000-0000-00008C240000}"/>
    <cellStyle name="Vírgula 2 2 3 6 4 2" xfId="5153" xr:uid="{00000000-0005-0000-0000-00008D240000}"/>
    <cellStyle name="Vírgula 2 2 3 6 4 2 2" xfId="18497" xr:uid="{00000000-0005-0000-0000-00008E240000}"/>
    <cellStyle name="Vírgula 2 2 3 6 4 2 3" xfId="26753" xr:uid="{00000000-0005-0000-0000-00008F240000}"/>
    <cellStyle name="Vírgula 2 2 3 6 4 3" xfId="7817" xr:uid="{00000000-0005-0000-0000-000090240000}"/>
    <cellStyle name="Vírgula 2 2 3 6 4 3 2" xfId="21161" xr:uid="{00000000-0005-0000-0000-000091240000}"/>
    <cellStyle name="Vírgula 2 2 3 6 4 4" xfId="10481" xr:uid="{00000000-0005-0000-0000-000092240000}"/>
    <cellStyle name="Vírgula 2 2 3 6 4 4 2" xfId="23825" xr:uid="{00000000-0005-0000-0000-000093240000}"/>
    <cellStyle name="Vírgula 2 2 3 6 4 5" xfId="15833" xr:uid="{00000000-0005-0000-0000-000094240000}"/>
    <cellStyle name="Vírgula 2 2 3 6 4 6" xfId="13145" xr:uid="{00000000-0005-0000-0000-000095240000}"/>
    <cellStyle name="Vírgula 2 2 3 6 4 7" xfId="25385" xr:uid="{00000000-0005-0000-0000-000096240000}"/>
    <cellStyle name="Vírgula 2 2 3 6 5" xfId="2993" xr:uid="{00000000-0005-0000-0000-000097240000}"/>
    <cellStyle name="Vírgula 2 2 3 6 5 2" xfId="16337" xr:uid="{00000000-0005-0000-0000-000098240000}"/>
    <cellStyle name="Vírgula 2 2 3 6 5 3" xfId="25745" xr:uid="{00000000-0005-0000-0000-000099240000}"/>
    <cellStyle name="Vírgula 2 2 3 6 6" xfId="5657" xr:uid="{00000000-0005-0000-0000-00009A240000}"/>
    <cellStyle name="Vírgula 2 2 3 6 6 2" xfId="19001" xr:uid="{00000000-0005-0000-0000-00009B240000}"/>
    <cellStyle name="Vírgula 2 2 3 6 7" xfId="8321" xr:uid="{00000000-0005-0000-0000-00009C240000}"/>
    <cellStyle name="Vírgula 2 2 3 6 7 2" xfId="21665" xr:uid="{00000000-0005-0000-0000-00009D240000}"/>
    <cellStyle name="Vírgula 2 2 3 6 8" xfId="13673" xr:uid="{00000000-0005-0000-0000-00009E240000}"/>
    <cellStyle name="Vírgula 2 2 3 6 9" xfId="10985" xr:uid="{00000000-0005-0000-0000-00009F240000}"/>
    <cellStyle name="Vírgula 2 2 3 7" xfId="593" xr:uid="{00000000-0005-0000-0000-0000A0240000}"/>
    <cellStyle name="Vírgula 2 2 3 7 2" xfId="1385" xr:uid="{00000000-0005-0000-0000-0000A1240000}"/>
    <cellStyle name="Vírgula 2 2 3 7 2 2" xfId="4049" xr:uid="{00000000-0005-0000-0000-0000A2240000}"/>
    <cellStyle name="Vírgula 2 2 3 7 2 2 2" xfId="17393" xr:uid="{00000000-0005-0000-0000-0000A3240000}"/>
    <cellStyle name="Vírgula 2 2 3 7 2 2 3" xfId="26177" xr:uid="{00000000-0005-0000-0000-0000A4240000}"/>
    <cellStyle name="Vírgula 2 2 3 7 2 3" xfId="6713" xr:uid="{00000000-0005-0000-0000-0000A5240000}"/>
    <cellStyle name="Vírgula 2 2 3 7 2 3 2" xfId="20057" xr:uid="{00000000-0005-0000-0000-0000A6240000}"/>
    <cellStyle name="Vírgula 2 2 3 7 2 4" xfId="9377" xr:uid="{00000000-0005-0000-0000-0000A7240000}"/>
    <cellStyle name="Vírgula 2 2 3 7 2 4 2" xfId="22721" xr:uid="{00000000-0005-0000-0000-0000A8240000}"/>
    <cellStyle name="Vírgula 2 2 3 7 2 5" xfId="14729" xr:uid="{00000000-0005-0000-0000-0000A9240000}"/>
    <cellStyle name="Vírgula 2 2 3 7 2 6" xfId="12041" xr:uid="{00000000-0005-0000-0000-0000AA240000}"/>
    <cellStyle name="Vírgula 2 2 3 7 2 7" xfId="24809" xr:uid="{00000000-0005-0000-0000-0000AB240000}"/>
    <cellStyle name="Vírgula 2 2 3 7 3" xfId="2177" xr:uid="{00000000-0005-0000-0000-0000AC240000}"/>
    <cellStyle name="Vírgula 2 2 3 7 3 2" xfId="4841" xr:uid="{00000000-0005-0000-0000-0000AD240000}"/>
    <cellStyle name="Vírgula 2 2 3 7 3 2 2" xfId="18185" xr:uid="{00000000-0005-0000-0000-0000AE240000}"/>
    <cellStyle name="Vírgula 2 2 3 7 3 2 3" xfId="25841" xr:uid="{00000000-0005-0000-0000-0000AF240000}"/>
    <cellStyle name="Vírgula 2 2 3 7 3 3" xfId="7505" xr:uid="{00000000-0005-0000-0000-0000B0240000}"/>
    <cellStyle name="Vírgula 2 2 3 7 3 3 2" xfId="20849" xr:uid="{00000000-0005-0000-0000-0000B1240000}"/>
    <cellStyle name="Vírgula 2 2 3 7 3 4" xfId="10169" xr:uid="{00000000-0005-0000-0000-0000B2240000}"/>
    <cellStyle name="Vírgula 2 2 3 7 3 4 2" xfId="23513" xr:uid="{00000000-0005-0000-0000-0000B3240000}"/>
    <cellStyle name="Vírgula 2 2 3 7 3 5" xfId="15521" xr:uid="{00000000-0005-0000-0000-0000B4240000}"/>
    <cellStyle name="Vírgula 2 2 3 7 3 6" xfId="12833" xr:uid="{00000000-0005-0000-0000-0000B5240000}"/>
    <cellStyle name="Vírgula 2 2 3 7 3 7" xfId="24473" xr:uid="{00000000-0005-0000-0000-0000B6240000}"/>
    <cellStyle name="Vírgula 2 2 3 7 4" xfId="3257" xr:uid="{00000000-0005-0000-0000-0000B7240000}"/>
    <cellStyle name="Vírgula 2 2 3 7 4 2" xfId="16601" xr:uid="{00000000-0005-0000-0000-0000B8240000}"/>
    <cellStyle name="Vírgula 2 2 3 7 4 3" xfId="25481" xr:uid="{00000000-0005-0000-0000-0000B9240000}"/>
    <cellStyle name="Vírgula 2 2 3 7 5" xfId="5921" xr:uid="{00000000-0005-0000-0000-0000BA240000}"/>
    <cellStyle name="Vírgula 2 2 3 7 5 2" xfId="19265" xr:uid="{00000000-0005-0000-0000-0000BB240000}"/>
    <cellStyle name="Vírgula 2 2 3 7 6" xfId="8585" xr:uid="{00000000-0005-0000-0000-0000BC240000}"/>
    <cellStyle name="Vírgula 2 2 3 7 6 2" xfId="21929" xr:uid="{00000000-0005-0000-0000-0000BD240000}"/>
    <cellStyle name="Vírgula 2 2 3 7 7" xfId="13937" xr:uid="{00000000-0005-0000-0000-0000BE240000}"/>
    <cellStyle name="Vírgula 2 2 3 7 8" xfId="11249" xr:uid="{00000000-0005-0000-0000-0000BF240000}"/>
    <cellStyle name="Vírgula 2 2 3 7 9" xfId="24113" xr:uid="{00000000-0005-0000-0000-0000C0240000}"/>
    <cellStyle name="Vírgula 2 2 3 8" xfId="761" xr:uid="{00000000-0005-0000-0000-0000C1240000}"/>
    <cellStyle name="Vírgula 2 2 3 8 2" xfId="1553" xr:uid="{00000000-0005-0000-0000-0000C2240000}"/>
    <cellStyle name="Vírgula 2 2 3 8 2 2" xfId="4217" xr:uid="{00000000-0005-0000-0000-0000C3240000}"/>
    <cellStyle name="Vírgula 2 2 3 8 2 2 2" xfId="17561" xr:uid="{00000000-0005-0000-0000-0000C4240000}"/>
    <cellStyle name="Vírgula 2 2 3 8 2 2 3" xfId="26153" xr:uid="{00000000-0005-0000-0000-0000C5240000}"/>
    <cellStyle name="Vírgula 2 2 3 8 2 3" xfId="6881" xr:uid="{00000000-0005-0000-0000-0000C6240000}"/>
    <cellStyle name="Vírgula 2 2 3 8 2 3 2" xfId="20225" xr:uid="{00000000-0005-0000-0000-0000C7240000}"/>
    <cellStyle name="Vírgula 2 2 3 8 2 4" xfId="9545" xr:uid="{00000000-0005-0000-0000-0000C8240000}"/>
    <cellStyle name="Vírgula 2 2 3 8 2 4 2" xfId="22889" xr:uid="{00000000-0005-0000-0000-0000C9240000}"/>
    <cellStyle name="Vírgula 2 2 3 8 2 5" xfId="14897" xr:uid="{00000000-0005-0000-0000-0000CA240000}"/>
    <cellStyle name="Vírgula 2 2 3 8 2 6" xfId="12209" xr:uid="{00000000-0005-0000-0000-0000CB240000}"/>
    <cellStyle name="Vírgula 2 2 3 8 2 7" xfId="24785" xr:uid="{00000000-0005-0000-0000-0000CC240000}"/>
    <cellStyle name="Vírgula 2 2 3 8 3" xfId="2345" xr:uid="{00000000-0005-0000-0000-0000CD240000}"/>
    <cellStyle name="Vírgula 2 2 3 8 3 2" xfId="5009" xr:uid="{00000000-0005-0000-0000-0000CE240000}"/>
    <cellStyle name="Vírgula 2 2 3 8 3 2 2" xfId="18353" xr:uid="{00000000-0005-0000-0000-0000CF240000}"/>
    <cellStyle name="Vírgula 2 2 3 8 3 3" xfId="7673" xr:uid="{00000000-0005-0000-0000-0000D0240000}"/>
    <cellStyle name="Vírgula 2 2 3 8 3 3 2" xfId="21017" xr:uid="{00000000-0005-0000-0000-0000D1240000}"/>
    <cellStyle name="Vírgula 2 2 3 8 3 4" xfId="10337" xr:uid="{00000000-0005-0000-0000-0000D2240000}"/>
    <cellStyle name="Vírgula 2 2 3 8 3 4 2" xfId="23681" xr:uid="{00000000-0005-0000-0000-0000D3240000}"/>
    <cellStyle name="Vírgula 2 2 3 8 3 5" xfId="15689" xr:uid="{00000000-0005-0000-0000-0000D4240000}"/>
    <cellStyle name="Vírgula 2 2 3 8 3 6" xfId="13001" xr:uid="{00000000-0005-0000-0000-0000D5240000}"/>
    <cellStyle name="Vírgula 2 2 3 8 3 7" xfId="25457" xr:uid="{00000000-0005-0000-0000-0000D6240000}"/>
    <cellStyle name="Vírgula 2 2 3 8 4" xfId="3425" xr:uid="{00000000-0005-0000-0000-0000D7240000}"/>
    <cellStyle name="Vírgula 2 2 3 8 4 2" xfId="16769" xr:uid="{00000000-0005-0000-0000-0000D8240000}"/>
    <cellStyle name="Vírgula 2 2 3 8 5" xfId="6089" xr:uid="{00000000-0005-0000-0000-0000D9240000}"/>
    <cellStyle name="Vírgula 2 2 3 8 5 2" xfId="19433" xr:uid="{00000000-0005-0000-0000-0000DA240000}"/>
    <cellStyle name="Vírgula 2 2 3 8 6" xfId="8753" xr:uid="{00000000-0005-0000-0000-0000DB240000}"/>
    <cellStyle name="Vírgula 2 2 3 8 6 2" xfId="22097" xr:uid="{00000000-0005-0000-0000-0000DC240000}"/>
    <cellStyle name="Vírgula 2 2 3 8 7" xfId="14105" xr:uid="{00000000-0005-0000-0000-0000DD240000}"/>
    <cellStyle name="Vírgula 2 2 3 8 8" xfId="11417" xr:uid="{00000000-0005-0000-0000-0000DE240000}"/>
    <cellStyle name="Vírgula 2 2 3 8 9" xfId="24089" xr:uid="{00000000-0005-0000-0000-0000DF240000}"/>
    <cellStyle name="Vírgula 2 2 3 9" xfId="809" xr:uid="{00000000-0005-0000-0000-0000E0240000}"/>
    <cellStyle name="Vírgula 2 2 3 9 2" xfId="1601" xr:uid="{00000000-0005-0000-0000-0000E1240000}"/>
    <cellStyle name="Vírgula 2 2 3 9 2 2" xfId="4265" xr:uid="{00000000-0005-0000-0000-0000E2240000}"/>
    <cellStyle name="Vírgula 2 2 3 9 2 2 2" xfId="17609" xr:uid="{00000000-0005-0000-0000-0000E3240000}"/>
    <cellStyle name="Vírgula 2 2 3 9 2 3" xfId="6929" xr:uid="{00000000-0005-0000-0000-0000E4240000}"/>
    <cellStyle name="Vírgula 2 2 3 9 2 3 2" xfId="20273" xr:uid="{00000000-0005-0000-0000-0000E5240000}"/>
    <cellStyle name="Vírgula 2 2 3 9 2 4" xfId="9593" xr:uid="{00000000-0005-0000-0000-0000E6240000}"/>
    <cellStyle name="Vírgula 2 2 3 9 2 4 2" xfId="22937" xr:uid="{00000000-0005-0000-0000-0000E7240000}"/>
    <cellStyle name="Vírgula 2 2 3 9 2 5" xfId="14945" xr:uid="{00000000-0005-0000-0000-0000E8240000}"/>
    <cellStyle name="Vírgula 2 2 3 9 2 6" xfId="12257" xr:uid="{00000000-0005-0000-0000-0000E9240000}"/>
    <cellStyle name="Vírgula 2 2 3 9 2 7" xfId="25793" xr:uid="{00000000-0005-0000-0000-0000EA240000}"/>
    <cellStyle name="Vírgula 2 2 3 9 3" xfId="2393" xr:uid="{00000000-0005-0000-0000-0000EB240000}"/>
    <cellStyle name="Vírgula 2 2 3 9 3 2" xfId="5057" xr:uid="{00000000-0005-0000-0000-0000EC240000}"/>
    <cellStyle name="Vírgula 2 2 3 9 3 2 2" xfId="18401" xr:uid="{00000000-0005-0000-0000-0000ED240000}"/>
    <cellStyle name="Vírgula 2 2 3 9 3 3" xfId="7721" xr:uid="{00000000-0005-0000-0000-0000EE240000}"/>
    <cellStyle name="Vírgula 2 2 3 9 3 3 2" xfId="21065" xr:uid="{00000000-0005-0000-0000-0000EF240000}"/>
    <cellStyle name="Vírgula 2 2 3 9 3 4" xfId="10385" xr:uid="{00000000-0005-0000-0000-0000F0240000}"/>
    <cellStyle name="Vírgula 2 2 3 9 3 4 2" xfId="23729" xr:uid="{00000000-0005-0000-0000-0000F1240000}"/>
    <cellStyle name="Vírgula 2 2 3 9 3 5" xfId="15737" xr:uid="{00000000-0005-0000-0000-0000F2240000}"/>
    <cellStyle name="Vírgula 2 2 3 9 3 6" xfId="13049" xr:uid="{00000000-0005-0000-0000-0000F3240000}"/>
    <cellStyle name="Vírgula 2 2 3 9 4" xfId="3473" xr:uid="{00000000-0005-0000-0000-0000F4240000}"/>
    <cellStyle name="Vírgula 2 2 3 9 4 2" xfId="16817" xr:uid="{00000000-0005-0000-0000-0000F5240000}"/>
    <cellStyle name="Vírgula 2 2 3 9 5" xfId="6137" xr:uid="{00000000-0005-0000-0000-0000F6240000}"/>
    <cellStyle name="Vírgula 2 2 3 9 5 2" xfId="19481" xr:uid="{00000000-0005-0000-0000-0000F7240000}"/>
    <cellStyle name="Vírgula 2 2 3 9 6" xfId="8801" xr:uid="{00000000-0005-0000-0000-0000F8240000}"/>
    <cellStyle name="Vírgula 2 2 3 9 6 2" xfId="22145" xr:uid="{00000000-0005-0000-0000-0000F9240000}"/>
    <cellStyle name="Vírgula 2 2 3 9 7" xfId="14153" xr:uid="{00000000-0005-0000-0000-0000FA240000}"/>
    <cellStyle name="Vírgula 2 2 3 9 8" xfId="11465" xr:uid="{00000000-0005-0000-0000-0000FB240000}"/>
    <cellStyle name="Vírgula 2 2 3 9 9" xfId="24425" xr:uid="{00000000-0005-0000-0000-0000FC240000}"/>
    <cellStyle name="Vírgula 2 2 4" xfId="73" xr:uid="{00000000-0005-0000-0000-0000FD240000}"/>
    <cellStyle name="Vírgula 2 2 4 10" xfId="1657" xr:uid="{00000000-0005-0000-0000-0000FE240000}"/>
    <cellStyle name="Vírgula 2 2 4 10 2" xfId="4321" xr:uid="{00000000-0005-0000-0000-0000FF240000}"/>
    <cellStyle name="Vírgula 2 2 4 10 2 2" xfId="17665" xr:uid="{00000000-0005-0000-0000-000000250000}"/>
    <cellStyle name="Vírgula 2 2 4 10 3" xfId="6985" xr:uid="{00000000-0005-0000-0000-000001250000}"/>
    <cellStyle name="Vírgula 2 2 4 10 3 2" xfId="20329" xr:uid="{00000000-0005-0000-0000-000002250000}"/>
    <cellStyle name="Vírgula 2 2 4 10 4" xfId="9649" xr:uid="{00000000-0005-0000-0000-000003250000}"/>
    <cellStyle name="Vírgula 2 2 4 10 4 2" xfId="22993" xr:uid="{00000000-0005-0000-0000-000004250000}"/>
    <cellStyle name="Vírgula 2 2 4 10 5" xfId="15001" xr:uid="{00000000-0005-0000-0000-000005250000}"/>
    <cellStyle name="Vírgula 2 2 4 10 6" xfId="12313" xr:uid="{00000000-0005-0000-0000-000006250000}"/>
    <cellStyle name="Vírgula 2 2 4 11" xfId="2456" xr:uid="{00000000-0005-0000-0000-000007250000}"/>
    <cellStyle name="Vírgula 2 2 4 11 2" xfId="5120" xr:uid="{00000000-0005-0000-0000-000008250000}"/>
    <cellStyle name="Vírgula 2 2 4 11 2 2" xfId="18464" xr:uid="{00000000-0005-0000-0000-000009250000}"/>
    <cellStyle name="Vírgula 2 2 4 11 3" xfId="7784" xr:uid="{00000000-0005-0000-0000-00000A250000}"/>
    <cellStyle name="Vírgula 2 2 4 11 3 2" xfId="21128" xr:uid="{00000000-0005-0000-0000-00000B250000}"/>
    <cellStyle name="Vírgula 2 2 4 11 4" xfId="10448" xr:uid="{00000000-0005-0000-0000-00000C250000}"/>
    <cellStyle name="Vírgula 2 2 4 11 4 2" xfId="23792" xr:uid="{00000000-0005-0000-0000-00000D250000}"/>
    <cellStyle name="Vírgula 2 2 4 11 5" xfId="15800" xr:uid="{00000000-0005-0000-0000-00000E250000}"/>
    <cellStyle name="Vírgula 2 2 4 11 6" xfId="13112" xr:uid="{00000000-0005-0000-0000-00000F250000}"/>
    <cellStyle name="Vírgula 2 2 4 12" xfId="2737" xr:uid="{00000000-0005-0000-0000-000010250000}"/>
    <cellStyle name="Vírgula 2 2 4 12 2" xfId="16081" xr:uid="{00000000-0005-0000-0000-000011250000}"/>
    <cellStyle name="Vírgula 2 2 4 13" xfId="5401" xr:uid="{00000000-0005-0000-0000-000012250000}"/>
    <cellStyle name="Vírgula 2 2 4 13 2" xfId="18745" xr:uid="{00000000-0005-0000-0000-000013250000}"/>
    <cellStyle name="Vírgula 2 2 4 14" xfId="8065" xr:uid="{00000000-0005-0000-0000-000014250000}"/>
    <cellStyle name="Vírgula 2 2 4 14 2" xfId="21409" xr:uid="{00000000-0005-0000-0000-000015250000}"/>
    <cellStyle name="Vírgula 2 2 4 15" xfId="13417" xr:uid="{00000000-0005-0000-0000-000016250000}"/>
    <cellStyle name="Vírgula 2 2 4 16" xfId="10729" xr:uid="{00000000-0005-0000-0000-000017250000}"/>
    <cellStyle name="Vírgula 2 2 4 17" xfId="24121" xr:uid="{00000000-0005-0000-0000-000018250000}"/>
    <cellStyle name="Vírgula 2 2 4 2" xfId="121" xr:uid="{00000000-0005-0000-0000-000019250000}"/>
    <cellStyle name="Vírgula 2 2 4 2 10" xfId="8113" xr:uid="{00000000-0005-0000-0000-00001A250000}"/>
    <cellStyle name="Vírgula 2 2 4 2 10 2" xfId="21457" xr:uid="{00000000-0005-0000-0000-00001B250000}"/>
    <cellStyle name="Vírgula 2 2 4 2 11" xfId="13465" xr:uid="{00000000-0005-0000-0000-00001C250000}"/>
    <cellStyle name="Vírgula 2 2 4 2 12" xfId="10777" xr:uid="{00000000-0005-0000-0000-00001D250000}"/>
    <cellStyle name="Vírgula 2 2 4 2 13" xfId="24169" xr:uid="{00000000-0005-0000-0000-00001E250000}"/>
    <cellStyle name="Vírgula 2 2 4 2 2" xfId="289" xr:uid="{00000000-0005-0000-0000-00001F250000}"/>
    <cellStyle name="Vírgula 2 2 4 2 2 10" xfId="10945" xr:uid="{00000000-0005-0000-0000-000020250000}"/>
    <cellStyle name="Vírgula 2 2 4 2 2 11" xfId="24337" xr:uid="{00000000-0005-0000-0000-000021250000}"/>
    <cellStyle name="Vírgula 2 2 4 2 2 2" xfId="553" xr:uid="{00000000-0005-0000-0000-000022250000}"/>
    <cellStyle name="Vírgula 2 2 4 2 2 2 2" xfId="1345" xr:uid="{00000000-0005-0000-0000-000023250000}"/>
    <cellStyle name="Vírgula 2 2 4 2 2 2 2 2" xfId="4009" xr:uid="{00000000-0005-0000-0000-000024250000}"/>
    <cellStyle name="Vírgula 2 2 4 2 2 2 2 2 2" xfId="17353" xr:uid="{00000000-0005-0000-0000-000025250000}"/>
    <cellStyle name="Vírgula 2 2 4 2 2 2 2 3" xfId="6673" xr:uid="{00000000-0005-0000-0000-000026250000}"/>
    <cellStyle name="Vírgula 2 2 4 2 2 2 2 3 2" xfId="20017" xr:uid="{00000000-0005-0000-0000-000027250000}"/>
    <cellStyle name="Vírgula 2 2 4 2 2 2 2 4" xfId="9337" xr:uid="{00000000-0005-0000-0000-000028250000}"/>
    <cellStyle name="Vírgula 2 2 4 2 2 2 2 4 2" xfId="22681" xr:uid="{00000000-0005-0000-0000-000029250000}"/>
    <cellStyle name="Vírgula 2 2 4 2 2 2 2 5" xfId="14689" xr:uid="{00000000-0005-0000-0000-00002A250000}"/>
    <cellStyle name="Vírgula 2 2 4 2 2 2 2 6" xfId="12001" xr:uid="{00000000-0005-0000-0000-00002B250000}"/>
    <cellStyle name="Vírgula 2 2 4 2 2 2 2 7" xfId="26401" xr:uid="{00000000-0005-0000-0000-00002C250000}"/>
    <cellStyle name="Vírgula 2 2 4 2 2 2 3" xfId="2137" xr:uid="{00000000-0005-0000-0000-00002D250000}"/>
    <cellStyle name="Vírgula 2 2 4 2 2 2 3 2" xfId="4801" xr:uid="{00000000-0005-0000-0000-00002E250000}"/>
    <cellStyle name="Vírgula 2 2 4 2 2 2 3 2 2" xfId="18145" xr:uid="{00000000-0005-0000-0000-00002F250000}"/>
    <cellStyle name="Vírgula 2 2 4 2 2 2 3 3" xfId="7465" xr:uid="{00000000-0005-0000-0000-000030250000}"/>
    <cellStyle name="Vírgula 2 2 4 2 2 2 3 3 2" xfId="20809" xr:uid="{00000000-0005-0000-0000-000031250000}"/>
    <cellStyle name="Vírgula 2 2 4 2 2 2 3 4" xfId="10129" xr:uid="{00000000-0005-0000-0000-000032250000}"/>
    <cellStyle name="Vírgula 2 2 4 2 2 2 3 4 2" xfId="23473" xr:uid="{00000000-0005-0000-0000-000033250000}"/>
    <cellStyle name="Vírgula 2 2 4 2 2 2 3 5" xfId="15481" xr:uid="{00000000-0005-0000-0000-000034250000}"/>
    <cellStyle name="Vírgula 2 2 4 2 2 2 3 6" xfId="12793" xr:uid="{00000000-0005-0000-0000-000035250000}"/>
    <cellStyle name="Vírgula 2 2 4 2 2 2 4" xfId="3217" xr:uid="{00000000-0005-0000-0000-000036250000}"/>
    <cellStyle name="Vírgula 2 2 4 2 2 2 4 2" xfId="16561" xr:uid="{00000000-0005-0000-0000-000037250000}"/>
    <cellStyle name="Vírgula 2 2 4 2 2 2 5" xfId="5881" xr:uid="{00000000-0005-0000-0000-000038250000}"/>
    <cellStyle name="Vírgula 2 2 4 2 2 2 5 2" xfId="19225" xr:uid="{00000000-0005-0000-0000-000039250000}"/>
    <cellStyle name="Vírgula 2 2 4 2 2 2 6" xfId="8545" xr:uid="{00000000-0005-0000-0000-00003A250000}"/>
    <cellStyle name="Vírgula 2 2 4 2 2 2 6 2" xfId="21889" xr:uid="{00000000-0005-0000-0000-00003B250000}"/>
    <cellStyle name="Vírgula 2 2 4 2 2 2 7" xfId="13897" xr:uid="{00000000-0005-0000-0000-00003C250000}"/>
    <cellStyle name="Vírgula 2 2 4 2 2 2 8" xfId="11209" xr:uid="{00000000-0005-0000-0000-00003D250000}"/>
    <cellStyle name="Vírgula 2 2 4 2 2 2 9" xfId="25033" xr:uid="{00000000-0005-0000-0000-00003E250000}"/>
    <cellStyle name="Vírgula 2 2 4 2 2 3" xfId="1081" xr:uid="{00000000-0005-0000-0000-00003F250000}"/>
    <cellStyle name="Vírgula 2 2 4 2 2 3 2" xfId="3745" xr:uid="{00000000-0005-0000-0000-000040250000}"/>
    <cellStyle name="Vírgula 2 2 4 2 2 3 2 2" xfId="17089" xr:uid="{00000000-0005-0000-0000-000041250000}"/>
    <cellStyle name="Vírgula 2 2 4 2 2 3 2 3" xfId="26065" xr:uid="{00000000-0005-0000-0000-000042250000}"/>
    <cellStyle name="Vírgula 2 2 4 2 2 3 3" xfId="6409" xr:uid="{00000000-0005-0000-0000-000043250000}"/>
    <cellStyle name="Vírgula 2 2 4 2 2 3 3 2" xfId="19753" xr:uid="{00000000-0005-0000-0000-000044250000}"/>
    <cellStyle name="Vírgula 2 2 4 2 2 3 4" xfId="9073" xr:uid="{00000000-0005-0000-0000-000045250000}"/>
    <cellStyle name="Vírgula 2 2 4 2 2 3 4 2" xfId="22417" xr:uid="{00000000-0005-0000-0000-000046250000}"/>
    <cellStyle name="Vírgula 2 2 4 2 2 3 5" xfId="14425" xr:uid="{00000000-0005-0000-0000-000047250000}"/>
    <cellStyle name="Vírgula 2 2 4 2 2 3 6" xfId="11737" xr:uid="{00000000-0005-0000-0000-000048250000}"/>
    <cellStyle name="Vírgula 2 2 4 2 2 3 7" xfId="24697" xr:uid="{00000000-0005-0000-0000-000049250000}"/>
    <cellStyle name="Vírgula 2 2 4 2 2 4" xfId="1873" xr:uid="{00000000-0005-0000-0000-00004A250000}"/>
    <cellStyle name="Vírgula 2 2 4 2 2 4 2" xfId="4537" xr:uid="{00000000-0005-0000-0000-00004B250000}"/>
    <cellStyle name="Vírgula 2 2 4 2 2 4 2 2" xfId="17881" xr:uid="{00000000-0005-0000-0000-00004C250000}"/>
    <cellStyle name="Vírgula 2 2 4 2 2 4 2 3" xfId="26713" xr:uid="{00000000-0005-0000-0000-00004D250000}"/>
    <cellStyle name="Vírgula 2 2 4 2 2 4 3" xfId="7201" xr:uid="{00000000-0005-0000-0000-00004E250000}"/>
    <cellStyle name="Vírgula 2 2 4 2 2 4 3 2" xfId="20545" xr:uid="{00000000-0005-0000-0000-00004F250000}"/>
    <cellStyle name="Vírgula 2 2 4 2 2 4 4" xfId="9865" xr:uid="{00000000-0005-0000-0000-000050250000}"/>
    <cellStyle name="Vírgula 2 2 4 2 2 4 4 2" xfId="23209" xr:uid="{00000000-0005-0000-0000-000051250000}"/>
    <cellStyle name="Vírgula 2 2 4 2 2 4 5" xfId="15217" xr:uid="{00000000-0005-0000-0000-000052250000}"/>
    <cellStyle name="Vírgula 2 2 4 2 2 4 6" xfId="12529" xr:uid="{00000000-0005-0000-0000-000053250000}"/>
    <cellStyle name="Vírgula 2 2 4 2 2 4 7" xfId="25345" xr:uid="{00000000-0005-0000-0000-000054250000}"/>
    <cellStyle name="Vírgula 2 2 4 2 2 5" xfId="2689" xr:uid="{00000000-0005-0000-0000-000055250000}"/>
    <cellStyle name="Vírgula 2 2 4 2 2 5 2" xfId="5353" xr:uid="{00000000-0005-0000-0000-000056250000}"/>
    <cellStyle name="Vírgula 2 2 4 2 2 5 2 2" xfId="18697" xr:uid="{00000000-0005-0000-0000-000057250000}"/>
    <cellStyle name="Vírgula 2 2 4 2 2 5 3" xfId="8017" xr:uid="{00000000-0005-0000-0000-000058250000}"/>
    <cellStyle name="Vírgula 2 2 4 2 2 5 3 2" xfId="21361" xr:uid="{00000000-0005-0000-0000-000059250000}"/>
    <cellStyle name="Vírgula 2 2 4 2 2 5 4" xfId="10681" xr:uid="{00000000-0005-0000-0000-00005A250000}"/>
    <cellStyle name="Vírgula 2 2 4 2 2 5 4 2" xfId="24025" xr:uid="{00000000-0005-0000-0000-00005B250000}"/>
    <cellStyle name="Vírgula 2 2 4 2 2 5 5" xfId="16033" xr:uid="{00000000-0005-0000-0000-00005C250000}"/>
    <cellStyle name="Vírgula 2 2 4 2 2 5 6" xfId="13345" xr:uid="{00000000-0005-0000-0000-00005D250000}"/>
    <cellStyle name="Vírgula 2 2 4 2 2 5 7" xfId="25705" xr:uid="{00000000-0005-0000-0000-00005E250000}"/>
    <cellStyle name="Vírgula 2 2 4 2 2 6" xfId="2953" xr:uid="{00000000-0005-0000-0000-00005F250000}"/>
    <cellStyle name="Vírgula 2 2 4 2 2 6 2" xfId="16297" xr:uid="{00000000-0005-0000-0000-000060250000}"/>
    <cellStyle name="Vírgula 2 2 4 2 2 7" xfId="5617" xr:uid="{00000000-0005-0000-0000-000061250000}"/>
    <cellStyle name="Vírgula 2 2 4 2 2 7 2" xfId="18961" xr:uid="{00000000-0005-0000-0000-000062250000}"/>
    <cellStyle name="Vírgula 2 2 4 2 2 8" xfId="8281" xr:uid="{00000000-0005-0000-0000-000063250000}"/>
    <cellStyle name="Vírgula 2 2 4 2 2 8 2" xfId="21625" xr:uid="{00000000-0005-0000-0000-000064250000}"/>
    <cellStyle name="Vírgula 2 2 4 2 2 9" xfId="13633" xr:uid="{00000000-0005-0000-0000-000065250000}"/>
    <cellStyle name="Vírgula 2 2 4 2 3" xfId="385" xr:uid="{00000000-0005-0000-0000-000066250000}"/>
    <cellStyle name="Vírgula 2 2 4 2 3 2" xfId="1177" xr:uid="{00000000-0005-0000-0000-000067250000}"/>
    <cellStyle name="Vírgula 2 2 4 2 3 2 2" xfId="3841" xr:uid="{00000000-0005-0000-0000-000068250000}"/>
    <cellStyle name="Vírgula 2 2 4 2 3 2 2 2" xfId="17185" xr:uid="{00000000-0005-0000-0000-000069250000}"/>
    <cellStyle name="Vírgula 2 2 4 2 3 2 3" xfId="6505" xr:uid="{00000000-0005-0000-0000-00006A250000}"/>
    <cellStyle name="Vírgula 2 2 4 2 3 2 3 2" xfId="19849" xr:uid="{00000000-0005-0000-0000-00006B250000}"/>
    <cellStyle name="Vírgula 2 2 4 2 3 2 4" xfId="9169" xr:uid="{00000000-0005-0000-0000-00006C250000}"/>
    <cellStyle name="Vírgula 2 2 4 2 3 2 4 2" xfId="22513" xr:uid="{00000000-0005-0000-0000-00006D250000}"/>
    <cellStyle name="Vírgula 2 2 4 2 3 2 5" xfId="14521" xr:uid="{00000000-0005-0000-0000-00006E250000}"/>
    <cellStyle name="Vírgula 2 2 4 2 3 2 6" xfId="11833" xr:uid="{00000000-0005-0000-0000-00006F250000}"/>
    <cellStyle name="Vírgula 2 2 4 2 3 2 7" xfId="26233" xr:uid="{00000000-0005-0000-0000-000070250000}"/>
    <cellStyle name="Vírgula 2 2 4 2 3 3" xfId="1969" xr:uid="{00000000-0005-0000-0000-000071250000}"/>
    <cellStyle name="Vírgula 2 2 4 2 3 3 2" xfId="4633" xr:uid="{00000000-0005-0000-0000-000072250000}"/>
    <cellStyle name="Vírgula 2 2 4 2 3 3 2 2" xfId="17977" xr:uid="{00000000-0005-0000-0000-000073250000}"/>
    <cellStyle name="Vírgula 2 2 4 2 3 3 3" xfId="7297" xr:uid="{00000000-0005-0000-0000-000074250000}"/>
    <cellStyle name="Vírgula 2 2 4 2 3 3 3 2" xfId="20641" xr:uid="{00000000-0005-0000-0000-000075250000}"/>
    <cellStyle name="Vírgula 2 2 4 2 3 3 4" xfId="9961" xr:uid="{00000000-0005-0000-0000-000076250000}"/>
    <cellStyle name="Vírgula 2 2 4 2 3 3 4 2" xfId="23305" xr:uid="{00000000-0005-0000-0000-000077250000}"/>
    <cellStyle name="Vírgula 2 2 4 2 3 3 5" xfId="15313" xr:uid="{00000000-0005-0000-0000-000078250000}"/>
    <cellStyle name="Vírgula 2 2 4 2 3 3 6" xfId="12625" xr:uid="{00000000-0005-0000-0000-000079250000}"/>
    <cellStyle name="Vírgula 2 2 4 2 3 4" xfId="3049" xr:uid="{00000000-0005-0000-0000-00007A250000}"/>
    <cellStyle name="Vírgula 2 2 4 2 3 4 2" xfId="16393" xr:uid="{00000000-0005-0000-0000-00007B250000}"/>
    <cellStyle name="Vírgula 2 2 4 2 3 5" xfId="5713" xr:uid="{00000000-0005-0000-0000-00007C250000}"/>
    <cellStyle name="Vírgula 2 2 4 2 3 5 2" xfId="19057" xr:uid="{00000000-0005-0000-0000-00007D250000}"/>
    <cellStyle name="Vírgula 2 2 4 2 3 6" xfId="8377" xr:uid="{00000000-0005-0000-0000-00007E250000}"/>
    <cellStyle name="Vírgula 2 2 4 2 3 6 2" xfId="21721" xr:uid="{00000000-0005-0000-0000-00007F250000}"/>
    <cellStyle name="Vírgula 2 2 4 2 3 7" xfId="13729" xr:uid="{00000000-0005-0000-0000-000080250000}"/>
    <cellStyle name="Vírgula 2 2 4 2 3 8" xfId="11041" xr:uid="{00000000-0005-0000-0000-000081250000}"/>
    <cellStyle name="Vírgula 2 2 4 2 3 9" xfId="24865" xr:uid="{00000000-0005-0000-0000-000082250000}"/>
    <cellStyle name="Vírgula 2 2 4 2 4" xfId="721" xr:uid="{00000000-0005-0000-0000-000083250000}"/>
    <cellStyle name="Vírgula 2 2 4 2 4 2" xfId="1513" xr:uid="{00000000-0005-0000-0000-000084250000}"/>
    <cellStyle name="Vírgula 2 2 4 2 4 2 2" xfId="4177" xr:uid="{00000000-0005-0000-0000-000085250000}"/>
    <cellStyle name="Vírgula 2 2 4 2 4 2 2 2" xfId="17521" xr:uid="{00000000-0005-0000-0000-000086250000}"/>
    <cellStyle name="Vírgula 2 2 4 2 4 2 3" xfId="6841" xr:uid="{00000000-0005-0000-0000-000087250000}"/>
    <cellStyle name="Vírgula 2 2 4 2 4 2 3 2" xfId="20185" xr:uid="{00000000-0005-0000-0000-000088250000}"/>
    <cellStyle name="Vírgula 2 2 4 2 4 2 4" xfId="9505" xr:uid="{00000000-0005-0000-0000-000089250000}"/>
    <cellStyle name="Vírgula 2 2 4 2 4 2 4 2" xfId="22849" xr:uid="{00000000-0005-0000-0000-00008A250000}"/>
    <cellStyle name="Vírgula 2 2 4 2 4 2 5" xfId="14857" xr:uid="{00000000-0005-0000-0000-00008B250000}"/>
    <cellStyle name="Vírgula 2 2 4 2 4 2 6" xfId="12169" xr:uid="{00000000-0005-0000-0000-00008C250000}"/>
    <cellStyle name="Vírgula 2 2 4 2 4 2 7" xfId="25897" xr:uid="{00000000-0005-0000-0000-00008D250000}"/>
    <cellStyle name="Vírgula 2 2 4 2 4 3" xfId="2305" xr:uid="{00000000-0005-0000-0000-00008E250000}"/>
    <cellStyle name="Vírgula 2 2 4 2 4 3 2" xfId="4969" xr:uid="{00000000-0005-0000-0000-00008F250000}"/>
    <cellStyle name="Vírgula 2 2 4 2 4 3 2 2" xfId="18313" xr:uid="{00000000-0005-0000-0000-000090250000}"/>
    <cellStyle name="Vírgula 2 2 4 2 4 3 3" xfId="7633" xr:uid="{00000000-0005-0000-0000-000091250000}"/>
    <cellStyle name="Vírgula 2 2 4 2 4 3 3 2" xfId="20977" xr:uid="{00000000-0005-0000-0000-000092250000}"/>
    <cellStyle name="Vírgula 2 2 4 2 4 3 4" xfId="10297" xr:uid="{00000000-0005-0000-0000-000093250000}"/>
    <cellStyle name="Vírgula 2 2 4 2 4 3 4 2" xfId="23641" xr:uid="{00000000-0005-0000-0000-000094250000}"/>
    <cellStyle name="Vírgula 2 2 4 2 4 3 5" xfId="15649" xr:uid="{00000000-0005-0000-0000-000095250000}"/>
    <cellStyle name="Vírgula 2 2 4 2 4 3 6" xfId="12961" xr:uid="{00000000-0005-0000-0000-000096250000}"/>
    <cellStyle name="Vírgula 2 2 4 2 4 4" xfId="3385" xr:uid="{00000000-0005-0000-0000-000097250000}"/>
    <cellStyle name="Vírgula 2 2 4 2 4 4 2" xfId="16729" xr:uid="{00000000-0005-0000-0000-000098250000}"/>
    <cellStyle name="Vírgula 2 2 4 2 4 5" xfId="6049" xr:uid="{00000000-0005-0000-0000-000099250000}"/>
    <cellStyle name="Vírgula 2 2 4 2 4 5 2" xfId="19393" xr:uid="{00000000-0005-0000-0000-00009A250000}"/>
    <cellStyle name="Vírgula 2 2 4 2 4 6" xfId="8713" xr:uid="{00000000-0005-0000-0000-00009B250000}"/>
    <cellStyle name="Vírgula 2 2 4 2 4 6 2" xfId="22057" xr:uid="{00000000-0005-0000-0000-00009C250000}"/>
    <cellStyle name="Vírgula 2 2 4 2 4 7" xfId="14065" xr:uid="{00000000-0005-0000-0000-00009D250000}"/>
    <cellStyle name="Vírgula 2 2 4 2 4 8" xfId="11377" xr:uid="{00000000-0005-0000-0000-00009E250000}"/>
    <cellStyle name="Vírgula 2 2 4 2 4 9" xfId="24529" xr:uid="{00000000-0005-0000-0000-00009F250000}"/>
    <cellStyle name="Vírgula 2 2 4 2 5" xfId="913" xr:uid="{00000000-0005-0000-0000-0000A0250000}"/>
    <cellStyle name="Vírgula 2 2 4 2 5 2" xfId="3577" xr:uid="{00000000-0005-0000-0000-0000A1250000}"/>
    <cellStyle name="Vírgula 2 2 4 2 5 2 2" xfId="16921" xr:uid="{00000000-0005-0000-0000-0000A2250000}"/>
    <cellStyle name="Vírgula 2 2 4 2 5 2 3" xfId="26545" xr:uid="{00000000-0005-0000-0000-0000A3250000}"/>
    <cellStyle name="Vírgula 2 2 4 2 5 3" xfId="6241" xr:uid="{00000000-0005-0000-0000-0000A4250000}"/>
    <cellStyle name="Vírgula 2 2 4 2 5 3 2" xfId="19585" xr:uid="{00000000-0005-0000-0000-0000A5250000}"/>
    <cellStyle name="Vírgula 2 2 4 2 5 4" xfId="8905" xr:uid="{00000000-0005-0000-0000-0000A6250000}"/>
    <cellStyle name="Vírgula 2 2 4 2 5 4 2" xfId="22249" xr:uid="{00000000-0005-0000-0000-0000A7250000}"/>
    <cellStyle name="Vírgula 2 2 4 2 5 5" xfId="14257" xr:uid="{00000000-0005-0000-0000-0000A8250000}"/>
    <cellStyle name="Vírgula 2 2 4 2 5 6" xfId="11569" xr:uid="{00000000-0005-0000-0000-0000A9250000}"/>
    <cellStyle name="Vírgula 2 2 4 2 5 7" xfId="25177" xr:uid="{00000000-0005-0000-0000-0000AA250000}"/>
    <cellStyle name="Vírgula 2 2 4 2 6" xfId="1705" xr:uid="{00000000-0005-0000-0000-0000AB250000}"/>
    <cellStyle name="Vírgula 2 2 4 2 6 2" xfId="4369" xr:uid="{00000000-0005-0000-0000-0000AC250000}"/>
    <cellStyle name="Vírgula 2 2 4 2 6 2 2" xfId="17713" xr:uid="{00000000-0005-0000-0000-0000AD250000}"/>
    <cellStyle name="Vírgula 2 2 4 2 6 3" xfId="7033" xr:uid="{00000000-0005-0000-0000-0000AE250000}"/>
    <cellStyle name="Vírgula 2 2 4 2 6 3 2" xfId="20377" xr:uid="{00000000-0005-0000-0000-0000AF250000}"/>
    <cellStyle name="Vírgula 2 2 4 2 6 4" xfId="9697" xr:uid="{00000000-0005-0000-0000-0000B0250000}"/>
    <cellStyle name="Vírgula 2 2 4 2 6 4 2" xfId="23041" xr:uid="{00000000-0005-0000-0000-0000B1250000}"/>
    <cellStyle name="Vírgula 2 2 4 2 6 5" xfId="15049" xr:uid="{00000000-0005-0000-0000-0000B2250000}"/>
    <cellStyle name="Vírgula 2 2 4 2 6 6" xfId="12361" xr:uid="{00000000-0005-0000-0000-0000B3250000}"/>
    <cellStyle name="Vírgula 2 2 4 2 6 7" xfId="25537" xr:uid="{00000000-0005-0000-0000-0000B4250000}"/>
    <cellStyle name="Vírgula 2 2 4 2 7" xfId="2521" xr:uid="{00000000-0005-0000-0000-0000B5250000}"/>
    <cellStyle name="Vírgula 2 2 4 2 7 2" xfId="5185" xr:uid="{00000000-0005-0000-0000-0000B6250000}"/>
    <cellStyle name="Vírgula 2 2 4 2 7 2 2" xfId="18529" xr:uid="{00000000-0005-0000-0000-0000B7250000}"/>
    <cellStyle name="Vírgula 2 2 4 2 7 3" xfId="7849" xr:uid="{00000000-0005-0000-0000-0000B8250000}"/>
    <cellStyle name="Vírgula 2 2 4 2 7 3 2" xfId="21193" xr:uid="{00000000-0005-0000-0000-0000B9250000}"/>
    <cellStyle name="Vírgula 2 2 4 2 7 4" xfId="10513" xr:uid="{00000000-0005-0000-0000-0000BA250000}"/>
    <cellStyle name="Vírgula 2 2 4 2 7 4 2" xfId="23857" xr:uid="{00000000-0005-0000-0000-0000BB250000}"/>
    <cellStyle name="Vírgula 2 2 4 2 7 5" xfId="15865" xr:uid="{00000000-0005-0000-0000-0000BC250000}"/>
    <cellStyle name="Vírgula 2 2 4 2 7 6" xfId="13177" xr:uid="{00000000-0005-0000-0000-0000BD250000}"/>
    <cellStyle name="Vírgula 2 2 4 2 8" xfId="2785" xr:uid="{00000000-0005-0000-0000-0000BE250000}"/>
    <cellStyle name="Vírgula 2 2 4 2 8 2" xfId="16129" xr:uid="{00000000-0005-0000-0000-0000BF250000}"/>
    <cellStyle name="Vírgula 2 2 4 2 9" xfId="5449" xr:uid="{00000000-0005-0000-0000-0000C0250000}"/>
    <cellStyle name="Vírgula 2 2 4 2 9 2" xfId="18793" xr:uid="{00000000-0005-0000-0000-0000C1250000}"/>
    <cellStyle name="Vírgula 2 2 4 3" xfId="241" xr:uid="{00000000-0005-0000-0000-0000C2250000}"/>
    <cellStyle name="Vírgula 2 2 4 3 10" xfId="13585" xr:uid="{00000000-0005-0000-0000-0000C3250000}"/>
    <cellStyle name="Vírgula 2 2 4 3 11" xfId="10897" xr:uid="{00000000-0005-0000-0000-0000C4250000}"/>
    <cellStyle name="Vírgula 2 2 4 3 12" xfId="24289" xr:uid="{00000000-0005-0000-0000-0000C5250000}"/>
    <cellStyle name="Vírgula 2 2 4 3 2" xfId="505" xr:uid="{00000000-0005-0000-0000-0000C6250000}"/>
    <cellStyle name="Vírgula 2 2 4 3 2 2" xfId="1297" xr:uid="{00000000-0005-0000-0000-0000C7250000}"/>
    <cellStyle name="Vírgula 2 2 4 3 2 2 2" xfId="3961" xr:uid="{00000000-0005-0000-0000-0000C8250000}"/>
    <cellStyle name="Vírgula 2 2 4 3 2 2 2 2" xfId="17305" xr:uid="{00000000-0005-0000-0000-0000C9250000}"/>
    <cellStyle name="Vírgula 2 2 4 3 2 2 3" xfId="6625" xr:uid="{00000000-0005-0000-0000-0000CA250000}"/>
    <cellStyle name="Vírgula 2 2 4 3 2 2 3 2" xfId="19969" xr:uid="{00000000-0005-0000-0000-0000CB250000}"/>
    <cellStyle name="Vírgula 2 2 4 3 2 2 4" xfId="9289" xr:uid="{00000000-0005-0000-0000-0000CC250000}"/>
    <cellStyle name="Vírgula 2 2 4 3 2 2 4 2" xfId="22633" xr:uid="{00000000-0005-0000-0000-0000CD250000}"/>
    <cellStyle name="Vírgula 2 2 4 3 2 2 5" xfId="14641" xr:uid="{00000000-0005-0000-0000-0000CE250000}"/>
    <cellStyle name="Vírgula 2 2 4 3 2 2 6" xfId="11953" xr:uid="{00000000-0005-0000-0000-0000CF250000}"/>
    <cellStyle name="Vírgula 2 2 4 3 2 2 7" xfId="26353" xr:uid="{00000000-0005-0000-0000-0000D0250000}"/>
    <cellStyle name="Vírgula 2 2 4 3 2 3" xfId="2089" xr:uid="{00000000-0005-0000-0000-0000D1250000}"/>
    <cellStyle name="Vírgula 2 2 4 3 2 3 2" xfId="4753" xr:uid="{00000000-0005-0000-0000-0000D2250000}"/>
    <cellStyle name="Vírgula 2 2 4 3 2 3 2 2" xfId="18097" xr:uid="{00000000-0005-0000-0000-0000D3250000}"/>
    <cellStyle name="Vírgula 2 2 4 3 2 3 3" xfId="7417" xr:uid="{00000000-0005-0000-0000-0000D4250000}"/>
    <cellStyle name="Vírgula 2 2 4 3 2 3 3 2" xfId="20761" xr:uid="{00000000-0005-0000-0000-0000D5250000}"/>
    <cellStyle name="Vírgula 2 2 4 3 2 3 4" xfId="10081" xr:uid="{00000000-0005-0000-0000-0000D6250000}"/>
    <cellStyle name="Vírgula 2 2 4 3 2 3 4 2" xfId="23425" xr:uid="{00000000-0005-0000-0000-0000D7250000}"/>
    <cellStyle name="Vírgula 2 2 4 3 2 3 5" xfId="15433" xr:uid="{00000000-0005-0000-0000-0000D8250000}"/>
    <cellStyle name="Vírgula 2 2 4 3 2 3 6" xfId="12745" xr:uid="{00000000-0005-0000-0000-0000D9250000}"/>
    <cellStyle name="Vírgula 2 2 4 3 2 4" xfId="3169" xr:uid="{00000000-0005-0000-0000-0000DA250000}"/>
    <cellStyle name="Vírgula 2 2 4 3 2 4 2" xfId="16513" xr:uid="{00000000-0005-0000-0000-0000DB250000}"/>
    <cellStyle name="Vírgula 2 2 4 3 2 5" xfId="5833" xr:uid="{00000000-0005-0000-0000-0000DC250000}"/>
    <cellStyle name="Vírgula 2 2 4 3 2 5 2" xfId="19177" xr:uid="{00000000-0005-0000-0000-0000DD250000}"/>
    <cellStyle name="Vírgula 2 2 4 3 2 6" xfId="8497" xr:uid="{00000000-0005-0000-0000-0000DE250000}"/>
    <cellStyle name="Vírgula 2 2 4 3 2 6 2" xfId="21841" xr:uid="{00000000-0005-0000-0000-0000DF250000}"/>
    <cellStyle name="Vírgula 2 2 4 3 2 7" xfId="13849" xr:uid="{00000000-0005-0000-0000-0000E0250000}"/>
    <cellStyle name="Vírgula 2 2 4 3 2 8" xfId="11161" xr:uid="{00000000-0005-0000-0000-0000E1250000}"/>
    <cellStyle name="Vírgula 2 2 4 3 2 9" xfId="24985" xr:uid="{00000000-0005-0000-0000-0000E2250000}"/>
    <cellStyle name="Vírgula 2 2 4 3 3" xfId="673" xr:uid="{00000000-0005-0000-0000-0000E3250000}"/>
    <cellStyle name="Vírgula 2 2 4 3 3 2" xfId="1465" xr:uid="{00000000-0005-0000-0000-0000E4250000}"/>
    <cellStyle name="Vírgula 2 2 4 3 3 2 2" xfId="4129" xr:uid="{00000000-0005-0000-0000-0000E5250000}"/>
    <cellStyle name="Vírgula 2 2 4 3 3 2 2 2" xfId="17473" xr:uid="{00000000-0005-0000-0000-0000E6250000}"/>
    <cellStyle name="Vírgula 2 2 4 3 3 2 3" xfId="6793" xr:uid="{00000000-0005-0000-0000-0000E7250000}"/>
    <cellStyle name="Vírgula 2 2 4 3 3 2 3 2" xfId="20137" xr:uid="{00000000-0005-0000-0000-0000E8250000}"/>
    <cellStyle name="Vírgula 2 2 4 3 3 2 4" xfId="9457" xr:uid="{00000000-0005-0000-0000-0000E9250000}"/>
    <cellStyle name="Vírgula 2 2 4 3 3 2 4 2" xfId="22801" xr:uid="{00000000-0005-0000-0000-0000EA250000}"/>
    <cellStyle name="Vírgula 2 2 4 3 3 2 5" xfId="14809" xr:uid="{00000000-0005-0000-0000-0000EB250000}"/>
    <cellStyle name="Vírgula 2 2 4 3 3 2 6" xfId="12121" xr:uid="{00000000-0005-0000-0000-0000EC250000}"/>
    <cellStyle name="Vírgula 2 2 4 3 3 2 7" xfId="26017" xr:uid="{00000000-0005-0000-0000-0000ED250000}"/>
    <cellStyle name="Vírgula 2 2 4 3 3 3" xfId="2257" xr:uid="{00000000-0005-0000-0000-0000EE250000}"/>
    <cellStyle name="Vírgula 2 2 4 3 3 3 2" xfId="4921" xr:uid="{00000000-0005-0000-0000-0000EF250000}"/>
    <cellStyle name="Vírgula 2 2 4 3 3 3 2 2" xfId="18265" xr:uid="{00000000-0005-0000-0000-0000F0250000}"/>
    <cellStyle name="Vírgula 2 2 4 3 3 3 3" xfId="7585" xr:uid="{00000000-0005-0000-0000-0000F1250000}"/>
    <cellStyle name="Vírgula 2 2 4 3 3 3 3 2" xfId="20929" xr:uid="{00000000-0005-0000-0000-0000F2250000}"/>
    <cellStyle name="Vírgula 2 2 4 3 3 3 4" xfId="10249" xr:uid="{00000000-0005-0000-0000-0000F3250000}"/>
    <cellStyle name="Vírgula 2 2 4 3 3 3 4 2" xfId="23593" xr:uid="{00000000-0005-0000-0000-0000F4250000}"/>
    <cellStyle name="Vírgula 2 2 4 3 3 3 5" xfId="15601" xr:uid="{00000000-0005-0000-0000-0000F5250000}"/>
    <cellStyle name="Vírgula 2 2 4 3 3 3 6" xfId="12913" xr:uid="{00000000-0005-0000-0000-0000F6250000}"/>
    <cellStyle name="Vírgula 2 2 4 3 3 4" xfId="3337" xr:uid="{00000000-0005-0000-0000-0000F7250000}"/>
    <cellStyle name="Vírgula 2 2 4 3 3 4 2" xfId="16681" xr:uid="{00000000-0005-0000-0000-0000F8250000}"/>
    <cellStyle name="Vírgula 2 2 4 3 3 5" xfId="6001" xr:uid="{00000000-0005-0000-0000-0000F9250000}"/>
    <cellStyle name="Vírgula 2 2 4 3 3 5 2" xfId="19345" xr:uid="{00000000-0005-0000-0000-0000FA250000}"/>
    <cellStyle name="Vírgula 2 2 4 3 3 6" xfId="8665" xr:uid="{00000000-0005-0000-0000-0000FB250000}"/>
    <cellStyle name="Vírgula 2 2 4 3 3 6 2" xfId="22009" xr:uid="{00000000-0005-0000-0000-0000FC250000}"/>
    <cellStyle name="Vírgula 2 2 4 3 3 7" xfId="14017" xr:uid="{00000000-0005-0000-0000-0000FD250000}"/>
    <cellStyle name="Vírgula 2 2 4 3 3 8" xfId="11329" xr:uid="{00000000-0005-0000-0000-0000FE250000}"/>
    <cellStyle name="Vírgula 2 2 4 3 3 9" xfId="24649" xr:uid="{00000000-0005-0000-0000-0000FF250000}"/>
    <cellStyle name="Vírgula 2 2 4 3 4" xfId="1033" xr:uid="{00000000-0005-0000-0000-000000260000}"/>
    <cellStyle name="Vírgula 2 2 4 3 4 2" xfId="3697" xr:uid="{00000000-0005-0000-0000-000001260000}"/>
    <cellStyle name="Vírgula 2 2 4 3 4 2 2" xfId="17041" xr:uid="{00000000-0005-0000-0000-000002260000}"/>
    <cellStyle name="Vírgula 2 2 4 3 4 2 3" xfId="26665" xr:uid="{00000000-0005-0000-0000-000003260000}"/>
    <cellStyle name="Vírgula 2 2 4 3 4 3" xfId="6361" xr:uid="{00000000-0005-0000-0000-000004260000}"/>
    <cellStyle name="Vírgula 2 2 4 3 4 3 2" xfId="19705" xr:uid="{00000000-0005-0000-0000-000005260000}"/>
    <cellStyle name="Vírgula 2 2 4 3 4 4" xfId="9025" xr:uid="{00000000-0005-0000-0000-000006260000}"/>
    <cellStyle name="Vírgula 2 2 4 3 4 4 2" xfId="22369" xr:uid="{00000000-0005-0000-0000-000007260000}"/>
    <cellStyle name="Vírgula 2 2 4 3 4 5" xfId="14377" xr:uid="{00000000-0005-0000-0000-000008260000}"/>
    <cellStyle name="Vírgula 2 2 4 3 4 6" xfId="11689" xr:uid="{00000000-0005-0000-0000-000009260000}"/>
    <cellStyle name="Vírgula 2 2 4 3 4 7" xfId="25297" xr:uid="{00000000-0005-0000-0000-00000A260000}"/>
    <cellStyle name="Vírgula 2 2 4 3 5" xfId="1825" xr:uid="{00000000-0005-0000-0000-00000B260000}"/>
    <cellStyle name="Vírgula 2 2 4 3 5 2" xfId="4489" xr:uid="{00000000-0005-0000-0000-00000C260000}"/>
    <cellStyle name="Vírgula 2 2 4 3 5 2 2" xfId="17833" xr:uid="{00000000-0005-0000-0000-00000D260000}"/>
    <cellStyle name="Vírgula 2 2 4 3 5 3" xfId="7153" xr:uid="{00000000-0005-0000-0000-00000E260000}"/>
    <cellStyle name="Vírgula 2 2 4 3 5 3 2" xfId="20497" xr:uid="{00000000-0005-0000-0000-00000F260000}"/>
    <cellStyle name="Vírgula 2 2 4 3 5 4" xfId="9817" xr:uid="{00000000-0005-0000-0000-000010260000}"/>
    <cellStyle name="Vírgula 2 2 4 3 5 4 2" xfId="23161" xr:uid="{00000000-0005-0000-0000-000011260000}"/>
    <cellStyle name="Vírgula 2 2 4 3 5 5" xfId="15169" xr:uid="{00000000-0005-0000-0000-000012260000}"/>
    <cellStyle name="Vírgula 2 2 4 3 5 6" xfId="12481" xr:uid="{00000000-0005-0000-0000-000013260000}"/>
    <cellStyle name="Vírgula 2 2 4 3 5 7" xfId="25657" xr:uid="{00000000-0005-0000-0000-000014260000}"/>
    <cellStyle name="Vírgula 2 2 4 3 6" xfId="2641" xr:uid="{00000000-0005-0000-0000-000015260000}"/>
    <cellStyle name="Vírgula 2 2 4 3 6 2" xfId="5305" xr:uid="{00000000-0005-0000-0000-000016260000}"/>
    <cellStyle name="Vírgula 2 2 4 3 6 2 2" xfId="18649" xr:uid="{00000000-0005-0000-0000-000017260000}"/>
    <cellStyle name="Vírgula 2 2 4 3 6 3" xfId="7969" xr:uid="{00000000-0005-0000-0000-000018260000}"/>
    <cellStyle name="Vírgula 2 2 4 3 6 3 2" xfId="21313" xr:uid="{00000000-0005-0000-0000-000019260000}"/>
    <cellStyle name="Vírgula 2 2 4 3 6 4" xfId="10633" xr:uid="{00000000-0005-0000-0000-00001A260000}"/>
    <cellStyle name="Vírgula 2 2 4 3 6 4 2" xfId="23977" xr:uid="{00000000-0005-0000-0000-00001B260000}"/>
    <cellStyle name="Vírgula 2 2 4 3 6 5" xfId="15985" xr:uid="{00000000-0005-0000-0000-00001C260000}"/>
    <cellStyle name="Vírgula 2 2 4 3 6 6" xfId="13297" xr:uid="{00000000-0005-0000-0000-00001D260000}"/>
    <cellStyle name="Vírgula 2 2 4 3 7" xfId="2905" xr:uid="{00000000-0005-0000-0000-00001E260000}"/>
    <cellStyle name="Vírgula 2 2 4 3 7 2" xfId="16249" xr:uid="{00000000-0005-0000-0000-00001F260000}"/>
    <cellStyle name="Vírgula 2 2 4 3 8" xfId="5569" xr:uid="{00000000-0005-0000-0000-000020260000}"/>
    <cellStyle name="Vírgula 2 2 4 3 8 2" xfId="18913" xr:uid="{00000000-0005-0000-0000-000021260000}"/>
    <cellStyle name="Vírgula 2 2 4 3 9" xfId="8233" xr:uid="{00000000-0005-0000-0000-000022260000}"/>
    <cellStyle name="Vírgula 2 2 4 3 9 2" xfId="21577" xr:uid="{00000000-0005-0000-0000-000023260000}"/>
    <cellStyle name="Vírgula 2 2 4 4" xfId="193" xr:uid="{00000000-0005-0000-0000-000024260000}"/>
    <cellStyle name="Vírgula 2 2 4 4 10" xfId="10849" xr:uid="{00000000-0005-0000-0000-000025260000}"/>
    <cellStyle name="Vírgula 2 2 4 4 11" xfId="24241" xr:uid="{00000000-0005-0000-0000-000026260000}"/>
    <cellStyle name="Vírgula 2 2 4 4 2" xfId="457" xr:uid="{00000000-0005-0000-0000-000027260000}"/>
    <cellStyle name="Vírgula 2 2 4 4 2 2" xfId="1249" xr:uid="{00000000-0005-0000-0000-000028260000}"/>
    <cellStyle name="Vírgula 2 2 4 4 2 2 2" xfId="3913" xr:uid="{00000000-0005-0000-0000-000029260000}"/>
    <cellStyle name="Vírgula 2 2 4 4 2 2 2 2" xfId="17257" xr:uid="{00000000-0005-0000-0000-00002A260000}"/>
    <cellStyle name="Vírgula 2 2 4 4 2 2 3" xfId="6577" xr:uid="{00000000-0005-0000-0000-00002B260000}"/>
    <cellStyle name="Vírgula 2 2 4 4 2 2 3 2" xfId="19921" xr:uid="{00000000-0005-0000-0000-00002C260000}"/>
    <cellStyle name="Vírgula 2 2 4 4 2 2 4" xfId="9241" xr:uid="{00000000-0005-0000-0000-00002D260000}"/>
    <cellStyle name="Vírgula 2 2 4 4 2 2 4 2" xfId="22585" xr:uid="{00000000-0005-0000-0000-00002E260000}"/>
    <cellStyle name="Vírgula 2 2 4 4 2 2 5" xfId="14593" xr:uid="{00000000-0005-0000-0000-00002F260000}"/>
    <cellStyle name="Vírgula 2 2 4 4 2 2 6" xfId="11905" xr:uid="{00000000-0005-0000-0000-000030260000}"/>
    <cellStyle name="Vírgula 2 2 4 4 2 2 7" xfId="26305" xr:uid="{00000000-0005-0000-0000-000031260000}"/>
    <cellStyle name="Vírgula 2 2 4 4 2 3" xfId="2041" xr:uid="{00000000-0005-0000-0000-000032260000}"/>
    <cellStyle name="Vírgula 2 2 4 4 2 3 2" xfId="4705" xr:uid="{00000000-0005-0000-0000-000033260000}"/>
    <cellStyle name="Vírgula 2 2 4 4 2 3 2 2" xfId="18049" xr:uid="{00000000-0005-0000-0000-000034260000}"/>
    <cellStyle name="Vírgula 2 2 4 4 2 3 3" xfId="7369" xr:uid="{00000000-0005-0000-0000-000035260000}"/>
    <cellStyle name="Vírgula 2 2 4 4 2 3 3 2" xfId="20713" xr:uid="{00000000-0005-0000-0000-000036260000}"/>
    <cellStyle name="Vírgula 2 2 4 4 2 3 4" xfId="10033" xr:uid="{00000000-0005-0000-0000-000037260000}"/>
    <cellStyle name="Vírgula 2 2 4 4 2 3 4 2" xfId="23377" xr:uid="{00000000-0005-0000-0000-000038260000}"/>
    <cellStyle name="Vírgula 2 2 4 4 2 3 5" xfId="15385" xr:uid="{00000000-0005-0000-0000-000039260000}"/>
    <cellStyle name="Vírgula 2 2 4 4 2 3 6" xfId="12697" xr:uid="{00000000-0005-0000-0000-00003A260000}"/>
    <cellStyle name="Vírgula 2 2 4 4 2 4" xfId="3121" xr:uid="{00000000-0005-0000-0000-00003B260000}"/>
    <cellStyle name="Vírgula 2 2 4 4 2 4 2" xfId="16465" xr:uid="{00000000-0005-0000-0000-00003C260000}"/>
    <cellStyle name="Vírgula 2 2 4 4 2 5" xfId="5785" xr:uid="{00000000-0005-0000-0000-00003D260000}"/>
    <cellStyle name="Vírgula 2 2 4 4 2 5 2" xfId="19129" xr:uid="{00000000-0005-0000-0000-00003E260000}"/>
    <cellStyle name="Vírgula 2 2 4 4 2 6" xfId="8449" xr:uid="{00000000-0005-0000-0000-00003F260000}"/>
    <cellStyle name="Vírgula 2 2 4 4 2 6 2" xfId="21793" xr:uid="{00000000-0005-0000-0000-000040260000}"/>
    <cellStyle name="Vírgula 2 2 4 4 2 7" xfId="13801" xr:uid="{00000000-0005-0000-0000-000041260000}"/>
    <cellStyle name="Vírgula 2 2 4 4 2 8" xfId="11113" xr:uid="{00000000-0005-0000-0000-000042260000}"/>
    <cellStyle name="Vírgula 2 2 4 4 2 9" xfId="24937" xr:uid="{00000000-0005-0000-0000-000043260000}"/>
    <cellStyle name="Vírgula 2 2 4 4 3" xfId="985" xr:uid="{00000000-0005-0000-0000-000044260000}"/>
    <cellStyle name="Vírgula 2 2 4 4 3 2" xfId="3649" xr:uid="{00000000-0005-0000-0000-000045260000}"/>
    <cellStyle name="Vírgula 2 2 4 4 3 2 2" xfId="16993" xr:uid="{00000000-0005-0000-0000-000046260000}"/>
    <cellStyle name="Vírgula 2 2 4 4 3 2 3" xfId="25969" xr:uid="{00000000-0005-0000-0000-000047260000}"/>
    <cellStyle name="Vírgula 2 2 4 4 3 3" xfId="6313" xr:uid="{00000000-0005-0000-0000-000048260000}"/>
    <cellStyle name="Vírgula 2 2 4 4 3 3 2" xfId="19657" xr:uid="{00000000-0005-0000-0000-000049260000}"/>
    <cellStyle name="Vírgula 2 2 4 4 3 4" xfId="8977" xr:uid="{00000000-0005-0000-0000-00004A260000}"/>
    <cellStyle name="Vírgula 2 2 4 4 3 4 2" xfId="22321" xr:uid="{00000000-0005-0000-0000-00004B260000}"/>
    <cellStyle name="Vírgula 2 2 4 4 3 5" xfId="14329" xr:uid="{00000000-0005-0000-0000-00004C260000}"/>
    <cellStyle name="Vírgula 2 2 4 4 3 6" xfId="11641" xr:uid="{00000000-0005-0000-0000-00004D260000}"/>
    <cellStyle name="Vírgula 2 2 4 4 3 7" xfId="24601" xr:uid="{00000000-0005-0000-0000-00004E260000}"/>
    <cellStyle name="Vírgula 2 2 4 4 4" xfId="1777" xr:uid="{00000000-0005-0000-0000-00004F260000}"/>
    <cellStyle name="Vírgula 2 2 4 4 4 2" xfId="4441" xr:uid="{00000000-0005-0000-0000-000050260000}"/>
    <cellStyle name="Vírgula 2 2 4 4 4 2 2" xfId="17785" xr:uid="{00000000-0005-0000-0000-000051260000}"/>
    <cellStyle name="Vírgula 2 2 4 4 4 2 3" xfId="26617" xr:uid="{00000000-0005-0000-0000-000052260000}"/>
    <cellStyle name="Vírgula 2 2 4 4 4 3" xfId="7105" xr:uid="{00000000-0005-0000-0000-000053260000}"/>
    <cellStyle name="Vírgula 2 2 4 4 4 3 2" xfId="20449" xr:uid="{00000000-0005-0000-0000-000054260000}"/>
    <cellStyle name="Vírgula 2 2 4 4 4 4" xfId="9769" xr:uid="{00000000-0005-0000-0000-000055260000}"/>
    <cellStyle name="Vírgula 2 2 4 4 4 4 2" xfId="23113" xr:uid="{00000000-0005-0000-0000-000056260000}"/>
    <cellStyle name="Vírgula 2 2 4 4 4 5" xfId="15121" xr:uid="{00000000-0005-0000-0000-000057260000}"/>
    <cellStyle name="Vírgula 2 2 4 4 4 6" xfId="12433" xr:uid="{00000000-0005-0000-0000-000058260000}"/>
    <cellStyle name="Vírgula 2 2 4 4 4 7" xfId="25249" xr:uid="{00000000-0005-0000-0000-000059260000}"/>
    <cellStyle name="Vírgula 2 2 4 4 5" xfId="2593" xr:uid="{00000000-0005-0000-0000-00005A260000}"/>
    <cellStyle name="Vírgula 2 2 4 4 5 2" xfId="5257" xr:uid="{00000000-0005-0000-0000-00005B260000}"/>
    <cellStyle name="Vírgula 2 2 4 4 5 2 2" xfId="18601" xr:uid="{00000000-0005-0000-0000-00005C260000}"/>
    <cellStyle name="Vírgula 2 2 4 4 5 3" xfId="7921" xr:uid="{00000000-0005-0000-0000-00005D260000}"/>
    <cellStyle name="Vírgula 2 2 4 4 5 3 2" xfId="21265" xr:uid="{00000000-0005-0000-0000-00005E260000}"/>
    <cellStyle name="Vírgula 2 2 4 4 5 4" xfId="10585" xr:uid="{00000000-0005-0000-0000-00005F260000}"/>
    <cellStyle name="Vírgula 2 2 4 4 5 4 2" xfId="23929" xr:uid="{00000000-0005-0000-0000-000060260000}"/>
    <cellStyle name="Vírgula 2 2 4 4 5 5" xfId="15937" xr:uid="{00000000-0005-0000-0000-000061260000}"/>
    <cellStyle name="Vírgula 2 2 4 4 5 6" xfId="13249" xr:uid="{00000000-0005-0000-0000-000062260000}"/>
    <cellStyle name="Vírgula 2 2 4 4 5 7" xfId="25609" xr:uid="{00000000-0005-0000-0000-000063260000}"/>
    <cellStyle name="Vírgula 2 2 4 4 6" xfId="2857" xr:uid="{00000000-0005-0000-0000-000064260000}"/>
    <cellStyle name="Vírgula 2 2 4 4 6 2" xfId="16201" xr:uid="{00000000-0005-0000-0000-000065260000}"/>
    <cellStyle name="Vírgula 2 2 4 4 7" xfId="5521" xr:uid="{00000000-0005-0000-0000-000066260000}"/>
    <cellStyle name="Vírgula 2 2 4 4 7 2" xfId="18865" xr:uid="{00000000-0005-0000-0000-000067260000}"/>
    <cellStyle name="Vírgula 2 2 4 4 8" xfId="8185" xr:uid="{00000000-0005-0000-0000-000068260000}"/>
    <cellStyle name="Vírgula 2 2 4 4 8 2" xfId="21529" xr:uid="{00000000-0005-0000-0000-000069260000}"/>
    <cellStyle name="Vírgula 2 2 4 4 9" xfId="13537" xr:uid="{00000000-0005-0000-0000-00006A260000}"/>
    <cellStyle name="Vírgula 2 2 4 5" xfId="337" xr:uid="{00000000-0005-0000-0000-00006B260000}"/>
    <cellStyle name="Vírgula 2 2 4 5 2" xfId="1129" xr:uid="{00000000-0005-0000-0000-00006C260000}"/>
    <cellStyle name="Vírgula 2 2 4 5 2 2" xfId="3793" xr:uid="{00000000-0005-0000-0000-00006D260000}"/>
    <cellStyle name="Vírgula 2 2 4 5 2 2 2" xfId="17137" xr:uid="{00000000-0005-0000-0000-00006E260000}"/>
    <cellStyle name="Vírgula 2 2 4 5 2 2 3" xfId="26449" xr:uid="{00000000-0005-0000-0000-00006F260000}"/>
    <cellStyle name="Vírgula 2 2 4 5 2 3" xfId="6457" xr:uid="{00000000-0005-0000-0000-000070260000}"/>
    <cellStyle name="Vírgula 2 2 4 5 2 3 2" xfId="19801" xr:uid="{00000000-0005-0000-0000-000071260000}"/>
    <cellStyle name="Vírgula 2 2 4 5 2 4" xfId="9121" xr:uid="{00000000-0005-0000-0000-000072260000}"/>
    <cellStyle name="Vírgula 2 2 4 5 2 4 2" xfId="22465" xr:uid="{00000000-0005-0000-0000-000073260000}"/>
    <cellStyle name="Vírgula 2 2 4 5 2 5" xfId="14473" xr:uid="{00000000-0005-0000-0000-000074260000}"/>
    <cellStyle name="Vírgula 2 2 4 5 2 6" xfId="11785" xr:uid="{00000000-0005-0000-0000-000075260000}"/>
    <cellStyle name="Vírgula 2 2 4 5 2 7" xfId="25081" xr:uid="{00000000-0005-0000-0000-000076260000}"/>
    <cellStyle name="Vírgula 2 2 4 5 3" xfId="1921" xr:uid="{00000000-0005-0000-0000-000077260000}"/>
    <cellStyle name="Vírgula 2 2 4 5 3 2" xfId="4585" xr:uid="{00000000-0005-0000-0000-000078260000}"/>
    <cellStyle name="Vírgula 2 2 4 5 3 2 2" xfId="17929" xr:uid="{00000000-0005-0000-0000-000079260000}"/>
    <cellStyle name="Vírgula 2 2 4 5 3 2 3" xfId="26113" xr:uid="{00000000-0005-0000-0000-00007A260000}"/>
    <cellStyle name="Vírgula 2 2 4 5 3 3" xfId="7249" xr:uid="{00000000-0005-0000-0000-00007B260000}"/>
    <cellStyle name="Vírgula 2 2 4 5 3 3 2" xfId="20593" xr:uid="{00000000-0005-0000-0000-00007C260000}"/>
    <cellStyle name="Vírgula 2 2 4 5 3 4" xfId="9913" xr:uid="{00000000-0005-0000-0000-00007D260000}"/>
    <cellStyle name="Vírgula 2 2 4 5 3 4 2" xfId="23257" xr:uid="{00000000-0005-0000-0000-00007E260000}"/>
    <cellStyle name="Vírgula 2 2 4 5 3 5" xfId="15265" xr:uid="{00000000-0005-0000-0000-00007F260000}"/>
    <cellStyle name="Vírgula 2 2 4 5 3 6" xfId="12577" xr:uid="{00000000-0005-0000-0000-000080260000}"/>
    <cellStyle name="Vírgula 2 2 4 5 3 7" xfId="24745" xr:uid="{00000000-0005-0000-0000-000081260000}"/>
    <cellStyle name="Vírgula 2 2 4 5 4" xfId="3001" xr:uid="{00000000-0005-0000-0000-000082260000}"/>
    <cellStyle name="Vírgula 2 2 4 5 4 2" xfId="16345" xr:uid="{00000000-0005-0000-0000-000083260000}"/>
    <cellStyle name="Vírgula 2 2 4 5 4 2 2" xfId="26761" xr:uid="{00000000-0005-0000-0000-000084260000}"/>
    <cellStyle name="Vírgula 2 2 4 5 4 3" xfId="25393" xr:uid="{00000000-0005-0000-0000-000085260000}"/>
    <cellStyle name="Vírgula 2 2 4 5 5" xfId="5665" xr:uid="{00000000-0005-0000-0000-000086260000}"/>
    <cellStyle name="Vírgula 2 2 4 5 5 2" xfId="19009" xr:uid="{00000000-0005-0000-0000-000087260000}"/>
    <cellStyle name="Vírgula 2 2 4 5 5 3" xfId="25753" xr:uid="{00000000-0005-0000-0000-000088260000}"/>
    <cellStyle name="Vírgula 2 2 4 5 6" xfId="8329" xr:uid="{00000000-0005-0000-0000-000089260000}"/>
    <cellStyle name="Vírgula 2 2 4 5 6 2" xfId="21673" xr:uid="{00000000-0005-0000-0000-00008A260000}"/>
    <cellStyle name="Vírgula 2 2 4 5 7" xfId="13681" xr:uid="{00000000-0005-0000-0000-00008B260000}"/>
    <cellStyle name="Vírgula 2 2 4 5 8" xfId="10993" xr:uid="{00000000-0005-0000-0000-00008C260000}"/>
    <cellStyle name="Vírgula 2 2 4 5 9" xfId="24385" xr:uid="{00000000-0005-0000-0000-00008D260000}"/>
    <cellStyle name="Vírgula 2 2 4 6" xfId="601" xr:uid="{00000000-0005-0000-0000-00008E260000}"/>
    <cellStyle name="Vírgula 2 2 4 6 2" xfId="1393" xr:uid="{00000000-0005-0000-0000-00008F260000}"/>
    <cellStyle name="Vírgula 2 2 4 6 2 2" xfId="4057" xr:uid="{00000000-0005-0000-0000-000090260000}"/>
    <cellStyle name="Vírgula 2 2 4 6 2 2 2" xfId="17401" xr:uid="{00000000-0005-0000-0000-000091260000}"/>
    <cellStyle name="Vírgula 2 2 4 6 2 3" xfId="6721" xr:uid="{00000000-0005-0000-0000-000092260000}"/>
    <cellStyle name="Vírgula 2 2 4 6 2 3 2" xfId="20065" xr:uid="{00000000-0005-0000-0000-000093260000}"/>
    <cellStyle name="Vírgula 2 2 4 6 2 4" xfId="9385" xr:uid="{00000000-0005-0000-0000-000094260000}"/>
    <cellStyle name="Vírgula 2 2 4 6 2 4 2" xfId="22729" xr:uid="{00000000-0005-0000-0000-000095260000}"/>
    <cellStyle name="Vírgula 2 2 4 6 2 5" xfId="14737" xr:uid="{00000000-0005-0000-0000-000096260000}"/>
    <cellStyle name="Vírgula 2 2 4 6 2 6" xfId="12049" xr:uid="{00000000-0005-0000-0000-000097260000}"/>
    <cellStyle name="Vírgula 2 2 4 6 2 7" xfId="26185" xr:uid="{00000000-0005-0000-0000-000098260000}"/>
    <cellStyle name="Vírgula 2 2 4 6 3" xfId="2185" xr:uid="{00000000-0005-0000-0000-000099260000}"/>
    <cellStyle name="Vírgula 2 2 4 6 3 2" xfId="4849" xr:uid="{00000000-0005-0000-0000-00009A260000}"/>
    <cellStyle name="Vírgula 2 2 4 6 3 2 2" xfId="18193" xr:uid="{00000000-0005-0000-0000-00009B260000}"/>
    <cellStyle name="Vírgula 2 2 4 6 3 3" xfId="7513" xr:uid="{00000000-0005-0000-0000-00009C260000}"/>
    <cellStyle name="Vírgula 2 2 4 6 3 3 2" xfId="20857" xr:uid="{00000000-0005-0000-0000-00009D260000}"/>
    <cellStyle name="Vírgula 2 2 4 6 3 4" xfId="10177" xr:uid="{00000000-0005-0000-0000-00009E260000}"/>
    <cellStyle name="Vírgula 2 2 4 6 3 4 2" xfId="23521" xr:uid="{00000000-0005-0000-0000-00009F260000}"/>
    <cellStyle name="Vírgula 2 2 4 6 3 5" xfId="15529" xr:uid="{00000000-0005-0000-0000-0000A0260000}"/>
    <cellStyle name="Vírgula 2 2 4 6 3 6" xfId="12841" xr:uid="{00000000-0005-0000-0000-0000A1260000}"/>
    <cellStyle name="Vírgula 2 2 4 6 4" xfId="3265" xr:uid="{00000000-0005-0000-0000-0000A2260000}"/>
    <cellStyle name="Vírgula 2 2 4 6 4 2" xfId="16609" xr:uid="{00000000-0005-0000-0000-0000A3260000}"/>
    <cellStyle name="Vírgula 2 2 4 6 5" xfId="5929" xr:uid="{00000000-0005-0000-0000-0000A4260000}"/>
    <cellStyle name="Vírgula 2 2 4 6 5 2" xfId="19273" xr:uid="{00000000-0005-0000-0000-0000A5260000}"/>
    <cellStyle name="Vírgula 2 2 4 6 6" xfId="8593" xr:uid="{00000000-0005-0000-0000-0000A6260000}"/>
    <cellStyle name="Vírgula 2 2 4 6 6 2" xfId="21937" xr:uid="{00000000-0005-0000-0000-0000A7260000}"/>
    <cellStyle name="Vírgula 2 2 4 6 7" xfId="13945" xr:uid="{00000000-0005-0000-0000-0000A8260000}"/>
    <cellStyle name="Vírgula 2 2 4 6 8" xfId="11257" xr:uid="{00000000-0005-0000-0000-0000A9260000}"/>
    <cellStyle name="Vírgula 2 2 4 6 9" xfId="24817" xr:uid="{00000000-0005-0000-0000-0000AA260000}"/>
    <cellStyle name="Vírgula 2 2 4 7" xfId="769" xr:uid="{00000000-0005-0000-0000-0000AB260000}"/>
    <cellStyle name="Vírgula 2 2 4 7 2" xfId="1561" xr:uid="{00000000-0005-0000-0000-0000AC260000}"/>
    <cellStyle name="Vírgula 2 2 4 7 2 2" xfId="4225" xr:uid="{00000000-0005-0000-0000-0000AD260000}"/>
    <cellStyle name="Vírgula 2 2 4 7 2 2 2" xfId="17569" xr:uid="{00000000-0005-0000-0000-0000AE260000}"/>
    <cellStyle name="Vírgula 2 2 4 7 2 3" xfId="6889" xr:uid="{00000000-0005-0000-0000-0000AF260000}"/>
    <cellStyle name="Vírgula 2 2 4 7 2 3 2" xfId="20233" xr:uid="{00000000-0005-0000-0000-0000B0260000}"/>
    <cellStyle name="Vírgula 2 2 4 7 2 4" xfId="9553" xr:uid="{00000000-0005-0000-0000-0000B1260000}"/>
    <cellStyle name="Vírgula 2 2 4 7 2 4 2" xfId="22897" xr:uid="{00000000-0005-0000-0000-0000B2260000}"/>
    <cellStyle name="Vírgula 2 2 4 7 2 5" xfId="14905" xr:uid="{00000000-0005-0000-0000-0000B3260000}"/>
    <cellStyle name="Vírgula 2 2 4 7 2 6" xfId="12217" xr:uid="{00000000-0005-0000-0000-0000B4260000}"/>
    <cellStyle name="Vírgula 2 2 4 7 2 7" xfId="25849" xr:uid="{00000000-0005-0000-0000-0000B5260000}"/>
    <cellStyle name="Vírgula 2 2 4 7 3" xfId="2353" xr:uid="{00000000-0005-0000-0000-0000B6260000}"/>
    <cellStyle name="Vírgula 2 2 4 7 3 2" xfId="5017" xr:uid="{00000000-0005-0000-0000-0000B7260000}"/>
    <cellStyle name="Vírgula 2 2 4 7 3 2 2" xfId="18361" xr:uid="{00000000-0005-0000-0000-0000B8260000}"/>
    <cellStyle name="Vírgula 2 2 4 7 3 3" xfId="7681" xr:uid="{00000000-0005-0000-0000-0000B9260000}"/>
    <cellStyle name="Vírgula 2 2 4 7 3 3 2" xfId="21025" xr:uid="{00000000-0005-0000-0000-0000BA260000}"/>
    <cellStyle name="Vírgula 2 2 4 7 3 4" xfId="10345" xr:uid="{00000000-0005-0000-0000-0000BB260000}"/>
    <cellStyle name="Vírgula 2 2 4 7 3 4 2" xfId="23689" xr:uid="{00000000-0005-0000-0000-0000BC260000}"/>
    <cellStyle name="Vírgula 2 2 4 7 3 5" xfId="15697" xr:uid="{00000000-0005-0000-0000-0000BD260000}"/>
    <cellStyle name="Vírgula 2 2 4 7 3 6" xfId="13009" xr:uid="{00000000-0005-0000-0000-0000BE260000}"/>
    <cellStyle name="Vírgula 2 2 4 7 4" xfId="3433" xr:uid="{00000000-0005-0000-0000-0000BF260000}"/>
    <cellStyle name="Vírgula 2 2 4 7 4 2" xfId="16777" xr:uid="{00000000-0005-0000-0000-0000C0260000}"/>
    <cellStyle name="Vírgula 2 2 4 7 5" xfId="6097" xr:uid="{00000000-0005-0000-0000-0000C1260000}"/>
    <cellStyle name="Vírgula 2 2 4 7 5 2" xfId="19441" xr:uid="{00000000-0005-0000-0000-0000C2260000}"/>
    <cellStyle name="Vírgula 2 2 4 7 6" xfId="8761" xr:uid="{00000000-0005-0000-0000-0000C3260000}"/>
    <cellStyle name="Vírgula 2 2 4 7 6 2" xfId="22105" xr:uid="{00000000-0005-0000-0000-0000C4260000}"/>
    <cellStyle name="Vírgula 2 2 4 7 7" xfId="14113" xr:uid="{00000000-0005-0000-0000-0000C5260000}"/>
    <cellStyle name="Vírgula 2 2 4 7 8" xfId="11425" xr:uid="{00000000-0005-0000-0000-0000C6260000}"/>
    <cellStyle name="Vírgula 2 2 4 7 9" xfId="24481" xr:uid="{00000000-0005-0000-0000-0000C7260000}"/>
    <cellStyle name="Vírgula 2 2 4 8" xfId="817" xr:uid="{00000000-0005-0000-0000-0000C8260000}"/>
    <cellStyle name="Vírgula 2 2 4 8 2" xfId="1609" xr:uid="{00000000-0005-0000-0000-0000C9260000}"/>
    <cellStyle name="Vírgula 2 2 4 8 2 2" xfId="4273" xr:uid="{00000000-0005-0000-0000-0000CA260000}"/>
    <cellStyle name="Vírgula 2 2 4 8 2 2 2" xfId="17617" xr:uid="{00000000-0005-0000-0000-0000CB260000}"/>
    <cellStyle name="Vírgula 2 2 4 8 2 3" xfId="6937" xr:uid="{00000000-0005-0000-0000-0000CC260000}"/>
    <cellStyle name="Vírgula 2 2 4 8 2 3 2" xfId="20281" xr:uid="{00000000-0005-0000-0000-0000CD260000}"/>
    <cellStyle name="Vírgula 2 2 4 8 2 4" xfId="9601" xr:uid="{00000000-0005-0000-0000-0000CE260000}"/>
    <cellStyle name="Vírgula 2 2 4 8 2 4 2" xfId="22945" xr:uid="{00000000-0005-0000-0000-0000CF260000}"/>
    <cellStyle name="Vírgula 2 2 4 8 2 5" xfId="14953" xr:uid="{00000000-0005-0000-0000-0000D0260000}"/>
    <cellStyle name="Vírgula 2 2 4 8 2 6" xfId="12265" xr:uid="{00000000-0005-0000-0000-0000D1260000}"/>
    <cellStyle name="Vírgula 2 2 4 8 2 7" xfId="26497" xr:uid="{00000000-0005-0000-0000-0000D2260000}"/>
    <cellStyle name="Vírgula 2 2 4 8 3" xfId="2401" xr:uid="{00000000-0005-0000-0000-0000D3260000}"/>
    <cellStyle name="Vírgula 2 2 4 8 3 2" xfId="5065" xr:uid="{00000000-0005-0000-0000-0000D4260000}"/>
    <cellStyle name="Vírgula 2 2 4 8 3 2 2" xfId="18409" xr:uid="{00000000-0005-0000-0000-0000D5260000}"/>
    <cellStyle name="Vírgula 2 2 4 8 3 3" xfId="7729" xr:uid="{00000000-0005-0000-0000-0000D6260000}"/>
    <cellStyle name="Vírgula 2 2 4 8 3 3 2" xfId="21073" xr:uid="{00000000-0005-0000-0000-0000D7260000}"/>
    <cellStyle name="Vírgula 2 2 4 8 3 4" xfId="10393" xr:uid="{00000000-0005-0000-0000-0000D8260000}"/>
    <cellStyle name="Vírgula 2 2 4 8 3 4 2" xfId="23737" xr:uid="{00000000-0005-0000-0000-0000D9260000}"/>
    <cellStyle name="Vírgula 2 2 4 8 3 5" xfId="15745" xr:uid="{00000000-0005-0000-0000-0000DA260000}"/>
    <cellStyle name="Vírgula 2 2 4 8 3 6" xfId="13057" xr:uid="{00000000-0005-0000-0000-0000DB260000}"/>
    <cellStyle name="Vírgula 2 2 4 8 4" xfId="3481" xr:uid="{00000000-0005-0000-0000-0000DC260000}"/>
    <cellStyle name="Vírgula 2 2 4 8 4 2" xfId="16825" xr:uid="{00000000-0005-0000-0000-0000DD260000}"/>
    <cellStyle name="Vírgula 2 2 4 8 5" xfId="6145" xr:uid="{00000000-0005-0000-0000-0000DE260000}"/>
    <cellStyle name="Vírgula 2 2 4 8 5 2" xfId="19489" xr:uid="{00000000-0005-0000-0000-0000DF260000}"/>
    <cellStyle name="Vírgula 2 2 4 8 6" xfId="8809" xr:uid="{00000000-0005-0000-0000-0000E0260000}"/>
    <cellStyle name="Vírgula 2 2 4 8 6 2" xfId="22153" xr:uid="{00000000-0005-0000-0000-0000E1260000}"/>
    <cellStyle name="Vírgula 2 2 4 8 7" xfId="14161" xr:uid="{00000000-0005-0000-0000-0000E2260000}"/>
    <cellStyle name="Vírgula 2 2 4 8 8" xfId="11473" xr:uid="{00000000-0005-0000-0000-0000E3260000}"/>
    <cellStyle name="Vírgula 2 2 4 8 9" xfId="25129" xr:uid="{00000000-0005-0000-0000-0000E4260000}"/>
    <cellStyle name="Vírgula 2 2 4 9" xfId="865" xr:uid="{00000000-0005-0000-0000-0000E5260000}"/>
    <cellStyle name="Vírgula 2 2 4 9 2" xfId="3529" xr:uid="{00000000-0005-0000-0000-0000E6260000}"/>
    <cellStyle name="Vírgula 2 2 4 9 2 2" xfId="16873" xr:uid="{00000000-0005-0000-0000-0000E7260000}"/>
    <cellStyle name="Vírgula 2 2 4 9 3" xfId="6193" xr:uid="{00000000-0005-0000-0000-0000E8260000}"/>
    <cellStyle name="Vírgula 2 2 4 9 3 2" xfId="19537" xr:uid="{00000000-0005-0000-0000-0000E9260000}"/>
    <cellStyle name="Vírgula 2 2 4 9 4" xfId="8857" xr:uid="{00000000-0005-0000-0000-0000EA260000}"/>
    <cellStyle name="Vírgula 2 2 4 9 4 2" xfId="22201" xr:uid="{00000000-0005-0000-0000-0000EB260000}"/>
    <cellStyle name="Vírgula 2 2 4 9 5" xfId="14209" xr:uid="{00000000-0005-0000-0000-0000EC260000}"/>
    <cellStyle name="Vírgula 2 2 4 9 6" xfId="11521" xr:uid="{00000000-0005-0000-0000-0000ED260000}"/>
    <cellStyle name="Vírgula 2 2 4 9 7" xfId="25489" xr:uid="{00000000-0005-0000-0000-0000EE260000}"/>
    <cellStyle name="Vírgula 2 2 5" xfId="97" xr:uid="{00000000-0005-0000-0000-0000EF260000}"/>
    <cellStyle name="Vírgula 2 2 5 10" xfId="5425" xr:uid="{00000000-0005-0000-0000-0000F0260000}"/>
    <cellStyle name="Vírgula 2 2 5 10 2" xfId="18769" xr:uid="{00000000-0005-0000-0000-0000F1260000}"/>
    <cellStyle name="Vírgula 2 2 5 11" xfId="8089" xr:uid="{00000000-0005-0000-0000-0000F2260000}"/>
    <cellStyle name="Vírgula 2 2 5 11 2" xfId="21433" xr:uid="{00000000-0005-0000-0000-0000F3260000}"/>
    <cellStyle name="Vírgula 2 2 5 12" xfId="13441" xr:uid="{00000000-0005-0000-0000-0000F4260000}"/>
    <cellStyle name="Vírgula 2 2 5 13" xfId="10753" xr:uid="{00000000-0005-0000-0000-0000F5260000}"/>
    <cellStyle name="Vírgula 2 2 5 14" xfId="24145" xr:uid="{00000000-0005-0000-0000-0000F6260000}"/>
    <cellStyle name="Vírgula 2 2 5 2" xfId="265" xr:uid="{00000000-0005-0000-0000-0000F7260000}"/>
    <cellStyle name="Vírgula 2 2 5 2 10" xfId="13609" xr:uid="{00000000-0005-0000-0000-0000F8260000}"/>
    <cellStyle name="Vírgula 2 2 5 2 11" xfId="10921" xr:uid="{00000000-0005-0000-0000-0000F9260000}"/>
    <cellStyle name="Vírgula 2 2 5 2 12" xfId="24313" xr:uid="{00000000-0005-0000-0000-0000FA260000}"/>
    <cellStyle name="Vírgula 2 2 5 2 2" xfId="529" xr:uid="{00000000-0005-0000-0000-0000FB260000}"/>
    <cellStyle name="Vírgula 2 2 5 2 2 2" xfId="1321" xr:uid="{00000000-0005-0000-0000-0000FC260000}"/>
    <cellStyle name="Vírgula 2 2 5 2 2 2 2" xfId="3985" xr:uid="{00000000-0005-0000-0000-0000FD260000}"/>
    <cellStyle name="Vírgula 2 2 5 2 2 2 2 2" xfId="17329" xr:uid="{00000000-0005-0000-0000-0000FE260000}"/>
    <cellStyle name="Vírgula 2 2 5 2 2 2 3" xfId="6649" xr:uid="{00000000-0005-0000-0000-0000FF260000}"/>
    <cellStyle name="Vírgula 2 2 5 2 2 2 3 2" xfId="19993" xr:uid="{00000000-0005-0000-0000-000000270000}"/>
    <cellStyle name="Vírgula 2 2 5 2 2 2 4" xfId="9313" xr:uid="{00000000-0005-0000-0000-000001270000}"/>
    <cellStyle name="Vírgula 2 2 5 2 2 2 4 2" xfId="22657" xr:uid="{00000000-0005-0000-0000-000002270000}"/>
    <cellStyle name="Vírgula 2 2 5 2 2 2 5" xfId="14665" xr:uid="{00000000-0005-0000-0000-000003270000}"/>
    <cellStyle name="Vírgula 2 2 5 2 2 2 6" xfId="11977" xr:uid="{00000000-0005-0000-0000-000004270000}"/>
    <cellStyle name="Vírgula 2 2 5 2 2 2 7" xfId="26377" xr:uid="{00000000-0005-0000-0000-000005270000}"/>
    <cellStyle name="Vírgula 2 2 5 2 2 3" xfId="2113" xr:uid="{00000000-0005-0000-0000-000006270000}"/>
    <cellStyle name="Vírgula 2 2 5 2 2 3 2" xfId="4777" xr:uid="{00000000-0005-0000-0000-000007270000}"/>
    <cellStyle name="Vírgula 2 2 5 2 2 3 2 2" xfId="18121" xr:uid="{00000000-0005-0000-0000-000008270000}"/>
    <cellStyle name="Vírgula 2 2 5 2 2 3 3" xfId="7441" xr:uid="{00000000-0005-0000-0000-000009270000}"/>
    <cellStyle name="Vírgula 2 2 5 2 2 3 3 2" xfId="20785" xr:uid="{00000000-0005-0000-0000-00000A270000}"/>
    <cellStyle name="Vírgula 2 2 5 2 2 3 4" xfId="10105" xr:uid="{00000000-0005-0000-0000-00000B270000}"/>
    <cellStyle name="Vírgula 2 2 5 2 2 3 4 2" xfId="23449" xr:uid="{00000000-0005-0000-0000-00000C270000}"/>
    <cellStyle name="Vírgula 2 2 5 2 2 3 5" xfId="15457" xr:uid="{00000000-0005-0000-0000-00000D270000}"/>
    <cellStyle name="Vírgula 2 2 5 2 2 3 6" xfId="12769" xr:uid="{00000000-0005-0000-0000-00000E270000}"/>
    <cellStyle name="Vírgula 2 2 5 2 2 4" xfId="3193" xr:uid="{00000000-0005-0000-0000-00000F270000}"/>
    <cellStyle name="Vírgula 2 2 5 2 2 4 2" xfId="16537" xr:uid="{00000000-0005-0000-0000-000010270000}"/>
    <cellStyle name="Vírgula 2 2 5 2 2 5" xfId="5857" xr:uid="{00000000-0005-0000-0000-000011270000}"/>
    <cellStyle name="Vírgula 2 2 5 2 2 5 2" xfId="19201" xr:uid="{00000000-0005-0000-0000-000012270000}"/>
    <cellStyle name="Vírgula 2 2 5 2 2 6" xfId="8521" xr:uid="{00000000-0005-0000-0000-000013270000}"/>
    <cellStyle name="Vírgula 2 2 5 2 2 6 2" xfId="21865" xr:uid="{00000000-0005-0000-0000-000014270000}"/>
    <cellStyle name="Vírgula 2 2 5 2 2 7" xfId="13873" xr:uid="{00000000-0005-0000-0000-000015270000}"/>
    <cellStyle name="Vírgula 2 2 5 2 2 8" xfId="11185" xr:uid="{00000000-0005-0000-0000-000016270000}"/>
    <cellStyle name="Vírgula 2 2 5 2 2 9" xfId="25009" xr:uid="{00000000-0005-0000-0000-000017270000}"/>
    <cellStyle name="Vírgula 2 2 5 2 3" xfId="697" xr:uid="{00000000-0005-0000-0000-000018270000}"/>
    <cellStyle name="Vírgula 2 2 5 2 3 2" xfId="1489" xr:uid="{00000000-0005-0000-0000-000019270000}"/>
    <cellStyle name="Vírgula 2 2 5 2 3 2 2" xfId="4153" xr:uid="{00000000-0005-0000-0000-00001A270000}"/>
    <cellStyle name="Vírgula 2 2 5 2 3 2 2 2" xfId="17497" xr:uid="{00000000-0005-0000-0000-00001B270000}"/>
    <cellStyle name="Vírgula 2 2 5 2 3 2 3" xfId="6817" xr:uid="{00000000-0005-0000-0000-00001C270000}"/>
    <cellStyle name="Vírgula 2 2 5 2 3 2 3 2" xfId="20161" xr:uid="{00000000-0005-0000-0000-00001D270000}"/>
    <cellStyle name="Vírgula 2 2 5 2 3 2 4" xfId="9481" xr:uid="{00000000-0005-0000-0000-00001E270000}"/>
    <cellStyle name="Vírgula 2 2 5 2 3 2 4 2" xfId="22825" xr:uid="{00000000-0005-0000-0000-00001F270000}"/>
    <cellStyle name="Vírgula 2 2 5 2 3 2 5" xfId="14833" xr:uid="{00000000-0005-0000-0000-000020270000}"/>
    <cellStyle name="Vírgula 2 2 5 2 3 2 6" xfId="12145" xr:uid="{00000000-0005-0000-0000-000021270000}"/>
    <cellStyle name="Vírgula 2 2 5 2 3 2 7" xfId="26041" xr:uid="{00000000-0005-0000-0000-000022270000}"/>
    <cellStyle name="Vírgula 2 2 5 2 3 3" xfId="2281" xr:uid="{00000000-0005-0000-0000-000023270000}"/>
    <cellStyle name="Vírgula 2 2 5 2 3 3 2" xfId="4945" xr:uid="{00000000-0005-0000-0000-000024270000}"/>
    <cellStyle name="Vírgula 2 2 5 2 3 3 2 2" xfId="18289" xr:uid="{00000000-0005-0000-0000-000025270000}"/>
    <cellStyle name="Vírgula 2 2 5 2 3 3 3" xfId="7609" xr:uid="{00000000-0005-0000-0000-000026270000}"/>
    <cellStyle name="Vírgula 2 2 5 2 3 3 3 2" xfId="20953" xr:uid="{00000000-0005-0000-0000-000027270000}"/>
    <cellStyle name="Vírgula 2 2 5 2 3 3 4" xfId="10273" xr:uid="{00000000-0005-0000-0000-000028270000}"/>
    <cellStyle name="Vírgula 2 2 5 2 3 3 4 2" xfId="23617" xr:uid="{00000000-0005-0000-0000-000029270000}"/>
    <cellStyle name="Vírgula 2 2 5 2 3 3 5" xfId="15625" xr:uid="{00000000-0005-0000-0000-00002A270000}"/>
    <cellStyle name="Vírgula 2 2 5 2 3 3 6" xfId="12937" xr:uid="{00000000-0005-0000-0000-00002B270000}"/>
    <cellStyle name="Vírgula 2 2 5 2 3 4" xfId="3361" xr:uid="{00000000-0005-0000-0000-00002C270000}"/>
    <cellStyle name="Vírgula 2 2 5 2 3 4 2" xfId="16705" xr:uid="{00000000-0005-0000-0000-00002D270000}"/>
    <cellStyle name="Vírgula 2 2 5 2 3 5" xfId="6025" xr:uid="{00000000-0005-0000-0000-00002E270000}"/>
    <cellStyle name="Vírgula 2 2 5 2 3 5 2" xfId="19369" xr:uid="{00000000-0005-0000-0000-00002F270000}"/>
    <cellStyle name="Vírgula 2 2 5 2 3 6" xfId="8689" xr:uid="{00000000-0005-0000-0000-000030270000}"/>
    <cellStyle name="Vírgula 2 2 5 2 3 6 2" xfId="22033" xr:uid="{00000000-0005-0000-0000-000031270000}"/>
    <cellStyle name="Vírgula 2 2 5 2 3 7" xfId="14041" xr:uid="{00000000-0005-0000-0000-000032270000}"/>
    <cellStyle name="Vírgula 2 2 5 2 3 8" xfId="11353" xr:uid="{00000000-0005-0000-0000-000033270000}"/>
    <cellStyle name="Vírgula 2 2 5 2 3 9" xfId="24673" xr:uid="{00000000-0005-0000-0000-000034270000}"/>
    <cellStyle name="Vírgula 2 2 5 2 4" xfId="1057" xr:uid="{00000000-0005-0000-0000-000035270000}"/>
    <cellStyle name="Vírgula 2 2 5 2 4 2" xfId="3721" xr:uid="{00000000-0005-0000-0000-000036270000}"/>
    <cellStyle name="Vírgula 2 2 5 2 4 2 2" xfId="17065" xr:uid="{00000000-0005-0000-0000-000037270000}"/>
    <cellStyle name="Vírgula 2 2 5 2 4 2 3" xfId="26689" xr:uid="{00000000-0005-0000-0000-000038270000}"/>
    <cellStyle name="Vírgula 2 2 5 2 4 3" xfId="6385" xr:uid="{00000000-0005-0000-0000-000039270000}"/>
    <cellStyle name="Vírgula 2 2 5 2 4 3 2" xfId="19729" xr:uid="{00000000-0005-0000-0000-00003A270000}"/>
    <cellStyle name="Vírgula 2 2 5 2 4 4" xfId="9049" xr:uid="{00000000-0005-0000-0000-00003B270000}"/>
    <cellStyle name="Vírgula 2 2 5 2 4 4 2" xfId="22393" xr:uid="{00000000-0005-0000-0000-00003C270000}"/>
    <cellStyle name="Vírgula 2 2 5 2 4 5" xfId="14401" xr:uid="{00000000-0005-0000-0000-00003D270000}"/>
    <cellStyle name="Vírgula 2 2 5 2 4 6" xfId="11713" xr:uid="{00000000-0005-0000-0000-00003E270000}"/>
    <cellStyle name="Vírgula 2 2 5 2 4 7" xfId="25321" xr:uid="{00000000-0005-0000-0000-00003F270000}"/>
    <cellStyle name="Vírgula 2 2 5 2 5" xfId="1849" xr:uid="{00000000-0005-0000-0000-000040270000}"/>
    <cellStyle name="Vírgula 2 2 5 2 5 2" xfId="4513" xr:uid="{00000000-0005-0000-0000-000041270000}"/>
    <cellStyle name="Vírgula 2 2 5 2 5 2 2" xfId="17857" xr:uid="{00000000-0005-0000-0000-000042270000}"/>
    <cellStyle name="Vírgula 2 2 5 2 5 3" xfId="7177" xr:uid="{00000000-0005-0000-0000-000043270000}"/>
    <cellStyle name="Vírgula 2 2 5 2 5 3 2" xfId="20521" xr:uid="{00000000-0005-0000-0000-000044270000}"/>
    <cellStyle name="Vírgula 2 2 5 2 5 4" xfId="9841" xr:uid="{00000000-0005-0000-0000-000045270000}"/>
    <cellStyle name="Vírgula 2 2 5 2 5 4 2" xfId="23185" xr:uid="{00000000-0005-0000-0000-000046270000}"/>
    <cellStyle name="Vírgula 2 2 5 2 5 5" xfId="15193" xr:uid="{00000000-0005-0000-0000-000047270000}"/>
    <cellStyle name="Vírgula 2 2 5 2 5 6" xfId="12505" xr:uid="{00000000-0005-0000-0000-000048270000}"/>
    <cellStyle name="Vírgula 2 2 5 2 5 7" xfId="25681" xr:uid="{00000000-0005-0000-0000-000049270000}"/>
    <cellStyle name="Vírgula 2 2 5 2 6" xfId="2665" xr:uid="{00000000-0005-0000-0000-00004A270000}"/>
    <cellStyle name="Vírgula 2 2 5 2 6 2" xfId="5329" xr:uid="{00000000-0005-0000-0000-00004B270000}"/>
    <cellStyle name="Vírgula 2 2 5 2 6 2 2" xfId="18673" xr:uid="{00000000-0005-0000-0000-00004C270000}"/>
    <cellStyle name="Vírgula 2 2 5 2 6 3" xfId="7993" xr:uid="{00000000-0005-0000-0000-00004D270000}"/>
    <cellStyle name="Vírgula 2 2 5 2 6 3 2" xfId="21337" xr:uid="{00000000-0005-0000-0000-00004E270000}"/>
    <cellStyle name="Vírgula 2 2 5 2 6 4" xfId="10657" xr:uid="{00000000-0005-0000-0000-00004F270000}"/>
    <cellStyle name="Vírgula 2 2 5 2 6 4 2" xfId="24001" xr:uid="{00000000-0005-0000-0000-000050270000}"/>
    <cellStyle name="Vírgula 2 2 5 2 6 5" xfId="16009" xr:uid="{00000000-0005-0000-0000-000051270000}"/>
    <cellStyle name="Vírgula 2 2 5 2 6 6" xfId="13321" xr:uid="{00000000-0005-0000-0000-000052270000}"/>
    <cellStyle name="Vírgula 2 2 5 2 7" xfId="2929" xr:uid="{00000000-0005-0000-0000-000053270000}"/>
    <cellStyle name="Vírgula 2 2 5 2 7 2" xfId="16273" xr:uid="{00000000-0005-0000-0000-000054270000}"/>
    <cellStyle name="Vírgula 2 2 5 2 8" xfId="5593" xr:uid="{00000000-0005-0000-0000-000055270000}"/>
    <cellStyle name="Vírgula 2 2 5 2 8 2" xfId="18937" xr:uid="{00000000-0005-0000-0000-000056270000}"/>
    <cellStyle name="Vírgula 2 2 5 2 9" xfId="8257" xr:uid="{00000000-0005-0000-0000-000057270000}"/>
    <cellStyle name="Vírgula 2 2 5 2 9 2" xfId="21601" xr:uid="{00000000-0005-0000-0000-000058270000}"/>
    <cellStyle name="Vírgula 2 2 5 3" xfId="169" xr:uid="{00000000-0005-0000-0000-000059270000}"/>
    <cellStyle name="Vírgula 2 2 5 3 10" xfId="10825" xr:uid="{00000000-0005-0000-0000-00005A270000}"/>
    <cellStyle name="Vírgula 2 2 5 3 11" xfId="24217" xr:uid="{00000000-0005-0000-0000-00005B270000}"/>
    <cellStyle name="Vírgula 2 2 5 3 2" xfId="433" xr:uid="{00000000-0005-0000-0000-00005C270000}"/>
    <cellStyle name="Vírgula 2 2 5 3 2 2" xfId="1225" xr:uid="{00000000-0005-0000-0000-00005D270000}"/>
    <cellStyle name="Vírgula 2 2 5 3 2 2 2" xfId="3889" xr:uid="{00000000-0005-0000-0000-00005E270000}"/>
    <cellStyle name="Vírgula 2 2 5 3 2 2 2 2" xfId="17233" xr:uid="{00000000-0005-0000-0000-00005F270000}"/>
    <cellStyle name="Vírgula 2 2 5 3 2 2 3" xfId="6553" xr:uid="{00000000-0005-0000-0000-000060270000}"/>
    <cellStyle name="Vírgula 2 2 5 3 2 2 3 2" xfId="19897" xr:uid="{00000000-0005-0000-0000-000061270000}"/>
    <cellStyle name="Vírgula 2 2 5 3 2 2 4" xfId="9217" xr:uid="{00000000-0005-0000-0000-000062270000}"/>
    <cellStyle name="Vírgula 2 2 5 3 2 2 4 2" xfId="22561" xr:uid="{00000000-0005-0000-0000-000063270000}"/>
    <cellStyle name="Vírgula 2 2 5 3 2 2 5" xfId="14569" xr:uid="{00000000-0005-0000-0000-000064270000}"/>
    <cellStyle name="Vírgula 2 2 5 3 2 2 6" xfId="11881" xr:uid="{00000000-0005-0000-0000-000065270000}"/>
    <cellStyle name="Vírgula 2 2 5 3 2 2 7" xfId="26281" xr:uid="{00000000-0005-0000-0000-000066270000}"/>
    <cellStyle name="Vírgula 2 2 5 3 2 3" xfId="2017" xr:uid="{00000000-0005-0000-0000-000067270000}"/>
    <cellStyle name="Vírgula 2 2 5 3 2 3 2" xfId="4681" xr:uid="{00000000-0005-0000-0000-000068270000}"/>
    <cellStyle name="Vírgula 2 2 5 3 2 3 2 2" xfId="18025" xr:uid="{00000000-0005-0000-0000-000069270000}"/>
    <cellStyle name="Vírgula 2 2 5 3 2 3 3" xfId="7345" xr:uid="{00000000-0005-0000-0000-00006A270000}"/>
    <cellStyle name="Vírgula 2 2 5 3 2 3 3 2" xfId="20689" xr:uid="{00000000-0005-0000-0000-00006B270000}"/>
    <cellStyle name="Vírgula 2 2 5 3 2 3 4" xfId="10009" xr:uid="{00000000-0005-0000-0000-00006C270000}"/>
    <cellStyle name="Vírgula 2 2 5 3 2 3 4 2" xfId="23353" xr:uid="{00000000-0005-0000-0000-00006D270000}"/>
    <cellStyle name="Vírgula 2 2 5 3 2 3 5" xfId="15361" xr:uid="{00000000-0005-0000-0000-00006E270000}"/>
    <cellStyle name="Vírgula 2 2 5 3 2 3 6" xfId="12673" xr:uid="{00000000-0005-0000-0000-00006F270000}"/>
    <cellStyle name="Vírgula 2 2 5 3 2 4" xfId="3097" xr:uid="{00000000-0005-0000-0000-000070270000}"/>
    <cellStyle name="Vírgula 2 2 5 3 2 4 2" xfId="16441" xr:uid="{00000000-0005-0000-0000-000071270000}"/>
    <cellStyle name="Vírgula 2 2 5 3 2 5" xfId="5761" xr:uid="{00000000-0005-0000-0000-000072270000}"/>
    <cellStyle name="Vírgula 2 2 5 3 2 5 2" xfId="19105" xr:uid="{00000000-0005-0000-0000-000073270000}"/>
    <cellStyle name="Vírgula 2 2 5 3 2 6" xfId="8425" xr:uid="{00000000-0005-0000-0000-000074270000}"/>
    <cellStyle name="Vírgula 2 2 5 3 2 6 2" xfId="21769" xr:uid="{00000000-0005-0000-0000-000075270000}"/>
    <cellStyle name="Vírgula 2 2 5 3 2 7" xfId="13777" xr:uid="{00000000-0005-0000-0000-000076270000}"/>
    <cellStyle name="Vírgula 2 2 5 3 2 8" xfId="11089" xr:uid="{00000000-0005-0000-0000-000077270000}"/>
    <cellStyle name="Vírgula 2 2 5 3 2 9" xfId="24913" xr:uid="{00000000-0005-0000-0000-000078270000}"/>
    <cellStyle name="Vírgula 2 2 5 3 3" xfId="961" xr:uid="{00000000-0005-0000-0000-000079270000}"/>
    <cellStyle name="Vírgula 2 2 5 3 3 2" xfId="3625" xr:uid="{00000000-0005-0000-0000-00007A270000}"/>
    <cellStyle name="Vírgula 2 2 5 3 3 2 2" xfId="16969" xr:uid="{00000000-0005-0000-0000-00007B270000}"/>
    <cellStyle name="Vírgula 2 2 5 3 3 2 3" xfId="25945" xr:uid="{00000000-0005-0000-0000-00007C270000}"/>
    <cellStyle name="Vírgula 2 2 5 3 3 3" xfId="6289" xr:uid="{00000000-0005-0000-0000-00007D270000}"/>
    <cellStyle name="Vírgula 2 2 5 3 3 3 2" xfId="19633" xr:uid="{00000000-0005-0000-0000-00007E270000}"/>
    <cellStyle name="Vírgula 2 2 5 3 3 4" xfId="8953" xr:uid="{00000000-0005-0000-0000-00007F270000}"/>
    <cellStyle name="Vírgula 2 2 5 3 3 4 2" xfId="22297" xr:uid="{00000000-0005-0000-0000-000080270000}"/>
    <cellStyle name="Vírgula 2 2 5 3 3 5" xfId="14305" xr:uid="{00000000-0005-0000-0000-000081270000}"/>
    <cellStyle name="Vírgula 2 2 5 3 3 6" xfId="11617" xr:uid="{00000000-0005-0000-0000-000082270000}"/>
    <cellStyle name="Vírgula 2 2 5 3 3 7" xfId="24577" xr:uid="{00000000-0005-0000-0000-000083270000}"/>
    <cellStyle name="Vírgula 2 2 5 3 4" xfId="1753" xr:uid="{00000000-0005-0000-0000-000084270000}"/>
    <cellStyle name="Vírgula 2 2 5 3 4 2" xfId="4417" xr:uid="{00000000-0005-0000-0000-000085270000}"/>
    <cellStyle name="Vírgula 2 2 5 3 4 2 2" xfId="17761" xr:uid="{00000000-0005-0000-0000-000086270000}"/>
    <cellStyle name="Vírgula 2 2 5 3 4 2 3" xfId="26593" xr:uid="{00000000-0005-0000-0000-000087270000}"/>
    <cellStyle name="Vírgula 2 2 5 3 4 3" xfId="7081" xr:uid="{00000000-0005-0000-0000-000088270000}"/>
    <cellStyle name="Vírgula 2 2 5 3 4 3 2" xfId="20425" xr:uid="{00000000-0005-0000-0000-000089270000}"/>
    <cellStyle name="Vírgula 2 2 5 3 4 4" xfId="9745" xr:uid="{00000000-0005-0000-0000-00008A270000}"/>
    <cellStyle name="Vírgula 2 2 5 3 4 4 2" xfId="23089" xr:uid="{00000000-0005-0000-0000-00008B270000}"/>
    <cellStyle name="Vírgula 2 2 5 3 4 5" xfId="15097" xr:uid="{00000000-0005-0000-0000-00008C270000}"/>
    <cellStyle name="Vírgula 2 2 5 3 4 6" xfId="12409" xr:uid="{00000000-0005-0000-0000-00008D270000}"/>
    <cellStyle name="Vírgula 2 2 5 3 4 7" xfId="25225" xr:uid="{00000000-0005-0000-0000-00008E270000}"/>
    <cellStyle name="Vírgula 2 2 5 3 5" xfId="2569" xr:uid="{00000000-0005-0000-0000-00008F270000}"/>
    <cellStyle name="Vírgula 2 2 5 3 5 2" xfId="5233" xr:uid="{00000000-0005-0000-0000-000090270000}"/>
    <cellStyle name="Vírgula 2 2 5 3 5 2 2" xfId="18577" xr:uid="{00000000-0005-0000-0000-000091270000}"/>
    <cellStyle name="Vírgula 2 2 5 3 5 3" xfId="7897" xr:uid="{00000000-0005-0000-0000-000092270000}"/>
    <cellStyle name="Vírgula 2 2 5 3 5 3 2" xfId="21241" xr:uid="{00000000-0005-0000-0000-000093270000}"/>
    <cellStyle name="Vírgula 2 2 5 3 5 4" xfId="10561" xr:uid="{00000000-0005-0000-0000-000094270000}"/>
    <cellStyle name="Vírgula 2 2 5 3 5 4 2" xfId="23905" xr:uid="{00000000-0005-0000-0000-000095270000}"/>
    <cellStyle name="Vírgula 2 2 5 3 5 5" xfId="15913" xr:uid="{00000000-0005-0000-0000-000096270000}"/>
    <cellStyle name="Vírgula 2 2 5 3 5 6" xfId="13225" xr:uid="{00000000-0005-0000-0000-000097270000}"/>
    <cellStyle name="Vírgula 2 2 5 3 5 7" xfId="25585" xr:uid="{00000000-0005-0000-0000-000098270000}"/>
    <cellStyle name="Vírgula 2 2 5 3 6" xfId="2833" xr:uid="{00000000-0005-0000-0000-000099270000}"/>
    <cellStyle name="Vírgula 2 2 5 3 6 2" xfId="16177" xr:uid="{00000000-0005-0000-0000-00009A270000}"/>
    <cellStyle name="Vírgula 2 2 5 3 7" xfId="5497" xr:uid="{00000000-0005-0000-0000-00009B270000}"/>
    <cellStyle name="Vírgula 2 2 5 3 7 2" xfId="18841" xr:uid="{00000000-0005-0000-0000-00009C270000}"/>
    <cellStyle name="Vírgula 2 2 5 3 8" xfId="8161" xr:uid="{00000000-0005-0000-0000-00009D270000}"/>
    <cellStyle name="Vírgula 2 2 5 3 8 2" xfId="21505" xr:uid="{00000000-0005-0000-0000-00009E270000}"/>
    <cellStyle name="Vírgula 2 2 5 3 9" xfId="13513" xr:uid="{00000000-0005-0000-0000-00009F270000}"/>
    <cellStyle name="Vírgula 2 2 5 4" xfId="361" xr:uid="{00000000-0005-0000-0000-0000A0270000}"/>
    <cellStyle name="Vírgula 2 2 5 4 2" xfId="1153" xr:uid="{00000000-0005-0000-0000-0000A1270000}"/>
    <cellStyle name="Vírgula 2 2 5 4 2 2" xfId="3817" xr:uid="{00000000-0005-0000-0000-0000A2270000}"/>
    <cellStyle name="Vírgula 2 2 5 4 2 2 2" xfId="17161" xr:uid="{00000000-0005-0000-0000-0000A3270000}"/>
    <cellStyle name="Vírgula 2 2 5 4 2 3" xfId="6481" xr:uid="{00000000-0005-0000-0000-0000A4270000}"/>
    <cellStyle name="Vírgula 2 2 5 4 2 3 2" xfId="19825" xr:uid="{00000000-0005-0000-0000-0000A5270000}"/>
    <cellStyle name="Vírgula 2 2 5 4 2 4" xfId="9145" xr:uid="{00000000-0005-0000-0000-0000A6270000}"/>
    <cellStyle name="Vírgula 2 2 5 4 2 4 2" xfId="22489" xr:uid="{00000000-0005-0000-0000-0000A7270000}"/>
    <cellStyle name="Vírgula 2 2 5 4 2 5" xfId="14497" xr:uid="{00000000-0005-0000-0000-0000A8270000}"/>
    <cellStyle name="Vírgula 2 2 5 4 2 6" xfId="11809" xr:uid="{00000000-0005-0000-0000-0000A9270000}"/>
    <cellStyle name="Vírgula 2 2 5 4 2 7" xfId="26209" xr:uid="{00000000-0005-0000-0000-0000AA270000}"/>
    <cellStyle name="Vírgula 2 2 5 4 3" xfId="1945" xr:uid="{00000000-0005-0000-0000-0000AB270000}"/>
    <cellStyle name="Vírgula 2 2 5 4 3 2" xfId="4609" xr:uid="{00000000-0005-0000-0000-0000AC270000}"/>
    <cellStyle name="Vírgula 2 2 5 4 3 2 2" xfId="17953" xr:uid="{00000000-0005-0000-0000-0000AD270000}"/>
    <cellStyle name="Vírgula 2 2 5 4 3 3" xfId="7273" xr:uid="{00000000-0005-0000-0000-0000AE270000}"/>
    <cellStyle name="Vírgula 2 2 5 4 3 3 2" xfId="20617" xr:uid="{00000000-0005-0000-0000-0000AF270000}"/>
    <cellStyle name="Vírgula 2 2 5 4 3 4" xfId="9937" xr:uid="{00000000-0005-0000-0000-0000B0270000}"/>
    <cellStyle name="Vírgula 2 2 5 4 3 4 2" xfId="23281" xr:uid="{00000000-0005-0000-0000-0000B1270000}"/>
    <cellStyle name="Vírgula 2 2 5 4 3 5" xfId="15289" xr:uid="{00000000-0005-0000-0000-0000B2270000}"/>
    <cellStyle name="Vírgula 2 2 5 4 3 6" xfId="12601" xr:uid="{00000000-0005-0000-0000-0000B3270000}"/>
    <cellStyle name="Vírgula 2 2 5 4 4" xfId="3025" xr:uid="{00000000-0005-0000-0000-0000B4270000}"/>
    <cellStyle name="Vírgula 2 2 5 4 4 2" xfId="16369" xr:uid="{00000000-0005-0000-0000-0000B5270000}"/>
    <cellStyle name="Vírgula 2 2 5 4 5" xfId="5689" xr:uid="{00000000-0005-0000-0000-0000B6270000}"/>
    <cellStyle name="Vírgula 2 2 5 4 5 2" xfId="19033" xr:uid="{00000000-0005-0000-0000-0000B7270000}"/>
    <cellStyle name="Vírgula 2 2 5 4 6" xfId="8353" xr:uid="{00000000-0005-0000-0000-0000B8270000}"/>
    <cellStyle name="Vírgula 2 2 5 4 6 2" xfId="21697" xr:uid="{00000000-0005-0000-0000-0000B9270000}"/>
    <cellStyle name="Vírgula 2 2 5 4 7" xfId="13705" xr:uid="{00000000-0005-0000-0000-0000BA270000}"/>
    <cellStyle name="Vírgula 2 2 5 4 8" xfId="11017" xr:uid="{00000000-0005-0000-0000-0000BB270000}"/>
    <cellStyle name="Vírgula 2 2 5 4 9" xfId="24841" xr:uid="{00000000-0005-0000-0000-0000BC270000}"/>
    <cellStyle name="Vírgula 2 2 5 5" xfId="625" xr:uid="{00000000-0005-0000-0000-0000BD270000}"/>
    <cellStyle name="Vírgula 2 2 5 5 2" xfId="1417" xr:uid="{00000000-0005-0000-0000-0000BE270000}"/>
    <cellStyle name="Vírgula 2 2 5 5 2 2" xfId="4081" xr:uid="{00000000-0005-0000-0000-0000BF270000}"/>
    <cellStyle name="Vírgula 2 2 5 5 2 2 2" xfId="17425" xr:uid="{00000000-0005-0000-0000-0000C0270000}"/>
    <cellStyle name="Vírgula 2 2 5 5 2 3" xfId="6745" xr:uid="{00000000-0005-0000-0000-0000C1270000}"/>
    <cellStyle name="Vírgula 2 2 5 5 2 3 2" xfId="20089" xr:uid="{00000000-0005-0000-0000-0000C2270000}"/>
    <cellStyle name="Vírgula 2 2 5 5 2 4" xfId="9409" xr:uid="{00000000-0005-0000-0000-0000C3270000}"/>
    <cellStyle name="Vírgula 2 2 5 5 2 4 2" xfId="22753" xr:uid="{00000000-0005-0000-0000-0000C4270000}"/>
    <cellStyle name="Vírgula 2 2 5 5 2 5" xfId="14761" xr:uid="{00000000-0005-0000-0000-0000C5270000}"/>
    <cellStyle name="Vírgula 2 2 5 5 2 6" xfId="12073" xr:uid="{00000000-0005-0000-0000-0000C6270000}"/>
    <cellStyle name="Vírgula 2 2 5 5 2 7" xfId="25873" xr:uid="{00000000-0005-0000-0000-0000C7270000}"/>
    <cellStyle name="Vírgula 2 2 5 5 3" xfId="2209" xr:uid="{00000000-0005-0000-0000-0000C8270000}"/>
    <cellStyle name="Vírgula 2 2 5 5 3 2" xfId="4873" xr:uid="{00000000-0005-0000-0000-0000C9270000}"/>
    <cellStyle name="Vírgula 2 2 5 5 3 2 2" xfId="18217" xr:uid="{00000000-0005-0000-0000-0000CA270000}"/>
    <cellStyle name="Vírgula 2 2 5 5 3 3" xfId="7537" xr:uid="{00000000-0005-0000-0000-0000CB270000}"/>
    <cellStyle name="Vírgula 2 2 5 5 3 3 2" xfId="20881" xr:uid="{00000000-0005-0000-0000-0000CC270000}"/>
    <cellStyle name="Vírgula 2 2 5 5 3 4" xfId="10201" xr:uid="{00000000-0005-0000-0000-0000CD270000}"/>
    <cellStyle name="Vírgula 2 2 5 5 3 4 2" xfId="23545" xr:uid="{00000000-0005-0000-0000-0000CE270000}"/>
    <cellStyle name="Vírgula 2 2 5 5 3 5" xfId="15553" xr:uid="{00000000-0005-0000-0000-0000CF270000}"/>
    <cellStyle name="Vírgula 2 2 5 5 3 6" xfId="12865" xr:uid="{00000000-0005-0000-0000-0000D0270000}"/>
    <cellStyle name="Vírgula 2 2 5 5 4" xfId="3289" xr:uid="{00000000-0005-0000-0000-0000D1270000}"/>
    <cellStyle name="Vírgula 2 2 5 5 4 2" xfId="16633" xr:uid="{00000000-0005-0000-0000-0000D2270000}"/>
    <cellStyle name="Vírgula 2 2 5 5 5" xfId="5953" xr:uid="{00000000-0005-0000-0000-0000D3270000}"/>
    <cellStyle name="Vírgula 2 2 5 5 5 2" xfId="19297" xr:uid="{00000000-0005-0000-0000-0000D4270000}"/>
    <cellStyle name="Vírgula 2 2 5 5 6" xfId="8617" xr:uid="{00000000-0005-0000-0000-0000D5270000}"/>
    <cellStyle name="Vírgula 2 2 5 5 6 2" xfId="21961" xr:uid="{00000000-0005-0000-0000-0000D6270000}"/>
    <cellStyle name="Vírgula 2 2 5 5 7" xfId="13969" xr:uid="{00000000-0005-0000-0000-0000D7270000}"/>
    <cellStyle name="Vírgula 2 2 5 5 8" xfId="11281" xr:uid="{00000000-0005-0000-0000-0000D8270000}"/>
    <cellStyle name="Vírgula 2 2 5 5 9" xfId="24505" xr:uid="{00000000-0005-0000-0000-0000D9270000}"/>
    <cellStyle name="Vírgula 2 2 5 6" xfId="889" xr:uid="{00000000-0005-0000-0000-0000DA270000}"/>
    <cellStyle name="Vírgula 2 2 5 6 2" xfId="3553" xr:uid="{00000000-0005-0000-0000-0000DB270000}"/>
    <cellStyle name="Vírgula 2 2 5 6 2 2" xfId="16897" xr:uid="{00000000-0005-0000-0000-0000DC270000}"/>
    <cellStyle name="Vírgula 2 2 5 6 2 3" xfId="26521" xr:uid="{00000000-0005-0000-0000-0000DD270000}"/>
    <cellStyle name="Vírgula 2 2 5 6 3" xfId="6217" xr:uid="{00000000-0005-0000-0000-0000DE270000}"/>
    <cellStyle name="Vírgula 2 2 5 6 3 2" xfId="19561" xr:uid="{00000000-0005-0000-0000-0000DF270000}"/>
    <cellStyle name="Vírgula 2 2 5 6 4" xfId="8881" xr:uid="{00000000-0005-0000-0000-0000E0270000}"/>
    <cellStyle name="Vírgula 2 2 5 6 4 2" xfId="22225" xr:uid="{00000000-0005-0000-0000-0000E1270000}"/>
    <cellStyle name="Vírgula 2 2 5 6 5" xfId="14233" xr:uid="{00000000-0005-0000-0000-0000E2270000}"/>
    <cellStyle name="Vírgula 2 2 5 6 6" xfId="11545" xr:uid="{00000000-0005-0000-0000-0000E3270000}"/>
    <cellStyle name="Vírgula 2 2 5 6 7" xfId="25153" xr:uid="{00000000-0005-0000-0000-0000E4270000}"/>
    <cellStyle name="Vírgula 2 2 5 7" xfId="1681" xr:uid="{00000000-0005-0000-0000-0000E5270000}"/>
    <cellStyle name="Vírgula 2 2 5 7 2" xfId="4345" xr:uid="{00000000-0005-0000-0000-0000E6270000}"/>
    <cellStyle name="Vírgula 2 2 5 7 2 2" xfId="17689" xr:uid="{00000000-0005-0000-0000-0000E7270000}"/>
    <cellStyle name="Vírgula 2 2 5 7 3" xfId="7009" xr:uid="{00000000-0005-0000-0000-0000E8270000}"/>
    <cellStyle name="Vírgula 2 2 5 7 3 2" xfId="20353" xr:uid="{00000000-0005-0000-0000-0000E9270000}"/>
    <cellStyle name="Vírgula 2 2 5 7 4" xfId="9673" xr:uid="{00000000-0005-0000-0000-0000EA270000}"/>
    <cellStyle name="Vírgula 2 2 5 7 4 2" xfId="23017" xr:uid="{00000000-0005-0000-0000-0000EB270000}"/>
    <cellStyle name="Vírgula 2 2 5 7 5" xfId="15025" xr:uid="{00000000-0005-0000-0000-0000EC270000}"/>
    <cellStyle name="Vírgula 2 2 5 7 6" xfId="12337" xr:uid="{00000000-0005-0000-0000-0000ED270000}"/>
    <cellStyle name="Vírgula 2 2 5 7 7" xfId="25513" xr:uid="{00000000-0005-0000-0000-0000EE270000}"/>
    <cellStyle name="Vírgula 2 2 5 8" xfId="2497" xr:uid="{00000000-0005-0000-0000-0000EF270000}"/>
    <cellStyle name="Vírgula 2 2 5 8 2" xfId="5161" xr:uid="{00000000-0005-0000-0000-0000F0270000}"/>
    <cellStyle name="Vírgula 2 2 5 8 2 2" xfId="18505" xr:uid="{00000000-0005-0000-0000-0000F1270000}"/>
    <cellStyle name="Vírgula 2 2 5 8 3" xfId="7825" xr:uid="{00000000-0005-0000-0000-0000F2270000}"/>
    <cellStyle name="Vírgula 2 2 5 8 3 2" xfId="21169" xr:uid="{00000000-0005-0000-0000-0000F3270000}"/>
    <cellStyle name="Vírgula 2 2 5 8 4" xfId="10489" xr:uid="{00000000-0005-0000-0000-0000F4270000}"/>
    <cellStyle name="Vírgula 2 2 5 8 4 2" xfId="23833" xr:uid="{00000000-0005-0000-0000-0000F5270000}"/>
    <cellStyle name="Vírgula 2 2 5 8 5" xfId="15841" xr:uid="{00000000-0005-0000-0000-0000F6270000}"/>
    <cellStyle name="Vírgula 2 2 5 8 6" xfId="13153" xr:uid="{00000000-0005-0000-0000-0000F7270000}"/>
    <cellStyle name="Vírgula 2 2 5 9" xfId="2761" xr:uid="{00000000-0005-0000-0000-0000F8270000}"/>
    <cellStyle name="Vírgula 2 2 5 9 2" xfId="16105" xr:uid="{00000000-0005-0000-0000-0000F9270000}"/>
    <cellStyle name="Vírgula 2 2 6" xfId="217" xr:uid="{00000000-0005-0000-0000-0000FA270000}"/>
    <cellStyle name="Vírgula 2 2 6 10" xfId="13561" xr:uid="{00000000-0005-0000-0000-0000FB270000}"/>
    <cellStyle name="Vírgula 2 2 6 11" xfId="10873" xr:uid="{00000000-0005-0000-0000-0000FC270000}"/>
    <cellStyle name="Vírgula 2 2 6 12" xfId="24265" xr:uid="{00000000-0005-0000-0000-0000FD270000}"/>
    <cellStyle name="Vírgula 2 2 6 2" xfId="481" xr:uid="{00000000-0005-0000-0000-0000FE270000}"/>
    <cellStyle name="Vírgula 2 2 6 2 2" xfId="1273" xr:uid="{00000000-0005-0000-0000-0000FF270000}"/>
    <cellStyle name="Vírgula 2 2 6 2 2 2" xfId="3937" xr:uid="{00000000-0005-0000-0000-000000280000}"/>
    <cellStyle name="Vírgula 2 2 6 2 2 2 2" xfId="17281" xr:uid="{00000000-0005-0000-0000-000001280000}"/>
    <cellStyle name="Vírgula 2 2 6 2 2 3" xfId="6601" xr:uid="{00000000-0005-0000-0000-000002280000}"/>
    <cellStyle name="Vírgula 2 2 6 2 2 3 2" xfId="19945" xr:uid="{00000000-0005-0000-0000-000003280000}"/>
    <cellStyle name="Vírgula 2 2 6 2 2 4" xfId="9265" xr:uid="{00000000-0005-0000-0000-000004280000}"/>
    <cellStyle name="Vírgula 2 2 6 2 2 4 2" xfId="22609" xr:uid="{00000000-0005-0000-0000-000005280000}"/>
    <cellStyle name="Vírgula 2 2 6 2 2 5" xfId="14617" xr:uid="{00000000-0005-0000-0000-000006280000}"/>
    <cellStyle name="Vírgula 2 2 6 2 2 6" xfId="11929" xr:uid="{00000000-0005-0000-0000-000007280000}"/>
    <cellStyle name="Vírgula 2 2 6 2 2 7" xfId="26329" xr:uid="{00000000-0005-0000-0000-000008280000}"/>
    <cellStyle name="Vírgula 2 2 6 2 3" xfId="2065" xr:uid="{00000000-0005-0000-0000-000009280000}"/>
    <cellStyle name="Vírgula 2 2 6 2 3 2" xfId="4729" xr:uid="{00000000-0005-0000-0000-00000A280000}"/>
    <cellStyle name="Vírgula 2 2 6 2 3 2 2" xfId="18073" xr:uid="{00000000-0005-0000-0000-00000B280000}"/>
    <cellStyle name="Vírgula 2 2 6 2 3 3" xfId="7393" xr:uid="{00000000-0005-0000-0000-00000C280000}"/>
    <cellStyle name="Vírgula 2 2 6 2 3 3 2" xfId="20737" xr:uid="{00000000-0005-0000-0000-00000D280000}"/>
    <cellStyle name="Vírgula 2 2 6 2 3 4" xfId="10057" xr:uid="{00000000-0005-0000-0000-00000E280000}"/>
    <cellStyle name="Vírgula 2 2 6 2 3 4 2" xfId="23401" xr:uid="{00000000-0005-0000-0000-00000F280000}"/>
    <cellStyle name="Vírgula 2 2 6 2 3 5" xfId="15409" xr:uid="{00000000-0005-0000-0000-000010280000}"/>
    <cellStyle name="Vírgula 2 2 6 2 3 6" xfId="12721" xr:uid="{00000000-0005-0000-0000-000011280000}"/>
    <cellStyle name="Vírgula 2 2 6 2 4" xfId="3145" xr:uid="{00000000-0005-0000-0000-000012280000}"/>
    <cellStyle name="Vírgula 2 2 6 2 4 2" xfId="16489" xr:uid="{00000000-0005-0000-0000-000013280000}"/>
    <cellStyle name="Vírgula 2 2 6 2 5" xfId="5809" xr:uid="{00000000-0005-0000-0000-000014280000}"/>
    <cellStyle name="Vírgula 2 2 6 2 5 2" xfId="19153" xr:uid="{00000000-0005-0000-0000-000015280000}"/>
    <cellStyle name="Vírgula 2 2 6 2 6" xfId="8473" xr:uid="{00000000-0005-0000-0000-000016280000}"/>
    <cellStyle name="Vírgula 2 2 6 2 6 2" xfId="21817" xr:uid="{00000000-0005-0000-0000-000017280000}"/>
    <cellStyle name="Vírgula 2 2 6 2 7" xfId="13825" xr:uid="{00000000-0005-0000-0000-000018280000}"/>
    <cellStyle name="Vírgula 2 2 6 2 8" xfId="11137" xr:uid="{00000000-0005-0000-0000-000019280000}"/>
    <cellStyle name="Vírgula 2 2 6 2 9" xfId="24961" xr:uid="{00000000-0005-0000-0000-00001A280000}"/>
    <cellStyle name="Vírgula 2 2 6 3" xfId="649" xr:uid="{00000000-0005-0000-0000-00001B280000}"/>
    <cellStyle name="Vírgula 2 2 6 3 2" xfId="1441" xr:uid="{00000000-0005-0000-0000-00001C280000}"/>
    <cellStyle name="Vírgula 2 2 6 3 2 2" xfId="4105" xr:uid="{00000000-0005-0000-0000-00001D280000}"/>
    <cellStyle name="Vírgula 2 2 6 3 2 2 2" xfId="17449" xr:uid="{00000000-0005-0000-0000-00001E280000}"/>
    <cellStyle name="Vírgula 2 2 6 3 2 3" xfId="6769" xr:uid="{00000000-0005-0000-0000-00001F280000}"/>
    <cellStyle name="Vírgula 2 2 6 3 2 3 2" xfId="20113" xr:uid="{00000000-0005-0000-0000-000020280000}"/>
    <cellStyle name="Vírgula 2 2 6 3 2 4" xfId="9433" xr:uid="{00000000-0005-0000-0000-000021280000}"/>
    <cellStyle name="Vírgula 2 2 6 3 2 4 2" xfId="22777" xr:uid="{00000000-0005-0000-0000-000022280000}"/>
    <cellStyle name="Vírgula 2 2 6 3 2 5" xfId="14785" xr:uid="{00000000-0005-0000-0000-000023280000}"/>
    <cellStyle name="Vírgula 2 2 6 3 2 6" xfId="12097" xr:uid="{00000000-0005-0000-0000-000024280000}"/>
    <cellStyle name="Vírgula 2 2 6 3 2 7" xfId="25993" xr:uid="{00000000-0005-0000-0000-000025280000}"/>
    <cellStyle name="Vírgula 2 2 6 3 3" xfId="2233" xr:uid="{00000000-0005-0000-0000-000026280000}"/>
    <cellStyle name="Vírgula 2 2 6 3 3 2" xfId="4897" xr:uid="{00000000-0005-0000-0000-000027280000}"/>
    <cellStyle name="Vírgula 2 2 6 3 3 2 2" xfId="18241" xr:uid="{00000000-0005-0000-0000-000028280000}"/>
    <cellStyle name="Vírgula 2 2 6 3 3 3" xfId="7561" xr:uid="{00000000-0005-0000-0000-000029280000}"/>
    <cellStyle name="Vírgula 2 2 6 3 3 3 2" xfId="20905" xr:uid="{00000000-0005-0000-0000-00002A280000}"/>
    <cellStyle name="Vírgula 2 2 6 3 3 4" xfId="10225" xr:uid="{00000000-0005-0000-0000-00002B280000}"/>
    <cellStyle name="Vírgula 2 2 6 3 3 4 2" xfId="23569" xr:uid="{00000000-0005-0000-0000-00002C280000}"/>
    <cellStyle name="Vírgula 2 2 6 3 3 5" xfId="15577" xr:uid="{00000000-0005-0000-0000-00002D280000}"/>
    <cellStyle name="Vírgula 2 2 6 3 3 6" xfId="12889" xr:uid="{00000000-0005-0000-0000-00002E280000}"/>
    <cellStyle name="Vírgula 2 2 6 3 4" xfId="3313" xr:uid="{00000000-0005-0000-0000-00002F280000}"/>
    <cellStyle name="Vírgula 2 2 6 3 4 2" xfId="16657" xr:uid="{00000000-0005-0000-0000-000030280000}"/>
    <cellStyle name="Vírgula 2 2 6 3 5" xfId="5977" xr:uid="{00000000-0005-0000-0000-000031280000}"/>
    <cellStyle name="Vírgula 2 2 6 3 5 2" xfId="19321" xr:uid="{00000000-0005-0000-0000-000032280000}"/>
    <cellStyle name="Vírgula 2 2 6 3 6" xfId="8641" xr:uid="{00000000-0005-0000-0000-000033280000}"/>
    <cellStyle name="Vírgula 2 2 6 3 6 2" xfId="21985" xr:uid="{00000000-0005-0000-0000-000034280000}"/>
    <cellStyle name="Vírgula 2 2 6 3 7" xfId="13993" xr:uid="{00000000-0005-0000-0000-000035280000}"/>
    <cellStyle name="Vírgula 2 2 6 3 8" xfId="11305" xr:uid="{00000000-0005-0000-0000-000036280000}"/>
    <cellStyle name="Vírgula 2 2 6 3 9" xfId="24625" xr:uid="{00000000-0005-0000-0000-000037280000}"/>
    <cellStyle name="Vírgula 2 2 6 4" xfId="1009" xr:uid="{00000000-0005-0000-0000-000038280000}"/>
    <cellStyle name="Vírgula 2 2 6 4 2" xfId="3673" xr:uid="{00000000-0005-0000-0000-000039280000}"/>
    <cellStyle name="Vírgula 2 2 6 4 2 2" xfId="17017" xr:uid="{00000000-0005-0000-0000-00003A280000}"/>
    <cellStyle name="Vírgula 2 2 6 4 2 3" xfId="26641" xr:uid="{00000000-0005-0000-0000-00003B280000}"/>
    <cellStyle name="Vírgula 2 2 6 4 3" xfId="6337" xr:uid="{00000000-0005-0000-0000-00003C280000}"/>
    <cellStyle name="Vírgula 2 2 6 4 3 2" xfId="19681" xr:uid="{00000000-0005-0000-0000-00003D280000}"/>
    <cellStyle name="Vírgula 2 2 6 4 4" xfId="9001" xr:uid="{00000000-0005-0000-0000-00003E280000}"/>
    <cellStyle name="Vírgula 2 2 6 4 4 2" xfId="22345" xr:uid="{00000000-0005-0000-0000-00003F280000}"/>
    <cellStyle name="Vírgula 2 2 6 4 5" xfId="14353" xr:uid="{00000000-0005-0000-0000-000040280000}"/>
    <cellStyle name="Vírgula 2 2 6 4 6" xfId="11665" xr:uid="{00000000-0005-0000-0000-000041280000}"/>
    <cellStyle name="Vírgula 2 2 6 4 7" xfId="25273" xr:uid="{00000000-0005-0000-0000-000042280000}"/>
    <cellStyle name="Vírgula 2 2 6 5" xfId="1801" xr:uid="{00000000-0005-0000-0000-000043280000}"/>
    <cellStyle name="Vírgula 2 2 6 5 2" xfId="4465" xr:uid="{00000000-0005-0000-0000-000044280000}"/>
    <cellStyle name="Vírgula 2 2 6 5 2 2" xfId="17809" xr:uid="{00000000-0005-0000-0000-000045280000}"/>
    <cellStyle name="Vírgula 2 2 6 5 3" xfId="7129" xr:uid="{00000000-0005-0000-0000-000046280000}"/>
    <cellStyle name="Vírgula 2 2 6 5 3 2" xfId="20473" xr:uid="{00000000-0005-0000-0000-000047280000}"/>
    <cellStyle name="Vírgula 2 2 6 5 4" xfId="9793" xr:uid="{00000000-0005-0000-0000-000048280000}"/>
    <cellStyle name="Vírgula 2 2 6 5 4 2" xfId="23137" xr:uid="{00000000-0005-0000-0000-000049280000}"/>
    <cellStyle name="Vírgula 2 2 6 5 5" xfId="15145" xr:uid="{00000000-0005-0000-0000-00004A280000}"/>
    <cellStyle name="Vírgula 2 2 6 5 6" xfId="12457" xr:uid="{00000000-0005-0000-0000-00004B280000}"/>
    <cellStyle name="Vírgula 2 2 6 5 7" xfId="25633" xr:uid="{00000000-0005-0000-0000-00004C280000}"/>
    <cellStyle name="Vírgula 2 2 6 6" xfId="2617" xr:uid="{00000000-0005-0000-0000-00004D280000}"/>
    <cellStyle name="Vírgula 2 2 6 6 2" xfId="5281" xr:uid="{00000000-0005-0000-0000-00004E280000}"/>
    <cellStyle name="Vírgula 2 2 6 6 2 2" xfId="18625" xr:uid="{00000000-0005-0000-0000-00004F280000}"/>
    <cellStyle name="Vírgula 2 2 6 6 3" xfId="7945" xr:uid="{00000000-0005-0000-0000-000050280000}"/>
    <cellStyle name="Vírgula 2 2 6 6 3 2" xfId="21289" xr:uid="{00000000-0005-0000-0000-000051280000}"/>
    <cellStyle name="Vírgula 2 2 6 6 4" xfId="10609" xr:uid="{00000000-0005-0000-0000-000052280000}"/>
    <cellStyle name="Vírgula 2 2 6 6 4 2" xfId="23953" xr:uid="{00000000-0005-0000-0000-000053280000}"/>
    <cellStyle name="Vírgula 2 2 6 6 5" xfId="15961" xr:uid="{00000000-0005-0000-0000-000054280000}"/>
    <cellStyle name="Vírgula 2 2 6 6 6" xfId="13273" xr:uid="{00000000-0005-0000-0000-000055280000}"/>
    <cellStyle name="Vírgula 2 2 6 7" xfId="2881" xr:uid="{00000000-0005-0000-0000-000056280000}"/>
    <cellStyle name="Vírgula 2 2 6 7 2" xfId="16225" xr:uid="{00000000-0005-0000-0000-000057280000}"/>
    <cellStyle name="Vírgula 2 2 6 8" xfId="5545" xr:uid="{00000000-0005-0000-0000-000058280000}"/>
    <cellStyle name="Vírgula 2 2 6 8 2" xfId="18889" xr:uid="{00000000-0005-0000-0000-000059280000}"/>
    <cellStyle name="Vírgula 2 2 6 9" xfId="8209" xr:uid="{00000000-0005-0000-0000-00005A280000}"/>
    <cellStyle name="Vírgula 2 2 6 9 2" xfId="21553" xr:uid="{00000000-0005-0000-0000-00005B280000}"/>
    <cellStyle name="Vírgula 2 2 7" xfId="145" xr:uid="{00000000-0005-0000-0000-00005C280000}"/>
    <cellStyle name="Vírgula 2 2 7 10" xfId="10801" xr:uid="{00000000-0005-0000-0000-00005D280000}"/>
    <cellStyle name="Vírgula 2 2 7 11" xfId="24193" xr:uid="{00000000-0005-0000-0000-00005E280000}"/>
    <cellStyle name="Vírgula 2 2 7 2" xfId="409" xr:uid="{00000000-0005-0000-0000-00005F280000}"/>
    <cellStyle name="Vírgula 2 2 7 2 2" xfId="1201" xr:uid="{00000000-0005-0000-0000-000060280000}"/>
    <cellStyle name="Vírgula 2 2 7 2 2 2" xfId="3865" xr:uid="{00000000-0005-0000-0000-000061280000}"/>
    <cellStyle name="Vírgula 2 2 7 2 2 2 2" xfId="17209" xr:uid="{00000000-0005-0000-0000-000062280000}"/>
    <cellStyle name="Vírgula 2 2 7 2 2 3" xfId="6529" xr:uid="{00000000-0005-0000-0000-000063280000}"/>
    <cellStyle name="Vírgula 2 2 7 2 2 3 2" xfId="19873" xr:uid="{00000000-0005-0000-0000-000064280000}"/>
    <cellStyle name="Vírgula 2 2 7 2 2 4" xfId="9193" xr:uid="{00000000-0005-0000-0000-000065280000}"/>
    <cellStyle name="Vírgula 2 2 7 2 2 4 2" xfId="22537" xr:uid="{00000000-0005-0000-0000-000066280000}"/>
    <cellStyle name="Vírgula 2 2 7 2 2 5" xfId="14545" xr:uid="{00000000-0005-0000-0000-000067280000}"/>
    <cellStyle name="Vírgula 2 2 7 2 2 6" xfId="11857" xr:uid="{00000000-0005-0000-0000-000068280000}"/>
    <cellStyle name="Vírgula 2 2 7 2 2 7" xfId="26257" xr:uid="{00000000-0005-0000-0000-000069280000}"/>
    <cellStyle name="Vírgula 2 2 7 2 3" xfId="1993" xr:uid="{00000000-0005-0000-0000-00006A280000}"/>
    <cellStyle name="Vírgula 2 2 7 2 3 2" xfId="4657" xr:uid="{00000000-0005-0000-0000-00006B280000}"/>
    <cellStyle name="Vírgula 2 2 7 2 3 2 2" xfId="18001" xr:uid="{00000000-0005-0000-0000-00006C280000}"/>
    <cellStyle name="Vírgula 2 2 7 2 3 3" xfId="7321" xr:uid="{00000000-0005-0000-0000-00006D280000}"/>
    <cellStyle name="Vírgula 2 2 7 2 3 3 2" xfId="20665" xr:uid="{00000000-0005-0000-0000-00006E280000}"/>
    <cellStyle name="Vírgula 2 2 7 2 3 4" xfId="9985" xr:uid="{00000000-0005-0000-0000-00006F280000}"/>
    <cellStyle name="Vírgula 2 2 7 2 3 4 2" xfId="23329" xr:uid="{00000000-0005-0000-0000-000070280000}"/>
    <cellStyle name="Vírgula 2 2 7 2 3 5" xfId="15337" xr:uid="{00000000-0005-0000-0000-000071280000}"/>
    <cellStyle name="Vírgula 2 2 7 2 3 6" xfId="12649" xr:uid="{00000000-0005-0000-0000-000072280000}"/>
    <cellStyle name="Vírgula 2 2 7 2 4" xfId="3073" xr:uid="{00000000-0005-0000-0000-000073280000}"/>
    <cellStyle name="Vírgula 2 2 7 2 4 2" xfId="16417" xr:uid="{00000000-0005-0000-0000-000074280000}"/>
    <cellStyle name="Vírgula 2 2 7 2 5" xfId="5737" xr:uid="{00000000-0005-0000-0000-000075280000}"/>
    <cellStyle name="Vírgula 2 2 7 2 5 2" xfId="19081" xr:uid="{00000000-0005-0000-0000-000076280000}"/>
    <cellStyle name="Vírgula 2 2 7 2 6" xfId="8401" xr:uid="{00000000-0005-0000-0000-000077280000}"/>
    <cellStyle name="Vírgula 2 2 7 2 6 2" xfId="21745" xr:uid="{00000000-0005-0000-0000-000078280000}"/>
    <cellStyle name="Vírgula 2 2 7 2 7" xfId="13753" xr:uid="{00000000-0005-0000-0000-000079280000}"/>
    <cellStyle name="Vírgula 2 2 7 2 8" xfId="11065" xr:uid="{00000000-0005-0000-0000-00007A280000}"/>
    <cellStyle name="Vírgula 2 2 7 2 9" xfId="24889" xr:uid="{00000000-0005-0000-0000-00007B280000}"/>
    <cellStyle name="Vírgula 2 2 7 3" xfId="937" xr:uid="{00000000-0005-0000-0000-00007C280000}"/>
    <cellStyle name="Vírgula 2 2 7 3 2" xfId="3601" xr:uid="{00000000-0005-0000-0000-00007D280000}"/>
    <cellStyle name="Vírgula 2 2 7 3 2 2" xfId="16945" xr:uid="{00000000-0005-0000-0000-00007E280000}"/>
    <cellStyle name="Vírgula 2 2 7 3 2 3" xfId="25921" xr:uid="{00000000-0005-0000-0000-00007F280000}"/>
    <cellStyle name="Vírgula 2 2 7 3 3" xfId="6265" xr:uid="{00000000-0005-0000-0000-000080280000}"/>
    <cellStyle name="Vírgula 2 2 7 3 3 2" xfId="19609" xr:uid="{00000000-0005-0000-0000-000081280000}"/>
    <cellStyle name="Vírgula 2 2 7 3 4" xfId="8929" xr:uid="{00000000-0005-0000-0000-000082280000}"/>
    <cellStyle name="Vírgula 2 2 7 3 4 2" xfId="22273" xr:uid="{00000000-0005-0000-0000-000083280000}"/>
    <cellStyle name="Vírgula 2 2 7 3 5" xfId="14281" xr:uid="{00000000-0005-0000-0000-000084280000}"/>
    <cellStyle name="Vírgula 2 2 7 3 6" xfId="11593" xr:uid="{00000000-0005-0000-0000-000085280000}"/>
    <cellStyle name="Vírgula 2 2 7 3 7" xfId="24553" xr:uid="{00000000-0005-0000-0000-000086280000}"/>
    <cellStyle name="Vírgula 2 2 7 4" xfId="1729" xr:uid="{00000000-0005-0000-0000-000087280000}"/>
    <cellStyle name="Vírgula 2 2 7 4 2" xfId="4393" xr:uid="{00000000-0005-0000-0000-000088280000}"/>
    <cellStyle name="Vírgula 2 2 7 4 2 2" xfId="17737" xr:uid="{00000000-0005-0000-0000-000089280000}"/>
    <cellStyle name="Vírgula 2 2 7 4 2 3" xfId="26569" xr:uid="{00000000-0005-0000-0000-00008A280000}"/>
    <cellStyle name="Vírgula 2 2 7 4 3" xfId="7057" xr:uid="{00000000-0005-0000-0000-00008B280000}"/>
    <cellStyle name="Vírgula 2 2 7 4 3 2" xfId="20401" xr:uid="{00000000-0005-0000-0000-00008C280000}"/>
    <cellStyle name="Vírgula 2 2 7 4 4" xfId="9721" xr:uid="{00000000-0005-0000-0000-00008D280000}"/>
    <cellStyle name="Vírgula 2 2 7 4 4 2" xfId="23065" xr:uid="{00000000-0005-0000-0000-00008E280000}"/>
    <cellStyle name="Vírgula 2 2 7 4 5" xfId="15073" xr:uid="{00000000-0005-0000-0000-00008F280000}"/>
    <cellStyle name="Vírgula 2 2 7 4 6" xfId="12385" xr:uid="{00000000-0005-0000-0000-000090280000}"/>
    <cellStyle name="Vírgula 2 2 7 4 7" xfId="25201" xr:uid="{00000000-0005-0000-0000-000091280000}"/>
    <cellStyle name="Vírgula 2 2 7 5" xfId="2545" xr:uid="{00000000-0005-0000-0000-000092280000}"/>
    <cellStyle name="Vírgula 2 2 7 5 2" xfId="5209" xr:uid="{00000000-0005-0000-0000-000093280000}"/>
    <cellStyle name="Vírgula 2 2 7 5 2 2" xfId="18553" xr:uid="{00000000-0005-0000-0000-000094280000}"/>
    <cellStyle name="Vírgula 2 2 7 5 3" xfId="7873" xr:uid="{00000000-0005-0000-0000-000095280000}"/>
    <cellStyle name="Vírgula 2 2 7 5 3 2" xfId="21217" xr:uid="{00000000-0005-0000-0000-000096280000}"/>
    <cellStyle name="Vírgula 2 2 7 5 4" xfId="10537" xr:uid="{00000000-0005-0000-0000-000097280000}"/>
    <cellStyle name="Vírgula 2 2 7 5 4 2" xfId="23881" xr:uid="{00000000-0005-0000-0000-000098280000}"/>
    <cellStyle name="Vírgula 2 2 7 5 5" xfId="15889" xr:uid="{00000000-0005-0000-0000-000099280000}"/>
    <cellStyle name="Vírgula 2 2 7 5 6" xfId="13201" xr:uid="{00000000-0005-0000-0000-00009A280000}"/>
    <cellStyle name="Vírgula 2 2 7 5 7" xfId="25561" xr:uid="{00000000-0005-0000-0000-00009B280000}"/>
    <cellStyle name="Vírgula 2 2 7 6" xfId="2809" xr:uid="{00000000-0005-0000-0000-00009C280000}"/>
    <cellStyle name="Vírgula 2 2 7 6 2" xfId="16153" xr:uid="{00000000-0005-0000-0000-00009D280000}"/>
    <cellStyle name="Vírgula 2 2 7 7" xfId="5473" xr:uid="{00000000-0005-0000-0000-00009E280000}"/>
    <cellStyle name="Vírgula 2 2 7 7 2" xfId="18817" xr:uid="{00000000-0005-0000-0000-00009F280000}"/>
    <cellStyle name="Vírgula 2 2 7 8" xfId="8137" xr:uid="{00000000-0005-0000-0000-0000A0280000}"/>
    <cellStyle name="Vírgula 2 2 7 8 2" xfId="21481" xr:uid="{00000000-0005-0000-0000-0000A1280000}"/>
    <cellStyle name="Vírgula 2 2 7 9" xfId="13489" xr:uid="{00000000-0005-0000-0000-0000A2280000}"/>
    <cellStyle name="Vírgula 2 2 8" xfId="313" xr:uid="{00000000-0005-0000-0000-0000A3280000}"/>
    <cellStyle name="Vírgula 2 2 8 10" xfId="24361" xr:uid="{00000000-0005-0000-0000-0000A4280000}"/>
    <cellStyle name="Vírgula 2 2 8 2" xfId="1105" xr:uid="{00000000-0005-0000-0000-0000A5280000}"/>
    <cellStyle name="Vírgula 2 2 8 2 2" xfId="3769" xr:uid="{00000000-0005-0000-0000-0000A6280000}"/>
    <cellStyle name="Vírgula 2 2 8 2 2 2" xfId="17113" xr:uid="{00000000-0005-0000-0000-0000A7280000}"/>
    <cellStyle name="Vírgula 2 2 8 2 2 3" xfId="26425" xr:uid="{00000000-0005-0000-0000-0000A8280000}"/>
    <cellStyle name="Vírgula 2 2 8 2 3" xfId="6433" xr:uid="{00000000-0005-0000-0000-0000A9280000}"/>
    <cellStyle name="Vírgula 2 2 8 2 3 2" xfId="19777" xr:uid="{00000000-0005-0000-0000-0000AA280000}"/>
    <cellStyle name="Vírgula 2 2 8 2 4" xfId="9097" xr:uid="{00000000-0005-0000-0000-0000AB280000}"/>
    <cellStyle name="Vírgula 2 2 8 2 4 2" xfId="22441" xr:uid="{00000000-0005-0000-0000-0000AC280000}"/>
    <cellStyle name="Vírgula 2 2 8 2 5" xfId="14449" xr:uid="{00000000-0005-0000-0000-0000AD280000}"/>
    <cellStyle name="Vírgula 2 2 8 2 6" xfId="11761" xr:uid="{00000000-0005-0000-0000-0000AE280000}"/>
    <cellStyle name="Vírgula 2 2 8 2 7" xfId="25057" xr:uid="{00000000-0005-0000-0000-0000AF280000}"/>
    <cellStyle name="Vírgula 2 2 8 3" xfId="1897" xr:uid="{00000000-0005-0000-0000-0000B0280000}"/>
    <cellStyle name="Vírgula 2 2 8 3 2" xfId="4561" xr:uid="{00000000-0005-0000-0000-0000B1280000}"/>
    <cellStyle name="Vírgula 2 2 8 3 2 2" xfId="17905" xr:uid="{00000000-0005-0000-0000-0000B2280000}"/>
    <cellStyle name="Vírgula 2 2 8 3 2 3" xfId="26089" xr:uid="{00000000-0005-0000-0000-0000B3280000}"/>
    <cellStyle name="Vírgula 2 2 8 3 3" xfId="7225" xr:uid="{00000000-0005-0000-0000-0000B4280000}"/>
    <cellStyle name="Vírgula 2 2 8 3 3 2" xfId="20569" xr:uid="{00000000-0005-0000-0000-0000B5280000}"/>
    <cellStyle name="Vírgula 2 2 8 3 4" xfId="9889" xr:uid="{00000000-0005-0000-0000-0000B6280000}"/>
    <cellStyle name="Vírgula 2 2 8 3 4 2" xfId="23233" xr:uid="{00000000-0005-0000-0000-0000B7280000}"/>
    <cellStyle name="Vírgula 2 2 8 3 5" xfId="15241" xr:uid="{00000000-0005-0000-0000-0000B8280000}"/>
    <cellStyle name="Vírgula 2 2 8 3 6" xfId="12553" xr:uid="{00000000-0005-0000-0000-0000B9280000}"/>
    <cellStyle name="Vírgula 2 2 8 3 7" xfId="24721" xr:uid="{00000000-0005-0000-0000-0000BA280000}"/>
    <cellStyle name="Vírgula 2 2 8 4" xfId="2476" xr:uid="{00000000-0005-0000-0000-0000BB280000}"/>
    <cellStyle name="Vírgula 2 2 8 4 2" xfId="5140" xr:uid="{00000000-0005-0000-0000-0000BC280000}"/>
    <cellStyle name="Vírgula 2 2 8 4 2 2" xfId="18484" xr:uid="{00000000-0005-0000-0000-0000BD280000}"/>
    <cellStyle name="Vírgula 2 2 8 4 2 3" xfId="26737" xr:uid="{00000000-0005-0000-0000-0000BE280000}"/>
    <cellStyle name="Vírgula 2 2 8 4 3" xfId="7804" xr:uid="{00000000-0005-0000-0000-0000BF280000}"/>
    <cellStyle name="Vírgula 2 2 8 4 3 2" xfId="21148" xr:uid="{00000000-0005-0000-0000-0000C0280000}"/>
    <cellStyle name="Vírgula 2 2 8 4 4" xfId="10468" xr:uid="{00000000-0005-0000-0000-0000C1280000}"/>
    <cellStyle name="Vírgula 2 2 8 4 4 2" xfId="23812" xr:uid="{00000000-0005-0000-0000-0000C2280000}"/>
    <cellStyle name="Vírgula 2 2 8 4 5" xfId="15820" xr:uid="{00000000-0005-0000-0000-0000C3280000}"/>
    <cellStyle name="Vírgula 2 2 8 4 6" xfId="13132" xr:uid="{00000000-0005-0000-0000-0000C4280000}"/>
    <cellStyle name="Vírgula 2 2 8 4 7" xfId="25369" xr:uid="{00000000-0005-0000-0000-0000C5280000}"/>
    <cellStyle name="Vírgula 2 2 8 5" xfId="2977" xr:uid="{00000000-0005-0000-0000-0000C6280000}"/>
    <cellStyle name="Vírgula 2 2 8 5 2" xfId="16321" xr:uid="{00000000-0005-0000-0000-0000C7280000}"/>
    <cellStyle name="Vírgula 2 2 8 5 3" xfId="25729" xr:uid="{00000000-0005-0000-0000-0000C8280000}"/>
    <cellStyle name="Vírgula 2 2 8 6" xfId="5641" xr:uid="{00000000-0005-0000-0000-0000C9280000}"/>
    <cellStyle name="Vírgula 2 2 8 6 2" xfId="18985" xr:uid="{00000000-0005-0000-0000-0000CA280000}"/>
    <cellStyle name="Vírgula 2 2 8 7" xfId="8305" xr:uid="{00000000-0005-0000-0000-0000CB280000}"/>
    <cellStyle name="Vírgula 2 2 8 7 2" xfId="21649" xr:uid="{00000000-0005-0000-0000-0000CC280000}"/>
    <cellStyle name="Vírgula 2 2 8 8" xfId="13657" xr:uid="{00000000-0005-0000-0000-0000CD280000}"/>
    <cellStyle name="Vírgula 2 2 8 9" xfId="10969" xr:uid="{00000000-0005-0000-0000-0000CE280000}"/>
    <cellStyle name="Vírgula 2 2 9" xfId="577" xr:uid="{00000000-0005-0000-0000-0000CF280000}"/>
    <cellStyle name="Vírgula 2 2 9 2" xfId="1369" xr:uid="{00000000-0005-0000-0000-0000D0280000}"/>
    <cellStyle name="Vírgula 2 2 9 2 2" xfId="4033" xr:uid="{00000000-0005-0000-0000-0000D1280000}"/>
    <cellStyle name="Vírgula 2 2 9 2 2 2" xfId="17377" xr:uid="{00000000-0005-0000-0000-0000D2280000}"/>
    <cellStyle name="Vírgula 2 2 9 2 2 3" xfId="26161" xr:uid="{00000000-0005-0000-0000-0000D3280000}"/>
    <cellStyle name="Vírgula 2 2 9 2 3" xfId="6697" xr:uid="{00000000-0005-0000-0000-0000D4280000}"/>
    <cellStyle name="Vírgula 2 2 9 2 3 2" xfId="20041" xr:uid="{00000000-0005-0000-0000-0000D5280000}"/>
    <cellStyle name="Vírgula 2 2 9 2 4" xfId="9361" xr:uid="{00000000-0005-0000-0000-0000D6280000}"/>
    <cellStyle name="Vírgula 2 2 9 2 4 2" xfId="22705" xr:uid="{00000000-0005-0000-0000-0000D7280000}"/>
    <cellStyle name="Vírgula 2 2 9 2 5" xfId="14713" xr:uid="{00000000-0005-0000-0000-0000D8280000}"/>
    <cellStyle name="Vírgula 2 2 9 2 6" xfId="12025" xr:uid="{00000000-0005-0000-0000-0000D9280000}"/>
    <cellStyle name="Vírgula 2 2 9 2 7" xfId="24793" xr:uid="{00000000-0005-0000-0000-0000DA280000}"/>
    <cellStyle name="Vírgula 2 2 9 3" xfId="2161" xr:uid="{00000000-0005-0000-0000-0000DB280000}"/>
    <cellStyle name="Vírgula 2 2 9 3 2" xfId="4825" xr:uid="{00000000-0005-0000-0000-0000DC280000}"/>
    <cellStyle name="Vírgula 2 2 9 3 2 2" xfId="18169" xr:uid="{00000000-0005-0000-0000-0000DD280000}"/>
    <cellStyle name="Vírgula 2 2 9 3 2 3" xfId="25825" xr:uid="{00000000-0005-0000-0000-0000DE280000}"/>
    <cellStyle name="Vírgula 2 2 9 3 3" xfId="7489" xr:uid="{00000000-0005-0000-0000-0000DF280000}"/>
    <cellStyle name="Vírgula 2 2 9 3 3 2" xfId="20833" xr:uid="{00000000-0005-0000-0000-0000E0280000}"/>
    <cellStyle name="Vírgula 2 2 9 3 4" xfId="10153" xr:uid="{00000000-0005-0000-0000-0000E1280000}"/>
    <cellStyle name="Vírgula 2 2 9 3 4 2" xfId="23497" xr:uid="{00000000-0005-0000-0000-0000E2280000}"/>
    <cellStyle name="Vírgula 2 2 9 3 5" xfId="15505" xr:uid="{00000000-0005-0000-0000-0000E3280000}"/>
    <cellStyle name="Vírgula 2 2 9 3 6" xfId="12817" xr:uid="{00000000-0005-0000-0000-0000E4280000}"/>
    <cellStyle name="Vírgula 2 2 9 3 7" xfId="24457" xr:uid="{00000000-0005-0000-0000-0000E5280000}"/>
    <cellStyle name="Vírgula 2 2 9 4" xfId="3241" xr:uid="{00000000-0005-0000-0000-0000E6280000}"/>
    <cellStyle name="Vírgula 2 2 9 4 2" xfId="16585" xr:uid="{00000000-0005-0000-0000-0000E7280000}"/>
    <cellStyle name="Vírgula 2 2 9 4 3" xfId="25465" xr:uid="{00000000-0005-0000-0000-0000E8280000}"/>
    <cellStyle name="Vírgula 2 2 9 5" xfId="5905" xr:uid="{00000000-0005-0000-0000-0000E9280000}"/>
    <cellStyle name="Vírgula 2 2 9 5 2" xfId="19249" xr:uid="{00000000-0005-0000-0000-0000EA280000}"/>
    <cellStyle name="Vírgula 2 2 9 6" xfId="8569" xr:uid="{00000000-0005-0000-0000-0000EB280000}"/>
    <cellStyle name="Vírgula 2 2 9 6 2" xfId="21913" xr:uid="{00000000-0005-0000-0000-0000EC280000}"/>
    <cellStyle name="Vírgula 2 2 9 7" xfId="13921" xr:uid="{00000000-0005-0000-0000-0000ED280000}"/>
    <cellStyle name="Vírgula 2 2 9 8" xfId="11233" xr:uid="{00000000-0005-0000-0000-0000EE280000}"/>
    <cellStyle name="Vírgula 2 2 9 9" xfId="24097" xr:uid="{00000000-0005-0000-0000-0000EF280000}"/>
    <cellStyle name="Vírgula 2 20" xfId="8039" xr:uid="{00000000-0005-0000-0000-0000F0280000}"/>
    <cellStyle name="Vírgula 2 20 2" xfId="21383" xr:uid="{00000000-0005-0000-0000-0000F1280000}"/>
    <cellStyle name="Vírgula 2 21" xfId="13367" xr:uid="{00000000-0005-0000-0000-0000F2280000}"/>
    <cellStyle name="Vírgula 2 22" xfId="10703" xr:uid="{00000000-0005-0000-0000-0000F3280000}"/>
    <cellStyle name="Vírgula 2 23" xfId="24047" xr:uid="{00000000-0005-0000-0000-0000F4280000}"/>
    <cellStyle name="Vírgula 2 26" xfId="26781" xr:uid="{00000000-0005-0000-0000-0000F5280000}"/>
    <cellStyle name="Vírgula 2 3" xfId="22" xr:uid="{00000000-0005-0000-0000-0000F6280000}"/>
    <cellStyle name="Vírgula 2 3 10" xfId="748" xr:uid="{00000000-0005-0000-0000-0000F7280000}"/>
    <cellStyle name="Vírgula 2 3 10 2" xfId="1540" xr:uid="{00000000-0005-0000-0000-0000F8280000}"/>
    <cellStyle name="Vírgula 2 3 10 2 2" xfId="4204" xr:uid="{00000000-0005-0000-0000-0000F9280000}"/>
    <cellStyle name="Vírgula 2 3 10 2 2 2" xfId="17548" xr:uid="{00000000-0005-0000-0000-0000FA280000}"/>
    <cellStyle name="Vírgula 2 3 10 2 2 3" xfId="26140" xr:uid="{00000000-0005-0000-0000-0000FB280000}"/>
    <cellStyle name="Vírgula 2 3 10 2 3" xfId="6868" xr:uid="{00000000-0005-0000-0000-0000FC280000}"/>
    <cellStyle name="Vírgula 2 3 10 2 3 2" xfId="20212" xr:uid="{00000000-0005-0000-0000-0000FD280000}"/>
    <cellStyle name="Vírgula 2 3 10 2 4" xfId="9532" xr:uid="{00000000-0005-0000-0000-0000FE280000}"/>
    <cellStyle name="Vírgula 2 3 10 2 4 2" xfId="22876" xr:uid="{00000000-0005-0000-0000-0000FF280000}"/>
    <cellStyle name="Vírgula 2 3 10 2 5" xfId="14884" xr:uid="{00000000-0005-0000-0000-000000290000}"/>
    <cellStyle name="Vírgula 2 3 10 2 6" xfId="12196" xr:uid="{00000000-0005-0000-0000-000001290000}"/>
    <cellStyle name="Vírgula 2 3 10 2 7" xfId="24772" xr:uid="{00000000-0005-0000-0000-000002290000}"/>
    <cellStyle name="Vírgula 2 3 10 3" xfId="2332" xr:uid="{00000000-0005-0000-0000-000003290000}"/>
    <cellStyle name="Vírgula 2 3 10 3 2" xfId="4996" xr:uid="{00000000-0005-0000-0000-000004290000}"/>
    <cellStyle name="Vírgula 2 3 10 3 2 2" xfId="18340" xr:uid="{00000000-0005-0000-0000-000005290000}"/>
    <cellStyle name="Vírgula 2 3 10 3 3" xfId="7660" xr:uid="{00000000-0005-0000-0000-000006290000}"/>
    <cellStyle name="Vírgula 2 3 10 3 3 2" xfId="21004" xr:uid="{00000000-0005-0000-0000-000007290000}"/>
    <cellStyle name="Vírgula 2 3 10 3 4" xfId="10324" xr:uid="{00000000-0005-0000-0000-000008290000}"/>
    <cellStyle name="Vírgula 2 3 10 3 4 2" xfId="23668" xr:uid="{00000000-0005-0000-0000-000009290000}"/>
    <cellStyle name="Vírgula 2 3 10 3 5" xfId="15676" xr:uid="{00000000-0005-0000-0000-00000A290000}"/>
    <cellStyle name="Vírgula 2 3 10 3 6" xfId="12988" xr:uid="{00000000-0005-0000-0000-00000B290000}"/>
    <cellStyle name="Vírgula 2 3 10 3 7" xfId="25444" xr:uid="{00000000-0005-0000-0000-00000C290000}"/>
    <cellStyle name="Vírgula 2 3 10 4" xfId="3412" xr:uid="{00000000-0005-0000-0000-00000D290000}"/>
    <cellStyle name="Vírgula 2 3 10 4 2" xfId="16756" xr:uid="{00000000-0005-0000-0000-00000E290000}"/>
    <cellStyle name="Vírgula 2 3 10 5" xfId="6076" xr:uid="{00000000-0005-0000-0000-00000F290000}"/>
    <cellStyle name="Vírgula 2 3 10 5 2" xfId="19420" xr:uid="{00000000-0005-0000-0000-000010290000}"/>
    <cellStyle name="Vírgula 2 3 10 6" xfId="8740" xr:uid="{00000000-0005-0000-0000-000011290000}"/>
    <cellStyle name="Vírgula 2 3 10 6 2" xfId="22084" xr:uid="{00000000-0005-0000-0000-000012290000}"/>
    <cellStyle name="Vírgula 2 3 10 7" xfId="14092" xr:uid="{00000000-0005-0000-0000-000013290000}"/>
    <cellStyle name="Vírgula 2 3 10 8" xfId="11404" xr:uid="{00000000-0005-0000-0000-000014290000}"/>
    <cellStyle name="Vírgula 2 3 10 9" xfId="24076" xr:uid="{00000000-0005-0000-0000-000015290000}"/>
    <cellStyle name="Vírgula 2 3 11" xfId="796" xr:uid="{00000000-0005-0000-0000-000016290000}"/>
    <cellStyle name="Vírgula 2 3 11 2" xfId="1588" xr:uid="{00000000-0005-0000-0000-000017290000}"/>
    <cellStyle name="Vírgula 2 3 11 2 2" xfId="4252" xr:uid="{00000000-0005-0000-0000-000018290000}"/>
    <cellStyle name="Vírgula 2 3 11 2 2 2" xfId="17596" xr:uid="{00000000-0005-0000-0000-000019290000}"/>
    <cellStyle name="Vírgula 2 3 11 2 3" xfId="6916" xr:uid="{00000000-0005-0000-0000-00001A290000}"/>
    <cellStyle name="Vírgula 2 3 11 2 3 2" xfId="20260" xr:uid="{00000000-0005-0000-0000-00001B290000}"/>
    <cellStyle name="Vírgula 2 3 11 2 4" xfId="9580" xr:uid="{00000000-0005-0000-0000-00001C290000}"/>
    <cellStyle name="Vírgula 2 3 11 2 4 2" xfId="22924" xr:uid="{00000000-0005-0000-0000-00001D290000}"/>
    <cellStyle name="Vírgula 2 3 11 2 5" xfId="14932" xr:uid="{00000000-0005-0000-0000-00001E290000}"/>
    <cellStyle name="Vírgula 2 3 11 2 6" xfId="12244" xr:uid="{00000000-0005-0000-0000-00001F290000}"/>
    <cellStyle name="Vírgula 2 3 11 2 7" xfId="25780" xr:uid="{00000000-0005-0000-0000-000020290000}"/>
    <cellStyle name="Vírgula 2 3 11 3" xfId="2380" xr:uid="{00000000-0005-0000-0000-000021290000}"/>
    <cellStyle name="Vírgula 2 3 11 3 2" xfId="5044" xr:uid="{00000000-0005-0000-0000-000022290000}"/>
    <cellStyle name="Vírgula 2 3 11 3 2 2" xfId="18388" xr:uid="{00000000-0005-0000-0000-000023290000}"/>
    <cellStyle name="Vírgula 2 3 11 3 3" xfId="7708" xr:uid="{00000000-0005-0000-0000-000024290000}"/>
    <cellStyle name="Vírgula 2 3 11 3 3 2" xfId="21052" xr:uid="{00000000-0005-0000-0000-000025290000}"/>
    <cellStyle name="Vírgula 2 3 11 3 4" xfId="10372" xr:uid="{00000000-0005-0000-0000-000026290000}"/>
    <cellStyle name="Vírgula 2 3 11 3 4 2" xfId="23716" xr:uid="{00000000-0005-0000-0000-000027290000}"/>
    <cellStyle name="Vírgula 2 3 11 3 5" xfId="15724" xr:uid="{00000000-0005-0000-0000-000028290000}"/>
    <cellStyle name="Vírgula 2 3 11 3 6" xfId="13036" xr:uid="{00000000-0005-0000-0000-000029290000}"/>
    <cellStyle name="Vírgula 2 3 11 4" xfId="3460" xr:uid="{00000000-0005-0000-0000-00002A290000}"/>
    <cellStyle name="Vírgula 2 3 11 4 2" xfId="16804" xr:uid="{00000000-0005-0000-0000-00002B290000}"/>
    <cellStyle name="Vírgula 2 3 11 5" xfId="6124" xr:uid="{00000000-0005-0000-0000-00002C290000}"/>
    <cellStyle name="Vírgula 2 3 11 5 2" xfId="19468" xr:uid="{00000000-0005-0000-0000-00002D290000}"/>
    <cellStyle name="Vírgula 2 3 11 6" xfId="8788" xr:uid="{00000000-0005-0000-0000-00002E290000}"/>
    <cellStyle name="Vírgula 2 3 11 6 2" xfId="22132" xr:uid="{00000000-0005-0000-0000-00002F290000}"/>
    <cellStyle name="Vírgula 2 3 11 7" xfId="14140" xr:uid="{00000000-0005-0000-0000-000030290000}"/>
    <cellStyle name="Vírgula 2 3 11 8" xfId="11452" xr:uid="{00000000-0005-0000-0000-000031290000}"/>
    <cellStyle name="Vírgula 2 3 11 9" xfId="24412" xr:uid="{00000000-0005-0000-0000-000032290000}"/>
    <cellStyle name="Vírgula 2 3 12" xfId="844" xr:uid="{00000000-0005-0000-0000-000033290000}"/>
    <cellStyle name="Vírgula 2 3 12 2" xfId="3508" xr:uid="{00000000-0005-0000-0000-000034290000}"/>
    <cellStyle name="Vírgula 2 3 12 2 2" xfId="16852" xr:uid="{00000000-0005-0000-0000-000035290000}"/>
    <cellStyle name="Vírgula 2 3 12 2 3" xfId="25804" xr:uid="{00000000-0005-0000-0000-000036290000}"/>
    <cellStyle name="Vírgula 2 3 12 3" xfId="6172" xr:uid="{00000000-0005-0000-0000-000037290000}"/>
    <cellStyle name="Vírgula 2 3 12 3 2" xfId="19516" xr:uid="{00000000-0005-0000-0000-000038290000}"/>
    <cellStyle name="Vírgula 2 3 12 4" xfId="8836" xr:uid="{00000000-0005-0000-0000-000039290000}"/>
    <cellStyle name="Vírgula 2 3 12 4 2" xfId="22180" xr:uid="{00000000-0005-0000-0000-00003A290000}"/>
    <cellStyle name="Vírgula 2 3 12 5" xfId="14188" xr:uid="{00000000-0005-0000-0000-00003B290000}"/>
    <cellStyle name="Vírgula 2 3 12 6" xfId="11500" xr:uid="{00000000-0005-0000-0000-00003C290000}"/>
    <cellStyle name="Vírgula 2 3 12 7" xfId="24436" xr:uid="{00000000-0005-0000-0000-00003D290000}"/>
    <cellStyle name="Vírgula 2 3 13" xfId="1636" xr:uid="{00000000-0005-0000-0000-00003E290000}"/>
    <cellStyle name="Vírgula 2 3 13 2" xfId="4300" xr:uid="{00000000-0005-0000-0000-00003F290000}"/>
    <cellStyle name="Vírgula 2 3 13 2 2" xfId="17644" xr:uid="{00000000-0005-0000-0000-000040290000}"/>
    <cellStyle name="Vírgula 2 3 13 2 3" xfId="26476" xr:uid="{00000000-0005-0000-0000-000041290000}"/>
    <cellStyle name="Vírgula 2 3 13 3" xfId="6964" xr:uid="{00000000-0005-0000-0000-000042290000}"/>
    <cellStyle name="Vírgula 2 3 13 3 2" xfId="20308" xr:uid="{00000000-0005-0000-0000-000043290000}"/>
    <cellStyle name="Vírgula 2 3 13 4" xfId="9628" xr:uid="{00000000-0005-0000-0000-000044290000}"/>
    <cellStyle name="Vírgula 2 3 13 4 2" xfId="22972" xr:uid="{00000000-0005-0000-0000-000045290000}"/>
    <cellStyle name="Vírgula 2 3 13 5" xfId="14980" xr:uid="{00000000-0005-0000-0000-000046290000}"/>
    <cellStyle name="Vírgula 2 3 13 6" xfId="12292" xr:uid="{00000000-0005-0000-0000-000047290000}"/>
    <cellStyle name="Vírgula 2 3 13 7" xfId="25108" xr:uid="{00000000-0005-0000-0000-000048290000}"/>
    <cellStyle name="Vírgula 2 3 14" xfId="2433" xr:uid="{00000000-0005-0000-0000-000049290000}"/>
    <cellStyle name="Vírgula 2 3 14 2" xfId="5097" xr:uid="{00000000-0005-0000-0000-00004A290000}"/>
    <cellStyle name="Vírgula 2 3 14 2 2" xfId="18441" xr:uid="{00000000-0005-0000-0000-00004B290000}"/>
    <cellStyle name="Vírgula 2 3 14 3" xfId="7761" xr:uid="{00000000-0005-0000-0000-00004C290000}"/>
    <cellStyle name="Vírgula 2 3 14 3 2" xfId="21105" xr:uid="{00000000-0005-0000-0000-00004D290000}"/>
    <cellStyle name="Vírgula 2 3 14 4" xfId="10425" xr:uid="{00000000-0005-0000-0000-00004E290000}"/>
    <cellStyle name="Vírgula 2 3 14 4 2" xfId="23769" xr:uid="{00000000-0005-0000-0000-00004F290000}"/>
    <cellStyle name="Vírgula 2 3 14 5" xfId="15777" xr:uid="{00000000-0005-0000-0000-000050290000}"/>
    <cellStyle name="Vírgula 2 3 14 6" xfId="13089" xr:uid="{00000000-0005-0000-0000-000051290000}"/>
    <cellStyle name="Vírgula 2 3 14 7" xfId="25420" xr:uid="{00000000-0005-0000-0000-000052290000}"/>
    <cellStyle name="Vírgula 2 3 15" xfId="52" xr:uid="{00000000-0005-0000-0000-000053290000}"/>
    <cellStyle name="Vírgula 2 3 15 2" xfId="13396" xr:uid="{00000000-0005-0000-0000-000054290000}"/>
    <cellStyle name="Vírgula 2 3 16" xfId="2716" xr:uid="{00000000-0005-0000-0000-000055290000}"/>
    <cellStyle name="Vírgula 2 3 16 2" xfId="16060" xr:uid="{00000000-0005-0000-0000-000056290000}"/>
    <cellStyle name="Vírgula 2 3 17" xfId="5380" xr:uid="{00000000-0005-0000-0000-000057290000}"/>
    <cellStyle name="Vírgula 2 3 17 2" xfId="18724" xr:uid="{00000000-0005-0000-0000-000058290000}"/>
    <cellStyle name="Vírgula 2 3 18" xfId="8044" xr:uid="{00000000-0005-0000-0000-000059290000}"/>
    <cellStyle name="Vírgula 2 3 18 2" xfId="21388" xr:uid="{00000000-0005-0000-0000-00005A290000}"/>
    <cellStyle name="Vírgula 2 3 19" xfId="13372" xr:uid="{00000000-0005-0000-0000-00005B290000}"/>
    <cellStyle name="Vírgula 2 3 2" xfId="30" xr:uid="{00000000-0005-0000-0000-00005C290000}"/>
    <cellStyle name="Vírgula 2 3 2 10" xfId="852" xr:uid="{00000000-0005-0000-0000-00005D290000}"/>
    <cellStyle name="Vírgula 2 3 2 10 2" xfId="3516" xr:uid="{00000000-0005-0000-0000-00005E290000}"/>
    <cellStyle name="Vírgula 2 3 2 10 2 2" xfId="16860" xr:uid="{00000000-0005-0000-0000-00005F290000}"/>
    <cellStyle name="Vírgula 2 3 2 10 2 3" xfId="25812" xr:uid="{00000000-0005-0000-0000-000060290000}"/>
    <cellStyle name="Vírgula 2 3 2 10 3" xfId="6180" xr:uid="{00000000-0005-0000-0000-000061290000}"/>
    <cellStyle name="Vírgula 2 3 2 10 3 2" xfId="19524" xr:uid="{00000000-0005-0000-0000-000062290000}"/>
    <cellStyle name="Vírgula 2 3 2 10 4" xfId="8844" xr:uid="{00000000-0005-0000-0000-000063290000}"/>
    <cellStyle name="Vírgula 2 3 2 10 4 2" xfId="22188" xr:uid="{00000000-0005-0000-0000-000064290000}"/>
    <cellStyle name="Vírgula 2 3 2 10 5" xfId="14196" xr:uid="{00000000-0005-0000-0000-000065290000}"/>
    <cellStyle name="Vírgula 2 3 2 10 6" xfId="11508" xr:uid="{00000000-0005-0000-0000-000066290000}"/>
    <cellStyle name="Vírgula 2 3 2 10 7" xfId="24444" xr:uid="{00000000-0005-0000-0000-000067290000}"/>
    <cellStyle name="Vírgula 2 3 2 11" xfId="1644" xr:uid="{00000000-0005-0000-0000-000068290000}"/>
    <cellStyle name="Vírgula 2 3 2 11 2" xfId="4308" xr:uid="{00000000-0005-0000-0000-000069290000}"/>
    <cellStyle name="Vírgula 2 3 2 11 2 2" xfId="17652" xr:uid="{00000000-0005-0000-0000-00006A290000}"/>
    <cellStyle name="Vírgula 2 3 2 11 2 3" xfId="26484" xr:uid="{00000000-0005-0000-0000-00006B290000}"/>
    <cellStyle name="Vírgula 2 3 2 11 3" xfId="6972" xr:uid="{00000000-0005-0000-0000-00006C290000}"/>
    <cellStyle name="Vírgula 2 3 2 11 3 2" xfId="20316" xr:uid="{00000000-0005-0000-0000-00006D290000}"/>
    <cellStyle name="Vírgula 2 3 2 11 4" xfId="9636" xr:uid="{00000000-0005-0000-0000-00006E290000}"/>
    <cellStyle name="Vírgula 2 3 2 11 4 2" xfId="22980" xr:uid="{00000000-0005-0000-0000-00006F290000}"/>
    <cellStyle name="Vírgula 2 3 2 11 5" xfId="14988" xr:uid="{00000000-0005-0000-0000-000070290000}"/>
    <cellStyle name="Vírgula 2 3 2 11 6" xfId="12300" xr:uid="{00000000-0005-0000-0000-000071290000}"/>
    <cellStyle name="Vírgula 2 3 2 11 7" xfId="25116" xr:uid="{00000000-0005-0000-0000-000072290000}"/>
    <cellStyle name="Vírgula 2 3 2 12" xfId="2441" xr:uid="{00000000-0005-0000-0000-000073290000}"/>
    <cellStyle name="Vírgula 2 3 2 12 2" xfId="5105" xr:uid="{00000000-0005-0000-0000-000074290000}"/>
    <cellStyle name="Vírgula 2 3 2 12 2 2" xfId="18449" xr:uid="{00000000-0005-0000-0000-000075290000}"/>
    <cellStyle name="Vírgula 2 3 2 12 3" xfId="7769" xr:uid="{00000000-0005-0000-0000-000076290000}"/>
    <cellStyle name="Vírgula 2 3 2 12 3 2" xfId="21113" xr:uid="{00000000-0005-0000-0000-000077290000}"/>
    <cellStyle name="Vírgula 2 3 2 12 4" xfId="10433" xr:uid="{00000000-0005-0000-0000-000078290000}"/>
    <cellStyle name="Vírgula 2 3 2 12 4 2" xfId="23777" xr:uid="{00000000-0005-0000-0000-000079290000}"/>
    <cellStyle name="Vírgula 2 3 2 12 5" xfId="15785" xr:uid="{00000000-0005-0000-0000-00007A290000}"/>
    <cellStyle name="Vírgula 2 3 2 12 6" xfId="13097" xr:uid="{00000000-0005-0000-0000-00007B290000}"/>
    <cellStyle name="Vírgula 2 3 2 12 7" xfId="25428" xr:uid="{00000000-0005-0000-0000-00007C290000}"/>
    <cellStyle name="Vírgula 2 3 2 13" xfId="60" xr:uid="{00000000-0005-0000-0000-00007D290000}"/>
    <cellStyle name="Vírgula 2 3 2 13 2" xfId="13404" xr:uid="{00000000-0005-0000-0000-00007E290000}"/>
    <cellStyle name="Vírgula 2 3 2 14" xfId="2724" xr:uid="{00000000-0005-0000-0000-00007F290000}"/>
    <cellStyle name="Vírgula 2 3 2 14 2" xfId="16068" xr:uid="{00000000-0005-0000-0000-000080290000}"/>
    <cellStyle name="Vírgula 2 3 2 15" xfId="5388" xr:uid="{00000000-0005-0000-0000-000081290000}"/>
    <cellStyle name="Vírgula 2 3 2 15 2" xfId="18732" xr:uid="{00000000-0005-0000-0000-000082290000}"/>
    <cellStyle name="Vírgula 2 3 2 16" xfId="8052" xr:uid="{00000000-0005-0000-0000-000083290000}"/>
    <cellStyle name="Vírgula 2 3 2 16 2" xfId="21396" xr:uid="{00000000-0005-0000-0000-000084290000}"/>
    <cellStyle name="Vírgula 2 3 2 17" xfId="13380" xr:uid="{00000000-0005-0000-0000-000085290000}"/>
    <cellStyle name="Vírgula 2 3 2 18" xfId="10716" xr:uid="{00000000-0005-0000-0000-000086290000}"/>
    <cellStyle name="Vírgula 2 3 2 19" xfId="24060" xr:uid="{00000000-0005-0000-0000-000087290000}"/>
    <cellStyle name="Vírgula 2 3 2 2" xfId="84" xr:uid="{00000000-0005-0000-0000-000088290000}"/>
    <cellStyle name="Vírgula 2 3 2 2 10" xfId="1668" xr:uid="{00000000-0005-0000-0000-000089290000}"/>
    <cellStyle name="Vírgula 2 3 2 2 10 2" xfId="4332" xr:uid="{00000000-0005-0000-0000-00008A290000}"/>
    <cellStyle name="Vírgula 2 3 2 2 10 2 2" xfId="17676" xr:uid="{00000000-0005-0000-0000-00008B290000}"/>
    <cellStyle name="Vírgula 2 3 2 2 10 3" xfId="6996" xr:uid="{00000000-0005-0000-0000-00008C290000}"/>
    <cellStyle name="Vírgula 2 3 2 2 10 3 2" xfId="20340" xr:uid="{00000000-0005-0000-0000-00008D290000}"/>
    <cellStyle name="Vírgula 2 3 2 2 10 4" xfId="9660" xr:uid="{00000000-0005-0000-0000-00008E290000}"/>
    <cellStyle name="Vírgula 2 3 2 2 10 4 2" xfId="23004" xr:uid="{00000000-0005-0000-0000-00008F290000}"/>
    <cellStyle name="Vírgula 2 3 2 2 10 5" xfId="15012" xr:uid="{00000000-0005-0000-0000-000090290000}"/>
    <cellStyle name="Vírgula 2 3 2 2 10 6" xfId="12324" xr:uid="{00000000-0005-0000-0000-000091290000}"/>
    <cellStyle name="Vírgula 2 3 2 2 11" xfId="2467" xr:uid="{00000000-0005-0000-0000-000092290000}"/>
    <cellStyle name="Vírgula 2 3 2 2 11 2" xfId="5131" xr:uid="{00000000-0005-0000-0000-000093290000}"/>
    <cellStyle name="Vírgula 2 3 2 2 11 2 2" xfId="18475" xr:uid="{00000000-0005-0000-0000-000094290000}"/>
    <cellStyle name="Vírgula 2 3 2 2 11 3" xfId="7795" xr:uid="{00000000-0005-0000-0000-000095290000}"/>
    <cellStyle name="Vírgula 2 3 2 2 11 3 2" xfId="21139" xr:uid="{00000000-0005-0000-0000-000096290000}"/>
    <cellStyle name="Vírgula 2 3 2 2 11 4" xfId="10459" xr:uid="{00000000-0005-0000-0000-000097290000}"/>
    <cellStyle name="Vírgula 2 3 2 2 11 4 2" xfId="23803" xr:uid="{00000000-0005-0000-0000-000098290000}"/>
    <cellStyle name="Vírgula 2 3 2 2 11 5" xfId="15811" xr:uid="{00000000-0005-0000-0000-000099290000}"/>
    <cellStyle name="Vírgula 2 3 2 2 11 6" xfId="13123" xr:uid="{00000000-0005-0000-0000-00009A290000}"/>
    <cellStyle name="Vírgula 2 3 2 2 12" xfId="2748" xr:uid="{00000000-0005-0000-0000-00009B290000}"/>
    <cellStyle name="Vírgula 2 3 2 2 12 2" xfId="16092" xr:uid="{00000000-0005-0000-0000-00009C290000}"/>
    <cellStyle name="Vírgula 2 3 2 2 13" xfId="5412" xr:uid="{00000000-0005-0000-0000-00009D290000}"/>
    <cellStyle name="Vírgula 2 3 2 2 13 2" xfId="18756" xr:uid="{00000000-0005-0000-0000-00009E290000}"/>
    <cellStyle name="Vírgula 2 3 2 2 14" xfId="8076" xr:uid="{00000000-0005-0000-0000-00009F290000}"/>
    <cellStyle name="Vírgula 2 3 2 2 14 2" xfId="21420" xr:uid="{00000000-0005-0000-0000-0000A0290000}"/>
    <cellStyle name="Vírgula 2 3 2 2 15" xfId="13428" xr:uid="{00000000-0005-0000-0000-0000A1290000}"/>
    <cellStyle name="Vírgula 2 3 2 2 16" xfId="10740" xr:uid="{00000000-0005-0000-0000-0000A2290000}"/>
    <cellStyle name="Vírgula 2 3 2 2 17" xfId="24132" xr:uid="{00000000-0005-0000-0000-0000A3290000}"/>
    <cellStyle name="Vírgula 2 3 2 2 2" xfId="132" xr:uid="{00000000-0005-0000-0000-0000A4290000}"/>
    <cellStyle name="Vírgula 2 3 2 2 2 10" xfId="8124" xr:uid="{00000000-0005-0000-0000-0000A5290000}"/>
    <cellStyle name="Vírgula 2 3 2 2 2 10 2" xfId="21468" xr:uid="{00000000-0005-0000-0000-0000A6290000}"/>
    <cellStyle name="Vírgula 2 3 2 2 2 11" xfId="13476" xr:uid="{00000000-0005-0000-0000-0000A7290000}"/>
    <cellStyle name="Vírgula 2 3 2 2 2 12" xfId="10788" xr:uid="{00000000-0005-0000-0000-0000A8290000}"/>
    <cellStyle name="Vírgula 2 3 2 2 2 13" xfId="24180" xr:uid="{00000000-0005-0000-0000-0000A9290000}"/>
    <cellStyle name="Vírgula 2 3 2 2 2 2" xfId="300" xr:uid="{00000000-0005-0000-0000-0000AA290000}"/>
    <cellStyle name="Vírgula 2 3 2 2 2 2 10" xfId="10956" xr:uid="{00000000-0005-0000-0000-0000AB290000}"/>
    <cellStyle name="Vírgula 2 3 2 2 2 2 11" xfId="24348" xr:uid="{00000000-0005-0000-0000-0000AC290000}"/>
    <cellStyle name="Vírgula 2 3 2 2 2 2 2" xfId="564" xr:uid="{00000000-0005-0000-0000-0000AD290000}"/>
    <cellStyle name="Vírgula 2 3 2 2 2 2 2 2" xfId="1356" xr:uid="{00000000-0005-0000-0000-0000AE290000}"/>
    <cellStyle name="Vírgula 2 3 2 2 2 2 2 2 2" xfId="4020" xr:uid="{00000000-0005-0000-0000-0000AF290000}"/>
    <cellStyle name="Vírgula 2 3 2 2 2 2 2 2 2 2" xfId="17364" xr:uid="{00000000-0005-0000-0000-0000B0290000}"/>
    <cellStyle name="Vírgula 2 3 2 2 2 2 2 2 3" xfId="6684" xr:uid="{00000000-0005-0000-0000-0000B1290000}"/>
    <cellStyle name="Vírgula 2 3 2 2 2 2 2 2 3 2" xfId="20028" xr:uid="{00000000-0005-0000-0000-0000B2290000}"/>
    <cellStyle name="Vírgula 2 3 2 2 2 2 2 2 4" xfId="9348" xr:uid="{00000000-0005-0000-0000-0000B3290000}"/>
    <cellStyle name="Vírgula 2 3 2 2 2 2 2 2 4 2" xfId="22692" xr:uid="{00000000-0005-0000-0000-0000B4290000}"/>
    <cellStyle name="Vírgula 2 3 2 2 2 2 2 2 5" xfId="14700" xr:uid="{00000000-0005-0000-0000-0000B5290000}"/>
    <cellStyle name="Vírgula 2 3 2 2 2 2 2 2 6" xfId="12012" xr:uid="{00000000-0005-0000-0000-0000B6290000}"/>
    <cellStyle name="Vírgula 2 3 2 2 2 2 2 2 7" xfId="26412" xr:uid="{00000000-0005-0000-0000-0000B7290000}"/>
    <cellStyle name="Vírgula 2 3 2 2 2 2 2 3" xfId="2148" xr:uid="{00000000-0005-0000-0000-0000B8290000}"/>
    <cellStyle name="Vírgula 2 3 2 2 2 2 2 3 2" xfId="4812" xr:uid="{00000000-0005-0000-0000-0000B9290000}"/>
    <cellStyle name="Vírgula 2 3 2 2 2 2 2 3 2 2" xfId="18156" xr:uid="{00000000-0005-0000-0000-0000BA290000}"/>
    <cellStyle name="Vírgula 2 3 2 2 2 2 2 3 3" xfId="7476" xr:uid="{00000000-0005-0000-0000-0000BB290000}"/>
    <cellStyle name="Vírgula 2 3 2 2 2 2 2 3 3 2" xfId="20820" xr:uid="{00000000-0005-0000-0000-0000BC290000}"/>
    <cellStyle name="Vírgula 2 3 2 2 2 2 2 3 4" xfId="10140" xr:uid="{00000000-0005-0000-0000-0000BD290000}"/>
    <cellStyle name="Vírgula 2 3 2 2 2 2 2 3 4 2" xfId="23484" xr:uid="{00000000-0005-0000-0000-0000BE290000}"/>
    <cellStyle name="Vírgula 2 3 2 2 2 2 2 3 5" xfId="15492" xr:uid="{00000000-0005-0000-0000-0000BF290000}"/>
    <cellStyle name="Vírgula 2 3 2 2 2 2 2 3 6" xfId="12804" xr:uid="{00000000-0005-0000-0000-0000C0290000}"/>
    <cellStyle name="Vírgula 2 3 2 2 2 2 2 4" xfId="3228" xr:uid="{00000000-0005-0000-0000-0000C1290000}"/>
    <cellStyle name="Vírgula 2 3 2 2 2 2 2 4 2" xfId="16572" xr:uid="{00000000-0005-0000-0000-0000C2290000}"/>
    <cellStyle name="Vírgula 2 3 2 2 2 2 2 5" xfId="5892" xr:uid="{00000000-0005-0000-0000-0000C3290000}"/>
    <cellStyle name="Vírgula 2 3 2 2 2 2 2 5 2" xfId="19236" xr:uid="{00000000-0005-0000-0000-0000C4290000}"/>
    <cellStyle name="Vírgula 2 3 2 2 2 2 2 6" xfId="8556" xr:uid="{00000000-0005-0000-0000-0000C5290000}"/>
    <cellStyle name="Vírgula 2 3 2 2 2 2 2 6 2" xfId="21900" xr:uid="{00000000-0005-0000-0000-0000C6290000}"/>
    <cellStyle name="Vírgula 2 3 2 2 2 2 2 7" xfId="13908" xr:uid="{00000000-0005-0000-0000-0000C7290000}"/>
    <cellStyle name="Vírgula 2 3 2 2 2 2 2 8" xfId="11220" xr:uid="{00000000-0005-0000-0000-0000C8290000}"/>
    <cellStyle name="Vírgula 2 3 2 2 2 2 2 9" xfId="25044" xr:uid="{00000000-0005-0000-0000-0000C9290000}"/>
    <cellStyle name="Vírgula 2 3 2 2 2 2 3" xfId="1092" xr:uid="{00000000-0005-0000-0000-0000CA290000}"/>
    <cellStyle name="Vírgula 2 3 2 2 2 2 3 2" xfId="3756" xr:uid="{00000000-0005-0000-0000-0000CB290000}"/>
    <cellStyle name="Vírgula 2 3 2 2 2 2 3 2 2" xfId="17100" xr:uid="{00000000-0005-0000-0000-0000CC290000}"/>
    <cellStyle name="Vírgula 2 3 2 2 2 2 3 2 3" xfId="26076" xr:uid="{00000000-0005-0000-0000-0000CD290000}"/>
    <cellStyle name="Vírgula 2 3 2 2 2 2 3 3" xfId="6420" xr:uid="{00000000-0005-0000-0000-0000CE290000}"/>
    <cellStyle name="Vírgula 2 3 2 2 2 2 3 3 2" xfId="19764" xr:uid="{00000000-0005-0000-0000-0000CF290000}"/>
    <cellStyle name="Vírgula 2 3 2 2 2 2 3 4" xfId="9084" xr:uid="{00000000-0005-0000-0000-0000D0290000}"/>
    <cellStyle name="Vírgula 2 3 2 2 2 2 3 4 2" xfId="22428" xr:uid="{00000000-0005-0000-0000-0000D1290000}"/>
    <cellStyle name="Vírgula 2 3 2 2 2 2 3 5" xfId="14436" xr:uid="{00000000-0005-0000-0000-0000D2290000}"/>
    <cellStyle name="Vírgula 2 3 2 2 2 2 3 6" xfId="11748" xr:uid="{00000000-0005-0000-0000-0000D3290000}"/>
    <cellStyle name="Vírgula 2 3 2 2 2 2 3 7" xfId="24708" xr:uid="{00000000-0005-0000-0000-0000D4290000}"/>
    <cellStyle name="Vírgula 2 3 2 2 2 2 4" xfId="1884" xr:uid="{00000000-0005-0000-0000-0000D5290000}"/>
    <cellStyle name="Vírgula 2 3 2 2 2 2 4 2" xfId="4548" xr:uid="{00000000-0005-0000-0000-0000D6290000}"/>
    <cellStyle name="Vírgula 2 3 2 2 2 2 4 2 2" xfId="17892" xr:uid="{00000000-0005-0000-0000-0000D7290000}"/>
    <cellStyle name="Vírgula 2 3 2 2 2 2 4 2 3" xfId="26724" xr:uid="{00000000-0005-0000-0000-0000D8290000}"/>
    <cellStyle name="Vírgula 2 3 2 2 2 2 4 3" xfId="7212" xr:uid="{00000000-0005-0000-0000-0000D9290000}"/>
    <cellStyle name="Vírgula 2 3 2 2 2 2 4 3 2" xfId="20556" xr:uid="{00000000-0005-0000-0000-0000DA290000}"/>
    <cellStyle name="Vírgula 2 3 2 2 2 2 4 4" xfId="9876" xr:uid="{00000000-0005-0000-0000-0000DB290000}"/>
    <cellStyle name="Vírgula 2 3 2 2 2 2 4 4 2" xfId="23220" xr:uid="{00000000-0005-0000-0000-0000DC290000}"/>
    <cellStyle name="Vírgula 2 3 2 2 2 2 4 5" xfId="15228" xr:uid="{00000000-0005-0000-0000-0000DD290000}"/>
    <cellStyle name="Vírgula 2 3 2 2 2 2 4 6" xfId="12540" xr:uid="{00000000-0005-0000-0000-0000DE290000}"/>
    <cellStyle name="Vírgula 2 3 2 2 2 2 4 7" xfId="25356" xr:uid="{00000000-0005-0000-0000-0000DF290000}"/>
    <cellStyle name="Vírgula 2 3 2 2 2 2 5" xfId="2700" xr:uid="{00000000-0005-0000-0000-0000E0290000}"/>
    <cellStyle name="Vírgula 2 3 2 2 2 2 5 2" xfId="5364" xr:uid="{00000000-0005-0000-0000-0000E1290000}"/>
    <cellStyle name="Vírgula 2 3 2 2 2 2 5 2 2" xfId="18708" xr:uid="{00000000-0005-0000-0000-0000E2290000}"/>
    <cellStyle name="Vírgula 2 3 2 2 2 2 5 3" xfId="8028" xr:uid="{00000000-0005-0000-0000-0000E3290000}"/>
    <cellStyle name="Vírgula 2 3 2 2 2 2 5 3 2" xfId="21372" xr:uid="{00000000-0005-0000-0000-0000E4290000}"/>
    <cellStyle name="Vírgula 2 3 2 2 2 2 5 4" xfId="10692" xr:uid="{00000000-0005-0000-0000-0000E5290000}"/>
    <cellStyle name="Vírgula 2 3 2 2 2 2 5 4 2" xfId="24036" xr:uid="{00000000-0005-0000-0000-0000E6290000}"/>
    <cellStyle name="Vírgula 2 3 2 2 2 2 5 5" xfId="16044" xr:uid="{00000000-0005-0000-0000-0000E7290000}"/>
    <cellStyle name="Vírgula 2 3 2 2 2 2 5 6" xfId="13356" xr:uid="{00000000-0005-0000-0000-0000E8290000}"/>
    <cellStyle name="Vírgula 2 3 2 2 2 2 5 7" xfId="25716" xr:uid="{00000000-0005-0000-0000-0000E9290000}"/>
    <cellStyle name="Vírgula 2 3 2 2 2 2 6" xfId="2964" xr:uid="{00000000-0005-0000-0000-0000EA290000}"/>
    <cellStyle name="Vírgula 2 3 2 2 2 2 6 2" xfId="16308" xr:uid="{00000000-0005-0000-0000-0000EB290000}"/>
    <cellStyle name="Vírgula 2 3 2 2 2 2 7" xfId="5628" xr:uid="{00000000-0005-0000-0000-0000EC290000}"/>
    <cellStyle name="Vírgula 2 3 2 2 2 2 7 2" xfId="18972" xr:uid="{00000000-0005-0000-0000-0000ED290000}"/>
    <cellStyle name="Vírgula 2 3 2 2 2 2 8" xfId="8292" xr:uid="{00000000-0005-0000-0000-0000EE290000}"/>
    <cellStyle name="Vírgula 2 3 2 2 2 2 8 2" xfId="21636" xr:uid="{00000000-0005-0000-0000-0000EF290000}"/>
    <cellStyle name="Vírgula 2 3 2 2 2 2 9" xfId="13644" xr:uid="{00000000-0005-0000-0000-0000F0290000}"/>
    <cellStyle name="Vírgula 2 3 2 2 2 3" xfId="396" xr:uid="{00000000-0005-0000-0000-0000F1290000}"/>
    <cellStyle name="Vírgula 2 3 2 2 2 3 2" xfId="1188" xr:uid="{00000000-0005-0000-0000-0000F2290000}"/>
    <cellStyle name="Vírgula 2 3 2 2 2 3 2 2" xfId="3852" xr:uid="{00000000-0005-0000-0000-0000F3290000}"/>
    <cellStyle name="Vírgula 2 3 2 2 2 3 2 2 2" xfId="17196" xr:uid="{00000000-0005-0000-0000-0000F4290000}"/>
    <cellStyle name="Vírgula 2 3 2 2 2 3 2 3" xfId="6516" xr:uid="{00000000-0005-0000-0000-0000F5290000}"/>
    <cellStyle name="Vírgula 2 3 2 2 2 3 2 3 2" xfId="19860" xr:uid="{00000000-0005-0000-0000-0000F6290000}"/>
    <cellStyle name="Vírgula 2 3 2 2 2 3 2 4" xfId="9180" xr:uid="{00000000-0005-0000-0000-0000F7290000}"/>
    <cellStyle name="Vírgula 2 3 2 2 2 3 2 4 2" xfId="22524" xr:uid="{00000000-0005-0000-0000-0000F8290000}"/>
    <cellStyle name="Vírgula 2 3 2 2 2 3 2 5" xfId="14532" xr:uid="{00000000-0005-0000-0000-0000F9290000}"/>
    <cellStyle name="Vírgula 2 3 2 2 2 3 2 6" xfId="11844" xr:uid="{00000000-0005-0000-0000-0000FA290000}"/>
    <cellStyle name="Vírgula 2 3 2 2 2 3 2 7" xfId="26244" xr:uid="{00000000-0005-0000-0000-0000FB290000}"/>
    <cellStyle name="Vírgula 2 3 2 2 2 3 3" xfId="1980" xr:uid="{00000000-0005-0000-0000-0000FC290000}"/>
    <cellStyle name="Vírgula 2 3 2 2 2 3 3 2" xfId="4644" xr:uid="{00000000-0005-0000-0000-0000FD290000}"/>
    <cellStyle name="Vírgula 2 3 2 2 2 3 3 2 2" xfId="17988" xr:uid="{00000000-0005-0000-0000-0000FE290000}"/>
    <cellStyle name="Vírgula 2 3 2 2 2 3 3 3" xfId="7308" xr:uid="{00000000-0005-0000-0000-0000FF290000}"/>
    <cellStyle name="Vírgula 2 3 2 2 2 3 3 3 2" xfId="20652" xr:uid="{00000000-0005-0000-0000-0000002A0000}"/>
    <cellStyle name="Vírgula 2 3 2 2 2 3 3 4" xfId="9972" xr:uid="{00000000-0005-0000-0000-0000012A0000}"/>
    <cellStyle name="Vírgula 2 3 2 2 2 3 3 4 2" xfId="23316" xr:uid="{00000000-0005-0000-0000-0000022A0000}"/>
    <cellStyle name="Vírgula 2 3 2 2 2 3 3 5" xfId="15324" xr:uid="{00000000-0005-0000-0000-0000032A0000}"/>
    <cellStyle name="Vírgula 2 3 2 2 2 3 3 6" xfId="12636" xr:uid="{00000000-0005-0000-0000-0000042A0000}"/>
    <cellStyle name="Vírgula 2 3 2 2 2 3 4" xfId="3060" xr:uid="{00000000-0005-0000-0000-0000052A0000}"/>
    <cellStyle name="Vírgula 2 3 2 2 2 3 4 2" xfId="16404" xr:uid="{00000000-0005-0000-0000-0000062A0000}"/>
    <cellStyle name="Vírgula 2 3 2 2 2 3 5" xfId="5724" xr:uid="{00000000-0005-0000-0000-0000072A0000}"/>
    <cellStyle name="Vírgula 2 3 2 2 2 3 5 2" xfId="19068" xr:uid="{00000000-0005-0000-0000-0000082A0000}"/>
    <cellStyle name="Vírgula 2 3 2 2 2 3 6" xfId="8388" xr:uid="{00000000-0005-0000-0000-0000092A0000}"/>
    <cellStyle name="Vírgula 2 3 2 2 2 3 6 2" xfId="21732" xr:uid="{00000000-0005-0000-0000-00000A2A0000}"/>
    <cellStyle name="Vírgula 2 3 2 2 2 3 7" xfId="13740" xr:uid="{00000000-0005-0000-0000-00000B2A0000}"/>
    <cellStyle name="Vírgula 2 3 2 2 2 3 8" xfId="11052" xr:uid="{00000000-0005-0000-0000-00000C2A0000}"/>
    <cellStyle name="Vírgula 2 3 2 2 2 3 9" xfId="24876" xr:uid="{00000000-0005-0000-0000-00000D2A0000}"/>
    <cellStyle name="Vírgula 2 3 2 2 2 4" xfId="732" xr:uid="{00000000-0005-0000-0000-00000E2A0000}"/>
    <cellStyle name="Vírgula 2 3 2 2 2 4 2" xfId="1524" xr:uid="{00000000-0005-0000-0000-00000F2A0000}"/>
    <cellStyle name="Vírgula 2 3 2 2 2 4 2 2" xfId="4188" xr:uid="{00000000-0005-0000-0000-0000102A0000}"/>
    <cellStyle name="Vírgula 2 3 2 2 2 4 2 2 2" xfId="17532" xr:uid="{00000000-0005-0000-0000-0000112A0000}"/>
    <cellStyle name="Vírgula 2 3 2 2 2 4 2 3" xfId="6852" xr:uid="{00000000-0005-0000-0000-0000122A0000}"/>
    <cellStyle name="Vírgula 2 3 2 2 2 4 2 3 2" xfId="20196" xr:uid="{00000000-0005-0000-0000-0000132A0000}"/>
    <cellStyle name="Vírgula 2 3 2 2 2 4 2 4" xfId="9516" xr:uid="{00000000-0005-0000-0000-0000142A0000}"/>
    <cellStyle name="Vírgula 2 3 2 2 2 4 2 4 2" xfId="22860" xr:uid="{00000000-0005-0000-0000-0000152A0000}"/>
    <cellStyle name="Vírgula 2 3 2 2 2 4 2 5" xfId="14868" xr:uid="{00000000-0005-0000-0000-0000162A0000}"/>
    <cellStyle name="Vírgula 2 3 2 2 2 4 2 6" xfId="12180" xr:uid="{00000000-0005-0000-0000-0000172A0000}"/>
    <cellStyle name="Vírgula 2 3 2 2 2 4 2 7" xfId="25908" xr:uid="{00000000-0005-0000-0000-0000182A0000}"/>
    <cellStyle name="Vírgula 2 3 2 2 2 4 3" xfId="2316" xr:uid="{00000000-0005-0000-0000-0000192A0000}"/>
    <cellStyle name="Vírgula 2 3 2 2 2 4 3 2" xfId="4980" xr:uid="{00000000-0005-0000-0000-00001A2A0000}"/>
    <cellStyle name="Vírgula 2 3 2 2 2 4 3 2 2" xfId="18324" xr:uid="{00000000-0005-0000-0000-00001B2A0000}"/>
    <cellStyle name="Vírgula 2 3 2 2 2 4 3 3" xfId="7644" xr:uid="{00000000-0005-0000-0000-00001C2A0000}"/>
    <cellStyle name="Vírgula 2 3 2 2 2 4 3 3 2" xfId="20988" xr:uid="{00000000-0005-0000-0000-00001D2A0000}"/>
    <cellStyle name="Vírgula 2 3 2 2 2 4 3 4" xfId="10308" xr:uid="{00000000-0005-0000-0000-00001E2A0000}"/>
    <cellStyle name="Vírgula 2 3 2 2 2 4 3 4 2" xfId="23652" xr:uid="{00000000-0005-0000-0000-00001F2A0000}"/>
    <cellStyle name="Vírgula 2 3 2 2 2 4 3 5" xfId="15660" xr:uid="{00000000-0005-0000-0000-0000202A0000}"/>
    <cellStyle name="Vírgula 2 3 2 2 2 4 3 6" xfId="12972" xr:uid="{00000000-0005-0000-0000-0000212A0000}"/>
    <cellStyle name="Vírgula 2 3 2 2 2 4 4" xfId="3396" xr:uid="{00000000-0005-0000-0000-0000222A0000}"/>
    <cellStyle name="Vírgula 2 3 2 2 2 4 4 2" xfId="16740" xr:uid="{00000000-0005-0000-0000-0000232A0000}"/>
    <cellStyle name="Vírgula 2 3 2 2 2 4 5" xfId="6060" xr:uid="{00000000-0005-0000-0000-0000242A0000}"/>
    <cellStyle name="Vírgula 2 3 2 2 2 4 5 2" xfId="19404" xr:uid="{00000000-0005-0000-0000-0000252A0000}"/>
    <cellStyle name="Vírgula 2 3 2 2 2 4 6" xfId="8724" xr:uid="{00000000-0005-0000-0000-0000262A0000}"/>
    <cellStyle name="Vírgula 2 3 2 2 2 4 6 2" xfId="22068" xr:uid="{00000000-0005-0000-0000-0000272A0000}"/>
    <cellStyle name="Vírgula 2 3 2 2 2 4 7" xfId="14076" xr:uid="{00000000-0005-0000-0000-0000282A0000}"/>
    <cellStyle name="Vírgula 2 3 2 2 2 4 8" xfId="11388" xr:uid="{00000000-0005-0000-0000-0000292A0000}"/>
    <cellStyle name="Vírgula 2 3 2 2 2 4 9" xfId="24540" xr:uid="{00000000-0005-0000-0000-00002A2A0000}"/>
    <cellStyle name="Vírgula 2 3 2 2 2 5" xfId="924" xr:uid="{00000000-0005-0000-0000-00002B2A0000}"/>
    <cellStyle name="Vírgula 2 3 2 2 2 5 2" xfId="3588" xr:uid="{00000000-0005-0000-0000-00002C2A0000}"/>
    <cellStyle name="Vírgula 2 3 2 2 2 5 2 2" xfId="16932" xr:uid="{00000000-0005-0000-0000-00002D2A0000}"/>
    <cellStyle name="Vírgula 2 3 2 2 2 5 2 3" xfId="26556" xr:uid="{00000000-0005-0000-0000-00002E2A0000}"/>
    <cellStyle name="Vírgula 2 3 2 2 2 5 3" xfId="6252" xr:uid="{00000000-0005-0000-0000-00002F2A0000}"/>
    <cellStyle name="Vírgula 2 3 2 2 2 5 3 2" xfId="19596" xr:uid="{00000000-0005-0000-0000-0000302A0000}"/>
    <cellStyle name="Vírgula 2 3 2 2 2 5 4" xfId="8916" xr:uid="{00000000-0005-0000-0000-0000312A0000}"/>
    <cellStyle name="Vírgula 2 3 2 2 2 5 4 2" xfId="22260" xr:uid="{00000000-0005-0000-0000-0000322A0000}"/>
    <cellStyle name="Vírgula 2 3 2 2 2 5 5" xfId="14268" xr:uid="{00000000-0005-0000-0000-0000332A0000}"/>
    <cellStyle name="Vírgula 2 3 2 2 2 5 6" xfId="11580" xr:uid="{00000000-0005-0000-0000-0000342A0000}"/>
    <cellStyle name="Vírgula 2 3 2 2 2 5 7" xfId="25188" xr:uid="{00000000-0005-0000-0000-0000352A0000}"/>
    <cellStyle name="Vírgula 2 3 2 2 2 6" xfId="1716" xr:uid="{00000000-0005-0000-0000-0000362A0000}"/>
    <cellStyle name="Vírgula 2 3 2 2 2 6 2" xfId="4380" xr:uid="{00000000-0005-0000-0000-0000372A0000}"/>
    <cellStyle name="Vírgula 2 3 2 2 2 6 2 2" xfId="17724" xr:uid="{00000000-0005-0000-0000-0000382A0000}"/>
    <cellStyle name="Vírgula 2 3 2 2 2 6 3" xfId="7044" xr:uid="{00000000-0005-0000-0000-0000392A0000}"/>
    <cellStyle name="Vírgula 2 3 2 2 2 6 3 2" xfId="20388" xr:uid="{00000000-0005-0000-0000-00003A2A0000}"/>
    <cellStyle name="Vírgula 2 3 2 2 2 6 4" xfId="9708" xr:uid="{00000000-0005-0000-0000-00003B2A0000}"/>
    <cellStyle name="Vírgula 2 3 2 2 2 6 4 2" xfId="23052" xr:uid="{00000000-0005-0000-0000-00003C2A0000}"/>
    <cellStyle name="Vírgula 2 3 2 2 2 6 5" xfId="15060" xr:uid="{00000000-0005-0000-0000-00003D2A0000}"/>
    <cellStyle name="Vírgula 2 3 2 2 2 6 6" xfId="12372" xr:uid="{00000000-0005-0000-0000-00003E2A0000}"/>
    <cellStyle name="Vírgula 2 3 2 2 2 6 7" xfId="25548" xr:uid="{00000000-0005-0000-0000-00003F2A0000}"/>
    <cellStyle name="Vírgula 2 3 2 2 2 7" xfId="2532" xr:uid="{00000000-0005-0000-0000-0000402A0000}"/>
    <cellStyle name="Vírgula 2 3 2 2 2 7 2" xfId="5196" xr:uid="{00000000-0005-0000-0000-0000412A0000}"/>
    <cellStyle name="Vírgula 2 3 2 2 2 7 2 2" xfId="18540" xr:uid="{00000000-0005-0000-0000-0000422A0000}"/>
    <cellStyle name="Vírgula 2 3 2 2 2 7 3" xfId="7860" xr:uid="{00000000-0005-0000-0000-0000432A0000}"/>
    <cellStyle name="Vírgula 2 3 2 2 2 7 3 2" xfId="21204" xr:uid="{00000000-0005-0000-0000-0000442A0000}"/>
    <cellStyle name="Vírgula 2 3 2 2 2 7 4" xfId="10524" xr:uid="{00000000-0005-0000-0000-0000452A0000}"/>
    <cellStyle name="Vírgula 2 3 2 2 2 7 4 2" xfId="23868" xr:uid="{00000000-0005-0000-0000-0000462A0000}"/>
    <cellStyle name="Vírgula 2 3 2 2 2 7 5" xfId="15876" xr:uid="{00000000-0005-0000-0000-0000472A0000}"/>
    <cellStyle name="Vírgula 2 3 2 2 2 7 6" xfId="13188" xr:uid="{00000000-0005-0000-0000-0000482A0000}"/>
    <cellStyle name="Vírgula 2 3 2 2 2 8" xfId="2796" xr:uid="{00000000-0005-0000-0000-0000492A0000}"/>
    <cellStyle name="Vírgula 2 3 2 2 2 8 2" xfId="16140" xr:uid="{00000000-0005-0000-0000-00004A2A0000}"/>
    <cellStyle name="Vírgula 2 3 2 2 2 9" xfId="5460" xr:uid="{00000000-0005-0000-0000-00004B2A0000}"/>
    <cellStyle name="Vírgula 2 3 2 2 2 9 2" xfId="18804" xr:uid="{00000000-0005-0000-0000-00004C2A0000}"/>
    <cellStyle name="Vírgula 2 3 2 2 3" xfId="252" xr:uid="{00000000-0005-0000-0000-00004D2A0000}"/>
    <cellStyle name="Vírgula 2 3 2 2 3 10" xfId="13596" xr:uid="{00000000-0005-0000-0000-00004E2A0000}"/>
    <cellStyle name="Vírgula 2 3 2 2 3 11" xfId="10908" xr:uid="{00000000-0005-0000-0000-00004F2A0000}"/>
    <cellStyle name="Vírgula 2 3 2 2 3 12" xfId="24300" xr:uid="{00000000-0005-0000-0000-0000502A0000}"/>
    <cellStyle name="Vírgula 2 3 2 2 3 2" xfId="516" xr:uid="{00000000-0005-0000-0000-0000512A0000}"/>
    <cellStyle name="Vírgula 2 3 2 2 3 2 2" xfId="1308" xr:uid="{00000000-0005-0000-0000-0000522A0000}"/>
    <cellStyle name="Vírgula 2 3 2 2 3 2 2 2" xfId="3972" xr:uid="{00000000-0005-0000-0000-0000532A0000}"/>
    <cellStyle name="Vírgula 2 3 2 2 3 2 2 2 2" xfId="17316" xr:uid="{00000000-0005-0000-0000-0000542A0000}"/>
    <cellStyle name="Vírgula 2 3 2 2 3 2 2 3" xfId="6636" xr:uid="{00000000-0005-0000-0000-0000552A0000}"/>
    <cellStyle name="Vírgula 2 3 2 2 3 2 2 3 2" xfId="19980" xr:uid="{00000000-0005-0000-0000-0000562A0000}"/>
    <cellStyle name="Vírgula 2 3 2 2 3 2 2 4" xfId="9300" xr:uid="{00000000-0005-0000-0000-0000572A0000}"/>
    <cellStyle name="Vírgula 2 3 2 2 3 2 2 4 2" xfId="22644" xr:uid="{00000000-0005-0000-0000-0000582A0000}"/>
    <cellStyle name="Vírgula 2 3 2 2 3 2 2 5" xfId="14652" xr:uid="{00000000-0005-0000-0000-0000592A0000}"/>
    <cellStyle name="Vírgula 2 3 2 2 3 2 2 6" xfId="11964" xr:uid="{00000000-0005-0000-0000-00005A2A0000}"/>
    <cellStyle name="Vírgula 2 3 2 2 3 2 2 7" xfId="26364" xr:uid="{00000000-0005-0000-0000-00005B2A0000}"/>
    <cellStyle name="Vírgula 2 3 2 2 3 2 3" xfId="2100" xr:uid="{00000000-0005-0000-0000-00005C2A0000}"/>
    <cellStyle name="Vírgula 2 3 2 2 3 2 3 2" xfId="4764" xr:uid="{00000000-0005-0000-0000-00005D2A0000}"/>
    <cellStyle name="Vírgula 2 3 2 2 3 2 3 2 2" xfId="18108" xr:uid="{00000000-0005-0000-0000-00005E2A0000}"/>
    <cellStyle name="Vírgula 2 3 2 2 3 2 3 3" xfId="7428" xr:uid="{00000000-0005-0000-0000-00005F2A0000}"/>
    <cellStyle name="Vírgula 2 3 2 2 3 2 3 3 2" xfId="20772" xr:uid="{00000000-0005-0000-0000-0000602A0000}"/>
    <cellStyle name="Vírgula 2 3 2 2 3 2 3 4" xfId="10092" xr:uid="{00000000-0005-0000-0000-0000612A0000}"/>
    <cellStyle name="Vírgula 2 3 2 2 3 2 3 4 2" xfId="23436" xr:uid="{00000000-0005-0000-0000-0000622A0000}"/>
    <cellStyle name="Vírgula 2 3 2 2 3 2 3 5" xfId="15444" xr:uid="{00000000-0005-0000-0000-0000632A0000}"/>
    <cellStyle name="Vírgula 2 3 2 2 3 2 3 6" xfId="12756" xr:uid="{00000000-0005-0000-0000-0000642A0000}"/>
    <cellStyle name="Vírgula 2 3 2 2 3 2 4" xfId="3180" xr:uid="{00000000-0005-0000-0000-0000652A0000}"/>
    <cellStyle name="Vírgula 2 3 2 2 3 2 4 2" xfId="16524" xr:uid="{00000000-0005-0000-0000-0000662A0000}"/>
    <cellStyle name="Vírgula 2 3 2 2 3 2 5" xfId="5844" xr:uid="{00000000-0005-0000-0000-0000672A0000}"/>
    <cellStyle name="Vírgula 2 3 2 2 3 2 5 2" xfId="19188" xr:uid="{00000000-0005-0000-0000-0000682A0000}"/>
    <cellStyle name="Vírgula 2 3 2 2 3 2 6" xfId="8508" xr:uid="{00000000-0005-0000-0000-0000692A0000}"/>
    <cellStyle name="Vírgula 2 3 2 2 3 2 6 2" xfId="21852" xr:uid="{00000000-0005-0000-0000-00006A2A0000}"/>
    <cellStyle name="Vírgula 2 3 2 2 3 2 7" xfId="13860" xr:uid="{00000000-0005-0000-0000-00006B2A0000}"/>
    <cellStyle name="Vírgula 2 3 2 2 3 2 8" xfId="11172" xr:uid="{00000000-0005-0000-0000-00006C2A0000}"/>
    <cellStyle name="Vírgula 2 3 2 2 3 2 9" xfId="24996" xr:uid="{00000000-0005-0000-0000-00006D2A0000}"/>
    <cellStyle name="Vírgula 2 3 2 2 3 3" xfId="684" xr:uid="{00000000-0005-0000-0000-00006E2A0000}"/>
    <cellStyle name="Vírgula 2 3 2 2 3 3 2" xfId="1476" xr:uid="{00000000-0005-0000-0000-00006F2A0000}"/>
    <cellStyle name="Vírgula 2 3 2 2 3 3 2 2" xfId="4140" xr:uid="{00000000-0005-0000-0000-0000702A0000}"/>
    <cellStyle name="Vírgula 2 3 2 2 3 3 2 2 2" xfId="17484" xr:uid="{00000000-0005-0000-0000-0000712A0000}"/>
    <cellStyle name="Vírgula 2 3 2 2 3 3 2 3" xfId="6804" xr:uid="{00000000-0005-0000-0000-0000722A0000}"/>
    <cellStyle name="Vírgula 2 3 2 2 3 3 2 3 2" xfId="20148" xr:uid="{00000000-0005-0000-0000-0000732A0000}"/>
    <cellStyle name="Vírgula 2 3 2 2 3 3 2 4" xfId="9468" xr:uid="{00000000-0005-0000-0000-0000742A0000}"/>
    <cellStyle name="Vírgula 2 3 2 2 3 3 2 4 2" xfId="22812" xr:uid="{00000000-0005-0000-0000-0000752A0000}"/>
    <cellStyle name="Vírgula 2 3 2 2 3 3 2 5" xfId="14820" xr:uid="{00000000-0005-0000-0000-0000762A0000}"/>
    <cellStyle name="Vírgula 2 3 2 2 3 3 2 6" xfId="12132" xr:uid="{00000000-0005-0000-0000-0000772A0000}"/>
    <cellStyle name="Vírgula 2 3 2 2 3 3 2 7" xfId="26028" xr:uid="{00000000-0005-0000-0000-0000782A0000}"/>
    <cellStyle name="Vírgula 2 3 2 2 3 3 3" xfId="2268" xr:uid="{00000000-0005-0000-0000-0000792A0000}"/>
    <cellStyle name="Vírgula 2 3 2 2 3 3 3 2" xfId="4932" xr:uid="{00000000-0005-0000-0000-00007A2A0000}"/>
    <cellStyle name="Vírgula 2 3 2 2 3 3 3 2 2" xfId="18276" xr:uid="{00000000-0005-0000-0000-00007B2A0000}"/>
    <cellStyle name="Vírgula 2 3 2 2 3 3 3 3" xfId="7596" xr:uid="{00000000-0005-0000-0000-00007C2A0000}"/>
    <cellStyle name="Vírgula 2 3 2 2 3 3 3 3 2" xfId="20940" xr:uid="{00000000-0005-0000-0000-00007D2A0000}"/>
    <cellStyle name="Vírgula 2 3 2 2 3 3 3 4" xfId="10260" xr:uid="{00000000-0005-0000-0000-00007E2A0000}"/>
    <cellStyle name="Vírgula 2 3 2 2 3 3 3 4 2" xfId="23604" xr:uid="{00000000-0005-0000-0000-00007F2A0000}"/>
    <cellStyle name="Vírgula 2 3 2 2 3 3 3 5" xfId="15612" xr:uid="{00000000-0005-0000-0000-0000802A0000}"/>
    <cellStyle name="Vírgula 2 3 2 2 3 3 3 6" xfId="12924" xr:uid="{00000000-0005-0000-0000-0000812A0000}"/>
    <cellStyle name="Vírgula 2 3 2 2 3 3 4" xfId="3348" xr:uid="{00000000-0005-0000-0000-0000822A0000}"/>
    <cellStyle name="Vírgula 2 3 2 2 3 3 4 2" xfId="16692" xr:uid="{00000000-0005-0000-0000-0000832A0000}"/>
    <cellStyle name="Vírgula 2 3 2 2 3 3 5" xfId="6012" xr:uid="{00000000-0005-0000-0000-0000842A0000}"/>
    <cellStyle name="Vírgula 2 3 2 2 3 3 5 2" xfId="19356" xr:uid="{00000000-0005-0000-0000-0000852A0000}"/>
    <cellStyle name="Vírgula 2 3 2 2 3 3 6" xfId="8676" xr:uid="{00000000-0005-0000-0000-0000862A0000}"/>
    <cellStyle name="Vírgula 2 3 2 2 3 3 6 2" xfId="22020" xr:uid="{00000000-0005-0000-0000-0000872A0000}"/>
    <cellStyle name="Vírgula 2 3 2 2 3 3 7" xfId="14028" xr:uid="{00000000-0005-0000-0000-0000882A0000}"/>
    <cellStyle name="Vírgula 2 3 2 2 3 3 8" xfId="11340" xr:uid="{00000000-0005-0000-0000-0000892A0000}"/>
    <cellStyle name="Vírgula 2 3 2 2 3 3 9" xfId="24660" xr:uid="{00000000-0005-0000-0000-00008A2A0000}"/>
    <cellStyle name="Vírgula 2 3 2 2 3 4" xfId="1044" xr:uid="{00000000-0005-0000-0000-00008B2A0000}"/>
    <cellStyle name="Vírgula 2 3 2 2 3 4 2" xfId="3708" xr:uid="{00000000-0005-0000-0000-00008C2A0000}"/>
    <cellStyle name="Vírgula 2 3 2 2 3 4 2 2" xfId="17052" xr:uid="{00000000-0005-0000-0000-00008D2A0000}"/>
    <cellStyle name="Vírgula 2 3 2 2 3 4 2 3" xfId="26676" xr:uid="{00000000-0005-0000-0000-00008E2A0000}"/>
    <cellStyle name="Vírgula 2 3 2 2 3 4 3" xfId="6372" xr:uid="{00000000-0005-0000-0000-00008F2A0000}"/>
    <cellStyle name="Vírgula 2 3 2 2 3 4 3 2" xfId="19716" xr:uid="{00000000-0005-0000-0000-0000902A0000}"/>
    <cellStyle name="Vírgula 2 3 2 2 3 4 4" xfId="9036" xr:uid="{00000000-0005-0000-0000-0000912A0000}"/>
    <cellStyle name="Vírgula 2 3 2 2 3 4 4 2" xfId="22380" xr:uid="{00000000-0005-0000-0000-0000922A0000}"/>
    <cellStyle name="Vírgula 2 3 2 2 3 4 5" xfId="14388" xr:uid="{00000000-0005-0000-0000-0000932A0000}"/>
    <cellStyle name="Vírgula 2 3 2 2 3 4 6" xfId="11700" xr:uid="{00000000-0005-0000-0000-0000942A0000}"/>
    <cellStyle name="Vírgula 2 3 2 2 3 4 7" xfId="25308" xr:uid="{00000000-0005-0000-0000-0000952A0000}"/>
    <cellStyle name="Vírgula 2 3 2 2 3 5" xfId="1836" xr:uid="{00000000-0005-0000-0000-0000962A0000}"/>
    <cellStyle name="Vírgula 2 3 2 2 3 5 2" xfId="4500" xr:uid="{00000000-0005-0000-0000-0000972A0000}"/>
    <cellStyle name="Vírgula 2 3 2 2 3 5 2 2" xfId="17844" xr:uid="{00000000-0005-0000-0000-0000982A0000}"/>
    <cellStyle name="Vírgula 2 3 2 2 3 5 3" xfId="7164" xr:uid="{00000000-0005-0000-0000-0000992A0000}"/>
    <cellStyle name="Vírgula 2 3 2 2 3 5 3 2" xfId="20508" xr:uid="{00000000-0005-0000-0000-00009A2A0000}"/>
    <cellStyle name="Vírgula 2 3 2 2 3 5 4" xfId="9828" xr:uid="{00000000-0005-0000-0000-00009B2A0000}"/>
    <cellStyle name="Vírgula 2 3 2 2 3 5 4 2" xfId="23172" xr:uid="{00000000-0005-0000-0000-00009C2A0000}"/>
    <cellStyle name="Vírgula 2 3 2 2 3 5 5" xfId="15180" xr:uid="{00000000-0005-0000-0000-00009D2A0000}"/>
    <cellStyle name="Vírgula 2 3 2 2 3 5 6" xfId="12492" xr:uid="{00000000-0005-0000-0000-00009E2A0000}"/>
    <cellStyle name="Vírgula 2 3 2 2 3 5 7" xfId="25668" xr:uid="{00000000-0005-0000-0000-00009F2A0000}"/>
    <cellStyle name="Vírgula 2 3 2 2 3 6" xfId="2652" xr:uid="{00000000-0005-0000-0000-0000A02A0000}"/>
    <cellStyle name="Vírgula 2 3 2 2 3 6 2" xfId="5316" xr:uid="{00000000-0005-0000-0000-0000A12A0000}"/>
    <cellStyle name="Vírgula 2 3 2 2 3 6 2 2" xfId="18660" xr:uid="{00000000-0005-0000-0000-0000A22A0000}"/>
    <cellStyle name="Vírgula 2 3 2 2 3 6 3" xfId="7980" xr:uid="{00000000-0005-0000-0000-0000A32A0000}"/>
    <cellStyle name="Vírgula 2 3 2 2 3 6 3 2" xfId="21324" xr:uid="{00000000-0005-0000-0000-0000A42A0000}"/>
    <cellStyle name="Vírgula 2 3 2 2 3 6 4" xfId="10644" xr:uid="{00000000-0005-0000-0000-0000A52A0000}"/>
    <cellStyle name="Vírgula 2 3 2 2 3 6 4 2" xfId="23988" xr:uid="{00000000-0005-0000-0000-0000A62A0000}"/>
    <cellStyle name="Vírgula 2 3 2 2 3 6 5" xfId="15996" xr:uid="{00000000-0005-0000-0000-0000A72A0000}"/>
    <cellStyle name="Vírgula 2 3 2 2 3 6 6" xfId="13308" xr:uid="{00000000-0005-0000-0000-0000A82A0000}"/>
    <cellStyle name="Vírgula 2 3 2 2 3 7" xfId="2916" xr:uid="{00000000-0005-0000-0000-0000A92A0000}"/>
    <cellStyle name="Vírgula 2 3 2 2 3 7 2" xfId="16260" xr:uid="{00000000-0005-0000-0000-0000AA2A0000}"/>
    <cellStyle name="Vírgula 2 3 2 2 3 8" xfId="5580" xr:uid="{00000000-0005-0000-0000-0000AB2A0000}"/>
    <cellStyle name="Vírgula 2 3 2 2 3 8 2" xfId="18924" xr:uid="{00000000-0005-0000-0000-0000AC2A0000}"/>
    <cellStyle name="Vírgula 2 3 2 2 3 9" xfId="8244" xr:uid="{00000000-0005-0000-0000-0000AD2A0000}"/>
    <cellStyle name="Vírgula 2 3 2 2 3 9 2" xfId="21588" xr:uid="{00000000-0005-0000-0000-0000AE2A0000}"/>
    <cellStyle name="Vírgula 2 3 2 2 4" xfId="204" xr:uid="{00000000-0005-0000-0000-0000AF2A0000}"/>
    <cellStyle name="Vírgula 2 3 2 2 4 10" xfId="10860" xr:uid="{00000000-0005-0000-0000-0000B02A0000}"/>
    <cellStyle name="Vírgula 2 3 2 2 4 11" xfId="24252" xr:uid="{00000000-0005-0000-0000-0000B12A0000}"/>
    <cellStyle name="Vírgula 2 3 2 2 4 2" xfId="468" xr:uid="{00000000-0005-0000-0000-0000B22A0000}"/>
    <cellStyle name="Vírgula 2 3 2 2 4 2 2" xfId="1260" xr:uid="{00000000-0005-0000-0000-0000B32A0000}"/>
    <cellStyle name="Vírgula 2 3 2 2 4 2 2 2" xfId="3924" xr:uid="{00000000-0005-0000-0000-0000B42A0000}"/>
    <cellStyle name="Vírgula 2 3 2 2 4 2 2 2 2" xfId="17268" xr:uid="{00000000-0005-0000-0000-0000B52A0000}"/>
    <cellStyle name="Vírgula 2 3 2 2 4 2 2 3" xfId="6588" xr:uid="{00000000-0005-0000-0000-0000B62A0000}"/>
    <cellStyle name="Vírgula 2 3 2 2 4 2 2 3 2" xfId="19932" xr:uid="{00000000-0005-0000-0000-0000B72A0000}"/>
    <cellStyle name="Vírgula 2 3 2 2 4 2 2 4" xfId="9252" xr:uid="{00000000-0005-0000-0000-0000B82A0000}"/>
    <cellStyle name="Vírgula 2 3 2 2 4 2 2 4 2" xfId="22596" xr:uid="{00000000-0005-0000-0000-0000B92A0000}"/>
    <cellStyle name="Vírgula 2 3 2 2 4 2 2 5" xfId="14604" xr:uid="{00000000-0005-0000-0000-0000BA2A0000}"/>
    <cellStyle name="Vírgula 2 3 2 2 4 2 2 6" xfId="11916" xr:uid="{00000000-0005-0000-0000-0000BB2A0000}"/>
    <cellStyle name="Vírgula 2 3 2 2 4 2 2 7" xfId="26316" xr:uid="{00000000-0005-0000-0000-0000BC2A0000}"/>
    <cellStyle name="Vírgula 2 3 2 2 4 2 3" xfId="2052" xr:uid="{00000000-0005-0000-0000-0000BD2A0000}"/>
    <cellStyle name="Vírgula 2 3 2 2 4 2 3 2" xfId="4716" xr:uid="{00000000-0005-0000-0000-0000BE2A0000}"/>
    <cellStyle name="Vírgula 2 3 2 2 4 2 3 2 2" xfId="18060" xr:uid="{00000000-0005-0000-0000-0000BF2A0000}"/>
    <cellStyle name="Vírgula 2 3 2 2 4 2 3 3" xfId="7380" xr:uid="{00000000-0005-0000-0000-0000C02A0000}"/>
    <cellStyle name="Vírgula 2 3 2 2 4 2 3 3 2" xfId="20724" xr:uid="{00000000-0005-0000-0000-0000C12A0000}"/>
    <cellStyle name="Vírgula 2 3 2 2 4 2 3 4" xfId="10044" xr:uid="{00000000-0005-0000-0000-0000C22A0000}"/>
    <cellStyle name="Vírgula 2 3 2 2 4 2 3 4 2" xfId="23388" xr:uid="{00000000-0005-0000-0000-0000C32A0000}"/>
    <cellStyle name="Vírgula 2 3 2 2 4 2 3 5" xfId="15396" xr:uid="{00000000-0005-0000-0000-0000C42A0000}"/>
    <cellStyle name="Vírgula 2 3 2 2 4 2 3 6" xfId="12708" xr:uid="{00000000-0005-0000-0000-0000C52A0000}"/>
    <cellStyle name="Vírgula 2 3 2 2 4 2 4" xfId="3132" xr:uid="{00000000-0005-0000-0000-0000C62A0000}"/>
    <cellStyle name="Vírgula 2 3 2 2 4 2 4 2" xfId="16476" xr:uid="{00000000-0005-0000-0000-0000C72A0000}"/>
    <cellStyle name="Vírgula 2 3 2 2 4 2 5" xfId="5796" xr:uid="{00000000-0005-0000-0000-0000C82A0000}"/>
    <cellStyle name="Vírgula 2 3 2 2 4 2 5 2" xfId="19140" xr:uid="{00000000-0005-0000-0000-0000C92A0000}"/>
    <cellStyle name="Vírgula 2 3 2 2 4 2 6" xfId="8460" xr:uid="{00000000-0005-0000-0000-0000CA2A0000}"/>
    <cellStyle name="Vírgula 2 3 2 2 4 2 6 2" xfId="21804" xr:uid="{00000000-0005-0000-0000-0000CB2A0000}"/>
    <cellStyle name="Vírgula 2 3 2 2 4 2 7" xfId="13812" xr:uid="{00000000-0005-0000-0000-0000CC2A0000}"/>
    <cellStyle name="Vírgula 2 3 2 2 4 2 8" xfId="11124" xr:uid="{00000000-0005-0000-0000-0000CD2A0000}"/>
    <cellStyle name="Vírgula 2 3 2 2 4 2 9" xfId="24948" xr:uid="{00000000-0005-0000-0000-0000CE2A0000}"/>
    <cellStyle name="Vírgula 2 3 2 2 4 3" xfId="996" xr:uid="{00000000-0005-0000-0000-0000CF2A0000}"/>
    <cellStyle name="Vírgula 2 3 2 2 4 3 2" xfId="3660" xr:uid="{00000000-0005-0000-0000-0000D02A0000}"/>
    <cellStyle name="Vírgula 2 3 2 2 4 3 2 2" xfId="17004" xr:uid="{00000000-0005-0000-0000-0000D12A0000}"/>
    <cellStyle name="Vírgula 2 3 2 2 4 3 2 3" xfId="25980" xr:uid="{00000000-0005-0000-0000-0000D22A0000}"/>
    <cellStyle name="Vírgula 2 3 2 2 4 3 3" xfId="6324" xr:uid="{00000000-0005-0000-0000-0000D32A0000}"/>
    <cellStyle name="Vírgula 2 3 2 2 4 3 3 2" xfId="19668" xr:uid="{00000000-0005-0000-0000-0000D42A0000}"/>
    <cellStyle name="Vírgula 2 3 2 2 4 3 4" xfId="8988" xr:uid="{00000000-0005-0000-0000-0000D52A0000}"/>
    <cellStyle name="Vírgula 2 3 2 2 4 3 4 2" xfId="22332" xr:uid="{00000000-0005-0000-0000-0000D62A0000}"/>
    <cellStyle name="Vírgula 2 3 2 2 4 3 5" xfId="14340" xr:uid="{00000000-0005-0000-0000-0000D72A0000}"/>
    <cellStyle name="Vírgula 2 3 2 2 4 3 6" xfId="11652" xr:uid="{00000000-0005-0000-0000-0000D82A0000}"/>
    <cellStyle name="Vírgula 2 3 2 2 4 3 7" xfId="24612" xr:uid="{00000000-0005-0000-0000-0000D92A0000}"/>
    <cellStyle name="Vírgula 2 3 2 2 4 4" xfId="1788" xr:uid="{00000000-0005-0000-0000-0000DA2A0000}"/>
    <cellStyle name="Vírgula 2 3 2 2 4 4 2" xfId="4452" xr:uid="{00000000-0005-0000-0000-0000DB2A0000}"/>
    <cellStyle name="Vírgula 2 3 2 2 4 4 2 2" xfId="17796" xr:uid="{00000000-0005-0000-0000-0000DC2A0000}"/>
    <cellStyle name="Vírgula 2 3 2 2 4 4 2 3" xfId="26628" xr:uid="{00000000-0005-0000-0000-0000DD2A0000}"/>
    <cellStyle name="Vírgula 2 3 2 2 4 4 3" xfId="7116" xr:uid="{00000000-0005-0000-0000-0000DE2A0000}"/>
    <cellStyle name="Vírgula 2 3 2 2 4 4 3 2" xfId="20460" xr:uid="{00000000-0005-0000-0000-0000DF2A0000}"/>
    <cellStyle name="Vírgula 2 3 2 2 4 4 4" xfId="9780" xr:uid="{00000000-0005-0000-0000-0000E02A0000}"/>
    <cellStyle name="Vírgula 2 3 2 2 4 4 4 2" xfId="23124" xr:uid="{00000000-0005-0000-0000-0000E12A0000}"/>
    <cellStyle name="Vírgula 2 3 2 2 4 4 5" xfId="15132" xr:uid="{00000000-0005-0000-0000-0000E22A0000}"/>
    <cellStyle name="Vírgula 2 3 2 2 4 4 6" xfId="12444" xr:uid="{00000000-0005-0000-0000-0000E32A0000}"/>
    <cellStyle name="Vírgula 2 3 2 2 4 4 7" xfId="25260" xr:uid="{00000000-0005-0000-0000-0000E42A0000}"/>
    <cellStyle name="Vírgula 2 3 2 2 4 5" xfId="2604" xr:uid="{00000000-0005-0000-0000-0000E52A0000}"/>
    <cellStyle name="Vírgula 2 3 2 2 4 5 2" xfId="5268" xr:uid="{00000000-0005-0000-0000-0000E62A0000}"/>
    <cellStyle name="Vírgula 2 3 2 2 4 5 2 2" xfId="18612" xr:uid="{00000000-0005-0000-0000-0000E72A0000}"/>
    <cellStyle name="Vírgula 2 3 2 2 4 5 3" xfId="7932" xr:uid="{00000000-0005-0000-0000-0000E82A0000}"/>
    <cellStyle name="Vírgula 2 3 2 2 4 5 3 2" xfId="21276" xr:uid="{00000000-0005-0000-0000-0000E92A0000}"/>
    <cellStyle name="Vírgula 2 3 2 2 4 5 4" xfId="10596" xr:uid="{00000000-0005-0000-0000-0000EA2A0000}"/>
    <cellStyle name="Vírgula 2 3 2 2 4 5 4 2" xfId="23940" xr:uid="{00000000-0005-0000-0000-0000EB2A0000}"/>
    <cellStyle name="Vírgula 2 3 2 2 4 5 5" xfId="15948" xr:uid="{00000000-0005-0000-0000-0000EC2A0000}"/>
    <cellStyle name="Vírgula 2 3 2 2 4 5 6" xfId="13260" xr:uid="{00000000-0005-0000-0000-0000ED2A0000}"/>
    <cellStyle name="Vírgula 2 3 2 2 4 5 7" xfId="25620" xr:uid="{00000000-0005-0000-0000-0000EE2A0000}"/>
    <cellStyle name="Vírgula 2 3 2 2 4 6" xfId="2868" xr:uid="{00000000-0005-0000-0000-0000EF2A0000}"/>
    <cellStyle name="Vírgula 2 3 2 2 4 6 2" xfId="16212" xr:uid="{00000000-0005-0000-0000-0000F02A0000}"/>
    <cellStyle name="Vírgula 2 3 2 2 4 7" xfId="5532" xr:uid="{00000000-0005-0000-0000-0000F12A0000}"/>
    <cellStyle name="Vírgula 2 3 2 2 4 7 2" xfId="18876" xr:uid="{00000000-0005-0000-0000-0000F22A0000}"/>
    <cellStyle name="Vírgula 2 3 2 2 4 8" xfId="8196" xr:uid="{00000000-0005-0000-0000-0000F32A0000}"/>
    <cellStyle name="Vírgula 2 3 2 2 4 8 2" xfId="21540" xr:uid="{00000000-0005-0000-0000-0000F42A0000}"/>
    <cellStyle name="Vírgula 2 3 2 2 4 9" xfId="13548" xr:uid="{00000000-0005-0000-0000-0000F52A0000}"/>
    <cellStyle name="Vírgula 2 3 2 2 5" xfId="348" xr:uid="{00000000-0005-0000-0000-0000F62A0000}"/>
    <cellStyle name="Vírgula 2 3 2 2 5 2" xfId="1140" xr:uid="{00000000-0005-0000-0000-0000F72A0000}"/>
    <cellStyle name="Vírgula 2 3 2 2 5 2 2" xfId="3804" xr:uid="{00000000-0005-0000-0000-0000F82A0000}"/>
    <cellStyle name="Vírgula 2 3 2 2 5 2 2 2" xfId="17148" xr:uid="{00000000-0005-0000-0000-0000F92A0000}"/>
    <cellStyle name="Vírgula 2 3 2 2 5 2 2 3" xfId="26460" xr:uid="{00000000-0005-0000-0000-0000FA2A0000}"/>
    <cellStyle name="Vírgula 2 3 2 2 5 2 3" xfId="6468" xr:uid="{00000000-0005-0000-0000-0000FB2A0000}"/>
    <cellStyle name="Vírgula 2 3 2 2 5 2 3 2" xfId="19812" xr:uid="{00000000-0005-0000-0000-0000FC2A0000}"/>
    <cellStyle name="Vírgula 2 3 2 2 5 2 4" xfId="9132" xr:uid="{00000000-0005-0000-0000-0000FD2A0000}"/>
    <cellStyle name="Vírgula 2 3 2 2 5 2 4 2" xfId="22476" xr:uid="{00000000-0005-0000-0000-0000FE2A0000}"/>
    <cellStyle name="Vírgula 2 3 2 2 5 2 5" xfId="14484" xr:uid="{00000000-0005-0000-0000-0000FF2A0000}"/>
    <cellStyle name="Vírgula 2 3 2 2 5 2 6" xfId="11796" xr:uid="{00000000-0005-0000-0000-0000002B0000}"/>
    <cellStyle name="Vírgula 2 3 2 2 5 2 7" xfId="25092" xr:uid="{00000000-0005-0000-0000-0000012B0000}"/>
    <cellStyle name="Vírgula 2 3 2 2 5 3" xfId="1932" xr:uid="{00000000-0005-0000-0000-0000022B0000}"/>
    <cellStyle name="Vírgula 2 3 2 2 5 3 2" xfId="4596" xr:uid="{00000000-0005-0000-0000-0000032B0000}"/>
    <cellStyle name="Vírgula 2 3 2 2 5 3 2 2" xfId="17940" xr:uid="{00000000-0005-0000-0000-0000042B0000}"/>
    <cellStyle name="Vírgula 2 3 2 2 5 3 2 3" xfId="26124" xr:uid="{00000000-0005-0000-0000-0000052B0000}"/>
    <cellStyle name="Vírgula 2 3 2 2 5 3 3" xfId="7260" xr:uid="{00000000-0005-0000-0000-0000062B0000}"/>
    <cellStyle name="Vírgula 2 3 2 2 5 3 3 2" xfId="20604" xr:uid="{00000000-0005-0000-0000-0000072B0000}"/>
    <cellStyle name="Vírgula 2 3 2 2 5 3 4" xfId="9924" xr:uid="{00000000-0005-0000-0000-0000082B0000}"/>
    <cellStyle name="Vírgula 2 3 2 2 5 3 4 2" xfId="23268" xr:uid="{00000000-0005-0000-0000-0000092B0000}"/>
    <cellStyle name="Vírgula 2 3 2 2 5 3 5" xfId="15276" xr:uid="{00000000-0005-0000-0000-00000A2B0000}"/>
    <cellStyle name="Vírgula 2 3 2 2 5 3 6" xfId="12588" xr:uid="{00000000-0005-0000-0000-00000B2B0000}"/>
    <cellStyle name="Vírgula 2 3 2 2 5 3 7" xfId="24756" xr:uid="{00000000-0005-0000-0000-00000C2B0000}"/>
    <cellStyle name="Vírgula 2 3 2 2 5 4" xfId="3012" xr:uid="{00000000-0005-0000-0000-00000D2B0000}"/>
    <cellStyle name="Vírgula 2 3 2 2 5 4 2" xfId="16356" xr:uid="{00000000-0005-0000-0000-00000E2B0000}"/>
    <cellStyle name="Vírgula 2 3 2 2 5 4 2 2" xfId="26772" xr:uid="{00000000-0005-0000-0000-00000F2B0000}"/>
    <cellStyle name="Vírgula 2 3 2 2 5 4 3" xfId="25404" xr:uid="{00000000-0005-0000-0000-0000102B0000}"/>
    <cellStyle name="Vírgula 2 3 2 2 5 5" xfId="5676" xr:uid="{00000000-0005-0000-0000-0000112B0000}"/>
    <cellStyle name="Vírgula 2 3 2 2 5 5 2" xfId="19020" xr:uid="{00000000-0005-0000-0000-0000122B0000}"/>
    <cellStyle name="Vírgula 2 3 2 2 5 5 3" xfId="25764" xr:uid="{00000000-0005-0000-0000-0000132B0000}"/>
    <cellStyle name="Vírgula 2 3 2 2 5 6" xfId="8340" xr:uid="{00000000-0005-0000-0000-0000142B0000}"/>
    <cellStyle name="Vírgula 2 3 2 2 5 6 2" xfId="21684" xr:uid="{00000000-0005-0000-0000-0000152B0000}"/>
    <cellStyle name="Vírgula 2 3 2 2 5 7" xfId="13692" xr:uid="{00000000-0005-0000-0000-0000162B0000}"/>
    <cellStyle name="Vírgula 2 3 2 2 5 8" xfId="11004" xr:uid="{00000000-0005-0000-0000-0000172B0000}"/>
    <cellStyle name="Vírgula 2 3 2 2 5 9" xfId="24396" xr:uid="{00000000-0005-0000-0000-0000182B0000}"/>
    <cellStyle name="Vírgula 2 3 2 2 6" xfId="612" xr:uid="{00000000-0005-0000-0000-0000192B0000}"/>
    <cellStyle name="Vírgula 2 3 2 2 6 2" xfId="1404" xr:uid="{00000000-0005-0000-0000-00001A2B0000}"/>
    <cellStyle name="Vírgula 2 3 2 2 6 2 2" xfId="4068" xr:uid="{00000000-0005-0000-0000-00001B2B0000}"/>
    <cellStyle name="Vírgula 2 3 2 2 6 2 2 2" xfId="17412" xr:uid="{00000000-0005-0000-0000-00001C2B0000}"/>
    <cellStyle name="Vírgula 2 3 2 2 6 2 3" xfId="6732" xr:uid="{00000000-0005-0000-0000-00001D2B0000}"/>
    <cellStyle name="Vírgula 2 3 2 2 6 2 3 2" xfId="20076" xr:uid="{00000000-0005-0000-0000-00001E2B0000}"/>
    <cellStyle name="Vírgula 2 3 2 2 6 2 4" xfId="9396" xr:uid="{00000000-0005-0000-0000-00001F2B0000}"/>
    <cellStyle name="Vírgula 2 3 2 2 6 2 4 2" xfId="22740" xr:uid="{00000000-0005-0000-0000-0000202B0000}"/>
    <cellStyle name="Vírgula 2 3 2 2 6 2 5" xfId="14748" xr:uid="{00000000-0005-0000-0000-0000212B0000}"/>
    <cellStyle name="Vírgula 2 3 2 2 6 2 6" xfId="12060" xr:uid="{00000000-0005-0000-0000-0000222B0000}"/>
    <cellStyle name="Vírgula 2 3 2 2 6 2 7" xfId="26196" xr:uid="{00000000-0005-0000-0000-0000232B0000}"/>
    <cellStyle name="Vírgula 2 3 2 2 6 3" xfId="2196" xr:uid="{00000000-0005-0000-0000-0000242B0000}"/>
    <cellStyle name="Vírgula 2 3 2 2 6 3 2" xfId="4860" xr:uid="{00000000-0005-0000-0000-0000252B0000}"/>
    <cellStyle name="Vírgula 2 3 2 2 6 3 2 2" xfId="18204" xr:uid="{00000000-0005-0000-0000-0000262B0000}"/>
    <cellStyle name="Vírgula 2 3 2 2 6 3 3" xfId="7524" xr:uid="{00000000-0005-0000-0000-0000272B0000}"/>
    <cellStyle name="Vírgula 2 3 2 2 6 3 3 2" xfId="20868" xr:uid="{00000000-0005-0000-0000-0000282B0000}"/>
    <cellStyle name="Vírgula 2 3 2 2 6 3 4" xfId="10188" xr:uid="{00000000-0005-0000-0000-0000292B0000}"/>
    <cellStyle name="Vírgula 2 3 2 2 6 3 4 2" xfId="23532" xr:uid="{00000000-0005-0000-0000-00002A2B0000}"/>
    <cellStyle name="Vírgula 2 3 2 2 6 3 5" xfId="15540" xr:uid="{00000000-0005-0000-0000-00002B2B0000}"/>
    <cellStyle name="Vírgula 2 3 2 2 6 3 6" xfId="12852" xr:uid="{00000000-0005-0000-0000-00002C2B0000}"/>
    <cellStyle name="Vírgula 2 3 2 2 6 4" xfId="3276" xr:uid="{00000000-0005-0000-0000-00002D2B0000}"/>
    <cellStyle name="Vírgula 2 3 2 2 6 4 2" xfId="16620" xr:uid="{00000000-0005-0000-0000-00002E2B0000}"/>
    <cellStyle name="Vírgula 2 3 2 2 6 5" xfId="5940" xr:uid="{00000000-0005-0000-0000-00002F2B0000}"/>
    <cellStyle name="Vírgula 2 3 2 2 6 5 2" xfId="19284" xr:uid="{00000000-0005-0000-0000-0000302B0000}"/>
    <cellStyle name="Vírgula 2 3 2 2 6 6" xfId="8604" xr:uid="{00000000-0005-0000-0000-0000312B0000}"/>
    <cellStyle name="Vírgula 2 3 2 2 6 6 2" xfId="21948" xr:uid="{00000000-0005-0000-0000-0000322B0000}"/>
    <cellStyle name="Vírgula 2 3 2 2 6 7" xfId="13956" xr:uid="{00000000-0005-0000-0000-0000332B0000}"/>
    <cellStyle name="Vírgula 2 3 2 2 6 8" xfId="11268" xr:uid="{00000000-0005-0000-0000-0000342B0000}"/>
    <cellStyle name="Vírgula 2 3 2 2 6 9" xfId="24828" xr:uid="{00000000-0005-0000-0000-0000352B0000}"/>
    <cellStyle name="Vírgula 2 3 2 2 7" xfId="780" xr:uid="{00000000-0005-0000-0000-0000362B0000}"/>
    <cellStyle name="Vírgula 2 3 2 2 7 2" xfId="1572" xr:uid="{00000000-0005-0000-0000-0000372B0000}"/>
    <cellStyle name="Vírgula 2 3 2 2 7 2 2" xfId="4236" xr:uid="{00000000-0005-0000-0000-0000382B0000}"/>
    <cellStyle name="Vírgula 2 3 2 2 7 2 2 2" xfId="17580" xr:uid="{00000000-0005-0000-0000-0000392B0000}"/>
    <cellStyle name="Vírgula 2 3 2 2 7 2 3" xfId="6900" xr:uid="{00000000-0005-0000-0000-00003A2B0000}"/>
    <cellStyle name="Vírgula 2 3 2 2 7 2 3 2" xfId="20244" xr:uid="{00000000-0005-0000-0000-00003B2B0000}"/>
    <cellStyle name="Vírgula 2 3 2 2 7 2 4" xfId="9564" xr:uid="{00000000-0005-0000-0000-00003C2B0000}"/>
    <cellStyle name="Vírgula 2 3 2 2 7 2 4 2" xfId="22908" xr:uid="{00000000-0005-0000-0000-00003D2B0000}"/>
    <cellStyle name="Vírgula 2 3 2 2 7 2 5" xfId="14916" xr:uid="{00000000-0005-0000-0000-00003E2B0000}"/>
    <cellStyle name="Vírgula 2 3 2 2 7 2 6" xfId="12228" xr:uid="{00000000-0005-0000-0000-00003F2B0000}"/>
    <cellStyle name="Vírgula 2 3 2 2 7 2 7" xfId="25860" xr:uid="{00000000-0005-0000-0000-0000402B0000}"/>
    <cellStyle name="Vírgula 2 3 2 2 7 3" xfId="2364" xr:uid="{00000000-0005-0000-0000-0000412B0000}"/>
    <cellStyle name="Vírgula 2 3 2 2 7 3 2" xfId="5028" xr:uid="{00000000-0005-0000-0000-0000422B0000}"/>
    <cellStyle name="Vírgula 2 3 2 2 7 3 2 2" xfId="18372" xr:uid="{00000000-0005-0000-0000-0000432B0000}"/>
    <cellStyle name="Vírgula 2 3 2 2 7 3 3" xfId="7692" xr:uid="{00000000-0005-0000-0000-0000442B0000}"/>
    <cellStyle name="Vírgula 2 3 2 2 7 3 3 2" xfId="21036" xr:uid="{00000000-0005-0000-0000-0000452B0000}"/>
    <cellStyle name="Vírgula 2 3 2 2 7 3 4" xfId="10356" xr:uid="{00000000-0005-0000-0000-0000462B0000}"/>
    <cellStyle name="Vírgula 2 3 2 2 7 3 4 2" xfId="23700" xr:uid="{00000000-0005-0000-0000-0000472B0000}"/>
    <cellStyle name="Vírgula 2 3 2 2 7 3 5" xfId="15708" xr:uid="{00000000-0005-0000-0000-0000482B0000}"/>
    <cellStyle name="Vírgula 2 3 2 2 7 3 6" xfId="13020" xr:uid="{00000000-0005-0000-0000-0000492B0000}"/>
    <cellStyle name="Vírgula 2 3 2 2 7 4" xfId="3444" xr:uid="{00000000-0005-0000-0000-00004A2B0000}"/>
    <cellStyle name="Vírgula 2 3 2 2 7 4 2" xfId="16788" xr:uid="{00000000-0005-0000-0000-00004B2B0000}"/>
    <cellStyle name="Vírgula 2 3 2 2 7 5" xfId="6108" xr:uid="{00000000-0005-0000-0000-00004C2B0000}"/>
    <cellStyle name="Vírgula 2 3 2 2 7 5 2" xfId="19452" xr:uid="{00000000-0005-0000-0000-00004D2B0000}"/>
    <cellStyle name="Vírgula 2 3 2 2 7 6" xfId="8772" xr:uid="{00000000-0005-0000-0000-00004E2B0000}"/>
    <cellStyle name="Vírgula 2 3 2 2 7 6 2" xfId="22116" xr:uid="{00000000-0005-0000-0000-00004F2B0000}"/>
    <cellStyle name="Vírgula 2 3 2 2 7 7" xfId="14124" xr:uid="{00000000-0005-0000-0000-0000502B0000}"/>
    <cellStyle name="Vírgula 2 3 2 2 7 8" xfId="11436" xr:uid="{00000000-0005-0000-0000-0000512B0000}"/>
    <cellStyle name="Vírgula 2 3 2 2 7 9" xfId="24492" xr:uid="{00000000-0005-0000-0000-0000522B0000}"/>
    <cellStyle name="Vírgula 2 3 2 2 8" xfId="828" xr:uid="{00000000-0005-0000-0000-0000532B0000}"/>
    <cellStyle name="Vírgula 2 3 2 2 8 2" xfId="1620" xr:uid="{00000000-0005-0000-0000-0000542B0000}"/>
    <cellStyle name="Vírgula 2 3 2 2 8 2 2" xfId="4284" xr:uid="{00000000-0005-0000-0000-0000552B0000}"/>
    <cellStyle name="Vírgula 2 3 2 2 8 2 2 2" xfId="17628" xr:uid="{00000000-0005-0000-0000-0000562B0000}"/>
    <cellStyle name="Vírgula 2 3 2 2 8 2 3" xfId="6948" xr:uid="{00000000-0005-0000-0000-0000572B0000}"/>
    <cellStyle name="Vírgula 2 3 2 2 8 2 3 2" xfId="20292" xr:uid="{00000000-0005-0000-0000-0000582B0000}"/>
    <cellStyle name="Vírgula 2 3 2 2 8 2 4" xfId="9612" xr:uid="{00000000-0005-0000-0000-0000592B0000}"/>
    <cellStyle name="Vírgula 2 3 2 2 8 2 4 2" xfId="22956" xr:uid="{00000000-0005-0000-0000-00005A2B0000}"/>
    <cellStyle name="Vírgula 2 3 2 2 8 2 5" xfId="14964" xr:uid="{00000000-0005-0000-0000-00005B2B0000}"/>
    <cellStyle name="Vírgula 2 3 2 2 8 2 6" xfId="12276" xr:uid="{00000000-0005-0000-0000-00005C2B0000}"/>
    <cellStyle name="Vírgula 2 3 2 2 8 2 7" xfId="26508" xr:uid="{00000000-0005-0000-0000-00005D2B0000}"/>
    <cellStyle name="Vírgula 2 3 2 2 8 3" xfId="2412" xr:uid="{00000000-0005-0000-0000-00005E2B0000}"/>
    <cellStyle name="Vírgula 2 3 2 2 8 3 2" xfId="5076" xr:uid="{00000000-0005-0000-0000-00005F2B0000}"/>
    <cellStyle name="Vírgula 2 3 2 2 8 3 2 2" xfId="18420" xr:uid="{00000000-0005-0000-0000-0000602B0000}"/>
    <cellStyle name="Vírgula 2 3 2 2 8 3 3" xfId="7740" xr:uid="{00000000-0005-0000-0000-0000612B0000}"/>
    <cellStyle name="Vírgula 2 3 2 2 8 3 3 2" xfId="21084" xr:uid="{00000000-0005-0000-0000-0000622B0000}"/>
    <cellStyle name="Vírgula 2 3 2 2 8 3 4" xfId="10404" xr:uid="{00000000-0005-0000-0000-0000632B0000}"/>
    <cellStyle name="Vírgula 2 3 2 2 8 3 4 2" xfId="23748" xr:uid="{00000000-0005-0000-0000-0000642B0000}"/>
    <cellStyle name="Vírgula 2 3 2 2 8 3 5" xfId="15756" xr:uid="{00000000-0005-0000-0000-0000652B0000}"/>
    <cellStyle name="Vírgula 2 3 2 2 8 3 6" xfId="13068" xr:uid="{00000000-0005-0000-0000-0000662B0000}"/>
    <cellStyle name="Vírgula 2 3 2 2 8 4" xfId="3492" xr:uid="{00000000-0005-0000-0000-0000672B0000}"/>
    <cellStyle name="Vírgula 2 3 2 2 8 4 2" xfId="16836" xr:uid="{00000000-0005-0000-0000-0000682B0000}"/>
    <cellStyle name="Vírgula 2 3 2 2 8 5" xfId="6156" xr:uid="{00000000-0005-0000-0000-0000692B0000}"/>
    <cellStyle name="Vírgula 2 3 2 2 8 5 2" xfId="19500" xr:uid="{00000000-0005-0000-0000-00006A2B0000}"/>
    <cellStyle name="Vírgula 2 3 2 2 8 6" xfId="8820" xr:uid="{00000000-0005-0000-0000-00006B2B0000}"/>
    <cellStyle name="Vírgula 2 3 2 2 8 6 2" xfId="22164" xr:uid="{00000000-0005-0000-0000-00006C2B0000}"/>
    <cellStyle name="Vírgula 2 3 2 2 8 7" xfId="14172" xr:uid="{00000000-0005-0000-0000-00006D2B0000}"/>
    <cellStyle name="Vírgula 2 3 2 2 8 8" xfId="11484" xr:uid="{00000000-0005-0000-0000-00006E2B0000}"/>
    <cellStyle name="Vírgula 2 3 2 2 8 9" xfId="25140" xr:uid="{00000000-0005-0000-0000-00006F2B0000}"/>
    <cellStyle name="Vírgula 2 3 2 2 9" xfId="876" xr:uid="{00000000-0005-0000-0000-0000702B0000}"/>
    <cellStyle name="Vírgula 2 3 2 2 9 2" xfId="3540" xr:uid="{00000000-0005-0000-0000-0000712B0000}"/>
    <cellStyle name="Vírgula 2 3 2 2 9 2 2" xfId="16884" xr:uid="{00000000-0005-0000-0000-0000722B0000}"/>
    <cellStyle name="Vírgula 2 3 2 2 9 3" xfId="6204" xr:uid="{00000000-0005-0000-0000-0000732B0000}"/>
    <cellStyle name="Vírgula 2 3 2 2 9 3 2" xfId="19548" xr:uid="{00000000-0005-0000-0000-0000742B0000}"/>
    <cellStyle name="Vírgula 2 3 2 2 9 4" xfId="8868" xr:uid="{00000000-0005-0000-0000-0000752B0000}"/>
    <cellStyle name="Vírgula 2 3 2 2 9 4 2" xfId="22212" xr:uid="{00000000-0005-0000-0000-0000762B0000}"/>
    <cellStyle name="Vírgula 2 3 2 2 9 5" xfId="14220" xr:uid="{00000000-0005-0000-0000-0000772B0000}"/>
    <cellStyle name="Vírgula 2 3 2 2 9 6" xfId="11532" xr:uid="{00000000-0005-0000-0000-0000782B0000}"/>
    <cellStyle name="Vírgula 2 3 2 2 9 7" xfId="25500" xr:uid="{00000000-0005-0000-0000-0000792B0000}"/>
    <cellStyle name="Vírgula 2 3 2 3" xfId="108" xr:uid="{00000000-0005-0000-0000-00007A2B0000}"/>
    <cellStyle name="Vírgula 2 3 2 3 10" xfId="5436" xr:uid="{00000000-0005-0000-0000-00007B2B0000}"/>
    <cellStyle name="Vírgula 2 3 2 3 10 2" xfId="18780" xr:uid="{00000000-0005-0000-0000-00007C2B0000}"/>
    <cellStyle name="Vírgula 2 3 2 3 11" xfId="8100" xr:uid="{00000000-0005-0000-0000-00007D2B0000}"/>
    <cellStyle name="Vírgula 2 3 2 3 11 2" xfId="21444" xr:uid="{00000000-0005-0000-0000-00007E2B0000}"/>
    <cellStyle name="Vírgula 2 3 2 3 12" xfId="13452" xr:uid="{00000000-0005-0000-0000-00007F2B0000}"/>
    <cellStyle name="Vírgula 2 3 2 3 13" xfId="10764" xr:uid="{00000000-0005-0000-0000-0000802B0000}"/>
    <cellStyle name="Vírgula 2 3 2 3 14" xfId="24156" xr:uid="{00000000-0005-0000-0000-0000812B0000}"/>
    <cellStyle name="Vírgula 2 3 2 3 2" xfId="276" xr:uid="{00000000-0005-0000-0000-0000822B0000}"/>
    <cellStyle name="Vírgula 2 3 2 3 2 10" xfId="13620" xr:uid="{00000000-0005-0000-0000-0000832B0000}"/>
    <cellStyle name="Vírgula 2 3 2 3 2 11" xfId="10932" xr:uid="{00000000-0005-0000-0000-0000842B0000}"/>
    <cellStyle name="Vírgula 2 3 2 3 2 12" xfId="24324" xr:uid="{00000000-0005-0000-0000-0000852B0000}"/>
    <cellStyle name="Vírgula 2 3 2 3 2 2" xfId="540" xr:uid="{00000000-0005-0000-0000-0000862B0000}"/>
    <cellStyle name="Vírgula 2 3 2 3 2 2 2" xfId="1332" xr:uid="{00000000-0005-0000-0000-0000872B0000}"/>
    <cellStyle name="Vírgula 2 3 2 3 2 2 2 2" xfId="3996" xr:uid="{00000000-0005-0000-0000-0000882B0000}"/>
    <cellStyle name="Vírgula 2 3 2 3 2 2 2 2 2" xfId="17340" xr:uid="{00000000-0005-0000-0000-0000892B0000}"/>
    <cellStyle name="Vírgula 2 3 2 3 2 2 2 3" xfId="6660" xr:uid="{00000000-0005-0000-0000-00008A2B0000}"/>
    <cellStyle name="Vírgula 2 3 2 3 2 2 2 3 2" xfId="20004" xr:uid="{00000000-0005-0000-0000-00008B2B0000}"/>
    <cellStyle name="Vírgula 2 3 2 3 2 2 2 4" xfId="9324" xr:uid="{00000000-0005-0000-0000-00008C2B0000}"/>
    <cellStyle name="Vírgula 2 3 2 3 2 2 2 4 2" xfId="22668" xr:uid="{00000000-0005-0000-0000-00008D2B0000}"/>
    <cellStyle name="Vírgula 2 3 2 3 2 2 2 5" xfId="14676" xr:uid="{00000000-0005-0000-0000-00008E2B0000}"/>
    <cellStyle name="Vírgula 2 3 2 3 2 2 2 6" xfId="11988" xr:uid="{00000000-0005-0000-0000-00008F2B0000}"/>
    <cellStyle name="Vírgula 2 3 2 3 2 2 2 7" xfId="26388" xr:uid="{00000000-0005-0000-0000-0000902B0000}"/>
    <cellStyle name="Vírgula 2 3 2 3 2 2 3" xfId="2124" xr:uid="{00000000-0005-0000-0000-0000912B0000}"/>
    <cellStyle name="Vírgula 2 3 2 3 2 2 3 2" xfId="4788" xr:uid="{00000000-0005-0000-0000-0000922B0000}"/>
    <cellStyle name="Vírgula 2 3 2 3 2 2 3 2 2" xfId="18132" xr:uid="{00000000-0005-0000-0000-0000932B0000}"/>
    <cellStyle name="Vírgula 2 3 2 3 2 2 3 3" xfId="7452" xr:uid="{00000000-0005-0000-0000-0000942B0000}"/>
    <cellStyle name="Vírgula 2 3 2 3 2 2 3 3 2" xfId="20796" xr:uid="{00000000-0005-0000-0000-0000952B0000}"/>
    <cellStyle name="Vírgula 2 3 2 3 2 2 3 4" xfId="10116" xr:uid="{00000000-0005-0000-0000-0000962B0000}"/>
    <cellStyle name="Vírgula 2 3 2 3 2 2 3 4 2" xfId="23460" xr:uid="{00000000-0005-0000-0000-0000972B0000}"/>
    <cellStyle name="Vírgula 2 3 2 3 2 2 3 5" xfId="15468" xr:uid="{00000000-0005-0000-0000-0000982B0000}"/>
    <cellStyle name="Vírgula 2 3 2 3 2 2 3 6" xfId="12780" xr:uid="{00000000-0005-0000-0000-0000992B0000}"/>
    <cellStyle name="Vírgula 2 3 2 3 2 2 4" xfId="3204" xr:uid="{00000000-0005-0000-0000-00009A2B0000}"/>
    <cellStyle name="Vírgula 2 3 2 3 2 2 4 2" xfId="16548" xr:uid="{00000000-0005-0000-0000-00009B2B0000}"/>
    <cellStyle name="Vírgula 2 3 2 3 2 2 5" xfId="5868" xr:uid="{00000000-0005-0000-0000-00009C2B0000}"/>
    <cellStyle name="Vírgula 2 3 2 3 2 2 5 2" xfId="19212" xr:uid="{00000000-0005-0000-0000-00009D2B0000}"/>
    <cellStyle name="Vírgula 2 3 2 3 2 2 6" xfId="8532" xr:uid="{00000000-0005-0000-0000-00009E2B0000}"/>
    <cellStyle name="Vírgula 2 3 2 3 2 2 6 2" xfId="21876" xr:uid="{00000000-0005-0000-0000-00009F2B0000}"/>
    <cellStyle name="Vírgula 2 3 2 3 2 2 7" xfId="13884" xr:uid="{00000000-0005-0000-0000-0000A02B0000}"/>
    <cellStyle name="Vírgula 2 3 2 3 2 2 8" xfId="11196" xr:uid="{00000000-0005-0000-0000-0000A12B0000}"/>
    <cellStyle name="Vírgula 2 3 2 3 2 2 9" xfId="25020" xr:uid="{00000000-0005-0000-0000-0000A22B0000}"/>
    <cellStyle name="Vírgula 2 3 2 3 2 3" xfId="708" xr:uid="{00000000-0005-0000-0000-0000A32B0000}"/>
    <cellStyle name="Vírgula 2 3 2 3 2 3 2" xfId="1500" xr:uid="{00000000-0005-0000-0000-0000A42B0000}"/>
    <cellStyle name="Vírgula 2 3 2 3 2 3 2 2" xfId="4164" xr:uid="{00000000-0005-0000-0000-0000A52B0000}"/>
    <cellStyle name="Vírgula 2 3 2 3 2 3 2 2 2" xfId="17508" xr:uid="{00000000-0005-0000-0000-0000A62B0000}"/>
    <cellStyle name="Vírgula 2 3 2 3 2 3 2 3" xfId="6828" xr:uid="{00000000-0005-0000-0000-0000A72B0000}"/>
    <cellStyle name="Vírgula 2 3 2 3 2 3 2 3 2" xfId="20172" xr:uid="{00000000-0005-0000-0000-0000A82B0000}"/>
    <cellStyle name="Vírgula 2 3 2 3 2 3 2 4" xfId="9492" xr:uid="{00000000-0005-0000-0000-0000A92B0000}"/>
    <cellStyle name="Vírgula 2 3 2 3 2 3 2 4 2" xfId="22836" xr:uid="{00000000-0005-0000-0000-0000AA2B0000}"/>
    <cellStyle name="Vírgula 2 3 2 3 2 3 2 5" xfId="14844" xr:uid="{00000000-0005-0000-0000-0000AB2B0000}"/>
    <cellStyle name="Vírgula 2 3 2 3 2 3 2 6" xfId="12156" xr:uid="{00000000-0005-0000-0000-0000AC2B0000}"/>
    <cellStyle name="Vírgula 2 3 2 3 2 3 2 7" xfId="26052" xr:uid="{00000000-0005-0000-0000-0000AD2B0000}"/>
    <cellStyle name="Vírgula 2 3 2 3 2 3 3" xfId="2292" xr:uid="{00000000-0005-0000-0000-0000AE2B0000}"/>
    <cellStyle name="Vírgula 2 3 2 3 2 3 3 2" xfId="4956" xr:uid="{00000000-0005-0000-0000-0000AF2B0000}"/>
    <cellStyle name="Vírgula 2 3 2 3 2 3 3 2 2" xfId="18300" xr:uid="{00000000-0005-0000-0000-0000B02B0000}"/>
    <cellStyle name="Vírgula 2 3 2 3 2 3 3 3" xfId="7620" xr:uid="{00000000-0005-0000-0000-0000B12B0000}"/>
    <cellStyle name="Vírgula 2 3 2 3 2 3 3 3 2" xfId="20964" xr:uid="{00000000-0005-0000-0000-0000B22B0000}"/>
    <cellStyle name="Vírgula 2 3 2 3 2 3 3 4" xfId="10284" xr:uid="{00000000-0005-0000-0000-0000B32B0000}"/>
    <cellStyle name="Vírgula 2 3 2 3 2 3 3 4 2" xfId="23628" xr:uid="{00000000-0005-0000-0000-0000B42B0000}"/>
    <cellStyle name="Vírgula 2 3 2 3 2 3 3 5" xfId="15636" xr:uid="{00000000-0005-0000-0000-0000B52B0000}"/>
    <cellStyle name="Vírgula 2 3 2 3 2 3 3 6" xfId="12948" xr:uid="{00000000-0005-0000-0000-0000B62B0000}"/>
    <cellStyle name="Vírgula 2 3 2 3 2 3 4" xfId="3372" xr:uid="{00000000-0005-0000-0000-0000B72B0000}"/>
    <cellStyle name="Vírgula 2 3 2 3 2 3 4 2" xfId="16716" xr:uid="{00000000-0005-0000-0000-0000B82B0000}"/>
    <cellStyle name="Vírgula 2 3 2 3 2 3 5" xfId="6036" xr:uid="{00000000-0005-0000-0000-0000B92B0000}"/>
    <cellStyle name="Vírgula 2 3 2 3 2 3 5 2" xfId="19380" xr:uid="{00000000-0005-0000-0000-0000BA2B0000}"/>
    <cellStyle name="Vírgula 2 3 2 3 2 3 6" xfId="8700" xr:uid="{00000000-0005-0000-0000-0000BB2B0000}"/>
    <cellStyle name="Vírgula 2 3 2 3 2 3 6 2" xfId="22044" xr:uid="{00000000-0005-0000-0000-0000BC2B0000}"/>
    <cellStyle name="Vírgula 2 3 2 3 2 3 7" xfId="14052" xr:uid="{00000000-0005-0000-0000-0000BD2B0000}"/>
    <cellStyle name="Vírgula 2 3 2 3 2 3 8" xfId="11364" xr:uid="{00000000-0005-0000-0000-0000BE2B0000}"/>
    <cellStyle name="Vírgula 2 3 2 3 2 3 9" xfId="24684" xr:uid="{00000000-0005-0000-0000-0000BF2B0000}"/>
    <cellStyle name="Vírgula 2 3 2 3 2 4" xfId="1068" xr:uid="{00000000-0005-0000-0000-0000C02B0000}"/>
    <cellStyle name="Vírgula 2 3 2 3 2 4 2" xfId="3732" xr:uid="{00000000-0005-0000-0000-0000C12B0000}"/>
    <cellStyle name="Vírgula 2 3 2 3 2 4 2 2" xfId="17076" xr:uid="{00000000-0005-0000-0000-0000C22B0000}"/>
    <cellStyle name="Vírgula 2 3 2 3 2 4 2 3" xfId="26700" xr:uid="{00000000-0005-0000-0000-0000C32B0000}"/>
    <cellStyle name="Vírgula 2 3 2 3 2 4 3" xfId="6396" xr:uid="{00000000-0005-0000-0000-0000C42B0000}"/>
    <cellStyle name="Vírgula 2 3 2 3 2 4 3 2" xfId="19740" xr:uid="{00000000-0005-0000-0000-0000C52B0000}"/>
    <cellStyle name="Vírgula 2 3 2 3 2 4 4" xfId="9060" xr:uid="{00000000-0005-0000-0000-0000C62B0000}"/>
    <cellStyle name="Vírgula 2 3 2 3 2 4 4 2" xfId="22404" xr:uid="{00000000-0005-0000-0000-0000C72B0000}"/>
    <cellStyle name="Vírgula 2 3 2 3 2 4 5" xfId="14412" xr:uid="{00000000-0005-0000-0000-0000C82B0000}"/>
    <cellStyle name="Vírgula 2 3 2 3 2 4 6" xfId="11724" xr:uid="{00000000-0005-0000-0000-0000C92B0000}"/>
    <cellStyle name="Vírgula 2 3 2 3 2 4 7" xfId="25332" xr:uid="{00000000-0005-0000-0000-0000CA2B0000}"/>
    <cellStyle name="Vírgula 2 3 2 3 2 5" xfId="1860" xr:uid="{00000000-0005-0000-0000-0000CB2B0000}"/>
    <cellStyle name="Vírgula 2 3 2 3 2 5 2" xfId="4524" xr:uid="{00000000-0005-0000-0000-0000CC2B0000}"/>
    <cellStyle name="Vírgula 2 3 2 3 2 5 2 2" xfId="17868" xr:uid="{00000000-0005-0000-0000-0000CD2B0000}"/>
    <cellStyle name="Vírgula 2 3 2 3 2 5 3" xfId="7188" xr:uid="{00000000-0005-0000-0000-0000CE2B0000}"/>
    <cellStyle name="Vírgula 2 3 2 3 2 5 3 2" xfId="20532" xr:uid="{00000000-0005-0000-0000-0000CF2B0000}"/>
    <cellStyle name="Vírgula 2 3 2 3 2 5 4" xfId="9852" xr:uid="{00000000-0005-0000-0000-0000D02B0000}"/>
    <cellStyle name="Vírgula 2 3 2 3 2 5 4 2" xfId="23196" xr:uid="{00000000-0005-0000-0000-0000D12B0000}"/>
    <cellStyle name="Vírgula 2 3 2 3 2 5 5" xfId="15204" xr:uid="{00000000-0005-0000-0000-0000D22B0000}"/>
    <cellStyle name="Vírgula 2 3 2 3 2 5 6" xfId="12516" xr:uid="{00000000-0005-0000-0000-0000D32B0000}"/>
    <cellStyle name="Vírgula 2 3 2 3 2 5 7" xfId="25692" xr:uid="{00000000-0005-0000-0000-0000D42B0000}"/>
    <cellStyle name="Vírgula 2 3 2 3 2 6" xfId="2676" xr:uid="{00000000-0005-0000-0000-0000D52B0000}"/>
    <cellStyle name="Vírgula 2 3 2 3 2 6 2" xfId="5340" xr:uid="{00000000-0005-0000-0000-0000D62B0000}"/>
    <cellStyle name="Vírgula 2 3 2 3 2 6 2 2" xfId="18684" xr:uid="{00000000-0005-0000-0000-0000D72B0000}"/>
    <cellStyle name="Vírgula 2 3 2 3 2 6 3" xfId="8004" xr:uid="{00000000-0005-0000-0000-0000D82B0000}"/>
    <cellStyle name="Vírgula 2 3 2 3 2 6 3 2" xfId="21348" xr:uid="{00000000-0005-0000-0000-0000D92B0000}"/>
    <cellStyle name="Vírgula 2 3 2 3 2 6 4" xfId="10668" xr:uid="{00000000-0005-0000-0000-0000DA2B0000}"/>
    <cellStyle name="Vírgula 2 3 2 3 2 6 4 2" xfId="24012" xr:uid="{00000000-0005-0000-0000-0000DB2B0000}"/>
    <cellStyle name="Vírgula 2 3 2 3 2 6 5" xfId="16020" xr:uid="{00000000-0005-0000-0000-0000DC2B0000}"/>
    <cellStyle name="Vírgula 2 3 2 3 2 6 6" xfId="13332" xr:uid="{00000000-0005-0000-0000-0000DD2B0000}"/>
    <cellStyle name="Vírgula 2 3 2 3 2 7" xfId="2940" xr:uid="{00000000-0005-0000-0000-0000DE2B0000}"/>
    <cellStyle name="Vírgula 2 3 2 3 2 7 2" xfId="16284" xr:uid="{00000000-0005-0000-0000-0000DF2B0000}"/>
    <cellStyle name="Vírgula 2 3 2 3 2 8" xfId="5604" xr:uid="{00000000-0005-0000-0000-0000E02B0000}"/>
    <cellStyle name="Vírgula 2 3 2 3 2 8 2" xfId="18948" xr:uid="{00000000-0005-0000-0000-0000E12B0000}"/>
    <cellStyle name="Vírgula 2 3 2 3 2 9" xfId="8268" xr:uid="{00000000-0005-0000-0000-0000E22B0000}"/>
    <cellStyle name="Vírgula 2 3 2 3 2 9 2" xfId="21612" xr:uid="{00000000-0005-0000-0000-0000E32B0000}"/>
    <cellStyle name="Vírgula 2 3 2 3 3" xfId="180" xr:uid="{00000000-0005-0000-0000-0000E42B0000}"/>
    <cellStyle name="Vírgula 2 3 2 3 3 10" xfId="10836" xr:uid="{00000000-0005-0000-0000-0000E52B0000}"/>
    <cellStyle name="Vírgula 2 3 2 3 3 11" xfId="24228" xr:uid="{00000000-0005-0000-0000-0000E62B0000}"/>
    <cellStyle name="Vírgula 2 3 2 3 3 2" xfId="444" xr:uid="{00000000-0005-0000-0000-0000E72B0000}"/>
    <cellStyle name="Vírgula 2 3 2 3 3 2 2" xfId="1236" xr:uid="{00000000-0005-0000-0000-0000E82B0000}"/>
    <cellStyle name="Vírgula 2 3 2 3 3 2 2 2" xfId="3900" xr:uid="{00000000-0005-0000-0000-0000E92B0000}"/>
    <cellStyle name="Vírgula 2 3 2 3 3 2 2 2 2" xfId="17244" xr:uid="{00000000-0005-0000-0000-0000EA2B0000}"/>
    <cellStyle name="Vírgula 2 3 2 3 3 2 2 3" xfId="6564" xr:uid="{00000000-0005-0000-0000-0000EB2B0000}"/>
    <cellStyle name="Vírgula 2 3 2 3 3 2 2 3 2" xfId="19908" xr:uid="{00000000-0005-0000-0000-0000EC2B0000}"/>
    <cellStyle name="Vírgula 2 3 2 3 3 2 2 4" xfId="9228" xr:uid="{00000000-0005-0000-0000-0000ED2B0000}"/>
    <cellStyle name="Vírgula 2 3 2 3 3 2 2 4 2" xfId="22572" xr:uid="{00000000-0005-0000-0000-0000EE2B0000}"/>
    <cellStyle name="Vírgula 2 3 2 3 3 2 2 5" xfId="14580" xr:uid="{00000000-0005-0000-0000-0000EF2B0000}"/>
    <cellStyle name="Vírgula 2 3 2 3 3 2 2 6" xfId="11892" xr:uid="{00000000-0005-0000-0000-0000F02B0000}"/>
    <cellStyle name="Vírgula 2 3 2 3 3 2 2 7" xfId="26292" xr:uid="{00000000-0005-0000-0000-0000F12B0000}"/>
    <cellStyle name="Vírgula 2 3 2 3 3 2 3" xfId="2028" xr:uid="{00000000-0005-0000-0000-0000F22B0000}"/>
    <cellStyle name="Vírgula 2 3 2 3 3 2 3 2" xfId="4692" xr:uid="{00000000-0005-0000-0000-0000F32B0000}"/>
    <cellStyle name="Vírgula 2 3 2 3 3 2 3 2 2" xfId="18036" xr:uid="{00000000-0005-0000-0000-0000F42B0000}"/>
    <cellStyle name="Vírgula 2 3 2 3 3 2 3 3" xfId="7356" xr:uid="{00000000-0005-0000-0000-0000F52B0000}"/>
    <cellStyle name="Vírgula 2 3 2 3 3 2 3 3 2" xfId="20700" xr:uid="{00000000-0005-0000-0000-0000F62B0000}"/>
    <cellStyle name="Vírgula 2 3 2 3 3 2 3 4" xfId="10020" xr:uid="{00000000-0005-0000-0000-0000F72B0000}"/>
    <cellStyle name="Vírgula 2 3 2 3 3 2 3 4 2" xfId="23364" xr:uid="{00000000-0005-0000-0000-0000F82B0000}"/>
    <cellStyle name="Vírgula 2 3 2 3 3 2 3 5" xfId="15372" xr:uid="{00000000-0005-0000-0000-0000F92B0000}"/>
    <cellStyle name="Vírgula 2 3 2 3 3 2 3 6" xfId="12684" xr:uid="{00000000-0005-0000-0000-0000FA2B0000}"/>
    <cellStyle name="Vírgula 2 3 2 3 3 2 4" xfId="3108" xr:uid="{00000000-0005-0000-0000-0000FB2B0000}"/>
    <cellStyle name="Vírgula 2 3 2 3 3 2 4 2" xfId="16452" xr:uid="{00000000-0005-0000-0000-0000FC2B0000}"/>
    <cellStyle name="Vírgula 2 3 2 3 3 2 5" xfId="5772" xr:uid="{00000000-0005-0000-0000-0000FD2B0000}"/>
    <cellStyle name="Vírgula 2 3 2 3 3 2 5 2" xfId="19116" xr:uid="{00000000-0005-0000-0000-0000FE2B0000}"/>
    <cellStyle name="Vírgula 2 3 2 3 3 2 6" xfId="8436" xr:uid="{00000000-0005-0000-0000-0000FF2B0000}"/>
    <cellStyle name="Vírgula 2 3 2 3 3 2 6 2" xfId="21780" xr:uid="{00000000-0005-0000-0000-0000002C0000}"/>
    <cellStyle name="Vírgula 2 3 2 3 3 2 7" xfId="13788" xr:uid="{00000000-0005-0000-0000-0000012C0000}"/>
    <cellStyle name="Vírgula 2 3 2 3 3 2 8" xfId="11100" xr:uid="{00000000-0005-0000-0000-0000022C0000}"/>
    <cellStyle name="Vírgula 2 3 2 3 3 2 9" xfId="24924" xr:uid="{00000000-0005-0000-0000-0000032C0000}"/>
    <cellStyle name="Vírgula 2 3 2 3 3 3" xfId="972" xr:uid="{00000000-0005-0000-0000-0000042C0000}"/>
    <cellStyle name="Vírgula 2 3 2 3 3 3 2" xfId="3636" xr:uid="{00000000-0005-0000-0000-0000052C0000}"/>
    <cellStyle name="Vírgula 2 3 2 3 3 3 2 2" xfId="16980" xr:uid="{00000000-0005-0000-0000-0000062C0000}"/>
    <cellStyle name="Vírgula 2 3 2 3 3 3 2 3" xfId="25956" xr:uid="{00000000-0005-0000-0000-0000072C0000}"/>
    <cellStyle name="Vírgula 2 3 2 3 3 3 3" xfId="6300" xr:uid="{00000000-0005-0000-0000-0000082C0000}"/>
    <cellStyle name="Vírgula 2 3 2 3 3 3 3 2" xfId="19644" xr:uid="{00000000-0005-0000-0000-0000092C0000}"/>
    <cellStyle name="Vírgula 2 3 2 3 3 3 4" xfId="8964" xr:uid="{00000000-0005-0000-0000-00000A2C0000}"/>
    <cellStyle name="Vírgula 2 3 2 3 3 3 4 2" xfId="22308" xr:uid="{00000000-0005-0000-0000-00000B2C0000}"/>
    <cellStyle name="Vírgula 2 3 2 3 3 3 5" xfId="14316" xr:uid="{00000000-0005-0000-0000-00000C2C0000}"/>
    <cellStyle name="Vírgula 2 3 2 3 3 3 6" xfId="11628" xr:uid="{00000000-0005-0000-0000-00000D2C0000}"/>
    <cellStyle name="Vírgula 2 3 2 3 3 3 7" xfId="24588" xr:uid="{00000000-0005-0000-0000-00000E2C0000}"/>
    <cellStyle name="Vírgula 2 3 2 3 3 4" xfId="1764" xr:uid="{00000000-0005-0000-0000-00000F2C0000}"/>
    <cellStyle name="Vírgula 2 3 2 3 3 4 2" xfId="4428" xr:uid="{00000000-0005-0000-0000-0000102C0000}"/>
    <cellStyle name="Vírgula 2 3 2 3 3 4 2 2" xfId="17772" xr:uid="{00000000-0005-0000-0000-0000112C0000}"/>
    <cellStyle name="Vírgula 2 3 2 3 3 4 2 3" xfId="26604" xr:uid="{00000000-0005-0000-0000-0000122C0000}"/>
    <cellStyle name="Vírgula 2 3 2 3 3 4 3" xfId="7092" xr:uid="{00000000-0005-0000-0000-0000132C0000}"/>
    <cellStyle name="Vírgula 2 3 2 3 3 4 3 2" xfId="20436" xr:uid="{00000000-0005-0000-0000-0000142C0000}"/>
    <cellStyle name="Vírgula 2 3 2 3 3 4 4" xfId="9756" xr:uid="{00000000-0005-0000-0000-0000152C0000}"/>
    <cellStyle name="Vírgula 2 3 2 3 3 4 4 2" xfId="23100" xr:uid="{00000000-0005-0000-0000-0000162C0000}"/>
    <cellStyle name="Vírgula 2 3 2 3 3 4 5" xfId="15108" xr:uid="{00000000-0005-0000-0000-0000172C0000}"/>
    <cellStyle name="Vírgula 2 3 2 3 3 4 6" xfId="12420" xr:uid="{00000000-0005-0000-0000-0000182C0000}"/>
    <cellStyle name="Vírgula 2 3 2 3 3 4 7" xfId="25236" xr:uid="{00000000-0005-0000-0000-0000192C0000}"/>
    <cellStyle name="Vírgula 2 3 2 3 3 5" xfId="2580" xr:uid="{00000000-0005-0000-0000-00001A2C0000}"/>
    <cellStyle name="Vírgula 2 3 2 3 3 5 2" xfId="5244" xr:uid="{00000000-0005-0000-0000-00001B2C0000}"/>
    <cellStyle name="Vírgula 2 3 2 3 3 5 2 2" xfId="18588" xr:uid="{00000000-0005-0000-0000-00001C2C0000}"/>
    <cellStyle name="Vírgula 2 3 2 3 3 5 3" xfId="7908" xr:uid="{00000000-0005-0000-0000-00001D2C0000}"/>
    <cellStyle name="Vírgula 2 3 2 3 3 5 3 2" xfId="21252" xr:uid="{00000000-0005-0000-0000-00001E2C0000}"/>
    <cellStyle name="Vírgula 2 3 2 3 3 5 4" xfId="10572" xr:uid="{00000000-0005-0000-0000-00001F2C0000}"/>
    <cellStyle name="Vírgula 2 3 2 3 3 5 4 2" xfId="23916" xr:uid="{00000000-0005-0000-0000-0000202C0000}"/>
    <cellStyle name="Vírgula 2 3 2 3 3 5 5" xfId="15924" xr:uid="{00000000-0005-0000-0000-0000212C0000}"/>
    <cellStyle name="Vírgula 2 3 2 3 3 5 6" xfId="13236" xr:uid="{00000000-0005-0000-0000-0000222C0000}"/>
    <cellStyle name="Vírgula 2 3 2 3 3 5 7" xfId="25596" xr:uid="{00000000-0005-0000-0000-0000232C0000}"/>
    <cellStyle name="Vírgula 2 3 2 3 3 6" xfId="2844" xr:uid="{00000000-0005-0000-0000-0000242C0000}"/>
    <cellStyle name="Vírgula 2 3 2 3 3 6 2" xfId="16188" xr:uid="{00000000-0005-0000-0000-0000252C0000}"/>
    <cellStyle name="Vírgula 2 3 2 3 3 7" xfId="5508" xr:uid="{00000000-0005-0000-0000-0000262C0000}"/>
    <cellStyle name="Vírgula 2 3 2 3 3 7 2" xfId="18852" xr:uid="{00000000-0005-0000-0000-0000272C0000}"/>
    <cellStyle name="Vírgula 2 3 2 3 3 8" xfId="8172" xr:uid="{00000000-0005-0000-0000-0000282C0000}"/>
    <cellStyle name="Vírgula 2 3 2 3 3 8 2" xfId="21516" xr:uid="{00000000-0005-0000-0000-0000292C0000}"/>
    <cellStyle name="Vírgula 2 3 2 3 3 9" xfId="13524" xr:uid="{00000000-0005-0000-0000-00002A2C0000}"/>
    <cellStyle name="Vírgula 2 3 2 3 4" xfId="372" xr:uid="{00000000-0005-0000-0000-00002B2C0000}"/>
    <cellStyle name="Vírgula 2 3 2 3 4 2" xfId="1164" xr:uid="{00000000-0005-0000-0000-00002C2C0000}"/>
    <cellStyle name="Vírgula 2 3 2 3 4 2 2" xfId="3828" xr:uid="{00000000-0005-0000-0000-00002D2C0000}"/>
    <cellStyle name="Vírgula 2 3 2 3 4 2 2 2" xfId="17172" xr:uid="{00000000-0005-0000-0000-00002E2C0000}"/>
    <cellStyle name="Vírgula 2 3 2 3 4 2 3" xfId="6492" xr:uid="{00000000-0005-0000-0000-00002F2C0000}"/>
    <cellStyle name="Vírgula 2 3 2 3 4 2 3 2" xfId="19836" xr:uid="{00000000-0005-0000-0000-0000302C0000}"/>
    <cellStyle name="Vírgula 2 3 2 3 4 2 4" xfId="9156" xr:uid="{00000000-0005-0000-0000-0000312C0000}"/>
    <cellStyle name="Vírgula 2 3 2 3 4 2 4 2" xfId="22500" xr:uid="{00000000-0005-0000-0000-0000322C0000}"/>
    <cellStyle name="Vírgula 2 3 2 3 4 2 5" xfId="14508" xr:uid="{00000000-0005-0000-0000-0000332C0000}"/>
    <cellStyle name="Vírgula 2 3 2 3 4 2 6" xfId="11820" xr:uid="{00000000-0005-0000-0000-0000342C0000}"/>
    <cellStyle name="Vírgula 2 3 2 3 4 2 7" xfId="26220" xr:uid="{00000000-0005-0000-0000-0000352C0000}"/>
    <cellStyle name="Vírgula 2 3 2 3 4 3" xfId="1956" xr:uid="{00000000-0005-0000-0000-0000362C0000}"/>
    <cellStyle name="Vírgula 2 3 2 3 4 3 2" xfId="4620" xr:uid="{00000000-0005-0000-0000-0000372C0000}"/>
    <cellStyle name="Vírgula 2 3 2 3 4 3 2 2" xfId="17964" xr:uid="{00000000-0005-0000-0000-0000382C0000}"/>
    <cellStyle name="Vírgula 2 3 2 3 4 3 3" xfId="7284" xr:uid="{00000000-0005-0000-0000-0000392C0000}"/>
    <cellStyle name="Vírgula 2 3 2 3 4 3 3 2" xfId="20628" xr:uid="{00000000-0005-0000-0000-00003A2C0000}"/>
    <cellStyle name="Vírgula 2 3 2 3 4 3 4" xfId="9948" xr:uid="{00000000-0005-0000-0000-00003B2C0000}"/>
    <cellStyle name="Vírgula 2 3 2 3 4 3 4 2" xfId="23292" xr:uid="{00000000-0005-0000-0000-00003C2C0000}"/>
    <cellStyle name="Vírgula 2 3 2 3 4 3 5" xfId="15300" xr:uid="{00000000-0005-0000-0000-00003D2C0000}"/>
    <cellStyle name="Vírgula 2 3 2 3 4 3 6" xfId="12612" xr:uid="{00000000-0005-0000-0000-00003E2C0000}"/>
    <cellStyle name="Vírgula 2 3 2 3 4 4" xfId="3036" xr:uid="{00000000-0005-0000-0000-00003F2C0000}"/>
    <cellStyle name="Vírgula 2 3 2 3 4 4 2" xfId="16380" xr:uid="{00000000-0005-0000-0000-0000402C0000}"/>
    <cellStyle name="Vírgula 2 3 2 3 4 5" xfId="5700" xr:uid="{00000000-0005-0000-0000-0000412C0000}"/>
    <cellStyle name="Vírgula 2 3 2 3 4 5 2" xfId="19044" xr:uid="{00000000-0005-0000-0000-0000422C0000}"/>
    <cellStyle name="Vírgula 2 3 2 3 4 6" xfId="8364" xr:uid="{00000000-0005-0000-0000-0000432C0000}"/>
    <cellStyle name="Vírgula 2 3 2 3 4 6 2" xfId="21708" xr:uid="{00000000-0005-0000-0000-0000442C0000}"/>
    <cellStyle name="Vírgula 2 3 2 3 4 7" xfId="13716" xr:uid="{00000000-0005-0000-0000-0000452C0000}"/>
    <cellStyle name="Vírgula 2 3 2 3 4 8" xfId="11028" xr:uid="{00000000-0005-0000-0000-0000462C0000}"/>
    <cellStyle name="Vírgula 2 3 2 3 4 9" xfId="24852" xr:uid="{00000000-0005-0000-0000-0000472C0000}"/>
    <cellStyle name="Vírgula 2 3 2 3 5" xfId="636" xr:uid="{00000000-0005-0000-0000-0000482C0000}"/>
    <cellStyle name="Vírgula 2 3 2 3 5 2" xfId="1428" xr:uid="{00000000-0005-0000-0000-0000492C0000}"/>
    <cellStyle name="Vírgula 2 3 2 3 5 2 2" xfId="4092" xr:uid="{00000000-0005-0000-0000-00004A2C0000}"/>
    <cellStyle name="Vírgula 2 3 2 3 5 2 2 2" xfId="17436" xr:uid="{00000000-0005-0000-0000-00004B2C0000}"/>
    <cellStyle name="Vírgula 2 3 2 3 5 2 3" xfId="6756" xr:uid="{00000000-0005-0000-0000-00004C2C0000}"/>
    <cellStyle name="Vírgula 2 3 2 3 5 2 3 2" xfId="20100" xr:uid="{00000000-0005-0000-0000-00004D2C0000}"/>
    <cellStyle name="Vírgula 2 3 2 3 5 2 4" xfId="9420" xr:uid="{00000000-0005-0000-0000-00004E2C0000}"/>
    <cellStyle name="Vírgula 2 3 2 3 5 2 4 2" xfId="22764" xr:uid="{00000000-0005-0000-0000-00004F2C0000}"/>
    <cellStyle name="Vírgula 2 3 2 3 5 2 5" xfId="14772" xr:uid="{00000000-0005-0000-0000-0000502C0000}"/>
    <cellStyle name="Vírgula 2 3 2 3 5 2 6" xfId="12084" xr:uid="{00000000-0005-0000-0000-0000512C0000}"/>
    <cellStyle name="Vírgula 2 3 2 3 5 2 7" xfId="25884" xr:uid="{00000000-0005-0000-0000-0000522C0000}"/>
    <cellStyle name="Vírgula 2 3 2 3 5 3" xfId="2220" xr:uid="{00000000-0005-0000-0000-0000532C0000}"/>
    <cellStyle name="Vírgula 2 3 2 3 5 3 2" xfId="4884" xr:uid="{00000000-0005-0000-0000-0000542C0000}"/>
    <cellStyle name="Vírgula 2 3 2 3 5 3 2 2" xfId="18228" xr:uid="{00000000-0005-0000-0000-0000552C0000}"/>
    <cellStyle name="Vírgula 2 3 2 3 5 3 3" xfId="7548" xr:uid="{00000000-0005-0000-0000-0000562C0000}"/>
    <cellStyle name="Vírgula 2 3 2 3 5 3 3 2" xfId="20892" xr:uid="{00000000-0005-0000-0000-0000572C0000}"/>
    <cellStyle name="Vírgula 2 3 2 3 5 3 4" xfId="10212" xr:uid="{00000000-0005-0000-0000-0000582C0000}"/>
    <cellStyle name="Vírgula 2 3 2 3 5 3 4 2" xfId="23556" xr:uid="{00000000-0005-0000-0000-0000592C0000}"/>
    <cellStyle name="Vírgula 2 3 2 3 5 3 5" xfId="15564" xr:uid="{00000000-0005-0000-0000-00005A2C0000}"/>
    <cellStyle name="Vírgula 2 3 2 3 5 3 6" xfId="12876" xr:uid="{00000000-0005-0000-0000-00005B2C0000}"/>
    <cellStyle name="Vírgula 2 3 2 3 5 4" xfId="3300" xr:uid="{00000000-0005-0000-0000-00005C2C0000}"/>
    <cellStyle name="Vírgula 2 3 2 3 5 4 2" xfId="16644" xr:uid="{00000000-0005-0000-0000-00005D2C0000}"/>
    <cellStyle name="Vírgula 2 3 2 3 5 5" xfId="5964" xr:uid="{00000000-0005-0000-0000-00005E2C0000}"/>
    <cellStyle name="Vírgula 2 3 2 3 5 5 2" xfId="19308" xr:uid="{00000000-0005-0000-0000-00005F2C0000}"/>
    <cellStyle name="Vírgula 2 3 2 3 5 6" xfId="8628" xr:uid="{00000000-0005-0000-0000-0000602C0000}"/>
    <cellStyle name="Vírgula 2 3 2 3 5 6 2" xfId="21972" xr:uid="{00000000-0005-0000-0000-0000612C0000}"/>
    <cellStyle name="Vírgula 2 3 2 3 5 7" xfId="13980" xr:uid="{00000000-0005-0000-0000-0000622C0000}"/>
    <cellStyle name="Vírgula 2 3 2 3 5 8" xfId="11292" xr:uid="{00000000-0005-0000-0000-0000632C0000}"/>
    <cellStyle name="Vírgula 2 3 2 3 5 9" xfId="24516" xr:uid="{00000000-0005-0000-0000-0000642C0000}"/>
    <cellStyle name="Vírgula 2 3 2 3 6" xfId="900" xr:uid="{00000000-0005-0000-0000-0000652C0000}"/>
    <cellStyle name="Vírgula 2 3 2 3 6 2" xfId="3564" xr:uid="{00000000-0005-0000-0000-0000662C0000}"/>
    <cellStyle name="Vírgula 2 3 2 3 6 2 2" xfId="16908" xr:uid="{00000000-0005-0000-0000-0000672C0000}"/>
    <cellStyle name="Vírgula 2 3 2 3 6 2 3" xfId="26532" xr:uid="{00000000-0005-0000-0000-0000682C0000}"/>
    <cellStyle name="Vírgula 2 3 2 3 6 3" xfId="6228" xr:uid="{00000000-0005-0000-0000-0000692C0000}"/>
    <cellStyle name="Vírgula 2 3 2 3 6 3 2" xfId="19572" xr:uid="{00000000-0005-0000-0000-00006A2C0000}"/>
    <cellStyle name="Vírgula 2 3 2 3 6 4" xfId="8892" xr:uid="{00000000-0005-0000-0000-00006B2C0000}"/>
    <cellStyle name="Vírgula 2 3 2 3 6 4 2" xfId="22236" xr:uid="{00000000-0005-0000-0000-00006C2C0000}"/>
    <cellStyle name="Vírgula 2 3 2 3 6 5" xfId="14244" xr:uid="{00000000-0005-0000-0000-00006D2C0000}"/>
    <cellStyle name="Vírgula 2 3 2 3 6 6" xfId="11556" xr:uid="{00000000-0005-0000-0000-00006E2C0000}"/>
    <cellStyle name="Vírgula 2 3 2 3 6 7" xfId="25164" xr:uid="{00000000-0005-0000-0000-00006F2C0000}"/>
    <cellStyle name="Vírgula 2 3 2 3 7" xfId="1692" xr:uid="{00000000-0005-0000-0000-0000702C0000}"/>
    <cellStyle name="Vírgula 2 3 2 3 7 2" xfId="4356" xr:uid="{00000000-0005-0000-0000-0000712C0000}"/>
    <cellStyle name="Vírgula 2 3 2 3 7 2 2" xfId="17700" xr:uid="{00000000-0005-0000-0000-0000722C0000}"/>
    <cellStyle name="Vírgula 2 3 2 3 7 3" xfId="7020" xr:uid="{00000000-0005-0000-0000-0000732C0000}"/>
    <cellStyle name="Vírgula 2 3 2 3 7 3 2" xfId="20364" xr:uid="{00000000-0005-0000-0000-0000742C0000}"/>
    <cellStyle name="Vírgula 2 3 2 3 7 4" xfId="9684" xr:uid="{00000000-0005-0000-0000-0000752C0000}"/>
    <cellStyle name="Vírgula 2 3 2 3 7 4 2" xfId="23028" xr:uid="{00000000-0005-0000-0000-0000762C0000}"/>
    <cellStyle name="Vírgula 2 3 2 3 7 5" xfId="15036" xr:uid="{00000000-0005-0000-0000-0000772C0000}"/>
    <cellStyle name="Vírgula 2 3 2 3 7 6" xfId="12348" xr:uid="{00000000-0005-0000-0000-0000782C0000}"/>
    <cellStyle name="Vírgula 2 3 2 3 7 7" xfId="25524" xr:uid="{00000000-0005-0000-0000-0000792C0000}"/>
    <cellStyle name="Vírgula 2 3 2 3 8" xfId="2508" xr:uid="{00000000-0005-0000-0000-00007A2C0000}"/>
    <cellStyle name="Vírgula 2 3 2 3 8 2" xfId="5172" xr:uid="{00000000-0005-0000-0000-00007B2C0000}"/>
    <cellStyle name="Vírgula 2 3 2 3 8 2 2" xfId="18516" xr:uid="{00000000-0005-0000-0000-00007C2C0000}"/>
    <cellStyle name="Vírgula 2 3 2 3 8 3" xfId="7836" xr:uid="{00000000-0005-0000-0000-00007D2C0000}"/>
    <cellStyle name="Vírgula 2 3 2 3 8 3 2" xfId="21180" xr:uid="{00000000-0005-0000-0000-00007E2C0000}"/>
    <cellStyle name="Vírgula 2 3 2 3 8 4" xfId="10500" xr:uid="{00000000-0005-0000-0000-00007F2C0000}"/>
    <cellStyle name="Vírgula 2 3 2 3 8 4 2" xfId="23844" xr:uid="{00000000-0005-0000-0000-0000802C0000}"/>
    <cellStyle name="Vírgula 2 3 2 3 8 5" xfId="15852" xr:uid="{00000000-0005-0000-0000-0000812C0000}"/>
    <cellStyle name="Vírgula 2 3 2 3 8 6" xfId="13164" xr:uid="{00000000-0005-0000-0000-0000822C0000}"/>
    <cellStyle name="Vírgula 2 3 2 3 9" xfId="2772" xr:uid="{00000000-0005-0000-0000-0000832C0000}"/>
    <cellStyle name="Vírgula 2 3 2 3 9 2" xfId="16116" xr:uid="{00000000-0005-0000-0000-0000842C0000}"/>
    <cellStyle name="Vírgula 2 3 2 4" xfId="228" xr:uid="{00000000-0005-0000-0000-0000852C0000}"/>
    <cellStyle name="Vírgula 2 3 2 4 10" xfId="13572" xr:uid="{00000000-0005-0000-0000-0000862C0000}"/>
    <cellStyle name="Vírgula 2 3 2 4 11" xfId="10884" xr:uid="{00000000-0005-0000-0000-0000872C0000}"/>
    <cellStyle name="Vírgula 2 3 2 4 12" xfId="24276" xr:uid="{00000000-0005-0000-0000-0000882C0000}"/>
    <cellStyle name="Vírgula 2 3 2 4 2" xfId="492" xr:uid="{00000000-0005-0000-0000-0000892C0000}"/>
    <cellStyle name="Vírgula 2 3 2 4 2 2" xfId="1284" xr:uid="{00000000-0005-0000-0000-00008A2C0000}"/>
    <cellStyle name="Vírgula 2 3 2 4 2 2 2" xfId="3948" xr:uid="{00000000-0005-0000-0000-00008B2C0000}"/>
    <cellStyle name="Vírgula 2 3 2 4 2 2 2 2" xfId="17292" xr:uid="{00000000-0005-0000-0000-00008C2C0000}"/>
    <cellStyle name="Vírgula 2 3 2 4 2 2 3" xfId="6612" xr:uid="{00000000-0005-0000-0000-00008D2C0000}"/>
    <cellStyle name="Vírgula 2 3 2 4 2 2 3 2" xfId="19956" xr:uid="{00000000-0005-0000-0000-00008E2C0000}"/>
    <cellStyle name="Vírgula 2 3 2 4 2 2 4" xfId="9276" xr:uid="{00000000-0005-0000-0000-00008F2C0000}"/>
    <cellStyle name="Vírgula 2 3 2 4 2 2 4 2" xfId="22620" xr:uid="{00000000-0005-0000-0000-0000902C0000}"/>
    <cellStyle name="Vírgula 2 3 2 4 2 2 5" xfId="14628" xr:uid="{00000000-0005-0000-0000-0000912C0000}"/>
    <cellStyle name="Vírgula 2 3 2 4 2 2 6" xfId="11940" xr:uid="{00000000-0005-0000-0000-0000922C0000}"/>
    <cellStyle name="Vírgula 2 3 2 4 2 2 7" xfId="26340" xr:uid="{00000000-0005-0000-0000-0000932C0000}"/>
    <cellStyle name="Vírgula 2 3 2 4 2 3" xfId="2076" xr:uid="{00000000-0005-0000-0000-0000942C0000}"/>
    <cellStyle name="Vírgula 2 3 2 4 2 3 2" xfId="4740" xr:uid="{00000000-0005-0000-0000-0000952C0000}"/>
    <cellStyle name="Vírgula 2 3 2 4 2 3 2 2" xfId="18084" xr:uid="{00000000-0005-0000-0000-0000962C0000}"/>
    <cellStyle name="Vírgula 2 3 2 4 2 3 3" xfId="7404" xr:uid="{00000000-0005-0000-0000-0000972C0000}"/>
    <cellStyle name="Vírgula 2 3 2 4 2 3 3 2" xfId="20748" xr:uid="{00000000-0005-0000-0000-0000982C0000}"/>
    <cellStyle name="Vírgula 2 3 2 4 2 3 4" xfId="10068" xr:uid="{00000000-0005-0000-0000-0000992C0000}"/>
    <cellStyle name="Vírgula 2 3 2 4 2 3 4 2" xfId="23412" xr:uid="{00000000-0005-0000-0000-00009A2C0000}"/>
    <cellStyle name="Vírgula 2 3 2 4 2 3 5" xfId="15420" xr:uid="{00000000-0005-0000-0000-00009B2C0000}"/>
    <cellStyle name="Vírgula 2 3 2 4 2 3 6" xfId="12732" xr:uid="{00000000-0005-0000-0000-00009C2C0000}"/>
    <cellStyle name="Vírgula 2 3 2 4 2 4" xfId="3156" xr:uid="{00000000-0005-0000-0000-00009D2C0000}"/>
    <cellStyle name="Vírgula 2 3 2 4 2 4 2" xfId="16500" xr:uid="{00000000-0005-0000-0000-00009E2C0000}"/>
    <cellStyle name="Vírgula 2 3 2 4 2 5" xfId="5820" xr:uid="{00000000-0005-0000-0000-00009F2C0000}"/>
    <cellStyle name="Vírgula 2 3 2 4 2 5 2" xfId="19164" xr:uid="{00000000-0005-0000-0000-0000A02C0000}"/>
    <cellStyle name="Vírgula 2 3 2 4 2 6" xfId="8484" xr:uid="{00000000-0005-0000-0000-0000A12C0000}"/>
    <cellStyle name="Vírgula 2 3 2 4 2 6 2" xfId="21828" xr:uid="{00000000-0005-0000-0000-0000A22C0000}"/>
    <cellStyle name="Vírgula 2 3 2 4 2 7" xfId="13836" xr:uid="{00000000-0005-0000-0000-0000A32C0000}"/>
    <cellStyle name="Vírgula 2 3 2 4 2 8" xfId="11148" xr:uid="{00000000-0005-0000-0000-0000A42C0000}"/>
    <cellStyle name="Vírgula 2 3 2 4 2 9" xfId="24972" xr:uid="{00000000-0005-0000-0000-0000A52C0000}"/>
    <cellStyle name="Vírgula 2 3 2 4 3" xfId="660" xr:uid="{00000000-0005-0000-0000-0000A62C0000}"/>
    <cellStyle name="Vírgula 2 3 2 4 3 2" xfId="1452" xr:uid="{00000000-0005-0000-0000-0000A72C0000}"/>
    <cellStyle name="Vírgula 2 3 2 4 3 2 2" xfId="4116" xr:uid="{00000000-0005-0000-0000-0000A82C0000}"/>
    <cellStyle name="Vírgula 2 3 2 4 3 2 2 2" xfId="17460" xr:uid="{00000000-0005-0000-0000-0000A92C0000}"/>
    <cellStyle name="Vírgula 2 3 2 4 3 2 3" xfId="6780" xr:uid="{00000000-0005-0000-0000-0000AA2C0000}"/>
    <cellStyle name="Vírgula 2 3 2 4 3 2 3 2" xfId="20124" xr:uid="{00000000-0005-0000-0000-0000AB2C0000}"/>
    <cellStyle name="Vírgula 2 3 2 4 3 2 4" xfId="9444" xr:uid="{00000000-0005-0000-0000-0000AC2C0000}"/>
    <cellStyle name="Vírgula 2 3 2 4 3 2 4 2" xfId="22788" xr:uid="{00000000-0005-0000-0000-0000AD2C0000}"/>
    <cellStyle name="Vírgula 2 3 2 4 3 2 5" xfId="14796" xr:uid="{00000000-0005-0000-0000-0000AE2C0000}"/>
    <cellStyle name="Vírgula 2 3 2 4 3 2 6" xfId="12108" xr:uid="{00000000-0005-0000-0000-0000AF2C0000}"/>
    <cellStyle name="Vírgula 2 3 2 4 3 2 7" xfId="26004" xr:uid="{00000000-0005-0000-0000-0000B02C0000}"/>
    <cellStyle name="Vírgula 2 3 2 4 3 3" xfId="2244" xr:uid="{00000000-0005-0000-0000-0000B12C0000}"/>
    <cellStyle name="Vírgula 2 3 2 4 3 3 2" xfId="4908" xr:uid="{00000000-0005-0000-0000-0000B22C0000}"/>
    <cellStyle name="Vírgula 2 3 2 4 3 3 2 2" xfId="18252" xr:uid="{00000000-0005-0000-0000-0000B32C0000}"/>
    <cellStyle name="Vírgula 2 3 2 4 3 3 3" xfId="7572" xr:uid="{00000000-0005-0000-0000-0000B42C0000}"/>
    <cellStyle name="Vírgula 2 3 2 4 3 3 3 2" xfId="20916" xr:uid="{00000000-0005-0000-0000-0000B52C0000}"/>
    <cellStyle name="Vírgula 2 3 2 4 3 3 4" xfId="10236" xr:uid="{00000000-0005-0000-0000-0000B62C0000}"/>
    <cellStyle name="Vírgula 2 3 2 4 3 3 4 2" xfId="23580" xr:uid="{00000000-0005-0000-0000-0000B72C0000}"/>
    <cellStyle name="Vírgula 2 3 2 4 3 3 5" xfId="15588" xr:uid="{00000000-0005-0000-0000-0000B82C0000}"/>
    <cellStyle name="Vírgula 2 3 2 4 3 3 6" xfId="12900" xr:uid="{00000000-0005-0000-0000-0000B92C0000}"/>
    <cellStyle name="Vírgula 2 3 2 4 3 4" xfId="3324" xr:uid="{00000000-0005-0000-0000-0000BA2C0000}"/>
    <cellStyle name="Vírgula 2 3 2 4 3 4 2" xfId="16668" xr:uid="{00000000-0005-0000-0000-0000BB2C0000}"/>
    <cellStyle name="Vírgula 2 3 2 4 3 5" xfId="5988" xr:uid="{00000000-0005-0000-0000-0000BC2C0000}"/>
    <cellStyle name="Vírgula 2 3 2 4 3 5 2" xfId="19332" xr:uid="{00000000-0005-0000-0000-0000BD2C0000}"/>
    <cellStyle name="Vírgula 2 3 2 4 3 6" xfId="8652" xr:uid="{00000000-0005-0000-0000-0000BE2C0000}"/>
    <cellStyle name="Vírgula 2 3 2 4 3 6 2" xfId="21996" xr:uid="{00000000-0005-0000-0000-0000BF2C0000}"/>
    <cellStyle name="Vírgula 2 3 2 4 3 7" xfId="14004" xr:uid="{00000000-0005-0000-0000-0000C02C0000}"/>
    <cellStyle name="Vírgula 2 3 2 4 3 8" xfId="11316" xr:uid="{00000000-0005-0000-0000-0000C12C0000}"/>
    <cellStyle name="Vírgula 2 3 2 4 3 9" xfId="24636" xr:uid="{00000000-0005-0000-0000-0000C22C0000}"/>
    <cellStyle name="Vírgula 2 3 2 4 4" xfId="1020" xr:uid="{00000000-0005-0000-0000-0000C32C0000}"/>
    <cellStyle name="Vírgula 2 3 2 4 4 2" xfId="3684" xr:uid="{00000000-0005-0000-0000-0000C42C0000}"/>
    <cellStyle name="Vírgula 2 3 2 4 4 2 2" xfId="17028" xr:uid="{00000000-0005-0000-0000-0000C52C0000}"/>
    <cellStyle name="Vírgula 2 3 2 4 4 2 3" xfId="26652" xr:uid="{00000000-0005-0000-0000-0000C62C0000}"/>
    <cellStyle name="Vírgula 2 3 2 4 4 3" xfId="6348" xr:uid="{00000000-0005-0000-0000-0000C72C0000}"/>
    <cellStyle name="Vírgula 2 3 2 4 4 3 2" xfId="19692" xr:uid="{00000000-0005-0000-0000-0000C82C0000}"/>
    <cellStyle name="Vírgula 2 3 2 4 4 4" xfId="9012" xr:uid="{00000000-0005-0000-0000-0000C92C0000}"/>
    <cellStyle name="Vírgula 2 3 2 4 4 4 2" xfId="22356" xr:uid="{00000000-0005-0000-0000-0000CA2C0000}"/>
    <cellStyle name="Vírgula 2 3 2 4 4 5" xfId="14364" xr:uid="{00000000-0005-0000-0000-0000CB2C0000}"/>
    <cellStyle name="Vírgula 2 3 2 4 4 6" xfId="11676" xr:uid="{00000000-0005-0000-0000-0000CC2C0000}"/>
    <cellStyle name="Vírgula 2 3 2 4 4 7" xfId="25284" xr:uid="{00000000-0005-0000-0000-0000CD2C0000}"/>
    <cellStyle name="Vírgula 2 3 2 4 5" xfId="1812" xr:uid="{00000000-0005-0000-0000-0000CE2C0000}"/>
    <cellStyle name="Vírgula 2 3 2 4 5 2" xfId="4476" xr:uid="{00000000-0005-0000-0000-0000CF2C0000}"/>
    <cellStyle name="Vírgula 2 3 2 4 5 2 2" xfId="17820" xr:uid="{00000000-0005-0000-0000-0000D02C0000}"/>
    <cellStyle name="Vírgula 2 3 2 4 5 3" xfId="7140" xr:uid="{00000000-0005-0000-0000-0000D12C0000}"/>
    <cellStyle name="Vírgula 2 3 2 4 5 3 2" xfId="20484" xr:uid="{00000000-0005-0000-0000-0000D22C0000}"/>
    <cellStyle name="Vírgula 2 3 2 4 5 4" xfId="9804" xr:uid="{00000000-0005-0000-0000-0000D32C0000}"/>
    <cellStyle name="Vírgula 2 3 2 4 5 4 2" xfId="23148" xr:uid="{00000000-0005-0000-0000-0000D42C0000}"/>
    <cellStyle name="Vírgula 2 3 2 4 5 5" xfId="15156" xr:uid="{00000000-0005-0000-0000-0000D52C0000}"/>
    <cellStyle name="Vírgula 2 3 2 4 5 6" xfId="12468" xr:uid="{00000000-0005-0000-0000-0000D62C0000}"/>
    <cellStyle name="Vírgula 2 3 2 4 5 7" xfId="25644" xr:uid="{00000000-0005-0000-0000-0000D72C0000}"/>
    <cellStyle name="Vírgula 2 3 2 4 6" xfId="2628" xr:uid="{00000000-0005-0000-0000-0000D82C0000}"/>
    <cellStyle name="Vírgula 2 3 2 4 6 2" xfId="5292" xr:uid="{00000000-0005-0000-0000-0000D92C0000}"/>
    <cellStyle name="Vírgula 2 3 2 4 6 2 2" xfId="18636" xr:uid="{00000000-0005-0000-0000-0000DA2C0000}"/>
    <cellStyle name="Vírgula 2 3 2 4 6 3" xfId="7956" xr:uid="{00000000-0005-0000-0000-0000DB2C0000}"/>
    <cellStyle name="Vírgula 2 3 2 4 6 3 2" xfId="21300" xr:uid="{00000000-0005-0000-0000-0000DC2C0000}"/>
    <cellStyle name="Vírgula 2 3 2 4 6 4" xfId="10620" xr:uid="{00000000-0005-0000-0000-0000DD2C0000}"/>
    <cellStyle name="Vírgula 2 3 2 4 6 4 2" xfId="23964" xr:uid="{00000000-0005-0000-0000-0000DE2C0000}"/>
    <cellStyle name="Vírgula 2 3 2 4 6 5" xfId="15972" xr:uid="{00000000-0005-0000-0000-0000DF2C0000}"/>
    <cellStyle name="Vírgula 2 3 2 4 6 6" xfId="13284" xr:uid="{00000000-0005-0000-0000-0000E02C0000}"/>
    <cellStyle name="Vírgula 2 3 2 4 7" xfId="2892" xr:uid="{00000000-0005-0000-0000-0000E12C0000}"/>
    <cellStyle name="Vírgula 2 3 2 4 7 2" xfId="16236" xr:uid="{00000000-0005-0000-0000-0000E22C0000}"/>
    <cellStyle name="Vírgula 2 3 2 4 8" xfId="5556" xr:uid="{00000000-0005-0000-0000-0000E32C0000}"/>
    <cellStyle name="Vírgula 2 3 2 4 8 2" xfId="18900" xr:uid="{00000000-0005-0000-0000-0000E42C0000}"/>
    <cellStyle name="Vírgula 2 3 2 4 9" xfId="8220" xr:uid="{00000000-0005-0000-0000-0000E52C0000}"/>
    <cellStyle name="Vírgula 2 3 2 4 9 2" xfId="21564" xr:uid="{00000000-0005-0000-0000-0000E62C0000}"/>
    <cellStyle name="Vírgula 2 3 2 5" xfId="156" xr:uid="{00000000-0005-0000-0000-0000E72C0000}"/>
    <cellStyle name="Vírgula 2 3 2 5 10" xfId="10812" xr:uid="{00000000-0005-0000-0000-0000E82C0000}"/>
    <cellStyle name="Vírgula 2 3 2 5 11" xfId="24204" xr:uid="{00000000-0005-0000-0000-0000E92C0000}"/>
    <cellStyle name="Vírgula 2 3 2 5 2" xfId="420" xr:uid="{00000000-0005-0000-0000-0000EA2C0000}"/>
    <cellStyle name="Vírgula 2 3 2 5 2 2" xfId="1212" xr:uid="{00000000-0005-0000-0000-0000EB2C0000}"/>
    <cellStyle name="Vírgula 2 3 2 5 2 2 2" xfId="3876" xr:uid="{00000000-0005-0000-0000-0000EC2C0000}"/>
    <cellStyle name="Vírgula 2 3 2 5 2 2 2 2" xfId="17220" xr:uid="{00000000-0005-0000-0000-0000ED2C0000}"/>
    <cellStyle name="Vírgula 2 3 2 5 2 2 3" xfId="6540" xr:uid="{00000000-0005-0000-0000-0000EE2C0000}"/>
    <cellStyle name="Vírgula 2 3 2 5 2 2 3 2" xfId="19884" xr:uid="{00000000-0005-0000-0000-0000EF2C0000}"/>
    <cellStyle name="Vírgula 2 3 2 5 2 2 4" xfId="9204" xr:uid="{00000000-0005-0000-0000-0000F02C0000}"/>
    <cellStyle name="Vírgula 2 3 2 5 2 2 4 2" xfId="22548" xr:uid="{00000000-0005-0000-0000-0000F12C0000}"/>
    <cellStyle name="Vírgula 2 3 2 5 2 2 5" xfId="14556" xr:uid="{00000000-0005-0000-0000-0000F22C0000}"/>
    <cellStyle name="Vírgula 2 3 2 5 2 2 6" xfId="11868" xr:uid="{00000000-0005-0000-0000-0000F32C0000}"/>
    <cellStyle name="Vírgula 2 3 2 5 2 2 7" xfId="26268" xr:uid="{00000000-0005-0000-0000-0000F42C0000}"/>
    <cellStyle name="Vírgula 2 3 2 5 2 3" xfId="2004" xr:uid="{00000000-0005-0000-0000-0000F52C0000}"/>
    <cellStyle name="Vírgula 2 3 2 5 2 3 2" xfId="4668" xr:uid="{00000000-0005-0000-0000-0000F62C0000}"/>
    <cellStyle name="Vírgula 2 3 2 5 2 3 2 2" xfId="18012" xr:uid="{00000000-0005-0000-0000-0000F72C0000}"/>
    <cellStyle name="Vírgula 2 3 2 5 2 3 3" xfId="7332" xr:uid="{00000000-0005-0000-0000-0000F82C0000}"/>
    <cellStyle name="Vírgula 2 3 2 5 2 3 3 2" xfId="20676" xr:uid="{00000000-0005-0000-0000-0000F92C0000}"/>
    <cellStyle name="Vírgula 2 3 2 5 2 3 4" xfId="9996" xr:uid="{00000000-0005-0000-0000-0000FA2C0000}"/>
    <cellStyle name="Vírgula 2 3 2 5 2 3 4 2" xfId="23340" xr:uid="{00000000-0005-0000-0000-0000FB2C0000}"/>
    <cellStyle name="Vírgula 2 3 2 5 2 3 5" xfId="15348" xr:uid="{00000000-0005-0000-0000-0000FC2C0000}"/>
    <cellStyle name="Vírgula 2 3 2 5 2 3 6" xfId="12660" xr:uid="{00000000-0005-0000-0000-0000FD2C0000}"/>
    <cellStyle name="Vírgula 2 3 2 5 2 4" xfId="3084" xr:uid="{00000000-0005-0000-0000-0000FE2C0000}"/>
    <cellStyle name="Vírgula 2 3 2 5 2 4 2" xfId="16428" xr:uid="{00000000-0005-0000-0000-0000FF2C0000}"/>
    <cellStyle name="Vírgula 2 3 2 5 2 5" xfId="5748" xr:uid="{00000000-0005-0000-0000-0000002D0000}"/>
    <cellStyle name="Vírgula 2 3 2 5 2 5 2" xfId="19092" xr:uid="{00000000-0005-0000-0000-0000012D0000}"/>
    <cellStyle name="Vírgula 2 3 2 5 2 6" xfId="8412" xr:uid="{00000000-0005-0000-0000-0000022D0000}"/>
    <cellStyle name="Vírgula 2 3 2 5 2 6 2" xfId="21756" xr:uid="{00000000-0005-0000-0000-0000032D0000}"/>
    <cellStyle name="Vírgula 2 3 2 5 2 7" xfId="13764" xr:uid="{00000000-0005-0000-0000-0000042D0000}"/>
    <cellStyle name="Vírgula 2 3 2 5 2 8" xfId="11076" xr:uid="{00000000-0005-0000-0000-0000052D0000}"/>
    <cellStyle name="Vírgula 2 3 2 5 2 9" xfId="24900" xr:uid="{00000000-0005-0000-0000-0000062D0000}"/>
    <cellStyle name="Vírgula 2 3 2 5 3" xfId="948" xr:uid="{00000000-0005-0000-0000-0000072D0000}"/>
    <cellStyle name="Vírgula 2 3 2 5 3 2" xfId="3612" xr:uid="{00000000-0005-0000-0000-0000082D0000}"/>
    <cellStyle name="Vírgula 2 3 2 5 3 2 2" xfId="16956" xr:uid="{00000000-0005-0000-0000-0000092D0000}"/>
    <cellStyle name="Vírgula 2 3 2 5 3 2 3" xfId="25932" xr:uid="{00000000-0005-0000-0000-00000A2D0000}"/>
    <cellStyle name="Vírgula 2 3 2 5 3 3" xfId="6276" xr:uid="{00000000-0005-0000-0000-00000B2D0000}"/>
    <cellStyle name="Vírgula 2 3 2 5 3 3 2" xfId="19620" xr:uid="{00000000-0005-0000-0000-00000C2D0000}"/>
    <cellStyle name="Vírgula 2 3 2 5 3 4" xfId="8940" xr:uid="{00000000-0005-0000-0000-00000D2D0000}"/>
    <cellStyle name="Vírgula 2 3 2 5 3 4 2" xfId="22284" xr:uid="{00000000-0005-0000-0000-00000E2D0000}"/>
    <cellStyle name="Vírgula 2 3 2 5 3 5" xfId="14292" xr:uid="{00000000-0005-0000-0000-00000F2D0000}"/>
    <cellStyle name="Vírgula 2 3 2 5 3 6" xfId="11604" xr:uid="{00000000-0005-0000-0000-0000102D0000}"/>
    <cellStyle name="Vírgula 2 3 2 5 3 7" xfId="24564" xr:uid="{00000000-0005-0000-0000-0000112D0000}"/>
    <cellStyle name="Vírgula 2 3 2 5 4" xfId="1740" xr:uid="{00000000-0005-0000-0000-0000122D0000}"/>
    <cellStyle name="Vírgula 2 3 2 5 4 2" xfId="4404" xr:uid="{00000000-0005-0000-0000-0000132D0000}"/>
    <cellStyle name="Vírgula 2 3 2 5 4 2 2" xfId="17748" xr:uid="{00000000-0005-0000-0000-0000142D0000}"/>
    <cellStyle name="Vírgula 2 3 2 5 4 2 3" xfId="26580" xr:uid="{00000000-0005-0000-0000-0000152D0000}"/>
    <cellStyle name="Vírgula 2 3 2 5 4 3" xfId="7068" xr:uid="{00000000-0005-0000-0000-0000162D0000}"/>
    <cellStyle name="Vírgula 2 3 2 5 4 3 2" xfId="20412" xr:uid="{00000000-0005-0000-0000-0000172D0000}"/>
    <cellStyle name="Vírgula 2 3 2 5 4 4" xfId="9732" xr:uid="{00000000-0005-0000-0000-0000182D0000}"/>
    <cellStyle name="Vírgula 2 3 2 5 4 4 2" xfId="23076" xr:uid="{00000000-0005-0000-0000-0000192D0000}"/>
    <cellStyle name="Vírgula 2 3 2 5 4 5" xfId="15084" xr:uid="{00000000-0005-0000-0000-00001A2D0000}"/>
    <cellStyle name="Vírgula 2 3 2 5 4 6" xfId="12396" xr:uid="{00000000-0005-0000-0000-00001B2D0000}"/>
    <cellStyle name="Vírgula 2 3 2 5 4 7" xfId="25212" xr:uid="{00000000-0005-0000-0000-00001C2D0000}"/>
    <cellStyle name="Vírgula 2 3 2 5 5" xfId="2556" xr:uid="{00000000-0005-0000-0000-00001D2D0000}"/>
    <cellStyle name="Vírgula 2 3 2 5 5 2" xfId="5220" xr:uid="{00000000-0005-0000-0000-00001E2D0000}"/>
    <cellStyle name="Vírgula 2 3 2 5 5 2 2" xfId="18564" xr:uid="{00000000-0005-0000-0000-00001F2D0000}"/>
    <cellStyle name="Vírgula 2 3 2 5 5 3" xfId="7884" xr:uid="{00000000-0005-0000-0000-0000202D0000}"/>
    <cellStyle name="Vírgula 2 3 2 5 5 3 2" xfId="21228" xr:uid="{00000000-0005-0000-0000-0000212D0000}"/>
    <cellStyle name="Vírgula 2 3 2 5 5 4" xfId="10548" xr:uid="{00000000-0005-0000-0000-0000222D0000}"/>
    <cellStyle name="Vírgula 2 3 2 5 5 4 2" xfId="23892" xr:uid="{00000000-0005-0000-0000-0000232D0000}"/>
    <cellStyle name="Vírgula 2 3 2 5 5 5" xfId="15900" xr:uid="{00000000-0005-0000-0000-0000242D0000}"/>
    <cellStyle name="Vírgula 2 3 2 5 5 6" xfId="13212" xr:uid="{00000000-0005-0000-0000-0000252D0000}"/>
    <cellStyle name="Vírgula 2 3 2 5 5 7" xfId="25572" xr:uid="{00000000-0005-0000-0000-0000262D0000}"/>
    <cellStyle name="Vírgula 2 3 2 5 6" xfId="2820" xr:uid="{00000000-0005-0000-0000-0000272D0000}"/>
    <cellStyle name="Vírgula 2 3 2 5 6 2" xfId="16164" xr:uid="{00000000-0005-0000-0000-0000282D0000}"/>
    <cellStyle name="Vírgula 2 3 2 5 7" xfId="5484" xr:uid="{00000000-0005-0000-0000-0000292D0000}"/>
    <cellStyle name="Vírgula 2 3 2 5 7 2" xfId="18828" xr:uid="{00000000-0005-0000-0000-00002A2D0000}"/>
    <cellStyle name="Vírgula 2 3 2 5 8" xfId="8148" xr:uid="{00000000-0005-0000-0000-00002B2D0000}"/>
    <cellStyle name="Vírgula 2 3 2 5 8 2" xfId="21492" xr:uid="{00000000-0005-0000-0000-00002C2D0000}"/>
    <cellStyle name="Vírgula 2 3 2 5 9" xfId="13500" xr:uid="{00000000-0005-0000-0000-00002D2D0000}"/>
    <cellStyle name="Vírgula 2 3 2 6" xfId="324" xr:uid="{00000000-0005-0000-0000-00002E2D0000}"/>
    <cellStyle name="Vírgula 2 3 2 6 10" xfId="24372" xr:uid="{00000000-0005-0000-0000-00002F2D0000}"/>
    <cellStyle name="Vírgula 2 3 2 6 2" xfId="1116" xr:uid="{00000000-0005-0000-0000-0000302D0000}"/>
    <cellStyle name="Vírgula 2 3 2 6 2 2" xfId="3780" xr:uid="{00000000-0005-0000-0000-0000312D0000}"/>
    <cellStyle name="Vírgula 2 3 2 6 2 2 2" xfId="17124" xr:uid="{00000000-0005-0000-0000-0000322D0000}"/>
    <cellStyle name="Vírgula 2 3 2 6 2 2 3" xfId="26436" xr:uid="{00000000-0005-0000-0000-0000332D0000}"/>
    <cellStyle name="Vírgula 2 3 2 6 2 3" xfId="6444" xr:uid="{00000000-0005-0000-0000-0000342D0000}"/>
    <cellStyle name="Vírgula 2 3 2 6 2 3 2" xfId="19788" xr:uid="{00000000-0005-0000-0000-0000352D0000}"/>
    <cellStyle name="Vírgula 2 3 2 6 2 4" xfId="9108" xr:uid="{00000000-0005-0000-0000-0000362D0000}"/>
    <cellStyle name="Vírgula 2 3 2 6 2 4 2" xfId="22452" xr:uid="{00000000-0005-0000-0000-0000372D0000}"/>
    <cellStyle name="Vírgula 2 3 2 6 2 5" xfId="14460" xr:uid="{00000000-0005-0000-0000-0000382D0000}"/>
    <cellStyle name="Vírgula 2 3 2 6 2 6" xfId="11772" xr:uid="{00000000-0005-0000-0000-0000392D0000}"/>
    <cellStyle name="Vírgula 2 3 2 6 2 7" xfId="25068" xr:uid="{00000000-0005-0000-0000-00003A2D0000}"/>
    <cellStyle name="Vírgula 2 3 2 6 3" xfId="1908" xr:uid="{00000000-0005-0000-0000-00003B2D0000}"/>
    <cellStyle name="Vírgula 2 3 2 6 3 2" xfId="4572" xr:uid="{00000000-0005-0000-0000-00003C2D0000}"/>
    <cellStyle name="Vírgula 2 3 2 6 3 2 2" xfId="17916" xr:uid="{00000000-0005-0000-0000-00003D2D0000}"/>
    <cellStyle name="Vírgula 2 3 2 6 3 2 3" xfId="26100" xr:uid="{00000000-0005-0000-0000-00003E2D0000}"/>
    <cellStyle name="Vírgula 2 3 2 6 3 3" xfId="7236" xr:uid="{00000000-0005-0000-0000-00003F2D0000}"/>
    <cellStyle name="Vírgula 2 3 2 6 3 3 2" xfId="20580" xr:uid="{00000000-0005-0000-0000-0000402D0000}"/>
    <cellStyle name="Vírgula 2 3 2 6 3 4" xfId="9900" xr:uid="{00000000-0005-0000-0000-0000412D0000}"/>
    <cellStyle name="Vírgula 2 3 2 6 3 4 2" xfId="23244" xr:uid="{00000000-0005-0000-0000-0000422D0000}"/>
    <cellStyle name="Vírgula 2 3 2 6 3 5" xfId="15252" xr:uid="{00000000-0005-0000-0000-0000432D0000}"/>
    <cellStyle name="Vírgula 2 3 2 6 3 6" xfId="12564" xr:uid="{00000000-0005-0000-0000-0000442D0000}"/>
    <cellStyle name="Vírgula 2 3 2 6 3 7" xfId="24732" xr:uid="{00000000-0005-0000-0000-0000452D0000}"/>
    <cellStyle name="Vírgula 2 3 2 6 4" xfId="2425" xr:uid="{00000000-0005-0000-0000-0000462D0000}"/>
    <cellStyle name="Vírgula 2 3 2 6 4 2" xfId="5089" xr:uid="{00000000-0005-0000-0000-0000472D0000}"/>
    <cellStyle name="Vírgula 2 3 2 6 4 2 2" xfId="18433" xr:uid="{00000000-0005-0000-0000-0000482D0000}"/>
    <cellStyle name="Vírgula 2 3 2 6 4 2 3" xfId="26748" xr:uid="{00000000-0005-0000-0000-0000492D0000}"/>
    <cellStyle name="Vírgula 2 3 2 6 4 3" xfId="7753" xr:uid="{00000000-0005-0000-0000-00004A2D0000}"/>
    <cellStyle name="Vírgula 2 3 2 6 4 3 2" xfId="21097" xr:uid="{00000000-0005-0000-0000-00004B2D0000}"/>
    <cellStyle name="Vírgula 2 3 2 6 4 4" xfId="10417" xr:uid="{00000000-0005-0000-0000-00004C2D0000}"/>
    <cellStyle name="Vírgula 2 3 2 6 4 4 2" xfId="23761" xr:uid="{00000000-0005-0000-0000-00004D2D0000}"/>
    <cellStyle name="Vírgula 2 3 2 6 4 5" xfId="15769" xr:uid="{00000000-0005-0000-0000-00004E2D0000}"/>
    <cellStyle name="Vírgula 2 3 2 6 4 6" xfId="13081" xr:uid="{00000000-0005-0000-0000-00004F2D0000}"/>
    <cellStyle name="Vírgula 2 3 2 6 4 7" xfId="25380" xr:uid="{00000000-0005-0000-0000-0000502D0000}"/>
    <cellStyle name="Vírgula 2 3 2 6 5" xfId="2988" xr:uid="{00000000-0005-0000-0000-0000512D0000}"/>
    <cellStyle name="Vírgula 2 3 2 6 5 2" xfId="16332" xr:uid="{00000000-0005-0000-0000-0000522D0000}"/>
    <cellStyle name="Vírgula 2 3 2 6 5 3" xfId="25740" xr:uid="{00000000-0005-0000-0000-0000532D0000}"/>
    <cellStyle name="Vírgula 2 3 2 6 6" xfId="5652" xr:uid="{00000000-0005-0000-0000-0000542D0000}"/>
    <cellStyle name="Vírgula 2 3 2 6 6 2" xfId="18996" xr:uid="{00000000-0005-0000-0000-0000552D0000}"/>
    <cellStyle name="Vírgula 2 3 2 6 7" xfId="8316" xr:uid="{00000000-0005-0000-0000-0000562D0000}"/>
    <cellStyle name="Vírgula 2 3 2 6 7 2" xfId="21660" xr:uid="{00000000-0005-0000-0000-0000572D0000}"/>
    <cellStyle name="Vírgula 2 3 2 6 8" xfId="13668" xr:uid="{00000000-0005-0000-0000-0000582D0000}"/>
    <cellStyle name="Vírgula 2 3 2 6 9" xfId="10980" xr:uid="{00000000-0005-0000-0000-0000592D0000}"/>
    <cellStyle name="Vírgula 2 3 2 7" xfId="588" xr:uid="{00000000-0005-0000-0000-00005A2D0000}"/>
    <cellStyle name="Vírgula 2 3 2 7 2" xfId="1380" xr:uid="{00000000-0005-0000-0000-00005B2D0000}"/>
    <cellStyle name="Vírgula 2 3 2 7 2 2" xfId="4044" xr:uid="{00000000-0005-0000-0000-00005C2D0000}"/>
    <cellStyle name="Vírgula 2 3 2 7 2 2 2" xfId="17388" xr:uid="{00000000-0005-0000-0000-00005D2D0000}"/>
    <cellStyle name="Vírgula 2 3 2 7 2 2 3" xfId="26172" xr:uid="{00000000-0005-0000-0000-00005E2D0000}"/>
    <cellStyle name="Vírgula 2 3 2 7 2 3" xfId="6708" xr:uid="{00000000-0005-0000-0000-00005F2D0000}"/>
    <cellStyle name="Vírgula 2 3 2 7 2 3 2" xfId="20052" xr:uid="{00000000-0005-0000-0000-0000602D0000}"/>
    <cellStyle name="Vírgula 2 3 2 7 2 4" xfId="9372" xr:uid="{00000000-0005-0000-0000-0000612D0000}"/>
    <cellStyle name="Vírgula 2 3 2 7 2 4 2" xfId="22716" xr:uid="{00000000-0005-0000-0000-0000622D0000}"/>
    <cellStyle name="Vírgula 2 3 2 7 2 5" xfId="14724" xr:uid="{00000000-0005-0000-0000-0000632D0000}"/>
    <cellStyle name="Vírgula 2 3 2 7 2 6" xfId="12036" xr:uid="{00000000-0005-0000-0000-0000642D0000}"/>
    <cellStyle name="Vírgula 2 3 2 7 2 7" xfId="24804" xr:uid="{00000000-0005-0000-0000-0000652D0000}"/>
    <cellStyle name="Vírgula 2 3 2 7 3" xfId="2172" xr:uid="{00000000-0005-0000-0000-0000662D0000}"/>
    <cellStyle name="Vírgula 2 3 2 7 3 2" xfId="4836" xr:uid="{00000000-0005-0000-0000-0000672D0000}"/>
    <cellStyle name="Vírgula 2 3 2 7 3 2 2" xfId="18180" xr:uid="{00000000-0005-0000-0000-0000682D0000}"/>
    <cellStyle name="Vírgula 2 3 2 7 3 2 3" xfId="25836" xr:uid="{00000000-0005-0000-0000-0000692D0000}"/>
    <cellStyle name="Vírgula 2 3 2 7 3 3" xfId="7500" xr:uid="{00000000-0005-0000-0000-00006A2D0000}"/>
    <cellStyle name="Vírgula 2 3 2 7 3 3 2" xfId="20844" xr:uid="{00000000-0005-0000-0000-00006B2D0000}"/>
    <cellStyle name="Vírgula 2 3 2 7 3 4" xfId="10164" xr:uid="{00000000-0005-0000-0000-00006C2D0000}"/>
    <cellStyle name="Vírgula 2 3 2 7 3 4 2" xfId="23508" xr:uid="{00000000-0005-0000-0000-00006D2D0000}"/>
    <cellStyle name="Vírgula 2 3 2 7 3 5" xfId="15516" xr:uid="{00000000-0005-0000-0000-00006E2D0000}"/>
    <cellStyle name="Vírgula 2 3 2 7 3 6" xfId="12828" xr:uid="{00000000-0005-0000-0000-00006F2D0000}"/>
    <cellStyle name="Vírgula 2 3 2 7 3 7" xfId="24468" xr:uid="{00000000-0005-0000-0000-0000702D0000}"/>
    <cellStyle name="Vírgula 2 3 2 7 4" xfId="3252" xr:uid="{00000000-0005-0000-0000-0000712D0000}"/>
    <cellStyle name="Vírgula 2 3 2 7 4 2" xfId="16596" xr:uid="{00000000-0005-0000-0000-0000722D0000}"/>
    <cellStyle name="Vírgula 2 3 2 7 4 3" xfId="25476" xr:uid="{00000000-0005-0000-0000-0000732D0000}"/>
    <cellStyle name="Vírgula 2 3 2 7 5" xfId="5916" xr:uid="{00000000-0005-0000-0000-0000742D0000}"/>
    <cellStyle name="Vírgula 2 3 2 7 5 2" xfId="19260" xr:uid="{00000000-0005-0000-0000-0000752D0000}"/>
    <cellStyle name="Vírgula 2 3 2 7 6" xfId="8580" xr:uid="{00000000-0005-0000-0000-0000762D0000}"/>
    <cellStyle name="Vírgula 2 3 2 7 6 2" xfId="21924" xr:uid="{00000000-0005-0000-0000-0000772D0000}"/>
    <cellStyle name="Vírgula 2 3 2 7 7" xfId="13932" xr:uid="{00000000-0005-0000-0000-0000782D0000}"/>
    <cellStyle name="Vírgula 2 3 2 7 8" xfId="11244" xr:uid="{00000000-0005-0000-0000-0000792D0000}"/>
    <cellStyle name="Vírgula 2 3 2 7 9" xfId="24108" xr:uid="{00000000-0005-0000-0000-00007A2D0000}"/>
    <cellStyle name="Vírgula 2 3 2 8" xfId="756" xr:uid="{00000000-0005-0000-0000-00007B2D0000}"/>
    <cellStyle name="Vírgula 2 3 2 8 2" xfId="1548" xr:uid="{00000000-0005-0000-0000-00007C2D0000}"/>
    <cellStyle name="Vírgula 2 3 2 8 2 2" xfId="4212" xr:uid="{00000000-0005-0000-0000-00007D2D0000}"/>
    <cellStyle name="Vírgula 2 3 2 8 2 2 2" xfId="17556" xr:uid="{00000000-0005-0000-0000-00007E2D0000}"/>
    <cellStyle name="Vírgula 2 3 2 8 2 2 3" xfId="26148" xr:uid="{00000000-0005-0000-0000-00007F2D0000}"/>
    <cellStyle name="Vírgula 2 3 2 8 2 3" xfId="6876" xr:uid="{00000000-0005-0000-0000-0000802D0000}"/>
    <cellStyle name="Vírgula 2 3 2 8 2 3 2" xfId="20220" xr:uid="{00000000-0005-0000-0000-0000812D0000}"/>
    <cellStyle name="Vírgula 2 3 2 8 2 4" xfId="9540" xr:uid="{00000000-0005-0000-0000-0000822D0000}"/>
    <cellStyle name="Vírgula 2 3 2 8 2 4 2" xfId="22884" xr:uid="{00000000-0005-0000-0000-0000832D0000}"/>
    <cellStyle name="Vírgula 2 3 2 8 2 5" xfId="14892" xr:uid="{00000000-0005-0000-0000-0000842D0000}"/>
    <cellStyle name="Vírgula 2 3 2 8 2 6" xfId="12204" xr:uid="{00000000-0005-0000-0000-0000852D0000}"/>
    <cellStyle name="Vírgula 2 3 2 8 2 7" xfId="24780" xr:uid="{00000000-0005-0000-0000-0000862D0000}"/>
    <cellStyle name="Vírgula 2 3 2 8 3" xfId="2340" xr:uid="{00000000-0005-0000-0000-0000872D0000}"/>
    <cellStyle name="Vírgula 2 3 2 8 3 2" xfId="5004" xr:uid="{00000000-0005-0000-0000-0000882D0000}"/>
    <cellStyle name="Vírgula 2 3 2 8 3 2 2" xfId="18348" xr:uid="{00000000-0005-0000-0000-0000892D0000}"/>
    <cellStyle name="Vírgula 2 3 2 8 3 3" xfId="7668" xr:uid="{00000000-0005-0000-0000-00008A2D0000}"/>
    <cellStyle name="Vírgula 2 3 2 8 3 3 2" xfId="21012" xr:uid="{00000000-0005-0000-0000-00008B2D0000}"/>
    <cellStyle name="Vírgula 2 3 2 8 3 4" xfId="10332" xr:uid="{00000000-0005-0000-0000-00008C2D0000}"/>
    <cellStyle name="Vírgula 2 3 2 8 3 4 2" xfId="23676" xr:uid="{00000000-0005-0000-0000-00008D2D0000}"/>
    <cellStyle name="Vírgula 2 3 2 8 3 5" xfId="15684" xr:uid="{00000000-0005-0000-0000-00008E2D0000}"/>
    <cellStyle name="Vírgula 2 3 2 8 3 6" xfId="12996" xr:uid="{00000000-0005-0000-0000-00008F2D0000}"/>
    <cellStyle name="Vírgula 2 3 2 8 3 7" xfId="25452" xr:uid="{00000000-0005-0000-0000-0000902D0000}"/>
    <cellStyle name="Vírgula 2 3 2 8 4" xfId="3420" xr:uid="{00000000-0005-0000-0000-0000912D0000}"/>
    <cellStyle name="Vírgula 2 3 2 8 4 2" xfId="16764" xr:uid="{00000000-0005-0000-0000-0000922D0000}"/>
    <cellStyle name="Vírgula 2 3 2 8 5" xfId="6084" xr:uid="{00000000-0005-0000-0000-0000932D0000}"/>
    <cellStyle name="Vírgula 2 3 2 8 5 2" xfId="19428" xr:uid="{00000000-0005-0000-0000-0000942D0000}"/>
    <cellStyle name="Vírgula 2 3 2 8 6" xfId="8748" xr:uid="{00000000-0005-0000-0000-0000952D0000}"/>
    <cellStyle name="Vírgula 2 3 2 8 6 2" xfId="22092" xr:uid="{00000000-0005-0000-0000-0000962D0000}"/>
    <cellStyle name="Vírgula 2 3 2 8 7" xfId="14100" xr:uid="{00000000-0005-0000-0000-0000972D0000}"/>
    <cellStyle name="Vírgula 2 3 2 8 8" xfId="11412" xr:uid="{00000000-0005-0000-0000-0000982D0000}"/>
    <cellStyle name="Vírgula 2 3 2 8 9" xfId="24084" xr:uid="{00000000-0005-0000-0000-0000992D0000}"/>
    <cellStyle name="Vírgula 2 3 2 9" xfId="804" xr:uid="{00000000-0005-0000-0000-00009A2D0000}"/>
    <cellStyle name="Vírgula 2 3 2 9 2" xfId="1596" xr:uid="{00000000-0005-0000-0000-00009B2D0000}"/>
    <cellStyle name="Vírgula 2 3 2 9 2 2" xfId="4260" xr:uid="{00000000-0005-0000-0000-00009C2D0000}"/>
    <cellStyle name="Vírgula 2 3 2 9 2 2 2" xfId="17604" xr:uid="{00000000-0005-0000-0000-00009D2D0000}"/>
    <cellStyle name="Vírgula 2 3 2 9 2 3" xfId="6924" xr:uid="{00000000-0005-0000-0000-00009E2D0000}"/>
    <cellStyle name="Vírgula 2 3 2 9 2 3 2" xfId="20268" xr:uid="{00000000-0005-0000-0000-00009F2D0000}"/>
    <cellStyle name="Vírgula 2 3 2 9 2 4" xfId="9588" xr:uid="{00000000-0005-0000-0000-0000A02D0000}"/>
    <cellStyle name="Vírgula 2 3 2 9 2 4 2" xfId="22932" xr:uid="{00000000-0005-0000-0000-0000A12D0000}"/>
    <cellStyle name="Vírgula 2 3 2 9 2 5" xfId="14940" xr:uid="{00000000-0005-0000-0000-0000A22D0000}"/>
    <cellStyle name="Vírgula 2 3 2 9 2 6" xfId="12252" xr:uid="{00000000-0005-0000-0000-0000A32D0000}"/>
    <cellStyle name="Vírgula 2 3 2 9 2 7" xfId="25788" xr:uid="{00000000-0005-0000-0000-0000A42D0000}"/>
    <cellStyle name="Vírgula 2 3 2 9 3" xfId="2388" xr:uid="{00000000-0005-0000-0000-0000A52D0000}"/>
    <cellStyle name="Vírgula 2 3 2 9 3 2" xfId="5052" xr:uid="{00000000-0005-0000-0000-0000A62D0000}"/>
    <cellStyle name="Vírgula 2 3 2 9 3 2 2" xfId="18396" xr:uid="{00000000-0005-0000-0000-0000A72D0000}"/>
    <cellStyle name="Vírgula 2 3 2 9 3 3" xfId="7716" xr:uid="{00000000-0005-0000-0000-0000A82D0000}"/>
    <cellStyle name="Vírgula 2 3 2 9 3 3 2" xfId="21060" xr:uid="{00000000-0005-0000-0000-0000A92D0000}"/>
    <cellStyle name="Vírgula 2 3 2 9 3 4" xfId="10380" xr:uid="{00000000-0005-0000-0000-0000AA2D0000}"/>
    <cellStyle name="Vírgula 2 3 2 9 3 4 2" xfId="23724" xr:uid="{00000000-0005-0000-0000-0000AB2D0000}"/>
    <cellStyle name="Vírgula 2 3 2 9 3 5" xfId="15732" xr:uid="{00000000-0005-0000-0000-0000AC2D0000}"/>
    <cellStyle name="Vírgula 2 3 2 9 3 6" xfId="13044" xr:uid="{00000000-0005-0000-0000-0000AD2D0000}"/>
    <cellStyle name="Vírgula 2 3 2 9 4" xfId="3468" xr:uid="{00000000-0005-0000-0000-0000AE2D0000}"/>
    <cellStyle name="Vírgula 2 3 2 9 4 2" xfId="16812" xr:uid="{00000000-0005-0000-0000-0000AF2D0000}"/>
    <cellStyle name="Vírgula 2 3 2 9 5" xfId="6132" xr:uid="{00000000-0005-0000-0000-0000B02D0000}"/>
    <cellStyle name="Vírgula 2 3 2 9 5 2" xfId="19476" xr:uid="{00000000-0005-0000-0000-0000B12D0000}"/>
    <cellStyle name="Vírgula 2 3 2 9 6" xfId="8796" xr:uid="{00000000-0005-0000-0000-0000B22D0000}"/>
    <cellStyle name="Vírgula 2 3 2 9 6 2" xfId="22140" xr:uid="{00000000-0005-0000-0000-0000B32D0000}"/>
    <cellStyle name="Vírgula 2 3 2 9 7" xfId="14148" xr:uid="{00000000-0005-0000-0000-0000B42D0000}"/>
    <cellStyle name="Vírgula 2 3 2 9 8" xfId="11460" xr:uid="{00000000-0005-0000-0000-0000B52D0000}"/>
    <cellStyle name="Vírgula 2 3 2 9 9" xfId="24420" xr:uid="{00000000-0005-0000-0000-0000B62D0000}"/>
    <cellStyle name="Vírgula 2 3 20" xfId="10708" xr:uid="{00000000-0005-0000-0000-0000B72D0000}"/>
    <cellStyle name="Vírgula 2 3 21" xfId="24052" xr:uid="{00000000-0005-0000-0000-0000B82D0000}"/>
    <cellStyle name="Vírgula 2 3 3" xfId="39" xr:uid="{00000000-0005-0000-0000-0000B92D0000}"/>
    <cellStyle name="Vírgula 2 3 3 10" xfId="860" xr:uid="{00000000-0005-0000-0000-0000BA2D0000}"/>
    <cellStyle name="Vírgula 2 3 3 10 2" xfId="3524" xr:uid="{00000000-0005-0000-0000-0000BB2D0000}"/>
    <cellStyle name="Vírgula 2 3 3 10 2 2" xfId="16868" xr:uid="{00000000-0005-0000-0000-0000BC2D0000}"/>
    <cellStyle name="Vírgula 2 3 3 10 2 3" xfId="25820" xr:uid="{00000000-0005-0000-0000-0000BD2D0000}"/>
    <cellStyle name="Vírgula 2 3 3 10 3" xfId="6188" xr:uid="{00000000-0005-0000-0000-0000BE2D0000}"/>
    <cellStyle name="Vírgula 2 3 3 10 3 2" xfId="19532" xr:uid="{00000000-0005-0000-0000-0000BF2D0000}"/>
    <cellStyle name="Vírgula 2 3 3 10 4" xfId="8852" xr:uid="{00000000-0005-0000-0000-0000C02D0000}"/>
    <cellStyle name="Vírgula 2 3 3 10 4 2" xfId="22196" xr:uid="{00000000-0005-0000-0000-0000C12D0000}"/>
    <cellStyle name="Vírgula 2 3 3 10 5" xfId="14204" xr:uid="{00000000-0005-0000-0000-0000C22D0000}"/>
    <cellStyle name="Vírgula 2 3 3 10 6" xfId="11516" xr:uid="{00000000-0005-0000-0000-0000C32D0000}"/>
    <cellStyle name="Vírgula 2 3 3 10 7" xfId="24452" xr:uid="{00000000-0005-0000-0000-0000C42D0000}"/>
    <cellStyle name="Vírgula 2 3 3 11" xfId="1652" xr:uid="{00000000-0005-0000-0000-0000C52D0000}"/>
    <cellStyle name="Vírgula 2 3 3 11 2" xfId="4316" xr:uid="{00000000-0005-0000-0000-0000C62D0000}"/>
    <cellStyle name="Vírgula 2 3 3 11 2 2" xfId="17660" xr:uid="{00000000-0005-0000-0000-0000C72D0000}"/>
    <cellStyle name="Vírgula 2 3 3 11 2 3" xfId="26492" xr:uid="{00000000-0005-0000-0000-0000C82D0000}"/>
    <cellStyle name="Vírgula 2 3 3 11 3" xfId="6980" xr:uid="{00000000-0005-0000-0000-0000C92D0000}"/>
    <cellStyle name="Vírgula 2 3 3 11 3 2" xfId="20324" xr:uid="{00000000-0005-0000-0000-0000CA2D0000}"/>
    <cellStyle name="Vírgula 2 3 3 11 4" xfId="9644" xr:uid="{00000000-0005-0000-0000-0000CB2D0000}"/>
    <cellStyle name="Vírgula 2 3 3 11 4 2" xfId="22988" xr:uid="{00000000-0005-0000-0000-0000CC2D0000}"/>
    <cellStyle name="Vírgula 2 3 3 11 5" xfId="14996" xr:uid="{00000000-0005-0000-0000-0000CD2D0000}"/>
    <cellStyle name="Vírgula 2 3 3 11 6" xfId="12308" xr:uid="{00000000-0005-0000-0000-0000CE2D0000}"/>
    <cellStyle name="Vírgula 2 3 3 11 7" xfId="25124" xr:uid="{00000000-0005-0000-0000-0000CF2D0000}"/>
    <cellStyle name="Vírgula 2 3 3 12" xfId="2449" xr:uid="{00000000-0005-0000-0000-0000D02D0000}"/>
    <cellStyle name="Vírgula 2 3 3 12 2" xfId="5113" xr:uid="{00000000-0005-0000-0000-0000D12D0000}"/>
    <cellStyle name="Vírgula 2 3 3 12 2 2" xfId="18457" xr:uid="{00000000-0005-0000-0000-0000D22D0000}"/>
    <cellStyle name="Vírgula 2 3 3 12 3" xfId="7777" xr:uid="{00000000-0005-0000-0000-0000D32D0000}"/>
    <cellStyle name="Vírgula 2 3 3 12 3 2" xfId="21121" xr:uid="{00000000-0005-0000-0000-0000D42D0000}"/>
    <cellStyle name="Vírgula 2 3 3 12 4" xfId="10441" xr:uid="{00000000-0005-0000-0000-0000D52D0000}"/>
    <cellStyle name="Vírgula 2 3 3 12 4 2" xfId="23785" xr:uid="{00000000-0005-0000-0000-0000D62D0000}"/>
    <cellStyle name="Vírgula 2 3 3 12 5" xfId="15793" xr:uid="{00000000-0005-0000-0000-0000D72D0000}"/>
    <cellStyle name="Vírgula 2 3 3 12 6" xfId="13105" xr:uid="{00000000-0005-0000-0000-0000D82D0000}"/>
    <cellStyle name="Vírgula 2 3 3 12 7" xfId="25436" xr:uid="{00000000-0005-0000-0000-0000D92D0000}"/>
    <cellStyle name="Vírgula 2 3 3 13" xfId="68" xr:uid="{00000000-0005-0000-0000-0000DA2D0000}"/>
    <cellStyle name="Vírgula 2 3 3 13 2" xfId="13412" xr:uid="{00000000-0005-0000-0000-0000DB2D0000}"/>
    <cellStyle name="Vírgula 2 3 3 14" xfId="2732" xr:uid="{00000000-0005-0000-0000-0000DC2D0000}"/>
    <cellStyle name="Vírgula 2 3 3 14 2" xfId="16076" xr:uid="{00000000-0005-0000-0000-0000DD2D0000}"/>
    <cellStyle name="Vírgula 2 3 3 15" xfId="5396" xr:uid="{00000000-0005-0000-0000-0000DE2D0000}"/>
    <cellStyle name="Vírgula 2 3 3 15 2" xfId="18740" xr:uid="{00000000-0005-0000-0000-0000DF2D0000}"/>
    <cellStyle name="Vírgula 2 3 3 16" xfId="8060" xr:uid="{00000000-0005-0000-0000-0000E02D0000}"/>
    <cellStyle name="Vírgula 2 3 3 16 2" xfId="21404" xr:uid="{00000000-0005-0000-0000-0000E12D0000}"/>
    <cellStyle name="Vírgula 2 3 3 17" xfId="13388" xr:uid="{00000000-0005-0000-0000-0000E22D0000}"/>
    <cellStyle name="Vírgula 2 3 3 18" xfId="10724" xr:uid="{00000000-0005-0000-0000-0000E32D0000}"/>
    <cellStyle name="Vírgula 2 3 3 19" xfId="24068" xr:uid="{00000000-0005-0000-0000-0000E42D0000}"/>
    <cellStyle name="Vírgula 2 3 3 2" xfId="92" xr:uid="{00000000-0005-0000-0000-0000E52D0000}"/>
    <cellStyle name="Vírgula 2 3 3 2 10" xfId="1676" xr:uid="{00000000-0005-0000-0000-0000E62D0000}"/>
    <cellStyle name="Vírgula 2 3 3 2 10 2" xfId="4340" xr:uid="{00000000-0005-0000-0000-0000E72D0000}"/>
    <cellStyle name="Vírgula 2 3 3 2 10 2 2" xfId="17684" xr:uid="{00000000-0005-0000-0000-0000E82D0000}"/>
    <cellStyle name="Vírgula 2 3 3 2 10 3" xfId="7004" xr:uid="{00000000-0005-0000-0000-0000E92D0000}"/>
    <cellStyle name="Vírgula 2 3 3 2 10 3 2" xfId="20348" xr:uid="{00000000-0005-0000-0000-0000EA2D0000}"/>
    <cellStyle name="Vírgula 2 3 3 2 10 4" xfId="9668" xr:uid="{00000000-0005-0000-0000-0000EB2D0000}"/>
    <cellStyle name="Vírgula 2 3 3 2 10 4 2" xfId="23012" xr:uid="{00000000-0005-0000-0000-0000EC2D0000}"/>
    <cellStyle name="Vírgula 2 3 3 2 10 5" xfId="15020" xr:uid="{00000000-0005-0000-0000-0000ED2D0000}"/>
    <cellStyle name="Vírgula 2 3 3 2 10 6" xfId="12332" xr:uid="{00000000-0005-0000-0000-0000EE2D0000}"/>
    <cellStyle name="Vírgula 2 3 3 2 11" xfId="2475" xr:uid="{00000000-0005-0000-0000-0000EF2D0000}"/>
    <cellStyle name="Vírgula 2 3 3 2 11 2" xfId="5139" xr:uid="{00000000-0005-0000-0000-0000F02D0000}"/>
    <cellStyle name="Vírgula 2 3 3 2 11 2 2" xfId="18483" xr:uid="{00000000-0005-0000-0000-0000F12D0000}"/>
    <cellStyle name="Vírgula 2 3 3 2 11 3" xfId="7803" xr:uid="{00000000-0005-0000-0000-0000F22D0000}"/>
    <cellStyle name="Vírgula 2 3 3 2 11 3 2" xfId="21147" xr:uid="{00000000-0005-0000-0000-0000F32D0000}"/>
    <cellStyle name="Vírgula 2 3 3 2 11 4" xfId="10467" xr:uid="{00000000-0005-0000-0000-0000F42D0000}"/>
    <cellStyle name="Vírgula 2 3 3 2 11 4 2" xfId="23811" xr:uid="{00000000-0005-0000-0000-0000F52D0000}"/>
    <cellStyle name="Vírgula 2 3 3 2 11 5" xfId="15819" xr:uid="{00000000-0005-0000-0000-0000F62D0000}"/>
    <cellStyle name="Vírgula 2 3 3 2 11 6" xfId="13131" xr:uid="{00000000-0005-0000-0000-0000F72D0000}"/>
    <cellStyle name="Vírgula 2 3 3 2 12" xfId="2756" xr:uid="{00000000-0005-0000-0000-0000F82D0000}"/>
    <cellStyle name="Vírgula 2 3 3 2 12 2" xfId="16100" xr:uid="{00000000-0005-0000-0000-0000F92D0000}"/>
    <cellStyle name="Vírgula 2 3 3 2 13" xfId="5420" xr:uid="{00000000-0005-0000-0000-0000FA2D0000}"/>
    <cellStyle name="Vírgula 2 3 3 2 13 2" xfId="18764" xr:uid="{00000000-0005-0000-0000-0000FB2D0000}"/>
    <cellStyle name="Vírgula 2 3 3 2 14" xfId="8084" xr:uid="{00000000-0005-0000-0000-0000FC2D0000}"/>
    <cellStyle name="Vírgula 2 3 3 2 14 2" xfId="21428" xr:uid="{00000000-0005-0000-0000-0000FD2D0000}"/>
    <cellStyle name="Vírgula 2 3 3 2 15" xfId="13436" xr:uid="{00000000-0005-0000-0000-0000FE2D0000}"/>
    <cellStyle name="Vírgula 2 3 3 2 16" xfId="10748" xr:uid="{00000000-0005-0000-0000-0000FF2D0000}"/>
    <cellStyle name="Vírgula 2 3 3 2 17" xfId="24140" xr:uid="{00000000-0005-0000-0000-0000002E0000}"/>
    <cellStyle name="Vírgula 2 3 3 2 2" xfId="140" xr:uid="{00000000-0005-0000-0000-0000012E0000}"/>
    <cellStyle name="Vírgula 2 3 3 2 2 10" xfId="8132" xr:uid="{00000000-0005-0000-0000-0000022E0000}"/>
    <cellStyle name="Vírgula 2 3 3 2 2 10 2" xfId="21476" xr:uid="{00000000-0005-0000-0000-0000032E0000}"/>
    <cellStyle name="Vírgula 2 3 3 2 2 11" xfId="13484" xr:uid="{00000000-0005-0000-0000-0000042E0000}"/>
    <cellStyle name="Vírgula 2 3 3 2 2 12" xfId="10796" xr:uid="{00000000-0005-0000-0000-0000052E0000}"/>
    <cellStyle name="Vírgula 2 3 3 2 2 13" xfId="24188" xr:uid="{00000000-0005-0000-0000-0000062E0000}"/>
    <cellStyle name="Vírgula 2 3 3 2 2 2" xfId="308" xr:uid="{00000000-0005-0000-0000-0000072E0000}"/>
    <cellStyle name="Vírgula 2 3 3 2 2 2 10" xfId="10964" xr:uid="{00000000-0005-0000-0000-0000082E0000}"/>
    <cellStyle name="Vírgula 2 3 3 2 2 2 11" xfId="24356" xr:uid="{00000000-0005-0000-0000-0000092E0000}"/>
    <cellStyle name="Vírgula 2 3 3 2 2 2 2" xfId="572" xr:uid="{00000000-0005-0000-0000-00000A2E0000}"/>
    <cellStyle name="Vírgula 2 3 3 2 2 2 2 2" xfId="1364" xr:uid="{00000000-0005-0000-0000-00000B2E0000}"/>
    <cellStyle name="Vírgula 2 3 3 2 2 2 2 2 2" xfId="4028" xr:uid="{00000000-0005-0000-0000-00000C2E0000}"/>
    <cellStyle name="Vírgula 2 3 3 2 2 2 2 2 2 2" xfId="17372" xr:uid="{00000000-0005-0000-0000-00000D2E0000}"/>
    <cellStyle name="Vírgula 2 3 3 2 2 2 2 2 3" xfId="6692" xr:uid="{00000000-0005-0000-0000-00000E2E0000}"/>
    <cellStyle name="Vírgula 2 3 3 2 2 2 2 2 3 2" xfId="20036" xr:uid="{00000000-0005-0000-0000-00000F2E0000}"/>
    <cellStyle name="Vírgula 2 3 3 2 2 2 2 2 4" xfId="9356" xr:uid="{00000000-0005-0000-0000-0000102E0000}"/>
    <cellStyle name="Vírgula 2 3 3 2 2 2 2 2 4 2" xfId="22700" xr:uid="{00000000-0005-0000-0000-0000112E0000}"/>
    <cellStyle name="Vírgula 2 3 3 2 2 2 2 2 5" xfId="14708" xr:uid="{00000000-0005-0000-0000-0000122E0000}"/>
    <cellStyle name="Vírgula 2 3 3 2 2 2 2 2 6" xfId="12020" xr:uid="{00000000-0005-0000-0000-0000132E0000}"/>
    <cellStyle name="Vírgula 2 3 3 2 2 2 2 2 7" xfId="26420" xr:uid="{00000000-0005-0000-0000-0000142E0000}"/>
    <cellStyle name="Vírgula 2 3 3 2 2 2 2 3" xfId="2156" xr:uid="{00000000-0005-0000-0000-0000152E0000}"/>
    <cellStyle name="Vírgula 2 3 3 2 2 2 2 3 2" xfId="4820" xr:uid="{00000000-0005-0000-0000-0000162E0000}"/>
    <cellStyle name="Vírgula 2 3 3 2 2 2 2 3 2 2" xfId="18164" xr:uid="{00000000-0005-0000-0000-0000172E0000}"/>
    <cellStyle name="Vírgula 2 3 3 2 2 2 2 3 3" xfId="7484" xr:uid="{00000000-0005-0000-0000-0000182E0000}"/>
    <cellStyle name="Vírgula 2 3 3 2 2 2 2 3 3 2" xfId="20828" xr:uid="{00000000-0005-0000-0000-0000192E0000}"/>
    <cellStyle name="Vírgula 2 3 3 2 2 2 2 3 4" xfId="10148" xr:uid="{00000000-0005-0000-0000-00001A2E0000}"/>
    <cellStyle name="Vírgula 2 3 3 2 2 2 2 3 4 2" xfId="23492" xr:uid="{00000000-0005-0000-0000-00001B2E0000}"/>
    <cellStyle name="Vírgula 2 3 3 2 2 2 2 3 5" xfId="15500" xr:uid="{00000000-0005-0000-0000-00001C2E0000}"/>
    <cellStyle name="Vírgula 2 3 3 2 2 2 2 3 6" xfId="12812" xr:uid="{00000000-0005-0000-0000-00001D2E0000}"/>
    <cellStyle name="Vírgula 2 3 3 2 2 2 2 4" xfId="3236" xr:uid="{00000000-0005-0000-0000-00001E2E0000}"/>
    <cellStyle name="Vírgula 2 3 3 2 2 2 2 4 2" xfId="16580" xr:uid="{00000000-0005-0000-0000-00001F2E0000}"/>
    <cellStyle name="Vírgula 2 3 3 2 2 2 2 5" xfId="5900" xr:uid="{00000000-0005-0000-0000-0000202E0000}"/>
    <cellStyle name="Vírgula 2 3 3 2 2 2 2 5 2" xfId="19244" xr:uid="{00000000-0005-0000-0000-0000212E0000}"/>
    <cellStyle name="Vírgula 2 3 3 2 2 2 2 6" xfId="8564" xr:uid="{00000000-0005-0000-0000-0000222E0000}"/>
    <cellStyle name="Vírgula 2 3 3 2 2 2 2 6 2" xfId="21908" xr:uid="{00000000-0005-0000-0000-0000232E0000}"/>
    <cellStyle name="Vírgula 2 3 3 2 2 2 2 7" xfId="13916" xr:uid="{00000000-0005-0000-0000-0000242E0000}"/>
    <cellStyle name="Vírgula 2 3 3 2 2 2 2 8" xfId="11228" xr:uid="{00000000-0005-0000-0000-0000252E0000}"/>
    <cellStyle name="Vírgula 2 3 3 2 2 2 2 9" xfId="25052" xr:uid="{00000000-0005-0000-0000-0000262E0000}"/>
    <cellStyle name="Vírgula 2 3 3 2 2 2 3" xfId="1100" xr:uid="{00000000-0005-0000-0000-0000272E0000}"/>
    <cellStyle name="Vírgula 2 3 3 2 2 2 3 2" xfId="3764" xr:uid="{00000000-0005-0000-0000-0000282E0000}"/>
    <cellStyle name="Vírgula 2 3 3 2 2 2 3 2 2" xfId="17108" xr:uid="{00000000-0005-0000-0000-0000292E0000}"/>
    <cellStyle name="Vírgula 2 3 3 2 2 2 3 2 3" xfId="26084" xr:uid="{00000000-0005-0000-0000-00002A2E0000}"/>
    <cellStyle name="Vírgula 2 3 3 2 2 2 3 3" xfId="6428" xr:uid="{00000000-0005-0000-0000-00002B2E0000}"/>
    <cellStyle name="Vírgula 2 3 3 2 2 2 3 3 2" xfId="19772" xr:uid="{00000000-0005-0000-0000-00002C2E0000}"/>
    <cellStyle name="Vírgula 2 3 3 2 2 2 3 4" xfId="9092" xr:uid="{00000000-0005-0000-0000-00002D2E0000}"/>
    <cellStyle name="Vírgula 2 3 3 2 2 2 3 4 2" xfId="22436" xr:uid="{00000000-0005-0000-0000-00002E2E0000}"/>
    <cellStyle name="Vírgula 2 3 3 2 2 2 3 5" xfId="14444" xr:uid="{00000000-0005-0000-0000-00002F2E0000}"/>
    <cellStyle name="Vírgula 2 3 3 2 2 2 3 6" xfId="11756" xr:uid="{00000000-0005-0000-0000-0000302E0000}"/>
    <cellStyle name="Vírgula 2 3 3 2 2 2 3 7" xfId="24716" xr:uid="{00000000-0005-0000-0000-0000312E0000}"/>
    <cellStyle name="Vírgula 2 3 3 2 2 2 4" xfId="1892" xr:uid="{00000000-0005-0000-0000-0000322E0000}"/>
    <cellStyle name="Vírgula 2 3 3 2 2 2 4 2" xfId="4556" xr:uid="{00000000-0005-0000-0000-0000332E0000}"/>
    <cellStyle name="Vírgula 2 3 3 2 2 2 4 2 2" xfId="17900" xr:uid="{00000000-0005-0000-0000-0000342E0000}"/>
    <cellStyle name="Vírgula 2 3 3 2 2 2 4 2 3" xfId="26732" xr:uid="{00000000-0005-0000-0000-0000352E0000}"/>
    <cellStyle name="Vírgula 2 3 3 2 2 2 4 3" xfId="7220" xr:uid="{00000000-0005-0000-0000-0000362E0000}"/>
    <cellStyle name="Vírgula 2 3 3 2 2 2 4 3 2" xfId="20564" xr:uid="{00000000-0005-0000-0000-0000372E0000}"/>
    <cellStyle name="Vírgula 2 3 3 2 2 2 4 4" xfId="9884" xr:uid="{00000000-0005-0000-0000-0000382E0000}"/>
    <cellStyle name="Vírgula 2 3 3 2 2 2 4 4 2" xfId="23228" xr:uid="{00000000-0005-0000-0000-0000392E0000}"/>
    <cellStyle name="Vírgula 2 3 3 2 2 2 4 5" xfId="15236" xr:uid="{00000000-0005-0000-0000-00003A2E0000}"/>
    <cellStyle name="Vírgula 2 3 3 2 2 2 4 6" xfId="12548" xr:uid="{00000000-0005-0000-0000-00003B2E0000}"/>
    <cellStyle name="Vírgula 2 3 3 2 2 2 4 7" xfId="25364" xr:uid="{00000000-0005-0000-0000-00003C2E0000}"/>
    <cellStyle name="Vírgula 2 3 3 2 2 2 5" xfId="2708" xr:uid="{00000000-0005-0000-0000-00003D2E0000}"/>
    <cellStyle name="Vírgula 2 3 3 2 2 2 5 2" xfId="5372" xr:uid="{00000000-0005-0000-0000-00003E2E0000}"/>
    <cellStyle name="Vírgula 2 3 3 2 2 2 5 2 2" xfId="18716" xr:uid="{00000000-0005-0000-0000-00003F2E0000}"/>
    <cellStyle name="Vírgula 2 3 3 2 2 2 5 3" xfId="8036" xr:uid="{00000000-0005-0000-0000-0000402E0000}"/>
    <cellStyle name="Vírgula 2 3 3 2 2 2 5 3 2" xfId="21380" xr:uid="{00000000-0005-0000-0000-0000412E0000}"/>
    <cellStyle name="Vírgula 2 3 3 2 2 2 5 4" xfId="10700" xr:uid="{00000000-0005-0000-0000-0000422E0000}"/>
    <cellStyle name="Vírgula 2 3 3 2 2 2 5 4 2" xfId="24044" xr:uid="{00000000-0005-0000-0000-0000432E0000}"/>
    <cellStyle name="Vírgula 2 3 3 2 2 2 5 5" xfId="16052" xr:uid="{00000000-0005-0000-0000-0000442E0000}"/>
    <cellStyle name="Vírgula 2 3 3 2 2 2 5 6" xfId="13364" xr:uid="{00000000-0005-0000-0000-0000452E0000}"/>
    <cellStyle name="Vírgula 2 3 3 2 2 2 5 7" xfId="25724" xr:uid="{00000000-0005-0000-0000-0000462E0000}"/>
    <cellStyle name="Vírgula 2 3 3 2 2 2 6" xfId="2972" xr:uid="{00000000-0005-0000-0000-0000472E0000}"/>
    <cellStyle name="Vírgula 2 3 3 2 2 2 6 2" xfId="16316" xr:uid="{00000000-0005-0000-0000-0000482E0000}"/>
    <cellStyle name="Vírgula 2 3 3 2 2 2 7" xfId="5636" xr:uid="{00000000-0005-0000-0000-0000492E0000}"/>
    <cellStyle name="Vírgula 2 3 3 2 2 2 7 2" xfId="18980" xr:uid="{00000000-0005-0000-0000-00004A2E0000}"/>
    <cellStyle name="Vírgula 2 3 3 2 2 2 8" xfId="8300" xr:uid="{00000000-0005-0000-0000-00004B2E0000}"/>
    <cellStyle name="Vírgula 2 3 3 2 2 2 8 2" xfId="21644" xr:uid="{00000000-0005-0000-0000-00004C2E0000}"/>
    <cellStyle name="Vírgula 2 3 3 2 2 2 9" xfId="13652" xr:uid="{00000000-0005-0000-0000-00004D2E0000}"/>
    <cellStyle name="Vírgula 2 3 3 2 2 3" xfId="404" xr:uid="{00000000-0005-0000-0000-00004E2E0000}"/>
    <cellStyle name="Vírgula 2 3 3 2 2 3 2" xfId="1196" xr:uid="{00000000-0005-0000-0000-00004F2E0000}"/>
    <cellStyle name="Vírgula 2 3 3 2 2 3 2 2" xfId="3860" xr:uid="{00000000-0005-0000-0000-0000502E0000}"/>
    <cellStyle name="Vírgula 2 3 3 2 2 3 2 2 2" xfId="17204" xr:uid="{00000000-0005-0000-0000-0000512E0000}"/>
    <cellStyle name="Vírgula 2 3 3 2 2 3 2 3" xfId="6524" xr:uid="{00000000-0005-0000-0000-0000522E0000}"/>
    <cellStyle name="Vírgula 2 3 3 2 2 3 2 3 2" xfId="19868" xr:uid="{00000000-0005-0000-0000-0000532E0000}"/>
    <cellStyle name="Vírgula 2 3 3 2 2 3 2 4" xfId="9188" xr:uid="{00000000-0005-0000-0000-0000542E0000}"/>
    <cellStyle name="Vírgula 2 3 3 2 2 3 2 4 2" xfId="22532" xr:uid="{00000000-0005-0000-0000-0000552E0000}"/>
    <cellStyle name="Vírgula 2 3 3 2 2 3 2 5" xfId="14540" xr:uid="{00000000-0005-0000-0000-0000562E0000}"/>
    <cellStyle name="Vírgula 2 3 3 2 2 3 2 6" xfId="11852" xr:uid="{00000000-0005-0000-0000-0000572E0000}"/>
    <cellStyle name="Vírgula 2 3 3 2 2 3 2 7" xfId="26252" xr:uid="{00000000-0005-0000-0000-0000582E0000}"/>
    <cellStyle name="Vírgula 2 3 3 2 2 3 3" xfId="1988" xr:uid="{00000000-0005-0000-0000-0000592E0000}"/>
    <cellStyle name="Vírgula 2 3 3 2 2 3 3 2" xfId="4652" xr:uid="{00000000-0005-0000-0000-00005A2E0000}"/>
    <cellStyle name="Vírgula 2 3 3 2 2 3 3 2 2" xfId="17996" xr:uid="{00000000-0005-0000-0000-00005B2E0000}"/>
    <cellStyle name="Vírgula 2 3 3 2 2 3 3 3" xfId="7316" xr:uid="{00000000-0005-0000-0000-00005C2E0000}"/>
    <cellStyle name="Vírgula 2 3 3 2 2 3 3 3 2" xfId="20660" xr:uid="{00000000-0005-0000-0000-00005D2E0000}"/>
    <cellStyle name="Vírgula 2 3 3 2 2 3 3 4" xfId="9980" xr:uid="{00000000-0005-0000-0000-00005E2E0000}"/>
    <cellStyle name="Vírgula 2 3 3 2 2 3 3 4 2" xfId="23324" xr:uid="{00000000-0005-0000-0000-00005F2E0000}"/>
    <cellStyle name="Vírgula 2 3 3 2 2 3 3 5" xfId="15332" xr:uid="{00000000-0005-0000-0000-0000602E0000}"/>
    <cellStyle name="Vírgula 2 3 3 2 2 3 3 6" xfId="12644" xr:uid="{00000000-0005-0000-0000-0000612E0000}"/>
    <cellStyle name="Vírgula 2 3 3 2 2 3 4" xfId="3068" xr:uid="{00000000-0005-0000-0000-0000622E0000}"/>
    <cellStyle name="Vírgula 2 3 3 2 2 3 4 2" xfId="16412" xr:uid="{00000000-0005-0000-0000-0000632E0000}"/>
    <cellStyle name="Vírgula 2 3 3 2 2 3 5" xfId="5732" xr:uid="{00000000-0005-0000-0000-0000642E0000}"/>
    <cellStyle name="Vírgula 2 3 3 2 2 3 5 2" xfId="19076" xr:uid="{00000000-0005-0000-0000-0000652E0000}"/>
    <cellStyle name="Vírgula 2 3 3 2 2 3 6" xfId="8396" xr:uid="{00000000-0005-0000-0000-0000662E0000}"/>
    <cellStyle name="Vírgula 2 3 3 2 2 3 6 2" xfId="21740" xr:uid="{00000000-0005-0000-0000-0000672E0000}"/>
    <cellStyle name="Vírgula 2 3 3 2 2 3 7" xfId="13748" xr:uid="{00000000-0005-0000-0000-0000682E0000}"/>
    <cellStyle name="Vírgula 2 3 3 2 2 3 8" xfId="11060" xr:uid="{00000000-0005-0000-0000-0000692E0000}"/>
    <cellStyle name="Vírgula 2 3 3 2 2 3 9" xfId="24884" xr:uid="{00000000-0005-0000-0000-00006A2E0000}"/>
    <cellStyle name="Vírgula 2 3 3 2 2 4" xfId="740" xr:uid="{00000000-0005-0000-0000-00006B2E0000}"/>
    <cellStyle name="Vírgula 2 3 3 2 2 4 2" xfId="1532" xr:uid="{00000000-0005-0000-0000-00006C2E0000}"/>
    <cellStyle name="Vírgula 2 3 3 2 2 4 2 2" xfId="4196" xr:uid="{00000000-0005-0000-0000-00006D2E0000}"/>
    <cellStyle name="Vírgula 2 3 3 2 2 4 2 2 2" xfId="17540" xr:uid="{00000000-0005-0000-0000-00006E2E0000}"/>
    <cellStyle name="Vírgula 2 3 3 2 2 4 2 3" xfId="6860" xr:uid="{00000000-0005-0000-0000-00006F2E0000}"/>
    <cellStyle name="Vírgula 2 3 3 2 2 4 2 3 2" xfId="20204" xr:uid="{00000000-0005-0000-0000-0000702E0000}"/>
    <cellStyle name="Vírgula 2 3 3 2 2 4 2 4" xfId="9524" xr:uid="{00000000-0005-0000-0000-0000712E0000}"/>
    <cellStyle name="Vírgula 2 3 3 2 2 4 2 4 2" xfId="22868" xr:uid="{00000000-0005-0000-0000-0000722E0000}"/>
    <cellStyle name="Vírgula 2 3 3 2 2 4 2 5" xfId="14876" xr:uid="{00000000-0005-0000-0000-0000732E0000}"/>
    <cellStyle name="Vírgula 2 3 3 2 2 4 2 6" xfId="12188" xr:uid="{00000000-0005-0000-0000-0000742E0000}"/>
    <cellStyle name="Vírgula 2 3 3 2 2 4 2 7" xfId="25916" xr:uid="{00000000-0005-0000-0000-0000752E0000}"/>
    <cellStyle name="Vírgula 2 3 3 2 2 4 3" xfId="2324" xr:uid="{00000000-0005-0000-0000-0000762E0000}"/>
    <cellStyle name="Vírgula 2 3 3 2 2 4 3 2" xfId="4988" xr:uid="{00000000-0005-0000-0000-0000772E0000}"/>
    <cellStyle name="Vírgula 2 3 3 2 2 4 3 2 2" xfId="18332" xr:uid="{00000000-0005-0000-0000-0000782E0000}"/>
    <cellStyle name="Vírgula 2 3 3 2 2 4 3 3" xfId="7652" xr:uid="{00000000-0005-0000-0000-0000792E0000}"/>
    <cellStyle name="Vírgula 2 3 3 2 2 4 3 3 2" xfId="20996" xr:uid="{00000000-0005-0000-0000-00007A2E0000}"/>
    <cellStyle name="Vírgula 2 3 3 2 2 4 3 4" xfId="10316" xr:uid="{00000000-0005-0000-0000-00007B2E0000}"/>
    <cellStyle name="Vírgula 2 3 3 2 2 4 3 4 2" xfId="23660" xr:uid="{00000000-0005-0000-0000-00007C2E0000}"/>
    <cellStyle name="Vírgula 2 3 3 2 2 4 3 5" xfId="15668" xr:uid="{00000000-0005-0000-0000-00007D2E0000}"/>
    <cellStyle name="Vírgula 2 3 3 2 2 4 3 6" xfId="12980" xr:uid="{00000000-0005-0000-0000-00007E2E0000}"/>
    <cellStyle name="Vírgula 2 3 3 2 2 4 4" xfId="3404" xr:uid="{00000000-0005-0000-0000-00007F2E0000}"/>
    <cellStyle name="Vírgula 2 3 3 2 2 4 4 2" xfId="16748" xr:uid="{00000000-0005-0000-0000-0000802E0000}"/>
    <cellStyle name="Vírgula 2 3 3 2 2 4 5" xfId="6068" xr:uid="{00000000-0005-0000-0000-0000812E0000}"/>
    <cellStyle name="Vírgula 2 3 3 2 2 4 5 2" xfId="19412" xr:uid="{00000000-0005-0000-0000-0000822E0000}"/>
    <cellStyle name="Vírgula 2 3 3 2 2 4 6" xfId="8732" xr:uid="{00000000-0005-0000-0000-0000832E0000}"/>
    <cellStyle name="Vírgula 2 3 3 2 2 4 6 2" xfId="22076" xr:uid="{00000000-0005-0000-0000-0000842E0000}"/>
    <cellStyle name="Vírgula 2 3 3 2 2 4 7" xfId="14084" xr:uid="{00000000-0005-0000-0000-0000852E0000}"/>
    <cellStyle name="Vírgula 2 3 3 2 2 4 8" xfId="11396" xr:uid="{00000000-0005-0000-0000-0000862E0000}"/>
    <cellStyle name="Vírgula 2 3 3 2 2 4 9" xfId="24548" xr:uid="{00000000-0005-0000-0000-0000872E0000}"/>
    <cellStyle name="Vírgula 2 3 3 2 2 5" xfId="932" xr:uid="{00000000-0005-0000-0000-0000882E0000}"/>
    <cellStyle name="Vírgula 2 3 3 2 2 5 2" xfId="3596" xr:uid="{00000000-0005-0000-0000-0000892E0000}"/>
    <cellStyle name="Vírgula 2 3 3 2 2 5 2 2" xfId="16940" xr:uid="{00000000-0005-0000-0000-00008A2E0000}"/>
    <cellStyle name="Vírgula 2 3 3 2 2 5 2 3" xfId="26564" xr:uid="{00000000-0005-0000-0000-00008B2E0000}"/>
    <cellStyle name="Vírgula 2 3 3 2 2 5 3" xfId="6260" xr:uid="{00000000-0005-0000-0000-00008C2E0000}"/>
    <cellStyle name="Vírgula 2 3 3 2 2 5 3 2" xfId="19604" xr:uid="{00000000-0005-0000-0000-00008D2E0000}"/>
    <cellStyle name="Vírgula 2 3 3 2 2 5 4" xfId="8924" xr:uid="{00000000-0005-0000-0000-00008E2E0000}"/>
    <cellStyle name="Vírgula 2 3 3 2 2 5 4 2" xfId="22268" xr:uid="{00000000-0005-0000-0000-00008F2E0000}"/>
    <cellStyle name="Vírgula 2 3 3 2 2 5 5" xfId="14276" xr:uid="{00000000-0005-0000-0000-0000902E0000}"/>
    <cellStyle name="Vírgula 2 3 3 2 2 5 6" xfId="11588" xr:uid="{00000000-0005-0000-0000-0000912E0000}"/>
    <cellStyle name="Vírgula 2 3 3 2 2 5 7" xfId="25196" xr:uid="{00000000-0005-0000-0000-0000922E0000}"/>
    <cellStyle name="Vírgula 2 3 3 2 2 6" xfId="1724" xr:uid="{00000000-0005-0000-0000-0000932E0000}"/>
    <cellStyle name="Vírgula 2 3 3 2 2 6 2" xfId="4388" xr:uid="{00000000-0005-0000-0000-0000942E0000}"/>
    <cellStyle name="Vírgula 2 3 3 2 2 6 2 2" xfId="17732" xr:uid="{00000000-0005-0000-0000-0000952E0000}"/>
    <cellStyle name="Vírgula 2 3 3 2 2 6 3" xfId="7052" xr:uid="{00000000-0005-0000-0000-0000962E0000}"/>
    <cellStyle name="Vírgula 2 3 3 2 2 6 3 2" xfId="20396" xr:uid="{00000000-0005-0000-0000-0000972E0000}"/>
    <cellStyle name="Vírgula 2 3 3 2 2 6 4" xfId="9716" xr:uid="{00000000-0005-0000-0000-0000982E0000}"/>
    <cellStyle name="Vírgula 2 3 3 2 2 6 4 2" xfId="23060" xr:uid="{00000000-0005-0000-0000-0000992E0000}"/>
    <cellStyle name="Vírgula 2 3 3 2 2 6 5" xfId="15068" xr:uid="{00000000-0005-0000-0000-00009A2E0000}"/>
    <cellStyle name="Vírgula 2 3 3 2 2 6 6" xfId="12380" xr:uid="{00000000-0005-0000-0000-00009B2E0000}"/>
    <cellStyle name="Vírgula 2 3 3 2 2 6 7" xfId="25556" xr:uid="{00000000-0005-0000-0000-00009C2E0000}"/>
    <cellStyle name="Vírgula 2 3 3 2 2 7" xfId="2540" xr:uid="{00000000-0005-0000-0000-00009D2E0000}"/>
    <cellStyle name="Vírgula 2 3 3 2 2 7 2" xfId="5204" xr:uid="{00000000-0005-0000-0000-00009E2E0000}"/>
    <cellStyle name="Vírgula 2 3 3 2 2 7 2 2" xfId="18548" xr:uid="{00000000-0005-0000-0000-00009F2E0000}"/>
    <cellStyle name="Vírgula 2 3 3 2 2 7 3" xfId="7868" xr:uid="{00000000-0005-0000-0000-0000A02E0000}"/>
    <cellStyle name="Vírgula 2 3 3 2 2 7 3 2" xfId="21212" xr:uid="{00000000-0005-0000-0000-0000A12E0000}"/>
    <cellStyle name="Vírgula 2 3 3 2 2 7 4" xfId="10532" xr:uid="{00000000-0005-0000-0000-0000A22E0000}"/>
    <cellStyle name="Vírgula 2 3 3 2 2 7 4 2" xfId="23876" xr:uid="{00000000-0005-0000-0000-0000A32E0000}"/>
    <cellStyle name="Vírgula 2 3 3 2 2 7 5" xfId="15884" xr:uid="{00000000-0005-0000-0000-0000A42E0000}"/>
    <cellStyle name="Vírgula 2 3 3 2 2 7 6" xfId="13196" xr:uid="{00000000-0005-0000-0000-0000A52E0000}"/>
    <cellStyle name="Vírgula 2 3 3 2 2 8" xfId="2804" xr:uid="{00000000-0005-0000-0000-0000A62E0000}"/>
    <cellStyle name="Vírgula 2 3 3 2 2 8 2" xfId="16148" xr:uid="{00000000-0005-0000-0000-0000A72E0000}"/>
    <cellStyle name="Vírgula 2 3 3 2 2 9" xfId="5468" xr:uid="{00000000-0005-0000-0000-0000A82E0000}"/>
    <cellStyle name="Vírgula 2 3 3 2 2 9 2" xfId="18812" xr:uid="{00000000-0005-0000-0000-0000A92E0000}"/>
    <cellStyle name="Vírgula 2 3 3 2 3" xfId="260" xr:uid="{00000000-0005-0000-0000-0000AA2E0000}"/>
    <cellStyle name="Vírgula 2 3 3 2 3 10" xfId="13604" xr:uid="{00000000-0005-0000-0000-0000AB2E0000}"/>
    <cellStyle name="Vírgula 2 3 3 2 3 11" xfId="10916" xr:uid="{00000000-0005-0000-0000-0000AC2E0000}"/>
    <cellStyle name="Vírgula 2 3 3 2 3 12" xfId="24308" xr:uid="{00000000-0005-0000-0000-0000AD2E0000}"/>
    <cellStyle name="Vírgula 2 3 3 2 3 2" xfId="524" xr:uid="{00000000-0005-0000-0000-0000AE2E0000}"/>
    <cellStyle name="Vírgula 2 3 3 2 3 2 2" xfId="1316" xr:uid="{00000000-0005-0000-0000-0000AF2E0000}"/>
    <cellStyle name="Vírgula 2 3 3 2 3 2 2 2" xfId="3980" xr:uid="{00000000-0005-0000-0000-0000B02E0000}"/>
    <cellStyle name="Vírgula 2 3 3 2 3 2 2 2 2" xfId="17324" xr:uid="{00000000-0005-0000-0000-0000B12E0000}"/>
    <cellStyle name="Vírgula 2 3 3 2 3 2 2 3" xfId="6644" xr:uid="{00000000-0005-0000-0000-0000B22E0000}"/>
    <cellStyle name="Vírgula 2 3 3 2 3 2 2 3 2" xfId="19988" xr:uid="{00000000-0005-0000-0000-0000B32E0000}"/>
    <cellStyle name="Vírgula 2 3 3 2 3 2 2 4" xfId="9308" xr:uid="{00000000-0005-0000-0000-0000B42E0000}"/>
    <cellStyle name="Vírgula 2 3 3 2 3 2 2 4 2" xfId="22652" xr:uid="{00000000-0005-0000-0000-0000B52E0000}"/>
    <cellStyle name="Vírgula 2 3 3 2 3 2 2 5" xfId="14660" xr:uid="{00000000-0005-0000-0000-0000B62E0000}"/>
    <cellStyle name="Vírgula 2 3 3 2 3 2 2 6" xfId="11972" xr:uid="{00000000-0005-0000-0000-0000B72E0000}"/>
    <cellStyle name="Vírgula 2 3 3 2 3 2 2 7" xfId="26372" xr:uid="{00000000-0005-0000-0000-0000B82E0000}"/>
    <cellStyle name="Vírgula 2 3 3 2 3 2 3" xfId="2108" xr:uid="{00000000-0005-0000-0000-0000B92E0000}"/>
    <cellStyle name="Vírgula 2 3 3 2 3 2 3 2" xfId="4772" xr:uid="{00000000-0005-0000-0000-0000BA2E0000}"/>
    <cellStyle name="Vírgula 2 3 3 2 3 2 3 2 2" xfId="18116" xr:uid="{00000000-0005-0000-0000-0000BB2E0000}"/>
    <cellStyle name="Vírgula 2 3 3 2 3 2 3 3" xfId="7436" xr:uid="{00000000-0005-0000-0000-0000BC2E0000}"/>
    <cellStyle name="Vírgula 2 3 3 2 3 2 3 3 2" xfId="20780" xr:uid="{00000000-0005-0000-0000-0000BD2E0000}"/>
    <cellStyle name="Vírgula 2 3 3 2 3 2 3 4" xfId="10100" xr:uid="{00000000-0005-0000-0000-0000BE2E0000}"/>
    <cellStyle name="Vírgula 2 3 3 2 3 2 3 4 2" xfId="23444" xr:uid="{00000000-0005-0000-0000-0000BF2E0000}"/>
    <cellStyle name="Vírgula 2 3 3 2 3 2 3 5" xfId="15452" xr:uid="{00000000-0005-0000-0000-0000C02E0000}"/>
    <cellStyle name="Vírgula 2 3 3 2 3 2 3 6" xfId="12764" xr:uid="{00000000-0005-0000-0000-0000C12E0000}"/>
    <cellStyle name="Vírgula 2 3 3 2 3 2 4" xfId="3188" xr:uid="{00000000-0005-0000-0000-0000C22E0000}"/>
    <cellStyle name="Vírgula 2 3 3 2 3 2 4 2" xfId="16532" xr:uid="{00000000-0005-0000-0000-0000C32E0000}"/>
    <cellStyle name="Vírgula 2 3 3 2 3 2 5" xfId="5852" xr:uid="{00000000-0005-0000-0000-0000C42E0000}"/>
    <cellStyle name="Vírgula 2 3 3 2 3 2 5 2" xfId="19196" xr:uid="{00000000-0005-0000-0000-0000C52E0000}"/>
    <cellStyle name="Vírgula 2 3 3 2 3 2 6" xfId="8516" xr:uid="{00000000-0005-0000-0000-0000C62E0000}"/>
    <cellStyle name="Vírgula 2 3 3 2 3 2 6 2" xfId="21860" xr:uid="{00000000-0005-0000-0000-0000C72E0000}"/>
    <cellStyle name="Vírgula 2 3 3 2 3 2 7" xfId="13868" xr:uid="{00000000-0005-0000-0000-0000C82E0000}"/>
    <cellStyle name="Vírgula 2 3 3 2 3 2 8" xfId="11180" xr:uid="{00000000-0005-0000-0000-0000C92E0000}"/>
    <cellStyle name="Vírgula 2 3 3 2 3 2 9" xfId="25004" xr:uid="{00000000-0005-0000-0000-0000CA2E0000}"/>
    <cellStyle name="Vírgula 2 3 3 2 3 3" xfId="692" xr:uid="{00000000-0005-0000-0000-0000CB2E0000}"/>
    <cellStyle name="Vírgula 2 3 3 2 3 3 2" xfId="1484" xr:uid="{00000000-0005-0000-0000-0000CC2E0000}"/>
    <cellStyle name="Vírgula 2 3 3 2 3 3 2 2" xfId="4148" xr:uid="{00000000-0005-0000-0000-0000CD2E0000}"/>
    <cellStyle name="Vírgula 2 3 3 2 3 3 2 2 2" xfId="17492" xr:uid="{00000000-0005-0000-0000-0000CE2E0000}"/>
    <cellStyle name="Vírgula 2 3 3 2 3 3 2 3" xfId="6812" xr:uid="{00000000-0005-0000-0000-0000CF2E0000}"/>
    <cellStyle name="Vírgula 2 3 3 2 3 3 2 3 2" xfId="20156" xr:uid="{00000000-0005-0000-0000-0000D02E0000}"/>
    <cellStyle name="Vírgula 2 3 3 2 3 3 2 4" xfId="9476" xr:uid="{00000000-0005-0000-0000-0000D12E0000}"/>
    <cellStyle name="Vírgula 2 3 3 2 3 3 2 4 2" xfId="22820" xr:uid="{00000000-0005-0000-0000-0000D22E0000}"/>
    <cellStyle name="Vírgula 2 3 3 2 3 3 2 5" xfId="14828" xr:uid="{00000000-0005-0000-0000-0000D32E0000}"/>
    <cellStyle name="Vírgula 2 3 3 2 3 3 2 6" xfId="12140" xr:uid="{00000000-0005-0000-0000-0000D42E0000}"/>
    <cellStyle name="Vírgula 2 3 3 2 3 3 2 7" xfId="26036" xr:uid="{00000000-0005-0000-0000-0000D52E0000}"/>
    <cellStyle name="Vírgula 2 3 3 2 3 3 3" xfId="2276" xr:uid="{00000000-0005-0000-0000-0000D62E0000}"/>
    <cellStyle name="Vírgula 2 3 3 2 3 3 3 2" xfId="4940" xr:uid="{00000000-0005-0000-0000-0000D72E0000}"/>
    <cellStyle name="Vírgula 2 3 3 2 3 3 3 2 2" xfId="18284" xr:uid="{00000000-0005-0000-0000-0000D82E0000}"/>
    <cellStyle name="Vírgula 2 3 3 2 3 3 3 3" xfId="7604" xr:uid="{00000000-0005-0000-0000-0000D92E0000}"/>
    <cellStyle name="Vírgula 2 3 3 2 3 3 3 3 2" xfId="20948" xr:uid="{00000000-0005-0000-0000-0000DA2E0000}"/>
    <cellStyle name="Vírgula 2 3 3 2 3 3 3 4" xfId="10268" xr:uid="{00000000-0005-0000-0000-0000DB2E0000}"/>
    <cellStyle name="Vírgula 2 3 3 2 3 3 3 4 2" xfId="23612" xr:uid="{00000000-0005-0000-0000-0000DC2E0000}"/>
    <cellStyle name="Vírgula 2 3 3 2 3 3 3 5" xfId="15620" xr:uid="{00000000-0005-0000-0000-0000DD2E0000}"/>
    <cellStyle name="Vírgula 2 3 3 2 3 3 3 6" xfId="12932" xr:uid="{00000000-0005-0000-0000-0000DE2E0000}"/>
    <cellStyle name="Vírgula 2 3 3 2 3 3 4" xfId="3356" xr:uid="{00000000-0005-0000-0000-0000DF2E0000}"/>
    <cellStyle name="Vírgula 2 3 3 2 3 3 4 2" xfId="16700" xr:uid="{00000000-0005-0000-0000-0000E02E0000}"/>
    <cellStyle name="Vírgula 2 3 3 2 3 3 5" xfId="6020" xr:uid="{00000000-0005-0000-0000-0000E12E0000}"/>
    <cellStyle name="Vírgula 2 3 3 2 3 3 5 2" xfId="19364" xr:uid="{00000000-0005-0000-0000-0000E22E0000}"/>
    <cellStyle name="Vírgula 2 3 3 2 3 3 6" xfId="8684" xr:uid="{00000000-0005-0000-0000-0000E32E0000}"/>
    <cellStyle name="Vírgula 2 3 3 2 3 3 6 2" xfId="22028" xr:uid="{00000000-0005-0000-0000-0000E42E0000}"/>
    <cellStyle name="Vírgula 2 3 3 2 3 3 7" xfId="14036" xr:uid="{00000000-0005-0000-0000-0000E52E0000}"/>
    <cellStyle name="Vírgula 2 3 3 2 3 3 8" xfId="11348" xr:uid="{00000000-0005-0000-0000-0000E62E0000}"/>
    <cellStyle name="Vírgula 2 3 3 2 3 3 9" xfId="24668" xr:uid="{00000000-0005-0000-0000-0000E72E0000}"/>
    <cellStyle name="Vírgula 2 3 3 2 3 4" xfId="1052" xr:uid="{00000000-0005-0000-0000-0000E82E0000}"/>
    <cellStyle name="Vírgula 2 3 3 2 3 4 2" xfId="3716" xr:uid="{00000000-0005-0000-0000-0000E92E0000}"/>
    <cellStyle name="Vírgula 2 3 3 2 3 4 2 2" xfId="17060" xr:uid="{00000000-0005-0000-0000-0000EA2E0000}"/>
    <cellStyle name="Vírgula 2 3 3 2 3 4 2 3" xfId="26684" xr:uid="{00000000-0005-0000-0000-0000EB2E0000}"/>
    <cellStyle name="Vírgula 2 3 3 2 3 4 3" xfId="6380" xr:uid="{00000000-0005-0000-0000-0000EC2E0000}"/>
    <cellStyle name="Vírgula 2 3 3 2 3 4 3 2" xfId="19724" xr:uid="{00000000-0005-0000-0000-0000ED2E0000}"/>
    <cellStyle name="Vírgula 2 3 3 2 3 4 4" xfId="9044" xr:uid="{00000000-0005-0000-0000-0000EE2E0000}"/>
    <cellStyle name="Vírgula 2 3 3 2 3 4 4 2" xfId="22388" xr:uid="{00000000-0005-0000-0000-0000EF2E0000}"/>
    <cellStyle name="Vírgula 2 3 3 2 3 4 5" xfId="14396" xr:uid="{00000000-0005-0000-0000-0000F02E0000}"/>
    <cellStyle name="Vírgula 2 3 3 2 3 4 6" xfId="11708" xr:uid="{00000000-0005-0000-0000-0000F12E0000}"/>
    <cellStyle name="Vírgula 2 3 3 2 3 4 7" xfId="25316" xr:uid="{00000000-0005-0000-0000-0000F22E0000}"/>
    <cellStyle name="Vírgula 2 3 3 2 3 5" xfId="1844" xr:uid="{00000000-0005-0000-0000-0000F32E0000}"/>
    <cellStyle name="Vírgula 2 3 3 2 3 5 2" xfId="4508" xr:uid="{00000000-0005-0000-0000-0000F42E0000}"/>
    <cellStyle name="Vírgula 2 3 3 2 3 5 2 2" xfId="17852" xr:uid="{00000000-0005-0000-0000-0000F52E0000}"/>
    <cellStyle name="Vírgula 2 3 3 2 3 5 3" xfId="7172" xr:uid="{00000000-0005-0000-0000-0000F62E0000}"/>
    <cellStyle name="Vírgula 2 3 3 2 3 5 3 2" xfId="20516" xr:uid="{00000000-0005-0000-0000-0000F72E0000}"/>
    <cellStyle name="Vírgula 2 3 3 2 3 5 4" xfId="9836" xr:uid="{00000000-0005-0000-0000-0000F82E0000}"/>
    <cellStyle name="Vírgula 2 3 3 2 3 5 4 2" xfId="23180" xr:uid="{00000000-0005-0000-0000-0000F92E0000}"/>
    <cellStyle name="Vírgula 2 3 3 2 3 5 5" xfId="15188" xr:uid="{00000000-0005-0000-0000-0000FA2E0000}"/>
    <cellStyle name="Vírgula 2 3 3 2 3 5 6" xfId="12500" xr:uid="{00000000-0005-0000-0000-0000FB2E0000}"/>
    <cellStyle name="Vírgula 2 3 3 2 3 5 7" xfId="25676" xr:uid="{00000000-0005-0000-0000-0000FC2E0000}"/>
    <cellStyle name="Vírgula 2 3 3 2 3 6" xfId="2660" xr:uid="{00000000-0005-0000-0000-0000FD2E0000}"/>
    <cellStyle name="Vírgula 2 3 3 2 3 6 2" xfId="5324" xr:uid="{00000000-0005-0000-0000-0000FE2E0000}"/>
    <cellStyle name="Vírgula 2 3 3 2 3 6 2 2" xfId="18668" xr:uid="{00000000-0005-0000-0000-0000FF2E0000}"/>
    <cellStyle name="Vírgula 2 3 3 2 3 6 3" xfId="7988" xr:uid="{00000000-0005-0000-0000-0000002F0000}"/>
    <cellStyle name="Vírgula 2 3 3 2 3 6 3 2" xfId="21332" xr:uid="{00000000-0005-0000-0000-0000012F0000}"/>
    <cellStyle name="Vírgula 2 3 3 2 3 6 4" xfId="10652" xr:uid="{00000000-0005-0000-0000-0000022F0000}"/>
    <cellStyle name="Vírgula 2 3 3 2 3 6 4 2" xfId="23996" xr:uid="{00000000-0005-0000-0000-0000032F0000}"/>
    <cellStyle name="Vírgula 2 3 3 2 3 6 5" xfId="16004" xr:uid="{00000000-0005-0000-0000-0000042F0000}"/>
    <cellStyle name="Vírgula 2 3 3 2 3 6 6" xfId="13316" xr:uid="{00000000-0005-0000-0000-0000052F0000}"/>
    <cellStyle name="Vírgula 2 3 3 2 3 7" xfId="2924" xr:uid="{00000000-0005-0000-0000-0000062F0000}"/>
    <cellStyle name="Vírgula 2 3 3 2 3 7 2" xfId="16268" xr:uid="{00000000-0005-0000-0000-0000072F0000}"/>
    <cellStyle name="Vírgula 2 3 3 2 3 8" xfId="5588" xr:uid="{00000000-0005-0000-0000-0000082F0000}"/>
    <cellStyle name="Vírgula 2 3 3 2 3 8 2" xfId="18932" xr:uid="{00000000-0005-0000-0000-0000092F0000}"/>
    <cellStyle name="Vírgula 2 3 3 2 3 9" xfId="8252" xr:uid="{00000000-0005-0000-0000-00000A2F0000}"/>
    <cellStyle name="Vírgula 2 3 3 2 3 9 2" xfId="21596" xr:uid="{00000000-0005-0000-0000-00000B2F0000}"/>
    <cellStyle name="Vírgula 2 3 3 2 4" xfId="212" xr:uid="{00000000-0005-0000-0000-00000C2F0000}"/>
    <cellStyle name="Vírgula 2 3 3 2 4 10" xfId="10868" xr:uid="{00000000-0005-0000-0000-00000D2F0000}"/>
    <cellStyle name="Vírgula 2 3 3 2 4 11" xfId="24260" xr:uid="{00000000-0005-0000-0000-00000E2F0000}"/>
    <cellStyle name="Vírgula 2 3 3 2 4 2" xfId="476" xr:uid="{00000000-0005-0000-0000-00000F2F0000}"/>
    <cellStyle name="Vírgula 2 3 3 2 4 2 2" xfId="1268" xr:uid="{00000000-0005-0000-0000-0000102F0000}"/>
    <cellStyle name="Vírgula 2 3 3 2 4 2 2 2" xfId="3932" xr:uid="{00000000-0005-0000-0000-0000112F0000}"/>
    <cellStyle name="Vírgula 2 3 3 2 4 2 2 2 2" xfId="17276" xr:uid="{00000000-0005-0000-0000-0000122F0000}"/>
    <cellStyle name="Vírgula 2 3 3 2 4 2 2 3" xfId="6596" xr:uid="{00000000-0005-0000-0000-0000132F0000}"/>
    <cellStyle name="Vírgula 2 3 3 2 4 2 2 3 2" xfId="19940" xr:uid="{00000000-0005-0000-0000-0000142F0000}"/>
    <cellStyle name="Vírgula 2 3 3 2 4 2 2 4" xfId="9260" xr:uid="{00000000-0005-0000-0000-0000152F0000}"/>
    <cellStyle name="Vírgula 2 3 3 2 4 2 2 4 2" xfId="22604" xr:uid="{00000000-0005-0000-0000-0000162F0000}"/>
    <cellStyle name="Vírgula 2 3 3 2 4 2 2 5" xfId="14612" xr:uid="{00000000-0005-0000-0000-0000172F0000}"/>
    <cellStyle name="Vírgula 2 3 3 2 4 2 2 6" xfId="11924" xr:uid="{00000000-0005-0000-0000-0000182F0000}"/>
    <cellStyle name="Vírgula 2 3 3 2 4 2 2 7" xfId="26324" xr:uid="{00000000-0005-0000-0000-0000192F0000}"/>
    <cellStyle name="Vírgula 2 3 3 2 4 2 3" xfId="2060" xr:uid="{00000000-0005-0000-0000-00001A2F0000}"/>
    <cellStyle name="Vírgula 2 3 3 2 4 2 3 2" xfId="4724" xr:uid="{00000000-0005-0000-0000-00001B2F0000}"/>
    <cellStyle name="Vírgula 2 3 3 2 4 2 3 2 2" xfId="18068" xr:uid="{00000000-0005-0000-0000-00001C2F0000}"/>
    <cellStyle name="Vírgula 2 3 3 2 4 2 3 3" xfId="7388" xr:uid="{00000000-0005-0000-0000-00001D2F0000}"/>
    <cellStyle name="Vírgula 2 3 3 2 4 2 3 3 2" xfId="20732" xr:uid="{00000000-0005-0000-0000-00001E2F0000}"/>
    <cellStyle name="Vírgula 2 3 3 2 4 2 3 4" xfId="10052" xr:uid="{00000000-0005-0000-0000-00001F2F0000}"/>
    <cellStyle name="Vírgula 2 3 3 2 4 2 3 4 2" xfId="23396" xr:uid="{00000000-0005-0000-0000-0000202F0000}"/>
    <cellStyle name="Vírgula 2 3 3 2 4 2 3 5" xfId="15404" xr:uid="{00000000-0005-0000-0000-0000212F0000}"/>
    <cellStyle name="Vírgula 2 3 3 2 4 2 3 6" xfId="12716" xr:uid="{00000000-0005-0000-0000-0000222F0000}"/>
    <cellStyle name="Vírgula 2 3 3 2 4 2 4" xfId="3140" xr:uid="{00000000-0005-0000-0000-0000232F0000}"/>
    <cellStyle name="Vírgula 2 3 3 2 4 2 4 2" xfId="16484" xr:uid="{00000000-0005-0000-0000-0000242F0000}"/>
    <cellStyle name="Vírgula 2 3 3 2 4 2 5" xfId="5804" xr:uid="{00000000-0005-0000-0000-0000252F0000}"/>
    <cellStyle name="Vírgula 2 3 3 2 4 2 5 2" xfId="19148" xr:uid="{00000000-0005-0000-0000-0000262F0000}"/>
    <cellStyle name="Vírgula 2 3 3 2 4 2 6" xfId="8468" xr:uid="{00000000-0005-0000-0000-0000272F0000}"/>
    <cellStyle name="Vírgula 2 3 3 2 4 2 6 2" xfId="21812" xr:uid="{00000000-0005-0000-0000-0000282F0000}"/>
    <cellStyle name="Vírgula 2 3 3 2 4 2 7" xfId="13820" xr:uid="{00000000-0005-0000-0000-0000292F0000}"/>
    <cellStyle name="Vírgula 2 3 3 2 4 2 8" xfId="11132" xr:uid="{00000000-0005-0000-0000-00002A2F0000}"/>
    <cellStyle name="Vírgula 2 3 3 2 4 2 9" xfId="24956" xr:uid="{00000000-0005-0000-0000-00002B2F0000}"/>
    <cellStyle name="Vírgula 2 3 3 2 4 3" xfId="1004" xr:uid="{00000000-0005-0000-0000-00002C2F0000}"/>
    <cellStyle name="Vírgula 2 3 3 2 4 3 2" xfId="3668" xr:uid="{00000000-0005-0000-0000-00002D2F0000}"/>
    <cellStyle name="Vírgula 2 3 3 2 4 3 2 2" xfId="17012" xr:uid="{00000000-0005-0000-0000-00002E2F0000}"/>
    <cellStyle name="Vírgula 2 3 3 2 4 3 2 3" xfId="25988" xr:uid="{00000000-0005-0000-0000-00002F2F0000}"/>
    <cellStyle name="Vírgula 2 3 3 2 4 3 3" xfId="6332" xr:uid="{00000000-0005-0000-0000-0000302F0000}"/>
    <cellStyle name="Vírgula 2 3 3 2 4 3 3 2" xfId="19676" xr:uid="{00000000-0005-0000-0000-0000312F0000}"/>
    <cellStyle name="Vírgula 2 3 3 2 4 3 4" xfId="8996" xr:uid="{00000000-0005-0000-0000-0000322F0000}"/>
    <cellStyle name="Vírgula 2 3 3 2 4 3 4 2" xfId="22340" xr:uid="{00000000-0005-0000-0000-0000332F0000}"/>
    <cellStyle name="Vírgula 2 3 3 2 4 3 5" xfId="14348" xr:uid="{00000000-0005-0000-0000-0000342F0000}"/>
    <cellStyle name="Vírgula 2 3 3 2 4 3 6" xfId="11660" xr:uid="{00000000-0005-0000-0000-0000352F0000}"/>
    <cellStyle name="Vírgula 2 3 3 2 4 3 7" xfId="24620" xr:uid="{00000000-0005-0000-0000-0000362F0000}"/>
    <cellStyle name="Vírgula 2 3 3 2 4 4" xfId="1796" xr:uid="{00000000-0005-0000-0000-0000372F0000}"/>
    <cellStyle name="Vírgula 2 3 3 2 4 4 2" xfId="4460" xr:uid="{00000000-0005-0000-0000-0000382F0000}"/>
    <cellStyle name="Vírgula 2 3 3 2 4 4 2 2" xfId="17804" xr:uid="{00000000-0005-0000-0000-0000392F0000}"/>
    <cellStyle name="Vírgula 2 3 3 2 4 4 2 3" xfId="26636" xr:uid="{00000000-0005-0000-0000-00003A2F0000}"/>
    <cellStyle name="Vírgula 2 3 3 2 4 4 3" xfId="7124" xr:uid="{00000000-0005-0000-0000-00003B2F0000}"/>
    <cellStyle name="Vírgula 2 3 3 2 4 4 3 2" xfId="20468" xr:uid="{00000000-0005-0000-0000-00003C2F0000}"/>
    <cellStyle name="Vírgula 2 3 3 2 4 4 4" xfId="9788" xr:uid="{00000000-0005-0000-0000-00003D2F0000}"/>
    <cellStyle name="Vírgula 2 3 3 2 4 4 4 2" xfId="23132" xr:uid="{00000000-0005-0000-0000-00003E2F0000}"/>
    <cellStyle name="Vírgula 2 3 3 2 4 4 5" xfId="15140" xr:uid="{00000000-0005-0000-0000-00003F2F0000}"/>
    <cellStyle name="Vírgula 2 3 3 2 4 4 6" xfId="12452" xr:uid="{00000000-0005-0000-0000-0000402F0000}"/>
    <cellStyle name="Vírgula 2 3 3 2 4 4 7" xfId="25268" xr:uid="{00000000-0005-0000-0000-0000412F0000}"/>
    <cellStyle name="Vírgula 2 3 3 2 4 5" xfId="2612" xr:uid="{00000000-0005-0000-0000-0000422F0000}"/>
    <cellStyle name="Vírgula 2 3 3 2 4 5 2" xfId="5276" xr:uid="{00000000-0005-0000-0000-0000432F0000}"/>
    <cellStyle name="Vírgula 2 3 3 2 4 5 2 2" xfId="18620" xr:uid="{00000000-0005-0000-0000-0000442F0000}"/>
    <cellStyle name="Vírgula 2 3 3 2 4 5 3" xfId="7940" xr:uid="{00000000-0005-0000-0000-0000452F0000}"/>
    <cellStyle name="Vírgula 2 3 3 2 4 5 3 2" xfId="21284" xr:uid="{00000000-0005-0000-0000-0000462F0000}"/>
    <cellStyle name="Vírgula 2 3 3 2 4 5 4" xfId="10604" xr:uid="{00000000-0005-0000-0000-0000472F0000}"/>
    <cellStyle name="Vírgula 2 3 3 2 4 5 4 2" xfId="23948" xr:uid="{00000000-0005-0000-0000-0000482F0000}"/>
    <cellStyle name="Vírgula 2 3 3 2 4 5 5" xfId="15956" xr:uid="{00000000-0005-0000-0000-0000492F0000}"/>
    <cellStyle name="Vírgula 2 3 3 2 4 5 6" xfId="13268" xr:uid="{00000000-0005-0000-0000-00004A2F0000}"/>
    <cellStyle name="Vírgula 2 3 3 2 4 5 7" xfId="25628" xr:uid="{00000000-0005-0000-0000-00004B2F0000}"/>
    <cellStyle name="Vírgula 2 3 3 2 4 6" xfId="2876" xr:uid="{00000000-0005-0000-0000-00004C2F0000}"/>
    <cellStyle name="Vírgula 2 3 3 2 4 6 2" xfId="16220" xr:uid="{00000000-0005-0000-0000-00004D2F0000}"/>
    <cellStyle name="Vírgula 2 3 3 2 4 7" xfId="5540" xr:uid="{00000000-0005-0000-0000-00004E2F0000}"/>
    <cellStyle name="Vírgula 2 3 3 2 4 7 2" xfId="18884" xr:uid="{00000000-0005-0000-0000-00004F2F0000}"/>
    <cellStyle name="Vírgula 2 3 3 2 4 8" xfId="8204" xr:uid="{00000000-0005-0000-0000-0000502F0000}"/>
    <cellStyle name="Vírgula 2 3 3 2 4 8 2" xfId="21548" xr:uid="{00000000-0005-0000-0000-0000512F0000}"/>
    <cellStyle name="Vírgula 2 3 3 2 4 9" xfId="13556" xr:uid="{00000000-0005-0000-0000-0000522F0000}"/>
    <cellStyle name="Vírgula 2 3 3 2 5" xfId="356" xr:uid="{00000000-0005-0000-0000-0000532F0000}"/>
    <cellStyle name="Vírgula 2 3 3 2 5 2" xfId="1148" xr:uid="{00000000-0005-0000-0000-0000542F0000}"/>
    <cellStyle name="Vírgula 2 3 3 2 5 2 2" xfId="3812" xr:uid="{00000000-0005-0000-0000-0000552F0000}"/>
    <cellStyle name="Vírgula 2 3 3 2 5 2 2 2" xfId="17156" xr:uid="{00000000-0005-0000-0000-0000562F0000}"/>
    <cellStyle name="Vírgula 2 3 3 2 5 2 2 3" xfId="26468" xr:uid="{00000000-0005-0000-0000-0000572F0000}"/>
    <cellStyle name="Vírgula 2 3 3 2 5 2 3" xfId="6476" xr:uid="{00000000-0005-0000-0000-0000582F0000}"/>
    <cellStyle name="Vírgula 2 3 3 2 5 2 3 2" xfId="19820" xr:uid="{00000000-0005-0000-0000-0000592F0000}"/>
    <cellStyle name="Vírgula 2 3 3 2 5 2 4" xfId="9140" xr:uid="{00000000-0005-0000-0000-00005A2F0000}"/>
    <cellStyle name="Vírgula 2 3 3 2 5 2 4 2" xfId="22484" xr:uid="{00000000-0005-0000-0000-00005B2F0000}"/>
    <cellStyle name="Vírgula 2 3 3 2 5 2 5" xfId="14492" xr:uid="{00000000-0005-0000-0000-00005C2F0000}"/>
    <cellStyle name="Vírgula 2 3 3 2 5 2 6" xfId="11804" xr:uid="{00000000-0005-0000-0000-00005D2F0000}"/>
    <cellStyle name="Vírgula 2 3 3 2 5 2 7" xfId="25100" xr:uid="{00000000-0005-0000-0000-00005E2F0000}"/>
    <cellStyle name="Vírgula 2 3 3 2 5 3" xfId="1940" xr:uid="{00000000-0005-0000-0000-00005F2F0000}"/>
    <cellStyle name="Vírgula 2 3 3 2 5 3 2" xfId="4604" xr:uid="{00000000-0005-0000-0000-0000602F0000}"/>
    <cellStyle name="Vírgula 2 3 3 2 5 3 2 2" xfId="17948" xr:uid="{00000000-0005-0000-0000-0000612F0000}"/>
    <cellStyle name="Vírgula 2 3 3 2 5 3 2 3" xfId="26132" xr:uid="{00000000-0005-0000-0000-0000622F0000}"/>
    <cellStyle name="Vírgula 2 3 3 2 5 3 3" xfId="7268" xr:uid="{00000000-0005-0000-0000-0000632F0000}"/>
    <cellStyle name="Vírgula 2 3 3 2 5 3 3 2" xfId="20612" xr:uid="{00000000-0005-0000-0000-0000642F0000}"/>
    <cellStyle name="Vírgula 2 3 3 2 5 3 4" xfId="9932" xr:uid="{00000000-0005-0000-0000-0000652F0000}"/>
    <cellStyle name="Vírgula 2 3 3 2 5 3 4 2" xfId="23276" xr:uid="{00000000-0005-0000-0000-0000662F0000}"/>
    <cellStyle name="Vírgula 2 3 3 2 5 3 5" xfId="15284" xr:uid="{00000000-0005-0000-0000-0000672F0000}"/>
    <cellStyle name="Vírgula 2 3 3 2 5 3 6" xfId="12596" xr:uid="{00000000-0005-0000-0000-0000682F0000}"/>
    <cellStyle name="Vírgula 2 3 3 2 5 3 7" xfId="24764" xr:uid="{00000000-0005-0000-0000-0000692F0000}"/>
    <cellStyle name="Vírgula 2 3 3 2 5 4" xfId="3020" xr:uid="{00000000-0005-0000-0000-00006A2F0000}"/>
    <cellStyle name="Vírgula 2 3 3 2 5 4 2" xfId="16364" xr:uid="{00000000-0005-0000-0000-00006B2F0000}"/>
    <cellStyle name="Vírgula 2 3 3 2 5 4 2 2" xfId="26780" xr:uid="{00000000-0005-0000-0000-00006C2F0000}"/>
    <cellStyle name="Vírgula 2 3 3 2 5 4 3" xfId="25412" xr:uid="{00000000-0005-0000-0000-00006D2F0000}"/>
    <cellStyle name="Vírgula 2 3 3 2 5 5" xfId="5684" xr:uid="{00000000-0005-0000-0000-00006E2F0000}"/>
    <cellStyle name="Vírgula 2 3 3 2 5 5 2" xfId="19028" xr:uid="{00000000-0005-0000-0000-00006F2F0000}"/>
    <cellStyle name="Vírgula 2 3 3 2 5 5 3" xfId="25772" xr:uid="{00000000-0005-0000-0000-0000702F0000}"/>
    <cellStyle name="Vírgula 2 3 3 2 5 6" xfId="8348" xr:uid="{00000000-0005-0000-0000-0000712F0000}"/>
    <cellStyle name="Vírgula 2 3 3 2 5 6 2" xfId="21692" xr:uid="{00000000-0005-0000-0000-0000722F0000}"/>
    <cellStyle name="Vírgula 2 3 3 2 5 7" xfId="13700" xr:uid="{00000000-0005-0000-0000-0000732F0000}"/>
    <cellStyle name="Vírgula 2 3 3 2 5 8" xfId="11012" xr:uid="{00000000-0005-0000-0000-0000742F0000}"/>
    <cellStyle name="Vírgula 2 3 3 2 5 9" xfId="24404" xr:uid="{00000000-0005-0000-0000-0000752F0000}"/>
    <cellStyle name="Vírgula 2 3 3 2 6" xfId="620" xr:uid="{00000000-0005-0000-0000-0000762F0000}"/>
    <cellStyle name="Vírgula 2 3 3 2 6 2" xfId="1412" xr:uid="{00000000-0005-0000-0000-0000772F0000}"/>
    <cellStyle name="Vírgula 2 3 3 2 6 2 2" xfId="4076" xr:uid="{00000000-0005-0000-0000-0000782F0000}"/>
    <cellStyle name="Vírgula 2 3 3 2 6 2 2 2" xfId="17420" xr:uid="{00000000-0005-0000-0000-0000792F0000}"/>
    <cellStyle name="Vírgula 2 3 3 2 6 2 3" xfId="6740" xr:uid="{00000000-0005-0000-0000-00007A2F0000}"/>
    <cellStyle name="Vírgula 2 3 3 2 6 2 3 2" xfId="20084" xr:uid="{00000000-0005-0000-0000-00007B2F0000}"/>
    <cellStyle name="Vírgula 2 3 3 2 6 2 4" xfId="9404" xr:uid="{00000000-0005-0000-0000-00007C2F0000}"/>
    <cellStyle name="Vírgula 2 3 3 2 6 2 4 2" xfId="22748" xr:uid="{00000000-0005-0000-0000-00007D2F0000}"/>
    <cellStyle name="Vírgula 2 3 3 2 6 2 5" xfId="14756" xr:uid="{00000000-0005-0000-0000-00007E2F0000}"/>
    <cellStyle name="Vírgula 2 3 3 2 6 2 6" xfId="12068" xr:uid="{00000000-0005-0000-0000-00007F2F0000}"/>
    <cellStyle name="Vírgula 2 3 3 2 6 2 7" xfId="26204" xr:uid="{00000000-0005-0000-0000-0000802F0000}"/>
    <cellStyle name="Vírgula 2 3 3 2 6 3" xfId="2204" xr:uid="{00000000-0005-0000-0000-0000812F0000}"/>
    <cellStyle name="Vírgula 2 3 3 2 6 3 2" xfId="4868" xr:uid="{00000000-0005-0000-0000-0000822F0000}"/>
    <cellStyle name="Vírgula 2 3 3 2 6 3 2 2" xfId="18212" xr:uid="{00000000-0005-0000-0000-0000832F0000}"/>
    <cellStyle name="Vírgula 2 3 3 2 6 3 3" xfId="7532" xr:uid="{00000000-0005-0000-0000-0000842F0000}"/>
    <cellStyle name="Vírgula 2 3 3 2 6 3 3 2" xfId="20876" xr:uid="{00000000-0005-0000-0000-0000852F0000}"/>
    <cellStyle name="Vírgula 2 3 3 2 6 3 4" xfId="10196" xr:uid="{00000000-0005-0000-0000-0000862F0000}"/>
    <cellStyle name="Vírgula 2 3 3 2 6 3 4 2" xfId="23540" xr:uid="{00000000-0005-0000-0000-0000872F0000}"/>
    <cellStyle name="Vírgula 2 3 3 2 6 3 5" xfId="15548" xr:uid="{00000000-0005-0000-0000-0000882F0000}"/>
    <cellStyle name="Vírgula 2 3 3 2 6 3 6" xfId="12860" xr:uid="{00000000-0005-0000-0000-0000892F0000}"/>
    <cellStyle name="Vírgula 2 3 3 2 6 4" xfId="3284" xr:uid="{00000000-0005-0000-0000-00008A2F0000}"/>
    <cellStyle name="Vírgula 2 3 3 2 6 4 2" xfId="16628" xr:uid="{00000000-0005-0000-0000-00008B2F0000}"/>
    <cellStyle name="Vírgula 2 3 3 2 6 5" xfId="5948" xr:uid="{00000000-0005-0000-0000-00008C2F0000}"/>
    <cellStyle name="Vírgula 2 3 3 2 6 5 2" xfId="19292" xr:uid="{00000000-0005-0000-0000-00008D2F0000}"/>
    <cellStyle name="Vírgula 2 3 3 2 6 6" xfId="8612" xr:uid="{00000000-0005-0000-0000-00008E2F0000}"/>
    <cellStyle name="Vírgula 2 3 3 2 6 6 2" xfId="21956" xr:uid="{00000000-0005-0000-0000-00008F2F0000}"/>
    <cellStyle name="Vírgula 2 3 3 2 6 7" xfId="13964" xr:uid="{00000000-0005-0000-0000-0000902F0000}"/>
    <cellStyle name="Vírgula 2 3 3 2 6 8" xfId="11276" xr:uid="{00000000-0005-0000-0000-0000912F0000}"/>
    <cellStyle name="Vírgula 2 3 3 2 6 9" xfId="24836" xr:uid="{00000000-0005-0000-0000-0000922F0000}"/>
    <cellStyle name="Vírgula 2 3 3 2 7" xfId="788" xr:uid="{00000000-0005-0000-0000-0000932F0000}"/>
    <cellStyle name="Vírgula 2 3 3 2 7 2" xfId="1580" xr:uid="{00000000-0005-0000-0000-0000942F0000}"/>
    <cellStyle name="Vírgula 2 3 3 2 7 2 2" xfId="4244" xr:uid="{00000000-0005-0000-0000-0000952F0000}"/>
    <cellStyle name="Vírgula 2 3 3 2 7 2 2 2" xfId="17588" xr:uid="{00000000-0005-0000-0000-0000962F0000}"/>
    <cellStyle name="Vírgula 2 3 3 2 7 2 3" xfId="6908" xr:uid="{00000000-0005-0000-0000-0000972F0000}"/>
    <cellStyle name="Vírgula 2 3 3 2 7 2 3 2" xfId="20252" xr:uid="{00000000-0005-0000-0000-0000982F0000}"/>
    <cellStyle name="Vírgula 2 3 3 2 7 2 4" xfId="9572" xr:uid="{00000000-0005-0000-0000-0000992F0000}"/>
    <cellStyle name="Vírgula 2 3 3 2 7 2 4 2" xfId="22916" xr:uid="{00000000-0005-0000-0000-00009A2F0000}"/>
    <cellStyle name="Vírgula 2 3 3 2 7 2 5" xfId="14924" xr:uid="{00000000-0005-0000-0000-00009B2F0000}"/>
    <cellStyle name="Vírgula 2 3 3 2 7 2 6" xfId="12236" xr:uid="{00000000-0005-0000-0000-00009C2F0000}"/>
    <cellStyle name="Vírgula 2 3 3 2 7 2 7" xfId="25868" xr:uid="{00000000-0005-0000-0000-00009D2F0000}"/>
    <cellStyle name="Vírgula 2 3 3 2 7 3" xfId="2372" xr:uid="{00000000-0005-0000-0000-00009E2F0000}"/>
    <cellStyle name="Vírgula 2 3 3 2 7 3 2" xfId="5036" xr:uid="{00000000-0005-0000-0000-00009F2F0000}"/>
    <cellStyle name="Vírgula 2 3 3 2 7 3 2 2" xfId="18380" xr:uid="{00000000-0005-0000-0000-0000A02F0000}"/>
    <cellStyle name="Vírgula 2 3 3 2 7 3 3" xfId="7700" xr:uid="{00000000-0005-0000-0000-0000A12F0000}"/>
    <cellStyle name="Vírgula 2 3 3 2 7 3 3 2" xfId="21044" xr:uid="{00000000-0005-0000-0000-0000A22F0000}"/>
    <cellStyle name="Vírgula 2 3 3 2 7 3 4" xfId="10364" xr:uid="{00000000-0005-0000-0000-0000A32F0000}"/>
    <cellStyle name="Vírgula 2 3 3 2 7 3 4 2" xfId="23708" xr:uid="{00000000-0005-0000-0000-0000A42F0000}"/>
    <cellStyle name="Vírgula 2 3 3 2 7 3 5" xfId="15716" xr:uid="{00000000-0005-0000-0000-0000A52F0000}"/>
    <cellStyle name="Vírgula 2 3 3 2 7 3 6" xfId="13028" xr:uid="{00000000-0005-0000-0000-0000A62F0000}"/>
    <cellStyle name="Vírgula 2 3 3 2 7 4" xfId="3452" xr:uid="{00000000-0005-0000-0000-0000A72F0000}"/>
    <cellStyle name="Vírgula 2 3 3 2 7 4 2" xfId="16796" xr:uid="{00000000-0005-0000-0000-0000A82F0000}"/>
    <cellStyle name="Vírgula 2 3 3 2 7 5" xfId="6116" xr:uid="{00000000-0005-0000-0000-0000A92F0000}"/>
    <cellStyle name="Vírgula 2 3 3 2 7 5 2" xfId="19460" xr:uid="{00000000-0005-0000-0000-0000AA2F0000}"/>
    <cellStyle name="Vírgula 2 3 3 2 7 6" xfId="8780" xr:uid="{00000000-0005-0000-0000-0000AB2F0000}"/>
    <cellStyle name="Vírgula 2 3 3 2 7 6 2" xfId="22124" xr:uid="{00000000-0005-0000-0000-0000AC2F0000}"/>
    <cellStyle name="Vírgula 2 3 3 2 7 7" xfId="14132" xr:uid="{00000000-0005-0000-0000-0000AD2F0000}"/>
    <cellStyle name="Vírgula 2 3 3 2 7 8" xfId="11444" xr:uid="{00000000-0005-0000-0000-0000AE2F0000}"/>
    <cellStyle name="Vírgula 2 3 3 2 7 9" xfId="24500" xr:uid="{00000000-0005-0000-0000-0000AF2F0000}"/>
    <cellStyle name="Vírgula 2 3 3 2 8" xfId="836" xr:uid="{00000000-0005-0000-0000-0000B02F0000}"/>
    <cellStyle name="Vírgula 2 3 3 2 8 2" xfId="1628" xr:uid="{00000000-0005-0000-0000-0000B12F0000}"/>
    <cellStyle name="Vírgula 2 3 3 2 8 2 2" xfId="4292" xr:uid="{00000000-0005-0000-0000-0000B22F0000}"/>
    <cellStyle name="Vírgula 2 3 3 2 8 2 2 2" xfId="17636" xr:uid="{00000000-0005-0000-0000-0000B32F0000}"/>
    <cellStyle name="Vírgula 2 3 3 2 8 2 3" xfId="6956" xr:uid="{00000000-0005-0000-0000-0000B42F0000}"/>
    <cellStyle name="Vírgula 2 3 3 2 8 2 3 2" xfId="20300" xr:uid="{00000000-0005-0000-0000-0000B52F0000}"/>
    <cellStyle name="Vírgula 2 3 3 2 8 2 4" xfId="9620" xr:uid="{00000000-0005-0000-0000-0000B62F0000}"/>
    <cellStyle name="Vírgula 2 3 3 2 8 2 4 2" xfId="22964" xr:uid="{00000000-0005-0000-0000-0000B72F0000}"/>
    <cellStyle name="Vírgula 2 3 3 2 8 2 5" xfId="14972" xr:uid="{00000000-0005-0000-0000-0000B82F0000}"/>
    <cellStyle name="Vírgula 2 3 3 2 8 2 6" xfId="12284" xr:uid="{00000000-0005-0000-0000-0000B92F0000}"/>
    <cellStyle name="Vírgula 2 3 3 2 8 2 7" xfId="26516" xr:uid="{00000000-0005-0000-0000-0000BA2F0000}"/>
    <cellStyle name="Vírgula 2 3 3 2 8 3" xfId="2420" xr:uid="{00000000-0005-0000-0000-0000BB2F0000}"/>
    <cellStyle name="Vírgula 2 3 3 2 8 3 2" xfId="5084" xr:uid="{00000000-0005-0000-0000-0000BC2F0000}"/>
    <cellStyle name="Vírgula 2 3 3 2 8 3 2 2" xfId="18428" xr:uid="{00000000-0005-0000-0000-0000BD2F0000}"/>
    <cellStyle name="Vírgula 2 3 3 2 8 3 3" xfId="7748" xr:uid="{00000000-0005-0000-0000-0000BE2F0000}"/>
    <cellStyle name="Vírgula 2 3 3 2 8 3 3 2" xfId="21092" xr:uid="{00000000-0005-0000-0000-0000BF2F0000}"/>
    <cellStyle name="Vírgula 2 3 3 2 8 3 4" xfId="10412" xr:uid="{00000000-0005-0000-0000-0000C02F0000}"/>
    <cellStyle name="Vírgula 2 3 3 2 8 3 4 2" xfId="23756" xr:uid="{00000000-0005-0000-0000-0000C12F0000}"/>
    <cellStyle name="Vírgula 2 3 3 2 8 3 5" xfId="15764" xr:uid="{00000000-0005-0000-0000-0000C22F0000}"/>
    <cellStyle name="Vírgula 2 3 3 2 8 3 6" xfId="13076" xr:uid="{00000000-0005-0000-0000-0000C32F0000}"/>
    <cellStyle name="Vírgula 2 3 3 2 8 4" xfId="3500" xr:uid="{00000000-0005-0000-0000-0000C42F0000}"/>
    <cellStyle name="Vírgula 2 3 3 2 8 4 2" xfId="16844" xr:uid="{00000000-0005-0000-0000-0000C52F0000}"/>
    <cellStyle name="Vírgula 2 3 3 2 8 5" xfId="6164" xr:uid="{00000000-0005-0000-0000-0000C62F0000}"/>
    <cellStyle name="Vírgula 2 3 3 2 8 5 2" xfId="19508" xr:uid="{00000000-0005-0000-0000-0000C72F0000}"/>
    <cellStyle name="Vírgula 2 3 3 2 8 6" xfId="8828" xr:uid="{00000000-0005-0000-0000-0000C82F0000}"/>
    <cellStyle name="Vírgula 2 3 3 2 8 6 2" xfId="22172" xr:uid="{00000000-0005-0000-0000-0000C92F0000}"/>
    <cellStyle name="Vírgula 2 3 3 2 8 7" xfId="14180" xr:uid="{00000000-0005-0000-0000-0000CA2F0000}"/>
    <cellStyle name="Vírgula 2 3 3 2 8 8" xfId="11492" xr:uid="{00000000-0005-0000-0000-0000CB2F0000}"/>
    <cellStyle name="Vírgula 2 3 3 2 8 9" xfId="25148" xr:uid="{00000000-0005-0000-0000-0000CC2F0000}"/>
    <cellStyle name="Vírgula 2 3 3 2 9" xfId="884" xr:uid="{00000000-0005-0000-0000-0000CD2F0000}"/>
    <cellStyle name="Vírgula 2 3 3 2 9 2" xfId="3548" xr:uid="{00000000-0005-0000-0000-0000CE2F0000}"/>
    <cellStyle name="Vírgula 2 3 3 2 9 2 2" xfId="16892" xr:uid="{00000000-0005-0000-0000-0000CF2F0000}"/>
    <cellStyle name="Vírgula 2 3 3 2 9 3" xfId="6212" xr:uid="{00000000-0005-0000-0000-0000D02F0000}"/>
    <cellStyle name="Vírgula 2 3 3 2 9 3 2" xfId="19556" xr:uid="{00000000-0005-0000-0000-0000D12F0000}"/>
    <cellStyle name="Vírgula 2 3 3 2 9 4" xfId="8876" xr:uid="{00000000-0005-0000-0000-0000D22F0000}"/>
    <cellStyle name="Vírgula 2 3 3 2 9 4 2" xfId="22220" xr:uid="{00000000-0005-0000-0000-0000D32F0000}"/>
    <cellStyle name="Vírgula 2 3 3 2 9 5" xfId="14228" xr:uid="{00000000-0005-0000-0000-0000D42F0000}"/>
    <cellStyle name="Vírgula 2 3 3 2 9 6" xfId="11540" xr:uid="{00000000-0005-0000-0000-0000D52F0000}"/>
    <cellStyle name="Vírgula 2 3 3 2 9 7" xfId="25508" xr:uid="{00000000-0005-0000-0000-0000D62F0000}"/>
    <cellStyle name="Vírgula 2 3 3 3" xfId="116" xr:uid="{00000000-0005-0000-0000-0000D72F0000}"/>
    <cellStyle name="Vírgula 2 3 3 3 10" xfId="5444" xr:uid="{00000000-0005-0000-0000-0000D82F0000}"/>
    <cellStyle name="Vírgula 2 3 3 3 10 2" xfId="18788" xr:uid="{00000000-0005-0000-0000-0000D92F0000}"/>
    <cellStyle name="Vírgula 2 3 3 3 11" xfId="8108" xr:uid="{00000000-0005-0000-0000-0000DA2F0000}"/>
    <cellStyle name="Vírgula 2 3 3 3 11 2" xfId="21452" xr:uid="{00000000-0005-0000-0000-0000DB2F0000}"/>
    <cellStyle name="Vírgula 2 3 3 3 12" xfId="13460" xr:uid="{00000000-0005-0000-0000-0000DC2F0000}"/>
    <cellStyle name="Vírgula 2 3 3 3 13" xfId="10772" xr:uid="{00000000-0005-0000-0000-0000DD2F0000}"/>
    <cellStyle name="Vírgula 2 3 3 3 14" xfId="24164" xr:uid="{00000000-0005-0000-0000-0000DE2F0000}"/>
    <cellStyle name="Vírgula 2 3 3 3 2" xfId="284" xr:uid="{00000000-0005-0000-0000-0000DF2F0000}"/>
    <cellStyle name="Vírgula 2 3 3 3 2 10" xfId="13628" xr:uid="{00000000-0005-0000-0000-0000E02F0000}"/>
    <cellStyle name="Vírgula 2 3 3 3 2 11" xfId="10940" xr:uid="{00000000-0005-0000-0000-0000E12F0000}"/>
    <cellStyle name="Vírgula 2 3 3 3 2 12" xfId="24332" xr:uid="{00000000-0005-0000-0000-0000E22F0000}"/>
    <cellStyle name="Vírgula 2 3 3 3 2 2" xfId="548" xr:uid="{00000000-0005-0000-0000-0000E32F0000}"/>
    <cellStyle name="Vírgula 2 3 3 3 2 2 2" xfId="1340" xr:uid="{00000000-0005-0000-0000-0000E42F0000}"/>
    <cellStyle name="Vírgula 2 3 3 3 2 2 2 2" xfId="4004" xr:uid="{00000000-0005-0000-0000-0000E52F0000}"/>
    <cellStyle name="Vírgula 2 3 3 3 2 2 2 2 2" xfId="17348" xr:uid="{00000000-0005-0000-0000-0000E62F0000}"/>
    <cellStyle name="Vírgula 2 3 3 3 2 2 2 3" xfId="6668" xr:uid="{00000000-0005-0000-0000-0000E72F0000}"/>
    <cellStyle name="Vírgula 2 3 3 3 2 2 2 3 2" xfId="20012" xr:uid="{00000000-0005-0000-0000-0000E82F0000}"/>
    <cellStyle name="Vírgula 2 3 3 3 2 2 2 4" xfId="9332" xr:uid="{00000000-0005-0000-0000-0000E92F0000}"/>
    <cellStyle name="Vírgula 2 3 3 3 2 2 2 4 2" xfId="22676" xr:uid="{00000000-0005-0000-0000-0000EA2F0000}"/>
    <cellStyle name="Vírgula 2 3 3 3 2 2 2 5" xfId="14684" xr:uid="{00000000-0005-0000-0000-0000EB2F0000}"/>
    <cellStyle name="Vírgula 2 3 3 3 2 2 2 6" xfId="11996" xr:uid="{00000000-0005-0000-0000-0000EC2F0000}"/>
    <cellStyle name="Vírgula 2 3 3 3 2 2 2 7" xfId="26396" xr:uid="{00000000-0005-0000-0000-0000ED2F0000}"/>
    <cellStyle name="Vírgula 2 3 3 3 2 2 3" xfId="2132" xr:uid="{00000000-0005-0000-0000-0000EE2F0000}"/>
    <cellStyle name="Vírgula 2 3 3 3 2 2 3 2" xfId="4796" xr:uid="{00000000-0005-0000-0000-0000EF2F0000}"/>
    <cellStyle name="Vírgula 2 3 3 3 2 2 3 2 2" xfId="18140" xr:uid="{00000000-0005-0000-0000-0000F02F0000}"/>
    <cellStyle name="Vírgula 2 3 3 3 2 2 3 3" xfId="7460" xr:uid="{00000000-0005-0000-0000-0000F12F0000}"/>
    <cellStyle name="Vírgula 2 3 3 3 2 2 3 3 2" xfId="20804" xr:uid="{00000000-0005-0000-0000-0000F22F0000}"/>
    <cellStyle name="Vírgula 2 3 3 3 2 2 3 4" xfId="10124" xr:uid="{00000000-0005-0000-0000-0000F32F0000}"/>
    <cellStyle name="Vírgula 2 3 3 3 2 2 3 4 2" xfId="23468" xr:uid="{00000000-0005-0000-0000-0000F42F0000}"/>
    <cellStyle name="Vírgula 2 3 3 3 2 2 3 5" xfId="15476" xr:uid="{00000000-0005-0000-0000-0000F52F0000}"/>
    <cellStyle name="Vírgula 2 3 3 3 2 2 3 6" xfId="12788" xr:uid="{00000000-0005-0000-0000-0000F62F0000}"/>
    <cellStyle name="Vírgula 2 3 3 3 2 2 4" xfId="3212" xr:uid="{00000000-0005-0000-0000-0000F72F0000}"/>
    <cellStyle name="Vírgula 2 3 3 3 2 2 4 2" xfId="16556" xr:uid="{00000000-0005-0000-0000-0000F82F0000}"/>
    <cellStyle name="Vírgula 2 3 3 3 2 2 5" xfId="5876" xr:uid="{00000000-0005-0000-0000-0000F92F0000}"/>
    <cellStyle name="Vírgula 2 3 3 3 2 2 5 2" xfId="19220" xr:uid="{00000000-0005-0000-0000-0000FA2F0000}"/>
    <cellStyle name="Vírgula 2 3 3 3 2 2 6" xfId="8540" xr:uid="{00000000-0005-0000-0000-0000FB2F0000}"/>
    <cellStyle name="Vírgula 2 3 3 3 2 2 6 2" xfId="21884" xr:uid="{00000000-0005-0000-0000-0000FC2F0000}"/>
    <cellStyle name="Vírgula 2 3 3 3 2 2 7" xfId="13892" xr:uid="{00000000-0005-0000-0000-0000FD2F0000}"/>
    <cellStyle name="Vírgula 2 3 3 3 2 2 8" xfId="11204" xr:uid="{00000000-0005-0000-0000-0000FE2F0000}"/>
    <cellStyle name="Vírgula 2 3 3 3 2 2 9" xfId="25028" xr:uid="{00000000-0005-0000-0000-0000FF2F0000}"/>
    <cellStyle name="Vírgula 2 3 3 3 2 3" xfId="716" xr:uid="{00000000-0005-0000-0000-000000300000}"/>
    <cellStyle name="Vírgula 2 3 3 3 2 3 2" xfId="1508" xr:uid="{00000000-0005-0000-0000-000001300000}"/>
    <cellStyle name="Vírgula 2 3 3 3 2 3 2 2" xfId="4172" xr:uid="{00000000-0005-0000-0000-000002300000}"/>
    <cellStyle name="Vírgula 2 3 3 3 2 3 2 2 2" xfId="17516" xr:uid="{00000000-0005-0000-0000-000003300000}"/>
    <cellStyle name="Vírgula 2 3 3 3 2 3 2 3" xfId="6836" xr:uid="{00000000-0005-0000-0000-000004300000}"/>
    <cellStyle name="Vírgula 2 3 3 3 2 3 2 3 2" xfId="20180" xr:uid="{00000000-0005-0000-0000-000005300000}"/>
    <cellStyle name="Vírgula 2 3 3 3 2 3 2 4" xfId="9500" xr:uid="{00000000-0005-0000-0000-000006300000}"/>
    <cellStyle name="Vírgula 2 3 3 3 2 3 2 4 2" xfId="22844" xr:uid="{00000000-0005-0000-0000-000007300000}"/>
    <cellStyle name="Vírgula 2 3 3 3 2 3 2 5" xfId="14852" xr:uid="{00000000-0005-0000-0000-000008300000}"/>
    <cellStyle name="Vírgula 2 3 3 3 2 3 2 6" xfId="12164" xr:uid="{00000000-0005-0000-0000-000009300000}"/>
    <cellStyle name="Vírgula 2 3 3 3 2 3 2 7" xfId="26060" xr:uid="{00000000-0005-0000-0000-00000A300000}"/>
    <cellStyle name="Vírgula 2 3 3 3 2 3 3" xfId="2300" xr:uid="{00000000-0005-0000-0000-00000B300000}"/>
    <cellStyle name="Vírgula 2 3 3 3 2 3 3 2" xfId="4964" xr:uid="{00000000-0005-0000-0000-00000C300000}"/>
    <cellStyle name="Vírgula 2 3 3 3 2 3 3 2 2" xfId="18308" xr:uid="{00000000-0005-0000-0000-00000D300000}"/>
    <cellStyle name="Vírgula 2 3 3 3 2 3 3 3" xfId="7628" xr:uid="{00000000-0005-0000-0000-00000E300000}"/>
    <cellStyle name="Vírgula 2 3 3 3 2 3 3 3 2" xfId="20972" xr:uid="{00000000-0005-0000-0000-00000F300000}"/>
    <cellStyle name="Vírgula 2 3 3 3 2 3 3 4" xfId="10292" xr:uid="{00000000-0005-0000-0000-000010300000}"/>
    <cellStyle name="Vírgula 2 3 3 3 2 3 3 4 2" xfId="23636" xr:uid="{00000000-0005-0000-0000-000011300000}"/>
    <cellStyle name="Vírgula 2 3 3 3 2 3 3 5" xfId="15644" xr:uid="{00000000-0005-0000-0000-000012300000}"/>
    <cellStyle name="Vírgula 2 3 3 3 2 3 3 6" xfId="12956" xr:uid="{00000000-0005-0000-0000-000013300000}"/>
    <cellStyle name="Vírgula 2 3 3 3 2 3 4" xfId="3380" xr:uid="{00000000-0005-0000-0000-000014300000}"/>
    <cellStyle name="Vírgula 2 3 3 3 2 3 4 2" xfId="16724" xr:uid="{00000000-0005-0000-0000-000015300000}"/>
    <cellStyle name="Vírgula 2 3 3 3 2 3 5" xfId="6044" xr:uid="{00000000-0005-0000-0000-000016300000}"/>
    <cellStyle name="Vírgula 2 3 3 3 2 3 5 2" xfId="19388" xr:uid="{00000000-0005-0000-0000-000017300000}"/>
    <cellStyle name="Vírgula 2 3 3 3 2 3 6" xfId="8708" xr:uid="{00000000-0005-0000-0000-000018300000}"/>
    <cellStyle name="Vírgula 2 3 3 3 2 3 6 2" xfId="22052" xr:uid="{00000000-0005-0000-0000-000019300000}"/>
    <cellStyle name="Vírgula 2 3 3 3 2 3 7" xfId="14060" xr:uid="{00000000-0005-0000-0000-00001A300000}"/>
    <cellStyle name="Vírgula 2 3 3 3 2 3 8" xfId="11372" xr:uid="{00000000-0005-0000-0000-00001B300000}"/>
    <cellStyle name="Vírgula 2 3 3 3 2 3 9" xfId="24692" xr:uid="{00000000-0005-0000-0000-00001C300000}"/>
    <cellStyle name="Vírgula 2 3 3 3 2 4" xfId="1076" xr:uid="{00000000-0005-0000-0000-00001D300000}"/>
    <cellStyle name="Vírgula 2 3 3 3 2 4 2" xfId="3740" xr:uid="{00000000-0005-0000-0000-00001E300000}"/>
    <cellStyle name="Vírgula 2 3 3 3 2 4 2 2" xfId="17084" xr:uid="{00000000-0005-0000-0000-00001F300000}"/>
    <cellStyle name="Vírgula 2 3 3 3 2 4 2 3" xfId="26708" xr:uid="{00000000-0005-0000-0000-000020300000}"/>
    <cellStyle name="Vírgula 2 3 3 3 2 4 3" xfId="6404" xr:uid="{00000000-0005-0000-0000-000021300000}"/>
    <cellStyle name="Vírgula 2 3 3 3 2 4 3 2" xfId="19748" xr:uid="{00000000-0005-0000-0000-000022300000}"/>
    <cellStyle name="Vírgula 2 3 3 3 2 4 4" xfId="9068" xr:uid="{00000000-0005-0000-0000-000023300000}"/>
    <cellStyle name="Vírgula 2 3 3 3 2 4 4 2" xfId="22412" xr:uid="{00000000-0005-0000-0000-000024300000}"/>
    <cellStyle name="Vírgula 2 3 3 3 2 4 5" xfId="14420" xr:uid="{00000000-0005-0000-0000-000025300000}"/>
    <cellStyle name="Vírgula 2 3 3 3 2 4 6" xfId="11732" xr:uid="{00000000-0005-0000-0000-000026300000}"/>
    <cellStyle name="Vírgula 2 3 3 3 2 4 7" xfId="25340" xr:uid="{00000000-0005-0000-0000-000027300000}"/>
    <cellStyle name="Vírgula 2 3 3 3 2 5" xfId="1868" xr:uid="{00000000-0005-0000-0000-000028300000}"/>
    <cellStyle name="Vírgula 2 3 3 3 2 5 2" xfId="4532" xr:uid="{00000000-0005-0000-0000-000029300000}"/>
    <cellStyle name="Vírgula 2 3 3 3 2 5 2 2" xfId="17876" xr:uid="{00000000-0005-0000-0000-00002A300000}"/>
    <cellStyle name="Vírgula 2 3 3 3 2 5 3" xfId="7196" xr:uid="{00000000-0005-0000-0000-00002B300000}"/>
    <cellStyle name="Vírgula 2 3 3 3 2 5 3 2" xfId="20540" xr:uid="{00000000-0005-0000-0000-00002C300000}"/>
    <cellStyle name="Vírgula 2 3 3 3 2 5 4" xfId="9860" xr:uid="{00000000-0005-0000-0000-00002D300000}"/>
    <cellStyle name="Vírgula 2 3 3 3 2 5 4 2" xfId="23204" xr:uid="{00000000-0005-0000-0000-00002E300000}"/>
    <cellStyle name="Vírgula 2 3 3 3 2 5 5" xfId="15212" xr:uid="{00000000-0005-0000-0000-00002F300000}"/>
    <cellStyle name="Vírgula 2 3 3 3 2 5 6" xfId="12524" xr:uid="{00000000-0005-0000-0000-000030300000}"/>
    <cellStyle name="Vírgula 2 3 3 3 2 5 7" xfId="25700" xr:uid="{00000000-0005-0000-0000-000031300000}"/>
    <cellStyle name="Vírgula 2 3 3 3 2 6" xfId="2684" xr:uid="{00000000-0005-0000-0000-000032300000}"/>
    <cellStyle name="Vírgula 2 3 3 3 2 6 2" xfId="5348" xr:uid="{00000000-0005-0000-0000-000033300000}"/>
    <cellStyle name="Vírgula 2 3 3 3 2 6 2 2" xfId="18692" xr:uid="{00000000-0005-0000-0000-000034300000}"/>
    <cellStyle name="Vírgula 2 3 3 3 2 6 3" xfId="8012" xr:uid="{00000000-0005-0000-0000-000035300000}"/>
    <cellStyle name="Vírgula 2 3 3 3 2 6 3 2" xfId="21356" xr:uid="{00000000-0005-0000-0000-000036300000}"/>
    <cellStyle name="Vírgula 2 3 3 3 2 6 4" xfId="10676" xr:uid="{00000000-0005-0000-0000-000037300000}"/>
    <cellStyle name="Vírgula 2 3 3 3 2 6 4 2" xfId="24020" xr:uid="{00000000-0005-0000-0000-000038300000}"/>
    <cellStyle name="Vírgula 2 3 3 3 2 6 5" xfId="16028" xr:uid="{00000000-0005-0000-0000-000039300000}"/>
    <cellStyle name="Vírgula 2 3 3 3 2 6 6" xfId="13340" xr:uid="{00000000-0005-0000-0000-00003A300000}"/>
    <cellStyle name="Vírgula 2 3 3 3 2 7" xfId="2948" xr:uid="{00000000-0005-0000-0000-00003B300000}"/>
    <cellStyle name="Vírgula 2 3 3 3 2 7 2" xfId="16292" xr:uid="{00000000-0005-0000-0000-00003C300000}"/>
    <cellStyle name="Vírgula 2 3 3 3 2 8" xfId="5612" xr:uid="{00000000-0005-0000-0000-00003D300000}"/>
    <cellStyle name="Vírgula 2 3 3 3 2 8 2" xfId="18956" xr:uid="{00000000-0005-0000-0000-00003E300000}"/>
    <cellStyle name="Vírgula 2 3 3 3 2 9" xfId="8276" xr:uid="{00000000-0005-0000-0000-00003F300000}"/>
    <cellStyle name="Vírgula 2 3 3 3 2 9 2" xfId="21620" xr:uid="{00000000-0005-0000-0000-000040300000}"/>
    <cellStyle name="Vírgula 2 3 3 3 3" xfId="188" xr:uid="{00000000-0005-0000-0000-000041300000}"/>
    <cellStyle name="Vírgula 2 3 3 3 3 10" xfId="10844" xr:uid="{00000000-0005-0000-0000-000042300000}"/>
    <cellStyle name="Vírgula 2 3 3 3 3 11" xfId="24236" xr:uid="{00000000-0005-0000-0000-000043300000}"/>
    <cellStyle name="Vírgula 2 3 3 3 3 2" xfId="452" xr:uid="{00000000-0005-0000-0000-000044300000}"/>
    <cellStyle name="Vírgula 2 3 3 3 3 2 2" xfId="1244" xr:uid="{00000000-0005-0000-0000-000045300000}"/>
    <cellStyle name="Vírgula 2 3 3 3 3 2 2 2" xfId="3908" xr:uid="{00000000-0005-0000-0000-000046300000}"/>
    <cellStyle name="Vírgula 2 3 3 3 3 2 2 2 2" xfId="17252" xr:uid="{00000000-0005-0000-0000-000047300000}"/>
    <cellStyle name="Vírgula 2 3 3 3 3 2 2 3" xfId="6572" xr:uid="{00000000-0005-0000-0000-000048300000}"/>
    <cellStyle name="Vírgula 2 3 3 3 3 2 2 3 2" xfId="19916" xr:uid="{00000000-0005-0000-0000-000049300000}"/>
    <cellStyle name="Vírgula 2 3 3 3 3 2 2 4" xfId="9236" xr:uid="{00000000-0005-0000-0000-00004A300000}"/>
    <cellStyle name="Vírgula 2 3 3 3 3 2 2 4 2" xfId="22580" xr:uid="{00000000-0005-0000-0000-00004B300000}"/>
    <cellStyle name="Vírgula 2 3 3 3 3 2 2 5" xfId="14588" xr:uid="{00000000-0005-0000-0000-00004C300000}"/>
    <cellStyle name="Vírgula 2 3 3 3 3 2 2 6" xfId="11900" xr:uid="{00000000-0005-0000-0000-00004D300000}"/>
    <cellStyle name="Vírgula 2 3 3 3 3 2 2 7" xfId="26300" xr:uid="{00000000-0005-0000-0000-00004E300000}"/>
    <cellStyle name="Vírgula 2 3 3 3 3 2 3" xfId="2036" xr:uid="{00000000-0005-0000-0000-00004F300000}"/>
    <cellStyle name="Vírgula 2 3 3 3 3 2 3 2" xfId="4700" xr:uid="{00000000-0005-0000-0000-000050300000}"/>
    <cellStyle name="Vírgula 2 3 3 3 3 2 3 2 2" xfId="18044" xr:uid="{00000000-0005-0000-0000-000051300000}"/>
    <cellStyle name="Vírgula 2 3 3 3 3 2 3 3" xfId="7364" xr:uid="{00000000-0005-0000-0000-000052300000}"/>
    <cellStyle name="Vírgula 2 3 3 3 3 2 3 3 2" xfId="20708" xr:uid="{00000000-0005-0000-0000-000053300000}"/>
    <cellStyle name="Vírgula 2 3 3 3 3 2 3 4" xfId="10028" xr:uid="{00000000-0005-0000-0000-000054300000}"/>
    <cellStyle name="Vírgula 2 3 3 3 3 2 3 4 2" xfId="23372" xr:uid="{00000000-0005-0000-0000-000055300000}"/>
    <cellStyle name="Vírgula 2 3 3 3 3 2 3 5" xfId="15380" xr:uid="{00000000-0005-0000-0000-000056300000}"/>
    <cellStyle name="Vírgula 2 3 3 3 3 2 3 6" xfId="12692" xr:uid="{00000000-0005-0000-0000-000057300000}"/>
    <cellStyle name="Vírgula 2 3 3 3 3 2 4" xfId="3116" xr:uid="{00000000-0005-0000-0000-000058300000}"/>
    <cellStyle name="Vírgula 2 3 3 3 3 2 4 2" xfId="16460" xr:uid="{00000000-0005-0000-0000-000059300000}"/>
    <cellStyle name="Vírgula 2 3 3 3 3 2 5" xfId="5780" xr:uid="{00000000-0005-0000-0000-00005A300000}"/>
    <cellStyle name="Vírgula 2 3 3 3 3 2 5 2" xfId="19124" xr:uid="{00000000-0005-0000-0000-00005B300000}"/>
    <cellStyle name="Vírgula 2 3 3 3 3 2 6" xfId="8444" xr:uid="{00000000-0005-0000-0000-00005C300000}"/>
    <cellStyle name="Vírgula 2 3 3 3 3 2 6 2" xfId="21788" xr:uid="{00000000-0005-0000-0000-00005D300000}"/>
    <cellStyle name="Vírgula 2 3 3 3 3 2 7" xfId="13796" xr:uid="{00000000-0005-0000-0000-00005E300000}"/>
    <cellStyle name="Vírgula 2 3 3 3 3 2 8" xfId="11108" xr:uid="{00000000-0005-0000-0000-00005F300000}"/>
    <cellStyle name="Vírgula 2 3 3 3 3 2 9" xfId="24932" xr:uid="{00000000-0005-0000-0000-000060300000}"/>
    <cellStyle name="Vírgula 2 3 3 3 3 3" xfId="980" xr:uid="{00000000-0005-0000-0000-000061300000}"/>
    <cellStyle name="Vírgula 2 3 3 3 3 3 2" xfId="3644" xr:uid="{00000000-0005-0000-0000-000062300000}"/>
    <cellStyle name="Vírgula 2 3 3 3 3 3 2 2" xfId="16988" xr:uid="{00000000-0005-0000-0000-000063300000}"/>
    <cellStyle name="Vírgula 2 3 3 3 3 3 2 3" xfId="25964" xr:uid="{00000000-0005-0000-0000-000064300000}"/>
    <cellStyle name="Vírgula 2 3 3 3 3 3 3" xfId="6308" xr:uid="{00000000-0005-0000-0000-000065300000}"/>
    <cellStyle name="Vírgula 2 3 3 3 3 3 3 2" xfId="19652" xr:uid="{00000000-0005-0000-0000-000066300000}"/>
    <cellStyle name="Vírgula 2 3 3 3 3 3 4" xfId="8972" xr:uid="{00000000-0005-0000-0000-000067300000}"/>
    <cellStyle name="Vírgula 2 3 3 3 3 3 4 2" xfId="22316" xr:uid="{00000000-0005-0000-0000-000068300000}"/>
    <cellStyle name="Vírgula 2 3 3 3 3 3 5" xfId="14324" xr:uid="{00000000-0005-0000-0000-000069300000}"/>
    <cellStyle name="Vírgula 2 3 3 3 3 3 6" xfId="11636" xr:uid="{00000000-0005-0000-0000-00006A300000}"/>
    <cellStyle name="Vírgula 2 3 3 3 3 3 7" xfId="24596" xr:uid="{00000000-0005-0000-0000-00006B300000}"/>
    <cellStyle name="Vírgula 2 3 3 3 3 4" xfId="1772" xr:uid="{00000000-0005-0000-0000-00006C300000}"/>
    <cellStyle name="Vírgula 2 3 3 3 3 4 2" xfId="4436" xr:uid="{00000000-0005-0000-0000-00006D300000}"/>
    <cellStyle name="Vírgula 2 3 3 3 3 4 2 2" xfId="17780" xr:uid="{00000000-0005-0000-0000-00006E300000}"/>
    <cellStyle name="Vírgula 2 3 3 3 3 4 2 3" xfId="26612" xr:uid="{00000000-0005-0000-0000-00006F300000}"/>
    <cellStyle name="Vírgula 2 3 3 3 3 4 3" xfId="7100" xr:uid="{00000000-0005-0000-0000-000070300000}"/>
    <cellStyle name="Vírgula 2 3 3 3 3 4 3 2" xfId="20444" xr:uid="{00000000-0005-0000-0000-000071300000}"/>
    <cellStyle name="Vírgula 2 3 3 3 3 4 4" xfId="9764" xr:uid="{00000000-0005-0000-0000-000072300000}"/>
    <cellStyle name="Vírgula 2 3 3 3 3 4 4 2" xfId="23108" xr:uid="{00000000-0005-0000-0000-000073300000}"/>
    <cellStyle name="Vírgula 2 3 3 3 3 4 5" xfId="15116" xr:uid="{00000000-0005-0000-0000-000074300000}"/>
    <cellStyle name="Vírgula 2 3 3 3 3 4 6" xfId="12428" xr:uid="{00000000-0005-0000-0000-000075300000}"/>
    <cellStyle name="Vírgula 2 3 3 3 3 4 7" xfId="25244" xr:uid="{00000000-0005-0000-0000-000076300000}"/>
    <cellStyle name="Vírgula 2 3 3 3 3 5" xfId="2588" xr:uid="{00000000-0005-0000-0000-000077300000}"/>
    <cellStyle name="Vírgula 2 3 3 3 3 5 2" xfId="5252" xr:uid="{00000000-0005-0000-0000-000078300000}"/>
    <cellStyle name="Vírgula 2 3 3 3 3 5 2 2" xfId="18596" xr:uid="{00000000-0005-0000-0000-000079300000}"/>
    <cellStyle name="Vírgula 2 3 3 3 3 5 3" xfId="7916" xr:uid="{00000000-0005-0000-0000-00007A300000}"/>
    <cellStyle name="Vírgula 2 3 3 3 3 5 3 2" xfId="21260" xr:uid="{00000000-0005-0000-0000-00007B300000}"/>
    <cellStyle name="Vírgula 2 3 3 3 3 5 4" xfId="10580" xr:uid="{00000000-0005-0000-0000-00007C300000}"/>
    <cellStyle name="Vírgula 2 3 3 3 3 5 4 2" xfId="23924" xr:uid="{00000000-0005-0000-0000-00007D300000}"/>
    <cellStyle name="Vírgula 2 3 3 3 3 5 5" xfId="15932" xr:uid="{00000000-0005-0000-0000-00007E300000}"/>
    <cellStyle name="Vírgula 2 3 3 3 3 5 6" xfId="13244" xr:uid="{00000000-0005-0000-0000-00007F300000}"/>
    <cellStyle name="Vírgula 2 3 3 3 3 5 7" xfId="25604" xr:uid="{00000000-0005-0000-0000-000080300000}"/>
    <cellStyle name="Vírgula 2 3 3 3 3 6" xfId="2852" xr:uid="{00000000-0005-0000-0000-000081300000}"/>
    <cellStyle name="Vírgula 2 3 3 3 3 6 2" xfId="16196" xr:uid="{00000000-0005-0000-0000-000082300000}"/>
    <cellStyle name="Vírgula 2 3 3 3 3 7" xfId="5516" xr:uid="{00000000-0005-0000-0000-000083300000}"/>
    <cellStyle name="Vírgula 2 3 3 3 3 7 2" xfId="18860" xr:uid="{00000000-0005-0000-0000-000084300000}"/>
    <cellStyle name="Vírgula 2 3 3 3 3 8" xfId="8180" xr:uid="{00000000-0005-0000-0000-000085300000}"/>
    <cellStyle name="Vírgula 2 3 3 3 3 8 2" xfId="21524" xr:uid="{00000000-0005-0000-0000-000086300000}"/>
    <cellStyle name="Vírgula 2 3 3 3 3 9" xfId="13532" xr:uid="{00000000-0005-0000-0000-000087300000}"/>
    <cellStyle name="Vírgula 2 3 3 3 4" xfId="380" xr:uid="{00000000-0005-0000-0000-000088300000}"/>
    <cellStyle name="Vírgula 2 3 3 3 4 2" xfId="1172" xr:uid="{00000000-0005-0000-0000-000089300000}"/>
    <cellStyle name="Vírgula 2 3 3 3 4 2 2" xfId="3836" xr:uid="{00000000-0005-0000-0000-00008A300000}"/>
    <cellStyle name="Vírgula 2 3 3 3 4 2 2 2" xfId="17180" xr:uid="{00000000-0005-0000-0000-00008B300000}"/>
    <cellStyle name="Vírgula 2 3 3 3 4 2 3" xfId="6500" xr:uid="{00000000-0005-0000-0000-00008C300000}"/>
    <cellStyle name="Vírgula 2 3 3 3 4 2 3 2" xfId="19844" xr:uid="{00000000-0005-0000-0000-00008D300000}"/>
    <cellStyle name="Vírgula 2 3 3 3 4 2 4" xfId="9164" xr:uid="{00000000-0005-0000-0000-00008E300000}"/>
    <cellStyle name="Vírgula 2 3 3 3 4 2 4 2" xfId="22508" xr:uid="{00000000-0005-0000-0000-00008F300000}"/>
    <cellStyle name="Vírgula 2 3 3 3 4 2 5" xfId="14516" xr:uid="{00000000-0005-0000-0000-000090300000}"/>
    <cellStyle name="Vírgula 2 3 3 3 4 2 6" xfId="11828" xr:uid="{00000000-0005-0000-0000-000091300000}"/>
    <cellStyle name="Vírgula 2 3 3 3 4 2 7" xfId="26228" xr:uid="{00000000-0005-0000-0000-000092300000}"/>
    <cellStyle name="Vírgula 2 3 3 3 4 3" xfId="1964" xr:uid="{00000000-0005-0000-0000-000093300000}"/>
    <cellStyle name="Vírgula 2 3 3 3 4 3 2" xfId="4628" xr:uid="{00000000-0005-0000-0000-000094300000}"/>
    <cellStyle name="Vírgula 2 3 3 3 4 3 2 2" xfId="17972" xr:uid="{00000000-0005-0000-0000-000095300000}"/>
    <cellStyle name="Vírgula 2 3 3 3 4 3 3" xfId="7292" xr:uid="{00000000-0005-0000-0000-000096300000}"/>
    <cellStyle name="Vírgula 2 3 3 3 4 3 3 2" xfId="20636" xr:uid="{00000000-0005-0000-0000-000097300000}"/>
    <cellStyle name="Vírgula 2 3 3 3 4 3 4" xfId="9956" xr:uid="{00000000-0005-0000-0000-000098300000}"/>
    <cellStyle name="Vírgula 2 3 3 3 4 3 4 2" xfId="23300" xr:uid="{00000000-0005-0000-0000-000099300000}"/>
    <cellStyle name="Vírgula 2 3 3 3 4 3 5" xfId="15308" xr:uid="{00000000-0005-0000-0000-00009A300000}"/>
    <cellStyle name="Vírgula 2 3 3 3 4 3 6" xfId="12620" xr:uid="{00000000-0005-0000-0000-00009B300000}"/>
    <cellStyle name="Vírgula 2 3 3 3 4 4" xfId="3044" xr:uid="{00000000-0005-0000-0000-00009C300000}"/>
    <cellStyle name="Vírgula 2 3 3 3 4 4 2" xfId="16388" xr:uid="{00000000-0005-0000-0000-00009D300000}"/>
    <cellStyle name="Vírgula 2 3 3 3 4 5" xfId="5708" xr:uid="{00000000-0005-0000-0000-00009E300000}"/>
    <cellStyle name="Vírgula 2 3 3 3 4 5 2" xfId="19052" xr:uid="{00000000-0005-0000-0000-00009F300000}"/>
    <cellStyle name="Vírgula 2 3 3 3 4 6" xfId="8372" xr:uid="{00000000-0005-0000-0000-0000A0300000}"/>
    <cellStyle name="Vírgula 2 3 3 3 4 6 2" xfId="21716" xr:uid="{00000000-0005-0000-0000-0000A1300000}"/>
    <cellStyle name="Vírgula 2 3 3 3 4 7" xfId="13724" xr:uid="{00000000-0005-0000-0000-0000A2300000}"/>
    <cellStyle name="Vírgula 2 3 3 3 4 8" xfId="11036" xr:uid="{00000000-0005-0000-0000-0000A3300000}"/>
    <cellStyle name="Vírgula 2 3 3 3 4 9" xfId="24860" xr:uid="{00000000-0005-0000-0000-0000A4300000}"/>
    <cellStyle name="Vírgula 2 3 3 3 5" xfId="644" xr:uid="{00000000-0005-0000-0000-0000A5300000}"/>
    <cellStyle name="Vírgula 2 3 3 3 5 2" xfId="1436" xr:uid="{00000000-0005-0000-0000-0000A6300000}"/>
    <cellStyle name="Vírgula 2 3 3 3 5 2 2" xfId="4100" xr:uid="{00000000-0005-0000-0000-0000A7300000}"/>
    <cellStyle name="Vírgula 2 3 3 3 5 2 2 2" xfId="17444" xr:uid="{00000000-0005-0000-0000-0000A8300000}"/>
    <cellStyle name="Vírgula 2 3 3 3 5 2 3" xfId="6764" xr:uid="{00000000-0005-0000-0000-0000A9300000}"/>
    <cellStyle name="Vírgula 2 3 3 3 5 2 3 2" xfId="20108" xr:uid="{00000000-0005-0000-0000-0000AA300000}"/>
    <cellStyle name="Vírgula 2 3 3 3 5 2 4" xfId="9428" xr:uid="{00000000-0005-0000-0000-0000AB300000}"/>
    <cellStyle name="Vírgula 2 3 3 3 5 2 4 2" xfId="22772" xr:uid="{00000000-0005-0000-0000-0000AC300000}"/>
    <cellStyle name="Vírgula 2 3 3 3 5 2 5" xfId="14780" xr:uid="{00000000-0005-0000-0000-0000AD300000}"/>
    <cellStyle name="Vírgula 2 3 3 3 5 2 6" xfId="12092" xr:uid="{00000000-0005-0000-0000-0000AE300000}"/>
    <cellStyle name="Vírgula 2 3 3 3 5 2 7" xfId="25892" xr:uid="{00000000-0005-0000-0000-0000AF300000}"/>
    <cellStyle name="Vírgula 2 3 3 3 5 3" xfId="2228" xr:uid="{00000000-0005-0000-0000-0000B0300000}"/>
    <cellStyle name="Vírgula 2 3 3 3 5 3 2" xfId="4892" xr:uid="{00000000-0005-0000-0000-0000B1300000}"/>
    <cellStyle name="Vírgula 2 3 3 3 5 3 2 2" xfId="18236" xr:uid="{00000000-0005-0000-0000-0000B2300000}"/>
    <cellStyle name="Vírgula 2 3 3 3 5 3 3" xfId="7556" xr:uid="{00000000-0005-0000-0000-0000B3300000}"/>
    <cellStyle name="Vírgula 2 3 3 3 5 3 3 2" xfId="20900" xr:uid="{00000000-0005-0000-0000-0000B4300000}"/>
    <cellStyle name="Vírgula 2 3 3 3 5 3 4" xfId="10220" xr:uid="{00000000-0005-0000-0000-0000B5300000}"/>
    <cellStyle name="Vírgula 2 3 3 3 5 3 4 2" xfId="23564" xr:uid="{00000000-0005-0000-0000-0000B6300000}"/>
    <cellStyle name="Vírgula 2 3 3 3 5 3 5" xfId="15572" xr:uid="{00000000-0005-0000-0000-0000B7300000}"/>
    <cellStyle name="Vírgula 2 3 3 3 5 3 6" xfId="12884" xr:uid="{00000000-0005-0000-0000-0000B8300000}"/>
    <cellStyle name="Vírgula 2 3 3 3 5 4" xfId="3308" xr:uid="{00000000-0005-0000-0000-0000B9300000}"/>
    <cellStyle name="Vírgula 2 3 3 3 5 4 2" xfId="16652" xr:uid="{00000000-0005-0000-0000-0000BA300000}"/>
    <cellStyle name="Vírgula 2 3 3 3 5 5" xfId="5972" xr:uid="{00000000-0005-0000-0000-0000BB300000}"/>
    <cellStyle name="Vírgula 2 3 3 3 5 5 2" xfId="19316" xr:uid="{00000000-0005-0000-0000-0000BC300000}"/>
    <cellStyle name="Vírgula 2 3 3 3 5 6" xfId="8636" xr:uid="{00000000-0005-0000-0000-0000BD300000}"/>
    <cellStyle name="Vírgula 2 3 3 3 5 6 2" xfId="21980" xr:uid="{00000000-0005-0000-0000-0000BE300000}"/>
    <cellStyle name="Vírgula 2 3 3 3 5 7" xfId="13988" xr:uid="{00000000-0005-0000-0000-0000BF300000}"/>
    <cellStyle name="Vírgula 2 3 3 3 5 8" xfId="11300" xr:uid="{00000000-0005-0000-0000-0000C0300000}"/>
    <cellStyle name="Vírgula 2 3 3 3 5 9" xfId="24524" xr:uid="{00000000-0005-0000-0000-0000C1300000}"/>
    <cellStyle name="Vírgula 2 3 3 3 6" xfId="908" xr:uid="{00000000-0005-0000-0000-0000C2300000}"/>
    <cellStyle name="Vírgula 2 3 3 3 6 2" xfId="3572" xr:uid="{00000000-0005-0000-0000-0000C3300000}"/>
    <cellStyle name="Vírgula 2 3 3 3 6 2 2" xfId="16916" xr:uid="{00000000-0005-0000-0000-0000C4300000}"/>
    <cellStyle name="Vírgula 2 3 3 3 6 2 3" xfId="26540" xr:uid="{00000000-0005-0000-0000-0000C5300000}"/>
    <cellStyle name="Vírgula 2 3 3 3 6 3" xfId="6236" xr:uid="{00000000-0005-0000-0000-0000C6300000}"/>
    <cellStyle name="Vírgula 2 3 3 3 6 3 2" xfId="19580" xr:uid="{00000000-0005-0000-0000-0000C7300000}"/>
    <cellStyle name="Vírgula 2 3 3 3 6 4" xfId="8900" xr:uid="{00000000-0005-0000-0000-0000C8300000}"/>
    <cellStyle name="Vírgula 2 3 3 3 6 4 2" xfId="22244" xr:uid="{00000000-0005-0000-0000-0000C9300000}"/>
    <cellStyle name="Vírgula 2 3 3 3 6 5" xfId="14252" xr:uid="{00000000-0005-0000-0000-0000CA300000}"/>
    <cellStyle name="Vírgula 2 3 3 3 6 6" xfId="11564" xr:uid="{00000000-0005-0000-0000-0000CB300000}"/>
    <cellStyle name="Vírgula 2 3 3 3 6 7" xfId="25172" xr:uid="{00000000-0005-0000-0000-0000CC300000}"/>
    <cellStyle name="Vírgula 2 3 3 3 7" xfId="1700" xr:uid="{00000000-0005-0000-0000-0000CD300000}"/>
    <cellStyle name="Vírgula 2 3 3 3 7 2" xfId="4364" xr:uid="{00000000-0005-0000-0000-0000CE300000}"/>
    <cellStyle name="Vírgula 2 3 3 3 7 2 2" xfId="17708" xr:uid="{00000000-0005-0000-0000-0000CF300000}"/>
    <cellStyle name="Vírgula 2 3 3 3 7 3" xfId="7028" xr:uid="{00000000-0005-0000-0000-0000D0300000}"/>
    <cellStyle name="Vírgula 2 3 3 3 7 3 2" xfId="20372" xr:uid="{00000000-0005-0000-0000-0000D1300000}"/>
    <cellStyle name="Vírgula 2 3 3 3 7 4" xfId="9692" xr:uid="{00000000-0005-0000-0000-0000D2300000}"/>
    <cellStyle name="Vírgula 2 3 3 3 7 4 2" xfId="23036" xr:uid="{00000000-0005-0000-0000-0000D3300000}"/>
    <cellStyle name="Vírgula 2 3 3 3 7 5" xfId="15044" xr:uid="{00000000-0005-0000-0000-0000D4300000}"/>
    <cellStyle name="Vírgula 2 3 3 3 7 6" xfId="12356" xr:uid="{00000000-0005-0000-0000-0000D5300000}"/>
    <cellStyle name="Vírgula 2 3 3 3 7 7" xfId="25532" xr:uid="{00000000-0005-0000-0000-0000D6300000}"/>
    <cellStyle name="Vírgula 2 3 3 3 8" xfId="2516" xr:uid="{00000000-0005-0000-0000-0000D7300000}"/>
    <cellStyle name="Vírgula 2 3 3 3 8 2" xfId="5180" xr:uid="{00000000-0005-0000-0000-0000D8300000}"/>
    <cellStyle name="Vírgula 2 3 3 3 8 2 2" xfId="18524" xr:uid="{00000000-0005-0000-0000-0000D9300000}"/>
    <cellStyle name="Vírgula 2 3 3 3 8 3" xfId="7844" xr:uid="{00000000-0005-0000-0000-0000DA300000}"/>
    <cellStyle name="Vírgula 2 3 3 3 8 3 2" xfId="21188" xr:uid="{00000000-0005-0000-0000-0000DB300000}"/>
    <cellStyle name="Vírgula 2 3 3 3 8 4" xfId="10508" xr:uid="{00000000-0005-0000-0000-0000DC300000}"/>
    <cellStyle name="Vírgula 2 3 3 3 8 4 2" xfId="23852" xr:uid="{00000000-0005-0000-0000-0000DD300000}"/>
    <cellStyle name="Vírgula 2 3 3 3 8 5" xfId="15860" xr:uid="{00000000-0005-0000-0000-0000DE300000}"/>
    <cellStyle name="Vírgula 2 3 3 3 8 6" xfId="13172" xr:uid="{00000000-0005-0000-0000-0000DF300000}"/>
    <cellStyle name="Vírgula 2 3 3 3 9" xfId="2780" xr:uid="{00000000-0005-0000-0000-0000E0300000}"/>
    <cellStyle name="Vírgula 2 3 3 3 9 2" xfId="16124" xr:uid="{00000000-0005-0000-0000-0000E1300000}"/>
    <cellStyle name="Vírgula 2 3 3 4" xfId="236" xr:uid="{00000000-0005-0000-0000-0000E2300000}"/>
    <cellStyle name="Vírgula 2 3 3 4 10" xfId="13580" xr:uid="{00000000-0005-0000-0000-0000E3300000}"/>
    <cellStyle name="Vírgula 2 3 3 4 11" xfId="10892" xr:uid="{00000000-0005-0000-0000-0000E4300000}"/>
    <cellStyle name="Vírgula 2 3 3 4 12" xfId="24284" xr:uid="{00000000-0005-0000-0000-0000E5300000}"/>
    <cellStyle name="Vírgula 2 3 3 4 2" xfId="500" xr:uid="{00000000-0005-0000-0000-0000E6300000}"/>
    <cellStyle name="Vírgula 2 3 3 4 2 2" xfId="1292" xr:uid="{00000000-0005-0000-0000-0000E7300000}"/>
    <cellStyle name="Vírgula 2 3 3 4 2 2 2" xfId="3956" xr:uid="{00000000-0005-0000-0000-0000E8300000}"/>
    <cellStyle name="Vírgula 2 3 3 4 2 2 2 2" xfId="17300" xr:uid="{00000000-0005-0000-0000-0000E9300000}"/>
    <cellStyle name="Vírgula 2 3 3 4 2 2 3" xfId="6620" xr:uid="{00000000-0005-0000-0000-0000EA300000}"/>
    <cellStyle name="Vírgula 2 3 3 4 2 2 3 2" xfId="19964" xr:uid="{00000000-0005-0000-0000-0000EB300000}"/>
    <cellStyle name="Vírgula 2 3 3 4 2 2 4" xfId="9284" xr:uid="{00000000-0005-0000-0000-0000EC300000}"/>
    <cellStyle name="Vírgula 2 3 3 4 2 2 4 2" xfId="22628" xr:uid="{00000000-0005-0000-0000-0000ED300000}"/>
    <cellStyle name="Vírgula 2 3 3 4 2 2 5" xfId="14636" xr:uid="{00000000-0005-0000-0000-0000EE300000}"/>
    <cellStyle name="Vírgula 2 3 3 4 2 2 6" xfId="11948" xr:uid="{00000000-0005-0000-0000-0000EF300000}"/>
    <cellStyle name="Vírgula 2 3 3 4 2 2 7" xfId="26348" xr:uid="{00000000-0005-0000-0000-0000F0300000}"/>
    <cellStyle name="Vírgula 2 3 3 4 2 3" xfId="2084" xr:uid="{00000000-0005-0000-0000-0000F1300000}"/>
    <cellStyle name="Vírgula 2 3 3 4 2 3 2" xfId="4748" xr:uid="{00000000-0005-0000-0000-0000F2300000}"/>
    <cellStyle name="Vírgula 2 3 3 4 2 3 2 2" xfId="18092" xr:uid="{00000000-0005-0000-0000-0000F3300000}"/>
    <cellStyle name="Vírgula 2 3 3 4 2 3 3" xfId="7412" xr:uid="{00000000-0005-0000-0000-0000F4300000}"/>
    <cellStyle name="Vírgula 2 3 3 4 2 3 3 2" xfId="20756" xr:uid="{00000000-0005-0000-0000-0000F5300000}"/>
    <cellStyle name="Vírgula 2 3 3 4 2 3 4" xfId="10076" xr:uid="{00000000-0005-0000-0000-0000F6300000}"/>
    <cellStyle name="Vírgula 2 3 3 4 2 3 4 2" xfId="23420" xr:uid="{00000000-0005-0000-0000-0000F7300000}"/>
    <cellStyle name="Vírgula 2 3 3 4 2 3 5" xfId="15428" xr:uid="{00000000-0005-0000-0000-0000F8300000}"/>
    <cellStyle name="Vírgula 2 3 3 4 2 3 6" xfId="12740" xr:uid="{00000000-0005-0000-0000-0000F9300000}"/>
    <cellStyle name="Vírgula 2 3 3 4 2 4" xfId="3164" xr:uid="{00000000-0005-0000-0000-0000FA300000}"/>
    <cellStyle name="Vírgula 2 3 3 4 2 4 2" xfId="16508" xr:uid="{00000000-0005-0000-0000-0000FB300000}"/>
    <cellStyle name="Vírgula 2 3 3 4 2 5" xfId="5828" xr:uid="{00000000-0005-0000-0000-0000FC300000}"/>
    <cellStyle name="Vírgula 2 3 3 4 2 5 2" xfId="19172" xr:uid="{00000000-0005-0000-0000-0000FD300000}"/>
    <cellStyle name="Vírgula 2 3 3 4 2 6" xfId="8492" xr:uid="{00000000-0005-0000-0000-0000FE300000}"/>
    <cellStyle name="Vírgula 2 3 3 4 2 6 2" xfId="21836" xr:uid="{00000000-0005-0000-0000-0000FF300000}"/>
    <cellStyle name="Vírgula 2 3 3 4 2 7" xfId="13844" xr:uid="{00000000-0005-0000-0000-000000310000}"/>
    <cellStyle name="Vírgula 2 3 3 4 2 8" xfId="11156" xr:uid="{00000000-0005-0000-0000-000001310000}"/>
    <cellStyle name="Vírgula 2 3 3 4 2 9" xfId="24980" xr:uid="{00000000-0005-0000-0000-000002310000}"/>
    <cellStyle name="Vírgula 2 3 3 4 3" xfId="668" xr:uid="{00000000-0005-0000-0000-000003310000}"/>
    <cellStyle name="Vírgula 2 3 3 4 3 2" xfId="1460" xr:uid="{00000000-0005-0000-0000-000004310000}"/>
    <cellStyle name="Vírgula 2 3 3 4 3 2 2" xfId="4124" xr:uid="{00000000-0005-0000-0000-000005310000}"/>
    <cellStyle name="Vírgula 2 3 3 4 3 2 2 2" xfId="17468" xr:uid="{00000000-0005-0000-0000-000006310000}"/>
    <cellStyle name="Vírgula 2 3 3 4 3 2 3" xfId="6788" xr:uid="{00000000-0005-0000-0000-000007310000}"/>
    <cellStyle name="Vírgula 2 3 3 4 3 2 3 2" xfId="20132" xr:uid="{00000000-0005-0000-0000-000008310000}"/>
    <cellStyle name="Vírgula 2 3 3 4 3 2 4" xfId="9452" xr:uid="{00000000-0005-0000-0000-000009310000}"/>
    <cellStyle name="Vírgula 2 3 3 4 3 2 4 2" xfId="22796" xr:uid="{00000000-0005-0000-0000-00000A310000}"/>
    <cellStyle name="Vírgula 2 3 3 4 3 2 5" xfId="14804" xr:uid="{00000000-0005-0000-0000-00000B310000}"/>
    <cellStyle name="Vírgula 2 3 3 4 3 2 6" xfId="12116" xr:uid="{00000000-0005-0000-0000-00000C310000}"/>
    <cellStyle name="Vírgula 2 3 3 4 3 2 7" xfId="26012" xr:uid="{00000000-0005-0000-0000-00000D310000}"/>
    <cellStyle name="Vírgula 2 3 3 4 3 3" xfId="2252" xr:uid="{00000000-0005-0000-0000-00000E310000}"/>
    <cellStyle name="Vírgula 2 3 3 4 3 3 2" xfId="4916" xr:uid="{00000000-0005-0000-0000-00000F310000}"/>
    <cellStyle name="Vírgula 2 3 3 4 3 3 2 2" xfId="18260" xr:uid="{00000000-0005-0000-0000-000010310000}"/>
    <cellStyle name="Vírgula 2 3 3 4 3 3 3" xfId="7580" xr:uid="{00000000-0005-0000-0000-000011310000}"/>
    <cellStyle name="Vírgula 2 3 3 4 3 3 3 2" xfId="20924" xr:uid="{00000000-0005-0000-0000-000012310000}"/>
    <cellStyle name="Vírgula 2 3 3 4 3 3 4" xfId="10244" xr:uid="{00000000-0005-0000-0000-000013310000}"/>
    <cellStyle name="Vírgula 2 3 3 4 3 3 4 2" xfId="23588" xr:uid="{00000000-0005-0000-0000-000014310000}"/>
    <cellStyle name="Vírgula 2 3 3 4 3 3 5" xfId="15596" xr:uid="{00000000-0005-0000-0000-000015310000}"/>
    <cellStyle name="Vírgula 2 3 3 4 3 3 6" xfId="12908" xr:uid="{00000000-0005-0000-0000-000016310000}"/>
    <cellStyle name="Vírgula 2 3 3 4 3 4" xfId="3332" xr:uid="{00000000-0005-0000-0000-000017310000}"/>
    <cellStyle name="Vírgula 2 3 3 4 3 4 2" xfId="16676" xr:uid="{00000000-0005-0000-0000-000018310000}"/>
    <cellStyle name="Vírgula 2 3 3 4 3 5" xfId="5996" xr:uid="{00000000-0005-0000-0000-000019310000}"/>
    <cellStyle name="Vírgula 2 3 3 4 3 5 2" xfId="19340" xr:uid="{00000000-0005-0000-0000-00001A310000}"/>
    <cellStyle name="Vírgula 2 3 3 4 3 6" xfId="8660" xr:uid="{00000000-0005-0000-0000-00001B310000}"/>
    <cellStyle name="Vírgula 2 3 3 4 3 6 2" xfId="22004" xr:uid="{00000000-0005-0000-0000-00001C310000}"/>
    <cellStyle name="Vírgula 2 3 3 4 3 7" xfId="14012" xr:uid="{00000000-0005-0000-0000-00001D310000}"/>
    <cellStyle name="Vírgula 2 3 3 4 3 8" xfId="11324" xr:uid="{00000000-0005-0000-0000-00001E310000}"/>
    <cellStyle name="Vírgula 2 3 3 4 3 9" xfId="24644" xr:uid="{00000000-0005-0000-0000-00001F310000}"/>
    <cellStyle name="Vírgula 2 3 3 4 4" xfId="1028" xr:uid="{00000000-0005-0000-0000-000020310000}"/>
    <cellStyle name="Vírgula 2 3 3 4 4 2" xfId="3692" xr:uid="{00000000-0005-0000-0000-000021310000}"/>
    <cellStyle name="Vírgula 2 3 3 4 4 2 2" xfId="17036" xr:uid="{00000000-0005-0000-0000-000022310000}"/>
    <cellStyle name="Vírgula 2 3 3 4 4 2 3" xfId="26660" xr:uid="{00000000-0005-0000-0000-000023310000}"/>
    <cellStyle name="Vírgula 2 3 3 4 4 3" xfId="6356" xr:uid="{00000000-0005-0000-0000-000024310000}"/>
    <cellStyle name="Vírgula 2 3 3 4 4 3 2" xfId="19700" xr:uid="{00000000-0005-0000-0000-000025310000}"/>
    <cellStyle name="Vírgula 2 3 3 4 4 4" xfId="9020" xr:uid="{00000000-0005-0000-0000-000026310000}"/>
    <cellStyle name="Vírgula 2 3 3 4 4 4 2" xfId="22364" xr:uid="{00000000-0005-0000-0000-000027310000}"/>
    <cellStyle name="Vírgula 2 3 3 4 4 5" xfId="14372" xr:uid="{00000000-0005-0000-0000-000028310000}"/>
    <cellStyle name="Vírgula 2 3 3 4 4 6" xfId="11684" xr:uid="{00000000-0005-0000-0000-000029310000}"/>
    <cellStyle name="Vírgula 2 3 3 4 4 7" xfId="25292" xr:uid="{00000000-0005-0000-0000-00002A310000}"/>
    <cellStyle name="Vírgula 2 3 3 4 5" xfId="1820" xr:uid="{00000000-0005-0000-0000-00002B310000}"/>
    <cellStyle name="Vírgula 2 3 3 4 5 2" xfId="4484" xr:uid="{00000000-0005-0000-0000-00002C310000}"/>
    <cellStyle name="Vírgula 2 3 3 4 5 2 2" xfId="17828" xr:uid="{00000000-0005-0000-0000-00002D310000}"/>
    <cellStyle name="Vírgula 2 3 3 4 5 3" xfId="7148" xr:uid="{00000000-0005-0000-0000-00002E310000}"/>
    <cellStyle name="Vírgula 2 3 3 4 5 3 2" xfId="20492" xr:uid="{00000000-0005-0000-0000-00002F310000}"/>
    <cellStyle name="Vírgula 2 3 3 4 5 4" xfId="9812" xr:uid="{00000000-0005-0000-0000-000030310000}"/>
    <cellStyle name="Vírgula 2 3 3 4 5 4 2" xfId="23156" xr:uid="{00000000-0005-0000-0000-000031310000}"/>
    <cellStyle name="Vírgula 2 3 3 4 5 5" xfId="15164" xr:uid="{00000000-0005-0000-0000-000032310000}"/>
    <cellStyle name="Vírgula 2 3 3 4 5 6" xfId="12476" xr:uid="{00000000-0005-0000-0000-000033310000}"/>
    <cellStyle name="Vírgula 2 3 3 4 5 7" xfId="25652" xr:uid="{00000000-0005-0000-0000-000034310000}"/>
    <cellStyle name="Vírgula 2 3 3 4 6" xfId="2636" xr:uid="{00000000-0005-0000-0000-000035310000}"/>
    <cellStyle name="Vírgula 2 3 3 4 6 2" xfId="5300" xr:uid="{00000000-0005-0000-0000-000036310000}"/>
    <cellStyle name="Vírgula 2 3 3 4 6 2 2" xfId="18644" xr:uid="{00000000-0005-0000-0000-000037310000}"/>
    <cellStyle name="Vírgula 2 3 3 4 6 3" xfId="7964" xr:uid="{00000000-0005-0000-0000-000038310000}"/>
    <cellStyle name="Vírgula 2 3 3 4 6 3 2" xfId="21308" xr:uid="{00000000-0005-0000-0000-000039310000}"/>
    <cellStyle name="Vírgula 2 3 3 4 6 4" xfId="10628" xr:uid="{00000000-0005-0000-0000-00003A310000}"/>
    <cellStyle name="Vírgula 2 3 3 4 6 4 2" xfId="23972" xr:uid="{00000000-0005-0000-0000-00003B310000}"/>
    <cellStyle name="Vírgula 2 3 3 4 6 5" xfId="15980" xr:uid="{00000000-0005-0000-0000-00003C310000}"/>
    <cellStyle name="Vírgula 2 3 3 4 6 6" xfId="13292" xr:uid="{00000000-0005-0000-0000-00003D310000}"/>
    <cellStyle name="Vírgula 2 3 3 4 7" xfId="2900" xr:uid="{00000000-0005-0000-0000-00003E310000}"/>
    <cellStyle name="Vírgula 2 3 3 4 7 2" xfId="16244" xr:uid="{00000000-0005-0000-0000-00003F310000}"/>
    <cellStyle name="Vírgula 2 3 3 4 8" xfId="5564" xr:uid="{00000000-0005-0000-0000-000040310000}"/>
    <cellStyle name="Vírgula 2 3 3 4 8 2" xfId="18908" xr:uid="{00000000-0005-0000-0000-000041310000}"/>
    <cellStyle name="Vírgula 2 3 3 4 9" xfId="8228" xr:uid="{00000000-0005-0000-0000-000042310000}"/>
    <cellStyle name="Vírgula 2 3 3 4 9 2" xfId="21572" xr:uid="{00000000-0005-0000-0000-000043310000}"/>
    <cellStyle name="Vírgula 2 3 3 5" xfId="164" xr:uid="{00000000-0005-0000-0000-000044310000}"/>
    <cellStyle name="Vírgula 2 3 3 5 10" xfId="10820" xr:uid="{00000000-0005-0000-0000-000045310000}"/>
    <cellStyle name="Vírgula 2 3 3 5 11" xfId="24212" xr:uid="{00000000-0005-0000-0000-000046310000}"/>
    <cellStyle name="Vírgula 2 3 3 5 2" xfId="428" xr:uid="{00000000-0005-0000-0000-000047310000}"/>
    <cellStyle name="Vírgula 2 3 3 5 2 2" xfId="1220" xr:uid="{00000000-0005-0000-0000-000048310000}"/>
    <cellStyle name="Vírgula 2 3 3 5 2 2 2" xfId="3884" xr:uid="{00000000-0005-0000-0000-000049310000}"/>
    <cellStyle name="Vírgula 2 3 3 5 2 2 2 2" xfId="17228" xr:uid="{00000000-0005-0000-0000-00004A310000}"/>
    <cellStyle name="Vírgula 2 3 3 5 2 2 3" xfId="6548" xr:uid="{00000000-0005-0000-0000-00004B310000}"/>
    <cellStyle name="Vírgula 2 3 3 5 2 2 3 2" xfId="19892" xr:uid="{00000000-0005-0000-0000-00004C310000}"/>
    <cellStyle name="Vírgula 2 3 3 5 2 2 4" xfId="9212" xr:uid="{00000000-0005-0000-0000-00004D310000}"/>
    <cellStyle name="Vírgula 2 3 3 5 2 2 4 2" xfId="22556" xr:uid="{00000000-0005-0000-0000-00004E310000}"/>
    <cellStyle name="Vírgula 2 3 3 5 2 2 5" xfId="14564" xr:uid="{00000000-0005-0000-0000-00004F310000}"/>
    <cellStyle name="Vírgula 2 3 3 5 2 2 6" xfId="11876" xr:uid="{00000000-0005-0000-0000-000050310000}"/>
    <cellStyle name="Vírgula 2 3 3 5 2 2 7" xfId="26276" xr:uid="{00000000-0005-0000-0000-000051310000}"/>
    <cellStyle name="Vírgula 2 3 3 5 2 3" xfId="2012" xr:uid="{00000000-0005-0000-0000-000052310000}"/>
    <cellStyle name="Vírgula 2 3 3 5 2 3 2" xfId="4676" xr:uid="{00000000-0005-0000-0000-000053310000}"/>
    <cellStyle name="Vírgula 2 3 3 5 2 3 2 2" xfId="18020" xr:uid="{00000000-0005-0000-0000-000054310000}"/>
    <cellStyle name="Vírgula 2 3 3 5 2 3 3" xfId="7340" xr:uid="{00000000-0005-0000-0000-000055310000}"/>
    <cellStyle name="Vírgula 2 3 3 5 2 3 3 2" xfId="20684" xr:uid="{00000000-0005-0000-0000-000056310000}"/>
    <cellStyle name="Vírgula 2 3 3 5 2 3 4" xfId="10004" xr:uid="{00000000-0005-0000-0000-000057310000}"/>
    <cellStyle name="Vírgula 2 3 3 5 2 3 4 2" xfId="23348" xr:uid="{00000000-0005-0000-0000-000058310000}"/>
    <cellStyle name="Vírgula 2 3 3 5 2 3 5" xfId="15356" xr:uid="{00000000-0005-0000-0000-000059310000}"/>
    <cellStyle name="Vírgula 2 3 3 5 2 3 6" xfId="12668" xr:uid="{00000000-0005-0000-0000-00005A310000}"/>
    <cellStyle name="Vírgula 2 3 3 5 2 4" xfId="3092" xr:uid="{00000000-0005-0000-0000-00005B310000}"/>
    <cellStyle name="Vírgula 2 3 3 5 2 4 2" xfId="16436" xr:uid="{00000000-0005-0000-0000-00005C310000}"/>
    <cellStyle name="Vírgula 2 3 3 5 2 5" xfId="5756" xr:uid="{00000000-0005-0000-0000-00005D310000}"/>
    <cellStyle name="Vírgula 2 3 3 5 2 5 2" xfId="19100" xr:uid="{00000000-0005-0000-0000-00005E310000}"/>
    <cellStyle name="Vírgula 2 3 3 5 2 6" xfId="8420" xr:uid="{00000000-0005-0000-0000-00005F310000}"/>
    <cellStyle name="Vírgula 2 3 3 5 2 6 2" xfId="21764" xr:uid="{00000000-0005-0000-0000-000060310000}"/>
    <cellStyle name="Vírgula 2 3 3 5 2 7" xfId="13772" xr:uid="{00000000-0005-0000-0000-000061310000}"/>
    <cellStyle name="Vírgula 2 3 3 5 2 8" xfId="11084" xr:uid="{00000000-0005-0000-0000-000062310000}"/>
    <cellStyle name="Vírgula 2 3 3 5 2 9" xfId="24908" xr:uid="{00000000-0005-0000-0000-000063310000}"/>
    <cellStyle name="Vírgula 2 3 3 5 3" xfId="956" xr:uid="{00000000-0005-0000-0000-000064310000}"/>
    <cellStyle name="Vírgula 2 3 3 5 3 2" xfId="3620" xr:uid="{00000000-0005-0000-0000-000065310000}"/>
    <cellStyle name="Vírgula 2 3 3 5 3 2 2" xfId="16964" xr:uid="{00000000-0005-0000-0000-000066310000}"/>
    <cellStyle name="Vírgula 2 3 3 5 3 2 3" xfId="25940" xr:uid="{00000000-0005-0000-0000-000067310000}"/>
    <cellStyle name="Vírgula 2 3 3 5 3 3" xfId="6284" xr:uid="{00000000-0005-0000-0000-000068310000}"/>
    <cellStyle name="Vírgula 2 3 3 5 3 3 2" xfId="19628" xr:uid="{00000000-0005-0000-0000-000069310000}"/>
    <cellStyle name="Vírgula 2 3 3 5 3 4" xfId="8948" xr:uid="{00000000-0005-0000-0000-00006A310000}"/>
    <cellStyle name="Vírgula 2 3 3 5 3 4 2" xfId="22292" xr:uid="{00000000-0005-0000-0000-00006B310000}"/>
    <cellStyle name="Vírgula 2 3 3 5 3 5" xfId="14300" xr:uid="{00000000-0005-0000-0000-00006C310000}"/>
    <cellStyle name="Vírgula 2 3 3 5 3 6" xfId="11612" xr:uid="{00000000-0005-0000-0000-00006D310000}"/>
    <cellStyle name="Vírgula 2 3 3 5 3 7" xfId="24572" xr:uid="{00000000-0005-0000-0000-00006E310000}"/>
    <cellStyle name="Vírgula 2 3 3 5 4" xfId="1748" xr:uid="{00000000-0005-0000-0000-00006F310000}"/>
    <cellStyle name="Vírgula 2 3 3 5 4 2" xfId="4412" xr:uid="{00000000-0005-0000-0000-000070310000}"/>
    <cellStyle name="Vírgula 2 3 3 5 4 2 2" xfId="17756" xr:uid="{00000000-0005-0000-0000-000071310000}"/>
    <cellStyle name="Vírgula 2 3 3 5 4 2 3" xfId="26588" xr:uid="{00000000-0005-0000-0000-000072310000}"/>
    <cellStyle name="Vírgula 2 3 3 5 4 3" xfId="7076" xr:uid="{00000000-0005-0000-0000-000073310000}"/>
    <cellStyle name="Vírgula 2 3 3 5 4 3 2" xfId="20420" xr:uid="{00000000-0005-0000-0000-000074310000}"/>
    <cellStyle name="Vírgula 2 3 3 5 4 4" xfId="9740" xr:uid="{00000000-0005-0000-0000-000075310000}"/>
    <cellStyle name="Vírgula 2 3 3 5 4 4 2" xfId="23084" xr:uid="{00000000-0005-0000-0000-000076310000}"/>
    <cellStyle name="Vírgula 2 3 3 5 4 5" xfId="15092" xr:uid="{00000000-0005-0000-0000-000077310000}"/>
    <cellStyle name="Vírgula 2 3 3 5 4 6" xfId="12404" xr:uid="{00000000-0005-0000-0000-000078310000}"/>
    <cellStyle name="Vírgula 2 3 3 5 4 7" xfId="25220" xr:uid="{00000000-0005-0000-0000-000079310000}"/>
    <cellStyle name="Vírgula 2 3 3 5 5" xfId="2564" xr:uid="{00000000-0005-0000-0000-00007A310000}"/>
    <cellStyle name="Vírgula 2 3 3 5 5 2" xfId="5228" xr:uid="{00000000-0005-0000-0000-00007B310000}"/>
    <cellStyle name="Vírgula 2 3 3 5 5 2 2" xfId="18572" xr:uid="{00000000-0005-0000-0000-00007C310000}"/>
    <cellStyle name="Vírgula 2 3 3 5 5 3" xfId="7892" xr:uid="{00000000-0005-0000-0000-00007D310000}"/>
    <cellStyle name="Vírgula 2 3 3 5 5 3 2" xfId="21236" xr:uid="{00000000-0005-0000-0000-00007E310000}"/>
    <cellStyle name="Vírgula 2 3 3 5 5 4" xfId="10556" xr:uid="{00000000-0005-0000-0000-00007F310000}"/>
    <cellStyle name="Vírgula 2 3 3 5 5 4 2" xfId="23900" xr:uid="{00000000-0005-0000-0000-000080310000}"/>
    <cellStyle name="Vírgula 2 3 3 5 5 5" xfId="15908" xr:uid="{00000000-0005-0000-0000-000081310000}"/>
    <cellStyle name="Vírgula 2 3 3 5 5 6" xfId="13220" xr:uid="{00000000-0005-0000-0000-000082310000}"/>
    <cellStyle name="Vírgula 2 3 3 5 5 7" xfId="25580" xr:uid="{00000000-0005-0000-0000-000083310000}"/>
    <cellStyle name="Vírgula 2 3 3 5 6" xfId="2828" xr:uid="{00000000-0005-0000-0000-000084310000}"/>
    <cellStyle name="Vírgula 2 3 3 5 6 2" xfId="16172" xr:uid="{00000000-0005-0000-0000-000085310000}"/>
    <cellStyle name="Vírgula 2 3 3 5 7" xfId="5492" xr:uid="{00000000-0005-0000-0000-000086310000}"/>
    <cellStyle name="Vírgula 2 3 3 5 7 2" xfId="18836" xr:uid="{00000000-0005-0000-0000-000087310000}"/>
    <cellStyle name="Vírgula 2 3 3 5 8" xfId="8156" xr:uid="{00000000-0005-0000-0000-000088310000}"/>
    <cellStyle name="Vírgula 2 3 3 5 8 2" xfId="21500" xr:uid="{00000000-0005-0000-0000-000089310000}"/>
    <cellStyle name="Vírgula 2 3 3 5 9" xfId="13508" xr:uid="{00000000-0005-0000-0000-00008A310000}"/>
    <cellStyle name="Vírgula 2 3 3 6" xfId="332" xr:uid="{00000000-0005-0000-0000-00008B310000}"/>
    <cellStyle name="Vírgula 2 3 3 6 10" xfId="24380" xr:uid="{00000000-0005-0000-0000-00008C310000}"/>
    <cellStyle name="Vírgula 2 3 3 6 2" xfId="1124" xr:uid="{00000000-0005-0000-0000-00008D310000}"/>
    <cellStyle name="Vírgula 2 3 3 6 2 2" xfId="3788" xr:uid="{00000000-0005-0000-0000-00008E310000}"/>
    <cellStyle name="Vírgula 2 3 3 6 2 2 2" xfId="17132" xr:uid="{00000000-0005-0000-0000-00008F310000}"/>
    <cellStyle name="Vírgula 2 3 3 6 2 2 3" xfId="26444" xr:uid="{00000000-0005-0000-0000-000090310000}"/>
    <cellStyle name="Vírgula 2 3 3 6 2 3" xfId="6452" xr:uid="{00000000-0005-0000-0000-000091310000}"/>
    <cellStyle name="Vírgula 2 3 3 6 2 3 2" xfId="19796" xr:uid="{00000000-0005-0000-0000-000092310000}"/>
    <cellStyle name="Vírgula 2 3 3 6 2 4" xfId="9116" xr:uid="{00000000-0005-0000-0000-000093310000}"/>
    <cellStyle name="Vírgula 2 3 3 6 2 4 2" xfId="22460" xr:uid="{00000000-0005-0000-0000-000094310000}"/>
    <cellStyle name="Vírgula 2 3 3 6 2 5" xfId="14468" xr:uid="{00000000-0005-0000-0000-000095310000}"/>
    <cellStyle name="Vírgula 2 3 3 6 2 6" xfId="11780" xr:uid="{00000000-0005-0000-0000-000096310000}"/>
    <cellStyle name="Vírgula 2 3 3 6 2 7" xfId="25076" xr:uid="{00000000-0005-0000-0000-000097310000}"/>
    <cellStyle name="Vírgula 2 3 3 6 3" xfId="1916" xr:uid="{00000000-0005-0000-0000-000098310000}"/>
    <cellStyle name="Vírgula 2 3 3 6 3 2" xfId="4580" xr:uid="{00000000-0005-0000-0000-000099310000}"/>
    <cellStyle name="Vírgula 2 3 3 6 3 2 2" xfId="17924" xr:uid="{00000000-0005-0000-0000-00009A310000}"/>
    <cellStyle name="Vírgula 2 3 3 6 3 2 3" xfId="26108" xr:uid="{00000000-0005-0000-0000-00009B310000}"/>
    <cellStyle name="Vírgula 2 3 3 6 3 3" xfId="7244" xr:uid="{00000000-0005-0000-0000-00009C310000}"/>
    <cellStyle name="Vírgula 2 3 3 6 3 3 2" xfId="20588" xr:uid="{00000000-0005-0000-0000-00009D310000}"/>
    <cellStyle name="Vírgula 2 3 3 6 3 4" xfId="9908" xr:uid="{00000000-0005-0000-0000-00009E310000}"/>
    <cellStyle name="Vírgula 2 3 3 6 3 4 2" xfId="23252" xr:uid="{00000000-0005-0000-0000-00009F310000}"/>
    <cellStyle name="Vírgula 2 3 3 6 3 5" xfId="15260" xr:uid="{00000000-0005-0000-0000-0000A0310000}"/>
    <cellStyle name="Vírgula 2 3 3 6 3 6" xfId="12572" xr:uid="{00000000-0005-0000-0000-0000A1310000}"/>
    <cellStyle name="Vírgula 2 3 3 6 3 7" xfId="24740" xr:uid="{00000000-0005-0000-0000-0000A2310000}"/>
    <cellStyle name="Vírgula 2 3 3 6 4" xfId="2492" xr:uid="{00000000-0005-0000-0000-0000A3310000}"/>
    <cellStyle name="Vírgula 2 3 3 6 4 2" xfId="5156" xr:uid="{00000000-0005-0000-0000-0000A4310000}"/>
    <cellStyle name="Vírgula 2 3 3 6 4 2 2" xfId="18500" xr:uid="{00000000-0005-0000-0000-0000A5310000}"/>
    <cellStyle name="Vírgula 2 3 3 6 4 2 3" xfId="26756" xr:uid="{00000000-0005-0000-0000-0000A6310000}"/>
    <cellStyle name="Vírgula 2 3 3 6 4 3" xfId="7820" xr:uid="{00000000-0005-0000-0000-0000A7310000}"/>
    <cellStyle name="Vírgula 2 3 3 6 4 3 2" xfId="21164" xr:uid="{00000000-0005-0000-0000-0000A8310000}"/>
    <cellStyle name="Vírgula 2 3 3 6 4 4" xfId="10484" xr:uid="{00000000-0005-0000-0000-0000A9310000}"/>
    <cellStyle name="Vírgula 2 3 3 6 4 4 2" xfId="23828" xr:uid="{00000000-0005-0000-0000-0000AA310000}"/>
    <cellStyle name="Vírgula 2 3 3 6 4 5" xfId="15836" xr:uid="{00000000-0005-0000-0000-0000AB310000}"/>
    <cellStyle name="Vírgula 2 3 3 6 4 6" xfId="13148" xr:uid="{00000000-0005-0000-0000-0000AC310000}"/>
    <cellStyle name="Vírgula 2 3 3 6 4 7" xfId="25388" xr:uid="{00000000-0005-0000-0000-0000AD310000}"/>
    <cellStyle name="Vírgula 2 3 3 6 5" xfId="2996" xr:uid="{00000000-0005-0000-0000-0000AE310000}"/>
    <cellStyle name="Vírgula 2 3 3 6 5 2" xfId="16340" xr:uid="{00000000-0005-0000-0000-0000AF310000}"/>
    <cellStyle name="Vírgula 2 3 3 6 5 3" xfId="25748" xr:uid="{00000000-0005-0000-0000-0000B0310000}"/>
    <cellStyle name="Vírgula 2 3 3 6 6" xfId="5660" xr:uid="{00000000-0005-0000-0000-0000B1310000}"/>
    <cellStyle name="Vírgula 2 3 3 6 6 2" xfId="19004" xr:uid="{00000000-0005-0000-0000-0000B2310000}"/>
    <cellStyle name="Vírgula 2 3 3 6 7" xfId="8324" xr:uid="{00000000-0005-0000-0000-0000B3310000}"/>
    <cellStyle name="Vírgula 2 3 3 6 7 2" xfId="21668" xr:uid="{00000000-0005-0000-0000-0000B4310000}"/>
    <cellStyle name="Vírgula 2 3 3 6 8" xfId="13676" xr:uid="{00000000-0005-0000-0000-0000B5310000}"/>
    <cellStyle name="Vírgula 2 3 3 6 9" xfId="10988" xr:uid="{00000000-0005-0000-0000-0000B6310000}"/>
    <cellStyle name="Vírgula 2 3 3 7" xfId="596" xr:uid="{00000000-0005-0000-0000-0000B7310000}"/>
    <cellStyle name="Vírgula 2 3 3 7 2" xfId="1388" xr:uid="{00000000-0005-0000-0000-0000B8310000}"/>
    <cellStyle name="Vírgula 2 3 3 7 2 2" xfId="4052" xr:uid="{00000000-0005-0000-0000-0000B9310000}"/>
    <cellStyle name="Vírgula 2 3 3 7 2 2 2" xfId="17396" xr:uid="{00000000-0005-0000-0000-0000BA310000}"/>
    <cellStyle name="Vírgula 2 3 3 7 2 2 3" xfId="26180" xr:uid="{00000000-0005-0000-0000-0000BB310000}"/>
    <cellStyle name="Vírgula 2 3 3 7 2 3" xfId="6716" xr:uid="{00000000-0005-0000-0000-0000BC310000}"/>
    <cellStyle name="Vírgula 2 3 3 7 2 3 2" xfId="20060" xr:uid="{00000000-0005-0000-0000-0000BD310000}"/>
    <cellStyle name="Vírgula 2 3 3 7 2 4" xfId="9380" xr:uid="{00000000-0005-0000-0000-0000BE310000}"/>
    <cellStyle name="Vírgula 2 3 3 7 2 4 2" xfId="22724" xr:uid="{00000000-0005-0000-0000-0000BF310000}"/>
    <cellStyle name="Vírgula 2 3 3 7 2 5" xfId="14732" xr:uid="{00000000-0005-0000-0000-0000C0310000}"/>
    <cellStyle name="Vírgula 2 3 3 7 2 6" xfId="12044" xr:uid="{00000000-0005-0000-0000-0000C1310000}"/>
    <cellStyle name="Vírgula 2 3 3 7 2 7" xfId="24812" xr:uid="{00000000-0005-0000-0000-0000C2310000}"/>
    <cellStyle name="Vírgula 2 3 3 7 3" xfId="2180" xr:uid="{00000000-0005-0000-0000-0000C3310000}"/>
    <cellStyle name="Vírgula 2 3 3 7 3 2" xfId="4844" xr:uid="{00000000-0005-0000-0000-0000C4310000}"/>
    <cellStyle name="Vírgula 2 3 3 7 3 2 2" xfId="18188" xr:uid="{00000000-0005-0000-0000-0000C5310000}"/>
    <cellStyle name="Vírgula 2 3 3 7 3 2 3" xfId="25844" xr:uid="{00000000-0005-0000-0000-0000C6310000}"/>
    <cellStyle name="Vírgula 2 3 3 7 3 3" xfId="7508" xr:uid="{00000000-0005-0000-0000-0000C7310000}"/>
    <cellStyle name="Vírgula 2 3 3 7 3 3 2" xfId="20852" xr:uid="{00000000-0005-0000-0000-0000C8310000}"/>
    <cellStyle name="Vírgula 2 3 3 7 3 4" xfId="10172" xr:uid="{00000000-0005-0000-0000-0000C9310000}"/>
    <cellStyle name="Vírgula 2 3 3 7 3 4 2" xfId="23516" xr:uid="{00000000-0005-0000-0000-0000CA310000}"/>
    <cellStyle name="Vírgula 2 3 3 7 3 5" xfId="15524" xr:uid="{00000000-0005-0000-0000-0000CB310000}"/>
    <cellStyle name="Vírgula 2 3 3 7 3 6" xfId="12836" xr:uid="{00000000-0005-0000-0000-0000CC310000}"/>
    <cellStyle name="Vírgula 2 3 3 7 3 7" xfId="24476" xr:uid="{00000000-0005-0000-0000-0000CD310000}"/>
    <cellStyle name="Vírgula 2 3 3 7 4" xfId="3260" xr:uid="{00000000-0005-0000-0000-0000CE310000}"/>
    <cellStyle name="Vírgula 2 3 3 7 4 2" xfId="16604" xr:uid="{00000000-0005-0000-0000-0000CF310000}"/>
    <cellStyle name="Vírgula 2 3 3 7 4 3" xfId="25484" xr:uid="{00000000-0005-0000-0000-0000D0310000}"/>
    <cellStyle name="Vírgula 2 3 3 7 5" xfId="5924" xr:uid="{00000000-0005-0000-0000-0000D1310000}"/>
    <cellStyle name="Vírgula 2 3 3 7 5 2" xfId="19268" xr:uid="{00000000-0005-0000-0000-0000D2310000}"/>
    <cellStyle name="Vírgula 2 3 3 7 6" xfId="8588" xr:uid="{00000000-0005-0000-0000-0000D3310000}"/>
    <cellStyle name="Vírgula 2 3 3 7 6 2" xfId="21932" xr:uid="{00000000-0005-0000-0000-0000D4310000}"/>
    <cellStyle name="Vírgula 2 3 3 7 7" xfId="13940" xr:uid="{00000000-0005-0000-0000-0000D5310000}"/>
    <cellStyle name="Vírgula 2 3 3 7 8" xfId="11252" xr:uid="{00000000-0005-0000-0000-0000D6310000}"/>
    <cellStyle name="Vírgula 2 3 3 7 9" xfId="24116" xr:uid="{00000000-0005-0000-0000-0000D7310000}"/>
    <cellStyle name="Vírgula 2 3 3 8" xfId="764" xr:uid="{00000000-0005-0000-0000-0000D8310000}"/>
    <cellStyle name="Vírgula 2 3 3 8 2" xfId="1556" xr:uid="{00000000-0005-0000-0000-0000D9310000}"/>
    <cellStyle name="Vírgula 2 3 3 8 2 2" xfId="4220" xr:uid="{00000000-0005-0000-0000-0000DA310000}"/>
    <cellStyle name="Vírgula 2 3 3 8 2 2 2" xfId="17564" xr:uid="{00000000-0005-0000-0000-0000DB310000}"/>
    <cellStyle name="Vírgula 2 3 3 8 2 2 3" xfId="26156" xr:uid="{00000000-0005-0000-0000-0000DC310000}"/>
    <cellStyle name="Vírgula 2 3 3 8 2 3" xfId="6884" xr:uid="{00000000-0005-0000-0000-0000DD310000}"/>
    <cellStyle name="Vírgula 2 3 3 8 2 3 2" xfId="20228" xr:uid="{00000000-0005-0000-0000-0000DE310000}"/>
    <cellStyle name="Vírgula 2 3 3 8 2 4" xfId="9548" xr:uid="{00000000-0005-0000-0000-0000DF310000}"/>
    <cellStyle name="Vírgula 2 3 3 8 2 4 2" xfId="22892" xr:uid="{00000000-0005-0000-0000-0000E0310000}"/>
    <cellStyle name="Vírgula 2 3 3 8 2 5" xfId="14900" xr:uid="{00000000-0005-0000-0000-0000E1310000}"/>
    <cellStyle name="Vírgula 2 3 3 8 2 6" xfId="12212" xr:uid="{00000000-0005-0000-0000-0000E2310000}"/>
    <cellStyle name="Vírgula 2 3 3 8 2 7" xfId="24788" xr:uid="{00000000-0005-0000-0000-0000E3310000}"/>
    <cellStyle name="Vírgula 2 3 3 8 3" xfId="2348" xr:uid="{00000000-0005-0000-0000-0000E4310000}"/>
    <cellStyle name="Vírgula 2 3 3 8 3 2" xfId="5012" xr:uid="{00000000-0005-0000-0000-0000E5310000}"/>
    <cellStyle name="Vírgula 2 3 3 8 3 2 2" xfId="18356" xr:uid="{00000000-0005-0000-0000-0000E6310000}"/>
    <cellStyle name="Vírgula 2 3 3 8 3 3" xfId="7676" xr:uid="{00000000-0005-0000-0000-0000E7310000}"/>
    <cellStyle name="Vírgula 2 3 3 8 3 3 2" xfId="21020" xr:uid="{00000000-0005-0000-0000-0000E8310000}"/>
    <cellStyle name="Vírgula 2 3 3 8 3 4" xfId="10340" xr:uid="{00000000-0005-0000-0000-0000E9310000}"/>
    <cellStyle name="Vírgula 2 3 3 8 3 4 2" xfId="23684" xr:uid="{00000000-0005-0000-0000-0000EA310000}"/>
    <cellStyle name="Vírgula 2 3 3 8 3 5" xfId="15692" xr:uid="{00000000-0005-0000-0000-0000EB310000}"/>
    <cellStyle name="Vírgula 2 3 3 8 3 6" xfId="13004" xr:uid="{00000000-0005-0000-0000-0000EC310000}"/>
    <cellStyle name="Vírgula 2 3 3 8 3 7" xfId="25460" xr:uid="{00000000-0005-0000-0000-0000ED310000}"/>
    <cellStyle name="Vírgula 2 3 3 8 4" xfId="3428" xr:uid="{00000000-0005-0000-0000-0000EE310000}"/>
    <cellStyle name="Vírgula 2 3 3 8 4 2" xfId="16772" xr:uid="{00000000-0005-0000-0000-0000EF310000}"/>
    <cellStyle name="Vírgula 2 3 3 8 5" xfId="6092" xr:uid="{00000000-0005-0000-0000-0000F0310000}"/>
    <cellStyle name="Vírgula 2 3 3 8 5 2" xfId="19436" xr:uid="{00000000-0005-0000-0000-0000F1310000}"/>
    <cellStyle name="Vírgula 2 3 3 8 6" xfId="8756" xr:uid="{00000000-0005-0000-0000-0000F2310000}"/>
    <cellStyle name="Vírgula 2 3 3 8 6 2" xfId="22100" xr:uid="{00000000-0005-0000-0000-0000F3310000}"/>
    <cellStyle name="Vírgula 2 3 3 8 7" xfId="14108" xr:uid="{00000000-0005-0000-0000-0000F4310000}"/>
    <cellStyle name="Vírgula 2 3 3 8 8" xfId="11420" xr:uid="{00000000-0005-0000-0000-0000F5310000}"/>
    <cellStyle name="Vírgula 2 3 3 8 9" xfId="24092" xr:uid="{00000000-0005-0000-0000-0000F6310000}"/>
    <cellStyle name="Vírgula 2 3 3 9" xfId="812" xr:uid="{00000000-0005-0000-0000-0000F7310000}"/>
    <cellStyle name="Vírgula 2 3 3 9 2" xfId="1604" xr:uid="{00000000-0005-0000-0000-0000F8310000}"/>
    <cellStyle name="Vírgula 2 3 3 9 2 2" xfId="4268" xr:uid="{00000000-0005-0000-0000-0000F9310000}"/>
    <cellStyle name="Vírgula 2 3 3 9 2 2 2" xfId="17612" xr:uid="{00000000-0005-0000-0000-0000FA310000}"/>
    <cellStyle name="Vírgula 2 3 3 9 2 3" xfId="6932" xr:uid="{00000000-0005-0000-0000-0000FB310000}"/>
    <cellStyle name="Vírgula 2 3 3 9 2 3 2" xfId="20276" xr:uid="{00000000-0005-0000-0000-0000FC310000}"/>
    <cellStyle name="Vírgula 2 3 3 9 2 4" xfId="9596" xr:uid="{00000000-0005-0000-0000-0000FD310000}"/>
    <cellStyle name="Vírgula 2 3 3 9 2 4 2" xfId="22940" xr:uid="{00000000-0005-0000-0000-0000FE310000}"/>
    <cellStyle name="Vírgula 2 3 3 9 2 5" xfId="14948" xr:uid="{00000000-0005-0000-0000-0000FF310000}"/>
    <cellStyle name="Vírgula 2 3 3 9 2 6" xfId="12260" xr:uid="{00000000-0005-0000-0000-000000320000}"/>
    <cellStyle name="Vírgula 2 3 3 9 2 7" xfId="25796" xr:uid="{00000000-0005-0000-0000-000001320000}"/>
    <cellStyle name="Vírgula 2 3 3 9 3" xfId="2396" xr:uid="{00000000-0005-0000-0000-000002320000}"/>
    <cellStyle name="Vírgula 2 3 3 9 3 2" xfId="5060" xr:uid="{00000000-0005-0000-0000-000003320000}"/>
    <cellStyle name="Vírgula 2 3 3 9 3 2 2" xfId="18404" xr:uid="{00000000-0005-0000-0000-000004320000}"/>
    <cellStyle name="Vírgula 2 3 3 9 3 3" xfId="7724" xr:uid="{00000000-0005-0000-0000-000005320000}"/>
    <cellStyle name="Vírgula 2 3 3 9 3 3 2" xfId="21068" xr:uid="{00000000-0005-0000-0000-000006320000}"/>
    <cellStyle name="Vírgula 2 3 3 9 3 4" xfId="10388" xr:uid="{00000000-0005-0000-0000-000007320000}"/>
    <cellStyle name="Vírgula 2 3 3 9 3 4 2" xfId="23732" xr:uid="{00000000-0005-0000-0000-000008320000}"/>
    <cellStyle name="Vírgula 2 3 3 9 3 5" xfId="15740" xr:uid="{00000000-0005-0000-0000-000009320000}"/>
    <cellStyle name="Vírgula 2 3 3 9 3 6" xfId="13052" xr:uid="{00000000-0005-0000-0000-00000A320000}"/>
    <cellStyle name="Vírgula 2 3 3 9 4" xfId="3476" xr:uid="{00000000-0005-0000-0000-00000B320000}"/>
    <cellStyle name="Vírgula 2 3 3 9 4 2" xfId="16820" xr:uid="{00000000-0005-0000-0000-00000C320000}"/>
    <cellStyle name="Vírgula 2 3 3 9 5" xfId="6140" xr:uid="{00000000-0005-0000-0000-00000D320000}"/>
    <cellStyle name="Vírgula 2 3 3 9 5 2" xfId="19484" xr:uid="{00000000-0005-0000-0000-00000E320000}"/>
    <cellStyle name="Vírgula 2 3 3 9 6" xfId="8804" xr:uid="{00000000-0005-0000-0000-00000F320000}"/>
    <cellStyle name="Vírgula 2 3 3 9 6 2" xfId="22148" xr:uid="{00000000-0005-0000-0000-000010320000}"/>
    <cellStyle name="Vírgula 2 3 3 9 7" xfId="14156" xr:uid="{00000000-0005-0000-0000-000011320000}"/>
    <cellStyle name="Vírgula 2 3 3 9 8" xfId="11468" xr:uid="{00000000-0005-0000-0000-000012320000}"/>
    <cellStyle name="Vírgula 2 3 3 9 9" xfId="24428" xr:uid="{00000000-0005-0000-0000-000013320000}"/>
    <cellStyle name="Vírgula 2 3 4" xfId="76" xr:uid="{00000000-0005-0000-0000-000014320000}"/>
    <cellStyle name="Vírgula 2 3 4 10" xfId="1660" xr:uid="{00000000-0005-0000-0000-000015320000}"/>
    <cellStyle name="Vírgula 2 3 4 10 2" xfId="4324" xr:uid="{00000000-0005-0000-0000-000016320000}"/>
    <cellStyle name="Vírgula 2 3 4 10 2 2" xfId="17668" xr:uid="{00000000-0005-0000-0000-000017320000}"/>
    <cellStyle name="Vírgula 2 3 4 10 3" xfId="6988" xr:uid="{00000000-0005-0000-0000-000018320000}"/>
    <cellStyle name="Vírgula 2 3 4 10 3 2" xfId="20332" xr:uid="{00000000-0005-0000-0000-000019320000}"/>
    <cellStyle name="Vírgula 2 3 4 10 4" xfId="9652" xr:uid="{00000000-0005-0000-0000-00001A320000}"/>
    <cellStyle name="Vírgula 2 3 4 10 4 2" xfId="22996" xr:uid="{00000000-0005-0000-0000-00001B320000}"/>
    <cellStyle name="Vírgula 2 3 4 10 5" xfId="15004" xr:uid="{00000000-0005-0000-0000-00001C320000}"/>
    <cellStyle name="Vírgula 2 3 4 10 6" xfId="12316" xr:uid="{00000000-0005-0000-0000-00001D320000}"/>
    <cellStyle name="Vírgula 2 3 4 11" xfId="2459" xr:uid="{00000000-0005-0000-0000-00001E320000}"/>
    <cellStyle name="Vírgula 2 3 4 11 2" xfId="5123" xr:uid="{00000000-0005-0000-0000-00001F320000}"/>
    <cellStyle name="Vírgula 2 3 4 11 2 2" xfId="18467" xr:uid="{00000000-0005-0000-0000-000020320000}"/>
    <cellStyle name="Vírgula 2 3 4 11 3" xfId="7787" xr:uid="{00000000-0005-0000-0000-000021320000}"/>
    <cellStyle name="Vírgula 2 3 4 11 3 2" xfId="21131" xr:uid="{00000000-0005-0000-0000-000022320000}"/>
    <cellStyle name="Vírgula 2 3 4 11 4" xfId="10451" xr:uid="{00000000-0005-0000-0000-000023320000}"/>
    <cellStyle name="Vírgula 2 3 4 11 4 2" xfId="23795" xr:uid="{00000000-0005-0000-0000-000024320000}"/>
    <cellStyle name="Vírgula 2 3 4 11 5" xfId="15803" xr:uid="{00000000-0005-0000-0000-000025320000}"/>
    <cellStyle name="Vírgula 2 3 4 11 6" xfId="13115" xr:uid="{00000000-0005-0000-0000-000026320000}"/>
    <cellStyle name="Vírgula 2 3 4 12" xfId="2740" xr:uid="{00000000-0005-0000-0000-000027320000}"/>
    <cellStyle name="Vírgula 2 3 4 12 2" xfId="16084" xr:uid="{00000000-0005-0000-0000-000028320000}"/>
    <cellStyle name="Vírgula 2 3 4 13" xfId="5404" xr:uid="{00000000-0005-0000-0000-000029320000}"/>
    <cellStyle name="Vírgula 2 3 4 13 2" xfId="18748" xr:uid="{00000000-0005-0000-0000-00002A320000}"/>
    <cellStyle name="Vírgula 2 3 4 14" xfId="8068" xr:uid="{00000000-0005-0000-0000-00002B320000}"/>
    <cellStyle name="Vírgula 2 3 4 14 2" xfId="21412" xr:uid="{00000000-0005-0000-0000-00002C320000}"/>
    <cellStyle name="Vírgula 2 3 4 15" xfId="13420" xr:uid="{00000000-0005-0000-0000-00002D320000}"/>
    <cellStyle name="Vírgula 2 3 4 16" xfId="10732" xr:uid="{00000000-0005-0000-0000-00002E320000}"/>
    <cellStyle name="Vírgula 2 3 4 17" xfId="24124" xr:uid="{00000000-0005-0000-0000-00002F320000}"/>
    <cellStyle name="Vírgula 2 3 4 2" xfId="124" xr:uid="{00000000-0005-0000-0000-000030320000}"/>
    <cellStyle name="Vírgula 2 3 4 2 10" xfId="8116" xr:uid="{00000000-0005-0000-0000-000031320000}"/>
    <cellStyle name="Vírgula 2 3 4 2 10 2" xfId="21460" xr:uid="{00000000-0005-0000-0000-000032320000}"/>
    <cellStyle name="Vírgula 2 3 4 2 11" xfId="13468" xr:uid="{00000000-0005-0000-0000-000033320000}"/>
    <cellStyle name="Vírgula 2 3 4 2 12" xfId="10780" xr:uid="{00000000-0005-0000-0000-000034320000}"/>
    <cellStyle name="Vírgula 2 3 4 2 13" xfId="24172" xr:uid="{00000000-0005-0000-0000-000035320000}"/>
    <cellStyle name="Vírgula 2 3 4 2 2" xfId="292" xr:uid="{00000000-0005-0000-0000-000036320000}"/>
    <cellStyle name="Vírgula 2 3 4 2 2 10" xfId="10948" xr:uid="{00000000-0005-0000-0000-000037320000}"/>
    <cellStyle name="Vírgula 2 3 4 2 2 11" xfId="24340" xr:uid="{00000000-0005-0000-0000-000038320000}"/>
    <cellStyle name="Vírgula 2 3 4 2 2 2" xfId="556" xr:uid="{00000000-0005-0000-0000-000039320000}"/>
    <cellStyle name="Vírgula 2 3 4 2 2 2 2" xfId="1348" xr:uid="{00000000-0005-0000-0000-00003A320000}"/>
    <cellStyle name="Vírgula 2 3 4 2 2 2 2 2" xfId="4012" xr:uid="{00000000-0005-0000-0000-00003B320000}"/>
    <cellStyle name="Vírgula 2 3 4 2 2 2 2 2 2" xfId="17356" xr:uid="{00000000-0005-0000-0000-00003C320000}"/>
    <cellStyle name="Vírgula 2 3 4 2 2 2 2 3" xfId="6676" xr:uid="{00000000-0005-0000-0000-00003D320000}"/>
    <cellStyle name="Vírgula 2 3 4 2 2 2 2 3 2" xfId="20020" xr:uid="{00000000-0005-0000-0000-00003E320000}"/>
    <cellStyle name="Vírgula 2 3 4 2 2 2 2 4" xfId="9340" xr:uid="{00000000-0005-0000-0000-00003F320000}"/>
    <cellStyle name="Vírgula 2 3 4 2 2 2 2 4 2" xfId="22684" xr:uid="{00000000-0005-0000-0000-000040320000}"/>
    <cellStyle name="Vírgula 2 3 4 2 2 2 2 5" xfId="14692" xr:uid="{00000000-0005-0000-0000-000041320000}"/>
    <cellStyle name="Vírgula 2 3 4 2 2 2 2 6" xfId="12004" xr:uid="{00000000-0005-0000-0000-000042320000}"/>
    <cellStyle name="Vírgula 2 3 4 2 2 2 2 7" xfId="26404" xr:uid="{00000000-0005-0000-0000-000043320000}"/>
    <cellStyle name="Vírgula 2 3 4 2 2 2 3" xfId="2140" xr:uid="{00000000-0005-0000-0000-000044320000}"/>
    <cellStyle name="Vírgula 2 3 4 2 2 2 3 2" xfId="4804" xr:uid="{00000000-0005-0000-0000-000045320000}"/>
    <cellStyle name="Vírgula 2 3 4 2 2 2 3 2 2" xfId="18148" xr:uid="{00000000-0005-0000-0000-000046320000}"/>
    <cellStyle name="Vírgula 2 3 4 2 2 2 3 3" xfId="7468" xr:uid="{00000000-0005-0000-0000-000047320000}"/>
    <cellStyle name="Vírgula 2 3 4 2 2 2 3 3 2" xfId="20812" xr:uid="{00000000-0005-0000-0000-000048320000}"/>
    <cellStyle name="Vírgula 2 3 4 2 2 2 3 4" xfId="10132" xr:uid="{00000000-0005-0000-0000-000049320000}"/>
    <cellStyle name="Vírgula 2 3 4 2 2 2 3 4 2" xfId="23476" xr:uid="{00000000-0005-0000-0000-00004A320000}"/>
    <cellStyle name="Vírgula 2 3 4 2 2 2 3 5" xfId="15484" xr:uid="{00000000-0005-0000-0000-00004B320000}"/>
    <cellStyle name="Vírgula 2 3 4 2 2 2 3 6" xfId="12796" xr:uid="{00000000-0005-0000-0000-00004C320000}"/>
    <cellStyle name="Vírgula 2 3 4 2 2 2 4" xfId="3220" xr:uid="{00000000-0005-0000-0000-00004D320000}"/>
    <cellStyle name="Vírgula 2 3 4 2 2 2 4 2" xfId="16564" xr:uid="{00000000-0005-0000-0000-00004E320000}"/>
    <cellStyle name="Vírgula 2 3 4 2 2 2 5" xfId="5884" xr:uid="{00000000-0005-0000-0000-00004F320000}"/>
    <cellStyle name="Vírgula 2 3 4 2 2 2 5 2" xfId="19228" xr:uid="{00000000-0005-0000-0000-000050320000}"/>
    <cellStyle name="Vírgula 2 3 4 2 2 2 6" xfId="8548" xr:uid="{00000000-0005-0000-0000-000051320000}"/>
    <cellStyle name="Vírgula 2 3 4 2 2 2 6 2" xfId="21892" xr:uid="{00000000-0005-0000-0000-000052320000}"/>
    <cellStyle name="Vírgula 2 3 4 2 2 2 7" xfId="13900" xr:uid="{00000000-0005-0000-0000-000053320000}"/>
    <cellStyle name="Vírgula 2 3 4 2 2 2 8" xfId="11212" xr:uid="{00000000-0005-0000-0000-000054320000}"/>
    <cellStyle name="Vírgula 2 3 4 2 2 2 9" xfId="25036" xr:uid="{00000000-0005-0000-0000-000055320000}"/>
    <cellStyle name="Vírgula 2 3 4 2 2 3" xfId="1084" xr:uid="{00000000-0005-0000-0000-000056320000}"/>
    <cellStyle name="Vírgula 2 3 4 2 2 3 2" xfId="3748" xr:uid="{00000000-0005-0000-0000-000057320000}"/>
    <cellStyle name="Vírgula 2 3 4 2 2 3 2 2" xfId="17092" xr:uid="{00000000-0005-0000-0000-000058320000}"/>
    <cellStyle name="Vírgula 2 3 4 2 2 3 2 3" xfId="26068" xr:uid="{00000000-0005-0000-0000-000059320000}"/>
    <cellStyle name="Vírgula 2 3 4 2 2 3 3" xfId="6412" xr:uid="{00000000-0005-0000-0000-00005A320000}"/>
    <cellStyle name="Vírgula 2 3 4 2 2 3 3 2" xfId="19756" xr:uid="{00000000-0005-0000-0000-00005B320000}"/>
    <cellStyle name="Vírgula 2 3 4 2 2 3 4" xfId="9076" xr:uid="{00000000-0005-0000-0000-00005C320000}"/>
    <cellStyle name="Vírgula 2 3 4 2 2 3 4 2" xfId="22420" xr:uid="{00000000-0005-0000-0000-00005D320000}"/>
    <cellStyle name="Vírgula 2 3 4 2 2 3 5" xfId="14428" xr:uid="{00000000-0005-0000-0000-00005E320000}"/>
    <cellStyle name="Vírgula 2 3 4 2 2 3 6" xfId="11740" xr:uid="{00000000-0005-0000-0000-00005F320000}"/>
    <cellStyle name="Vírgula 2 3 4 2 2 3 7" xfId="24700" xr:uid="{00000000-0005-0000-0000-000060320000}"/>
    <cellStyle name="Vírgula 2 3 4 2 2 4" xfId="1876" xr:uid="{00000000-0005-0000-0000-000061320000}"/>
    <cellStyle name="Vírgula 2 3 4 2 2 4 2" xfId="4540" xr:uid="{00000000-0005-0000-0000-000062320000}"/>
    <cellStyle name="Vírgula 2 3 4 2 2 4 2 2" xfId="17884" xr:uid="{00000000-0005-0000-0000-000063320000}"/>
    <cellStyle name="Vírgula 2 3 4 2 2 4 2 3" xfId="26716" xr:uid="{00000000-0005-0000-0000-000064320000}"/>
    <cellStyle name="Vírgula 2 3 4 2 2 4 3" xfId="7204" xr:uid="{00000000-0005-0000-0000-000065320000}"/>
    <cellStyle name="Vírgula 2 3 4 2 2 4 3 2" xfId="20548" xr:uid="{00000000-0005-0000-0000-000066320000}"/>
    <cellStyle name="Vírgula 2 3 4 2 2 4 4" xfId="9868" xr:uid="{00000000-0005-0000-0000-000067320000}"/>
    <cellStyle name="Vírgula 2 3 4 2 2 4 4 2" xfId="23212" xr:uid="{00000000-0005-0000-0000-000068320000}"/>
    <cellStyle name="Vírgula 2 3 4 2 2 4 5" xfId="15220" xr:uid="{00000000-0005-0000-0000-000069320000}"/>
    <cellStyle name="Vírgula 2 3 4 2 2 4 6" xfId="12532" xr:uid="{00000000-0005-0000-0000-00006A320000}"/>
    <cellStyle name="Vírgula 2 3 4 2 2 4 7" xfId="25348" xr:uid="{00000000-0005-0000-0000-00006B320000}"/>
    <cellStyle name="Vírgula 2 3 4 2 2 5" xfId="2692" xr:uid="{00000000-0005-0000-0000-00006C320000}"/>
    <cellStyle name="Vírgula 2 3 4 2 2 5 2" xfId="5356" xr:uid="{00000000-0005-0000-0000-00006D320000}"/>
    <cellStyle name="Vírgula 2 3 4 2 2 5 2 2" xfId="18700" xr:uid="{00000000-0005-0000-0000-00006E320000}"/>
    <cellStyle name="Vírgula 2 3 4 2 2 5 3" xfId="8020" xr:uid="{00000000-0005-0000-0000-00006F320000}"/>
    <cellStyle name="Vírgula 2 3 4 2 2 5 3 2" xfId="21364" xr:uid="{00000000-0005-0000-0000-000070320000}"/>
    <cellStyle name="Vírgula 2 3 4 2 2 5 4" xfId="10684" xr:uid="{00000000-0005-0000-0000-000071320000}"/>
    <cellStyle name="Vírgula 2 3 4 2 2 5 4 2" xfId="24028" xr:uid="{00000000-0005-0000-0000-000072320000}"/>
    <cellStyle name="Vírgula 2 3 4 2 2 5 5" xfId="16036" xr:uid="{00000000-0005-0000-0000-000073320000}"/>
    <cellStyle name="Vírgula 2 3 4 2 2 5 6" xfId="13348" xr:uid="{00000000-0005-0000-0000-000074320000}"/>
    <cellStyle name="Vírgula 2 3 4 2 2 5 7" xfId="25708" xr:uid="{00000000-0005-0000-0000-000075320000}"/>
    <cellStyle name="Vírgula 2 3 4 2 2 6" xfId="2956" xr:uid="{00000000-0005-0000-0000-000076320000}"/>
    <cellStyle name="Vírgula 2 3 4 2 2 6 2" xfId="16300" xr:uid="{00000000-0005-0000-0000-000077320000}"/>
    <cellStyle name="Vírgula 2 3 4 2 2 7" xfId="5620" xr:uid="{00000000-0005-0000-0000-000078320000}"/>
    <cellStyle name="Vírgula 2 3 4 2 2 7 2" xfId="18964" xr:uid="{00000000-0005-0000-0000-000079320000}"/>
    <cellStyle name="Vírgula 2 3 4 2 2 8" xfId="8284" xr:uid="{00000000-0005-0000-0000-00007A320000}"/>
    <cellStyle name="Vírgula 2 3 4 2 2 8 2" xfId="21628" xr:uid="{00000000-0005-0000-0000-00007B320000}"/>
    <cellStyle name="Vírgula 2 3 4 2 2 9" xfId="13636" xr:uid="{00000000-0005-0000-0000-00007C320000}"/>
    <cellStyle name="Vírgula 2 3 4 2 3" xfId="388" xr:uid="{00000000-0005-0000-0000-00007D320000}"/>
    <cellStyle name="Vírgula 2 3 4 2 3 2" xfId="1180" xr:uid="{00000000-0005-0000-0000-00007E320000}"/>
    <cellStyle name="Vírgula 2 3 4 2 3 2 2" xfId="3844" xr:uid="{00000000-0005-0000-0000-00007F320000}"/>
    <cellStyle name="Vírgula 2 3 4 2 3 2 2 2" xfId="17188" xr:uid="{00000000-0005-0000-0000-000080320000}"/>
    <cellStyle name="Vírgula 2 3 4 2 3 2 3" xfId="6508" xr:uid="{00000000-0005-0000-0000-000081320000}"/>
    <cellStyle name="Vírgula 2 3 4 2 3 2 3 2" xfId="19852" xr:uid="{00000000-0005-0000-0000-000082320000}"/>
    <cellStyle name="Vírgula 2 3 4 2 3 2 4" xfId="9172" xr:uid="{00000000-0005-0000-0000-000083320000}"/>
    <cellStyle name="Vírgula 2 3 4 2 3 2 4 2" xfId="22516" xr:uid="{00000000-0005-0000-0000-000084320000}"/>
    <cellStyle name="Vírgula 2 3 4 2 3 2 5" xfId="14524" xr:uid="{00000000-0005-0000-0000-000085320000}"/>
    <cellStyle name="Vírgula 2 3 4 2 3 2 6" xfId="11836" xr:uid="{00000000-0005-0000-0000-000086320000}"/>
    <cellStyle name="Vírgula 2 3 4 2 3 2 7" xfId="26236" xr:uid="{00000000-0005-0000-0000-000087320000}"/>
    <cellStyle name="Vírgula 2 3 4 2 3 3" xfId="1972" xr:uid="{00000000-0005-0000-0000-000088320000}"/>
    <cellStyle name="Vírgula 2 3 4 2 3 3 2" xfId="4636" xr:uid="{00000000-0005-0000-0000-000089320000}"/>
    <cellStyle name="Vírgula 2 3 4 2 3 3 2 2" xfId="17980" xr:uid="{00000000-0005-0000-0000-00008A320000}"/>
    <cellStyle name="Vírgula 2 3 4 2 3 3 3" xfId="7300" xr:uid="{00000000-0005-0000-0000-00008B320000}"/>
    <cellStyle name="Vírgula 2 3 4 2 3 3 3 2" xfId="20644" xr:uid="{00000000-0005-0000-0000-00008C320000}"/>
    <cellStyle name="Vírgula 2 3 4 2 3 3 4" xfId="9964" xr:uid="{00000000-0005-0000-0000-00008D320000}"/>
    <cellStyle name="Vírgula 2 3 4 2 3 3 4 2" xfId="23308" xr:uid="{00000000-0005-0000-0000-00008E320000}"/>
    <cellStyle name="Vírgula 2 3 4 2 3 3 5" xfId="15316" xr:uid="{00000000-0005-0000-0000-00008F320000}"/>
    <cellStyle name="Vírgula 2 3 4 2 3 3 6" xfId="12628" xr:uid="{00000000-0005-0000-0000-000090320000}"/>
    <cellStyle name="Vírgula 2 3 4 2 3 4" xfId="3052" xr:uid="{00000000-0005-0000-0000-000091320000}"/>
    <cellStyle name="Vírgula 2 3 4 2 3 4 2" xfId="16396" xr:uid="{00000000-0005-0000-0000-000092320000}"/>
    <cellStyle name="Vírgula 2 3 4 2 3 5" xfId="5716" xr:uid="{00000000-0005-0000-0000-000093320000}"/>
    <cellStyle name="Vírgula 2 3 4 2 3 5 2" xfId="19060" xr:uid="{00000000-0005-0000-0000-000094320000}"/>
    <cellStyle name="Vírgula 2 3 4 2 3 6" xfId="8380" xr:uid="{00000000-0005-0000-0000-000095320000}"/>
    <cellStyle name="Vírgula 2 3 4 2 3 6 2" xfId="21724" xr:uid="{00000000-0005-0000-0000-000096320000}"/>
    <cellStyle name="Vírgula 2 3 4 2 3 7" xfId="13732" xr:uid="{00000000-0005-0000-0000-000097320000}"/>
    <cellStyle name="Vírgula 2 3 4 2 3 8" xfId="11044" xr:uid="{00000000-0005-0000-0000-000098320000}"/>
    <cellStyle name="Vírgula 2 3 4 2 3 9" xfId="24868" xr:uid="{00000000-0005-0000-0000-000099320000}"/>
    <cellStyle name="Vírgula 2 3 4 2 4" xfId="724" xr:uid="{00000000-0005-0000-0000-00009A320000}"/>
    <cellStyle name="Vírgula 2 3 4 2 4 2" xfId="1516" xr:uid="{00000000-0005-0000-0000-00009B320000}"/>
    <cellStyle name="Vírgula 2 3 4 2 4 2 2" xfId="4180" xr:uid="{00000000-0005-0000-0000-00009C320000}"/>
    <cellStyle name="Vírgula 2 3 4 2 4 2 2 2" xfId="17524" xr:uid="{00000000-0005-0000-0000-00009D320000}"/>
    <cellStyle name="Vírgula 2 3 4 2 4 2 3" xfId="6844" xr:uid="{00000000-0005-0000-0000-00009E320000}"/>
    <cellStyle name="Vírgula 2 3 4 2 4 2 3 2" xfId="20188" xr:uid="{00000000-0005-0000-0000-00009F320000}"/>
    <cellStyle name="Vírgula 2 3 4 2 4 2 4" xfId="9508" xr:uid="{00000000-0005-0000-0000-0000A0320000}"/>
    <cellStyle name="Vírgula 2 3 4 2 4 2 4 2" xfId="22852" xr:uid="{00000000-0005-0000-0000-0000A1320000}"/>
    <cellStyle name="Vírgula 2 3 4 2 4 2 5" xfId="14860" xr:uid="{00000000-0005-0000-0000-0000A2320000}"/>
    <cellStyle name="Vírgula 2 3 4 2 4 2 6" xfId="12172" xr:uid="{00000000-0005-0000-0000-0000A3320000}"/>
    <cellStyle name="Vírgula 2 3 4 2 4 2 7" xfId="25900" xr:uid="{00000000-0005-0000-0000-0000A4320000}"/>
    <cellStyle name="Vírgula 2 3 4 2 4 3" xfId="2308" xr:uid="{00000000-0005-0000-0000-0000A5320000}"/>
    <cellStyle name="Vírgula 2 3 4 2 4 3 2" xfId="4972" xr:uid="{00000000-0005-0000-0000-0000A6320000}"/>
    <cellStyle name="Vírgula 2 3 4 2 4 3 2 2" xfId="18316" xr:uid="{00000000-0005-0000-0000-0000A7320000}"/>
    <cellStyle name="Vírgula 2 3 4 2 4 3 3" xfId="7636" xr:uid="{00000000-0005-0000-0000-0000A8320000}"/>
    <cellStyle name="Vírgula 2 3 4 2 4 3 3 2" xfId="20980" xr:uid="{00000000-0005-0000-0000-0000A9320000}"/>
    <cellStyle name="Vírgula 2 3 4 2 4 3 4" xfId="10300" xr:uid="{00000000-0005-0000-0000-0000AA320000}"/>
    <cellStyle name="Vírgula 2 3 4 2 4 3 4 2" xfId="23644" xr:uid="{00000000-0005-0000-0000-0000AB320000}"/>
    <cellStyle name="Vírgula 2 3 4 2 4 3 5" xfId="15652" xr:uid="{00000000-0005-0000-0000-0000AC320000}"/>
    <cellStyle name="Vírgula 2 3 4 2 4 3 6" xfId="12964" xr:uid="{00000000-0005-0000-0000-0000AD320000}"/>
    <cellStyle name="Vírgula 2 3 4 2 4 4" xfId="3388" xr:uid="{00000000-0005-0000-0000-0000AE320000}"/>
    <cellStyle name="Vírgula 2 3 4 2 4 4 2" xfId="16732" xr:uid="{00000000-0005-0000-0000-0000AF320000}"/>
    <cellStyle name="Vírgula 2 3 4 2 4 5" xfId="6052" xr:uid="{00000000-0005-0000-0000-0000B0320000}"/>
    <cellStyle name="Vírgula 2 3 4 2 4 5 2" xfId="19396" xr:uid="{00000000-0005-0000-0000-0000B1320000}"/>
    <cellStyle name="Vírgula 2 3 4 2 4 6" xfId="8716" xr:uid="{00000000-0005-0000-0000-0000B2320000}"/>
    <cellStyle name="Vírgula 2 3 4 2 4 6 2" xfId="22060" xr:uid="{00000000-0005-0000-0000-0000B3320000}"/>
    <cellStyle name="Vírgula 2 3 4 2 4 7" xfId="14068" xr:uid="{00000000-0005-0000-0000-0000B4320000}"/>
    <cellStyle name="Vírgula 2 3 4 2 4 8" xfId="11380" xr:uid="{00000000-0005-0000-0000-0000B5320000}"/>
    <cellStyle name="Vírgula 2 3 4 2 4 9" xfId="24532" xr:uid="{00000000-0005-0000-0000-0000B6320000}"/>
    <cellStyle name="Vírgula 2 3 4 2 5" xfId="916" xr:uid="{00000000-0005-0000-0000-0000B7320000}"/>
    <cellStyle name="Vírgula 2 3 4 2 5 2" xfId="3580" xr:uid="{00000000-0005-0000-0000-0000B8320000}"/>
    <cellStyle name="Vírgula 2 3 4 2 5 2 2" xfId="16924" xr:uid="{00000000-0005-0000-0000-0000B9320000}"/>
    <cellStyle name="Vírgula 2 3 4 2 5 2 3" xfId="26548" xr:uid="{00000000-0005-0000-0000-0000BA320000}"/>
    <cellStyle name="Vírgula 2 3 4 2 5 3" xfId="6244" xr:uid="{00000000-0005-0000-0000-0000BB320000}"/>
    <cellStyle name="Vírgula 2 3 4 2 5 3 2" xfId="19588" xr:uid="{00000000-0005-0000-0000-0000BC320000}"/>
    <cellStyle name="Vírgula 2 3 4 2 5 4" xfId="8908" xr:uid="{00000000-0005-0000-0000-0000BD320000}"/>
    <cellStyle name="Vírgula 2 3 4 2 5 4 2" xfId="22252" xr:uid="{00000000-0005-0000-0000-0000BE320000}"/>
    <cellStyle name="Vírgula 2 3 4 2 5 5" xfId="14260" xr:uid="{00000000-0005-0000-0000-0000BF320000}"/>
    <cellStyle name="Vírgula 2 3 4 2 5 6" xfId="11572" xr:uid="{00000000-0005-0000-0000-0000C0320000}"/>
    <cellStyle name="Vírgula 2 3 4 2 5 7" xfId="25180" xr:uid="{00000000-0005-0000-0000-0000C1320000}"/>
    <cellStyle name="Vírgula 2 3 4 2 6" xfId="1708" xr:uid="{00000000-0005-0000-0000-0000C2320000}"/>
    <cellStyle name="Vírgula 2 3 4 2 6 2" xfId="4372" xr:uid="{00000000-0005-0000-0000-0000C3320000}"/>
    <cellStyle name="Vírgula 2 3 4 2 6 2 2" xfId="17716" xr:uid="{00000000-0005-0000-0000-0000C4320000}"/>
    <cellStyle name="Vírgula 2 3 4 2 6 3" xfId="7036" xr:uid="{00000000-0005-0000-0000-0000C5320000}"/>
    <cellStyle name="Vírgula 2 3 4 2 6 3 2" xfId="20380" xr:uid="{00000000-0005-0000-0000-0000C6320000}"/>
    <cellStyle name="Vírgula 2 3 4 2 6 4" xfId="9700" xr:uid="{00000000-0005-0000-0000-0000C7320000}"/>
    <cellStyle name="Vírgula 2 3 4 2 6 4 2" xfId="23044" xr:uid="{00000000-0005-0000-0000-0000C8320000}"/>
    <cellStyle name="Vírgula 2 3 4 2 6 5" xfId="15052" xr:uid="{00000000-0005-0000-0000-0000C9320000}"/>
    <cellStyle name="Vírgula 2 3 4 2 6 6" xfId="12364" xr:uid="{00000000-0005-0000-0000-0000CA320000}"/>
    <cellStyle name="Vírgula 2 3 4 2 6 7" xfId="25540" xr:uid="{00000000-0005-0000-0000-0000CB320000}"/>
    <cellStyle name="Vírgula 2 3 4 2 7" xfId="2524" xr:uid="{00000000-0005-0000-0000-0000CC320000}"/>
    <cellStyle name="Vírgula 2 3 4 2 7 2" xfId="5188" xr:uid="{00000000-0005-0000-0000-0000CD320000}"/>
    <cellStyle name="Vírgula 2 3 4 2 7 2 2" xfId="18532" xr:uid="{00000000-0005-0000-0000-0000CE320000}"/>
    <cellStyle name="Vírgula 2 3 4 2 7 3" xfId="7852" xr:uid="{00000000-0005-0000-0000-0000CF320000}"/>
    <cellStyle name="Vírgula 2 3 4 2 7 3 2" xfId="21196" xr:uid="{00000000-0005-0000-0000-0000D0320000}"/>
    <cellStyle name="Vírgula 2 3 4 2 7 4" xfId="10516" xr:uid="{00000000-0005-0000-0000-0000D1320000}"/>
    <cellStyle name="Vírgula 2 3 4 2 7 4 2" xfId="23860" xr:uid="{00000000-0005-0000-0000-0000D2320000}"/>
    <cellStyle name="Vírgula 2 3 4 2 7 5" xfId="15868" xr:uid="{00000000-0005-0000-0000-0000D3320000}"/>
    <cellStyle name="Vírgula 2 3 4 2 7 6" xfId="13180" xr:uid="{00000000-0005-0000-0000-0000D4320000}"/>
    <cellStyle name="Vírgula 2 3 4 2 8" xfId="2788" xr:uid="{00000000-0005-0000-0000-0000D5320000}"/>
    <cellStyle name="Vírgula 2 3 4 2 8 2" xfId="16132" xr:uid="{00000000-0005-0000-0000-0000D6320000}"/>
    <cellStyle name="Vírgula 2 3 4 2 9" xfId="5452" xr:uid="{00000000-0005-0000-0000-0000D7320000}"/>
    <cellStyle name="Vírgula 2 3 4 2 9 2" xfId="18796" xr:uid="{00000000-0005-0000-0000-0000D8320000}"/>
    <cellStyle name="Vírgula 2 3 4 3" xfId="244" xr:uid="{00000000-0005-0000-0000-0000D9320000}"/>
    <cellStyle name="Vírgula 2 3 4 3 10" xfId="13588" xr:uid="{00000000-0005-0000-0000-0000DA320000}"/>
    <cellStyle name="Vírgula 2 3 4 3 11" xfId="10900" xr:uid="{00000000-0005-0000-0000-0000DB320000}"/>
    <cellStyle name="Vírgula 2 3 4 3 12" xfId="24292" xr:uid="{00000000-0005-0000-0000-0000DC320000}"/>
    <cellStyle name="Vírgula 2 3 4 3 2" xfId="508" xr:uid="{00000000-0005-0000-0000-0000DD320000}"/>
    <cellStyle name="Vírgula 2 3 4 3 2 2" xfId="1300" xr:uid="{00000000-0005-0000-0000-0000DE320000}"/>
    <cellStyle name="Vírgula 2 3 4 3 2 2 2" xfId="3964" xr:uid="{00000000-0005-0000-0000-0000DF320000}"/>
    <cellStyle name="Vírgula 2 3 4 3 2 2 2 2" xfId="17308" xr:uid="{00000000-0005-0000-0000-0000E0320000}"/>
    <cellStyle name="Vírgula 2 3 4 3 2 2 3" xfId="6628" xr:uid="{00000000-0005-0000-0000-0000E1320000}"/>
    <cellStyle name="Vírgula 2 3 4 3 2 2 3 2" xfId="19972" xr:uid="{00000000-0005-0000-0000-0000E2320000}"/>
    <cellStyle name="Vírgula 2 3 4 3 2 2 4" xfId="9292" xr:uid="{00000000-0005-0000-0000-0000E3320000}"/>
    <cellStyle name="Vírgula 2 3 4 3 2 2 4 2" xfId="22636" xr:uid="{00000000-0005-0000-0000-0000E4320000}"/>
    <cellStyle name="Vírgula 2 3 4 3 2 2 5" xfId="14644" xr:uid="{00000000-0005-0000-0000-0000E5320000}"/>
    <cellStyle name="Vírgula 2 3 4 3 2 2 6" xfId="11956" xr:uid="{00000000-0005-0000-0000-0000E6320000}"/>
    <cellStyle name="Vírgula 2 3 4 3 2 2 7" xfId="26356" xr:uid="{00000000-0005-0000-0000-0000E7320000}"/>
    <cellStyle name="Vírgula 2 3 4 3 2 3" xfId="2092" xr:uid="{00000000-0005-0000-0000-0000E8320000}"/>
    <cellStyle name="Vírgula 2 3 4 3 2 3 2" xfId="4756" xr:uid="{00000000-0005-0000-0000-0000E9320000}"/>
    <cellStyle name="Vírgula 2 3 4 3 2 3 2 2" xfId="18100" xr:uid="{00000000-0005-0000-0000-0000EA320000}"/>
    <cellStyle name="Vírgula 2 3 4 3 2 3 3" xfId="7420" xr:uid="{00000000-0005-0000-0000-0000EB320000}"/>
    <cellStyle name="Vírgula 2 3 4 3 2 3 3 2" xfId="20764" xr:uid="{00000000-0005-0000-0000-0000EC320000}"/>
    <cellStyle name="Vírgula 2 3 4 3 2 3 4" xfId="10084" xr:uid="{00000000-0005-0000-0000-0000ED320000}"/>
    <cellStyle name="Vírgula 2 3 4 3 2 3 4 2" xfId="23428" xr:uid="{00000000-0005-0000-0000-0000EE320000}"/>
    <cellStyle name="Vírgula 2 3 4 3 2 3 5" xfId="15436" xr:uid="{00000000-0005-0000-0000-0000EF320000}"/>
    <cellStyle name="Vírgula 2 3 4 3 2 3 6" xfId="12748" xr:uid="{00000000-0005-0000-0000-0000F0320000}"/>
    <cellStyle name="Vírgula 2 3 4 3 2 4" xfId="3172" xr:uid="{00000000-0005-0000-0000-0000F1320000}"/>
    <cellStyle name="Vírgula 2 3 4 3 2 4 2" xfId="16516" xr:uid="{00000000-0005-0000-0000-0000F2320000}"/>
    <cellStyle name="Vírgula 2 3 4 3 2 5" xfId="5836" xr:uid="{00000000-0005-0000-0000-0000F3320000}"/>
    <cellStyle name="Vírgula 2 3 4 3 2 5 2" xfId="19180" xr:uid="{00000000-0005-0000-0000-0000F4320000}"/>
    <cellStyle name="Vírgula 2 3 4 3 2 6" xfId="8500" xr:uid="{00000000-0005-0000-0000-0000F5320000}"/>
    <cellStyle name="Vírgula 2 3 4 3 2 6 2" xfId="21844" xr:uid="{00000000-0005-0000-0000-0000F6320000}"/>
    <cellStyle name="Vírgula 2 3 4 3 2 7" xfId="13852" xr:uid="{00000000-0005-0000-0000-0000F7320000}"/>
    <cellStyle name="Vírgula 2 3 4 3 2 8" xfId="11164" xr:uid="{00000000-0005-0000-0000-0000F8320000}"/>
    <cellStyle name="Vírgula 2 3 4 3 2 9" xfId="24988" xr:uid="{00000000-0005-0000-0000-0000F9320000}"/>
    <cellStyle name="Vírgula 2 3 4 3 3" xfId="676" xr:uid="{00000000-0005-0000-0000-0000FA320000}"/>
    <cellStyle name="Vírgula 2 3 4 3 3 2" xfId="1468" xr:uid="{00000000-0005-0000-0000-0000FB320000}"/>
    <cellStyle name="Vírgula 2 3 4 3 3 2 2" xfId="4132" xr:uid="{00000000-0005-0000-0000-0000FC320000}"/>
    <cellStyle name="Vírgula 2 3 4 3 3 2 2 2" xfId="17476" xr:uid="{00000000-0005-0000-0000-0000FD320000}"/>
    <cellStyle name="Vírgula 2 3 4 3 3 2 3" xfId="6796" xr:uid="{00000000-0005-0000-0000-0000FE320000}"/>
    <cellStyle name="Vírgula 2 3 4 3 3 2 3 2" xfId="20140" xr:uid="{00000000-0005-0000-0000-0000FF320000}"/>
    <cellStyle name="Vírgula 2 3 4 3 3 2 4" xfId="9460" xr:uid="{00000000-0005-0000-0000-000000330000}"/>
    <cellStyle name="Vírgula 2 3 4 3 3 2 4 2" xfId="22804" xr:uid="{00000000-0005-0000-0000-000001330000}"/>
    <cellStyle name="Vírgula 2 3 4 3 3 2 5" xfId="14812" xr:uid="{00000000-0005-0000-0000-000002330000}"/>
    <cellStyle name="Vírgula 2 3 4 3 3 2 6" xfId="12124" xr:uid="{00000000-0005-0000-0000-000003330000}"/>
    <cellStyle name="Vírgula 2 3 4 3 3 2 7" xfId="26020" xr:uid="{00000000-0005-0000-0000-000004330000}"/>
    <cellStyle name="Vírgula 2 3 4 3 3 3" xfId="2260" xr:uid="{00000000-0005-0000-0000-000005330000}"/>
    <cellStyle name="Vírgula 2 3 4 3 3 3 2" xfId="4924" xr:uid="{00000000-0005-0000-0000-000006330000}"/>
    <cellStyle name="Vírgula 2 3 4 3 3 3 2 2" xfId="18268" xr:uid="{00000000-0005-0000-0000-000007330000}"/>
    <cellStyle name="Vírgula 2 3 4 3 3 3 3" xfId="7588" xr:uid="{00000000-0005-0000-0000-000008330000}"/>
    <cellStyle name="Vírgula 2 3 4 3 3 3 3 2" xfId="20932" xr:uid="{00000000-0005-0000-0000-000009330000}"/>
    <cellStyle name="Vírgula 2 3 4 3 3 3 4" xfId="10252" xr:uid="{00000000-0005-0000-0000-00000A330000}"/>
    <cellStyle name="Vírgula 2 3 4 3 3 3 4 2" xfId="23596" xr:uid="{00000000-0005-0000-0000-00000B330000}"/>
    <cellStyle name="Vírgula 2 3 4 3 3 3 5" xfId="15604" xr:uid="{00000000-0005-0000-0000-00000C330000}"/>
    <cellStyle name="Vírgula 2 3 4 3 3 3 6" xfId="12916" xr:uid="{00000000-0005-0000-0000-00000D330000}"/>
    <cellStyle name="Vírgula 2 3 4 3 3 4" xfId="3340" xr:uid="{00000000-0005-0000-0000-00000E330000}"/>
    <cellStyle name="Vírgula 2 3 4 3 3 4 2" xfId="16684" xr:uid="{00000000-0005-0000-0000-00000F330000}"/>
    <cellStyle name="Vírgula 2 3 4 3 3 5" xfId="6004" xr:uid="{00000000-0005-0000-0000-000010330000}"/>
    <cellStyle name="Vírgula 2 3 4 3 3 5 2" xfId="19348" xr:uid="{00000000-0005-0000-0000-000011330000}"/>
    <cellStyle name="Vírgula 2 3 4 3 3 6" xfId="8668" xr:uid="{00000000-0005-0000-0000-000012330000}"/>
    <cellStyle name="Vírgula 2 3 4 3 3 6 2" xfId="22012" xr:uid="{00000000-0005-0000-0000-000013330000}"/>
    <cellStyle name="Vírgula 2 3 4 3 3 7" xfId="14020" xr:uid="{00000000-0005-0000-0000-000014330000}"/>
    <cellStyle name="Vírgula 2 3 4 3 3 8" xfId="11332" xr:uid="{00000000-0005-0000-0000-000015330000}"/>
    <cellStyle name="Vírgula 2 3 4 3 3 9" xfId="24652" xr:uid="{00000000-0005-0000-0000-000016330000}"/>
    <cellStyle name="Vírgula 2 3 4 3 4" xfId="1036" xr:uid="{00000000-0005-0000-0000-000017330000}"/>
    <cellStyle name="Vírgula 2 3 4 3 4 2" xfId="3700" xr:uid="{00000000-0005-0000-0000-000018330000}"/>
    <cellStyle name="Vírgula 2 3 4 3 4 2 2" xfId="17044" xr:uid="{00000000-0005-0000-0000-000019330000}"/>
    <cellStyle name="Vírgula 2 3 4 3 4 2 3" xfId="26668" xr:uid="{00000000-0005-0000-0000-00001A330000}"/>
    <cellStyle name="Vírgula 2 3 4 3 4 3" xfId="6364" xr:uid="{00000000-0005-0000-0000-00001B330000}"/>
    <cellStyle name="Vírgula 2 3 4 3 4 3 2" xfId="19708" xr:uid="{00000000-0005-0000-0000-00001C330000}"/>
    <cellStyle name="Vírgula 2 3 4 3 4 4" xfId="9028" xr:uid="{00000000-0005-0000-0000-00001D330000}"/>
    <cellStyle name="Vírgula 2 3 4 3 4 4 2" xfId="22372" xr:uid="{00000000-0005-0000-0000-00001E330000}"/>
    <cellStyle name="Vírgula 2 3 4 3 4 5" xfId="14380" xr:uid="{00000000-0005-0000-0000-00001F330000}"/>
    <cellStyle name="Vírgula 2 3 4 3 4 6" xfId="11692" xr:uid="{00000000-0005-0000-0000-000020330000}"/>
    <cellStyle name="Vírgula 2 3 4 3 4 7" xfId="25300" xr:uid="{00000000-0005-0000-0000-000021330000}"/>
    <cellStyle name="Vírgula 2 3 4 3 5" xfId="1828" xr:uid="{00000000-0005-0000-0000-000022330000}"/>
    <cellStyle name="Vírgula 2 3 4 3 5 2" xfId="4492" xr:uid="{00000000-0005-0000-0000-000023330000}"/>
    <cellStyle name="Vírgula 2 3 4 3 5 2 2" xfId="17836" xr:uid="{00000000-0005-0000-0000-000024330000}"/>
    <cellStyle name="Vírgula 2 3 4 3 5 3" xfId="7156" xr:uid="{00000000-0005-0000-0000-000025330000}"/>
    <cellStyle name="Vírgula 2 3 4 3 5 3 2" xfId="20500" xr:uid="{00000000-0005-0000-0000-000026330000}"/>
    <cellStyle name="Vírgula 2 3 4 3 5 4" xfId="9820" xr:uid="{00000000-0005-0000-0000-000027330000}"/>
    <cellStyle name="Vírgula 2 3 4 3 5 4 2" xfId="23164" xr:uid="{00000000-0005-0000-0000-000028330000}"/>
    <cellStyle name="Vírgula 2 3 4 3 5 5" xfId="15172" xr:uid="{00000000-0005-0000-0000-000029330000}"/>
    <cellStyle name="Vírgula 2 3 4 3 5 6" xfId="12484" xr:uid="{00000000-0005-0000-0000-00002A330000}"/>
    <cellStyle name="Vírgula 2 3 4 3 5 7" xfId="25660" xr:uid="{00000000-0005-0000-0000-00002B330000}"/>
    <cellStyle name="Vírgula 2 3 4 3 6" xfId="2644" xr:uid="{00000000-0005-0000-0000-00002C330000}"/>
    <cellStyle name="Vírgula 2 3 4 3 6 2" xfId="5308" xr:uid="{00000000-0005-0000-0000-00002D330000}"/>
    <cellStyle name="Vírgula 2 3 4 3 6 2 2" xfId="18652" xr:uid="{00000000-0005-0000-0000-00002E330000}"/>
    <cellStyle name="Vírgula 2 3 4 3 6 3" xfId="7972" xr:uid="{00000000-0005-0000-0000-00002F330000}"/>
    <cellStyle name="Vírgula 2 3 4 3 6 3 2" xfId="21316" xr:uid="{00000000-0005-0000-0000-000030330000}"/>
    <cellStyle name="Vírgula 2 3 4 3 6 4" xfId="10636" xr:uid="{00000000-0005-0000-0000-000031330000}"/>
    <cellStyle name="Vírgula 2 3 4 3 6 4 2" xfId="23980" xr:uid="{00000000-0005-0000-0000-000032330000}"/>
    <cellStyle name="Vírgula 2 3 4 3 6 5" xfId="15988" xr:uid="{00000000-0005-0000-0000-000033330000}"/>
    <cellStyle name="Vírgula 2 3 4 3 6 6" xfId="13300" xr:uid="{00000000-0005-0000-0000-000034330000}"/>
    <cellStyle name="Vírgula 2 3 4 3 7" xfId="2908" xr:uid="{00000000-0005-0000-0000-000035330000}"/>
    <cellStyle name="Vírgula 2 3 4 3 7 2" xfId="16252" xr:uid="{00000000-0005-0000-0000-000036330000}"/>
    <cellStyle name="Vírgula 2 3 4 3 8" xfId="5572" xr:uid="{00000000-0005-0000-0000-000037330000}"/>
    <cellStyle name="Vírgula 2 3 4 3 8 2" xfId="18916" xr:uid="{00000000-0005-0000-0000-000038330000}"/>
    <cellStyle name="Vírgula 2 3 4 3 9" xfId="8236" xr:uid="{00000000-0005-0000-0000-000039330000}"/>
    <cellStyle name="Vírgula 2 3 4 3 9 2" xfId="21580" xr:uid="{00000000-0005-0000-0000-00003A330000}"/>
    <cellStyle name="Vírgula 2 3 4 4" xfId="196" xr:uid="{00000000-0005-0000-0000-00003B330000}"/>
    <cellStyle name="Vírgula 2 3 4 4 10" xfId="10852" xr:uid="{00000000-0005-0000-0000-00003C330000}"/>
    <cellStyle name="Vírgula 2 3 4 4 11" xfId="24244" xr:uid="{00000000-0005-0000-0000-00003D330000}"/>
    <cellStyle name="Vírgula 2 3 4 4 2" xfId="460" xr:uid="{00000000-0005-0000-0000-00003E330000}"/>
    <cellStyle name="Vírgula 2 3 4 4 2 2" xfId="1252" xr:uid="{00000000-0005-0000-0000-00003F330000}"/>
    <cellStyle name="Vírgula 2 3 4 4 2 2 2" xfId="3916" xr:uid="{00000000-0005-0000-0000-000040330000}"/>
    <cellStyle name="Vírgula 2 3 4 4 2 2 2 2" xfId="17260" xr:uid="{00000000-0005-0000-0000-000041330000}"/>
    <cellStyle name="Vírgula 2 3 4 4 2 2 3" xfId="6580" xr:uid="{00000000-0005-0000-0000-000042330000}"/>
    <cellStyle name="Vírgula 2 3 4 4 2 2 3 2" xfId="19924" xr:uid="{00000000-0005-0000-0000-000043330000}"/>
    <cellStyle name="Vírgula 2 3 4 4 2 2 4" xfId="9244" xr:uid="{00000000-0005-0000-0000-000044330000}"/>
    <cellStyle name="Vírgula 2 3 4 4 2 2 4 2" xfId="22588" xr:uid="{00000000-0005-0000-0000-000045330000}"/>
    <cellStyle name="Vírgula 2 3 4 4 2 2 5" xfId="14596" xr:uid="{00000000-0005-0000-0000-000046330000}"/>
    <cellStyle name="Vírgula 2 3 4 4 2 2 6" xfId="11908" xr:uid="{00000000-0005-0000-0000-000047330000}"/>
    <cellStyle name="Vírgula 2 3 4 4 2 2 7" xfId="26308" xr:uid="{00000000-0005-0000-0000-000048330000}"/>
    <cellStyle name="Vírgula 2 3 4 4 2 3" xfId="2044" xr:uid="{00000000-0005-0000-0000-000049330000}"/>
    <cellStyle name="Vírgula 2 3 4 4 2 3 2" xfId="4708" xr:uid="{00000000-0005-0000-0000-00004A330000}"/>
    <cellStyle name="Vírgula 2 3 4 4 2 3 2 2" xfId="18052" xr:uid="{00000000-0005-0000-0000-00004B330000}"/>
    <cellStyle name="Vírgula 2 3 4 4 2 3 3" xfId="7372" xr:uid="{00000000-0005-0000-0000-00004C330000}"/>
    <cellStyle name="Vírgula 2 3 4 4 2 3 3 2" xfId="20716" xr:uid="{00000000-0005-0000-0000-00004D330000}"/>
    <cellStyle name="Vírgula 2 3 4 4 2 3 4" xfId="10036" xr:uid="{00000000-0005-0000-0000-00004E330000}"/>
    <cellStyle name="Vírgula 2 3 4 4 2 3 4 2" xfId="23380" xr:uid="{00000000-0005-0000-0000-00004F330000}"/>
    <cellStyle name="Vírgula 2 3 4 4 2 3 5" xfId="15388" xr:uid="{00000000-0005-0000-0000-000050330000}"/>
    <cellStyle name="Vírgula 2 3 4 4 2 3 6" xfId="12700" xr:uid="{00000000-0005-0000-0000-000051330000}"/>
    <cellStyle name="Vírgula 2 3 4 4 2 4" xfId="3124" xr:uid="{00000000-0005-0000-0000-000052330000}"/>
    <cellStyle name="Vírgula 2 3 4 4 2 4 2" xfId="16468" xr:uid="{00000000-0005-0000-0000-000053330000}"/>
    <cellStyle name="Vírgula 2 3 4 4 2 5" xfId="5788" xr:uid="{00000000-0005-0000-0000-000054330000}"/>
    <cellStyle name="Vírgula 2 3 4 4 2 5 2" xfId="19132" xr:uid="{00000000-0005-0000-0000-000055330000}"/>
    <cellStyle name="Vírgula 2 3 4 4 2 6" xfId="8452" xr:uid="{00000000-0005-0000-0000-000056330000}"/>
    <cellStyle name="Vírgula 2 3 4 4 2 6 2" xfId="21796" xr:uid="{00000000-0005-0000-0000-000057330000}"/>
    <cellStyle name="Vírgula 2 3 4 4 2 7" xfId="13804" xr:uid="{00000000-0005-0000-0000-000058330000}"/>
    <cellStyle name="Vírgula 2 3 4 4 2 8" xfId="11116" xr:uid="{00000000-0005-0000-0000-000059330000}"/>
    <cellStyle name="Vírgula 2 3 4 4 2 9" xfId="24940" xr:uid="{00000000-0005-0000-0000-00005A330000}"/>
    <cellStyle name="Vírgula 2 3 4 4 3" xfId="988" xr:uid="{00000000-0005-0000-0000-00005B330000}"/>
    <cellStyle name="Vírgula 2 3 4 4 3 2" xfId="3652" xr:uid="{00000000-0005-0000-0000-00005C330000}"/>
    <cellStyle name="Vírgula 2 3 4 4 3 2 2" xfId="16996" xr:uid="{00000000-0005-0000-0000-00005D330000}"/>
    <cellStyle name="Vírgula 2 3 4 4 3 2 3" xfId="25972" xr:uid="{00000000-0005-0000-0000-00005E330000}"/>
    <cellStyle name="Vírgula 2 3 4 4 3 3" xfId="6316" xr:uid="{00000000-0005-0000-0000-00005F330000}"/>
    <cellStyle name="Vírgula 2 3 4 4 3 3 2" xfId="19660" xr:uid="{00000000-0005-0000-0000-000060330000}"/>
    <cellStyle name="Vírgula 2 3 4 4 3 4" xfId="8980" xr:uid="{00000000-0005-0000-0000-000061330000}"/>
    <cellStyle name="Vírgula 2 3 4 4 3 4 2" xfId="22324" xr:uid="{00000000-0005-0000-0000-000062330000}"/>
    <cellStyle name="Vírgula 2 3 4 4 3 5" xfId="14332" xr:uid="{00000000-0005-0000-0000-000063330000}"/>
    <cellStyle name="Vírgula 2 3 4 4 3 6" xfId="11644" xr:uid="{00000000-0005-0000-0000-000064330000}"/>
    <cellStyle name="Vírgula 2 3 4 4 3 7" xfId="24604" xr:uid="{00000000-0005-0000-0000-000065330000}"/>
    <cellStyle name="Vírgula 2 3 4 4 4" xfId="1780" xr:uid="{00000000-0005-0000-0000-000066330000}"/>
    <cellStyle name="Vírgula 2 3 4 4 4 2" xfId="4444" xr:uid="{00000000-0005-0000-0000-000067330000}"/>
    <cellStyle name="Vírgula 2 3 4 4 4 2 2" xfId="17788" xr:uid="{00000000-0005-0000-0000-000068330000}"/>
    <cellStyle name="Vírgula 2 3 4 4 4 2 3" xfId="26620" xr:uid="{00000000-0005-0000-0000-000069330000}"/>
    <cellStyle name="Vírgula 2 3 4 4 4 3" xfId="7108" xr:uid="{00000000-0005-0000-0000-00006A330000}"/>
    <cellStyle name="Vírgula 2 3 4 4 4 3 2" xfId="20452" xr:uid="{00000000-0005-0000-0000-00006B330000}"/>
    <cellStyle name="Vírgula 2 3 4 4 4 4" xfId="9772" xr:uid="{00000000-0005-0000-0000-00006C330000}"/>
    <cellStyle name="Vírgula 2 3 4 4 4 4 2" xfId="23116" xr:uid="{00000000-0005-0000-0000-00006D330000}"/>
    <cellStyle name="Vírgula 2 3 4 4 4 5" xfId="15124" xr:uid="{00000000-0005-0000-0000-00006E330000}"/>
    <cellStyle name="Vírgula 2 3 4 4 4 6" xfId="12436" xr:uid="{00000000-0005-0000-0000-00006F330000}"/>
    <cellStyle name="Vírgula 2 3 4 4 4 7" xfId="25252" xr:uid="{00000000-0005-0000-0000-000070330000}"/>
    <cellStyle name="Vírgula 2 3 4 4 5" xfId="2596" xr:uid="{00000000-0005-0000-0000-000071330000}"/>
    <cellStyle name="Vírgula 2 3 4 4 5 2" xfId="5260" xr:uid="{00000000-0005-0000-0000-000072330000}"/>
    <cellStyle name="Vírgula 2 3 4 4 5 2 2" xfId="18604" xr:uid="{00000000-0005-0000-0000-000073330000}"/>
    <cellStyle name="Vírgula 2 3 4 4 5 3" xfId="7924" xr:uid="{00000000-0005-0000-0000-000074330000}"/>
    <cellStyle name="Vírgula 2 3 4 4 5 3 2" xfId="21268" xr:uid="{00000000-0005-0000-0000-000075330000}"/>
    <cellStyle name="Vírgula 2 3 4 4 5 4" xfId="10588" xr:uid="{00000000-0005-0000-0000-000076330000}"/>
    <cellStyle name="Vírgula 2 3 4 4 5 4 2" xfId="23932" xr:uid="{00000000-0005-0000-0000-000077330000}"/>
    <cellStyle name="Vírgula 2 3 4 4 5 5" xfId="15940" xr:uid="{00000000-0005-0000-0000-000078330000}"/>
    <cellStyle name="Vírgula 2 3 4 4 5 6" xfId="13252" xr:uid="{00000000-0005-0000-0000-000079330000}"/>
    <cellStyle name="Vírgula 2 3 4 4 5 7" xfId="25612" xr:uid="{00000000-0005-0000-0000-00007A330000}"/>
    <cellStyle name="Vírgula 2 3 4 4 6" xfId="2860" xr:uid="{00000000-0005-0000-0000-00007B330000}"/>
    <cellStyle name="Vírgula 2 3 4 4 6 2" xfId="16204" xr:uid="{00000000-0005-0000-0000-00007C330000}"/>
    <cellStyle name="Vírgula 2 3 4 4 7" xfId="5524" xr:uid="{00000000-0005-0000-0000-00007D330000}"/>
    <cellStyle name="Vírgula 2 3 4 4 7 2" xfId="18868" xr:uid="{00000000-0005-0000-0000-00007E330000}"/>
    <cellStyle name="Vírgula 2 3 4 4 8" xfId="8188" xr:uid="{00000000-0005-0000-0000-00007F330000}"/>
    <cellStyle name="Vírgula 2 3 4 4 8 2" xfId="21532" xr:uid="{00000000-0005-0000-0000-000080330000}"/>
    <cellStyle name="Vírgula 2 3 4 4 9" xfId="13540" xr:uid="{00000000-0005-0000-0000-000081330000}"/>
    <cellStyle name="Vírgula 2 3 4 5" xfId="340" xr:uid="{00000000-0005-0000-0000-000082330000}"/>
    <cellStyle name="Vírgula 2 3 4 5 2" xfId="1132" xr:uid="{00000000-0005-0000-0000-000083330000}"/>
    <cellStyle name="Vírgula 2 3 4 5 2 2" xfId="3796" xr:uid="{00000000-0005-0000-0000-000084330000}"/>
    <cellStyle name="Vírgula 2 3 4 5 2 2 2" xfId="17140" xr:uid="{00000000-0005-0000-0000-000085330000}"/>
    <cellStyle name="Vírgula 2 3 4 5 2 2 3" xfId="26452" xr:uid="{00000000-0005-0000-0000-000086330000}"/>
    <cellStyle name="Vírgula 2 3 4 5 2 3" xfId="6460" xr:uid="{00000000-0005-0000-0000-000087330000}"/>
    <cellStyle name="Vírgula 2 3 4 5 2 3 2" xfId="19804" xr:uid="{00000000-0005-0000-0000-000088330000}"/>
    <cellStyle name="Vírgula 2 3 4 5 2 4" xfId="9124" xr:uid="{00000000-0005-0000-0000-000089330000}"/>
    <cellStyle name="Vírgula 2 3 4 5 2 4 2" xfId="22468" xr:uid="{00000000-0005-0000-0000-00008A330000}"/>
    <cellStyle name="Vírgula 2 3 4 5 2 5" xfId="14476" xr:uid="{00000000-0005-0000-0000-00008B330000}"/>
    <cellStyle name="Vírgula 2 3 4 5 2 6" xfId="11788" xr:uid="{00000000-0005-0000-0000-00008C330000}"/>
    <cellStyle name="Vírgula 2 3 4 5 2 7" xfId="25084" xr:uid="{00000000-0005-0000-0000-00008D330000}"/>
    <cellStyle name="Vírgula 2 3 4 5 3" xfId="1924" xr:uid="{00000000-0005-0000-0000-00008E330000}"/>
    <cellStyle name="Vírgula 2 3 4 5 3 2" xfId="4588" xr:uid="{00000000-0005-0000-0000-00008F330000}"/>
    <cellStyle name="Vírgula 2 3 4 5 3 2 2" xfId="17932" xr:uid="{00000000-0005-0000-0000-000090330000}"/>
    <cellStyle name="Vírgula 2 3 4 5 3 2 3" xfId="26116" xr:uid="{00000000-0005-0000-0000-000091330000}"/>
    <cellStyle name="Vírgula 2 3 4 5 3 3" xfId="7252" xr:uid="{00000000-0005-0000-0000-000092330000}"/>
    <cellStyle name="Vírgula 2 3 4 5 3 3 2" xfId="20596" xr:uid="{00000000-0005-0000-0000-000093330000}"/>
    <cellStyle name="Vírgula 2 3 4 5 3 4" xfId="9916" xr:uid="{00000000-0005-0000-0000-000094330000}"/>
    <cellStyle name="Vírgula 2 3 4 5 3 4 2" xfId="23260" xr:uid="{00000000-0005-0000-0000-000095330000}"/>
    <cellStyle name="Vírgula 2 3 4 5 3 5" xfId="15268" xr:uid="{00000000-0005-0000-0000-000096330000}"/>
    <cellStyle name="Vírgula 2 3 4 5 3 6" xfId="12580" xr:uid="{00000000-0005-0000-0000-000097330000}"/>
    <cellStyle name="Vírgula 2 3 4 5 3 7" xfId="24748" xr:uid="{00000000-0005-0000-0000-000098330000}"/>
    <cellStyle name="Vírgula 2 3 4 5 4" xfId="3004" xr:uid="{00000000-0005-0000-0000-000099330000}"/>
    <cellStyle name="Vírgula 2 3 4 5 4 2" xfId="16348" xr:uid="{00000000-0005-0000-0000-00009A330000}"/>
    <cellStyle name="Vírgula 2 3 4 5 4 2 2" xfId="26764" xr:uid="{00000000-0005-0000-0000-00009B330000}"/>
    <cellStyle name="Vírgula 2 3 4 5 4 3" xfId="25396" xr:uid="{00000000-0005-0000-0000-00009C330000}"/>
    <cellStyle name="Vírgula 2 3 4 5 5" xfId="5668" xr:uid="{00000000-0005-0000-0000-00009D330000}"/>
    <cellStyle name="Vírgula 2 3 4 5 5 2" xfId="19012" xr:uid="{00000000-0005-0000-0000-00009E330000}"/>
    <cellStyle name="Vírgula 2 3 4 5 5 3" xfId="25756" xr:uid="{00000000-0005-0000-0000-00009F330000}"/>
    <cellStyle name="Vírgula 2 3 4 5 6" xfId="8332" xr:uid="{00000000-0005-0000-0000-0000A0330000}"/>
    <cellStyle name="Vírgula 2 3 4 5 6 2" xfId="21676" xr:uid="{00000000-0005-0000-0000-0000A1330000}"/>
    <cellStyle name="Vírgula 2 3 4 5 7" xfId="13684" xr:uid="{00000000-0005-0000-0000-0000A2330000}"/>
    <cellStyle name="Vírgula 2 3 4 5 8" xfId="10996" xr:uid="{00000000-0005-0000-0000-0000A3330000}"/>
    <cellStyle name="Vírgula 2 3 4 5 9" xfId="24388" xr:uid="{00000000-0005-0000-0000-0000A4330000}"/>
    <cellStyle name="Vírgula 2 3 4 6" xfId="604" xr:uid="{00000000-0005-0000-0000-0000A5330000}"/>
    <cellStyle name="Vírgula 2 3 4 6 2" xfId="1396" xr:uid="{00000000-0005-0000-0000-0000A6330000}"/>
    <cellStyle name="Vírgula 2 3 4 6 2 2" xfId="4060" xr:uid="{00000000-0005-0000-0000-0000A7330000}"/>
    <cellStyle name="Vírgula 2 3 4 6 2 2 2" xfId="17404" xr:uid="{00000000-0005-0000-0000-0000A8330000}"/>
    <cellStyle name="Vírgula 2 3 4 6 2 3" xfId="6724" xr:uid="{00000000-0005-0000-0000-0000A9330000}"/>
    <cellStyle name="Vírgula 2 3 4 6 2 3 2" xfId="20068" xr:uid="{00000000-0005-0000-0000-0000AA330000}"/>
    <cellStyle name="Vírgula 2 3 4 6 2 4" xfId="9388" xr:uid="{00000000-0005-0000-0000-0000AB330000}"/>
    <cellStyle name="Vírgula 2 3 4 6 2 4 2" xfId="22732" xr:uid="{00000000-0005-0000-0000-0000AC330000}"/>
    <cellStyle name="Vírgula 2 3 4 6 2 5" xfId="14740" xr:uid="{00000000-0005-0000-0000-0000AD330000}"/>
    <cellStyle name="Vírgula 2 3 4 6 2 6" xfId="12052" xr:uid="{00000000-0005-0000-0000-0000AE330000}"/>
    <cellStyle name="Vírgula 2 3 4 6 2 7" xfId="26188" xr:uid="{00000000-0005-0000-0000-0000AF330000}"/>
    <cellStyle name="Vírgula 2 3 4 6 3" xfId="2188" xr:uid="{00000000-0005-0000-0000-0000B0330000}"/>
    <cellStyle name="Vírgula 2 3 4 6 3 2" xfId="4852" xr:uid="{00000000-0005-0000-0000-0000B1330000}"/>
    <cellStyle name="Vírgula 2 3 4 6 3 2 2" xfId="18196" xr:uid="{00000000-0005-0000-0000-0000B2330000}"/>
    <cellStyle name="Vírgula 2 3 4 6 3 3" xfId="7516" xr:uid="{00000000-0005-0000-0000-0000B3330000}"/>
    <cellStyle name="Vírgula 2 3 4 6 3 3 2" xfId="20860" xr:uid="{00000000-0005-0000-0000-0000B4330000}"/>
    <cellStyle name="Vírgula 2 3 4 6 3 4" xfId="10180" xr:uid="{00000000-0005-0000-0000-0000B5330000}"/>
    <cellStyle name="Vírgula 2 3 4 6 3 4 2" xfId="23524" xr:uid="{00000000-0005-0000-0000-0000B6330000}"/>
    <cellStyle name="Vírgula 2 3 4 6 3 5" xfId="15532" xr:uid="{00000000-0005-0000-0000-0000B7330000}"/>
    <cellStyle name="Vírgula 2 3 4 6 3 6" xfId="12844" xr:uid="{00000000-0005-0000-0000-0000B8330000}"/>
    <cellStyle name="Vírgula 2 3 4 6 4" xfId="3268" xr:uid="{00000000-0005-0000-0000-0000B9330000}"/>
    <cellStyle name="Vírgula 2 3 4 6 4 2" xfId="16612" xr:uid="{00000000-0005-0000-0000-0000BA330000}"/>
    <cellStyle name="Vírgula 2 3 4 6 5" xfId="5932" xr:uid="{00000000-0005-0000-0000-0000BB330000}"/>
    <cellStyle name="Vírgula 2 3 4 6 5 2" xfId="19276" xr:uid="{00000000-0005-0000-0000-0000BC330000}"/>
    <cellStyle name="Vírgula 2 3 4 6 6" xfId="8596" xr:uid="{00000000-0005-0000-0000-0000BD330000}"/>
    <cellStyle name="Vírgula 2 3 4 6 6 2" xfId="21940" xr:uid="{00000000-0005-0000-0000-0000BE330000}"/>
    <cellStyle name="Vírgula 2 3 4 6 7" xfId="13948" xr:uid="{00000000-0005-0000-0000-0000BF330000}"/>
    <cellStyle name="Vírgula 2 3 4 6 8" xfId="11260" xr:uid="{00000000-0005-0000-0000-0000C0330000}"/>
    <cellStyle name="Vírgula 2 3 4 6 9" xfId="24820" xr:uid="{00000000-0005-0000-0000-0000C1330000}"/>
    <cellStyle name="Vírgula 2 3 4 7" xfId="772" xr:uid="{00000000-0005-0000-0000-0000C2330000}"/>
    <cellStyle name="Vírgula 2 3 4 7 2" xfId="1564" xr:uid="{00000000-0005-0000-0000-0000C3330000}"/>
    <cellStyle name="Vírgula 2 3 4 7 2 2" xfId="4228" xr:uid="{00000000-0005-0000-0000-0000C4330000}"/>
    <cellStyle name="Vírgula 2 3 4 7 2 2 2" xfId="17572" xr:uid="{00000000-0005-0000-0000-0000C5330000}"/>
    <cellStyle name="Vírgula 2 3 4 7 2 3" xfId="6892" xr:uid="{00000000-0005-0000-0000-0000C6330000}"/>
    <cellStyle name="Vírgula 2 3 4 7 2 3 2" xfId="20236" xr:uid="{00000000-0005-0000-0000-0000C7330000}"/>
    <cellStyle name="Vírgula 2 3 4 7 2 4" xfId="9556" xr:uid="{00000000-0005-0000-0000-0000C8330000}"/>
    <cellStyle name="Vírgula 2 3 4 7 2 4 2" xfId="22900" xr:uid="{00000000-0005-0000-0000-0000C9330000}"/>
    <cellStyle name="Vírgula 2 3 4 7 2 5" xfId="14908" xr:uid="{00000000-0005-0000-0000-0000CA330000}"/>
    <cellStyle name="Vírgula 2 3 4 7 2 6" xfId="12220" xr:uid="{00000000-0005-0000-0000-0000CB330000}"/>
    <cellStyle name="Vírgula 2 3 4 7 2 7" xfId="25852" xr:uid="{00000000-0005-0000-0000-0000CC330000}"/>
    <cellStyle name="Vírgula 2 3 4 7 3" xfId="2356" xr:uid="{00000000-0005-0000-0000-0000CD330000}"/>
    <cellStyle name="Vírgula 2 3 4 7 3 2" xfId="5020" xr:uid="{00000000-0005-0000-0000-0000CE330000}"/>
    <cellStyle name="Vírgula 2 3 4 7 3 2 2" xfId="18364" xr:uid="{00000000-0005-0000-0000-0000CF330000}"/>
    <cellStyle name="Vírgula 2 3 4 7 3 3" xfId="7684" xr:uid="{00000000-0005-0000-0000-0000D0330000}"/>
    <cellStyle name="Vírgula 2 3 4 7 3 3 2" xfId="21028" xr:uid="{00000000-0005-0000-0000-0000D1330000}"/>
    <cellStyle name="Vírgula 2 3 4 7 3 4" xfId="10348" xr:uid="{00000000-0005-0000-0000-0000D2330000}"/>
    <cellStyle name="Vírgula 2 3 4 7 3 4 2" xfId="23692" xr:uid="{00000000-0005-0000-0000-0000D3330000}"/>
    <cellStyle name="Vírgula 2 3 4 7 3 5" xfId="15700" xr:uid="{00000000-0005-0000-0000-0000D4330000}"/>
    <cellStyle name="Vírgula 2 3 4 7 3 6" xfId="13012" xr:uid="{00000000-0005-0000-0000-0000D5330000}"/>
    <cellStyle name="Vírgula 2 3 4 7 4" xfId="3436" xr:uid="{00000000-0005-0000-0000-0000D6330000}"/>
    <cellStyle name="Vírgula 2 3 4 7 4 2" xfId="16780" xr:uid="{00000000-0005-0000-0000-0000D7330000}"/>
    <cellStyle name="Vírgula 2 3 4 7 5" xfId="6100" xr:uid="{00000000-0005-0000-0000-0000D8330000}"/>
    <cellStyle name="Vírgula 2 3 4 7 5 2" xfId="19444" xr:uid="{00000000-0005-0000-0000-0000D9330000}"/>
    <cellStyle name="Vírgula 2 3 4 7 6" xfId="8764" xr:uid="{00000000-0005-0000-0000-0000DA330000}"/>
    <cellStyle name="Vírgula 2 3 4 7 6 2" xfId="22108" xr:uid="{00000000-0005-0000-0000-0000DB330000}"/>
    <cellStyle name="Vírgula 2 3 4 7 7" xfId="14116" xr:uid="{00000000-0005-0000-0000-0000DC330000}"/>
    <cellStyle name="Vírgula 2 3 4 7 8" xfId="11428" xr:uid="{00000000-0005-0000-0000-0000DD330000}"/>
    <cellStyle name="Vírgula 2 3 4 7 9" xfId="24484" xr:uid="{00000000-0005-0000-0000-0000DE330000}"/>
    <cellStyle name="Vírgula 2 3 4 8" xfId="820" xr:uid="{00000000-0005-0000-0000-0000DF330000}"/>
    <cellStyle name="Vírgula 2 3 4 8 2" xfId="1612" xr:uid="{00000000-0005-0000-0000-0000E0330000}"/>
    <cellStyle name="Vírgula 2 3 4 8 2 2" xfId="4276" xr:uid="{00000000-0005-0000-0000-0000E1330000}"/>
    <cellStyle name="Vírgula 2 3 4 8 2 2 2" xfId="17620" xr:uid="{00000000-0005-0000-0000-0000E2330000}"/>
    <cellStyle name="Vírgula 2 3 4 8 2 3" xfId="6940" xr:uid="{00000000-0005-0000-0000-0000E3330000}"/>
    <cellStyle name="Vírgula 2 3 4 8 2 3 2" xfId="20284" xr:uid="{00000000-0005-0000-0000-0000E4330000}"/>
    <cellStyle name="Vírgula 2 3 4 8 2 4" xfId="9604" xr:uid="{00000000-0005-0000-0000-0000E5330000}"/>
    <cellStyle name="Vírgula 2 3 4 8 2 4 2" xfId="22948" xr:uid="{00000000-0005-0000-0000-0000E6330000}"/>
    <cellStyle name="Vírgula 2 3 4 8 2 5" xfId="14956" xr:uid="{00000000-0005-0000-0000-0000E7330000}"/>
    <cellStyle name="Vírgula 2 3 4 8 2 6" xfId="12268" xr:uid="{00000000-0005-0000-0000-0000E8330000}"/>
    <cellStyle name="Vírgula 2 3 4 8 2 7" xfId="26500" xr:uid="{00000000-0005-0000-0000-0000E9330000}"/>
    <cellStyle name="Vírgula 2 3 4 8 3" xfId="2404" xr:uid="{00000000-0005-0000-0000-0000EA330000}"/>
    <cellStyle name="Vírgula 2 3 4 8 3 2" xfId="5068" xr:uid="{00000000-0005-0000-0000-0000EB330000}"/>
    <cellStyle name="Vírgula 2 3 4 8 3 2 2" xfId="18412" xr:uid="{00000000-0005-0000-0000-0000EC330000}"/>
    <cellStyle name="Vírgula 2 3 4 8 3 3" xfId="7732" xr:uid="{00000000-0005-0000-0000-0000ED330000}"/>
    <cellStyle name="Vírgula 2 3 4 8 3 3 2" xfId="21076" xr:uid="{00000000-0005-0000-0000-0000EE330000}"/>
    <cellStyle name="Vírgula 2 3 4 8 3 4" xfId="10396" xr:uid="{00000000-0005-0000-0000-0000EF330000}"/>
    <cellStyle name="Vírgula 2 3 4 8 3 4 2" xfId="23740" xr:uid="{00000000-0005-0000-0000-0000F0330000}"/>
    <cellStyle name="Vírgula 2 3 4 8 3 5" xfId="15748" xr:uid="{00000000-0005-0000-0000-0000F1330000}"/>
    <cellStyle name="Vírgula 2 3 4 8 3 6" xfId="13060" xr:uid="{00000000-0005-0000-0000-0000F2330000}"/>
    <cellStyle name="Vírgula 2 3 4 8 4" xfId="3484" xr:uid="{00000000-0005-0000-0000-0000F3330000}"/>
    <cellStyle name="Vírgula 2 3 4 8 4 2" xfId="16828" xr:uid="{00000000-0005-0000-0000-0000F4330000}"/>
    <cellStyle name="Vírgula 2 3 4 8 5" xfId="6148" xr:uid="{00000000-0005-0000-0000-0000F5330000}"/>
    <cellStyle name="Vírgula 2 3 4 8 5 2" xfId="19492" xr:uid="{00000000-0005-0000-0000-0000F6330000}"/>
    <cellStyle name="Vírgula 2 3 4 8 6" xfId="8812" xr:uid="{00000000-0005-0000-0000-0000F7330000}"/>
    <cellStyle name="Vírgula 2 3 4 8 6 2" xfId="22156" xr:uid="{00000000-0005-0000-0000-0000F8330000}"/>
    <cellStyle name="Vírgula 2 3 4 8 7" xfId="14164" xr:uid="{00000000-0005-0000-0000-0000F9330000}"/>
    <cellStyle name="Vírgula 2 3 4 8 8" xfId="11476" xr:uid="{00000000-0005-0000-0000-0000FA330000}"/>
    <cellStyle name="Vírgula 2 3 4 8 9" xfId="25132" xr:uid="{00000000-0005-0000-0000-0000FB330000}"/>
    <cellStyle name="Vírgula 2 3 4 9" xfId="868" xr:uid="{00000000-0005-0000-0000-0000FC330000}"/>
    <cellStyle name="Vírgula 2 3 4 9 2" xfId="3532" xr:uid="{00000000-0005-0000-0000-0000FD330000}"/>
    <cellStyle name="Vírgula 2 3 4 9 2 2" xfId="16876" xr:uid="{00000000-0005-0000-0000-0000FE330000}"/>
    <cellStyle name="Vírgula 2 3 4 9 3" xfId="6196" xr:uid="{00000000-0005-0000-0000-0000FF330000}"/>
    <cellStyle name="Vírgula 2 3 4 9 3 2" xfId="19540" xr:uid="{00000000-0005-0000-0000-000000340000}"/>
    <cellStyle name="Vírgula 2 3 4 9 4" xfId="8860" xr:uid="{00000000-0005-0000-0000-000001340000}"/>
    <cellStyle name="Vírgula 2 3 4 9 4 2" xfId="22204" xr:uid="{00000000-0005-0000-0000-000002340000}"/>
    <cellStyle name="Vírgula 2 3 4 9 5" xfId="14212" xr:uid="{00000000-0005-0000-0000-000003340000}"/>
    <cellStyle name="Vírgula 2 3 4 9 6" xfId="11524" xr:uid="{00000000-0005-0000-0000-000004340000}"/>
    <cellStyle name="Vírgula 2 3 4 9 7" xfId="25492" xr:uid="{00000000-0005-0000-0000-000005340000}"/>
    <cellStyle name="Vírgula 2 3 5" xfId="100" xr:uid="{00000000-0005-0000-0000-000006340000}"/>
    <cellStyle name="Vírgula 2 3 5 10" xfId="5428" xr:uid="{00000000-0005-0000-0000-000007340000}"/>
    <cellStyle name="Vírgula 2 3 5 10 2" xfId="18772" xr:uid="{00000000-0005-0000-0000-000008340000}"/>
    <cellStyle name="Vírgula 2 3 5 11" xfId="8092" xr:uid="{00000000-0005-0000-0000-000009340000}"/>
    <cellStyle name="Vírgula 2 3 5 11 2" xfId="21436" xr:uid="{00000000-0005-0000-0000-00000A340000}"/>
    <cellStyle name="Vírgula 2 3 5 12" xfId="13444" xr:uid="{00000000-0005-0000-0000-00000B340000}"/>
    <cellStyle name="Vírgula 2 3 5 13" xfId="10756" xr:uid="{00000000-0005-0000-0000-00000C340000}"/>
    <cellStyle name="Vírgula 2 3 5 14" xfId="24148" xr:uid="{00000000-0005-0000-0000-00000D340000}"/>
    <cellStyle name="Vírgula 2 3 5 2" xfId="268" xr:uid="{00000000-0005-0000-0000-00000E340000}"/>
    <cellStyle name="Vírgula 2 3 5 2 10" xfId="13612" xr:uid="{00000000-0005-0000-0000-00000F340000}"/>
    <cellStyle name="Vírgula 2 3 5 2 11" xfId="10924" xr:uid="{00000000-0005-0000-0000-000010340000}"/>
    <cellStyle name="Vírgula 2 3 5 2 12" xfId="24316" xr:uid="{00000000-0005-0000-0000-000011340000}"/>
    <cellStyle name="Vírgula 2 3 5 2 2" xfId="532" xr:uid="{00000000-0005-0000-0000-000012340000}"/>
    <cellStyle name="Vírgula 2 3 5 2 2 2" xfId="1324" xr:uid="{00000000-0005-0000-0000-000013340000}"/>
    <cellStyle name="Vírgula 2 3 5 2 2 2 2" xfId="3988" xr:uid="{00000000-0005-0000-0000-000014340000}"/>
    <cellStyle name="Vírgula 2 3 5 2 2 2 2 2" xfId="17332" xr:uid="{00000000-0005-0000-0000-000015340000}"/>
    <cellStyle name="Vírgula 2 3 5 2 2 2 3" xfId="6652" xr:uid="{00000000-0005-0000-0000-000016340000}"/>
    <cellStyle name="Vírgula 2 3 5 2 2 2 3 2" xfId="19996" xr:uid="{00000000-0005-0000-0000-000017340000}"/>
    <cellStyle name="Vírgula 2 3 5 2 2 2 4" xfId="9316" xr:uid="{00000000-0005-0000-0000-000018340000}"/>
    <cellStyle name="Vírgula 2 3 5 2 2 2 4 2" xfId="22660" xr:uid="{00000000-0005-0000-0000-000019340000}"/>
    <cellStyle name="Vírgula 2 3 5 2 2 2 5" xfId="14668" xr:uid="{00000000-0005-0000-0000-00001A340000}"/>
    <cellStyle name="Vírgula 2 3 5 2 2 2 6" xfId="11980" xr:uid="{00000000-0005-0000-0000-00001B340000}"/>
    <cellStyle name="Vírgula 2 3 5 2 2 2 7" xfId="26380" xr:uid="{00000000-0005-0000-0000-00001C340000}"/>
    <cellStyle name="Vírgula 2 3 5 2 2 3" xfId="2116" xr:uid="{00000000-0005-0000-0000-00001D340000}"/>
    <cellStyle name="Vírgula 2 3 5 2 2 3 2" xfId="4780" xr:uid="{00000000-0005-0000-0000-00001E340000}"/>
    <cellStyle name="Vírgula 2 3 5 2 2 3 2 2" xfId="18124" xr:uid="{00000000-0005-0000-0000-00001F340000}"/>
    <cellStyle name="Vírgula 2 3 5 2 2 3 3" xfId="7444" xr:uid="{00000000-0005-0000-0000-000020340000}"/>
    <cellStyle name="Vírgula 2 3 5 2 2 3 3 2" xfId="20788" xr:uid="{00000000-0005-0000-0000-000021340000}"/>
    <cellStyle name="Vírgula 2 3 5 2 2 3 4" xfId="10108" xr:uid="{00000000-0005-0000-0000-000022340000}"/>
    <cellStyle name="Vírgula 2 3 5 2 2 3 4 2" xfId="23452" xr:uid="{00000000-0005-0000-0000-000023340000}"/>
    <cellStyle name="Vírgula 2 3 5 2 2 3 5" xfId="15460" xr:uid="{00000000-0005-0000-0000-000024340000}"/>
    <cellStyle name="Vírgula 2 3 5 2 2 3 6" xfId="12772" xr:uid="{00000000-0005-0000-0000-000025340000}"/>
    <cellStyle name="Vírgula 2 3 5 2 2 4" xfId="3196" xr:uid="{00000000-0005-0000-0000-000026340000}"/>
    <cellStyle name="Vírgula 2 3 5 2 2 4 2" xfId="16540" xr:uid="{00000000-0005-0000-0000-000027340000}"/>
    <cellStyle name="Vírgula 2 3 5 2 2 5" xfId="5860" xr:uid="{00000000-0005-0000-0000-000028340000}"/>
    <cellStyle name="Vírgula 2 3 5 2 2 5 2" xfId="19204" xr:uid="{00000000-0005-0000-0000-000029340000}"/>
    <cellStyle name="Vírgula 2 3 5 2 2 6" xfId="8524" xr:uid="{00000000-0005-0000-0000-00002A340000}"/>
    <cellStyle name="Vírgula 2 3 5 2 2 6 2" xfId="21868" xr:uid="{00000000-0005-0000-0000-00002B340000}"/>
    <cellStyle name="Vírgula 2 3 5 2 2 7" xfId="13876" xr:uid="{00000000-0005-0000-0000-00002C340000}"/>
    <cellStyle name="Vírgula 2 3 5 2 2 8" xfId="11188" xr:uid="{00000000-0005-0000-0000-00002D340000}"/>
    <cellStyle name="Vírgula 2 3 5 2 2 9" xfId="25012" xr:uid="{00000000-0005-0000-0000-00002E340000}"/>
    <cellStyle name="Vírgula 2 3 5 2 3" xfId="700" xr:uid="{00000000-0005-0000-0000-00002F340000}"/>
    <cellStyle name="Vírgula 2 3 5 2 3 2" xfId="1492" xr:uid="{00000000-0005-0000-0000-000030340000}"/>
    <cellStyle name="Vírgula 2 3 5 2 3 2 2" xfId="4156" xr:uid="{00000000-0005-0000-0000-000031340000}"/>
    <cellStyle name="Vírgula 2 3 5 2 3 2 2 2" xfId="17500" xr:uid="{00000000-0005-0000-0000-000032340000}"/>
    <cellStyle name="Vírgula 2 3 5 2 3 2 3" xfId="6820" xr:uid="{00000000-0005-0000-0000-000033340000}"/>
    <cellStyle name="Vírgula 2 3 5 2 3 2 3 2" xfId="20164" xr:uid="{00000000-0005-0000-0000-000034340000}"/>
    <cellStyle name="Vírgula 2 3 5 2 3 2 4" xfId="9484" xr:uid="{00000000-0005-0000-0000-000035340000}"/>
    <cellStyle name="Vírgula 2 3 5 2 3 2 4 2" xfId="22828" xr:uid="{00000000-0005-0000-0000-000036340000}"/>
    <cellStyle name="Vírgula 2 3 5 2 3 2 5" xfId="14836" xr:uid="{00000000-0005-0000-0000-000037340000}"/>
    <cellStyle name="Vírgula 2 3 5 2 3 2 6" xfId="12148" xr:uid="{00000000-0005-0000-0000-000038340000}"/>
    <cellStyle name="Vírgula 2 3 5 2 3 2 7" xfId="26044" xr:uid="{00000000-0005-0000-0000-000039340000}"/>
    <cellStyle name="Vírgula 2 3 5 2 3 3" xfId="2284" xr:uid="{00000000-0005-0000-0000-00003A340000}"/>
    <cellStyle name="Vírgula 2 3 5 2 3 3 2" xfId="4948" xr:uid="{00000000-0005-0000-0000-00003B340000}"/>
    <cellStyle name="Vírgula 2 3 5 2 3 3 2 2" xfId="18292" xr:uid="{00000000-0005-0000-0000-00003C340000}"/>
    <cellStyle name="Vírgula 2 3 5 2 3 3 3" xfId="7612" xr:uid="{00000000-0005-0000-0000-00003D340000}"/>
    <cellStyle name="Vírgula 2 3 5 2 3 3 3 2" xfId="20956" xr:uid="{00000000-0005-0000-0000-00003E340000}"/>
    <cellStyle name="Vírgula 2 3 5 2 3 3 4" xfId="10276" xr:uid="{00000000-0005-0000-0000-00003F340000}"/>
    <cellStyle name="Vírgula 2 3 5 2 3 3 4 2" xfId="23620" xr:uid="{00000000-0005-0000-0000-000040340000}"/>
    <cellStyle name="Vírgula 2 3 5 2 3 3 5" xfId="15628" xr:uid="{00000000-0005-0000-0000-000041340000}"/>
    <cellStyle name="Vírgula 2 3 5 2 3 3 6" xfId="12940" xr:uid="{00000000-0005-0000-0000-000042340000}"/>
    <cellStyle name="Vírgula 2 3 5 2 3 4" xfId="3364" xr:uid="{00000000-0005-0000-0000-000043340000}"/>
    <cellStyle name="Vírgula 2 3 5 2 3 4 2" xfId="16708" xr:uid="{00000000-0005-0000-0000-000044340000}"/>
    <cellStyle name="Vírgula 2 3 5 2 3 5" xfId="6028" xr:uid="{00000000-0005-0000-0000-000045340000}"/>
    <cellStyle name="Vírgula 2 3 5 2 3 5 2" xfId="19372" xr:uid="{00000000-0005-0000-0000-000046340000}"/>
    <cellStyle name="Vírgula 2 3 5 2 3 6" xfId="8692" xr:uid="{00000000-0005-0000-0000-000047340000}"/>
    <cellStyle name="Vírgula 2 3 5 2 3 6 2" xfId="22036" xr:uid="{00000000-0005-0000-0000-000048340000}"/>
    <cellStyle name="Vírgula 2 3 5 2 3 7" xfId="14044" xr:uid="{00000000-0005-0000-0000-000049340000}"/>
    <cellStyle name="Vírgula 2 3 5 2 3 8" xfId="11356" xr:uid="{00000000-0005-0000-0000-00004A340000}"/>
    <cellStyle name="Vírgula 2 3 5 2 3 9" xfId="24676" xr:uid="{00000000-0005-0000-0000-00004B340000}"/>
    <cellStyle name="Vírgula 2 3 5 2 4" xfId="1060" xr:uid="{00000000-0005-0000-0000-00004C340000}"/>
    <cellStyle name="Vírgula 2 3 5 2 4 2" xfId="3724" xr:uid="{00000000-0005-0000-0000-00004D340000}"/>
    <cellStyle name="Vírgula 2 3 5 2 4 2 2" xfId="17068" xr:uid="{00000000-0005-0000-0000-00004E340000}"/>
    <cellStyle name="Vírgula 2 3 5 2 4 2 3" xfId="26692" xr:uid="{00000000-0005-0000-0000-00004F340000}"/>
    <cellStyle name="Vírgula 2 3 5 2 4 3" xfId="6388" xr:uid="{00000000-0005-0000-0000-000050340000}"/>
    <cellStyle name="Vírgula 2 3 5 2 4 3 2" xfId="19732" xr:uid="{00000000-0005-0000-0000-000051340000}"/>
    <cellStyle name="Vírgula 2 3 5 2 4 4" xfId="9052" xr:uid="{00000000-0005-0000-0000-000052340000}"/>
    <cellStyle name="Vírgula 2 3 5 2 4 4 2" xfId="22396" xr:uid="{00000000-0005-0000-0000-000053340000}"/>
    <cellStyle name="Vírgula 2 3 5 2 4 5" xfId="14404" xr:uid="{00000000-0005-0000-0000-000054340000}"/>
    <cellStyle name="Vírgula 2 3 5 2 4 6" xfId="11716" xr:uid="{00000000-0005-0000-0000-000055340000}"/>
    <cellStyle name="Vírgula 2 3 5 2 4 7" xfId="25324" xr:uid="{00000000-0005-0000-0000-000056340000}"/>
    <cellStyle name="Vírgula 2 3 5 2 5" xfId="1852" xr:uid="{00000000-0005-0000-0000-000057340000}"/>
    <cellStyle name="Vírgula 2 3 5 2 5 2" xfId="4516" xr:uid="{00000000-0005-0000-0000-000058340000}"/>
    <cellStyle name="Vírgula 2 3 5 2 5 2 2" xfId="17860" xr:uid="{00000000-0005-0000-0000-000059340000}"/>
    <cellStyle name="Vírgula 2 3 5 2 5 3" xfId="7180" xr:uid="{00000000-0005-0000-0000-00005A340000}"/>
    <cellStyle name="Vírgula 2 3 5 2 5 3 2" xfId="20524" xr:uid="{00000000-0005-0000-0000-00005B340000}"/>
    <cellStyle name="Vírgula 2 3 5 2 5 4" xfId="9844" xr:uid="{00000000-0005-0000-0000-00005C340000}"/>
    <cellStyle name="Vírgula 2 3 5 2 5 4 2" xfId="23188" xr:uid="{00000000-0005-0000-0000-00005D340000}"/>
    <cellStyle name="Vírgula 2 3 5 2 5 5" xfId="15196" xr:uid="{00000000-0005-0000-0000-00005E340000}"/>
    <cellStyle name="Vírgula 2 3 5 2 5 6" xfId="12508" xr:uid="{00000000-0005-0000-0000-00005F340000}"/>
    <cellStyle name="Vírgula 2 3 5 2 5 7" xfId="25684" xr:uid="{00000000-0005-0000-0000-000060340000}"/>
    <cellStyle name="Vírgula 2 3 5 2 6" xfId="2668" xr:uid="{00000000-0005-0000-0000-000061340000}"/>
    <cellStyle name="Vírgula 2 3 5 2 6 2" xfId="5332" xr:uid="{00000000-0005-0000-0000-000062340000}"/>
    <cellStyle name="Vírgula 2 3 5 2 6 2 2" xfId="18676" xr:uid="{00000000-0005-0000-0000-000063340000}"/>
    <cellStyle name="Vírgula 2 3 5 2 6 3" xfId="7996" xr:uid="{00000000-0005-0000-0000-000064340000}"/>
    <cellStyle name="Vírgula 2 3 5 2 6 3 2" xfId="21340" xr:uid="{00000000-0005-0000-0000-000065340000}"/>
    <cellStyle name="Vírgula 2 3 5 2 6 4" xfId="10660" xr:uid="{00000000-0005-0000-0000-000066340000}"/>
    <cellStyle name="Vírgula 2 3 5 2 6 4 2" xfId="24004" xr:uid="{00000000-0005-0000-0000-000067340000}"/>
    <cellStyle name="Vírgula 2 3 5 2 6 5" xfId="16012" xr:uid="{00000000-0005-0000-0000-000068340000}"/>
    <cellStyle name="Vírgula 2 3 5 2 6 6" xfId="13324" xr:uid="{00000000-0005-0000-0000-000069340000}"/>
    <cellStyle name="Vírgula 2 3 5 2 7" xfId="2932" xr:uid="{00000000-0005-0000-0000-00006A340000}"/>
    <cellStyle name="Vírgula 2 3 5 2 7 2" xfId="16276" xr:uid="{00000000-0005-0000-0000-00006B340000}"/>
    <cellStyle name="Vírgula 2 3 5 2 8" xfId="5596" xr:uid="{00000000-0005-0000-0000-00006C340000}"/>
    <cellStyle name="Vírgula 2 3 5 2 8 2" xfId="18940" xr:uid="{00000000-0005-0000-0000-00006D340000}"/>
    <cellStyle name="Vírgula 2 3 5 2 9" xfId="8260" xr:uid="{00000000-0005-0000-0000-00006E340000}"/>
    <cellStyle name="Vírgula 2 3 5 2 9 2" xfId="21604" xr:uid="{00000000-0005-0000-0000-00006F340000}"/>
    <cellStyle name="Vírgula 2 3 5 3" xfId="172" xr:uid="{00000000-0005-0000-0000-000070340000}"/>
    <cellStyle name="Vírgula 2 3 5 3 10" xfId="10828" xr:uid="{00000000-0005-0000-0000-000071340000}"/>
    <cellStyle name="Vírgula 2 3 5 3 11" xfId="24220" xr:uid="{00000000-0005-0000-0000-000072340000}"/>
    <cellStyle name="Vírgula 2 3 5 3 2" xfId="436" xr:uid="{00000000-0005-0000-0000-000073340000}"/>
    <cellStyle name="Vírgula 2 3 5 3 2 2" xfId="1228" xr:uid="{00000000-0005-0000-0000-000074340000}"/>
    <cellStyle name="Vírgula 2 3 5 3 2 2 2" xfId="3892" xr:uid="{00000000-0005-0000-0000-000075340000}"/>
    <cellStyle name="Vírgula 2 3 5 3 2 2 2 2" xfId="17236" xr:uid="{00000000-0005-0000-0000-000076340000}"/>
    <cellStyle name="Vírgula 2 3 5 3 2 2 3" xfId="6556" xr:uid="{00000000-0005-0000-0000-000077340000}"/>
    <cellStyle name="Vírgula 2 3 5 3 2 2 3 2" xfId="19900" xr:uid="{00000000-0005-0000-0000-000078340000}"/>
    <cellStyle name="Vírgula 2 3 5 3 2 2 4" xfId="9220" xr:uid="{00000000-0005-0000-0000-000079340000}"/>
    <cellStyle name="Vírgula 2 3 5 3 2 2 4 2" xfId="22564" xr:uid="{00000000-0005-0000-0000-00007A340000}"/>
    <cellStyle name="Vírgula 2 3 5 3 2 2 5" xfId="14572" xr:uid="{00000000-0005-0000-0000-00007B340000}"/>
    <cellStyle name="Vírgula 2 3 5 3 2 2 6" xfId="11884" xr:uid="{00000000-0005-0000-0000-00007C340000}"/>
    <cellStyle name="Vírgula 2 3 5 3 2 2 7" xfId="26284" xr:uid="{00000000-0005-0000-0000-00007D340000}"/>
    <cellStyle name="Vírgula 2 3 5 3 2 3" xfId="2020" xr:uid="{00000000-0005-0000-0000-00007E340000}"/>
    <cellStyle name="Vírgula 2 3 5 3 2 3 2" xfId="4684" xr:uid="{00000000-0005-0000-0000-00007F340000}"/>
    <cellStyle name="Vírgula 2 3 5 3 2 3 2 2" xfId="18028" xr:uid="{00000000-0005-0000-0000-000080340000}"/>
    <cellStyle name="Vírgula 2 3 5 3 2 3 3" xfId="7348" xr:uid="{00000000-0005-0000-0000-000081340000}"/>
    <cellStyle name="Vírgula 2 3 5 3 2 3 3 2" xfId="20692" xr:uid="{00000000-0005-0000-0000-000082340000}"/>
    <cellStyle name="Vírgula 2 3 5 3 2 3 4" xfId="10012" xr:uid="{00000000-0005-0000-0000-000083340000}"/>
    <cellStyle name="Vírgula 2 3 5 3 2 3 4 2" xfId="23356" xr:uid="{00000000-0005-0000-0000-000084340000}"/>
    <cellStyle name="Vírgula 2 3 5 3 2 3 5" xfId="15364" xr:uid="{00000000-0005-0000-0000-000085340000}"/>
    <cellStyle name="Vírgula 2 3 5 3 2 3 6" xfId="12676" xr:uid="{00000000-0005-0000-0000-000086340000}"/>
    <cellStyle name="Vírgula 2 3 5 3 2 4" xfId="3100" xr:uid="{00000000-0005-0000-0000-000087340000}"/>
    <cellStyle name="Vírgula 2 3 5 3 2 4 2" xfId="16444" xr:uid="{00000000-0005-0000-0000-000088340000}"/>
    <cellStyle name="Vírgula 2 3 5 3 2 5" xfId="5764" xr:uid="{00000000-0005-0000-0000-000089340000}"/>
    <cellStyle name="Vírgula 2 3 5 3 2 5 2" xfId="19108" xr:uid="{00000000-0005-0000-0000-00008A340000}"/>
    <cellStyle name="Vírgula 2 3 5 3 2 6" xfId="8428" xr:uid="{00000000-0005-0000-0000-00008B340000}"/>
    <cellStyle name="Vírgula 2 3 5 3 2 6 2" xfId="21772" xr:uid="{00000000-0005-0000-0000-00008C340000}"/>
    <cellStyle name="Vírgula 2 3 5 3 2 7" xfId="13780" xr:uid="{00000000-0005-0000-0000-00008D340000}"/>
    <cellStyle name="Vírgula 2 3 5 3 2 8" xfId="11092" xr:uid="{00000000-0005-0000-0000-00008E340000}"/>
    <cellStyle name="Vírgula 2 3 5 3 2 9" xfId="24916" xr:uid="{00000000-0005-0000-0000-00008F340000}"/>
    <cellStyle name="Vírgula 2 3 5 3 3" xfId="964" xr:uid="{00000000-0005-0000-0000-000090340000}"/>
    <cellStyle name="Vírgula 2 3 5 3 3 2" xfId="3628" xr:uid="{00000000-0005-0000-0000-000091340000}"/>
    <cellStyle name="Vírgula 2 3 5 3 3 2 2" xfId="16972" xr:uid="{00000000-0005-0000-0000-000092340000}"/>
    <cellStyle name="Vírgula 2 3 5 3 3 2 3" xfId="25948" xr:uid="{00000000-0005-0000-0000-000093340000}"/>
    <cellStyle name="Vírgula 2 3 5 3 3 3" xfId="6292" xr:uid="{00000000-0005-0000-0000-000094340000}"/>
    <cellStyle name="Vírgula 2 3 5 3 3 3 2" xfId="19636" xr:uid="{00000000-0005-0000-0000-000095340000}"/>
    <cellStyle name="Vírgula 2 3 5 3 3 4" xfId="8956" xr:uid="{00000000-0005-0000-0000-000096340000}"/>
    <cellStyle name="Vírgula 2 3 5 3 3 4 2" xfId="22300" xr:uid="{00000000-0005-0000-0000-000097340000}"/>
    <cellStyle name="Vírgula 2 3 5 3 3 5" xfId="14308" xr:uid="{00000000-0005-0000-0000-000098340000}"/>
    <cellStyle name="Vírgula 2 3 5 3 3 6" xfId="11620" xr:uid="{00000000-0005-0000-0000-000099340000}"/>
    <cellStyle name="Vírgula 2 3 5 3 3 7" xfId="24580" xr:uid="{00000000-0005-0000-0000-00009A340000}"/>
    <cellStyle name="Vírgula 2 3 5 3 4" xfId="1756" xr:uid="{00000000-0005-0000-0000-00009B340000}"/>
    <cellStyle name="Vírgula 2 3 5 3 4 2" xfId="4420" xr:uid="{00000000-0005-0000-0000-00009C340000}"/>
    <cellStyle name="Vírgula 2 3 5 3 4 2 2" xfId="17764" xr:uid="{00000000-0005-0000-0000-00009D340000}"/>
    <cellStyle name="Vírgula 2 3 5 3 4 2 3" xfId="26596" xr:uid="{00000000-0005-0000-0000-00009E340000}"/>
    <cellStyle name="Vírgula 2 3 5 3 4 3" xfId="7084" xr:uid="{00000000-0005-0000-0000-00009F340000}"/>
    <cellStyle name="Vírgula 2 3 5 3 4 3 2" xfId="20428" xr:uid="{00000000-0005-0000-0000-0000A0340000}"/>
    <cellStyle name="Vírgula 2 3 5 3 4 4" xfId="9748" xr:uid="{00000000-0005-0000-0000-0000A1340000}"/>
    <cellStyle name="Vírgula 2 3 5 3 4 4 2" xfId="23092" xr:uid="{00000000-0005-0000-0000-0000A2340000}"/>
    <cellStyle name="Vírgula 2 3 5 3 4 5" xfId="15100" xr:uid="{00000000-0005-0000-0000-0000A3340000}"/>
    <cellStyle name="Vírgula 2 3 5 3 4 6" xfId="12412" xr:uid="{00000000-0005-0000-0000-0000A4340000}"/>
    <cellStyle name="Vírgula 2 3 5 3 4 7" xfId="25228" xr:uid="{00000000-0005-0000-0000-0000A5340000}"/>
    <cellStyle name="Vírgula 2 3 5 3 5" xfId="2572" xr:uid="{00000000-0005-0000-0000-0000A6340000}"/>
    <cellStyle name="Vírgula 2 3 5 3 5 2" xfId="5236" xr:uid="{00000000-0005-0000-0000-0000A7340000}"/>
    <cellStyle name="Vírgula 2 3 5 3 5 2 2" xfId="18580" xr:uid="{00000000-0005-0000-0000-0000A8340000}"/>
    <cellStyle name="Vírgula 2 3 5 3 5 3" xfId="7900" xr:uid="{00000000-0005-0000-0000-0000A9340000}"/>
    <cellStyle name="Vírgula 2 3 5 3 5 3 2" xfId="21244" xr:uid="{00000000-0005-0000-0000-0000AA340000}"/>
    <cellStyle name="Vírgula 2 3 5 3 5 4" xfId="10564" xr:uid="{00000000-0005-0000-0000-0000AB340000}"/>
    <cellStyle name="Vírgula 2 3 5 3 5 4 2" xfId="23908" xr:uid="{00000000-0005-0000-0000-0000AC340000}"/>
    <cellStyle name="Vírgula 2 3 5 3 5 5" xfId="15916" xr:uid="{00000000-0005-0000-0000-0000AD340000}"/>
    <cellStyle name="Vírgula 2 3 5 3 5 6" xfId="13228" xr:uid="{00000000-0005-0000-0000-0000AE340000}"/>
    <cellStyle name="Vírgula 2 3 5 3 5 7" xfId="25588" xr:uid="{00000000-0005-0000-0000-0000AF340000}"/>
    <cellStyle name="Vírgula 2 3 5 3 6" xfId="2836" xr:uid="{00000000-0005-0000-0000-0000B0340000}"/>
    <cellStyle name="Vírgula 2 3 5 3 6 2" xfId="16180" xr:uid="{00000000-0005-0000-0000-0000B1340000}"/>
    <cellStyle name="Vírgula 2 3 5 3 7" xfId="5500" xr:uid="{00000000-0005-0000-0000-0000B2340000}"/>
    <cellStyle name="Vírgula 2 3 5 3 7 2" xfId="18844" xr:uid="{00000000-0005-0000-0000-0000B3340000}"/>
    <cellStyle name="Vírgula 2 3 5 3 8" xfId="8164" xr:uid="{00000000-0005-0000-0000-0000B4340000}"/>
    <cellStyle name="Vírgula 2 3 5 3 8 2" xfId="21508" xr:uid="{00000000-0005-0000-0000-0000B5340000}"/>
    <cellStyle name="Vírgula 2 3 5 3 9" xfId="13516" xr:uid="{00000000-0005-0000-0000-0000B6340000}"/>
    <cellStyle name="Vírgula 2 3 5 4" xfId="364" xr:uid="{00000000-0005-0000-0000-0000B7340000}"/>
    <cellStyle name="Vírgula 2 3 5 4 2" xfId="1156" xr:uid="{00000000-0005-0000-0000-0000B8340000}"/>
    <cellStyle name="Vírgula 2 3 5 4 2 2" xfId="3820" xr:uid="{00000000-0005-0000-0000-0000B9340000}"/>
    <cellStyle name="Vírgula 2 3 5 4 2 2 2" xfId="17164" xr:uid="{00000000-0005-0000-0000-0000BA340000}"/>
    <cellStyle name="Vírgula 2 3 5 4 2 3" xfId="6484" xr:uid="{00000000-0005-0000-0000-0000BB340000}"/>
    <cellStyle name="Vírgula 2 3 5 4 2 3 2" xfId="19828" xr:uid="{00000000-0005-0000-0000-0000BC340000}"/>
    <cellStyle name="Vírgula 2 3 5 4 2 4" xfId="9148" xr:uid="{00000000-0005-0000-0000-0000BD340000}"/>
    <cellStyle name="Vírgula 2 3 5 4 2 4 2" xfId="22492" xr:uid="{00000000-0005-0000-0000-0000BE340000}"/>
    <cellStyle name="Vírgula 2 3 5 4 2 5" xfId="14500" xr:uid="{00000000-0005-0000-0000-0000BF340000}"/>
    <cellStyle name="Vírgula 2 3 5 4 2 6" xfId="11812" xr:uid="{00000000-0005-0000-0000-0000C0340000}"/>
    <cellStyle name="Vírgula 2 3 5 4 2 7" xfId="26212" xr:uid="{00000000-0005-0000-0000-0000C1340000}"/>
    <cellStyle name="Vírgula 2 3 5 4 3" xfId="1948" xr:uid="{00000000-0005-0000-0000-0000C2340000}"/>
    <cellStyle name="Vírgula 2 3 5 4 3 2" xfId="4612" xr:uid="{00000000-0005-0000-0000-0000C3340000}"/>
    <cellStyle name="Vírgula 2 3 5 4 3 2 2" xfId="17956" xr:uid="{00000000-0005-0000-0000-0000C4340000}"/>
    <cellStyle name="Vírgula 2 3 5 4 3 3" xfId="7276" xr:uid="{00000000-0005-0000-0000-0000C5340000}"/>
    <cellStyle name="Vírgula 2 3 5 4 3 3 2" xfId="20620" xr:uid="{00000000-0005-0000-0000-0000C6340000}"/>
    <cellStyle name="Vírgula 2 3 5 4 3 4" xfId="9940" xr:uid="{00000000-0005-0000-0000-0000C7340000}"/>
    <cellStyle name="Vírgula 2 3 5 4 3 4 2" xfId="23284" xr:uid="{00000000-0005-0000-0000-0000C8340000}"/>
    <cellStyle name="Vírgula 2 3 5 4 3 5" xfId="15292" xr:uid="{00000000-0005-0000-0000-0000C9340000}"/>
    <cellStyle name="Vírgula 2 3 5 4 3 6" xfId="12604" xr:uid="{00000000-0005-0000-0000-0000CA340000}"/>
    <cellStyle name="Vírgula 2 3 5 4 4" xfId="3028" xr:uid="{00000000-0005-0000-0000-0000CB340000}"/>
    <cellStyle name="Vírgula 2 3 5 4 4 2" xfId="16372" xr:uid="{00000000-0005-0000-0000-0000CC340000}"/>
    <cellStyle name="Vírgula 2 3 5 4 5" xfId="5692" xr:uid="{00000000-0005-0000-0000-0000CD340000}"/>
    <cellStyle name="Vírgula 2 3 5 4 5 2" xfId="19036" xr:uid="{00000000-0005-0000-0000-0000CE340000}"/>
    <cellStyle name="Vírgula 2 3 5 4 6" xfId="8356" xr:uid="{00000000-0005-0000-0000-0000CF340000}"/>
    <cellStyle name="Vírgula 2 3 5 4 6 2" xfId="21700" xr:uid="{00000000-0005-0000-0000-0000D0340000}"/>
    <cellStyle name="Vírgula 2 3 5 4 7" xfId="13708" xr:uid="{00000000-0005-0000-0000-0000D1340000}"/>
    <cellStyle name="Vírgula 2 3 5 4 8" xfId="11020" xr:uid="{00000000-0005-0000-0000-0000D2340000}"/>
    <cellStyle name="Vírgula 2 3 5 4 9" xfId="24844" xr:uid="{00000000-0005-0000-0000-0000D3340000}"/>
    <cellStyle name="Vírgula 2 3 5 5" xfId="628" xr:uid="{00000000-0005-0000-0000-0000D4340000}"/>
    <cellStyle name="Vírgula 2 3 5 5 2" xfId="1420" xr:uid="{00000000-0005-0000-0000-0000D5340000}"/>
    <cellStyle name="Vírgula 2 3 5 5 2 2" xfId="4084" xr:uid="{00000000-0005-0000-0000-0000D6340000}"/>
    <cellStyle name="Vírgula 2 3 5 5 2 2 2" xfId="17428" xr:uid="{00000000-0005-0000-0000-0000D7340000}"/>
    <cellStyle name="Vírgula 2 3 5 5 2 3" xfId="6748" xr:uid="{00000000-0005-0000-0000-0000D8340000}"/>
    <cellStyle name="Vírgula 2 3 5 5 2 3 2" xfId="20092" xr:uid="{00000000-0005-0000-0000-0000D9340000}"/>
    <cellStyle name="Vírgula 2 3 5 5 2 4" xfId="9412" xr:uid="{00000000-0005-0000-0000-0000DA340000}"/>
    <cellStyle name="Vírgula 2 3 5 5 2 4 2" xfId="22756" xr:uid="{00000000-0005-0000-0000-0000DB340000}"/>
    <cellStyle name="Vírgula 2 3 5 5 2 5" xfId="14764" xr:uid="{00000000-0005-0000-0000-0000DC340000}"/>
    <cellStyle name="Vírgula 2 3 5 5 2 6" xfId="12076" xr:uid="{00000000-0005-0000-0000-0000DD340000}"/>
    <cellStyle name="Vírgula 2 3 5 5 2 7" xfId="25876" xr:uid="{00000000-0005-0000-0000-0000DE340000}"/>
    <cellStyle name="Vírgula 2 3 5 5 3" xfId="2212" xr:uid="{00000000-0005-0000-0000-0000DF340000}"/>
    <cellStyle name="Vírgula 2 3 5 5 3 2" xfId="4876" xr:uid="{00000000-0005-0000-0000-0000E0340000}"/>
    <cellStyle name="Vírgula 2 3 5 5 3 2 2" xfId="18220" xr:uid="{00000000-0005-0000-0000-0000E1340000}"/>
    <cellStyle name="Vírgula 2 3 5 5 3 3" xfId="7540" xr:uid="{00000000-0005-0000-0000-0000E2340000}"/>
    <cellStyle name="Vírgula 2 3 5 5 3 3 2" xfId="20884" xr:uid="{00000000-0005-0000-0000-0000E3340000}"/>
    <cellStyle name="Vírgula 2 3 5 5 3 4" xfId="10204" xr:uid="{00000000-0005-0000-0000-0000E4340000}"/>
    <cellStyle name="Vírgula 2 3 5 5 3 4 2" xfId="23548" xr:uid="{00000000-0005-0000-0000-0000E5340000}"/>
    <cellStyle name="Vírgula 2 3 5 5 3 5" xfId="15556" xr:uid="{00000000-0005-0000-0000-0000E6340000}"/>
    <cellStyle name="Vírgula 2 3 5 5 3 6" xfId="12868" xr:uid="{00000000-0005-0000-0000-0000E7340000}"/>
    <cellStyle name="Vírgula 2 3 5 5 4" xfId="3292" xr:uid="{00000000-0005-0000-0000-0000E8340000}"/>
    <cellStyle name="Vírgula 2 3 5 5 4 2" xfId="16636" xr:uid="{00000000-0005-0000-0000-0000E9340000}"/>
    <cellStyle name="Vírgula 2 3 5 5 5" xfId="5956" xr:uid="{00000000-0005-0000-0000-0000EA340000}"/>
    <cellStyle name="Vírgula 2 3 5 5 5 2" xfId="19300" xr:uid="{00000000-0005-0000-0000-0000EB340000}"/>
    <cellStyle name="Vírgula 2 3 5 5 6" xfId="8620" xr:uid="{00000000-0005-0000-0000-0000EC340000}"/>
    <cellStyle name="Vírgula 2 3 5 5 6 2" xfId="21964" xr:uid="{00000000-0005-0000-0000-0000ED340000}"/>
    <cellStyle name="Vírgula 2 3 5 5 7" xfId="13972" xr:uid="{00000000-0005-0000-0000-0000EE340000}"/>
    <cellStyle name="Vírgula 2 3 5 5 8" xfId="11284" xr:uid="{00000000-0005-0000-0000-0000EF340000}"/>
    <cellStyle name="Vírgula 2 3 5 5 9" xfId="24508" xr:uid="{00000000-0005-0000-0000-0000F0340000}"/>
    <cellStyle name="Vírgula 2 3 5 6" xfId="892" xr:uid="{00000000-0005-0000-0000-0000F1340000}"/>
    <cellStyle name="Vírgula 2 3 5 6 2" xfId="3556" xr:uid="{00000000-0005-0000-0000-0000F2340000}"/>
    <cellStyle name="Vírgula 2 3 5 6 2 2" xfId="16900" xr:uid="{00000000-0005-0000-0000-0000F3340000}"/>
    <cellStyle name="Vírgula 2 3 5 6 2 3" xfId="26524" xr:uid="{00000000-0005-0000-0000-0000F4340000}"/>
    <cellStyle name="Vírgula 2 3 5 6 3" xfId="6220" xr:uid="{00000000-0005-0000-0000-0000F5340000}"/>
    <cellStyle name="Vírgula 2 3 5 6 3 2" xfId="19564" xr:uid="{00000000-0005-0000-0000-0000F6340000}"/>
    <cellStyle name="Vírgula 2 3 5 6 4" xfId="8884" xr:uid="{00000000-0005-0000-0000-0000F7340000}"/>
    <cellStyle name="Vírgula 2 3 5 6 4 2" xfId="22228" xr:uid="{00000000-0005-0000-0000-0000F8340000}"/>
    <cellStyle name="Vírgula 2 3 5 6 5" xfId="14236" xr:uid="{00000000-0005-0000-0000-0000F9340000}"/>
    <cellStyle name="Vírgula 2 3 5 6 6" xfId="11548" xr:uid="{00000000-0005-0000-0000-0000FA340000}"/>
    <cellStyle name="Vírgula 2 3 5 6 7" xfId="25156" xr:uid="{00000000-0005-0000-0000-0000FB340000}"/>
    <cellStyle name="Vírgula 2 3 5 7" xfId="1684" xr:uid="{00000000-0005-0000-0000-0000FC340000}"/>
    <cellStyle name="Vírgula 2 3 5 7 2" xfId="4348" xr:uid="{00000000-0005-0000-0000-0000FD340000}"/>
    <cellStyle name="Vírgula 2 3 5 7 2 2" xfId="17692" xr:uid="{00000000-0005-0000-0000-0000FE340000}"/>
    <cellStyle name="Vírgula 2 3 5 7 3" xfId="7012" xr:uid="{00000000-0005-0000-0000-0000FF340000}"/>
    <cellStyle name="Vírgula 2 3 5 7 3 2" xfId="20356" xr:uid="{00000000-0005-0000-0000-000000350000}"/>
    <cellStyle name="Vírgula 2 3 5 7 4" xfId="9676" xr:uid="{00000000-0005-0000-0000-000001350000}"/>
    <cellStyle name="Vírgula 2 3 5 7 4 2" xfId="23020" xr:uid="{00000000-0005-0000-0000-000002350000}"/>
    <cellStyle name="Vírgula 2 3 5 7 5" xfId="15028" xr:uid="{00000000-0005-0000-0000-000003350000}"/>
    <cellStyle name="Vírgula 2 3 5 7 6" xfId="12340" xr:uid="{00000000-0005-0000-0000-000004350000}"/>
    <cellStyle name="Vírgula 2 3 5 7 7" xfId="25516" xr:uid="{00000000-0005-0000-0000-000005350000}"/>
    <cellStyle name="Vírgula 2 3 5 8" xfId="2500" xr:uid="{00000000-0005-0000-0000-000006350000}"/>
    <cellStyle name="Vírgula 2 3 5 8 2" xfId="5164" xr:uid="{00000000-0005-0000-0000-000007350000}"/>
    <cellStyle name="Vírgula 2 3 5 8 2 2" xfId="18508" xr:uid="{00000000-0005-0000-0000-000008350000}"/>
    <cellStyle name="Vírgula 2 3 5 8 3" xfId="7828" xr:uid="{00000000-0005-0000-0000-000009350000}"/>
    <cellStyle name="Vírgula 2 3 5 8 3 2" xfId="21172" xr:uid="{00000000-0005-0000-0000-00000A350000}"/>
    <cellStyle name="Vírgula 2 3 5 8 4" xfId="10492" xr:uid="{00000000-0005-0000-0000-00000B350000}"/>
    <cellStyle name="Vírgula 2 3 5 8 4 2" xfId="23836" xr:uid="{00000000-0005-0000-0000-00000C350000}"/>
    <cellStyle name="Vírgula 2 3 5 8 5" xfId="15844" xr:uid="{00000000-0005-0000-0000-00000D350000}"/>
    <cellStyle name="Vírgula 2 3 5 8 6" xfId="13156" xr:uid="{00000000-0005-0000-0000-00000E350000}"/>
    <cellStyle name="Vírgula 2 3 5 9" xfId="2764" xr:uid="{00000000-0005-0000-0000-00000F350000}"/>
    <cellStyle name="Vírgula 2 3 5 9 2" xfId="16108" xr:uid="{00000000-0005-0000-0000-000010350000}"/>
    <cellStyle name="Vírgula 2 3 6" xfId="220" xr:uid="{00000000-0005-0000-0000-000011350000}"/>
    <cellStyle name="Vírgula 2 3 6 10" xfId="13564" xr:uid="{00000000-0005-0000-0000-000012350000}"/>
    <cellStyle name="Vírgula 2 3 6 11" xfId="10876" xr:uid="{00000000-0005-0000-0000-000013350000}"/>
    <cellStyle name="Vírgula 2 3 6 12" xfId="24268" xr:uid="{00000000-0005-0000-0000-000014350000}"/>
    <cellStyle name="Vírgula 2 3 6 2" xfId="484" xr:uid="{00000000-0005-0000-0000-000015350000}"/>
    <cellStyle name="Vírgula 2 3 6 2 2" xfId="1276" xr:uid="{00000000-0005-0000-0000-000016350000}"/>
    <cellStyle name="Vírgula 2 3 6 2 2 2" xfId="3940" xr:uid="{00000000-0005-0000-0000-000017350000}"/>
    <cellStyle name="Vírgula 2 3 6 2 2 2 2" xfId="17284" xr:uid="{00000000-0005-0000-0000-000018350000}"/>
    <cellStyle name="Vírgula 2 3 6 2 2 3" xfId="6604" xr:uid="{00000000-0005-0000-0000-000019350000}"/>
    <cellStyle name="Vírgula 2 3 6 2 2 3 2" xfId="19948" xr:uid="{00000000-0005-0000-0000-00001A350000}"/>
    <cellStyle name="Vírgula 2 3 6 2 2 4" xfId="9268" xr:uid="{00000000-0005-0000-0000-00001B350000}"/>
    <cellStyle name="Vírgula 2 3 6 2 2 4 2" xfId="22612" xr:uid="{00000000-0005-0000-0000-00001C350000}"/>
    <cellStyle name="Vírgula 2 3 6 2 2 5" xfId="14620" xr:uid="{00000000-0005-0000-0000-00001D350000}"/>
    <cellStyle name="Vírgula 2 3 6 2 2 6" xfId="11932" xr:uid="{00000000-0005-0000-0000-00001E350000}"/>
    <cellStyle name="Vírgula 2 3 6 2 2 7" xfId="26332" xr:uid="{00000000-0005-0000-0000-00001F350000}"/>
    <cellStyle name="Vírgula 2 3 6 2 3" xfId="2068" xr:uid="{00000000-0005-0000-0000-000020350000}"/>
    <cellStyle name="Vírgula 2 3 6 2 3 2" xfId="4732" xr:uid="{00000000-0005-0000-0000-000021350000}"/>
    <cellStyle name="Vírgula 2 3 6 2 3 2 2" xfId="18076" xr:uid="{00000000-0005-0000-0000-000022350000}"/>
    <cellStyle name="Vírgula 2 3 6 2 3 3" xfId="7396" xr:uid="{00000000-0005-0000-0000-000023350000}"/>
    <cellStyle name="Vírgula 2 3 6 2 3 3 2" xfId="20740" xr:uid="{00000000-0005-0000-0000-000024350000}"/>
    <cellStyle name="Vírgula 2 3 6 2 3 4" xfId="10060" xr:uid="{00000000-0005-0000-0000-000025350000}"/>
    <cellStyle name="Vírgula 2 3 6 2 3 4 2" xfId="23404" xr:uid="{00000000-0005-0000-0000-000026350000}"/>
    <cellStyle name="Vírgula 2 3 6 2 3 5" xfId="15412" xr:uid="{00000000-0005-0000-0000-000027350000}"/>
    <cellStyle name="Vírgula 2 3 6 2 3 6" xfId="12724" xr:uid="{00000000-0005-0000-0000-000028350000}"/>
    <cellStyle name="Vírgula 2 3 6 2 4" xfId="3148" xr:uid="{00000000-0005-0000-0000-000029350000}"/>
    <cellStyle name="Vírgula 2 3 6 2 4 2" xfId="16492" xr:uid="{00000000-0005-0000-0000-00002A350000}"/>
    <cellStyle name="Vírgula 2 3 6 2 5" xfId="5812" xr:uid="{00000000-0005-0000-0000-00002B350000}"/>
    <cellStyle name="Vírgula 2 3 6 2 5 2" xfId="19156" xr:uid="{00000000-0005-0000-0000-00002C350000}"/>
    <cellStyle name="Vírgula 2 3 6 2 6" xfId="8476" xr:uid="{00000000-0005-0000-0000-00002D350000}"/>
    <cellStyle name="Vírgula 2 3 6 2 6 2" xfId="21820" xr:uid="{00000000-0005-0000-0000-00002E350000}"/>
    <cellStyle name="Vírgula 2 3 6 2 7" xfId="13828" xr:uid="{00000000-0005-0000-0000-00002F350000}"/>
    <cellStyle name="Vírgula 2 3 6 2 8" xfId="11140" xr:uid="{00000000-0005-0000-0000-000030350000}"/>
    <cellStyle name="Vírgula 2 3 6 2 9" xfId="24964" xr:uid="{00000000-0005-0000-0000-000031350000}"/>
    <cellStyle name="Vírgula 2 3 6 3" xfId="652" xr:uid="{00000000-0005-0000-0000-000032350000}"/>
    <cellStyle name="Vírgula 2 3 6 3 2" xfId="1444" xr:uid="{00000000-0005-0000-0000-000033350000}"/>
    <cellStyle name="Vírgula 2 3 6 3 2 2" xfId="4108" xr:uid="{00000000-0005-0000-0000-000034350000}"/>
    <cellStyle name="Vírgula 2 3 6 3 2 2 2" xfId="17452" xr:uid="{00000000-0005-0000-0000-000035350000}"/>
    <cellStyle name="Vírgula 2 3 6 3 2 3" xfId="6772" xr:uid="{00000000-0005-0000-0000-000036350000}"/>
    <cellStyle name="Vírgula 2 3 6 3 2 3 2" xfId="20116" xr:uid="{00000000-0005-0000-0000-000037350000}"/>
    <cellStyle name="Vírgula 2 3 6 3 2 4" xfId="9436" xr:uid="{00000000-0005-0000-0000-000038350000}"/>
    <cellStyle name="Vírgula 2 3 6 3 2 4 2" xfId="22780" xr:uid="{00000000-0005-0000-0000-000039350000}"/>
    <cellStyle name="Vírgula 2 3 6 3 2 5" xfId="14788" xr:uid="{00000000-0005-0000-0000-00003A350000}"/>
    <cellStyle name="Vírgula 2 3 6 3 2 6" xfId="12100" xr:uid="{00000000-0005-0000-0000-00003B350000}"/>
    <cellStyle name="Vírgula 2 3 6 3 2 7" xfId="25996" xr:uid="{00000000-0005-0000-0000-00003C350000}"/>
    <cellStyle name="Vírgula 2 3 6 3 3" xfId="2236" xr:uid="{00000000-0005-0000-0000-00003D350000}"/>
    <cellStyle name="Vírgula 2 3 6 3 3 2" xfId="4900" xr:uid="{00000000-0005-0000-0000-00003E350000}"/>
    <cellStyle name="Vírgula 2 3 6 3 3 2 2" xfId="18244" xr:uid="{00000000-0005-0000-0000-00003F350000}"/>
    <cellStyle name="Vírgula 2 3 6 3 3 3" xfId="7564" xr:uid="{00000000-0005-0000-0000-000040350000}"/>
    <cellStyle name="Vírgula 2 3 6 3 3 3 2" xfId="20908" xr:uid="{00000000-0005-0000-0000-000041350000}"/>
    <cellStyle name="Vírgula 2 3 6 3 3 4" xfId="10228" xr:uid="{00000000-0005-0000-0000-000042350000}"/>
    <cellStyle name="Vírgula 2 3 6 3 3 4 2" xfId="23572" xr:uid="{00000000-0005-0000-0000-000043350000}"/>
    <cellStyle name="Vírgula 2 3 6 3 3 5" xfId="15580" xr:uid="{00000000-0005-0000-0000-000044350000}"/>
    <cellStyle name="Vírgula 2 3 6 3 3 6" xfId="12892" xr:uid="{00000000-0005-0000-0000-000045350000}"/>
    <cellStyle name="Vírgula 2 3 6 3 4" xfId="3316" xr:uid="{00000000-0005-0000-0000-000046350000}"/>
    <cellStyle name="Vírgula 2 3 6 3 4 2" xfId="16660" xr:uid="{00000000-0005-0000-0000-000047350000}"/>
    <cellStyle name="Vírgula 2 3 6 3 5" xfId="5980" xr:uid="{00000000-0005-0000-0000-000048350000}"/>
    <cellStyle name="Vírgula 2 3 6 3 5 2" xfId="19324" xr:uid="{00000000-0005-0000-0000-000049350000}"/>
    <cellStyle name="Vírgula 2 3 6 3 6" xfId="8644" xr:uid="{00000000-0005-0000-0000-00004A350000}"/>
    <cellStyle name="Vírgula 2 3 6 3 6 2" xfId="21988" xr:uid="{00000000-0005-0000-0000-00004B350000}"/>
    <cellStyle name="Vírgula 2 3 6 3 7" xfId="13996" xr:uid="{00000000-0005-0000-0000-00004C350000}"/>
    <cellStyle name="Vírgula 2 3 6 3 8" xfId="11308" xr:uid="{00000000-0005-0000-0000-00004D350000}"/>
    <cellStyle name="Vírgula 2 3 6 3 9" xfId="24628" xr:uid="{00000000-0005-0000-0000-00004E350000}"/>
    <cellStyle name="Vírgula 2 3 6 4" xfId="1012" xr:uid="{00000000-0005-0000-0000-00004F350000}"/>
    <cellStyle name="Vírgula 2 3 6 4 2" xfId="3676" xr:uid="{00000000-0005-0000-0000-000050350000}"/>
    <cellStyle name="Vírgula 2 3 6 4 2 2" xfId="17020" xr:uid="{00000000-0005-0000-0000-000051350000}"/>
    <cellStyle name="Vírgula 2 3 6 4 2 3" xfId="26644" xr:uid="{00000000-0005-0000-0000-000052350000}"/>
    <cellStyle name="Vírgula 2 3 6 4 3" xfId="6340" xr:uid="{00000000-0005-0000-0000-000053350000}"/>
    <cellStyle name="Vírgula 2 3 6 4 3 2" xfId="19684" xr:uid="{00000000-0005-0000-0000-000054350000}"/>
    <cellStyle name="Vírgula 2 3 6 4 4" xfId="9004" xr:uid="{00000000-0005-0000-0000-000055350000}"/>
    <cellStyle name="Vírgula 2 3 6 4 4 2" xfId="22348" xr:uid="{00000000-0005-0000-0000-000056350000}"/>
    <cellStyle name="Vírgula 2 3 6 4 5" xfId="14356" xr:uid="{00000000-0005-0000-0000-000057350000}"/>
    <cellStyle name="Vírgula 2 3 6 4 6" xfId="11668" xr:uid="{00000000-0005-0000-0000-000058350000}"/>
    <cellStyle name="Vírgula 2 3 6 4 7" xfId="25276" xr:uid="{00000000-0005-0000-0000-000059350000}"/>
    <cellStyle name="Vírgula 2 3 6 5" xfId="1804" xr:uid="{00000000-0005-0000-0000-00005A350000}"/>
    <cellStyle name="Vírgula 2 3 6 5 2" xfId="4468" xr:uid="{00000000-0005-0000-0000-00005B350000}"/>
    <cellStyle name="Vírgula 2 3 6 5 2 2" xfId="17812" xr:uid="{00000000-0005-0000-0000-00005C350000}"/>
    <cellStyle name="Vírgula 2 3 6 5 3" xfId="7132" xr:uid="{00000000-0005-0000-0000-00005D350000}"/>
    <cellStyle name="Vírgula 2 3 6 5 3 2" xfId="20476" xr:uid="{00000000-0005-0000-0000-00005E350000}"/>
    <cellStyle name="Vírgula 2 3 6 5 4" xfId="9796" xr:uid="{00000000-0005-0000-0000-00005F350000}"/>
    <cellStyle name="Vírgula 2 3 6 5 4 2" xfId="23140" xr:uid="{00000000-0005-0000-0000-000060350000}"/>
    <cellStyle name="Vírgula 2 3 6 5 5" xfId="15148" xr:uid="{00000000-0005-0000-0000-000061350000}"/>
    <cellStyle name="Vírgula 2 3 6 5 6" xfId="12460" xr:uid="{00000000-0005-0000-0000-000062350000}"/>
    <cellStyle name="Vírgula 2 3 6 5 7" xfId="25636" xr:uid="{00000000-0005-0000-0000-000063350000}"/>
    <cellStyle name="Vírgula 2 3 6 6" xfId="2620" xr:uid="{00000000-0005-0000-0000-000064350000}"/>
    <cellStyle name="Vírgula 2 3 6 6 2" xfId="5284" xr:uid="{00000000-0005-0000-0000-000065350000}"/>
    <cellStyle name="Vírgula 2 3 6 6 2 2" xfId="18628" xr:uid="{00000000-0005-0000-0000-000066350000}"/>
    <cellStyle name="Vírgula 2 3 6 6 3" xfId="7948" xr:uid="{00000000-0005-0000-0000-000067350000}"/>
    <cellStyle name="Vírgula 2 3 6 6 3 2" xfId="21292" xr:uid="{00000000-0005-0000-0000-000068350000}"/>
    <cellStyle name="Vírgula 2 3 6 6 4" xfId="10612" xr:uid="{00000000-0005-0000-0000-000069350000}"/>
    <cellStyle name="Vírgula 2 3 6 6 4 2" xfId="23956" xr:uid="{00000000-0005-0000-0000-00006A350000}"/>
    <cellStyle name="Vírgula 2 3 6 6 5" xfId="15964" xr:uid="{00000000-0005-0000-0000-00006B350000}"/>
    <cellStyle name="Vírgula 2 3 6 6 6" xfId="13276" xr:uid="{00000000-0005-0000-0000-00006C350000}"/>
    <cellStyle name="Vírgula 2 3 6 7" xfId="2884" xr:uid="{00000000-0005-0000-0000-00006D350000}"/>
    <cellStyle name="Vírgula 2 3 6 7 2" xfId="16228" xr:uid="{00000000-0005-0000-0000-00006E350000}"/>
    <cellStyle name="Vírgula 2 3 6 8" xfId="5548" xr:uid="{00000000-0005-0000-0000-00006F350000}"/>
    <cellStyle name="Vírgula 2 3 6 8 2" xfId="18892" xr:uid="{00000000-0005-0000-0000-000070350000}"/>
    <cellStyle name="Vírgula 2 3 6 9" xfId="8212" xr:uid="{00000000-0005-0000-0000-000071350000}"/>
    <cellStyle name="Vírgula 2 3 6 9 2" xfId="21556" xr:uid="{00000000-0005-0000-0000-000072350000}"/>
    <cellStyle name="Vírgula 2 3 7" xfId="148" xr:uid="{00000000-0005-0000-0000-000073350000}"/>
    <cellStyle name="Vírgula 2 3 7 10" xfId="10804" xr:uid="{00000000-0005-0000-0000-000074350000}"/>
    <cellStyle name="Vírgula 2 3 7 11" xfId="24196" xr:uid="{00000000-0005-0000-0000-000075350000}"/>
    <cellStyle name="Vírgula 2 3 7 2" xfId="412" xr:uid="{00000000-0005-0000-0000-000076350000}"/>
    <cellStyle name="Vírgula 2 3 7 2 2" xfId="1204" xr:uid="{00000000-0005-0000-0000-000077350000}"/>
    <cellStyle name="Vírgula 2 3 7 2 2 2" xfId="3868" xr:uid="{00000000-0005-0000-0000-000078350000}"/>
    <cellStyle name="Vírgula 2 3 7 2 2 2 2" xfId="17212" xr:uid="{00000000-0005-0000-0000-000079350000}"/>
    <cellStyle name="Vírgula 2 3 7 2 2 3" xfId="6532" xr:uid="{00000000-0005-0000-0000-00007A350000}"/>
    <cellStyle name="Vírgula 2 3 7 2 2 3 2" xfId="19876" xr:uid="{00000000-0005-0000-0000-00007B350000}"/>
    <cellStyle name="Vírgula 2 3 7 2 2 4" xfId="9196" xr:uid="{00000000-0005-0000-0000-00007C350000}"/>
    <cellStyle name="Vírgula 2 3 7 2 2 4 2" xfId="22540" xr:uid="{00000000-0005-0000-0000-00007D350000}"/>
    <cellStyle name="Vírgula 2 3 7 2 2 5" xfId="14548" xr:uid="{00000000-0005-0000-0000-00007E350000}"/>
    <cellStyle name="Vírgula 2 3 7 2 2 6" xfId="11860" xr:uid="{00000000-0005-0000-0000-00007F350000}"/>
    <cellStyle name="Vírgula 2 3 7 2 2 7" xfId="26260" xr:uid="{00000000-0005-0000-0000-000080350000}"/>
    <cellStyle name="Vírgula 2 3 7 2 3" xfId="1996" xr:uid="{00000000-0005-0000-0000-000081350000}"/>
    <cellStyle name="Vírgula 2 3 7 2 3 2" xfId="4660" xr:uid="{00000000-0005-0000-0000-000082350000}"/>
    <cellStyle name="Vírgula 2 3 7 2 3 2 2" xfId="18004" xr:uid="{00000000-0005-0000-0000-000083350000}"/>
    <cellStyle name="Vírgula 2 3 7 2 3 3" xfId="7324" xr:uid="{00000000-0005-0000-0000-000084350000}"/>
    <cellStyle name="Vírgula 2 3 7 2 3 3 2" xfId="20668" xr:uid="{00000000-0005-0000-0000-000085350000}"/>
    <cellStyle name="Vírgula 2 3 7 2 3 4" xfId="9988" xr:uid="{00000000-0005-0000-0000-000086350000}"/>
    <cellStyle name="Vírgula 2 3 7 2 3 4 2" xfId="23332" xr:uid="{00000000-0005-0000-0000-000087350000}"/>
    <cellStyle name="Vírgula 2 3 7 2 3 5" xfId="15340" xr:uid="{00000000-0005-0000-0000-000088350000}"/>
    <cellStyle name="Vírgula 2 3 7 2 3 6" xfId="12652" xr:uid="{00000000-0005-0000-0000-000089350000}"/>
    <cellStyle name="Vírgula 2 3 7 2 4" xfId="3076" xr:uid="{00000000-0005-0000-0000-00008A350000}"/>
    <cellStyle name="Vírgula 2 3 7 2 4 2" xfId="16420" xr:uid="{00000000-0005-0000-0000-00008B350000}"/>
    <cellStyle name="Vírgula 2 3 7 2 5" xfId="5740" xr:uid="{00000000-0005-0000-0000-00008C350000}"/>
    <cellStyle name="Vírgula 2 3 7 2 5 2" xfId="19084" xr:uid="{00000000-0005-0000-0000-00008D350000}"/>
    <cellStyle name="Vírgula 2 3 7 2 6" xfId="8404" xr:uid="{00000000-0005-0000-0000-00008E350000}"/>
    <cellStyle name="Vírgula 2 3 7 2 6 2" xfId="21748" xr:uid="{00000000-0005-0000-0000-00008F350000}"/>
    <cellStyle name="Vírgula 2 3 7 2 7" xfId="13756" xr:uid="{00000000-0005-0000-0000-000090350000}"/>
    <cellStyle name="Vírgula 2 3 7 2 8" xfId="11068" xr:uid="{00000000-0005-0000-0000-000091350000}"/>
    <cellStyle name="Vírgula 2 3 7 2 9" xfId="24892" xr:uid="{00000000-0005-0000-0000-000092350000}"/>
    <cellStyle name="Vírgula 2 3 7 3" xfId="940" xr:uid="{00000000-0005-0000-0000-000093350000}"/>
    <cellStyle name="Vírgula 2 3 7 3 2" xfId="3604" xr:uid="{00000000-0005-0000-0000-000094350000}"/>
    <cellStyle name="Vírgula 2 3 7 3 2 2" xfId="16948" xr:uid="{00000000-0005-0000-0000-000095350000}"/>
    <cellStyle name="Vírgula 2 3 7 3 2 3" xfId="25924" xr:uid="{00000000-0005-0000-0000-000096350000}"/>
    <cellStyle name="Vírgula 2 3 7 3 3" xfId="6268" xr:uid="{00000000-0005-0000-0000-000097350000}"/>
    <cellStyle name="Vírgula 2 3 7 3 3 2" xfId="19612" xr:uid="{00000000-0005-0000-0000-000098350000}"/>
    <cellStyle name="Vírgula 2 3 7 3 4" xfId="8932" xr:uid="{00000000-0005-0000-0000-000099350000}"/>
    <cellStyle name="Vírgula 2 3 7 3 4 2" xfId="22276" xr:uid="{00000000-0005-0000-0000-00009A350000}"/>
    <cellStyle name="Vírgula 2 3 7 3 5" xfId="14284" xr:uid="{00000000-0005-0000-0000-00009B350000}"/>
    <cellStyle name="Vírgula 2 3 7 3 6" xfId="11596" xr:uid="{00000000-0005-0000-0000-00009C350000}"/>
    <cellStyle name="Vírgula 2 3 7 3 7" xfId="24556" xr:uid="{00000000-0005-0000-0000-00009D350000}"/>
    <cellStyle name="Vírgula 2 3 7 4" xfId="1732" xr:uid="{00000000-0005-0000-0000-00009E350000}"/>
    <cellStyle name="Vírgula 2 3 7 4 2" xfId="4396" xr:uid="{00000000-0005-0000-0000-00009F350000}"/>
    <cellStyle name="Vírgula 2 3 7 4 2 2" xfId="17740" xr:uid="{00000000-0005-0000-0000-0000A0350000}"/>
    <cellStyle name="Vírgula 2 3 7 4 2 3" xfId="26572" xr:uid="{00000000-0005-0000-0000-0000A1350000}"/>
    <cellStyle name="Vírgula 2 3 7 4 3" xfId="7060" xr:uid="{00000000-0005-0000-0000-0000A2350000}"/>
    <cellStyle name="Vírgula 2 3 7 4 3 2" xfId="20404" xr:uid="{00000000-0005-0000-0000-0000A3350000}"/>
    <cellStyle name="Vírgula 2 3 7 4 4" xfId="9724" xr:uid="{00000000-0005-0000-0000-0000A4350000}"/>
    <cellStyle name="Vírgula 2 3 7 4 4 2" xfId="23068" xr:uid="{00000000-0005-0000-0000-0000A5350000}"/>
    <cellStyle name="Vírgula 2 3 7 4 5" xfId="15076" xr:uid="{00000000-0005-0000-0000-0000A6350000}"/>
    <cellStyle name="Vírgula 2 3 7 4 6" xfId="12388" xr:uid="{00000000-0005-0000-0000-0000A7350000}"/>
    <cellStyle name="Vírgula 2 3 7 4 7" xfId="25204" xr:uid="{00000000-0005-0000-0000-0000A8350000}"/>
    <cellStyle name="Vírgula 2 3 7 5" xfId="2548" xr:uid="{00000000-0005-0000-0000-0000A9350000}"/>
    <cellStyle name="Vírgula 2 3 7 5 2" xfId="5212" xr:uid="{00000000-0005-0000-0000-0000AA350000}"/>
    <cellStyle name="Vírgula 2 3 7 5 2 2" xfId="18556" xr:uid="{00000000-0005-0000-0000-0000AB350000}"/>
    <cellStyle name="Vírgula 2 3 7 5 3" xfId="7876" xr:uid="{00000000-0005-0000-0000-0000AC350000}"/>
    <cellStyle name="Vírgula 2 3 7 5 3 2" xfId="21220" xr:uid="{00000000-0005-0000-0000-0000AD350000}"/>
    <cellStyle name="Vírgula 2 3 7 5 4" xfId="10540" xr:uid="{00000000-0005-0000-0000-0000AE350000}"/>
    <cellStyle name="Vírgula 2 3 7 5 4 2" xfId="23884" xr:uid="{00000000-0005-0000-0000-0000AF350000}"/>
    <cellStyle name="Vírgula 2 3 7 5 5" xfId="15892" xr:uid="{00000000-0005-0000-0000-0000B0350000}"/>
    <cellStyle name="Vírgula 2 3 7 5 6" xfId="13204" xr:uid="{00000000-0005-0000-0000-0000B1350000}"/>
    <cellStyle name="Vírgula 2 3 7 5 7" xfId="25564" xr:uid="{00000000-0005-0000-0000-0000B2350000}"/>
    <cellStyle name="Vírgula 2 3 7 6" xfId="2812" xr:uid="{00000000-0005-0000-0000-0000B3350000}"/>
    <cellStyle name="Vírgula 2 3 7 6 2" xfId="16156" xr:uid="{00000000-0005-0000-0000-0000B4350000}"/>
    <cellStyle name="Vírgula 2 3 7 7" xfId="5476" xr:uid="{00000000-0005-0000-0000-0000B5350000}"/>
    <cellStyle name="Vírgula 2 3 7 7 2" xfId="18820" xr:uid="{00000000-0005-0000-0000-0000B6350000}"/>
    <cellStyle name="Vírgula 2 3 7 8" xfId="8140" xr:uid="{00000000-0005-0000-0000-0000B7350000}"/>
    <cellStyle name="Vírgula 2 3 7 8 2" xfId="21484" xr:uid="{00000000-0005-0000-0000-0000B8350000}"/>
    <cellStyle name="Vírgula 2 3 7 9" xfId="13492" xr:uid="{00000000-0005-0000-0000-0000B9350000}"/>
    <cellStyle name="Vírgula 2 3 8" xfId="316" xr:uid="{00000000-0005-0000-0000-0000BA350000}"/>
    <cellStyle name="Vírgula 2 3 8 10" xfId="24364" xr:uid="{00000000-0005-0000-0000-0000BB350000}"/>
    <cellStyle name="Vírgula 2 3 8 2" xfId="1108" xr:uid="{00000000-0005-0000-0000-0000BC350000}"/>
    <cellStyle name="Vírgula 2 3 8 2 2" xfId="3772" xr:uid="{00000000-0005-0000-0000-0000BD350000}"/>
    <cellStyle name="Vírgula 2 3 8 2 2 2" xfId="17116" xr:uid="{00000000-0005-0000-0000-0000BE350000}"/>
    <cellStyle name="Vírgula 2 3 8 2 2 3" xfId="26428" xr:uid="{00000000-0005-0000-0000-0000BF350000}"/>
    <cellStyle name="Vírgula 2 3 8 2 3" xfId="6436" xr:uid="{00000000-0005-0000-0000-0000C0350000}"/>
    <cellStyle name="Vírgula 2 3 8 2 3 2" xfId="19780" xr:uid="{00000000-0005-0000-0000-0000C1350000}"/>
    <cellStyle name="Vírgula 2 3 8 2 4" xfId="9100" xr:uid="{00000000-0005-0000-0000-0000C2350000}"/>
    <cellStyle name="Vírgula 2 3 8 2 4 2" xfId="22444" xr:uid="{00000000-0005-0000-0000-0000C3350000}"/>
    <cellStyle name="Vírgula 2 3 8 2 5" xfId="14452" xr:uid="{00000000-0005-0000-0000-0000C4350000}"/>
    <cellStyle name="Vírgula 2 3 8 2 6" xfId="11764" xr:uid="{00000000-0005-0000-0000-0000C5350000}"/>
    <cellStyle name="Vírgula 2 3 8 2 7" xfId="25060" xr:uid="{00000000-0005-0000-0000-0000C6350000}"/>
    <cellStyle name="Vírgula 2 3 8 3" xfId="1900" xr:uid="{00000000-0005-0000-0000-0000C7350000}"/>
    <cellStyle name="Vírgula 2 3 8 3 2" xfId="4564" xr:uid="{00000000-0005-0000-0000-0000C8350000}"/>
    <cellStyle name="Vírgula 2 3 8 3 2 2" xfId="17908" xr:uid="{00000000-0005-0000-0000-0000C9350000}"/>
    <cellStyle name="Vírgula 2 3 8 3 2 3" xfId="26092" xr:uid="{00000000-0005-0000-0000-0000CA350000}"/>
    <cellStyle name="Vírgula 2 3 8 3 3" xfId="7228" xr:uid="{00000000-0005-0000-0000-0000CB350000}"/>
    <cellStyle name="Vírgula 2 3 8 3 3 2" xfId="20572" xr:uid="{00000000-0005-0000-0000-0000CC350000}"/>
    <cellStyle name="Vírgula 2 3 8 3 4" xfId="9892" xr:uid="{00000000-0005-0000-0000-0000CD350000}"/>
    <cellStyle name="Vírgula 2 3 8 3 4 2" xfId="23236" xr:uid="{00000000-0005-0000-0000-0000CE350000}"/>
    <cellStyle name="Vírgula 2 3 8 3 5" xfId="15244" xr:uid="{00000000-0005-0000-0000-0000CF350000}"/>
    <cellStyle name="Vírgula 2 3 8 3 6" xfId="12556" xr:uid="{00000000-0005-0000-0000-0000D0350000}"/>
    <cellStyle name="Vírgula 2 3 8 3 7" xfId="24724" xr:uid="{00000000-0005-0000-0000-0000D1350000}"/>
    <cellStyle name="Vírgula 2 3 8 4" xfId="2484" xr:uid="{00000000-0005-0000-0000-0000D2350000}"/>
    <cellStyle name="Vírgula 2 3 8 4 2" xfId="5148" xr:uid="{00000000-0005-0000-0000-0000D3350000}"/>
    <cellStyle name="Vírgula 2 3 8 4 2 2" xfId="18492" xr:uid="{00000000-0005-0000-0000-0000D4350000}"/>
    <cellStyle name="Vírgula 2 3 8 4 2 3" xfId="26740" xr:uid="{00000000-0005-0000-0000-0000D5350000}"/>
    <cellStyle name="Vírgula 2 3 8 4 3" xfId="7812" xr:uid="{00000000-0005-0000-0000-0000D6350000}"/>
    <cellStyle name="Vírgula 2 3 8 4 3 2" xfId="21156" xr:uid="{00000000-0005-0000-0000-0000D7350000}"/>
    <cellStyle name="Vírgula 2 3 8 4 4" xfId="10476" xr:uid="{00000000-0005-0000-0000-0000D8350000}"/>
    <cellStyle name="Vírgula 2 3 8 4 4 2" xfId="23820" xr:uid="{00000000-0005-0000-0000-0000D9350000}"/>
    <cellStyle name="Vírgula 2 3 8 4 5" xfId="15828" xr:uid="{00000000-0005-0000-0000-0000DA350000}"/>
    <cellStyle name="Vírgula 2 3 8 4 6" xfId="13140" xr:uid="{00000000-0005-0000-0000-0000DB350000}"/>
    <cellStyle name="Vírgula 2 3 8 4 7" xfId="25372" xr:uid="{00000000-0005-0000-0000-0000DC350000}"/>
    <cellStyle name="Vírgula 2 3 8 5" xfId="2980" xr:uid="{00000000-0005-0000-0000-0000DD350000}"/>
    <cellStyle name="Vírgula 2 3 8 5 2" xfId="16324" xr:uid="{00000000-0005-0000-0000-0000DE350000}"/>
    <cellStyle name="Vírgula 2 3 8 5 3" xfId="25732" xr:uid="{00000000-0005-0000-0000-0000DF350000}"/>
    <cellStyle name="Vírgula 2 3 8 6" xfId="5644" xr:uid="{00000000-0005-0000-0000-0000E0350000}"/>
    <cellStyle name="Vírgula 2 3 8 6 2" xfId="18988" xr:uid="{00000000-0005-0000-0000-0000E1350000}"/>
    <cellStyle name="Vírgula 2 3 8 7" xfId="8308" xr:uid="{00000000-0005-0000-0000-0000E2350000}"/>
    <cellStyle name="Vírgula 2 3 8 7 2" xfId="21652" xr:uid="{00000000-0005-0000-0000-0000E3350000}"/>
    <cellStyle name="Vírgula 2 3 8 8" xfId="13660" xr:uid="{00000000-0005-0000-0000-0000E4350000}"/>
    <cellStyle name="Vírgula 2 3 8 9" xfId="10972" xr:uid="{00000000-0005-0000-0000-0000E5350000}"/>
    <cellStyle name="Vírgula 2 3 9" xfId="580" xr:uid="{00000000-0005-0000-0000-0000E6350000}"/>
    <cellStyle name="Vírgula 2 3 9 2" xfId="1372" xr:uid="{00000000-0005-0000-0000-0000E7350000}"/>
    <cellStyle name="Vírgula 2 3 9 2 2" xfId="4036" xr:uid="{00000000-0005-0000-0000-0000E8350000}"/>
    <cellStyle name="Vírgula 2 3 9 2 2 2" xfId="17380" xr:uid="{00000000-0005-0000-0000-0000E9350000}"/>
    <cellStyle name="Vírgula 2 3 9 2 2 3" xfId="26164" xr:uid="{00000000-0005-0000-0000-0000EA350000}"/>
    <cellStyle name="Vírgula 2 3 9 2 3" xfId="6700" xr:uid="{00000000-0005-0000-0000-0000EB350000}"/>
    <cellStyle name="Vírgula 2 3 9 2 3 2" xfId="20044" xr:uid="{00000000-0005-0000-0000-0000EC350000}"/>
    <cellStyle name="Vírgula 2 3 9 2 4" xfId="9364" xr:uid="{00000000-0005-0000-0000-0000ED350000}"/>
    <cellStyle name="Vírgula 2 3 9 2 4 2" xfId="22708" xr:uid="{00000000-0005-0000-0000-0000EE350000}"/>
    <cellStyle name="Vírgula 2 3 9 2 5" xfId="14716" xr:uid="{00000000-0005-0000-0000-0000EF350000}"/>
    <cellStyle name="Vírgula 2 3 9 2 6" xfId="12028" xr:uid="{00000000-0005-0000-0000-0000F0350000}"/>
    <cellStyle name="Vírgula 2 3 9 2 7" xfId="24796" xr:uid="{00000000-0005-0000-0000-0000F1350000}"/>
    <cellStyle name="Vírgula 2 3 9 3" xfId="2164" xr:uid="{00000000-0005-0000-0000-0000F2350000}"/>
    <cellStyle name="Vírgula 2 3 9 3 2" xfId="4828" xr:uid="{00000000-0005-0000-0000-0000F3350000}"/>
    <cellStyle name="Vírgula 2 3 9 3 2 2" xfId="18172" xr:uid="{00000000-0005-0000-0000-0000F4350000}"/>
    <cellStyle name="Vírgula 2 3 9 3 2 3" xfId="25828" xr:uid="{00000000-0005-0000-0000-0000F5350000}"/>
    <cellStyle name="Vírgula 2 3 9 3 3" xfId="7492" xr:uid="{00000000-0005-0000-0000-0000F6350000}"/>
    <cellStyle name="Vírgula 2 3 9 3 3 2" xfId="20836" xr:uid="{00000000-0005-0000-0000-0000F7350000}"/>
    <cellStyle name="Vírgula 2 3 9 3 4" xfId="10156" xr:uid="{00000000-0005-0000-0000-0000F8350000}"/>
    <cellStyle name="Vírgula 2 3 9 3 4 2" xfId="23500" xr:uid="{00000000-0005-0000-0000-0000F9350000}"/>
    <cellStyle name="Vírgula 2 3 9 3 5" xfId="15508" xr:uid="{00000000-0005-0000-0000-0000FA350000}"/>
    <cellStyle name="Vírgula 2 3 9 3 6" xfId="12820" xr:uid="{00000000-0005-0000-0000-0000FB350000}"/>
    <cellStyle name="Vírgula 2 3 9 3 7" xfId="24460" xr:uid="{00000000-0005-0000-0000-0000FC350000}"/>
    <cellStyle name="Vírgula 2 3 9 4" xfId="3244" xr:uid="{00000000-0005-0000-0000-0000FD350000}"/>
    <cellStyle name="Vírgula 2 3 9 4 2" xfId="16588" xr:uid="{00000000-0005-0000-0000-0000FE350000}"/>
    <cellStyle name="Vírgula 2 3 9 4 3" xfId="25468" xr:uid="{00000000-0005-0000-0000-0000FF350000}"/>
    <cellStyle name="Vírgula 2 3 9 5" xfId="5908" xr:uid="{00000000-0005-0000-0000-000000360000}"/>
    <cellStyle name="Vírgula 2 3 9 5 2" xfId="19252" xr:uid="{00000000-0005-0000-0000-000001360000}"/>
    <cellStyle name="Vírgula 2 3 9 6" xfId="8572" xr:uid="{00000000-0005-0000-0000-000002360000}"/>
    <cellStyle name="Vírgula 2 3 9 6 2" xfId="21916" xr:uid="{00000000-0005-0000-0000-000003360000}"/>
    <cellStyle name="Vírgula 2 3 9 7" xfId="13924" xr:uid="{00000000-0005-0000-0000-000004360000}"/>
    <cellStyle name="Vírgula 2 3 9 8" xfId="11236" xr:uid="{00000000-0005-0000-0000-000005360000}"/>
    <cellStyle name="Vírgula 2 3 9 9" xfId="24100" xr:uid="{00000000-0005-0000-0000-000006360000}"/>
    <cellStyle name="Vírgula 2 4" xfId="25" xr:uid="{00000000-0005-0000-0000-000007360000}"/>
    <cellStyle name="Vírgula 2 4 10" xfId="847" xr:uid="{00000000-0005-0000-0000-000008360000}"/>
    <cellStyle name="Vírgula 2 4 10 2" xfId="3511" xr:uid="{00000000-0005-0000-0000-000009360000}"/>
    <cellStyle name="Vírgula 2 4 10 2 2" xfId="16855" xr:uid="{00000000-0005-0000-0000-00000A360000}"/>
    <cellStyle name="Vírgula 2 4 10 2 3" xfId="25807" xr:uid="{00000000-0005-0000-0000-00000B360000}"/>
    <cellStyle name="Vírgula 2 4 10 3" xfId="6175" xr:uid="{00000000-0005-0000-0000-00000C360000}"/>
    <cellStyle name="Vírgula 2 4 10 3 2" xfId="19519" xr:uid="{00000000-0005-0000-0000-00000D360000}"/>
    <cellStyle name="Vírgula 2 4 10 4" xfId="8839" xr:uid="{00000000-0005-0000-0000-00000E360000}"/>
    <cellStyle name="Vírgula 2 4 10 4 2" xfId="22183" xr:uid="{00000000-0005-0000-0000-00000F360000}"/>
    <cellStyle name="Vírgula 2 4 10 5" xfId="14191" xr:uid="{00000000-0005-0000-0000-000010360000}"/>
    <cellStyle name="Vírgula 2 4 10 6" xfId="11503" xr:uid="{00000000-0005-0000-0000-000011360000}"/>
    <cellStyle name="Vírgula 2 4 10 7" xfId="24439" xr:uid="{00000000-0005-0000-0000-000012360000}"/>
    <cellStyle name="Vírgula 2 4 11" xfId="1639" xr:uid="{00000000-0005-0000-0000-000013360000}"/>
    <cellStyle name="Vírgula 2 4 11 2" xfId="4303" xr:uid="{00000000-0005-0000-0000-000014360000}"/>
    <cellStyle name="Vírgula 2 4 11 2 2" xfId="17647" xr:uid="{00000000-0005-0000-0000-000015360000}"/>
    <cellStyle name="Vírgula 2 4 11 2 3" xfId="26479" xr:uid="{00000000-0005-0000-0000-000016360000}"/>
    <cellStyle name="Vírgula 2 4 11 3" xfId="6967" xr:uid="{00000000-0005-0000-0000-000017360000}"/>
    <cellStyle name="Vírgula 2 4 11 3 2" xfId="20311" xr:uid="{00000000-0005-0000-0000-000018360000}"/>
    <cellStyle name="Vírgula 2 4 11 4" xfId="9631" xr:uid="{00000000-0005-0000-0000-000019360000}"/>
    <cellStyle name="Vírgula 2 4 11 4 2" xfId="22975" xr:uid="{00000000-0005-0000-0000-00001A360000}"/>
    <cellStyle name="Vírgula 2 4 11 5" xfId="14983" xr:uid="{00000000-0005-0000-0000-00001B360000}"/>
    <cellStyle name="Vírgula 2 4 11 6" xfId="12295" xr:uid="{00000000-0005-0000-0000-00001C360000}"/>
    <cellStyle name="Vírgula 2 4 11 7" xfId="25111" xr:uid="{00000000-0005-0000-0000-00001D360000}"/>
    <cellStyle name="Vírgula 2 4 12" xfId="2436" xr:uid="{00000000-0005-0000-0000-00001E360000}"/>
    <cellStyle name="Vírgula 2 4 12 2" xfId="5100" xr:uid="{00000000-0005-0000-0000-00001F360000}"/>
    <cellStyle name="Vírgula 2 4 12 2 2" xfId="18444" xr:uid="{00000000-0005-0000-0000-000020360000}"/>
    <cellStyle name="Vírgula 2 4 12 3" xfId="7764" xr:uid="{00000000-0005-0000-0000-000021360000}"/>
    <cellStyle name="Vírgula 2 4 12 3 2" xfId="21108" xr:uid="{00000000-0005-0000-0000-000022360000}"/>
    <cellStyle name="Vírgula 2 4 12 4" xfId="10428" xr:uid="{00000000-0005-0000-0000-000023360000}"/>
    <cellStyle name="Vírgula 2 4 12 4 2" xfId="23772" xr:uid="{00000000-0005-0000-0000-000024360000}"/>
    <cellStyle name="Vírgula 2 4 12 5" xfId="15780" xr:uid="{00000000-0005-0000-0000-000025360000}"/>
    <cellStyle name="Vírgula 2 4 12 6" xfId="13092" xr:uid="{00000000-0005-0000-0000-000026360000}"/>
    <cellStyle name="Vírgula 2 4 12 7" xfId="25423" xr:uid="{00000000-0005-0000-0000-000027360000}"/>
    <cellStyle name="Vírgula 2 4 13" xfId="55" xr:uid="{00000000-0005-0000-0000-000028360000}"/>
    <cellStyle name="Vírgula 2 4 13 2" xfId="13399" xr:uid="{00000000-0005-0000-0000-000029360000}"/>
    <cellStyle name="Vírgula 2 4 14" xfId="2719" xr:uid="{00000000-0005-0000-0000-00002A360000}"/>
    <cellStyle name="Vírgula 2 4 14 2" xfId="16063" xr:uid="{00000000-0005-0000-0000-00002B360000}"/>
    <cellStyle name="Vírgula 2 4 15" xfId="5383" xr:uid="{00000000-0005-0000-0000-00002C360000}"/>
    <cellStyle name="Vírgula 2 4 15 2" xfId="18727" xr:uid="{00000000-0005-0000-0000-00002D360000}"/>
    <cellStyle name="Vírgula 2 4 16" xfId="8047" xr:uid="{00000000-0005-0000-0000-00002E360000}"/>
    <cellStyle name="Vírgula 2 4 16 2" xfId="21391" xr:uid="{00000000-0005-0000-0000-00002F360000}"/>
    <cellStyle name="Vírgula 2 4 17" xfId="13375" xr:uid="{00000000-0005-0000-0000-000030360000}"/>
    <cellStyle name="Vírgula 2 4 18" xfId="10711" xr:uid="{00000000-0005-0000-0000-000031360000}"/>
    <cellStyle name="Vírgula 2 4 19" xfId="24055" xr:uid="{00000000-0005-0000-0000-000032360000}"/>
    <cellStyle name="Vírgula 2 4 2" xfId="79" xr:uid="{00000000-0005-0000-0000-000033360000}"/>
    <cellStyle name="Vírgula 2 4 2 10" xfId="1663" xr:uid="{00000000-0005-0000-0000-000034360000}"/>
    <cellStyle name="Vírgula 2 4 2 10 2" xfId="4327" xr:uid="{00000000-0005-0000-0000-000035360000}"/>
    <cellStyle name="Vírgula 2 4 2 10 2 2" xfId="17671" xr:uid="{00000000-0005-0000-0000-000036360000}"/>
    <cellStyle name="Vírgula 2 4 2 10 3" xfId="6991" xr:uid="{00000000-0005-0000-0000-000037360000}"/>
    <cellStyle name="Vírgula 2 4 2 10 3 2" xfId="20335" xr:uid="{00000000-0005-0000-0000-000038360000}"/>
    <cellStyle name="Vírgula 2 4 2 10 4" xfId="9655" xr:uid="{00000000-0005-0000-0000-000039360000}"/>
    <cellStyle name="Vírgula 2 4 2 10 4 2" xfId="22999" xr:uid="{00000000-0005-0000-0000-00003A360000}"/>
    <cellStyle name="Vírgula 2 4 2 10 5" xfId="15007" xr:uid="{00000000-0005-0000-0000-00003B360000}"/>
    <cellStyle name="Vírgula 2 4 2 10 6" xfId="12319" xr:uid="{00000000-0005-0000-0000-00003C360000}"/>
    <cellStyle name="Vírgula 2 4 2 11" xfId="2462" xr:uid="{00000000-0005-0000-0000-00003D360000}"/>
    <cellStyle name="Vírgula 2 4 2 11 2" xfId="5126" xr:uid="{00000000-0005-0000-0000-00003E360000}"/>
    <cellStyle name="Vírgula 2 4 2 11 2 2" xfId="18470" xr:uid="{00000000-0005-0000-0000-00003F360000}"/>
    <cellStyle name="Vírgula 2 4 2 11 3" xfId="7790" xr:uid="{00000000-0005-0000-0000-000040360000}"/>
    <cellStyle name="Vírgula 2 4 2 11 3 2" xfId="21134" xr:uid="{00000000-0005-0000-0000-000041360000}"/>
    <cellStyle name="Vírgula 2 4 2 11 4" xfId="10454" xr:uid="{00000000-0005-0000-0000-000042360000}"/>
    <cellStyle name="Vírgula 2 4 2 11 4 2" xfId="23798" xr:uid="{00000000-0005-0000-0000-000043360000}"/>
    <cellStyle name="Vírgula 2 4 2 11 5" xfId="15806" xr:uid="{00000000-0005-0000-0000-000044360000}"/>
    <cellStyle name="Vírgula 2 4 2 11 6" xfId="13118" xr:uid="{00000000-0005-0000-0000-000045360000}"/>
    <cellStyle name="Vírgula 2 4 2 12" xfId="2743" xr:uid="{00000000-0005-0000-0000-000046360000}"/>
    <cellStyle name="Vírgula 2 4 2 12 2" xfId="16087" xr:uid="{00000000-0005-0000-0000-000047360000}"/>
    <cellStyle name="Vírgula 2 4 2 13" xfId="5407" xr:uid="{00000000-0005-0000-0000-000048360000}"/>
    <cellStyle name="Vírgula 2 4 2 13 2" xfId="18751" xr:uid="{00000000-0005-0000-0000-000049360000}"/>
    <cellStyle name="Vírgula 2 4 2 14" xfId="8071" xr:uid="{00000000-0005-0000-0000-00004A360000}"/>
    <cellStyle name="Vírgula 2 4 2 14 2" xfId="21415" xr:uid="{00000000-0005-0000-0000-00004B360000}"/>
    <cellStyle name="Vírgula 2 4 2 15" xfId="13423" xr:uid="{00000000-0005-0000-0000-00004C360000}"/>
    <cellStyle name="Vírgula 2 4 2 16" xfId="10735" xr:uid="{00000000-0005-0000-0000-00004D360000}"/>
    <cellStyle name="Vírgula 2 4 2 17" xfId="24127" xr:uid="{00000000-0005-0000-0000-00004E360000}"/>
    <cellStyle name="Vírgula 2 4 2 2" xfId="127" xr:uid="{00000000-0005-0000-0000-00004F360000}"/>
    <cellStyle name="Vírgula 2 4 2 2 10" xfId="8119" xr:uid="{00000000-0005-0000-0000-000050360000}"/>
    <cellStyle name="Vírgula 2 4 2 2 10 2" xfId="21463" xr:uid="{00000000-0005-0000-0000-000051360000}"/>
    <cellStyle name="Vírgula 2 4 2 2 11" xfId="13471" xr:uid="{00000000-0005-0000-0000-000052360000}"/>
    <cellStyle name="Vírgula 2 4 2 2 12" xfId="10783" xr:uid="{00000000-0005-0000-0000-000053360000}"/>
    <cellStyle name="Vírgula 2 4 2 2 13" xfId="24175" xr:uid="{00000000-0005-0000-0000-000054360000}"/>
    <cellStyle name="Vírgula 2 4 2 2 2" xfId="295" xr:uid="{00000000-0005-0000-0000-000055360000}"/>
    <cellStyle name="Vírgula 2 4 2 2 2 10" xfId="10951" xr:uid="{00000000-0005-0000-0000-000056360000}"/>
    <cellStyle name="Vírgula 2 4 2 2 2 11" xfId="24343" xr:uid="{00000000-0005-0000-0000-000057360000}"/>
    <cellStyle name="Vírgula 2 4 2 2 2 2" xfId="559" xr:uid="{00000000-0005-0000-0000-000058360000}"/>
    <cellStyle name="Vírgula 2 4 2 2 2 2 2" xfId="1351" xr:uid="{00000000-0005-0000-0000-000059360000}"/>
    <cellStyle name="Vírgula 2 4 2 2 2 2 2 2" xfId="4015" xr:uid="{00000000-0005-0000-0000-00005A360000}"/>
    <cellStyle name="Vírgula 2 4 2 2 2 2 2 2 2" xfId="17359" xr:uid="{00000000-0005-0000-0000-00005B360000}"/>
    <cellStyle name="Vírgula 2 4 2 2 2 2 2 3" xfId="6679" xr:uid="{00000000-0005-0000-0000-00005C360000}"/>
    <cellStyle name="Vírgula 2 4 2 2 2 2 2 3 2" xfId="20023" xr:uid="{00000000-0005-0000-0000-00005D360000}"/>
    <cellStyle name="Vírgula 2 4 2 2 2 2 2 4" xfId="9343" xr:uid="{00000000-0005-0000-0000-00005E360000}"/>
    <cellStyle name="Vírgula 2 4 2 2 2 2 2 4 2" xfId="22687" xr:uid="{00000000-0005-0000-0000-00005F360000}"/>
    <cellStyle name="Vírgula 2 4 2 2 2 2 2 5" xfId="14695" xr:uid="{00000000-0005-0000-0000-000060360000}"/>
    <cellStyle name="Vírgula 2 4 2 2 2 2 2 6" xfId="12007" xr:uid="{00000000-0005-0000-0000-000061360000}"/>
    <cellStyle name="Vírgula 2 4 2 2 2 2 2 7" xfId="26407" xr:uid="{00000000-0005-0000-0000-000062360000}"/>
    <cellStyle name="Vírgula 2 4 2 2 2 2 3" xfId="2143" xr:uid="{00000000-0005-0000-0000-000063360000}"/>
    <cellStyle name="Vírgula 2 4 2 2 2 2 3 2" xfId="4807" xr:uid="{00000000-0005-0000-0000-000064360000}"/>
    <cellStyle name="Vírgula 2 4 2 2 2 2 3 2 2" xfId="18151" xr:uid="{00000000-0005-0000-0000-000065360000}"/>
    <cellStyle name="Vírgula 2 4 2 2 2 2 3 3" xfId="7471" xr:uid="{00000000-0005-0000-0000-000066360000}"/>
    <cellStyle name="Vírgula 2 4 2 2 2 2 3 3 2" xfId="20815" xr:uid="{00000000-0005-0000-0000-000067360000}"/>
    <cellStyle name="Vírgula 2 4 2 2 2 2 3 4" xfId="10135" xr:uid="{00000000-0005-0000-0000-000068360000}"/>
    <cellStyle name="Vírgula 2 4 2 2 2 2 3 4 2" xfId="23479" xr:uid="{00000000-0005-0000-0000-000069360000}"/>
    <cellStyle name="Vírgula 2 4 2 2 2 2 3 5" xfId="15487" xr:uid="{00000000-0005-0000-0000-00006A360000}"/>
    <cellStyle name="Vírgula 2 4 2 2 2 2 3 6" xfId="12799" xr:uid="{00000000-0005-0000-0000-00006B360000}"/>
    <cellStyle name="Vírgula 2 4 2 2 2 2 4" xfId="3223" xr:uid="{00000000-0005-0000-0000-00006C360000}"/>
    <cellStyle name="Vírgula 2 4 2 2 2 2 4 2" xfId="16567" xr:uid="{00000000-0005-0000-0000-00006D360000}"/>
    <cellStyle name="Vírgula 2 4 2 2 2 2 5" xfId="5887" xr:uid="{00000000-0005-0000-0000-00006E360000}"/>
    <cellStyle name="Vírgula 2 4 2 2 2 2 5 2" xfId="19231" xr:uid="{00000000-0005-0000-0000-00006F360000}"/>
    <cellStyle name="Vírgula 2 4 2 2 2 2 6" xfId="8551" xr:uid="{00000000-0005-0000-0000-000070360000}"/>
    <cellStyle name="Vírgula 2 4 2 2 2 2 6 2" xfId="21895" xr:uid="{00000000-0005-0000-0000-000071360000}"/>
    <cellStyle name="Vírgula 2 4 2 2 2 2 7" xfId="13903" xr:uid="{00000000-0005-0000-0000-000072360000}"/>
    <cellStyle name="Vírgula 2 4 2 2 2 2 8" xfId="11215" xr:uid="{00000000-0005-0000-0000-000073360000}"/>
    <cellStyle name="Vírgula 2 4 2 2 2 2 9" xfId="25039" xr:uid="{00000000-0005-0000-0000-000074360000}"/>
    <cellStyle name="Vírgula 2 4 2 2 2 3" xfId="1087" xr:uid="{00000000-0005-0000-0000-000075360000}"/>
    <cellStyle name="Vírgula 2 4 2 2 2 3 2" xfId="3751" xr:uid="{00000000-0005-0000-0000-000076360000}"/>
    <cellStyle name="Vírgula 2 4 2 2 2 3 2 2" xfId="17095" xr:uid="{00000000-0005-0000-0000-000077360000}"/>
    <cellStyle name="Vírgula 2 4 2 2 2 3 2 3" xfId="26071" xr:uid="{00000000-0005-0000-0000-000078360000}"/>
    <cellStyle name="Vírgula 2 4 2 2 2 3 3" xfId="6415" xr:uid="{00000000-0005-0000-0000-000079360000}"/>
    <cellStyle name="Vírgula 2 4 2 2 2 3 3 2" xfId="19759" xr:uid="{00000000-0005-0000-0000-00007A360000}"/>
    <cellStyle name="Vírgula 2 4 2 2 2 3 4" xfId="9079" xr:uid="{00000000-0005-0000-0000-00007B360000}"/>
    <cellStyle name="Vírgula 2 4 2 2 2 3 4 2" xfId="22423" xr:uid="{00000000-0005-0000-0000-00007C360000}"/>
    <cellStyle name="Vírgula 2 4 2 2 2 3 5" xfId="14431" xr:uid="{00000000-0005-0000-0000-00007D360000}"/>
    <cellStyle name="Vírgula 2 4 2 2 2 3 6" xfId="11743" xr:uid="{00000000-0005-0000-0000-00007E360000}"/>
    <cellStyle name="Vírgula 2 4 2 2 2 3 7" xfId="24703" xr:uid="{00000000-0005-0000-0000-00007F360000}"/>
    <cellStyle name="Vírgula 2 4 2 2 2 4" xfId="1879" xr:uid="{00000000-0005-0000-0000-000080360000}"/>
    <cellStyle name="Vírgula 2 4 2 2 2 4 2" xfId="4543" xr:uid="{00000000-0005-0000-0000-000081360000}"/>
    <cellStyle name="Vírgula 2 4 2 2 2 4 2 2" xfId="17887" xr:uid="{00000000-0005-0000-0000-000082360000}"/>
    <cellStyle name="Vírgula 2 4 2 2 2 4 2 3" xfId="26719" xr:uid="{00000000-0005-0000-0000-000083360000}"/>
    <cellStyle name="Vírgula 2 4 2 2 2 4 3" xfId="7207" xr:uid="{00000000-0005-0000-0000-000084360000}"/>
    <cellStyle name="Vírgula 2 4 2 2 2 4 3 2" xfId="20551" xr:uid="{00000000-0005-0000-0000-000085360000}"/>
    <cellStyle name="Vírgula 2 4 2 2 2 4 4" xfId="9871" xr:uid="{00000000-0005-0000-0000-000086360000}"/>
    <cellStyle name="Vírgula 2 4 2 2 2 4 4 2" xfId="23215" xr:uid="{00000000-0005-0000-0000-000087360000}"/>
    <cellStyle name="Vírgula 2 4 2 2 2 4 5" xfId="15223" xr:uid="{00000000-0005-0000-0000-000088360000}"/>
    <cellStyle name="Vírgula 2 4 2 2 2 4 6" xfId="12535" xr:uid="{00000000-0005-0000-0000-000089360000}"/>
    <cellStyle name="Vírgula 2 4 2 2 2 4 7" xfId="25351" xr:uid="{00000000-0005-0000-0000-00008A360000}"/>
    <cellStyle name="Vírgula 2 4 2 2 2 5" xfId="2695" xr:uid="{00000000-0005-0000-0000-00008B360000}"/>
    <cellStyle name="Vírgula 2 4 2 2 2 5 2" xfId="5359" xr:uid="{00000000-0005-0000-0000-00008C360000}"/>
    <cellStyle name="Vírgula 2 4 2 2 2 5 2 2" xfId="18703" xr:uid="{00000000-0005-0000-0000-00008D360000}"/>
    <cellStyle name="Vírgula 2 4 2 2 2 5 3" xfId="8023" xr:uid="{00000000-0005-0000-0000-00008E360000}"/>
    <cellStyle name="Vírgula 2 4 2 2 2 5 3 2" xfId="21367" xr:uid="{00000000-0005-0000-0000-00008F360000}"/>
    <cellStyle name="Vírgula 2 4 2 2 2 5 4" xfId="10687" xr:uid="{00000000-0005-0000-0000-000090360000}"/>
    <cellStyle name="Vírgula 2 4 2 2 2 5 4 2" xfId="24031" xr:uid="{00000000-0005-0000-0000-000091360000}"/>
    <cellStyle name="Vírgula 2 4 2 2 2 5 5" xfId="16039" xr:uid="{00000000-0005-0000-0000-000092360000}"/>
    <cellStyle name="Vírgula 2 4 2 2 2 5 6" xfId="13351" xr:uid="{00000000-0005-0000-0000-000093360000}"/>
    <cellStyle name="Vírgula 2 4 2 2 2 5 7" xfId="25711" xr:uid="{00000000-0005-0000-0000-000094360000}"/>
    <cellStyle name="Vírgula 2 4 2 2 2 6" xfId="2959" xr:uid="{00000000-0005-0000-0000-000095360000}"/>
    <cellStyle name="Vírgula 2 4 2 2 2 6 2" xfId="16303" xr:uid="{00000000-0005-0000-0000-000096360000}"/>
    <cellStyle name="Vírgula 2 4 2 2 2 7" xfId="5623" xr:uid="{00000000-0005-0000-0000-000097360000}"/>
    <cellStyle name="Vírgula 2 4 2 2 2 7 2" xfId="18967" xr:uid="{00000000-0005-0000-0000-000098360000}"/>
    <cellStyle name="Vírgula 2 4 2 2 2 8" xfId="8287" xr:uid="{00000000-0005-0000-0000-000099360000}"/>
    <cellStyle name="Vírgula 2 4 2 2 2 8 2" xfId="21631" xr:uid="{00000000-0005-0000-0000-00009A360000}"/>
    <cellStyle name="Vírgula 2 4 2 2 2 9" xfId="13639" xr:uid="{00000000-0005-0000-0000-00009B360000}"/>
    <cellStyle name="Vírgula 2 4 2 2 3" xfId="391" xr:uid="{00000000-0005-0000-0000-00009C360000}"/>
    <cellStyle name="Vírgula 2 4 2 2 3 2" xfId="1183" xr:uid="{00000000-0005-0000-0000-00009D360000}"/>
    <cellStyle name="Vírgula 2 4 2 2 3 2 2" xfId="3847" xr:uid="{00000000-0005-0000-0000-00009E360000}"/>
    <cellStyle name="Vírgula 2 4 2 2 3 2 2 2" xfId="17191" xr:uid="{00000000-0005-0000-0000-00009F360000}"/>
    <cellStyle name="Vírgula 2 4 2 2 3 2 3" xfId="6511" xr:uid="{00000000-0005-0000-0000-0000A0360000}"/>
    <cellStyle name="Vírgula 2 4 2 2 3 2 3 2" xfId="19855" xr:uid="{00000000-0005-0000-0000-0000A1360000}"/>
    <cellStyle name="Vírgula 2 4 2 2 3 2 4" xfId="9175" xr:uid="{00000000-0005-0000-0000-0000A2360000}"/>
    <cellStyle name="Vírgula 2 4 2 2 3 2 4 2" xfId="22519" xr:uid="{00000000-0005-0000-0000-0000A3360000}"/>
    <cellStyle name="Vírgula 2 4 2 2 3 2 5" xfId="14527" xr:uid="{00000000-0005-0000-0000-0000A4360000}"/>
    <cellStyle name="Vírgula 2 4 2 2 3 2 6" xfId="11839" xr:uid="{00000000-0005-0000-0000-0000A5360000}"/>
    <cellStyle name="Vírgula 2 4 2 2 3 2 7" xfId="26239" xr:uid="{00000000-0005-0000-0000-0000A6360000}"/>
    <cellStyle name="Vírgula 2 4 2 2 3 3" xfId="1975" xr:uid="{00000000-0005-0000-0000-0000A7360000}"/>
    <cellStyle name="Vírgula 2 4 2 2 3 3 2" xfId="4639" xr:uid="{00000000-0005-0000-0000-0000A8360000}"/>
    <cellStyle name="Vírgula 2 4 2 2 3 3 2 2" xfId="17983" xr:uid="{00000000-0005-0000-0000-0000A9360000}"/>
    <cellStyle name="Vírgula 2 4 2 2 3 3 3" xfId="7303" xr:uid="{00000000-0005-0000-0000-0000AA360000}"/>
    <cellStyle name="Vírgula 2 4 2 2 3 3 3 2" xfId="20647" xr:uid="{00000000-0005-0000-0000-0000AB360000}"/>
    <cellStyle name="Vírgula 2 4 2 2 3 3 4" xfId="9967" xr:uid="{00000000-0005-0000-0000-0000AC360000}"/>
    <cellStyle name="Vírgula 2 4 2 2 3 3 4 2" xfId="23311" xr:uid="{00000000-0005-0000-0000-0000AD360000}"/>
    <cellStyle name="Vírgula 2 4 2 2 3 3 5" xfId="15319" xr:uid="{00000000-0005-0000-0000-0000AE360000}"/>
    <cellStyle name="Vírgula 2 4 2 2 3 3 6" xfId="12631" xr:uid="{00000000-0005-0000-0000-0000AF360000}"/>
    <cellStyle name="Vírgula 2 4 2 2 3 4" xfId="3055" xr:uid="{00000000-0005-0000-0000-0000B0360000}"/>
    <cellStyle name="Vírgula 2 4 2 2 3 4 2" xfId="16399" xr:uid="{00000000-0005-0000-0000-0000B1360000}"/>
    <cellStyle name="Vírgula 2 4 2 2 3 5" xfId="5719" xr:uid="{00000000-0005-0000-0000-0000B2360000}"/>
    <cellStyle name="Vírgula 2 4 2 2 3 5 2" xfId="19063" xr:uid="{00000000-0005-0000-0000-0000B3360000}"/>
    <cellStyle name="Vírgula 2 4 2 2 3 6" xfId="8383" xr:uid="{00000000-0005-0000-0000-0000B4360000}"/>
    <cellStyle name="Vírgula 2 4 2 2 3 6 2" xfId="21727" xr:uid="{00000000-0005-0000-0000-0000B5360000}"/>
    <cellStyle name="Vírgula 2 4 2 2 3 7" xfId="13735" xr:uid="{00000000-0005-0000-0000-0000B6360000}"/>
    <cellStyle name="Vírgula 2 4 2 2 3 8" xfId="11047" xr:uid="{00000000-0005-0000-0000-0000B7360000}"/>
    <cellStyle name="Vírgula 2 4 2 2 3 9" xfId="24871" xr:uid="{00000000-0005-0000-0000-0000B8360000}"/>
    <cellStyle name="Vírgula 2 4 2 2 4" xfId="727" xr:uid="{00000000-0005-0000-0000-0000B9360000}"/>
    <cellStyle name="Vírgula 2 4 2 2 4 2" xfId="1519" xr:uid="{00000000-0005-0000-0000-0000BA360000}"/>
    <cellStyle name="Vírgula 2 4 2 2 4 2 2" xfId="4183" xr:uid="{00000000-0005-0000-0000-0000BB360000}"/>
    <cellStyle name="Vírgula 2 4 2 2 4 2 2 2" xfId="17527" xr:uid="{00000000-0005-0000-0000-0000BC360000}"/>
    <cellStyle name="Vírgula 2 4 2 2 4 2 3" xfId="6847" xr:uid="{00000000-0005-0000-0000-0000BD360000}"/>
    <cellStyle name="Vírgula 2 4 2 2 4 2 3 2" xfId="20191" xr:uid="{00000000-0005-0000-0000-0000BE360000}"/>
    <cellStyle name="Vírgula 2 4 2 2 4 2 4" xfId="9511" xr:uid="{00000000-0005-0000-0000-0000BF360000}"/>
    <cellStyle name="Vírgula 2 4 2 2 4 2 4 2" xfId="22855" xr:uid="{00000000-0005-0000-0000-0000C0360000}"/>
    <cellStyle name="Vírgula 2 4 2 2 4 2 5" xfId="14863" xr:uid="{00000000-0005-0000-0000-0000C1360000}"/>
    <cellStyle name="Vírgula 2 4 2 2 4 2 6" xfId="12175" xr:uid="{00000000-0005-0000-0000-0000C2360000}"/>
    <cellStyle name="Vírgula 2 4 2 2 4 2 7" xfId="25903" xr:uid="{00000000-0005-0000-0000-0000C3360000}"/>
    <cellStyle name="Vírgula 2 4 2 2 4 3" xfId="2311" xr:uid="{00000000-0005-0000-0000-0000C4360000}"/>
    <cellStyle name="Vírgula 2 4 2 2 4 3 2" xfId="4975" xr:uid="{00000000-0005-0000-0000-0000C5360000}"/>
    <cellStyle name="Vírgula 2 4 2 2 4 3 2 2" xfId="18319" xr:uid="{00000000-0005-0000-0000-0000C6360000}"/>
    <cellStyle name="Vírgula 2 4 2 2 4 3 3" xfId="7639" xr:uid="{00000000-0005-0000-0000-0000C7360000}"/>
    <cellStyle name="Vírgula 2 4 2 2 4 3 3 2" xfId="20983" xr:uid="{00000000-0005-0000-0000-0000C8360000}"/>
    <cellStyle name="Vírgula 2 4 2 2 4 3 4" xfId="10303" xr:uid="{00000000-0005-0000-0000-0000C9360000}"/>
    <cellStyle name="Vírgula 2 4 2 2 4 3 4 2" xfId="23647" xr:uid="{00000000-0005-0000-0000-0000CA360000}"/>
    <cellStyle name="Vírgula 2 4 2 2 4 3 5" xfId="15655" xr:uid="{00000000-0005-0000-0000-0000CB360000}"/>
    <cellStyle name="Vírgula 2 4 2 2 4 3 6" xfId="12967" xr:uid="{00000000-0005-0000-0000-0000CC360000}"/>
    <cellStyle name="Vírgula 2 4 2 2 4 4" xfId="3391" xr:uid="{00000000-0005-0000-0000-0000CD360000}"/>
    <cellStyle name="Vírgula 2 4 2 2 4 4 2" xfId="16735" xr:uid="{00000000-0005-0000-0000-0000CE360000}"/>
    <cellStyle name="Vírgula 2 4 2 2 4 5" xfId="6055" xr:uid="{00000000-0005-0000-0000-0000CF360000}"/>
    <cellStyle name="Vírgula 2 4 2 2 4 5 2" xfId="19399" xr:uid="{00000000-0005-0000-0000-0000D0360000}"/>
    <cellStyle name="Vírgula 2 4 2 2 4 6" xfId="8719" xr:uid="{00000000-0005-0000-0000-0000D1360000}"/>
    <cellStyle name="Vírgula 2 4 2 2 4 6 2" xfId="22063" xr:uid="{00000000-0005-0000-0000-0000D2360000}"/>
    <cellStyle name="Vírgula 2 4 2 2 4 7" xfId="14071" xr:uid="{00000000-0005-0000-0000-0000D3360000}"/>
    <cellStyle name="Vírgula 2 4 2 2 4 8" xfId="11383" xr:uid="{00000000-0005-0000-0000-0000D4360000}"/>
    <cellStyle name="Vírgula 2 4 2 2 4 9" xfId="24535" xr:uid="{00000000-0005-0000-0000-0000D5360000}"/>
    <cellStyle name="Vírgula 2 4 2 2 5" xfId="919" xr:uid="{00000000-0005-0000-0000-0000D6360000}"/>
    <cellStyle name="Vírgula 2 4 2 2 5 2" xfId="3583" xr:uid="{00000000-0005-0000-0000-0000D7360000}"/>
    <cellStyle name="Vírgula 2 4 2 2 5 2 2" xfId="16927" xr:uid="{00000000-0005-0000-0000-0000D8360000}"/>
    <cellStyle name="Vírgula 2 4 2 2 5 2 3" xfId="26551" xr:uid="{00000000-0005-0000-0000-0000D9360000}"/>
    <cellStyle name="Vírgula 2 4 2 2 5 3" xfId="6247" xr:uid="{00000000-0005-0000-0000-0000DA360000}"/>
    <cellStyle name="Vírgula 2 4 2 2 5 3 2" xfId="19591" xr:uid="{00000000-0005-0000-0000-0000DB360000}"/>
    <cellStyle name="Vírgula 2 4 2 2 5 4" xfId="8911" xr:uid="{00000000-0005-0000-0000-0000DC360000}"/>
    <cellStyle name="Vírgula 2 4 2 2 5 4 2" xfId="22255" xr:uid="{00000000-0005-0000-0000-0000DD360000}"/>
    <cellStyle name="Vírgula 2 4 2 2 5 5" xfId="14263" xr:uid="{00000000-0005-0000-0000-0000DE360000}"/>
    <cellStyle name="Vírgula 2 4 2 2 5 6" xfId="11575" xr:uid="{00000000-0005-0000-0000-0000DF360000}"/>
    <cellStyle name="Vírgula 2 4 2 2 5 7" xfId="25183" xr:uid="{00000000-0005-0000-0000-0000E0360000}"/>
    <cellStyle name="Vírgula 2 4 2 2 6" xfId="1711" xr:uid="{00000000-0005-0000-0000-0000E1360000}"/>
    <cellStyle name="Vírgula 2 4 2 2 6 2" xfId="4375" xr:uid="{00000000-0005-0000-0000-0000E2360000}"/>
    <cellStyle name="Vírgula 2 4 2 2 6 2 2" xfId="17719" xr:uid="{00000000-0005-0000-0000-0000E3360000}"/>
    <cellStyle name="Vírgula 2 4 2 2 6 3" xfId="7039" xr:uid="{00000000-0005-0000-0000-0000E4360000}"/>
    <cellStyle name="Vírgula 2 4 2 2 6 3 2" xfId="20383" xr:uid="{00000000-0005-0000-0000-0000E5360000}"/>
    <cellStyle name="Vírgula 2 4 2 2 6 4" xfId="9703" xr:uid="{00000000-0005-0000-0000-0000E6360000}"/>
    <cellStyle name="Vírgula 2 4 2 2 6 4 2" xfId="23047" xr:uid="{00000000-0005-0000-0000-0000E7360000}"/>
    <cellStyle name="Vírgula 2 4 2 2 6 5" xfId="15055" xr:uid="{00000000-0005-0000-0000-0000E8360000}"/>
    <cellStyle name="Vírgula 2 4 2 2 6 6" xfId="12367" xr:uid="{00000000-0005-0000-0000-0000E9360000}"/>
    <cellStyle name="Vírgula 2 4 2 2 6 7" xfId="25543" xr:uid="{00000000-0005-0000-0000-0000EA360000}"/>
    <cellStyle name="Vírgula 2 4 2 2 7" xfId="2527" xr:uid="{00000000-0005-0000-0000-0000EB360000}"/>
    <cellStyle name="Vírgula 2 4 2 2 7 2" xfId="5191" xr:uid="{00000000-0005-0000-0000-0000EC360000}"/>
    <cellStyle name="Vírgula 2 4 2 2 7 2 2" xfId="18535" xr:uid="{00000000-0005-0000-0000-0000ED360000}"/>
    <cellStyle name="Vírgula 2 4 2 2 7 3" xfId="7855" xr:uid="{00000000-0005-0000-0000-0000EE360000}"/>
    <cellStyle name="Vírgula 2 4 2 2 7 3 2" xfId="21199" xr:uid="{00000000-0005-0000-0000-0000EF360000}"/>
    <cellStyle name="Vírgula 2 4 2 2 7 4" xfId="10519" xr:uid="{00000000-0005-0000-0000-0000F0360000}"/>
    <cellStyle name="Vírgula 2 4 2 2 7 4 2" xfId="23863" xr:uid="{00000000-0005-0000-0000-0000F1360000}"/>
    <cellStyle name="Vírgula 2 4 2 2 7 5" xfId="15871" xr:uid="{00000000-0005-0000-0000-0000F2360000}"/>
    <cellStyle name="Vírgula 2 4 2 2 7 6" xfId="13183" xr:uid="{00000000-0005-0000-0000-0000F3360000}"/>
    <cellStyle name="Vírgula 2 4 2 2 8" xfId="2791" xr:uid="{00000000-0005-0000-0000-0000F4360000}"/>
    <cellStyle name="Vírgula 2 4 2 2 8 2" xfId="16135" xr:uid="{00000000-0005-0000-0000-0000F5360000}"/>
    <cellStyle name="Vírgula 2 4 2 2 9" xfId="5455" xr:uid="{00000000-0005-0000-0000-0000F6360000}"/>
    <cellStyle name="Vírgula 2 4 2 2 9 2" xfId="18799" xr:uid="{00000000-0005-0000-0000-0000F7360000}"/>
    <cellStyle name="Vírgula 2 4 2 3" xfId="247" xr:uid="{00000000-0005-0000-0000-0000F8360000}"/>
    <cellStyle name="Vírgula 2 4 2 3 10" xfId="13591" xr:uid="{00000000-0005-0000-0000-0000F9360000}"/>
    <cellStyle name="Vírgula 2 4 2 3 11" xfId="10903" xr:uid="{00000000-0005-0000-0000-0000FA360000}"/>
    <cellStyle name="Vírgula 2 4 2 3 12" xfId="24295" xr:uid="{00000000-0005-0000-0000-0000FB360000}"/>
    <cellStyle name="Vírgula 2 4 2 3 2" xfId="511" xr:uid="{00000000-0005-0000-0000-0000FC360000}"/>
    <cellStyle name="Vírgula 2 4 2 3 2 2" xfId="1303" xr:uid="{00000000-0005-0000-0000-0000FD360000}"/>
    <cellStyle name="Vírgula 2 4 2 3 2 2 2" xfId="3967" xr:uid="{00000000-0005-0000-0000-0000FE360000}"/>
    <cellStyle name="Vírgula 2 4 2 3 2 2 2 2" xfId="17311" xr:uid="{00000000-0005-0000-0000-0000FF360000}"/>
    <cellStyle name="Vírgula 2 4 2 3 2 2 3" xfId="6631" xr:uid="{00000000-0005-0000-0000-000000370000}"/>
    <cellStyle name="Vírgula 2 4 2 3 2 2 3 2" xfId="19975" xr:uid="{00000000-0005-0000-0000-000001370000}"/>
    <cellStyle name="Vírgula 2 4 2 3 2 2 4" xfId="9295" xr:uid="{00000000-0005-0000-0000-000002370000}"/>
    <cellStyle name="Vírgula 2 4 2 3 2 2 4 2" xfId="22639" xr:uid="{00000000-0005-0000-0000-000003370000}"/>
    <cellStyle name="Vírgula 2 4 2 3 2 2 5" xfId="14647" xr:uid="{00000000-0005-0000-0000-000004370000}"/>
    <cellStyle name="Vírgula 2 4 2 3 2 2 6" xfId="11959" xr:uid="{00000000-0005-0000-0000-000005370000}"/>
    <cellStyle name="Vírgula 2 4 2 3 2 2 7" xfId="26359" xr:uid="{00000000-0005-0000-0000-000006370000}"/>
    <cellStyle name="Vírgula 2 4 2 3 2 3" xfId="2095" xr:uid="{00000000-0005-0000-0000-000007370000}"/>
    <cellStyle name="Vírgula 2 4 2 3 2 3 2" xfId="4759" xr:uid="{00000000-0005-0000-0000-000008370000}"/>
    <cellStyle name="Vírgula 2 4 2 3 2 3 2 2" xfId="18103" xr:uid="{00000000-0005-0000-0000-000009370000}"/>
    <cellStyle name="Vírgula 2 4 2 3 2 3 3" xfId="7423" xr:uid="{00000000-0005-0000-0000-00000A370000}"/>
    <cellStyle name="Vírgula 2 4 2 3 2 3 3 2" xfId="20767" xr:uid="{00000000-0005-0000-0000-00000B370000}"/>
    <cellStyle name="Vírgula 2 4 2 3 2 3 4" xfId="10087" xr:uid="{00000000-0005-0000-0000-00000C370000}"/>
    <cellStyle name="Vírgula 2 4 2 3 2 3 4 2" xfId="23431" xr:uid="{00000000-0005-0000-0000-00000D370000}"/>
    <cellStyle name="Vírgula 2 4 2 3 2 3 5" xfId="15439" xr:uid="{00000000-0005-0000-0000-00000E370000}"/>
    <cellStyle name="Vírgula 2 4 2 3 2 3 6" xfId="12751" xr:uid="{00000000-0005-0000-0000-00000F370000}"/>
    <cellStyle name="Vírgula 2 4 2 3 2 4" xfId="3175" xr:uid="{00000000-0005-0000-0000-000010370000}"/>
    <cellStyle name="Vírgula 2 4 2 3 2 4 2" xfId="16519" xr:uid="{00000000-0005-0000-0000-000011370000}"/>
    <cellStyle name="Vírgula 2 4 2 3 2 5" xfId="5839" xr:uid="{00000000-0005-0000-0000-000012370000}"/>
    <cellStyle name="Vírgula 2 4 2 3 2 5 2" xfId="19183" xr:uid="{00000000-0005-0000-0000-000013370000}"/>
    <cellStyle name="Vírgula 2 4 2 3 2 6" xfId="8503" xr:uid="{00000000-0005-0000-0000-000014370000}"/>
    <cellStyle name="Vírgula 2 4 2 3 2 6 2" xfId="21847" xr:uid="{00000000-0005-0000-0000-000015370000}"/>
    <cellStyle name="Vírgula 2 4 2 3 2 7" xfId="13855" xr:uid="{00000000-0005-0000-0000-000016370000}"/>
    <cellStyle name="Vírgula 2 4 2 3 2 8" xfId="11167" xr:uid="{00000000-0005-0000-0000-000017370000}"/>
    <cellStyle name="Vírgula 2 4 2 3 2 9" xfId="24991" xr:uid="{00000000-0005-0000-0000-000018370000}"/>
    <cellStyle name="Vírgula 2 4 2 3 3" xfId="679" xr:uid="{00000000-0005-0000-0000-000019370000}"/>
    <cellStyle name="Vírgula 2 4 2 3 3 2" xfId="1471" xr:uid="{00000000-0005-0000-0000-00001A370000}"/>
    <cellStyle name="Vírgula 2 4 2 3 3 2 2" xfId="4135" xr:uid="{00000000-0005-0000-0000-00001B370000}"/>
    <cellStyle name="Vírgula 2 4 2 3 3 2 2 2" xfId="17479" xr:uid="{00000000-0005-0000-0000-00001C370000}"/>
    <cellStyle name="Vírgula 2 4 2 3 3 2 3" xfId="6799" xr:uid="{00000000-0005-0000-0000-00001D370000}"/>
    <cellStyle name="Vírgula 2 4 2 3 3 2 3 2" xfId="20143" xr:uid="{00000000-0005-0000-0000-00001E370000}"/>
    <cellStyle name="Vírgula 2 4 2 3 3 2 4" xfId="9463" xr:uid="{00000000-0005-0000-0000-00001F370000}"/>
    <cellStyle name="Vírgula 2 4 2 3 3 2 4 2" xfId="22807" xr:uid="{00000000-0005-0000-0000-000020370000}"/>
    <cellStyle name="Vírgula 2 4 2 3 3 2 5" xfId="14815" xr:uid="{00000000-0005-0000-0000-000021370000}"/>
    <cellStyle name="Vírgula 2 4 2 3 3 2 6" xfId="12127" xr:uid="{00000000-0005-0000-0000-000022370000}"/>
    <cellStyle name="Vírgula 2 4 2 3 3 2 7" xfId="26023" xr:uid="{00000000-0005-0000-0000-000023370000}"/>
    <cellStyle name="Vírgula 2 4 2 3 3 3" xfId="2263" xr:uid="{00000000-0005-0000-0000-000024370000}"/>
    <cellStyle name="Vírgula 2 4 2 3 3 3 2" xfId="4927" xr:uid="{00000000-0005-0000-0000-000025370000}"/>
    <cellStyle name="Vírgula 2 4 2 3 3 3 2 2" xfId="18271" xr:uid="{00000000-0005-0000-0000-000026370000}"/>
    <cellStyle name="Vírgula 2 4 2 3 3 3 3" xfId="7591" xr:uid="{00000000-0005-0000-0000-000027370000}"/>
    <cellStyle name="Vírgula 2 4 2 3 3 3 3 2" xfId="20935" xr:uid="{00000000-0005-0000-0000-000028370000}"/>
    <cellStyle name="Vírgula 2 4 2 3 3 3 4" xfId="10255" xr:uid="{00000000-0005-0000-0000-000029370000}"/>
    <cellStyle name="Vírgula 2 4 2 3 3 3 4 2" xfId="23599" xr:uid="{00000000-0005-0000-0000-00002A370000}"/>
    <cellStyle name="Vírgula 2 4 2 3 3 3 5" xfId="15607" xr:uid="{00000000-0005-0000-0000-00002B370000}"/>
    <cellStyle name="Vírgula 2 4 2 3 3 3 6" xfId="12919" xr:uid="{00000000-0005-0000-0000-00002C370000}"/>
    <cellStyle name="Vírgula 2 4 2 3 3 4" xfId="3343" xr:uid="{00000000-0005-0000-0000-00002D370000}"/>
    <cellStyle name="Vírgula 2 4 2 3 3 4 2" xfId="16687" xr:uid="{00000000-0005-0000-0000-00002E370000}"/>
    <cellStyle name="Vírgula 2 4 2 3 3 5" xfId="6007" xr:uid="{00000000-0005-0000-0000-00002F370000}"/>
    <cellStyle name="Vírgula 2 4 2 3 3 5 2" xfId="19351" xr:uid="{00000000-0005-0000-0000-000030370000}"/>
    <cellStyle name="Vírgula 2 4 2 3 3 6" xfId="8671" xr:uid="{00000000-0005-0000-0000-000031370000}"/>
    <cellStyle name="Vírgula 2 4 2 3 3 6 2" xfId="22015" xr:uid="{00000000-0005-0000-0000-000032370000}"/>
    <cellStyle name="Vírgula 2 4 2 3 3 7" xfId="14023" xr:uid="{00000000-0005-0000-0000-000033370000}"/>
    <cellStyle name="Vírgula 2 4 2 3 3 8" xfId="11335" xr:uid="{00000000-0005-0000-0000-000034370000}"/>
    <cellStyle name="Vírgula 2 4 2 3 3 9" xfId="24655" xr:uid="{00000000-0005-0000-0000-000035370000}"/>
    <cellStyle name="Vírgula 2 4 2 3 4" xfId="1039" xr:uid="{00000000-0005-0000-0000-000036370000}"/>
    <cellStyle name="Vírgula 2 4 2 3 4 2" xfId="3703" xr:uid="{00000000-0005-0000-0000-000037370000}"/>
    <cellStyle name="Vírgula 2 4 2 3 4 2 2" xfId="17047" xr:uid="{00000000-0005-0000-0000-000038370000}"/>
    <cellStyle name="Vírgula 2 4 2 3 4 2 3" xfId="26671" xr:uid="{00000000-0005-0000-0000-000039370000}"/>
    <cellStyle name="Vírgula 2 4 2 3 4 3" xfId="6367" xr:uid="{00000000-0005-0000-0000-00003A370000}"/>
    <cellStyle name="Vírgula 2 4 2 3 4 3 2" xfId="19711" xr:uid="{00000000-0005-0000-0000-00003B370000}"/>
    <cellStyle name="Vírgula 2 4 2 3 4 4" xfId="9031" xr:uid="{00000000-0005-0000-0000-00003C370000}"/>
    <cellStyle name="Vírgula 2 4 2 3 4 4 2" xfId="22375" xr:uid="{00000000-0005-0000-0000-00003D370000}"/>
    <cellStyle name="Vírgula 2 4 2 3 4 5" xfId="14383" xr:uid="{00000000-0005-0000-0000-00003E370000}"/>
    <cellStyle name="Vírgula 2 4 2 3 4 6" xfId="11695" xr:uid="{00000000-0005-0000-0000-00003F370000}"/>
    <cellStyle name="Vírgula 2 4 2 3 4 7" xfId="25303" xr:uid="{00000000-0005-0000-0000-000040370000}"/>
    <cellStyle name="Vírgula 2 4 2 3 5" xfId="1831" xr:uid="{00000000-0005-0000-0000-000041370000}"/>
    <cellStyle name="Vírgula 2 4 2 3 5 2" xfId="4495" xr:uid="{00000000-0005-0000-0000-000042370000}"/>
    <cellStyle name="Vírgula 2 4 2 3 5 2 2" xfId="17839" xr:uid="{00000000-0005-0000-0000-000043370000}"/>
    <cellStyle name="Vírgula 2 4 2 3 5 3" xfId="7159" xr:uid="{00000000-0005-0000-0000-000044370000}"/>
    <cellStyle name="Vírgula 2 4 2 3 5 3 2" xfId="20503" xr:uid="{00000000-0005-0000-0000-000045370000}"/>
    <cellStyle name="Vírgula 2 4 2 3 5 4" xfId="9823" xr:uid="{00000000-0005-0000-0000-000046370000}"/>
    <cellStyle name="Vírgula 2 4 2 3 5 4 2" xfId="23167" xr:uid="{00000000-0005-0000-0000-000047370000}"/>
    <cellStyle name="Vírgula 2 4 2 3 5 5" xfId="15175" xr:uid="{00000000-0005-0000-0000-000048370000}"/>
    <cellStyle name="Vírgula 2 4 2 3 5 6" xfId="12487" xr:uid="{00000000-0005-0000-0000-000049370000}"/>
    <cellStyle name="Vírgula 2 4 2 3 5 7" xfId="25663" xr:uid="{00000000-0005-0000-0000-00004A370000}"/>
    <cellStyle name="Vírgula 2 4 2 3 6" xfId="2647" xr:uid="{00000000-0005-0000-0000-00004B370000}"/>
    <cellStyle name="Vírgula 2 4 2 3 6 2" xfId="5311" xr:uid="{00000000-0005-0000-0000-00004C370000}"/>
    <cellStyle name="Vírgula 2 4 2 3 6 2 2" xfId="18655" xr:uid="{00000000-0005-0000-0000-00004D370000}"/>
    <cellStyle name="Vírgula 2 4 2 3 6 3" xfId="7975" xr:uid="{00000000-0005-0000-0000-00004E370000}"/>
    <cellStyle name="Vírgula 2 4 2 3 6 3 2" xfId="21319" xr:uid="{00000000-0005-0000-0000-00004F370000}"/>
    <cellStyle name="Vírgula 2 4 2 3 6 4" xfId="10639" xr:uid="{00000000-0005-0000-0000-000050370000}"/>
    <cellStyle name="Vírgula 2 4 2 3 6 4 2" xfId="23983" xr:uid="{00000000-0005-0000-0000-000051370000}"/>
    <cellStyle name="Vírgula 2 4 2 3 6 5" xfId="15991" xr:uid="{00000000-0005-0000-0000-000052370000}"/>
    <cellStyle name="Vírgula 2 4 2 3 6 6" xfId="13303" xr:uid="{00000000-0005-0000-0000-000053370000}"/>
    <cellStyle name="Vírgula 2 4 2 3 7" xfId="2911" xr:uid="{00000000-0005-0000-0000-000054370000}"/>
    <cellStyle name="Vírgula 2 4 2 3 7 2" xfId="16255" xr:uid="{00000000-0005-0000-0000-000055370000}"/>
    <cellStyle name="Vírgula 2 4 2 3 8" xfId="5575" xr:uid="{00000000-0005-0000-0000-000056370000}"/>
    <cellStyle name="Vírgula 2 4 2 3 8 2" xfId="18919" xr:uid="{00000000-0005-0000-0000-000057370000}"/>
    <cellStyle name="Vírgula 2 4 2 3 9" xfId="8239" xr:uid="{00000000-0005-0000-0000-000058370000}"/>
    <cellStyle name="Vírgula 2 4 2 3 9 2" xfId="21583" xr:uid="{00000000-0005-0000-0000-000059370000}"/>
    <cellStyle name="Vírgula 2 4 2 4" xfId="199" xr:uid="{00000000-0005-0000-0000-00005A370000}"/>
    <cellStyle name="Vírgula 2 4 2 4 10" xfId="10855" xr:uid="{00000000-0005-0000-0000-00005B370000}"/>
    <cellStyle name="Vírgula 2 4 2 4 11" xfId="24247" xr:uid="{00000000-0005-0000-0000-00005C370000}"/>
    <cellStyle name="Vírgula 2 4 2 4 2" xfId="463" xr:uid="{00000000-0005-0000-0000-00005D370000}"/>
    <cellStyle name="Vírgula 2 4 2 4 2 2" xfId="1255" xr:uid="{00000000-0005-0000-0000-00005E370000}"/>
    <cellStyle name="Vírgula 2 4 2 4 2 2 2" xfId="3919" xr:uid="{00000000-0005-0000-0000-00005F370000}"/>
    <cellStyle name="Vírgula 2 4 2 4 2 2 2 2" xfId="17263" xr:uid="{00000000-0005-0000-0000-000060370000}"/>
    <cellStyle name="Vírgula 2 4 2 4 2 2 3" xfId="6583" xr:uid="{00000000-0005-0000-0000-000061370000}"/>
    <cellStyle name="Vírgula 2 4 2 4 2 2 3 2" xfId="19927" xr:uid="{00000000-0005-0000-0000-000062370000}"/>
    <cellStyle name="Vírgula 2 4 2 4 2 2 4" xfId="9247" xr:uid="{00000000-0005-0000-0000-000063370000}"/>
    <cellStyle name="Vírgula 2 4 2 4 2 2 4 2" xfId="22591" xr:uid="{00000000-0005-0000-0000-000064370000}"/>
    <cellStyle name="Vírgula 2 4 2 4 2 2 5" xfId="14599" xr:uid="{00000000-0005-0000-0000-000065370000}"/>
    <cellStyle name="Vírgula 2 4 2 4 2 2 6" xfId="11911" xr:uid="{00000000-0005-0000-0000-000066370000}"/>
    <cellStyle name="Vírgula 2 4 2 4 2 2 7" xfId="26311" xr:uid="{00000000-0005-0000-0000-000067370000}"/>
    <cellStyle name="Vírgula 2 4 2 4 2 3" xfId="2047" xr:uid="{00000000-0005-0000-0000-000068370000}"/>
    <cellStyle name="Vírgula 2 4 2 4 2 3 2" xfId="4711" xr:uid="{00000000-0005-0000-0000-000069370000}"/>
    <cellStyle name="Vírgula 2 4 2 4 2 3 2 2" xfId="18055" xr:uid="{00000000-0005-0000-0000-00006A370000}"/>
    <cellStyle name="Vírgula 2 4 2 4 2 3 3" xfId="7375" xr:uid="{00000000-0005-0000-0000-00006B370000}"/>
    <cellStyle name="Vírgula 2 4 2 4 2 3 3 2" xfId="20719" xr:uid="{00000000-0005-0000-0000-00006C370000}"/>
    <cellStyle name="Vírgula 2 4 2 4 2 3 4" xfId="10039" xr:uid="{00000000-0005-0000-0000-00006D370000}"/>
    <cellStyle name="Vírgula 2 4 2 4 2 3 4 2" xfId="23383" xr:uid="{00000000-0005-0000-0000-00006E370000}"/>
    <cellStyle name="Vírgula 2 4 2 4 2 3 5" xfId="15391" xr:uid="{00000000-0005-0000-0000-00006F370000}"/>
    <cellStyle name="Vírgula 2 4 2 4 2 3 6" xfId="12703" xr:uid="{00000000-0005-0000-0000-000070370000}"/>
    <cellStyle name="Vírgula 2 4 2 4 2 4" xfId="3127" xr:uid="{00000000-0005-0000-0000-000071370000}"/>
    <cellStyle name="Vírgula 2 4 2 4 2 4 2" xfId="16471" xr:uid="{00000000-0005-0000-0000-000072370000}"/>
    <cellStyle name="Vírgula 2 4 2 4 2 5" xfId="5791" xr:uid="{00000000-0005-0000-0000-000073370000}"/>
    <cellStyle name="Vírgula 2 4 2 4 2 5 2" xfId="19135" xr:uid="{00000000-0005-0000-0000-000074370000}"/>
    <cellStyle name="Vírgula 2 4 2 4 2 6" xfId="8455" xr:uid="{00000000-0005-0000-0000-000075370000}"/>
    <cellStyle name="Vírgula 2 4 2 4 2 6 2" xfId="21799" xr:uid="{00000000-0005-0000-0000-000076370000}"/>
    <cellStyle name="Vírgula 2 4 2 4 2 7" xfId="13807" xr:uid="{00000000-0005-0000-0000-000077370000}"/>
    <cellStyle name="Vírgula 2 4 2 4 2 8" xfId="11119" xr:uid="{00000000-0005-0000-0000-000078370000}"/>
    <cellStyle name="Vírgula 2 4 2 4 2 9" xfId="24943" xr:uid="{00000000-0005-0000-0000-000079370000}"/>
    <cellStyle name="Vírgula 2 4 2 4 3" xfId="991" xr:uid="{00000000-0005-0000-0000-00007A370000}"/>
    <cellStyle name="Vírgula 2 4 2 4 3 2" xfId="3655" xr:uid="{00000000-0005-0000-0000-00007B370000}"/>
    <cellStyle name="Vírgula 2 4 2 4 3 2 2" xfId="16999" xr:uid="{00000000-0005-0000-0000-00007C370000}"/>
    <cellStyle name="Vírgula 2 4 2 4 3 2 3" xfId="25975" xr:uid="{00000000-0005-0000-0000-00007D370000}"/>
    <cellStyle name="Vírgula 2 4 2 4 3 3" xfId="6319" xr:uid="{00000000-0005-0000-0000-00007E370000}"/>
    <cellStyle name="Vírgula 2 4 2 4 3 3 2" xfId="19663" xr:uid="{00000000-0005-0000-0000-00007F370000}"/>
    <cellStyle name="Vírgula 2 4 2 4 3 4" xfId="8983" xr:uid="{00000000-0005-0000-0000-000080370000}"/>
    <cellStyle name="Vírgula 2 4 2 4 3 4 2" xfId="22327" xr:uid="{00000000-0005-0000-0000-000081370000}"/>
    <cellStyle name="Vírgula 2 4 2 4 3 5" xfId="14335" xr:uid="{00000000-0005-0000-0000-000082370000}"/>
    <cellStyle name="Vírgula 2 4 2 4 3 6" xfId="11647" xr:uid="{00000000-0005-0000-0000-000083370000}"/>
    <cellStyle name="Vírgula 2 4 2 4 3 7" xfId="24607" xr:uid="{00000000-0005-0000-0000-000084370000}"/>
    <cellStyle name="Vírgula 2 4 2 4 4" xfId="1783" xr:uid="{00000000-0005-0000-0000-000085370000}"/>
    <cellStyle name="Vírgula 2 4 2 4 4 2" xfId="4447" xr:uid="{00000000-0005-0000-0000-000086370000}"/>
    <cellStyle name="Vírgula 2 4 2 4 4 2 2" xfId="17791" xr:uid="{00000000-0005-0000-0000-000087370000}"/>
    <cellStyle name="Vírgula 2 4 2 4 4 2 3" xfId="26623" xr:uid="{00000000-0005-0000-0000-000088370000}"/>
    <cellStyle name="Vírgula 2 4 2 4 4 3" xfId="7111" xr:uid="{00000000-0005-0000-0000-000089370000}"/>
    <cellStyle name="Vírgula 2 4 2 4 4 3 2" xfId="20455" xr:uid="{00000000-0005-0000-0000-00008A370000}"/>
    <cellStyle name="Vírgula 2 4 2 4 4 4" xfId="9775" xr:uid="{00000000-0005-0000-0000-00008B370000}"/>
    <cellStyle name="Vírgula 2 4 2 4 4 4 2" xfId="23119" xr:uid="{00000000-0005-0000-0000-00008C370000}"/>
    <cellStyle name="Vírgula 2 4 2 4 4 5" xfId="15127" xr:uid="{00000000-0005-0000-0000-00008D370000}"/>
    <cellStyle name="Vírgula 2 4 2 4 4 6" xfId="12439" xr:uid="{00000000-0005-0000-0000-00008E370000}"/>
    <cellStyle name="Vírgula 2 4 2 4 4 7" xfId="25255" xr:uid="{00000000-0005-0000-0000-00008F370000}"/>
    <cellStyle name="Vírgula 2 4 2 4 5" xfId="2599" xr:uid="{00000000-0005-0000-0000-000090370000}"/>
    <cellStyle name="Vírgula 2 4 2 4 5 2" xfId="5263" xr:uid="{00000000-0005-0000-0000-000091370000}"/>
    <cellStyle name="Vírgula 2 4 2 4 5 2 2" xfId="18607" xr:uid="{00000000-0005-0000-0000-000092370000}"/>
    <cellStyle name="Vírgula 2 4 2 4 5 3" xfId="7927" xr:uid="{00000000-0005-0000-0000-000093370000}"/>
    <cellStyle name="Vírgula 2 4 2 4 5 3 2" xfId="21271" xr:uid="{00000000-0005-0000-0000-000094370000}"/>
    <cellStyle name="Vírgula 2 4 2 4 5 4" xfId="10591" xr:uid="{00000000-0005-0000-0000-000095370000}"/>
    <cellStyle name="Vírgula 2 4 2 4 5 4 2" xfId="23935" xr:uid="{00000000-0005-0000-0000-000096370000}"/>
    <cellStyle name="Vírgula 2 4 2 4 5 5" xfId="15943" xr:uid="{00000000-0005-0000-0000-000097370000}"/>
    <cellStyle name="Vírgula 2 4 2 4 5 6" xfId="13255" xr:uid="{00000000-0005-0000-0000-000098370000}"/>
    <cellStyle name="Vírgula 2 4 2 4 5 7" xfId="25615" xr:uid="{00000000-0005-0000-0000-000099370000}"/>
    <cellStyle name="Vírgula 2 4 2 4 6" xfId="2863" xr:uid="{00000000-0005-0000-0000-00009A370000}"/>
    <cellStyle name="Vírgula 2 4 2 4 6 2" xfId="16207" xr:uid="{00000000-0005-0000-0000-00009B370000}"/>
    <cellStyle name="Vírgula 2 4 2 4 7" xfId="5527" xr:uid="{00000000-0005-0000-0000-00009C370000}"/>
    <cellStyle name="Vírgula 2 4 2 4 7 2" xfId="18871" xr:uid="{00000000-0005-0000-0000-00009D370000}"/>
    <cellStyle name="Vírgula 2 4 2 4 8" xfId="8191" xr:uid="{00000000-0005-0000-0000-00009E370000}"/>
    <cellStyle name="Vírgula 2 4 2 4 8 2" xfId="21535" xr:uid="{00000000-0005-0000-0000-00009F370000}"/>
    <cellStyle name="Vírgula 2 4 2 4 9" xfId="13543" xr:uid="{00000000-0005-0000-0000-0000A0370000}"/>
    <cellStyle name="Vírgula 2 4 2 5" xfId="343" xr:uid="{00000000-0005-0000-0000-0000A1370000}"/>
    <cellStyle name="Vírgula 2 4 2 5 2" xfId="1135" xr:uid="{00000000-0005-0000-0000-0000A2370000}"/>
    <cellStyle name="Vírgula 2 4 2 5 2 2" xfId="3799" xr:uid="{00000000-0005-0000-0000-0000A3370000}"/>
    <cellStyle name="Vírgula 2 4 2 5 2 2 2" xfId="17143" xr:uid="{00000000-0005-0000-0000-0000A4370000}"/>
    <cellStyle name="Vírgula 2 4 2 5 2 2 3" xfId="26455" xr:uid="{00000000-0005-0000-0000-0000A5370000}"/>
    <cellStyle name="Vírgula 2 4 2 5 2 3" xfId="6463" xr:uid="{00000000-0005-0000-0000-0000A6370000}"/>
    <cellStyle name="Vírgula 2 4 2 5 2 3 2" xfId="19807" xr:uid="{00000000-0005-0000-0000-0000A7370000}"/>
    <cellStyle name="Vírgula 2 4 2 5 2 4" xfId="9127" xr:uid="{00000000-0005-0000-0000-0000A8370000}"/>
    <cellStyle name="Vírgula 2 4 2 5 2 4 2" xfId="22471" xr:uid="{00000000-0005-0000-0000-0000A9370000}"/>
    <cellStyle name="Vírgula 2 4 2 5 2 5" xfId="14479" xr:uid="{00000000-0005-0000-0000-0000AA370000}"/>
    <cellStyle name="Vírgula 2 4 2 5 2 6" xfId="11791" xr:uid="{00000000-0005-0000-0000-0000AB370000}"/>
    <cellStyle name="Vírgula 2 4 2 5 2 7" xfId="25087" xr:uid="{00000000-0005-0000-0000-0000AC370000}"/>
    <cellStyle name="Vírgula 2 4 2 5 3" xfId="1927" xr:uid="{00000000-0005-0000-0000-0000AD370000}"/>
    <cellStyle name="Vírgula 2 4 2 5 3 2" xfId="4591" xr:uid="{00000000-0005-0000-0000-0000AE370000}"/>
    <cellStyle name="Vírgula 2 4 2 5 3 2 2" xfId="17935" xr:uid="{00000000-0005-0000-0000-0000AF370000}"/>
    <cellStyle name="Vírgula 2 4 2 5 3 2 3" xfId="26119" xr:uid="{00000000-0005-0000-0000-0000B0370000}"/>
    <cellStyle name="Vírgula 2 4 2 5 3 3" xfId="7255" xr:uid="{00000000-0005-0000-0000-0000B1370000}"/>
    <cellStyle name="Vírgula 2 4 2 5 3 3 2" xfId="20599" xr:uid="{00000000-0005-0000-0000-0000B2370000}"/>
    <cellStyle name="Vírgula 2 4 2 5 3 4" xfId="9919" xr:uid="{00000000-0005-0000-0000-0000B3370000}"/>
    <cellStyle name="Vírgula 2 4 2 5 3 4 2" xfId="23263" xr:uid="{00000000-0005-0000-0000-0000B4370000}"/>
    <cellStyle name="Vírgula 2 4 2 5 3 5" xfId="15271" xr:uid="{00000000-0005-0000-0000-0000B5370000}"/>
    <cellStyle name="Vírgula 2 4 2 5 3 6" xfId="12583" xr:uid="{00000000-0005-0000-0000-0000B6370000}"/>
    <cellStyle name="Vírgula 2 4 2 5 3 7" xfId="24751" xr:uid="{00000000-0005-0000-0000-0000B7370000}"/>
    <cellStyle name="Vírgula 2 4 2 5 4" xfId="3007" xr:uid="{00000000-0005-0000-0000-0000B8370000}"/>
    <cellStyle name="Vírgula 2 4 2 5 4 2" xfId="16351" xr:uid="{00000000-0005-0000-0000-0000B9370000}"/>
    <cellStyle name="Vírgula 2 4 2 5 4 2 2" xfId="26767" xr:uid="{00000000-0005-0000-0000-0000BA370000}"/>
    <cellStyle name="Vírgula 2 4 2 5 4 3" xfId="25399" xr:uid="{00000000-0005-0000-0000-0000BB370000}"/>
    <cellStyle name="Vírgula 2 4 2 5 5" xfId="5671" xr:uid="{00000000-0005-0000-0000-0000BC370000}"/>
    <cellStyle name="Vírgula 2 4 2 5 5 2" xfId="19015" xr:uid="{00000000-0005-0000-0000-0000BD370000}"/>
    <cellStyle name="Vírgula 2 4 2 5 5 3" xfId="25759" xr:uid="{00000000-0005-0000-0000-0000BE370000}"/>
    <cellStyle name="Vírgula 2 4 2 5 6" xfId="8335" xr:uid="{00000000-0005-0000-0000-0000BF370000}"/>
    <cellStyle name="Vírgula 2 4 2 5 6 2" xfId="21679" xr:uid="{00000000-0005-0000-0000-0000C0370000}"/>
    <cellStyle name="Vírgula 2 4 2 5 7" xfId="13687" xr:uid="{00000000-0005-0000-0000-0000C1370000}"/>
    <cellStyle name="Vírgula 2 4 2 5 8" xfId="10999" xr:uid="{00000000-0005-0000-0000-0000C2370000}"/>
    <cellStyle name="Vírgula 2 4 2 5 9" xfId="24391" xr:uid="{00000000-0005-0000-0000-0000C3370000}"/>
    <cellStyle name="Vírgula 2 4 2 6" xfId="607" xr:uid="{00000000-0005-0000-0000-0000C4370000}"/>
    <cellStyle name="Vírgula 2 4 2 6 2" xfId="1399" xr:uid="{00000000-0005-0000-0000-0000C5370000}"/>
    <cellStyle name="Vírgula 2 4 2 6 2 2" xfId="4063" xr:uid="{00000000-0005-0000-0000-0000C6370000}"/>
    <cellStyle name="Vírgula 2 4 2 6 2 2 2" xfId="17407" xr:uid="{00000000-0005-0000-0000-0000C7370000}"/>
    <cellStyle name="Vírgula 2 4 2 6 2 3" xfId="6727" xr:uid="{00000000-0005-0000-0000-0000C8370000}"/>
    <cellStyle name="Vírgula 2 4 2 6 2 3 2" xfId="20071" xr:uid="{00000000-0005-0000-0000-0000C9370000}"/>
    <cellStyle name="Vírgula 2 4 2 6 2 4" xfId="9391" xr:uid="{00000000-0005-0000-0000-0000CA370000}"/>
    <cellStyle name="Vírgula 2 4 2 6 2 4 2" xfId="22735" xr:uid="{00000000-0005-0000-0000-0000CB370000}"/>
    <cellStyle name="Vírgula 2 4 2 6 2 5" xfId="14743" xr:uid="{00000000-0005-0000-0000-0000CC370000}"/>
    <cellStyle name="Vírgula 2 4 2 6 2 6" xfId="12055" xr:uid="{00000000-0005-0000-0000-0000CD370000}"/>
    <cellStyle name="Vírgula 2 4 2 6 2 7" xfId="26191" xr:uid="{00000000-0005-0000-0000-0000CE370000}"/>
    <cellStyle name="Vírgula 2 4 2 6 3" xfId="2191" xr:uid="{00000000-0005-0000-0000-0000CF370000}"/>
    <cellStyle name="Vírgula 2 4 2 6 3 2" xfId="4855" xr:uid="{00000000-0005-0000-0000-0000D0370000}"/>
    <cellStyle name="Vírgula 2 4 2 6 3 2 2" xfId="18199" xr:uid="{00000000-0005-0000-0000-0000D1370000}"/>
    <cellStyle name="Vírgula 2 4 2 6 3 3" xfId="7519" xr:uid="{00000000-0005-0000-0000-0000D2370000}"/>
    <cellStyle name="Vírgula 2 4 2 6 3 3 2" xfId="20863" xr:uid="{00000000-0005-0000-0000-0000D3370000}"/>
    <cellStyle name="Vírgula 2 4 2 6 3 4" xfId="10183" xr:uid="{00000000-0005-0000-0000-0000D4370000}"/>
    <cellStyle name="Vírgula 2 4 2 6 3 4 2" xfId="23527" xr:uid="{00000000-0005-0000-0000-0000D5370000}"/>
    <cellStyle name="Vírgula 2 4 2 6 3 5" xfId="15535" xr:uid="{00000000-0005-0000-0000-0000D6370000}"/>
    <cellStyle name="Vírgula 2 4 2 6 3 6" xfId="12847" xr:uid="{00000000-0005-0000-0000-0000D7370000}"/>
    <cellStyle name="Vírgula 2 4 2 6 4" xfId="3271" xr:uid="{00000000-0005-0000-0000-0000D8370000}"/>
    <cellStyle name="Vírgula 2 4 2 6 4 2" xfId="16615" xr:uid="{00000000-0005-0000-0000-0000D9370000}"/>
    <cellStyle name="Vírgula 2 4 2 6 5" xfId="5935" xr:uid="{00000000-0005-0000-0000-0000DA370000}"/>
    <cellStyle name="Vírgula 2 4 2 6 5 2" xfId="19279" xr:uid="{00000000-0005-0000-0000-0000DB370000}"/>
    <cellStyle name="Vírgula 2 4 2 6 6" xfId="8599" xr:uid="{00000000-0005-0000-0000-0000DC370000}"/>
    <cellStyle name="Vírgula 2 4 2 6 6 2" xfId="21943" xr:uid="{00000000-0005-0000-0000-0000DD370000}"/>
    <cellStyle name="Vírgula 2 4 2 6 7" xfId="13951" xr:uid="{00000000-0005-0000-0000-0000DE370000}"/>
    <cellStyle name="Vírgula 2 4 2 6 8" xfId="11263" xr:uid="{00000000-0005-0000-0000-0000DF370000}"/>
    <cellStyle name="Vírgula 2 4 2 6 9" xfId="24823" xr:uid="{00000000-0005-0000-0000-0000E0370000}"/>
    <cellStyle name="Vírgula 2 4 2 7" xfId="775" xr:uid="{00000000-0005-0000-0000-0000E1370000}"/>
    <cellStyle name="Vírgula 2 4 2 7 2" xfId="1567" xr:uid="{00000000-0005-0000-0000-0000E2370000}"/>
    <cellStyle name="Vírgula 2 4 2 7 2 2" xfId="4231" xr:uid="{00000000-0005-0000-0000-0000E3370000}"/>
    <cellStyle name="Vírgula 2 4 2 7 2 2 2" xfId="17575" xr:uid="{00000000-0005-0000-0000-0000E4370000}"/>
    <cellStyle name="Vírgula 2 4 2 7 2 3" xfId="6895" xr:uid="{00000000-0005-0000-0000-0000E5370000}"/>
    <cellStyle name="Vírgula 2 4 2 7 2 3 2" xfId="20239" xr:uid="{00000000-0005-0000-0000-0000E6370000}"/>
    <cellStyle name="Vírgula 2 4 2 7 2 4" xfId="9559" xr:uid="{00000000-0005-0000-0000-0000E7370000}"/>
    <cellStyle name="Vírgula 2 4 2 7 2 4 2" xfId="22903" xr:uid="{00000000-0005-0000-0000-0000E8370000}"/>
    <cellStyle name="Vírgula 2 4 2 7 2 5" xfId="14911" xr:uid="{00000000-0005-0000-0000-0000E9370000}"/>
    <cellStyle name="Vírgula 2 4 2 7 2 6" xfId="12223" xr:uid="{00000000-0005-0000-0000-0000EA370000}"/>
    <cellStyle name="Vírgula 2 4 2 7 2 7" xfId="25855" xr:uid="{00000000-0005-0000-0000-0000EB370000}"/>
    <cellStyle name="Vírgula 2 4 2 7 3" xfId="2359" xr:uid="{00000000-0005-0000-0000-0000EC370000}"/>
    <cellStyle name="Vírgula 2 4 2 7 3 2" xfId="5023" xr:uid="{00000000-0005-0000-0000-0000ED370000}"/>
    <cellStyle name="Vírgula 2 4 2 7 3 2 2" xfId="18367" xr:uid="{00000000-0005-0000-0000-0000EE370000}"/>
    <cellStyle name="Vírgula 2 4 2 7 3 3" xfId="7687" xr:uid="{00000000-0005-0000-0000-0000EF370000}"/>
    <cellStyle name="Vírgula 2 4 2 7 3 3 2" xfId="21031" xr:uid="{00000000-0005-0000-0000-0000F0370000}"/>
    <cellStyle name="Vírgula 2 4 2 7 3 4" xfId="10351" xr:uid="{00000000-0005-0000-0000-0000F1370000}"/>
    <cellStyle name="Vírgula 2 4 2 7 3 4 2" xfId="23695" xr:uid="{00000000-0005-0000-0000-0000F2370000}"/>
    <cellStyle name="Vírgula 2 4 2 7 3 5" xfId="15703" xr:uid="{00000000-0005-0000-0000-0000F3370000}"/>
    <cellStyle name="Vírgula 2 4 2 7 3 6" xfId="13015" xr:uid="{00000000-0005-0000-0000-0000F4370000}"/>
    <cellStyle name="Vírgula 2 4 2 7 4" xfId="3439" xr:uid="{00000000-0005-0000-0000-0000F5370000}"/>
    <cellStyle name="Vírgula 2 4 2 7 4 2" xfId="16783" xr:uid="{00000000-0005-0000-0000-0000F6370000}"/>
    <cellStyle name="Vírgula 2 4 2 7 5" xfId="6103" xr:uid="{00000000-0005-0000-0000-0000F7370000}"/>
    <cellStyle name="Vírgula 2 4 2 7 5 2" xfId="19447" xr:uid="{00000000-0005-0000-0000-0000F8370000}"/>
    <cellStyle name="Vírgula 2 4 2 7 6" xfId="8767" xr:uid="{00000000-0005-0000-0000-0000F9370000}"/>
    <cellStyle name="Vírgula 2 4 2 7 6 2" xfId="22111" xr:uid="{00000000-0005-0000-0000-0000FA370000}"/>
    <cellStyle name="Vírgula 2 4 2 7 7" xfId="14119" xr:uid="{00000000-0005-0000-0000-0000FB370000}"/>
    <cellStyle name="Vírgula 2 4 2 7 8" xfId="11431" xr:uid="{00000000-0005-0000-0000-0000FC370000}"/>
    <cellStyle name="Vírgula 2 4 2 7 9" xfId="24487" xr:uid="{00000000-0005-0000-0000-0000FD370000}"/>
    <cellStyle name="Vírgula 2 4 2 8" xfId="823" xr:uid="{00000000-0005-0000-0000-0000FE370000}"/>
    <cellStyle name="Vírgula 2 4 2 8 2" xfId="1615" xr:uid="{00000000-0005-0000-0000-0000FF370000}"/>
    <cellStyle name="Vírgula 2 4 2 8 2 2" xfId="4279" xr:uid="{00000000-0005-0000-0000-000000380000}"/>
    <cellStyle name="Vírgula 2 4 2 8 2 2 2" xfId="17623" xr:uid="{00000000-0005-0000-0000-000001380000}"/>
    <cellStyle name="Vírgula 2 4 2 8 2 3" xfId="6943" xr:uid="{00000000-0005-0000-0000-000002380000}"/>
    <cellStyle name="Vírgula 2 4 2 8 2 3 2" xfId="20287" xr:uid="{00000000-0005-0000-0000-000003380000}"/>
    <cellStyle name="Vírgula 2 4 2 8 2 4" xfId="9607" xr:uid="{00000000-0005-0000-0000-000004380000}"/>
    <cellStyle name="Vírgula 2 4 2 8 2 4 2" xfId="22951" xr:uid="{00000000-0005-0000-0000-000005380000}"/>
    <cellStyle name="Vírgula 2 4 2 8 2 5" xfId="14959" xr:uid="{00000000-0005-0000-0000-000006380000}"/>
    <cellStyle name="Vírgula 2 4 2 8 2 6" xfId="12271" xr:uid="{00000000-0005-0000-0000-000007380000}"/>
    <cellStyle name="Vírgula 2 4 2 8 2 7" xfId="26503" xr:uid="{00000000-0005-0000-0000-000008380000}"/>
    <cellStyle name="Vírgula 2 4 2 8 3" xfId="2407" xr:uid="{00000000-0005-0000-0000-000009380000}"/>
    <cellStyle name="Vírgula 2 4 2 8 3 2" xfId="5071" xr:uid="{00000000-0005-0000-0000-00000A380000}"/>
    <cellStyle name="Vírgula 2 4 2 8 3 2 2" xfId="18415" xr:uid="{00000000-0005-0000-0000-00000B380000}"/>
    <cellStyle name="Vírgula 2 4 2 8 3 3" xfId="7735" xr:uid="{00000000-0005-0000-0000-00000C380000}"/>
    <cellStyle name="Vírgula 2 4 2 8 3 3 2" xfId="21079" xr:uid="{00000000-0005-0000-0000-00000D380000}"/>
    <cellStyle name="Vírgula 2 4 2 8 3 4" xfId="10399" xr:uid="{00000000-0005-0000-0000-00000E380000}"/>
    <cellStyle name="Vírgula 2 4 2 8 3 4 2" xfId="23743" xr:uid="{00000000-0005-0000-0000-00000F380000}"/>
    <cellStyle name="Vírgula 2 4 2 8 3 5" xfId="15751" xr:uid="{00000000-0005-0000-0000-000010380000}"/>
    <cellStyle name="Vírgula 2 4 2 8 3 6" xfId="13063" xr:uid="{00000000-0005-0000-0000-000011380000}"/>
    <cellStyle name="Vírgula 2 4 2 8 4" xfId="3487" xr:uid="{00000000-0005-0000-0000-000012380000}"/>
    <cellStyle name="Vírgula 2 4 2 8 4 2" xfId="16831" xr:uid="{00000000-0005-0000-0000-000013380000}"/>
    <cellStyle name="Vírgula 2 4 2 8 5" xfId="6151" xr:uid="{00000000-0005-0000-0000-000014380000}"/>
    <cellStyle name="Vírgula 2 4 2 8 5 2" xfId="19495" xr:uid="{00000000-0005-0000-0000-000015380000}"/>
    <cellStyle name="Vírgula 2 4 2 8 6" xfId="8815" xr:uid="{00000000-0005-0000-0000-000016380000}"/>
    <cellStyle name="Vírgula 2 4 2 8 6 2" xfId="22159" xr:uid="{00000000-0005-0000-0000-000017380000}"/>
    <cellStyle name="Vírgula 2 4 2 8 7" xfId="14167" xr:uid="{00000000-0005-0000-0000-000018380000}"/>
    <cellStyle name="Vírgula 2 4 2 8 8" xfId="11479" xr:uid="{00000000-0005-0000-0000-000019380000}"/>
    <cellStyle name="Vírgula 2 4 2 8 9" xfId="25135" xr:uid="{00000000-0005-0000-0000-00001A380000}"/>
    <cellStyle name="Vírgula 2 4 2 9" xfId="871" xr:uid="{00000000-0005-0000-0000-00001B380000}"/>
    <cellStyle name="Vírgula 2 4 2 9 2" xfId="3535" xr:uid="{00000000-0005-0000-0000-00001C380000}"/>
    <cellStyle name="Vírgula 2 4 2 9 2 2" xfId="16879" xr:uid="{00000000-0005-0000-0000-00001D380000}"/>
    <cellStyle name="Vírgula 2 4 2 9 3" xfId="6199" xr:uid="{00000000-0005-0000-0000-00001E380000}"/>
    <cellStyle name="Vírgula 2 4 2 9 3 2" xfId="19543" xr:uid="{00000000-0005-0000-0000-00001F380000}"/>
    <cellStyle name="Vírgula 2 4 2 9 4" xfId="8863" xr:uid="{00000000-0005-0000-0000-000020380000}"/>
    <cellStyle name="Vírgula 2 4 2 9 4 2" xfId="22207" xr:uid="{00000000-0005-0000-0000-000021380000}"/>
    <cellStyle name="Vírgula 2 4 2 9 5" xfId="14215" xr:uid="{00000000-0005-0000-0000-000022380000}"/>
    <cellStyle name="Vírgula 2 4 2 9 6" xfId="11527" xr:uid="{00000000-0005-0000-0000-000023380000}"/>
    <cellStyle name="Vírgula 2 4 2 9 7" xfId="25495" xr:uid="{00000000-0005-0000-0000-000024380000}"/>
    <cellStyle name="Vírgula 2 4 3" xfId="103" xr:uid="{00000000-0005-0000-0000-000025380000}"/>
    <cellStyle name="Vírgula 2 4 3 10" xfId="5431" xr:uid="{00000000-0005-0000-0000-000026380000}"/>
    <cellStyle name="Vírgula 2 4 3 10 2" xfId="18775" xr:uid="{00000000-0005-0000-0000-000027380000}"/>
    <cellStyle name="Vírgula 2 4 3 11" xfId="8095" xr:uid="{00000000-0005-0000-0000-000028380000}"/>
    <cellStyle name="Vírgula 2 4 3 11 2" xfId="21439" xr:uid="{00000000-0005-0000-0000-000029380000}"/>
    <cellStyle name="Vírgula 2 4 3 12" xfId="13447" xr:uid="{00000000-0005-0000-0000-00002A380000}"/>
    <cellStyle name="Vírgula 2 4 3 13" xfId="10759" xr:uid="{00000000-0005-0000-0000-00002B380000}"/>
    <cellStyle name="Vírgula 2 4 3 14" xfId="24151" xr:uid="{00000000-0005-0000-0000-00002C380000}"/>
    <cellStyle name="Vírgula 2 4 3 2" xfId="271" xr:uid="{00000000-0005-0000-0000-00002D380000}"/>
    <cellStyle name="Vírgula 2 4 3 2 10" xfId="13615" xr:uid="{00000000-0005-0000-0000-00002E380000}"/>
    <cellStyle name="Vírgula 2 4 3 2 11" xfId="10927" xr:uid="{00000000-0005-0000-0000-00002F380000}"/>
    <cellStyle name="Vírgula 2 4 3 2 12" xfId="24319" xr:uid="{00000000-0005-0000-0000-000030380000}"/>
    <cellStyle name="Vírgula 2 4 3 2 2" xfId="535" xr:uid="{00000000-0005-0000-0000-000031380000}"/>
    <cellStyle name="Vírgula 2 4 3 2 2 2" xfId="1327" xr:uid="{00000000-0005-0000-0000-000032380000}"/>
    <cellStyle name="Vírgula 2 4 3 2 2 2 2" xfId="3991" xr:uid="{00000000-0005-0000-0000-000033380000}"/>
    <cellStyle name="Vírgula 2 4 3 2 2 2 2 2" xfId="17335" xr:uid="{00000000-0005-0000-0000-000034380000}"/>
    <cellStyle name="Vírgula 2 4 3 2 2 2 3" xfId="6655" xr:uid="{00000000-0005-0000-0000-000035380000}"/>
    <cellStyle name="Vírgula 2 4 3 2 2 2 3 2" xfId="19999" xr:uid="{00000000-0005-0000-0000-000036380000}"/>
    <cellStyle name="Vírgula 2 4 3 2 2 2 4" xfId="9319" xr:uid="{00000000-0005-0000-0000-000037380000}"/>
    <cellStyle name="Vírgula 2 4 3 2 2 2 4 2" xfId="22663" xr:uid="{00000000-0005-0000-0000-000038380000}"/>
    <cellStyle name="Vírgula 2 4 3 2 2 2 5" xfId="14671" xr:uid="{00000000-0005-0000-0000-000039380000}"/>
    <cellStyle name="Vírgula 2 4 3 2 2 2 6" xfId="11983" xr:uid="{00000000-0005-0000-0000-00003A380000}"/>
    <cellStyle name="Vírgula 2 4 3 2 2 2 7" xfId="26383" xr:uid="{00000000-0005-0000-0000-00003B380000}"/>
    <cellStyle name="Vírgula 2 4 3 2 2 3" xfId="2119" xr:uid="{00000000-0005-0000-0000-00003C380000}"/>
    <cellStyle name="Vírgula 2 4 3 2 2 3 2" xfId="4783" xr:uid="{00000000-0005-0000-0000-00003D380000}"/>
    <cellStyle name="Vírgula 2 4 3 2 2 3 2 2" xfId="18127" xr:uid="{00000000-0005-0000-0000-00003E380000}"/>
    <cellStyle name="Vírgula 2 4 3 2 2 3 3" xfId="7447" xr:uid="{00000000-0005-0000-0000-00003F380000}"/>
    <cellStyle name="Vírgula 2 4 3 2 2 3 3 2" xfId="20791" xr:uid="{00000000-0005-0000-0000-000040380000}"/>
    <cellStyle name="Vírgula 2 4 3 2 2 3 4" xfId="10111" xr:uid="{00000000-0005-0000-0000-000041380000}"/>
    <cellStyle name="Vírgula 2 4 3 2 2 3 4 2" xfId="23455" xr:uid="{00000000-0005-0000-0000-000042380000}"/>
    <cellStyle name="Vírgula 2 4 3 2 2 3 5" xfId="15463" xr:uid="{00000000-0005-0000-0000-000043380000}"/>
    <cellStyle name="Vírgula 2 4 3 2 2 3 6" xfId="12775" xr:uid="{00000000-0005-0000-0000-000044380000}"/>
    <cellStyle name="Vírgula 2 4 3 2 2 4" xfId="3199" xr:uid="{00000000-0005-0000-0000-000045380000}"/>
    <cellStyle name="Vírgula 2 4 3 2 2 4 2" xfId="16543" xr:uid="{00000000-0005-0000-0000-000046380000}"/>
    <cellStyle name="Vírgula 2 4 3 2 2 5" xfId="5863" xr:uid="{00000000-0005-0000-0000-000047380000}"/>
    <cellStyle name="Vírgula 2 4 3 2 2 5 2" xfId="19207" xr:uid="{00000000-0005-0000-0000-000048380000}"/>
    <cellStyle name="Vírgula 2 4 3 2 2 6" xfId="8527" xr:uid="{00000000-0005-0000-0000-000049380000}"/>
    <cellStyle name="Vírgula 2 4 3 2 2 6 2" xfId="21871" xr:uid="{00000000-0005-0000-0000-00004A380000}"/>
    <cellStyle name="Vírgula 2 4 3 2 2 7" xfId="13879" xr:uid="{00000000-0005-0000-0000-00004B380000}"/>
    <cellStyle name="Vírgula 2 4 3 2 2 8" xfId="11191" xr:uid="{00000000-0005-0000-0000-00004C380000}"/>
    <cellStyle name="Vírgula 2 4 3 2 2 9" xfId="25015" xr:uid="{00000000-0005-0000-0000-00004D380000}"/>
    <cellStyle name="Vírgula 2 4 3 2 3" xfId="703" xr:uid="{00000000-0005-0000-0000-00004E380000}"/>
    <cellStyle name="Vírgula 2 4 3 2 3 2" xfId="1495" xr:uid="{00000000-0005-0000-0000-00004F380000}"/>
    <cellStyle name="Vírgula 2 4 3 2 3 2 2" xfId="4159" xr:uid="{00000000-0005-0000-0000-000050380000}"/>
    <cellStyle name="Vírgula 2 4 3 2 3 2 2 2" xfId="17503" xr:uid="{00000000-0005-0000-0000-000051380000}"/>
    <cellStyle name="Vírgula 2 4 3 2 3 2 3" xfId="6823" xr:uid="{00000000-0005-0000-0000-000052380000}"/>
    <cellStyle name="Vírgula 2 4 3 2 3 2 3 2" xfId="20167" xr:uid="{00000000-0005-0000-0000-000053380000}"/>
    <cellStyle name="Vírgula 2 4 3 2 3 2 4" xfId="9487" xr:uid="{00000000-0005-0000-0000-000054380000}"/>
    <cellStyle name="Vírgula 2 4 3 2 3 2 4 2" xfId="22831" xr:uid="{00000000-0005-0000-0000-000055380000}"/>
    <cellStyle name="Vírgula 2 4 3 2 3 2 5" xfId="14839" xr:uid="{00000000-0005-0000-0000-000056380000}"/>
    <cellStyle name="Vírgula 2 4 3 2 3 2 6" xfId="12151" xr:uid="{00000000-0005-0000-0000-000057380000}"/>
    <cellStyle name="Vírgula 2 4 3 2 3 2 7" xfId="26047" xr:uid="{00000000-0005-0000-0000-000058380000}"/>
    <cellStyle name="Vírgula 2 4 3 2 3 3" xfId="2287" xr:uid="{00000000-0005-0000-0000-000059380000}"/>
    <cellStyle name="Vírgula 2 4 3 2 3 3 2" xfId="4951" xr:uid="{00000000-0005-0000-0000-00005A380000}"/>
    <cellStyle name="Vírgula 2 4 3 2 3 3 2 2" xfId="18295" xr:uid="{00000000-0005-0000-0000-00005B380000}"/>
    <cellStyle name="Vírgula 2 4 3 2 3 3 3" xfId="7615" xr:uid="{00000000-0005-0000-0000-00005C380000}"/>
    <cellStyle name="Vírgula 2 4 3 2 3 3 3 2" xfId="20959" xr:uid="{00000000-0005-0000-0000-00005D380000}"/>
    <cellStyle name="Vírgula 2 4 3 2 3 3 4" xfId="10279" xr:uid="{00000000-0005-0000-0000-00005E380000}"/>
    <cellStyle name="Vírgula 2 4 3 2 3 3 4 2" xfId="23623" xr:uid="{00000000-0005-0000-0000-00005F380000}"/>
    <cellStyle name="Vírgula 2 4 3 2 3 3 5" xfId="15631" xr:uid="{00000000-0005-0000-0000-000060380000}"/>
    <cellStyle name="Vírgula 2 4 3 2 3 3 6" xfId="12943" xr:uid="{00000000-0005-0000-0000-000061380000}"/>
    <cellStyle name="Vírgula 2 4 3 2 3 4" xfId="3367" xr:uid="{00000000-0005-0000-0000-000062380000}"/>
    <cellStyle name="Vírgula 2 4 3 2 3 4 2" xfId="16711" xr:uid="{00000000-0005-0000-0000-000063380000}"/>
    <cellStyle name="Vírgula 2 4 3 2 3 5" xfId="6031" xr:uid="{00000000-0005-0000-0000-000064380000}"/>
    <cellStyle name="Vírgula 2 4 3 2 3 5 2" xfId="19375" xr:uid="{00000000-0005-0000-0000-000065380000}"/>
    <cellStyle name="Vírgula 2 4 3 2 3 6" xfId="8695" xr:uid="{00000000-0005-0000-0000-000066380000}"/>
    <cellStyle name="Vírgula 2 4 3 2 3 6 2" xfId="22039" xr:uid="{00000000-0005-0000-0000-000067380000}"/>
    <cellStyle name="Vírgula 2 4 3 2 3 7" xfId="14047" xr:uid="{00000000-0005-0000-0000-000068380000}"/>
    <cellStyle name="Vírgula 2 4 3 2 3 8" xfId="11359" xr:uid="{00000000-0005-0000-0000-000069380000}"/>
    <cellStyle name="Vírgula 2 4 3 2 3 9" xfId="24679" xr:uid="{00000000-0005-0000-0000-00006A380000}"/>
    <cellStyle name="Vírgula 2 4 3 2 4" xfId="1063" xr:uid="{00000000-0005-0000-0000-00006B380000}"/>
    <cellStyle name="Vírgula 2 4 3 2 4 2" xfId="3727" xr:uid="{00000000-0005-0000-0000-00006C380000}"/>
    <cellStyle name="Vírgula 2 4 3 2 4 2 2" xfId="17071" xr:uid="{00000000-0005-0000-0000-00006D380000}"/>
    <cellStyle name="Vírgula 2 4 3 2 4 2 3" xfId="26695" xr:uid="{00000000-0005-0000-0000-00006E380000}"/>
    <cellStyle name="Vírgula 2 4 3 2 4 3" xfId="6391" xr:uid="{00000000-0005-0000-0000-00006F380000}"/>
    <cellStyle name="Vírgula 2 4 3 2 4 3 2" xfId="19735" xr:uid="{00000000-0005-0000-0000-000070380000}"/>
    <cellStyle name="Vírgula 2 4 3 2 4 4" xfId="9055" xr:uid="{00000000-0005-0000-0000-000071380000}"/>
    <cellStyle name="Vírgula 2 4 3 2 4 4 2" xfId="22399" xr:uid="{00000000-0005-0000-0000-000072380000}"/>
    <cellStyle name="Vírgula 2 4 3 2 4 5" xfId="14407" xr:uid="{00000000-0005-0000-0000-000073380000}"/>
    <cellStyle name="Vírgula 2 4 3 2 4 6" xfId="11719" xr:uid="{00000000-0005-0000-0000-000074380000}"/>
    <cellStyle name="Vírgula 2 4 3 2 4 7" xfId="25327" xr:uid="{00000000-0005-0000-0000-000075380000}"/>
    <cellStyle name="Vírgula 2 4 3 2 5" xfId="1855" xr:uid="{00000000-0005-0000-0000-000076380000}"/>
    <cellStyle name="Vírgula 2 4 3 2 5 2" xfId="4519" xr:uid="{00000000-0005-0000-0000-000077380000}"/>
    <cellStyle name="Vírgula 2 4 3 2 5 2 2" xfId="17863" xr:uid="{00000000-0005-0000-0000-000078380000}"/>
    <cellStyle name="Vírgula 2 4 3 2 5 3" xfId="7183" xr:uid="{00000000-0005-0000-0000-000079380000}"/>
    <cellStyle name="Vírgula 2 4 3 2 5 3 2" xfId="20527" xr:uid="{00000000-0005-0000-0000-00007A380000}"/>
    <cellStyle name="Vírgula 2 4 3 2 5 4" xfId="9847" xr:uid="{00000000-0005-0000-0000-00007B380000}"/>
    <cellStyle name="Vírgula 2 4 3 2 5 4 2" xfId="23191" xr:uid="{00000000-0005-0000-0000-00007C380000}"/>
    <cellStyle name="Vírgula 2 4 3 2 5 5" xfId="15199" xr:uid="{00000000-0005-0000-0000-00007D380000}"/>
    <cellStyle name="Vírgula 2 4 3 2 5 6" xfId="12511" xr:uid="{00000000-0005-0000-0000-00007E380000}"/>
    <cellStyle name="Vírgula 2 4 3 2 5 7" xfId="25687" xr:uid="{00000000-0005-0000-0000-00007F380000}"/>
    <cellStyle name="Vírgula 2 4 3 2 6" xfId="2671" xr:uid="{00000000-0005-0000-0000-000080380000}"/>
    <cellStyle name="Vírgula 2 4 3 2 6 2" xfId="5335" xr:uid="{00000000-0005-0000-0000-000081380000}"/>
    <cellStyle name="Vírgula 2 4 3 2 6 2 2" xfId="18679" xr:uid="{00000000-0005-0000-0000-000082380000}"/>
    <cellStyle name="Vírgula 2 4 3 2 6 3" xfId="7999" xr:uid="{00000000-0005-0000-0000-000083380000}"/>
    <cellStyle name="Vírgula 2 4 3 2 6 3 2" xfId="21343" xr:uid="{00000000-0005-0000-0000-000084380000}"/>
    <cellStyle name="Vírgula 2 4 3 2 6 4" xfId="10663" xr:uid="{00000000-0005-0000-0000-000085380000}"/>
    <cellStyle name="Vírgula 2 4 3 2 6 4 2" xfId="24007" xr:uid="{00000000-0005-0000-0000-000086380000}"/>
    <cellStyle name="Vírgula 2 4 3 2 6 5" xfId="16015" xr:uid="{00000000-0005-0000-0000-000087380000}"/>
    <cellStyle name="Vírgula 2 4 3 2 6 6" xfId="13327" xr:uid="{00000000-0005-0000-0000-000088380000}"/>
    <cellStyle name="Vírgula 2 4 3 2 7" xfId="2935" xr:uid="{00000000-0005-0000-0000-000089380000}"/>
    <cellStyle name="Vírgula 2 4 3 2 7 2" xfId="16279" xr:uid="{00000000-0005-0000-0000-00008A380000}"/>
    <cellStyle name="Vírgula 2 4 3 2 8" xfId="5599" xr:uid="{00000000-0005-0000-0000-00008B380000}"/>
    <cellStyle name="Vírgula 2 4 3 2 8 2" xfId="18943" xr:uid="{00000000-0005-0000-0000-00008C380000}"/>
    <cellStyle name="Vírgula 2 4 3 2 9" xfId="8263" xr:uid="{00000000-0005-0000-0000-00008D380000}"/>
    <cellStyle name="Vírgula 2 4 3 2 9 2" xfId="21607" xr:uid="{00000000-0005-0000-0000-00008E380000}"/>
    <cellStyle name="Vírgula 2 4 3 3" xfId="175" xr:uid="{00000000-0005-0000-0000-00008F380000}"/>
    <cellStyle name="Vírgula 2 4 3 3 10" xfId="10831" xr:uid="{00000000-0005-0000-0000-000090380000}"/>
    <cellStyle name="Vírgula 2 4 3 3 11" xfId="24223" xr:uid="{00000000-0005-0000-0000-000091380000}"/>
    <cellStyle name="Vírgula 2 4 3 3 2" xfId="439" xr:uid="{00000000-0005-0000-0000-000092380000}"/>
    <cellStyle name="Vírgula 2 4 3 3 2 2" xfId="1231" xr:uid="{00000000-0005-0000-0000-000093380000}"/>
    <cellStyle name="Vírgula 2 4 3 3 2 2 2" xfId="3895" xr:uid="{00000000-0005-0000-0000-000094380000}"/>
    <cellStyle name="Vírgula 2 4 3 3 2 2 2 2" xfId="17239" xr:uid="{00000000-0005-0000-0000-000095380000}"/>
    <cellStyle name="Vírgula 2 4 3 3 2 2 3" xfId="6559" xr:uid="{00000000-0005-0000-0000-000096380000}"/>
    <cellStyle name="Vírgula 2 4 3 3 2 2 3 2" xfId="19903" xr:uid="{00000000-0005-0000-0000-000097380000}"/>
    <cellStyle name="Vírgula 2 4 3 3 2 2 4" xfId="9223" xr:uid="{00000000-0005-0000-0000-000098380000}"/>
    <cellStyle name="Vírgula 2 4 3 3 2 2 4 2" xfId="22567" xr:uid="{00000000-0005-0000-0000-000099380000}"/>
    <cellStyle name="Vírgula 2 4 3 3 2 2 5" xfId="14575" xr:uid="{00000000-0005-0000-0000-00009A380000}"/>
    <cellStyle name="Vírgula 2 4 3 3 2 2 6" xfId="11887" xr:uid="{00000000-0005-0000-0000-00009B380000}"/>
    <cellStyle name="Vírgula 2 4 3 3 2 2 7" xfId="26287" xr:uid="{00000000-0005-0000-0000-00009C380000}"/>
    <cellStyle name="Vírgula 2 4 3 3 2 3" xfId="2023" xr:uid="{00000000-0005-0000-0000-00009D380000}"/>
    <cellStyle name="Vírgula 2 4 3 3 2 3 2" xfId="4687" xr:uid="{00000000-0005-0000-0000-00009E380000}"/>
    <cellStyle name="Vírgula 2 4 3 3 2 3 2 2" xfId="18031" xr:uid="{00000000-0005-0000-0000-00009F380000}"/>
    <cellStyle name="Vírgula 2 4 3 3 2 3 3" xfId="7351" xr:uid="{00000000-0005-0000-0000-0000A0380000}"/>
    <cellStyle name="Vírgula 2 4 3 3 2 3 3 2" xfId="20695" xr:uid="{00000000-0005-0000-0000-0000A1380000}"/>
    <cellStyle name="Vírgula 2 4 3 3 2 3 4" xfId="10015" xr:uid="{00000000-0005-0000-0000-0000A2380000}"/>
    <cellStyle name="Vírgula 2 4 3 3 2 3 4 2" xfId="23359" xr:uid="{00000000-0005-0000-0000-0000A3380000}"/>
    <cellStyle name="Vírgula 2 4 3 3 2 3 5" xfId="15367" xr:uid="{00000000-0005-0000-0000-0000A4380000}"/>
    <cellStyle name="Vírgula 2 4 3 3 2 3 6" xfId="12679" xr:uid="{00000000-0005-0000-0000-0000A5380000}"/>
    <cellStyle name="Vírgula 2 4 3 3 2 4" xfId="3103" xr:uid="{00000000-0005-0000-0000-0000A6380000}"/>
    <cellStyle name="Vírgula 2 4 3 3 2 4 2" xfId="16447" xr:uid="{00000000-0005-0000-0000-0000A7380000}"/>
    <cellStyle name="Vírgula 2 4 3 3 2 5" xfId="5767" xr:uid="{00000000-0005-0000-0000-0000A8380000}"/>
    <cellStyle name="Vírgula 2 4 3 3 2 5 2" xfId="19111" xr:uid="{00000000-0005-0000-0000-0000A9380000}"/>
    <cellStyle name="Vírgula 2 4 3 3 2 6" xfId="8431" xr:uid="{00000000-0005-0000-0000-0000AA380000}"/>
    <cellStyle name="Vírgula 2 4 3 3 2 6 2" xfId="21775" xr:uid="{00000000-0005-0000-0000-0000AB380000}"/>
    <cellStyle name="Vírgula 2 4 3 3 2 7" xfId="13783" xr:uid="{00000000-0005-0000-0000-0000AC380000}"/>
    <cellStyle name="Vírgula 2 4 3 3 2 8" xfId="11095" xr:uid="{00000000-0005-0000-0000-0000AD380000}"/>
    <cellStyle name="Vírgula 2 4 3 3 2 9" xfId="24919" xr:uid="{00000000-0005-0000-0000-0000AE380000}"/>
    <cellStyle name="Vírgula 2 4 3 3 3" xfId="967" xr:uid="{00000000-0005-0000-0000-0000AF380000}"/>
    <cellStyle name="Vírgula 2 4 3 3 3 2" xfId="3631" xr:uid="{00000000-0005-0000-0000-0000B0380000}"/>
    <cellStyle name="Vírgula 2 4 3 3 3 2 2" xfId="16975" xr:uid="{00000000-0005-0000-0000-0000B1380000}"/>
    <cellStyle name="Vírgula 2 4 3 3 3 2 3" xfId="25951" xr:uid="{00000000-0005-0000-0000-0000B2380000}"/>
    <cellStyle name="Vírgula 2 4 3 3 3 3" xfId="6295" xr:uid="{00000000-0005-0000-0000-0000B3380000}"/>
    <cellStyle name="Vírgula 2 4 3 3 3 3 2" xfId="19639" xr:uid="{00000000-0005-0000-0000-0000B4380000}"/>
    <cellStyle name="Vírgula 2 4 3 3 3 4" xfId="8959" xr:uid="{00000000-0005-0000-0000-0000B5380000}"/>
    <cellStyle name="Vírgula 2 4 3 3 3 4 2" xfId="22303" xr:uid="{00000000-0005-0000-0000-0000B6380000}"/>
    <cellStyle name="Vírgula 2 4 3 3 3 5" xfId="14311" xr:uid="{00000000-0005-0000-0000-0000B7380000}"/>
    <cellStyle name="Vírgula 2 4 3 3 3 6" xfId="11623" xr:uid="{00000000-0005-0000-0000-0000B8380000}"/>
    <cellStyle name="Vírgula 2 4 3 3 3 7" xfId="24583" xr:uid="{00000000-0005-0000-0000-0000B9380000}"/>
    <cellStyle name="Vírgula 2 4 3 3 4" xfId="1759" xr:uid="{00000000-0005-0000-0000-0000BA380000}"/>
    <cellStyle name="Vírgula 2 4 3 3 4 2" xfId="4423" xr:uid="{00000000-0005-0000-0000-0000BB380000}"/>
    <cellStyle name="Vírgula 2 4 3 3 4 2 2" xfId="17767" xr:uid="{00000000-0005-0000-0000-0000BC380000}"/>
    <cellStyle name="Vírgula 2 4 3 3 4 2 3" xfId="26599" xr:uid="{00000000-0005-0000-0000-0000BD380000}"/>
    <cellStyle name="Vírgula 2 4 3 3 4 3" xfId="7087" xr:uid="{00000000-0005-0000-0000-0000BE380000}"/>
    <cellStyle name="Vírgula 2 4 3 3 4 3 2" xfId="20431" xr:uid="{00000000-0005-0000-0000-0000BF380000}"/>
    <cellStyle name="Vírgula 2 4 3 3 4 4" xfId="9751" xr:uid="{00000000-0005-0000-0000-0000C0380000}"/>
    <cellStyle name="Vírgula 2 4 3 3 4 4 2" xfId="23095" xr:uid="{00000000-0005-0000-0000-0000C1380000}"/>
    <cellStyle name="Vírgula 2 4 3 3 4 5" xfId="15103" xr:uid="{00000000-0005-0000-0000-0000C2380000}"/>
    <cellStyle name="Vírgula 2 4 3 3 4 6" xfId="12415" xr:uid="{00000000-0005-0000-0000-0000C3380000}"/>
    <cellStyle name="Vírgula 2 4 3 3 4 7" xfId="25231" xr:uid="{00000000-0005-0000-0000-0000C4380000}"/>
    <cellStyle name="Vírgula 2 4 3 3 5" xfId="2575" xr:uid="{00000000-0005-0000-0000-0000C5380000}"/>
    <cellStyle name="Vírgula 2 4 3 3 5 2" xfId="5239" xr:uid="{00000000-0005-0000-0000-0000C6380000}"/>
    <cellStyle name="Vírgula 2 4 3 3 5 2 2" xfId="18583" xr:uid="{00000000-0005-0000-0000-0000C7380000}"/>
    <cellStyle name="Vírgula 2 4 3 3 5 3" xfId="7903" xr:uid="{00000000-0005-0000-0000-0000C8380000}"/>
    <cellStyle name="Vírgula 2 4 3 3 5 3 2" xfId="21247" xr:uid="{00000000-0005-0000-0000-0000C9380000}"/>
    <cellStyle name="Vírgula 2 4 3 3 5 4" xfId="10567" xr:uid="{00000000-0005-0000-0000-0000CA380000}"/>
    <cellStyle name="Vírgula 2 4 3 3 5 4 2" xfId="23911" xr:uid="{00000000-0005-0000-0000-0000CB380000}"/>
    <cellStyle name="Vírgula 2 4 3 3 5 5" xfId="15919" xr:uid="{00000000-0005-0000-0000-0000CC380000}"/>
    <cellStyle name="Vírgula 2 4 3 3 5 6" xfId="13231" xr:uid="{00000000-0005-0000-0000-0000CD380000}"/>
    <cellStyle name="Vírgula 2 4 3 3 5 7" xfId="25591" xr:uid="{00000000-0005-0000-0000-0000CE380000}"/>
    <cellStyle name="Vírgula 2 4 3 3 6" xfId="2839" xr:uid="{00000000-0005-0000-0000-0000CF380000}"/>
    <cellStyle name="Vírgula 2 4 3 3 6 2" xfId="16183" xr:uid="{00000000-0005-0000-0000-0000D0380000}"/>
    <cellStyle name="Vírgula 2 4 3 3 7" xfId="5503" xr:uid="{00000000-0005-0000-0000-0000D1380000}"/>
    <cellStyle name="Vírgula 2 4 3 3 7 2" xfId="18847" xr:uid="{00000000-0005-0000-0000-0000D2380000}"/>
    <cellStyle name="Vírgula 2 4 3 3 8" xfId="8167" xr:uid="{00000000-0005-0000-0000-0000D3380000}"/>
    <cellStyle name="Vírgula 2 4 3 3 8 2" xfId="21511" xr:uid="{00000000-0005-0000-0000-0000D4380000}"/>
    <cellStyle name="Vírgula 2 4 3 3 9" xfId="13519" xr:uid="{00000000-0005-0000-0000-0000D5380000}"/>
    <cellStyle name="Vírgula 2 4 3 4" xfId="367" xr:uid="{00000000-0005-0000-0000-0000D6380000}"/>
    <cellStyle name="Vírgula 2 4 3 4 2" xfId="1159" xr:uid="{00000000-0005-0000-0000-0000D7380000}"/>
    <cellStyle name="Vírgula 2 4 3 4 2 2" xfId="3823" xr:uid="{00000000-0005-0000-0000-0000D8380000}"/>
    <cellStyle name="Vírgula 2 4 3 4 2 2 2" xfId="17167" xr:uid="{00000000-0005-0000-0000-0000D9380000}"/>
    <cellStyle name="Vírgula 2 4 3 4 2 3" xfId="6487" xr:uid="{00000000-0005-0000-0000-0000DA380000}"/>
    <cellStyle name="Vírgula 2 4 3 4 2 3 2" xfId="19831" xr:uid="{00000000-0005-0000-0000-0000DB380000}"/>
    <cellStyle name="Vírgula 2 4 3 4 2 4" xfId="9151" xr:uid="{00000000-0005-0000-0000-0000DC380000}"/>
    <cellStyle name="Vírgula 2 4 3 4 2 4 2" xfId="22495" xr:uid="{00000000-0005-0000-0000-0000DD380000}"/>
    <cellStyle name="Vírgula 2 4 3 4 2 5" xfId="14503" xr:uid="{00000000-0005-0000-0000-0000DE380000}"/>
    <cellStyle name="Vírgula 2 4 3 4 2 6" xfId="11815" xr:uid="{00000000-0005-0000-0000-0000DF380000}"/>
    <cellStyle name="Vírgula 2 4 3 4 2 7" xfId="26215" xr:uid="{00000000-0005-0000-0000-0000E0380000}"/>
    <cellStyle name="Vírgula 2 4 3 4 3" xfId="1951" xr:uid="{00000000-0005-0000-0000-0000E1380000}"/>
    <cellStyle name="Vírgula 2 4 3 4 3 2" xfId="4615" xr:uid="{00000000-0005-0000-0000-0000E2380000}"/>
    <cellStyle name="Vírgula 2 4 3 4 3 2 2" xfId="17959" xr:uid="{00000000-0005-0000-0000-0000E3380000}"/>
    <cellStyle name="Vírgula 2 4 3 4 3 3" xfId="7279" xr:uid="{00000000-0005-0000-0000-0000E4380000}"/>
    <cellStyle name="Vírgula 2 4 3 4 3 3 2" xfId="20623" xr:uid="{00000000-0005-0000-0000-0000E5380000}"/>
    <cellStyle name="Vírgula 2 4 3 4 3 4" xfId="9943" xr:uid="{00000000-0005-0000-0000-0000E6380000}"/>
    <cellStyle name="Vírgula 2 4 3 4 3 4 2" xfId="23287" xr:uid="{00000000-0005-0000-0000-0000E7380000}"/>
    <cellStyle name="Vírgula 2 4 3 4 3 5" xfId="15295" xr:uid="{00000000-0005-0000-0000-0000E8380000}"/>
    <cellStyle name="Vírgula 2 4 3 4 3 6" xfId="12607" xr:uid="{00000000-0005-0000-0000-0000E9380000}"/>
    <cellStyle name="Vírgula 2 4 3 4 4" xfId="3031" xr:uid="{00000000-0005-0000-0000-0000EA380000}"/>
    <cellStyle name="Vírgula 2 4 3 4 4 2" xfId="16375" xr:uid="{00000000-0005-0000-0000-0000EB380000}"/>
    <cellStyle name="Vírgula 2 4 3 4 5" xfId="5695" xr:uid="{00000000-0005-0000-0000-0000EC380000}"/>
    <cellStyle name="Vírgula 2 4 3 4 5 2" xfId="19039" xr:uid="{00000000-0005-0000-0000-0000ED380000}"/>
    <cellStyle name="Vírgula 2 4 3 4 6" xfId="8359" xr:uid="{00000000-0005-0000-0000-0000EE380000}"/>
    <cellStyle name="Vírgula 2 4 3 4 6 2" xfId="21703" xr:uid="{00000000-0005-0000-0000-0000EF380000}"/>
    <cellStyle name="Vírgula 2 4 3 4 7" xfId="13711" xr:uid="{00000000-0005-0000-0000-0000F0380000}"/>
    <cellStyle name="Vírgula 2 4 3 4 8" xfId="11023" xr:uid="{00000000-0005-0000-0000-0000F1380000}"/>
    <cellStyle name="Vírgula 2 4 3 4 9" xfId="24847" xr:uid="{00000000-0005-0000-0000-0000F2380000}"/>
    <cellStyle name="Vírgula 2 4 3 5" xfId="631" xr:uid="{00000000-0005-0000-0000-0000F3380000}"/>
    <cellStyle name="Vírgula 2 4 3 5 2" xfId="1423" xr:uid="{00000000-0005-0000-0000-0000F4380000}"/>
    <cellStyle name="Vírgula 2 4 3 5 2 2" xfId="4087" xr:uid="{00000000-0005-0000-0000-0000F5380000}"/>
    <cellStyle name="Vírgula 2 4 3 5 2 2 2" xfId="17431" xr:uid="{00000000-0005-0000-0000-0000F6380000}"/>
    <cellStyle name="Vírgula 2 4 3 5 2 3" xfId="6751" xr:uid="{00000000-0005-0000-0000-0000F7380000}"/>
    <cellStyle name="Vírgula 2 4 3 5 2 3 2" xfId="20095" xr:uid="{00000000-0005-0000-0000-0000F8380000}"/>
    <cellStyle name="Vírgula 2 4 3 5 2 4" xfId="9415" xr:uid="{00000000-0005-0000-0000-0000F9380000}"/>
    <cellStyle name="Vírgula 2 4 3 5 2 4 2" xfId="22759" xr:uid="{00000000-0005-0000-0000-0000FA380000}"/>
    <cellStyle name="Vírgula 2 4 3 5 2 5" xfId="14767" xr:uid="{00000000-0005-0000-0000-0000FB380000}"/>
    <cellStyle name="Vírgula 2 4 3 5 2 6" xfId="12079" xr:uid="{00000000-0005-0000-0000-0000FC380000}"/>
    <cellStyle name="Vírgula 2 4 3 5 2 7" xfId="25879" xr:uid="{00000000-0005-0000-0000-0000FD380000}"/>
    <cellStyle name="Vírgula 2 4 3 5 3" xfId="2215" xr:uid="{00000000-0005-0000-0000-0000FE380000}"/>
    <cellStyle name="Vírgula 2 4 3 5 3 2" xfId="4879" xr:uid="{00000000-0005-0000-0000-0000FF380000}"/>
    <cellStyle name="Vírgula 2 4 3 5 3 2 2" xfId="18223" xr:uid="{00000000-0005-0000-0000-000000390000}"/>
    <cellStyle name="Vírgula 2 4 3 5 3 3" xfId="7543" xr:uid="{00000000-0005-0000-0000-000001390000}"/>
    <cellStyle name="Vírgula 2 4 3 5 3 3 2" xfId="20887" xr:uid="{00000000-0005-0000-0000-000002390000}"/>
    <cellStyle name="Vírgula 2 4 3 5 3 4" xfId="10207" xr:uid="{00000000-0005-0000-0000-000003390000}"/>
    <cellStyle name="Vírgula 2 4 3 5 3 4 2" xfId="23551" xr:uid="{00000000-0005-0000-0000-000004390000}"/>
    <cellStyle name="Vírgula 2 4 3 5 3 5" xfId="15559" xr:uid="{00000000-0005-0000-0000-000005390000}"/>
    <cellStyle name="Vírgula 2 4 3 5 3 6" xfId="12871" xr:uid="{00000000-0005-0000-0000-000006390000}"/>
    <cellStyle name="Vírgula 2 4 3 5 4" xfId="3295" xr:uid="{00000000-0005-0000-0000-000007390000}"/>
    <cellStyle name="Vírgula 2 4 3 5 4 2" xfId="16639" xr:uid="{00000000-0005-0000-0000-000008390000}"/>
    <cellStyle name="Vírgula 2 4 3 5 5" xfId="5959" xr:uid="{00000000-0005-0000-0000-000009390000}"/>
    <cellStyle name="Vírgula 2 4 3 5 5 2" xfId="19303" xr:uid="{00000000-0005-0000-0000-00000A390000}"/>
    <cellStyle name="Vírgula 2 4 3 5 6" xfId="8623" xr:uid="{00000000-0005-0000-0000-00000B390000}"/>
    <cellStyle name="Vírgula 2 4 3 5 6 2" xfId="21967" xr:uid="{00000000-0005-0000-0000-00000C390000}"/>
    <cellStyle name="Vírgula 2 4 3 5 7" xfId="13975" xr:uid="{00000000-0005-0000-0000-00000D390000}"/>
    <cellStyle name="Vírgula 2 4 3 5 8" xfId="11287" xr:uid="{00000000-0005-0000-0000-00000E390000}"/>
    <cellStyle name="Vírgula 2 4 3 5 9" xfId="24511" xr:uid="{00000000-0005-0000-0000-00000F390000}"/>
    <cellStyle name="Vírgula 2 4 3 6" xfId="895" xr:uid="{00000000-0005-0000-0000-000010390000}"/>
    <cellStyle name="Vírgula 2 4 3 6 2" xfId="3559" xr:uid="{00000000-0005-0000-0000-000011390000}"/>
    <cellStyle name="Vírgula 2 4 3 6 2 2" xfId="16903" xr:uid="{00000000-0005-0000-0000-000012390000}"/>
    <cellStyle name="Vírgula 2 4 3 6 2 3" xfId="26527" xr:uid="{00000000-0005-0000-0000-000013390000}"/>
    <cellStyle name="Vírgula 2 4 3 6 3" xfId="6223" xr:uid="{00000000-0005-0000-0000-000014390000}"/>
    <cellStyle name="Vírgula 2 4 3 6 3 2" xfId="19567" xr:uid="{00000000-0005-0000-0000-000015390000}"/>
    <cellStyle name="Vírgula 2 4 3 6 4" xfId="8887" xr:uid="{00000000-0005-0000-0000-000016390000}"/>
    <cellStyle name="Vírgula 2 4 3 6 4 2" xfId="22231" xr:uid="{00000000-0005-0000-0000-000017390000}"/>
    <cellStyle name="Vírgula 2 4 3 6 5" xfId="14239" xr:uid="{00000000-0005-0000-0000-000018390000}"/>
    <cellStyle name="Vírgula 2 4 3 6 6" xfId="11551" xr:uid="{00000000-0005-0000-0000-000019390000}"/>
    <cellStyle name="Vírgula 2 4 3 6 7" xfId="25159" xr:uid="{00000000-0005-0000-0000-00001A390000}"/>
    <cellStyle name="Vírgula 2 4 3 7" xfId="1687" xr:uid="{00000000-0005-0000-0000-00001B390000}"/>
    <cellStyle name="Vírgula 2 4 3 7 2" xfId="4351" xr:uid="{00000000-0005-0000-0000-00001C390000}"/>
    <cellStyle name="Vírgula 2 4 3 7 2 2" xfId="17695" xr:uid="{00000000-0005-0000-0000-00001D390000}"/>
    <cellStyle name="Vírgula 2 4 3 7 3" xfId="7015" xr:uid="{00000000-0005-0000-0000-00001E390000}"/>
    <cellStyle name="Vírgula 2 4 3 7 3 2" xfId="20359" xr:uid="{00000000-0005-0000-0000-00001F390000}"/>
    <cellStyle name="Vírgula 2 4 3 7 4" xfId="9679" xr:uid="{00000000-0005-0000-0000-000020390000}"/>
    <cellStyle name="Vírgula 2 4 3 7 4 2" xfId="23023" xr:uid="{00000000-0005-0000-0000-000021390000}"/>
    <cellStyle name="Vírgula 2 4 3 7 5" xfId="15031" xr:uid="{00000000-0005-0000-0000-000022390000}"/>
    <cellStyle name="Vírgula 2 4 3 7 6" xfId="12343" xr:uid="{00000000-0005-0000-0000-000023390000}"/>
    <cellStyle name="Vírgula 2 4 3 7 7" xfId="25519" xr:uid="{00000000-0005-0000-0000-000024390000}"/>
    <cellStyle name="Vírgula 2 4 3 8" xfId="2503" xr:uid="{00000000-0005-0000-0000-000025390000}"/>
    <cellStyle name="Vírgula 2 4 3 8 2" xfId="5167" xr:uid="{00000000-0005-0000-0000-000026390000}"/>
    <cellStyle name="Vírgula 2 4 3 8 2 2" xfId="18511" xr:uid="{00000000-0005-0000-0000-000027390000}"/>
    <cellStyle name="Vírgula 2 4 3 8 3" xfId="7831" xr:uid="{00000000-0005-0000-0000-000028390000}"/>
    <cellStyle name="Vírgula 2 4 3 8 3 2" xfId="21175" xr:uid="{00000000-0005-0000-0000-000029390000}"/>
    <cellStyle name="Vírgula 2 4 3 8 4" xfId="10495" xr:uid="{00000000-0005-0000-0000-00002A390000}"/>
    <cellStyle name="Vírgula 2 4 3 8 4 2" xfId="23839" xr:uid="{00000000-0005-0000-0000-00002B390000}"/>
    <cellStyle name="Vírgula 2 4 3 8 5" xfId="15847" xr:uid="{00000000-0005-0000-0000-00002C390000}"/>
    <cellStyle name="Vírgula 2 4 3 8 6" xfId="13159" xr:uid="{00000000-0005-0000-0000-00002D390000}"/>
    <cellStyle name="Vírgula 2 4 3 9" xfId="2767" xr:uid="{00000000-0005-0000-0000-00002E390000}"/>
    <cellStyle name="Vírgula 2 4 3 9 2" xfId="16111" xr:uid="{00000000-0005-0000-0000-00002F390000}"/>
    <cellStyle name="Vírgula 2 4 4" xfId="223" xr:uid="{00000000-0005-0000-0000-000030390000}"/>
    <cellStyle name="Vírgula 2 4 4 10" xfId="13567" xr:uid="{00000000-0005-0000-0000-000031390000}"/>
    <cellStyle name="Vírgula 2 4 4 11" xfId="10879" xr:uid="{00000000-0005-0000-0000-000032390000}"/>
    <cellStyle name="Vírgula 2 4 4 12" xfId="24271" xr:uid="{00000000-0005-0000-0000-000033390000}"/>
    <cellStyle name="Vírgula 2 4 4 2" xfId="487" xr:uid="{00000000-0005-0000-0000-000034390000}"/>
    <cellStyle name="Vírgula 2 4 4 2 2" xfId="1279" xr:uid="{00000000-0005-0000-0000-000035390000}"/>
    <cellStyle name="Vírgula 2 4 4 2 2 2" xfId="3943" xr:uid="{00000000-0005-0000-0000-000036390000}"/>
    <cellStyle name="Vírgula 2 4 4 2 2 2 2" xfId="17287" xr:uid="{00000000-0005-0000-0000-000037390000}"/>
    <cellStyle name="Vírgula 2 4 4 2 2 3" xfId="6607" xr:uid="{00000000-0005-0000-0000-000038390000}"/>
    <cellStyle name="Vírgula 2 4 4 2 2 3 2" xfId="19951" xr:uid="{00000000-0005-0000-0000-000039390000}"/>
    <cellStyle name="Vírgula 2 4 4 2 2 4" xfId="9271" xr:uid="{00000000-0005-0000-0000-00003A390000}"/>
    <cellStyle name="Vírgula 2 4 4 2 2 4 2" xfId="22615" xr:uid="{00000000-0005-0000-0000-00003B390000}"/>
    <cellStyle name="Vírgula 2 4 4 2 2 5" xfId="14623" xr:uid="{00000000-0005-0000-0000-00003C390000}"/>
    <cellStyle name="Vírgula 2 4 4 2 2 6" xfId="11935" xr:uid="{00000000-0005-0000-0000-00003D390000}"/>
    <cellStyle name="Vírgula 2 4 4 2 2 7" xfId="26335" xr:uid="{00000000-0005-0000-0000-00003E390000}"/>
    <cellStyle name="Vírgula 2 4 4 2 3" xfId="2071" xr:uid="{00000000-0005-0000-0000-00003F390000}"/>
    <cellStyle name="Vírgula 2 4 4 2 3 2" xfId="4735" xr:uid="{00000000-0005-0000-0000-000040390000}"/>
    <cellStyle name="Vírgula 2 4 4 2 3 2 2" xfId="18079" xr:uid="{00000000-0005-0000-0000-000041390000}"/>
    <cellStyle name="Vírgula 2 4 4 2 3 3" xfId="7399" xr:uid="{00000000-0005-0000-0000-000042390000}"/>
    <cellStyle name="Vírgula 2 4 4 2 3 3 2" xfId="20743" xr:uid="{00000000-0005-0000-0000-000043390000}"/>
    <cellStyle name="Vírgula 2 4 4 2 3 4" xfId="10063" xr:uid="{00000000-0005-0000-0000-000044390000}"/>
    <cellStyle name="Vírgula 2 4 4 2 3 4 2" xfId="23407" xr:uid="{00000000-0005-0000-0000-000045390000}"/>
    <cellStyle name="Vírgula 2 4 4 2 3 5" xfId="15415" xr:uid="{00000000-0005-0000-0000-000046390000}"/>
    <cellStyle name="Vírgula 2 4 4 2 3 6" xfId="12727" xr:uid="{00000000-0005-0000-0000-000047390000}"/>
    <cellStyle name="Vírgula 2 4 4 2 4" xfId="3151" xr:uid="{00000000-0005-0000-0000-000048390000}"/>
    <cellStyle name="Vírgula 2 4 4 2 4 2" xfId="16495" xr:uid="{00000000-0005-0000-0000-000049390000}"/>
    <cellStyle name="Vírgula 2 4 4 2 5" xfId="5815" xr:uid="{00000000-0005-0000-0000-00004A390000}"/>
    <cellStyle name="Vírgula 2 4 4 2 5 2" xfId="19159" xr:uid="{00000000-0005-0000-0000-00004B390000}"/>
    <cellStyle name="Vírgula 2 4 4 2 6" xfId="8479" xr:uid="{00000000-0005-0000-0000-00004C390000}"/>
    <cellStyle name="Vírgula 2 4 4 2 6 2" xfId="21823" xr:uid="{00000000-0005-0000-0000-00004D390000}"/>
    <cellStyle name="Vírgula 2 4 4 2 7" xfId="13831" xr:uid="{00000000-0005-0000-0000-00004E390000}"/>
    <cellStyle name="Vírgula 2 4 4 2 8" xfId="11143" xr:uid="{00000000-0005-0000-0000-00004F390000}"/>
    <cellStyle name="Vírgula 2 4 4 2 9" xfId="24967" xr:uid="{00000000-0005-0000-0000-000050390000}"/>
    <cellStyle name="Vírgula 2 4 4 3" xfId="655" xr:uid="{00000000-0005-0000-0000-000051390000}"/>
    <cellStyle name="Vírgula 2 4 4 3 2" xfId="1447" xr:uid="{00000000-0005-0000-0000-000052390000}"/>
    <cellStyle name="Vírgula 2 4 4 3 2 2" xfId="4111" xr:uid="{00000000-0005-0000-0000-000053390000}"/>
    <cellStyle name="Vírgula 2 4 4 3 2 2 2" xfId="17455" xr:uid="{00000000-0005-0000-0000-000054390000}"/>
    <cellStyle name="Vírgula 2 4 4 3 2 3" xfId="6775" xr:uid="{00000000-0005-0000-0000-000055390000}"/>
    <cellStyle name="Vírgula 2 4 4 3 2 3 2" xfId="20119" xr:uid="{00000000-0005-0000-0000-000056390000}"/>
    <cellStyle name="Vírgula 2 4 4 3 2 4" xfId="9439" xr:uid="{00000000-0005-0000-0000-000057390000}"/>
    <cellStyle name="Vírgula 2 4 4 3 2 4 2" xfId="22783" xr:uid="{00000000-0005-0000-0000-000058390000}"/>
    <cellStyle name="Vírgula 2 4 4 3 2 5" xfId="14791" xr:uid="{00000000-0005-0000-0000-000059390000}"/>
    <cellStyle name="Vírgula 2 4 4 3 2 6" xfId="12103" xr:uid="{00000000-0005-0000-0000-00005A390000}"/>
    <cellStyle name="Vírgula 2 4 4 3 2 7" xfId="25999" xr:uid="{00000000-0005-0000-0000-00005B390000}"/>
    <cellStyle name="Vírgula 2 4 4 3 3" xfId="2239" xr:uid="{00000000-0005-0000-0000-00005C390000}"/>
    <cellStyle name="Vírgula 2 4 4 3 3 2" xfId="4903" xr:uid="{00000000-0005-0000-0000-00005D390000}"/>
    <cellStyle name="Vírgula 2 4 4 3 3 2 2" xfId="18247" xr:uid="{00000000-0005-0000-0000-00005E390000}"/>
    <cellStyle name="Vírgula 2 4 4 3 3 3" xfId="7567" xr:uid="{00000000-0005-0000-0000-00005F390000}"/>
    <cellStyle name="Vírgula 2 4 4 3 3 3 2" xfId="20911" xr:uid="{00000000-0005-0000-0000-000060390000}"/>
    <cellStyle name="Vírgula 2 4 4 3 3 4" xfId="10231" xr:uid="{00000000-0005-0000-0000-000061390000}"/>
    <cellStyle name="Vírgula 2 4 4 3 3 4 2" xfId="23575" xr:uid="{00000000-0005-0000-0000-000062390000}"/>
    <cellStyle name="Vírgula 2 4 4 3 3 5" xfId="15583" xr:uid="{00000000-0005-0000-0000-000063390000}"/>
    <cellStyle name="Vírgula 2 4 4 3 3 6" xfId="12895" xr:uid="{00000000-0005-0000-0000-000064390000}"/>
    <cellStyle name="Vírgula 2 4 4 3 4" xfId="3319" xr:uid="{00000000-0005-0000-0000-000065390000}"/>
    <cellStyle name="Vírgula 2 4 4 3 4 2" xfId="16663" xr:uid="{00000000-0005-0000-0000-000066390000}"/>
    <cellStyle name="Vírgula 2 4 4 3 5" xfId="5983" xr:uid="{00000000-0005-0000-0000-000067390000}"/>
    <cellStyle name="Vírgula 2 4 4 3 5 2" xfId="19327" xr:uid="{00000000-0005-0000-0000-000068390000}"/>
    <cellStyle name="Vírgula 2 4 4 3 6" xfId="8647" xr:uid="{00000000-0005-0000-0000-000069390000}"/>
    <cellStyle name="Vírgula 2 4 4 3 6 2" xfId="21991" xr:uid="{00000000-0005-0000-0000-00006A390000}"/>
    <cellStyle name="Vírgula 2 4 4 3 7" xfId="13999" xr:uid="{00000000-0005-0000-0000-00006B390000}"/>
    <cellStyle name="Vírgula 2 4 4 3 8" xfId="11311" xr:uid="{00000000-0005-0000-0000-00006C390000}"/>
    <cellStyle name="Vírgula 2 4 4 3 9" xfId="24631" xr:uid="{00000000-0005-0000-0000-00006D390000}"/>
    <cellStyle name="Vírgula 2 4 4 4" xfId="1015" xr:uid="{00000000-0005-0000-0000-00006E390000}"/>
    <cellStyle name="Vírgula 2 4 4 4 2" xfId="3679" xr:uid="{00000000-0005-0000-0000-00006F390000}"/>
    <cellStyle name="Vírgula 2 4 4 4 2 2" xfId="17023" xr:uid="{00000000-0005-0000-0000-000070390000}"/>
    <cellStyle name="Vírgula 2 4 4 4 2 3" xfId="26647" xr:uid="{00000000-0005-0000-0000-000071390000}"/>
    <cellStyle name="Vírgula 2 4 4 4 3" xfId="6343" xr:uid="{00000000-0005-0000-0000-000072390000}"/>
    <cellStyle name="Vírgula 2 4 4 4 3 2" xfId="19687" xr:uid="{00000000-0005-0000-0000-000073390000}"/>
    <cellStyle name="Vírgula 2 4 4 4 4" xfId="9007" xr:uid="{00000000-0005-0000-0000-000074390000}"/>
    <cellStyle name="Vírgula 2 4 4 4 4 2" xfId="22351" xr:uid="{00000000-0005-0000-0000-000075390000}"/>
    <cellStyle name="Vírgula 2 4 4 4 5" xfId="14359" xr:uid="{00000000-0005-0000-0000-000076390000}"/>
    <cellStyle name="Vírgula 2 4 4 4 6" xfId="11671" xr:uid="{00000000-0005-0000-0000-000077390000}"/>
    <cellStyle name="Vírgula 2 4 4 4 7" xfId="25279" xr:uid="{00000000-0005-0000-0000-000078390000}"/>
    <cellStyle name="Vírgula 2 4 4 5" xfId="1807" xr:uid="{00000000-0005-0000-0000-000079390000}"/>
    <cellStyle name="Vírgula 2 4 4 5 2" xfId="4471" xr:uid="{00000000-0005-0000-0000-00007A390000}"/>
    <cellStyle name="Vírgula 2 4 4 5 2 2" xfId="17815" xr:uid="{00000000-0005-0000-0000-00007B390000}"/>
    <cellStyle name="Vírgula 2 4 4 5 3" xfId="7135" xr:uid="{00000000-0005-0000-0000-00007C390000}"/>
    <cellStyle name="Vírgula 2 4 4 5 3 2" xfId="20479" xr:uid="{00000000-0005-0000-0000-00007D390000}"/>
    <cellStyle name="Vírgula 2 4 4 5 4" xfId="9799" xr:uid="{00000000-0005-0000-0000-00007E390000}"/>
    <cellStyle name="Vírgula 2 4 4 5 4 2" xfId="23143" xr:uid="{00000000-0005-0000-0000-00007F390000}"/>
    <cellStyle name="Vírgula 2 4 4 5 5" xfId="15151" xr:uid="{00000000-0005-0000-0000-000080390000}"/>
    <cellStyle name="Vírgula 2 4 4 5 6" xfId="12463" xr:uid="{00000000-0005-0000-0000-000081390000}"/>
    <cellStyle name="Vírgula 2 4 4 5 7" xfId="25639" xr:uid="{00000000-0005-0000-0000-000082390000}"/>
    <cellStyle name="Vírgula 2 4 4 6" xfId="2623" xr:uid="{00000000-0005-0000-0000-000083390000}"/>
    <cellStyle name="Vírgula 2 4 4 6 2" xfId="5287" xr:uid="{00000000-0005-0000-0000-000084390000}"/>
    <cellStyle name="Vírgula 2 4 4 6 2 2" xfId="18631" xr:uid="{00000000-0005-0000-0000-000085390000}"/>
    <cellStyle name="Vírgula 2 4 4 6 3" xfId="7951" xr:uid="{00000000-0005-0000-0000-000086390000}"/>
    <cellStyle name="Vírgula 2 4 4 6 3 2" xfId="21295" xr:uid="{00000000-0005-0000-0000-000087390000}"/>
    <cellStyle name="Vírgula 2 4 4 6 4" xfId="10615" xr:uid="{00000000-0005-0000-0000-000088390000}"/>
    <cellStyle name="Vírgula 2 4 4 6 4 2" xfId="23959" xr:uid="{00000000-0005-0000-0000-000089390000}"/>
    <cellStyle name="Vírgula 2 4 4 6 5" xfId="15967" xr:uid="{00000000-0005-0000-0000-00008A390000}"/>
    <cellStyle name="Vírgula 2 4 4 6 6" xfId="13279" xr:uid="{00000000-0005-0000-0000-00008B390000}"/>
    <cellStyle name="Vírgula 2 4 4 7" xfId="2887" xr:uid="{00000000-0005-0000-0000-00008C390000}"/>
    <cellStyle name="Vírgula 2 4 4 7 2" xfId="16231" xr:uid="{00000000-0005-0000-0000-00008D390000}"/>
    <cellStyle name="Vírgula 2 4 4 8" xfId="5551" xr:uid="{00000000-0005-0000-0000-00008E390000}"/>
    <cellStyle name="Vírgula 2 4 4 8 2" xfId="18895" xr:uid="{00000000-0005-0000-0000-00008F390000}"/>
    <cellStyle name="Vírgula 2 4 4 9" xfId="8215" xr:uid="{00000000-0005-0000-0000-000090390000}"/>
    <cellStyle name="Vírgula 2 4 4 9 2" xfId="21559" xr:uid="{00000000-0005-0000-0000-000091390000}"/>
    <cellStyle name="Vírgula 2 4 5" xfId="151" xr:uid="{00000000-0005-0000-0000-000092390000}"/>
    <cellStyle name="Vírgula 2 4 5 10" xfId="10807" xr:uid="{00000000-0005-0000-0000-000093390000}"/>
    <cellStyle name="Vírgula 2 4 5 11" xfId="24199" xr:uid="{00000000-0005-0000-0000-000094390000}"/>
    <cellStyle name="Vírgula 2 4 5 2" xfId="415" xr:uid="{00000000-0005-0000-0000-000095390000}"/>
    <cellStyle name="Vírgula 2 4 5 2 2" xfId="1207" xr:uid="{00000000-0005-0000-0000-000096390000}"/>
    <cellStyle name="Vírgula 2 4 5 2 2 2" xfId="3871" xr:uid="{00000000-0005-0000-0000-000097390000}"/>
    <cellStyle name="Vírgula 2 4 5 2 2 2 2" xfId="17215" xr:uid="{00000000-0005-0000-0000-000098390000}"/>
    <cellStyle name="Vírgula 2 4 5 2 2 3" xfId="6535" xr:uid="{00000000-0005-0000-0000-000099390000}"/>
    <cellStyle name="Vírgula 2 4 5 2 2 3 2" xfId="19879" xr:uid="{00000000-0005-0000-0000-00009A390000}"/>
    <cellStyle name="Vírgula 2 4 5 2 2 4" xfId="9199" xr:uid="{00000000-0005-0000-0000-00009B390000}"/>
    <cellStyle name="Vírgula 2 4 5 2 2 4 2" xfId="22543" xr:uid="{00000000-0005-0000-0000-00009C390000}"/>
    <cellStyle name="Vírgula 2 4 5 2 2 5" xfId="14551" xr:uid="{00000000-0005-0000-0000-00009D390000}"/>
    <cellStyle name="Vírgula 2 4 5 2 2 6" xfId="11863" xr:uid="{00000000-0005-0000-0000-00009E390000}"/>
    <cellStyle name="Vírgula 2 4 5 2 2 7" xfId="26263" xr:uid="{00000000-0005-0000-0000-00009F390000}"/>
    <cellStyle name="Vírgula 2 4 5 2 3" xfId="1999" xr:uid="{00000000-0005-0000-0000-0000A0390000}"/>
    <cellStyle name="Vírgula 2 4 5 2 3 2" xfId="4663" xr:uid="{00000000-0005-0000-0000-0000A1390000}"/>
    <cellStyle name="Vírgula 2 4 5 2 3 2 2" xfId="18007" xr:uid="{00000000-0005-0000-0000-0000A2390000}"/>
    <cellStyle name="Vírgula 2 4 5 2 3 3" xfId="7327" xr:uid="{00000000-0005-0000-0000-0000A3390000}"/>
    <cellStyle name="Vírgula 2 4 5 2 3 3 2" xfId="20671" xr:uid="{00000000-0005-0000-0000-0000A4390000}"/>
    <cellStyle name="Vírgula 2 4 5 2 3 4" xfId="9991" xr:uid="{00000000-0005-0000-0000-0000A5390000}"/>
    <cellStyle name="Vírgula 2 4 5 2 3 4 2" xfId="23335" xr:uid="{00000000-0005-0000-0000-0000A6390000}"/>
    <cellStyle name="Vírgula 2 4 5 2 3 5" xfId="15343" xr:uid="{00000000-0005-0000-0000-0000A7390000}"/>
    <cellStyle name="Vírgula 2 4 5 2 3 6" xfId="12655" xr:uid="{00000000-0005-0000-0000-0000A8390000}"/>
    <cellStyle name="Vírgula 2 4 5 2 4" xfId="3079" xr:uid="{00000000-0005-0000-0000-0000A9390000}"/>
    <cellStyle name="Vírgula 2 4 5 2 4 2" xfId="16423" xr:uid="{00000000-0005-0000-0000-0000AA390000}"/>
    <cellStyle name="Vírgula 2 4 5 2 5" xfId="5743" xr:uid="{00000000-0005-0000-0000-0000AB390000}"/>
    <cellStyle name="Vírgula 2 4 5 2 5 2" xfId="19087" xr:uid="{00000000-0005-0000-0000-0000AC390000}"/>
    <cellStyle name="Vírgula 2 4 5 2 6" xfId="8407" xr:uid="{00000000-0005-0000-0000-0000AD390000}"/>
    <cellStyle name="Vírgula 2 4 5 2 6 2" xfId="21751" xr:uid="{00000000-0005-0000-0000-0000AE390000}"/>
    <cellStyle name="Vírgula 2 4 5 2 7" xfId="13759" xr:uid="{00000000-0005-0000-0000-0000AF390000}"/>
    <cellStyle name="Vírgula 2 4 5 2 8" xfId="11071" xr:uid="{00000000-0005-0000-0000-0000B0390000}"/>
    <cellStyle name="Vírgula 2 4 5 2 9" xfId="24895" xr:uid="{00000000-0005-0000-0000-0000B1390000}"/>
    <cellStyle name="Vírgula 2 4 5 3" xfId="943" xr:uid="{00000000-0005-0000-0000-0000B2390000}"/>
    <cellStyle name="Vírgula 2 4 5 3 2" xfId="3607" xr:uid="{00000000-0005-0000-0000-0000B3390000}"/>
    <cellStyle name="Vírgula 2 4 5 3 2 2" xfId="16951" xr:uid="{00000000-0005-0000-0000-0000B4390000}"/>
    <cellStyle name="Vírgula 2 4 5 3 2 3" xfId="25927" xr:uid="{00000000-0005-0000-0000-0000B5390000}"/>
    <cellStyle name="Vírgula 2 4 5 3 3" xfId="6271" xr:uid="{00000000-0005-0000-0000-0000B6390000}"/>
    <cellStyle name="Vírgula 2 4 5 3 3 2" xfId="19615" xr:uid="{00000000-0005-0000-0000-0000B7390000}"/>
    <cellStyle name="Vírgula 2 4 5 3 4" xfId="8935" xr:uid="{00000000-0005-0000-0000-0000B8390000}"/>
    <cellStyle name="Vírgula 2 4 5 3 4 2" xfId="22279" xr:uid="{00000000-0005-0000-0000-0000B9390000}"/>
    <cellStyle name="Vírgula 2 4 5 3 5" xfId="14287" xr:uid="{00000000-0005-0000-0000-0000BA390000}"/>
    <cellStyle name="Vírgula 2 4 5 3 6" xfId="11599" xr:uid="{00000000-0005-0000-0000-0000BB390000}"/>
    <cellStyle name="Vírgula 2 4 5 3 7" xfId="24559" xr:uid="{00000000-0005-0000-0000-0000BC390000}"/>
    <cellStyle name="Vírgula 2 4 5 4" xfId="1735" xr:uid="{00000000-0005-0000-0000-0000BD390000}"/>
    <cellStyle name="Vírgula 2 4 5 4 2" xfId="4399" xr:uid="{00000000-0005-0000-0000-0000BE390000}"/>
    <cellStyle name="Vírgula 2 4 5 4 2 2" xfId="17743" xr:uid="{00000000-0005-0000-0000-0000BF390000}"/>
    <cellStyle name="Vírgula 2 4 5 4 2 3" xfId="26575" xr:uid="{00000000-0005-0000-0000-0000C0390000}"/>
    <cellStyle name="Vírgula 2 4 5 4 3" xfId="7063" xr:uid="{00000000-0005-0000-0000-0000C1390000}"/>
    <cellStyle name="Vírgula 2 4 5 4 3 2" xfId="20407" xr:uid="{00000000-0005-0000-0000-0000C2390000}"/>
    <cellStyle name="Vírgula 2 4 5 4 4" xfId="9727" xr:uid="{00000000-0005-0000-0000-0000C3390000}"/>
    <cellStyle name="Vírgula 2 4 5 4 4 2" xfId="23071" xr:uid="{00000000-0005-0000-0000-0000C4390000}"/>
    <cellStyle name="Vírgula 2 4 5 4 5" xfId="15079" xr:uid="{00000000-0005-0000-0000-0000C5390000}"/>
    <cellStyle name="Vírgula 2 4 5 4 6" xfId="12391" xr:uid="{00000000-0005-0000-0000-0000C6390000}"/>
    <cellStyle name="Vírgula 2 4 5 4 7" xfId="25207" xr:uid="{00000000-0005-0000-0000-0000C7390000}"/>
    <cellStyle name="Vírgula 2 4 5 5" xfId="2551" xr:uid="{00000000-0005-0000-0000-0000C8390000}"/>
    <cellStyle name="Vírgula 2 4 5 5 2" xfId="5215" xr:uid="{00000000-0005-0000-0000-0000C9390000}"/>
    <cellStyle name="Vírgula 2 4 5 5 2 2" xfId="18559" xr:uid="{00000000-0005-0000-0000-0000CA390000}"/>
    <cellStyle name="Vírgula 2 4 5 5 3" xfId="7879" xr:uid="{00000000-0005-0000-0000-0000CB390000}"/>
    <cellStyle name="Vírgula 2 4 5 5 3 2" xfId="21223" xr:uid="{00000000-0005-0000-0000-0000CC390000}"/>
    <cellStyle name="Vírgula 2 4 5 5 4" xfId="10543" xr:uid="{00000000-0005-0000-0000-0000CD390000}"/>
    <cellStyle name="Vírgula 2 4 5 5 4 2" xfId="23887" xr:uid="{00000000-0005-0000-0000-0000CE390000}"/>
    <cellStyle name="Vírgula 2 4 5 5 5" xfId="15895" xr:uid="{00000000-0005-0000-0000-0000CF390000}"/>
    <cellStyle name="Vírgula 2 4 5 5 6" xfId="13207" xr:uid="{00000000-0005-0000-0000-0000D0390000}"/>
    <cellStyle name="Vírgula 2 4 5 5 7" xfId="25567" xr:uid="{00000000-0005-0000-0000-0000D1390000}"/>
    <cellStyle name="Vírgula 2 4 5 6" xfId="2815" xr:uid="{00000000-0005-0000-0000-0000D2390000}"/>
    <cellStyle name="Vírgula 2 4 5 6 2" xfId="16159" xr:uid="{00000000-0005-0000-0000-0000D3390000}"/>
    <cellStyle name="Vírgula 2 4 5 7" xfId="5479" xr:uid="{00000000-0005-0000-0000-0000D4390000}"/>
    <cellStyle name="Vírgula 2 4 5 7 2" xfId="18823" xr:uid="{00000000-0005-0000-0000-0000D5390000}"/>
    <cellStyle name="Vírgula 2 4 5 8" xfId="8143" xr:uid="{00000000-0005-0000-0000-0000D6390000}"/>
    <cellStyle name="Vírgula 2 4 5 8 2" xfId="21487" xr:uid="{00000000-0005-0000-0000-0000D7390000}"/>
    <cellStyle name="Vírgula 2 4 5 9" xfId="13495" xr:uid="{00000000-0005-0000-0000-0000D8390000}"/>
    <cellStyle name="Vírgula 2 4 6" xfId="319" xr:uid="{00000000-0005-0000-0000-0000D9390000}"/>
    <cellStyle name="Vírgula 2 4 6 10" xfId="24367" xr:uid="{00000000-0005-0000-0000-0000DA390000}"/>
    <cellStyle name="Vírgula 2 4 6 2" xfId="1111" xr:uid="{00000000-0005-0000-0000-0000DB390000}"/>
    <cellStyle name="Vírgula 2 4 6 2 2" xfId="3775" xr:uid="{00000000-0005-0000-0000-0000DC390000}"/>
    <cellStyle name="Vírgula 2 4 6 2 2 2" xfId="17119" xr:uid="{00000000-0005-0000-0000-0000DD390000}"/>
    <cellStyle name="Vírgula 2 4 6 2 2 3" xfId="26431" xr:uid="{00000000-0005-0000-0000-0000DE390000}"/>
    <cellStyle name="Vírgula 2 4 6 2 3" xfId="6439" xr:uid="{00000000-0005-0000-0000-0000DF390000}"/>
    <cellStyle name="Vírgula 2 4 6 2 3 2" xfId="19783" xr:uid="{00000000-0005-0000-0000-0000E0390000}"/>
    <cellStyle name="Vírgula 2 4 6 2 4" xfId="9103" xr:uid="{00000000-0005-0000-0000-0000E1390000}"/>
    <cellStyle name="Vírgula 2 4 6 2 4 2" xfId="22447" xr:uid="{00000000-0005-0000-0000-0000E2390000}"/>
    <cellStyle name="Vírgula 2 4 6 2 5" xfId="14455" xr:uid="{00000000-0005-0000-0000-0000E3390000}"/>
    <cellStyle name="Vírgula 2 4 6 2 6" xfId="11767" xr:uid="{00000000-0005-0000-0000-0000E4390000}"/>
    <cellStyle name="Vírgula 2 4 6 2 7" xfId="25063" xr:uid="{00000000-0005-0000-0000-0000E5390000}"/>
    <cellStyle name="Vírgula 2 4 6 3" xfId="1903" xr:uid="{00000000-0005-0000-0000-0000E6390000}"/>
    <cellStyle name="Vírgula 2 4 6 3 2" xfId="4567" xr:uid="{00000000-0005-0000-0000-0000E7390000}"/>
    <cellStyle name="Vírgula 2 4 6 3 2 2" xfId="17911" xr:uid="{00000000-0005-0000-0000-0000E8390000}"/>
    <cellStyle name="Vírgula 2 4 6 3 2 3" xfId="26095" xr:uid="{00000000-0005-0000-0000-0000E9390000}"/>
    <cellStyle name="Vírgula 2 4 6 3 3" xfId="7231" xr:uid="{00000000-0005-0000-0000-0000EA390000}"/>
    <cellStyle name="Vírgula 2 4 6 3 3 2" xfId="20575" xr:uid="{00000000-0005-0000-0000-0000EB390000}"/>
    <cellStyle name="Vírgula 2 4 6 3 4" xfId="9895" xr:uid="{00000000-0005-0000-0000-0000EC390000}"/>
    <cellStyle name="Vírgula 2 4 6 3 4 2" xfId="23239" xr:uid="{00000000-0005-0000-0000-0000ED390000}"/>
    <cellStyle name="Vírgula 2 4 6 3 5" xfId="15247" xr:uid="{00000000-0005-0000-0000-0000EE390000}"/>
    <cellStyle name="Vírgula 2 4 6 3 6" xfId="12559" xr:uid="{00000000-0005-0000-0000-0000EF390000}"/>
    <cellStyle name="Vírgula 2 4 6 3 7" xfId="24727" xr:uid="{00000000-0005-0000-0000-0000F0390000}"/>
    <cellStyle name="Vírgula 2 4 6 4" xfId="2485" xr:uid="{00000000-0005-0000-0000-0000F1390000}"/>
    <cellStyle name="Vírgula 2 4 6 4 2" xfId="5149" xr:uid="{00000000-0005-0000-0000-0000F2390000}"/>
    <cellStyle name="Vírgula 2 4 6 4 2 2" xfId="18493" xr:uid="{00000000-0005-0000-0000-0000F3390000}"/>
    <cellStyle name="Vírgula 2 4 6 4 2 3" xfId="26743" xr:uid="{00000000-0005-0000-0000-0000F4390000}"/>
    <cellStyle name="Vírgula 2 4 6 4 3" xfId="7813" xr:uid="{00000000-0005-0000-0000-0000F5390000}"/>
    <cellStyle name="Vírgula 2 4 6 4 3 2" xfId="21157" xr:uid="{00000000-0005-0000-0000-0000F6390000}"/>
    <cellStyle name="Vírgula 2 4 6 4 4" xfId="10477" xr:uid="{00000000-0005-0000-0000-0000F7390000}"/>
    <cellStyle name="Vírgula 2 4 6 4 4 2" xfId="23821" xr:uid="{00000000-0005-0000-0000-0000F8390000}"/>
    <cellStyle name="Vírgula 2 4 6 4 5" xfId="15829" xr:uid="{00000000-0005-0000-0000-0000F9390000}"/>
    <cellStyle name="Vírgula 2 4 6 4 6" xfId="13141" xr:uid="{00000000-0005-0000-0000-0000FA390000}"/>
    <cellStyle name="Vírgula 2 4 6 4 7" xfId="25375" xr:uid="{00000000-0005-0000-0000-0000FB390000}"/>
    <cellStyle name="Vírgula 2 4 6 5" xfId="2983" xr:uid="{00000000-0005-0000-0000-0000FC390000}"/>
    <cellStyle name="Vírgula 2 4 6 5 2" xfId="16327" xr:uid="{00000000-0005-0000-0000-0000FD390000}"/>
    <cellStyle name="Vírgula 2 4 6 5 3" xfId="25735" xr:uid="{00000000-0005-0000-0000-0000FE390000}"/>
    <cellStyle name="Vírgula 2 4 6 6" xfId="5647" xr:uid="{00000000-0005-0000-0000-0000FF390000}"/>
    <cellStyle name="Vírgula 2 4 6 6 2" xfId="18991" xr:uid="{00000000-0005-0000-0000-0000003A0000}"/>
    <cellStyle name="Vírgula 2 4 6 7" xfId="8311" xr:uid="{00000000-0005-0000-0000-0000013A0000}"/>
    <cellStyle name="Vírgula 2 4 6 7 2" xfId="21655" xr:uid="{00000000-0005-0000-0000-0000023A0000}"/>
    <cellStyle name="Vírgula 2 4 6 8" xfId="13663" xr:uid="{00000000-0005-0000-0000-0000033A0000}"/>
    <cellStyle name="Vírgula 2 4 6 9" xfId="10975" xr:uid="{00000000-0005-0000-0000-0000043A0000}"/>
    <cellStyle name="Vírgula 2 4 7" xfId="583" xr:uid="{00000000-0005-0000-0000-0000053A0000}"/>
    <cellStyle name="Vírgula 2 4 7 2" xfId="1375" xr:uid="{00000000-0005-0000-0000-0000063A0000}"/>
    <cellStyle name="Vírgula 2 4 7 2 2" xfId="4039" xr:uid="{00000000-0005-0000-0000-0000073A0000}"/>
    <cellStyle name="Vírgula 2 4 7 2 2 2" xfId="17383" xr:uid="{00000000-0005-0000-0000-0000083A0000}"/>
    <cellStyle name="Vírgula 2 4 7 2 2 3" xfId="26167" xr:uid="{00000000-0005-0000-0000-0000093A0000}"/>
    <cellStyle name="Vírgula 2 4 7 2 3" xfId="6703" xr:uid="{00000000-0005-0000-0000-00000A3A0000}"/>
    <cellStyle name="Vírgula 2 4 7 2 3 2" xfId="20047" xr:uid="{00000000-0005-0000-0000-00000B3A0000}"/>
    <cellStyle name="Vírgula 2 4 7 2 4" xfId="9367" xr:uid="{00000000-0005-0000-0000-00000C3A0000}"/>
    <cellStyle name="Vírgula 2 4 7 2 4 2" xfId="22711" xr:uid="{00000000-0005-0000-0000-00000D3A0000}"/>
    <cellStyle name="Vírgula 2 4 7 2 5" xfId="14719" xr:uid="{00000000-0005-0000-0000-00000E3A0000}"/>
    <cellStyle name="Vírgula 2 4 7 2 6" xfId="12031" xr:uid="{00000000-0005-0000-0000-00000F3A0000}"/>
    <cellStyle name="Vírgula 2 4 7 2 7" xfId="24799" xr:uid="{00000000-0005-0000-0000-0000103A0000}"/>
    <cellStyle name="Vírgula 2 4 7 3" xfId="2167" xr:uid="{00000000-0005-0000-0000-0000113A0000}"/>
    <cellStyle name="Vírgula 2 4 7 3 2" xfId="4831" xr:uid="{00000000-0005-0000-0000-0000123A0000}"/>
    <cellStyle name="Vírgula 2 4 7 3 2 2" xfId="18175" xr:uid="{00000000-0005-0000-0000-0000133A0000}"/>
    <cellStyle name="Vírgula 2 4 7 3 2 3" xfId="25831" xr:uid="{00000000-0005-0000-0000-0000143A0000}"/>
    <cellStyle name="Vírgula 2 4 7 3 3" xfId="7495" xr:uid="{00000000-0005-0000-0000-0000153A0000}"/>
    <cellStyle name="Vírgula 2 4 7 3 3 2" xfId="20839" xr:uid="{00000000-0005-0000-0000-0000163A0000}"/>
    <cellStyle name="Vírgula 2 4 7 3 4" xfId="10159" xr:uid="{00000000-0005-0000-0000-0000173A0000}"/>
    <cellStyle name="Vírgula 2 4 7 3 4 2" xfId="23503" xr:uid="{00000000-0005-0000-0000-0000183A0000}"/>
    <cellStyle name="Vírgula 2 4 7 3 5" xfId="15511" xr:uid="{00000000-0005-0000-0000-0000193A0000}"/>
    <cellStyle name="Vírgula 2 4 7 3 6" xfId="12823" xr:uid="{00000000-0005-0000-0000-00001A3A0000}"/>
    <cellStyle name="Vírgula 2 4 7 3 7" xfId="24463" xr:uid="{00000000-0005-0000-0000-00001B3A0000}"/>
    <cellStyle name="Vírgula 2 4 7 4" xfId="3247" xr:uid="{00000000-0005-0000-0000-00001C3A0000}"/>
    <cellStyle name="Vírgula 2 4 7 4 2" xfId="16591" xr:uid="{00000000-0005-0000-0000-00001D3A0000}"/>
    <cellStyle name="Vírgula 2 4 7 4 3" xfId="25471" xr:uid="{00000000-0005-0000-0000-00001E3A0000}"/>
    <cellStyle name="Vírgula 2 4 7 5" xfId="5911" xr:uid="{00000000-0005-0000-0000-00001F3A0000}"/>
    <cellStyle name="Vírgula 2 4 7 5 2" xfId="19255" xr:uid="{00000000-0005-0000-0000-0000203A0000}"/>
    <cellStyle name="Vírgula 2 4 7 6" xfId="8575" xr:uid="{00000000-0005-0000-0000-0000213A0000}"/>
    <cellStyle name="Vírgula 2 4 7 6 2" xfId="21919" xr:uid="{00000000-0005-0000-0000-0000223A0000}"/>
    <cellStyle name="Vírgula 2 4 7 7" xfId="13927" xr:uid="{00000000-0005-0000-0000-0000233A0000}"/>
    <cellStyle name="Vírgula 2 4 7 8" xfId="11239" xr:uid="{00000000-0005-0000-0000-0000243A0000}"/>
    <cellStyle name="Vírgula 2 4 7 9" xfId="24103" xr:uid="{00000000-0005-0000-0000-0000253A0000}"/>
    <cellStyle name="Vírgula 2 4 8" xfId="751" xr:uid="{00000000-0005-0000-0000-0000263A0000}"/>
    <cellStyle name="Vírgula 2 4 8 2" xfId="1543" xr:uid="{00000000-0005-0000-0000-0000273A0000}"/>
    <cellStyle name="Vírgula 2 4 8 2 2" xfId="4207" xr:uid="{00000000-0005-0000-0000-0000283A0000}"/>
    <cellStyle name="Vírgula 2 4 8 2 2 2" xfId="17551" xr:uid="{00000000-0005-0000-0000-0000293A0000}"/>
    <cellStyle name="Vírgula 2 4 8 2 2 3" xfId="26143" xr:uid="{00000000-0005-0000-0000-00002A3A0000}"/>
    <cellStyle name="Vírgula 2 4 8 2 3" xfId="6871" xr:uid="{00000000-0005-0000-0000-00002B3A0000}"/>
    <cellStyle name="Vírgula 2 4 8 2 3 2" xfId="20215" xr:uid="{00000000-0005-0000-0000-00002C3A0000}"/>
    <cellStyle name="Vírgula 2 4 8 2 4" xfId="9535" xr:uid="{00000000-0005-0000-0000-00002D3A0000}"/>
    <cellStyle name="Vírgula 2 4 8 2 4 2" xfId="22879" xr:uid="{00000000-0005-0000-0000-00002E3A0000}"/>
    <cellStyle name="Vírgula 2 4 8 2 5" xfId="14887" xr:uid="{00000000-0005-0000-0000-00002F3A0000}"/>
    <cellStyle name="Vírgula 2 4 8 2 6" xfId="12199" xr:uid="{00000000-0005-0000-0000-0000303A0000}"/>
    <cellStyle name="Vírgula 2 4 8 2 7" xfId="24775" xr:uid="{00000000-0005-0000-0000-0000313A0000}"/>
    <cellStyle name="Vírgula 2 4 8 3" xfId="2335" xr:uid="{00000000-0005-0000-0000-0000323A0000}"/>
    <cellStyle name="Vírgula 2 4 8 3 2" xfId="4999" xr:uid="{00000000-0005-0000-0000-0000333A0000}"/>
    <cellStyle name="Vírgula 2 4 8 3 2 2" xfId="18343" xr:uid="{00000000-0005-0000-0000-0000343A0000}"/>
    <cellStyle name="Vírgula 2 4 8 3 3" xfId="7663" xr:uid="{00000000-0005-0000-0000-0000353A0000}"/>
    <cellStyle name="Vírgula 2 4 8 3 3 2" xfId="21007" xr:uid="{00000000-0005-0000-0000-0000363A0000}"/>
    <cellStyle name="Vírgula 2 4 8 3 4" xfId="10327" xr:uid="{00000000-0005-0000-0000-0000373A0000}"/>
    <cellStyle name="Vírgula 2 4 8 3 4 2" xfId="23671" xr:uid="{00000000-0005-0000-0000-0000383A0000}"/>
    <cellStyle name="Vírgula 2 4 8 3 5" xfId="15679" xr:uid="{00000000-0005-0000-0000-0000393A0000}"/>
    <cellStyle name="Vírgula 2 4 8 3 6" xfId="12991" xr:uid="{00000000-0005-0000-0000-00003A3A0000}"/>
    <cellStyle name="Vírgula 2 4 8 3 7" xfId="25447" xr:uid="{00000000-0005-0000-0000-00003B3A0000}"/>
    <cellStyle name="Vírgula 2 4 8 4" xfId="3415" xr:uid="{00000000-0005-0000-0000-00003C3A0000}"/>
    <cellStyle name="Vírgula 2 4 8 4 2" xfId="16759" xr:uid="{00000000-0005-0000-0000-00003D3A0000}"/>
    <cellStyle name="Vírgula 2 4 8 5" xfId="6079" xr:uid="{00000000-0005-0000-0000-00003E3A0000}"/>
    <cellStyle name="Vírgula 2 4 8 5 2" xfId="19423" xr:uid="{00000000-0005-0000-0000-00003F3A0000}"/>
    <cellStyle name="Vírgula 2 4 8 6" xfId="8743" xr:uid="{00000000-0005-0000-0000-0000403A0000}"/>
    <cellStyle name="Vírgula 2 4 8 6 2" xfId="22087" xr:uid="{00000000-0005-0000-0000-0000413A0000}"/>
    <cellStyle name="Vírgula 2 4 8 7" xfId="14095" xr:uid="{00000000-0005-0000-0000-0000423A0000}"/>
    <cellStyle name="Vírgula 2 4 8 8" xfId="11407" xr:uid="{00000000-0005-0000-0000-0000433A0000}"/>
    <cellStyle name="Vírgula 2 4 8 9" xfId="24079" xr:uid="{00000000-0005-0000-0000-0000443A0000}"/>
    <cellStyle name="Vírgula 2 4 9" xfId="799" xr:uid="{00000000-0005-0000-0000-0000453A0000}"/>
    <cellStyle name="Vírgula 2 4 9 2" xfId="1591" xr:uid="{00000000-0005-0000-0000-0000463A0000}"/>
    <cellStyle name="Vírgula 2 4 9 2 2" xfId="4255" xr:uid="{00000000-0005-0000-0000-0000473A0000}"/>
    <cellStyle name="Vírgula 2 4 9 2 2 2" xfId="17599" xr:uid="{00000000-0005-0000-0000-0000483A0000}"/>
    <cellStyle name="Vírgula 2 4 9 2 3" xfId="6919" xr:uid="{00000000-0005-0000-0000-0000493A0000}"/>
    <cellStyle name="Vírgula 2 4 9 2 3 2" xfId="20263" xr:uid="{00000000-0005-0000-0000-00004A3A0000}"/>
    <cellStyle name="Vírgula 2 4 9 2 4" xfId="9583" xr:uid="{00000000-0005-0000-0000-00004B3A0000}"/>
    <cellStyle name="Vírgula 2 4 9 2 4 2" xfId="22927" xr:uid="{00000000-0005-0000-0000-00004C3A0000}"/>
    <cellStyle name="Vírgula 2 4 9 2 5" xfId="14935" xr:uid="{00000000-0005-0000-0000-00004D3A0000}"/>
    <cellStyle name="Vírgula 2 4 9 2 6" xfId="12247" xr:uid="{00000000-0005-0000-0000-00004E3A0000}"/>
    <cellStyle name="Vírgula 2 4 9 2 7" xfId="25783" xr:uid="{00000000-0005-0000-0000-00004F3A0000}"/>
    <cellStyle name="Vírgula 2 4 9 3" xfId="2383" xr:uid="{00000000-0005-0000-0000-0000503A0000}"/>
    <cellStyle name="Vírgula 2 4 9 3 2" xfId="5047" xr:uid="{00000000-0005-0000-0000-0000513A0000}"/>
    <cellStyle name="Vírgula 2 4 9 3 2 2" xfId="18391" xr:uid="{00000000-0005-0000-0000-0000523A0000}"/>
    <cellStyle name="Vírgula 2 4 9 3 3" xfId="7711" xr:uid="{00000000-0005-0000-0000-0000533A0000}"/>
    <cellStyle name="Vírgula 2 4 9 3 3 2" xfId="21055" xr:uid="{00000000-0005-0000-0000-0000543A0000}"/>
    <cellStyle name="Vírgula 2 4 9 3 4" xfId="10375" xr:uid="{00000000-0005-0000-0000-0000553A0000}"/>
    <cellStyle name="Vírgula 2 4 9 3 4 2" xfId="23719" xr:uid="{00000000-0005-0000-0000-0000563A0000}"/>
    <cellStyle name="Vírgula 2 4 9 3 5" xfId="15727" xr:uid="{00000000-0005-0000-0000-0000573A0000}"/>
    <cellStyle name="Vírgula 2 4 9 3 6" xfId="13039" xr:uid="{00000000-0005-0000-0000-0000583A0000}"/>
    <cellStyle name="Vírgula 2 4 9 4" xfId="3463" xr:uid="{00000000-0005-0000-0000-0000593A0000}"/>
    <cellStyle name="Vírgula 2 4 9 4 2" xfId="16807" xr:uid="{00000000-0005-0000-0000-00005A3A0000}"/>
    <cellStyle name="Vírgula 2 4 9 5" xfId="6127" xr:uid="{00000000-0005-0000-0000-00005B3A0000}"/>
    <cellStyle name="Vírgula 2 4 9 5 2" xfId="19471" xr:uid="{00000000-0005-0000-0000-00005C3A0000}"/>
    <cellStyle name="Vírgula 2 4 9 6" xfId="8791" xr:uid="{00000000-0005-0000-0000-00005D3A0000}"/>
    <cellStyle name="Vírgula 2 4 9 6 2" xfId="22135" xr:uid="{00000000-0005-0000-0000-00005E3A0000}"/>
    <cellStyle name="Vírgula 2 4 9 7" xfId="14143" xr:uid="{00000000-0005-0000-0000-00005F3A0000}"/>
    <cellStyle name="Vírgula 2 4 9 8" xfId="11455" xr:uid="{00000000-0005-0000-0000-0000603A0000}"/>
    <cellStyle name="Vírgula 2 4 9 9" xfId="24415" xr:uid="{00000000-0005-0000-0000-0000613A0000}"/>
    <cellStyle name="Vírgula 2 5" xfId="34" xr:uid="{00000000-0005-0000-0000-0000623A0000}"/>
    <cellStyle name="Vírgula 2 5 10" xfId="855" xr:uid="{00000000-0005-0000-0000-0000633A0000}"/>
    <cellStyle name="Vírgula 2 5 10 2" xfId="3519" xr:uid="{00000000-0005-0000-0000-0000643A0000}"/>
    <cellStyle name="Vírgula 2 5 10 2 2" xfId="16863" xr:uid="{00000000-0005-0000-0000-0000653A0000}"/>
    <cellStyle name="Vírgula 2 5 10 2 3" xfId="25815" xr:uid="{00000000-0005-0000-0000-0000663A0000}"/>
    <cellStyle name="Vírgula 2 5 10 3" xfId="6183" xr:uid="{00000000-0005-0000-0000-0000673A0000}"/>
    <cellStyle name="Vírgula 2 5 10 3 2" xfId="19527" xr:uid="{00000000-0005-0000-0000-0000683A0000}"/>
    <cellStyle name="Vírgula 2 5 10 4" xfId="8847" xr:uid="{00000000-0005-0000-0000-0000693A0000}"/>
    <cellStyle name="Vírgula 2 5 10 4 2" xfId="22191" xr:uid="{00000000-0005-0000-0000-00006A3A0000}"/>
    <cellStyle name="Vírgula 2 5 10 5" xfId="14199" xr:uid="{00000000-0005-0000-0000-00006B3A0000}"/>
    <cellStyle name="Vírgula 2 5 10 6" xfId="11511" xr:uid="{00000000-0005-0000-0000-00006C3A0000}"/>
    <cellStyle name="Vírgula 2 5 10 7" xfId="24447" xr:uid="{00000000-0005-0000-0000-00006D3A0000}"/>
    <cellStyle name="Vírgula 2 5 11" xfId="1647" xr:uid="{00000000-0005-0000-0000-00006E3A0000}"/>
    <cellStyle name="Vírgula 2 5 11 2" xfId="4311" xr:uid="{00000000-0005-0000-0000-00006F3A0000}"/>
    <cellStyle name="Vírgula 2 5 11 2 2" xfId="17655" xr:uid="{00000000-0005-0000-0000-0000703A0000}"/>
    <cellStyle name="Vírgula 2 5 11 2 3" xfId="26487" xr:uid="{00000000-0005-0000-0000-0000713A0000}"/>
    <cellStyle name="Vírgula 2 5 11 3" xfId="6975" xr:uid="{00000000-0005-0000-0000-0000723A0000}"/>
    <cellStyle name="Vírgula 2 5 11 3 2" xfId="20319" xr:uid="{00000000-0005-0000-0000-0000733A0000}"/>
    <cellStyle name="Vírgula 2 5 11 4" xfId="9639" xr:uid="{00000000-0005-0000-0000-0000743A0000}"/>
    <cellStyle name="Vírgula 2 5 11 4 2" xfId="22983" xr:uid="{00000000-0005-0000-0000-0000753A0000}"/>
    <cellStyle name="Vírgula 2 5 11 5" xfId="14991" xr:uid="{00000000-0005-0000-0000-0000763A0000}"/>
    <cellStyle name="Vírgula 2 5 11 6" xfId="12303" xr:uid="{00000000-0005-0000-0000-0000773A0000}"/>
    <cellStyle name="Vírgula 2 5 11 7" xfId="25119" xr:uid="{00000000-0005-0000-0000-0000783A0000}"/>
    <cellStyle name="Vírgula 2 5 12" xfId="2444" xr:uid="{00000000-0005-0000-0000-0000793A0000}"/>
    <cellStyle name="Vírgula 2 5 12 2" xfId="5108" xr:uid="{00000000-0005-0000-0000-00007A3A0000}"/>
    <cellStyle name="Vírgula 2 5 12 2 2" xfId="18452" xr:uid="{00000000-0005-0000-0000-00007B3A0000}"/>
    <cellStyle name="Vírgula 2 5 12 3" xfId="7772" xr:uid="{00000000-0005-0000-0000-00007C3A0000}"/>
    <cellStyle name="Vírgula 2 5 12 3 2" xfId="21116" xr:uid="{00000000-0005-0000-0000-00007D3A0000}"/>
    <cellStyle name="Vírgula 2 5 12 4" xfId="10436" xr:uid="{00000000-0005-0000-0000-00007E3A0000}"/>
    <cellStyle name="Vírgula 2 5 12 4 2" xfId="23780" xr:uid="{00000000-0005-0000-0000-00007F3A0000}"/>
    <cellStyle name="Vírgula 2 5 12 5" xfId="15788" xr:uid="{00000000-0005-0000-0000-0000803A0000}"/>
    <cellStyle name="Vírgula 2 5 12 6" xfId="13100" xr:uid="{00000000-0005-0000-0000-0000813A0000}"/>
    <cellStyle name="Vírgula 2 5 12 7" xfId="25431" xr:uid="{00000000-0005-0000-0000-0000823A0000}"/>
    <cellStyle name="Vírgula 2 5 13" xfId="63" xr:uid="{00000000-0005-0000-0000-0000833A0000}"/>
    <cellStyle name="Vírgula 2 5 13 2" xfId="13407" xr:uid="{00000000-0005-0000-0000-0000843A0000}"/>
    <cellStyle name="Vírgula 2 5 14" xfId="2727" xr:uid="{00000000-0005-0000-0000-0000853A0000}"/>
    <cellStyle name="Vírgula 2 5 14 2" xfId="16071" xr:uid="{00000000-0005-0000-0000-0000863A0000}"/>
    <cellStyle name="Vírgula 2 5 15" xfId="5391" xr:uid="{00000000-0005-0000-0000-0000873A0000}"/>
    <cellStyle name="Vírgula 2 5 15 2" xfId="18735" xr:uid="{00000000-0005-0000-0000-0000883A0000}"/>
    <cellStyle name="Vírgula 2 5 16" xfId="8055" xr:uid="{00000000-0005-0000-0000-0000893A0000}"/>
    <cellStyle name="Vírgula 2 5 16 2" xfId="21399" xr:uid="{00000000-0005-0000-0000-00008A3A0000}"/>
    <cellStyle name="Vírgula 2 5 17" xfId="13383" xr:uid="{00000000-0005-0000-0000-00008B3A0000}"/>
    <cellStyle name="Vírgula 2 5 18" xfId="10719" xr:uid="{00000000-0005-0000-0000-00008C3A0000}"/>
    <cellStyle name="Vírgula 2 5 19" xfId="24063" xr:uid="{00000000-0005-0000-0000-00008D3A0000}"/>
    <cellStyle name="Vírgula 2 5 2" xfId="87" xr:uid="{00000000-0005-0000-0000-00008E3A0000}"/>
    <cellStyle name="Vírgula 2 5 2 10" xfId="1671" xr:uid="{00000000-0005-0000-0000-00008F3A0000}"/>
    <cellStyle name="Vírgula 2 5 2 10 2" xfId="4335" xr:uid="{00000000-0005-0000-0000-0000903A0000}"/>
    <cellStyle name="Vírgula 2 5 2 10 2 2" xfId="17679" xr:uid="{00000000-0005-0000-0000-0000913A0000}"/>
    <cellStyle name="Vírgula 2 5 2 10 3" xfId="6999" xr:uid="{00000000-0005-0000-0000-0000923A0000}"/>
    <cellStyle name="Vírgula 2 5 2 10 3 2" xfId="20343" xr:uid="{00000000-0005-0000-0000-0000933A0000}"/>
    <cellStyle name="Vírgula 2 5 2 10 4" xfId="9663" xr:uid="{00000000-0005-0000-0000-0000943A0000}"/>
    <cellStyle name="Vírgula 2 5 2 10 4 2" xfId="23007" xr:uid="{00000000-0005-0000-0000-0000953A0000}"/>
    <cellStyle name="Vírgula 2 5 2 10 5" xfId="15015" xr:uid="{00000000-0005-0000-0000-0000963A0000}"/>
    <cellStyle name="Vírgula 2 5 2 10 6" xfId="12327" xr:uid="{00000000-0005-0000-0000-0000973A0000}"/>
    <cellStyle name="Vírgula 2 5 2 11" xfId="2470" xr:uid="{00000000-0005-0000-0000-0000983A0000}"/>
    <cellStyle name="Vírgula 2 5 2 11 2" xfId="5134" xr:uid="{00000000-0005-0000-0000-0000993A0000}"/>
    <cellStyle name="Vírgula 2 5 2 11 2 2" xfId="18478" xr:uid="{00000000-0005-0000-0000-00009A3A0000}"/>
    <cellStyle name="Vírgula 2 5 2 11 3" xfId="7798" xr:uid="{00000000-0005-0000-0000-00009B3A0000}"/>
    <cellStyle name="Vírgula 2 5 2 11 3 2" xfId="21142" xr:uid="{00000000-0005-0000-0000-00009C3A0000}"/>
    <cellStyle name="Vírgula 2 5 2 11 4" xfId="10462" xr:uid="{00000000-0005-0000-0000-00009D3A0000}"/>
    <cellStyle name="Vírgula 2 5 2 11 4 2" xfId="23806" xr:uid="{00000000-0005-0000-0000-00009E3A0000}"/>
    <cellStyle name="Vírgula 2 5 2 11 5" xfId="15814" xr:uid="{00000000-0005-0000-0000-00009F3A0000}"/>
    <cellStyle name="Vírgula 2 5 2 11 6" xfId="13126" xr:uid="{00000000-0005-0000-0000-0000A03A0000}"/>
    <cellStyle name="Vírgula 2 5 2 12" xfId="2751" xr:uid="{00000000-0005-0000-0000-0000A13A0000}"/>
    <cellStyle name="Vírgula 2 5 2 12 2" xfId="16095" xr:uid="{00000000-0005-0000-0000-0000A23A0000}"/>
    <cellStyle name="Vírgula 2 5 2 13" xfId="5415" xr:uid="{00000000-0005-0000-0000-0000A33A0000}"/>
    <cellStyle name="Vírgula 2 5 2 13 2" xfId="18759" xr:uid="{00000000-0005-0000-0000-0000A43A0000}"/>
    <cellStyle name="Vírgula 2 5 2 14" xfId="8079" xr:uid="{00000000-0005-0000-0000-0000A53A0000}"/>
    <cellStyle name="Vírgula 2 5 2 14 2" xfId="21423" xr:uid="{00000000-0005-0000-0000-0000A63A0000}"/>
    <cellStyle name="Vírgula 2 5 2 15" xfId="13431" xr:uid="{00000000-0005-0000-0000-0000A73A0000}"/>
    <cellStyle name="Vírgula 2 5 2 16" xfId="10743" xr:uid="{00000000-0005-0000-0000-0000A83A0000}"/>
    <cellStyle name="Vírgula 2 5 2 17" xfId="24135" xr:uid="{00000000-0005-0000-0000-0000A93A0000}"/>
    <cellStyle name="Vírgula 2 5 2 2" xfId="135" xr:uid="{00000000-0005-0000-0000-0000AA3A0000}"/>
    <cellStyle name="Vírgula 2 5 2 2 10" xfId="8127" xr:uid="{00000000-0005-0000-0000-0000AB3A0000}"/>
    <cellStyle name="Vírgula 2 5 2 2 10 2" xfId="21471" xr:uid="{00000000-0005-0000-0000-0000AC3A0000}"/>
    <cellStyle name="Vírgula 2 5 2 2 11" xfId="13479" xr:uid="{00000000-0005-0000-0000-0000AD3A0000}"/>
    <cellStyle name="Vírgula 2 5 2 2 12" xfId="10791" xr:uid="{00000000-0005-0000-0000-0000AE3A0000}"/>
    <cellStyle name="Vírgula 2 5 2 2 13" xfId="24183" xr:uid="{00000000-0005-0000-0000-0000AF3A0000}"/>
    <cellStyle name="Vírgula 2 5 2 2 2" xfId="303" xr:uid="{00000000-0005-0000-0000-0000B03A0000}"/>
    <cellStyle name="Vírgula 2 5 2 2 2 10" xfId="10959" xr:uid="{00000000-0005-0000-0000-0000B13A0000}"/>
    <cellStyle name="Vírgula 2 5 2 2 2 11" xfId="24351" xr:uid="{00000000-0005-0000-0000-0000B23A0000}"/>
    <cellStyle name="Vírgula 2 5 2 2 2 2" xfId="567" xr:uid="{00000000-0005-0000-0000-0000B33A0000}"/>
    <cellStyle name="Vírgula 2 5 2 2 2 2 2" xfId="1359" xr:uid="{00000000-0005-0000-0000-0000B43A0000}"/>
    <cellStyle name="Vírgula 2 5 2 2 2 2 2 2" xfId="4023" xr:uid="{00000000-0005-0000-0000-0000B53A0000}"/>
    <cellStyle name="Vírgula 2 5 2 2 2 2 2 2 2" xfId="17367" xr:uid="{00000000-0005-0000-0000-0000B63A0000}"/>
    <cellStyle name="Vírgula 2 5 2 2 2 2 2 3" xfId="6687" xr:uid="{00000000-0005-0000-0000-0000B73A0000}"/>
    <cellStyle name="Vírgula 2 5 2 2 2 2 2 3 2" xfId="20031" xr:uid="{00000000-0005-0000-0000-0000B83A0000}"/>
    <cellStyle name="Vírgula 2 5 2 2 2 2 2 4" xfId="9351" xr:uid="{00000000-0005-0000-0000-0000B93A0000}"/>
    <cellStyle name="Vírgula 2 5 2 2 2 2 2 4 2" xfId="22695" xr:uid="{00000000-0005-0000-0000-0000BA3A0000}"/>
    <cellStyle name="Vírgula 2 5 2 2 2 2 2 5" xfId="14703" xr:uid="{00000000-0005-0000-0000-0000BB3A0000}"/>
    <cellStyle name="Vírgula 2 5 2 2 2 2 2 6" xfId="12015" xr:uid="{00000000-0005-0000-0000-0000BC3A0000}"/>
    <cellStyle name="Vírgula 2 5 2 2 2 2 2 7" xfId="26415" xr:uid="{00000000-0005-0000-0000-0000BD3A0000}"/>
    <cellStyle name="Vírgula 2 5 2 2 2 2 3" xfId="2151" xr:uid="{00000000-0005-0000-0000-0000BE3A0000}"/>
    <cellStyle name="Vírgula 2 5 2 2 2 2 3 2" xfId="4815" xr:uid="{00000000-0005-0000-0000-0000BF3A0000}"/>
    <cellStyle name="Vírgula 2 5 2 2 2 2 3 2 2" xfId="18159" xr:uid="{00000000-0005-0000-0000-0000C03A0000}"/>
    <cellStyle name="Vírgula 2 5 2 2 2 2 3 3" xfId="7479" xr:uid="{00000000-0005-0000-0000-0000C13A0000}"/>
    <cellStyle name="Vírgula 2 5 2 2 2 2 3 3 2" xfId="20823" xr:uid="{00000000-0005-0000-0000-0000C23A0000}"/>
    <cellStyle name="Vírgula 2 5 2 2 2 2 3 4" xfId="10143" xr:uid="{00000000-0005-0000-0000-0000C33A0000}"/>
    <cellStyle name="Vírgula 2 5 2 2 2 2 3 4 2" xfId="23487" xr:uid="{00000000-0005-0000-0000-0000C43A0000}"/>
    <cellStyle name="Vírgula 2 5 2 2 2 2 3 5" xfId="15495" xr:uid="{00000000-0005-0000-0000-0000C53A0000}"/>
    <cellStyle name="Vírgula 2 5 2 2 2 2 3 6" xfId="12807" xr:uid="{00000000-0005-0000-0000-0000C63A0000}"/>
    <cellStyle name="Vírgula 2 5 2 2 2 2 4" xfId="3231" xr:uid="{00000000-0005-0000-0000-0000C73A0000}"/>
    <cellStyle name="Vírgula 2 5 2 2 2 2 4 2" xfId="16575" xr:uid="{00000000-0005-0000-0000-0000C83A0000}"/>
    <cellStyle name="Vírgula 2 5 2 2 2 2 5" xfId="5895" xr:uid="{00000000-0005-0000-0000-0000C93A0000}"/>
    <cellStyle name="Vírgula 2 5 2 2 2 2 5 2" xfId="19239" xr:uid="{00000000-0005-0000-0000-0000CA3A0000}"/>
    <cellStyle name="Vírgula 2 5 2 2 2 2 6" xfId="8559" xr:uid="{00000000-0005-0000-0000-0000CB3A0000}"/>
    <cellStyle name="Vírgula 2 5 2 2 2 2 6 2" xfId="21903" xr:uid="{00000000-0005-0000-0000-0000CC3A0000}"/>
    <cellStyle name="Vírgula 2 5 2 2 2 2 7" xfId="13911" xr:uid="{00000000-0005-0000-0000-0000CD3A0000}"/>
    <cellStyle name="Vírgula 2 5 2 2 2 2 8" xfId="11223" xr:uid="{00000000-0005-0000-0000-0000CE3A0000}"/>
    <cellStyle name="Vírgula 2 5 2 2 2 2 9" xfId="25047" xr:uid="{00000000-0005-0000-0000-0000CF3A0000}"/>
    <cellStyle name="Vírgula 2 5 2 2 2 3" xfId="1095" xr:uid="{00000000-0005-0000-0000-0000D03A0000}"/>
    <cellStyle name="Vírgula 2 5 2 2 2 3 2" xfId="3759" xr:uid="{00000000-0005-0000-0000-0000D13A0000}"/>
    <cellStyle name="Vírgula 2 5 2 2 2 3 2 2" xfId="17103" xr:uid="{00000000-0005-0000-0000-0000D23A0000}"/>
    <cellStyle name="Vírgula 2 5 2 2 2 3 2 3" xfId="26079" xr:uid="{00000000-0005-0000-0000-0000D33A0000}"/>
    <cellStyle name="Vírgula 2 5 2 2 2 3 3" xfId="6423" xr:uid="{00000000-0005-0000-0000-0000D43A0000}"/>
    <cellStyle name="Vírgula 2 5 2 2 2 3 3 2" xfId="19767" xr:uid="{00000000-0005-0000-0000-0000D53A0000}"/>
    <cellStyle name="Vírgula 2 5 2 2 2 3 4" xfId="9087" xr:uid="{00000000-0005-0000-0000-0000D63A0000}"/>
    <cellStyle name="Vírgula 2 5 2 2 2 3 4 2" xfId="22431" xr:uid="{00000000-0005-0000-0000-0000D73A0000}"/>
    <cellStyle name="Vírgula 2 5 2 2 2 3 5" xfId="14439" xr:uid="{00000000-0005-0000-0000-0000D83A0000}"/>
    <cellStyle name="Vírgula 2 5 2 2 2 3 6" xfId="11751" xr:uid="{00000000-0005-0000-0000-0000D93A0000}"/>
    <cellStyle name="Vírgula 2 5 2 2 2 3 7" xfId="24711" xr:uid="{00000000-0005-0000-0000-0000DA3A0000}"/>
    <cellStyle name="Vírgula 2 5 2 2 2 4" xfId="1887" xr:uid="{00000000-0005-0000-0000-0000DB3A0000}"/>
    <cellStyle name="Vírgula 2 5 2 2 2 4 2" xfId="4551" xr:uid="{00000000-0005-0000-0000-0000DC3A0000}"/>
    <cellStyle name="Vírgula 2 5 2 2 2 4 2 2" xfId="17895" xr:uid="{00000000-0005-0000-0000-0000DD3A0000}"/>
    <cellStyle name="Vírgula 2 5 2 2 2 4 2 3" xfId="26727" xr:uid="{00000000-0005-0000-0000-0000DE3A0000}"/>
    <cellStyle name="Vírgula 2 5 2 2 2 4 3" xfId="7215" xr:uid="{00000000-0005-0000-0000-0000DF3A0000}"/>
    <cellStyle name="Vírgula 2 5 2 2 2 4 3 2" xfId="20559" xr:uid="{00000000-0005-0000-0000-0000E03A0000}"/>
    <cellStyle name="Vírgula 2 5 2 2 2 4 4" xfId="9879" xr:uid="{00000000-0005-0000-0000-0000E13A0000}"/>
    <cellStyle name="Vírgula 2 5 2 2 2 4 4 2" xfId="23223" xr:uid="{00000000-0005-0000-0000-0000E23A0000}"/>
    <cellStyle name="Vírgula 2 5 2 2 2 4 5" xfId="15231" xr:uid="{00000000-0005-0000-0000-0000E33A0000}"/>
    <cellStyle name="Vírgula 2 5 2 2 2 4 6" xfId="12543" xr:uid="{00000000-0005-0000-0000-0000E43A0000}"/>
    <cellStyle name="Vírgula 2 5 2 2 2 4 7" xfId="25359" xr:uid="{00000000-0005-0000-0000-0000E53A0000}"/>
    <cellStyle name="Vírgula 2 5 2 2 2 5" xfId="2703" xr:uid="{00000000-0005-0000-0000-0000E63A0000}"/>
    <cellStyle name="Vírgula 2 5 2 2 2 5 2" xfId="5367" xr:uid="{00000000-0005-0000-0000-0000E73A0000}"/>
    <cellStyle name="Vírgula 2 5 2 2 2 5 2 2" xfId="18711" xr:uid="{00000000-0005-0000-0000-0000E83A0000}"/>
    <cellStyle name="Vírgula 2 5 2 2 2 5 3" xfId="8031" xr:uid="{00000000-0005-0000-0000-0000E93A0000}"/>
    <cellStyle name="Vírgula 2 5 2 2 2 5 3 2" xfId="21375" xr:uid="{00000000-0005-0000-0000-0000EA3A0000}"/>
    <cellStyle name="Vírgula 2 5 2 2 2 5 4" xfId="10695" xr:uid="{00000000-0005-0000-0000-0000EB3A0000}"/>
    <cellStyle name="Vírgula 2 5 2 2 2 5 4 2" xfId="24039" xr:uid="{00000000-0005-0000-0000-0000EC3A0000}"/>
    <cellStyle name="Vírgula 2 5 2 2 2 5 5" xfId="16047" xr:uid="{00000000-0005-0000-0000-0000ED3A0000}"/>
    <cellStyle name="Vírgula 2 5 2 2 2 5 6" xfId="13359" xr:uid="{00000000-0005-0000-0000-0000EE3A0000}"/>
    <cellStyle name="Vírgula 2 5 2 2 2 5 7" xfId="25719" xr:uid="{00000000-0005-0000-0000-0000EF3A0000}"/>
    <cellStyle name="Vírgula 2 5 2 2 2 6" xfId="2967" xr:uid="{00000000-0005-0000-0000-0000F03A0000}"/>
    <cellStyle name="Vírgula 2 5 2 2 2 6 2" xfId="16311" xr:uid="{00000000-0005-0000-0000-0000F13A0000}"/>
    <cellStyle name="Vírgula 2 5 2 2 2 7" xfId="5631" xr:uid="{00000000-0005-0000-0000-0000F23A0000}"/>
    <cellStyle name="Vírgula 2 5 2 2 2 7 2" xfId="18975" xr:uid="{00000000-0005-0000-0000-0000F33A0000}"/>
    <cellStyle name="Vírgula 2 5 2 2 2 8" xfId="8295" xr:uid="{00000000-0005-0000-0000-0000F43A0000}"/>
    <cellStyle name="Vírgula 2 5 2 2 2 8 2" xfId="21639" xr:uid="{00000000-0005-0000-0000-0000F53A0000}"/>
    <cellStyle name="Vírgula 2 5 2 2 2 9" xfId="13647" xr:uid="{00000000-0005-0000-0000-0000F63A0000}"/>
    <cellStyle name="Vírgula 2 5 2 2 3" xfId="399" xr:uid="{00000000-0005-0000-0000-0000F73A0000}"/>
    <cellStyle name="Vírgula 2 5 2 2 3 2" xfId="1191" xr:uid="{00000000-0005-0000-0000-0000F83A0000}"/>
    <cellStyle name="Vírgula 2 5 2 2 3 2 2" xfId="3855" xr:uid="{00000000-0005-0000-0000-0000F93A0000}"/>
    <cellStyle name="Vírgula 2 5 2 2 3 2 2 2" xfId="17199" xr:uid="{00000000-0005-0000-0000-0000FA3A0000}"/>
    <cellStyle name="Vírgula 2 5 2 2 3 2 3" xfId="6519" xr:uid="{00000000-0005-0000-0000-0000FB3A0000}"/>
    <cellStyle name="Vírgula 2 5 2 2 3 2 3 2" xfId="19863" xr:uid="{00000000-0005-0000-0000-0000FC3A0000}"/>
    <cellStyle name="Vírgula 2 5 2 2 3 2 4" xfId="9183" xr:uid="{00000000-0005-0000-0000-0000FD3A0000}"/>
    <cellStyle name="Vírgula 2 5 2 2 3 2 4 2" xfId="22527" xr:uid="{00000000-0005-0000-0000-0000FE3A0000}"/>
    <cellStyle name="Vírgula 2 5 2 2 3 2 5" xfId="14535" xr:uid="{00000000-0005-0000-0000-0000FF3A0000}"/>
    <cellStyle name="Vírgula 2 5 2 2 3 2 6" xfId="11847" xr:uid="{00000000-0005-0000-0000-0000003B0000}"/>
    <cellStyle name="Vírgula 2 5 2 2 3 2 7" xfId="26247" xr:uid="{00000000-0005-0000-0000-0000013B0000}"/>
    <cellStyle name="Vírgula 2 5 2 2 3 3" xfId="1983" xr:uid="{00000000-0005-0000-0000-0000023B0000}"/>
    <cellStyle name="Vírgula 2 5 2 2 3 3 2" xfId="4647" xr:uid="{00000000-0005-0000-0000-0000033B0000}"/>
    <cellStyle name="Vírgula 2 5 2 2 3 3 2 2" xfId="17991" xr:uid="{00000000-0005-0000-0000-0000043B0000}"/>
    <cellStyle name="Vírgula 2 5 2 2 3 3 3" xfId="7311" xr:uid="{00000000-0005-0000-0000-0000053B0000}"/>
    <cellStyle name="Vírgula 2 5 2 2 3 3 3 2" xfId="20655" xr:uid="{00000000-0005-0000-0000-0000063B0000}"/>
    <cellStyle name="Vírgula 2 5 2 2 3 3 4" xfId="9975" xr:uid="{00000000-0005-0000-0000-0000073B0000}"/>
    <cellStyle name="Vírgula 2 5 2 2 3 3 4 2" xfId="23319" xr:uid="{00000000-0005-0000-0000-0000083B0000}"/>
    <cellStyle name="Vírgula 2 5 2 2 3 3 5" xfId="15327" xr:uid="{00000000-0005-0000-0000-0000093B0000}"/>
    <cellStyle name="Vírgula 2 5 2 2 3 3 6" xfId="12639" xr:uid="{00000000-0005-0000-0000-00000A3B0000}"/>
    <cellStyle name="Vírgula 2 5 2 2 3 4" xfId="3063" xr:uid="{00000000-0005-0000-0000-00000B3B0000}"/>
    <cellStyle name="Vírgula 2 5 2 2 3 4 2" xfId="16407" xr:uid="{00000000-0005-0000-0000-00000C3B0000}"/>
    <cellStyle name="Vírgula 2 5 2 2 3 5" xfId="5727" xr:uid="{00000000-0005-0000-0000-00000D3B0000}"/>
    <cellStyle name="Vírgula 2 5 2 2 3 5 2" xfId="19071" xr:uid="{00000000-0005-0000-0000-00000E3B0000}"/>
    <cellStyle name="Vírgula 2 5 2 2 3 6" xfId="8391" xr:uid="{00000000-0005-0000-0000-00000F3B0000}"/>
    <cellStyle name="Vírgula 2 5 2 2 3 6 2" xfId="21735" xr:uid="{00000000-0005-0000-0000-0000103B0000}"/>
    <cellStyle name="Vírgula 2 5 2 2 3 7" xfId="13743" xr:uid="{00000000-0005-0000-0000-0000113B0000}"/>
    <cellStyle name="Vírgula 2 5 2 2 3 8" xfId="11055" xr:uid="{00000000-0005-0000-0000-0000123B0000}"/>
    <cellStyle name="Vírgula 2 5 2 2 3 9" xfId="24879" xr:uid="{00000000-0005-0000-0000-0000133B0000}"/>
    <cellStyle name="Vírgula 2 5 2 2 4" xfId="735" xr:uid="{00000000-0005-0000-0000-0000143B0000}"/>
    <cellStyle name="Vírgula 2 5 2 2 4 2" xfId="1527" xr:uid="{00000000-0005-0000-0000-0000153B0000}"/>
    <cellStyle name="Vírgula 2 5 2 2 4 2 2" xfId="4191" xr:uid="{00000000-0005-0000-0000-0000163B0000}"/>
    <cellStyle name="Vírgula 2 5 2 2 4 2 2 2" xfId="17535" xr:uid="{00000000-0005-0000-0000-0000173B0000}"/>
    <cellStyle name="Vírgula 2 5 2 2 4 2 3" xfId="6855" xr:uid="{00000000-0005-0000-0000-0000183B0000}"/>
    <cellStyle name="Vírgula 2 5 2 2 4 2 3 2" xfId="20199" xr:uid="{00000000-0005-0000-0000-0000193B0000}"/>
    <cellStyle name="Vírgula 2 5 2 2 4 2 4" xfId="9519" xr:uid="{00000000-0005-0000-0000-00001A3B0000}"/>
    <cellStyle name="Vírgula 2 5 2 2 4 2 4 2" xfId="22863" xr:uid="{00000000-0005-0000-0000-00001B3B0000}"/>
    <cellStyle name="Vírgula 2 5 2 2 4 2 5" xfId="14871" xr:uid="{00000000-0005-0000-0000-00001C3B0000}"/>
    <cellStyle name="Vírgula 2 5 2 2 4 2 6" xfId="12183" xr:uid="{00000000-0005-0000-0000-00001D3B0000}"/>
    <cellStyle name="Vírgula 2 5 2 2 4 2 7" xfId="25911" xr:uid="{00000000-0005-0000-0000-00001E3B0000}"/>
    <cellStyle name="Vírgula 2 5 2 2 4 3" xfId="2319" xr:uid="{00000000-0005-0000-0000-00001F3B0000}"/>
    <cellStyle name="Vírgula 2 5 2 2 4 3 2" xfId="4983" xr:uid="{00000000-0005-0000-0000-0000203B0000}"/>
    <cellStyle name="Vírgula 2 5 2 2 4 3 2 2" xfId="18327" xr:uid="{00000000-0005-0000-0000-0000213B0000}"/>
    <cellStyle name="Vírgula 2 5 2 2 4 3 3" xfId="7647" xr:uid="{00000000-0005-0000-0000-0000223B0000}"/>
    <cellStyle name="Vírgula 2 5 2 2 4 3 3 2" xfId="20991" xr:uid="{00000000-0005-0000-0000-0000233B0000}"/>
    <cellStyle name="Vírgula 2 5 2 2 4 3 4" xfId="10311" xr:uid="{00000000-0005-0000-0000-0000243B0000}"/>
    <cellStyle name="Vírgula 2 5 2 2 4 3 4 2" xfId="23655" xr:uid="{00000000-0005-0000-0000-0000253B0000}"/>
    <cellStyle name="Vírgula 2 5 2 2 4 3 5" xfId="15663" xr:uid="{00000000-0005-0000-0000-0000263B0000}"/>
    <cellStyle name="Vírgula 2 5 2 2 4 3 6" xfId="12975" xr:uid="{00000000-0005-0000-0000-0000273B0000}"/>
    <cellStyle name="Vírgula 2 5 2 2 4 4" xfId="3399" xr:uid="{00000000-0005-0000-0000-0000283B0000}"/>
    <cellStyle name="Vírgula 2 5 2 2 4 4 2" xfId="16743" xr:uid="{00000000-0005-0000-0000-0000293B0000}"/>
    <cellStyle name="Vírgula 2 5 2 2 4 5" xfId="6063" xr:uid="{00000000-0005-0000-0000-00002A3B0000}"/>
    <cellStyle name="Vírgula 2 5 2 2 4 5 2" xfId="19407" xr:uid="{00000000-0005-0000-0000-00002B3B0000}"/>
    <cellStyle name="Vírgula 2 5 2 2 4 6" xfId="8727" xr:uid="{00000000-0005-0000-0000-00002C3B0000}"/>
    <cellStyle name="Vírgula 2 5 2 2 4 6 2" xfId="22071" xr:uid="{00000000-0005-0000-0000-00002D3B0000}"/>
    <cellStyle name="Vírgula 2 5 2 2 4 7" xfId="14079" xr:uid="{00000000-0005-0000-0000-00002E3B0000}"/>
    <cellStyle name="Vírgula 2 5 2 2 4 8" xfId="11391" xr:uid="{00000000-0005-0000-0000-00002F3B0000}"/>
    <cellStyle name="Vírgula 2 5 2 2 4 9" xfId="24543" xr:uid="{00000000-0005-0000-0000-0000303B0000}"/>
    <cellStyle name="Vírgula 2 5 2 2 5" xfId="927" xr:uid="{00000000-0005-0000-0000-0000313B0000}"/>
    <cellStyle name="Vírgula 2 5 2 2 5 2" xfId="3591" xr:uid="{00000000-0005-0000-0000-0000323B0000}"/>
    <cellStyle name="Vírgula 2 5 2 2 5 2 2" xfId="16935" xr:uid="{00000000-0005-0000-0000-0000333B0000}"/>
    <cellStyle name="Vírgula 2 5 2 2 5 2 3" xfId="26559" xr:uid="{00000000-0005-0000-0000-0000343B0000}"/>
    <cellStyle name="Vírgula 2 5 2 2 5 3" xfId="6255" xr:uid="{00000000-0005-0000-0000-0000353B0000}"/>
    <cellStyle name="Vírgula 2 5 2 2 5 3 2" xfId="19599" xr:uid="{00000000-0005-0000-0000-0000363B0000}"/>
    <cellStyle name="Vírgula 2 5 2 2 5 4" xfId="8919" xr:uid="{00000000-0005-0000-0000-0000373B0000}"/>
    <cellStyle name="Vírgula 2 5 2 2 5 4 2" xfId="22263" xr:uid="{00000000-0005-0000-0000-0000383B0000}"/>
    <cellStyle name="Vírgula 2 5 2 2 5 5" xfId="14271" xr:uid="{00000000-0005-0000-0000-0000393B0000}"/>
    <cellStyle name="Vírgula 2 5 2 2 5 6" xfId="11583" xr:uid="{00000000-0005-0000-0000-00003A3B0000}"/>
    <cellStyle name="Vírgula 2 5 2 2 5 7" xfId="25191" xr:uid="{00000000-0005-0000-0000-00003B3B0000}"/>
    <cellStyle name="Vírgula 2 5 2 2 6" xfId="1719" xr:uid="{00000000-0005-0000-0000-00003C3B0000}"/>
    <cellStyle name="Vírgula 2 5 2 2 6 2" xfId="4383" xr:uid="{00000000-0005-0000-0000-00003D3B0000}"/>
    <cellStyle name="Vírgula 2 5 2 2 6 2 2" xfId="17727" xr:uid="{00000000-0005-0000-0000-00003E3B0000}"/>
    <cellStyle name="Vírgula 2 5 2 2 6 3" xfId="7047" xr:uid="{00000000-0005-0000-0000-00003F3B0000}"/>
    <cellStyle name="Vírgula 2 5 2 2 6 3 2" xfId="20391" xr:uid="{00000000-0005-0000-0000-0000403B0000}"/>
    <cellStyle name="Vírgula 2 5 2 2 6 4" xfId="9711" xr:uid="{00000000-0005-0000-0000-0000413B0000}"/>
    <cellStyle name="Vírgula 2 5 2 2 6 4 2" xfId="23055" xr:uid="{00000000-0005-0000-0000-0000423B0000}"/>
    <cellStyle name="Vírgula 2 5 2 2 6 5" xfId="15063" xr:uid="{00000000-0005-0000-0000-0000433B0000}"/>
    <cellStyle name="Vírgula 2 5 2 2 6 6" xfId="12375" xr:uid="{00000000-0005-0000-0000-0000443B0000}"/>
    <cellStyle name="Vírgula 2 5 2 2 6 7" xfId="25551" xr:uid="{00000000-0005-0000-0000-0000453B0000}"/>
    <cellStyle name="Vírgula 2 5 2 2 7" xfId="2535" xr:uid="{00000000-0005-0000-0000-0000463B0000}"/>
    <cellStyle name="Vírgula 2 5 2 2 7 2" xfId="5199" xr:uid="{00000000-0005-0000-0000-0000473B0000}"/>
    <cellStyle name="Vírgula 2 5 2 2 7 2 2" xfId="18543" xr:uid="{00000000-0005-0000-0000-0000483B0000}"/>
    <cellStyle name="Vírgula 2 5 2 2 7 3" xfId="7863" xr:uid="{00000000-0005-0000-0000-0000493B0000}"/>
    <cellStyle name="Vírgula 2 5 2 2 7 3 2" xfId="21207" xr:uid="{00000000-0005-0000-0000-00004A3B0000}"/>
    <cellStyle name="Vírgula 2 5 2 2 7 4" xfId="10527" xr:uid="{00000000-0005-0000-0000-00004B3B0000}"/>
    <cellStyle name="Vírgula 2 5 2 2 7 4 2" xfId="23871" xr:uid="{00000000-0005-0000-0000-00004C3B0000}"/>
    <cellStyle name="Vírgula 2 5 2 2 7 5" xfId="15879" xr:uid="{00000000-0005-0000-0000-00004D3B0000}"/>
    <cellStyle name="Vírgula 2 5 2 2 7 6" xfId="13191" xr:uid="{00000000-0005-0000-0000-00004E3B0000}"/>
    <cellStyle name="Vírgula 2 5 2 2 8" xfId="2799" xr:uid="{00000000-0005-0000-0000-00004F3B0000}"/>
    <cellStyle name="Vírgula 2 5 2 2 8 2" xfId="16143" xr:uid="{00000000-0005-0000-0000-0000503B0000}"/>
    <cellStyle name="Vírgula 2 5 2 2 9" xfId="5463" xr:uid="{00000000-0005-0000-0000-0000513B0000}"/>
    <cellStyle name="Vírgula 2 5 2 2 9 2" xfId="18807" xr:uid="{00000000-0005-0000-0000-0000523B0000}"/>
    <cellStyle name="Vírgula 2 5 2 3" xfId="255" xr:uid="{00000000-0005-0000-0000-0000533B0000}"/>
    <cellStyle name="Vírgula 2 5 2 3 10" xfId="13599" xr:uid="{00000000-0005-0000-0000-0000543B0000}"/>
    <cellStyle name="Vírgula 2 5 2 3 11" xfId="10911" xr:uid="{00000000-0005-0000-0000-0000553B0000}"/>
    <cellStyle name="Vírgula 2 5 2 3 12" xfId="24303" xr:uid="{00000000-0005-0000-0000-0000563B0000}"/>
    <cellStyle name="Vírgula 2 5 2 3 2" xfId="519" xr:uid="{00000000-0005-0000-0000-0000573B0000}"/>
    <cellStyle name="Vírgula 2 5 2 3 2 2" xfId="1311" xr:uid="{00000000-0005-0000-0000-0000583B0000}"/>
    <cellStyle name="Vírgula 2 5 2 3 2 2 2" xfId="3975" xr:uid="{00000000-0005-0000-0000-0000593B0000}"/>
    <cellStyle name="Vírgula 2 5 2 3 2 2 2 2" xfId="17319" xr:uid="{00000000-0005-0000-0000-00005A3B0000}"/>
    <cellStyle name="Vírgula 2 5 2 3 2 2 3" xfId="6639" xr:uid="{00000000-0005-0000-0000-00005B3B0000}"/>
    <cellStyle name="Vírgula 2 5 2 3 2 2 3 2" xfId="19983" xr:uid="{00000000-0005-0000-0000-00005C3B0000}"/>
    <cellStyle name="Vírgula 2 5 2 3 2 2 4" xfId="9303" xr:uid="{00000000-0005-0000-0000-00005D3B0000}"/>
    <cellStyle name="Vírgula 2 5 2 3 2 2 4 2" xfId="22647" xr:uid="{00000000-0005-0000-0000-00005E3B0000}"/>
    <cellStyle name="Vírgula 2 5 2 3 2 2 5" xfId="14655" xr:uid="{00000000-0005-0000-0000-00005F3B0000}"/>
    <cellStyle name="Vírgula 2 5 2 3 2 2 6" xfId="11967" xr:uid="{00000000-0005-0000-0000-0000603B0000}"/>
    <cellStyle name="Vírgula 2 5 2 3 2 2 7" xfId="26367" xr:uid="{00000000-0005-0000-0000-0000613B0000}"/>
    <cellStyle name="Vírgula 2 5 2 3 2 3" xfId="2103" xr:uid="{00000000-0005-0000-0000-0000623B0000}"/>
    <cellStyle name="Vírgula 2 5 2 3 2 3 2" xfId="4767" xr:uid="{00000000-0005-0000-0000-0000633B0000}"/>
    <cellStyle name="Vírgula 2 5 2 3 2 3 2 2" xfId="18111" xr:uid="{00000000-0005-0000-0000-0000643B0000}"/>
    <cellStyle name="Vírgula 2 5 2 3 2 3 3" xfId="7431" xr:uid="{00000000-0005-0000-0000-0000653B0000}"/>
    <cellStyle name="Vírgula 2 5 2 3 2 3 3 2" xfId="20775" xr:uid="{00000000-0005-0000-0000-0000663B0000}"/>
    <cellStyle name="Vírgula 2 5 2 3 2 3 4" xfId="10095" xr:uid="{00000000-0005-0000-0000-0000673B0000}"/>
    <cellStyle name="Vírgula 2 5 2 3 2 3 4 2" xfId="23439" xr:uid="{00000000-0005-0000-0000-0000683B0000}"/>
    <cellStyle name="Vírgula 2 5 2 3 2 3 5" xfId="15447" xr:uid="{00000000-0005-0000-0000-0000693B0000}"/>
    <cellStyle name="Vírgula 2 5 2 3 2 3 6" xfId="12759" xr:uid="{00000000-0005-0000-0000-00006A3B0000}"/>
    <cellStyle name="Vírgula 2 5 2 3 2 4" xfId="3183" xr:uid="{00000000-0005-0000-0000-00006B3B0000}"/>
    <cellStyle name="Vírgula 2 5 2 3 2 4 2" xfId="16527" xr:uid="{00000000-0005-0000-0000-00006C3B0000}"/>
    <cellStyle name="Vírgula 2 5 2 3 2 5" xfId="5847" xr:uid="{00000000-0005-0000-0000-00006D3B0000}"/>
    <cellStyle name="Vírgula 2 5 2 3 2 5 2" xfId="19191" xr:uid="{00000000-0005-0000-0000-00006E3B0000}"/>
    <cellStyle name="Vírgula 2 5 2 3 2 6" xfId="8511" xr:uid="{00000000-0005-0000-0000-00006F3B0000}"/>
    <cellStyle name="Vírgula 2 5 2 3 2 6 2" xfId="21855" xr:uid="{00000000-0005-0000-0000-0000703B0000}"/>
    <cellStyle name="Vírgula 2 5 2 3 2 7" xfId="13863" xr:uid="{00000000-0005-0000-0000-0000713B0000}"/>
    <cellStyle name="Vírgula 2 5 2 3 2 8" xfId="11175" xr:uid="{00000000-0005-0000-0000-0000723B0000}"/>
    <cellStyle name="Vírgula 2 5 2 3 2 9" xfId="24999" xr:uid="{00000000-0005-0000-0000-0000733B0000}"/>
    <cellStyle name="Vírgula 2 5 2 3 3" xfId="687" xr:uid="{00000000-0005-0000-0000-0000743B0000}"/>
    <cellStyle name="Vírgula 2 5 2 3 3 2" xfId="1479" xr:uid="{00000000-0005-0000-0000-0000753B0000}"/>
    <cellStyle name="Vírgula 2 5 2 3 3 2 2" xfId="4143" xr:uid="{00000000-0005-0000-0000-0000763B0000}"/>
    <cellStyle name="Vírgula 2 5 2 3 3 2 2 2" xfId="17487" xr:uid="{00000000-0005-0000-0000-0000773B0000}"/>
    <cellStyle name="Vírgula 2 5 2 3 3 2 3" xfId="6807" xr:uid="{00000000-0005-0000-0000-0000783B0000}"/>
    <cellStyle name="Vírgula 2 5 2 3 3 2 3 2" xfId="20151" xr:uid="{00000000-0005-0000-0000-0000793B0000}"/>
    <cellStyle name="Vírgula 2 5 2 3 3 2 4" xfId="9471" xr:uid="{00000000-0005-0000-0000-00007A3B0000}"/>
    <cellStyle name="Vírgula 2 5 2 3 3 2 4 2" xfId="22815" xr:uid="{00000000-0005-0000-0000-00007B3B0000}"/>
    <cellStyle name="Vírgula 2 5 2 3 3 2 5" xfId="14823" xr:uid="{00000000-0005-0000-0000-00007C3B0000}"/>
    <cellStyle name="Vírgula 2 5 2 3 3 2 6" xfId="12135" xr:uid="{00000000-0005-0000-0000-00007D3B0000}"/>
    <cellStyle name="Vírgula 2 5 2 3 3 2 7" xfId="26031" xr:uid="{00000000-0005-0000-0000-00007E3B0000}"/>
    <cellStyle name="Vírgula 2 5 2 3 3 3" xfId="2271" xr:uid="{00000000-0005-0000-0000-00007F3B0000}"/>
    <cellStyle name="Vírgula 2 5 2 3 3 3 2" xfId="4935" xr:uid="{00000000-0005-0000-0000-0000803B0000}"/>
    <cellStyle name="Vírgula 2 5 2 3 3 3 2 2" xfId="18279" xr:uid="{00000000-0005-0000-0000-0000813B0000}"/>
    <cellStyle name="Vírgula 2 5 2 3 3 3 3" xfId="7599" xr:uid="{00000000-0005-0000-0000-0000823B0000}"/>
    <cellStyle name="Vírgula 2 5 2 3 3 3 3 2" xfId="20943" xr:uid="{00000000-0005-0000-0000-0000833B0000}"/>
    <cellStyle name="Vírgula 2 5 2 3 3 3 4" xfId="10263" xr:uid="{00000000-0005-0000-0000-0000843B0000}"/>
    <cellStyle name="Vírgula 2 5 2 3 3 3 4 2" xfId="23607" xr:uid="{00000000-0005-0000-0000-0000853B0000}"/>
    <cellStyle name="Vírgula 2 5 2 3 3 3 5" xfId="15615" xr:uid="{00000000-0005-0000-0000-0000863B0000}"/>
    <cellStyle name="Vírgula 2 5 2 3 3 3 6" xfId="12927" xr:uid="{00000000-0005-0000-0000-0000873B0000}"/>
    <cellStyle name="Vírgula 2 5 2 3 3 4" xfId="3351" xr:uid="{00000000-0005-0000-0000-0000883B0000}"/>
    <cellStyle name="Vírgula 2 5 2 3 3 4 2" xfId="16695" xr:uid="{00000000-0005-0000-0000-0000893B0000}"/>
    <cellStyle name="Vírgula 2 5 2 3 3 5" xfId="6015" xr:uid="{00000000-0005-0000-0000-00008A3B0000}"/>
    <cellStyle name="Vírgula 2 5 2 3 3 5 2" xfId="19359" xr:uid="{00000000-0005-0000-0000-00008B3B0000}"/>
    <cellStyle name="Vírgula 2 5 2 3 3 6" xfId="8679" xr:uid="{00000000-0005-0000-0000-00008C3B0000}"/>
    <cellStyle name="Vírgula 2 5 2 3 3 6 2" xfId="22023" xr:uid="{00000000-0005-0000-0000-00008D3B0000}"/>
    <cellStyle name="Vírgula 2 5 2 3 3 7" xfId="14031" xr:uid="{00000000-0005-0000-0000-00008E3B0000}"/>
    <cellStyle name="Vírgula 2 5 2 3 3 8" xfId="11343" xr:uid="{00000000-0005-0000-0000-00008F3B0000}"/>
    <cellStyle name="Vírgula 2 5 2 3 3 9" xfId="24663" xr:uid="{00000000-0005-0000-0000-0000903B0000}"/>
    <cellStyle name="Vírgula 2 5 2 3 4" xfId="1047" xr:uid="{00000000-0005-0000-0000-0000913B0000}"/>
    <cellStyle name="Vírgula 2 5 2 3 4 2" xfId="3711" xr:uid="{00000000-0005-0000-0000-0000923B0000}"/>
    <cellStyle name="Vírgula 2 5 2 3 4 2 2" xfId="17055" xr:uid="{00000000-0005-0000-0000-0000933B0000}"/>
    <cellStyle name="Vírgula 2 5 2 3 4 2 3" xfId="26679" xr:uid="{00000000-0005-0000-0000-0000943B0000}"/>
    <cellStyle name="Vírgula 2 5 2 3 4 3" xfId="6375" xr:uid="{00000000-0005-0000-0000-0000953B0000}"/>
    <cellStyle name="Vírgula 2 5 2 3 4 3 2" xfId="19719" xr:uid="{00000000-0005-0000-0000-0000963B0000}"/>
    <cellStyle name="Vírgula 2 5 2 3 4 4" xfId="9039" xr:uid="{00000000-0005-0000-0000-0000973B0000}"/>
    <cellStyle name="Vírgula 2 5 2 3 4 4 2" xfId="22383" xr:uid="{00000000-0005-0000-0000-0000983B0000}"/>
    <cellStyle name="Vírgula 2 5 2 3 4 5" xfId="14391" xr:uid="{00000000-0005-0000-0000-0000993B0000}"/>
    <cellStyle name="Vírgula 2 5 2 3 4 6" xfId="11703" xr:uid="{00000000-0005-0000-0000-00009A3B0000}"/>
    <cellStyle name="Vírgula 2 5 2 3 4 7" xfId="25311" xr:uid="{00000000-0005-0000-0000-00009B3B0000}"/>
    <cellStyle name="Vírgula 2 5 2 3 5" xfId="1839" xr:uid="{00000000-0005-0000-0000-00009C3B0000}"/>
    <cellStyle name="Vírgula 2 5 2 3 5 2" xfId="4503" xr:uid="{00000000-0005-0000-0000-00009D3B0000}"/>
    <cellStyle name="Vírgula 2 5 2 3 5 2 2" xfId="17847" xr:uid="{00000000-0005-0000-0000-00009E3B0000}"/>
    <cellStyle name="Vírgula 2 5 2 3 5 3" xfId="7167" xr:uid="{00000000-0005-0000-0000-00009F3B0000}"/>
    <cellStyle name="Vírgula 2 5 2 3 5 3 2" xfId="20511" xr:uid="{00000000-0005-0000-0000-0000A03B0000}"/>
    <cellStyle name="Vírgula 2 5 2 3 5 4" xfId="9831" xr:uid="{00000000-0005-0000-0000-0000A13B0000}"/>
    <cellStyle name="Vírgula 2 5 2 3 5 4 2" xfId="23175" xr:uid="{00000000-0005-0000-0000-0000A23B0000}"/>
    <cellStyle name="Vírgula 2 5 2 3 5 5" xfId="15183" xr:uid="{00000000-0005-0000-0000-0000A33B0000}"/>
    <cellStyle name="Vírgula 2 5 2 3 5 6" xfId="12495" xr:uid="{00000000-0005-0000-0000-0000A43B0000}"/>
    <cellStyle name="Vírgula 2 5 2 3 5 7" xfId="25671" xr:uid="{00000000-0005-0000-0000-0000A53B0000}"/>
    <cellStyle name="Vírgula 2 5 2 3 6" xfId="2655" xr:uid="{00000000-0005-0000-0000-0000A63B0000}"/>
    <cellStyle name="Vírgula 2 5 2 3 6 2" xfId="5319" xr:uid="{00000000-0005-0000-0000-0000A73B0000}"/>
    <cellStyle name="Vírgula 2 5 2 3 6 2 2" xfId="18663" xr:uid="{00000000-0005-0000-0000-0000A83B0000}"/>
    <cellStyle name="Vírgula 2 5 2 3 6 3" xfId="7983" xr:uid="{00000000-0005-0000-0000-0000A93B0000}"/>
    <cellStyle name="Vírgula 2 5 2 3 6 3 2" xfId="21327" xr:uid="{00000000-0005-0000-0000-0000AA3B0000}"/>
    <cellStyle name="Vírgula 2 5 2 3 6 4" xfId="10647" xr:uid="{00000000-0005-0000-0000-0000AB3B0000}"/>
    <cellStyle name="Vírgula 2 5 2 3 6 4 2" xfId="23991" xr:uid="{00000000-0005-0000-0000-0000AC3B0000}"/>
    <cellStyle name="Vírgula 2 5 2 3 6 5" xfId="15999" xr:uid="{00000000-0005-0000-0000-0000AD3B0000}"/>
    <cellStyle name="Vírgula 2 5 2 3 6 6" xfId="13311" xr:uid="{00000000-0005-0000-0000-0000AE3B0000}"/>
    <cellStyle name="Vírgula 2 5 2 3 7" xfId="2919" xr:uid="{00000000-0005-0000-0000-0000AF3B0000}"/>
    <cellStyle name="Vírgula 2 5 2 3 7 2" xfId="16263" xr:uid="{00000000-0005-0000-0000-0000B03B0000}"/>
    <cellStyle name="Vírgula 2 5 2 3 8" xfId="5583" xr:uid="{00000000-0005-0000-0000-0000B13B0000}"/>
    <cellStyle name="Vírgula 2 5 2 3 8 2" xfId="18927" xr:uid="{00000000-0005-0000-0000-0000B23B0000}"/>
    <cellStyle name="Vírgula 2 5 2 3 9" xfId="8247" xr:uid="{00000000-0005-0000-0000-0000B33B0000}"/>
    <cellStyle name="Vírgula 2 5 2 3 9 2" xfId="21591" xr:uid="{00000000-0005-0000-0000-0000B43B0000}"/>
    <cellStyle name="Vírgula 2 5 2 4" xfId="207" xr:uid="{00000000-0005-0000-0000-0000B53B0000}"/>
    <cellStyle name="Vírgula 2 5 2 4 10" xfId="10863" xr:uid="{00000000-0005-0000-0000-0000B63B0000}"/>
    <cellStyle name="Vírgula 2 5 2 4 11" xfId="24255" xr:uid="{00000000-0005-0000-0000-0000B73B0000}"/>
    <cellStyle name="Vírgula 2 5 2 4 2" xfId="471" xr:uid="{00000000-0005-0000-0000-0000B83B0000}"/>
    <cellStyle name="Vírgula 2 5 2 4 2 2" xfId="1263" xr:uid="{00000000-0005-0000-0000-0000B93B0000}"/>
    <cellStyle name="Vírgula 2 5 2 4 2 2 2" xfId="3927" xr:uid="{00000000-0005-0000-0000-0000BA3B0000}"/>
    <cellStyle name="Vírgula 2 5 2 4 2 2 2 2" xfId="17271" xr:uid="{00000000-0005-0000-0000-0000BB3B0000}"/>
    <cellStyle name="Vírgula 2 5 2 4 2 2 3" xfId="6591" xr:uid="{00000000-0005-0000-0000-0000BC3B0000}"/>
    <cellStyle name="Vírgula 2 5 2 4 2 2 3 2" xfId="19935" xr:uid="{00000000-0005-0000-0000-0000BD3B0000}"/>
    <cellStyle name="Vírgula 2 5 2 4 2 2 4" xfId="9255" xr:uid="{00000000-0005-0000-0000-0000BE3B0000}"/>
    <cellStyle name="Vírgula 2 5 2 4 2 2 4 2" xfId="22599" xr:uid="{00000000-0005-0000-0000-0000BF3B0000}"/>
    <cellStyle name="Vírgula 2 5 2 4 2 2 5" xfId="14607" xr:uid="{00000000-0005-0000-0000-0000C03B0000}"/>
    <cellStyle name="Vírgula 2 5 2 4 2 2 6" xfId="11919" xr:uid="{00000000-0005-0000-0000-0000C13B0000}"/>
    <cellStyle name="Vírgula 2 5 2 4 2 2 7" xfId="26319" xr:uid="{00000000-0005-0000-0000-0000C23B0000}"/>
    <cellStyle name="Vírgula 2 5 2 4 2 3" xfId="2055" xr:uid="{00000000-0005-0000-0000-0000C33B0000}"/>
    <cellStyle name="Vírgula 2 5 2 4 2 3 2" xfId="4719" xr:uid="{00000000-0005-0000-0000-0000C43B0000}"/>
    <cellStyle name="Vírgula 2 5 2 4 2 3 2 2" xfId="18063" xr:uid="{00000000-0005-0000-0000-0000C53B0000}"/>
    <cellStyle name="Vírgula 2 5 2 4 2 3 3" xfId="7383" xr:uid="{00000000-0005-0000-0000-0000C63B0000}"/>
    <cellStyle name="Vírgula 2 5 2 4 2 3 3 2" xfId="20727" xr:uid="{00000000-0005-0000-0000-0000C73B0000}"/>
    <cellStyle name="Vírgula 2 5 2 4 2 3 4" xfId="10047" xr:uid="{00000000-0005-0000-0000-0000C83B0000}"/>
    <cellStyle name="Vírgula 2 5 2 4 2 3 4 2" xfId="23391" xr:uid="{00000000-0005-0000-0000-0000C93B0000}"/>
    <cellStyle name="Vírgula 2 5 2 4 2 3 5" xfId="15399" xr:uid="{00000000-0005-0000-0000-0000CA3B0000}"/>
    <cellStyle name="Vírgula 2 5 2 4 2 3 6" xfId="12711" xr:uid="{00000000-0005-0000-0000-0000CB3B0000}"/>
    <cellStyle name="Vírgula 2 5 2 4 2 4" xfId="3135" xr:uid="{00000000-0005-0000-0000-0000CC3B0000}"/>
    <cellStyle name="Vírgula 2 5 2 4 2 4 2" xfId="16479" xr:uid="{00000000-0005-0000-0000-0000CD3B0000}"/>
    <cellStyle name="Vírgula 2 5 2 4 2 5" xfId="5799" xr:uid="{00000000-0005-0000-0000-0000CE3B0000}"/>
    <cellStyle name="Vírgula 2 5 2 4 2 5 2" xfId="19143" xr:uid="{00000000-0005-0000-0000-0000CF3B0000}"/>
    <cellStyle name="Vírgula 2 5 2 4 2 6" xfId="8463" xr:uid="{00000000-0005-0000-0000-0000D03B0000}"/>
    <cellStyle name="Vírgula 2 5 2 4 2 6 2" xfId="21807" xr:uid="{00000000-0005-0000-0000-0000D13B0000}"/>
    <cellStyle name="Vírgula 2 5 2 4 2 7" xfId="13815" xr:uid="{00000000-0005-0000-0000-0000D23B0000}"/>
    <cellStyle name="Vírgula 2 5 2 4 2 8" xfId="11127" xr:uid="{00000000-0005-0000-0000-0000D33B0000}"/>
    <cellStyle name="Vírgula 2 5 2 4 2 9" xfId="24951" xr:uid="{00000000-0005-0000-0000-0000D43B0000}"/>
    <cellStyle name="Vírgula 2 5 2 4 3" xfId="999" xr:uid="{00000000-0005-0000-0000-0000D53B0000}"/>
    <cellStyle name="Vírgula 2 5 2 4 3 2" xfId="3663" xr:uid="{00000000-0005-0000-0000-0000D63B0000}"/>
    <cellStyle name="Vírgula 2 5 2 4 3 2 2" xfId="17007" xr:uid="{00000000-0005-0000-0000-0000D73B0000}"/>
    <cellStyle name="Vírgula 2 5 2 4 3 2 3" xfId="25983" xr:uid="{00000000-0005-0000-0000-0000D83B0000}"/>
    <cellStyle name="Vírgula 2 5 2 4 3 3" xfId="6327" xr:uid="{00000000-0005-0000-0000-0000D93B0000}"/>
    <cellStyle name="Vírgula 2 5 2 4 3 3 2" xfId="19671" xr:uid="{00000000-0005-0000-0000-0000DA3B0000}"/>
    <cellStyle name="Vírgula 2 5 2 4 3 4" xfId="8991" xr:uid="{00000000-0005-0000-0000-0000DB3B0000}"/>
    <cellStyle name="Vírgula 2 5 2 4 3 4 2" xfId="22335" xr:uid="{00000000-0005-0000-0000-0000DC3B0000}"/>
    <cellStyle name="Vírgula 2 5 2 4 3 5" xfId="14343" xr:uid="{00000000-0005-0000-0000-0000DD3B0000}"/>
    <cellStyle name="Vírgula 2 5 2 4 3 6" xfId="11655" xr:uid="{00000000-0005-0000-0000-0000DE3B0000}"/>
    <cellStyle name="Vírgula 2 5 2 4 3 7" xfId="24615" xr:uid="{00000000-0005-0000-0000-0000DF3B0000}"/>
    <cellStyle name="Vírgula 2 5 2 4 4" xfId="1791" xr:uid="{00000000-0005-0000-0000-0000E03B0000}"/>
    <cellStyle name="Vírgula 2 5 2 4 4 2" xfId="4455" xr:uid="{00000000-0005-0000-0000-0000E13B0000}"/>
    <cellStyle name="Vírgula 2 5 2 4 4 2 2" xfId="17799" xr:uid="{00000000-0005-0000-0000-0000E23B0000}"/>
    <cellStyle name="Vírgula 2 5 2 4 4 2 3" xfId="26631" xr:uid="{00000000-0005-0000-0000-0000E33B0000}"/>
    <cellStyle name="Vírgula 2 5 2 4 4 3" xfId="7119" xr:uid="{00000000-0005-0000-0000-0000E43B0000}"/>
    <cellStyle name="Vírgula 2 5 2 4 4 3 2" xfId="20463" xr:uid="{00000000-0005-0000-0000-0000E53B0000}"/>
    <cellStyle name="Vírgula 2 5 2 4 4 4" xfId="9783" xr:uid="{00000000-0005-0000-0000-0000E63B0000}"/>
    <cellStyle name="Vírgula 2 5 2 4 4 4 2" xfId="23127" xr:uid="{00000000-0005-0000-0000-0000E73B0000}"/>
    <cellStyle name="Vírgula 2 5 2 4 4 5" xfId="15135" xr:uid="{00000000-0005-0000-0000-0000E83B0000}"/>
    <cellStyle name="Vírgula 2 5 2 4 4 6" xfId="12447" xr:uid="{00000000-0005-0000-0000-0000E93B0000}"/>
    <cellStyle name="Vírgula 2 5 2 4 4 7" xfId="25263" xr:uid="{00000000-0005-0000-0000-0000EA3B0000}"/>
    <cellStyle name="Vírgula 2 5 2 4 5" xfId="2607" xr:uid="{00000000-0005-0000-0000-0000EB3B0000}"/>
    <cellStyle name="Vírgula 2 5 2 4 5 2" xfId="5271" xr:uid="{00000000-0005-0000-0000-0000EC3B0000}"/>
    <cellStyle name="Vírgula 2 5 2 4 5 2 2" xfId="18615" xr:uid="{00000000-0005-0000-0000-0000ED3B0000}"/>
    <cellStyle name="Vírgula 2 5 2 4 5 3" xfId="7935" xr:uid="{00000000-0005-0000-0000-0000EE3B0000}"/>
    <cellStyle name="Vírgula 2 5 2 4 5 3 2" xfId="21279" xr:uid="{00000000-0005-0000-0000-0000EF3B0000}"/>
    <cellStyle name="Vírgula 2 5 2 4 5 4" xfId="10599" xr:uid="{00000000-0005-0000-0000-0000F03B0000}"/>
    <cellStyle name="Vírgula 2 5 2 4 5 4 2" xfId="23943" xr:uid="{00000000-0005-0000-0000-0000F13B0000}"/>
    <cellStyle name="Vírgula 2 5 2 4 5 5" xfId="15951" xr:uid="{00000000-0005-0000-0000-0000F23B0000}"/>
    <cellStyle name="Vírgula 2 5 2 4 5 6" xfId="13263" xr:uid="{00000000-0005-0000-0000-0000F33B0000}"/>
    <cellStyle name="Vírgula 2 5 2 4 5 7" xfId="25623" xr:uid="{00000000-0005-0000-0000-0000F43B0000}"/>
    <cellStyle name="Vírgula 2 5 2 4 6" xfId="2871" xr:uid="{00000000-0005-0000-0000-0000F53B0000}"/>
    <cellStyle name="Vírgula 2 5 2 4 6 2" xfId="16215" xr:uid="{00000000-0005-0000-0000-0000F63B0000}"/>
    <cellStyle name="Vírgula 2 5 2 4 7" xfId="5535" xr:uid="{00000000-0005-0000-0000-0000F73B0000}"/>
    <cellStyle name="Vírgula 2 5 2 4 7 2" xfId="18879" xr:uid="{00000000-0005-0000-0000-0000F83B0000}"/>
    <cellStyle name="Vírgula 2 5 2 4 8" xfId="8199" xr:uid="{00000000-0005-0000-0000-0000F93B0000}"/>
    <cellStyle name="Vírgula 2 5 2 4 8 2" xfId="21543" xr:uid="{00000000-0005-0000-0000-0000FA3B0000}"/>
    <cellStyle name="Vírgula 2 5 2 4 9" xfId="13551" xr:uid="{00000000-0005-0000-0000-0000FB3B0000}"/>
    <cellStyle name="Vírgula 2 5 2 5" xfId="351" xr:uid="{00000000-0005-0000-0000-0000FC3B0000}"/>
    <cellStyle name="Vírgula 2 5 2 5 2" xfId="1143" xr:uid="{00000000-0005-0000-0000-0000FD3B0000}"/>
    <cellStyle name="Vírgula 2 5 2 5 2 2" xfId="3807" xr:uid="{00000000-0005-0000-0000-0000FE3B0000}"/>
    <cellStyle name="Vírgula 2 5 2 5 2 2 2" xfId="17151" xr:uid="{00000000-0005-0000-0000-0000FF3B0000}"/>
    <cellStyle name="Vírgula 2 5 2 5 2 2 3" xfId="26463" xr:uid="{00000000-0005-0000-0000-0000003C0000}"/>
    <cellStyle name="Vírgula 2 5 2 5 2 3" xfId="6471" xr:uid="{00000000-0005-0000-0000-0000013C0000}"/>
    <cellStyle name="Vírgula 2 5 2 5 2 3 2" xfId="19815" xr:uid="{00000000-0005-0000-0000-0000023C0000}"/>
    <cellStyle name="Vírgula 2 5 2 5 2 4" xfId="9135" xr:uid="{00000000-0005-0000-0000-0000033C0000}"/>
    <cellStyle name="Vírgula 2 5 2 5 2 4 2" xfId="22479" xr:uid="{00000000-0005-0000-0000-0000043C0000}"/>
    <cellStyle name="Vírgula 2 5 2 5 2 5" xfId="14487" xr:uid="{00000000-0005-0000-0000-0000053C0000}"/>
    <cellStyle name="Vírgula 2 5 2 5 2 6" xfId="11799" xr:uid="{00000000-0005-0000-0000-0000063C0000}"/>
    <cellStyle name="Vírgula 2 5 2 5 2 7" xfId="25095" xr:uid="{00000000-0005-0000-0000-0000073C0000}"/>
    <cellStyle name="Vírgula 2 5 2 5 3" xfId="1935" xr:uid="{00000000-0005-0000-0000-0000083C0000}"/>
    <cellStyle name="Vírgula 2 5 2 5 3 2" xfId="4599" xr:uid="{00000000-0005-0000-0000-0000093C0000}"/>
    <cellStyle name="Vírgula 2 5 2 5 3 2 2" xfId="17943" xr:uid="{00000000-0005-0000-0000-00000A3C0000}"/>
    <cellStyle name="Vírgula 2 5 2 5 3 2 3" xfId="26127" xr:uid="{00000000-0005-0000-0000-00000B3C0000}"/>
    <cellStyle name="Vírgula 2 5 2 5 3 3" xfId="7263" xr:uid="{00000000-0005-0000-0000-00000C3C0000}"/>
    <cellStyle name="Vírgula 2 5 2 5 3 3 2" xfId="20607" xr:uid="{00000000-0005-0000-0000-00000D3C0000}"/>
    <cellStyle name="Vírgula 2 5 2 5 3 4" xfId="9927" xr:uid="{00000000-0005-0000-0000-00000E3C0000}"/>
    <cellStyle name="Vírgula 2 5 2 5 3 4 2" xfId="23271" xr:uid="{00000000-0005-0000-0000-00000F3C0000}"/>
    <cellStyle name="Vírgula 2 5 2 5 3 5" xfId="15279" xr:uid="{00000000-0005-0000-0000-0000103C0000}"/>
    <cellStyle name="Vírgula 2 5 2 5 3 6" xfId="12591" xr:uid="{00000000-0005-0000-0000-0000113C0000}"/>
    <cellStyle name="Vírgula 2 5 2 5 3 7" xfId="24759" xr:uid="{00000000-0005-0000-0000-0000123C0000}"/>
    <cellStyle name="Vírgula 2 5 2 5 4" xfId="3015" xr:uid="{00000000-0005-0000-0000-0000133C0000}"/>
    <cellStyle name="Vírgula 2 5 2 5 4 2" xfId="16359" xr:uid="{00000000-0005-0000-0000-0000143C0000}"/>
    <cellStyle name="Vírgula 2 5 2 5 4 2 2" xfId="26775" xr:uid="{00000000-0005-0000-0000-0000153C0000}"/>
    <cellStyle name="Vírgula 2 5 2 5 4 3" xfId="25407" xr:uid="{00000000-0005-0000-0000-0000163C0000}"/>
    <cellStyle name="Vírgula 2 5 2 5 5" xfId="5679" xr:uid="{00000000-0005-0000-0000-0000173C0000}"/>
    <cellStyle name="Vírgula 2 5 2 5 5 2" xfId="19023" xr:uid="{00000000-0005-0000-0000-0000183C0000}"/>
    <cellStyle name="Vírgula 2 5 2 5 5 3" xfId="25767" xr:uid="{00000000-0005-0000-0000-0000193C0000}"/>
    <cellStyle name="Vírgula 2 5 2 5 6" xfId="8343" xr:uid="{00000000-0005-0000-0000-00001A3C0000}"/>
    <cellStyle name="Vírgula 2 5 2 5 6 2" xfId="21687" xr:uid="{00000000-0005-0000-0000-00001B3C0000}"/>
    <cellStyle name="Vírgula 2 5 2 5 7" xfId="13695" xr:uid="{00000000-0005-0000-0000-00001C3C0000}"/>
    <cellStyle name="Vírgula 2 5 2 5 8" xfId="11007" xr:uid="{00000000-0005-0000-0000-00001D3C0000}"/>
    <cellStyle name="Vírgula 2 5 2 5 9" xfId="24399" xr:uid="{00000000-0005-0000-0000-00001E3C0000}"/>
    <cellStyle name="Vírgula 2 5 2 6" xfId="615" xr:uid="{00000000-0005-0000-0000-00001F3C0000}"/>
    <cellStyle name="Vírgula 2 5 2 6 2" xfId="1407" xr:uid="{00000000-0005-0000-0000-0000203C0000}"/>
    <cellStyle name="Vírgula 2 5 2 6 2 2" xfId="4071" xr:uid="{00000000-0005-0000-0000-0000213C0000}"/>
    <cellStyle name="Vírgula 2 5 2 6 2 2 2" xfId="17415" xr:uid="{00000000-0005-0000-0000-0000223C0000}"/>
    <cellStyle name="Vírgula 2 5 2 6 2 3" xfId="6735" xr:uid="{00000000-0005-0000-0000-0000233C0000}"/>
    <cellStyle name="Vírgula 2 5 2 6 2 3 2" xfId="20079" xr:uid="{00000000-0005-0000-0000-0000243C0000}"/>
    <cellStyle name="Vírgula 2 5 2 6 2 4" xfId="9399" xr:uid="{00000000-0005-0000-0000-0000253C0000}"/>
    <cellStyle name="Vírgula 2 5 2 6 2 4 2" xfId="22743" xr:uid="{00000000-0005-0000-0000-0000263C0000}"/>
    <cellStyle name="Vírgula 2 5 2 6 2 5" xfId="14751" xr:uid="{00000000-0005-0000-0000-0000273C0000}"/>
    <cellStyle name="Vírgula 2 5 2 6 2 6" xfId="12063" xr:uid="{00000000-0005-0000-0000-0000283C0000}"/>
    <cellStyle name="Vírgula 2 5 2 6 2 7" xfId="26199" xr:uid="{00000000-0005-0000-0000-0000293C0000}"/>
    <cellStyle name="Vírgula 2 5 2 6 3" xfId="2199" xr:uid="{00000000-0005-0000-0000-00002A3C0000}"/>
    <cellStyle name="Vírgula 2 5 2 6 3 2" xfId="4863" xr:uid="{00000000-0005-0000-0000-00002B3C0000}"/>
    <cellStyle name="Vírgula 2 5 2 6 3 2 2" xfId="18207" xr:uid="{00000000-0005-0000-0000-00002C3C0000}"/>
    <cellStyle name="Vírgula 2 5 2 6 3 3" xfId="7527" xr:uid="{00000000-0005-0000-0000-00002D3C0000}"/>
    <cellStyle name="Vírgula 2 5 2 6 3 3 2" xfId="20871" xr:uid="{00000000-0005-0000-0000-00002E3C0000}"/>
    <cellStyle name="Vírgula 2 5 2 6 3 4" xfId="10191" xr:uid="{00000000-0005-0000-0000-00002F3C0000}"/>
    <cellStyle name="Vírgula 2 5 2 6 3 4 2" xfId="23535" xr:uid="{00000000-0005-0000-0000-0000303C0000}"/>
    <cellStyle name="Vírgula 2 5 2 6 3 5" xfId="15543" xr:uid="{00000000-0005-0000-0000-0000313C0000}"/>
    <cellStyle name="Vírgula 2 5 2 6 3 6" xfId="12855" xr:uid="{00000000-0005-0000-0000-0000323C0000}"/>
    <cellStyle name="Vírgula 2 5 2 6 4" xfId="3279" xr:uid="{00000000-0005-0000-0000-0000333C0000}"/>
    <cellStyle name="Vírgula 2 5 2 6 4 2" xfId="16623" xr:uid="{00000000-0005-0000-0000-0000343C0000}"/>
    <cellStyle name="Vírgula 2 5 2 6 5" xfId="5943" xr:uid="{00000000-0005-0000-0000-0000353C0000}"/>
    <cellStyle name="Vírgula 2 5 2 6 5 2" xfId="19287" xr:uid="{00000000-0005-0000-0000-0000363C0000}"/>
    <cellStyle name="Vírgula 2 5 2 6 6" xfId="8607" xr:uid="{00000000-0005-0000-0000-0000373C0000}"/>
    <cellStyle name="Vírgula 2 5 2 6 6 2" xfId="21951" xr:uid="{00000000-0005-0000-0000-0000383C0000}"/>
    <cellStyle name="Vírgula 2 5 2 6 7" xfId="13959" xr:uid="{00000000-0005-0000-0000-0000393C0000}"/>
    <cellStyle name="Vírgula 2 5 2 6 8" xfId="11271" xr:uid="{00000000-0005-0000-0000-00003A3C0000}"/>
    <cellStyle name="Vírgula 2 5 2 6 9" xfId="24831" xr:uid="{00000000-0005-0000-0000-00003B3C0000}"/>
    <cellStyle name="Vírgula 2 5 2 7" xfId="783" xr:uid="{00000000-0005-0000-0000-00003C3C0000}"/>
    <cellStyle name="Vírgula 2 5 2 7 2" xfId="1575" xr:uid="{00000000-0005-0000-0000-00003D3C0000}"/>
    <cellStyle name="Vírgula 2 5 2 7 2 2" xfId="4239" xr:uid="{00000000-0005-0000-0000-00003E3C0000}"/>
    <cellStyle name="Vírgula 2 5 2 7 2 2 2" xfId="17583" xr:uid="{00000000-0005-0000-0000-00003F3C0000}"/>
    <cellStyle name="Vírgula 2 5 2 7 2 3" xfId="6903" xr:uid="{00000000-0005-0000-0000-0000403C0000}"/>
    <cellStyle name="Vírgula 2 5 2 7 2 3 2" xfId="20247" xr:uid="{00000000-0005-0000-0000-0000413C0000}"/>
    <cellStyle name="Vírgula 2 5 2 7 2 4" xfId="9567" xr:uid="{00000000-0005-0000-0000-0000423C0000}"/>
    <cellStyle name="Vírgula 2 5 2 7 2 4 2" xfId="22911" xr:uid="{00000000-0005-0000-0000-0000433C0000}"/>
    <cellStyle name="Vírgula 2 5 2 7 2 5" xfId="14919" xr:uid="{00000000-0005-0000-0000-0000443C0000}"/>
    <cellStyle name="Vírgula 2 5 2 7 2 6" xfId="12231" xr:uid="{00000000-0005-0000-0000-0000453C0000}"/>
    <cellStyle name="Vírgula 2 5 2 7 2 7" xfId="25863" xr:uid="{00000000-0005-0000-0000-0000463C0000}"/>
    <cellStyle name="Vírgula 2 5 2 7 3" xfId="2367" xr:uid="{00000000-0005-0000-0000-0000473C0000}"/>
    <cellStyle name="Vírgula 2 5 2 7 3 2" xfId="5031" xr:uid="{00000000-0005-0000-0000-0000483C0000}"/>
    <cellStyle name="Vírgula 2 5 2 7 3 2 2" xfId="18375" xr:uid="{00000000-0005-0000-0000-0000493C0000}"/>
    <cellStyle name="Vírgula 2 5 2 7 3 3" xfId="7695" xr:uid="{00000000-0005-0000-0000-00004A3C0000}"/>
    <cellStyle name="Vírgula 2 5 2 7 3 3 2" xfId="21039" xr:uid="{00000000-0005-0000-0000-00004B3C0000}"/>
    <cellStyle name="Vírgula 2 5 2 7 3 4" xfId="10359" xr:uid="{00000000-0005-0000-0000-00004C3C0000}"/>
    <cellStyle name="Vírgula 2 5 2 7 3 4 2" xfId="23703" xr:uid="{00000000-0005-0000-0000-00004D3C0000}"/>
    <cellStyle name="Vírgula 2 5 2 7 3 5" xfId="15711" xr:uid="{00000000-0005-0000-0000-00004E3C0000}"/>
    <cellStyle name="Vírgula 2 5 2 7 3 6" xfId="13023" xr:uid="{00000000-0005-0000-0000-00004F3C0000}"/>
    <cellStyle name="Vírgula 2 5 2 7 4" xfId="3447" xr:uid="{00000000-0005-0000-0000-0000503C0000}"/>
    <cellStyle name="Vírgula 2 5 2 7 4 2" xfId="16791" xr:uid="{00000000-0005-0000-0000-0000513C0000}"/>
    <cellStyle name="Vírgula 2 5 2 7 5" xfId="6111" xr:uid="{00000000-0005-0000-0000-0000523C0000}"/>
    <cellStyle name="Vírgula 2 5 2 7 5 2" xfId="19455" xr:uid="{00000000-0005-0000-0000-0000533C0000}"/>
    <cellStyle name="Vírgula 2 5 2 7 6" xfId="8775" xr:uid="{00000000-0005-0000-0000-0000543C0000}"/>
    <cellStyle name="Vírgula 2 5 2 7 6 2" xfId="22119" xr:uid="{00000000-0005-0000-0000-0000553C0000}"/>
    <cellStyle name="Vírgula 2 5 2 7 7" xfId="14127" xr:uid="{00000000-0005-0000-0000-0000563C0000}"/>
    <cellStyle name="Vírgula 2 5 2 7 8" xfId="11439" xr:uid="{00000000-0005-0000-0000-0000573C0000}"/>
    <cellStyle name="Vírgula 2 5 2 7 9" xfId="24495" xr:uid="{00000000-0005-0000-0000-0000583C0000}"/>
    <cellStyle name="Vírgula 2 5 2 8" xfId="831" xr:uid="{00000000-0005-0000-0000-0000593C0000}"/>
    <cellStyle name="Vírgula 2 5 2 8 2" xfId="1623" xr:uid="{00000000-0005-0000-0000-00005A3C0000}"/>
    <cellStyle name="Vírgula 2 5 2 8 2 2" xfId="4287" xr:uid="{00000000-0005-0000-0000-00005B3C0000}"/>
    <cellStyle name="Vírgula 2 5 2 8 2 2 2" xfId="17631" xr:uid="{00000000-0005-0000-0000-00005C3C0000}"/>
    <cellStyle name="Vírgula 2 5 2 8 2 3" xfId="6951" xr:uid="{00000000-0005-0000-0000-00005D3C0000}"/>
    <cellStyle name="Vírgula 2 5 2 8 2 3 2" xfId="20295" xr:uid="{00000000-0005-0000-0000-00005E3C0000}"/>
    <cellStyle name="Vírgula 2 5 2 8 2 4" xfId="9615" xr:uid="{00000000-0005-0000-0000-00005F3C0000}"/>
    <cellStyle name="Vírgula 2 5 2 8 2 4 2" xfId="22959" xr:uid="{00000000-0005-0000-0000-0000603C0000}"/>
    <cellStyle name="Vírgula 2 5 2 8 2 5" xfId="14967" xr:uid="{00000000-0005-0000-0000-0000613C0000}"/>
    <cellStyle name="Vírgula 2 5 2 8 2 6" xfId="12279" xr:uid="{00000000-0005-0000-0000-0000623C0000}"/>
    <cellStyle name="Vírgula 2 5 2 8 2 7" xfId="26511" xr:uid="{00000000-0005-0000-0000-0000633C0000}"/>
    <cellStyle name="Vírgula 2 5 2 8 3" xfId="2415" xr:uid="{00000000-0005-0000-0000-0000643C0000}"/>
    <cellStyle name="Vírgula 2 5 2 8 3 2" xfId="5079" xr:uid="{00000000-0005-0000-0000-0000653C0000}"/>
    <cellStyle name="Vírgula 2 5 2 8 3 2 2" xfId="18423" xr:uid="{00000000-0005-0000-0000-0000663C0000}"/>
    <cellStyle name="Vírgula 2 5 2 8 3 3" xfId="7743" xr:uid="{00000000-0005-0000-0000-0000673C0000}"/>
    <cellStyle name="Vírgula 2 5 2 8 3 3 2" xfId="21087" xr:uid="{00000000-0005-0000-0000-0000683C0000}"/>
    <cellStyle name="Vírgula 2 5 2 8 3 4" xfId="10407" xr:uid="{00000000-0005-0000-0000-0000693C0000}"/>
    <cellStyle name="Vírgula 2 5 2 8 3 4 2" xfId="23751" xr:uid="{00000000-0005-0000-0000-00006A3C0000}"/>
    <cellStyle name="Vírgula 2 5 2 8 3 5" xfId="15759" xr:uid="{00000000-0005-0000-0000-00006B3C0000}"/>
    <cellStyle name="Vírgula 2 5 2 8 3 6" xfId="13071" xr:uid="{00000000-0005-0000-0000-00006C3C0000}"/>
    <cellStyle name="Vírgula 2 5 2 8 4" xfId="3495" xr:uid="{00000000-0005-0000-0000-00006D3C0000}"/>
    <cellStyle name="Vírgula 2 5 2 8 4 2" xfId="16839" xr:uid="{00000000-0005-0000-0000-00006E3C0000}"/>
    <cellStyle name="Vírgula 2 5 2 8 5" xfId="6159" xr:uid="{00000000-0005-0000-0000-00006F3C0000}"/>
    <cellStyle name="Vírgula 2 5 2 8 5 2" xfId="19503" xr:uid="{00000000-0005-0000-0000-0000703C0000}"/>
    <cellStyle name="Vírgula 2 5 2 8 6" xfId="8823" xr:uid="{00000000-0005-0000-0000-0000713C0000}"/>
    <cellStyle name="Vírgula 2 5 2 8 6 2" xfId="22167" xr:uid="{00000000-0005-0000-0000-0000723C0000}"/>
    <cellStyle name="Vírgula 2 5 2 8 7" xfId="14175" xr:uid="{00000000-0005-0000-0000-0000733C0000}"/>
    <cellStyle name="Vírgula 2 5 2 8 8" xfId="11487" xr:uid="{00000000-0005-0000-0000-0000743C0000}"/>
    <cellStyle name="Vírgula 2 5 2 8 9" xfId="25143" xr:uid="{00000000-0005-0000-0000-0000753C0000}"/>
    <cellStyle name="Vírgula 2 5 2 9" xfId="879" xr:uid="{00000000-0005-0000-0000-0000763C0000}"/>
    <cellStyle name="Vírgula 2 5 2 9 2" xfId="3543" xr:uid="{00000000-0005-0000-0000-0000773C0000}"/>
    <cellStyle name="Vírgula 2 5 2 9 2 2" xfId="16887" xr:uid="{00000000-0005-0000-0000-0000783C0000}"/>
    <cellStyle name="Vírgula 2 5 2 9 3" xfId="6207" xr:uid="{00000000-0005-0000-0000-0000793C0000}"/>
    <cellStyle name="Vírgula 2 5 2 9 3 2" xfId="19551" xr:uid="{00000000-0005-0000-0000-00007A3C0000}"/>
    <cellStyle name="Vírgula 2 5 2 9 4" xfId="8871" xr:uid="{00000000-0005-0000-0000-00007B3C0000}"/>
    <cellStyle name="Vírgula 2 5 2 9 4 2" xfId="22215" xr:uid="{00000000-0005-0000-0000-00007C3C0000}"/>
    <cellStyle name="Vírgula 2 5 2 9 5" xfId="14223" xr:uid="{00000000-0005-0000-0000-00007D3C0000}"/>
    <cellStyle name="Vírgula 2 5 2 9 6" xfId="11535" xr:uid="{00000000-0005-0000-0000-00007E3C0000}"/>
    <cellStyle name="Vírgula 2 5 2 9 7" xfId="25503" xr:uid="{00000000-0005-0000-0000-00007F3C0000}"/>
    <cellStyle name="Vírgula 2 5 3" xfId="111" xr:uid="{00000000-0005-0000-0000-0000803C0000}"/>
    <cellStyle name="Vírgula 2 5 3 10" xfId="5439" xr:uid="{00000000-0005-0000-0000-0000813C0000}"/>
    <cellStyle name="Vírgula 2 5 3 10 2" xfId="18783" xr:uid="{00000000-0005-0000-0000-0000823C0000}"/>
    <cellStyle name="Vírgula 2 5 3 11" xfId="8103" xr:uid="{00000000-0005-0000-0000-0000833C0000}"/>
    <cellStyle name="Vírgula 2 5 3 11 2" xfId="21447" xr:uid="{00000000-0005-0000-0000-0000843C0000}"/>
    <cellStyle name="Vírgula 2 5 3 12" xfId="13455" xr:uid="{00000000-0005-0000-0000-0000853C0000}"/>
    <cellStyle name="Vírgula 2 5 3 13" xfId="10767" xr:uid="{00000000-0005-0000-0000-0000863C0000}"/>
    <cellStyle name="Vírgula 2 5 3 14" xfId="24159" xr:uid="{00000000-0005-0000-0000-0000873C0000}"/>
    <cellStyle name="Vírgula 2 5 3 2" xfId="279" xr:uid="{00000000-0005-0000-0000-0000883C0000}"/>
    <cellStyle name="Vírgula 2 5 3 2 10" xfId="13623" xr:uid="{00000000-0005-0000-0000-0000893C0000}"/>
    <cellStyle name="Vírgula 2 5 3 2 11" xfId="10935" xr:uid="{00000000-0005-0000-0000-00008A3C0000}"/>
    <cellStyle name="Vírgula 2 5 3 2 12" xfId="24327" xr:uid="{00000000-0005-0000-0000-00008B3C0000}"/>
    <cellStyle name="Vírgula 2 5 3 2 2" xfId="543" xr:uid="{00000000-0005-0000-0000-00008C3C0000}"/>
    <cellStyle name="Vírgula 2 5 3 2 2 2" xfId="1335" xr:uid="{00000000-0005-0000-0000-00008D3C0000}"/>
    <cellStyle name="Vírgula 2 5 3 2 2 2 2" xfId="3999" xr:uid="{00000000-0005-0000-0000-00008E3C0000}"/>
    <cellStyle name="Vírgula 2 5 3 2 2 2 2 2" xfId="17343" xr:uid="{00000000-0005-0000-0000-00008F3C0000}"/>
    <cellStyle name="Vírgula 2 5 3 2 2 2 3" xfId="6663" xr:uid="{00000000-0005-0000-0000-0000903C0000}"/>
    <cellStyle name="Vírgula 2 5 3 2 2 2 3 2" xfId="20007" xr:uid="{00000000-0005-0000-0000-0000913C0000}"/>
    <cellStyle name="Vírgula 2 5 3 2 2 2 4" xfId="9327" xr:uid="{00000000-0005-0000-0000-0000923C0000}"/>
    <cellStyle name="Vírgula 2 5 3 2 2 2 4 2" xfId="22671" xr:uid="{00000000-0005-0000-0000-0000933C0000}"/>
    <cellStyle name="Vírgula 2 5 3 2 2 2 5" xfId="14679" xr:uid="{00000000-0005-0000-0000-0000943C0000}"/>
    <cellStyle name="Vírgula 2 5 3 2 2 2 6" xfId="11991" xr:uid="{00000000-0005-0000-0000-0000953C0000}"/>
    <cellStyle name="Vírgula 2 5 3 2 2 2 7" xfId="26391" xr:uid="{00000000-0005-0000-0000-0000963C0000}"/>
    <cellStyle name="Vírgula 2 5 3 2 2 3" xfId="2127" xr:uid="{00000000-0005-0000-0000-0000973C0000}"/>
    <cellStyle name="Vírgula 2 5 3 2 2 3 2" xfId="4791" xr:uid="{00000000-0005-0000-0000-0000983C0000}"/>
    <cellStyle name="Vírgula 2 5 3 2 2 3 2 2" xfId="18135" xr:uid="{00000000-0005-0000-0000-0000993C0000}"/>
    <cellStyle name="Vírgula 2 5 3 2 2 3 3" xfId="7455" xr:uid="{00000000-0005-0000-0000-00009A3C0000}"/>
    <cellStyle name="Vírgula 2 5 3 2 2 3 3 2" xfId="20799" xr:uid="{00000000-0005-0000-0000-00009B3C0000}"/>
    <cellStyle name="Vírgula 2 5 3 2 2 3 4" xfId="10119" xr:uid="{00000000-0005-0000-0000-00009C3C0000}"/>
    <cellStyle name="Vírgula 2 5 3 2 2 3 4 2" xfId="23463" xr:uid="{00000000-0005-0000-0000-00009D3C0000}"/>
    <cellStyle name="Vírgula 2 5 3 2 2 3 5" xfId="15471" xr:uid="{00000000-0005-0000-0000-00009E3C0000}"/>
    <cellStyle name="Vírgula 2 5 3 2 2 3 6" xfId="12783" xr:uid="{00000000-0005-0000-0000-00009F3C0000}"/>
    <cellStyle name="Vírgula 2 5 3 2 2 4" xfId="3207" xr:uid="{00000000-0005-0000-0000-0000A03C0000}"/>
    <cellStyle name="Vírgula 2 5 3 2 2 4 2" xfId="16551" xr:uid="{00000000-0005-0000-0000-0000A13C0000}"/>
    <cellStyle name="Vírgula 2 5 3 2 2 5" xfId="5871" xr:uid="{00000000-0005-0000-0000-0000A23C0000}"/>
    <cellStyle name="Vírgula 2 5 3 2 2 5 2" xfId="19215" xr:uid="{00000000-0005-0000-0000-0000A33C0000}"/>
    <cellStyle name="Vírgula 2 5 3 2 2 6" xfId="8535" xr:uid="{00000000-0005-0000-0000-0000A43C0000}"/>
    <cellStyle name="Vírgula 2 5 3 2 2 6 2" xfId="21879" xr:uid="{00000000-0005-0000-0000-0000A53C0000}"/>
    <cellStyle name="Vírgula 2 5 3 2 2 7" xfId="13887" xr:uid="{00000000-0005-0000-0000-0000A63C0000}"/>
    <cellStyle name="Vírgula 2 5 3 2 2 8" xfId="11199" xr:uid="{00000000-0005-0000-0000-0000A73C0000}"/>
    <cellStyle name="Vírgula 2 5 3 2 2 9" xfId="25023" xr:uid="{00000000-0005-0000-0000-0000A83C0000}"/>
    <cellStyle name="Vírgula 2 5 3 2 3" xfId="711" xr:uid="{00000000-0005-0000-0000-0000A93C0000}"/>
    <cellStyle name="Vírgula 2 5 3 2 3 2" xfId="1503" xr:uid="{00000000-0005-0000-0000-0000AA3C0000}"/>
    <cellStyle name="Vírgula 2 5 3 2 3 2 2" xfId="4167" xr:uid="{00000000-0005-0000-0000-0000AB3C0000}"/>
    <cellStyle name="Vírgula 2 5 3 2 3 2 2 2" xfId="17511" xr:uid="{00000000-0005-0000-0000-0000AC3C0000}"/>
    <cellStyle name="Vírgula 2 5 3 2 3 2 3" xfId="6831" xr:uid="{00000000-0005-0000-0000-0000AD3C0000}"/>
    <cellStyle name="Vírgula 2 5 3 2 3 2 3 2" xfId="20175" xr:uid="{00000000-0005-0000-0000-0000AE3C0000}"/>
    <cellStyle name="Vírgula 2 5 3 2 3 2 4" xfId="9495" xr:uid="{00000000-0005-0000-0000-0000AF3C0000}"/>
    <cellStyle name="Vírgula 2 5 3 2 3 2 4 2" xfId="22839" xr:uid="{00000000-0005-0000-0000-0000B03C0000}"/>
    <cellStyle name="Vírgula 2 5 3 2 3 2 5" xfId="14847" xr:uid="{00000000-0005-0000-0000-0000B13C0000}"/>
    <cellStyle name="Vírgula 2 5 3 2 3 2 6" xfId="12159" xr:uid="{00000000-0005-0000-0000-0000B23C0000}"/>
    <cellStyle name="Vírgula 2 5 3 2 3 2 7" xfId="26055" xr:uid="{00000000-0005-0000-0000-0000B33C0000}"/>
    <cellStyle name="Vírgula 2 5 3 2 3 3" xfId="2295" xr:uid="{00000000-0005-0000-0000-0000B43C0000}"/>
    <cellStyle name="Vírgula 2 5 3 2 3 3 2" xfId="4959" xr:uid="{00000000-0005-0000-0000-0000B53C0000}"/>
    <cellStyle name="Vírgula 2 5 3 2 3 3 2 2" xfId="18303" xr:uid="{00000000-0005-0000-0000-0000B63C0000}"/>
    <cellStyle name="Vírgula 2 5 3 2 3 3 3" xfId="7623" xr:uid="{00000000-0005-0000-0000-0000B73C0000}"/>
    <cellStyle name="Vírgula 2 5 3 2 3 3 3 2" xfId="20967" xr:uid="{00000000-0005-0000-0000-0000B83C0000}"/>
    <cellStyle name="Vírgula 2 5 3 2 3 3 4" xfId="10287" xr:uid="{00000000-0005-0000-0000-0000B93C0000}"/>
    <cellStyle name="Vírgula 2 5 3 2 3 3 4 2" xfId="23631" xr:uid="{00000000-0005-0000-0000-0000BA3C0000}"/>
    <cellStyle name="Vírgula 2 5 3 2 3 3 5" xfId="15639" xr:uid="{00000000-0005-0000-0000-0000BB3C0000}"/>
    <cellStyle name="Vírgula 2 5 3 2 3 3 6" xfId="12951" xr:uid="{00000000-0005-0000-0000-0000BC3C0000}"/>
    <cellStyle name="Vírgula 2 5 3 2 3 4" xfId="3375" xr:uid="{00000000-0005-0000-0000-0000BD3C0000}"/>
    <cellStyle name="Vírgula 2 5 3 2 3 4 2" xfId="16719" xr:uid="{00000000-0005-0000-0000-0000BE3C0000}"/>
    <cellStyle name="Vírgula 2 5 3 2 3 5" xfId="6039" xr:uid="{00000000-0005-0000-0000-0000BF3C0000}"/>
    <cellStyle name="Vírgula 2 5 3 2 3 5 2" xfId="19383" xr:uid="{00000000-0005-0000-0000-0000C03C0000}"/>
    <cellStyle name="Vírgula 2 5 3 2 3 6" xfId="8703" xr:uid="{00000000-0005-0000-0000-0000C13C0000}"/>
    <cellStyle name="Vírgula 2 5 3 2 3 6 2" xfId="22047" xr:uid="{00000000-0005-0000-0000-0000C23C0000}"/>
    <cellStyle name="Vírgula 2 5 3 2 3 7" xfId="14055" xr:uid="{00000000-0005-0000-0000-0000C33C0000}"/>
    <cellStyle name="Vírgula 2 5 3 2 3 8" xfId="11367" xr:uid="{00000000-0005-0000-0000-0000C43C0000}"/>
    <cellStyle name="Vírgula 2 5 3 2 3 9" xfId="24687" xr:uid="{00000000-0005-0000-0000-0000C53C0000}"/>
    <cellStyle name="Vírgula 2 5 3 2 4" xfId="1071" xr:uid="{00000000-0005-0000-0000-0000C63C0000}"/>
    <cellStyle name="Vírgula 2 5 3 2 4 2" xfId="3735" xr:uid="{00000000-0005-0000-0000-0000C73C0000}"/>
    <cellStyle name="Vírgula 2 5 3 2 4 2 2" xfId="17079" xr:uid="{00000000-0005-0000-0000-0000C83C0000}"/>
    <cellStyle name="Vírgula 2 5 3 2 4 2 3" xfId="26703" xr:uid="{00000000-0005-0000-0000-0000C93C0000}"/>
    <cellStyle name="Vírgula 2 5 3 2 4 3" xfId="6399" xr:uid="{00000000-0005-0000-0000-0000CA3C0000}"/>
    <cellStyle name="Vírgula 2 5 3 2 4 3 2" xfId="19743" xr:uid="{00000000-0005-0000-0000-0000CB3C0000}"/>
    <cellStyle name="Vírgula 2 5 3 2 4 4" xfId="9063" xr:uid="{00000000-0005-0000-0000-0000CC3C0000}"/>
    <cellStyle name="Vírgula 2 5 3 2 4 4 2" xfId="22407" xr:uid="{00000000-0005-0000-0000-0000CD3C0000}"/>
    <cellStyle name="Vírgula 2 5 3 2 4 5" xfId="14415" xr:uid="{00000000-0005-0000-0000-0000CE3C0000}"/>
    <cellStyle name="Vírgula 2 5 3 2 4 6" xfId="11727" xr:uid="{00000000-0005-0000-0000-0000CF3C0000}"/>
    <cellStyle name="Vírgula 2 5 3 2 4 7" xfId="25335" xr:uid="{00000000-0005-0000-0000-0000D03C0000}"/>
    <cellStyle name="Vírgula 2 5 3 2 5" xfId="1863" xr:uid="{00000000-0005-0000-0000-0000D13C0000}"/>
    <cellStyle name="Vírgula 2 5 3 2 5 2" xfId="4527" xr:uid="{00000000-0005-0000-0000-0000D23C0000}"/>
    <cellStyle name="Vírgula 2 5 3 2 5 2 2" xfId="17871" xr:uid="{00000000-0005-0000-0000-0000D33C0000}"/>
    <cellStyle name="Vírgula 2 5 3 2 5 3" xfId="7191" xr:uid="{00000000-0005-0000-0000-0000D43C0000}"/>
    <cellStyle name="Vírgula 2 5 3 2 5 3 2" xfId="20535" xr:uid="{00000000-0005-0000-0000-0000D53C0000}"/>
    <cellStyle name="Vírgula 2 5 3 2 5 4" xfId="9855" xr:uid="{00000000-0005-0000-0000-0000D63C0000}"/>
    <cellStyle name="Vírgula 2 5 3 2 5 4 2" xfId="23199" xr:uid="{00000000-0005-0000-0000-0000D73C0000}"/>
    <cellStyle name="Vírgula 2 5 3 2 5 5" xfId="15207" xr:uid="{00000000-0005-0000-0000-0000D83C0000}"/>
    <cellStyle name="Vírgula 2 5 3 2 5 6" xfId="12519" xr:uid="{00000000-0005-0000-0000-0000D93C0000}"/>
    <cellStyle name="Vírgula 2 5 3 2 5 7" xfId="25695" xr:uid="{00000000-0005-0000-0000-0000DA3C0000}"/>
    <cellStyle name="Vírgula 2 5 3 2 6" xfId="2679" xr:uid="{00000000-0005-0000-0000-0000DB3C0000}"/>
    <cellStyle name="Vírgula 2 5 3 2 6 2" xfId="5343" xr:uid="{00000000-0005-0000-0000-0000DC3C0000}"/>
    <cellStyle name="Vírgula 2 5 3 2 6 2 2" xfId="18687" xr:uid="{00000000-0005-0000-0000-0000DD3C0000}"/>
    <cellStyle name="Vírgula 2 5 3 2 6 3" xfId="8007" xr:uid="{00000000-0005-0000-0000-0000DE3C0000}"/>
    <cellStyle name="Vírgula 2 5 3 2 6 3 2" xfId="21351" xr:uid="{00000000-0005-0000-0000-0000DF3C0000}"/>
    <cellStyle name="Vírgula 2 5 3 2 6 4" xfId="10671" xr:uid="{00000000-0005-0000-0000-0000E03C0000}"/>
    <cellStyle name="Vírgula 2 5 3 2 6 4 2" xfId="24015" xr:uid="{00000000-0005-0000-0000-0000E13C0000}"/>
    <cellStyle name="Vírgula 2 5 3 2 6 5" xfId="16023" xr:uid="{00000000-0005-0000-0000-0000E23C0000}"/>
    <cellStyle name="Vírgula 2 5 3 2 6 6" xfId="13335" xr:uid="{00000000-0005-0000-0000-0000E33C0000}"/>
    <cellStyle name="Vírgula 2 5 3 2 7" xfId="2943" xr:uid="{00000000-0005-0000-0000-0000E43C0000}"/>
    <cellStyle name="Vírgula 2 5 3 2 7 2" xfId="16287" xr:uid="{00000000-0005-0000-0000-0000E53C0000}"/>
    <cellStyle name="Vírgula 2 5 3 2 8" xfId="5607" xr:uid="{00000000-0005-0000-0000-0000E63C0000}"/>
    <cellStyle name="Vírgula 2 5 3 2 8 2" xfId="18951" xr:uid="{00000000-0005-0000-0000-0000E73C0000}"/>
    <cellStyle name="Vírgula 2 5 3 2 9" xfId="8271" xr:uid="{00000000-0005-0000-0000-0000E83C0000}"/>
    <cellStyle name="Vírgula 2 5 3 2 9 2" xfId="21615" xr:uid="{00000000-0005-0000-0000-0000E93C0000}"/>
    <cellStyle name="Vírgula 2 5 3 3" xfId="183" xr:uid="{00000000-0005-0000-0000-0000EA3C0000}"/>
    <cellStyle name="Vírgula 2 5 3 3 10" xfId="10839" xr:uid="{00000000-0005-0000-0000-0000EB3C0000}"/>
    <cellStyle name="Vírgula 2 5 3 3 11" xfId="24231" xr:uid="{00000000-0005-0000-0000-0000EC3C0000}"/>
    <cellStyle name="Vírgula 2 5 3 3 2" xfId="447" xr:uid="{00000000-0005-0000-0000-0000ED3C0000}"/>
    <cellStyle name="Vírgula 2 5 3 3 2 2" xfId="1239" xr:uid="{00000000-0005-0000-0000-0000EE3C0000}"/>
    <cellStyle name="Vírgula 2 5 3 3 2 2 2" xfId="3903" xr:uid="{00000000-0005-0000-0000-0000EF3C0000}"/>
    <cellStyle name="Vírgula 2 5 3 3 2 2 2 2" xfId="17247" xr:uid="{00000000-0005-0000-0000-0000F03C0000}"/>
    <cellStyle name="Vírgula 2 5 3 3 2 2 3" xfId="6567" xr:uid="{00000000-0005-0000-0000-0000F13C0000}"/>
    <cellStyle name="Vírgula 2 5 3 3 2 2 3 2" xfId="19911" xr:uid="{00000000-0005-0000-0000-0000F23C0000}"/>
    <cellStyle name="Vírgula 2 5 3 3 2 2 4" xfId="9231" xr:uid="{00000000-0005-0000-0000-0000F33C0000}"/>
    <cellStyle name="Vírgula 2 5 3 3 2 2 4 2" xfId="22575" xr:uid="{00000000-0005-0000-0000-0000F43C0000}"/>
    <cellStyle name="Vírgula 2 5 3 3 2 2 5" xfId="14583" xr:uid="{00000000-0005-0000-0000-0000F53C0000}"/>
    <cellStyle name="Vírgula 2 5 3 3 2 2 6" xfId="11895" xr:uid="{00000000-0005-0000-0000-0000F63C0000}"/>
    <cellStyle name="Vírgula 2 5 3 3 2 2 7" xfId="26295" xr:uid="{00000000-0005-0000-0000-0000F73C0000}"/>
    <cellStyle name="Vírgula 2 5 3 3 2 3" xfId="2031" xr:uid="{00000000-0005-0000-0000-0000F83C0000}"/>
    <cellStyle name="Vírgula 2 5 3 3 2 3 2" xfId="4695" xr:uid="{00000000-0005-0000-0000-0000F93C0000}"/>
    <cellStyle name="Vírgula 2 5 3 3 2 3 2 2" xfId="18039" xr:uid="{00000000-0005-0000-0000-0000FA3C0000}"/>
    <cellStyle name="Vírgula 2 5 3 3 2 3 3" xfId="7359" xr:uid="{00000000-0005-0000-0000-0000FB3C0000}"/>
    <cellStyle name="Vírgula 2 5 3 3 2 3 3 2" xfId="20703" xr:uid="{00000000-0005-0000-0000-0000FC3C0000}"/>
    <cellStyle name="Vírgula 2 5 3 3 2 3 4" xfId="10023" xr:uid="{00000000-0005-0000-0000-0000FD3C0000}"/>
    <cellStyle name="Vírgula 2 5 3 3 2 3 4 2" xfId="23367" xr:uid="{00000000-0005-0000-0000-0000FE3C0000}"/>
    <cellStyle name="Vírgula 2 5 3 3 2 3 5" xfId="15375" xr:uid="{00000000-0005-0000-0000-0000FF3C0000}"/>
    <cellStyle name="Vírgula 2 5 3 3 2 3 6" xfId="12687" xr:uid="{00000000-0005-0000-0000-0000003D0000}"/>
    <cellStyle name="Vírgula 2 5 3 3 2 4" xfId="3111" xr:uid="{00000000-0005-0000-0000-0000013D0000}"/>
    <cellStyle name="Vírgula 2 5 3 3 2 4 2" xfId="16455" xr:uid="{00000000-0005-0000-0000-0000023D0000}"/>
    <cellStyle name="Vírgula 2 5 3 3 2 5" xfId="5775" xr:uid="{00000000-0005-0000-0000-0000033D0000}"/>
    <cellStyle name="Vírgula 2 5 3 3 2 5 2" xfId="19119" xr:uid="{00000000-0005-0000-0000-0000043D0000}"/>
    <cellStyle name="Vírgula 2 5 3 3 2 6" xfId="8439" xr:uid="{00000000-0005-0000-0000-0000053D0000}"/>
    <cellStyle name="Vírgula 2 5 3 3 2 6 2" xfId="21783" xr:uid="{00000000-0005-0000-0000-0000063D0000}"/>
    <cellStyle name="Vírgula 2 5 3 3 2 7" xfId="13791" xr:uid="{00000000-0005-0000-0000-0000073D0000}"/>
    <cellStyle name="Vírgula 2 5 3 3 2 8" xfId="11103" xr:uid="{00000000-0005-0000-0000-0000083D0000}"/>
    <cellStyle name="Vírgula 2 5 3 3 2 9" xfId="24927" xr:uid="{00000000-0005-0000-0000-0000093D0000}"/>
    <cellStyle name="Vírgula 2 5 3 3 3" xfId="975" xr:uid="{00000000-0005-0000-0000-00000A3D0000}"/>
    <cellStyle name="Vírgula 2 5 3 3 3 2" xfId="3639" xr:uid="{00000000-0005-0000-0000-00000B3D0000}"/>
    <cellStyle name="Vírgula 2 5 3 3 3 2 2" xfId="16983" xr:uid="{00000000-0005-0000-0000-00000C3D0000}"/>
    <cellStyle name="Vírgula 2 5 3 3 3 2 3" xfId="25959" xr:uid="{00000000-0005-0000-0000-00000D3D0000}"/>
    <cellStyle name="Vírgula 2 5 3 3 3 3" xfId="6303" xr:uid="{00000000-0005-0000-0000-00000E3D0000}"/>
    <cellStyle name="Vírgula 2 5 3 3 3 3 2" xfId="19647" xr:uid="{00000000-0005-0000-0000-00000F3D0000}"/>
    <cellStyle name="Vírgula 2 5 3 3 3 4" xfId="8967" xr:uid="{00000000-0005-0000-0000-0000103D0000}"/>
    <cellStyle name="Vírgula 2 5 3 3 3 4 2" xfId="22311" xr:uid="{00000000-0005-0000-0000-0000113D0000}"/>
    <cellStyle name="Vírgula 2 5 3 3 3 5" xfId="14319" xr:uid="{00000000-0005-0000-0000-0000123D0000}"/>
    <cellStyle name="Vírgula 2 5 3 3 3 6" xfId="11631" xr:uid="{00000000-0005-0000-0000-0000133D0000}"/>
    <cellStyle name="Vírgula 2 5 3 3 3 7" xfId="24591" xr:uid="{00000000-0005-0000-0000-0000143D0000}"/>
    <cellStyle name="Vírgula 2 5 3 3 4" xfId="1767" xr:uid="{00000000-0005-0000-0000-0000153D0000}"/>
    <cellStyle name="Vírgula 2 5 3 3 4 2" xfId="4431" xr:uid="{00000000-0005-0000-0000-0000163D0000}"/>
    <cellStyle name="Vírgula 2 5 3 3 4 2 2" xfId="17775" xr:uid="{00000000-0005-0000-0000-0000173D0000}"/>
    <cellStyle name="Vírgula 2 5 3 3 4 2 3" xfId="26607" xr:uid="{00000000-0005-0000-0000-0000183D0000}"/>
    <cellStyle name="Vírgula 2 5 3 3 4 3" xfId="7095" xr:uid="{00000000-0005-0000-0000-0000193D0000}"/>
    <cellStyle name="Vírgula 2 5 3 3 4 3 2" xfId="20439" xr:uid="{00000000-0005-0000-0000-00001A3D0000}"/>
    <cellStyle name="Vírgula 2 5 3 3 4 4" xfId="9759" xr:uid="{00000000-0005-0000-0000-00001B3D0000}"/>
    <cellStyle name="Vírgula 2 5 3 3 4 4 2" xfId="23103" xr:uid="{00000000-0005-0000-0000-00001C3D0000}"/>
    <cellStyle name="Vírgula 2 5 3 3 4 5" xfId="15111" xr:uid="{00000000-0005-0000-0000-00001D3D0000}"/>
    <cellStyle name="Vírgula 2 5 3 3 4 6" xfId="12423" xr:uid="{00000000-0005-0000-0000-00001E3D0000}"/>
    <cellStyle name="Vírgula 2 5 3 3 4 7" xfId="25239" xr:uid="{00000000-0005-0000-0000-00001F3D0000}"/>
    <cellStyle name="Vírgula 2 5 3 3 5" xfId="2583" xr:uid="{00000000-0005-0000-0000-0000203D0000}"/>
    <cellStyle name="Vírgula 2 5 3 3 5 2" xfId="5247" xr:uid="{00000000-0005-0000-0000-0000213D0000}"/>
    <cellStyle name="Vírgula 2 5 3 3 5 2 2" xfId="18591" xr:uid="{00000000-0005-0000-0000-0000223D0000}"/>
    <cellStyle name="Vírgula 2 5 3 3 5 3" xfId="7911" xr:uid="{00000000-0005-0000-0000-0000233D0000}"/>
    <cellStyle name="Vírgula 2 5 3 3 5 3 2" xfId="21255" xr:uid="{00000000-0005-0000-0000-0000243D0000}"/>
    <cellStyle name="Vírgula 2 5 3 3 5 4" xfId="10575" xr:uid="{00000000-0005-0000-0000-0000253D0000}"/>
    <cellStyle name="Vírgula 2 5 3 3 5 4 2" xfId="23919" xr:uid="{00000000-0005-0000-0000-0000263D0000}"/>
    <cellStyle name="Vírgula 2 5 3 3 5 5" xfId="15927" xr:uid="{00000000-0005-0000-0000-0000273D0000}"/>
    <cellStyle name="Vírgula 2 5 3 3 5 6" xfId="13239" xr:uid="{00000000-0005-0000-0000-0000283D0000}"/>
    <cellStyle name="Vírgula 2 5 3 3 5 7" xfId="25599" xr:uid="{00000000-0005-0000-0000-0000293D0000}"/>
    <cellStyle name="Vírgula 2 5 3 3 6" xfId="2847" xr:uid="{00000000-0005-0000-0000-00002A3D0000}"/>
    <cellStyle name="Vírgula 2 5 3 3 6 2" xfId="16191" xr:uid="{00000000-0005-0000-0000-00002B3D0000}"/>
    <cellStyle name="Vírgula 2 5 3 3 7" xfId="5511" xr:uid="{00000000-0005-0000-0000-00002C3D0000}"/>
    <cellStyle name="Vírgula 2 5 3 3 7 2" xfId="18855" xr:uid="{00000000-0005-0000-0000-00002D3D0000}"/>
    <cellStyle name="Vírgula 2 5 3 3 8" xfId="8175" xr:uid="{00000000-0005-0000-0000-00002E3D0000}"/>
    <cellStyle name="Vírgula 2 5 3 3 8 2" xfId="21519" xr:uid="{00000000-0005-0000-0000-00002F3D0000}"/>
    <cellStyle name="Vírgula 2 5 3 3 9" xfId="13527" xr:uid="{00000000-0005-0000-0000-0000303D0000}"/>
    <cellStyle name="Vírgula 2 5 3 4" xfId="375" xr:uid="{00000000-0005-0000-0000-0000313D0000}"/>
    <cellStyle name="Vírgula 2 5 3 4 2" xfId="1167" xr:uid="{00000000-0005-0000-0000-0000323D0000}"/>
    <cellStyle name="Vírgula 2 5 3 4 2 2" xfId="3831" xr:uid="{00000000-0005-0000-0000-0000333D0000}"/>
    <cellStyle name="Vírgula 2 5 3 4 2 2 2" xfId="17175" xr:uid="{00000000-0005-0000-0000-0000343D0000}"/>
    <cellStyle name="Vírgula 2 5 3 4 2 3" xfId="6495" xr:uid="{00000000-0005-0000-0000-0000353D0000}"/>
    <cellStyle name="Vírgula 2 5 3 4 2 3 2" xfId="19839" xr:uid="{00000000-0005-0000-0000-0000363D0000}"/>
    <cellStyle name="Vírgula 2 5 3 4 2 4" xfId="9159" xr:uid="{00000000-0005-0000-0000-0000373D0000}"/>
    <cellStyle name="Vírgula 2 5 3 4 2 4 2" xfId="22503" xr:uid="{00000000-0005-0000-0000-0000383D0000}"/>
    <cellStyle name="Vírgula 2 5 3 4 2 5" xfId="14511" xr:uid="{00000000-0005-0000-0000-0000393D0000}"/>
    <cellStyle name="Vírgula 2 5 3 4 2 6" xfId="11823" xr:uid="{00000000-0005-0000-0000-00003A3D0000}"/>
    <cellStyle name="Vírgula 2 5 3 4 2 7" xfId="26223" xr:uid="{00000000-0005-0000-0000-00003B3D0000}"/>
    <cellStyle name="Vírgula 2 5 3 4 3" xfId="1959" xr:uid="{00000000-0005-0000-0000-00003C3D0000}"/>
    <cellStyle name="Vírgula 2 5 3 4 3 2" xfId="4623" xr:uid="{00000000-0005-0000-0000-00003D3D0000}"/>
    <cellStyle name="Vírgula 2 5 3 4 3 2 2" xfId="17967" xr:uid="{00000000-0005-0000-0000-00003E3D0000}"/>
    <cellStyle name="Vírgula 2 5 3 4 3 3" xfId="7287" xr:uid="{00000000-0005-0000-0000-00003F3D0000}"/>
    <cellStyle name="Vírgula 2 5 3 4 3 3 2" xfId="20631" xr:uid="{00000000-0005-0000-0000-0000403D0000}"/>
    <cellStyle name="Vírgula 2 5 3 4 3 4" xfId="9951" xr:uid="{00000000-0005-0000-0000-0000413D0000}"/>
    <cellStyle name="Vírgula 2 5 3 4 3 4 2" xfId="23295" xr:uid="{00000000-0005-0000-0000-0000423D0000}"/>
    <cellStyle name="Vírgula 2 5 3 4 3 5" xfId="15303" xr:uid="{00000000-0005-0000-0000-0000433D0000}"/>
    <cellStyle name="Vírgula 2 5 3 4 3 6" xfId="12615" xr:uid="{00000000-0005-0000-0000-0000443D0000}"/>
    <cellStyle name="Vírgula 2 5 3 4 4" xfId="3039" xr:uid="{00000000-0005-0000-0000-0000453D0000}"/>
    <cellStyle name="Vírgula 2 5 3 4 4 2" xfId="16383" xr:uid="{00000000-0005-0000-0000-0000463D0000}"/>
    <cellStyle name="Vírgula 2 5 3 4 5" xfId="5703" xr:uid="{00000000-0005-0000-0000-0000473D0000}"/>
    <cellStyle name="Vírgula 2 5 3 4 5 2" xfId="19047" xr:uid="{00000000-0005-0000-0000-0000483D0000}"/>
    <cellStyle name="Vírgula 2 5 3 4 6" xfId="8367" xr:uid="{00000000-0005-0000-0000-0000493D0000}"/>
    <cellStyle name="Vírgula 2 5 3 4 6 2" xfId="21711" xr:uid="{00000000-0005-0000-0000-00004A3D0000}"/>
    <cellStyle name="Vírgula 2 5 3 4 7" xfId="13719" xr:uid="{00000000-0005-0000-0000-00004B3D0000}"/>
    <cellStyle name="Vírgula 2 5 3 4 8" xfId="11031" xr:uid="{00000000-0005-0000-0000-00004C3D0000}"/>
    <cellStyle name="Vírgula 2 5 3 4 9" xfId="24855" xr:uid="{00000000-0005-0000-0000-00004D3D0000}"/>
    <cellStyle name="Vírgula 2 5 3 5" xfId="639" xr:uid="{00000000-0005-0000-0000-00004E3D0000}"/>
    <cellStyle name="Vírgula 2 5 3 5 2" xfId="1431" xr:uid="{00000000-0005-0000-0000-00004F3D0000}"/>
    <cellStyle name="Vírgula 2 5 3 5 2 2" xfId="4095" xr:uid="{00000000-0005-0000-0000-0000503D0000}"/>
    <cellStyle name="Vírgula 2 5 3 5 2 2 2" xfId="17439" xr:uid="{00000000-0005-0000-0000-0000513D0000}"/>
    <cellStyle name="Vírgula 2 5 3 5 2 3" xfId="6759" xr:uid="{00000000-0005-0000-0000-0000523D0000}"/>
    <cellStyle name="Vírgula 2 5 3 5 2 3 2" xfId="20103" xr:uid="{00000000-0005-0000-0000-0000533D0000}"/>
    <cellStyle name="Vírgula 2 5 3 5 2 4" xfId="9423" xr:uid="{00000000-0005-0000-0000-0000543D0000}"/>
    <cellStyle name="Vírgula 2 5 3 5 2 4 2" xfId="22767" xr:uid="{00000000-0005-0000-0000-0000553D0000}"/>
    <cellStyle name="Vírgula 2 5 3 5 2 5" xfId="14775" xr:uid="{00000000-0005-0000-0000-0000563D0000}"/>
    <cellStyle name="Vírgula 2 5 3 5 2 6" xfId="12087" xr:uid="{00000000-0005-0000-0000-0000573D0000}"/>
    <cellStyle name="Vírgula 2 5 3 5 2 7" xfId="25887" xr:uid="{00000000-0005-0000-0000-0000583D0000}"/>
    <cellStyle name="Vírgula 2 5 3 5 3" xfId="2223" xr:uid="{00000000-0005-0000-0000-0000593D0000}"/>
    <cellStyle name="Vírgula 2 5 3 5 3 2" xfId="4887" xr:uid="{00000000-0005-0000-0000-00005A3D0000}"/>
    <cellStyle name="Vírgula 2 5 3 5 3 2 2" xfId="18231" xr:uid="{00000000-0005-0000-0000-00005B3D0000}"/>
    <cellStyle name="Vírgula 2 5 3 5 3 3" xfId="7551" xr:uid="{00000000-0005-0000-0000-00005C3D0000}"/>
    <cellStyle name="Vírgula 2 5 3 5 3 3 2" xfId="20895" xr:uid="{00000000-0005-0000-0000-00005D3D0000}"/>
    <cellStyle name="Vírgula 2 5 3 5 3 4" xfId="10215" xr:uid="{00000000-0005-0000-0000-00005E3D0000}"/>
    <cellStyle name="Vírgula 2 5 3 5 3 4 2" xfId="23559" xr:uid="{00000000-0005-0000-0000-00005F3D0000}"/>
    <cellStyle name="Vírgula 2 5 3 5 3 5" xfId="15567" xr:uid="{00000000-0005-0000-0000-0000603D0000}"/>
    <cellStyle name="Vírgula 2 5 3 5 3 6" xfId="12879" xr:uid="{00000000-0005-0000-0000-0000613D0000}"/>
    <cellStyle name="Vírgula 2 5 3 5 4" xfId="3303" xr:uid="{00000000-0005-0000-0000-0000623D0000}"/>
    <cellStyle name="Vírgula 2 5 3 5 4 2" xfId="16647" xr:uid="{00000000-0005-0000-0000-0000633D0000}"/>
    <cellStyle name="Vírgula 2 5 3 5 5" xfId="5967" xr:uid="{00000000-0005-0000-0000-0000643D0000}"/>
    <cellStyle name="Vírgula 2 5 3 5 5 2" xfId="19311" xr:uid="{00000000-0005-0000-0000-0000653D0000}"/>
    <cellStyle name="Vírgula 2 5 3 5 6" xfId="8631" xr:uid="{00000000-0005-0000-0000-0000663D0000}"/>
    <cellStyle name="Vírgula 2 5 3 5 6 2" xfId="21975" xr:uid="{00000000-0005-0000-0000-0000673D0000}"/>
    <cellStyle name="Vírgula 2 5 3 5 7" xfId="13983" xr:uid="{00000000-0005-0000-0000-0000683D0000}"/>
    <cellStyle name="Vírgula 2 5 3 5 8" xfId="11295" xr:uid="{00000000-0005-0000-0000-0000693D0000}"/>
    <cellStyle name="Vírgula 2 5 3 5 9" xfId="24519" xr:uid="{00000000-0005-0000-0000-00006A3D0000}"/>
    <cellStyle name="Vírgula 2 5 3 6" xfId="903" xr:uid="{00000000-0005-0000-0000-00006B3D0000}"/>
    <cellStyle name="Vírgula 2 5 3 6 2" xfId="3567" xr:uid="{00000000-0005-0000-0000-00006C3D0000}"/>
    <cellStyle name="Vírgula 2 5 3 6 2 2" xfId="16911" xr:uid="{00000000-0005-0000-0000-00006D3D0000}"/>
    <cellStyle name="Vírgula 2 5 3 6 2 3" xfId="26535" xr:uid="{00000000-0005-0000-0000-00006E3D0000}"/>
    <cellStyle name="Vírgula 2 5 3 6 3" xfId="6231" xr:uid="{00000000-0005-0000-0000-00006F3D0000}"/>
    <cellStyle name="Vírgula 2 5 3 6 3 2" xfId="19575" xr:uid="{00000000-0005-0000-0000-0000703D0000}"/>
    <cellStyle name="Vírgula 2 5 3 6 4" xfId="8895" xr:uid="{00000000-0005-0000-0000-0000713D0000}"/>
    <cellStyle name="Vírgula 2 5 3 6 4 2" xfId="22239" xr:uid="{00000000-0005-0000-0000-0000723D0000}"/>
    <cellStyle name="Vírgula 2 5 3 6 5" xfId="14247" xr:uid="{00000000-0005-0000-0000-0000733D0000}"/>
    <cellStyle name="Vírgula 2 5 3 6 6" xfId="11559" xr:uid="{00000000-0005-0000-0000-0000743D0000}"/>
    <cellStyle name="Vírgula 2 5 3 6 7" xfId="25167" xr:uid="{00000000-0005-0000-0000-0000753D0000}"/>
    <cellStyle name="Vírgula 2 5 3 7" xfId="1695" xr:uid="{00000000-0005-0000-0000-0000763D0000}"/>
    <cellStyle name="Vírgula 2 5 3 7 2" xfId="4359" xr:uid="{00000000-0005-0000-0000-0000773D0000}"/>
    <cellStyle name="Vírgula 2 5 3 7 2 2" xfId="17703" xr:uid="{00000000-0005-0000-0000-0000783D0000}"/>
    <cellStyle name="Vírgula 2 5 3 7 3" xfId="7023" xr:uid="{00000000-0005-0000-0000-0000793D0000}"/>
    <cellStyle name="Vírgula 2 5 3 7 3 2" xfId="20367" xr:uid="{00000000-0005-0000-0000-00007A3D0000}"/>
    <cellStyle name="Vírgula 2 5 3 7 4" xfId="9687" xr:uid="{00000000-0005-0000-0000-00007B3D0000}"/>
    <cellStyle name="Vírgula 2 5 3 7 4 2" xfId="23031" xr:uid="{00000000-0005-0000-0000-00007C3D0000}"/>
    <cellStyle name="Vírgula 2 5 3 7 5" xfId="15039" xr:uid="{00000000-0005-0000-0000-00007D3D0000}"/>
    <cellStyle name="Vírgula 2 5 3 7 6" xfId="12351" xr:uid="{00000000-0005-0000-0000-00007E3D0000}"/>
    <cellStyle name="Vírgula 2 5 3 7 7" xfId="25527" xr:uid="{00000000-0005-0000-0000-00007F3D0000}"/>
    <cellStyle name="Vírgula 2 5 3 8" xfId="2511" xr:uid="{00000000-0005-0000-0000-0000803D0000}"/>
    <cellStyle name="Vírgula 2 5 3 8 2" xfId="5175" xr:uid="{00000000-0005-0000-0000-0000813D0000}"/>
    <cellStyle name="Vírgula 2 5 3 8 2 2" xfId="18519" xr:uid="{00000000-0005-0000-0000-0000823D0000}"/>
    <cellStyle name="Vírgula 2 5 3 8 3" xfId="7839" xr:uid="{00000000-0005-0000-0000-0000833D0000}"/>
    <cellStyle name="Vírgula 2 5 3 8 3 2" xfId="21183" xr:uid="{00000000-0005-0000-0000-0000843D0000}"/>
    <cellStyle name="Vírgula 2 5 3 8 4" xfId="10503" xr:uid="{00000000-0005-0000-0000-0000853D0000}"/>
    <cellStyle name="Vírgula 2 5 3 8 4 2" xfId="23847" xr:uid="{00000000-0005-0000-0000-0000863D0000}"/>
    <cellStyle name="Vírgula 2 5 3 8 5" xfId="15855" xr:uid="{00000000-0005-0000-0000-0000873D0000}"/>
    <cellStyle name="Vírgula 2 5 3 8 6" xfId="13167" xr:uid="{00000000-0005-0000-0000-0000883D0000}"/>
    <cellStyle name="Vírgula 2 5 3 9" xfId="2775" xr:uid="{00000000-0005-0000-0000-0000893D0000}"/>
    <cellStyle name="Vírgula 2 5 3 9 2" xfId="16119" xr:uid="{00000000-0005-0000-0000-00008A3D0000}"/>
    <cellStyle name="Vírgula 2 5 4" xfId="231" xr:uid="{00000000-0005-0000-0000-00008B3D0000}"/>
    <cellStyle name="Vírgula 2 5 4 10" xfId="13575" xr:uid="{00000000-0005-0000-0000-00008C3D0000}"/>
    <cellStyle name="Vírgula 2 5 4 11" xfId="10887" xr:uid="{00000000-0005-0000-0000-00008D3D0000}"/>
    <cellStyle name="Vírgula 2 5 4 12" xfId="24279" xr:uid="{00000000-0005-0000-0000-00008E3D0000}"/>
    <cellStyle name="Vírgula 2 5 4 2" xfId="495" xr:uid="{00000000-0005-0000-0000-00008F3D0000}"/>
    <cellStyle name="Vírgula 2 5 4 2 2" xfId="1287" xr:uid="{00000000-0005-0000-0000-0000903D0000}"/>
    <cellStyle name="Vírgula 2 5 4 2 2 2" xfId="3951" xr:uid="{00000000-0005-0000-0000-0000913D0000}"/>
    <cellStyle name="Vírgula 2 5 4 2 2 2 2" xfId="17295" xr:uid="{00000000-0005-0000-0000-0000923D0000}"/>
    <cellStyle name="Vírgula 2 5 4 2 2 3" xfId="6615" xr:uid="{00000000-0005-0000-0000-0000933D0000}"/>
    <cellStyle name="Vírgula 2 5 4 2 2 3 2" xfId="19959" xr:uid="{00000000-0005-0000-0000-0000943D0000}"/>
    <cellStyle name="Vírgula 2 5 4 2 2 4" xfId="9279" xr:uid="{00000000-0005-0000-0000-0000953D0000}"/>
    <cellStyle name="Vírgula 2 5 4 2 2 4 2" xfId="22623" xr:uid="{00000000-0005-0000-0000-0000963D0000}"/>
    <cellStyle name="Vírgula 2 5 4 2 2 5" xfId="14631" xr:uid="{00000000-0005-0000-0000-0000973D0000}"/>
    <cellStyle name="Vírgula 2 5 4 2 2 6" xfId="11943" xr:uid="{00000000-0005-0000-0000-0000983D0000}"/>
    <cellStyle name="Vírgula 2 5 4 2 2 7" xfId="26343" xr:uid="{00000000-0005-0000-0000-0000993D0000}"/>
    <cellStyle name="Vírgula 2 5 4 2 3" xfId="2079" xr:uid="{00000000-0005-0000-0000-00009A3D0000}"/>
    <cellStyle name="Vírgula 2 5 4 2 3 2" xfId="4743" xr:uid="{00000000-0005-0000-0000-00009B3D0000}"/>
    <cellStyle name="Vírgula 2 5 4 2 3 2 2" xfId="18087" xr:uid="{00000000-0005-0000-0000-00009C3D0000}"/>
    <cellStyle name="Vírgula 2 5 4 2 3 3" xfId="7407" xr:uid="{00000000-0005-0000-0000-00009D3D0000}"/>
    <cellStyle name="Vírgula 2 5 4 2 3 3 2" xfId="20751" xr:uid="{00000000-0005-0000-0000-00009E3D0000}"/>
    <cellStyle name="Vírgula 2 5 4 2 3 4" xfId="10071" xr:uid="{00000000-0005-0000-0000-00009F3D0000}"/>
    <cellStyle name="Vírgula 2 5 4 2 3 4 2" xfId="23415" xr:uid="{00000000-0005-0000-0000-0000A03D0000}"/>
    <cellStyle name="Vírgula 2 5 4 2 3 5" xfId="15423" xr:uid="{00000000-0005-0000-0000-0000A13D0000}"/>
    <cellStyle name="Vírgula 2 5 4 2 3 6" xfId="12735" xr:uid="{00000000-0005-0000-0000-0000A23D0000}"/>
    <cellStyle name="Vírgula 2 5 4 2 4" xfId="3159" xr:uid="{00000000-0005-0000-0000-0000A33D0000}"/>
    <cellStyle name="Vírgula 2 5 4 2 4 2" xfId="16503" xr:uid="{00000000-0005-0000-0000-0000A43D0000}"/>
    <cellStyle name="Vírgula 2 5 4 2 5" xfId="5823" xr:uid="{00000000-0005-0000-0000-0000A53D0000}"/>
    <cellStyle name="Vírgula 2 5 4 2 5 2" xfId="19167" xr:uid="{00000000-0005-0000-0000-0000A63D0000}"/>
    <cellStyle name="Vírgula 2 5 4 2 6" xfId="8487" xr:uid="{00000000-0005-0000-0000-0000A73D0000}"/>
    <cellStyle name="Vírgula 2 5 4 2 6 2" xfId="21831" xr:uid="{00000000-0005-0000-0000-0000A83D0000}"/>
    <cellStyle name="Vírgula 2 5 4 2 7" xfId="13839" xr:uid="{00000000-0005-0000-0000-0000A93D0000}"/>
    <cellStyle name="Vírgula 2 5 4 2 8" xfId="11151" xr:uid="{00000000-0005-0000-0000-0000AA3D0000}"/>
    <cellStyle name="Vírgula 2 5 4 2 9" xfId="24975" xr:uid="{00000000-0005-0000-0000-0000AB3D0000}"/>
    <cellStyle name="Vírgula 2 5 4 3" xfId="663" xr:uid="{00000000-0005-0000-0000-0000AC3D0000}"/>
    <cellStyle name="Vírgula 2 5 4 3 2" xfId="1455" xr:uid="{00000000-0005-0000-0000-0000AD3D0000}"/>
    <cellStyle name="Vírgula 2 5 4 3 2 2" xfId="4119" xr:uid="{00000000-0005-0000-0000-0000AE3D0000}"/>
    <cellStyle name="Vírgula 2 5 4 3 2 2 2" xfId="17463" xr:uid="{00000000-0005-0000-0000-0000AF3D0000}"/>
    <cellStyle name="Vírgula 2 5 4 3 2 3" xfId="6783" xr:uid="{00000000-0005-0000-0000-0000B03D0000}"/>
    <cellStyle name="Vírgula 2 5 4 3 2 3 2" xfId="20127" xr:uid="{00000000-0005-0000-0000-0000B13D0000}"/>
    <cellStyle name="Vírgula 2 5 4 3 2 4" xfId="9447" xr:uid="{00000000-0005-0000-0000-0000B23D0000}"/>
    <cellStyle name="Vírgula 2 5 4 3 2 4 2" xfId="22791" xr:uid="{00000000-0005-0000-0000-0000B33D0000}"/>
    <cellStyle name="Vírgula 2 5 4 3 2 5" xfId="14799" xr:uid="{00000000-0005-0000-0000-0000B43D0000}"/>
    <cellStyle name="Vírgula 2 5 4 3 2 6" xfId="12111" xr:uid="{00000000-0005-0000-0000-0000B53D0000}"/>
    <cellStyle name="Vírgula 2 5 4 3 2 7" xfId="26007" xr:uid="{00000000-0005-0000-0000-0000B63D0000}"/>
    <cellStyle name="Vírgula 2 5 4 3 3" xfId="2247" xr:uid="{00000000-0005-0000-0000-0000B73D0000}"/>
    <cellStyle name="Vírgula 2 5 4 3 3 2" xfId="4911" xr:uid="{00000000-0005-0000-0000-0000B83D0000}"/>
    <cellStyle name="Vírgula 2 5 4 3 3 2 2" xfId="18255" xr:uid="{00000000-0005-0000-0000-0000B93D0000}"/>
    <cellStyle name="Vírgula 2 5 4 3 3 3" xfId="7575" xr:uid="{00000000-0005-0000-0000-0000BA3D0000}"/>
    <cellStyle name="Vírgula 2 5 4 3 3 3 2" xfId="20919" xr:uid="{00000000-0005-0000-0000-0000BB3D0000}"/>
    <cellStyle name="Vírgula 2 5 4 3 3 4" xfId="10239" xr:uid="{00000000-0005-0000-0000-0000BC3D0000}"/>
    <cellStyle name="Vírgula 2 5 4 3 3 4 2" xfId="23583" xr:uid="{00000000-0005-0000-0000-0000BD3D0000}"/>
    <cellStyle name="Vírgula 2 5 4 3 3 5" xfId="15591" xr:uid="{00000000-0005-0000-0000-0000BE3D0000}"/>
    <cellStyle name="Vírgula 2 5 4 3 3 6" xfId="12903" xr:uid="{00000000-0005-0000-0000-0000BF3D0000}"/>
    <cellStyle name="Vírgula 2 5 4 3 4" xfId="3327" xr:uid="{00000000-0005-0000-0000-0000C03D0000}"/>
    <cellStyle name="Vírgula 2 5 4 3 4 2" xfId="16671" xr:uid="{00000000-0005-0000-0000-0000C13D0000}"/>
    <cellStyle name="Vírgula 2 5 4 3 5" xfId="5991" xr:uid="{00000000-0005-0000-0000-0000C23D0000}"/>
    <cellStyle name="Vírgula 2 5 4 3 5 2" xfId="19335" xr:uid="{00000000-0005-0000-0000-0000C33D0000}"/>
    <cellStyle name="Vírgula 2 5 4 3 6" xfId="8655" xr:uid="{00000000-0005-0000-0000-0000C43D0000}"/>
    <cellStyle name="Vírgula 2 5 4 3 6 2" xfId="21999" xr:uid="{00000000-0005-0000-0000-0000C53D0000}"/>
    <cellStyle name="Vírgula 2 5 4 3 7" xfId="14007" xr:uid="{00000000-0005-0000-0000-0000C63D0000}"/>
    <cellStyle name="Vírgula 2 5 4 3 8" xfId="11319" xr:uid="{00000000-0005-0000-0000-0000C73D0000}"/>
    <cellStyle name="Vírgula 2 5 4 3 9" xfId="24639" xr:uid="{00000000-0005-0000-0000-0000C83D0000}"/>
    <cellStyle name="Vírgula 2 5 4 4" xfId="1023" xr:uid="{00000000-0005-0000-0000-0000C93D0000}"/>
    <cellStyle name="Vírgula 2 5 4 4 2" xfId="3687" xr:uid="{00000000-0005-0000-0000-0000CA3D0000}"/>
    <cellStyle name="Vírgula 2 5 4 4 2 2" xfId="17031" xr:uid="{00000000-0005-0000-0000-0000CB3D0000}"/>
    <cellStyle name="Vírgula 2 5 4 4 2 3" xfId="26655" xr:uid="{00000000-0005-0000-0000-0000CC3D0000}"/>
    <cellStyle name="Vírgula 2 5 4 4 3" xfId="6351" xr:uid="{00000000-0005-0000-0000-0000CD3D0000}"/>
    <cellStyle name="Vírgula 2 5 4 4 3 2" xfId="19695" xr:uid="{00000000-0005-0000-0000-0000CE3D0000}"/>
    <cellStyle name="Vírgula 2 5 4 4 4" xfId="9015" xr:uid="{00000000-0005-0000-0000-0000CF3D0000}"/>
    <cellStyle name="Vírgula 2 5 4 4 4 2" xfId="22359" xr:uid="{00000000-0005-0000-0000-0000D03D0000}"/>
    <cellStyle name="Vírgula 2 5 4 4 5" xfId="14367" xr:uid="{00000000-0005-0000-0000-0000D13D0000}"/>
    <cellStyle name="Vírgula 2 5 4 4 6" xfId="11679" xr:uid="{00000000-0005-0000-0000-0000D23D0000}"/>
    <cellStyle name="Vírgula 2 5 4 4 7" xfId="25287" xr:uid="{00000000-0005-0000-0000-0000D33D0000}"/>
    <cellStyle name="Vírgula 2 5 4 5" xfId="1815" xr:uid="{00000000-0005-0000-0000-0000D43D0000}"/>
    <cellStyle name="Vírgula 2 5 4 5 2" xfId="4479" xr:uid="{00000000-0005-0000-0000-0000D53D0000}"/>
    <cellStyle name="Vírgula 2 5 4 5 2 2" xfId="17823" xr:uid="{00000000-0005-0000-0000-0000D63D0000}"/>
    <cellStyle name="Vírgula 2 5 4 5 3" xfId="7143" xr:uid="{00000000-0005-0000-0000-0000D73D0000}"/>
    <cellStyle name="Vírgula 2 5 4 5 3 2" xfId="20487" xr:uid="{00000000-0005-0000-0000-0000D83D0000}"/>
    <cellStyle name="Vírgula 2 5 4 5 4" xfId="9807" xr:uid="{00000000-0005-0000-0000-0000D93D0000}"/>
    <cellStyle name="Vírgula 2 5 4 5 4 2" xfId="23151" xr:uid="{00000000-0005-0000-0000-0000DA3D0000}"/>
    <cellStyle name="Vírgula 2 5 4 5 5" xfId="15159" xr:uid="{00000000-0005-0000-0000-0000DB3D0000}"/>
    <cellStyle name="Vírgula 2 5 4 5 6" xfId="12471" xr:uid="{00000000-0005-0000-0000-0000DC3D0000}"/>
    <cellStyle name="Vírgula 2 5 4 5 7" xfId="25647" xr:uid="{00000000-0005-0000-0000-0000DD3D0000}"/>
    <cellStyle name="Vírgula 2 5 4 6" xfId="2631" xr:uid="{00000000-0005-0000-0000-0000DE3D0000}"/>
    <cellStyle name="Vírgula 2 5 4 6 2" xfId="5295" xr:uid="{00000000-0005-0000-0000-0000DF3D0000}"/>
    <cellStyle name="Vírgula 2 5 4 6 2 2" xfId="18639" xr:uid="{00000000-0005-0000-0000-0000E03D0000}"/>
    <cellStyle name="Vírgula 2 5 4 6 3" xfId="7959" xr:uid="{00000000-0005-0000-0000-0000E13D0000}"/>
    <cellStyle name="Vírgula 2 5 4 6 3 2" xfId="21303" xr:uid="{00000000-0005-0000-0000-0000E23D0000}"/>
    <cellStyle name="Vírgula 2 5 4 6 4" xfId="10623" xr:uid="{00000000-0005-0000-0000-0000E33D0000}"/>
    <cellStyle name="Vírgula 2 5 4 6 4 2" xfId="23967" xr:uid="{00000000-0005-0000-0000-0000E43D0000}"/>
    <cellStyle name="Vírgula 2 5 4 6 5" xfId="15975" xr:uid="{00000000-0005-0000-0000-0000E53D0000}"/>
    <cellStyle name="Vírgula 2 5 4 6 6" xfId="13287" xr:uid="{00000000-0005-0000-0000-0000E63D0000}"/>
    <cellStyle name="Vírgula 2 5 4 7" xfId="2895" xr:uid="{00000000-0005-0000-0000-0000E73D0000}"/>
    <cellStyle name="Vírgula 2 5 4 7 2" xfId="16239" xr:uid="{00000000-0005-0000-0000-0000E83D0000}"/>
    <cellStyle name="Vírgula 2 5 4 8" xfId="5559" xr:uid="{00000000-0005-0000-0000-0000E93D0000}"/>
    <cellStyle name="Vírgula 2 5 4 8 2" xfId="18903" xr:uid="{00000000-0005-0000-0000-0000EA3D0000}"/>
    <cellStyle name="Vírgula 2 5 4 9" xfId="8223" xr:uid="{00000000-0005-0000-0000-0000EB3D0000}"/>
    <cellStyle name="Vírgula 2 5 4 9 2" xfId="21567" xr:uid="{00000000-0005-0000-0000-0000EC3D0000}"/>
    <cellStyle name="Vírgula 2 5 5" xfId="159" xr:uid="{00000000-0005-0000-0000-0000ED3D0000}"/>
    <cellStyle name="Vírgula 2 5 5 10" xfId="10815" xr:uid="{00000000-0005-0000-0000-0000EE3D0000}"/>
    <cellStyle name="Vírgula 2 5 5 11" xfId="24207" xr:uid="{00000000-0005-0000-0000-0000EF3D0000}"/>
    <cellStyle name="Vírgula 2 5 5 2" xfId="423" xr:uid="{00000000-0005-0000-0000-0000F03D0000}"/>
    <cellStyle name="Vírgula 2 5 5 2 2" xfId="1215" xr:uid="{00000000-0005-0000-0000-0000F13D0000}"/>
    <cellStyle name="Vírgula 2 5 5 2 2 2" xfId="3879" xr:uid="{00000000-0005-0000-0000-0000F23D0000}"/>
    <cellStyle name="Vírgula 2 5 5 2 2 2 2" xfId="17223" xr:uid="{00000000-0005-0000-0000-0000F33D0000}"/>
    <cellStyle name="Vírgula 2 5 5 2 2 3" xfId="6543" xr:uid="{00000000-0005-0000-0000-0000F43D0000}"/>
    <cellStyle name="Vírgula 2 5 5 2 2 3 2" xfId="19887" xr:uid="{00000000-0005-0000-0000-0000F53D0000}"/>
    <cellStyle name="Vírgula 2 5 5 2 2 4" xfId="9207" xr:uid="{00000000-0005-0000-0000-0000F63D0000}"/>
    <cellStyle name="Vírgula 2 5 5 2 2 4 2" xfId="22551" xr:uid="{00000000-0005-0000-0000-0000F73D0000}"/>
    <cellStyle name="Vírgula 2 5 5 2 2 5" xfId="14559" xr:uid="{00000000-0005-0000-0000-0000F83D0000}"/>
    <cellStyle name="Vírgula 2 5 5 2 2 6" xfId="11871" xr:uid="{00000000-0005-0000-0000-0000F93D0000}"/>
    <cellStyle name="Vírgula 2 5 5 2 2 7" xfId="26271" xr:uid="{00000000-0005-0000-0000-0000FA3D0000}"/>
    <cellStyle name="Vírgula 2 5 5 2 3" xfId="2007" xr:uid="{00000000-0005-0000-0000-0000FB3D0000}"/>
    <cellStyle name="Vírgula 2 5 5 2 3 2" xfId="4671" xr:uid="{00000000-0005-0000-0000-0000FC3D0000}"/>
    <cellStyle name="Vírgula 2 5 5 2 3 2 2" xfId="18015" xr:uid="{00000000-0005-0000-0000-0000FD3D0000}"/>
    <cellStyle name="Vírgula 2 5 5 2 3 3" xfId="7335" xr:uid="{00000000-0005-0000-0000-0000FE3D0000}"/>
    <cellStyle name="Vírgula 2 5 5 2 3 3 2" xfId="20679" xr:uid="{00000000-0005-0000-0000-0000FF3D0000}"/>
    <cellStyle name="Vírgula 2 5 5 2 3 4" xfId="9999" xr:uid="{00000000-0005-0000-0000-0000003E0000}"/>
    <cellStyle name="Vírgula 2 5 5 2 3 4 2" xfId="23343" xr:uid="{00000000-0005-0000-0000-0000013E0000}"/>
    <cellStyle name="Vírgula 2 5 5 2 3 5" xfId="15351" xr:uid="{00000000-0005-0000-0000-0000023E0000}"/>
    <cellStyle name="Vírgula 2 5 5 2 3 6" xfId="12663" xr:uid="{00000000-0005-0000-0000-0000033E0000}"/>
    <cellStyle name="Vírgula 2 5 5 2 4" xfId="3087" xr:uid="{00000000-0005-0000-0000-0000043E0000}"/>
    <cellStyle name="Vírgula 2 5 5 2 4 2" xfId="16431" xr:uid="{00000000-0005-0000-0000-0000053E0000}"/>
    <cellStyle name="Vírgula 2 5 5 2 5" xfId="5751" xr:uid="{00000000-0005-0000-0000-0000063E0000}"/>
    <cellStyle name="Vírgula 2 5 5 2 5 2" xfId="19095" xr:uid="{00000000-0005-0000-0000-0000073E0000}"/>
    <cellStyle name="Vírgula 2 5 5 2 6" xfId="8415" xr:uid="{00000000-0005-0000-0000-0000083E0000}"/>
    <cellStyle name="Vírgula 2 5 5 2 6 2" xfId="21759" xr:uid="{00000000-0005-0000-0000-0000093E0000}"/>
    <cellStyle name="Vírgula 2 5 5 2 7" xfId="13767" xr:uid="{00000000-0005-0000-0000-00000A3E0000}"/>
    <cellStyle name="Vírgula 2 5 5 2 8" xfId="11079" xr:uid="{00000000-0005-0000-0000-00000B3E0000}"/>
    <cellStyle name="Vírgula 2 5 5 2 9" xfId="24903" xr:uid="{00000000-0005-0000-0000-00000C3E0000}"/>
    <cellStyle name="Vírgula 2 5 5 3" xfId="951" xr:uid="{00000000-0005-0000-0000-00000D3E0000}"/>
    <cellStyle name="Vírgula 2 5 5 3 2" xfId="3615" xr:uid="{00000000-0005-0000-0000-00000E3E0000}"/>
    <cellStyle name="Vírgula 2 5 5 3 2 2" xfId="16959" xr:uid="{00000000-0005-0000-0000-00000F3E0000}"/>
    <cellStyle name="Vírgula 2 5 5 3 2 3" xfId="25935" xr:uid="{00000000-0005-0000-0000-0000103E0000}"/>
    <cellStyle name="Vírgula 2 5 5 3 3" xfId="6279" xr:uid="{00000000-0005-0000-0000-0000113E0000}"/>
    <cellStyle name="Vírgula 2 5 5 3 3 2" xfId="19623" xr:uid="{00000000-0005-0000-0000-0000123E0000}"/>
    <cellStyle name="Vírgula 2 5 5 3 4" xfId="8943" xr:uid="{00000000-0005-0000-0000-0000133E0000}"/>
    <cellStyle name="Vírgula 2 5 5 3 4 2" xfId="22287" xr:uid="{00000000-0005-0000-0000-0000143E0000}"/>
    <cellStyle name="Vírgula 2 5 5 3 5" xfId="14295" xr:uid="{00000000-0005-0000-0000-0000153E0000}"/>
    <cellStyle name="Vírgula 2 5 5 3 6" xfId="11607" xr:uid="{00000000-0005-0000-0000-0000163E0000}"/>
    <cellStyle name="Vírgula 2 5 5 3 7" xfId="24567" xr:uid="{00000000-0005-0000-0000-0000173E0000}"/>
    <cellStyle name="Vírgula 2 5 5 4" xfId="1743" xr:uid="{00000000-0005-0000-0000-0000183E0000}"/>
    <cellStyle name="Vírgula 2 5 5 4 2" xfId="4407" xr:uid="{00000000-0005-0000-0000-0000193E0000}"/>
    <cellStyle name="Vírgula 2 5 5 4 2 2" xfId="17751" xr:uid="{00000000-0005-0000-0000-00001A3E0000}"/>
    <cellStyle name="Vírgula 2 5 5 4 2 3" xfId="26583" xr:uid="{00000000-0005-0000-0000-00001B3E0000}"/>
    <cellStyle name="Vírgula 2 5 5 4 3" xfId="7071" xr:uid="{00000000-0005-0000-0000-00001C3E0000}"/>
    <cellStyle name="Vírgula 2 5 5 4 3 2" xfId="20415" xr:uid="{00000000-0005-0000-0000-00001D3E0000}"/>
    <cellStyle name="Vírgula 2 5 5 4 4" xfId="9735" xr:uid="{00000000-0005-0000-0000-00001E3E0000}"/>
    <cellStyle name="Vírgula 2 5 5 4 4 2" xfId="23079" xr:uid="{00000000-0005-0000-0000-00001F3E0000}"/>
    <cellStyle name="Vírgula 2 5 5 4 5" xfId="15087" xr:uid="{00000000-0005-0000-0000-0000203E0000}"/>
    <cellStyle name="Vírgula 2 5 5 4 6" xfId="12399" xr:uid="{00000000-0005-0000-0000-0000213E0000}"/>
    <cellStyle name="Vírgula 2 5 5 4 7" xfId="25215" xr:uid="{00000000-0005-0000-0000-0000223E0000}"/>
    <cellStyle name="Vírgula 2 5 5 5" xfId="2559" xr:uid="{00000000-0005-0000-0000-0000233E0000}"/>
    <cellStyle name="Vírgula 2 5 5 5 2" xfId="5223" xr:uid="{00000000-0005-0000-0000-0000243E0000}"/>
    <cellStyle name="Vírgula 2 5 5 5 2 2" xfId="18567" xr:uid="{00000000-0005-0000-0000-0000253E0000}"/>
    <cellStyle name="Vírgula 2 5 5 5 3" xfId="7887" xr:uid="{00000000-0005-0000-0000-0000263E0000}"/>
    <cellStyle name="Vírgula 2 5 5 5 3 2" xfId="21231" xr:uid="{00000000-0005-0000-0000-0000273E0000}"/>
    <cellStyle name="Vírgula 2 5 5 5 4" xfId="10551" xr:uid="{00000000-0005-0000-0000-0000283E0000}"/>
    <cellStyle name="Vírgula 2 5 5 5 4 2" xfId="23895" xr:uid="{00000000-0005-0000-0000-0000293E0000}"/>
    <cellStyle name="Vírgula 2 5 5 5 5" xfId="15903" xr:uid="{00000000-0005-0000-0000-00002A3E0000}"/>
    <cellStyle name="Vírgula 2 5 5 5 6" xfId="13215" xr:uid="{00000000-0005-0000-0000-00002B3E0000}"/>
    <cellStyle name="Vírgula 2 5 5 5 7" xfId="25575" xr:uid="{00000000-0005-0000-0000-00002C3E0000}"/>
    <cellStyle name="Vírgula 2 5 5 6" xfId="2823" xr:uid="{00000000-0005-0000-0000-00002D3E0000}"/>
    <cellStyle name="Vírgula 2 5 5 6 2" xfId="16167" xr:uid="{00000000-0005-0000-0000-00002E3E0000}"/>
    <cellStyle name="Vírgula 2 5 5 7" xfId="5487" xr:uid="{00000000-0005-0000-0000-00002F3E0000}"/>
    <cellStyle name="Vírgula 2 5 5 7 2" xfId="18831" xr:uid="{00000000-0005-0000-0000-0000303E0000}"/>
    <cellStyle name="Vírgula 2 5 5 8" xfId="8151" xr:uid="{00000000-0005-0000-0000-0000313E0000}"/>
    <cellStyle name="Vírgula 2 5 5 8 2" xfId="21495" xr:uid="{00000000-0005-0000-0000-0000323E0000}"/>
    <cellStyle name="Vírgula 2 5 5 9" xfId="13503" xr:uid="{00000000-0005-0000-0000-0000333E0000}"/>
    <cellStyle name="Vírgula 2 5 6" xfId="327" xr:uid="{00000000-0005-0000-0000-0000343E0000}"/>
    <cellStyle name="Vírgula 2 5 6 10" xfId="24375" xr:uid="{00000000-0005-0000-0000-0000353E0000}"/>
    <cellStyle name="Vírgula 2 5 6 2" xfId="1119" xr:uid="{00000000-0005-0000-0000-0000363E0000}"/>
    <cellStyle name="Vírgula 2 5 6 2 2" xfId="3783" xr:uid="{00000000-0005-0000-0000-0000373E0000}"/>
    <cellStyle name="Vírgula 2 5 6 2 2 2" xfId="17127" xr:uid="{00000000-0005-0000-0000-0000383E0000}"/>
    <cellStyle name="Vírgula 2 5 6 2 2 3" xfId="26439" xr:uid="{00000000-0005-0000-0000-0000393E0000}"/>
    <cellStyle name="Vírgula 2 5 6 2 3" xfId="6447" xr:uid="{00000000-0005-0000-0000-00003A3E0000}"/>
    <cellStyle name="Vírgula 2 5 6 2 3 2" xfId="19791" xr:uid="{00000000-0005-0000-0000-00003B3E0000}"/>
    <cellStyle name="Vírgula 2 5 6 2 4" xfId="9111" xr:uid="{00000000-0005-0000-0000-00003C3E0000}"/>
    <cellStyle name="Vírgula 2 5 6 2 4 2" xfId="22455" xr:uid="{00000000-0005-0000-0000-00003D3E0000}"/>
    <cellStyle name="Vírgula 2 5 6 2 5" xfId="14463" xr:uid="{00000000-0005-0000-0000-00003E3E0000}"/>
    <cellStyle name="Vírgula 2 5 6 2 6" xfId="11775" xr:uid="{00000000-0005-0000-0000-00003F3E0000}"/>
    <cellStyle name="Vírgula 2 5 6 2 7" xfId="25071" xr:uid="{00000000-0005-0000-0000-0000403E0000}"/>
    <cellStyle name="Vírgula 2 5 6 3" xfId="1911" xr:uid="{00000000-0005-0000-0000-0000413E0000}"/>
    <cellStyle name="Vírgula 2 5 6 3 2" xfId="4575" xr:uid="{00000000-0005-0000-0000-0000423E0000}"/>
    <cellStyle name="Vírgula 2 5 6 3 2 2" xfId="17919" xr:uid="{00000000-0005-0000-0000-0000433E0000}"/>
    <cellStyle name="Vírgula 2 5 6 3 2 3" xfId="26103" xr:uid="{00000000-0005-0000-0000-0000443E0000}"/>
    <cellStyle name="Vírgula 2 5 6 3 3" xfId="7239" xr:uid="{00000000-0005-0000-0000-0000453E0000}"/>
    <cellStyle name="Vírgula 2 5 6 3 3 2" xfId="20583" xr:uid="{00000000-0005-0000-0000-0000463E0000}"/>
    <cellStyle name="Vírgula 2 5 6 3 4" xfId="9903" xr:uid="{00000000-0005-0000-0000-0000473E0000}"/>
    <cellStyle name="Vírgula 2 5 6 3 4 2" xfId="23247" xr:uid="{00000000-0005-0000-0000-0000483E0000}"/>
    <cellStyle name="Vírgula 2 5 6 3 5" xfId="15255" xr:uid="{00000000-0005-0000-0000-0000493E0000}"/>
    <cellStyle name="Vírgula 2 5 6 3 6" xfId="12567" xr:uid="{00000000-0005-0000-0000-00004A3E0000}"/>
    <cellStyle name="Vírgula 2 5 6 3 7" xfId="24735" xr:uid="{00000000-0005-0000-0000-00004B3E0000}"/>
    <cellStyle name="Vírgula 2 5 6 4" xfId="2487" xr:uid="{00000000-0005-0000-0000-00004C3E0000}"/>
    <cellStyle name="Vírgula 2 5 6 4 2" xfId="5151" xr:uid="{00000000-0005-0000-0000-00004D3E0000}"/>
    <cellStyle name="Vírgula 2 5 6 4 2 2" xfId="18495" xr:uid="{00000000-0005-0000-0000-00004E3E0000}"/>
    <cellStyle name="Vírgula 2 5 6 4 2 3" xfId="26751" xr:uid="{00000000-0005-0000-0000-00004F3E0000}"/>
    <cellStyle name="Vírgula 2 5 6 4 3" xfId="7815" xr:uid="{00000000-0005-0000-0000-0000503E0000}"/>
    <cellStyle name="Vírgula 2 5 6 4 3 2" xfId="21159" xr:uid="{00000000-0005-0000-0000-0000513E0000}"/>
    <cellStyle name="Vírgula 2 5 6 4 4" xfId="10479" xr:uid="{00000000-0005-0000-0000-0000523E0000}"/>
    <cellStyle name="Vírgula 2 5 6 4 4 2" xfId="23823" xr:uid="{00000000-0005-0000-0000-0000533E0000}"/>
    <cellStyle name="Vírgula 2 5 6 4 5" xfId="15831" xr:uid="{00000000-0005-0000-0000-0000543E0000}"/>
    <cellStyle name="Vírgula 2 5 6 4 6" xfId="13143" xr:uid="{00000000-0005-0000-0000-0000553E0000}"/>
    <cellStyle name="Vírgula 2 5 6 4 7" xfId="25383" xr:uid="{00000000-0005-0000-0000-0000563E0000}"/>
    <cellStyle name="Vírgula 2 5 6 5" xfId="2991" xr:uid="{00000000-0005-0000-0000-0000573E0000}"/>
    <cellStyle name="Vírgula 2 5 6 5 2" xfId="16335" xr:uid="{00000000-0005-0000-0000-0000583E0000}"/>
    <cellStyle name="Vírgula 2 5 6 5 3" xfId="25743" xr:uid="{00000000-0005-0000-0000-0000593E0000}"/>
    <cellStyle name="Vírgula 2 5 6 6" xfId="5655" xr:uid="{00000000-0005-0000-0000-00005A3E0000}"/>
    <cellStyle name="Vírgula 2 5 6 6 2" xfId="18999" xr:uid="{00000000-0005-0000-0000-00005B3E0000}"/>
    <cellStyle name="Vírgula 2 5 6 7" xfId="8319" xr:uid="{00000000-0005-0000-0000-00005C3E0000}"/>
    <cellStyle name="Vírgula 2 5 6 7 2" xfId="21663" xr:uid="{00000000-0005-0000-0000-00005D3E0000}"/>
    <cellStyle name="Vírgula 2 5 6 8" xfId="13671" xr:uid="{00000000-0005-0000-0000-00005E3E0000}"/>
    <cellStyle name="Vírgula 2 5 6 9" xfId="10983" xr:uid="{00000000-0005-0000-0000-00005F3E0000}"/>
    <cellStyle name="Vírgula 2 5 7" xfId="591" xr:uid="{00000000-0005-0000-0000-0000603E0000}"/>
    <cellStyle name="Vírgula 2 5 7 2" xfId="1383" xr:uid="{00000000-0005-0000-0000-0000613E0000}"/>
    <cellStyle name="Vírgula 2 5 7 2 2" xfId="4047" xr:uid="{00000000-0005-0000-0000-0000623E0000}"/>
    <cellStyle name="Vírgula 2 5 7 2 2 2" xfId="17391" xr:uid="{00000000-0005-0000-0000-0000633E0000}"/>
    <cellStyle name="Vírgula 2 5 7 2 2 3" xfId="26175" xr:uid="{00000000-0005-0000-0000-0000643E0000}"/>
    <cellStyle name="Vírgula 2 5 7 2 3" xfId="6711" xr:uid="{00000000-0005-0000-0000-0000653E0000}"/>
    <cellStyle name="Vírgula 2 5 7 2 3 2" xfId="20055" xr:uid="{00000000-0005-0000-0000-0000663E0000}"/>
    <cellStyle name="Vírgula 2 5 7 2 4" xfId="9375" xr:uid="{00000000-0005-0000-0000-0000673E0000}"/>
    <cellStyle name="Vírgula 2 5 7 2 4 2" xfId="22719" xr:uid="{00000000-0005-0000-0000-0000683E0000}"/>
    <cellStyle name="Vírgula 2 5 7 2 5" xfId="14727" xr:uid="{00000000-0005-0000-0000-0000693E0000}"/>
    <cellStyle name="Vírgula 2 5 7 2 6" xfId="12039" xr:uid="{00000000-0005-0000-0000-00006A3E0000}"/>
    <cellStyle name="Vírgula 2 5 7 2 7" xfId="24807" xr:uid="{00000000-0005-0000-0000-00006B3E0000}"/>
    <cellStyle name="Vírgula 2 5 7 3" xfId="2175" xr:uid="{00000000-0005-0000-0000-00006C3E0000}"/>
    <cellStyle name="Vírgula 2 5 7 3 2" xfId="4839" xr:uid="{00000000-0005-0000-0000-00006D3E0000}"/>
    <cellStyle name="Vírgula 2 5 7 3 2 2" xfId="18183" xr:uid="{00000000-0005-0000-0000-00006E3E0000}"/>
    <cellStyle name="Vírgula 2 5 7 3 2 3" xfId="25839" xr:uid="{00000000-0005-0000-0000-00006F3E0000}"/>
    <cellStyle name="Vírgula 2 5 7 3 3" xfId="7503" xr:uid="{00000000-0005-0000-0000-0000703E0000}"/>
    <cellStyle name="Vírgula 2 5 7 3 3 2" xfId="20847" xr:uid="{00000000-0005-0000-0000-0000713E0000}"/>
    <cellStyle name="Vírgula 2 5 7 3 4" xfId="10167" xr:uid="{00000000-0005-0000-0000-0000723E0000}"/>
    <cellStyle name="Vírgula 2 5 7 3 4 2" xfId="23511" xr:uid="{00000000-0005-0000-0000-0000733E0000}"/>
    <cellStyle name="Vírgula 2 5 7 3 5" xfId="15519" xr:uid="{00000000-0005-0000-0000-0000743E0000}"/>
    <cellStyle name="Vírgula 2 5 7 3 6" xfId="12831" xr:uid="{00000000-0005-0000-0000-0000753E0000}"/>
    <cellStyle name="Vírgula 2 5 7 3 7" xfId="24471" xr:uid="{00000000-0005-0000-0000-0000763E0000}"/>
    <cellStyle name="Vírgula 2 5 7 4" xfId="3255" xr:uid="{00000000-0005-0000-0000-0000773E0000}"/>
    <cellStyle name="Vírgula 2 5 7 4 2" xfId="16599" xr:uid="{00000000-0005-0000-0000-0000783E0000}"/>
    <cellStyle name="Vírgula 2 5 7 4 3" xfId="25479" xr:uid="{00000000-0005-0000-0000-0000793E0000}"/>
    <cellStyle name="Vírgula 2 5 7 5" xfId="5919" xr:uid="{00000000-0005-0000-0000-00007A3E0000}"/>
    <cellStyle name="Vírgula 2 5 7 5 2" xfId="19263" xr:uid="{00000000-0005-0000-0000-00007B3E0000}"/>
    <cellStyle name="Vírgula 2 5 7 6" xfId="8583" xr:uid="{00000000-0005-0000-0000-00007C3E0000}"/>
    <cellStyle name="Vírgula 2 5 7 6 2" xfId="21927" xr:uid="{00000000-0005-0000-0000-00007D3E0000}"/>
    <cellStyle name="Vírgula 2 5 7 7" xfId="13935" xr:uid="{00000000-0005-0000-0000-00007E3E0000}"/>
    <cellStyle name="Vírgula 2 5 7 8" xfId="11247" xr:uid="{00000000-0005-0000-0000-00007F3E0000}"/>
    <cellStyle name="Vírgula 2 5 7 9" xfId="24111" xr:uid="{00000000-0005-0000-0000-0000803E0000}"/>
    <cellStyle name="Vírgula 2 5 8" xfId="759" xr:uid="{00000000-0005-0000-0000-0000813E0000}"/>
    <cellStyle name="Vírgula 2 5 8 2" xfId="1551" xr:uid="{00000000-0005-0000-0000-0000823E0000}"/>
    <cellStyle name="Vírgula 2 5 8 2 2" xfId="4215" xr:uid="{00000000-0005-0000-0000-0000833E0000}"/>
    <cellStyle name="Vírgula 2 5 8 2 2 2" xfId="17559" xr:uid="{00000000-0005-0000-0000-0000843E0000}"/>
    <cellStyle name="Vírgula 2 5 8 2 2 3" xfId="26151" xr:uid="{00000000-0005-0000-0000-0000853E0000}"/>
    <cellStyle name="Vírgula 2 5 8 2 3" xfId="6879" xr:uid="{00000000-0005-0000-0000-0000863E0000}"/>
    <cellStyle name="Vírgula 2 5 8 2 3 2" xfId="20223" xr:uid="{00000000-0005-0000-0000-0000873E0000}"/>
    <cellStyle name="Vírgula 2 5 8 2 4" xfId="9543" xr:uid="{00000000-0005-0000-0000-0000883E0000}"/>
    <cellStyle name="Vírgula 2 5 8 2 4 2" xfId="22887" xr:uid="{00000000-0005-0000-0000-0000893E0000}"/>
    <cellStyle name="Vírgula 2 5 8 2 5" xfId="14895" xr:uid="{00000000-0005-0000-0000-00008A3E0000}"/>
    <cellStyle name="Vírgula 2 5 8 2 6" xfId="12207" xr:uid="{00000000-0005-0000-0000-00008B3E0000}"/>
    <cellStyle name="Vírgula 2 5 8 2 7" xfId="24783" xr:uid="{00000000-0005-0000-0000-00008C3E0000}"/>
    <cellStyle name="Vírgula 2 5 8 3" xfId="2343" xr:uid="{00000000-0005-0000-0000-00008D3E0000}"/>
    <cellStyle name="Vírgula 2 5 8 3 2" xfId="5007" xr:uid="{00000000-0005-0000-0000-00008E3E0000}"/>
    <cellStyle name="Vírgula 2 5 8 3 2 2" xfId="18351" xr:uid="{00000000-0005-0000-0000-00008F3E0000}"/>
    <cellStyle name="Vírgula 2 5 8 3 3" xfId="7671" xr:uid="{00000000-0005-0000-0000-0000903E0000}"/>
    <cellStyle name="Vírgula 2 5 8 3 3 2" xfId="21015" xr:uid="{00000000-0005-0000-0000-0000913E0000}"/>
    <cellStyle name="Vírgula 2 5 8 3 4" xfId="10335" xr:uid="{00000000-0005-0000-0000-0000923E0000}"/>
    <cellStyle name="Vírgula 2 5 8 3 4 2" xfId="23679" xr:uid="{00000000-0005-0000-0000-0000933E0000}"/>
    <cellStyle name="Vírgula 2 5 8 3 5" xfId="15687" xr:uid="{00000000-0005-0000-0000-0000943E0000}"/>
    <cellStyle name="Vírgula 2 5 8 3 6" xfId="12999" xr:uid="{00000000-0005-0000-0000-0000953E0000}"/>
    <cellStyle name="Vírgula 2 5 8 3 7" xfId="25455" xr:uid="{00000000-0005-0000-0000-0000963E0000}"/>
    <cellStyle name="Vírgula 2 5 8 4" xfId="3423" xr:uid="{00000000-0005-0000-0000-0000973E0000}"/>
    <cellStyle name="Vírgula 2 5 8 4 2" xfId="16767" xr:uid="{00000000-0005-0000-0000-0000983E0000}"/>
    <cellStyle name="Vírgula 2 5 8 5" xfId="6087" xr:uid="{00000000-0005-0000-0000-0000993E0000}"/>
    <cellStyle name="Vírgula 2 5 8 5 2" xfId="19431" xr:uid="{00000000-0005-0000-0000-00009A3E0000}"/>
    <cellStyle name="Vírgula 2 5 8 6" xfId="8751" xr:uid="{00000000-0005-0000-0000-00009B3E0000}"/>
    <cellStyle name="Vírgula 2 5 8 6 2" xfId="22095" xr:uid="{00000000-0005-0000-0000-00009C3E0000}"/>
    <cellStyle name="Vírgula 2 5 8 7" xfId="14103" xr:uid="{00000000-0005-0000-0000-00009D3E0000}"/>
    <cellStyle name="Vírgula 2 5 8 8" xfId="11415" xr:uid="{00000000-0005-0000-0000-00009E3E0000}"/>
    <cellStyle name="Vírgula 2 5 8 9" xfId="24087" xr:uid="{00000000-0005-0000-0000-00009F3E0000}"/>
    <cellStyle name="Vírgula 2 5 9" xfId="807" xr:uid="{00000000-0005-0000-0000-0000A03E0000}"/>
    <cellStyle name="Vírgula 2 5 9 2" xfId="1599" xr:uid="{00000000-0005-0000-0000-0000A13E0000}"/>
    <cellStyle name="Vírgula 2 5 9 2 2" xfId="4263" xr:uid="{00000000-0005-0000-0000-0000A23E0000}"/>
    <cellStyle name="Vírgula 2 5 9 2 2 2" xfId="17607" xr:uid="{00000000-0005-0000-0000-0000A33E0000}"/>
    <cellStyle name="Vírgula 2 5 9 2 3" xfId="6927" xr:uid="{00000000-0005-0000-0000-0000A43E0000}"/>
    <cellStyle name="Vírgula 2 5 9 2 3 2" xfId="20271" xr:uid="{00000000-0005-0000-0000-0000A53E0000}"/>
    <cellStyle name="Vírgula 2 5 9 2 4" xfId="9591" xr:uid="{00000000-0005-0000-0000-0000A63E0000}"/>
    <cellStyle name="Vírgula 2 5 9 2 4 2" xfId="22935" xr:uid="{00000000-0005-0000-0000-0000A73E0000}"/>
    <cellStyle name="Vírgula 2 5 9 2 5" xfId="14943" xr:uid="{00000000-0005-0000-0000-0000A83E0000}"/>
    <cellStyle name="Vírgula 2 5 9 2 6" xfId="12255" xr:uid="{00000000-0005-0000-0000-0000A93E0000}"/>
    <cellStyle name="Vírgula 2 5 9 2 7" xfId="25791" xr:uid="{00000000-0005-0000-0000-0000AA3E0000}"/>
    <cellStyle name="Vírgula 2 5 9 3" xfId="2391" xr:uid="{00000000-0005-0000-0000-0000AB3E0000}"/>
    <cellStyle name="Vírgula 2 5 9 3 2" xfId="5055" xr:uid="{00000000-0005-0000-0000-0000AC3E0000}"/>
    <cellStyle name="Vírgula 2 5 9 3 2 2" xfId="18399" xr:uid="{00000000-0005-0000-0000-0000AD3E0000}"/>
    <cellStyle name="Vírgula 2 5 9 3 3" xfId="7719" xr:uid="{00000000-0005-0000-0000-0000AE3E0000}"/>
    <cellStyle name="Vírgula 2 5 9 3 3 2" xfId="21063" xr:uid="{00000000-0005-0000-0000-0000AF3E0000}"/>
    <cellStyle name="Vírgula 2 5 9 3 4" xfId="10383" xr:uid="{00000000-0005-0000-0000-0000B03E0000}"/>
    <cellStyle name="Vírgula 2 5 9 3 4 2" xfId="23727" xr:uid="{00000000-0005-0000-0000-0000B13E0000}"/>
    <cellStyle name="Vírgula 2 5 9 3 5" xfId="15735" xr:uid="{00000000-0005-0000-0000-0000B23E0000}"/>
    <cellStyle name="Vírgula 2 5 9 3 6" xfId="13047" xr:uid="{00000000-0005-0000-0000-0000B33E0000}"/>
    <cellStyle name="Vírgula 2 5 9 4" xfId="3471" xr:uid="{00000000-0005-0000-0000-0000B43E0000}"/>
    <cellStyle name="Vírgula 2 5 9 4 2" xfId="16815" xr:uid="{00000000-0005-0000-0000-0000B53E0000}"/>
    <cellStyle name="Vírgula 2 5 9 5" xfId="6135" xr:uid="{00000000-0005-0000-0000-0000B63E0000}"/>
    <cellStyle name="Vírgula 2 5 9 5 2" xfId="19479" xr:uid="{00000000-0005-0000-0000-0000B73E0000}"/>
    <cellStyle name="Vírgula 2 5 9 6" xfId="8799" xr:uid="{00000000-0005-0000-0000-0000B83E0000}"/>
    <cellStyle name="Vírgula 2 5 9 6 2" xfId="22143" xr:uid="{00000000-0005-0000-0000-0000B93E0000}"/>
    <cellStyle name="Vírgula 2 5 9 7" xfId="14151" xr:uid="{00000000-0005-0000-0000-0000BA3E0000}"/>
    <cellStyle name="Vírgula 2 5 9 8" xfId="11463" xr:uid="{00000000-0005-0000-0000-0000BB3E0000}"/>
    <cellStyle name="Vírgula 2 5 9 9" xfId="24423" xr:uid="{00000000-0005-0000-0000-0000BC3E0000}"/>
    <cellStyle name="Vírgula 2 6" xfId="71" xr:uid="{00000000-0005-0000-0000-0000BD3E0000}"/>
    <cellStyle name="Vírgula 2 6 10" xfId="1655" xr:uid="{00000000-0005-0000-0000-0000BE3E0000}"/>
    <cellStyle name="Vírgula 2 6 10 2" xfId="4319" xr:uid="{00000000-0005-0000-0000-0000BF3E0000}"/>
    <cellStyle name="Vírgula 2 6 10 2 2" xfId="17663" xr:uid="{00000000-0005-0000-0000-0000C03E0000}"/>
    <cellStyle name="Vírgula 2 6 10 3" xfId="6983" xr:uid="{00000000-0005-0000-0000-0000C13E0000}"/>
    <cellStyle name="Vírgula 2 6 10 3 2" xfId="20327" xr:uid="{00000000-0005-0000-0000-0000C23E0000}"/>
    <cellStyle name="Vírgula 2 6 10 4" xfId="9647" xr:uid="{00000000-0005-0000-0000-0000C33E0000}"/>
    <cellStyle name="Vírgula 2 6 10 4 2" xfId="22991" xr:uid="{00000000-0005-0000-0000-0000C43E0000}"/>
    <cellStyle name="Vírgula 2 6 10 5" xfId="14999" xr:uid="{00000000-0005-0000-0000-0000C53E0000}"/>
    <cellStyle name="Vírgula 2 6 10 6" xfId="12311" xr:uid="{00000000-0005-0000-0000-0000C63E0000}"/>
    <cellStyle name="Vírgula 2 6 11" xfId="2454" xr:uid="{00000000-0005-0000-0000-0000C73E0000}"/>
    <cellStyle name="Vírgula 2 6 11 2" xfId="5118" xr:uid="{00000000-0005-0000-0000-0000C83E0000}"/>
    <cellStyle name="Vírgula 2 6 11 2 2" xfId="18462" xr:uid="{00000000-0005-0000-0000-0000C93E0000}"/>
    <cellStyle name="Vírgula 2 6 11 3" xfId="7782" xr:uid="{00000000-0005-0000-0000-0000CA3E0000}"/>
    <cellStyle name="Vírgula 2 6 11 3 2" xfId="21126" xr:uid="{00000000-0005-0000-0000-0000CB3E0000}"/>
    <cellStyle name="Vírgula 2 6 11 4" xfId="10446" xr:uid="{00000000-0005-0000-0000-0000CC3E0000}"/>
    <cellStyle name="Vírgula 2 6 11 4 2" xfId="23790" xr:uid="{00000000-0005-0000-0000-0000CD3E0000}"/>
    <cellStyle name="Vírgula 2 6 11 5" xfId="15798" xr:uid="{00000000-0005-0000-0000-0000CE3E0000}"/>
    <cellStyle name="Vírgula 2 6 11 6" xfId="13110" xr:uid="{00000000-0005-0000-0000-0000CF3E0000}"/>
    <cellStyle name="Vírgula 2 6 12" xfId="2735" xr:uid="{00000000-0005-0000-0000-0000D03E0000}"/>
    <cellStyle name="Vírgula 2 6 12 2" xfId="16079" xr:uid="{00000000-0005-0000-0000-0000D13E0000}"/>
    <cellStyle name="Vírgula 2 6 13" xfId="5399" xr:uid="{00000000-0005-0000-0000-0000D23E0000}"/>
    <cellStyle name="Vírgula 2 6 13 2" xfId="18743" xr:uid="{00000000-0005-0000-0000-0000D33E0000}"/>
    <cellStyle name="Vírgula 2 6 14" xfId="8063" xr:uid="{00000000-0005-0000-0000-0000D43E0000}"/>
    <cellStyle name="Vírgula 2 6 14 2" xfId="21407" xr:uid="{00000000-0005-0000-0000-0000D53E0000}"/>
    <cellStyle name="Vírgula 2 6 15" xfId="13415" xr:uid="{00000000-0005-0000-0000-0000D63E0000}"/>
    <cellStyle name="Vírgula 2 6 16" xfId="10727" xr:uid="{00000000-0005-0000-0000-0000D73E0000}"/>
    <cellStyle name="Vírgula 2 6 17" xfId="24119" xr:uid="{00000000-0005-0000-0000-0000D83E0000}"/>
    <cellStyle name="Vírgula 2 6 2" xfId="119" xr:uid="{00000000-0005-0000-0000-0000D93E0000}"/>
    <cellStyle name="Vírgula 2 6 2 10" xfId="8111" xr:uid="{00000000-0005-0000-0000-0000DA3E0000}"/>
    <cellStyle name="Vírgula 2 6 2 10 2" xfId="21455" xr:uid="{00000000-0005-0000-0000-0000DB3E0000}"/>
    <cellStyle name="Vírgula 2 6 2 11" xfId="13463" xr:uid="{00000000-0005-0000-0000-0000DC3E0000}"/>
    <cellStyle name="Vírgula 2 6 2 12" xfId="10775" xr:uid="{00000000-0005-0000-0000-0000DD3E0000}"/>
    <cellStyle name="Vírgula 2 6 2 13" xfId="24167" xr:uid="{00000000-0005-0000-0000-0000DE3E0000}"/>
    <cellStyle name="Vírgula 2 6 2 2" xfId="287" xr:uid="{00000000-0005-0000-0000-0000DF3E0000}"/>
    <cellStyle name="Vírgula 2 6 2 2 10" xfId="10943" xr:uid="{00000000-0005-0000-0000-0000E03E0000}"/>
    <cellStyle name="Vírgula 2 6 2 2 11" xfId="24335" xr:uid="{00000000-0005-0000-0000-0000E13E0000}"/>
    <cellStyle name="Vírgula 2 6 2 2 2" xfId="551" xr:uid="{00000000-0005-0000-0000-0000E23E0000}"/>
    <cellStyle name="Vírgula 2 6 2 2 2 2" xfId="1343" xr:uid="{00000000-0005-0000-0000-0000E33E0000}"/>
    <cellStyle name="Vírgula 2 6 2 2 2 2 2" xfId="4007" xr:uid="{00000000-0005-0000-0000-0000E43E0000}"/>
    <cellStyle name="Vírgula 2 6 2 2 2 2 2 2" xfId="17351" xr:uid="{00000000-0005-0000-0000-0000E53E0000}"/>
    <cellStyle name="Vírgula 2 6 2 2 2 2 3" xfId="6671" xr:uid="{00000000-0005-0000-0000-0000E63E0000}"/>
    <cellStyle name="Vírgula 2 6 2 2 2 2 3 2" xfId="20015" xr:uid="{00000000-0005-0000-0000-0000E73E0000}"/>
    <cellStyle name="Vírgula 2 6 2 2 2 2 4" xfId="9335" xr:uid="{00000000-0005-0000-0000-0000E83E0000}"/>
    <cellStyle name="Vírgula 2 6 2 2 2 2 4 2" xfId="22679" xr:uid="{00000000-0005-0000-0000-0000E93E0000}"/>
    <cellStyle name="Vírgula 2 6 2 2 2 2 5" xfId="14687" xr:uid="{00000000-0005-0000-0000-0000EA3E0000}"/>
    <cellStyle name="Vírgula 2 6 2 2 2 2 6" xfId="11999" xr:uid="{00000000-0005-0000-0000-0000EB3E0000}"/>
    <cellStyle name="Vírgula 2 6 2 2 2 2 7" xfId="26399" xr:uid="{00000000-0005-0000-0000-0000EC3E0000}"/>
    <cellStyle name="Vírgula 2 6 2 2 2 3" xfId="2135" xr:uid="{00000000-0005-0000-0000-0000ED3E0000}"/>
    <cellStyle name="Vírgula 2 6 2 2 2 3 2" xfId="4799" xr:uid="{00000000-0005-0000-0000-0000EE3E0000}"/>
    <cellStyle name="Vírgula 2 6 2 2 2 3 2 2" xfId="18143" xr:uid="{00000000-0005-0000-0000-0000EF3E0000}"/>
    <cellStyle name="Vírgula 2 6 2 2 2 3 3" xfId="7463" xr:uid="{00000000-0005-0000-0000-0000F03E0000}"/>
    <cellStyle name="Vírgula 2 6 2 2 2 3 3 2" xfId="20807" xr:uid="{00000000-0005-0000-0000-0000F13E0000}"/>
    <cellStyle name="Vírgula 2 6 2 2 2 3 4" xfId="10127" xr:uid="{00000000-0005-0000-0000-0000F23E0000}"/>
    <cellStyle name="Vírgula 2 6 2 2 2 3 4 2" xfId="23471" xr:uid="{00000000-0005-0000-0000-0000F33E0000}"/>
    <cellStyle name="Vírgula 2 6 2 2 2 3 5" xfId="15479" xr:uid="{00000000-0005-0000-0000-0000F43E0000}"/>
    <cellStyle name="Vírgula 2 6 2 2 2 3 6" xfId="12791" xr:uid="{00000000-0005-0000-0000-0000F53E0000}"/>
    <cellStyle name="Vírgula 2 6 2 2 2 4" xfId="3215" xr:uid="{00000000-0005-0000-0000-0000F63E0000}"/>
    <cellStyle name="Vírgula 2 6 2 2 2 4 2" xfId="16559" xr:uid="{00000000-0005-0000-0000-0000F73E0000}"/>
    <cellStyle name="Vírgula 2 6 2 2 2 5" xfId="5879" xr:uid="{00000000-0005-0000-0000-0000F83E0000}"/>
    <cellStyle name="Vírgula 2 6 2 2 2 5 2" xfId="19223" xr:uid="{00000000-0005-0000-0000-0000F93E0000}"/>
    <cellStyle name="Vírgula 2 6 2 2 2 6" xfId="8543" xr:uid="{00000000-0005-0000-0000-0000FA3E0000}"/>
    <cellStyle name="Vírgula 2 6 2 2 2 6 2" xfId="21887" xr:uid="{00000000-0005-0000-0000-0000FB3E0000}"/>
    <cellStyle name="Vírgula 2 6 2 2 2 7" xfId="13895" xr:uid="{00000000-0005-0000-0000-0000FC3E0000}"/>
    <cellStyle name="Vírgula 2 6 2 2 2 8" xfId="11207" xr:uid="{00000000-0005-0000-0000-0000FD3E0000}"/>
    <cellStyle name="Vírgula 2 6 2 2 2 9" xfId="25031" xr:uid="{00000000-0005-0000-0000-0000FE3E0000}"/>
    <cellStyle name="Vírgula 2 6 2 2 3" xfId="1079" xr:uid="{00000000-0005-0000-0000-0000FF3E0000}"/>
    <cellStyle name="Vírgula 2 6 2 2 3 2" xfId="3743" xr:uid="{00000000-0005-0000-0000-0000003F0000}"/>
    <cellStyle name="Vírgula 2 6 2 2 3 2 2" xfId="17087" xr:uid="{00000000-0005-0000-0000-0000013F0000}"/>
    <cellStyle name="Vírgula 2 6 2 2 3 2 3" xfId="26063" xr:uid="{00000000-0005-0000-0000-0000023F0000}"/>
    <cellStyle name="Vírgula 2 6 2 2 3 3" xfId="6407" xr:uid="{00000000-0005-0000-0000-0000033F0000}"/>
    <cellStyle name="Vírgula 2 6 2 2 3 3 2" xfId="19751" xr:uid="{00000000-0005-0000-0000-0000043F0000}"/>
    <cellStyle name="Vírgula 2 6 2 2 3 4" xfId="9071" xr:uid="{00000000-0005-0000-0000-0000053F0000}"/>
    <cellStyle name="Vírgula 2 6 2 2 3 4 2" xfId="22415" xr:uid="{00000000-0005-0000-0000-0000063F0000}"/>
    <cellStyle name="Vírgula 2 6 2 2 3 5" xfId="14423" xr:uid="{00000000-0005-0000-0000-0000073F0000}"/>
    <cellStyle name="Vírgula 2 6 2 2 3 6" xfId="11735" xr:uid="{00000000-0005-0000-0000-0000083F0000}"/>
    <cellStyle name="Vírgula 2 6 2 2 3 7" xfId="24695" xr:uid="{00000000-0005-0000-0000-0000093F0000}"/>
    <cellStyle name="Vírgula 2 6 2 2 4" xfId="1871" xr:uid="{00000000-0005-0000-0000-00000A3F0000}"/>
    <cellStyle name="Vírgula 2 6 2 2 4 2" xfId="4535" xr:uid="{00000000-0005-0000-0000-00000B3F0000}"/>
    <cellStyle name="Vírgula 2 6 2 2 4 2 2" xfId="17879" xr:uid="{00000000-0005-0000-0000-00000C3F0000}"/>
    <cellStyle name="Vírgula 2 6 2 2 4 2 3" xfId="26711" xr:uid="{00000000-0005-0000-0000-00000D3F0000}"/>
    <cellStyle name="Vírgula 2 6 2 2 4 3" xfId="7199" xr:uid="{00000000-0005-0000-0000-00000E3F0000}"/>
    <cellStyle name="Vírgula 2 6 2 2 4 3 2" xfId="20543" xr:uid="{00000000-0005-0000-0000-00000F3F0000}"/>
    <cellStyle name="Vírgula 2 6 2 2 4 4" xfId="9863" xr:uid="{00000000-0005-0000-0000-0000103F0000}"/>
    <cellStyle name="Vírgula 2 6 2 2 4 4 2" xfId="23207" xr:uid="{00000000-0005-0000-0000-0000113F0000}"/>
    <cellStyle name="Vírgula 2 6 2 2 4 5" xfId="15215" xr:uid="{00000000-0005-0000-0000-0000123F0000}"/>
    <cellStyle name="Vírgula 2 6 2 2 4 6" xfId="12527" xr:uid="{00000000-0005-0000-0000-0000133F0000}"/>
    <cellStyle name="Vírgula 2 6 2 2 4 7" xfId="25343" xr:uid="{00000000-0005-0000-0000-0000143F0000}"/>
    <cellStyle name="Vírgula 2 6 2 2 5" xfId="2687" xr:uid="{00000000-0005-0000-0000-0000153F0000}"/>
    <cellStyle name="Vírgula 2 6 2 2 5 2" xfId="5351" xr:uid="{00000000-0005-0000-0000-0000163F0000}"/>
    <cellStyle name="Vírgula 2 6 2 2 5 2 2" xfId="18695" xr:uid="{00000000-0005-0000-0000-0000173F0000}"/>
    <cellStyle name="Vírgula 2 6 2 2 5 3" xfId="8015" xr:uid="{00000000-0005-0000-0000-0000183F0000}"/>
    <cellStyle name="Vírgula 2 6 2 2 5 3 2" xfId="21359" xr:uid="{00000000-0005-0000-0000-0000193F0000}"/>
    <cellStyle name="Vírgula 2 6 2 2 5 4" xfId="10679" xr:uid="{00000000-0005-0000-0000-00001A3F0000}"/>
    <cellStyle name="Vírgula 2 6 2 2 5 4 2" xfId="24023" xr:uid="{00000000-0005-0000-0000-00001B3F0000}"/>
    <cellStyle name="Vírgula 2 6 2 2 5 5" xfId="16031" xr:uid="{00000000-0005-0000-0000-00001C3F0000}"/>
    <cellStyle name="Vírgula 2 6 2 2 5 6" xfId="13343" xr:uid="{00000000-0005-0000-0000-00001D3F0000}"/>
    <cellStyle name="Vírgula 2 6 2 2 5 7" xfId="25703" xr:uid="{00000000-0005-0000-0000-00001E3F0000}"/>
    <cellStyle name="Vírgula 2 6 2 2 6" xfId="2951" xr:uid="{00000000-0005-0000-0000-00001F3F0000}"/>
    <cellStyle name="Vírgula 2 6 2 2 6 2" xfId="16295" xr:uid="{00000000-0005-0000-0000-0000203F0000}"/>
    <cellStyle name="Vírgula 2 6 2 2 7" xfId="5615" xr:uid="{00000000-0005-0000-0000-0000213F0000}"/>
    <cellStyle name="Vírgula 2 6 2 2 7 2" xfId="18959" xr:uid="{00000000-0005-0000-0000-0000223F0000}"/>
    <cellStyle name="Vírgula 2 6 2 2 8" xfId="8279" xr:uid="{00000000-0005-0000-0000-0000233F0000}"/>
    <cellStyle name="Vírgula 2 6 2 2 8 2" xfId="21623" xr:uid="{00000000-0005-0000-0000-0000243F0000}"/>
    <cellStyle name="Vírgula 2 6 2 2 9" xfId="13631" xr:uid="{00000000-0005-0000-0000-0000253F0000}"/>
    <cellStyle name="Vírgula 2 6 2 3" xfId="383" xr:uid="{00000000-0005-0000-0000-0000263F0000}"/>
    <cellStyle name="Vírgula 2 6 2 3 2" xfId="1175" xr:uid="{00000000-0005-0000-0000-0000273F0000}"/>
    <cellStyle name="Vírgula 2 6 2 3 2 2" xfId="3839" xr:uid="{00000000-0005-0000-0000-0000283F0000}"/>
    <cellStyle name="Vírgula 2 6 2 3 2 2 2" xfId="17183" xr:uid="{00000000-0005-0000-0000-0000293F0000}"/>
    <cellStyle name="Vírgula 2 6 2 3 2 3" xfId="6503" xr:uid="{00000000-0005-0000-0000-00002A3F0000}"/>
    <cellStyle name="Vírgula 2 6 2 3 2 3 2" xfId="19847" xr:uid="{00000000-0005-0000-0000-00002B3F0000}"/>
    <cellStyle name="Vírgula 2 6 2 3 2 4" xfId="9167" xr:uid="{00000000-0005-0000-0000-00002C3F0000}"/>
    <cellStyle name="Vírgula 2 6 2 3 2 4 2" xfId="22511" xr:uid="{00000000-0005-0000-0000-00002D3F0000}"/>
    <cellStyle name="Vírgula 2 6 2 3 2 5" xfId="14519" xr:uid="{00000000-0005-0000-0000-00002E3F0000}"/>
    <cellStyle name="Vírgula 2 6 2 3 2 6" xfId="11831" xr:uid="{00000000-0005-0000-0000-00002F3F0000}"/>
    <cellStyle name="Vírgula 2 6 2 3 2 7" xfId="26231" xr:uid="{00000000-0005-0000-0000-0000303F0000}"/>
    <cellStyle name="Vírgula 2 6 2 3 3" xfId="1967" xr:uid="{00000000-0005-0000-0000-0000313F0000}"/>
    <cellStyle name="Vírgula 2 6 2 3 3 2" xfId="4631" xr:uid="{00000000-0005-0000-0000-0000323F0000}"/>
    <cellStyle name="Vírgula 2 6 2 3 3 2 2" xfId="17975" xr:uid="{00000000-0005-0000-0000-0000333F0000}"/>
    <cellStyle name="Vírgula 2 6 2 3 3 3" xfId="7295" xr:uid="{00000000-0005-0000-0000-0000343F0000}"/>
    <cellStyle name="Vírgula 2 6 2 3 3 3 2" xfId="20639" xr:uid="{00000000-0005-0000-0000-0000353F0000}"/>
    <cellStyle name="Vírgula 2 6 2 3 3 4" xfId="9959" xr:uid="{00000000-0005-0000-0000-0000363F0000}"/>
    <cellStyle name="Vírgula 2 6 2 3 3 4 2" xfId="23303" xr:uid="{00000000-0005-0000-0000-0000373F0000}"/>
    <cellStyle name="Vírgula 2 6 2 3 3 5" xfId="15311" xr:uid="{00000000-0005-0000-0000-0000383F0000}"/>
    <cellStyle name="Vírgula 2 6 2 3 3 6" xfId="12623" xr:uid="{00000000-0005-0000-0000-0000393F0000}"/>
    <cellStyle name="Vírgula 2 6 2 3 4" xfId="3047" xr:uid="{00000000-0005-0000-0000-00003A3F0000}"/>
    <cellStyle name="Vírgula 2 6 2 3 4 2" xfId="16391" xr:uid="{00000000-0005-0000-0000-00003B3F0000}"/>
    <cellStyle name="Vírgula 2 6 2 3 5" xfId="5711" xr:uid="{00000000-0005-0000-0000-00003C3F0000}"/>
    <cellStyle name="Vírgula 2 6 2 3 5 2" xfId="19055" xr:uid="{00000000-0005-0000-0000-00003D3F0000}"/>
    <cellStyle name="Vírgula 2 6 2 3 6" xfId="8375" xr:uid="{00000000-0005-0000-0000-00003E3F0000}"/>
    <cellStyle name="Vírgula 2 6 2 3 6 2" xfId="21719" xr:uid="{00000000-0005-0000-0000-00003F3F0000}"/>
    <cellStyle name="Vírgula 2 6 2 3 7" xfId="13727" xr:uid="{00000000-0005-0000-0000-0000403F0000}"/>
    <cellStyle name="Vírgula 2 6 2 3 8" xfId="11039" xr:uid="{00000000-0005-0000-0000-0000413F0000}"/>
    <cellStyle name="Vírgula 2 6 2 3 9" xfId="24863" xr:uid="{00000000-0005-0000-0000-0000423F0000}"/>
    <cellStyle name="Vírgula 2 6 2 4" xfId="719" xr:uid="{00000000-0005-0000-0000-0000433F0000}"/>
    <cellStyle name="Vírgula 2 6 2 4 2" xfId="1511" xr:uid="{00000000-0005-0000-0000-0000443F0000}"/>
    <cellStyle name="Vírgula 2 6 2 4 2 2" xfId="4175" xr:uid="{00000000-0005-0000-0000-0000453F0000}"/>
    <cellStyle name="Vírgula 2 6 2 4 2 2 2" xfId="17519" xr:uid="{00000000-0005-0000-0000-0000463F0000}"/>
    <cellStyle name="Vírgula 2 6 2 4 2 3" xfId="6839" xr:uid="{00000000-0005-0000-0000-0000473F0000}"/>
    <cellStyle name="Vírgula 2 6 2 4 2 3 2" xfId="20183" xr:uid="{00000000-0005-0000-0000-0000483F0000}"/>
    <cellStyle name="Vírgula 2 6 2 4 2 4" xfId="9503" xr:uid="{00000000-0005-0000-0000-0000493F0000}"/>
    <cellStyle name="Vírgula 2 6 2 4 2 4 2" xfId="22847" xr:uid="{00000000-0005-0000-0000-00004A3F0000}"/>
    <cellStyle name="Vírgula 2 6 2 4 2 5" xfId="14855" xr:uid="{00000000-0005-0000-0000-00004B3F0000}"/>
    <cellStyle name="Vírgula 2 6 2 4 2 6" xfId="12167" xr:uid="{00000000-0005-0000-0000-00004C3F0000}"/>
    <cellStyle name="Vírgula 2 6 2 4 2 7" xfId="25895" xr:uid="{00000000-0005-0000-0000-00004D3F0000}"/>
    <cellStyle name="Vírgula 2 6 2 4 3" xfId="2303" xr:uid="{00000000-0005-0000-0000-00004E3F0000}"/>
    <cellStyle name="Vírgula 2 6 2 4 3 2" xfId="4967" xr:uid="{00000000-0005-0000-0000-00004F3F0000}"/>
    <cellStyle name="Vírgula 2 6 2 4 3 2 2" xfId="18311" xr:uid="{00000000-0005-0000-0000-0000503F0000}"/>
    <cellStyle name="Vírgula 2 6 2 4 3 3" xfId="7631" xr:uid="{00000000-0005-0000-0000-0000513F0000}"/>
    <cellStyle name="Vírgula 2 6 2 4 3 3 2" xfId="20975" xr:uid="{00000000-0005-0000-0000-0000523F0000}"/>
    <cellStyle name="Vírgula 2 6 2 4 3 4" xfId="10295" xr:uid="{00000000-0005-0000-0000-0000533F0000}"/>
    <cellStyle name="Vírgula 2 6 2 4 3 4 2" xfId="23639" xr:uid="{00000000-0005-0000-0000-0000543F0000}"/>
    <cellStyle name="Vírgula 2 6 2 4 3 5" xfId="15647" xr:uid="{00000000-0005-0000-0000-0000553F0000}"/>
    <cellStyle name="Vírgula 2 6 2 4 3 6" xfId="12959" xr:uid="{00000000-0005-0000-0000-0000563F0000}"/>
    <cellStyle name="Vírgula 2 6 2 4 4" xfId="3383" xr:uid="{00000000-0005-0000-0000-0000573F0000}"/>
    <cellStyle name="Vírgula 2 6 2 4 4 2" xfId="16727" xr:uid="{00000000-0005-0000-0000-0000583F0000}"/>
    <cellStyle name="Vírgula 2 6 2 4 5" xfId="6047" xr:uid="{00000000-0005-0000-0000-0000593F0000}"/>
    <cellStyle name="Vírgula 2 6 2 4 5 2" xfId="19391" xr:uid="{00000000-0005-0000-0000-00005A3F0000}"/>
    <cellStyle name="Vírgula 2 6 2 4 6" xfId="8711" xr:uid="{00000000-0005-0000-0000-00005B3F0000}"/>
    <cellStyle name="Vírgula 2 6 2 4 6 2" xfId="22055" xr:uid="{00000000-0005-0000-0000-00005C3F0000}"/>
    <cellStyle name="Vírgula 2 6 2 4 7" xfId="14063" xr:uid="{00000000-0005-0000-0000-00005D3F0000}"/>
    <cellStyle name="Vírgula 2 6 2 4 8" xfId="11375" xr:uid="{00000000-0005-0000-0000-00005E3F0000}"/>
    <cellStyle name="Vírgula 2 6 2 4 9" xfId="24527" xr:uid="{00000000-0005-0000-0000-00005F3F0000}"/>
    <cellStyle name="Vírgula 2 6 2 5" xfId="911" xr:uid="{00000000-0005-0000-0000-0000603F0000}"/>
    <cellStyle name="Vírgula 2 6 2 5 2" xfId="3575" xr:uid="{00000000-0005-0000-0000-0000613F0000}"/>
    <cellStyle name="Vírgula 2 6 2 5 2 2" xfId="16919" xr:uid="{00000000-0005-0000-0000-0000623F0000}"/>
    <cellStyle name="Vírgula 2 6 2 5 2 3" xfId="26543" xr:uid="{00000000-0005-0000-0000-0000633F0000}"/>
    <cellStyle name="Vírgula 2 6 2 5 3" xfId="6239" xr:uid="{00000000-0005-0000-0000-0000643F0000}"/>
    <cellStyle name="Vírgula 2 6 2 5 3 2" xfId="19583" xr:uid="{00000000-0005-0000-0000-0000653F0000}"/>
    <cellStyle name="Vírgula 2 6 2 5 4" xfId="8903" xr:uid="{00000000-0005-0000-0000-0000663F0000}"/>
    <cellStyle name="Vírgula 2 6 2 5 4 2" xfId="22247" xr:uid="{00000000-0005-0000-0000-0000673F0000}"/>
    <cellStyle name="Vírgula 2 6 2 5 5" xfId="14255" xr:uid="{00000000-0005-0000-0000-0000683F0000}"/>
    <cellStyle name="Vírgula 2 6 2 5 6" xfId="11567" xr:uid="{00000000-0005-0000-0000-0000693F0000}"/>
    <cellStyle name="Vírgula 2 6 2 5 7" xfId="25175" xr:uid="{00000000-0005-0000-0000-00006A3F0000}"/>
    <cellStyle name="Vírgula 2 6 2 6" xfId="1703" xr:uid="{00000000-0005-0000-0000-00006B3F0000}"/>
    <cellStyle name="Vírgula 2 6 2 6 2" xfId="4367" xr:uid="{00000000-0005-0000-0000-00006C3F0000}"/>
    <cellStyle name="Vírgula 2 6 2 6 2 2" xfId="17711" xr:uid="{00000000-0005-0000-0000-00006D3F0000}"/>
    <cellStyle name="Vírgula 2 6 2 6 3" xfId="7031" xr:uid="{00000000-0005-0000-0000-00006E3F0000}"/>
    <cellStyle name="Vírgula 2 6 2 6 3 2" xfId="20375" xr:uid="{00000000-0005-0000-0000-00006F3F0000}"/>
    <cellStyle name="Vírgula 2 6 2 6 4" xfId="9695" xr:uid="{00000000-0005-0000-0000-0000703F0000}"/>
    <cellStyle name="Vírgula 2 6 2 6 4 2" xfId="23039" xr:uid="{00000000-0005-0000-0000-0000713F0000}"/>
    <cellStyle name="Vírgula 2 6 2 6 5" xfId="15047" xr:uid="{00000000-0005-0000-0000-0000723F0000}"/>
    <cellStyle name="Vírgula 2 6 2 6 6" xfId="12359" xr:uid="{00000000-0005-0000-0000-0000733F0000}"/>
    <cellStyle name="Vírgula 2 6 2 6 7" xfId="25535" xr:uid="{00000000-0005-0000-0000-0000743F0000}"/>
    <cellStyle name="Vírgula 2 6 2 7" xfId="2519" xr:uid="{00000000-0005-0000-0000-0000753F0000}"/>
    <cellStyle name="Vírgula 2 6 2 7 2" xfId="5183" xr:uid="{00000000-0005-0000-0000-0000763F0000}"/>
    <cellStyle name="Vírgula 2 6 2 7 2 2" xfId="18527" xr:uid="{00000000-0005-0000-0000-0000773F0000}"/>
    <cellStyle name="Vírgula 2 6 2 7 3" xfId="7847" xr:uid="{00000000-0005-0000-0000-0000783F0000}"/>
    <cellStyle name="Vírgula 2 6 2 7 3 2" xfId="21191" xr:uid="{00000000-0005-0000-0000-0000793F0000}"/>
    <cellStyle name="Vírgula 2 6 2 7 4" xfId="10511" xr:uid="{00000000-0005-0000-0000-00007A3F0000}"/>
    <cellStyle name="Vírgula 2 6 2 7 4 2" xfId="23855" xr:uid="{00000000-0005-0000-0000-00007B3F0000}"/>
    <cellStyle name="Vírgula 2 6 2 7 5" xfId="15863" xr:uid="{00000000-0005-0000-0000-00007C3F0000}"/>
    <cellStyle name="Vírgula 2 6 2 7 6" xfId="13175" xr:uid="{00000000-0005-0000-0000-00007D3F0000}"/>
    <cellStyle name="Vírgula 2 6 2 8" xfId="2783" xr:uid="{00000000-0005-0000-0000-00007E3F0000}"/>
    <cellStyle name="Vírgula 2 6 2 8 2" xfId="16127" xr:uid="{00000000-0005-0000-0000-00007F3F0000}"/>
    <cellStyle name="Vírgula 2 6 2 9" xfId="5447" xr:uid="{00000000-0005-0000-0000-0000803F0000}"/>
    <cellStyle name="Vírgula 2 6 2 9 2" xfId="18791" xr:uid="{00000000-0005-0000-0000-0000813F0000}"/>
    <cellStyle name="Vírgula 2 6 3" xfId="239" xr:uid="{00000000-0005-0000-0000-0000823F0000}"/>
    <cellStyle name="Vírgula 2 6 3 10" xfId="13583" xr:uid="{00000000-0005-0000-0000-0000833F0000}"/>
    <cellStyle name="Vírgula 2 6 3 11" xfId="10895" xr:uid="{00000000-0005-0000-0000-0000843F0000}"/>
    <cellStyle name="Vírgula 2 6 3 12" xfId="24287" xr:uid="{00000000-0005-0000-0000-0000853F0000}"/>
    <cellStyle name="Vírgula 2 6 3 2" xfId="503" xr:uid="{00000000-0005-0000-0000-0000863F0000}"/>
    <cellStyle name="Vírgula 2 6 3 2 2" xfId="1295" xr:uid="{00000000-0005-0000-0000-0000873F0000}"/>
    <cellStyle name="Vírgula 2 6 3 2 2 2" xfId="3959" xr:uid="{00000000-0005-0000-0000-0000883F0000}"/>
    <cellStyle name="Vírgula 2 6 3 2 2 2 2" xfId="17303" xr:uid="{00000000-0005-0000-0000-0000893F0000}"/>
    <cellStyle name="Vírgula 2 6 3 2 2 3" xfId="6623" xr:uid="{00000000-0005-0000-0000-00008A3F0000}"/>
    <cellStyle name="Vírgula 2 6 3 2 2 3 2" xfId="19967" xr:uid="{00000000-0005-0000-0000-00008B3F0000}"/>
    <cellStyle name="Vírgula 2 6 3 2 2 4" xfId="9287" xr:uid="{00000000-0005-0000-0000-00008C3F0000}"/>
    <cellStyle name="Vírgula 2 6 3 2 2 4 2" xfId="22631" xr:uid="{00000000-0005-0000-0000-00008D3F0000}"/>
    <cellStyle name="Vírgula 2 6 3 2 2 5" xfId="14639" xr:uid="{00000000-0005-0000-0000-00008E3F0000}"/>
    <cellStyle name="Vírgula 2 6 3 2 2 6" xfId="11951" xr:uid="{00000000-0005-0000-0000-00008F3F0000}"/>
    <cellStyle name="Vírgula 2 6 3 2 2 7" xfId="26351" xr:uid="{00000000-0005-0000-0000-0000903F0000}"/>
    <cellStyle name="Vírgula 2 6 3 2 3" xfId="2087" xr:uid="{00000000-0005-0000-0000-0000913F0000}"/>
    <cellStyle name="Vírgula 2 6 3 2 3 2" xfId="4751" xr:uid="{00000000-0005-0000-0000-0000923F0000}"/>
    <cellStyle name="Vírgula 2 6 3 2 3 2 2" xfId="18095" xr:uid="{00000000-0005-0000-0000-0000933F0000}"/>
    <cellStyle name="Vírgula 2 6 3 2 3 3" xfId="7415" xr:uid="{00000000-0005-0000-0000-0000943F0000}"/>
    <cellStyle name="Vírgula 2 6 3 2 3 3 2" xfId="20759" xr:uid="{00000000-0005-0000-0000-0000953F0000}"/>
    <cellStyle name="Vírgula 2 6 3 2 3 4" xfId="10079" xr:uid="{00000000-0005-0000-0000-0000963F0000}"/>
    <cellStyle name="Vírgula 2 6 3 2 3 4 2" xfId="23423" xr:uid="{00000000-0005-0000-0000-0000973F0000}"/>
    <cellStyle name="Vírgula 2 6 3 2 3 5" xfId="15431" xr:uid="{00000000-0005-0000-0000-0000983F0000}"/>
    <cellStyle name="Vírgula 2 6 3 2 3 6" xfId="12743" xr:uid="{00000000-0005-0000-0000-0000993F0000}"/>
    <cellStyle name="Vírgula 2 6 3 2 4" xfId="3167" xr:uid="{00000000-0005-0000-0000-00009A3F0000}"/>
    <cellStyle name="Vírgula 2 6 3 2 4 2" xfId="16511" xr:uid="{00000000-0005-0000-0000-00009B3F0000}"/>
    <cellStyle name="Vírgula 2 6 3 2 5" xfId="5831" xr:uid="{00000000-0005-0000-0000-00009C3F0000}"/>
    <cellStyle name="Vírgula 2 6 3 2 5 2" xfId="19175" xr:uid="{00000000-0005-0000-0000-00009D3F0000}"/>
    <cellStyle name="Vírgula 2 6 3 2 6" xfId="8495" xr:uid="{00000000-0005-0000-0000-00009E3F0000}"/>
    <cellStyle name="Vírgula 2 6 3 2 6 2" xfId="21839" xr:uid="{00000000-0005-0000-0000-00009F3F0000}"/>
    <cellStyle name="Vírgula 2 6 3 2 7" xfId="13847" xr:uid="{00000000-0005-0000-0000-0000A03F0000}"/>
    <cellStyle name="Vírgula 2 6 3 2 8" xfId="11159" xr:uid="{00000000-0005-0000-0000-0000A13F0000}"/>
    <cellStyle name="Vírgula 2 6 3 2 9" xfId="24983" xr:uid="{00000000-0005-0000-0000-0000A23F0000}"/>
    <cellStyle name="Vírgula 2 6 3 3" xfId="671" xr:uid="{00000000-0005-0000-0000-0000A33F0000}"/>
    <cellStyle name="Vírgula 2 6 3 3 2" xfId="1463" xr:uid="{00000000-0005-0000-0000-0000A43F0000}"/>
    <cellStyle name="Vírgula 2 6 3 3 2 2" xfId="4127" xr:uid="{00000000-0005-0000-0000-0000A53F0000}"/>
    <cellStyle name="Vírgula 2 6 3 3 2 2 2" xfId="17471" xr:uid="{00000000-0005-0000-0000-0000A63F0000}"/>
    <cellStyle name="Vírgula 2 6 3 3 2 3" xfId="6791" xr:uid="{00000000-0005-0000-0000-0000A73F0000}"/>
    <cellStyle name="Vírgula 2 6 3 3 2 3 2" xfId="20135" xr:uid="{00000000-0005-0000-0000-0000A83F0000}"/>
    <cellStyle name="Vírgula 2 6 3 3 2 4" xfId="9455" xr:uid="{00000000-0005-0000-0000-0000A93F0000}"/>
    <cellStyle name="Vírgula 2 6 3 3 2 4 2" xfId="22799" xr:uid="{00000000-0005-0000-0000-0000AA3F0000}"/>
    <cellStyle name="Vírgula 2 6 3 3 2 5" xfId="14807" xr:uid="{00000000-0005-0000-0000-0000AB3F0000}"/>
    <cellStyle name="Vírgula 2 6 3 3 2 6" xfId="12119" xr:uid="{00000000-0005-0000-0000-0000AC3F0000}"/>
    <cellStyle name="Vírgula 2 6 3 3 2 7" xfId="26015" xr:uid="{00000000-0005-0000-0000-0000AD3F0000}"/>
    <cellStyle name="Vírgula 2 6 3 3 3" xfId="2255" xr:uid="{00000000-0005-0000-0000-0000AE3F0000}"/>
    <cellStyle name="Vírgula 2 6 3 3 3 2" xfId="4919" xr:uid="{00000000-0005-0000-0000-0000AF3F0000}"/>
    <cellStyle name="Vírgula 2 6 3 3 3 2 2" xfId="18263" xr:uid="{00000000-0005-0000-0000-0000B03F0000}"/>
    <cellStyle name="Vírgula 2 6 3 3 3 3" xfId="7583" xr:uid="{00000000-0005-0000-0000-0000B13F0000}"/>
    <cellStyle name="Vírgula 2 6 3 3 3 3 2" xfId="20927" xr:uid="{00000000-0005-0000-0000-0000B23F0000}"/>
    <cellStyle name="Vírgula 2 6 3 3 3 4" xfId="10247" xr:uid="{00000000-0005-0000-0000-0000B33F0000}"/>
    <cellStyle name="Vírgula 2 6 3 3 3 4 2" xfId="23591" xr:uid="{00000000-0005-0000-0000-0000B43F0000}"/>
    <cellStyle name="Vírgula 2 6 3 3 3 5" xfId="15599" xr:uid="{00000000-0005-0000-0000-0000B53F0000}"/>
    <cellStyle name="Vírgula 2 6 3 3 3 6" xfId="12911" xr:uid="{00000000-0005-0000-0000-0000B63F0000}"/>
    <cellStyle name="Vírgula 2 6 3 3 4" xfId="3335" xr:uid="{00000000-0005-0000-0000-0000B73F0000}"/>
    <cellStyle name="Vírgula 2 6 3 3 4 2" xfId="16679" xr:uid="{00000000-0005-0000-0000-0000B83F0000}"/>
    <cellStyle name="Vírgula 2 6 3 3 5" xfId="5999" xr:uid="{00000000-0005-0000-0000-0000B93F0000}"/>
    <cellStyle name="Vírgula 2 6 3 3 5 2" xfId="19343" xr:uid="{00000000-0005-0000-0000-0000BA3F0000}"/>
    <cellStyle name="Vírgula 2 6 3 3 6" xfId="8663" xr:uid="{00000000-0005-0000-0000-0000BB3F0000}"/>
    <cellStyle name="Vírgula 2 6 3 3 6 2" xfId="22007" xr:uid="{00000000-0005-0000-0000-0000BC3F0000}"/>
    <cellStyle name="Vírgula 2 6 3 3 7" xfId="14015" xr:uid="{00000000-0005-0000-0000-0000BD3F0000}"/>
    <cellStyle name="Vírgula 2 6 3 3 8" xfId="11327" xr:uid="{00000000-0005-0000-0000-0000BE3F0000}"/>
    <cellStyle name="Vírgula 2 6 3 3 9" xfId="24647" xr:uid="{00000000-0005-0000-0000-0000BF3F0000}"/>
    <cellStyle name="Vírgula 2 6 3 4" xfId="1031" xr:uid="{00000000-0005-0000-0000-0000C03F0000}"/>
    <cellStyle name="Vírgula 2 6 3 4 2" xfId="3695" xr:uid="{00000000-0005-0000-0000-0000C13F0000}"/>
    <cellStyle name="Vírgula 2 6 3 4 2 2" xfId="17039" xr:uid="{00000000-0005-0000-0000-0000C23F0000}"/>
    <cellStyle name="Vírgula 2 6 3 4 2 3" xfId="26663" xr:uid="{00000000-0005-0000-0000-0000C33F0000}"/>
    <cellStyle name="Vírgula 2 6 3 4 3" xfId="6359" xr:uid="{00000000-0005-0000-0000-0000C43F0000}"/>
    <cellStyle name="Vírgula 2 6 3 4 3 2" xfId="19703" xr:uid="{00000000-0005-0000-0000-0000C53F0000}"/>
    <cellStyle name="Vírgula 2 6 3 4 4" xfId="9023" xr:uid="{00000000-0005-0000-0000-0000C63F0000}"/>
    <cellStyle name="Vírgula 2 6 3 4 4 2" xfId="22367" xr:uid="{00000000-0005-0000-0000-0000C73F0000}"/>
    <cellStyle name="Vírgula 2 6 3 4 5" xfId="14375" xr:uid="{00000000-0005-0000-0000-0000C83F0000}"/>
    <cellStyle name="Vírgula 2 6 3 4 6" xfId="11687" xr:uid="{00000000-0005-0000-0000-0000C93F0000}"/>
    <cellStyle name="Vírgula 2 6 3 4 7" xfId="25295" xr:uid="{00000000-0005-0000-0000-0000CA3F0000}"/>
    <cellStyle name="Vírgula 2 6 3 5" xfId="1823" xr:uid="{00000000-0005-0000-0000-0000CB3F0000}"/>
    <cellStyle name="Vírgula 2 6 3 5 2" xfId="4487" xr:uid="{00000000-0005-0000-0000-0000CC3F0000}"/>
    <cellStyle name="Vírgula 2 6 3 5 2 2" xfId="17831" xr:uid="{00000000-0005-0000-0000-0000CD3F0000}"/>
    <cellStyle name="Vírgula 2 6 3 5 3" xfId="7151" xr:uid="{00000000-0005-0000-0000-0000CE3F0000}"/>
    <cellStyle name="Vírgula 2 6 3 5 3 2" xfId="20495" xr:uid="{00000000-0005-0000-0000-0000CF3F0000}"/>
    <cellStyle name="Vírgula 2 6 3 5 4" xfId="9815" xr:uid="{00000000-0005-0000-0000-0000D03F0000}"/>
    <cellStyle name="Vírgula 2 6 3 5 4 2" xfId="23159" xr:uid="{00000000-0005-0000-0000-0000D13F0000}"/>
    <cellStyle name="Vírgula 2 6 3 5 5" xfId="15167" xr:uid="{00000000-0005-0000-0000-0000D23F0000}"/>
    <cellStyle name="Vírgula 2 6 3 5 6" xfId="12479" xr:uid="{00000000-0005-0000-0000-0000D33F0000}"/>
    <cellStyle name="Vírgula 2 6 3 5 7" xfId="25655" xr:uid="{00000000-0005-0000-0000-0000D43F0000}"/>
    <cellStyle name="Vírgula 2 6 3 6" xfId="2639" xr:uid="{00000000-0005-0000-0000-0000D53F0000}"/>
    <cellStyle name="Vírgula 2 6 3 6 2" xfId="5303" xr:uid="{00000000-0005-0000-0000-0000D63F0000}"/>
    <cellStyle name="Vírgula 2 6 3 6 2 2" xfId="18647" xr:uid="{00000000-0005-0000-0000-0000D73F0000}"/>
    <cellStyle name="Vírgula 2 6 3 6 3" xfId="7967" xr:uid="{00000000-0005-0000-0000-0000D83F0000}"/>
    <cellStyle name="Vírgula 2 6 3 6 3 2" xfId="21311" xr:uid="{00000000-0005-0000-0000-0000D93F0000}"/>
    <cellStyle name="Vírgula 2 6 3 6 4" xfId="10631" xr:uid="{00000000-0005-0000-0000-0000DA3F0000}"/>
    <cellStyle name="Vírgula 2 6 3 6 4 2" xfId="23975" xr:uid="{00000000-0005-0000-0000-0000DB3F0000}"/>
    <cellStyle name="Vírgula 2 6 3 6 5" xfId="15983" xr:uid="{00000000-0005-0000-0000-0000DC3F0000}"/>
    <cellStyle name="Vírgula 2 6 3 6 6" xfId="13295" xr:uid="{00000000-0005-0000-0000-0000DD3F0000}"/>
    <cellStyle name="Vírgula 2 6 3 7" xfId="2903" xr:uid="{00000000-0005-0000-0000-0000DE3F0000}"/>
    <cellStyle name="Vírgula 2 6 3 7 2" xfId="16247" xr:uid="{00000000-0005-0000-0000-0000DF3F0000}"/>
    <cellStyle name="Vírgula 2 6 3 8" xfId="5567" xr:uid="{00000000-0005-0000-0000-0000E03F0000}"/>
    <cellStyle name="Vírgula 2 6 3 8 2" xfId="18911" xr:uid="{00000000-0005-0000-0000-0000E13F0000}"/>
    <cellStyle name="Vírgula 2 6 3 9" xfId="8231" xr:uid="{00000000-0005-0000-0000-0000E23F0000}"/>
    <cellStyle name="Vírgula 2 6 3 9 2" xfId="21575" xr:uid="{00000000-0005-0000-0000-0000E33F0000}"/>
    <cellStyle name="Vírgula 2 6 4" xfId="191" xr:uid="{00000000-0005-0000-0000-0000E43F0000}"/>
    <cellStyle name="Vírgula 2 6 4 10" xfId="10847" xr:uid="{00000000-0005-0000-0000-0000E53F0000}"/>
    <cellStyle name="Vírgula 2 6 4 11" xfId="24239" xr:uid="{00000000-0005-0000-0000-0000E63F0000}"/>
    <cellStyle name="Vírgula 2 6 4 2" xfId="455" xr:uid="{00000000-0005-0000-0000-0000E73F0000}"/>
    <cellStyle name="Vírgula 2 6 4 2 2" xfId="1247" xr:uid="{00000000-0005-0000-0000-0000E83F0000}"/>
    <cellStyle name="Vírgula 2 6 4 2 2 2" xfId="3911" xr:uid="{00000000-0005-0000-0000-0000E93F0000}"/>
    <cellStyle name="Vírgula 2 6 4 2 2 2 2" xfId="17255" xr:uid="{00000000-0005-0000-0000-0000EA3F0000}"/>
    <cellStyle name="Vírgula 2 6 4 2 2 3" xfId="6575" xr:uid="{00000000-0005-0000-0000-0000EB3F0000}"/>
    <cellStyle name="Vírgula 2 6 4 2 2 3 2" xfId="19919" xr:uid="{00000000-0005-0000-0000-0000EC3F0000}"/>
    <cellStyle name="Vírgula 2 6 4 2 2 4" xfId="9239" xr:uid="{00000000-0005-0000-0000-0000ED3F0000}"/>
    <cellStyle name="Vírgula 2 6 4 2 2 4 2" xfId="22583" xr:uid="{00000000-0005-0000-0000-0000EE3F0000}"/>
    <cellStyle name="Vírgula 2 6 4 2 2 5" xfId="14591" xr:uid="{00000000-0005-0000-0000-0000EF3F0000}"/>
    <cellStyle name="Vírgula 2 6 4 2 2 6" xfId="11903" xr:uid="{00000000-0005-0000-0000-0000F03F0000}"/>
    <cellStyle name="Vírgula 2 6 4 2 2 7" xfId="26303" xr:uid="{00000000-0005-0000-0000-0000F13F0000}"/>
    <cellStyle name="Vírgula 2 6 4 2 3" xfId="2039" xr:uid="{00000000-0005-0000-0000-0000F23F0000}"/>
    <cellStyle name="Vírgula 2 6 4 2 3 2" xfId="4703" xr:uid="{00000000-0005-0000-0000-0000F33F0000}"/>
    <cellStyle name="Vírgula 2 6 4 2 3 2 2" xfId="18047" xr:uid="{00000000-0005-0000-0000-0000F43F0000}"/>
    <cellStyle name="Vírgula 2 6 4 2 3 3" xfId="7367" xr:uid="{00000000-0005-0000-0000-0000F53F0000}"/>
    <cellStyle name="Vírgula 2 6 4 2 3 3 2" xfId="20711" xr:uid="{00000000-0005-0000-0000-0000F63F0000}"/>
    <cellStyle name="Vírgula 2 6 4 2 3 4" xfId="10031" xr:uid="{00000000-0005-0000-0000-0000F73F0000}"/>
    <cellStyle name="Vírgula 2 6 4 2 3 4 2" xfId="23375" xr:uid="{00000000-0005-0000-0000-0000F83F0000}"/>
    <cellStyle name="Vírgula 2 6 4 2 3 5" xfId="15383" xr:uid="{00000000-0005-0000-0000-0000F93F0000}"/>
    <cellStyle name="Vírgula 2 6 4 2 3 6" xfId="12695" xr:uid="{00000000-0005-0000-0000-0000FA3F0000}"/>
    <cellStyle name="Vírgula 2 6 4 2 4" xfId="3119" xr:uid="{00000000-0005-0000-0000-0000FB3F0000}"/>
    <cellStyle name="Vírgula 2 6 4 2 4 2" xfId="16463" xr:uid="{00000000-0005-0000-0000-0000FC3F0000}"/>
    <cellStyle name="Vírgula 2 6 4 2 5" xfId="5783" xr:uid="{00000000-0005-0000-0000-0000FD3F0000}"/>
    <cellStyle name="Vírgula 2 6 4 2 5 2" xfId="19127" xr:uid="{00000000-0005-0000-0000-0000FE3F0000}"/>
    <cellStyle name="Vírgula 2 6 4 2 6" xfId="8447" xr:uid="{00000000-0005-0000-0000-0000FF3F0000}"/>
    <cellStyle name="Vírgula 2 6 4 2 6 2" xfId="21791" xr:uid="{00000000-0005-0000-0000-000000400000}"/>
    <cellStyle name="Vírgula 2 6 4 2 7" xfId="13799" xr:uid="{00000000-0005-0000-0000-000001400000}"/>
    <cellStyle name="Vírgula 2 6 4 2 8" xfId="11111" xr:uid="{00000000-0005-0000-0000-000002400000}"/>
    <cellStyle name="Vírgula 2 6 4 2 9" xfId="24935" xr:uid="{00000000-0005-0000-0000-000003400000}"/>
    <cellStyle name="Vírgula 2 6 4 3" xfId="983" xr:uid="{00000000-0005-0000-0000-000004400000}"/>
    <cellStyle name="Vírgula 2 6 4 3 2" xfId="3647" xr:uid="{00000000-0005-0000-0000-000005400000}"/>
    <cellStyle name="Vírgula 2 6 4 3 2 2" xfId="16991" xr:uid="{00000000-0005-0000-0000-000006400000}"/>
    <cellStyle name="Vírgula 2 6 4 3 2 3" xfId="25967" xr:uid="{00000000-0005-0000-0000-000007400000}"/>
    <cellStyle name="Vírgula 2 6 4 3 3" xfId="6311" xr:uid="{00000000-0005-0000-0000-000008400000}"/>
    <cellStyle name="Vírgula 2 6 4 3 3 2" xfId="19655" xr:uid="{00000000-0005-0000-0000-000009400000}"/>
    <cellStyle name="Vírgula 2 6 4 3 4" xfId="8975" xr:uid="{00000000-0005-0000-0000-00000A400000}"/>
    <cellStyle name="Vírgula 2 6 4 3 4 2" xfId="22319" xr:uid="{00000000-0005-0000-0000-00000B400000}"/>
    <cellStyle name="Vírgula 2 6 4 3 5" xfId="14327" xr:uid="{00000000-0005-0000-0000-00000C400000}"/>
    <cellStyle name="Vírgula 2 6 4 3 6" xfId="11639" xr:uid="{00000000-0005-0000-0000-00000D400000}"/>
    <cellStyle name="Vírgula 2 6 4 3 7" xfId="24599" xr:uid="{00000000-0005-0000-0000-00000E400000}"/>
    <cellStyle name="Vírgula 2 6 4 4" xfId="1775" xr:uid="{00000000-0005-0000-0000-00000F400000}"/>
    <cellStyle name="Vírgula 2 6 4 4 2" xfId="4439" xr:uid="{00000000-0005-0000-0000-000010400000}"/>
    <cellStyle name="Vírgula 2 6 4 4 2 2" xfId="17783" xr:uid="{00000000-0005-0000-0000-000011400000}"/>
    <cellStyle name="Vírgula 2 6 4 4 2 3" xfId="26615" xr:uid="{00000000-0005-0000-0000-000012400000}"/>
    <cellStyle name="Vírgula 2 6 4 4 3" xfId="7103" xr:uid="{00000000-0005-0000-0000-000013400000}"/>
    <cellStyle name="Vírgula 2 6 4 4 3 2" xfId="20447" xr:uid="{00000000-0005-0000-0000-000014400000}"/>
    <cellStyle name="Vírgula 2 6 4 4 4" xfId="9767" xr:uid="{00000000-0005-0000-0000-000015400000}"/>
    <cellStyle name="Vírgula 2 6 4 4 4 2" xfId="23111" xr:uid="{00000000-0005-0000-0000-000016400000}"/>
    <cellStyle name="Vírgula 2 6 4 4 5" xfId="15119" xr:uid="{00000000-0005-0000-0000-000017400000}"/>
    <cellStyle name="Vírgula 2 6 4 4 6" xfId="12431" xr:uid="{00000000-0005-0000-0000-000018400000}"/>
    <cellStyle name="Vírgula 2 6 4 4 7" xfId="25247" xr:uid="{00000000-0005-0000-0000-000019400000}"/>
    <cellStyle name="Vírgula 2 6 4 5" xfId="2591" xr:uid="{00000000-0005-0000-0000-00001A400000}"/>
    <cellStyle name="Vírgula 2 6 4 5 2" xfId="5255" xr:uid="{00000000-0005-0000-0000-00001B400000}"/>
    <cellStyle name="Vírgula 2 6 4 5 2 2" xfId="18599" xr:uid="{00000000-0005-0000-0000-00001C400000}"/>
    <cellStyle name="Vírgula 2 6 4 5 3" xfId="7919" xr:uid="{00000000-0005-0000-0000-00001D400000}"/>
    <cellStyle name="Vírgula 2 6 4 5 3 2" xfId="21263" xr:uid="{00000000-0005-0000-0000-00001E400000}"/>
    <cellStyle name="Vírgula 2 6 4 5 4" xfId="10583" xr:uid="{00000000-0005-0000-0000-00001F400000}"/>
    <cellStyle name="Vírgula 2 6 4 5 4 2" xfId="23927" xr:uid="{00000000-0005-0000-0000-000020400000}"/>
    <cellStyle name="Vírgula 2 6 4 5 5" xfId="15935" xr:uid="{00000000-0005-0000-0000-000021400000}"/>
    <cellStyle name="Vírgula 2 6 4 5 6" xfId="13247" xr:uid="{00000000-0005-0000-0000-000022400000}"/>
    <cellStyle name="Vírgula 2 6 4 5 7" xfId="25607" xr:uid="{00000000-0005-0000-0000-000023400000}"/>
    <cellStyle name="Vírgula 2 6 4 6" xfId="2855" xr:uid="{00000000-0005-0000-0000-000024400000}"/>
    <cellStyle name="Vírgula 2 6 4 6 2" xfId="16199" xr:uid="{00000000-0005-0000-0000-000025400000}"/>
    <cellStyle name="Vírgula 2 6 4 7" xfId="5519" xr:uid="{00000000-0005-0000-0000-000026400000}"/>
    <cellStyle name="Vírgula 2 6 4 7 2" xfId="18863" xr:uid="{00000000-0005-0000-0000-000027400000}"/>
    <cellStyle name="Vírgula 2 6 4 8" xfId="8183" xr:uid="{00000000-0005-0000-0000-000028400000}"/>
    <cellStyle name="Vírgula 2 6 4 8 2" xfId="21527" xr:uid="{00000000-0005-0000-0000-000029400000}"/>
    <cellStyle name="Vírgula 2 6 4 9" xfId="13535" xr:uid="{00000000-0005-0000-0000-00002A400000}"/>
    <cellStyle name="Vírgula 2 6 5" xfId="335" xr:uid="{00000000-0005-0000-0000-00002B400000}"/>
    <cellStyle name="Vírgula 2 6 5 2" xfId="1127" xr:uid="{00000000-0005-0000-0000-00002C400000}"/>
    <cellStyle name="Vírgula 2 6 5 2 2" xfId="3791" xr:uid="{00000000-0005-0000-0000-00002D400000}"/>
    <cellStyle name="Vírgula 2 6 5 2 2 2" xfId="17135" xr:uid="{00000000-0005-0000-0000-00002E400000}"/>
    <cellStyle name="Vírgula 2 6 5 2 2 3" xfId="26447" xr:uid="{00000000-0005-0000-0000-00002F400000}"/>
    <cellStyle name="Vírgula 2 6 5 2 3" xfId="6455" xr:uid="{00000000-0005-0000-0000-000030400000}"/>
    <cellStyle name="Vírgula 2 6 5 2 3 2" xfId="19799" xr:uid="{00000000-0005-0000-0000-000031400000}"/>
    <cellStyle name="Vírgula 2 6 5 2 4" xfId="9119" xr:uid="{00000000-0005-0000-0000-000032400000}"/>
    <cellStyle name="Vírgula 2 6 5 2 4 2" xfId="22463" xr:uid="{00000000-0005-0000-0000-000033400000}"/>
    <cellStyle name="Vírgula 2 6 5 2 5" xfId="14471" xr:uid="{00000000-0005-0000-0000-000034400000}"/>
    <cellStyle name="Vírgula 2 6 5 2 6" xfId="11783" xr:uid="{00000000-0005-0000-0000-000035400000}"/>
    <cellStyle name="Vírgula 2 6 5 2 7" xfId="25079" xr:uid="{00000000-0005-0000-0000-000036400000}"/>
    <cellStyle name="Vírgula 2 6 5 3" xfId="1919" xr:uid="{00000000-0005-0000-0000-000037400000}"/>
    <cellStyle name="Vírgula 2 6 5 3 2" xfId="4583" xr:uid="{00000000-0005-0000-0000-000038400000}"/>
    <cellStyle name="Vírgula 2 6 5 3 2 2" xfId="17927" xr:uid="{00000000-0005-0000-0000-000039400000}"/>
    <cellStyle name="Vírgula 2 6 5 3 2 3" xfId="26111" xr:uid="{00000000-0005-0000-0000-00003A400000}"/>
    <cellStyle name="Vírgula 2 6 5 3 3" xfId="7247" xr:uid="{00000000-0005-0000-0000-00003B400000}"/>
    <cellStyle name="Vírgula 2 6 5 3 3 2" xfId="20591" xr:uid="{00000000-0005-0000-0000-00003C400000}"/>
    <cellStyle name="Vírgula 2 6 5 3 4" xfId="9911" xr:uid="{00000000-0005-0000-0000-00003D400000}"/>
    <cellStyle name="Vírgula 2 6 5 3 4 2" xfId="23255" xr:uid="{00000000-0005-0000-0000-00003E400000}"/>
    <cellStyle name="Vírgula 2 6 5 3 5" xfId="15263" xr:uid="{00000000-0005-0000-0000-00003F400000}"/>
    <cellStyle name="Vírgula 2 6 5 3 6" xfId="12575" xr:uid="{00000000-0005-0000-0000-000040400000}"/>
    <cellStyle name="Vírgula 2 6 5 3 7" xfId="24743" xr:uid="{00000000-0005-0000-0000-000041400000}"/>
    <cellStyle name="Vírgula 2 6 5 4" xfId="2999" xr:uid="{00000000-0005-0000-0000-000042400000}"/>
    <cellStyle name="Vírgula 2 6 5 4 2" xfId="16343" xr:uid="{00000000-0005-0000-0000-000043400000}"/>
    <cellStyle name="Vírgula 2 6 5 4 2 2" xfId="26759" xr:uid="{00000000-0005-0000-0000-000044400000}"/>
    <cellStyle name="Vírgula 2 6 5 4 3" xfId="25391" xr:uid="{00000000-0005-0000-0000-000045400000}"/>
    <cellStyle name="Vírgula 2 6 5 5" xfId="5663" xr:uid="{00000000-0005-0000-0000-000046400000}"/>
    <cellStyle name="Vírgula 2 6 5 5 2" xfId="19007" xr:uid="{00000000-0005-0000-0000-000047400000}"/>
    <cellStyle name="Vírgula 2 6 5 5 3" xfId="25751" xr:uid="{00000000-0005-0000-0000-000048400000}"/>
    <cellStyle name="Vírgula 2 6 5 6" xfId="8327" xr:uid="{00000000-0005-0000-0000-000049400000}"/>
    <cellStyle name="Vírgula 2 6 5 6 2" xfId="21671" xr:uid="{00000000-0005-0000-0000-00004A400000}"/>
    <cellStyle name="Vírgula 2 6 5 7" xfId="13679" xr:uid="{00000000-0005-0000-0000-00004B400000}"/>
    <cellStyle name="Vírgula 2 6 5 8" xfId="10991" xr:uid="{00000000-0005-0000-0000-00004C400000}"/>
    <cellStyle name="Vírgula 2 6 5 9" xfId="24383" xr:uid="{00000000-0005-0000-0000-00004D400000}"/>
    <cellStyle name="Vírgula 2 6 6" xfId="599" xr:uid="{00000000-0005-0000-0000-00004E400000}"/>
    <cellStyle name="Vírgula 2 6 6 2" xfId="1391" xr:uid="{00000000-0005-0000-0000-00004F400000}"/>
    <cellStyle name="Vírgula 2 6 6 2 2" xfId="4055" xr:uid="{00000000-0005-0000-0000-000050400000}"/>
    <cellStyle name="Vírgula 2 6 6 2 2 2" xfId="17399" xr:uid="{00000000-0005-0000-0000-000051400000}"/>
    <cellStyle name="Vírgula 2 6 6 2 3" xfId="6719" xr:uid="{00000000-0005-0000-0000-000052400000}"/>
    <cellStyle name="Vírgula 2 6 6 2 3 2" xfId="20063" xr:uid="{00000000-0005-0000-0000-000053400000}"/>
    <cellStyle name="Vírgula 2 6 6 2 4" xfId="9383" xr:uid="{00000000-0005-0000-0000-000054400000}"/>
    <cellStyle name="Vírgula 2 6 6 2 4 2" xfId="22727" xr:uid="{00000000-0005-0000-0000-000055400000}"/>
    <cellStyle name="Vírgula 2 6 6 2 5" xfId="14735" xr:uid="{00000000-0005-0000-0000-000056400000}"/>
    <cellStyle name="Vírgula 2 6 6 2 6" xfId="12047" xr:uid="{00000000-0005-0000-0000-000057400000}"/>
    <cellStyle name="Vírgula 2 6 6 2 7" xfId="26183" xr:uid="{00000000-0005-0000-0000-000058400000}"/>
    <cellStyle name="Vírgula 2 6 6 3" xfId="2183" xr:uid="{00000000-0005-0000-0000-000059400000}"/>
    <cellStyle name="Vírgula 2 6 6 3 2" xfId="4847" xr:uid="{00000000-0005-0000-0000-00005A400000}"/>
    <cellStyle name="Vírgula 2 6 6 3 2 2" xfId="18191" xr:uid="{00000000-0005-0000-0000-00005B400000}"/>
    <cellStyle name="Vírgula 2 6 6 3 3" xfId="7511" xr:uid="{00000000-0005-0000-0000-00005C400000}"/>
    <cellStyle name="Vírgula 2 6 6 3 3 2" xfId="20855" xr:uid="{00000000-0005-0000-0000-00005D400000}"/>
    <cellStyle name="Vírgula 2 6 6 3 4" xfId="10175" xr:uid="{00000000-0005-0000-0000-00005E400000}"/>
    <cellStyle name="Vírgula 2 6 6 3 4 2" xfId="23519" xr:uid="{00000000-0005-0000-0000-00005F400000}"/>
    <cellStyle name="Vírgula 2 6 6 3 5" xfId="15527" xr:uid="{00000000-0005-0000-0000-000060400000}"/>
    <cellStyle name="Vírgula 2 6 6 3 6" xfId="12839" xr:uid="{00000000-0005-0000-0000-000061400000}"/>
    <cellStyle name="Vírgula 2 6 6 4" xfId="3263" xr:uid="{00000000-0005-0000-0000-000062400000}"/>
    <cellStyle name="Vírgula 2 6 6 4 2" xfId="16607" xr:uid="{00000000-0005-0000-0000-000063400000}"/>
    <cellStyle name="Vírgula 2 6 6 5" xfId="5927" xr:uid="{00000000-0005-0000-0000-000064400000}"/>
    <cellStyle name="Vírgula 2 6 6 5 2" xfId="19271" xr:uid="{00000000-0005-0000-0000-000065400000}"/>
    <cellStyle name="Vírgula 2 6 6 6" xfId="8591" xr:uid="{00000000-0005-0000-0000-000066400000}"/>
    <cellStyle name="Vírgula 2 6 6 6 2" xfId="21935" xr:uid="{00000000-0005-0000-0000-000067400000}"/>
    <cellStyle name="Vírgula 2 6 6 7" xfId="13943" xr:uid="{00000000-0005-0000-0000-000068400000}"/>
    <cellStyle name="Vírgula 2 6 6 8" xfId="11255" xr:uid="{00000000-0005-0000-0000-000069400000}"/>
    <cellStyle name="Vírgula 2 6 6 9" xfId="24815" xr:uid="{00000000-0005-0000-0000-00006A400000}"/>
    <cellStyle name="Vírgula 2 6 7" xfId="767" xr:uid="{00000000-0005-0000-0000-00006B400000}"/>
    <cellStyle name="Vírgula 2 6 7 2" xfId="1559" xr:uid="{00000000-0005-0000-0000-00006C400000}"/>
    <cellStyle name="Vírgula 2 6 7 2 2" xfId="4223" xr:uid="{00000000-0005-0000-0000-00006D400000}"/>
    <cellStyle name="Vírgula 2 6 7 2 2 2" xfId="17567" xr:uid="{00000000-0005-0000-0000-00006E400000}"/>
    <cellStyle name="Vírgula 2 6 7 2 3" xfId="6887" xr:uid="{00000000-0005-0000-0000-00006F400000}"/>
    <cellStyle name="Vírgula 2 6 7 2 3 2" xfId="20231" xr:uid="{00000000-0005-0000-0000-000070400000}"/>
    <cellStyle name="Vírgula 2 6 7 2 4" xfId="9551" xr:uid="{00000000-0005-0000-0000-000071400000}"/>
    <cellStyle name="Vírgula 2 6 7 2 4 2" xfId="22895" xr:uid="{00000000-0005-0000-0000-000072400000}"/>
    <cellStyle name="Vírgula 2 6 7 2 5" xfId="14903" xr:uid="{00000000-0005-0000-0000-000073400000}"/>
    <cellStyle name="Vírgula 2 6 7 2 6" xfId="12215" xr:uid="{00000000-0005-0000-0000-000074400000}"/>
    <cellStyle name="Vírgula 2 6 7 2 7" xfId="25847" xr:uid="{00000000-0005-0000-0000-000075400000}"/>
    <cellStyle name="Vírgula 2 6 7 3" xfId="2351" xr:uid="{00000000-0005-0000-0000-000076400000}"/>
    <cellStyle name="Vírgula 2 6 7 3 2" xfId="5015" xr:uid="{00000000-0005-0000-0000-000077400000}"/>
    <cellStyle name="Vírgula 2 6 7 3 2 2" xfId="18359" xr:uid="{00000000-0005-0000-0000-000078400000}"/>
    <cellStyle name="Vírgula 2 6 7 3 3" xfId="7679" xr:uid="{00000000-0005-0000-0000-000079400000}"/>
    <cellStyle name="Vírgula 2 6 7 3 3 2" xfId="21023" xr:uid="{00000000-0005-0000-0000-00007A400000}"/>
    <cellStyle name="Vírgula 2 6 7 3 4" xfId="10343" xr:uid="{00000000-0005-0000-0000-00007B400000}"/>
    <cellStyle name="Vírgula 2 6 7 3 4 2" xfId="23687" xr:uid="{00000000-0005-0000-0000-00007C400000}"/>
    <cellStyle name="Vírgula 2 6 7 3 5" xfId="15695" xr:uid="{00000000-0005-0000-0000-00007D400000}"/>
    <cellStyle name="Vírgula 2 6 7 3 6" xfId="13007" xr:uid="{00000000-0005-0000-0000-00007E400000}"/>
    <cellStyle name="Vírgula 2 6 7 4" xfId="3431" xr:uid="{00000000-0005-0000-0000-00007F400000}"/>
    <cellStyle name="Vírgula 2 6 7 4 2" xfId="16775" xr:uid="{00000000-0005-0000-0000-000080400000}"/>
    <cellStyle name="Vírgula 2 6 7 5" xfId="6095" xr:uid="{00000000-0005-0000-0000-000081400000}"/>
    <cellStyle name="Vírgula 2 6 7 5 2" xfId="19439" xr:uid="{00000000-0005-0000-0000-000082400000}"/>
    <cellStyle name="Vírgula 2 6 7 6" xfId="8759" xr:uid="{00000000-0005-0000-0000-000083400000}"/>
    <cellStyle name="Vírgula 2 6 7 6 2" xfId="22103" xr:uid="{00000000-0005-0000-0000-000084400000}"/>
    <cellStyle name="Vírgula 2 6 7 7" xfId="14111" xr:uid="{00000000-0005-0000-0000-000085400000}"/>
    <cellStyle name="Vírgula 2 6 7 8" xfId="11423" xr:uid="{00000000-0005-0000-0000-000086400000}"/>
    <cellStyle name="Vírgula 2 6 7 9" xfId="24479" xr:uid="{00000000-0005-0000-0000-000087400000}"/>
    <cellStyle name="Vírgula 2 6 8" xfId="815" xr:uid="{00000000-0005-0000-0000-000088400000}"/>
    <cellStyle name="Vírgula 2 6 8 2" xfId="1607" xr:uid="{00000000-0005-0000-0000-000089400000}"/>
    <cellStyle name="Vírgula 2 6 8 2 2" xfId="4271" xr:uid="{00000000-0005-0000-0000-00008A400000}"/>
    <cellStyle name="Vírgula 2 6 8 2 2 2" xfId="17615" xr:uid="{00000000-0005-0000-0000-00008B400000}"/>
    <cellStyle name="Vírgula 2 6 8 2 3" xfId="6935" xr:uid="{00000000-0005-0000-0000-00008C400000}"/>
    <cellStyle name="Vírgula 2 6 8 2 3 2" xfId="20279" xr:uid="{00000000-0005-0000-0000-00008D400000}"/>
    <cellStyle name="Vírgula 2 6 8 2 4" xfId="9599" xr:uid="{00000000-0005-0000-0000-00008E400000}"/>
    <cellStyle name="Vírgula 2 6 8 2 4 2" xfId="22943" xr:uid="{00000000-0005-0000-0000-00008F400000}"/>
    <cellStyle name="Vírgula 2 6 8 2 5" xfId="14951" xr:uid="{00000000-0005-0000-0000-000090400000}"/>
    <cellStyle name="Vírgula 2 6 8 2 6" xfId="12263" xr:uid="{00000000-0005-0000-0000-000091400000}"/>
    <cellStyle name="Vírgula 2 6 8 2 7" xfId="26495" xr:uid="{00000000-0005-0000-0000-000092400000}"/>
    <cellStyle name="Vírgula 2 6 8 3" xfId="2399" xr:uid="{00000000-0005-0000-0000-000093400000}"/>
    <cellStyle name="Vírgula 2 6 8 3 2" xfId="5063" xr:uid="{00000000-0005-0000-0000-000094400000}"/>
    <cellStyle name="Vírgula 2 6 8 3 2 2" xfId="18407" xr:uid="{00000000-0005-0000-0000-000095400000}"/>
    <cellStyle name="Vírgula 2 6 8 3 3" xfId="7727" xr:uid="{00000000-0005-0000-0000-000096400000}"/>
    <cellStyle name="Vírgula 2 6 8 3 3 2" xfId="21071" xr:uid="{00000000-0005-0000-0000-000097400000}"/>
    <cellStyle name="Vírgula 2 6 8 3 4" xfId="10391" xr:uid="{00000000-0005-0000-0000-000098400000}"/>
    <cellStyle name="Vírgula 2 6 8 3 4 2" xfId="23735" xr:uid="{00000000-0005-0000-0000-000099400000}"/>
    <cellStyle name="Vírgula 2 6 8 3 5" xfId="15743" xr:uid="{00000000-0005-0000-0000-00009A400000}"/>
    <cellStyle name="Vírgula 2 6 8 3 6" xfId="13055" xr:uid="{00000000-0005-0000-0000-00009B400000}"/>
    <cellStyle name="Vírgula 2 6 8 4" xfId="3479" xr:uid="{00000000-0005-0000-0000-00009C400000}"/>
    <cellStyle name="Vírgula 2 6 8 4 2" xfId="16823" xr:uid="{00000000-0005-0000-0000-00009D400000}"/>
    <cellStyle name="Vírgula 2 6 8 5" xfId="6143" xr:uid="{00000000-0005-0000-0000-00009E400000}"/>
    <cellStyle name="Vírgula 2 6 8 5 2" xfId="19487" xr:uid="{00000000-0005-0000-0000-00009F400000}"/>
    <cellStyle name="Vírgula 2 6 8 6" xfId="8807" xr:uid="{00000000-0005-0000-0000-0000A0400000}"/>
    <cellStyle name="Vírgula 2 6 8 6 2" xfId="22151" xr:uid="{00000000-0005-0000-0000-0000A1400000}"/>
    <cellStyle name="Vírgula 2 6 8 7" xfId="14159" xr:uid="{00000000-0005-0000-0000-0000A2400000}"/>
    <cellStyle name="Vírgula 2 6 8 8" xfId="11471" xr:uid="{00000000-0005-0000-0000-0000A3400000}"/>
    <cellStyle name="Vírgula 2 6 8 9" xfId="25127" xr:uid="{00000000-0005-0000-0000-0000A4400000}"/>
    <cellStyle name="Vírgula 2 6 9" xfId="863" xr:uid="{00000000-0005-0000-0000-0000A5400000}"/>
    <cellStyle name="Vírgula 2 6 9 2" xfId="3527" xr:uid="{00000000-0005-0000-0000-0000A6400000}"/>
    <cellStyle name="Vírgula 2 6 9 2 2" xfId="16871" xr:uid="{00000000-0005-0000-0000-0000A7400000}"/>
    <cellStyle name="Vírgula 2 6 9 3" xfId="6191" xr:uid="{00000000-0005-0000-0000-0000A8400000}"/>
    <cellStyle name="Vírgula 2 6 9 3 2" xfId="19535" xr:uid="{00000000-0005-0000-0000-0000A9400000}"/>
    <cellStyle name="Vírgula 2 6 9 4" xfId="8855" xr:uid="{00000000-0005-0000-0000-0000AA400000}"/>
    <cellStyle name="Vírgula 2 6 9 4 2" xfId="22199" xr:uid="{00000000-0005-0000-0000-0000AB400000}"/>
    <cellStyle name="Vírgula 2 6 9 5" xfId="14207" xr:uid="{00000000-0005-0000-0000-0000AC400000}"/>
    <cellStyle name="Vírgula 2 6 9 6" xfId="11519" xr:uid="{00000000-0005-0000-0000-0000AD400000}"/>
    <cellStyle name="Vírgula 2 6 9 7" xfId="25487" xr:uid="{00000000-0005-0000-0000-0000AE400000}"/>
    <cellStyle name="Vírgula 2 7" xfId="95" xr:uid="{00000000-0005-0000-0000-0000AF400000}"/>
    <cellStyle name="Vírgula 2 7 10" xfId="5423" xr:uid="{00000000-0005-0000-0000-0000B0400000}"/>
    <cellStyle name="Vírgula 2 7 10 2" xfId="18767" xr:uid="{00000000-0005-0000-0000-0000B1400000}"/>
    <cellStyle name="Vírgula 2 7 11" xfId="8087" xr:uid="{00000000-0005-0000-0000-0000B2400000}"/>
    <cellStyle name="Vírgula 2 7 11 2" xfId="21431" xr:uid="{00000000-0005-0000-0000-0000B3400000}"/>
    <cellStyle name="Vírgula 2 7 12" xfId="13439" xr:uid="{00000000-0005-0000-0000-0000B4400000}"/>
    <cellStyle name="Vírgula 2 7 13" xfId="10751" xr:uid="{00000000-0005-0000-0000-0000B5400000}"/>
    <cellStyle name="Vírgula 2 7 14" xfId="24143" xr:uid="{00000000-0005-0000-0000-0000B6400000}"/>
    <cellStyle name="Vírgula 2 7 2" xfId="263" xr:uid="{00000000-0005-0000-0000-0000B7400000}"/>
    <cellStyle name="Vírgula 2 7 2 10" xfId="13607" xr:uid="{00000000-0005-0000-0000-0000B8400000}"/>
    <cellStyle name="Vírgula 2 7 2 11" xfId="10919" xr:uid="{00000000-0005-0000-0000-0000B9400000}"/>
    <cellStyle name="Vírgula 2 7 2 12" xfId="24311" xr:uid="{00000000-0005-0000-0000-0000BA400000}"/>
    <cellStyle name="Vírgula 2 7 2 2" xfId="527" xr:uid="{00000000-0005-0000-0000-0000BB400000}"/>
    <cellStyle name="Vírgula 2 7 2 2 2" xfId="1319" xr:uid="{00000000-0005-0000-0000-0000BC400000}"/>
    <cellStyle name="Vírgula 2 7 2 2 2 2" xfId="3983" xr:uid="{00000000-0005-0000-0000-0000BD400000}"/>
    <cellStyle name="Vírgula 2 7 2 2 2 2 2" xfId="17327" xr:uid="{00000000-0005-0000-0000-0000BE400000}"/>
    <cellStyle name="Vírgula 2 7 2 2 2 3" xfId="6647" xr:uid="{00000000-0005-0000-0000-0000BF400000}"/>
    <cellStyle name="Vírgula 2 7 2 2 2 3 2" xfId="19991" xr:uid="{00000000-0005-0000-0000-0000C0400000}"/>
    <cellStyle name="Vírgula 2 7 2 2 2 4" xfId="9311" xr:uid="{00000000-0005-0000-0000-0000C1400000}"/>
    <cellStyle name="Vírgula 2 7 2 2 2 4 2" xfId="22655" xr:uid="{00000000-0005-0000-0000-0000C2400000}"/>
    <cellStyle name="Vírgula 2 7 2 2 2 5" xfId="14663" xr:uid="{00000000-0005-0000-0000-0000C3400000}"/>
    <cellStyle name="Vírgula 2 7 2 2 2 6" xfId="11975" xr:uid="{00000000-0005-0000-0000-0000C4400000}"/>
    <cellStyle name="Vírgula 2 7 2 2 2 7" xfId="26375" xr:uid="{00000000-0005-0000-0000-0000C5400000}"/>
    <cellStyle name="Vírgula 2 7 2 2 3" xfId="2111" xr:uid="{00000000-0005-0000-0000-0000C6400000}"/>
    <cellStyle name="Vírgula 2 7 2 2 3 2" xfId="4775" xr:uid="{00000000-0005-0000-0000-0000C7400000}"/>
    <cellStyle name="Vírgula 2 7 2 2 3 2 2" xfId="18119" xr:uid="{00000000-0005-0000-0000-0000C8400000}"/>
    <cellStyle name="Vírgula 2 7 2 2 3 3" xfId="7439" xr:uid="{00000000-0005-0000-0000-0000C9400000}"/>
    <cellStyle name="Vírgula 2 7 2 2 3 3 2" xfId="20783" xr:uid="{00000000-0005-0000-0000-0000CA400000}"/>
    <cellStyle name="Vírgula 2 7 2 2 3 4" xfId="10103" xr:uid="{00000000-0005-0000-0000-0000CB400000}"/>
    <cellStyle name="Vírgula 2 7 2 2 3 4 2" xfId="23447" xr:uid="{00000000-0005-0000-0000-0000CC400000}"/>
    <cellStyle name="Vírgula 2 7 2 2 3 5" xfId="15455" xr:uid="{00000000-0005-0000-0000-0000CD400000}"/>
    <cellStyle name="Vírgula 2 7 2 2 3 6" xfId="12767" xr:uid="{00000000-0005-0000-0000-0000CE400000}"/>
    <cellStyle name="Vírgula 2 7 2 2 4" xfId="3191" xr:uid="{00000000-0005-0000-0000-0000CF400000}"/>
    <cellStyle name="Vírgula 2 7 2 2 4 2" xfId="16535" xr:uid="{00000000-0005-0000-0000-0000D0400000}"/>
    <cellStyle name="Vírgula 2 7 2 2 5" xfId="5855" xr:uid="{00000000-0005-0000-0000-0000D1400000}"/>
    <cellStyle name="Vírgula 2 7 2 2 5 2" xfId="19199" xr:uid="{00000000-0005-0000-0000-0000D2400000}"/>
    <cellStyle name="Vírgula 2 7 2 2 6" xfId="8519" xr:uid="{00000000-0005-0000-0000-0000D3400000}"/>
    <cellStyle name="Vírgula 2 7 2 2 6 2" xfId="21863" xr:uid="{00000000-0005-0000-0000-0000D4400000}"/>
    <cellStyle name="Vírgula 2 7 2 2 7" xfId="13871" xr:uid="{00000000-0005-0000-0000-0000D5400000}"/>
    <cellStyle name="Vírgula 2 7 2 2 8" xfId="11183" xr:uid="{00000000-0005-0000-0000-0000D6400000}"/>
    <cellStyle name="Vírgula 2 7 2 2 9" xfId="25007" xr:uid="{00000000-0005-0000-0000-0000D7400000}"/>
    <cellStyle name="Vírgula 2 7 2 3" xfId="695" xr:uid="{00000000-0005-0000-0000-0000D8400000}"/>
    <cellStyle name="Vírgula 2 7 2 3 2" xfId="1487" xr:uid="{00000000-0005-0000-0000-0000D9400000}"/>
    <cellStyle name="Vírgula 2 7 2 3 2 2" xfId="4151" xr:uid="{00000000-0005-0000-0000-0000DA400000}"/>
    <cellStyle name="Vírgula 2 7 2 3 2 2 2" xfId="17495" xr:uid="{00000000-0005-0000-0000-0000DB400000}"/>
    <cellStyle name="Vírgula 2 7 2 3 2 3" xfId="6815" xr:uid="{00000000-0005-0000-0000-0000DC400000}"/>
    <cellStyle name="Vírgula 2 7 2 3 2 3 2" xfId="20159" xr:uid="{00000000-0005-0000-0000-0000DD400000}"/>
    <cellStyle name="Vírgula 2 7 2 3 2 4" xfId="9479" xr:uid="{00000000-0005-0000-0000-0000DE400000}"/>
    <cellStyle name="Vírgula 2 7 2 3 2 4 2" xfId="22823" xr:uid="{00000000-0005-0000-0000-0000DF400000}"/>
    <cellStyle name="Vírgula 2 7 2 3 2 5" xfId="14831" xr:uid="{00000000-0005-0000-0000-0000E0400000}"/>
    <cellStyle name="Vírgula 2 7 2 3 2 6" xfId="12143" xr:uid="{00000000-0005-0000-0000-0000E1400000}"/>
    <cellStyle name="Vírgula 2 7 2 3 2 7" xfId="26039" xr:uid="{00000000-0005-0000-0000-0000E2400000}"/>
    <cellStyle name="Vírgula 2 7 2 3 3" xfId="2279" xr:uid="{00000000-0005-0000-0000-0000E3400000}"/>
    <cellStyle name="Vírgula 2 7 2 3 3 2" xfId="4943" xr:uid="{00000000-0005-0000-0000-0000E4400000}"/>
    <cellStyle name="Vírgula 2 7 2 3 3 2 2" xfId="18287" xr:uid="{00000000-0005-0000-0000-0000E5400000}"/>
    <cellStyle name="Vírgula 2 7 2 3 3 3" xfId="7607" xr:uid="{00000000-0005-0000-0000-0000E6400000}"/>
    <cellStyle name="Vírgula 2 7 2 3 3 3 2" xfId="20951" xr:uid="{00000000-0005-0000-0000-0000E7400000}"/>
    <cellStyle name="Vírgula 2 7 2 3 3 4" xfId="10271" xr:uid="{00000000-0005-0000-0000-0000E8400000}"/>
    <cellStyle name="Vírgula 2 7 2 3 3 4 2" xfId="23615" xr:uid="{00000000-0005-0000-0000-0000E9400000}"/>
    <cellStyle name="Vírgula 2 7 2 3 3 5" xfId="15623" xr:uid="{00000000-0005-0000-0000-0000EA400000}"/>
    <cellStyle name="Vírgula 2 7 2 3 3 6" xfId="12935" xr:uid="{00000000-0005-0000-0000-0000EB400000}"/>
    <cellStyle name="Vírgula 2 7 2 3 4" xfId="3359" xr:uid="{00000000-0005-0000-0000-0000EC400000}"/>
    <cellStyle name="Vírgula 2 7 2 3 4 2" xfId="16703" xr:uid="{00000000-0005-0000-0000-0000ED400000}"/>
    <cellStyle name="Vírgula 2 7 2 3 5" xfId="6023" xr:uid="{00000000-0005-0000-0000-0000EE400000}"/>
    <cellStyle name="Vírgula 2 7 2 3 5 2" xfId="19367" xr:uid="{00000000-0005-0000-0000-0000EF400000}"/>
    <cellStyle name="Vírgula 2 7 2 3 6" xfId="8687" xr:uid="{00000000-0005-0000-0000-0000F0400000}"/>
    <cellStyle name="Vírgula 2 7 2 3 6 2" xfId="22031" xr:uid="{00000000-0005-0000-0000-0000F1400000}"/>
    <cellStyle name="Vírgula 2 7 2 3 7" xfId="14039" xr:uid="{00000000-0005-0000-0000-0000F2400000}"/>
    <cellStyle name="Vírgula 2 7 2 3 8" xfId="11351" xr:uid="{00000000-0005-0000-0000-0000F3400000}"/>
    <cellStyle name="Vírgula 2 7 2 3 9" xfId="24671" xr:uid="{00000000-0005-0000-0000-0000F4400000}"/>
    <cellStyle name="Vírgula 2 7 2 4" xfId="1055" xr:uid="{00000000-0005-0000-0000-0000F5400000}"/>
    <cellStyle name="Vírgula 2 7 2 4 2" xfId="3719" xr:uid="{00000000-0005-0000-0000-0000F6400000}"/>
    <cellStyle name="Vírgula 2 7 2 4 2 2" xfId="17063" xr:uid="{00000000-0005-0000-0000-0000F7400000}"/>
    <cellStyle name="Vírgula 2 7 2 4 2 3" xfId="26687" xr:uid="{00000000-0005-0000-0000-0000F8400000}"/>
    <cellStyle name="Vírgula 2 7 2 4 3" xfId="6383" xr:uid="{00000000-0005-0000-0000-0000F9400000}"/>
    <cellStyle name="Vírgula 2 7 2 4 3 2" xfId="19727" xr:uid="{00000000-0005-0000-0000-0000FA400000}"/>
    <cellStyle name="Vírgula 2 7 2 4 4" xfId="9047" xr:uid="{00000000-0005-0000-0000-0000FB400000}"/>
    <cellStyle name="Vírgula 2 7 2 4 4 2" xfId="22391" xr:uid="{00000000-0005-0000-0000-0000FC400000}"/>
    <cellStyle name="Vírgula 2 7 2 4 5" xfId="14399" xr:uid="{00000000-0005-0000-0000-0000FD400000}"/>
    <cellStyle name="Vírgula 2 7 2 4 6" xfId="11711" xr:uid="{00000000-0005-0000-0000-0000FE400000}"/>
    <cellStyle name="Vírgula 2 7 2 4 7" xfId="25319" xr:uid="{00000000-0005-0000-0000-0000FF400000}"/>
    <cellStyle name="Vírgula 2 7 2 5" xfId="1847" xr:uid="{00000000-0005-0000-0000-000000410000}"/>
    <cellStyle name="Vírgula 2 7 2 5 2" xfId="4511" xr:uid="{00000000-0005-0000-0000-000001410000}"/>
    <cellStyle name="Vírgula 2 7 2 5 2 2" xfId="17855" xr:uid="{00000000-0005-0000-0000-000002410000}"/>
    <cellStyle name="Vírgula 2 7 2 5 3" xfId="7175" xr:uid="{00000000-0005-0000-0000-000003410000}"/>
    <cellStyle name="Vírgula 2 7 2 5 3 2" xfId="20519" xr:uid="{00000000-0005-0000-0000-000004410000}"/>
    <cellStyle name="Vírgula 2 7 2 5 4" xfId="9839" xr:uid="{00000000-0005-0000-0000-000005410000}"/>
    <cellStyle name="Vírgula 2 7 2 5 4 2" xfId="23183" xr:uid="{00000000-0005-0000-0000-000006410000}"/>
    <cellStyle name="Vírgula 2 7 2 5 5" xfId="15191" xr:uid="{00000000-0005-0000-0000-000007410000}"/>
    <cellStyle name="Vírgula 2 7 2 5 6" xfId="12503" xr:uid="{00000000-0005-0000-0000-000008410000}"/>
    <cellStyle name="Vírgula 2 7 2 5 7" xfId="25679" xr:uid="{00000000-0005-0000-0000-000009410000}"/>
    <cellStyle name="Vírgula 2 7 2 6" xfId="2663" xr:uid="{00000000-0005-0000-0000-00000A410000}"/>
    <cellStyle name="Vírgula 2 7 2 6 2" xfId="5327" xr:uid="{00000000-0005-0000-0000-00000B410000}"/>
    <cellStyle name="Vírgula 2 7 2 6 2 2" xfId="18671" xr:uid="{00000000-0005-0000-0000-00000C410000}"/>
    <cellStyle name="Vírgula 2 7 2 6 3" xfId="7991" xr:uid="{00000000-0005-0000-0000-00000D410000}"/>
    <cellStyle name="Vírgula 2 7 2 6 3 2" xfId="21335" xr:uid="{00000000-0005-0000-0000-00000E410000}"/>
    <cellStyle name="Vírgula 2 7 2 6 4" xfId="10655" xr:uid="{00000000-0005-0000-0000-00000F410000}"/>
    <cellStyle name="Vírgula 2 7 2 6 4 2" xfId="23999" xr:uid="{00000000-0005-0000-0000-000010410000}"/>
    <cellStyle name="Vírgula 2 7 2 6 5" xfId="16007" xr:uid="{00000000-0005-0000-0000-000011410000}"/>
    <cellStyle name="Vírgula 2 7 2 6 6" xfId="13319" xr:uid="{00000000-0005-0000-0000-000012410000}"/>
    <cellStyle name="Vírgula 2 7 2 7" xfId="2927" xr:uid="{00000000-0005-0000-0000-000013410000}"/>
    <cellStyle name="Vírgula 2 7 2 7 2" xfId="16271" xr:uid="{00000000-0005-0000-0000-000014410000}"/>
    <cellStyle name="Vírgula 2 7 2 8" xfId="5591" xr:uid="{00000000-0005-0000-0000-000015410000}"/>
    <cellStyle name="Vírgula 2 7 2 8 2" xfId="18935" xr:uid="{00000000-0005-0000-0000-000016410000}"/>
    <cellStyle name="Vírgula 2 7 2 9" xfId="8255" xr:uid="{00000000-0005-0000-0000-000017410000}"/>
    <cellStyle name="Vírgula 2 7 2 9 2" xfId="21599" xr:uid="{00000000-0005-0000-0000-000018410000}"/>
    <cellStyle name="Vírgula 2 7 3" xfId="167" xr:uid="{00000000-0005-0000-0000-000019410000}"/>
    <cellStyle name="Vírgula 2 7 3 10" xfId="10823" xr:uid="{00000000-0005-0000-0000-00001A410000}"/>
    <cellStyle name="Vírgula 2 7 3 11" xfId="24215" xr:uid="{00000000-0005-0000-0000-00001B410000}"/>
    <cellStyle name="Vírgula 2 7 3 2" xfId="431" xr:uid="{00000000-0005-0000-0000-00001C410000}"/>
    <cellStyle name="Vírgula 2 7 3 2 2" xfId="1223" xr:uid="{00000000-0005-0000-0000-00001D410000}"/>
    <cellStyle name="Vírgula 2 7 3 2 2 2" xfId="3887" xr:uid="{00000000-0005-0000-0000-00001E410000}"/>
    <cellStyle name="Vírgula 2 7 3 2 2 2 2" xfId="17231" xr:uid="{00000000-0005-0000-0000-00001F410000}"/>
    <cellStyle name="Vírgula 2 7 3 2 2 3" xfId="6551" xr:uid="{00000000-0005-0000-0000-000020410000}"/>
    <cellStyle name="Vírgula 2 7 3 2 2 3 2" xfId="19895" xr:uid="{00000000-0005-0000-0000-000021410000}"/>
    <cellStyle name="Vírgula 2 7 3 2 2 4" xfId="9215" xr:uid="{00000000-0005-0000-0000-000022410000}"/>
    <cellStyle name="Vírgula 2 7 3 2 2 4 2" xfId="22559" xr:uid="{00000000-0005-0000-0000-000023410000}"/>
    <cellStyle name="Vírgula 2 7 3 2 2 5" xfId="14567" xr:uid="{00000000-0005-0000-0000-000024410000}"/>
    <cellStyle name="Vírgula 2 7 3 2 2 6" xfId="11879" xr:uid="{00000000-0005-0000-0000-000025410000}"/>
    <cellStyle name="Vírgula 2 7 3 2 2 7" xfId="26279" xr:uid="{00000000-0005-0000-0000-000026410000}"/>
    <cellStyle name="Vírgula 2 7 3 2 3" xfId="2015" xr:uid="{00000000-0005-0000-0000-000027410000}"/>
    <cellStyle name="Vírgula 2 7 3 2 3 2" xfId="4679" xr:uid="{00000000-0005-0000-0000-000028410000}"/>
    <cellStyle name="Vírgula 2 7 3 2 3 2 2" xfId="18023" xr:uid="{00000000-0005-0000-0000-000029410000}"/>
    <cellStyle name="Vírgula 2 7 3 2 3 3" xfId="7343" xr:uid="{00000000-0005-0000-0000-00002A410000}"/>
    <cellStyle name="Vírgula 2 7 3 2 3 3 2" xfId="20687" xr:uid="{00000000-0005-0000-0000-00002B410000}"/>
    <cellStyle name="Vírgula 2 7 3 2 3 4" xfId="10007" xr:uid="{00000000-0005-0000-0000-00002C410000}"/>
    <cellStyle name="Vírgula 2 7 3 2 3 4 2" xfId="23351" xr:uid="{00000000-0005-0000-0000-00002D410000}"/>
    <cellStyle name="Vírgula 2 7 3 2 3 5" xfId="15359" xr:uid="{00000000-0005-0000-0000-00002E410000}"/>
    <cellStyle name="Vírgula 2 7 3 2 3 6" xfId="12671" xr:uid="{00000000-0005-0000-0000-00002F410000}"/>
    <cellStyle name="Vírgula 2 7 3 2 4" xfId="3095" xr:uid="{00000000-0005-0000-0000-000030410000}"/>
    <cellStyle name="Vírgula 2 7 3 2 4 2" xfId="16439" xr:uid="{00000000-0005-0000-0000-000031410000}"/>
    <cellStyle name="Vírgula 2 7 3 2 5" xfId="5759" xr:uid="{00000000-0005-0000-0000-000032410000}"/>
    <cellStyle name="Vírgula 2 7 3 2 5 2" xfId="19103" xr:uid="{00000000-0005-0000-0000-000033410000}"/>
    <cellStyle name="Vírgula 2 7 3 2 6" xfId="8423" xr:uid="{00000000-0005-0000-0000-000034410000}"/>
    <cellStyle name="Vírgula 2 7 3 2 6 2" xfId="21767" xr:uid="{00000000-0005-0000-0000-000035410000}"/>
    <cellStyle name="Vírgula 2 7 3 2 7" xfId="13775" xr:uid="{00000000-0005-0000-0000-000036410000}"/>
    <cellStyle name="Vírgula 2 7 3 2 8" xfId="11087" xr:uid="{00000000-0005-0000-0000-000037410000}"/>
    <cellStyle name="Vírgula 2 7 3 2 9" xfId="24911" xr:uid="{00000000-0005-0000-0000-000038410000}"/>
    <cellStyle name="Vírgula 2 7 3 3" xfId="959" xr:uid="{00000000-0005-0000-0000-000039410000}"/>
    <cellStyle name="Vírgula 2 7 3 3 2" xfId="3623" xr:uid="{00000000-0005-0000-0000-00003A410000}"/>
    <cellStyle name="Vírgula 2 7 3 3 2 2" xfId="16967" xr:uid="{00000000-0005-0000-0000-00003B410000}"/>
    <cellStyle name="Vírgula 2 7 3 3 2 3" xfId="25943" xr:uid="{00000000-0005-0000-0000-00003C410000}"/>
    <cellStyle name="Vírgula 2 7 3 3 3" xfId="6287" xr:uid="{00000000-0005-0000-0000-00003D410000}"/>
    <cellStyle name="Vírgula 2 7 3 3 3 2" xfId="19631" xr:uid="{00000000-0005-0000-0000-00003E410000}"/>
    <cellStyle name="Vírgula 2 7 3 3 4" xfId="8951" xr:uid="{00000000-0005-0000-0000-00003F410000}"/>
    <cellStyle name="Vírgula 2 7 3 3 4 2" xfId="22295" xr:uid="{00000000-0005-0000-0000-000040410000}"/>
    <cellStyle name="Vírgula 2 7 3 3 5" xfId="14303" xr:uid="{00000000-0005-0000-0000-000041410000}"/>
    <cellStyle name="Vírgula 2 7 3 3 6" xfId="11615" xr:uid="{00000000-0005-0000-0000-000042410000}"/>
    <cellStyle name="Vírgula 2 7 3 3 7" xfId="24575" xr:uid="{00000000-0005-0000-0000-000043410000}"/>
    <cellStyle name="Vírgula 2 7 3 4" xfId="1751" xr:uid="{00000000-0005-0000-0000-000044410000}"/>
    <cellStyle name="Vírgula 2 7 3 4 2" xfId="4415" xr:uid="{00000000-0005-0000-0000-000045410000}"/>
    <cellStyle name="Vírgula 2 7 3 4 2 2" xfId="17759" xr:uid="{00000000-0005-0000-0000-000046410000}"/>
    <cellStyle name="Vírgula 2 7 3 4 2 3" xfId="26591" xr:uid="{00000000-0005-0000-0000-000047410000}"/>
    <cellStyle name="Vírgula 2 7 3 4 3" xfId="7079" xr:uid="{00000000-0005-0000-0000-000048410000}"/>
    <cellStyle name="Vírgula 2 7 3 4 3 2" xfId="20423" xr:uid="{00000000-0005-0000-0000-000049410000}"/>
    <cellStyle name="Vírgula 2 7 3 4 4" xfId="9743" xr:uid="{00000000-0005-0000-0000-00004A410000}"/>
    <cellStyle name="Vírgula 2 7 3 4 4 2" xfId="23087" xr:uid="{00000000-0005-0000-0000-00004B410000}"/>
    <cellStyle name="Vírgula 2 7 3 4 5" xfId="15095" xr:uid="{00000000-0005-0000-0000-00004C410000}"/>
    <cellStyle name="Vírgula 2 7 3 4 6" xfId="12407" xr:uid="{00000000-0005-0000-0000-00004D410000}"/>
    <cellStyle name="Vírgula 2 7 3 4 7" xfId="25223" xr:uid="{00000000-0005-0000-0000-00004E410000}"/>
    <cellStyle name="Vírgula 2 7 3 5" xfId="2567" xr:uid="{00000000-0005-0000-0000-00004F410000}"/>
    <cellStyle name="Vírgula 2 7 3 5 2" xfId="5231" xr:uid="{00000000-0005-0000-0000-000050410000}"/>
    <cellStyle name="Vírgula 2 7 3 5 2 2" xfId="18575" xr:uid="{00000000-0005-0000-0000-000051410000}"/>
    <cellStyle name="Vírgula 2 7 3 5 3" xfId="7895" xr:uid="{00000000-0005-0000-0000-000052410000}"/>
    <cellStyle name="Vírgula 2 7 3 5 3 2" xfId="21239" xr:uid="{00000000-0005-0000-0000-000053410000}"/>
    <cellStyle name="Vírgula 2 7 3 5 4" xfId="10559" xr:uid="{00000000-0005-0000-0000-000054410000}"/>
    <cellStyle name="Vírgula 2 7 3 5 4 2" xfId="23903" xr:uid="{00000000-0005-0000-0000-000055410000}"/>
    <cellStyle name="Vírgula 2 7 3 5 5" xfId="15911" xr:uid="{00000000-0005-0000-0000-000056410000}"/>
    <cellStyle name="Vírgula 2 7 3 5 6" xfId="13223" xr:uid="{00000000-0005-0000-0000-000057410000}"/>
    <cellStyle name="Vírgula 2 7 3 5 7" xfId="25583" xr:uid="{00000000-0005-0000-0000-000058410000}"/>
    <cellStyle name="Vírgula 2 7 3 6" xfId="2831" xr:uid="{00000000-0005-0000-0000-000059410000}"/>
    <cellStyle name="Vírgula 2 7 3 6 2" xfId="16175" xr:uid="{00000000-0005-0000-0000-00005A410000}"/>
    <cellStyle name="Vírgula 2 7 3 7" xfId="5495" xr:uid="{00000000-0005-0000-0000-00005B410000}"/>
    <cellStyle name="Vírgula 2 7 3 7 2" xfId="18839" xr:uid="{00000000-0005-0000-0000-00005C410000}"/>
    <cellStyle name="Vírgula 2 7 3 8" xfId="8159" xr:uid="{00000000-0005-0000-0000-00005D410000}"/>
    <cellStyle name="Vírgula 2 7 3 8 2" xfId="21503" xr:uid="{00000000-0005-0000-0000-00005E410000}"/>
    <cellStyle name="Vírgula 2 7 3 9" xfId="13511" xr:uid="{00000000-0005-0000-0000-00005F410000}"/>
    <cellStyle name="Vírgula 2 7 4" xfId="359" xr:uid="{00000000-0005-0000-0000-000060410000}"/>
    <cellStyle name="Vírgula 2 7 4 2" xfId="1151" xr:uid="{00000000-0005-0000-0000-000061410000}"/>
    <cellStyle name="Vírgula 2 7 4 2 2" xfId="3815" xr:uid="{00000000-0005-0000-0000-000062410000}"/>
    <cellStyle name="Vírgula 2 7 4 2 2 2" xfId="17159" xr:uid="{00000000-0005-0000-0000-000063410000}"/>
    <cellStyle name="Vírgula 2 7 4 2 3" xfId="6479" xr:uid="{00000000-0005-0000-0000-000064410000}"/>
    <cellStyle name="Vírgula 2 7 4 2 3 2" xfId="19823" xr:uid="{00000000-0005-0000-0000-000065410000}"/>
    <cellStyle name="Vírgula 2 7 4 2 4" xfId="9143" xr:uid="{00000000-0005-0000-0000-000066410000}"/>
    <cellStyle name="Vírgula 2 7 4 2 4 2" xfId="22487" xr:uid="{00000000-0005-0000-0000-000067410000}"/>
    <cellStyle name="Vírgula 2 7 4 2 5" xfId="14495" xr:uid="{00000000-0005-0000-0000-000068410000}"/>
    <cellStyle name="Vírgula 2 7 4 2 6" xfId="11807" xr:uid="{00000000-0005-0000-0000-000069410000}"/>
    <cellStyle name="Vírgula 2 7 4 2 7" xfId="26207" xr:uid="{00000000-0005-0000-0000-00006A410000}"/>
    <cellStyle name="Vírgula 2 7 4 3" xfId="1943" xr:uid="{00000000-0005-0000-0000-00006B410000}"/>
    <cellStyle name="Vírgula 2 7 4 3 2" xfId="4607" xr:uid="{00000000-0005-0000-0000-00006C410000}"/>
    <cellStyle name="Vírgula 2 7 4 3 2 2" xfId="17951" xr:uid="{00000000-0005-0000-0000-00006D410000}"/>
    <cellStyle name="Vírgula 2 7 4 3 3" xfId="7271" xr:uid="{00000000-0005-0000-0000-00006E410000}"/>
    <cellStyle name="Vírgula 2 7 4 3 3 2" xfId="20615" xr:uid="{00000000-0005-0000-0000-00006F410000}"/>
    <cellStyle name="Vírgula 2 7 4 3 4" xfId="9935" xr:uid="{00000000-0005-0000-0000-000070410000}"/>
    <cellStyle name="Vírgula 2 7 4 3 4 2" xfId="23279" xr:uid="{00000000-0005-0000-0000-000071410000}"/>
    <cellStyle name="Vírgula 2 7 4 3 5" xfId="15287" xr:uid="{00000000-0005-0000-0000-000072410000}"/>
    <cellStyle name="Vírgula 2 7 4 3 6" xfId="12599" xr:uid="{00000000-0005-0000-0000-000073410000}"/>
    <cellStyle name="Vírgula 2 7 4 4" xfId="3023" xr:uid="{00000000-0005-0000-0000-000074410000}"/>
    <cellStyle name="Vírgula 2 7 4 4 2" xfId="16367" xr:uid="{00000000-0005-0000-0000-000075410000}"/>
    <cellStyle name="Vírgula 2 7 4 5" xfId="5687" xr:uid="{00000000-0005-0000-0000-000076410000}"/>
    <cellStyle name="Vírgula 2 7 4 5 2" xfId="19031" xr:uid="{00000000-0005-0000-0000-000077410000}"/>
    <cellStyle name="Vírgula 2 7 4 6" xfId="8351" xr:uid="{00000000-0005-0000-0000-000078410000}"/>
    <cellStyle name="Vírgula 2 7 4 6 2" xfId="21695" xr:uid="{00000000-0005-0000-0000-000079410000}"/>
    <cellStyle name="Vírgula 2 7 4 7" xfId="13703" xr:uid="{00000000-0005-0000-0000-00007A410000}"/>
    <cellStyle name="Vírgula 2 7 4 8" xfId="11015" xr:uid="{00000000-0005-0000-0000-00007B410000}"/>
    <cellStyle name="Vírgula 2 7 4 9" xfId="24839" xr:uid="{00000000-0005-0000-0000-00007C410000}"/>
    <cellStyle name="Vírgula 2 7 5" xfId="623" xr:uid="{00000000-0005-0000-0000-00007D410000}"/>
    <cellStyle name="Vírgula 2 7 5 2" xfId="1415" xr:uid="{00000000-0005-0000-0000-00007E410000}"/>
    <cellStyle name="Vírgula 2 7 5 2 2" xfId="4079" xr:uid="{00000000-0005-0000-0000-00007F410000}"/>
    <cellStyle name="Vírgula 2 7 5 2 2 2" xfId="17423" xr:uid="{00000000-0005-0000-0000-000080410000}"/>
    <cellStyle name="Vírgula 2 7 5 2 3" xfId="6743" xr:uid="{00000000-0005-0000-0000-000081410000}"/>
    <cellStyle name="Vírgula 2 7 5 2 3 2" xfId="20087" xr:uid="{00000000-0005-0000-0000-000082410000}"/>
    <cellStyle name="Vírgula 2 7 5 2 4" xfId="9407" xr:uid="{00000000-0005-0000-0000-000083410000}"/>
    <cellStyle name="Vírgula 2 7 5 2 4 2" xfId="22751" xr:uid="{00000000-0005-0000-0000-000084410000}"/>
    <cellStyle name="Vírgula 2 7 5 2 5" xfId="14759" xr:uid="{00000000-0005-0000-0000-000085410000}"/>
    <cellStyle name="Vírgula 2 7 5 2 6" xfId="12071" xr:uid="{00000000-0005-0000-0000-000086410000}"/>
    <cellStyle name="Vírgula 2 7 5 2 7" xfId="25871" xr:uid="{00000000-0005-0000-0000-000087410000}"/>
    <cellStyle name="Vírgula 2 7 5 3" xfId="2207" xr:uid="{00000000-0005-0000-0000-000088410000}"/>
    <cellStyle name="Vírgula 2 7 5 3 2" xfId="4871" xr:uid="{00000000-0005-0000-0000-000089410000}"/>
    <cellStyle name="Vírgula 2 7 5 3 2 2" xfId="18215" xr:uid="{00000000-0005-0000-0000-00008A410000}"/>
    <cellStyle name="Vírgula 2 7 5 3 3" xfId="7535" xr:uid="{00000000-0005-0000-0000-00008B410000}"/>
    <cellStyle name="Vírgula 2 7 5 3 3 2" xfId="20879" xr:uid="{00000000-0005-0000-0000-00008C410000}"/>
    <cellStyle name="Vírgula 2 7 5 3 4" xfId="10199" xr:uid="{00000000-0005-0000-0000-00008D410000}"/>
    <cellStyle name="Vírgula 2 7 5 3 4 2" xfId="23543" xr:uid="{00000000-0005-0000-0000-00008E410000}"/>
    <cellStyle name="Vírgula 2 7 5 3 5" xfId="15551" xr:uid="{00000000-0005-0000-0000-00008F410000}"/>
    <cellStyle name="Vírgula 2 7 5 3 6" xfId="12863" xr:uid="{00000000-0005-0000-0000-000090410000}"/>
    <cellStyle name="Vírgula 2 7 5 4" xfId="3287" xr:uid="{00000000-0005-0000-0000-000091410000}"/>
    <cellStyle name="Vírgula 2 7 5 4 2" xfId="16631" xr:uid="{00000000-0005-0000-0000-000092410000}"/>
    <cellStyle name="Vírgula 2 7 5 5" xfId="5951" xr:uid="{00000000-0005-0000-0000-000093410000}"/>
    <cellStyle name="Vírgula 2 7 5 5 2" xfId="19295" xr:uid="{00000000-0005-0000-0000-000094410000}"/>
    <cellStyle name="Vírgula 2 7 5 6" xfId="8615" xr:uid="{00000000-0005-0000-0000-000095410000}"/>
    <cellStyle name="Vírgula 2 7 5 6 2" xfId="21959" xr:uid="{00000000-0005-0000-0000-000096410000}"/>
    <cellStyle name="Vírgula 2 7 5 7" xfId="13967" xr:uid="{00000000-0005-0000-0000-000097410000}"/>
    <cellStyle name="Vírgula 2 7 5 8" xfId="11279" xr:uid="{00000000-0005-0000-0000-000098410000}"/>
    <cellStyle name="Vírgula 2 7 5 9" xfId="24503" xr:uid="{00000000-0005-0000-0000-000099410000}"/>
    <cellStyle name="Vírgula 2 7 6" xfId="887" xr:uid="{00000000-0005-0000-0000-00009A410000}"/>
    <cellStyle name="Vírgula 2 7 6 2" xfId="3551" xr:uid="{00000000-0005-0000-0000-00009B410000}"/>
    <cellStyle name="Vírgula 2 7 6 2 2" xfId="16895" xr:uid="{00000000-0005-0000-0000-00009C410000}"/>
    <cellStyle name="Vírgula 2 7 6 2 3" xfId="26519" xr:uid="{00000000-0005-0000-0000-00009D410000}"/>
    <cellStyle name="Vírgula 2 7 6 3" xfId="6215" xr:uid="{00000000-0005-0000-0000-00009E410000}"/>
    <cellStyle name="Vírgula 2 7 6 3 2" xfId="19559" xr:uid="{00000000-0005-0000-0000-00009F410000}"/>
    <cellStyle name="Vírgula 2 7 6 4" xfId="8879" xr:uid="{00000000-0005-0000-0000-0000A0410000}"/>
    <cellStyle name="Vírgula 2 7 6 4 2" xfId="22223" xr:uid="{00000000-0005-0000-0000-0000A1410000}"/>
    <cellStyle name="Vírgula 2 7 6 5" xfId="14231" xr:uid="{00000000-0005-0000-0000-0000A2410000}"/>
    <cellStyle name="Vírgula 2 7 6 6" xfId="11543" xr:uid="{00000000-0005-0000-0000-0000A3410000}"/>
    <cellStyle name="Vírgula 2 7 6 7" xfId="25151" xr:uid="{00000000-0005-0000-0000-0000A4410000}"/>
    <cellStyle name="Vírgula 2 7 7" xfId="1679" xr:uid="{00000000-0005-0000-0000-0000A5410000}"/>
    <cellStyle name="Vírgula 2 7 7 2" xfId="4343" xr:uid="{00000000-0005-0000-0000-0000A6410000}"/>
    <cellStyle name="Vírgula 2 7 7 2 2" xfId="17687" xr:uid="{00000000-0005-0000-0000-0000A7410000}"/>
    <cellStyle name="Vírgula 2 7 7 3" xfId="7007" xr:uid="{00000000-0005-0000-0000-0000A8410000}"/>
    <cellStyle name="Vírgula 2 7 7 3 2" xfId="20351" xr:uid="{00000000-0005-0000-0000-0000A9410000}"/>
    <cellStyle name="Vírgula 2 7 7 4" xfId="9671" xr:uid="{00000000-0005-0000-0000-0000AA410000}"/>
    <cellStyle name="Vírgula 2 7 7 4 2" xfId="23015" xr:uid="{00000000-0005-0000-0000-0000AB410000}"/>
    <cellStyle name="Vírgula 2 7 7 5" xfId="15023" xr:uid="{00000000-0005-0000-0000-0000AC410000}"/>
    <cellStyle name="Vírgula 2 7 7 6" xfId="12335" xr:uid="{00000000-0005-0000-0000-0000AD410000}"/>
    <cellStyle name="Vírgula 2 7 7 7" xfId="25511" xr:uid="{00000000-0005-0000-0000-0000AE410000}"/>
    <cellStyle name="Vírgula 2 7 8" xfId="2495" xr:uid="{00000000-0005-0000-0000-0000AF410000}"/>
    <cellStyle name="Vírgula 2 7 8 2" xfId="5159" xr:uid="{00000000-0005-0000-0000-0000B0410000}"/>
    <cellStyle name="Vírgula 2 7 8 2 2" xfId="18503" xr:uid="{00000000-0005-0000-0000-0000B1410000}"/>
    <cellStyle name="Vírgula 2 7 8 3" xfId="7823" xr:uid="{00000000-0005-0000-0000-0000B2410000}"/>
    <cellStyle name="Vírgula 2 7 8 3 2" xfId="21167" xr:uid="{00000000-0005-0000-0000-0000B3410000}"/>
    <cellStyle name="Vírgula 2 7 8 4" xfId="10487" xr:uid="{00000000-0005-0000-0000-0000B4410000}"/>
    <cellStyle name="Vírgula 2 7 8 4 2" xfId="23831" xr:uid="{00000000-0005-0000-0000-0000B5410000}"/>
    <cellStyle name="Vírgula 2 7 8 5" xfId="15839" xr:uid="{00000000-0005-0000-0000-0000B6410000}"/>
    <cellStyle name="Vírgula 2 7 8 6" xfId="13151" xr:uid="{00000000-0005-0000-0000-0000B7410000}"/>
    <cellStyle name="Vírgula 2 7 9" xfId="2759" xr:uid="{00000000-0005-0000-0000-0000B8410000}"/>
    <cellStyle name="Vírgula 2 7 9 2" xfId="16103" xr:uid="{00000000-0005-0000-0000-0000B9410000}"/>
    <cellStyle name="Vírgula 2 8" xfId="215" xr:uid="{00000000-0005-0000-0000-0000BA410000}"/>
    <cellStyle name="Vírgula 2 8 10" xfId="13559" xr:uid="{00000000-0005-0000-0000-0000BB410000}"/>
    <cellStyle name="Vírgula 2 8 11" xfId="10871" xr:uid="{00000000-0005-0000-0000-0000BC410000}"/>
    <cellStyle name="Vírgula 2 8 12" xfId="24263" xr:uid="{00000000-0005-0000-0000-0000BD410000}"/>
    <cellStyle name="Vírgula 2 8 2" xfId="479" xr:uid="{00000000-0005-0000-0000-0000BE410000}"/>
    <cellStyle name="Vírgula 2 8 2 2" xfId="1271" xr:uid="{00000000-0005-0000-0000-0000BF410000}"/>
    <cellStyle name="Vírgula 2 8 2 2 2" xfId="3935" xr:uid="{00000000-0005-0000-0000-0000C0410000}"/>
    <cellStyle name="Vírgula 2 8 2 2 2 2" xfId="17279" xr:uid="{00000000-0005-0000-0000-0000C1410000}"/>
    <cellStyle name="Vírgula 2 8 2 2 3" xfId="6599" xr:uid="{00000000-0005-0000-0000-0000C2410000}"/>
    <cellStyle name="Vírgula 2 8 2 2 3 2" xfId="19943" xr:uid="{00000000-0005-0000-0000-0000C3410000}"/>
    <cellStyle name="Vírgula 2 8 2 2 4" xfId="9263" xr:uid="{00000000-0005-0000-0000-0000C4410000}"/>
    <cellStyle name="Vírgula 2 8 2 2 4 2" xfId="22607" xr:uid="{00000000-0005-0000-0000-0000C5410000}"/>
    <cellStyle name="Vírgula 2 8 2 2 5" xfId="14615" xr:uid="{00000000-0005-0000-0000-0000C6410000}"/>
    <cellStyle name="Vírgula 2 8 2 2 6" xfId="11927" xr:uid="{00000000-0005-0000-0000-0000C7410000}"/>
    <cellStyle name="Vírgula 2 8 2 2 7" xfId="26327" xr:uid="{00000000-0005-0000-0000-0000C8410000}"/>
    <cellStyle name="Vírgula 2 8 2 3" xfId="2063" xr:uid="{00000000-0005-0000-0000-0000C9410000}"/>
    <cellStyle name="Vírgula 2 8 2 3 2" xfId="4727" xr:uid="{00000000-0005-0000-0000-0000CA410000}"/>
    <cellStyle name="Vírgula 2 8 2 3 2 2" xfId="18071" xr:uid="{00000000-0005-0000-0000-0000CB410000}"/>
    <cellStyle name="Vírgula 2 8 2 3 3" xfId="7391" xr:uid="{00000000-0005-0000-0000-0000CC410000}"/>
    <cellStyle name="Vírgula 2 8 2 3 3 2" xfId="20735" xr:uid="{00000000-0005-0000-0000-0000CD410000}"/>
    <cellStyle name="Vírgula 2 8 2 3 4" xfId="10055" xr:uid="{00000000-0005-0000-0000-0000CE410000}"/>
    <cellStyle name="Vírgula 2 8 2 3 4 2" xfId="23399" xr:uid="{00000000-0005-0000-0000-0000CF410000}"/>
    <cellStyle name="Vírgula 2 8 2 3 5" xfId="15407" xr:uid="{00000000-0005-0000-0000-0000D0410000}"/>
    <cellStyle name="Vírgula 2 8 2 3 6" xfId="12719" xr:uid="{00000000-0005-0000-0000-0000D1410000}"/>
    <cellStyle name="Vírgula 2 8 2 4" xfId="3143" xr:uid="{00000000-0005-0000-0000-0000D2410000}"/>
    <cellStyle name="Vírgula 2 8 2 4 2" xfId="16487" xr:uid="{00000000-0005-0000-0000-0000D3410000}"/>
    <cellStyle name="Vírgula 2 8 2 5" xfId="5807" xr:uid="{00000000-0005-0000-0000-0000D4410000}"/>
    <cellStyle name="Vírgula 2 8 2 5 2" xfId="19151" xr:uid="{00000000-0005-0000-0000-0000D5410000}"/>
    <cellStyle name="Vírgula 2 8 2 6" xfId="8471" xr:uid="{00000000-0005-0000-0000-0000D6410000}"/>
    <cellStyle name="Vírgula 2 8 2 6 2" xfId="21815" xr:uid="{00000000-0005-0000-0000-0000D7410000}"/>
    <cellStyle name="Vírgula 2 8 2 7" xfId="13823" xr:uid="{00000000-0005-0000-0000-0000D8410000}"/>
    <cellStyle name="Vírgula 2 8 2 8" xfId="11135" xr:uid="{00000000-0005-0000-0000-0000D9410000}"/>
    <cellStyle name="Vírgula 2 8 2 9" xfId="24959" xr:uid="{00000000-0005-0000-0000-0000DA410000}"/>
    <cellStyle name="Vírgula 2 8 3" xfId="647" xr:uid="{00000000-0005-0000-0000-0000DB410000}"/>
    <cellStyle name="Vírgula 2 8 3 2" xfId="1439" xr:uid="{00000000-0005-0000-0000-0000DC410000}"/>
    <cellStyle name="Vírgula 2 8 3 2 2" xfId="4103" xr:uid="{00000000-0005-0000-0000-0000DD410000}"/>
    <cellStyle name="Vírgula 2 8 3 2 2 2" xfId="17447" xr:uid="{00000000-0005-0000-0000-0000DE410000}"/>
    <cellStyle name="Vírgula 2 8 3 2 3" xfId="6767" xr:uid="{00000000-0005-0000-0000-0000DF410000}"/>
    <cellStyle name="Vírgula 2 8 3 2 3 2" xfId="20111" xr:uid="{00000000-0005-0000-0000-0000E0410000}"/>
    <cellStyle name="Vírgula 2 8 3 2 4" xfId="9431" xr:uid="{00000000-0005-0000-0000-0000E1410000}"/>
    <cellStyle name="Vírgula 2 8 3 2 4 2" xfId="22775" xr:uid="{00000000-0005-0000-0000-0000E2410000}"/>
    <cellStyle name="Vírgula 2 8 3 2 5" xfId="14783" xr:uid="{00000000-0005-0000-0000-0000E3410000}"/>
    <cellStyle name="Vírgula 2 8 3 2 6" xfId="12095" xr:uid="{00000000-0005-0000-0000-0000E4410000}"/>
    <cellStyle name="Vírgula 2 8 3 2 7" xfId="25991" xr:uid="{00000000-0005-0000-0000-0000E5410000}"/>
    <cellStyle name="Vírgula 2 8 3 3" xfId="2231" xr:uid="{00000000-0005-0000-0000-0000E6410000}"/>
    <cellStyle name="Vírgula 2 8 3 3 2" xfId="4895" xr:uid="{00000000-0005-0000-0000-0000E7410000}"/>
    <cellStyle name="Vírgula 2 8 3 3 2 2" xfId="18239" xr:uid="{00000000-0005-0000-0000-0000E8410000}"/>
    <cellStyle name="Vírgula 2 8 3 3 3" xfId="7559" xr:uid="{00000000-0005-0000-0000-0000E9410000}"/>
    <cellStyle name="Vírgula 2 8 3 3 3 2" xfId="20903" xr:uid="{00000000-0005-0000-0000-0000EA410000}"/>
    <cellStyle name="Vírgula 2 8 3 3 4" xfId="10223" xr:uid="{00000000-0005-0000-0000-0000EB410000}"/>
    <cellStyle name="Vírgula 2 8 3 3 4 2" xfId="23567" xr:uid="{00000000-0005-0000-0000-0000EC410000}"/>
    <cellStyle name="Vírgula 2 8 3 3 5" xfId="15575" xr:uid="{00000000-0005-0000-0000-0000ED410000}"/>
    <cellStyle name="Vírgula 2 8 3 3 6" xfId="12887" xr:uid="{00000000-0005-0000-0000-0000EE410000}"/>
    <cellStyle name="Vírgula 2 8 3 4" xfId="3311" xr:uid="{00000000-0005-0000-0000-0000EF410000}"/>
    <cellStyle name="Vírgula 2 8 3 4 2" xfId="16655" xr:uid="{00000000-0005-0000-0000-0000F0410000}"/>
    <cellStyle name="Vírgula 2 8 3 5" xfId="5975" xr:uid="{00000000-0005-0000-0000-0000F1410000}"/>
    <cellStyle name="Vírgula 2 8 3 5 2" xfId="19319" xr:uid="{00000000-0005-0000-0000-0000F2410000}"/>
    <cellStyle name="Vírgula 2 8 3 6" xfId="8639" xr:uid="{00000000-0005-0000-0000-0000F3410000}"/>
    <cellStyle name="Vírgula 2 8 3 6 2" xfId="21983" xr:uid="{00000000-0005-0000-0000-0000F4410000}"/>
    <cellStyle name="Vírgula 2 8 3 7" xfId="13991" xr:uid="{00000000-0005-0000-0000-0000F5410000}"/>
    <cellStyle name="Vírgula 2 8 3 8" xfId="11303" xr:uid="{00000000-0005-0000-0000-0000F6410000}"/>
    <cellStyle name="Vírgula 2 8 3 9" xfId="24623" xr:uid="{00000000-0005-0000-0000-0000F7410000}"/>
    <cellStyle name="Vírgula 2 8 4" xfId="1007" xr:uid="{00000000-0005-0000-0000-0000F8410000}"/>
    <cellStyle name="Vírgula 2 8 4 2" xfId="3671" xr:uid="{00000000-0005-0000-0000-0000F9410000}"/>
    <cellStyle name="Vírgula 2 8 4 2 2" xfId="17015" xr:uid="{00000000-0005-0000-0000-0000FA410000}"/>
    <cellStyle name="Vírgula 2 8 4 2 3" xfId="26639" xr:uid="{00000000-0005-0000-0000-0000FB410000}"/>
    <cellStyle name="Vírgula 2 8 4 3" xfId="6335" xr:uid="{00000000-0005-0000-0000-0000FC410000}"/>
    <cellStyle name="Vírgula 2 8 4 3 2" xfId="19679" xr:uid="{00000000-0005-0000-0000-0000FD410000}"/>
    <cellStyle name="Vírgula 2 8 4 4" xfId="8999" xr:uid="{00000000-0005-0000-0000-0000FE410000}"/>
    <cellStyle name="Vírgula 2 8 4 4 2" xfId="22343" xr:uid="{00000000-0005-0000-0000-0000FF410000}"/>
    <cellStyle name="Vírgula 2 8 4 5" xfId="14351" xr:uid="{00000000-0005-0000-0000-000000420000}"/>
    <cellStyle name="Vírgula 2 8 4 6" xfId="11663" xr:uid="{00000000-0005-0000-0000-000001420000}"/>
    <cellStyle name="Vírgula 2 8 4 7" xfId="25271" xr:uid="{00000000-0005-0000-0000-000002420000}"/>
    <cellStyle name="Vírgula 2 8 5" xfId="1799" xr:uid="{00000000-0005-0000-0000-000003420000}"/>
    <cellStyle name="Vírgula 2 8 5 2" xfId="4463" xr:uid="{00000000-0005-0000-0000-000004420000}"/>
    <cellStyle name="Vírgula 2 8 5 2 2" xfId="17807" xr:uid="{00000000-0005-0000-0000-000005420000}"/>
    <cellStyle name="Vírgula 2 8 5 3" xfId="7127" xr:uid="{00000000-0005-0000-0000-000006420000}"/>
    <cellStyle name="Vírgula 2 8 5 3 2" xfId="20471" xr:uid="{00000000-0005-0000-0000-000007420000}"/>
    <cellStyle name="Vírgula 2 8 5 4" xfId="9791" xr:uid="{00000000-0005-0000-0000-000008420000}"/>
    <cellStyle name="Vírgula 2 8 5 4 2" xfId="23135" xr:uid="{00000000-0005-0000-0000-000009420000}"/>
    <cellStyle name="Vírgula 2 8 5 5" xfId="15143" xr:uid="{00000000-0005-0000-0000-00000A420000}"/>
    <cellStyle name="Vírgula 2 8 5 6" xfId="12455" xr:uid="{00000000-0005-0000-0000-00000B420000}"/>
    <cellStyle name="Vírgula 2 8 5 7" xfId="25631" xr:uid="{00000000-0005-0000-0000-00000C420000}"/>
    <cellStyle name="Vírgula 2 8 6" xfId="2615" xr:uid="{00000000-0005-0000-0000-00000D420000}"/>
    <cellStyle name="Vírgula 2 8 6 2" xfId="5279" xr:uid="{00000000-0005-0000-0000-00000E420000}"/>
    <cellStyle name="Vírgula 2 8 6 2 2" xfId="18623" xr:uid="{00000000-0005-0000-0000-00000F420000}"/>
    <cellStyle name="Vírgula 2 8 6 3" xfId="7943" xr:uid="{00000000-0005-0000-0000-000010420000}"/>
    <cellStyle name="Vírgula 2 8 6 3 2" xfId="21287" xr:uid="{00000000-0005-0000-0000-000011420000}"/>
    <cellStyle name="Vírgula 2 8 6 4" xfId="10607" xr:uid="{00000000-0005-0000-0000-000012420000}"/>
    <cellStyle name="Vírgula 2 8 6 4 2" xfId="23951" xr:uid="{00000000-0005-0000-0000-000013420000}"/>
    <cellStyle name="Vírgula 2 8 6 5" xfId="15959" xr:uid="{00000000-0005-0000-0000-000014420000}"/>
    <cellStyle name="Vírgula 2 8 6 6" xfId="13271" xr:uid="{00000000-0005-0000-0000-000015420000}"/>
    <cellStyle name="Vírgula 2 8 7" xfId="2879" xr:uid="{00000000-0005-0000-0000-000016420000}"/>
    <cellStyle name="Vírgula 2 8 7 2" xfId="16223" xr:uid="{00000000-0005-0000-0000-000017420000}"/>
    <cellStyle name="Vírgula 2 8 8" xfId="5543" xr:uid="{00000000-0005-0000-0000-000018420000}"/>
    <cellStyle name="Vírgula 2 8 8 2" xfId="18887" xr:uid="{00000000-0005-0000-0000-000019420000}"/>
    <cellStyle name="Vírgula 2 8 9" xfId="8207" xr:uid="{00000000-0005-0000-0000-00001A420000}"/>
    <cellStyle name="Vírgula 2 8 9 2" xfId="21551" xr:uid="{00000000-0005-0000-0000-00001B420000}"/>
    <cellStyle name="Vírgula 2 9" xfId="143" xr:uid="{00000000-0005-0000-0000-00001C420000}"/>
    <cellStyle name="Vírgula 2 9 10" xfId="10799" xr:uid="{00000000-0005-0000-0000-00001D420000}"/>
    <cellStyle name="Vírgula 2 9 11" xfId="24191" xr:uid="{00000000-0005-0000-0000-00001E420000}"/>
    <cellStyle name="Vírgula 2 9 2" xfId="407" xr:uid="{00000000-0005-0000-0000-00001F420000}"/>
    <cellStyle name="Vírgula 2 9 2 2" xfId="1199" xr:uid="{00000000-0005-0000-0000-000020420000}"/>
    <cellStyle name="Vírgula 2 9 2 2 2" xfId="3863" xr:uid="{00000000-0005-0000-0000-000021420000}"/>
    <cellStyle name="Vírgula 2 9 2 2 2 2" xfId="17207" xr:uid="{00000000-0005-0000-0000-000022420000}"/>
    <cellStyle name="Vírgula 2 9 2 2 3" xfId="6527" xr:uid="{00000000-0005-0000-0000-000023420000}"/>
    <cellStyle name="Vírgula 2 9 2 2 3 2" xfId="19871" xr:uid="{00000000-0005-0000-0000-000024420000}"/>
    <cellStyle name="Vírgula 2 9 2 2 4" xfId="9191" xr:uid="{00000000-0005-0000-0000-000025420000}"/>
    <cellStyle name="Vírgula 2 9 2 2 4 2" xfId="22535" xr:uid="{00000000-0005-0000-0000-000026420000}"/>
    <cellStyle name="Vírgula 2 9 2 2 5" xfId="14543" xr:uid="{00000000-0005-0000-0000-000027420000}"/>
    <cellStyle name="Vírgula 2 9 2 2 6" xfId="11855" xr:uid="{00000000-0005-0000-0000-000028420000}"/>
    <cellStyle name="Vírgula 2 9 2 2 7" xfId="26255" xr:uid="{00000000-0005-0000-0000-000029420000}"/>
    <cellStyle name="Vírgula 2 9 2 3" xfId="1991" xr:uid="{00000000-0005-0000-0000-00002A420000}"/>
    <cellStyle name="Vírgula 2 9 2 3 2" xfId="4655" xr:uid="{00000000-0005-0000-0000-00002B420000}"/>
    <cellStyle name="Vírgula 2 9 2 3 2 2" xfId="17999" xr:uid="{00000000-0005-0000-0000-00002C420000}"/>
    <cellStyle name="Vírgula 2 9 2 3 3" xfId="7319" xr:uid="{00000000-0005-0000-0000-00002D420000}"/>
    <cellStyle name="Vírgula 2 9 2 3 3 2" xfId="20663" xr:uid="{00000000-0005-0000-0000-00002E420000}"/>
    <cellStyle name="Vírgula 2 9 2 3 4" xfId="9983" xr:uid="{00000000-0005-0000-0000-00002F420000}"/>
    <cellStyle name="Vírgula 2 9 2 3 4 2" xfId="23327" xr:uid="{00000000-0005-0000-0000-000030420000}"/>
    <cellStyle name="Vírgula 2 9 2 3 5" xfId="15335" xr:uid="{00000000-0005-0000-0000-000031420000}"/>
    <cellStyle name="Vírgula 2 9 2 3 6" xfId="12647" xr:uid="{00000000-0005-0000-0000-000032420000}"/>
    <cellStyle name="Vírgula 2 9 2 4" xfId="3071" xr:uid="{00000000-0005-0000-0000-000033420000}"/>
    <cellStyle name="Vírgula 2 9 2 4 2" xfId="16415" xr:uid="{00000000-0005-0000-0000-000034420000}"/>
    <cellStyle name="Vírgula 2 9 2 5" xfId="5735" xr:uid="{00000000-0005-0000-0000-000035420000}"/>
    <cellStyle name="Vírgula 2 9 2 5 2" xfId="19079" xr:uid="{00000000-0005-0000-0000-000036420000}"/>
    <cellStyle name="Vírgula 2 9 2 6" xfId="8399" xr:uid="{00000000-0005-0000-0000-000037420000}"/>
    <cellStyle name="Vírgula 2 9 2 6 2" xfId="21743" xr:uid="{00000000-0005-0000-0000-000038420000}"/>
    <cellStyle name="Vírgula 2 9 2 7" xfId="13751" xr:uid="{00000000-0005-0000-0000-000039420000}"/>
    <cellStyle name="Vírgula 2 9 2 8" xfId="11063" xr:uid="{00000000-0005-0000-0000-00003A420000}"/>
    <cellStyle name="Vírgula 2 9 2 9" xfId="24887" xr:uid="{00000000-0005-0000-0000-00003B420000}"/>
    <cellStyle name="Vírgula 2 9 3" xfId="935" xr:uid="{00000000-0005-0000-0000-00003C420000}"/>
    <cellStyle name="Vírgula 2 9 3 2" xfId="3599" xr:uid="{00000000-0005-0000-0000-00003D420000}"/>
    <cellStyle name="Vírgula 2 9 3 2 2" xfId="16943" xr:uid="{00000000-0005-0000-0000-00003E420000}"/>
    <cellStyle name="Vírgula 2 9 3 2 3" xfId="25919" xr:uid="{00000000-0005-0000-0000-00003F420000}"/>
    <cellStyle name="Vírgula 2 9 3 3" xfId="6263" xr:uid="{00000000-0005-0000-0000-000040420000}"/>
    <cellStyle name="Vírgula 2 9 3 3 2" xfId="19607" xr:uid="{00000000-0005-0000-0000-000041420000}"/>
    <cellStyle name="Vírgula 2 9 3 4" xfId="8927" xr:uid="{00000000-0005-0000-0000-000042420000}"/>
    <cellStyle name="Vírgula 2 9 3 4 2" xfId="22271" xr:uid="{00000000-0005-0000-0000-000043420000}"/>
    <cellStyle name="Vírgula 2 9 3 5" xfId="14279" xr:uid="{00000000-0005-0000-0000-000044420000}"/>
    <cellStyle name="Vírgula 2 9 3 6" xfId="11591" xr:uid="{00000000-0005-0000-0000-000045420000}"/>
    <cellStyle name="Vírgula 2 9 3 7" xfId="24551" xr:uid="{00000000-0005-0000-0000-000046420000}"/>
    <cellStyle name="Vírgula 2 9 4" xfId="1727" xr:uid="{00000000-0005-0000-0000-000047420000}"/>
    <cellStyle name="Vírgula 2 9 4 2" xfId="4391" xr:uid="{00000000-0005-0000-0000-000048420000}"/>
    <cellStyle name="Vírgula 2 9 4 2 2" xfId="17735" xr:uid="{00000000-0005-0000-0000-000049420000}"/>
    <cellStyle name="Vírgula 2 9 4 2 3" xfId="26567" xr:uid="{00000000-0005-0000-0000-00004A420000}"/>
    <cellStyle name="Vírgula 2 9 4 3" xfId="7055" xr:uid="{00000000-0005-0000-0000-00004B420000}"/>
    <cellStyle name="Vírgula 2 9 4 3 2" xfId="20399" xr:uid="{00000000-0005-0000-0000-00004C420000}"/>
    <cellStyle name="Vírgula 2 9 4 4" xfId="9719" xr:uid="{00000000-0005-0000-0000-00004D420000}"/>
    <cellStyle name="Vírgula 2 9 4 4 2" xfId="23063" xr:uid="{00000000-0005-0000-0000-00004E420000}"/>
    <cellStyle name="Vírgula 2 9 4 5" xfId="15071" xr:uid="{00000000-0005-0000-0000-00004F420000}"/>
    <cellStyle name="Vírgula 2 9 4 6" xfId="12383" xr:uid="{00000000-0005-0000-0000-000050420000}"/>
    <cellStyle name="Vírgula 2 9 4 7" xfId="25199" xr:uid="{00000000-0005-0000-0000-000051420000}"/>
    <cellStyle name="Vírgula 2 9 5" xfId="2543" xr:uid="{00000000-0005-0000-0000-000052420000}"/>
    <cellStyle name="Vírgula 2 9 5 2" xfId="5207" xr:uid="{00000000-0005-0000-0000-000053420000}"/>
    <cellStyle name="Vírgula 2 9 5 2 2" xfId="18551" xr:uid="{00000000-0005-0000-0000-000054420000}"/>
    <cellStyle name="Vírgula 2 9 5 3" xfId="7871" xr:uid="{00000000-0005-0000-0000-000055420000}"/>
    <cellStyle name="Vírgula 2 9 5 3 2" xfId="21215" xr:uid="{00000000-0005-0000-0000-000056420000}"/>
    <cellStyle name="Vírgula 2 9 5 4" xfId="10535" xr:uid="{00000000-0005-0000-0000-000057420000}"/>
    <cellStyle name="Vírgula 2 9 5 4 2" xfId="23879" xr:uid="{00000000-0005-0000-0000-000058420000}"/>
    <cellStyle name="Vírgula 2 9 5 5" xfId="15887" xr:uid="{00000000-0005-0000-0000-000059420000}"/>
    <cellStyle name="Vírgula 2 9 5 6" xfId="13199" xr:uid="{00000000-0005-0000-0000-00005A420000}"/>
    <cellStyle name="Vírgula 2 9 5 7" xfId="25559" xr:uid="{00000000-0005-0000-0000-00005B420000}"/>
    <cellStyle name="Vírgula 2 9 6" xfId="2807" xr:uid="{00000000-0005-0000-0000-00005C420000}"/>
    <cellStyle name="Vírgula 2 9 6 2" xfId="16151" xr:uid="{00000000-0005-0000-0000-00005D420000}"/>
    <cellStyle name="Vírgula 2 9 7" xfId="5471" xr:uid="{00000000-0005-0000-0000-00005E420000}"/>
    <cellStyle name="Vírgula 2 9 7 2" xfId="18815" xr:uid="{00000000-0005-0000-0000-00005F420000}"/>
    <cellStyle name="Vírgula 2 9 8" xfId="8135" xr:uid="{00000000-0005-0000-0000-000060420000}"/>
    <cellStyle name="Vírgula 2 9 8 2" xfId="21479" xr:uid="{00000000-0005-0000-0000-000061420000}"/>
    <cellStyle name="Vírgula 2 9 9" xfId="13487" xr:uid="{00000000-0005-0000-0000-000062420000}"/>
    <cellStyle name="Vírgula 20" xfId="5374" xr:uid="{00000000-0005-0000-0000-000063420000}"/>
    <cellStyle name="Vírgula 20 2" xfId="18718" xr:uid="{00000000-0005-0000-0000-000064420000}"/>
    <cellStyle name="Vírgula 21" xfId="8038" xr:uid="{00000000-0005-0000-0000-000065420000}"/>
    <cellStyle name="Vírgula 21 2" xfId="21382" xr:uid="{00000000-0005-0000-0000-000066420000}"/>
    <cellStyle name="Vírgula 22" xfId="13366" xr:uid="{00000000-0005-0000-0000-000067420000}"/>
    <cellStyle name="Vírgula 23" xfId="10702" xr:uid="{00000000-0005-0000-0000-000068420000}"/>
    <cellStyle name="Vírgula 24" xfId="24046" xr:uid="{00000000-0005-0000-0000-000069420000}"/>
    <cellStyle name="Vírgula 3" xfId="16" xr:uid="{00000000-0005-0000-0000-00006A420000}"/>
    <cellStyle name="Vírgula 3 10" xfId="744" xr:uid="{00000000-0005-0000-0000-00006B420000}"/>
    <cellStyle name="Vírgula 3 10 2" xfId="1536" xr:uid="{00000000-0005-0000-0000-00006C420000}"/>
    <cellStyle name="Vírgula 3 10 2 2" xfId="4200" xr:uid="{00000000-0005-0000-0000-00006D420000}"/>
    <cellStyle name="Vírgula 3 10 2 2 2" xfId="17544" xr:uid="{00000000-0005-0000-0000-00006E420000}"/>
    <cellStyle name="Vírgula 3 10 2 2 3" xfId="26136" xr:uid="{00000000-0005-0000-0000-00006F420000}"/>
    <cellStyle name="Vírgula 3 10 2 3" xfId="6864" xr:uid="{00000000-0005-0000-0000-000070420000}"/>
    <cellStyle name="Vírgula 3 10 2 3 2" xfId="20208" xr:uid="{00000000-0005-0000-0000-000071420000}"/>
    <cellStyle name="Vírgula 3 10 2 4" xfId="9528" xr:uid="{00000000-0005-0000-0000-000072420000}"/>
    <cellStyle name="Vírgula 3 10 2 4 2" xfId="22872" xr:uid="{00000000-0005-0000-0000-000073420000}"/>
    <cellStyle name="Vírgula 3 10 2 5" xfId="14880" xr:uid="{00000000-0005-0000-0000-000074420000}"/>
    <cellStyle name="Vírgula 3 10 2 6" xfId="12192" xr:uid="{00000000-0005-0000-0000-000075420000}"/>
    <cellStyle name="Vírgula 3 10 2 7" xfId="24768" xr:uid="{00000000-0005-0000-0000-000076420000}"/>
    <cellStyle name="Vírgula 3 10 3" xfId="2328" xr:uid="{00000000-0005-0000-0000-000077420000}"/>
    <cellStyle name="Vírgula 3 10 3 2" xfId="4992" xr:uid="{00000000-0005-0000-0000-000078420000}"/>
    <cellStyle name="Vírgula 3 10 3 2 2" xfId="18336" xr:uid="{00000000-0005-0000-0000-000079420000}"/>
    <cellStyle name="Vírgula 3 10 3 3" xfId="7656" xr:uid="{00000000-0005-0000-0000-00007A420000}"/>
    <cellStyle name="Vírgula 3 10 3 3 2" xfId="21000" xr:uid="{00000000-0005-0000-0000-00007B420000}"/>
    <cellStyle name="Vírgula 3 10 3 4" xfId="10320" xr:uid="{00000000-0005-0000-0000-00007C420000}"/>
    <cellStyle name="Vírgula 3 10 3 4 2" xfId="23664" xr:uid="{00000000-0005-0000-0000-00007D420000}"/>
    <cellStyle name="Vírgula 3 10 3 5" xfId="15672" xr:uid="{00000000-0005-0000-0000-00007E420000}"/>
    <cellStyle name="Vírgula 3 10 3 6" xfId="12984" xr:uid="{00000000-0005-0000-0000-00007F420000}"/>
    <cellStyle name="Vírgula 3 10 3 7" xfId="25440" xr:uid="{00000000-0005-0000-0000-000080420000}"/>
    <cellStyle name="Vírgula 3 10 4" xfId="3408" xr:uid="{00000000-0005-0000-0000-000081420000}"/>
    <cellStyle name="Vírgula 3 10 4 2" xfId="16752" xr:uid="{00000000-0005-0000-0000-000082420000}"/>
    <cellStyle name="Vírgula 3 10 5" xfId="6072" xr:uid="{00000000-0005-0000-0000-000083420000}"/>
    <cellStyle name="Vírgula 3 10 5 2" xfId="19416" xr:uid="{00000000-0005-0000-0000-000084420000}"/>
    <cellStyle name="Vírgula 3 10 6" xfId="8736" xr:uid="{00000000-0005-0000-0000-000085420000}"/>
    <cellStyle name="Vírgula 3 10 6 2" xfId="22080" xr:uid="{00000000-0005-0000-0000-000086420000}"/>
    <cellStyle name="Vírgula 3 10 7" xfId="14088" xr:uid="{00000000-0005-0000-0000-000087420000}"/>
    <cellStyle name="Vírgula 3 10 8" xfId="11400" xr:uid="{00000000-0005-0000-0000-000088420000}"/>
    <cellStyle name="Vírgula 3 10 9" xfId="24072" xr:uid="{00000000-0005-0000-0000-000089420000}"/>
    <cellStyle name="Vírgula 3 11" xfId="792" xr:uid="{00000000-0005-0000-0000-00008A420000}"/>
    <cellStyle name="Vírgula 3 11 2" xfId="1584" xr:uid="{00000000-0005-0000-0000-00008B420000}"/>
    <cellStyle name="Vírgula 3 11 2 2" xfId="4248" xr:uid="{00000000-0005-0000-0000-00008C420000}"/>
    <cellStyle name="Vírgula 3 11 2 2 2" xfId="17592" xr:uid="{00000000-0005-0000-0000-00008D420000}"/>
    <cellStyle name="Vírgula 3 11 2 3" xfId="6912" xr:uid="{00000000-0005-0000-0000-00008E420000}"/>
    <cellStyle name="Vírgula 3 11 2 3 2" xfId="20256" xr:uid="{00000000-0005-0000-0000-00008F420000}"/>
    <cellStyle name="Vírgula 3 11 2 4" xfId="9576" xr:uid="{00000000-0005-0000-0000-000090420000}"/>
    <cellStyle name="Vírgula 3 11 2 4 2" xfId="22920" xr:uid="{00000000-0005-0000-0000-000091420000}"/>
    <cellStyle name="Vírgula 3 11 2 5" xfId="14928" xr:uid="{00000000-0005-0000-0000-000092420000}"/>
    <cellStyle name="Vírgula 3 11 2 6" xfId="12240" xr:uid="{00000000-0005-0000-0000-000093420000}"/>
    <cellStyle name="Vírgula 3 11 2 7" xfId="25776" xr:uid="{00000000-0005-0000-0000-000094420000}"/>
    <cellStyle name="Vírgula 3 11 3" xfId="2376" xr:uid="{00000000-0005-0000-0000-000095420000}"/>
    <cellStyle name="Vírgula 3 11 3 2" xfId="5040" xr:uid="{00000000-0005-0000-0000-000096420000}"/>
    <cellStyle name="Vírgula 3 11 3 2 2" xfId="18384" xr:uid="{00000000-0005-0000-0000-000097420000}"/>
    <cellStyle name="Vírgula 3 11 3 3" xfId="7704" xr:uid="{00000000-0005-0000-0000-000098420000}"/>
    <cellStyle name="Vírgula 3 11 3 3 2" xfId="21048" xr:uid="{00000000-0005-0000-0000-000099420000}"/>
    <cellStyle name="Vírgula 3 11 3 4" xfId="10368" xr:uid="{00000000-0005-0000-0000-00009A420000}"/>
    <cellStyle name="Vírgula 3 11 3 4 2" xfId="23712" xr:uid="{00000000-0005-0000-0000-00009B420000}"/>
    <cellStyle name="Vírgula 3 11 3 5" xfId="15720" xr:uid="{00000000-0005-0000-0000-00009C420000}"/>
    <cellStyle name="Vírgula 3 11 3 6" xfId="13032" xr:uid="{00000000-0005-0000-0000-00009D420000}"/>
    <cellStyle name="Vírgula 3 11 4" xfId="3456" xr:uid="{00000000-0005-0000-0000-00009E420000}"/>
    <cellStyle name="Vírgula 3 11 4 2" xfId="16800" xr:uid="{00000000-0005-0000-0000-00009F420000}"/>
    <cellStyle name="Vírgula 3 11 5" xfId="6120" xr:uid="{00000000-0005-0000-0000-0000A0420000}"/>
    <cellStyle name="Vírgula 3 11 5 2" xfId="19464" xr:uid="{00000000-0005-0000-0000-0000A1420000}"/>
    <cellStyle name="Vírgula 3 11 6" xfId="8784" xr:uid="{00000000-0005-0000-0000-0000A2420000}"/>
    <cellStyle name="Vírgula 3 11 6 2" xfId="22128" xr:uid="{00000000-0005-0000-0000-0000A3420000}"/>
    <cellStyle name="Vírgula 3 11 7" xfId="14136" xr:uid="{00000000-0005-0000-0000-0000A4420000}"/>
    <cellStyle name="Vírgula 3 11 8" xfId="11448" xr:uid="{00000000-0005-0000-0000-0000A5420000}"/>
    <cellStyle name="Vírgula 3 11 9" xfId="24408" xr:uid="{00000000-0005-0000-0000-0000A6420000}"/>
    <cellStyle name="Vírgula 3 12" xfId="840" xr:uid="{00000000-0005-0000-0000-0000A7420000}"/>
    <cellStyle name="Vírgula 3 12 2" xfId="3504" xr:uid="{00000000-0005-0000-0000-0000A8420000}"/>
    <cellStyle name="Vírgula 3 12 2 2" xfId="16848" xr:uid="{00000000-0005-0000-0000-0000A9420000}"/>
    <cellStyle name="Vírgula 3 12 2 3" xfId="25800" xr:uid="{00000000-0005-0000-0000-0000AA420000}"/>
    <cellStyle name="Vírgula 3 12 3" xfId="6168" xr:uid="{00000000-0005-0000-0000-0000AB420000}"/>
    <cellStyle name="Vírgula 3 12 3 2" xfId="19512" xr:uid="{00000000-0005-0000-0000-0000AC420000}"/>
    <cellStyle name="Vírgula 3 12 4" xfId="8832" xr:uid="{00000000-0005-0000-0000-0000AD420000}"/>
    <cellStyle name="Vírgula 3 12 4 2" xfId="22176" xr:uid="{00000000-0005-0000-0000-0000AE420000}"/>
    <cellStyle name="Vírgula 3 12 5" xfId="14184" xr:uid="{00000000-0005-0000-0000-0000AF420000}"/>
    <cellStyle name="Vírgula 3 12 6" xfId="11496" xr:uid="{00000000-0005-0000-0000-0000B0420000}"/>
    <cellStyle name="Vírgula 3 12 7" xfId="24432" xr:uid="{00000000-0005-0000-0000-0000B1420000}"/>
    <cellStyle name="Vírgula 3 13" xfId="1632" xr:uid="{00000000-0005-0000-0000-0000B2420000}"/>
    <cellStyle name="Vírgula 3 13 2" xfId="4296" xr:uid="{00000000-0005-0000-0000-0000B3420000}"/>
    <cellStyle name="Vírgula 3 13 2 2" xfId="17640" xr:uid="{00000000-0005-0000-0000-0000B4420000}"/>
    <cellStyle name="Vírgula 3 13 2 3" xfId="26472" xr:uid="{00000000-0005-0000-0000-0000B5420000}"/>
    <cellStyle name="Vírgula 3 13 3" xfId="6960" xr:uid="{00000000-0005-0000-0000-0000B6420000}"/>
    <cellStyle name="Vírgula 3 13 3 2" xfId="20304" xr:uid="{00000000-0005-0000-0000-0000B7420000}"/>
    <cellStyle name="Vírgula 3 13 4" xfId="9624" xr:uid="{00000000-0005-0000-0000-0000B8420000}"/>
    <cellStyle name="Vírgula 3 13 4 2" xfId="22968" xr:uid="{00000000-0005-0000-0000-0000B9420000}"/>
    <cellStyle name="Vírgula 3 13 5" xfId="14976" xr:uid="{00000000-0005-0000-0000-0000BA420000}"/>
    <cellStyle name="Vírgula 3 13 6" xfId="12288" xr:uid="{00000000-0005-0000-0000-0000BB420000}"/>
    <cellStyle name="Vírgula 3 13 7" xfId="25104" xr:uid="{00000000-0005-0000-0000-0000BC420000}"/>
    <cellStyle name="Vírgula 3 14" xfId="2428" xr:uid="{00000000-0005-0000-0000-0000BD420000}"/>
    <cellStyle name="Vírgula 3 14 2" xfId="5092" xr:uid="{00000000-0005-0000-0000-0000BE420000}"/>
    <cellStyle name="Vírgula 3 14 2 2" xfId="18436" xr:uid="{00000000-0005-0000-0000-0000BF420000}"/>
    <cellStyle name="Vírgula 3 14 3" xfId="7756" xr:uid="{00000000-0005-0000-0000-0000C0420000}"/>
    <cellStyle name="Vírgula 3 14 3 2" xfId="21100" xr:uid="{00000000-0005-0000-0000-0000C1420000}"/>
    <cellStyle name="Vírgula 3 14 4" xfId="10420" xr:uid="{00000000-0005-0000-0000-0000C2420000}"/>
    <cellStyle name="Vírgula 3 14 4 2" xfId="23764" xr:uid="{00000000-0005-0000-0000-0000C3420000}"/>
    <cellStyle name="Vírgula 3 14 5" xfId="15772" xr:uid="{00000000-0005-0000-0000-0000C4420000}"/>
    <cellStyle name="Vírgula 3 14 6" xfId="13084" xr:uid="{00000000-0005-0000-0000-0000C5420000}"/>
    <cellStyle name="Vírgula 3 14 7" xfId="25416" xr:uid="{00000000-0005-0000-0000-0000C6420000}"/>
    <cellStyle name="Vírgula 3 15" xfId="48" xr:uid="{00000000-0005-0000-0000-0000C7420000}"/>
    <cellStyle name="Vírgula 3 15 2" xfId="13392" xr:uid="{00000000-0005-0000-0000-0000C8420000}"/>
    <cellStyle name="Vírgula 3 16" xfId="2712" xr:uid="{00000000-0005-0000-0000-0000C9420000}"/>
    <cellStyle name="Vírgula 3 16 2" xfId="16056" xr:uid="{00000000-0005-0000-0000-0000CA420000}"/>
    <cellStyle name="Vírgula 3 17" xfId="5376" xr:uid="{00000000-0005-0000-0000-0000CB420000}"/>
    <cellStyle name="Vírgula 3 17 2" xfId="18720" xr:uid="{00000000-0005-0000-0000-0000CC420000}"/>
    <cellStyle name="Vírgula 3 18" xfId="8040" xr:uid="{00000000-0005-0000-0000-0000CD420000}"/>
    <cellStyle name="Vírgula 3 18 2" xfId="21384" xr:uid="{00000000-0005-0000-0000-0000CE420000}"/>
    <cellStyle name="Vírgula 3 19" xfId="13368" xr:uid="{00000000-0005-0000-0000-0000CF420000}"/>
    <cellStyle name="Vírgula 3 2" xfId="26" xr:uid="{00000000-0005-0000-0000-0000D0420000}"/>
    <cellStyle name="Vírgula 3 2 10" xfId="848" xr:uid="{00000000-0005-0000-0000-0000D1420000}"/>
    <cellStyle name="Vírgula 3 2 10 2" xfId="3512" xr:uid="{00000000-0005-0000-0000-0000D2420000}"/>
    <cellStyle name="Vírgula 3 2 10 2 2" xfId="16856" xr:uid="{00000000-0005-0000-0000-0000D3420000}"/>
    <cellStyle name="Vírgula 3 2 10 2 3" xfId="25808" xr:uid="{00000000-0005-0000-0000-0000D4420000}"/>
    <cellStyle name="Vírgula 3 2 10 3" xfId="6176" xr:uid="{00000000-0005-0000-0000-0000D5420000}"/>
    <cellStyle name="Vírgula 3 2 10 3 2" xfId="19520" xr:uid="{00000000-0005-0000-0000-0000D6420000}"/>
    <cellStyle name="Vírgula 3 2 10 4" xfId="8840" xr:uid="{00000000-0005-0000-0000-0000D7420000}"/>
    <cellStyle name="Vírgula 3 2 10 4 2" xfId="22184" xr:uid="{00000000-0005-0000-0000-0000D8420000}"/>
    <cellStyle name="Vírgula 3 2 10 5" xfId="14192" xr:uid="{00000000-0005-0000-0000-0000D9420000}"/>
    <cellStyle name="Vírgula 3 2 10 6" xfId="11504" xr:uid="{00000000-0005-0000-0000-0000DA420000}"/>
    <cellStyle name="Vírgula 3 2 10 7" xfId="24440" xr:uid="{00000000-0005-0000-0000-0000DB420000}"/>
    <cellStyle name="Vírgula 3 2 11" xfId="1640" xr:uid="{00000000-0005-0000-0000-0000DC420000}"/>
    <cellStyle name="Vírgula 3 2 11 2" xfId="4304" xr:uid="{00000000-0005-0000-0000-0000DD420000}"/>
    <cellStyle name="Vírgula 3 2 11 2 2" xfId="17648" xr:uid="{00000000-0005-0000-0000-0000DE420000}"/>
    <cellStyle name="Vírgula 3 2 11 2 3" xfId="26480" xr:uid="{00000000-0005-0000-0000-0000DF420000}"/>
    <cellStyle name="Vírgula 3 2 11 3" xfId="6968" xr:uid="{00000000-0005-0000-0000-0000E0420000}"/>
    <cellStyle name="Vírgula 3 2 11 3 2" xfId="20312" xr:uid="{00000000-0005-0000-0000-0000E1420000}"/>
    <cellStyle name="Vírgula 3 2 11 4" xfId="9632" xr:uid="{00000000-0005-0000-0000-0000E2420000}"/>
    <cellStyle name="Vírgula 3 2 11 4 2" xfId="22976" xr:uid="{00000000-0005-0000-0000-0000E3420000}"/>
    <cellStyle name="Vírgula 3 2 11 5" xfId="14984" xr:uid="{00000000-0005-0000-0000-0000E4420000}"/>
    <cellStyle name="Vírgula 3 2 11 6" xfId="12296" xr:uid="{00000000-0005-0000-0000-0000E5420000}"/>
    <cellStyle name="Vírgula 3 2 11 7" xfId="25112" xr:uid="{00000000-0005-0000-0000-0000E6420000}"/>
    <cellStyle name="Vírgula 3 2 12" xfId="2437" xr:uid="{00000000-0005-0000-0000-0000E7420000}"/>
    <cellStyle name="Vírgula 3 2 12 2" xfId="5101" xr:uid="{00000000-0005-0000-0000-0000E8420000}"/>
    <cellStyle name="Vírgula 3 2 12 2 2" xfId="18445" xr:uid="{00000000-0005-0000-0000-0000E9420000}"/>
    <cellStyle name="Vírgula 3 2 12 3" xfId="7765" xr:uid="{00000000-0005-0000-0000-0000EA420000}"/>
    <cellStyle name="Vírgula 3 2 12 3 2" xfId="21109" xr:uid="{00000000-0005-0000-0000-0000EB420000}"/>
    <cellStyle name="Vírgula 3 2 12 4" xfId="10429" xr:uid="{00000000-0005-0000-0000-0000EC420000}"/>
    <cellStyle name="Vírgula 3 2 12 4 2" xfId="23773" xr:uid="{00000000-0005-0000-0000-0000ED420000}"/>
    <cellStyle name="Vírgula 3 2 12 5" xfId="15781" xr:uid="{00000000-0005-0000-0000-0000EE420000}"/>
    <cellStyle name="Vírgula 3 2 12 6" xfId="13093" xr:uid="{00000000-0005-0000-0000-0000EF420000}"/>
    <cellStyle name="Vírgula 3 2 12 7" xfId="25424" xr:uid="{00000000-0005-0000-0000-0000F0420000}"/>
    <cellStyle name="Vírgula 3 2 13" xfId="56" xr:uid="{00000000-0005-0000-0000-0000F1420000}"/>
    <cellStyle name="Vírgula 3 2 13 2" xfId="13400" xr:uid="{00000000-0005-0000-0000-0000F2420000}"/>
    <cellStyle name="Vírgula 3 2 14" xfId="2720" xr:uid="{00000000-0005-0000-0000-0000F3420000}"/>
    <cellStyle name="Vírgula 3 2 14 2" xfId="16064" xr:uid="{00000000-0005-0000-0000-0000F4420000}"/>
    <cellStyle name="Vírgula 3 2 15" xfId="5384" xr:uid="{00000000-0005-0000-0000-0000F5420000}"/>
    <cellStyle name="Vírgula 3 2 15 2" xfId="18728" xr:uid="{00000000-0005-0000-0000-0000F6420000}"/>
    <cellStyle name="Vírgula 3 2 16" xfId="8048" xr:uid="{00000000-0005-0000-0000-0000F7420000}"/>
    <cellStyle name="Vírgula 3 2 16 2" xfId="21392" xr:uid="{00000000-0005-0000-0000-0000F8420000}"/>
    <cellStyle name="Vírgula 3 2 17" xfId="13376" xr:uid="{00000000-0005-0000-0000-0000F9420000}"/>
    <cellStyle name="Vírgula 3 2 18" xfId="10712" xr:uid="{00000000-0005-0000-0000-0000FA420000}"/>
    <cellStyle name="Vírgula 3 2 19" xfId="24056" xr:uid="{00000000-0005-0000-0000-0000FB420000}"/>
    <cellStyle name="Vírgula 3 2 2" xfId="80" xr:uid="{00000000-0005-0000-0000-0000FC420000}"/>
    <cellStyle name="Vírgula 3 2 2 10" xfId="1664" xr:uid="{00000000-0005-0000-0000-0000FD420000}"/>
    <cellStyle name="Vírgula 3 2 2 10 2" xfId="4328" xr:uid="{00000000-0005-0000-0000-0000FE420000}"/>
    <cellStyle name="Vírgula 3 2 2 10 2 2" xfId="17672" xr:uid="{00000000-0005-0000-0000-0000FF420000}"/>
    <cellStyle name="Vírgula 3 2 2 10 3" xfId="6992" xr:uid="{00000000-0005-0000-0000-000000430000}"/>
    <cellStyle name="Vírgula 3 2 2 10 3 2" xfId="20336" xr:uid="{00000000-0005-0000-0000-000001430000}"/>
    <cellStyle name="Vírgula 3 2 2 10 4" xfId="9656" xr:uid="{00000000-0005-0000-0000-000002430000}"/>
    <cellStyle name="Vírgula 3 2 2 10 4 2" xfId="23000" xr:uid="{00000000-0005-0000-0000-000003430000}"/>
    <cellStyle name="Vírgula 3 2 2 10 5" xfId="15008" xr:uid="{00000000-0005-0000-0000-000004430000}"/>
    <cellStyle name="Vírgula 3 2 2 10 6" xfId="12320" xr:uid="{00000000-0005-0000-0000-000005430000}"/>
    <cellStyle name="Vírgula 3 2 2 11" xfId="2463" xr:uid="{00000000-0005-0000-0000-000006430000}"/>
    <cellStyle name="Vírgula 3 2 2 11 2" xfId="5127" xr:uid="{00000000-0005-0000-0000-000007430000}"/>
    <cellStyle name="Vírgula 3 2 2 11 2 2" xfId="18471" xr:uid="{00000000-0005-0000-0000-000008430000}"/>
    <cellStyle name="Vírgula 3 2 2 11 3" xfId="7791" xr:uid="{00000000-0005-0000-0000-000009430000}"/>
    <cellStyle name="Vírgula 3 2 2 11 3 2" xfId="21135" xr:uid="{00000000-0005-0000-0000-00000A430000}"/>
    <cellStyle name="Vírgula 3 2 2 11 4" xfId="10455" xr:uid="{00000000-0005-0000-0000-00000B430000}"/>
    <cellStyle name="Vírgula 3 2 2 11 4 2" xfId="23799" xr:uid="{00000000-0005-0000-0000-00000C430000}"/>
    <cellStyle name="Vírgula 3 2 2 11 5" xfId="15807" xr:uid="{00000000-0005-0000-0000-00000D430000}"/>
    <cellStyle name="Vírgula 3 2 2 11 6" xfId="13119" xr:uid="{00000000-0005-0000-0000-00000E430000}"/>
    <cellStyle name="Vírgula 3 2 2 12" xfId="2744" xr:uid="{00000000-0005-0000-0000-00000F430000}"/>
    <cellStyle name="Vírgula 3 2 2 12 2" xfId="16088" xr:uid="{00000000-0005-0000-0000-000010430000}"/>
    <cellStyle name="Vírgula 3 2 2 13" xfId="5408" xr:uid="{00000000-0005-0000-0000-000011430000}"/>
    <cellStyle name="Vírgula 3 2 2 13 2" xfId="18752" xr:uid="{00000000-0005-0000-0000-000012430000}"/>
    <cellStyle name="Vírgula 3 2 2 14" xfId="8072" xr:uid="{00000000-0005-0000-0000-000013430000}"/>
    <cellStyle name="Vírgula 3 2 2 14 2" xfId="21416" xr:uid="{00000000-0005-0000-0000-000014430000}"/>
    <cellStyle name="Vírgula 3 2 2 15" xfId="13424" xr:uid="{00000000-0005-0000-0000-000015430000}"/>
    <cellStyle name="Vírgula 3 2 2 16" xfId="10736" xr:uid="{00000000-0005-0000-0000-000016430000}"/>
    <cellStyle name="Vírgula 3 2 2 17" xfId="24128" xr:uid="{00000000-0005-0000-0000-000017430000}"/>
    <cellStyle name="Vírgula 3 2 2 2" xfId="128" xr:uid="{00000000-0005-0000-0000-000018430000}"/>
    <cellStyle name="Vírgula 3 2 2 2 10" xfId="8120" xr:uid="{00000000-0005-0000-0000-000019430000}"/>
    <cellStyle name="Vírgula 3 2 2 2 10 2" xfId="21464" xr:uid="{00000000-0005-0000-0000-00001A430000}"/>
    <cellStyle name="Vírgula 3 2 2 2 11" xfId="13472" xr:uid="{00000000-0005-0000-0000-00001B430000}"/>
    <cellStyle name="Vírgula 3 2 2 2 12" xfId="10784" xr:uid="{00000000-0005-0000-0000-00001C430000}"/>
    <cellStyle name="Vírgula 3 2 2 2 13" xfId="24176" xr:uid="{00000000-0005-0000-0000-00001D430000}"/>
    <cellStyle name="Vírgula 3 2 2 2 2" xfId="296" xr:uid="{00000000-0005-0000-0000-00001E430000}"/>
    <cellStyle name="Vírgula 3 2 2 2 2 10" xfId="10952" xr:uid="{00000000-0005-0000-0000-00001F430000}"/>
    <cellStyle name="Vírgula 3 2 2 2 2 11" xfId="24344" xr:uid="{00000000-0005-0000-0000-000020430000}"/>
    <cellStyle name="Vírgula 3 2 2 2 2 2" xfId="560" xr:uid="{00000000-0005-0000-0000-000021430000}"/>
    <cellStyle name="Vírgula 3 2 2 2 2 2 2" xfId="1352" xr:uid="{00000000-0005-0000-0000-000022430000}"/>
    <cellStyle name="Vírgula 3 2 2 2 2 2 2 2" xfId="4016" xr:uid="{00000000-0005-0000-0000-000023430000}"/>
    <cellStyle name="Vírgula 3 2 2 2 2 2 2 2 2" xfId="17360" xr:uid="{00000000-0005-0000-0000-000024430000}"/>
    <cellStyle name="Vírgula 3 2 2 2 2 2 2 3" xfId="6680" xr:uid="{00000000-0005-0000-0000-000025430000}"/>
    <cellStyle name="Vírgula 3 2 2 2 2 2 2 3 2" xfId="20024" xr:uid="{00000000-0005-0000-0000-000026430000}"/>
    <cellStyle name="Vírgula 3 2 2 2 2 2 2 4" xfId="9344" xr:uid="{00000000-0005-0000-0000-000027430000}"/>
    <cellStyle name="Vírgula 3 2 2 2 2 2 2 4 2" xfId="22688" xr:uid="{00000000-0005-0000-0000-000028430000}"/>
    <cellStyle name="Vírgula 3 2 2 2 2 2 2 5" xfId="14696" xr:uid="{00000000-0005-0000-0000-000029430000}"/>
    <cellStyle name="Vírgula 3 2 2 2 2 2 2 6" xfId="12008" xr:uid="{00000000-0005-0000-0000-00002A430000}"/>
    <cellStyle name="Vírgula 3 2 2 2 2 2 2 7" xfId="26408" xr:uid="{00000000-0005-0000-0000-00002B430000}"/>
    <cellStyle name="Vírgula 3 2 2 2 2 2 3" xfId="2144" xr:uid="{00000000-0005-0000-0000-00002C430000}"/>
    <cellStyle name="Vírgula 3 2 2 2 2 2 3 2" xfId="4808" xr:uid="{00000000-0005-0000-0000-00002D430000}"/>
    <cellStyle name="Vírgula 3 2 2 2 2 2 3 2 2" xfId="18152" xr:uid="{00000000-0005-0000-0000-00002E430000}"/>
    <cellStyle name="Vírgula 3 2 2 2 2 2 3 3" xfId="7472" xr:uid="{00000000-0005-0000-0000-00002F430000}"/>
    <cellStyle name="Vírgula 3 2 2 2 2 2 3 3 2" xfId="20816" xr:uid="{00000000-0005-0000-0000-000030430000}"/>
    <cellStyle name="Vírgula 3 2 2 2 2 2 3 4" xfId="10136" xr:uid="{00000000-0005-0000-0000-000031430000}"/>
    <cellStyle name="Vírgula 3 2 2 2 2 2 3 4 2" xfId="23480" xr:uid="{00000000-0005-0000-0000-000032430000}"/>
    <cellStyle name="Vírgula 3 2 2 2 2 2 3 5" xfId="15488" xr:uid="{00000000-0005-0000-0000-000033430000}"/>
    <cellStyle name="Vírgula 3 2 2 2 2 2 3 6" xfId="12800" xr:uid="{00000000-0005-0000-0000-000034430000}"/>
    <cellStyle name="Vírgula 3 2 2 2 2 2 4" xfId="3224" xr:uid="{00000000-0005-0000-0000-000035430000}"/>
    <cellStyle name="Vírgula 3 2 2 2 2 2 4 2" xfId="16568" xr:uid="{00000000-0005-0000-0000-000036430000}"/>
    <cellStyle name="Vírgula 3 2 2 2 2 2 5" xfId="5888" xr:uid="{00000000-0005-0000-0000-000037430000}"/>
    <cellStyle name="Vírgula 3 2 2 2 2 2 5 2" xfId="19232" xr:uid="{00000000-0005-0000-0000-000038430000}"/>
    <cellStyle name="Vírgula 3 2 2 2 2 2 6" xfId="8552" xr:uid="{00000000-0005-0000-0000-000039430000}"/>
    <cellStyle name="Vírgula 3 2 2 2 2 2 6 2" xfId="21896" xr:uid="{00000000-0005-0000-0000-00003A430000}"/>
    <cellStyle name="Vírgula 3 2 2 2 2 2 7" xfId="13904" xr:uid="{00000000-0005-0000-0000-00003B430000}"/>
    <cellStyle name="Vírgula 3 2 2 2 2 2 8" xfId="11216" xr:uid="{00000000-0005-0000-0000-00003C430000}"/>
    <cellStyle name="Vírgula 3 2 2 2 2 2 9" xfId="25040" xr:uid="{00000000-0005-0000-0000-00003D430000}"/>
    <cellStyle name="Vírgula 3 2 2 2 2 3" xfId="1088" xr:uid="{00000000-0005-0000-0000-00003E430000}"/>
    <cellStyle name="Vírgula 3 2 2 2 2 3 2" xfId="3752" xr:uid="{00000000-0005-0000-0000-00003F430000}"/>
    <cellStyle name="Vírgula 3 2 2 2 2 3 2 2" xfId="17096" xr:uid="{00000000-0005-0000-0000-000040430000}"/>
    <cellStyle name="Vírgula 3 2 2 2 2 3 2 3" xfId="26072" xr:uid="{00000000-0005-0000-0000-000041430000}"/>
    <cellStyle name="Vírgula 3 2 2 2 2 3 3" xfId="6416" xr:uid="{00000000-0005-0000-0000-000042430000}"/>
    <cellStyle name="Vírgula 3 2 2 2 2 3 3 2" xfId="19760" xr:uid="{00000000-0005-0000-0000-000043430000}"/>
    <cellStyle name="Vírgula 3 2 2 2 2 3 4" xfId="9080" xr:uid="{00000000-0005-0000-0000-000044430000}"/>
    <cellStyle name="Vírgula 3 2 2 2 2 3 4 2" xfId="22424" xr:uid="{00000000-0005-0000-0000-000045430000}"/>
    <cellStyle name="Vírgula 3 2 2 2 2 3 5" xfId="14432" xr:uid="{00000000-0005-0000-0000-000046430000}"/>
    <cellStyle name="Vírgula 3 2 2 2 2 3 6" xfId="11744" xr:uid="{00000000-0005-0000-0000-000047430000}"/>
    <cellStyle name="Vírgula 3 2 2 2 2 3 7" xfId="24704" xr:uid="{00000000-0005-0000-0000-000048430000}"/>
    <cellStyle name="Vírgula 3 2 2 2 2 4" xfId="1880" xr:uid="{00000000-0005-0000-0000-000049430000}"/>
    <cellStyle name="Vírgula 3 2 2 2 2 4 2" xfId="4544" xr:uid="{00000000-0005-0000-0000-00004A430000}"/>
    <cellStyle name="Vírgula 3 2 2 2 2 4 2 2" xfId="17888" xr:uid="{00000000-0005-0000-0000-00004B430000}"/>
    <cellStyle name="Vírgula 3 2 2 2 2 4 2 3" xfId="26720" xr:uid="{00000000-0005-0000-0000-00004C430000}"/>
    <cellStyle name="Vírgula 3 2 2 2 2 4 3" xfId="7208" xr:uid="{00000000-0005-0000-0000-00004D430000}"/>
    <cellStyle name="Vírgula 3 2 2 2 2 4 3 2" xfId="20552" xr:uid="{00000000-0005-0000-0000-00004E430000}"/>
    <cellStyle name="Vírgula 3 2 2 2 2 4 4" xfId="9872" xr:uid="{00000000-0005-0000-0000-00004F430000}"/>
    <cellStyle name="Vírgula 3 2 2 2 2 4 4 2" xfId="23216" xr:uid="{00000000-0005-0000-0000-000050430000}"/>
    <cellStyle name="Vírgula 3 2 2 2 2 4 5" xfId="15224" xr:uid="{00000000-0005-0000-0000-000051430000}"/>
    <cellStyle name="Vírgula 3 2 2 2 2 4 6" xfId="12536" xr:uid="{00000000-0005-0000-0000-000052430000}"/>
    <cellStyle name="Vírgula 3 2 2 2 2 4 7" xfId="25352" xr:uid="{00000000-0005-0000-0000-000053430000}"/>
    <cellStyle name="Vírgula 3 2 2 2 2 5" xfId="2696" xr:uid="{00000000-0005-0000-0000-000054430000}"/>
    <cellStyle name="Vírgula 3 2 2 2 2 5 2" xfId="5360" xr:uid="{00000000-0005-0000-0000-000055430000}"/>
    <cellStyle name="Vírgula 3 2 2 2 2 5 2 2" xfId="18704" xr:uid="{00000000-0005-0000-0000-000056430000}"/>
    <cellStyle name="Vírgula 3 2 2 2 2 5 3" xfId="8024" xr:uid="{00000000-0005-0000-0000-000057430000}"/>
    <cellStyle name="Vírgula 3 2 2 2 2 5 3 2" xfId="21368" xr:uid="{00000000-0005-0000-0000-000058430000}"/>
    <cellStyle name="Vírgula 3 2 2 2 2 5 4" xfId="10688" xr:uid="{00000000-0005-0000-0000-000059430000}"/>
    <cellStyle name="Vírgula 3 2 2 2 2 5 4 2" xfId="24032" xr:uid="{00000000-0005-0000-0000-00005A430000}"/>
    <cellStyle name="Vírgula 3 2 2 2 2 5 5" xfId="16040" xr:uid="{00000000-0005-0000-0000-00005B430000}"/>
    <cellStyle name="Vírgula 3 2 2 2 2 5 6" xfId="13352" xr:uid="{00000000-0005-0000-0000-00005C430000}"/>
    <cellStyle name="Vírgula 3 2 2 2 2 5 7" xfId="25712" xr:uid="{00000000-0005-0000-0000-00005D430000}"/>
    <cellStyle name="Vírgula 3 2 2 2 2 6" xfId="2960" xr:uid="{00000000-0005-0000-0000-00005E430000}"/>
    <cellStyle name="Vírgula 3 2 2 2 2 6 2" xfId="16304" xr:uid="{00000000-0005-0000-0000-00005F430000}"/>
    <cellStyle name="Vírgula 3 2 2 2 2 7" xfId="5624" xr:uid="{00000000-0005-0000-0000-000060430000}"/>
    <cellStyle name="Vírgula 3 2 2 2 2 7 2" xfId="18968" xr:uid="{00000000-0005-0000-0000-000061430000}"/>
    <cellStyle name="Vírgula 3 2 2 2 2 8" xfId="8288" xr:uid="{00000000-0005-0000-0000-000062430000}"/>
    <cellStyle name="Vírgula 3 2 2 2 2 8 2" xfId="21632" xr:uid="{00000000-0005-0000-0000-000063430000}"/>
    <cellStyle name="Vírgula 3 2 2 2 2 9" xfId="13640" xr:uid="{00000000-0005-0000-0000-000064430000}"/>
    <cellStyle name="Vírgula 3 2 2 2 3" xfId="392" xr:uid="{00000000-0005-0000-0000-000065430000}"/>
    <cellStyle name="Vírgula 3 2 2 2 3 2" xfId="1184" xr:uid="{00000000-0005-0000-0000-000066430000}"/>
    <cellStyle name="Vírgula 3 2 2 2 3 2 2" xfId="3848" xr:uid="{00000000-0005-0000-0000-000067430000}"/>
    <cellStyle name="Vírgula 3 2 2 2 3 2 2 2" xfId="17192" xr:uid="{00000000-0005-0000-0000-000068430000}"/>
    <cellStyle name="Vírgula 3 2 2 2 3 2 3" xfId="6512" xr:uid="{00000000-0005-0000-0000-000069430000}"/>
    <cellStyle name="Vírgula 3 2 2 2 3 2 3 2" xfId="19856" xr:uid="{00000000-0005-0000-0000-00006A430000}"/>
    <cellStyle name="Vírgula 3 2 2 2 3 2 4" xfId="9176" xr:uid="{00000000-0005-0000-0000-00006B430000}"/>
    <cellStyle name="Vírgula 3 2 2 2 3 2 4 2" xfId="22520" xr:uid="{00000000-0005-0000-0000-00006C430000}"/>
    <cellStyle name="Vírgula 3 2 2 2 3 2 5" xfId="14528" xr:uid="{00000000-0005-0000-0000-00006D430000}"/>
    <cellStyle name="Vírgula 3 2 2 2 3 2 6" xfId="11840" xr:uid="{00000000-0005-0000-0000-00006E430000}"/>
    <cellStyle name="Vírgula 3 2 2 2 3 2 7" xfId="26240" xr:uid="{00000000-0005-0000-0000-00006F430000}"/>
    <cellStyle name="Vírgula 3 2 2 2 3 3" xfId="1976" xr:uid="{00000000-0005-0000-0000-000070430000}"/>
    <cellStyle name="Vírgula 3 2 2 2 3 3 2" xfId="4640" xr:uid="{00000000-0005-0000-0000-000071430000}"/>
    <cellStyle name="Vírgula 3 2 2 2 3 3 2 2" xfId="17984" xr:uid="{00000000-0005-0000-0000-000072430000}"/>
    <cellStyle name="Vírgula 3 2 2 2 3 3 3" xfId="7304" xr:uid="{00000000-0005-0000-0000-000073430000}"/>
    <cellStyle name="Vírgula 3 2 2 2 3 3 3 2" xfId="20648" xr:uid="{00000000-0005-0000-0000-000074430000}"/>
    <cellStyle name="Vírgula 3 2 2 2 3 3 4" xfId="9968" xr:uid="{00000000-0005-0000-0000-000075430000}"/>
    <cellStyle name="Vírgula 3 2 2 2 3 3 4 2" xfId="23312" xr:uid="{00000000-0005-0000-0000-000076430000}"/>
    <cellStyle name="Vírgula 3 2 2 2 3 3 5" xfId="15320" xr:uid="{00000000-0005-0000-0000-000077430000}"/>
    <cellStyle name="Vírgula 3 2 2 2 3 3 6" xfId="12632" xr:uid="{00000000-0005-0000-0000-000078430000}"/>
    <cellStyle name="Vírgula 3 2 2 2 3 4" xfId="3056" xr:uid="{00000000-0005-0000-0000-000079430000}"/>
    <cellStyle name="Vírgula 3 2 2 2 3 4 2" xfId="16400" xr:uid="{00000000-0005-0000-0000-00007A430000}"/>
    <cellStyle name="Vírgula 3 2 2 2 3 5" xfId="5720" xr:uid="{00000000-0005-0000-0000-00007B430000}"/>
    <cellStyle name="Vírgula 3 2 2 2 3 5 2" xfId="19064" xr:uid="{00000000-0005-0000-0000-00007C430000}"/>
    <cellStyle name="Vírgula 3 2 2 2 3 6" xfId="8384" xr:uid="{00000000-0005-0000-0000-00007D430000}"/>
    <cellStyle name="Vírgula 3 2 2 2 3 6 2" xfId="21728" xr:uid="{00000000-0005-0000-0000-00007E430000}"/>
    <cellStyle name="Vírgula 3 2 2 2 3 7" xfId="13736" xr:uid="{00000000-0005-0000-0000-00007F430000}"/>
    <cellStyle name="Vírgula 3 2 2 2 3 8" xfId="11048" xr:uid="{00000000-0005-0000-0000-000080430000}"/>
    <cellStyle name="Vírgula 3 2 2 2 3 9" xfId="24872" xr:uid="{00000000-0005-0000-0000-000081430000}"/>
    <cellStyle name="Vírgula 3 2 2 2 4" xfId="728" xr:uid="{00000000-0005-0000-0000-000082430000}"/>
    <cellStyle name="Vírgula 3 2 2 2 4 2" xfId="1520" xr:uid="{00000000-0005-0000-0000-000083430000}"/>
    <cellStyle name="Vírgula 3 2 2 2 4 2 2" xfId="4184" xr:uid="{00000000-0005-0000-0000-000084430000}"/>
    <cellStyle name="Vírgula 3 2 2 2 4 2 2 2" xfId="17528" xr:uid="{00000000-0005-0000-0000-000085430000}"/>
    <cellStyle name="Vírgula 3 2 2 2 4 2 3" xfId="6848" xr:uid="{00000000-0005-0000-0000-000086430000}"/>
    <cellStyle name="Vírgula 3 2 2 2 4 2 3 2" xfId="20192" xr:uid="{00000000-0005-0000-0000-000087430000}"/>
    <cellStyle name="Vírgula 3 2 2 2 4 2 4" xfId="9512" xr:uid="{00000000-0005-0000-0000-000088430000}"/>
    <cellStyle name="Vírgula 3 2 2 2 4 2 4 2" xfId="22856" xr:uid="{00000000-0005-0000-0000-000089430000}"/>
    <cellStyle name="Vírgula 3 2 2 2 4 2 5" xfId="14864" xr:uid="{00000000-0005-0000-0000-00008A430000}"/>
    <cellStyle name="Vírgula 3 2 2 2 4 2 6" xfId="12176" xr:uid="{00000000-0005-0000-0000-00008B430000}"/>
    <cellStyle name="Vírgula 3 2 2 2 4 2 7" xfId="25904" xr:uid="{00000000-0005-0000-0000-00008C430000}"/>
    <cellStyle name="Vírgula 3 2 2 2 4 3" xfId="2312" xr:uid="{00000000-0005-0000-0000-00008D430000}"/>
    <cellStyle name="Vírgula 3 2 2 2 4 3 2" xfId="4976" xr:uid="{00000000-0005-0000-0000-00008E430000}"/>
    <cellStyle name="Vírgula 3 2 2 2 4 3 2 2" xfId="18320" xr:uid="{00000000-0005-0000-0000-00008F430000}"/>
    <cellStyle name="Vírgula 3 2 2 2 4 3 3" xfId="7640" xr:uid="{00000000-0005-0000-0000-000090430000}"/>
    <cellStyle name="Vírgula 3 2 2 2 4 3 3 2" xfId="20984" xr:uid="{00000000-0005-0000-0000-000091430000}"/>
    <cellStyle name="Vírgula 3 2 2 2 4 3 4" xfId="10304" xr:uid="{00000000-0005-0000-0000-000092430000}"/>
    <cellStyle name="Vírgula 3 2 2 2 4 3 4 2" xfId="23648" xr:uid="{00000000-0005-0000-0000-000093430000}"/>
    <cellStyle name="Vírgula 3 2 2 2 4 3 5" xfId="15656" xr:uid="{00000000-0005-0000-0000-000094430000}"/>
    <cellStyle name="Vírgula 3 2 2 2 4 3 6" xfId="12968" xr:uid="{00000000-0005-0000-0000-000095430000}"/>
    <cellStyle name="Vírgula 3 2 2 2 4 4" xfId="3392" xr:uid="{00000000-0005-0000-0000-000096430000}"/>
    <cellStyle name="Vírgula 3 2 2 2 4 4 2" xfId="16736" xr:uid="{00000000-0005-0000-0000-000097430000}"/>
    <cellStyle name="Vírgula 3 2 2 2 4 5" xfId="6056" xr:uid="{00000000-0005-0000-0000-000098430000}"/>
    <cellStyle name="Vírgula 3 2 2 2 4 5 2" xfId="19400" xr:uid="{00000000-0005-0000-0000-000099430000}"/>
    <cellStyle name="Vírgula 3 2 2 2 4 6" xfId="8720" xr:uid="{00000000-0005-0000-0000-00009A430000}"/>
    <cellStyle name="Vírgula 3 2 2 2 4 6 2" xfId="22064" xr:uid="{00000000-0005-0000-0000-00009B430000}"/>
    <cellStyle name="Vírgula 3 2 2 2 4 7" xfId="14072" xr:uid="{00000000-0005-0000-0000-00009C430000}"/>
    <cellStyle name="Vírgula 3 2 2 2 4 8" xfId="11384" xr:uid="{00000000-0005-0000-0000-00009D430000}"/>
    <cellStyle name="Vírgula 3 2 2 2 4 9" xfId="24536" xr:uid="{00000000-0005-0000-0000-00009E430000}"/>
    <cellStyle name="Vírgula 3 2 2 2 5" xfId="920" xr:uid="{00000000-0005-0000-0000-00009F430000}"/>
    <cellStyle name="Vírgula 3 2 2 2 5 2" xfId="3584" xr:uid="{00000000-0005-0000-0000-0000A0430000}"/>
    <cellStyle name="Vírgula 3 2 2 2 5 2 2" xfId="16928" xr:uid="{00000000-0005-0000-0000-0000A1430000}"/>
    <cellStyle name="Vírgula 3 2 2 2 5 2 3" xfId="26552" xr:uid="{00000000-0005-0000-0000-0000A2430000}"/>
    <cellStyle name="Vírgula 3 2 2 2 5 3" xfId="6248" xr:uid="{00000000-0005-0000-0000-0000A3430000}"/>
    <cellStyle name="Vírgula 3 2 2 2 5 3 2" xfId="19592" xr:uid="{00000000-0005-0000-0000-0000A4430000}"/>
    <cellStyle name="Vírgula 3 2 2 2 5 4" xfId="8912" xr:uid="{00000000-0005-0000-0000-0000A5430000}"/>
    <cellStyle name="Vírgula 3 2 2 2 5 4 2" xfId="22256" xr:uid="{00000000-0005-0000-0000-0000A6430000}"/>
    <cellStyle name="Vírgula 3 2 2 2 5 5" xfId="14264" xr:uid="{00000000-0005-0000-0000-0000A7430000}"/>
    <cellStyle name="Vírgula 3 2 2 2 5 6" xfId="11576" xr:uid="{00000000-0005-0000-0000-0000A8430000}"/>
    <cellStyle name="Vírgula 3 2 2 2 5 7" xfId="25184" xr:uid="{00000000-0005-0000-0000-0000A9430000}"/>
    <cellStyle name="Vírgula 3 2 2 2 6" xfId="1712" xr:uid="{00000000-0005-0000-0000-0000AA430000}"/>
    <cellStyle name="Vírgula 3 2 2 2 6 2" xfId="4376" xr:uid="{00000000-0005-0000-0000-0000AB430000}"/>
    <cellStyle name="Vírgula 3 2 2 2 6 2 2" xfId="17720" xr:uid="{00000000-0005-0000-0000-0000AC430000}"/>
    <cellStyle name="Vírgula 3 2 2 2 6 3" xfId="7040" xr:uid="{00000000-0005-0000-0000-0000AD430000}"/>
    <cellStyle name="Vírgula 3 2 2 2 6 3 2" xfId="20384" xr:uid="{00000000-0005-0000-0000-0000AE430000}"/>
    <cellStyle name="Vírgula 3 2 2 2 6 4" xfId="9704" xr:uid="{00000000-0005-0000-0000-0000AF430000}"/>
    <cellStyle name="Vírgula 3 2 2 2 6 4 2" xfId="23048" xr:uid="{00000000-0005-0000-0000-0000B0430000}"/>
    <cellStyle name="Vírgula 3 2 2 2 6 5" xfId="15056" xr:uid="{00000000-0005-0000-0000-0000B1430000}"/>
    <cellStyle name="Vírgula 3 2 2 2 6 6" xfId="12368" xr:uid="{00000000-0005-0000-0000-0000B2430000}"/>
    <cellStyle name="Vírgula 3 2 2 2 6 7" xfId="25544" xr:uid="{00000000-0005-0000-0000-0000B3430000}"/>
    <cellStyle name="Vírgula 3 2 2 2 7" xfId="2528" xr:uid="{00000000-0005-0000-0000-0000B4430000}"/>
    <cellStyle name="Vírgula 3 2 2 2 7 2" xfId="5192" xr:uid="{00000000-0005-0000-0000-0000B5430000}"/>
    <cellStyle name="Vírgula 3 2 2 2 7 2 2" xfId="18536" xr:uid="{00000000-0005-0000-0000-0000B6430000}"/>
    <cellStyle name="Vírgula 3 2 2 2 7 3" xfId="7856" xr:uid="{00000000-0005-0000-0000-0000B7430000}"/>
    <cellStyle name="Vírgula 3 2 2 2 7 3 2" xfId="21200" xr:uid="{00000000-0005-0000-0000-0000B8430000}"/>
    <cellStyle name="Vírgula 3 2 2 2 7 4" xfId="10520" xr:uid="{00000000-0005-0000-0000-0000B9430000}"/>
    <cellStyle name="Vírgula 3 2 2 2 7 4 2" xfId="23864" xr:uid="{00000000-0005-0000-0000-0000BA430000}"/>
    <cellStyle name="Vírgula 3 2 2 2 7 5" xfId="15872" xr:uid="{00000000-0005-0000-0000-0000BB430000}"/>
    <cellStyle name="Vírgula 3 2 2 2 7 6" xfId="13184" xr:uid="{00000000-0005-0000-0000-0000BC430000}"/>
    <cellStyle name="Vírgula 3 2 2 2 8" xfId="2792" xr:uid="{00000000-0005-0000-0000-0000BD430000}"/>
    <cellStyle name="Vírgula 3 2 2 2 8 2" xfId="16136" xr:uid="{00000000-0005-0000-0000-0000BE430000}"/>
    <cellStyle name="Vírgula 3 2 2 2 9" xfId="5456" xr:uid="{00000000-0005-0000-0000-0000BF430000}"/>
    <cellStyle name="Vírgula 3 2 2 2 9 2" xfId="18800" xr:uid="{00000000-0005-0000-0000-0000C0430000}"/>
    <cellStyle name="Vírgula 3 2 2 3" xfId="248" xr:uid="{00000000-0005-0000-0000-0000C1430000}"/>
    <cellStyle name="Vírgula 3 2 2 3 10" xfId="13592" xr:uid="{00000000-0005-0000-0000-0000C2430000}"/>
    <cellStyle name="Vírgula 3 2 2 3 11" xfId="10904" xr:uid="{00000000-0005-0000-0000-0000C3430000}"/>
    <cellStyle name="Vírgula 3 2 2 3 12" xfId="24296" xr:uid="{00000000-0005-0000-0000-0000C4430000}"/>
    <cellStyle name="Vírgula 3 2 2 3 2" xfId="512" xr:uid="{00000000-0005-0000-0000-0000C5430000}"/>
    <cellStyle name="Vírgula 3 2 2 3 2 2" xfId="1304" xr:uid="{00000000-0005-0000-0000-0000C6430000}"/>
    <cellStyle name="Vírgula 3 2 2 3 2 2 2" xfId="3968" xr:uid="{00000000-0005-0000-0000-0000C7430000}"/>
    <cellStyle name="Vírgula 3 2 2 3 2 2 2 2" xfId="17312" xr:uid="{00000000-0005-0000-0000-0000C8430000}"/>
    <cellStyle name="Vírgula 3 2 2 3 2 2 3" xfId="6632" xr:uid="{00000000-0005-0000-0000-0000C9430000}"/>
    <cellStyle name="Vírgula 3 2 2 3 2 2 3 2" xfId="19976" xr:uid="{00000000-0005-0000-0000-0000CA430000}"/>
    <cellStyle name="Vírgula 3 2 2 3 2 2 4" xfId="9296" xr:uid="{00000000-0005-0000-0000-0000CB430000}"/>
    <cellStyle name="Vírgula 3 2 2 3 2 2 4 2" xfId="22640" xr:uid="{00000000-0005-0000-0000-0000CC430000}"/>
    <cellStyle name="Vírgula 3 2 2 3 2 2 5" xfId="14648" xr:uid="{00000000-0005-0000-0000-0000CD430000}"/>
    <cellStyle name="Vírgula 3 2 2 3 2 2 6" xfId="11960" xr:uid="{00000000-0005-0000-0000-0000CE430000}"/>
    <cellStyle name="Vírgula 3 2 2 3 2 2 7" xfId="26360" xr:uid="{00000000-0005-0000-0000-0000CF430000}"/>
    <cellStyle name="Vírgula 3 2 2 3 2 3" xfId="2096" xr:uid="{00000000-0005-0000-0000-0000D0430000}"/>
    <cellStyle name="Vírgula 3 2 2 3 2 3 2" xfId="4760" xr:uid="{00000000-0005-0000-0000-0000D1430000}"/>
    <cellStyle name="Vírgula 3 2 2 3 2 3 2 2" xfId="18104" xr:uid="{00000000-0005-0000-0000-0000D2430000}"/>
    <cellStyle name="Vírgula 3 2 2 3 2 3 3" xfId="7424" xr:uid="{00000000-0005-0000-0000-0000D3430000}"/>
    <cellStyle name="Vírgula 3 2 2 3 2 3 3 2" xfId="20768" xr:uid="{00000000-0005-0000-0000-0000D4430000}"/>
    <cellStyle name="Vírgula 3 2 2 3 2 3 4" xfId="10088" xr:uid="{00000000-0005-0000-0000-0000D5430000}"/>
    <cellStyle name="Vírgula 3 2 2 3 2 3 4 2" xfId="23432" xr:uid="{00000000-0005-0000-0000-0000D6430000}"/>
    <cellStyle name="Vírgula 3 2 2 3 2 3 5" xfId="15440" xr:uid="{00000000-0005-0000-0000-0000D7430000}"/>
    <cellStyle name="Vírgula 3 2 2 3 2 3 6" xfId="12752" xr:uid="{00000000-0005-0000-0000-0000D8430000}"/>
    <cellStyle name="Vírgula 3 2 2 3 2 4" xfId="3176" xr:uid="{00000000-0005-0000-0000-0000D9430000}"/>
    <cellStyle name="Vírgula 3 2 2 3 2 4 2" xfId="16520" xr:uid="{00000000-0005-0000-0000-0000DA430000}"/>
    <cellStyle name="Vírgula 3 2 2 3 2 5" xfId="5840" xr:uid="{00000000-0005-0000-0000-0000DB430000}"/>
    <cellStyle name="Vírgula 3 2 2 3 2 5 2" xfId="19184" xr:uid="{00000000-0005-0000-0000-0000DC430000}"/>
    <cellStyle name="Vírgula 3 2 2 3 2 6" xfId="8504" xr:uid="{00000000-0005-0000-0000-0000DD430000}"/>
    <cellStyle name="Vírgula 3 2 2 3 2 6 2" xfId="21848" xr:uid="{00000000-0005-0000-0000-0000DE430000}"/>
    <cellStyle name="Vírgula 3 2 2 3 2 7" xfId="13856" xr:uid="{00000000-0005-0000-0000-0000DF430000}"/>
    <cellStyle name="Vírgula 3 2 2 3 2 8" xfId="11168" xr:uid="{00000000-0005-0000-0000-0000E0430000}"/>
    <cellStyle name="Vírgula 3 2 2 3 2 9" xfId="24992" xr:uid="{00000000-0005-0000-0000-0000E1430000}"/>
    <cellStyle name="Vírgula 3 2 2 3 3" xfId="680" xr:uid="{00000000-0005-0000-0000-0000E2430000}"/>
    <cellStyle name="Vírgula 3 2 2 3 3 2" xfId="1472" xr:uid="{00000000-0005-0000-0000-0000E3430000}"/>
    <cellStyle name="Vírgula 3 2 2 3 3 2 2" xfId="4136" xr:uid="{00000000-0005-0000-0000-0000E4430000}"/>
    <cellStyle name="Vírgula 3 2 2 3 3 2 2 2" xfId="17480" xr:uid="{00000000-0005-0000-0000-0000E5430000}"/>
    <cellStyle name="Vírgula 3 2 2 3 3 2 3" xfId="6800" xr:uid="{00000000-0005-0000-0000-0000E6430000}"/>
    <cellStyle name="Vírgula 3 2 2 3 3 2 3 2" xfId="20144" xr:uid="{00000000-0005-0000-0000-0000E7430000}"/>
    <cellStyle name="Vírgula 3 2 2 3 3 2 4" xfId="9464" xr:uid="{00000000-0005-0000-0000-0000E8430000}"/>
    <cellStyle name="Vírgula 3 2 2 3 3 2 4 2" xfId="22808" xr:uid="{00000000-0005-0000-0000-0000E9430000}"/>
    <cellStyle name="Vírgula 3 2 2 3 3 2 5" xfId="14816" xr:uid="{00000000-0005-0000-0000-0000EA430000}"/>
    <cellStyle name="Vírgula 3 2 2 3 3 2 6" xfId="12128" xr:uid="{00000000-0005-0000-0000-0000EB430000}"/>
    <cellStyle name="Vírgula 3 2 2 3 3 2 7" xfId="26024" xr:uid="{00000000-0005-0000-0000-0000EC430000}"/>
    <cellStyle name="Vírgula 3 2 2 3 3 3" xfId="2264" xr:uid="{00000000-0005-0000-0000-0000ED430000}"/>
    <cellStyle name="Vírgula 3 2 2 3 3 3 2" xfId="4928" xr:uid="{00000000-0005-0000-0000-0000EE430000}"/>
    <cellStyle name="Vírgula 3 2 2 3 3 3 2 2" xfId="18272" xr:uid="{00000000-0005-0000-0000-0000EF430000}"/>
    <cellStyle name="Vírgula 3 2 2 3 3 3 3" xfId="7592" xr:uid="{00000000-0005-0000-0000-0000F0430000}"/>
    <cellStyle name="Vírgula 3 2 2 3 3 3 3 2" xfId="20936" xr:uid="{00000000-0005-0000-0000-0000F1430000}"/>
    <cellStyle name="Vírgula 3 2 2 3 3 3 4" xfId="10256" xr:uid="{00000000-0005-0000-0000-0000F2430000}"/>
    <cellStyle name="Vírgula 3 2 2 3 3 3 4 2" xfId="23600" xr:uid="{00000000-0005-0000-0000-0000F3430000}"/>
    <cellStyle name="Vírgula 3 2 2 3 3 3 5" xfId="15608" xr:uid="{00000000-0005-0000-0000-0000F4430000}"/>
    <cellStyle name="Vírgula 3 2 2 3 3 3 6" xfId="12920" xr:uid="{00000000-0005-0000-0000-0000F5430000}"/>
    <cellStyle name="Vírgula 3 2 2 3 3 4" xfId="3344" xr:uid="{00000000-0005-0000-0000-0000F6430000}"/>
    <cellStyle name="Vírgula 3 2 2 3 3 4 2" xfId="16688" xr:uid="{00000000-0005-0000-0000-0000F7430000}"/>
    <cellStyle name="Vírgula 3 2 2 3 3 5" xfId="6008" xr:uid="{00000000-0005-0000-0000-0000F8430000}"/>
    <cellStyle name="Vírgula 3 2 2 3 3 5 2" xfId="19352" xr:uid="{00000000-0005-0000-0000-0000F9430000}"/>
    <cellStyle name="Vírgula 3 2 2 3 3 6" xfId="8672" xr:uid="{00000000-0005-0000-0000-0000FA430000}"/>
    <cellStyle name="Vírgula 3 2 2 3 3 6 2" xfId="22016" xr:uid="{00000000-0005-0000-0000-0000FB430000}"/>
    <cellStyle name="Vírgula 3 2 2 3 3 7" xfId="14024" xr:uid="{00000000-0005-0000-0000-0000FC430000}"/>
    <cellStyle name="Vírgula 3 2 2 3 3 8" xfId="11336" xr:uid="{00000000-0005-0000-0000-0000FD430000}"/>
    <cellStyle name="Vírgula 3 2 2 3 3 9" xfId="24656" xr:uid="{00000000-0005-0000-0000-0000FE430000}"/>
    <cellStyle name="Vírgula 3 2 2 3 4" xfId="1040" xr:uid="{00000000-0005-0000-0000-0000FF430000}"/>
    <cellStyle name="Vírgula 3 2 2 3 4 2" xfId="3704" xr:uid="{00000000-0005-0000-0000-000000440000}"/>
    <cellStyle name="Vírgula 3 2 2 3 4 2 2" xfId="17048" xr:uid="{00000000-0005-0000-0000-000001440000}"/>
    <cellStyle name="Vírgula 3 2 2 3 4 2 3" xfId="26672" xr:uid="{00000000-0005-0000-0000-000002440000}"/>
    <cellStyle name="Vírgula 3 2 2 3 4 3" xfId="6368" xr:uid="{00000000-0005-0000-0000-000003440000}"/>
    <cellStyle name="Vírgula 3 2 2 3 4 3 2" xfId="19712" xr:uid="{00000000-0005-0000-0000-000004440000}"/>
    <cellStyle name="Vírgula 3 2 2 3 4 4" xfId="9032" xr:uid="{00000000-0005-0000-0000-000005440000}"/>
    <cellStyle name="Vírgula 3 2 2 3 4 4 2" xfId="22376" xr:uid="{00000000-0005-0000-0000-000006440000}"/>
    <cellStyle name="Vírgula 3 2 2 3 4 5" xfId="14384" xr:uid="{00000000-0005-0000-0000-000007440000}"/>
    <cellStyle name="Vírgula 3 2 2 3 4 6" xfId="11696" xr:uid="{00000000-0005-0000-0000-000008440000}"/>
    <cellStyle name="Vírgula 3 2 2 3 4 7" xfId="25304" xr:uid="{00000000-0005-0000-0000-000009440000}"/>
    <cellStyle name="Vírgula 3 2 2 3 5" xfId="1832" xr:uid="{00000000-0005-0000-0000-00000A440000}"/>
    <cellStyle name="Vírgula 3 2 2 3 5 2" xfId="4496" xr:uid="{00000000-0005-0000-0000-00000B440000}"/>
    <cellStyle name="Vírgula 3 2 2 3 5 2 2" xfId="17840" xr:uid="{00000000-0005-0000-0000-00000C440000}"/>
    <cellStyle name="Vírgula 3 2 2 3 5 3" xfId="7160" xr:uid="{00000000-0005-0000-0000-00000D440000}"/>
    <cellStyle name="Vírgula 3 2 2 3 5 3 2" xfId="20504" xr:uid="{00000000-0005-0000-0000-00000E440000}"/>
    <cellStyle name="Vírgula 3 2 2 3 5 4" xfId="9824" xr:uid="{00000000-0005-0000-0000-00000F440000}"/>
    <cellStyle name="Vírgula 3 2 2 3 5 4 2" xfId="23168" xr:uid="{00000000-0005-0000-0000-000010440000}"/>
    <cellStyle name="Vírgula 3 2 2 3 5 5" xfId="15176" xr:uid="{00000000-0005-0000-0000-000011440000}"/>
    <cellStyle name="Vírgula 3 2 2 3 5 6" xfId="12488" xr:uid="{00000000-0005-0000-0000-000012440000}"/>
    <cellStyle name="Vírgula 3 2 2 3 5 7" xfId="25664" xr:uid="{00000000-0005-0000-0000-000013440000}"/>
    <cellStyle name="Vírgula 3 2 2 3 6" xfId="2648" xr:uid="{00000000-0005-0000-0000-000014440000}"/>
    <cellStyle name="Vírgula 3 2 2 3 6 2" xfId="5312" xr:uid="{00000000-0005-0000-0000-000015440000}"/>
    <cellStyle name="Vírgula 3 2 2 3 6 2 2" xfId="18656" xr:uid="{00000000-0005-0000-0000-000016440000}"/>
    <cellStyle name="Vírgula 3 2 2 3 6 3" xfId="7976" xr:uid="{00000000-0005-0000-0000-000017440000}"/>
    <cellStyle name="Vírgula 3 2 2 3 6 3 2" xfId="21320" xr:uid="{00000000-0005-0000-0000-000018440000}"/>
    <cellStyle name="Vírgula 3 2 2 3 6 4" xfId="10640" xr:uid="{00000000-0005-0000-0000-000019440000}"/>
    <cellStyle name="Vírgula 3 2 2 3 6 4 2" xfId="23984" xr:uid="{00000000-0005-0000-0000-00001A440000}"/>
    <cellStyle name="Vírgula 3 2 2 3 6 5" xfId="15992" xr:uid="{00000000-0005-0000-0000-00001B440000}"/>
    <cellStyle name="Vírgula 3 2 2 3 6 6" xfId="13304" xr:uid="{00000000-0005-0000-0000-00001C440000}"/>
    <cellStyle name="Vírgula 3 2 2 3 7" xfId="2912" xr:uid="{00000000-0005-0000-0000-00001D440000}"/>
    <cellStyle name="Vírgula 3 2 2 3 7 2" xfId="16256" xr:uid="{00000000-0005-0000-0000-00001E440000}"/>
    <cellStyle name="Vírgula 3 2 2 3 8" xfId="5576" xr:uid="{00000000-0005-0000-0000-00001F440000}"/>
    <cellStyle name="Vírgula 3 2 2 3 8 2" xfId="18920" xr:uid="{00000000-0005-0000-0000-000020440000}"/>
    <cellStyle name="Vírgula 3 2 2 3 9" xfId="8240" xr:uid="{00000000-0005-0000-0000-000021440000}"/>
    <cellStyle name="Vírgula 3 2 2 3 9 2" xfId="21584" xr:uid="{00000000-0005-0000-0000-000022440000}"/>
    <cellStyle name="Vírgula 3 2 2 4" xfId="200" xr:uid="{00000000-0005-0000-0000-000023440000}"/>
    <cellStyle name="Vírgula 3 2 2 4 10" xfId="10856" xr:uid="{00000000-0005-0000-0000-000024440000}"/>
    <cellStyle name="Vírgula 3 2 2 4 11" xfId="24248" xr:uid="{00000000-0005-0000-0000-000025440000}"/>
    <cellStyle name="Vírgula 3 2 2 4 2" xfId="464" xr:uid="{00000000-0005-0000-0000-000026440000}"/>
    <cellStyle name="Vírgula 3 2 2 4 2 2" xfId="1256" xr:uid="{00000000-0005-0000-0000-000027440000}"/>
    <cellStyle name="Vírgula 3 2 2 4 2 2 2" xfId="3920" xr:uid="{00000000-0005-0000-0000-000028440000}"/>
    <cellStyle name="Vírgula 3 2 2 4 2 2 2 2" xfId="17264" xr:uid="{00000000-0005-0000-0000-000029440000}"/>
    <cellStyle name="Vírgula 3 2 2 4 2 2 3" xfId="6584" xr:uid="{00000000-0005-0000-0000-00002A440000}"/>
    <cellStyle name="Vírgula 3 2 2 4 2 2 3 2" xfId="19928" xr:uid="{00000000-0005-0000-0000-00002B440000}"/>
    <cellStyle name="Vírgula 3 2 2 4 2 2 4" xfId="9248" xr:uid="{00000000-0005-0000-0000-00002C440000}"/>
    <cellStyle name="Vírgula 3 2 2 4 2 2 4 2" xfId="22592" xr:uid="{00000000-0005-0000-0000-00002D440000}"/>
    <cellStyle name="Vírgula 3 2 2 4 2 2 5" xfId="14600" xr:uid="{00000000-0005-0000-0000-00002E440000}"/>
    <cellStyle name="Vírgula 3 2 2 4 2 2 6" xfId="11912" xr:uid="{00000000-0005-0000-0000-00002F440000}"/>
    <cellStyle name="Vírgula 3 2 2 4 2 2 7" xfId="26312" xr:uid="{00000000-0005-0000-0000-000030440000}"/>
    <cellStyle name="Vírgula 3 2 2 4 2 3" xfId="2048" xr:uid="{00000000-0005-0000-0000-000031440000}"/>
    <cellStyle name="Vírgula 3 2 2 4 2 3 2" xfId="4712" xr:uid="{00000000-0005-0000-0000-000032440000}"/>
    <cellStyle name="Vírgula 3 2 2 4 2 3 2 2" xfId="18056" xr:uid="{00000000-0005-0000-0000-000033440000}"/>
    <cellStyle name="Vírgula 3 2 2 4 2 3 3" xfId="7376" xr:uid="{00000000-0005-0000-0000-000034440000}"/>
    <cellStyle name="Vírgula 3 2 2 4 2 3 3 2" xfId="20720" xr:uid="{00000000-0005-0000-0000-000035440000}"/>
    <cellStyle name="Vírgula 3 2 2 4 2 3 4" xfId="10040" xr:uid="{00000000-0005-0000-0000-000036440000}"/>
    <cellStyle name="Vírgula 3 2 2 4 2 3 4 2" xfId="23384" xr:uid="{00000000-0005-0000-0000-000037440000}"/>
    <cellStyle name="Vírgula 3 2 2 4 2 3 5" xfId="15392" xr:uid="{00000000-0005-0000-0000-000038440000}"/>
    <cellStyle name="Vírgula 3 2 2 4 2 3 6" xfId="12704" xr:uid="{00000000-0005-0000-0000-000039440000}"/>
    <cellStyle name="Vírgula 3 2 2 4 2 4" xfId="3128" xr:uid="{00000000-0005-0000-0000-00003A440000}"/>
    <cellStyle name="Vírgula 3 2 2 4 2 4 2" xfId="16472" xr:uid="{00000000-0005-0000-0000-00003B440000}"/>
    <cellStyle name="Vírgula 3 2 2 4 2 5" xfId="5792" xr:uid="{00000000-0005-0000-0000-00003C440000}"/>
    <cellStyle name="Vírgula 3 2 2 4 2 5 2" xfId="19136" xr:uid="{00000000-0005-0000-0000-00003D440000}"/>
    <cellStyle name="Vírgula 3 2 2 4 2 6" xfId="8456" xr:uid="{00000000-0005-0000-0000-00003E440000}"/>
    <cellStyle name="Vírgula 3 2 2 4 2 6 2" xfId="21800" xr:uid="{00000000-0005-0000-0000-00003F440000}"/>
    <cellStyle name="Vírgula 3 2 2 4 2 7" xfId="13808" xr:uid="{00000000-0005-0000-0000-000040440000}"/>
    <cellStyle name="Vírgula 3 2 2 4 2 8" xfId="11120" xr:uid="{00000000-0005-0000-0000-000041440000}"/>
    <cellStyle name="Vírgula 3 2 2 4 2 9" xfId="24944" xr:uid="{00000000-0005-0000-0000-000042440000}"/>
    <cellStyle name="Vírgula 3 2 2 4 3" xfId="992" xr:uid="{00000000-0005-0000-0000-000043440000}"/>
    <cellStyle name="Vírgula 3 2 2 4 3 2" xfId="3656" xr:uid="{00000000-0005-0000-0000-000044440000}"/>
    <cellStyle name="Vírgula 3 2 2 4 3 2 2" xfId="17000" xr:uid="{00000000-0005-0000-0000-000045440000}"/>
    <cellStyle name="Vírgula 3 2 2 4 3 2 3" xfId="25976" xr:uid="{00000000-0005-0000-0000-000046440000}"/>
    <cellStyle name="Vírgula 3 2 2 4 3 3" xfId="6320" xr:uid="{00000000-0005-0000-0000-000047440000}"/>
    <cellStyle name="Vírgula 3 2 2 4 3 3 2" xfId="19664" xr:uid="{00000000-0005-0000-0000-000048440000}"/>
    <cellStyle name="Vírgula 3 2 2 4 3 4" xfId="8984" xr:uid="{00000000-0005-0000-0000-000049440000}"/>
    <cellStyle name="Vírgula 3 2 2 4 3 4 2" xfId="22328" xr:uid="{00000000-0005-0000-0000-00004A440000}"/>
    <cellStyle name="Vírgula 3 2 2 4 3 5" xfId="14336" xr:uid="{00000000-0005-0000-0000-00004B440000}"/>
    <cellStyle name="Vírgula 3 2 2 4 3 6" xfId="11648" xr:uid="{00000000-0005-0000-0000-00004C440000}"/>
    <cellStyle name="Vírgula 3 2 2 4 3 7" xfId="24608" xr:uid="{00000000-0005-0000-0000-00004D440000}"/>
    <cellStyle name="Vírgula 3 2 2 4 4" xfId="1784" xr:uid="{00000000-0005-0000-0000-00004E440000}"/>
    <cellStyle name="Vírgula 3 2 2 4 4 2" xfId="4448" xr:uid="{00000000-0005-0000-0000-00004F440000}"/>
    <cellStyle name="Vírgula 3 2 2 4 4 2 2" xfId="17792" xr:uid="{00000000-0005-0000-0000-000050440000}"/>
    <cellStyle name="Vírgula 3 2 2 4 4 2 3" xfId="26624" xr:uid="{00000000-0005-0000-0000-000051440000}"/>
    <cellStyle name="Vírgula 3 2 2 4 4 3" xfId="7112" xr:uid="{00000000-0005-0000-0000-000052440000}"/>
    <cellStyle name="Vírgula 3 2 2 4 4 3 2" xfId="20456" xr:uid="{00000000-0005-0000-0000-000053440000}"/>
    <cellStyle name="Vírgula 3 2 2 4 4 4" xfId="9776" xr:uid="{00000000-0005-0000-0000-000054440000}"/>
    <cellStyle name="Vírgula 3 2 2 4 4 4 2" xfId="23120" xr:uid="{00000000-0005-0000-0000-000055440000}"/>
    <cellStyle name="Vírgula 3 2 2 4 4 5" xfId="15128" xr:uid="{00000000-0005-0000-0000-000056440000}"/>
    <cellStyle name="Vírgula 3 2 2 4 4 6" xfId="12440" xr:uid="{00000000-0005-0000-0000-000057440000}"/>
    <cellStyle name="Vírgula 3 2 2 4 4 7" xfId="25256" xr:uid="{00000000-0005-0000-0000-000058440000}"/>
    <cellStyle name="Vírgula 3 2 2 4 5" xfId="2600" xr:uid="{00000000-0005-0000-0000-000059440000}"/>
    <cellStyle name="Vírgula 3 2 2 4 5 2" xfId="5264" xr:uid="{00000000-0005-0000-0000-00005A440000}"/>
    <cellStyle name="Vírgula 3 2 2 4 5 2 2" xfId="18608" xr:uid="{00000000-0005-0000-0000-00005B440000}"/>
    <cellStyle name="Vírgula 3 2 2 4 5 3" xfId="7928" xr:uid="{00000000-0005-0000-0000-00005C440000}"/>
    <cellStyle name="Vírgula 3 2 2 4 5 3 2" xfId="21272" xr:uid="{00000000-0005-0000-0000-00005D440000}"/>
    <cellStyle name="Vírgula 3 2 2 4 5 4" xfId="10592" xr:uid="{00000000-0005-0000-0000-00005E440000}"/>
    <cellStyle name="Vírgula 3 2 2 4 5 4 2" xfId="23936" xr:uid="{00000000-0005-0000-0000-00005F440000}"/>
    <cellStyle name="Vírgula 3 2 2 4 5 5" xfId="15944" xr:uid="{00000000-0005-0000-0000-000060440000}"/>
    <cellStyle name="Vírgula 3 2 2 4 5 6" xfId="13256" xr:uid="{00000000-0005-0000-0000-000061440000}"/>
    <cellStyle name="Vírgula 3 2 2 4 5 7" xfId="25616" xr:uid="{00000000-0005-0000-0000-000062440000}"/>
    <cellStyle name="Vírgula 3 2 2 4 6" xfId="2864" xr:uid="{00000000-0005-0000-0000-000063440000}"/>
    <cellStyle name="Vírgula 3 2 2 4 6 2" xfId="16208" xr:uid="{00000000-0005-0000-0000-000064440000}"/>
    <cellStyle name="Vírgula 3 2 2 4 7" xfId="5528" xr:uid="{00000000-0005-0000-0000-000065440000}"/>
    <cellStyle name="Vírgula 3 2 2 4 7 2" xfId="18872" xr:uid="{00000000-0005-0000-0000-000066440000}"/>
    <cellStyle name="Vírgula 3 2 2 4 8" xfId="8192" xr:uid="{00000000-0005-0000-0000-000067440000}"/>
    <cellStyle name="Vírgula 3 2 2 4 8 2" xfId="21536" xr:uid="{00000000-0005-0000-0000-000068440000}"/>
    <cellStyle name="Vírgula 3 2 2 4 9" xfId="13544" xr:uid="{00000000-0005-0000-0000-000069440000}"/>
    <cellStyle name="Vírgula 3 2 2 5" xfId="344" xr:uid="{00000000-0005-0000-0000-00006A440000}"/>
    <cellStyle name="Vírgula 3 2 2 5 2" xfId="1136" xr:uid="{00000000-0005-0000-0000-00006B440000}"/>
    <cellStyle name="Vírgula 3 2 2 5 2 2" xfId="3800" xr:uid="{00000000-0005-0000-0000-00006C440000}"/>
    <cellStyle name="Vírgula 3 2 2 5 2 2 2" xfId="17144" xr:uid="{00000000-0005-0000-0000-00006D440000}"/>
    <cellStyle name="Vírgula 3 2 2 5 2 2 3" xfId="26456" xr:uid="{00000000-0005-0000-0000-00006E440000}"/>
    <cellStyle name="Vírgula 3 2 2 5 2 3" xfId="6464" xr:uid="{00000000-0005-0000-0000-00006F440000}"/>
    <cellStyle name="Vírgula 3 2 2 5 2 3 2" xfId="19808" xr:uid="{00000000-0005-0000-0000-000070440000}"/>
    <cellStyle name="Vírgula 3 2 2 5 2 4" xfId="9128" xr:uid="{00000000-0005-0000-0000-000071440000}"/>
    <cellStyle name="Vírgula 3 2 2 5 2 4 2" xfId="22472" xr:uid="{00000000-0005-0000-0000-000072440000}"/>
    <cellStyle name="Vírgula 3 2 2 5 2 5" xfId="14480" xr:uid="{00000000-0005-0000-0000-000073440000}"/>
    <cellStyle name="Vírgula 3 2 2 5 2 6" xfId="11792" xr:uid="{00000000-0005-0000-0000-000074440000}"/>
    <cellStyle name="Vírgula 3 2 2 5 2 7" xfId="25088" xr:uid="{00000000-0005-0000-0000-000075440000}"/>
    <cellStyle name="Vírgula 3 2 2 5 3" xfId="1928" xr:uid="{00000000-0005-0000-0000-000076440000}"/>
    <cellStyle name="Vírgula 3 2 2 5 3 2" xfId="4592" xr:uid="{00000000-0005-0000-0000-000077440000}"/>
    <cellStyle name="Vírgula 3 2 2 5 3 2 2" xfId="17936" xr:uid="{00000000-0005-0000-0000-000078440000}"/>
    <cellStyle name="Vírgula 3 2 2 5 3 2 3" xfId="26120" xr:uid="{00000000-0005-0000-0000-000079440000}"/>
    <cellStyle name="Vírgula 3 2 2 5 3 3" xfId="7256" xr:uid="{00000000-0005-0000-0000-00007A440000}"/>
    <cellStyle name="Vírgula 3 2 2 5 3 3 2" xfId="20600" xr:uid="{00000000-0005-0000-0000-00007B440000}"/>
    <cellStyle name="Vírgula 3 2 2 5 3 4" xfId="9920" xr:uid="{00000000-0005-0000-0000-00007C440000}"/>
    <cellStyle name="Vírgula 3 2 2 5 3 4 2" xfId="23264" xr:uid="{00000000-0005-0000-0000-00007D440000}"/>
    <cellStyle name="Vírgula 3 2 2 5 3 5" xfId="15272" xr:uid="{00000000-0005-0000-0000-00007E440000}"/>
    <cellStyle name="Vírgula 3 2 2 5 3 6" xfId="12584" xr:uid="{00000000-0005-0000-0000-00007F440000}"/>
    <cellStyle name="Vírgula 3 2 2 5 3 7" xfId="24752" xr:uid="{00000000-0005-0000-0000-000080440000}"/>
    <cellStyle name="Vírgula 3 2 2 5 4" xfId="3008" xr:uid="{00000000-0005-0000-0000-000081440000}"/>
    <cellStyle name="Vírgula 3 2 2 5 4 2" xfId="16352" xr:uid="{00000000-0005-0000-0000-000082440000}"/>
    <cellStyle name="Vírgula 3 2 2 5 4 2 2" xfId="26768" xr:uid="{00000000-0005-0000-0000-000083440000}"/>
    <cellStyle name="Vírgula 3 2 2 5 4 3" xfId="25400" xr:uid="{00000000-0005-0000-0000-000084440000}"/>
    <cellStyle name="Vírgula 3 2 2 5 5" xfId="5672" xr:uid="{00000000-0005-0000-0000-000085440000}"/>
    <cellStyle name="Vírgula 3 2 2 5 5 2" xfId="19016" xr:uid="{00000000-0005-0000-0000-000086440000}"/>
    <cellStyle name="Vírgula 3 2 2 5 5 3" xfId="25760" xr:uid="{00000000-0005-0000-0000-000087440000}"/>
    <cellStyle name="Vírgula 3 2 2 5 6" xfId="8336" xr:uid="{00000000-0005-0000-0000-000088440000}"/>
    <cellStyle name="Vírgula 3 2 2 5 6 2" xfId="21680" xr:uid="{00000000-0005-0000-0000-000089440000}"/>
    <cellStyle name="Vírgula 3 2 2 5 7" xfId="13688" xr:uid="{00000000-0005-0000-0000-00008A440000}"/>
    <cellStyle name="Vírgula 3 2 2 5 8" xfId="11000" xr:uid="{00000000-0005-0000-0000-00008B440000}"/>
    <cellStyle name="Vírgula 3 2 2 5 9" xfId="24392" xr:uid="{00000000-0005-0000-0000-00008C440000}"/>
    <cellStyle name="Vírgula 3 2 2 6" xfId="608" xr:uid="{00000000-0005-0000-0000-00008D440000}"/>
    <cellStyle name="Vírgula 3 2 2 6 2" xfId="1400" xr:uid="{00000000-0005-0000-0000-00008E440000}"/>
    <cellStyle name="Vírgula 3 2 2 6 2 2" xfId="4064" xr:uid="{00000000-0005-0000-0000-00008F440000}"/>
    <cellStyle name="Vírgula 3 2 2 6 2 2 2" xfId="17408" xr:uid="{00000000-0005-0000-0000-000090440000}"/>
    <cellStyle name="Vírgula 3 2 2 6 2 3" xfId="6728" xr:uid="{00000000-0005-0000-0000-000091440000}"/>
    <cellStyle name="Vírgula 3 2 2 6 2 3 2" xfId="20072" xr:uid="{00000000-0005-0000-0000-000092440000}"/>
    <cellStyle name="Vírgula 3 2 2 6 2 4" xfId="9392" xr:uid="{00000000-0005-0000-0000-000093440000}"/>
    <cellStyle name="Vírgula 3 2 2 6 2 4 2" xfId="22736" xr:uid="{00000000-0005-0000-0000-000094440000}"/>
    <cellStyle name="Vírgula 3 2 2 6 2 5" xfId="14744" xr:uid="{00000000-0005-0000-0000-000095440000}"/>
    <cellStyle name="Vírgula 3 2 2 6 2 6" xfId="12056" xr:uid="{00000000-0005-0000-0000-000096440000}"/>
    <cellStyle name="Vírgula 3 2 2 6 2 7" xfId="26192" xr:uid="{00000000-0005-0000-0000-000097440000}"/>
    <cellStyle name="Vírgula 3 2 2 6 3" xfId="2192" xr:uid="{00000000-0005-0000-0000-000098440000}"/>
    <cellStyle name="Vírgula 3 2 2 6 3 2" xfId="4856" xr:uid="{00000000-0005-0000-0000-000099440000}"/>
    <cellStyle name="Vírgula 3 2 2 6 3 2 2" xfId="18200" xr:uid="{00000000-0005-0000-0000-00009A440000}"/>
    <cellStyle name="Vírgula 3 2 2 6 3 3" xfId="7520" xr:uid="{00000000-0005-0000-0000-00009B440000}"/>
    <cellStyle name="Vírgula 3 2 2 6 3 3 2" xfId="20864" xr:uid="{00000000-0005-0000-0000-00009C440000}"/>
    <cellStyle name="Vírgula 3 2 2 6 3 4" xfId="10184" xr:uid="{00000000-0005-0000-0000-00009D440000}"/>
    <cellStyle name="Vírgula 3 2 2 6 3 4 2" xfId="23528" xr:uid="{00000000-0005-0000-0000-00009E440000}"/>
    <cellStyle name="Vírgula 3 2 2 6 3 5" xfId="15536" xr:uid="{00000000-0005-0000-0000-00009F440000}"/>
    <cellStyle name="Vírgula 3 2 2 6 3 6" xfId="12848" xr:uid="{00000000-0005-0000-0000-0000A0440000}"/>
    <cellStyle name="Vírgula 3 2 2 6 4" xfId="3272" xr:uid="{00000000-0005-0000-0000-0000A1440000}"/>
    <cellStyle name="Vírgula 3 2 2 6 4 2" xfId="16616" xr:uid="{00000000-0005-0000-0000-0000A2440000}"/>
    <cellStyle name="Vírgula 3 2 2 6 5" xfId="5936" xr:uid="{00000000-0005-0000-0000-0000A3440000}"/>
    <cellStyle name="Vírgula 3 2 2 6 5 2" xfId="19280" xr:uid="{00000000-0005-0000-0000-0000A4440000}"/>
    <cellStyle name="Vírgula 3 2 2 6 6" xfId="8600" xr:uid="{00000000-0005-0000-0000-0000A5440000}"/>
    <cellStyle name="Vírgula 3 2 2 6 6 2" xfId="21944" xr:uid="{00000000-0005-0000-0000-0000A6440000}"/>
    <cellStyle name="Vírgula 3 2 2 6 7" xfId="13952" xr:uid="{00000000-0005-0000-0000-0000A7440000}"/>
    <cellStyle name="Vírgula 3 2 2 6 8" xfId="11264" xr:uid="{00000000-0005-0000-0000-0000A8440000}"/>
    <cellStyle name="Vírgula 3 2 2 6 9" xfId="24824" xr:uid="{00000000-0005-0000-0000-0000A9440000}"/>
    <cellStyle name="Vírgula 3 2 2 7" xfId="776" xr:uid="{00000000-0005-0000-0000-0000AA440000}"/>
    <cellStyle name="Vírgula 3 2 2 7 2" xfId="1568" xr:uid="{00000000-0005-0000-0000-0000AB440000}"/>
    <cellStyle name="Vírgula 3 2 2 7 2 2" xfId="4232" xr:uid="{00000000-0005-0000-0000-0000AC440000}"/>
    <cellStyle name="Vírgula 3 2 2 7 2 2 2" xfId="17576" xr:uid="{00000000-0005-0000-0000-0000AD440000}"/>
    <cellStyle name="Vírgula 3 2 2 7 2 3" xfId="6896" xr:uid="{00000000-0005-0000-0000-0000AE440000}"/>
    <cellStyle name="Vírgula 3 2 2 7 2 3 2" xfId="20240" xr:uid="{00000000-0005-0000-0000-0000AF440000}"/>
    <cellStyle name="Vírgula 3 2 2 7 2 4" xfId="9560" xr:uid="{00000000-0005-0000-0000-0000B0440000}"/>
    <cellStyle name="Vírgula 3 2 2 7 2 4 2" xfId="22904" xr:uid="{00000000-0005-0000-0000-0000B1440000}"/>
    <cellStyle name="Vírgula 3 2 2 7 2 5" xfId="14912" xr:uid="{00000000-0005-0000-0000-0000B2440000}"/>
    <cellStyle name="Vírgula 3 2 2 7 2 6" xfId="12224" xr:uid="{00000000-0005-0000-0000-0000B3440000}"/>
    <cellStyle name="Vírgula 3 2 2 7 2 7" xfId="25856" xr:uid="{00000000-0005-0000-0000-0000B4440000}"/>
    <cellStyle name="Vírgula 3 2 2 7 3" xfId="2360" xr:uid="{00000000-0005-0000-0000-0000B5440000}"/>
    <cellStyle name="Vírgula 3 2 2 7 3 2" xfId="5024" xr:uid="{00000000-0005-0000-0000-0000B6440000}"/>
    <cellStyle name="Vírgula 3 2 2 7 3 2 2" xfId="18368" xr:uid="{00000000-0005-0000-0000-0000B7440000}"/>
    <cellStyle name="Vírgula 3 2 2 7 3 3" xfId="7688" xr:uid="{00000000-0005-0000-0000-0000B8440000}"/>
    <cellStyle name="Vírgula 3 2 2 7 3 3 2" xfId="21032" xr:uid="{00000000-0005-0000-0000-0000B9440000}"/>
    <cellStyle name="Vírgula 3 2 2 7 3 4" xfId="10352" xr:uid="{00000000-0005-0000-0000-0000BA440000}"/>
    <cellStyle name="Vírgula 3 2 2 7 3 4 2" xfId="23696" xr:uid="{00000000-0005-0000-0000-0000BB440000}"/>
    <cellStyle name="Vírgula 3 2 2 7 3 5" xfId="15704" xr:uid="{00000000-0005-0000-0000-0000BC440000}"/>
    <cellStyle name="Vírgula 3 2 2 7 3 6" xfId="13016" xr:uid="{00000000-0005-0000-0000-0000BD440000}"/>
    <cellStyle name="Vírgula 3 2 2 7 4" xfId="3440" xr:uid="{00000000-0005-0000-0000-0000BE440000}"/>
    <cellStyle name="Vírgula 3 2 2 7 4 2" xfId="16784" xr:uid="{00000000-0005-0000-0000-0000BF440000}"/>
    <cellStyle name="Vírgula 3 2 2 7 5" xfId="6104" xr:uid="{00000000-0005-0000-0000-0000C0440000}"/>
    <cellStyle name="Vírgula 3 2 2 7 5 2" xfId="19448" xr:uid="{00000000-0005-0000-0000-0000C1440000}"/>
    <cellStyle name="Vírgula 3 2 2 7 6" xfId="8768" xr:uid="{00000000-0005-0000-0000-0000C2440000}"/>
    <cellStyle name="Vírgula 3 2 2 7 6 2" xfId="22112" xr:uid="{00000000-0005-0000-0000-0000C3440000}"/>
    <cellStyle name="Vírgula 3 2 2 7 7" xfId="14120" xr:uid="{00000000-0005-0000-0000-0000C4440000}"/>
    <cellStyle name="Vírgula 3 2 2 7 8" xfId="11432" xr:uid="{00000000-0005-0000-0000-0000C5440000}"/>
    <cellStyle name="Vírgula 3 2 2 7 9" xfId="24488" xr:uid="{00000000-0005-0000-0000-0000C6440000}"/>
    <cellStyle name="Vírgula 3 2 2 8" xfId="824" xr:uid="{00000000-0005-0000-0000-0000C7440000}"/>
    <cellStyle name="Vírgula 3 2 2 8 2" xfId="1616" xr:uid="{00000000-0005-0000-0000-0000C8440000}"/>
    <cellStyle name="Vírgula 3 2 2 8 2 2" xfId="4280" xr:uid="{00000000-0005-0000-0000-0000C9440000}"/>
    <cellStyle name="Vírgula 3 2 2 8 2 2 2" xfId="17624" xr:uid="{00000000-0005-0000-0000-0000CA440000}"/>
    <cellStyle name="Vírgula 3 2 2 8 2 3" xfId="6944" xr:uid="{00000000-0005-0000-0000-0000CB440000}"/>
    <cellStyle name="Vírgula 3 2 2 8 2 3 2" xfId="20288" xr:uid="{00000000-0005-0000-0000-0000CC440000}"/>
    <cellStyle name="Vírgula 3 2 2 8 2 4" xfId="9608" xr:uid="{00000000-0005-0000-0000-0000CD440000}"/>
    <cellStyle name="Vírgula 3 2 2 8 2 4 2" xfId="22952" xr:uid="{00000000-0005-0000-0000-0000CE440000}"/>
    <cellStyle name="Vírgula 3 2 2 8 2 5" xfId="14960" xr:uid="{00000000-0005-0000-0000-0000CF440000}"/>
    <cellStyle name="Vírgula 3 2 2 8 2 6" xfId="12272" xr:uid="{00000000-0005-0000-0000-0000D0440000}"/>
    <cellStyle name="Vírgula 3 2 2 8 2 7" xfId="26504" xr:uid="{00000000-0005-0000-0000-0000D1440000}"/>
    <cellStyle name="Vírgula 3 2 2 8 3" xfId="2408" xr:uid="{00000000-0005-0000-0000-0000D2440000}"/>
    <cellStyle name="Vírgula 3 2 2 8 3 2" xfId="5072" xr:uid="{00000000-0005-0000-0000-0000D3440000}"/>
    <cellStyle name="Vírgula 3 2 2 8 3 2 2" xfId="18416" xr:uid="{00000000-0005-0000-0000-0000D4440000}"/>
    <cellStyle name="Vírgula 3 2 2 8 3 3" xfId="7736" xr:uid="{00000000-0005-0000-0000-0000D5440000}"/>
    <cellStyle name="Vírgula 3 2 2 8 3 3 2" xfId="21080" xr:uid="{00000000-0005-0000-0000-0000D6440000}"/>
    <cellStyle name="Vírgula 3 2 2 8 3 4" xfId="10400" xr:uid="{00000000-0005-0000-0000-0000D7440000}"/>
    <cellStyle name="Vírgula 3 2 2 8 3 4 2" xfId="23744" xr:uid="{00000000-0005-0000-0000-0000D8440000}"/>
    <cellStyle name="Vírgula 3 2 2 8 3 5" xfId="15752" xr:uid="{00000000-0005-0000-0000-0000D9440000}"/>
    <cellStyle name="Vírgula 3 2 2 8 3 6" xfId="13064" xr:uid="{00000000-0005-0000-0000-0000DA440000}"/>
    <cellStyle name="Vírgula 3 2 2 8 4" xfId="3488" xr:uid="{00000000-0005-0000-0000-0000DB440000}"/>
    <cellStyle name="Vírgula 3 2 2 8 4 2" xfId="16832" xr:uid="{00000000-0005-0000-0000-0000DC440000}"/>
    <cellStyle name="Vírgula 3 2 2 8 5" xfId="6152" xr:uid="{00000000-0005-0000-0000-0000DD440000}"/>
    <cellStyle name="Vírgula 3 2 2 8 5 2" xfId="19496" xr:uid="{00000000-0005-0000-0000-0000DE440000}"/>
    <cellStyle name="Vírgula 3 2 2 8 6" xfId="8816" xr:uid="{00000000-0005-0000-0000-0000DF440000}"/>
    <cellStyle name="Vírgula 3 2 2 8 6 2" xfId="22160" xr:uid="{00000000-0005-0000-0000-0000E0440000}"/>
    <cellStyle name="Vírgula 3 2 2 8 7" xfId="14168" xr:uid="{00000000-0005-0000-0000-0000E1440000}"/>
    <cellStyle name="Vírgula 3 2 2 8 8" xfId="11480" xr:uid="{00000000-0005-0000-0000-0000E2440000}"/>
    <cellStyle name="Vírgula 3 2 2 8 9" xfId="25136" xr:uid="{00000000-0005-0000-0000-0000E3440000}"/>
    <cellStyle name="Vírgula 3 2 2 9" xfId="872" xr:uid="{00000000-0005-0000-0000-0000E4440000}"/>
    <cellStyle name="Vírgula 3 2 2 9 2" xfId="3536" xr:uid="{00000000-0005-0000-0000-0000E5440000}"/>
    <cellStyle name="Vírgula 3 2 2 9 2 2" xfId="16880" xr:uid="{00000000-0005-0000-0000-0000E6440000}"/>
    <cellStyle name="Vírgula 3 2 2 9 3" xfId="6200" xr:uid="{00000000-0005-0000-0000-0000E7440000}"/>
    <cellStyle name="Vírgula 3 2 2 9 3 2" xfId="19544" xr:uid="{00000000-0005-0000-0000-0000E8440000}"/>
    <cellStyle name="Vírgula 3 2 2 9 4" xfId="8864" xr:uid="{00000000-0005-0000-0000-0000E9440000}"/>
    <cellStyle name="Vírgula 3 2 2 9 4 2" xfId="22208" xr:uid="{00000000-0005-0000-0000-0000EA440000}"/>
    <cellStyle name="Vírgula 3 2 2 9 5" xfId="14216" xr:uid="{00000000-0005-0000-0000-0000EB440000}"/>
    <cellStyle name="Vírgula 3 2 2 9 6" xfId="11528" xr:uid="{00000000-0005-0000-0000-0000EC440000}"/>
    <cellStyle name="Vírgula 3 2 2 9 7" xfId="25496" xr:uid="{00000000-0005-0000-0000-0000ED440000}"/>
    <cellStyle name="Vírgula 3 2 3" xfId="104" xr:uid="{00000000-0005-0000-0000-0000EE440000}"/>
    <cellStyle name="Vírgula 3 2 3 10" xfId="5432" xr:uid="{00000000-0005-0000-0000-0000EF440000}"/>
    <cellStyle name="Vírgula 3 2 3 10 2" xfId="18776" xr:uid="{00000000-0005-0000-0000-0000F0440000}"/>
    <cellStyle name="Vírgula 3 2 3 11" xfId="8096" xr:uid="{00000000-0005-0000-0000-0000F1440000}"/>
    <cellStyle name="Vírgula 3 2 3 11 2" xfId="21440" xr:uid="{00000000-0005-0000-0000-0000F2440000}"/>
    <cellStyle name="Vírgula 3 2 3 12" xfId="13448" xr:uid="{00000000-0005-0000-0000-0000F3440000}"/>
    <cellStyle name="Vírgula 3 2 3 13" xfId="10760" xr:uid="{00000000-0005-0000-0000-0000F4440000}"/>
    <cellStyle name="Vírgula 3 2 3 14" xfId="24152" xr:uid="{00000000-0005-0000-0000-0000F5440000}"/>
    <cellStyle name="Vírgula 3 2 3 2" xfId="272" xr:uid="{00000000-0005-0000-0000-0000F6440000}"/>
    <cellStyle name="Vírgula 3 2 3 2 10" xfId="13616" xr:uid="{00000000-0005-0000-0000-0000F7440000}"/>
    <cellStyle name="Vírgula 3 2 3 2 11" xfId="10928" xr:uid="{00000000-0005-0000-0000-0000F8440000}"/>
    <cellStyle name="Vírgula 3 2 3 2 12" xfId="24320" xr:uid="{00000000-0005-0000-0000-0000F9440000}"/>
    <cellStyle name="Vírgula 3 2 3 2 2" xfId="536" xr:uid="{00000000-0005-0000-0000-0000FA440000}"/>
    <cellStyle name="Vírgula 3 2 3 2 2 2" xfId="1328" xr:uid="{00000000-0005-0000-0000-0000FB440000}"/>
    <cellStyle name="Vírgula 3 2 3 2 2 2 2" xfId="3992" xr:uid="{00000000-0005-0000-0000-0000FC440000}"/>
    <cellStyle name="Vírgula 3 2 3 2 2 2 2 2" xfId="17336" xr:uid="{00000000-0005-0000-0000-0000FD440000}"/>
    <cellStyle name="Vírgula 3 2 3 2 2 2 3" xfId="6656" xr:uid="{00000000-0005-0000-0000-0000FE440000}"/>
    <cellStyle name="Vírgula 3 2 3 2 2 2 3 2" xfId="20000" xr:uid="{00000000-0005-0000-0000-0000FF440000}"/>
    <cellStyle name="Vírgula 3 2 3 2 2 2 4" xfId="9320" xr:uid="{00000000-0005-0000-0000-000000450000}"/>
    <cellStyle name="Vírgula 3 2 3 2 2 2 4 2" xfId="22664" xr:uid="{00000000-0005-0000-0000-000001450000}"/>
    <cellStyle name="Vírgula 3 2 3 2 2 2 5" xfId="14672" xr:uid="{00000000-0005-0000-0000-000002450000}"/>
    <cellStyle name="Vírgula 3 2 3 2 2 2 6" xfId="11984" xr:uid="{00000000-0005-0000-0000-000003450000}"/>
    <cellStyle name="Vírgula 3 2 3 2 2 2 7" xfId="26384" xr:uid="{00000000-0005-0000-0000-000004450000}"/>
    <cellStyle name="Vírgula 3 2 3 2 2 3" xfId="2120" xr:uid="{00000000-0005-0000-0000-000005450000}"/>
    <cellStyle name="Vírgula 3 2 3 2 2 3 2" xfId="4784" xr:uid="{00000000-0005-0000-0000-000006450000}"/>
    <cellStyle name="Vírgula 3 2 3 2 2 3 2 2" xfId="18128" xr:uid="{00000000-0005-0000-0000-000007450000}"/>
    <cellStyle name="Vírgula 3 2 3 2 2 3 3" xfId="7448" xr:uid="{00000000-0005-0000-0000-000008450000}"/>
    <cellStyle name="Vírgula 3 2 3 2 2 3 3 2" xfId="20792" xr:uid="{00000000-0005-0000-0000-000009450000}"/>
    <cellStyle name="Vírgula 3 2 3 2 2 3 4" xfId="10112" xr:uid="{00000000-0005-0000-0000-00000A450000}"/>
    <cellStyle name="Vírgula 3 2 3 2 2 3 4 2" xfId="23456" xr:uid="{00000000-0005-0000-0000-00000B450000}"/>
    <cellStyle name="Vírgula 3 2 3 2 2 3 5" xfId="15464" xr:uid="{00000000-0005-0000-0000-00000C450000}"/>
    <cellStyle name="Vírgula 3 2 3 2 2 3 6" xfId="12776" xr:uid="{00000000-0005-0000-0000-00000D450000}"/>
    <cellStyle name="Vírgula 3 2 3 2 2 4" xfId="3200" xr:uid="{00000000-0005-0000-0000-00000E450000}"/>
    <cellStyle name="Vírgula 3 2 3 2 2 4 2" xfId="16544" xr:uid="{00000000-0005-0000-0000-00000F450000}"/>
    <cellStyle name="Vírgula 3 2 3 2 2 5" xfId="5864" xr:uid="{00000000-0005-0000-0000-000010450000}"/>
    <cellStyle name="Vírgula 3 2 3 2 2 5 2" xfId="19208" xr:uid="{00000000-0005-0000-0000-000011450000}"/>
    <cellStyle name="Vírgula 3 2 3 2 2 6" xfId="8528" xr:uid="{00000000-0005-0000-0000-000012450000}"/>
    <cellStyle name="Vírgula 3 2 3 2 2 6 2" xfId="21872" xr:uid="{00000000-0005-0000-0000-000013450000}"/>
    <cellStyle name="Vírgula 3 2 3 2 2 7" xfId="13880" xr:uid="{00000000-0005-0000-0000-000014450000}"/>
    <cellStyle name="Vírgula 3 2 3 2 2 8" xfId="11192" xr:uid="{00000000-0005-0000-0000-000015450000}"/>
    <cellStyle name="Vírgula 3 2 3 2 2 9" xfId="25016" xr:uid="{00000000-0005-0000-0000-000016450000}"/>
    <cellStyle name="Vírgula 3 2 3 2 3" xfId="704" xr:uid="{00000000-0005-0000-0000-000017450000}"/>
    <cellStyle name="Vírgula 3 2 3 2 3 2" xfId="1496" xr:uid="{00000000-0005-0000-0000-000018450000}"/>
    <cellStyle name="Vírgula 3 2 3 2 3 2 2" xfId="4160" xr:uid="{00000000-0005-0000-0000-000019450000}"/>
    <cellStyle name="Vírgula 3 2 3 2 3 2 2 2" xfId="17504" xr:uid="{00000000-0005-0000-0000-00001A450000}"/>
    <cellStyle name="Vírgula 3 2 3 2 3 2 3" xfId="6824" xr:uid="{00000000-0005-0000-0000-00001B450000}"/>
    <cellStyle name="Vírgula 3 2 3 2 3 2 3 2" xfId="20168" xr:uid="{00000000-0005-0000-0000-00001C450000}"/>
    <cellStyle name="Vírgula 3 2 3 2 3 2 4" xfId="9488" xr:uid="{00000000-0005-0000-0000-00001D450000}"/>
    <cellStyle name="Vírgula 3 2 3 2 3 2 4 2" xfId="22832" xr:uid="{00000000-0005-0000-0000-00001E450000}"/>
    <cellStyle name="Vírgula 3 2 3 2 3 2 5" xfId="14840" xr:uid="{00000000-0005-0000-0000-00001F450000}"/>
    <cellStyle name="Vírgula 3 2 3 2 3 2 6" xfId="12152" xr:uid="{00000000-0005-0000-0000-000020450000}"/>
    <cellStyle name="Vírgula 3 2 3 2 3 2 7" xfId="26048" xr:uid="{00000000-0005-0000-0000-000021450000}"/>
    <cellStyle name="Vírgula 3 2 3 2 3 3" xfId="2288" xr:uid="{00000000-0005-0000-0000-000022450000}"/>
    <cellStyle name="Vírgula 3 2 3 2 3 3 2" xfId="4952" xr:uid="{00000000-0005-0000-0000-000023450000}"/>
    <cellStyle name="Vírgula 3 2 3 2 3 3 2 2" xfId="18296" xr:uid="{00000000-0005-0000-0000-000024450000}"/>
    <cellStyle name="Vírgula 3 2 3 2 3 3 3" xfId="7616" xr:uid="{00000000-0005-0000-0000-000025450000}"/>
    <cellStyle name="Vírgula 3 2 3 2 3 3 3 2" xfId="20960" xr:uid="{00000000-0005-0000-0000-000026450000}"/>
    <cellStyle name="Vírgula 3 2 3 2 3 3 4" xfId="10280" xr:uid="{00000000-0005-0000-0000-000027450000}"/>
    <cellStyle name="Vírgula 3 2 3 2 3 3 4 2" xfId="23624" xr:uid="{00000000-0005-0000-0000-000028450000}"/>
    <cellStyle name="Vírgula 3 2 3 2 3 3 5" xfId="15632" xr:uid="{00000000-0005-0000-0000-000029450000}"/>
    <cellStyle name="Vírgula 3 2 3 2 3 3 6" xfId="12944" xr:uid="{00000000-0005-0000-0000-00002A450000}"/>
    <cellStyle name="Vírgula 3 2 3 2 3 4" xfId="3368" xr:uid="{00000000-0005-0000-0000-00002B450000}"/>
    <cellStyle name="Vírgula 3 2 3 2 3 4 2" xfId="16712" xr:uid="{00000000-0005-0000-0000-00002C450000}"/>
    <cellStyle name="Vírgula 3 2 3 2 3 5" xfId="6032" xr:uid="{00000000-0005-0000-0000-00002D450000}"/>
    <cellStyle name="Vírgula 3 2 3 2 3 5 2" xfId="19376" xr:uid="{00000000-0005-0000-0000-00002E450000}"/>
    <cellStyle name="Vírgula 3 2 3 2 3 6" xfId="8696" xr:uid="{00000000-0005-0000-0000-00002F450000}"/>
    <cellStyle name="Vírgula 3 2 3 2 3 6 2" xfId="22040" xr:uid="{00000000-0005-0000-0000-000030450000}"/>
    <cellStyle name="Vírgula 3 2 3 2 3 7" xfId="14048" xr:uid="{00000000-0005-0000-0000-000031450000}"/>
    <cellStyle name="Vírgula 3 2 3 2 3 8" xfId="11360" xr:uid="{00000000-0005-0000-0000-000032450000}"/>
    <cellStyle name="Vírgula 3 2 3 2 3 9" xfId="24680" xr:uid="{00000000-0005-0000-0000-000033450000}"/>
    <cellStyle name="Vírgula 3 2 3 2 4" xfId="1064" xr:uid="{00000000-0005-0000-0000-000034450000}"/>
    <cellStyle name="Vírgula 3 2 3 2 4 2" xfId="3728" xr:uid="{00000000-0005-0000-0000-000035450000}"/>
    <cellStyle name="Vírgula 3 2 3 2 4 2 2" xfId="17072" xr:uid="{00000000-0005-0000-0000-000036450000}"/>
    <cellStyle name="Vírgula 3 2 3 2 4 2 3" xfId="26696" xr:uid="{00000000-0005-0000-0000-000037450000}"/>
    <cellStyle name="Vírgula 3 2 3 2 4 3" xfId="6392" xr:uid="{00000000-0005-0000-0000-000038450000}"/>
    <cellStyle name="Vírgula 3 2 3 2 4 3 2" xfId="19736" xr:uid="{00000000-0005-0000-0000-000039450000}"/>
    <cellStyle name="Vírgula 3 2 3 2 4 4" xfId="9056" xr:uid="{00000000-0005-0000-0000-00003A450000}"/>
    <cellStyle name="Vírgula 3 2 3 2 4 4 2" xfId="22400" xr:uid="{00000000-0005-0000-0000-00003B450000}"/>
    <cellStyle name="Vírgula 3 2 3 2 4 5" xfId="14408" xr:uid="{00000000-0005-0000-0000-00003C450000}"/>
    <cellStyle name="Vírgula 3 2 3 2 4 6" xfId="11720" xr:uid="{00000000-0005-0000-0000-00003D450000}"/>
    <cellStyle name="Vírgula 3 2 3 2 4 7" xfId="25328" xr:uid="{00000000-0005-0000-0000-00003E450000}"/>
    <cellStyle name="Vírgula 3 2 3 2 5" xfId="1856" xr:uid="{00000000-0005-0000-0000-00003F450000}"/>
    <cellStyle name="Vírgula 3 2 3 2 5 2" xfId="4520" xr:uid="{00000000-0005-0000-0000-000040450000}"/>
    <cellStyle name="Vírgula 3 2 3 2 5 2 2" xfId="17864" xr:uid="{00000000-0005-0000-0000-000041450000}"/>
    <cellStyle name="Vírgula 3 2 3 2 5 3" xfId="7184" xr:uid="{00000000-0005-0000-0000-000042450000}"/>
    <cellStyle name="Vírgula 3 2 3 2 5 3 2" xfId="20528" xr:uid="{00000000-0005-0000-0000-000043450000}"/>
    <cellStyle name="Vírgula 3 2 3 2 5 4" xfId="9848" xr:uid="{00000000-0005-0000-0000-000044450000}"/>
    <cellStyle name="Vírgula 3 2 3 2 5 4 2" xfId="23192" xr:uid="{00000000-0005-0000-0000-000045450000}"/>
    <cellStyle name="Vírgula 3 2 3 2 5 5" xfId="15200" xr:uid="{00000000-0005-0000-0000-000046450000}"/>
    <cellStyle name="Vírgula 3 2 3 2 5 6" xfId="12512" xr:uid="{00000000-0005-0000-0000-000047450000}"/>
    <cellStyle name="Vírgula 3 2 3 2 5 7" xfId="25688" xr:uid="{00000000-0005-0000-0000-000048450000}"/>
    <cellStyle name="Vírgula 3 2 3 2 6" xfId="2672" xr:uid="{00000000-0005-0000-0000-000049450000}"/>
    <cellStyle name="Vírgula 3 2 3 2 6 2" xfId="5336" xr:uid="{00000000-0005-0000-0000-00004A450000}"/>
    <cellStyle name="Vírgula 3 2 3 2 6 2 2" xfId="18680" xr:uid="{00000000-0005-0000-0000-00004B450000}"/>
    <cellStyle name="Vírgula 3 2 3 2 6 3" xfId="8000" xr:uid="{00000000-0005-0000-0000-00004C450000}"/>
    <cellStyle name="Vírgula 3 2 3 2 6 3 2" xfId="21344" xr:uid="{00000000-0005-0000-0000-00004D450000}"/>
    <cellStyle name="Vírgula 3 2 3 2 6 4" xfId="10664" xr:uid="{00000000-0005-0000-0000-00004E450000}"/>
    <cellStyle name="Vírgula 3 2 3 2 6 4 2" xfId="24008" xr:uid="{00000000-0005-0000-0000-00004F450000}"/>
    <cellStyle name="Vírgula 3 2 3 2 6 5" xfId="16016" xr:uid="{00000000-0005-0000-0000-000050450000}"/>
    <cellStyle name="Vírgula 3 2 3 2 6 6" xfId="13328" xr:uid="{00000000-0005-0000-0000-000051450000}"/>
    <cellStyle name="Vírgula 3 2 3 2 7" xfId="2936" xr:uid="{00000000-0005-0000-0000-000052450000}"/>
    <cellStyle name="Vírgula 3 2 3 2 7 2" xfId="16280" xr:uid="{00000000-0005-0000-0000-000053450000}"/>
    <cellStyle name="Vírgula 3 2 3 2 8" xfId="5600" xr:uid="{00000000-0005-0000-0000-000054450000}"/>
    <cellStyle name="Vírgula 3 2 3 2 8 2" xfId="18944" xr:uid="{00000000-0005-0000-0000-000055450000}"/>
    <cellStyle name="Vírgula 3 2 3 2 9" xfId="8264" xr:uid="{00000000-0005-0000-0000-000056450000}"/>
    <cellStyle name="Vírgula 3 2 3 2 9 2" xfId="21608" xr:uid="{00000000-0005-0000-0000-000057450000}"/>
    <cellStyle name="Vírgula 3 2 3 3" xfId="176" xr:uid="{00000000-0005-0000-0000-000058450000}"/>
    <cellStyle name="Vírgula 3 2 3 3 10" xfId="10832" xr:uid="{00000000-0005-0000-0000-000059450000}"/>
    <cellStyle name="Vírgula 3 2 3 3 11" xfId="24224" xr:uid="{00000000-0005-0000-0000-00005A450000}"/>
    <cellStyle name="Vírgula 3 2 3 3 2" xfId="440" xr:uid="{00000000-0005-0000-0000-00005B450000}"/>
    <cellStyle name="Vírgula 3 2 3 3 2 2" xfId="1232" xr:uid="{00000000-0005-0000-0000-00005C450000}"/>
    <cellStyle name="Vírgula 3 2 3 3 2 2 2" xfId="3896" xr:uid="{00000000-0005-0000-0000-00005D450000}"/>
    <cellStyle name="Vírgula 3 2 3 3 2 2 2 2" xfId="17240" xr:uid="{00000000-0005-0000-0000-00005E450000}"/>
    <cellStyle name="Vírgula 3 2 3 3 2 2 3" xfId="6560" xr:uid="{00000000-0005-0000-0000-00005F450000}"/>
    <cellStyle name="Vírgula 3 2 3 3 2 2 3 2" xfId="19904" xr:uid="{00000000-0005-0000-0000-000060450000}"/>
    <cellStyle name="Vírgula 3 2 3 3 2 2 4" xfId="9224" xr:uid="{00000000-0005-0000-0000-000061450000}"/>
    <cellStyle name="Vírgula 3 2 3 3 2 2 4 2" xfId="22568" xr:uid="{00000000-0005-0000-0000-000062450000}"/>
    <cellStyle name="Vírgula 3 2 3 3 2 2 5" xfId="14576" xr:uid="{00000000-0005-0000-0000-000063450000}"/>
    <cellStyle name="Vírgula 3 2 3 3 2 2 6" xfId="11888" xr:uid="{00000000-0005-0000-0000-000064450000}"/>
    <cellStyle name="Vírgula 3 2 3 3 2 2 7" xfId="26288" xr:uid="{00000000-0005-0000-0000-000065450000}"/>
    <cellStyle name="Vírgula 3 2 3 3 2 3" xfId="2024" xr:uid="{00000000-0005-0000-0000-000066450000}"/>
    <cellStyle name="Vírgula 3 2 3 3 2 3 2" xfId="4688" xr:uid="{00000000-0005-0000-0000-000067450000}"/>
    <cellStyle name="Vírgula 3 2 3 3 2 3 2 2" xfId="18032" xr:uid="{00000000-0005-0000-0000-000068450000}"/>
    <cellStyle name="Vírgula 3 2 3 3 2 3 3" xfId="7352" xr:uid="{00000000-0005-0000-0000-000069450000}"/>
    <cellStyle name="Vírgula 3 2 3 3 2 3 3 2" xfId="20696" xr:uid="{00000000-0005-0000-0000-00006A450000}"/>
    <cellStyle name="Vírgula 3 2 3 3 2 3 4" xfId="10016" xr:uid="{00000000-0005-0000-0000-00006B450000}"/>
    <cellStyle name="Vírgula 3 2 3 3 2 3 4 2" xfId="23360" xr:uid="{00000000-0005-0000-0000-00006C450000}"/>
    <cellStyle name="Vírgula 3 2 3 3 2 3 5" xfId="15368" xr:uid="{00000000-0005-0000-0000-00006D450000}"/>
    <cellStyle name="Vírgula 3 2 3 3 2 3 6" xfId="12680" xr:uid="{00000000-0005-0000-0000-00006E450000}"/>
    <cellStyle name="Vírgula 3 2 3 3 2 4" xfId="3104" xr:uid="{00000000-0005-0000-0000-00006F450000}"/>
    <cellStyle name="Vírgula 3 2 3 3 2 4 2" xfId="16448" xr:uid="{00000000-0005-0000-0000-000070450000}"/>
    <cellStyle name="Vírgula 3 2 3 3 2 5" xfId="5768" xr:uid="{00000000-0005-0000-0000-000071450000}"/>
    <cellStyle name="Vírgula 3 2 3 3 2 5 2" xfId="19112" xr:uid="{00000000-0005-0000-0000-000072450000}"/>
    <cellStyle name="Vírgula 3 2 3 3 2 6" xfId="8432" xr:uid="{00000000-0005-0000-0000-000073450000}"/>
    <cellStyle name="Vírgula 3 2 3 3 2 6 2" xfId="21776" xr:uid="{00000000-0005-0000-0000-000074450000}"/>
    <cellStyle name="Vírgula 3 2 3 3 2 7" xfId="13784" xr:uid="{00000000-0005-0000-0000-000075450000}"/>
    <cellStyle name="Vírgula 3 2 3 3 2 8" xfId="11096" xr:uid="{00000000-0005-0000-0000-000076450000}"/>
    <cellStyle name="Vírgula 3 2 3 3 2 9" xfId="24920" xr:uid="{00000000-0005-0000-0000-000077450000}"/>
    <cellStyle name="Vírgula 3 2 3 3 3" xfId="968" xr:uid="{00000000-0005-0000-0000-000078450000}"/>
    <cellStyle name="Vírgula 3 2 3 3 3 2" xfId="3632" xr:uid="{00000000-0005-0000-0000-000079450000}"/>
    <cellStyle name="Vírgula 3 2 3 3 3 2 2" xfId="16976" xr:uid="{00000000-0005-0000-0000-00007A450000}"/>
    <cellStyle name="Vírgula 3 2 3 3 3 2 3" xfId="25952" xr:uid="{00000000-0005-0000-0000-00007B450000}"/>
    <cellStyle name="Vírgula 3 2 3 3 3 3" xfId="6296" xr:uid="{00000000-0005-0000-0000-00007C450000}"/>
    <cellStyle name="Vírgula 3 2 3 3 3 3 2" xfId="19640" xr:uid="{00000000-0005-0000-0000-00007D450000}"/>
    <cellStyle name="Vírgula 3 2 3 3 3 4" xfId="8960" xr:uid="{00000000-0005-0000-0000-00007E450000}"/>
    <cellStyle name="Vírgula 3 2 3 3 3 4 2" xfId="22304" xr:uid="{00000000-0005-0000-0000-00007F450000}"/>
    <cellStyle name="Vírgula 3 2 3 3 3 5" xfId="14312" xr:uid="{00000000-0005-0000-0000-000080450000}"/>
    <cellStyle name="Vírgula 3 2 3 3 3 6" xfId="11624" xr:uid="{00000000-0005-0000-0000-000081450000}"/>
    <cellStyle name="Vírgula 3 2 3 3 3 7" xfId="24584" xr:uid="{00000000-0005-0000-0000-000082450000}"/>
    <cellStyle name="Vírgula 3 2 3 3 4" xfId="1760" xr:uid="{00000000-0005-0000-0000-000083450000}"/>
    <cellStyle name="Vírgula 3 2 3 3 4 2" xfId="4424" xr:uid="{00000000-0005-0000-0000-000084450000}"/>
    <cellStyle name="Vírgula 3 2 3 3 4 2 2" xfId="17768" xr:uid="{00000000-0005-0000-0000-000085450000}"/>
    <cellStyle name="Vírgula 3 2 3 3 4 2 3" xfId="26600" xr:uid="{00000000-0005-0000-0000-000086450000}"/>
    <cellStyle name="Vírgula 3 2 3 3 4 3" xfId="7088" xr:uid="{00000000-0005-0000-0000-000087450000}"/>
    <cellStyle name="Vírgula 3 2 3 3 4 3 2" xfId="20432" xr:uid="{00000000-0005-0000-0000-000088450000}"/>
    <cellStyle name="Vírgula 3 2 3 3 4 4" xfId="9752" xr:uid="{00000000-0005-0000-0000-000089450000}"/>
    <cellStyle name="Vírgula 3 2 3 3 4 4 2" xfId="23096" xr:uid="{00000000-0005-0000-0000-00008A450000}"/>
    <cellStyle name="Vírgula 3 2 3 3 4 5" xfId="15104" xr:uid="{00000000-0005-0000-0000-00008B450000}"/>
    <cellStyle name="Vírgula 3 2 3 3 4 6" xfId="12416" xr:uid="{00000000-0005-0000-0000-00008C450000}"/>
    <cellStyle name="Vírgula 3 2 3 3 4 7" xfId="25232" xr:uid="{00000000-0005-0000-0000-00008D450000}"/>
    <cellStyle name="Vírgula 3 2 3 3 5" xfId="2576" xr:uid="{00000000-0005-0000-0000-00008E450000}"/>
    <cellStyle name="Vírgula 3 2 3 3 5 2" xfId="5240" xr:uid="{00000000-0005-0000-0000-00008F450000}"/>
    <cellStyle name="Vírgula 3 2 3 3 5 2 2" xfId="18584" xr:uid="{00000000-0005-0000-0000-000090450000}"/>
    <cellStyle name="Vírgula 3 2 3 3 5 3" xfId="7904" xr:uid="{00000000-0005-0000-0000-000091450000}"/>
    <cellStyle name="Vírgula 3 2 3 3 5 3 2" xfId="21248" xr:uid="{00000000-0005-0000-0000-000092450000}"/>
    <cellStyle name="Vírgula 3 2 3 3 5 4" xfId="10568" xr:uid="{00000000-0005-0000-0000-000093450000}"/>
    <cellStyle name="Vírgula 3 2 3 3 5 4 2" xfId="23912" xr:uid="{00000000-0005-0000-0000-000094450000}"/>
    <cellStyle name="Vírgula 3 2 3 3 5 5" xfId="15920" xr:uid="{00000000-0005-0000-0000-000095450000}"/>
    <cellStyle name="Vírgula 3 2 3 3 5 6" xfId="13232" xr:uid="{00000000-0005-0000-0000-000096450000}"/>
    <cellStyle name="Vírgula 3 2 3 3 5 7" xfId="25592" xr:uid="{00000000-0005-0000-0000-000097450000}"/>
    <cellStyle name="Vírgula 3 2 3 3 6" xfId="2840" xr:uid="{00000000-0005-0000-0000-000098450000}"/>
    <cellStyle name="Vírgula 3 2 3 3 6 2" xfId="16184" xr:uid="{00000000-0005-0000-0000-000099450000}"/>
    <cellStyle name="Vírgula 3 2 3 3 7" xfId="5504" xr:uid="{00000000-0005-0000-0000-00009A450000}"/>
    <cellStyle name="Vírgula 3 2 3 3 7 2" xfId="18848" xr:uid="{00000000-0005-0000-0000-00009B450000}"/>
    <cellStyle name="Vírgula 3 2 3 3 8" xfId="8168" xr:uid="{00000000-0005-0000-0000-00009C450000}"/>
    <cellStyle name="Vírgula 3 2 3 3 8 2" xfId="21512" xr:uid="{00000000-0005-0000-0000-00009D450000}"/>
    <cellStyle name="Vírgula 3 2 3 3 9" xfId="13520" xr:uid="{00000000-0005-0000-0000-00009E450000}"/>
    <cellStyle name="Vírgula 3 2 3 4" xfId="368" xr:uid="{00000000-0005-0000-0000-00009F450000}"/>
    <cellStyle name="Vírgula 3 2 3 4 2" xfId="1160" xr:uid="{00000000-0005-0000-0000-0000A0450000}"/>
    <cellStyle name="Vírgula 3 2 3 4 2 2" xfId="3824" xr:uid="{00000000-0005-0000-0000-0000A1450000}"/>
    <cellStyle name="Vírgula 3 2 3 4 2 2 2" xfId="17168" xr:uid="{00000000-0005-0000-0000-0000A2450000}"/>
    <cellStyle name="Vírgula 3 2 3 4 2 3" xfId="6488" xr:uid="{00000000-0005-0000-0000-0000A3450000}"/>
    <cellStyle name="Vírgula 3 2 3 4 2 3 2" xfId="19832" xr:uid="{00000000-0005-0000-0000-0000A4450000}"/>
    <cellStyle name="Vírgula 3 2 3 4 2 4" xfId="9152" xr:uid="{00000000-0005-0000-0000-0000A5450000}"/>
    <cellStyle name="Vírgula 3 2 3 4 2 4 2" xfId="22496" xr:uid="{00000000-0005-0000-0000-0000A6450000}"/>
    <cellStyle name="Vírgula 3 2 3 4 2 5" xfId="14504" xr:uid="{00000000-0005-0000-0000-0000A7450000}"/>
    <cellStyle name="Vírgula 3 2 3 4 2 6" xfId="11816" xr:uid="{00000000-0005-0000-0000-0000A8450000}"/>
    <cellStyle name="Vírgula 3 2 3 4 2 7" xfId="26216" xr:uid="{00000000-0005-0000-0000-0000A9450000}"/>
    <cellStyle name="Vírgula 3 2 3 4 3" xfId="1952" xr:uid="{00000000-0005-0000-0000-0000AA450000}"/>
    <cellStyle name="Vírgula 3 2 3 4 3 2" xfId="4616" xr:uid="{00000000-0005-0000-0000-0000AB450000}"/>
    <cellStyle name="Vírgula 3 2 3 4 3 2 2" xfId="17960" xr:uid="{00000000-0005-0000-0000-0000AC450000}"/>
    <cellStyle name="Vírgula 3 2 3 4 3 3" xfId="7280" xr:uid="{00000000-0005-0000-0000-0000AD450000}"/>
    <cellStyle name="Vírgula 3 2 3 4 3 3 2" xfId="20624" xr:uid="{00000000-0005-0000-0000-0000AE450000}"/>
    <cellStyle name="Vírgula 3 2 3 4 3 4" xfId="9944" xr:uid="{00000000-0005-0000-0000-0000AF450000}"/>
    <cellStyle name="Vírgula 3 2 3 4 3 4 2" xfId="23288" xr:uid="{00000000-0005-0000-0000-0000B0450000}"/>
    <cellStyle name="Vírgula 3 2 3 4 3 5" xfId="15296" xr:uid="{00000000-0005-0000-0000-0000B1450000}"/>
    <cellStyle name="Vírgula 3 2 3 4 3 6" xfId="12608" xr:uid="{00000000-0005-0000-0000-0000B2450000}"/>
    <cellStyle name="Vírgula 3 2 3 4 4" xfId="3032" xr:uid="{00000000-0005-0000-0000-0000B3450000}"/>
    <cellStyle name="Vírgula 3 2 3 4 4 2" xfId="16376" xr:uid="{00000000-0005-0000-0000-0000B4450000}"/>
    <cellStyle name="Vírgula 3 2 3 4 5" xfId="5696" xr:uid="{00000000-0005-0000-0000-0000B5450000}"/>
    <cellStyle name="Vírgula 3 2 3 4 5 2" xfId="19040" xr:uid="{00000000-0005-0000-0000-0000B6450000}"/>
    <cellStyle name="Vírgula 3 2 3 4 6" xfId="8360" xr:uid="{00000000-0005-0000-0000-0000B7450000}"/>
    <cellStyle name="Vírgula 3 2 3 4 6 2" xfId="21704" xr:uid="{00000000-0005-0000-0000-0000B8450000}"/>
    <cellStyle name="Vírgula 3 2 3 4 7" xfId="13712" xr:uid="{00000000-0005-0000-0000-0000B9450000}"/>
    <cellStyle name="Vírgula 3 2 3 4 8" xfId="11024" xr:uid="{00000000-0005-0000-0000-0000BA450000}"/>
    <cellStyle name="Vírgula 3 2 3 4 9" xfId="24848" xr:uid="{00000000-0005-0000-0000-0000BB450000}"/>
    <cellStyle name="Vírgula 3 2 3 5" xfId="632" xr:uid="{00000000-0005-0000-0000-0000BC450000}"/>
    <cellStyle name="Vírgula 3 2 3 5 2" xfId="1424" xr:uid="{00000000-0005-0000-0000-0000BD450000}"/>
    <cellStyle name="Vírgula 3 2 3 5 2 2" xfId="4088" xr:uid="{00000000-0005-0000-0000-0000BE450000}"/>
    <cellStyle name="Vírgula 3 2 3 5 2 2 2" xfId="17432" xr:uid="{00000000-0005-0000-0000-0000BF450000}"/>
    <cellStyle name="Vírgula 3 2 3 5 2 3" xfId="6752" xr:uid="{00000000-0005-0000-0000-0000C0450000}"/>
    <cellStyle name="Vírgula 3 2 3 5 2 3 2" xfId="20096" xr:uid="{00000000-0005-0000-0000-0000C1450000}"/>
    <cellStyle name="Vírgula 3 2 3 5 2 4" xfId="9416" xr:uid="{00000000-0005-0000-0000-0000C2450000}"/>
    <cellStyle name="Vírgula 3 2 3 5 2 4 2" xfId="22760" xr:uid="{00000000-0005-0000-0000-0000C3450000}"/>
    <cellStyle name="Vírgula 3 2 3 5 2 5" xfId="14768" xr:uid="{00000000-0005-0000-0000-0000C4450000}"/>
    <cellStyle name="Vírgula 3 2 3 5 2 6" xfId="12080" xr:uid="{00000000-0005-0000-0000-0000C5450000}"/>
    <cellStyle name="Vírgula 3 2 3 5 2 7" xfId="25880" xr:uid="{00000000-0005-0000-0000-0000C6450000}"/>
    <cellStyle name="Vírgula 3 2 3 5 3" xfId="2216" xr:uid="{00000000-0005-0000-0000-0000C7450000}"/>
    <cellStyle name="Vírgula 3 2 3 5 3 2" xfId="4880" xr:uid="{00000000-0005-0000-0000-0000C8450000}"/>
    <cellStyle name="Vírgula 3 2 3 5 3 2 2" xfId="18224" xr:uid="{00000000-0005-0000-0000-0000C9450000}"/>
    <cellStyle name="Vírgula 3 2 3 5 3 3" xfId="7544" xr:uid="{00000000-0005-0000-0000-0000CA450000}"/>
    <cellStyle name="Vírgula 3 2 3 5 3 3 2" xfId="20888" xr:uid="{00000000-0005-0000-0000-0000CB450000}"/>
    <cellStyle name="Vírgula 3 2 3 5 3 4" xfId="10208" xr:uid="{00000000-0005-0000-0000-0000CC450000}"/>
    <cellStyle name="Vírgula 3 2 3 5 3 4 2" xfId="23552" xr:uid="{00000000-0005-0000-0000-0000CD450000}"/>
    <cellStyle name="Vírgula 3 2 3 5 3 5" xfId="15560" xr:uid="{00000000-0005-0000-0000-0000CE450000}"/>
    <cellStyle name="Vírgula 3 2 3 5 3 6" xfId="12872" xr:uid="{00000000-0005-0000-0000-0000CF450000}"/>
    <cellStyle name="Vírgula 3 2 3 5 4" xfId="3296" xr:uid="{00000000-0005-0000-0000-0000D0450000}"/>
    <cellStyle name="Vírgula 3 2 3 5 4 2" xfId="16640" xr:uid="{00000000-0005-0000-0000-0000D1450000}"/>
    <cellStyle name="Vírgula 3 2 3 5 5" xfId="5960" xr:uid="{00000000-0005-0000-0000-0000D2450000}"/>
    <cellStyle name="Vírgula 3 2 3 5 5 2" xfId="19304" xr:uid="{00000000-0005-0000-0000-0000D3450000}"/>
    <cellStyle name="Vírgula 3 2 3 5 6" xfId="8624" xr:uid="{00000000-0005-0000-0000-0000D4450000}"/>
    <cellStyle name="Vírgula 3 2 3 5 6 2" xfId="21968" xr:uid="{00000000-0005-0000-0000-0000D5450000}"/>
    <cellStyle name="Vírgula 3 2 3 5 7" xfId="13976" xr:uid="{00000000-0005-0000-0000-0000D6450000}"/>
    <cellStyle name="Vírgula 3 2 3 5 8" xfId="11288" xr:uid="{00000000-0005-0000-0000-0000D7450000}"/>
    <cellStyle name="Vírgula 3 2 3 5 9" xfId="24512" xr:uid="{00000000-0005-0000-0000-0000D8450000}"/>
    <cellStyle name="Vírgula 3 2 3 6" xfId="896" xr:uid="{00000000-0005-0000-0000-0000D9450000}"/>
    <cellStyle name="Vírgula 3 2 3 6 2" xfId="3560" xr:uid="{00000000-0005-0000-0000-0000DA450000}"/>
    <cellStyle name="Vírgula 3 2 3 6 2 2" xfId="16904" xr:uid="{00000000-0005-0000-0000-0000DB450000}"/>
    <cellStyle name="Vírgula 3 2 3 6 2 3" xfId="26528" xr:uid="{00000000-0005-0000-0000-0000DC450000}"/>
    <cellStyle name="Vírgula 3 2 3 6 3" xfId="6224" xr:uid="{00000000-0005-0000-0000-0000DD450000}"/>
    <cellStyle name="Vírgula 3 2 3 6 3 2" xfId="19568" xr:uid="{00000000-0005-0000-0000-0000DE450000}"/>
    <cellStyle name="Vírgula 3 2 3 6 4" xfId="8888" xr:uid="{00000000-0005-0000-0000-0000DF450000}"/>
    <cellStyle name="Vírgula 3 2 3 6 4 2" xfId="22232" xr:uid="{00000000-0005-0000-0000-0000E0450000}"/>
    <cellStyle name="Vírgula 3 2 3 6 5" xfId="14240" xr:uid="{00000000-0005-0000-0000-0000E1450000}"/>
    <cellStyle name="Vírgula 3 2 3 6 6" xfId="11552" xr:uid="{00000000-0005-0000-0000-0000E2450000}"/>
    <cellStyle name="Vírgula 3 2 3 6 7" xfId="25160" xr:uid="{00000000-0005-0000-0000-0000E3450000}"/>
    <cellStyle name="Vírgula 3 2 3 7" xfId="1688" xr:uid="{00000000-0005-0000-0000-0000E4450000}"/>
    <cellStyle name="Vírgula 3 2 3 7 2" xfId="4352" xr:uid="{00000000-0005-0000-0000-0000E5450000}"/>
    <cellStyle name="Vírgula 3 2 3 7 2 2" xfId="17696" xr:uid="{00000000-0005-0000-0000-0000E6450000}"/>
    <cellStyle name="Vírgula 3 2 3 7 3" xfId="7016" xr:uid="{00000000-0005-0000-0000-0000E7450000}"/>
    <cellStyle name="Vírgula 3 2 3 7 3 2" xfId="20360" xr:uid="{00000000-0005-0000-0000-0000E8450000}"/>
    <cellStyle name="Vírgula 3 2 3 7 4" xfId="9680" xr:uid="{00000000-0005-0000-0000-0000E9450000}"/>
    <cellStyle name="Vírgula 3 2 3 7 4 2" xfId="23024" xr:uid="{00000000-0005-0000-0000-0000EA450000}"/>
    <cellStyle name="Vírgula 3 2 3 7 5" xfId="15032" xr:uid="{00000000-0005-0000-0000-0000EB450000}"/>
    <cellStyle name="Vírgula 3 2 3 7 6" xfId="12344" xr:uid="{00000000-0005-0000-0000-0000EC450000}"/>
    <cellStyle name="Vírgula 3 2 3 7 7" xfId="25520" xr:uid="{00000000-0005-0000-0000-0000ED450000}"/>
    <cellStyle name="Vírgula 3 2 3 8" xfId="2504" xr:uid="{00000000-0005-0000-0000-0000EE450000}"/>
    <cellStyle name="Vírgula 3 2 3 8 2" xfId="5168" xr:uid="{00000000-0005-0000-0000-0000EF450000}"/>
    <cellStyle name="Vírgula 3 2 3 8 2 2" xfId="18512" xr:uid="{00000000-0005-0000-0000-0000F0450000}"/>
    <cellStyle name="Vírgula 3 2 3 8 3" xfId="7832" xr:uid="{00000000-0005-0000-0000-0000F1450000}"/>
    <cellStyle name="Vírgula 3 2 3 8 3 2" xfId="21176" xr:uid="{00000000-0005-0000-0000-0000F2450000}"/>
    <cellStyle name="Vírgula 3 2 3 8 4" xfId="10496" xr:uid="{00000000-0005-0000-0000-0000F3450000}"/>
    <cellStyle name="Vírgula 3 2 3 8 4 2" xfId="23840" xr:uid="{00000000-0005-0000-0000-0000F4450000}"/>
    <cellStyle name="Vírgula 3 2 3 8 5" xfId="15848" xr:uid="{00000000-0005-0000-0000-0000F5450000}"/>
    <cellStyle name="Vírgula 3 2 3 8 6" xfId="13160" xr:uid="{00000000-0005-0000-0000-0000F6450000}"/>
    <cellStyle name="Vírgula 3 2 3 9" xfId="2768" xr:uid="{00000000-0005-0000-0000-0000F7450000}"/>
    <cellStyle name="Vírgula 3 2 3 9 2" xfId="16112" xr:uid="{00000000-0005-0000-0000-0000F8450000}"/>
    <cellStyle name="Vírgula 3 2 4" xfId="224" xr:uid="{00000000-0005-0000-0000-0000F9450000}"/>
    <cellStyle name="Vírgula 3 2 4 10" xfId="13568" xr:uid="{00000000-0005-0000-0000-0000FA450000}"/>
    <cellStyle name="Vírgula 3 2 4 11" xfId="10880" xr:uid="{00000000-0005-0000-0000-0000FB450000}"/>
    <cellStyle name="Vírgula 3 2 4 12" xfId="24272" xr:uid="{00000000-0005-0000-0000-0000FC450000}"/>
    <cellStyle name="Vírgula 3 2 4 2" xfId="488" xr:uid="{00000000-0005-0000-0000-0000FD450000}"/>
    <cellStyle name="Vírgula 3 2 4 2 2" xfId="1280" xr:uid="{00000000-0005-0000-0000-0000FE450000}"/>
    <cellStyle name="Vírgula 3 2 4 2 2 2" xfId="3944" xr:uid="{00000000-0005-0000-0000-0000FF450000}"/>
    <cellStyle name="Vírgula 3 2 4 2 2 2 2" xfId="17288" xr:uid="{00000000-0005-0000-0000-000000460000}"/>
    <cellStyle name="Vírgula 3 2 4 2 2 3" xfId="6608" xr:uid="{00000000-0005-0000-0000-000001460000}"/>
    <cellStyle name="Vírgula 3 2 4 2 2 3 2" xfId="19952" xr:uid="{00000000-0005-0000-0000-000002460000}"/>
    <cellStyle name="Vírgula 3 2 4 2 2 4" xfId="9272" xr:uid="{00000000-0005-0000-0000-000003460000}"/>
    <cellStyle name="Vírgula 3 2 4 2 2 4 2" xfId="22616" xr:uid="{00000000-0005-0000-0000-000004460000}"/>
    <cellStyle name="Vírgula 3 2 4 2 2 5" xfId="14624" xr:uid="{00000000-0005-0000-0000-000005460000}"/>
    <cellStyle name="Vírgula 3 2 4 2 2 6" xfId="11936" xr:uid="{00000000-0005-0000-0000-000006460000}"/>
    <cellStyle name="Vírgula 3 2 4 2 2 7" xfId="26336" xr:uid="{00000000-0005-0000-0000-000007460000}"/>
    <cellStyle name="Vírgula 3 2 4 2 3" xfId="2072" xr:uid="{00000000-0005-0000-0000-000008460000}"/>
    <cellStyle name="Vírgula 3 2 4 2 3 2" xfId="4736" xr:uid="{00000000-0005-0000-0000-000009460000}"/>
    <cellStyle name="Vírgula 3 2 4 2 3 2 2" xfId="18080" xr:uid="{00000000-0005-0000-0000-00000A460000}"/>
    <cellStyle name="Vírgula 3 2 4 2 3 3" xfId="7400" xr:uid="{00000000-0005-0000-0000-00000B460000}"/>
    <cellStyle name="Vírgula 3 2 4 2 3 3 2" xfId="20744" xr:uid="{00000000-0005-0000-0000-00000C460000}"/>
    <cellStyle name="Vírgula 3 2 4 2 3 4" xfId="10064" xr:uid="{00000000-0005-0000-0000-00000D460000}"/>
    <cellStyle name="Vírgula 3 2 4 2 3 4 2" xfId="23408" xr:uid="{00000000-0005-0000-0000-00000E460000}"/>
    <cellStyle name="Vírgula 3 2 4 2 3 5" xfId="15416" xr:uid="{00000000-0005-0000-0000-00000F460000}"/>
    <cellStyle name="Vírgula 3 2 4 2 3 6" xfId="12728" xr:uid="{00000000-0005-0000-0000-000010460000}"/>
    <cellStyle name="Vírgula 3 2 4 2 4" xfId="3152" xr:uid="{00000000-0005-0000-0000-000011460000}"/>
    <cellStyle name="Vírgula 3 2 4 2 4 2" xfId="16496" xr:uid="{00000000-0005-0000-0000-000012460000}"/>
    <cellStyle name="Vírgula 3 2 4 2 5" xfId="5816" xr:uid="{00000000-0005-0000-0000-000013460000}"/>
    <cellStyle name="Vírgula 3 2 4 2 5 2" xfId="19160" xr:uid="{00000000-0005-0000-0000-000014460000}"/>
    <cellStyle name="Vírgula 3 2 4 2 6" xfId="8480" xr:uid="{00000000-0005-0000-0000-000015460000}"/>
    <cellStyle name="Vírgula 3 2 4 2 6 2" xfId="21824" xr:uid="{00000000-0005-0000-0000-000016460000}"/>
    <cellStyle name="Vírgula 3 2 4 2 7" xfId="13832" xr:uid="{00000000-0005-0000-0000-000017460000}"/>
    <cellStyle name="Vírgula 3 2 4 2 8" xfId="11144" xr:uid="{00000000-0005-0000-0000-000018460000}"/>
    <cellStyle name="Vírgula 3 2 4 2 9" xfId="24968" xr:uid="{00000000-0005-0000-0000-000019460000}"/>
    <cellStyle name="Vírgula 3 2 4 3" xfId="656" xr:uid="{00000000-0005-0000-0000-00001A460000}"/>
    <cellStyle name="Vírgula 3 2 4 3 2" xfId="1448" xr:uid="{00000000-0005-0000-0000-00001B460000}"/>
    <cellStyle name="Vírgula 3 2 4 3 2 2" xfId="4112" xr:uid="{00000000-0005-0000-0000-00001C460000}"/>
    <cellStyle name="Vírgula 3 2 4 3 2 2 2" xfId="17456" xr:uid="{00000000-0005-0000-0000-00001D460000}"/>
    <cellStyle name="Vírgula 3 2 4 3 2 3" xfId="6776" xr:uid="{00000000-0005-0000-0000-00001E460000}"/>
    <cellStyle name="Vírgula 3 2 4 3 2 3 2" xfId="20120" xr:uid="{00000000-0005-0000-0000-00001F460000}"/>
    <cellStyle name="Vírgula 3 2 4 3 2 4" xfId="9440" xr:uid="{00000000-0005-0000-0000-000020460000}"/>
    <cellStyle name="Vírgula 3 2 4 3 2 4 2" xfId="22784" xr:uid="{00000000-0005-0000-0000-000021460000}"/>
    <cellStyle name="Vírgula 3 2 4 3 2 5" xfId="14792" xr:uid="{00000000-0005-0000-0000-000022460000}"/>
    <cellStyle name="Vírgula 3 2 4 3 2 6" xfId="12104" xr:uid="{00000000-0005-0000-0000-000023460000}"/>
    <cellStyle name="Vírgula 3 2 4 3 2 7" xfId="26000" xr:uid="{00000000-0005-0000-0000-000024460000}"/>
    <cellStyle name="Vírgula 3 2 4 3 3" xfId="2240" xr:uid="{00000000-0005-0000-0000-000025460000}"/>
    <cellStyle name="Vírgula 3 2 4 3 3 2" xfId="4904" xr:uid="{00000000-0005-0000-0000-000026460000}"/>
    <cellStyle name="Vírgula 3 2 4 3 3 2 2" xfId="18248" xr:uid="{00000000-0005-0000-0000-000027460000}"/>
    <cellStyle name="Vírgula 3 2 4 3 3 3" xfId="7568" xr:uid="{00000000-0005-0000-0000-000028460000}"/>
    <cellStyle name="Vírgula 3 2 4 3 3 3 2" xfId="20912" xr:uid="{00000000-0005-0000-0000-000029460000}"/>
    <cellStyle name="Vírgula 3 2 4 3 3 4" xfId="10232" xr:uid="{00000000-0005-0000-0000-00002A460000}"/>
    <cellStyle name="Vírgula 3 2 4 3 3 4 2" xfId="23576" xr:uid="{00000000-0005-0000-0000-00002B460000}"/>
    <cellStyle name="Vírgula 3 2 4 3 3 5" xfId="15584" xr:uid="{00000000-0005-0000-0000-00002C460000}"/>
    <cellStyle name="Vírgula 3 2 4 3 3 6" xfId="12896" xr:uid="{00000000-0005-0000-0000-00002D460000}"/>
    <cellStyle name="Vírgula 3 2 4 3 4" xfId="3320" xr:uid="{00000000-0005-0000-0000-00002E460000}"/>
    <cellStyle name="Vírgula 3 2 4 3 4 2" xfId="16664" xr:uid="{00000000-0005-0000-0000-00002F460000}"/>
    <cellStyle name="Vírgula 3 2 4 3 5" xfId="5984" xr:uid="{00000000-0005-0000-0000-000030460000}"/>
    <cellStyle name="Vírgula 3 2 4 3 5 2" xfId="19328" xr:uid="{00000000-0005-0000-0000-000031460000}"/>
    <cellStyle name="Vírgula 3 2 4 3 6" xfId="8648" xr:uid="{00000000-0005-0000-0000-000032460000}"/>
    <cellStyle name="Vírgula 3 2 4 3 6 2" xfId="21992" xr:uid="{00000000-0005-0000-0000-000033460000}"/>
    <cellStyle name="Vírgula 3 2 4 3 7" xfId="14000" xr:uid="{00000000-0005-0000-0000-000034460000}"/>
    <cellStyle name="Vírgula 3 2 4 3 8" xfId="11312" xr:uid="{00000000-0005-0000-0000-000035460000}"/>
    <cellStyle name="Vírgula 3 2 4 3 9" xfId="24632" xr:uid="{00000000-0005-0000-0000-000036460000}"/>
    <cellStyle name="Vírgula 3 2 4 4" xfId="1016" xr:uid="{00000000-0005-0000-0000-000037460000}"/>
    <cellStyle name="Vírgula 3 2 4 4 2" xfId="3680" xr:uid="{00000000-0005-0000-0000-000038460000}"/>
    <cellStyle name="Vírgula 3 2 4 4 2 2" xfId="17024" xr:uid="{00000000-0005-0000-0000-000039460000}"/>
    <cellStyle name="Vírgula 3 2 4 4 2 3" xfId="26648" xr:uid="{00000000-0005-0000-0000-00003A460000}"/>
    <cellStyle name="Vírgula 3 2 4 4 3" xfId="6344" xr:uid="{00000000-0005-0000-0000-00003B460000}"/>
    <cellStyle name="Vírgula 3 2 4 4 3 2" xfId="19688" xr:uid="{00000000-0005-0000-0000-00003C460000}"/>
    <cellStyle name="Vírgula 3 2 4 4 4" xfId="9008" xr:uid="{00000000-0005-0000-0000-00003D460000}"/>
    <cellStyle name="Vírgula 3 2 4 4 4 2" xfId="22352" xr:uid="{00000000-0005-0000-0000-00003E460000}"/>
    <cellStyle name="Vírgula 3 2 4 4 5" xfId="14360" xr:uid="{00000000-0005-0000-0000-00003F460000}"/>
    <cellStyle name="Vírgula 3 2 4 4 6" xfId="11672" xr:uid="{00000000-0005-0000-0000-000040460000}"/>
    <cellStyle name="Vírgula 3 2 4 4 7" xfId="25280" xr:uid="{00000000-0005-0000-0000-000041460000}"/>
    <cellStyle name="Vírgula 3 2 4 5" xfId="1808" xr:uid="{00000000-0005-0000-0000-000042460000}"/>
    <cellStyle name="Vírgula 3 2 4 5 2" xfId="4472" xr:uid="{00000000-0005-0000-0000-000043460000}"/>
    <cellStyle name="Vírgula 3 2 4 5 2 2" xfId="17816" xr:uid="{00000000-0005-0000-0000-000044460000}"/>
    <cellStyle name="Vírgula 3 2 4 5 3" xfId="7136" xr:uid="{00000000-0005-0000-0000-000045460000}"/>
    <cellStyle name="Vírgula 3 2 4 5 3 2" xfId="20480" xr:uid="{00000000-0005-0000-0000-000046460000}"/>
    <cellStyle name="Vírgula 3 2 4 5 4" xfId="9800" xr:uid="{00000000-0005-0000-0000-000047460000}"/>
    <cellStyle name="Vírgula 3 2 4 5 4 2" xfId="23144" xr:uid="{00000000-0005-0000-0000-000048460000}"/>
    <cellStyle name="Vírgula 3 2 4 5 5" xfId="15152" xr:uid="{00000000-0005-0000-0000-000049460000}"/>
    <cellStyle name="Vírgula 3 2 4 5 6" xfId="12464" xr:uid="{00000000-0005-0000-0000-00004A460000}"/>
    <cellStyle name="Vírgula 3 2 4 5 7" xfId="25640" xr:uid="{00000000-0005-0000-0000-00004B460000}"/>
    <cellStyle name="Vírgula 3 2 4 6" xfId="2624" xr:uid="{00000000-0005-0000-0000-00004C460000}"/>
    <cellStyle name="Vírgula 3 2 4 6 2" xfId="5288" xr:uid="{00000000-0005-0000-0000-00004D460000}"/>
    <cellStyle name="Vírgula 3 2 4 6 2 2" xfId="18632" xr:uid="{00000000-0005-0000-0000-00004E460000}"/>
    <cellStyle name="Vírgula 3 2 4 6 3" xfId="7952" xr:uid="{00000000-0005-0000-0000-00004F460000}"/>
    <cellStyle name="Vírgula 3 2 4 6 3 2" xfId="21296" xr:uid="{00000000-0005-0000-0000-000050460000}"/>
    <cellStyle name="Vírgula 3 2 4 6 4" xfId="10616" xr:uid="{00000000-0005-0000-0000-000051460000}"/>
    <cellStyle name="Vírgula 3 2 4 6 4 2" xfId="23960" xr:uid="{00000000-0005-0000-0000-000052460000}"/>
    <cellStyle name="Vírgula 3 2 4 6 5" xfId="15968" xr:uid="{00000000-0005-0000-0000-000053460000}"/>
    <cellStyle name="Vírgula 3 2 4 6 6" xfId="13280" xr:uid="{00000000-0005-0000-0000-000054460000}"/>
    <cellStyle name="Vírgula 3 2 4 7" xfId="2888" xr:uid="{00000000-0005-0000-0000-000055460000}"/>
    <cellStyle name="Vírgula 3 2 4 7 2" xfId="16232" xr:uid="{00000000-0005-0000-0000-000056460000}"/>
    <cellStyle name="Vírgula 3 2 4 8" xfId="5552" xr:uid="{00000000-0005-0000-0000-000057460000}"/>
    <cellStyle name="Vírgula 3 2 4 8 2" xfId="18896" xr:uid="{00000000-0005-0000-0000-000058460000}"/>
    <cellStyle name="Vírgula 3 2 4 9" xfId="8216" xr:uid="{00000000-0005-0000-0000-000059460000}"/>
    <cellStyle name="Vírgula 3 2 4 9 2" xfId="21560" xr:uid="{00000000-0005-0000-0000-00005A460000}"/>
    <cellStyle name="Vírgula 3 2 5" xfId="152" xr:uid="{00000000-0005-0000-0000-00005B460000}"/>
    <cellStyle name="Vírgula 3 2 5 10" xfId="10808" xr:uid="{00000000-0005-0000-0000-00005C460000}"/>
    <cellStyle name="Vírgula 3 2 5 11" xfId="24200" xr:uid="{00000000-0005-0000-0000-00005D460000}"/>
    <cellStyle name="Vírgula 3 2 5 2" xfId="416" xr:uid="{00000000-0005-0000-0000-00005E460000}"/>
    <cellStyle name="Vírgula 3 2 5 2 2" xfId="1208" xr:uid="{00000000-0005-0000-0000-00005F460000}"/>
    <cellStyle name="Vírgula 3 2 5 2 2 2" xfId="3872" xr:uid="{00000000-0005-0000-0000-000060460000}"/>
    <cellStyle name="Vírgula 3 2 5 2 2 2 2" xfId="17216" xr:uid="{00000000-0005-0000-0000-000061460000}"/>
    <cellStyle name="Vírgula 3 2 5 2 2 3" xfId="6536" xr:uid="{00000000-0005-0000-0000-000062460000}"/>
    <cellStyle name="Vírgula 3 2 5 2 2 3 2" xfId="19880" xr:uid="{00000000-0005-0000-0000-000063460000}"/>
    <cellStyle name="Vírgula 3 2 5 2 2 4" xfId="9200" xr:uid="{00000000-0005-0000-0000-000064460000}"/>
    <cellStyle name="Vírgula 3 2 5 2 2 4 2" xfId="22544" xr:uid="{00000000-0005-0000-0000-000065460000}"/>
    <cellStyle name="Vírgula 3 2 5 2 2 5" xfId="14552" xr:uid="{00000000-0005-0000-0000-000066460000}"/>
    <cellStyle name="Vírgula 3 2 5 2 2 6" xfId="11864" xr:uid="{00000000-0005-0000-0000-000067460000}"/>
    <cellStyle name="Vírgula 3 2 5 2 2 7" xfId="26264" xr:uid="{00000000-0005-0000-0000-000068460000}"/>
    <cellStyle name="Vírgula 3 2 5 2 3" xfId="2000" xr:uid="{00000000-0005-0000-0000-000069460000}"/>
    <cellStyle name="Vírgula 3 2 5 2 3 2" xfId="4664" xr:uid="{00000000-0005-0000-0000-00006A460000}"/>
    <cellStyle name="Vírgula 3 2 5 2 3 2 2" xfId="18008" xr:uid="{00000000-0005-0000-0000-00006B460000}"/>
    <cellStyle name="Vírgula 3 2 5 2 3 3" xfId="7328" xr:uid="{00000000-0005-0000-0000-00006C460000}"/>
    <cellStyle name="Vírgula 3 2 5 2 3 3 2" xfId="20672" xr:uid="{00000000-0005-0000-0000-00006D460000}"/>
    <cellStyle name="Vírgula 3 2 5 2 3 4" xfId="9992" xr:uid="{00000000-0005-0000-0000-00006E460000}"/>
    <cellStyle name="Vírgula 3 2 5 2 3 4 2" xfId="23336" xr:uid="{00000000-0005-0000-0000-00006F460000}"/>
    <cellStyle name="Vírgula 3 2 5 2 3 5" xfId="15344" xr:uid="{00000000-0005-0000-0000-000070460000}"/>
    <cellStyle name="Vírgula 3 2 5 2 3 6" xfId="12656" xr:uid="{00000000-0005-0000-0000-000071460000}"/>
    <cellStyle name="Vírgula 3 2 5 2 4" xfId="3080" xr:uid="{00000000-0005-0000-0000-000072460000}"/>
    <cellStyle name="Vírgula 3 2 5 2 4 2" xfId="16424" xr:uid="{00000000-0005-0000-0000-000073460000}"/>
    <cellStyle name="Vírgula 3 2 5 2 5" xfId="5744" xr:uid="{00000000-0005-0000-0000-000074460000}"/>
    <cellStyle name="Vírgula 3 2 5 2 5 2" xfId="19088" xr:uid="{00000000-0005-0000-0000-000075460000}"/>
    <cellStyle name="Vírgula 3 2 5 2 6" xfId="8408" xr:uid="{00000000-0005-0000-0000-000076460000}"/>
    <cellStyle name="Vírgula 3 2 5 2 6 2" xfId="21752" xr:uid="{00000000-0005-0000-0000-000077460000}"/>
    <cellStyle name="Vírgula 3 2 5 2 7" xfId="13760" xr:uid="{00000000-0005-0000-0000-000078460000}"/>
    <cellStyle name="Vírgula 3 2 5 2 8" xfId="11072" xr:uid="{00000000-0005-0000-0000-000079460000}"/>
    <cellStyle name="Vírgula 3 2 5 2 9" xfId="24896" xr:uid="{00000000-0005-0000-0000-00007A460000}"/>
    <cellStyle name="Vírgula 3 2 5 3" xfId="944" xr:uid="{00000000-0005-0000-0000-00007B460000}"/>
    <cellStyle name="Vírgula 3 2 5 3 2" xfId="3608" xr:uid="{00000000-0005-0000-0000-00007C460000}"/>
    <cellStyle name="Vírgula 3 2 5 3 2 2" xfId="16952" xr:uid="{00000000-0005-0000-0000-00007D460000}"/>
    <cellStyle name="Vírgula 3 2 5 3 2 3" xfId="25928" xr:uid="{00000000-0005-0000-0000-00007E460000}"/>
    <cellStyle name="Vírgula 3 2 5 3 3" xfId="6272" xr:uid="{00000000-0005-0000-0000-00007F460000}"/>
    <cellStyle name="Vírgula 3 2 5 3 3 2" xfId="19616" xr:uid="{00000000-0005-0000-0000-000080460000}"/>
    <cellStyle name="Vírgula 3 2 5 3 4" xfId="8936" xr:uid="{00000000-0005-0000-0000-000081460000}"/>
    <cellStyle name="Vírgula 3 2 5 3 4 2" xfId="22280" xr:uid="{00000000-0005-0000-0000-000082460000}"/>
    <cellStyle name="Vírgula 3 2 5 3 5" xfId="14288" xr:uid="{00000000-0005-0000-0000-000083460000}"/>
    <cellStyle name="Vírgula 3 2 5 3 6" xfId="11600" xr:uid="{00000000-0005-0000-0000-000084460000}"/>
    <cellStyle name="Vírgula 3 2 5 3 7" xfId="24560" xr:uid="{00000000-0005-0000-0000-000085460000}"/>
    <cellStyle name="Vírgula 3 2 5 4" xfId="1736" xr:uid="{00000000-0005-0000-0000-000086460000}"/>
    <cellStyle name="Vírgula 3 2 5 4 2" xfId="4400" xr:uid="{00000000-0005-0000-0000-000087460000}"/>
    <cellStyle name="Vírgula 3 2 5 4 2 2" xfId="17744" xr:uid="{00000000-0005-0000-0000-000088460000}"/>
    <cellStyle name="Vírgula 3 2 5 4 2 3" xfId="26576" xr:uid="{00000000-0005-0000-0000-000089460000}"/>
    <cellStyle name="Vírgula 3 2 5 4 3" xfId="7064" xr:uid="{00000000-0005-0000-0000-00008A460000}"/>
    <cellStyle name="Vírgula 3 2 5 4 3 2" xfId="20408" xr:uid="{00000000-0005-0000-0000-00008B460000}"/>
    <cellStyle name="Vírgula 3 2 5 4 4" xfId="9728" xr:uid="{00000000-0005-0000-0000-00008C460000}"/>
    <cellStyle name="Vírgula 3 2 5 4 4 2" xfId="23072" xr:uid="{00000000-0005-0000-0000-00008D460000}"/>
    <cellStyle name="Vírgula 3 2 5 4 5" xfId="15080" xr:uid="{00000000-0005-0000-0000-00008E460000}"/>
    <cellStyle name="Vírgula 3 2 5 4 6" xfId="12392" xr:uid="{00000000-0005-0000-0000-00008F460000}"/>
    <cellStyle name="Vírgula 3 2 5 4 7" xfId="25208" xr:uid="{00000000-0005-0000-0000-000090460000}"/>
    <cellStyle name="Vírgula 3 2 5 5" xfId="2552" xr:uid="{00000000-0005-0000-0000-000091460000}"/>
    <cellStyle name="Vírgula 3 2 5 5 2" xfId="5216" xr:uid="{00000000-0005-0000-0000-000092460000}"/>
    <cellStyle name="Vírgula 3 2 5 5 2 2" xfId="18560" xr:uid="{00000000-0005-0000-0000-000093460000}"/>
    <cellStyle name="Vírgula 3 2 5 5 3" xfId="7880" xr:uid="{00000000-0005-0000-0000-000094460000}"/>
    <cellStyle name="Vírgula 3 2 5 5 3 2" xfId="21224" xr:uid="{00000000-0005-0000-0000-000095460000}"/>
    <cellStyle name="Vírgula 3 2 5 5 4" xfId="10544" xr:uid="{00000000-0005-0000-0000-000096460000}"/>
    <cellStyle name="Vírgula 3 2 5 5 4 2" xfId="23888" xr:uid="{00000000-0005-0000-0000-000097460000}"/>
    <cellStyle name="Vírgula 3 2 5 5 5" xfId="15896" xr:uid="{00000000-0005-0000-0000-000098460000}"/>
    <cellStyle name="Vírgula 3 2 5 5 6" xfId="13208" xr:uid="{00000000-0005-0000-0000-000099460000}"/>
    <cellStyle name="Vírgula 3 2 5 5 7" xfId="25568" xr:uid="{00000000-0005-0000-0000-00009A460000}"/>
    <cellStyle name="Vírgula 3 2 5 6" xfId="2816" xr:uid="{00000000-0005-0000-0000-00009B460000}"/>
    <cellStyle name="Vírgula 3 2 5 6 2" xfId="16160" xr:uid="{00000000-0005-0000-0000-00009C460000}"/>
    <cellStyle name="Vírgula 3 2 5 7" xfId="5480" xr:uid="{00000000-0005-0000-0000-00009D460000}"/>
    <cellStyle name="Vírgula 3 2 5 7 2" xfId="18824" xr:uid="{00000000-0005-0000-0000-00009E460000}"/>
    <cellStyle name="Vírgula 3 2 5 8" xfId="8144" xr:uid="{00000000-0005-0000-0000-00009F460000}"/>
    <cellStyle name="Vírgula 3 2 5 8 2" xfId="21488" xr:uid="{00000000-0005-0000-0000-0000A0460000}"/>
    <cellStyle name="Vírgula 3 2 5 9" xfId="13496" xr:uid="{00000000-0005-0000-0000-0000A1460000}"/>
    <cellStyle name="Vírgula 3 2 6" xfId="320" xr:uid="{00000000-0005-0000-0000-0000A2460000}"/>
    <cellStyle name="Vírgula 3 2 6 10" xfId="24368" xr:uid="{00000000-0005-0000-0000-0000A3460000}"/>
    <cellStyle name="Vírgula 3 2 6 2" xfId="1112" xr:uid="{00000000-0005-0000-0000-0000A4460000}"/>
    <cellStyle name="Vírgula 3 2 6 2 2" xfId="3776" xr:uid="{00000000-0005-0000-0000-0000A5460000}"/>
    <cellStyle name="Vírgula 3 2 6 2 2 2" xfId="17120" xr:uid="{00000000-0005-0000-0000-0000A6460000}"/>
    <cellStyle name="Vírgula 3 2 6 2 2 3" xfId="26432" xr:uid="{00000000-0005-0000-0000-0000A7460000}"/>
    <cellStyle name="Vírgula 3 2 6 2 3" xfId="6440" xr:uid="{00000000-0005-0000-0000-0000A8460000}"/>
    <cellStyle name="Vírgula 3 2 6 2 3 2" xfId="19784" xr:uid="{00000000-0005-0000-0000-0000A9460000}"/>
    <cellStyle name="Vírgula 3 2 6 2 4" xfId="9104" xr:uid="{00000000-0005-0000-0000-0000AA460000}"/>
    <cellStyle name="Vírgula 3 2 6 2 4 2" xfId="22448" xr:uid="{00000000-0005-0000-0000-0000AB460000}"/>
    <cellStyle name="Vírgula 3 2 6 2 5" xfId="14456" xr:uid="{00000000-0005-0000-0000-0000AC460000}"/>
    <cellStyle name="Vírgula 3 2 6 2 6" xfId="11768" xr:uid="{00000000-0005-0000-0000-0000AD460000}"/>
    <cellStyle name="Vírgula 3 2 6 2 7" xfId="25064" xr:uid="{00000000-0005-0000-0000-0000AE460000}"/>
    <cellStyle name="Vírgula 3 2 6 3" xfId="1904" xr:uid="{00000000-0005-0000-0000-0000AF460000}"/>
    <cellStyle name="Vírgula 3 2 6 3 2" xfId="4568" xr:uid="{00000000-0005-0000-0000-0000B0460000}"/>
    <cellStyle name="Vírgula 3 2 6 3 2 2" xfId="17912" xr:uid="{00000000-0005-0000-0000-0000B1460000}"/>
    <cellStyle name="Vírgula 3 2 6 3 2 3" xfId="26096" xr:uid="{00000000-0005-0000-0000-0000B2460000}"/>
    <cellStyle name="Vírgula 3 2 6 3 3" xfId="7232" xr:uid="{00000000-0005-0000-0000-0000B3460000}"/>
    <cellStyle name="Vírgula 3 2 6 3 3 2" xfId="20576" xr:uid="{00000000-0005-0000-0000-0000B4460000}"/>
    <cellStyle name="Vírgula 3 2 6 3 4" xfId="9896" xr:uid="{00000000-0005-0000-0000-0000B5460000}"/>
    <cellStyle name="Vírgula 3 2 6 3 4 2" xfId="23240" xr:uid="{00000000-0005-0000-0000-0000B6460000}"/>
    <cellStyle name="Vírgula 3 2 6 3 5" xfId="15248" xr:uid="{00000000-0005-0000-0000-0000B7460000}"/>
    <cellStyle name="Vírgula 3 2 6 3 6" xfId="12560" xr:uid="{00000000-0005-0000-0000-0000B8460000}"/>
    <cellStyle name="Vírgula 3 2 6 3 7" xfId="24728" xr:uid="{00000000-0005-0000-0000-0000B9460000}"/>
    <cellStyle name="Vírgula 3 2 6 4" xfId="2486" xr:uid="{00000000-0005-0000-0000-0000BA460000}"/>
    <cellStyle name="Vírgula 3 2 6 4 2" xfId="5150" xr:uid="{00000000-0005-0000-0000-0000BB460000}"/>
    <cellStyle name="Vírgula 3 2 6 4 2 2" xfId="18494" xr:uid="{00000000-0005-0000-0000-0000BC460000}"/>
    <cellStyle name="Vírgula 3 2 6 4 2 3" xfId="26744" xr:uid="{00000000-0005-0000-0000-0000BD460000}"/>
    <cellStyle name="Vírgula 3 2 6 4 3" xfId="7814" xr:uid="{00000000-0005-0000-0000-0000BE460000}"/>
    <cellStyle name="Vírgula 3 2 6 4 3 2" xfId="21158" xr:uid="{00000000-0005-0000-0000-0000BF460000}"/>
    <cellStyle name="Vírgula 3 2 6 4 4" xfId="10478" xr:uid="{00000000-0005-0000-0000-0000C0460000}"/>
    <cellStyle name="Vírgula 3 2 6 4 4 2" xfId="23822" xr:uid="{00000000-0005-0000-0000-0000C1460000}"/>
    <cellStyle name="Vírgula 3 2 6 4 5" xfId="15830" xr:uid="{00000000-0005-0000-0000-0000C2460000}"/>
    <cellStyle name="Vírgula 3 2 6 4 6" xfId="13142" xr:uid="{00000000-0005-0000-0000-0000C3460000}"/>
    <cellStyle name="Vírgula 3 2 6 4 7" xfId="25376" xr:uid="{00000000-0005-0000-0000-0000C4460000}"/>
    <cellStyle name="Vírgula 3 2 6 5" xfId="2984" xr:uid="{00000000-0005-0000-0000-0000C5460000}"/>
    <cellStyle name="Vírgula 3 2 6 5 2" xfId="16328" xr:uid="{00000000-0005-0000-0000-0000C6460000}"/>
    <cellStyle name="Vírgula 3 2 6 5 3" xfId="25736" xr:uid="{00000000-0005-0000-0000-0000C7460000}"/>
    <cellStyle name="Vírgula 3 2 6 6" xfId="5648" xr:uid="{00000000-0005-0000-0000-0000C8460000}"/>
    <cellStyle name="Vírgula 3 2 6 6 2" xfId="18992" xr:uid="{00000000-0005-0000-0000-0000C9460000}"/>
    <cellStyle name="Vírgula 3 2 6 7" xfId="8312" xr:uid="{00000000-0005-0000-0000-0000CA460000}"/>
    <cellStyle name="Vírgula 3 2 6 7 2" xfId="21656" xr:uid="{00000000-0005-0000-0000-0000CB460000}"/>
    <cellStyle name="Vírgula 3 2 6 8" xfId="13664" xr:uid="{00000000-0005-0000-0000-0000CC460000}"/>
    <cellStyle name="Vírgula 3 2 6 9" xfId="10976" xr:uid="{00000000-0005-0000-0000-0000CD460000}"/>
    <cellStyle name="Vírgula 3 2 7" xfId="584" xr:uid="{00000000-0005-0000-0000-0000CE460000}"/>
    <cellStyle name="Vírgula 3 2 7 2" xfId="1376" xr:uid="{00000000-0005-0000-0000-0000CF460000}"/>
    <cellStyle name="Vírgula 3 2 7 2 2" xfId="4040" xr:uid="{00000000-0005-0000-0000-0000D0460000}"/>
    <cellStyle name="Vírgula 3 2 7 2 2 2" xfId="17384" xr:uid="{00000000-0005-0000-0000-0000D1460000}"/>
    <cellStyle name="Vírgula 3 2 7 2 2 3" xfId="26168" xr:uid="{00000000-0005-0000-0000-0000D2460000}"/>
    <cellStyle name="Vírgula 3 2 7 2 3" xfId="6704" xr:uid="{00000000-0005-0000-0000-0000D3460000}"/>
    <cellStyle name="Vírgula 3 2 7 2 3 2" xfId="20048" xr:uid="{00000000-0005-0000-0000-0000D4460000}"/>
    <cellStyle name="Vírgula 3 2 7 2 4" xfId="9368" xr:uid="{00000000-0005-0000-0000-0000D5460000}"/>
    <cellStyle name="Vírgula 3 2 7 2 4 2" xfId="22712" xr:uid="{00000000-0005-0000-0000-0000D6460000}"/>
    <cellStyle name="Vírgula 3 2 7 2 5" xfId="14720" xr:uid="{00000000-0005-0000-0000-0000D7460000}"/>
    <cellStyle name="Vírgula 3 2 7 2 6" xfId="12032" xr:uid="{00000000-0005-0000-0000-0000D8460000}"/>
    <cellStyle name="Vírgula 3 2 7 2 7" xfId="24800" xr:uid="{00000000-0005-0000-0000-0000D9460000}"/>
    <cellStyle name="Vírgula 3 2 7 3" xfId="2168" xr:uid="{00000000-0005-0000-0000-0000DA460000}"/>
    <cellStyle name="Vírgula 3 2 7 3 2" xfId="4832" xr:uid="{00000000-0005-0000-0000-0000DB460000}"/>
    <cellStyle name="Vírgula 3 2 7 3 2 2" xfId="18176" xr:uid="{00000000-0005-0000-0000-0000DC460000}"/>
    <cellStyle name="Vírgula 3 2 7 3 2 3" xfId="25832" xr:uid="{00000000-0005-0000-0000-0000DD460000}"/>
    <cellStyle name="Vírgula 3 2 7 3 3" xfId="7496" xr:uid="{00000000-0005-0000-0000-0000DE460000}"/>
    <cellStyle name="Vírgula 3 2 7 3 3 2" xfId="20840" xr:uid="{00000000-0005-0000-0000-0000DF460000}"/>
    <cellStyle name="Vírgula 3 2 7 3 4" xfId="10160" xr:uid="{00000000-0005-0000-0000-0000E0460000}"/>
    <cellStyle name="Vírgula 3 2 7 3 4 2" xfId="23504" xr:uid="{00000000-0005-0000-0000-0000E1460000}"/>
    <cellStyle name="Vírgula 3 2 7 3 5" xfId="15512" xr:uid="{00000000-0005-0000-0000-0000E2460000}"/>
    <cellStyle name="Vírgula 3 2 7 3 6" xfId="12824" xr:uid="{00000000-0005-0000-0000-0000E3460000}"/>
    <cellStyle name="Vírgula 3 2 7 3 7" xfId="24464" xr:uid="{00000000-0005-0000-0000-0000E4460000}"/>
    <cellStyle name="Vírgula 3 2 7 4" xfId="3248" xr:uid="{00000000-0005-0000-0000-0000E5460000}"/>
    <cellStyle name="Vírgula 3 2 7 4 2" xfId="16592" xr:uid="{00000000-0005-0000-0000-0000E6460000}"/>
    <cellStyle name="Vírgula 3 2 7 4 3" xfId="25472" xr:uid="{00000000-0005-0000-0000-0000E7460000}"/>
    <cellStyle name="Vírgula 3 2 7 5" xfId="5912" xr:uid="{00000000-0005-0000-0000-0000E8460000}"/>
    <cellStyle name="Vírgula 3 2 7 5 2" xfId="19256" xr:uid="{00000000-0005-0000-0000-0000E9460000}"/>
    <cellStyle name="Vírgula 3 2 7 6" xfId="8576" xr:uid="{00000000-0005-0000-0000-0000EA460000}"/>
    <cellStyle name="Vírgula 3 2 7 6 2" xfId="21920" xr:uid="{00000000-0005-0000-0000-0000EB460000}"/>
    <cellStyle name="Vírgula 3 2 7 7" xfId="13928" xr:uid="{00000000-0005-0000-0000-0000EC460000}"/>
    <cellStyle name="Vírgula 3 2 7 8" xfId="11240" xr:uid="{00000000-0005-0000-0000-0000ED460000}"/>
    <cellStyle name="Vírgula 3 2 7 9" xfId="24104" xr:uid="{00000000-0005-0000-0000-0000EE460000}"/>
    <cellStyle name="Vírgula 3 2 8" xfId="752" xr:uid="{00000000-0005-0000-0000-0000EF460000}"/>
    <cellStyle name="Vírgula 3 2 8 2" xfId="1544" xr:uid="{00000000-0005-0000-0000-0000F0460000}"/>
    <cellStyle name="Vírgula 3 2 8 2 2" xfId="4208" xr:uid="{00000000-0005-0000-0000-0000F1460000}"/>
    <cellStyle name="Vírgula 3 2 8 2 2 2" xfId="17552" xr:uid="{00000000-0005-0000-0000-0000F2460000}"/>
    <cellStyle name="Vírgula 3 2 8 2 2 3" xfId="26144" xr:uid="{00000000-0005-0000-0000-0000F3460000}"/>
    <cellStyle name="Vírgula 3 2 8 2 3" xfId="6872" xr:uid="{00000000-0005-0000-0000-0000F4460000}"/>
    <cellStyle name="Vírgula 3 2 8 2 3 2" xfId="20216" xr:uid="{00000000-0005-0000-0000-0000F5460000}"/>
    <cellStyle name="Vírgula 3 2 8 2 4" xfId="9536" xr:uid="{00000000-0005-0000-0000-0000F6460000}"/>
    <cellStyle name="Vírgula 3 2 8 2 4 2" xfId="22880" xr:uid="{00000000-0005-0000-0000-0000F7460000}"/>
    <cellStyle name="Vírgula 3 2 8 2 5" xfId="14888" xr:uid="{00000000-0005-0000-0000-0000F8460000}"/>
    <cellStyle name="Vírgula 3 2 8 2 6" xfId="12200" xr:uid="{00000000-0005-0000-0000-0000F9460000}"/>
    <cellStyle name="Vírgula 3 2 8 2 7" xfId="24776" xr:uid="{00000000-0005-0000-0000-0000FA460000}"/>
    <cellStyle name="Vírgula 3 2 8 3" xfId="2336" xr:uid="{00000000-0005-0000-0000-0000FB460000}"/>
    <cellStyle name="Vírgula 3 2 8 3 2" xfId="5000" xr:uid="{00000000-0005-0000-0000-0000FC460000}"/>
    <cellStyle name="Vírgula 3 2 8 3 2 2" xfId="18344" xr:uid="{00000000-0005-0000-0000-0000FD460000}"/>
    <cellStyle name="Vírgula 3 2 8 3 3" xfId="7664" xr:uid="{00000000-0005-0000-0000-0000FE460000}"/>
    <cellStyle name="Vírgula 3 2 8 3 3 2" xfId="21008" xr:uid="{00000000-0005-0000-0000-0000FF460000}"/>
    <cellStyle name="Vírgula 3 2 8 3 4" xfId="10328" xr:uid="{00000000-0005-0000-0000-000000470000}"/>
    <cellStyle name="Vírgula 3 2 8 3 4 2" xfId="23672" xr:uid="{00000000-0005-0000-0000-000001470000}"/>
    <cellStyle name="Vírgula 3 2 8 3 5" xfId="15680" xr:uid="{00000000-0005-0000-0000-000002470000}"/>
    <cellStyle name="Vírgula 3 2 8 3 6" xfId="12992" xr:uid="{00000000-0005-0000-0000-000003470000}"/>
    <cellStyle name="Vírgula 3 2 8 3 7" xfId="25448" xr:uid="{00000000-0005-0000-0000-000004470000}"/>
    <cellStyle name="Vírgula 3 2 8 4" xfId="3416" xr:uid="{00000000-0005-0000-0000-000005470000}"/>
    <cellStyle name="Vírgula 3 2 8 4 2" xfId="16760" xr:uid="{00000000-0005-0000-0000-000006470000}"/>
    <cellStyle name="Vírgula 3 2 8 5" xfId="6080" xr:uid="{00000000-0005-0000-0000-000007470000}"/>
    <cellStyle name="Vírgula 3 2 8 5 2" xfId="19424" xr:uid="{00000000-0005-0000-0000-000008470000}"/>
    <cellStyle name="Vírgula 3 2 8 6" xfId="8744" xr:uid="{00000000-0005-0000-0000-000009470000}"/>
    <cellStyle name="Vírgula 3 2 8 6 2" xfId="22088" xr:uid="{00000000-0005-0000-0000-00000A470000}"/>
    <cellStyle name="Vírgula 3 2 8 7" xfId="14096" xr:uid="{00000000-0005-0000-0000-00000B470000}"/>
    <cellStyle name="Vírgula 3 2 8 8" xfId="11408" xr:uid="{00000000-0005-0000-0000-00000C470000}"/>
    <cellStyle name="Vírgula 3 2 8 9" xfId="24080" xr:uid="{00000000-0005-0000-0000-00000D470000}"/>
    <cellStyle name="Vírgula 3 2 9" xfId="800" xr:uid="{00000000-0005-0000-0000-00000E470000}"/>
    <cellStyle name="Vírgula 3 2 9 2" xfId="1592" xr:uid="{00000000-0005-0000-0000-00000F470000}"/>
    <cellStyle name="Vírgula 3 2 9 2 2" xfId="4256" xr:uid="{00000000-0005-0000-0000-000010470000}"/>
    <cellStyle name="Vírgula 3 2 9 2 2 2" xfId="17600" xr:uid="{00000000-0005-0000-0000-000011470000}"/>
    <cellStyle name="Vírgula 3 2 9 2 3" xfId="6920" xr:uid="{00000000-0005-0000-0000-000012470000}"/>
    <cellStyle name="Vírgula 3 2 9 2 3 2" xfId="20264" xr:uid="{00000000-0005-0000-0000-000013470000}"/>
    <cellStyle name="Vírgula 3 2 9 2 4" xfId="9584" xr:uid="{00000000-0005-0000-0000-000014470000}"/>
    <cellStyle name="Vírgula 3 2 9 2 4 2" xfId="22928" xr:uid="{00000000-0005-0000-0000-000015470000}"/>
    <cellStyle name="Vírgula 3 2 9 2 5" xfId="14936" xr:uid="{00000000-0005-0000-0000-000016470000}"/>
    <cellStyle name="Vírgula 3 2 9 2 6" xfId="12248" xr:uid="{00000000-0005-0000-0000-000017470000}"/>
    <cellStyle name="Vírgula 3 2 9 2 7" xfId="25784" xr:uid="{00000000-0005-0000-0000-000018470000}"/>
    <cellStyle name="Vírgula 3 2 9 3" xfId="2384" xr:uid="{00000000-0005-0000-0000-000019470000}"/>
    <cellStyle name="Vírgula 3 2 9 3 2" xfId="5048" xr:uid="{00000000-0005-0000-0000-00001A470000}"/>
    <cellStyle name="Vírgula 3 2 9 3 2 2" xfId="18392" xr:uid="{00000000-0005-0000-0000-00001B470000}"/>
    <cellStyle name="Vírgula 3 2 9 3 3" xfId="7712" xr:uid="{00000000-0005-0000-0000-00001C470000}"/>
    <cellStyle name="Vírgula 3 2 9 3 3 2" xfId="21056" xr:uid="{00000000-0005-0000-0000-00001D470000}"/>
    <cellStyle name="Vírgula 3 2 9 3 4" xfId="10376" xr:uid="{00000000-0005-0000-0000-00001E470000}"/>
    <cellStyle name="Vírgula 3 2 9 3 4 2" xfId="23720" xr:uid="{00000000-0005-0000-0000-00001F470000}"/>
    <cellStyle name="Vírgula 3 2 9 3 5" xfId="15728" xr:uid="{00000000-0005-0000-0000-000020470000}"/>
    <cellStyle name="Vírgula 3 2 9 3 6" xfId="13040" xr:uid="{00000000-0005-0000-0000-000021470000}"/>
    <cellStyle name="Vírgula 3 2 9 4" xfId="3464" xr:uid="{00000000-0005-0000-0000-000022470000}"/>
    <cellStyle name="Vírgula 3 2 9 4 2" xfId="16808" xr:uid="{00000000-0005-0000-0000-000023470000}"/>
    <cellStyle name="Vírgula 3 2 9 5" xfId="6128" xr:uid="{00000000-0005-0000-0000-000024470000}"/>
    <cellStyle name="Vírgula 3 2 9 5 2" xfId="19472" xr:uid="{00000000-0005-0000-0000-000025470000}"/>
    <cellStyle name="Vírgula 3 2 9 6" xfId="8792" xr:uid="{00000000-0005-0000-0000-000026470000}"/>
    <cellStyle name="Vírgula 3 2 9 6 2" xfId="22136" xr:uid="{00000000-0005-0000-0000-000027470000}"/>
    <cellStyle name="Vírgula 3 2 9 7" xfId="14144" xr:uid="{00000000-0005-0000-0000-000028470000}"/>
    <cellStyle name="Vírgula 3 2 9 8" xfId="11456" xr:uid="{00000000-0005-0000-0000-000029470000}"/>
    <cellStyle name="Vírgula 3 2 9 9" xfId="24416" xr:uid="{00000000-0005-0000-0000-00002A470000}"/>
    <cellStyle name="Vírgula 3 20" xfId="10704" xr:uid="{00000000-0005-0000-0000-00002B470000}"/>
    <cellStyle name="Vírgula 3 21" xfId="24048" xr:uid="{00000000-0005-0000-0000-00002C470000}"/>
    <cellStyle name="Vírgula 3 3" xfId="35" xr:uid="{00000000-0005-0000-0000-00002D470000}"/>
    <cellStyle name="Vírgula 3 3 10" xfId="856" xr:uid="{00000000-0005-0000-0000-00002E470000}"/>
    <cellStyle name="Vírgula 3 3 10 2" xfId="3520" xr:uid="{00000000-0005-0000-0000-00002F470000}"/>
    <cellStyle name="Vírgula 3 3 10 2 2" xfId="16864" xr:uid="{00000000-0005-0000-0000-000030470000}"/>
    <cellStyle name="Vírgula 3 3 10 2 3" xfId="25816" xr:uid="{00000000-0005-0000-0000-000031470000}"/>
    <cellStyle name="Vírgula 3 3 10 3" xfId="6184" xr:uid="{00000000-0005-0000-0000-000032470000}"/>
    <cellStyle name="Vírgula 3 3 10 3 2" xfId="19528" xr:uid="{00000000-0005-0000-0000-000033470000}"/>
    <cellStyle name="Vírgula 3 3 10 4" xfId="8848" xr:uid="{00000000-0005-0000-0000-000034470000}"/>
    <cellStyle name="Vírgula 3 3 10 4 2" xfId="22192" xr:uid="{00000000-0005-0000-0000-000035470000}"/>
    <cellStyle name="Vírgula 3 3 10 5" xfId="14200" xr:uid="{00000000-0005-0000-0000-000036470000}"/>
    <cellStyle name="Vírgula 3 3 10 6" xfId="11512" xr:uid="{00000000-0005-0000-0000-000037470000}"/>
    <cellStyle name="Vírgula 3 3 10 7" xfId="24448" xr:uid="{00000000-0005-0000-0000-000038470000}"/>
    <cellStyle name="Vírgula 3 3 11" xfId="1648" xr:uid="{00000000-0005-0000-0000-000039470000}"/>
    <cellStyle name="Vírgula 3 3 11 2" xfId="4312" xr:uid="{00000000-0005-0000-0000-00003A470000}"/>
    <cellStyle name="Vírgula 3 3 11 2 2" xfId="17656" xr:uid="{00000000-0005-0000-0000-00003B470000}"/>
    <cellStyle name="Vírgula 3 3 11 2 3" xfId="26488" xr:uid="{00000000-0005-0000-0000-00003C470000}"/>
    <cellStyle name="Vírgula 3 3 11 3" xfId="6976" xr:uid="{00000000-0005-0000-0000-00003D470000}"/>
    <cellStyle name="Vírgula 3 3 11 3 2" xfId="20320" xr:uid="{00000000-0005-0000-0000-00003E470000}"/>
    <cellStyle name="Vírgula 3 3 11 4" xfId="9640" xr:uid="{00000000-0005-0000-0000-00003F470000}"/>
    <cellStyle name="Vírgula 3 3 11 4 2" xfId="22984" xr:uid="{00000000-0005-0000-0000-000040470000}"/>
    <cellStyle name="Vírgula 3 3 11 5" xfId="14992" xr:uid="{00000000-0005-0000-0000-000041470000}"/>
    <cellStyle name="Vírgula 3 3 11 6" xfId="12304" xr:uid="{00000000-0005-0000-0000-000042470000}"/>
    <cellStyle name="Vírgula 3 3 11 7" xfId="25120" xr:uid="{00000000-0005-0000-0000-000043470000}"/>
    <cellStyle name="Vírgula 3 3 12" xfId="2445" xr:uid="{00000000-0005-0000-0000-000044470000}"/>
    <cellStyle name="Vírgula 3 3 12 2" xfId="5109" xr:uid="{00000000-0005-0000-0000-000045470000}"/>
    <cellStyle name="Vírgula 3 3 12 2 2" xfId="18453" xr:uid="{00000000-0005-0000-0000-000046470000}"/>
    <cellStyle name="Vírgula 3 3 12 3" xfId="7773" xr:uid="{00000000-0005-0000-0000-000047470000}"/>
    <cellStyle name="Vírgula 3 3 12 3 2" xfId="21117" xr:uid="{00000000-0005-0000-0000-000048470000}"/>
    <cellStyle name="Vírgula 3 3 12 4" xfId="10437" xr:uid="{00000000-0005-0000-0000-000049470000}"/>
    <cellStyle name="Vírgula 3 3 12 4 2" xfId="23781" xr:uid="{00000000-0005-0000-0000-00004A470000}"/>
    <cellStyle name="Vírgula 3 3 12 5" xfId="15789" xr:uid="{00000000-0005-0000-0000-00004B470000}"/>
    <cellStyle name="Vírgula 3 3 12 6" xfId="13101" xr:uid="{00000000-0005-0000-0000-00004C470000}"/>
    <cellStyle name="Vírgula 3 3 12 7" xfId="25432" xr:uid="{00000000-0005-0000-0000-00004D470000}"/>
    <cellStyle name="Vírgula 3 3 13" xfId="64" xr:uid="{00000000-0005-0000-0000-00004E470000}"/>
    <cellStyle name="Vírgula 3 3 13 2" xfId="13408" xr:uid="{00000000-0005-0000-0000-00004F470000}"/>
    <cellStyle name="Vírgula 3 3 14" xfId="2728" xr:uid="{00000000-0005-0000-0000-000050470000}"/>
    <cellStyle name="Vírgula 3 3 14 2" xfId="16072" xr:uid="{00000000-0005-0000-0000-000051470000}"/>
    <cellStyle name="Vírgula 3 3 15" xfId="5392" xr:uid="{00000000-0005-0000-0000-000052470000}"/>
    <cellStyle name="Vírgula 3 3 15 2" xfId="18736" xr:uid="{00000000-0005-0000-0000-000053470000}"/>
    <cellStyle name="Vírgula 3 3 16" xfId="8056" xr:uid="{00000000-0005-0000-0000-000054470000}"/>
    <cellStyle name="Vírgula 3 3 16 2" xfId="21400" xr:uid="{00000000-0005-0000-0000-000055470000}"/>
    <cellStyle name="Vírgula 3 3 17" xfId="13384" xr:uid="{00000000-0005-0000-0000-000056470000}"/>
    <cellStyle name="Vírgula 3 3 18" xfId="10720" xr:uid="{00000000-0005-0000-0000-000057470000}"/>
    <cellStyle name="Vírgula 3 3 19" xfId="24064" xr:uid="{00000000-0005-0000-0000-000058470000}"/>
    <cellStyle name="Vírgula 3 3 2" xfId="88" xr:uid="{00000000-0005-0000-0000-000059470000}"/>
    <cellStyle name="Vírgula 3 3 2 10" xfId="1672" xr:uid="{00000000-0005-0000-0000-00005A470000}"/>
    <cellStyle name="Vírgula 3 3 2 10 2" xfId="4336" xr:uid="{00000000-0005-0000-0000-00005B470000}"/>
    <cellStyle name="Vírgula 3 3 2 10 2 2" xfId="17680" xr:uid="{00000000-0005-0000-0000-00005C470000}"/>
    <cellStyle name="Vírgula 3 3 2 10 3" xfId="7000" xr:uid="{00000000-0005-0000-0000-00005D470000}"/>
    <cellStyle name="Vírgula 3 3 2 10 3 2" xfId="20344" xr:uid="{00000000-0005-0000-0000-00005E470000}"/>
    <cellStyle name="Vírgula 3 3 2 10 4" xfId="9664" xr:uid="{00000000-0005-0000-0000-00005F470000}"/>
    <cellStyle name="Vírgula 3 3 2 10 4 2" xfId="23008" xr:uid="{00000000-0005-0000-0000-000060470000}"/>
    <cellStyle name="Vírgula 3 3 2 10 5" xfId="15016" xr:uid="{00000000-0005-0000-0000-000061470000}"/>
    <cellStyle name="Vírgula 3 3 2 10 6" xfId="12328" xr:uid="{00000000-0005-0000-0000-000062470000}"/>
    <cellStyle name="Vírgula 3 3 2 11" xfId="2471" xr:uid="{00000000-0005-0000-0000-000063470000}"/>
    <cellStyle name="Vírgula 3 3 2 11 2" xfId="5135" xr:uid="{00000000-0005-0000-0000-000064470000}"/>
    <cellStyle name="Vírgula 3 3 2 11 2 2" xfId="18479" xr:uid="{00000000-0005-0000-0000-000065470000}"/>
    <cellStyle name="Vírgula 3 3 2 11 3" xfId="7799" xr:uid="{00000000-0005-0000-0000-000066470000}"/>
    <cellStyle name="Vírgula 3 3 2 11 3 2" xfId="21143" xr:uid="{00000000-0005-0000-0000-000067470000}"/>
    <cellStyle name="Vírgula 3 3 2 11 4" xfId="10463" xr:uid="{00000000-0005-0000-0000-000068470000}"/>
    <cellStyle name="Vírgula 3 3 2 11 4 2" xfId="23807" xr:uid="{00000000-0005-0000-0000-000069470000}"/>
    <cellStyle name="Vírgula 3 3 2 11 5" xfId="15815" xr:uid="{00000000-0005-0000-0000-00006A470000}"/>
    <cellStyle name="Vírgula 3 3 2 11 6" xfId="13127" xr:uid="{00000000-0005-0000-0000-00006B470000}"/>
    <cellStyle name="Vírgula 3 3 2 12" xfId="2752" xr:uid="{00000000-0005-0000-0000-00006C470000}"/>
    <cellStyle name="Vírgula 3 3 2 12 2" xfId="16096" xr:uid="{00000000-0005-0000-0000-00006D470000}"/>
    <cellStyle name="Vírgula 3 3 2 13" xfId="5416" xr:uid="{00000000-0005-0000-0000-00006E470000}"/>
    <cellStyle name="Vírgula 3 3 2 13 2" xfId="18760" xr:uid="{00000000-0005-0000-0000-00006F470000}"/>
    <cellStyle name="Vírgula 3 3 2 14" xfId="8080" xr:uid="{00000000-0005-0000-0000-000070470000}"/>
    <cellStyle name="Vírgula 3 3 2 14 2" xfId="21424" xr:uid="{00000000-0005-0000-0000-000071470000}"/>
    <cellStyle name="Vírgula 3 3 2 15" xfId="13432" xr:uid="{00000000-0005-0000-0000-000072470000}"/>
    <cellStyle name="Vírgula 3 3 2 16" xfId="10744" xr:uid="{00000000-0005-0000-0000-000073470000}"/>
    <cellStyle name="Vírgula 3 3 2 17" xfId="24136" xr:uid="{00000000-0005-0000-0000-000074470000}"/>
    <cellStyle name="Vírgula 3 3 2 2" xfId="136" xr:uid="{00000000-0005-0000-0000-000075470000}"/>
    <cellStyle name="Vírgula 3 3 2 2 10" xfId="8128" xr:uid="{00000000-0005-0000-0000-000076470000}"/>
    <cellStyle name="Vírgula 3 3 2 2 10 2" xfId="21472" xr:uid="{00000000-0005-0000-0000-000077470000}"/>
    <cellStyle name="Vírgula 3 3 2 2 11" xfId="13480" xr:uid="{00000000-0005-0000-0000-000078470000}"/>
    <cellStyle name="Vírgula 3 3 2 2 12" xfId="10792" xr:uid="{00000000-0005-0000-0000-000079470000}"/>
    <cellStyle name="Vírgula 3 3 2 2 13" xfId="24184" xr:uid="{00000000-0005-0000-0000-00007A470000}"/>
    <cellStyle name="Vírgula 3 3 2 2 2" xfId="304" xr:uid="{00000000-0005-0000-0000-00007B470000}"/>
    <cellStyle name="Vírgula 3 3 2 2 2 10" xfId="10960" xr:uid="{00000000-0005-0000-0000-00007C470000}"/>
    <cellStyle name="Vírgula 3 3 2 2 2 11" xfId="24352" xr:uid="{00000000-0005-0000-0000-00007D470000}"/>
    <cellStyle name="Vírgula 3 3 2 2 2 2" xfId="568" xr:uid="{00000000-0005-0000-0000-00007E470000}"/>
    <cellStyle name="Vírgula 3 3 2 2 2 2 2" xfId="1360" xr:uid="{00000000-0005-0000-0000-00007F470000}"/>
    <cellStyle name="Vírgula 3 3 2 2 2 2 2 2" xfId="4024" xr:uid="{00000000-0005-0000-0000-000080470000}"/>
    <cellStyle name="Vírgula 3 3 2 2 2 2 2 2 2" xfId="17368" xr:uid="{00000000-0005-0000-0000-000081470000}"/>
    <cellStyle name="Vírgula 3 3 2 2 2 2 2 3" xfId="6688" xr:uid="{00000000-0005-0000-0000-000082470000}"/>
    <cellStyle name="Vírgula 3 3 2 2 2 2 2 3 2" xfId="20032" xr:uid="{00000000-0005-0000-0000-000083470000}"/>
    <cellStyle name="Vírgula 3 3 2 2 2 2 2 4" xfId="9352" xr:uid="{00000000-0005-0000-0000-000084470000}"/>
    <cellStyle name="Vírgula 3 3 2 2 2 2 2 4 2" xfId="22696" xr:uid="{00000000-0005-0000-0000-000085470000}"/>
    <cellStyle name="Vírgula 3 3 2 2 2 2 2 5" xfId="14704" xr:uid="{00000000-0005-0000-0000-000086470000}"/>
    <cellStyle name="Vírgula 3 3 2 2 2 2 2 6" xfId="12016" xr:uid="{00000000-0005-0000-0000-000087470000}"/>
    <cellStyle name="Vírgula 3 3 2 2 2 2 2 7" xfId="26416" xr:uid="{00000000-0005-0000-0000-000088470000}"/>
    <cellStyle name="Vírgula 3 3 2 2 2 2 3" xfId="2152" xr:uid="{00000000-0005-0000-0000-000089470000}"/>
    <cellStyle name="Vírgula 3 3 2 2 2 2 3 2" xfId="4816" xr:uid="{00000000-0005-0000-0000-00008A470000}"/>
    <cellStyle name="Vírgula 3 3 2 2 2 2 3 2 2" xfId="18160" xr:uid="{00000000-0005-0000-0000-00008B470000}"/>
    <cellStyle name="Vírgula 3 3 2 2 2 2 3 3" xfId="7480" xr:uid="{00000000-0005-0000-0000-00008C470000}"/>
    <cellStyle name="Vírgula 3 3 2 2 2 2 3 3 2" xfId="20824" xr:uid="{00000000-0005-0000-0000-00008D470000}"/>
    <cellStyle name="Vírgula 3 3 2 2 2 2 3 4" xfId="10144" xr:uid="{00000000-0005-0000-0000-00008E470000}"/>
    <cellStyle name="Vírgula 3 3 2 2 2 2 3 4 2" xfId="23488" xr:uid="{00000000-0005-0000-0000-00008F470000}"/>
    <cellStyle name="Vírgula 3 3 2 2 2 2 3 5" xfId="15496" xr:uid="{00000000-0005-0000-0000-000090470000}"/>
    <cellStyle name="Vírgula 3 3 2 2 2 2 3 6" xfId="12808" xr:uid="{00000000-0005-0000-0000-000091470000}"/>
    <cellStyle name="Vírgula 3 3 2 2 2 2 4" xfId="3232" xr:uid="{00000000-0005-0000-0000-000092470000}"/>
    <cellStyle name="Vírgula 3 3 2 2 2 2 4 2" xfId="16576" xr:uid="{00000000-0005-0000-0000-000093470000}"/>
    <cellStyle name="Vírgula 3 3 2 2 2 2 5" xfId="5896" xr:uid="{00000000-0005-0000-0000-000094470000}"/>
    <cellStyle name="Vírgula 3 3 2 2 2 2 5 2" xfId="19240" xr:uid="{00000000-0005-0000-0000-000095470000}"/>
    <cellStyle name="Vírgula 3 3 2 2 2 2 6" xfId="8560" xr:uid="{00000000-0005-0000-0000-000096470000}"/>
    <cellStyle name="Vírgula 3 3 2 2 2 2 6 2" xfId="21904" xr:uid="{00000000-0005-0000-0000-000097470000}"/>
    <cellStyle name="Vírgula 3 3 2 2 2 2 7" xfId="13912" xr:uid="{00000000-0005-0000-0000-000098470000}"/>
    <cellStyle name="Vírgula 3 3 2 2 2 2 8" xfId="11224" xr:uid="{00000000-0005-0000-0000-000099470000}"/>
    <cellStyle name="Vírgula 3 3 2 2 2 2 9" xfId="25048" xr:uid="{00000000-0005-0000-0000-00009A470000}"/>
    <cellStyle name="Vírgula 3 3 2 2 2 3" xfId="1096" xr:uid="{00000000-0005-0000-0000-00009B470000}"/>
    <cellStyle name="Vírgula 3 3 2 2 2 3 2" xfId="3760" xr:uid="{00000000-0005-0000-0000-00009C470000}"/>
    <cellStyle name="Vírgula 3 3 2 2 2 3 2 2" xfId="17104" xr:uid="{00000000-0005-0000-0000-00009D470000}"/>
    <cellStyle name="Vírgula 3 3 2 2 2 3 2 3" xfId="26080" xr:uid="{00000000-0005-0000-0000-00009E470000}"/>
    <cellStyle name="Vírgula 3 3 2 2 2 3 3" xfId="6424" xr:uid="{00000000-0005-0000-0000-00009F470000}"/>
    <cellStyle name="Vírgula 3 3 2 2 2 3 3 2" xfId="19768" xr:uid="{00000000-0005-0000-0000-0000A0470000}"/>
    <cellStyle name="Vírgula 3 3 2 2 2 3 4" xfId="9088" xr:uid="{00000000-0005-0000-0000-0000A1470000}"/>
    <cellStyle name="Vírgula 3 3 2 2 2 3 4 2" xfId="22432" xr:uid="{00000000-0005-0000-0000-0000A2470000}"/>
    <cellStyle name="Vírgula 3 3 2 2 2 3 5" xfId="14440" xr:uid="{00000000-0005-0000-0000-0000A3470000}"/>
    <cellStyle name="Vírgula 3 3 2 2 2 3 6" xfId="11752" xr:uid="{00000000-0005-0000-0000-0000A4470000}"/>
    <cellStyle name="Vírgula 3 3 2 2 2 3 7" xfId="24712" xr:uid="{00000000-0005-0000-0000-0000A5470000}"/>
    <cellStyle name="Vírgula 3 3 2 2 2 4" xfId="1888" xr:uid="{00000000-0005-0000-0000-0000A6470000}"/>
    <cellStyle name="Vírgula 3 3 2 2 2 4 2" xfId="4552" xr:uid="{00000000-0005-0000-0000-0000A7470000}"/>
    <cellStyle name="Vírgula 3 3 2 2 2 4 2 2" xfId="17896" xr:uid="{00000000-0005-0000-0000-0000A8470000}"/>
    <cellStyle name="Vírgula 3 3 2 2 2 4 2 3" xfId="26728" xr:uid="{00000000-0005-0000-0000-0000A9470000}"/>
    <cellStyle name="Vírgula 3 3 2 2 2 4 3" xfId="7216" xr:uid="{00000000-0005-0000-0000-0000AA470000}"/>
    <cellStyle name="Vírgula 3 3 2 2 2 4 3 2" xfId="20560" xr:uid="{00000000-0005-0000-0000-0000AB470000}"/>
    <cellStyle name="Vírgula 3 3 2 2 2 4 4" xfId="9880" xr:uid="{00000000-0005-0000-0000-0000AC470000}"/>
    <cellStyle name="Vírgula 3 3 2 2 2 4 4 2" xfId="23224" xr:uid="{00000000-0005-0000-0000-0000AD470000}"/>
    <cellStyle name="Vírgula 3 3 2 2 2 4 5" xfId="15232" xr:uid="{00000000-0005-0000-0000-0000AE470000}"/>
    <cellStyle name="Vírgula 3 3 2 2 2 4 6" xfId="12544" xr:uid="{00000000-0005-0000-0000-0000AF470000}"/>
    <cellStyle name="Vírgula 3 3 2 2 2 4 7" xfId="25360" xr:uid="{00000000-0005-0000-0000-0000B0470000}"/>
    <cellStyle name="Vírgula 3 3 2 2 2 5" xfId="2704" xr:uid="{00000000-0005-0000-0000-0000B1470000}"/>
    <cellStyle name="Vírgula 3 3 2 2 2 5 2" xfId="5368" xr:uid="{00000000-0005-0000-0000-0000B2470000}"/>
    <cellStyle name="Vírgula 3 3 2 2 2 5 2 2" xfId="18712" xr:uid="{00000000-0005-0000-0000-0000B3470000}"/>
    <cellStyle name="Vírgula 3 3 2 2 2 5 3" xfId="8032" xr:uid="{00000000-0005-0000-0000-0000B4470000}"/>
    <cellStyle name="Vírgula 3 3 2 2 2 5 3 2" xfId="21376" xr:uid="{00000000-0005-0000-0000-0000B5470000}"/>
    <cellStyle name="Vírgula 3 3 2 2 2 5 4" xfId="10696" xr:uid="{00000000-0005-0000-0000-0000B6470000}"/>
    <cellStyle name="Vírgula 3 3 2 2 2 5 4 2" xfId="24040" xr:uid="{00000000-0005-0000-0000-0000B7470000}"/>
    <cellStyle name="Vírgula 3 3 2 2 2 5 5" xfId="16048" xr:uid="{00000000-0005-0000-0000-0000B8470000}"/>
    <cellStyle name="Vírgula 3 3 2 2 2 5 6" xfId="13360" xr:uid="{00000000-0005-0000-0000-0000B9470000}"/>
    <cellStyle name="Vírgula 3 3 2 2 2 5 7" xfId="25720" xr:uid="{00000000-0005-0000-0000-0000BA470000}"/>
    <cellStyle name="Vírgula 3 3 2 2 2 6" xfId="2968" xr:uid="{00000000-0005-0000-0000-0000BB470000}"/>
    <cellStyle name="Vírgula 3 3 2 2 2 6 2" xfId="16312" xr:uid="{00000000-0005-0000-0000-0000BC470000}"/>
    <cellStyle name="Vírgula 3 3 2 2 2 7" xfId="5632" xr:uid="{00000000-0005-0000-0000-0000BD470000}"/>
    <cellStyle name="Vírgula 3 3 2 2 2 7 2" xfId="18976" xr:uid="{00000000-0005-0000-0000-0000BE470000}"/>
    <cellStyle name="Vírgula 3 3 2 2 2 8" xfId="8296" xr:uid="{00000000-0005-0000-0000-0000BF470000}"/>
    <cellStyle name="Vírgula 3 3 2 2 2 8 2" xfId="21640" xr:uid="{00000000-0005-0000-0000-0000C0470000}"/>
    <cellStyle name="Vírgula 3 3 2 2 2 9" xfId="13648" xr:uid="{00000000-0005-0000-0000-0000C1470000}"/>
    <cellStyle name="Vírgula 3 3 2 2 3" xfId="400" xr:uid="{00000000-0005-0000-0000-0000C2470000}"/>
    <cellStyle name="Vírgula 3 3 2 2 3 2" xfId="1192" xr:uid="{00000000-0005-0000-0000-0000C3470000}"/>
    <cellStyle name="Vírgula 3 3 2 2 3 2 2" xfId="3856" xr:uid="{00000000-0005-0000-0000-0000C4470000}"/>
    <cellStyle name="Vírgula 3 3 2 2 3 2 2 2" xfId="17200" xr:uid="{00000000-0005-0000-0000-0000C5470000}"/>
    <cellStyle name="Vírgula 3 3 2 2 3 2 3" xfId="6520" xr:uid="{00000000-0005-0000-0000-0000C6470000}"/>
    <cellStyle name="Vírgula 3 3 2 2 3 2 3 2" xfId="19864" xr:uid="{00000000-0005-0000-0000-0000C7470000}"/>
    <cellStyle name="Vírgula 3 3 2 2 3 2 4" xfId="9184" xr:uid="{00000000-0005-0000-0000-0000C8470000}"/>
    <cellStyle name="Vírgula 3 3 2 2 3 2 4 2" xfId="22528" xr:uid="{00000000-0005-0000-0000-0000C9470000}"/>
    <cellStyle name="Vírgula 3 3 2 2 3 2 5" xfId="14536" xr:uid="{00000000-0005-0000-0000-0000CA470000}"/>
    <cellStyle name="Vírgula 3 3 2 2 3 2 6" xfId="11848" xr:uid="{00000000-0005-0000-0000-0000CB470000}"/>
    <cellStyle name="Vírgula 3 3 2 2 3 2 7" xfId="26248" xr:uid="{00000000-0005-0000-0000-0000CC470000}"/>
    <cellStyle name="Vírgula 3 3 2 2 3 3" xfId="1984" xr:uid="{00000000-0005-0000-0000-0000CD470000}"/>
    <cellStyle name="Vírgula 3 3 2 2 3 3 2" xfId="4648" xr:uid="{00000000-0005-0000-0000-0000CE470000}"/>
    <cellStyle name="Vírgula 3 3 2 2 3 3 2 2" xfId="17992" xr:uid="{00000000-0005-0000-0000-0000CF470000}"/>
    <cellStyle name="Vírgula 3 3 2 2 3 3 3" xfId="7312" xr:uid="{00000000-0005-0000-0000-0000D0470000}"/>
    <cellStyle name="Vírgula 3 3 2 2 3 3 3 2" xfId="20656" xr:uid="{00000000-0005-0000-0000-0000D1470000}"/>
    <cellStyle name="Vírgula 3 3 2 2 3 3 4" xfId="9976" xr:uid="{00000000-0005-0000-0000-0000D2470000}"/>
    <cellStyle name="Vírgula 3 3 2 2 3 3 4 2" xfId="23320" xr:uid="{00000000-0005-0000-0000-0000D3470000}"/>
    <cellStyle name="Vírgula 3 3 2 2 3 3 5" xfId="15328" xr:uid="{00000000-0005-0000-0000-0000D4470000}"/>
    <cellStyle name="Vírgula 3 3 2 2 3 3 6" xfId="12640" xr:uid="{00000000-0005-0000-0000-0000D5470000}"/>
    <cellStyle name="Vírgula 3 3 2 2 3 4" xfId="3064" xr:uid="{00000000-0005-0000-0000-0000D6470000}"/>
    <cellStyle name="Vírgula 3 3 2 2 3 4 2" xfId="16408" xr:uid="{00000000-0005-0000-0000-0000D7470000}"/>
    <cellStyle name="Vírgula 3 3 2 2 3 5" xfId="5728" xr:uid="{00000000-0005-0000-0000-0000D8470000}"/>
    <cellStyle name="Vírgula 3 3 2 2 3 5 2" xfId="19072" xr:uid="{00000000-0005-0000-0000-0000D9470000}"/>
    <cellStyle name="Vírgula 3 3 2 2 3 6" xfId="8392" xr:uid="{00000000-0005-0000-0000-0000DA470000}"/>
    <cellStyle name="Vírgula 3 3 2 2 3 6 2" xfId="21736" xr:uid="{00000000-0005-0000-0000-0000DB470000}"/>
    <cellStyle name="Vírgula 3 3 2 2 3 7" xfId="13744" xr:uid="{00000000-0005-0000-0000-0000DC470000}"/>
    <cellStyle name="Vírgula 3 3 2 2 3 8" xfId="11056" xr:uid="{00000000-0005-0000-0000-0000DD470000}"/>
    <cellStyle name="Vírgula 3 3 2 2 3 9" xfId="24880" xr:uid="{00000000-0005-0000-0000-0000DE470000}"/>
    <cellStyle name="Vírgula 3 3 2 2 4" xfId="736" xr:uid="{00000000-0005-0000-0000-0000DF470000}"/>
    <cellStyle name="Vírgula 3 3 2 2 4 2" xfId="1528" xr:uid="{00000000-0005-0000-0000-0000E0470000}"/>
    <cellStyle name="Vírgula 3 3 2 2 4 2 2" xfId="4192" xr:uid="{00000000-0005-0000-0000-0000E1470000}"/>
    <cellStyle name="Vírgula 3 3 2 2 4 2 2 2" xfId="17536" xr:uid="{00000000-0005-0000-0000-0000E2470000}"/>
    <cellStyle name="Vírgula 3 3 2 2 4 2 3" xfId="6856" xr:uid="{00000000-0005-0000-0000-0000E3470000}"/>
    <cellStyle name="Vírgula 3 3 2 2 4 2 3 2" xfId="20200" xr:uid="{00000000-0005-0000-0000-0000E4470000}"/>
    <cellStyle name="Vírgula 3 3 2 2 4 2 4" xfId="9520" xr:uid="{00000000-0005-0000-0000-0000E5470000}"/>
    <cellStyle name="Vírgula 3 3 2 2 4 2 4 2" xfId="22864" xr:uid="{00000000-0005-0000-0000-0000E6470000}"/>
    <cellStyle name="Vírgula 3 3 2 2 4 2 5" xfId="14872" xr:uid="{00000000-0005-0000-0000-0000E7470000}"/>
    <cellStyle name="Vírgula 3 3 2 2 4 2 6" xfId="12184" xr:uid="{00000000-0005-0000-0000-0000E8470000}"/>
    <cellStyle name="Vírgula 3 3 2 2 4 2 7" xfId="25912" xr:uid="{00000000-0005-0000-0000-0000E9470000}"/>
    <cellStyle name="Vírgula 3 3 2 2 4 3" xfId="2320" xr:uid="{00000000-0005-0000-0000-0000EA470000}"/>
    <cellStyle name="Vírgula 3 3 2 2 4 3 2" xfId="4984" xr:uid="{00000000-0005-0000-0000-0000EB470000}"/>
    <cellStyle name="Vírgula 3 3 2 2 4 3 2 2" xfId="18328" xr:uid="{00000000-0005-0000-0000-0000EC470000}"/>
    <cellStyle name="Vírgula 3 3 2 2 4 3 3" xfId="7648" xr:uid="{00000000-0005-0000-0000-0000ED470000}"/>
    <cellStyle name="Vírgula 3 3 2 2 4 3 3 2" xfId="20992" xr:uid="{00000000-0005-0000-0000-0000EE470000}"/>
    <cellStyle name="Vírgula 3 3 2 2 4 3 4" xfId="10312" xr:uid="{00000000-0005-0000-0000-0000EF470000}"/>
    <cellStyle name="Vírgula 3 3 2 2 4 3 4 2" xfId="23656" xr:uid="{00000000-0005-0000-0000-0000F0470000}"/>
    <cellStyle name="Vírgula 3 3 2 2 4 3 5" xfId="15664" xr:uid="{00000000-0005-0000-0000-0000F1470000}"/>
    <cellStyle name="Vírgula 3 3 2 2 4 3 6" xfId="12976" xr:uid="{00000000-0005-0000-0000-0000F2470000}"/>
    <cellStyle name="Vírgula 3 3 2 2 4 4" xfId="3400" xr:uid="{00000000-0005-0000-0000-0000F3470000}"/>
    <cellStyle name="Vírgula 3 3 2 2 4 4 2" xfId="16744" xr:uid="{00000000-0005-0000-0000-0000F4470000}"/>
    <cellStyle name="Vírgula 3 3 2 2 4 5" xfId="6064" xr:uid="{00000000-0005-0000-0000-0000F5470000}"/>
    <cellStyle name="Vírgula 3 3 2 2 4 5 2" xfId="19408" xr:uid="{00000000-0005-0000-0000-0000F6470000}"/>
    <cellStyle name="Vírgula 3 3 2 2 4 6" xfId="8728" xr:uid="{00000000-0005-0000-0000-0000F7470000}"/>
    <cellStyle name="Vírgula 3 3 2 2 4 6 2" xfId="22072" xr:uid="{00000000-0005-0000-0000-0000F8470000}"/>
    <cellStyle name="Vírgula 3 3 2 2 4 7" xfId="14080" xr:uid="{00000000-0005-0000-0000-0000F9470000}"/>
    <cellStyle name="Vírgula 3 3 2 2 4 8" xfId="11392" xr:uid="{00000000-0005-0000-0000-0000FA470000}"/>
    <cellStyle name="Vírgula 3 3 2 2 4 9" xfId="24544" xr:uid="{00000000-0005-0000-0000-0000FB470000}"/>
    <cellStyle name="Vírgula 3 3 2 2 5" xfId="928" xr:uid="{00000000-0005-0000-0000-0000FC470000}"/>
    <cellStyle name="Vírgula 3 3 2 2 5 2" xfId="3592" xr:uid="{00000000-0005-0000-0000-0000FD470000}"/>
    <cellStyle name="Vírgula 3 3 2 2 5 2 2" xfId="16936" xr:uid="{00000000-0005-0000-0000-0000FE470000}"/>
    <cellStyle name="Vírgula 3 3 2 2 5 2 3" xfId="26560" xr:uid="{00000000-0005-0000-0000-0000FF470000}"/>
    <cellStyle name="Vírgula 3 3 2 2 5 3" xfId="6256" xr:uid="{00000000-0005-0000-0000-000000480000}"/>
    <cellStyle name="Vírgula 3 3 2 2 5 3 2" xfId="19600" xr:uid="{00000000-0005-0000-0000-000001480000}"/>
    <cellStyle name="Vírgula 3 3 2 2 5 4" xfId="8920" xr:uid="{00000000-0005-0000-0000-000002480000}"/>
    <cellStyle name="Vírgula 3 3 2 2 5 4 2" xfId="22264" xr:uid="{00000000-0005-0000-0000-000003480000}"/>
    <cellStyle name="Vírgula 3 3 2 2 5 5" xfId="14272" xr:uid="{00000000-0005-0000-0000-000004480000}"/>
    <cellStyle name="Vírgula 3 3 2 2 5 6" xfId="11584" xr:uid="{00000000-0005-0000-0000-000005480000}"/>
    <cellStyle name="Vírgula 3 3 2 2 5 7" xfId="25192" xr:uid="{00000000-0005-0000-0000-000006480000}"/>
    <cellStyle name="Vírgula 3 3 2 2 6" xfId="1720" xr:uid="{00000000-0005-0000-0000-000007480000}"/>
    <cellStyle name="Vírgula 3 3 2 2 6 2" xfId="4384" xr:uid="{00000000-0005-0000-0000-000008480000}"/>
    <cellStyle name="Vírgula 3 3 2 2 6 2 2" xfId="17728" xr:uid="{00000000-0005-0000-0000-000009480000}"/>
    <cellStyle name="Vírgula 3 3 2 2 6 3" xfId="7048" xr:uid="{00000000-0005-0000-0000-00000A480000}"/>
    <cellStyle name="Vírgula 3 3 2 2 6 3 2" xfId="20392" xr:uid="{00000000-0005-0000-0000-00000B480000}"/>
    <cellStyle name="Vírgula 3 3 2 2 6 4" xfId="9712" xr:uid="{00000000-0005-0000-0000-00000C480000}"/>
    <cellStyle name="Vírgula 3 3 2 2 6 4 2" xfId="23056" xr:uid="{00000000-0005-0000-0000-00000D480000}"/>
    <cellStyle name="Vírgula 3 3 2 2 6 5" xfId="15064" xr:uid="{00000000-0005-0000-0000-00000E480000}"/>
    <cellStyle name="Vírgula 3 3 2 2 6 6" xfId="12376" xr:uid="{00000000-0005-0000-0000-00000F480000}"/>
    <cellStyle name="Vírgula 3 3 2 2 6 7" xfId="25552" xr:uid="{00000000-0005-0000-0000-000010480000}"/>
    <cellStyle name="Vírgula 3 3 2 2 7" xfId="2536" xr:uid="{00000000-0005-0000-0000-000011480000}"/>
    <cellStyle name="Vírgula 3 3 2 2 7 2" xfId="5200" xr:uid="{00000000-0005-0000-0000-000012480000}"/>
    <cellStyle name="Vírgula 3 3 2 2 7 2 2" xfId="18544" xr:uid="{00000000-0005-0000-0000-000013480000}"/>
    <cellStyle name="Vírgula 3 3 2 2 7 3" xfId="7864" xr:uid="{00000000-0005-0000-0000-000014480000}"/>
    <cellStyle name="Vírgula 3 3 2 2 7 3 2" xfId="21208" xr:uid="{00000000-0005-0000-0000-000015480000}"/>
    <cellStyle name="Vírgula 3 3 2 2 7 4" xfId="10528" xr:uid="{00000000-0005-0000-0000-000016480000}"/>
    <cellStyle name="Vírgula 3 3 2 2 7 4 2" xfId="23872" xr:uid="{00000000-0005-0000-0000-000017480000}"/>
    <cellStyle name="Vírgula 3 3 2 2 7 5" xfId="15880" xr:uid="{00000000-0005-0000-0000-000018480000}"/>
    <cellStyle name="Vírgula 3 3 2 2 7 6" xfId="13192" xr:uid="{00000000-0005-0000-0000-000019480000}"/>
    <cellStyle name="Vírgula 3 3 2 2 8" xfId="2800" xr:uid="{00000000-0005-0000-0000-00001A480000}"/>
    <cellStyle name="Vírgula 3 3 2 2 8 2" xfId="16144" xr:uid="{00000000-0005-0000-0000-00001B480000}"/>
    <cellStyle name="Vírgula 3 3 2 2 9" xfId="5464" xr:uid="{00000000-0005-0000-0000-00001C480000}"/>
    <cellStyle name="Vírgula 3 3 2 2 9 2" xfId="18808" xr:uid="{00000000-0005-0000-0000-00001D480000}"/>
    <cellStyle name="Vírgula 3 3 2 3" xfId="256" xr:uid="{00000000-0005-0000-0000-00001E480000}"/>
    <cellStyle name="Vírgula 3 3 2 3 10" xfId="13600" xr:uid="{00000000-0005-0000-0000-00001F480000}"/>
    <cellStyle name="Vírgula 3 3 2 3 11" xfId="10912" xr:uid="{00000000-0005-0000-0000-000020480000}"/>
    <cellStyle name="Vírgula 3 3 2 3 12" xfId="24304" xr:uid="{00000000-0005-0000-0000-000021480000}"/>
    <cellStyle name="Vírgula 3 3 2 3 2" xfId="520" xr:uid="{00000000-0005-0000-0000-000022480000}"/>
    <cellStyle name="Vírgula 3 3 2 3 2 2" xfId="1312" xr:uid="{00000000-0005-0000-0000-000023480000}"/>
    <cellStyle name="Vírgula 3 3 2 3 2 2 2" xfId="3976" xr:uid="{00000000-0005-0000-0000-000024480000}"/>
    <cellStyle name="Vírgula 3 3 2 3 2 2 2 2" xfId="17320" xr:uid="{00000000-0005-0000-0000-000025480000}"/>
    <cellStyle name="Vírgula 3 3 2 3 2 2 3" xfId="6640" xr:uid="{00000000-0005-0000-0000-000026480000}"/>
    <cellStyle name="Vírgula 3 3 2 3 2 2 3 2" xfId="19984" xr:uid="{00000000-0005-0000-0000-000027480000}"/>
    <cellStyle name="Vírgula 3 3 2 3 2 2 4" xfId="9304" xr:uid="{00000000-0005-0000-0000-000028480000}"/>
    <cellStyle name="Vírgula 3 3 2 3 2 2 4 2" xfId="22648" xr:uid="{00000000-0005-0000-0000-000029480000}"/>
    <cellStyle name="Vírgula 3 3 2 3 2 2 5" xfId="14656" xr:uid="{00000000-0005-0000-0000-00002A480000}"/>
    <cellStyle name="Vírgula 3 3 2 3 2 2 6" xfId="11968" xr:uid="{00000000-0005-0000-0000-00002B480000}"/>
    <cellStyle name="Vírgula 3 3 2 3 2 2 7" xfId="26368" xr:uid="{00000000-0005-0000-0000-00002C480000}"/>
    <cellStyle name="Vírgula 3 3 2 3 2 3" xfId="2104" xr:uid="{00000000-0005-0000-0000-00002D480000}"/>
    <cellStyle name="Vírgula 3 3 2 3 2 3 2" xfId="4768" xr:uid="{00000000-0005-0000-0000-00002E480000}"/>
    <cellStyle name="Vírgula 3 3 2 3 2 3 2 2" xfId="18112" xr:uid="{00000000-0005-0000-0000-00002F480000}"/>
    <cellStyle name="Vírgula 3 3 2 3 2 3 3" xfId="7432" xr:uid="{00000000-0005-0000-0000-000030480000}"/>
    <cellStyle name="Vírgula 3 3 2 3 2 3 3 2" xfId="20776" xr:uid="{00000000-0005-0000-0000-000031480000}"/>
    <cellStyle name="Vírgula 3 3 2 3 2 3 4" xfId="10096" xr:uid="{00000000-0005-0000-0000-000032480000}"/>
    <cellStyle name="Vírgula 3 3 2 3 2 3 4 2" xfId="23440" xr:uid="{00000000-0005-0000-0000-000033480000}"/>
    <cellStyle name="Vírgula 3 3 2 3 2 3 5" xfId="15448" xr:uid="{00000000-0005-0000-0000-000034480000}"/>
    <cellStyle name="Vírgula 3 3 2 3 2 3 6" xfId="12760" xr:uid="{00000000-0005-0000-0000-000035480000}"/>
    <cellStyle name="Vírgula 3 3 2 3 2 4" xfId="3184" xr:uid="{00000000-0005-0000-0000-000036480000}"/>
    <cellStyle name="Vírgula 3 3 2 3 2 4 2" xfId="16528" xr:uid="{00000000-0005-0000-0000-000037480000}"/>
    <cellStyle name="Vírgula 3 3 2 3 2 5" xfId="5848" xr:uid="{00000000-0005-0000-0000-000038480000}"/>
    <cellStyle name="Vírgula 3 3 2 3 2 5 2" xfId="19192" xr:uid="{00000000-0005-0000-0000-000039480000}"/>
    <cellStyle name="Vírgula 3 3 2 3 2 6" xfId="8512" xr:uid="{00000000-0005-0000-0000-00003A480000}"/>
    <cellStyle name="Vírgula 3 3 2 3 2 6 2" xfId="21856" xr:uid="{00000000-0005-0000-0000-00003B480000}"/>
    <cellStyle name="Vírgula 3 3 2 3 2 7" xfId="13864" xr:uid="{00000000-0005-0000-0000-00003C480000}"/>
    <cellStyle name="Vírgula 3 3 2 3 2 8" xfId="11176" xr:uid="{00000000-0005-0000-0000-00003D480000}"/>
    <cellStyle name="Vírgula 3 3 2 3 2 9" xfId="25000" xr:uid="{00000000-0005-0000-0000-00003E480000}"/>
    <cellStyle name="Vírgula 3 3 2 3 3" xfId="688" xr:uid="{00000000-0005-0000-0000-00003F480000}"/>
    <cellStyle name="Vírgula 3 3 2 3 3 2" xfId="1480" xr:uid="{00000000-0005-0000-0000-000040480000}"/>
    <cellStyle name="Vírgula 3 3 2 3 3 2 2" xfId="4144" xr:uid="{00000000-0005-0000-0000-000041480000}"/>
    <cellStyle name="Vírgula 3 3 2 3 3 2 2 2" xfId="17488" xr:uid="{00000000-0005-0000-0000-000042480000}"/>
    <cellStyle name="Vírgula 3 3 2 3 3 2 3" xfId="6808" xr:uid="{00000000-0005-0000-0000-000043480000}"/>
    <cellStyle name="Vírgula 3 3 2 3 3 2 3 2" xfId="20152" xr:uid="{00000000-0005-0000-0000-000044480000}"/>
    <cellStyle name="Vírgula 3 3 2 3 3 2 4" xfId="9472" xr:uid="{00000000-0005-0000-0000-000045480000}"/>
    <cellStyle name="Vírgula 3 3 2 3 3 2 4 2" xfId="22816" xr:uid="{00000000-0005-0000-0000-000046480000}"/>
    <cellStyle name="Vírgula 3 3 2 3 3 2 5" xfId="14824" xr:uid="{00000000-0005-0000-0000-000047480000}"/>
    <cellStyle name="Vírgula 3 3 2 3 3 2 6" xfId="12136" xr:uid="{00000000-0005-0000-0000-000048480000}"/>
    <cellStyle name="Vírgula 3 3 2 3 3 2 7" xfId="26032" xr:uid="{00000000-0005-0000-0000-000049480000}"/>
    <cellStyle name="Vírgula 3 3 2 3 3 3" xfId="2272" xr:uid="{00000000-0005-0000-0000-00004A480000}"/>
    <cellStyle name="Vírgula 3 3 2 3 3 3 2" xfId="4936" xr:uid="{00000000-0005-0000-0000-00004B480000}"/>
    <cellStyle name="Vírgula 3 3 2 3 3 3 2 2" xfId="18280" xr:uid="{00000000-0005-0000-0000-00004C480000}"/>
    <cellStyle name="Vírgula 3 3 2 3 3 3 3" xfId="7600" xr:uid="{00000000-0005-0000-0000-00004D480000}"/>
    <cellStyle name="Vírgula 3 3 2 3 3 3 3 2" xfId="20944" xr:uid="{00000000-0005-0000-0000-00004E480000}"/>
    <cellStyle name="Vírgula 3 3 2 3 3 3 4" xfId="10264" xr:uid="{00000000-0005-0000-0000-00004F480000}"/>
    <cellStyle name="Vírgula 3 3 2 3 3 3 4 2" xfId="23608" xr:uid="{00000000-0005-0000-0000-000050480000}"/>
    <cellStyle name="Vírgula 3 3 2 3 3 3 5" xfId="15616" xr:uid="{00000000-0005-0000-0000-000051480000}"/>
    <cellStyle name="Vírgula 3 3 2 3 3 3 6" xfId="12928" xr:uid="{00000000-0005-0000-0000-000052480000}"/>
    <cellStyle name="Vírgula 3 3 2 3 3 4" xfId="3352" xr:uid="{00000000-0005-0000-0000-000053480000}"/>
    <cellStyle name="Vírgula 3 3 2 3 3 4 2" xfId="16696" xr:uid="{00000000-0005-0000-0000-000054480000}"/>
    <cellStyle name="Vírgula 3 3 2 3 3 5" xfId="6016" xr:uid="{00000000-0005-0000-0000-000055480000}"/>
    <cellStyle name="Vírgula 3 3 2 3 3 5 2" xfId="19360" xr:uid="{00000000-0005-0000-0000-000056480000}"/>
    <cellStyle name="Vírgula 3 3 2 3 3 6" xfId="8680" xr:uid="{00000000-0005-0000-0000-000057480000}"/>
    <cellStyle name="Vírgula 3 3 2 3 3 6 2" xfId="22024" xr:uid="{00000000-0005-0000-0000-000058480000}"/>
    <cellStyle name="Vírgula 3 3 2 3 3 7" xfId="14032" xr:uid="{00000000-0005-0000-0000-000059480000}"/>
    <cellStyle name="Vírgula 3 3 2 3 3 8" xfId="11344" xr:uid="{00000000-0005-0000-0000-00005A480000}"/>
    <cellStyle name="Vírgula 3 3 2 3 3 9" xfId="24664" xr:uid="{00000000-0005-0000-0000-00005B480000}"/>
    <cellStyle name="Vírgula 3 3 2 3 4" xfId="1048" xr:uid="{00000000-0005-0000-0000-00005C480000}"/>
    <cellStyle name="Vírgula 3 3 2 3 4 2" xfId="3712" xr:uid="{00000000-0005-0000-0000-00005D480000}"/>
    <cellStyle name="Vírgula 3 3 2 3 4 2 2" xfId="17056" xr:uid="{00000000-0005-0000-0000-00005E480000}"/>
    <cellStyle name="Vírgula 3 3 2 3 4 2 3" xfId="26680" xr:uid="{00000000-0005-0000-0000-00005F480000}"/>
    <cellStyle name="Vírgula 3 3 2 3 4 3" xfId="6376" xr:uid="{00000000-0005-0000-0000-000060480000}"/>
    <cellStyle name="Vírgula 3 3 2 3 4 3 2" xfId="19720" xr:uid="{00000000-0005-0000-0000-000061480000}"/>
    <cellStyle name="Vírgula 3 3 2 3 4 4" xfId="9040" xr:uid="{00000000-0005-0000-0000-000062480000}"/>
    <cellStyle name="Vírgula 3 3 2 3 4 4 2" xfId="22384" xr:uid="{00000000-0005-0000-0000-000063480000}"/>
    <cellStyle name="Vírgula 3 3 2 3 4 5" xfId="14392" xr:uid="{00000000-0005-0000-0000-000064480000}"/>
    <cellStyle name="Vírgula 3 3 2 3 4 6" xfId="11704" xr:uid="{00000000-0005-0000-0000-000065480000}"/>
    <cellStyle name="Vírgula 3 3 2 3 4 7" xfId="25312" xr:uid="{00000000-0005-0000-0000-000066480000}"/>
    <cellStyle name="Vírgula 3 3 2 3 5" xfId="1840" xr:uid="{00000000-0005-0000-0000-000067480000}"/>
    <cellStyle name="Vírgula 3 3 2 3 5 2" xfId="4504" xr:uid="{00000000-0005-0000-0000-000068480000}"/>
    <cellStyle name="Vírgula 3 3 2 3 5 2 2" xfId="17848" xr:uid="{00000000-0005-0000-0000-000069480000}"/>
    <cellStyle name="Vírgula 3 3 2 3 5 3" xfId="7168" xr:uid="{00000000-0005-0000-0000-00006A480000}"/>
    <cellStyle name="Vírgula 3 3 2 3 5 3 2" xfId="20512" xr:uid="{00000000-0005-0000-0000-00006B480000}"/>
    <cellStyle name="Vírgula 3 3 2 3 5 4" xfId="9832" xr:uid="{00000000-0005-0000-0000-00006C480000}"/>
    <cellStyle name="Vírgula 3 3 2 3 5 4 2" xfId="23176" xr:uid="{00000000-0005-0000-0000-00006D480000}"/>
    <cellStyle name="Vírgula 3 3 2 3 5 5" xfId="15184" xr:uid="{00000000-0005-0000-0000-00006E480000}"/>
    <cellStyle name="Vírgula 3 3 2 3 5 6" xfId="12496" xr:uid="{00000000-0005-0000-0000-00006F480000}"/>
    <cellStyle name="Vírgula 3 3 2 3 5 7" xfId="25672" xr:uid="{00000000-0005-0000-0000-000070480000}"/>
    <cellStyle name="Vírgula 3 3 2 3 6" xfId="2656" xr:uid="{00000000-0005-0000-0000-000071480000}"/>
    <cellStyle name="Vírgula 3 3 2 3 6 2" xfId="5320" xr:uid="{00000000-0005-0000-0000-000072480000}"/>
    <cellStyle name="Vírgula 3 3 2 3 6 2 2" xfId="18664" xr:uid="{00000000-0005-0000-0000-000073480000}"/>
    <cellStyle name="Vírgula 3 3 2 3 6 3" xfId="7984" xr:uid="{00000000-0005-0000-0000-000074480000}"/>
    <cellStyle name="Vírgula 3 3 2 3 6 3 2" xfId="21328" xr:uid="{00000000-0005-0000-0000-000075480000}"/>
    <cellStyle name="Vírgula 3 3 2 3 6 4" xfId="10648" xr:uid="{00000000-0005-0000-0000-000076480000}"/>
    <cellStyle name="Vírgula 3 3 2 3 6 4 2" xfId="23992" xr:uid="{00000000-0005-0000-0000-000077480000}"/>
    <cellStyle name="Vírgula 3 3 2 3 6 5" xfId="16000" xr:uid="{00000000-0005-0000-0000-000078480000}"/>
    <cellStyle name="Vírgula 3 3 2 3 6 6" xfId="13312" xr:uid="{00000000-0005-0000-0000-000079480000}"/>
    <cellStyle name="Vírgula 3 3 2 3 7" xfId="2920" xr:uid="{00000000-0005-0000-0000-00007A480000}"/>
    <cellStyle name="Vírgula 3 3 2 3 7 2" xfId="16264" xr:uid="{00000000-0005-0000-0000-00007B480000}"/>
    <cellStyle name="Vírgula 3 3 2 3 8" xfId="5584" xr:uid="{00000000-0005-0000-0000-00007C480000}"/>
    <cellStyle name="Vírgula 3 3 2 3 8 2" xfId="18928" xr:uid="{00000000-0005-0000-0000-00007D480000}"/>
    <cellStyle name="Vírgula 3 3 2 3 9" xfId="8248" xr:uid="{00000000-0005-0000-0000-00007E480000}"/>
    <cellStyle name="Vírgula 3 3 2 3 9 2" xfId="21592" xr:uid="{00000000-0005-0000-0000-00007F480000}"/>
    <cellStyle name="Vírgula 3 3 2 4" xfId="208" xr:uid="{00000000-0005-0000-0000-000080480000}"/>
    <cellStyle name="Vírgula 3 3 2 4 10" xfId="10864" xr:uid="{00000000-0005-0000-0000-000081480000}"/>
    <cellStyle name="Vírgula 3 3 2 4 11" xfId="24256" xr:uid="{00000000-0005-0000-0000-000082480000}"/>
    <cellStyle name="Vírgula 3 3 2 4 2" xfId="472" xr:uid="{00000000-0005-0000-0000-000083480000}"/>
    <cellStyle name="Vírgula 3 3 2 4 2 2" xfId="1264" xr:uid="{00000000-0005-0000-0000-000084480000}"/>
    <cellStyle name="Vírgula 3 3 2 4 2 2 2" xfId="3928" xr:uid="{00000000-0005-0000-0000-000085480000}"/>
    <cellStyle name="Vírgula 3 3 2 4 2 2 2 2" xfId="17272" xr:uid="{00000000-0005-0000-0000-000086480000}"/>
    <cellStyle name="Vírgula 3 3 2 4 2 2 3" xfId="6592" xr:uid="{00000000-0005-0000-0000-000087480000}"/>
    <cellStyle name="Vírgula 3 3 2 4 2 2 3 2" xfId="19936" xr:uid="{00000000-0005-0000-0000-000088480000}"/>
    <cellStyle name="Vírgula 3 3 2 4 2 2 4" xfId="9256" xr:uid="{00000000-0005-0000-0000-000089480000}"/>
    <cellStyle name="Vírgula 3 3 2 4 2 2 4 2" xfId="22600" xr:uid="{00000000-0005-0000-0000-00008A480000}"/>
    <cellStyle name="Vírgula 3 3 2 4 2 2 5" xfId="14608" xr:uid="{00000000-0005-0000-0000-00008B480000}"/>
    <cellStyle name="Vírgula 3 3 2 4 2 2 6" xfId="11920" xr:uid="{00000000-0005-0000-0000-00008C480000}"/>
    <cellStyle name="Vírgula 3 3 2 4 2 2 7" xfId="26320" xr:uid="{00000000-0005-0000-0000-00008D480000}"/>
    <cellStyle name="Vírgula 3 3 2 4 2 3" xfId="2056" xr:uid="{00000000-0005-0000-0000-00008E480000}"/>
    <cellStyle name="Vírgula 3 3 2 4 2 3 2" xfId="4720" xr:uid="{00000000-0005-0000-0000-00008F480000}"/>
    <cellStyle name="Vírgula 3 3 2 4 2 3 2 2" xfId="18064" xr:uid="{00000000-0005-0000-0000-000090480000}"/>
    <cellStyle name="Vírgula 3 3 2 4 2 3 3" xfId="7384" xr:uid="{00000000-0005-0000-0000-000091480000}"/>
    <cellStyle name="Vírgula 3 3 2 4 2 3 3 2" xfId="20728" xr:uid="{00000000-0005-0000-0000-000092480000}"/>
    <cellStyle name="Vírgula 3 3 2 4 2 3 4" xfId="10048" xr:uid="{00000000-0005-0000-0000-000093480000}"/>
    <cellStyle name="Vírgula 3 3 2 4 2 3 4 2" xfId="23392" xr:uid="{00000000-0005-0000-0000-000094480000}"/>
    <cellStyle name="Vírgula 3 3 2 4 2 3 5" xfId="15400" xr:uid="{00000000-0005-0000-0000-000095480000}"/>
    <cellStyle name="Vírgula 3 3 2 4 2 3 6" xfId="12712" xr:uid="{00000000-0005-0000-0000-000096480000}"/>
    <cellStyle name="Vírgula 3 3 2 4 2 4" xfId="3136" xr:uid="{00000000-0005-0000-0000-000097480000}"/>
    <cellStyle name="Vírgula 3 3 2 4 2 4 2" xfId="16480" xr:uid="{00000000-0005-0000-0000-000098480000}"/>
    <cellStyle name="Vírgula 3 3 2 4 2 5" xfId="5800" xr:uid="{00000000-0005-0000-0000-000099480000}"/>
    <cellStyle name="Vírgula 3 3 2 4 2 5 2" xfId="19144" xr:uid="{00000000-0005-0000-0000-00009A480000}"/>
    <cellStyle name="Vírgula 3 3 2 4 2 6" xfId="8464" xr:uid="{00000000-0005-0000-0000-00009B480000}"/>
    <cellStyle name="Vírgula 3 3 2 4 2 6 2" xfId="21808" xr:uid="{00000000-0005-0000-0000-00009C480000}"/>
    <cellStyle name="Vírgula 3 3 2 4 2 7" xfId="13816" xr:uid="{00000000-0005-0000-0000-00009D480000}"/>
    <cellStyle name="Vírgula 3 3 2 4 2 8" xfId="11128" xr:uid="{00000000-0005-0000-0000-00009E480000}"/>
    <cellStyle name="Vírgula 3 3 2 4 2 9" xfId="24952" xr:uid="{00000000-0005-0000-0000-00009F480000}"/>
    <cellStyle name="Vírgula 3 3 2 4 3" xfId="1000" xr:uid="{00000000-0005-0000-0000-0000A0480000}"/>
    <cellStyle name="Vírgula 3 3 2 4 3 2" xfId="3664" xr:uid="{00000000-0005-0000-0000-0000A1480000}"/>
    <cellStyle name="Vírgula 3 3 2 4 3 2 2" xfId="17008" xr:uid="{00000000-0005-0000-0000-0000A2480000}"/>
    <cellStyle name="Vírgula 3 3 2 4 3 2 3" xfId="25984" xr:uid="{00000000-0005-0000-0000-0000A3480000}"/>
    <cellStyle name="Vírgula 3 3 2 4 3 3" xfId="6328" xr:uid="{00000000-0005-0000-0000-0000A4480000}"/>
    <cellStyle name="Vírgula 3 3 2 4 3 3 2" xfId="19672" xr:uid="{00000000-0005-0000-0000-0000A5480000}"/>
    <cellStyle name="Vírgula 3 3 2 4 3 4" xfId="8992" xr:uid="{00000000-0005-0000-0000-0000A6480000}"/>
    <cellStyle name="Vírgula 3 3 2 4 3 4 2" xfId="22336" xr:uid="{00000000-0005-0000-0000-0000A7480000}"/>
    <cellStyle name="Vírgula 3 3 2 4 3 5" xfId="14344" xr:uid="{00000000-0005-0000-0000-0000A8480000}"/>
    <cellStyle name="Vírgula 3 3 2 4 3 6" xfId="11656" xr:uid="{00000000-0005-0000-0000-0000A9480000}"/>
    <cellStyle name="Vírgula 3 3 2 4 3 7" xfId="24616" xr:uid="{00000000-0005-0000-0000-0000AA480000}"/>
    <cellStyle name="Vírgula 3 3 2 4 4" xfId="1792" xr:uid="{00000000-0005-0000-0000-0000AB480000}"/>
    <cellStyle name="Vírgula 3 3 2 4 4 2" xfId="4456" xr:uid="{00000000-0005-0000-0000-0000AC480000}"/>
    <cellStyle name="Vírgula 3 3 2 4 4 2 2" xfId="17800" xr:uid="{00000000-0005-0000-0000-0000AD480000}"/>
    <cellStyle name="Vírgula 3 3 2 4 4 2 3" xfId="26632" xr:uid="{00000000-0005-0000-0000-0000AE480000}"/>
    <cellStyle name="Vírgula 3 3 2 4 4 3" xfId="7120" xr:uid="{00000000-0005-0000-0000-0000AF480000}"/>
    <cellStyle name="Vírgula 3 3 2 4 4 3 2" xfId="20464" xr:uid="{00000000-0005-0000-0000-0000B0480000}"/>
    <cellStyle name="Vírgula 3 3 2 4 4 4" xfId="9784" xr:uid="{00000000-0005-0000-0000-0000B1480000}"/>
    <cellStyle name="Vírgula 3 3 2 4 4 4 2" xfId="23128" xr:uid="{00000000-0005-0000-0000-0000B2480000}"/>
    <cellStyle name="Vírgula 3 3 2 4 4 5" xfId="15136" xr:uid="{00000000-0005-0000-0000-0000B3480000}"/>
    <cellStyle name="Vírgula 3 3 2 4 4 6" xfId="12448" xr:uid="{00000000-0005-0000-0000-0000B4480000}"/>
    <cellStyle name="Vírgula 3 3 2 4 4 7" xfId="25264" xr:uid="{00000000-0005-0000-0000-0000B5480000}"/>
    <cellStyle name="Vírgula 3 3 2 4 5" xfId="2608" xr:uid="{00000000-0005-0000-0000-0000B6480000}"/>
    <cellStyle name="Vírgula 3 3 2 4 5 2" xfId="5272" xr:uid="{00000000-0005-0000-0000-0000B7480000}"/>
    <cellStyle name="Vírgula 3 3 2 4 5 2 2" xfId="18616" xr:uid="{00000000-0005-0000-0000-0000B8480000}"/>
    <cellStyle name="Vírgula 3 3 2 4 5 3" xfId="7936" xr:uid="{00000000-0005-0000-0000-0000B9480000}"/>
    <cellStyle name="Vírgula 3 3 2 4 5 3 2" xfId="21280" xr:uid="{00000000-0005-0000-0000-0000BA480000}"/>
    <cellStyle name="Vírgula 3 3 2 4 5 4" xfId="10600" xr:uid="{00000000-0005-0000-0000-0000BB480000}"/>
    <cellStyle name="Vírgula 3 3 2 4 5 4 2" xfId="23944" xr:uid="{00000000-0005-0000-0000-0000BC480000}"/>
    <cellStyle name="Vírgula 3 3 2 4 5 5" xfId="15952" xr:uid="{00000000-0005-0000-0000-0000BD480000}"/>
    <cellStyle name="Vírgula 3 3 2 4 5 6" xfId="13264" xr:uid="{00000000-0005-0000-0000-0000BE480000}"/>
    <cellStyle name="Vírgula 3 3 2 4 5 7" xfId="25624" xr:uid="{00000000-0005-0000-0000-0000BF480000}"/>
    <cellStyle name="Vírgula 3 3 2 4 6" xfId="2872" xr:uid="{00000000-0005-0000-0000-0000C0480000}"/>
    <cellStyle name="Vírgula 3 3 2 4 6 2" xfId="16216" xr:uid="{00000000-0005-0000-0000-0000C1480000}"/>
    <cellStyle name="Vírgula 3 3 2 4 7" xfId="5536" xr:uid="{00000000-0005-0000-0000-0000C2480000}"/>
    <cellStyle name="Vírgula 3 3 2 4 7 2" xfId="18880" xr:uid="{00000000-0005-0000-0000-0000C3480000}"/>
    <cellStyle name="Vírgula 3 3 2 4 8" xfId="8200" xr:uid="{00000000-0005-0000-0000-0000C4480000}"/>
    <cellStyle name="Vírgula 3 3 2 4 8 2" xfId="21544" xr:uid="{00000000-0005-0000-0000-0000C5480000}"/>
    <cellStyle name="Vírgula 3 3 2 4 9" xfId="13552" xr:uid="{00000000-0005-0000-0000-0000C6480000}"/>
    <cellStyle name="Vírgula 3 3 2 5" xfId="352" xr:uid="{00000000-0005-0000-0000-0000C7480000}"/>
    <cellStyle name="Vírgula 3 3 2 5 2" xfId="1144" xr:uid="{00000000-0005-0000-0000-0000C8480000}"/>
    <cellStyle name="Vírgula 3 3 2 5 2 2" xfId="3808" xr:uid="{00000000-0005-0000-0000-0000C9480000}"/>
    <cellStyle name="Vírgula 3 3 2 5 2 2 2" xfId="17152" xr:uid="{00000000-0005-0000-0000-0000CA480000}"/>
    <cellStyle name="Vírgula 3 3 2 5 2 2 3" xfId="26464" xr:uid="{00000000-0005-0000-0000-0000CB480000}"/>
    <cellStyle name="Vírgula 3 3 2 5 2 3" xfId="6472" xr:uid="{00000000-0005-0000-0000-0000CC480000}"/>
    <cellStyle name="Vírgula 3 3 2 5 2 3 2" xfId="19816" xr:uid="{00000000-0005-0000-0000-0000CD480000}"/>
    <cellStyle name="Vírgula 3 3 2 5 2 4" xfId="9136" xr:uid="{00000000-0005-0000-0000-0000CE480000}"/>
    <cellStyle name="Vírgula 3 3 2 5 2 4 2" xfId="22480" xr:uid="{00000000-0005-0000-0000-0000CF480000}"/>
    <cellStyle name="Vírgula 3 3 2 5 2 5" xfId="14488" xr:uid="{00000000-0005-0000-0000-0000D0480000}"/>
    <cellStyle name="Vírgula 3 3 2 5 2 6" xfId="11800" xr:uid="{00000000-0005-0000-0000-0000D1480000}"/>
    <cellStyle name="Vírgula 3 3 2 5 2 7" xfId="25096" xr:uid="{00000000-0005-0000-0000-0000D2480000}"/>
    <cellStyle name="Vírgula 3 3 2 5 3" xfId="1936" xr:uid="{00000000-0005-0000-0000-0000D3480000}"/>
    <cellStyle name="Vírgula 3 3 2 5 3 2" xfId="4600" xr:uid="{00000000-0005-0000-0000-0000D4480000}"/>
    <cellStyle name="Vírgula 3 3 2 5 3 2 2" xfId="17944" xr:uid="{00000000-0005-0000-0000-0000D5480000}"/>
    <cellStyle name="Vírgula 3 3 2 5 3 2 3" xfId="26128" xr:uid="{00000000-0005-0000-0000-0000D6480000}"/>
    <cellStyle name="Vírgula 3 3 2 5 3 3" xfId="7264" xr:uid="{00000000-0005-0000-0000-0000D7480000}"/>
    <cellStyle name="Vírgula 3 3 2 5 3 3 2" xfId="20608" xr:uid="{00000000-0005-0000-0000-0000D8480000}"/>
    <cellStyle name="Vírgula 3 3 2 5 3 4" xfId="9928" xr:uid="{00000000-0005-0000-0000-0000D9480000}"/>
    <cellStyle name="Vírgula 3 3 2 5 3 4 2" xfId="23272" xr:uid="{00000000-0005-0000-0000-0000DA480000}"/>
    <cellStyle name="Vírgula 3 3 2 5 3 5" xfId="15280" xr:uid="{00000000-0005-0000-0000-0000DB480000}"/>
    <cellStyle name="Vírgula 3 3 2 5 3 6" xfId="12592" xr:uid="{00000000-0005-0000-0000-0000DC480000}"/>
    <cellStyle name="Vírgula 3 3 2 5 3 7" xfId="24760" xr:uid="{00000000-0005-0000-0000-0000DD480000}"/>
    <cellStyle name="Vírgula 3 3 2 5 4" xfId="3016" xr:uid="{00000000-0005-0000-0000-0000DE480000}"/>
    <cellStyle name="Vírgula 3 3 2 5 4 2" xfId="16360" xr:uid="{00000000-0005-0000-0000-0000DF480000}"/>
    <cellStyle name="Vírgula 3 3 2 5 4 2 2" xfId="26776" xr:uid="{00000000-0005-0000-0000-0000E0480000}"/>
    <cellStyle name="Vírgula 3 3 2 5 4 3" xfId="25408" xr:uid="{00000000-0005-0000-0000-0000E1480000}"/>
    <cellStyle name="Vírgula 3 3 2 5 5" xfId="5680" xr:uid="{00000000-0005-0000-0000-0000E2480000}"/>
    <cellStyle name="Vírgula 3 3 2 5 5 2" xfId="19024" xr:uid="{00000000-0005-0000-0000-0000E3480000}"/>
    <cellStyle name="Vírgula 3 3 2 5 5 3" xfId="25768" xr:uid="{00000000-0005-0000-0000-0000E4480000}"/>
    <cellStyle name="Vírgula 3 3 2 5 6" xfId="8344" xr:uid="{00000000-0005-0000-0000-0000E5480000}"/>
    <cellStyle name="Vírgula 3 3 2 5 6 2" xfId="21688" xr:uid="{00000000-0005-0000-0000-0000E6480000}"/>
    <cellStyle name="Vírgula 3 3 2 5 7" xfId="13696" xr:uid="{00000000-0005-0000-0000-0000E7480000}"/>
    <cellStyle name="Vírgula 3 3 2 5 8" xfId="11008" xr:uid="{00000000-0005-0000-0000-0000E8480000}"/>
    <cellStyle name="Vírgula 3 3 2 5 9" xfId="24400" xr:uid="{00000000-0005-0000-0000-0000E9480000}"/>
    <cellStyle name="Vírgula 3 3 2 6" xfId="616" xr:uid="{00000000-0005-0000-0000-0000EA480000}"/>
    <cellStyle name="Vírgula 3 3 2 6 2" xfId="1408" xr:uid="{00000000-0005-0000-0000-0000EB480000}"/>
    <cellStyle name="Vírgula 3 3 2 6 2 2" xfId="4072" xr:uid="{00000000-0005-0000-0000-0000EC480000}"/>
    <cellStyle name="Vírgula 3 3 2 6 2 2 2" xfId="17416" xr:uid="{00000000-0005-0000-0000-0000ED480000}"/>
    <cellStyle name="Vírgula 3 3 2 6 2 3" xfId="6736" xr:uid="{00000000-0005-0000-0000-0000EE480000}"/>
    <cellStyle name="Vírgula 3 3 2 6 2 3 2" xfId="20080" xr:uid="{00000000-0005-0000-0000-0000EF480000}"/>
    <cellStyle name="Vírgula 3 3 2 6 2 4" xfId="9400" xr:uid="{00000000-0005-0000-0000-0000F0480000}"/>
    <cellStyle name="Vírgula 3 3 2 6 2 4 2" xfId="22744" xr:uid="{00000000-0005-0000-0000-0000F1480000}"/>
    <cellStyle name="Vírgula 3 3 2 6 2 5" xfId="14752" xr:uid="{00000000-0005-0000-0000-0000F2480000}"/>
    <cellStyle name="Vírgula 3 3 2 6 2 6" xfId="12064" xr:uid="{00000000-0005-0000-0000-0000F3480000}"/>
    <cellStyle name="Vírgula 3 3 2 6 2 7" xfId="26200" xr:uid="{00000000-0005-0000-0000-0000F4480000}"/>
    <cellStyle name="Vírgula 3 3 2 6 3" xfId="2200" xr:uid="{00000000-0005-0000-0000-0000F5480000}"/>
    <cellStyle name="Vírgula 3 3 2 6 3 2" xfId="4864" xr:uid="{00000000-0005-0000-0000-0000F6480000}"/>
    <cellStyle name="Vírgula 3 3 2 6 3 2 2" xfId="18208" xr:uid="{00000000-0005-0000-0000-0000F7480000}"/>
    <cellStyle name="Vírgula 3 3 2 6 3 3" xfId="7528" xr:uid="{00000000-0005-0000-0000-0000F8480000}"/>
    <cellStyle name="Vírgula 3 3 2 6 3 3 2" xfId="20872" xr:uid="{00000000-0005-0000-0000-0000F9480000}"/>
    <cellStyle name="Vírgula 3 3 2 6 3 4" xfId="10192" xr:uid="{00000000-0005-0000-0000-0000FA480000}"/>
    <cellStyle name="Vírgula 3 3 2 6 3 4 2" xfId="23536" xr:uid="{00000000-0005-0000-0000-0000FB480000}"/>
    <cellStyle name="Vírgula 3 3 2 6 3 5" xfId="15544" xr:uid="{00000000-0005-0000-0000-0000FC480000}"/>
    <cellStyle name="Vírgula 3 3 2 6 3 6" xfId="12856" xr:uid="{00000000-0005-0000-0000-0000FD480000}"/>
    <cellStyle name="Vírgula 3 3 2 6 4" xfId="3280" xr:uid="{00000000-0005-0000-0000-0000FE480000}"/>
    <cellStyle name="Vírgula 3 3 2 6 4 2" xfId="16624" xr:uid="{00000000-0005-0000-0000-0000FF480000}"/>
    <cellStyle name="Vírgula 3 3 2 6 5" xfId="5944" xr:uid="{00000000-0005-0000-0000-000000490000}"/>
    <cellStyle name="Vírgula 3 3 2 6 5 2" xfId="19288" xr:uid="{00000000-0005-0000-0000-000001490000}"/>
    <cellStyle name="Vírgula 3 3 2 6 6" xfId="8608" xr:uid="{00000000-0005-0000-0000-000002490000}"/>
    <cellStyle name="Vírgula 3 3 2 6 6 2" xfId="21952" xr:uid="{00000000-0005-0000-0000-000003490000}"/>
    <cellStyle name="Vírgula 3 3 2 6 7" xfId="13960" xr:uid="{00000000-0005-0000-0000-000004490000}"/>
    <cellStyle name="Vírgula 3 3 2 6 8" xfId="11272" xr:uid="{00000000-0005-0000-0000-000005490000}"/>
    <cellStyle name="Vírgula 3 3 2 6 9" xfId="24832" xr:uid="{00000000-0005-0000-0000-000006490000}"/>
    <cellStyle name="Vírgula 3 3 2 7" xfId="784" xr:uid="{00000000-0005-0000-0000-000007490000}"/>
    <cellStyle name="Vírgula 3 3 2 7 2" xfId="1576" xr:uid="{00000000-0005-0000-0000-000008490000}"/>
    <cellStyle name="Vírgula 3 3 2 7 2 2" xfId="4240" xr:uid="{00000000-0005-0000-0000-000009490000}"/>
    <cellStyle name="Vírgula 3 3 2 7 2 2 2" xfId="17584" xr:uid="{00000000-0005-0000-0000-00000A490000}"/>
    <cellStyle name="Vírgula 3 3 2 7 2 3" xfId="6904" xr:uid="{00000000-0005-0000-0000-00000B490000}"/>
    <cellStyle name="Vírgula 3 3 2 7 2 3 2" xfId="20248" xr:uid="{00000000-0005-0000-0000-00000C490000}"/>
    <cellStyle name="Vírgula 3 3 2 7 2 4" xfId="9568" xr:uid="{00000000-0005-0000-0000-00000D490000}"/>
    <cellStyle name="Vírgula 3 3 2 7 2 4 2" xfId="22912" xr:uid="{00000000-0005-0000-0000-00000E490000}"/>
    <cellStyle name="Vírgula 3 3 2 7 2 5" xfId="14920" xr:uid="{00000000-0005-0000-0000-00000F490000}"/>
    <cellStyle name="Vírgula 3 3 2 7 2 6" xfId="12232" xr:uid="{00000000-0005-0000-0000-000010490000}"/>
    <cellStyle name="Vírgula 3 3 2 7 2 7" xfId="25864" xr:uid="{00000000-0005-0000-0000-000011490000}"/>
    <cellStyle name="Vírgula 3 3 2 7 3" xfId="2368" xr:uid="{00000000-0005-0000-0000-000012490000}"/>
    <cellStyle name="Vírgula 3 3 2 7 3 2" xfId="5032" xr:uid="{00000000-0005-0000-0000-000013490000}"/>
    <cellStyle name="Vírgula 3 3 2 7 3 2 2" xfId="18376" xr:uid="{00000000-0005-0000-0000-000014490000}"/>
    <cellStyle name="Vírgula 3 3 2 7 3 3" xfId="7696" xr:uid="{00000000-0005-0000-0000-000015490000}"/>
    <cellStyle name="Vírgula 3 3 2 7 3 3 2" xfId="21040" xr:uid="{00000000-0005-0000-0000-000016490000}"/>
    <cellStyle name="Vírgula 3 3 2 7 3 4" xfId="10360" xr:uid="{00000000-0005-0000-0000-000017490000}"/>
    <cellStyle name="Vírgula 3 3 2 7 3 4 2" xfId="23704" xr:uid="{00000000-0005-0000-0000-000018490000}"/>
    <cellStyle name="Vírgula 3 3 2 7 3 5" xfId="15712" xr:uid="{00000000-0005-0000-0000-000019490000}"/>
    <cellStyle name="Vírgula 3 3 2 7 3 6" xfId="13024" xr:uid="{00000000-0005-0000-0000-00001A490000}"/>
    <cellStyle name="Vírgula 3 3 2 7 4" xfId="3448" xr:uid="{00000000-0005-0000-0000-00001B490000}"/>
    <cellStyle name="Vírgula 3 3 2 7 4 2" xfId="16792" xr:uid="{00000000-0005-0000-0000-00001C490000}"/>
    <cellStyle name="Vírgula 3 3 2 7 5" xfId="6112" xr:uid="{00000000-0005-0000-0000-00001D490000}"/>
    <cellStyle name="Vírgula 3 3 2 7 5 2" xfId="19456" xr:uid="{00000000-0005-0000-0000-00001E490000}"/>
    <cellStyle name="Vírgula 3 3 2 7 6" xfId="8776" xr:uid="{00000000-0005-0000-0000-00001F490000}"/>
    <cellStyle name="Vírgula 3 3 2 7 6 2" xfId="22120" xr:uid="{00000000-0005-0000-0000-000020490000}"/>
    <cellStyle name="Vírgula 3 3 2 7 7" xfId="14128" xr:uid="{00000000-0005-0000-0000-000021490000}"/>
    <cellStyle name="Vírgula 3 3 2 7 8" xfId="11440" xr:uid="{00000000-0005-0000-0000-000022490000}"/>
    <cellStyle name="Vírgula 3 3 2 7 9" xfId="24496" xr:uid="{00000000-0005-0000-0000-000023490000}"/>
    <cellStyle name="Vírgula 3 3 2 8" xfId="832" xr:uid="{00000000-0005-0000-0000-000024490000}"/>
    <cellStyle name="Vírgula 3 3 2 8 2" xfId="1624" xr:uid="{00000000-0005-0000-0000-000025490000}"/>
    <cellStyle name="Vírgula 3 3 2 8 2 2" xfId="4288" xr:uid="{00000000-0005-0000-0000-000026490000}"/>
    <cellStyle name="Vírgula 3 3 2 8 2 2 2" xfId="17632" xr:uid="{00000000-0005-0000-0000-000027490000}"/>
    <cellStyle name="Vírgula 3 3 2 8 2 3" xfId="6952" xr:uid="{00000000-0005-0000-0000-000028490000}"/>
    <cellStyle name="Vírgula 3 3 2 8 2 3 2" xfId="20296" xr:uid="{00000000-0005-0000-0000-000029490000}"/>
    <cellStyle name="Vírgula 3 3 2 8 2 4" xfId="9616" xr:uid="{00000000-0005-0000-0000-00002A490000}"/>
    <cellStyle name="Vírgula 3 3 2 8 2 4 2" xfId="22960" xr:uid="{00000000-0005-0000-0000-00002B490000}"/>
    <cellStyle name="Vírgula 3 3 2 8 2 5" xfId="14968" xr:uid="{00000000-0005-0000-0000-00002C490000}"/>
    <cellStyle name="Vírgula 3 3 2 8 2 6" xfId="12280" xr:uid="{00000000-0005-0000-0000-00002D490000}"/>
    <cellStyle name="Vírgula 3 3 2 8 2 7" xfId="26512" xr:uid="{00000000-0005-0000-0000-00002E490000}"/>
    <cellStyle name="Vírgula 3 3 2 8 3" xfId="2416" xr:uid="{00000000-0005-0000-0000-00002F490000}"/>
    <cellStyle name="Vírgula 3 3 2 8 3 2" xfId="5080" xr:uid="{00000000-0005-0000-0000-000030490000}"/>
    <cellStyle name="Vírgula 3 3 2 8 3 2 2" xfId="18424" xr:uid="{00000000-0005-0000-0000-000031490000}"/>
    <cellStyle name="Vírgula 3 3 2 8 3 3" xfId="7744" xr:uid="{00000000-0005-0000-0000-000032490000}"/>
    <cellStyle name="Vírgula 3 3 2 8 3 3 2" xfId="21088" xr:uid="{00000000-0005-0000-0000-000033490000}"/>
    <cellStyle name="Vírgula 3 3 2 8 3 4" xfId="10408" xr:uid="{00000000-0005-0000-0000-000034490000}"/>
    <cellStyle name="Vírgula 3 3 2 8 3 4 2" xfId="23752" xr:uid="{00000000-0005-0000-0000-000035490000}"/>
    <cellStyle name="Vírgula 3 3 2 8 3 5" xfId="15760" xr:uid="{00000000-0005-0000-0000-000036490000}"/>
    <cellStyle name="Vírgula 3 3 2 8 3 6" xfId="13072" xr:uid="{00000000-0005-0000-0000-000037490000}"/>
    <cellStyle name="Vírgula 3 3 2 8 4" xfId="3496" xr:uid="{00000000-0005-0000-0000-000038490000}"/>
    <cellStyle name="Vírgula 3 3 2 8 4 2" xfId="16840" xr:uid="{00000000-0005-0000-0000-000039490000}"/>
    <cellStyle name="Vírgula 3 3 2 8 5" xfId="6160" xr:uid="{00000000-0005-0000-0000-00003A490000}"/>
    <cellStyle name="Vírgula 3 3 2 8 5 2" xfId="19504" xr:uid="{00000000-0005-0000-0000-00003B490000}"/>
    <cellStyle name="Vírgula 3 3 2 8 6" xfId="8824" xr:uid="{00000000-0005-0000-0000-00003C490000}"/>
    <cellStyle name="Vírgula 3 3 2 8 6 2" xfId="22168" xr:uid="{00000000-0005-0000-0000-00003D490000}"/>
    <cellStyle name="Vírgula 3 3 2 8 7" xfId="14176" xr:uid="{00000000-0005-0000-0000-00003E490000}"/>
    <cellStyle name="Vírgula 3 3 2 8 8" xfId="11488" xr:uid="{00000000-0005-0000-0000-00003F490000}"/>
    <cellStyle name="Vírgula 3 3 2 8 9" xfId="25144" xr:uid="{00000000-0005-0000-0000-000040490000}"/>
    <cellStyle name="Vírgula 3 3 2 9" xfId="880" xr:uid="{00000000-0005-0000-0000-000041490000}"/>
    <cellStyle name="Vírgula 3 3 2 9 2" xfId="3544" xr:uid="{00000000-0005-0000-0000-000042490000}"/>
    <cellStyle name="Vírgula 3 3 2 9 2 2" xfId="16888" xr:uid="{00000000-0005-0000-0000-000043490000}"/>
    <cellStyle name="Vírgula 3 3 2 9 3" xfId="6208" xr:uid="{00000000-0005-0000-0000-000044490000}"/>
    <cellStyle name="Vírgula 3 3 2 9 3 2" xfId="19552" xr:uid="{00000000-0005-0000-0000-000045490000}"/>
    <cellStyle name="Vírgula 3 3 2 9 4" xfId="8872" xr:uid="{00000000-0005-0000-0000-000046490000}"/>
    <cellStyle name="Vírgula 3 3 2 9 4 2" xfId="22216" xr:uid="{00000000-0005-0000-0000-000047490000}"/>
    <cellStyle name="Vírgula 3 3 2 9 5" xfId="14224" xr:uid="{00000000-0005-0000-0000-000048490000}"/>
    <cellStyle name="Vírgula 3 3 2 9 6" xfId="11536" xr:uid="{00000000-0005-0000-0000-000049490000}"/>
    <cellStyle name="Vírgula 3 3 2 9 7" xfId="25504" xr:uid="{00000000-0005-0000-0000-00004A490000}"/>
    <cellStyle name="Vírgula 3 3 3" xfId="112" xr:uid="{00000000-0005-0000-0000-00004B490000}"/>
    <cellStyle name="Vírgula 3 3 3 10" xfId="5440" xr:uid="{00000000-0005-0000-0000-00004C490000}"/>
    <cellStyle name="Vírgula 3 3 3 10 2" xfId="18784" xr:uid="{00000000-0005-0000-0000-00004D490000}"/>
    <cellStyle name="Vírgula 3 3 3 11" xfId="8104" xr:uid="{00000000-0005-0000-0000-00004E490000}"/>
    <cellStyle name="Vírgula 3 3 3 11 2" xfId="21448" xr:uid="{00000000-0005-0000-0000-00004F490000}"/>
    <cellStyle name="Vírgula 3 3 3 12" xfId="13456" xr:uid="{00000000-0005-0000-0000-000050490000}"/>
    <cellStyle name="Vírgula 3 3 3 13" xfId="10768" xr:uid="{00000000-0005-0000-0000-000051490000}"/>
    <cellStyle name="Vírgula 3 3 3 14" xfId="24160" xr:uid="{00000000-0005-0000-0000-000052490000}"/>
    <cellStyle name="Vírgula 3 3 3 2" xfId="280" xr:uid="{00000000-0005-0000-0000-000053490000}"/>
    <cellStyle name="Vírgula 3 3 3 2 10" xfId="13624" xr:uid="{00000000-0005-0000-0000-000054490000}"/>
    <cellStyle name="Vírgula 3 3 3 2 11" xfId="10936" xr:uid="{00000000-0005-0000-0000-000055490000}"/>
    <cellStyle name="Vírgula 3 3 3 2 12" xfId="24328" xr:uid="{00000000-0005-0000-0000-000056490000}"/>
    <cellStyle name="Vírgula 3 3 3 2 2" xfId="544" xr:uid="{00000000-0005-0000-0000-000057490000}"/>
    <cellStyle name="Vírgula 3 3 3 2 2 2" xfId="1336" xr:uid="{00000000-0005-0000-0000-000058490000}"/>
    <cellStyle name="Vírgula 3 3 3 2 2 2 2" xfId="4000" xr:uid="{00000000-0005-0000-0000-000059490000}"/>
    <cellStyle name="Vírgula 3 3 3 2 2 2 2 2" xfId="17344" xr:uid="{00000000-0005-0000-0000-00005A490000}"/>
    <cellStyle name="Vírgula 3 3 3 2 2 2 3" xfId="6664" xr:uid="{00000000-0005-0000-0000-00005B490000}"/>
    <cellStyle name="Vírgula 3 3 3 2 2 2 3 2" xfId="20008" xr:uid="{00000000-0005-0000-0000-00005C490000}"/>
    <cellStyle name="Vírgula 3 3 3 2 2 2 4" xfId="9328" xr:uid="{00000000-0005-0000-0000-00005D490000}"/>
    <cellStyle name="Vírgula 3 3 3 2 2 2 4 2" xfId="22672" xr:uid="{00000000-0005-0000-0000-00005E490000}"/>
    <cellStyle name="Vírgula 3 3 3 2 2 2 5" xfId="14680" xr:uid="{00000000-0005-0000-0000-00005F490000}"/>
    <cellStyle name="Vírgula 3 3 3 2 2 2 6" xfId="11992" xr:uid="{00000000-0005-0000-0000-000060490000}"/>
    <cellStyle name="Vírgula 3 3 3 2 2 2 7" xfId="26392" xr:uid="{00000000-0005-0000-0000-000061490000}"/>
    <cellStyle name="Vírgula 3 3 3 2 2 3" xfId="2128" xr:uid="{00000000-0005-0000-0000-000062490000}"/>
    <cellStyle name="Vírgula 3 3 3 2 2 3 2" xfId="4792" xr:uid="{00000000-0005-0000-0000-000063490000}"/>
    <cellStyle name="Vírgula 3 3 3 2 2 3 2 2" xfId="18136" xr:uid="{00000000-0005-0000-0000-000064490000}"/>
    <cellStyle name="Vírgula 3 3 3 2 2 3 3" xfId="7456" xr:uid="{00000000-0005-0000-0000-000065490000}"/>
    <cellStyle name="Vírgula 3 3 3 2 2 3 3 2" xfId="20800" xr:uid="{00000000-0005-0000-0000-000066490000}"/>
    <cellStyle name="Vírgula 3 3 3 2 2 3 4" xfId="10120" xr:uid="{00000000-0005-0000-0000-000067490000}"/>
    <cellStyle name="Vírgula 3 3 3 2 2 3 4 2" xfId="23464" xr:uid="{00000000-0005-0000-0000-000068490000}"/>
    <cellStyle name="Vírgula 3 3 3 2 2 3 5" xfId="15472" xr:uid="{00000000-0005-0000-0000-000069490000}"/>
    <cellStyle name="Vírgula 3 3 3 2 2 3 6" xfId="12784" xr:uid="{00000000-0005-0000-0000-00006A490000}"/>
    <cellStyle name="Vírgula 3 3 3 2 2 4" xfId="3208" xr:uid="{00000000-0005-0000-0000-00006B490000}"/>
    <cellStyle name="Vírgula 3 3 3 2 2 4 2" xfId="16552" xr:uid="{00000000-0005-0000-0000-00006C490000}"/>
    <cellStyle name="Vírgula 3 3 3 2 2 5" xfId="5872" xr:uid="{00000000-0005-0000-0000-00006D490000}"/>
    <cellStyle name="Vírgula 3 3 3 2 2 5 2" xfId="19216" xr:uid="{00000000-0005-0000-0000-00006E490000}"/>
    <cellStyle name="Vírgula 3 3 3 2 2 6" xfId="8536" xr:uid="{00000000-0005-0000-0000-00006F490000}"/>
    <cellStyle name="Vírgula 3 3 3 2 2 6 2" xfId="21880" xr:uid="{00000000-0005-0000-0000-000070490000}"/>
    <cellStyle name="Vírgula 3 3 3 2 2 7" xfId="13888" xr:uid="{00000000-0005-0000-0000-000071490000}"/>
    <cellStyle name="Vírgula 3 3 3 2 2 8" xfId="11200" xr:uid="{00000000-0005-0000-0000-000072490000}"/>
    <cellStyle name="Vírgula 3 3 3 2 2 9" xfId="25024" xr:uid="{00000000-0005-0000-0000-000073490000}"/>
    <cellStyle name="Vírgula 3 3 3 2 3" xfId="712" xr:uid="{00000000-0005-0000-0000-000074490000}"/>
    <cellStyle name="Vírgula 3 3 3 2 3 2" xfId="1504" xr:uid="{00000000-0005-0000-0000-000075490000}"/>
    <cellStyle name="Vírgula 3 3 3 2 3 2 2" xfId="4168" xr:uid="{00000000-0005-0000-0000-000076490000}"/>
    <cellStyle name="Vírgula 3 3 3 2 3 2 2 2" xfId="17512" xr:uid="{00000000-0005-0000-0000-000077490000}"/>
    <cellStyle name="Vírgula 3 3 3 2 3 2 3" xfId="6832" xr:uid="{00000000-0005-0000-0000-000078490000}"/>
    <cellStyle name="Vírgula 3 3 3 2 3 2 3 2" xfId="20176" xr:uid="{00000000-0005-0000-0000-000079490000}"/>
    <cellStyle name="Vírgula 3 3 3 2 3 2 4" xfId="9496" xr:uid="{00000000-0005-0000-0000-00007A490000}"/>
    <cellStyle name="Vírgula 3 3 3 2 3 2 4 2" xfId="22840" xr:uid="{00000000-0005-0000-0000-00007B490000}"/>
    <cellStyle name="Vírgula 3 3 3 2 3 2 5" xfId="14848" xr:uid="{00000000-0005-0000-0000-00007C490000}"/>
    <cellStyle name="Vírgula 3 3 3 2 3 2 6" xfId="12160" xr:uid="{00000000-0005-0000-0000-00007D490000}"/>
    <cellStyle name="Vírgula 3 3 3 2 3 2 7" xfId="26056" xr:uid="{00000000-0005-0000-0000-00007E490000}"/>
    <cellStyle name="Vírgula 3 3 3 2 3 3" xfId="2296" xr:uid="{00000000-0005-0000-0000-00007F490000}"/>
    <cellStyle name="Vírgula 3 3 3 2 3 3 2" xfId="4960" xr:uid="{00000000-0005-0000-0000-000080490000}"/>
    <cellStyle name="Vírgula 3 3 3 2 3 3 2 2" xfId="18304" xr:uid="{00000000-0005-0000-0000-000081490000}"/>
    <cellStyle name="Vírgula 3 3 3 2 3 3 3" xfId="7624" xr:uid="{00000000-0005-0000-0000-000082490000}"/>
    <cellStyle name="Vírgula 3 3 3 2 3 3 3 2" xfId="20968" xr:uid="{00000000-0005-0000-0000-000083490000}"/>
    <cellStyle name="Vírgula 3 3 3 2 3 3 4" xfId="10288" xr:uid="{00000000-0005-0000-0000-000084490000}"/>
    <cellStyle name="Vírgula 3 3 3 2 3 3 4 2" xfId="23632" xr:uid="{00000000-0005-0000-0000-000085490000}"/>
    <cellStyle name="Vírgula 3 3 3 2 3 3 5" xfId="15640" xr:uid="{00000000-0005-0000-0000-000086490000}"/>
    <cellStyle name="Vírgula 3 3 3 2 3 3 6" xfId="12952" xr:uid="{00000000-0005-0000-0000-000087490000}"/>
    <cellStyle name="Vírgula 3 3 3 2 3 4" xfId="3376" xr:uid="{00000000-0005-0000-0000-000088490000}"/>
    <cellStyle name="Vírgula 3 3 3 2 3 4 2" xfId="16720" xr:uid="{00000000-0005-0000-0000-000089490000}"/>
    <cellStyle name="Vírgula 3 3 3 2 3 5" xfId="6040" xr:uid="{00000000-0005-0000-0000-00008A490000}"/>
    <cellStyle name="Vírgula 3 3 3 2 3 5 2" xfId="19384" xr:uid="{00000000-0005-0000-0000-00008B490000}"/>
    <cellStyle name="Vírgula 3 3 3 2 3 6" xfId="8704" xr:uid="{00000000-0005-0000-0000-00008C490000}"/>
    <cellStyle name="Vírgula 3 3 3 2 3 6 2" xfId="22048" xr:uid="{00000000-0005-0000-0000-00008D490000}"/>
    <cellStyle name="Vírgula 3 3 3 2 3 7" xfId="14056" xr:uid="{00000000-0005-0000-0000-00008E490000}"/>
    <cellStyle name="Vírgula 3 3 3 2 3 8" xfId="11368" xr:uid="{00000000-0005-0000-0000-00008F490000}"/>
    <cellStyle name="Vírgula 3 3 3 2 3 9" xfId="24688" xr:uid="{00000000-0005-0000-0000-000090490000}"/>
    <cellStyle name="Vírgula 3 3 3 2 4" xfId="1072" xr:uid="{00000000-0005-0000-0000-000091490000}"/>
    <cellStyle name="Vírgula 3 3 3 2 4 2" xfId="3736" xr:uid="{00000000-0005-0000-0000-000092490000}"/>
    <cellStyle name="Vírgula 3 3 3 2 4 2 2" xfId="17080" xr:uid="{00000000-0005-0000-0000-000093490000}"/>
    <cellStyle name="Vírgula 3 3 3 2 4 2 3" xfId="26704" xr:uid="{00000000-0005-0000-0000-000094490000}"/>
    <cellStyle name="Vírgula 3 3 3 2 4 3" xfId="6400" xr:uid="{00000000-0005-0000-0000-000095490000}"/>
    <cellStyle name="Vírgula 3 3 3 2 4 3 2" xfId="19744" xr:uid="{00000000-0005-0000-0000-000096490000}"/>
    <cellStyle name="Vírgula 3 3 3 2 4 4" xfId="9064" xr:uid="{00000000-0005-0000-0000-000097490000}"/>
    <cellStyle name="Vírgula 3 3 3 2 4 4 2" xfId="22408" xr:uid="{00000000-0005-0000-0000-000098490000}"/>
    <cellStyle name="Vírgula 3 3 3 2 4 5" xfId="14416" xr:uid="{00000000-0005-0000-0000-000099490000}"/>
    <cellStyle name="Vírgula 3 3 3 2 4 6" xfId="11728" xr:uid="{00000000-0005-0000-0000-00009A490000}"/>
    <cellStyle name="Vírgula 3 3 3 2 4 7" xfId="25336" xr:uid="{00000000-0005-0000-0000-00009B490000}"/>
    <cellStyle name="Vírgula 3 3 3 2 5" xfId="1864" xr:uid="{00000000-0005-0000-0000-00009C490000}"/>
    <cellStyle name="Vírgula 3 3 3 2 5 2" xfId="4528" xr:uid="{00000000-0005-0000-0000-00009D490000}"/>
    <cellStyle name="Vírgula 3 3 3 2 5 2 2" xfId="17872" xr:uid="{00000000-0005-0000-0000-00009E490000}"/>
    <cellStyle name="Vírgula 3 3 3 2 5 3" xfId="7192" xr:uid="{00000000-0005-0000-0000-00009F490000}"/>
    <cellStyle name="Vírgula 3 3 3 2 5 3 2" xfId="20536" xr:uid="{00000000-0005-0000-0000-0000A0490000}"/>
    <cellStyle name="Vírgula 3 3 3 2 5 4" xfId="9856" xr:uid="{00000000-0005-0000-0000-0000A1490000}"/>
    <cellStyle name="Vírgula 3 3 3 2 5 4 2" xfId="23200" xr:uid="{00000000-0005-0000-0000-0000A2490000}"/>
    <cellStyle name="Vírgula 3 3 3 2 5 5" xfId="15208" xr:uid="{00000000-0005-0000-0000-0000A3490000}"/>
    <cellStyle name="Vírgula 3 3 3 2 5 6" xfId="12520" xr:uid="{00000000-0005-0000-0000-0000A4490000}"/>
    <cellStyle name="Vírgula 3 3 3 2 5 7" xfId="25696" xr:uid="{00000000-0005-0000-0000-0000A5490000}"/>
    <cellStyle name="Vírgula 3 3 3 2 6" xfId="2680" xr:uid="{00000000-0005-0000-0000-0000A6490000}"/>
    <cellStyle name="Vírgula 3 3 3 2 6 2" xfId="5344" xr:uid="{00000000-0005-0000-0000-0000A7490000}"/>
    <cellStyle name="Vírgula 3 3 3 2 6 2 2" xfId="18688" xr:uid="{00000000-0005-0000-0000-0000A8490000}"/>
    <cellStyle name="Vírgula 3 3 3 2 6 3" xfId="8008" xr:uid="{00000000-0005-0000-0000-0000A9490000}"/>
    <cellStyle name="Vírgula 3 3 3 2 6 3 2" xfId="21352" xr:uid="{00000000-0005-0000-0000-0000AA490000}"/>
    <cellStyle name="Vírgula 3 3 3 2 6 4" xfId="10672" xr:uid="{00000000-0005-0000-0000-0000AB490000}"/>
    <cellStyle name="Vírgula 3 3 3 2 6 4 2" xfId="24016" xr:uid="{00000000-0005-0000-0000-0000AC490000}"/>
    <cellStyle name="Vírgula 3 3 3 2 6 5" xfId="16024" xr:uid="{00000000-0005-0000-0000-0000AD490000}"/>
    <cellStyle name="Vírgula 3 3 3 2 6 6" xfId="13336" xr:uid="{00000000-0005-0000-0000-0000AE490000}"/>
    <cellStyle name="Vírgula 3 3 3 2 7" xfId="2944" xr:uid="{00000000-0005-0000-0000-0000AF490000}"/>
    <cellStyle name="Vírgula 3 3 3 2 7 2" xfId="16288" xr:uid="{00000000-0005-0000-0000-0000B0490000}"/>
    <cellStyle name="Vírgula 3 3 3 2 8" xfId="5608" xr:uid="{00000000-0005-0000-0000-0000B1490000}"/>
    <cellStyle name="Vírgula 3 3 3 2 8 2" xfId="18952" xr:uid="{00000000-0005-0000-0000-0000B2490000}"/>
    <cellStyle name="Vírgula 3 3 3 2 9" xfId="8272" xr:uid="{00000000-0005-0000-0000-0000B3490000}"/>
    <cellStyle name="Vírgula 3 3 3 2 9 2" xfId="21616" xr:uid="{00000000-0005-0000-0000-0000B4490000}"/>
    <cellStyle name="Vírgula 3 3 3 3" xfId="184" xr:uid="{00000000-0005-0000-0000-0000B5490000}"/>
    <cellStyle name="Vírgula 3 3 3 3 10" xfId="10840" xr:uid="{00000000-0005-0000-0000-0000B6490000}"/>
    <cellStyle name="Vírgula 3 3 3 3 11" xfId="24232" xr:uid="{00000000-0005-0000-0000-0000B7490000}"/>
    <cellStyle name="Vírgula 3 3 3 3 2" xfId="448" xr:uid="{00000000-0005-0000-0000-0000B8490000}"/>
    <cellStyle name="Vírgula 3 3 3 3 2 2" xfId="1240" xr:uid="{00000000-0005-0000-0000-0000B9490000}"/>
    <cellStyle name="Vírgula 3 3 3 3 2 2 2" xfId="3904" xr:uid="{00000000-0005-0000-0000-0000BA490000}"/>
    <cellStyle name="Vírgula 3 3 3 3 2 2 2 2" xfId="17248" xr:uid="{00000000-0005-0000-0000-0000BB490000}"/>
    <cellStyle name="Vírgula 3 3 3 3 2 2 3" xfId="6568" xr:uid="{00000000-0005-0000-0000-0000BC490000}"/>
    <cellStyle name="Vírgula 3 3 3 3 2 2 3 2" xfId="19912" xr:uid="{00000000-0005-0000-0000-0000BD490000}"/>
    <cellStyle name="Vírgula 3 3 3 3 2 2 4" xfId="9232" xr:uid="{00000000-0005-0000-0000-0000BE490000}"/>
    <cellStyle name="Vírgula 3 3 3 3 2 2 4 2" xfId="22576" xr:uid="{00000000-0005-0000-0000-0000BF490000}"/>
    <cellStyle name="Vírgula 3 3 3 3 2 2 5" xfId="14584" xr:uid="{00000000-0005-0000-0000-0000C0490000}"/>
    <cellStyle name="Vírgula 3 3 3 3 2 2 6" xfId="11896" xr:uid="{00000000-0005-0000-0000-0000C1490000}"/>
    <cellStyle name="Vírgula 3 3 3 3 2 2 7" xfId="26296" xr:uid="{00000000-0005-0000-0000-0000C2490000}"/>
    <cellStyle name="Vírgula 3 3 3 3 2 3" xfId="2032" xr:uid="{00000000-0005-0000-0000-0000C3490000}"/>
    <cellStyle name="Vírgula 3 3 3 3 2 3 2" xfId="4696" xr:uid="{00000000-0005-0000-0000-0000C4490000}"/>
    <cellStyle name="Vírgula 3 3 3 3 2 3 2 2" xfId="18040" xr:uid="{00000000-0005-0000-0000-0000C5490000}"/>
    <cellStyle name="Vírgula 3 3 3 3 2 3 3" xfId="7360" xr:uid="{00000000-0005-0000-0000-0000C6490000}"/>
    <cellStyle name="Vírgula 3 3 3 3 2 3 3 2" xfId="20704" xr:uid="{00000000-0005-0000-0000-0000C7490000}"/>
    <cellStyle name="Vírgula 3 3 3 3 2 3 4" xfId="10024" xr:uid="{00000000-0005-0000-0000-0000C8490000}"/>
    <cellStyle name="Vírgula 3 3 3 3 2 3 4 2" xfId="23368" xr:uid="{00000000-0005-0000-0000-0000C9490000}"/>
    <cellStyle name="Vírgula 3 3 3 3 2 3 5" xfId="15376" xr:uid="{00000000-0005-0000-0000-0000CA490000}"/>
    <cellStyle name="Vírgula 3 3 3 3 2 3 6" xfId="12688" xr:uid="{00000000-0005-0000-0000-0000CB490000}"/>
    <cellStyle name="Vírgula 3 3 3 3 2 4" xfId="3112" xr:uid="{00000000-0005-0000-0000-0000CC490000}"/>
    <cellStyle name="Vírgula 3 3 3 3 2 4 2" xfId="16456" xr:uid="{00000000-0005-0000-0000-0000CD490000}"/>
    <cellStyle name="Vírgula 3 3 3 3 2 5" xfId="5776" xr:uid="{00000000-0005-0000-0000-0000CE490000}"/>
    <cellStyle name="Vírgula 3 3 3 3 2 5 2" xfId="19120" xr:uid="{00000000-0005-0000-0000-0000CF490000}"/>
    <cellStyle name="Vírgula 3 3 3 3 2 6" xfId="8440" xr:uid="{00000000-0005-0000-0000-0000D0490000}"/>
    <cellStyle name="Vírgula 3 3 3 3 2 6 2" xfId="21784" xr:uid="{00000000-0005-0000-0000-0000D1490000}"/>
    <cellStyle name="Vírgula 3 3 3 3 2 7" xfId="13792" xr:uid="{00000000-0005-0000-0000-0000D2490000}"/>
    <cellStyle name="Vírgula 3 3 3 3 2 8" xfId="11104" xr:uid="{00000000-0005-0000-0000-0000D3490000}"/>
    <cellStyle name="Vírgula 3 3 3 3 2 9" xfId="24928" xr:uid="{00000000-0005-0000-0000-0000D4490000}"/>
    <cellStyle name="Vírgula 3 3 3 3 3" xfId="976" xr:uid="{00000000-0005-0000-0000-0000D5490000}"/>
    <cellStyle name="Vírgula 3 3 3 3 3 2" xfId="3640" xr:uid="{00000000-0005-0000-0000-0000D6490000}"/>
    <cellStyle name="Vírgula 3 3 3 3 3 2 2" xfId="16984" xr:uid="{00000000-0005-0000-0000-0000D7490000}"/>
    <cellStyle name="Vírgula 3 3 3 3 3 2 3" xfId="25960" xr:uid="{00000000-0005-0000-0000-0000D8490000}"/>
    <cellStyle name="Vírgula 3 3 3 3 3 3" xfId="6304" xr:uid="{00000000-0005-0000-0000-0000D9490000}"/>
    <cellStyle name="Vírgula 3 3 3 3 3 3 2" xfId="19648" xr:uid="{00000000-0005-0000-0000-0000DA490000}"/>
    <cellStyle name="Vírgula 3 3 3 3 3 4" xfId="8968" xr:uid="{00000000-0005-0000-0000-0000DB490000}"/>
    <cellStyle name="Vírgula 3 3 3 3 3 4 2" xfId="22312" xr:uid="{00000000-0005-0000-0000-0000DC490000}"/>
    <cellStyle name="Vírgula 3 3 3 3 3 5" xfId="14320" xr:uid="{00000000-0005-0000-0000-0000DD490000}"/>
    <cellStyle name="Vírgula 3 3 3 3 3 6" xfId="11632" xr:uid="{00000000-0005-0000-0000-0000DE490000}"/>
    <cellStyle name="Vírgula 3 3 3 3 3 7" xfId="24592" xr:uid="{00000000-0005-0000-0000-0000DF490000}"/>
    <cellStyle name="Vírgula 3 3 3 3 4" xfId="1768" xr:uid="{00000000-0005-0000-0000-0000E0490000}"/>
    <cellStyle name="Vírgula 3 3 3 3 4 2" xfId="4432" xr:uid="{00000000-0005-0000-0000-0000E1490000}"/>
    <cellStyle name="Vírgula 3 3 3 3 4 2 2" xfId="17776" xr:uid="{00000000-0005-0000-0000-0000E2490000}"/>
    <cellStyle name="Vírgula 3 3 3 3 4 2 3" xfId="26608" xr:uid="{00000000-0005-0000-0000-0000E3490000}"/>
    <cellStyle name="Vírgula 3 3 3 3 4 3" xfId="7096" xr:uid="{00000000-0005-0000-0000-0000E4490000}"/>
    <cellStyle name="Vírgula 3 3 3 3 4 3 2" xfId="20440" xr:uid="{00000000-0005-0000-0000-0000E5490000}"/>
    <cellStyle name="Vírgula 3 3 3 3 4 4" xfId="9760" xr:uid="{00000000-0005-0000-0000-0000E6490000}"/>
    <cellStyle name="Vírgula 3 3 3 3 4 4 2" xfId="23104" xr:uid="{00000000-0005-0000-0000-0000E7490000}"/>
    <cellStyle name="Vírgula 3 3 3 3 4 5" xfId="15112" xr:uid="{00000000-0005-0000-0000-0000E8490000}"/>
    <cellStyle name="Vírgula 3 3 3 3 4 6" xfId="12424" xr:uid="{00000000-0005-0000-0000-0000E9490000}"/>
    <cellStyle name="Vírgula 3 3 3 3 4 7" xfId="25240" xr:uid="{00000000-0005-0000-0000-0000EA490000}"/>
    <cellStyle name="Vírgula 3 3 3 3 5" xfId="2584" xr:uid="{00000000-0005-0000-0000-0000EB490000}"/>
    <cellStyle name="Vírgula 3 3 3 3 5 2" xfId="5248" xr:uid="{00000000-0005-0000-0000-0000EC490000}"/>
    <cellStyle name="Vírgula 3 3 3 3 5 2 2" xfId="18592" xr:uid="{00000000-0005-0000-0000-0000ED490000}"/>
    <cellStyle name="Vírgula 3 3 3 3 5 3" xfId="7912" xr:uid="{00000000-0005-0000-0000-0000EE490000}"/>
    <cellStyle name="Vírgula 3 3 3 3 5 3 2" xfId="21256" xr:uid="{00000000-0005-0000-0000-0000EF490000}"/>
    <cellStyle name="Vírgula 3 3 3 3 5 4" xfId="10576" xr:uid="{00000000-0005-0000-0000-0000F0490000}"/>
    <cellStyle name="Vírgula 3 3 3 3 5 4 2" xfId="23920" xr:uid="{00000000-0005-0000-0000-0000F1490000}"/>
    <cellStyle name="Vírgula 3 3 3 3 5 5" xfId="15928" xr:uid="{00000000-0005-0000-0000-0000F2490000}"/>
    <cellStyle name="Vírgula 3 3 3 3 5 6" xfId="13240" xr:uid="{00000000-0005-0000-0000-0000F3490000}"/>
    <cellStyle name="Vírgula 3 3 3 3 5 7" xfId="25600" xr:uid="{00000000-0005-0000-0000-0000F4490000}"/>
    <cellStyle name="Vírgula 3 3 3 3 6" xfId="2848" xr:uid="{00000000-0005-0000-0000-0000F5490000}"/>
    <cellStyle name="Vírgula 3 3 3 3 6 2" xfId="16192" xr:uid="{00000000-0005-0000-0000-0000F6490000}"/>
    <cellStyle name="Vírgula 3 3 3 3 7" xfId="5512" xr:uid="{00000000-0005-0000-0000-0000F7490000}"/>
    <cellStyle name="Vírgula 3 3 3 3 7 2" xfId="18856" xr:uid="{00000000-0005-0000-0000-0000F8490000}"/>
    <cellStyle name="Vírgula 3 3 3 3 8" xfId="8176" xr:uid="{00000000-0005-0000-0000-0000F9490000}"/>
    <cellStyle name="Vírgula 3 3 3 3 8 2" xfId="21520" xr:uid="{00000000-0005-0000-0000-0000FA490000}"/>
    <cellStyle name="Vírgula 3 3 3 3 9" xfId="13528" xr:uid="{00000000-0005-0000-0000-0000FB490000}"/>
    <cellStyle name="Vírgula 3 3 3 4" xfId="376" xr:uid="{00000000-0005-0000-0000-0000FC490000}"/>
    <cellStyle name="Vírgula 3 3 3 4 2" xfId="1168" xr:uid="{00000000-0005-0000-0000-0000FD490000}"/>
    <cellStyle name="Vírgula 3 3 3 4 2 2" xfId="3832" xr:uid="{00000000-0005-0000-0000-0000FE490000}"/>
    <cellStyle name="Vírgula 3 3 3 4 2 2 2" xfId="17176" xr:uid="{00000000-0005-0000-0000-0000FF490000}"/>
    <cellStyle name="Vírgula 3 3 3 4 2 3" xfId="6496" xr:uid="{00000000-0005-0000-0000-0000004A0000}"/>
    <cellStyle name="Vírgula 3 3 3 4 2 3 2" xfId="19840" xr:uid="{00000000-0005-0000-0000-0000014A0000}"/>
    <cellStyle name="Vírgula 3 3 3 4 2 4" xfId="9160" xr:uid="{00000000-0005-0000-0000-0000024A0000}"/>
    <cellStyle name="Vírgula 3 3 3 4 2 4 2" xfId="22504" xr:uid="{00000000-0005-0000-0000-0000034A0000}"/>
    <cellStyle name="Vírgula 3 3 3 4 2 5" xfId="14512" xr:uid="{00000000-0005-0000-0000-0000044A0000}"/>
    <cellStyle name="Vírgula 3 3 3 4 2 6" xfId="11824" xr:uid="{00000000-0005-0000-0000-0000054A0000}"/>
    <cellStyle name="Vírgula 3 3 3 4 2 7" xfId="26224" xr:uid="{00000000-0005-0000-0000-0000064A0000}"/>
    <cellStyle name="Vírgula 3 3 3 4 3" xfId="1960" xr:uid="{00000000-0005-0000-0000-0000074A0000}"/>
    <cellStyle name="Vírgula 3 3 3 4 3 2" xfId="4624" xr:uid="{00000000-0005-0000-0000-0000084A0000}"/>
    <cellStyle name="Vírgula 3 3 3 4 3 2 2" xfId="17968" xr:uid="{00000000-0005-0000-0000-0000094A0000}"/>
    <cellStyle name="Vírgula 3 3 3 4 3 3" xfId="7288" xr:uid="{00000000-0005-0000-0000-00000A4A0000}"/>
    <cellStyle name="Vírgula 3 3 3 4 3 3 2" xfId="20632" xr:uid="{00000000-0005-0000-0000-00000B4A0000}"/>
    <cellStyle name="Vírgula 3 3 3 4 3 4" xfId="9952" xr:uid="{00000000-0005-0000-0000-00000C4A0000}"/>
    <cellStyle name="Vírgula 3 3 3 4 3 4 2" xfId="23296" xr:uid="{00000000-0005-0000-0000-00000D4A0000}"/>
    <cellStyle name="Vírgula 3 3 3 4 3 5" xfId="15304" xr:uid="{00000000-0005-0000-0000-00000E4A0000}"/>
    <cellStyle name="Vírgula 3 3 3 4 3 6" xfId="12616" xr:uid="{00000000-0005-0000-0000-00000F4A0000}"/>
    <cellStyle name="Vírgula 3 3 3 4 4" xfId="3040" xr:uid="{00000000-0005-0000-0000-0000104A0000}"/>
    <cellStyle name="Vírgula 3 3 3 4 4 2" xfId="16384" xr:uid="{00000000-0005-0000-0000-0000114A0000}"/>
    <cellStyle name="Vírgula 3 3 3 4 5" xfId="5704" xr:uid="{00000000-0005-0000-0000-0000124A0000}"/>
    <cellStyle name="Vírgula 3 3 3 4 5 2" xfId="19048" xr:uid="{00000000-0005-0000-0000-0000134A0000}"/>
    <cellStyle name="Vírgula 3 3 3 4 6" xfId="8368" xr:uid="{00000000-0005-0000-0000-0000144A0000}"/>
    <cellStyle name="Vírgula 3 3 3 4 6 2" xfId="21712" xr:uid="{00000000-0005-0000-0000-0000154A0000}"/>
    <cellStyle name="Vírgula 3 3 3 4 7" xfId="13720" xr:uid="{00000000-0005-0000-0000-0000164A0000}"/>
    <cellStyle name="Vírgula 3 3 3 4 8" xfId="11032" xr:uid="{00000000-0005-0000-0000-0000174A0000}"/>
    <cellStyle name="Vírgula 3 3 3 4 9" xfId="24856" xr:uid="{00000000-0005-0000-0000-0000184A0000}"/>
    <cellStyle name="Vírgula 3 3 3 5" xfId="640" xr:uid="{00000000-0005-0000-0000-0000194A0000}"/>
    <cellStyle name="Vírgula 3 3 3 5 2" xfId="1432" xr:uid="{00000000-0005-0000-0000-00001A4A0000}"/>
    <cellStyle name="Vírgula 3 3 3 5 2 2" xfId="4096" xr:uid="{00000000-0005-0000-0000-00001B4A0000}"/>
    <cellStyle name="Vírgula 3 3 3 5 2 2 2" xfId="17440" xr:uid="{00000000-0005-0000-0000-00001C4A0000}"/>
    <cellStyle name="Vírgula 3 3 3 5 2 3" xfId="6760" xr:uid="{00000000-0005-0000-0000-00001D4A0000}"/>
    <cellStyle name="Vírgula 3 3 3 5 2 3 2" xfId="20104" xr:uid="{00000000-0005-0000-0000-00001E4A0000}"/>
    <cellStyle name="Vírgula 3 3 3 5 2 4" xfId="9424" xr:uid="{00000000-0005-0000-0000-00001F4A0000}"/>
    <cellStyle name="Vírgula 3 3 3 5 2 4 2" xfId="22768" xr:uid="{00000000-0005-0000-0000-0000204A0000}"/>
    <cellStyle name="Vírgula 3 3 3 5 2 5" xfId="14776" xr:uid="{00000000-0005-0000-0000-0000214A0000}"/>
    <cellStyle name="Vírgula 3 3 3 5 2 6" xfId="12088" xr:uid="{00000000-0005-0000-0000-0000224A0000}"/>
    <cellStyle name="Vírgula 3 3 3 5 2 7" xfId="25888" xr:uid="{00000000-0005-0000-0000-0000234A0000}"/>
    <cellStyle name="Vírgula 3 3 3 5 3" xfId="2224" xr:uid="{00000000-0005-0000-0000-0000244A0000}"/>
    <cellStyle name="Vírgula 3 3 3 5 3 2" xfId="4888" xr:uid="{00000000-0005-0000-0000-0000254A0000}"/>
    <cellStyle name="Vírgula 3 3 3 5 3 2 2" xfId="18232" xr:uid="{00000000-0005-0000-0000-0000264A0000}"/>
    <cellStyle name="Vírgula 3 3 3 5 3 3" xfId="7552" xr:uid="{00000000-0005-0000-0000-0000274A0000}"/>
    <cellStyle name="Vírgula 3 3 3 5 3 3 2" xfId="20896" xr:uid="{00000000-0005-0000-0000-0000284A0000}"/>
    <cellStyle name="Vírgula 3 3 3 5 3 4" xfId="10216" xr:uid="{00000000-0005-0000-0000-0000294A0000}"/>
    <cellStyle name="Vírgula 3 3 3 5 3 4 2" xfId="23560" xr:uid="{00000000-0005-0000-0000-00002A4A0000}"/>
    <cellStyle name="Vírgula 3 3 3 5 3 5" xfId="15568" xr:uid="{00000000-0005-0000-0000-00002B4A0000}"/>
    <cellStyle name="Vírgula 3 3 3 5 3 6" xfId="12880" xr:uid="{00000000-0005-0000-0000-00002C4A0000}"/>
    <cellStyle name="Vírgula 3 3 3 5 4" xfId="3304" xr:uid="{00000000-0005-0000-0000-00002D4A0000}"/>
    <cellStyle name="Vírgula 3 3 3 5 4 2" xfId="16648" xr:uid="{00000000-0005-0000-0000-00002E4A0000}"/>
    <cellStyle name="Vírgula 3 3 3 5 5" xfId="5968" xr:uid="{00000000-0005-0000-0000-00002F4A0000}"/>
    <cellStyle name="Vírgula 3 3 3 5 5 2" xfId="19312" xr:uid="{00000000-0005-0000-0000-0000304A0000}"/>
    <cellStyle name="Vírgula 3 3 3 5 6" xfId="8632" xr:uid="{00000000-0005-0000-0000-0000314A0000}"/>
    <cellStyle name="Vírgula 3 3 3 5 6 2" xfId="21976" xr:uid="{00000000-0005-0000-0000-0000324A0000}"/>
    <cellStyle name="Vírgula 3 3 3 5 7" xfId="13984" xr:uid="{00000000-0005-0000-0000-0000334A0000}"/>
    <cellStyle name="Vírgula 3 3 3 5 8" xfId="11296" xr:uid="{00000000-0005-0000-0000-0000344A0000}"/>
    <cellStyle name="Vírgula 3 3 3 5 9" xfId="24520" xr:uid="{00000000-0005-0000-0000-0000354A0000}"/>
    <cellStyle name="Vírgula 3 3 3 6" xfId="904" xr:uid="{00000000-0005-0000-0000-0000364A0000}"/>
    <cellStyle name="Vírgula 3 3 3 6 2" xfId="3568" xr:uid="{00000000-0005-0000-0000-0000374A0000}"/>
    <cellStyle name="Vírgula 3 3 3 6 2 2" xfId="16912" xr:uid="{00000000-0005-0000-0000-0000384A0000}"/>
    <cellStyle name="Vírgula 3 3 3 6 2 3" xfId="26536" xr:uid="{00000000-0005-0000-0000-0000394A0000}"/>
    <cellStyle name="Vírgula 3 3 3 6 3" xfId="6232" xr:uid="{00000000-0005-0000-0000-00003A4A0000}"/>
    <cellStyle name="Vírgula 3 3 3 6 3 2" xfId="19576" xr:uid="{00000000-0005-0000-0000-00003B4A0000}"/>
    <cellStyle name="Vírgula 3 3 3 6 4" xfId="8896" xr:uid="{00000000-0005-0000-0000-00003C4A0000}"/>
    <cellStyle name="Vírgula 3 3 3 6 4 2" xfId="22240" xr:uid="{00000000-0005-0000-0000-00003D4A0000}"/>
    <cellStyle name="Vírgula 3 3 3 6 5" xfId="14248" xr:uid="{00000000-0005-0000-0000-00003E4A0000}"/>
    <cellStyle name="Vírgula 3 3 3 6 6" xfId="11560" xr:uid="{00000000-0005-0000-0000-00003F4A0000}"/>
    <cellStyle name="Vírgula 3 3 3 6 7" xfId="25168" xr:uid="{00000000-0005-0000-0000-0000404A0000}"/>
    <cellStyle name="Vírgula 3 3 3 7" xfId="1696" xr:uid="{00000000-0005-0000-0000-0000414A0000}"/>
    <cellStyle name="Vírgula 3 3 3 7 2" xfId="4360" xr:uid="{00000000-0005-0000-0000-0000424A0000}"/>
    <cellStyle name="Vírgula 3 3 3 7 2 2" xfId="17704" xr:uid="{00000000-0005-0000-0000-0000434A0000}"/>
    <cellStyle name="Vírgula 3 3 3 7 3" xfId="7024" xr:uid="{00000000-0005-0000-0000-0000444A0000}"/>
    <cellStyle name="Vírgula 3 3 3 7 3 2" xfId="20368" xr:uid="{00000000-0005-0000-0000-0000454A0000}"/>
    <cellStyle name="Vírgula 3 3 3 7 4" xfId="9688" xr:uid="{00000000-0005-0000-0000-0000464A0000}"/>
    <cellStyle name="Vírgula 3 3 3 7 4 2" xfId="23032" xr:uid="{00000000-0005-0000-0000-0000474A0000}"/>
    <cellStyle name="Vírgula 3 3 3 7 5" xfId="15040" xr:uid="{00000000-0005-0000-0000-0000484A0000}"/>
    <cellStyle name="Vírgula 3 3 3 7 6" xfId="12352" xr:uid="{00000000-0005-0000-0000-0000494A0000}"/>
    <cellStyle name="Vírgula 3 3 3 7 7" xfId="25528" xr:uid="{00000000-0005-0000-0000-00004A4A0000}"/>
    <cellStyle name="Vírgula 3 3 3 8" xfId="2512" xr:uid="{00000000-0005-0000-0000-00004B4A0000}"/>
    <cellStyle name="Vírgula 3 3 3 8 2" xfId="5176" xr:uid="{00000000-0005-0000-0000-00004C4A0000}"/>
    <cellStyle name="Vírgula 3 3 3 8 2 2" xfId="18520" xr:uid="{00000000-0005-0000-0000-00004D4A0000}"/>
    <cellStyle name="Vírgula 3 3 3 8 3" xfId="7840" xr:uid="{00000000-0005-0000-0000-00004E4A0000}"/>
    <cellStyle name="Vírgula 3 3 3 8 3 2" xfId="21184" xr:uid="{00000000-0005-0000-0000-00004F4A0000}"/>
    <cellStyle name="Vírgula 3 3 3 8 4" xfId="10504" xr:uid="{00000000-0005-0000-0000-0000504A0000}"/>
    <cellStyle name="Vírgula 3 3 3 8 4 2" xfId="23848" xr:uid="{00000000-0005-0000-0000-0000514A0000}"/>
    <cellStyle name="Vírgula 3 3 3 8 5" xfId="15856" xr:uid="{00000000-0005-0000-0000-0000524A0000}"/>
    <cellStyle name="Vírgula 3 3 3 8 6" xfId="13168" xr:uid="{00000000-0005-0000-0000-0000534A0000}"/>
    <cellStyle name="Vírgula 3 3 3 9" xfId="2776" xr:uid="{00000000-0005-0000-0000-0000544A0000}"/>
    <cellStyle name="Vírgula 3 3 3 9 2" xfId="16120" xr:uid="{00000000-0005-0000-0000-0000554A0000}"/>
    <cellStyle name="Vírgula 3 3 4" xfId="232" xr:uid="{00000000-0005-0000-0000-0000564A0000}"/>
    <cellStyle name="Vírgula 3 3 4 10" xfId="13576" xr:uid="{00000000-0005-0000-0000-0000574A0000}"/>
    <cellStyle name="Vírgula 3 3 4 11" xfId="10888" xr:uid="{00000000-0005-0000-0000-0000584A0000}"/>
    <cellStyle name="Vírgula 3 3 4 12" xfId="24280" xr:uid="{00000000-0005-0000-0000-0000594A0000}"/>
    <cellStyle name="Vírgula 3 3 4 2" xfId="496" xr:uid="{00000000-0005-0000-0000-00005A4A0000}"/>
    <cellStyle name="Vírgula 3 3 4 2 2" xfId="1288" xr:uid="{00000000-0005-0000-0000-00005B4A0000}"/>
    <cellStyle name="Vírgula 3 3 4 2 2 2" xfId="3952" xr:uid="{00000000-0005-0000-0000-00005C4A0000}"/>
    <cellStyle name="Vírgula 3 3 4 2 2 2 2" xfId="17296" xr:uid="{00000000-0005-0000-0000-00005D4A0000}"/>
    <cellStyle name="Vírgula 3 3 4 2 2 3" xfId="6616" xr:uid="{00000000-0005-0000-0000-00005E4A0000}"/>
    <cellStyle name="Vírgula 3 3 4 2 2 3 2" xfId="19960" xr:uid="{00000000-0005-0000-0000-00005F4A0000}"/>
    <cellStyle name="Vírgula 3 3 4 2 2 4" xfId="9280" xr:uid="{00000000-0005-0000-0000-0000604A0000}"/>
    <cellStyle name="Vírgula 3 3 4 2 2 4 2" xfId="22624" xr:uid="{00000000-0005-0000-0000-0000614A0000}"/>
    <cellStyle name="Vírgula 3 3 4 2 2 5" xfId="14632" xr:uid="{00000000-0005-0000-0000-0000624A0000}"/>
    <cellStyle name="Vírgula 3 3 4 2 2 6" xfId="11944" xr:uid="{00000000-0005-0000-0000-0000634A0000}"/>
    <cellStyle name="Vírgula 3 3 4 2 2 7" xfId="26344" xr:uid="{00000000-0005-0000-0000-0000644A0000}"/>
    <cellStyle name="Vírgula 3 3 4 2 3" xfId="2080" xr:uid="{00000000-0005-0000-0000-0000654A0000}"/>
    <cellStyle name="Vírgula 3 3 4 2 3 2" xfId="4744" xr:uid="{00000000-0005-0000-0000-0000664A0000}"/>
    <cellStyle name="Vírgula 3 3 4 2 3 2 2" xfId="18088" xr:uid="{00000000-0005-0000-0000-0000674A0000}"/>
    <cellStyle name="Vírgula 3 3 4 2 3 3" xfId="7408" xr:uid="{00000000-0005-0000-0000-0000684A0000}"/>
    <cellStyle name="Vírgula 3 3 4 2 3 3 2" xfId="20752" xr:uid="{00000000-0005-0000-0000-0000694A0000}"/>
    <cellStyle name="Vírgula 3 3 4 2 3 4" xfId="10072" xr:uid="{00000000-0005-0000-0000-00006A4A0000}"/>
    <cellStyle name="Vírgula 3 3 4 2 3 4 2" xfId="23416" xr:uid="{00000000-0005-0000-0000-00006B4A0000}"/>
    <cellStyle name="Vírgula 3 3 4 2 3 5" xfId="15424" xr:uid="{00000000-0005-0000-0000-00006C4A0000}"/>
    <cellStyle name="Vírgula 3 3 4 2 3 6" xfId="12736" xr:uid="{00000000-0005-0000-0000-00006D4A0000}"/>
    <cellStyle name="Vírgula 3 3 4 2 4" xfId="3160" xr:uid="{00000000-0005-0000-0000-00006E4A0000}"/>
    <cellStyle name="Vírgula 3 3 4 2 4 2" xfId="16504" xr:uid="{00000000-0005-0000-0000-00006F4A0000}"/>
    <cellStyle name="Vírgula 3 3 4 2 5" xfId="5824" xr:uid="{00000000-0005-0000-0000-0000704A0000}"/>
    <cellStyle name="Vírgula 3 3 4 2 5 2" xfId="19168" xr:uid="{00000000-0005-0000-0000-0000714A0000}"/>
    <cellStyle name="Vírgula 3 3 4 2 6" xfId="8488" xr:uid="{00000000-0005-0000-0000-0000724A0000}"/>
    <cellStyle name="Vírgula 3 3 4 2 6 2" xfId="21832" xr:uid="{00000000-0005-0000-0000-0000734A0000}"/>
    <cellStyle name="Vírgula 3 3 4 2 7" xfId="13840" xr:uid="{00000000-0005-0000-0000-0000744A0000}"/>
    <cellStyle name="Vírgula 3 3 4 2 8" xfId="11152" xr:uid="{00000000-0005-0000-0000-0000754A0000}"/>
    <cellStyle name="Vírgula 3 3 4 2 9" xfId="24976" xr:uid="{00000000-0005-0000-0000-0000764A0000}"/>
    <cellStyle name="Vírgula 3 3 4 3" xfId="664" xr:uid="{00000000-0005-0000-0000-0000774A0000}"/>
    <cellStyle name="Vírgula 3 3 4 3 2" xfId="1456" xr:uid="{00000000-0005-0000-0000-0000784A0000}"/>
    <cellStyle name="Vírgula 3 3 4 3 2 2" xfId="4120" xr:uid="{00000000-0005-0000-0000-0000794A0000}"/>
    <cellStyle name="Vírgula 3 3 4 3 2 2 2" xfId="17464" xr:uid="{00000000-0005-0000-0000-00007A4A0000}"/>
    <cellStyle name="Vírgula 3 3 4 3 2 3" xfId="6784" xr:uid="{00000000-0005-0000-0000-00007B4A0000}"/>
    <cellStyle name="Vírgula 3 3 4 3 2 3 2" xfId="20128" xr:uid="{00000000-0005-0000-0000-00007C4A0000}"/>
    <cellStyle name="Vírgula 3 3 4 3 2 4" xfId="9448" xr:uid="{00000000-0005-0000-0000-00007D4A0000}"/>
    <cellStyle name="Vírgula 3 3 4 3 2 4 2" xfId="22792" xr:uid="{00000000-0005-0000-0000-00007E4A0000}"/>
    <cellStyle name="Vírgula 3 3 4 3 2 5" xfId="14800" xr:uid="{00000000-0005-0000-0000-00007F4A0000}"/>
    <cellStyle name="Vírgula 3 3 4 3 2 6" xfId="12112" xr:uid="{00000000-0005-0000-0000-0000804A0000}"/>
    <cellStyle name="Vírgula 3 3 4 3 2 7" xfId="26008" xr:uid="{00000000-0005-0000-0000-0000814A0000}"/>
    <cellStyle name="Vírgula 3 3 4 3 3" xfId="2248" xr:uid="{00000000-0005-0000-0000-0000824A0000}"/>
    <cellStyle name="Vírgula 3 3 4 3 3 2" xfId="4912" xr:uid="{00000000-0005-0000-0000-0000834A0000}"/>
    <cellStyle name="Vírgula 3 3 4 3 3 2 2" xfId="18256" xr:uid="{00000000-0005-0000-0000-0000844A0000}"/>
    <cellStyle name="Vírgula 3 3 4 3 3 3" xfId="7576" xr:uid="{00000000-0005-0000-0000-0000854A0000}"/>
    <cellStyle name="Vírgula 3 3 4 3 3 3 2" xfId="20920" xr:uid="{00000000-0005-0000-0000-0000864A0000}"/>
    <cellStyle name="Vírgula 3 3 4 3 3 4" xfId="10240" xr:uid="{00000000-0005-0000-0000-0000874A0000}"/>
    <cellStyle name="Vírgula 3 3 4 3 3 4 2" xfId="23584" xr:uid="{00000000-0005-0000-0000-0000884A0000}"/>
    <cellStyle name="Vírgula 3 3 4 3 3 5" xfId="15592" xr:uid="{00000000-0005-0000-0000-0000894A0000}"/>
    <cellStyle name="Vírgula 3 3 4 3 3 6" xfId="12904" xr:uid="{00000000-0005-0000-0000-00008A4A0000}"/>
    <cellStyle name="Vírgula 3 3 4 3 4" xfId="3328" xr:uid="{00000000-0005-0000-0000-00008B4A0000}"/>
    <cellStyle name="Vírgula 3 3 4 3 4 2" xfId="16672" xr:uid="{00000000-0005-0000-0000-00008C4A0000}"/>
    <cellStyle name="Vírgula 3 3 4 3 5" xfId="5992" xr:uid="{00000000-0005-0000-0000-00008D4A0000}"/>
    <cellStyle name="Vírgula 3 3 4 3 5 2" xfId="19336" xr:uid="{00000000-0005-0000-0000-00008E4A0000}"/>
    <cellStyle name="Vírgula 3 3 4 3 6" xfId="8656" xr:uid="{00000000-0005-0000-0000-00008F4A0000}"/>
    <cellStyle name="Vírgula 3 3 4 3 6 2" xfId="22000" xr:uid="{00000000-0005-0000-0000-0000904A0000}"/>
    <cellStyle name="Vírgula 3 3 4 3 7" xfId="14008" xr:uid="{00000000-0005-0000-0000-0000914A0000}"/>
    <cellStyle name="Vírgula 3 3 4 3 8" xfId="11320" xr:uid="{00000000-0005-0000-0000-0000924A0000}"/>
    <cellStyle name="Vírgula 3 3 4 3 9" xfId="24640" xr:uid="{00000000-0005-0000-0000-0000934A0000}"/>
    <cellStyle name="Vírgula 3 3 4 4" xfId="1024" xr:uid="{00000000-0005-0000-0000-0000944A0000}"/>
    <cellStyle name="Vírgula 3 3 4 4 2" xfId="3688" xr:uid="{00000000-0005-0000-0000-0000954A0000}"/>
    <cellStyle name="Vírgula 3 3 4 4 2 2" xfId="17032" xr:uid="{00000000-0005-0000-0000-0000964A0000}"/>
    <cellStyle name="Vírgula 3 3 4 4 2 3" xfId="26656" xr:uid="{00000000-0005-0000-0000-0000974A0000}"/>
    <cellStyle name="Vírgula 3 3 4 4 3" xfId="6352" xr:uid="{00000000-0005-0000-0000-0000984A0000}"/>
    <cellStyle name="Vírgula 3 3 4 4 3 2" xfId="19696" xr:uid="{00000000-0005-0000-0000-0000994A0000}"/>
    <cellStyle name="Vírgula 3 3 4 4 4" xfId="9016" xr:uid="{00000000-0005-0000-0000-00009A4A0000}"/>
    <cellStyle name="Vírgula 3 3 4 4 4 2" xfId="22360" xr:uid="{00000000-0005-0000-0000-00009B4A0000}"/>
    <cellStyle name="Vírgula 3 3 4 4 5" xfId="14368" xr:uid="{00000000-0005-0000-0000-00009C4A0000}"/>
    <cellStyle name="Vírgula 3 3 4 4 6" xfId="11680" xr:uid="{00000000-0005-0000-0000-00009D4A0000}"/>
    <cellStyle name="Vírgula 3 3 4 4 7" xfId="25288" xr:uid="{00000000-0005-0000-0000-00009E4A0000}"/>
    <cellStyle name="Vírgula 3 3 4 5" xfId="1816" xr:uid="{00000000-0005-0000-0000-00009F4A0000}"/>
    <cellStyle name="Vírgula 3 3 4 5 2" xfId="4480" xr:uid="{00000000-0005-0000-0000-0000A04A0000}"/>
    <cellStyle name="Vírgula 3 3 4 5 2 2" xfId="17824" xr:uid="{00000000-0005-0000-0000-0000A14A0000}"/>
    <cellStyle name="Vírgula 3 3 4 5 3" xfId="7144" xr:uid="{00000000-0005-0000-0000-0000A24A0000}"/>
    <cellStyle name="Vírgula 3 3 4 5 3 2" xfId="20488" xr:uid="{00000000-0005-0000-0000-0000A34A0000}"/>
    <cellStyle name="Vírgula 3 3 4 5 4" xfId="9808" xr:uid="{00000000-0005-0000-0000-0000A44A0000}"/>
    <cellStyle name="Vírgula 3 3 4 5 4 2" xfId="23152" xr:uid="{00000000-0005-0000-0000-0000A54A0000}"/>
    <cellStyle name="Vírgula 3 3 4 5 5" xfId="15160" xr:uid="{00000000-0005-0000-0000-0000A64A0000}"/>
    <cellStyle name="Vírgula 3 3 4 5 6" xfId="12472" xr:uid="{00000000-0005-0000-0000-0000A74A0000}"/>
    <cellStyle name="Vírgula 3 3 4 5 7" xfId="25648" xr:uid="{00000000-0005-0000-0000-0000A84A0000}"/>
    <cellStyle name="Vírgula 3 3 4 6" xfId="2632" xr:uid="{00000000-0005-0000-0000-0000A94A0000}"/>
    <cellStyle name="Vírgula 3 3 4 6 2" xfId="5296" xr:uid="{00000000-0005-0000-0000-0000AA4A0000}"/>
    <cellStyle name="Vírgula 3 3 4 6 2 2" xfId="18640" xr:uid="{00000000-0005-0000-0000-0000AB4A0000}"/>
    <cellStyle name="Vírgula 3 3 4 6 3" xfId="7960" xr:uid="{00000000-0005-0000-0000-0000AC4A0000}"/>
    <cellStyle name="Vírgula 3 3 4 6 3 2" xfId="21304" xr:uid="{00000000-0005-0000-0000-0000AD4A0000}"/>
    <cellStyle name="Vírgula 3 3 4 6 4" xfId="10624" xr:uid="{00000000-0005-0000-0000-0000AE4A0000}"/>
    <cellStyle name="Vírgula 3 3 4 6 4 2" xfId="23968" xr:uid="{00000000-0005-0000-0000-0000AF4A0000}"/>
    <cellStyle name="Vírgula 3 3 4 6 5" xfId="15976" xr:uid="{00000000-0005-0000-0000-0000B04A0000}"/>
    <cellStyle name="Vírgula 3 3 4 6 6" xfId="13288" xr:uid="{00000000-0005-0000-0000-0000B14A0000}"/>
    <cellStyle name="Vírgula 3 3 4 7" xfId="2896" xr:uid="{00000000-0005-0000-0000-0000B24A0000}"/>
    <cellStyle name="Vírgula 3 3 4 7 2" xfId="16240" xr:uid="{00000000-0005-0000-0000-0000B34A0000}"/>
    <cellStyle name="Vírgula 3 3 4 8" xfId="5560" xr:uid="{00000000-0005-0000-0000-0000B44A0000}"/>
    <cellStyle name="Vírgula 3 3 4 8 2" xfId="18904" xr:uid="{00000000-0005-0000-0000-0000B54A0000}"/>
    <cellStyle name="Vírgula 3 3 4 9" xfId="8224" xr:uid="{00000000-0005-0000-0000-0000B64A0000}"/>
    <cellStyle name="Vírgula 3 3 4 9 2" xfId="21568" xr:uid="{00000000-0005-0000-0000-0000B74A0000}"/>
    <cellStyle name="Vírgula 3 3 5" xfId="160" xr:uid="{00000000-0005-0000-0000-0000B84A0000}"/>
    <cellStyle name="Vírgula 3 3 5 10" xfId="10816" xr:uid="{00000000-0005-0000-0000-0000B94A0000}"/>
    <cellStyle name="Vírgula 3 3 5 11" xfId="24208" xr:uid="{00000000-0005-0000-0000-0000BA4A0000}"/>
    <cellStyle name="Vírgula 3 3 5 2" xfId="424" xr:uid="{00000000-0005-0000-0000-0000BB4A0000}"/>
    <cellStyle name="Vírgula 3 3 5 2 2" xfId="1216" xr:uid="{00000000-0005-0000-0000-0000BC4A0000}"/>
    <cellStyle name="Vírgula 3 3 5 2 2 2" xfId="3880" xr:uid="{00000000-0005-0000-0000-0000BD4A0000}"/>
    <cellStyle name="Vírgula 3 3 5 2 2 2 2" xfId="17224" xr:uid="{00000000-0005-0000-0000-0000BE4A0000}"/>
    <cellStyle name="Vírgula 3 3 5 2 2 3" xfId="6544" xr:uid="{00000000-0005-0000-0000-0000BF4A0000}"/>
    <cellStyle name="Vírgula 3 3 5 2 2 3 2" xfId="19888" xr:uid="{00000000-0005-0000-0000-0000C04A0000}"/>
    <cellStyle name="Vírgula 3 3 5 2 2 4" xfId="9208" xr:uid="{00000000-0005-0000-0000-0000C14A0000}"/>
    <cellStyle name="Vírgula 3 3 5 2 2 4 2" xfId="22552" xr:uid="{00000000-0005-0000-0000-0000C24A0000}"/>
    <cellStyle name="Vírgula 3 3 5 2 2 5" xfId="14560" xr:uid="{00000000-0005-0000-0000-0000C34A0000}"/>
    <cellStyle name="Vírgula 3 3 5 2 2 6" xfId="11872" xr:uid="{00000000-0005-0000-0000-0000C44A0000}"/>
    <cellStyle name="Vírgula 3 3 5 2 2 7" xfId="26272" xr:uid="{00000000-0005-0000-0000-0000C54A0000}"/>
    <cellStyle name="Vírgula 3 3 5 2 3" xfId="2008" xr:uid="{00000000-0005-0000-0000-0000C64A0000}"/>
    <cellStyle name="Vírgula 3 3 5 2 3 2" xfId="4672" xr:uid="{00000000-0005-0000-0000-0000C74A0000}"/>
    <cellStyle name="Vírgula 3 3 5 2 3 2 2" xfId="18016" xr:uid="{00000000-0005-0000-0000-0000C84A0000}"/>
    <cellStyle name="Vírgula 3 3 5 2 3 3" xfId="7336" xr:uid="{00000000-0005-0000-0000-0000C94A0000}"/>
    <cellStyle name="Vírgula 3 3 5 2 3 3 2" xfId="20680" xr:uid="{00000000-0005-0000-0000-0000CA4A0000}"/>
    <cellStyle name="Vírgula 3 3 5 2 3 4" xfId="10000" xr:uid="{00000000-0005-0000-0000-0000CB4A0000}"/>
    <cellStyle name="Vírgula 3 3 5 2 3 4 2" xfId="23344" xr:uid="{00000000-0005-0000-0000-0000CC4A0000}"/>
    <cellStyle name="Vírgula 3 3 5 2 3 5" xfId="15352" xr:uid="{00000000-0005-0000-0000-0000CD4A0000}"/>
    <cellStyle name="Vírgula 3 3 5 2 3 6" xfId="12664" xr:uid="{00000000-0005-0000-0000-0000CE4A0000}"/>
    <cellStyle name="Vírgula 3 3 5 2 4" xfId="3088" xr:uid="{00000000-0005-0000-0000-0000CF4A0000}"/>
    <cellStyle name="Vírgula 3 3 5 2 4 2" xfId="16432" xr:uid="{00000000-0005-0000-0000-0000D04A0000}"/>
    <cellStyle name="Vírgula 3 3 5 2 5" xfId="5752" xr:uid="{00000000-0005-0000-0000-0000D14A0000}"/>
    <cellStyle name="Vírgula 3 3 5 2 5 2" xfId="19096" xr:uid="{00000000-0005-0000-0000-0000D24A0000}"/>
    <cellStyle name="Vírgula 3 3 5 2 6" xfId="8416" xr:uid="{00000000-0005-0000-0000-0000D34A0000}"/>
    <cellStyle name="Vírgula 3 3 5 2 6 2" xfId="21760" xr:uid="{00000000-0005-0000-0000-0000D44A0000}"/>
    <cellStyle name="Vírgula 3 3 5 2 7" xfId="13768" xr:uid="{00000000-0005-0000-0000-0000D54A0000}"/>
    <cellStyle name="Vírgula 3 3 5 2 8" xfId="11080" xr:uid="{00000000-0005-0000-0000-0000D64A0000}"/>
    <cellStyle name="Vírgula 3 3 5 2 9" xfId="24904" xr:uid="{00000000-0005-0000-0000-0000D74A0000}"/>
    <cellStyle name="Vírgula 3 3 5 3" xfId="952" xr:uid="{00000000-0005-0000-0000-0000D84A0000}"/>
    <cellStyle name="Vírgula 3 3 5 3 2" xfId="3616" xr:uid="{00000000-0005-0000-0000-0000D94A0000}"/>
    <cellStyle name="Vírgula 3 3 5 3 2 2" xfId="16960" xr:uid="{00000000-0005-0000-0000-0000DA4A0000}"/>
    <cellStyle name="Vírgula 3 3 5 3 2 3" xfId="25936" xr:uid="{00000000-0005-0000-0000-0000DB4A0000}"/>
    <cellStyle name="Vírgula 3 3 5 3 3" xfId="6280" xr:uid="{00000000-0005-0000-0000-0000DC4A0000}"/>
    <cellStyle name="Vírgula 3 3 5 3 3 2" xfId="19624" xr:uid="{00000000-0005-0000-0000-0000DD4A0000}"/>
    <cellStyle name="Vírgula 3 3 5 3 4" xfId="8944" xr:uid="{00000000-0005-0000-0000-0000DE4A0000}"/>
    <cellStyle name="Vírgula 3 3 5 3 4 2" xfId="22288" xr:uid="{00000000-0005-0000-0000-0000DF4A0000}"/>
    <cellStyle name="Vírgula 3 3 5 3 5" xfId="14296" xr:uid="{00000000-0005-0000-0000-0000E04A0000}"/>
    <cellStyle name="Vírgula 3 3 5 3 6" xfId="11608" xr:uid="{00000000-0005-0000-0000-0000E14A0000}"/>
    <cellStyle name="Vírgula 3 3 5 3 7" xfId="24568" xr:uid="{00000000-0005-0000-0000-0000E24A0000}"/>
    <cellStyle name="Vírgula 3 3 5 4" xfId="1744" xr:uid="{00000000-0005-0000-0000-0000E34A0000}"/>
    <cellStyle name="Vírgula 3 3 5 4 2" xfId="4408" xr:uid="{00000000-0005-0000-0000-0000E44A0000}"/>
    <cellStyle name="Vírgula 3 3 5 4 2 2" xfId="17752" xr:uid="{00000000-0005-0000-0000-0000E54A0000}"/>
    <cellStyle name="Vírgula 3 3 5 4 2 3" xfId="26584" xr:uid="{00000000-0005-0000-0000-0000E64A0000}"/>
    <cellStyle name="Vírgula 3 3 5 4 3" xfId="7072" xr:uid="{00000000-0005-0000-0000-0000E74A0000}"/>
    <cellStyle name="Vírgula 3 3 5 4 3 2" xfId="20416" xr:uid="{00000000-0005-0000-0000-0000E84A0000}"/>
    <cellStyle name="Vírgula 3 3 5 4 4" xfId="9736" xr:uid="{00000000-0005-0000-0000-0000E94A0000}"/>
    <cellStyle name="Vírgula 3 3 5 4 4 2" xfId="23080" xr:uid="{00000000-0005-0000-0000-0000EA4A0000}"/>
    <cellStyle name="Vírgula 3 3 5 4 5" xfId="15088" xr:uid="{00000000-0005-0000-0000-0000EB4A0000}"/>
    <cellStyle name="Vírgula 3 3 5 4 6" xfId="12400" xr:uid="{00000000-0005-0000-0000-0000EC4A0000}"/>
    <cellStyle name="Vírgula 3 3 5 4 7" xfId="25216" xr:uid="{00000000-0005-0000-0000-0000ED4A0000}"/>
    <cellStyle name="Vírgula 3 3 5 5" xfId="2560" xr:uid="{00000000-0005-0000-0000-0000EE4A0000}"/>
    <cellStyle name="Vírgula 3 3 5 5 2" xfId="5224" xr:uid="{00000000-0005-0000-0000-0000EF4A0000}"/>
    <cellStyle name="Vírgula 3 3 5 5 2 2" xfId="18568" xr:uid="{00000000-0005-0000-0000-0000F04A0000}"/>
    <cellStyle name="Vírgula 3 3 5 5 3" xfId="7888" xr:uid="{00000000-0005-0000-0000-0000F14A0000}"/>
    <cellStyle name="Vírgula 3 3 5 5 3 2" xfId="21232" xr:uid="{00000000-0005-0000-0000-0000F24A0000}"/>
    <cellStyle name="Vírgula 3 3 5 5 4" xfId="10552" xr:uid="{00000000-0005-0000-0000-0000F34A0000}"/>
    <cellStyle name="Vírgula 3 3 5 5 4 2" xfId="23896" xr:uid="{00000000-0005-0000-0000-0000F44A0000}"/>
    <cellStyle name="Vírgula 3 3 5 5 5" xfId="15904" xr:uid="{00000000-0005-0000-0000-0000F54A0000}"/>
    <cellStyle name="Vírgula 3 3 5 5 6" xfId="13216" xr:uid="{00000000-0005-0000-0000-0000F64A0000}"/>
    <cellStyle name="Vírgula 3 3 5 5 7" xfId="25576" xr:uid="{00000000-0005-0000-0000-0000F74A0000}"/>
    <cellStyle name="Vírgula 3 3 5 6" xfId="2824" xr:uid="{00000000-0005-0000-0000-0000F84A0000}"/>
    <cellStyle name="Vírgula 3 3 5 6 2" xfId="16168" xr:uid="{00000000-0005-0000-0000-0000F94A0000}"/>
    <cellStyle name="Vírgula 3 3 5 7" xfId="5488" xr:uid="{00000000-0005-0000-0000-0000FA4A0000}"/>
    <cellStyle name="Vírgula 3 3 5 7 2" xfId="18832" xr:uid="{00000000-0005-0000-0000-0000FB4A0000}"/>
    <cellStyle name="Vírgula 3 3 5 8" xfId="8152" xr:uid="{00000000-0005-0000-0000-0000FC4A0000}"/>
    <cellStyle name="Vírgula 3 3 5 8 2" xfId="21496" xr:uid="{00000000-0005-0000-0000-0000FD4A0000}"/>
    <cellStyle name="Vírgula 3 3 5 9" xfId="13504" xr:uid="{00000000-0005-0000-0000-0000FE4A0000}"/>
    <cellStyle name="Vírgula 3 3 6" xfId="328" xr:uid="{00000000-0005-0000-0000-0000FF4A0000}"/>
    <cellStyle name="Vírgula 3 3 6 10" xfId="24376" xr:uid="{00000000-0005-0000-0000-0000004B0000}"/>
    <cellStyle name="Vírgula 3 3 6 2" xfId="1120" xr:uid="{00000000-0005-0000-0000-0000014B0000}"/>
    <cellStyle name="Vírgula 3 3 6 2 2" xfId="3784" xr:uid="{00000000-0005-0000-0000-0000024B0000}"/>
    <cellStyle name="Vírgula 3 3 6 2 2 2" xfId="17128" xr:uid="{00000000-0005-0000-0000-0000034B0000}"/>
    <cellStyle name="Vírgula 3 3 6 2 2 3" xfId="26440" xr:uid="{00000000-0005-0000-0000-0000044B0000}"/>
    <cellStyle name="Vírgula 3 3 6 2 3" xfId="6448" xr:uid="{00000000-0005-0000-0000-0000054B0000}"/>
    <cellStyle name="Vírgula 3 3 6 2 3 2" xfId="19792" xr:uid="{00000000-0005-0000-0000-0000064B0000}"/>
    <cellStyle name="Vírgula 3 3 6 2 4" xfId="9112" xr:uid="{00000000-0005-0000-0000-0000074B0000}"/>
    <cellStyle name="Vírgula 3 3 6 2 4 2" xfId="22456" xr:uid="{00000000-0005-0000-0000-0000084B0000}"/>
    <cellStyle name="Vírgula 3 3 6 2 5" xfId="14464" xr:uid="{00000000-0005-0000-0000-0000094B0000}"/>
    <cellStyle name="Vírgula 3 3 6 2 6" xfId="11776" xr:uid="{00000000-0005-0000-0000-00000A4B0000}"/>
    <cellStyle name="Vírgula 3 3 6 2 7" xfId="25072" xr:uid="{00000000-0005-0000-0000-00000B4B0000}"/>
    <cellStyle name="Vírgula 3 3 6 3" xfId="1912" xr:uid="{00000000-0005-0000-0000-00000C4B0000}"/>
    <cellStyle name="Vírgula 3 3 6 3 2" xfId="4576" xr:uid="{00000000-0005-0000-0000-00000D4B0000}"/>
    <cellStyle name="Vírgula 3 3 6 3 2 2" xfId="17920" xr:uid="{00000000-0005-0000-0000-00000E4B0000}"/>
    <cellStyle name="Vírgula 3 3 6 3 2 3" xfId="26104" xr:uid="{00000000-0005-0000-0000-00000F4B0000}"/>
    <cellStyle name="Vírgula 3 3 6 3 3" xfId="7240" xr:uid="{00000000-0005-0000-0000-0000104B0000}"/>
    <cellStyle name="Vírgula 3 3 6 3 3 2" xfId="20584" xr:uid="{00000000-0005-0000-0000-0000114B0000}"/>
    <cellStyle name="Vírgula 3 3 6 3 4" xfId="9904" xr:uid="{00000000-0005-0000-0000-0000124B0000}"/>
    <cellStyle name="Vírgula 3 3 6 3 4 2" xfId="23248" xr:uid="{00000000-0005-0000-0000-0000134B0000}"/>
    <cellStyle name="Vírgula 3 3 6 3 5" xfId="15256" xr:uid="{00000000-0005-0000-0000-0000144B0000}"/>
    <cellStyle name="Vírgula 3 3 6 3 6" xfId="12568" xr:uid="{00000000-0005-0000-0000-0000154B0000}"/>
    <cellStyle name="Vírgula 3 3 6 3 7" xfId="24736" xr:uid="{00000000-0005-0000-0000-0000164B0000}"/>
    <cellStyle name="Vírgula 3 3 6 4" xfId="2488" xr:uid="{00000000-0005-0000-0000-0000174B0000}"/>
    <cellStyle name="Vírgula 3 3 6 4 2" xfId="5152" xr:uid="{00000000-0005-0000-0000-0000184B0000}"/>
    <cellStyle name="Vírgula 3 3 6 4 2 2" xfId="18496" xr:uid="{00000000-0005-0000-0000-0000194B0000}"/>
    <cellStyle name="Vírgula 3 3 6 4 2 3" xfId="26752" xr:uid="{00000000-0005-0000-0000-00001A4B0000}"/>
    <cellStyle name="Vírgula 3 3 6 4 3" xfId="7816" xr:uid="{00000000-0005-0000-0000-00001B4B0000}"/>
    <cellStyle name="Vírgula 3 3 6 4 3 2" xfId="21160" xr:uid="{00000000-0005-0000-0000-00001C4B0000}"/>
    <cellStyle name="Vírgula 3 3 6 4 4" xfId="10480" xr:uid="{00000000-0005-0000-0000-00001D4B0000}"/>
    <cellStyle name="Vírgula 3 3 6 4 4 2" xfId="23824" xr:uid="{00000000-0005-0000-0000-00001E4B0000}"/>
    <cellStyle name="Vírgula 3 3 6 4 5" xfId="15832" xr:uid="{00000000-0005-0000-0000-00001F4B0000}"/>
    <cellStyle name="Vírgula 3 3 6 4 6" xfId="13144" xr:uid="{00000000-0005-0000-0000-0000204B0000}"/>
    <cellStyle name="Vírgula 3 3 6 4 7" xfId="25384" xr:uid="{00000000-0005-0000-0000-0000214B0000}"/>
    <cellStyle name="Vírgula 3 3 6 5" xfId="2992" xr:uid="{00000000-0005-0000-0000-0000224B0000}"/>
    <cellStyle name="Vírgula 3 3 6 5 2" xfId="16336" xr:uid="{00000000-0005-0000-0000-0000234B0000}"/>
    <cellStyle name="Vírgula 3 3 6 5 3" xfId="25744" xr:uid="{00000000-0005-0000-0000-0000244B0000}"/>
    <cellStyle name="Vírgula 3 3 6 6" xfId="5656" xr:uid="{00000000-0005-0000-0000-0000254B0000}"/>
    <cellStyle name="Vírgula 3 3 6 6 2" xfId="19000" xr:uid="{00000000-0005-0000-0000-0000264B0000}"/>
    <cellStyle name="Vírgula 3 3 6 7" xfId="8320" xr:uid="{00000000-0005-0000-0000-0000274B0000}"/>
    <cellStyle name="Vírgula 3 3 6 7 2" xfId="21664" xr:uid="{00000000-0005-0000-0000-0000284B0000}"/>
    <cellStyle name="Vírgula 3 3 6 8" xfId="13672" xr:uid="{00000000-0005-0000-0000-0000294B0000}"/>
    <cellStyle name="Vírgula 3 3 6 9" xfId="10984" xr:uid="{00000000-0005-0000-0000-00002A4B0000}"/>
    <cellStyle name="Vírgula 3 3 7" xfId="592" xr:uid="{00000000-0005-0000-0000-00002B4B0000}"/>
    <cellStyle name="Vírgula 3 3 7 2" xfId="1384" xr:uid="{00000000-0005-0000-0000-00002C4B0000}"/>
    <cellStyle name="Vírgula 3 3 7 2 2" xfId="4048" xr:uid="{00000000-0005-0000-0000-00002D4B0000}"/>
    <cellStyle name="Vírgula 3 3 7 2 2 2" xfId="17392" xr:uid="{00000000-0005-0000-0000-00002E4B0000}"/>
    <cellStyle name="Vírgula 3 3 7 2 2 3" xfId="26176" xr:uid="{00000000-0005-0000-0000-00002F4B0000}"/>
    <cellStyle name="Vírgula 3 3 7 2 3" xfId="6712" xr:uid="{00000000-0005-0000-0000-0000304B0000}"/>
    <cellStyle name="Vírgula 3 3 7 2 3 2" xfId="20056" xr:uid="{00000000-0005-0000-0000-0000314B0000}"/>
    <cellStyle name="Vírgula 3 3 7 2 4" xfId="9376" xr:uid="{00000000-0005-0000-0000-0000324B0000}"/>
    <cellStyle name="Vírgula 3 3 7 2 4 2" xfId="22720" xr:uid="{00000000-0005-0000-0000-0000334B0000}"/>
    <cellStyle name="Vírgula 3 3 7 2 5" xfId="14728" xr:uid="{00000000-0005-0000-0000-0000344B0000}"/>
    <cellStyle name="Vírgula 3 3 7 2 6" xfId="12040" xr:uid="{00000000-0005-0000-0000-0000354B0000}"/>
    <cellStyle name="Vírgula 3 3 7 2 7" xfId="24808" xr:uid="{00000000-0005-0000-0000-0000364B0000}"/>
    <cellStyle name="Vírgula 3 3 7 3" xfId="2176" xr:uid="{00000000-0005-0000-0000-0000374B0000}"/>
    <cellStyle name="Vírgula 3 3 7 3 2" xfId="4840" xr:uid="{00000000-0005-0000-0000-0000384B0000}"/>
    <cellStyle name="Vírgula 3 3 7 3 2 2" xfId="18184" xr:uid="{00000000-0005-0000-0000-0000394B0000}"/>
    <cellStyle name="Vírgula 3 3 7 3 2 3" xfId="25840" xr:uid="{00000000-0005-0000-0000-00003A4B0000}"/>
    <cellStyle name="Vírgula 3 3 7 3 3" xfId="7504" xr:uid="{00000000-0005-0000-0000-00003B4B0000}"/>
    <cellStyle name="Vírgula 3 3 7 3 3 2" xfId="20848" xr:uid="{00000000-0005-0000-0000-00003C4B0000}"/>
    <cellStyle name="Vírgula 3 3 7 3 4" xfId="10168" xr:uid="{00000000-0005-0000-0000-00003D4B0000}"/>
    <cellStyle name="Vírgula 3 3 7 3 4 2" xfId="23512" xr:uid="{00000000-0005-0000-0000-00003E4B0000}"/>
    <cellStyle name="Vírgula 3 3 7 3 5" xfId="15520" xr:uid="{00000000-0005-0000-0000-00003F4B0000}"/>
    <cellStyle name="Vírgula 3 3 7 3 6" xfId="12832" xr:uid="{00000000-0005-0000-0000-0000404B0000}"/>
    <cellStyle name="Vírgula 3 3 7 3 7" xfId="24472" xr:uid="{00000000-0005-0000-0000-0000414B0000}"/>
    <cellStyle name="Vírgula 3 3 7 4" xfId="3256" xr:uid="{00000000-0005-0000-0000-0000424B0000}"/>
    <cellStyle name="Vírgula 3 3 7 4 2" xfId="16600" xr:uid="{00000000-0005-0000-0000-0000434B0000}"/>
    <cellStyle name="Vírgula 3 3 7 4 3" xfId="25480" xr:uid="{00000000-0005-0000-0000-0000444B0000}"/>
    <cellStyle name="Vírgula 3 3 7 5" xfId="5920" xr:uid="{00000000-0005-0000-0000-0000454B0000}"/>
    <cellStyle name="Vírgula 3 3 7 5 2" xfId="19264" xr:uid="{00000000-0005-0000-0000-0000464B0000}"/>
    <cellStyle name="Vírgula 3 3 7 6" xfId="8584" xr:uid="{00000000-0005-0000-0000-0000474B0000}"/>
    <cellStyle name="Vírgula 3 3 7 6 2" xfId="21928" xr:uid="{00000000-0005-0000-0000-0000484B0000}"/>
    <cellStyle name="Vírgula 3 3 7 7" xfId="13936" xr:uid="{00000000-0005-0000-0000-0000494B0000}"/>
    <cellStyle name="Vírgula 3 3 7 8" xfId="11248" xr:uid="{00000000-0005-0000-0000-00004A4B0000}"/>
    <cellStyle name="Vírgula 3 3 7 9" xfId="24112" xr:uid="{00000000-0005-0000-0000-00004B4B0000}"/>
    <cellStyle name="Vírgula 3 3 8" xfId="760" xr:uid="{00000000-0005-0000-0000-00004C4B0000}"/>
    <cellStyle name="Vírgula 3 3 8 2" xfId="1552" xr:uid="{00000000-0005-0000-0000-00004D4B0000}"/>
    <cellStyle name="Vírgula 3 3 8 2 2" xfId="4216" xr:uid="{00000000-0005-0000-0000-00004E4B0000}"/>
    <cellStyle name="Vírgula 3 3 8 2 2 2" xfId="17560" xr:uid="{00000000-0005-0000-0000-00004F4B0000}"/>
    <cellStyle name="Vírgula 3 3 8 2 2 3" xfId="26152" xr:uid="{00000000-0005-0000-0000-0000504B0000}"/>
    <cellStyle name="Vírgula 3 3 8 2 3" xfId="6880" xr:uid="{00000000-0005-0000-0000-0000514B0000}"/>
    <cellStyle name="Vírgula 3 3 8 2 3 2" xfId="20224" xr:uid="{00000000-0005-0000-0000-0000524B0000}"/>
    <cellStyle name="Vírgula 3 3 8 2 4" xfId="9544" xr:uid="{00000000-0005-0000-0000-0000534B0000}"/>
    <cellStyle name="Vírgula 3 3 8 2 4 2" xfId="22888" xr:uid="{00000000-0005-0000-0000-0000544B0000}"/>
    <cellStyle name="Vírgula 3 3 8 2 5" xfId="14896" xr:uid="{00000000-0005-0000-0000-0000554B0000}"/>
    <cellStyle name="Vírgula 3 3 8 2 6" xfId="12208" xr:uid="{00000000-0005-0000-0000-0000564B0000}"/>
    <cellStyle name="Vírgula 3 3 8 2 7" xfId="24784" xr:uid="{00000000-0005-0000-0000-0000574B0000}"/>
    <cellStyle name="Vírgula 3 3 8 3" xfId="2344" xr:uid="{00000000-0005-0000-0000-0000584B0000}"/>
    <cellStyle name="Vírgula 3 3 8 3 2" xfId="5008" xr:uid="{00000000-0005-0000-0000-0000594B0000}"/>
    <cellStyle name="Vírgula 3 3 8 3 2 2" xfId="18352" xr:uid="{00000000-0005-0000-0000-00005A4B0000}"/>
    <cellStyle name="Vírgula 3 3 8 3 3" xfId="7672" xr:uid="{00000000-0005-0000-0000-00005B4B0000}"/>
    <cellStyle name="Vírgula 3 3 8 3 3 2" xfId="21016" xr:uid="{00000000-0005-0000-0000-00005C4B0000}"/>
    <cellStyle name="Vírgula 3 3 8 3 4" xfId="10336" xr:uid="{00000000-0005-0000-0000-00005D4B0000}"/>
    <cellStyle name="Vírgula 3 3 8 3 4 2" xfId="23680" xr:uid="{00000000-0005-0000-0000-00005E4B0000}"/>
    <cellStyle name="Vírgula 3 3 8 3 5" xfId="15688" xr:uid="{00000000-0005-0000-0000-00005F4B0000}"/>
    <cellStyle name="Vírgula 3 3 8 3 6" xfId="13000" xr:uid="{00000000-0005-0000-0000-0000604B0000}"/>
    <cellStyle name="Vírgula 3 3 8 3 7" xfId="25456" xr:uid="{00000000-0005-0000-0000-0000614B0000}"/>
    <cellStyle name="Vírgula 3 3 8 4" xfId="3424" xr:uid="{00000000-0005-0000-0000-0000624B0000}"/>
    <cellStyle name="Vírgula 3 3 8 4 2" xfId="16768" xr:uid="{00000000-0005-0000-0000-0000634B0000}"/>
    <cellStyle name="Vírgula 3 3 8 5" xfId="6088" xr:uid="{00000000-0005-0000-0000-0000644B0000}"/>
    <cellStyle name="Vírgula 3 3 8 5 2" xfId="19432" xr:uid="{00000000-0005-0000-0000-0000654B0000}"/>
    <cellStyle name="Vírgula 3 3 8 6" xfId="8752" xr:uid="{00000000-0005-0000-0000-0000664B0000}"/>
    <cellStyle name="Vírgula 3 3 8 6 2" xfId="22096" xr:uid="{00000000-0005-0000-0000-0000674B0000}"/>
    <cellStyle name="Vírgula 3 3 8 7" xfId="14104" xr:uid="{00000000-0005-0000-0000-0000684B0000}"/>
    <cellStyle name="Vírgula 3 3 8 8" xfId="11416" xr:uid="{00000000-0005-0000-0000-0000694B0000}"/>
    <cellStyle name="Vírgula 3 3 8 9" xfId="24088" xr:uid="{00000000-0005-0000-0000-00006A4B0000}"/>
    <cellStyle name="Vírgula 3 3 9" xfId="808" xr:uid="{00000000-0005-0000-0000-00006B4B0000}"/>
    <cellStyle name="Vírgula 3 3 9 2" xfId="1600" xr:uid="{00000000-0005-0000-0000-00006C4B0000}"/>
    <cellStyle name="Vírgula 3 3 9 2 2" xfId="4264" xr:uid="{00000000-0005-0000-0000-00006D4B0000}"/>
    <cellStyle name="Vírgula 3 3 9 2 2 2" xfId="17608" xr:uid="{00000000-0005-0000-0000-00006E4B0000}"/>
    <cellStyle name="Vírgula 3 3 9 2 3" xfId="6928" xr:uid="{00000000-0005-0000-0000-00006F4B0000}"/>
    <cellStyle name="Vírgula 3 3 9 2 3 2" xfId="20272" xr:uid="{00000000-0005-0000-0000-0000704B0000}"/>
    <cellStyle name="Vírgula 3 3 9 2 4" xfId="9592" xr:uid="{00000000-0005-0000-0000-0000714B0000}"/>
    <cellStyle name="Vírgula 3 3 9 2 4 2" xfId="22936" xr:uid="{00000000-0005-0000-0000-0000724B0000}"/>
    <cellStyle name="Vírgula 3 3 9 2 5" xfId="14944" xr:uid="{00000000-0005-0000-0000-0000734B0000}"/>
    <cellStyle name="Vírgula 3 3 9 2 6" xfId="12256" xr:uid="{00000000-0005-0000-0000-0000744B0000}"/>
    <cellStyle name="Vírgula 3 3 9 2 7" xfId="25792" xr:uid="{00000000-0005-0000-0000-0000754B0000}"/>
    <cellStyle name="Vírgula 3 3 9 3" xfId="2392" xr:uid="{00000000-0005-0000-0000-0000764B0000}"/>
    <cellStyle name="Vírgula 3 3 9 3 2" xfId="5056" xr:uid="{00000000-0005-0000-0000-0000774B0000}"/>
    <cellStyle name="Vírgula 3 3 9 3 2 2" xfId="18400" xr:uid="{00000000-0005-0000-0000-0000784B0000}"/>
    <cellStyle name="Vírgula 3 3 9 3 3" xfId="7720" xr:uid="{00000000-0005-0000-0000-0000794B0000}"/>
    <cellStyle name="Vírgula 3 3 9 3 3 2" xfId="21064" xr:uid="{00000000-0005-0000-0000-00007A4B0000}"/>
    <cellStyle name="Vírgula 3 3 9 3 4" xfId="10384" xr:uid="{00000000-0005-0000-0000-00007B4B0000}"/>
    <cellStyle name="Vírgula 3 3 9 3 4 2" xfId="23728" xr:uid="{00000000-0005-0000-0000-00007C4B0000}"/>
    <cellStyle name="Vírgula 3 3 9 3 5" xfId="15736" xr:uid="{00000000-0005-0000-0000-00007D4B0000}"/>
    <cellStyle name="Vírgula 3 3 9 3 6" xfId="13048" xr:uid="{00000000-0005-0000-0000-00007E4B0000}"/>
    <cellStyle name="Vírgula 3 3 9 4" xfId="3472" xr:uid="{00000000-0005-0000-0000-00007F4B0000}"/>
    <cellStyle name="Vírgula 3 3 9 4 2" xfId="16816" xr:uid="{00000000-0005-0000-0000-0000804B0000}"/>
    <cellStyle name="Vírgula 3 3 9 5" xfId="6136" xr:uid="{00000000-0005-0000-0000-0000814B0000}"/>
    <cellStyle name="Vírgula 3 3 9 5 2" xfId="19480" xr:uid="{00000000-0005-0000-0000-0000824B0000}"/>
    <cellStyle name="Vírgula 3 3 9 6" xfId="8800" xr:uid="{00000000-0005-0000-0000-0000834B0000}"/>
    <cellStyle name="Vírgula 3 3 9 6 2" xfId="22144" xr:uid="{00000000-0005-0000-0000-0000844B0000}"/>
    <cellStyle name="Vírgula 3 3 9 7" xfId="14152" xr:uid="{00000000-0005-0000-0000-0000854B0000}"/>
    <cellStyle name="Vírgula 3 3 9 8" xfId="11464" xr:uid="{00000000-0005-0000-0000-0000864B0000}"/>
    <cellStyle name="Vírgula 3 3 9 9" xfId="24424" xr:uid="{00000000-0005-0000-0000-0000874B0000}"/>
    <cellStyle name="Vírgula 3 4" xfId="72" xr:uid="{00000000-0005-0000-0000-0000884B0000}"/>
    <cellStyle name="Vírgula 3 4 10" xfId="1656" xr:uid="{00000000-0005-0000-0000-0000894B0000}"/>
    <cellStyle name="Vírgula 3 4 10 2" xfId="4320" xr:uid="{00000000-0005-0000-0000-00008A4B0000}"/>
    <cellStyle name="Vírgula 3 4 10 2 2" xfId="17664" xr:uid="{00000000-0005-0000-0000-00008B4B0000}"/>
    <cellStyle name="Vírgula 3 4 10 3" xfId="6984" xr:uid="{00000000-0005-0000-0000-00008C4B0000}"/>
    <cellStyle name="Vírgula 3 4 10 3 2" xfId="20328" xr:uid="{00000000-0005-0000-0000-00008D4B0000}"/>
    <cellStyle name="Vírgula 3 4 10 4" xfId="9648" xr:uid="{00000000-0005-0000-0000-00008E4B0000}"/>
    <cellStyle name="Vírgula 3 4 10 4 2" xfId="22992" xr:uid="{00000000-0005-0000-0000-00008F4B0000}"/>
    <cellStyle name="Vírgula 3 4 10 5" xfId="15000" xr:uid="{00000000-0005-0000-0000-0000904B0000}"/>
    <cellStyle name="Vírgula 3 4 10 6" xfId="12312" xr:uid="{00000000-0005-0000-0000-0000914B0000}"/>
    <cellStyle name="Vírgula 3 4 11" xfId="2455" xr:uid="{00000000-0005-0000-0000-0000924B0000}"/>
    <cellStyle name="Vírgula 3 4 11 2" xfId="5119" xr:uid="{00000000-0005-0000-0000-0000934B0000}"/>
    <cellStyle name="Vírgula 3 4 11 2 2" xfId="18463" xr:uid="{00000000-0005-0000-0000-0000944B0000}"/>
    <cellStyle name="Vírgula 3 4 11 3" xfId="7783" xr:uid="{00000000-0005-0000-0000-0000954B0000}"/>
    <cellStyle name="Vírgula 3 4 11 3 2" xfId="21127" xr:uid="{00000000-0005-0000-0000-0000964B0000}"/>
    <cellStyle name="Vírgula 3 4 11 4" xfId="10447" xr:uid="{00000000-0005-0000-0000-0000974B0000}"/>
    <cellStyle name="Vírgula 3 4 11 4 2" xfId="23791" xr:uid="{00000000-0005-0000-0000-0000984B0000}"/>
    <cellStyle name="Vírgula 3 4 11 5" xfId="15799" xr:uid="{00000000-0005-0000-0000-0000994B0000}"/>
    <cellStyle name="Vírgula 3 4 11 6" xfId="13111" xr:uid="{00000000-0005-0000-0000-00009A4B0000}"/>
    <cellStyle name="Vírgula 3 4 12" xfId="2736" xr:uid="{00000000-0005-0000-0000-00009B4B0000}"/>
    <cellStyle name="Vírgula 3 4 12 2" xfId="16080" xr:uid="{00000000-0005-0000-0000-00009C4B0000}"/>
    <cellStyle name="Vírgula 3 4 13" xfId="5400" xr:uid="{00000000-0005-0000-0000-00009D4B0000}"/>
    <cellStyle name="Vírgula 3 4 13 2" xfId="18744" xr:uid="{00000000-0005-0000-0000-00009E4B0000}"/>
    <cellStyle name="Vírgula 3 4 14" xfId="8064" xr:uid="{00000000-0005-0000-0000-00009F4B0000}"/>
    <cellStyle name="Vírgula 3 4 14 2" xfId="21408" xr:uid="{00000000-0005-0000-0000-0000A04B0000}"/>
    <cellStyle name="Vírgula 3 4 15" xfId="13416" xr:uid="{00000000-0005-0000-0000-0000A14B0000}"/>
    <cellStyle name="Vírgula 3 4 16" xfId="10728" xr:uid="{00000000-0005-0000-0000-0000A24B0000}"/>
    <cellStyle name="Vírgula 3 4 17" xfId="24120" xr:uid="{00000000-0005-0000-0000-0000A34B0000}"/>
    <cellStyle name="Vírgula 3 4 2" xfId="120" xr:uid="{00000000-0005-0000-0000-0000A44B0000}"/>
    <cellStyle name="Vírgula 3 4 2 10" xfId="8112" xr:uid="{00000000-0005-0000-0000-0000A54B0000}"/>
    <cellStyle name="Vírgula 3 4 2 10 2" xfId="21456" xr:uid="{00000000-0005-0000-0000-0000A64B0000}"/>
    <cellStyle name="Vírgula 3 4 2 11" xfId="13464" xr:uid="{00000000-0005-0000-0000-0000A74B0000}"/>
    <cellStyle name="Vírgula 3 4 2 12" xfId="10776" xr:uid="{00000000-0005-0000-0000-0000A84B0000}"/>
    <cellStyle name="Vírgula 3 4 2 13" xfId="24168" xr:uid="{00000000-0005-0000-0000-0000A94B0000}"/>
    <cellStyle name="Vírgula 3 4 2 2" xfId="288" xr:uid="{00000000-0005-0000-0000-0000AA4B0000}"/>
    <cellStyle name="Vírgula 3 4 2 2 10" xfId="10944" xr:uid="{00000000-0005-0000-0000-0000AB4B0000}"/>
    <cellStyle name="Vírgula 3 4 2 2 11" xfId="24336" xr:uid="{00000000-0005-0000-0000-0000AC4B0000}"/>
    <cellStyle name="Vírgula 3 4 2 2 2" xfId="552" xr:uid="{00000000-0005-0000-0000-0000AD4B0000}"/>
    <cellStyle name="Vírgula 3 4 2 2 2 2" xfId="1344" xr:uid="{00000000-0005-0000-0000-0000AE4B0000}"/>
    <cellStyle name="Vírgula 3 4 2 2 2 2 2" xfId="4008" xr:uid="{00000000-0005-0000-0000-0000AF4B0000}"/>
    <cellStyle name="Vírgula 3 4 2 2 2 2 2 2" xfId="17352" xr:uid="{00000000-0005-0000-0000-0000B04B0000}"/>
    <cellStyle name="Vírgula 3 4 2 2 2 2 3" xfId="6672" xr:uid="{00000000-0005-0000-0000-0000B14B0000}"/>
    <cellStyle name="Vírgula 3 4 2 2 2 2 3 2" xfId="20016" xr:uid="{00000000-0005-0000-0000-0000B24B0000}"/>
    <cellStyle name="Vírgula 3 4 2 2 2 2 4" xfId="9336" xr:uid="{00000000-0005-0000-0000-0000B34B0000}"/>
    <cellStyle name="Vírgula 3 4 2 2 2 2 4 2" xfId="22680" xr:uid="{00000000-0005-0000-0000-0000B44B0000}"/>
    <cellStyle name="Vírgula 3 4 2 2 2 2 5" xfId="14688" xr:uid="{00000000-0005-0000-0000-0000B54B0000}"/>
    <cellStyle name="Vírgula 3 4 2 2 2 2 6" xfId="12000" xr:uid="{00000000-0005-0000-0000-0000B64B0000}"/>
    <cellStyle name="Vírgula 3 4 2 2 2 2 7" xfId="26400" xr:uid="{00000000-0005-0000-0000-0000B74B0000}"/>
    <cellStyle name="Vírgula 3 4 2 2 2 3" xfId="2136" xr:uid="{00000000-0005-0000-0000-0000B84B0000}"/>
    <cellStyle name="Vírgula 3 4 2 2 2 3 2" xfId="4800" xr:uid="{00000000-0005-0000-0000-0000B94B0000}"/>
    <cellStyle name="Vírgula 3 4 2 2 2 3 2 2" xfId="18144" xr:uid="{00000000-0005-0000-0000-0000BA4B0000}"/>
    <cellStyle name="Vírgula 3 4 2 2 2 3 3" xfId="7464" xr:uid="{00000000-0005-0000-0000-0000BB4B0000}"/>
    <cellStyle name="Vírgula 3 4 2 2 2 3 3 2" xfId="20808" xr:uid="{00000000-0005-0000-0000-0000BC4B0000}"/>
    <cellStyle name="Vírgula 3 4 2 2 2 3 4" xfId="10128" xr:uid="{00000000-0005-0000-0000-0000BD4B0000}"/>
    <cellStyle name="Vírgula 3 4 2 2 2 3 4 2" xfId="23472" xr:uid="{00000000-0005-0000-0000-0000BE4B0000}"/>
    <cellStyle name="Vírgula 3 4 2 2 2 3 5" xfId="15480" xr:uid="{00000000-0005-0000-0000-0000BF4B0000}"/>
    <cellStyle name="Vírgula 3 4 2 2 2 3 6" xfId="12792" xr:uid="{00000000-0005-0000-0000-0000C04B0000}"/>
    <cellStyle name="Vírgula 3 4 2 2 2 4" xfId="3216" xr:uid="{00000000-0005-0000-0000-0000C14B0000}"/>
    <cellStyle name="Vírgula 3 4 2 2 2 4 2" xfId="16560" xr:uid="{00000000-0005-0000-0000-0000C24B0000}"/>
    <cellStyle name="Vírgula 3 4 2 2 2 5" xfId="5880" xr:uid="{00000000-0005-0000-0000-0000C34B0000}"/>
    <cellStyle name="Vírgula 3 4 2 2 2 5 2" xfId="19224" xr:uid="{00000000-0005-0000-0000-0000C44B0000}"/>
    <cellStyle name="Vírgula 3 4 2 2 2 6" xfId="8544" xr:uid="{00000000-0005-0000-0000-0000C54B0000}"/>
    <cellStyle name="Vírgula 3 4 2 2 2 6 2" xfId="21888" xr:uid="{00000000-0005-0000-0000-0000C64B0000}"/>
    <cellStyle name="Vírgula 3 4 2 2 2 7" xfId="13896" xr:uid="{00000000-0005-0000-0000-0000C74B0000}"/>
    <cellStyle name="Vírgula 3 4 2 2 2 8" xfId="11208" xr:uid="{00000000-0005-0000-0000-0000C84B0000}"/>
    <cellStyle name="Vírgula 3 4 2 2 2 9" xfId="25032" xr:uid="{00000000-0005-0000-0000-0000C94B0000}"/>
    <cellStyle name="Vírgula 3 4 2 2 3" xfId="1080" xr:uid="{00000000-0005-0000-0000-0000CA4B0000}"/>
    <cellStyle name="Vírgula 3 4 2 2 3 2" xfId="3744" xr:uid="{00000000-0005-0000-0000-0000CB4B0000}"/>
    <cellStyle name="Vírgula 3 4 2 2 3 2 2" xfId="17088" xr:uid="{00000000-0005-0000-0000-0000CC4B0000}"/>
    <cellStyle name="Vírgula 3 4 2 2 3 2 3" xfId="26064" xr:uid="{00000000-0005-0000-0000-0000CD4B0000}"/>
    <cellStyle name="Vírgula 3 4 2 2 3 3" xfId="6408" xr:uid="{00000000-0005-0000-0000-0000CE4B0000}"/>
    <cellStyle name="Vírgula 3 4 2 2 3 3 2" xfId="19752" xr:uid="{00000000-0005-0000-0000-0000CF4B0000}"/>
    <cellStyle name="Vírgula 3 4 2 2 3 4" xfId="9072" xr:uid="{00000000-0005-0000-0000-0000D04B0000}"/>
    <cellStyle name="Vírgula 3 4 2 2 3 4 2" xfId="22416" xr:uid="{00000000-0005-0000-0000-0000D14B0000}"/>
    <cellStyle name="Vírgula 3 4 2 2 3 5" xfId="14424" xr:uid="{00000000-0005-0000-0000-0000D24B0000}"/>
    <cellStyle name="Vírgula 3 4 2 2 3 6" xfId="11736" xr:uid="{00000000-0005-0000-0000-0000D34B0000}"/>
    <cellStyle name="Vírgula 3 4 2 2 3 7" xfId="24696" xr:uid="{00000000-0005-0000-0000-0000D44B0000}"/>
    <cellStyle name="Vírgula 3 4 2 2 4" xfId="1872" xr:uid="{00000000-0005-0000-0000-0000D54B0000}"/>
    <cellStyle name="Vírgula 3 4 2 2 4 2" xfId="4536" xr:uid="{00000000-0005-0000-0000-0000D64B0000}"/>
    <cellStyle name="Vírgula 3 4 2 2 4 2 2" xfId="17880" xr:uid="{00000000-0005-0000-0000-0000D74B0000}"/>
    <cellStyle name="Vírgula 3 4 2 2 4 2 3" xfId="26712" xr:uid="{00000000-0005-0000-0000-0000D84B0000}"/>
    <cellStyle name="Vírgula 3 4 2 2 4 3" xfId="7200" xr:uid="{00000000-0005-0000-0000-0000D94B0000}"/>
    <cellStyle name="Vírgula 3 4 2 2 4 3 2" xfId="20544" xr:uid="{00000000-0005-0000-0000-0000DA4B0000}"/>
    <cellStyle name="Vírgula 3 4 2 2 4 4" xfId="9864" xr:uid="{00000000-0005-0000-0000-0000DB4B0000}"/>
    <cellStyle name="Vírgula 3 4 2 2 4 4 2" xfId="23208" xr:uid="{00000000-0005-0000-0000-0000DC4B0000}"/>
    <cellStyle name="Vírgula 3 4 2 2 4 5" xfId="15216" xr:uid="{00000000-0005-0000-0000-0000DD4B0000}"/>
    <cellStyle name="Vírgula 3 4 2 2 4 6" xfId="12528" xr:uid="{00000000-0005-0000-0000-0000DE4B0000}"/>
    <cellStyle name="Vírgula 3 4 2 2 4 7" xfId="25344" xr:uid="{00000000-0005-0000-0000-0000DF4B0000}"/>
    <cellStyle name="Vírgula 3 4 2 2 5" xfId="2688" xr:uid="{00000000-0005-0000-0000-0000E04B0000}"/>
    <cellStyle name="Vírgula 3 4 2 2 5 2" xfId="5352" xr:uid="{00000000-0005-0000-0000-0000E14B0000}"/>
    <cellStyle name="Vírgula 3 4 2 2 5 2 2" xfId="18696" xr:uid="{00000000-0005-0000-0000-0000E24B0000}"/>
    <cellStyle name="Vírgula 3 4 2 2 5 3" xfId="8016" xr:uid="{00000000-0005-0000-0000-0000E34B0000}"/>
    <cellStyle name="Vírgula 3 4 2 2 5 3 2" xfId="21360" xr:uid="{00000000-0005-0000-0000-0000E44B0000}"/>
    <cellStyle name="Vírgula 3 4 2 2 5 4" xfId="10680" xr:uid="{00000000-0005-0000-0000-0000E54B0000}"/>
    <cellStyle name="Vírgula 3 4 2 2 5 4 2" xfId="24024" xr:uid="{00000000-0005-0000-0000-0000E64B0000}"/>
    <cellStyle name="Vírgula 3 4 2 2 5 5" xfId="16032" xr:uid="{00000000-0005-0000-0000-0000E74B0000}"/>
    <cellStyle name="Vírgula 3 4 2 2 5 6" xfId="13344" xr:uid="{00000000-0005-0000-0000-0000E84B0000}"/>
    <cellStyle name="Vírgula 3 4 2 2 5 7" xfId="25704" xr:uid="{00000000-0005-0000-0000-0000E94B0000}"/>
    <cellStyle name="Vírgula 3 4 2 2 6" xfId="2952" xr:uid="{00000000-0005-0000-0000-0000EA4B0000}"/>
    <cellStyle name="Vírgula 3 4 2 2 6 2" xfId="16296" xr:uid="{00000000-0005-0000-0000-0000EB4B0000}"/>
    <cellStyle name="Vírgula 3 4 2 2 7" xfId="5616" xr:uid="{00000000-0005-0000-0000-0000EC4B0000}"/>
    <cellStyle name="Vírgula 3 4 2 2 7 2" xfId="18960" xr:uid="{00000000-0005-0000-0000-0000ED4B0000}"/>
    <cellStyle name="Vírgula 3 4 2 2 8" xfId="8280" xr:uid="{00000000-0005-0000-0000-0000EE4B0000}"/>
    <cellStyle name="Vírgula 3 4 2 2 8 2" xfId="21624" xr:uid="{00000000-0005-0000-0000-0000EF4B0000}"/>
    <cellStyle name="Vírgula 3 4 2 2 9" xfId="13632" xr:uid="{00000000-0005-0000-0000-0000F04B0000}"/>
    <cellStyle name="Vírgula 3 4 2 3" xfId="384" xr:uid="{00000000-0005-0000-0000-0000F14B0000}"/>
    <cellStyle name="Vírgula 3 4 2 3 2" xfId="1176" xr:uid="{00000000-0005-0000-0000-0000F24B0000}"/>
    <cellStyle name="Vírgula 3 4 2 3 2 2" xfId="3840" xr:uid="{00000000-0005-0000-0000-0000F34B0000}"/>
    <cellStyle name="Vírgula 3 4 2 3 2 2 2" xfId="17184" xr:uid="{00000000-0005-0000-0000-0000F44B0000}"/>
    <cellStyle name="Vírgula 3 4 2 3 2 3" xfId="6504" xr:uid="{00000000-0005-0000-0000-0000F54B0000}"/>
    <cellStyle name="Vírgula 3 4 2 3 2 3 2" xfId="19848" xr:uid="{00000000-0005-0000-0000-0000F64B0000}"/>
    <cellStyle name="Vírgula 3 4 2 3 2 4" xfId="9168" xr:uid="{00000000-0005-0000-0000-0000F74B0000}"/>
    <cellStyle name="Vírgula 3 4 2 3 2 4 2" xfId="22512" xr:uid="{00000000-0005-0000-0000-0000F84B0000}"/>
    <cellStyle name="Vírgula 3 4 2 3 2 5" xfId="14520" xr:uid="{00000000-0005-0000-0000-0000F94B0000}"/>
    <cellStyle name="Vírgula 3 4 2 3 2 6" xfId="11832" xr:uid="{00000000-0005-0000-0000-0000FA4B0000}"/>
    <cellStyle name="Vírgula 3 4 2 3 2 7" xfId="26232" xr:uid="{00000000-0005-0000-0000-0000FB4B0000}"/>
    <cellStyle name="Vírgula 3 4 2 3 3" xfId="1968" xr:uid="{00000000-0005-0000-0000-0000FC4B0000}"/>
    <cellStyle name="Vírgula 3 4 2 3 3 2" xfId="4632" xr:uid="{00000000-0005-0000-0000-0000FD4B0000}"/>
    <cellStyle name="Vírgula 3 4 2 3 3 2 2" xfId="17976" xr:uid="{00000000-0005-0000-0000-0000FE4B0000}"/>
    <cellStyle name="Vírgula 3 4 2 3 3 3" xfId="7296" xr:uid="{00000000-0005-0000-0000-0000FF4B0000}"/>
    <cellStyle name="Vírgula 3 4 2 3 3 3 2" xfId="20640" xr:uid="{00000000-0005-0000-0000-0000004C0000}"/>
    <cellStyle name="Vírgula 3 4 2 3 3 4" xfId="9960" xr:uid="{00000000-0005-0000-0000-0000014C0000}"/>
    <cellStyle name="Vírgula 3 4 2 3 3 4 2" xfId="23304" xr:uid="{00000000-0005-0000-0000-0000024C0000}"/>
    <cellStyle name="Vírgula 3 4 2 3 3 5" xfId="15312" xr:uid="{00000000-0005-0000-0000-0000034C0000}"/>
    <cellStyle name="Vírgula 3 4 2 3 3 6" xfId="12624" xr:uid="{00000000-0005-0000-0000-0000044C0000}"/>
    <cellStyle name="Vírgula 3 4 2 3 4" xfId="3048" xr:uid="{00000000-0005-0000-0000-0000054C0000}"/>
    <cellStyle name="Vírgula 3 4 2 3 4 2" xfId="16392" xr:uid="{00000000-0005-0000-0000-0000064C0000}"/>
    <cellStyle name="Vírgula 3 4 2 3 5" xfId="5712" xr:uid="{00000000-0005-0000-0000-0000074C0000}"/>
    <cellStyle name="Vírgula 3 4 2 3 5 2" xfId="19056" xr:uid="{00000000-0005-0000-0000-0000084C0000}"/>
    <cellStyle name="Vírgula 3 4 2 3 6" xfId="8376" xr:uid="{00000000-0005-0000-0000-0000094C0000}"/>
    <cellStyle name="Vírgula 3 4 2 3 6 2" xfId="21720" xr:uid="{00000000-0005-0000-0000-00000A4C0000}"/>
    <cellStyle name="Vírgula 3 4 2 3 7" xfId="13728" xr:uid="{00000000-0005-0000-0000-00000B4C0000}"/>
    <cellStyle name="Vírgula 3 4 2 3 8" xfId="11040" xr:uid="{00000000-0005-0000-0000-00000C4C0000}"/>
    <cellStyle name="Vírgula 3 4 2 3 9" xfId="24864" xr:uid="{00000000-0005-0000-0000-00000D4C0000}"/>
    <cellStyle name="Vírgula 3 4 2 4" xfId="720" xr:uid="{00000000-0005-0000-0000-00000E4C0000}"/>
    <cellStyle name="Vírgula 3 4 2 4 2" xfId="1512" xr:uid="{00000000-0005-0000-0000-00000F4C0000}"/>
    <cellStyle name="Vírgula 3 4 2 4 2 2" xfId="4176" xr:uid="{00000000-0005-0000-0000-0000104C0000}"/>
    <cellStyle name="Vírgula 3 4 2 4 2 2 2" xfId="17520" xr:uid="{00000000-0005-0000-0000-0000114C0000}"/>
    <cellStyle name="Vírgula 3 4 2 4 2 3" xfId="6840" xr:uid="{00000000-0005-0000-0000-0000124C0000}"/>
    <cellStyle name="Vírgula 3 4 2 4 2 3 2" xfId="20184" xr:uid="{00000000-0005-0000-0000-0000134C0000}"/>
    <cellStyle name="Vírgula 3 4 2 4 2 4" xfId="9504" xr:uid="{00000000-0005-0000-0000-0000144C0000}"/>
    <cellStyle name="Vírgula 3 4 2 4 2 4 2" xfId="22848" xr:uid="{00000000-0005-0000-0000-0000154C0000}"/>
    <cellStyle name="Vírgula 3 4 2 4 2 5" xfId="14856" xr:uid="{00000000-0005-0000-0000-0000164C0000}"/>
    <cellStyle name="Vírgula 3 4 2 4 2 6" xfId="12168" xr:uid="{00000000-0005-0000-0000-0000174C0000}"/>
    <cellStyle name="Vírgula 3 4 2 4 2 7" xfId="25896" xr:uid="{00000000-0005-0000-0000-0000184C0000}"/>
    <cellStyle name="Vírgula 3 4 2 4 3" xfId="2304" xr:uid="{00000000-0005-0000-0000-0000194C0000}"/>
    <cellStyle name="Vírgula 3 4 2 4 3 2" xfId="4968" xr:uid="{00000000-0005-0000-0000-00001A4C0000}"/>
    <cellStyle name="Vírgula 3 4 2 4 3 2 2" xfId="18312" xr:uid="{00000000-0005-0000-0000-00001B4C0000}"/>
    <cellStyle name="Vírgula 3 4 2 4 3 3" xfId="7632" xr:uid="{00000000-0005-0000-0000-00001C4C0000}"/>
    <cellStyle name="Vírgula 3 4 2 4 3 3 2" xfId="20976" xr:uid="{00000000-0005-0000-0000-00001D4C0000}"/>
    <cellStyle name="Vírgula 3 4 2 4 3 4" xfId="10296" xr:uid="{00000000-0005-0000-0000-00001E4C0000}"/>
    <cellStyle name="Vírgula 3 4 2 4 3 4 2" xfId="23640" xr:uid="{00000000-0005-0000-0000-00001F4C0000}"/>
    <cellStyle name="Vírgula 3 4 2 4 3 5" xfId="15648" xr:uid="{00000000-0005-0000-0000-0000204C0000}"/>
    <cellStyle name="Vírgula 3 4 2 4 3 6" xfId="12960" xr:uid="{00000000-0005-0000-0000-0000214C0000}"/>
    <cellStyle name="Vírgula 3 4 2 4 4" xfId="3384" xr:uid="{00000000-0005-0000-0000-0000224C0000}"/>
    <cellStyle name="Vírgula 3 4 2 4 4 2" xfId="16728" xr:uid="{00000000-0005-0000-0000-0000234C0000}"/>
    <cellStyle name="Vírgula 3 4 2 4 5" xfId="6048" xr:uid="{00000000-0005-0000-0000-0000244C0000}"/>
    <cellStyle name="Vírgula 3 4 2 4 5 2" xfId="19392" xr:uid="{00000000-0005-0000-0000-0000254C0000}"/>
    <cellStyle name="Vírgula 3 4 2 4 6" xfId="8712" xr:uid="{00000000-0005-0000-0000-0000264C0000}"/>
    <cellStyle name="Vírgula 3 4 2 4 6 2" xfId="22056" xr:uid="{00000000-0005-0000-0000-0000274C0000}"/>
    <cellStyle name="Vírgula 3 4 2 4 7" xfId="14064" xr:uid="{00000000-0005-0000-0000-0000284C0000}"/>
    <cellStyle name="Vírgula 3 4 2 4 8" xfId="11376" xr:uid="{00000000-0005-0000-0000-0000294C0000}"/>
    <cellStyle name="Vírgula 3 4 2 4 9" xfId="24528" xr:uid="{00000000-0005-0000-0000-00002A4C0000}"/>
    <cellStyle name="Vírgula 3 4 2 5" xfId="912" xr:uid="{00000000-0005-0000-0000-00002B4C0000}"/>
    <cellStyle name="Vírgula 3 4 2 5 2" xfId="3576" xr:uid="{00000000-0005-0000-0000-00002C4C0000}"/>
    <cellStyle name="Vírgula 3 4 2 5 2 2" xfId="16920" xr:uid="{00000000-0005-0000-0000-00002D4C0000}"/>
    <cellStyle name="Vírgula 3 4 2 5 2 3" xfId="26544" xr:uid="{00000000-0005-0000-0000-00002E4C0000}"/>
    <cellStyle name="Vírgula 3 4 2 5 3" xfId="6240" xr:uid="{00000000-0005-0000-0000-00002F4C0000}"/>
    <cellStyle name="Vírgula 3 4 2 5 3 2" xfId="19584" xr:uid="{00000000-0005-0000-0000-0000304C0000}"/>
    <cellStyle name="Vírgula 3 4 2 5 4" xfId="8904" xr:uid="{00000000-0005-0000-0000-0000314C0000}"/>
    <cellStyle name="Vírgula 3 4 2 5 4 2" xfId="22248" xr:uid="{00000000-0005-0000-0000-0000324C0000}"/>
    <cellStyle name="Vírgula 3 4 2 5 5" xfId="14256" xr:uid="{00000000-0005-0000-0000-0000334C0000}"/>
    <cellStyle name="Vírgula 3 4 2 5 6" xfId="11568" xr:uid="{00000000-0005-0000-0000-0000344C0000}"/>
    <cellStyle name="Vírgula 3 4 2 5 7" xfId="25176" xr:uid="{00000000-0005-0000-0000-0000354C0000}"/>
    <cellStyle name="Vírgula 3 4 2 6" xfId="1704" xr:uid="{00000000-0005-0000-0000-0000364C0000}"/>
    <cellStyle name="Vírgula 3 4 2 6 2" xfId="4368" xr:uid="{00000000-0005-0000-0000-0000374C0000}"/>
    <cellStyle name="Vírgula 3 4 2 6 2 2" xfId="17712" xr:uid="{00000000-0005-0000-0000-0000384C0000}"/>
    <cellStyle name="Vírgula 3 4 2 6 3" xfId="7032" xr:uid="{00000000-0005-0000-0000-0000394C0000}"/>
    <cellStyle name="Vírgula 3 4 2 6 3 2" xfId="20376" xr:uid="{00000000-0005-0000-0000-00003A4C0000}"/>
    <cellStyle name="Vírgula 3 4 2 6 4" xfId="9696" xr:uid="{00000000-0005-0000-0000-00003B4C0000}"/>
    <cellStyle name="Vírgula 3 4 2 6 4 2" xfId="23040" xr:uid="{00000000-0005-0000-0000-00003C4C0000}"/>
    <cellStyle name="Vírgula 3 4 2 6 5" xfId="15048" xr:uid="{00000000-0005-0000-0000-00003D4C0000}"/>
    <cellStyle name="Vírgula 3 4 2 6 6" xfId="12360" xr:uid="{00000000-0005-0000-0000-00003E4C0000}"/>
    <cellStyle name="Vírgula 3 4 2 6 7" xfId="25536" xr:uid="{00000000-0005-0000-0000-00003F4C0000}"/>
    <cellStyle name="Vírgula 3 4 2 7" xfId="2520" xr:uid="{00000000-0005-0000-0000-0000404C0000}"/>
    <cellStyle name="Vírgula 3 4 2 7 2" xfId="5184" xr:uid="{00000000-0005-0000-0000-0000414C0000}"/>
    <cellStyle name="Vírgula 3 4 2 7 2 2" xfId="18528" xr:uid="{00000000-0005-0000-0000-0000424C0000}"/>
    <cellStyle name="Vírgula 3 4 2 7 3" xfId="7848" xr:uid="{00000000-0005-0000-0000-0000434C0000}"/>
    <cellStyle name="Vírgula 3 4 2 7 3 2" xfId="21192" xr:uid="{00000000-0005-0000-0000-0000444C0000}"/>
    <cellStyle name="Vírgula 3 4 2 7 4" xfId="10512" xr:uid="{00000000-0005-0000-0000-0000454C0000}"/>
    <cellStyle name="Vírgula 3 4 2 7 4 2" xfId="23856" xr:uid="{00000000-0005-0000-0000-0000464C0000}"/>
    <cellStyle name="Vírgula 3 4 2 7 5" xfId="15864" xr:uid="{00000000-0005-0000-0000-0000474C0000}"/>
    <cellStyle name="Vírgula 3 4 2 7 6" xfId="13176" xr:uid="{00000000-0005-0000-0000-0000484C0000}"/>
    <cellStyle name="Vírgula 3 4 2 8" xfId="2784" xr:uid="{00000000-0005-0000-0000-0000494C0000}"/>
    <cellStyle name="Vírgula 3 4 2 8 2" xfId="16128" xr:uid="{00000000-0005-0000-0000-00004A4C0000}"/>
    <cellStyle name="Vírgula 3 4 2 9" xfId="5448" xr:uid="{00000000-0005-0000-0000-00004B4C0000}"/>
    <cellStyle name="Vírgula 3 4 2 9 2" xfId="18792" xr:uid="{00000000-0005-0000-0000-00004C4C0000}"/>
    <cellStyle name="Vírgula 3 4 3" xfId="240" xr:uid="{00000000-0005-0000-0000-00004D4C0000}"/>
    <cellStyle name="Vírgula 3 4 3 10" xfId="13584" xr:uid="{00000000-0005-0000-0000-00004E4C0000}"/>
    <cellStyle name="Vírgula 3 4 3 11" xfId="10896" xr:uid="{00000000-0005-0000-0000-00004F4C0000}"/>
    <cellStyle name="Vírgula 3 4 3 12" xfId="24288" xr:uid="{00000000-0005-0000-0000-0000504C0000}"/>
    <cellStyle name="Vírgula 3 4 3 2" xfId="504" xr:uid="{00000000-0005-0000-0000-0000514C0000}"/>
    <cellStyle name="Vírgula 3 4 3 2 2" xfId="1296" xr:uid="{00000000-0005-0000-0000-0000524C0000}"/>
    <cellStyle name="Vírgula 3 4 3 2 2 2" xfId="3960" xr:uid="{00000000-0005-0000-0000-0000534C0000}"/>
    <cellStyle name="Vírgula 3 4 3 2 2 2 2" xfId="17304" xr:uid="{00000000-0005-0000-0000-0000544C0000}"/>
    <cellStyle name="Vírgula 3 4 3 2 2 3" xfId="6624" xr:uid="{00000000-0005-0000-0000-0000554C0000}"/>
    <cellStyle name="Vírgula 3 4 3 2 2 3 2" xfId="19968" xr:uid="{00000000-0005-0000-0000-0000564C0000}"/>
    <cellStyle name="Vírgula 3 4 3 2 2 4" xfId="9288" xr:uid="{00000000-0005-0000-0000-0000574C0000}"/>
    <cellStyle name="Vírgula 3 4 3 2 2 4 2" xfId="22632" xr:uid="{00000000-0005-0000-0000-0000584C0000}"/>
    <cellStyle name="Vírgula 3 4 3 2 2 5" xfId="14640" xr:uid="{00000000-0005-0000-0000-0000594C0000}"/>
    <cellStyle name="Vírgula 3 4 3 2 2 6" xfId="11952" xr:uid="{00000000-0005-0000-0000-00005A4C0000}"/>
    <cellStyle name="Vírgula 3 4 3 2 2 7" xfId="26352" xr:uid="{00000000-0005-0000-0000-00005B4C0000}"/>
    <cellStyle name="Vírgula 3 4 3 2 3" xfId="2088" xr:uid="{00000000-0005-0000-0000-00005C4C0000}"/>
    <cellStyle name="Vírgula 3 4 3 2 3 2" xfId="4752" xr:uid="{00000000-0005-0000-0000-00005D4C0000}"/>
    <cellStyle name="Vírgula 3 4 3 2 3 2 2" xfId="18096" xr:uid="{00000000-0005-0000-0000-00005E4C0000}"/>
    <cellStyle name="Vírgula 3 4 3 2 3 3" xfId="7416" xr:uid="{00000000-0005-0000-0000-00005F4C0000}"/>
    <cellStyle name="Vírgula 3 4 3 2 3 3 2" xfId="20760" xr:uid="{00000000-0005-0000-0000-0000604C0000}"/>
    <cellStyle name="Vírgula 3 4 3 2 3 4" xfId="10080" xr:uid="{00000000-0005-0000-0000-0000614C0000}"/>
    <cellStyle name="Vírgula 3 4 3 2 3 4 2" xfId="23424" xr:uid="{00000000-0005-0000-0000-0000624C0000}"/>
    <cellStyle name="Vírgula 3 4 3 2 3 5" xfId="15432" xr:uid="{00000000-0005-0000-0000-0000634C0000}"/>
    <cellStyle name="Vírgula 3 4 3 2 3 6" xfId="12744" xr:uid="{00000000-0005-0000-0000-0000644C0000}"/>
    <cellStyle name="Vírgula 3 4 3 2 4" xfId="3168" xr:uid="{00000000-0005-0000-0000-0000654C0000}"/>
    <cellStyle name="Vírgula 3 4 3 2 4 2" xfId="16512" xr:uid="{00000000-0005-0000-0000-0000664C0000}"/>
    <cellStyle name="Vírgula 3 4 3 2 5" xfId="5832" xr:uid="{00000000-0005-0000-0000-0000674C0000}"/>
    <cellStyle name="Vírgula 3 4 3 2 5 2" xfId="19176" xr:uid="{00000000-0005-0000-0000-0000684C0000}"/>
    <cellStyle name="Vírgula 3 4 3 2 6" xfId="8496" xr:uid="{00000000-0005-0000-0000-0000694C0000}"/>
    <cellStyle name="Vírgula 3 4 3 2 6 2" xfId="21840" xr:uid="{00000000-0005-0000-0000-00006A4C0000}"/>
    <cellStyle name="Vírgula 3 4 3 2 7" xfId="13848" xr:uid="{00000000-0005-0000-0000-00006B4C0000}"/>
    <cellStyle name="Vírgula 3 4 3 2 8" xfId="11160" xr:uid="{00000000-0005-0000-0000-00006C4C0000}"/>
    <cellStyle name="Vírgula 3 4 3 2 9" xfId="24984" xr:uid="{00000000-0005-0000-0000-00006D4C0000}"/>
    <cellStyle name="Vírgula 3 4 3 3" xfId="672" xr:uid="{00000000-0005-0000-0000-00006E4C0000}"/>
    <cellStyle name="Vírgula 3 4 3 3 2" xfId="1464" xr:uid="{00000000-0005-0000-0000-00006F4C0000}"/>
    <cellStyle name="Vírgula 3 4 3 3 2 2" xfId="4128" xr:uid="{00000000-0005-0000-0000-0000704C0000}"/>
    <cellStyle name="Vírgula 3 4 3 3 2 2 2" xfId="17472" xr:uid="{00000000-0005-0000-0000-0000714C0000}"/>
    <cellStyle name="Vírgula 3 4 3 3 2 3" xfId="6792" xr:uid="{00000000-0005-0000-0000-0000724C0000}"/>
    <cellStyle name="Vírgula 3 4 3 3 2 3 2" xfId="20136" xr:uid="{00000000-0005-0000-0000-0000734C0000}"/>
    <cellStyle name="Vírgula 3 4 3 3 2 4" xfId="9456" xr:uid="{00000000-0005-0000-0000-0000744C0000}"/>
    <cellStyle name="Vírgula 3 4 3 3 2 4 2" xfId="22800" xr:uid="{00000000-0005-0000-0000-0000754C0000}"/>
    <cellStyle name="Vírgula 3 4 3 3 2 5" xfId="14808" xr:uid="{00000000-0005-0000-0000-0000764C0000}"/>
    <cellStyle name="Vírgula 3 4 3 3 2 6" xfId="12120" xr:uid="{00000000-0005-0000-0000-0000774C0000}"/>
    <cellStyle name="Vírgula 3 4 3 3 2 7" xfId="26016" xr:uid="{00000000-0005-0000-0000-0000784C0000}"/>
    <cellStyle name="Vírgula 3 4 3 3 3" xfId="2256" xr:uid="{00000000-0005-0000-0000-0000794C0000}"/>
    <cellStyle name="Vírgula 3 4 3 3 3 2" xfId="4920" xr:uid="{00000000-0005-0000-0000-00007A4C0000}"/>
    <cellStyle name="Vírgula 3 4 3 3 3 2 2" xfId="18264" xr:uid="{00000000-0005-0000-0000-00007B4C0000}"/>
    <cellStyle name="Vírgula 3 4 3 3 3 3" xfId="7584" xr:uid="{00000000-0005-0000-0000-00007C4C0000}"/>
    <cellStyle name="Vírgula 3 4 3 3 3 3 2" xfId="20928" xr:uid="{00000000-0005-0000-0000-00007D4C0000}"/>
    <cellStyle name="Vírgula 3 4 3 3 3 4" xfId="10248" xr:uid="{00000000-0005-0000-0000-00007E4C0000}"/>
    <cellStyle name="Vírgula 3 4 3 3 3 4 2" xfId="23592" xr:uid="{00000000-0005-0000-0000-00007F4C0000}"/>
    <cellStyle name="Vírgula 3 4 3 3 3 5" xfId="15600" xr:uid="{00000000-0005-0000-0000-0000804C0000}"/>
    <cellStyle name="Vírgula 3 4 3 3 3 6" xfId="12912" xr:uid="{00000000-0005-0000-0000-0000814C0000}"/>
    <cellStyle name="Vírgula 3 4 3 3 4" xfId="3336" xr:uid="{00000000-0005-0000-0000-0000824C0000}"/>
    <cellStyle name="Vírgula 3 4 3 3 4 2" xfId="16680" xr:uid="{00000000-0005-0000-0000-0000834C0000}"/>
    <cellStyle name="Vírgula 3 4 3 3 5" xfId="6000" xr:uid="{00000000-0005-0000-0000-0000844C0000}"/>
    <cellStyle name="Vírgula 3 4 3 3 5 2" xfId="19344" xr:uid="{00000000-0005-0000-0000-0000854C0000}"/>
    <cellStyle name="Vírgula 3 4 3 3 6" xfId="8664" xr:uid="{00000000-0005-0000-0000-0000864C0000}"/>
    <cellStyle name="Vírgula 3 4 3 3 6 2" xfId="22008" xr:uid="{00000000-0005-0000-0000-0000874C0000}"/>
    <cellStyle name="Vírgula 3 4 3 3 7" xfId="14016" xr:uid="{00000000-0005-0000-0000-0000884C0000}"/>
    <cellStyle name="Vírgula 3 4 3 3 8" xfId="11328" xr:uid="{00000000-0005-0000-0000-0000894C0000}"/>
    <cellStyle name="Vírgula 3 4 3 3 9" xfId="24648" xr:uid="{00000000-0005-0000-0000-00008A4C0000}"/>
    <cellStyle name="Vírgula 3 4 3 4" xfId="1032" xr:uid="{00000000-0005-0000-0000-00008B4C0000}"/>
    <cellStyle name="Vírgula 3 4 3 4 2" xfId="3696" xr:uid="{00000000-0005-0000-0000-00008C4C0000}"/>
    <cellStyle name="Vírgula 3 4 3 4 2 2" xfId="17040" xr:uid="{00000000-0005-0000-0000-00008D4C0000}"/>
    <cellStyle name="Vírgula 3 4 3 4 2 3" xfId="26664" xr:uid="{00000000-0005-0000-0000-00008E4C0000}"/>
    <cellStyle name="Vírgula 3 4 3 4 3" xfId="6360" xr:uid="{00000000-0005-0000-0000-00008F4C0000}"/>
    <cellStyle name="Vírgula 3 4 3 4 3 2" xfId="19704" xr:uid="{00000000-0005-0000-0000-0000904C0000}"/>
    <cellStyle name="Vírgula 3 4 3 4 4" xfId="9024" xr:uid="{00000000-0005-0000-0000-0000914C0000}"/>
    <cellStyle name="Vírgula 3 4 3 4 4 2" xfId="22368" xr:uid="{00000000-0005-0000-0000-0000924C0000}"/>
    <cellStyle name="Vírgula 3 4 3 4 5" xfId="14376" xr:uid="{00000000-0005-0000-0000-0000934C0000}"/>
    <cellStyle name="Vírgula 3 4 3 4 6" xfId="11688" xr:uid="{00000000-0005-0000-0000-0000944C0000}"/>
    <cellStyle name="Vírgula 3 4 3 4 7" xfId="25296" xr:uid="{00000000-0005-0000-0000-0000954C0000}"/>
    <cellStyle name="Vírgula 3 4 3 5" xfId="1824" xr:uid="{00000000-0005-0000-0000-0000964C0000}"/>
    <cellStyle name="Vírgula 3 4 3 5 2" xfId="4488" xr:uid="{00000000-0005-0000-0000-0000974C0000}"/>
    <cellStyle name="Vírgula 3 4 3 5 2 2" xfId="17832" xr:uid="{00000000-0005-0000-0000-0000984C0000}"/>
    <cellStyle name="Vírgula 3 4 3 5 3" xfId="7152" xr:uid="{00000000-0005-0000-0000-0000994C0000}"/>
    <cellStyle name="Vírgula 3 4 3 5 3 2" xfId="20496" xr:uid="{00000000-0005-0000-0000-00009A4C0000}"/>
    <cellStyle name="Vírgula 3 4 3 5 4" xfId="9816" xr:uid="{00000000-0005-0000-0000-00009B4C0000}"/>
    <cellStyle name="Vírgula 3 4 3 5 4 2" xfId="23160" xr:uid="{00000000-0005-0000-0000-00009C4C0000}"/>
    <cellStyle name="Vírgula 3 4 3 5 5" xfId="15168" xr:uid="{00000000-0005-0000-0000-00009D4C0000}"/>
    <cellStyle name="Vírgula 3 4 3 5 6" xfId="12480" xr:uid="{00000000-0005-0000-0000-00009E4C0000}"/>
    <cellStyle name="Vírgula 3 4 3 5 7" xfId="25656" xr:uid="{00000000-0005-0000-0000-00009F4C0000}"/>
    <cellStyle name="Vírgula 3 4 3 6" xfId="2640" xr:uid="{00000000-0005-0000-0000-0000A04C0000}"/>
    <cellStyle name="Vírgula 3 4 3 6 2" xfId="5304" xr:uid="{00000000-0005-0000-0000-0000A14C0000}"/>
    <cellStyle name="Vírgula 3 4 3 6 2 2" xfId="18648" xr:uid="{00000000-0005-0000-0000-0000A24C0000}"/>
    <cellStyle name="Vírgula 3 4 3 6 3" xfId="7968" xr:uid="{00000000-0005-0000-0000-0000A34C0000}"/>
    <cellStyle name="Vírgula 3 4 3 6 3 2" xfId="21312" xr:uid="{00000000-0005-0000-0000-0000A44C0000}"/>
    <cellStyle name="Vírgula 3 4 3 6 4" xfId="10632" xr:uid="{00000000-0005-0000-0000-0000A54C0000}"/>
    <cellStyle name="Vírgula 3 4 3 6 4 2" xfId="23976" xr:uid="{00000000-0005-0000-0000-0000A64C0000}"/>
    <cellStyle name="Vírgula 3 4 3 6 5" xfId="15984" xr:uid="{00000000-0005-0000-0000-0000A74C0000}"/>
    <cellStyle name="Vírgula 3 4 3 6 6" xfId="13296" xr:uid="{00000000-0005-0000-0000-0000A84C0000}"/>
    <cellStyle name="Vírgula 3 4 3 7" xfId="2904" xr:uid="{00000000-0005-0000-0000-0000A94C0000}"/>
    <cellStyle name="Vírgula 3 4 3 7 2" xfId="16248" xr:uid="{00000000-0005-0000-0000-0000AA4C0000}"/>
    <cellStyle name="Vírgula 3 4 3 8" xfId="5568" xr:uid="{00000000-0005-0000-0000-0000AB4C0000}"/>
    <cellStyle name="Vírgula 3 4 3 8 2" xfId="18912" xr:uid="{00000000-0005-0000-0000-0000AC4C0000}"/>
    <cellStyle name="Vírgula 3 4 3 9" xfId="8232" xr:uid="{00000000-0005-0000-0000-0000AD4C0000}"/>
    <cellStyle name="Vírgula 3 4 3 9 2" xfId="21576" xr:uid="{00000000-0005-0000-0000-0000AE4C0000}"/>
    <cellStyle name="Vírgula 3 4 4" xfId="192" xr:uid="{00000000-0005-0000-0000-0000AF4C0000}"/>
    <cellStyle name="Vírgula 3 4 4 10" xfId="10848" xr:uid="{00000000-0005-0000-0000-0000B04C0000}"/>
    <cellStyle name="Vírgula 3 4 4 11" xfId="24240" xr:uid="{00000000-0005-0000-0000-0000B14C0000}"/>
    <cellStyle name="Vírgula 3 4 4 2" xfId="456" xr:uid="{00000000-0005-0000-0000-0000B24C0000}"/>
    <cellStyle name="Vírgula 3 4 4 2 2" xfId="1248" xr:uid="{00000000-0005-0000-0000-0000B34C0000}"/>
    <cellStyle name="Vírgula 3 4 4 2 2 2" xfId="3912" xr:uid="{00000000-0005-0000-0000-0000B44C0000}"/>
    <cellStyle name="Vírgula 3 4 4 2 2 2 2" xfId="17256" xr:uid="{00000000-0005-0000-0000-0000B54C0000}"/>
    <cellStyle name="Vírgula 3 4 4 2 2 3" xfId="6576" xr:uid="{00000000-0005-0000-0000-0000B64C0000}"/>
    <cellStyle name="Vírgula 3 4 4 2 2 3 2" xfId="19920" xr:uid="{00000000-0005-0000-0000-0000B74C0000}"/>
    <cellStyle name="Vírgula 3 4 4 2 2 4" xfId="9240" xr:uid="{00000000-0005-0000-0000-0000B84C0000}"/>
    <cellStyle name="Vírgula 3 4 4 2 2 4 2" xfId="22584" xr:uid="{00000000-0005-0000-0000-0000B94C0000}"/>
    <cellStyle name="Vírgula 3 4 4 2 2 5" xfId="14592" xr:uid="{00000000-0005-0000-0000-0000BA4C0000}"/>
    <cellStyle name="Vírgula 3 4 4 2 2 6" xfId="11904" xr:uid="{00000000-0005-0000-0000-0000BB4C0000}"/>
    <cellStyle name="Vírgula 3 4 4 2 2 7" xfId="26304" xr:uid="{00000000-0005-0000-0000-0000BC4C0000}"/>
    <cellStyle name="Vírgula 3 4 4 2 3" xfId="2040" xr:uid="{00000000-0005-0000-0000-0000BD4C0000}"/>
    <cellStyle name="Vírgula 3 4 4 2 3 2" xfId="4704" xr:uid="{00000000-0005-0000-0000-0000BE4C0000}"/>
    <cellStyle name="Vírgula 3 4 4 2 3 2 2" xfId="18048" xr:uid="{00000000-0005-0000-0000-0000BF4C0000}"/>
    <cellStyle name="Vírgula 3 4 4 2 3 3" xfId="7368" xr:uid="{00000000-0005-0000-0000-0000C04C0000}"/>
    <cellStyle name="Vírgula 3 4 4 2 3 3 2" xfId="20712" xr:uid="{00000000-0005-0000-0000-0000C14C0000}"/>
    <cellStyle name="Vírgula 3 4 4 2 3 4" xfId="10032" xr:uid="{00000000-0005-0000-0000-0000C24C0000}"/>
    <cellStyle name="Vírgula 3 4 4 2 3 4 2" xfId="23376" xr:uid="{00000000-0005-0000-0000-0000C34C0000}"/>
    <cellStyle name="Vírgula 3 4 4 2 3 5" xfId="15384" xr:uid="{00000000-0005-0000-0000-0000C44C0000}"/>
    <cellStyle name="Vírgula 3 4 4 2 3 6" xfId="12696" xr:uid="{00000000-0005-0000-0000-0000C54C0000}"/>
    <cellStyle name="Vírgula 3 4 4 2 4" xfId="3120" xr:uid="{00000000-0005-0000-0000-0000C64C0000}"/>
    <cellStyle name="Vírgula 3 4 4 2 4 2" xfId="16464" xr:uid="{00000000-0005-0000-0000-0000C74C0000}"/>
    <cellStyle name="Vírgula 3 4 4 2 5" xfId="5784" xr:uid="{00000000-0005-0000-0000-0000C84C0000}"/>
    <cellStyle name="Vírgula 3 4 4 2 5 2" xfId="19128" xr:uid="{00000000-0005-0000-0000-0000C94C0000}"/>
    <cellStyle name="Vírgula 3 4 4 2 6" xfId="8448" xr:uid="{00000000-0005-0000-0000-0000CA4C0000}"/>
    <cellStyle name="Vírgula 3 4 4 2 6 2" xfId="21792" xr:uid="{00000000-0005-0000-0000-0000CB4C0000}"/>
    <cellStyle name="Vírgula 3 4 4 2 7" xfId="13800" xr:uid="{00000000-0005-0000-0000-0000CC4C0000}"/>
    <cellStyle name="Vírgula 3 4 4 2 8" xfId="11112" xr:uid="{00000000-0005-0000-0000-0000CD4C0000}"/>
    <cellStyle name="Vírgula 3 4 4 2 9" xfId="24936" xr:uid="{00000000-0005-0000-0000-0000CE4C0000}"/>
    <cellStyle name="Vírgula 3 4 4 3" xfId="984" xr:uid="{00000000-0005-0000-0000-0000CF4C0000}"/>
    <cellStyle name="Vírgula 3 4 4 3 2" xfId="3648" xr:uid="{00000000-0005-0000-0000-0000D04C0000}"/>
    <cellStyle name="Vírgula 3 4 4 3 2 2" xfId="16992" xr:uid="{00000000-0005-0000-0000-0000D14C0000}"/>
    <cellStyle name="Vírgula 3 4 4 3 2 3" xfId="25968" xr:uid="{00000000-0005-0000-0000-0000D24C0000}"/>
    <cellStyle name="Vírgula 3 4 4 3 3" xfId="6312" xr:uid="{00000000-0005-0000-0000-0000D34C0000}"/>
    <cellStyle name="Vírgula 3 4 4 3 3 2" xfId="19656" xr:uid="{00000000-0005-0000-0000-0000D44C0000}"/>
    <cellStyle name="Vírgula 3 4 4 3 4" xfId="8976" xr:uid="{00000000-0005-0000-0000-0000D54C0000}"/>
    <cellStyle name="Vírgula 3 4 4 3 4 2" xfId="22320" xr:uid="{00000000-0005-0000-0000-0000D64C0000}"/>
    <cellStyle name="Vírgula 3 4 4 3 5" xfId="14328" xr:uid="{00000000-0005-0000-0000-0000D74C0000}"/>
    <cellStyle name="Vírgula 3 4 4 3 6" xfId="11640" xr:uid="{00000000-0005-0000-0000-0000D84C0000}"/>
    <cellStyle name="Vírgula 3 4 4 3 7" xfId="24600" xr:uid="{00000000-0005-0000-0000-0000D94C0000}"/>
    <cellStyle name="Vírgula 3 4 4 4" xfId="1776" xr:uid="{00000000-0005-0000-0000-0000DA4C0000}"/>
    <cellStyle name="Vírgula 3 4 4 4 2" xfId="4440" xr:uid="{00000000-0005-0000-0000-0000DB4C0000}"/>
    <cellStyle name="Vírgula 3 4 4 4 2 2" xfId="17784" xr:uid="{00000000-0005-0000-0000-0000DC4C0000}"/>
    <cellStyle name="Vírgula 3 4 4 4 2 3" xfId="26616" xr:uid="{00000000-0005-0000-0000-0000DD4C0000}"/>
    <cellStyle name="Vírgula 3 4 4 4 3" xfId="7104" xr:uid="{00000000-0005-0000-0000-0000DE4C0000}"/>
    <cellStyle name="Vírgula 3 4 4 4 3 2" xfId="20448" xr:uid="{00000000-0005-0000-0000-0000DF4C0000}"/>
    <cellStyle name="Vírgula 3 4 4 4 4" xfId="9768" xr:uid="{00000000-0005-0000-0000-0000E04C0000}"/>
    <cellStyle name="Vírgula 3 4 4 4 4 2" xfId="23112" xr:uid="{00000000-0005-0000-0000-0000E14C0000}"/>
    <cellStyle name="Vírgula 3 4 4 4 5" xfId="15120" xr:uid="{00000000-0005-0000-0000-0000E24C0000}"/>
    <cellStyle name="Vírgula 3 4 4 4 6" xfId="12432" xr:uid="{00000000-0005-0000-0000-0000E34C0000}"/>
    <cellStyle name="Vírgula 3 4 4 4 7" xfId="25248" xr:uid="{00000000-0005-0000-0000-0000E44C0000}"/>
    <cellStyle name="Vírgula 3 4 4 5" xfId="2592" xr:uid="{00000000-0005-0000-0000-0000E54C0000}"/>
    <cellStyle name="Vírgula 3 4 4 5 2" xfId="5256" xr:uid="{00000000-0005-0000-0000-0000E64C0000}"/>
    <cellStyle name="Vírgula 3 4 4 5 2 2" xfId="18600" xr:uid="{00000000-0005-0000-0000-0000E74C0000}"/>
    <cellStyle name="Vírgula 3 4 4 5 3" xfId="7920" xr:uid="{00000000-0005-0000-0000-0000E84C0000}"/>
    <cellStyle name="Vírgula 3 4 4 5 3 2" xfId="21264" xr:uid="{00000000-0005-0000-0000-0000E94C0000}"/>
    <cellStyle name="Vírgula 3 4 4 5 4" xfId="10584" xr:uid="{00000000-0005-0000-0000-0000EA4C0000}"/>
    <cellStyle name="Vírgula 3 4 4 5 4 2" xfId="23928" xr:uid="{00000000-0005-0000-0000-0000EB4C0000}"/>
    <cellStyle name="Vírgula 3 4 4 5 5" xfId="15936" xr:uid="{00000000-0005-0000-0000-0000EC4C0000}"/>
    <cellStyle name="Vírgula 3 4 4 5 6" xfId="13248" xr:uid="{00000000-0005-0000-0000-0000ED4C0000}"/>
    <cellStyle name="Vírgula 3 4 4 5 7" xfId="25608" xr:uid="{00000000-0005-0000-0000-0000EE4C0000}"/>
    <cellStyle name="Vírgula 3 4 4 6" xfId="2856" xr:uid="{00000000-0005-0000-0000-0000EF4C0000}"/>
    <cellStyle name="Vírgula 3 4 4 6 2" xfId="16200" xr:uid="{00000000-0005-0000-0000-0000F04C0000}"/>
    <cellStyle name="Vírgula 3 4 4 7" xfId="5520" xr:uid="{00000000-0005-0000-0000-0000F14C0000}"/>
    <cellStyle name="Vírgula 3 4 4 7 2" xfId="18864" xr:uid="{00000000-0005-0000-0000-0000F24C0000}"/>
    <cellStyle name="Vírgula 3 4 4 8" xfId="8184" xr:uid="{00000000-0005-0000-0000-0000F34C0000}"/>
    <cellStyle name="Vírgula 3 4 4 8 2" xfId="21528" xr:uid="{00000000-0005-0000-0000-0000F44C0000}"/>
    <cellStyle name="Vírgula 3 4 4 9" xfId="13536" xr:uid="{00000000-0005-0000-0000-0000F54C0000}"/>
    <cellStyle name="Vírgula 3 4 5" xfId="336" xr:uid="{00000000-0005-0000-0000-0000F64C0000}"/>
    <cellStyle name="Vírgula 3 4 5 2" xfId="1128" xr:uid="{00000000-0005-0000-0000-0000F74C0000}"/>
    <cellStyle name="Vírgula 3 4 5 2 2" xfId="3792" xr:uid="{00000000-0005-0000-0000-0000F84C0000}"/>
    <cellStyle name="Vírgula 3 4 5 2 2 2" xfId="17136" xr:uid="{00000000-0005-0000-0000-0000F94C0000}"/>
    <cellStyle name="Vírgula 3 4 5 2 2 3" xfId="26448" xr:uid="{00000000-0005-0000-0000-0000FA4C0000}"/>
    <cellStyle name="Vírgula 3 4 5 2 3" xfId="6456" xr:uid="{00000000-0005-0000-0000-0000FB4C0000}"/>
    <cellStyle name="Vírgula 3 4 5 2 3 2" xfId="19800" xr:uid="{00000000-0005-0000-0000-0000FC4C0000}"/>
    <cellStyle name="Vírgula 3 4 5 2 4" xfId="9120" xr:uid="{00000000-0005-0000-0000-0000FD4C0000}"/>
    <cellStyle name="Vírgula 3 4 5 2 4 2" xfId="22464" xr:uid="{00000000-0005-0000-0000-0000FE4C0000}"/>
    <cellStyle name="Vírgula 3 4 5 2 5" xfId="14472" xr:uid="{00000000-0005-0000-0000-0000FF4C0000}"/>
    <cellStyle name="Vírgula 3 4 5 2 6" xfId="11784" xr:uid="{00000000-0005-0000-0000-0000004D0000}"/>
    <cellStyle name="Vírgula 3 4 5 2 7" xfId="25080" xr:uid="{00000000-0005-0000-0000-0000014D0000}"/>
    <cellStyle name="Vírgula 3 4 5 3" xfId="1920" xr:uid="{00000000-0005-0000-0000-0000024D0000}"/>
    <cellStyle name="Vírgula 3 4 5 3 2" xfId="4584" xr:uid="{00000000-0005-0000-0000-0000034D0000}"/>
    <cellStyle name="Vírgula 3 4 5 3 2 2" xfId="17928" xr:uid="{00000000-0005-0000-0000-0000044D0000}"/>
    <cellStyle name="Vírgula 3 4 5 3 2 3" xfId="26112" xr:uid="{00000000-0005-0000-0000-0000054D0000}"/>
    <cellStyle name="Vírgula 3 4 5 3 3" xfId="7248" xr:uid="{00000000-0005-0000-0000-0000064D0000}"/>
    <cellStyle name="Vírgula 3 4 5 3 3 2" xfId="20592" xr:uid="{00000000-0005-0000-0000-0000074D0000}"/>
    <cellStyle name="Vírgula 3 4 5 3 4" xfId="9912" xr:uid="{00000000-0005-0000-0000-0000084D0000}"/>
    <cellStyle name="Vírgula 3 4 5 3 4 2" xfId="23256" xr:uid="{00000000-0005-0000-0000-0000094D0000}"/>
    <cellStyle name="Vírgula 3 4 5 3 5" xfId="15264" xr:uid="{00000000-0005-0000-0000-00000A4D0000}"/>
    <cellStyle name="Vírgula 3 4 5 3 6" xfId="12576" xr:uid="{00000000-0005-0000-0000-00000B4D0000}"/>
    <cellStyle name="Vírgula 3 4 5 3 7" xfId="24744" xr:uid="{00000000-0005-0000-0000-00000C4D0000}"/>
    <cellStyle name="Vírgula 3 4 5 4" xfId="3000" xr:uid="{00000000-0005-0000-0000-00000D4D0000}"/>
    <cellStyle name="Vírgula 3 4 5 4 2" xfId="16344" xr:uid="{00000000-0005-0000-0000-00000E4D0000}"/>
    <cellStyle name="Vírgula 3 4 5 4 2 2" xfId="26760" xr:uid="{00000000-0005-0000-0000-00000F4D0000}"/>
    <cellStyle name="Vírgula 3 4 5 4 3" xfId="25392" xr:uid="{00000000-0005-0000-0000-0000104D0000}"/>
    <cellStyle name="Vírgula 3 4 5 5" xfId="5664" xr:uid="{00000000-0005-0000-0000-0000114D0000}"/>
    <cellStyle name="Vírgula 3 4 5 5 2" xfId="19008" xr:uid="{00000000-0005-0000-0000-0000124D0000}"/>
    <cellStyle name="Vírgula 3 4 5 5 3" xfId="25752" xr:uid="{00000000-0005-0000-0000-0000134D0000}"/>
    <cellStyle name="Vírgula 3 4 5 6" xfId="8328" xr:uid="{00000000-0005-0000-0000-0000144D0000}"/>
    <cellStyle name="Vírgula 3 4 5 6 2" xfId="21672" xr:uid="{00000000-0005-0000-0000-0000154D0000}"/>
    <cellStyle name="Vírgula 3 4 5 7" xfId="13680" xr:uid="{00000000-0005-0000-0000-0000164D0000}"/>
    <cellStyle name="Vírgula 3 4 5 8" xfId="10992" xr:uid="{00000000-0005-0000-0000-0000174D0000}"/>
    <cellStyle name="Vírgula 3 4 5 9" xfId="24384" xr:uid="{00000000-0005-0000-0000-0000184D0000}"/>
    <cellStyle name="Vírgula 3 4 6" xfId="600" xr:uid="{00000000-0005-0000-0000-0000194D0000}"/>
    <cellStyle name="Vírgula 3 4 6 2" xfId="1392" xr:uid="{00000000-0005-0000-0000-00001A4D0000}"/>
    <cellStyle name="Vírgula 3 4 6 2 2" xfId="4056" xr:uid="{00000000-0005-0000-0000-00001B4D0000}"/>
    <cellStyle name="Vírgula 3 4 6 2 2 2" xfId="17400" xr:uid="{00000000-0005-0000-0000-00001C4D0000}"/>
    <cellStyle name="Vírgula 3 4 6 2 3" xfId="6720" xr:uid="{00000000-0005-0000-0000-00001D4D0000}"/>
    <cellStyle name="Vírgula 3 4 6 2 3 2" xfId="20064" xr:uid="{00000000-0005-0000-0000-00001E4D0000}"/>
    <cellStyle name="Vírgula 3 4 6 2 4" xfId="9384" xr:uid="{00000000-0005-0000-0000-00001F4D0000}"/>
    <cellStyle name="Vírgula 3 4 6 2 4 2" xfId="22728" xr:uid="{00000000-0005-0000-0000-0000204D0000}"/>
    <cellStyle name="Vírgula 3 4 6 2 5" xfId="14736" xr:uid="{00000000-0005-0000-0000-0000214D0000}"/>
    <cellStyle name="Vírgula 3 4 6 2 6" xfId="12048" xr:uid="{00000000-0005-0000-0000-0000224D0000}"/>
    <cellStyle name="Vírgula 3 4 6 2 7" xfId="26184" xr:uid="{00000000-0005-0000-0000-0000234D0000}"/>
    <cellStyle name="Vírgula 3 4 6 3" xfId="2184" xr:uid="{00000000-0005-0000-0000-0000244D0000}"/>
    <cellStyle name="Vírgula 3 4 6 3 2" xfId="4848" xr:uid="{00000000-0005-0000-0000-0000254D0000}"/>
    <cellStyle name="Vírgula 3 4 6 3 2 2" xfId="18192" xr:uid="{00000000-0005-0000-0000-0000264D0000}"/>
    <cellStyle name="Vírgula 3 4 6 3 3" xfId="7512" xr:uid="{00000000-0005-0000-0000-0000274D0000}"/>
    <cellStyle name="Vírgula 3 4 6 3 3 2" xfId="20856" xr:uid="{00000000-0005-0000-0000-0000284D0000}"/>
    <cellStyle name="Vírgula 3 4 6 3 4" xfId="10176" xr:uid="{00000000-0005-0000-0000-0000294D0000}"/>
    <cellStyle name="Vírgula 3 4 6 3 4 2" xfId="23520" xr:uid="{00000000-0005-0000-0000-00002A4D0000}"/>
    <cellStyle name="Vírgula 3 4 6 3 5" xfId="15528" xr:uid="{00000000-0005-0000-0000-00002B4D0000}"/>
    <cellStyle name="Vírgula 3 4 6 3 6" xfId="12840" xr:uid="{00000000-0005-0000-0000-00002C4D0000}"/>
    <cellStyle name="Vírgula 3 4 6 4" xfId="3264" xr:uid="{00000000-0005-0000-0000-00002D4D0000}"/>
    <cellStyle name="Vírgula 3 4 6 4 2" xfId="16608" xr:uid="{00000000-0005-0000-0000-00002E4D0000}"/>
    <cellStyle name="Vírgula 3 4 6 5" xfId="5928" xr:uid="{00000000-0005-0000-0000-00002F4D0000}"/>
    <cellStyle name="Vírgula 3 4 6 5 2" xfId="19272" xr:uid="{00000000-0005-0000-0000-0000304D0000}"/>
    <cellStyle name="Vírgula 3 4 6 6" xfId="8592" xr:uid="{00000000-0005-0000-0000-0000314D0000}"/>
    <cellStyle name="Vírgula 3 4 6 6 2" xfId="21936" xr:uid="{00000000-0005-0000-0000-0000324D0000}"/>
    <cellStyle name="Vírgula 3 4 6 7" xfId="13944" xr:uid="{00000000-0005-0000-0000-0000334D0000}"/>
    <cellStyle name="Vírgula 3 4 6 8" xfId="11256" xr:uid="{00000000-0005-0000-0000-0000344D0000}"/>
    <cellStyle name="Vírgula 3 4 6 9" xfId="24816" xr:uid="{00000000-0005-0000-0000-0000354D0000}"/>
    <cellStyle name="Vírgula 3 4 7" xfId="768" xr:uid="{00000000-0005-0000-0000-0000364D0000}"/>
    <cellStyle name="Vírgula 3 4 7 2" xfId="1560" xr:uid="{00000000-0005-0000-0000-0000374D0000}"/>
    <cellStyle name="Vírgula 3 4 7 2 2" xfId="4224" xr:uid="{00000000-0005-0000-0000-0000384D0000}"/>
    <cellStyle name="Vírgula 3 4 7 2 2 2" xfId="17568" xr:uid="{00000000-0005-0000-0000-0000394D0000}"/>
    <cellStyle name="Vírgula 3 4 7 2 3" xfId="6888" xr:uid="{00000000-0005-0000-0000-00003A4D0000}"/>
    <cellStyle name="Vírgula 3 4 7 2 3 2" xfId="20232" xr:uid="{00000000-0005-0000-0000-00003B4D0000}"/>
    <cellStyle name="Vírgula 3 4 7 2 4" xfId="9552" xr:uid="{00000000-0005-0000-0000-00003C4D0000}"/>
    <cellStyle name="Vírgula 3 4 7 2 4 2" xfId="22896" xr:uid="{00000000-0005-0000-0000-00003D4D0000}"/>
    <cellStyle name="Vírgula 3 4 7 2 5" xfId="14904" xr:uid="{00000000-0005-0000-0000-00003E4D0000}"/>
    <cellStyle name="Vírgula 3 4 7 2 6" xfId="12216" xr:uid="{00000000-0005-0000-0000-00003F4D0000}"/>
    <cellStyle name="Vírgula 3 4 7 2 7" xfId="25848" xr:uid="{00000000-0005-0000-0000-0000404D0000}"/>
    <cellStyle name="Vírgula 3 4 7 3" xfId="2352" xr:uid="{00000000-0005-0000-0000-0000414D0000}"/>
    <cellStyle name="Vírgula 3 4 7 3 2" xfId="5016" xr:uid="{00000000-0005-0000-0000-0000424D0000}"/>
    <cellStyle name="Vírgula 3 4 7 3 2 2" xfId="18360" xr:uid="{00000000-0005-0000-0000-0000434D0000}"/>
    <cellStyle name="Vírgula 3 4 7 3 3" xfId="7680" xr:uid="{00000000-0005-0000-0000-0000444D0000}"/>
    <cellStyle name="Vírgula 3 4 7 3 3 2" xfId="21024" xr:uid="{00000000-0005-0000-0000-0000454D0000}"/>
    <cellStyle name="Vírgula 3 4 7 3 4" xfId="10344" xr:uid="{00000000-0005-0000-0000-0000464D0000}"/>
    <cellStyle name="Vírgula 3 4 7 3 4 2" xfId="23688" xr:uid="{00000000-0005-0000-0000-0000474D0000}"/>
    <cellStyle name="Vírgula 3 4 7 3 5" xfId="15696" xr:uid="{00000000-0005-0000-0000-0000484D0000}"/>
    <cellStyle name="Vírgula 3 4 7 3 6" xfId="13008" xr:uid="{00000000-0005-0000-0000-0000494D0000}"/>
    <cellStyle name="Vírgula 3 4 7 4" xfId="3432" xr:uid="{00000000-0005-0000-0000-00004A4D0000}"/>
    <cellStyle name="Vírgula 3 4 7 4 2" xfId="16776" xr:uid="{00000000-0005-0000-0000-00004B4D0000}"/>
    <cellStyle name="Vírgula 3 4 7 5" xfId="6096" xr:uid="{00000000-0005-0000-0000-00004C4D0000}"/>
    <cellStyle name="Vírgula 3 4 7 5 2" xfId="19440" xr:uid="{00000000-0005-0000-0000-00004D4D0000}"/>
    <cellStyle name="Vírgula 3 4 7 6" xfId="8760" xr:uid="{00000000-0005-0000-0000-00004E4D0000}"/>
    <cellStyle name="Vírgula 3 4 7 6 2" xfId="22104" xr:uid="{00000000-0005-0000-0000-00004F4D0000}"/>
    <cellStyle name="Vírgula 3 4 7 7" xfId="14112" xr:uid="{00000000-0005-0000-0000-0000504D0000}"/>
    <cellStyle name="Vírgula 3 4 7 8" xfId="11424" xr:uid="{00000000-0005-0000-0000-0000514D0000}"/>
    <cellStyle name="Vírgula 3 4 7 9" xfId="24480" xr:uid="{00000000-0005-0000-0000-0000524D0000}"/>
    <cellStyle name="Vírgula 3 4 8" xfId="816" xr:uid="{00000000-0005-0000-0000-0000534D0000}"/>
    <cellStyle name="Vírgula 3 4 8 2" xfId="1608" xr:uid="{00000000-0005-0000-0000-0000544D0000}"/>
    <cellStyle name="Vírgula 3 4 8 2 2" xfId="4272" xr:uid="{00000000-0005-0000-0000-0000554D0000}"/>
    <cellStyle name="Vírgula 3 4 8 2 2 2" xfId="17616" xr:uid="{00000000-0005-0000-0000-0000564D0000}"/>
    <cellStyle name="Vírgula 3 4 8 2 3" xfId="6936" xr:uid="{00000000-0005-0000-0000-0000574D0000}"/>
    <cellStyle name="Vírgula 3 4 8 2 3 2" xfId="20280" xr:uid="{00000000-0005-0000-0000-0000584D0000}"/>
    <cellStyle name="Vírgula 3 4 8 2 4" xfId="9600" xr:uid="{00000000-0005-0000-0000-0000594D0000}"/>
    <cellStyle name="Vírgula 3 4 8 2 4 2" xfId="22944" xr:uid="{00000000-0005-0000-0000-00005A4D0000}"/>
    <cellStyle name="Vírgula 3 4 8 2 5" xfId="14952" xr:uid="{00000000-0005-0000-0000-00005B4D0000}"/>
    <cellStyle name="Vírgula 3 4 8 2 6" xfId="12264" xr:uid="{00000000-0005-0000-0000-00005C4D0000}"/>
    <cellStyle name="Vírgula 3 4 8 2 7" xfId="26496" xr:uid="{00000000-0005-0000-0000-00005D4D0000}"/>
    <cellStyle name="Vírgula 3 4 8 3" xfId="2400" xr:uid="{00000000-0005-0000-0000-00005E4D0000}"/>
    <cellStyle name="Vírgula 3 4 8 3 2" xfId="5064" xr:uid="{00000000-0005-0000-0000-00005F4D0000}"/>
    <cellStyle name="Vírgula 3 4 8 3 2 2" xfId="18408" xr:uid="{00000000-0005-0000-0000-0000604D0000}"/>
    <cellStyle name="Vírgula 3 4 8 3 3" xfId="7728" xr:uid="{00000000-0005-0000-0000-0000614D0000}"/>
    <cellStyle name="Vírgula 3 4 8 3 3 2" xfId="21072" xr:uid="{00000000-0005-0000-0000-0000624D0000}"/>
    <cellStyle name="Vírgula 3 4 8 3 4" xfId="10392" xr:uid="{00000000-0005-0000-0000-0000634D0000}"/>
    <cellStyle name="Vírgula 3 4 8 3 4 2" xfId="23736" xr:uid="{00000000-0005-0000-0000-0000644D0000}"/>
    <cellStyle name="Vírgula 3 4 8 3 5" xfId="15744" xr:uid="{00000000-0005-0000-0000-0000654D0000}"/>
    <cellStyle name="Vírgula 3 4 8 3 6" xfId="13056" xr:uid="{00000000-0005-0000-0000-0000664D0000}"/>
    <cellStyle name="Vírgula 3 4 8 4" xfId="3480" xr:uid="{00000000-0005-0000-0000-0000674D0000}"/>
    <cellStyle name="Vírgula 3 4 8 4 2" xfId="16824" xr:uid="{00000000-0005-0000-0000-0000684D0000}"/>
    <cellStyle name="Vírgula 3 4 8 5" xfId="6144" xr:uid="{00000000-0005-0000-0000-0000694D0000}"/>
    <cellStyle name="Vírgula 3 4 8 5 2" xfId="19488" xr:uid="{00000000-0005-0000-0000-00006A4D0000}"/>
    <cellStyle name="Vírgula 3 4 8 6" xfId="8808" xr:uid="{00000000-0005-0000-0000-00006B4D0000}"/>
    <cellStyle name="Vírgula 3 4 8 6 2" xfId="22152" xr:uid="{00000000-0005-0000-0000-00006C4D0000}"/>
    <cellStyle name="Vírgula 3 4 8 7" xfId="14160" xr:uid="{00000000-0005-0000-0000-00006D4D0000}"/>
    <cellStyle name="Vírgula 3 4 8 8" xfId="11472" xr:uid="{00000000-0005-0000-0000-00006E4D0000}"/>
    <cellStyle name="Vírgula 3 4 8 9" xfId="25128" xr:uid="{00000000-0005-0000-0000-00006F4D0000}"/>
    <cellStyle name="Vírgula 3 4 9" xfId="864" xr:uid="{00000000-0005-0000-0000-0000704D0000}"/>
    <cellStyle name="Vírgula 3 4 9 2" xfId="3528" xr:uid="{00000000-0005-0000-0000-0000714D0000}"/>
    <cellStyle name="Vírgula 3 4 9 2 2" xfId="16872" xr:uid="{00000000-0005-0000-0000-0000724D0000}"/>
    <cellStyle name="Vírgula 3 4 9 3" xfId="6192" xr:uid="{00000000-0005-0000-0000-0000734D0000}"/>
    <cellStyle name="Vírgula 3 4 9 3 2" xfId="19536" xr:uid="{00000000-0005-0000-0000-0000744D0000}"/>
    <cellStyle name="Vírgula 3 4 9 4" xfId="8856" xr:uid="{00000000-0005-0000-0000-0000754D0000}"/>
    <cellStyle name="Vírgula 3 4 9 4 2" xfId="22200" xr:uid="{00000000-0005-0000-0000-0000764D0000}"/>
    <cellStyle name="Vírgula 3 4 9 5" xfId="14208" xr:uid="{00000000-0005-0000-0000-0000774D0000}"/>
    <cellStyle name="Vírgula 3 4 9 6" xfId="11520" xr:uid="{00000000-0005-0000-0000-0000784D0000}"/>
    <cellStyle name="Vírgula 3 4 9 7" xfId="25488" xr:uid="{00000000-0005-0000-0000-0000794D0000}"/>
    <cellStyle name="Vírgula 3 5" xfId="96" xr:uid="{00000000-0005-0000-0000-00007A4D0000}"/>
    <cellStyle name="Vírgula 3 5 10" xfId="5424" xr:uid="{00000000-0005-0000-0000-00007B4D0000}"/>
    <cellStyle name="Vírgula 3 5 10 2" xfId="18768" xr:uid="{00000000-0005-0000-0000-00007C4D0000}"/>
    <cellStyle name="Vírgula 3 5 11" xfId="8088" xr:uid="{00000000-0005-0000-0000-00007D4D0000}"/>
    <cellStyle name="Vírgula 3 5 11 2" xfId="21432" xr:uid="{00000000-0005-0000-0000-00007E4D0000}"/>
    <cellStyle name="Vírgula 3 5 12" xfId="13440" xr:uid="{00000000-0005-0000-0000-00007F4D0000}"/>
    <cellStyle name="Vírgula 3 5 13" xfId="10752" xr:uid="{00000000-0005-0000-0000-0000804D0000}"/>
    <cellStyle name="Vírgula 3 5 14" xfId="24144" xr:uid="{00000000-0005-0000-0000-0000814D0000}"/>
    <cellStyle name="Vírgula 3 5 2" xfId="264" xr:uid="{00000000-0005-0000-0000-0000824D0000}"/>
    <cellStyle name="Vírgula 3 5 2 10" xfId="13608" xr:uid="{00000000-0005-0000-0000-0000834D0000}"/>
    <cellStyle name="Vírgula 3 5 2 11" xfId="10920" xr:uid="{00000000-0005-0000-0000-0000844D0000}"/>
    <cellStyle name="Vírgula 3 5 2 12" xfId="24312" xr:uid="{00000000-0005-0000-0000-0000854D0000}"/>
    <cellStyle name="Vírgula 3 5 2 2" xfId="528" xr:uid="{00000000-0005-0000-0000-0000864D0000}"/>
    <cellStyle name="Vírgula 3 5 2 2 2" xfId="1320" xr:uid="{00000000-0005-0000-0000-0000874D0000}"/>
    <cellStyle name="Vírgula 3 5 2 2 2 2" xfId="3984" xr:uid="{00000000-0005-0000-0000-0000884D0000}"/>
    <cellStyle name="Vírgula 3 5 2 2 2 2 2" xfId="17328" xr:uid="{00000000-0005-0000-0000-0000894D0000}"/>
    <cellStyle name="Vírgula 3 5 2 2 2 3" xfId="6648" xr:uid="{00000000-0005-0000-0000-00008A4D0000}"/>
    <cellStyle name="Vírgula 3 5 2 2 2 3 2" xfId="19992" xr:uid="{00000000-0005-0000-0000-00008B4D0000}"/>
    <cellStyle name="Vírgula 3 5 2 2 2 4" xfId="9312" xr:uid="{00000000-0005-0000-0000-00008C4D0000}"/>
    <cellStyle name="Vírgula 3 5 2 2 2 4 2" xfId="22656" xr:uid="{00000000-0005-0000-0000-00008D4D0000}"/>
    <cellStyle name="Vírgula 3 5 2 2 2 5" xfId="14664" xr:uid="{00000000-0005-0000-0000-00008E4D0000}"/>
    <cellStyle name="Vírgula 3 5 2 2 2 6" xfId="11976" xr:uid="{00000000-0005-0000-0000-00008F4D0000}"/>
    <cellStyle name="Vírgula 3 5 2 2 2 7" xfId="26376" xr:uid="{00000000-0005-0000-0000-0000904D0000}"/>
    <cellStyle name="Vírgula 3 5 2 2 3" xfId="2112" xr:uid="{00000000-0005-0000-0000-0000914D0000}"/>
    <cellStyle name="Vírgula 3 5 2 2 3 2" xfId="4776" xr:uid="{00000000-0005-0000-0000-0000924D0000}"/>
    <cellStyle name="Vírgula 3 5 2 2 3 2 2" xfId="18120" xr:uid="{00000000-0005-0000-0000-0000934D0000}"/>
    <cellStyle name="Vírgula 3 5 2 2 3 3" xfId="7440" xr:uid="{00000000-0005-0000-0000-0000944D0000}"/>
    <cellStyle name="Vírgula 3 5 2 2 3 3 2" xfId="20784" xr:uid="{00000000-0005-0000-0000-0000954D0000}"/>
    <cellStyle name="Vírgula 3 5 2 2 3 4" xfId="10104" xr:uid="{00000000-0005-0000-0000-0000964D0000}"/>
    <cellStyle name="Vírgula 3 5 2 2 3 4 2" xfId="23448" xr:uid="{00000000-0005-0000-0000-0000974D0000}"/>
    <cellStyle name="Vírgula 3 5 2 2 3 5" xfId="15456" xr:uid="{00000000-0005-0000-0000-0000984D0000}"/>
    <cellStyle name="Vírgula 3 5 2 2 3 6" xfId="12768" xr:uid="{00000000-0005-0000-0000-0000994D0000}"/>
    <cellStyle name="Vírgula 3 5 2 2 4" xfId="3192" xr:uid="{00000000-0005-0000-0000-00009A4D0000}"/>
    <cellStyle name="Vírgula 3 5 2 2 4 2" xfId="16536" xr:uid="{00000000-0005-0000-0000-00009B4D0000}"/>
    <cellStyle name="Vírgula 3 5 2 2 5" xfId="5856" xr:uid="{00000000-0005-0000-0000-00009C4D0000}"/>
    <cellStyle name="Vírgula 3 5 2 2 5 2" xfId="19200" xr:uid="{00000000-0005-0000-0000-00009D4D0000}"/>
    <cellStyle name="Vírgula 3 5 2 2 6" xfId="8520" xr:uid="{00000000-0005-0000-0000-00009E4D0000}"/>
    <cellStyle name="Vírgula 3 5 2 2 6 2" xfId="21864" xr:uid="{00000000-0005-0000-0000-00009F4D0000}"/>
    <cellStyle name="Vírgula 3 5 2 2 7" xfId="13872" xr:uid="{00000000-0005-0000-0000-0000A04D0000}"/>
    <cellStyle name="Vírgula 3 5 2 2 8" xfId="11184" xr:uid="{00000000-0005-0000-0000-0000A14D0000}"/>
    <cellStyle name="Vírgula 3 5 2 2 9" xfId="25008" xr:uid="{00000000-0005-0000-0000-0000A24D0000}"/>
    <cellStyle name="Vírgula 3 5 2 3" xfId="696" xr:uid="{00000000-0005-0000-0000-0000A34D0000}"/>
    <cellStyle name="Vírgula 3 5 2 3 2" xfId="1488" xr:uid="{00000000-0005-0000-0000-0000A44D0000}"/>
    <cellStyle name="Vírgula 3 5 2 3 2 2" xfId="4152" xr:uid="{00000000-0005-0000-0000-0000A54D0000}"/>
    <cellStyle name="Vírgula 3 5 2 3 2 2 2" xfId="17496" xr:uid="{00000000-0005-0000-0000-0000A64D0000}"/>
    <cellStyle name="Vírgula 3 5 2 3 2 3" xfId="6816" xr:uid="{00000000-0005-0000-0000-0000A74D0000}"/>
    <cellStyle name="Vírgula 3 5 2 3 2 3 2" xfId="20160" xr:uid="{00000000-0005-0000-0000-0000A84D0000}"/>
    <cellStyle name="Vírgula 3 5 2 3 2 4" xfId="9480" xr:uid="{00000000-0005-0000-0000-0000A94D0000}"/>
    <cellStyle name="Vírgula 3 5 2 3 2 4 2" xfId="22824" xr:uid="{00000000-0005-0000-0000-0000AA4D0000}"/>
    <cellStyle name="Vírgula 3 5 2 3 2 5" xfId="14832" xr:uid="{00000000-0005-0000-0000-0000AB4D0000}"/>
    <cellStyle name="Vírgula 3 5 2 3 2 6" xfId="12144" xr:uid="{00000000-0005-0000-0000-0000AC4D0000}"/>
    <cellStyle name="Vírgula 3 5 2 3 2 7" xfId="26040" xr:uid="{00000000-0005-0000-0000-0000AD4D0000}"/>
    <cellStyle name="Vírgula 3 5 2 3 3" xfId="2280" xr:uid="{00000000-0005-0000-0000-0000AE4D0000}"/>
    <cellStyle name="Vírgula 3 5 2 3 3 2" xfId="4944" xr:uid="{00000000-0005-0000-0000-0000AF4D0000}"/>
    <cellStyle name="Vírgula 3 5 2 3 3 2 2" xfId="18288" xr:uid="{00000000-0005-0000-0000-0000B04D0000}"/>
    <cellStyle name="Vírgula 3 5 2 3 3 3" xfId="7608" xr:uid="{00000000-0005-0000-0000-0000B14D0000}"/>
    <cellStyle name="Vírgula 3 5 2 3 3 3 2" xfId="20952" xr:uid="{00000000-0005-0000-0000-0000B24D0000}"/>
    <cellStyle name="Vírgula 3 5 2 3 3 4" xfId="10272" xr:uid="{00000000-0005-0000-0000-0000B34D0000}"/>
    <cellStyle name="Vírgula 3 5 2 3 3 4 2" xfId="23616" xr:uid="{00000000-0005-0000-0000-0000B44D0000}"/>
    <cellStyle name="Vírgula 3 5 2 3 3 5" xfId="15624" xr:uid="{00000000-0005-0000-0000-0000B54D0000}"/>
    <cellStyle name="Vírgula 3 5 2 3 3 6" xfId="12936" xr:uid="{00000000-0005-0000-0000-0000B64D0000}"/>
    <cellStyle name="Vírgula 3 5 2 3 4" xfId="3360" xr:uid="{00000000-0005-0000-0000-0000B74D0000}"/>
    <cellStyle name="Vírgula 3 5 2 3 4 2" xfId="16704" xr:uid="{00000000-0005-0000-0000-0000B84D0000}"/>
    <cellStyle name="Vírgula 3 5 2 3 5" xfId="6024" xr:uid="{00000000-0005-0000-0000-0000B94D0000}"/>
    <cellStyle name="Vírgula 3 5 2 3 5 2" xfId="19368" xr:uid="{00000000-0005-0000-0000-0000BA4D0000}"/>
    <cellStyle name="Vírgula 3 5 2 3 6" xfId="8688" xr:uid="{00000000-0005-0000-0000-0000BB4D0000}"/>
    <cellStyle name="Vírgula 3 5 2 3 6 2" xfId="22032" xr:uid="{00000000-0005-0000-0000-0000BC4D0000}"/>
    <cellStyle name="Vírgula 3 5 2 3 7" xfId="14040" xr:uid="{00000000-0005-0000-0000-0000BD4D0000}"/>
    <cellStyle name="Vírgula 3 5 2 3 8" xfId="11352" xr:uid="{00000000-0005-0000-0000-0000BE4D0000}"/>
    <cellStyle name="Vírgula 3 5 2 3 9" xfId="24672" xr:uid="{00000000-0005-0000-0000-0000BF4D0000}"/>
    <cellStyle name="Vírgula 3 5 2 4" xfId="1056" xr:uid="{00000000-0005-0000-0000-0000C04D0000}"/>
    <cellStyle name="Vírgula 3 5 2 4 2" xfId="3720" xr:uid="{00000000-0005-0000-0000-0000C14D0000}"/>
    <cellStyle name="Vírgula 3 5 2 4 2 2" xfId="17064" xr:uid="{00000000-0005-0000-0000-0000C24D0000}"/>
    <cellStyle name="Vírgula 3 5 2 4 2 3" xfId="26688" xr:uid="{00000000-0005-0000-0000-0000C34D0000}"/>
    <cellStyle name="Vírgula 3 5 2 4 3" xfId="6384" xr:uid="{00000000-0005-0000-0000-0000C44D0000}"/>
    <cellStyle name="Vírgula 3 5 2 4 3 2" xfId="19728" xr:uid="{00000000-0005-0000-0000-0000C54D0000}"/>
    <cellStyle name="Vírgula 3 5 2 4 4" xfId="9048" xr:uid="{00000000-0005-0000-0000-0000C64D0000}"/>
    <cellStyle name="Vírgula 3 5 2 4 4 2" xfId="22392" xr:uid="{00000000-0005-0000-0000-0000C74D0000}"/>
    <cellStyle name="Vírgula 3 5 2 4 5" xfId="14400" xr:uid="{00000000-0005-0000-0000-0000C84D0000}"/>
    <cellStyle name="Vírgula 3 5 2 4 6" xfId="11712" xr:uid="{00000000-0005-0000-0000-0000C94D0000}"/>
    <cellStyle name="Vírgula 3 5 2 4 7" xfId="25320" xr:uid="{00000000-0005-0000-0000-0000CA4D0000}"/>
    <cellStyle name="Vírgula 3 5 2 5" xfId="1848" xr:uid="{00000000-0005-0000-0000-0000CB4D0000}"/>
    <cellStyle name="Vírgula 3 5 2 5 2" xfId="4512" xr:uid="{00000000-0005-0000-0000-0000CC4D0000}"/>
    <cellStyle name="Vírgula 3 5 2 5 2 2" xfId="17856" xr:uid="{00000000-0005-0000-0000-0000CD4D0000}"/>
    <cellStyle name="Vírgula 3 5 2 5 3" xfId="7176" xr:uid="{00000000-0005-0000-0000-0000CE4D0000}"/>
    <cellStyle name="Vírgula 3 5 2 5 3 2" xfId="20520" xr:uid="{00000000-0005-0000-0000-0000CF4D0000}"/>
    <cellStyle name="Vírgula 3 5 2 5 4" xfId="9840" xr:uid="{00000000-0005-0000-0000-0000D04D0000}"/>
    <cellStyle name="Vírgula 3 5 2 5 4 2" xfId="23184" xr:uid="{00000000-0005-0000-0000-0000D14D0000}"/>
    <cellStyle name="Vírgula 3 5 2 5 5" xfId="15192" xr:uid="{00000000-0005-0000-0000-0000D24D0000}"/>
    <cellStyle name="Vírgula 3 5 2 5 6" xfId="12504" xr:uid="{00000000-0005-0000-0000-0000D34D0000}"/>
    <cellStyle name="Vírgula 3 5 2 5 7" xfId="25680" xr:uid="{00000000-0005-0000-0000-0000D44D0000}"/>
    <cellStyle name="Vírgula 3 5 2 6" xfId="2664" xr:uid="{00000000-0005-0000-0000-0000D54D0000}"/>
    <cellStyle name="Vírgula 3 5 2 6 2" xfId="5328" xr:uid="{00000000-0005-0000-0000-0000D64D0000}"/>
    <cellStyle name="Vírgula 3 5 2 6 2 2" xfId="18672" xr:uid="{00000000-0005-0000-0000-0000D74D0000}"/>
    <cellStyle name="Vírgula 3 5 2 6 3" xfId="7992" xr:uid="{00000000-0005-0000-0000-0000D84D0000}"/>
    <cellStyle name="Vírgula 3 5 2 6 3 2" xfId="21336" xr:uid="{00000000-0005-0000-0000-0000D94D0000}"/>
    <cellStyle name="Vírgula 3 5 2 6 4" xfId="10656" xr:uid="{00000000-0005-0000-0000-0000DA4D0000}"/>
    <cellStyle name="Vírgula 3 5 2 6 4 2" xfId="24000" xr:uid="{00000000-0005-0000-0000-0000DB4D0000}"/>
    <cellStyle name="Vírgula 3 5 2 6 5" xfId="16008" xr:uid="{00000000-0005-0000-0000-0000DC4D0000}"/>
    <cellStyle name="Vírgula 3 5 2 6 6" xfId="13320" xr:uid="{00000000-0005-0000-0000-0000DD4D0000}"/>
    <cellStyle name="Vírgula 3 5 2 7" xfId="2928" xr:uid="{00000000-0005-0000-0000-0000DE4D0000}"/>
    <cellStyle name="Vírgula 3 5 2 7 2" xfId="16272" xr:uid="{00000000-0005-0000-0000-0000DF4D0000}"/>
    <cellStyle name="Vírgula 3 5 2 8" xfId="5592" xr:uid="{00000000-0005-0000-0000-0000E04D0000}"/>
    <cellStyle name="Vírgula 3 5 2 8 2" xfId="18936" xr:uid="{00000000-0005-0000-0000-0000E14D0000}"/>
    <cellStyle name="Vírgula 3 5 2 9" xfId="8256" xr:uid="{00000000-0005-0000-0000-0000E24D0000}"/>
    <cellStyle name="Vírgula 3 5 2 9 2" xfId="21600" xr:uid="{00000000-0005-0000-0000-0000E34D0000}"/>
    <cellStyle name="Vírgula 3 5 3" xfId="168" xr:uid="{00000000-0005-0000-0000-0000E44D0000}"/>
    <cellStyle name="Vírgula 3 5 3 10" xfId="10824" xr:uid="{00000000-0005-0000-0000-0000E54D0000}"/>
    <cellStyle name="Vírgula 3 5 3 11" xfId="24216" xr:uid="{00000000-0005-0000-0000-0000E64D0000}"/>
    <cellStyle name="Vírgula 3 5 3 2" xfId="432" xr:uid="{00000000-0005-0000-0000-0000E74D0000}"/>
    <cellStyle name="Vírgula 3 5 3 2 2" xfId="1224" xr:uid="{00000000-0005-0000-0000-0000E84D0000}"/>
    <cellStyle name="Vírgula 3 5 3 2 2 2" xfId="3888" xr:uid="{00000000-0005-0000-0000-0000E94D0000}"/>
    <cellStyle name="Vírgula 3 5 3 2 2 2 2" xfId="17232" xr:uid="{00000000-0005-0000-0000-0000EA4D0000}"/>
    <cellStyle name="Vírgula 3 5 3 2 2 3" xfId="6552" xr:uid="{00000000-0005-0000-0000-0000EB4D0000}"/>
    <cellStyle name="Vírgula 3 5 3 2 2 3 2" xfId="19896" xr:uid="{00000000-0005-0000-0000-0000EC4D0000}"/>
    <cellStyle name="Vírgula 3 5 3 2 2 4" xfId="9216" xr:uid="{00000000-0005-0000-0000-0000ED4D0000}"/>
    <cellStyle name="Vírgula 3 5 3 2 2 4 2" xfId="22560" xr:uid="{00000000-0005-0000-0000-0000EE4D0000}"/>
    <cellStyle name="Vírgula 3 5 3 2 2 5" xfId="14568" xr:uid="{00000000-0005-0000-0000-0000EF4D0000}"/>
    <cellStyle name="Vírgula 3 5 3 2 2 6" xfId="11880" xr:uid="{00000000-0005-0000-0000-0000F04D0000}"/>
    <cellStyle name="Vírgula 3 5 3 2 2 7" xfId="26280" xr:uid="{00000000-0005-0000-0000-0000F14D0000}"/>
    <cellStyle name="Vírgula 3 5 3 2 3" xfId="2016" xr:uid="{00000000-0005-0000-0000-0000F24D0000}"/>
    <cellStyle name="Vírgula 3 5 3 2 3 2" xfId="4680" xr:uid="{00000000-0005-0000-0000-0000F34D0000}"/>
    <cellStyle name="Vírgula 3 5 3 2 3 2 2" xfId="18024" xr:uid="{00000000-0005-0000-0000-0000F44D0000}"/>
    <cellStyle name="Vírgula 3 5 3 2 3 3" xfId="7344" xr:uid="{00000000-0005-0000-0000-0000F54D0000}"/>
    <cellStyle name="Vírgula 3 5 3 2 3 3 2" xfId="20688" xr:uid="{00000000-0005-0000-0000-0000F64D0000}"/>
    <cellStyle name="Vírgula 3 5 3 2 3 4" xfId="10008" xr:uid="{00000000-0005-0000-0000-0000F74D0000}"/>
    <cellStyle name="Vírgula 3 5 3 2 3 4 2" xfId="23352" xr:uid="{00000000-0005-0000-0000-0000F84D0000}"/>
    <cellStyle name="Vírgula 3 5 3 2 3 5" xfId="15360" xr:uid="{00000000-0005-0000-0000-0000F94D0000}"/>
    <cellStyle name="Vírgula 3 5 3 2 3 6" xfId="12672" xr:uid="{00000000-0005-0000-0000-0000FA4D0000}"/>
    <cellStyle name="Vírgula 3 5 3 2 4" xfId="3096" xr:uid="{00000000-0005-0000-0000-0000FB4D0000}"/>
    <cellStyle name="Vírgula 3 5 3 2 4 2" xfId="16440" xr:uid="{00000000-0005-0000-0000-0000FC4D0000}"/>
    <cellStyle name="Vírgula 3 5 3 2 5" xfId="5760" xr:uid="{00000000-0005-0000-0000-0000FD4D0000}"/>
    <cellStyle name="Vírgula 3 5 3 2 5 2" xfId="19104" xr:uid="{00000000-0005-0000-0000-0000FE4D0000}"/>
    <cellStyle name="Vírgula 3 5 3 2 6" xfId="8424" xr:uid="{00000000-0005-0000-0000-0000FF4D0000}"/>
    <cellStyle name="Vírgula 3 5 3 2 6 2" xfId="21768" xr:uid="{00000000-0005-0000-0000-0000004E0000}"/>
    <cellStyle name="Vírgula 3 5 3 2 7" xfId="13776" xr:uid="{00000000-0005-0000-0000-0000014E0000}"/>
    <cellStyle name="Vírgula 3 5 3 2 8" xfId="11088" xr:uid="{00000000-0005-0000-0000-0000024E0000}"/>
    <cellStyle name="Vírgula 3 5 3 2 9" xfId="24912" xr:uid="{00000000-0005-0000-0000-0000034E0000}"/>
    <cellStyle name="Vírgula 3 5 3 3" xfId="960" xr:uid="{00000000-0005-0000-0000-0000044E0000}"/>
    <cellStyle name="Vírgula 3 5 3 3 2" xfId="3624" xr:uid="{00000000-0005-0000-0000-0000054E0000}"/>
    <cellStyle name="Vírgula 3 5 3 3 2 2" xfId="16968" xr:uid="{00000000-0005-0000-0000-0000064E0000}"/>
    <cellStyle name="Vírgula 3 5 3 3 2 3" xfId="25944" xr:uid="{00000000-0005-0000-0000-0000074E0000}"/>
    <cellStyle name="Vírgula 3 5 3 3 3" xfId="6288" xr:uid="{00000000-0005-0000-0000-0000084E0000}"/>
    <cellStyle name="Vírgula 3 5 3 3 3 2" xfId="19632" xr:uid="{00000000-0005-0000-0000-0000094E0000}"/>
    <cellStyle name="Vírgula 3 5 3 3 4" xfId="8952" xr:uid="{00000000-0005-0000-0000-00000A4E0000}"/>
    <cellStyle name="Vírgula 3 5 3 3 4 2" xfId="22296" xr:uid="{00000000-0005-0000-0000-00000B4E0000}"/>
    <cellStyle name="Vírgula 3 5 3 3 5" xfId="14304" xr:uid="{00000000-0005-0000-0000-00000C4E0000}"/>
    <cellStyle name="Vírgula 3 5 3 3 6" xfId="11616" xr:uid="{00000000-0005-0000-0000-00000D4E0000}"/>
    <cellStyle name="Vírgula 3 5 3 3 7" xfId="24576" xr:uid="{00000000-0005-0000-0000-00000E4E0000}"/>
    <cellStyle name="Vírgula 3 5 3 4" xfId="1752" xr:uid="{00000000-0005-0000-0000-00000F4E0000}"/>
    <cellStyle name="Vírgula 3 5 3 4 2" xfId="4416" xr:uid="{00000000-0005-0000-0000-0000104E0000}"/>
    <cellStyle name="Vírgula 3 5 3 4 2 2" xfId="17760" xr:uid="{00000000-0005-0000-0000-0000114E0000}"/>
    <cellStyle name="Vírgula 3 5 3 4 2 3" xfId="26592" xr:uid="{00000000-0005-0000-0000-0000124E0000}"/>
    <cellStyle name="Vírgula 3 5 3 4 3" xfId="7080" xr:uid="{00000000-0005-0000-0000-0000134E0000}"/>
    <cellStyle name="Vírgula 3 5 3 4 3 2" xfId="20424" xr:uid="{00000000-0005-0000-0000-0000144E0000}"/>
    <cellStyle name="Vírgula 3 5 3 4 4" xfId="9744" xr:uid="{00000000-0005-0000-0000-0000154E0000}"/>
    <cellStyle name="Vírgula 3 5 3 4 4 2" xfId="23088" xr:uid="{00000000-0005-0000-0000-0000164E0000}"/>
    <cellStyle name="Vírgula 3 5 3 4 5" xfId="15096" xr:uid="{00000000-0005-0000-0000-0000174E0000}"/>
    <cellStyle name="Vírgula 3 5 3 4 6" xfId="12408" xr:uid="{00000000-0005-0000-0000-0000184E0000}"/>
    <cellStyle name="Vírgula 3 5 3 4 7" xfId="25224" xr:uid="{00000000-0005-0000-0000-0000194E0000}"/>
    <cellStyle name="Vírgula 3 5 3 5" xfId="2568" xr:uid="{00000000-0005-0000-0000-00001A4E0000}"/>
    <cellStyle name="Vírgula 3 5 3 5 2" xfId="5232" xr:uid="{00000000-0005-0000-0000-00001B4E0000}"/>
    <cellStyle name="Vírgula 3 5 3 5 2 2" xfId="18576" xr:uid="{00000000-0005-0000-0000-00001C4E0000}"/>
    <cellStyle name="Vírgula 3 5 3 5 3" xfId="7896" xr:uid="{00000000-0005-0000-0000-00001D4E0000}"/>
    <cellStyle name="Vírgula 3 5 3 5 3 2" xfId="21240" xr:uid="{00000000-0005-0000-0000-00001E4E0000}"/>
    <cellStyle name="Vírgula 3 5 3 5 4" xfId="10560" xr:uid="{00000000-0005-0000-0000-00001F4E0000}"/>
    <cellStyle name="Vírgula 3 5 3 5 4 2" xfId="23904" xr:uid="{00000000-0005-0000-0000-0000204E0000}"/>
    <cellStyle name="Vírgula 3 5 3 5 5" xfId="15912" xr:uid="{00000000-0005-0000-0000-0000214E0000}"/>
    <cellStyle name="Vírgula 3 5 3 5 6" xfId="13224" xr:uid="{00000000-0005-0000-0000-0000224E0000}"/>
    <cellStyle name="Vírgula 3 5 3 5 7" xfId="25584" xr:uid="{00000000-0005-0000-0000-0000234E0000}"/>
    <cellStyle name="Vírgula 3 5 3 6" xfId="2832" xr:uid="{00000000-0005-0000-0000-0000244E0000}"/>
    <cellStyle name="Vírgula 3 5 3 6 2" xfId="16176" xr:uid="{00000000-0005-0000-0000-0000254E0000}"/>
    <cellStyle name="Vírgula 3 5 3 7" xfId="5496" xr:uid="{00000000-0005-0000-0000-0000264E0000}"/>
    <cellStyle name="Vírgula 3 5 3 7 2" xfId="18840" xr:uid="{00000000-0005-0000-0000-0000274E0000}"/>
    <cellStyle name="Vírgula 3 5 3 8" xfId="8160" xr:uid="{00000000-0005-0000-0000-0000284E0000}"/>
    <cellStyle name="Vírgula 3 5 3 8 2" xfId="21504" xr:uid="{00000000-0005-0000-0000-0000294E0000}"/>
    <cellStyle name="Vírgula 3 5 3 9" xfId="13512" xr:uid="{00000000-0005-0000-0000-00002A4E0000}"/>
    <cellStyle name="Vírgula 3 5 4" xfId="360" xr:uid="{00000000-0005-0000-0000-00002B4E0000}"/>
    <cellStyle name="Vírgula 3 5 4 2" xfId="1152" xr:uid="{00000000-0005-0000-0000-00002C4E0000}"/>
    <cellStyle name="Vírgula 3 5 4 2 2" xfId="3816" xr:uid="{00000000-0005-0000-0000-00002D4E0000}"/>
    <cellStyle name="Vírgula 3 5 4 2 2 2" xfId="17160" xr:uid="{00000000-0005-0000-0000-00002E4E0000}"/>
    <cellStyle name="Vírgula 3 5 4 2 3" xfId="6480" xr:uid="{00000000-0005-0000-0000-00002F4E0000}"/>
    <cellStyle name="Vírgula 3 5 4 2 3 2" xfId="19824" xr:uid="{00000000-0005-0000-0000-0000304E0000}"/>
    <cellStyle name="Vírgula 3 5 4 2 4" xfId="9144" xr:uid="{00000000-0005-0000-0000-0000314E0000}"/>
    <cellStyle name="Vírgula 3 5 4 2 4 2" xfId="22488" xr:uid="{00000000-0005-0000-0000-0000324E0000}"/>
    <cellStyle name="Vírgula 3 5 4 2 5" xfId="14496" xr:uid="{00000000-0005-0000-0000-0000334E0000}"/>
    <cellStyle name="Vírgula 3 5 4 2 6" xfId="11808" xr:uid="{00000000-0005-0000-0000-0000344E0000}"/>
    <cellStyle name="Vírgula 3 5 4 2 7" xfId="26208" xr:uid="{00000000-0005-0000-0000-0000354E0000}"/>
    <cellStyle name="Vírgula 3 5 4 3" xfId="1944" xr:uid="{00000000-0005-0000-0000-0000364E0000}"/>
    <cellStyle name="Vírgula 3 5 4 3 2" xfId="4608" xr:uid="{00000000-0005-0000-0000-0000374E0000}"/>
    <cellStyle name="Vírgula 3 5 4 3 2 2" xfId="17952" xr:uid="{00000000-0005-0000-0000-0000384E0000}"/>
    <cellStyle name="Vírgula 3 5 4 3 3" xfId="7272" xr:uid="{00000000-0005-0000-0000-0000394E0000}"/>
    <cellStyle name="Vírgula 3 5 4 3 3 2" xfId="20616" xr:uid="{00000000-0005-0000-0000-00003A4E0000}"/>
    <cellStyle name="Vírgula 3 5 4 3 4" xfId="9936" xr:uid="{00000000-0005-0000-0000-00003B4E0000}"/>
    <cellStyle name="Vírgula 3 5 4 3 4 2" xfId="23280" xr:uid="{00000000-0005-0000-0000-00003C4E0000}"/>
    <cellStyle name="Vírgula 3 5 4 3 5" xfId="15288" xr:uid="{00000000-0005-0000-0000-00003D4E0000}"/>
    <cellStyle name="Vírgula 3 5 4 3 6" xfId="12600" xr:uid="{00000000-0005-0000-0000-00003E4E0000}"/>
    <cellStyle name="Vírgula 3 5 4 4" xfId="3024" xr:uid="{00000000-0005-0000-0000-00003F4E0000}"/>
    <cellStyle name="Vírgula 3 5 4 4 2" xfId="16368" xr:uid="{00000000-0005-0000-0000-0000404E0000}"/>
    <cellStyle name="Vírgula 3 5 4 5" xfId="5688" xr:uid="{00000000-0005-0000-0000-0000414E0000}"/>
    <cellStyle name="Vírgula 3 5 4 5 2" xfId="19032" xr:uid="{00000000-0005-0000-0000-0000424E0000}"/>
    <cellStyle name="Vírgula 3 5 4 6" xfId="8352" xr:uid="{00000000-0005-0000-0000-0000434E0000}"/>
    <cellStyle name="Vírgula 3 5 4 6 2" xfId="21696" xr:uid="{00000000-0005-0000-0000-0000444E0000}"/>
    <cellStyle name="Vírgula 3 5 4 7" xfId="13704" xr:uid="{00000000-0005-0000-0000-0000454E0000}"/>
    <cellStyle name="Vírgula 3 5 4 8" xfId="11016" xr:uid="{00000000-0005-0000-0000-0000464E0000}"/>
    <cellStyle name="Vírgula 3 5 4 9" xfId="24840" xr:uid="{00000000-0005-0000-0000-0000474E0000}"/>
    <cellStyle name="Vírgula 3 5 5" xfId="624" xr:uid="{00000000-0005-0000-0000-0000484E0000}"/>
    <cellStyle name="Vírgula 3 5 5 2" xfId="1416" xr:uid="{00000000-0005-0000-0000-0000494E0000}"/>
    <cellStyle name="Vírgula 3 5 5 2 2" xfId="4080" xr:uid="{00000000-0005-0000-0000-00004A4E0000}"/>
    <cellStyle name="Vírgula 3 5 5 2 2 2" xfId="17424" xr:uid="{00000000-0005-0000-0000-00004B4E0000}"/>
    <cellStyle name="Vírgula 3 5 5 2 3" xfId="6744" xr:uid="{00000000-0005-0000-0000-00004C4E0000}"/>
    <cellStyle name="Vírgula 3 5 5 2 3 2" xfId="20088" xr:uid="{00000000-0005-0000-0000-00004D4E0000}"/>
    <cellStyle name="Vírgula 3 5 5 2 4" xfId="9408" xr:uid="{00000000-0005-0000-0000-00004E4E0000}"/>
    <cellStyle name="Vírgula 3 5 5 2 4 2" xfId="22752" xr:uid="{00000000-0005-0000-0000-00004F4E0000}"/>
    <cellStyle name="Vírgula 3 5 5 2 5" xfId="14760" xr:uid="{00000000-0005-0000-0000-0000504E0000}"/>
    <cellStyle name="Vírgula 3 5 5 2 6" xfId="12072" xr:uid="{00000000-0005-0000-0000-0000514E0000}"/>
    <cellStyle name="Vírgula 3 5 5 2 7" xfId="25872" xr:uid="{00000000-0005-0000-0000-0000524E0000}"/>
    <cellStyle name="Vírgula 3 5 5 3" xfId="2208" xr:uid="{00000000-0005-0000-0000-0000534E0000}"/>
    <cellStyle name="Vírgula 3 5 5 3 2" xfId="4872" xr:uid="{00000000-0005-0000-0000-0000544E0000}"/>
    <cellStyle name="Vírgula 3 5 5 3 2 2" xfId="18216" xr:uid="{00000000-0005-0000-0000-0000554E0000}"/>
    <cellStyle name="Vírgula 3 5 5 3 3" xfId="7536" xr:uid="{00000000-0005-0000-0000-0000564E0000}"/>
    <cellStyle name="Vírgula 3 5 5 3 3 2" xfId="20880" xr:uid="{00000000-0005-0000-0000-0000574E0000}"/>
    <cellStyle name="Vírgula 3 5 5 3 4" xfId="10200" xr:uid="{00000000-0005-0000-0000-0000584E0000}"/>
    <cellStyle name="Vírgula 3 5 5 3 4 2" xfId="23544" xr:uid="{00000000-0005-0000-0000-0000594E0000}"/>
    <cellStyle name="Vírgula 3 5 5 3 5" xfId="15552" xr:uid="{00000000-0005-0000-0000-00005A4E0000}"/>
    <cellStyle name="Vírgula 3 5 5 3 6" xfId="12864" xr:uid="{00000000-0005-0000-0000-00005B4E0000}"/>
    <cellStyle name="Vírgula 3 5 5 4" xfId="3288" xr:uid="{00000000-0005-0000-0000-00005C4E0000}"/>
    <cellStyle name="Vírgula 3 5 5 4 2" xfId="16632" xr:uid="{00000000-0005-0000-0000-00005D4E0000}"/>
    <cellStyle name="Vírgula 3 5 5 5" xfId="5952" xr:uid="{00000000-0005-0000-0000-00005E4E0000}"/>
    <cellStyle name="Vírgula 3 5 5 5 2" xfId="19296" xr:uid="{00000000-0005-0000-0000-00005F4E0000}"/>
    <cellStyle name="Vírgula 3 5 5 6" xfId="8616" xr:uid="{00000000-0005-0000-0000-0000604E0000}"/>
    <cellStyle name="Vírgula 3 5 5 6 2" xfId="21960" xr:uid="{00000000-0005-0000-0000-0000614E0000}"/>
    <cellStyle name="Vírgula 3 5 5 7" xfId="13968" xr:uid="{00000000-0005-0000-0000-0000624E0000}"/>
    <cellStyle name="Vírgula 3 5 5 8" xfId="11280" xr:uid="{00000000-0005-0000-0000-0000634E0000}"/>
    <cellStyle name="Vírgula 3 5 5 9" xfId="24504" xr:uid="{00000000-0005-0000-0000-0000644E0000}"/>
    <cellStyle name="Vírgula 3 5 6" xfId="888" xr:uid="{00000000-0005-0000-0000-0000654E0000}"/>
    <cellStyle name="Vírgula 3 5 6 2" xfId="3552" xr:uid="{00000000-0005-0000-0000-0000664E0000}"/>
    <cellStyle name="Vírgula 3 5 6 2 2" xfId="16896" xr:uid="{00000000-0005-0000-0000-0000674E0000}"/>
    <cellStyle name="Vírgula 3 5 6 2 3" xfId="26520" xr:uid="{00000000-0005-0000-0000-0000684E0000}"/>
    <cellStyle name="Vírgula 3 5 6 3" xfId="6216" xr:uid="{00000000-0005-0000-0000-0000694E0000}"/>
    <cellStyle name="Vírgula 3 5 6 3 2" xfId="19560" xr:uid="{00000000-0005-0000-0000-00006A4E0000}"/>
    <cellStyle name="Vírgula 3 5 6 4" xfId="8880" xr:uid="{00000000-0005-0000-0000-00006B4E0000}"/>
    <cellStyle name="Vírgula 3 5 6 4 2" xfId="22224" xr:uid="{00000000-0005-0000-0000-00006C4E0000}"/>
    <cellStyle name="Vírgula 3 5 6 5" xfId="14232" xr:uid="{00000000-0005-0000-0000-00006D4E0000}"/>
    <cellStyle name="Vírgula 3 5 6 6" xfId="11544" xr:uid="{00000000-0005-0000-0000-00006E4E0000}"/>
    <cellStyle name="Vírgula 3 5 6 7" xfId="25152" xr:uid="{00000000-0005-0000-0000-00006F4E0000}"/>
    <cellStyle name="Vírgula 3 5 7" xfId="1680" xr:uid="{00000000-0005-0000-0000-0000704E0000}"/>
    <cellStyle name="Vírgula 3 5 7 2" xfId="4344" xr:uid="{00000000-0005-0000-0000-0000714E0000}"/>
    <cellStyle name="Vírgula 3 5 7 2 2" xfId="17688" xr:uid="{00000000-0005-0000-0000-0000724E0000}"/>
    <cellStyle name="Vírgula 3 5 7 3" xfId="7008" xr:uid="{00000000-0005-0000-0000-0000734E0000}"/>
    <cellStyle name="Vírgula 3 5 7 3 2" xfId="20352" xr:uid="{00000000-0005-0000-0000-0000744E0000}"/>
    <cellStyle name="Vírgula 3 5 7 4" xfId="9672" xr:uid="{00000000-0005-0000-0000-0000754E0000}"/>
    <cellStyle name="Vírgula 3 5 7 4 2" xfId="23016" xr:uid="{00000000-0005-0000-0000-0000764E0000}"/>
    <cellStyle name="Vírgula 3 5 7 5" xfId="15024" xr:uid="{00000000-0005-0000-0000-0000774E0000}"/>
    <cellStyle name="Vírgula 3 5 7 6" xfId="12336" xr:uid="{00000000-0005-0000-0000-0000784E0000}"/>
    <cellStyle name="Vírgula 3 5 7 7" xfId="25512" xr:uid="{00000000-0005-0000-0000-0000794E0000}"/>
    <cellStyle name="Vírgula 3 5 8" xfId="2496" xr:uid="{00000000-0005-0000-0000-00007A4E0000}"/>
    <cellStyle name="Vírgula 3 5 8 2" xfId="5160" xr:uid="{00000000-0005-0000-0000-00007B4E0000}"/>
    <cellStyle name="Vírgula 3 5 8 2 2" xfId="18504" xr:uid="{00000000-0005-0000-0000-00007C4E0000}"/>
    <cellStyle name="Vírgula 3 5 8 3" xfId="7824" xr:uid="{00000000-0005-0000-0000-00007D4E0000}"/>
    <cellStyle name="Vírgula 3 5 8 3 2" xfId="21168" xr:uid="{00000000-0005-0000-0000-00007E4E0000}"/>
    <cellStyle name="Vírgula 3 5 8 4" xfId="10488" xr:uid="{00000000-0005-0000-0000-00007F4E0000}"/>
    <cellStyle name="Vírgula 3 5 8 4 2" xfId="23832" xr:uid="{00000000-0005-0000-0000-0000804E0000}"/>
    <cellStyle name="Vírgula 3 5 8 5" xfId="15840" xr:uid="{00000000-0005-0000-0000-0000814E0000}"/>
    <cellStyle name="Vírgula 3 5 8 6" xfId="13152" xr:uid="{00000000-0005-0000-0000-0000824E0000}"/>
    <cellStyle name="Vírgula 3 5 9" xfId="2760" xr:uid="{00000000-0005-0000-0000-0000834E0000}"/>
    <cellStyle name="Vírgula 3 5 9 2" xfId="16104" xr:uid="{00000000-0005-0000-0000-0000844E0000}"/>
    <cellStyle name="Vírgula 3 6" xfId="216" xr:uid="{00000000-0005-0000-0000-0000854E0000}"/>
    <cellStyle name="Vírgula 3 6 10" xfId="13560" xr:uid="{00000000-0005-0000-0000-0000864E0000}"/>
    <cellStyle name="Vírgula 3 6 11" xfId="10872" xr:uid="{00000000-0005-0000-0000-0000874E0000}"/>
    <cellStyle name="Vírgula 3 6 12" xfId="24264" xr:uid="{00000000-0005-0000-0000-0000884E0000}"/>
    <cellStyle name="Vírgula 3 6 2" xfId="480" xr:uid="{00000000-0005-0000-0000-0000894E0000}"/>
    <cellStyle name="Vírgula 3 6 2 2" xfId="1272" xr:uid="{00000000-0005-0000-0000-00008A4E0000}"/>
    <cellStyle name="Vírgula 3 6 2 2 2" xfId="3936" xr:uid="{00000000-0005-0000-0000-00008B4E0000}"/>
    <cellStyle name="Vírgula 3 6 2 2 2 2" xfId="17280" xr:uid="{00000000-0005-0000-0000-00008C4E0000}"/>
    <cellStyle name="Vírgula 3 6 2 2 3" xfId="6600" xr:uid="{00000000-0005-0000-0000-00008D4E0000}"/>
    <cellStyle name="Vírgula 3 6 2 2 3 2" xfId="19944" xr:uid="{00000000-0005-0000-0000-00008E4E0000}"/>
    <cellStyle name="Vírgula 3 6 2 2 4" xfId="9264" xr:uid="{00000000-0005-0000-0000-00008F4E0000}"/>
    <cellStyle name="Vírgula 3 6 2 2 4 2" xfId="22608" xr:uid="{00000000-0005-0000-0000-0000904E0000}"/>
    <cellStyle name="Vírgula 3 6 2 2 5" xfId="14616" xr:uid="{00000000-0005-0000-0000-0000914E0000}"/>
    <cellStyle name="Vírgula 3 6 2 2 6" xfId="11928" xr:uid="{00000000-0005-0000-0000-0000924E0000}"/>
    <cellStyle name="Vírgula 3 6 2 2 7" xfId="26328" xr:uid="{00000000-0005-0000-0000-0000934E0000}"/>
    <cellStyle name="Vírgula 3 6 2 3" xfId="2064" xr:uid="{00000000-0005-0000-0000-0000944E0000}"/>
    <cellStyle name="Vírgula 3 6 2 3 2" xfId="4728" xr:uid="{00000000-0005-0000-0000-0000954E0000}"/>
    <cellStyle name="Vírgula 3 6 2 3 2 2" xfId="18072" xr:uid="{00000000-0005-0000-0000-0000964E0000}"/>
    <cellStyle name="Vírgula 3 6 2 3 3" xfId="7392" xr:uid="{00000000-0005-0000-0000-0000974E0000}"/>
    <cellStyle name="Vírgula 3 6 2 3 3 2" xfId="20736" xr:uid="{00000000-0005-0000-0000-0000984E0000}"/>
    <cellStyle name="Vírgula 3 6 2 3 4" xfId="10056" xr:uid="{00000000-0005-0000-0000-0000994E0000}"/>
    <cellStyle name="Vírgula 3 6 2 3 4 2" xfId="23400" xr:uid="{00000000-0005-0000-0000-00009A4E0000}"/>
    <cellStyle name="Vírgula 3 6 2 3 5" xfId="15408" xr:uid="{00000000-0005-0000-0000-00009B4E0000}"/>
    <cellStyle name="Vírgula 3 6 2 3 6" xfId="12720" xr:uid="{00000000-0005-0000-0000-00009C4E0000}"/>
    <cellStyle name="Vírgula 3 6 2 4" xfId="3144" xr:uid="{00000000-0005-0000-0000-00009D4E0000}"/>
    <cellStyle name="Vírgula 3 6 2 4 2" xfId="16488" xr:uid="{00000000-0005-0000-0000-00009E4E0000}"/>
    <cellStyle name="Vírgula 3 6 2 5" xfId="5808" xr:uid="{00000000-0005-0000-0000-00009F4E0000}"/>
    <cellStyle name="Vírgula 3 6 2 5 2" xfId="19152" xr:uid="{00000000-0005-0000-0000-0000A04E0000}"/>
    <cellStyle name="Vírgula 3 6 2 6" xfId="8472" xr:uid="{00000000-0005-0000-0000-0000A14E0000}"/>
    <cellStyle name="Vírgula 3 6 2 6 2" xfId="21816" xr:uid="{00000000-0005-0000-0000-0000A24E0000}"/>
    <cellStyle name="Vírgula 3 6 2 7" xfId="13824" xr:uid="{00000000-0005-0000-0000-0000A34E0000}"/>
    <cellStyle name="Vírgula 3 6 2 8" xfId="11136" xr:uid="{00000000-0005-0000-0000-0000A44E0000}"/>
    <cellStyle name="Vírgula 3 6 2 9" xfId="24960" xr:uid="{00000000-0005-0000-0000-0000A54E0000}"/>
    <cellStyle name="Vírgula 3 6 3" xfId="648" xr:uid="{00000000-0005-0000-0000-0000A64E0000}"/>
    <cellStyle name="Vírgula 3 6 3 2" xfId="1440" xr:uid="{00000000-0005-0000-0000-0000A74E0000}"/>
    <cellStyle name="Vírgula 3 6 3 2 2" xfId="4104" xr:uid="{00000000-0005-0000-0000-0000A84E0000}"/>
    <cellStyle name="Vírgula 3 6 3 2 2 2" xfId="17448" xr:uid="{00000000-0005-0000-0000-0000A94E0000}"/>
    <cellStyle name="Vírgula 3 6 3 2 3" xfId="6768" xr:uid="{00000000-0005-0000-0000-0000AA4E0000}"/>
    <cellStyle name="Vírgula 3 6 3 2 3 2" xfId="20112" xr:uid="{00000000-0005-0000-0000-0000AB4E0000}"/>
    <cellStyle name="Vírgula 3 6 3 2 4" xfId="9432" xr:uid="{00000000-0005-0000-0000-0000AC4E0000}"/>
    <cellStyle name="Vírgula 3 6 3 2 4 2" xfId="22776" xr:uid="{00000000-0005-0000-0000-0000AD4E0000}"/>
    <cellStyle name="Vírgula 3 6 3 2 5" xfId="14784" xr:uid="{00000000-0005-0000-0000-0000AE4E0000}"/>
    <cellStyle name="Vírgula 3 6 3 2 6" xfId="12096" xr:uid="{00000000-0005-0000-0000-0000AF4E0000}"/>
    <cellStyle name="Vírgula 3 6 3 2 7" xfId="25992" xr:uid="{00000000-0005-0000-0000-0000B04E0000}"/>
    <cellStyle name="Vírgula 3 6 3 3" xfId="2232" xr:uid="{00000000-0005-0000-0000-0000B14E0000}"/>
    <cellStyle name="Vírgula 3 6 3 3 2" xfId="4896" xr:uid="{00000000-0005-0000-0000-0000B24E0000}"/>
    <cellStyle name="Vírgula 3 6 3 3 2 2" xfId="18240" xr:uid="{00000000-0005-0000-0000-0000B34E0000}"/>
    <cellStyle name="Vírgula 3 6 3 3 3" xfId="7560" xr:uid="{00000000-0005-0000-0000-0000B44E0000}"/>
    <cellStyle name="Vírgula 3 6 3 3 3 2" xfId="20904" xr:uid="{00000000-0005-0000-0000-0000B54E0000}"/>
    <cellStyle name="Vírgula 3 6 3 3 4" xfId="10224" xr:uid="{00000000-0005-0000-0000-0000B64E0000}"/>
    <cellStyle name="Vírgula 3 6 3 3 4 2" xfId="23568" xr:uid="{00000000-0005-0000-0000-0000B74E0000}"/>
    <cellStyle name="Vírgula 3 6 3 3 5" xfId="15576" xr:uid="{00000000-0005-0000-0000-0000B84E0000}"/>
    <cellStyle name="Vírgula 3 6 3 3 6" xfId="12888" xr:uid="{00000000-0005-0000-0000-0000B94E0000}"/>
    <cellStyle name="Vírgula 3 6 3 4" xfId="3312" xr:uid="{00000000-0005-0000-0000-0000BA4E0000}"/>
    <cellStyle name="Vírgula 3 6 3 4 2" xfId="16656" xr:uid="{00000000-0005-0000-0000-0000BB4E0000}"/>
    <cellStyle name="Vírgula 3 6 3 5" xfId="5976" xr:uid="{00000000-0005-0000-0000-0000BC4E0000}"/>
    <cellStyle name="Vírgula 3 6 3 5 2" xfId="19320" xr:uid="{00000000-0005-0000-0000-0000BD4E0000}"/>
    <cellStyle name="Vírgula 3 6 3 6" xfId="8640" xr:uid="{00000000-0005-0000-0000-0000BE4E0000}"/>
    <cellStyle name="Vírgula 3 6 3 6 2" xfId="21984" xr:uid="{00000000-0005-0000-0000-0000BF4E0000}"/>
    <cellStyle name="Vírgula 3 6 3 7" xfId="13992" xr:uid="{00000000-0005-0000-0000-0000C04E0000}"/>
    <cellStyle name="Vírgula 3 6 3 8" xfId="11304" xr:uid="{00000000-0005-0000-0000-0000C14E0000}"/>
    <cellStyle name="Vírgula 3 6 3 9" xfId="24624" xr:uid="{00000000-0005-0000-0000-0000C24E0000}"/>
    <cellStyle name="Vírgula 3 6 4" xfId="1008" xr:uid="{00000000-0005-0000-0000-0000C34E0000}"/>
    <cellStyle name="Vírgula 3 6 4 2" xfId="3672" xr:uid="{00000000-0005-0000-0000-0000C44E0000}"/>
    <cellStyle name="Vírgula 3 6 4 2 2" xfId="17016" xr:uid="{00000000-0005-0000-0000-0000C54E0000}"/>
    <cellStyle name="Vírgula 3 6 4 2 3" xfId="26640" xr:uid="{00000000-0005-0000-0000-0000C64E0000}"/>
    <cellStyle name="Vírgula 3 6 4 3" xfId="6336" xr:uid="{00000000-0005-0000-0000-0000C74E0000}"/>
    <cellStyle name="Vírgula 3 6 4 3 2" xfId="19680" xr:uid="{00000000-0005-0000-0000-0000C84E0000}"/>
    <cellStyle name="Vírgula 3 6 4 4" xfId="9000" xr:uid="{00000000-0005-0000-0000-0000C94E0000}"/>
    <cellStyle name="Vírgula 3 6 4 4 2" xfId="22344" xr:uid="{00000000-0005-0000-0000-0000CA4E0000}"/>
    <cellStyle name="Vírgula 3 6 4 5" xfId="14352" xr:uid="{00000000-0005-0000-0000-0000CB4E0000}"/>
    <cellStyle name="Vírgula 3 6 4 6" xfId="11664" xr:uid="{00000000-0005-0000-0000-0000CC4E0000}"/>
    <cellStyle name="Vírgula 3 6 4 7" xfId="25272" xr:uid="{00000000-0005-0000-0000-0000CD4E0000}"/>
    <cellStyle name="Vírgula 3 6 5" xfId="1800" xr:uid="{00000000-0005-0000-0000-0000CE4E0000}"/>
    <cellStyle name="Vírgula 3 6 5 2" xfId="4464" xr:uid="{00000000-0005-0000-0000-0000CF4E0000}"/>
    <cellStyle name="Vírgula 3 6 5 2 2" xfId="17808" xr:uid="{00000000-0005-0000-0000-0000D04E0000}"/>
    <cellStyle name="Vírgula 3 6 5 3" xfId="7128" xr:uid="{00000000-0005-0000-0000-0000D14E0000}"/>
    <cellStyle name="Vírgula 3 6 5 3 2" xfId="20472" xr:uid="{00000000-0005-0000-0000-0000D24E0000}"/>
    <cellStyle name="Vírgula 3 6 5 4" xfId="9792" xr:uid="{00000000-0005-0000-0000-0000D34E0000}"/>
    <cellStyle name="Vírgula 3 6 5 4 2" xfId="23136" xr:uid="{00000000-0005-0000-0000-0000D44E0000}"/>
    <cellStyle name="Vírgula 3 6 5 5" xfId="15144" xr:uid="{00000000-0005-0000-0000-0000D54E0000}"/>
    <cellStyle name="Vírgula 3 6 5 6" xfId="12456" xr:uid="{00000000-0005-0000-0000-0000D64E0000}"/>
    <cellStyle name="Vírgula 3 6 5 7" xfId="25632" xr:uid="{00000000-0005-0000-0000-0000D74E0000}"/>
    <cellStyle name="Vírgula 3 6 6" xfId="2616" xr:uid="{00000000-0005-0000-0000-0000D84E0000}"/>
    <cellStyle name="Vírgula 3 6 6 2" xfId="5280" xr:uid="{00000000-0005-0000-0000-0000D94E0000}"/>
    <cellStyle name="Vírgula 3 6 6 2 2" xfId="18624" xr:uid="{00000000-0005-0000-0000-0000DA4E0000}"/>
    <cellStyle name="Vírgula 3 6 6 3" xfId="7944" xr:uid="{00000000-0005-0000-0000-0000DB4E0000}"/>
    <cellStyle name="Vírgula 3 6 6 3 2" xfId="21288" xr:uid="{00000000-0005-0000-0000-0000DC4E0000}"/>
    <cellStyle name="Vírgula 3 6 6 4" xfId="10608" xr:uid="{00000000-0005-0000-0000-0000DD4E0000}"/>
    <cellStyle name="Vírgula 3 6 6 4 2" xfId="23952" xr:uid="{00000000-0005-0000-0000-0000DE4E0000}"/>
    <cellStyle name="Vírgula 3 6 6 5" xfId="15960" xr:uid="{00000000-0005-0000-0000-0000DF4E0000}"/>
    <cellStyle name="Vírgula 3 6 6 6" xfId="13272" xr:uid="{00000000-0005-0000-0000-0000E04E0000}"/>
    <cellStyle name="Vírgula 3 6 7" xfId="2880" xr:uid="{00000000-0005-0000-0000-0000E14E0000}"/>
    <cellStyle name="Vírgula 3 6 7 2" xfId="16224" xr:uid="{00000000-0005-0000-0000-0000E24E0000}"/>
    <cellStyle name="Vírgula 3 6 8" xfId="5544" xr:uid="{00000000-0005-0000-0000-0000E34E0000}"/>
    <cellStyle name="Vírgula 3 6 8 2" xfId="18888" xr:uid="{00000000-0005-0000-0000-0000E44E0000}"/>
    <cellStyle name="Vírgula 3 6 9" xfId="8208" xr:uid="{00000000-0005-0000-0000-0000E54E0000}"/>
    <cellStyle name="Vírgula 3 6 9 2" xfId="21552" xr:uid="{00000000-0005-0000-0000-0000E64E0000}"/>
    <cellStyle name="Vírgula 3 7" xfId="144" xr:uid="{00000000-0005-0000-0000-0000E74E0000}"/>
    <cellStyle name="Vírgula 3 7 10" xfId="10800" xr:uid="{00000000-0005-0000-0000-0000E84E0000}"/>
    <cellStyle name="Vírgula 3 7 11" xfId="24192" xr:uid="{00000000-0005-0000-0000-0000E94E0000}"/>
    <cellStyle name="Vírgula 3 7 2" xfId="408" xr:uid="{00000000-0005-0000-0000-0000EA4E0000}"/>
    <cellStyle name="Vírgula 3 7 2 2" xfId="1200" xr:uid="{00000000-0005-0000-0000-0000EB4E0000}"/>
    <cellStyle name="Vírgula 3 7 2 2 2" xfId="3864" xr:uid="{00000000-0005-0000-0000-0000EC4E0000}"/>
    <cellStyle name="Vírgula 3 7 2 2 2 2" xfId="17208" xr:uid="{00000000-0005-0000-0000-0000ED4E0000}"/>
    <cellStyle name="Vírgula 3 7 2 2 3" xfId="6528" xr:uid="{00000000-0005-0000-0000-0000EE4E0000}"/>
    <cellStyle name="Vírgula 3 7 2 2 3 2" xfId="19872" xr:uid="{00000000-0005-0000-0000-0000EF4E0000}"/>
    <cellStyle name="Vírgula 3 7 2 2 4" xfId="9192" xr:uid="{00000000-0005-0000-0000-0000F04E0000}"/>
    <cellStyle name="Vírgula 3 7 2 2 4 2" xfId="22536" xr:uid="{00000000-0005-0000-0000-0000F14E0000}"/>
    <cellStyle name="Vírgula 3 7 2 2 5" xfId="14544" xr:uid="{00000000-0005-0000-0000-0000F24E0000}"/>
    <cellStyle name="Vírgula 3 7 2 2 6" xfId="11856" xr:uid="{00000000-0005-0000-0000-0000F34E0000}"/>
    <cellStyle name="Vírgula 3 7 2 2 7" xfId="26256" xr:uid="{00000000-0005-0000-0000-0000F44E0000}"/>
    <cellStyle name="Vírgula 3 7 2 3" xfId="1992" xr:uid="{00000000-0005-0000-0000-0000F54E0000}"/>
    <cellStyle name="Vírgula 3 7 2 3 2" xfId="4656" xr:uid="{00000000-0005-0000-0000-0000F64E0000}"/>
    <cellStyle name="Vírgula 3 7 2 3 2 2" xfId="18000" xr:uid="{00000000-0005-0000-0000-0000F74E0000}"/>
    <cellStyle name="Vírgula 3 7 2 3 3" xfId="7320" xr:uid="{00000000-0005-0000-0000-0000F84E0000}"/>
    <cellStyle name="Vírgula 3 7 2 3 3 2" xfId="20664" xr:uid="{00000000-0005-0000-0000-0000F94E0000}"/>
    <cellStyle name="Vírgula 3 7 2 3 4" xfId="9984" xr:uid="{00000000-0005-0000-0000-0000FA4E0000}"/>
    <cellStyle name="Vírgula 3 7 2 3 4 2" xfId="23328" xr:uid="{00000000-0005-0000-0000-0000FB4E0000}"/>
    <cellStyle name="Vírgula 3 7 2 3 5" xfId="15336" xr:uid="{00000000-0005-0000-0000-0000FC4E0000}"/>
    <cellStyle name="Vírgula 3 7 2 3 6" xfId="12648" xr:uid="{00000000-0005-0000-0000-0000FD4E0000}"/>
    <cellStyle name="Vírgula 3 7 2 4" xfId="3072" xr:uid="{00000000-0005-0000-0000-0000FE4E0000}"/>
    <cellStyle name="Vírgula 3 7 2 4 2" xfId="16416" xr:uid="{00000000-0005-0000-0000-0000FF4E0000}"/>
    <cellStyle name="Vírgula 3 7 2 5" xfId="5736" xr:uid="{00000000-0005-0000-0000-0000004F0000}"/>
    <cellStyle name="Vírgula 3 7 2 5 2" xfId="19080" xr:uid="{00000000-0005-0000-0000-0000014F0000}"/>
    <cellStyle name="Vírgula 3 7 2 6" xfId="8400" xr:uid="{00000000-0005-0000-0000-0000024F0000}"/>
    <cellStyle name="Vírgula 3 7 2 6 2" xfId="21744" xr:uid="{00000000-0005-0000-0000-0000034F0000}"/>
    <cellStyle name="Vírgula 3 7 2 7" xfId="13752" xr:uid="{00000000-0005-0000-0000-0000044F0000}"/>
    <cellStyle name="Vírgula 3 7 2 8" xfId="11064" xr:uid="{00000000-0005-0000-0000-0000054F0000}"/>
    <cellStyle name="Vírgula 3 7 2 9" xfId="24888" xr:uid="{00000000-0005-0000-0000-0000064F0000}"/>
    <cellStyle name="Vírgula 3 7 3" xfId="936" xr:uid="{00000000-0005-0000-0000-0000074F0000}"/>
    <cellStyle name="Vírgula 3 7 3 2" xfId="3600" xr:uid="{00000000-0005-0000-0000-0000084F0000}"/>
    <cellStyle name="Vírgula 3 7 3 2 2" xfId="16944" xr:uid="{00000000-0005-0000-0000-0000094F0000}"/>
    <cellStyle name="Vírgula 3 7 3 2 3" xfId="25920" xr:uid="{00000000-0005-0000-0000-00000A4F0000}"/>
    <cellStyle name="Vírgula 3 7 3 3" xfId="6264" xr:uid="{00000000-0005-0000-0000-00000B4F0000}"/>
    <cellStyle name="Vírgula 3 7 3 3 2" xfId="19608" xr:uid="{00000000-0005-0000-0000-00000C4F0000}"/>
    <cellStyle name="Vírgula 3 7 3 4" xfId="8928" xr:uid="{00000000-0005-0000-0000-00000D4F0000}"/>
    <cellStyle name="Vírgula 3 7 3 4 2" xfId="22272" xr:uid="{00000000-0005-0000-0000-00000E4F0000}"/>
    <cellStyle name="Vírgula 3 7 3 5" xfId="14280" xr:uid="{00000000-0005-0000-0000-00000F4F0000}"/>
    <cellStyle name="Vírgula 3 7 3 6" xfId="11592" xr:uid="{00000000-0005-0000-0000-0000104F0000}"/>
    <cellStyle name="Vírgula 3 7 3 7" xfId="24552" xr:uid="{00000000-0005-0000-0000-0000114F0000}"/>
    <cellStyle name="Vírgula 3 7 4" xfId="1728" xr:uid="{00000000-0005-0000-0000-0000124F0000}"/>
    <cellStyle name="Vírgula 3 7 4 2" xfId="4392" xr:uid="{00000000-0005-0000-0000-0000134F0000}"/>
    <cellStyle name="Vírgula 3 7 4 2 2" xfId="17736" xr:uid="{00000000-0005-0000-0000-0000144F0000}"/>
    <cellStyle name="Vírgula 3 7 4 2 3" xfId="26568" xr:uid="{00000000-0005-0000-0000-0000154F0000}"/>
    <cellStyle name="Vírgula 3 7 4 3" xfId="7056" xr:uid="{00000000-0005-0000-0000-0000164F0000}"/>
    <cellStyle name="Vírgula 3 7 4 3 2" xfId="20400" xr:uid="{00000000-0005-0000-0000-0000174F0000}"/>
    <cellStyle name="Vírgula 3 7 4 4" xfId="9720" xr:uid="{00000000-0005-0000-0000-0000184F0000}"/>
    <cellStyle name="Vírgula 3 7 4 4 2" xfId="23064" xr:uid="{00000000-0005-0000-0000-0000194F0000}"/>
    <cellStyle name="Vírgula 3 7 4 5" xfId="15072" xr:uid="{00000000-0005-0000-0000-00001A4F0000}"/>
    <cellStyle name="Vírgula 3 7 4 6" xfId="12384" xr:uid="{00000000-0005-0000-0000-00001B4F0000}"/>
    <cellStyle name="Vírgula 3 7 4 7" xfId="25200" xr:uid="{00000000-0005-0000-0000-00001C4F0000}"/>
    <cellStyle name="Vírgula 3 7 5" xfId="2544" xr:uid="{00000000-0005-0000-0000-00001D4F0000}"/>
    <cellStyle name="Vírgula 3 7 5 2" xfId="5208" xr:uid="{00000000-0005-0000-0000-00001E4F0000}"/>
    <cellStyle name="Vírgula 3 7 5 2 2" xfId="18552" xr:uid="{00000000-0005-0000-0000-00001F4F0000}"/>
    <cellStyle name="Vírgula 3 7 5 3" xfId="7872" xr:uid="{00000000-0005-0000-0000-0000204F0000}"/>
    <cellStyle name="Vírgula 3 7 5 3 2" xfId="21216" xr:uid="{00000000-0005-0000-0000-0000214F0000}"/>
    <cellStyle name="Vírgula 3 7 5 4" xfId="10536" xr:uid="{00000000-0005-0000-0000-0000224F0000}"/>
    <cellStyle name="Vírgula 3 7 5 4 2" xfId="23880" xr:uid="{00000000-0005-0000-0000-0000234F0000}"/>
    <cellStyle name="Vírgula 3 7 5 5" xfId="15888" xr:uid="{00000000-0005-0000-0000-0000244F0000}"/>
    <cellStyle name="Vírgula 3 7 5 6" xfId="13200" xr:uid="{00000000-0005-0000-0000-0000254F0000}"/>
    <cellStyle name="Vírgula 3 7 5 7" xfId="25560" xr:uid="{00000000-0005-0000-0000-0000264F0000}"/>
    <cellStyle name="Vírgula 3 7 6" xfId="2808" xr:uid="{00000000-0005-0000-0000-0000274F0000}"/>
    <cellStyle name="Vírgula 3 7 6 2" xfId="16152" xr:uid="{00000000-0005-0000-0000-0000284F0000}"/>
    <cellStyle name="Vírgula 3 7 7" xfId="5472" xr:uid="{00000000-0005-0000-0000-0000294F0000}"/>
    <cellStyle name="Vírgula 3 7 7 2" xfId="18816" xr:uid="{00000000-0005-0000-0000-00002A4F0000}"/>
    <cellStyle name="Vírgula 3 7 8" xfId="8136" xr:uid="{00000000-0005-0000-0000-00002B4F0000}"/>
    <cellStyle name="Vírgula 3 7 8 2" xfId="21480" xr:uid="{00000000-0005-0000-0000-00002C4F0000}"/>
    <cellStyle name="Vírgula 3 7 9" xfId="13488" xr:uid="{00000000-0005-0000-0000-00002D4F0000}"/>
    <cellStyle name="Vírgula 3 8" xfId="312" xr:uid="{00000000-0005-0000-0000-00002E4F0000}"/>
    <cellStyle name="Vírgula 3 8 10" xfId="24360" xr:uid="{00000000-0005-0000-0000-00002F4F0000}"/>
    <cellStyle name="Vírgula 3 8 2" xfId="1104" xr:uid="{00000000-0005-0000-0000-0000304F0000}"/>
    <cellStyle name="Vírgula 3 8 2 2" xfId="3768" xr:uid="{00000000-0005-0000-0000-0000314F0000}"/>
    <cellStyle name="Vírgula 3 8 2 2 2" xfId="17112" xr:uid="{00000000-0005-0000-0000-0000324F0000}"/>
    <cellStyle name="Vírgula 3 8 2 2 3" xfId="26424" xr:uid="{00000000-0005-0000-0000-0000334F0000}"/>
    <cellStyle name="Vírgula 3 8 2 3" xfId="6432" xr:uid="{00000000-0005-0000-0000-0000344F0000}"/>
    <cellStyle name="Vírgula 3 8 2 3 2" xfId="19776" xr:uid="{00000000-0005-0000-0000-0000354F0000}"/>
    <cellStyle name="Vírgula 3 8 2 4" xfId="9096" xr:uid="{00000000-0005-0000-0000-0000364F0000}"/>
    <cellStyle name="Vírgula 3 8 2 4 2" xfId="22440" xr:uid="{00000000-0005-0000-0000-0000374F0000}"/>
    <cellStyle name="Vírgula 3 8 2 5" xfId="14448" xr:uid="{00000000-0005-0000-0000-0000384F0000}"/>
    <cellStyle name="Vírgula 3 8 2 6" xfId="11760" xr:uid="{00000000-0005-0000-0000-0000394F0000}"/>
    <cellStyle name="Vírgula 3 8 2 7" xfId="25056" xr:uid="{00000000-0005-0000-0000-00003A4F0000}"/>
    <cellStyle name="Vírgula 3 8 3" xfId="1896" xr:uid="{00000000-0005-0000-0000-00003B4F0000}"/>
    <cellStyle name="Vírgula 3 8 3 2" xfId="4560" xr:uid="{00000000-0005-0000-0000-00003C4F0000}"/>
    <cellStyle name="Vírgula 3 8 3 2 2" xfId="17904" xr:uid="{00000000-0005-0000-0000-00003D4F0000}"/>
    <cellStyle name="Vírgula 3 8 3 2 3" xfId="26088" xr:uid="{00000000-0005-0000-0000-00003E4F0000}"/>
    <cellStyle name="Vírgula 3 8 3 3" xfId="7224" xr:uid="{00000000-0005-0000-0000-00003F4F0000}"/>
    <cellStyle name="Vírgula 3 8 3 3 2" xfId="20568" xr:uid="{00000000-0005-0000-0000-0000404F0000}"/>
    <cellStyle name="Vírgula 3 8 3 4" xfId="9888" xr:uid="{00000000-0005-0000-0000-0000414F0000}"/>
    <cellStyle name="Vírgula 3 8 3 4 2" xfId="23232" xr:uid="{00000000-0005-0000-0000-0000424F0000}"/>
    <cellStyle name="Vírgula 3 8 3 5" xfId="15240" xr:uid="{00000000-0005-0000-0000-0000434F0000}"/>
    <cellStyle name="Vírgula 3 8 3 6" xfId="12552" xr:uid="{00000000-0005-0000-0000-0000444F0000}"/>
    <cellStyle name="Vírgula 3 8 3 7" xfId="24720" xr:uid="{00000000-0005-0000-0000-0000454F0000}"/>
    <cellStyle name="Vírgula 3 8 4" xfId="2426" xr:uid="{00000000-0005-0000-0000-0000464F0000}"/>
    <cellStyle name="Vírgula 3 8 4 2" xfId="5090" xr:uid="{00000000-0005-0000-0000-0000474F0000}"/>
    <cellStyle name="Vírgula 3 8 4 2 2" xfId="18434" xr:uid="{00000000-0005-0000-0000-0000484F0000}"/>
    <cellStyle name="Vírgula 3 8 4 2 3" xfId="26736" xr:uid="{00000000-0005-0000-0000-0000494F0000}"/>
    <cellStyle name="Vírgula 3 8 4 3" xfId="7754" xr:uid="{00000000-0005-0000-0000-00004A4F0000}"/>
    <cellStyle name="Vírgula 3 8 4 3 2" xfId="21098" xr:uid="{00000000-0005-0000-0000-00004B4F0000}"/>
    <cellStyle name="Vírgula 3 8 4 4" xfId="10418" xr:uid="{00000000-0005-0000-0000-00004C4F0000}"/>
    <cellStyle name="Vírgula 3 8 4 4 2" xfId="23762" xr:uid="{00000000-0005-0000-0000-00004D4F0000}"/>
    <cellStyle name="Vírgula 3 8 4 5" xfId="15770" xr:uid="{00000000-0005-0000-0000-00004E4F0000}"/>
    <cellStyle name="Vírgula 3 8 4 6" xfId="13082" xr:uid="{00000000-0005-0000-0000-00004F4F0000}"/>
    <cellStyle name="Vírgula 3 8 4 7" xfId="25368" xr:uid="{00000000-0005-0000-0000-0000504F0000}"/>
    <cellStyle name="Vírgula 3 8 5" xfId="2976" xr:uid="{00000000-0005-0000-0000-0000514F0000}"/>
    <cellStyle name="Vírgula 3 8 5 2" xfId="16320" xr:uid="{00000000-0005-0000-0000-0000524F0000}"/>
    <cellStyle name="Vírgula 3 8 5 3" xfId="25728" xr:uid="{00000000-0005-0000-0000-0000534F0000}"/>
    <cellStyle name="Vírgula 3 8 6" xfId="5640" xr:uid="{00000000-0005-0000-0000-0000544F0000}"/>
    <cellStyle name="Vírgula 3 8 6 2" xfId="18984" xr:uid="{00000000-0005-0000-0000-0000554F0000}"/>
    <cellStyle name="Vírgula 3 8 7" xfId="8304" xr:uid="{00000000-0005-0000-0000-0000564F0000}"/>
    <cellStyle name="Vírgula 3 8 7 2" xfId="21648" xr:uid="{00000000-0005-0000-0000-0000574F0000}"/>
    <cellStyle name="Vírgula 3 8 8" xfId="13656" xr:uid="{00000000-0005-0000-0000-0000584F0000}"/>
    <cellStyle name="Vírgula 3 8 9" xfId="10968" xr:uid="{00000000-0005-0000-0000-0000594F0000}"/>
    <cellStyle name="Vírgula 3 9" xfId="576" xr:uid="{00000000-0005-0000-0000-00005A4F0000}"/>
    <cellStyle name="Vírgula 3 9 2" xfId="1368" xr:uid="{00000000-0005-0000-0000-00005B4F0000}"/>
    <cellStyle name="Vírgula 3 9 2 2" xfId="4032" xr:uid="{00000000-0005-0000-0000-00005C4F0000}"/>
    <cellStyle name="Vírgula 3 9 2 2 2" xfId="17376" xr:uid="{00000000-0005-0000-0000-00005D4F0000}"/>
    <cellStyle name="Vírgula 3 9 2 2 3" xfId="26160" xr:uid="{00000000-0005-0000-0000-00005E4F0000}"/>
    <cellStyle name="Vírgula 3 9 2 3" xfId="6696" xr:uid="{00000000-0005-0000-0000-00005F4F0000}"/>
    <cellStyle name="Vírgula 3 9 2 3 2" xfId="20040" xr:uid="{00000000-0005-0000-0000-0000604F0000}"/>
    <cellStyle name="Vírgula 3 9 2 4" xfId="9360" xr:uid="{00000000-0005-0000-0000-0000614F0000}"/>
    <cellStyle name="Vírgula 3 9 2 4 2" xfId="22704" xr:uid="{00000000-0005-0000-0000-0000624F0000}"/>
    <cellStyle name="Vírgula 3 9 2 5" xfId="14712" xr:uid="{00000000-0005-0000-0000-0000634F0000}"/>
    <cellStyle name="Vírgula 3 9 2 6" xfId="12024" xr:uid="{00000000-0005-0000-0000-0000644F0000}"/>
    <cellStyle name="Vírgula 3 9 2 7" xfId="24792" xr:uid="{00000000-0005-0000-0000-0000654F0000}"/>
    <cellStyle name="Vírgula 3 9 3" xfId="2160" xr:uid="{00000000-0005-0000-0000-0000664F0000}"/>
    <cellStyle name="Vírgula 3 9 3 2" xfId="4824" xr:uid="{00000000-0005-0000-0000-0000674F0000}"/>
    <cellStyle name="Vírgula 3 9 3 2 2" xfId="18168" xr:uid="{00000000-0005-0000-0000-0000684F0000}"/>
    <cellStyle name="Vírgula 3 9 3 2 3" xfId="25824" xr:uid="{00000000-0005-0000-0000-0000694F0000}"/>
    <cellStyle name="Vírgula 3 9 3 3" xfId="7488" xr:uid="{00000000-0005-0000-0000-00006A4F0000}"/>
    <cellStyle name="Vírgula 3 9 3 3 2" xfId="20832" xr:uid="{00000000-0005-0000-0000-00006B4F0000}"/>
    <cellStyle name="Vírgula 3 9 3 4" xfId="10152" xr:uid="{00000000-0005-0000-0000-00006C4F0000}"/>
    <cellStyle name="Vírgula 3 9 3 4 2" xfId="23496" xr:uid="{00000000-0005-0000-0000-00006D4F0000}"/>
    <cellStyle name="Vírgula 3 9 3 5" xfId="15504" xr:uid="{00000000-0005-0000-0000-00006E4F0000}"/>
    <cellStyle name="Vírgula 3 9 3 6" xfId="12816" xr:uid="{00000000-0005-0000-0000-00006F4F0000}"/>
    <cellStyle name="Vírgula 3 9 3 7" xfId="24456" xr:uid="{00000000-0005-0000-0000-0000704F0000}"/>
    <cellStyle name="Vírgula 3 9 4" xfId="3240" xr:uid="{00000000-0005-0000-0000-0000714F0000}"/>
    <cellStyle name="Vírgula 3 9 4 2" xfId="16584" xr:uid="{00000000-0005-0000-0000-0000724F0000}"/>
    <cellStyle name="Vírgula 3 9 4 3" xfId="25464" xr:uid="{00000000-0005-0000-0000-0000734F0000}"/>
    <cellStyle name="Vírgula 3 9 5" xfId="5904" xr:uid="{00000000-0005-0000-0000-0000744F0000}"/>
    <cellStyle name="Vírgula 3 9 5 2" xfId="19248" xr:uid="{00000000-0005-0000-0000-0000754F0000}"/>
    <cellStyle name="Vírgula 3 9 6" xfId="8568" xr:uid="{00000000-0005-0000-0000-0000764F0000}"/>
    <cellStyle name="Vírgula 3 9 6 2" xfId="21912" xr:uid="{00000000-0005-0000-0000-0000774F0000}"/>
    <cellStyle name="Vírgula 3 9 7" xfId="13920" xr:uid="{00000000-0005-0000-0000-0000784F0000}"/>
    <cellStyle name="Vírgula 3 9 8" xfId="11232" xr:uid="{00000000-0005-0000-0000-0000794F0000}"/>
    <cellStyle name="Vírgula 3 9 9" xfId="24096" xr:uid="{00000000-0005-0000-0000-00007A4F0000}"/>
    <cellStyle name="Vírgula 4" xfId="21" xr:uid="{00000000-0005-0000-0000-00007B4F0000}"/>
    <cellStyle name="Vírgula 4 10" xfId="747" xr:uid="{00000000-0005-0000-0000-00007C4F0000}"/>
    <cellStyle name="Vírgula 4 10 2" xfId="1539" xr:uid="{00000000-0005-0000-0000-00007D4F0000}"/>
    <cellStyle name="Vírgula 4 10 2 2" xfId="4203" xr:uid="{00000000-0005-0000-0000-00007E4F0000}"/>
    <cellStyle name="Vírgula 4 10 2 2 2" xfId="17547" xr:uid="{00000000-0005-0000-0000-00007F4F0000}"/>
    <cellStyle name="Vírgula 4 10 2 2 3" xfId="26139" xr:uid="{00000000-0005-0000-0000-0000804F0000}"/>
    <cellStyle name="Vírgula 4 10 2 3" xfId="6867" xr:uid="{00000000-0005-0000-0000-0000814F0000}"/>
    <cellStyle name="Vírgula 4 10 2 3 2" xfId="20211" xr:uid="{00000000-0005-0000-0000-0000824F0000}"/>
    <cellStyle name="Vírgula 4 10 2 4" xfId="9531" xr:uid="{00000000-0005-0000-0000-0000834F0000}"/>
    <cellStyle name="Vírgula 4 10 2 4 2" xfId="22875" xr:uid="{00000000-0005-0000-0000-0000844F0000}"/>
    <cellStyle name="Vírgula 4 10 2 5" xfId="14883" xr:uid="{00000000-0005-0000-0000-0000854F0000}"/>
    <cellStyle name="Vírgula 4 10 2 6" xfId="12195" xr:uid="{00000000-0005-0000-0000-0000864F0000}"/>
    <cellStyle name="Vírgula 4 10 2 7" xfId="24771" xr:uid="{00000000-0005-0000-0000-0000874F0000}"/>
    <cellStyle name="Vírgula 4 10 3" xfId="2331" xr:uid="{00000000-0005-0000-0000-0000884F0000}"/>
    <cellStyle name="Vírgula 4 10 3 2" xfId="4995" xr:uid="{00000000-0005-0000-0000-0000894F0000}"/>
    <cellStyle name="Vírgula 4 10 3 2 2" xfId="18339" xr:uid="{00000000-0005-0000-0000-00008A4F0000}"/>
    <cellStyle name="Vírgula 4 10 3 3" xfId="7659" xr:uid="{00000000-0005-0000-0000-00008B4F0000}"/>
    <cellStyle name="Vírgula 4 10 3 3 2" xfId="21003" xr:uid="{00000000-0005-0000-0000-00008C4F0000}"/>
    <cellStyle name="Vírgula 4 10 3 4" xfId="10323" xr:uid="{00000000-0005-0000-0000-00008D4F0000}"/>
    <cellStyle name="Vírgula 4 10 3 4 2" xfId="23667" xr:uid="{00000000-0005-0000-0000-00008E4F0000}"/>
    <cellStyle name="Vírgula 4 10 3 5" xfId="15675" xr:uid="{00000000-0005-0000-0000-00008F4F0000}"/>
    <cellStyle name="Vírgula 4 10 3 6" xfId="12987" xr:uid="{00000000-0005-0000-0000-0000904F0000}"/>
    <cellStyle name="Vírgula 4 10 3 7" xfId="25443" xr:uid="{00000000-0005-0000-0000-0000914F0000}"/>
    <cellStyle name="Vírgula 4 10 4" xfId="3411" xr:uid="{00000000-0005-0000-0000-0000924F0000}"/>
    <cellStyle name="Vírgula 4 10 4 2" xfId="16755" xr:uid="{00000000-0005-0000-0000-0000934F0000}"/>
    <cellStyle name="Vírgula 4 10 5" xfId="6075" xr:uid="{00000000-0005-0000-0000-0000944F0000}"/>
    <cellStyle name="Vírgula 4 10 5 2" xfId="19419" xr:uid="{00000000-0005-0000-0000-0000954F0000}"/>
    <cellStyle name="Vírgula 4 10 6" xfId="8739" xr:uid="{00000000-0005-0000-0000-0000964F0000}"/>
    <cellStyle name="Vírgula 4 10 6 2" xfId="22083" xr:uid="{00000000-0005-0000-0000-0000974F0000}"/>
    <cellStyle name="Vírgula 4 10 7" xfId="14091" xr:uid="{00000000-0005-0000-0000-0000984F0000}"/>
    <cellStyle name="Vírgula 4 10 8" xfId="11403" xr:uid="{00000000-0005-0000-0000-0000994F0000}"/>
    <cellStyle name="Vírgula 4 10 9" xfId="24075" xr:uid="{00000000-0005-0000-0000-00009A4F0000}"/>
    <cellStyle name="Vírgula 4 11" xfId="795" xr:uid="{00000000-0005-0000-0000-00009B4F0000}"/>
    <cellStyle name="Vírgula 4 11 2" xfId="1587" xr:uid="{00000000-0005-0000-0000-00009C4F0000}"/>
    <cellStyle name="Vírgula 4 11 2 2" xfId="4251" xr:uid="{00000000-0005-0000-0000-00009D4F0000}"/>
    <cellStyle name="Vírgula 4 11 2 2 2" xfId="17595" xr:uid="{00000000-0005-0000-0000-00009E4F0000}"/>
    <cellStyle name="Vírgula 4 11 2 3" xfId="6915" xr:uid="{00000000-0005-0000-0000-00009F4F0000}"/>
    <cellStyle name="Vírgula 4 11 2 3 2" xfId="20259" xr:uid="{00000000-0005-0000-0000-0000A04F0000}"/>
    <cellStyle name="Vírgula 4 11 2 4" xfId="9579" xr:uid="{00000000-0005-0000-0000-0000A14F0000}"/>
    <cellStyle name="Vírgula 4 11 2 4 2" xfId="22923" xr:uid="{00000000-0005-0000-0000-0000A24F0000}"/>
    <cellStyle name="Vírgula 4 11 2 5" xfId="14931" xr:uid="{00000000-0005-0000-0000-0000A34F0000}"/>
    <cellStyle name="Vírgula 4 11 2 6" xfId="12243" xr:uid="{00000000-0005-0000-0000-0000A44F0000}"/>
    <cellStyle name="Vírgula 4 11 2 7" xfId="25779" xr:uid="{00000000-0005-0000-0000-0000A54F0000}"/>
    <cellStyle name="Vírgula 4 11 3" xfId="2379" xr:uid="{00000000-0005-0000-0000-0000A64F0000}"/>
    <cellStyle name="Vírgula 4 11 3 2" xfId="5043" xr:uid="{00000000-0005-0000-0000-0000A74F0000}"/>
    <cellStyle name="Vírgula 4 11 3 2 2" xfId="18387" xr:uid="{00000000-0005-0000-0000-0000A84F0000}"/>
    <cellStyle name="Vírgula 4 11 3 3" xfId="7707" xr:uid="{00000000-0005-0000-0000-0000A94F0000}"/>
    <cellStyle name="Vírgula 4 11 3 3 2" xfId="21051" xr:uid="{00000000-0005-0000-0000-0000AA4F0000}"/>
    <cellStyle name="Vírgula 4 11 3 4" xfId="10371" xr:uid="{00000000-0005-0000-0000-0000AB4F0000}"/>
    <cellStyle name="Vírgula 4 11 3 4 2" xfId="23715" xr:uid="{00000000-0005-0000-0000-0000AC4F0000}"/>
    <cellStyle name="Vírgula 4 11 3 5" xfId="15723" xr:uid="{00000000-0005-0000-0000-0000AD4F0000}"/>
    <cellStyle name="Vírgula 4 11 3 6" xfId="13035" xr:uid="{00000000-0005-0000-0000-0000AE4F0000}"/>
    <cellStyle name="Vírgula 4 11 4" xfId="3459" xr:uid="{00000000-0005-0000-0000-0000AF4F0000}"/>
    <cellStyle name="Vírgula 4 11 4 2" xfId="16803" xr:uid="{00000000-0005-0000-0000-0000B04F0000}"/>
    <cellStyle name="Vírgula 4 11 5" xfId="6123" xr:uid="{00000000-0005-0000-0000-0000B14F0000}"/>
    <cellStyle name="Vírgula 4 11 5 2" xfId="19467" xr:uid="{00000000-0005-0000-0000-0000B24F0000}"/>
    <cellStyle name="Vírgula 4 11 6" xfId="8787" xr:uid="{00000000-0005-0000-0000-0000B34F0000}"/>
    <cellStyle name="Vírgula 4 11 6 2" xfId="22131" xr:uid="{00000000-0005-0000-0000-0000B44F0000}"/>
    <cellStyle name="Vírgula 4 11 7" xfId="14139" xr:uid="{00000000-0005-0000-0000-0000B54F0000}"/>
    <cellStyle name="Vírgula 4 11 8" xfId="11451" xr:uid="{00000000-0005-0000-0000-0000B64F0000}"/>
    <cellStyle name="Vírgula 4 11 9" xfId="24411" xr:uid="{00000000-0005-0000-0000-0000B74F0000}"/>
    <cellStyle name="Vírgula 4 12" xfId="843" xr:uid="{00000000-0005-0000-0000-0000B84F0000}"/>
    <cellStyle name="Vírgula 4 12 2" xfId="3507" xr:uid="{00000000-0005-0000-0000-0000B94F0000}"/>
    <cellStyle name="Vírgula 4 12 2 2" xfId="16851" xr:uid="{00000000-0005-0000-0000-0000BA4F0000}"/>
    <cellStyle name="Vírgula 4 12 2 3" xfId="25803" xr:uid="{00000000-0005-0000-0000-0000BB4F0000}"/>
    <cellStyle name="Vírgula 4 12 3" xfId="6171" xr:uid="{00000000-0005-0000-0000-0000BC4F0000}"/>
    <cellStyle name="Vírgula 4 12 3 2" xfId="19515" xr:uid="{00000000-0005-0000-0000-0000BD4F0000}"/>
    <cellStyle name="Vírgula 4 12 4" xfId="8835" xr:uid="{00000000-0005-0000-0000-0000BE4F0000}"/>
    <cellStyle name="Vírgula 4 12 4 2" xfId="22179" xr:uid="{00000000-0005-0000-0000-0000BF4F0000}"/>
    <cellStyle name="Vírgula 4 12 5" xfId="14187" xr:uid="{00000000-0005-0000-0000-0000C04F0000}"/>
    <cellStyle name="Vírgula 4 12 6" xfId="11499" xr:uid="{00000000-0005-0000-0000-0000C14F0000}"/>
    <cellStyle name="Vírgula 4 12 7" xfId="24435" xr:uid="{00000000-0005-0000-0000-0000C24F0000}"/>
    <cellStyle name="Vírgula 4 13" xfId="1635" xr:uid="{00000000-0005-0000-0000-0000C34F0000}"/>
    <cellStyle name="Vírgula 4 13 2" xfId="4299" xr:uid="{00000000-0005-0000-0000-0000C44F0000}"/>
    <cellStyle name="Vírgula 4 13 2 2" xfId="17643" xr:uid="{00000000-0005-0000-0000-0000C54F0000}"/>
    <cellStyle name="Vírgula 4 13 2 3" xfId="26475" xr:uid="{00000000-0005-0000-0000-0000C64F0000}"/>
    <cellStyle name="Vírgula 4 13 3" xfId="6963" xr:uid="{00000000-0005-0000-0000-0000C74F0000}"/>
    <cellStyle name="Vírgula 4 13 3 2" xfId="20307" xr:uid="{00000000-0005-0000-0000-0000C84F0000}"/>
    <cellStyle name="Vírgula 4 13 4" xfId="9627" xr:uid="{00000000-0005-0000-0000-0000C94F0000}"/>
    <cellStyle name="Vírgula 4 13 4 2" xfId="22971" xr:uid="{00000000-0005-0000-0000-0000CA4F0000}"/>
    <cellStyle name="Vírgula 4 13 5" xfId="14979" xr:uid="{00000000-0005-0000-0000-0000CB4F0000}"/>
    <cellStyle name="Vírgula 4 13 6" xfId="12291" xr:uid="{00000000-0005-0000-0000-0000CC4F0000}"/>
    <cellStyle name="Vírgula 4 13 7" xfId="25107" xr:uid="{00000000-0005-0000-0000-0000CD4F0000}"/>
    <cellStyle name="Vírgula 4 14" xfId="2432" xr:uid="{00000000-0005-0000-0000-0000CE4F0000}"/>
    <cellStyle name="Vírgula 4 14 2" xfId="5096" xr:uid="{00000000-0005-0000-0000-0000CF4F0000}"/>
    <cellStyle name="Vírgula 4 14 2 2" xfId="18440" xr:uid="{00000000-0005-0000-0000-0000D04F0000}"/>
    <cellStyle name="Vírgula 4 14 3" xfId="7760" xr:uid="{00000000-0005-0000-0000-0000D14F0000}"/>
    <cellStyle name="Vírgula 4 14 3 2" xfId="21104" xr:uid="{00000000-0005-0000-0000-0000D24F0000}"/>
    <cellStyle name="Vírgula 4 14 4" xfId="10424" xr:uid="{00000000-0005-0000-0000-0000D34F0000}"/>
    <cellStyle name="Vírgula 4 14 4 2" xfId="23768" xr:uid="{00000000-0005-0000-0000-0000D44F0000}"/>
    <cellStyle name="Vírgula 4 14 5" xfId="15776" xr:uid="{00000000-0005-0000-0000-0000D54F0000}"/>
    <cellStyle name="Vírgula 4 14 6" xfId="13088" xr:uid="{00000000-0005-0000-0000-0000D64F0000}"/>
    <cellStyle name="Vírgula 4 14 7" xfId="25419" xr:uid="{00000000-0005-0000-0000-0000D74F0000}"/>
    <cellStyle name="Vírgula 4 15" xfId="51" xr:uid="{00000000-0005-0000-0000-0000D84F0000}"/>
    <cellStyle name="Vírgula 4 15 2" xfId="13395" xr:uid="{00000000-0005-0000-0000-0000D94F0000}"/>
    <cellStyle name="Vírgula 4 16" xfId="2715" xr:uid="{00000000-0005-0000-0000-0000DA4F0000}"/>
    <cellStyle name="Vírgula 4 16 2" xfId="16059" xr:uid="{00000000-0005-0000-0000-0000DB4F0000}"/>
    <cellStyle name="Vírgula 4 17" xfId="5379" xr:uid="{00000000-0005-0000-0000-0000DC4F0000}"/>
    <cellStyle name="Vírgula 4 17 2" xfId="18723" xr:uid="{00000000-0005-0000-0000-0000DD4F0000}"/>
    <cellStyle name="Vírgula 4 18" xfId="8043" xr:uid="{00000000-0005-0000-0000-0000DE4F0000}"/>
    <cellStyle name="Vírgula 4 18 2" xfId="21387" xr:uid="{00000000-0005-0000-0000-0000DF4F0000}"/>
    <cellStyle name="Vírgula 4 19" xfId="13371" xr:uid="{00000000-0005-0000-0000-0000E04F0000}"/>
    <cellStyle name="Vírgula 4 2" xfId="29" xr:uid="{00000000-0005-0000-0000-0000E14F0000}"/>
    <cellStyle name="Vírgula 4 2 10" xfId="851" xr:uid="{00000000-0005-0000-0000-0000E24F0000}"/>
    <cellStyle name="Vírgula 4 2 10 2" xfId="3515" xr:uid="{00000000-0005-0000-0000-0000E34F0000}"/>
    <cellStyle name="Vírgula 4 2 10 2 2" xfId="16859" xr:uid="{00000000-0005-0000-0000-0000E44F0000}"/>
    <cellStyle name="Vírgula 4 2 10 2 3" xfId="25811" xr:uid="{00000000-0005-0000-0000-0000E54F0000}"/>
    <cellStyle name="Vírgula 4 2 10 3" xfId="6179" xr:uid="{00000000-0005-0000-0000-0000E64F0000}"/>
    <cellStyle name="Vírgula 4 2 10 3 2" xfId="19523" xr:uid="{00000000-0005-0000-0000-0000E74F0000}"/>
    <cellStyle name="Vírgula 4 2 10 4" xfId="8843" xr:uid="{00000000-0005-0000-0000-0000E84F0000}"/>
    <cellStyle name="Vírgula 4 2 10 4 2" xfId="22187" xr:uid="{00000000-0005-0000-0000-0000E94F0000}"/>
    <cellStyle name="Vírgula 4 2 10 5" xfId="14195" xr:uid="{00000000-0005-0000-0000-0000EA4F0000}"/>
    <cellStyle name="Vírgula 4 2 10 6" xfId="11507" xr:uid="{00000000-0005-0000-0000-0000EB4F0000}"/>
    <cellStyle name="Vírgula 4 2 10 7" xfId="24443" xr:uid="{00000000-0005-0000-0000-0000EC4F0000}"/>
    <cellStyle name="Vírgula 4 2 11" xfId="1643" xr:uid="{00000000-0005-0000-0000-0000ED4F0000}"/>
    <cellStyle name="Vírgula 4 2 11 2" xfId="4307" xr:uid="{00000000-0005-0000-0000-0000EE4F0000}"/>
    <cellStyle name="Vírgula 4 2 11 2 2" xfId="17651" xr:uid="{00000000-0005-0000-0000-0000EF4F0000}"/>
    <cellStyle name="Vírgula 4 2 11 2 3" xfId="26483" xr:uid="{00000000-0005-0000-0000-0000F04F0000}"/>
    <cellStyle name="Vírgula 4 2 11 3" xfId="6971" xr:uid="{00000000-0005-0000-0000-0000F14F0000}"/>
    <cellStyle name="Vírgula 4 2 11 3 2" xfId="20315" xr:uid="{00000000-0005-0000-0000-0000F24F0000}"/>
    <cellStyle name="Vírgula 4 2 11 4" xfId="9635" xr:uid="{00000000-0005-0000-0000-0000F34F0000}"/>
    <cellStyle name="Vírgula 4 2 11 4 2" xfId="22979" xr:uid="{00000000-0005-0000-0000-0000F44F0000}"/>
    <cellStyle name="Vírgula 4 2 11 5" xfId="14987" xr:uid="{00000000-0005-0000-0000-0000F54F0000}"/>
    <cellStyle name="Vírgula 4 2 11 6" xfId="12299" xr:uid="{00000000-0005-0000-0000-0000F64F0000}"/>
    <cellStyle name="Vírgula 4 2 11 7" xfId="25115" xr:uid="{00000000-0005-0000-0000-0000F74F0000}"/>
    <cellStyle name="Vírgula 4 2 12" xfId="2440" xr:uid="{00000000-0005-0000-0000-0000F84F0000}"/>
    <cellStyle name="Vírgula 4 2 12 2" xfId="5104" xr:uid="{00000000-0005-0000-0000-0000F94F0000}"/>
    <cellStyle name="Vírgula 4 2 12 2 2" xfId="18448" xr:uid="{00000000-0005-0000-0000-0000FA4F0000}"/>
    <cellStyle name="Vírgula 4 2 12 3" xfId="7768" xr:uid="{00000000-0005-0000-0000-0000FB4F0000}"/>
    <cellStyle name="Vírgula 4 2 12 3 2" xfId="21112" xr:uid="{00000000-0005-0000-0000-0000FC4F0000}"/>
    <cellStyle name="Vírgula 4 2 12 4" xfId="10432" xr:uid="{00000000-0005-0000-0000-0000FD4F0000}"/>
    <cellStyle name="Vírgula 4 2 12 4 2" xfId="23776" xr:uid="{00000000-0005-0000-0000-0000FE4F0000}"/>
    <cellStyle name="Vírgula 4 2 12 5" xfId="15784" xr:uid="{00000000-0005-0000-0000-0000FF4F0000}"/>
    <cellStyle name="Vírgula 4 2 12 6" xfId="13096" xr:uid="{00000000-0005-0000-0000-000000500000}"/>
    <cellStyle name="Vírgula 4 2 12 7" xfId="25427" xr:uid="{00000000-0005-0000-0000-000001500000}"/>
    <cellStyle name="Vírgula 4 2 13" xfId="59" xr:uid="{00000000-0005-0000-0000-000002500000}"/>
    <cellStyle name="Vírgula 4 2 13 2" xfId="13403" xr:uid="{00000000-0005-0000-0000-000003500000}"/>
    <cellStyle name="Vírgula 4 2 14" xfId="2723" xr:uid="{00000000-0005-0000-0000-000004500000}"/>
    <cellStyle name="Vírgula 4 2 14 2" xfId="16067" xr:uid="{00000000-0005-0000-0000-000005500000}"/>
    <cellStyle name="Vírgula 4 2 15" xfId="5387" xr:uid="{00000000-0005-0000-0000-000006500000}"/>
    <cellStyle name="Vírgula 4 2 15 2" xfId="18731" xr:uid="{00000000-0005-0000-0000-000007500000}"/>
    <cellStyle name="Vírgula 4 2 16" xfId="8051" xr:uid="{00000000-0005-0000-0000-000008500000}"/>
    <cellStyle name="Vírgula 4 2 16 2" xfId="21395" xr:uid="{00000000-0005-0000-0000-000009500000}"/>
    <cellStyle name="Vírgula 4 2 17" xfId="13379" xr:uid="{00000000-0005-0000-0000-00000A500000}"/>
    <cellStyle name="Vírgula 4 2 18" xfId="10715" xr:uid="{00000000-0005-0000-0000-00000B500000}"/>
    <cellStyle name="Vírgula 4 2 19" xfId="24059" xr:uid="{00000000-0005-0000-0000-00000C500000}"/>
    <cellStyle name="Vírgula 4 2 2" xfId="83" xr:uid="{00000000-0005-0000-0000-00000D500000}"/>
    <cellStyle name="Vírgula 4 2 2 10" xfId="1667" xr:uid="{00000000-0005-0000-0000-00000E500000}"/>
    <cellStyle name="Vírgula 4 2 2 10 2" xfId="4331" xr:uid="{00000000-0005-0000-0000-00000F500000}"/>
    <cellStyle name="Vírgula 4 2 2 10 2 2" xfId="17675" xr:uid="{00000000-0005-0000-0000-000010500000}"/>
    <cellStyle name="Vírgula 4 2 2 10 3" xfId="6995" xr:uid="{00000000-0005-0000-0000-000011500000}"/>
    <cellStyle name="Vírgula 4 2 2 10 3 2" xfId="20339" xr:uid="{00000000-0005-0000-0000-000012500000}"/>
    <cellStyle name="Vírgula 4 2 2 10 4" xfId="9659" xr:uid="{00000000-0005-0000-0000-000013500000}"/>
    <cellStyle name="Vírgula 4 2 2 10 4 2" xfId="23003" xr:uid="{00000000-0005-0000-0000-000014500000}"/>
    <cellStyle name="Vírgula 4 2 2 10 5" xfId="15011" xr:uid="{00000000-0005-0000-0000-000015500000}"/>
    <cellStyle name="Vírgula 4 2 2 10 6" xfId="12323" xr:uid="{00000000-0005-0000-0000-000016500000}"/>
    <cellStyle name="Vírgula 4 2 2 11" xfId="2466" xr:uid="{00000000-0005-0000-0000-000017500000}"/>
    <cellStyle name="Vírgula 4 2 2 11 2" xfId="5130" xr:uid="{00000000-0005-0000-0000-000018500000}"/>
    <cellStyle name="Vírgula 4 2 2 11 2 2" xfId="18474" xr:uid="{00000000-0005-0000-0000-000019500000}"/>
    <cellStyle name="Vírgula 4 2 2 11 3" xfId="7794" xr:uid="{00000000-0005-0000-0000-00001A500000}"/>
    <cellStyle name="Vírgula 4 2 2 11 3 2" xfId="21138" xr:uid="{00000000-0005-0000-0000-00001B500000}"/>
    <cellStyle name="Vírgula 4 2 2 11 4" xfId="10458" xr:uid="{00000000-0005-0000-0000-00001C500000}"/>
    <cellStyle name="Vírgula 4 2 2 11 4 2" xfId="23802" xr:uid="{00000000-0005-0000-0000-00001D500000}"/>
    <cellStyle name="Vírgula 4 2 2 11 5" xfId="15810" xr:uid="{00000000-0005-0000-0000-00001E500000}"/>
    <cellStyle name="Vírgula 4 2 2 11 6" xfId="13122" xr:uid="{00000000-0005-0000-0000-00001F500000}"/>
    <cellStyle name="Vírgula 4 2 2 12" xfId="2747" xr:uid="{00000000-0005-0000-0000-000020500000}"/>
    <cellStyle name="Vírgula 4 2 2 12 2" xfId="16091" xr:uid="{00000000-0005-0000-0000-000021500000}"/>
    <cellStyle name="Vírgula 4 2 2 13" xfId="5411" xr:uid="{00000000-0005-0000-0000-000022500000}"/>
    <cellStyle name="Vírgula 4 2 2 13 2" xfId="18755" xr:uid="{00000000-0005-0000-0000-000023500000}"/>
    <cellStyle name="Vírgula 4 2 2 14" xfId="8075" xr:uid="{00000000-0005-0000-0000-000024500000}"/>
    <cellStyle name="Vírgula 4 2 2 14 2" xfId="21419" xr:uid="{00000000-0005-0000-0000-000025500000}"/>
    <cellStyle name="Vírgula 4 2 2 15" xfId="13427" xr:uid="{00000000-0005-0000-0000-000026500000}"/>
    <cellStyle name="Vírgula 4 2 2 16" xfId="10739" xr:uid="{00000000-0005-0000-0000-000027500000}"/>
    <cellStyle name="Vírgula 4 2 2 17" xfId="24131" xr:uid="{00000000-0005-0000-0000-000028500000}"/>
    <cellStyle name="Vírgula 4 2 2 2" xfId="131" xr:uid="{00000000-0005-0000-0000-000029500000}"/>
    <cellStyle name="Vírgula 4 2 2 2 10" xfId="8123" xr:uid="{00000000-0005-0000-0000-00002A500000}"/>
    <cellStyle name="Vírgula 4 2 2 2 10 2" xfId="21467" xr:uid="{00000000-0005-0000-0000-00002B500000}"/>
    <cellStyle name="Vírgula 4 2 2 2 11" xfId="13475" xr:uid="{00000000-0005-0000-0000-00002C500000}"/>
    <cellStyle name="Vírgula 4 2 2 2 12" xfId="10787" xr:uid="{00000000-0005-0000-0000-00002D500000}"/>
    <cellStyle name="Vírgula 4 2 2 2 13" xfId="24179" xr:uid="{00000000-0005-0000-0000-00002E500000}"/>
    <cellStyle name="Vírgula 4 2 2 2 2" xfId="299" xr:uid="{00000000-0005-0000-0000-00002F500000}"/>
    <cellStyle name="Vírgula 4 2 2 2 2 10" xfId="10955" xr:uid="{00000000-0005-0000-0000-000030500000}"/>
    <cellStyle name="Vírgula 4 2 2 2 2 11" xfId="24347" xr:uid="{00000000-0005-0000-0000-000031500000}"/>
    <cellStyle name="Vírgula 4 2 2 2 2 2" xfId="563" xr:uid="{00000000-0005-0000-0000-000032500000}"/>
    <cellStyle name="Vírgula 4 2 2 2 2 2 2" xfId="1355" xr:uid="{00000000-0005-0000-0000-000033500000}"/>
    <cellStyle name="Vírgula 4 2 2 2 2 2 2 2" xfId="4019" xr:uid="{00000000-0005-0000-0000-000034500000}"/>
    <cellStyle name="Vírgula 4 2 2 2 2 2 2 2 2" xfId="17363" xr:uid="{00000000-0005-0000-0000-000035500000}"/>
    <cellStyle name="Vírgula 4 2 2 2 2 2 2 3" xfId="6683" xr:uid="{00000000-0005-0000-0000-000036500000}"/>
    <cellStyle name="Vírgula 4 2 2 2 2 2 2 3 2" xfId="20027" xr:uid="{00000000-0005-0000-0000-000037500000}"/>
    <cellStyle name="Vírgula 4 2 2 2 2 2 2 4" xfId="9347" xr:uid="{00000000-0005-0000-0000-000038500000}"/>
    <cellStyle name="Vírgula 4 2 2 2 2 2 2 4 2" xfId="22691" xr:uid="{00000000-0005-0000-0000-000039500000}"/>
    <cellStyle name="Vírgula 4 2 2 2 2 2 2 5" xfId="14699" xr:uid="{00000000-0005-0000-0000-00003A500000}"/>
    <cellStyle name="Vírgula 4 2 2 2 2 2 2 6" xfId="12011" xr:uid="{00000000-0005-0000-0000-00003B500000}"/>
    <cellStyle name="Vírgula 4 2 2 2 2 2 2 7" xfId="26411" xr:uid="{00000000-0005-0000-0000-00003C500000}"/>
    <cellStyle name="Vírgula 4 2 2 2 2 2 3" xfId="2147" xr:uid="{00000000-0005-0000-0000-00003D500000}"/>
    <cellStyle name="Vírgula 4 2 2 2 2 2 3 2" xfId="4811" xr:uid="{00000000-0005-0000-0000-00003E500000}"/>
    <cellStyle name="Vírgula 4 2 2 2 2 2 3 2 2" xfId="18155" xr:uid="{00000000-0005-0000-0000-00003F500000}"/>
    <cellStyle name="Vírgula 4 2 2 2 2 2 3 3" xfId="7475" xr:uid="{00000000-0005-0000-0000-000040500000}"/>
    <cellStyle name="Vírgula 4 2 2 2 2 2 3 3 2" xfId="20819" xr:uid="{00000000-0005-0000-0000-000041500000}"/>
    <cellStyle name="Vírgula 4 2 2 2 2 2 3 4" xfId="10139" xr:uid="{00000000-0005-0000-0000-000042500000}"/>
    <cellStyle name="Vírgula 4 2 2 2 2 2 3 4 2" xfId="23483" xr:uid="{00000000-0005-0000-0000-000043500000}"/>
    <cellStyle name="Vírgula 4 2 2 2 2 2 3 5" xfId="15491" xr:uid="{00000000-0005-0000-0000-000044500000}"/>
    <cellStyle name="Vírgula 4 2 2 2 2 2 3 6" xfId="12803" xr:uid="{00000000-0005-0000-0000-000045500000}"/>
    <cellStyle name="Vírgula 4 2 2 2 2 2 4" xfId="3227" xr:uid="{00000000-0005-0000-0000-000046500000}"/>
    <cellStyle name="Vírgula 4 2 2 2 2 2 4 2" xfId="16571" xr:uid="{00000000-0005-0000-0000-000047500000}"/>
    <cellStyle name="Vírgula 4 2 2 2 2 2 5" xfId="5891" xr:uid="{00000000-0005-0000-0000-000048500000}"/>
    <cellStyle name="Vírgula 4 2 2 2 2 2 5 2" xfId="19235" xr:uid="{00000000-0005-0000-0000-000049500000}"/>
    <cellStyle name="Vírgula 4 2 2 2 2 2 6" xfId="8555" xr:uid="{00000000-0005-0000-0000-00004A500000}"/>
    <cellStyle name="Vírgula 4 2 2 2 2 2 6 2" xfId="21899" xr:uid="{00000000-0005-0000-0000-00004B500000}"/>
    <cellStyle name="Vírgula 4 2 2 2 2 2 7" xfId="13907" xr:uid="{00000000-0005-0000-0000-00004C500000}"/>
    <cellStyle name="Vírgula 4 2 2 2 2 2 8" xfId="11219" xr:uid="{00000000-0005-0000-0000-00004D500000}"/>
    <cellStyle name="Vírgula 4 2 2 2 2 2 9" xfId="25043" xr:uid="{00000000-0005-0000-0000-00004E500000}"/>
    <cellStyle name="Vírgula 4 2 2 2 2 3" xfId="1091" xr:uid="{00000000-0005-0000-0000-00004F500000}"/>
    <cellStyle name="Vírgula 4 2 2 2 2 3 2" xfId="3755" xr:uid="{00000000-0005-0000-0000-000050500000}"/>
    <cellStyle name="Vírgula 4 2 2 2 2 3 2 2" xfId="17099" xr:uid="{00000000-0005-0000-0000-000051500000}"/>
    <cellStyle name="Vírgula 4 2 2 2 2 3 2 3" xfId="26075" xr:uid="{00000000-0005-0000-0000-000052500000}"/>
    <cellStyle name="Vírgula 4 2 2 2 2 3 3" xfId="6419" xr:uid="{00000000-0005-0000-0000-000053500000}"/>
    <cellStyle name="Vírgula 4 2 2 2 2 3 3 2" xfId="19763" xr:uid="{00000000-0005-0000-0000-000054500000}"/>
    <cellStyle name="Vírgula 4 2 2 2 2 3 4" xfId="9083" xr:uid="{00000000-0005-0000-0000-000055500000}"/>
    <cellStyle name="Vírgula 4 2 2 2 2 3 4 2" xfId="22427" xr:uid="{00000000-0005-0000-0000-000056500000}"/>
    <cellStyle name="Vírgula 4 2 2 2 2 3 5" xfId="14435" xr:uid="{00000000-0005-0000-0000-000057500000}"/>
    <cellStyle name="Vírgula 4 2 2 2 2 3 6" xfId="11747" xr:uid="{00000000-0005-0000-0000-000058500000}"/>
    <cellStyle name="Vírgula 4 2 2 2 2 3 7" xfId="24707" xr:uid="{00000000-0005-0000-0000-000059500000}"/>
    <cellStyle name="Vírgula 4 2 2 2 2 4" xfId="1883" xr:uid="{00000000-0005-0000-0000-00005A500000}"/>
    <cellStyle name="Vírgula 4 2 2 2 2 4 2" xfId="4547" xr:uid="{00000000-0005-0000-0000-00005B500000}"/>
    <cellStyle name="Vírgula 4 2 2 2 2 4 2 2" xfId="17891" xr:uid="{00000000-0005-0000-0000-00005C500000}"/>
    <cellStyle name="Vírgula 4 2 2 2 2 4 2 3" xfId="26723" xr:uid="{00000000-0005-0000-0000-00005D500000}"/>
    <cellStyle name="Vírgula 4 2 2 2 2 4 3" xfId="7211" xr:uid="{00000000-0005-0000-0000-00005E500000}"/>
    <cellStyle name="Vírgula 4 2 2 2 2 4 3 2" xfId="20555" xr:uid="{00000000-0005-0000-0000-00005F500000}"/>
    <cellStyle name="Vírgula 4 2 2 2 2 4 4" xfId="9875" xr:uid="{00000000-0005-0000-0000-000060500000}"/>
    <cellStyle name="Vírgula 4 2 2 2 2 4 4 2" xfId="23219" xr:uid="{00000000-0005-0000-0000-000061500000}"/>
    <cellStyle name="Vírgula 4 2 2 2 2 4 5" xfId="15227" xr:uid="{00000000-0005-0000-0000-000062500000}"/>
    <cellStyle name="Vírgula 4 2 2 2 2 4 6" xfId="12539" xr:uid="{00000000-0005-0000-0000-000063500000}"/>
    <cellStyle name="Vírgula 4 2 2 2 2 4 7" xfId="25355" xr:uid="{00000000-0005-0000-0000-000064500000}"/>
    <cellStyle name="Vírgula 4 2 2 2 2 5" xfId="2699" xr:uid="{00000000-0005-0000-0000-000065500000}"/>
    <cellStyle name="Vírgula 4 2 2 2 2 5 2" xfId="5363" xr:uid="{00000000-0005-0000-0000-000066500000}"/>
    <cellStyle name="Vírgula 4 2 2 2 2 5 2 2" xfId="18707" xr:uid="{00000000-0005-0000-0000-000067500000}"/>
    <cellStyle name="Vírgula 4 2 2 2 2 5 3" xfId="8027" xr:uid="{00000000-0005-0000-0000-000068500000}"/>
    <cellStyle name="Vírgula 4 2 2 2 2 5 3 2" xfId="21371" xr:uid="{00000000-0005-0000-0000-000069500000}"/>
    <cellStyle name="Vírgula 4 2 2 2 2 5 4" xfId="10691" xr:uid="{00000000-0005-0000-0000-00006A500000}"/>
    <cellStyle name="Vírgula 4 2 2 2 2 5 4 2" xfId="24035" xr:uid="{00000000-0005-0000-0000-00006B500000}"/>
    <cellStyle name="Vírgula 4 2 2 2 2 5 5" xfId="16043" xr:uid="{00000000-0005-0000-0000-00006C500000}"/>
    <cellStyle name="Vírgula 4 2 2 2 2 5 6" xfId="13355" xr:uid="{00000000-0005-0000-0000-00006D500000}"/>
    <cellStyle name="Vírgula 4 2 2 2 2 5 7" xfId="25715" xr:uid="{00000000-0005-0000-0000-00006E500000}"/>
    <cellStyle name="Vírgula 4 2 2 2 2 6" xfId="2963" xr:uid="{00000000-0005-0000-0000-00006F500000}"/>
    <cellStyle name="Vírgula 4 2 2 2 2 6 2" xfId="16307" xr:uid="{00000000-0005-0000-0000-000070500000}"/>
    <cellStyle name="Vírgula 4 2 2 2 2 7" xfId="5627" xr:uid="{00000000-0005-0000-0000-000071500000}"/>
    <cellStyle name="Vírgula 4 2 2 2 2 7 2" xfId="18971" xr:uid="{00000000-0005-0000-0000-000072500000}"/>
    <cellStyle name="Vírgula 4 2 2 2 2 8" xfId="8291" xr:uid="{00000000-0005-0000-0000-000073500000}"/>
    <cellStyle name="Vírgula 4 2 2 2 2 8 2" xfId="21635" xr:uid="{00000000-0005-0000-0000-000074500000}"/>
    <cellStyle name="Vírgula 4 2 2 2 2 9" xfId="13643" xr:uid="{00000000-0005-0000-0000-000075500000}"/>
    <cellStyle name="Vírgula 4 2 2 2 3" xfId="395" xr:uid="{00000000-0005-0000-0000-000076500000}"/>
    <cellStyle name="Vírgula 4 2 2 2 3 2" xfId="1187" xr:uid="{00000000-0005-0000-0000-000077500000}"/>
    <cellStyle name="Vírgula 4 2 2 2 3 2 2" xfId="3851" xr:uid="{00000000-0005-0000-0000-000078500000}"/>
    <cellStyle name="Vírgula 4 2 2 2 3 2 2 2" xfId="17195" xr:uid="{00000000-0005-0000-0000-000079500000}"/>
    <cellStyle name="Vírgula 4 2 2 2 3 2 3" xfId="6515" xr:uid="{00000000-0005-0000-0000-00007A500000}"/>
    <cellStyle name="Vírgula 4 2 2 2 3 2 3 2" xfId="19859" xr:uid="{00000000-0005-0000-0000-00007B500000}"/>
    <cellStyle name="Vírgula 4 2 2 2 3 2 4" xfId="9179" xr:uid="{00000000-0005-0000-0000-00007C500000}"/>
    <cellStyle name="Vírgula 4 2 2 2 3 2 4 2" xfId="22523" xr:uid="{00000000-0005-0000-0000-00007D500000}"/>
    <cellStyle name="Vírgula 4 2 2 2 3 2 5" xfId="14531" xr:uid="{00000000-0005-0000-0000-00007E500000}"/>
    <cellStyle name="Vírgula 4 2 2 2 3 2 6" xfId="11843" xr:uid="{00000000-0005-0000-0000-00007F500000}"/>
    <cellStyle name="Vírgula 4 2 2 2 3 2 7" xfId="26243" xr:uid="{00000000-0005-0000-0000-000080500000}"/>
    <cellStyle name="Vírgula 4 2 2 2 3 3" xfId="1979" xr:uid="{00000000-0005-0000-0000-000081500000}"/>
    <cellStyle name="Vírgula 4 2 2 2 3 3 2" xfId="4643" xr:uid="{00000000-0005-0000-0000-000082500000}"/>
    <cellStyle name="Vírgula 4 2 2 2 3 3 2 2" xfId="17987" xr:uid="{00000000-0005-0000-0000-000083500000}"/>
    <cellStyle name="Vírgula 4 2 2 2 3 3 3" xfId="7307" xr:uid="{00000000-0005-0000-0000-000084500000}"/>
    <cellStyle name="Vírgula 4 2 2 2 3 3 3 2" xfId="20651" xr:uid="{00000000-0005-0000-0000-000085500000}"/>
    <cellStyle name="Vírgula 4 2 2 2 3 3 4" xfId="9971" xr:uid="{00000000-0005-0000-0000-000086500000}"/>
    <cellStyle name="Vírgula 4 2 2 2 3 3 4 2" xfId="23315" xr:uid="{00000000-0005-0000-0000-000087500000}"/>
    <cellStyle name="Vírgula 4 2 2 2 3 3 5" xfId="15323" xr:uid="{00000000-0005-0000-0000-000088500000}"/>
    <cellStyle name="Vírgula 4 2 2 2 3 3 6" xfId="12635" xr:uid="{00000000-0005-0000-0000-000089500000}"/>
    <cellStyle name="Vírgula 4 2 2 2 3 4" xfId="3059" xr:uid="{00000000-0005-0000-0000-00008A500000}"/>
    <cellStyle name="Vírgula 4 2 2 2 3 4 2" xfId="16403" xr:uid="{00000000-0005-0000-0000-00008B500000}"/>
    <cellStyle name="Vírgula 4 2 2 2 3 5" xfId="5723" xr:uid="{00000000-0005-0000-0000-00008C500000}"/>
    <cellStyle name="Vírgula 4 2 2 2 3 5 2" xfId="19067" xr:uid="{00000000-0005-0000-0000-00008D500000}"/>
    <cellStyle name="Vírgula 4 2 2 2 3 6" xfId="8387" xr:uid="{00000000-0005-0000-0000-00008E500000}"/>
    <cellStyle name="Vírgula 4 2 2 2 3 6 2" xfId="21731" xr:uid="{00000000-0005-0000-0000-00008F500000}"/>
    <cellStyle name="Vírgula 4 2 2 2 3 7" xfId="13739" xr:uid="{00000000-0005-0000-0000-000090500000}"/>
    <cellStyle name="Vírgula 4 2 2 2 3 8" xfId="11051" xr:uid="{00000000-0005-0000-0000-000091500000}"/>
    <cellStyle name="Vírgula 4 2 2 2 3 9" xfId="24875" xr:uid="{00000000-0005-0000-0000-000092500000}"/>
    <cellStyle name="Vírgula 4 2 2 2 4" xfId="731" xr:uid="{00000000-0005-0000-0000-000093500000}"/>
    <cellStyle name="Vírgula 4 2 2 2 4 2" xfId="1523" xr:uid="{00000000-0005-0000-0000-000094500000}"/>
    <cellStyle name="Vírgula 4 2 2 2 4 2 2" xfId="4187" xr:uid="{00000000-0005-0000-0000-000095500000}"/>
    <cellStyle name="Vírgula 4 2 2 2 4 2 2 2" xfId="17531" xr:uid="{00000000-0005-0000-0000-000096500000}"/>
    <cellStyle name="Vírgula 4 2 2 2 4 2 3" xfId="6851" xr:uid="{00000000-0005-0000-0000-000097500000}"/>
    <cellStyle name="Vírgula 4 2 2 2 4 2 3 2" xfId="20195" xr:uid="{00000000-0005-0000-0000-000098500000}"/>
    <cellStyle name="Vírgula 4 2 2 2 4 2 4" xfId="9515" xr:uid="{00000000-0005-0000-0000-000099500000}"/>
    <cellStyle name="Vírgula 4 2 2 2 4 2 4 2" xfId="22859" xr:uid="{00000000-0005-0000-0000-00009A500000}"/>
    <cellStyle name="Vírgula 4 2 2 2 4 2 5" xfId="14867" xr:uid="{00000000-0005-0000-0000-00009B500000}"/>
    <cellStyle name="Vírgula 4 2 2 2 4 2 6" xfId="12179" xr:uid="{00000000-0005-0000-0000-00009C500000}"/>
    <cellStyle name="Vírgula 4 2 2 2 4 2 7" xfId="25907" xr:uid="{00000000-0005-0000-0000-00009D500000}"/>
    <cellStyle name="Vírgula 4 2 2 2 4 3" xfId="2315" xr:uid="{00000000-0005-0000-0000-00009E500000}"/>
    <cellStyle name="Vírgula 4 2 2 2 4 3 2" xfId="4979" xr:uid="{00000000-0005-0000-0000-00009F500000}"/>
    <cellStyle name="Vírgula 4 2 2 2 4 3 2 2" xfId="18323" xr:uid="{00000000-0005-0000-0000-0000A0500000}"/>
    <cellStyle name="Vírgula 4 2 2 2 4 3 3" xfId="7643" xr:uid="{00000000-0005-0000-0000-0000A1500000}"/>
    <cellStyle name="Vírgula 4 2 2 2 4 3 3 2" xfId="20987" xr:uid="{00000000-0005-0000-0000-0000A2500000}"/>
    <cellStyle name="Vírgula 4 2 2 2 4 3 4" xfId="10307" xr:uid="{00000000-0005-0000-0000-0000A3500000}"/>
    <cellStyle name="Vírgula 4 2 2 2 4 3 4 2" xfId="23651" xr:uid="{00000000-0005-0000-0000-0000A4500000}"/>
    <cellStyle name="Vírgula 4 2 2 2 4 3 5" xfId="15659" xr:uid="{00000000-0005-0000-0000-0000A5500000}"/>
    <cellStyle name="Vírgula 4 2 2 2 4 3 6" xfId="12971" xr:uid="{00000000-0005-0000-0000-0000A6500000}"/>
    <cellStyle name="Vírgula 4 2 2 2 4 4" xfId="3395" xr:uid="{00000000-0005-0000-0000-0000A7500000}"/>
    <cellStyle name="Vírgula 4 2 2 2 4 4 2" xfId="16739" xr:uid="{00000000-0005-0000-0000-0000A8500000}"/>
    <cellStyle name="Vírgula 4 2 2 2 4 5" xfId="6059" xr:uid="{00000000-0005-0000-0000-0000A9500000}"/>
    <cellStyle name="Vírgula 4 2 2 2 4 5 2" xfId="19403" xr:uid="{00000000-0005-0000-0000-0000AA500000}"/>
    <cellStyle name="Vírgula 4 2 2 2 4 6" xfId="8723" xr:uid="{00000000-0005-0000-0000-0000AB500000}"/>
    <cellStyle name="Vírgula 4 2 2 2 4 6 2" xfId="22067" xr:uid="{00000000-0005-0000-0000-0000AC500000}"/>
    <cellStyle name="Vírgula 4 2 2 2 4 7" xfId="14075" xr:uid="{00000000-0005-0000-0000-0000AD500000}"/>
    <cellStyle name="Vírgula 4 2 2 2 4 8" xfId="11387" xr:uid="{00000000-0005-0000-0000-0000AE500000}"/>
    <cellStyle name="Vírgula 4 2 2 2 4 9" xfId="24539" xr:uid="{00000000-0005-0000-0000-0000AF500000}"/>
    <cellStyle name="Vírgula 4 2 2 2 5" xfId="923" xr:uid="{00000000-0005-0000-0000-0000B0500000}"/>
    <cellStyle name="Vírgula 4 2 2 2 5 2" xfId="3587" xr:uid="{00000000-0005-0000-0000-0000B1500000}"/>
    <cellStyle name="Vírgula 4 2 2 2 5 2 2" xfId="16931" xr:uid="{00000000-0005-0000-0000-0000B2500000}"/>
    <cellStyle name="Vírgula 4 2 2 2 5 2 3" xfId="26555" xr:uid="{00000000-0005-0000-0000-0000B3500000}"/>
    <cellStyle name="Vírgula 4 2 2 2 5 3" xfId="6251" xr:uid="{00000000-0005-0000-0000-0000B4500000}"/>
    <cellStyle name="Vírgula 4 2 2 2 5 3 2" xfId="19595" xr:uid="{00000000-0005-0000-0000-0000B5500000}"/>
    <cellStyle name="Vírgula 4 2 2 2 5 4" xfId="8915" xr:uid="{00000000-0005-0000-0000-0000B6500000}"/>
    <cellStyle name="Vírgula 4 2 2 2 5 4 2" xfId="22259" xr:uid="{00000000-0005-0000-0000-0000B7500000}"/>
    <cellStyle name="Vírgula 4 2 2 2 5 5" xfId="14267" xr:uid="{00000000-0005-0000-0000-0000B8500000}"/>
    <cellStyle name="Vírgula 4 2 2 2 5 6" xfId="11579" xr:uid="{00000000-0005-0000-0000-0000B9500000}"/>
    <cellStyle name="Vírgula 4 2 2 2 5 7" xfId="25187" xr:uid="{00000000-0005-0000-0000-0000BA500000}"/>
    <cellStyle name="Vírgula 4 2 2 2 6" xfId="1715" xr:uid="{00000000-0005-0000-0000-0000BB500000}"/>
    <cellStyle name="Vírgula 4 2 2 2 6 2" xfId="4379" xr:uid="{00000000-0005-0000-0000-0000BC500000}"/>
    <cellStyle name="Vírgula 4 2 2 2 6 2 2" xfId="17723" xr:uid="{00000000-0005-0000-0000-0000BD500000}"/>
    <cellStyle name="Vírgula 4 2 2 2 6 3" xfId="7043" xr:uid="{00000000-0005-0000-0000-0000BE500000}"/>
    <cellStyle name="Vírgula 4 2 2 2 6 3 2" xfId="20387" xr:uid="{00000000-0005-0000-0000-0000BF500000}"/>
    <cellStyle name="Vírgula 4 2 2 2 6 4" xfId="9707" xr:uid="{00000000-0005-0000-0000-0000C0500000}"/>
    <cellStyle name="Vírgula 4 2 2 2 6 4 2" xfId="23051" xr:uid="{00000000-0005-0000-0000-0000C1500000}"/>
    <cellStyle name="Vírgula 4 2 2 2 6 5" xfId="15059" xr:uid="{00000000-0005-0000-0000-0000C2500000}"/>
    <cellStyle name="Vírgula 4 2 2 2 6 6" xfId="12371" xr:uid="{00000000-0005-0000-0000-0000C3500000}"/>
    <cellStyle name="Vírgula 4 2 2 2 6 7" xfId="25547" xr:uid="{00000000-0005-0000-0000-0000C4500000}"/>
    <cellStyle name="Vírgula 4 2 2 2 7" xfId="2531" xr:uid="{00000000-0005-0000-0000-0000C5500000}"/>
    <cellStyle name="Vírgula 4 2 2 2 7 2" xfId="5195" xr:uid="{00000000-0005-0000-0000-0000C6500000}"/>
    <cellStyle name="Vírgula 4 2 2 2 7 2 2" xfId="18539" xr:uid="{00000000-0005-0000-0000-0000C7500000}"/>
    <cellStyle name="Vírgula 4 2 2 2 7 3" xfId="7859" xr:uid="{00000000-0005-0000-0000-0000C8500000}"/>
    <cellStyle name="Vírgula 4 2 2 2 7 3 2" xfId="21203" xr:uid="{00000000-0005-0000-0000-0000C9500000}"/>
    <cellStyle name="Vírgula 4 2 2 2 7 4" xfId="10523" xr:uid="{00000000-0005-0000-0000-0000CA500000}"/>
    <cellStyle name="Vírgula 4 2 2 2 7 4 2" xfId="23867" xr:uid="{00000000-0005-0000-0000-0000CB500000}"/>
    <cellStyle name="Vírgula 4 2 2 2 7 5" xfId="15875" xr:uid="{00000000-0005-0000-0000-0000CC500000}"/>
    <cellStyle name="Vírgula 4 2 2 2 7 6" xfId="13187" xr:uid="{00000000-0005-0000-0000-0000CD500000}"/>
    <cellStyle name="Vírgula 4 2 2 2 8" xfId="2795" xr:uid="{00000000-0005-0000-0000-0000CE500000}"/>
    <cellStyle name="Vírgula 4 2 2 2 8 2" xfId="16139" xr:uid="{00000000-0005-0000-0000-0000CF500000}"/>
    <cellStyle name="Vírgula 4 2 2 2 9" xfId="5459" xr:uid="{00000000-0005-0000-0000-0000D0500000}"/>
    <cellStyle name="Vírgula 4 2 2 2 9 2" xfId="18803" xr:uid="{00000000-0005-0000-0000-0000D1500000}"/>
    <cellStyle name="Vírgula 4 2 2 3" xfId="251" xr:uid="{00000000-0005-0000-0000-0000D2500000}"/>
    <cellStyle name="Vírgula 4 2 2 3 10" xfId="13595" xr:uid="{00000000-0005-0000-0000-0000D3500000}"/>
    <cellStyle name="Vírgula 4 2 2 3 11" xfId="10907" xr:uid="{00000000-0005-0000-0000-0000D4500000}"/>
    <cellStyle name="Vírgula 4 2 2 3 12" xfId="24299" xr:uid="{00000000-0005-0000-0000-0000D5500000}"/>
    <cellStyle name="Vírgula 4 2 2 3 2" xfId="515" xr:uid="{00000000-0005-0000-0000-0000D6500000}"/>
    <cellStyle name="Vírgula 4 2 2 3 2 2" xfId="1307" xr:uid="{00000000-0005-0000-0000-0000D7500000}"/>
    <cellStyle name="Vírgula 4 2 2 3 2 2 2" xfId="3971" xr:uid="{00000000-0005-0000-0000-0000D8500000}"/>
    <cellStyle name="Vírgula 4 2 2 3 2 2 2 2" xfId="17315" xr:uid="{00000000-0005-0000-0000-0000D9500000}"/>
    <cellStyle name="Vírgula 4 2 2 3 2 2 3" xfId="6635" xr:uid="{00000000-0005-0000-0000-0000DA500000}"/>
    <cellStyle name="Vírgula 4 2 2 3 2 2 3 2" xfId="19979" xr:uid="{00000000-0005-0000-0000-0000DB500000}"/>
    <cellStyle name="Vírgula 4 2 2 3 2 2 4" xfId="9299" xr:uid="{00000000-0005-0000-0000-0000DC500000}"/>
    <cellStyle name="Vírgula 4 2 2 3 2 2 4 2" xfId="22643" xr:uid="{00000000-0005-0000-0000-0000DD500000}"/>
    <cellStyle name="Vírgula 4 2 2 3 2 2 5" xfId="14651" xr:uid="{00000000-0005-0000-0000-0000DE500000}"/>
    <cellStyle name="Vírgula 4 2 2 3 2 2 6" xfId="11963" xr:uid="{00000000-0005-0000-0000-0000DF500000}"/>
    <cellStyle name="Vírgula 4 2 2 3 2 2 7" xfId="26363" xr:uid="{00000000-0005-0000-0000-0000E0500000}"/>
    <cellStyle name="Vírgula 4 2 2 3 2 3" xfId="2099" xr:uid="{00000000-0005-0000-0000-0000E1500000}"/>
    <cellStyle name="Vírgula 4 2 2 3 2 3 2" xfId="4763" xr:uid="{00000000-0005-0000-0000-0000E2500000}"/>
    <cellStyle name="Vírgula 4 2 2 3 2 3 2 2" xfId="18107" xr:uid="{00000000-0005-0000-0000-0000E3500000}"/>
    <cellStyle name="Vírgula 4 2 2 3 2 3 3" xfId="7427" xr:uid="{00000000-0005-0000-0000-0000E4500000}"/>
    <cellStyle name="Vírgula 4 2 2 3 2 3 3 2" xfId="20771" xr:uid="{00000000-0005-0000-0000-0000E5500000}"/>
    <cellStyle name="Vírgula 4 2 2 3 2 3 4" xfId="10091" xr:uid="{00000000-0005-0000-0000-0000E6500000}"/>
    <cellStyle name="Vírgula 4 2 2 3 2 3 4 2" xfId="23435" xr:uid="{00000000-0005-0000-0000-0000E7500000}"/>
    <cellStyle name="Vírgula 4 2 2 3 2 3 5" xfId="15443" xr:uid="{00000000-0005-0000-0000-0000E8500000}"/>
    <cellStyle name="Vírgula 4 2 2 3 2 3 6" xfId="12755" xr:uid="{00000000-0005-0000-0000-0000E9500000}"/>
    <cellStyle name="Vírgula 4 2 2 3 2 4" xfId="3179" xr:uid="{00000000-0005-0000-0000-0000EA500000}"/>
    <cellStyle name="Vírgula 4 2 2 3 2 4 2" xfId="16523" xr:uid="{00000000-0005-0000-0000-0000EB500000}"/>
    <cellStyle name="Vírgula 4 2 2 3 2 5" xfId="5843" xr:uid="{00000000-0005-0000-0000-0000EC500000}"/>
    <cellStyle name="Vírgula 4 2 2 3 2 5 2" xfId="19187" xr:uid="{00000000-0005-0000-0000-0000ED500000}"/>
    <cellStyle name="Vírgula 4 2 2 3 2 6" xfId="8507" xr:uid="{00000000-0005-0000-0000-0000EE500000}"/>
    <cellStyle name="Vírgula 4 2 2 3 2 6 2" xfId="21851" xr:uid="{00000000-0005-0000-0000-0000EF500000}"/>
    <cellStyle name="Vírgula 4 2 2 3 2 7" xfId="13859" xr:uid="{00000000-0005-0000-0000-0000F0500000}"/>
    <cellStyle name="Vírgula 4 2 2 3 2 8" xfId="11171" xr:uid="{00000000-0005-0000-0000-0000F1500000}"/>
    <cellStyle name="Vírgula 4 2 2 3 2 9" xfId="24995" xr:uid="{00000000-0005-0000-0000-0000F2500000}"/>
    <cellStyle name="Vírgula 4 2 2 3 3" xfId="683" xr:uid="{00000000-0005-0000-0000-0000F3500000}"/>
    <cellStyle name="Vírgula 4 2 2 3 3 2" xfId="1475" xr:uid="{00000000-0005-0000-0000-0000F4500000}"/>
    <cellStyle name="Vírgula 4 2 2 3 3 2 2" xfId="4139" xr:uid="{00000000-0005-0000-0000-0000F5500000}"/>
    <cellStyle name="Vírgula 4 2 2 3 3 2 2 2" xfId="17483" xr:uid="{00000000-0005-0000-0000-0000F6500000}"/>
    <cellStyle name="Vírgula 4 2 2 3 3 2 3" xfId="6803" xr:uid="{00000000-0005-0000-0000-0000F7500000}"/>
    <cellStyle name="Vírgula 4 2 2 3 3 2 3 2" xfId="20147" xr:uid="{00000000-0005-0000-0000-0000F8500000}"/>
    <cellStyle name="Vírgula 4 2 2 3 3 2 4" xfId="9467" xr:uid="{00000000-0005-0000-0000-0000F9500000}"/>
    <cellStyle name="Vírgula 4 2 2 3 3 2 4 2" xfId="22811" xr:uid="{00000000-0005-0000-0000-0000FA500000}"/>
    <cellStyle name="Vírgula 4 2 2 3 3 2 5" xfId="14819" xr:uid="{00000000-0005-0000-0000-0000FB500000}"/>
    <cellStyle name="Vírgula 4 2 2 3 3 2 6" xfId="12131" xr:uid="{00000000-0005-0000-0000-0000FC500000}"/>
    <cellStyle name="Vírgula 4 2 2 3 3 2 7" xfId="26027" xr:uid="{00000000-0005-0000-0000-0000FD500000}"/>
    <cellStyle name="Vírgula 4 2 2 3 3 3" xfId="2267" xr:uid="{00000000-0005-0000-0000-0000FE500000}"/>
    <cellStyle name="Vírgula 4 2 2 3 3 3 2" xfId="4931" xr:uid="{00000000-0005-0000-0000-0000FF500000}"/>
    <cellStyle name="Vírgula 4 2 2 3 3 3 2 2" xfId="18275" xr:uid="{00000000-0005-0000-0000-000000510000}"/>
    <cellStyle name="Vírgula 4 2 2 3 3 3 3" xfId="7595" xr:uid="{00000000-0005-0000-0000-000001510000}"/>
    <cellStyle name="Vírgula 4 2 2 3 3 3 3 2" xfId="20939" xr:uid="{00000000-0005-0000-0000-000002510000}"/>
    <cellStyle name="Vírgula 4 2 2 3 3 3 4" xfId="10259" xr:uid="{00000000-0005-0000-0000-000003510000}"/>
    <cellStyle name="Vírgula 4 2 2 3 3 3 4 2" xfId="23603" xr:uid="{00000000-0005-0000-0000-000004510000}"/>
    <cellStyle name="Vírgula 4 2 2 3 3 3 5" xfId="15611" xr:uid="{00000000-0005-0000-0000-000005510000}"/>
    <cellStyle name="Vírgula 4 2 2 3 3 3 6" xfId="12923" xr:uid="{00000000-0005-0000-0000-000006510000}"/>
    <cellStyle name="Vírgula 4 2 2 3 3 4" xfId="3347" xr:uid="{00000000-0005-0000-0000-000007510000}"/>
    <cellStyle name="Vírgula 4 2 2 3 3 4 2" xfId="16691" xr:uid="{00000000-0005-0000-0000-000008510000}"/>
    <cellStyle name="Vírgula 4 2 2 3 3 5" xfId="6011" xr:uid="{00000000-0005-0000-0000-000009510000}"/>
    <cellStyle name="Vírgula 4 2 2 3 3 5 2" xfId="19355" xr:uid="{00000000-0005-0000-0000-00000A510000}"/>
    <cellStyle name="Vírgula 4 2 2 3 3 6" xfId="8675" xr:uid="{00000000-0005-0000-0000-00000B510000}"/>
    <cellStyle name="Vírgula 4 2 2 3 3 6 2" xfId="22019" xr:uid="{00000000-0005-0000-0000-00000C510000}"/>
    <cellStyle name="Vírgula 4 2 2 3 3 7" xfId="14027" xr:uid="{00000000-0005-0000-0000-00000D510000}"/>
    <cellStyle name="Vírgula 4 2 2 3 3 8" xfId="11339" xr:uid="{00000000-0005-0000-0000-00000E510000}"/>
    <cellStyle name="Vírgula 4 2 2 3 3 9" xfId="24659" xr:uid="{00000000-0005-0000-0000-00000F510000}"/>
    <cellStyle name="Vírgula 4 2 2 3 4" xfId="1043" xr:uid="{00000000-0005-0000-0000-000010510000}"/>
    <cellStyle name="Vírgula 4 2 2 3 4 2" xfId="3707" xr:uid="{00000000-0005-0000-0000-000011510000}"/>
    <cellStyle name="Vírgula 4 2 2 3 4 2 2" xfId="17051" xr:uid="{00000000-0005-0000-0000-000012510000}"/>
    <cellStyle name="Vírgula 4 2 2 3 4 2 3" xfId="26675" xr:uid="{00000000-0005-0000-0000-000013510000}"/>
    <cellStyle name="Vírgula 4 2 2 3 4 3" xfId="6371" xr:uid="{00000000-0005-0000-0000-000014510000}"/>
    <cellStyle name="Vírgula 4 2 2 3 4 3 2" xfId="19715" xr:uid="{00000000-0005-0000-0000-000015510000}"/>
    <cellStyle name="Vírgula 4 2 2 3 4 4" xfId="9035" xr:uid="{00000000-0005-0000-0000-000016510000}"/>
    <cellStyle name="Vírgula 4 2 2 3 4 4 2" xfId="22379" xr:uid="{00000000-0005-0000-0000-000017510000}"/>
    <cellStyle name="Vírgula 4 2 2 3 4 5" xfId="14387" xr:uid="{00000000-0005-0000-0000-000018510000}"/>
    <cellStyle name="Vírgula 4 2 2 3 4 6" xfId="11699" xr:uid="{00000000-0005-0000-0000-000019510000}"/>
    <cellStyle name="Vírgula 4 2 2 3 4 7" xfId="25307" xr:uid="{00000000-0005-0000-0000-00001A510000}"/>
    <cellStyle name="Vírgula 4 2 2 3 5" xfId="1835" xr:uid="{00000000-0005-0000-0000-00001B510000}"/>
    <cellStyle name="Vírgula 4 2 2 3 5 2" xfId="4499" xr:uid="{00000000-0005-0000-0000-00001C510000}"/>
    <cellStyle name="Vírgula 4 2 2 3 5 2 2" xfId="17843" xr:uid="{00000000-0005-0000-0000-00001D510000}"/>
    <cellStyle name="Vírgula 4 2 2 3 5 3" xfId="7163" xr:uid="{00000000-0005-0000-0000-00001E510000}"/>
    <cellStyle name="Vírgula 4 2 2 3 5 3 2" xfId="20507" xr:uid="{00000000-0005-0000-0000-00001F510000}"/>
    <cellStyle name="Vírgula 4 2 2 3 5 4" xfId="9827" xr:uid="{00000000-0005-0000-0000-000020510000}"/>
    <cellStyle name="Vírgula 4 2 2 3 5 4 2" xfId="23171" xr:uid="{00000000-0005-0000-0000-000021510000}"/>
    <cellStyle name="Vírgula 4 2 2 3 5 5" xfId="15179" xr:uid="{00000000-0005-0000-0000-000022510000}"/>
    <cellStyle name="Vírgula 4 2 2 3 5 6" xfId="12491" xr:uid="{00000000-0005-0000-0000-000023510000}"/>
    <cellStyle name="Vírgula 4 2 2 3 5 7" xfId="25667" xr:uid="{00000000-0005-0000-0000-000024510000}"/>
    <cellStyle name="Vírgula 4 2 2 3 6" xfId="2651" xr:uid="{00000000-0005-0000-0000-000025510000}"/>
    <cellStyle name="Vírgula 4 2 2 3 6 2" xfId="5315" xr:uid="{00000000-0005-0000-0000-000026510000}"/>
    <cellStyle name="Vírgula 4 2 2 3 6 2 2" xfId="18659" xr:uid="{00000000-0005-0000-0000-000027510000}"/>
    <cellStyle name="Vírgula 4 2 2 3 6 3" xfId="7979" xr:uid="{00000000-0005-0000-0000-000028510000}"/>
    <cellStyle name="Vírgula 4 2 2 3 6 3 2" xfId="21323" xr:uid="{00000000-0005-0000-0000-000029510000}"/>
    <cellStyle name="Vírgula 4 2 2 3 6 4" xfId="10643" xr:uid="{00000000-0005-0000-0000-00002A510000}"/>
    <cellStyle name="Vírgula 4 2 2 3 6 4 2" xfId="23987" xr:uid="{00000000-0005-0000-0000-00002B510000}"/>
    <cellStyle name="Vírgula 4 2 2 3 6 5" xfId="15995" xr:uid="{00000000-0005-0000-0000-00002C510000}"/>
    <cellStyle name="Vírgula 4 2 2 3 6 6" xfId="13307" xr:uid="{00000000-0005-0000-0000-00002D510000}"/>
    <cellStyle name="Vírgula 4 2 2 3 7" xfId="2915" xr:uid="{00000000-0005-0000-0000-00002E510000}"/>
    <cellStyle name="Vírgula 4 2 2 3 7 2" xfId="16259" xr:uid="{00000000-0005-0000-0000-00002F510000}"/>
    <cellStyle name="Vírgula 4 2 2 3 8" xfId="5579" xr:uid="{00000000-0005-0000-0000-000030510000}"/>
    <cellStyle name="Vírgula 4 2 2 3 8 2" xfId="18923" xr:uid="{00000000-0005-0000-0000-000031510000}"/>
    <cellStyle name="Vírgula 4 2 2 3 9" xfId="8243" xr:uid="{00000000-0005-0000-0000-000032510000}"/>
    <cellStyle name="Vírgula 4 2 2 3 9 2" xfId="21587" xr:uid="{00000000-0005-0000-0000-000033510000}"/>
    <cellStyle name="Vírgula 4 2 2 4" xfId="203" xr:uid="{00000000-0005-0000-0000-000034510000}"/>
    <cellStyle name="Vírgula 4 2 2 4 10" xfId="10859" xr:uid="{00000000-0005-0000-0000-000035510000}"/>
    <cellStyle name="Vírgula 4 2 2 4 11" xfId="24251" xr:uid="{00000000-0005-0000-0000-000036510000}"/>
    <cellStyle name="Vírgula 4 2 2 4 2" xfId="467" xr:uid="{00000000-0005-0000-0000-000037510000}"/>
    <cellStyle name="Vírgula 4 2 2 4 2 2" xfId="1259" xr:uid="{00000000-0005-0000-0000-000038510000}"/>
    <cellStyle name="Vírgula 4 2 2 4 2 2 2" xfId="3923" xr:uid="{00000000-0005-0000-0000-000039510000}"/>
    <cellStyle name="Vírgula 4 2 2 4 2 2 2 2" xfId="17267" xr:uid="{00000000-0005-0000-0000-00003A510000}"/>
    <cellStyle name="Vírgula 4 2 2 4 2 2 3" xfId="6587" xr:uid="{00000000-0005-0000-0000-00003B510000}"/>
    <cellStyle name="Vírgula 4 2 2 4 2 2 3 2" xfId="19931" xr:uid="{00000000-0005-0000-0000-00003C510000}"/>
    <cellStyle name="Vírgula 4 2 2 4 2 2 4" xfId="9251" xr:uid="{00000000-0005-0000-0000-00003D510000}"/>
    <cellStyle name="Vírgula 4 2 2 4 2 2 4 2" xfId="22595" xr:uid="{00000000-0005-0000-0000-00003E510000}"/>
    <cellStyle name="Vírgula 4 2 2 4 2 2 5" xfId="14603" xr:uid="{00000000-0005-0000-0000-00003F510000}"/>
    <cellStyle name="Vírgula 4 2 2 4 2 2 6" xfId="11915" xr:uid="{00000000-0005-0000-0000-000040510000}"/>
    <cellStyle name="Vírgula 4 2 2 4 2 2 7" xfId="26315" xr:uid="{00000000-0005-0000-0000-000041510000}"/>
    <cellStyle name="Vírgula 4 2 2 4 2 3" xfId="2051" xr:uid="{00000000-0005-0000-0000-000042510000}"/>
    <cellStyle name="Vírgula 4 2 2 4 2 3 2" xfId="4715" xr:uid="{00000000-0005-0000-0000-000043510000}"/>
    <cellStyle name="Vírgula 4 2 2 4 2 3 2 2" xfId="18059" xr:uid="{00000000-0005-0000-0000-000044510000}"/>
    <cellStyle name="Vírgula 4 2 2 4 2 3 3" xfId="7379" xr:uid="{00000000-0005-0000-0000-000045510000}"/>
    <cellStyle name="Vírgula 4 2 2 4 2 3 3 2" xfId="20723" xr:uid="{00000000-0005-0000-0000-000046510000}"/>
    <cellStyle name="Vírgula 4 2 2 4 2 3 4" xfId="10043" xr:uid="{00000000-0005-0000-0000-000047510000}"/>
    <cellStyle name="Vírgula 4 2 2 4 2 3 4 2" xfId="23387" xr:uid="{00000000-0005-0000-0000-000048510000}"/>
    <cellStyle name="Vírgula 4 2 2 4 2 3 5" xfId="15395" xr:uid="{00000000-0005-0000-0000-000049510000}"/>
    <cellStyle name="Vírgula 4 2 2 4 2 3 6" xfId="12707" xr:uid="{00000000-0005-0000-0000-00004A510000}"/>
    <cellStyle name="Vírgula 4 2 2 4 2 4" xfId="3131" xr:uid="{00000000-0005-0000-0000-00004B510000}"/>
    <cellStyle name="Vírgula 4 2 2 4 2 4 2" xfId="16475" xr:uid="{00000000-0005-0000-0000-00004C510000}"/>
    <cellStyle name="Vírgula 4 2 2 4 2 5" xfId="5795" xr:uid="{00000000-0005-0000-0000-00004D510000}"/>
    <cellStyle name="Vírgula 4 2 2 4 2 5 2" xfId="19139" xr:uid="{00000000-0005-0000-0000-00004E510000}"/>
    <cellStyle name="Vírgula 4 2 2 4 2 6" xfId="8459" xr:uid="{00000000-0005-0000-0000-00004F510000}"/>
    <cellStyle name="Vírgula 4 2 2 4 2 6 2" xfId="21803" xr:uid="{00000000-0005-0000-0000-000050510000}"/>
    <cellStyle name="Vírgula 4 2 2 4 2 7" xfId="13811" xr:uid="{00000000-0005-0000-0000-000051510000}"/>
    <cellStyle name="Vírgula 4 2 2 4 2 8" xfId="11123" xr:uid="{00000000-0005-0000-0000-000052510000}"/>
    <cellStyle name="Vírgula 4 2 2 4 2 9" xfId="24947" xr:uid="{00000000-0005-0000-0000-000053510000}"/>
    <cellStyle name="Vírgula 4 2 2 4 3" xfId="995" xr:uid="{00000000-0005-0000-0000-000054510000}"/>
    <cellStyle name="Vírgula 4 2 2 4 3 2" xfId="3659" xr:uid="{00000000-0005-0000-0000-000055510000}"/>
    <cellStyle name="Vírgula 4 2 2 4 3 2 2" xfId="17003" xr:uid="{00000000-0005-0000-0000-000056510000}"/>
    <cellStyle name="Vírgula 4 2 2 4 3 2 3" xfId="25979" xr:uid="{00000000-0005-0000-0000-000057510000}"/>
    <cellStyle name="Vírgula 4 2 2 4 3 3" xfId="6323" xr:uid="{00000000-0005-0000-0000-000058510000}"/>
    <cellStyle name="Vírgula 4 2 2 4 3 3 2" xfId="19667" xr:uid="{00000000-0005-0000-0000-000059510000}"/>
    <cellStyle name="Vírgula 4 2 2 4 3 4" xfId="8987" xr:uid="{00000000-0005-0000-0000-00005A510000}"/>
    <cellStyle name="Vírgula 4 2 2 4 3 4 2" xfId="22331" xr:uid="{00000000-0005-0000-0000-00005B510000}"/>
    <cellStyle name="Vírgula 4 2 2 4 3 5" xfId="14339" xr:uid="{00000000-0005-0000-0000-00005C510000}"/>
    <cellStyle name="Vírgula 4 2 2 4 3 6" xfId="11651" xr:uid="{00000000-0005-0000-0000-00005D510000}"/>
    <cellStyle name="Vírgula 4 2 2 4 3 7" xfId="24611" xr:uid="{00000000-0005-0000-0000-00005E510000}"/>
    <cellStyle name="Vírgula 4 2 2 4 4" xfId="1787" xr:uid="{00000000-0005-0000-0000-00005F510000}"/>
    <cellStyle name="Vírgula 4 2 2 4 4 2" xfId="4451" xr:uid="{00000000-0005-0000-0000-000060510000}"/>
    <cellStyle name="Vírgula 4 2 2 4 4 2 2" xfId="17795" xr:uid="{00000000-0005-0000-0000-000061510000}"/>
    <cellStyle name="Vírgula 4 2 2 4 4 2 3" xfId="26627" xr:uid="{00000000-0005-0000-0000-000062510000}"/>
    <cellStyle name="Vírgula 4 2 2 4 4 3" xfId="7115" xr:uid="{00000000-0005-0000-0000-000063510000}"/>
    <cellStyle name="Vírgula 4 2 2 4 4 3 2" xfId="20459" xr:uid="{00000000-0005-0000-0000-000064510000}"/>
    <cellStyle name="Vírgula 4 2 2 4 4 4" xfId="9779" xr:uid="{00000000-0005-0000-0000-000065510000}"/>
    <cellStyle name="Vírgula 4 2 2 4 4 4 2" xfId="23123" xr:uid="{00000000-0005-0000-0000-000066510000}"/>
    <cellStyle name="Vírgula 4 2 2 4 4 5" xfId="15131" xr:uid="{00000000-0005-0000-0000-000067510000}"/>
    <cellStyle name="Vírgula 4 2 2 4 4 6" xfId="12443" xr:uid="{00000000-0005-0000-0000-000068510000}"/>
    <cellStyle name="Vírgula 4 2 2 4 4 7" xfId="25259" xr:uid="{00000000-0005-0000-0000-000069510000}"/>
    <cellStyle name="Vírgula 4 2 2 4 5" xfId="2603" xr:uid="{00000000-0005-0000-0000-00006A510000}"/>
    <cellStyle name="Vírgula 4 2 2 4 5 2" xfId="5267" xr:uid="{00000000-0005-0000-0000-00006B510000}"/>
    <cellStyle name="Vírgula 4 2 2 4 5 2 2" xfId="18611" xr:uid="{00000000-0005-0000-0000-00006C510000}"/>
    <cellStyle name="Vírgula 4 2 2 4 5 3" xfId="7931" xr:uid="{00000000-0005-0000-0000-00006D510000}"/>
    <cellStyle name="Vírgula 4 2 2 4 5 3 2" xfId="21275" xr:uid="{00000000-0005-0000-0000-00006E510000}"/>
    <cellStyle name="Vírgula 4 2 2 4 5 4" xfId="10595" xr:uid="{00000000-0005-0000-0000-00006F510000}"/>
    <cellStyle name="Vírgula 4 2 2 4 5 4 2" xfId="23939" xr:uid="{00000000-0005-0000-0000-000070510000}"/>
    <cellStyle name="Vírgula 4 2 2 4 5 5" xfId="15947" xr:uid="{00000000-0005-0000-0000-000071510000}"/>
    <cellStyle name="Vírgula 4 2 2 4 5 6" xfId="13259" xr:uid="{00000000-0005-0000-0000-000072510000}"/>
    <cellStyle name="Vírgula 4 2 2 4 5 7" xfId="25619" xr:uid="{00000000-0005-0000-0000-000073510000}"/>
    <cellStyle name="Vírgula 4 2 2 4 6" xfId="2867" xr:uid="{00000000-0005-0000-0000-000074510000}"/>
    <cellStyle name="Vírgula 4 2 2 4 6 2" xfId="16211" xr:uid="{00000000-0005-0000-0000-000075510000}"/>
    <cellStyle name="Vírgula 4 2 2 4 7" xfId="5531" xr:uid="{00000000-0005-0000-0000-000076510000}"/>
    <cellStyle name="Vírgula 4 2 2 4 7 2" xfId="18875" xr:uid="{00000000-0005-0000-0000-000077510000}"/>
    <cellStyle name="Vírgula 4 2 2 4 8" xfId="8195" xr:uid="{00000000-0005-0000-0000-000078510000}"/>
    <cellStyle name="Vírgula 4 2 2 4 8 2" xfId="21539" xr:uid="{00000000-0005-0000-0000-000079510000}"/>
    <cellStyle name="Vírgula 4 2 2 4 9" xfId="13547" xr:uid="{00000000-0005-0000-0000-00007A510000}"/>
    <cellStyle name="Vírgula 4 2 2 5" xfId="347" xr:uid="{00000000-0005-0000-0000-00007B510000}"/>
    <cellStyle name="Vírgula 4 2 2 5 2" xfId="1139" xr:uid="{00000000-0005-0000-0000-00007C510000}"/>
    <cellStyle name="Vírgula 4 2 2 5 2 2" xfId="3803" xr:uid="{00000000-0005-0000-0000-00007D510000}"/>
    <cellStyle name="Vírgula 4 2 2 5 2 2 2" xfId="17147" xr:uid="{00000000-0005-0000-0000-00007E510000}"/>
    <cellStyle name="Vírgula 4 2 2 5 2 2 3" xfId="26459" xr:uid="{00000000-0005-0000-0000-00007F510000}"/>
    <cellStyle name="Vírgula 4 2 2 5 2 3" xfId="6467" xr:uid="{00000000-0005-0000-0000-000080510000}"/>
    <cellStyle name="Vírgula 4 2 2 5 2 3 2" xfId="19811" xr:uid="{00000000-0005-0000-0000-000081510000}"/>
    <cellStyle name="Vírgula 4 2 2 5 2 4" xfId="9131" xr:uid="{00000000-0005-0000-0000-000082510000}"/>
    <cellStyle name="Vírgula 4 2 2 5 2 4 2" xfId="22475" xr:uid="{00000000-0005-0000-0000-000083510000}"/>
    <cellStyle name="Vírgula 4 2 2 5 2 5" xfId="14483" xr:uid="{00000000-0005-0000-0000-000084510000}"/>
    <cellStyle name="Vírgula 4 2 2 5 2 6" xfId="11795" xr:uid="{00000000-0005-0000-0000-000085510000}"/>
    <cellStyle name="Vírgula 4 2 2 5 2 7" xfId="25091" xr:uid="{00000000-0005-0000-0000-000086510000}"/>
    <cellStyle name="Vírgula 4 2 2 5 3" xfId="1931" xr:uid="{00000000-0005-0000-0000-000087510000}"/>
    <cellStyle name="Vírgula 4 2 2 5 3 2" xfId="4595" xr:uid="{00000000-0005-0000-0000-000088510000}"/>
    <cellStyle name="Vírgula 4 2 2 5 3 2 2" xfId="17939" xr:uid="{00000000-0005-0000-0000-000089510000}"/>
    <cellStyle name="Vírgula 4 2 2 5 3 2 3" xfId="26123" xr:uid="{00000000-0005-0000-0000-00008A510000}"/>
    <cellStyle name="Vírgula 4 2 2 5 3 3" xfId="7259" xr:uid="{00000000-0005-0000-0000-00008B510000}"/>
    <cellStyle name="Vírgula 4 2 2 5 3 3 2" xfId="20603" xr:uid="{00000000-0005-0000-0000-00008C510000}"/>
    <cellStyle name="Vírgula 4 2 2 5 3 4" xfId="9923" xr:uid="{00000000-0005-0000-0000-00008D510000}"/>
    <cellStyle name="Vírgula 4 2 2 5 3 4 2" xfId="23267" xr:uid="{00000000-0005-0000-0000-00008E510000}"/>
    <cellStyle name="Vírgula 4 2 2 5 3 5" xfId="15275" xr:uid="{00000000-0005-0000-0000-00008F510000}"/>
    <cellStyle name="Vírgula 4 2 2 5 3 6" xfId="12587" xr:uid="{00000000-0005-0000-0000-000090510000}"/>
    <cellStyle name="Vírgula 4 2 2 5 3 7" xfId="24755" xr:uid="{00000000-0005-0000-0000-000091510000}"/>
    <cellStyle name="Vírgula 4 2 2 5 4" xfId="3011" xr:uid="{00000000-0005-0000-0000-000092510000}"/>
    <cellStyle name="Vírgula 4 2 2 5 4 2" xfId="16355" xr:uid="{00000000-0005-0000-0000-000093510000}"/>
    <cellStyle name="Vírgula 4 2 2 5 4 2 2" xfId="26771" xr:uid="{00000000-0005-0000-0000-000094510000}"/>
    <cellStyle name="Vírgula 4 2 2 5 4 3" xfId="25403" xr:uid="{00000000-0005-0000-0000-000095510000}"/>
    <cellStyle name="Vírgula 4 2 2 5 5" xfId="5675" xr:uid="{00000000-0005-0000-0000-000096510000}"/>
    <cellStyle name="Vírgula 4 2 2 5 5 2" xfId="19019" xr:uid="{00000000-0005-0000-0000-000097510000}"/>
    <cellStyle name="Vírgula 4 2 2 5 5 3" xfId="25763" xr:uid="{00000000-0005-0000-0000-000098510000}"/>
    <cellStyle name="Vírgula 4 2 2 5 6" xfId="8339" xr:uid="{00000000-0005-0000-0000-000099510000}"/>
    <cellStyle name="Vírgula 4 2 2 5 6 2" xfId="21683" xr:uid="{00000000-0005-0000-0000-00009A510000}"/>
    <cellStyle name="Vírgula 4 2 2 5 7" xfId="13691" xr:uid="{00000000-0005-0000-0000-00009B510000}"/>
    <cellStyle name="Vírgula 4 2 2 5 8" xfId="11003" xr:uid="{00000000-0005-0000-0000-00009C510000}"/>
    <cellStyle name="Vírgula 4 2 2 5 9" xfId="24395" xr:uid="{00000000-0005-0000-0000-00009D510000}"/>
    <cellStyle name="Vírgula 4 2 2 6" xfId="611" xr:uid="{00000000-0005-0000-0000-00009E510000}"/>
    <cellStyle name="Vírgula 4 2 2 6 2" xfId="1403" xr:uid="{00000000-0005-0000-0000-00009F510000}"/>
    <cellStyle name="Vírgula 4 2 2 6 2 2" xfId="4067" xr:uid="{00000000-0005-0000-0000-0000A0510000}"/>
    <cellStyle name="Vírgula 4 2 2 6 2 2 2" xfId="17411" xr:uid="{00000000-0005-0000-0000-0000A1510000}"/>
    <cellStyle name="Vírgula 4 2 2 6 2 3" xfId="6731" xr:uid="{00000000-0005-0000-0000-0000A2510000}"/>
    <cellStyle name="Vírgula 4 2 2 6 2 3 2" xfId="20075" xr:uid="{00000000-0005-0000-0000-0000A3510000}"/>
    <cellStyle name="Vírgula 4 2 2 6 2 4" xfId="9395" xr:uid="{00000000-0005-0000-0000-0000A4510000}"/>
    <cellStyle name="Vírgula 4 2 2 6 2 4 2" xfId="22739" xr:uid="{00000000-0005-0000-0000-0000A5510000}"/>
    <cellStyle name="Vírgula 4 2 2 6 2 5" xfId="14747" xr:uid="{00000000-0005-0000-0000-0000A6510000}"/>
    <cellStyle name="Vírgula 4 2 2 6 2 6" xfId="12059" xr:uid="{00000000-0005-0000-0000-0000A7510000}"/>
    <cellStyle name="Vírgula 4 2 2 6 2 7" xfId="26195" xr:uid="{00000000-0005-0000-0000-0000A8510000}"/>
    <cellStyle name="Vírgula 4 2 2 6 3" xfId="2195" xr:uid="{00000000-0005-0000-0000-0000A9510000}"/>
    <cellStyle name="Vírgula 4 2 2 6 3 2" xfId="4859" xr:uid="{00000000-0005-0000-0000-0000AA510000}"/>
    <cellStyle name="Vírgula 4 2 2 6 3 2 2" xfId="18203" xr:uid="{00000000-0005-0000-0000-0000AB510000}"/>
    <cellStyle name="Vírgula 4 2 2 6 3 3" xfId="7523" xr:uid="{00000000-0005-0000-0000-0000AC510000}"/>
    <cellStyle name="Vírgula 4 2 2 6 3 3 2" xfId="20867" xr:uid="{00000000-0005-0000-0000-0000AD510000}"/>
    <cellStyle name="Vírgula 4 2 2 6 3 4" xfId="10187" xr:uid="{00000000-0005-0000-0000-0000AE510000}"/>
    <cellStyle name="Vírgula 4 2 2 6 3 4 2" xfId="23531" xr:uid="{00000000-0005-0000-0000-0000AF510000}"/>
    <cellStyle name="Vírgula 4 2 2 6 3 5" xfId="15539" xr:uid="{00000000-0005-0000-0000-0000B0510000}"/>
    <cellStyle name="Vírgula 4 2 2 6 3 6" xfId="12851" xr:uid="{00000000-0005-0000-0000-0000B1510000}"/>
    <cellStyle name="Vírgula 4 2 2 6 4" xfId="3275" xr:uid="{00000000-0005-0000-0000-0000B2510000}"/>
    <cellStyle name="Vírgula 4 2 2 6 4 2" xfId="16619" xr:uid="{00000000-0005-0000-0000-0000B3510000}"/>
    <cellStyle name="Vírgula 4 2 2 6 5" xfId="5939" xr:uid="{00000000-0005-0000-0000-0000B4510000}"/>
    <cellStyle name="Vírgula 4 2 2 6 5 2" xfId="19283" xr:uid="{00000000-0005-0000-0000-0000B5510000}"/>
    <cellStyle name="Vírgula 4 2 2 6 6" xfId="8603" xr:uid="{00000000-0005-0000-0000-0000B6510000}"/>
    <cellStyle name="Vírgula 4 2 2 6 6 2" xfId="21947" xr:uid="{00000000-0005-0000-0000-0000B7510000}"/>
    <cellStyle name="Vírgula 4 2 2 6 7" xfId="13955" xr:uid="{00000000-0005-0000-0000-0000B8510000}"/>
    <cellStyle name="Vírgula 4 2 2 6 8" xfId="11267" xr:uid="{00000000-0005-0000-0000-0000B9510000}"/>
    <cellStyle name="Vírgula 4 2 2 6 9" xfId="24827" xr:uid="{00000000-0005-0000-0000-0000BA510000}"/>
    <cellStyle name="Vírgula 4 2 2 7" xfId="779" xr:uid="{00000000-0005-0000-0000-0000BB510000}"/>
    <cellStyle name="Vírgula 4 2 2 7 2" xfId="1571" xr:uid="{00000000-0005-0000-0000-0000BC510000}"/>
    <cellStyle name="Vírgula 4 2 2 7 2 2" xfId="4235" xr:uid="{00000000-0005-0000-0000-0000BD510000}"/>
    <cellStyle name="Vírgula 4 2 2 7 2 2 2" xfId="17579" xr:uid="{00000000-0005-0000-0000-0000BE510000}"/>
    <cellStyle name="Vírgula 4 2 2 7 2 3" xfId="6899" xr:uid="{00000000-0005-0000-0000-0000BF510000}"/>
    <cellStyle name="Vírgula 4 2 2 7 2 3 2" xfId="20243" xr:uid="{00000000-0005-0000-0000-0000C0510000}"/>
    <cellStyle name="Vírgula 4 2 2 7 2 4" xfId="9563" xr:uid="{00000000-0005-0000-0000-0000C1510000}"/>
    <cellStyle name="Vírgula 4 2 2 7 2 4 2" xfId="22907" xr:uid="{00000000-0005-0000-0000-0000C2510000}"/>
    <cellStyle name="Vírgula 4 2 2 7 2 5" xfId="14915" xr:uid="{00000000-0005-0000-0000-0000C3510000}"/>
    <cellStyle name="Vírgula 4 2 2 7 2 6" xfId="12227" xr:uid="{00000000-0005-0000-0000-0000C4510000}"/>
    <cellStyle name="Vírgula 4 2 2 7 2 7" xfId="25859" xr:uid="{00000000-0005-0000-0000-0000C5510000}"/>
    <cellStyle name="Vírgula 4 2 2 7 3" xfId="2363" xr:uid="{00000000-0005-0000-0000-0000C6510000}"/>
    <cellStyle name="Vírgula 4 2 2 7 3 2" xfId="5027" xr:uid="{00000000-0005-0000-0000-0000C7510000}"/>
    <cellStyle name="Vírgula 4 2 2 7 3 2 2" xfId="18371" xr:uid="{00000000-0005-0000-0000-0000C8510000}"/>
    <cellStyle name="Vírgula 4 2 2 7 3 3" xfId="7691" xr:uid="{00000000-0005-0000-0000-0000C9510000}"/>
    <cellStyle name="Vírgula 4 2 2 7 3 3 2" xfId="21035" xr:uid="{00000000-0005-0000-0000-0000CA510000}"/>
    <cellStyle name="Vírgula 4 2 2 7 3 4" xfId="10355" xr:uid="{00000000-0005-0000-0000-0000CB510000}"/>
    <cellStyle name="Vírgula 4 2 2 7 3 4 2" xfId="23699" xr:uid="{00000000-0005-0000-0000-0000CC510000}"/>
    <cellStyle name="Vírgula 4 2 2 7 3 5" xfId="15707" xr:uid="{00000000-0005-0000-0000-0000CD510000}"/>
    <cellStyle name="Vírgula 4 2 2 7 3 6" xfId="13019" xr:uid="{00000000-0005-0000-0000-0000CE510000}"/>
    <cellStyle name="Vírgula 4 2 2 7 4" xfId="3443" xr:uid="{00000000-0005-0000-0000-0000CF510000}"/>
    <cellStyle name="Vírgula 4 2 2 7 4 2" xfId="16787" xr:uid="{00000000-0005-0000-0000-0000D0510000}"/>
    <cellStyle name="Vírgula 4 2 2 7 5" xfId="6107" xr:uid="{00000000-0005-0000-0000-0000D1510000}"/>
    <cellStyle name="Vírgula 4 2 2 7 5 2" xfId="19451" xr:uid="{00000000-0005-0000-0000-0000D2510000}"/>
    <cellStyle name="Vírgula 4 2 2 7 6" xfId="8771" xr:uid="{00000000-0005-0000-0000-0000D3510000}"/>
    <cellStyle name="Vírgula 4 2 2 7 6 2" xfId="22115" xr:uid="{00000000-0005-0000-0000-0000D4510000}"/>
    <cellStyle name="Vírgula 4 2 2 7 7" xfId="14123" xr:uid="{00000000-0005-0000-0000-0000D5510000}"/>
    <cellStyle name="Vírgula 4 2 2 7 8" xfId="11435" xr:uid="{00000000-0005-0000-0000-0000D6510000}"/>
    <cellStyle name="Vírgula 4 2 2 7 9" xfId="24491" xr:uid="{00000000-0005-0000-0000-0000D7510000}"/>
    <cellStyle name="Vírgula 4 2 2 8" xfId="827" xr:uid="{00000000-0005-0000-0000-0000D8510000}"/>
    <cellStyle name="Vírgula 4 2 2 8 2" xfId="1619" xr:uid="{00000000-0005-0000-0000-0000D9510000}"/>
    <cellStyle name="Vírgula 4 2 2 8 2 2" xfId="4283" xr:uid="{00000000-0005-0000-0000-0000DA510000}"/>
    <cellStyle name="Vírgula 4 2 2 8 2 2 2" xfId="17627" xr:uid="{00000000-0005-0000-0000-0000DB510000}"/>
    <cellStyle name="Vírgula 4 2 2 8 2 3" xfId="6947" xr:uid="{00000000-0005-0000-0000-0000DC510000}"/>
    <cellStyle name="Vírgula 4 2 2 8 2 3 2" xfId="20291" xr:uid="{00000000-0005-0000-0000-0000DD510000}"/>
    <cellStyle name="Vírgula 4 2 2 8 2 4" xfId="9611" xr:uid="{00000000-0005-0000-0000-0000DE510000}"/>
    <cellStyle name="Vírgula 4 2 2 8 2 4 2" xfId="22955" xr:uid="{00000000-0005-0000-0000-0000DF510000}"/>
    <cellStyle name="Vírgula 4 2 2 8 2 5" xfId="14963" xr:uid="{00000000-0005-0000-0000-0000E0510000}"/>
    <cellStyle name="Vírgula 4 2 2 8 2 6" xfId="12275" xr:uid="{00000000-0005-0000-0000-0000E1510000}"/>
    <cellStyle name="Vírgula 4 2 2 8 2 7" xfId="26507" xr:uid="{00000000-0005-0000-0000-0000E2510000}"/>
    <cellStyle name="Vírgula 4 2 2 8 3" xfId="2411" xr:uid="{00000000-0005-0000-0000-0000E3510000}"/>
    <cellStyle name="Vírgula 4 2 2 8 3 2" xfId="5075" xr:uid="{00000000-0005-0000-0000-0000E4510000}"/>
    <cellStyle name="Vírgula 4 2 2 8 3 2 2" xfId="18419" xr:uid="{00000000-0005-0000-0000-0000E5510000}"/>
    <cellStyle name="Vírgula 4 2 2 8 3 3" xfId="7739" xr:uid="{00000000-0005-0000-0000-0000E6510000}"/>
    <cellStyle name="Vírgula 4 2 2 8 3 3 2" xfId="21083" xr:uid="{00000000-0005-0000-0000-0000E7510000}"/>
    <cellStyle name="Vírgula 4 2 2 8 3 4" xfId="10403" xr:uid="{00000000-0005-0000-0000-0000E8510000}"/>
    <cellStyle name="Vírgula 4 2 2 8 3 4 2" xfId="23747" xr:uid="{00000000-0005-0000-0000-0000E9510000}"/>
    <cellStyle name="Vírgula 4 2 2 8 3 5" xfId="15755" xr:uid="{00000000-0005-0000-0000-0000EA510000}"/>
    <cellStyle name="Vírgula 4 2 2 8 3 6" xfId="13067" xr:uid="{00000000-0005-0000-0000-0000EB510000}"/>
    <cellStyle name="Vírgula 4 2 2 8 4" xfId="3491" xr:uid="{00000000-0005-0000-0000-0000EC510000}"/>
    <cellStyle name="Vírgula 4 2 2 8 4 2" xfId="16835" xr:uid="{00000000-0005-0000-0000-0000ED510000}"/>
    <cellStyle name="Vírgula 4 2 2 8 5" xfId="6155" xr:uid="{00000000-0005-0000-0000-0000EE510000}"/>
    <cellStyle name="Vírgula 4 2 2 8 5 2" xfId="19499" xr:uid="{00000000-0005-0000-0000-0000EF510000}"/>
    <cellStyle name="Vírgula 4 2 2 8 6" xfId="8819" xr:uid="{00000000-0005-0000-0000-0000F0510000}"/>
    <cellStyle name="Vírgula 4 2 2 8 6 2" xfId="22163" xr:uid="{00000000-0005-0000-0000-0000F1510000}"/>
    <cellStyle name="Vírgula 4 2 2 8 7" xfId="14171" xr:uid="{00000000-0005-0000-0000-0000F2510000}"/>
    <cellStyle name="Vírgula 4 2 2 8 8" xfId="11483" xr:uid="{00000000-0005-0000-0000-0000F3510000}"/>
    <cellStyle name="Vírgula 4 2 2 8 9" xfId="25139" xr:uid="{00000000-0005-0000-0000-0000F4510000}"/>
    <cellStyle name="Vírgula 4 2 2 9" xfId="875" xr:uid="{00000000-0005-0000-0000-0000F5510000}"/>
    <cellStyle name="Vírgula 4 2 2 9 2" xfId="3539" xr:uid="{00000000-0005-0000-0000-0000F6510000}"/>
    <cellStyle name="Vírgula 4 2 2 9 2 2" xfId="16883" xr:uid="{00000000-0005-0000-0000-0000F7510000}"/>
    <cellStyle name="Vírgula 4 2 2 9 3" xfId="6203" xr:uid="{00000000-0005-0000-0000-0000F8510000}"/>
    <cellStyle name="Vírgula 4 2 2 9 3 2" xfId="19547" xr:uid="{00000000-0005-0000-0000-0000F9510000}"/>
    <cellStyle name="Vírgula 4 2 2 9 4" xfId="8867" xr:uid="{00000000-0005-0000-0000-0000FA510000}"/>
    <cellStyle name="Vírgula 4 2 2 9 4 2" xfId="22211" xr:uid="{00000000-0005-0000-0000-0000FB510000}"/>
    <cellStyle name="Vírgula 4 2 2 9 5" xfId="14219" xr:uid="{00000000-0005-0000-0000-0000FC510000}"/>
    <cellStyle name="Vírgula 4 2 2 9 6" xfId="11531" xr:uid="{00000000-0005-0000-0000-0000FD510000}"/>
    <cellStyle name="Vírgula 4 2 2 9 7" xfId="25499" xr:uid="{00000000-0005-0000-0000-0000FE510000}"/>
    <cellStyle name="Vírgula 4 2 3" xfId="107" xr:uid="{00000000-0005-0000-0000-0000FF510000}"/>
    <cellStyle name="Vírgula 4 2 3 10" xfId="5435" xr:uid="{00000000-0005-0000-0000-000000520000}"/>
    <cellStyle name="Vírgula 4 2 3 10 2" xfId="18779" xr:uid="{00000000-0005-0000-0000-000001520000}"/>
    <cellStyle name="Vírgula 4 2 3 11" xfId="8099" xr:uid="{00000000-0005-0000-0000-000002520000}"/>
    <cellStyle name="Vírgula 4 2 3 11 2" xfId="21443" xr:uid="{00000000-0005-0000-0000-000003520000}"/>
    <cellStyle name="Vírgula 4 2 3 12" xfId="13451" xr:uid="{00000000-0005-0000-0000-000004520000}"/>
    <cellStyle name="Vírgula 4 2 3 13" xfId="10763" xr:uid="{00000000-0005-0000-0000-000005520000}"/>
    <cellStyle name="Vírgula 4 2 3 14" xfId="24155" xr:uid="{00000000-0005-0000-0000-000006520000}"/>
    <cellStyle name="Vírgula 4 2 3 2" xfId="275" xr:uid="{00000000-0005-0000-0000-000007520000}"/>
    <cellStyle name="Vírgula 4 2 3 2 10" xfId="13619" xr:uid="{00000000-0005-0000-0000-000008520000}"/>
    <cellStyle name="Vírgula 4 2 3 2 11" xfId="10931" xr:uid="{00000000-0005-0000-0000-000009520000}"/>
    <cellStyle name="Vírgula 4 2 3 2 12" xfId="24323" xr:uid="{00000000-0005-0000-0000-00000A520000}"/>
    <cellStyle name="Vírgula 4 2 3 2 2" xfId="539" xr:uid="{00000000-0005-0000-0000-00000B520000}"/>
    <cellStyle name="Vírgula 4 2 3 2 2 2" xfId="1331" xr:uid="{00000000-0005-0000-0000-00000C520000}"/>
    <cellStyle name="Vírgula 4 2 3 2 2 2 2" xfId="3995" xr:uid="{00000000-0005-0000-0000-00000D520000}"/>
    <cellStyle name="Vírgula 4 2 3 2 2 2 2 2" xfId="17339" xr:uid="{00000000-0005-0000-0000-00000E520000}"/>
    <cellStyle name="Vírgula 4 2 3 2 2 2 3" xfId="6659" xr:uid="{00000000-0005-0000-0000-00000F520000}"/>
    <cellStyle name="Vírgula 4 2 3 2 2 2 3 2" xfId="20003" xr:uid="{00000000-0005-0000-0000-000010520000}"/>
    <cellStyle name="Vírgula 4 2 3 2 2 2 4" xfId="9323" xr:uid="{00000000-0005-0000-0000-000011520000}"/>
    <cellStyle name="Vírgula 4 2 3 2 2 2 4 2" xfId="22667" xr:uid="{00000000-0005-0000-0000-000012520000}"/>
    <cellStyle name="Vírgula 4 2 3 2 2 2 5" xfId="14675" xr:uid="{00000000-0005-0000-0000-000013520000}"/>
    <cellStyle name="Vírgula 4 2 3 2 2 2 6" xfId="11987" xr:uid="{00000000-0005-0000-0000-000014520000}"/>
    <cellStyle name="Vírgula 4 2 3 2 2 2 7" xfId="26387" xr:uid="{00000000-0005-0000-0000-000015520000}"/>
    <cellStyle name="Vírgula 4 2 3 2 2 3" xfId="2123" xr:uid="{00000000-0005-0000-0000-000016520000}"/>
    <cellStyle name="Vírgula 4 2 3 2 2 3 2" xfId="4787" xr:uid="{00000000-0005-0000-0000-000017520000}"/>
    <cellStyle name="Vírgula 4 2 3 2 2 3 2 2" xfId="18131" xr:uid="{00000000-0005-0000-0000-000018520000}"/>
    <cellStyle name="Vírgula 4 2 3 2 2 3 3" xfId="7451" xr:uid="{00000000-0005-0000-0000-000019520000}"/>
    <cellStyle name="Vírgula 4 2 3 2 2 3 3 2" xfId="20795" xr:uid="{00000000-0005-0000-0000-00001A520000}"/>
    <cellStyle name="Vírgula 4 2 3 2 2 3 4" xfId="10115" xr:uid="{00000000-0005-0000-0000-00001B520000}"/>
    <cellStyle name="Vírgula 4 2 3 2 2 3 4 2" xfId="23459" xr:uid="{00000000-0005-0000-0000-00001C520000}"/>
    <cellStyle name="Vírgula 4 2 3 2 2 3 5" xfId="15467" xr:uid="{00000000-0005-0000-0000-00001D520000}"/>
    <cellStyle name="Vírgula 4 2 3 2 2 3 6" xfId="12779" xr:uid="{00000000-0005-0000-0000-00001E520000}"/>
    <cellStyle name="Vírgula 4 2 3 2 2 4" xfId="3203" xr:uid="{00000000-0005-0000-0000-00001F520000}"/>
    <cellStyle name="Vírgula 4 2 3 2 2 4 2" xfId="16547" xr:uid="{00000000-0005-0000-0000-000020520000}"/>
    <cellStyle name="Vírgula 4 2 3 2 2 5" xfId="5867" xr:uid="{00000000-0005-0000-0000-000021520000}"/>
    <cellStyle name="Vírgula 4 2 3 2 2 5 2" xfId="19211" xr:uid="{00000000-0005-0000-0000-000022520000}"/>
    <cellStyle name="Vírgula 4 2 3 2 2 6" xfId="8531" xr:uid="{00000000-0005-0000-0000-000023520000}"/>
    <cellStyle name="Vírgula 4 2 3 2 2 6 2" xfId="21875" xr:uid="{00000000-0005-0000-0000-000024520000}"/>
    <cellStyle name="Vírgula 4 2 3 2 2 7" xfId="13883" xr:uid="{00000000-0005-0000-0000-000025520000}"/>
    <cellStyle name="Vírgula 4 2 3 2 2 8" xfId="11195" xr:uid="{00000000-0005-0000-0000-000026520000}"/>
    <cellStyle name="Vírgula 4 2 3 2 2 9" xfId="25019" xr:uid="{00000000-0005-0000-0000-000027520000}"/>
    <cellStyle name="Vírgula 4 2 3 2 3" xfId="707" xr:uid="{00000000-0005-0000-0000-000028520000}"/>
    <cellStyle name="Vírgula 4 2 3 2 3 2" xfId="1499" xr:uid="{00000000-0005-0000-0000-000029520000}"/>
    <cellStyle name="Vírgula 4 2 3 2 3 2 2" xfId="4163" xr:uid="{00000000-0005-0000-0000-00002A520000}"/>
    <cellStyle name="Vírgula 4 2 3 2 3 2 2 2" xfId="17507" xr:uid="{00000000-0005-0000-0000-00002B520000}"/>
    <cellStyle name="Vírgula 4 2 3 2 3 2 3" xfId="6827" xr:uid="{00000000-0005-0000-0000-00002C520000}"/>
    <cellStyle name="Vírgula 4 2 3 2 3 2 3 2" xfId="20171" xr:uid="{00000000-0005-0000-0000-00002D520000}"/>
    <cellStyle name="Vírgula 4 2 3 2 3 2 4" xfId="9491" xr:uid="{00000000-0005-0000-0000-00002E520000}"/>
    <cellStyle name="Vírgula 4 2 3 2 3 2 4 2" xfId="22835" xr:uid="{00000000-0005-0000-0000-00002F520000}"/>
    <cellStyle name="Vírgula 4 2 3 2 3 2 5" xfId="14843" xr:uid="{00000000-0005-0000-0000-000030520000}"/>
    <cellStyle name="Vírgula 4 2 3 2 3 2 6" xfId="12155" xr:uid="{00000000-0005-0000-0000-000031520000}"/>
    <cellStyle name="Vírgula 4 2 3 2 3 2 7" xfId="26051" xr:uid="{00000000-0005-0000-0000-000032520000}"/>
    <cellStyle name="Vírgula 4 2 3 2 3 3" xfId="2291" xr:uid="{00000000-0005-0000-0000-000033520000}"/>
    <cellStyle name="Vírgula 4 2 3 2 3 3 2" xfId="4955" xr:uid="{00000000-0005-0000-0000-000034520000}"/>
    <cellStyle name="Vírgula 4 2 3 2 3 3 2 2" xfId="18299" xr:uid="{00000000-0005-0000-0000-000035520000}"/>
    <cellStyle name="Vírgula 4 2 3 2 3 3 3" xfId="7619" xr:uid="{00000000-0005-0000-0000-000036520000}"/>
    <cellStyle name="Vírgula 4 2 3 2 3 3 3 2" xfId="20963" xr:uid="{00000000-0005-0000-0000-000037520000}"/>
    <cellStyle name="Vírgula 4 2 3 2 3 3 4" xfId="10283" xr:uid="{00000000-0005-0000-0000-000038520000}"/>
    <cellStyle name="Vírgula 4 2 3 2 3 3 4 2" xfId="23627" xr:uid="{00000000-0005-0000-0000-000039520000}"/>
    <cellStyle name="Vírgula 4 2 3 2 3 3 5" xfId="15635" xr:uid="{00000000-0005-0000-0000-00003A520000}"/>
    <cellStyle name="Vírgula 4 2 3 2 3 3 6" xfId="12947" xr:uid="{00000000-0005-0000-0000-00003B520000}"/>
    <cellStyle name="Vírgula 4 2 3 2 3 4" xfId="3371" xr:uid="{00000000-0005-0000-0000-00003C520000}"/>
    <cellStyle name="Vírgula 4 2 3 2 3 4 2" xfId="16715" xr:uid="{00000000-0005-0000-0000-00003D520000}"/>
    <cellStyle name="Vírgula 4 2 3 2 3 5" xfId="6035" xr:uid="{00000000-0005-0000-0000-00003E520000}"/>
    <cellStyle name="Vírgula 4 2 3 2 3 5 2" xfId="19379" xr:uid="{00000000-0005-0000-0000-00003F520000}"/>
    <cellStyle name="Vírgula 4 2 3 2 3 6" xfId="8699" xr:uid="{00000000-0005-0000-0000-000040520000}"/>
    <cellStyle name="Vírgula 4 2 3 2 3 6 2" xfId="22043" xr:uid="{00000000-0005-0000-0000-000041520000}"/>
    <cellStyle name="Vírgula 4 2 3 2 3 7" xfId="14051" xr:uid="{00000000-0005-0000-0000-000042520000}"/>
    <cellStyle name="Vírgula 4 2 3 2 3 8" xfId="11363" xr:uid="{00000000-0005-0000-0000-000043520000}"/>
    <cellStyle name="Vírgula 4 2 3 2 3 9" xfId="24683" xr:uid="{00000000-0005-0000-0000-000044520000}"/>
    <cellStyle name="Vírgula 4 2 3 2 4" xfId="1067" xr:uid="{00000000-0005-0000-0000-000045520000}"/>
    <cellStyle name="Vírgula 4 2 3 2 4 2" xfId="3731" xr:uid="{00000000-0005-0000-0000-000046520000}"/>
    <cellStyle name="Vírgula 4 2 3 2 4 2 2" xfId="17075" xr:uid="{00000000-0005-0000-0000-000047520000}"/>
    <cellStyle name="Vírgula 4 2 3 2 4 2 3" xfId="26699" xr:uid="{00000000-0005-0000-0000-000048520000}"/>
    <cellStyle name="Vírgula 4 2 3 2 4 3" xfId="6395" xr:uid="{00000000-0005-0000-0000-000049520000}"/>
    <cellStyle name="Vírgula 4 2 3 2 4 3 2" xfId="19739" xr:uid="{00000000-0005-0000-0000-00004A520000}"/>
    <cellStyle name="Vírgula 4 2 3 2 4 4" xfId="9059" xr:uid="{00000000-0005-0000-0000-00004B520000}"/>
    <cellStyle name="Vírgula 4 2 3 2 4 4 2" xfId="22403" xr:uid="{00000000-0005-0000-0000-00004C520000}"/>
    <cellStyle name="Vírgula 4 2 3 2 4 5" xfId="14411" xr:uid="{00000000-0005-0000-0000-00004D520000}"/>
    <cellStyle name="Vírgula 4 2 3 2 4 6" xfId="11723" xr:uid="{00000000-0005-0000-0000-00004E520000}"/>
    <cellStyle name="Vírgula 4 2 3 2 4 7" xfId="25331" xr:uid="{00000000-0005-0000-0000-00004F520000}"/>
    <cellStyle name="Vírgula 4 2 3 2 5" xfId="1859" xr:uid="{00000000-0005-0000-0000-000050520000}"/>
    <cellStyle name="Vírgula 4 2 3 2 5 2" xfId="4523" xr:uid="{00000000-0005-0000-0000-000051520000}"/>
    <cellStyle name="Vírgula 4 2 3 2 5 2 2" xfId="17867" xr:uid="{00000000-0005-0000-0000-000052520000}"/>
    <cellStyle name="Vírgula 4 2 3 2 5 3" xfId="7187" xr:uid="{00000000-0005-0000-0000-000053520000}"/>
    <cellStyle name="Vírgula 4 2 3 2 5 3 2" xfId="20531" xr:uid="{00000000-0005-0000-0000-000054520000}"/>
    <cellStyle name="Vírgula 4 2 3 2 5 4" xfId="9851" xr:uid="{00000000-0005-0000-0000-000055520000}"/>
    <cellStyle name="Vírgula 4 2 3 2 5 4 2" xfId="23195" xr:uid="{00000000-0005-0000-0000-000056520000}"/>
    <cellStyle name="Vírgula 4 2 3 2 5 5" xfId="15203" xr:uid="{00000000-0005-0000-0000-000057520000}"/>
    <cellStyle name="Vírgula 4 2 3 2 5 6" xfId="12515" xr:uid="{00000000-0005-0000-0000-000058520000}"/>
    <cellStyle name="Vírgula 4 2 3 2 5 7" xfId="25691" xr:uid="{00000000-0005-0000-0000-000059520000}"/>
    <cellStyle name="Vírgula 4 2 3 2 6" xfId="2675" xr:uid="{00000000-0005-0000-0000-00005A520000}"/>
    <cellStyle name="Vírgula 4 2 3 2 6 2" xfId="5339" xr:uid="{00000000-0005-0000-0000-00005B520000}"/>
    <cellStyle name="Vírgula 4 2 3 2 6 2 2" xfId="18683" xr:uid="{00000000-0005-0000-0000-00005C520000}"/>
    <cellStyle name="Vírgula 4 2 3 2 6 3" xfId="8003" xr:uid="{00000000-0005-0000-0000-00005D520000}"/>
    <cellStyle name="Vírgula 4 2 3 2 6 3 2" xfId="21347" xr:uid="{00000000-0005-0000-0000-00005E520000}"/>
    <cellStyle name="Vírgula 4 2 3 2 6 4" xfId="10667" xr:uid="{00000000-0005-0000-0000-00005F520000}"/>
    <cellStyle name="Vírgula 4 2 3 2 6 4 2" xfId="24011" xr:uid="{00000000-0005-0000-0000-000060520000}"/>
    <cellStyle name="Vírgula 4 2 3 2 6 5" xfId="16019" xr:uid="{00000000-0005-0000-0000-000061520000}"/>
    <cellStyle name="Vírgula 4 2 3 2 6 6" xfId="13331" xr:uid="{00000000-0005-0000-0000-000062520000}"/>
    <cellStyle name="Vírgula 4 2 3 2 7" xfId="2939" xr:uid="{00000000-0005-0000-0000-000063520000}"/>
    <cellStyle name="Vírgula 4 2 3 2 7 2" xfId="16283" xr:uid="{00000000-0005-0000-0000-000064520000}"/>
    <cellStyle name="Vírgula 4 2 3 2 8" xfId="5603" xr:uid="{00000000-0005-0000-0000-000065520000}"/>
    <cellStyle name="Vírgula 4 2 3 2 8 2" xfId="18947" xr:uid="{00000000-0005-0000-0000-000066520000}"/>
    <cellStyle name="Vírgula 4 2 3 2 9" xfId="8267" xr:uid="{00000000-0005-0000-0000-000067520000}"/>
    <cellStyle name="Vírgula 4 2 3 2 9 2" xfId="21611" xr:uid="{00000000-0005-0000-0000-000068520000}"/>
    <cellStyle name="Vírgula 4 2 3 3" xfId="179" xr:uid="{00000000-0005-0000-0000-000069520000}"/>
    <cellStyle name="Vírgula 4 2 3 3 10" xfId="10835" xr:uid="{00000000-0005-0000-0000-00006A520000}"/>
    <cellStyle name="Vírgula 4 2 3 3 11" xfId="24227" xr:uid="{00000000-0005-0000-0000-00006B520000}"/>
    <cellStyle name="Vírgula 4 2 3 3 2" xfId="443" xr:uid="{00000000-0005-0000-0000-00006C520000}"/>
    <cellStyle name="Vírgula 4 2 3 3 2 2" xfId="1235" xr:uid="{00000000-0005-0000-0000-00006D520000}"/>
    <cellStyle name="Vírgula 4 2 3 3 2 2 2" xfId="3899" xr:uid="{00000000-0005-0000-0000-00006E520000}"/>
    <cellStyle name="Vírgula 4 2 3 3 2 2 2 2" xfId="17243" xr:uid="{00000000-0005-0000-0000-00006F520000}"/>
    <cellStyle name="Vírgula 4 2 3 3 2 2 3" xfId="6563" xr:uid="{00000000-0005-0000-0000-000070520000}"/>
    <cellStyle name="Vírgula 4 2 3 3 2 2 3 2" xfId="19907" xr:uid="{00000000-0005-0000-0000-000071520000}"/>
    <cellStyle name="Vírgula 4 2 3 3 2 2 4" xfId="9227" xr:uid="{00000000-0005-0000-0000-000072520000}"/>
    <cellStyle name="Vírgula 4 2 3 3 2 2 4 2" xfId="22571" xr:uid="{00000000-0005-0000-0000-000073520000}"/>
    <cellStyle name="Vírgula 4 2 3 3 2 2 5" xfId="14579" xr:uid="{00000000-0005-0000-0000-000074520000}"/>
    <cellStyle name="Vírgula 4 2 3 3 2 2 6" xfId="11891" xr:uid="{00000000-0005-0000-0000-000075520000}"/>
    <cellStyle name="Vírgula 4 2 3 3 2 2 7" xfId="26291" xr:uid="{00000000-0005-0000-0000-000076520000}"/>
    <cellStyle name="Vírgula 4 2 3 3 2 3" xfId="2027" xr:uid="{00000000-0005-0000-0000-000077520000}"/>
    <cellStyle name="Vírgula 4 2 3 3 2 3 2" xfId="4691" xr:uid="{00000000-0005-0000-0000-000078520000}"/>
    <cellStyle name="Vírgula 4 2 3 3 2 3 2 2" xfId="18035" xr:uid="{00000000-0005-0000-0000-000079520000}"/>
    <cellStyle name="Vírgula 4 2 3 3 2 3 3" xfId="7355" xr:uid="{00000000-0005-0000-0000-00007A520000}"/>
    <cellStyle name="Vírgula 4 2 3 3 2 3 3 2" xfId="20699" xr:uid="{00000000-0005-0000-0000-00007B520000}"/>
    <cellStyle name="Vírgula 4 2 3 3 2 3 4" xfId="10019" xr:uid="{00000000-0005-0000-0000-00007C520000}"/>
    <cellStyle name="Vírgula 4 2 3 3 2 3 4 2" xfId="23363" xr:uid="{00000000-0005-0000-0000-00007D520000}"/>
    <cellStyle name="Vírgula 4 2 3 3 2 3 5" xfId="15371" xr:uid="{00000000-0005-0000-0000-00007E520000}"/>
    <cellStyle name="Vírgula 4 2 3 3 2 3 6" xfId="12683" xr:uid="{00000000-0005-0000-0000-00007F520000}"/>
    <cellStyle name="Vírgula 4 2 3 3 2 4" xfId="3107" xr:uid="{00000000-0005-0000-0000-000080520000}"/>
    <cellStyle name="Vírgula 4 2 3 3 2 4 2" xfId="16451" xr:uid="{00000000-0005-0000-0000-000081520000}"/>
    <cellStyle name="Vírgula 4 2 3 3 2 5" xfId="5771" xr:uid="{00000000-0005-0000-0000-000082520000}"/>
    <cellStyle name="Vírgula 4 2 3 3 2 5 2" xfId="19115" xr:uid="{00000000-0005-0000-0000-000083520000}"/>
    <cellStyle name="Vírgula 4 2 3 3 2 6" xfId="8435" xr:uid="{00000000-0005-0000-0000-000084520000}"/>
    <cellStyle name="Vírgula 4 2 3 3 2 6 2" xfId="21779" xr:uid="{00000000-0005-0000-0000-000085520000}"/>
    <cellStyle name="Vírgula 4 2 3 3 2 7" xfId="13787" xr:uid="{00000000-0005-0000-0000-000086520000}"/>
    <cellStyle name="Vírgula 4 2 3 3 2 8" xfId="11099" xr:uid="{00000000-0005-0000-0000-000087520000}"/>
    <cellStyle name="Vírgula 4 2 3 3 2 9" xfId="24923" xr:uid="{00000000-0005-0000-0000-000088520000}"/>
    <cellStyle name="Vírgula 4 2 3 3 3" xfId="971" xr:uid="{00000000-0005-0000-0000-000089520000}"/>
    <cellStyle name="Vírgula 4 2 3 3 3 2" xfId="3635" xr:uid="{00000000-0005-0000-0000-00008A520000}"/>
    <cellStyle name="Vírgula 4 2 3 3 3 2 2" xfId="16979" xr:uid="{00000000-0005-0000-0000-00008B520000}"/>
    <cellStyle name="Vírgula 4 2 3 3 3 2 3" xfId="25955" xr:uid="{00000000-0005-0000-0000-00008C520000}"/>
    <cellStyle name="Vírgula 4 2 3 3 3 3" xfId="6299" xr:uid="{00000000-0005-0000-0000-00008D520000}"/>
    <cellStyle name="Vírgula 4 2 3 3 3 3 2" xfId="19643" xr:uid="{00000000-0005-0000-0000-00008E520000}"/>
    <cellStyle name="Vírgula 4 2 3 3 3 4" xfId="8963" xr:uid="{00000000-0005-0000-0000-00008F520000}"/>
    <cellStyle name="Vírgula 4 2 3 3 3 4 2" xfId="22307" xr:uid="{00000000-0005-0000-0000-000090520000}"/>
    <cellStyle name="Vírgula 4 2 3 3 3 5" xfId="14315" xr:uid="{00000000-0005-0000-0000-000091520000}"/>
    <cellStyle name="Vírgula 4 2 3 3 3 6" xfId="11627" xr:uid="{00000000-0005-0000-0000-000092520000}"/>
    <cellStyle name="Vírgula 4 2 3 3 3 7" xfId="24587" xr:uid="{00000000-0005-0000-0000-000093520000}"/>
    <cellStyle name="Vírgula 4 2 3 3 4" xfId="1763" xr:uid="{00000000-0005-0000-0000-000094520000}"/>
    <cellStyle name="Vírgula 4 2 3 3 4 2" xfId="4427" xr:uid="{00000000-0005-0000-0000-000095520000}"/>
    <cellStyle name="Vírgula 4 2 3 3 4 2 2" xfId="17771" xr:uid="{00000000-0005-0000-0000-000096520000}"/>
    <cellStyle name="Vírgula 4 2 3 3 4 2 3" xfId="26603" xr:uid="{00000000-0005-0000-0000-000097520000}"/>
    <cellStyle name="Vírgula 4 2 3 3 4 3" xfId="7091" xr:uid="{00000000-0005-0000-0000-000098520000}"/>
    <cellStyle name="Vírgula 4 2 3 3 4 3 2" xfId="20435" xr:uid="{00000000-0005-0000-0000-000099520000}"/>
    <cellStyle name="Vírgula 4 2 3 3 4 4" xfId="9755" xr:uid="{00000000-0005-0000-0000-00009A520000}"/>
    <cellStyle name="Vírgula 4 2 3 3 4 4 2" xfId="23099" xr:uid="{00000000-0005-0000-0000-00009B520000}"/>
    <cellStyle name="Vírgula 4 2 3 3 4 5" xfId="15107" xr:uid="{00000000-0005-0000-0000-00009C520000}"/>
    <cellStyle name="Vírgula 4 2 3 3 4 6" xfId="12419" xr:uid="{00000000-0005-0000-0000-00009D520000}"/>
    <cellStyle name="Vírgula 4 2 3 3 4 7" xfId="25235" xr:uid="{00000000-0005-0000-0000-00009E520000}"/>
    <cellStyle name="Vírgula 4 2 3 3 5" xfId="2579" xr:uid="{00000000-0005-0000-0000-00009F520000}"/>
    <cellStyle name="Vírgula 4 2 3 3 5 2" xfId="5243" xr:uid="{00000000-0005-0000-0000-0000A0520000}"/>
    <cellStyle name="Vírgula 4 2 3 3 5 2 2" xfId="18587" xr:uid="{00000000-0005-0000-0000-0000A1520000}"/>
    <cellStyle name="Vírgula 4 2 3 3 5 3" xfId="7907" xr:uid="{00000000-0005-0000-0000-0000A2520000}"/>
    <cellStyle name="Vírgula 4 2 3 3 5 3 2" xfId="21251" xr:uid="{00000000-0005-0000-0000-0000A3520000}"/>
    <cellStyle name="Vírgula 4 2 3 3 5 4" xfId="10571" xr:uid="{00000000-0005-0000-0000-0000A4520000}"/>
    <cellStyle name="Vírgula 4 2 3 3 5 4 2" xfId="23915" xr:uid="{00000000-0005-0000-0000-0000A5520000}"/>
    <cellStyle name="Vírgula 4 2 3 3 5 5" xfId="15923" xr:uid="{00000000-0005-0000-0000-0000A6520000}"/>
    <cellStyle name="Vírgula 4 2 3 3 5 6" xfId="13235" xr:uid="{00000000-0005-0000-0000-0000A7520000}"/>
    <cellStyle name="Vírgula 4 2 3 3 5 7" xfId="25595" xr:uid="{00000000-0005-0000-0000-0000A8520000}"/>
    <cellStyle name="Vírgula 4 2 3 3 6" xfId="2843" xr:uid="{00000000-0005-0000-0000-0000A9520000}"/>
    <cellStyle name="Vírgula 4 2 3 3 6 2" xfId="16187" xr:uid="{00000000-0005-0000-0000-0000AA520000}"/>
    <cellStyle name="Vírgula 4 2 3 3 7" xfId="5507" xr:uid="{00000000-0005-0000-0000-0000AB520000}"/>
    <cellStyle name="Vírgula 4 2 3 3 7 2" xfId="18851" xr:uid="{00000000-0005-0000-0000-0000AC520000}"/>
    <cellStyle name="Vírgula 4 2 3 3 8" xfId="8171" xr:uid="{00000000-0005-0000-0000-0000AD520000}"/>
    <cellStyle name="Vírgula 4 2 3 3 8 2" xfId="21515" xr:uid="{00000000-0005-0000-0000-0000AE520000}"/>
    <cellStyle name="Vírgula 4 2 3 3 9" xfId="13523" xr:uid="{00000000-0005-0000-0000-0000AF520000}"/>
    <cellStyle name="Vírgula 4 2 3 4" xfId="371" xr:uid="{00000000-0005-0000-0000-0000B0520000}"/>
    <cellStyle name="Vírgula 4 2 3 4 2" xfId="1163" xr:uid="{00000000-0005-0000-0000-0000B1520000}"/>
    <cellStyle name="Vírgula 4 2 3 4 2 2" xfId="3827" xr:uid="{00000000-0005-0000-0000-0000B2520000}"/>
    <cellStyle name="Vírgula 4 2 3 4 2 2 2" xfId="17171" xr:uid="{00000000-0005-0000-0000-0000B3520000}"/>
    <cellStyle name="Vírgula 4 2 3 4 2 3" xfId="6491" xr:uid="{00000000-0005-0000-0000-0000B4520000}"/>
    <cellStyle name="Vírgula 4 2 3 4 2 3 2" xfId="19835" xr:uid="{00000000-0005-0000-0000-0000B5520000}"/>
    <cellStyle name="Vírgula 4 2 3 4 2 4" xfId="9155" xr:uid="{00000000-0005-0000-0000-0000B6520000}"/>
    <cellStyle name="Vírgula 4 2 3 4 2 4 2" xfId="22499" xr:uid="{00000000-0005-0000-0000-0000B7520000}"/>
    <cellStyle name="Vírgula 4 2 3 4 2 5" xfId="14507" xr:uid="{00000000-0005-0000-0000-0000B8520000}"/>
    <cellStyle name="Vírgula 4 2 3 4 2 6" xfId="11819" xr:uid="{00000000-0005-0000-0000-0000B9520000}"/>
    <cellStyle name="Vírgula 4 2 3 4 2 7" xfId="26219" xr:uid="{00000000-0005-0000-0000-0000BA520000}"/>
    <cellStyle name="Vírgula 4 2 3 4 3" xfId="1955" xr:uid="{00000000-0005-0000-0000-0000BB520000}"/>
    <cellStyle name="Vírgula 4 2 3 4 3 2" xfId="4619" xr:uid="{00000000-0005-0000-0000-0000BC520000}"/>
    <cellStyle name="Vírgula 4 2 3 4 3 2 2" xfId="17963" xr:uid="{00000000-0005-0000-0000-0000BD520000}"/>
    <cellStyle name="Vírgula 4 2 3 4 3 3" xfId="7283" xr:uid="{00000000-0005-0000-0000-0000BE520000}"/>
    <cellStyle name="Vírgula 4 2 3 4 3 3 2" xfId="20627" xr:uid="{00000000-0005-0000-0000-0000BF520000}"/>
    <cellStyle name="Vírgula 4 2 3 4 3 4" xfId="9947" xr:uid="{00000000-0005-0000-0000-0000C0520000}"/>
    <cellStyle name="Vírgula 4 2 3 4 3 4 2" xfId="23291" xr:uid="{00000000-0005-0000-0000-0000C1520000}"/>
    <cellStyle name="Vírgula 4 2 3 4 3 5" xfId="15299" xr:uid="{00000000-0005-0000-0000-0000C2520000}"/>
    <cellStyle name="Vírgula 4 2 3 4 3 6" xfId="12611" xr:uid="{00000000-0005-0000-0000-0000C3520000}"/>
    <cellStyle name="Vírgula 4 2 3 4 4" xfId="3035" xr:uid="{00000000-0005-0000-0000-0000C4520000}"/>
    <cellStyle name="Vírgula 4 2 3 4 4 2" xfId="16379" xr:uid="{00000000-0005-0000-0000-0000C5520000}"/>
    <cellStyle name="Vírgula 4 2 3 4 5" xfId="5699" xr:uid="{00000000-0005-0000-0000-0000C6520000}"/>
    <cellStyle name="Vírgula 4 2 3 4 5 2" xfId="19043" xr:uid="{00000000-0005-0000-0000-0000C7520000}"/>
    <cellStyle name="Vírgula 4 2 3 4 6" xfId="8363" xr:uid="{00000000-0005-0000-0000-0000C8520000}"/>
    <cellStyle name="Vírgula 4 2 3 4 6 2" xfId="21707" xr:uid="{00000000-0005-0000-0000-0000C9520000}"/>
    <cellStyle name="Vírgula 4 2 3 4 7" xfId="13715" xr:uid="{00000000-0005-0000-0000-0000CA520000}"/>
    <cellStyle name="Vírgula 4 2 3 4 8" xfId="11027" xr:uid="{00000000-0005-0000-0000-0000CB520000}"/>
    <cellStyle name="Vírgula 4 2 3 4 9" xfId="24851" xr:uid="{00000000-0005-0000-0000-0000CC520000}"/>
    <cellStyle name="Vírgula 4 2 3 5" xfId="635" xr:uid="{00000000-0005-0000-0000-0000CD520000}"/>
    <cellStyle name="Vírgula 4 2 3 5 2" xfId="1427" xr:uid="{00000000-0005-0000-0000-0000CE520000}"/>
    <cellStyle name="Vírgula 4 2 3 5 2 2" xfId="4091" xr:uid="{00000000-0005-0000-0000-0000CF520000}"/>
    <cellStyle name="Vírgula 4 2 3 5 2 2 2" xfId="17435" xr:uid="{00000000-0005-0000-0000-0000D0520000}"/>
    <cellStyle name="Vírgula 4 2 3 5 2 3" xfId="6755" xr:uid="{00000000-0005-0000-0000-0000D1520000}"/>
    <cellStyle name="Vírgula 4 2 3 5 2 3 2" xfId="20099" xr:uid="{00000000-0005-0000-0000-0000D2520000}"/>
    <cellStyle name="Vírgula 4 2 3 5 2 4" xfId="9419" xr:uid="{00000000-0005-0000-0000-0000D3520000}"/>
    <cellStyle name="Vírgula 4 2 3 5 2 4 2" xfId="22763" xr:uid="{00000000-0005-0000-0000-0000D4520000}"/>
    <cellStyle name="Vírgula 4 2 3 5 2 5" xfId="14771" xr:uid="{00000000-0005-0000-0000-0000D5520000}"/>
    <cellStyle name="Vírgula 4 2 3 5 2 6" xfId="12083" xr:uid="{00000000-0005-0000-0000-0000D6520000}"/>
    <cellStyle name="Vírgula 4 2 3 5 2 7" xfId="25883" xr:uid="{00000000-0005-0000-0000-0000D7520000}"/>
    <cellStyle name="Vírgula 4 2 3 5 3" xfId="2219" xr:uid="{00000000-0005-0000-0000-0000D8520000}"/>
    <cellStyle name="Vírgula 4 2 3 5 3 2" xfId="4883" xr:uid="{00000000-0005-0000-0000-0000D9520000}"/>
    <cellStyle name="Vírgula 4 2 3 5 3 2 2" xfId="18227" xr:uid="{00000000-0005-0000-0000-0000DA520000}"/>
    <cellStyle name="Vírgula 4 2 3 5 3 3" xfId="7547" xr:uid="{00000000-0005-0000-0000-0000DB520000}"/>
    <cellStyle name="Vírgula 4 2 3 5 3 3 2" xfId="20891" xr:uid="{00000000-0005-0000-0000-0000DC520000}"/>
    <cellStyle name="Vírgula 4 2 3 5 3 4" xfId="10211" xr:uid="{00000000-0005-0000-0000-0000DD520000}"/>
    <cellStyle name="Vírgula 4 2 3 5 3 4 2" xfId="23555" xr:uid="{00000000-0005-0000-0000-0000DE520000}"/>
    <cellStyle name="Vírgula 4 2 3 5 3 5" xfId="15563" xr:uid="{00000000-0005-0000-0000-0000DF520000}"/>
    <cellStyle name="Vírgula 4 2 3 5 3 6" xfId="12875" xr:uid="{00000000-0005-0000-0000-0000E0520000}"/>
    <cellStyle name="Vírgula 4 2 3 5 4" xfId="3299" xr:uid="{00000000-0005-0000-0000-0000E1520000}"/>
    <cellStyle name="Vírgula 4 2 3 5 4 2" xfId="16643" xr:uid="{00000000-0005-0000-0000-0000E2520000}"/>
    <cellStyle name="Vírgula 4 2 3 5 5" xfId="5963" xr:uid="{00000000-0005-0000-0000-0000E3520000}"/>
    <cellStyle name="Vírgula 4 2 3 5 5 2" xfId="19307" xr:uid="{00000000-0005-0000-0000-0000E4520000}"/>
    <cellStyle name="Vírgula 4 2 3 5 6" xfId="8627" xr:uid="{00000000-0005-0000-0000-0000E5520000}"/>
    <cellStyle name="Vírgula 4 2 3 5 6 2" xfId="21971" xr:uid="{00000000-0005-0000-0000-0000E6520000}"/>
    <cellStyle name="Vírgula 4 2 3 5 7" xfId="13979" xr:uid="{00000000-0005-0000-0000-0000E7520000}"/>
    <cellStyle name="Vírgula 4 2 3 5 8" xfId="11291" xr:uid="{00000000-0005-0000-0000-0000E8520000}"/>
    <cellStyle name="Vírgula 4 2 3 5 9" xfId="24515" xr:uid="{00000000-0005-0000-0000-0000E9520000}"/>
    <cellStyle name="Vírgula 4 2 3 6" xfId="899" xr:uid="{00000000-0005-0000-0000-0000EA520000}"/>
    <cellStyle name="Vírgula 4 2 3 6 2" xfId="3563" xr:uid="{00000000-0005-0000-0000-0000EB520000}"/>
    <cellStyle name="Vírgula 4 2 3 6 2 2" xfId="16907" xr:uid="{00000000-0005-0000-0000-0000EC520000}"/>
    <cellStyle name="Vírgula 4 2 3 6 2 3" xfId="26531" xr:uid="{00000000-0005-0000-0000-0000ED520000}"/>
    <cellStyle name="Vírgula 4 2 3 6 3" xfId="6227" xr:uid="{00000000-0005-0000-0000-0000EE520000}"/>
    <cellStyle name="Vírgula 4 2 3 6 3 2" xfId="19571" xr:uid="{00000000-0005-0000-0000-0000EF520000}"/>
    <cellStyle name="Vírgula 4 2 3 6 4" xfId="8891" xr:uid="{00000000-0005-0000-0000-0000F0520000}"/>
    <cellStyle name="Vírgula 4 2 3 6 4 2" xfId="22235" xr:uid="{00000000-0005-0000-0000-0000F1520000}"/>
    <cellStyle name="Vírgula 4 2 3 6 5" xfId="14243" xr:uid="{00000000-0005-0000-0000-0000F2520000}"/>
    <cellStyle name="Vírgula 4 2 3 6 6" xfId="11555" xr:uid="{00000000-0005-0000-0000-0000F3520000}"/>
    <cellStyle name="Vírgula 4 2 3 6 7" xfId="25163" xr:uid="{00000000-0005-0000-0000-0000F4520000}"/>
    <cellStyle name="Vírgula 4 2 3 7" xfId="1691" xr:uid="{00000000-0005-0000-0000-0000F5520000}"/>
    <cellStyle name="Vírgula 4 2 3 7 2" xfId="4355" xr:uid="{00000000-0005-0000-0000-0000F6520000}"/>
    <cellStyle name="Vírgula 4 2 3 7 2 2" xfId="17699" xr:uid="{00000000-0005-0000-0000-0000F7520000}"/>
    <cellStyle name="Vírgula 4 2 3 7 3" xfId="7019" xr:uid="{00000000-0005-0000-0000-0000F8520000}"/>
    <cellStyle name="Vírgula 4 2 3 7 3 2" xfId="20363" xr:uid="{00000000-0005-0000-0000-0000F9520000}"/>
    <cellStyle name="Vírgula 4 2 3 7 4" xfId="9683" xr:uid="{00000000-0005-0000-0000-0000FA520000}"/>
    <cellStyle name="Vírgula 4 2 3 7 4 2" xfId="23027" xr:uid="{00000000-0005-0000-0000-0000FB520000}"/>
    <cellStyle name="Vírgula 4 2 3 7 5" xfId="15035" xr:uid="{00000000-0005-0000-0000-0000FC520000}"/>
    <cellStyle name="Vírgula 4 2 3 7 6" xfId="12347" xr:uid="{00000000-0005-0000-0000-0000FD520000}"/>
    <cellStyle name="Vírgula 4 2 3 7 7" xfId="25523" xr:uid="{00000000-0005-0000-0000-0000FE520000}"/>
    <cellStyle name="Vírgula 4 2 3 8" xfId="2507" xr:uid="{00000000-0005-0000-0000-0000FF520000}"/>
    <cellStyle name="Vírgula 4 2 3 8 2" xfId="5171" xr:uid="{00000000-0005-0000-0000-000000530000}"/>
    <cellStyle name="Vírgula 4 2 3 8 2 2" xfId="18515" xr:uid="{00000000-0005-0000-0000-000001530000}"/>
    <cellStyle name="Vírgula 4 2 3 8 3" xfId="7835" xr:uid="{00000000-0005-0000-0000-000002530000}"/>
    <cellStyle name="Vírgula 4 2 3 8 3 2" xfId="21179" xr:uid="{00000000-0005-0000-0000-000003530000}"/>
    <cellStyle name="Vírgula 4 2 3 8 4" xfId="10499" xr:uid="{00000000-0005-0000-0000-000004530000}"/>
    <cellStyle name="Vírgula 4 2 3 8 4 2" xfId="23843" xr:uid="{00000000-0005-0000-0000-000005530000}"/>
    <cellStyle name="Vírgula 4 2 3 8 5" xfId="15851" xr:uid="{00000000-0005-0000-0000-000006530000}"/>
    <cellStyle name="Vírgula 4 2 3 8 6" xfId="13163" xr:uid="{00000000-0005-0000-0000-000007530000}"/>
    <cellStyle name="Vírgula 4 2 3 9" xfId="2771" xr:uid="{00000000-0005-0000-0000-000008530000}"/>
    <cellStyle name="Vírgula 4 2 3 9 2" xfId="16115" xr:uid="{00000000-0005-0000-0000-000009530000}"/>
    <cellStyle name="Vírgula 4 2 4" xfId="227" xr:uid="{00000000-0005-0000-0000-00000A530000}"/>
    <cellStyle name="Vírgula 4 2 4 10" xfId="13571" xr:uid="{00000000-0005-0000-0000-00000B530000}"/>
    <cellStyle name="Vírgula 4 2 4 11" xfId="10883" xr:uid="{00000000-0005-0000-0000-00000C530000}"/>
    <cellStyle name="Vírgula 4 2 4 12" xfId="24275" xr:uid="{00000000-0005-0000-0000-00000D530000}"/>
    <cellStyle name="Vírgula 4 2 4 2" xfId="491" xr:uid="{00000000-0005-0000-0000-00000E530000}"/>
    <cellStyle name="Vírgula 4 2 4 2 2" xfId="1283" xr:uid="{00000000-0005-0000-0000-00000F530000}"/>
    <cellStyle name="Vírgula 4 2 4 2 2 2" xfId="3947" xr:uid="{00000000-0005-0000-0000-000010530000}"/>
    <cellStyle name="Vírgula 4 2 4 2 2 2 2" xfId="17291" xr:uid="{00000000-0005-0000-0000-000011530000}"/>
    <cellStyle name="Vírgula 4 2 4 2 2 3" xfId="6611" xr:uid="{00000000-0005-0000-0000-000012530000}"/>
    <cellStyle name="Vírgula 4 2 4 2 2 3 2" xfId="19955" xr:uid="{00000000-0005-0000-0000-000013530000}"/>
    <cellStyle name="Vírgula 4 2 4 2 2 4" xfId="9275" xr:uid="{00000000-0005-0000-0000-000014530000}"/>
    <cellStyle name="Vírgula 4 2 4 2 2 4 2" xfId="22619" xr:uid="{00000000-0005-0000-0000-000015530000}"/>
    <cellStyle name="Vírgula 4 2 4 2 2 5" xfId="14627" xr:uid="{00000000-0005-0000-0000-000016530000}"/>
    <cellStyle name="Vírgula 4 2 4 2 2 6" xfId="11939" xr:uid="{00000000-0005-0000-0000-000017530000}"/>
    <cellStyle name="Vírgula 4 2 4 2 2 7" xfId="26339" xr:uid="{00000000-0005-0000-0000-000018530000}"/>
    <cellStyle name="Vírgula 4 2 4 2 3" xfId="2075" xr:uid="{00000000-0005-0000-0000-000019530000}"/>
    <cellStyle name="Vírgula 4 2 4 2 3 2" xfId="4739" xr:uid="{00000000-0005-0000-0000-00001A530000}"/>
    <cellStyle name="Vírgula 4 2 4 2 3 2 2" xfId="18083" xr:uid="{00000000-0005-0000-0000-00001B530000}"/>
    <cellStyle name="Vírgula 4 2 4 2 3 3" xfId="7403" xr:uid="{00000000-0005-0000-0000-00001C530000}"/>
    <cellStyle name="Vírgula 4 2 4 2 3 3 2" xfId="20747" xr:uid="{00000000-0005-0000-0000-00001D530000}"/>
    <cellStyle name="Vírgula 4 2 4 2 3 4" xfId="10067" xr:uid="{00000000-0005-0000-0000-00001E530000}"/>
    <cellStyle name="Vírgula 4 2 4 2 3 4 2" xfId="23411" xr:uid="{00000000-0005-0000-0000-00001F530000}"/>
    <cellStyle name="Vírgula 4 2 4 2 3 5" xfId="15419" xr:uid="{00000000-0005-0000-0000-000020530000}"/>
    <cellStyle name="Vírgula 4 2 4 2 3 6" xfId="12731" xr:uid="{00000000-0005-0000-0000-000021530000}"/>
    <cellStyle name="Vírgula 4 2 4 2 4" xfId="3155" xr:uid="{00000000-0005-0000-0000-000022530000}"/>
    <cellStyle name="Vírgula 4 2 4 2 4 2" xfId="16499" xr:uid="{00000000-0005-0000-0000-000023530000}"/>
    <cellStyle name="Vírgula 4 2 4 2 5" xfId="5819" xr:uid="{00000000-0005-0000-0000-000024530000}"/>
    <cellStyle name="Vírgula 4 2 4 2 5 2" xfId="19163" xr:uid="{00000000-0005-0000-0000-000025530000}"/>
    <cellStyle name="Vírgula 4 2 4 2 6" xfId="8483" xr:uid="{00000000-0005-0000-0000-000026530000}"/>
    <cellStyle name="Vírgula 4 2 4 2 6 2" xfId="21827" xr:uid="{00000000-0005-0000-0000-000027530000}"/>
    <cellStyle name="Vírgula 4 2 4 2 7" xfId="13835" xr:uid="{00000000-0005-0000-0000-000028530000}"/>
    <cellStyle name="Vírgula 4 2 4 2 8" xfId="11147" xr:uid="{00000000-0005-0000-0000-000029530000}"/>
    <cellStyle name="Vírgula 4 2 4 2 9" xfId="24971" xr:uid="{00000000-0005-0000-0000-00002A530000}"/>
    <cellStyle name="Vírgula 4 2 4 3" xfId="659" xr:uid="{00000000-0005-0000-0000-00002B530000}"/>
    <cellStyle name="Vírgula 4 2 4 3 2" xfId="1451" xr:uid="{00000000-0005-0000-0000-00002C530000}"/>
    <cellStyle name="Vírgula 4 2 4 3 2 2" xfId="4115" xr:uid="{00000000-0005-0000-0000-00002D530000}"/>
    <cellStyle name="Vírgula 4 2 4 3 2 2 2" xfId="17459" xr:uid="{00000000-0005-0000-0000-00002E530000}"/>
    <cellStyle name="Vírgula 4 2 4 3 2 3" xfId="6779" xr:uid="{00000000-0005-0000-0000-00002F530000}"/>
    <cellStyle name="Vírgula 4 2 4 3 2 3 2" xfId="20123" xr:uid="{00000000-0005-0000-0000-000030530000}"/>
    <cellStyle name="Vírgula 4 2 4 3 2 4" xfId="9443" xr:uid="{00000000-0005-0000-0000-000031530000}"/>
    <cellStyle name="Vírgula 4 2 4 3 2 4 2" xfId="22787" xr:uid="{00000000-0005-0000-0000-000032530000}"/>
    <cellStyle name="Vírgula 4 2 4 3 2 5" xfId="14795" xr:uid="{00000000-0005-0000-0000-000033530000}"/>
    <cellStyle name="Vírgula 4 2 4 3 2 6" xfId="12107" xr:uid="{00000000-0005-0000-0000-000034530000}"/>
    <cellStyle name="Vírgula 4 2 4 3 2 7" xfId="26003" xr:uid="{00000000-0005-0000-0000-000035530000}"/>
    <cellStyle name="Vírgula 4 2 4 3 3" xfId="2243" xr:uid="{00000000-0005-0000-0000-000036530000}"/>
    <cellStyle name="Vírgula 4 2 4 3 3 2" xfId="4907" xr:uid="{00000000-0005-0000-0000-000037530000}"/>
    <cellStyle name="Vírgula 4 2 4 3 3 2 2" xfId="18251" xr:uid="{00000000-0005-0000-0000-000038530000}"/>
    <cellStyle name="Vírgula 4 2 4 3 3 3" xfId="7571" xr:uid="{00000000-0005-0000-0000-000039530000}"/>
    <cellStyle name="Vírgula 4 2 4 3 3 3 2" xfId="20915" xr:uid="{00000000-0005-0000-0000-00003A530000}"/>
    <cellStyle name="Vírgula 4 2 4 3 3 4" xfId="10235" xr:uid="{00000000-0005-0000-0000-00003B530000}"/>
    <cellStyle name="Vírgula 4 2 4 3 3 4 2" xfId="23579" xr:uid="{00000000-0005-0000-0000-00003C530000}"/>
    <cellStyle name="Vírgula 4 2 4 3 3 5" xfId="15587" xr:uid="{00000000-0005-0000-0000-00003D530000}"/>
    <cellStyle name="Vírgula 4 2 4 3 3 6" xfId="12899" xr:uid="{00000000-0005-0000-0000-00003E530000}"/>
    <cellStyle name="Vírgula 4 2 4 3 4" xfId="3323" xr:uid="{00000000-0005-0000-0000-00003F530000}"/>
    <cellStyle name="Vírgula 4 2 4 3 4 2" xfId="16667" xr:uid="{00000000-0005-0000-0000-000040530000}"/>
    <cellStyle name="Vírgula 4 2 4 3 5" xfId="5987" xr:uid="{00000000-0005-0000-0000-000041530000}"/>
    <cellStyle name="Vírgula 4 2 4 3 5 2" xfId="19331" xr:uid="{00000000-0005-0000-0000-000042530000}"/>
    <cellStyle name="Vírgula 4 2 4 3 6" xfId="8651" xr:uid="{00000000-0005-0000-0000-000043530000}"/>
    <cellStyle name="Vírgula 4 2 4 3 6 2" xfId="21995" xr:uid="{00000000-0005-0000-0000-000044530000}"/>
    <cellStyle name="Vírgula 4 2 4 3 7" xfId="14003" xr:uid="{00000000-0005-0000-0000-000045530000}"/>
    <cellStyle name="Vírgula 4 2 4 3 8" xfId="11315" xr:uid="{00000000-0005-0000-0000-000046530000}"/>
    <cellStyle name="Vírgula 4 2 4 3 9" xfId="24635" xr:uid="{00000000-0005-0000-0000-000047530000}"/>
    <cellStyle name="Vírgula 4 2 4 4" xfId="1019" xr:uid="{00000000-0005-0000-0000-000048530000}"/>
    <cellStyle name="Vírgula 4 2 4 4 2" xfId="3683" xr:uid="{00000000-0005-0000-0000-000049530000}"/>
    <cellStyle name="Vírgula 4 2 4 4 2 2" xfId="17027" xr:uid="{00000000-0005-0000-0000-00004A530000}"/>
    <cellStyle name="Vírgula 4 2 4 4 2 3" xfId="26651" xr:uid="{00000000-0005-0000-0000-00004B530000}"/>
    <cellStyle name="Vírgula 4 2 4 4 3" xfId="6347" xr:uid="{00000000-0005-0000-0000-00004C530000}"/>
    <cellStyle name="Vírgula 4 2 4 4 3 2" xfId="19691" xr:uid="{00000000-0005-0000-0000-00004D530000}"/>
    <cellStyle name="Vírgula 4 2 4 4 4" xfId="9011" xr:uid="{00000000-0005-0000-0000-00004E530000}"/>
    <cellStyle name="Vírgula 4 2 4 4 4 2" xfId="22355" xr:uid="{00000000-0005-0000-0000-00004F530000}"/>
    <cellStyle name="Vírgula 4 2 4 4 5" xfId="14363" xr:uid="{00000000-0005-0000-0000-000050530000}"/>
    <cellStyle name="Vírgula 4 2 4 4 6" xfId="11675" xr:uid="{00000000-0005-0000-0000-000051530000}"/>
    <cellStyle name="Vírgula 4 2 4 4 7" xfId="25283" xr:uid="{00000000-0005-0000-0000-000052530000}"/>
    <cellStyle name="Vírgula 4 2 4 5" xfId="1811" xr:uid="{00000000-0005-0000-0000-000053530000}"/>
    <cellStyle name="Vírgula 4 2 4 5 2" xfId="4475" xr:uid="{00000000-0005-0000-0000-000054530000}"/>
    <cellStyle name="Vírgula 4 2 4 5 2 2" xfId="17819" xr:uid="{00000000-0005-0000-0000-000055530000}"/>
    <cellStyle name="Vírgula 4 2 4 5 3" xfId="7139" xr:uid="{00000000-0005-0000-0000-000056530000}"/>
    <cellStyle name="Vírgula 4 2 4 5 3 2" xfId="20483" xr:uid="{00000000-0005-0000-0000-000057530000}"/>
    <cellStyle name="Vírgula 4 2 4 5 4" xfId="9803" xr:uid="{00000000-0005-0000-0000-000058530000}"/>
    <cellStyle name="Vírgula 4 2 4 5 4 2" xfId="23147" xr:uid="{00000000-0005-0000-0000-000059530000}"/>
    <cellStyle name="Vírgula 4 2 4 5 5" xfId="15155" xr:uid="{00000000-0005-0000-0000-00005A530000}"/>
    <cellStyle name="Vírgula 4 2 4 5 6" xfId="12467" xr:uid="{00000000-0005-0000-0000-00005B530000}"/>
    <cellStyle name="Vírgula 4 2 4 5 7" xfId="25643" xr:uid="{00000000-0005-0000-0000-00005C530000}"/>
    <cellStyle name="Vírgula 4 2 4 6" xfId="2627" xr:uid="{00000000-0005-0000-0000-00005D530000}"/>
    <cellStyle name="Vírgula 4 2 4 6 2" xfId="5291" xr:uid="{00000000-0005-0000-0000-00005E530000}"/>
    <cellStyle name="Vírgula 4 2 4 6 2 2" xfId="18635" xr:uid="{00000000-0005-0000-0000-00005F530000}"/>
    <cellStyle name="Vírgula 4 2 4 6 3" xfId="7955" xr:uid="{00000000-0005-0000-0000-000060530000}"/>
    <cellStyle name="Vírgula 4 2 4 6 3 2" xfId="21299" xr:uid="{00000000-0005-0000-0000-000061530000}"/>
    <cellStyle name="Vírgula 4 2 4 6 4" xfId="10619" xr:uid="{00000000-0005-0000-0000-000062530000}"/>
    <cellStyle name="Vírgula 4 2 4 6 4 2" xfId="23963" xr:uid="{00000000-0005-0000-0000-000063530000}"/>
    <cellStyle name="Vírgula 4 2 4 6 5" xfId="15971" xr:uid="{00000000-0005-0000-0000-000064530000}"/>
    <cellStyle name="Vírgula 4 2 4 6 6" xfId="13283" xr:uid="{00000000-0005-0000-0000-000065530000}"/>
    <cellStyle name="Vírgula 4 2 4 7" xfId="2891" xr:uid="{00000000-0005-0000-0000-000066530000}"/>
    <cellStyle name="Vírgula 4 2 4 7 2" xfId="16235" xr:uid="{00000000-0005-0000-0000-000067530000}"/>
    <cellStyle name="Vírgula 4 2 4 8" xfId="5555" xr:uid="{00000000-0005-0000-0000-000068530000}"/>
    <cellStyle name="Vírgula 4 2 4 8 2" xfId="18899" xr:uid="{00000000-0005-0000-0000-000069530000}"/>
    <cellStyle name="Vírgula 4 2 4 9" xfId="8219" xr:uid="{00000000-0005-0000-0000-00006A530000}"/>
    <cellStyle name="Vírgula 4 2 4 9 2" xfId="21563" xr:uid="{00000000-0005-0000-0000-00006B530000}"/>
    <cellStyle name="Vírgula 4 2 5" xfId="155" xr:uid="{00000000-0005-0000-0000-00006C530000}"/>
    <cellStyle name="Vírgula 4 2 5 10" xfId="10811" xr:uid="{00000000-0005-0000-0000-00006D530000}"/>
    <cellStyle name="Vírgula 4 2 5 11" xfId="24203" xr:uid="{00000000-0005-0000-0000-00006E530000}"/>
    <cellStyle name="Vírgula 4 2 5 2" xfId="419" xr:uid="{00000000-0005-0000-0000-00006F530000}"/>
    <cellStyle name="Vírgula 4 2 5 2 2" xfId="1211" xr:uid="{00000000-0005-0000-0000-000070530000}"/>
    <cellStyle name="Vírgula 4 2 5 2 2 2" xfId="3875" xr:uid="{00000000-0005-0000-0000-000071530000}"/>
    <cellStyle name="Vírgula 4 2 5 2 2 2 2" xfId="17219" xr:uid="{00000000-0005-0000-0000-000072530000}"/>
    <cellStyle name="Vírgula 4 2 5 2 2 3" xfId="6539" xr:uid="{00000000-0005-0000-0000-000073530000}"/>
    <cellStyle name="Vírgula 4 2 5 2 2 3 2" xfId="19883" xr:uid="{00000000-0005-0000-0000-000074530000}"/>
    <cellStyle name="Vírgula 4 2 5 2 2 4" xfId="9203" xr:uid="{00000000-0005-0000-0000-000075530000}"/>
    <cellStyle name="Vírgula 4 2 5 2 2 4 2" xfId="22547" xr:uid="{00000000-0005-0000-0000-000076530000}"/>
    <cellStyle name="Vírgula 4 2 5 2 2 5" xfId="14555" xr:uid="{00000000-0005-0000-0000-000077530000}"/>
    <cellStyle name="Vírgula 4 2 5 2 2 6" xfId="11867" xr:uid="{00000000-0005-0000-0000-000078530000}"/>
    <cellStyle name="Vírgula 4 2 5 2 2 7" xfId="26267" xr:uid="{00000000-0005-0000-0000-000079530000}"/>
    <cellStyle name="Vírgula 4 2 5 2 3" xfId="2003" xr:uid="{00000000-0005-0000-0000-00007A530000}"/>
    <cellStyle name="Vírgula 4 2 5 2 3 2" xfId="4667" xr:uid="{00000000-0005-0000-0000-00007B530000}"/>
    <cellStyle name="Vírgula 4 2 5 2 3 2 2" xfId="18011" xr:uid="{00000000-0005-0000-0000-00007C530000}"/>
    <cellStyle name="Vírgula 4 2 5 2 3 3" xfId="7331" xr:uid="{00000000-0005-0000-0000-00007D530000}"/>
    <cellStyle name="Vírgula 4 2 5 2 3 3 2" xfId="20675" xr:uid="{00000000-0005-0000-0000-00007E530000}"/>
    <cellStyle name="Vírgula 4 2 5 2 3 4" xfId="9995" xr:uid="{00000000-0005-0000-0000-00007F530000}"/>
    <cellStyle name="Vírgula 4 2 5 2 3 4 2" xfId="23339" xr:uid="{00000000-0005-0000-0000-000080530000}"/>
    <cellStyle name="Vírgula 4 2 5 2 3 5" xfId="15347" xr:uid="{00000000-0005-0000-0000-000081530000}"/>
    <cellStyle name="Vírgula 4 2 5 2 3 6" xfId="12659" xr:uid="{00000000-0005-0000-0000-000082530000}"/>
    <cellStyle name="Vírgula 4 2 5 2 4" xfId="3083" xr:uid="{00000000-0005-0000-0000-000083530000}"/>
    <cellStyle name="Vírgula 4 2 5 2 4 2" xfId="16427" xr:uid="{00000000-0005-0000-0000-000084530000}"/>
    <cellStyle name="Vírgula 4 2 5 2 5" xfId="5747" xr:uid="{00000000-0005-0000-0000-000085530000}"/>
    <cellStyle name="Vírgula 4 2 5 2 5 2" xfId="19091" xr:uid="{00000000-0005-0000-0000-000086530000}"/>
    <cellStyle name="Vírgula 4 2 5 2 6" xfId="8411" xr:uid="{00000000-0005-0000-0000-000087530000}"/>
    <cellStyle name="Vírgula 4 2 5 2 6 2" xfId="21755" xr:uid="{00000000-0005-0000-0000-000088530000}"/>
    <cellStyle name="Vírgula 4 2 5 2 7" xfId="13763" xr:uid="{00000000-0005-0000-0000-000089530000}"/>
    <cellStyle name="Vírgula 4 2 5 2 8" xfId="11075" xr:uid="{00000000-0005-0000-0000-00008A530000}"/>
    <cellStyle name="Vírgula 4 2 5 2 9" xfId="24899" xr:uid="{00000000-0005-0000-0000-00008B530000}"/>
    <cellStyle name="Vírgula 4 2 5 3" xfId="947" xr:uid="{00000000-0005-0000-0000-00008C530000}"/>
    <cellStyle name="Vírgula 4 2 5 3 2" xfId="3611" xr:uid="{00000000-0005-0000-0000-00008D530000}"/>
    <cellStyle name="Vírgula 4 2 5 3 2 2" xfId="16955" xr:uid="{00000000-0005-0000-0000-00008E530000}"/>
    <cellStyle name="Vírgula 4 2 5 3 2 3" xfId="25931" xr:uid="{00000000-0005-0000-0000-00008F530000}"/>
    <cellStyle name="Vírgula 4 2 5 3 3" xfId="6275" xr:uid="{00000000-0005-0000-0000-000090530000}"/>
    <cellStyle name="Vírgula 4 2 5 3 3 2" xfId="19619" xr:uid="{00000000-0005-0000-0000-000091530000}"/>
    <cellStyle name="Vírgula 4 2 5 3 4" xfId="8939" xr:uid="{00000000-0005-0000-0000-000092530000}"/>
    <cellStyle name="Vírgula 4 2 5 3 4 2" xfId="22283" xr:uid="{00000000-0005-0000-0000-000093530000}"/>
    <cellStyle name="Vírgula 4 2 5 3 5" xfId="14291" xr:uid="{00000000-0005-0000-0000-000094530000}"/>
    <cellStyle name="Vírgula 4 2 5 3 6" xfId="11603" xr:uid="{00000000-0005-0000-0000-000095530000}"/>
    <cellStyle name="Vírgula 4 2 5 3 7" xfId="24563" xr:uid="{00000000-0005-0000-0000-000096530000}"/>
    <cellStyle name="Vírgula 4 2 5 4" xfId="1739" xr:uid="{00000000-0005-0000-0000-000097530000}"/>
    <cellStyle name="Vírgula 4 2 5 4 2" xfId="4403" xr:uid="{00000000-0005-0000-0000-000098530000}"/>
    <cellStyle name="Vírgula 4 2 5 4 2 2" xfId="17747" xr:uid="{00000000-0005-0000-0000-000099530000}"/>
    <cellStyle name="Vírgula 4 2 5 4 2 3" xfId="26579" xr:uid="{00000000-0005-0000-0000-00009A530000}"/>
    <cellStyle name="Vírgula 4 2 5 4 3" xfId="7067" xr:uid="{00000000-0005-0000-0000-00009B530000}"/>
    <cellStyle name="Vírgula 4 2 5 4 3 2" xfId="20411" xr:uid="{00000000-0005-0000-0000-00009C530000}"/>
    <cellStyle name="Vírgula 4 2 5 4 4" xfId="9731" xr:uid="{00000000-0005-0000-0000-00009D530000}"/>
    <cellStyle name="Vírgula 4 2 5 4 4 2" xfId="23075" xr:uid="{00000000-0005-0000-0000-00009E530000}"/>
    <cellStyle name="Vírgula 4 2 5 4 5" xfId="15083" xr:uid="{00000000-0005-0000-0000-00009F530000}"/>
    <cellStyle name="Vírgula 4 2 5 4 6" xfId="12395" xr:uid="{00000000-0005-0000-0000-0000A0530000}"/>
    <cellStyle name="Vírgula 4 2 5 4 7" xfId="25211" xr:uid="{00000000-0005-0000-0000-0000A1530000}"/>
    <cellStyle name="Vírgula 4 2 5 5" xfId="2555" xr:uid="{00000000-0005-0000-0000-0000A2530000}"/>
    <cellStyle name="Vírgula 4 2 5 5 2" xfId="5219" xr:uid="{00000000-0005-0000-0000-0000A3530000}"/>
    <cellStyle name="Vírgula 4 2 5 5 2 2" xfId="18563" xr:uid="{00000000-0005-0000-0000-0000A4530000}"/>
    <cellStyle name="Vírgula 4 2 5 5 3" xfId="7883" xr:uid="{00000000-0005-0000-0000-0000A5530000}"/>
    <cellStyle name="Vírgula 4 2 5 5 3 2" xfId="21227" xr:uid="{00000000-0005-0000-0000-0000A6530000}"/>
    <cellStyle name="Vírgula 4 2 5 5 4" xfId="10547" xr:uid="{00000000-0005-0000-0000-0000A7530000}"/>
    <cellStyle name="Vírgula 4 2 5 5 4 2" xfId="23891" xr:uid="{00000000-0005-0000-0000-0000A8530000}"/>
    <cellStyle name="Vírgula 4 2 5 5 5" xfId="15899" xr:uid="{00000000-0005-0000-0000-0000A9530000}"/>
    <cellStyle name="Vírgula 4 2 5 5 6" xfId="13211" xr:uid="{00000000-0005-0000-0000-0000AA530000}"/>
    <cellStyle name="Vírgula 4 2 5 5 7" xfId="25571" xr:uid="{00000000-0005-0000-0000-0000AB530000}"/>
    <cellStyle name="Vírgula 4 2 5 6" xfId="2819" xr:uid="{00000000-0005-0000-0000-0000AC530000}"/>
    <cellStyle name="Vírgula 4 2 5 6 2" xfId="16163" xr:uid="{00000000-0005-0000-0000-0000AD530000}"/>
    <cellStyle name="Vírgula 4 2 5 7" xfId="5483" xr:uid="{00000000-0005-0000-0000-0000AE530000}"/>
    <cellStyle name="Vírgula 4 2 5 7 2" xfId="18827" xr:uid="{00000000-0005-0000-0000-0000AF530000}"/>
    <cellStyle name="Vírgula 4 2 5 8" xfId="8147" xr:uid="{00000000-0005-0000-0000-0000B0530000}"/>
    <cellStyle name="Vírgula 4 2 5 8 2" xfId="21491" xr:uid="{00000000-0005-0000-0000-0000B1530000}"/>
    <cellStyle name="Vírgula 4 2 5 9" xfId="13499" xr:uid="{00000000-0005-0000-0000-0000B2530000}"/>
    <cellStyle name="Vírgula 4 2 6" xfId="323" xr:uid="{00000000-0005-0000-0000-0000B3530000}"/>
    <cellStyle name="Vírgula 4 2 6 10" xfId="24371" xr:uid="{00000000-0005-0000-0000-0000B4530000}"/>
    <cellStyle name="Vírgula 4 2 6 2" xfId="1115" xr:uid="{00000000-0005-0000-0000-0000B5530000}"/>
    <cellStyle name="Vírgula 4 2 6 2 2" xfId="3779" xr:uid="{00000000-0005-0000-0000-0000B6530000}"/>
    <cellStyle name="Vírgula 4 2 6 2 2 2" xfId="17123" xr:uid="{00000000-0005-0000-0000-0000B7530000}"/>
    <cellStyle name="Vírgula 4 2 6 2 2 3" xfId="26435" xr:uid="{00000000-0005-0000-0000-0000B8530000}"/>
    <cellStyle name="Vírgula 4 2 6 2 3" xfId="6443" xr:uid="{00000000-0005-0000-0000-0000B9530000}"/>
    <cellStyle name="Vírgula 4 2 6 2 3 2" xfId="19787" xr:uid="{00000000-0005-0000-0000-0000BA530000}"/>
    <cellStyle name="Vírgula 4 2 6 2 4" xfId="9107" xr:uid="{00000000-0005-0000-0000-0000BB530000}"/>
    <cellStyle name="Vírgula 4 2 6 2 4 2" xfId="22451" xr:uid="{00000000-0005-0000-0000-0000BC530000}"/>
    <cellStyle name="Vírgula 4 2 6 2 5" xfId="14459" xr:uid="{00000000-0005-0000-0000-0000BD530000}"/>
    <cellStyle name="Vírgula 4 2 6 2 6" xfId="11771" xr:uid="{00000000-0005-0000-0000-0000BE530000}"/>
    <cellStyle name="Vírgula 4 2 6 2 7" xfId="25067" xr:uid="{00000000-0005-0000-0000-0000BF530000}"/>
    <cellStyle name="Vírgula 4 2 6 3" xfId="1907" xr:uid="{00000000-0005-0000-0000-0000C0530000}"/>
    <cellStyle name="Vírgula 4 2 6 3 2" xfId="4571" xr:uid="{00000000-0005-0000-0000-0000C1530000}"/>
    <cellStyle name="Vírgula 4 2 6 3 2 2" xfId="17915" xr:uid="{00000000-0005-0000-0000-0000C2530000}"/>
    <cellStyle name="Vírgula 4 2 6 3 2 3" xfId="26099" xr:uid="{00000000-0005-0000-0000-0000C3530000}"/>
    <cellStyle name="Vírgula 4 2 6 3 3" xfId="7235" xr:uid="{00000000-0005-0000-0000-0000C4530000}"/>
    <cellStyle name="Vírgula 4 2 6 3 3 2" xfId="20579" xr:uid="{00000000-0005-0000-0000-0000C5530000}"/>
    <cellStyle name="Vírgula 4 2 6 3 4" xfId="9899" xr:uid="{00000000-0005-0000-0000-0000C6530000}"/>
    <cellStyle name="Vírgula 4 2 6 3 4 2" xfId="23243" xr:uid="{00000000-0005-0000-0000-0000C7530000}"/>
    <cellStyle name="Vírgula 4 2 6 3 5" xfId="15251" xr:uid="{00000000-0005-0000-0000-0000C8530000}"/>
    <cellStyle name="Vírgula 4 2 6 3 6" xfId="12563" xr:uid="{00000000-0005-0000-0000-0000C9530000}"/>
    <cellStyle name="Vírgula 4 2 6 3 7" xfId="24731" xr:uid="{00000000-0005-0000-0000-0000CA530000}"/>
    <cellStyle name="Vírgula 4 2 6 4" xfId="2478" xr:uid="{00000000-0005-0000-0000-0000CB530000}"/>
    <cellStyle name="Vírgula 4 2 6 4 2" xfId="5142" xr:uid="{00000000-0005-0000-0000-0000CC530000}"/>
    <cellStyle name="Vírgula 4 2 6 4 2 2" xfId="18486" xr:uid="{00000000-0005-0000-0000-0000CD530000}"/>
    <cellStyle name="Vírgula 4 2 6 4 2 3" xfId="26747" xr:uid="{00000000-0005-0000-0000-0000CE530000}"/>
    <cellStyle name="Vírgula 4 2 6 4 3" xfId="7806" xr:uid="{00000000-0005-0000-0000-0000CF530000}"/>
    <cellStyle name="Vírgula 4 2 6 4 3 2" xfId="21150" xr:uid="{00000000-0005-0000-0000-0000D0530000}"/>
    <cellStyle name="Vírgula 4 2 6 4 4" xfId="10470" xr:uid="{00000000-0005-0000-0000-0000D1530000}"/>
    <cellStyle name="Vírgula 4 2 6 4 4 2" xfId="23814" xr:uid="{00000000-0005-0000-0000-0000D2530000}"/>
    <cellStyle name="Vírgula 4 2 6 4 5" xfId="15822" xr:uid="{00000000-0005-0000-0000-0000D3530000}"/>
    <cellStyle name="Vírgula 4 2 6 4 6" xfId="13134" xr:uid="{00000000-0005-0000-0000-0000D4530000}"/>
    <cellStyle name="Vírgula 4 2 6 4 7" xfId="25379" xr:uid="{00000000-0005-0000-0000-0000D5530000}"/>
    <cellStyle name="Vírgula 4 2 6 5" xfId="2987" xr:uid="{00000000-0005-0000-0000-0000D6530000}"/>
    <cellStyle name="Vírgula 4 2 6 5 2" xfId="16331" xr:uid="{00000000-0005-0000-0000-0000D7530000}"/>
    <cellStyle name="Vírgula 4 2 6 5 3" xfId="25739" xr:uid="{00000000-0005-0000-0000-0000D8530000}"/>
    <cellStyle name="Vírgula 4 2 6 6" xfId="5651" xr:uid="{00000000-0005-0000-0000-0000D9530000}"/>
    <cellStyle name="Vírgula 4 2 6 6 2" xfId="18995" xr:uid="{00000000-0005-0000-0000-0000DA530000}"/>
    <cellStyle name="Vírgula 4 2 6 7" xfId="8315" xr:uid="{00000000-0005-0000-0000-0000DB530000}"/>
    <cellStyle name="Vírgula 4 2 6 7 2" xfId="21659" xr:uid="{00000000-0005-0000-0000-0000DC530000}"/>
    <cellStyle name="Vírgula 4 2 6 8" xfId="13667" xr:uid="{00000000-0005-0000-0000-0000DD530000}"/>
    <cellStyle name="Vírgula 4 2 6 9" xfId="10979" xr:uid="{00000000-0005-0000-0000-0000DE530000}"/>
    <cellStyle name="Vírgula 4 2 7" xfId="587" xr:uid="{00000000-0005-0000-0000-0000DF530000}"/>
    <cellStyle name="Vírgula 4 2 7 2" xfId="1379" xr:uid="{00000000-0005-0000-0000-0000E0530000}"/>
    <cellStyle name="Vírgula 4 2 7 2 2" xfId="4043" xr:uid="{00000000-0005-0000-0000-0000E1530000}"/>
    <cellStyle name="Vírgula 4 2 7 2 2 2" xfId="17387" xr:uid="{00000000-0005-0000-0000-0000E2530000}"/>
    <cellStyle name="Vírgula 4 2 7 2 2 3" xfId="26171" xr:uid="{00000000-0005-0000-0000-0000E3530000}"/>
    <cellStyle name="Vírgula 4 2 7 2 3" xfId="6707" xr:uid="{00000000-0005-0000-0000-0000E4530000}"/>
    <cellStyle name="Vírgula 4 2 7 2 3 2" xfId="20051" xr:uid="{00000000-0005-0000-0000-0000E5530000}"/>
    <cellStyle name="Vírgula 4 2 7 2 4" xfId="9371" xr:uid="{00000000-0005-0000-0000-0000E6530000}"/>
    <cellStyle name="Vírgula 4 2 7 2 4 2" xfId="22715" xr:uid="{00000000-0005-0000-0000-0000E7530000}"/>
    <cellStyle name="Vírgula 4 2 7 2 5" xfId="14723" xr:uid="{00000000-0005-0000-0000-0000E8530000}"/>
    <cellStyle name="Vírgula 4 2 7 2 6" xfId="12035" xr:uid="{00000000-0005-0000-0000-0000E9530000}"/>
    <cellStyle name="Vírgula 4 2 7 2 7" xfId="24803" xr:uid="{00000000-0005-0000-0000-0000EA530000}"/>
    <cellStyle name="Vírgula 4 2 7 3" xfId="2171" xr:uid="{00000000-0005-0000-0000-0000EB530000}"/>
    <cellStyle name="Vírgula 4 2 7 3 2" xfId="4835" xr:uid="{00000000-0005-0000-0000-0000EC530000}"/>
    <cellStyle name="Vírgula 4 2 7 3 2 2" xfId="18179" xr:uid="{00000000-0005-0000-0000-0000ED530000}"/>
    <cellStyle name="Vírgula 4 2 7 3 2 3" xfId="25835" xr:uid="{00000000-0005-0000-0000-0000EE530000}"/>
    <cellStyle name="Vírgula 4 2 7 3 3" xfId="7499" xr:uid="{00000000-0005-0000-0000-0000EF530000}"/>
    <cellStyle name="Vírgula 4 2 7 3 3 2" xfId="20843" xr:uid="{00000000-0005-0000-0000-0000F0530000}"/>
    <cellStyle name="Vírgula 4 2 7 3 4" xfId="10163" xr:uid="{00000000-0005-0000-0000-0000F1530000}"/>
    <cellStyle name="Vírgula 4 2 7 3 4 2" xfId="23507" xr:uid="{00000000-0005-0000-0000-0000F2530000}"/>
    <cellStyle name="Vírgula 4 2 7 3 5" xfId="15515" xr:uid="{00000000-0005-0000-0000-0000F3530000}"/>
    <cellStyle name="Vírgula 4 2 7 3 6" xfId="12827" xr:uid="{00000000-0005-0000-0000-0000F4530000}"/>
    <cellStyle name="Vírgula 4 2 7 3 7" xfId="24467" xr:uid="{00000000-0005-0000-0000-0000F5530000}"/>
    <cellStyle name="Vírgula 4 2 7 4" xfId="3251" xr:uid="{00000000-0005-0000-0000-0000F6530000}"/>
    <cellStyle name="Vírgula 4 2 7 4 2" xfId="16595" xr:uid="{00000000-0005-0000-0000-0000F7530000}"/>
    <cellStyle name="Vírgula 4 2 7 4 3" xfId="25475" xr:uid="{00000000-0005-0000-0000-0000F8530000}"/>
    <cellStyle name="Vírgula 4 2 7 5" xfId="5915" xr:uid="{00000000-0005-0000-0000-0000F9530000}"/>
    <cellStyle name="Vírgula 4 2 7 5 2" xfId="19259" xr:uid="{00000000-0005-0000-0000-0000FA530000}"/>
    <cellStyle name="Vírgula 4 2 7 6" xfId="8579" xr:uid="{00000000-0005-0000-0000-0000FB530000}"/>
    <cellStyle name="Vírgula 4 2 7 6 2" xfId="21923" xr:uid="{00000000-0005-0000-0000-0000FC530000}"/>
    <cellStyle name="Vírgula 4 2 7 7" xfId="13931" xr:uid="{00000000-0005-0000-0000-0000FD530000}"/>
    <cellStyle name="Vírgula 4 2 7 8" xfId="11243" xr:uid="{00000000-0005-0000-0000-0000FE530000}"/>
    <cellStyle name="Vírgula 4 2 7 9" xfId="24107" xr:uid="{00000000-0005-0000-0000-0000FF530000}"/>
    <cellStyle name="Vírgula 4 2 8" xfId="755" xr:uid="{00000000-0005-0000-0000-000000540000}"/>
    <cellStyle name="Vírgula 4 2 8 2" xfId="1547" xr:uid="{00000000-0005-0000-0000-000001540000}"/>
    <cellStyle name="Vírgula 4 2 8 2 2" xfId="4211" xr:uid="{00000000-0005-0000-0000-000002540000}"/>
    <cellStyle name="Vírgula 4 2 8 2 2 2" xfId="17555" xr:uid="{00000000-0005-0000-0000-000003540000}"/>
    <cellStyle name="Vírgula 4 2 8 2 2 3" xfId="26147" xr:uid="{00000000-0005-0000-0000-000004540000}"/>
    <cellStyle name="Vírgula 4 2 8 2 3" xfId="6875" xr:uid="{00000000-0005-0000-0000-000005540000}"/>
    <cellStyle name="Vírgula 4 2 8 2 3 2" xfId="20219" xr:uid="{00000000-0005-0000-0000-000006540000}"/>
    <cellStyle name="Vírgula 4 2 8 2 4" xfId="9539" xr:uid="{00000000-0005-0000-0000-000007540000}"/>
    <cellStyle name="Vírgula 4 2 8 2 4 2" xfId="22883" xr:uid="{00000000-0005-0000-0000-000008540000}"/>
    <cellStyle name="Vírgula 4 2 8 2 5" xfId="14891" xr:uid="{00000000-0005-0000-0000-000009540000}"/>
    <cellStyle name="Vírgula 4 2 8 2 6" xfId="12203" xr:uid="{00000000-0005-0000-0000-00000A540000}"/>
    <cellStyle name="Vírgula 4 2 8 2 7" xfId="24779" xr:uid="{00000000-0005-0000-0000-00000B540000}"/>
    <cellStyle name="Vírgula 4 2 8 3" xfId="2339" xr:uid="{00000000-0005-0000-0000-00000C540000}"/>
    <cellStyle name="Vírgula 4 2 8 3 2" xfId="5003" xr:uid="{00000000-0005-0000-0000-00000D540000}"/>
    <cellStyle name="Vírgula 4 2 8 3 2 2" xfId="18347" xr:uid="{00000000-0005-0000-0000-00000E540000}"/>
    <cellStyle name="Vírgula 4 2 8 3 3" xfId="7667" xr:uid="{00000000-0005-0000-0000-00000F540000}"/>
    <cellStyle name="Vírgula 4 2 8 3 3 2" xfId="21011" xr:uid="{00000000-0005-0000-0000-000010540000}"/>
    <cellStyle name="Vírgula 4 2 8 3 4" xfId="10331" xr:uid="{00000000-0005-0000-0000-000011540000}"/>
    <cellStyle name="Vírgula 4 2 8 3 4 2" xfId="23675" xr:uid="{00000000-0005-0000-0000-000012540000}"/>
    <cellStyle name="Vírgula 4 2 8 3 5" xfId="15683" xr:uid="{00000000-0005-0000-0000-000013540000}"/>
    <cellStyle name="Vírgula 4 2 8 3 6" xfId="12995" xr:uid="{00000000-0005-0000-0000-000014540000}"/>
    <cellStyle name="Vírgula 4 2 8 3 7" xfId="25451" xr:uid="{00000000-0005-0000-0000-000015540000}"/>
    <cellStyle name="Vírgula 4 2 8 4" xfId="3419" xr:uid="{00000000-0005-0000-0000-000016540000}"/>
    <cellStyle name="Vírgula 4 2 8 4 2" xfId="16763" xr:uid="{00000000-0005-0000-0000-000017540000}"/>
    <cellStyle name="Vírgula 4 2 8 5" xfId="6083" xr:uid="{00000000-0005-0000-0000-000018540000}"/>
    <cellStyle name="Vírgula 4 2 8 5 2" xfId="19427" xr:uid="{00000000-0005-0000-0000-000019540000}"/>
    <cellStyle name="Vírgula 4 2 8 6" xfId="8747" xr:uid="{00000000-0005-0000-0000-00001A540000}"/>
    <cellStyle name="Vírgula 4 2 8 6 2" xfId="22091" xr:uid="{00000000-0005-0000-0000-00001B540000}"/>
    <cellStyle name="Vírgula 4 2 8 7" xfId="14099" xr:uid="{00000000-0005-0000-0000-00001C540000}"/>
    <cellStyle name="Vírgula 4 2 8 8" xfId="11411" xr:uid="{00000000-0005-0000-0000-00001D540000}"/>
    <cellStyle name="Vírgula 4 2 8 9" xfId="24083" xr:uid="{00000000-0005-0000-0000-00001E540000}"/>
    <cellStyle name="Vírgula 4 2 9" xfId="803" xr:uid="{00000000-0005-0000-0000-00001F540000}"/>
    <cellStyle name="Vírgula 4 2 9 2" xfId="1595" xr:uid="{00000000-0005-0000-0000-000020540000}"/>
    <cellStyle name="Vírgula 4 2 9 2 2" xfId="4259" xr:uid="{00000000-0005-0000-0000-000021540000}"/>
    <cellStyle name="Vírgula 4 2 9 2 2 2" xfId="17603" xr:uid="{00000000-0005-0000-0000-000022540000}"/>
    <cellStyle name="Vírgula 4 2 9 2 3" xfId="6923" xr:uid="{00000000-0005-0000-0000-000023540000}"/>
    <cellStyle name="Vírgula 4 2 9 2 3 2" xfId="20267" xr:uid="{00000000-0005-0000-0000-000024540000}"/>
    <cellStyle name="Vírgula 4 2 9 2 4" xfId="9587" xr:uid="{00000000-0005-0000-0000-000025540000}"/>
    <cellStyle name="Vírgula 4 2 9 2 4 2" xfId="22931" xr:uid="{00000000-0005-0000-0000-000026540000}"/>
    <cellStyle name="Vírgula 4 2 9 2 5" xfId="14939" xr:uid="{00000000-0005-0000-0000-000027540000}"/>
    <cellStyle name="Vírgula 4 2 9 2 6" xfId="12251" xr:uid="{00000000-0005-0000-0000-000028540000}"/>
    <cellStyle name="Vírgula 4 2 9 2 7" xfId="25787" xr:uid="{00000000-0005-0000-0000-000029540000}"/>
    <cellStyle name="Vírgula 4 2 9 3" xfId="2387" xr:uid="{00000000-0005-0000-0000-00002A540000}"/>
    <cellStyle name="Vírgula 4 2 9 3 2" xfId="5051" xr:uid="{00000000-0005-0000-0000-00002B540000}"/>
    <cellStyle name="Vírgula 4 2 9 3 2 2" xfId="18395" xr:uid="{00000000-0005-0000-0000-00002C540000}"/>
    <cellStyle name="Vírgula 4 2 9 3 3" xfId="7715" xr:uid="{00000000-0005-0000-0000-00002D540000}"/>
    <cellStyle name="Vírgula 4 2 9 3 3 2" xfId="21059" xr:uid="{00000000-0005-0000-0000-00002E540000}"/>
    <cellStyle name="Vírgula 4 2 9 3 4" xfId="10379" xr:uid="{00000000-0005-0000-0000-00002F540000}"/>
    <cellStyle name="Vírgula 4 2 9 3 4 2" xfId="23723" xr:uid="{00000000-0005-0000-0000-000030540000}"/>
    <cellStyle name="Vírgula 4 2 9 3 5" xfId="15731" xr:uid="{00000000-0005-0000-0000-000031540000}"/>
    <cellStyle name="Vírgula 4 2 9 3 6" xfId="13043" xr:uid="{00000000-0005-0000-0000-000032540000}"/>
    <cellStyle name="Vírgula 4 2 9 4" xfId="3467" xr:uid="{00000000-0005-0000-0000-000033540000}"/>
    <cellStyle name="Vírgula 4 2 9 4 2" xfId="16811" xr:uid="{00000000-0005-0000-0000-000034540000}"/>
    <cellStyle name="Vírgula 4 2 9 5" xfId="6131" xr:uid="{00000000-0005-0000-0000-000035540000}"/>
    <cellStyle name="Vírgula 4 2 9 5 2" xfId="19475" xr:uid="{00000000-0005-0000-0000-000036540000}"/>
    <cellStyle name="Vírgula 4 2 9 6" xfId="8795" xr:uid="{00000000-0005-0000-0000-000037540000}"/>
    <cellStyle name="Vírgula 4 2 9 6 2" xfId="22139" xr:uid="{00000000-0005-0000-0000-000038540000}"/>
    <cellStyle name="Vírgula 4 2 9 7" xfId="14147" xr:uid="{00000000-0005-0000-0000-000039540000}"/>
    <cellStyle name="Vírgula 4 2 9 8" xfId="11459" xr:uid="{00000000-0005-0000-0000-00003A540000}"/>
    <cellStyle name="Vírgula 4 2 9 9" xfId="24419" xr:uid="{00000000-0005-0000-0000-00003B540000}"/>
    <cellStyle name="Vírgula 4 20" xfId="10707" xr:uid="{00000000-0005-0000-0000-00003C540000}"/>
    <cellStyle name="Vírgula 4 21" xfId="24051" xr:uid="{00000000-0005-0000-0000-00003D540000}"/>
    <cellStyle name="Vírgula 4 3" xfId="38" xr:uid="{00000000-0005-0000-0000-00003E540000}"/>
    <cellStyle name="Vírgula 4 3 10" xfId="859" xr:uid="{00000000-0005-0000-0000-00003F540000}"/>
    <cellStyle name="Vírgula 4 3 10 2" xfId="3523" xr:uid="{00000000-0005-0000-0000-000040540000}"/>
    <cellStyle name="Vírgula 4 3 10 2 2" xfId="16867" xr:uid="{00000000-0005-0000-0000-000041540000}"/>
    <cellStyle name="Vírgula 4 3 10 2 3" xfId="25819" xr:uid="{00000000-0005-0000-0000-000042540000}"/>
    <cellStyle name="Vírgula 4 3 10 3" xfId="6187" xr:uid="{00000000-0005-0000-0000-000043540000}"/>
    <cellStyle name="Vírgula 4 3 10 3 2" xfId="19531" xr:uid="{00000000-0005-0000-0000-000044540000}"/>
    <cellStyle name="Vírgula 4 3 10 4" xfId="8851" xr:uid="{00000000-0005-0000-0000-000045540000}"/>
    <cellStyle name="Vírgula 4 3 10 4 2" xfId="22195" xr:uid="{00000000-0005-0000-0000-000046540000}"/>
    <cellStyle name="Vírgula 4 3 10 5" xfId="14203" xr:uid="{00000000-0005-0000-0000-000047540000}"/>
    <cellStyle name="Vírgula 4 3 10 6" xfId="11515" xr:uid="{00000000-0005-0000-0000-000048540000}"/>
    <cellStyle name="Vírgula 4 3 10 7" xfId="24451" xr:uid="{00000000-0005-0000-0000-000049540000}"/>
    <cellStyle name="Vírgula 4 3 11" xfId="1651" xr:uid="{00000000-0005-0000-0000-00004A540000}"/>
    <cellStyle name="Vírgula 4 3 11 2" xfId="4315" xr:uid="{00000000-0005-0000-0000-00004B540000}"/>
    <cellStyle name="Vírgula 4 3 11 2 2" xfId="17659" xr:uid="{00000000-0005-0000-0000-00004C540000}"/>
    <cellStyle name="Vírgula 4 3 11 2 3" xfId="26491" xr:uid="{00000000-0005-0000-0000-00004D540000}"/>
    <cellStyle name="Vírgula 4 3 11 3" xfId="6979" xr:uid="{00000000-0005-0000-0000-00004E540000}"/>
    <cellStyle name="Vírgula 4 3 11 3 2" xfId="20323" xr:uid="{00000000-0005-0000-0000-00004F540000}"/>
    <cellStyle name="Vírgula 4 3 11 4" xfId="9643" xr:uid="{00000000-0005-0000-0000-000050540000}"/>
    <cellStyle name="Vírgula 4 3 11 4 2" xfId="22987" xr:uid="{00000000-0005-0000-0000-000051540000}"/>
    <cellStyle name="Vírgula 4 3 11 5" xfId="14995" xr:uid="{00000000-0005-0000-0000-000052540000}"/>
    <cellStyle name="Vírgula 4 3 11 6" xfId="12307" xr:uid="{00000000-0005-0000-0000-000053540000}"/>
    <cellStyle name="Vírgula 4 3 11 7" xfId="25123" xr:uid="{00000000-0005-0000-0000-000054540000}"/>
    <cellStyle name="Vírgula 4 3 12" xfId="2448" xr:uid="{00000000-0005-0000-0000-000055540000}"/>
    <cellStyle name="Vírgula 4 3 12 2" xfId="5112" xr:uid="{00000000-0005-0000-0000-000056540000}"/>
    <cellStyle name="Vírgula 4 3 12 2 2" xfId="18456" xr:uid="{00000000-0005-0000-0000-000057540000}"/>
    <cellStyle name="Vírgula 4 3 12 3" xfId="7776" xr:uid="{00000000-0005-0000-0000-000058540000}"/>
    <cellStyle name="Vírgula 4 3 12 3 2" xfId="21120" xr:uid="{00000000-0005-0000-0000-000059540000}"/>
    <cellStyle name="Vírgula 4 3 12 4" xfId="10440" xr:uid="{00000000-0005-0000-0000-00005A540000}"/>
    <cellStyle name="Vírgula 4 3 12 4 2" xfId="23784" xr:uid="{00000000-0005-0000-0000-00005B540000}"/>
    <cellStyle name="Vírgula 4 3 12 5" xfId="15792" xr:uid="{00000000-0005-0000-0000-00005C540000}"/>
    <cellStyle name="Vírgula 4 3 12 6" xfId="13104" xr:uid="{00000000-0005-0000-0000-00005D540000}"/>
    <cellStyle name="Vírgula 4 3 12 7" xfId="25435" xr:uid="{00000000-0005-0000-0000-00005E540000}"/>
    <cellStyle name="Vírgula 4 3 13" xfId="67" xr:uid="{00000000-0005-0000-0000-00005F540000}"/>
    <cellStyle name="Vírgula 4 3 13 2" xfId="13411" xr:uid="{00000000-0005-0000-0000-000060540000}"/>
    <cellStyle name="Vírgula 4 3 14" xfId="2731" xr:uid="{00000000-0005-0000-0000-000061540000}"/>
    <cellStyle name="Vírgula 4 3 14 2" xfId="16075" xr:uid="{00000000-0005-0000-0000-000062540000}"/>
    <cellStyle name="Vírgula 4 3 15" xfId="5395" xr:uid="{00000000-0005-0000-0000-000063540000}"/>
    <cellStyle name="Vírgula 4 3 15 2" xfId="18739" xr:uid="{00000000-0005-0000-0000-000064540000}"/>
    <cellStyle name="Vírgula 4 3 16" xfId="8059" xr:uid="{00000000-0005-0000-0000-000065540000}"/>
    <cellStyle name="Vírgula 4 3 16 2" xfId="21403" xr:uid="{00000000-0005-0000-0000-000066540000}"/>
    <cellStyle name="Vírgula 4 3 17" xfId="13387" xr:uid="{00000000-0005-0000-0000-000067540000}"/>
    <cellStyle name="Vírgula 4 3 18" xfId="10723" xr:uid="{00000000-0005-0000-0000-000068540000}"/>
    <cellStyle name="Vírgula 4 3 19" xfId="24067" xr:uid="{00000000-0005-0000-0000-000069540000}"/>
    <cellStyle name="Vírgula 4 3 2" xfId="91" xr:uid="{00000000-0005-0000-0000-00006A540000}"/>
    <cellStyle name="Vírgula 4 3 2 10" xfId="1675" xr:uid="{00000000-0005-0000-0000-00006B540000}"/>
    <cellStyle name="Vírgula 4 3 2 10 2" xfId="4339" xr:uid="{00000000-0005-0000-0000-00006C540000}"/>
    <cellStyle name="Vírgula 4 3 2 10 2 2" xfId="17683" xr:uid="{00000000-0005-0000-0000-00006D540000}"/>
    <cellStyle name="Vírgula 4 3 2 10 3" xfId="7003" xr:uid="{00000000-0005-0000-0000-00006E540000}"/>
    <cellStyle name="Vírgula 4 3 2 10 3 2" xfId="20347" xr:uid="{00000000-0005-0000-0000-00006F540000}"/>
    <cellStyle name="Vírgula 4 3 2 10 4" xfId="9667" xr:uid="{00000000-0005-0000-0000-000070540000}"/>
    <cellStyle name="Vírgula 4 3 2 10 4 2" xfId="23011" xr:uid="{00000000-0005-0000-0000-000071540000}"/>
    <cellStyle name="Vírgula 4 3 2 10 5" xfId="15019" xr:uid="{00000000-0005-0000-0000-000072540000}"/>
    <cellStyle name="Vírgula 4 3 2 10 6" xfId="12331" xr:uid="{00000000-0005-0000-0000-000073540000}"/>
    <cellStyle name="Vírgula 4 3 2 11" xfId="2474" xr:uid="{00000000-0005-0000-0000-000074540000}"/>
    <cellStyle name="Vírgula 4 3 2 11 2" xfId="5138" xr:uid="{00000000-0005-0000-0000-000075540000}"/>
    <cellStyle name="Vírgula 4 3 2 11 2 2" xfId="18482" xr:uid="{00000000-0005-0000-0000-000076540000}"/>
    <cellStyle name="Vírgula 4 3 2 11 3" xfId="7802" xr:uid="{00000000-0005-0000-0000-000077540000}"/>
    <cellStyle name="Vírgula 4 3 2 11 3 2" xfId="21146" xr:uid="{00000000-0005-0000-0000-000078540000}"/>
    <cellStyle name="Vírgula 4 3 2 11 4" xfId="10466" xr:uid="{00000000-0005-0000-0000-000079540000}"/>
    <cellStyle name="Vírgula 4 3 2 11 4 2" xfId="23810" xr:uid="{00000000-0005-0000-0000-00007A540000}"/>
    <cellStyle name="Vírgula 4 3 2 11 5" xfId="15818" xr:uid="{00000000-0005-0000-0000-00007B540000}"/>
    <cellStyle name="Vírgula 4 3 2 11 6" xfId="13130" xr:uid="{00000000-0005-0000-0000-00007C540000}"/>
    <cellStyle name="Vírgula 4 3 2 12" xfId="2755" xr:uid="{00000000-0005-0000-0000-00007D540000}"/>
    <cellStyle name="Vírgula 4 3 2 12 2" xfId="16099" xr:uid="{00000000-0005-0000-0000-00007E540000}"/>
    <cellStyle name="Vírgula 4 3 2 13" xfId="5419" xr:uid="{00000000-0005-0000-0000-00007F540000}"/>
    <cellStyle name="Vírgula 4 3 2 13 2" xfId="18763" xr:uid="{00000000-0005-0000-0000-000080540000}"/>
    <cellStyle name="Vírgula 4 3 2 14" xfId="8083" xr:uid="{00000000-0005-0000-0000-000081540000}"/>
    <cellStyle name="Vírgula 4 3 2 14 2" xfId="21427" xr:uid="{00000000-0005-0000-0000-000082540000}"/>
    <cellStyle name="Vírgula 4 3 2 15" xfId="13435" xr:uid="{00000000-0005-0000-0000-000083540000}"/>
    <cellStyle name="Vírgula 4 3 2 16" xfId="10747" xr:uid="{00000000-0005-0000-0000-000084540000}"/>
    <cellStyle name="Vírgula 4 3 2 17" xfId="24139" xr:uid="{00000000-0005-0000-0000-000085540000}"/>
    <cellStyle name="Vírgula 4 3 2 2" xfId="139" xr:uid="{00000000-0005-0000-0000-000086540000}"/>
    <cellStyle name="Vírgula 4 3 2 2 10" xfId="8131" xr:uid="{00000000-0005-0000-0000-000087540000}"/>
    <cellStyle name="Vírgula 4 3 2 2 10 2" xfId="21475" xr:uid="{00000000-0005-0000-0000-000088540000}"/>
    <cellStyle name="Vírgula 4 3 2 2 11" xfId="13483" xr:uid="{00000000-0005-0000-0000-000089540000}"/>
    <cellStyle name="Vírgula 4 3 2 2 12" xfId="10795" xr:uid="{00000000-0005-0000-0000-00008A540000}"/>
    <cellStyle name="Vírgula 4 3 2 2 13" xfId="24187" xr:uid="{00000000-0005-0000-0000-00008B540000}"/>
    <cellStyle name="Vírgula 4 3 2 2 2" xfId="307" xr:uid="{00000000-0005-0000-0000-00008C540000}"/>
    <cellStyle name="Vírgula 4 3 2 2 2 10" xfId="10963" xr:uid="{00000000-0005-0000-0000-00008D540000}"/>
    <cellStyle name="Vírgula 4 3 2 2 2 11" xfId="24355" xr:uid="{00000000-0005-0000-0000-00008E540000}"/>
    <cellStyle name="Vírgula 4 3 2 2 2 2" xfId="571" xr:uid="{00000000-0005-0000-0000-00008F540000}"/>
    <cellStyle name="Vírgula 4 3 2 2 2 2 2" xfId="1363" xr:uid="{00000000-0005-0000-0000-000090540000}"/>
    <cellStyle name="Vírgula 4 3 2 2 2 2 2 2" xfId="4027" xr:uid="{00000000-0005-0000-0000-000091540000}"/>
    <cellStyle name="Vírgula 4 3 2 2 2 2 2 2 2" xfId="17371" xr:uid="{00000000-0005-0000-0000-000092540000}"/>
    <cellStyle name="Vírgula 4 3 2 2 2 2 2 3" xfId="6691" xr:uid="{00000000-0005-0000-0000-000093540000}"/>
    <cellStyle name="Vírgula 4 3 2 2 2 2 2 3 2" xfId="20035" xr:uid="{00000000-0005-0000-0000-000094540000}"/>
    <cellStyle name="Vírgula 4 3 2 2 2 2 2 4" xfId="9355" xr:uid="{00000000-0005-0000-0000-000095540000}"/>
    <cellStyle name="Vírgula 4 3 2 2 2 2 2 4 2" xfId="22699" xr:uid="{00000000-0005-0000-0000-000096540000}"/>
    <cellStyle name="Vírgula 4 3 2 2 2 2 2 5" xfId="14707" xr:uid="{00000000-0005-0000-0000-000097540000}"/>
    <cellStyle name="Vírgula 4 3 2 2 2 2 2 6" xfId="12019" xr:uid="{00000000-0005-0000-0000-000098540000}"/>
    <cellStyle name="Vírgula 4 3 2 2 2 2 2 7" xfId="26419" xr:uid="{00000000-0005-0000-0000-000099540000}"/>
    <cellStyle name="Vírgula 4 3 2 2 2 2 3" xfId="2155" xr:uid="{00000000-0005-0000-0000-00009A540000}"/>
    <cellStyle name="Vírgula 4 3 2 2 2 2 3 2" xfId="4819" xr:uid="{00000000-0005-0000-0000-00009B540000}"/>
    <cellStyle name="Vírgula 4 3 2 2 2 2 3 2 2" xfId="18163" xr:uid="{00000000-0005-0000-0000-00009C540000}"/>
    <cellStyle name="Vírgula 4 3 2 2 2 2 3 3" xfId="7483" xr:uid="{00000000-0005-0000-0000-00009D540000}"/>
    <cellStyle name="Vírgula 4 3 2 2 2 2 3 3 2" xfId="20827" xr:uid="{00000000-0005-0000-0000-00009E540000}"/>
    <cellStyle name="Vírgula 4 3 2 2 2 2 3 4" xfId="10147" xr:uid="{00000000-0005-0000-0000-00009F540000}"/>
    <cellStyle name="Vírgula 4 3 2 2 2 2 3 4 2" xfId="23491" xr:uid="{00000000-0005-0000-0000-0000A0540000}"/>
    <cellStyle name="Vírgula 4 3 2 2 2 2 3 5" xfId="15499" xr:uid="{00000000-0005-0000-0000-0000A1540000}"/>
    <cellStyle name="Vírgula 4 3 2 2 2 2 3 6" xfId="12811" xr:uid="{00000000-0005-0000-0000-0000A2540000}"/>
    <cellStyle name="Vírgula 4 3 2 2 2 2 4" xfId="3235" xr:uid="{00000000-0005-0000-0000-0000A3540000}"/>
    <cellStyle name="Vírgula 4 3 2 2 2 2 4 2" xfId="16579" xr:uid="{00000000-0005-0000-0000-0000A4540000}"/>
    <cellStyle name="Vírgula 4 3 2 2 2 2 5" xfId="5899" xr:uid="{00000000-0005-0000-0000-0000A5540000}"/>
    <cellStyle name="Vírgula 4 3 2 2 2 2 5 2" xfId="19243" xr:uid="{00000000-0005-0000-0000-0000A6540000}"/>
    <cellStyle name="Vírgula 4 3 2 2 2 2 6" xfId="8563" xr:uid="{00000000-0005-0000-0000-0000A7540000}"/>
    <cellStyle name="Vírgula 4 3 2 2 2 2 6 2" xfId="21907" xr:uid="{00000000-0005-0000-0000-0000A8540000}"/>
    <cellStyle name="Vírgula 4 3 2 2 2 2 7" xfId="13915" xr:uid="{00000000-0005-0000-0000-0000A9540000}"/>
    <cellStyle name="Vírgula 4 3 2 2 2 2 8" xfId="11227" xr:uid="{00000000-0005-0000-0000-0000AA540000}"/>
    <cellStyle name="Vírgula 4 3 2 2 2 2 9" xfId="25051" xr:uid="{00000000-0005-0000-0000-0000AB540000}"/>
    <cellStyle name="Vírgula 4 3 2 2 2 3" xfId="1099" xr:uid="{00000000-0005-0000-0000-0000AC540000}"/>
    <cellStyle name="Vírgula 4 3 2 2 2 3 2" xfId="3763" xr:uid="{00000000-0005-0000-0000-0000AD540000}"/>
    <cellStyle name="Vírgula 4 3 2 2 2 3 2 2" xfId="17107" xr:uid="{00000000-0005-0000-0000-0000AE540000}"/>
    <cellStyle name="Vírgula 4 3 2 2 2 3 2 3" xfId="26083" xr:uid="{00000000-0005-0000-0000-0000AF540000}"/>
    <cellStyle name="Vírgula 4 3 2 2 2 3 3" xfId="6427" xr:uid="{00000000-0005-0000-0000-0000B0540000}"/>
    <cellStyle name="Vírgula 4 3 2 2 2 3 3 2" xfId="19771" xr:uid="{00000000-0005-0000-0000-0000B1540000}"/>
    <cellStyle name="Vírgula 4 3 2 2 2 3 4" xfId="9091" xr:uid="{00000000-0005-0000-0000-0000B2540000}"/>
    <cellStyle name="Vírgula 4 3 2 2 2 3 4 2" xfId="22435" xr:uid="{00000000-0005-0000-0000-0000B3540000}"/>
    <cellStyle name="Vírgula 4 3 2 2 2 3 5" xfId="14443" xr:uid="{00000000-0005-0000-0000-0000B4540000}"/>
    <cellStyle name="Vírgula 4 3 2 2 2 3 6" xfId="11755" xr:uid="{00000000-0005-0000-0000-0000B5540000}"/>
    <cellStyle name="Vírgula 4 3 2 2 2 3 7" xfId="24715" xr:uid="{00000000-0005-0000-0000-0000B6540000}"/>
    <cellStyle name="Vírgula 4 3 2 2 2 4" xfId="1891" xr:uid="{00000000-0005-0000-0000-0000B7540000}"/>
    <cellStyle name="Vírgula 4 3 2 2 2 4 2" xfId="4555" xr:uid="{00000000-0005-0000-0000-0000B8540000}"/>
    <cellStyle name="Vírgula 4 3 2 2 2 4 2 2" xfId="17899" xr:uid="{00000000-0005-0000-0000-0000B9540000}"/>
    <cellStyle name="Vírgula 4 3 2 2 2 4 2 3" xfId="26731" xr:uid="{00000000-0005-0000-0000-0000BA540000}"/>
    <cellStyle name="Vírgula 4 3 2 2 2 4 3" xfId="7219" xr:uid="{00000000-0005-0000-0000-0000BB540000}"/>
    <cellStyle name="Vírgula 4 3 2 2 2 4 3 2" xfId="20563" xr:uid="{00000000-0005-0000-0000-0000BC540000}"/>
    <cellStyle name="Vírgula 4 3 2 2 2 4 4" xfId="9883" xr:uid="{00000000-0005-0000-0000-0000BD540000}"/>
    <cellStyle name="Vírgula 4 3 2 2 2 4 4 2" xfId="23227" xr:uid="{00000000-0005-0000-0000-0000BE540000}"/>
    <cellStyle name="Vírgula 4 3 2 2 2 4 5" xfId="15235" xr:uid="{00000000-0005-0000-0000-0000BF540000}"/>
    <cellStyle name="Vírgula 4 3 2 2 2 4 6" xfId="12547" xr:uid="{00000000-0005-0000-0000-0000C0540000}"/>
    <cellStyle name="Vírgula 4 3 2 2 2 4 7" xfId="25363" xr:uid="{00000000-0005-0000-0000-0000C1540000}"/>
    <cellStyle name="Vírgula 4 3 2 2 2 5" xfId="2707" xr:uid="{00000000-0005-0000-0000-0000C2540000}"/>
    <cellStyle name="Vírgula 4 3 2 2 2 5 2" xfId="5371" xr:uid="{00000000-0005-0000-0000-0000C3540000}"/>
    <cellStyle name="Vírgula 4 3 2 2 2 5 2 2" xfId="18715" xr:uid="{00000000-0005-0000-0000-0000C4540000}"/>
    <cellStyle name="Vírgula 4 3 2 2 2 5 3" xfId="8035" xr:uid="{00000000-0005-0000-0000-0000C5540000}"/>
    <cellStyle name="Vírgula 4 3 2 2 2 5 3 2" xfId="21379" xr:uid="{00000000-0005-0000-0000-0000C6540000}"/>
    <cellStyle name="Vírgula 4 3 2 2 2 5 4" xfId="10699" xr:uid="{00000000-0005-0000-0000-0000C7540000}"/>
    <cellStyle name="Vírgula 4 3 2 2 2 5 4 2" xfId="24043" xr:uid="{00000000-0005-0000-0000-0000C8540000}"/>
    <cellStyle name="Vírgula 4 3 2 2 2 5 5" xfId="16051" xr:uid="{00000000-0005-0000-0000-0000C9540000}"/>
    <cellStyle name="Vírgula 4 3 2 2 2 5 6" xfId="13363" xr:uid="{00000000-0005-0000-0000-0000CA540000}"/>
    <cellStyle name="Vírgula 4 3 2 2 2 5 7" xfId="25723" xr:uid="{00000000-0005-0000-0000-0000CB540000}"/>
    <cellStyle name="Vírgula 4 3 2 2 2 6" xfId="2971" xr:uid="{00000000-0005-0000-0000-0000CC540000}"/>
    <cellStyle name="Vírgula 4 3 2 2 2 6 2" xfId="16315" xr:uid="{00000000-0005-0000-0000-0000CD540000}"/>
    <cellStyle name="Vírgula 4 3 2 2 2 7" xfId="5635" xr:uid="{00000000-0005-0000-0000-0000CE540000}"/>
    <cellStyle name="Vírgula 4 3 2 2 2 7 2" xfId="18979" xr:uid="{00000000-0005-0000-0000-0000CF540000}"/>
    <cellStyle name="Vírgula 4 3 2 2 2 8" xfId="8299" xr:uid="{00000000-0005-0000-0000-0000D0540000}"/>
    <cellStyle name="Vírgula 4 3 2 2 2 8 2" xfId="21643" xr:uid="{00000000-0005-0000-0000-0000D1540000}"/>
    <cellStyle name="Vírgula 4 3 2 2 2 9" xfId="13651" xr:uid="{00000000-0005-0000-0000-0000D2540000}"/>
    <cellStyle name="Vírgula 4 3 2 2 3" xfId="403" xr:uid="{00000000-0005-0000-0000-0000D3540000}"/>
    <cellStyle name="Vírgula 4 3 2 2 3 2" xfId="1195" xr:uid="{00000000-0005-0000-0000-0000D4540000}"/>
    <cellStyle name="Vírgula 4 3 2 2 3 2 2" xfId="3859" xr:uid="{00000000-0005-0000-0000-0000D5540000}"/>
    <cellStyle name="Vírgula 4 3 2 2 3 2 2 2" xfId="17203" xr:uid="{00000000-0005-0000-0000-0000D6540000}"/>
    <cellStyle name="Vírgula 4 3 2 2 3 2 3" xfId="6523" xr:uid="{00000000-0005-0000-0000-0000D7540000}"/>
    <cellStyle name="Vírgula 4 3 2 2 3 2 3 2" xfId="19867" xr:uid="{00000000-0005-0000-0000-0000D8540000}"/>
    <cellStyle name="Vírgula 4 3 2 2 3 2 4" xfId="9187" xr:uid="{00000000-0005-0000-0000-0000D9540000}"/>
    <cellStyle name="Vírgula 4 3 2 2 3 2 4 2" xfId="22531" xr:uid="{00000000-0005-0000-0000-0000DA540000}"/>
    <cellStyle name="Vírgula 4 3 2 2 3 2 5" xfId="14539" xr:uid="{00000000-0005-0000-0000-0000DB540000}"/>
    <cellStyle name="Vírgula 4 3 2 2 3 2 6" xfId="11851" xr:uid="{00000000-0005-0000-0000-0000DC540000}"/>
    <cellStyle name="Vírgula 4 3 2 2 3 2 7" xfId="26251" xr:uid="{00000000-0005-0000-0000-0000DD540000}"/>
    <cellStyle name="Vírgula 4 3 2 2 3 3" xfId="1987" xr:uid="{00000000-0005-0000-0000-0000DE540000}"/>
    <cellStyle name="Vírgula 4 3 2 2 3 3 2" xfId="4651" xr:uid="{00000000-0005-0000-0000-0000DF540000}"/>
    <cellStyle name="Vírgula 4 3 2 2 3 3 2 2" xfId="17995" xr:uid="{00000000-0005-0000-0000-0000E0540000}"/>
    <cellStyle name="Vírgula 4 3 2 2 3 3 3" xfId="7315" xr:uid="{00000000-0005-0000-0000-0000E1540000}"/>
    <cellStyle name="Vírgula 4 3 2 2 3 3 3 2" xfId="20659" xr:uid="{00000000-0005-0000-0000-0000E2540000}"/>
    <cellStyle name="Vírgula 4 3 2 2 3 3 4" xfId="9979" xr:uid="{00000000-0005-0000-0000-0000E3540000}"/>
    <cellStyle name="Vírgula 4 3 2 2 3 3 4 2" xfId="23323" xr:uid="{00000000-0005-0000-0000-0000E4540000}"/>
    <cellStyle name="Vírgula 4 3 2 2 3 3 5" xfId="15331" xr:uid="{00000000-0005-0000-0000-0000E5540000}"/>
    <cellStyle name="Vírgula 4 3 2 2 3 3 6" xfId="12643" xr:uid="{00000000-0005-0000-0000-0000E6540000}"/>
    <cellStyle name="Vírgula 4 3 2 2 3 4" xfId="3067" xr:uid="{00000000-0005-0000-0000-0000E7540000}"/>
    <cellStyle name="Vírgula 4 3 2 2 3 4 2" xfId="16411" xr:uid="{00000000-0005-0000-0000-0000E8540000}"/>
    <cellStyle name="Vírgula 4 3 2 2 3 5" xfId="5731" xr:uid="{00000000-0005-0000-0000-0000E9540000}"/>
    <cellStyle name="Vírgula 4 3 2 2 3 5 2" xfId="19075" xr:uid="{00000000-0005-0000-0000-0000EA540000}"/>
    <cellStyle name="Vírgula 4 3 2 2 3 6" xfId="8395" xr:uid="{00000000-0005-0000-0000-0000EB540000}"/>
    <cellStyle name="Vírgula 4 3 2 2 3 6 2" xfId="21739" xr:uid="{00000000-0005-0000-0000-0000EC540000}"/>
    <cellStyle name="Vírgula 4 3 2 2 3 7" xfId="13747" xr:uid="{00000000-0005-0000-0000-0000ED540000}"/>
    <cellStyle name="Vírgula 4 3 2 2 3 8" xfId="11059" xr:uid="{00000000-0005-0000-0000-0000EE540000}"/>
    <cellStyle name="Vírgula 4 3 2 2 3 9" xfId="24883" xr:uid="{00000000-0005-0000-0000-0000EF540000}"/>
    <cellStyle name="Vírgula 4 3 2 2 4" xfId="739" xr:uid="{00000000-0005-0000-0000-0000F0540000}"/>
    <cellStyle name="Vírgula 4 3 2 2 4 2" xfId="1531" xr:uid="{00000000-0005-0000-0000-0000F1540000}"/>
    <cellStyle name="Vírgula 4 3 2 2 4 2 2" xfId="4195" xr:uid="{00000000-0005-0000-0000-0000F2540000}"/>
    <cellStyle name="Vírgula 4 3 2 2 4 2 2 2" xfId="17539" xr:uid="{00000000-0005-0000-0000-0000F3540000}"/>
    <cellStyle name="Vírgula 4 3 2 2 4 2 3" xfId="6859" xr:uid="{00000000-0005-0000-0000-0000F4540000}"/>
    <cellStyle name="Vírgula 4 3 2 2 4 2 3 2" xfId="20203" xr:uid="{00000000-0005-0000-0000-0000F5540000}"/>
    <cellStyle name="Vírgula 4 3 2 2 4 2 4" xfId="9523" xr:uid="{00000000-0005-0000-0000-0000F6540000}"/>
    <cellStyle name="Vírgula 4 3 2 2 4 2 4 2" xfId="22867" xr:uid="{00000000-0005-0000-0000-0000F7540000}"/>
    <cellStyle name="Vírgula 4 3 2 2 4 2 5" xfId="14875" xr:uid="{00000000-0005-0000-0000-0000F8540000}"/>
    <cellStyle name="Vírgula 4 3 2 2 4 2 6" xfId="12187" xr:uid="{00000000-0005-0000-0000-0000F9540000}"/>
    <cellStyle name="Vírgula 4 3 2 2 4 2 7" xfId="25915" xr:uid="{00000000-0005-0000-0000-0000FA540000}"/>
    <cellStyle name="Vírgula 4 3 2 2 4 3" xfId="2323" xr:uid="{00000000-0005-0000-0000-0000FB540000}"/>
    <cellStyle name="Vírgula 4 3 2 2 4 3 2" xfId="4987" xr:uid="{00000000-0005-0000-0000-0000FC540000}"/>
    <cellStyle name="Vírgula 4 3 2 2 4 3 2 2" xfId="18331" xr:uid="{00000000-0005-0000-0000-0000FD540000}"/>
    <cellStyle name="Vírgula 4 3 2 2 4 3 3" xfId="7651" xr:uid="{00000000-0005-0000-0000-0000FE540000}"/>
    <cellStyle name="Vírgula 4 3 2 2 4 3 3 2" xfId="20995" xr:uid="{00000000-0005-0000-0000-0000FF540000}"/>
    <cellStyle name="Vírgula 4 3 2 2 4 3 4" xfId="10315" xr:uid="{00000000-0005-0000-0000-000000550000}"/>
    <cellStyle name="Vírgula 4 3 2 2 4 3 4 2" xfId="23659" xr:uid="{00000000-0005-0000-0000-000001550000}"/>
    <cellStyle name="Vírgula 4 3 2 2 4 3 5" xfId="15667" xr:uid="{00000000-0005-0000-0000-000002550000}"/>
    <cellStyle name="Vírgula 4 3 2 2 4 3 6" xfId="12979" xr:uid="{00000000-0005-0000-0000-000003550000}"/>
    <cellStyle name="Vírgula 4 3 2 2 4 4" xfId="3403" xr:uid="{00000000-0005-0000-0000-000004550000}"/>
    <cellStyle name="Vírgula 4 3 2 2 4 4 2" xfId="16747" xr:uid="{00000000-0005-0000-0000-000005550000}"/>
    <cellStyle name="Vírgula 4 3 2 2 4 5" xfId="6067" xr:uid="{00000000-0005-0000-0000-000006550000}"/>
    <cellStyle name="Vírgula 4 3 2 2 4 5 2" xfId="19411" xr:uid="{00000000-0005-0000-0000-000007550000}"/>
    <cellStyle name="Vírgula 4 3 2 2 4 6" xfId="8731" xr:uid="{00000000-0005-0000-0000-000008550000}"/>
    <cellStyle name="Vírgula 4 3 2 2 4 6 2" xfId="22075" xr:uid="{00000000-0005-0000-0000-000009550000}"/>
    <cellStyle name="Vírgula 4 3 2 2 4 7" xfId="14083" xr:uid="{00000000-0005-0000-0000-00000A550000}"/>
    <cellStyle name="Vírgula 4 3 2 2 4 8" xfId="11395" xr:uid="{00000000-0005-0000-0000-00000B550000}"/>
    <cellStyle name="Vírgula 4 3 2 2 4 9" xfId="24547" xr:uid="{00000000-0005-0000-0000-00000C550000}"/>
    <cellStyle name="Vírgula 4 3 2 2 5" xfId="931" xr:uid="{00000000-0005-0000-0000-00000D550000}"/>
    <cellStyle name="Vírgula 4 3 2 2 5 2" xfId="3595" xr:uid="{00000000-0005-0000-0000-00000E550000}"/>
    <cellStyle name="Vírgula 4 3 2 2 5 2 2" xfId="16939" xr:uid="{00000000-0005-0000-0000-00000F550000}"/>
    <cellStyle name="Vírgula 4 3 2 2 5 2 3" xfId="26563" xr:uid="{00000000-0005-0000-0000-000010550000}"/>
    <cellStyle name="Vírgula 4 3 2 2 5 3" xfId="6259" xr:uid="{00000000-0005-0000-0000-000011550000}"/>
    <cellStyle name="Vírgula 4 3 2 2 5 3 2" xfId="19603" xr:uid="{00000000-0005-0000-0000-000012550000}"/>
    <cellStyle name="Vírgula 4 3 2 2 5 4" xfId="8923" xr:uid="{00000000-0005-0000-0000-000013550000}"/>
    <cellStyle name="Vírgula 4 3 2 2 5 4 2" xfId="22267" xr:uid="{00000000-0005-0000-0000-000014550000}"/>
    <cellStyle name="Vírgula 4 3 2 2 5 5" xfId="14275" xr:uid="{00000000-0005-0000-0000-000015550000}"/>
    <cellStyle name="Vírgula 4 3 2 2 5 6" xfId="11587" xr:uid="{00000000-0005-0000-0000-000016550000}"/>
    <cellStyle name="Vírgula 4 3 2 2 5 7" xfId="25195" xr:uid="{00000000-0005-0000-0000-000017550000}"/>
    <cellStyle name="Vírgula 4 3 2 2 6" xfId="1723" xr:uid="{00000000-0005-0000-0000-000018550000}"/>
    <cellStyle name="Vírgula 4 3 2 2 6 2" xfId="4387" xr:uid="{00000000-0005-0000-0000-000019550000}"/>
    <cellStyle name="Vírgula 4 3 2 2 6 2 2" xfId="17731" xr:uid="{00000000-0005-0000-0000-00001A550000}"/>
    <cellStyle name="Vírgula 4 3 2 2 6 3" xfId="7051" xr:uid="{00000000-0005-0000-0000-00001B550000}"/>
    <cellStyle name="Vírgula 4 3 2 2 6 3 2" xfId="20395" xr:uid="{00000000-0005-0000-0000-00001C550000}"/>
    <cellStyle name="Vírgula 4 3 2 2 6 4" xfId="9715" xr:uid="{00000000-0005-0000-0000-00001D550000}"/>
    <cellStyle name="Vírgula 4 3 2 2 6 4 2" xfId="23059" xr:uid="{00000000-0005-0000-0000-00001E550000}"/>
    <cellStyle name="Vírgula 4 3 2 2 6 5" xfId="15067" xr:uid="{00000000-0005-0000-0000-00001F550000}"/>
    <cellStyle name="Vírgula 4 3 2 2 6 6" xfId="12379" xr:uid="{00000000-0005-0000-0000-000020550000}"/>
    <cellStyle name="Vírgula 4 3 2 2 6 7" xfId="25555" xr:uid="{00000000-0005-0000-0000-000021550000}"/>
    <cellStyle name="Vírgula 4 3 2 2 7" xfId="2539" xr:uid="{00000000-0005-0000-0000-000022550000}"/>
    <cellStyle name="Vírgula 4 3 2 2 7 2" xfId="5203" xr:uid="{00000000-0005-0000-0000-000023550000}"/>
    <cellStyle name="Vírgula 4 3 2 2 7 2 2" xfId="18547" xr:uid="{00000000-0005-0000-0000-000024550000}"/>
    <cellStyle name="Vírgula 4 3 2 2 7 3" xfId="7867" xr:uid="{00000000-0005-0000-0000-000025550000}"/>
    <cellStyle name="Vírgula 4 3 2 2 7 3 2" xfId="21211" xr:uid="{00000000-0005-0000-0000-000026550000}"/>
    <cellStyle name="Vírgula 4 3 2 2 7 4" xfId="10531" xr:uid="{00000000-0005-0000-0000-000027550000}"/>
    <cellStyle name="Vírgula 4 3 2 2 7 4 2" xfId="23875" xr:uid="{00000000-0005-0000-0000-000028550000}"/>
    <cellStyle name="Vírgula 4 3 2 2 7 5" xfId="15883" xr:uid="{00000000-0005-0000-0000-000029550000}"/>
    <cellStyle name="Vírgula 4 3 2 2 7 6" xfId="13195" xr:uid="{00000000-0005-0000-0000-00002A550000}"/>
    <cellStyle name="Vírgula 4 3 2 2 8" xfId="2803" xr:uid="{00000000-0005-0000-0000-00002B550000}"/>
    <cellStyle name="Vírgula 4 3 2 2 8 2" xfId="16147" xr:uid="{00000000-0005-0000-0000-00002C550000}"/>
    <cellStyle name="Vírgula 4 3 2 2 9" xfId="5467" xr:uid="{00000000-0005-0000-0000-00002D550000}"/>
    <cellStyle name="Vírgula 4 3 2 2 9 2" xfId="18811" xr:uid="{00000000-0005-0000-0000-00002E550000}"/>
    <cellStyle name="Vírgula 4 3 2 3" xfId="259" xr:uid="{00000000-0005-0000-0000-00002F550000}"/>
    <cellStyle name="Vírgula 4 3 2 3 10" xfId="13603" xr:uid="{00000000-0005-0000-0000-000030550000}"/>
    <cellStyle name="Vírgula 4 3 2 3 11" xfId="10915" xr:uid="{00000000-0005-0000-0000-000031550000}"/>
    <cellStyle name="Vírgula 4 3 2 3 12" xfId="24307" xr:uid="{00000000-0005-0000-0000-000032550000}"/>
    <cellStyle name="Vírgula 4 3 2 3 2" xfId="523" xr:uid="{00000000-0005-0000-0000-000033550000}"/>
    <cellStyle name="Vírgula 4 3 2 3 2 2" xfId="1315" xr:uid="{00000000-0005-0000-0000-000034550000}"/>
    <cellStyle name="Vírgula 4 3 2 3 2 2 2" xfId="3979" xr:uid="{00000000-0005-0000-0000-000035550000}"/>
    <cellStyle name="Vírgula 4 3 2 3 2 2 2 2" xfId="17323" xr:uid="{00000000-0005-0000-0000-000036550000}"/>
    <cellStyle name="Vírgula 4 3 2 3 2 2 3" xfId="6643" xr:uid="{00000000-0005-0000-0000-000037550000}"/>
    <cellStyle name="Vírgula 4 3 2 3 2 2 3 2" xfId="19987" xr:uid="{00000000-0005-0000-0000-000038550000}"/>
    <cellStyle name="Vírgula 4 3 2 3 2 2 4" xfId="9307" xr:uid="{00000000-0005-0000-0000-000039550000}"/>
    <cellStyle name="Vírgula 4 3 2 3 2 2 4 2" xfId="22651" xr:uid="{00000000-0005-0000-0000-00003A550000}"/>
    <cellStyle name="Vírgula 4 3 2 3 2 2 5" xfId="14659" xr:uid="{00000000-0005-0000-0000-00003B550000}"/>
    <cellStyle name="Vírgula 4 3 2 3 2 2 6" xfId="11971" xr:uid="{00000000-0005-0000-0000-00003C550000}"/>
    <cellStyle name="Vírgula 4 3 2 3 2 2 7" xfId="26371" xr:uid="{00000000-0005-0000-0000-00003D550000}"/>
    <cellStyle name="Vírgula 4 3 2 3 2 3" xfId="2107" xr:uid="{00000000-0005-0000-0000-00003E550000}"/>
    <cellStyle name="Vírgula 4 3 2 3 2 3 2" xfId="4771" xr:uid="{00000000-0005-0000-0000-00003F550000}"/>
    <cellStyle name="Vírgula 4 3 2 3 2 3 2 2" xfId="18115" xr:uid="{00000000-0005-0000-0000-000040550000}"/>
    <cellStyle name="Vírgula 4 3 2 3 2 3 3" xfId="7435" xr:uid="{00000000-0005-0000-0000-000041550000}"/>
    <cellStyle name="Vírgula 4 3 2 3 2 3 3 2" xfId="20779" xr:uid="{00000000-0005-0000-0000-000042550000}"/>
    <cellStyle name="Vírgula 4 3 2 3 2 3 4" xfId="10099" xr:uid="{00000000-0005-0000-0000-000043550000}"/>
    <cellStyle name="Vírgula 4 3 2 3 2 3 4 2" xfId="23443" xr:uid="{00000000-0005-0000-0000-000044550000}"/>
    <cellStyle name="Vírgula 4 3 2 3 2 3 5" xfId="15451" xr:uid="{00000000-0005-0000-0000-000045550000}"/>
    <cellStyle name="Vírgula 4 3 2 3 2 3 6" xfId="12763" xr:uid="{00000000-0005-0000-0000-000046550000}"/>
    <cellStyle name="Vírgula 4 3 2 3 2 4" xfId="3187" xr:uid="{00000000-0005-0000-0000-000047550000}"/>
    <cellStyle name="Vírgula 4 3 2 3 2 4 2" xfId="16531" xr:uid="{00000000-0005-0000-0000-000048550000}"/>
    <cellStyle name="Vírgula 4 3 2 3 2 5" xfId="5851" xr:uid="{00000000-0005-0000-0000-000049550000}"/>
    <cellStyle name="Vírgula 4 3 2 3 2 5 2" xfId="19195" xr:uid="{00000000-0005-0000-0000-00004A550000}"/>
    <cellStyle name="Vírgula 4 3 2 3 2 6" xfId="8515" xr:uid="{00000000-0005-0000-0000-00004B550000}"/>
    <cellStyle name="Vírgula 4 3 2 3 2 6 2" xfId="21859" xr:uid="{00000000-0005-0000-0000-00004C550000}"/>
    <cellStyle name="Vírgula 4 3 2 3 2 7" xfId="13867" xr:uid="{00000000-0005-0000-0000-00004D550000}"/>
    <cellStyle name="Vírgula 4 3 2 3 2 8" xfId="11179" xr:uid="{00000000-0005-0000-0000-00004E550000}"/>
    <cellStyle name="Vírgula 4 3 2 3 2 9" xfId="25003" xr:uid="{00000000-0005-0000-0000-00004F550000}"/>
    <cellStyle name="Vírgula 4 3 2 3 3" xfId="691" xr:uid="{00000000-0005-0000-0000-000050550000}"/>
    <cellStyle name="Vírgula 4 3 2 3 3 2" xfId="1483" xr:uid="{00000000-0005-0000-0000-000051550000}"/>
    <cellStyle name="Vírgula 4 3 2 3 3 2 2" xfId="4147" xr:uid="{00000000-0005-0000-0000-000052550000}"/>
    <cellStyle name="Vírgula 4 3 2 3 3 2 2 2" xfId="17491" xr:uid="{00000000-0005-0000-0000-000053550000}"/>
    <cellStyle name="Vírgula 4 3 2 3 3 2 3" xfId="6811" xr:uid="{00000000-0005-0000-0000-000054550000}"/>
    <cellStyle name="Vírgula 4 3 2 3 3 2 3 2" xfId="20155" xr:uid="{00000000-0005-0000-0000-000055550000}"/>
    <cellStyle name="Vírgula 4 3 2 3 3 2 4" xfId="9475" xr:uid="{00000000-0005-0000-0000-000056550000}"/>
    <cellStyle name="Vírgula 4 3 2 3 3 2 4 2" xfId="22819" xr:uid="{00000000-0005-0000-0000-000057550000}"/>
    <cellStyle name="Vírgula 4 3 2 3 3 2 5" xfId="14827" xr:uid="{00000000-0005-0000-0000-000058550000}"/>
    <cellStyle name="Vírgula 4 3 2 3 3 2 6" xfId="12139" xr:uid="{00000000-0005-0000-0000-000059550000}"/>
    <cellStyle name="Vírgula 4 3 2 3 3 2 7" xfId="26035" xr:uid="{00000000-0005-0000-0000-00005A550000}"/>
    <cellStyle name="Vírgula 4 3 2 3 3 3" xfId="2275" xr:uid="{00000000-0005-0000-0000-00005B550000}"/>
    <cellStyle name="Vírgula 4 3 2 3 3 3 2" xfId="4939" xr:uid="{00000000-0005-0000-0000-00005C550000}"/>
    <cellStyle name="Vírgula 4 3 2 3 3 3 2 2" xfId="18283" xr:uid="{00000000-0005-0000-0000-00005D550000}"/>
    <cellStyle name="Vírgula 4 3 2 3 3 3 3" xfId="7603" xr:uid="{00000000-0005-0000-0000-00005E550000}"/>
    <cellStyle name="Vírgula 4 3 2 3 3 3 3 2" xfId="20947" xr:uid="{00000000-0005-0000-0000-00005F550000}"/>
    <cellStyle name="Vírgula 4 3 2 3 3 3 4" xfId="10267" xr:uid="{00000000-0005-0000-0000-000060550000}"/>
    <cellStyle name="Vírgula 4 3 2 3 3 3 4 2" xfId="23611" xr:uid="{00000000-0005-0000-0000-000061550000}"/>
    <cellStyle name="Vírgula 4 3 2 3 3 3 5" xfId="15619" xr:uid="{00000000-0005-0000-0000-000062550000}"/>
    <cellStyle name="Vírgula 4 3 2 3 3 3 6" xfId="12931" xr:uid="{00000000-0005-0000-0000-000063550000}"/>
    <cellStyle name="Vírgula 4 3 2 3 3 4" xfId="3355" xr:uid="{00000000-0005-0000-0000-000064550000}"/>
    <cellStyle name="Vírgula 4 3 2 3 3 4 2" xfId="16699" xr:uid="{00000000-0005-0000-0000-000065550000}"/>
    <cellStyle name="Vírgula 4 3 2 3 3 5" xfId="6019" xr:uid="{00000000-0005-0000-0000-000066550000}"/>
    <cellStyle name="Vírgula 4 3 2 3 3 5 2" xfId="19363" xr:uid="{00000000-0005-0000-0000-000067550000}"/>
    <cellStyle name="Vírgula 4 3 2 3 3 6" xfId="8683" xr:uid="{00000000-0005-0000-0000-000068550000}"/>
    <cellStyle name="Vírgula 4 3 2 3 3 6 2" xfId="22027" xr:uid="{00000000-0005-0000-0000-000069550000}"/>
    <cellStyle name="Vírgula 4 3 2 3 3 7" xfId="14035" xr:uid="{00000000-0005-0000-0000-00006A550000}"/>
    <cellStyle name="Vírgula 4 3 2 3 3 8" xfId="11347" xr:uid="{00000000-0005-0000-0000-00006B550000}"/>
    <cellStyle name="Vírgula 4 3 2 3 3 9" xfId="24667" xr:uid="{00000000-0005-0000-0000-00006C550000}"/>
    <cellStyle name="Vírgula 4 3 2 3 4" xfId="1051" xr:uid="{00000000-0005-0000-0000-00006D550000}"/>
    <cellStyle name="Vírgula 4 3 2 3 4 2" xfId="3715" xr:uid="{00000000-0005-0000-0000-00006E550000}"/>
    <cellStyle name="Vírgula 4 3 2 3 4 2 2" xfId="17059" xr:uid="{00000000-0005-0000-0000-00006F550000}"/>
    <cellStyle name="Vírgula 4 3 2 3 4 2 3" xfId="26683" xr:uid="{00000000-0005-0000-0000-000070550000}"/>
    <cellStyle name="Vírgula 4 3 2 3 4 3" xfId="6379" xr:uid="{00000000-0005-0000-0000-000071550000}"/>
    <cellStyle name="Vírgula 4 3 2 3 4 3 2" xfId="19723" xr:uid="{00000000-0005-0000-0000-000072550000}"/>
    <cellStyle name="Vírgula 4 3 2 3 4 4" xfId="9043" xr:uid="{00000000-0005-0000-0000-000073550000}"/>
    <cellStyle name="Vírgula 4 3 2 3 4 4 2" xfId="22387" xr:uid="{00000000-0005-0000-0000-000074550000}"/>
    <cellStyle name="Vírgula 4 3 2 3 4 5" xfId="14395" xr:uid="{00000000-0005-0000-0000-000075550000}"/>
    <cellStyle name="Vírgula 4 3 2 3 4 6" xfId="11707" xr:uid="{00000000-0005-0000-0000-000076550000}"/>
    <cellStyle name="Vírgula 4 3 2 3 4 7" xfId="25315" xr:uid="{00000000-0005-0000-0000-000077550000}"/>
    <cellStyle name="Vírgula 4 3 2 3 5" xfId="1843" xr:uid="{00000000-0005-0000-0000-000078550000}"/>
    <cellStyle name="Vírgula 4 3 2 3 5 2" xfId="4507" xr:uid="{00000000-0005-0000-0000-000079550000}"/>
    <cellStyle name="Vírgula 4 3 2 3 5 2 2" xfId="17851" xr:uid="{00000000-0005-0000-0000-00007A550000}"/>
    <cellStyle name="Vírgula 4 3 2 3 5 3" xfId="7171" xr:uid="{00000000-0005-0000-0000-00007B550000}"/>
    <cellStyle name="Vírgula 4 3 2 3 5 3 2" xfId="20515" xr:uid="{00000000-0005-0000-0000-00007C550000}"/>
    <cellStyle name="Vírgula 4 3 2 3 5 4" xfId="9835" xr:uid="{00000000-0005-0000-0000-00007D550000}"/>
    <cellStyle name="Vírgula 4 3 2 3 5 4 2" xfId="23179" xr:uid="{00000000-0005-0000-0000-00007E550000}"/>
    <cellStyle name="Vírgula 4 3 2 3 5 5" xfId="15187" xr:uid="{00000000-0005-0000-0000-00007F550000}"/>
    <cellStyle name="Vírgula 4 3 2 3 5 6" xfId="12499" xr:uid="{00000000-0005-0000-0000-000080550000}"/>
    <cellStyle name="Vírgula 4 3 2 3 5 7" xfId="25675" xr:uid="{00000000-0005-0000-0000-000081550000}"/>
    <cellStyle name="Vírgula 4 3 2 3 6" xfId="2659" xr:uid="{00000000-0005-0000-0000-000082550000}"/>
    <cellStyle name="Vírgula 4 3 2 3 6 2" xfId="5323" xr:uid="{00000000-0005-0000-0000-000083550000}"/>
    <cellStyle name="Vírgula 4 3 2 3 6 2 2" xfId="18667" xr:uid="{00000000-0005-0000-0000-000084550000}"/>
    <cellStyle name="Vírgula 4 3 2 3 6 3" xfId="7987" xr:uid="{00000000-0005-0000-0000-000085550000}"/>
    <cellStyle name="Vírgula 4 3 2 3 6 3 2" xfId="21331" xr:uid="{00000000-0005-0000-0000-000086550000}"/>
    <cellStyle name="Vírgula 4 3 2 3 6 4" xfId="10651" xr:uid="{00000000-0005-0000-0000-000087550000}"/>
    <cellStyle name="Vírgula 4 3 2 3 6 4 2" xfId="23995" xr:uid="{00000000-0005-0000-0000-000088550000}"/>
    <cellStyle name="Vírgula 4 3 2 3 6 5" xfId="16003" xr:uid="{00000000-0005-0000-0000-000089550000}"/>
    <cellStyle name="Vírgula 4 3 2 3 6 6" xfId="13315" xr:uid="{00000000-0005-0000-0000-00008A550000}"/>
    <cellStyle name="Vírgula 4 3 2 3 7" xfId="2923" xr:uid="{00000000-0005-0000-0000-00008B550000}"/>
    <cellStyle name="Vírgula 4 3 2 3 7 2" xfId="16267" xr:uid="{00000000-0005-0000-0000-00008C550000}"/>
    <cellStyle name="Vírgula 4 3 2 3 8" xfId="5587" xr:uid="{00000000-0005-0000-0000-00008D550000}"/>
    <cellStyle name="Vírgula 4 3 2 3 8 2" xfId="18931" xr:uid="{00000000-0005-0000-0000-00008E550000}"/>
    <cellStyle name="Vírgula 4 3 2 3 9" xfId="8251" xr:uid="{00000000-0005-0000-0000-00008F550000}"/>
    <cellStyle name="Vírgula 4 3 2 3 9 2" xfId="21595" xr:uid="{00000000-0005-0000-0000-000090550000}"/>
    <cellStyle name="Vírgula 4 3 2 4" xfId="211" xr:uid="{00000000-0005-0000-0000-000091550000}"/>
    <cellStyle name="Vírgula 4 3 2 4 10" xfId="10867" xr:uid="{00000000-0005-0000-0000-000092550000}"/>
    <cellStyle name="Vírgula 4 3 2 4 11" xfId="24259" xr:uid="{00000000-0005-0000-0000-000093550000}"/>
    <cellStyle name="Vírgula 4 3 2 4 2" xfId="475" xr:uid="{00000000-0005-0000-0000-000094550000}"/>
    <cellStyle name="Vírgula 4 3 2 4 2 2" xfId="1267" xr:uid="{00000000-0005-0000-0000-000095550000}"/>
    <cellStyle name="Vírgula 4 3 2 4 2 2 2" xfId="3931" xr:uid="{00000000-0005-0000-0000-000096550000}"/>
    <cellStyle name="Vírgula 4 3 2 4 2 2 2 2" xfId="17275" xr:uid="{00000000-0005-0000-0000-000097550000}"/>
    <cellStyle name="Vírgula 4 3 2 4 2 2 3" xfId="6595" xr:uid="{00000000-0005-0000-0000-000098550000}"/>
    <cellStyle name="Vírgula 4 3 2 4 2 2 3 2" xfId="19939" xr:uid="{00000000-0005-0000-0000-000099550000}"/>
    <cellStyle name="Vírgula 4 3 2 4 2 2 4" xfId="9259" xr:uid="{00000000-0005-0000-0000-00009A550000}"/>
    <cellStyle name="Vírgula 4 3 2 4 2 2 4 2" xfId="22603" xr:uid="{00000000-0005-0000-0000-00009B550000}"/>
    <cellStyle name="Vírgula 4 3 2 4 2 2 5" xfId="14611" xr:uid="{00000000-0005-0000-0000-00009C550000}"/>
    <cellStyle name="Vírgula 4 3 2 4 2 2 6" xfId="11923" xr:uid="{00000000-0005-0000-0000-00009D550000}"/>
    <cellStyle name="Vírgula 4 3 2 4 2 2 7" xfId="26323" xr:uid="{00000000-0005-0000-0000-00009E550000}"/>
    <cellStyle name="Vírgula 4 3 2 4 2 3" xfId="2059" xr:uid="{00000000-0005-0000-0000-00009F550000}"/>
    <cellStyle name="Vírgula 4 3 2 4 2 3 2" xfId="4723" xr:uid="{00000000-0005-0000-0000-0000A0550000}"/>
    <cellStyle name="Vírgula 4 3 2 4 2 3 2 2" xfId="18067" xr:uid="{00000000-0005-0000-0000-0000A1550000}"/>
    <cellStyle name="Vírgula 4 3 2 4 2 3 3" xfId="7387" xr:uid="{00000000-0005-0000-0000-0000A2550000}"/>
    <cellStyle name="Vírgula 4 3 2 4 2 3 3 2" xfId="20731" xr:uid="{00000000-0005-0000-0000-0000A3550000}"/>
    <cellStyle name="Vírgula 4 3 2 4 2 3 4" xfId="10051" xr:uid="{00000000-0005-0000-0000-0000A4550000}"/>
    <cellStyle name="Vírgula 4 3 2 4 2 3 4 2" xfId="23395" xr:uid="{00000000-0005-0000-0000-0000A5550000}"/>
    <cellStyle name="Vírgula 4 3 2 4 2 3 5" xfId="15403" xr:uid="{00000000-0005-0000-0000-0000A6550000}"/>
    <cellStyle name="Vírgula 4 3 2 4 2 3 6" xfId="12715" xr:uid="{00000000-0005-0000-0000-0000A7550000}"/>
    <cellStyle name="Vírgula 4 3 2 4 2 4" xfId="3139" xr:uid="{00000000-0005-0000-0000-0000A8550000}"/>
    <cellStyle name="Vírgula 4 3 2 4 2 4 2" xfId="16483" xr:uid="{00000000-0005-0000-0000-0000A9550000}"/>
    <cellStyle name="Vírgula 4 3 2 4 2 5" xfId="5803" xr:uid="{00000000-0005-0000-0000-0000AA550000}"/>
    <cellStyle name="Vírgula 4 3 2 4 2 5 2" xfId="19147" xr:uid="{00000000-0005-0000-0000-0000AB550000}"/>
    <cellStyle name="Vírgula 4 3 2 4 2 6" xfId="8467" xr:uid="{00000000-0005-0000-0000-0000AC550000}"/>
    <cellStyle name="Vírgula 4 3 2 4 2 6 2" xfId="21811" xr:uid="{00000000-0005-0000-0000-0000AD550000}"/>
    <cellStyle name="Vírgula 4 3 2 4 2 7" xfId="13819" xr:uid="{00000000-0005-0000-0000-0000AE550000}"/>
    <cellStyle name="Vírgula 4 3 2 4 2 8" xfId="11131" xr:uid="{00000000-0005-0000-0000-0000AF550000}"/>
    <cellStyle name="Vírgula 4 3 2 4 2 9" xfId="24955" xr:uid="{00000000-0005-0000-0000-0000B0550000}"/>
    <cellStyle name="Vírgula 4 3 2 4 3" xfId="1003" xr:uid="{00000000-0005-0000-0000-0000B1550000}"/>
    <cellStyle name="Vírgula 4 3 2 4 3 2" xfId="3667" xr:uid="{00000000-0005-0000-0000-0000B2550000}"/>
    <cellStyle name="Vírgula 4 3 2 4 3 2 2" xfId="17011" xr:uid="{00000000-0005-0000-0000-0000B3550000}"/>
    <cellStyle name="Vírgula 4 3 2 4 3 2 3" xfId="25987" xr:uid="{00000000-0005-0000-0000-0000B4550000}"/>
    <cellStyle name="Vírgula 4 3 2 4 3 3" xfId="6331" xr:uid="{00000000-0005-0000-0000-0000B5550000}"/>
    <cellStyle name="Vírgula 4 3 2 4 3 3 2" xfId="19675" xr:uid="{00000000-0005-0000-0000-0000B6550000}"/>
    <cellStyle name="Vírgula 4 3 2 4 3 4" xfId="8995" xr:uid="{00000000-0005-0000-0000-0000B7550000}"/>
    <cellStyle name="Vírgula 4 3 2 4 3 4 2" xfId="22339" xr:uid="{00000000-0005-0000-0000-0000B8550000}"/>
    <cellStyle name="Vírgula 4 3 2 4 3 5" xfId="14347" xr:uid="{00000000-0005-0000-0000-0000B9550000}"/>
    <cellStyle name="Vírgula 4 3 2 4 3 6" xfId="11659" xr:uid="{00000000-0005-0000-0000-0000BA550000}"/>
    <cellStyle name="Vírgula 4 3 2 4 3 7" xfId="24619" xr:uid="{00000000-0005-0000-0000-0000BB550000}"/>
    <cellStyle name="Vírgula 4 3 2 4 4" xfId="1795" xr:uid="{00000000-0005-0000-0000-0000BC550000}"/>
    <cellStyle name="Vírgula 4 3 2 4 4 2" xfId="4459" xr:uid="{00000000-0005-0000-0000-0000BD550000}"/>
    <cellStyle name="Vírgula 4 3 2 4 4 2 2" xfId="17803" xr:uid="{00000000-0005-0000-0000-0000BE550000}"/>
    <cellStyle name="Vírgula 4 3 2 4 4 2 3" xfId="26635" xr:uid="{00000000-0005-0000-0000-0000BF550000}"/>
    <cellStyle name="Vírgula 4 3 2 4 4 3" xfId="7123" xr:uid="{00000000-0005-0000-0000-0000C0550000}"/>
    <cellStyle name="Vírgula 4 3 2 4 4 3 2" xfId="20467" xr:uid="{00000000-0005-0000-0000-0000C1550000}"/>
    <cellStyle name="Vírgula 4 3 2 4 4 4" xfId="9787" xr:uid="{00000000-0005-0000-0000-0000C2550000}"/>
    <cellStyle name="Vírgula 4 3 2 4 4 4 2" xfId="23131" xr:uid="{00000000-0005-0000-0000-0000C3550000}"/>
    <cellStyle name="Vírgula 4 3 2 4 4 5" xfId="15139" xr:uid="{00000000-0005-0000-0000-0000C4550000}"/>
    <cellStyle name="Vírgula 4 3 2 4 4 6" xfId="12451" xr:uid="{00000000-0005-0000-0000-0000C5550000}"/>
    <cellStyle name="Vírgula 4 3 2 4 4 7" xfId="25267" xr:uid="{00000000-0005-0000-0000-0000C6550000}"/>
    <cellStyle name="Vírgula 4 3 2 4 5" xfId="2611" xr:uid="{00000000-0005-0000-0000-0000C7550000}"/>
    <cellStyle name="Vírgula 4 3 2 4 5 2" xfId="5275" xr:uid="{00000000-0005-0000-0000-0000C8550000}"/>
    <cellStyle name="Vírgula 4 3 2 4 5 2 2" xfId="18619" xr:uid="{00000000-0005-0000-0000-0000C9550000}"/>
    <cellStyle name="Vírgula 4 3 2 4 5 3" xfId="7939" xr:uid="{00000000-0005-0000-0000-0000CA550000}"/>
    <cellStyle name="Vírgula 4 3 2 4 5 3 2" xfId="21283" xr:uid="{00000000-0005-0000-0000-0000CB550000}"/>
    <cellStyle name="Vírgula 4 3 2 4 5 4" xfId="10603" xr:uid="{00000000-0005-0000-0000-0000CC550000}"/>
    <cellStyle name="Vírgula 4 3 2 4 5 4 2" xfId="23947" xr:uid="{00000000-0005-0000-0000-0000CD550000}"/>
    <cellStyle name="Vírgula 4 3 2 4 5 5" xfId="15955" xr:uid="{00000000-0005-0000-0000-0000CE550000}"/>
    <cellStyle name="Vírgula 4 3 2 4 5 6" xfId="13267" xr:uid="{00000000-0005-0000-0000-0000CF550000}"/>
    <cellStyle name="Vírgula 4 3 2 4 5 7" xfId="25627" xr:uid="{00000000-0005-0000-0000-0000D0550000}"/>
    <cellStyle name="Vírgula 4 3 2 4 6" xfId="2875" xr:uid="{00000000-0005-0000-0000-0000D1550000}"/>
    <cellStyle name="Vírgula 4 3 2 4 6 2" xfId="16219" xr:uid="{00000000-0005-0000-0000-0000D2550000}"/>
    <cellStyle name="Vírgula 4 3 2 4 7" xfId="5539" xr:uid="{00000000-0005-0000-0000-0000D3550000}"/>
    <cellStyle name="Vírgula 4 3 2 4 7 2" xfId="18883" xr:uid="{00000000-0005-0000-0000-0000D4550000}"/>
    <cellStyle name="Vírgula 4 3 2 4 8" xfId="8203" xr:uid="{00000000-0005-0000-0000-0000D5550000}"/>
    <cellStyle name="Vírgula 4 3 2 4 8 2" xfId="21547" xr:uid="{00000000-0005-0000-0000-0000D6550000}"/>
    <cellStyle name="Vírgula 4 3 2 4 9" xfId="13555" xr:uid="{00000000-0005-0000-0000-0000D7550000}"/>
    <cellStyle name="Vírgula 4 3 2 5" xfId="355" xr:uid="{00000000-0005-0000-0000-0000D8550000}"/>
    <cellStyle name="Vírgula 4 3 2 5 2" xfId="1147" xr:uid="{00000000-0005-0000-0000-0000D9550000}"/>
    <cellStyle name="Vírgula 4 3 2 5 2 2" xfId="3811" xr:uid="{00000000-0005-0000-0000-0000DA550000}"/>
    <cellStyle name="Vírgula 4 3 2 5 2 2 2" xfId="17155" xr:uid="{00000000-0005-0000-0000-0000DB550000}"/>
    <cellStyle name="Vírgula 4 3 2 5 2 2 3" xfId="26467" xr:uid="{00000000-0005-0000-0000-0000DC550000}"/>
    <cellStyle name="Vírgula 4 3 2 5 2 3" xfId="6475" xr:uid="{00000000-0005-0000-0000-0000DD550000}"/>
    <cellStyle name="Vírgula 4 3 2 5 2 3 2" xfId="19819" xr:uid="{00000000-0005-0000-0000-0000DE550000}"/>
    <cellStyle name="Vírgula 4 3 2 5 2 4" xfId="9139" xr:uid="{00000000-0005-0000-0000-0000DF550000}"/>
    <cellStyle name="Vírgula 4 3 2 5 2 4 2" xfId="22483" xr:uid="{00000000-0005-0000-0000-0000E0550000}"/>
    <cellStyle name="Vírgula 4 3 2 5 2 5" xfId="14491" xr:uid="{00000000-0005-0000-0000-0000E1550000}"/>
    <cellStyle name="Vírgula 4 3 2 5 2 6" xfId="11803" xr:uid="{00000000-0005-0000-0000-0000E2550000}"/>
    <cellStyle name="Vírgula 4 3 2 5 2 7" xfId="25099" xr:uid="{00000000-0005-0000-0000-0000E3550000}"/>
    <cellStyle name="Vírgula 4 3 2 5 3" xfId="1939" xr:uid="{00000000-0005-0000-0000-0000E4550000}"/>
    <cellStyle name="Vírgula 4 3 2 5 3 2" xfId="4603" xr:uid="{00000000-0005-0000-0000-0000E5550000}"/>
    <cellStyle name="Vírgula 4 3 2 5 3 2 2" xfId="17947" xr:uid="{00000000-0005-0000-0000-0000E6550000}"/>
    <cellStyle name="Vírgula 4 3 2 5 3 2 3" xfId="26131" xr:uid="{00000000-0005-0000-0000-0000E7550000}"/>
    <cellStyle name="Vírgula 4 3 2 5 3 3" xfId="7267" xr:uid="{00000000-0005-0000-0000-0000E8550000}"/>
    <cellStyle name="Vírgula 4 3 2 5 3 3 2" xfId="20611" xr:uid="{00000000-0005-0000-0000-0000E9550000}"/>
    <cellStyle name="Vírgula 4 3 2 5 3 4" xfId="9931" xr:uid="{00000000-0005-0000-0000-0000EA550000}"/>
    <cellStyle name="Vírgula 4 3 2 5 3 4 2" xfId="23275" xr:uid="{00000000-0005-0000-0000-0000EB550000}"/>
    <cellStyle name="Vírgula 4 3 2 5 3 5" xfId="15283" xr:uid="{00000000-0005-0000-0000-0000EC550000}"/>
    <cellStyle name="Vírgula 4 3 2 5 3 6" xfId="12595" xr:uid="{00000000-0005-0000-0000-0000ED550000}"/>
    <cellStyle name="Vírgula 4 3 2 5 3 7" xfId="24763" xr:uid="{00000000-0005-0000-0000-0000EE550000}"/>
    <cellStyle name="Vírgula 4 3 2 5 4" xfId="3019" xr:uid="{00000000-0005-0000-0000-0000EF550000}"/>
    <cellStyle name="Vírgula 4 3 2 5 4 2" xfId="16363" xr:uid="{00000000-0005-0000-0000-0000F0550000}"/>
    <cellStyle name="Vírgula 4 3 2 5 4 2 2" xfId="26779" xr:uid="{00000000-0005-0000-0000-0000F1550000}"/>
    <cellStyle name="Vírgula 4 3 2 5 4 3" xfId="25411" xr:uid="{00000000-0005-0000-0000-0000F2550000}"/>
    <cellStyle name="Vírgula 4 3 2 5 5" xfId="5683" xr:uid="{00000000-0005-0000-0000-0000F3550000}"/>
    <cellStyle name="Vírgula 4 3 2 5 5 2" xfId="19027" xr:uid="{00000000-0005-0000-0000-0000F4550000}"/>
    <cellStyle name="Vírgula 4 3 2 5 5 3" xfId="25771" xr:uid="{00000000-0005-0000-0000-0000F5550000}"/>
    <cellStyle name="Vírgula 4 3 2 5 6" xfId="8347" xr:uid="{00000000-0005-0000-0000-0000F6550000}"/>
    <cellStyle name="Vírgula 4 3 2 5 6 2" xfId="21691" xr:uid="{00000000-0005-0000-0000-0000F7550000}"/>
    <cellStyle name="Vírgula 4 3 2 5 7" xfId="13699" xr:uid="{00000000-0005-0000-0000-0000F8550000}"/>
    <cellStyle name="Vírgula 4 3 2 5 8" xfId="11011" xr:uid="{00000000-0005-0000-0000-0000F9550000}"/>
    <cellStyle name="Vírgula 4 3 2 5 9" xfId="24403" xr:uid="{00000000-0005-0000-0000-0000FA550000}"/>
    <cellStyle name="Vírgula 4 3 2 6" xfId="619" xr:uid="{00000000-0005-0000-0000-0000FB550000}"/>
    <cellStyle name="Vírgula 4 3 2 6 2" xfId="1411" xr:uid="{00000000-0005-0000-0000-0000FC550000}"/>
    <cellStyle name="Vírgula 4 3 2 6 2 2" xfId="4075" xr:uid="{00000000-0005-0000-0000-0000FD550000}"/>
    <cellStyle name="Vírgula 4 3 2 6 2 2 2" xfId="17419" xr:uid="{00000000-0005-0000-0000-0000FE550000}"/>
    <cellStyle name="Vírgula 4 3 2 6 2 3" xfId="6739" xr:uid="{00000000-0005-0000-0000-0000FF550000}"/>
    <cellStyle name="Vírgula 4 3 2 6 2 3 2" xfId="20083" xr:uid="{00000000-0005-0000-0000-000000560000}"/>
    <cellStyle name="Vírgula 4 3 2 6 2 4" xfId="9403" xr:uid="{00000000-0005-0000-0000-000001560000}"/>
    <cellStyle name="Vírgula 4 3 2 6 2 4 2" xfId="22747" xr:uid="{00000000-0005-0000-0000-000002560000}"/>
    <cellStyle name="Vírgula 4 3 2 6 2 5" xfId="14755" xr:uid="{00000000-0005-0000-0000-000003560000}"/>
    <cellStyle name="Vírgula 4 3 2 6 2 6" xfId="12067" xr:uid="{00000000-0005-0000-0000-000004560000}"/>
    <cellStyle name="Vírgula 4 3 2 6 2 7" xfId="26203" xr:uid="{00000000-0005-0000-0000-000005560000}"/>
    <cellStyle name="Vírgula 4 3 2 6 3" xfId="2203" xr:uid="{00000000-0005-0000-0000-000006560000}"/>
    <cellStyle name="Vírgula 4 3 2 6 3 2" xfId="4867" xr:uid="{00000000-0005-0000-0000-000007560000}"/>
    <cellStyle name="Vírgula 4 3 2 6 3 2 2" xfId="18211" xr:uid="{00000000-0005-0000-0000-000008560000}"/>
    <cellStyle name="Vírgula 4 3 2 6 3 3" xfId="7531" xr:uid="{00000000-0005-0000-0000-000009560000}"/>
    <cellStyle name="Vírgula 4 3 2 6 3 3 2" xfId="20875" xr:uid="{00000000-0005-0000-0000-00000A560000}"/>
    <cellStyle name="Vírgula 4 3 2 6 3 4" xfId="10195" xr:uid="{00000000-0005-0000-0000-00000B560000}"/>
    <cellStyle name="Vírgula 4 3 2 6 3 4 2" xfId="23539" xr:uid="{00000000-0005-0000-0000-00000C560000}"/>
    <cellStyle name="Vírgula 4 3 2 6 3 5" xfId="15547" xr:uid="{00000000-0005-0000-0000-00000D560000}"/>
    <cellStyle name="Vírgula 4 3 2 6 3 6" xfId="12859" xr:uid="{00000000-0005-0000-0000-00000E560000}"/>
    <cellStyle name="Vírgula 4 3 2 6 4" xfId="3283" xr:uid="{00000000-0005-0000-0000-00000F560000}"/>
    <cellStyle name="Vírgula 4 3 2 6 4 2" xfId="16627" xr:uid="{00000000-0005-0000-0000-000010560000}"/>
    <cellStyle name="Vírgula 4 3 2 6 5" xfId="5947" xr:uid="{00000000-0005-0000-0000-000011560000}"/>
    <cellStyle name="Vírgula 4 3 2 6 5 2" xfId="19291" xr:uid="{00000000-0005-0000-0000-000012560000}"/>
    <cellStyle name="Vírgula 4 3 2 6 6" xfId="8611" xr:uid="{00000000-0005-0000-0000-000013560000}"/>
    <cellStyle name="Vírgula 4 3 2 6 6 2" xfId="21955" xr:uid="{00000000-0005-0000-0000-000014560000}"/>
    <cellStyle name="Vírgula 4 3 2 6 7" xfId="13963" xr:uid="{00000000-0005-0000-0000-000015560000}"/>
    <cellStyle name="Vírgula 4 3 2 6 8" xfId="11275" xr:uid="{00000000-0005-0000-0000-000016560000}"/>
    <cellStyle name="Vírgula 4 3 2 6 9" xfId="24835" xr:uid="{00000000-0005-0000-0000-000017560000}"/>
    <cellStyle name="Vírgula 4 3 2 7" xfId="787" xr:uid="{00000000-0005-0000-0000-000018560000}"/>
    <cellStyle name="Vírgula 4 3 2 7 2" xfId="1579" xr:uid="{00000000-0005-0000-0000-000019560000}"/>
    <cellStyle name="Vírgula 4 3 2 7 2 2" xfId="4243" xr:uid="{00000000-0005-0000-0000-00001A560000}"/>
    <cellStyle name="Vírgula 4 3 2 7 2 2 2" xfId="17587" xr:uid="{00000000-0005-0000-0000-00001B560000}"/>
    <cellStyle name="Vírgula 4 3 2 7 2 3" xfId="6907" xr:uid="{00000000-0005-0000-0000-00001C560000}"/>
    <cellStyle name="Vírgula 4 3 2 7 2 3 2" xfId="20251" xr:uid="{00000000-0005-0000-0000-00001D560000}"/>
    <cellStyle name="Vírgula 4 3 2 7 2 4" xfId="9571" xr:uid="{00000000-0005-0000-0000-00001E560000}"/>
    <cellStyle name="Vírgula 4 3 2 7 2 4 2" xfId="22915" xr:uid="{00000000-0005-0000-0000-00001F560000}"/>
    <cellStyle name="Vírgula 4 3 2 7 2 5" xfId="14923" xr:uid="{00000000-0005-0000-0000-000020560000}"/>
    <cellStyle name="Vírgula 4 3 2 7 2 6" xfId="12235" xr:uid="{00000000-0005-0000-0000-000021560000}"/>
    <cellStyle name="Vírgula 4 3 2 7 2 7" xfId="25867" xr:uid="{00000000-0005-0000-0000-000022560000}"/>
    <cellStyle name="Vírgula 4 3 2 7 3" xfId="2371" xr:uid="{00000000-0005-0000-0000-000023560000}"/>
    <cellStyle name="Vírgula 4 3 2 7 3 2" xfId="5035" xr:uid="{00000000-0005-0000-0000-000024560000}"/>
    <cellStyle name="Vírgula 4 3 2 7 3 2 2" xfId="18379" xr:uid="{00000000-0005-0000-0000-000025560000}"/>
    <cellStyle name="Vírgula 4 3 2 7 3 3" xfId="7699" xr:uid="{00000000-0005-0000-0000-000026560000}"/>
    <cellStyle name="Vírgula 4 3 2 7 3 3 2" xfId="21043" xr:uid="{00000000-0005-0000-0000-000027560000}"/>
    <cellStyle name="Vírgula 4 3 2 7 3 4" xfId="10363" xr:uid="{00000000-0005-0000-0000-000028560000}"/>
    <cellStyle name="Vírgula 4 3 2 7 3 4 2" xfId="23707" xr:uid="{00000000-0005-0000-0000-000029560000}"/>
    <cellStyle name="Vírgula 4 3 2 7 3 5" xfId="15715" xr:uid="{00000000-0005-0000-0000-00002A560000}"/>
    <cellStyle name="Vírgula 4 3 2 7 3 6" xfId="13027" xr:uid="{00000000-0005-0000-0000-00002B560000}"/>
    <cellStyle name="Vírgula 4 3 2 7 4" xfId="3451" xr:uid="{00000000-0005-0000-0000-00002C560000}"/>
    <cellStyle name="Vírgula 4 3 2 7 4 2" xfId="16795" xr:uid="{00000000-0005-0000-0000-00002D560000}"/>
    <cellStyle name="Vírgula 4 3 2 7 5" xfId="6115" xr:uid="{00000000-0005-0000-0000-00002E560000}"/>
    <cellStyle name="Vírgula 4 3 2 7 5 2" xfId="19459" xr:uid="{00000000-0005-0000-0000-00002F560000}"/>
    <cellStyle name="Vírgula 4 3 2 7 6" xfId="8779" xr:uid="{00000000-0005-0000-0000-000030560000}"/>
    <cellStyle name="Vírgula 4 3 2 7 6 2" xfId="22123" xr:uid="{00000000-0005-0000-0000-000031560000}"/>
    <cellStyle name="Vírgula 4 3 2 7 7" xfId="14131" xr:uid="{00000000-0005-0000-0000-000032560000}"/>
    <cellStyle name="Vírgula 4 3 2 7 8" xfId="11443" xr:uid="{00000000-0005-0000-0000-000033560000}"/>
    <cellStyle name="Vírgula 4 3 2 7 9" xfId="24499" xr:uid="{00000000-0005-0000-0000-000034560000}"/>
    <cellStyle name="Vírgula 4 3 2 8" xfId="835" xr:uid="{00000000-0005-0000-0000-000035560000}"/>
    <cellStyle name="Vírgula 4 3 2 8 2" xfId="1627" xr:uid="{00000000-0005-0000-0000-000036560000}"/>
    <cellStyle name="Vírgula 4 3 2 8 2 2" xfId="4291" xr:uid="{00000000-0005-0000-0000-000037560000}"/>
    <cellStyle name="Vírgula 4 3 2 8 2 2 2" xfId="17635" xr:uid="{00000000-0005-0000-0000-000038560000}"/>
    <cellStyle name="Vírgula 4 3 2 8 2 3" xfId="6955" xr:uid="{00000000-0005-0000-0000-000039560000}"/>
    <cellStyle name="Vírgula 4 3 2 8 2 3 2" xfId="20299" xr:uid="{00000000-0005-0000-0000-00003A560000}"/>
    <cellStyle name="Vírgula 4 3 2 8 2 4" xfId="9619" xr:uid="{00000000-0005-0000-0000-00003B560000}"/>
    <cellStyle name="Vírgula 4 3 2 8 2 4 2" xfId="22963" xr:uid="{00000000-0005-0000-0000-00003C560000}"/>
    <cellStyle name="Vírgula 4 3 2 8 2 5" xfId="14971" xr:uid="{00000000-0005-0000-0000-00003D560000}"/>
    <cellStyle name="Vírgula 4 3 2 8 2 6" xfId="12283" xr:uid="{00000000-0005-0000-0000-00003E560000}"/>
    <cellStyle name="Vírgula 4 3 2 8 2 7" xfId="26515" xr:uid="{00000000-0005-0000-0000-00003F560000}"/>
    <cellStyle name="Vírgula 4 3 2 8 3" xfId="2419" xr:uid="{00000000-0005-0000-0000-000040560000}"/>
    <cellStyle name="Vírgula 4 3 2 8 3 2" xfId="5083" xr:uid="{00000000-0005-0000-0000-000041560000}"/>
    <cellStyle name="Vírgula 4 3 2 8 3 2 2" xfId="18427" xr:uid="{00000000-0005-0000-0000-000042560000}"/>
    <cellStyle name="Vírgula 4 3 2 8 3 3" xfId="7747" xr:uid="{00000000-0005-0000-0000-000043560000}"/>
    <cellStyle name="Vírgula 4 3 2 8 3 3 2" xfId="21091" xr:uid="{00000000-0005-0000-0000-000044560000}"/>
    <cellStyle name="Vírgula 4 3 2 8 3 4" xfId="10411" xr:uid="{00000000-0005-0000-0000-000045560000}"/>
    <cellStyle name="Vírgula 4 3 2 8 3 4 2" xfId="23755" xr:uid="{00000000-0005-0000-0000-000046560000}"/>
    <cellStyle name="Vírgula 4 3 2 8 3 5" xfId="15763" xr:uid="{00000000-0005-0000-0000-000047560000}"/>
    <cellStyle name="Vírgula 4 3 2 8 3 6" xfId="13075" xr:uid="{00000000-0005-0000-0000-000048560000}"/>
    <cellStyle name="Vírgula 4 3 2 8 4" xfId="3499" xr:uid="{00000000-0005-0000-0000-000049560000}"/>
    <cellStyle name="Vírgula 4 3 2 8 4 2" xfId="16843" xr:uid="{00000000-0005-0000-0000-00004A560000}"/>
    <cellStyle name="Vírgula 4 3 2 8 5" xfId="6163" xr:uid="{00000000-0005-0000-0000-00004B560000}"/>
    <cellStyle name="Vírgula 4 3 2 8 5 2" xfId="19507" xr:uid="{00000000-0005-0000-0000-00004C560000}"/>
    <cellStyle name="Vírgula 4 3 2 8 6" xfId="8827" xr:uid="{00000000-0005-0000-0000-00004D560000}"/>
    <cellStyle name="Vírgula 4 3 2 8 6 2" xfId="22171" xr:uid="{00000000-0005-0000-0000-00004E560000}"/>
    <cellStyle name="Vírgula 4 3 2 8 7" xfId="14179" xr:uid="{00000000-0005-0000-0000-00004F560000}"/>
    <cellStyle name="Vírgula 4 3 2 8 8" xfId="11491" xr:uid="{00000000-0005-0000-0000-000050560000}"/>
    <cellStyle name="Vírgula 4 3 2 8 9" xfId="25147" xr:uid="{00000000-0005-0000-0000-000051560000}"/>
    <cellStyle name="Vírgula 4 3 2 9" xfId="883" xr:uid="{00000000-0005-0000-0000-000052560000}"/>
    <cellStyle name="Vírgula 4 3 2 9 2" xfId="3547" xr:uid="{00000000-0005-0000-0000-000053560000}"/>
    <cellStyle name="Vírgula 4 3 2 9 2 2" xfId="16891" xr:uid="{00000000-0005-0000-0000-000054560000}"/>
    <cellStyle name="Vírgula 4 3 2 9 3" xfId="6211" xr:uid="{00000000-0005-0000-0000-000055560000}"/>
    <cellStyle name="Vírgula 4 3 2 9 3 2" xfId="19555" xr:uid="{00000000-0005-0000-0000-000056560000}"/>
    <cellStyle name="Vírgula 4 3 2 9 4" xfId="8875" xr:uid="{00000000-0005-0000-0000-000057560000}"/>
    <cellStyle name="Vírgula 4 3 2 9 4 2" xfId="22219" xr:uid="{00000000-0005-0000-0000-000058560000}"/>
    <cellStyle name="Vírgula 4 3 2 9 5" xfId="14227" xr:uid="{00000000-0005-0000-0000-000059560000}"/>
    <cellStyle name="Vírgula 4 3 2 9 6" xfId="11539" xr:uid="{00000000-0005-0000-0000-00005A560000}"/>
    <cellStyle name="Vírgula 4 3 2 9 7" xfId="25507" xr:uid="{00000000-0005-0000-0000-00005B560000}"/>
    <cellStyle name="Vírgula 4 3 3" xfId="115" xr:uid="{00000000-0005-0000-0000-00005C560000}"/>
    <cellStyle name="Vírgula 4 3 3 10" xfId="5443" xr:uid="{00000000-0005-0000-0000-00005D560000}"/>
    <cellStyle name="Vírgula 4 3 3 10 2" xfId="18787" xr:uid="{00000000-0005-0000-0000-00005E560000}"/>
    <cellStyle name="Vírgula 4 3 3 11" xfId="8107" xr:uid="{00000000-0005-0000-0000-00005F560000}"/>
    <cellStyle name="Vírgula 4 3 3 11 2" xfId="21451" xr:uid="{00000000-0005-0000-0000-000060560000}"/>
    <cellStyle name="Vírgula 4 3 3 12" xfId="13459" xr:uid="{00000000-0005-0000-0000-000061560000}"/>
    <cellStyle name="Vírgula 4 3 3 13" xfId="10771" xr:uid="{00000000-0005-0000-0000-000062560000}"/>
    <cellStyle name="Vírgula 4 3 3 14" xfId="24163" xr:uid="{00000000-0005-0000-0000-000063560000}"/>
    <cellStyle name="Vírgula 4 3 3 2" xfId="283" xr:uid="{00000000-0005-0000-0000-000064560000}"/>
    <cellStyle name="Vírgula 4 3 3 2 10" xfId="13627" xr:uid="{00000000-0005-0000-0000-000065560000}"/>
    <cellStyle name="Vírgula 4 3 3 2 11" xfId="10939" xr:uid="{00000000-0005-0000-0000-000066560000}"/>
    <cellStyle name="Vírgula 4 3 3 2 12" xfId="24331" xr:uid="{00000000-0005-0000-0000-000067560000}"/>
    <cellStyle name="Vírgula 4 3 3 2 2" xfId="547" xr:uid="{00000000-0005-0000-0000-000068560000}"/>
    <cellStyle name="Vírgula 4 3 3 2 2 2" xfId="1339" xr:uid="{00000000-0005-0000-0000-000069560000}"/>
    <cellStyle name="Vírgula 4 3 3 2 2 2 2" xfId="4003" xr:uid="{00000000-0005-0000-0000-00006A560000}"/>
    <cellStyle name="Vírgula 4 3 3 2 2 2 2 2" xfId="17347" xr:uid="{00000000-0005-0000-0000-00006B560000}"/>
    <cellStyle name="Vírgula 4 3 3 2 2 2 3" xfId="6667" xr:uid="{00000000-0005-0000-0000-00006C560000}"/>
    <cellStyle name="Vírgula 4 3 3 2 2 2 3 2" xfId="20011" xr:uid="{00000000-0005-0000-0000-00006D560000}"/>
    <cellStyle name="Vírgula 4 3 3 2 2 2 4" xfId="9331" xr:uid="{00000000-0005-0000-0000-00006E560000}"/>
    <cellStyle name="Vírgula 4 3 3 2 2 2 4 2" xfId="22675" xr:uid="{00000000-0005-0000-0000-00006F560000}"/>
    <cellStyle name="Vírgula 4 3 3 2 2 2 5" xfId="14683" xr:uid="{00000000-0005-0000-0000-000070560000}"/>
    <cellStyle name="Vírgula 4 3 3 2 2 2 6" xfId="11995" xr:uid="{00000000-0005-0000-0000-000071560000}"/>
    <cellStyle name="Vírgula 4 3 3 2 2 2 7" xfId="26395" xr:uid="{00000000-0005-0000-0000-000072560000}"/>
    <cellStyle name="Vírgula 4 3 3 2 2 3" xfId="2131" xr:uid="{00000000-0005-0000-0000-000073560000}"/>
    <cellStyle name="Vírgula 4 3 3 2 2 3 2" xfId="4795" xr:uid="{00000000-0005-0000-0000-000074560000}"/>
    <cellStyle name="Vírgula 4 3 3 2 2 3 2 2" xfId="18139" xr:uid="{00000000-0005-0000-0000-000075560000}"/>
    <cellStyle name="Vírgula 4 3 3 2 2 3 3" xfId="7459" xr:uid="{00000000-0005-0000-0000-000076560000}"/>
    <cellStyle name="Vírgula 4 3 3 2 2 3 3 2" xfId="20803" xr:uid="{00000000-0005-0000-0000-000077560000}"/>
    <cellStyle name="Vírgula 4 3 3 2 2 3 4" xfId="10123" xr:uid="{00000000-0005-0000-0000-000078560000}"/>
    <cellStyle name="Vírgula 4 3 3 2 2 3 4 2" xfId="23467" xr:uid="{00000000-0005-0000-0000-000079560000}"/>
    <cellStyle name="Vírgula 4 3 3 2 2 3 5" xfId="15475" xr:uid="{00000000-0005-0000-0000-00007A560000}"/>
    <cellStyle name="Vírgula 4 3 3 2 2 3 6" xfId="12787" xr:uid="{00000000-0005-0000-0000-00007B560000}"/>
    <cellStyle name="Vírgula 4 3 3 2 2 4" xfId="3211" xr:uid="{00000000-0005-0000-0000-00007C560000}"/>
    <cellStyle name="Vírgula 4 3 3 2 2 4 2" xfId="16555" xr:uid="{00000000-0005-0000-0000-00007D560000}"/>
    <cellStyle name="Vírgula 4 3 3 2 2 5" xfId="5875" xr:uid="{00000000-0005-0000-0000-00007E560000}"/>
    <cellStyle name="Vírgula 4 3 3 2 2 5 2" xfId="19219" xr:uid="{00000000-0005-0000-0000-00007F560000}"/>
    <cellStyle name="Vírgula 4 3 3 2 2 6" xfId="8539" xr:uid="{00000000-0005-0000-0000-000080560000}"/>
    <cellStyle name="Vírgula 4 3 3 2 2 6 2" xfId="21883" xr:uid="{00000000-0005-0000-0000-000081560000}"/>
    <cellStyle name="Vírgula 4 3 3 2 2 7" xfId="13891" xr:uid="{00000000-0005-0000-0000-000082560000}"/>
    <cellStyle name="Vírgula 4 3 3 2 2 8" xfId="11203" xr:uid="{00000000-0005-0000-0000-000083560000}"/>
    <cellStyle name="Vírgula 4 3 3 2 2 9" xfId="25027" xr:uid="{00000000-0005-0000-0000-000084560000}"/>
    <cellStyle name="Vírgula 4 3 3 2 3" xfId="715" xr:uid="{00000000-0005-0000-0000-000085560000}"/>
    <cellStyle name="Vírgula 4 3 3 2 3 2" xfId="1507" xr:uid="{00000000-0005-0000-0000-000086560000}"/>
    <cellStyle name="Vírgula 4 3 3 2 3 2 2" xfId="4171" xr:uid="{00000000-0005-0000-0000-000087560000}"/>
    <cellStyle name="Vírgula 4 3 3 2 3 2 2 2" xfId="17515" xr:uid="{00000000-0005-0000-0000-000088560000}"/>
    <cellStyle name="Vírgula 4 3 3 2 3 2 3" xfId="6835" xr:uid="{00000000-0005-0000-0000-000089560000}"/>
    <cellStyle name="Vírgula 4 3 3 2 3 2 3 2" xfId="20179" xr:uid="{00000000-0005-0000-0000-00008A560000}"/>
    <cellStyle name="Vírgula 4 3 3 2 3 2 4" xfId="9499" xr:uid="{00000000-0005-0000-0000-00008B560000}"/>
    <cellStyle name="Vírgula 4 3 3 2 3 2 4 2" xfId="22843" xr:uid="{00000000-0005-0000-0000-00008C560000}"/>
    <cellStyle name="Vírgula 4 3 3 2 3 2 5" xfId="14851" xr:uid="{00000000-0005-0000-0000-00008D560000}"/>
    <cellStyle name="Vírgula 4 3 3 2 3 2 6" xfId="12163" xr:uid="{00000000-0005-0000-0000-00008E560000}"/>
    <cellStyle name="Vírgula 4 3 3 2 3 2 7" xfId="26059" xr:uid="{00000000-0005-0000-0000-00008F560000}"/>
    <cellStyle name="Vírgula 4 3 3 2 3 3" xfId="2299" xr:uid="{00000000-0005-0000-0000-000090560000}"/>
    <cellStyle name="Vírgula 4 3 3 2 3 3 2" xfId="4963" xr:uid="{00000000-0005-0000-0000-000091560000}"/>
    <cellStyle name="Vírgula 4 3 3 2 3 3 2 2" xfId="18307" xr:uid="{00000000-0005-0000-0000-000092560000}"/>
    <cellStyle name="Vírgula 4 3 3 2 3 3 3" xfId="7627" xr:uid="{00000000-0005-0000-0000-000093560000}"/>
    <cellStyle name="Vírgula 4 3 3 2 3 3 3 2" xfId="20971" xr:uid="{00000000-0005-0000-0000-000094560000}"/>
    <cellStyle name="Vírgula 4 3 3 2 3 3 4" xfId="10291" xr:uid="{00000000-0005-0000-0000-000095560000}"/>
    <cellStyle name="Vírgula 4 3 3 2 3 3 4 2" xfId="23635" xr:uid="{00000000-0005-0000-0000-000096560000}"/>
    <cellStyle name="Vírgula 4 3 3 2 3 3 5" xfId="15643" xr:uid="{00000000-0005-0000-0000-000097560000}"/>
    <cellStyle name="Vírgula 4 3 3 2 3 3 6" xfId="12955" xr:uid="{00000000-0005-0000-0000-000098560000}"/>
    <cellStyle name="Vírgula 4 3 3 2 3 4" xfId="3379" xr:uid="{00000000-0005-0000-0000-000099560000}"/>
    <cellStyle name="Vírgula 4 3 3 2 3 4 2" xfId="16723" xr:uid="{00000000-0005-0000-0000-00009A560000}"/>
    <cellStyle name="Vírgula 4 3 3 2 3 5" xfId="6043" xr:uid="{00000000-0005-0000-0000-00009B560000}"/>
    <cellStyle name="Vírgula 4 3 3 2 3 5 2" xfId="19387" xr:uid="{00000000-0005-0000-0000-00009C560000}"/>
    <cellStyle name="Vírgula 4 3 3 2 3 6" xfId="8707" xr:uid="{00000000-0005-0000-0000-00009D560000}"/>
    <cellStyle name="Vírgula 4 3 3 2 3 6 2" xfId="22051" xr:uid="{00000000-0005-0000-0000-00009E560000}"/>
    <cellStyle name="Vírgula 4 3 3 2 3 7" xfId="14059" xr:uid="{00000000-0005-0000-0000-00009F560000}"/>
    <cellStyle name="Vírgula 4 3 3 2 3 8" xfId="11371" xr:uid="{00000000-0005-0000-0000-0000A0560000}"/>
    <cellStyle name="Vírgula 4 3 3 2 3 9" xfId="24691" xr:uid="{00000000-0005-0000-0000-0000A1560000}"/>
    <cellStyle name="Vírgula 4 3 3 2 4" xfId="1075" xr:uid="{00000000-0005-0000-0000-0000A2560000}"/>
    <cellStyle name="Vírgula 4 3 3 2 4 2" xfId="3739" xr:uid="{00000000-0005-0000-0000-0000A3560000}"/>
    <cellStyle name="Vírgula 4 3 3 2 4 2 2" xfId="17083" xr:uid="{00000000-0005-0000-0000-0000A4560000}"/>
    <cellStyle name="Vírgula 4 3 3 2 4 2 3" xfId="26707" xr:uid="{00000000-0005-0000-0000-0000A5560000}"/>
    <cellStyle name="Vírgula 4 3 3 2 4 3" xfId="6403" xr:uid="{00000000-0005-0000-0000-0000A6560000}"/>
    <cellStyle name="Vírgula 4 3 3 2 4 3 2" xfId="19747" xr:uid="{00000000-0005-0000-0000-0000A7560000}"/>
    <cellStyle name="Vírgula 4 3 3 2 4 4" xfId="9067" xr:uid="{00000000-0005-0000-0000-0000A8560000}"/>
    <cellStyle name="Vírgula 4 3 3 2 4 4 2" xfId="22411" xr:uid="{00000000-0005-0000-0000-0000A9560000}"/>
    <cellStyle name="Vírgula 4 3 3 2 4 5" xfId="14419" xr:uid="{00000000-0005-0000-0000-0000AA560000}"/>
    <cellStyle name="Vírgula 4 3 3 2 4 6" xfId="11731" xr:uid="{00000000-0005-0000-0000-0000AB560000}"/>
    <cellStyle name="Vírgula 4 3 3 2 4 7" xfId="25339" xr:uid="{00000000-0005-0000-0000-0000AC560000}"/>
    <cellStyle name="Vírgula 4 3 3 2 5" xfId="1867" xr:uid="{00000000-0005-0000-0000-0000AD560000}"/>
    <cellStyle name="Vírgula 4 3 3 2 5 2" xfId="4531" xr:uid="{00000000-0005-0000-0000-0000AE560000}"/>
    <cellStyle name="Vírgula 4 3 3 2 5 2 2" xfId="17875" xr:uid="{00000000-0005-0000-0000-0000AF560000}"/>
    <cellStyle name="Vírgula 4 3 3 2 5 3" xfId="7195" xr:uid="{00000000-0005-0000-0000-0000B0560000}"/>
    <cellStyle name="Vírgula 4 3 3 2 5 3 2" xfId="20539" xr:uid="{00000000-0005-0000-0000-0000B1560000}"/>
    <cellStyle name="Vírgula 4 3 3 2 5 4" xfId="9859" xr:uid="{00000000-0005-0000-0000-0000B2560000}"/>
    <cellStyle name="Vírgula 4 3 3 2 5 4 2" xfId="23203" xr:uid="{00000000-0005-0000-0000-0000B3560000}"/>
    <cellStyle name="Vírgula 4 3 3 2 5 5" xfId="15211" xr:uid="{00000000-0005-0000-0000-0000B4560000}"/>
    <cellStyle name="Vírgula 4 3 3 2 5 6" xfId="12523" xr:uid="{00000000-0005-0000-0000-0000B5560000}"/>
    <cellStyle name="Vírgula 4 3 3 2 5 7" xfId="25699" xr:uid="{00000000-0005-0000-0000-0000B6560000}"/>
    <cellStyle name="Vírgula 4 3 3 2 6" xfId="2683" xr:uid="{00000000-0005-0000-0000-0000B7560000}"/>
    <cellStyle name="Vírgula 4 3 3 2 6 2" xfId="5347" xr:uid="{00000000-0005-0000-0000-0000B8560000}"/>
    <cellStyle name="Vírgula 4 3 3 2 6 2 2" xfId="18691" xr:uid="{00000000-0005-0000-0000-0000B9560000}"/>
    <cellStyle name="Vírgula 4 3 3 2 6 3" xfId="8011" xr:uid="{00000000-0005-0000-0000-0000BA560000}"/>
    <cellStyle name="Vírgula 4 3 3 2 6 3 2" xfId="21355" xr:uid="{00000000-0005-0000-0000-0000BB560000}"/>
    <cellStyle name="Vírgula 4 3 3 2 6 4" xfId="10675" xr:uid="{00000000-0005-0000-0000-0000BC560000}"/>
    <cellStyle name="Vírgula 4 3 3 2 6 4 2" xfId="24019" xr:uid="{00000000-0005-0000-0000-0000BD560000}"/>
    <cellStyle name="Vírgula 4 3 3 2 6 5" xfId="16027" xr:uid="{00000000-0005-0000-0000-0000BE560000}"/>
    <cellStyle name="Vírgula 4 3 3 2 6 6" xfId="13339" xr:uid="{00000000-0005-0000-0000-0000BF560000}"/>
    <cellStyle name="Vírgula 4 3 3 2 7" xfId="2947" xr:uid="{00000000-0005-0000-0000-0000C0560000}"/>
    <cellStyle name="Vírgula 4 3 3 2 7 2" xfId="16291" xr:uid="{00000000-0005-0000-0000-0000C1560000}"/>
    <cellStyle name="Vírgula 4 3 3 2 8" xfId="5611" xr:uid="{00000000-0005-0000-0000-0000C2560000}"/>
    <cellStyle name="Vírgula 4 3 3 2 8 2" xfId="18955" xr:uid="{00000000-0005-0000-0000-0000C3560000}"/>
    <cellStyle name="Vírgula 4 3 3 2 9" xfId="8275" xr:uid="{00000000-0005-0000-0000-0000C4560000}"/>
    <cellStyle name="Vírgula 4 3 3 2 9 2" xfId="21619" xr:uid="{00000000-0005-0000-0000-0000C5560000}"/>
    <cellStyle name="Vírgula 4 3 3 3" xfId="187" xr:uid="{00000000-0005-0000-0000-0000C6560000}"/>
    <cellStyle name="Vírgula 4 3 3 3 10" xfId="10843" xr:uid="{00000000-0005-0000-0000-0000C7560000}"/>
    <cellStyle name="Vírgula 4 3 3 3 11" xfId="24235" xr:uid="{00000000-0005-0000-0000-0000C8560000}"/>
    <cellStyle name="Vírgula 4 3 3 3 2" xfId="451" xr:uid="{00000000-0005-0000-0000-0000C9560000}"/>
    <cellStyle name="Vírgula 4 3 3 3 2 2" xfId="1243" xr:uid="{00000000-0005-0000-0000-0000CA560000}"/>
    <cellStyle name="Vírgula 4 3 3 3 2 2 2" xfId="3907" xr:uid="{00000000-0005-0000-0000-0000CB560000}"/>
    <cellStyle name="Vírgula 4 3 3 3 2 2 2 2" xfId="17251" xr:uid="{00000000-0005-0000-0000-0000CC560000}"/>
    <cellStyle name="Vírgula 4 3 3 3 2 2 3" xfId="6571" xr:uid="{00000000-0005-0000-0000-0000CD560000}"/>
    <cellStyle name="Vírgula 4 3 3 3 2 2 3 2" xfId="19915" xr:uid="{00000000-0005-0000-0000-0000CE560000}"/>
    <cellStyle name="Vírgula 4 3 3 3 2 2 4" xfId="9235" xr:uid="{00000000-0005-0000-0000-0000CF560000}"/>
    <cellStyle name="Vírgula 4 3 3 3 2 2 4 2" xfId="22579" xr:uid="{00000000-0005-0000-0000-0000D0560000}"/>
    <cellStyle name="Vírgula 4 3 3 3 2 2 5" xfId="14587" xr:uid="{00000000-0005-0000-0000-0000D1560000}"/>
    <cellStyle name="Vírgula 4 3 3 3 2 2 6" xfId="11899" xr:uid="{00000000-0005-0000-0000-0000D2560000}"/>
    <cellStyle name="Vírgula 4 3 3 3 2 2 7" xfId="26299" xr:uid="{00000000-0005-0000-0000-0000D3560000}"/>
    <cellStyle name="Vírgula 4 3 3 3 2 3" xfId="2035" xr:uid="{00000000-0005-0000-0000-0000D4560000}"/>
    <cellStyle name="Vírgula 4 3 3 3 2 3 2" xfId="4699" xr:uid="{00000000-0005-0000-0000-0000D5560000}"/>
    <cellStyle name="Vírgula 4 3 3 3 2 3 2 2" xfId="18043" xr:uid="{00000000-0005-0000-0000-0000D6560000}"/>
    <cellStyle name="Vírgula 4 3 3 3 2 3 3" xfId="7363" xr:uid="{00000000-0005-0000-0000-0000D7560000}"/>
    <cellStyle name="Vírgula 4 3 3 3 2 3 3 2" xfId="20707" xr:uid="{00000000-0005-0000-0000-0000D8560000}"/>
    <cellStyle name="Vírgula 4 3 3 3 2 3 4" xfId="10027" xr:uid="{00000000-0005-0000-0000-0000D9560000}"/>
    <cellStyle name="Vírgula 4 3 3 3 2 3 4 2" xfId="23371" xr:uid="{00000000-0005-0000-0000-0000DA560000}"/>
    <cellStyle name="Vírgula 4 3 3 3 2 3 5" xfId="15379" xr:uid="{00000000-0005-0000-0000-0000DB560000}"/>
    <cellStyle name="Vírgula 4 3 3 3 2 3 6" xfId="12691" xr:uid="{00000000-0005-0000-0000-0000DC560000}"/>
    <cellStyle name="Vírgula 4 3 3 3 2 4" xfId="3115" xr:uid="{00000000-0005-0000-0000-0000DD560000}"/>
    <cellStyle name="Vírgula 4 3 3 3 2 4 2" xfId="16459" xr:uid="{00000000-0005-0000-0000-0000DE560000}"/>
    <cellStyle name="Vírgula 4 3 3 3 2 5" xfId="5779" xr:uid="{00000000-0005-0000-0000-0000DF560000}"/>
    <cellStyle name="Vírgula 4 3 3 3 2 5 2" xfId="19123" xr:uid="{00000000-0005-0000-0000-0000E0560000}"/>
    <cellStyle name="Vírgula 4 3 3 3 2 6" xfId="8443" xr:uid="{00000000-0005-0000-0000-0000E1560000}"/>
    <cellStyle name="Vírgula 4 3 3 3 2 6 2" xfId="21787" xr:uid="{00000000-0005-0000-0000-0000E2560000}"/>
    <cellStyle name="Vírgula 4 3 3 3 2 7" xfId="13795" xr:uid="{00000000-0005-0000-0000-0000E3560000}"/>
    <cellStyle name="Vírgula 4 3 3 3 2 8" xfId="11107" xr:uid="{00000000-0005-0000-0000-0000E4560000}"/>
    <cellStyle name="Vírgula 4 3 3 3 2 9" xfId="24931" xr:uid="{00000000-0005-0000-0000-0000E5560000}"/>
    <cellStyle name="Vírgula 4 3 3 3 3" xfId="979" xr:uid="{00000000-0005-0000-0000-0000E6560000}"/>
    <cellStyle name="Vírgula 4 3 3 3 3 2" xfId="3643" xr:uid="{00000000-0005-0000-0000-0000E7560000}"/>
    <cellStyle name="Vírgula 4 3 3 3 3 2 2" xfId="16987" xr:uid="{00000000-0005-0000-0000-0000E8560000}"/>
    <cellStyle name="Vírgula 4 3 3 3 3 2 3" xfId="25963" xr:uid="{00000000-0005-0000-0000-0000E9560000}"/>
    <cellStyle name="Vírgula 4 3 3 3 3 3" xfId="6307" xr:uid="{00000000-0005-0000-0000-0000EA560000}"/>
    <cellStyle name="Vírgula 4 3 3 3 3 3 2" xfId="19651" xr:uid="{00000000-0005-0000-0000-0000EB560000}"/>
    <cellStyle name="Vírgula 4 3 3 3 3 4" xfId="8971" xr:uid="{00000000-0005-0000-0000-0000EC560000}"/>
    <cellStyle name="Vírgula 4 3 3 3 3 4 2" xfId="22315" xr:uid="{00000000-0005-0000-0000-0000ED560000}"/>
    <cellStyle name="Vírgula 4 3 3 3 3 5" xfId="14323" xr:uid="{00000000-0005-0000-0000-0000EE560000}"/>
    <cellStyle name="Vírgula 4 3 3 3 3 6" xfId="11635" xr:uid="{00000000-0005-0000-0000-0000EF560000}"/>
    <cellStyle name="Vírgula 4 3 3 3 3 7" xfId="24595" xr:uid="{00000000-0005-0000-0000-0000F0560000}"/>
    <cellStyle name="Vírgula 4 3 3 3 4" xfId="1771" xr:uid="{00000000-0005-0000-0000-0000F1560000}"/>
    <cellStyle name="Vírgula 4 3 3 3 4 2" xfId="4435" xr:uid="{00000000-0005-0000-0000-0000F2560000}"/>
    <cellStyle name="Vírgula 4 3 3 3 4 2 2" xfId="17779" xr:uid="{00000000-0005-0000-0000-0000F3560000}"/>
    <cellStyle name="Vírgula 4 3 3 3 4 2 3" xfId="26611" xr:uid="{00000000-0005-0000-0000-0000F4560000}"/>
    <cellStyle name="Vírgula 4 3 3 3 4 3" xfId="7099" xr:uid="{00000000-0005-0000-0000-0000F5560000}"/>
    <cellStyle name="Vírgula 4 3 3 3 4 3 2" xfId="20443" xr:uid="{00000000-0005-0000-0000-0000F6560000}"/>
    <cellStyle name="Vírgula 4 3 3 3 4 4" xfId="9763" xr:uid="{00000000-0005-0000-0000-0000F7560000}"/>
    <cellStyle name="Vírgula 4 3 3 3 4 4 2" xfId="23107" xr:uid="{00000000-0005-0000-0000-0000F8560000}"/>
    <cellStyle name="Vírgula 4 3 3 3 4 5" xfId="15115" xr:uid="{00000000-0005-0000-0000-0000F9560000}"/>
    <cellStyle name="Vírgula 4 3 3 3 4 6" xfId="12427" xr:uid="{00000000-0005-0000-0000-0000FA560000}"/>
    <cellStyle name="Vírgula 4 3 3 3 4 7" xfId="25243" xr:uid="{00000000-0005-0000-0000-0000FB560000}"/>
    <cellStyle name="Vírgula 4 3 3 3 5" xfId="2587" xr:uid="{00000000-0005-0000-0000-0000FC560000}"/>
    <cellStyle name="Vírgula 4 3 3 3 5 2" xfId="5251" xr:uid="{00000000-0005-0000-0000-0000FD560000}"/>
    <cellStyle name="Vírgula 4 3 3 3 5 2 2" xfId="18595" xr:uid="{00000000-0005-0000-0000-0000FE560000}"/>
    <cellStyle name="Vírgula 4 3 3 3 5 3" xfId="7915" xr:uid="{00000000-0005-0000-0000-0000FF560000}"/>
    <cellStyle name="Vírgula 4 3 3 3 5 3 2" xfId="21259" xr:uid="{00000000-0005-0000-0000-000000570000}"/>
    <cellStyle name="Vírgula 4 3 3 3 5 4" xfId="10579" xr:uid="{00000000-0005-0000-0000-000001570000}"/>
    <cellStyle name="Vírgula 4 3 3 3 5 4 2" xfId="23923" xr:uid="{00000000-0005-0000-0000-000002570000}"/>
    <cellStyle name="Vírgula 4 3 3 3 5 5" xfId="15931" xr:uid="{00000000-0005-0000-0000-000003570000}"/>
    <cellStyle name="Vírgula 4 3 3 3 5 6" xfId="13243" xr:uid="{00000000-0005-0000-0000-000004570000}"/>
    <cellStyle name="Vírgula 4 3 3 3 5 7" xfId="25603" xr:uid="{00000000-0005-0000-0000-000005570000}"/>
    <cellStyle name="Vírgula 4 3 3 3 6" xfId="2851" xr:uid="{00000000-0005-0000-0000-000006570000}"/>
    <cellStyle name="Vírgula 4 3 3 3 6 2" xfId="16195" xr:uid="{00000000-0005-0000-0000-000007570000}"/>
    <cellStyle name="Vírgula 4 3 3 3 7" xfId="5515" xr:uid="{00000000-0005-0000-0000-000008570000}"/>
    <cellStyle name="Vírgula 4 3 3 3 7 2" xfId="18859" xr:uid="{00000000-0005-0000-0000-000009570000}"/>
    <cellStyle name="Vírgula 4 3 3 3 8" xfId="8179" xr:uid="{00000000-0005-0000-0000-00000A570000}"/>
    <cellStyle name="Vírgula 4 3 3 3 8 2" xfId="21523" xr:uid="{00000000-0005-0000-0000-00000B570000}"/>
    <cellStyle name="Vírgula 4 3 3 3 9" xfId="13531" xr:uid="{00000000-0005-0000-0000-00000C570000}"/>
    <cellStyle name="Vírgula 4 3 3 4" xfId="379" xr:uid="{00000000-0005-0000-0000-00000D570000}"/>
    <cellStyle name="Vírgula 4 3 3 4 2" xfId="1171" xr:uid="{00000000-0005-0000-0000-00000E570000}"/>
    <cellStyle name="Vírgula 4 3 3 4 2 2" xfId="3835" xr:uid="{00000000-0005-0000-0000-00000F570000}"/>
    <cellStyle name="Vírgula 4 3 3 4 2 2 2" xfId="17179" xr:uid="{00000000-0005-0000-0000-000010570000}"/>
    <cellStyle name="Vírgula 4 3 3 4 2 3" xfId="6499" xr:uid="{00000000-0005-0000-0000-000011570000}"/>
    <cellStyle name="Vírgula 4 3 3 4 2 3 2" xfId="19843" xr:uid="{00000000-0005-0000-0000-000012570000}"/>
    <cellStyle name="Vírgula 4 3 3 4 2 4" xfId="9163" xr:uid="{00000000-0005-0000-0000-000013570000}"/>
    <cellStyle name="Vírgula 4 3 3 4 2 4 2" xfId="22507" xr:uid="{00000000-0005-0000-0000-000014570000}"/>
    <cellStyle name="Vírgula 4 3 3 4 2 5" xfId="14515" xr:uid="{00000000-0005-0000-0000-000015570000}"/>
    <cellStyle name="Vírgula 4 3 3 4 2 6" xfId="11827" xr:uid="{00000000-0005-0000-0000-000016570000}"/>
    <cellStyle name="Vírgula 4 3 3 4 2 7" xfId="26227" xr:uid="{00000000-0005-0000-0000-000017570000}"/>
    <cellStyle name="Vírgula 4 3 3 4 3" xfId="1963" xr:uid="{00000000-0005-0000-0000-000018570000}"/>
    <cellStyle name="Vírgula 4 3 3 4 3 2" xfId="4627" xr:uid="{00000000-0005-0000-0000-000019570000}"/>
    <cellStyle name="Vírgula 4 3 3 4 3 2 2" xfId="17971" xr:uid="{00000000-0005-0000-0000-00001A570000}"/>
    <cellStyle name="Vírgula 4 3 3 4 3 3" xfId="7291" xr:uid="{00000000-0005-0000-0000-00001B570000}"/>
    <cellStyle name="Vírgula 4 3 3 4 3 3 2" xfId="20635" xr:uid="{00000000-0005-0000-0000-00001C570000}"/>
    <cellStyle name="Vírgula 4 3 3 4 3 4" xfId="9955" xr:uid="{00000000-0005-0000-0000-00001D570000}"/>
    <cellStyle name="Vírgula 4 3 3 4 3 4 2" xfId="23299" xr:uid="{00000000-0005-0000-0000-00001E570000}"/>
    <cellStyle name="Vírgula 4 3 3 4 3 5" xfId="15307" xr:uid="{00000000-0005-0000-0000-00001F570000}"/>
    <cellStyle name="Vírgula 4 3 3 4 3 6" xfId="12619" xr:uid="{00000000-0005-0000-0000-000020570000}"/>
    <cellStyle name="Vírgula 4 3 3 4 4" xfId="3043" xr:uid="{00000000-0005-0000-0000-000021570000}"/>
    <cellStyle name="Vírgula 4 3 3 4 4 2" xfId="16387" xr:uid="{00000000-0005-0000-0000-000022570000}"/>
    <cellStyle name="Vírgula 4 3 3 4 5" xfId="5707" xr:uid="{00000000-0005-0000-0000-000023570000}"/>
    <cellStyle name="Vírgula 4 3 3 4 5 2" xfId="19051" xr:uid="{00000000-0005-0000-0000-000024570000}"/>
    <cellStyle name="Vírgula 4 3 3 4 6" xfId="8371" xr:uid="{00000000-0005-0000-0000-000025570000}"/>
    <cellStyle name="Vírgula 4 3 3 4 6 2" xfId="21715" xr:uid="{00000000-0005-0000-0000-000026570000}"/>
    <cellStyle name="Vírgula 4 3 3 4 7" xfId="13723" xr:uid="{00000000-0005-0000-0000-000027570000}"/>
    <cellStyle name="Vírgula 4 3 3 4 8" xfId="11035" xr:uid="{00000000-0005-0000-0000-000028570000}"/>
    <cellStyle name="Vírgula 4 3 3 4 9" xfId="24859" xr:uid="{00000000-0005-0000-0000-000029570000}"/>
    <cellStyle name="Vírgula 4 3 3 5" xfId="643" xr:uid="{00000000-0005-0000-0000-00002A570000}"/>
    <cellStyle name="Vírgula 4 3 3 5 2" xfId="1435" xr:uid="{00000000-0005-0000-0000-00002B570000}"/>
    <cellStyle name="Vírgula 4 3 3 5 2 2" xfId="4099" xr:uid="{00000000-0005-0000-0000-00002C570000}"/>
    <cellStyle name="Vírgula 4 3 3 5 2 2 2" xfId="17443" xr:uid="{00000000-0005-0000-0000-00002D570000}"/>
    <cellStyle name="Vírgula 4 3 3 5 2 3" xfId="6763" xr:uid="{00000000-0005-0000-0000-00002E570000}"/>
    <cellStyle name="Vírgula 4 3 3 5 2 3 2" xfId="20107" xr:uid="{00000000-0005-0000-0000-00002F570000}"/>
    <cellStyle name="Vírgula 4 3 3 5 2 4" xfId="9427" xr:uid="{00000000-0005-0000-0000-000030570000}"/>
    <cellStyle name="Vírgula 4 3 3 5 2 4 2" xfId="22771" xr:uid="{00000000-0005-0000-0000-000031570000}"/>
    <cellStyle name="Vírgula 4 3 3 5 2 5" xfId="14779" xr:uid="{00000000-0005-0000-0000-000032570000}"/>
    <cellStyle name="Vírgula 4 3 3 5 2 6" xfId="12091" xr:uid="{00000000-0005-0000-0000-000033570000}"/>
    <cellStyle name="Vírgula 4 3 3 5 2 7" xfId="25891" xr:uid="{00000000-0005-0000-0000-000034570000}"/>
    <cellStyle name="Vírgula 4 3 3 5 3" xfId="2227" xr:uid="{00000000-0005-0000-0000-000035570000}"/>
    <cellStyle name="Vírgula 4 3 3 5 3 2" xfId="4891" xr:uid="{00000000-0005-0000-0000-000036570000}"/>
    <cellStyle name="Vírgula 4 3 3 5 3 2 2" xfId="18235" xr:uid="{00000000-0005-0000-0000-000037570000}"/>
    <cellStyle name="Vírgula 4 3 3 5 3 3" xfId="7555" xr:uid="{00000000-0005-0000-0000-000038570000}"/>
    <cellStyle name="Vírgula 4 3 3 5 3 3 2" xfId="20899" xr:uid="{00000000-0005-0000-0000-000039570000}"/>
    <cellStyle name="Vírgula 4 3 3 5 3 4" xfId="10219" xr:uid="{00000000-0005-0000-0000-00003A570000}"/>
    <cellStyle name="Vírgula 4 3 3 5 3 4 2" xfId="23563" xr:uid="{00000000-0005-0000-0000-00003B570000}"/>
    <cellStyle name="Vírgula 4 3 3 5 3 5" xfId="15571" xr:uid="{00000000-0005-0000-0000-00003C570000}"/>
    <cellStyle name="Vírgula 4 3 3 5 3 6" xfId="12883" xr:uid="{00000000-0005-0000-0000-00003D570000}"/>
    <cellStyle name="Vírgula 4 3 3 5 4" xfId="3307" xr:uid="{00000000-0005-0000-0000-00003E570000}"/>
    <cellStyle name="Vírgula 4 3 3 5 4 2" xfId="16651" xr:uid="{00000000-0005-0000-0000-00003F570000}"/>
    <cellStyle name="Vírgula 4 3 3 5 5" xfId="5971" xr:uid="{00000000-0005-0000-0000-000040570000}"/>
    <cellStyle name="Vírgula 4 3 3 5 5 2" xfId="19315" xr:uid="{00000000-0005-0000-0000-000041570000}"/>
    <cellStyle name="Vírgula 4 3 3 5 6" xfId="8635" xr:uid="{00000000-0005-0000-0000-000042570000}"/>
    <cellStyle name="Vírgula 4 3 3 5 6 2" xfId="21979" xr:uid="{00000000-0005-0000-0000-000043570000}"/>
    <cellStyle name="Vírgula 4 3 3 5 7" xfId="13987" xr:uid="{00000000-0005-0000-0000-000044570000}"/>
    <cellStyle name="Vírgula 4 3 3 5 8" xfId="11299" xr:uid="{00000000-0005-0000-0000-000045570000}"/>
    <cellStyle name="Vírgula 4 3 3 5 9" xfId="24523" xr:uid="{00000000-0005-0000-0000-000046570000}"/>
    <cellStyle name="Vírgula 4 3 3 6" xfId="907" xr:uid="{00000000-0005-0000-0000-000047570000}"/>
    <cellStyle name="Vírgula 4 3 3 6 2" xfId="3571" xr:uid="{00000000-0005-0000-0000-000048570000}"/>
    <cellStyle name="Vírgula 4 3 3 6 2 2" xfId="16915" xr:uid="{00000000-0005-0000-0000-000049570000}"/>
    <cellStyle name="Vírgula 4 3 3 6 2 3" xfId="26539" xr:uid="{00000000-0005-0000-0000-00004A570000}"/>
    <cellStyle name="Vírgula 4 3 3 6 3" xfId="6235" xr:uid="{00000000-0005-0000-0000-00004B570000}"/>
    <cellStyle name="Vírgula 4 3 3 6 3 2" xfId="19579" xr:uid="{00000000-0005-0000-0000-00004C570000}"/>
    <cellStyle name="Vírgula 4 3 3 6 4" xfId="8899" xr:uid="{00000000-0005-0000-0000-00004D570000}"/>
    <cellStyle name="Vírgula 4 3 3 6 4 2" xfId="22243" xr:uid="{00000000-0005-0000-0000-00004E570000}"/>
    <cellStyle name="Vírgula 4 3 3 6 5" xfId="14251" xr:uid="{00000000-0005-0000-0000-00004F570000}"/>
    <cellStyle name="Vírgula 4 3 3 6 6" xfId="11563" xr:uid="{00000000-0005-0000-0000-000050570000}"/>
    <cellStyle name="Vírgula 4 3 3 6 7" xfId="25171" xr:uid="{00000000-0005-0000-0000-000051570000}"/>
    <cellStyle name="Vírgula 4 3 3 7" xfId="1699" xr:uid="{00000000-0005-0000-0000-000052570000}"/>
    <cellStyle name="Vírgula 4 3 3 7 2" xfId="4363" xr:uid="{00000000-0005-0000-0000-000053570000}"/>
    <cellStyle name="Vírgula 4 3 3 7 2 2" xfId="17707" xr:uid="{00000000-0005-0000-0000-000054570000}"/>
    <cellStyle name="Vírgula 4 3 3 7 3" xfId="7027" xr:uid="{00000000-0005-0000-0000-000055570000}"/>
    <cellStyle name="Vírgula 4 3 3 7 3 2" xfId="20371" xr:uid="{00000000-0005-0000-0000-000056570000}"/>
    <cellStyle name="Vírgula 4 3 3 7 4" xfId="9691" xr:uid="{00000000-0005-0000-0000-000057570000}"/>
    <cellStyle name="Vírgula 4 3 3 7 4 2" xfId="23035" xr:uid="{00000000-0005-0000-0000-000058570000}"/>
    <cellStyle name="Vírgula 4 3 3 7 5" xfId="15043" xr:uid="{00000000-0005-0000-0000-000059570000}"/>
    <cellStyle name="Vírgula 4 3 3 7 6" xfId="12355" xr:uid="{00000000-0005-0000-0000-00005A570000}"/>
    <cellStyle name="Vírgula 4 3 3 7 7" xfId="25531" xr:uid="{00000000-0005-0000-0000-00005B570000}"/>
    <cellStyle name="Vírgula 4 3 3 8" xfId="2515" xr:uid="{00000000-0005-0000-0000-00005C570000}"/>
    <cellStyle name="Vírgula 4 3 3 8 2" xfId="5179" xr:uid="{00000000-0005-0000-0000-00005D570000}"/>
    <cellStyle name="Vírgula 4 3 3 8 2 2" xfId="18523" xr:uid="{00000000-0005-0000-0000-00005E570000}"/>
    <cellStyle name="Vírgula 4 3 3 8 3" xfId="7843" xr:uid="{00000000-0005-0000-0000-00005F570000}"/>
    <cellStyle name="Vírgula 4 3 3 8 3 2" xfId="21187" xr:uid="{00000000-0005-0000-0000-000060570000}"/>
    <cellStyle name="Vírgula 4 3 3 8 4" xfId="10507" xr:uid="{00000000-0005-0000-0000-000061570000}"/>
    <cellStyle name="Vírgula 4 3 3 8 4 2" xfId="23851" xr:uid="{00000000-0005-0000-0000-000062570000}"/>
    <cellStyle name="Vírgula 4 3 3 8 5" xfId="15859" xr:uid="{00000000-0005-0000-0000-000063570000}"/>
    <cellStyle name="Vírgula 4 3 3 8 6" xfId="13171" xr:uid="{00000000-0005-0000-0000-000064570000}"/>
    <cellStyle name="Vírgula 4 3 3 9" xfId="2779" xr:uid="{00000000-0005-0000-0000-000065570000}"/>
    <cellStyle name="Vírgula 4 3 3 9 2" xfId="16123" xr:uid="{00000000-0005-0000-0000-000066570000}"/>
    <cellStyle name="Vírgula 4 3 4" xfId="235" xr:uid="{00000000-0005-0000-0000-000067570000}"/>
    <cellStyle name="Vírgula 4 3 4 10" xfId="13579" xr:uid="{00000000-0005-0000-0000-000068570000}"/>
    <cellStyle name="Vírgula 4 3 4 11" xfId="10891" xr:uid="{00000000-0005-0000-0000-000069570000}"/>
    <cellStyle name="Vírgula 4 3 4 12" xfId="24283" xr:uid="{00000000-0005-0000-0000-00006A570000}"/>
    <cellStyle name="Vírgula 4 3 4 2" xfId="499" xr:uid="{00000000-0005-0000-0000-00006B570000}"/>
    <cellStyle name="Vírgula 4 3 4 2 2" xfId="1291" xr:uid="{00000000-0005-0000-0000-00006C570000}"/>
    <cellStyle name="Vírgula 4 3 4 2 2 2" xfId="3955" xr:uid="{00000000-0005-0000-0000-00006D570000}"/>
    <cellStyle name="Vírgula 4 3 4 2 2 2 2" xfId="17299" xr:uid="{00000000-0005-0000-0000-00006E570000}"/>
    <cellStyle name="Vírgula 4 3 4 2 2 3" xfId="6619" xr:uid="{00000000-0005-0000-0000-00006F570000}"/>
    <cellStyle name="Vírgula 4 3 4 2 2 3 2" xfId="19963" xr:uid="{00000000-0005-0000-0000-000070570000}"/>
    <cellStyle name="Vírgula 4 3 4 2 2 4" xfId="9283" xr:uid="{00000000-0005-0000-0000-000071570000}"/>
    <cellStyle name="Vírgula 4 3 4 2 2 4 2" xfId="22627" xr:uid="{00000000-0005-0000-0000-000072570000}"/>
    <cellStyle name="Vírgula 4 3 4 2 2 5" xfId="14635" xr:uid="{00000000-0005-0000-0000-000073570000}"/>
    <cellStyle name="Vírgula 4 3 4 2 2 6" xfId="11947" xr:uid="{00000000-0005-0000-0000-000074570000}"/>
    <cellStyle name="Vírgula 4 3 4 2 2 7" xfId="26347" xr:uid="{00000000-0005-0000-0000-000075570000}"/>
    <cellStyle name="Vírgula 4 3 4 2 3" xfId="2083" xr:uid="{00000000-0005-0000-0000-000076570000}"/>
    <cellStyle name="Vírgula 4 3 4 2 3 2" xfId="4747" xr:uid="{00000000-0005-0000-0000-000077570000}"/>
    <cellStyle name="Vírgula 4 3 4 2 3 2 2" xfId="18091" xr:uid="{00000000-0005-0000-0000-000078570000}"/>
    <cellStyle name="Vírgula 4 3 4 2 3 3" xfId="7411" xr:uid="{00000000-0005-0000-0000-000079570000}"/>
    <cellStyle name="Vírgula 4 3 4 2 3 3 2" xfId="20755" xr:uid="{00000000-0005-0000-0000-00007A570000}"/>
    <cellStyle name="Vírgula 4 3 4 2 3 4" xfId="10075" xr:uid="{00000000-0005-0000-0000-00007B570000}"/>
    <cellStyle name="Vírgula 4 3 4 2 3 4 2" xfId="23419" xr:uid="{00000000-0005-0000-0000-00007C570000}"/>
    <cellStyle name="Vírgula 4 3 4 2 3 5" xfId="15427" xr:uid="{00000000-0005-0000-0000-00007D570000}"/>
    <cellStyle name="Vírgula 4 3 4 2 3 6" xfId="12739" xr:uid="{00000000-0005-0000-0000-00007E570000}"/>
    <cellStyle name="Vírgula 4 3 4 2 4" xfId="3163" xr:uid="{00000000-0005-0000-0000-00007F570000}"/>
    <cellStyle name="Vírgula 4 3 4 2 4 2" xfId="16507" xr:uid="{00000000-0005-0000-0000-000080570000}"/>
    <cellStyle name="Vírgula 4 3 4 2 5" xfId="5827" xr:uid="{00000000-0005-0000-0000-000081570000}"/>
    <cellStyle name="Vírgula 4 3 4 2 5 2" xfId="19171" xr:uid="{00000000-0005-0000-0000-000082570000}"/>
    <cellStyle name="Vírgula 4 3 4 2 6" xfId="8491" xr:uid="{00000000-0005-0000-0000-000083570000}"/>
    <cellStyle name="Vírgula 4 3 4 2 6 2" xfId="21835" xr:uid="{00000000-0005-0000-0000-000084570000}"/>
    <cellStyle name="Vírgula 4 3 4 2 7" xfId="13843" xr:uid="{00000000-0005-0000-0000-000085570000}"/>
    <cellStyle name="Vírgula 4 3 4 2 8" xfId="11155" xr:uid="{00000000-0005-0000-0000-000086570000}"/>
    <cellStyle name="Vírgula 4 3 4 2 9" xfId="24979" xr:uid="{00000000-0005-0000-0000-000087570000}"/>
    <cellStyle name="Vírgula 4 3 4 3" xfId="667" xr:uid="{00000000-0005-0000-0000-000088570000}"/>
    <cellStyle name="Vírgula 4 3 4 3 2" xfId="1459" xr:uid="{00000000-0005-0000-0000-000089570000}"/>
    <cellStyle name="Vírgula 4 3 4 3 2 2" xfId="4123" xr:uid="{00000000-0005-0000-0000-00008A570000}"/>
    <cellStyle name="Vírgula 4 3 4 3 2 2 2" xfId="17467" xr:uid="{00000000-0005-0000-0000-00008B570000}"/>
    <cellStyle name="Vírgula 4 3 4 3 2 3" xfId="6787" xr:uid="{00000000-0005-0000-0000-00008C570000}"/>
    <cellStyle name="Vírgula 4 3 4 3 2 3 2" xfId="20131" xr:uid="{00000000-0005-0000-0000-00008D570000}"/>
    <cellStyle name="Vírgula 4 3 4 3 2 4" xfId="9451" xr:uid="{00000000-0005-0000-0000-00008E570000}"/>
    <cellStyle name="Vírgula 4 3 4 3 2 4 2" xfId="22795" xr:uid="{00000000-0005-0000-0000-00008F570000}"/>
    <cellStyle name="Vírgula 4 3 4 3 2 5" xfId="14803" xr:uid="{00000000-0005-0000-0000-000090570000}"/>
    <cellStyle name="Vírgula 4 3 4 3 2 6" xfId="12115" xr:uid="{00000000-0005-0000-0000-000091570000}"/>
    <cellStyle name="Vírgula 4 3 4 3 2 7" xfId="26011" xr:uid="{00000000-0005-0000-0000-000092570000}"/>
    <cellStyle name="Vírgula 4 3 4 3 3" xfId="2251" xr:uid="{00000000-0005-0000-0000-000093570000}"/>
    <cellStyle name="Vírgula 4 3 4 3 3 2" xfId="4915" xr:uid="{00000000-0005-0000-0000-000094570000}"/>
    <cellStyle name="Vírgula 4 3 4 3 3 2 2" xfId="18259" xr:uid="{00000000-0005-0000-0000-000095570000}"/>
    <cellStyle name="Vírgula 4 3 4 3 3 3" xfId="7579" xr:uid="{00000000-0005-0000-0000-000096570000}"/>
    <cellStyle name="Vírgula 4 3 4 3 3 3 2" xfId="20923" xr:uid="{00000000-0005-0000-0000-000097570000}"/>
    <cellStyle name="Vírgula 4 3 4 3 3 4" xfId="10243" xr:uid="{00000000-0005-0000-0000-000098570000}"/>
    <cellStyle name="Vírgula 4 3 4 3 3 4 2" xfId="23587" xr:uid="{00000000-0005-0000-0000-000099570000}"/>
    <cellStyle name="Vírgula 4 3 4 3 3 5" xfId="15595" xr:uid="{00000000-0005-0000-0000-00009A570000}"/>
    <cellStyle name="Vírgula 4 3 4 3 3 6" xfId="12907" xr:uid="{00000000-0005-0000-0000-00009B570000}"/>
    <cellStyle name="Vírgula 4 3 4 3 4" xfId="3331" xr:uid="{00000000-0005-0000-0000-00009C570000}"/>
    <cellStyle name="Vírgula 4 3 4 3 4 2" xfId="16675" xr:uid="{00000000-0005-0000-0000-00009D570000}"/>
    <cellStyle name="Vírgula 4 3 4 3 5" xfId="5995" xr:uid="{00000000-0005-0000-0000-00009E570000}"/>
    <cellStyle name="Vírgula 4 3 4 3 5 2" xfId="19339" xr:uid="{00000000-0005-0000-0000-00009F570000}"/>
    <cellStyle name="Vírgula 4 3 4 3 6" xfId="8659" xr:uid="{00000000-0005-0000-0000-0000A0570000}"/>
    <cellStyle name="Vírgula 4 3 4 3 6 2" xfId="22003" xr:uid="{00000000-0005-0000-0000-0000A1570000}"/>
    <cellStyle name="Vírgula 4 3 4 3 7" xfId="14011" xr:uid="{00000000-0005-0000-0000-0000A2570000}"/>
    <cellStyle name="Vírgula 4 3 4 3 8" xfId="11323" xr:uid="{00000000-0005-0000-0000-0000A3570000}"/>
    <cellStyle name="Vírgula 4 3 4 3 9" xfId="24643" xr:uid="{00000000-0005-0000-0000-0000A4570000}"/>
    <cellStyle name="Vírgula 4 3 4 4" xfId="1027" xr:uid="{00000000-0005-0000-0000-0000A5570000}"/>
    <cellStyle name="Vírgula 4 3 4 4 2" xfId="3691" xr:uid="{00000000-0005-0000-0000-0000A6570000}"/>
    <cellStyle name="Vírgula 4 3 4 4 2 2" xfId="17035" xr:uid="{00000000-0005-0000-0000-0000A7570000}"/>
    <cellStyle name="Vírgula 4 3 4 4 2 3" xfId="26659" xr:uid="{00000000-0005-0000-0000-0000A8570000}"/>
    <cellStyle name="Vírgula 4 3 4 4 3" xfId="6355" xr:uid="{00000000-0005-0000-0000-0000A9570000}"/>
    <cellStyle name="Vírgula 4 3 4 4 3 2" xfId="19699" xr:uid="{00000000-0005-0000-0000-0000AA570000}"/>
    <cellStyle name="Vírgula 4 3 4 4 4" xfId="9019" xr:uid="{00000000-0005-0000-0000-0000AB570000}"/>
    <cellStyle name="Vírgula 4 3 4 4 4 2" xfId="22363" xr:uid="{00000000-0005-0000-0000-0000AC570000}"/>
    <cellStyle name="Vírgula 4 3 4 4 5" xfId="14371" xr:uid="{00000000-0005-0000-0000-0000AD570000}"/>
    <cellStyle name="Vírgula 4 3 4 4 6" xfId="11683" xr:uid="{00000000-0005-0000-0000-0000AE570000}"/>
    <cellStyle name="Vírgula 4 3 4 4 7" xfId="25291" xr:uid="{00000000-0005-0000-0000-0000AF570000}"/>
    <cellStyle name="Vírgula 4 3 4 5" xfId="1819" xr:uid="{00000000-0005-0000-0000-0000B0570000}"/>
    <cellStyle name="Vírgula 4 3 4 5 2" xfId="4483" xr:uid="{00000000-0005-0000-0000-0000B1570000}"/>
    <cellStyle name="Vírgula 4 3 4 5 2 2" xfId="17827" xr:uid="{00000000-0005-0000-0000-0000B2570000}"/>
    <cellStyle name="Vírgula 4 3 4 5 3" xfId="7147" xr:uid="{00000000-0005-0000-0000-0000B3570000}"/>
    <cellStyle name="Vírgula 4 3 4 5 3 2" xfId="20491" xr:uid="{00000000-0005-0000-0000-0000B4570000}"/>
    <cellStyle name="Vírgula 4 3 4 5 4" xfId="9811" xr:uid="{00000000-0005-0000-0000-0000B5570000}"/>
    <cellStyle name="Vírgula 4 3 4 5 4 2" xfId="23155" xr:uid="{00000000-0005-0000-0000-0000B6570000}"/>
    <cellStyle name="Vírgula 4 3 4 5 5" xfId="15163" xr:uid="{00000000-0005-0000-0000-0000B7570000}"/>
    <cellStyle name="Vírgula 4 3 4 5 6" xfId="12475" xr:uid="{00000000-0005-0000-0000-0000B8570000}"/>
    <cellStyle name="Vírgula 4 3 4 5 7" xfId="25651" xr:uid="{00000000-0005-0000-0000-0000B9570000}"/>
    <cellStyle name="Vírgula 4 3 4 6" xfId="2635" xr:uid="{00000000-0005-0000-0000-0000BA570000}"/>
    <cellStyle name="Vírgula 4 3 4 6 2" xfId="5299" xr:uid="{00000000-0005-0000-0000-0000BB570000}"/>
    <cellStyle name="Vírgula 4 3 4 6 2 2" xfId="18643" xr:uid="{00000000-0005-0000-0000-0000BC570000}"/>
    <cellStyle name="Vírgula 4 3 4 6 3" xfId="7963" xr:uid="{00000000-0005-0000-0000-0000BD570000}"/>
    <cellStyle name="Vírgula 4 3 4 6 3 2" xfId="21307" xr:uid="{00000000-0005-0000-0000-0000BE570000}"/>
    <cellStyle name="Vírgula 4 3 4 6 4" xfId="10627" xr:uid="{00000000-0005-0000-0000-0000BF570000}"/>
    <cellStyle name="Vírgula 4 3 4 6 4 2" xfId="23971" xr:uid="{00000000-0005-0000-0000-0000C0570000}"/>
    <cellStyle name="Vírgula 4 3 4 6 5" xfId="15979" xr:uid="{00000000-0005-0000-0000-0000C1570000}"/>
    <cellStyle name="Vírgula 4 3 4 6 6" xfId="13291" xr:uid="{00000000-0005-0000-0000-0000C2570000}"/>
    <cellStyle name="Vírgula 4 3 4 7" xfId="2899" xr:uid="{00000000-0005-0000-0000-0000C3570000}"/>
    <cellStyle name="Vírgula 4 3 4 7 2" xfId="16243" xr:uid="{00000000-0005-0000-0000-0000C4570000}"/>
    <cellStyle name="Vírgula 4 3 4 8" xfId="5563" xr:uid="{00000000-0005-0000-0000-0000C5570000}"/>
    <cellStyle name="Vírgula 4 3 4 8 2" xfId="18907" xr:uid="{00000000-0005-0000-0000-0000C6570000}"/>
    <cellStyle name="Vírgula 4 3 4 9" xfId="8227" xr:uid="{00000000-0005-0000-0000-0000C7570000}"/>
    <cellStyle name="Vírgula 4 3 4 9 2" xfId="21571" xr:uid="{00000000-0005-0000-0000-0000C8570000}"/>
    <cellStyle name="Vírgula 4 3 5" xfId="163" xr:uid="{00000000-0005-0000-0000-0000C9570000}"/>
    <cellStyle name="Vírgula 4 3 5 10" xfId="10819" xr:uid="{00000000-0005-0000-0000-0000CA570000}"/>
    <cellStyle name="Vírgula 4 3 5 11" xfId="24211" xr:uid="{00000000-0005-0000-0000-0000CB570000}"/>
    <cellStyle name="Vírgula 4 3 5 2" xfId="427" xr:uid="{00000000-0005-0000-0000-0000CC570000}"/>
    <cellStyle name="Vírgula 4 3 5 2 2" xfId="1219" xr:uid="{00000000-0005-0000-0000-0000CD570000}"/>
    <cellStyle name="Vírgula 4 3 5 2 2 2" xfId="3883" xr:uid="{00000000-0005-0000-0000-0000CE570000}"/>
    <cellStyle name="Vírgula 4 3 5 2 2 2 2" xfId="17227" xr:uid="{00000000-0005-0000-0000-0000CF570000}"/>
    <cellStyle name="Vírgula 4 3 5 2 2 3" xfId="6547" xr:uid="{00000000-0005-0000-0000-0000D0570000}"/>
    <cellStyle name="Vírgula 4 3 5 2 2 3 2" xfId="19891" xr:uid="{00000000-0005-0000-0000-0000D1570000}"/>
    <cellStyle name="Vírgula 4 3 5 2 2 4" xfId="9211" xr:uid="{00000000-0005-0000-0000-0000D2570000}"/>
    <cellStyle name="Vírgula 4 3 5 2 2 4 2" xfId="22555" xr:uid="{00000000-0005-0000-0000-0000D3570000}"/>
    <cellStyle name="Vírgula 4 3 5 2 2 5" xfId="14563" xr:uid="{00000000-0005-0000-0000-0000D4570000}"/>
    <cellStyle name="Vírgula 4 3 5 2 2 6" xfId="11875" xr:uid="{00000000-0005-0000-0000-0000D5570000}"/>
    <cellStyle name="Vírgula 4 3 5 2 2 7" xfId="26275" xr:uid="{00000000-0005-0000-0000-0000D6570000}"/>
    <cellStyle name="Vírgula 4 3 5 2 3" xfId="2011" xr:uid="{00000000-0005-0000-0000-0000D7570000}"/>
    <cellStyle name="Vírgula 4 3 5 2 3 2" xfId="4675" xr:uid="{00000000-0005-0000-0000-0000D8570000}"/>
    <cellStyle name="Vírgula 4 3 5 2 3 2 2" xfId="18019" xr:uid="{00000000-0005-0000-0000-0000D9570000}"/>
    <cellStyle name="Vírgula 4 3 5 2 3 3" xfId="7339" xr:uid="{00000000-0005-0000-0000-0000DA570000}"/>
    <cellStyle name="Vírgula 4 3 5 2 3 3 2" xfId="20683" xr:uid="{00000000-0005-0000-0000-0000DB570000}"/>
    <cellStyle name="Vírgula 4 3 5 2 3 4" xfId="10003" xr:uid="{00000000-0005-0000-0000-0000DC570000}"/>
    <cellStyle name="Vírgula 4 3 5 2 3 4 2" xfId="23347" xr:uid="{00000000-0005-0000-0000-0000DD570000}"/>
    <cellStyle name="Vírgula 4 3 5 2 3 5" xfId="15355" xr:uid="{00000000-0005-0000-0000-0000DE570000}"/>
    <cellStyle name="Vírgula 4 3 5 2 3 6" xfId="12667" xr:uid="{00000000-0005-0000-0000-0000DF570000}"/>
    <cellStyle name="Vírgula 4 3 5 2 4" xfId="3091" xr:uid="{00000000-0005-0000-0000-0000E0570000}"/>
    <cellStyle name="Vírgula 4 3 5 2 4 2" xfId="16435" xr:uid="{00000000-0005-0000-0000-0000E1570000}"/>
    <cellStyle name="Vírgula 4 3 5 2 5" xfId="5755" xr:uid="{00000000-0005-0000-0000-0000E2570000}"/>
    <cellStyle name="Vírgula 4 3 5 2 5 2" xfId="19099" xr:uid="{00000000-0005-0000-0000-0000E3570000}"/>
    <cellStyle name="Vírgula 4 3 5 2 6" xfId="8419" xr:uid="{00000000-0005-0000-0000-0000E4570000}"/>
    <cellStyle name="Vírgula 4 3 5 2 6 2" xfId="21763" xr:uid="{00000000-0005-0000-0000-0000E5570000}"/>
    <cellStyle name="Vírgula 4 3 5 2 7" xfId="13771" xr:uid="{00000000-0005-0000-0000-0000E6570000}"/>
    <cellStyle name="Vírgula 4 3 5 2 8" xfId="11083" xr:uid="{00000000-0005-0000-0000-0000E7570000}"/>
    <cellStyle name="Vírgula 4 3 5 2 9" xfId="24907" xr:uid="{00000000-0005-0000-0000-0000E8570000}"/>
    <cellStyle name="Vírgula 4 3 5 3" xfId="955" xr:uid="{00000000-0005-0000-0000-0000E9570000}"/>
    <cellStyle name="Vírgula 4 3 5 3 2" xfId="3619" xr:uid="{00000000-0005-0000-0000-0000EA570000}"/>
    <cellStyle name="Vírgula 4 3 5 3 2 2" xfId="16963" xr:uid="{00000000-0005-0000-0000-0000EB570000}"/>
    <cellStyle name="Vírgula 4 3 5 3 2 3" xfId="25939" xr:uid="{00000000-0005-0000-0000-0000EC570000}"/>
    <cellStyle name="Vírgula 4 3 5 3 3" xfId="6283" xr:uid="{00000000-0005-0000-0000-0000ED570000}"/>
    <cellStyle name="Vírgula 4 3 5 3 3 2" xfId="19627" xr:uid="{00000000-0005-0000-0000-0000EE570000}"/>
    <cellStyle name="Vírgula 4 3 5 3 4" xfId="8947" xr:uid="{00000000-0005-0000-0000-0000EF570000}"/>
    <cellStyle name="Vírgula 4 3 5 3 4 2" xfId="22291" xr:uid="{00000000-0005-0000-0000-0000F0570000}"/>
    <cellStyle name="Vírgula 4 3 5 3 5" xfId="14299" xr:uid="{00000000-0005-0000-0000-0000F1570000}"/>
    <cellStyle name="Vírgula 4 3 5 3 6" xfId="11611" xr:uid="{00000000-0005-0000-0000-0000F2570000}"/>
    <cellStyle name="Vírgula 4 3 5 3 7" xfId="24571" xr:uid="{00000000-0005-0000-0000-0000F3570000}"/>
    <cellStyle name="Vírgula 4 3 5 4" xfId="1747" xr:uid="{00000000-0005-0000-0000-0000F4570000}"/>
    <cellStyle name="Vírgula 4 3 5 4 2" xfId="4411" xr:uid="{00000000-0005-0000-0000-0000F5570000}"/>
    <cellStyle name="Vírgula 4 3 5 4 2 2" xfId="17755" xr:uid="{00000000-0005-0000-0000-0000F6570000}"/>
    <cellStyle name="Vírgula 4 3 5 4 2 3" xfId="26587" xr:uid="{00000000-0005-0000-0000-0000F7570000}"/>
    <cellStyle name="Vírgula 4 3 5 4 3" xfId="7075" xr:uid="{00000000-0005-0000-0000-0000F8570000}"/>
    <cellStyle name="Vírgula 4 3 5 4 3 2" xfId="20419" xr:uid="{00000000-0005-0000-0000-0000F9570000}"/>
    <cellStyle name="Vírgula 4 3 5 4 4" xfId="9739" xr:uid="{00000000-0005-0000-0000-0000FA570000}"/>
    <cellStyle name="Vírgula 4 3 5 4 4 2" xfId="23083" xr:uid="{00000000-0005-0000-0000-0000FB570000}"/>
    <cellStyle name="Vírgula 4 3 5 4 5" xfId="15091" xr:uid="{00000000-0005-0000-0000-0000FC570000}"/>
    <cellStyle name="Vírgula 4 3 5 4 6" xfId="12403" xr:uid="{00000000-0005-0000-0000-0000FD570000}"/>
    <cellStyle name="Vírgula 4 3 5 4 7" xfId="25219" xr:uid="{00000000-0005-0000-0000-0000FE570000}"/>
    <cellStyle name="Vírgula 4 3 5 5" xfId="2563" xr:uid="{00000000-0005-0000-0000-0000FF570000}"/>
    <cellStyle name="Vírgula 4 3 5 5 2" xfId="5227" xr:uid="{00000000-0005-0000-0000-000000580000}"/>
    <cellStyle name="Vírgula 4 3 5 5 2 2" xfId="18571" xr:uid="{00000000-0005-0000-0000-000001580000}"/>
    <cellStyle name="Vírgula 4 3 5 5 3" xfId="7891" xr:uid="{00000000-0005-0000-0000-000002580000}"/>
    <cellStyle name="Vírgula 4 3 5 5 3 2" xfId="21235" xr:uid="{00000000-0005-0000-0000-000003580000}"/>
    <cellStyle name="Vírgula 4 3 5 5 4" xfId="10555" xr:uid="{00000000-0005-0000-0000-000004580000}"/>
    <cellStyle name="Vírgula 4 3 5 5 4 2" xfId="23899" xr:uid="{00000000-0005-0000-0000-000005580000}"/>
    <cellStyle name="Vírgula 4 3 5 5 5" xfId="15907" xr:uid="{00000000-0005-0000-0000-000006580000}"/>
    <cellStyle name="Vírgula 4 3 5 5 6" xfId="13219" xr:uid="{00000000-0005-0000-0000-000007580000}"/>
    <cellStyle name="Vírgula 4 3 5 5 7" xfId="25579" xr:uid="{00000000-0005-0000-0000-000008580000}"/>
    <cellStyle name="Vírgula 4 3 5 6" xfId="2827" xr:uid="{00000000-0005-0000-0000-000009580000}"/>
    <cellStyle name="Vírgula 4 3 5 6 2" xfId="16171" xr:uid="{00000000-0005-0000-0000-00000A580000}"/>
    <cellStyle name="Vírgula 4 3 5 7" xfId="5491" xr:uid="{00000000-0005-0000-0000-00000B580000}"/>
    <cellStyle name="Vírgula 4 3 5 7 2" xfId="18835" xr:uid="{00000000-0005-0000-0000-00000C580000}"/>
    <cellStyle name="Vírgula 4 3 5 8" xfId="8155" xr:uid="{00000000-0005-0000-0000-00000D580000}"/>
    <cellStyle name="Vírgula 4 3 5 8 2" xfId="21499" xr:uid="{00000000-0005-0000-0000-00000E580000}"/>
    <cellStyle name="Vírgula 4 3 5 9" xfId="13507" xr:uid="{00000000-0005-0000-0000-00000F580000}"/>
    <cellStyle name="Vírgula 4 3 6" xfId="331" xr:uid="{00000000-0005-0000-0000-000010580000}"/>
    <cellStyle name="Vírgula 4 3 6 10" xfId="24379" xr:uid="{00000000-0005-0000-0000-000011580000}"/>
    <cellStyle name="Vírgula 4 3 6 2" xfId="1123" xr:uid="{00000000-0005-0000-0000-000012580000}"/>
    <cellStyle name="Vírgula 4 3 6 2 2" xfId="3787" xr:uid="{00000000-0005-0000-0000-000013580000}"/>
    <cellStyle name="Vírgula 4 3 6 2 2 2" xfId="17131" xr:uid="{00000000-0005-0000-0000-000014580000}"/>
    <cellStyle name="Vírgula 4 3 6 2 2 3" xfId="26443" xr:uid="{00000000-0005-0000-0000-000015580000}"/>
    <cellStyle name="Vírgula 4 3 6 2 3" xfId="6451" xr:uid="{00000000-0005-0000-0000-000016580000}"/>
    <cellStyle name="Vírgula 4 3 6 2 3 2" xfId="19795" xr:uid="{00000000-0005-0000-0000-000017580000}"/>
    <cellStyle name="Vírgula 4 3 6 2 4" xfId="9115" xr:uid="{00000000-0005-0000-0000-000018580000}"/>
    <cellStyle name="Vírgula 4 3 6 2 4 2" xfId="22459" xr:uid="{00000000-0005-0000-0000-000019580000}"/>
    <cellStyle name="Vírgula 4 3 6 2 5" xfId="14467" xr:uid="{00000000-0005-0000-0000-00001A580000}"/>
    <cellStyle name="Vírgula 4 3 6 2 6" xfId="11779" xr:uid="{00000000-0005-0000-0000-00001B580000}"/>
    <cellStyle name="Vírgula 4 3 6 2 7" xfId="25075" xr:uid="{00000000-0005-0000-0000-00001C580000}"/>
    <cellStyle name="Vírgula 4 3 6 3" xfId="1915" xr:uid="{00000000-0005-0000-0000-00001D580000}"/>
    <cellStyle name="Vírgula 4 3 6 3 2" xfId="4579" xr:uid="{00000000-0005-0000-0000-00001E580000}"/>
    <cellStyle name="Vírgula 4 3 6 3 2 2" xfId="17923" xr:uid="{00000000-0005-0000-0000-00001F580000}"/>
    <cellStyle name="Vírgula 4 3 6 3 2 3" xfId="26107" xr:uid="{00000000-0005-0000-0000-000020580000}"/>
    <cellStyle name="Vírgula 4 3 6 3 3" xfId="7243" xr:uid="{00000000-0005-0000-0000-000021580000}"/>
    <cellStyle name="Vírgula 4 3 6 3 3 2" xfId="20587" xr:uid="{00000000-0005-0000-0000-000022580000}"/>
    <cellStyle name="Vírgula 4 3 6 3 4" xfId="9907" xr:uid="{00000000-0005-0000-0000-000023580000}"/>
    <cellStyle name="Vírgula 4 3 6 3 4 2" xfId="23251" xr:uid="{00000000-0005-0000-0000-000024580000}"/>
    <cellStyle name="Vírgula 4 3 6 3 5" xfId="15259" xr:uid="{00000000-0005-0000-0000-000025580000}"/>
    <cellStyle name="Vírgula 4 3 6 3 6" xfId="12571" xr:uid="{00000000-0005-0000-0000-000026580000}"/>
    <cellStyle name="Vírgula 4 3 6 3 7" xfId="24739" xr:uid="{00000000-0005-0000-0000-000027580000}"/>
    <cellStyle name="Vírgula 4 3 6 4" xfId="2491" xr:uid="{00000000-0005-0000-0000-000028580000}"/>
    <cellStyle name="Vírgula 4 3 6 4 2" xfId="5155" xr:uid="{00000000-0005-0000-0000-000029580000}"/>
    <cellStyle name="Vírgula 4 3 6 4 2 2" xfId="18499" xr:uid="{00000000-0005-0000-0000-00002A580000}"/>
    <cellStyle name="Vírgula 4 3 6 4 2 3" xfId="26755" xr:uid="{00000000-0005-0000-0000-00002B580000}"/>
    <cellStyle name="Vírgula 4 3 6 4 3" xfId="7819" xr:uid="{00000000-0005-0000-0000-00002C580000}"/>
    <cellStyle name="Vírgula 4 3 6 4 3 2" xfId="21163" xr:uid="{00000000-0005-0000-0000-00002D580000}"/>
    <cellStyle name="Vírgula 4 3 6 4 4" xfId="10483" xr:uid="{00000000-0005-0000-0000-00002E580000}"/>
    <cellStyle name="Vírgula 4 3 6 4 4 2" xfId="23827" xr:uid="{00000000-0005-0000-0000-00002F580000}"/>
    <cellStyle name="Vírgula 4 3 6 4 5" xfId="15835" xr:uid="{00000000-0005-0000-0000-000030580000}"/>
    <cellStyle name="Vírgula 4 3 6 4 6" xfId="13147" xr:uid="{00000000-0005-0000-0000-000031580000}"/>
    <cellStyle name="Vírgula 4 3 6 4 7" xfId="25387" xr:uid="{00000000-0005-0000-0000-000032580000}"/>
    <cellStyle name="Vírgula 4 3 6 5" xfId="2995" xr:uid="{00000000-0005-0000-0000-000033580000}"/>
    <cellStyle name="Vírgula 4 3 6 5 2" xfId="16339" xr:uid="{00000000-0005-0000-0000-000034580000}"/>
    <cellStyle name="Vírgula 4 3 6 5 3" xfId="25747" xr:uid="{00000000-0005-0000-0000-000035580000}"/>
    <cellStyle name="Vírgula 4 3 6 6" xfId="5659" xr:uid="{00000000-0005-0000-0000-000036580000}"/>
    <cellStyle name="Vírgula 4 3 6 6 2" xfId="19003" xr:uid="{00000000-0005-0000-0000-000037580000}"/>
    <cellStyle name="Vírgula 4 3 6 7" xfId="8323" xr:uid="{00000000-0005-0000-0000-000038580000}"/>
    <cellStyle name="Vírgula 4 3 6 7 2" xfId="21667" xr:uid="{00000000-0005-0000-0000-000039580000}"/>
    <cellStyle name="Vírgula 4 3 6 8" xfId="13675" xr:uid="{00000000-0005-0000-0000-00003A580000}"/>
    <cellStyle name="Vírgula 4 3 6 9" xfId="10987" xr:uid="{00000000-0005-0000-0000-00003B580000}"/>
    <cellStyle name="Vírgula 4 3 7" xfId="595" xr:uid="{00000000-0005-0000-0000-00003C580000}"/>
    <cellStyle name="Vírgula 4 3 7 2" xfId="1387" xr:uid="{00000000-0005-0000-0000-00003D580000}"/>
    <cellStyle name="Vírgula 4 3 7 2 2" xfId="4051" xr:uid="{00000000-0005-0000-0000-00003E580000}"/>
    <cellStyle name="Vírgula 4 3 7 2 2 2" xfId="17395" xr:uid="{00000000-0005-0000-0000-00003F580000}"/>
    <cellStyle name="Vírgula 4 3 7 2 2 3" xfId="26179" xr:uid="{00000000-0005-0000-0000-000040580000}"/>
    <cellStyle name="Vírgula 4 3 7 2 3" xfId="6715" xr:uid="{00000000-0005-0000-0000-000041580000}"/>
    <cellStyle name="Vírgula 4 3 7 2 3 2" xfId="20059" xr:uid="{00000000-0005-0000-0000-000042580000}"/>
    <cellStyle name="Vírgula 4 3 7 2 4" xfId="9379" xr:uid="{00000000-0005-0000-0000-000043580000}"/>
    <cellStyle name="Vírgula 4 3 7 2 4 2" xfId="22723" xr:uid="{00000000-0005-0000-0000-000044580000}"/>
    <cellStyle name="Vírgula 4 3 7 2 5" xfId="14731" xr:uid="{00000000-0005-0000-0000-000045580000}"/>
    <cellStyle name="Vírgula 4 3 7 2 6" xfId="12043" xr:uid="{00000000-0005-0000-0000-000046580000}"/>
    <cellStyle name="Vírgula 4 3 7 2 7" xfId="24811" xr:uid="{00000000-0005-0000-0000-000047580000}"/>
    <cellStyle name="Vírgula 4 3 7 3" xfId="2179" xr:uid="{00000000-0005-0000-0000-000048580000}"/>
    <cellStyle name="Vírgula 4 3 7 3 2" xfId="4843" xr:uid="{00000000-0005-0000-0000-000049580000}"/>
    <cellStyle name="Vírgula 4 3 7 3 2 2" xfId="18187" xr:uid="{00000000-0005-0000-0000-00004A580000}"/>
    <cellStyle name="Vírgula 4 3 7 3 2 3" xfId="25843" xr:uid="{00000000-0005-0000-0000-00004B580000}"/>
    <cellStyle name="Vírgula 4 3 7 3 3" xfId="7507" xr:uid="{00000000-0005-0000-0000-00004C580000}"/>
    <cellStyle name="Vírgula 4 3 7 3 3 2" xfId="20851" xr:uid="{00000000-0005-0000-0000-00004D580000}"/>
    <cellStyle name="Vírgula 4 3 7 3 4" xfId="10171" xr:uid="{00000000-0005-0000-0000-00004E580000}"/>
    <cellStyle name="Vírgula 4 3 7 3 4 2" xfId="23515" xr:uid="{00000000-0005-0000-0000-00004F580000}"/>
    <cellStyle name="Vírgula 4 3 7 3 5" xfId="15523" xr:uid="{00000000-0005-0000-0000-000050580000}"/>
    <cellStyle name="Vírgula 4 3 7 3 6" xfId="12835" xr:uid="{00000000-0005-0000-0000-000051580000}"/>
    <cellStyle name="Vírgula 4 3 7 3 7" xfId="24475" xr:uid="{00000000-0005-0000-0000-000052580000}"/>
    <cellStyle name="Vírgula 4 3 7 4" xfId="3259" xr:uid="{00000000-0005-0000-0000-000053580000}"/>
    <cellStyle name="Vírgula 4 3 7 4 2" xfId="16603" xr:uid="{00000000-0005-0000-0000-000054580000}"/>
    <cellStyle name="Vírgula 4 3 7 4 3" xfId="25483" xr:uid="{00000000-0005-0000-0000-000055580000}"/>
    <cellStyle name="Vírgula 4 3 7 5" xfId="5923" xr:uid="{00000000-0005-0000-0000-000056580000}"/>
    <cellStyle name="Vírgula 4 3 7 5 2" xfId="19267" xr:uid="{00000000-0005-0000-0000-000057580000}"/>
    <cellStyle name="Vírgula 4 3 7 6" xfId="8587" xr:uid="{00000000-0005-0000-0000-000058580000}"/>
    <cellStyle name="Vírgula 4 3 7 6 2" xfId="21931" xr:uid="{00000000-0005-0000-0000-000059580000}"/>
    <cellStyle name="Vírgula 4 3 7 7" xfId="13939" xr:uid="{00000000-0005-0000-0000-00005A580000}"/>
    <cellStyle name="Vírgula 4 3 7 8" xfId="11251" xr:uid="{00000000-0005-0000-0000-00005B580000}"/>
    <cellStyle name="Vírgula 4 3 7 9" xfId="24115" xr:uid="{00000000-0005-0000-0000-00005C580000}"/>
    <cellStyle name="Vírgula 4 3 8" xfId="763" xr:uid="{00000000-0005-0000-0000-00005D580000}"/>
    <cellStyle name="Vírgula 4 3 8 2" xfId="1555" xr:uid="{00000000-0005-0000-0000-00005E580000}"/>
    <cellStyle name="Vírgula 4 3 8 2 2" xfId="4219" xr:uid="{00000000-0005-0000-0000-00005F580000}"/>
    <cellStyle name="Vírgula 4 3 8 2 2 2" xfId="17563" xr:uid="{00000000-0005-0000-0000-000060580000}"/>
    <cellStyle name="Vírgula 4 3 8 2 2 3" xfId="26155" xr:uid="{00000000-0005-0000-0000-000061580000}"/>
    <cellStyle name="Vírgula 4 3 8 2 3" xfId="6883" xr:uid="{00000000-0005-0000-0000-000062580000}"/>
    <cellStyle name="Vírgula 4 3 8 2 3 2" xfId="20227" xr:uid="{00000000-0005-0000-0000-000063580000}"/>
    <cellStyle name="Vírgula 4 3 8 2 4" xfId="9547" xr:uid="{00000000-0005-0000-0000-000064580000}"/>
    <cellStyle name="Vírgula 4 3 8 2 4 2" xfId="22891" xr:uid="{00000000-0005-0000-0000-000065580000}"/>
    <cellStyle name="Vírgula 4 3 8 2 5" xfId="14899" xr:uid="{00000000-0005-0000-0000-000066580000}"/>
    <cellStyle name="Vírgula 4 3 8 2 6" xfId="12211" xr:uid="{00000000-0005-0000-0000-000067580000}"/>
    <cellStyle name="Vírgula 4 3 8 2 7" xfId="24787" xr:uid="{00000000-0005-0000-0000-000068580000}"/>
    <cellStyle name="Vírgula 4 3 8 3" xfId="2347" xr:uid="{00000000-0005-0000-0000-000069580000}"/>
    <cellStyle name="Vírgula 4 3 8 3 2" xfId="5011" xr:uid="{00000000-0005-0000-0000-00006A580000}"/>
    <cellStyle name="Vírgula 4 3 8 3 2 2" xfId="18355" xr:uid="{00000000-0005-0000-0000-00006B580000}"/>
    <cellStyle name="Vírgula 4 3 8 3 3" xfId="7675" xr:uid="{00000000-0005-0000-0000-00006C580000}"/>
    <cellStyle name="Vírgula 4 3 8 3 3 2" xfId="21019" xr:uid="{00000000-0005-0000-0000-00006D580000}"/>
    <cellStyle name="Vírgula 4 3 8 3 4" xfId="10339" xr:uid="{00000000-0005-0000-0000-00006E580000}"/>
    <cellStyle name="Vírgula 4 3 8 3 4 2" xfId="23683" xr:uid="{00000000-0005-0000-0000-00006F580000}"/>
    <cellStyle name="Vírgula 4 3 8 3 5" xfId="15691" xr:uid="{00000000-0005-0000-0000-000070580000}"/>
    <cellStyle name="Vírgula 4 3 8 3 6" xfId="13003" xr:uid="{00000000-0005-0000-0000-000071580000}"/>
    <cellStyle name="Vírgula 4 3 8 3 7" xfId="25459" xr:uid="{00000000-0005-0000-0000-000072580000}"/>
    <cellStyle name="Vírgula 4 3 8 4" xfId="3427" xr:uid="{00000000-0005-0000-0000-000073580000}"/>
    <cellStyle name="Vírgula 4 3 8 4 2" xfId="16771" xr:uid="{00000000-0005-0000-0000-000074580000}"/>
    <cellStyle name="Vírgula 4 3 8 5" xfId="6091" xr:uid="{00000000-0005-0000-0000-000075580000}"/>
    <cellStyle name="Vírgula 4 3 8 5 2" xfId="19435" xr:uid="{00000000-0005-0000-0000-000076580000}"/>
    <cellStyle name="Vírgula 4 3 8 6" xfId="8755" xr:uid="{00000000-0005-0000-0000-000077580000}"/>
    <cellStyle name="Vírgula 4 3 8 6 2" xfId="22099" xr:uid="{00000000-0005-0000-0000-000078580000}"/>
    <cellStyle name="Vírgula 4 3 8 7" xfId="14107" xr:uid="{00000000-0005-0000-0000-000079580000}"/>
    <cellStyle name="Vírgula 4 3 8 8" xfId="11419" xr:uid="{00000000-0005-0000-0000-00007A580000}"/>
    <cellStyle name="Vírgula 4 3 8 9" xfId="24091" xr:uid="{00000000-0005-0000-0000-00007B580000}"/>
    <cellStyle name="Vírgula 4 3 9" xfId="811" xr:uid="{00000000-0005-0000-0000-00007C580000}"/>
    <cellStyle name="Vírgula 4 3 9 2" xfId="1603" xr:uid="{00000000-0005-0000-0000-00007D580000}"/>
    <cellStyle name="Vírgula 4 3 9 2 2" xfId="4267" xr:uid="{00000000-0005-0000-0000-00007E580000}"/>
    <cellStyle name="Vírgula 4 3 9 2 2 2" xfId="17611" xr:uid="{00000000-0005-0000-0000-00007F580000}"/>
    <cellStyle name="Vírgula 4 3 9 2 3" xfId="6931" xr:uid="{00000000-0005-0000-0000-000080580000}"/>
    <cellStyle name="Vírgula 4 3 9 2 3 2" xfId="20275" xr:uid="{00000000-0005-0000-0000-000081580000}"/>
    <cellStyle name="Vírgula 4 3 9 2 4" xfId="9595" xr:uid="{00000000-0005-0000-0000-000082580000}"/>
    <cellStyle name="Vírgula 4 3 9 2 4 2" xfId="22939" xr:uid="{00000000-0005-0000-0000-000083580000}"/>
    <cellStyle name="Vírgula 4 3 9 2 5" xfId="14947" xr:uid="{00000000-0005-0000-0000-000084580000}"/>
    <cellStyle name="Vírgula 4 3 9 2 6" xfId="12259" xr:uid="{00000000-0005-0000-0000-000085580000}"/>
    <cellStyle name="Vírgula 4 3 9 2 7" xfId="25795" xr:uid="{00000000-0005-0000-0000-000086580000}"/>
    <cellStyle name="Vírgula 4 3 9 3" xfId="2395" xr:uid="{00000000-0005-0000-0000-000087580000}"/>
    <cellStyle name="Vírgula 4 3 9 3 2" xfId="5059" xr:uid="{00000000-0005-0000-0000-000088580000}"/>
    <cellStyle name="Vírgula 4 3 9 3 2 2" xfId="18403" xr:uid="{00000000-0005-0000-0000-000089580000}"/>
    <cellStyle name="Vírgula 4 3 9 3 3" xfId="7723" xr:uid="{00000000-0005-0000-0000-00008A580000}"/>
    <cellStyle name="Vírgula 4 3 9 3 3 2" xfId="21067" xr:uid="{00000000-0005-0000-0000-00008B580000}"/>
    <cellStyle name="Vírgula 4 3 9 3 4" xfId="10387" xr:uid="{00000000-0005-0000-0000-00008C580000}"/>
    <cellStyle name="Vírgula 4 3 9 3 4 2" xfId="23731" xr:uid="{00000000-0005-0000-0000-00008D580000}"/>
    <cellStyle name="Vírgula 4 3 9 3 5" xfId="15739" xr:uid="{00000000-0005-0000-0000-00008E580000}"/>
    <cellStyle name="Vírgula 4 3 9 3 6" xfId="13051" xr:uid="{00000000-0005-0000-0000-00008F580000}"/>
    <cellStyle name="Vírgula 4 3 9 4" xfId="3475" xr:uid="{00000000-0005-0000-0000-000090580000}"/>
    <cellStyle name="Vírgula 4 3 9 4 2" xfId="16819" xr:uid="{00000000-0005-0000-0000-000091580000}"/>
    <cellStyle name="Vírgula 4 3 9 5" xfId="6139" xr:uid="{00000000-0005-0000-0000-000092580000}"/>
    <cellStyle name="Vírgula 4 3 9 5 2" xfId="19483" xr:uid="{00000000-0005-0000-0000-000093580000}"/>
    <cellStyle name="Vírgula 4 3 9 6" xfId="8803" xr:uid="{00000000-0005-0000-0000-000094580000}"/>
    <cellStyle name="Vírgula 4 3 9 6 2" xfId="22147" xr:uid="{00000000-0005-0000-0000-000095580000}"/>
    <cellStyle name="Vírgula 4 3 9 7" xfId="14155" xr:uid="{00000000-0005-0000-0000-000096580000}"/>
    <cellStyle name="Vírgula 4 3 9 8" xfId="11467" xr:uid="{00000000-0005-0000-0000-000097580000}"/>
    <cellStyle name="Vírgula 4 3 9 9" xfId="24427" xr:uid="{00000000-0005-0000-0000-000098580000}"/>
    <cellStyle name="Vírgula 4 4" xfId="75" xr:uid="{00000000-0005-0000-0000-000099580000}"/>
    <cellStyle name="Vírgula 4 4 10" xfId="1659" xr:uid="{00000000-0005-0000-0000-00009A580000}"/>
    <cellStyle name="Vírgula 4 4 10 2" xfId="4323" xr:uid="{00000000-0005-0000-0000-00009B580000}"/>
    <cellStyle name="Vírgula 4 4 10 2 2" xfId="17667" xr:uid="{00000000-0005-0000-0000-00009C580000}"/>
    <cellStyle name="Vírgula 4 4 10 3" xfId="6987" xr:uid="{00000000-0005-0000-0000-00009D580000}"/>
    <cellStyle name="Vírgula 4 4 10 3 2" xfId="20331" xr:uid="{00000000-0005-0000-0000-00009E580000}"/>
    <cellStyle name="Vírgula 4 4 10 4" xfId="9651" xr:uid="{00000000-0005-0000-0000-00009F580000}"/>
    <cellStyle name="Vírgula 4 4 10 4 2" xfId="22995" xr:uid="{00000000-0005-0000-0000-0000A0580000}"/>
    <cellStyle name="Vírgula 4 4 10 5" xfId="15003" xr:uid="{00000000-0005-0000-0000-0000A1580000}"/>
    <cellStyle name="Vírgula 4 4 10 6" xfId="12315" xr:uid="{00000000-0005-0000-0000-0000A2580000}"/>
    <cellStyle name="Vírgula 4 4 11" xfId="2458" xr:uid="{00000000-0005-0000-0000-0000A3580000}"/>
    <cellStyle name="Vírgula 4 4 11 2" xfId="5122" xr:uid="{00000000-0005-0000-0000-0000A4580000}"/>
    <cellStyle name="Vírgula 4 4 11 2 2" xfId="18466" xr:uid="{00000000-0005-0000-0000-0000A5580000}"/>
    <cellStyle name="Vírgula 4 4 11 3" xfId="7786" xr:uid="{00000000-0005-0000-0000-0000A6580000}"/>
    <cellStyle name="Vírgula 4 4 11 3 2" xfId="21130" xr:uid="{00000000-0005-0000-0000-0000A7580000}"/>
    <cellStyle name="Vírgula 4 4 11 4" xfId="10450" xr:uid="{00000000-0005-0000-0000-0000A8580000}"/>
    <cellStyle name="Vírgula 4 4 11 4 2" xfId="23794" xr:uid="{00000000-0005-0000-0000-0000A9580000}"/>
    <cellStyle name="Vírgula 4 4 11 5" xfId="15802" xr:uid="{00000000-0005-0000-0000-0000AA580000}"/>
    <cellStyle name="Vírgula 4 4 11 6" xfId="13114" xr:uid="{00000000-0005-0000-0000-0000AB580000}"/>
    <cellStyle name="Vírgula 4 4 12" xfId="2739" xr:uid="{00000000-0005-0000-0000-0000AC580000}"/>
    <cellStyle name="Vírgula 4 4 12 2" xfId="16083" xr:uid="{00000000-0005-0000-0000-0000AD580000}"/>
    <cellStyle name="Vírgula 4 4 13" xfId="5403" xr:uid="{00000000-0005-0000-0000-0000AE580000}"/>
    <cellStyle name="Vírgula 4 4 13 2" xfId="18747" xr:uid="{00000000-0005-0000-0000-0000AF580000}"/>
    <cellStyle name="Vírgula 4 4 14" xfId="8067" xr:uid="{00000000-0005-0000-0000-0000B0580000}"/>
    <cellStyle name="Vírgula 4 4 14 2" xfId="21411" xr:uid="{00000000-0005-0000-0000-0000B1580000}"/>
    <cellStyle name="Vírgula 4 4 15" xfId="13419" xr:uid="{00000000-0005-0000-0000-0000B2580000}"/>
    <cellStyle name="Vírgula 4 4 16" xfId="10731" xr:uid="{00000000-0005-0000-0000-0000B3580000}"/>
    <cellStyle name="Vírgula 4 4 17" xfId="24123" xr:uid="{00000000-0005-0000-0000-0000B4580000}"/>
    <cellStyle name="Vírgula 4 4 2" xfId="123" xr:uid="{00000000-0005-0000-0000-0000B5580000}"/>
    <cellStyle name="Vírgula 4 4 2 10" xfId="8115" xr:uid="{00000000-0005-0000-0000-0000B6580000}"/>
    <cellStyle name="Vírgula 4 4 2 10 2" xfId="21459" xr:uid="{00000000-0005-0000-0000-0000B7580000}"/>
    <cellStyle name="Vírgula 4 4 2 11" xfId="13467" xr:uid="{00000000-0005-0000-0000-0000B8580000}"/>
    <cellStyle name="Vírgula 4 4 2 12" xfId="10779" xr:uid="{00000000-0005-0000-0000-0000B9580000}"/>
    <cellStyle name="Vírgula 4 4 2 13" xfId="24171" xr:uid="{00000000-0005-0000-0000-0000BA580000}"/>
    <cellStyle name="Vírgula 4 4 2 2" xfId="291" xr:uid="{00000000-0005-0000-0000-0000BB580000}"/>
    <cellStyle name="Vírgula 4 4 2 2 10" xfId="10947" xr:uid="{00000000-0005-0000-0000-0000BC580000}"/>
    <cellStyle name="Vírgula 4 4 2 2 11" xfId="24339" xr:uid="{00000000-0005-0000-0000-0000BD580000}"/>
    <cellStyle name="Vírgula 4 4 2 2 2" xfId="555" xr:uid="{00000000-0005-0000-0000-0000BE580000}"/>
    <cellStyle name="Vírgula 4 4 2 2 2 2" xfId="1347" xr:uid="{00000000-0005-0000-0000-0000BF580000}"/>
    <cellStyle name="Vírgula 4 4 2 2 2 2 2" xfId="4011" xr:uid="{00000000-0005-0000-0000-0000C0580000}"/>
    <cellStyle name="Vírgula 4 4 2 2 2 2 2 2" xfId="17355" xr:uid="{00000000-0005-0000-0000-0000C1580000}"/>
    <cellStyle name="Vírgula 4 4 2 2 2 2 3" xfId="6675" xr:uid="{00000000-0005-0000-0000-0000C2580000}"/>
    <cellStyle name="Vírgula 4 4 2 2 2 2 3 2" xfId="20019" xr:uid="{00000000-0005-0000-0000-0000C3580000}"/>
    <cellStyle name="Vírgula 4 4 2 2 2 2 4" xfId="9339" xr:uid="{00000000-0005-0000-0000-0000C4580000}"/>
    <cellStyle name="Vírgula 4 4 2 2 2 2 4 2" xfId="22683" xr:uid="{00000000-0005-0000-0000-0000C5580000}"/>
    <cellStyle name="Vírgula 4 4 2 2 2 2 5" xfId="14691" xr:uid="{00000000-0005-0000-0000-0000C6580000}"/>
    <cellStyle name="Vírgula 4 4 2 2 2 2 6" xfId="12003" xr:uid="{00000000-0005-0000-0000-0000C7580000}"/>
    <cellStyle name="Vírgula 4 4 2 2 2 2 7" xfId="26403" xr:uid="{00000000-0005-0000-0000-0000C8580000}"/>
    <cellStyle name="Vírgula 4 4 2 2 2 3" xfId="2139" xr:uid="{00000000-0005-0000-0000-0000C9580000}"/>
    <cellStyle name="Vírgula 4 4 2 2 2 3 2" xfId="4803" xr:uid="{00000000-0005-0000-0000-0000CA580000}"/>
    <cellStyle name="Vírgula 4 4 2 2 2 3 2 2" xfId="18147" xr:uid="{00000000-0005-0000-0000-0000CB580000}"/>
    <cellStyle name="Vírgula 4 4 2 2 2 3 3" xfId="7467" xr:uid="{00000000-0005-0000-0000-0000CC580000}"/>
    <cellStyle name="Vírgula 4 4 2 2 2 3 3 2" xfId="20811" xr:uid="{00000000-0005-0000-0000-0000CD580000}"/>
    <cellStyle name="Vírgula 4 4 2 2 2 3 4" xfId="10131" xr:uid="{00000000-0005-0000-0000-0000CE580000}"/>
    <cellStyle name="Vírgula 4 4 2 2 2 3 4 2" xfId="23475" xr:uid="{00000000-0005-0000-0000-0000CF580000}"/>
    <cellStyle name="Vírgula 4 4 2 2 2 3 5" xfId="15483" xr:uid="{00000000-0005-0000-0000-0000D0580000}"/>
    <cellStyle name="Vírgula 4 4 2 2 2 3 6" xfId="12795" xr:uid="{00000000-0005-0000-0000-0000D1580000}"/>
    <cellStyle name="Vírgula 4 4 2 2 2 4" xfId="3219" xr:uid="{00000000-0005-0000-0000-0000D2580000}"/>
    <cellStyle name="Vírgula 4 4 2 2 2 4 2" xfId="16563" xr:uid="{00000000-0005-0000-0000-0000D3580000}"/>
    <cellStyle name="Vírgula 4 4 2 2 2 5" xfId="5883" xr:uid="{00000000-0005-0000-0000-0000D4580000}"/>
    <cellStyle name="Vírgula 4 4 2 2 2 5 2" xfId="19227" xr:uid="{00000000-0005-0000-0000-0000D5580000}"/>
    <cellStyle name="Vírgula 4 4 2 2 2 6" xfId="8547" xr:uid="{00000000-0005-0000-0000-0000D6580000}"/>
    <cellStyle name="Vírgula 4 4 2 2 2 6 2" xfId="21891" xr:uid="{00000000-0005-0000-0000-0000D7580000}"/>
    <cellStyle name="Vírgula 4 4 2 2 2 7" xfId="13899" xr:uid="{00000000-0005-0000-0000-0000D8580000}"/>
    <cellStyle name="Vírgula 4 4 2 2 2 8" xfId="11211" xr:uid="{00000000-0005-0000-0000-0000D9580000}"/>
    <cellStyle name="Vírgula 4 4 2 2 2 9" xfId="25035" xr:uid="{00000000-0005-0000-0000-0000DA580000}"/>
    <cellStyle name="Vírgula 4 4 2 2 3" xfId="1083" xr:uid="{00000000-0005-0000-0000-0000DB580000}"/>
    <cellStyle name="Vírgula 4 4 2 2 3 2" xfId="3747" xr:uid="{00000000-0005-0000-0000-0000DC580000}"/>
    <cellStyle name="Vírgula 4 4 2 2 3 2 2" xfId="17091" xr:uid="{00000000-0005-0000-0000-0000DD580000}"/>
    <cellStyle name="Vírgula 4 4 2 2 3 2 3" xfId="26067" xr:uid="{00000000-0005-0000-0000-0000DE580000}"/>
    <cellStyle name="Vírgula 4 4 2 2 3 3" xfId="6411" xr:uid="{00000000-0005-0000-0000-0000DF580000}"/>
    <cellStyle name="Vírgula 4 4 2 2 3 3 2" xfId="19755" xr:uid="{00000000-0005-0000-0000-0000E0580000}"/>
    <cellStyle name="Vírgula 4 4 2 2 3 4" xfId="9075" xr:uid="{00000000-0005-0000-0000-0000E1580000}"/>
    <cellStyle name="Vírgula 4 4 2 2 3 4 2" xfId="22419" xr:uid="{00000000-0005-0000-0000-0000E2580000}"/>
    <cellStyle name="Vírgula 4 4 2 2 3 5" xfId="14427" xr:uid="{00000000-0005-0000-0000-0000E3580000}"/>
    <cellStyle name="Vírgula 4 4 2 2 3 6" xfId="11739" xr:uid="{00000000-0005-0000-0000-0000E4580000}"/>
    <cellStyle name="Vírgula 4 4 2 2 3 7" xfId="24699" xr:uid="{00000000-0005-0000-0000-0000E5580000}"/>
    <cellStyle name="Vírgula 4 4 2 2 4" xfId="1875" xr:uid="{00000000-0005-0000-0000-0000E6580000}"/>
    <cellStyle name="Vírgula 4 4 2 2 4 2" xfId="4539" xr:uid="{00000000-0005-0000-0000-0000E7580000}"/>
    <cellStyle name="Vírgula 4 4 2 2 4 2 2" xfId="17883" xr:uid="{00000000-0005-0000-0000-0000E8580000}"/>
    <cellStyle name="Vírgula 4 4 2 2 4 2 3" xfId="26715" xr:uid="{00000000-0005-0000-0000-0000E9580000}"/>
    <cellStyle name="Vírgula 4 4 2 2 4 3" xfId="7203" xr:uid="{00000000-0005-0000-0000-0000EA580000}"/>
    <cellStyle name="Vírgula 4 4 2 2 4 3 2" xfId="20547" xr:uid="{00000000-0005-0000-0000-0000EB580000}"/>
    <cellStyle name="Vírgula 4 4 2 2 4 4" xfId="9867" xr:uid="{00000000-0005-0000-0000-0000EC580000}"/>
    <cellStyle name="Vírgula 4 4 2 2 4 4 2" xfId="23211" xr:uid="{00000000-0005-0000-0000-0000ED580000}"/>
    <cellStyle name="Vírgula 4 4 2 2 4 5" xfId="15219" xr:uid="{00000000-0005-0000-0000-0000EE580000}"/>
    <cellStyle name="Vírgula 4 4 2 2 4 6" xfId="12531" xr:uid="{00000000-0005-0000-0000-0000EF580000}"/>
    <cellStyle name="Vírgula 4 4 2 2 4 7" xfId="25347" xr:uid="{00000000-0005-0000-0000-0000F0580000}"/>
    <cellStyle name="Vírgula 4 4 2 2 5" xfId="2691" xr:uid="{00000000-0005-0000-0000-0000F1580000}"/>
    <cellStyle name="Vírgula 4 4 2 2 5 2" xfId="5355" xr:uid="{00000000-0005-0000-0000-0000F2580000}"/>
    <cellStyle name="Vírgula 4 4 2 2 5 2 2" xfId="18699" xr:uid="{00000000-0005-0000-0000-0000F3580000}"/>
    <cellStyle name="Vírgula 4 4 2 2 5 3" xfId="8019" xr:uid="{00000000-0005-0000-0000-0000F4580000}"/>
    <cellStyle name="Vírgula 4 4 2 2 5 3 2" xfId="21363" xr:uid="{00000000-0005-0000-0000-0000F5580000}"/>
    <cellStyle name="Vírgula 4 4 2 2 5 4" xfId="10683" xr:uid="{00000000-0005-0000-0000-0000F6580000}"/>
    <cellStyle name="Vírgula 4 4 2 2 5 4 2" xfId="24027" xr:uid="{00000000-0005-0000-0000-0000F7580000}"/>
    <cellStyle name="Vírgula 4 4 2 2 5 5" xfId="16035" xr:uid="{00000000-0005-0000-0000-0000F8580000}"/>
    <cellStyle name="Vírgula 4 4 2 2 5 6" xfId="13347" xr:uid="{00000000-0005-0000-0000-0000F9580000}"/>
    <cellStyle name="Vírgula 4 4 2 2 5 7" xfId="25707" xr:uid="{00000000-0005-0000-0000-0000FA580000}"/>
    <cellStyle name="Vírgula 4 4 2 2 6" xfId="2955" xr:uid="{00000000-0005-0000-0000-0000FB580000}"/>
    <cellStyle name="Vírgula 4 4 2 2 6 2" xfId="16299" xr:uid="{00000000-0005-0000-0000-0000FC580000}"/>
    <cellStyle name="Vírgula 4 4 2 2 7" xfId="5619" xr:uid="{00000000-0005-0000-0000-0000FD580000}"/>
    <cellStyle name="Vírgula 4 4 2 2 7 2" xfId="18963" xr:uid="{00000000-0005-0000-0000-0000FE580000}"/>
    <cellStyle name="Vírgula 4 4 2 2 8" xfId="8283" xr:uid="{00000000-0005-0000-0000-0000FF580000}"/>
    <cellStyle name="Vírgula 4 4 2 2 8 2" xfId="21627" xr:uid="{00000000-0005-0000-0000-000000590000}"/>
    <cellStyle name="Vírgula 4 4 2 2 9" xfId="13635" xr:uid="{00000000-0005-0000-0000-000001590000}"/>
    <cellStyle name="Vírgula 4 4 2 3" xfId="387" xr:uid="{00000000-0005-0000-0000-000002590000}"/>
    <cellStyle name="Vírgula 4 4 2 3 2" xfId="1179" xr:uid="{00000000-0005-0000-0000-000003590000}"/>
    <cellStyle name="Vírgula 4 4 2 3 2 2" xfId="3843" xr:uid="{00000000-0005-0000-0000-000004590000}"/>
    <cellStyle name="Vírgula 4 4 2 3 2 2 2" xfId="17187" xr:uid="{00000000-0005-0000-0000-000005590000}"/>
    <cellStyle name="Vírgula 4 4 2 3 2 3" xfId="6507" xr:uid="{00000000-0005-0000-0000-000006590000}"/>
    <cellStyle name="Vírgula 4 4 2 3 2 3 2" xfId="19851" xr:uid="{00000000-0005-0000-0000-000007590000}"/>
    <cellStyle name="Vírgula 4 4 2 3 2 4" xfId="9171" xr:uid="{00000000-0005-0000-0000-000008590000}"/>
    <cellStyle name="Vírgula 4 4 2 3 2 4 2" xfId="22515" xr:uid="{00000000-0005-0000-0000-000009590000}"/>
    <cellStyle name="Vírgula 4 4 2 3 2 5" xfId="14523" xr:uid="{00000000-0005-0000-0000-00000A590000}"/>
    <cellStyle name="Vírgula 4 4 2 3 2 6" xfId="11835" xr:uid="{00000000-0005-0000-0000-00000B590000}"/>
    <cellStyle name="Vírgula 4 4 2 3 2 7" xfId="26235" xr:uid="{00000000-0005-0000-0000-00000C590000}"/>
    <cellStyle name="Vírgula 4 4 2 3 3" xfId="1971" xr:uid="{00000000-0005-0000-0000-00000D590000}"/>
    <cellStyle name="Vírgula 4 4 2 3 3 2" xfId="4635" xr:uid="{00000000-0005-0000-0000-00000E590000}"/>
    <cellStyle name="Vírgula 4 4 2 3 3 2 2" xfId="17979" xr:uid="{00000000-0005-0000-0000-00000F590000}"/>
    <cellStyle name="Vírgula 4 4 2 3 3 3" xfId="7299" xr:uid="{00000000-0005-0000-0000-000010590000}"/>
    <cellStyle name="Vírgula 4 4 2 3 3 3 2" xfId="20643" xr:uid="{00000000-0005-0000-0000-000011590000}"/>
    <cellStyle name="Vírgula 4 4 2 3 3 4" xfId="9963" xr:uid="{00000000-0005-0000-0000-000012590000}"/>
    <cellStyle name="Vírgula 4 4 2 3 3 4 2" xfId="23307" xr:uid="{00000000-0005-0000-0000-000013590000}"/>
    <cellStyle name="Vírgula 4 4 2 3 3 5" xfId="15315" xr:uid="{00000000-0005-0000-0000-000014590000}"/>
    <cellStyle name="Vírgula 4 4 2 3 3 6" xfId="12627" xr:uid="{00000000-0005-0000-0000-000015590000}"/>
    <cellStyle name="Vírgula 4 4 2 3 4" xfId="3051" xr:uid="{00000000-0005-0000-0000-000016590000}"/>
    <cellStyle name="Vírgula 4 4 2 3 4 2" xfId="16395" xr:uid="{00000000-0005-0000-0000-000017590000}"/>
    <cellStyle name="Vírgula 4 4 2 3 5" xfId="5715" xr:uid="{00000000-0005-0000-0000-000018590000}"/>
    <cellStyle name="Vírgula 4 4 2 3 5 2" xfId="19059" xr:uid="{00000000-0005-0000-0000-000019590000}"/>
    <cellStyle name="Vírgula 4 4 2 3 6" xfId="8379" xr:uid="{00000000-0005-0000-0000-00001A590000}"/>
    <cellStyle name="Vírgula 4 4 2 3 6 2" xfId="21723" xr:uid="{00000000-0005-0000-0000-00001B590000}"/>
    <cellStyle name="Vírgula 4 4 2 3 7" xfId="13731" xr:uid="{00000000-0005-0000-0000-00001C590000}"/>
    <cellStyle name="Vírgula 4 4 2 3 8" xfId="11043" xr:uid="{00000000-0005-0000-0000-00001D590000}"/>
    <cellStyle name="Vírgula 4 4 2 3 9" xfId="24867" xr:uid="{00000000-0005-0000-0000-00001E590000}"/>
    <cellStyle name="Vírgula 4 4 2 4" xfId="723" xr:uid="{00000000-0005-0000-0000-00001F590000}"/>
    <cellStyle name="Vírgula 4 4 2 4 2" xfId="1515" xr:uid="{00000000-0005-0000-0000-000020590000}"/>
    <cellStyle name="Vírgula 4 4 2 4 2 2" xfId="4179" xr:uid="{00000000-0005-0000-0000-000021590000}"/>
    <cellStyle name="Vírgula 4 4 2 4 2 2 2" xfId="17523" xr:uid="{00000000-0005-0000-0000-000022590000}"/>
    <cellStyle name="Vírgula 4 4 2 4 2 3" xfId="6843" xr:uid="{00000000-0005-0000-0000-000023590000}"/>
    <cellStyle name="Vírgula 4 4 2 4 2 3 2" xfId="20187" xr:uid="{00000000-0005-0000-0000-000024590000}"/>
    <cellStyle name="Vírgula 4 4 2 4 2 4" xfId="9507" xr:uid="{00000000-0005-0000-0000-000025590000}"/>
    <cellStyle name="Vírgula 4 4 2 4 2 4 2" xfId="22851" xr:uid="{00000000-0005-0000-0000-000026590000}"/>
    <cellStyle name="Vírgula 4 4 2 4 2 5" xfId="14859" xr:uid="{00000000-0005-0000-0000-000027590000}"/>
    <cellStyle name="Vírgula 4 4 2 4 2 6" xfId="12171" xr:uid="{00000000-0005-0000-0000-000028590000}"/>
    <cellStyle name="Vírgula 4 4 2 4 2 7" xfId="25899" xr:uid="{00000000-0005-0000-0000-000029590000}"/>
    <cellStyle name="Vírgula 4 4 2 4 3" xfId="2307" xr:uid="{00000000-0005-0000-0000-00002A590000}"/>
    <cellStyle name="Vírgula 4 4 2 4 3 2" xfId="4971" xr:uid="{00000000-0005-0000-0000-00002B590000}"/>
    <cellStyle name="Vírgula 4 4 2 4 3 2 2" xfId="18315" xr:uid="{00000000-0005-0000-0000-00002C590000}"/>
    <cellStyle name="Vírgula 4 4 2 4 3 3" xfId="7635" xr:uid="{00000000-0005-0000-0000-00002D590000}"/>
    <cellStyle name="Vírgula 4 4 2 4 3 3 2" xfId="20979" xr:uid="{00000000-0005-0000-0000-00002E590000}"/>
    <cellStyle name="Vírgula 4 4 2 4 3 4" xfId="10299" xr:uid="{00000000-0005-0000-0000-00002F590000}"/>
    <cellStyle name="Vírgula 4 4 2 4 3 4 2" xfId="23643" xr:uid="{00000000-0005-0000-0000-000030590000}"/>
    <cellStyle name="Vírgula 4 4 2 4 3 5" xfId="15651" xr:uid="{00000000-0005-0000-0000-000031590000}"/>
    <cellStyle name="Vírgula 4 4 2 4 3 6" xfId="12963" xr:uid="{00000000-0005-0000-0000-000032590000}"/>
    <cellStyle name="Vírgula 4 4 2 4 4" xfId="3387" xr:uid="{00000000-0005-0000-0000-000033590000}"/>
    <cellStyle name="Vírgula 4 4 2 4 4 2" xfId="16731" xr:uid="{00000000-0005-0000-0000-000034590000}"/>
    <cellStyle name="Vírgula 4 4 2 4 5" xfId="6051" xr:uid="{00000000-0005-0000-0000-000035590000}"/>
    <cellStyle name="Vírgula 4 4 2 4 5 2" xfId="19395" xr:uid="{00000000-0005-0000-0000-000036590000}"/>
    <cellStyle name="Vírgula 4 4 2 4 6" xfId="8715" xr:uid="{00000000-0005-0000-0000-000037590000}"/>
    <cellStyle name="Vírgula 4 4 2 4 6 2" xfId="22059" xr:uid="{00000000-0005-0000-0000-000038590000}"/>
    <cellStyle name="Vírgula 4 4 2 4 7" xfId="14067" xr:uid="{00000000-0005-0000-0000-000039590000}"/>
    <cellStyle name="Vírgula 4 4 2 4 8" xfId="11379" xr:uid="{00000000-0005-0000-0000-00003A590000}"/>
    <cellStyle name="Vírgula 4 4 2 4 9" xfId="24531" xr:uid="{00000000-0005-0000-0000-00003B590000}"/>
    <cellStyle name="Vírgula 4 4 2 5" xfId="915" xr:uid="{00000000-0005-0000-0000-00003C590000}"/>
    <cellStyle name="Vírgula 4 4 2 5 2" xfId="3579" xr:uid="{00000000-0005-0000-0000-00003D590000}"/>
    <cellStyle name="Vírgula 4 4 2 5 2 2" xfId="16923" xr:uid="{00000000-0005-0000-0000-00003E590000}"/>
    <cellStyle name="Vírgula 4 4 2 5 2 3" xfId="26547" xr:uid="{00000000-0005-0000-0000-00003F590000}"/>
    <cellStyle name="Vírgula 4 4 2 5 3" xfId="6243" xr:uid="{00000000-0005-0000-0000-000040590000}"/>
    <cellStyle name="Vírgula 4 4 2 5 3 2" xfId="19587" xr:uid="{00000000-0005-0000-0000-000041590000}"/>
    <cellStyle name="Vírgula 4 4 2 5 4" xfId="8907" xr:uid="{00000000-0005-0000-0000-000042590000}"/>
    <cellStyle name="Vírgula 4 4 2 5 4 2" xfId="22251" xr:uid="{00000000-0005-0000-0000-000043590000}"/>
    <cellStyle name="Vírgula 4 4 2 5 5" xfId="14259" xr:uid="{00000000-0005-0000-0000-000044590000}"/>
    <cellStyle name="Vírgula 4 4 2 5 6" xfId="11571" xr:uid="{00000000-0005-0000-0000-000045590000}"/>
    <cellStyle name="Vírgula 4 4 2 5 7" xfId="25179" xr:uid="{00000000-0005-0000-0000-000046590000}"/>
    <cellStyle name="Vírgula 4 4 2 6" xfId="1707" xr:uid="{00000000-0005-0000-0000-000047590000}"/>
    <cellStyle name="Vírgula 4 4 2 6 2" xfId="4371" xr:uid="{00000000-0005-0000-0000-000048590000}"/>
    <cellStyle name="Vírgula 4 4 2 6 2 2" xfId="17715" xr:uid="{00000000-0005-0000-0000-000049590000}"/>
    <cellStyle name="Vírgula 4 4 2 6 3" xfId="7035" xr:uid="{00000000-0005-0000-0000-00004A590000}"/>
    <cellStyle name="Vírgula 4 4 2 6 3 2" xfId="20379" xr:uid="{00000000-0005-0000-0000-00004B590000}"/>
    <cellStyle name="Vírgula 4 4 2 6 4" xfId="9699" xr:uid="{00000000-0005-0000-0000-00004C590000}"/>
    <cellStyle name="Vírgula 4 4 2 6 4 2" xfId="23043" xr:uid="{00000000-0005-0000-0000-00004D590000}"/>
    <cellStyle name="Vírgula 4 4 2 6 5" xfId="15051" xr:uid="{00000000-0005-0000-0000-00004E590000}"/>
    <cellStyle name="Vírgula 4 4 2 6 6" xfId="12363" xr:uid="{00000000-0005-0000-0000-00004F590000}"/>
    <cellStyle name="Vírgula 4 4 2 6 7" xfId="25539" xr:uid="{00000000-0005-0000-0000-000050590000}"/>
    <cellStyle name="Vírgula 4 4 2 7" xfId="2523" xr:uid="{00000000-0005-0000-0000-000051590000}"/>
    <cellStyle name="Vírgula 4 4 2 7 2" xfId="5187" xr:uid="{00000000-0005-0000-0000-000052590000}"/>
    <cellStyle name="Vírgula 4 4 2 7 2 2" xfId="18531" xr:uid="{00000000-0005-0000-0000-000053590000}"/>
    <cellStyle name="Vírgula 4 4 2 7 3" xfId="7851" xr:uid="{00000000-0005-0000-0000-000054590000}"/>
    <cellStyle name="Vírgula 4 4 2 7 3 2" xfId="21195" xr:uid="{00000000-0005-0000-0000-000055590000}"/>
    <cellStyle name="Vírgula 4 4 2 7 4" xfId="10515" xr:uid="{00000000-0005-0000-0000-000056590000}"/>
    <cellStyle name="Vírgula 4 4 2 7 4 2" xfId="23859" xr:uid="{00000000-0005-0000-0000-000057590000}"/>
    <cellStyle name="Vírgula 4 4 2 7 5" xfId="15867" xr:uid="{00000000-0005-0000-0000-000058590000}"/>
    <cellStyle name="Vírgula 4 4 2 7 6" xfId="13179" xr:uid="{00000000-0005-0000-0000-000059590000}"/>
    <cellStyle name="Vírgula 4 4 2 8" xfId="2787" xr:uid="{00000000-0005-0000-0000-00005A590000}"/>
    <cellStyle name="Vírgula 4 4 2 8 2" xfId="16131" xr:uid="{00000000-0005-0000-0000-00005B590000}"/>
    <cellStyle name="Vírgula 4 4 2 9" xfId="5451" xr:uid="{00000000-0005-0000-0000-00005C590000}"/>
    <cellStyle name="Vírgula 4 4 2 9 2" xfId="18795" xr:uid="{00000000-0005-0000-0000-00005D590000}"/>
    <cellStyle name="Vírgula 4 4 3" xfId="243" xr:uid="{00000000-0005-0000-0000-00005E590000}"/>
    <cellStyle name="Vírgula 4 4 3 10" xfId="13587" xr:uid="{00000000-0005-0000-0000-00005F590000}"/>
    <cellStyle name="Vírgula 4 4 3 11" xfId="10899" xr:uid="{00000000-0005-0000-0000-000060590000}"/>
    <cellStyle name="Vírgula 4 4 3 12" xfId="24291" xr:uid="{00000000-0005-0000-0000-000061590000}"/>
    <cellStyle name="Vírgula 4 4 3 2" xfId="507" xr:uid="{00000000-0005-0000-0000-000062590000}"/>
    <cellStyle name="Vírgula 4 4 3 2 2" xfId="1299" xr:uid="{00000000-0005-0000-0000-000063590000}"/>
    <cellStyle name="Vírgula 4 4 3 2 2 2" xfId="3963" xr:uid="{00000000-0005-0000-0000-000064590000}"/>
    <cellStyle name="Vírgula 4 4 3 2 2 2 2" xfId="17307" xr:uid="{00000000-0005-0000-0000-000065590000}"/>
    <cellStyle name="Vírgula 4 4 3 2 2 3" xfId="6627" xr:uid="{00000000-0005-0000-0000-000066590000}"/>
    <cellStyle name="Vírgula 4 4 3 2 2 3 2" xfId="19971" xr:uid="{00000000-0005-0000-0000-000067590000}"/>
    <cellStyle name="Vírgula 4 4 3 2 2 4" xfId="9291" xr:uid="{00000000-0005-0000-0000-000068590000}"/>
    <cellStyle name="Vírgula 4 4 3 2 2 4 2" xfId="22635" xr:uid="{00000000-0005-0000-0000-000069590000}"/>
    <cellStyle name="Vírgula 4 4 3 2 2 5" xfId="14643" xr:uid="{00000000-0005-0000-0000-00006A590000}"/>
    <cellStyle name="Vírgula 4 4 3 2 2 6" xfId="11955" xr:uid="{00000000-0005-0000-0000-00006B590000}"/>
    <cellStyle name="Vírgula 4 4 3 2 2 7" xfId="26355" xr:uid="{00000000-0005-0000-0000-00006C590000}"/>
    <cellStyle name="Vírgula 4 4 3 2 3" xfId="2091" xr:uid="{00000000-0005-0000-0000-00006D590000}"/>
    <cellStyle name="Vírgula 4 4 3 2 3 2" xfId="4755" xr:uid="{00000000-0005-0000-0000-00006E590000}"/>
    <cellStyle name="Vírgula 4 4 3 2 3 2 2" xfId="18099" xr:uid="{00000000-0005-0000-0000-00006F590000}"/>
    <cellStyle name="Vírgula 4 4 3 2 3 3" xfId="7419" xr:uid="{00000000-0005-0000-0000-000070590000}"/>
    <cellStyle name="Vírgula 4 4 3 2 3 3 2" xfId="20763" xr:uid="{00000000-0005-0000-0000-000071590000}"/>
    <cellStyle name="Vírgula 4 4 3 2 3 4" xfId="10083" xr:uid="{00000000-0005-0000-0000-000072590000}"/>
    <cellStyle name="Vírgula 4 4 3 2 3 4 2" xfId="23427" xr:uid="{00000000-0005-0000-0000-000073590000}"/>
    <cellStyle name="Vírgula 4 4 3 2 3 5" xfId="15435" xr:uid="{00000000-0005-0000-0000-000074590000}"/>
    <cellStyle name="Vírgula 4 4 3 2 3 6" xfId="12747" xr:uid="{00000000-0005-0000-0000-000075590000}"/>
    <cellStyle name="Vírgula 4 4 3 2 4" xfId="3171" xr:uid="{00000000-0005-0000-0000-000076590000}"/>
    <cellStyle name="Vírgula 4 4 3 2 4 2" xfId="16515" xr:uid="{00000000-0005-0000-0000-000077590000}"/>
    <cellStyle name="Vírgula 4 4 3 2 5" xfId="5835" xr:uid="{00000000-0005-0000-0000-000078590000}"/>
    <cellStyle name="Vírgula 4 4 3 2 5 2" xfId="19179" xr:uid="{00000000-0005-0000-0000-000079590000}"/>
    <cellStyle name="Vírgula 4 4 3 2 6" xfId="8499" xr:uid="{00000000-0005-0000-0000-00007A590000}"/>
    <cellStyle name="Vírgula 4 4 3 2 6 2" xfId="21843" xr:uid="{00000000-0005-0000-0000-00007B590000}"/>
    <cellStyle name="Vírgula 4 4 3 2 7" xfId="13851" xr:uid="{00000000-0005-0000-0000-00007C590000}"/>
    <cellStyle name="Vírgula 4 4 3 2 8" xfId="11163" xr:uid="{00000000-0005-0000-0000-00007D590000}"/>
    <cellStyle name="Vírgula 4 4 3 2 9" xfId="24987" xr:uid="{00000000-0005-0000-0000-00007E590000}"/>
    <cellStyle name="Vírgula 4 4 3 3" xfId="675" xr:uid="{00000000-0005-0000-0000-00007F590000}"/>
    <cellStyle name="Vírgula 4 4 3 3 2" xfId="1467" xr:uid="{00000000-0005-0000-0000-000080590000}"/>
    <cellStyle name="Vírgula 4 4 3 3 2 2" xfId="4131" xr:uid="{00000000-0005-0000-0000-000081590000}"/>
    <cellStyle name="Vírgula 4 4 3 3 2 2 2" xfId="17475" xr:uid="{00000000-0005-0000-0000-000082590000}"/>
    <cellStyle name="Vírgula 4 4 3 3 2 3" xfId="6795" xr:uid="{00000000-0005-0000-0000-000083590000}"/>
    <cellStyle name="Vírgula 4 4 3 3 2 3 2" xfId="20139" xr:uid="{00000000-0005-0000-0000-000084590000}"/>
    <cellStyle name="Vírgula 4 4 3 3 2 4" xfId="9459" xr:uid="{00000000-0005-0000-0000-000085590000}"/>
    <cellStyle name="Vírgula 4 4 3 3 2 4 2" xfId="22803" xr:uid="{00000000-0005-0000-0000-000086590000}"/>
    <cellStyle name="Vírgula 4 4 3 3 2 5" xfId="14811" xr:uid="{00000000-0005-0000-0000-000087590000}"/>
    <cellStyle name="Vírgula 4 4 3 3 2 6" xfId="12123" xr:uid="{00000000-0005-0000-0000-000088590000}"/>
    <cellStyle name="Vírgula 4 4 3 3 2 7" xfId="26019" xr:uid="{00000000-0005-0000-0000-000089590000}"/>
    <cellStyle name="Vírgula 4 4 3 3 3" xfId="2259" xr:uid="{00000000-0005-0000-0000-00008A590000}"/>
    <cellStyle name="Vírgula 4 4 3 3 3 2" xfId="4923" xr:uid="{00000000-0005-0000-0000-00008B590000}"/>
    <cellStyle name="Vírgula 4 4 3 3 3 2 2" xfId="18267" xr:uid="{00000000-0005-0000-0000-00008C590000}"/>
    <cellStyle name="Vírgula 4 4 3 3 3 3" xfId="7587" xr:uid="{00000000-0005-0000-0000-00008D590000}"/>
    <cellStyle name="Vírgula 4 4 3 3 3 3 2" xfId="20931" xr:uid="{00000000-0005-0000-0000-00008E590000}"/>
    <cellStyle name="Vírgula 4 4 3 3 3 4" xfId="10251" xr:uid="{00000000-0005-0000-0000-00008F590000}"/>
    <cellStyle name="Vírgula 4 4 3 3 3 4 2" xfId="23595" xr:uid="{00000000-0005-0000-0000-000090590000}"/>
    <cellStyle name="Vírgula 4 4 3 3 3 5" xfId="15603" xr:uid="{00000000-0005-0000-0000-000091590000}"/>
    <cellStyle name="Vírgula 4 4 3 3 3 6" xfId="12915" xr:uid="{00000000-0005-0000-0000-000092590000}"/>
    <cellStyle name="Vírgula 4 4 3 3 4" xfId="3339" xr:uid="{00000000-0005-0000-0000-000093590000}"/>
    <cellStyle name="Vírgula 4 4 3 3 4 2" xfId="16683" xr:uid="{00000000-0005-0000-0000-000094590000}"/>
    <cellStyle name="Vírgula 4 4 3 3 5" xfId="6003" xr:uid="{00000000-0005-0000-0000-000095590000}"/>
    <cellStyle name="Vírgula 4 4 3 3 5 2" xfId="19347" xr:uid="{00000000-0005-0000-0000-000096590000}"/>
    <cellStyle name="Vírgula 4 4 3 3 6" xfId="8667" xr:uid="{00000000-0005-0000-0000-000097590000}"/>
    <cellStyle name="Vírgula 4 4 3 3 6 2" xfId="22011" xr:uid="{00000000-0005-0000-0000-000098590000}"/>
    <cellStyle name="Vírgula 4 4 3 3 7" xfId="14019" xr:uid="{00000000-0005-0000-0000-000099590000}"/>
    <cellStyle name="Vírgula 4 4 3 3 8" xfId="11331" xr:uid="{00000000-0005-0000-0000-00009A590000}"/>
    <cellStyle name="Vírgula 4 4 3 3 9" xfId="24651" xr:uid="{00000000-0005-0000-0000-00009B590000}"/>
    <cellStyle name="Vírgula 4 4 3 4" xfId="1035" xr:uid="{00000000-0005-0000-0000-00009C590000}"/>
    <cellStyle name="Vírgula 4 4 3 4 2" xfId="3699" xr:uid="{00000000-0005-0000-0000-00009D590000}"/>
    <cellStyle name="Vírgula 4 4 3 4 2 2" xfId="17043" xr:uid="{00000000-0005-0000-0000-00009E590000}"/>
    <cellStyle name="Vírgula 4 4 3 4 2 3" xfId="26667" xr:uid="{00000000-0005-0000-0000-00009F590000}"/>
    <cellStyle name="Vírgula 4 4 3 4 3" xfId="6363" xr:uid="{00000000-0005-0000-0000-0000A0590000}"/>
    <cellStyle name="Vírgula 4 4 3 4 3 2" xfId="19707" xr:uid="{00000000-0005-0000-0000-0000A1590000}"/>
    <cellStyle name="Vírgula 4 4 3 4 4" xfId="9027" xr:uid="{00000000-0005-0000-0000-0000A2590000}"/>
    <cellStyle name="Vírgula 4 4 3 4 4 2" xfId="22371" xr:uid="{00000000-0005-0000-0000-0000A3590000}"/>
    <cellStyle name="Vírgula 4 4 3 4 5" xfId="14379" xr:uid="{00000000-0005-0000-0000-0000A4590000}"/>
    <cellStyle name="Vírgula 4 4 3 4 6" xfId="11691" xr:uid="{00000000-0005-0000-0000-0000A5590000}"/>
    <cellStyle name="Vírgula 4 4 3 4 7" xfId="25299" xr:uid="{00000000-0005-0000-0000-0000A6590000}"/>
    <cellStyle name="Vírgula 4 4 3 5" xfId="1827" xr:uid="{00000000-0005-0000-0000-0000A7590000}"/>
    <cellStyle name="Vírgula 4 4 3 5 2" xfId="4491" xr:uid="{00000000-0005-0000-0000-0000A8590000}"/>
    <cellStyle name="Vírgula 4 4 3 5 2 2" xfId="17835" xr:uid="{00000000-0005-0000-0000-0000A9590000}"/>
    <cellStyle name="Vírgula 4 4 3 5 3" xfId="7155" xr:uid="{00000000-0005-0000-0000-0000AA590000}"/>
    <cellStyle name="Vírgula 4 4 3 5 3 2" xfId="20499" xr:uid="{00000000-0005-0000-0000-0000AB590000}"/>
    <cellStyle name="Vírgula 4 4 3 5 4" xfId="9819" xr:uid="{00000000-0005-0000-0000-0000AC590000}"/>
    <cellStyle name="Vírgula 4 4 3 5 4 2" xfId="23163" xr:uid="{00000000-0005-0000-0000-0000AD590000}"/>
    <cellStyle name="Vírgula 4 4 3 5 5" xfId="15171" xr:uid="{00000000-0005-0000-0000-0000AE590000}"/>
    <cellStyle name="Vírgula 4 4 3 5 6" xfId="12483" xr:uid="{00000000-0005-0000-0000-0000AF590000}"/>
    <cellStyle name="Vírgula 4 4 3 5 7" xfId="25659" xr:uid="{00000000-0005-0000-0000-0000B0590000}"/>
    <cellStyle name="Vírgula 4 4 3 6" xfId="2643" xr:uid="{00000000-0005-0000-0000-0000B1590000}"/>
    <cellStyle name="Vírgula 4 4 3 6 2" xfId="5307" xr:uid="{00000000-0005-0000-0000-0000B2590000}"/>
    <cellStyle name="Vírgula 4 4 3 6 2 2" xfId="18651" xr:uid="{00000000-0005-0000-0000-0000B3590000}"/>
    <cellStyle name="Vírgula 4 4 3 6 3" xfId="7971" xr:uid="{00000000-0005-0000-0000-0000B4590000}"/>
    <cellStyle name="Vírgula 4 4 3 6 3 2" xfId="21315" xr:uid="{00000000-0005-0000-0000-0000B5590000}"/>
    <cellStyle name="Vírgula 4 4 3 6 4" xfId="10635" xr:uid="{00000000-0005-0000-0000-0000B6590000}"/>
    <cellStyle name="Vírgula 4 4 3 6 4 2" xfId="23979" xr:uid="{00000000-0005-0000-0000-0000B7590000}"/>
    <cellStyle name="Vírgula 4 4 3 6 5" xfId="15987" xr:uid="{00000000-0005-0000-0000-0000B8590000}"/>
    <cellStyle name="Vírgula 4 4 3 6 6" xfId="13299" xr:uid="{00000000-0005-0000-0000-0000B9590000}"/>
    <cellStyle name="Vírgula 4 4 3 7" xfId="2907" xr:uid="{00000000-0005-0000-0000-0000BA590000}"/>
    <cellStyle name="Vírgula 4 4 3 7 2" xfId="16251" xr:uid="{00000000-0005-0000-0000-0000BB590000}"/>
    <cellStyle name="Vírgula 4 4 3 8" xfId="5571" xr:uid="{00000000-0005-0000-0000-0000BC590000}"/>
    <cellStyle name="Vírgula 4 4 3 8 2" xfId="18915" xr:uid="{00000000-0005-0000-0000-0000BD590000}"/>
    <cellStyle name="Vírgula 4 4 3 9" xfId="8235" xr:uid="{00000000-0005-0000-0000-0000BE590000}"/>
    <cellStyle name="Vírgula 4 4 3 9 2" xfId="21579" xr:uid="{00000000-0005-0000-0000-0000BF590000}"/>
    <cellStyle name="Vírgula 4 4 4" xfId="195" xr:uid="{00000000-0005-0000-0000-0000C0590000}"/>
    <cellStyle name="Vírgula 4 4 4 10" xfId="10851" xr:uid="{00000000-0005-0000-0000-0000C1590000}"/>
    <cellStyle name="Vírgula 4 4 4 11" xfId="24243" xr:uid="{00000000-0005-0000-0000-0000C2590000}"/>
    <cellStyle name="Vírgula 4 4 4 2" xfId="459" xr:uid="{00000000-0005-0000-0000-0000C3590000}"/>
    <cellStyle name="Vírgula 4 4 4 2 2" xfId="1251" xr:uid="{00000000-0005-0000-0000-0000C4590000}"/>
    <cellStyle name="Vírgula 4 4 4 2 2 2" xfId="3915" xr:uid="{00000000-0005-0000-0000-0000C5590000}"/>
    <cellStyle name="Vírgula 4 4 4 2 2 2 2" xfId="17259" xr:uid="{00000000-0005-0000-0000-0000C6590000}"/>
    <cellStyle name="Vírgula 4 4 4 2 2 3" xfId="6579" xr:uid="{00000000-0005-0000-0000-0000C7590000}"/>
    <cellStyle name="Vírgula 4 4 4 2 2 3 2" xfId="19923" xr:uid="{00000000-0005-0000-0000-0000C8590000}"/>
    <cellStyle name="Vírgula 4 4 4 2 2 4" xfId="9243" xr:uid="{00000000-0005-0000-0000-0000C9590000}"/>
    <cellStyle name="Vírgula 4 4 4 2 2 4 2" xfId="22587" xr:uid="{00000000-0005-0000-0000-0000CA590000}"/>
    <cellStyle name="Vírgula 4 4 4 2 2 5" xfId="14595" xr:uid="{00000000-0005-0000-0000-0000CB590000}"/>
    <cellStyle name="Vírgula 4 4 4 2 2 6" xfId="11907" xr:uid="{00000000-0005-0000-0000-0000CC590000}"/>
    <cellStyle name="Vírgula 4 4 4 2 2 7" xfId="26307" xr:uid="{00000000-0005-0000-0000-0000CD590000}"/>
    <cellStyle name="Vírgula 4 4 4 2 3" xfId="2043" xr:uid="{00000000-0005-0000-0000-0000CE590000}"/>
    <cellStyle name="Vírgula 4 4 4 2 3 2" xfId="4707" xr:uid="{00000000-0005-0000-0000-0000CF590000}"/>
    <cellStyle name="Vírgula 4 4 4 2 3 2 2" xfId="18051" xr:uid="{00000000-0005-0000-0000-0000D0590000}"/>
    <cellStyle name="Vírgula 4 4 4 2 3 3" xfId="7371" xr:uid="{00000000-0005-0000-0000-0000D1590000}"/>
    <cellStyle name="Vírgula 4 4 4 2 3 3 2" xfId="20715" xr:uid="{00000000-0005-0000-0000-0000D2590000}"/>
    <cellStyle name="Vírgula 4 4 4 2 3 4" xfId="10035" xr:uid="{00000000-0005-0000-0000-0000D3590000}"/>
    <cellStyle name="Vírgula 4 4 4 2 3 4 2" xfId="23379" xr:uid="{00000000-0005-0000-0000-0000D4590000}"/>
    <cellStyle name="Vírgula 4 4 4 2 3 5" xfId="15387" xr:uid="{00000000-0005-0000-0000-0000D5590000}"/>
    <cellStyle name="Vírgula 4 4 4 2 3 6" xfId="12699" xr:uid="{00000000-0005-0000-0000-0000D6590000}"/>
    <cellStyle name="Vírgula 4 4 4 2 4" xfId="3123" xr:uid="{00000000-0005-0000-0000-0000D7590000}"/>
    <cellStyle name="Vírgula 4 4 4 2 4 2" xfId="16467" xr:uid="{00000000-0005-0000-0000-0000D8590000}"/>
    <cellStyle name="Vírgula 4 4 4 2 5" xfId="5787" xr:uid="{00000000-0005-0000-0000-0000D9590000}"/>
    <cellStyle name="Vírgula 4 4 4 2 5 2" xfId="19131" xr:uid="{00000000-0005-0000-0000-0000DA590000}"/>
    <cellStyle name="Vírgula 4 4 4 2 6" xfId="8451" xr:uid="{00000000-0005-0000-0000-0000DB590000}"/>
    <cellStyle name="Vírgula 4 4 4 2 6 2" xfId="21795" xr:uid="{00000000-0005-0000-0000-0000DC590000}"/>
    <cellStyle name="Vírgula 4 4 4 2 7" xfId="13803" xr:uid="{00000000-0005-0000-0000-0000DD590000}"/>
    <cellStyle name="Vírgula 4 4 4 2 8" xfId="11115" xr:uid="{00000000-0005-0000-0000-0000DE590000}"/>
    <cellStyle name="Vírgula 4 4 4 2 9" xfId="24939" xr:uid="{00000000-0005-0000-0000-0000DF590000}"/>
    <cellStyle name="Vírgula 4 4 4 3" xfId="987" xr:uid="{00000000-0005-0000-0000-0000E0590000}"/>
    <cellStyle name="Vírgula 4 4 4 3 2" xfId="3651" xr:uid="{00000000-0005-0000-0000-0000E1590000}"/>
    <cellStyle name="Vírgula 4 4 4 3 2 2" xfId="16995" xr:uid="{00000000-0005-0000-0000-0000E2590000}"/>
    <cellStyle name="Vírgula 4 4 4 3 2 3" xfId="25971" xr:uid="{00000000-0005-0000-0000-0000E3590000}"/>
    <cellStyle name="Vírgula 4 4 4 3 3" xfId="6315" xr:uid="{00000000-0005-0000-0000-0000E4590000}"/>
    <cellStyle name="Vírgula 4 4 4 3 3 2" xfId="19659" xr:uid="{00000000-0005-0000-0000-0000E5590000}"/>
    <cellStyle name="Vírgula 4 4 4 3 4" xfId="8979" xr:uid="{00000000-0005-0000-0000-0000E6590000}"/>
    <cellStyle name="Vírgula 4 4 4 3 4 2" xfId="22323" xr:uid="{00000000-0005-0000-0000-0000E7590000}"/>
    <cellStyle name="Vírgula 4 4 4 3 5" xfId="14331" xr:uid="{00000000-0005-0000-0000-0000E8590000}"/>
    <cellStyle name="Vírgula 4 4 4 3 6" xfId="11643" xr:uid="{00000000-0005-0000-0000-0000E9590000}"/>
    <cellStyle name="Vírgula 4 4 4 3 7" xfId="24603" xr:uid="{00000000-0005-0000-0000-0000EA590000}"/>
    <cellStyle name="Vírgula 4 4 4 4" xfId="1779" xr:uid="{00000000-0005-0000-0000-0000EB590000}"/>
    <cellStyle name="Vírgula 4 4 4 4 2" xfId="4443" xr:uid="{00000000-0005-0000-0000-0000EC590000}"/>
    <cellStyle name="Vírgula 4 4 4 4 2 2" xfId="17787" xr:uid="{00000000-0005-0000-0000-0000ED590000}"/>
    <cellStyle name="Vírgula 4 4 4 4 2 3" xfId="26619" xr:uid="{00000000-0005-0000-0000-0000EE590000}"/>
    <cellStyle name="Vírgula 4 4 4 4 3" xfId="7107" xr:uid="{00000000-0005-0000-0000-0000EF590000}"/>
    <cellStyle name="Vírgula 4 4 4 4 3 2" xfId="20451" xr:uid="{00000000-0005-0000-0000-0000F0590000}"/>
    <cellStyle name="Vírgula 4 4 4 4 4" xfId="9771" xr:uid="{00000000-0005-0000-0000-0000F1590000}"/>
    <cellStyle name="Vírgula 4 4 4 4 4 2" xfId="23115" xr:uid="{00000000-0005-0000-0000-0000F2590000}"/>
    <cellStyle name="Vírgula 4 4 4 4 5" xfId="15123" xr:uid="{00000000-0005-0000-0000-0000F3590000}"/>
    <cellStyle name="Vírgula 4 4 4 4 6" xfId="12435" xr:uid="{00000000-0005-0000-0000-0000F4590000}"/>
    <cellStyle name="Vírgula 4 4 4 4 7" xfId="25251" xr:uid="{00000000-0005-0000-0000-0000F5590000}"/>
    <cellStyle name="Vírgula 4 4 4 5" xfId="2595" xr:uid="{00000000-0005-0000-0000-0000F6590000}"/>
    <cellStyle name="Vírgula 4 4 4 5 2" xfId="5259" xr:uid="{00000000-0005-0000-0000-0000F7590000}"/>
    <cellStyle name="Vírgula 4 4 4 5 2 2" xfId="18603" xr:uid="{00000000-0005-0000-0000-0000F8590000}"/>
    <cellStyle name="Vírgula 4 4 4 5 3" xfId="7923" xr:uid="{00000000-0005-0000-0000-0000F9590000}"/>
    <cellStyle name="Vírgula 4 4 4 5 3 2" xfId="21267" xr:uid="{00000000-0005-0000-0000-0000FA590000}"/>
    <cellStyle name="Vírgula 4 4 4 5 4" xfId="10587" xr:uid="{00000000-0005-0000-0000-0000FB590000}"/>
    <cellStyle name="Vírgula 4 4 4 5 4 2" xfId="23931" xr:uid="{00000000-0005-0000-0000-0000FC590000}"/>
    <cellStyle name="Vírgula 4 4 4 5 5" xfId="15939" xr:uid="{00000000-0005-0000-0000-0000FD590000}"/>
    <cellStyle name="Vírgula 4 4 4 5 6" xfId="13251" xr:uid="{00000000-0005-0000-0000-0000FE590000}"/>
    <cellStyle name="Vírgula 4 4 4 5 7" xfId="25611" xr:uid="{00000000-0005-0000-0000-0000FF590000}"/>
    <cellStyle name="Vírgula 4 4 4 6" xfId="2859" xr:uid="{00000000-0005-0000-0000-0000005A0000}"/>
    <cellStyle name="Vírgula 4 4 4 6 2" xfId="16203" xr:uid="{00000000-0005-0000-0000-0000015A0000}"/>
    <cellStyle name="Vírgula 4 4 4 7" xfId="5523" xr:uid="{00000000-0005-0000-0000-0000025A0000}"/>
    <cellStyle name="Vírgula 4 4 4 7 2" xfId="18867" xr:uid="{00000000-0005-0000-0000-0000035A0000}"/>
    <cellStyle name="Vírgula 4 4 4 8" xfId="8187" xr:uid="{00000000-0005-0000-0000-0000045A0000}"/>
    <cellStyle name="Vírgula 4 4 4 8 2" xfId="21531" xr:uid="{00000000-0005-0000-0000-0000055A0000}"/>
    <cellStyle name="Vírgula 4 4 4 9" xfId="13539" xr:uid="{00000000-0005-0000-0000-0000065A0000}"/>
    <cellStyle name="Vírgula 4 4 5" xfId="339" xr:uid="{00000000-0005-0000-0000-0000075A0000}"/>
    <cellStyle name="Vírgula 4 4 5 2" xfId="1131" xr:uid="{00000000-0005-0000-0000-0000085A0000}"/>
    <cellStyle name="Vírgula 4 4 5 2 2" xfId="3795" xr:uid="{00000000-0005-0000-0000-0000095A0000}"/>
    <cellStyle name="Vírgula 4 4 5 2 2 2" xfId="17139" xr:uid="{00000000-0005-0000-0000-00000A5A0000}"/>
    <cellStyle name="Vírgula 4 4 5 2 2 3" xfId="26451" xr:uid="{00000000-0005-0000-0000-00000B5A0000}"/>
    <cellStyle name="Vírgula 4 4 5 2 3" xfId="6459" xr:uid="{00000000-0005-0000-0000-00000C5A0000}"/>
    <cellStyle name="Vírgula 4 4 5 2 3 2" xfId="19803" xr:uid="{00000000-0005-0000-0000-00000D5A0000}"/>
    <cellStyle name="Vírgula 4 4 5 2 4" xfId="9123" xr:uid="{00000000-0005-0000-0000-00000E5A0000}"/>
    <cellStyle name="Vírgula 4 4 5 2 4 2" xfId="22467" xr:uid="{00000000-0005-0000-0000-00000F5A0000}"/>
    <cellStyle name="Vírgula 4 4 5 2 5" xfId="14475" xr:uid="{00000000-0005-0000-0000-0000105A0000}"/>
    <cellStyle name="Vírgula 4 4 5 2 6" xfId="11787" xr:uid="{00000000-0005-0000-0000-0000115A0000}"/>
    <cellStyle name="Vírgula 4 4 5 2 7" xfId="25083" xr:uid="{00000000-0005-0000-0000-0000125A0000}"/>
    <cellStyle name="Vírgula 4 4 5 3" xfId="1923" xr:uid="{00000000-0005-0000-0000-0000135A0000}"/>
    <cellStyle name="Vírgula 4 4 5 3 2" xfId="4587" xr:uid="{00000000-0005-0000-0000-0000145A0000}"/>
    <cellStyle name="Vírgula 4 4 5 3 2 2" xfId="17931" xr:uid="{00000000-0005-0000-0000-0000155A0000}"/>
    <cellStyle name="Vírgula 4 4 5 3 2 3" xfId="26115" xr:uid="{00000000-0005-0000-0000-0000165A0000}"/>
    <cellStyle name="Vírgula 4 4 5 3 3" xfId="7251" xr:uid="{00000000-0005-0000-0000-0000175A0000}"/>
    <cellStyle name="Vírgula 4 4 5 3 3 2" xfId="20595" xr:uid="{00000000-0005-0000-0000-0000185A0000}"/>
    <cellStyle name="Vírgula 4 4 5 3 4" xfId="9915" xr:uid="{00000000-0005-0000-0000-0000195A0000}"/>
    <cellStyle name="Vírgula 4 4 5 3 4 2" xfId="23259" xr:uid="{00000000-0005-0000-0000-00001A5A0000}"/>
    <cellStyle name="Vírgula 4 4 5 3 5" xfId="15267" xr:uid="{00000000-0005-0000-0000-00001B5A0000}"/>
    <cellStyle name="Vírgula 4 4 5 3 6" xfId="12579" xr:uid="{00000000-0005-0000-0000-00001C5A0000}"/>
    <cellStyle name="Vírgula 4 4 5 3 7" xfId="24747" xr:uid="{00000000-0005-0000-0000-00001D5A0000}"/>
    <cellStyle name="Vírgula 4 4 5 4" xfId="3003" xr:uid="{00000000-0005-0000-0000-00001E5A0000}"/>
    <cellStyle name="Vírgula 4 4 5 4 2" xfId="16347" xr:uid="{00000000-0005-0000-0000-00001F5A0000}"/>
    <cellStyle name="Vírgula 4 4 5 4 2 2" xfId="26763" xr:uid="{00000000-0005-0000-0000-0000205A0000}"/>
    <cellStyle name="Vírgula 4 4 5 4 3" xfId="25395" xr:uid="{00000000-0005-0000-0000-0000215A0000}"/>
    <cellStyle name="Vírgula 4 4 5 5" xfId="5667" xr:uid="{00000000-0005-0000-0000-0000225A0000}"/>
    <cellStyle name="Vírgula 4 4 5 5 2" xfId="19011" xr:uid="{00000000-0005-0000-0000-0000235A0000}"/>
    <cellStyle name="Vírgula 4 4 5 5 3" xfId="25755" xr:uid="{00000000-0005-0000-0000-0000245A0000}"/>
    <cellStyle name="Vírgula 4 4 5 6" xfId="8331" xr:uid="{00000000-0005-0000-0000-0000255A0000}"/>
    <cellStyle name="Vírgula 4 4 5 6 2" xfId="21675" xr:uid="{00000000-0005-0000-0000-0000265A0000}"/>
    <cellStyle name="Vírgula 4 4 5 7" xfId="13683" xr:uid="{00000000-0005-0000-0000-0000275A0000}"/>
    <cellStyle name="Vírgula 4 4 5 8" xfId="10995" xr:uid="{00000000-0005-0000-0000-0000285A0000}"/>
    <cellStyle name="Vírgula 4 4 5 9" xfId="24387" xr:uid="{00000000-0005-0000-0000-0000295A0000}"/>
    <cellStyle name="Vírgula 4 4 6" xfId="603" xr:uid="{00000000-0005-0000-0000-00002A5A0000}"/>
    <cellStyle name="Vírgula 4 4 6 2" xfId="1395" xr:uid="{00000000-0005-0000-0000-00002B5A0000}"/>
    <cellStyle name="Vírgula 4 4 6 2 2" xfId="4059" xr:uid="{00000000-0005-0000-0000-00002C5A0000}"/>
    <cellStyle name="Vírgula 4 4 6 2 2 2" xfId="17403" xr:uid="{00000000-0005-0000-0000-00002D5A0000}"/>
    <cellStyle name="Vírgula 4 4 6 2 3" xfId="6723" xr:uid="{00000000-0005-0000-0000-00002E5A0000}"/>
    <cellStyle name="Vírgula 4 4 6 2 3 2" xfId="20067" xr:uid="{00000000-0005-0000-0000-00002F5A0000}"/>
    <cellStyle name="Vírgula 4 4 6 2 4" xfId="9387" xr:uid="{00000000-0005-0000-0000-0000305A0000}"/>
    <cellStyle name="Vírgula 4 4 6 2 4 2" xfId="22731" xr:uid="{00000000-0005-0000-0000-0000315A0000}"/>
    <cellStyle name="Vírgula 4 4 6 2 5" xfId="14739" xr:uid="{00000000-0005-0000-0000-0000325A0000}"/>
    <cellStyle name="Vírgula 4 4 6 2 6" xfId="12051" xr:uid="{00000000-0005-0000-0000-0000335A0000}"/>
    <cellStyle name="Vírgula 4 4 6 2 7" xfId="26187" xr:uid="{00000000-0005-0000-0000-0000345A0000}"/>
    <cellStyle name="Vírgula 4 4 6 3" xfId="2187" xr:uid="{00000000-0005-0000-0000-0000355A0000}"/>
    <cellStyle name="Vírgula 4 4 6 3 2" xfId="4851" xr:uid="{00000000-0005-0000-0000-0000365A0000}"/>
    <cellStyle name="Vírgula 4 4 6 3 2 2" xfId="18195" xr:uid="{00000000-0005-0000-0000-0000375A0000}"/>
    <cellStyle name="Vírgula 4 4 6 3 3" xfId="7515" xr:uid="{00000000-0005-0000-0000-0000385A0000}"/>
    <cellStyle name="Vírgula 4 4 6 3 3 2" xfId="20859" xr:uid="{00000000-0005-0000-0000-0000395A0000}"/>
    <cellStyle name="Vírgula 4 4 6 3 4" xfId="10179" xr:uid="{00000000-0005-0000-0000-00003A5A0000}"/>
    <cellStyle name="Vírgula 4 4 6 3 4 2" xfId="23523" xr:uid="{00000000-0005-0000-0000-00003B5A0000}"/>
    <cellStyle name="Vírgula 4 4 6 3 5" xfId="15531" xr:uid="{00000000-0005-0000-0000-00003C5A0000}"/>
    <cellStyle name="Vírgula 4 4 6 3 6" xfId="12843" xr:uid="{00000000-0005-0000-0000-00003D5A0000}"/>
    <cellStyle name="Vírgula 4 4 6 4" xfId="3267" xr:uid="{00000000-0005-0000-0000-00003E5A0000}"/>
    <cellStyle name="Vírgula 4 4 6 4 2" xfId="16611" xr:uid="{00000000-0005-0000-0000-00003F5A0000}"/>
    <cellStyle name="Vírgula 4 4 6 5" xfId="5931" xr:uid="{00000000-0005-0000-0000-0000405A0000}"/>
    <cellStyle name="Vírgula 4 4 6 5 2" xfId="19275" xr:uid="{00000000-0005-0000-0000-0000415A0000}"/>
    <cellStyle name="Vírgula 4 4 6 6" xfId="8595" xr:uid="{00000000-0005-0000-0000-0000425A0000}"/>
    <cellStyle name="Vírgula 4 4 6 6 2" xfId="21939" xr:uid="{00000000-0005-0000-0000-0000435A0000}"/>
    <cellStyle name="Vírgula 4 4 6 7" xfId="13947" xr:uid="{00000000-0005-0000-0000-0000445A0000}"/>
    <cellStyle name="Vírgula 4 4 6 8" xfId="11259" xr:uid="{00000000-0005-0000-0000-0000455A0000}"/>
    <cellStyle name="Vírgula 4 4 6 9" xfId="24819" xr:uid="{00000000-0005-0000-0000-0000465A0000}"/>
    <cellStyle name="Vírgula 4 4 7" xfId="771" xr:uid="{00000000-0005-0000-0000-0000475A0000}"/>
    <cellStyle name="Vírgula 4 4 7 2" xfId="1563" xr:uid="{00000000-0005-0000-0000-0000485A0000}"/>
    <cellStyle name="Vírgula 4 4 7 2 2" xfId="4227" xr:uid="{00000000-0005-0000-0000-0000495A0000}"/>
    <cellStyle name="Vírgula 4 4 7 2 2 2" xfId="17571" xr:uid="{00000000-0005-0000-0000-00004A5A0000}"/>
    <cellStyle name="Vírgula 4 4 7 2 3" xfId="6891" xr:uid="{00000000-0005-0000-0000-00004B5A0000}"/>
    <cellStyle name="Vírgula 4 4 7 2 3 2" xfId="20235" xr:uid="{00000000-0005-0000-0000-00004C5A0000}"/>
    <cellStyle name="Vírgula 4 4 7 2 4" xfId="9555" xr:uid="{00000000-0005-0000-0000-00004D5A0000}"/>
    <cellStyle name="Vírgula 4 4 7 2 4 2" xfId="22899" xr:uid="{00000000-0005-0000-0000-00004E5A0000}"/>
    <cellStyle name="Vírgula 4 4 7 2 5" xfId="14907" xr:uid="{00000000-0005-0000-0000-00004F5A0000}"/>
    <cellStyle name="Vírgula 4 4 7 2 6" xfId="12219" xr:uid="{00000000-0005-0000-0000-0000505A0000}"/>
    <cellStyle name="Vírgula 4 4 7 2 7" xfId="25851" xr:uid="{00000000-0005-0000-0000-0000515A0000}"/>
    <cellStyle name="Vírgula 4 4 7 3" xfId="2355" xr:uid="{00000000-0005-0000-0000-0000525A0000}"/>
    <cellStyle name="Vírgula 4 4 7 3 2" xfId="5019" xr:uid="{00000000-0005-0000-0000-0000535A0000}"/>
    <cellStyle name="Vírgula 4 4 7 3 2 2" xfId="18363" xr:uid="{00000000-0005-0000-0000-0000545A0000}"/>
    <cellStyle name="Vírgula 4 4 7 3 3" xfId="7683" xr:uid="{00000000-0005-0000-0000-0000555A0000}"/>
    <cellStyle name="Vírgula 4 4 7 3 3 2" xfId="21027" xr:uid="{00000000-0005-0000-0000-0000565A0000}"/>
    <cellStyle name="Vírgula 4 4 7 3 4" xfId="10347" xr:uid="{00000000-0005-0000-0000-0000575A0000}"/>
    <cellStyle name="Vírgula 4 4 7 3 4 2" xfId="23691" xr:uid="{00000000-0005-0000-0000-0000585A0000}"/>
    <cellStyle name="Vírgula 4 4 7 3 5" xfId="15699" xr:uid="{00000000-0005-0000-0000-0000595A0000}"/>
    <cellStyle name="Vírgula 4 4 7 3 6" xfId="13011" xr:uid="{00000000-0005-0000-0000-00005A5A0000}"/>
    <cellStyle name="Vírgula 4 4 7 4" xfId="3435" xr:uid="{00000000-0005-0000-0000-00005B5A0000}"/>
    <cellStyle name="Vírgula 4 4 7 4 2" xfId="16779" xr:uid="{00000000-0005-0000-0000-00005C5A0000}"/>
    <cellStyle name="Vírgula 4 4 7 5" xfId="6099" xr:uid="{00000000-0005-0000-0000-00005D5A0000}"/>
    <cellStyle name="Vírgula 4 4 7 5 2" xfId="19443" xr:uid="{00000000-0005-0000-0000-00005E5A0000}"/>
    <cellStyle name="Vírgula 4 4 7 6" xfId="8763" xr:uid="{00000000-0005-0000-0000-00005F5A0000}"/>
    <cellStyle name="Vírgula 4 4 7 6 2" xfId="22107" xr:uid="{00000000-0005-0000-0000-0000605A0000}"/>
    <cellStyle name="Vírgula 4 4 7 7" xfId="14115" xr:uid="{00000000-0005-0000-0000-0000615A0000}"/>
    <cellStyle name="Vírgula 4 4 7 8" xfId="11427" xr:uid="{00000000-0005-0000-0000-0000625A0000}"/>
    <cellStyle name="Vírgula 4 4 7 9" xfId="24483" xr:uid="{00000000-0005-0000-0000-0000635A0000}"/>
    <cellStyle name="Vírgula 4 4 8" xfId="819" xr:uid="{00000000-0005-0000-0000-0000645A0000}"/>
    <cellStyle name="Vírgula 4 4 8 2" xfId="1611" xr:uid="{00000000-0005-0000-0000-0000655A0000}"/>
    <cellStyle name="Vírgula 4 4 8 2 2" xfId="4275" xr:uid="{00000000-0005-0000-0000-0000665A0000}"/>
    <cellStyle name="Vírgula 4 4 8 2 2 2" xfId="17619" xr:uid="{00000000-0005-0000-0000-0000675A0000}"/>
    <cellStyle name="Vírgula 4 4 8 2 3" xfId="6939" xr:uid="{00000000-0005-0000-0000-0000685A0000}"/>
    <cellStyle name="Vírgula 4 4 8 2 3 2" xfId="20283" xr:uid="{00000000-0005-0000-0000-0000695A0000}"/>
    <cellStyle name="Vírgula 4 4 8 2 4" xfId="9603" xr:uid="{00000000-0005-0000-0000-00006A5A0000}"/>
    <cellStyle name="Vírgula 4 4 8 2 4 2" xfId="22947" xr:uid="{00000000-0005-0000-0000-00006B5A0000}"/>
    <cellStyle name="Vírgula 4 4 8 2 5" xfId="14955" xr:uid="{00000000-0005-0000-0000-00006C5A0000}"/>
    <cellStyle name="Vírgula 4 4 8 2 6" xfId="12267" xr:uid="{00000000-0005-0000-0000-00006D5A0000}"/>
    <cellStyle name="Vírgula 4 4 8 2 7" xfId="26499" xr:uid="{00000000-0005-0000-0000-00006E5A0000}"/>
    <cellStyle name="Vírgula 4 4 8 3" xfId="2403" xr:uid="{00000000-0005-0000-0000-00006F5A0000}"/>
    <cellStyle name="Vírgula 4 4 8 3 2" xfId="5067" xr:uid="{00000000-0005-0000-0000-0000705A0000}"/>
    <cellStyle name="Vírgula 4 4 8 3 2 2" xfId="18411" xr:uid="{00000000-0005-0000-0000-0000715A0000}"/>
    <cellStyle name="Vírgula 4 4 8 3 3" xfId="7731" xr:uid="{00000000-0005-0000-0000-0000725A0000}"/>
    <cellStyle name="Vírgula 4 4 8 3 3 2" xfId="21075" xr:uid="{00000000-0005-0000-0000-0000735A0000}"/>
    <cellStyle name="Vírgula 4 4 8 3 4" xfId="10395" xr:uid="{00000000-0005-0000-0000-0000745A0000}"/>
    <cellStyle name="Vírgula 4 4 8 3 4 2" xfId="23739" xr:uid="{00000000-0005-0000-0000-0000755A0000}"/>
    <cellStyle name="Vírgula 4 4 8 3 5" xfId="15747" xr:uid="{00000000-0005-0000-0000-0000765A0000}"/>
    <cellStyle name="Vírgula 4 4 8 3 6" xfId="13059" xr:uid="{00000000-0005-0000-0000-0000775A0000}"/>
    <cellStyle name="Vírgula 4 4 8 4" xfId="3483" xr:uid="{00000000-0005-0000-0000-0000785A0000}"/>
    <cellStyle name="Vírgula 4 4 8 4 2" xfId="16827" xr:uid="{00000000-0005-0000-0000-0000795A0000}"/>
    <cellStyle name="Vírgula 4 4 8 5" xfId="6147" xr:uid="{00000000-0005-0000-0000-00007A5A0000}"/>
    <cellStyle name="Vírgula 4 4 8 5 2" xfId="19491" xr:uid="{00000000-0005-0000-0000-00007B5A0000}"/>
    <cellStyle name="Vírgula 4 4 8 6" xfId="8811" xr:uid="{00000000-0005-0000-0000-00007C5A0000}"/>
    <cellStyle name="Vírgula 4 4 8 6 2" xfId="22155" xr:uid="{00000000-0005-0000-0000-00007D5A0000}"/>
    <cellStyle name="Vírgula 4 4 8 7" xfId="14163" xr:uid="{00000000-0005-0000-0000-00007E5A0000}"/>
    <cellStyle name="Vírgula 4 4 8 8" xfId="11475" xr:uid="{00000000-0005-0000-0000-00007F5A0000}"/>
    <cellStyle name="Vírgula 4 4 8 9" xfId="25131" xr:uid="{00000000-0005-0000-0000-0000805A0000}"/>
    <cellStyle name="Vírgula 4 4 9" xfId="867" xr:uid="{00000000-0005-0000-0000-0000815A0000}"/>
    <cellStyle name="Vírgula 4 4 9 2" xfId="3531" xr:uid="{00000000-0005-0000-0000-0000825A0000}"/>
    <cellStyle name="Vírgula 4 4 9 2 2" xfId="16875" xr:uid="{00000000-0005-0000-0000-0000835A0000}"/>
    <cellStyle name="Vírgula 4 4 9 3" xfId="6195" xr:uid="{00000000-0005-0000-0000-0000845A0000}"/>
    <cellStyle name="Vírgula 4 4 9 3 2" xfId="19539" xr:uid="{00000000-0005-0000-0000-0000855A0000}"/>
    <cellStyle name="Vírgula 4 4 9 4" xfId="8859" xr:uid="{00000000-0005-0000-0000-0000865A0000}"/>
    <cellStyle name="Vírgula 4 4 9 4 2" xfId="22203" xr:uid="{00000000-0005-0000-0000-0000875A0000}"/>
    <cellStyle name="Vírgula 4 4 9 5" xfId="14211" xr:uid="{00000000-0005-0000-0000-0000885A0000}"/>
    <cellStyle name="Vírgula 4 4 9 6" xfId="11523" xr:uid="{00000000-0005-0000-0000-0000895A0000}"/>
    <cellStyle name="Vírgula 4 4 9 7" xfId="25491" xr:uid="{00000000-0005-0000-0000-00008A5A0000}"/>
    <cellStyle name="Vírgula 4 5" xfId="99" xr:uid="{00000000-0005-0000-0000-00008B5A0000}"/>
    <cellStyle name="Vírgula 4 5 10" xfId="5427" xr:uid="{00000000-0005-0000-0000-00008C5A0000}"/>
    <cellStyle name="Vírgula 4 5 10 2" xfId="18771" xr:uid="{00000000-0005-0000-0000-00008D5A0000}"/>
    <cellStyle name="Vírgula 4 5 11" xfId="8091" xr:uid="{00000000-0005-0000-0000-00008E5A0000}"/>
    <cellStyle name="Vírgula 4 5 11 2" xfId="21435" xr:uid="{00000000-0005-0000-0000-00008F5A0000}"/>
    <cellStyle name="Vírgula 4 5 12" xfId="13443" xr:uid="{00000000-0005-0000-0000-0000905A0000}"/>
    <cellStyle name="Vírgula 4 5 13" xfId="10755" xr:uid="{00000000-0005-0000-0000-0000915A0000}"/>
    <cellStyle name="Vírgula 4 5 14" xfId="24147" xr:uid="{00000000-0005-0000-0000-0000925A0000}"/>
    <cellStyle name="Vírgula 4 5 2" xfId="267" xr:uid="{00000000-0005-0000-0000-0000935A0000}"/>
    <cellStyle name="Vírgula 4 5 2 10" xfId="13611" xr:uid="{00000000-0005-0000-0000-0000945A0000}"/>
    <cellStyle name="Vírgula 4 5 2 11" xfId="10923" xr:uid="{00000000-0005-0000-0000-0000955A0000}"/>
    <cellStyle name="Vírgula 4 5 2 12" xfId="24315" xr:uid="{00000000-0005-0000-0000-0000965A0000}"/>
    <cellStyle name="Vírgula 4 5 2 2" xfId="531" xr:uid="{00000000-0005-0000-0000-0000975A0000}"/>
    <cellStyle name="Vírgula 4 5 2 2 2" xfId="1323" xr:uid="{00000000-0005-0000-0000-0000985A0000}"/>
    <cellStyle name="Vírgula 4 5 2 2 2 2" xfId="3987" xr:uid="{00000000-0005-0000-0000-0000995A0000}"/>
    <cellStyle name="Vírgula 4 5 2 2 2 2 2" xfId="17331" xr:uid="{00000000-0005-0000-0000-00009A5A0000}"/>
    <cellStyle name="Vírgula 4 5 2 2 2 3" xfId="6651" xr:uid="{00000000-0005-0000-0000-00009B5A0000}"/>
    <cellStyle name="Vírgula 4 5 2 2 2 3 2" xfId="19995" xr:uid="{00000000-0005-0000-0000-00009C5A0000}"/>
    <cellStyle name="Vírgula 4 5 2 2 2 4" xfId="9315" xr:uid="{00000000-0005-0000-0000-00009D5A0000}"/>
    <cellStyle name="Vírgula 4 5 2 2 2 4 2" xfId="22659" xr:uid="{00000000-0005-0000-0000-00009E5A0000}"/>
    <cellStyle name="Vírgula 4 5 2 2 2 5" xfId="14667" xr:uid="{00000000-0005-0000-0000-00009F5A0000}"/>
    <cellStyle name="Vírgula 4 5 2 2 2 6" xfId="11979" xr:uid="{00000000-0005-0000-0000-0000A05A0000}"/>
    <cellStyle name="Vírgula 4 5 2 2 2 7" xfId="26379" xr:uid="{00000000-0005-0000-0000-0000A15A0000}"/>
    <cellStyle name="Vírgula 4 5 2 2 3" xfId="2115" xr:uid="{00000000-0005-0000-0000-0000A25A0000}"/>
    <cellStyle name="Vírgula 4 5 2 2 3 2" xfId="4779" xr:uid="{00000000-0005-0000-0000-0000A35A0000}"/>
    <cellStyle name="Vírgula 4 5 2 2 3 2 2" xfId="18123" xr:uid="{00000000-0005-0000-0000-0000A45A0000}"/>
    <cellStyle name="Vírgula 4 5 2 2 3 3" xfId="7443" xr:uid="{00000000-0005-0000-0000-0000A55A0000}"/>
    <cellStyle name="Vírgula 4 5 2 2 3 3 2" xfId="20787" xr:uid="{00000000-0005-0000-0000-0000A65A0000}"/>
    <cellStyle name="Vírgula 4 5 2 2 3 4" xfId="10107" xr:uid="{00000000-0005-0000-0000-0000A75A0000}"/>
    <cellStyle name="Vírgula 4 5 2 2 3 4 2" xfId="23451" xr:uid="{00000000-0005-0000-0000-0000A85A0000}"/>
    <cellStyle name="Vírgula 4 5 2 2 3 5" xfId="15459" xr:uid="{00000000-0005-0000-0000-0000A95A0000}"/>
    <cellStyle name="Vírgula 4 5 2 2 3 6" xfId="12771" xr:uid="{00000000-0005-0000-0000-0000AA5A0000}"/>
    <cellStyle name="Vírgula 4 5 2 2 4" xfId="3195" xr:uid="{00000000-0005-0000-0000-0000AB5A0000}"/>
    <cellStyle name="Vírgula 4 5 2 2 4 2" xfId="16539" xr:uid="{00000000-0005-0000-0000-0000AC5A0000}"/>
    <cellStyle name="Vírgula 4 5 2 2 5" xfId="5859" xr:uid="{00000000-0005-0000-0000-0000AD5A0000}"/>
    <cellStyle name="Vírgula 4 5 2 2 5 2" xfId="19203" xr:uid="{00000000-0005-0000-0000-0000AE5A0000}"/>
    <cellStyle name="Vírgula 4 5 2 2 6" xfId="8523" xr:uid="{00000000-0005-0000-0000-0000AF5A0000}"/>
    <cellStyle name="Vírgula 4 5 2 2 6 2" xfId="21867" xr:uid="{00000000-0005-0000-0000-0000B05A0000}"/>
    <cellStyle name="Vírgula 4 5 2 2 7" xfId="13875" xr:uid="{00000000-0005-0000-0000-0000B15A0000}"/>
    <cellStyle name="Vírgula 4 5 2 2 8" xfId="11187" xr:uid="{00000000-0005-0000-0000-0000B25A0000}"/>
    <cellStyle name="Vírgula 4 5 2 2 9" xfId="25011" xr:uid="{00000000-0005-0000-0000-0000B35A0000}"/>
    <cellStyle name="Vírgula 4 5 2 3" xfId="699" xr:uid="{00000000-0005-0000-0000-0000B45A0000}"/>
    <cellStyle name="Vírgula 4 5 2 3 2" xfId="1491" xr:uid="{00000000-0005-0000-0000-0000B55A0000}"/>
    <cellStyle name="Vírgula 4 5 2 3 2 2" xfId="4155" xr:uid="{00000000-0005-0000-0000-0000B65A0000}"/>
    <cellStyle name="Vírgula 4 5 2 3 2 2 2" xfId="17499" xr:uid="{00000000-0005-0000-0000-0000B75A0000}"/>
    <cellStyle name="Vírgula 4 5 2 3 2 3" xfId="6819" xr:uid="{00000000-0005-0000-0000-0000B85A0000}"/>
    <cellStyle name="Vírgula 4 5 2 3 2 3 2" xfId="20163" xr:uid="{00000000-0005-0000-0000-0000B95A0000}"/>
    <cellStyle name="Vírgula 4 5 2 3 2 4" xfId="9483" xr:uid="{00000000-0005-0000-0000-0000BA5A0000}"/>
    <cellStyle name="Vírgula 4 5 2 3 2 4 2" xfId="22827" xr:uid="{00000000-0005-0000-0000-0000BB5A0000}"/>
    <cellStyle name="Vírgula 4 5 2 3 2 5" xfId="14835" xr:uid="{00000000-0005-0000-0000-0000BC5A0000}"/>
    <cellStyle name="Vírgula 4 5 2 3 2 6" xfId="12147" xr:uid="{00000000-0005-0000-0000-0000BD5A0000}"/>
    <cellStyle name="Vírgula 4 5 2 3 2 7" xfId="26043" xr:uid="{00000000-0005-0000-0000-0000BE5A0000}"/>
    <cellStyle name="Vírgula 4 5 2 3 3" xfId="2283" xr:uid="{00000000-0005-0000-0000-0000BF5A0000}"/>
    <cellStyle name="Vírgula 4 5 2 3 3 2" xfId="4947" xr:uid="{00000000-0005-0000-0000-0000C05A0000}"/>
    <cellStyle name="Vírgula 4 5 2 3 3 2 2" xfId="18291" xr:uid="{00000000-0005-0000-0000-0000C15A0000}"/>
    <cellStyle name="Vírgula 4 5 2 3 3 3" xfId="7611" xr:uid="{00000000-0005-0000-0000-0000C25A0000}"/>
    <cellStyle name="Vírgula 4 5 2 3 3 3 2" xfId="20955" xr:uid="{00000000-0005-0000-0000-0000C35A0000}"/>
    <cellStyle name="Vírgula 4 5 2 3 3 4" xfId="10275" xr:uid="{00000000-0005-0000-0000-0000C45A0000}"/>
    <cellStyle name="Vírgula 4 5 2 3 3 4 2" xfId="23619" xr:uid="{00000000-0005-0000-0000-0000C55A0000}"/>
    <cellStyle name="Vírgula 4 5 2 3 3 5" xfId="15627" xr:uid="{00000000-0005-0000-0000-0000C65A0000}"/>
    <cellStyle name="Vírgula 4 5 2 3 3 6" xfId="12939" xr:uid="{00000000-0005-0000-0000-0000C75A0000}"/>
    <cellStyle name="Vírgula 4 5 2 3 4" xfId="3363" xr:uid="{00000000-0005-0000-0000-0000C85A0000}"/>
    <cellStyle name="Vírgula 4 5 2 3 4 2" xfId="16707" xr:uid="{00000000-0005-0000-0000-0000C95A0000}"/>
    <cellStyle name="Vírgula 4 5 2 3 5" xfId="6027" xr:uid="{00000000-0005-0000-0000-0000CA5A0000}"/>
    <cellStyle name="Vírgula 4 5 2 3 5 2" xfId="19371" xr:uid="{00000000-0005-0000-0000-0000CB5A0000}"/>
    <cellStyle name="Vírgula 4 5 2 3 6" xfId="8691" xr:uid="{00000000-0005-0000-0000-0000CC5A0000}"/>
    <cellStyle name="Vírgula 4 5 2 3 6 2" xfId="22035" xr:uid="{00000000-0005-0000-0000-0000CD5A0000}"/>
    <cellStyle name="Vírgula 4 5 2 3 7" xfId="14043" xr:uid="{00000000-0005-0000-0000-0000CE5A0000}"/>
    <cellStyle name="Vírgula 4 5 2 3 8" xfId="11355" xr:uid="{00000000-0005-0000-0000-0000CF5A0000}"/>
    <cellStyle name="Vírgula 4 5 2 3 9" xfId="24675" xr:uid="{00000000-0005-0000-0000-0000D05A0000}"/>
    <cellStyle name="Vírgula 4 5 2 4" xfId="1059" xr:uid="{00000000-0005-0000-0000-0000D15A0000}"/>
    <cellStyle name="Vírgula 4 5 2 4 2" xfId="3723" xr:uid="{00000000-0005-0000-0000-0000D25A0000}"/>
    <cellStyle name="Vírgula 4 5 2 4 2 2" xfId="17067" xr:uid="{00000000-0005-0000-0000-0000D35A0000}"/>
    <cellStyle name="Vírgula 4 5 2 4 2 3" xfId="26691" xr:uid="{00000000-0005-0000-0000-0000D45A0000}"/>
    <cellStyle name="Vírgula 4 5 2 4 3" xfId="6387" xr:uid="{00000000-0005-0000-0000-0000D55A0000}"/>
    <cellStyle name="Vírgula 4 5 2 4 3 2" xfId="19731" xr:uid="{00000000-0005-0000-0000-0000D65A0000}"/>
    <cellStyle name="Vírgula 4 5 2 4 4" xfId="9051" xr:uid="{00000000-0005-0000-0000-0000D75A0000}"/>
    <cellStyle name="Vírgula 4 5 2 4 4 2" xfId="22395" xr:uid="{00000000-0005-0000-0000-0000D85A0000}"/>
    <cellStyle name="Vírgula 4 5 2 4 5" xfId="14403" xr:uid="{00000000-0005-0000-0000-0000D95A0000}"/>
    <cellStyle name="Vírgula 4 5 2 4 6" xfId="11715" xr:uid="{00000000-0005-0000-0000-0000DA5A0000}"/>
    <cellStyle name="Vírgula 4 5 2 4 7" xfId="25323" xr:uid="{00000000-0005-0000-0000-0000DB5A0000}"/>
    <cellStyle name="Vírgula 4 5 2 5" xfId="1851" xr:uid="{00000000-0005-0000-0000-0000DC5A0000}"/>
    <cellStyle name="Vírgula 4 5 2 5 2" xfId="4515" xr:uid="{00000000-0005-0000-0000-0000DD5A0000}"/>
    <cellStyle name="Vírgula 4 5 2 5 2 2" xfId="17859" xr:uid="{00000000-0005-0000-0000-0000DE5A0000}"/>
    <cellStyle name="Vírgula 4 5 2 5 3" xfId="7179" xr:uid="{00000000-0005-0000-0000-0000DF5A0000}"/>
    <cellStyle name="Vírgula 4 5 2 5 3 2" xfId="20523" xr:uid="{00000000-0005-0000-0000-0000E05A0000}"/>
    <cellStyle name="Vírgula 4 5 2 5 4" xfId="9843" xr:uid="{00000000-0005-0000-0000-0000E15A0000}"/>
    <cellStyle name="Vírgula 4 5 2 5 4 2" xfId="23187" xr:uid="{00000000-0005-0000-0000-0000E25A0000}"/>
    <cellStyle name="Vírgula 4 5 2 5 5" xfId="15195" xr:uid="{00000000-0005-0000-0000-0000E35A0000}"/>
    <cellStyle name="Vírgula 4 5 2 5 6" xfId="12507" xr:uid="{00000000-0005-0000-0000-0000E45A0000}"/>
    <cellStyle name="Vírgula 4 5 2 5 7" xfId="25683" xr:uid="{00000000-0005-0000-0000-0000E55A0000}"/>
    <cellStyle name="Vírgula 4 5 2 6" xfId="2667" xr:uid="{00000000-0005-0000-0000-0000E65A0000}"/>
    <cellStyle name="Vírgula 4 5 2 6 2" xfId="5331" xr:uid="{00000000-0005-0000-0000-0000E75A0000}"/>
    <cellStyle name="Vírgula 4 5 2 6 2 2" xfId="18675" xr:uid="{00000000-0005-0000-0000-0000E85A0000}"/>
    <cellStyle name="Vírgula 4 5 2 6 3" xfId="7995" xr:uid="{00000000-0005-0000-0000-0000E95A0000}"/>
    <cellStyle name="Vírgula 4 5 2 6 3 2" xfId="21339" xr:uid="{00000000-0005-0000-0000-0000EA5A0000}"/>
    <cellStyle name="Vírgula 4 5 2 6 4" xfId="10659" xr:uid="{00000000-0005-0000-0000-0000EB5A0000}"/>
    <cellStyle name="Vírgula 4 5 2 6 4 2" xfId="24003" xr:uid="{00000000-0005-0000-0000-0000EC5A0000}"/>
    <cellStyle name="Vírgula 4 5 2 6 5" xfId="16011" xr:uid="{00000000-0005-0000-0000-0000ED5A0000}"/>
    <cellStyle name="Vírgula 4 5 2 6 6" xfId="13323" xr:uid="{00000000-0005-0000-0000-0000EE5A0000}"/>
    <cellStyle name="Vírgula 4 5 2 7" xfId="2931" xr:uid="{00000000-0005-0000-0000-0000EF5A0000}"/>
    <cellStyle name="Vírgula 4 5 2 7 2" xfId="16275" xr:uid="{00000000-0005-0000-0000-0000F05A0000}"/>
    <cellStyle name="Vírgula 4 5 2 8" xfId="5595" xr:uid="{00000000-0005-0000-0000-0000F15A0000}"/>
    <cellStyle name="Vírgula 4 5 2 8 2" xfId="18939" xr:uid="{00000000-0005-0000-0000-0000F25A0000}"/>
    <cellStyle name="Vírgula 4 5 2 9" xfId="8259" xr:uid="{00000000-0005-0000-0000-0000F35A0000}"/>
    <cellStyle name="Vírgula 4 5 2 9 2" xfId="21603" xr:uid="{00000000-0005-0000-0000-0000F45A0000}"/>
    <cellStyle name="Vírgula 4 5 3" xfId="171" xr:uid="{00000000-0005-0000-0000-0000F55A0000}"/>
    <cellStyle name="Vírgula 4 5 3 10" xfId="10827" xr:uid="{00000000-0005-0000-0000-0000F65A0000}"/>
    <cellStyle name="Vírgula 4 5 3 11" xfId="24219" xr:uid="{00000000-0005-0000-0000-0000F75A0000}"/>
    <cellStyle name="Vírgula 4 5 3 2" xfId="435" xr:uid="{00000000-0005-0000-0000-0000F85A0000}"/>
    <cellStyle name="Vírgula 4 5 3 2 2" xfId="1227" xr:uid="{00000000-0005-0000-0000-0000F95A0000}"/>
    <cellStyle name="Vírgula 4 5 3 2 2 2" xfId="3891" xr:uid="{00000000-0005-0000-0000-0000FA5A0000}"/>
    <cellStyle name="Vírgula 4 5 3 2 2 2 2" xfId="17235" xr:uid="{00000000-0005-0000-0000-0000FB5A0000}"/>
    <cellStyle name="Vírgula 4 5 3 2 2 3" xfId="6555" xr:uid="{00000000-0005-0000-0000-0000FC5A0000}"/>
    <cellStyle name="Vírgula 4 5 3 2 2 3 2" xfId="19899" xr:uid="{00000000-0005-0000-0000-0000FD5A0000}"/>
    <cellStyle name="Vírgula 4 5 3 2 2 4" xfId="9219" xr:uid="{00000000-0005-0000-0000-0000FE5A0000}"/>
    <cellStyle name="Vírgula 4 5 3 2 2 4 2" xfId="22563" xr:uid="{00000000-0005-0000-0000-0000FF5A0000}"/>
    <cellStyle name="Vírgula 4 5 3 2 2 5" xfId="14571" xr:uid="{00000000-0005-0000-0000-0000005B0000}"/>
    <cellStyle name="Vírgula 4 5 3 2 2 6" xfId="11883" xr:uid="{00000000-0005-0000-0000-0000015B0000}"/>
    <cellStyle name="Vírgula 4 5 3 2 2 7" xfId="26283" xr:uid="{00000000-0005-0000-0000-0000025B0000}"/>
    <cellStyle name="Vírgula 4 5 3 2 3" xfId="2019" xr:uid="{00000000-0005-0000-0000-0000035B0000}"/>
    <cellStyle name="Vírgula 4 5 3 2 3 2" xfId="4683" xr:uid="{00000000-0005-0000-0000-0000045B0000}"/>
    <cellStyle name="Vírgula 4 5 3 2 3 2 2" xfId="18027" xr:uid="{00000000-0005-0000-0000-0000055B0000}"/>
    <cellStyle name="Vírgula 4 5 3 2 3 3" xfId="7347" xr:uid="{00000000-0005-0000-0000-0000065B0000}"/>
    <cellStyle name="Vírgula 4 5 3 2 3 3 2" xfId="20691" xr:uid="{00000000-0005-0000-0000-0000075B0000}"/>
    <cellStyle name="Vírgula 4 5 3 2 3 4" xfId="10011" xr:uid="{00000000-0005-0000-0000-0000085B0000}"/>
    <cellStyle name="Vírgula 4 5 3 2 3 4 2" xfId="23355" xr:uid="{00000000-0005-0000-0000-0000095B0000}"/>
    <cellStyle name="Vírgula 4 5 3 2 3 5" xfId="15363" xr:uid="{00000000-0005-0000-0000-00000A5B0000}"/>
    <cellStyle name="Vírgula 4 5 3 2 3 6" xfId="12675" xr:uid="{00000000-0005-0000-0000-00000B5B0000}"/>
    <cellStyle name="Vírgula 4 5 3 2 4" xfId="3099" xr:uid="{00000000-0005-0000-0000-00000C5B0000}"/>
    <cellStyle name="Vírgula 4 5 3 2 4 2" xfId="16443" xr:uid="{00000000-0005-0000-0000-00000D5B0000}"/>
    <cellStyle name="Vírgula 4 5 3 2 5" xfId="5763" xr:uid="{00000000-0005-0000-0000-00000E5B0000}"/>
    <cellStyle name="Vírgula 4 5 3 2 5 2" xfId="19107" xr:uid="{00000000-0005-0000-0000-00000F5B0000}"/>
    <cellStyle name="Vírgula 4 5 3 2 6" xfId="8427" xr:uid="{00000000-0005-0000-0000-0000105B0000}"/>
    <cellStyle name="Vírgula 4 5 3 2 6 2" xfId="21771" xr:uid="{00000000-0005-0000-0000-0000115B0000}"/>
    <cellStyle name="Vírgula 4 5 3 2 7" xfId="13779" xr:uid="{00000000-0005-0000-0000-0000125B0000}"/>
    <cellStyle name="Vírgula 4 5 3 2 8" xfId="11091" xr:uid="{00000000-0005-0000-0000-0000135B0000}"/>
    <cellStyle name="Vírgula 4 5 3 2 9" xfId="24915" xr:uid="{00000000-0005-0000-0000-0000145B0000}"/>
    <cellStyle name="Vírgula 4 5 3 3" xfId="963" xr:uid="{00000000-0005-0000-0000-0000155B0000}"/>
    <cellStyle name="Vírgula 4 5 3 3 2" xfId="3627" xr:uid="{00000000-0005-0000-0000-0000165B0000}"/>
    <cellStyle name="Vírgula 4 5 3 3 2 2" xfId="16971" xr:uid="{00000000-0005-0000-0000-0000175B0000}"/>
    <cellStyle name="Vírgula 4 5 3 3 2 3" xfId="25947" xr:uid="{00000000-0005-0000-0000-0000185B0000}"/>
    <cellStyle name="Vírgula 4 5 3 3 3" xfId="6291" xr:uid="{00000000-0005-0000-0000-0000195B0000}"/>
    <cellStyle name="Vírgula 4 5 3 3 3 2" xfId="19635" xr:uid="{00000000-0005-0000-0000-00001A5B0000}"/>
    <cellStyle name="Vírgula 4 5 3 3 4" xfId="8955" xr:uid="{00000000-0005-0000-0000-00001B5B0000}"/>
    <cellStyle name="Vírgula 4 5 3 3 4 2" xfId="22299" xr:uid="{00000000-0005-0000-0000-00001C5B0000}"/>
    <cellStyle name="Vírgula 4 5 3 3 5" xfId="14307" xr:uid="{00000000-0005-0000-0000-00001D5B0000}"/>
    <cellStyle name="Vírgula 4 5 3 3 6" xfId="11619" xr:uid="{00000000-0005-0000-0000-00001E5B0000}"/>
    <cellStyle name="Vírgula 4 5 3 3 7" xfId="24579" xr:uid="{00000000-0005-0000-0000-00001F5B0000}"/>
    <cellStyle name="Vírgula 4 5 3 4" xfId="1755" xr:uid="{00000000-0005-0000-0000-0000205B0000}"/>
    <cellStyle name="Vírgula 4 5 3 4 2" xfId="4419" xr:uid="{00000000-0005-0000-0000-0000215B0000}"/>
    <cellStyle name="Vírgula 4 5 3 4 2 2" xfId="17763" xr:uid="{00000000-0005-0000-0000-0000225B0000}"/>
    <cellStyle name="Vírgula 4 5 3 4 2 3" xfId="26595" xr:uid="{00000000-0005-0000-0000-0000235B0000}"/>
    <cellStyle name="Vírgula 4 5 3 4 3" xfId="7083" xr:uid="{00000000-0005-0000-0000-0000245B0000}"/>
    <cellStyle name="Vírgula 4 5 3 4 3 2" xfId="20427" xr:uid="{00000000-0005-0000-0000-0000255B0000}"/>
    <cellStyle name="Vírgula 4 5 3 4 4" xfId="9747" xr:uid="{00000000-0005-0000-0000-0000265B0000}"/>
    <cellStyle name="Vírgula 4 5 3 4 4 2" xfId="23091" xr:uid="{00000000-0005-0000-0000-0000275B0000}"/>
    <cellStyle name="Vírgula 4 5 3 4 5" xfId="15099" xr:uid="{00000000-0005-0000-0000-0000285B0000}"/>
    <cellStyle name="Vírgula 4 5 3 4 6" xfId="12411" xr:uid="{00000000-0005-0000-0000-0000295B0000}"/>
    <cellStyle name="Vírgula 4 5 3 4 7" xfId="25227" xr:uid="{00000000-0005-0000-0000-00002A5B0000}"/>
    <cellStyle name="Vírgula 4 5 3 5" xfId="2571" xr:uid="{00000000-0005-0000-0000-00002B5B0000}"/>
    <cellStyle name="Vírgula 4 5 3 5 2" xfId="5235" xr:uid="{00000000-0005-0000-0000-00002C5B0000}"/>
    <cellStyle name="Vírgula 4 5 3 5 2 2" xfId="18579" xr:uid="{00000000-0005-0000-0000-00002D5B0000}"/>
    <cellStyle name="Vírgula 4 5 3 5 3" xfId="7899" xr:uid="{00000000-0005-0000-0000-00002E5B0000}"/>
    <cellStyle name="Vírgula 4 5 3 5 3 2" xfId="21243" xr:uid="{00000000-0005-0000-0000-00002F5B0000}"/>
    <cellStyle name="Vírgula 4 5 3 5 4" xfId="10563" xr:uid="{00000000-0005-0000-0000-0000305B0000}"/>
    <cellStyle name="Vírgula 4 5 3 5 4 2" xfId="23907" xr:uid="{00000000-0005-0000-0000-0000315B0000}"/>
    <cellStyle name="Vírgula 4 5 3 5 5" xfId="15915" xr:uid="{00000000-0005-0000-0000-0000325B0000}"/>
    <cellStyle name="Vírgula 4 5 3 5 6" xfId="13227" xr:uid="{00000000-0005-0000-0000-0000335B0000}"/>
    <cellStyle name="Vírgula 4 5 3 5 7" xfId="25587" xr:uid="{00000000-0005-0000-0000-0000345B0000}"/>
    <cellStyle name="Vírgula 4 5 3 6" xfId="2835" xr:uid="{00000000-0005-0000-0000-0000355B0000}"/>
    <cellStyle name="Vírgula 4 5 3 6 2" xfId="16179" xr:uid="{00000000-0005-0000-0000-0000365B0000}"/>
    <cellStyle name="Vírgula 4 5 3 7" xfId="5499" xr:uid="{00000000-0005-0000-0000-0000375B0000}"/>
    <cellStyle name="Vírgula 4 5 3 7 2" xfId="18843" xr:uid="{00000000-0005-0000-0000-0000385B0000}"/>
    <cellStyle name="Vírgula 4 5 3 8" xfId="8163" xr:uid="{00000000-0005-0000-0000-0000395B0000}"/>
    <cellStyle name="Vírgula 4 5 3 8 2" xfId="21507" xr:uid="{00000000-0005-0000-0000-00003A5B0000}"/>
    <cellStyle name="Vírgula 4 5 3 9" xfId="13515" xr:uid="{00000000-0005-0000-0000-00003B5B0000}"/>
    <cellStyle name="Vírgula 4 5 4" xfId="363" xr:uid="{00000000-0005-0000-0000-00003C5B0000}"/>
    <cellStyle name="Vírgula 4 5 4 2" xfId="1155" xr:uid="{00000000-0005-0000-0000-00003D5B0000}"/>
    <cellStyle name="Vírgula 4 5 4 2 2" xfId="3819" xr:uid="{00000000-0005-0000-0000-00003E5B0000}"/>
    <cellStyle name="Vírgula 4 5 4 2 2 2" xfId="17163" xr:uid="{00000000-0005-0000-0000-00003F5B0000}"/>
    <cellStyle name="Vírgula 4 5 4 2 3" xfId="6483" xr:uid="{00000000-0005-0000-0000-0000405B0000}"/>
    <cellStyle name="Vírgula 4 5 4 2 3 2" xfId="19827" xr:uid="{00000000-0005-0000-0000-0000415B0000}"/>
    <cellStyle name="Vírgula 4 5 4 2 4" xfId="9147" xr:uid="{00000000-0005-0000-0000-0000425B0000}"/>
    <cellStyle name="Vírgula 4 5 4 2 4 2" xfId="22491" xr:uid="{00000000-0005-0000-0000-0000435B0000}"/>
    <cellStyle name="Vírgula 4 5 4 2 5" xfId="14499" xr:uid="{00000000-0005-0000-0000-0000445B0000}"/>
    <cellStyle name="Vírgula 4 5 4 2 6" xfId="11811" xr:uid="{00000000-0005-0000-0000-0000455B0000}"/>
    <cellStyle name="Vírgula 4 5 4 2 7" xfId="26211" xr:uid="{00000000-0005-0000-0000-0000465B0000}"/>
    <cellStyle name="Vírgula 4 5 4 3" xfId="1947" xr:uid="{00000000-0005-0000-0000-0000475B0000}"/>
    <cellStyle name="Vírgula 4 5 4 3 2" xfId="4611" xr:uid="{00000000-0005-0000-0000-0000485B0000}"/>
    <cellStyle name="Vírgula 4 5 4 3 2 2" xfId="17955" xr:uid="{00000000-0005-0000-0000-0000495B0000}"/>
    <cellStyle name="Vírgula 4 5 4 3 3" xfId="7275" xr:uid="{00000000-0005-0000-0000-00004A5B0000}"/>
    <cellStyle name="Vírgula 4 5 4 3 3 2" xfId="20619" xr:uid="{00000000-0005-0000-0000-00004B5B0000}"/>
    <cellStyle name="Vírgula 4 5 4 3 4" xfId="9939" xr:uid="{00000000-0005-0000-0000-00004C5B0000}"/>
    <cellStyle name="Vírgula 4 5 4 3 4 2" xfId="23283" xr:uid="{00000000-0005-0000-0000-00004D5B0000}"/>
    <cellStyle name="Vírgula 4 5 4 3 5" xfId="15291" xr:uid="{00000000-0005-0000-0000-00004E5B0000}"/>
    <cellStyle name="Vírgula 4 5 4 3 6" xfId="12603" xr:uid="{00000000-0005-0000-0000-00004F5B0000}"/>
    <cellStyle name="Vírgula 4 5 4 4" xfId="3027" xr:uid="{00000000-0005-0000-0000-0000505B0000}"/>
    <cellStyle name="Vírgula 4 5 4 4 2" xfId="16371" xr:uid="{00000000-0005-0000-0000-0000515B0000}"/>
    <cellStyle name="Vírgula 4 5 4 5" xfId="5691" xr:uid="{00000000-0005-0000-0000-0000525B0000}"/>
    <cellStyle name="Vírgula 4 5 4 5 2" xfId="19035" xr:uid="{00000000-0005-0000-0000-0000535B0000}"/>
    <cellStyle name="Vírgula 4 5 4 6" xfId="8355" xr:uid="{00000000-0005-0000-0000-0000545B0000}"/>
    <cellStyle name="Vírgula 4 5 4 6 2" xfId="21699" xr:uid="{00000000-0005-0000-0000-0000555B0000}"/>
    <cellStyle name="Vírgula 4 5 4 7" xfId="13707" xr:uid="{00000000-0005-0000-0000-0000565B0000}"/>
    <cellStyle name="Vírgula 4 5 4 8" xfId="11019" xr:uid="{00000000-0005-0000-0000-0000575B0000}"/>
    <cellStyle name="Vírgula 4 5 4 9" xfId="24843" xr:uid="{00000000-0005-0000-0000-0000585B0000}"/>
    <cellStyle name="Vírgula 4 5 5" xfId="627" xr:uid="{00000000-0005-0000-0000-0000595B0000}"/>
    <cellStyle name="Vírgula 4 5 5 2" xfId="1419" xr:uid="{00000000-0005-0000-0000-00005A5B0000}"/>
    <cellStyle name="Vírgula 4 5 5 2 2" xfId="4083" xr:uid="{00000000-0005-0000-0000-00005B5B0000}"/>
    <cellStyle name="Vírgula 4 5 5 2 2 2" xfId="17427" xr:uid="{00000000-0005-0000-0000-00005C5B0000}"/>
    <cellStyle name="Vírgula 4 5 5 2 3" xfId="6747" xr:uid="{00000000-0005-0000-0000-00005D5B0000}"/>
    <cellStyle name="Vírgula 4 5 5 2 3 2" xfId="20091" xr:uid="{00000000-0005-0000-0000-00005E5B0000}"/>
    <cellStyle name="Vírgula 4 5 5 2 4" xfId="9411" xr:uid="{00000000-0005-0000-0000-00005F5B0000}"/>
    <cellStyle name="Vírgula 4 5 5 2 4 2" xfId="22755" xr:uid="{00000000-0005-0000-0000-0000605B0000}"/>
    <cellStyle name="Vírgula 4 5 5 2 5" xfId="14763" xr:uid="{00000000-0005-0000-0000-0000615B0000}"/>
    <cellStyle name="Vírgula 4 5 5 2 6" xfId="12075" xr:uid="{00000000-0005-0000-0000-0000625B0000}"/>
    <cellStyle name="Vírgula 4 5 5 2 7" xfId="25875" xr:uid="{00000000-0005-0000-0000-0000635B0000}"/>
    <cellStyle name="Vírgula 4 5 5 3" xfId="2211" xr:uid="{00000000-0005-0000-0000-0000645B0000}"/>
    <cellStyle name="Vírgula 4 5 5 3 2" xfId="4875" xr:uid="{00000000-0005-0000-0000-0000655B0000}"/>
    <cellStyle name="Vírgula 4 5 5 3 2 2" xfId="18219" xr:uid="{00000000-0005-0000-0000-0000665B0000}"/>
    <cellStyle name="Vírgula 4 5 5 3 3" xfId="7539" xr:uid="{00000000-0005-0000-0000-0000675B0000}"/>
    <cellStyle name="Vírgula 4 5 5 3 3 2" xfId="20883" xr:uid="{00000000-0005-0000-0000-0000685B0000}"/>
    <cellStyle name="Vírgula 4 5 5 3 4" xfId="10203" xr:uid="{00000000-0005-0000-0000-0000695B0000}"/>
    <cellStyle name="Vírgula 4 5 5 3 4 2" xfId="23547" xr:uid="{00000000-0005-0000-0000-00006A5B0000}"/>
    <cellStyle name="Vírgula 4 5 5 3 5" xfId="15555" xr:uid="{00000000-0005-0000-0000-00006B5B0000}"/>
    <cellStyle name="Vírgula 4 5 5 3 6" xfId="12867" xr:uid="{00000000-0005-0000-0000-00006C5B0000}"/>
    <cellStyle name="Vírgula 4 5 5 4" xfId="3291" xr:uid="{00000000-0005-0000-0000-00006D5B0000}"/>
    <cellStyle name="Vírgula 4 5 5 4 2" xfId="16635" xr:uid="{00000000-0005-0000-0000-00006E5B0000}"/>
    <cellStyle name="Vírgula 4 5 5 5" xfId="5955" xr:uid="{00000000-0005-0000-0000-00006F5B0000}"/>
    <cellStyle name="Vírgula 4 5 5 5 2" xfId="19299" xr:uid="{00000000-0005-0000-0000-0000705B0000}"/>
    <cellStyle name="Vírgula 4 5 5 6" xfId="8619" xr:uid="{00000000-0005-0000-0000-0000715B0000}"/>
    <cellStyle name="Vírgula 4 5 5 6 2" xfId="21963" xr:uid="{00000000-0005-0000-0000-0000725B0000}"/>
    <cellStyle name="Vírgula 4 5 5 7" xfId="13971" xr:uid="{00000000-0005-0000-0000-0000735B0000}"/>
    <cellStyle name="Vírgula 4 5 5 8" xfId="11283" xr:uid="{00000000-0005-0000-0000-0000745B0000}"/>
    <cellStyle name="Vírgula 4 5 5 9" xfId="24507" xr:uid="{00000000-0005-0000-0000-0000755B0000}"/>
    <cellStyle name="Vírgula 4 5 6" xfId="891" xr:uid="{00000000-0005-0000-0000-0000765B0000}"/>
    <cellStyle name="Vírgula 4 5 6 2" xfId="3555" xr:uid="{00000000-0005-0000-0000-0000775B0000}"/>
    <cellStyle name="Vírgula 4 5 6 2 2" xfId="16899" xr:uid="{00000000-0005-0000-0000-0000785B0000}"/>
    <cellStyle name="Vírgula 4 5 6 2 3" xfId="26523" xr:uid="{00000000-0005-0000-0000-0000795B0000}"/>
    <cellStyle name="Vírgula 4 5 6 3" xfId="6219" xr:uid="{00000000-0005-0000-0000-00007A5B0000}"/>
    <cellStyle name="Vírgula 4 5 6 3 2" xfId="19563" xr:uid="{00000000-0005-0000-0000-00007B5B0000}"/>
    <cellStyle name="Vírgula 4 5 6 4" xfId="8883" xr:uid="{00000000-0005-0000-0000-00007C5B0000}"/>
    <cellStyle name="Vírgula 4 5 6 4 2" xfId="22227" xr:uid="{00000000-0005-0000-0000-00007D5B0000}"/>
    <cellStyle name="Vírgula 4 5 6 5" xfId="14235" xr:uid="{00000000-0005-0000-0000-00007E5B0000}"/>
    <cellStyle name="Vírgula 4 5 6 6" xfId="11547" xr:uid="{00000000-0005-0000-0000-00007F5B0000}"/>
    <cellStyle name="Vírgula 4 5 6 7" xfId="25155" xr:uid="{00000000-0005-0000-0000-0000805B0000}"/>
    <cellStyle name="Vírgula 4 5 7" xfId="1683" xr:uid="{00000000-0005-0000-0000-0000815B0000}"/>
    <cellStyle name="Vírgula 4 5 7 2" xfId="4347" xr:uid="{00000000-0005-0000-0000-0000825B0000}"/>
    <cellStyle name="Vírgula 4 5 7 2 2" xfId="17691" xr:uid="{00000000-0005-0000-0000-0000835B0000}"/>
    <cellStyle name="Vírgula 4 5 7 3" xfId="7011" xr:uid="{00000000-0005-0000-0000-0000845B0000}"/>
    <cellStyle name="Vírgula 4 5 7 3 2" xfId="20355" xr:uid="{00000000-0005-0000-0000-0000855B0000}"/>
    <cellStyle name="Vírgula 4 5 7 4" xfId="9675" xr:uid="{00000000-0005-0000-0000-0000865B0000}"/>
    <cellStyle name="Vírgula 4 5 7 4 2" xfId="23019" xr:uid="{00000000-0005-0000-0000-0000875B0000}"/>
    <cellStyle name="Vírgula 4 5 7 5" xfId="15027" xr:uid="{00000000-0005-0000-0000-0000885B0000}"/>
    <cellStyle name="Vírgula 4 5 7 6" xfId="12339" xr:uid="{00000000-0005-0000-0000-0000895B0000}"/>
    <cellStyle name="Vírgula 4 5 7 7" xfId="25515" xr:uid="{00000000-0005-0000-0000-00008A5B0000}"/>
    <cellStyle name="Vírgula 4 5 8" xfId="2499" xr:uid="{00000000-0005-0000-0000-00008B5B0000}"/>
    <cellStyle name="Vírgula 4 5 8 2" xfId="5163" xr:uid="{00000000-0005-0000-0000-00008C5B0000}"/>
    <cellStyle name="Vírgula 4 5 8 2 2" xfId="18507" xr:uid="{00000000-0005-0000-0000-00008D5B0000}"/>
    <cellStyle name="Vírgula 4 5 8 3" xfId="7827" xr:uid="{00000000-0005-0000-0000-00008E5B0000}"/>
    <cellStyle name="Vírgula 4 5 8 3 2" xfId="21171" xr:uid="{00000000-0005-0000-0000-00008F5B0000}"/>
    <cellStyle name="Vírgula 4 5 8 4" xfId="10491" xr:uid="{00000000-0005-0000-0000-0000905B0000}"/>
    <cellStyle name="Vírgula 4 5 8 4 2" xfId="23835" xr:uid="{00000000-0005-0000-0000-0000915B0000}"/>
    <cellStyle name="Vírgula 4 5 8 5" xfId="15843" xr:uid="{00000000-0005-0000-0000-0000925B0000}"/>
    <cellStyle name="Vírgula 4 5 8 6" xfId="13155" xr:uid="{00000000-0005-0000-0000-0000935B0000}"/>
    <cellStyle name="Vírgula 4 5 9" xfId="2763" xr:uid="{00000000-0005-0000-0000-0000945B0000}"/>
    <cellStyle name="Vírgula 4 5 9 2" xfId="16107" xr:uid="{00000000-0005-0000-0000-0000955B0000}"/>
    <cellStyle name="Vírgula 4 6" xfId="219" xr:uid="{00000000-0005-0000-0000-0000965B0000}"/>
    <cellStyle name="Vírgula 4 6 10" xfId="13563" xr:uid="{00000000-0005-0000-0000-0000975B0000}"/>
    <cellStyle name="Vírgula 4 6 11" xfId="10875" xr:uid="{00000000-0005-0000-0000-0000985B0000}"/>
    <cellStyle name="Vírgula 4 6 12" xfId="24267" xr:uid="{00000000-0005-0000-0000-0000995B0000}"/>
    <cellStyle name="Vírgula 4 6 2" xfId="483" xr:uid="{00000000-0005-0000-0000-00009A5B0000}"/>
    <cellStyle name="Vírgula 4 6 2 2" xfId="1275" xr:uid="{00000000-0005-0000-0000-00009B5B0000}"/>
    <cellStyle name="Vírgula 4 6 2 2 2" xfId="3939" xr:uid="{00000000-0005-0000-0000-00009C5B0000}"/>
    <cellStyle name="Vírgula 4 6 2 2 2 2" xfId="17283" xr:uid="{00000000-0005-0000-0000-00009D5B0000}"/>
    <cellStyle name="Vírgula 4 6 2 2 3" xfId="6603" xr:uid="{00000000-0005-0000-0000-00009E5B0000}"/>
    <cellStyle name="Vírgula 4 6 2 2 3 2" xfId="19947" xr:uid="{00000000-0005-0000-0000-00009F5B0000}"/>
    <cellStyle name="Vírgula 4 6 2 2 4" xfId="9267" xr:uid="{00000000-0005-0000-0000-0000A05B0000}"/>
    <cellStyle name="Vírgula 4 6 2 2 4 2" xfId="22611" xr:uid="{00000000-0005-0000-0000-0000A15B0000}"/>
    <cellStyle name="Vírgula 4 6 2 2 5" xfId="14619" xr:uid="{00000000-0005-0000-0000-0000A25B0000}"/>
    <cellStyle name="Vírgula 4 6 2 2 6" xfId="11931" xr:uid="{00000000-0005-0000-0000-0000A35B0000}"/>
    <cellStyle name="Vírgula 4 6 2 2 7" xfId="26331" xr:uid="{00000000-0005-0000-0000-0000A45B0000}"/>
    <cellStyle name="Vírgula 4 6 2 3" xfId="2067" xr:uid="{00000000-0005-0000-0000-0000A55B0000}"/>
    <cellStyle name="Vírgula 4 6 2 3 2" xfId="4731" xr:uid="{00000000-0005-0000-0000-0000A65B0000}"/>
    <cellStyle name="Vírgula 4 6 2 3 2 2" xfId="18075" xr:uid="{00000000-0005-0000-0000-0000A75B0000}"/>
    <cellStyle name="Vírgula 4 6 2 3 3" xfId="7395" xr:uid="{00000000-0005-0000-0000-0000A85B0000}"/>
    <cellStyle name="Vírgula 4 6 2 3 3 2" xfId="20739" xr:uid="{00000000-0005-0000-0000-0000A95B0000}"/>
    <cellStyle name="Vírgula 4 6 2 3 4" xfId="10059" xr:uid="{00000000-0005-0000-0000-0000AA5B0000}"/>
    <cellStyle name="Vírgula 4 6 2 3 4 2" xfId="23403" xr:uid="{00000000-0005-0000-0000-0000AB5B0000}"/>
    <cellStyle name="Vírgula 4 6 2 3 5" xfId="15411" xr:uid="{00000000-0005-0000-0000-0000AC5B0000}"/>
    <cellStyle name="Vírgula 4 6 2 3 6" xfId="12723" xr:uid="{00000000-0005-0000-0000-0000AD5B0000}"/>
    <cellStyle name="Vírgula 4 6 2 4" xfId="3147" xr:uid="{00000000-0005-0000-0000-0000AE5B0000}"/>
    <cellStyle name="Vírgula 4 6 2 4 2" xfId="16491" xr:uid="{00000000-0005-0000-0000-0000AF5B0000}"/>
    <cellStyle name="Vírgula 4 6 2 5" xfId="5811" xr:uid="{00000000-0005-0000-0000-0000B05B0000}"/>
    <cellStyle name="Vírgula 4 6 2 5 2" xfId="19155" xr:uid="{00000000-0005-0000-0000-0000B15B0000}"/>
    <cellStyle name="Vírgula 4 6 2 6" xfId="8475" xr:uid="{00000000-0005-0000-0000-0000B25B0000}"/>
    <cellStyle name="Vírgula 4 6 2 6 2" xfId="21819" xr:uid="{00000000-0005-0000-0000-0000B35B0000}"/>
    <cellStyle name="Vírgula 4 6 2 7" xfId="13827" xr:uid="{00000000-0005-0000-0000-0000B45B0000}"/>
    <cellStyle name="Vírgula 4 6 2 8" xfId="11139" xr:uid="{00000000-0005-0000-0000-0000B55B0000}"/>
    <cellStyle name="Vírgula 4 6 2 9" xfId="24963" xr:uid="{00000000-0005-0000-0000-0000B65B0000}"/>
    <cellStyle name="Vírgula 4 6 3" xfId="651" xr:uid="{00000000-0005-0000-0000-0000B75B0000}"/>
    <cellStyle name="Vírgula 4 6 3 2" xfId="1443" xr:uid="{00000000-0005-0000-0000-0000B85B0000}"/>
    <cellStyle name="Vírgula 4 6 3 2 2" xfId="4107" xr:uid="{00000000-0005-0000-0000-0000B95B0000}"/>
    <cellStyle name="Vírgula 4 6 3 2 2 2" xfId="17451" xr:uid="{00000000-0005-0000-0000-0000BA5B0000}"/>
    <cellStyle name="Vírgula 4 6 3 2 3" xfId="6771" xr:uid="{00000000-0005-0000-0000-0000BB5B0000}"/>
    <cellStyle name="Vírgula 4 6 3 2 3 2" xfId="20115" xr:uid="{00000000-0005-0000-0000-0000BC5B0000}"/>
    <cellStyle name="Vírgula 4 6 3 2 4" xfId="9435" xr:uid="{00000000-0005-0000-0000-0000BD5B0000}"/>
    <cellStyle name="Vírgula 4 6 3 2 4 2" xfId="22779" xr:uid="{00000000-0005-0000-0000-0000BE5B0000}"/>
    <cellStyle name="Vírgula 4 6 3 2 5" xfId="14787" xr:uid="{00000000-0005-0000-0000-0000BF5B0000}"/>
    <cellStyle name="Vírgula 4 6 3 2 6" xfId="12099" xr:uid="{00000000-0005-0000-0000-0000C05B0000}"/>
    <cellStyle name="Vírgula 4 6 3 2 7" xfId="25995" xr:uid="{00000000-0005-0000-0000-0000C15B0000}"/>
    <cellStyle name="Vírgula 4 6 3 3" xfId="2235" xr:uid="{00000000-0005-0000-0000-0000C25B0000}"/>
    <cellStyle name="Vírgula 4 6 3 3 2" xfId="4899" xr:uid="{00000000-0005-0000-0000-0000C35B0000}"/>
    <cellStyle name="Vírgula 4 6 3 3 2 2" xfId="18243" xr:uid="{00000000-0005-0000-0000-0000C45B0000}"/>
    <cellStyle name="Vírgula 4 6 3 3 3" xfId="7563" xr:uid="{00000000-0005-0000-0000-0000C55B0000}"/>
    <cellStyle name="Vírgula 4 6 3 3 3 2" xfId="20907" xr:uid="{00000000-0005-0000-0000-0000C65B0000}"/>
    <cellStyle name="Vírgula 4 6 3 3 4" xfId="10227" xr:uid="{00000000-0005-0000-0000-0000C75B0000}"/>
    <cellStyle name="Vírgula 4 6 3 3 4 2" xfId="23571" xr:uid="{00000000-0005-0000-0000-0000C85B0000}"/>
    <cellStyle name="Vírgula 4 6 3 3 5" xfId="15579" xr:uid="{00000000-0005-0000-0000-0000C95B0000}"/>
    <cellStyle name="Vírgula 4 6 3 3 6" xfId="12891" xr:uid="{00000000-0005-0000-0000-0000CA5B0000}"/>
    <cellStyle name="Vírgula 4 6 3 4" xfId="3315" xr:uid="{00000000-0005-0000-0000-0000CB5B0000}"/>
    <cellStyle name="Vírgula 4 6 3 4 2" xfId="16659" xr:uid="{00000000-0005-0000-0000-0000CC5B0000}"/>
    <cellStyle name="Vírgula 4 6 3 5" xfId="5979" xr:uid="{00000000-0005-0000-0000-0000CD5B0000}"/>
    <cellStyle name="Vírgula 4 6 3 5 2" xfId="19323" xr:uid="{00000000-0005-0000-0000-0000CE5B0000}"/>
    <cellStyle name="Vírgula 4 6 3 6" xfId="8643" xr:uid="{00000000-0005-0000-0000-0000CF5B0000}"/>
    <cellStyle name="Vírgula 4 6 3 6 2" xfId="21987" xr:uid="{00000000-0005-0000-0000-0000D05B0000}"/>
    <cellStyle name="Vírgula 4 6 3 7" xfId="13995" xr:uid="{00000000-0005-0000-0000-0000D15B0000}"/>
    <cellStyle name="Vírgula 4 6 3 8" xfId="11307" xr:uid="{00000000-0005-0000-0000-0000D25B0000}"/>
    <cellStyle name="Vírgula 4 6 3 9" xfId="24627" xr:uid="{00000000-0005-0000-0000-0000D35B0000}"/>
    <cellStyle name="Vírgula 4 6 4" xfId="1011" xr:uid="{00000000-0005-0000-0000-0000D45B0000}"/>
    <cellStyle name="Vírgula 4 6 4 2" xfId="3675" xr:uid="{00000000-0005-0000-0000-0000D55B0000}"/>
    <cellStyle name="Vírgula 4 6 4 2 2" xfId="17019" xr:uid="{00000000-0005-0000-0000-0000D65B0000}"/>
    <cellStyle name="Vírgula 4 6 4 2 3" xfId="26643" xr:uid="{00000000-0005-0000-0000-0000D75B0000}"/>
    <cellStyle name="Vírgula 4 6 4 3" xfId="6339" xr:uid="{00000000-0005-0000-0000-0000D85B0000}"/>
    <cellStyle name="Vírgula 4 6 4 3 2" xfId="19683" xr:uid="{00000000-0005-0000-0000-0000D95B0000}"/>
    <cellStyle name="Vírgula 4 6 4 4" xfId="9003" xr:uid="{00000000-0005-0000-0000-0000DA5B0000}"/>
    <cellStyle name="Vírgula 4 6 4 4 2" xfId="22347" xr:uid="{00000000-0005-0000-0000-0000DB5B0000}"/>
    <cellStyle name="Vírgula 4 6 4 5" xfId="14355" xr:uid="{00000000-0005-0000-0000-0000DC5B0000}"/>
    <cellStyle name="Vírgula 4 6 4 6" xfId="11667" xr:uid="{00000000-0005-0000-0000-0000DD5B0000}"/>
    <cellStyle name="Vírgula 4 6 4 7" xfId="25275" xr:uid="{00000000-0005-0000-0000-0000DE5B0000}"/>
    <cellStyle name="Vírgula 4 6 5" xfId="1803" xr:uid="{00000000-0005-0000-0000-0000DF5B0000}"/>
    <cellStyle name="Vírgula 4 6 5 2" xfId="4467" xr:uid="{00000000-0005-0000-0000-0000E05B0000}"/>
    <cellStyle name="Vírgula 4 6 5 2 2" xfId="17811" xr:uid="{00000000-0005-0000-0000-0000E15B0000}"/>
    <cellStyle name="Vírgula 4 6 5 3" xfId="7131" xr:uid="{00000000-0005-0000-0000-0000E25B0000}"/>
    <cellStyle name="Vírgula 4 6 5 3 2" xfId="20475" xr:uid="{00000000-0005-0000-0000-0000E35B0000}"/>
    <cellStyle name="Vírgula 4 6 5 4" xfId="9795" xr:uid="{00000000-0005-0000-0000-0000E45B0000}"/>
    <cellStyle name="Vírgula 4 6 5 4 2" xfId="23139" xr:uid="{00000000-0005-0000-0000-0000E55B0000}"/>
    <cellStyle name="Vírgula 4 6 5 5" xfId="15147" xr:uid="{00000000-0005-0000-0000-0000E65B0000}"/>
    <cellStyle name="Vírgula 4 6 5 6" xfId="12459" xr:uid="{00000000-0005-0000-0000-0000E75B0000}"/>
    <cellStyle name="Vírgula 4 6 5 7" xfId="25635" xr:uid="{00000000-0005-0000-0000-0000E85B0000}"/>
    <cellStyle name="Vírgula 4 6 6" xfId="2619" xr:uid="{00000000-0005-0000-0000-0000E95B0000}"/>
    <cellStyle name="Vírgula 4 6 6 2" xfId="5283" xr:uid="{00000000-0005-0000-0000-0000EA5B0000}"/>
    <cellStyle name="Vírgula 4 6 6 2 2" xfId="18627" xr:uid="{00000000-0005-0000-0000-0000EB5B0000}"/>
    <cellStyle name="Vírgula 4 6 6 3" xfId="7947" xr:uid="{00000000-0005-0000-0000-0000EC5B0000}"/>
    <cellStyle name="Vírgula 4 6 6 3 2" xfId="21291" xr:uid="{00000000-0005-0000-0000-0000ED5B0000}"/>
    <cellStyle name="Vírgula 4 6 6 4" xfId="10611" xr:uid="{00000000-0005-0000-0000-0000EE5B0000}"/>
    <cellStyle name="Vírgula 4 6 6 4 2" xfId="23955" xr:uid="{00000000-0005-0000-0000-0000EF5B0000}"/>
    <cellStyle name="Vírgula 4 6 6 5" xfId="15963" xr:uid="{00000000-0005-0000-0000-0000F05B0000}"/>
    <cellStyle name="Vírgula 4 6 6 6" xfId="13275" xr:uid="{00000000-0005-0000-0000-0000F15B0000}"/>
    <cellStyle name="Vírgula 4 6 7" xfId="2883" xr:uid="{00000000-0005-0000-0000-0000F25B0000}"/>
    <cellStyle name="Vírgula 4 6 7 2" xfId="16227" xr:uid="{00000000-0005-0000-0000-0000F35B0000}"/>
    <cellStyle name="Vírgula 4 6 8" xfId="5547" xr:uid="{00000000-0005-0000-0000-0000F45B0000}"/>
    <cellStyle name="Vírgula 4 6 8 2" xfId="18891" xr:uid="{00000000-0005-0000-0000-0000F55B0000}"/>
    <cellStyle name="Vírgula 4 6 9" xfId="8211" xr:uid="{00000000-0005-0000-0000-0000F65B0000}"/>
    <cellStyle name="Vírgula 4 6 9 2" xfId="21555" xr:uid="{00000000-0005-0000-0000-0000F75B0000}"/>
    <cellStyle name="Vírgula 4 7" xfId="147" xr:uid="{00000000-0005-0000-0000-0000F85B0000}"/>
    <cellStyle name="Vírgula 4 7 10" xfId="10803" xr:uid="{00000000-0005-0000-0000-0000F95B0000}"/>
    <cellStyle name="Vírgula 4 7 11" xfId="24195" xr:uid="{00000000-0005-0000-0000-0000FA5B0000}"/>
    <cellStyle name="Vírgula 4 7 2" xfId="411" xr:uid="{00000000-0005-0000-0000-0000FB5B0000}"/>
    <cellStyle name="Vírgula 4 7 2 2" xfId="1203" xr:uid="{00000000-0005-0000-0000-0000FC5B0000}"/>
    <cellStyle name="Vírgula 4 7 2 2 2" xfId="3867" xr:uid="{00000000-0005-0000-0000-0000FD5B0000}"/>
    <cellStyle name="Vírgula 4 7 2 2 2 2" xfId="17211" xr:uid="{00000000-0005-0000-0000-0000FE5B0000}"/>
    <cellStyle name="Vírgula 4 7 2 2 3" xfId="6531" xr:uid="{00000000-0005-0000-0000-0000FF5B0000}"/>
    <cellStyle name="Vírgula 4 7 2 2 3 2" xfId="19875" xr:uid="{00000000-0005-0000-0000-0000005C0000}"/>
    <cellStyle name="Vírgula 4 7 2 2 4" xfId="9195" xr:uid="{00000000-0005-0000-0000-0000015C0000}"/>
    <cellStyle name="Vírgula 4 7 2 2 4 2" xfId="22539" xr:uid="{00000000-0005-0000-0000-0000025C0000}"/>
    <cellStyle name="Vírgula 4 7 2 2 5" xfId="14547" xr:uid="{00000000-0005-0000-0000-0000035C0000}"/>
    <cellStyle name="Vírgula 4 7 2 2 6" xfId="11859" xr:uid="{00000000-0005-0000-0000-0000045C0000}"/>
    <cellStyle name="Vírgula 4 7 2 2 7" xfId="26259" xr:uid="{00000000-0005-0000-0000-0000055C0000}"/>
    <cellStyle name="Vírgula 4 7 2 3" xfId="1995" xr:uid="{00000000-0005-0000-0000-0000065C0000}"/>
    <cellStyle name="Vírgula 4 7 2 3 2" xfId="4659" xr:uid="{00000000-0005-0000-0000-0000075C0000}"/>
    <cellStyle name="Vírgula 4 7 2 3 2 2" xfId="18003" xr:uid="{00000000-0005-0000-0000-0000085C0000}"/>
    <cellStyle name="Vírgula 4 7 2 3 3" xfId="7323" xr:uid="{00000000-0005-0000-0000-0000095C0000}"/>
    <cellStyle name="Vírgula 4 7 2 3 3 2" xfId="20667" xr:uid="{00000000-0005-0000-0000-00000A5C0000}"/>
    <cellStyle name="Vírgula 4 7 2 3 4" xfId="9987" xr:uid="{00000000-0005-0000-0000-00000B5C0000}"/>
    <cellStyle name="Vírgula 4 7 2 3 4 2" xfId="23331" xr:uid="{00000000-0005-0000-0000-00000C5C0000}"/>
    <cellStyle name="Vírgula 4 7 2 3 5" xfId="15339" xr:uid="{00000000-0005-0000-0000-00000D5C0000}"/>
    <cellStyle name="Vírgula 4 7 2 3 6" xfId="12651" xr:uid="{00000000-0005-0000-0000-00000E5C0000}"/>
    <cellStyle name="Vírgula 4 7 2 4" xfId="3075" xr:uid="{00000000-0005-0000-0000-00000F5C0000}"/>
    <cellStyle name="Vírgula 4 7 2 4 2" xfId="16419" xr:uid="{00000000-0005-0000-0000-0000105C0000}"/>
    <cellStyle name="Vírgula 4 7 2 5" xfId="5739" xr:uid="{00000000-0005-0000-0000-0000115C0000}"/>
    <cellStyle name="Vírgula 4 7 2 5 2" xfId="19083" xr:uid="{00000000-0005-0000-0000-0000125C0000}"/>
    <cellStyle name="Vírgula 4 7 2 6" xfId="8403" xr:uid="{00000000-0005-0000-0000-0000135C0000}"/>
    <cellStyle name="Vírgula 4 7 2 6 2" xfId="21747" xr:uid="{00000000-0005-0000-0000-0000145C0000}"/>
    <cellStyle name="Vírgula 4 7 2 7" xfId="13755" xr:uid="{00000000-0005-0000-0000-0000155C0000}"/>
    <cellStyle name="Vírgula 4 7 2 8" xfId="11067" xr:uid="{00000000-0005-0000-0000-0000165C0000}"/>
    <cellStyle name="Vírgula 4 7 2 9" xfId="24891" xr:uid="{00000000-0005-0000-0000-0000175C0000}"/>
    <cellStyle name="Vírgula 4 7 3" xfId="939" xr:uid="{00000000-0005-0000-0000-0000185C0000}"/>
    <cellStyle name="Vírgula 4 7 3 2" xfId="3603" xr:uid="{00000000-0005-0000-0000-0000195C0000}"/>
    <cellStyle name="Vírgula 4 7 3 2 2" xfId="16947" xr:uid="{00000000-0005-0000-0000-00001A5C0000}"/>
    <cellStyle name="Vírgula 4 7 3 2 3" xfId="25923" xr:uid="{00000000-0005-0000-0000-00001B5C0000}"/>
    <cellStyle name="Vírgula 4 7 3 3" xfId="6267" xr:uid="{00000000-0005-0000-0000-00001C5C0000}"/>
    <cellStyle name="Vírgula 4 7 3 3 2" xfId="19611" xr:uid="{00000000-0005-0000-0000-00001D5C0000}"/>
    <cellStyle name="Vírgula 4 7 3 4" xfId="8931" xr:uid="{00000000-0005-0000-0000-00001E5C0000}"/>
    <cellStyle name="Vírgula 4 7 3 4 2" xfId="22275" xr:uid="{00000000-0005-0000-0000-00001F5C0000}"/>
    <cellStyle name="Vírgula 4 7 3 5" xfId="14283" xr:uid="{00000000-0005-0000-0000-0000205C0000}"/>
    <cellStyle name="Vírgula 4 7 3 6" xfId="11595" xr:uid="{00000000-0005-0000-0000-0000215C0000}"/>
    <cellStyle name="Vírgula 4 7 3 7" xfId="24555" xr:uid="{00000000-0005-0000-0000-0000225C0000}"/>
    <cellStyle name="Vírgula 4 7 4" xfId="1731" xr:uid="{00000000-0005-0000-0000-0000235C0000}"/>
    <cellStyle name="Vírgula 4 7 4 2" xfId="4395" xr:uid="{00000000-0005-0000-0000-0000245C0000}"/>
    <cellStyle name="Vírgula 4 7 4 2 2" xfId="17739" xr:uid="{00000000-0005-0000-0000-0000255C0000}"/>
    <cellStyle name="Vírgula 4 7 4 2 3" xfId="26571" xr:uid="{00000000-0005-0000-0000-0000265C0000}"/>
    <cellStyle name="Vírgula 4 7 4 3" xfId="7059" xr:uid="{00000000-0005-0000-0000-0000275C0000}"/>
    <cellStyle name="Vírgula 4 7 4 3 2" xfId="20403" xr:uid="{00000000-0005-0000-0000-0000285C0000}"/>
    <cellStyle name="Vírgula 4 7 4 4" xfId="9723" xr:uid="{00000000-0005-0000-0000-0000295C0000}"/>
    <cellStyle name="Vírgula 4 7 4 4 2" xfId="23067" xr:uid="{00000000-0005-0000-0000-00002A5C0000}"/>
    <cellStyle name="Vírgula 4 7 4 5" xfId="15075" xr:uid="{00000000-0005-0000-0000-00002B5C0000}"/>
    <cellStyle name="Vírgula 4 7 4 6" xfId="12387" xr:uid="{00000000-0005-0000-0000-00002C5C0000}"/>
    <cellStyle name="Vírgula 4 7 4 7" xfId="25203" xr:uid="{00000000-0005-0000-0000-00002D5C0000}"/>
    <cellStyle name="Vírgula 4 7 5" xfId="2547" xr:uid="{00000000-0005-0000-0000-00002E5C0000}"/>
    <cellStyle name="Vírgula 4 7 5 2" xfId="5211" xr:uid="{00000000-0005-0000-0000-00002F5C0000}"/>
    <cellStyle name="Vírgula 4 7 5 2 2" xfId="18555" xr:uid="{00000000-0005-0000-0000-0000305C0000}"/>
    <cellStyle name="Vírgula 4 7 5 3" xfId="7875" xr:uid="{00000000-0005-0000-0000-0000315C0000}"/>
    <cellStyle name="Vírgula 4 7 5 3 2" xfId="21219" xr:uid="{00000000-0005-0000-0000-0000325C0000}"/>
    <cellStyle name="Vírgula 4 7 5 4" xfId="10539" xr:uid="{00000000-0005-0000-0000-0000335C0000}"/>
    <cellStyle name="Vírgula 4 7 5 4 2" xfId="23883" xr:uid="{00000000-0005-0000-0000-0000345C0000}"/>
    <cellStyle name="Vírgula 4 7 5 5" xfId="15891" xr:uid="{00000000-0005-0000-0000-0000355C0000}"/>
    <cellStyle name="Vírgula 4 7 5 6" xfId="13203" xr:uid="{00000000-0005-0000-0000-0000365C0000}"/>
    <cellStyle name="Vírgula 4 7 5 7" xfId="25563" xr:uid="{00000000-0005-0000-0000-0000375C0000}"/>
    <cellStyle name="Vírgula 4 7 6" xfId="2811" xr:uid="{00000000-0005-0000-0000-0000385C0000}"/>
    <cellStyle name="Vírgula 4 7 6 2" xfId="16155" xr:uid="{00000000-0005-0000-0000-0000395C0000}"/>
    <cellStyle name="Vírgula 4 7 7" xfId="5475" xr:uid="{00000000-0005-0000-0000-00003A5C0000}"/>
    <cellStyle name="Vírgula 4 7 7 2" xfId="18819" xr:uid="{00000000-0005-0000-0000-00003B5C0000}"/>
    <cellStyle name="Vírgula 4 7 8" xfId="8139" xr:uid="{00000000-0005-0000-0000-00003C5C0000}"/>
    <cellStyle name="Vírgula 4 7 8 2" xfId="21483" xr:uid="{00000000-0005-0000-0000-00003D5C0000}"/>
    <cellStyle name="Vírgula 4 7 9" xfId="13491" xr:uid="{00000000-0005-0000-0000-00003E5C0000}"/>
    <cellStyle name="Vírgula 4 8" xfId="315" xr:uid="{00000000-0005-0000-0000-00003F5C0000}"/>
    <cellStyle name="Vírgula 4 8 10" xfId="24363" xr:uid="{00000000-0005-0000-0000-0000405C0000}"/>
    <cellStyle name="Vírgula 4 8 2" xfId="1107" xr:uid="{00000000-0005-0000-0000-0000415C0000}"/>
    <cellStyle name="Vírgula 4 8 2 2" xfId="3771" xr:uid="{00000000-0005-0000-0000-0000425C0000}"/>
    <cellStyle name="Vírgula 4 8 2 2 2" xfId="17115" xr:uid="{00000000-0005-0000-0000-0000435C0000}"/>
    <cellStyle name="Vírgula 4 8 2 2 3" xfId="26427" xr:uid="{00000000-0005-0000-0000-0000445C0000}"/>
    <cellStyle name="Vírgula 4 8 2 3" xfId="6435" xr:uid="{00000000-0005-0000-0000-0000455C0000}"/>
    <cellStyle name="Vírgula 4 8 2 3 2" xfId="19779" xr:uid="{00000000-0005-0000-0000-0000465C0000}"/>
    <cellStyle name="Vírgula 4 8 2 4" xfId="9099" xr:uid="{00000000-0005-0000-0000-0000475C0000}"/>
    <cellStyle name="Vírgula 4 8 2 4 2" xfId="22443" xr:uid="{00000000-0005-0000-0000-0000485C0000}"/>
    <cellStyle name="Vírgula 4 8 2 5" xfId="14451" xr:uid="{00000000-0005-0000-0000-0000495C0000}"/>
    <cellStyle name="Vírgula 4 8 2 6" xfId="11763" xr:uid="{00000000-0005-0000-0000-00004A5C0000}"/>
    <cellStyle name="Vírgula 4 8 2 7" xfId="25059" xr:uid="{00000000-0005-0000-0000-00004B5C0000}"/>
    <cellStyle name="Vírgula 4 8 3" xfId="1899" xr:uid="{00000000-0005-0000-0000-00004C5C0000}"/>
    <cellStyle name="Vírgula 4 8 3 2" xfId="4563" xr:uid="{00000000-0005-0000-0000-00004D5C0000}"/>
    <cellStyle name="Vírgula 4 8 3 2 2" xfId="17907" xr:uid="{00000000-0005-0000-0000-00004E5C0000}"/>
    <cellStyle name="Vírgula 4 8 3 2 3" xfId="26091" xr:uid="{00000000-0005-0000-0000-00004F5C0000}"/>
    <cellStyle name="Vírgula 4 8 3 3" xfId="7227" xr:uid="{00000000-0005-0000-0000-0000505C0000}"/>
    <cellStyle name="Vírgula 4 8 3 3 2" xfId="20571" xr:uid="{00000000-0005-0000-0000-0000515C0000}"/>
    <cellStyle name="Vírgula 4 8 3 4" xfId="9891" xr:uid="{00000000-0005-0000-0000-0000525C0000}"/>
    <cellStyle name="Vírgula 4 8 3 4 2" xfId="23235" xr:uid="{00000000-0005-0000-0000-0000535C0000}"/>
    <cellStyle name="Vírgula 4 8 3 5" xfId="15243" xr:uid="{00000000-0005-0000-0000-0000545C0000}"/>
    <cellStyle name="Vírgula 4 8 3 6" xfId="12555" xr:uid="{00000000-0005-0000-0000-0000555C0000}"/>
    <cellStyle name="Vírgula 4 8 3 7" xfId="24723" xr:uid="{00000000-0005-0000-0000-0000565C0000}"/>
    <cellStyle name="Vírgula 4 8 4" xfId="2427" xr:uid="{00000000-0005-0000-0000-0000575C0000}"/>
    <cellStyle name="Vírgula 4 8 4 2" xfId="5091" xr:uid="{00000000-0005-0000-0000-0000585C0000}"/>
    <cellStyle name="Vírgula 4 8 4 2 2" xfId="18435" xr:uid="{00000000-0005-0000-0000-0000595C0000}"/>
    <cellStyle name="Vírgula 4 8 4 2 3" xfId="26739" xr:uid="{00000000-0005-0000-0000-00005A5C0000}"/>
    <cellStyle name="Vírgula 4 8 4 3" xfId="7755" xr:uid="{00000000-0005-0000-0000-00005B5C0000}"/>
    <cellStyle name="Vírgula 4 8 4 3 2" xfId="21099" xr:uid="{00000000-0005-0000-0000-00005C5C0000}"/>
    <cellStyle name="Vírgula 4 8 4 4" xfId="10419" xr:uid="{00000000-0005-0000-0000-00005D5C0000}"/>
    <cellStyle name="Vírgula 4 8 4 4 2" xfId="23763" xr:uid="{00000000-0005-0000-0000-00005E5C0000}"/>
    <cellStyle name="Vírgula 4 8 4 5" xfId="15771" xr:uid="{00000000-0005-0000-0000-00005F5C0000}"/>
    <cellStyle name="Vírgula 4 8 4 6" xfId="13083" xr:uid="{00000000-0005-0000-0000-0000605C0000}"/>
    <cellStyle name="Vírgula 4 8 4 7" xfId="25371" xr:uid="{00000000-0005-0000-0000-0000615C0000}"/>
    <cellStyle name="Vírgula 4 8 5" xfId="2979" xr:uid="{00000000-0005-0000-0000-0000625C0000}"/>
    <cellStyle name="Vírgula 4 8 5 2" xfId="16323" xr:uid="{00000000-0005-0000-0000-0000635C0000}"/>
    <cellStyle name="Vírgula 4 8 5 3" xfId="25731" xr:uid="{00000000-0005-0000-0000-0000645C0000}"/>
    <cellStyle name="Vírgula 4 8 6" xfId="5643" xr:uid="{00000000-0005-0000-0000-0000655C0000}"/>
    <cellStyle name="Vírgula 4 8 6 2" xfId="18987" xr:uid="{00000000-0005-0000-0000-0000665C0000}"/>
    <cellStyle name="Vírgula 4 8 7" xfId="8307" xr:uid="{00000000-0005-0000-0000-0000675C0000}"/>
    <cellStyle name="Vírgula 4 8 7 2" xfId="21651" xr:uid="{00000000-0005-0000-0000-0000685C0000}"/>
    <cellStyle name="Vírgula 4 8 8" xfId="13659" xr:uid="{00000000-0005-0000-0000-0000695C0000}"/>
    <cellStyle name="Vírgula 4 8 9" xfId="10971" xr:uid="{00000000-0005-0000-0000-00006A5C0000}"/>
    <cellStyle name="Vírgula 4 9" xfId="579" xr:uid="{00000000-0005-0000-0000-00006B5C0000}"/>
    <cellStyle name="Vírgula 4 9 2" xfId="1371" xr:uid="{00000000-0005-0000-0000-00006C5C0000}"/>
    <cellStyle name="Vírgula 4 9 2 2" xfId="4035" xr:uid="{00000000-0005-0000-0000-00006D5C0000}"/>
    <cellStyle name="Vírgula 4 9 2 2 2" xfId="17379" xr:uid="{00000000-0005-0000-0000-00006E5C0000}"/>
    <cellStyle name="Vírgula 4 9 2 2 3" xfId="26163" xr:uid="{00000000-0005-0000-0000-00006F5C0000}"/>
    <cellStyle name="Vírgula 4 9 2 3" xfId="6699" xr:uid="{00000000-0005-0000-0000-0000705C0000}"/>
    <cellStyle name="Vírgula 4 9 2 3 2" xfId="20043" xr:uid="{00000000-0005-0000-0000-0000715C0000}"/>
    <cellStyle name="Vírgula 4 9 2 4" xfId="9363" xr:uid="{00000000-0005-0000-0000-0000725C0000}"/>
    <cellStyle name="Vírgula 4 9 2 4 2" xfId="22707" xr:uid="{00000000-0005-0000-0000-0000735C0000}"/>
    <cellStyle name="Vírgula 4 9 2 5" xfId="14715" xr:uid="{00000000-0005-0000-0000-0000745C0000}"/>
    <cellStyle name="Vírgula 4 9 2 6" xfId="12027" xr:uid="{00000000-0005-0000-0000-0000755C0000}"/>
    <cellStyle name="Vírgula 4 9 2 7" xfId="24795" xr:uid="{00000000-0005-0000-0000-0000765C0000}"/>
    <cellStyle name="Vírgula 4 9 3" xfId="2163" xr:uid="{00000000-0005-0000-0000-0000775C0000}"/>
    <cellStyle name="Vírgula 4 9 3 2" xfId="4827" xr:uid="{00000000-0005-0000-0000-0000785C0000}"/>
    <cellStyle name="Vírgula 4 9 3 2 2" xfId="18171" xr:uid="{00000000-0005-0000-0000-0000795C0000}"/>
    <cellStyle name="Vírgula 4 9 3 2 3" xfId="25827" xr:uid="{00000000-0005-0000-0000-00007A5C0000}"/>
    <cellStyle name="Vírgula 4 9 3 3" xfId="7491" xr:uid="{00000000-0005-0000-0000-00007B5C0000}"/>
    <cellStyle name="Vírgula 4 9 3 3 2" xfId="20835" xr:uid="{00000000-0005-0000-0000-00007C5C0000}"/>
    <cellStyle name="Vírgula 4 9 3 4" xfId="10155" xr:uid="{00000000-0005-0000-0000-00007D5C0000}"/>
    <cellStyle name="Vírgula 4 9 3 4 2" xfId="23499" xr:uid="{00000000-0005-0000-0000-00007E5C0000}"/>
    <cellStyle name="Vírgula 4 9 3 5" xfId="15507" xr:uid="{00000000-0005-0000-0000-00007F5C0000}"/>
    <cellStyle name="Vírgula 4 9 3 6" xfId="12819" xr:uid="{00000000-0005-0000-0000-0000805C0000}"/>
    <cellStyle name="Vírgula 4 9 3 7" xfId="24459" xr:uid="{00000000-0005-0000-0000-0000815C0000}"/>
    <cellStyle name="Vírgula 4 9 4" xfId="3243" xr:uid="{00000000-0005-0000-0000-0000825C0000}"/>
    <cellStyle name="Vírgula 4 9 4 2" xfId="16587" xr:uid="{00000000-0005-0000-0000-0000835C0000}"/>
    <cellStyle name="Vírgula 4 9 4 3" xfId="25467" xr:uid="{00000000-0005-0000-0000-0000845C0000}"/>
    <cellStyle name="Vírgula 4 9 5" xfId="5907" xr:uid="{00000000-0005-0000-0000-0000855C0000}"/>
    <cellStyle name="Vírgula 4 9 5 2" xfId="19251" xr:uid="{00000000-0005-0000-0000-0000865C0000}"/>
    <cellStyle name="Vírgula 4 9 6" xfId="8571" xr:uid="{00000000-0005-0000-0000-0000875C0000}"/>
    <cellStyle name="Vírgula 4 9 6 2" xfId="21915" xr:uid="{00000000-0005-0000-0000-0000885C0000}"/>
    <cellStyle name="Vírgula 4 9 7" xfId="13923" xr:uid="{00000000-0005-0000-0000-0000895C0000}"/>
    <cellStyle name="Vírgula 4 9 8" xfId="11235" xr:uid="{00000000-0005-0000-0000-00008A5C0000}"/>
    <cellStyle name="Vírgula 4 9 9" xfId="24099" xr:uid="{00000000-0005-0000-0000-00008B5C0000}"/>
    <cellStyle name="Vírgula 5" xfId="24" xr:uid="{00000000-0005-0000-0000-00008C5C0000}"/>
    <cellStyle name="Vírgula 5 10" xfId="846" xr:uid="{00000000-0005-0000-0000-00008D5C0000}"/>
    <cellStyle name="Vírgula 5 10 2" xfId="3510" xr:uid="{00000000-0005-0000-0000-00008E5C0000}"/>
    <cellStyle name="Vírgula 5 10 2 2" xfId="16854" xr:uid="{00000000-0005-0000-0000-00008F5C0000}"/>
    <cellStyle name="Vírgula 5 10 2 3" xfId="25806" xr:uid="{00000000-0005-0000-0000-0000905C0000}"/>
    <cellStyle name="Vírgula 5 10 3" xfId="6174" xr:uid="{00000000-0005-0000-0000-0000915C0000}"/>
    <cellStyle name="Vírgula 5 10 3 2" xfId="19518" xr:uid="{00000000-0005-0000-0000-0000925C0000}"/>
    <cellStyle name="Vírgula 5 10 4" xfId="8838" xr:uid="{00000000-0005-0000-0000-0000935C0000}"/>
    <cellStyle name="Vírgula 5 10 4 2" xfId="22182" xr:uid="{00000000-0005-0000-0000-0000945C0000}"/>
    <cellStyle name="Vírgula 5 10 5" xfId="14190" xr:uid="{00000000-0005-0000-0000-0000955C0000}"/>
    <cellStyle name="Vírgula 5 10 6" xfId="11502" xr:uid="{00000000-0005-0000-0000-0000965C0000}"/>
    <cellStyle name="Vírgula 5 10 7" xfId="24438" xr:uid="{00000000-0005-0000-0000-0000975C0000}"/>
    <cellStyle name="Vírgula 5 11" xfId="1638" xr:uid="{00000000-0005-0000-0000-0000985C0000}"/>
    <cellStyle name="Vírgula 5 11 2" xfId="4302" xr:uid="{00000000-0005-0000-0000-0000995C0000}"/>
    <cellStyle name="Vírgula 5 11 2 2" xfId="17646" xr:uid="{00000000-0005-0000-0000-00009A5C0000}"/>
    <cellStyle name="Vírgula 5 11 2 3" xfId="26478" xr:uid="{00000000-0005-0000-0000-00009B5C0000}"/>
    <cellStyle name="Vírgula 5 11 3" xfId="6966" xr:uid="{00000000-0005-0000-0000-00009C5C0000}"/>
    <cellStyle name="Vírgula 5 11 3 2" xfId="20310" xr:uid="{00000000-0005-0000-0000-00009D5C0000}"/>
    <cellStyle name="Vírgula 5 11 4" xfId="9630" xr:uid="{00000000-0005-0000-0000-00009E5C0000}"/>
    <cellStyle name="Vírgula 5 11 4 2" xfId="22974" xr:uid="{00000000-0005-0000-0000-00009F5C0000}"/>
    <cellStyle name="Vírgula 5 11 5" xfId="14982" xr:uid="{00000000-0005-0000-0000-0000A05C0000}"/>
    <cellStyle name="Vírgula 5 11 6" xfId="12294" xr:uid="{00000000-0005-0000-0000-0000A15C0000}"/>
    <cellStyle name="Vírgula 5 11 7" xfId="25110" xr:uid="{00000000-0005-0000-0000-0000A25C0000}"/>
    <cellStyle name="Vírgula 5 12" xfId="2435" xr:uid="{00000000-0005-0000-0000-0000A35C0000}"/>
    <cellStyle name="Vírgula 5 12 2" xfId="5099" xr:uid="{00000000-0005-0000-0000-0000A45C0000}"/>
    <cellStyle name="Vírgula 5 12 2 2" xfId="18443" xr:uid="{00000000-0005-0000-0000-0000A55C0000}"/>
    <cellStyle name="Vírgula 5 12 3" xfId="7763" xr:uid="{00000000-0005-0000-0000-0000A65C0000}"/>
    <cellStyle name="Vírgula 5 12 3 2" xfId="21107" xr:uid="{00000000-0005-0000-0000-0000A75C0000}"/>
    <cellStyle name="Vírgula 5 12 4" xfId="10427" xr:uid="{00000000-0005-0000-0000-0000A85C0000}"/>
    <cellStyle name="Vírgula 5 12 4 2" xfId="23771" xr:uid="{00000000-0005-0000-0000-0000A95C0000}"/>
    <cellStyle name="Vírgula 5 12 5" xfId="15779" xr:uid="{00000000-0005-0000-0000-0000AA5C0000}"/>
    <cellStyle name="Vírgula 5 12 6" xfId="13091" xr:uid="{00000000-0005-0000-0000-0000AB5C0000}"/>
    <cellStyle name="Vírgula 5 12 7" xfId="25422" xr:uid="{00000000-0005-0000-0000-0000AC5C0000}"/>
    <cellStyle name="Vírgula 5 13" xfId="54" xr:uid="{00000000-0005-0000-0000-0000AD5C0000}"/>
    <cellStyle name="Vírgula 5 13 2" xfId="13398" xr:uid="{00000000-0005-0000-0000-0000AE5C0000}"/>
    <cellStyle name="Vírgula 5 14" xfId="2718" xr:uid="{00000000-0005-0000-0000-0000AF5C0000}"/>
    <cellStyle name="Vírgula 5 14 2" xfId="16062" xr:uid="{00000000-0005-0000-0000-0000B05C0000}"/>
    <cellStyle name="Vírgula 5 15" xfId="5382" xr:uid="{00000000-0005-0000-0000-0000B15C0000}"/>
    <cellStyle name="Vírgula 5 15 2" xfId="18726" xr:uid="{00000000-0005-0000-0000-0000B25C0000}"/>
    <cellStyle name="Vírgula 5 16" xfId="8046" xr:uid="{00000000-0005-0000-0000-0000B35C0000}"/>
    <cellStyle name="Vírgula 5 16 2" xfId="21390" xr:uid="{00000000-0005-0000-0000-0000B45C0000}"/>
    <cellStyle name="Vírgula 5 17" xfId="13374" xr:uid="{00000000-0005-0000-0000-0000B55C0000}"/>
    <cellStyle name="Vírgula 5 18" xfId="10710" xr:uid="{00000000-0005-0000-0000-0000B65C0000}"/>
    <cellStyle name="Vírgula 5 19" xfId="24054" xr:uid="{00000000-0005-0000-0000-0000B75C0000}"/>
    <cellStyle name="Vírgula 5 2" xfId="78" xr:uid="{00000000-0005-0000-0000-0000B85C0000}"/>
    <cellStyle name="Vírgula 5 2 10" xfId="1662" xr:uid="{00000000-0005-0000-0000-0000B95C0000}"/>
    <cellStyle name="Vírgula 5 2 10 2" xfId="4326" xr:uid="{00000000-0005-0000-0000-0000BA5C0000}"/>
    <cellStyle name="Vírgula 5 2 10 2 2" xfId="17670" xr:uid="{00000000-0005-0000-0000-0000BB5C0000}"/>
    <cellStyle name="Vírgula 5 2 10 3" xfId="6990" xr:uid="{00000000-0005-0000-0000-0000BC5C0000}"/>
    <cellStyle name="Vírgula 5 2 10 3 2" xfId="20334" xr:uid="{00000000-0005-0000-0000-0000BD5C0000}"/>
    <cellStyle name="Vírgula 5 2 10 4" xfId="9654" xr:uid="{00000000-0005-0000-0000-0000BE5C0000}"/>
    <cellStyle name="Vírgula 5 2 10 4 2" xfId="22998" xr:uid="{00000000-0005-0000-0000-0000BF5C0000}"/>
    <cellStyle name="Vírgula 5 2 10 5" xfId="15006" xr:uid="{00000000-0005-0000-0000-0000C05C0000}"/>
    <cellStyle name="Vírgula 5 2 10 6" xfId="12318" xr:uid="{00000000-0005-0000-0000-0000C15C0000}"/>
    <cellStyle name="Vírgula 5 2 11" xfId="2461" xr:uid="{00000000-0005-0000-0000-0000C25C0000}"/>
    <cellStyle name="Vírgula 5 2 11 2" xfId="5125" xr:uid="{00000000-0005-0000-0000-0000C35C0000}"/>
    <cellStyle name="Vírgula 5 2 11 2 2" xfId="18469" xr:uid="{00000000-0005-0000-0000-0000C45C0000}"/>
    <cellStyle name="Vírgula 5 2 11 3" xfId="7789" xr:uid="{00000000-0005-0000-0000-0000C55C0000}"/>
    <cellStyle name="Vírgula 5 2 11 3 2" xfId="21133" xr:uid="{00000000-0005-0000-0000-0000C65C0000}"/>
    <cellStyle name="Vírgula 5 2 11 4" xfId="10453" xr:uid="{00000000-0005-0000-0000-0000C75C0000}"/>
    <cellStyle name="Vírgula 5 2 11 4 2" xfId="23797" xr:uid="{00000000-0005-0000-0000-0000C85C0000}"/>
    <cellStyle name="Vírgula 5 2 11 5" xfId="15805" xr:uid="{00000000-0005-0000-0000-0000C95C0000}"/>
    <cellStyle name="Vírgula 5 2 11 6" xfId="13117" xr:uid="{00000000-0005-0000-0000-0000CA5C0000}"/>
    <cellStyle name="Vírgula 5 2 12" xfId="2742" xr:uid="{00000000-0005-0000-0000-0000CB5C0000}"/>
    <cellStyle name="Vírgula 5 2 12 2" xfId="16086" xr:uid="{00000000-0005-0000-0000-0000CC5C0000}"/>
    <cellStyle name="Vírgula 5 2 13" xfId="5406" xr:uid="{00000000-0005-0000-0000-0000CD5C0000}"/>
    <cellStyle name="Vírgula 5 2 13 2" xfId="18750" xr:uid="{00000000-0005-0000-0000-0000CE5C0000}"/>
    <cellStyle name="Vírgula 5 2 14" xfId="8070" xr:uid="{00000000-0005-0000-0000-0000CF5C0000}"/>
    <cellStyle name="Vírgula 5 2 14 2" xfId="21414" xr:uid="{00000000-0005-0000-0000-0000D05C0000}"/>
    <cellStyle name="Vírgula 5 2 15" xfId="13422" xr:uid="{00000000-0005-0000-0000-0000D15C0000}"/>
    <cellStyle name="Vírgula 5 2 16" xfId="10734" xr:uid="{00000000-0005-0000-0000-0000D25C0000}"/>
    <cellStyle name="Vírgula 5 2 17" xfId="24126" xr:uid="{00000000-0005-0000-0000-0000D35C0000}"/>
    <cellStyle name="Vírgula 5 2 2" xfId="126" xr:uid="{00000000-0005-0000-0000-0000D45C0000}"/>
    <cellStyle name="Vírgula 5 2 2 10" xfId="8118" xr:uid="{00000000-0005-0000-0000-0000D55C0000}"/>
    <cellStyle name="Vírgula 5 2 2 10 2" xfId="21462" xr:uid="{00000000-0005-0000-0000-0000D65C0000}"/>
    <cellStyle name="Vírgula 5 2 2 11" xfId="13470" xr:uid="{00000000-0005-0000-0000-0000D75C0000}"/>
    <cellStyle name="Vírgula 5 2 2 12" xfId="10782" xr:uid="{00000000-0005-0000-0000-0000D85C0000}"/>
    <cellStyle name="Vírgula 5 2 2 13" xfId="24174" xr:uid="{00000000-0005-0000-0000-0000D95C0000}"/>
    <cellStyle name="Vírgula 5 2 2 2" xfId="294" xr:uid="{00000000-0005-0000-0000-0000DA5C0000}"/>
    <cellStyle name="Vírgula 5 2 2 2 10" xfId="10950" xr:uid="{00000000-0005-0000-0000-0000DB5C0000}"/>
    <cellStyle name="Vírgula 5 2 2 2 11" xfId="24342" xr:uid="{00000000-0005-0000-0000-0000DC5C0000}"/>
    <cellStyle name="Vírgula 5 2 2 2 2" xfId="558" xr:uid="{00000000-0005-0000-0000-0000DD5C0000}"/>
    <cellStyle name="Vírgula 5 2 2 2 2 2" xfId="1350" xr:uid="{00000000-0005-0000-0000-0000DE5C0000}"/>
    <cellStyle name="Vírgula 5 2 2 2 2 2 2" xfId="4014" xr:uid="{00000000-0005-0000-0000-0000DF5C0000}"/>
    <cellStyle name="Vírgula 5 2 2 2 2 2 2 2" xfId="17358" xr:uid="{00000000-0005-0000-0000-0000E05C0000}"/>
    <cellStyle name="Vírgula 5 2 2 2 2 2 3" xfId="6678" xr:uid="{00000000-0005-0000-0000-0000E15C0000}"/>
    <cellStyle name="Vírgula 5 2 2 2 2 2 3 2" xfId="20022" xr:uid="{00000000-0005-0000-0000-0000E25C0000}"/>
    <cellStyle name="Vírgula 5 2 2 2 2 2 4" xfId="9342" xr:uid="{00000000-0005-0000-0000-0000E35C0000}"/>
    <cellStyle name="Vírgula 5 2 2 2 2 2 4 2" xfId="22686" xr:uid="{00000000-0005-0000-0000-0000E45C0000}"/>
    <cellStyle name="Vírgula 5 2 2 2 2 2 5" xfId="14694" xr:uid="{00000000-0005-0000-0000-0000E55C0000}"/>
    <cellStyle name="Vírgula 5 2 2 2 2 2 6" xfId="12006" xr:uid="{00000000-0005-0000-0000-0000E65C0000}"/>
    <cellStyle name="Vírgula 5 2 2 2 2 2 7" xfId="26406" xr:uid="{00000000-0005-0000-0000-0000E75C0000}"/>
    <cellStyle name="Vírgula 5 2 2 2 2 3" xfId="2142" xr:uid="{00000000-0005-0000-0000-0000E85C0000}"/>
    <cellStyle name="Vírgula 5 2 2 2 2 3 2" xfId="4806" xr:uid="{00000000-0005-0000-0000-0000E95C0000}"/>
    <cellStyle name="Vírgula 5 2 2 2 2 3 2 2" xfId="18150" xr:uid="{00000000-0005-0000-0000-0000EA5C0000}"/>
    <cellStyle name="Vírgula 5 2 2 2 2 3 3" xfId="7470" xr:uid="{00000000-0005-0000-0000-0000EB5C0000}"/>
    <cellStyle name="Vírgula 5 2 2 2 2 3 3 2" xfId="20814" xr:uid="{00000000-0005-0000-0000-0000EC5C0000}"/>
    <cellStyle name="Vírgula 5 2 2 2 2 3 4" xfId="10134" xr:uid="{00000000-0005-0000-0000-0000ED5C0000}"/>
    <cellStyle name="Vírgula 5 2 2 2 2 3 4 2" xfId="23478" xr:uid="{00000000-0005-0000-0000-0000EE5C0000}"/>
    <cellStyle name="Vírgula 5 2 2 2 2 3 5" xfId="15486" xr:uid="{00000000-0005-0000-0000-0000EF5C0000}"/>
    <cellStyle name="Vírgula 5 2 2 2 2 3 6" xfId="12798" xr:uid="{00000000-0005-0000-0000-0000F05C0000}"/>
    <cellStyle name="Vírgula 5 2 2 2 2 4" xfId="3222" xr:uid="{00000000-0005-0000-0000-0000F15C0000}"/>
    <cellStyle name="Vírgula 5 2 2 2 2 4 2" xfId="16566" xr:uid="{00000000-0005-0000-0000-0000F25C0000}"/>
    <cellStyle name="Vírgula 5 2 2 2 2 5" xfId="5886" xr:uid="{00000000-0005-0000-0000-0000F35C0000}"/>
    <cellStyle name="Vírgula 5 2 2 2 2 5 2" xfId="19230" xr:uid="{00000000-0005-0000-0000-0000F45C0000}"/>
    <cellStyle name="Vírgula 5 2 2 2 2 6" xfId="8550" xr:uid="{00000000-0005-0000-0000-0000F55C0000}"/>
    <cellStyle name="Vírgula 5 2 2 2 2 6 2" xfId="21894" xr:uid="{00000000-0005-0000-0000-0000F65C0000}"/>
    <cellStyle name="Vírgula 5 2 2 2 2 7" xfId="13902" xr:uid="{00000000-0005-0000-0000-0000F75C0000}"/>
    <cellStyle name="Vírgula 5 2 2 2 2 8" xfId="11214" xr:uid="{00000000-0005-0000-0000-0000F85C0000}"/>
    <cellStyle name="Vírgula 5 2 2 2 2 9" xfId="25038" xr:uid="{00000000-0005-0000-0000-0000F95C0000}"/>
    <cellStyle name="Vírgula 5 2 2 2 3" xfId="1086" xr:uid="{00000000-0005-0000-0000-0000FA5C0000}"/>
    <cellStyle name="Vírgula 5 2 2 2 3 2" xfId="3750" xr:uid="{00000000-0005-0000-0000-0000FB5C0000}"/>
    <cellStyle name="Vírgula 5 2 2 2 3 2 2" xfId="17094" xr:uid="{00000000-0005-0000-0000-0000FC5C0000}"/>
    <cellStyle name="Vírgula 5 2 2 2 3 2 3" xfId="26070" xr:uid="{00000000-0005-0000-0000-0000FD5C0000}"/>
    <cellStyle name="Vírgula 5 2 2 2 3 3" xfId="6414" xr:uid="{00000000-0005-0000-0000-0000FE5C0000}"/>
    <cellStyle name="Vírgula 5 2 2 2 3 3 2" xfId="19758" xr:uid="{00000000-0005-0000-0000-0000FF5C0000}"/>
    <cellStyle name="Vírgula 5 2 2 2 3 4" xfId="9078" xr:uid="{00000000-0005-0000-0000-0000005D0000}"/>
    <cellStyle name="Vírgula 5 2 2 2 3 4 2" xfId="22422" xr:uid="{00000000-0005-0000-0000-0000015D0000}"/>
    <cellStyle name="Vírgula 5 2 2 2 3 5" xfId="14430" xr:uid="{00000000-0005-0000-0000-0000025D0000}"/>
    <cellStyle name="Vírgula 5 2 2 2 3 6" xfId="11742" xr:uid="{00000000-0005-0000-0000-0000035D0000}"/>
    <cellStyle name="Vírgula 5 2 2 2 3 7" xfId="24702" xr:uid="{00000000-0005-0000-0000-0000045D0000}"/>
    <cellStyle name="Vírgula 5 2 2 2 4" xfId="1878" xr:uid="{00000000-0005-0000-0000-0000055D0000}"/>
    <cellStyle name="Vírgula 5 2 2 2 4 2" xfId="4542" xr:uid="{00000000-0005-0000-0000-0000065D0000}"/>
    <cellStyle name="Vírgula 5 2 2 2 4 2 2" xfId="17886" xr:uid="{00000000-0005-0000-0000-0000075D0000}"/>
    <cellStyle name="Vírgula 5 2 2 2 4 2 3" xfId="26718" xr:uid="{00000000-0005-0000-0000-0000085D0000}"/>
    <cellStyle name="Vírgula 5 2 2 2 4 3" xfId="7206" xr:uid="{00000000-0005-0000-0000-0000095D0000}"/>
    <cellStyle name="Vírgula 5 2 2 2 4 3 2" xfId="20550" xr:uid="{00000000-0005-0000-0000-00000A5D0000}"/>
    <cellStyle name="Vírgula 5 2 2 2 4 4" xfId="9870" xr:uid="{00000000-0005-0000-0000-00000B5D0000}"/>
    <cellStyle name="Vírgula 5 2 2 2 4 4 2" xfId="23214" xr:uid="{00000000-0005-0000-0000-00000C5D0000}"/>
    <cellStyle name="Vírgula 5 2 2 2 4 5" xfId="15222" xr:uid="{00000000-0005-0000-0000-00000D5D0000}"/>
    <cellStyle name="Vírgula 5 2 2 2 4 6" xfId="12534" xr:uid="{00000000-0005-0000-0000-00000E5D0000}"/>
    <cellStyle name="Vírgula 5 2 2 2 4 7" xfId="25350" xr:uid="{00000000-0005-0000-0000-00000F5D0000}"/>
    <cellStyle name="Vírgula 5 2 2 2 5" xfId="2694" xr:uid="{00000000-0005-0000-0000-0000105D0000}"/>
    <cellStyle name="Vírgula 5 2 2 2 5 2" xfId="5358" xr:uid="{00000000-0005-0000-0000-0000115D0000}"/>
    <cellStyle name="Vírgula 5 2 2 2 5 2 2" xfId="18702" xr:uid="{00000000-0005-0000-0000-0000125D0000}"/>
    <cellStyle name="Vírgula 5 2 2 2 5 3" xfId="8022" xr:uid="{00000000-0005-0000-0000-0000135D0000}"/>
    <cellStyle name="Vírgula 5 2 2 2 5 3 2" xfId="21366" xr:uid="{00000000-0005-0000-0000-0000145D0000}"/>
    <cellStyle name="Vírgula 5 2 2 2 5 4" xfId="10686" xr:uid="{00000000-0005-0000-0000-0000155D0000}"/>
    <cellStyle name="Vírgula 5 2 2 2 5 4 2" xfId="24030" xr:uid="{00000000-0005-0000-0000-0000165D0000}"/>
    <cellStyle name="Vírgula 5 2 2 2 5 5" xfId="16038" xr:uid="{00000000-0005-0000-0000-0000175D0000}"/>
    <cellStyle name="Vírgula 5 2 2 2 5 6" xfId="13350" xr:uid="{00000000-0005-0000-0000-0000185D0000}"/>
    <cellStyle name="Vírgula 5 2 2 2 5 7" xfId="25710" xr:uid="{00000000-0005-0000-0000-0000195D0000}"/>
    <cellStyle name="Vírgula 5 2 2 2 6" xfId="2958" xr:uid="{00000000-0005-0000-0000-00001A5D0000}"/>
    <cellStyle name="Vírgula 5 2 2 2 6 2" xfId="16302" xr:uid="{00000000-0005-0000-0000-00001B5D0000}"/>
    <cellStyle name="Vírgula 5 2 2 2 7" xfId="5622" xr:uid="{00000000-0005-0000-0000-00001C5D0000}"/>
    <cellStyle name="Vírgula 5 2 2 2 7 2" xfId="18966" xr:uid="{00000000-0005-0000-0000-00001D5D0000}"/>
    <cellStyle name="Vírgula 5 2 2 2 8" xfId="8286" xr:uid="{00000000-0005-0000-0000-00001E5D0000}"/>
    <cellStyle name="Vírgula 5 2 2 2 8 2" xfId="21630" xr:uid="{00000000-0005-0000-0000-00001F5D0000}"/>
    <cellStyle name="Vírgula 5 2 2 2 9" xfId="13638" xr:uid="{00000000-0005-0000-0000-0000205D0000}"/>
    <cellStyle name="Vírgula 5 2 2 3" xfId="390" xr:uid="{00000000-0005-0000-0000-0000215D0000}"/>
    <cellStyle name="Vírgula 5 2 2 3 2" xfId="1182" xr:uid="{00000000-0005-0000-0000-0000225D0000}"/>
    <cellStyle name="Vírgula 5 2 2 3 2 2" xfId="3846" xr:uid="{00000000-0005-0000-0000-0000235D0000}"/>
    <cellStyle name="Vírgula 5 2 2 3 2 2 2" xfId="17190" xr:uid="{00000000-0005-0000-0000-0000245D0000}"/>
    <cellStyle name="Vírgula 5 2 2 3 2 3" xfId="6510" xr:uid="{00000000-0005-0000-0000-0000255D0000}"/>
    <cellStyle name="Vírgula 5 2 2 3 2 3 2" xfId="19854" xr:uid="{00000000-0005-0000-0000-0000265D0000}"/>
    <cellStyle name="Vírgula 5 2 2 3 2 4" xfId="9174" xr:uid="{00000000-0005-0000-0000-0000275D0000}"/>
    <cellStyle name="Vírgula 5 2 2 3 2 4 2" xfId="22518" xr:uid="{00000000-0005-0000-0000-0000285D0000}"/>
    <cellStyle name="Vírgula 5 2 2 3 2 5" xfId="14526" xr:uid="{00000000-0005-0000-0000-0000295D0000}"/>
    <cellStyle name="Vírgula 5 2 2 3 2 6" xfId="11838" xr:uid="{00000000-0005-0000-0000-00002A5D0000}"/>
    <cellStyle name="Vírgula 5 2 2 3 2 7" xfId="26238" xr:uid="{00000000-0005-0000-0000-00002B5D0000}"/>
    <cellStyle name="Vírgula 5 2 2 3 3" xfId="1974" xr:uid="{00000000-0005-0000-0000-00002C5D0000}"/>
    <cellStyle name="Vírgula 5 2 2 3 3 2" xfId="4638" xr:uid="{00000000-0005-0000-0000-00002D5D0000}"/>
    <cellStyle name="Vírgula 5 2 2 3 3 2 2" xfId="17982" xr:uid="{00000000-0005-0000-0000-00002E5D0000}"/>
    <cellStyle name="Vírgula 5 2 2 3 3 3" xfId="7302" xr:uid="{00000000-0005-0000-0000-00002F5D0000}"/>
    <cellStyle name="Vírgula 5 2 2 3 3 3 2" xfId="20646" xr:uid="{00000000-0005-0000-0000-0000305D0000}"/>
    <cellStyle name="Vírgula 5 2 2 3 3 4" xfId="9966" xr:uid="{00000000-0005-0000-0000-0000315D0000}"/>
    <cellStyle name="Vírgula 5 2 2 3 3 4 2" xfId="23310" xr:uid="{00000000-0005-0000-0000-0000325D0000}"/>
    <cellStyle name="Vírgula 5 2 2 3 3 5" xfId="15318" xr:uid="{00000000-0005-0000-0000-0000335D0000}"/>
    <cellStyle name="Vírgula 5 2 2 3 3 6" xfId="12630" xr:uid="{00000000-0005-0000-0000-0000345D0000}"/>
    <cellStyle name="Vírgula 5 2 2 3 4" xfId="3054" xr:uid="{00000000-0005-0000-0000-0000355D0000}"/>
    <cellStyle name="Vírgula 5 2 2 3 4 2" xfId="16398" xr:uid="{00000000-0005-0000-0000-0000365D0000}"/>
    <cellStyle name="Vírgula 5 2 2 3 5" xfId="5718" xr:uid="{00000000-0005-0000-0000-0000375D0000}"/>
    <cellStyle name="Vírgula 5 2 2 3 5 2" xfId="19062" xr:uid="{00000000-0005-0000-0000-0000385D0000}"/>
    <cellStyle name="Vírgula 5 2 2 3 6" xfId="8382" xr:uid="{00000000-0005-0000-0000-0000395D0000}"/>
    <cellStyle name="Vírgula 5 2 2 3 6 2" xfId="21726" xr:uid="{00000000-0005-0000-0000-00003A5D0000}"/>
    <cellStyle name="Vírgula 5 2 2 3 7" xfId="13734" xr:uid="{00000000-0005-0000-0000-00003B5D0000}"/>
    <cellStyle name="Vírgula 5 2 2 3 8" xfId="11046" xr:uid="{00000000-0005-0000-0000-00003C5D0000}"/>
    <cellStyle name="Vírgula 5 2 2 3 9" xfId="24870" xr:uid="{00000000-0005-0000-0000-00003D5D0000}"/>
    <cellStyle name="Vírgula 5 2 2 4" xfId="726" xr:uid="{00000000-0005-0000-0000-00003E5D0000}"/>
    <cellStyle name="Vírgula 5 2 2 4 2" xfId="1518" xr:uid="{00000000-0005-0000-0000-00003F5D0000}"/>
    <cellStyle name="Vírgula 5 2 2 4 2 2" xfId="4182" xr:uid="{00000000-0005-0000-0000-0000405D0000}"/>
    <cellStyle name="Vírgula 5 2 2 4 2 2 2" xfId="17526" xr:uid="{00000000-0005-0000-0000-0000415D0000}"/>
    <cellStyle name="Vírgula 5 2 2 4 2 3" xfId="6846" xr:uid="{00000000-0005-0000-0000-0000425D0000}"/>
    <cellStyle name="Vírgula 5 2 2 4 2 3 2" xfId="20190" xr:uid="{00000000-0005-0000-0000-0000435D0000}"/>
    <cellStyle name="Vírgula 5 2 2 4 2 4" xfId="9510" xr:uid="{00000000-0005-0000-0000-0000445D0000}"/>
    <cellStyle name="Vírgula 5 2 2 4 2 4 2" xfId="22854" xr:uid="{00000000-0005-0000-0000-0000455D0000}"/>
    <cellStyle name="Vírgula 5 2 2 4 2 5" xfId="14862" xr:uid="{00000000-0005-0000-0000-0000465D0000}"/>
    <cellStyle name="Vírgula 5 2 2 4 2 6" xfId="12174" xr:uid="{00000000-0005-0000-0000-0000475D0000}"/>
    <cellStyle name="Vírgula 5 2 2 4 2 7" xfId="25902" xr:uid="{00000000-0005-0000-0000-0000485D0000}"/>
    <cellStyle name="Vírgula 5 2 2 4 3" xfId="2310" xr:uid="{00000000-0005-0000-0000-0000495D0000}"/>
    <cellStyle name="Vírgula 5 2 2 4 3 2" xfId="4974" xr:uid="{00000000-0005-0000-0000-00004A5D0000}"/>
    <cellStyle name="Vírgula 5 2 2 4 3 2 2" xfId="18318" xr:uid="{00000000-0005-0000-0000-00004B5D0000}"/>
    <cellStyle name="Vírgula 5 2 2 4 3 3" xfId="7638" xr:uid="{00000000-0005-0000-0000-00004C5D0000}"/>
    <cellStyle name="Vírgula 5 2 2 4 3 3 2" xfId="20982" xr:uid="{00000000-0005-0000-0000-00004D5D0000}"/>
    <cellStyle name="Vírgula 5 2 2 4 3 4" xfId="10302" xr:uid="{00000000-0005-0000-0000-00004E5D0000}"/>
    <cellStyle name="Vírgula 5 2 2 4 3 4 2" xfId="23646" xr:uid="{00000000-0005-0000-0000-00004F5D0000}"/>
    <cellStyle name="Vírgula 5 2 2 4 3 5" xfId="15654" xr:uid="{00000000-0005-0000-0000-0000505D0000}"/>
    <cellStyle name="Vírgula 5 2 2 4 3 6" xfId="12966" xr:uid="{00000000-0005-0000-0000-0000515D0000}"/>
    <cellStyle name="Vírgula 5 2 2 4 4" xfId="3390" xr:uid="{00000000-0005-0000-0000-0000525D0000}"/>
    <cellStyle name="Vírgula 5 2 2 4 4 2" xfId="16734" xr:uid="{00000000-0005-0000-0000-0000535D0000}"/>
    <cellStyle name="Vírgula 5 2 2 4 5" xfId="6054" xr:uid="{00000000-0005-0000-0000-0000545D0000}"/>
    <cellStyle name="Vírgula 5 2 2 4 5 2" xfId="19398" xr:uid="{00000000-0005-0000-0000-0000555D0000}"/>
    <cellStyle name="Vírgula 5 2 2 4 6" xfId="8718" xr:uid="{00000000-0005-0000-0000-0000565D0000}"/>
    <cellStyle name="Vírgula 5 2 2 4 6 2" xfId="22062" xr:uid="{00000000-0005-0000-0000-0000575D0000}"/>
    <cellStyle name="Vírgula 5 2 2 4 7" xfId="14070" xr:uid="{00000000-0005-0000-0000-0000585D0000}"/>
    <cellStyle name="Vírgula 5 2 2 4 8" xfId="11382" xr:uid="{00000000-0005-0000-0000-0000595D0000}"/>
    <cellStyle name="Vírgula 5 2 2 4 9" xfId="24534" xr:uid="{00000000-0005-0000-0000-00005A5D0000}"/>
    <cellStyle name="Vírgula 5 2 2 5" xfId="918" xr:uid="{00000000-0005-0000-0000-00005B5D0000}"/>
    <cellStyle name="Vírgula 5 2 2 5 2" xfId="3582" xr:uid="{00000000-0005-0000-0000-00005C5D0000}"/>
    <cellStyle name="Vírgula 5 2 2 5 2 2" xfId="16926" xr:uid="{00000000-0005-0000-0000-00005D5D0000}"/>
    <cellStyle name="Vírgula 5 2 2 5 2 3" xfId="26550" xr:uid="{00000000-0005-0000-0000-00005E5D0000}"/>
    <cellStyle name="Vírgula 5 2 2 5 3" xfId="6246" xr:uid="{00000000-0005-0000-0000-00005F5D0000}"/>
    <cellStyle name="Vírgula 5 2 2 5 3 2" xfId="19590" xr:uid="{00000000-0005-0000-0000-0000605D0000}"/>
    <cellStyle name="Vírgula 5 2 2 5 4" xfId="8910" xr:uid="{00000000-0005-0000-0000-0000615D0000}"/>
    <cellStyle name="Vírgula 5 2 2 5 4 2" xfId="22254" xr:uid="{00000000-0005-0000-0000-0000625D0000}"/>
    <cellStyle name="Vírgula 5 2 2 5 5" xfId="14262" xr:uid="{00000000-0005-0000-0000-0000635D0000}"/>
    <cellStyle name="Vírgula 5 2 2 5 6" xfId="11574" xr:uid="{00000000-0005-0000-0000-0000645D0000}"/>
    <cellStyle name="Vírgula 5 2 2 5 7" xfId="25182" xr:uid="{00000000-0005-0000-0000-0000655D0000}"/>
    <cellStyle name="Vírgula 5 2 2 6" xfId="1710" xr:uid="{00000000-0005-0000-0000-0000665D0000}"/>
    <cellStyle name="Vírgula 5 2 2 6 2" xfId="4374" xr:uid="{00000000-0005-0000-0000-0000675D0000}"/>
    <cellStyle name="Vírgula 5 2 2 6 2 2" xfId="17718" xr:uid="{00000000-0005-0000-0000-0000685D0000}"/>
    <cellStyle name="Vírgula 5 2 2 6 3" xfId="7038" xr:uid="{00000000-0005-0000-0000-0000695D0000}"/>
    <cellStyle name="Vírgula 5 2 2 6 3 2" xfId="20382" xr:uid="{00000000-0005-0000-0000-00006A5D0000}"/>
    <cellStyle name="Vírgula 5 2 2 6 4" xfId="9702" xr:uid="{00000000-0005-0000-0000-00006B5D0000}"/>
    <cellStyle name="Vírgula 5 2 2 6 4 2" xfId="23046" xr:uid="{00000000-0005-0000-0000-00006C5D0000}"/>
    <cellStyle name="Vírgula 5 2 2 6 5" xfId="15054" xr:uid="{00000000-0005-0000-0000-00006D5D0000}"/>
    <cellStyle name="Vírgula 5 2 2 6 6" xfId="12366" xr:uid="{00000000-0005-0000-0000-00006E5D0000}"/>
    <cellStyle name="Vírgula 5 2 2 6 7" xfId="25542" xr:uid="{00000000-0005-0000-0000-00006F5D0000}"/>
    <cellStyle name="Vírgula 5 2 2 7" xfId="2526" xr:uid="{00000000-0005-0000-0000-0000705D0000}"/>
    <cellStyle name="Vírgula 5 2 2 7 2" xfId="5190" xr:uid="{00000000-0005-0000-0000-0000715D0000}"/>
    <cellStyle name="Vírgula 5 2 2 7 2 2" xfId="18534" xr:uid="{00000000-0005-0000-0000-0000725D0000}"/>
    <cellStyle name="Vírgula 5 2 2 7 3" xfId="7854" xr:uid="{00000000-0005-0000-0000-0000735D0000}"/>
    <cellStyle name="Vírgula 5 2 2 7 3 2" xfId="21198" xr:uid="{00000000-0005-0000-0000-0000745D0000}"/>
    <cellStyle name="Vírgula 5 2 2 7 4" xfId="10518" xr:uid="{00000000-0005-0000-0000-0000755D0000}"/>
    <cellStyle name="Vírgula 5 2 2 7 4 2" xfId="23862" xr:uid="{00000000-0005-0000-0000-0000765D0000}"/>
    <cellStyle name="Vírgula 5 2 2 7 5" xfId="15870" xr:uid="{00000000-0005-0000-0000-0000775D0000}"/>
    <cellStyle name="Vírgula 5 2 2 7 6" xfId="13182" xr:uid="{00000000-0005-0000-0000-0000785D0000}"/>
    <cellStyle name="Vírgula 5 2 2 8" xfId="2790" xr:uid="{00000000-0005-0000-0000-0000795D0000}"/>
    <cellStyle name="Vírgula 5 2 2 8 2" xfId="16134" xr:uid="{00000000-0005-0000-0000-00007A5D0000}"/>
    <cellStyle name="Vírgula 5 2 2 9" xfId="5454" xr:uid="{00000000-0005-0000-0000-00007B5D0000}"/>
    <cellStyle name="Vírgula 5 2 2 9 2" xfId="18798" xr:uid="{00000000-0005-0000-0000-00007C5D0000}"/>
    <cellStyle name="Vírgula 5 2 3" xfId="246" xr:uid="{00000000-0005-0000-0000-00007D5D0000}"/>
    <cellStyle name="Vírgula 5 2 3 10" xfId="13590" xr:uid="{00000000-0005-0000-0000-00007E5D0000}"/>
    <cellStyle name="Vírgula 5 2 3 11" xfId="10902" xr:uid="{00000000-0005-0000-0000-00007F5D0000}"/>
    <cellStyle name="Vírgula 5 2 3 12" xfId="24294" xr:uid="{00000000-0005-0000-0000-0000805D0000}"/>
    <cellStyle name="Vírgula 5 2 3 2" xfId="510" xr:uid="{00000000-0005-0000-0000-0000815D0000}"/>
    <cellStyle name="Vírgula 5 2 3 2 2" xfId="1302" xr:uid="{00000000-0005-0000-0000-0000825D0000}"/>
    <cellStyle name="Vírgula 5 2 3 2 2 2" xfId="3966" xr:uid="{00000000-0005-0000-0000-0000835D0000}"/>
    <cellStyle name="Vírgula 5 2 3 2 2 2 2" xfId="17310" xr:uid="{00000000-0005-0000-0000-0000845D0000}"/>
    <cellStyle name="Vírgula 5 2 3 2 2 3" xfId="6630" xr:uid="{00000000-0005-0000-0000-0000855D0000}"/>
    <cellStyle name="Vírgula 5 2 3 2 2 3 2" xfId="19974" xr:uid="{00000000-0005-0000-0000-0000865D0000}"/>
    <cellStyle name="Vírgula 5 2 3 2 2 4" xfId="9294" xr:uid="{00000000-0005-0000-0000-0000875D0000}"/>
    <cellStyle name="Vírgula 5 2 3 2 2 4 2" xfId="22638" xr:uid="{00000000-0005-0000-0000-0000885D0000}"/>
    <cellStyle name="Vírgula 5 2 3 2 2 5" xfId="14646" xr:uid="{00000000-0005-0000-0000-0000895D0000}"/>
    <cellStyle name="Vírgula 5 2 3 2 2 6" xfId="11958" xr:uid="{00000000-0005-0000-0000-00008A5D0000}"/>
    <cellStyle name="Vírgula 5 2 3 2 2 7" xfId="26358" xr:uid="{00000000-0005-0000-0000-00008B5D0000}"/>
    <cellStyle name="Vírgula 5 2 3 2 3" xfId="2094" xr:uid="{00000000-0005-0000-0000-00008C5D0000}"/>
    <cellStyle name="Vírgula 5 2 3 2 3 2" xfId="4758" xr:uid="{00000000-0005-0000-0000-00008D5D0000}"/>
    <cellStyle name="Vírgula 5 2 3 2 3 2 2" xfId="18102" xr:uid="{00000000-0005-0000-0000-00008E5D0000}"/>
    <cellStyle name="Vírgula 5 2 3 2 3 3" xfId="7422" xr:uid="{00000000-0005-0000-0000-00008F5D0000}"/>
    <cellStyle name="Vírgula 5 2 3 2 3 3 2" xfId="20766" xr:uid="{00000000-0005-0000-0000-0000905D0000}"/>
    <cellStyle name="Vírgula 5 2 3 2 3 4" xfId="10086" xr:uid="{00000000-0005-0000-0000-0000915D0000}"/>
    <cellStyle name="Vírgula 5 2 3 2 3 4 2" xfId="23430" xr:uid="{00000000-0005-0000-0000-0000925D0000}"/>
    <cellStyle name="Vírgula 5 2 3 2 3 5" xfId="15438" xr:uid="{00000000-0005-0000-0000-0000935D0000}"/>
    <cellStyle name="Vírgula 5 2 3 2 3 6" xfId="12750" xr:uid="{00000000-0005-0000-0000-0000945D0000}"/>
    <cellStyle name="Vírgula 5 2 3 2 4" xfId="3174" xr:uid="{00000000-0005-0000-0000-0000955D0000}"/>
    <cellStyle name="Vírgula 5 2 3 2 4 2" xfId="16518" xr:uid="{00000000-0005-0000-0000-0000965D0000}"/>
    <cellStyle name="Vírgula 5 2 3 2 5" xfId="5838" xr:uid="{00000000-0005-0000-0000-0000975D0000}"/>
    <cellStyle name="Vírgula 5 2 3 2 5 2" xfId="19182" xr:uid="{00000000-0005-0000-0000-0000985D0000}"/>
    <cellStyle name="Vírgula 5 2 3 2 6" xfId="8502" xr:uid="{00000000-0005-0000-0000-0000995D0000}"/>
    <cellStyle name="Vírgula 5 2 3 2 6 2" xfId="21846" xr:uid="{00000000-0005-0000-0000-00009A5D0000}"/>
    <cellStyle name="Vírgula 5 2 3 2 7" xfId="13854" xr:uid="{00000000-0005-0000-0000-00009B5D0000}"/>
    <cellStyle name="Vírgula 5 2 3 2 8" xfId="11166" xr:uid="{00000000-0005-0000-0000-00009C5D0000}"/>
    <cellStyle name="Vírgula 5 2 3 2 9" xfId="24990" xr:uid="{00000000-0005-0000-0000-00009D5D0000}"/>
    <cellStyle name="Vírgula 5 2 3 3" xfId="678" xr:uid="{00000000-0005-0000-0000-00009E5D0000}"/>
    <cellStyle name="Vírgula 5 2 3 3 2" xfId="1470" xr:uid="{00000000-0005-0000-0000-00009F5D0000}"/>
    <cellStyle name="Vírgula 5 2 3 3 2 2" xfId="4134" xr:uid="{00000000-0005-0000-0000-0000A05D0000}"/>
    <cellStyle name="Vírgula 5 2 3 3 2 2 2" xfId="17478" xr:uid="{00000000-0005-0000-0000-0000A15D0000}"/>
    <cellStyle name="Vírgula 5 2 3 3 2 3" xfId="6798" xr:uid="{00000000-0005-0000-0000-0000A25D0000}"/>
    <cellStyle name="Vírgula 5 2 3 3 2 3 2" xfId="20142" xr:uid="{00000000-0005-0000-0000-0000A35D0000}"/>
    <cellStyle name="Vírgula 5 2 3 3 2 4" xfId="9462" xr:uid="{00000000-0005-0000-0000-0000A45D0000}"/>
    <cellStyle name="Vírgula 5 2 3 3 2 4 2" xfId="22806" xr:uid="{00000000-0005-0000-0000-0000A55D0000}"/>
    <cellStyle name="Vírgula 5 2 3 3 2 5" xfId="14814" xr:uid="{00000000-0005-0000-0000-0000A65D0000}"/>
    <cellStyle name="Vírgula 5 2 3 3 2 6" xfId="12126" xr:uid="{00000000-0005-0000-0000-0000A75D0000}"/>
    <cellStyle name="Vírgula 5 2 3 3 2 7" xfId="26022" xr:uid="{00000000-0005-0000-0000-0000A85D0000}"/>
    <cellStyle name="Vírgula 5 2 3 3 3" xfId="2262" xr:uid="{00000000-0005-0000-0000-0000A95D0000}"/>
    <cellStyle name="Vírgula 5 2 3 3 3 2" xfId="4926" xr:uid="{00000000-0005-0000-0000-0000AA5D0000}"/>
    <cellStyle name="Vírgula 5 2 3 3 3 2 2" xfId="18270" xr:uid="{00000000-0005-0000-0000-0000AB5D0000}"/>
    <cellStyle name="Vírgula 5 2 3 3 3 3" xfId="7590" xr:uid="{00000000-0005-0000-0000-0000AC5D0000}"/>
    <cellStyle name="Vírgula 5 2 3 3 3 3 2" xfId="20934" xr:uid="{00000000-0005-0000-0000-0000AD5D0000}"/>
    <cellStyle name="Vírgula 5 2 3 3 3 4" xfId="10254" xr:uid="{00000000-0005-0000-0000-0000AE5D0000}"/>
    <cellStyle name="Vírgula 5 2 3 3 3 4 2" xfId="23598" xr:uid="{00000000-0005-0000-0000-0000AF5D0000}"/>
    <cellStyle name="Vírgula 5 2 3 3 3 5" xfId="15606" xr:uid="{00000000-0005-0000-0000-0000B05D0000}"/>
    <cellStyle name="Vírgula 5 2 3 3 3 6" xfId="12918" xr:uid="{00000000-0005-0000-0000-0000B15D0000}"/>
    <cellStyle name="Vírgula 5 2 3 3 4" xfId="3342" xr:uid="{00000000-0005-0000-0000-0000B25D0000}"/>
    <cellStyle name="Vírgula 5 2 3 3 4 2" xfId="16686" xr:uid="{00000000-0005-0000-0000-0000B35D0000}"/>
    <cellStyle name="Vírgula 5 2 3 3 5" xfId="6006" xr:uid="{00000000-0005-0000-0000-0000B45D0000}"/>
    <cellStyle name="Vírgula 5 2 3 3 5 2" xfId="19350" xr:uid="{00000000-0005-0000-0000-0000B55D0000}"/>
    <cellStyle name="Vírgula 5 2 3 3 6" xfId="8670" xr:uid="{00000000-0005-0000-0000-0000B65D0000}"/>
    <cellStyle name="Vírgula 5 2 3 3 6 2" xfId="22014" xr:uid="{00000000-0005-0000-0000-0000B75D0000}"/>
    <cellStyle name="Vírgula 5 2 3 3 7" xfId="14022" xr:uid="{00000000-0005-0000-0000-0000B85D0000}"/>
    <cellStyle name="Vírgula 5 2 3 3 8" xfId="11334" xr:uid="{00000000-0005-0000-0000-0000B95D0000}"/>
    <cellStyle name="Vírgula 5 2 3 3 9" xfId="24654" xr:uid="{00000000-0005-0000-0000-0000BA5D0000}"/>
    <cellStyle name="Vírgula 5 2 3 4" xfId="1038" xr:uid="{00000000-0005-0000-0000-0000BB5D0000}"/>
    <cellStyle name="Vírgula 5 2 3 4 2" xfId="3702" xr:uid="{00000000-0005-0000-0000-0000BC5D0000}"/>
    <cellStyle name="Vírgula 5 2 3 4 2 2" xfId="17046" xr:uid="{00000000-0005-0000-0000-0000BD5D0000}"/>
    <cellStyle name="Vírgula 5 2 3 4 2 3" xfId="26670" xr:uid="{00000000-0005-0000-0000-0000BE5D0000}"/>
    <cellStyle name="Vírgula 5 2 3 4 3" xfId="6366" xr:uid="{00000000-0005-0000-0000-0000BF5D0000}"/>
    <cellStyle name="Vírgula 5 2 3 4 3 2" xfId="19710" xr:uid="{00000000-0005-0000-0000-0000C05D0000}"/>
    <cellStyle name="Vírgula 5 2 3 4 4" xfId="9030" xr:uid="{00000000-0005-0000-0000-0000C15D0000}"/>
    <cellStyle name="Vírgula 5 2 3 4 4 2" xfId="22374" xr:uid="{00000000-0005-0000-0000-0000C25D0000}"/>
    <cellStyle name="Vírgula 5 2 3 4 5" xfId="14382" xr:uid="{00000000-0005-0000-0000-0000C35D0000}"/>
    <cellStyle name="Vírgula 5 2 3 4 6" xfId="11694" xr:uid="{00000000-0005-0000-0000-0000C45D0000}"/>
    <cellStyle name="Vírgula 5 2 3 4 7" xfId="25302" xr:uid="{00000000-0005-0000-0000-0000C55D0000}"/>
    <cellStyle name="Vírgula 5 2 3 5" xfId="1830" xr:uid="{00000000-0005-0000-0000-0000C65D0000}"/>
    <cellStyle name="Vírgula 5 2 3 5 2" xfId="4494" xr:uid="{00000000-0005-0000-0000-0000C75D0000}"/>
    <cellStyle name="Vírgula 5 2 3 5 2 2" xfId="17838" xr:uid="{00000000-0005-0000-0000-0000C85D0000}"/>
    <cellStyle name="Vírgula 5 2 3 5 3" xfId="7158" xr:uid="{00000000-0005-0000-0000-0000C95D0000}"/>
    <cellStyle name="Vírgula 5 2 3 5 3 2" xfId="20502" xr:uid="{00000000-0005-0000-0000-0000CA5D0000}"/>
    <cellStyle name="Vírgula 5 2 3 5 4" xfId="9822" xr:uid="{00000000-0005-0000-0000-0000CB5D0000}"/>
    <cellStyle name="Vírgula 5 2 3 5 4 2" xfId="23166" xr:uid="{00000000-0005-0000-0000-0000CC5D0000}"/>
    <cellStyle name="Vírgula 5 2 3 5 5" xfId="15174" xr:uid="{00000000-0005-0000-0000-0000CD5D0000}"/>
    <cellStyle name="Vírgula 5 2 3 5 6" xfId="12486" xr:uid="{00000000-0005-0000-0000-0000CE5D0000}"/>
    <cellStyle name="Vírgula 5 2 3 5 7" xfId="25662" xr:uid="{00000000-0005-0000-0000-0000CF5D0000}"/>
    <cellStyle name="Vírgula 5 2 3 6" xfId="2646" xr:uid="{00000000-0005-0000-0000-0000D05D0000}"/>
    <cellStyle name="Vírgula 5 2 3 6 2" xfId="5310" xr:uid="{00000000-0005-0000-0000-0000D15D0000}"/>
    <cellStyle name="Vírgula 5 2 3 6 2 2" xfId="18654" xr:uid="{00000000-0005-0000-0000-0000D25D0000}"/>
    <cellStyle name="Vírgula 5 2 3 6 3" xfId="7974" xr:uid="{00000000-0005-0000-0000-0000D35D0000}"/>
    <cellStyle name="Vírgula 5 2 3 6 3 2" xfId="21318" xr:uid="{00000000-0005-0000-0000-0000D45D0000}"/>
    <cellStyle name="Vírgula 5 2 3 6 4" xfId="10638" xr:uid="{00000000-0005-0000-0000-0000D55D0000}"/>
    <cellStyle name="Vírgula 5 2 3 6 4 2" xfId="23982" xr:uid="{00000000-0005-0000-0000-0000D65D0000}"/>
    <cellStyle name="Vírgula 5 2 3 6 5" xfId="15990" xr:uid="{00000000-0005-0000-0000-0000D75D0000}"/>
    <cellStyle name="Vírgula 5 2 3 6 6" xfId="13302" xr:uid="{00000000-0005-0000-0000-0000D85D0000}"/>
    <cellStyle name="Vírgula 5 2 3 7" xfId="2910" xr:uid="{00000000-0005-0000-0000-0000D95D0000}"/>
    <cellStyle name="Vírgula 5 2 3 7 2" xfId="16254" xr:uid="{00000000-0005-0000-0000-0000DA5D0000}"/>
    <cellStyle name="Vírgula 5 2 3 8" xfId="5574" xr:uid="{00000000-0005-0000-0000-0000DB5D0000}"/>
    <cellStyle name="Vírgula 5 2 3 8 2" xfId="18918" xr:uid="{00000000-0005-0000-0000-0000DC5D0000}"/>
    <cellStyle name="Vírgula 5 2 3 9" xfId="8238" xr:uid="{00000000-0005-0000-0000-0000DD5D0000}"/>
    <cellStyle name="Vírgula 5 2 3 9 2" xfId="21582" xr:uid="{00000000-0005-0000-0000-0000DE5D0000}"/>
    <cellStyle name="Vírgula 5 2 4" xfId="198" xr:uid="{00000000-0005-0000-0000-0000DF5D0000}"/>
    <cellStyle name="Vírgula 5 2 4 10" xfId="10854" xr:uid="{00000000-0005-0000-0000-0000E05D0000}"/>
    <cellStyle name="Vírgula 5 2 4 11" xfId="24246" xr:uid="{00000000-0005-0000-0000-0000E15D0000}"/>
    <cellStyle name="Vírgula 5 2 4 2" xfId="462" xr:uid="{00000000-0005-0000-0000-0000E25D0000}"/>
    <cellStyle name="Vírgula 5 2 4 2 2" xfId="1254" xr:uid="{00000000-0005-0000-0000-0000E35D0000}"/>
    <cellStyle name="Vírgula 5 2 4 2 2 2" xfId="3918" xr:uid="{00000000-0005-0000-0000-0000E45D0000}"/>
    <cellStyle name="Vírgula 5 2 4 2 2 2 2" xfId="17262" xr:uid="{00000000-0005-0000-0000-0000E55D0000}"/>
    <cellStyle name="Vírgula 5 2 4 2 2 3" xfId="6582" xr:uid="{00000000-0005-0000-0000-0000E65D0000}"/>
    <cellStyle name="Vírgula 5 2 4 2 2 3 2" xfId="19926" xr:uid="{00000000-0005-0000-0000-0000E75D0000}"/>
    <cellStyle name="Vírgula 5 2 4 2 2 4" xfId="9246" xr:uid="{00000000-0005-0000-0000-0000E85D0000}"/>
    <cellStyle name="Vírgula 5 2 4 2 2 4 2" xfId="22590" xr:uid="{00000000-0005-0000-0000-0000E95D0000}"/>
    <cellStyle name="Vírgula 5 2 4 2 2 5" xfId="14598" xr:uid="{00000000-0005-0000-0000-0000EA5D0000}"/>
    <cellStyle name="Vírgula 5 2 4 2 2 6" xfId="11910" xr:uid="{00000000-0005-0000-0000-0000EB5D0000}"/>
    <cellStyle name="Vírgula 5 2 4 2 2 7" xfId="26310" xr:uid="{00000000-0005-0000-0000-0000EC5D0000}"/>
    <cellStyle name="Vírgula 5 2 4 2 3" xfId="2046" xr:uid="{00000000-0005-0000-0000-0000ED5D0000}"/>
    <cellStyle name="Vírgula 5 2 4 2 3 2" xfId="4710" xr:uid="{00000000-0005-0000-0000-0000EE5D0000}"/>
    <cellStyle name="Vírgula 5 2 4 2 3 2 2" xfId="18054" xr:uid="{00000000-0005-0000-0000-0000EF5D0000}"/>
    <cellStyle name="Vírgula 5 2 4 2 3 3" xfId="7374" xr:uid="{00000000-0005-0000-0000-0000F05D0000}"/>
    <cellStyle name="Vírgula 5 2 4 2 3 3 2" xfId="20718" xr:uid="{00000000-0005-0000-0000-0000F15D0000}"/>
    <cellStyle name="Vírgula 5 2 4 2 3 4" xfId="10038" xr:uid="{00000000-0005-0000-0000-0000F25D0000}"/>
    <cellStyle name="Vírgula 5 2 4 2 3 4 2" xfId="23382" xr:uid="{00000000-0005-0000-0000-0000F35D0000}"/>
    <cellStyle name="Vírgula 5 2 4 2 3 5" xfId="15390" xr:uid="{00000000-0005-0000-0000-0000F45D0000}"/>
    <cellStyle name="Vírgula 5 2 4 2 3 6" xfId="12702" xr:uid="{00000000-0005-0000-0000-0000F55D0000}"/>
    <cellStyle name="Vírgula 5 2 4 2 4" xfId="3126" xr:uid="{00000000-0005-0000-0000-0000F65D0000}"/>
    <cellStyle name="Vírgula 5 2 4 2 4 2" xfId="16470" xr:uid="{00000000-0005-0000-0000-0000F75D0000}"/>
    <cellStyle name="Vírgula 5 2 4 2 5" xfId="5790" xr:uid="{00000000-0005-0000-0000-0000F85D0000}"/>
    <cellStyle name="Vírgula 5 2 4 2 5 2" xfId="19134" xr:uid="{00000000-0005-0000-0000-0000F95D0000}"/>
    <cellStyle name="Vírgula 5 2 4 2 6" xfId="8454" xr:uid="{00000000-0005-0000-0000-0000FA5D0000}"/>
    <cellStyle name="Vírgula 5 2 4 2 6 2" xfId="21798" xr:uid="{00000000-0005-0000-0000-0000FB5D0000}"/>
    <cellStyle name="Vírgula 5 2 4 2 7" xfId="13806" xr:uid="{00000000-0005-0000-0000-0000FC5D0000}"/>
    <cellStyle name="Vírgula 5 2 4 2 8" xfId="11118" xr:uid="{00000000-0005-0000-0000-0000FD5D0000}"/>
    <cellStyle name="Vírgula 5 2 4 2 9" xfId="24942" xr:uid="{00000000-0005-0000-0000-0000FE5D0000}"/>
    <cellStyle name="Vírgula 5 2 4 3" xfId="990" xr:uid="{00000000-0005-0000-0000-0000FF5D0000}"/>
    <cellStyle name="Vírgula 5 2 4 3 2" xfId="3654" xr:uid="{00000000-0005-0000-0000-0000005E0000}"/>
    <cellStyle name="Vírgula 5 2 4 3 2 2" xfId="16998" xr:uid="{00000000-0005-0000-0000-0000015E0000}"/>
    <cellStyle name="Vírgula 5 2 4 3 2 3" xfId="25974" xr:uid="{00000000-0005-0000-0000-0000025E0000}"/>
    <cellStyle name="Vírgula 5 2 4 3 3" xfId="6318" xr:uid="{00000000-0005-0000-0000-0000035E0000}"/>
    <cellStyle name="Vírgula 5 2 4 3 3 2" xfId="19662" xr:uid="{00000000-0005-0000-0000-0000045E0000}"/>
    <cellStyle name="Vírgula 5 2 4 3 4" xfId="8982" xr:uid="{00000000-0005-0000-0000-0000055E0000}"/>
    <cellStyle name="Vírgula 5 2 4 3 4 2" xfId="22326" xr:uid="{00000000-0005-0000-0000-0000065E0000}"/>
    <cellStyle name="Vírgula 5 2 4 3 5" xfId="14334" xr:uid="{00000000-0005-0000-0000-0000075E0000}"/>
    <cellStyle name="Vírgula 5 2 4 3 6" xfId="11646" xr:uid="{00000000-0005-0000-0000-0000085E0000}"/>
    <cellStyle name="Vírgula 5 2 4 3 7" xfId="24606" xr:uid="{00000000-0005-0000-0000-0000095E0000}"/>
    <cellStyle name="Vírgula 5 2 4 4" xfId="1782" xr:uid="{00000000-0005-0000-0000-00000A5E0000}"/>
    <cellStyle name="Vírgula 5 2 4 4 2" xfId="4446" xr:uid="{00000000-0005-0000-0000-00000B5E0000}"/>
    <cellStyle name="Vírgula 5 2 4 4 2 2" xfId="17790" xr:uid="{00000000-0005-0000-0000-00000C5E0000}"/>
    <cellStyle name="Vírgula 5 2 4 4 2 3" xfId="26622" xr:uid="{00000000-0005-0000-0000-00000D5E0000}"/>
    <cellStyle name="Vírgula 5 2 4 4 3" xfId="7110" xr:uid="{00000000-0005-0000-0000-00000E5E0000}"/>
    <cellStyle name="Vírgula 5 2 4 4 3 2" xfId="20454" xr:uid="{00000000-0005-0000-0000-00000F5E0000}"/>
    <cellStyle name="Vírgula 5 2 4 4 4" xfId="9774" xr:uid="{00000000-0005-0000-0000-0000105E0000}"/>
    <cellStyle name="Vírgula 5 2 4 4 4 2" xfId="23118" xr:uid="{00000000-0005-0000-0000-0000115E0000}"/>
    <cellStyle name="Vírgula 5 2 4 4 5" xfId="15126" xr:uid="{00000000-0005-0000-0000-0000125E0000}"/>
    <cellStyle name="Vírgula 5 2 4 4 6" xfId="12438" xr:uid="{00000000-0005-0000-0000-0000135E0000}"/>
    <cellStyle name="Vírgula 5 2 4 4 7" xfId="25254" xr:uid="{00000000-0005-0000-0000-0000145E0000}"/>
    <cellStyle name="Vírgula 5 2 4 5" xfId="2598" xr:uid="{00000000-0005-0000-0000-0000155E0000}"/>
    <cellStyle name="Vírgula 5 2 4 5 2" xfId="5262" xr:uid="{00000000-0005-0000-0000-0000165E0000}"/>
    <cellStyle name="Vírgula 5 2 4 5 2 2" xfId="18606" xr:uid="{00000000-0005-0000-0000-0000175E0000}"/>
    <cellStyle name="Vírgula 5 2 4 5 3" xfId="7926" xr:uid="{00000000-0005-0000-0000-0000185E0000}"/>
    <cellStyle name="Vírgula 5 2 4 5 3 2" xfId="21270" xr:uid="{00000000-0005-0000-0000-0000195E0000}"/>
    <cellStyle name="Vírgula 5 2 4 5 4" xfId="10590" xr:uid="{00000000-0005-0000-0000-00001A5E0000}"/>
    <cellStyle name="Vírgula 5 2 4 5 4 2" xfId="23934" xr:uid="{00000000-0005-0000-0000-00001B5E0000}"/>
    <cellStyle name="Vírgula 5 2 4 5 5" xfId="15942" xr:uid="{00000000-0005-0000-0000-00001C5E0000}"/>
    <cellStyle name="Vírgula 5 2 4 5 6" xfId="13254" xr:uid="{00000000-0005-0000-0000-00001D5E0000}"/>
    <cellStyle name="Vírgula 5 2 4 5 7" xfId="25614" xr:uid="{00000000-0005-0000-0000-00001E5E0000}"/>
    <cellStyle name="Vírgula 5 2 4 6" xfId="2862" xr:uid="{00000000-0005-0000-0000-00001F5E0000}"/>
    <cellStyle name="Vírgula 5 2 4 6 2" xfId="16206" xr:uid="{00000000-0005-0000-0000-0000205E0000}"/>
    <cellStyle name="Vírgula 5 2 4 7" xfId="5526" xr:uid="{00000000-0005-0000-0000-0000215E0000}"/>
    <cellStyle name="Vírgula 5 2 4 7 2" xfId="18870" xr:uid="{00000000-0005-0000-0000-0000225E0000}"/>
    <cellStyle name="Vírgula 5 2 4 8" xfId="8190" xr:uid="{00000000-0005-0000-0000-0000235E0000}"/>
    <cellStyle name="Vírgula 5 2 4 8 2" xfId="21534" xr:uid="{00000000-0005-0000-0000-0000245E0000}"/>
    <cellStyle name="Vírgula 5 2 4 9" xfId="13542" xr:uid="{00000000-0005-0000-0000-0000255E0000}"/>
    <cellStyle name="Vírgula 5 2 5" xfId="342" xr:uid="{00000000-0005-0000-0000-0000265E0000}"/>
    <cellStyle name="Vírgula 5 2 5 2" xfId="1134" xr:uid="{00000000-0005-0000-0000-0000275E0000}"/>
    <cellStyle name="Vírgula 5 2 5 2 2" xfId="3798" xr:uid="{00000000-0005-0000-0000-0000285E0000}"/>
    <cellStyle name="Vírgula 5 2 5 2 2 2" xfId="17142" xr:uid="{00000000-0005-0000-0000-0000295E0000}"/>
    <cellStyle name="Vírgula 5 2 5 2 2 3" xfId="26454" xr:uid="{00000000-0005-0000-0000-00002A5E0000}"/>
    <cellStyle name="Vírgula 5 2 5 2 3" xfId="6462" xr:uid="{00000000-0005-0000-0000-00002B5E0000}"/>
    <cellStyle name="Vírgula 5 2 5 2 3 2" xfId="19806" xr:uid="{00000000-0005-0000-0000-00002C5E0000}"/>
    <cellStyle name="Vírgula 5 2 5 2 4" xfId="9126" xr:uid="{00000000-0005-0000-0000-00002D5E0000}"/>
    <cellStyle name="Vírgula 5 2 5 2 4 2" xfId="22470" xr:uid="{00000000-0005-0000-0000-00002E5E0000}"/>
    <cellStyle name="Vírgula 5 2 5 2 5" xfId="14478" xr:uid="{00000000-0005-0000-0000-00002F5E0000}"/>
    <cellStyle name="Vírgula 5 2 5 2 6" xfId="11790" xr:uid="{00000000-0005-0000-0000-0000305E0000}"/>
    <cellStyle name="Vírgula 5 2 5 2 7" xfId="25086" xr:uid="{00000000-0005-0000-0000-0000315E0000}"/>
    <cellStyle name="Vírgula 5 2 5 3" xfId="1926" xr:uid="{00000000-0005-0000-0000-0000325E0000}"/>
    <cellStyle name="Vírgula 5 2 5 3 2" xfId="4590" xr:uid="{00000000-0005-0000-0000-0000335E0000}"/>
    <cellStyle name="Vírgula 5 2 5 3 2 2" xfId="17934" xr:uid="{00000000-0005-0000-0000-0000345E0000}"/>
    <cellStyle name="Vírgula 5 2 5 3 2 3" xfId="26118" xr:uid="{00000000-0005-0000-0000-0000355E0000}"/>
    <cellStyle name="Vírgula 5 2 5 3 3" xfId="7254" xr:uid="{00000000-0005-0000-0000-0000365E0000}"/>
    <cellStyle name="Vírgula 5 2 5 3 3 2" xfId="20598" xr:uid="{00000000-0005-0000-0000-0000375E0000}"/>
    <cellStyle name="Vírgula 5 2 5 3 4" xfId="9918" xr:uid="{00000000-0005-0000-0000-0000385E0000}"/>
    <cellStyle name="Vírgula 5 2 5 3 4 2" xfId="23262" xr:uid="{00000000-0005-0000-0000-0000395E0000}"/>
    <cellStyle name="Vírgula 5 2 5 3 5" xfId="15270" xr:uid="{00000000-0005-0000-0000-00003A5E0000}"/>
    <cellStyle name="Vírgula 5 2 5 3 6" xfId="12582" xr:uid="{00000000-0005-0000-0000-00003B5E0000}"/>
    <cellStyle name="Vírgula 5 2 5 3 7" xfId="24750" xr:uid="{00000000-0005-0000-0000-00003C5E0000}"/>
    <cellStyle name="Vírgula 5 2 5 4" xfId="3006" xr:uid="{00000000-0005-0000-0000-00003D5E0000}"/>
    <cellStyle name="Vírgula 5 2 5 4 2" xfId="16350" xr:uid="{00000000-0005-0000-0000-00003E5E0000}"/>
    <cellStyle name="Vírgula 5 2 5 4 2 2" xfId="26766" xr:uid="{00000000-0005-0000-0000-00003F5E0000}"/>
    <cellStyle name="Vírgula 5 2 5 4 3" xfId="25398" xr:uid="{00000000-0005-0000-0000-0000405E0000}"/>
    <cellStyle name="Vírgula 5 2 5 5" xfId="5670" xr:uid="{00000000-0005-0000-0000-0000415E0000}"/>
    <cellStyle name="Vírgula 5 2 5 5 2" xfId="19014" xr:uid="{00000000-0005-0000-0000-0000425E0000}"/>
    <cellStyle name="Vírgula 5 2 5 5 3" xfId="25758" xr:uid="{00000000-0005-0000-0000-0000435E0000}"/>
    <cellStyle name="Vírgula 5 2 5 6" xfId="8334" xr:uid="{00000000-0005-0000-0000-0000445E0000}"/>
    <cellStyle name="Vírgula 5 2 5 6 2" xfId="21678" xr:uid="{00000000-0005-0000-0000-0000455E0000}"/>
    <cellStyle name="Vírgula 5 2 5 7" xfId="13686" xr:uid="{00000000-0005-0000-0000-0000465E0000}"/>
    <cellStyle name="Vírgula 5 2 5 8" xfId="10998" xr:uid="{00000000-0005-0000-0000-0000475E0000}"/>
    <cellStyle name="Vírgula 5 2 5 9" xfId="24390" xr:uid="{00000000-0005-0000-0000-0000485E0000}"/>
    <cellStyle name="Vírgula 5 2 6" xfId="606" xr:uid="{00000000-0005-0000-0000-0000495E0000}"/>
    <cellStyle name="Vírgula 5 2 6 2" xfId="1398" xr:uid="{00000000-0005-0000-0000-00004A5E0000}"/>
    <cellStyle name="Vírgula 5 2 6 2 2" xfId="4062" xr:uid="{00000000-0005-0000-0000-00004B5E0000}"/>
    <cellStyle name="Vírgula 5 2 6 2 2 2" xfId="17406" xr:uid="{00000000-0005-0000-0000-00004C5E0000}"/>
    <cellStyle name="Vírgula 5 2 6 2 3" xfId="6726" xr:uid="{00000000-0005-0000-0000-00004D5E0000}"/>
    <cellStyle name="Vírgula 5 2 6 2 3 2" xfId="20070" xr:uid="{00000000-0005-0000-0000-00004E5E0000}"/>
    <cellStyle name="Vírgula 5 2 6 2 4" xfId="9390" xr:uid="{00000000-0005-0000-0000-00004F5E0000}"/>
    <cellStyle name="Vírgula 5 2 6 2 4 2" xfId="22734" xr:uid="{00000000-0005-0000-0000-0000505E0000}"/>
    <cellStyle name="Vírgula 5 2 6 2 5" xfId="14742" xr:uid="{00000000-0005-0000-0000-0000515E0000}"/>
    <cellStyle name="Vírgula 5 2 6 2 6" xfId="12054" xr:uid="{00000000-0005-0000-0000-0000525E0000}"/>
    <cellStyle name="Vírgula 5 2 6 2 7" xfId="26190" xr:uid="{00000000-0005-0000-0000-0000535E0000}"/>
    <cellStyle name="Vírgula 5 2 6 3" xfId="2190" xr:uid="{00000000-0005-0000-0000-0000545E0000}"/>
    <cellStyle name="Vírgula 5 2 6 3 2" xfId="4854" xr:uid="{00000000-0005-0000-0000-0000555E0000}"/>
    <cellStyle name="Vírgula 5 2 6 3 2 2" xfId="18198" xr:uid="{00000000-0005-0000-0000-0000565E0000}"/>
    <cellStyle name="Vírgula 5 2 6 3 3" xfId="7518" xr:uid="{00000000-0005-0000-0000-0000575E0000}"/>
    <cellStyle name="Vírgula 5 2 6 3 3 2" xfId="20862" xr:uid="{00000000-0005-0000-0000-0000585E0000}"/>
    <cellStyle name="Vírgula 5 2 6 3 4" xfId="10182" xr:uid="{00000000-0005-0000-0000-0000595E0000}"/>
    <cellStyle name="Vírgula 5 2 6 3 4 2" xfId="23526" xr:uid="{00000000-0005-0000-0000-00005A5E0000}"/>
    <cellStyle name="Vírgula 5 2 6 3 5" xfId="15534" xr:uid="{00000000-0005-0000-0000-00005B5E0000}"/>
    <cellStyle name="Vírgula 5 2 6 3 6" xfId="12846" xr:uid="{00000000-0005-0000-0000-00005C5E0000}"/>
    <cellStyle name="Vírgula 5 2 6 4" xfId="3270" xr:uid="{00000000-0005-0000-0000-00005D5E0000}"/>
    <cellStyle name="Vírgula 5 2 6 4 2" xfId="16614" xr:uid="{00000000-0005-0000-0000-00005E5E0000}"/>
    <cellStyle name="Vírgula 5 2 6 5" xfId="5934" xr:uid="{00000000-0005-0000-0000-00005F5E0000}"/>
    <cellStyle name="Vírgula 5 2 6 5 2" xfId="19278" xr:uid="{00000000-0005-0000-0000-0000605E0000}"/>
    <cellStyle name="Vírgula 5 2 6 6" xfId="8598" xr:uid="{00000000-0005-0000-0000-0000615E0000}"/>
    <cellStyle name="Vírgula 5 2 6 6 2" xfId="21942" xr:uid="{00000000-0005-0000-0000-0000625E0000}"/>
    <cellStyle name="Vírgula 5 2 6 7" xfId="13950" xr:uid="{00000000-0005-0000-0000-0000635E0000}"/>
    <cellStyle name="Vírgula 5 2 6 8" xfId="11262" xr:uid="{00000000-0005-0000-0000-0000645E0000}"/>
    <cellStyle name="Vírgula 5 2 6 9" xfId="24822" xr:uid="{00000000-0005-0000-0000-0000655E0000}"/>
    <cellStyle name="Vírgula 5 2 7" xfId="774" xr:uid="{00000000-0005-0000-0000-0000665E0000}"/>
    <cellStyle name="Vírgula 5 2 7 2" xfId="1566" xr:uid="{00000000-0005-0000-0000-0000675E0000}"/>
    <cellStyle name="Vírgula 5 2 7 2 2" xfId="4230" xr:uid="{00000000-0005-0000-0000-0000685E0000}"/>
    <cellStyle name="Vírgula 5 2 7 2 2 2" xfId="17574" xr:uid="{00000000-0005-0000-0000-0000695E0000}"/>
    <cellStyle name="Vírgula 5 2 7 2 3" xfId="6894" xr:uid="{00000000-0005-0000-0000-00006A5E0000}"/>
    <cellStyle name="Vírgula 5 2 7 2 3 2" xfId="20238" xr:uid="{00000000-0005-0000-0000-00006B5E0000}"/>
    <cellStyle name="Vírgula 5 2 7 2 4" xfId="9558" xr:uid="{00000000-0005-0000-0000-00006C5E0000}"/>
    <cellStyle name="Vírgula 5 2 7 2 4 2" xfId="22902" xr:uid="{00000000-0005-0000-0000-00006D5E0000}"/>
    <cellStyle name="Vírgula 5 2 7 2 5" xfId="14910" xr:uid="{00000000-0005-0000-0000-00006E5E0000}"/>
    <cellStyle name="Vírgula 5 2 7 2 6" xfId="12222" xr:uid="{00000000-0005-0000-0000-00006F5E0000}"/>
    <cellStyle name="Vírgula 5 2 7 2 7" xfId="25854" xr:uid="{00000000-0005-0000-0000-0000705E0000}"/>
    <cellStyle name="Vírgula 5 2 7 3" xfId="2358" xr:uid="{00000000-0005-0000-0000-0000715E0000}"/>
    <cellStyle name="Vírgula 5 2 7 3 2" xfId="5022" xr:uid="{00000000-0005-0000-0000-0000725E0000}"/>
    <cellStyle name="Vírgula 5 2 7 3 2 2" xfId="18366" xr:uid="{00000000-0005-0000-0000-0000735E0000}"/>
    <cellStyle name="Vírgula 5 2 7 3 3" xfId="7686" xr:uid="{00000000-0005-0000-0000-0000745E0000}"/>
    <cellStyle name="Vírgula 5 2 7 3 3 2" xfId="21030" xr:uid="{00000000-0005-0000-0000-0000755E0000}"/>
    <cellStyle name="Vírgula 5 2 7 3 4" xfId="10350" xr:uid="{00000000-0005-0000-0000-0000765E0000}"/>
    <cellStyle name="Vírgula 5 2 7 3 4 2" xfId="23694" xr:uid="{00000000-0005-0000-0000-0000775E0000}"/>
    <cellStyle name="Vírgula 5 2 7 3 5" xfId="15702" xr:uid="{00000000-0005-0000-0000-0000785E0000}"/>
    <cellStyle name="Vírgula 5 2 7 3 6" xfId="13014" xr:uid="{00000000-0005-0000-0000-0000795E0000}"/>
    <cellStyle name="Vírgula 5 2 7 4" xfId="3438" xr:uid="{00000000-0005-0000-0000-00007A5E0000}"/>
    <cellStyle name="Vírgula 5 2 7 4 2" xfId="16782" xr:uid="{00000000-0005-0000-0000-00007B5E0000}"/>
    <cellStyle name="Vírgula 5 2 7 5" xfId="6102" xr:uid="{00000000-0005-0000-0000-00007C5E0000}"/>
    <cellStyle name="Vírgula 5 2 7 5 2" xfId="19446" xr:uid="{00000000-0005-0000-0000-00007D5E0000}"/>
    <cellStyle name="Vírgula 5 2 7 6" xfId="8766" xr:uid="{00000000-0005-0000-0000-00007E5E0000}"/>
    <cellStyle name="Vírgula 5 2 7 6 2" xfId="22110" xr:uid="{00000000-0005-0000-0000-00007F5E0000}"/>
    <cellStyle name="Vírgula 5 2 7 7" xfId="14118" xr:uid="{00000000-0005-0000-0000-0000805E0000}"/>
    <cellStyle name="Vírgula 5 2 7 8" xfId="11430" xr:uid="{00000000-0005-0000-0000-0000815E0000}"/>
    <cellStyle name="Vírgula 5 2 7 9" xfId="24486" xr:uid="{00000000-0005-0000-0000-0000825E0000}"/>
    <cellStyle name="Vírgula 5 2 8" xfId="822" xr:uid="{00000000-0005-0000-0000-0000835E0000}"/>
    <cellStyle name="Vírgula 5 2 8 2" xfId="1614" xr:uid="{00000000-0005-0000-0000-0000845E0000}"/>
    <cellStyle name="Vírgula 5 2 8 2 2" xfId="4278" xr:uid="{00000000-0005-0000-0000-0000855E0000}"/>
    <cellStyle name="Vírgula 5 2 8 2 2 2" xfId="17622" xr:uid="{00000000-0005-0000-0000-0000865E0000}"/>
    <cellStyle name="Vírgula 5 2 8 2 3" xfId="6942" xr:uid="{00000000-0005-0000-0000-0000875E0000}"/>
    <cellStyle name="Vírgula 5 2 8 2 3 2" xfId="20286" xr:uid="{00000000-0005-0000-0000-0000885E0000}"/>
    <cellStyle name="Vírgula 5 2 8 2 4" xfId="9606" xr:uid="{00000000-0005-0000-0000-0000895E0000}"/>
    <cellStyle name="Vírgula 5 2 8 2 4 2" xfId="22950" xr:uid="{00000000-0005-0000-0000-00008A5E0000}"/>
    <cellStyle name="Vírgula 5 2 8 2 5" xfId="14958" xr:uid="{00000000-0005-0000-0000-00008B5E0000}"/>
    <cellStyle name="Vírgula 5 2 8 2 6" xfId="12270" xr:uid="{00000000-0005-0000-0000-00008C5E0000}"/>
    <cellStyle name="Vírgula 5 2 8 2 7" xfId="26502" xr:uid="{00000000-0005-0000-0000-00008D5E0000}"/>
    <cellStyle name="Vírgula 5 2 8 3" xfId="2406" xr:uid="{00000000-0005-0000-0000-00008E5E0000}"/>
    <cellStyle name="Vírgula 5 2 8 3 2" xfId="5070" xr:uid="{00000000-0005-0000-0000-00008F5E0000}"/>
    <cellStyle name="Vírgula 5 2 8 3 2 2" xfId="18414" xr:uid="{00000000-0005-0000-0000-0000905E0000}"/>
    <cellStyle name="Vírgula 5 2 8 3 3" xfId="7734" xr:uid="{00000000-0005-0000-0000-0000915E0000}"/>
    <cellStyle name="Vírgula 5 2 8 3 3 2" xfId="21078" xr:uid="{00000000-0005-0000-0000-0000925E0000}"/>
    <cellStyle name="Vírgula 5 2 8 3 4" xfId="10398" xr:uid="{00000000-0005-0000-0000-0000935E0000}"/>
    <cellStyle name="Vírgula 5 2 8 3 4 2" xfId="23742" xr:uid="{00000000-0005-0000-0000-0000945E0000}"/>
    <cellStyle name="Vírgula 5 2 8 3 5" xfId="15750" xr:uid="{00000000-0005-0000-0000-0000955E0000}"/>
    <cellStyle name="Vírgula 5 2 8 3 6" xfId="13062" xr:uid="{00000000-0005-0000-0000-0000965E0000}"/>
    <cellStyle name="Vírgula 5 2 8 4" xfId="3486" xr:uid="{00000000-0005-0000-0000-0000975E0000}"/>
    <cellStyle name="Vírgula 5 2 8 4 2" xfId="16830" xr:uid="{00000000-0005-0000-0000-0000985E0000}"/>
    <cellStyle name="Vírgula 5 2 8 5" xfId="6150" xr:uid="{00000000-0005-0000-0000-0000995E0000}"/>
    <cellStyle name="Vírgula 5 2 8 5 2" xfId="19494" xr:uid="{00000000-0005-0000-0000-00009A5E0000}"/>
    <cellStyle name="Vírgula 5 2 8 6" xfId="8814" xr:uid="{00000000-0005-0000-0000-00009B5E0000}"/>
    <cellStyle name="Vírgula 5 2 8 6 2" xfId="22158" xr:uid="{00000000-0005-0000-0000-00009C5E0000}"/>
    <cellStyle name="Vírgula 5 2 8 7" xfId="14166" xr:uid="{00000000-0005-0000-0000-00009D5E0000}"/>
    <cellStyle name="Vírgula 5 2 8 8" xfId="11478" xr:uid="{00000000-0005-0000-0000-00009E5E0000}"/>
    <cellStyle name="Vírgula 5 2 8 9" xfId="25134" xr:uid="{00000000-0005-0000-0000-00009F5E0000}"/>
    <cellStyle name="Vírgula 5 2 9" xfId="870" xr:uid="{00000000-0005-0000-0000-0000A05E0000}"/>
    <cellStyle name="Vírgula 5 2 9 2" xfId="3534" xr:uid="{00000000-0005-0000-0000-0000A15E0000}"/>
    <cellStyle name="Vírgula 5 2 9 2 2" xfId="16878" xr:uid="{00000000-0005-0000-0000-0000A25E0000}"/>
    <cellStyle name="Vírgula 5 2 9 3" xfId="6198" xr:uid="{00000000-0005-0000-0000-0000A35E0000}"/>
    <cellStyle name="Vírgula 5 2 9 3 2" xfId="19542" xr:uid="{00000000-0005-0000-0000-0000A45E0000}"/>
    <cellStyle name="Vírgula 5 2 9 4" xfId="8862" xr:uid="{00000000-0005-0000-0000-0000A55E0000}"/>
    <cellStyle name="Vírgula 5 2 9 4 2" xfId="22206" xr:uid="{00000000-0005-0000-0000-0000A65E0000}"/>
    <cellStyle name="Vírgula 5 2 9 5" xfId="14214" xr:uid="{00000000-0005-0000-0000-0000A75E0000}"/>
    <cellStyle name="Vírgula 5 2 9 6" xfId="11526" xr:uid="{00000000-0005-0000-0000-0000A85E0000}"/>
    <cellStyle name="Vírgula 5 2 9 7" xfId="25494" xr:uid="{00000000-0005-0000-0000-0000A95E0000}"/>
    <cellStyle name="Vírgula 5 3" xfId="102" xr:uid="{00000000-0005-0000-0000-0000AA5E0000}"/>
    <cellStyle name="Vírgula 5 3 10" xfId="5430" xr:uid="{00000000-0005-0000-0000-0000AB5E0000}"/>
    <cellStyle name="Vírgula 5 3 10 2" xfId="18774" xr:uid="{00000000-0005-0000-0000-0000AC5E0000}"/>
    <cellStyle name="Vírgula 5 3 11" xfId="8094" xr:uid="{00000000-0005-0000-0000-0000AD5E0000}"/>
    <cellStyle name="Vírgula 5 3 11 2" xfId="21438" xr:uid="{00000000-0005-0000-0000-0000AE5E0000}"/>
    <cellStyle name="Vírgula 5 3 12" xfId="13446" xr:uid="{00000000-0005-0000-0000-0000AF5E0000}"/>
    <cellStyle name="Vírgula 5 3 13" xfId="10758" xr:uid="{00000000-0005-0000-0000-0000B05E0000}"/>
    <cellStyle name="Vírgula 5 3 14" xfId="24150" xr:uid="{00000000-0005-0000-0000-0000B15E0000}"/>
    <cellStyle name="Vírgula 5 3 2" xfId="270" xr:uid="{00000000-0005-0000-0000-0000B25E0000}"/>
    <cellStyle name="Vírgula 5 3 2 10" xfId="13614" xr:uid="{00000000-0005-0000-0000-0000B35E0000}"/>
    <cellStyle name="Vírgula 5 3 2 11" xfId="10926" xr:uid="{00000000-0005-0000-0000-0000B45E0000}"/>
    <cellStyle name="Vírgula 5 3 2 12" xfId="24318" xr:uid="{00000000-0005-0000-0000-0000B55E0000}"/>
    <cellStyle name="Vírgula 5 3 2 2" xfId="534" xr:uid="{00000000-0005-0000-0000-0000B65E0000}"/>
    <cellStyle name="Vírgula 5 3 2 2 2" xfId="1326" xr:uid="{00000000-0005-0000-0000-0000B75E0000}"/>
    <cellStyle name="Vírgula 5 3 2 2 2 2" xfId="3990" xr:uid="{00000000-0005-0000-0000-0000B85E0000}"/>
    <cellStyle name="Vírgula 5 3 2 2 2 2 2" xfId="17334" xr:uid="{00000000-0005-0000-0000-0000B95E0000}"/>
    <cellStyle name="Vírgula 5 3 2 2 2 3" xfId="6654" xr:uid="{00000000-0005-0000-0000-0000BA5E0000}"/>
    <cellStyle name="Vírgula 5 3 2 2 2 3 2" xfId="19998" xr:uid="{00000000-0005-0000-0000-0000BB5E0000}"/>
    <cellStyle name="Vírgula 5 3 2 2 2 4" xfId="9318" xr:uid="{00000000-0005-0000-0000-0000BC5E0000}"/>
    <cellStyle name="Vírgula 5 3 2 2 2 4 2" xfId="22662" xr:uid="{00000000-0005-0000-0000-0000BD5E0000}"/>
    <cellStyle name="Vírgula 5 3 2 2 2 5" xfId="14670" xr:uid="{00000000-0005-0000-0000-0000BE5E0000}"/>
    <cellStyle name="Vírgula 5 3 2 2 2 6" xfId="11982" xr:uid="{00000000-0005-0000-0000-0000BF5E0000}"/>
    <cellStyle name="Vírgula 5 3 2 2 2 7" xfId="26382" xr:uid="{00000000-0005-0000-0000-0000C05E0000}"/>
    <cellStyle name="Vírgula 5 3 2 2 3" xfId="2118" xr:uid="{00000000-0005-0000-0000-0000C15E0000}"/>
    <cellStyle name="Vírgula 5 3 2 2 3 2" xfId="4782" xr:uid="{00000000-0005-0000-0000-0000C25E0000}"/>
    <cellStyle name="Vírgula 5 3 2 2 3 2 2" xfId="18126" xr:uid="{00000000-0005-0000-0000-0000C35E0000}"/>
    <cellStyle name="Vírgula 5 3 2 2 3 3" xfId="7446" xr:uid="{00000000-0005-0000-0000-0000C45E0000}"/>
    <cellStyle name="Vírgula 5 3 2 2 3 3 2" xfId="20790" xr:uid="{00000000-0005-0000-0000-0000C55E0000}"/>
    <cellStyle name="Vírgula 5 3 2 2 3 4" xfId="10110" xr:uid="{00000000-0005-0000-0000-0000C65E0000}"/>
    <cellStyle name="Vírgula 5 3 2 2 3 4 2" xfId="23454" xr:uid="{00000000-0005-0000-0000-0000C75E0000}"/>
    <cellStyle name="Vírgula 5 3 2 2 3 5" xfId="15462" xr:uid="{00000000-0005-0000-0000-0000C85E0000}"/>
    <cellStyle name="Vírgula 5 3 2 2 3 6" xfId="12774" xr:uid="{00000000-0005-0000-0000-0000C95E0000}"/>
    <cellStyle name="Vírgula 5 3 2 2 4" xfId="3198" xr:uid="{00000000-0005-0000-0000-0000CA5E0000}"/>
    <cellStyle name="Vírgula 5 3 2 2 4 2" xfId="16542" xr:uid="{00000000-0005-0000-0000-0000CB5E0000}"/>
    <cellStyle name="Vírgula 5 3 2 2 5" xfId="5862" xr:uid="{00000000-0005-0000-0000-0000CC5E0000}"/>
    <cellStyle name="Vírgula 5 3 2 2 5 2" xfId="19206" xr:uid="{00000000-0005-0000-0000-0000CD5E0000}"/>
    <cellStyle name="Vírgula 5 3 2 2 6" xfId="8526" xr:uid="{00000000-0005-0000-0000-0000CE5E0000}"/>
    <cellStyle name="Vírgula 5 3 2 2 6 2" xfId="21870" xr:uid="{00000000-0005-0000-0000-0000CF5E0000}"/>
    <cellStyle name="Vírgula 5 3 2 2 7" xfId="13878" xr:uid="{00000000-0005-0000-0000-0000D05E0000}"/>
    <cellStyle name="Vírgula 5 3 2 2 8" xfId="11190" xr:uid="{00000000-0005-0000-0000-0000D15E0000}"/>
    <cellStyle name="Vírgula 5 3 2 2 9" xfId="25014" xr:uid="{00000000-0005-0000-0000-0000D25E0000}"/>
    <cellStyle name="Vírgula 5 3 2 3" xfId="702" xr:uid="{00000000-0005-0000-0000-0000D35E0000}"/>
    <cellStyle name="Vírgula 5 3 2 3 2" xfId="1494" xr:uid="{00000000-0005-0000-0000-0000D45E0000}"/>
    <cellStyle name="Vírgula 5 3 2 3 2 2" xfId="4158" xr:uid="{00000000-0005-0000-0000-0000D55E0000}"/>
    <cellStyle name="Vírgula 5 3 2 3 2 2 2" xfId="17502" xr:uid="{00000000-0005-0000-0000-0000D65E0000}"/>
    <cellStyle name="Vírgula 5 3 2 3 2 3" xfId="6822" xr:uid="{00000000-0005-0000-0000-0000D75E0000}"/>
    <cellStyle name="Vírgula 5 3 2 3 2 3 2" xfId="20166" xr:uid="{00000000-0005-0000-0000-0000D85E0000}"/>
    <cellStyle name="Vírgula 5 3 2 3 2 4" xfId="9486" xr:uid="{00000000-0005-0000-0000-0000D95E0000}"/>
    <cellStyle name="Vírgula 5 3 2 3 2 4 2" xfId="22830" xr:uid="{00000000-0005-0000-0000-0000DA5E0000}"/>
    <cellStyle name="Vírgula 5 3 2 3 2 5" xfId="14838" xr:uid="{00000000-0005-0000-0000-0000DB5E0000}"/>
    <cellStyle name="Vírgula 5 3 2 3 2 6" xfId="12150" xr:uid="{00000000-0005-0000-0000-0000DC5E0000}"/>
    <cellStyle name="Vírgula 5 3 2 3 2 7" xfId="26046" xr:uid="{00000000-0005-0000-0000-0000DD5E0000}"/>
    <cellStyle name="Vírgula 5 3 2 3 3" xfId="2286" xr:uid="{00000000-0005-0000-0000-0000DE5E0000}"/>
    <cellStyle name="Vírgula 5 3 2 3 3 2" xfId="4950" xr:uid="{00000000-0005-0000-0000-0000DF5E0000}"/>
    <cellStyle name="Vírgula 5 3 2 3 3 2 2" xfId="18294" xr:uid="{00000000-0005-0000-0000-0000E05E0000}"/>
    <cellStyle name="Vírgula 5 3 2 3 3 3" xfId="7614" xr:uid="{00000000-0005-0000-0000-0000E15E0000}"/>
    <cellStyle name="Vírgula 5 3 2 3 3 3 2" xfId="20958" xr:uid="{00000000-0005-0000-0000-0000E25E0000}"/>
    <cellStyle name="Vírgula 5 3 2 3 3 4" xfId="10278" xr:uid="{00000000-0005-0000-0000-0000E35E0000}"/>
    <cellStyle name="Vírgula 5 3 2 3 3 4 2" xfId="23622" xr:uid="{00000000-0005-0000-0000-0000E45E0000}"/>
    <cellStyle name="Vírgula 5 3 2 3 3 5" xfId="15630" xr:uid="{00000000-0005-0000-0000-0000E55E0000}"/>
    <cellStyle name="Vírgula 5 3 2 3 3 6" xfId="12942" xr:uid="{00000000-0005-0000-0000-0000E65E0000}"/>
    <cellStyle name="Vírgula 5 3 2 3 4" xfId="3366" xr:uid="{00000000-0005-0000-0000-0000E75E0000}"/>
    <cellStyle name="Vírgula 5 3 2 3 4 2" xfId="16710" xr:uid="{00000000-0005-0000-0000-0000E85E0000}"/>
    <cellStyle name="Vírgula 5 3 2 3 5" xfId="6030" xr:uid="{00000000-0005-0000-0000-0000E95E0000}"/>
    <cellStyle name="Vírgula 5 3 2 3 5 2" xfId="19374" xr:uid="{00000000-0005-0000-0000-0000EA5E0000}"/>
    <cellStyle name="Vírgula 5 3 2 3 6" xfId="8694" xr:uid="{00000000-0005-0000-0000-0000EB5E0000}"/>
    <cellStyle name="Vírgula 5 3 2 3 6 2" xfId="22038" xr:uid="{00000000-0005-0000-0000-0000EC5E0000}"/>
    <cellStyle name="Vírgula 5 3 2 3 7" xfId="14046" xr:uid="{00000000-0005-0000-0000-0000ED5E0000}"/>
    <cellStyle name="Vírgula 5 3 2 3 8" xfId="11358" xr:uid="{00000000-0005-0000-0000-0000EE5E0000}"/>
    <cellStyle name="Vírgula 5 3 2 3 9" xfId="24678" xr:uid="{00000000-0005-0000-0000-0000EF5E0000}"/>
    <cellStyle name="Vírgula 5 3 2 4" xfId="1062" xr:uid="{00000000-0005-0000-0000-0000F05E0000}"/>
    <cellStyle name="Vírgula 5 3 2 4 2" xfId="3726" xr:uid="{00000000-0005-0000-0000-0000F15E0000}"/>
    <cellStyle name="Vírgula 5 3 2 4 2 2" xfId="17070" xr:uid="{00000000-0005-0000-0000-0000F25E0000}"/>
    <cellStyle name="Vírgula 5 3 2 4 2 3" xfId="26694" xr:uid="{00000000-0005-0000-0000-0000F35E0000}"/>
    <cellStyle name="Vírgula 5 3 2 4 3" xfId="6390" xr:uid="{00000000-0005-0000-0000-0000F45E0000}"/>
    <cellStyle name="Vírgula 5 3 2 4 3 2" xfId="19734" xr:uid="{00000000-0005-0000-0000-0000F55E0000}"/>
    <cellStyle name="Vírgula 5 3 2 4 4" xfId="9054" xr:uid="{00000000-0005-0000-0000-0000F65E0000}"/>
    <cellStyle name="Vírgula 5 3 2 4 4 2" xfId="22398" xr:uid="{00000000-0005-0000-0000-0000F75E0000}"/>
    <cellStyle name="Vírgula 5 3 2 4 5" xfId="14406" xr:uid="{00000000-0005-0000-0000-0000F85E0000}"/>
    <cellStyle name="Vírgula 5 3 2 4 6" xfId="11718" xr:uid="{00000000-0005-0000-0000-0000F95E0000}"/>
    <cellStyle name="Vírgula 5 3 2 4 7" xfId="25326" xr:uid="{00000000-0005-0000-0000-0000FA5E0000}"/>
    <cellStyle name="Vírgula 5 3 2 5" xfId="1854" xr:uid="{00000000-0005-0000-0000-0000FB5E0000}"/>
    <cellStyle name="Vírgula 5 3 2 5 2" xfId="4518" xr:uid="{00000000-0005-0000-0000-0000FC5E0000}"/>
    <cellStyle name="Vírgula 5 3 2 5 2 2" xfId="17862" xr:uid="{00000000-0005-0000-0000-0000FD5E0000}"/>
    <cellStyle name="Vírgula 5 3 2 5 3" xfId="7182" xr:uid="{00000000-0005-0000-0000-0000FE5E0000}"/>
    <cellStyle name="Vírgula 5 3 2 5 3 2" xfId="20526" xr:uid="{00000000-0005-0000-0000-0000FF5E0000}"/>
    <cellStyle name="Vírgula 5 3 2 5 4" xfId="9846" xr:uid="{00000000-0005-0000-0000-0000005F0000}"/>
    <cellStyle name="Vírgula 5 3 2 5 4 2" xfId="23190" xr:uid="{00000000-0005-0000-0000-0000015F0000}"/>
    <cellStyle name="Vírgula 5 3 2 5 5" xfId="15198" xr:uid="{00000000-0005-0000-0000-0000025F0000}"/>
    <cellStyle name="Vírgula 5 3 2 5 6" xfId="12510" xr:uid="{00000000-0005-0000-0000-0000035F0000}"/>
    <cellStyle name="Vírgula 5 3 2 5 7" xfId="25686" xr:uid="{00000000-0005-0000-0000-0000045F0000}"/>
    <cellStyle name="Vírgula 5 3 2 6" xfId="2670" xr:uid="{00000000-0005-0000-0000-0000055F0000}"/>
    <cellStyle name="Vírgula 5 3 2 6 2" xfId="5334" xr:uid="{00000000-0005-0000-0000-0000065F0000}"/>
    <cellStyle name="Vírgula 5 3 2 6 2 2" xfId="18678" xr:uid="{00000000-0005-0000-0000-0000075F0000}"/>
    <cellStyle name="Vírgula 5 3 2 6 3" xfId="7998" xr:uid="{00000000-0005-0000-0000-0000085F0000}"/>
    <cellStyle name="Vírgula 5 3 2 6 3 2" xfId="21342" xr:uid="{00000000-0005-0000-0000-0000095F0000}"/>
    <cellStyle name="Vírgula 5 3 2 6 4" xfId="10662" xr:uid="{00000000-0005-0000-0000-00000A5F0000}"/>
    <cellStyle name="Vírgula 5 3 2 6 4 2" xfId="24006" xr:uid="{00000000-0005-0000-0000-00000B5F0000}"/>
    <cellStyle name="Vírgula 5 3 2 6 5" xfId="16014" xr:uid="{00000000-0005-0000-0000-00000C5F0000}"/>
    <cellStyle name="Vírgula 5 3 2 6 6" xfId="13326" xr:uid="{00000000-0005-0000-0000-00000D5F0000}"/>
    <cellStyle name="Vírgula 5 3 2 7" xfId="2934" xr:uid="{00000000-0005-0000-0000-00000E5F0000}"/>
    <cellStyle name="Vírgula 5 3 2 7 2" xfId="16278" xr:uid="{00000000-0005-0000-0000-00000F5F0000}"/>
    <cellStyle name="Vírgula 5 3 2 8" xfId="5598" xr:uid="{00000000-0005-0000-0000-0000105F0000}"/>
    <cellStyle name="Vírgula 5 3 2 8 2" xfId="18942" xr:uid="{00000000-0005-0000-0000-0000115F0000}"/>
    <cellStyle name="Vírgula 5 3 2 9" xfId="8262" xr:uid="{00000000-0005-0000-0000-0000125F0000}"/>
    <cellStyle name="Vírgula 5 3 2 9 2" xfId="21606" xr:uid="{00000000-0005-0000-0000-0000135F0000}"/>
    <cellStyle name="Vírgula 5 3 3" xfId="174" xr:uid="{00000000-0005-0000-0000-0000145F0000}"/>
    <cellStyle name="Vírgula 5 3 3 10" xfId="10830" xr:uid="{00000000-0005-0000-0000-0000155F0000}"/>
    <cellStyle name="Vírgula 5 3 3 11" xfId="24222" xr:uid="{00000000-0005-0000-0000-0000165F0000}"/>
    <cellStyle name="Vírgula 5 3 3 2" xfId="438" xr:uid="{00000000-0005-0000-0000-0000175F0000}"/>
    <cellStyle name="Vírgula 5 3 3 2 2" xfId="1230" xr:uid="{00000000-0005-0000-0000-0000185F0000}"/>
    <cellStyle name="Vírgula 5 3 3 2 2 2" xfId="3894" xr:uid="{00000000-0005-0000-0000-0000195F0000}"/>
    <cellStyle name="Vírgula 5 3 3 2 2 2 2" xfId="17238" xr:uid="{00000000-0005-0000-0000-00001A5F0000}"/>
    <cellStyle name="Vírgula 5 3 3 2 2 3" xfId="6558" xr:uid="{00000000-0005-0000-0000-00001B5F0000}"/>
    <cellStyle name="Vírgula 5 3 3 2 2 3 2" xfId="19902" xr:uid="{00000000-0005-0000-0000-00001C5F0000}"/>
    <cellStyle name="Vírgula 5 3 3 2 2 4" xfId="9222" xr:uid="{00000000-0005-0000-0000-00001D5F0000}"/>
    <cellStyle name="Vírgula 5 3 3 2 2 4 2" xfId="22566" xr:uid="{00000000-0005-0000-0000-00001E5F0000}"/>
    <cellStyle name="Vírgula 5 3 3 2 2 5" xfId="14574" xr:uid="{00000000-0005-0000-0000-00001F5F0000}"/>
    <cellStyle name="Vírgula 5 3 3 2 2 6" xfId="11886" xr:uid="{00000000-0005-0000-0000-0000205F0000}"/>
    <cellStyle name="Vírgula 5 3 3 2 2 7" xfId="26286" xr:uid="{00000000-0005-0000-0000-0000215F0000}"/>
    <cellStyle name="Vírgula 5 3 3 2 3" xfId="2022" xr:uid="{00000000-0005-0000-0000-0000225F0000}"/>
    <cellStyle name="Vírgula 5 3 3 2 3 2" xfId="4686" xr:uid="{00000000-0005-0000-0000-0000235F0000}"/>
    <cellStyle name="Vírgula 5 3 3 2 3 2 2" xfId="18030" xr:uid="{00000000-0005-0000-0000-0000245F0000}"/>
    <cellStyle name="Vírgula 5 3 3 2 3 3" xfId="7350" xr:uid="{00000000-0005-0000-0000-0000255F0000}"/>
    <cellStyle name="Vírgula 5 3 3 2 3 3 2" xfId="20694" xr:uid="{00000000-0005-0000-0000-0000265F0000}"/>
    <cellStyle name="Vírgula 5 3 3 2 3 4" xfId="10014" xr:uid="{00000000-0005-0000-0000-0000275F0000}"/>
    <cellStyle name="Vírgula 5 3 3 2 3 4 2" xfId="23358" xr:uid="{00000000-0005-0000-0000-0000285F0000}"/>
    <cellStyle name="Vírgula 5 3 3 2 3 5" xfId="15366" xr:uid="{00000000-0005-0000-0000-0000295F0000}"/>
    <cellStyle name="Vírgula 5 3 3 2 3 6" xfId="12678" xr:uid="{00000000-0005-0000-0000-00002A5F0000}"/>
    <cellStyle name="Vírgula 5 3 3 2 4" xfId="3102" xr:uid="{00000000-0005-0000-0000-00002B5F0000}"/>
    <cellStyle name="Vírgula 5 3 3 2 4 2" xfId="16446" xr:uid="{00000000-0005-0000-0000-00002C5F0000}"/>
    <cellStyle name="Vírgula 5 3 3 2 5" xfId="5766" xr:uid="{00000000-0005-0000-0000-00002D5F0000}"/>
    <cellStyle name="Vírgula 5 3 3 2 5 2" xfId="19110" xr:uid="{00000000-0005-0000-0000-00002E5F0000}"/>
    <cellStyle name="Vírgula 5 3 3 2 6" xfId="8430" xr:uid="{00000000-0005-0000-0000-00002F5F0000}"/>
    <cellStyle name="Vírgula 5 3 3 2 6 2" xfId="21774" xr:uid="{00000000-0005-0000-0000-0000305F0000}"/>
    <cellStyle name="Vírgula 5 3 3 2 7" xfId="13782" xr:uid="{00000000-0005-0000-0000-0000315F0000}"/>
    <cellStyle name="Vírgula 5 3 3 2 8" xfId="11094" xr:uid="{00000000-0005-0000-0000-0000325F0000}"/>
    <cellStyle name="Vírgula 5 3 3 2 9" xfId="24918" xr:uid="{00000000-0005-0000-0000-0000335F0000}"/>
    <cellStyle name="Vírgula 5 3 3 3" xfId="966" xr:uid="{00000000-0005-0000-0000-0000345F0000}"/>
    <cellStyle name="Vírgula 5 3 3 3 2" xfId="3630" xr:uid="{00000000-0005-0000-0000-0000355F0000}"/>
    <cellStyle name="Vírgula 5 3 3 3 2 2" xfId="16974" xr:uid="{00000000-0005-0000-0000-0000365F0000}"/>
    <cellStyle name="Vírgula 5 3 3 3 2 3" xfId="25950" xr:uid="{00000000-0005-0000-0000-0000375F0000}"/>
    <cellStyle name="Vírgula 5 3 3 3 3" xfId="6294" xr:uid="{00000000-0005-0000-0000-0000385F0000}"/>
    <cellStyle name="Vírgula 5 3 3 3 3 2" xfId="19638" xr:uid="{00000000-0005-0000-0000-0000395F0000}"/>
    <cellStyle name="Vírgula 5 3 3 3 4" xfId="8958" xr:uid="{00000000-0005-0000-0000-00003A5F0000}"/>
    <cellStyle name="Vírgula 5 3 3 3 4 2" xfId="22302" xr:uid="{00000000-0005-0000-0000-00003B5F0000}"/>
    <cellStyle name="Vírgula 5 3 3 3 5" xfId="14310" xr:uid="{00000000-0005-0000-0000-00003C5F0000}"/>
    <cellStyle name="Vírgula 5 3 3 3 6" xfId="11622" xr:uid="{00000000-0005-0000-0000-00003D5F0000}"/>
    <cellStyle name="Vírgula 5 3 3 3 7" xfId="24582" xr:uid="{00000000-0005-0000-0000-00003E5F0000}"/>
    <cellStyle name="Vírgula 5 3 3 4" xfId="1758" xr:uid="{00000000-0005-0000-0000-00003F5F0000}"/>
    <cellStyle name="Vírgula 5 3 3 4 2" xfId="4422" xr:uid="{00000000-0005-0000-0000-0000405F0000}"/>
    <cellStyle name="Vírgula 5 3 3 4 2 2" xfId="17766" xr:uid="{00000000-0005-0000-0000-0000415F0000}"/>
    <cellStyle name="Vírgula 5 3 3 4 2 3" xfId="26598" xr:uid="{00000000-0005-0000-0000-0000425F0000}"/>
    <cellStyle name="Vírgula 5 3 3 4 3" xfId="7086" xr:uid="{00000000-0005-0000-0000-0000435F0000}"/>
    <cellStyle name="Vírgula 5 3 3 4 3 2" xfId="20430" xr:uid="{00000000-0005-0000-0000-0000445F0000}"/>
    <cellStyle name="Vírgula 5 3 3 4 4" xfId="9750" xr:uid="{00000000-0005-0000-0000-0000455F0000}"/>
    <cellStyle name="Vírgula 5 3 3 4 4 2" xfId="23094" xr:uid="{00000000-0005-0000-0000-0000465F0000}"/>
    <cellStyle name="Vírgula 5 3 3 4 5" xfId="15102" xr:uid="{00000000-0005-0000-0000-0000475F0000}"/>
    <cellStyle name="Vírgula 5 3 3 4 6" xfId="12414" xr:uid="{00000000-0005-0000-0000-0000485F0000}"/>
    <cellStyle name="Vírgula 5 3 3 4 7" xfId="25230" xr:uid="{00000000-0005-0000-0000-0000495F0000}"/>
    <cellStyle name="Vírgula 5 3 3 5" xfId="2574" xr:uid="{00000000-0005-0000-0000-00004A5F0000}"/>
    <cellStyle name="Vírgula 5 3 3 5 2" xfId="5238" xr:uid="{00000000-0005-0000-0000-00004B5F0000}"/>
    <cellStyle name="Vírgula 5 3 3 5 2 2" xfId="18582" xr:uid="{00000000-0005-0000-0000-00004C5F0000}"/>
    <cellStyle name="Vírgula 5 3 3 5 3" xfId="7902" xr:uid="{00000000-0005-0000-0000-00004D5F0000}"/>
    <cellStyle name="Vírgula 5 3 3 5 3 2" xfId="21246" xr:uid="{00000000-0005-0000-0000-00004E5F0000}"/>
    <cellStyle name="Vírgula 5 3 3 5 4" xfId="10566" xr:uid="{00000000-0005-0000-0000-00004F5F0000}"/>
    <cellStyle name="Vírgula 5 3 3 5 4 2" xfId="23910" xr:uid="{00000000-0005-0000-0000-0000505F0000}"/>
    <cellStyle name="Vírgula 5 3 3 5 5" xfId="15918" xr:uid="{00000000-0005-0000-0000-0000515F0000}"/>
    <cellStyle name="Vírgula 5 3 3 5 6" xfId="13230" xr:uid="{00000000-0005-0000-0000-0000525F0000}"/>
    <cellStyle name="Vírgula 5 3 3 5 7" xfId="25590" xr:uid="{00000000-0005-0000-0000-0000535F0000}"/>
    <cellStyle name="Vírgula 5 3 3 6" xfId="2838" xr:uid="{00000000-0005-0000-0000-0000545F0000}"/>
    <cellStyle name="Vírgula 5 3 3 6 2" xfId="16182" xr:uid="{00000000-0005-0000-0000-0000555F0000}"/>
    <cellStyle name="Vírgula 5 3 3 7" xfId="5502" xr:uid="{00000000-0005-0000-0000-0000565F0000}"/>
    <cellStyle name="Vírgula 5 3 3 7 2" xfId="18846" xr:uid="{00000000-0005-0000-0000-0000575F0000}"/>
    <cellStyle name="Vírgula 5 3 3 8" xfId="8166" xr:uid="{00000000-0005-0000-0000-0000585F0000}"/>
    <cellStyle name="Vírgula 5 3 3 8 2" xfId="21510" xr:uid="{00000000-0005-0000-0000-0000595F0000}"/>
    <cellStyle name="Vírgula 5 3 3 9" xfId="13518" xr:uid="{00000000-0005-0000-0000-00005A5F0000}"/>
    <cellStyle name="Vírgula 5 3 4" xfId="366" xr:uid="{00000000-0005-0000-0000-00005B5F0000}"/>
    <cellStyle name="Vírgula 5 3 4 2" xfId="1158" xr:uid="{00000000-0005-0000-0000-00005C5F0000}"/>
    <cellStyle name="Vírgula 5 3 4 2 2" xfId="3822" xr:uid="{00000000-0005-0000-0000-00005D5F0000}"/>
    <cellStyle name="Vírgula 5 3 4 2 2 2" xfId="17166" xr:uid="{00000000-0005-0000-0000-00005E5F0000}"/>
    <cellStyle name="Vírgula 5 3 4 2 3" xfId="6486" xr:uid="{00000000-0005-0000-0000-00005F5F0000}"/>
    <cellStyle name="Vírgula 5 3 4 2 3 2" xfId="19830" xr:uid="{00000000-0005-0000-0000-0000605F0000}"/>
    <cellStyle name="Vírgula 5 3 4 2 4" xfId="9150" xr:uid="{00000000-0005-0000-0000-0000615F0000}"/>
    <cellStyle name="Vírgula 5 3 4 2 4 2" xfId="22494" xr:uid="{00000000-0005-0000-0000-0000625F0000}"/>
    <cellStyle name="Vírgula 5 3 4 2 5" xfId="14502" xr:uid="{00000000-0005-0000-0000-0000635F0000}"/>
    <cellStyle name="Vírgula 5 3 4 2 6" xfId="11814" xr:uid="{00000000-0005-0000-0000-0000645F0000}"/>
    <cellStyle name="Vírgula 5 3 4 2 7" xfId="26214" xr:uid="{00000000-0005-0000-0000-0000655F0000}"/>
    <cellStyle name="Vírgula 5 3 4 3" xfId="1950" xr:uid="{00000000-0005-0000-0000-0000665F0000}"/>
    <cellStyle name="Vírgula 5 3 4 3 2" xfId="4614" xr:uid="{00000000-0005-0000-0000-0000675F0000}"/>
    <cellStyle name="Vírgula 5 3 4 3 2 2" xfId="17958" xr:uid="{00000000-0005-0000-0000-0000685F0000}"/>
    <cellStyle name="Vírgula 5 3 4 3 3" xfId="7278" xr:uid="{00000000-0005-0000-0000-0000695F0000}"/>
    <cellStyle name="Vírgula 5 3 4 3 3 2" xfId="20622" xr:uid="{00000000-0005-0000-0000-00006A5F0000}"/>
    <cellStyle name="Vírgula 5 3 4 3 4" xfId="9942" xr:uid="{00000000-0005-0000-0000-00006B5F0000}"/>
    <cellStyle name="Vírgula 5 3 4 3 4 2" xfId="23286" xr:uid="{00000000-0005-0000-0000-00006C5F0000}"/>
    <cellStyle name="Vírgula 5 3 4 3 5" xfId="15294" xr:uid="{00000000-0005-0000-0000-00006D5F0000}"/>
    <cellStyle name="Vírgula 5 3 4 3 6" xfId="12606" xr:uid="{00000000-0005-0000-0000-00006E5F0000}"/>
    <cellStyle name="Vírgula 5 3 4 4" xfId="3030" xr:uid="{00000000-0005-0000-0000-00006F5F0000}"/>
    <cellStyle name="Vírgula 5 3 4 4 2" xfId="16374" xr:uid="{00000000-0005-0000-0000-0000705F0000}"/>
    <cellStyle name="Vírgula 5 3 4 5" xfId="5694" xr:uid="{00000000-0005-0000-0000-0000715F0000}"/>
    <cellStyle name="Vírgula 5 3 4 5 2" xfId="19038" xr:uid="{00000000-0005-0000-0000-0000725F0000}"/>
    <cellStyle name="Vírgula 5 3 4 6" xfId="8358" xr:uid="{00000000-0005-0000-0000-0000735F0000}"/>
    <cellStyle name="Vírgula 5 3 4 6 2" xfId="21702" xr:uid="{00000000-0005-0000-0000-0000745F0000}"/>
    <cellStyle name="Vírgula 5 3 4 7" xfId="13710" xr:uid="{00000000-0005-0000-0000-0000755F0000}"/>
    <cellStyle name="Vírgula 5 3 4 8" xfId="11022" xr:uid="{00000000-0005-0000-0000-0000765F0000}"/>
    <cellStyle name="Vírgula 5 3 4 9" xfId="24846" xr:uid="{00000000-0005-0000-0000-0000775F0000}"/>
    <cellStyle name="Vírgula 5 3 5" xfId="630" xr:uid="{00000000-0005-0000-0000-0000785F0000}"/>
    <cellStyle name="Vírgula 5 3 5 2" xfId="1422" xr:uid="{00000000-0005-0000-0000-0000795F0000}"/>
    <cellStyle name="Vírgula 5 3 5 2 2" xfId="4086" xr:uid="{00000000-0005-0000-0000-00007A5F0000}"/>
    <cellStyle name="Vírgula 5 3 5 2 2 2" xfId="17430" xr:uid="{00000000-0005-0000-0000-00007B5F0000}"/>
    <cellStyle name="Vírgula 5 3 5 2 3" xfId="6750" xr:uid="{00000000-0005-0000-0000-00007C5F0000}"/>
    <cellStyle name="Vírgula 5 3 5 2 3 2" xfId="20094" xr:uid="{00000000-0005-0000-0000-00007D5F0000}"/>
    <cellStyle name="Vírgula 5 3 5 2 4" xfId="9414" xr:uid="{00000000-0005-0000-0000-00007E5F0000}"/>
    <cellStyle name="Vírgula 5 3 5 2 4 2" xfId="22758" xr:uid="{00000000-0005-0000-0000-00007F5F0000}"/>
    <cellStyle name="Vírgula 5 3 5 2 5" xfId="14766" xr:uid="{00000000-0005-0000-0000-0000805F0000}"/>
    <cellStyle name="Vírgula 5 3 5 2 6" xfId="12078" xr:uid="{00000000-0005-0000-0000-0000815F0000}"/>
    <cellStyle name="Vírgula 5 3 5 2 7" xfId="25878" xr:uid="{00000000-0005-0000-0000-0000825F0000}"/>
    <cellStyle name="Vírgula 5 3 5 3" xfId="2214" xr:uid="{00000000-0005-0000-0000-0000835F0000}"/>
    <cellStyle name="Vírgula 5 3 5 3 2" xfId="4878" xr:uid="{00000000-0005-0000-0000-0000845F0000}"/>
    <cellStyle name="Vírgula 5 3 5 3 2 2" xfId="18222" xr:uid="{00000000-0005-0000-0000-0000855F0000}"/>
    <cellStyle name="Vírgula 5 3 5 3 3" xfId="7542" xr:uid="{00000000-0005-0000-0000-0000865F0000}"/>
    <cellStyle name="Vírgula 5 3 5 3 3 2" xfId="20886" xr:uid="{00000000-0005-0000-0000-0000875F0000}"/>
    <cellStyle name="Vírgula 5 3 5 3 4" xfId="10206" xr:uid="{00000000-0005-0000-0000-0000885F0000}"/>
    <cellStyle name="Vírgula 5 3 5 3 4 2" xfId="23550" xr:uid="{00000000-0005-0000-0000-0000895F0000}"/>
    <cellStyle name="Vírgula 5 3 5 3 5" xfId="15558" xr:uid="{00000000-0005-0000-0000-00008A5F0000}"/>
    <cellStyle name="Vírgula 5 3 5 3 6" xfId="12870" xr:uid="{00000000-0005-0000-0000-00008B5F0000}"/>
    <cellStyle name="Vírgula 5 3 5 4" xfId="3294" xr:uid="{00000000-0005-0000-0000-00008C5F0000}"/>
    <cellStyle name="Vírgula 5 3 5 4 2" xfId="16638" xr:uid="{00000000-0005-0000-0000-00008D5F0000}"/>
    <cellStyle name="Vírgula 5 3 5 5" xfId="5958" xr:uid="{00000000-0005-0000-0000-00008E5F0000}"/>
    <cellStyle name="Vírgula 5 3 5 5 2" xfId="19302" xr:uid="{00000000-0005-0000-0000-00008F5F0000}"/>
    <cellStyle name="Vírgula 5 3 5 6" xfId="8622" xr:uid="{00000000-0005-0000-0000-0000905F0000}"/>
    <cellStyle name="Vírgula 5 3 5 6 2" xfId="21966" xr:uid="{00000000-0005-0000-0000-0000915F0000}"/>
    <cellStyle name="Vírgula 5 3 5 7" xfId="13974" xr:uid="{00000000-0005-0000-0000-0000925F0000}"/>
    <cellStyle name="Vírgula 5 3 5 8" xfId="11286" xr:uid="{00000000-0005-0000-0000-0000935F0000}"/>
    <cellStyle name="Vírgula 5 3 5 9" xfId="24510" xr:uid="{00000000-0005-0000-0000-0000945F0000}"/>
    <cellStyle name="Vírgula 5 3 6" xfId="894" xr:uid="{00000000-0005-0000-0000-0000955F0000}"/>
    <cellStyle name="Vírgula 5 3 6 2" xfId="3558" xr:uid="{00000000-0005-0000-0000-0000965F0000}"/>
    <cellStyle name="Vírgula 5 3 6 2 2" xfId="16902" xr:uid="{00000000-0005-0000-0000-0000975F0000}"/>
    <cellStyle name="Vírgula 5 3 6 2 3" xfId="26526" xr:uid="{00000000-0005-0000-0000-0000985F0000}"/>
    <cellStyle name="Vírgula 5 3 6 3" xfId="6222" xr:uid="{00000000-0005-0000-0000-0000995F0000}"/>
    <cellStyle name="Vírgula 5 3 6 3 2" xfId="19566" xr:uid="{00000000-0005-0000-0000-00009A5F0000}"/>
    <cellStyle name="Vírgula 5 3 6 4" xfId="8886" xr:uid="{00000000-0005-0000-0000-00009B5F0000}"/>
    <cellStyle name="Vírgula 5 3 6 4 2" xfId="22230" xr:uid="{00000000-0005-0000-0000-00009C5F0000}"/>
    <cellStyle name="Vírgula 5 3 6 5" xfId="14238" xr:uid="{00000000-0005-0000-0000-00009D5F0000}"/>
    <cellStyle name="Vírgula 5 3 6 6" xfId="11550" xr:uid="{00000000-0005-0000-0000-00009E5F0000}"/>
    <cellStyle name="Vírgula 5 3 6 7" xfId="25158" xr:uid="{00000000-0005-0000-0000-00009F5F0000}"/>
    <cellStyle name="Vírgula 5 3 7" xfId="1686" xr:uid="{00000000-0005-0000-0000-0000A05F0000}"/>
    <cellStyle name="Vírgula 5 3 7 2" xfId="4350" xr:uid="{00000000-0005-0000-0000-0000A15F0000}"/>
    <cellStyle name="Vírgula 5 3 7 2 2" xfId="17694" xr:uid="{00000000-0005-0000-0000-0000A25F0000}"/>
    <cellStyle name="Vírgula 5 3 7 3" xfId="7014" xr:uid="{00000000-0005-0000-0000-0000A35F0000}"/>
    <cellStyle name="Vírgula 5 3 7 3 2" xfId="20358" xr:uid="{00000000-0005-0000-0000-0000A45F0000}"/>
    <cellStyle name="Vírgula 5 3 7 4" xfId="9678" xr:uid="{00000000-0005-0000-0000-0000A55F0000}"/>
    <cellStyle name="Vírgula 5 3 7 4 2" xfId="23022" xr:uid="{00000000-0005-0000-0000-0000A65F0000}"/>
    <cellStyle name="Vírgula 5 3 7 5" xfId="15030" xr:uid="{00000000-0005-0000-0000-0000A75F0000}"/>
    <cellStyle name="Vírgula 5 3 7 6" xfId="12342" xr:uid="{00000000-0005-0000-0000-0000A85F0000}"/>
    <cellStyle name="Vírgula 5 3 7 7" xfId="25518" xr:uid="{00000000-0005-0000-0000-0000A95F0000}"/>
    <cellStyle name="Vírgula 5 3 8" xfId="2502" xr:uid="{00000000-0005-0000-0000-0000AA5F0000}"/>
    <cellStyle name="Vírgula 5 3 8 2" xfId="5166" xr:uid="{00000000-0005-0000-0000-0000AB5F0000}"/>
    <cellStyle name="Vírgula 5 3 8 2 2" xfId="18510" xr:uid="{00000000-0005-0000-0000-0000AC5F0000}"/>
    <cellStyle name="Vírgula 5 3 8 3" xfId="7830" xr:uid="{00000000-0005-0000-0000-0000AD5F0000}"/>
    <cellStyle name="Vírgula 5 3 8 3 2" xfId="21174" xr:uid="{00000000-0005-0000-0000-0000AE5F0000}"/>
    <cellStyle name="Vírgula 5 3 8 4" xfId="10494" xr:uid="{00000000-0005-0000-0000-0000AF5F0000}"/>
    <cellStyle name="Vírgula 5 3 8 4 2" xfId="23838" xr:uid="{00000000-0005-0000-0000-0000B05F0000}"/>
    <cellStyle name="Vírgula 5 3 8 5" xfId="15846" xr:uid="{00000000-0005-0000-0000-0000B15F0000}"/>
    <cellStyle name="Vírgula 5 3 8 6" xfId="13158" xr:uid="{00000000-0005-0000-0000-0000B25F0000}"/>
    <cellStyle name="Vírgula 5 3 9" xfId="2766" xr:uid="{00000000-0005-0000-0000-0000B35F0000}"/>
    <cellStyle name="Vírgula 5 3 9 2" xfId="16110" xr:uid="{00000000-0005-0000-0000-0000B45F0000}"/>
    <cellStyle name="Vírgula 5 4" xfId="222" xr:uid="{00000000-0005-0000-0000-0000B55F0000}"/>
    <cellStyle name="Vírgula 5 4 10" xfId="13566" xr:uid="{00000000-0005-0000-0000-0000B65F0000}"/>
    <cellStyle name="Vírgula 5 4 11" xfId="10878" xr:uid="{00000000-0005-0000-0000-0000B75F0000}"/>
    <cellStyle name="Vírgula 5 4 12" xfId="24270" xr:uid="{00000000-0005-0000-0000-0000B85F0000}"/>
    <cellStyle name="Vírgula 5 4 2" xfId="486" xr:uid="{00000000-0005-0000-0000-0000B95F0000}"/>
    <cellStyle name="Vírgula 5 4 2 2" xfId="1278" xr:uid="{00000000-0005-0000-0000-0000BA5F0000}"/>
    <cellStyle name="Vírgula 5 4 2 2 2" xfId="3942" xr:uid="{00000000-0005-0000-0000-0000BB5F0000}"/>
    <cellStyle name="Vírgula 5 4 2 2 2 2" xfId="17286" xr:uid="{00000000-0005-0000-0000-0000BC5F0000}"/>
    <cellStyle name="Vírgula 5 4 2 2 3" xfId="6606" xr:uid="{00000000-0005-0000-0000-0000BD5F0000}"/>
    <cellStyle name="Vírgula 5 4 2 2 3 2" xfId="19950" xr:uid="{00000000-0005-0000-0000-0000BE5F0000}"/>
    <cellStyle name="Vírgula 5 4 2 2 4" xfId="9270" xr:uid="{00000000-0005-0000-0000-0000BF5F0000}"/>
    <cellStyle name="Vírgula 5 4 2 2 4 2" xfId="22614" xr:uid="{00000000-0005-0000-0000-0000C05F0000}"/>
    <cellStyle name="Vírgula 5 4 2 2 5" xfId="14622" xr:uid="{00000000-0005-0000-0000-0000C15F0000}"/>
    <cellStyle name="Vírgula 5 4 2 2 6" xfId="11934" xr:uid="{00000000-0005-0000-0000-0000C25F0000}"/>
    <cellStyle name="Vírgula 5 4 2 2 7" xfId="26334" xr:uid="{00000000-0005-0000-0000-0000C35F0000}"/>
    <cellStyle name="Vírgula 5 4 2 3" xfId="2070" xr:uid="{00000000-0005-0000-0000-0000C45F0000}"/>
    <cellStyle name="Vírgula 5 4 2 3 2" xfId="4734" xr:uid="{00000000-0005-0000-0000-0000C55F0000}"/>
    <cellStyle name="Vírgula 5 4 2 3 2 2" xfId="18078" xr:uid="{00000000-0005-0000-0000-0000C65F0000}"/>
    <cellStyle name="Vírgula 5 4 2 3 3" xfId="7398" xr:uid="{00000000-0005-0000-0000-0000C75F0000}"/>
    <cellStyle name="Vírgula 5 4 2 3 3 2" xfId="20742" xr:uid="{00000000-0005-0000-0000-0000C85F0000}"/>
    <cellStyle name="Vírgula 5 4 2 3 4" xfId="10062" xr:uid="{00000000-0005-0000-0000-0000C95F0000}"/>
    <cellStyle name="Vírgula 5 4 2 3 4 2" xfId="23406" xr:uid="{00000000-0005-0000-0000-0000CA5F0000}"/>
    <cellStyle name="Vírgula 5 4 2 3 5" xfId="15414" xr:uid="{00000000-0005-0000-0000-0000CB5F0000}"/>
    <cellStyle name="Vírgula 5 4 2 3 6" xfId="12726" xr:uid="{00000000-0005-0000-0000-0000CC5F0000}"/>
    <cellStyle name="Vírgula 5 4 2 4" xfId="3150" xr:uid="{00000000-0005-0000-0000-0000CD5F0000}"/>
    <cellStyle name="Vírgula 5 4 2 4 2" xfId="16494" xr:uid="{00000000-0005-0000-0000-0000CE5F0000}"/>
    <cellStyle name="Vírgula 5 4 2 5" xfId="5814" xr:uid="{00000000-0005-0000-0000-0000CF5F0000}"/>
    <cellStyle name="Vírgula 5 4 2 5 2" xfId="19158" xr:uid="{00000000-0005-0000-0000-0000D05F0000}"/>
    <cellStyle name="Vírgula 5 4 2 6" xfId="8478" xr:uid="{00000000-0005-0000-0000-0000D15F0000}"/>
    <cellStyle name="Vírgula 5 4 2 6 2" xfId="21822" xr:uid="{00000000-0005-0000-0000-0000D25F0000}"/>
    <cellStyle name="Vírgula 5 4 2 7" xfId="13830" xr:uid="{00000000-0005-0000-0000-0000D35F0000}"/>
    <cellStyle name="Vírgula 5 4 2 8" xfId="11142" xr:uid="{00000000-0005-0000-0000-0000D45F0000}"/>
    <cellStyle name="Vírgula 5 4 2 9" xfId="24966" xr:uid="{00000000-0005-0000-0000-0000D55F0000}"/>
    <cellStyle name="Vírgula 5 4 3" xfId="654" xr:uid="{00000000-0005-0000-0000-0000D65F0000}"/>
    <cellStyle name="Vírgula 5 4 3 2" xfId="1446" xr:uid="{00000000-0005-0000-0000-0000D75F0000}"/>
    <cellStyle name="Vírgula 5 4 3 2 2" xfId="4110" xr:uid="{00000000-0005-0000-0000-0000D85F0000}"/>
    <cellStyle name="Vírgula 5 4 3 2 2 2" xfId="17454" xr:uid="{00000000-0005-0000-0000-0000D95F0000}"/>
    <cellStyle name="Vírgula 5 4 3 2 3" xfId="6774" xr:uid="{00000000-0005-0000-0000-0000DA5F0000}"/>
    <cellStyle name="Vírgula 5 4 3 2 3 2" xfId="20118" xr:uid="{00000000-0005-0000-0000-0000DB5F0000}"/>
    <cellStyle name="Vírgula 5 4 3 2 4" xfId="9438" xr:uid="{00000000-0005-0000-0000-0000DC5F0000}"/>
    <cellStyle name="Vírgula 5 4 3 2 4 2" xfId="22782" xr:uid="{00000000-0005-0000-0000-0000DD5F0000}"/>
    <cellStyle name="Vírgula 5 4 3 2 5" xfId="14790" xr:uid="{00000000-0005-0000-0000-0000DE5F0000}"/>
    <cellStyle name="Vírgula 5 4 3 2 6" xfId="12102" xr:uid="{00000000-0005-0000-0000-0000DF5F0000}"/>
    <cellStyle name="Vírgula 5 4 3 2 7" xfId="25998" xr:uid="{00000000-0005-0000-0000-0000E05F0000}"/>
    <cellStyle name="Vírgula 5 4 3 3" xfId="2238" xr:uid="{00000000-0005-0000-0000-0000E15F0000}"/>
    <cellStyle name="Vírgula 5 4 3 3 2" xfId="4902" xr:uid="{00000000-0005-0000-0000-0000E25F0000}"/>
    <cellStyle name="Vírgula 5 4 3 3 2 2" xfId="18246" xr:uid="{00000000-0005-0000-0000-0000E35F0000}"/>
    <cellStyle name="Vírgula 5 4 3 3 3" xfId="7566" xr:uid="{00000000-0005-0000-0000-0000E45F0000}"/>
    <cellStyle name="Vírgula 5 4 3 3 3 2" xfId="20910" xr:uid="{00000000-0005-0000-0000-0000E55F0000}"/>
    <cellStyle name="Vírgula 5 4 3 3 4" xfId="10230" xr:uid="{00000000-0005-0000-0000-0000E65F0000}"/>
    <cellStyle name="Vírgula 5 4 3 3 4 2" xfId="23574" xr:uid="{00000000-0005-0000-0000-0000E75F0000}"/>
    <cellStyle name="Vírgula 5 4 3 3 5" xfId="15582" xr:uid="{00000000-0005-0000-0000-0000E85F0000}"/>
    <cellStyle name="Vírgula 5 4 3 3 6" xfId="12894" xr:uid="{00000000-0005-0000-0000-0000E95F0000}"/>
    <cellStyle name="Vírgula 5 4 3 4" xfId="3318" xr:uid="{00000000-0005-0000-0000-0000EA5F0000}"/>
    <cellStyle name="Vírgula 5 4 3 4 2" xfId="16662" xr:uid="{00000000-0005-0000-0000-0000EB5F0000}"/>
    <cellStyle name="Vírgula 5 4 3 5" xfId="5982" xr:uid="{00000000-0005-0000-0000-0000EC5F0000}"/>
    <cellStyle name="Vírgula 5 4 3 5 2" xfId="19326" xr:uid="{00000000-0005-0000-0000-0000ED5F0000}"/>
    <cellStyle name="Vírgula 5 4 3 6" xfId="8646" xr:uid="{00000000-0005-0000-0000-0000EE5F0000}"/>
    <cellStyle name="Vírgula 5 4 3 6 2" xfId="21990" xr:uid="{00000000-0005-0000-0000-0000EF5F0000}"/>
    <cellStyle name="Vírgula 5 4 3 7" xfId="13998" xr:uid="{00000000-0005-0000-0000-0000F05F0000}"/>
    <cellStyle name="Vírgula 5 4 3 8" xfId="11310" xr:uid="{00000000-0005-0000-0000-0000F15F0000}"/>
    <cellStyle name="Vírgula 5 4 3 9" xfId="24630" xr:uid="{00000000-0005-0000-0000-0000F25F0000}"/>
    <cellStyle name="Vírgula 5 4 4" xfId="1014" xr:uid="{00000000-0005-0000-0000-0000F35F0000}"/>
    <cellStyle name="Vírgula 5 4 4 2" xfId="3678" xr:uid="{00000000-0005-0000-0000-0000F45F0000}"/>
    <cellStyle name="Vírgula 5 4 4 2 2" xfId="17022" xr:uid="{00000000-0005-0000-0000-0000F55F0000}"/>
    <cellStyle name="Vírgula 5 4 4 2 3" xfId="26646" xr:uid="{00000000-0005-0000-0000-0000F65F0000}"/>
    <cellStyle name="Vírgula 5 4 4 3" xfId="6342" xr:uid="{00000000-0005-0000-0000-0000F75F0000}"/>
    <cellStyle name="Vírgula 5 4 4 3 2" xfId="19686" xr:uid="{00000000-0005-0000-0000-0000F85F0000}"/>
    <cellStyle name="Vírgula 5 4 4 4" xfId="9006" xr:uid="{00000000-0005-0000-0000-0000F95F0000}"/>
    <cellStyle name="Vírgula 5 4 4 4 2" xfId="22350" xr:uid="{00000000-0005-0000-0000-0000FA5F0000}"/>
    <cellStyle name="Vírgula 5 4 4 5" xfId="14358" xr:uid="{00000000-0005-0000-0000-0000FB5F0000}"/>
    <cellStyle name="Vírgula 5 4 4 6" xfId="11670" xr:uid="{00000000-0005-0000-0000-0000FC5F0000}"/>
    <cellStyle name="Vírgula 5 4 4 7" xfId="25278" xr:uid="{00000000-0005-0000-0000-0000FD5F0000}"/>
    <cellStyle name="Vírgula 5 4 5" xfId="1806" xr:uid="{00000000-0005-0000-0000-0000FE5F0000}"/>
    <cellStyle name="Vírgula 5 4 5 2" xfId="4470" xr:uid="{00000000-0005-0000-0000-0000FF5F0000}"/>
    <cellStyle name="Vírgula 5 4 5 2 2" xfId="17814" xr:uid="{00000000-0005-0000-0000-000000600000}"/>
    <cellStyle name="Vírgula 5 4 5 3" xfId="7134" xr:uid="{00000000-0005-0000-0000-000001600000}"/>
    <cellStyle name="Vírgula 5 4 5 3 2" xfId="20478" xr:uid="{00000000-0005-0000-0000-000002600000}"/>
    <cellStyle name="Vírgula 5 4 5 4" xfId="9798" xr:uid="{00000000-0005-0000-0000-000003600000}"/>
    <cellStyle name="Vírgula 5 4 5 4 2" xfId="23142" xr:uid="{00000000-0005-0000-0000-000004600000}"/>
    <cellStyle name="Vírgula 5 4 5 5" xfId="15150" xr:uid="{00000000-0005-0000-0000-000005600000}"/>
    <cellStyle name="Vírgula 5 4 5 6" xfId="12462" xr:uid="{00000000-0005-0000-0000-000006600000}"/>
    <cellStyle name="Vírgula 5 4 5 7" xfId="25638" xr:uid="{00000000-0005-0000-0000-000007600000}"/>
    <cellStyle name="Vírgula 5 4 6" xfId="2622" xr:uid="{00000000-0005-0000-0000-000008600000}"/>
    <cellStyle name="Vírgula 5 4 6 2" xfId="5286" xr:uid="{00000000-0005-0000-0000-000009600000}"/>
    <cellStyle name="Vírgula 5 4 6 2 2" xfId="18630" xr:uid="{00000000-0005-0000-0000-00000A600000}"/>
    <cellStyle name="Vírgula 5 4 6 3" xfId="7950" xr:uid="{00000000-0005-0000-0000-00000B600000}"/>
    <cellStyle name="Vírgula 5 4 6 3 2" xfId="21294" xr:uid="{00000000-0005-0000-0000-00000C600000}"/>
    <cellStyle name="Vírgula 5 4 6 4" xfId="10614" xr:uid="{00000000-0005-0000-0000-00000D600000}"/>
    <cellStyle name="Vírgula 5 4 6 4 2" xfId="23958" xr:uid="{00000000-0005-0000-0000-00000E600000}"/>
    <cellStyle name="Vírgula 5 4 6 5" xfId="15966" xr:uid="{00000000-0005-0000-0000-00000F600000}"/>
    <cellStyle name="Vírgula 5 4 6 6" xfId="13278" xr:uid="{00000000-0005-0000-0000-000010600000}"/>
    <cellStyle name="Vírgula 5 4 7" xfId="2886" xr:uid="{00000000-0005-0000-0000-000011600000}"/>
    <cellStyle name="Vírgula 5 4 7 2" xfId="16230" xr:uid="{00000000-0005-0000-0000-000012600000}"/>
    <cellStyle name="Vírgula 5 4 8" xfId="5550" xr:uid="{00000000-0005-0000-0000-000013600000}"/>
    <cellStyle name="Vírgula 5 4 8 2" xfId="18894" xr:uid="{00000000-0005-0000-0000-000014600000}"/>
    <cellStyle name="Vírgula 5 4 9" xfId="8214" xr:uid="{00000000-0005-0000-0000-000015600000}"/>
    <cellStyle name="Vírgula 5 4 9 2" xfId="21558" xr:uid="{00000000-0005-0000-0000-000016600000}"/>
    <cellStyle name="Vírgula 5 5" xfId="150" xr:uid="{00000000-0005-0000-0000-000017600000}"/>
    <cellStyle name="Vírgula 5 5 10" xfId="10806" xr:uid="{00000000-0005-0000-0000-000018600000}"/>
    <cellStyle name="Vírgula 5 5 11" xfId="24198" xr:uid="{00000000-0005-0000-0000-000019600000}"/>
    <cellStyle name="Vírgula 5 5 2" xfId="414" xr:uid="{00000000-0005-0000-0000-00001A600000}"/>
    <cellStyle name="Vírgula 5 5 2 2" xfId="1206" xr:uid="{00000000-0005-0000-0000-00001B600000}"/>
    <cellStyle name="Vírgula 5 5 2 2 2" xfId="3870" xr:uid="{00000000-0005-0000-0000-00001C600000}"/>
    <cellStyle name="Vírgula 5 5 2 2 2 2" xfId="17214" xr:uid="{00000000-0005-0000-0000-00001D600000}"/>
    <cellStyle name="Vírgula 5 5 2 2 3" xfId="6534" xr:uid="{00000000-0005-0000-0000-00001E600000}"/>
    <cellStyle name="Vírgula 5 5 2 2 3 2" xfId="19878" xr:uid="{00000000-0005-0000-0000-00001F600000}"/>
    <cellStyle name="Vírgula 5 5 2 2 4" xfId="9198" xr:uid="{00000000-0005-0000-0000-000020600000}"/>
    <cellStyle name="Vírgula 5 5 2 2 4 2" xfId="22542" xr:uid="{00000000-0005-0000-0000-000021600000}"/>
    <cellStyle name="Vírgula 5 5 2 2 5" xfId="14550" xr:uid="{00000000-0005-0000-0000-000022600000}"/>
    <cellStyle name="Vírgula 5 5 2 2 6" xfId="11862" xr:uid="{00000000-0005-0000-0000-000023600000}"/>
    <cellStyle name="Vírgula 5 5 2 2 7" xfId="26262" xr:uid="{00000000-0005-0000-0000-000024600000}"/>
    <cellStyle name="Vírgula 5 5 2 3" xfId="1998" xr:uid="{00000000-0005-0000-0000-000025600000}"/>
    <cellStyle name="Vírgula 5 5 2 3 2" xfId="4662" xr:uid="{00000000-0005-0000-0000-000026600000}"/>
    <cellStyle name="Vírgula 5 5 2 3 2 2" xfId="18006" xr:uid="{00000000-0005-0000-0000-000027600000}"/>
    <cellStyle name="Vírgula 5 5 2 3 3" xfId="7326" xr:uid="{00000000-0005-0000-0000-000028600000}"/>
    <cellStyle name="Vírgula 5 5 2 3 3 2" xfId="20670" xr:uid="{00000000-0005-0000-0000-000029600000}"/>
    <cellStyle name="Vírgula 5 5 2 3 4" xfId="9990" xr:uid="{00000000-0005-0000-0000-00002A600000}"/>
    <cellStyle name="Vírgula 5 5 2 3 4 2" xfId="23334" xr:uid="{00000000-0005-0000-0000-00002B600000}"/>
    <cellStyle name="Vírgula 5 5 2 3 5" xfId="15342" xr:uid="{00000000-0005-0000-0000-00002C600000}"/>
    <cellStyle name="Vírgula 5 5 2 3 6" xfId="12654" xr:uid="{00000000-0005-0000-0000-00002D600000}"/>
    <cellStyle name="Vírgula 5 5 2 4" xfId="3078" xr:uid="{00000000-0005-0000-0000-00002E600000}"/>
    <cellStyle name="Vírgula 5 5 2 4 2" xfId="16422" xr:uid="{00000000-0005-0000-0000-00002F600000}"/>
    <cellStyle name="Vírgula 5 5 2 5" xfId="5742" xr:uid="{00000000-0005-0000-0000-000030600000}"/>
    <cellStyle name="Vírgula 5 5 2 5 2" xfId="19086" xr:uid="{00000000-0005-0000-0000-000031600000}"/>
    <cellStyle name="Vírgula 5 5 2 6" xfId="8406" xr:uid="{00000000-0005-0000-0000-000032600000}"/>
    <cellStyle name="Vírgula 5 5 2 6 2" xfId="21750" xr:uid="{00000000-0005-0000-0000-000033600000}"/>
    <cellStyle name="Vírgula 5 5 2 7" xfId="13758" xr:uid="{00000000-0005-0000-0000-000034600000}"/>
    <cellStyle name="Vírgula 5 5 2 8" xfId="11070" xr:uid="{00000000-0005-0000-0000-000035600000}"/>
    <cellStyle name="Vírgula 5 5 2 9" xfId="24894" xr:uid="{00000000-0005-0000-0000-000036600000}"/>
    <cellStyle name="Vírgula 5 5 3" xfId="942" xr:uid="{00000000-0005-0000-0000-000037600000}"/>
    <cellStyle name="Vírgula 5 5 3 2" xfId="3606" xr:uid="{00000000-0005-0000-0000-000038600000}"/>
    <cellStyle name="Vírgula 5 5 3 2 2" xfId="16950" xr:uid="{00000000-0005-0000-0000-000039600000}"/>
    <cellStyle name="Vírgula 5 5 3 2 3" xfId="25926" xr:uid="{00000000-0005-0000-0000-00003A600000}"/>
    <cellStyle name="Vírgula 5 5 3 3" xfId="6270" xr:uid="{00000000-0005-0000-0000-00003B600000}"/>
    <cellStyle name="Vírgula 5 5 3 3 2" xfId="19614" xr:uid="{00000000-0005-0000-0000-00003C600000}"/>
    <cellStyle name="Vírgula 5 5 3 4" xfId="8934" xr:uid="{00000000-0005-0000-0000-00003D600000}"/>
    <cellStyle name="Vírgula 5 5 3 4 2" xfId="22278" xr:uid="{00000000-0005-0000-0000-00003E600000}"/>
    <cellStyle name="Vírgula 5 5 3 5" xfId="14286" xr:uid="{00000000-0005-0000-0000-00003F600000}"/>
    <cellStyle name="Vírgula 5 5 3 6" xfId="11598" xr:uid="{00000000-0005-0000-0000-000040600000}"/>
    <cellStyle name="Vírgula 5 5 3 7" xfId="24558" xr:uid="{00000000-0005-0000-0000-000041600000}"/>
    <cellStyle name="Vírgula 5 5 4" xfId="1734" xr:uid="{00000000-0005-0000-0000-000042600000}"/>
    <cellStyle name="Vírgula 5 5 4 2" xfId="4398" xr:uid="{00000000-0005-0000-0000-000043600000}"/>
    <cellStyle name="Vírgula 5 5 4 2 2" xfId="17742" xr:uid="{00000000-0005-0000-0000-000044600000}"/>
    <cellStyle name="Vírgula 5 5 4 2 3" xfId="26574" xr:uid="{00000000-0005-0000-0000-000045600000}"/>
    <cellStyle name="Vírgula 5 5 4 3" xfId="7062" xr:uid="{00000000-0005-0000-0000-000046600000}"/>
    <cellStyle name="Vírgula 5 5 4 3 2" xfId="20406" xr:uid="{00000000-0005-0000-0000-000047600000}"/>
    <cellStyle name="Vírgula 5 5 4 4" xfId="9726" xr:uid="{00000000-0005-0000-0000-000048600000}"/>
    <cellStyle name="Vírgula 5 5 4 4 2" xfId="23070" xr:uid="{00000000-0005-0000-0000-000049600000}"/>
    <cellStyle name="Vírgula 5 5 4 5" xfId="15078" xr:uid="{00000000-0005-0000-0000-00004A600000}"/>
    <cellStyle name="Vírgula 5 5 4 6" xfId="12390" xr:uid="{00000000-0005-0000-0000-00004B600000}"/>
    <cellStyle name="Vírgula 5 5 4 7" xfId="25206" xr:uid="{00000000-0005-0000-0000-00004C600000}"/>
    <cellStyle name="Vírgula 5 5 5" xfId="2550" xr:uid="{00000000-0005-0000-0000-00004D600000}"/>
    <cellStyle name="Vírgula 5 5 5 2" xfId="5214" xr:uid="{00000000-0005-0000-0000-00004E600000}"/>
    <cellStyle name="Vírgula 5 5 5 2 2" xfId="18558" xr:uid="{00000000-0005-0000-0000-00004F600000}"/>
    <cellStyle name="Vírgula 5 5 5 3" xfId="7878" xr:uid="{00000000-0005-0000-0000-000050600000}"/>
    <cellStyle name="Vírgula 5 5 5 3 2" xfId="21222" xr:uid="{00000000-0005-0000-0000-000051600000}"/>
    <cellStyle name="Vírgula 5 5 5 4" xfId="10542" xr:uid="{00000000-0005-0000-0000-000052600000}"/>
    <cellStyle name="Vírgula 5 5 5 4 2" xfId="23886" xr:uid="{00000000-0005-0000-0000-000053600000}"/>
    <cellStyle name="Vírgula 5 5 5 5" xfId="15894" xr:uid="{00000000-0005-0000-0000-000054600000}"/>
    <cellStyle name="Vírgula 5 5 5 6" xfId="13206" xr:uid="{00000000-0005-0000-0000-000055600000}"/>
    <cellStyle name="Vírgula 5 5 5 7" xfId="25566" xr:uid="{00000000-0005-0000-0000-000056600000}"/>
    <cellStyle name="Vírgula 5 5 6" xfId="2814" xr:uid="{00000000-0005-0000-0000-000057600000}"/>
    <cellStyle name="Vírgula 5 5 6 2" xfId="16158" xr:uid="{00000000-0005-0000-0000-000058600000}"/>
    <cellStyle name="Vírgula 5 5 7" xfId="5478" xr:uid="{00000000-0005-0000-0000-000059600000}"/>
    <cellStyle name="Vírgula 5 5 7 2" xfId="18822" xr:uid="{00000000-0005-0000-0000-00005A600000}"/>
    <cellStyle name="Vírgula 5 5 8" xfId="8142" xr:uid="{00000000-0005-0000-0000-00005B600000}"/>
    <cellStyle name="Vírgula 5 5 8 2" xfId="21486" xr:uid="{00000000-0005-0000-0000-00005C600000}"/>
    <cellStyle name="Vírgula 5 5 9" xfId="13494" xr:uid="{00000000-0005-0000-0000-00005D600000}"/>
    <cellStyle name="Vírgula 5 6" xfId="318" xr:uid="{00000000-0005-0000-0000-00005E600000}"/>
    <cellStyle name="Vírgula 5 6 10" xfId="24366" xr:uid="{00000000-0005-0000-0000-00005F600000}"/>
    <cellStyle name="Vírgula 5 6 2" xfId="1110" xr:uid="{00000000-0005-0000-0000-000060600000}"/>
    <cellStyle name="Vírgula 5 6 2 2" xfId="3774" xr:uid="{00000000-0005-0000-0000-000061600000}"/>
    <cellStyle name="Vírgula 5 6 2 2 2" xfId="17118" xr:uid="{00000000-0005-0000-0000-000062600000}"/>
    <cellStyle name="Vírgula 5 6 2 2 3" xfId="26430" xr:uid="{00000000-0005-0000-0000-000063600000}"/>
    <cellStyle name="Vírgula 5 6 2 3" xfId="6438" xr:uid="{00000000-0005-0000-0000-000064600000}"/>
    <cellStyle name="Vírgula 5 6 2 3 2" xfId="19782" xr:uid="{00000000-0005-0000-0000-000065600000}"/>
    <cellStyle name="Vírgula 5 6 2 4" xfId="9102" xr:uid="{00000000-0005-0000-0000-000066600000}"/>
    <cellStyle name="Vírgula 5 6 2 4 2" xfId="22446" xr:uid="{00000000-0005-0000-0000-000067600000}"/>
    <cellStyle name="Vírgula 5 6 2 5" xfId="14454" xr:uid="{00000000-0005-0000-0000-000068600000}"/>
    <cellStyle name="Vírgula 5 6 2 6" xfId="11766" xr:uid="{00000000-0005-0000-0000-000069600000}"/>
    <cellStyle name="Vírgula 5 6 2 7" xfId="25062" xr:uid="{00000000-0005-0000-0000-00006A600000}"/>
    <cellStyle name="Vírgula 5 6 3" xfId="1902" xr:uid="{00000000-0005-0000-0000-00006B600000}"/>
    <cellStyle name="Vírgula 5 6 3 2" xfId="4566" xr:uid="{00000000-0005-0000-0000-00006C600000}"/>
    <cellStyle name="Vírgula 5 6 3 2 2" xfId="17910" xr:uid="{00000000-0005-0000-0000-00006D600000}"/>
    <cellStyle name="Vírgula 5 6 3 2 3" xfId="26094" xr:uid="{00000000-0005-0000-0000-00006E600000}"/>
    <cellStyle name="Vírgula 5 6 3 3" xfId="7230" xr:uid="{00000000-0005-0000-0000-00006F600000}"/>
    <cellStyle name="Vírgula 5 6 3 3 2" xfId="20574" xr:uid="{00000000-0005-0000-0000-000070600000}"/>
    <cellStyle name="Vírgula 5 6 3 4" xfId="9894" xr:uid="{00000000-0005-0000-0000-000071600000}"/>
    <cellStyle name="Vírgula 5 6 3 4 2" xfId="23238" xr:uid="{00000000-0005-0000-0000-000072600000}"/>
    <cellStyle name="Vírgula 5 6 3 5" xfId="15246" xr:uid="{00000000-0005-0000-0000-000073600000}"/>
    <cellStyle name="Vírgula 5 6 3 6" xfId="12558" xr:uid="{00000000-0005-0000-0000-000074600000}"/>
    <cellStyle name="Vírgula 5 6 3 7" xfId="24726" xr:uid="{00000000-0005-0000-0000-000075600000}"/>
    <cellStyle name="Vírgula 5 6 4" xfId="2477" xr:uid="{00000000-0005-0000-0000-000076600000}"/>
    <cellStyle name="Vírgula 5 6 4 2" xfId="5141" xr:uid="{00000000-0005-0000-0000-000077600000}"/>
    <cellStyle name="Vírgula 5 6 4 2 2" xfId="18485" xr:uid="{00000000-0005-0000-0000-000078600000}"/>
    <cellStyle name="Vírgula 5 6 4 2 3" xfId="26742" xr:uid="{00000000-0005-0000-0000-000079600000}"/>
    <cellStyle name="Vírgula 5 6 4 3" xfId="7805" xr:uid="{00000000-0005-0000-0000-00007A600000}"/>
    <cellStyle name="Vírgula 5 6 4 3 2" xfId="21149" xr:uid="{00000000-0005-0000-0000-00007B600000}"/>
    <cellStyle name="Vírgula 5 6 4 4" xfId="10469" xr:uid="{00000000-0005-0000-0000-00007C600000}"/>
    <cellStyle name="Vírgula 5 6 4 4 2" xfId="23813" xr:uid="{00000000-0005-0000-0000-00007D600000}"/>
    <cellStyle name="Vírgula 5 6 4 5" xfId="15821" xr:uid="{00000000-0005-0000-0000-00007E600000}"/>
    <cellStyle name="Vírgula 5 6 4 6" xfId="13133" xr:uid="{00000000-0005-0000-0000-00007F600000}"/>
    <cellStyle name="Vírgula 5 6 4 7" xfId="25374" xr:uid="{00000000-0005-0000-0000-000080600000}"/>
    <cellStyle name="Vírgula 5 6 5" xfId="2982" xr:uid="{00000000-0005-0000-0000-000081600000}"/>
    <cellStyle name="Vírgula 5 6 5 2" xfId="16326" xr:uid="{00000000-0005-0000-0000-000082600000}"/>
    <cellStyle name="Vírgula 5 6 5 3" xfId="25734" xr:uid="{00000000-0005-0000-0000-000083600000}"/>
    <cellStyle name="Vírgula 5 6 6" xfId="5646" xr:uid="{00000000-0005-0000-0000-000084600000}"/>
    <cellStyle name="Vírgula 5 6 6 2" xfId="18990" xr:uid="{00000000-0005-0000-0000-000085600000}"/>
    <cellStyle name="Vírgula 5 6 7" xfId="8310" xr:uid="{00000000-0005-0000-0000-000086600000}"/>
    <cellStyle name="Vírgula 5 6 7 2" xfId="21654" xr:uid="{00000000-0005-0000-0000-000087600000}"/>
    <cellStyle name="Vírgula 5 6 8" xfId="13662" xr:uid="{00000000-0005-0000-0000-000088600000}"/>
    <cellStyle name="Vírgula 5 6 9" xfId="10974" xr:uid="{00000000-0005-0000-0000-000089600000}"/>
    <cellStyle name="Vírgula 5 7" xfId="582" xr:uid="{00000000-0005-0000-0000-00008A600000}"/>
    <cellStyle name="Vírgula 5 7 2" xfId="1374" xr:uid="{00000000-0005-0000-0000-00008B600000}"/>
    <cellStyle name="Vírgula 5 7 2 2" xfId="4038" xr:uid="{00000000-0005-0000-0000-00008C600000}"/>
    <cellStyle name="Vírgula 5 7 2 2 2" xfId="17382" xr:uid="{00000000-0005-0000-0000-00008D600000}"/>
    <cellStyle name="Vírgula 5 7 2 2 3" xfId="26166" xr:uid="{00000000-0005-0000-0000-00008E600000}"/>
    <cellStyle name="Vírgula 5 7 2 3" xfId="6702" xr:uid="{00000000-0005-0000-0000-00008F600000}"/>
    <cellStyle name="Vírgula 5 7 2 3 2" xfId="20046" xr:uid="{00000000-0005-0000-0000-000090600000}"/>
    <cellStyle name="Vírgula 5 7 2 4" xfId="9366" xr:uid="{00000000-0005-0000-0000-000091600000}"/>
    <cellStyle name="Vírgula 5 7 2 4 2" xfId="22710" xr:uid="{00000000-0005-0000-0000-000092600000}"/>
    <cellStyle name="Vírgula 5 7 2 5" xfId="14718" xr:uid="{00000000-0005-0000-0000-000093600000}"/>
    <cellStyle name="Vírgula 5 7 2 6" xfId="12030" xr:uid="{00000000-0005-0000-0000-000094600000}"/>
    <cellStyle name="Vírgula 5 7 2 7" xfId="24798" xr:uid="{00000000-0005-0000-0000-000095600000}"/>
    <cellStyle name="Vírgula 5 7 3" xfId="2166" xr:uid="{00000000-0005-0000-0000-000096600000}"/>
    <cellStyle name="Vírgula 5 7 3 2" xfId="4830" xr:uid="{00000000-0005-0000-0000-000097600000}"/>
    <cellStyle name="Vírgula 5 7 3 2 2" xfId="18174" xr:uid="{00000000-0005-0000-0000-000098600000}"/>
    <cellStyle name="Vírgula 5 7 3 2 3" xfId="25830" xr:uid="{00000000-0005-0000-0000-000099600000}"/>
    <cellStyle name="Vírgula 5 7 3 3" xfId="7494" xr:uid="{00000000-0005-0000-0000-00009A600000}"/>
    <cellStyle name="Vírgula 5 7 3 3 2" xfId="20838" xr:uid="{00000000-0005-0000-0000-00009B600000}"/>
    <cellStyle name="Vírgula 5 7 3 4" xfId="10158" xr:uid="{00000000-0005-0000-0000-00009C600000}"/>
    <cellStyle name="Vírgula 5 7 3 4 2" xfId="23502" xr:uid="{00000000-0005-0000-0000-00009D600000}"/>
    <cellStyle name="Vírgula 5 7 3 5" xfId="15510" xr:uid="{00000000-0005-0000-0000-00009E600000}"/>
    <cellStyle name="Vírgula 5 7 3 6" xfId="12822" xr:uid="{00000000-0005-0000-0000-00009F600000}"/>
    <cellStyle name="Vírgula 5 7 3 7" xfId="24462" xr:uid="{00000000-0005-0000-0000-0000A0600000}"/>
    <cellStyle name="Vírgula 5 7 4" xfId="3246" xr:uid="{00000000-0005-0000-0000-0000A1600000}"/>
    <cellStyle name="Vírgula 5 7 4 2" xfId="16590" xr:uid="{00000000-0005-0000-0000-0000A2600000}"/>
    <cellStyle name="Vírgula 5 7 4 3" xfId="25470" xr:uid="{00000000-0005-0000-0000-0000A3600000}"/>
    <cellStyle name="Vírgula 5 7 5" xfId="5910" xr:uid="{00000000-0005-0000-0000-0000A4600000}"/>
    <cellStyle name="Vírgula 5 7 5 2" xfId="19254" xr:uid="{00000000-0005-0000-0000-0000A5600000}"/>
    <cellStyle name="Vírgula 5 7 6" xfId="8574" xr:uid="{00000000-0005-0000-0000-0000A6600000}"/>
    <cellStyle name="Vírgula 5 7 6 2" xfId="21918" xr:uid="{00000000-0005-0000-0000-0000A7600000}"/>
    <cellStyle name="Vírgula 5 7 7" xfId="13926" xr:uid="{00000000-0005-0000-0000-0000A8600000}"/>
    <cellStyle name="Vírgula 5 7 8" xfId="11238" xr:uid="{00000000-0005-0000-0000-0000A9600000}"/>
    <cellStyle name="Vírgula 5 7 9" xfId="24102" xr:uid="{00000000-0005-0000-0000-0000AA600000}"/>
    <cellStyle name="Vírgula 5 8" xfId="750" xr:uid="{00000000-0005-0000-0000-0000AB600000}"/>
    <cellStyle name="Vírgula 5 8 2" xfId="1542" xr:uid="{00000000-0005-0000-0000-0000AC600000}"/>
    <cellStyle name="Vírgula 5 8 2 2" xfId="4206" xr:uid="{00000000-0005-0000-0000-0000AD600000}"/>
    <cellStyle name="Vírgula 5 8 2 2 2" xfId="17550" xr:uid="{00000000-0005-0000-0000-0000AE600000}"/>
    <cellStyle name="Vírgula 5 8 2 2 3" xfId="26142" xr:uid="{00000000-0005-0000-0000-0000AF600000}"/>
    <cellStyle name="Vírgula 5 8 2 3" xfId="6870" xr:uid="{00000000-0005-0000-0000-0000B0600000}"/>
    <cellStyle name="Vírgula 5 8 2 3 2" xfId="20214" xr:uid="{00000000-0005-0000-0000-0000B1600000}"/>
    <cellStyle name="Vírgula 5 8 2 4" xfId="9534" xr:uid="{00000000-0005-0000-0000-0000B2600000}"/>
    <cellStyle name="Vírgula 5 8 2 4 2" xfId="22878" xr:uid="{00000000-0005-0000-0000-0000B3600000}"/>
    <cellStyle name="Vírgula 5 8 2 5" xfId="14886" xr:uid="{00000000-0005-0000-0000-0000B4600000}"/>
    <cellStyle name="Vírgula 5 8 2 6" xfId="12198" xr:uid="{00000000-0005-0000-0000-0000B5600000}"/>
    <cellStyle name="Vírgula 5 8 2 7" xfId="24774" xr:uid="{00000000-0005-0000-0000-0000B6600000}"/>
    <cellStyle name="Vírgula 5 8 3" xfId="2334" xr:uid="{00000000-0005-0000-0000-0000B7600000}"/>
    <cellStyle name="Vírgula 5 8 3 2" xfId="4998" xr:uid="{00000000-0005-0000-0000-0000B8600000}"/>
    <cellStyle name="Vírgula 5 8 3 2 2" xfId="18342" xr:uid="{00000000-0005-0000-0000-0000B9600000}"/>
    <cellStyle name="Vírgula 5 8 3 3" xfId="7662" xr:uid="{00000000-0005-0000-0000-0000BA600000}"/>
    <cellStyle name="Vírgula 5 8 3 3 2" xfId="21006" xr:uid="{00000000-0005-0000-0000-0000BB600000}"/>
    <cellStyle name="Vírgula 5 8 3 4" xfId="10326" xr:uid="{00000000-0005-0000-0000-0000BC600000}"/>
    <cellStyle name="Vírgula 5 8 3 4 2" xfId="23670" xr:uid="{00000000-0005-0000-0000-0000BD600000}"/>
    <cellStyle name="Vírgula 5 8 3 5" xfId="15678" xr:uid="{00000000-0005-0000-0000-0000BE600000}"/>
    <cellStyle name="Vírgula 5 8 3 6" xfId="12990" xr:uid="{00000000-0005-0000-0000-0000BF600000}"/>
    <cellStyle name="Vírgula 5 8 3 7" xfId="25446" xr:uid="{00000000-0005-0000-0000-0000C0600000}"/>
    <cellStyle name="Vírgula 5 8 4" xfId="3414" xr:uid="{00000000-0005-0000-0000-0000C1600000}"/>
    <cellStyle name="Vírgula 5 8 4 2" xfId="16758" xr:uid="{00000000-0005-0000-0000-0000C2600000}"/>
    <cellStyle name="Vírgula 5 8 5" xfId="6078" xr:uid="{00000000-0005-0000-0000-0000C3600000}"/>
    <cellStyle name="Vírgula 5 8 5 2" xfId="19422" xr:uid="{00000000-0005-0000-0000-0000C4600000}"/>
    <cellStyle name="Vírgula 5 8 6" xfId="8742" xr:uid="{00000000-0005-0000-0000-0000C5600000}"/>
    <cellStyle name="Vírgula 5 8 6 2" xfId="22086" xr:uid="{00000000-0005-0000-0000-0000C6600000}"/>
    <cellStyle name="Vírgula 5 8 7" xfId="14094" xr:uid="{00000000-0005-0000-0000-0000C7600000}"/>
    <cellStyle name="Vírgula 5 8 8" xfId="11406" xr:uid="{00000000-0005-0000-0000-0000C8600000}"/>
    <cellStyle name="Vírgula 5 8 9" xfId="24078" xr:uid="{00000000-0005-0000-0000-0000C9600000}"/>
    <cellStyle name="Vírgula 5 9" xfId="798" xr:uid="{00000000-0005-0000-0000-0000CA600000}"/>
    <cellStyle name="Vírgula 5 9 2" xfId="1590" xr:uid="{00000000-0005-0000-0000-0000CB600000}"/>
    <cellStyle name="Vírgula 5 9 2 2" xfId="4254" xr:uid="{00000000-0005-0000-0000-0000CC600000}"/>
    <cellStyle name="Vírgula 5 9 2 2 2" xfId="17598" xr:uid="{00000000-0005-0000-0000-0000CD600000}"/>
    <cellStyle name="Vírgula 5 9 2 3" xfId="6918" xr:uid="{00000000-0005-0000-0000-0000CE600000}"/>
    <cellStyle name="Vírgula 5 9 2 3 2" xfId="20262" xr:uid="{00000000-0005-0000-0000-0000CF600000}"/>
    <cellStyle name="Vírgula 5 9 2 4" xfId="9582" xr:uid="{00000000-0005-0000-0000-0000D0600000}"/>
    <cellStyle name="Vírgula 5 9 2 4 2" xfId="22926" xr:uid="{00000000-0005-0000-0000-0000D1600000}"/>
    <cellStyle name="Vírgula 5 9 2 5" xfId="14934" xr:uid="{00000000-0005-0000-0000-0000D2600000}"/>
    <cellStyle name="Vírgula 5 9 2 6" xfId="12246" xr:uid="{00000000-0005-0000-0000-0000D3600000}"/>
    <cellStyle name="Vírgula 5 9 2 7" xfId="25782" xr:uid="{00000000-0005-0000-0000-0000D4600000}"/>
    <cellStyle name="Vírgula 5 9 3" xfId="2382" xr:uid="{00000000-0005-0000-0000-0000D5600000}"/>
    <cellStyle name="Vírgula 5 9 3 2" xfId="5046" xr:uid="{00000000-0005-0000-0000-0000D6600000}"/>
    <cellStyle name="Vírgula 5 9 3 2 2" xfId="18390" xr:uid="{00000000-0005-0000-0000-0000D7600000}"/>
    <cellStyle name="Vírgula 5 9 3 3" xfId="7710" xr:uid="{00000000-0005-0000-0000-0000D8600000}"/>
    <cellStyle name="Vírgula 5 9 3 3 2" xfId="21054" xr:uid="{00000000-0005-0000-0000-0000D9600000}"/>
    <cellStyle name="Vírgula 5 9 3 4" xfId="10374" xr:uid="{00000000-0005-0000-0000-0000DA600000}"/>
    <cellStyle name="Vírgula 5 9 3 4 2" xfId="23718" xr:uid="{00000000-0005-0000-0000-0000DB600000}"/>
    <cellStyle name="Vírgula 5 9 3 5" xfId="15726" xr:uid="{00000000-0005-0000-0000-0000DC600000}"/>
    <cellStyle name="Vírgula 5 9 3 6" xfId="13038" xr:uid="{00000000-0005-0000-0000-0000DD600000}"/>
    <cellStyle name="Vírgula 5 9 4" xfId="3462" xr:uid="{00000000-0005-0000-0000-0000DE600000}"/>
    <cellStyle name="Vírgula 5 9 4 2" xfId="16806" xr:uid="{00000000-0005-0000-0000-0000DF600000}"/>
    <cellStyle name="Vírgula 5 9 5" xfId="6126" xr:uid="{00000000-0005-0000-0000-0000E0600000}"/>
    <cellStyle name="Vírgula 5 9 5 2" xfId="19470" xr:uid="{00000000-0005-0000-0000-0000E1600000}"/>
    <cellStyle name="Vírgula 5 9 6" xfId="8790" xr:uid="{00000000-0005-0000-0000-0000E2600000}"/>
    <cellStyle name="Vírgula 5 9 6 2" xfId="22134" xr:uid="{00000000-0005-0000-0000-0000E3600000}"/>
    <cellStyle name="Vírgula 5 9 7" xfId="14142" xr:uid="{00000000-0005-0000-0000-0000E4600000}"/>
    <cellStyle name="Vírgula 5 9 8" xfId="11454" xr:uid="{00000000-0005-0000-0000-0000E5600000}"/>
    <cellStyle name="Vírgula 5 9 9" xfId="24414" xr:uid="{00000000-0005-0000-0000-0000E6600000}"/>
    <cellStyle name="Vírgula 6" xfId="33" xr:uid="{00000000-0005-0000-0000-0000E7600000}"/>
    <cellStyle name="Vírgula 6 10" xfId="854" xr:uid="{00000000-0005-0000-0000-0000E8600000}"/>
    <cellStyle name="Vírgula 6 10 2" xfId="3518" xr:uid="{00000000-0005-0000-0000-0000E9600000}"/>
    <cellStyle name="Vírgula 6 10 2 2" xfId="16862" xr:uid="{00000000-0005-0000-0000-0000EA600000}"/>
    <cellStyle name="Vírgula 6 10 2 3" xfId="25814" xr:uid="{00000000-0005-0000-0000-0000EB600000}"/>
    <cellStyle name="Vírgula 6 10 3" xfId="6182" xr:uid="{00000000-0005-0000-0000-0000EC600000}"/>
    <cellStyle name="Vírgula 6 10 3 2" xfId="19526" xr:uid="{00000000-0005-0000-0000-0000ED600000}"/>
    <cellStyle name="Vírgula 6 10 4" xfId="8846" xr:uid="{00000000-0005-0000-0000-0000EE600000}"/>
    <cellStyle name="Vírgula 6 10 4 2" xfId="22190" xr:uid="{00000000-0005-0000-0000-0000EF600000}"/>
    <cellStyle name="Vírgula 6 10 5" xfId="14198" xr:uid="{00000000-0005-0000-0000-0000F0600000}"/>
    <cellStyle name="Vírgula 6 10 6" xfId="11510" xr:uid="{00000000-0005-0000-0000-0000F1600000}"/>
    <cellStyle name="Vírgula 6 10 7" xfId="24446" xr:uid="{00000000-0005-0000-0000-0000F2600000}"/>
    <cellStyle name="Vírgula 6 11" xfId="1646" xr:uid="{00000000-0005-0000-0000-0000F3600000}"/>
    <cellStyle name="Vírgula 6 11 2" xfId="4310" xr:uid="{00000000-0005-0000-0000-0000F4600000}"/>
    <cellStyle name="Vírgula 6 11 2 2" xfId="17654" xr:uid="{00000000-0005-0000-0000-0000F5600000}"/>
    <cellStyle name="Vírgula 6 11 2 3" xfId="26486" xr:uid="{00000000-0005-0000-0000-0000F6600000}"/>
    <cellStyle name="Vírgula 6 11 3" xfId="6974" xr:uid="{00000000-0005-0000-0000-0000F7600000}"/>
    <cellStyle name="Vírgula 6 11 3 2" xfId="20318" xr:uid="{00000000-0005-0000-0000-0000F8600000}"/>
    <cellStyle name="Vírgula 6 11 4" xfId="9638" xr:uid="{00000000-0005-0000-0000-0000F9600000}"/>
    <cellStyle name="Vírgula 6 11 4 2" xfId="22982" xr:uid="{00000000-0005-0000-0000-0000FA600000}"/>
    <cellStyle name="Vírgula 6 11 5" xfId="14990" xr:uid="{00000000-0005-0000-0000-0000FB600000}"/>
    <cellStyle name="Vírgula 6 11 6" xfId="12302" xr:uid="{00000000-0005-0000-0000-0000FC600000}"/>
    <cellStyle name="Vírgula 6 11 7" xfId="25118" xr:uid="{00000000-0005-0000-0000-0000FD600000}"/>
    <cellStyle name="Vírgula 6 12" xfId="2443" xr:uid="{00000000-0005-0000-0000-0000FE600000}"/>
    <cellStyle name="Vírgula 6 12 2" xfId="5107" xr:uid="{00000000-0005-0000-0000-0000FF600000}"/>
    <cellStyle name="Vírgula 6 12 2 2" xfId="18451" xr:uid="{00000000-0005-0000-0000-000000610000}"/>
    <cellStyle name="Vírgula 6 12 3" xfId="7771" xr:uid="{00000000-0005-0000-0000-000001610000}"/>
    <cellStyle name="Vírgula 6 12 3 2" xfId="21115" xr:uid="{00000000-0005-0000-0000-000002610000}"/>
    <cellStyle name="Vírgula 6 12 4" xfId="10435" xr:uid="{00000000-0005-0000-0000-000003610000}"/>
    <cellStyle name="Vírgula 6 12 4 2" xfId="23779" xr:uid="{00000000-0005-0000-0000-000004610000}"/>
    <cellStyle name="Vírgula 6 12 5" xfId="15787" xr:uid="{00000000-0005-0000-0000-000005610000}"/>
    <cellStyle name="Vírgula 6 12 6" xfId="13099" xr:uid="{00000000-0005-0000-0000-000006610000}"/>
    <cellStyle name="Vírgula 6 12 7" xfId="25430" xr:uid="{00000000-0005-0000-0000-000007610000}"/>
    <cellStyle name="Vírgula 6 13" xfId="62" xr:uid="{00000000-0005-0000-0000-000008610000}"/>
    <cellStyle name="Vírgula 6 13 2" xfId="13406" xr:uid="{00000000-0005-0000-0000-000009610000}"/>
    <cellStyle name="Vírgula 6 14" xfId="2726" xr:uid="{00000000-0005-0000-0000-00000A610000}"/>
    <cellStyle name="Vírgula 6 14 2" xfId="16070" xr:uid="{00000000-0005-0000-0000-00000B610000}"/>
    <cellStyle name="Vírgula 6 15" xfId="5390" xr:uid="{00000000-0005-0000-0000-00000C610000}"/>
    <cellStyle name="Vírgula 6 15 2" xfId="18734" xr:uid="{00000000-0005-0000-0000-00000D610000}"/>
    <cellStyle name="Vírgula 6 16" xfId="8054" xr:uid="{00000000-0005-0000-0000-00000E610000}"/>
    <cellStyle name="Vírgula 6 16 2" xfId="21398" xr:uid="{00000000-0005-0000-0000-00000F610000}"/>
    <cellStyle name="Vírgula 6 17" xfId="13382" xr:uid="{00000000-0005-0000-0000-000010610000}"/>
    <cellStyle name="Vírgula 6 18" xfId="10718" xr:uid="{00000000-0005-0000-0000-000011610000}"/>
    <cellStyle name="Vírgula 6 19" xfId="24062" xr:uid="{00000000-0005-0000-0000-000012610000}"/>
    <cellStyle name="Vírgula 6 2" xfId="86" xr:uid="{00000000-0005-0000-0000-000013610000}"/>
    <cellStyle name="Vírgula 6 2 10" xfId="1670" xr:uid="{00000000-0005-0000-0000-000014610000}"/>
    <cellStyle name="Vírgula 6 2 10 2" xfId="4334" xr:uid="{00000000-0005-0000-0000-000015610000}"/>
    <cellStyle name="Vírgula 6 2 10 2 2" xfId="17678" xr:uid="{00000000-0005-0000-0000-000016610000}"/>
    <cellStyle name="Vírgula 6 2 10 3" xfId="6998" xr:uid="{00000000-0005-0000-0000-000017610000}"/>
    <cellStyle name="Vírgula 6 2 10 3 2" xfId="20342" xr:uid="{00000000-0005-0000-0000-000018610000}"/>
    <cellStyle name="Vírgula 6 2 10 4" xfId="9662" xr:uid="{00000000-0005-0000-0000-000019610000}"/>
    <cellStyle name="Vírgula 6 2 10 4 2" xfId="23006" xr:uid="{00000000-0005-0000-0000-00001A610000}"/>
    <cellStyle name="Vírgula 6 2 10 5" xfId="15014" xr:uid="{00000000-0005-0000-0000-00001B610000}"/>
    <cellStyle name="Vírgula 6 2 10 6" xfId="12326" xr:uid="{00000000-0005-0000-0000-00001C610000}"/>
    <cellStyle name="Vírgula 6 2 11" xfId="2469" xr:uid="{00000000-0005-0000-0000-00001D610000}"/>
    <cellStyle name="Vírgula 6 2 11 2" xfId="5133" xr:uid="{00000000-0005-0000-0000-00001E610000}"/>
    <cellStyle name="Vírgula 6 2 11 2 2" xfId="18477" xr:uid="{00000000-0005-0000-0000-00001F610000}"/>
    <cellStyle name="Vírgula 6 2 11 3" xfId="7797" xr:uid="{00000000-0005-0000-0000-000020610000}"/>
    <cellStyle name="Vírgula 6 2 11 3 2" xfId="21141" xr:uid="{00000000-0005-0000-0000-000021610000}"/>
    <cellStyle name="Vírgula 6 2 11 4" xfId="10461" xr:uid="{00000000-0005-0000-0000-000022610000}"/>
    <cellStyle name="Vírgula 6 2 11 4 2" xfId="23805" xr:uid="{00000000-0005-0000-0000-000023610000}"/>
    <cellStyle name="Vírgula 6 2 11 5" xfId="15813" xr:uid="{00000000-0005-0000-0000-000024610000}"/>
    <cellStyle name="Vírgula 6 2 11 6" xfId="13125" xr:uid="{00000000-0005-0000-0000-000025610000}"/>
    <cellStyle name="Vírgula 6 2 12" xfId="2750" xr:uid="{00000000-0005-0000-0000-000026610000}"/>
    <cellStyle name="Vírgula 6 2 12 2" xfId="16094" xr:uid="{00000000-0005-0000-0000-000027610000}"/>
    <cellStyle name="Vírgula 6 2 13" xfId="5414" xr:uid="{00000000-0005-0000-0000-000028610000}"/>
    <cellStyle name="Vírgula 6 2 13 2" xfId="18758" xr:uid="{00000000-0005-0000-0000-000029610000}"/>
    <cellStyle name="Vírgula 6 2 14" xfId="8078" xr:uid="{00000000-0005-0000-0000-00002A610000}"/>
    <cellStyle name="Vírgula 6 2 14 2" xfId="21422" xr:uid="{00000000-0005-0000-0000-00002B610000}"/>
    <cellStyle name="Vírgula 6 2 15" xfId="13430" xr:uid="{00000000-0005-0000-0000-00002C610000}"/>
    <cellStyle name="Vírgula 6 2 16" xfId="10742" xr:uid="{00000000-0005-0000-0000-00002D610000}"/>
    <cellStyle name="Vírgula 6 2 17" xfId="24134" xr:uid="{00000000-0005-0000-0000-00002E610000}"/>
    <cellStyle name="Vírgula 6 2 2" xfId="134" xr:uid="{00000000-0005-0000-0000-00002F610000}"/>
    <cellStyle name="Vírgula 6 2 2 10" xfId="8126" xr:uid="{00000000-0005-0000-0000-000030610000}"/>
    <cellStyle name="Vírgula 6 2 2 10 2" xfId="21470" xr:uid="{00000000-0005-0000-0000-000031610000}"/>
    <cellStyle name="Vírgula 6 2 2 11" xfId="13478" xr:uid="{00000000-0005-0000-0000-000032610000}"/>
    <cellStyle name="Vírgula 6 2 2 12" xfId="10790" xr:uid="{00000000-0005-0000-0000-000033610000}"/>
    <cellStyle name="Vírgula 6 2 2 13" xfId="24182" xr:uid="{00000000-0005-0000-0000-000034610000}"/>
    <cellStyle name="Vírgula 6 2 2 2" xfId="302" xr:uid="{00000000-0005-0000-0000-000035610000}"/>
    <cellStyle name="Vírgula 6 2 2 2 10" xfId="10958" xr:uid="{00000000-0005-0000-0000-000036610000}"/>
    <cellStyle name="Vírgula 6 2 2 2 11" xfId="24350" xr:uid="{00000000-0005-0000-0000-000037610000}"/>
    <cellStyle name="Vírgula 6 2 2 2 2" xfId="566" xr:uid="{00000000-0005-0000-0000-000038610000}"/>
    <cellStyle name="Vírgula 6 2 2 2 2 2" xfId="1358" xr:uid="{00000000-0005-0000-0000-000039610000}"/>
    <cellStyle name="Vírgula 6 2 2 2 2 2 2" xfId="4022" xr:uid="{00000000-0005-0000-0000-00003A610000}"/>
    <cellStyle name="Vírgula 6 2 2 2 2 2 2 2" xfId="17366" xr:uid="{00000000-0005-0000-0000-00003B610000}"/>
    <cellStyle name="Vírgula 6 2 2 2 2 2 3" xfId="6686" xr:uid="{00000000-0005-0000-0000-00003C610000}"/>
    <cellStyle name="Vírgula 6 2 2 2 2 2 3 2" xfId="20030" xr:uid="{00000000-0005-0000-0000-00003D610000}"/>
    <cellStyle name="Vírgula 6 2 2 2 2 2 4" xfId="9350" xr:uid="{00000000-0005-0000-0000-00003E610000}"/>
    <cellStyle name="Vírgula 6 2 2 2 2 2 4 2" xfId="22694" xr:uid="{00000000-0005-0000-0000-00003F610000}"/>
    <cellStyle name="Vírgula 6 2 2 2 2 2 5" xfId="14702" xr:uid="{00000000-0005-0000-0000-000040610000}"/>
    <cellStyle name="Vírgula 6 2 2 2 2 2 6" xfId="12014" xr:uid="{00000000-0005-0000-0000-000041610000}"/>
    <cellStyle name="Vírgula 6 2 2 2 2 2 7" xfId="26414" xr:uid="{00000000-0005-0000-0000-000042610000}"/>
    <cellStyle name="Vírgula 6 2 2 2 2 3" xfId="2150" xr:uid="{00000000-0005-0000-0000-000043610000}"/>
    <cellStyle name="Vírgula 6 2 2 2 2 3 2" xfId="4814" xr:uid="{00000000-0005-0000-0000-000044610000}"/>
    <cellStyle name="Vírgula 6 2 2 2 2 3 2 2" xfId="18158" xr:uid="{00000000-0005-0000-0000-000045610000}"/>
    <cellStyle name="Vírgula 6 2 2 2 2 3 3" xfId="7478" xr:uid="{00000000-0005-0000-0000-000046610000}"/>
    <cellStyle name="Vírgula 6 2 2 2 2 3 3 2" xfId="20822" xr:uid="{00000000-0005-0000-0000-000047610000}"/>
    <cellStyle name="Vírgula 6 2 2 2 2 3 4" xfId="10142" xr:uid="{00000000-0005-0000-0000-000048610000}"/>
    <cellStyle name="Vírgula 6 2 2 2 2 3 4 2" xfId="23486" xr:uid="{00000000-0005-0000-0000-000049610000}"/>
    <cellStyle name="Vírgula 6 2 2 2 2 3 5" xfId="15494" xr:uid="{00000000-0005-0000-0000-00004A610000}"/>
    <cellStyle name="Vírgula 6 2 2 2 2 3 6" xfId="12806" xr:uid="{00000000-0005-0000-0000-00004B610000}"/>
    <cellStyle name="Vírgula 6 2 2 2 2 4" xfId="3230" xr:uid="{00000000-0005-0000-0000-00004C610000}"/>
    <cellStyle name="Vírgula 6 2 2 2 2 4 2" xfId="16574" xr:uid="{00000000-0005-0000-0000-00004D610000}"/>
    <cellStyle name="Vírgula 6 2 2 2 2 5" xfId="5894" xr:uid="{00000000-0005-0000-0000-00004E610000}"/>
    <cellStyle name="Vírgula 6 2 2 2 2 5 2" xfId="19238" xr:uid="{00000000-0005-0000-0000-00004F610000}"/>
    <cellStyle name="Vírgula 6 2 2 2 2 6" xfId="8558" xr:uid="{00000000-0005-0000-0000-000050610000}"/>
    <cellStyle name="Vírgula 6 2 2 2 2 6 2" xfId="21902" xr:uid="{00000000-0005-0000-0000-000051610000}"/>
    <cellStyle name="Vírgula 6 2 2 2 2 7" xfId="13910" xr:uid="{00000000-0005-0000-0000-000052610000}"/>
    <cellStyle name="Vírgula 6 2 2 2 2 8" xfId="11222" xr:uid="{00000000-0005-0000-0000-000053610000}"/>
    <cellStyle name="Vírgula 6 2 2 2 2 9" xfId="25046" xr:uid="{00000000-0005-0000-0000-000054610000}"/>
    <cellStyle name="Vírgula 6 2 2 2 3" xfId="1094" xr:uid="{00000000-0005-0000-0000-000055610000}"/>
    <cellStyle name="Vírgula 6 2 2 2 3 2" xfId="3758" xr:uid="{00000000-0005-0000-0000-000056610000}"/>
    <cellStyle name="Vírgula 6 2 2 2 3 2 2" xfId="17102" xr:uid="{00000000-0005-0000-0000-000057610000}"/>
    <cellStyle name="Vírgula 6 2 2 2 3 2 3" xfId="26078" xr:uid="{00000000-0005-0000-0000-000058610000}"/>
    <cellStyle name="Vírgula 6 2 2 2 3 3" xfId="6422" xr:uid="{00000000-0005-0000-0000-000059610000}"/>
    <cellStyle name="Vírgula 6 2 2 2 3 3 2" xfId="19766" xr:uid="{00000000-0005-0000-0000-00005A610000}"/>
    <cellStyle name="Vírgula 6 2 2 2 3 4" xfId="9086" xr:uid="{00000000-0005-0000-0000-00005B610000}"/>
    <cellStyle name="Vírgula 6 2 2 2 3 4 2" xfId="22430" xr:uid="{00000000-0005-0000-0000-00005C610000}"/>
    <cellStyle name="Vírgula 6 2 2 2 3 5" xfId="14438" xr:uid="{00000000-0005-0000-0000-00005D610000}"/>
    <cellStyle name="Vírgula 6 2 2 2 3 6" xfId="11750" xr:uid="{00000000-0005-0000-0000-00005E610000}"/>
    <cellStyle name="Vírgula 6 2 2 2 3 7" xfId="24710" xr:uid="{00000000-0005-0000-0000-00005F610000}"/>
    <cellStyle name="Vírgula 6 2 2 2 4" xfId="1886" xr:uid="{00000000-0005-0000-0000-000060610000}"/>
    <cellStyle name="Vírgula 6 2 2 2 4 2" xfId="4550" xr:uid="{00000000-0005-0000-0000-000061610000}"/>
    <cellStyle name="Vírgula 6 2 2 2 4 2 2" xfId="17894" xr:uid="{00000000-0005-0000-0000-000062610000}"/>
    <cellStyle name="Vírgula 6 2 2 2 4 2 3" xfId="26726" xr:uid="{00000000-0005-0000-0000-000063610000}"/>
    <cellStyle name="Vírgula 6 2 2 2 4 3" xfId="7214" xr:uid="{00000000-0005-0000-0000-000064610000}"/>
    <cellStyle name="Vírgula 6 2 2 2 4 3 2" xfId="20558" xr:uid="{00000000-0005-0000-0000-000065610000}"/>
    <cellStyle name="Vírgula 6 2 2 2 4 4" xfId="9878" xr:uid="{00000000-0005-0000-0000-000066610000}"/>
    <cellStyle name="Vírgula 6 2 2 2 4 4 2" xfId="23222" xr:uid="{00000000-0005-0000-0000-000067610000}"/>
    <cellStyle name="Vírgula 6 2 2 2 4 5" xfId="15230" xr:uid="{00000000-0005-0000-0000-000068610000}"/>
    <cellStyle name="Vírgula 6 2 2 2 4 6" xfId="12542" xr:uid="{00000000-0005-0000-0000-000069610000}"/>
    <cellStyle name="Vírgula 6 2 2 2 4 7" xfId="25358" xr:uid="{00000000-0005-0000-0000-00006A610000}"/>
    <cellStyle name="Vírgula 6 2 2 2 5" xfId="2702" xr:uid="{00000000-0005-0000-0000-00006B610000}"/>
    <cellStyle name="Vírgula 6 2 2 2 5 2" xfId="5366" xr:uid="{00000000-0005-0000-0000-00006C610000}"/>
    <cellStyle name="Vírgula 6 2 2 2 5 2 2" xfId="18710" xr:uid="{00000000-0005-0000-0000-00006D610000}"/>
    <cellStyle name="Vírgula 6 2 2 2 5 3" xfId="8030" xr:uid="{00000000-0005-0000-0000-00006E610000}"/>
    <cellStyle name="Vírgula 6 2 2 2 5 3 2" xfId="21374" xr:uid="{00000000-0005-0000-0000-00006F610000}"/>
    <cellStyle name="Vírgula 6 2 2 2 5 4" xfId="10694" xr:uid="{00000000-0005-0000-0000-000070610000}"/>
    <cellStyle name="Vírgula 6 2 2 2 5 4 2" xfId="24038" xr:uid="{00000000-0005-0000-0000-000071610000}"/>
    <cellStyle name="Vírgula 6 2 2 2 5 5" xfId="16046" xr:uid="{00000000-0005-0000-0000-000072610000}"/>
    <cellStyle name="Vírgula 6 2 2 2 5 6" xfId="13358" xr:uid="{00000000-0005-0000-0000-000073610000}"/>
    <cellStyle name="Vírgula 6 2 2 2 5 7" xfId="25718" xr:uid="{00000000-0005-0000-0000-000074610000}"/>
    <cellStyle name="Vírgula 6 2 2 2 6" xfId="2966" xr:uid="{00000000-0005-0000-0000-000075610000}"/>
    <cellStyle name="Vírgula 6 2 2 2 6 2" xfId="16310" xr:uid="{00000000-0005-0000-0000-000076610000}"/>
    <cellStyle name="Vírgula 6 2 2 2 7" xfId="5630" xr:uid="{00000000-0005-0000-0000-000077610000}"/>
    <cellStyle name="Vírgula 6 2 2 2 7 2" xfId="18974" xr:uid="{00000000-0005-0000-0000-000078610000}"/>
    <cellStyle name="Vírgula 6 2 2 2 8" xfId="8294" xr:uid="{00000000-0005-0000-0000-000079610000}"/>
    <cellStyle name="Vírgula 6 2 2 2 8 2" xfId="21638" xr:uid="{00000000-0005-0000-0000-00007A610000}"/>
    <cellStyle name="Vírgula 6 2 2 2 9" xfId="13646" xr:uid="{00000000-0005-0000-0000-00007B610000}"/>
    <cellStyle name="Vírgula 6 2 2 3" xfId="398" xr:uid="{00000000-0005-0000-0000-00007C610000}"/>
    <cellStyle name="Vírgula 6 2 2 3 2" xfId="1190" xr:uid="{00000000-0005-0000-0000-00007D610000}"/>
    <cellStyle name="Vírgula 6 2 2 3 2 2" xfId="3854" xr:uid="{00000000-0005-0000-0000-00007E610000}"/>
    <cellStyle name="Vírgula 6 2 2 3 2 2 2" xfId="17198" xr:uid="{00000000-0005-0000-0000-00007F610000}"/>
    <cellStyle name="Vírgula 6 2 2 3 2 3" xfId="6518" xr:uid="{00000000-0005-0000-0000-000080610000}"/>
    <cellStyle name="Vírgula 6 2 2 3 2 3 2" xfId="19862" xr:uid="{00000000-0005-0000-0000-000081610000}"/>
    <cellStyle name="Vírgula 6 2 2 3 2 4" xfId="9182" xr:uid="{00000000-0005-0000-0000-000082610000}"/>
    <cellStyle name="Vírgula 6 2 2 3 2 4 2" xfId="22526" xr:uid="{00000000-0005-0000-0000-000083610000}"/>
    <cellStyle name="Vírgula 6 2 2 3 2 5" xfId="14534" xr:uid="{00000000-0005-0000-0000-000084610000}"/>
    <cellStyle name="Vírgula 6 2 2 3 2 6" xfId="11846" xr:uid="{00000000-0005-0000-0000-000085610000}"/>
    <cellStyle name="Vírgula 6 2 2 3 2 7" xfId="26246" xr:uid="{00000000-0005-0000-0000-000086610000}"/>
    <cellStyle name="Vírgula 6 2 2 3 3" xfId="1982" xr:uid="{00000000-0005-0000-0000-000087610000}"/>
    <cellStyle name="Vírgula 6 2 2 3 3 2" xfId="4646" xr:uid="{00000000-0005-0000-0000-000088610000}"/>
    <cellStyle name="Vírgula 6 2 2 3 3 2 2" xfId="17990" xr:uid="{00000000-0005-0000-0000-000089610000}"/>
    <cellStyle name="Vírgula 6 2 2 3 3 3" xfId="7310" xr:uid="{00000000-0005-0000-0000-00008A610000}"/>
    <cellStyle name="Vírgula 6 2 2 3 3 3 2" xfId="20654" xr:uid="{00000000-0005-0000-0000-00008B610000}"/>
    <cellStyle name="Vírgula 6 2 2 3 3 4" xfId="9974" xr:uid="{00000000-0005-0000-0000-00008C610000}"/>
    <cellStyle name="Vírgula 6 2 2 3 3 4 2" xfId="23318" xr:uid="{00000000-0005-0000-0000-00008D610000}"/>
    <cellStyle name="Vírgula 6 2 2 3 3 5" xfId="15326" xr:uid="{00000000-0005-0000-0000-00008E610000}"/>
    <cellStyle name="Vírgula 6 2 2 3 3 6" xfId="12638" xr:uid="{00000000-0005-0000-0000-00008F610000}"/>
    <cellStyle name="Vírgula 6 2 2 3 4" xfId="3062" xr:uid="{00000000-0005-0000-0000-000090610000}"/>
    <cellStyle name="Vírgula 6 2 2 3 4 2" xfId="16406" xr:uid="{00000000-0005-0000-0000-000091610000}"/>
    <cellStyle name="Vírgula 6 2 2 3 5" xfId="5726" xr:uid="{00000000-0005-0000-0000-000092610000}"/>
    <cellStyle name="Vírgula 6 2 2 3 5 2" xfId="19070" xr:uid="{00000000-0005-0000-0000-000093610000}"/>
    <cellStyle name="Vírgula 6 2 2 3 6" xfId="8390" xr:uid="{00000000-0005-0000-0000-000094610000}"/>
    <cellStyle name="Vírgula 6 2 2 3 6 2" xfId="21734" xr:uid="{00000000-0005-0000-0000-000095610000}"/>
    <cellStyle name="Vírgula 6 2 2 3 7" xfId="13742" xr:uid="{00000000-0005-0000-0000-000096610000}"/>
    <cellStyle name="Vírgula 6 2 2 3 8" xfId="11054" xr:uid="{00000000-0005-0000-0000-000097610000}"/>
    <cellStyle name="Vírgula 6 2 2 3 9" xfId="24878" xr:uid="{00000000-0005-0000-0000-000098610000}"/>
    <cellStyle name="Vírgula 6 2 2 4" xfId="734" xr:uid="{00000000-0005-0000-0000-000099610000}"/>
    <cellStyle name="Vírgula 6 2 2 4 2" xfId="1526" xr:uid="{00000000-0005-0000-0000-00009A610000}"/>
    <cellStyle name="Vírgula 6 2 2 4 2 2" xfId="4190" xr:uid="{00000000-0005-0000-0000-00009B610000}"/>
    <cellStyle name="Vírgula 6 2 2 4 2 2 2" xfId="17534" xr:uid="{00000000-0005-0000-0000-00009C610000}"/>
    <cellStyle name="Vírgula 6 2 2 4 2 3" xfId="6854" xr:uid="{00000000-0005-0000-0000-00009D610000}"/>
    <cellStyle name="Vírgula 6 2 2 4 2 3 2" xfId="20198" xr:uid="{00000000-0005-0000-0000-00009E610000}"/>
    <cellStyle name="Vírgula 6 2 2 4 2 4" xfId="9518" xr:uid="{00000000-0005-0000-0000-00009F610000}"/>
    <cellStyle name="Vírgula 6 2 2 4 2 4 2" xfId="22862" xr:uid="{00000000-0005-0000-0000-0000A0610000}"/>
    <cellStyle name="Vírgula 6 2 2 4 2 5" xfId="14870" xr:uid="{00000000-0005-0000-0000-0000A1610000}"/>
    <cellStyle name="Vírgula 6 2 2 4 2 6" xfId="12182" xr:uid="{00000000-0005-0000-0000-0000A2610000}"/>
    <cellStyle name="Vírgula 6 2 2 4 2 7" xfId="25910" xr:uid="{00000000-0005-0000-0000-0000A3610000}"/>
    <cellStyle name="Vírgula 6 2 2 4 3" xfId="2318" xr:uid="{00000000-0005-0000-0000-0000A4610000}"/>
    <cellStyle name="Vírgula 6 2 2 4 3 2" xfId="4982" xr:uid="{00000000-0005-0000-0000-0000A5610000}"/>
    <cellStyle name="Vírgula 6 2 2 4 3 2 2" xfId="18326" xr:uid="{00000000-0005-0000-0000-0000A6610000}"/>
    <cellStyle name="Vírgula 6 2 2 4 3 3" xfId="7646" xr:uid="{00000000-0005-0000-0000-0000A7610000}"/>
    <cellStyle name="Vírgula 6 2 2 4 3 3 2" xfId="20990" xr:uid="{00000000-0005-0000-0000-0000A8610000}"/>
    <cellStyle name="Vírgula 6 2 2 4 3 4" xfId="10310" xr:uid="{00000000-0005-0000-0000-0000A9610000}"/>
    <cellStyle name="Vírgula 6 2 2 4 3 4 2" xfId="23654" xr:uid="{00000000-0005-0000-0000-0000AA610000}"/>
    <cellStyle name="Vírgula 6 2 2 4 3 5" xfId="15662" xr:uid="{00000000-0005-0000-0000-0000AB610000}"/>
    <cellStyle name="Vírgula 6 2 2 4 3 6" xfId="12974" xr:uid="{00000000-0005-0000-0000-0000AC610000}"/>
    <cellStyle name="Vírgula 6 2 2 4 4" xfId="3398" xr:uid="{00000000-0005-0000-0000-0000AD610000}"/>
    <cellStyle name="Vírgula 6 2 2 4 4 2" xfId="16742" xr:uid="{00000000-0005-0000-0000-0000AE610000}"/>
    <cellStyle name="Vírgula 6 2 2 4 5" xfId="6062" xr:uid="{00000000-0005-0000-0000-0000AF610000}"/>
    <cellStyle name="Vírgula 6 2 2 4 5 2" xfId="19406" xr:uid="{00000000-0005-0000-0000-0000B0610000}"/>
    <cellStyle name="Vírgula 6 2 2 4 6" xfId="8726" xr:uid="{00000000-0005-0000-0000-0000B1610000}"/>
    <cellStyle name="Vírgula 6 2 2 4 6 2" xfId="22070" xr:uid="{00000000-0005-0000-0000-0000B2610000}"/>
    <cellStyle name="Vírgula 6 2 2 4 7" xfId="14078" xr:uid="{00000000-0005-0000-0000-0000B3610000}"/>
    <cellStyle name="Vírgula 6 2 2 4 8" xfId="11390" xr:uid="{00000000-0005-0000-0000-0000B4610000}"/>
    <cellStyle name="Vírgula 6 2 2 4 9" xfId="24542" xr:uid="{00000000-0005-0000-0000-0000B5610000}"/>
    <cellStyle name="Vírgula 6 2 2 5" xfId="926" xr:uid="{00000000-0005-0000-0000-0000B6610000}"/>
    <cellStyle name="Vírgula 6 2 2 5 2" xfId="3590" xr:uid="{00000000-0005-0000-0000-0000B7610000}"/>
    <cellStyle name="Vírgula 6 2 2 5 2 2" xfId="16934" xr:uid="{00000000-0005-0000-0000-0000B8610000}"/>
    <cellStyle name="Vírgula 6 2 2 5 2 3" xfId="26558" xr:uid="{00000000-0005-0000-0000-0000B9610000}"/>
    <cellStyle name="Vírgula 6 2 2 5 3" xfId="6254" xr:uid="{00000000-0005-0000-0000-0000BA610000}"/>
    <cellStyle name="Vírgula 6 2 2 5 3 2" xfId="19598" xr:uid="{00000000-0005-0000-0000-0000BB610000}"/>
    <cellStyle name="Vírgula 6 2 2 5 4" xfId="8918" xr:uid="{00000000-0005-0000-0000-0000BC610000}"/>
    <cellStyle name="Vírgula 6 2 2 5 4 2" xfId="22262" xr:uid="{00000000-0005-0000-0000-0000BD610000}"/>
    <cellStyle name="Vírgula 6 2 2 5 5" xfId="14270" xr:uid="{00000000-0005-0000-0000-0000BE610000}"/>
    <cellStyle name="Vírgula 6 2 2 5 6" xfId="11582" xr:uid="{00000000-0005-0000-0000-0000BF610000}"/>
    <cellStyle name="Vírgula 6 2 2 5 7" xfId="25190" xr:uid="{00000000-0005-0000-0000-0000C0610000}"/>
    <cellStyle name="Vírgula 6 2 2 6" xfId="1718" xr:uid="{00000000-0005-0000-0000-0000C1610000}"/>
    <cellStyle name="Vírgula 6 2 2 6 2" xfId="4382" xr:uid="{00000000-0005-0000-0000-0000C2610000}"/>
    <cellStyle name="Vírgula 6 2 2 6 2 2" xfId="17726" xr:uid="{00000000-0005-0000-0000-0000C3610000}"/>
    <cellStyle name="Vírgula 6 2 2 6 3" xfId="7046" xr:uid="{00000000-0005-0000-0000-0000C4610000}"/>
    <cellStyle name="Vírgula 6 2 2 6 3 2" xfId="20390" xr:uid="{00000000-0005-0000-0000-0000C5610000}"/>
    <cellStyle name="Vírgula 6 2 2 6 4" xfId="9710" xr:uid="{00000000-0005-0000-0000-0000C6610000}"/>
    <cellStyle name="Vírgula 6 2 2 6 4 2" xfId="23054" xr:uid="{00000000-0005-0000-0000-0000C7610000}"/>
    <cellStyle name="Vírgula 6 2 2 6 5" xfId="15062" xr:uid="{00000000-0005-0000-0000-0000C8610000}"/>
    <cellStyle name="Vírgula 6 2 2 6 6" xfId="12374" xr:uid="{00000000-0005-0000-0000-0000C9610000}"/>
    <cellStyle name="Vírgula 6 2 2 6 7" xfId="25550" xr:uid="{00000000-0005-0000-0000-0000CA610000}"/>
    <cellStyle name="Vírgula 6 2 2 7" xfId="2534" xr:uid="{00000000-0005-0000-0000-0000CB610000}"/>
    <cellStyle name="Vírgula 6 2 2 7 2" xfId="5198" xr:uid="{00000000-0005-0000-0000-0000CC610000}"/>
    <cellStyle name="Vírgula 6 2 2 7 2 2" xfId="18542" xr:uid="{00000000-0005-0000-0000-0000CD610000}"/>
    <cellStyle name="Vírgula 6 2 2 7 3" xfId="7862" xr:uid="{00000000-0005-0000-0000-0000CE610000}"/>
    <cellStyle name="Vírgula 6 2 2 7 3 2" xfId="21206" xr:uid="{00000000-0005-0000-0000-0000CF610000}"/>
    <cellStyle name="Vírgula 6 2 2 7 4" xfId="10526" xr:uid="{00000000-0005-0000-0000-0000D0610000}"/>
    <cellStyle name="Vírgula 6 2 2 7 4 2" xfId="23870" xr:uid="{00000000-0005-0000-0000-0000D1610000}"/>
    <cellStyle name="Vírgula 6 2 2 7 5" xfId="15878" xr:uid="{00000000-0005-0000-0000-0000D2610000}"/>
    <cellStyle name="Vírgula 6 2 2 7 6" xfId="13190" xr:uid="{00000000-0005-0000-0000-0000D3610000}"/>
    <cellStyle name="Vírgula 6 2 2 8" xfId="2798" xr:uid="{00000000-0005-0000-0000-0000D4610000}"/>
    <cellStyle name="Vírgula 6 2 2 8 2" xfId="16142" xr:uid="{00000000-0005-0000-0000-0000D5610000}"/>
    <cellStyle name="Vírgula 6 2 2 9" xfId="5462" xr:uid="{00000000-0005-0000-0000-0000D6610000}"/>
    <cellStyle name="Vírgula 6 2 2 9 2" xfId="18806" xr:uid="{00000000-0005-0000-0000-0000D7610000}"/>
    <cellStyle name="Vírgula 6 2 3" xfId="254" xr:uid="{00000000-0005-0000-0000-0000D8610000}"/>
    <cellStyle name="Vírgula 6 2 3 10" xfId="13598" xr:uid="{00000000-0005-0000-0000-0000D9610000}"/>
    <cellStyle name="Vírgula 6 2 3 11" xfId="10910" xr:uid="{00000000-0005-0000-0000-0000DA610000}"/>
    <cellStyle name="Vírgula 6 2 3 12" xfId="24302" xr:uid="{00000000-0005-0000-0000-0000DB610000}"/>
    <cellStyle name="Vírgula 6 2 3 2" xfId="518" xr:uid="{00000000-0005-0000-0000-0000DC610000}"/>
    <cellStyle name="Vírgula 6 2 3 2 2" xfId="1310" xr:uid="{00000000-0005-0000-0000-0000DD610000}"/>
    <cellStyle name="Vírgula 6 2 3 2 2 2" xfId="3974" xr:uid="{00000000-0005-0000-0000-0000DE610000}"/>
    <cellStyle name="Vírgula 6 2 3 2 2 2 2" xfId="17318" xr:uid="{00000000-0005-0000-0000-0000DF610000}"/>
    <cellStyle name="Vírgula 6 2 3 2 2 3" xfId="6638" xr:uid="{00000000-0005-0000-0000-0000E0610000}"/>
    <cellStyle name="Vírgula 6 2 3 2 2 3 2" xfId="19982" xr:uid="{00000000-0005-0000-0000-0000E1610000}"/>
    <cellStyle name="Vírgula 6 2 3 2 2 4" xfId="9302" xr:uid="{00000000-0005-0000-0000-0000E2610000}"/>
    <cellStyle name="Vírgula 6 2 3 2 2 4 2" xfId="22646" xr:uid="{00000000-0005-0000-0000-0000E3610000}"/>
    <cellStyle name="Vírgula 6 2 3 2 2 5" xfId="14654" xr:uid="{00000000-0005-0000-0000-0000E4610000}"/>
    <cellStyle name="Vírgula 6 2 3 2 2 6" xfId="11966" xr:uid="{00000000-0005-0000-0000-0000E5610000}"/>
    <cellStyle name="Vírgula 6 2 3 2 2 7" xfId="26366" xr:uid="{00000000-0005-0000-0000-0000E6610000}"/>
    <cellStyle name="Vírgula 6 2 3 2 3" xfId="2102" xr:uid="{00000000-0005-0000-0000-0000E7610000}"/>
    <cellStyle name="Vírgula 6 2 3 2 3 2" xfId="4766" xr:uid="{00000000-0005-0000-0000-0000E8610000}"/>
    <cellStyle name="Vírgula 6 2 3 2 3 2 2" xfId="18110" xr:uid="{00000000-0005-0000-0000-0000E9610000}"/>
    <cellStyle name="Vírgula 6 2 3 2 3 3" xfId="7430" xr:uid="{00000000-0005-0000-0000-0000EA610000}"/>
    <cellStyle name="Vírgula 6 2 3 2 3 3 2" xfId="20774" xr:uid="{00000000-0005-0000-0000-0000EB610000}"/>
    <cellStyle name="Vírgula 6 2 3 2 3 4" xfId="10094" xr:uid="{00000000-0005-0000-0000-0000EC610000}"/>
    <cellStyle name="Vírgula 6 2 3 2 3 4 2" xfId="23438" xr:uid="{00000000-0005-0000-0000-0000ED610000}"/>
    <cellStyle name="Vírgula 6 2 3 2 3 5" xfId="15446" xr:uid="{00000000-0005-0000-0000-0000EE610000}"/>
    <cellStyle name="Vírgula 6 2 3 2 3 6" xfId="12758" xr:uid="{00000000-0005-0000-0000-0000EF610000}"/>
    <cellStyle name="Vírgula 6 2 3 2 4" xfId="3182" xr:uid="{00000000-0005-0000-0000-0000F0610000}"/>
    <cellStyle name="Vírgula 6 2 3 2 4 2" xfId="16526" xr:uid="{00000000-0005-0000-0000-0000F1610000}"/>
    <cellStyle name="Vírgula 6 2 3 2 5" xfId="5846" xr:uid="{00000000-0005-0000-0000-0000F2610000}"/>
    <cellStyle name="Vírgula 6 2 3 2 5 2" xfId="19190" xr:uid="{00000000-0005-0000-0000-0000F3610000}"/>
    <cellStyle name="Vírgula 6 2 3 2 6" xfId="8510" xr:uid="{00000000-0005-0000-0000-0000F4610000}"/>
    <cellStyle name="Vírgula 6 2 3 2 6 2" xfId="21854" xr:uid="{00000000-0005-0000-0000-0000F5610000}"/>
    <cellStyle name="Vírgula 6 2 3 2 7" xfId="13862" xr:uid="{00000000-0005-0000-0000-0000F6610000}"/>
    <cellStyle name="Vírgula 6 2 3 2 8" xfId="11174" xr:uid="{00000000-0005-0000-0000-0000F7610000}"/>
    <cellStyle name="Vírgula 6 2 3 2 9" xfId="24998" xr:uid="{00000000-0005-0000-0000-0000F8610000}"/>
    <cellStyle name="Vírgula 6 2 3 3" xfId="686" xr:uid="{00000000-0005-0000-0000-0000F9610000}"/>
    <cellStyle name="Vírgula 6 2 3 3 2" xfId="1478" xr:uid="{00000000-0005-0000-0000-0000FA610000}"/>
    <cellStyle name="Vírgula 6 2 3 3 2 2" xfId="4142" xr:uid="{00000000-0005-0000-0000-0000FB610000}"/>
    <cellStyle name="Vírgula 6 2 3 3 2 2 2" xfId="17486" xr:uid="{00000000-0005-0000-0000-0000FC610000}"/>
    <cellStyle name="Vírgula 6 2 3 3 2 3" xfId="6806" xr:uid="{00000000-0005-0000-0000-0000FD610000}"/>
    <cellStyle name="Vírgula 6 2 3 3 2 3 2" xfId="20150" xr:uid="{00000000-0005-0000-0000-0000FE610000}"/>
    <cellStyle name="Vírgula 6 2 3 3 2 4" xfId="9470" xr:uid="{00000000-0005-0000-0000-0000FF610000}"/>
    <cellStyle name="Vírgula 6 2 3 3 2 4 2" xfId="22814" xr:uid="{00000000-0005-0000-0000-000000620000}"/>
    <cellStyle name="Vírgula 6 2 3 3 2 5" xfId="14822" xr:uid="{00000000-0005-0000-0000-000001620000}"/>
    <cellStyle name="Vírgula 6 2 3 3 2 6" xfId="12134" xr:uid="{00000000-0005-0000-0000-000002620000}"/>
    <cellStyle name="Vírgula 6 2 3 3 2 7" xfId="26030" xr:uid="{00000000-0005-0000-0000-000003620000}"/>
    <cellStyle name="Vírgula 6 2 3 3 3" xfId="2270" xr:uid="{00000000-0005-0000-0000-000004620000}"/>
    <cellStyle name="Vírgula 6 2 3 3 3 2" xfId="4934" xr:uid="{00000000-0005-0000-0000-000005620000}"/>
    <cellStyle name="Vírgula 6 2 3 3 3 2 2" xfId="18278" xr:uid="{00000000-0005-0000-0000-000006620000}"/>
    <cellStyle name="Vírgula 6 2 3 3 3 3" xfId="7598" xr:uid="{00000000-0005-0000-0000-000007620000}"/>
    <cellStyle name="Vírgula 6 2 3 3 3 3 2" xfId="20942" xr:uid="{00000000-0005-0000-0000-000008620000}"/>
    <cellStyle name="Vírgula 6 2 3 3 3 4" xfId="10262" xr:uid="{00000000-0005-0000-0000-000009620000}"/>
    <cellStyle name="Vírgula 6 2 3 3 3 4 2" xfId="23606" xr:uid="{00000000-0005-0000-0000-00000A620000}"/>
    <cellStyle name="Vírgula 6 2 3 3 3 5" xfId="15614" xr:uid="{00000000-0005-0000-0000-00000B620000}"/>
    <cellStyle name="Vírgula 6 2 3 3 3 6" xfId="12926" xr:uid="{00000000-0005-0000-0000-00000C620000}"/>
    <cellStyle name="Vírgula 6 2 3 3 4" xfId="3350" xr:uid="{00000000-0005-0000-0000-00000D620000}"/>
    <cellStyle name="Vírgula 6 2 3 3 4 2" xfId="16694" xr:uid="{00000000-0005-0000-0000-00000E620000}"/>
    <cellStyle name="Vírgula 6 2 3 3 5" xfId="6014" xr:uid="{00000000-0005-0000-0000-00000F620000}"/>
    <cellStyle name="Vírgula 6 2 3 3 5 2" xfId="19358" xr:uid="{00000000-0005-0000-0000-000010620000}"/>
    <cellStyle name="Vírgula 6 2 3 3 6" xfId="8678" xr:uid="{00000000-0005-0000-0000-000011620000}"/>
    <cellStyle name="Vírgula 6 2 3 3 6 2" xfId="22022" xr:uid="{00000000-0005-0000-0000-000012620000}"/>
    <cellStyle name="Vírgula 6 2 3 3 7" xfId="14030" xr:uid="{00000000-0005-0000-0000-000013620000}"/>
    <cellStyle name="Vírgula 6 2 3 3 8" xfId="11342" xr:uid="{00000000-0005-0000-0000-000014620000}"/>
    <cellStyle name="Vírgula 6 2 3 3 9" xfId="24662" xr:uid="{00000000-0005-0000-0000-000015620000}"/>
    <cellStyle name="Vírgula 6 2 3 4" xfId="1046" xr:uid="{00000000-0005-0000-0000-000016620000}"/>
    <cellStyle name="Vírgula 6 2 3 4 2" xfId="3710" xr:uid="{00000000-0005-0000-0000-000017620000}"/>
    <cellStyle name="Vírgula 6 2 3 4 2 2" xfId="17054" xr:uid="{00000000-0005-0000-0000-000018620000}"/>
    <cellStyle name="Vírgula 6 2 3 4 2 3" xfId="26678" xr:uid="{00000000-0005-0000-0000-000019620000}"/>
    <cellStyle name="Vírgula 6 2 3 4 3" xfId="6374" xr:uid="{00000000-0005-0000-0000-00001A620000}"/>
    <cellStyle name="Vírgula 6 2 3 4 3 2" xfId="19718" xr:uid="{00000000-0005-0000-0000-00001B620000}"/>
    <cellStyle name="Vírgula 6 2 3 4 4" xfId="9038" xr:uid="{00000000-0005-0000-0000-00001C620000}"/>
    <cellStyle name="Vírgula 6 2 3 4 4 2" xfId="22382" xr:uid="{00000000-0005-0000-0000-00001D620000}"/>
    <cellStyle name="Vírgula 6 2 3 4 5" xfId="14390" xr:uid="{00000000-0005-0000-0000-00001E620000}"/>
    <cellStyle name="Vírgula 6 2 3 4 6" xfId="11702" xr:uid="{00000000-0005-0000-0000-00001F620000}"/>
    <cellStyle name="Vírgula 6 2 3 4 7" xfId="25310" xr:uid="{00000000-0005-0000-0000-000020620000}"/>
    <cellStyle name="Vírgula 6 2 3 5" xfId="1838" xr:uid="{00000000-0005-0000-0000-000021620000}"/>
    <cellStyle name="Vírgula 6 2 3 5 2" xfId="4502" xr:uid="{00000000-0005-0000-0000-000022620000}"/>
    <cellStyle name="Vírgula 6 2 3 5 2 2" xfId="17846" xr:uid="{00000000-0005-0000-0000-000023620000}"/>
    <cellStyle name="Vírgula 6 2 3 5 3" xfId="7166" xr:uid="{00000000-0005-0000-0000-000024620000}"/>
    <cellStyle name="Vírgula 6 2 3 5 3 2" xfId="20510" xr:uid="{00000000-0005-0000-0000-000025620000}"/>
    <cellStyle name="Vírgula 6 2 3 5 4" xfId="9830" xr:uid="{00000000-0005-0000-0000-000026620000}"/>
    <cellStyle name="Vírgula 6 2 3 5 4 2" xfId="23174" xr:uid="{00000000-0005-0000-0000-000027620000}"/>
    <cellStyle name="Vírgula 6 2 3 5 5" xfId="15182" xr:uid="{00000000-0005-0000-0000-000028620000}"/>
    <cellStyle name="Vírgula 6 2 3 5 6" xfId="12494" xr:uid="{00000000-0005-0000-0000-000029620000}"/>
    <cellStyle name="Vírgula 6 2 3 5 7" xfId="25670" xr:uid="{00000000-0005-0000-0000-00002A620000}"/>
    <cellStyle name="Vírgula 6 2 3 6" xfId="2654" xr:uid="{00000000-0005-0000-0000-00002B620000}"/>
    <cellStyle name="Vírgula 6 2 3 6 2" xfId="5318" xr:uid="{00000000-0005-0000-0000-00002C620000}"/>
    <cellStyle name="Vírgula 6 2 3 6 2 2" xfId="18662" xr:uid="{00000000-0005-0000-0000-00002D620000}"/>
    <cellStyle name="Vírgula 6 2 3 6 3" xfId="7982" xr:uid="{00000000-0005-0000-0000-00002E620000}"/>
    <cellStyle name="Vírgula 6 2 3 6 3 2" xfId="21326" xr:uid="{00000000-0005-0000-0000-00002F620000}"/>
    <cellStyle name="Vírgula 6 2 3 6 4" xfId="10646" xr:uid="{00000000-0005-0000-0000-000030620000}"/>
    <cellStyle name="Vírgula 6 2 3 6 4 2" xfId="23990" xr:uid="{00000000-0005-0000-0000-000031620000}"/>
    <cellStyle name="Vírgula 6 2 3 6 5" xfId="15998" xr:uid="{00000000-0005-0000-0000-000032620000}"/>
    <cellStyle name="Vírgula 6 2 3 6 6" xfId="13310" xr:uid="{00000000-0005-0000-0000-000033620000}"/>
    <cellStyle name="Vírgula 6 2 3 7" xfId="2918" xr:uid="{00000000-0005-0000-0000-000034620000}"/>
    <cellStyle name="Vírgula 6 2 3 7 2" xfId="16262" xr:uid="{00000000-0005-0000-0000-000035620000}"/>
    <cellStyle name="Vírgula 6 2 3 8" xfId="5582" xr:uid="{00000000-0005-0000-0000-000036620000}"/>
    <cellStyle name="Vírgula 6 2 3 8 2" xfId="18926" xr:uid="{00000000-0005-0000-0000-000037620000}"/>
    <cellStyle name="Vírgula 6 2 3 9" xfId="8246" xr:uid="{00000000-0005-0000-0000-000038620000}"/>
    <cellStyle name="Vírgula 6 2 3 9 2" xfId="21590" xr:uid="{00000000-0005-0000-0000-000039620000}"/>
    <cellStyle name="Vírgula 6 2 4" xfId="206" xr:uid="{00000000-0005-0000-0000-00003A620000}"/>
    <cellStyle name="Vírgula 6 2 4 10" xfId="10862" xr:uid="{00000000-0005-0000-0000-00003B620000}"/>
    <cellStyle name="Vírgula 6 2 4 11" xfId="24254" xr:uid="{00000000-0005-0000-0000-00003C620000}"/>
    <cellStyle name="Vírgula 6 2 4 2" xfId="470" xr:uid="{00000000-0005-0000-0000-00003D620000}"/>
    <cellStyle name="Vírgula 6 2 4 2 2" xfId="1262" xr:uid="{00000000-0005-0000-0000-00003E620000}"/>
    <cellStyle name="Vírgula 6 2 4 2 2 2" xfId="3926" xr:uid="{00000000-0005-0000-0000-00003F620000}"/>
    <cellStyle name="Vírgula 6 2 4 2 2 2 2" xfId="17270" xr:uid="{00000000-0005-0000-0000-000040620000}"/>
    <cellStyle name="Vírgula 6 2 4 2 2 3" xfId="6590" xr:uid="{00000000-0005-0000-0000-000041620000}"/>
    <cellStyle name="Vírgula 6 2 4 2 2 3 2" xfId="19934" xr:uid="{00000000-0005-0000-0000-000042620000}"/>
    <cellStyle name="Vírgula 6 2 4 2 2 4" xfId="9254" xr:uid="{00000000-0005-0000-0000-000043620000}"/>
    <cellStyle name="Vírgula 6 2 4 2 2 4 2" xfId="22598" xr:uid="{00000000-0005-0000-0000-000044620000}"/>
    <cellStyle name="Vírgula 6 2 4 2 2 5" xfId="14606" xr:uid="{00000000-0005-0000-0000-000045620000}"/>
    <cellStyle name="Vírgula 6 2 4 2 2 6" xfId="11918" xr:uid="{00000000-0005-0000-0000-000046620000}"/>
    <cellStyle name="Vírgula 6 2 4 2 2 7" xfId="26318" xr:uid="{00000000-0005-0000-0000-000047620000}"/>
    <cellStyle name="Vírgula 6 2 4 2 3" xfId="2054" xr:uid="{00000000-0005-0000-0000-000048620000}"/>
    <cellStyle name="Vírgula 6 2 4 2 3 2" xfId="4718" xr:uid="{00000000-0005-0000-0000-000049620000}"/>
    <cellStyle name="Vírgula 6 2 4 2 3 2 2" xfId="18062" xr:uid="{00000000-0005-0000-0000-00004A620000}"/>
    <cellStyle name="Vírgula 6 2 4 2 3 3" xfId="7382" xr:uid="{00000000-0005-0000-0000-00004B620000}"/>
    <cellStyle name="Vírgula 6 2 4 2 3 3 2" xfId="20726" xr:uid="{00000000-0005-0000-0000-00004C620000}"/>
    <cellStyle name="Vírgula 6 2 4 2 3 4" xfId="10046" xr:uid="{00000000-0005-0000-0000-00004D620000}"/>
    <cellStyle name="Vírgula 6 2 4 2 3 4 2" xfId="23390" xr:uid="{00000000-0005-0000-0000-00004E620000}"/>
    <cellStyle name="Vírgula 6 2 4 2 3 5" xfId="15398" xr:uid="{00000000-0005-0000-0000-00004F620000}"/>
    <cellStyle name="Vírgula 6 2 4 2 3 6" xfId="12710" xr:uid="{00000000-0005-0000-0000-000050620000}"/>
    <cellStyle name="Vírgula 6 2 4 2 4" xfId="3134" xr:uid="{00000000-0005-0000-0000-000051620000}"/>
    <cellStyle name="Vírgula 6 2 4 2 4 2" xfId="16478" xr:uid="{00000000-0005-0000-0000-000052620000}"/>
    <cellStyle name="Vírgula 6 2 4 2 5" xfId="5798" xr:uid="{00000000-0005-0000-0000-000053620000}"/>
    <cellStyle name="Vírgula 6 2 4 2 5 2" xfId="19142" xr:uid="{00000000-0005-0000-0000-000054620000}"/>
    <cellStyle name="Vírgula 6 2 4 2 6" xfId="8462" xr:uid="{00000000-0005-0000-0000-000055620000}"/>
    <cellStyle name="Vírgula 6 2 4 2 6 2" xfId="21806" xr:uid="{00000000-0005-0000-0000-000056620000}"/>
    <cellStyle name="Vírgula 6 2 4 2 7" xfId="13814" xr:uid="{00000000-0005-0000-0000-000057620000}"/>
    <cellStyle name="Vírgula 6 2 4 2 8" xfId="11126" xr:uid="{00000000-0005-0000-0000-000058620000}"/>
    <cellStyle name="Vírgula 6 2 4 2 9" xfId="24950" xr:uid="{00000000-0005-0000-0000-000059620000}"/>
    <cellStyle name="Vírgula 6 2 4 3" xfId="998" xr:uid="{00000000-0005-0000-0000-00005A620000}"/>
    <cellStyle name="Vírgula 6 2 4 3 2" xfId="3662" xr:uid="{00000000-0005-0000-0000-00005B620000}"/>
    <cellStyle name="Vírgula 6 2 4 3 2 2" xfId="17006" xr:uid="{00000000-0005-0000-0000-00005C620000}"/>
    <cellStyle name="Vírgula 6 2 4 3 2 3" xfId="25982" xr:uid="{00000000-0005-0000-0000-00005D620000}"/>
    <cellStyle name="Vírgula 6 2 4 3 3" xfId="6326" xr:uid="{00000000-0005-0000-0000-00005E620000}"/>
    <cellStyle name="Vírgula 6 2 4 3 3 2" xfId="19670" xr:uid="{00000000-0005-0000-0000-00005F620000}"/>
    <cellStyle name="Vírgula 6 2 4 3 4" xfId="8990" xr:uid="{00000000-0005-0000-0000-000060620000}"/>
    <cellStyle name="Vírgula 6 2 4 3 4 2" xfId="22334" xr:uid="{00000000-0005-0000-0000-000061620000}"/>
    <cellStyle name="Vírgula 6 2 4 3 5" xfId="14342" xr:uid="{00000000-0005-0000-0000-000062620000}"/>
    <cellStyle name="Vírgula 6 2 4 3 6" xfId="11654" xr:uid="{00000000-0005-0000-0000-000063620000}"/>
    <cellStyle name="Vírgula 6 2 4 3 7" xfId="24614" xr:uid="{00000000-0005-0000-0000-000064620000}"/>
    <cellStyle name="Vírgula 6 2 4 4" xfId="1790" xr:uid="{00000000-0005-0000-0000-000065620000}"/>
    <cellStyle name="Vírgula 6 2 4 4 2" xfId="4454" xr:uid="{00000000-0005-0000-0000-000066620000}"/>
    <cellStyle name="Vírgula 6 2 4 4 2 2" xfId="17798" xr:uid="{00000000-0005-0000-0000-000067620000}"/>
    <cellStyle name="Vírgula 6 2 4 4 2 3" xfId="26630" xr:uid="{00000000-0005-0000-0000-000068620000}"/>
    <cellStyle name="Vírgula 6 2 4 4 3" xfId="7118" xr:uid="{00000000-0005-0000-0000-000069620000}"/>
    <cellStyle name="Vírgula 6 2 4 4 3 2" xfId="20462" xr:uid="{00000000-0005-0000-0000-00006A620000}"/>
    <cellStyle name="Vírgula 6 2 4 4 4" xfId="9782" xr:uid="{00000000-0005-0000-0000-00006B620000}"/>
    <cellStyle name="Vírgula 6 2 4 4 4 2" xfId="23126" xr:uid="{00000000-0005-0000-0000-00006C620000}"/>
    <cellStyle name="Vírgula 6 2 4 4 5" xfId="15134" xr:uid="{00000000-0005-0000-0000-00006D620000}"/>
    <cellStyle name="Vírgula 6 2 4 4 6" xfId="12446" xr:uid="{00000000-0005-0000-0000-00006E620000}"/>
    <cellStyle name="Vírgula 6 2 4 4 7" xfId="25262" xr:uid="{00000000-0005-0000-0000-00006F620000}"/>
    <cellStyle name="Vírgula 6 2 4 5" xfId="2606" xr:uid="{00000000-0005-0000-0000-000070620000}"/>
    <cellStyle name="Vírgula 6 2 4 5 2" xfId="5270" xr:uid="{00000000-0005-0000-0000-000071620000}"/>
    <cellStyle name="Vírgula 6 2 4 5 2 2" xfId="18614" xr:uid="{00000000-0005-0000-0000-000072620000}"/>
    <cellStyle name="Vírgula 6 2 4 5 3" xfId="7934" xr:uid="{00000000-0005-0000-0000-000073620000}"/>
    <cellStyle name="Vírgula 6 2 4 5 3 2" xfId="21278" xr:uid="{00000000-0005-0000-0000-000074620000}"/>
    <cellStyle name="Vírgula 6 2 4 5 4" xfId="10598" xr:uid="{00000000-0005-0000-0000-000075620000}"/>
    <cellStyle name="Vírgula 6 2 4 5 4 2" xfId="23942" xr:uid="{00000000-0005-0000-0000-000076620000}"/>
    <cellStyle name="Vírgula 6 2 4 5 5" xfId="15950" xr:uid="{00000000-0005-0000-0000-000077620000}"/>
    <cellStyle name="Vírgula 6 2 4 5 6" xfId="13262" xr:uid="{00000000-0005-0000-0000-000078620000}"/>
    <cellStyle name="Vírgula 6 2 4 5 7" xfId="25622" xr:uid="{00000000-0005-0000-0000-000079620000}"/>
    <cellStyle name="Vírgula 6 2 4 6" xfId="2870" xr:uid="{00000000-0005-0000-0000-00007A620000}"/>
    <cellStyle name="Vírgula 6 2 4 6 2" xfId="16214" xr:uid="{00000000-0005-0000-0000-00007B620000}"/>
    <cellStyle name="Vírgula 6 2 4 7" xfId="5534" xr:uid="{00000000-0005-0000-0000-00007C620000}"/>
    <cellStyle name="Vírgula 6 2 4 7 2" xfId="18878" xr:uid="{00000000-0005-0000-0000-00007D620000}"/>
    <cellStyle name="Vírgula 6 2 4 8" xfId="8198" xr:uid="{00000000-0005-0000-0000-00007E620000}"/>
    <cellStyle name="Vírgula 6 2 4 8 2" xfId="21542" xr:uid="{00000000-0005-0000-0000-00007F620000}"/>
    <cellStyle name="Vírgula 6 2 4 9" xfId="13550" xr:uid="{00000000-0005-0000-0000-000080620000}"/>
    <cellStyle name="Vírgula 6 2 5" xfId="350" xr:uid="{00000000-0005-0000-0000-000081620000}"/>
    <cellStyle name="Vírgula 6 2 5 2" xfId="1142" xr:uid="{00000000-0005-0000-0000-000082620000}"/>
    <cellStyle name="Vírgula 6 2 5 2 2" xfId="3806" xr:uid="{00000000-0005-0000-0000-000083620000}"/>
    <cellStyle name="Vírgula 6 2 5 2 2 2" xfId="17150" xr:uid="{00000000-0005-0000-0000-000084620000}"/>
    <cellStyle name="Vírgula 6 2 5 2 2 3" xfId="26462" xr:uid="{00000000-0005-0000-0000-000085620000}"/>
    <cellStyle name="Vírgula 6 2 5 2 3" xfId="6470" xr:uid="{00000000-0005-0000-0000-000086620000}"/>
    <cellStyle name="Vírgula 6 2 5 2 3 2" xfId="19814" xr:uid="{00000000-0005-0000-0000-000087620000}"/>
    <cellStyle name="Vírgula 6 2 5 2 4" xfId="9134" xr:uid="{00000000-0005-0000-0000-000088620000}"/>
    <cellStyle name="Vírgula 6 2 5 2 4 2" xfId="22478" xr:uid="{00000000-0005-0000-0000-000089620000}"/>
    <cellStyle name="Vírgula 6 2 5 2 5" xfId="14486" xr:uid="{00000000-0005-0000-0000-00008A620000}"/>
    <cellStyle name="Vírgula 6 2 5 2 6" xfId="11798" xr:uid="{00000000-0005-0000-0000-00008B620000}"/>
    <cellStyle name="Vírgula 6 2 5 2 7" xfId="25094" xr:uid="{00000000-0005-0000-0000-00008C620000}"/>
    <cellStyle name="Vírgula 6 2 5 3" xfId="1934" xr:uid="{00000000-0005-0000-0000-00008D620000}"/>
    <cellStyle name="Vírgula 6 2 5 3 2" xfId="4598" xr:uid="{00000000-0005-0000-0000-00008E620000}"/>
    <cellStyle name="Vírgula 6 2 5 3 2 2" xfId="17942" xr:uid="{00000000-0005-0000-0000-00008F620000}"/>
    <cellStyle name="Vírgula 6 2 5 3 2 3" xfId="26126" xr:uid="{00000000-0005-0000-0000-000090620000}"/>
    <cellStyle name="Vírgula 6 2 5 3 3" xfId="7262" xr:uid="{00000000-0005-0000-0000-000091620000}"/>
    <cellStyle name="Vírgula 6 2 5 3 3 2" xfId="20606" xr:uid="{00000000-0005-0000-0000-000092620000}"/>
    <cellStyle name="Vírgula 6 2 5 3 4" xfId="9926" xr:uid="{00000000-0005-0000-0000-000093620000}"/>
    <cellStyle name="Vírgula 6 2 5 3 4 2" xfId="23270" xr:uid="{00000000-0005-0000-0000-000094620000}"/>
    <cellStyle name="Vírgula 6 2 5 3 5" xfId="15278" xr:uid="{00000000-0005-0000-0000-000095620000}"/>
    <cellStyle name="Vírgula 6 2 5 3 6" xfId="12590" xr:uid="{00000000-0005-0000-0000-000096620000}"/>
    <cellStyle name="Vírgula 6 2 5 3 7" xfId="24758" xr:uid="{00000000-0005-0000-0000-000097620000}"/>
    <cellStyle name="Vírgula 6 2 5 4" xfId="3014" xr:uid="{00000000-0005-0000-0000-000098620000}"/>
    <cellStyle name="Vírgula 6 2 5 4 2" xfId="16358" xr:uid="{00000000-0005-0000-0000-000099620000}"/>
    <cellStyle name="Vírgula 6 2 5 4 2 2" xfId="26774" xr:uid="{00000000-0005-0000-0000-00009A620000}"/>
    <cellStyle name="Vírgula 6 2 5 4 3" xfId="25406" xr:uid="{00000000-0005-0000-0000-00009B620000}"/>
    <cellStyle name="Vírgula 6 2 5 5" xfId="5678" xr:uid="{00000000-0005-0000-0000-00009C620000}"/>
    <cellStyle name="Vírgula 6 2 5 5 2" xfId="19022" xr:uid="{00000000-0005-0000-0000-00009D620000}"/>
    <cellStyle name="Vírgula 6 2 5 5 3" xfId="25766" xr:uid="{00000000-0005-0000-0000-00009E620000}"/>
    <cellStyle name="Vírgula 6 2 5 6" xfId="8342" xr:uid="{00000000-0005-0000-0000-00009F620000}"/>
    <cellStyle name="Vírgula 6 2 5 6 2" xfId="21686" xr:uid="{00000000-0005-0000-0000-0000A0620000}"/>
    <cellStyle name="Vírgula 6 2 5 7" xfId="13694" xr:uid="{00000000-0005-0000-0000-0000A1620000}"/>
    <cellStyle name="Vírgula 6 2 5 8" xfId="11006" xr:uid="{00000000-0005-0000-0000-0000A2620000}"/>
    <cellStyle name="Vírgula 6 2 5 9" xfId="24398" xr:uid="{00000000-0005-0000-0000-0000A3620000}"/>
    <cellStyle name="Vírgula 6 2 6" xfId="614" xr:uid="{00000000-0005-0000-0000-0000A4620000}"/>
    <cellStyle name="Vírgula 6 2 6 2" xfId="1406" xr:uid="{00000000-0005-0000-0000-0000A5620000}"/>
    <cellStyle name="Vírgula 6 2 6 2 2" xfId="4070" xr:uid="{00000000-0005-0000-0000-0000A6620000}"/>
    <cellStyle name="Vírgula 6 2 6 2 2 2" xfId="17414" xr:uid="{00000000-0005-0000-0000-0000A7620000}"/>
    <cellStyle name="Vírgula 6 2 6 2 3" xfId="6734" xr:uid="{00000000-0005-0000-0000-0000A8620000}"/>
    <cellStyle name="Vírgula 6 2 6 2 3 2" xfId="20078" xr:uid="{00000000-0005-0000-0000-0000A9620000}"/>
    <cellStyle name="Vírgula 6 2 6 2 4" xfId="9398" xr:uid="{00000000-0005-0000-0000-0000AA620000}"/>
    <cellStyle name="Vírgula 6 2 6 2 4 2" xfId="22742" xr:uid="{00000000-0005-0000-0000-0000AB620000}"/>
    <cellStyle name="Vírgula 6 2 6 2 5" xfId="14750" xr:uid="{00000000-0005-0000-0000-0000AC620000}"/>
    <cellStyle name="Vírgula 6 2 6 2 6" xfId="12062" xr:uid="{00000000-0005-0000-0000-0000AD620000}"/>
    <cellStyle name="Vírgula 6 2 6 2 7" xfId="26198" xr:uid="{00000000-0005-0000-0000-0000AE620000}"/>
    <cellStyle name="Vírgula 6 2 6 3" xfId="2198" xr:uid="{00000000-0005-0000-0000-0000AF620000}"/>
    <cellStyle name="Vírgula 6 2 6 3 2" xfId="4862" xr:uid="{00000000-0005-0000-0000-0000B0620000}"/>
    <cellStyle name="Vírgula 6 2 6 3 2 2" xfId="18206" xr:uid="{00000000-0005-0000-0000-0000B1620000}"/>
    <cellStyle name="Vírgula 6 2 6 3 3" xfId="7526" xr:uid="{00000000-0005-0000-0000-0000B2620000}"/>
    <cellStyle name="Vírgula 6 2 6 3 3 2" xfId="20870" xr:uid="{00000000-0005-0000-0000-0000B3620000}"/>
    <cellStyle name="Vírgula 6 2 6 3 4" xfId="10190" xr:uid="{00000000-0005-0000-0000-0000B4620000}"/>
    <cellStyle name="Vírgula 6 2 6 3 4 2" xfId="23534" xr:uid="{00000000-0005-0000-0000-0000B5620000}"/>
    <cellStyle name="Vírgula 6 2 6 3 5" xfId="15542" xr:uid="{00000000-0005-0000-0000-0000B6620000}"/>
    <cellStyle name="Vírgula 6 2 6 3 6" xfId="12854" xr:uid="{00000000-0005-0000-0000-0000B7620000}"/>
    <cellStyle name="Vírgula 6 2 6 4" xfId="3278" xr:uid="{00000000-0005-0000-0000-0000B8620000}"/>
    <cellStyle name="Vírgula 6 2 6 4 2" xfId="16622" xr:uid="{00000000-0005-0000-0000-0000B9620000}"/>
    <cellStyle name="Vírgula 6 2 6 5" xfId="5942" xr:uid="{00000000-0005-0000-0000-0000BA620000}"/>
    <cellStyle name="Vírgula 6 2 6 5 2" xfId="19286" xr:uid="{00000000-0005-0000-0000-0000BB620000}"/>
    <cellStyle name="Vírgula 6 2 6 6" xfId="8606" xr:uid="{00000000-0005-0000-0000-0000BC620000}"/>
    <cellStyle name="Vírgula 6 2 6 6 2" xfId="21950" xr:uid="{00000000-0005-0000-0000-0000BD620000}"/>
    <cellStyle name="Vírgula 6 2 6 7" xfId="13958" xr:uid="{00000000-0005-0000-0000-0000BE620000}"/>
    <cellStyle name="Vírgula 6 2 6 8" xfId="11270" xr:uid="{00000000-0005-0000-0000-0000BF620000}"/>
    <cellStyle name="Vírgula 6 2 6 9" xfId="24830" xr:uid="{00000000-0005-0000-0000-0000C0620000}"/>
    <cellStyle name="Vírgula 6 2 7" xfId="782" xr:uid="{00000000-0005-0000-0000-0000C1620000}"/>
    <cellStyle name="Vírgula 6 2 7 2" xfId="1574" xr:uid="{00000000-0005-0000-0000-0000C2620000}"/>
    <cellStyle name="Vírgula 6 2 7 2 2" xfId="4238" xr:uid="{00000000-0005-0000-0000-0000C3620000}"/>
    <cellStyle name="Vírgula 6 2 7 2 2 2" xfId="17582" xr:uid="{00000000-0005-0000-0000-0000C4620000}"/>
    <cellStyle name="Vírgula 6 2 7 2 3" xfId="6902" xr:uid="{00000000-0005-0000-0000-0000C5620000}"/>
    <cellStyle name="Vírgula 6 2 7 2 3 2" xfId="20246" xr:uid="{00000000-0005-0000-0000-0000C6620000}"/>
    <cellStyle name="Vírgula 6 2 7 2 4" xfId="9566" xr:uid="{00000000-0005-0000-0000-0000C7620000}"/>
    <cellStyle name="Vírgula 6 2 7 2 4 2" xfId="22910" xr:uid="{00000000-0005-0000-0000-0000C8620000}"/>
    <cellStyle name="Vírgula 6 2 7 2 5" xfId="14918" xr:uid="{00000000-0005-0000-0000-0000C9620000}"/>
    <cellStyle name="Vírgula 6 2 7 2 6" xfId="12230" xr:uid="{00000000-0005-0000-0000-0000CA620000}"/>
    <cellStyle name="Vírgula 6 2 7 2 7" xfId="25862" xr:uid="{00000000-0005-0000-0000-0000CB620000}"/>
    <cellStyle name="Vírgula 6 2 7 3" xfId="2366" xr:uid="{00000000-0005-0000-0000-0000CC620000}"/>
    <cellStyle name="Vírgula 6 2 7 3 2" xfId="5030" xr:uid="{00000000-0005-0000-0000-0000CD620000}"/>
    <cellStyle name="Vírgula 6 2 7 3 2 2" xfId="18374" xr:uid="{00000000-0005-0000-0000-0000CE620000}"/>
    <cellStyle name="Vírgula 6 2 7 3 3" xfId="7694" xr:uid="{00000000-0005-0000-0000-0000CF620000}"/>
    <cellStyle name="Vírgula 6 2 7 3 3 2" xfId="21038" xr:uid="{00000000-0005-0000-0000-0000D0620000}"/>
    <cellStyle name="Vírgula 6 2 7 3 4" xfId="10358" xr:uid="{00000000-0005-0000-0000-0000D1620000}"/>
    <cellStyle name="Vírgula 6 2 7 3 4 2" xfId="23702" xr:uid="{00000000-0005-0000-0000-0000D2620000}"/>
    <cellStyle name="Vírgula 6 2 7 3 5" xfId="15710" xr:uid="{00000000-0005-0000-0000-0000D3620000}"/>
    <cellStyle name="Vírgula 6 2 7 3 6" xfId="13022" xr:uid="{00000000-0005-0000-0000-0000D4620000}"/>
    <cellStyle name="Vírgula 6 2 7 4" xfId="3446" xr:uid="{00000000-0005-0000-0000-0000D5620000}"/>
    <cellStyle name="Vírgula 6 2 7 4 2" xfId="16790" xr:uid="{00000000-0005-0000-0000-0000D6620000}"/>
    <cellStyle name="Vírgula 6 2 7 5" xfId="6110" xr:uid="{00000000-0005-0000-0000-0000D7620000}"/>
    <cellStyle name="Vírgula 6 2 7 5 2" xfId="19454" xr:uid="{00000000-0005-0000-0000-0000D8620000}"/>
    <cellStyle name="Vírgula 6 2 7 6" xfId="8774" xr:uid="{00000000-0005-0000-0000-0000D9620000}"/>
    <cellStyle name="Vírgula 6 2 7 6 2" xfId="22118" xr:uid="{00000000-0005-0000-0000-0000DA620000}"/>
    <cellStyle name="Vírgula 6 2 7 7" xfId="14126" xr:uid="{00000000-0005-0000-0000-0000DB620000}"/>
    <cellStyle name="Vírgula 6 2 7 8" xfId="11438" xr:uid="{00000000-0005-0000-0000-0000DC620000}"/>
    <cellStyle name="Vírgula 6 2 7 9" xfId="24494" xr:uid="{00000000-0005-0000-0000-0000DD620000}"/>
    <cellStyle name="Vírgula 6 2 8" xfId="830" xr:uid="{00000000-0005-0000-0000-0000DE620000}"/>
    <cellStyle name="Vírgula 6 2 8 2" xfId="1622" xr:uid="{00000000-0005-0000-0000-0000DF620000}"/>
    <cellStyle name="Vírgula 6 2 8 2 2" xfId="4286" xr:uid="{00000000-0005-0000-0000-0000E0620000}"/>
    <cellStyle name="Vírgula 6 2 8 2 2 2" xfId="17630" xr:uid="{00000000-0005-0000-0000-0000E1620000}"/>
    <cellStyle name="Vírgula 6 2 8 2 3" xfId="6950" xr:uid="{00000000-0005-0000-0000-0000E2620000}"/>
    <cellStyle name="Vírgula 6 2 8 2 3 2" xfId="20294" xr:uid="{00000000-0005-0000-0000-0000E3620000}"/>
    <cellStyle name="Vírgula 6 2 8 2 4" xfId="9614" xr:uid="{00000000-0005-0000-0000-0000E4620000}"/>
    <cellStyle name="Vírgula 6 2 8 2 4 2" xfId="22958" xr:uid="{00000000-0005-0000-0000-0000E5620000}"/>
    <cellStyle name="Vírgula 6 2 8 2 5" xfId="14966" xr:uid="{00000000-0005-0000-0000-0000E6620000}"/>
    <cellStyle name="Vírgula 6 2 8 2 6" xfId="12278" xr:uid="{00000000-0005-0000-0000-0000E7620000}"/>
    <cellStyle name="Vírgula 6 2 8 2 7" xfId="26510" xr:uid="{00000000-0005-0000-0000-0000E8620000}"/>
    <cellStyle name="Vírgula 6 2 8 3" xfId="2414" xr:uid="{00000000-0005-0000-0000-0000E9620000}"/>
    <cellStyle name="Vírgula 6 2 8 3 2" xfId="5078" xr:uid="{00000000-0005-0000-0000-0000EA620000}"/>
    <cellStyle name="Vírgula 6 2 8 3 2 2" xfId="18422" xr:uid="{00000000-0005-0000-0000-0000EB620000}"/>
    <cellStyle name="Vírgula 6 2 8 3 3" xfId="7742" xr:uid="{00000000-0005-0000-0000-0000EC620000}"/>
    <cellStyle name="Vírgula 6 2 8 3 3 2" xfId="21086" xr:uid="{00000000-0005-0000-0000-0000ED620000}"/>
    <cellStyle name="Vírgula 6 2 8 3 4" xfId="10406" xr:uid="{00000000-0005-0000-0000-0000EE620000}"/>
    <cellStyle name="Vírgula 6 2 8 3 4 2" xfId="23750" xr:uid="{00000000-0005-0000-0000-0000EF620000}"/>
    <cellStyle name="Vírgula 6 2 8 3 5" xfId="15758" xr:uid="{00000000-0005-0000-0000-0000F0620000}"/>
    <cellStyle name="Vírgula 6 2 8 3 6" xfId="13070" xr:uid="{00000000-0005-0000-0000-0000F1620000}"/>
    <cellStyle name="Vírgula 6 2 8 4" xfId="3494" xr:uid="{00000000-0005-0000-0000-0000F2620000}"/>
    <cellStyle name="Vírgula 6 2 8 4 2" xfId="16838" xr:uid="{00000000-0005-0000-0000-0000F3620000}"/>
    <cellStyle name="Vírgula 6 2 8 5" xfId="6158" xr:uid="{00000000-0005-0000-0000-0000F4620000}"/>
    <cellStyle name="Vírgula 6 2 8 5 2" xfId="19502" xr:uid="{00000000-0005-0000-0000-0000F5620000}"/>
    <cellStyle name="Vírgula 6 2 8 6" xfId="8822" xr:uid="{00000000-0005-0000-0000-0000F6620000}"/>
    <cellStyle name="Vírgula 6 2 8 6 2" xfId="22166" xr:uid="{00000000-0005-0000-0000-0000F7620000}"/>
    <cellStyle name="Vírgula 6 2 8 7" xfId="14174" xr:uid="{00000000-0005-0000-0000-0000F8620000}"/>
    <cellStyle name="Vírgula 6 2 8 8" xfId="11486" xr:uid="{00000000-0005-0000-0000-0000F9620000}"/>
    <cellStyle name="Vírgula 6 2 8 9" xfId="25142" xr:uid="{00000000-0005-0000-0000-0000FA620000}"/>
    <cellStyle name="Vírgula 6 2 9" xfId="878" xr:uid="{00000000-0005-0000-0000-0000FB620000}"/>
    <cellStyle name="Vírgula 6 2 9 2" xfId="3542" xr:uid="{00000000-0005-0000-0000-0000FC620000}"/>
    <cellStyle name="Vírgula 6 2 9 2 2" xfId="16886" xr:uid="{00000000-0005-0000-0000-0000FD620000}"/>
    <cellStyle name="Vírgula 6 2 9 3" xfId="6206" xr:uid="{00000000-0005-0000-0000-0000FE620000}"/>
    <cellStyle name="Vírgula 6 2 9 3 2" xfId="19550" xr:uid="{00000000-0005-0000-0000-0000FF620000}"/>
    <cellStyle name="Vírgula 6 2 9 4" xfId="8870" xr:uid="{00000000-0005-0000-0000-000000630000}"/>
    <cellStyle name="Vírgula 6 2 9 4 2" xfId="22214" xr:uid="{00000000-0005-0000-0000-000001630000}"/>
    <cellStyle name="Vírgula 6 2 9 5" xfId="14222" xr:uid="{00000000-0005-0000-0000-000002630000}"/>
    <cellStyle name="Vírgula 6 2 9 6" xfId="11534" xr:uid="{00000000-0005-0000-0000-000003630000}"/>
    <cellStyle name="Vírgula 6 2 9 7" xfId="25502" xr:uid="{00000000-0005-0000-0000-000004630000}"/>
    <cellStyle name="Vírgula 6 3" xfId="110" xr:uid="{00000000-0005-0000-0000-000005630000}"/>
    <cellStyle name="Vírgula 6 3 10" xfId="5438" xr:uid="{00000000-0005-0000-0000-000006630000}"/>
    <cellStyle name="Vírgula 6 3 10 2" xfId="18782" xr:uid="{00000000-0005-0000-0000-000007630000}"/>
    <cellStyle name="Vírgula 6 3 11" xfId="8102" xr:uid="{00000000-0005-0000-0000-000008630000}"/>
    <cellStyle name="Vírgula 6 3 11 2" xfId="21446" xr:uid="{00000000-0005-0000-0000-000009630000}"/>
    <cellStyle name="Vírgula 6 3 12" xfId="13454" xr:uid="{00000000-0005-0000-0000-00000A630000}"/>
    <cellStyle name="Vírgula 6 3 13" xfId="10766" xr:uid="{00000000-0005-0000-0000-00000B630000}"/>
    <cellStyle name="Vírgula 6 3 14" xfId="24158" xr:uid="{00000000-0005-0000-0000-00000C630000}"/>
    <cellStyle name="Vírgula 6 3 2" xfId="278" xr:uid="{00000000-0005-0000-0000-00000D630000}"/>
    <cellStyle name="Vírgula 6 3 2 10" xfId="13622" xr:uid="{00000000-0005-0000-0000-00000E630000}"/>
    <cellStyle name="Vírgula 6 3 2 11" xfId="10934" xr:uid="{00000000-0005-0000-0000-00000F630000}"/>
    <cellStyle name="Vírgula 6 3 2 12" xfId="24326" xr:uid="{00000000-0005-0000-0000-000010630000}"/>
    <cellStyle name="Vírgula 6 3 2 2" xfId="542" xr:uid="{00000000-0005-0000-0000-000011630000}"/>
    <cellStyle name="Vírgula 6 3 2 2 2" xfId="1334" xr:uid="{00000000-0005-0000-0000-000012630000}"/>
    <cellStyle name="Vírgula 6 3 2 2 2 2" xfId="3998" xr:uid="{00000000-0005-0000-0000-000013630000}"/>
    <cellStyle name="Vírgula 6 3 2 2 2 2 2" xfId="17342" xr:uid="{00000000-0005-0000-0000-000014630000}"/>
    <cellStyle name="Vírgula 6 3 2 2 2 3" xfId="6662" xr:uid="{00000000-0005-0000-0000-000015630000}"/>
    <cellStyle name="Vírgula 6 3 2 2 2 3 2" xfId="20006" xr:uid="{00000000-0005-0000-0000-000016630000}"/>
    <cellStyle name="Vírgula 6 3 2 2 2 4" xfId="9326" xr:uid="{00000000-0005-0000-0000-000017630000}"/>
    <cellStyle name="Vírgula 6 3 2 2 2 4 2" xfId="22670" xr:uid="{00000000-0005-0000-0000-000018630000}"/>
    <cellStyle name="Vírgula 6 3 2 2 2 5" xfId="14678" xr:uid="{00000000-0005-0000-0000-000019630000}"/>
    <cellStyle name="Vírgula 6 3 2 2 2 6" xfId="11990" xr:uid="{00000000-0005-0000-0000-00001A630000}"/>
    <cellStyle name="Vírgula 6 3 2 2 2 7" xfId="26390" xr:uid="{00000000-0005-0000-0000-00001B630000}"/>
    <cellStyle name="Vírgula 6 3 2 2 3" xfId="2126" xr:uid="{00000000-0005-0000-0000-00001C630000}"/>
    <cellStyle name="Vírgula 6 3 2 2 3 2" xfId="4790" xr:uid="{00000000-0005-0000-0000-00001D630000}"/>
    <cellStyle name="Vírgula 6 3 2 2 3 2 2" xfId="18134" xr:uid="{00000000-0005-0000-0000-00001E630000}"/>
    <cellStyle name="Vírgula 6 3 2 2 3 3" xfId="7454" xr:uid="{00000000-0005-0000-0000-00001F630000}"/>
    <cellStyle name="Vírgula 6 3 2 2 3 3 2" xfId="20798" xr:uid="{00000000-0005-0000-0000-000020630000}"/>
    <cellStyle name="Vírgula 6 3 2 2 3 4" xfId="10118" xr:uid="{00000000-0005-0000-0000-000021630000}"/>
    <cellStyle name="Vírgula 6 3 2 2 3 4 2" xfId="23462" xr:uid="{00000000-0005-0000-0000-000022630000}"/>
    <cellStyle name="Vírgula 6 3 2 2 3 5" xfId="15470" xr:uid="{00000000-0005-0000-0000-000023630000}"/>
    <cellStyle name="Vírgula 6 3 2 2 3 6" xfId="12782" xr:uid="{00000000-0005-0000-0000-000024630000}"/>
    <cellStyle name="Vírgula 6 3 2 2 4" xfId="3206" xr:uid="{00000000-0005-0000-0000-000025630000}"/>
    <cellStyle name="Vírgula 6 3 2 2 4 2" xfId="16550" xr:uid="{00000000-0005-0000-0000-000026630000}"/>
    <cellStyle name="Vírgula 6 3 2 2 5" xfId="5870" xr:uid="{00000000-0005-0000-0000-000027630000}"/>
    <cellStyle name="Vírgula 6 3 2 2 5 2" xfId="19214" xr:uid="{00000000-0005-0000-0000-000028630000}"/>
    <cellStyle name="Vírgula 6 3 2 2 6" xfId="8534" xr:uid="{00000000-0005-0000-0000-000029630000}"/>
    <cellStyle name="Vírgula 6 3 2 2 6 2" xfId="21878" xr:uid="{00000000-0005-0000-0000-00002A630000}"/>
    <cellStyle name="Vírgula 6 3 2 2 7" xfId="13886" xr:uid="{00000000-0005-0000-0000-00002B630000}"/>
    <cellStyle name="Vírgula 6 3 2 2 8" xfId="11198" xr:uid="{00000000-0005-0000-0000-00002C630000}"/>
    <cellStyle name="Vírgula 6 3 2 2 9" xfId="25022" xr:uid="{00000000-0005-0000-0000-00002D630000}"/>
    <cellStyle name="Vírgula 6 3 2 3" xfId="710" xr:uid="{00000000-0005-0000-0000-00002E630000}"/>
    <cellStyle name="Vírgula 6 3 2 3 2" xfId="1502" xr:uid="{00000000-0005-0000-0000-00002F630000}"/>
    <cellStyle name="Vírgula 6 3 2 3 2 2" xfId="4166" xr:uid="{00000000-0005-0000-0000-000030630000}"/>
    <cellStyle name="Vírgula 6 3 2 3 2 2 2" xfId="17510" xr:uid="{00000000-0005-0000-0000-000031630000}"/>
    <cellStyle name="Vírgula 6 3 2 3 2 3" xfId="6830" xr:uid="{00000000-0005-0000-0000-000032630000}"/>
    <cellStyle name="Vírgula 6 3 2 3 2 3 2" xfId="20174" xr:uid="{00000000-0005-0000-0000-000033630000}"/>
    <cellStyle name="Vírgula 6 3 2 3 2 4" xfId="9494" xr:uid="{00000000-0005-0000-0000-000034630000}"/>
    <cellStyle name="Vírgula 6 3 2 3 2 4 2" xfId="22838" xr:uid="{00000000-0005-0000-0000-000035630000}"/>
    <cellStyle name="Vírgula 6 3 2 3 2 5" xfId="14846" xr:uid="{00000000-0005-0000-0000-000036630000}"/>
    <cellStyle name="Vírgula 6 3 2 3 2 6" xfId="12158" xr:uid="{00000000-0005-0000-0000-000037630000}"/>
    <cellStyle name="Vírgula 6 3 2 3 2 7" xfId="26054" xr:uid="{00000000-0005-0000-0000-000038630000}"/>
    <cellStyle name="Vírgula 6 3 2 3 3" xfId="2294" xr:uid="{00000000-0005-0000-0000-000039630000}"/>
    <cellStyle name="Vírgula 6 3 2 3 3 2" xfId="4958" xr:uid="{00000000-0005-0000-0000-00003A630000}"/>
    <cellStyle name="Vírgula 6 3 2 3 3 2 2" xfId="18302" xr:uid="{00000000-0005-0000-0000-00003B630000}"/>
    <cellStyle name="Vírgula 6 3 2 3 3 3" xfId="7622" xr:uid="{00000000-0005-0000-0000-00003C630000}"/>
    <cellStyle name="Vírgula 6 3 2 3 3 3 2" xfId="20966" xr:uid="{00000000-0005-0000-0000-00003D630000}"/>
    <cellStyle name="Vírgula 6 3 2 3 3 4" xfId="10286" xr:uid="{00000000-0005-0000-0000-00003E630000}"/>
    <cellStyle name="Vírgula 6 3 2 3 3 4 2" xfId="23630" xr:uid="{00000000-0005-0000-0000-00003F630000}"/>
    <cellStyle name="Vírgula 6 3 2 3 3 5" xfId="15638" xr:uid="{00000000-0005-0000-0000-000040630000}"/>
    <cellStyle name="Vírgula 6 3 2 3 3 6" xfId="12950" xr:uid="{00000000-0005-0000-0000-000041630000}"/>
    <cellStyle name="Vírgula 6 3 2 3 4" xfId="3374" xr:uid="{00000000-0005-0000-0000-000042630000}"/>
    <cellStyle name="Vírgula 6 3 2 3 4 2" xfId="16718" xr:uid="{00000000-0005-0000-0000-000043630000}"/>
    <cellStyle name="Vírgula 6 3 2 3 5" xfId="6038" xr:uid="{00000000-0005-0000-0000-000044630000}"/>
    <cellStyle name="Vírgula 6 3 2 3 5 2" xfId="19382" xr:uid="{00000000-0005-0000-0000-000045630000}"/>
    <cellStyle name="Vírgula 6 3 2 3 6" xfId="8702" xr:uid="{00000000-0005-0000-0000-000046630000}"/>
    <cellStyle name="Vírgula 6 3 2 3 6 2" xfId="22046" xr:uid="{00000000-0005-0000-0000-000047630000}"/>
    <cellStyle name="Vírgula 6 3 2 3 7" xfId="14054" xr:uid="{00000000-0005-0000-0000-000048630000}"/>
    <cellStyle name="Vírgula 6 3 2 3 8" xfId="11366" xr:uid="{00000000-0005-0000-0000-000049630000}"/>
    <cellStyle name="Vírgula 6 3 2 3 9" xfId="24686" xr:uid="{00000000-0005-0000-0000-00004A630000}"/>
    <cellStyle name="Vírgula 6 3 2 4" xfId="1070" xr:uid="{00000000-0005-0000-0000-00004B630000}"/>
    <cellStyle name="Vírgula 6 3 2 4 2" xfId="3734" xr:uid="{00000000-0005-0000-0000-00004C630000}"/>
    <cellStyle name="Vírgula 6 3 2 4 2 2" xfId="17078" xr:uid="{00000000-0005-0000-0000-00004D630000}"/>
    <cellStyle name="Vírgula 6 3 2 4 2 3" xfId="26702" xr:uid="{00000000-0005-0000-0000-00004E630000}"/>
    <cellStyle name="Vírgula 6 3 2 4 3" xfId="6398" xr:uid="{00000000-0005-0000-0000-00004F630000}"/>
    <cellStyle name="Vírgula 6 3 2 4 3 2" xfId="19742" xr:uid="{00000000-0005-0000-0000-000050630000}"/>
    <cellStyle name="Vírgula 6 3 2 4 4" xfId="9062" xr:uid="{00000000-0005-0000-0000-000051630000}"/>
    <cellStyle name="Vírgula 6 3 2 4 4 2" xfId="22406" xr:uid="{00000000-0005-0000-0000-000052630000}"/>
    <cellStyle name="Vírgula 6 3 2 4 5" xfId="14414" xr:uid="{00000000-0005-0000-0000-000053630000}"/>
    <cellStyle name="Vírgula 6 3 2 4 6" xfId="11726" xr:uid="{00000000-0005-0000-0000-000054630000}"/>
    <cellStyle name="Vírgula 6 3 2 4 7" xfId="25334" xr:uid="{00000000-0005-0000-0000-000055630000}"/>
    <cellStyle name="Vírgula 6 3 2 5" xfId="1862" xr:uid="{00000000-0005-0000-0000-000056630000}"/>
    <cellStyle name="Vírgula 6 3 2 5 2" xfId="4526" xr:uid="{00000000-0005-0000-0000-000057630000}"/>
    <cellStyle name="Vírgula 6 3 2 5 2 2" xfId="17870" xr:uid="{00000000-0005-0000-0000-000058630000}"/>
    <cellStyle name="Vírgula 6 3 2 5 3" xfId="7190" xr:uid="{00000000-0005-0000-0000-000059630000}"/>
    <cellStyle name="Vírgula 6 3 2 5 3 2" xfId="20534" xr:uid="{00000000-0005-0000-0000-00005A630000}"/>
    <cellStyle name="Vírgula 6 3 2 5 4" xfId="9854" xr:uid="{00000000-0005-0000-0000-00005B630000}"/>
    <cellStyle name="Vírgula 6 3 2 5 4 2" xfId="23198" xr:uid="{00000000-0005-0000-0000-00005C630000}"/>
    <cellStyle name="Vírgula 6 3 2 5 5" xfId="15206" xr:uid="{00000000-0005-0000-0000-00005D630000}"/>
    <cellStyle name="Vírgula 6 3 2 5 6" xfId="12518" xr:uid="{00000000-0005-0000-0000-00005E630000}"/>
    <cellStyle name="Vírgula 6 3 2 5 7" xfId="25694" xr:uid="{00000000-0005-0000-0000-00005F630000}"/>
    <cellStyle name="Vírgula 6 3 2 6" xfId="2678" xr:uid="{00000000-0005-0000-0000-000060630000}"/>
    <cellStyle name="Vírgula 6 3 2 6 2" xfId="5342" xr:uid="{00000000-0005-0000-0000-000061630000}"/>
    <cellStyle name="Vírgula 6 3 2 6 2 2" xfId="18686" xr:uid="{00000000-0005-0000-0000-000062630000}"/>
    <cellStyle name="Vírgula 6 3 2 6 3" xfId="8006" xr:uid="{00000000-0005-0000-0000-000063630000}"/>
    <cellStyle name="Vírgula 6 3 2 6 3 2" xfId="21350" xr:uid="{00000000-0005-0000-0000-000064630000}"/>
    <cellStyle name="Vírgula 6 3 2 6 4" xfId="10670" xr:uid="{00000000-0005-0000-0000-000065630000}"/>
    <cellStyle name="Vírgula 6 3 2 6 4 2" xfId="24014" xr:uid="{00000000-0005-0000-0000-000066630000}"/>
    <cellStyle name="Vírgula 6 3 2 6 5" xfId="16022" xr:uid="{00000000-0005-0000-0000-000067630000}"/>
    <cellStyle name="Vírgula 6 3 2 6 6" xfId="13334" xr:uid="{00000000-0005-0000-0000-000068630000}"/>
    <cellStyle name="Vírgula 6 3 2 7" xfId="2942" xr:uid="{00000000-0005-0000-0000-000069630000}"/>
    <cellStyle name="Vírgula 6 3 2 7 2" xfId="16286" xr:uid="{00000000-0005-0000-0000-00006A630000}"/>
    <cellStyle name="Vírgula 6 3 2 8" xfId="5606" xr:uid="{00000000-0005-0000-0000-00006B630000}"/>
    <cellStyle name="Vírgula 6 3 2 8 2" xfId="18950" xr:uid="{00000000-0005-0000-0000-00006C630000}"/>
    <cellStyle name="Vírgula 6 3 2 9" xfId="8270" xr:uid="{00000000-0005-0000-0000-00006D630000}"/>
    <cellStyle name="Vírgula 6 3 2 9 2" xfId="21614" xr:uid="{00000000-0005-0000-0000-00006E630000}"/>
    <cellStyle name="Vírgula 6 3 3" xfId="182" xr:uid="{00000000-0005-0000-0000-00006F630000}"/>
    <cellStyle name="Vírgula 6 3 3 10" xfId="10838" xr:uid="{00000000-0005-0000-0000-000070630000}"/>
    <cellStyle name="Vírgula 6 3 3 11" xfId="24230" xr:uid="{00000000-0005-0000-0000-000071630000}"/>
    <cellStyle name="Vírgula 6 3 3 2" xfId="446" xr:uid="{00000000-0005-0000-0000-000072630000}"/>
    <cellStyle name="Vírgula 6 3 3 2 2" xfId="1238" xr:uid="{00000000-0005-0000-0000-000073630000}"/>
    <cellStyle name="Vírgula 6 3 3 2 2 2" xfId="3902" xr:uid="{00000000-0005-0000-0000-000074630000}"/>
    <cellStyle name="Vírgula 6 3 3 2 2 2 2" xfId="17246" xr:uid="{00000000-0005-0000-0000-000075630000}"/>
    <cellStyle name="Vírgula 6 3 3 2 2 3" xfId="6566" xr:uid="{00000000-0005-0000-0000-000076630000}"/>
    <cellStyle name="Vírgula 6 3 3 2 2 3 2" xfId="19910" xr:uid="{00000000-0005-0000-0000-000077630000}"/>
    <cellStyle name="Vírgula 6 3 3 2 2 4" xfId="9230" xr:uid="{00000000-0005-0000-0000-000078630000}"/>
    <cellStyle name="Vírgula 6 3 3 2 2 4 2" xfId="22574" xr:uid="{00000000-0005-0000-0000-000079630000}"/>
    <cellStyle name="Vírgula 6 3 3 2 2 5" xfId="14582" xr:uid="{00000000-0005-0000-0000-00007A630000}"/>
    <cellStyle name="Vírgula 6 3 3 2 2 6" xfId="11894" xr:uid="{00000000-0005-0000-0000-00007B630000}"/>
    <cellStyle name="Vírgula 6 3 3 2 2 7" xfId="26294" xr:uid="{00000000-0005-0000-0000-00007C630000}"/>
    <cellStyle name="Vírgula 6 3 3 2 3" xfId="2030" xr:uid="{00000000-0005-0000-0000-00007D630000}"/>
    <cellStyle name="Vírgula 6 3 3 2 3 2" xfId="4694" xr:uid="{00000000-0005-0000-0000-00007E630000}"/>
    <cellStyle name="Vírgula 6 3 3 2 3 2 2" xfId="18038" xr:uid="{00000000-0005-0000-0000-00007F630000}"/>
    <cellStyle name="Vírgula 6 3 3 2 3 3" xfId="7358" xr:uid="{00000000-0005-0000-0000-000080630000}"/>
    <cellStyle name="Vírgula 6 3 3 2 3 3 2" xfId="20702" xr:uid="{00000000-0005-0000-0000-000081630000}"/>
    <cellStyle name="Vírgula 6 3 3 2 3 4" xfId="10022" xr:uid="{00000000-0005-0000-0000-000082630000}"/>
    <cellStyle name="Vírgula 6 3 3 2 3 4 2" xfId="23366" xr:uid="{00000000-0005-0000-0000-000083630000}"/>
    <cellStyle name="Vírgula 6 3 3 2 3 5" xfId="15374" xr:uid="{00000000-0005-0000-0000-000084630000}"/>
    <cellStyle name="Vírgula 6 3 3 2 3 6" xfId="12686" xr:uid="{00000000-0005-0000-0000-000085630000}"/>
    <cellStyle name="Vírgula 6 3 3 2 4" xfId="3110" xr:uid="{00000000-0005-0000-0000-000086630000}"/>
    <cellStyle name="Vírgula 6 3 3 2 4 2" xfId="16454" xr:uid="{00000000-0005-0000-0000-000087630000}"/>
    <cellStyle name="Vírgula 6 3 3 2 5" xfId="5774" xr:uid="{00000000-0005-0000-0000-000088630000}"/>
    <cellStyle name="Vírgula 6 3 3 2 5 2" xfId="19118" xr:uid="{00000000-0005-0000-0000-000089630000}"/>
    <cellStyle name="Vírgula 6 3 3 2 6" xfId="8438" xr:uid="{00000000-0005-0000-0000-00008A630000}"/>
    <cellStyle name="Vírgula 6 3 3 2 6 2" xfId="21782" xr:uid="{00000000-0005-0000-0000-00008B630000}"/>
    <cellStyle name="Vírgula 6 3 3 2 7" xfId="13790" xr:uid="{00000000-0005-0000-0000-00008C630000}"/>
    <cellStyle name="Vírgula 6 3 3 2 8" xfId="11102" xr:uid="{00000000-0005-0000-0000-00008D630000}"/>
    <cellStyle name="Vírgula 6 3 3 2 9" xfId="24926" xr:uid="{00000000-0005-0000-0000-00008E630000}"/>
    <cellStyle name="Vírgula 6 3 3 3" xfId="974" xr:uid="{00000000-0005-0000-0000-00008F630000}"/>
    <cellStyle name="Vírgula 6 3 3 3 2" xfId="3638" xr:uid="{00000000-0005-0000-0000-000090630000}"/>
    <cellStyle name="Vírgula 6 3 3 3 2 2" xfId="16982" xr:uid="{00000000-0005-0000-0000-000091630000}"/>
    <cellStyle name="Vírgula 6 3 3 3 2 3" xfId="25958" xr:uid="{00000000-0005-0000-0000-000092630000}"/>
    <cellStyle name="Vírgula 6 3 3 3 3" xfId="6302" xr:uid="{00000000-0005-0000-0000-000093630000}"/>
    <cellStyle name="Vírgula 6 3 3 3 3 2" xfId="19646" xr:uid="{00000000-0005-0000-0000-000094630000}"/>
    <cellStyle name="Vírgula 6 3 3 3 4" xfId="8966" xr:uid="{00000000-0005-0000-0000-000095630000}"/>
    <cellStyle name="Vírgula 6 3 3 3 4 2" xfId="22310" xr:uid="{00000000-0005-0000-0000-000096630000}"/>
    <cellStyle name="Vírgula 6 3 3 3 5" xfId="14318" xr:uid="{00000000-0005-0000-0000-000097630000}"/>
    <cellStyle name="Vírgula 6 3 3 3 6" xfId="11630" xr:uid="{00000000-0005-0000-0000-000098630000}"/>
    <cellStyle name="Vírgula 6 3 3 3 7" xfId="24590" xr:uid="{00000000-0005-0000-0000-000099630000}"/>
    <cellStyle name="Vírgula 6 3 3 4" xfId="1766" xr:uid="{00000000-0005-0000-0000-00009A630000}"/>
    <cellStyle name="Vírgula 6 3 3 4 2" xfId="4430" xr:uid="{00000000-0005-0000-0000-00009B630000}"/>
    <cellStyle name="Vírgula 6 3 3 4 2 2" xfId="17774" xr:uid="{00000000-0005-0000-0000-00009C630000}"/>
    <cellStyle name="Vírgula 6 3 3 4 2 3" xfId="26606" xr:uid="{00000000-0005-0000-0000-00009D630000}"/>
    <cellStyle name="Vírgula 6 3 3 4 3" xfId="7094" xr:uid="{00000000-0005-0000-0000-00009E630000}"/>
    <cellStyle name="Vírgula 6 3 3 4 3 2" xfId="20438" xr:uid="{00000000-0005-0000-0000-00009F630000}"/>
    <cellStyle name="Vírgula 6 3 3 4 4" xfId="9758" xr:uid="{00000000-0005-0000-0000-0000A0630000}"/>
    <cellStyle name="Vírgula 6 3 3 4 4 2" xfId="23102" xr:uid="{00000000-0005-0000-0000-0000A1630000}"/>
    <cellStyle name="Vírgula 6 3 3 4 5" xfId="15110" xr:uid="{00000000-0005-0000-0000-0000A2630000}"/>
    <cellStyle name="Vírgula 6 3 3 4 6" xfId="12422" xr:uid="{00000000-0005-0000-0000-0000A3630000}"/>
    <cellStyle name="Vírgula 6 3 3 4 7" xfId="25238" xr:uid="{00000000-0005-0000-0000-0000A4630000}"/>
    <cellStyle name="Vírgula 6 3 3 5" xfId="2582" xr:uid="{00000000-0005-0000-0000-0000A5630000}"/>
    <cellStyle name="Vírgula 6 3 3 5 2" xfId="5246" xr:uid="{00000000-0005-0000-0000-0000A6630000}"/>
    <cellStyle name="Vírgula 6 3 3 5 2 2" xfId="18590" xr:uid="{00000000-0005-0000-0000-0000A7630000}"/>
    <cellStyle name="Vírgula 6 3 3 5 3" xfId="7910" xr:uid="{00000000-0005-0000-0000-0000A8630000}"/>
    <cellStyle name="Vírgula 6 3 3 5 3 2" xfId="21254" xr:uid="{00000000-0005-0000-0000-0000A9630000}"/>
    <cellStyle name="Vírgula 6 3 3 5 4" xfId="10574" xr:uid="{00000000-0005-0000-0000-0000AA630000}"/>
    <cellStyle name="Vírgula 6 3 3 5 4 2" xfId="23918" xr:uid="{00000000-0005-0000-0000-0000AB630000}"/>
    <cellStyle name="Vírgula 6 3 3 5 5" xfId="15926" xr:uid="{00000000-0005-0000-0000-0000AC630000}"/>
    <cellStyle name="Vírgula 6 3 3 5 6" xfId="13238" xr:uid="{00000000-0005-0000-0000-0000AD630000}"/>
    <cellStyle name="Vírgula 6 3 3 5 7" xfId="25598" xr:uid="{00000000-0005-0000-0000-0000AE630000}"/>
    <cellStyle name="Vírgula 6 3 3 6" xfId="2846" xr:uid="{00000000-0005-0000-0000-0000AF630000}"/>
    <cellStyle name="Vírgula 6 3 3 6 2" xfId="16190" xr:uid="{00000000-0005-0000-0000-0000B0630000}"/>
    <cellStyle name="Vírgula 6 3 3 7" xfId="5510" xr:uid="{00000000-0005-0000-0000-0000B1630000}"/>
    <cellStyle name="Vírgula 6 3 3 7 2" xfId="18854" xr:uid="{00000000-0005-0000-0000-0000B2630000}"/>
    <cellStyle name="Vírgula 6 3 3 8" xfId="8174" xr:uid="{00000000-0005-0000-0000-0000B3630000}"/>
    <cellStyle name="Vírgula 6 3 3 8 2" xfId="21518" xr:uid="{00000000-0005-0000-0000-0000B4630000}"/>
    <cellStyle name="Vírgula 6 3 3 9" xfId="13526" xr:uid="{00000000-0005-0000-0000-0000B5630000}"/>
    <cellStyle name="Vírgula 6 3 4" xfId="374" xr:uid="{00000000-0005-0000-0000-0000B6630000}"/>
    <cellStyle name="Vírgula 6 3 4 2" xfId="1166" xr:uid="{00000000-0005-0000-0000-0000B7630000}"/>
    <cellStyle name="Vírgula 6 3 4 2 2" xfId="3830" xr:uid="{00000000-0005-0000-0000-0000B8630000}"/>
    <cellStyle name="Vírgula 6 3 4 2 2 2" xfId="17174" xr:uid="{00000000-0005-0000-0000-0000B9630000}"/>
    <cellStyle name="Vírgula 6 3 4 2 3" xfId="6494" xr:uid="{00000000-0005-0000-0000-0000BA630000}"/>
    <cellStyle name="Vírgula 6 3 4 2 3 2" xfId="19838" xr:uid="{00000000-0005-0000-0000-0000BB630000}"/>
    <cellStyle name="Vírgula 6 3 4 2 4" xfId="9158" xr:uid="{00000000-0005-0000-0000-0000BC630000}"/>
    <cellStyle name="Vírgula 6 3 4 2 4 2" xfId="22502" xr:uid="{00000000-0005-0000-0000-0000BD630000}"/>
    <cellStyle name="Vírgula 6 3 4 2 5" xfId="14510" xr:uid="{00000000-0005-0000-0000-0000BE630000}"/>
    <cellStyle name="Vírgula 6 3 4 2 6" xfId="11822" xr:uid="{00000000-0005-0000-0000-0000BF630000}"/>
    <cellStyle name="Vírgula 6 3 4 2 7" xfId="26222" xr:uid="{00000000-0005-0000-0000-0000C0630000}"/>
    <cellStyle name="Vírgula 6 3 4 3" xfId="1958" xr:uid="{00000000-0005-0000-0000-0000C1630000}"/>
    <cellStyle name="Vírgula 6 3 4 3 2" xfId="4622" xr:uid="{00000000-0005-0000-0000-0000C2630000}"/>
    <cellStyle name="Vírgula 6 3 4 3 2 2" xfId="17966" xr:uid="{00000000-0005-0000-0000-0000C3630000}"/>
    <cellStyle name="Vírgula 6 3 4 3 3" xfId="7286" xr:uid="{00000000-0005-0000-0000-0000C4630000}"/>
    <cellStyle name="Vírgula 6 3 4 3 3 2" xfId="20630" xr:uid="{00000000-0005-0000-0000-0000C5630000}"/>
    <cellStyle name="Vírgula 6 3 4 3 4" xfId="9950" xr:uid="{00000000-0005-0000-0000-0000C6630000}"/>
    <cellStyle name="Vírgula 6 3 4 3 4 2" xfId="23294" xr:uid="{00000000-0005-0000-0000-0000C7630000}"/>
    <cellStyle name="Vírgula 6 3 4 3 5" xfId="15302" xr:uid="{00000000-0005-0000-0000-0000C8630000}"/>
    <cellStyle name="Vírgula 6 3 4 3 6" xfId="12614" xr:uid="{00000000-0005-0000-0000-0000C9630000}"/>
    <cellStyle name="Vírgula 6 3 4 4" xfId="3038" xr:uid="{00000000-0005-0000-0000-0000CA630000}"/>
    <cellStyle name="Vírgula 6 3 4 4 2" xfId="16382" xr:uid="{00000000-0005-0000-0000-0000CB630000}"/>
    <cellStyle name="Vírgula 6 3 4 5" xfId="5702" xr:uid="{00000000-0005-0000-0000-0000CC630000}"/>
    <cellStyle name="Vírgula 6 3 4 5 2" xfId="19046" xr:uid="{00000000-0005-0000-0000-0000CD630000}"/>
    <cellStyle name="Vírgula 6 3 4 6" xfId="8366" xr:uid="{00000000-0005-0000-0000-0000CE630000}"/>
    <cellStyle name="Vírgula 6 3 4 6 2" xfId="21710" xr:uid="{00000000-0005-0000-0000-0000CF630000}"/>
    <cellStyle name="Vírgula 6 3 4 7" xfId="13718" xr:uid="{00000000-0005-0000-0000-0000D0630000}"/>
    <cellStyle name="Vírgula 6 3 4 8" xfId="11030" xr:uid="{00000000-0005-0000-0000-0000D1630000}"/>
    <cellStyle name="Vírgula 6 3 4 9" xfId="24854" xr:uid="{00000000-0005-0000-0000-0000D2630000}"/>
    <cellStyle name="Vírgula 6 3 5" xfId="638" xr:uid="{00000000-0005-0000-0000-0000D3630000}"/>
    <cellStyle name="Vírgula 6 3 5 2" xfId="1430" xr:uid="{00000000-0005-0000-0000-0000D4630000}"/>
    <cellStyle name="Vírgula 6 3 5 2 2" xfId="4094" xr:uid="{00000000-0005-0000-0000-0000D5630000}"/>
    <cellStyle name="Vírgula 6 3 5 2 2 2" xfId="17438" xr:uid="{00000000-0005-0000-0000-0000D6630000}"/>
    <cellStyle name="Vírgula 6 3 5 2 3" xfId="6758" xr:uid="{00000000-0005-0000-0000-0000D7630000}"/>
    <cellStyle name="Vírgula 6 3 5 2 3 2" xfId="20102" xr:uid="{00000000-0005-0000-0000-0000D8630000}"/>
    <cellStyle name="Vírgula 6 3 5 2 4" xfId="9422" xr:uid="{00000000-0005-0000-0000-0000D9630000}"/>
    <cellStyle name="Vírgula 6 3 5 2 4 2" xfId="22766" xr:uid="{00000000-0005-0000-0000-0000DA630000}"/>
    <cellStyle name="Vírgula 6 3 5 2 5" xfId="14774" xr:uid="{00000000-0005-0000-0000-0000DB630000}"/>
    <cellStyle name="Vírgula 6 3 5 2 6" xfId="12086" xr:uid="{00000000-0005-0000-0000-0000DC630000}"/>
    <cellStyle name="Vírgula 6 3 5 2 7" xfId="25886" xr:uid="{00000000-0005-0000-0000-0000DD630000}"/>
    <cellStyle name="Vírgula 6 3 5 3" xfId="2222" xr:uid="{00000000-0005-0000-0000-0000DE630000}"/>
    <cellStyle name="Vírgula 6 3 5 3 2" xfId="4886" xr:uid="{00000000-0005-0000-0000-0000DF630000}"/>
    <cellStyle name="Vírgula 6 3 5 3 2 2" xfId="18230" xr:uid="{00000000-0005-0000-0000-0000E0630000}"/>
    <cellStyle name="Vírgula 6 3 5 3 3" xfId="7550" xr:uid="{00000000-0005-0000-0000-0000E1630000}"/>
    <cellStyle name="Vírgula 6 3 5 3 3 2" xfId="20894" xr:uid="{00000000-0005-0000-0000-0000E2630000}"/>
    <cellStyle name="Vírgula 6 3 5 3 4" xfId="10214" xr:uid="{00000000-0005-0000-0000-0000E3630000}"/>
    <cellStyle name="Vírgula 6 3 5 3 4 2" xfId="23558" xr:uid="{00000000-0005-0000-0000-0000E4630000}"/>
    <cellStyle name="Vírgula 6 3 5 3 5" xfId="15566" xr:uid="{00000000-0005-0000-0000-0000E5630000}"/>
    <cellStyle name="Vírgula 6 3 5 3 6" xfId="12878" xr:uid="{00000000-0005-0000-0000-0000E6630000}"/>
    <cellStyle name="Vírgula 6 3 5 4" xfId="3302" xr:uid="{00000000-0005-0000-0000-0000E7630000}"/>
    <cellStyle name="Vírgula 6 3 5 4 2" xfId="16646" xr:uid="{00000000-0005-0000-0000-0000E8630000}"/>
    <cellStyle name="Vírgula 6 3 5 5" xfId="5966" xr:uid="{00000000-0005-0000-0000-0000E9630000}"/>
    <cellStyle name="Vírgula 6 3 5 5 2" xfId="19310" xr:uid="{00000000-0005-0000-0000-0000EA630000}"/>
    <cellStyle name="Vírgula 6 3 5 6" xfId="8630" xr:uid="{00000000-0005-0000-0000-0000EB630000}"/>
    <cellStyle name="Vírgula 6 3 5 6 2" xfId="21974" xr:uid="{00000000-0005-0000-0000-0000EC630000}"/>
    <cellStyle name="Vírgula 6 3 5 7" xfId="13982" xr:uid="{00000000-0005-0000-0000-0000ED630000}"/>
    <cellStyle name="Vírgula 6 3 5 8" xfId="11294" xr:uid="{00000000-0005-0000-0000-0000EE630000}"/>
    <cellStyle name="Vírgula 6 3 5 9" xfId="24518" xr:uid="{00000000-0005-0000-0000-0000EF630000}"/>
    <cellStyle name="Vírgula 6 3 6" xfId="902" xr:uid="{00000000-0005-0000-0000-0000F0630000}"/>
    <cellStyle name="Vírgula 6 3 6 2" xfId="3566" xr:uid="{00000000-0005-0000-0000-0000F1630000}"/>
    <cellStyle name="Vírgula 6 3 6 2 2" xfId="16910" xr:uid="{00000000-0005-0000-0000-0000F2630000}"/>
    <cellStyle name="Vírgula 6 3 6 2 3" xfId="26534" xr:uid="{00000000-0005-0000-0000-0000F3630000}"/>
    <cellStyle name="Vírgula 6 3 6 3" xfId="6230" xr:uid="{00000000-0005-0000-0000-0000F4630000}"/>
    <cellStyle name="Vírgula 6 3 6 3 2" xfId="19574" xr:uid="{00000000-0005-0000-0000-0000F5630000}"/>
    <cellStyle name="Vírgula 6 3 6 4" xfId="8894" xr:uid="{00000000-0005-0000-0000-0000F6630000}"/>
    <cellStyle name="Vírgula 6 3 6 4 2" xfId="22238" xr:uid="{00000000-0005-0000-0000-0000F7630000}"/>
    <cellStyle name="Vírgula 6 3 6 5" xfId="14246" xr:uid="{00000000-0005-0000-0000-0000F8630000}"/>
    <cellStyle name="Vírgula 6 3 6 6" xfId="11558" xr:uid="{00000000-0005-0000-0000-0000F9630000}"/>
    <cellStyle name="Vírgula 6 3 6 7" xfId="25166" xr:uid="{00000000-0005-0000-0000-0000FA630000}"/>
    <cellStyle name="Vírgula 6 3 7" xfId="1694" xr:uid="{00000000-0005-0000-0000-0000FB630000}"/>
    <cellStyle name="Vírgula 6 3 7 2" xfId="4358" xr:uid="{00000000-0005-0000-0000-0000FC630000}"/>
    <cellStyle name="Vírgula 6 3 7 2 2" xfId="17702" xr:uid="{00000000-0005-0000-0000-0000FD630000}"/>
    <cellStyle name="Vírgula 6 3 7 3" xfId="7022" xr:uid="{00000000-0005-0000-0000-0000FE630000}"/>
    <cellStyle name="Vírgula 6 3 7 3 2" xfId="20366" xr:uid="{00000000-0005-0000-0000-0000FF630000}"/>
    <cellStyle name="Vírgula 6 3 7 4" xfId="9686" xr:uid="{00000000-0005-0000-0000-000000640000}"/>
    <cellStyle name="Vírgula 6 3 7 4 2" xfId="23030" xr:uid="{00000000-0005-0000-0000-000001640000}"/>
    <cellStyle name="Vírgula 6 3 7 5" xfId="15038" xr:uid="{00000000-0005-0000-0000-000002640000}"/>
    <cellStyle name="Vírgula 6 3 7 6" xfId="12350" xr:uid="{00000000-0005-0000-0000-000003640000}"/>
    <cellStyle name="Vírgula 6 3 7 7" xfId="25526" xr:uid="{00000000-0005-0000-0000-000004640000}"/>
    <cellStyle name="Vírgula 6 3 8" xfId="2510" xr:uid="{00000000-0005-0000-0000-000005640000}"/>
    <cellStyle name="Vírgula 6 3 8 2" xfId="5174" xr:uid="{00000000-0005-0000-0000-000006640000}"/>
    <cellStyle name="Vírgula 6 3 8 2 2" xfId="18518" xr:uid="{00000000-0005-0000-0000-000007640000}"/>
    <cellStyle name="Vírgula 6 3 8 3" xfId="7838" xr:uid="{00000000-0005-0000-0000-000008640000}"/>
    <cellStyle name="Vírgula 6 3 8 3 2" xfId="21182" xr:uid="{00000000-0005-0000-0000-000009640000}"/>
    <cellStyle name="Vírgula 6 3 8 4" xfId="10502" xr:uid="{00000000-0005-0000-0000-00000A640000}"/>
    <cellStyle name="Vírgula 6 3 8 4 2" xfId="23846" xr:uid="{00000000-0005-0000-0000-00000B640000}"/>
    <cellStyle name="Vírgula 6 3 8 5" xfId="15854" xr:uid="{00000000-0005-0000-0000-00000C640000}"/>
    <cellStyle name="Vírgula 6 3 8 6" xfId="13166" xr:uid="{00000000-0005-0000-0000-00000D640000}"/>
    <cellStyle name="Vírgula 6 3 9" xfId="2774" xr:uid="{00000000-0005-0000-0000-00000E640000}"/>
    <cellStyle name="Vírgula 6 3 9 2" xfId="16118" xr:uid="{00000000-0005-0000-0000-00000F640000}"/>
    <cellStyle name="Vírgula 6 4" xfId="230" xr:uid="{00000000-0005-0000-0000-000010640000}"/>
    <cellStyle name="Vírgula 6 4 10" xfId="13574" xr:uid="{00000000-0005-0000-0000-000011640000}"/>
    <cellStyle name="Vírgula 6 4 11" xfId="10886" xr:uid="{00000000-0005-0000-0000-000012640000}"/>
    <cellStyle name="Vírgula 6 4 12" xfId="24278" xr:uid="{00000000-0005-0000-0000-000013640000}"/>
    <cellStyle name="Vírgula 6 4 2" xfId="494" xr:uid="{00000000-0005-0000-0000-000014640000}"/>
    <cellStyle name="Vírgula 6 4 2 2" xfId="1286" xr:uid="{00000000-0005-0000-0000-000015640000}"/>
    <cellStyle name="Vírgula 6 4 2 2 2" xfId="3950" xr:uid="{00000000-0005-0000-0000-000016640000}"/>
    <cellStyle name="Vírgula 6 4 2 2 2 2" xfId="17294" xr:uid="{00000000-0005-0000-0000-000017640000}"/>
    <cellStyle name="Vírgula 6 4 2 2 3" xfId="6614" xr:uid="{00000000-0005-0000-0000-000018640000}"/>
    <cellStyle name="Vírgula 6 4 2 2 3 2" xfId="19958" xr:uid="{00000000-0005-0000-0000-000019640000}"/>
    <cellStyle name="Vírgula 6 4 2 2 4" xfId="9278" xr:uid="{00000000-0005-0000-0000-00001A640000}"/>
    <cellStyle name="Vírgula 6 4 2 2 4 2" xfId="22622" xr:uid="{00000000-0005-0000-0000-00001B640000}"/>
    <cellStyle name="Vírgula 6 4 2 2 5" xfId="14630" xr:uid="{00000000-0005-0000-0000-00001C640000}"/>
    <cellStyle name="Vírgula 6 4 2 2 6" xfId="11942" xr:uid="{00000000-0005-0000-0000-00001D640000}"/>
    <cellStyle name="Vírgula 6 4 2 2 7" xfId="26342" xr:uid="{00000000-0005-0000-0000-00001E640000}"/>
    <cellStyle name="Vírgula 6 4 2 3" xfId="2078" xr:uid="{00000000-0005-0000-0000-00001F640000}"/>
    <cellStyle name="Vírgula 6 4 2 3 2" xfId="4742" xr:uid="{00000000-0005-0000-0000-000020640000}"/>
    <cellStyle name="Vírgula 6 4 2 3 2 2" xfId="18086" xr:uid="{00000000-0005-0000-0000-000021640000}"/>
    <cellStyle name="Vírgula 6 4 2 3 3" xfId="7406" xr:uid="{00000000-0005-0000-0000-000022640000}"/>
    <cellStyle name="Vírgula 6 4 2 3 3 2" xfId="20750" xr:uid="{00000000-0005-0000-0000-000023640000}"/>
    <cellStyle name="Vírgula 6 4 2 3 4" xfId="10070" xr:uid="{00000000-0005-0000-0000-000024640000}"/>
    <cellStyle name="Vírgula 6 4 2 3 4 2" xfId="23414" xr:uid="{00000000-0005-0000-0000-000025640000}"/>
    <cellStyle name="Vírgula 6 4 2 3 5" xfId="15422" xr:uid="{00000000-0005-0000-0000-000026640000}"/>
    <cellStyle name="Vírgula 6 4 2 3 6" xfId="12734" xr:uid="{00000000-0005-0000-0000-000027640000}"/>
    <cellStyle name="Vírgula 6 4 2 4" xfId="3158" xr:uid="{00000000-0005-0000-0000-000028640000}"/>
    <cellStyle name="Vírgula 6 4 2 4 2" xfId="16502" xr:uid="{00000000-0005-0000-0000-000029640000}"/>
    <cellStyle name="Vírgula 6 4 2 5" xfId="5822" xr:uid="{00000000-0005-0000-0000-00002A640000}"/>
    <cellStyle name="Vírgula 6 4 2 5 2" xfId="19166" xr:uid="{00000000-0005-0000-0000-00002B640000}"/>
    <cellStyle name="Vírgula 6 4 2 6" xfId="8486" xr:uid="{00000000-0005-0000-0000-00002C640000}"/>
    <cellStyle name="Vírgula 6 4 2 6 2" xfId="21830" xr:uid="{00000000-0005-0000-0000-00002D640000}"/>
    <cellStyle name="Vírgula 6 4 2 7" xfId="13838" xr:uid="{00000000-0005-0000-0000-00002E640000}"/>
    <cellStyle name="Vírgula 6 4 2 8" xfId="11150" xr:uid="{00000000-0005-0000-0000-00002F640000}"/>
    <cellStyle name="Vírgula 6 4 2 9" xfId="24974" xr:uid="{00000000-0005-0000-0000-000030640000}"/>
    <cellStyle name="Vírgula 6 4 3" xfId="662" xr:uid="{00000000-0005-0000-0000-000031640000}"/>
    <cellStyle name="Vírgula 6 4 3 2" xfId="1454" xr:uid="{00000000-0005-0000-0000-000032640000}"/>
    <cellStyle name="Vírgula 6 4 3 2 2" xfId="4118" xr:uid="{00000000-0005-0000-0000-000033640000}"/>
    <cellStyle name="Vírgula 6 4 3 2 2 2" xfId="17462" xr:uid="{00000000-0005-0000-0000-000034640000}"/>
    <cellStyle name="Vírgula 6 4 3 2 3" xfId="6782" xr:uid="{00000000-0005-0000-0000-000035640000}"/>
    <cellStyle name="Vírgula 6 4 3 2 3 2" xfId="20126" xr:uid="{00000000-0005-0000-0000-000036640000}"/>
    <cellStyle name="Vírgula 6 4 3 2 4" xfId="9446" xr:uid="{00000000-0005-0000-0000-000037640000}"/>
    <cellStyle name="Vírgula 6 4 3 2 4 2" xfId="22790" xr:uid="{00000000-0005-0000-0000-000038640000}"/>
    <cellStyle name="Vírgula 6 4 3 2 5" xfId="14798" xr:uid="{00000000-0005-0000-0000-000039640000}"/>
    <cellStyle name="Vírgula 6 4 3 2 6" xfId="12110" xr:uid="{00000000-0005-0000-0000-00003A640000}"/>
    <cellStyle name="Vírgula 6 4 3 2 7" xfId="26006" xr:uid="{00000000-0005-0000-0000-00003B640000}"/>
    <cellStyle name="Vírgula 6 4 3 3" xfId="2246" xr:uid="{00000000-0005-0000-0000-00003C640000}"/>
    <cellStyle name="Vírgula 6 4 3 3 2" xfId="4910" xr:uid="{00000000-0005-0000-0000-00003D640000}"/>
    <cellStyle name="Vírgula 6 4 3 3 2 2" xfId="18254" xr:uid="{00000000-0005-0000-0000-00003E640000}"/>
    <cellStyle name="Vírgula 6 4 3 3 3" xfId="7574" xr:uid="{00000000-0005-0000-0000-00003F640000}"/>
    <cellStyle name="Vírgula 6 4 3 3 3 2" xfId="20918" xr:uid="{00000000-0005-0000-0000-000040640000}"/>
    <cellStyle name="Vírgula 6 4 3 3 4" xfId="10238" xr:uid="{00000000-0005-0000-0000-000041640000}"/>
    <cellStyle name="Vírgula 6 4 3 3 4 2" xfId="23582" xr:uid="{00000000-0005-0000-0000-000042640000}"/>
    <cellStyle name="Vírgula 6 4 3 3 5" xfId="15590" xr:uid="{00000000-0005-0000-0000-000043640000}"/>
    <cellStyle name="Vírgula 6 4 3 3 6" xfId="12902" xr:uid="{00000000-0005-0000-0000-000044640000}"/>
    <cellStyle name="Vírgula 6 4 3 4" xfId="3326" xr:uid="{00000000-0005-0000-0000-000045640000}"/>
    <cellStyle name="Vírgula 6 4 3 4 2" xfId="16670" xr:uid="{00000000-0005-0000-0000-000046640000}"/>
    <cellStyle name="Vírgula 6 4 3 5" xfId="5990" xr:uid="{00000000-0005-0000-0000-000047640000}"/>
    <cellStyle name="Vírgula 6 4 3 5 2" xfId="19334" xr:uid="{00000000-0005-0000-0000-000048640000}"/>
    <cellStyle name="Vírgula 6 4 3 6" xfId="8654" xr:uid="{00000000-0005-0000-0000-000049640000}"/>
    <cellStyle name="Vírgula 6 4 3 6 2" xfId="21998" xr:uid="{00000000-0005-0000-0000-00004A640000}"/>
    <cellStyle name="Vírgula 6 4 3 7" xfId="14006" xr:uid="{00000000-0005-0000-0000-00004B640000}"/>
    <cellStyle name="Vírgula 6 4 3 8" xfId="11318" xr:uid="{00000000-0005-0000-0000-00004C640000}"/>
    <cellStyle name="Vírgula 6 4 3 9" xfId="24638" xr:uid="{00000000-0005-0000-0000-00004D640000}"/>
    <cellStyle name="Vírgula 6 4 4" xfId="1022" xr:uid="{00000000-0005-0000-0000-00004E640000}"/>
    <cellStyle name="Vírgula 6 4 4 2" xfId="3686" xr:uid="{00000000-0005-0000-0000-00004F640000}"/>
    <cellStyle name="Vírgula 6 4 4 2 2" xfId="17030" xr:uid="{00000000-0005-0000-0000-000050640000}"/>
    <cellStyle name="Vírgula 6 4 4 2 3" xfId="26654" xr:uid="{00000000-0005-0000-0000-000051640000}"/>
    <cellStyle name="Vírgula 6 4 4 3" xfId="6350" xr:uid="{00000000-0005-0000-0000-000052640000}"/>
    <cellStyle name="Vírgula 6 4 4 3 2" xfId="19694" xr:uid="{00000000-0005-0000-0000-000053640000}"/>
    <cellStyle name="Vírgula 6 4 4 4" xfId="9014" xr:uid="{00000000-0005-0000-0000-000054640000}"/>
    <cellStyle name="Vírgula 6 4 4 4 2" xfId="22358" xr:uid="{00000000-0005-0000-0000-000055640000}"/>
    <cellStyle name="Vírgula 6 4 4 5" xfId="14366" xr:uid="{00000000-0005-0000-0000-000056640000}"/>
    <cellStyle name="Vírgula 6 4 4 6" xfId="11678" xr:uid="{00000000-0005-0000-0000-000057640000}"/>
    <cellStyle name="Vírgula 6 4 4 7" xfId="25286" xr:uid="{00000000-0005-0000-0000-000058640000}"/>
    <cellStyle name="Vírgula 6 4 5" xfId="1814" xr:uid="{00000000-0005-0000-0000-000059640000}"/>
    <cellStyle name="Vírgula 6 4 5 2" xfId="4478" xr:uid="{00000000-0005-0000-0000-00005A640000}"/>
    <cellStyle name="Vírgula 6 4 5 2 2" xfId="17822" xr:uid="{00000000-0005-0000-0000-00005B640000}"/>
    <cellStyle name="Vírgula 6 4 5 3" xfId="7142" xr:uid="{00000000-0005-0000-0000-00005C640000}"/>
    <cellStyle name="Vírgula 6 4 5 3 2" xfId="20486" xr:uid="{00000000-0005-0000-0000-00005D640000}"/>
    <cellStyle name="Vírgula 6 4 5 4" xfId="9806" xr:uid="{00000000-0005-0000-0000-00005E640000}"/>
    <cellStyle name="Vírgula 6 4 5 4 2" xfId="23150" xr:uid="{00000000-0005-0000-0000-00005F640000}"/>
    <cellStyle name="Vírgula 6 4 5 5" xfId="15158" xr:uid="{00000000-0005-0000-0000-000060640000}"/>
    <cellStyle name="Vírgula 6 4 5 6" xfId="12470" xr:uid="{00000000-0005-0000-0000-000061640000}"/>
    <cellStyle name="Vírgula 6 4 5 7" xfId="25646" xr:uid="{00000000-0005-0000-0000-000062640000}"/>
    <cellStyle name="Vírgula 6 4 6" xfId="2630" xr:uid="{00000000-0005-0000-0000-000063640000}"/>
    <cellStyle name="Vírgula 6 4 6 2" xfId="5294" xr:uid="{00000000-0005-0000-0000-000064640000}"/>
    <cellStyle name="Vírgula 6 4 6 2 2" xfId="18638" xr:uid="{00000000-0005-0000-0000-000065640000}"/>
    <cellStyle name="Vírgula 6 4 6 3" xfId="7958" xr:uid="{00000000-0005-0000-0000-000066640000}"/>
    <cellStyle name="Vírgula 6 4 6 3 2" xfId="21302" xr:uid="{00000000-0005-0000-0000-000067640000}"/>
    <cellStyle name="Vírgula 6 4 6 4" xfId="10622" xr:uid="{00000000-0005-0000-0000-000068640000}"/>
    <cellStyle name="Vírgula 6 4 6 4 2" xfId="23966" xr:uid="{00000000-0005-0000-0000-000069640000}"/>
    <cellStyle name="Vírgula 6 4 6 5" xfId="15974" xr:uid="{00000000-0005-0000-0000-00006A640000}"/>
    <cellStyle name="Vírgula 6 4 6 6" xfId="13286" xr:uid="{00000000-0005-0000-0000-00006B640000}"/>
    <cellStyle name="Vírgula 6 4 7" xfId="2894" xr:uid="{00000000-0005-0000-0000-00006C640000}"/>
    <cellStyle name="Vírgula 6 4 7 2" xfId="16238" xr:uid="{00000000-0005-0000-0000-00006D640000}"/>
    <cellStyle name="Vírgula 6 4 8" xfId="5558" xr:uid="{00000000-0005-0000-0000-00006E640000}"/>
    <cellStyle name="Vírgula 6 4 8 2" xfId="18902" xr:uid="{00000000-0005-0000-0000-00006F640000}"/>
    <cellStyle name="Vírgula 6 4 9" xfId="8222" xr:uid="{00000000-0005-0000-0000-000070640000}"/>
    <cellStyle name="Vírgula 6 4 9 2" xfId="21566" xr:uid="{00000000-0005-0000-0000-000071640000}"/>
    <cellStyle name="Vírgula 6 5" xfId="158" xr:uid="{00000000-0005-0000-0000-000072640000}"/>
    <cellStyle name="Vírgula 6 5 10" xfId="10814" xr:uid="{00000000-0005-0000-0000-000073640000}"/>
    <cellStyle name="Vírgula 6 5 11" xfId="24206" xr:uid="{00000000-0005-0000-0000-000074640000}"/>
    <cellStyle name="Vírgula 6 5 2" xfId="422" xr:uid="{00000000-0005-0000-0000-000075640000}"/>
    <cellStyle name="Vírgula 6 5 2 2" xfId="1214" xr:uid="{00000000-0005-0000-0000-000076640000}"/>
    <cellStyle name="Vírgula 6 5 2 2 2" xfId="3878" xr:uid="{00000000-0005-0000-0000-000077640000}"/>
    <cellStyle name="Vírgula 6 5 2 2 2 2" xfId="17222" xr:uid="{00000000-0005-0000-0000-000078640000}"/>
    <cellStyle name="Vírgula 6 5 2 2 3" xfId="6542" xr:uid="{00000000-0005-0000-0000-000079640000}"/>
    <cellStyle name="Vírgula 6 5 2 2 3 2" xfId="19886" xr:uid="{00000000-0005-0000-0000-00007A640000}"/>
    <cellStyle name="Vírgula 6 5 2 2 4" xfId="9206" xr:uid="{00000000-0005-0000-0000-00007B640000}"/>
    <cellStyle name="Vírgula 6 5 2 2 4 2" xfId="22550" xr:uid="{00000000-0005-0000-0000-00007C640000}"/>
    <cellStyle name="Vírgula 6 5 2 2 5" xfId="14558" xr:uid="{00000000-0005-0000-0000-00007D640000}"/>
    <cellStyle name="Vírgula 6 5 2 2 6" xfId="11870" xr:uid="{00000000-0005-0000-0000-00007E640000}"/>
    <cellStyle name="Vírgula 6 5 2 2 7" xfId="26270" xr:uid="{00000000-0005-0000-0000-00007F640000}"/>
    <cellStyle name="Vírgula 6 5 2 3" xfId="2006" xr:uid="{00000000-0005-0000-0000-000080640000}"/>
    <cellStyle name="Vírgula 6 5 2 3 2" xfId="4670" xr:uid="{00000000-0005-0000-0000-000081640000}"/>
    <cellStyle name="Vírgula 6 5 2 3 2 2" xfId="18014" xr:uid="{00000000-0005-0000-0000-000082640000}"/>
    <cellStyle name="Vírgula 6 5 2 3 3" xfId="7334" xr:uid="{00000000-0005-0000-0000-000083640000}"/>
    <cellStyle name="Vírgula 6 5 2 3 3 2" xfId="20678" xr:uid="{00000000-0005-0000-0000-000084640000}"/>
    <cellStyle name="Vírgula 6 5 2 3 4" xfId="9998" xr:uid="{00000000-0005-0000-0000-000085640000}"/>
    <cellStyle name="Vírgula 6 5 2 3 4 2" xfId="23342" xr:uid="{00000000-0005-0000-0000-000086640000}"/>
    <cellStyle name="Vírgula 6 5 2 3 5" xfId="15350" xr:uid="{00000000-0005-0000-0000-000087640000}"/>
    <cellStyle name="Vírgula 6 5 2 3 6" xfId="12662" xr:uid="{00000000-0005-0000-0000-000088640000}"/>
    <cellStyle name="Vírgula 6 5 2 4" xfId="3086" xr:uid="{00000000-0005-0000-0000-000089640000}"/>
    <cellStyle name="Vírgula 6 5 2 4 2" xfId="16430" xr:uid="{00000000-0005-0000-0000-00008A640000}"/>
    <cellStyle name="Vírgula 6 5 2 5" xfId="5750" xr:uid="{00000000-0005-0000-0000-00008B640000}"/>
    <cellStyle name="Vírgula 6 5 2 5 2" xfId="19094" xr:uid="{00000000-0005-0000-0000-00008C640000}"/>
    <cellStyle name="Vírgula 6 5 2 6" xfId="8414" xr:uid="{00000000-0005-0000-0000-00008D640000}"/>
    <cellStyle name="Vírgula 6 5 2 6 2" xfId="21758" xr:uid="{00000000-0005-0000-0000-00008E640000}"/>
    <cellStyle name="Vírgula 6 5 2 7" xfId="13766" xr:uid="{00000000-0005-0000-0000-00008F640000}"/>
    <cellStyle name="Vírgula 6 5 2 8" xfId="11078" xr:uid="{00000000-0005-0000-0000-000090640000}"/>
    <cellStyle name="Vírgula 6 5 2 9" xfId="24902" xr:uid="{00000000-0005-0000-0000-000091640000}"/>
    <cellStyle name="Vírgula 6 5 3" xfId="950" xr:uid="{00000000-0005-0000-0000-000092640000}"/>
    <cellStyle name="Vírgula 6 5 3 2" xfId="3614" xr:uid="{00000000-0005-0000-0000-000093640000}"/>
    <cellStyle name="Vírgula 6 5 3 2 2" xfId="16958" xr:uid="{00000000-0005-0000-0000-000094640000}"/>
    <cellStyle name="Vírgula 6 5 3 2 3" xfId="25934" xr:uid="{00000000-0005-0000-0000-000095640000}"/>
    <cellStyle name="Vírgula 6 5 3 3" xfId="6278" xr:uid="{00000000-0005-0000-0000-000096640000}"/>
    <cellStyle name="Vírgula 6 5 3 3 2" xfId="19622" xr:uid="{00000000-0005-0000-0000-000097640000}"/>
    <cellStyle name="Vírgula 6 5 3 4" xfId="8942" xr:uid="{00000000-0005-0000-0000-000098640000}"/>
    <cellStyle name="Vírgula 6 5 3 4 2" xfId="22286" xr:uid="{00000000-0005-0000-0000-000099640000}"/>
    <cellStyle name="Vírgula 6 5 3 5" xfId="14294" xr:uid="{00000000-0005-0000-0000-00009A640000}"/>
    <cellStyle name="Vírgula 6 5 3 6" xfId="11606" xr:uid="{00000000-0005-0000-0000-00009B640000}"/>
    <cellStyle name="Vírgula 6 5 3 7" xfId="24566" xr:uid="{00000000-0005-0000-0000-00009C640000}"/>
    <cellStyle name="Vírgula 6 5 4" xfId="1742" xr:uid="{00000000-0005-0000-0000-00009D640000}"/>
    <cellStyle name="Vírgula 6 5 4 2" xfId="4406" xr:uid="{00000000-0005-0000-0000-00009E640000}"/>
    <cellStyle name="Vírgula 6 5 4 2 2" xfId="17750" xr:uid="{00000000-0005-0000-0000-00009F640000}"/>
    <cellStyle name="Vírgula 6 5 4 2 3" xfId="26582" xr:uid="{00000000-0005-0000-0000-0000A0640000}"/>
    <cellStyle name="Vírgula 6 5 4 3" xfId="7070" xr:uid="{00000000-0005-0000-0000-0000A1640000}"/>
    <cellStyle name="Vírgula 6 5 4 3 2" xfId="20414" xr:uid="{00000000-0005-0000-0000-0000A2640000}"/>
    <cellStyle name="Vírgula 6 5 4 4" xfId="9734" xr:uid="{00000000-0005-0000-0000-0000A3640000}"/>
    <cellStyle name="Vírgula 6 5 4 4 2" xfId="23078" xr:uid="{00000000-0005-0000-0000-0000A4640000}"/>
    <cellStyle name="Vírgula 6 5 4 5" xfId="15086" xr:uid="{00000000-0005-0000-0000-0000A5640000}"/>
    <cellStyle name="Vírgula 6 5 4 6" xfId="12398" xr:uid="{00000000-0005-0000-0000-0000A6640000}"/>
    <cellStyle name="Vírgula 6 5 4 7" xfId="25214" xr:uid="{00000000-0005-0000-0000-0000A7640000}"/>
    <cellStyle name="Vírgula 6 5 5" xfId="2558" xr:uid="{00000000-0005-0000-0000-0000A8640000}"/>
    <cellStyle name="Vírgula 6 5 5 2" xfId="5222" xr:uid="{00000000-0005-0000-0000-0000A9640000}"/>
    <cellStyle name="Vírgula 6 5 5 2 2" xfId="18566" xr:uid="{00000000-0005-0000-0000-0000AA640000}"/>
    <cellStyle name="Vírgula 6 5 5 3" xfId="7886" xr:uid="{00000000-0005-0000-0000-0000AB640000}"/>
    <cellStyle name="Vírgula 6 5 5 3 2" xfId="21230" xr:uid="{00000000-0005-0000-0000-0000AC640000}"/>
    <cellStyle name="Vírgula 6 5 5 4" xfId="10550" xr:uid="{00000000-0005-0000-0000-0000AD640000}"/>
    <cellStyle name="Vírgula 6 5 5 4 2" xfId="23894" xr:uid="{00000000-0005-0000-0000-0000AE640000}"/>
    <cellStyle name="Vírgula 6 5 5 5" xfId="15902" xr:uid="{00000000-0005-0000-0000-0000AF640000}"/>
    <cellStyle name="Vírgula 6 5 5 6" xfId="13214" xr:uid="{00000000-0005-0000-0000-0000B0640000}"/>
    <cellStyle name="Vírgula 6 5 5 7" xfId="25574" xr:uid="{00000000-0005-0000-0000-0000B1640000}"/>
    <cellStyle name="Vírgula 6 5 6" xfId="2822" xr:uid="{00000000-0005-0000-0000-0000B2640000}"/>
    <cellStyle name="Vírgula 6 5 6 2" xfId="16166" xr:uid="{00000000-0005-0000-0000-0000B3640000}"/>
    <cellStyle name="Vírgula 6 5 7" xfId="5486" xr:uid="{00000000-0005-0000-0000-0000B4640000}"/>
    <cellStyle name="Vírgula 6 5 7 2" xfId="18830" xr:uid="{00000000-0005-0000-0000-0000B5640000}"/>
    <cellStyle name="Vírgula 6 5 8" xfId="8150" xr:uid="{00000000-0005-0000-0000-0000B6640000}"/>
    <cellStyle name="Vírgula 6 5 8 2" xfId="21494" xr:uid="{00000000-0005-0000-0000-0000B7640000}"/>
    <cellStyle name="Vírgula 6 5 9" xfId="13502" xr:uid="{00000000-0005-0000-0000-0000B8640000}"/>
    <cellStyle name="Vírgula 6 6" xfId="326" xr:uid="{00000000-0005-0000-0000-0000B9640000}"/>
    <cellStyle name="Vírgula 6 6 10" xfId="24374" xr:uid="{00000000-0005-0000-0000-0000BA640000}"/>
    <cellStyle name="Vírgula 6 6 2" xfId="1118" xr:uid="{00000000-0005-0000-0000-0000BB640000}"/>
    <cellStyle name="Vírgula 6 6 2 2" xfId="3782" xr:uid="{00000000-0005-0000-0000-0000BC640000}"/>
    <cellStyle name="Vírgula 6 6 2 2 2" xfId="17126" xr:uid="{00000000-0005-0000-0000-0000BD640000}"/>
    <cellStyle name="Vírgula 6 6 2 2 3" xfId="26438" xr:uid="{00000000-0005-0000-0000-0000BE640000}"/>
    <cellStyle name="Vírgula 6 6 2 3" xfId="6446" xr:uid="{00000000-0005-0000-0000-0000BF640000}"/>
    <cellStyle name="Vírgula 6 6 2 3 2" xfId="19790" xr:uid="{00000000-0005-0000-0000-0000C0640000}"/>
    <cellStyle name="Vírgula 6 6 2 4" xfId="9110" xr:uid="{00000000-0005-0000-0000-0000C1640000}"/>
    <cellStyle name="Vírgula 6 6 2 4 2" xfId="22454" xr:uid="{00000000-0005-0000-0000-0000C2640000}"/>
    <cellStyle name="Vírgula 6 6 2 5" xfId="14462" xr:uid="{00000000-0005-0000-0000-0000C3640000}"/>
    <cellStyle name="Vírgula 6 6 2 6" xfId="11774" xr:uid="{00000000-0005-0000-0000-0000C4640000}"/>
    <cellStyle name="Vírgula 6 6 2 7" xfId="25070" xr:uid="{00000000-0005-0000-0000-0000C5640000}"/>
    <cellStyle name="Vírgula 6 6 3" xfId="1910" xr:uid="{00000000-0005-0000-0000-0000C6640000}"/>
    <cellStyle name="Vírgula 6 6 3 2" xfId="4574" xr:uid="{00000000-0005-0000-0000-0000C7640000}"/>
    <cellStyle name="Vírgula 6 6 3 2 2" xfId="17918" xr:uid="{00000000-0005-0000-0000-0000C8640000}"/>
    <cellStyle name="Vírgula 6 6 3 2 3" xfId="26102" xr:uid="{00000000-0005-0000-0000-0000C9640000}"/>
    <cellStyle name="Vírgula 6 6 3 3" xfId="7238" xr:uid="{00000000-0005-0000-0000-0000CA640000}"/>
    <cellStyle name="Vírgula 6 6 3 3 2" xfId="20582" xr:uid="{00000000-0005-0000-0000-0000CB640000}"/>
    <cellStyle name="Vírgula 6 6 3 4" xfId="9902" xr:uid="{00000000-0005-0000-0000-0000CC640000}"/>
    <cellStyle name="Vírgula 6 6 3 4 2" xfId="23246" xr:uid="{00000000-0005-0000-0000-0000CD640000}"/>
    <cellStyle name="Vírgula 6 6 3 5" xfId="15254" xr:uid="{00000000-0005-0000-0000-0000CE640000}"/>
    <cellStyle name="Vírgula 6 6 3 6" xfId="12566" xr:uid="{00000000-0005-0000-0000-0000CF640000}"/>
    <cellStyle name="Vírgula 6 6 3 7" xfId="24734" xr:uid="{00000000-0005-0000-0000-0000D0640000}"/>
    <cellStyle name="Vírgula 6 6 4" xfId="2424" xr:uid="{00000000-0005-0000-0000-0000D1640000}"/>
    <cellStyle name="Vírgula 6 6 4 2" xfId="5088" xr:uid="{00000000-0005-0000-0000-0000D2640000}"/>
    <cellStyle name="Vírgula 6 6 4 2 2" xfId="18432" xr:uid="{00000000-0005-0000-0000-0000D3640000}"/>
    <cellStyle name="Vírgula 6 6 4 2 3" xfId="26750" xr:uid="{00000000-0005-0000-0000-0000D4640000}"/>
    <cellStyle name="Vírgula 6 6 4 3" xfId="7752" xr:uid="{00000000-0005-0000-0000-0000D5640000}"/>
    <cellStyle name="Vírgula 6 6 4 3 2" xfId="21096" xr:uid="{00000000-0005-0000-0000-0000D6640000}"/>
    <cellStyle name="Vírgula 6 6 4 4" xfId="10416" xr:uid="{00000000-0005-0000-0000-0000D7640000}"/>
    <cellStyle name="Vírgula 6 6 4 4 2" xfId="23760" xr:uid="{00000000-0005-0000-0000-0000D8640000}"/>
    <cellStyle name="Vírgula 6 6 4 5" xfId="15768" xr:uid="{00000000-0005-0000-0000-0000D9640000}"/>
    <cellStyle name="Vírgula 6 6 4 6" xfId="13080" xr:uid="{00000000-0005-0000-0000-0000DA640000}"/>
    <cellStyle name="Vírgula 6 6 4 7" xfId="25382" xr:uid="{00000000-0005-0000-0000-0000DB640000}"/>
    <cellStyle name="Vírgula 6 6 5" xfId="2990" xr:uid="{00000000-0005-0000-0000-0000DC640000}"/>
    <cellStyle name="Vírgula 6 6 5 2" xfId="16334" xr:uid="{00000000-0005-0000-0000-0000DD640000}"/>
    <cellStyle name="Vírgula 6 6 5 3" xfId="25742" xr:uid="{00000000-0005-0000-0000-0000DE640000}"/>
    <cellStyle name="Vírgula 6 6 6" xfId="5654" xr:uid="{00000000-0005-0000-0000-0000DF640000}"/>
    <cellStyle name="Vírgula 6 6 6 2" xfId="18998" xr:uid="{00000000-0005-0000-0000-0000E0640000}"/>
    <cellStyle name="Vírgula 6 6 7" xfId="8318" xr:uid="{00000000-0005-0000-0000-0000E1640000}"/>
    <cellStyle name="Vírgula 6 6 7 2" xfId="21662" xr:uid="{00000000-0005-0000-0000-0000E2640000}"/>
    <cellStyle name="Vírgula 6 6 8" xfId="13670" xr:uid="{00000000-0005-0000-0000-0000E3640000}"/>
    <cellStyle name="Vírgula 6 6 9" xfId="10982" xr:uid="{00000000-0005-0000-0000-0000E4640000}"/>
    <cellStyle name="Vírgula 6 7" xfId="590" xr:uid="{00000000-0005-0000-0000-0000E5640000}"/>
    <cellStyle name="Vírgula 6 7 2" xfId="1382" xr:uid="{00000000-0005-0000-0000-0000E6640000}"/>
    <cellStyle name="Vírgula 6 7 2 2" xfId="4046" xr:uid="{00000000-0005-0000-0000-0000E7640000}"/>
    <cellStyle name="Vírgula 6 7 2 2 2" xfId="17390" xr:uid="{00000000-0005-0000-0000-0000E8640000}"/>
    <cellStyle name="Vírgula 6 7 2 2 3" xfId="26174" xr:uid="{00000000-0005-0000-0000-0000E9640000}"/>
    <cellStyle name="Vírgula 6 7 2 3" xfId="6710" xr:uid="{00000000-0005-0000-0000-0000EA640000}"/>
    <cellStyle name="Vírgula 6 7 2 3 2" xfId="20054" xr:uid="{00000000-0005-0000-0000-0000EB640000}"/>
    <cellStyle name="Vírgula 6 7 2 4" xfId="9374" xr:uid="{00000000-0005-0000-0000-0000EC640000}"/>
    <cellStyle name="Vírgula 6 7 2 4 2" xfId="22718" xr:uid="{00000000-0005-0000-0000-0000ED640000}"/>
    <cellStyle name="Vírgula 6 7 2 5" xfId="14726" xr:uid="{00000000-0005-0000-0000-0000EE640000}"/>
    <cellStyle name="Vírgula 6 7 2 6" xfId="12038" xr:uid="{00000000-0005-0000-0000-0000EF640000}"/>
    <cellStyle name="Vírgula 6 7 2 7" xfId="24806" xr:uid="{00000000-0005-0000-0000-0000F0640000}"/>
    <cellStyle name="Vírgula 6 7 3" xfId="2174" xr:uid="{00000000-0005-0000-0000-0000F1640000}"/>
    <cellStyle name="Vírgula 6 7 3 2" xfId="4838" xr:uid="{00000000-0005-0000-0000-0000F2640000}"/>
    <cellStyle name="Vírgula 6 7 3 2 2" xfId="18182" xr:uid="{00000000-0005-0000-0000-0000F3640000}"/>
    <cellStyle name="Vírgula 6 7 3 2 3" xfId="25838" xr:uid="{00000000-0005-0000-0000-0000F4640000}"/>
    <cellStyle name="Vírgula 6 7 3 3" xfId="7502" xr:uid="{00000000-0005-0000-0000-0000F5640000}"/>
    <cellStyle name="Vírgula 6 7 3 3 2" xfId="20846" xr:uid="{00000000-0005-0000-0000-0000F6640000}"/>
    <cellStyle name="Vírgula 6 7 3 4" xfId="10166" xr:uid="{00000000-0005-0000-0000-0000F7640000}"/>
    <cellStyle name="Vírgula 6 7 3 4 2" xfId="23510" xr:uid="{00000000-0005-0000-0000-0000F8640000}"/>
    <cellStyle name="Vírgula 6 7 3 5" xfId="15518" xr:uid="{00000000-0005-0000-0000-0000F9640000}"/>
    <cellStyle name="Vírgula 6 7 3 6" xfId="12830" xr:uid="{00000000-0005-0000-0000-0000FA640000}"/>
    <cellStyle name="Vírgula 6 7 3 7" xfId="24470" xr:uid="{00000000-0005-0000-0000-0000FB640000}"/>
    <cellStyle name="Vírgula 6 7 4" xfId="3254" xr:uid="{00000000-0005-0000-0000-0000FC640000}"/>
    <cellStyle name="Vírgula 6 7 4 2" xfId="16598" xr:uid="{00000000-0005-0000-0000-0000FD640000}"/>
    <cellStyle name="Vírgula 6 7 4 3" xfId="25478" xr:uid="{00000000-0005-0000-0000-0000FE640000}"/>
    <cellStyle name="Vírgula 6 7 5" xfId="5918" xr:uid="{00000000-0005-0000-0000-0000FF640000}"/>
    <cellStyle name="Vírgula 6 7 5 2" xfId="19262" xr:uid="{00000000-0005-0000-0000-000000650000}"/>
    <cellStyle name="Vírgula 6 7 6" xfId="8582" xr:uid="{00000000-0005-0000-0000-000001650000}"/>
    <cellStyle name="Vírgula 6 7 6 2" xfId="21926" xr:uid="{00000000-0005-0000-0000-000002650000}"/>
    <cellStyle name="Vírgula 6 7 7" xfId="13934" xr:uid="{00000000-0005-0000-0000-000003650000}"/>
    <cellStyle name="Vírgula 6 7 8" xfId="11246" xr:uid="{00000000-0005-0000-0000-000004650000}"/>
    <cellStyle name="Vírgula 6 7 9" xfId="24110" xr:uid="{00000000-0005-0000-0000-000005650000}"/>
    <cellStyle name="Vírgula 6 8" xfId="758" xr:uid="{00000000-0005-0000-0000-000006650000}"/>
    <cellStyle name="Vírgula 6 8 2" xfId="1550" xr:uid="{00000000-0005-0000-0000-000007650000}"/>
    <cellStyle name="Vírgula 6 8 2 2" xfId="4214" xr:uid="{00000000-0005-0000-0000-000008650000}"/>
    <cellStyle name="Vírgula 6 8 2 2 2" xfId="17558" xr:uid="{00000000-0005-0000-0000-000009650000}"/>
    <cellStyle name="Vírgula 6 8 2 2 3" xfId="26150" xr:uid="{00000000-0005-0000-0000-00000A650000}"/>
    <cellStyle name="Vírgula 6 8 2 3" xfId="6878" xr:uid="{00000000-0005-0000-0000-00000B650000}"/>
    <cellStyle name="Vírgula 6 8 2 3 2" xfId="20222" xr:uid="{00000000-0005-0000-0000-00000C650000}"/>
    <cellStyle name="Vírgula 6 8 2 4" xfId="9542" xr:uid="{00000000-0005-0000-0000-00000D650000}"/>
    <cellStyle name="Vírgula 6 8 2 4 2" xfId="22886" xr:uid="{00000000-0005-0000-0000-00000E650000}"/>
    <cellStyle name="Vírgula 6 8 2 5" xfId="14894" xr:uid="{00000000-0005-0000-0000-00000F650000}"/>
    <cellStyle name="Vírgula 6 8 2 6" xfId="12206" xr:uid="{00000000-0005-0000-0000-000010650000}"/>
    <cellStyle name="Vírgula 6 8 2 7" xfId="24782" xr:uid="{00000000-0005-0000-0000-000011650000}"/>
    <cellStyle name="Vírgula 6 8 3" xfId="2342" xr:uid="{00000000-0005-0000-0000-000012650000}"/>
    <cellStyle name="Vírgula 6 8 3 2" xfId="5006" xr:uid="{00000000-0005-0000-0000-000013650000}"/>
    <cellStyle name="Vírgula 6 8 3 2 2" xfId="18350" xr:uid="{00000000-0005-0000-0000-000014650000}"/>
    <cellStyle name="Vírgula 6 8 3 3" xfId="7670" xr:uid="{00000000-0005-0000-0000-000015650000}"/>
    <cellStyle name="Vírgula 6 8 3 3 2" xfId="21014" xr:uid="{00000000-0005-0000-0000-000016650000}"/>
    <cellStyle name="Vírgula 6 8 3 4" xfId="10334" xr:uid="{00000000-0005-0000-0000-000017650000}"/>
    <cellStyle name="Vírgula 6 8 3 4 2" xfId="23678" xr:uid="{00000000-0005-0000-0000-000018650000}"/>
    <cellStyle name="Vírgula 6 8 3 5" xfId="15686" xr:uid="{00000000-0005-0000-0000-000019650000}"/>
    <cellStyle name="Vírgula 6 8 3 6" xfId="12998" xr:uid="{00000000-0005-0000-0000-00001A650000}"/>
    <cellStyle name="Vírgula 6 8 3 7" xfId="25454" xr:uid="{00000000-0005-0000-0000-00001B650000}"/>
    <cellStyle name="Vírgula 6 8 4" xfId="3422" xr:uid="{00000000-0005-0000-0000-00001C650000}"/>
    <cellStyle name="Vírgula 6 8 4 2" xfId="16766" xr:uid="{00000000-0005-0000-0000-00001D650000}"/>
    <cellStyle name="Vírgula 6 8 5" xfId="6086" xr:uid="{00000000-0005-0000-0000-00001E650000}"/>
    <cellStyle name="Vírgula 6 8 5 2" xfId="19430" xr:uid="{00000000-0005-0000-0000-00001F650000}"/>
    <cellStyle name="Vírgula 6 8 6" xfId="8750" xr:uid="{00000000-0005-0000-0000-000020650000}"/>
    <cellStyle name="Vírgula 6 8 6 2" xfId="22094" xr:uid="{00000000-0005-0000-0000-000021650000}"/>
    <cellStyle name="Vírgula 6 8 7" xfId="14102" xr:uid="{00000000-0005-0000-0000-000022650000}"/>
    <cellStyle name="Vírgula 6 8 8" xfId="11414" xr:uid="{00000000-0005-0000-0000-000023650000}"/>
    <cellStyle name="Vírgula 6 8 9" xfId="24086" xr:uid="{00000000-0005-0000-0000-000024650000}"/>
    <cellStyle name="Vírgula 6 9" xfId="806" xr:uid="{00000000-0005-0000-0000-000025650000}"/>
    <cellStyle name="Vírgula 6 9 2" xfId="1598" xr:uid="{00000000-0005-0000-0000-000026650000}"/>
    <cellStyle name="Vírgula 6 9 2 2" xfId="4262" xr:uid="{00000000-0005-0000-0000-000027650000}"/>
    <cellStyle name="Vírgula 6 9 2 2 2" xfId="17606" xr:uid="{00000000-0005-0000-0000-000028650000}"/>
    <cellStyle name="Vírgula 6 9 2 3" xfId="6926" xr:uid="{00000000-0005-0000-0000-000029650000}"/>
    <cellStyle name="Vírgula 6 9 2 3 2" xfId="20270" xr:uid="{00000000-0005-0000-0000-00002A650000}"/>
    <cellStyle name="Vírgula 6 9 2 4" xfId="9590" xr:uid="{00000000-0005-0000-0000-00002B650000}"/>
    <cellStyle name="Vírgula 6 9 2 4 2" xfId="22934" xr:uid="{00000000-0005-0000-0000-00002C650000}"/>
    <cellStyle name="Vírgula 6 9 2 5" xfId="14942" xr:uid="{00000000-0005-0000-0000-00002D650000}"/>
    <cellStyle name="Vírgula 6 9 2 6" xfId="12254" xr:uid="{00000000-0005-0000-0000-00002E650000}"/>
    <cellStyle name="Vírgula 6 9 2 7" xfId="25790" xr:uid="{00000000-0005-0000-0000-00002F650000}"/>
    <cellStyle name="Vírgula 6 9 3" xfId="2390" xr:uid="{00000000-0005-0000-0000-000030650000}"/>
    <cellStyle name="Vírgula 6 9 3 2" xfId="5054" xr:uid="{00000000-0005-0000-0000-000031650000}"/>
    <cellStyle name="Vírgula 6 9 3 2 2" xfId="18398" xr:uid="{00000000-0005-0000-0000-000032650000}"/>
    <cellStyle name="Vírgula 6 9 3 3" xfId="7718" xr:uid="{00000000-0005-0000-0000-000033650000}"/>
    <cellStyle name="Vírgula 6 9 3 3 2" xfId="21062" xr:uid="{00000000-0005-0000-0000-000034650000}"/>
    <cellStyle name="Vírgula 6 9 3 4" xfId="10382" xr:uid="{00000000-0005-0000-0000-000035650000}"/>
    <cellStyle name="Vírgula 6 9 3 4 2" xfId="23726" xr:uid="{00000000-0005-0000-0000-000036650000}"/>
    <cellStyle name="Vírgula 6 9 3 5" xfId="15734" xr:uid="{00000000-0005-0000-0000-000037650000}"/>
    <cellStyle name="Vírgula 6 9 3 6" xfId="13046" xr:uid="{00000000-0005-0000-0000-000038650000}"/>
    <cellStyle name="Vírgula 6 9 4" xfId="3470" xr:uid="{00000000-0005-0000-0000-000039650000}"/>
    <cellStyle name="Vírgula 6 9 4 2" xfId="16814" xr:uid="{00000000-0005-0000-0000-00003A650000}"/>
    <cellStyle name="Vírgula 6 9 5" xfId="6134" xr:uid="{00000000-0005-0000-0000-00003B650000}"/>
    <cellStyle name="Vírgula 6 9 5 2" xfId="19478" xr:uid="{00000000-0005-0000-0000-00003C650000}"/>
    <cellStyle name="Vírgula 6 9 6" xfId="8798" xr:uid="{00000000-0005-0000-0000-00003D650000}"/>
    <cellStyle name="Vírgula 6 9 6 2" xfId="22142" xr:uid="{00000000-0005-0000-0000-00003E650000}"/>
    <cellStyle name="Vírgula 6 9 7" xfId="14150" xr:uid="{00000000-0005-0000-0000-00003F650000}"/>
    <cellStyle name="Vírgula 6 9 8" xfId="11462" xr:uid="{00000000-0005-0000-0000-000040650000}"/>
    <cellStyle name="Vírgula 6 9 9" xfId="24422" xr:uid="{00000000-0005-0000-0000-000041650000}"/>
    <cellStyle name="Vírgula 7" xfId="70" xr:uid="{00000000-0005-0000-0000-000042650000}"/>
    <cellStyle name="Vírgula 7 10" xfId="1654" xr:uid="{00000000-0005-0000-0000-000043650000}"/>
    <cellStyle name="Vírgula 7 10 2" xfId="4318" xr:uid="{00000000-0005-0000-0000-000044650000}"/>
    <cellStyle name="Vírgula 7 10 2 2" xfId="17662" xr:uid="{00000000-0005-0000-0000-000045650000}"/>
    <cellStyle name="Vírgula 7 10 3" xfId="6982" xr:uid="{00000000-0005-0000-0000-000046650000}"/>
    <cellStyle name="Vírgula 7 10 3 2" xfId="20326" xr:uid="{00000000-0005-0000-0000-000047650000}"/>
    <cellStyle name="Vírgula 7 10 4" xfId="9646" xr:uid="{00000000-0005-0000-0000-000048650000}"/>
    <cellStyle name="Vírgula 7 10 4 2" xfId="22990" xr:uid="{00000000-0005-0000-0000-000049650000}"/>
    <cellStyle name="Vírgula 7 10 5" xfId="14998" xr:uid="{00000000-0005-0000-0000-00004A650000}"/>
    <cellStyle name="Vírgula 7 10 6" xfId="12310" xr:uid="{00000000-0005-0000-0000-00004B650000}"/>
    <cellStyle name="Vírgula 7 11" xfId="2453" xr:uid="{00000000-0005-0000-0000-00004C650000}"/>
    <cellStyle name="Vírgula 7 11 2" xfId="5117" xr:uid="{00000000-0005-0000-0000-00004D650000}"/>
    <cellStyle name="Vírgula 7 11 2 2" xfId="18461" xr:uid="{00000000-0005-0000-0000-00004E650000}"/>
    <cellStyle name="Vírgula 7 11 3" xfId="7781" xr:uid="{00000000-0005-0000-0000-00004F650000}"/>
    <cellStyle name="Vírgula 7 11 3 2" xfId="21125" xr:uid="{00000000-0005-0000-0000-000050650000}"/>
    <cellStyle name="Vírgula 7 11 4" xfId="10445" xr:uid="{00000000-0005-0000-0000-000051650000}"/>
    <cellStyle name="Vírgula 7 11 4 2" xfId="23789" xr:uid="{00000000-0005-0000-0000-000052650000}"/>
    <cellStyle name="Vírgula 7 11 5" xfId="15797" xr:uid="{00000000-0005-0000-0000-000053650000}"/>
    <cellStyle name="Vírgula 7 11 6" xfId="13109" xr:uid="{00000000-0005-0000-0000-000054650000}"/>
    <cellStyle name="Vírgula 7 12" xfId="2734" xr:uid="{00000000-0005-0000-0000-000055650000}"/>
    <cellStyle name="Vírgula 7 12 2" xfId="16078" xr:uid="{00000000-0005-0000-0000-000056650000}"/>
    <cellStyle name="Vírgula 7 13" xfId="5398" xr:uid="{00000000-0005-0000-0000-000057650000}"/>
    <cellStyle name="Vírgula 7 13 2" xfId="18742" xr:uid="{00000000-0005-0000-0000-000058650000}"/>
    <cellStyle name="Vírgula 7 14" xfId="8062" xr:uid="{00000000-0005-0000-0000-000059650000}"/>
    <cellStyle name="Vírgula 7 14 2" xfId="21406" xr:uid="{00000000-0005-0000-0000-00005A650000}"/>
    <cellStyle name="Vírgula 7 15" xfId="13414" xr:uid="{00000000-0005-0000-0000-00005B650000}"/>
    <cellStyle name="Vírgula 7 16" xfId="10726" xr:uid="{00000000-0005-0000-0000-00005C650000}"/>
    <cellStyle name="Vírgula 7 17" xfId="24118" xr:uid="{00000000-0005-0000-0000-00005D650000}"/>
    <cellStyle name="Vírgula 7 2" xfId="118" xr:uid="{00000000-0005-0000-0000-00005E650000}"/>
    <cellStyle name="Vírgula 7 2 10" xfId="8110" xr:uid="{00000000-0005-0000-0000-00005F650000}"/>
    <cellStyle name="Vírgula 7 2 10 2" xfId="21454" xr:uid="{00000000-0005-0000-0000-000060650000}"/>
    <cellStyle name="Vírgula 7 2 11" xfId="13462" xr:uid="{00000000-0005-0000-0000-000061650000}"/>
    <cellStyle name="Vírgula 7 2 12" xfId="10774" xr:uid="{00000000-0005-0000-0000-000062650000}"/>
    <cellStyle name="Vírgula 7 2 13" xfId="24166" xr:uid="{00000000-0005-0000-0000-000063650000}"/>
    <cellStyle name="Vírgula 7 2 2" xfId="286" xr:uid="{00000000-0005-0000-0000-000064650000}"/>
    <cellStyle name="Vírgula 7 2 2 10" xfId="10942" xr:uid="{00000000-0005-0000-0000-000065650000}"/>
    <cellStyle name="Vírgula 7 2 2 11" xfId="24334" xr:uid="{00000000-0005-0000-0000-000066650000}"/>
    <cellStyle name="Vírgula 7 2 2 2" xfId="550" xr:uid="{00000000-0005-0000-0000-000067650000}"/>
    <cellStyle name="Vírgula 7 2 2 2 2" xfId="1342" xr:uid="{00000000-0005-0000-0000-000068650000}"/>
    <cellStyle name="Vírgula 7 2 2 2 2 2" xfId="4006" xr:uid="{00000000-0005-0000-0000-000069650000}"/>
    <cellStyle name="Vírgula 7 2 2 2 2 2 2" xfId="17350" xr:uid="{00000000-0005-0000-0000-00006A650000}"/>
    <cellStyle name="Vírgula 7 2 2 2 2 3" xfId="6670" xr:uid="{00000000-0005-0000-0000-00006B650000}"/>
    <cellStyle name="Vírgula 7 2 2 2 2 3 2" xfId="20014" xr:uid="{00000000-0005-0000-0000-00006C650000}"/>
    <cellStyle name="Vírgula 7 2 2 2 2 4" xfId="9334" xr:uid="{00000000-0005-0000-0000-00006D650000}"/>
    <cellStyle name="Vírgula 7 2 2 2 2 4 2" xfId="22678" xr:uid="{00000000-0005-0000-0000-00006E650000}"/>
    <cellStyle name="Vírgula 7 2 2 2 2 5" xfId="14686" xr:uid="{00000000-0005-0000-0000-00006F650000}"/>
    <cellStyle name="Vírgula 7 2 2 2 2 6" xfId="11998" xr:uid="{00000000-0005-0000-0000-000070650000}"/>
    <cellStyle name="Vírgula 7 2 2 2 2 7" xfId="26398" xr:uid="{00000000-0005-0000-0000-000071650000}"/>
    <cellStyle name="Vírgula 7 2 2 2 3" xfId="2134" xr:uid="{00000000-0005-0000-0000-000072650000}"/>
    <cellStyle name="Vírgula 7 2 2 2 3 2" xfId="4798" xr:uid="{00000000-0005-0000-0000-000073650000}"/>
    <cellStyle name="Vírgula 7 2 2 2 3 2 2" xfId="18142" xr:uid="{00000000-0005-0000-0000-000074650000}"/>
    <cellStyle name="Vírgula 7 2 2 2 3 3" xfId="7462" xr:uid="{00000000-0005-0000-0000-000075650000}"/>
    <cellStyle name="Vírgula 7 2 2 2 3 3 2" xfId="20806" xr:uid="{00000000-0005-0000-0000-000076650000}"/>
    <cellStyle name="Vírgula 7 2 2 2 3 4" xfId="10126" xr:uid="{00000000-0005-0000-0000-000077650000}"/>
    <cellStyle name="Vírgula 7 2 2 2 3 4 2" xfId="23470" xr:uid="{00000000-0005-0000-0000-000078650000}"/>
    <cellStyle name="Vírgula 7 2 2 2 3 5" xfId="15478" xr:uid="{00000000-0005-0000-0000-000079650000}"/>
    <cellStyle name="Vírgula 7 2 2 2 3 6" xfId="12790" xr:uid="{00000000-0005-0000-0000-00007A650000}"/>
    <cellStyle name="Vírgula 7 2 2 2 4" xfId="3214" xr:uid="{00000000-0005-0000-0000-00007B650000}"/>
    <cellStyle name="Vírgula 7 2 2 2 4 2" xfId="16558" xr:uid="{00000000-0005-0000-0000-00007C650000}"/>
    <cellStyle name="Vírgula 7 2 2 2 5" xfId="5878" xr:uid="{00000000-0005-0000-0000-00007D650000}"/>
    <cellStyle name="Vírgula 7 2 2 2 5 2" xfId="19222" xr:uid="{00000000-0005-0000-0000-00007E650000}"/>
    <cellStyle name="Vírgula 7 2 2 2 6" xfId="8542" xr:uid="{00000000-0005-0000-0000-00007F650000}"/>
    <cellStyle name="Vírgula 7 2 2 2 6 2" xfId="21886" xr:uid="{00000000-0005-0000-0000-000080650000}"/>
    <cellStyle name="Vírgula 7 2 2 2 7" xfId="13894" xr:uid="{00000000-0005-0000-0000-000081650000}"/>
    <cellStyle name="Vírgula 7 2 2 2 8" xfId="11206" xr:uid="{00000000-0005-0000-0000-000082650000}"/>
    <cellStyle name="Vírgula 7 2 2 2 9" xfId="25030" xr:uid="{00000000-0005-0000-0000-000083650000}"/>
    <cellStyle name="Vírgula 7 2 2 3" xfId="1078" xr:uid="{00000000-0005-0000-0000-000084650000}"/>
    <cellStyle name="Vírgula 7 2 2 3 2" xfId="3742" xr:uid="{00000000-0005-0000-0000-000085650000}"/>
    <cellStyle name="Vírgula 7 2 2 3 2 2" xfId="17086" xr:uid="{00000000-0005-0000-0000-000086650000}"/>
    <cellStyle name="Vírgula 7 2 2 3 2 3" xfId="26062" xr:uid="{00000000-0005-0000-0000-000087650000}"/>
    <cellStyle name="Vírgula 7 2 2 3 3" xfId="6406" xr:uid="{00000000-0005-0000-0000-000088650000}"/>
    <cellStyle name="Vírgula 7 2 2 3 3 2" xfId="19750" xr:uid="{00000000-0005-0000-0000-000089650000}"/>
    <cellStyle name="Vírgula 7 2 2 3 4" xfId="9070" xr:uid="{00000000-0005-0000-0000-00008A650000}"/>
    <cellStyle name="Vírgula 7 2 2 3 4 2" xfId="22414" xr:uid="{00000000-0005-0000-0000-00008B650000}"/>
    <cellStyle name="Vírgula 7 2 2 3 5" xfId="14422" xr:uid="{00000000-0005-0000-0000-00008C650000}"/>
    <cellStyle name="Vírgula 7 2 2 3 6" xfId="11734" xr:uid="{00000000-0005-0000-0000-00008D650000}"/>
    <cellStyle name="Vírgula 7 2 2 3 7" xfId="24694" xr:uid="{00000000-0005-0000-0000-00008E650000}"/>
    <cellStyle name="Vírgula 7 2 2 4" xfId="1870" xr:uid="{00000000-0005-0000-0000-00008F650000}"/>
    <cellStyle name="Vírgula 7 2 2 4 2" xfId="4534" xr:uid="{00000000-0005-0000-0000-000090650000}"/>
    <cellStyle name="Vírgula 7 2 2 4 2 2" xfId="17878" xr:uid="{00000000-0005-0000-0000-000091650000}"/>
    <cellStyle name="Vírgula 7 2 2 4 2 3" xfId="26710" xr:uid="{00000000-0005-0000-0000-000092650000}"/>
    <cellStyle name="Vírgula 7 2 2 4 3" xfId="7198" xr:uid="{00000000-0005-0000-0000-000093650000}"/>
    <cellStyle name="Vírgula 7 2 2 4 3 2" xfId="20542" xr:uid="{00000000-0005-0000-0000-000094650000}"/>
    <cellStyle name="Vírgula 7 2 2 4 4" xfId="9862" xr:uid="{00000000-0005-0000-0000-000095650000}"/>
    <cellStyle name="Vírgula 7 2 2 4 4 2" xfId="23206" xr:uid="{00000000-0005-0000-0000-000096650000}"/>
    <cellStyle name="Vírgula 7 2 2 4 5" xfId="15214" xr:uid="{00000000-0005-0000-0000-000097650000}"/>
    <cellStyle name="Vírgula 7 2 2 4 6" xfId="12526" xr:uid="{00000000-0005-0000-0000-000098650000}"/>
    <cellStyle name="Vírgula 7 2 2 4 7" xfId="25342" xr:uid="{00000000-0005-0000-0000-000099650000}"/>
    <cellStyle name="Vírgula 7 2 2 5" xfId="2686" xr:uid="{00000000-0005-0000-0000-00009A650000}"/>
    <cellStyle name="Vírgula 7 2 2 5 2" xfId="5350" xr:uid="{00000000-0005-0000-0000-00009B650000}"/>
    <cellStyle name="Vírgula 7 2 2 5 2 2" xfId="18694" xr:uid="{00000000-0005-0000-0000-00009C650000}"/>
    <cellStyle name="Vírgula 7 2 2 5 3" xfId="8014" xr:uid="{00000000-0005-0000-0000-00009D650000}"/>
    <cellStyle name="Vírgula 7 2 2 5 3 2" xfId="21358" xr:uid="{00000000-0005-0000-0000-00009E650000}"/>
    <cellStyle name="Vírgula 7 2 2 5 4" xfId="10678" xr:uid="{00000000-0005-0000-0000-00009F650000}"/>
    <cellStyle name="Vírgula 7 2 2 5 4 2" xfId="24022" xr:uid="{00000000-0005-0000-0000-0000A0650000}"/>
    <cellStyle name="Vírgula 7 2 2 5 5" xfId="16030" xr:uid="{00000000-0005-0000-0000-0000A1650000}"/>
    <cellStyle name="Vírgula 7 2 2 5 6" xfId="13342" xr:uid="{00000000-0005-0000-0000-0000A2650000}"/>
    <cellStyle name="Vírgula 7 2 2 5 7" xfId="25702" xr:uid="{00000000-0005-0000-0000-0000A3650000}"/>
    <cellStyle name="Vírgula 7 2 2 6" xfId="2950" xr:uid="{00000000-0005-0000-0000-0000A4650000}"/>
    <cellStyle name="Vírgula 7 2 2 6 2" xfId="16294" xr:uid="{00000000-0005-0000-0000-0000A5650000}"/>
    <cellStyle name="Vírgula 7 2 2 7" xfId="5614" xr:uid="{00000000-0005-0000-0000-0000A6650000}"/>
    <cellStyle name="Vírgula 7 2 2 7 2" xfId="18958" xr:uid="{00000000-0005-0000-0000-0000A7650000}"/>
    <cellStyle name="Vírgula 7 2 2 8" xfId="8278" xr:uid="{00000000-0005-0000-0000-0000A8650000}"/>
    <cellStyle name="Vírgula 7 2 2 8 2" xfId="21622" xr:uid="{00000000-0005-0000-0000-0000A9650000}"/>
    <cellStyle name="Vírgula 7 2 2 9" xfId="13630" xr:uid="{00000000-0005-0000-0000-0000AA650000}"/>
    <cellStyle name="Vírgula 7 2 3" xfId="382" xr:uid="{00000000-0005-0000-0000-0000AB650000}"/>
    <cellStyle name="Vírgula 7 2 3 2" xfId="1174" xr:uid="{00000000-0005-0000-0000-0000AC650000}"/>
    <cellStyle name="Vírgula 7 2 3 2 2" xfId="3838" xr:uid="{00000000-0005-0000-0000-0000AD650000}"/>
    <cellStyle name="Vírgula 7 2 3 2 2 2" xfId="17182" xr:uid="{00000000-0005-0000-0000-0000AE650000}"/>
    <cellStyle name="Vírgula 7 2 3 2 3" xfId="6502" xr:uid="{00000000-0005-0000-0000-0000AF650000}"/>
    <cellStyle name="Vírgula 7 2 3 2 3 2" xfId="19846" xr:uid="{00000000-0005-0000-0000-0000B0650000}"/>
    <cellStyle name="Vírgula 7 2 3 2 4" xfId="9166" xr:uid="{00000000-0005-0000-0000-0000B1650000}"/>
    <cellStyle name="Vírgula 7 2 3 2 4 2" xfId="22510" xr:uid="{00000000-0005-0000-0000-0000B2650000}"/>
    <cellStyle name="Vírgula 7 2 3 2 5" xfId="14518" xr:uid="{00000000-0005-0000-0000-0000B3650000}"/>
    <cellStyle name="Vírgula 7 2 3 2 6" xfId="11830" xr:uid="{00000000-0005-0000-0000-0000B4650000}"/>
    <cellStyle name="Vírgula 7 2 3 2 7" xfId="26230" xr:uid="{00000000-0005-0000-0000-0000B5650000}"/>
    <cellStyle name="Vírgula 7 2 3 3" xfId="1966" xr:uid="{00000000-0005-0000-0000-0000B6650000}"/>
    <cellStyle name="Vírgula 7 2 3 3 2" xfId="4630" xr:uid="{00000000-0005-0000-0000-0000B7650000}"/>
    <cellStyle name="Vírgula 7 2 3 3 2 2" xfId="17974" xr:uid="{00000000-0005-0000-0000-0000B8650000}"/>
    <cellStyle name="Vírgula 7 2 3 3 3" xfId="7294" xr:uid="{00000000-0005-0000-0000-0000B9650000}"/>
    <cellStyle name="Vírgula 7 2 3 3 3 2" xfId="20638" xr:uid="{00000000-0005-0000-0000-0000BA650000}"/>
    <cellStyle name="Vírgula 7 2 3 3 4" xfId="9958" xr:uid="{00000000-0005-0000-0000-0000BB650000}"/>
    <cellStyle name="Vírgula 7 2 3 3 4 2" xfId="23302" xr:uid="{00000000-0005-0000-0000-0000BC650000}"/>
    <cellStyle name="Vírgula 7 2 3 3 5" xfId="15310" xr:uid="{00000000-0005-0000-0000-0000BD650000}"/>
    <cellStyle name="Vírgula 7 2 3 3 6" xfId="12622" xr:uid="{00000000-0005-0000-0000-0000BE650000}"/>
    <cellStyle name="Vírgula 7 2 3 4" xfId="3046" xr:uid="{00000000-0005-0000-0000-0000BF650000}"/>
    <cellStyle name="Vírgula 7 2 3 4 2" xfId="16390" xr:uid="{00000000-0005-0000-0000-0000C0650000}"/>
    <cellStyle name="Vírgula 7 2 3 5" xfId="5710" xr:uid="{00000000-0005-0000-0000-0000C1650000}"/>
    <cellStyle name="Vírgula 7 2 3 5 2" xfId="19054" xr:uid="{00000000-0005-0000-0000-0000C2650000}"/>
    <cellStyle name="Vírgula 7 2 3 6" xfId="8374" xr:uid="{00000000-0005-0000-0000-0000C3650000}"/>
    <cellStyle name="Vírgula 7 2 3 6 2" xfId="21718" xr:uid="{00000000-0005-0000-0000-0000C4650000}"/>
    <cellStyle name="Vírgula 7 2 3 7" xfId="13726" xr:uid="{00000000-0005-0000-0000-0000C5650000}"/>
    <cellStyle name="Vírgula 7 2 3 8" xfId="11038" xr:uid="{00000000-0005-0000-0000-0000C6650000}"/>
    <cellStyle name="Vírgula 7 2 3 9" xfId="24862" xr:uid="{00000000-0005-0000-0000-0000C7650000}"/>
    <cellStyle name="Vírgula 7 2 4" xfId="718" xr:uid="{00000000-0005-0000-0000-0000C8650000}"/>
    <cellStyle name="Vírgula 7 2 4 2" xfId="1510" xr:uid="{00000000-0005-0000-0000-0000C9650000}"/>
    <cellStyle name="Vírgula 7 2 4 2 2" xfId="4174" xr:uid="{00000000-0005-0000-0000-0000CA650000}"/>
    <cellStyle name="Vírgula 7 2 4 2 2 2" xfId="17518" xr:uid="{00000000-0005-0000-0000-0000CB650000}"/>
    <cellStyle name="Vírgula 7 2 4 2 3" xfId="6838" xr:uid="{00000000-0005-0000-0000-0000CC650000}"/>
    <cellStyle name="Vírgula 7 2 4 2 3 2" xfId="20182" xr:uid="{00000000-0005-0000-0000-0000CD650000}"/>
    <cellStyle name="Vírgula 7 2 4 2 4" xfId="9502" xr:uid="{00000000-0005-0000-0000-0000CE650000}"/>
    <cellStyle name="Vírgula 7 2 4 2 4 2" xfId="22846" xr:uid="{00000000-0005-0000-0000-0000CF650000}"/>
    <cellStyle name="Vírgula 7 2 4 2 5" xfId="14854" xr:uid="{00000000-0005-0000-0000-0000D0650000}"/>
    <cellStyle name="Vírgula 7 2 4 2 6" xfId="12166" xr:uid="{00000000-0005-0000-0000-0000D1650000}"/>
    <cellStyle name="Vírgula 7 2 4 2 7" xfId="25894" xr:uid="{00000000-0005-0000-0000-0000D2650000}"/>
    <cellStyle name="Vírgula 7 2 4 3" xfId="2302" xr:uid="{00000000-0005-0000-0000-0000D3650000}"/>
    <cellStyle name="Vírgula 7 2 4 3 2" xfId="4966" xr:uid="{00000000-0005-0000-0000-0000D4650000}"/>
    <cellStyle name="Vírgula 7 2 4 3 2 2" xfId="18310" xr:uid="{00000000-0005-0000-0000-0000D5650000}"/>
    <cellStyle name="Vírgula 7 2 4 3 3" xfId="7630" xr:uid="{00000000-0005-0000-0000-0000D6650000}"/>
    <cellStyle name="Vírgula 7 2 4 3 3 2" xfId="20974" xr:uid="{00000000-0005-0000-0000-0000D7650000}"/>
    <cellStyle name="Vírgula 7 2 4 3 4" xfId="10294" xr:uid="{00000000-0005-0000-0000-0000D8650000}"/>
    <cellStyle name="Vírgula 7 2 4 3 4 2" xfId="23638" xr:uid="{00000000-0005-0000-0000-0000D9650000}"/>
    <cellStyle name="Vírgula 7 2 4 3 5" xfId="15646" xr:uid="{00000000-0005-0000-0000-0000DA650000}"/>
    <cellStyle name="Vírgula 7 2 4 3 6" xfId="12958" xr:uid="{00000000-0005-0000-0000-0000DB650000}"/>
    <cellStyle name="Vírgula 7 2 4 4" xfId="3382" xr:uid="{00000000-0005-0000-0000-0000DC650000}"/>
    <cellStyle name="Vírgula 7 2 4 4 2" xfId="16726" xr:uid="{00000000-0005-0000-0000-0000DD650000}"/>
    <cellStyle name="Vírgula 7 2 4 5" xfId="6046" xr:uid="{00000000-0005-0000-0000-0000DE650000}"/>
    <cellStyle name="Vírgula 7 2 4 5 2" xfId="19390" xr:uid="{00000000-0005-0000-0000-0000DF650000}"/>
    <cellStyle name="Vírgula 7 2 4 6" xfId="8710" xr:uid="{00000000-0005-0000-0000-0000E0650000}"/>
    <cellStyle name="Vírgula 7 2 4 6 2" xfId="22054" xr:uid="{00000000-0005-0000-0000-0000E1650000}"/>
    <cellStyle name="Vírgula 7 2 4 7" xfId="14062" xr:uid="{00000000-0005-0000-0000-0000E2650000}"/>
    <cellStyle name="Vírgula 7 2 4 8" xfId="11374" xr:uid="{00000000-0005-0000-0000-0000E3650000}"/>
    <cellStyle name="Vírgula 7 2 4 9" xfId="24526" xr:uid="{00000000-0005-0000-0000-0000E4650000}"/>
    <cellStyle name="Vírgula 7 2 5" xfId="910" xr:uid="{00000000-0005-0000-0000-0000E5650000}"/>
    <cellStyle name="Vírgula 7 2 5 2" xfId="3574" xr:uid="{00000000-0005-0000-0000-0000E6650000}"/>
    <cellStyle name="Vírgula 7 2 5 2 2" xfId="16918" xr:uid="{00000000-0005-0000-0000-0000E7650000}"/>
    <cellStyle name="Vírgula 7 2 5 2 3" xfId="26542" xr:uid="{00000000-0005-0000-0000-0000E8650000}"/>
    <cellStyle name="Vírgula 7 2 5 3" xfId="6238" xr:uid="{00000000-0005-0000-0000-0000E9650000}"/>
    <cellStyle name="Vírgula 7 2 5 3 2" xfId="19582" xr:uid="{00000000-0005-0000-0000-0000EA650000}"/>
    <cellStyle name="Vírgula 7 2 5 4" xfId="8902" xr:uid="{00000000-0005-0000-0000-0000EB650000}"/>
    <cellStyle name="Vírgula 7 2 5 4 2" xfId="22246" xr:uid="{00000000-0005-0000-0000-0000EC650000}"/>
    <cellStyle name="Vírgula 7 2 5 5" xfId="14254" xr:uid="{00000000-0005-0000-0000-0000ED650000}"/>
    <cellStyle name="Vírgula 7 2 5 6" xfId="11566" xr:uid="{00000000-0005-0000-0000-0000EE650000}"/>
    <cellStyle name="Vírgula 7 2 5 7" xfId="25174" xr:uid="{00000000-0005-0000-0000-0000EF650000}"/>
    <cellStyle name="Vírgula 7 2 6" xfId="1702" xr:uid="{00000000-0005-0000-0000-0000F0650000}"/>
    <cellStyle name="Vírgula 7 2 6 2" xfId="4366" xr:uid="{00000000-0005-0000-0000-0000F1650000}"/>
    <cellStyle name="Vírgula 7 2 6 2 2" xfId="17710" xr:uid="{00000000-0005-0000-0000-0000F2650000}"/>
    <cellStyle name="Vírgula 7 2 6 3" xfId="7030" xr:uid="{00000000-0005-0000-0000-0000F3650000}"/>
    <cellStyle name="Vírgula 7 2 6 3 2" xfId="20374" xr:uid="{00000000-0005-0000-0000-0000F4650000}"/>
    <cellStyle name="Vírgula 7 2 6 4" xfId="9694" xr:uid="{00000000-0005-0000-0000-0000F5650000}"/>
    <cellStyle name="Vírgula 7 2 6 4 2" xfId="23038" xr:uid="{00000000-0005-0000-0000-0000F6650000}"/>
    <cellStyle name="Vírgula 7 2 6 5" xfId="15046" xr:uid="{00000000-0005-0000-0000-0000F7650000}"/>
    <cellStyle name="Vírgula 7 2 6 6" xfId="12358" xr:uid="{00000000-0005-0000-0000-0000F8650000}"/>
    <cellStyle name="Vírgula 7 2 6 7" xfId="25534" xr:uid="{00000000-0005-0000-0000-0000F9650000}"/>
    <cellStyle name="Vírgula 7 2 7" xfId="2518" xr:uid="{00000000-0005-0000-0000-0000FA650000}"/>
    <cellStyle name="Vírgula 7 2 7 2" xfId="5182" xr:uid="{00000000-0005-0000-0000-0000FB650000}"/>
    <cellStyle name="Vírgula 7 2 7 2 2" xfId="18526" xr:uid="{00000000-0005-0000-0000-0000FC650000}"/>
    <cellStyle name="Vírgula 7 2 7 3" xfId="7846" xr:uid="{00000000-0005-0000-0000-0000FD650000}"/>
    <cellStyle name="Vírgula 7 2 7 3 2" xfId="21190" xr:uid="{00000000-0005-0000-0000-0000FE650000}"/>
    <cellStyle name="Vírgula 7 2 7 4" xfId="10510" xr:uid="{00000000-0005-0000-0000-0000FF650000}"/>
    <cellStyle name="Vírgula 7 2 7 4 2" xfId="23854" xr:uid="{00000000-0005-0000-0000-000000660000}"/>
    <cellStyle name="Vírgula 7 2 7 5" xfId="15862" xr:uid="{00000000-0005-0000-0000-000001660000}"/>
    <cellStyle name="Vírgula 7 2 7 6" xfId="13174" xr:uid="{00000000-0005-0000-0000-000002660000}"/>
    <cellStyle name="Vírgula 7 2 8" xfId="2782" xr:uid="{00000000-0005-0000-0000-000003660000}"/>
    <cellStyle name="Vírgula 7 2 8 2" xfId="16126" xr:uid="{00000000-0005-0000-0000-000004660000}"/>
    <cellStyle name="Vírgula 7 2 9" xfId="5446" xr:uid="{00000000-0005-0000-0000-000005660000}"/>
    <cellStyle name="Vírgula 7 2 9 2" xfId="18790" xr:uid="{00000000-0005-0000-0000-000006660000}"/>
    <cellStyle name="Vírgula 7 3" xfId="238" xr:uid="{00000000-0005-0000-0000-000007660000}"/>
    <cellStyle name="Vírgula 7 3 10" xfId="13582" xr:uid="{00000000-0005-0000-0000-000008660000}"/>
    <cellStyle name="Vírgula 7 3 11" xfId="10894" xr:uid="{00000000-0005-0000-0000-000009660000}"/>
    <cellStyle name="Vírgula 7 3 12" xfId="24286" xr:uid="{00000000-0005-0000-0000-00000A660000}"/>
    <cellStyle name="Vírgula 7 3 2" xfId="502" xr:uid="{00000000-0005-0000-0000-00000B660000}"/>
    <cellStyle name="Vírgula 7 3 2 2" xfId="1294" xr:uid="{00000000-0005-0000-0000-00000C660000}"/>
    <cellStyle name="Vírgula 7 3 2 2 2" xfId="3958" xr:uid="{00000000-0005-0000-0000-00000D660000}"/>
    <cellStyle name="Vírgula 7 3 2 2 2 2" xfId="17302" xr:uid="{00000000-0005-0000-0000-00000E660000}"/>
    <cellStyle name="Vírgula 7 3 2 2 3" xfId="6622" xr:uid="{00000000-0005-0000-0000-00000F660000}"/>
    <cellStyle name="Vírgula 7 3 2 2 3 2" xfId="19966" xr:uid="{00000000-0005-0000-0000-000010660000}"/>
    <cellStyle name="Vírgula 7 3 2 2 4" xfId="9286" xr:uid="{00000000-0005-0000-0000-000011660000}"/>
    <cellStyle name="Vírgula 7 3 2 2 4 2" xfId="22630" xr:uid="{00000000-0005-0000-0000-000012660000}"/>
    <cellStyle name="Vírgula 7 3 2 2 5" xfId="14638" xr:uid="{00000000-0005-0000-0000-000013660000}"/>
    <cellStyle name="Vírgula 7 3 2 2 6" xfId="11950" xr:uid="{00000000-0005-0000-0000-000014660000}"/>
    <cellStyle name="Vírgula 7 3 2 2 7" xfId="26350" xr:uid="{00000000-0005-0000-0000-000015660000}"/>
    <cellStyle name="Vírgula 7 3 2 3" xfId="2086" xr:uid="{00000000-0005-0000-0000-000016660000}"/>
    <cellStyle name="Vírgula 7 3 2 3 2" xfId="4750" xr:uid="{00000000-0005-0000-0000-000017660000}"/>
    <cellStyle name="Vírgula 7 3 2 3 2 2" xfId="18094" xr:uid="{00000000-0005-0000-0000-000018660000}"/>
    <cellStyle name="Vírgula 7 3 2 3 3" xfId="7414" xr:uid="{00000000-0005-0000-0000-000019660000}"/>
    <cellStyle name="Vírgula 7 3 2 3 3 2" xfId="20758" xr:uid="{00000000-0005-0000-0000-00001A660000}"/>
    <cellStyle name="Vírgula 7 3 2 3 4" xfId="10078" xr:uid="{00000000-0005-0000-0000-00001B660000}"/>
    <cellStyle name="Vírgula 7 3 2 3 4 2" xfId="23422" xr:uid="{00000000-0005-0000-0000-00001C660000}"/>
    <cellStyle name="Vírgula 7 3 2 3 5" xfId="15430" xr:uid="{00000000-0005-0000-0000-00001D660000}"/>
    <cellStyle name="Vírgula 7 3 2 3 6" xfId="12742" xr:uid="{00000000-0005-0000-0000-00001E660000}"/>
    <cellStyle name="Vírgula 7 3 2 4" xfId="3166" xr:uid="{00000000-0005-0000-0000-00001F660000}"/>
    <cellStyle name="Vírgula 7 3 2 4 2" xfId="16510" xr:uid="{00000000-0005-0000-0000-000020660000}"/>
    <cellStyle name="Vírgula 7 3 2 5" xfId="5830" xr:uid="{00000000-0005-0000-0000-000021660000}"/>
    <cellStyle name="Vírgula 7 3 2 5 2" xfId="19174" xr:uid="{00000000-0005-0000-0000-000022660000}"/>
    <cellStyle name="Vírgula 7 3 2 6" xfId="8494" xr:uid="{00000000-0005-0000-0000-000023660000}"/>
    <cellStyle name="Vírgula 7 3 2 6 2" xfId="21838" xr:uid="{00000000-0005-0000-0000-000024660000}"/>
    <cellStyle name="Vírgula 7 3 2 7" xfId="13846" xr:uid="{00000000-0005-0000-0000-000025660000}"/>
    <cellStyle name="Vírgula 7 3 2 8" xfId="11158" xr:uid="{00000000-0005-0000-0000-000026660000}"/>
    <cellStyle name="Vírgula 7 3 2 9" xfId="24982" xr:uid="{00000000-0005-0000-0000-000027660000}"/>
    <cellStyle name="Vírgula 7 3 3" xfId="670" xr:uid="{00000000-0005-0000-0000-000028660000}"/>
    <cellStyle name="Vírgula 7 3 3 2" xfId="1462" xr:uid="{00000000-0005-0000-0000-000029660000}"/>
    <cellStyle name="Vírgula 7 3 3 2 2" xfId="4126" xr:uid="{00000000-0005-0000-0000-00002A660000}"/>
    <cellStyle name="Vírgula 7 3 3 2 2 2" xfId="17470" xr:uid="{00000000-0005-0000-0000-00002B660000}"/>
    <cellStyle name="Vírgula 7 3 3 2 3" xfId="6790" xr:uid="{00000000-0005-0000-0000-00002C660000}"/>
    <cellStyle name="Vírgula 7 3 3 2 3 2" xfId="20134" xr:uid="{00000000-0005-0000-0000-00002D660000}"/>
    <cellStyle name="Vírgula 7 3 3 2 4" xfId="9454" xr:uid="{00000000-0005-0000-0000-00002E660000}"/>
    <cellStyle name="Vírgula 7 3 3 2 4 2" xfId="22798" xr:uid="{00000000-0005-0000-0000-00002F660000}"/>
    <cellStyle name="Vírgula 7 3 3 2 5" xfId="14806" xr:uid="{00000000-0005-0000-0000-000030660000}"/>
    <cellStyle name="Vírgula 7 3 3 2 6" xfId="12118" xr:uid="{00000000-0005-0000-0000-000031660000}"/>
    <cellStyle name="Vírgula 7 3 3 2 7" xfId="26014" xr:uid="{00000000-0005-0000-0000-000032660000}"/>
    <cellStyle name="Vírgula 7 3 3 3" xfId="2254" xr:uid="{00000000-0005-0000-0000-000033660000}"/>
    <cellStyle name="Vírgula 7 3 3 3 2" xfId="4918" xr:uid="{00000000-0005-0000-0000-000034660000}"/>
    <cellStyle name="Vírgula 7 3 3 3 2 2" xfId="18262" xr:uid="{00000000-0005-0000-0000-000035660000}"/>
    <cellStyle name="Vírgula 7 3 3 3 3" xfId="7582" xr:uid="{00000000-0005-0000-0000-000036660000}"/>
    <cellStyle name="Vírgula 7 3 3 3 3 2" xfId="20926" xr:uid="{00000000-0005-0000-0000-000037660000}"/>
    <cellStyle name="Vírgula 7 3 3 3 4" xfId="10246" xr:uid="{00000000-0005-0000-0000-000038660000}"/>
    <cellStyle name="Vírgula 7 3 3 3 4 2" xfId="23590" xr:uid="{00000000-0005-0000-0000-000039660000}"/>
    <cellStyle name="Vírgula 7 3 3 3 5" xfId="15598" xr:uid="{00000000-0005-0000-0000-00003A660000}"/>
    <cellStyle name="Vírgula 7 3 3 3 6" xfId="12910" xr:uid="{00000000-0005-0000-0000-00003B660000}"/>
    <cellStyle name="Vírgula 7 3 3 4" xfId="3334" xr:uid="{00000000-0005-0000-0000-00003C660000}"/>
    <cellStyle name="Vírgula 7 3 3 4 2" xfId="16678" xr:uid="{00000000-0005-0000-0000-00003D660000}"/>
    <cellStyle name="Vírgula 7 3 3 5" xfId="5998" xr:uid="{00000000-0005-0000-0000-00003E660000}"/>
    <cellStyle name="Vírgula 7 3 3 5 2" xfId="19342" xr:uid="{00000000-0005-0000-0000-00003F660000}"/>
    <cellStyle name="Vírgula 7 3 3 6" xfId="8662" xr:uid="{00000000-0005-0000-0000-000040660000}"/>
    <cellStyle name="Vírgula 7 3 3 6 2" xfId="22006" xr:uid="{00000000-0005-0000-0000-000041660000}"/>
    <cellStyle name="Vírgula 7 3 3 7" xfId="14014" xr:uid="{00000000-0005-0000-0000-000042660000}"/>
    <cellStyle name="Vírgula 7 3 3 8" xfId="11326" xr:uid="{00000000-0005-0000-0000-000043660000}"/>
    <cellStyle name="Vírgula 7 3 3 9" xfId="24646" xr:uid="{00000000-0005-0000-0000-000044660000}"/>
    <cellStyle name="Vírgula 7 3 4" xfId="1030" xr:uid="{00000000-0005-0000-0000-000045660000}"/>
    <cellStyle name="Vírgula 7 3 4 2" xfId="3694" xr:uid="{00000000-0005-0000-0000-000046660000}"/>
    <cellStyle name="Vírgula 7 3 4 2 2" xfId="17038" xr:uid="{00000000-0005-0000-0000-000047660000}"/>
    <cellStyle name="Vírgula 7 3 4 2 3" xfId="26662" xr:uid="{00000000-0005-0000-0000-000048660000}"/>
    <cellStyle name="Vírgula 7 3 4 3" xfId="6358" xr:uid="{00000000-0005-0000-0000-000049660000}"/>
    <cellStyle name="Vírgula 7 3 4 3 2" xfId="19702" xr:uid="{00000000-0005-0000-0000-00004A660000}"/>
    <cellStyle name="Vírgula 7 3 4 4" xfId="9022" xr:uid="{00000000-0005-0000-0000-00004B660000}"/>
    <cellStyle name="Vírgula 7 3 4 4 2" xfId="22366" xr:uid="{00000000-0005-0000-0000-00004C660000}"/>
    <cellStyle name="Vírgula 7 3 4 5" xfId="14374" xr:uid="{00000000-0005-0000-0000-00004D660000}"/>
    <cellStyle name="Vírgula 7 3 4 6" xfId="11686" xr:uid="{00000000-0005-0000-0000-00004E660000}"/>
    <cellStyle name="Vírgula 7 3 4 7" xfId="25294" xr:uid="{00000000-0005-0000-0000-00004F660000}"/>
    <cellStyle name="Vírgula 7 3 5" xfId="1822" xr:uid="{00000000-0005-0000-0000-000050660000}"/>
    <cellStyle name="Vírgula 7 3 5 2" xfId="4486" xr:uid="{00000000-0005-0000-0000-000051660000}"/>
    <cellStyle name="Vírgula 7 3 5 2 2" xfId="17830" xr:uid="{00000000-0005-0000-0000-000052660000}"/>
    <cellStyle name="Vírgula 7 3 5 3" xfId="7150" xr:uid="{00000000-0005-0000-0000-000053660000}"/>
    <cellStyle name="Vírgula 7 3 5 3 2" xfId="20494" xr:uid="{00000000-0005-0000-0000-000054660000}"/>
    <cellStyle name="Vírgula 7 3 5 4" xfId="9814" xr:uid="{00000000-0005-0000-0000-000055660000}"/>
    <cellStyle name="Vírgula 7 3 5 4 2" xfId="23158" xr:uid="{00000000-0005-0000-0000-000056660000}"/>
    <cellStyle name="Vírgula 7 3 5 5" xfId="15166" xr:uid="{00000000-0005-0000-0000-000057660000}"/>
    <cellStyle name="Vírgula 7 3 5 6" xfId="12478" xr:uid="{00000000-0005-0000-0000-000058660000}"/>
    <cellStyle name="Vírgula 7 3 5 7" xfId="25654" xr:uid="{00000000-0005-0000-0000-000059660000}"/>
    <cellStyle name="Vírgula 7 3 6" xfId="2638" xr:uid="{00000000-0005-0000-0000-00005A660000}"/>
    <cellStyle name="Vírgula 7 3 6 2" xfId="5302" xr:uid="{00000000-0005-0000-0000-00005B660000}"/>
    <cellStyle name="Vírgula 7 3 6 2 2" xfId="18646" xr:uid="{00000000-0005-0000-0000-00005C660000}"/>
    <cellStyle name="Vírgula 7 3 6 3" xfId="7966" xr:uid="{00000000-0005-0000-0000-00005D660000}"/>
    <cellStyle name="Vírgula 7 3 6 3 2" xfId="21310" xr:uid="{00000000-0005-0000-0000-00005E660000}"/>
    <cellStyle name="Vírgula 7 3 6 4" xfId="10630" xr:uid="{00000000-0005-0000-0000-00005F660000}"/>
    <cellStyle name="Vírgula 7 3 6 4 2" xfId="23974" xr:uid="{00000000-0005-0000-0000-000060660000}"/>
    <cellStyle name="Vírgula 7 3 6 5" xfId="15982" xr:uid="{00000000-0005-0000-0000-000061660000}"/>
    <cellStyle name="Vírgula 7 3 6 6" xfId="13294" xr:uid="{00000000-0005-0000-0000-000062660000}"/>
    <cellStyle name="Vírgula 7 3 7" xfId="2902" xr:uid="{00000000-0005-0000-0000-000063660000}"/>
    <cellStyle name="Vírgula 7 3 7 2" xfId="16246" xr:uid="{00000000-0005-0000-0000-000064660000}"/>
    <cellStyle name="Vírgula 7 3 8" xfId="5566" xr:uid="{00000000-0005-0000-0000-000065660000}"/>
    <cellStyle name="Vírgula 7 3 8 2" xfId="18910" xr:uid="{00000000-0005-0000-0000-000066660000}"/>
    <cellStyle name="Vírgula 7 3 9" xfId="8230" xr:uid="{00000000-0005-0000-0000-000067660000}"/>
    <cellStyle name="Vírgula 7 3 9 2" xfId="21574" xr:uid="{00000000-0005-0000-0000-000068660000}"/>
    <cellStyle name="Vírgula 7 4" xfId="190" xr:uid="{00000000-0005-0000-0000-000069660000}"/>
    <cellStyle name="Vírgula 7 4 10" xfId="10846" xr:uid="{00000000-0005-0000-0000-00006A660000}"/>
    <cellStyle name="Vírgula 7 4 11" xfId="24238" xr:uid="{00000000-0005-0000-0000-00006B660000}"/>
    <cellStyle name="Vírgula 7 4 2" xfId="454" xr:uid="{00000000-0005-0000-0000-00006C660000}"/>
    <cellStyle name="Vírgula 7 4 2 2" xfId="1246" xr:uid="{00000000-0005-0000-0000-00006D660000}"/>
    <cellStyle name="Vírgula 7 4 2 2 2" xfId="3910" xr:uid="{00000000-0005-0000-0000-00006E660000}"/>
    <cellStyle name="Vírgula 7 4 2 2 2 2" xfId="17254" xr:uid="{00000000-0005-0000-0000-00006F660000}"/>
    <cellStyle name="Vírgula 7 4 2 2 3" xfId="6574" xr:uid="{00000000-0005-0000-0000-000070660000}"/>
    <cellStyle name="Vírgula 7 4 2 2 3 2" xfId="19918" xr:uid="{00000000-0005-0000-0000-000071660000}"/>
    <cellStyle name="Vírgula 7 4 2 2 4" xfId="9238" xr:uid="{00000000-0005-0000-0000-000072660000}"/>
    <cellStyle name="Vírgula 7 4 2 2 4 2" xfId="22582" xr:uid="{00000000-0005-0000-0000-000073660000}"/>
    <cellStyle name="Vírgula 7 4 2 2 5" xfId="14590" xr:uid="{00000000-0005-0000-0000-000074660000}"/>
    <cellStyle name="Vírgula 7 4 2 2 6" xfId="11902" xr:uid="{00000000-0005-0000-0000-000075660000}"/>
    <cellStyle name="Vírgula 7 4 2 2 7" xfId="26302" xr:uid="{00000000-0005-0000-0000-000076660000}"/>
    <cellStyle name="Vírgula 7 4 2 3" xfId="2038" xr:uid="{00000000-0005-0000-0000-000077660000}"/>
    <cellStyle name="Vírgula 7 4 2 3 2" xfId="4702" xr:uid="{00000000-0005-0000-0000-000078660000}"/>
    <cellStyle name="Vírgula 7 4 2 3 2 2" xfId="18046" xr:uid="{00000000-0005-0000-0000-000079660000}"/>
    <cellStyle name="Vírgula 7 4 2 3 3" xfId="7366" xr:uid="{00000000-0005-0000-0000-00007A660000}"/>
    <cellStyle name="Vírgula 7 4 2 3 3 2" xfId="20710" xr:uid="{00000000-0005-0000-0000-00007B660000}"/>
    <cellStyle name="Vírgula 7 4 2 3 4" xfId="10030" xr:uid="{00000000-0005-0000-0000-00007C660000}"/>
    <cellStyle name="Vírgula 7 4 2 3 4 2" xfId="23374" xr:uid="{00000000-0005-0000-0000-00007D660000}"/>
    <cellStyle name="Vírgula 7 4 2 3 5" xfId="15382" xr:uid="{00000000-0005-0000-0000-00007E660000}"/>
    <cellStyle name="Vírgula 7 4 2 3 6" xfId="12694" xr:uid="{00000000-0005-0000-0000-00007F660000}"/>
    <cellStyle name="Vírgula 7 4 2 4" xfId="3118" xr:uid="{00000000-0005-0000-0000-000080660000}"/>
    <cellStyle name="Vírgula 7 4 2 4 2" xfId="16462" xr:uid="{00000000-0005-0000-0000-000081660000}"/>
    <cellStyle name="Vírgula 7 4 2 5" xfId="5782" xr:uid="{00000000-0005-0000-0000-000082660000}"/>
    <cellStyle name="Vírgula 7 4 2 5 2" xfId="19126" xr:uid="{00000000-0005-0000-0000-000083660000}"/>
    <cellStyle name="Vírgula 7 4 2 6" xfId="8446" xr:uid="{00000000-0005-0000-0000-000084660000}"/>
    <cellStyle name="Vírgula 7 4 2 6 2" xfId="21790" xr:uid="{00000000-0005-0000-0000-000085660000}"/>
    <cellStyle name="Vírgula 7 4 2 7" xfId="13798" xr:uid="{00000000-0005-0000-0000-000086660000}"/>
    <cellStyle name="Vírgula 7 4 2 8" xfId="11110" xr:uid="{00000000-0005-0000-0000-000087660000}"/>
    <cellStyle name="Vírgula 7 4 2 9" xfId="24934" xr:uid="{00000000-0005-0000-0000-000088660000}"/>
    <cellStyle name="Vírgula 7 4 3" xfId="982" xr:uid="{00000000-0005-0000-0000-000089660000}"/>
    <cellStyle name="Vírgula 7 4 3 2" xfId="3646" xr:uid="{00000000-0005-0000-0000-00008A660000}"/>
    <cellStyle name="Vírgula 7 4 3 2 2" xfId="16990" xr:uid="{00000000-0005-0000-0000-00008B660000}"/>
    <cellStyle name="Vírgula 7 4 3 2 3" xfId="25966" xr:uid="{00000000-0005-0000-0000-00008C660000}"/>
    <cellStyle name="Vírgula 7 4 3 3" xfId="6310" xr:uid="{00000000-0005-0000-0000-00008D660000}"/>
    <cellStyle name="Vírgula 7 4 3 3 2" xfId="19654" xr:uid="{00000000-0005-0000-0000-00008E660000}"/>
    <cellStyle name="Vírgula 7 4 3 4" xfId="8974" xr:uid="{00000000-0005-0000-0000-00008F660000}"/>
    <cellStyle name="Vírgula 7 4 3 4 2" xfId="22318" xr:uid="{00000000-0005-0000-0000-000090660000}"/>
    <cellStyle name="Vírgula 7 4 3 5" xfId="14326" xr:uid="{00000000-0005-0000-0000-000091660000}"/>
    <cellStyle name="Vírgula 7 4 3 6" xfId="11638" xr:uid="{00000000-0005-0000-0000-000092660000}"/>
    <cellStyle name="Vírgula 7 4 3 7" xfId="24598" xr:uid="{00000000-0005-0000-0000-000093660000}"/>
    <cellStyle name="Vírgula 7 4 4" xfId="1774" xr:uid="{00000000-0005-0000-0000-000094660000}"/>
    <cellStyle name="Vírgula 7 4 4 2" xfId="4438" xr:uid="{00000000-0005-0000-0000-000095660000}"/>
    <cellStyle name="Vírgula 7 4 4 2 2" xfId="17782" xr:uid="{00000000-0005-0000-0000-000096660000}"/>
    <cellStyle name="Vírgula 7 4 4 2 3" xfId="26614" xr:uid="{00000000-0005-0000-0000-000097660000}"/>
    <cellStyle name="Vírgula 7 4 4 3" xfId="7102" xr:uid="{00000000-0005-0000-0000-000098660000}"/>
    <cellStyle name="Vírgula 7 4 4 3 2" xfId="20446" xr:uid="{00000000-0005-0000-0000-000099660000}"/>
    <cellStyle name="Vírgula 7 4 4 4" xfId="9766" xr:uid="{00000000-0005-0000-0000-00009A660000}"/>
    <cellStyle name="Vírgula 7 4 4 4 2" xfId="23110" xr:uid="{00000000-0005-0000-0000-00009B660000}"/>
    <cellStyle name="Vírgula 7 4 4 5" xfId="15118" xr:uid="{00000000-0005-0000-0000-00009C660000}"/>
    <cellStyle name="Vírgula 7 4 4 6" xfId="12430" xr:uid="{00000000-0005-0000-0000-00009D660000}"/>
    <cellStyle name="Vírgula 7 4 4 7" xfId="25246" xr:uid="{00000000-0005-0000-0000-00009E660000}"/>
    <cellStyle name="Vírgula 7 4 5" xfId="2590" xr:uid="{00000000-0005-0000-0000-00009F660000}"/>
    <cellStyle name="Vírgula 7 4 5 2" xfId="5254" xr:uid="{00000000-0005-0000-0000-0000A0660000}"/>
    <cellStyle name="Vírgula 7 4 5 2 2" xfId="18598" xr:uid="{00000000-0005-0000-0000-0000A1660000}"/>
    <cellStyle name="Vírgula 7 4 5 3" xfId="7918" xr:uid="{00000000-0005-0000-0000-0000A2660000}"/>
    <cellStyle name="Vírgula 7 4 5 3 2" xfId="21262" xr:uid="{00000000-0005-0000-0000-0000A3660000}"/>
    <cellStyle name="Vírgula 7 4 5 4" xfId="10582" xr:uid="{00000000-0005-0000-0000-0000A4660000}"/>
    <cellStyle name="Vírgula 7 4 5 4 2" xfId="23926" xr:uid="{00000000-0005-0000-0000-0000A5660000}"/>
    <cellStyle name="Vírgula 7 4 5 5" xfId="15934" xr:uid="{00000000-0005-0000-0000-0000A6660000}"/>
    <cellStyle name="Vírgula 7 4 5 6" xfId="13246" xr:uid="{00000000-0005-0000-0000-0000A7660000}"/>
    <cellStyle name="Vírgula 7 4 5 7" xfId="25606" xr:uid="{00000000-0005-0000-0000-0000A8660000}"/>
    <cellStyle name="Vírgula 7 4 6" xfId="2854" xr:uid="{00000000-0005-0000-0000-0000A9660000}"/>
    <cellStyle name="Vírgula 7 4 6 2" xfId="16198" xr:uid="{00000000-0005-0000-0000-0000AA660000}"/>
    <cellStyle name="Vírgula 7 4 7" xfId="5518" xr:uid="{00000000-0005-0000-0000-0000AB660000}"/>
    <cellStyle name="Vírgula 7 4 7 2" xfId="18862" xr:uid="{00000000-0005-0000-0000-0000AC660000}"/>
    <cellStyle name="Vírgula 7 4 8" xfId="8182" xr:uid="{00000000-0005-0000-0000-0000AD660000}"/>
    <cellStyle name="Vírgula 7 4 8 2" xfId="21526" xr:uid="{00000000-0005-0000-0000-0000AE660000}"/>
    <cellStyle name="Vírgula 7 4 9" xfId="13534" xr:uid="{00000000-0005-0000-0000-0000AF660000}"/>
    <cellStyle name="Vírgula 7 5" xfId="334" xr:uid="{00000000-0005-0000-0000-0000B0660000}"/>
    <cellStyle name="Vírgula 7 5 2" xfId="1126" xr:uid="{00000000-0005-0000-0000-0000B1660000}"/>
    <cellStyle name="Vírgula 7 5 2 2" xfId="3790" xr:uid="{00000000-0005-0000-0000-0000B2660000}"/>
    <cellStyle name="Vírgula 7 5 2 2 2" xfId="17134" xr:uid="{00000000-0005-0000-0000-0000B3660000}"/>
    <cellStyle name="Vírgula 7 5 2 2 3" xfId="26446" xr:uid="{00000000-0005-0000-0000-0000B4660000}"/>
    <cellStyle name="Vírgula 7 5 2 3" xfId="6454" xr:uid="{00000000-0005-0000-0000-0000B5660000}"/>
    <cellStyle name="Vírgula 7 5 2 3 2" xfId="19798" xr:uid="{00000000-0005-0000-0000-0000B6660000}"/>
    <cellStyle name="Vírgula 7 5 2 4" xfId="9118" xr:uid="{00000000-0005-0000-0000-0000B7660000}"/>
    <cellStyle name="Vírgula 7 5 2 4 2" xfId="22462" xr:uid="{00000000-0005-0000-0000-0000B8660000}"/>
    <cellStyle name="Vírgula 7 5 2 5" xfId="14470" xr:uid="{00000000-0005-0000-0000-0000B9660000}"/>
    <cellStyle name="Vírgula 7 5 2 6" xfId="11782" xr:uid="{00000000-0005-0000-0000-0000BA660000}"/>
    <cellStyle name="Vírgula 7 5 2 7" xfId="25078" xr:uid="{00000000-0005-0000-0000-0000BB660000}"/>
    <cellStyle name="Vírgula 7 5 3" xfId="1918" xr:uid="{00000000-0005-0000-0000-0000BC660000}"/>
    <cellStyle name="Vírgula 7 5 3 2" xfId="4582" xr:uid="{00000000-0005-0000-0000-0000BD660000}"/>
    <cellStyle name="Vírgula 7 5 3 2 2" xfId="17926" xr:uid="{00000000-0005-0000-0000-0000BE660000}"/>
    <cellStyle name="Vírgula 7 5 3 2 3" xfId="26110" xr:uid="{00000000-0005-0000-0000-0000BF660000}"/>
    <cellStyle name="Vírgula 7 5 3 3" xfId="7246" xr:uid="{00000000-0005-0000-0000-0000C0660000}"/>
    <cellStyle name="Vírgula 7 5 3 3 2" xfId="20590" xr:uid="{00000000-0005-0000-0000-0000C1660000}"/>
    <cellStyle name="Vírgula 7 5 3 4" xfId="9910" xr:uid="{00000000-0005-0000-0000-0000C2660000}"/>
    <cellStyle name="Vírgula 7 5 3 4 2" xfId="23254" xr:uid="{00000000-0005-0000-0000-0000C3660000}"/>
    <cellStyle name="Vírgula 7 5 3 5" xfId="15262" xr:uid="{00000000-0005-0000-0000-0000C4660000}"/>
    <cellStyle name="Vírgula 7 5 3 6" xfId="12574" xr:uid="{00000000-0005-0000-0000-0000C5660000}"/>
    <cellStyle name="Vírgula 7 5 3 7" xfId="24742" xr:uid="{00000000-0005-0000-0000-0000C6660000}"/>
    <cellStyle name="Vírgula 7 5 4" xfId="2998" xr:uid="{00000000-0005-0000-0000-0000C7660000}"/>
    <cellStyle name="Vírgula 7 5 4 2" xfId="16342" xr:uid="{00000000-0005-0000-0000-0000C8660000}"/>
    <cellStyle name="Vírgula 7 5 4 2 2" xfId="26758" xr:uid="{00000000-0005-0000-0000-0000C9660000}"/>
    <cellStyle name="Vírgula 7 5 4 3" xfId="25390" xr:uid="{00000000-0005-0000-0000-0000CA660000}"/>
    <cellStyle name="Vírgula 7 5 5" xfId="5662" xr:uid="{00000000-0005-0000-0000-0000CB660000}"/>
    <cellStyle name="Vírgula 7 5 5 2" xfId="19006" xr:uid="{00000000-0005-0000-0000-0000CC660000}"/>
    <cellStyle name="Vírgula 7 5 5 3" xfId="25750" xr:uid="{00000000-0005-0000-0000-0000CD660000}"/>
    <cellStyle name="Vírgula 7 5 6" xfId="8326" xr:uid="{00000000-0005-0000-0000-0000CE660000}"/>
    <cellStyle name="Vírgula 7 5 6 2" xfId="21670" xr:uid="{00000000-0005-0000-0000-0000CF660000}"/>
    <cellStyle name="Vírgula 7 5 7" xfId="13678" xr:uid="{00000000-0005-0000-0000-0000D0660000}"/>
    <cellStyle name="Vírgula 7 5 8" xfId="10990" xr:uid="{00000000-0005-0000-0000-0000D1660000}"/>
    <cellStyle name="Vírgula 7 5 9" xfId="24382" xr:uid="{00000000-0005-0000-0000-0000D2660000}"/>
    <cellStyle name="Vírgula 7 6" xfId="598" xr:uid="{00000000-0005-0000-0000-0000D3660000}"/>
    <cellStyle name="Vírgula 7 6 2" xfId="1390" xr:uid="{00000000-0005-0000-0000-0000D4660000}"/>
    <cellStyle name="Vírgula 7 6 2 2" xfId="4054" xr:uid="{00000000-0005-0000-0000-0000D5660000}"/>
    <cellStyle name="Vírgula 7 6 2 2 2" xfId="17398" xr:uid="{00000000-0005-0000-0000-0000D6660000}"/>
    <cellStyle name="Vírgula 7 6 2 3" xfId="6718" xr:uid="{00000000-0005-0000-0000-0000D7660000}"/>
    <cellStyle name="Vírgula 7 6 2 3 2" xfId="20062" xr:uid="{00000000-0005-0000-0000-0000D8660000}"/>
    <cellStyle name="Vírgula 7 6 2 4" xfId="9382" xr:uid="{00000000-0005-0000-0000-0000D9660000}"/>
    <cellStyle name="Vírgula 7 6 2 4 2" xfId="22726" xr:uid="{00000000-0005-0000-0000-0000DA660000}"/>
    <cellStyle name="Vírgula 7 6 2 5" xfId="14734" xr:uid="{00000000-0005-0000-0000-0000DB660000}"/>
    <cellStyle name="Vírgula 7 6 2 6" xfId="12046" xr:uid="{00000000-0005-0000-0000-0000DC660000}"/>
    <cellStyle name="Vírgula 7 6 2 7" xfId="26182" xr:uid="{00000000-0005-0000-0000-0000DD660000}"/>
    <cellStyle name="Vírgula 7 6 3" xfId="2182" xr:uid="{00000000-0005-0000-0000-0000DE660000}"/>
    <cellStyle name="Vírgula 7 6 3 2" xfId="4846" xr:uid="{00000000-0005-0000-0000-0000DF660000}"/>
    <cellStyle name="Vírgula 7 6 3 2 2" xfId="18190" xr:uid="{00000000-0005-0000-0000-0000E0660000}"/>
    <cellStyle name="Vírgula 7 6 3 3" xfId="7510" xr:uid="{00000000-0005-0000-0000-0000E1660000}"/>
    <cellStyle name="Vírgula 7 6 3 3 2" xfId="20854" xr:uid="{00000000-0005-0000-0000-0000E2660000}"/>
    <cellStyle name="Vírgula 7 6 3 4" xfId="10174" xr:uid="{00000000-0005-0000-0000-0000E3660000}"/>
    <cellStyle name="Vírgula 7 6 3 4 2" xfId="23518" xr:uid="{00000000-0005-0000-0000-0000E4660000}"/>
    <cellStyle name="Vírgula 7 6 3 5" xfId="15526" xr:uid="{00000000-0005-0000-0000-0000E5660000}"/>
    <cellStyle name="Vírgula 7 6 3 6" xfId="12838" xr:uid="{00000000-0005-0000-0000-0000E6660000}"/>
    <cellStyle name="Vírgula 7 6 4" xfId="3262" xr:uid="{00000000-0005-0000-0000-0000E7660000}"/>
    <cellStyle name="Vírgula 7 6 4 2" xfId="16606" xr:uid="{00000000-0005-0000-0000-0000E8660000}"/>
    <cellStyle name="Vírgula 7 6 5" xfId="5926" xr:uid="{00000000-0005-0000-0000-0000E9660000}"/>
    <cellStyle name="Vírgula 7 6 5 2" xfId="19270" xr:uid="{00000000-0005-0000-0000-0000EA660000}"/>
    <cellStyle name="Vírgula 7 6 6" xfId="8590" xr:uid="{00000000-0005-0000-0000-0000EB660000}"/>
    <cellStyle name="Vírgula 7 6 6 2" xfId="21934" xr:uid="{00000000-0005-0000-0000-0000EC660000}"/>
    <cellStyle name="Vírgula 7 6 7" xfId="13942" xr:uid="{00000000-0005-0000-0000-0000ED660000}"/>
    <cellStyle name="Vírgula 7 6 8" xfId="11254" xr:uid="{00000000-0005-0000-0000-0000EE660000}"/>
    <cellStyle name="Vírgula 7 6 9" xfId="24814" xr:uid="{00000000-0005-0000-0000-0000EF660000}"/>
    <cellStyle name="Vírgula 7 7" xfId="766" xr:uid="{00000000-0005-0000-0000-0000F0660000}"/>
    <cellStyle name="Vírgula 7 7 2" xfId="1558" xr:uid="{00000000-0005-0000-0000-0000F1660000}"/>
    <cellStyle name="Vírgula 7 7 2 2" xfId="4222" xr:uid="{00000000-0005-0000-0000-0000F2660000}"/>
    <cellStyle name="Vírgula 7 7 2 2 2" xfId="17566" xr:uid="{00000000-0005-0000-0000-0000F3660000}"/>
    <cellStyle name="Vírgula 7 7 2 3" xfId="6886" xr:uid="{00000000-0005-0000-0000-0000F4660000}"/>
    <cellStyle name="Vírgula 7 7 2 3 2" xfId="20230" xr:uid="{00000000-0005-0000-0000-0000F5660000}"/>
    <cellStyle name="Vírgula 7 7 2 4" xfId="9550" xr:uid="{00000000-0005-0000-0000-0000F6660000}"/>
    <cellStyle name="Vírgula 7 7 2 4 2" xfId="22894" xr:uid="{00000000-0005-0000-0000-0000F7660000}"/>
    <cellStyle name="Vírgula 7 7 2 5" xfId="14902" xr:uid="{00000000-0005-0000-0000-0000F8660000}"/>
    <cellStyle name="Vírgula 7 7 2 6" xfId="12214" xr:uid="{00000000-0005-0000-0000-0000F9660000}"/>
    <cellStyle name="Vírgula 7 7 2 7" xfId="25846" xr:uid="{00000000-0005-0000-0000-0000FA660000}"/>
    <cellStyle name="Vírgula 7 7 3" xfId="2350" xr:uid="{00000000-0005-0000-0000-0000FB660000}"/>
    <cellStyle name="Vírgula 7 7 3 2" xfId="5014" xr:uid="{00000000-0005-0000-0000-0000FC660000}"/>
    <cellStyle name="Vírgula 7 7 3 2 2" xfId="18358" xr:uid="{00000000-0005-0000-0000-0000FD660000}"/>
    <cellStyle name="Vírgula 7 7 3 3" xfId="7678" xr:uid="{00000000-0005-0000-0000-0000FE660000}"/>
    <cellStyle name="Vírgula 7 7 3 3 2" xfId="21022" xr:uid="{00000000-0005-0000-0000-0000FF660000}"/>
    <cellStyle name="Vírgula 7 7 3 4" xfId="10342" xr:uid="{00000000-0005-0000-0000-000000670000}"/>
    <cellStyle name="Vírgula 7 7 3 4 2" xfId="23686" xr:uid="{00000000-0005-0000-0000-000001670000}"/>
    <cellStyle name="Vírgula 7 7 3 5" xfId="15694" xr:uid="{00000000-0005-0000-0000-000002670000}"/>
    <cellStyle name="Vírgula 7 7 3 6" xfId="13006" xr:uid="{00000000-0005-0000-0000-000003670000}"/>
    <cellStyle name="Vírgula 7 7 4" xfId="3430" xr:uid="{00000000-0005-0000-0000-000004670000}"/>
    <cellStyle name="Vírgula 7 7 4 2" xfId="16774" xr:uid="{00000000-0005-0000-0000-000005670000}"/>
    <cellStyle name="Vírgula 7 7 5" xfId="6094" xr:uid="{00000000-0005-0000-0000-000006670000}"/>
    <cellStyle name="Vírgula 7 7 5 2" xfId="19438" xr:uid="{00000000-0005-0000-0000-000007670000}"/>
    <cellStyle name="Vírgula 7 7 6" xfId="8758" xr:uid="{00000000-0005-0000-0000-000008670000}"/>
    <cellStyle name="Vírgula 7 7 6 2" xfId="22102" xr:uid="{00000000-0005-0000-0000-000009670000}"/>
    <cellStyle name="Vírgula 7 7 7" xfId="14110" xr:uid="{00000000-0005-0000-0000-00000A670000}"/>
    <cellStyle name="Vírgula 7 7 8" xfId="11422" xr:uid="{00000000-0005-0000-0000-00000B670000}"/>
    <cellStyle name="Vírgula 7 7 9" xfId="24478" xr:uid="{00000000-0005-0000-0000-00000C670000}"/>
    <cellStyle name="Vírgula 7 8" xfId="814" xr:uid="{00000000-0005-0000-0000-00000D670000}"/>
    <cellStyle name="Vírgula 7 8 2" xfId="1606" xr:uid="{00000000-0005-0000-0000-00000E670000}"/>
    <cellStyle name="Vírgula 7 8 2 2" xfId="4270" xr:uid="{00000000-0005-0000-0000-00000F670000}"/>
    <cellStyle name="Vírgula 7 8 2 2 2" xfId="17614" xr:uid="{00000000-0005-0000-0000-000010670000}"/>
    <cellStyle name="Vírgula 7 8 2 3" xfId="6934" xr:uid="{00000000-0005-0000-0000-000011670000}"/>
    <cellStyle name="Vírgula 7 8 2 3 2" xfId="20278" xr:uid="{00000000-0005-0000-0000-000012670000}"/>
    <cellStyle name="Vírgula 7 8 2 4" xfId="9598" xr:uid="{00000000-0005-0000-0000-000013670000}"/>
    <cellStyle name="Vírgula 7 8 2 4 2" xfId="22942" xr:uid="{00000000-0005-0000-0000-000014670000}"/>
    <cellStyle name="Vírgula 7 8 2 5" xfId="14950" xr:uid="{00000000-0005-0000-0000-000015670000}"/>
    <cellStyle name="Vírgula 7 8 2 6" xfId="12262" xr:uid="{00000000-0005-0000-0000-000016670000}"/>
    <cellStyle name="Vírgula 7 8 2 7" xfId="26494" xr:uid="{00000000-0005-0000-0000-000017670000}"/>
    <cellStyle name="Vírgula 7 8 3" xfId="2398" xr:uid="{00000000-0005-0000-0000-000018670000}"/>
    <cellStyle name="Vírgula 7 8 3 2" xfId="5062" xr:uid="{00000000-0005-0000-0000-000019670000}"/>
    <cellStyle name="Vírgula 7 8 3 2 2" xfId="18406" xr:uid="{00000000-0005-0000-0000-00001A670000}"/>
    <cellStyle name="Vírgula 7 8 3 3" xfId="7726" xr:uid="{00000000-0005-0000-0000-00001B670000}"/>
    <cellStyle name="Vírgula 7 8 3 3 2" xfId="21070" xr:uid="{00000000-0005-0000-0000-00001C670000}"/>
    <cellStyle name="Vírgula 7 8 3 4" xfId="10390" xr:uid="{00000000-0005-0000-0000-00001D670000}"/>
    <cellStyle name="Vírgula 7 8 3 4 2" xfId="23734" xr:uid="{00000000-0005-0000-0000-00001E670000}"/>
    <cellStyle name="Vírgula 7 8 3 5" xfId="15742" xr:uid="{00000000-0005-0000-0000-00001F670000}"/>
    <cellStyle name="Vírgula 7 8 3 6" xfId="13054" xr:uid="{00000000-0005-0000-0000-000020670000}"/>
    <cellStyle name="Vírgula 7 8 4" xfId="3478" xr:uid="{00000000-0005-0000-0000-000021670000}"/>
    <cellStyle name="Vírgula 7 8 4 2" xfId="16822" xr:uid="{00000000-0005-0000-0000-000022670000}"/>
    <cellStyle name="Vírgula 7 8 5" xfId="6142" xr:uid="{00000000-0005-0000-0000-000023670000}"/>
    <cellStyle name="Vírgula 7 8 5 2" xfId="19486" xr:uid="{00000000-0005-0000-0000-000024670000}"/>
    <cellStyle name="Vírgula 7 8 6" xfId="8806" xr:uid="{00000000-0005-0000-0000-000025670000}"/>
    <cellStyle name="Vírgula 7 8 6 2" xfId="22150" xr:uid="{00000000-0005-0000-0000-000026670000}"/>
    <cellStyle name="Vírgula 7 8 7" xfId="14158" xr:uid="{00000000-0005-0000-0000-000027670000}"/>
    <cellStyle name="Vírgula 7 8 8" xfId="11470" xr:uid="{00000000-0005-0000-0000-000028670000}"/>
    <cellStyle name="Vírgula 7 8 9" xfId="25126" xr:uid="{00000000-0005-0000-0000-000029670000}"/>
    <cellStyle name="Vírgula 7 9" xfId="862" xr:uid="{00000000-0005-0000-0000-00002A670000}"/>
    <cellStyle name="Vírgula 7 9 2" xfId="3526" xr:uid="{00000000-0005-0000-0000-00002B670000}"/>
    <cellStyle name="Vírgula 7 9 2 2" xfId="16870" xr:uid="{00000000-0005-0000-0000-00002C670000}"/>
    <cellStyle name="Vírgula 7 9 3" xfId="6190" xr:uid="{00000000-0005-0000-0000-00002D670000}"/>
    <cellStyle name="Vírgula 7 9 3 2" xfId="19534" xr:uid="{00000000-0005-0000-0000-00002E670000}"/>
    <cellStyle name="Vírgula 7 9 4" xfId="8854" xr:uid="{00000000-0005-0000-0000-00002F670000}"/>
    <cellStyle name="Vírgula 7 9 4 2" xfId="22198" xr:uid="{00000000-0005-0000-0000-000030670000}"/>
    <cellStyle name="Vírgula 7 9 5" xfId="14206" xr:uid="{00000000-0005-0000-0000-000031670000}"/>
    <cellStyle name="Vírgula 7 9 6" xfId="11518" xr:uid="{00000000-0005-0000-0000-000032670000}"/>
    <cellStyle name="Vírgula 7 9 7" xfId="25486" xr:uid="{00000000-0005-0000-0000-000033670000}"/>
    <cellStyle name="Vírgula 8" xfId="94" xr:uid="{00000000-0005-0000-0000-000034670000}"/>
    <cellStyle name="Vírgula 8 10" xfId="5422" xr:uid="{00000000-0005-0000-0000-000035670000}"/>
    <cellStyle name="Vírgula 8 10 2" xfId="18766" xr:uid="{00000000-0005-0000-0000-000036670000}"/>
    <cellStyle name="Vírgula 8 11" xfId="8086" xr:uid="{00000000-0005-0000-0000-000037670000}"/>
    <cellStyle name="Vírgula 8 11 2" xfId="21430" xr:uid="{00000000-0005-0000-0000-000038670000}"/>
    <cellStyle name="Vírgula 8 12" xfId="13438" xr:uid="{00000000-0005-0000-0000-000039670000}"/>
    <cellStyle name="Vírgula 8 13" xfId="10750" xr:uid="{00000000-0005-0000-0000-00003A670000}"/>
    <cellStyle name="Vírgula 8 14" xfId="24142" xr:uid="{00000000-0005-0000-0000-00003B670000}"/>
    <cellStyle name="Vírgula 8 2" xfId="262" xr:uid="{00000000-0005-0000-0000-00003C670000}"/>
    <cellStyle name="Vírgula 8 2 10" xfId="13606" xr:uid="{00000000-0005-0000-0000-00003D670000}"/>
    <cellStyle name="Vírgula 8 2 11" xfId="10918" xr:uid="{00000000-0005-0000-0000-00003E670000}"/>
    <cellStyle name="Vírgula 8 2 12" xfId="24310" xr:uid="{00000000-0005-0000-0000-00003F670000}"/>
    <cellStyle name="Vírgula 8 2 2" xfId="526" xr:uid="{00000000-0005-0000-0000-000040670000}"/>
    <cellStyle name="Vírgula 8 2 2 2" xfId="1318" xr:uid="{00000000-0005-0000-0000-000041670000}"/>
    <cellStyle name="Vírgula 8 2 2 2 2" xfId="3982" xr:uid="{00000000-0005-0000-0000-000042670000}"/>
    <cellStyle name="Vírgula 8 2 2 2 2 2" xfId="17326" xr:uid="{00000000-0005-0000-0000-000043670000}"/>
    <cellStyle name="Vírgula 8 2 2 2 3" xfId="6646" xr:uid="{00000000-0005-0000-0000-000044670000}"/>
    <cellStyle name="Vírgula 8 2 2 2 3 2" xfId="19990" xr:uid="{00000000-0005-0000-0000-000045670000}"/>
    <cellStyle name="Vírgula 8 2 2 2 4" xfId="9310" xr:uid="{00000000-0005-0000-0000-000046670000}"/>
    <cellStyle name="Vírgula 8 2 2 2 4 2" xfId="22654" xr:uid="{00000000-0005-0000-0000-000047670000}"/>
    <cellStyle name="Vírgula 8 2 2 2 5" xfId="14662" xr:uid="{00000000-0005-0000-0000-000048670000}"/>
    <cellStyle name="Vírgula 8 2 2 2 6" xfId="11974" xr:uid="{00000000-0005-0000-0000-000049670000}"/>
    <cellStyle name="Vírgula 8 2 2 2 7" xfId="26374" xr:uid="{00000000-0005-0000-0000-00004A670000}"/>
    <cellStyle name="Vírgula 8 2 2 3" xfId="2110" xr:uid="{00000000-0005-0000-0000-00004B670000}"/>
    <cellStyle name="Vírgula 8 2 2 3 2" xfId="4774" xr:uid="{00000000-0005-0000-0000-00004C670000}"/>
    <cellStyle name="Vírgula 8 2 2 3 2 2" xfId="18118" xr:uid="{00000000-0005-0000-0000-00004D670000}"/>
    <cellStyle name="Vírgula 8 2 2 3 3" xfId="7438" xr:uid="{00000000-0005-0000-0000-00004E670000}"/>
    <cellStyle name="Vírgula 8 2 2 3 3 2" xfId="20782" xr:uid="{00000000-0005-0000-0000-00004F670000}"/>
    <cellStyle name="Vírgula 8 2 2 3 4" xfId="10102" xr:uid="{00000000-0005-0000-0000-000050670000}"/>
    <cellStyle name="Vírgula 8 2 2 3 4 2" xfId="23446" xr:uid="{00000000-0005-0000-0000-000051670000}"/>
    <cellStyle name="Vírgula 8 2 2 3 5" xfId="15454" xr:uid="{00000000-0005-0000-0000-000052670000}"/>
    <cellStyle name="Vírgula 8 2 2 3 6" xfId="12766" xr:uid="{00000000-0005-0000-0000-000053670000}"/>
    <cellStyle name="Vírgula 8 2 2 4" xfId="3190" xr:uid="{00000000-0005-0000-0000-000054670000}"/>
    <cellStyle name="Vírgula 8 2 2 4 2" xfId="16534" xr:uid="{00000000-0005-0000-0000-000055670000}"/>
    <cellStyle name="Vírgula 8 2 2 5" xfId="5854" xr:uid="{00000000-0005-0000-0000-000056670000}"/>
    <cellStyle name="Vírgula 8 2 2 5 2" xfId="19198" xr:uid="{00000000-0005-0000-0000-000057670000}"/>
    <cellStyle name="Vírgula 8 2 2 6" xfId="8518" xr:uid="{00000000-0005-0000-0000-000058670000}"/>
    <cellStyle name="Vírgula 8 2 2 6 2" xfId="21862" xr:uid="{00000000-0005-0000-0000-000059670000}"/>
    <cellStyle name="Vírgula 8 2 2 7" xfId="13870" xr:uid="{00000000-0005-0000-0000-00005A670000}"/>
    <cellStyle name="Vírgula 8 2 2 8" xfId="11182" xr:uid="{00000000-0005-0000-0000-00005B670000}"/>
    <cellStyle name="Vírgula 8 2 2 9" xfId="25006" xr:uid="{00000000-0005-0000-0000-00005C670000}"/>
    <cellStyle name="Vírgula 8 2 3" xfId="694" xr:uid="{00000000-0005-0000-0000-00005D670000}"/>
    <cellStyle name="Vírgula 8 2 3 2" xfId="1486" xr:uid="{00000000-0005-0000-0000-00005E670000}"/>
    <cellStyle name="Vírgula 8 2 3 2 2" xfId="4150" xr:uid="{00000000-0005-0000-0000-00005F670000}"/>
    <cellStyle name="Vírgula 8 2 3 2 2 2" xfId="17494" xr:uid="{00000000-0005-0000-0000-000060670000}"/>
    <cellStyle name="Vírgula 8 2 3 2 3" xfId="6814" xr:uid="{00000000-0005-0000-0000-000061670000}"/>
    <cellStyle name="Vírgula 8 2 3 2 3 2" xfId="20158" xr:uid="{00000000-0005-0000-0000-000062670000}"/>
    <cellStyle name="Vírgula 8 2 3 2 4" xfId="9478" xr:uid="{00000000-0005-0000-0000-000063670000}"/>
    <cellStyle name="Vírgula 8 2 3 2 4 2" xfId="22822" xr:uid="{00000000-0005-0000-0000-000064670000}"/>
    <cellStyle name="Vírgula 8 2 3 2 5" xfId="14830" xr:uid="{00000000-0005-0000-0000-000065670000}"/>
    <cellStyle name="Vírgula 8 2 3 2 6" xfId="12142" xr:uid="{00000000-0005-0000-0000-000066670000}"/>
    <cellStyle name="Vírgula 8 2 3 2 7" xfId="26038" xr:uid="{00000000-0005-0000-0000-000067670000}"/>
    <cellStyle name="Vírgula 8 2 3 3" xfId="2278" xr:uid="{00000000-0005-0000-0000-000068670000}"/>
    <cellStyle name="Vírgula 8 2 3 3 2" xfId="4942" xr:uid="{00000000-0005-0000-0000-000069670000}"/>
    <cellStyle name="Vírgula 8 2 3 3 2 2" xfId="18286" xr:uid="{00000000-0005-0000-0000-00006A670000}"/>
    <cellStyle name="Vírgula 8 2 3 3 3" xfId="7606" xr:uid="{00000000-0005-0000-0000-00006B670000}"/>
    <cellStyle name="Vírgula 8 2 3 3 3 2" xfId="20950" xr:uid="{00000000-0005-0000-0000-00006C670000}"/>
    <cellStyle name="Vírgula 8 2 3 3 4" xfId="10270" xr:uid="{00000000-0005-0000-0000-00006D670000}"/>
    <cellStyle name="Vírgula 8 2 3 3 4 2" xfId="23614" xr:uid="{00000000-0005-0000-0000-00006E670000}"/>
    <cellStyle name="Vírgula 8 2 3 3 5" xfId="15622" xr:uid="{00000000-0005-0000-0000-00006F670000}"/>
    <cellStyle name="Vírgula 8 2 3 3 6" xfId="12934" xr:uid="{00000000-0005-0000-0000-000070670000}"/>
    <cellStyle name="Vírgula 8 2 3 4" xfId="3358" xr:uid="{00000000-0005-0000-0000-000071670000}"/>
    <cellStyle name="Vírgula 8 2 3 4 2" xfId="16702" xr:uid="{00000000-0005-0000-0000-000072670000}"/>
    <cellStyle name="Vírgula 8 2 3 5" xfId="6022" xr:uid="{00000000-0005-0000-0000-000073670000}"/>
    <cellStyle name="Vírgula 8 2 3 5 2" xfId="19366" xr:uid="{00000000-0005-0000-0000-000074670000}"/>
    <cellStyle name="Vírgula 8 2 3 6" xfId="8686" xr:uid="{00000000-0005-0000-0000-000075670000}"/>
    <cellStyle name="Vírgula 8 2 3 6 2" xfId="22030" xr:uid="{00000000-0005-0000-0000-000076670000}"/>
    <cellStyle name="Vírgula 8 2 3 7" xfId="14038" xr:uid="{00000000-0005-0000-0000-000077670000}"/>
    <cellStyle name="Vírgula 8 2 3 8" xfId="11350" xr:uid="{00000000-0005-0000-0000-000078670000}"/>
    <cellStyle name="Vírgula 8 2 3 9" xfId="24670" xr:uid="{00000000-0005-0000-0000-000079670000}"/>
    <cellStyle name="Vírgula 8 2 4" xfId="1054" xr:uid="{00000000-0005-0000-0000-00007A670000}"/>
    <cellStyle name="Vírgula 8 2 4 2" xfId="3718" xr:uid="{00000000-0005-0000-0000-00007B670000}"/>
    <cellStyle name="Vírgula 8 2 4 2 2" xfId="17062" xr:uid="{00000000-0005-0000-0000-00007C670000}"/>
    <cellStyle name="Vírgula 8 2 4 2 3" xfId="26686" xr:uid="{00000000-0005-0000-0000-00007D670000}"/>
    <cellStyle name="Vírgula 8 2 4 3" xfId="6382" xr:uid="{00000000-0005-0000-0000-00007E670000}"/>
    <cellStyle name="Vírgula 8 2 4 3 2" xfId="19726" xr:uid="{00000000-0005-0000-0000-00007F670000}"/>
    <cellStyle name="Vírgula 8 2 4 4" xfId="9046" xr:uid="{00000000-0005-0000-0000-000080670000}"/>
    <cellStyle name="Vírgula 8 2 4 4 2" xfId="22390" xr:uid="{00000000-0005-0000-0000-000081670000}"/>
    <cellStyle name="Vírgula 8 2 4 5" xfId="14398" xr:uid="{00000000-0005-0000-0000-000082670000}"/>
    <cellStyle name="Vírgula 8 2 4 6" xfId="11710" xr:uid="{00000000-0005-0000-0000-000083670000}"/>
    <cellStyle name="Vírgula 8 2 4 7" xfId="25318" xr:uid="{00000000-0005-0000-0000-000084670000}"/>
    <cellStyle name="Vírgula 8 2 5" xfId="1846" xr:uid="{00000000-0005-0000-0000-000085670000}"/>
    <cellStyle name="Vírgula 8 2 5 2" xfId="4510" xr:uid="{00000000-0005-0000-0000-000086670000}"/>
    <cellStyle name="Vírgula 8 2 5 2 2" xfId="17854" xr:uid="{00000000-0005-0000-0000-000087670000}"/>
    <cellStyle name="Vírgula 8 2 5 3" xfId="7174" xr:uid="{00000000-0005-0000-0000-000088670000}"/>
    <cellStyle name="Vírgula 8 2 5 3 2" xfId="20518" xr:uid="{00000000-0005-0000-0000-000089670000}"/>
    <cellStyle name="Vírgula 8 2 5 4" xfId="9838" xr:uid="{00000000-0005-0000-0000-00008A670000}"/>
    <cellStyle name="Vírgula 8 2 5 4 2" xfId="23182" xr:uid="{00000000-0005-0000-0000-00008B670000}"/>
    <cellStyle name="Vírgula 8 2 5 5" xfId="15190" xr:uid="{00000000-0005-0000-0000-00008C670000}"/>
    <cellStyle name="Vírgula 8 2 5 6" xfId="12502" xr:uid="{00000000-0005-0000-0000-00008D670000}"/>
    <cellStyle name="Vírgula 8 2 5 7" xfId="25678" xr:uid="{00000000-0005-0000-0000-00008E670000}"/>
    <cellStyle name="Vírgula 8 2 6" xfId="2662" xr:uid="{00000000-0005-0000-0000-00008F670000}"/>
    <cellStyle name="Vírgula 8 2 6 2" xfId="5326" xr:uid="{00000000-0005-0000-0000-000090670000}"/>
    <cellStyle name="Vírgula 8 2 6 2 2" xfId="18670" xr:uid="{00000000-0005-0000-0000-000091670000}"/>
    <cellStyle name="Vírgula 8 2 6 3" xfId="7990" xr:uid="{00000000-0005-0000-0000-000092670000}"/>
    <cellStyle name="Vírgula 8 2 6 3 2" xfId="21334" xr:uid="{00000000-0005-0000-0000-000093670000}"/>
    <cellStyle name="Vírgula 8 2 6 4" xfId="10654" xr:uid="{00000000-0005-0000-0000-000094670000}"/>
    <cellStyle name="Vírgula 8 2 6 4 2" xfId="23998" xr:uid="{00000000-0005-0000-0000-000095670000}"/>
    <cellStyle name="Vírgula 8 2 6 5" xfId="16006" xr:uid="{00000000-0005-0000-0000-000096670000}"/>
    <cellStyle name="Vírgula 8 2 6 6" xfId="13318" xr:uid="{00000000-0005-0000-0000-000097670000}"/>
    <cellStyle name="Vírgula 8 2 7" xfId="2926" xr:uid="{00000000-0005-0000-0000-000098670000}"/>
    <cellStyle name="Vírgula 8 2 7 2" xfId="16270" xr:uid="{00000000-0005-0000-0000-000099670000}"/>
    <cellStyle name="Vírgula 8 2 8" xfId="5590" xr:uid="{00000000-0005-0000-0000-00009A670000}"/>
    <cellStyle name="Vírgula 8 2 8 2" xfId="18934" xr:uid="{00000000-0005-0000-0000-00009B670000}"/>
    <cellStyle name="Vírgula 8 2 9" xfId="8254" xr:uid="{00000000-0005-0000-0000-00009C670000}"/>
    <cellStyle name="Vírgula 8 2 9 2" xfId="21598" xr:uid="{00000000-0005-0000-0000-00009D670000}"/>
    <cellStyle name="Vírgula 8 3" xfId="166" xr:uid="{00000000-0005-0000-0000-00009E670000}"/>
    <cellStyle name="Vírgula 8 3 10" xfId="10822" xr:uid="{00000000-0005-0000-0000-00009F670000}"/>
    <cellStyle name="Vírgula 8 3 11" xfId="24214" xr:uid="{00000000-0005-0000-0000-0000A0670000}"/>
    <cellStyle name="Vírgula 8 3 2" xfId="430" xr:uid="{00000000-0005-0000-0000-0000A1670000}"/>
    <cellStyle name="Vírgula 8 3 2 2" xfId="1222" xr:uid="{00000000-0005-0000-0000-0000A2670000}"/>
    <cellStyle name="Vírgula 8 3 2 2 2" xfId="3886" xr:uid="{00000000-0005-0000-0000-0000A3670000}"/>
    <cellStyle name="Vírgula 8 3 2 2 2 2" xfId="17230" xr:uid="{00000000-0005-0000-0000-0000A4670000}"/>
    <cellStyle name="Vírgula 8 3 2 2 3" xfId="6550" xr:uid="{00000000-0005-0000-0000-0000A5670000}"/>
    <cellStyle name="Vírgula 8 3 2 2 3 2" xfId="19894" xr:uid="{00000000-0005-0000-0000-0000A6670000}"/>
    <cellStyle name="Vírgula 8 3 2 2 4" xfId="9214" xr:uid="{00000000-0005-0000-0000-0000A7670000}"/>
    <cellStyle name="Vírgula 8 3 2 2 4 2" xfId="22558" xr:uid="{00000000-0005-0000-0000-0000A8670000}"/>
    <cellStyle name="Vírgula 8 3 2 2 5" xfId="14566" xr:uid="{00000000-0005-0000-0000-0000A9670000}"/>
    <cellStyle name="Vírgula 8 3 2 2 6" xfId="11878" xr:uid="{00000000-0005-0000-0000-0000AA670000}"/>
    <cellStyle name="Vírgula 8 3 2 2 7" xfId="26278" xr:uid="{00000000-0005-0000-0000-0000AB670000}"/>
    <cellStyle name="Vírgula 8 3 2 3" xfId="2014" xr:uid="{00000000-0005-0000-0000-0000AC670000}"/>
    <cellStyle name="Vírgula 8 3 2 3 2" xfId="4678" xr:uid="{00000000-0005-0000-0000-0000AD670000}"/>
    <cellStyle name="Vírgula 8 3 2 3 2 2" xfId="18022" xr:uid="{00000000-0005-0000-0000-0000AE670000}"/>
    <cellStyle name="Vírgula 8 3 2 3 3" xfId="7342" xr:uid="{00000000-0005-0000-0000-0000AF670000}"/>
    <cellStyle name="Vírgula 8 3 2 3 3 2" xfId="20686" xr:uid="{00000000-0005-0000-0000-0000B0670000}"/>
    <cellStyle name="Vírgula 8 3 2 3 4" xfId="10006" xr:uid="{00000000-0005-0000-0000-0000B1670000}"/>
    <cellStyle name="Vírgula 8 3 2 3 4 2" xfId="23350" xr:uid="{00000000-0005-0000-0000-0000B2670000}"/>
    <cellStyle name="Vírgula 8 3 2 3 5" xfId="15358" xr:uid="{00000000-0005-0000-0000-0000B3670000}"/>
    <cellStyle name="Vírgula 8 3 2 3 6" xfId="12670" xr:uid="{00000000-0005-0000-0000-0000B4670000}"/>
    <cellStyle name="Vírgula 8 3 2 4" xfId="3094" xr:uid="{00000000-0005-0000-0000-0000B5670000}"/>
    <cellStyle name="Vírgula 8 3 2 4 2" xfId="16438" xr:uid="{00000000-0005-0000-0000-0000B6670000}"/>
    <cellStyle name="Vírgula 8 3 2 5" xfId="5758" xr:uid="{00000000-0005-0000-0000-0000B7670000}"/>
    <cellStyle name="Vírgula 8 3 2 5 2" xfId="19102" xr:uid="{00000000-0005-0000-0000-0000B8670000}"/>
    <cellStyle name="Vírgula 8 3 2 6" xfId="8422" xr:uid="{00000000-0005-0000-0000-0000B9670000}"/>
    <cellStyle name="Vírgula 8 3 2 6 2" xfId="21766" xr:uid="{00000000-0005-0000-0000-0000BA670000}"/>
    <cellStyle name="Vírgula 8 3 2 7" xfId="13774" xr:uid="{00000000-0005-0000-0000-0000BB670000}"/>
    <cellStyle name="Vírgula 8 3 2 8" xfId="11086" xr:uid="{00000000-0005-0000-0000-0000BC670000}"/>
    <cellStyle name="Vírgula 8 3 2 9" xfId="24910" xr:uid="{00000000-0005-0000-0000-0000BD670000}"/>
    <cellStyle name="Vírgula 8 3 3" xfId="958" xr:uid="{00000000-0005-0000-0000-0000BE670000}"/>
    <cellStyle name="Vírgula 8 3 3 2" xfId="3622" xr:uid="{00000000-0005-0000-0000-0000BF670000}"/>
    <cellStyle name="Vírgula 8 3 3 2 2" xfId="16966" xr:uid="{00000000-0005-0000-0000-0000C0670000}"/>
    <cellStyle name="Vírgula 8 3 3 2 3" xfId="25942" xr:uid="{00000000-0005-0000-0000-0000C1670000}"/>
    <cellStyle name="Vírgula 8 3 3 3" xfId="6286" xr:uid="{00000000-0005-0000-0000-0000C2670000}"/>
    <cellStyle name="Vírgula 8 3 3 3 2" xfId="19630" xr:uid="{00000000-0005-0000-0000-0000C3670000}"/>
    <cellStyle name="Vírgula 8 3 3 4" xfId="8950" xr:uid="{00000000-0005-0000-0000-0000C4670000}"/>
    <cellStyle name="Vírgula 8 3 3 4 2" xfId="22294" xr:uid="{00000000-0005-0000-0000-0000C5670000}"/>
    <cellStyle name="Vírgula 8 3 3 5" xfId="14302" xr:uid="{00000000-0005-0000-0000-0000C6670000}"/>
    <cellStyle name="Vírgula 8 3 3 6" xfId="11614" xr:uid="{00000000-0005-0000-0000-0000C7670000}"/>
    <cellStyle name="Vírgula 8 3 3 7" xfId="24574" xr:uid="{00000000-0005-0000-0000-0000C8670000}"/>
    <cellStyle name="Vírgula 8 3 4" xfId="1750" xr:uid="{00000000-0005-0000-0000-0000C9670000}"/>
    <cellStyle name="Vírgula 8 3 4 2" xfId="4414" xr:uid="{00000000-0005-0000-0000-0000CA670000}"/>
    <cellStyle name="Vírgula 8 3 4 2 2" xfId="17758" xr:uid="{00000000-0005-0000-0000-0000CB670000}"/>
    <cellStyle name="Vírgula 8 3 4 2 3" xfId="26590" xr:uid="{00000000-0005-0000-0000-0000CC670000}"/>
    <cellStyle name="Vírgula 8 3 4 3" xfId="7078" xr:uid="{00000000-0005-0000-0000-0000CD670000}"/>
    <cellStyle name="Vírgula 8 3 4 3 2" xfId="20422" xr:uid="{00000000-0005-0000-0000-0000CE670000}"/>
    <cellStyle name="Vírgula 8 3 4 4" xfId="9742" xr:uid="{00000000-0005-0000-0000-0000CF670000}"/>
    <cellStyle name="Vírgula 8 3 4 4 2" xfId="23086" xr:uid="{00000000-0005-0000-0000-0000D0670000}"/>
    <cellStyle name="Vírgula 8 3 4 5" xfId="15094" xr:uid="{00000000-0005-0000-0000-0000D1670000}"/>
    <cellStyle name="Vírgula 8 3 4 6" xfId="12406" xr:uid="{00000000-0005-0000-0000-0000D2670000}"/>
    <cellStyle name="Vírgula 8 3 4 7" xfId="25222" xr:uid="{00000000-0005-0000-0000-0000D3670000}"/>
    <cellStyle name="Vírgula 8 3 5" xfId="2566" xr:uid="{00000000-0005-0000-0000-0000D4670000}"/>
    <cellStyle name="Vírgula 8 3 5 2" xfId="5230" xr:uid="{00000000-0005-0000-0000-0000D5670000}"/>
    <cellStyle name="Vírgula 8 3 5 2 2" xfId="18574" xr:uid="{00000000-0005-0000-0000-0000D6670000}"/>
    <cellStyle name="Vírgula 8 3 5 3" xfId="7894" xr:uid="{00000000-0005-0000-0000-0000D7670000}"/>
    <cellStyle name="Vírgula 8 3 5 3 2" xfId="21238" xr:uid="{00000000-0005-0000-0000-0000D8670000}"/>
    <cellStyle name="Vírgula 8 3 5 4" xfId="10558" xr:uid="{00000000-0005-0000-0000-0000D9670000}"/>
    <cellStyle name="Vírgula 8 3 5 4 2" xfId="23902" xr:uid="{00000000-0005-0000-0000-0000DA670000}"/>
    <cellStyle name="Vírgula 8 3 5 5" xfId="15910" xr:uid="{00000000-0005-0000-0000-0000DB670000}"/>
    <cellStyle name="Vírgula 8 3 5 6" xfId="13222" xr:uid="{00000000-0005-0000-0000-0000DC670000}"/>
    <cellStyle name="Vírgula 8 3 5 7" xfId="25582" xr:uid="{00000000-0005-0000-0000-0000DD670000}"/>
    <cellStyle name="Vírgula 8 3 6" xfId="2830" xr:uid="{00000000-0005-0000-0000-0000DE670000}"/>
    <cellStyle name="Vírgula 8 3 6 2" xfId="16174" xr:uid="{00000000-0005-0000-0000-0000DF670000}"/>
    <cellStyle name="Vírgula 8 3 7" xfId="5494" xr:uid="{00000000-0005-0000-0000-0000E0670000}"/>
    <cellStyle name="Vírgula 8 3 7 2" xfId="18838" xr:uid="{00000000-0005-0000-0000-0000E1670000}"/>
    <cellStyle name="Vírgula 8 3 8" xfId="8158" xr:uid="{00000000-0005-0000-0000-0000E2670000}"/>
    <cellStyle name="Vírgula 8 3 8 2" xfId="21502" xr:uid="{00000000-0005-0000-0000-0000E3670000}"/>
    <cellStyle name="Vírgula 8 3 9" xfId="13510" xr:uid="{00000000-0005-0000-0000-0000E4670000}"/>
    <cellStyle name="Vírgula 8 4" xfId="358" xr:uid="{00000000-0005-0000-0000-0000E5670000}"/>
    <cellStyle name="Vírgula 8 4 2" xfId="1150" xr:uid="{00000000-0005-0000-0000-0000E6670000}"/>
    <cellStyle name="Vírgula 8 4 2 2" xfId="3814" xr:uid="{00000000-0005-0000-0000-0000E7670000}"/>
    <cellStyle name="Vírgula 8 4 2 2 2" xfId="17158" xr:uid="{00000000-0005-0000-0000-0000E8670000}"/>
    <cellStyle name="Vírgula 8 4 2 3" xfId="6478" xr:uid="{00000000-0005-0000-0000-0000E9670000}"/>
    <cellStyle name="Vírgula 8 4 2 3 2" xfId="19822" xr:uid="{00000000-0005-0000-0000-0000EA670000}"/>
    <cellStyle name="Vírgula 8 4 2 4" xfId="9142" xr:uid="{00000000-0005-0000-0000-0000EB670000}"/>
    <cellStyle name="Vírgula 8 4 2 4 2" xfId="22486" xr:uid="{00000000-0005-0000-0000-0000EC670000}"/>
    <cellStyle name="Vírgula 8 4 2 5" xfId="14494" xr:uid="{00000000-0005-0000-0000-0000ED670000}"/>
    <cellStyle name="Vírgula 8 4 2 6" xfId="11806" xr:uid="{00000000-0005-0000-0000-0000EE670000}"/>
    <cellStyle name="Vírgula 8 4 2 7" xfId="26206" xr:uid="{00000000-0005-0000-0000-0000EF670000}"/>
    <cellStyle name="Vírgula 8 4 3" xfId="1942" xr:uid="{00000000-0005-0000-0000-0000F0670000}"/>
    <cellStyle name="Vírgula 8 4 3 2" xfId="4606" xr:uid="{00000000-0005-0000-0000-0000F1670000}"/>
    <cellStyle name="Vírgula 8 4 3 2 2" xfId="17950" xr:uid="{00000000-0005-0000-0000-0000F2670000}"/>
    <cellStyle name="Vírgula 8 4 3 3" xfId="7270" xr:uid="{00000000-0005-0000-0000-0000F3670000}"/>
    <cellStyle name="Vírgula 8 4 3 3 2" xfId="20614" xr:uid="{00000000-0005-0000-0000-0000F4670000}"/>
    <cellStyle name="Vírgula 8 4 3 4" xfId="9934" xr:uid="{00000000-0005-0000-0000-0000F5670000}"/>
    <cellStyle name="Vírgula 8 4 3 4 2" xfId="23278" xr:uid="{00000000-0005-0000-0000-0000F6670000}"/>
    <cellStyle name="Vírgula 8 4 3 5" xfId="15286" xr:uid="{00000000-0005-0000-0000-0000F7670000}"/>
    <cellStyle name="Vírgula 8 4 3 6" xfId="12598" xr:uid="{00000000-0005-0000-0000-0000F8670000}"/>
    <cellStyle name="Vírgula 8 4 4" xfId="3022" xr:uid="{00000000-0005-0000-0000-0000F9670000}"/>
    <cellStyle name="Vírgula 8 4 4 2" xfId="16366" xr:uid="{00000000-0005-0000-0000-0000FA670000}"/>
    <cellStyle name="Vírgula 8 4 5" xfId="5686" xr:uid="{00000000-0005-0000-0000-0000FB670000}"/>
    <cellStyle name="Vírgula 8 4 5 2" xfId="19030" xr:uid="{00000000-0005-0000-0000-0000FC670000}"/>
    <cellStyle name="Vírgula 8 4 6" xfId="8350" xr:uid="{00000000-0005-0000-0000-0000FD670000}"/>
    <cellStyle name="Vírgula 8 4 6 2" xfId="21694" xr:uid="{00000000-0005-0000-0000-0000FE670000}"/>
    <cellStyle name="Vírgula 8 4 7" xfId="13702" xr:uid="{00000000-0005-0000-0000-0000FF670000}"/>
    <cellStyle name="Vírgula 8 4 8" xfId="11014" xr:uid="{00000000-0005-0000-0000-000000680000}"/>
    <cellStyle name="Vírgula 8 4 9" xfId="24838" xr:uid="{00000000-0005-0000-0000-000001680000}"/>
    <cellStyle name="Vírgula 8 5" xfId="622" xr:uid="{00000000-0005-0000-0000-000002680000}"/>
    <cellStyle name="Vírgula 8 5 2" xfId="1414" xr:uid="{00000000-0005-0000-0000-000003680000}"/>
    <cellStyle name="Vírgula 8 5 2 2" xfId="4078" xr:uid="{00000000-0005-0000-0000-000004680000}"/>
    <cellStyle name="Vírgula 8 5 2 2 2" xfId="17422" xr:uid="{00000000-0005-0000-0000-000005680000}"/>
    <cellStyle name="Vírgula 8 5 2 3" xfId="6742" xr:uid="{00000000-0005-0000-0000-000006680000}"/>
    <cellStyle name="Vírgula 8 5 2 3 2" xfId="20086" xr:uid="{00000000-0005-0000-0000-000007680000}"/>
    <cellStyle name="Vírgula 8 5 2 4" xfId="9406" xr:uid="{00000000-0005-0000-0000-000008680000}"/>
    <cellStyle name="Vírgula 8 5 2 4 2" xfId="22750" xr:uid="{00000000-0005-0000-0000-000009680000}"/>
    <cellStyle name="Vírgula 8 5 2 5" xfId="14758" xr:uid="{00000000-0005-0000-0000-00000A680000}"/>
    <cellStyle name="Vírgula 8 5 2 6" xfId="12070" xr:uid="{00000000-0005-0000-0000-00000B680000}"/>
    <cellStyle name="Vírgula 8 5 2 7" xfId="25870" xr:uid="{00000000-0005-0000-0000-00000C680000}"/>
    <cellStyle name="Vírgula 8 5 3" xfId="2206" xr:uid="{00000000-0005-0000-0000-00000D680000}"/>
    <cellStyle name="Vírgula 8 5 3 2" xfId="4870" xr:uid="{00000000-0005-0000-0000-00000E680000}"/>
    <cellStyle name="Vírgula 8 5 3 2 2" xfId="18214" xr:uid="{00000000-0005-0000-0000-00000F680000}"/>
    <cellStyle name="Vírgula 8 5 3 3" xfId="7534" xr:uid="{00000000-0005-0000-0000-000010680000}"/>
    <cellStyle name="Vírgula 8 5 3 3 2" xfId="20878" xr:uid="{00000000-0005-0000-0000-000011680000}"/>
    <cellStyle name="Vírgula 8 5 3 4" xfId="10198" xr:uid="{00000000-0005-0000-0000-000012680000}"/>
    <cellStyle name="Vírgula 8 5 3 4 2" xfId="23542" xr:uid="{00000000-0005-0000-0000-000013680000}"/>
    <cellStyle name="Vírgula 8 5 3 5" xfId="15550" xr:uid="{00000000-0005-0000-0000-000014680000}"/>
    <cellStyle name="Vírgula 8 5 3 6" xfId="12862" xr:uid="{00000000-0005-0000-0000-000015680000}"/>
    <cellStyle name="Vírgula 8 5 4" xfId="3286" xr:uid="{00000000-0005-0000-0000-000016680000}"/>
    <cellStyle name="Vírgula 8 5 4 2" xfId="16630" xr:uid="{00000000-0005-0000-0000-000017680000}"/>
    <cellStyle name="Vírgula 8 5 5" xfId="5950" xr:uid="{00000000-0005-0000-0000-000018680000}"/>
    <cellStyle name="Vírgula 8 5 5 2" xfId="19294" xr:uid="{00000000-0005-0000-0000-000019680000}"/>
    <cellStyle name="Vírgula 8 5 6" xfId="8614" xr:uid="{00000000-0005-0000-0000-00001A680000}"/>
    <cellStyle name="Vírgula 8 5 6 2" xfId="21958" xr:uid="{00000000-0005-0000-0000-00001B680000}"/>
    <cellStyle name="Vírgula 8 5 7" xfId="13966" xr:uid="{00000000-0005-0000-0000-00001C680000}"/>
    <cellStyle name="Vírgula 8 5 8" xfId="11278" xr:uid="{00000000-0005-0000-0000-00001D680000}"/>
    <cellStyle name="Vírgula 8 5 9" xfId="24502" xr:uid="{00000000-0005-0000-0000-00001E680000}"/>
    <cellStyle name="Vírgula 8 6" xfId="886" xr:uid="{00000000-0005-0000-0000-00001F680000}"/>
    <cellStyle name="Vírgula 8 6 2" xfId="3550" xr:uid="{00000000-0005-0000-0000-000020680000}"/>
    <cellStyle name="Vírgula 8 6 2 2" xfId="16894" xr:uid="{00000000-0005-0000-0000-000021680000}"/>
    <cellStyle name="Vírgula 8 6 2 3" xfId="26518" xr:uid="{00000000-0005-0000-0000-000022680000}"/>
    <cellStyle name="Vírgula 8 6 3" xfId="6214" xr:uid="{00000000-0005-0000-0000-000023680000}"/>
    <cellStyle name="Vírgula 8 6 3 2" xfId="19558" xr:uid="{00000000-0005-0000-0000-000024680000}"/>
    <cellStyle name="Vírgula 8 6 4" xfId="8878" xr:uid="{00000000-0005-0000-0000-000025680000}"/>
    <cellStyle name="Vírgula 8 6 4 2" xfId="22222" xr:uid="{00000000-0005-0000-0000-000026680000}"/>
    <cellStyle name="Vírgula 8 6 5" xfId="14230" xr:uid="{00000000-0005-0000-0000-000027680000}"/>
    <cellStyle name="Vírgula 8 6 6" xfId="11542" xr:uid="{00000000-0005-0000-0000-000028680000}"/>
    <cellStyle name="Vírgula 8 6 7" xfId="25150" xr:uid="{00000000-0005-0000-0000-000029680000}"/>
    <cellStyle name="Vírgula 8 7" xfId="1678" xr:uid="{00000000-0005-0000-0000-00002A680000}"/>
    <cellStyle name="Vírgula 8 7 2" xfId="4342" xr:uid="{00000000-0005-0000-0000-00002B680000}"/>
    <cellStyle name="Vírgula 8 7 2 2" xfId="17686" xr:uid="{00000000-0005-0000-0000-00002C680000}"/>
    <cellStyle name="Vírgula 8 7 3" xfId="7006" xr:uid="{00000000-0005-0000-0000-00002D680000}"/>
    <cellStyle name="Vírgula 8 7 3 2" xfId="20350" xr:uid="{00000000-0005-0000-0000-00002E680000}"/>
    <cellStyle name="Vírgula 8 7 4" xfId="9670" xr:uid="{00000000-0005-0000-0000-00002F680000}"/>
    <cellStyle name="Vírgula 8 7 4 2" xfId="23014" xr:uid="{00000000-0005-0000-0000-000030680000}"/>
    <cellStyle name="Vírgula 8 7 5" xfId="15022" xr:uid="{00000000-0005-0000-0000-000031680000}"/>
    <cellStyle name="Vírgula 8 7 6" xfId="12334" xr:uid="{00000000-0005-0000-0000-000032680000}"/>
    <cellStyle name="Vírgula 8 7 7" xfId="25510" xr:uid="{00000000-0005-0000-0000-000033680000}"/>
    <cellStyle name="Vírgula 8 8" xfId="2494" xr:uid="{00000000-0005-0000-0000-000034680000}"/>
    <cellStyle name="Vírgula 8 8 2" xfId="5158" xr:uid="{00000000-0005-0000-0000-000035680000}"/>
    <cellStyle name="Vírgula 8 8 2 2" xfId="18502" xr:uid="{00000000-0005-0000-0000-000036680000}"/>
    <cellStyle name="Vírgula 8 8 3" xfId="7822" xr:uid="{00000000-0005-0000-0000-000037680000}"/>
    <cellStyle name="Vírgula 8 8 3 2" xfId="21166" xr:uid="{00000000-0005-0000-0000-000038680000}"/>
    <cellStyle name="Vírgula 8 8 4" xfId="10486" xr:uid="{00000000-0005-0000-0000-000039680000}"/>
    <cellStyle name="Vírgula 8 8 4 2" xfId="23830" xr:uid="{00000000-0005-0000-0000-00003A680000}"/>
    <cellStyle name="Vírgula 8 8 5" xfId="15838" xr:uid="{00000000-0005-0000-0000-00003B680000}"/>
    <cellStyle name="Vírgula 8 8 6" xfId="13150" xr:uid="{00000000-0005-0000-0000-00003C680000}"/>
    <cellStyle name="Vírgula 8 9" xfId="2758" xr:uid="{00000000-0005-0000-0000-00003D680000}"/>
    <cellStyle name="Vírgula 8 9 2" xfId="16102" xr:uid="{00000000-0005-0000-0000-00003E680000}"/>
    <cellStyle name="Vírgula 9" xfId="214" xr:uid="{00000000-0005-0000-0000-00003F680000}"/>
    <cellStyle name="Vírgula 9 10" xfId="13558" xr:uid="{00000000-0005-0000-0000-000040680000}"/>
    <cellStyle name="Vírgula 9 11" xfId="10870" xr:uid="{00000000-0005-0000-0000-000041680000}"/>
    <cellStyle name="Vírgula 9 12" xfId="24262" xr:uid="{00000000-0005-0000-0000-000042680000}"/>
    <cellStyle name="Vírgula 9 2" xfId="478" xr:uid="{00000000-0005-0000-0000-000043680000}"/>
    <cellStyle name="Vírgula 9 2 2" xfId="1270" xr:uid="{00000000-0005-0000-0000-000044680000}"/>
    <cellStyle name="Vírgula 9 2 2 2" xfId="3934" xr:uid="{00000000-0005-0000-0000-000045680000}"/>
    <cellStyle name="Vírgula 9 2 2 2 2" xfId="17278" xr:uid="{00000000-0005-0000-0000-000046680000}"/>
    <cellStyle name="Vírgula 9 2 2 3" xfId="6598" xr:uid="{00000000-0005-0000-0000-000047680000}"/>
    <cellStyle name="Vírgula 9 2 2 3 2" xfId="19942" xr:uid="{00000000-0005-0000-0000-000048680000}"/>
    <cellStyle name="Vírgula 9 2 2 4" xfId="9262" xr:uid="{00000000-0005-0000-0000-000049680000}"/>
    <cellStyle name="Vírgula 9 2 2 4 2" xfId="22606" xr:uid="{00000000-0005-0000-0000-00004A680000}"/>
    <cellStyle name="Vírgula 9 2 2 5" xfId="14614" xr:uid="{00000000-0005-0000-0000-00004B680000}"/>
    <cellStyle name="Vírgula 9 2 2 6" xfId="11926" xr:uid="{00000000-0005-0000-0000-00004C680000}"/>
    <cellStyle name="Vírgula 9 2 2 7" xfId="26326" xr:uid="{00000000-0005-0000-0000-00004D680000}"/>
    <cellStyle name="Vírgula 9 2 3" xfId="2062" xr:uid="{00000000-0005-0000-0000-00004E680000}"/>
    <cellStyle name="Vírgula 9 2 3 2" xfId="4726" xr:uid="{00000000-0005-0000-0000-00004F680000}"/>
    <cellStyle name="Vírgula 9 2 3 2 2" xfId="18070" xr:uid="{00000000-0005-0000-0000-000050680000}"/>
    <cellStyle name="Vírgula 9 2 3 3" xfId="7390" xr:uid="{00000000-0005-0000-0000-000051680000}"/>
    <cellStyle name="Vírgula 9 2 3 3 2" xfId="20734" xr:uid="{00000000-0005-0000-0000-000052680000}"/>
    <cellStyle name="Vírgula 9 2 3 4" xfId="10054" xr:uid="{00000000-0005-0000-0000-000053680000}"/>
    <cellStyle name="Vírgula 9 2 3 4 2" xfId="23398" xr:uid="{00000000-0005-0000-0000-000054680000}"/>
    <cellStyle name="Vírgula 9 2 3 5" xfId="15406" xr:uid="{00000000-0005-0000-0000-000055680000}"/>
    <cellStyle name="Vírgula 9 2 3 6" xfId="12718" xr:uid="{00000000-0005-0000-0000-000056680000}"/>
    <cellStyle name="Vírgula 9 2 4" xfId="3142" xr:uid="{00000000-0005-0000-0000-000057680000}"/>
    <cellStyle name="Vírgula 9 2 4 2" xfId="16486" xr:uid="{00000000-0005-0000-0000-000058680000}"/>
    <cellStyle name="Vírgula 9 2 5" xfId="5806" xr:uid="{00000000-0005-0000-0000-000059680000}"/>
    <cellStyle name="Vírgula 9 2 5 2" xfId="19150" xr:uid="{00000000-0005-0000-0000-00005A680000}"/>
    <cellStyle name="Vírgula 9 2 6" xfId="8470" xr:uid="{00000000-0005-0000-0000-00005B680000}"/>
    <cellStyle name="Vírgula 9 2 6 2" xfId="21814" xr:uid="{00000000-0005-0000-0000-00005C680000}"/>
    <cellStyle name="Vírgula 9 2 7" xfId="13822" xr:uid="{00000000-0005-0000-0000-00005D680000}"/>
    <cellStyle name="Vírgula 9 2 8" xfId="11134" xr:uid="{00000000-0005-0000-0000-00005E680000}"/>
    <cellStyle name="Vírgula 9 2 9" xfId="24958" xr:uid="{00000000-0005-0000-0000-00005F680000}"/>
    <cellStyle name="Vírgula 9 3" xfId="646" xr:uid="{00000000-0005-0000-0000-000060680000}"/>
    <cellStyle name="Vírgula 9 3 2" xfId="1438" xr:uid="{00000000-0005-0000-0000-000061680000}"/>
    <cellStyle name="Vírgula 9 3 2 2" xfId="4102" xr:uid="{00000000-0005-0000-0000-000062680000}"/>
    <cellStyle name="Vírgula 9 3 2 2 2" xfId="17446" xr:uid="{00000000-0005-0000-0000-000063680000}"/>
    <cellStyle name="Vírgula 9 3 2 3" xfId="6766" xr:uid="{00000000-0005-0000-0000-000064680000}"/>
    <cellStyle name="Vírgula 9 3 2 3 2" xfId="20110" xr:uid="{00000000-0005-0000-0000-000065680000}"/>
    <cellStyle name="Vírgula 9 3 2 4" xfId="9430" xr:uid="{00000000-0005-0000-0000-000066680000}"/>
    <cellStyle name="Vírgula 9 3 2 4 2" xfId="22774" xr:uid="{00000000-0005-0000-0000-000067680000}"/>
    <cellStyle name="Vírgula 9 3 2 5" xfId="14782" xr:uid="{00000000-0005-0000-0000-000068680000}"/>
    <cellStyle name="Vírgula 9 3 2 6" xfId="12094" xr:uid="{00000000-0005-0000-0000-000069680000}"/>
    <cellStyle name="Vírgula 9 3 2 7" xfId="25990" xr:uid="{00000000-0005-0000-0000-00006A680000}"/>
    <cellStyle name="Vírgula 9 3 3" xfId="2230" xr:uid="{00000000-0005-0000-0000-00006B680000}"/>
    <cellStyle name="Vírgula 9 3 3 2" xfId="4894" xr:uid="{00000000-0005-0000-0000-00006C680000}"/>
    <cellStyle name="Vírgula 9 3 3 2 2" xfId="18238" xr:uid="{00000000-0005-0000-0000-00006D680000}"/>
    <cellStyle name="Vírgula 9 3 3 3" xfId="7558" xr:uid="{00000000-0005-0000-0000-00006E680000}"/>
    <cellStyle name="Vírgula 9 3 3 3 2" xfId="20902" xr:uid="{00000000-0005-0000-0000-00006F680000}"/>
    <cellStyle name="Vírgula 9 3 3 4" xfId="10222" xr:uid="{00000000-0005-0000-0000-000070680000}"/>
    <cellStyle name="Vírgula 9 3 3 4 2" xfId="23566" xr:uid="{00000000-0005-0000-0000-000071680000}"/>
    <cellStyle name="Vírgula 9 3 3 5" xfId="15574" xr:uid="{00000000-0005-0000-0000-000072680000}"/>
    <cellStyle name="Vírgula 9 3 3 6" xfId="12886" xr:uid="{00000000-0005-0000-0000-000073680000}"/>
    <cellStyle name="Vírgula 9 3 4" xfId="3310" xr:uid="{00000000-0005-0000-0000-000074680000}"/>
    <cellStyle name="Vírgula 9 3 4 2" xfId="16654" xr:uid="{00000000-0005-0000-0000-000075680000}"/>
    <cellStyle name="Vírgula 9 3 5" xfId="5974" xr:uid="{00000000-0005-0000-0000-000076680000}"/>
    <cellStyle name="Vírgula 9 3 5 2" xfId="19318" xr:uid="{00000000-0005-0000-0000-000077680000}"/>
    <cellStyle name="Vírgula 9 3 6" xfId="8638" xr:uid="{00000000-0005-0000-0000-000078680000}"/>
    <cellStyle name="Vírgula 9 3 6 2" xfId="21982" xr:uid="{00000000-0005-0000-0000-000079680000}"/>
    <cellStyle name="Vírgula 9 3 7" xfId="13990" xr:uid="{00000000-0005-0000-0000-00007A680000}"/>
    <cellStyle name="Vírgula 9 3 8" xfId="11302" xr:uid="{00000000-0005-0000-0000-00007B680000}"/>
    <cellStyle name="Vírgula 9 3 9" xfId="24622" xr:uid="{00000000-0005-0000-0000-00007C680000}"/>
    <cellStyle name="Vírgula 9 4" xfId="1006" xr:uid="{00000000-0005-0000-0000-00007D680000}"/>
    <cellStyle name="Vírgula 9 4 2" xfId="3670" xr:uid="{00000000-0005-0000-0000-00007E680000}"/>
    <cellStyle name="Vírgula 9 4 2 2" xfId="17014" xr:uid="{00000000-0005-0000-0000-00007F680000}"/>
    <cellStyle name="Vírgula 9 4 2 3" xfId="26638" xr:uid="{00000000-0005-0000-0000-000080680000}"/>
    <cellStyle name="Vírgula 9 4 3" xfId="6334" xr:uid="{00000000-0005-0000-0000-000081680000}"/>
    <cellStyle name="Vírgula 9 4 3 2" xfId="19678" xr:uid="{00000000-0005-0000-0000-000082680000}"/>
    <cellStyle name="Vírgula 9 4 4" xfId="8998" xr:uid="{00000000-0005-0000-0000-000083680000}"/>
    <cellStyle name="Vírgula 9 4 4 2" xfId="22342" xr:uid="{00000000-0005-0000-0000-000084680000}"/>
    <cellStyle name="Vírgula 9 4 5" xfId="14350" xr:uid="{00000000-0005-0000-0000-000085680000}"/>
    <cellStyle name="Vírgula 9 4 6" xfId="11662" xr:uid="{00000000-0005-0000-0000-000086680000}"/>
    <cellStyle name="Vírgula 9 4 7" xfId="25270" xr:uid="{00000000-0005-0000-0000-000087680000}"/>
    <cellStyle name="Vírgula 9 5" xfId="1798" xr:uid="{00000000-0005-0000-0000-000088680000}"/>
    <cellStyle name="Vírgula 9 5 2" xfId="4462" xr:uid="{00000000-0005-0000-0000-000089680000}"/>
    <cellStyle name="Vírgula 9 5 2 2" xfId="17806" xr:uid="{00000000-0005-0000-0000-00008A680000}"/>
    <cellStyle name="Vírgula 9 5 3" xfId="7126" xr:uid="{00000000-0005-0000-0000-00008B680000}"/>
    <cellStyle name="Vírgula 9 5 3 2" xfId="20470" xr:uid="{00000000-0005-0000-0000-00008C680000}"/>
    <cellStyle name="Vírgula 9 5 4" xfId="9790" xr:uid="{00000000-0005-0000-0000-00008D680000}"/>
    <cellStyle name="Vírgula 9 5 4 2" xfId="23134" xr:uid="{00000000-0005-0000-0000-00008E680000}"/>
    <cellStyle name="Vírgula 9 5 5" xfId="15142" xr:uid="{00000000-0005-0000-0000-00008F680000}"/>
    <cellStyle name="Vírgula 9 5 6" xfId="12454" xr:uid="{00000000-0005-0000-0000-000090680000}"/>
    <cellStyle name="Vírgula 9 5 7" xfId="25630" xr:uid="{00000000-0005-0000-0000-000091680000}"/>
    <cellStyle name="Vírgula 9 6" xfId="2614" xr:uid="{00000000-0005-0000-0000-000092680000}"/>
    <cellStyle name="Vírgula 9 6 2" xfId="5278" xr:uid="{00000000-0005-0000-0000-000093680000}"/>
    <cellStyle name="Vírgula 9 6 2 2" xfId="18622" xr:uid="{00000000-0005-0000-0000-000094680000}"/>
    <cellStyle name="Vírgula 9 6 3" xfId="7942" xr:uid="{00000000-0005-0000-0000-000095680000}"/>
    <cellStyle name="Vírgula 9 6 3 2" xfId="21286" xr:uid="{00000000-0005-0000-0000-000096680000}"/>
    <cellStyle name="Vírgula 9 6 4" xfId="10606" xr:uid="{00000000-0005-0000-0000-000097680000}"/>
    <cellStyle name="Vírgula 9 6 4 2" xfId="23950" xr:uid="{00000000-0005-0000-0000-000098680000}"/>
    <cellStyle name="Vírgula 9 6 5" xfId="15958" xr:uid="{00000000-0005-0000-0000-000099680000}"/>
    <cellStyle name="Vírgula 9 6 6" xfId="13270" xr:uid="{00000000-0005-0000-0000-00009A680000}"/>
    <cellStyle name="Vírgula 9 7" xfId="2878" xr:uid="{00000000-0005-0000-0000-00009B680000}"/>
    <cellStyle name="Vírgula 9 7 2" xfId="16222" xr:uid="{00000000-0005-0000-0000-00009C680000}"/>
    <cellStyle name="Vírgula 9 8" xfId="5542" xr:uid="{00000000-0005-0000-0000-00009D680000}"/>
    <cellStyle name="Vírgula 9 8 2" xfId="18886" xr:uid="{00000000-0005-0000-0000-00009E680000}"/>
    <cellStyle name="Vírgula 9 9" xfId="8206" xr:uid="{00000000-0005-0000-0000-00009F680000}"/>
    <cellStyle name="Vírgula 9 9 2" xfId="21550" xr:uid="{00000000-0005-0000-0000-0000A0680000}"/>
  </cellStyles>
  <dxfs count="23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fgColor rgb="FF9BDEFF"/>
          <bgColor rgb="FF00B0F0"/>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8" tint="0.59996337778862885"/>
      </font>
      <fill>
        <patternFill>
          <bgColor theme="8"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4" tint="0.59996337778862885"/>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8" tint="0.59996337778862885"/>
      </font>
      <fill>
        <patternFill>
          <bgColor theme="8" tint="0.59996337778862885"/>
        </patternFill>
      </fill>
    </dxf>
    <dxf>
      <font>
        <color theme="4" tint="0.59996337778862885"/>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fgColor rgb="FF9BDEFF"/>
          <bgColor rgb="FF00B0F0"/>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fgColor rgb="FF9BDEFF"/>
          <bgColor rgb="FF00B0F0"/>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4" tint="0.59996337778862885"/>
      </font>
      <fill>
        <patternFill>
          <bgColor theme="4" tint="0.59996337778862885"/>
        </patternFill>
      </fill>
    </dxf>
    <dxf>
      <font>
        <color theme="8" tint="0.59996337778862885"/>
      </font>
      <fill>
        <patternFill>
          <bgColor theme="8" tint="0.59996337778862885"/>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fgColor rgb="FF9BDEFF"/>
          <bgColor rgb="FF00B0F0"/>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auto="1"/>
      </font>
      <fill>
        <patternFill>
          <fgColor rgb="FF9BDEFF"/>
          <bgColor rgb="FF00B0F0"/>
        </patternFill>
      </fill>
    </dxf>
    <dxf>
      <font>
        <color theme="4" tint="0.59996337778862885"/>
      </font>
      <fill>
        <patternFill>
          <bgColor theme="4" tint="0.59996337778862885"/>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fgColor rgb="FF9BDEFF"/>
          <bgColor rgb="FF00B0F0"/>
        </patternFill>
      </fill>
    </dxf>
    <dxf>
      <font>
        <color auto="1"/>
      </font>
      <fill>
        <patternFill>
          <bgColor theme="4"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ont>
        <color auto="1"/>
      </font>
      <fill>
        <patternFill>
          <fgColor rgb="FF9BDEFF"/>
          <bgColor rgb="FF00B0F0"/>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4" tint="0.59996337778862885"/>
      </font>
      <fill>
        <patternFill>
          <bgColor theme="4" tint="0.59996337778862885"/>
        </patternFill>
      </fill>
    </dxf>
    <dxf>
      <font>
        <color theme="8" tint="0.59996337778862885"/>
      </font>
      <fill>
        <patternFill>
          <bgColor theme="8" tint="0.59996337778862885"/>
        </patternFill>
      </fill>
    </dxf>
    <dxf>
      <font>
        <color auto="1"/>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4" tint="0.59996337778862885"/>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auto="1"/>
      </font>
      <fill>
        <patternFill>
          <fgColor rgb="FF9BDEFF"/>
          <bgColor rgb="FF00B0F0"/>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4" tint="0.59996337778862885"/>
      </font>
      <fill>
        <patternFill>
          <bgColor theme="4" tint="0.59996337778862885"/>
        </patternFill>
      </fill>
    </dxf>
    <dxf>
      <font>
        <color auto="1"/>
      </font>
      <fill>
        <patternFill>
          <fgColor rgb="FF9BDEFF"/>
          <bgColor rgb="FF00B0F0"/>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bgColor theme="4" tint="0.59996337778862885"/>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auto="1"/>
      </font>
      <fill>
        <patternFill>
          <bgColor theme="4" tint="0.59996337778862885"/>
        </patternFill>
      </fill>
    </dxf>
    <dxf>
      <font>
        <color theme="4" tint="0.59996337778862885"/>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ont>
        <color theme="8" tint="0.59996337778862885"/>
      </font>
      <fill>
        <patternFill>
          <bgColor theme="8"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4" tint="0.59996337778862885"/>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auto="1"/>
      </font>
      <fill>
        <patternFill>
          <fgColor rgb="FF9BDEFF"/>
          <bgColor rgb="FF00B0F0"/>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color rgb="FFFF00FF"/>
      <color rgb="FF777777"/>
      <color rgb="FFFF99FF"/>
      <color rgb="FFFF99CC"/>
      <color rgb="FFEE0000"/>
      <color rgb="FFFF66FF"/>
      <color rgb="FF33CC33"/>
      <color rgb="FFB3EB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7.849819355866601E-2"/>
          <c:y val="0.11929846096163117"/>
          <c:w val="0.77602455799590442"/>
          <c:h val="0.76428453462836332"/>
        </c:manualLayout>
      </c:layout>
      <c:barChart>
        <c:barDir val="col"/>
        <c:grouping val="clustered"/>
        <c:varyColors val="0"/>
        <c:ser>
          <c:idx val="0"/>
          <c:order val="0"/>
          <c:tx>
            <c:strRef>
              <c:f>'Cronograma Físico-Financeiro'!$B$151</c:f>
              <c:strCache>
                <c:ptCount val="1"/>
              </c:strCache>
            </c:strRef>
          </c:tx>
          <c:spPr>
            <a:solidFill>
              <a:schemeClr val="accent1"/>
            </a:solidFill>
            <a:ln>
              <a:noFill/>
            </a:ln>
            <a:effectLst/>
          </c:spPr>
          <c:invertIfNegative val="0"/>
          <c:val>
            <c:numRef>
              <c:f>'Cronograma Físico-Financeiro'!$B$152:$B$157</c:f>
              <c:numCache>
                <c:formatCode>General</c:formatCode>
                <c:ptCount val="6"/>
              </c:numCache>
            </c:numRef>
          </c:val>
          <c:extLst>
            <c:ext xmlns:c16="http://schemas.microsoft.com/office/drawing/2014/chart" uri="{C3380CC4-5D6E-409C-BE32-E72D297353CC}">
              <c16:uniqueId val="{00000000-AF01-4C05-B9DE-16E63C0E7E74}"/>
            </c:ext>
          </c:extLst>
        </c:ser>
        <c:ser>
          <c:idx val="1"/>
          <c:order val="1"/>
          <c:tx>
            <c:strRef>
              <c:f>'Cronograma Físico-Financeiro'!$C$151</c:f>
              <c:strCache>
                <c:ptCount val="1"/>
              </c:strCache>
            </c:strRef>
          </c:tx>
          <c:spPr>
            <a:solidFill>
              <a:schemeClr val="accent1">
                <a:lumMod val="40000"/>
                <a:lumOff val="60000"/>
              </a:schemeClr>
            </a:solidFill>
            <a:ln>
              <a:noFill/>
            </a:ln>
            <a:effectLst/>
          </c:spPr>
          <c:invertIfNegative val="0"/>
          <c:val>
            <c:numRef>
              <c:f>'Cronograma Físico-Financeiro'!$C$152:$C$157</c:f>
              <c:numCache>
                <c:formatCode>_("R$"* #,##0.00_);_("R$"* \(#,##0.00\);_("R$"* "-"??_);_(@_)</c:formatCode>
                <c:ptCount val="6"/>
              </c:numCache>
            </c:numRef>
          </c:val>
          <c:extLst>
            <c:ext xmlns:c16="http://schemas.microsoft.com/office/drawing/2014/chart" uri="{C3380CC4-5D6E-409C-BE32-E72D297353CC}">
              <c16:uniqueId val="{00000001-AF01-4C05-B9DE-16E63C0E7E74}"/>
            </c:ext>
          </c:extLst>
        </c:ser>
        <c:dLbls>
          <c:showLegendKey val="0"/>
          <c:showVal val="0"/>
          <c:showCatName val="0"/>
          <c:showSerName val="0"/>
          <c:showPercent val="0"/>
          <c:showBubbleSize val="0"/>
        </c:dLbls>
        <c:gapWidth val="219"/>
        <c:overlap val="-27"/>
        <c:axId val="-1423686976"/>
        <c:axId val="-1423690784"/>
      </c:barChart>
      <c:lineChart>
        <c:grouping val="standard"/>
        <c:varyColors val="0"/>
        <c:ser>
          <c:idx val="2"/>
          <c:order val="2"/>
          <c:tx>
            <c:strRef>
              <c:f>'Cronograma Físico-Financeiro'!$E$151</c:f>
              <c:strCache>
                <c:ptCount val="1"/>
              </c:strCache>
            </c:strRef>
          </c:tx>
          <c:spPr>
            <a:ln w="31750" cap="rnd">
              <a:solidFill>
                <a:srgbClr val="C00000"/>
              </a:solidFill>
              <a:round/>
            </a:ln>
            <a:effectLst/>
          </c:spPr>
          <c:marker>
            <c:symbol val="none"/>
          </c:marker>
          <c:val>
            <c:numRef>
              <c:f>'Cronograma Físico-Financeiro'!$E$152:$E$157</c:f>
            </c:numRef>
          </c:val>
          <c:smooth val="0"/>
          <c:extLst>
            <c:ext xmlns:c16="http://schemas.microsoft.com/office/drawing/2014/chart" uri="{C3380CC4-5D6E-409C-BE32-E72D297353CC}">
              <c16:uniqueId val="{00000002-AF01-4C05-B9DE-16E63C0E7E74}"/>
            </c:ext>
          </c:extLst>
        </c:ser>
        <c:dLbls>
          <c:showLegendKey val="0"/>
          <c:showVal val="0"/>
          <c:showCatName val="0"/>
          <c:showSerName val="0"/>
          <c:showPercent val="0"/>
          <c:showBubbleSize val="0"/>
        </c:dLbls>
        <c:marker val="1"/>
        <c:smooth val="0"/>
        <c:axId val="-1423686432"/>
        <c:axId val="-1423696224"/>
      </c:lineChart>
      <c:catAx>
        <c:axId val="-142368697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423690784"/>
        <c:crosses val="autoZero"/>
        <c:auto val="1"/>
        <c:lblAlgn val="ctr"/>
        <c:lblOffset val="100"/>
        <c:noMultiLvlLbl val="0"/>
      </c:catAx>
      <c:valAx>
        <c:axId val="-14236907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423686976"/>
        <c:crosses val="autoZero"/>
        <c:crossBetween val="between"/>
      </c:valAx>
      <c:valAx>
        <c:axId val="-1423696224"/>
        <c:scaling>
          <c:orientation val="minMax"/>
        </c:scaling>
        <c:delete val="0"/>
        <c:axPos val="r"/>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423686432"/>
        <c:crosses val="max"/>
        <c:crossBetween val="between"/>
      </c:valAx>
      <c:catAx>
        <c:axId val="-1423686432"/>
        <c:scaling>
          <c:orientation val="minMax"/>
        </c:scaling>
        <c:delete val="1"/>
        <c:axPos val="b"/>
        <c:majorTickMark val="out"/>
        <c:minorTickMark val="none"/>
        <c:tickLblPos val="nextTo"/>
        <c:crossAx val="-1423696224"/>
        <c:crosses val="autoZero"/>
        <c:auto val="1"/>
        <c:lblAlgn val="ctr"/>
        <c:lblOffset val="100"/>
        <c:noMultiLvlLbl val="0"/>
      </c:cat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7.849819355866601E-2"/>
          <c:y val="0.11929846096163117"/>
          <c:w val="0.77602455799590442"/>
          <c:h val="0.76428453462836332"/>
        </c:manualLayout>
      </c:layout>
      <c:barChart>
        <c:barDir val="col"/>
        <c:grouping val="clustered"/>
        <c:varyColors val="0"/>
        <c:ser>
          <c:idx val="0"/>
          <c:order val="0"/>
          <c:tx>
            <c:strRef>
              <c:f>'Cronograma Físico-Financeiro'!$B$116</c:f>
              <c:strCache>
                <c:ptCount val="1"/>
              </c:strCache>
            </c:strRef>
          </c:tx>
          <c:spPr>
            <a:solidFill>
              <a:schemeClr val="accent1"/>
            </a:solidFill>
            <a:ln>
              <a:noFill/>
            </a:ln>
            <a:effectLst/>
          </c:spPr>
          <c:invertIfNegative val="0"/>
          <c:val>
            <c:numRef>
              <c:f>'Cronograma Físico-Financeiro'!$B$117:$B$126</c:f>
              <c:numCache>
                <c:formatCode>General</c:formatCode>
                <c:ptCount val="10"/>
                <c:pt idx="2">
                  <c:v>0</c:v>
                </c:pt>
                <c:pt idx="3" formatCode="0#">
                  <c:v>1</c:v>
                </c:pt>
                <c:pt idx="4" formatCode="0#">
                  <c:v>2</c:v>
                </c:pt>
                <c:pt idx="5" formatCode="0#">
                  <c:v>3</c:v>
                </c:pt>
                <c:pt idx="6" formatCode="0#">
                  <c:v>4</c:v>
                </c:pt>
                <c:pt idx="7" formatCode="0#">
                  <c:v>5</c:v>
                </c:pt>
                <c:pt idx="8" formatCode="0#">
                  <c:v>6</c:v>
                </c:pt>
                <c:pt idx="9" formatCode="0#">
                  <c:v>7</c:v>
                </c:pt>
              </c:numCache>
            </c:numRef>
          </c:val>
          <c:extLst>
            <c:ext xmlns:c16="http://schemas.microsoft.com/office/drawing/2014/chart" uri="{C3380CC4-5D6E-409C-BE32-E72D297353CC}">
              <c16:uniqueId val="{00000000-2586-41C2-95B4-489882A5A059}"/>
            </c:ext>
          </c:extLst>
        </c:ser>
        <c:ser>
          <c:idx val="1"/>
          <c:order val="1"/>
          <c:tx>
            <c:strRef>
              <c:f>'Cronograma Físico-Financeiro'!$C$119</c:f>
              <c:strCache>
                <c:ptCount val="1"/>
                <c:pt idx="0">
                  <c:v> Mensal </c:v>
                </c:pt>
              </c:strCache>
            </c:strRef>
          </c:tx>
          <c:spPr>
            <a:solidFill>
              <a:schemeClr val="accent1">
                <a:lumMod val="40000"/>
                <a:lumOff val="60000"/>
              </a:schemeClr>
            </a:solidFill>
            <a:ln>
              <a:noFill/>
            </a:ln>
            <a:effectLst/>
          </c:spPr>
          <c:invertIfNegative val="0"/>
          <c:val>
            <c:numRef>
              <c:f>'Cronograma Físico-Financeiro'!$C$120:$C$131</c:f>
              <c:numCache>
                <c:formatCode>_("R$"* #,##0.00_);_("R$"* \(#,##0.00\);_("R$"* "-"??_);_(@_)</c:formatCode>
                <c:ptCount val="12"/>
                <c:pt idx="0">
                  <c:v>51949.2</c:v>
                </c:pt>
                <c:pt idx="1">
                  <c:v>102280.49</c:v>
                </c:pt>
                <c:pt idx="2">
                  <c:v>121353.68</c:v>
                </c:pt>
                <c:pt idx="3">
                  <c:v>174151.99</c:v>
                </c:pt>
                <c:pt idx="4">
                  <c:v>164015.20000000001</c:v>
                </c:pt>
                <c:pt idx="5">
                  <c:v>146445.81</c:v>
                </c:pt>
                <c:pt idx="6">
                  <c:v>160343.79</c:v>
                </c:pt>
                <c:pt idx="7">
                  <c:v>135851.72</c:v>
                </c:pt>
                <c:pt idx="8">
                  <c:v>148692.74</c:v>
                </c:pt>
                <c:pt idx="9">
                  <c:v>122979.92</c:v>
                </c:pt>
                <c:pt idx="10">
                  <c:v>122422.02</c:v>
                </c:pt>
                <c:pt idx="11">
                  <c:v>33590.800000000003</c:v>
                </c:pt>
              </c:numCache>
            </c:numRef>
          </c:val>
          <c:extLst>
            <c:ext xmlns:c16="http://schemas.microsoft.com/office/drawing/2014/chart" uri="{C3380CC4-5D6E-409C-BE32-E72D297353CC}">
              <c16:uniqueId val="{00000001-2586-41C2-95B4-489882A5A059}"/>
            </c:ext>
          </c:extLst>
        </c:ser>
        <c:dLbls>
          <c:showLegendKey val="0"/>
          <c:showVal val="0"/>
          <c:showCatName val="0"/>
          <c:showSerName val="0"/>
          <c:showPercent val="0"/>
          <c:showBubbleSize val="0"/>
        </c:dLbls>
        <c:gapWidth val="219"/>
        <c:overlap val="-27"/>
        <c:axId val="1363706768"/>
        <c:axId val="1363711664"/>
      </c:barChart>
      <c:lineChart>
        <c:grouping val="standard"/>
        <c:varyColors val="0"/>
        <c:ser>
          <c:idx val="2"/>
          <c:order val="2"/>
          <c:tx>
            <c:strRef>
              <c:f>'Cronograma Físico-Financeiro'!$D$119</c:f>
              <c:strCache>
                <c:ptCount val="1"/>
                <c:pt idx="0">
                  <c:v>Acumulado</c:v>
                </c:pt>
              </c:strCache>
            </c:strRef>
          </c:tx>
          <c:spPr>
            <a:ln w="31750" cap="rnd">
              <a:solidFill>
                <a:srgbClr val="C00000"/>
              </a:solidFill>
              <a:round/>
            </a:ln>
            <a:effectLst/>
          </c:spPr>
          <c:marker>
            <c:symbol val="none"/>
          </c:marker>
          <c:val>
            <c:numRef>
              <c:f>'Cronograma Físico-Financeiro'!$D$120:$D$131</c:f>
              <c:numCache>
                <c:formatCode>_("R$"* #,##0.00_);_("R$"* \(#,##0.00\);_("R$"* "-"??_);_(@_)</c:formatCode>
                <c:ptCount val="12"/>
                <c:pt idx="0">
                  <c:v>51949.2</c:v>
                </c:pt>
                <c:pt idx="1">
                  <c:v>154229.69</c:v>
                </c:pt>
                <c:pt idx="2">
                  <c:v>275583.37</c:v>
                </c:pt>
                <c:pt idx="3">
                  <c:v>449735.36</c:v>
                </c:pt>
                <c:pt idx="4">
                  <c:v>613750.56000000006</c:v>
                </c:pt>
                <c:pt idx="5">
                  <c:v>760196.37</c:v>
                </c:pt>
                <c:pt idx="6">
                  <c:v>920540.16000000003</c:v>
                </c:pt>
                <c:pt idx="7">
                  <c:v>1056391.8799999999</c:v>
                </c:pt>
                <c:pt idx="8">
                  <c:v>1205084.6200000001</c:v>
                </c:pt>
                <c:pt idx="9">
                  <c:v>1328064.54</c:v>
                </c:pt>
                <c:pt idx="10">
                  <c:v>1450486.56</c:v>
                </c:pt>
                <c:pt idx="11">
                  <c:v>1484077.36</c:v>
                </c:pt>
              </c:numCache>
            </c:numRef>
          </c:val>
          <c:smooth val="0"/>
          <c:extLst>
            <c:ext xmlns:c16="http://schemas.microsoft.com/office/drawing/2014/chart" uri="{C3380CC4-5D6E-409C-BE32-E72D297353CC}">
              <c16:uniqueId val="{00000002-2586-41C2-95B4-489882A5A059}"/>
            </c:ext>
          </c:extLst>
        </c:ser>
        <c:dLbls>
          <c:showLegendKey val="0"/>
          <c:showVal val="0"/>
          <c:showCatName val="0"/>
          <c:showSerName val="0"/>
          <c:showPercent val="0"/>
          <c:showBubbleSize val="0"/>
        </c:dLbls>
        <c:marker val="1"/>
        <c:smooth val="0"/>
        <c:axId val="850271024"/>
        <c:axId val="850266672"/>
      </c:lineChart>
      <c:catAx>
        <c:axId val="136370676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363711664"/>
        <c:crosses val="autoZero"/>
        <c:auto val="1"/>
        <c:lblAlgn val="ctr"/>
        <c:lblOffset val="100"/>
        <c:noMultiLvlLbl val="0"/>
      </c:catAx>
      <c:valAx>
        <c:axId val="13637116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363706768"/>
        <c:crosses val="autoZero"/>
        <c:crossBetween val="between"/>
      </c:valAx>
      <c:valAx>
        <c:axId val="850266672"/>
        <c:scaling>
          <c:orientation val="minMax"/>
        </c:scaling>
        <c:delete val="0"/>
        <c:axPos val="r"/>
        <c:numFmt formatCode="_(&quot;R$&quot;* #,##0.00_);_(&quot;R$&quot;* \(#,##0.00\);_(&quot;R$&quot;* &quot;-&quot;??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50271024"/>
        <c:crosses val="max"/>
        <c:crossBetween val="between"/>
      </c:valAx>
      <c:catAx>
        <c:axId val="850271024"/>
        <c:scaling>
          <c:orientation val="minMax"/>
        </c:scaling>
        <c:delete val="1"/>
        <c:axPos val="b"/>
        <c:majorTickMark val="out"/>
        <c:minorTickMark val="none"/>
        <c:tickLblPos val="nextTo"/>
        <c:crossAx val="850266672"/>
        <c:crosses val="autoZero"/>
        <c:auto val="1"/>
        <c:lblAlgn val="ctr"/>
        <c:lblOffset val="100"/>
        <c:noMultiLvlLbl val="0"/>
      </c:cat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lineChart>
        <c:grouping val="standard"/>
        <c:varyColors val="0"/>
        <c:ser>
          <c:idx val="0"/>
          <c:order val="0"/>
          <c:tx>
            <c:strRef>
              <c:f>'CURVA ABC'!$K$2</c:f>
              <c:strCache>
                <c:ptCount val="1"/>
                <c:pt idx="0">
                  <c:v>% INDIVIDUAL</c:v>
                </c:pt>
              </c:strCache>
            </c:strRef>
          </c:tx>
          <c:spPr>
            <a:ln w="28575" cap="rnd">
              <a:solidFill>
                <a:schemeClr val="accent1"/>
              </a:solidFill>
              <a:round/>
            </a:ln>
            <a:effectLst/>
          </c:spPr>
          <c:marker>
            <c:symbol val="none"/>
          </c:marker>
          <c:val>
            <c:numRef>
              <c:f>'CURVA ABC'!$K$3:$K$78</c:f>
              <c:numCache>
                <c:formatCode>0.00%</c:formatCode>
                <c:ptCount val="7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numCache>
            </c:numRef>
          </c:val>
          <c:smooth val="0"/>
          <c:extLst>
            <c:ext xmlns:c16="http://schemas.microsoft.com/office/drawing/2014/chart" uri="{C3380CC4-5D6E-409C-BE32-E72D297353CC}">
              <c16:uniqueId val="{00000000-0172-40E5-BB21-E096E9CC1333}"/>
            </c:ext>
          </c:extLst>
        </c:ser>
        <c:ser>
          <c:idx val="1"/>
          <c:order val="1"/>
          <c:tx>
            <c:strRef>
              <c:f>'CURVA ABC'!$L$2</c:f>
              <c:strCache>
                <c:ptCount val="1"/>
                <c:pt idx="0">
                  <c:v>% ACUMULADA</c:v>
                </c:pt>
              </c:strCache>
            </c:strRef>
          </c:tx>
          <c:spPr>
            <a:ln w="28575" cap="rnd">
              <a:solidFill>
                <a:schemeClr val="accent2"/>
              </a:solidFill>
              <a:round/>
            </a:ln>
            <a:effectLst/>
          </c:spPr>
          <c:marker>
            <c:symbol val="none"/>
          </c:marker>
          <c:val>
            <c:numRef>
              <c:f>'CURVA ABC'!$L$3:$L$78</c:f>
              <c:numCache>
                <c:formatCode>0.00%</c:formatCode>
                <c:ptCount val="7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numCache>
            </c:numRef>
          </c:val>
          <c:smooth val="0"/>
          <c:extLst>
            <c:ext xmlns:c16="http://schemas.microsoft.com/office/drawing/2014/chart" uri="{C3380CC4-5D6E-409C-BE32-E72D297353CC}">
              <c16:uniqueId val="{00000001-0172-40E5-BB21-E096E9CC1333}"/>
            </c:ext>
          </c:extLst>
        </c:ser>
        <c:dLbls>
          <c:showLegendKey val="0"/>
          <c:showVal val="0"/>
          <c:showCatName val="0"/>
          <c:showSerName val="0"/>
          <c:showPercent val="0"/>
          <c:showBubbleSize val="0"/>
        </c:dLbls>
        <c:smooth val="0"/>
        <c:axId val="-1423689152"/>
        <c:axId val="-1423694048"/>
      </c:lineChart>
      <c:catAx>
        <c:axId val="-1423689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423694048"/>
        <c:crosses val="autoZero"/>
        <c:auto val="1"/>
        <c:lblAlgn val="ctr"/>
        <c:lblOffset val="100"/>
        <c:noMultiLvlLbl val="0"/>
      </c:catAx>
      <c:valAx>
        <c:axId val="-142369404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423689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checked="Checked" firstButton="1" fmlaLink="$L$25"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6.jpe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279400</xdr:colOff>
      <xdr:row>51</xdr:row>
      <xdr:rowOff>50800</xdr:rowOff>
    </xdr:from>
    <xdr:ext cx="1679202" cy="1023364"/>
    <xdr:pic>
      <xdr:nvPicPr>
        <xdr:cNvPr id="4" name="Imagem 3">
          <a:extLst>
            <a:ext uri="{FF2B5EF4-FFF2-40B4-BE49-F238E27FC236}">
              <a16:creationId xmlns:a16="http://schemas.microsoft.com/office/drawing/2014/main" id="{B3EA3DF7-C33D-4068-9759-53AF63D37F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9400" y="11772900"/>
          <a:ext cx="1679202" cy="1023364"/>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1986643</xdr:colOff>
      <xdr:row>308</xdr:row>
      <xdr:rowOff>163286</xdr:rowOff>
    </xdr:from>
    <xdr:ext cx="1695575" cy="1033342"/>
    <xdr:pic>
      <xdr:nvPicPr>
        <xdr:cNvPr id="3" name="Imagem 2">
          <a:extLst>
            <a:ext uri="{FF2B5EF4-FFF2-40B4-BE49-F238E27FC236}">
              <a16:creationId xmlns:a16="http://schemas.microsoft.com/office/drawing/2014/main" id="{2DDA8965-2872-426A-ABFF-B9F9A8E414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91250" y="83153250"/>
          <a:ext cx="1695575" cy="103334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77</xdr:col>
      <xdr:colOff>0</xdr:colOff>
      <xdr:row>157</xdr:row>
      <xdr:rowOff>0</xdr:rowOff>
    </xdr:from>
    <xdr:to>
      <xdr:col>173</xdr:col>
      <xdr:colOff>304800</xdr:colOff>
      <xdr:row>158</xdr:row>
      <xdr:rowOff>104774</xdr:rowOff>
    </xdr:to>
    <xdr:sp macro="" textlink="">
      <xdr:nvSpPr>
        <xdr:cNvPr id="4" name="AutoShape 1" descr="Imagem relacionada">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9829800" y="1646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77</xdr:col>
      <xdr:colOff>0</xdr:colOff>
      <xdr:row>148</xdr:row>
      <xdr:rowOff>174625</xdr:rowOff>
    </xdr:from>
    <xdr:to>
      <xdr:col>180</xdr:col>
      <xdr:colOff>239170</xdr:colOff>
      <xdr:row>171</xdr:row>
      <xdr:rowOff>26924</xdr:rowOff>
    </xdr:to>
    <xdr:pic>
      <xdr:nvPicPr>
        <xdr:cNvPr id="5" name="Imagem 4" title="Curva Modelo">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030409" y="10906125"/>
          <a:ext cx="5315191" cy="4564727"/>
        </a:xfrm>
        <a:prstGeom prst="rect">
          <a:avLst/>
        </a:prstGeom>
      </xdr:spPr>
    </xdr:pic>
    <xdr:clientData/>
  </xdr:twoCellAnchor>
  <xdr:twoCellAnchor>
    <xdr:from>
      <xdr:col>5</xdr:col>
      <xdr:colOff>404811</xdr:colOff>
      <xdr:row>149</xdr:row>
      <xdr:rowOff>178593</xdr:rowOff>
    </xdr:from>
    <xdr:to>
      <xdr:col>77</xdr:col>
      <xdr:colOff>0</xdr:colOff>
      <xdr:row>171</xdr:row>
      <xdr:rowOff>15874</xdr:rowOff>
    </xdr:to>
    <xdr:graphicFrame macro="">
      <xdr:nvGraphicFramePr>
        <xdr:cNvPr id="8" name="Gráfico 7">
          <a:extLst>
            <a:ext uri="{FF2B5EF4-FFF2-40B4-BE49-F238E27FC236}">
              <a16:creationId xmlns:a16="http://schemas.microsoft.com/office/drawing/2014/main" id="{00000000-0008-0000-0A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77</xdr:col>
      <xdr:colOff>0</xdr:colOff>
      <xdr:row>157</xdr:row>
      <xdr:rowOff>0</xdr:rowOff>
    </xdr:from>
    <xdr:ext cx="304800" cy="311149"/>
    <xdr:sp macro="" textlink="">
      <xdr:nvSpPr>
        <xdr:cNvPr id="9" name="AutoShape 1" descr="Imagem relacionada">
          <a:extLst>
            <a:ext uri="{FF2B5EF4-FFF2-40B4-BE49-F238E27FC236}">
              <a16:creationId xmlns:a16="http://schemas.microsoft.com/office/drawing/2014/main" id="{00000000-0008-0000-0A00-000009000000}"/>
            </a:ext>
          </a:extLst>
        </xdr:cNvPr>
        <xdr:cNvSpPr>
          <a:spLocks noChangeAspect="1" noChangeArrowheads="1"/>
        </xdr:cNvSpPr>
      </xdr:nvSpPr>
      <xdr:spPr bwMode="auto">
        <a:xfrm>
          <a:off x="29765625" y="29416375"/>
          <a:ext cx="304800" cy="3111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17</xdr:col>
      <xdr:colOff>0</xdr:colOff>
      <xdr:row>139</xdr:row>
      <xdr:rowOff>0</xdr:rowOff>
    </xdr:from>
    <xdr:to>
      <xdr:col>17</xdr:col>
      <xdr:colOff>304800</xdr:colOff>
      <xdr:row>140</xdr:row>
      <xdr:rowOff>104775</xdr:rowOff>
    </xdr:to>
    <xdr:sp macro="" textlink="">
      <xdr:nvSpPr>
        <xdr:cNvPr id="2" name="AutoShape 1" descr="Imagem relacionada">
          <a:extLst>
            <a:ext uri="{FF2B5EF4-FFF2-40B4-BE49-F238E27FC236}">
              <a16:creationId xmlns:a16="http://schemas.microsoft.com/office/drawing/2014/main" id="{E52EE461-DB49-45D7-B408-D4D5CADC9F82}"/>
            </a:ext>
          </a:extLst>
        </xdr:cNvPr>
        <xdr:cNvSpPr>
          <a:spLocks noChangeAspect="1" noChangeArrowheads="1"/>
        </xdr:cNvSpPr>
      </xdr:nvSpPr>
      <xdr:spPr bwMode="auto">
        <a:xfrm>
          <a:off x="13744575" y="26641425"/>
          <a:ext cx="304800"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107159</xdr:colOff>
      <xdr:row>117</xdr:row>
      <xdr:rowOff>190500</xdr:rowOff>
    </xdr:from>
    <xdr:to>
      <xdr:col>176</xdr:col>
      <xdr:colOff>137</xdr:colOff>
      <xdr:row>140</xdr:row>
      <xdr:rowOff>3244</xdr:rowOff>
    </xdr:to>
    <xdr:pic>
      <xdr:nvPicPr>
        <xdr:cNvPr id="3" name="Imagem 2" title="Curva Modelo">
          <a:extLst>
            <a:ext uri="{FF2B5EF4-FFF2-40B4-BE49-F238E27FC236}">
              <a16:creationId xmlns:a16="http://schemas.microsoft.com/office/drawing/2014/main" id="{4446CA5B-6003-4504-A866-4C1A135FB1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375734" y="22421850"/>
          <a:ext cx="5259721" cy="4428202"/>
        </a:xfrm>
        <a:prstGeom prst="rect">
          <a:avLst/>
        </a:prstGeom>
      </xdr:spPr>
    </xdr:pic>
    <xdr:clientData/>
  </xdr:twoCellAnchor>
  <xdr:twoCellAnchor>
    <xdr:from>
      <xdr:col>5</xdr:col>
      <xdr:colOff>404811</xdr:colOff>
      <xdr:row>117</xdr:row>
      <xdr:rowOff>178594</xdr:rowOff>
    </xdr:from>
    <xdr:to>
      <xdr:col>20</xdr:col>
      <xdr:colOff>238124</xdr:colOff>
      <xdr:row>139</xdr:row>
      <xdr:rowOff>0</xdr:rowOff>
    </xdr:to>
    <xdr:graphicFrame macro="">
      <xdr:nvGraphicFramePr>
        <xdr:cNvPr id="6" name="Gráfico 5">
          <a:extLst>
            <a:ext uri="{FF2B5EF4-FFF2-40B4-BE49-F238E27FC236}">
              <a16:creationId xmlns:a16="http://schemas.microsoft.com/office/drawing/2014/main" id="{325EA918-C9C2-46FF-AA4A-1084C04957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7</xdr:col>
      <xdr:colOff>368832</xdr:colOff>
      <xdr:row>107</xdr:row>
      <xdr:rowOff>163286</xdr:rowOff>
    </xdr:from>
    <xdr:to>
      <xdr:col>12</xdr:col>
      <xdr:colOff>32328</xdr:colOff>
      <xdr:row>113</xdr:row>
      <xdr:rowOff>1232</xdr:rowOff>
    </xdr:to>
    <xdr:pic>
      <xdr:nvPicPr>
        <xdr:cNvPr id="10" name="Imagem 9">
          <a:extLst>
            <a:ext uri="{FF2B5EF4-FFF2-40B4-BE49-F238E27FC236}">
              <a16:creationId xmlns:a16="http://schemas.microsoft.com/office/drawing/2014/main" id="{CE45EB09-694A-4391-B22F-D4A92535C7E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06296" y="20601215"/>
          <a:ext cx="1772603" cy="11155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180975</xdr:colOff>
      <xdr:row>3</xdr:row>
      <xdr:rowOff>85725</xdr:rowOff>
    </xdr:from>
    <xdr:to>
      <xdr:col>24</xdr:col>
      <xdr:colOff>171451</xdr:colOff>
      <xdr:row>19</xdr:row>
      <xdr:rowOff>38100</xdr:rowOff>
    </xdr:to>
    <xdr:graphicFrame macro="">
      <xdr:nvGraphicFramePr>
        <xdr:cNvPr id="5" name="Gráfico 4">
          <a:extLst>
            <a:ext uri="{FF2B5EF4-FFF2-40B4-BE49-F238E27FC236}">
              <a16:creationId xmlns:a16="http://schemas.microsoft.com/office/drawing/2014/main" id="{00000000-0008-0000-09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66675</xdr:colOff>
      <xdr:row>4</xdr:row>
      <xdr:rowOff>57150</xdr:rowOff>
    </xdr:from>
    <xdr:to>
      <xdr:col>17</xdr:col>
      <xdr:colOff>76200</xdr:colOff>
      <xdr:row>18</xdr:row>
      <xdr:rowOff>76200</xdr:rowOff>
    </xdr:to>
    <xdr:cxnSp macro="">
      <xdr:nvCxnSpPr>
        <xdr:cNvPr id="3" name="Conector reto 2">
          <a:extLst>
            <a:ext uri="{FF2B5EF4-FFF2-40B4-BE49-F238E27FC236}">
              <a16:creationId xmlns:a16="http://schemas.microsoft.com/office/drawing/2014/main" id="{00000000-0008-0000-0900-000003000000}"/>
            </a:ext>
          </a:extLst>
        </xdr:cNvPr>
        <xdr:cNvCxnSpPr/>
      </xdr:nvCxnSpPr>
      <xdr:spPr>
        <a:xfrm flipH="1" flipV="1">
          <a:off x="15821025" y="838200"/>
          <a:ext cx="9525" cy="2819400"/>
        </a:xfrm>
        <a:prstGeom prst="line">
          <a:avLst/>
        </a:prstGeom>
        <a:ln>
          <a:solidFill>
            <a:srgbClr val="FF0000"/>
          </a:solidFill>
        </a:ln>
      </xdr:spPr>
      <xdr:style>
        <a:lnRef idx="3">
          <a:schemeClr val="dk1"/>
        </a:lnRef>
        <a:fillRef idx="0">
          <a:schemeClr val="dk1"/>
        </a:fillRef>
        <a:effectRef idx="2">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oneCellAnchor>
    <xdr:from>
      <xdr:col>10</xdr:col>
      <xdr:colOff>1741</xdr:colOff>
      <xdr:row>30</xdr:row>
      <xdr:rowOff>42334</xdr:rowOff>
    </xdr:from>
    <xdr:ext cx="1825999" cy="420188"/>
    <xdr:pic>
      <xdr:nvPicPr>
        <xdr:cNvPr id="2" name="Imagem 2">
          <a:extLst>
            <a:ext uri="{FF2B5EF4-FFF2-40B4-BE49-F238E27FC236}">
              <a16:creationId xmlns:a16="http://schemas.microsoft.com/office/drawing/2014/main" id="{F2678F13-BD44-47D0-80ED-72E3DC865D9D}"/>
            </a:ext>
          </a:extLst>
        </xdr:cNvPr>
        <xdr:cNvPicPr/>
      </xdr:nvPicPr>
      <xdr:blipFill>
        <a:blip xmlns:r="http://schemas.openxmlformats.org/officeDocument/2006/relationships" r:embed="rId1"/>
        <a:stretch/>
      </xdr:blipFill>
      <xdr:spPr>
        <a:xfrm>
          <a:off x="6097741" y="5757334"/>
          <a:ext cx="1825999" cy="420188"/>
        </a:xfrm>
        <a:prstGeom prst="rect">
          <a:avLst/>
        </a:prstGeom>
        <a:ln>
          <a:noFill/>
        </a:ln>
      </xdr:spPr>
    </xdr:pic>
    <xdr:clientData/>
  </xdr:oneCellAnchor>
  <mc:AlternateContent xmlns:mc="http://schemas.openxmlformats.org/markup-compatibility/2006">
    <mc:Choice xmlns:a14="http://schemas.microsoft.com/office/drawing/2010/main" Requires="a14">
      <xdr:twoCellAnchor editAs="oneCell">
        <xdr:from>
          <xdr:col>0</xdr:col>
          <xdr:colOff>257175</xdr:colOff>
          <xdr:row>6</xdr:row>
          <xdr:rowOff>190500</xdr:rowOff>
        </xdr:from>
        <xdr:to>
          <xdr:col>7</xdr:col>
          <xdr:colOff>266700</xdr:colOff>
          <xdr:row>8</xdr:row>
          <xdr:rowOff>47625</xdr:rowOff>
        </xdr:to>
        <xdr:sp macro="" textlink="">
          <xdr:nvSpPr>
            <xdr:cNvPr id="17409" name="Option Button 1" hidden="1">
              <a:extLst>
                <a:ext uri="{63B3BB69-23CF-44E3-9099-C40C66FF867C}">
                  <a14:compatExt spid="_x0000_s17409"/>
                </a:ext>
                <a:ext uri="{FF2B5EF4-FFF2-40B4-BE49-F238E27FC236}">
                  <a16:creationId xmlns:a16="http://schemas.microsoft.com/office/drawing/2014/main" id="{00000000-0008-0000-06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1152525</xdr:colOff>
          <xdr:row>6</xdr:row>
          <xdr:rowOff>190500</xdr:rowOff>
        </xdr:from>
        <xdr:to>
          <xdr:col>8</xdr:col>
          <xdr:colOff>4876800</xdr:colOff>
          <xdr:row>8</xdr:row>
          <xdr:rowOff>47625</xdr:rowOff>
        </xdr:to>
        <xdr:sp macro="" textlink="">
          <xdr:nvSpPr>
            <xdr:cNvPr id="17410" name="Option Button 2" hidden="1">
              <a:extLst>
                <a:ext uri="{63B3BB69-23CF-44E3-9099-C40C66FF867C}">
                  <a14:compatExt spid="_x0000_s17410"/>
                </a:ext>
                <a:ext uri="{FF2B5EF4-FFF2-40B4-BE49-F238E27FC236}">
                  <a16:creationId xmlns:a16="http://schemas.microsoft.com/office/drawing/2014/main" id="{00000000-0008-0000-06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7</xdr:row>
          <xdr:rowOff>142875</xdr:rowOff>
        </xdr:from>
        <xdr:to>
          <xdr:col>7</xdr:col>
          <xdr:colOff>266700</xdr:colOff>
          <xdr:row>9</xdr:row>
          <xdr:rowOff>76200</xdr:rowOff>
        </xdr:to>
        <xdr:sp macro="" textlink="">
          <xdr:nvSpPr>
            <xdr:cNvPr id="17411" name="Option Button 3" hidden="1">
              <a:extLst>
                <a:ext uri="{63B3BB69-23CF-44E3-9099-C40C66FF867C}">
                  <a14:compatExt spid="_x0000_s17411"/>
                </a:ext>
                <a:ext uri="{FF2B5EF4-FFF2-40B4-BE49-F238E27FC236}">
                  <a16:creationId xmlns:a16="http://schemas.microsoft.com/office/drawing/2014/main" id="{00000000-0008-0000-06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1152525</xdr:colOff>
          <xdr:row>7</xdr:row>
          <xdr:rowOff>171450</xdr:rowOff>
        </xdr:from>
        <xdr:to>
          <xdr:col>8</xdr:col>
          <xdr:colOff>4857750</xdr:colOff>
          <xdr:row>9</xdr:row>
          <xdr:rowOff>66675</xdr:rowOff>
        </xdr:to>
        <xdr:sp macro="" textlink="">
          <xdr:nvSpPr>
            <xdr:cNvPr id="17412" name="Option Button 4" hidden="1">
              <a:extLst>
                <a:ext uri="{63B3BB69-23CF-44E3-9099-C40C66FF867C}">
                  <a14:compatExt spid="_x0000_s17412"/>
                </a:ext>
                <a:ext uri="{FF2B5EF4-FFF2-40B4-BE49-F238E27FC236}">
                  <a16:creationId xmlns:a16="http://schemas.microsoft.com/office/drawing/2014/main" id="{00000000-0008-0000-06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8</xdr:row>
          <xdr:rowOff>171450</xdr:rowOff>
        </xdr:from>
        <xdr:to>
          <xdr:col>6</xdr:col>
          <xdr:colOff>476250</xdr:colOff>
          <xdr:row>10</xdr:row>
          <xdr:rowOff>19050</xdr:rowOff>
        </xdr:to>
        <xdr:sp macro="" textlink="">
          <xdr:nvSpPr>
            <xdr:cNvPr id="17413" name="Option Button 5" hidden="1">
              <a:extLst>
                <a:ext uri="{63B3BB69-23CF-44E3-9099-C40C66FF867C}">
                  <a14:compatExt spid="_x0000_s17413"/>
                </a:ext>
                <a:ext uri="{FF2B5EF4-FFF2-40B4-BE49-F238E27FC236}">
                  <a16:creationId xmlns:a16="http://schemas.microsoft.com/office/drawing/2014/main" id="{00000000-0008-0000-06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147108</xdr:colOff>
      <xdr:row>30</xdr:row>
      <xdr:rowOff>82442</xdr:rowOff>
    </xdr:from>
    <xdr:ext cx="3683211" cy="475300"/>
    <xdr:pic>
      <xdr:nvPicPr>
        <xdr:cNvPr id="3" name="Imagem 2">
          <a:extLst>
            <a:ext uri="{FF2B5EF4-FFF2-40B4-BE49-F238E27FC236}">
              <a16:creationId xmlns:a16="http://schemas.microsoft.com/office/drawing/2014/main" id="{47CE6DB8-1628-44D2-B9F9-7B5F8C906E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7108" y="5797442"/>
          <a:ext cx="3683211" cy="475300"/>
        </a:xfrm>
        <a:prstGeom prst="rect">
          <a:avLst/>
        </a:prstGeom>
      </xdr:spPr>
    </xdr:pic>
    <xdr:clientData/>
  </xdr:oneCellAnchor>
  <xdr:oneCellAnchor>
    <xdr:from>
      <xdr:col>2</xdr:col>
      <xdr:colOff>687917</xdr:colOff>
      <xdr:row>53</xdr:row>
      <xdr:rowOff>42332</xdr:rowOff>
    </xdr:from>
    <xdr:ext cx="1953583" cy="1190581"/>
    <xdr:pic>
      <xdr:nvPicPr>
        <xdr:cNvPr id="4" name="Imagem 3">
          <a:extLst>
            <a:ext uri="{FF2B5EF4-FFF2-40B4-BE49-F238E27FC236}">
              <a16:creationId xmlns:a16="http://schemas.microsoft.com/office/drawing/2014/main" id="{84881C3A-57C3-4626-A266-8273FDE3EC1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78000" y="8519582"/>
          <a:ext cx="1953583" cy="1190581"/>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182595</xdr:colOff>
      <xdr:row>1422</xdr:row>
      <xdr:rowOff>64007</xdr:rowOff>
    </xdr:from>
    <xdr:to>
      <xdr:col>2</xdr:col>
      <xdr:colOff>279115</xdr:colOff>
      <xdr:row>1422</xdr:row>
      <xdr:rowOff>152907</xdr:rowOff>
    </xdr:to>
    <xdr:sp macro="" textlink="">
      <xdr:nvSpPr>
        <xdr:cNvPr id="2" name="Textbox 71">
          <a:extLst>
            <a:ext uri="{FF2B5EF4-FFF2-40B4-BE49-F238E27FC236}">
              <a16:creationId xmlns:a16="http://schemas.microsoft.com/office/drawing/2014/main" id="{00000000-0008-0000-0300-000002000000}"/>
            </a:ext>
          </a:extLst>
        </xdr:cNvPr>
        <xdr:cNvSpPr txBox="1"/>
      </xdr:nvSpPr>
      <xdr:spPr>
        <a:xfrm>
          <a:off x="3954495" y="230635682"/>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1423</xdr:row>
      <xdr:rowOff>64007</xdr:rowOff>
    </xdr:from>
    <xdr:to>
      <xdr:col>2</xdr:col>
      <xdr:colOff>279115</xdr:colOff>
      <xdr:row>1423</xdr:row>
      <xdr:rowOff>152907</xdr:rowOff>
    </xdr:to>
    <xdr:sp macro="" textlink="">
      <xdr:nvSpPr>
        <xdr:cNvPr id="3" name="Textbox 71">
          <a:extLst>
            <a:ext uri="{FF2B5EF4-FFF2-40B4-BE49-F238E27FC236}">
              <a16:creationId xmlns:a16="http://schemas.microsoft.com/office/drawing/2014/main" id="{00000000-0008-0000-0300-000003000000}"/>
            </a:ext>
          </a:extLst>
        </xdr:cNvPr>
        <xdr:cNvSpPr txBox="1"/>
      </xdr:nvSpPr>
      <xdr:spPr>
        <a:xfrm>
          <a:off x="3954495" y="230797607"/>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4" name="Textbox 71">
          <a:extLst>
            <a:ext uri="{FF2B5EF4-FFF2-40B4-BE49-F238E27FC236}">
              <a16:creationId xmlns:a16="http://schemas.microsoft.com/office/drawing/2014/main" id="{00000000-0008-0000-0300-000004000000}"/>
            </a:ext>
          </a:extLst>
        </xdr:cNvPr>
        <xdr:cNvSpPr txBox="1"/>
      </xdr:nvSpPr>
      <xdr:spPr>
        <a:xfrm>
          <a:off x="3954495" y="230635682"/>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5" name="Textbox 71">
          <a:extLst>
            <a:ext uri="{FF2B5EF4-FFF2-40B4-BE49-F238E27FC236}">
              <a16:creationId xmlns:a16="http://schemas.microsoft.com/office/drawing/2014/main" id="{00000000-0008-0000-0300-000005000000}"/>
            </a:ext>
          </a:extLst>
        </xdr:cNvPr>
        <xdr:cNvSpPr txBox="1"/>
      </xdr:nvSpPr>
      <xdr:spPr>
        <a:xfrm>
          <a:off x="3954495" y="230635682"/>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6" name="Textbox 71">
          <a:extLst>
            <a:ext uri="{FF2B5EF4-FFF2-40B4-BE49-F238E27FC236}">
              <a16:creationId xmlns:a16="http://schemas.microsoft.com/office/drawing/2014/main" id="{00000000-0008-0000-0300-000006000000}"/>
            </a:ext>
          </a:extLst>
        </xdr:cNvPr>
        <xdr:cNvSpPr txBox="1"/>
      </xdr:nvSpPr>
      <xdr:spPr>
        <a:xfrm>
          <a:off x="3954495" y="230635682"/>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1421</xdr:row>
      <xdr:rowOff>64007</xdr:rowOff>
    </xdr:from>
    <xdr:to>
      <xdr:col>2</xdr:col>
      <xdr:colOff>279115</xdr:colOff>
      <xdr:row>1421</xdr:row>
      <xdr:rowOff>153966</xdr:rowOff>
    </xdr:to>
    <xdr:sp macro="" textlink="">
      <xdr:nvSpPr>
        <xdr:cNvPr id="7" name="Textbox 71">
          <a:extLst>
            <a:ext uri="{FF2B5EF4-FFF2-40B4-BE49-F238E27FC236}">
              <a16:creationId xmlns:a16="http://schemas.microsoft.com/office/drawing/2014/main" id="{00000000-0008-0000-0300-000007000000}"/>
            </a:ext>
          </a:extLst>
        </xdr:cNvPr>
        <xdr:cNvSpPr txBox="1"/>
      </xdr:nvSpPr>
      <xdr:spPr>
        <a:xfrm>
          <a:off x="3954495" y="230473757"/>
          <a:ext cx="96520" cy="11747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1421</xdr:row>
      <xdr:rowOff>64007</xdr:rowOff>
    </xdr:from>
    <xdr:to>
      <xdr:col>2</xdr:col>
      <xdr:colOff>279115</xdr:colOff>
      <xdr:row>1421</xdr:row>
      <xdr:rowOff>153966</xdr:rowOff>
    </xdr:to>
    <xdr:sp macro="" textlink="">
      <xdr:nvSpPr>
        <xdr:cNvPr id="8" name="Textbox 71">
          <a:extLst>
            <a:ext uri="{FF2B5EF4-FFF2-40B4-BE49-F238E27FC236}">
              <a16:creationId xmlns:a16="http://schemas.microsoft.com/office/drawing/2014/main" id="{00000000-0008-0000-0300-000008000000}"/>
            </a:ext>
          </a:extLst>
        </xdr:cNvPr>
        <xdr:cNvSpPr txBox="1"/>
      </xdr:nvSpPr>
      <xdr:spPr>
        <a:xfrm>
          <a:off x="3954495" y="230473757"/>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oneCellAnchor>
    <xdr:from>
      <xdr:col>2</xdr:col>
      <xdr:colOff>182595</xdr:colOff>
      <xdr:row>1422</xdr:row>
      <xdr:rowOff>64007</xdr:rowOff>
    </xdr:from>
    <xdr:ext cx="96520" cy="88900"/>
    <xdr:sp macro="" textlink="">
      <xdr:nvSpPr>
        <xdr:cNvPr id="9" name="Textbox 71">
          <a:extLst>
            <a:ext uri="{FF2B5EF4-FFF2-40B4-BE49-F238E27FC236}">
              <a16:creationId xmlns:a16="http://schemas.microsoft.com/office/drawing/2014/main" id="{00000000-0008-0000-0300-000009000000}"/>
            </a:ext>
          </a:extLst>
        </xdr:cNvPr>
        <xdr:cNvSpPr txBox="1"/>
      </xdr:nvSpPr>
      <xdr:spPr>
        <a:xfrm>
          <a:off x="4935570" y="217529282"/>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oneCellAnchor>
  <xdr:oneCellAnchor>
    <xdr:from>
      <xdr:col>2</xdr:col>
      <xdr:colOff>182595</xdr:colOff>
      <xdr:row>1423</xdr:row>
      <xdr:rowOff>64007</xdr:rowOff>
    </xdr:from>
    <xdr:ext cx="96520" cy="88900"/>
    <xdr:sp macro="" textlink="">
      <xdr:nvSpPr>
        <xdr:cNvPr id="10" name="Textbox 71">
          <a:extLst>
            <a:ext uri="{FF2B5EF4-FFF2-40B4-BE49-F238E27FC236}">
              <a16:creationId xmlns:a16="http://schemas.microsoft.com/office/drawing/2014/main" id="{00000000-0008-0000-0300-00000A000000}"/>
            </a:ext>
          </a:extLst>
        </xdr:cNvPr>
        <xdr:cNvSpPr txBox="1"/>
      </xdr:nvSpPr>
      <xdr:spPr>
        <a:xfrm>
          <a:off x="4935570" y="217681682"/>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oneCellAnchor>
  <xdr:oneCellAnchor>
    <xdr:from>
      <xdr:col>2</xdr:col>
      <xdr:colOff>182595</xdr:colOff>
      <xdr:row>1422</xdr:row>
      <xdr:rowOff>64007</xdr:rowOff>
    </xdr:from>
    <xdr:ext cx="96520" cy="88900"/>
    <xdr:sp macro="" textlink="">
      <xdr:nvSpPr>
        <xdr:cNvPr id="11" name="Textbox 71">
          <a:extLst>
            <a:ext uri="{FF2B5EF4-FFF2-40B4-BE49-F238E27FC236}">
              <a16:creationId xmlns:a16="http://schemas.microsoft.com/office/drawing/2014/main" id="{00000000-0008-0000-0300-00000B000000}"/>
            </a:ext>
          </a:extLst>
        </xdr:cNvPr>
        <xdr:cNvSpPr txBox="1"/>
      </xdr:nvSpPr>
      <xdr:spPr>
        <a:xfrm>
          <a:off x="4935570" y="217529282"/>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oneCellAnchor>
  <xdr:oneCellAnchor>
    <xdr:from>
      <xdr:col>2</xdr:col>
      <xdr:colOff>182595</xdr:colOff>
      <xdr:row>1422</xdr:row>
      <xdr:rowOff>64007</xdr:rowOff>
    </xdr:from>
    <xdr:ext cx="96520" cy="88900"/>
    <xdr:sp macro="" textlink="">
      <xdr:nvSpPr>
        <xdr:cNvPr id="12" name="Textbox 71">
          <a:extLst>
            <a:ext uri="{FF2B5EF4-FFF2-40B4-BE49-F238E27FC236}">
              <a16:creationId xmlns:a16="http://schemas.microsoft.com/office/drawing/2014/main" id="{00000000-0008-0000-0300-00000C000000}"/>
            </a:ext>
          </a:extLst>
        </xdr:cNvPr>
        <xdr:cNvSpPr txBox="1"/>
      </xdr:nvSpPr>
      <xdr:spPr>
        <a:xfrm>
          <a:off x="4935570" y="217529282"/>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oneCellAnchor>
  <xdr:oneCellAnchor>
    <xdr:from>
      <xdr:col>2</xdr:col>
      <xdr:colOff>182595</xdr:colOff>
      <xdr:row>1422</xdr:row>
      <xdr:rowOff>64007</xdr:rowOff>
    </xdr:from>
    <xdr:ext cx="96520" cy="88900"/>
    <xdr:sp macro="" textlink="">
      <xdr:nvSpPr>
        <xdr:cNvPr id="13" name="Textbox 71">
          <a:extLst>
            <a:ext uri="{FF2B5EF4-FFF2-40B4-BE49-F238E27FC236}">
              <a16:creationId xmlns:a16="http://schemas.microsoft.com/office/drawing/2014/main" id="{00000000-0008-0000-0300-00000D000000}"/>
            </a:ext>
          </a:extLst>
        </xdr:cNvPr>
        <xdr:cNvSpPr txBox="1"/>
      </xdr:nvSpPr>
      <xdr:spPr>
        <a:xfrm>
          <a:off x="4935570" y="217529282"/>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oneCellAnchor>
  <xdr:oneCellAnchor>
    <xdr:from>
      <xdr:col>2</xdr:col>
      <xdr:colOff>182595</xdr:colOff>
      <xdr:row>1421</xdr:row>
      <xdr:rowOff>64007</xdr:rowOff>
    </xdr:from>
    <xdr:ext cx="96520" cy="88900"/>
    <xdr:sp macro="" textlink="">
      <xdr:nvSpPr>
        <xdr:cNvPr id="14" name="Textbox 71">
          <a:extLst>
            <a:ext uri="{FF2B5EF4-FFF2-40B4-BE49-F238E27FC236}">
              <a16:creationId xmlns:a16="http://schemas.microsoft.com/office/drawing/2014/main" id="{00000000-0008-0000-0300-00000E000000}"/>
            </a:ext>
          </a:extLst>
        </xdr:cNvPr>
        <xdr:cNvSpPr txBox="1"/>
      </xdr:nvSpPr>
      <xdr:spPr>
        <a:xfrm>
          <a:off x="4935570" y="217376882"/>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oneCellAnchor>
  <xdr:oneCellAnchor>
    <xdr:from>
      <xdr:col>2</xdr:col>
      <xdr:colOff>182595</xdr:colOff>
      <xdr:row>1421</xdr:row>
      <xdr:rowOff>64007</xdr:rowOff>
    </xdr:from>
    <xdr:ext cx="96520" cy="88900"/>
    <xdr:sp macro="" textlink="">
      <xdr:nvSpPr>
        <xdr:cNvPr id="15" name="Textbox 71">
          <a:extLst>
            <a:ext uri="{FF2B5EF4-FFF2-40B4-BE49-F238E27FC236}">
              <a16:creationId xmlns:a16="http://schemas.microsoft.com/office/drawing/2014/main" id="{00000000-0008-0000-0300-00000F000000}"/>
            </a:ext>
          </a:extLst>
        </xdr:cNvPr>
        <xdr:cNvSpPr txBox="1"/>
      </xdr:nvSpPr>
      <xdr:spPr>
        <a:xfrm>
          <a:off x="4935570" y="217376882"/>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oneCellAnchor>
  <xdr:oneCellAnchor>
    <xdr:from>
      <xdr:col>0</xdr:col>
      <xdr:colOff>5333</xdr:colOff>
      <xdr:row>46</xdr:row>
      <xdr:rowOff>0</xdr:rowOff>
    </xdr:from>
    <xdr:ext cx="6468110" cy="0"/>
    <xdr:sp macro="" textlink="">
      <xdr:nvSpPr>
        <xdr:cNvPr id="16" name="Shape 4">
          <a:extLst>
            <a:ext uri="{FF2B5EF4-FFF2-40B4-BE49-F238E27FC236}">
              <a16:creationId xmlns:a16="http://schemas.microsoft.com/office/drawing/2014/main" id="{00000000-0008-0000-0300-000010000000}"/>
            </a:ext>
          </a:extLst>
        </xdr:cNvPr>
        <xdr:cNvSpPr/>
      </xdr:nvSpPr>
      <xdr:spPr>
        <a:xfrm>
          <a:off x="5333" y="7762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46</xdr:row>
      <xdr:rowOff>0</xdr:rowOff>
    </xdr:from>
    <xdr:ext cx="6468110" cy="21590"/>
    <xdr:sp macro="" textlink="">
      <xdr:nvSpPr>
        <xdr:cNvPr id="17" name="Shape 5">
          <a:extLst>
            <a:ext uri="{FF2B5EF4-FFF2-40B4-BE49-F238E27FC236}">
              <a16:creationId xmlns:a16="http://schemas.microsoft.com/office/drawing/2014/main" id="{00000000-0008-0000-0300-000011000000}"/>
            </a:ext>
          </a:extLst>
        </xdr:cNvPr>
        <xdr:cNvSpPr/>
      </xdr:nvSpPr>
      <xdr:spPr>
        <a:xfrm>
          <a:off x="5333" y="7762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95</xdr:row>
      <xdr:rowOff>0</xdr:rowOff>
    </xdr:from>
    <xdr:ext cx="6468110" cy="0"/>
    <xdr:sp macro="" textlink="">
      <xdr:nvSpPr>
        <xdr:cNvPr id="18" name="Shape 6">
          <a:extLst>
            <a:ext uri="{FF2B5EF4-FFF2-40B4-BE49-F238E27FC236}">
              <a16:creationId xmlns:a16="http://schemas.microsoft.com/office/drawing/2014/main" id="{00000000-0008-0000-0300-000012000000}"/>
            </a:ext>
          </a:extLst>
        </xdr:cNvPr>
        <xdr:cNvSpPr/>
      </xdr:nvSpPr>
      <xdr:spPr>
        <a:xfrm>
          <a:off x="5333" y="15230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95</xdr:row>
      <xdr:rowOff>0</xdr:rowOff>
    </xdr:from>
    <xdr:ext cx="6468110" cy="21590"/>
    <xdr:sp macro="" textlink="">
      <xdr:nvSpPr>
        <xdr:cNvPr id="19" name="Shape 7">
          <a:extLst>
            <a:ext uri="{FF2B5EF4-FFF2-40B4-BE49-F238E27FC236}">
              <a16:creationId xmlns:a16="http://schemas.microsoft.com/office/drawing/2014/main" id="{00000000-0008-0000-0300-000013000000}"/>
            </a:ext>
          </a:extLst>
        </xdr:cNvPr>
        <xdr:cNvSpPr/>
      </xdr:nvSpPr>
      <xdr:spPr>
        <a:xfrm>
          <a:off x="5333" y="15230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145</xdr:row>
      <xdr:rowOff>0</xdr:rowOff>
    </xdr:from>
    <xdr:ext cx="6468110" cy="0"/>
    <xdr:sp macro="" textlink="">
      <xdr:nvSpPr>
        <xdr:cNvPr id="20" name="Shape 8">
          <a:extLst>
            <a:ext uri="{FF2B5EF4-FFF2-40B4-BE49-F238E27FC236}">
              <a16:creationId xmlns:a16="http://schemas.microsoft.com/office/drawing/2014/main" id="{00000000-0008-0000-0300-000014000000}"/>
            </a:ext>
          </a:extLst>
        </xdr:cNvPr>
        <xdr:cNvSpPr/>
      </xdr:nvSpPr>
      <xdr:spPr>
        <a:xfrm>
          <a:off x="5333" y="22850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145</xdr:row>
      <xdr:rowOff>0</xdr:rowOff>
    </xdr:from>
    <xdr:ext cx="6468110" cy="21590"/>
    <xdr:sp macro="" textlink="">
      <xdr:nvSpPr>
        <xdr:cNvPr id="21" name="Shape 9">
          <a:extLst>
            <a:ext uri="{FF2B5EF4-FFF2-40B4-BE49-F238E27FC236}">
              <a16:creationId xmlns:a16="http://schemas.microsoft.com/office/drawing/2014/main" id="{00000000-0008-0000-0300-000015000000}"/>
            </a:ext>
          </a:extLst>
        </xdr:cNvPr>
        <xdr:cNvSpPr/>
      </xdr:nvSpPr>
      <xdr:spPr>
        <a:xfrm>
          <a:off x="5333" y="22850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185</xdr:row>
      <xdr:rowOff>0</xdr:rowOff>
    </xdr:from>
    <xdr:ext cx="6468110" cy="0"/>
    <xdr:sp macro="" textlink="">
      <xdr:nvSpPr>
        <xdr:cNvPr id="22" name="Shape 10">
          <a:extLst>
            <a:ext uri="{FF2B5EF4-FFF2-40B4-BE49-F238E27FC236}">
              <a16:creationId xmlns:a16="http://schemas.microsoft.com/office/drawing/2014/main" id="{00000000-0008-0000-0300-000016000000}"/>
            </a:ext>
          </a:extLst>
        </xdr:cNvPr>
        <xdr:cNvSpPr/>
      </xdr:nvSpPr>
      <xdr:spPr>
        <a:xfrm>
          <a:off x="5333" y="2894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185</xdr:row>
      <xdr:rowOff>0</xdr:rowOff>
    </xdr:from>
    <xdr:ext cx="6468110" cy="21590"/>
    <xdr:sp macro="" textlink="">
      <xdr:nvSpPr>
        <xdr:cNvPr id="23" name="Shape 11">
          <a:extLst>
            <a:ext uri="{FF2B5EF4-FFF2-40B4-BE49-F238E27FC236}">
              <a16:creationId xmlns:a16="http://schemas.microsoft.com/office/drawing/2014/main" id="{00000000-0008-0000-0300-000017000000}"/>
            </a:ext>
          </a:extLst>
        </xdr:cNvPr>
        <xdr:cNvSpPr/>
      </xdr:nvSpPr>
      <xdr:spPr>
        <a:xfrm>
          <a:off x="5333" y="2894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231</xdr:row>
      <xdr:rowOff>0</xdr:rowOff>
    </xdr:from>
    <xdr:ext cx="6468110" cy="0"/>
    <xdr:sp macro="" textlink="">
      <xdr:nvSpPr>
        <xdr:cNvPr id="24" name="Shape 12">
          <a:extLst>
            <a:ext uri="{FF2B5EF4-FFF2-40B4-BE49-F238E27FC236}">
              <a16:creationId xmlns:a16="http://schemas.microsoft.com/office/drawing/2014/main" id="{00000000-0008-0000-0300-000018000000}"/>
            </a:ext>
          </a:extLst>
        </xdr:cNvPr>
        <xdr:cNvSpPr/>
      </xdr:nvSpPr>
      <xdr:spPr>
        <a:xfrm>
          <a:off x="5333" y="35956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231</xdr:row>
      <xdr:rowOff>0</xdr:rowOff>
    </xdr:from>
    <xdr:ext cx="6468110" cy="21590"/>
    <xdr:sp macro="" textlink="">
      <xdr:nvSpPr>
        <xdr:cNvPr id="25" name="Shape 13">
          <a:extLst>
            <a:ext uri="{FF2B5EF4-FFF2-40B4-BE49-F238E27FC236}">
              <a16:creationId xmlns:a16="http://schemas.microsoft.com/office/drawing/2014/main" id="{00000000-0008-0000-0300-000019000000}"/>
            </a:ext>
          </a:extLst>
        </xdr:cNvPr>
        <xdr:cNvSpPr/>
      </xdr:nvSpPr>
      <xdr:spPr>
        <a:xfrm>
          <a:off x="5333" y="35956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277</xdr:row>
      <xdr:rowOff>0</xdr:rowOff>
    </xdr:from>
    <xdr:ext cx="6468110" cy="0"/>
    <xdr:sp macro="" textlink="">
      <xdr:nvSpPr>
        <xdr:cNvPr id="26" name="Shape 14">
          <a:extLst>
            <a:ext uri="{FF2B5EF4-FFF2-40B4-BE49-F238E27FC236}">
              <a16:creationId xmlns:a16="http://schemas.microsoft.com/office/drawing/2014/main" id="{00000000-0008-0000-0300-00001A000000}"/>
            </a:ext>
          </a:extLst>
        </xdr:cNvPr>
        <xdr:cNvSpPr/>
      </xdr:nvSpPr>
      <xdr:spPr>
        <a:xfrm>
          <a:off x="5333" y="42967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277</xdr:row>
      <xdr:rowOff>0</xdr:rowOff>
    </xdr:from>
    <xdr:ext cx="6468110" cy="21590"/>
    <xdr:sp macro="" textlink="">
      <xdr:nvSpPr>
        <xdr:cNvPr id="27" name="Shape 15">
          <a:extLst>
            <a:ext uri="{FF2B5EF4-FFF2-40B4-BE49-F238E27FC236}">
              <a16:creationId xmlns:a16="http://schemas.microsoft.com/office/drawing/2014/main" id="{00000000-0008-0000-0300-00001B000000}"/>
            </a:ext>
          </a:extLst>
        </xdr:cNvPr>
        <xdr:cNvSpPr/>
      </xdr:nvSpPr>
      <xdr:spPr>
        <a:xfrm>
          <a:off x="5333" y="42967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xdr:row>
      <xdr:rowOff>0</xdr:rowOff>
    </xdr:from>
    <xdr:ext cx="6468110" cy="0"/>
    <xdr:sp macro="" textlink="">
      <xdr:nvSpPr>
        <xdr:cNvPr id="28" name="Shape 16">
          <a:extLst>
            <a:ext uri="{FF2B5EF4-FFF2-40B4-BE49-F238E27FC236}">
              <a16:creationId xmlns:a16="http://schemas.microsoft.com/office/drawing/2014/main" id="{00000000-0008-0000-0300-00001C000000}"/>
            </a:ext>
          </a:extLst>
        </xdr:cNvPr>
        <xdr:cNvSpPr/>
      </xdr:nvSpPr>
      <xdr:spPr>
        <a:xfrm>
          <a:off x="5333" y="49215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xdr:row>
      <xdr:rowOff>0</xdr:rowOff>
    </xdr:from>
    <xdr:ext cx="6468110" cy="21590"/>
    <xdr:sp macro="" textlink="">
      <xdr:nvSpPr>
        <xdr:cNvPr id="29" name="Shape 17">
          <a:extLst>
            <a:ext uri="{FF2B5EF4-FFF2-40B4-BE49-F238E27FC236}">
              <a16:creationId xmlns:a16="http://schemas.microsoft.com/office/drawing/2014/main" id="{00000000-0008-0000-0300-00001D000000}"/>
            </a:ext>
          </a:extLst>
        </xdr:cNvPr>
        <xdr:cNvSpPr/>
      </xdr:nvSpPr>
      <xdr:spPr>
        <a:xfrm>
          <a:off x="5333" y="49215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362</xdr:row>
      <xdr:rowOff>0</xdr:rowOff>
    </xdr:from>
    <xdr:ext cx="6468110" cy="0"/>
    <xdr:sp macro="" textlink="">
      <xdr:nvSpPr>
        <xdr:cNvPr id="30" name="Shape 18">
          <a:extLst>
            <a:ext uri="{FF2B5EF4-FFF2-40B4-BE49-F238E27FC236}">
              <a16:creationId xmlns:a16="http://schemas.microsoft.com/office/drawing/2014/main" id="{00000000-0008-0000-0300-00001E000000}"/>
            </a:ext>
          </a:extLst>
        </xdr:cNvPr>
        <xdr:cNvSpPr/>
      </xdr:nvSpPr>
      <xdr:spPr>
        <a:xfrm>
          <a:off x="5333" y="55921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362</xdr:row>
      <xdr:rowOff>0</xdr:rowOff>
    </xdr:from>
    <xdr:ext cx="6468110" cy="21590"/>
    <xdr:sp macro="" textlink="">
      <xdr:nvSpPr>
        <xdr:cNvPr id="31" name="Shape 19">
          <a:extLst>
            <a:ext uri="{FF2B5EF4-FFF2-40B4-BE49-F238E27FC236}">
              <a16:creationId xmlns:a16="http://schemas.microsoft.com/office/drawing/2014/main" id="{00000000-0008-0000-0300-00001F000000}"/>
            </a:ext>
          </a:extLst>
        </xdr:cNvPr>
        <xdr:cNvSpPr/>
      </xdr:nvSpPr>
      <xdr:spPr>
        <a:xfrm>
          <a:off x="5333" y="55921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406</xdr:row>
      <xdr:rowOff>0</xdr:rowOff>
    </xdr:from>
    <xdr:ext cx="6468110" cy="0"/>
    <xdr:sp macro="" textlink="">
      <xdr:nvSpPr>
        <xdr:cNvPr id="32" name="Shape 20">
          <a:extLst>
            <a:ext uri="{FF2B5EF4-FFF2-40B4-BE49-F238E27FC236}">
              <a16:creationId xmlns:a16="http://schemas.microsoft.com/office/drawing/2014/main" id="{00000000-0008-0000-0300-000020000000}"/>
            </a:ext>
          </a:extLst>
        </xdr:cNvPr>
        <xdr:cNvSpPr/>
      </xdr:nvSpPr>
      <xdr:spPr>
        <a:xfrm>
          <a:off x="5333" y="62626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406</xdr:row>
      <xdr:rowOff>0</xdr:rowOff>
    </xdr:from>
    <xdr:ext cx="6468110" cy="21590"/>
    <xdr:sp macro="" textlink="">
      <xdr:nvSpPr>
        <xdr:cNvPr id="33" name="Shape 21">
          <a:extLst>
            <a:ext uri="{FF2B5EF4-FFF2-40B4-BE49-F238E27FC236}">
              <a16:creationId xmlns:a16="http://schemas.microsoft.com/office/drawing/2014/main" id="{00000000-0008-0000-0300-000021000000}"/>
            </a:ext>
          </a:extLst>
        </xdr:cNvPr>
        <xdr:cNvSpPr/>
      </xdr:nvSpPr>
      <xdr:spPr>
        <a:xfrm>
          <a:off x="5333" y="62626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450</xdr:row>
      <xdr:rowOff>0</xdr:rowOff>
    </xdr:from>
    <xdr:ext cx="6468110" cy="0"/>
    <xdr:sp macro="" textlink="">
      <xdr:nvSpPr>
        <xdr:cNvPr id="34" name="Shape 22">
          <a:extLst>
            <a:ext uri="{FF2B5EF4-FFF2-40B4-BE49-F238E27FC236}">
              <a16:creationId xmlns:a16="http://schemas.microsoft.com/office/drawing/2014/main" id="{00000000-0008-0000-0300-000022000000}"/>
            </a:ext>
          </a:extLst>
        </xdr:cNvPr>
        <xdr:cNvSpPr/>
      </xdr:nvSpPr>
      <xdr:spPr>
        <a:xfrm>
          <a:off x="5333" y="69332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450</xdr:row>
      <xdr:rowOff>0</xdr:rowOff>
    </xdr:from>
    <xdr:ext cx="6468110" cy="21590"/>
    <xdr:sp macro="" textlink="">
      <xdr:nvSpPr>
        <xdr:cNvPr id="35" name="Shape 23">
          <a:extLst>
            <a:ext uri="{FF2B5EF4-FFF2-40B4-BE49-F238E27FC236}">
              <a16:creationId xmlns:a16="http://schemas.microsoft.com/office/drawing/2014/main" id="{00000000-0008-0000-0300-000023000000}"/>
            </a:ext>
          </a:extLst>
        </xdr:cNvPr>
        <xdr:cNvSpPr/>
      </xdr:nvSpPr>
      <xdr:spPr>
        <a:xfrm>
          <a:off x="5333" y="69332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500</xdr:row>
      <xdr:rowOff>0</xdr:rowOff>
    </xdr:from>
    <xdr:ext cx="6468110" cy="0"/>
    <xdr:sp macro="" textlink="">
      <xdr:nvSpPr>
        <xdr:cNvPr id="36" name="Shape 24">
          <a:extLst>
            <a:ext uri="{FF2B5EF4-FFF2-40B4-BE49-F238E27FC236}">
              <a16:creationId xmlns:a16="http://schemas.microsoft.com/office/drawing/2014/main" id="{00000000-0008-0000-0300-000024000000}"/>
            </a:ext>
          </a:extLst>
        </xdr:cNvPr>
        <xdr:cNvSpPr/>
      </xdr:nvSpPr>
      <xdr:spPr>
        <a:xfrm>
          <a:off x="5333" y="76952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500</xdr:row>
      <xdr:rowOff>0</xdr:rowOff>
    </xdr:from>
    <xdr:ext cx="6468110" cy="21590"/>
    <xdr:sp macro="" textlink="">
      <xdr:nvSpPr>
        <xdr:cNvPr id="37" name="Shape 25">
          <a:extLst>
            <a:ext uri="{FF2B5EF4-FFF2-40B4-BE49-F238E27FC236}">
              <a16:creationId xmlns:a16="http://schemas.microsoft.com/office/drawing/2014/main" id="{00000000-0008-0000-0300-000025000000}"/>
            </a:ext>
          </a:extLst>
        </xdr:cNvPr>
        <xdr:cNvSpPr/>
      </xdr:nvSpPr>
      <xdr:spPr>
        <a:xfrm>
          <a:off x="5333" y="76952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551</xdr:row>
      <xdr:rowOff>0</xdr:rowOff>
    </xdr:from>
    <xdr:ext cx="6468110" cy="0"/>
    <xdr:sp macro="" textlink="">
      <xdr:nvSpPr>
        <xdr:cNvPr id="38" name="Shape 26">
          <a:extLst>
            <a:ext uri="{FF2B5EF4-FFF2-40B4-BE49-F238E27FC236}">
              <a16:creationId xmlns:a16="http://schemas.microsoft.com/office/drawing/2014/main" id="{00000000-0008-0000-0300-000026000000}"/>
            </a:ext>
          </a:extLst>
        </xdr:cNvPr>
        <xdr:cNvSpPr/>
      </xdr:nvSpPr>
      <xdr:spPr>
        <a:xfrm>
          <a:off x="5333" y="84724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551</xdr:row>
      <xdr:rowOff>0</xdr:rowOff>
    </xdr:from>
    <xdr:ext cx="6468110" cy="21590"/>
    <xdr:sp macro="" textlink="">
      <xdr:nvSpPr>
        <xdr:cNvPr id="39" name="Shape 27">
          <a:extLst>
            <a:ext uri="{FF2B5EF4-FFF2-40B4-BE49-F238E27FC236}">
              <a16:creationId xmlns:a16="http://schemas.microsoft.com/office/drawing/2014/main" id="{00000000-0008-0000-0300-000027000000}"/>
            </a:ext>
          </a:extLst>
        </xdr:cNvPr>
        <xdr:cNvSpPr/>
      </xdr:nvSpPr>
      <xdr:spPr>
        <a:xfrm>
          <a:off x="5333" y="84724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597</xdr:row>
      <xdr:rowOff>0</xdr:rowOff>
    </xdr:from>
    <xdr:ext cx="6468110" cy="0"/>
    <xdr:sp macro="" textlink="">
      <xdr:nvSpPr>
        <xdr:cNvPr id="40" name="Shape 28">
          <a:extLst>
            <a:ext uri="{FF2B5EF4-FFF2-40B4-BE49-F238E27FC236}">
              <a16:creationId xmlns:a16="http://schemas.microsoft.com/office/drawing/2014/main" id="{00000000-0008-0000-0300-000028000000}"/>
            </a:ext>
          </a:extLst>
        </xdr:cNvPr>
        <xdr:cNvSpPr/>
      </xdr:nvSpPr>
      <xdr:spPr>
        <a:xfrm>
          <a:off x="5333" y="91735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597</xdr:row>
      <xdr:rowOff>0</xdr:rowOff>
    </xdr:from>
    <xdr:ext cx="6468110" cy="21590"/>
    <xdr:sp macro="" textlink="">
      <xdr:nvSpPr>
        <xdr:cNvPr id="41" name="Shape 29">
          <a:extLst>
            <a:ext uri="{FF2B5EF4-FFF2-40B4-BE49-F238E27FC236}">
              <a16:creationId xmlns:a16="http://schemas.microsoft.com/office/drawing/2014/main" id="{00000000-0008-0000-0300-000029000000}"/>
            </a:ext>
          </a:extLst>
        </xdr:cNvPr>
        <xdr:cNvSpPr/>
      </xdr:nvSpPr>
      <xdr:spPr>
        <a:xfrm>
          <a:off x="5333" y="91735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639</xdr:row>
      <xdr:rowOff>0</xdr:rowOff>
    </xdr:from>
    <xdr:ext cx="6468110" cy="0"/>
    <xdr:sp macro="" textlink="">
      <xdr:nvSpPr>
        <xdr:cNvPr id="42" name="Shape 30">
          <a:extLst>
            <a:ext uri="{FF2B5EF4-FFF2-40B4-BE49-F238E27FC236}">
              <a16:creationId xmlns:a16="http://schemas.microsoft.com/office/drawing/2014/main" id="{00000000-0008-0000-0300-00002A000000}"/>
            </a:ext>
          </a:extLst>
        </xdr:cNvPr>
        <xdr:cNvSpPr/>
      </xdr:nvSpPr>
      <xdr:spPr>
        <a:xfrm>
          <a:off x="5333" y="98136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639</xdr:row>
      <xdr:rowOff>0</xdr:rowOff>
    </xdr:from>
    <xdr:ext cx="6468110" cy="21590"/>
    <xdr:sp macro="" textlink="">
      <xdr:nvSpPr>
        <xdr:cNvPr id="43" name="Shape 31">
          <a:extLst>
            <a:ext uri="{FF2B5EF4-FFF2-40B4-BE49-F238E27FC236}">
              <a16:creationId xmlns:a16="http://schemas.microsoft.com/office/drawing/2014/main" id="{00000000-0008-0000-0300-00002B000000}"/>
            </a:ext>
          </a:extLst>
        </xdr:cNvPr>
        <xdr:cNvSpPr/>
      </xdr:nvSpPr>
      <xdr:spPr>
        <a:xfrm>
          <a:off x="5333" y="98136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681</xdr:row>
      <xdr:rowOff>0</xdr:rowOff>
    </xdr:from>
    <xdr:ext cx="6468110" cy="0"/>
    <xdr:sp macro="" textlink="">
      <xdr:nvSpPr>
        <xdr:cNvPr id="44" name="Shape 32">
          <a:extLst>
            <a:ext uri="{FF2B5EF4-FFF2-40B4-BE49-F238E27FC236}">
              <a16:creationId xmlns:a16="http://schemas.microsoft.com/office/drawing/2014/main" id="{00000000-0008-0000-0300-00002C000000}"/>
            </a:ext>
          </a:extLst>
        </xdr:cNvPr>
        <xdr:cNvSpPr/>
      </xdr:nvSpPr>
      <xdr:spPr>
        <a:xfrm>
          <a:off x="5333" y="104536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681</xdr:row>
      <xdr:rowOff>0</xdr:rowOff>
    </xdr:from>
    <xdr:ext cx="6468110" cy="21590"/>
    <xdr:sp macro="" textlink="">
      <xdr:nvSpPr>
        <xdr:cNvPr id="45" name="Shape 33">
          <a:extLst>
            <a:ext uri="{FF2B5EF4-FFF2-40B4-BE49-F238E27FC236}">
              <a16:creationId xmlns:a16="http://schemas.microsoft.com/office/drawing/2014/main" id="{00000000-0008-0000-0300-00002D000000}"/>
            </a:ext>
          </a:extLst>
        </xdr:cNvPr>
        <xdr:cNvSpPr/>
      </xdr:nvSpPr>
      <xdr:spPr>
        <a:xfrm>
          <a:off x="5333" y="104536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724</xdr:row>
      <xdr:rowOff>0</xdr:rowOff>
    </xdr:from>
    <xdr:ext cx="6468110" cy="0"/>
    <xdr:sp macro="" textlink="">
      <xdr:nvSpPr>
        <xdr:cNvPr id="46" name="Shape 34">
          <a:extLst>
            <a:ext uri="{FF2B5EF4-FFF2-40B4-BE49-F238E27FC236}">
              <a16:creationId xmlns:a16="http://schemas.microsoft.com/office/drawing/2014/main" id="{00000000-0008-0000-0300-00002E000000}"/>
            </a:ext>
          </a:extLst>
        </xdr:cNvPr>
        <xdr:cNvSpPr/>
      </xdr:nvSpPr>
      <xdr:spPr>
        <a:xfrm>
          <a:off x="5333" y="111090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724</xdr:row>
      <xdr:rowOff>0</xdr:rowOff>
    </xdr:from>
    <xdr:ext cx="6468110" cy="21590"/>
    <xdr:sp macro="" textlink="">
      <xdr:nvSpPr>
        <xdr:cNvPr id="47" name="Shape 35">
          <a:extLst>
            <a:ext uri="{FF2B5EF4-FFF2-40B4-BE49-F238E27FC236}">
              <a16:creationId xmlns:a16="http://schemas.microsoft.com/office/drawing/2014/main" id="{00000000-0008-0000-0300-00002F000000}"/>
            </a:ext>
          </a:extLst>
        </xdr:cNvPr>
        <xdr:cNvSpPr/>
      </xdr:nvSpPr>
      <xdr:spPr>
        <a:xfrm>
          <a:off x="5333" y="11109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764</xdr:row>
      <xdr:rowOff>0</xdr:rowOff>
    </xdr:from>
    <xdr:ext cx="6468110" cy="0"/>
    <xdr:sp macro="" textlink="">
      <xdr:nvSpPr>
        <xdr:cNvPr id="48" name="Shape 36">
          <a:extLst>
            <a:ext uri="{FF2B5EF4-FFF2-40B4-BE49-F238E27FC236}">
              <a16:creationId xmlns:a16="http://schemas.microsoft.com/office/drawing/2014/main" id="{00000000-0008-0000-0300-000030000000}"/>
            </a:ext>
          </a:extLst>
        </xdr:cNvPr>
        <xdr:cNvSpPr/>
      </xdr:nvSpPr>
      <xdr:spPr>
        <a:xfrm>
          <a:off x="5333" y="117186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764</xdr:row>
      <xdr:rowOff>0</xdr:rowOff>
    </xdr:from>
    <xdr:ext cx="6468110" cy="21590"/>
    <xdr:sp macro="" textlink="">
      <xdr:nvSpPr>
        <xdr:cNvPr id="49" name="Shape 37">
          <a:extLst>
            <a:ext uri="{FF2B5EF4-FFF2-40B4-BE49-F238E27FC236}">
              <a16:creationId xmlns:a16="http://schemas.microsoft.com/office/drawing/2014/main" id="{00000000-0008-0000-0300-000031000000}"/>
            </a:ext>
          </a:extLst>
        </xdr:cNvPr>
        <xdr:cNvSpPr/>
      </xdr:nvSpPr>
      <xdr:spPr>
        <a:xfrm>
          <a:off x="5333" y="117186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807</xdr:row>
      <xdr:rowOff>0</xdr:rowOff>
    </xdr:from>
    <xdr:ext cx="6468110" cy="0"/>
    <xdr:sp macro="" textlink="">
      <xdr:nvSpPr>
        <xdr:cNvPr id="50" name="Shape 38">
          <a:extLst>
            <a:ext uri="{FF2B5EF4-FFF2-40B4-BE49-F238E27FC236}">
              <a16:creationId xmlns:a16="http://schemas.microsoft.com/office/drawing/2014/main" id="{00000000-0008-0000-0300-000032000000}"/>
            </a:ext>
          </a:extLst>
        </xdr:cNvPr>
        <xdr:cNvSpPr/>
      </xdr:nvSpPr>
      <xdr:spPr>
        <a:xfrm>
          <a:off x="5333" y="123739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807</xdr:row>
      <xdr:rowOff>0</xdr:rowOff>
    </xdr:from>
    <xdr:ext cx="6468110" cy="21590"/>
    <xdr:sp macro="" textlink="">
      <xdr:nvSpPr>
        <xdr:cNvPr id="51" name="Shape 39">
          <a:extLst>
            <a:ext uri="{FF2B5EF4-FFF2-40B4-BE49-F238E27FC236}">
              <a16:creationId xmlns:a16="http://schemas.microsoft.com/office/drawing/2014/main" id="{00000000-0008-0000-0300-000033000000}"/>
            </a:ext>
          </a:extLst>
        </xdr:cNvPr>
        <xdr:cNvSpPr/>
      </xdr:nvSpPr>
      <xdr:spPr>
        <a:xfrm>
          <a:off x="5333" y="123739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853</xdr:row>
      <xdr:rowOff>0</xdr:rowOff>
    </xdr:from>
    <xdr:ext cx="6468110" cy="0"/>
    <xdr:sp macro="" textlink="">
      <xdr:nvSpPr>
        <xdr:cNvPr id="52" name="Shape 40">
          <a:extLst>
            <a:ext uri="{FF2B5EF4-FFF2-40B4-BE49-F238E27FC236}">
              <a16:creationId xmlns:a16="http://schemas.microsoft.com/office/drawing/2014/main" id="{00000000-0008-0000-0300-000034000000}"/>
            </a:ext>
          </a:extLst>
        </xdr:cNvPr>
        <xdr:cNvSpPr/>
      </xdr:nvSpPr>
      <xdr:spPr>
        <a:xfrm>
          <a:off x="5333" y="130749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853</xdr:row>
      <xdr:rowOff>0</xdr:rowOff>
    </xdr:from>
    <xdr:ext cx="6468110" cy="21590"/>
    <xdr:sp macro="" textlink="">
      <xdr:nvSpPr>
        <xdr:cNvPr id="53" name="Shape 41">
          <a:extLst>
            <a:ext uri="{FF2B5EF4-FFF2-40B4-BE49-F238E27FC236}">
              <a16:creationId xmlns:a16="http://schemas.microsoft.com/office/drawing/2014/main" id="{00000000-0008-0000-0300-000035000000}"/>
            </a:ext>
          </a:extLst>
        </xdr:cNvPr>
        <xdr:cNvSpPr/>
      </xdr:nvSpPr>
      <xdr:spPr>
        <a:xfrm>
          <a:off x="5333" y="130749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904</xdr:row>
      <xdr:rowOff>0</xdr:rowOff>
    </xdr:from>
    <xdr:ext cx="6468110" cy="0"/>
    <xdr:sp macro="" textlink="">
      <xdr:nvSpPr>
        <xdr:cNvPr id="54" name="Shape 42">
          <a:extLst>
            <a:ext uri="{FF2B5EF4-FFF2-40B4-BE49-F238E27FC236}">
              <a16:creationId xmlns:a16="http://schemas.microsoft.com/office/drawing/2014/main" id="{00000000-0008-0000-0300-000036000000}"/>
            </a:ext>
          </a:extLst>
        </xdr:cNvPr>
        <xdr:cNvSpPr/>
      </xdr:nvSpPr>
      <xdr:spPr>
        <a:xfrm>
          <a:off x="5333" y="138522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904</xdr:row>
      <xdr:rowOff>0</xdr:rowOff>
    </xdr:from>
    <xdr:ext cx="6468110" cy="21590"/>
    <xdr:sp macro="" textlink="">
      <xdr:nvSpPr>
        <xdr:cNvPr id="55" name="Shape 43">
          <a:extLst>
            <a:ext uri="{FF2B5EF4-FFF2-40B4-BE49-F238E27FC236}">
              <a16:creationId xmlns:a16="http://schemas.microsoft.com/office/drawing/2014/main" id="{00000000-0008-0000-0300-000037000000}"/>
            </a:ext>
          </a:extLst>
        </xdr:cNvPr>
        <xdr:cNvSpPr/>
      </xdr:nvSpPr>
      <xdr:spPr>
        <a:xfrm>
          <a:off x="5333" y="138522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938</xdr:row>
      <xdr:rowOff>0</xdr:rowOff>
    </xdr:from>
    <xdr:ext cx="6468110" cy="0"/>
    <xdr:sp macro="" textlink="">
      <xdr:nvSpPr>
        <xdr:cNvPr id="56" name="Shape 44">
          <a:extLst>
            <a:ext uri="{FF2B5EF4-FFF2-40B4-BE49-F238E27FC236}">
              <a16:creationId xmlns:a16="http://schemas.microsoft.com/office/drawing/2014/main" id="{00000000-0008-0000-0300-000038000000}"/>
            </a:ext>
          </a:extLst>
        </xdr:cNvPr>
        <xdr:cNvSpPr/>
      </xdr:nvSpPr>
      <xdr:spPr>
        <a:xfrm>
          <a:off x="5333" y="143703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938</xdr:row>
      <xdr:rowOff>0</xdr:rowOff>
    </xdr:from>
    <xdr:ext cx="6468110" cy="21590"/>
    <xdr:sp macro="" textlink="">
      <xdr:nvSpPr>
        <xdr:cNvPr id="57" name="Shape 45">
          <a:extLst>
            <a:ext uri="{FF2B5EF4-FFF2-40B4-BE49-F238E27FC236}">
              <a16:creationId xmlns:a16="http://schemas.microsoft.com/office/drawing/2014/main" id="{00000000-0008-0000-0300-000039000000}"/>
            </a:ext>
          </a:extLst>
        </xdr:cNvPr>
        <xdr:cNvSpPr/>
      </xdr:nvSpPr>
      <xdr:spPr>
        <a:xfrm>
          <a:off x="5333" y="143703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988</xdr:row>
      <xdr:rowOff>0</xdr:rowOff>
    </xdr:from>
    <xdr:ext cx="6468110" cy="0"/>
    <xdr:sp macro="" textlink="">
      <xdr:nvSpPr>
        <xdr:cNvPr id="58" name="Shape 46">
          <a:extLst>
            <a:ext uri="{FF2B5EF4-FFF2-40B4-BE49-F238E27FC236}">
              <a16:creationId xmlns:a16="http://schemas.microsoft.com/office/drawing/2014/main" id="{00000000-0008-0000-0300-00003A000000}"/>
            </a:ext>
          </a:extLst>
        </xdr:cNvPr>
        <xdr:cNvSpPr/>
      </xdr:nvSpPr>
      <xdr:spPr>
        <a:xfrm>
          <a:off x="5333" y="151323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988</xdr:row>
      <xdr:rowOff>0</xdr:rowOff>
    </xdr:from>
    <xdr:ext cx="6468110" cy="21590"/>
    <xdr:sp macro="" textlink="">
      <xdr:nvSpPr>
        <xdr:cNvPr id="59" name="Shape 47">
          <a:extLst>
            <a:ext uri="{FF2B5EF4-FFF2-40B4-BE49-F238E27FC236}">
              <a16:creationId xmlns:a16="http://schemas.microsoft.com/office/drawing/2014/main" id="{00000000-0008-0000-0300-00003B000000}"/>
            </a:ext>
          </a:extLst>
        </xdr:cNvPr>
        <xdr:cNvSpPr/>
      </xdr:nvSpPr>
      <xdr:spPr>
        <a:xfrm>
          <a:off x="5333" y="151323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1033</xdr:row>
      <xdr:rowOff>0</xdr:rowOff>
    </xdr:from>
    <xdr:ext cx="6468110" cy="0"/>
    <xdr:sp macro="" textlink="">
      <xdr:nvSpPr>
        <xdr:cNvPr id="60" name="Shape 48">
          <a:extLst>
            <a:ext uri="{FF2B5EF4-FFF2-40B4-BE49-F238E27FC236}">
              <a16:creationId xmlns:a16="http://schemas.microsoft.com/office/drawing/2014/main" id="{00000000-0008-0000-0300-00003C000000}"/>
            </a:ext>
          </a:extLst>
        </xdr:cNvPr>
        <xdr:cNvSpPr/>
      </xdr:nvSpPr>
      <xdr:spPr>
        <a:xfrm>
          <a:off x="5333" y="158181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1033</xdr:row>
      <xdr:rowOff>0</xdr:rowOff>
    </xdr:from>
    <xdr:ext cx="6468110" cy="21590"/>
    <xdr:sp macro="" textlink="">
      <xdr:nvSpPr>
        <xdr:cNvPr id="61" name="Shape 49">
          <a:extLst>
            <a:ext uri="{FF2B5EF4-FFF2-40B4-BE49-F238E27FC236}">
              <a16:creationId xmlns:a16="http://schemas.microsoft.com/office/drawing/2014/main" id="{00000000-0008-0000-0300-00003D000000}"/>
            </a:ext>
          </a:extLst>
        </xdr:cNvPr>
        <xdr:cNvSpPr/>
      </xdr:nvSpPr>
      <xdr:spPr>
        <a:xfrm>
          <a:off x="5333" y="158181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1080</xdr:row>
      <xdr:rowOff>0</xdr:rowOff>
    </xdr:from>
    <xdr:ext cx="6468110" cy="0"/>
    <xdr:sp macro="" textlink="">
      <xdr:nvSpPr>
        <xdr:cNvPr id="62" name="Shape 50">
          <a:extLst>
            <a:ext uri="{FF2B5EF4-FFF2-40B4-BE49-F238E27FC236}">
              <a16:creationId xmlns:a16="http://schemas.microsoft.com/office/drawing/2014/main" id="{00000000-0008-0000-0300-00003E000000}"/>
            </a:ext>
          </a:extLst>
        </xdr:cNvPr>
        <xdr:cNvSpPr/>
      </xdr:nvSpPr>
      <xdr:spPr>
        <a:xfrm>
          <a:off x="5333" y="16534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1080</xdr:row>
      <xdr:rowOff>0</xdr:rowOff>
    </xdr:from>
    <xdr:ext cx="6468110" cy="21590"/>
    <xdr:sp macro="" textlink="">
      <xdr:nvSpPr>
        <xdr:cNvPr id="63" name="Shape 51">
          <a:extLst>
            <a:ext uri="{FF2B5EF4-FFF2-40B4-BE49-F238E27FC236}">
              <a16:creationId xmlns:a16="http://schemas.microsoft.com/office/drawing/2014/main" id="{00000000-0008-0000-0300-00003F000000}"/>
            </a:ext>
          </a:extLst>
        </xdr:cNvPr>
        <xdr:cNvSpPr/>
      </xdr:nvSpPr>
      <xdr:spPr>
        <a:xfrm>
          <a:off x="5333" y="16534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1130</xdr:row>
      <xdr:rowOff>0</xdr:rowOff>
    </xdr:from>
    <xdr:ext cx="6468110" cy="0"/>
    <xdr:sp macro="" textlink="">
      <xdr:nvSpPr>
        <xdr:cNvPr id="64" name="Shape 52">
          <a:extLst>
            <a:ext uri="{FF2B5EF4-FFF2-40B4-BE49-F238E27FC236}">
              <a16:creationId xmlns:a16="http://schemas.microsoft.com/office/drawing/2014/main" id="{00000000-0008-0000-0300-000040000000}"/>
            </a:ext>
          </a:extLst>
        </xdr:cNvPr>
        <xdr:cNvSpPr/>
      </xdr:nvSpPr>
      <xdr:spPr>
        <a:xfrm>
          <a:off x="5333" y="17296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1130</xdr:row>
      <xdr:rowOff>0</xdr:rowOff>
    </xdr:from>
    <xdr:ext cx="6468110" cy="21590"/>
    <xdr:sp macro="" textlink="">
      <xdr:nvSpPr>
        <xdr:cNvPr id="65" name="Shape 53">
          <a:extLst>
            <a:ext uri="{FF2B5EF4-FFF2-40B4-BE49-F238E27FC236}">
              <a16:creationId xmlns:a16="http://schemas.microsoft.com/office/drawing/2014/main" id="{00000000-0008-0000-0300-000041000000}"/>
            </a:ext>
          </a:extLst>
        </xdr:cNvPr>
        <xdr:cNvSpPr/>
      </xdr:nvSpPr>
      <xdr:spPr>
        <a:xfrm>
          <a:off x="5333" y="17296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1180</xdr:row>
      <xdr:rowOff>0</xdr:rowOff>
    </xdr:from>
    <xdr:ext cx="6468110" cy="0"/>
    <xdr:sp macro="" textlink="">
      <xdr:nvSpPr>
        <xdr:cNvPr id="66" name="Shape 54">
          <a:extLst>
            <a:ext uri="{FF2B5EF4-FFF2-40B4-BE49-F238E27FC236}">
              <a16:creationId xmlns:a16="http://schemas.microsoft.com/office/drawing/2014/main" id="{00000000-0008-0000-0300-000042000000}"/>
            </a:ext>
          </a:extLst>
        </xdr:cNvPr>
        <xdr:cNvSpPr/>
      </xdr:nvSpPr>
      <xdr:spPr>
        <a:xfrm>
          <a:off x="5333" y="18058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1180</xdr:row>
      <xdr:rowOff>0</xdr:rowOff>
    </xdr:from>
    <xdr:ext cx="6468110" cy="21590"/>
    <xdr:sp macro="" textlink="">
      <xdr:nvSpPr>
        <xdr:cNvPr id="67" name="Shape 55">
          <a:extLst>
            <a:ext uri="{FF2B5EF4-FFF2-40B4-BE49-F238E27FC236}">
              <a16:creationId xmlns:a16="http://schemas.microsoft.com/office/drawing/2014/main" id="{00000000-0008-0000-0300-000043000000}"/>
            </a:ext>
          </a:extLst>
        </xdr:cNvPr>
        <xdr:cNvSpPr/>
      </xdr:nvSpPr>
      <xdr:spPr>
        <a:xfrm>
          <a:off x="5333" y="18058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1229</xdr:row>
      <xdr:rowOff>0</xdr:rowOff>
    </xdr:from>
    <xdr:ext cx="6468110" cy="0"/>
    <xdr:sp macro="" textlink="">
      <xdr:nvSpPr>
        <xdr:cNvPr id="68" name="Shape 56">
          <a:extLst>
            <a:ext uri="{FF2B5EF4-FFF2-40B4-BE49-F238E27FC236}">
              <a16:creationId xmlns:a16="http://schemas.microsoft.com/office/drawing/2014/main" id="{00000000-0008-0000-0300-000044000000}"/>
            </a:ext>
          </a:extLst>
        </xdr:cNvPr>
        <xdr:cNvSpPr/>
      </xdr:nvSpPr>
      <xdr:spPr>
        <a:xfrm>
          <a:off x="5333" y="188052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1229</xdr:row>
      <xdr:rowOff>0</xdr:rowOff>
    </xdr:from>
    <xdr:ext cx="6468110" cy="21590"/>
    <xdr:sp macro="" textlink="">
      <xdr:nvSpPr>
        <xdr:cNvPr id="69" name="Shape 57">
          <a:extLst>
            <a:ext uri="{FF2B5EF4-FFF2-40B4-BE49-F238E27FC236}">
              <a16:creationId xmlns:a16="http://schemas.microsoft.com/office/drawing/2014/main" id="{00000000-0008-0000-0300-000045000000}"/>
            </a:ext>
          </a:extLst>
        </xdr:cNvPr>
        <xdr:cNvSpPr/>
      </xdr:nvSpPr>
      <xdr:spPr>
        <a:xfrm>
          <a:off x="5333" y="188052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1272</xdr:row>
      <xdr:rowOff>0</xdr:rowOff>
    </xdr:from>
    <xdr:ext cx="6468110" cy="0"/>
    <xdr:sp macro="" textlink="">
      <xdr:nvSpPr>
        <xdr:cNvPr id="70" name="Shape 58">
          <a:extLst>
            <a:ext uri="{FF2B5EF4-FFF2-40B4-BE49-F238E27FC236}">
              <a16:creationId xmlns:a16="http://schemas.microsoft.com/office/drawing/2014/main" id="{00000000-0008-0000-0300-000046000000}"/>
            </a:ext>
          </a:extLst>
        </xdr:cNvPr>
        <xdr:cNvSpPr/>
      </xdr:nvSpPr>
      <xdr:spPr>
        <a:xfrm>
          <a:off x="5333" y="194605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1272</xdr:row>
      <xdr:rowOff>0</xdr:rowOff>
    </xdr:from>
    <xdr:ext cx="6468110" cy="21590"/>
    <xdr:sp macro="" textlink="">
      <xdr:nvSpPr>
        <xdr:cNvPr id="71" name="Shape 59">
          <a:extLst>
            <a:ext uri="{FF2B5EF4-FFF2-40B4-BE49-F238E27FC236}">
              <a16:creationId xmlns:a16="http://schemas.microsoft.com/office/drawing/2014/main" id="{00000000-0008-0000-0300-000047000000}"/>
            </a:ext>
          </a:extLst>
        </xdr:cNvPr>
        <xdr:cNvSpPr/>
      </xdr:nvSpPr>
      <xdr:spPr>
        <a:xfrm>
          <a:off x="5333" y="194605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1306</xdr:row>
      <xdr:rowOff>0</xdr:rowOff>
    </xdr:from>
    <xdr:ext cx="6468110" cy="0"/>
    <xdr:sp macro="" textlink="">
      <xdr:nvSpPr>
        <xdr:cNvPr id="72" name="Shape 60">
          <a:extLst>
            <a:ext uri="{FF2B5EF4-FFF2-40B4-BE49-F238E27FC236}">
              <a16:creationId xmlns:a16="http://schemas.microsoft.com/office/drawing/2014/main" id="{00000000-0008-0000-0300-000048000000}"/>
            </a:ext>
          </a:extLst>
        </xdr:cNvPr>
        <xdr:cNvSpPr/>
      </xdr:nvSpPr>
      <xdr:spPr>
        <a:xfrm>
          <a:off x="5333" y="199786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1306</xdr:row>
      <xdr:rowOff>0</xdr:rowOff>
    </xdr:from>
    <xdr:ext cx="6468110" cy="21590"/>
    <xdr:sp macro="" textlink="">
      <xdr:nvSpPr>
        <xdr:cNvPr id="73" name="Shape 61">
          <a:extLst>
            <a:ext uri="{FF2B5EF4-FFF2-40B4-BE49-F238E27FC236}">
              <a16:creationId xmlns:a16="http://schemas.microsoft.com/office/drawing/2014/main" id="{00000000-0008-0000-0300-000049000000}"/>
            </a:ext>
          </a:extLst>
        </xdr:cNvPr>
        <xdr:cNvSpPr/>
      </xdr:nvSpPr>
      <xdr:spPr>
        <a:xfrm>
          <a:off x="5333" y="199786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1355</xdr:row>
      <xdr:rowOff>0</xdr:rowOff>
    </xdr:from>
    <xdr:ext cx="6468110" cy="0"/>
    <xdr:sp macro="" textlink="">
      <xdr:nvSpPr>
        <xdr:cNvPr id="74" name="Shape 62">
          <a:extLst>
            <a:ext uri="{FF2B5EF4-FFF2-40B4-BE49-F238E27FC236}">
              <a16:creationId xmlns:a16="http://schemas.microsoft.com/office/drawing/2014/main" id="{00000000-0008-0000-0300-00004A000000}"/>
            </a:ext>
          </a:extLst>
        </xdr:cNvPr>
        <xdr:cNvSpPr/>
      </xdr:nvSpPr>
      <xdr:spPr>
        <a:xfrm>
          <a:off x="5333" y="20725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1355</xdr:row>
      <xdr:rowOff>0</xdr:rowOff>
    </xdr:from>
    <xdr:ext cx="6468110" cy="21590"/>
    <xdr:sp macro="" textlink="">
      <xdr:nvSpPr>
        <xdr:cNvPr id="75" name="Shape 63">
          <a:extLst>
            <a:ext uri="{FF2B5EF4-FFF2-40B4-BE49-F238E27FC236}">
              <a16:creationId xmlns:a16="http://schemas.microsoft.com/office/drawing/2014/main" id="{00000000-0008-0000-0300-00004B000000}"/>
            </a:ext>
          </a:extLst>
        </xdr:cNvPr>
        <xdr:cNvSpPr/>
      </xdr:nvSpPr>
      <xdr:spPr>
        <a:xfrm>
          <a:off x="5333" y="20725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1406</xdr:row>
      <xdr:rowOff>0</xdr:rowOff>
    </xdr:from>
    <xdr:ext cx="6468110" cy="0"/>
    <xdr:sp macro="" textlink="">
      <xdr:nvSpPr>
        <xdr:cNvPr id="76" name="Shape 64">
          <a:extLst>
            <a:ext uri="{FF2B5EF4-FFF2-40B4-BE49-F238E27FC236}">
              <a16:creationId xmlns:a16="http://schemas.microsoft.com/office/drawing/2014/main" id="{00000000-0008-0000-0300-00004C000000}"/>
            </a:ext>
          </a:extLst>
        </xdr:cNvPr>
        <xdr:cNvSpPr/>
      </xdr:nvSpPr>
      <xdr:spPr>
        <a:xfrm>
          <a:off x="5333" y="215026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1406</xdr:row>
      <xdr:rowOff>0</xdr:rowOff>
    </xdr:from>
    <xdr:ext cx="6468110" cy="21590"/>
    <xdr:sp macro="" textlink="">
      <xdr:nvSpPr>
        <xdr:cNvPr id="77" name="Shape 65">
          <a:extLst>
            <a:ext uri="{FF2B5EF4-FFF2-40B4-BE49-F238E27FC236}">
              <a16:creationId xmlns:a16="http://schemas.microsoft.com/office/drawing/2014/main" id="{00000000-0008-0000-0300-00004D000000}"/>
            </a:ext>
          </a:extLst>
        </xdr:cNvPr>
        <xdr:cNvSpPr/>
      </xdr:nvSpPr>
      <xdr:spPr>
        <a:xfrm>
          <a:off x="5333" y="215026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1452</xdr:row>
      <xdr:rowOff>0</xdr:rowOff>
    </xdr:from>
    <xdr:ext cx="6468110" cy="0"/>
    <xdr:sp macro="" textlink="">
      <xdr:nvSpPr>
        <xdr:cNvPr id="78" name="Shape 66">
          <a:extLst>
            <a:ext uri="{FF2B5EF4-FFF2-40B4-BE49-F238E27FC236}">
              <a16:creationId xmlns:a16="http://schemas.microsoft.com/office/drawing/2014/main" id="{00000000-0008-0000-0300-00004E000000}"/>
            </a:ext>
          </a:extLst>
        </xdr:cNvPr>
        <xdr:cNvSpPr/>
      </xdr:nvSpPr>
      <xdr:spPr>
        <a:xfrm>
          <a:off x="5333" y="222037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1452</xdr:row>
      <xdr:rowOff>0</xdr:rowOff>
    </xdr:from>
    <xdr:ext cx="6468110" cy="21590"/>
    <xdr:sp macro="" textlink="">
      <xdr:nvSpPr>
        <xdr:cNvPr id="79" name="Shape 67">
          <a:extLst>
            <a:ext uri="{FF2B5EF4-FFF2-40B4-BE49-F238E27FC236}">
              <a16:creationId xmlns:a16="http://schemas.microsoft.com/office/drawing/2014/main" id="{00000000-0008-0000-0300-00004F000000}"/>
            </a:ext>
          </a:extLst>
        </xdr:cNvPr>
        <xdr:cNvSpPr/>
      </xdr:nvSpPr>
      <xdr:spPr>
        <a:xfrm>
          <a:off x="5333" y="222037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1503</xdr:row>
      <xdr:rowOff>0</xdr:rowOff>
    </xdr:from>
    <xdr:ext cx="6468110" cy="0"/>
    <xdr:sp macro="" textlink="">
      <xdr:nvSpPr>
        <xdr:cNvPr id="80" name="Shape 68">
          <a:extLst>
            <a:ext uri="{FF2B5EF4-FFF2-40B4-BE49-F238E27FC236}">
              <a16:creationId xmlns:a16="http://schemas.microsoft.com/office/drawing/2014/main" id="{00000000-0008-0000-0300-000050000000}"/>
            </a:ext>
          </a:extLst>
        </xdr:cNvPr>
        <xdr:cNvSpPr/>
      </xdr:nvSpPr>
      <xdr:spPr>
        <a:xfrm>
          <a:off x="5333" y="229809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1503</xdr:row>
      <xdr:rowOff>0</xdr:rowOff>
    </xdr:from>
    <xdr:ext cx="6468110" cy="21590"/>
    <xdr:sp macro="" textlink="">
      <xdr:nvSpPr>
        <xdr:cNvPr id="81" name="Shape 69">
          <a:extLst>
            <a:ext uri="{FF2B5EF4-FFF2-40B4-BE49-F238E27FC236}">
              <a16:creationId xmlns:a16="http://schemas.microsoft.com/office/drawing/2014/main" id="{00000000-0008-0000-0300-000051000000}"/>
            </a:ext>
          </a:extLst>
        </xdr:cNvPr>
        <xdr:cNvSpPr/>
      </xdr:nvSpPr>
      <xdr:spPr>
        <a:xfrm>
          <a:off x="5333" y="229809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1540</xdr:row>
      <xdr:rowOff>0</xdr:rowOff>
    </xdr:from>
    <xdr:ext cx="6468110" cy="0"/>
    <xdr:sp macro="" textlink="">
      <xdr:nvSpPr>
        <xdr:cNvPr id="82" name="Shape 70">
          <a:extLst>
            <a:ext uri="{FF2B5EF4-FFF2-40B4-BE49-F238E27FC236}">
              <a16:creationId xmlns:a16="http://schemas.microsoft.com/office/drawing/2014/main" id="{00000000-0008-0000-0300-000052000000}"/>
            </a:ext>
          </a:extLst>
        </xdr:cNvPr>
        <xdr:cNvSpPr/>
      </xdr:nvSpPr>
      <xdr:spPr>
        <a:xfrm>
          <a:off x="5333" y="235448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1540</xdr:row>
      <xdr:rowOff>0</xdr:rowOff>
    </xdr:from>
    <xdr:ext cx="6468110" cy="21590"/>
    <xdr:sp macro="" textlink="">
      <xdr:nvSpPr>
        <xdr:cNvPr id="83" name="Shape 71">
          <a:extLst>
            <a:ext uri="{FF2B5EF4-FFF2-40B4-BE49-F238E27FC236}">
              <a16:creationId xmlns:a16="http://schemas.microsoft.com/office/drawing/2014/main" id="{00000000-0008-0000-0300-000053000000}"/>
            </a:ext>
          </a:extLst>
        </xdr:cNvPr>
        <xdr:cNvSpPr/>
      </xdr:nvSpPr>
      <xdr:spPr>
        <a:xfrm>
          <a:off x="5333" y="235448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1581</xdr:row>
      <xdr:rowOff>0</xdr:rowOff>
    </xdr:from>
    <xdr:ext cx="6468110" cy="0"/>
    <xdr:sp macro="" textlink="">
      <xdr:nvSpPr>
        <xdr:cNvPr id="84" name="Shape 72">
          <a:extLst>
            <a:ext uri="{FF2B5EF4-FFF2-40B4-BE49-F238E27FC236}">
              <a16:creationId xmlns:a16="http://schemas.microsoft.com/office/drawing/2014/main" id="{00000000-0008-0000-0300-000054000000}"/>
            </a:ext>
          </a:extLst>
        </xdr:cNvPr>
        <xdr:cNvSpPr/>
      </xdr:nvSpPr>
      <xdr:spPr>
        <a:xfrm>
          <a:off x="5333" y="241696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1581</xdr:row>
      <xdr:rowOff>0</xdr:rowOff>
    </xdr:from>
    <xdr:ext cx="6468110" cy="21590"/>
    <xdr:sp macro="" textlink="">
      <xdr:nvSpPr>
        <xdr:cNvPr id="85" name="Shape 73">
          <a:extLst>
            <a:ext uri="{FF2B5EF4-FFF2-40B4-BE49-F238E27FC236}">
              <a16:creationId xmlns:a16="http://schemas.microsoft.com/office/drawing/2014/main" id="{00000000-0008-0000-0300-000055000000}"/>
            </a:ext>
          </a:extLst>
        </xdr:cNvPr>
        <xdr:cNvSpPr/>
      </xdr:nvSpPr>
      <xdr:spPr>
        <a:xfrm>
          <a:off x="5333" y="241696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1620</xdr:row>
      <xdr:rowOff>0</xdr:rowOff>
    </xdr:from>
    <xdr:ext cx="6468110" cy="0"/>
    <xdr:sp macro="" textlink="">
      <xdr:nvSpPr>
        <xdr:cNvPr id="86" name="Shape 74">
          <a:extLst>
            <a:ext uri="{FF2B5EF4-FFF2-40B4-BE49-F238E27FC236}">
              <a16:creationId xmlns:a16="http://schemas.microsoft.com/office/drawing/2014/main" id="{00000000-0008-0000-0300-000056000000}"/>
            </a:ext>
          </a:extLst>
        </xdr:cNvPr>
        <xdr:cNvSpPr/>
      </xdr:nvSpPr>
      <xdr:spPr>
        <a:xfrm>
          <a:off x="5333" y="247640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1620</xdr:row>
      <xdr:rowOff>0</xdr:rowOff>
    </xdr:from>
    <xdr:ext cx="6468110" cy="21590"/>
    <xdr:sp macro="" textlink="">
      <xdr:nvSpPr>
        <xdr:cNvPr id="87" name="Shape 75">
          <a:extLst>
            <a:ext uri="{FF2B5EF4-FFF2-40B4-BE49-F238E27FC236}">
              <a16:creationId xmlns:a16="http://schemas.microsoft.com/office/drawing/2014/main" id="{00000000-0008-0000-0300-000057000000}"/>
            </a:ext>
          </a:extLst>
        </xdr:cNvPr>
        <xdr:cNvSpPr/>
      </xdr:nvSpPr>
      <xdr:spPr>
        <a:xfrm>
          <a:off x="5333" y="247640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1657</xdr:row>
      <xdr:rowOff>0</xdr:rowOff>
    </xdr:from>
    <xdr:ext cx="6468110" cy="0"/>
    <xdr:sp macro="" textlink="">
      <xdr:nvSpPr>
        <xdr:cNvPr id="88" name="Shape 76">
          <a:extLst>
            <a:ext uri="{FF2B5EF4-FFF2-40B4-BE49-F238E27FC236}">
              <a16:creationId xmlns:a16="http://schemas.microsoft.com/office/drawing/2014/main" id="{00000000-0008-0000-0300-000058000000}"/>
            </a:ext>
          </a:extLst>
        </xdr:cNvPr>
        <xdr:cNvSpPr/>
      </xdr:nvSpPr>
      <xdr:spPr>
        <a:xfrm>
          <a:off x="5333" y="253279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1657</xdr:row>
      <xdr:rowOff>0</xdr:rowOff>
    </xdr:from>
    <xdr:ext cx="6468110" cy="21590"/>
    <xdr:sp macro="" textlink="">
      <xdr:nvSpPr>
        <xdr:cNvPr id="89" name="Shape 77">
          <a:extLst>
            <a:ext uri="{FF2B5EF4-FFF2-40B4-BE49-F238E27FC236}">
              <a16:creationId xmlns:a16="http://schemas.microsoft.com/office/drawing/2014/main" id="{00000000-0008-0000-0300-000059000000}"/>
            </a:ext>
          </a:extLst>
        </xdr:cNvPr>
        <xdr:cNvSpPr/>
      </xdr:nvSpPr>
      <xdr:spPr>
        <a:xfrm>
          <a:off x="5333" y="253279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1705</xdr:row>
      <xdr:rowOff>0</xdr:rowOff>
    </xdr:from>
    <xdr:ext cx="6468110" cy="0"/>
    <xdr:sp macro="" textlink="">
      <xdr:nvSpPr>
        <xdr:cNvPr id="90" name="Shape 78">
          <a:extLst>
            <a:ext uri="{FF2B5EF4-FFF2-40B4-BE49-F238E27FC236}">
              <a16:creationId xmlns:a16="http://schemas.microsoft.com/office/drawing/2014/main" id="{00000000-0008-0000-0300-00005A000000}"/>
            </a:ext>
          </a:extLst>
        </xdr:cNvPr>
        <xdr:cNvSpPr/>
      </xdr:nvSpPr>
      <xdr:spPr>
        <a:xfrm>
          <a:off x="5333" y="26059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1705</xdr:row>
      <xdr:rowOff>0</xdr:rowOff>
    </xdr:from>
    <xdr:ext cx="6468110" cy="21590"/>
    <xdr:sp macro="" textlink="">
      <xdr:nvSpPr>
        <xdr:cNvPr id="91" name="Shape 79">
          <a:extLst>
            <a:ext uri="{FF2B5EF4-FFF2-40B4-BE49-F238E27FC236}">
              <a16:creationId xmlns:a16="http://schemas.microsoft.com/office/drawing/2014/main" id="{00000000-0008-0000-0300-00005B000000}"/>
            </a:ext>
          </a:extLst>
        </xdr:cNvPr>
        <xdr:cNvSpPr/>
      </xdr:nvSpPr>
      <xdr:spPr>
        <a:xfrm>
          <a:off x="5333" y="26059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1750</xdr:row>
      <xdr:rowOff>0</xdr:rowOff>
    </xdr:from>
    <xdr:ext cx="6468110" cy="0"/>
    <xdr:sp macro="" textlink="">
      <xdr:nvSpPr>
        <xdr:cNvPr id="92" name="Shape 80">
          <a:extLst>
            <a:ext uri="{FF2B5EF4-FFF2-40B4-BE49-F238E27FC236}">
              <a16:creationId xmlns:a16="http://schemas.microsoft.com/office/drawing/2014/main" id="{00000000-0008-0000-0300-00005C000000}"/>
            </a:ext>
          </a:extLst>
        </xdr:cNvPr>
        <xdr:cNvSpPr/>
      </xdr:nvSpPr>
      <xdr:spPr>
        <a:xfrm>
          <a:off x="5333" y="267452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1750</xdr:row>
      <xdr:rowOff>0</xdr:rowOff>
    </xdr:from>
    <xdr:ext cx="6468110" cy="21590"/>
    <xdr:sp macro="" textlink="">
      <xdr:nvSpPr>
        <xdr:cNvPr id="93" name="Shape 81">
          <a:extLst>
            <a:ext uri="{FF2B5EF4-FFF2-40B4-BE49-F238E27FC236}">
              <a16:creationId xmlns:a16="http://schemas.microsoft.com/office/drawing/2014/main" id="{00000000-0008-0000-0300-00005D000000}"/>
            </a:ext>
          </a:extLst>
        </xdr:cNvPr>
        <xdr:cNvSpPr/>
      </xdr:nvSpPr>
      <xdr:spPr>
        <a:xfrm>
          <a:off x="5333" y="267452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1791</xdr:row>
      <xdr:rowOff>0</xdr:rowOff>
    </xdr:from>
    <xdr:ext cx="6468110" cy="0"/>
    <xdr:sp macro="" textlink="">
      <xdr:nvSpPr>
        <xdr:cNvPr id="94" name="Shape 82">
          <a:extLst>
            <a:ext uri="{FF2B5EF4-FFF2-40B4-BE49-F238E27FC236}">
              <a16:creationId xmlns:a16="http://schemas.microsoft.com/office/drawing/2014/main" id="{00000000-0008-0000-0300-00005E000000}"/>
            </a:ext>
          </a:extLst>
        </xdr:cNvPr>
        <xdr:cNvSpPr/>
      </xdr:nvSpPr>
      <xdr:spPr>
        <a:xfrm>
          <a:off x="5333" y="273700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1791</xdr:row>
      <xdr:rowOff>0</xdr:rowOff>
    </xdr:from>
    <xdr:ext cx="6468110" cy="21590"/>
    <xdr:sp macro="" textlink="">
      <xdr:nvSpPr>
        <xdr:cNvPr id="95" name="Shape 83">
          <a:extLst>
            <a:ext uri="{FF2B5EF4-FFF2-40B4-BE49-F238E27FC236}">
              <a16:creationId xmlns:a16="http://schemas.microsoft.com/office/drawing/2014/main" id="{00000000-0008-0000-0300-00005F000000}"/>
            </a:ext>
          </a:extLst>
        </xdr:cNvPr>
        <xdr:cNvSpPr/>
      </xdr:nvSpPr>
      <xdr:spPr>
        <a:xfrm>
          <a:off x="5333" y="273700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1835</xdr:row>
      <xdr:rowOff>0</xdr:rowOff>
    </xdr:from>
    <xdr:ext cx="6468110" cy="0"/>
    <xdr:sp macro="" textlink="">
      <xdr:nvSpPr>
        <xdr:cNvPr id="96" name="Shape 84">
          <a:extLst>
            <a:ext uri="{FF2B5EF4-FFF2-40B4-BE49-F238E27FC236}">
              <a16:creationId xmlns:a16="http://schemas.microsoft.com/office/drawing/2014/main" id="{00000000-0008-0000-0300-000060000000}"/>
            </a:ext>
          </a:extLst>
        </xdr:cNvPr>
        <xdr:cNvSpPr/>
      </xdr:nvSpPr>
      <xdr:spPr>
        <a:xfrm>
          <a:off x="5333" y="28040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1835</xdr:row>
      <xdr:rowOff>0</xdr:rowOff>
    </xdr:from>
    <xdr:ext cx="6468110" cy="21590"/>
    <xdr:sp macro="" textlink="">
      <xdr:nvSpPr>
        <xdr:cNvPr id="97" name="Shape 85">
          <a:extLst>
            <a:ext uri="{FF2B5EF4-FFF2-40B4-BE49-F238E27FC236}">
              <a16:creationId xmlns:a16="http://schemas.microsoft.com/office/drawing/2014/main" id="{00000000-0008-0000-0300-000061000000}"/>
            </a:ext>
          </a:extLst>
        </xdr:cNvPr>
        <xdr:cNvSpPr/>
      </xdr:nvSpPr>
      <xdr:spPr>
        <a:xfrm>
          <a:off x="5333" y="28040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1885</xdr:row>
      <xdr:rowOff>0</xdr:rowOff>
    </xdr:from>
    <xdr:ext cx="6468110" cy="0"/>
    <xdr:sp macro="" textlink="">
      <xdr:nvSpPr>
        <xdr:cNvPr id="98" name="Shape 86">
          <a:extLst>
            <a:ext uri="{FF2B5EF4-FFF2-40B4-BE49-F238E27FC236}">
              <a16:creationId xmlns:a16="http://schemas.microsoft.com/office/drawing/2014/main" id="{00000000-0008-0000-0300-000062000000}"/>
            </a:ext>
          </a:extLst>
        </xdr:cNvPr>
        <xdr:cNvSpPr/>
      </xdr:nvSpPr>
      <xdr:spPr>
        <a:xfrm>
          <a:off x="5333" y="28802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1885</xdr:row>
      <xdr:rowOff>0</xdr:rowOff>
    </xdr:from>
    <xdr:ext cx="6468110" cy="21590"/>
    <xdr:sp macro="" textlink="">
      <xdr:nvSpPr>
        <xdr:cNvPr id="99" name="Shape 87">
          <a:extLst>
            <a:ext uri="{FF2B5EF4-FFF2-40B4-BE49-F238E27FC236}">
              <a16:creationId xmlns:a16="http://schemas.microsoft.com/office/drawing/2014/main" id="{00000000-0008-0000-0300-000063000000}"/>
            </a:ext>
          </a:extLst>
        </xdr:cNvPr>
        <xdr:cNvSpPr/>
      </xdr:nvSpPr>
      <xdr:spPr>
        <a:xfrm>
          <a:off x="5333" y="28802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1931</xdr:row>
      <xdr:rowOff>0</xdr:rowOff>
    </xdr:from>
    <xdr:ext cx="6468110" cy="0"/>
    <xdr:sp macro="" textlink="">
      <xdr:nvSpPr>
        <xdr:cNvPr id="100" name="Shape 88">
          <a:extLst>
            <a:ext uri="{FF2B5EF4-FFF2-40B4-BE49-F238E27FC236}">
              <a16:creationId xmlns:a16="http://schemas.microsoft.com/office/drawing/2014/main" id="{00000000-0008-0000-0300-000064000000}"/>
            </a:ext>
          </a:extLst>
        </xdr:cNvPr>
        <xdr:cNvSpPr/>
      </xdr:nvSpPr>
      <xdr:spPr>
        <a:xfrm>
          <a:off x="5333" y="295036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1931</xdr:row>
      <xdr:rowOff>0</xdr:rowOff>
    </xdr:from>
    <xdr:ext cx="6468110" cy="21590"/>
    <xdr:sp macro="" textlink="">
      <xdr:nvSpPr>
        <xdr:cNvPr id="101" name="Shape 89">
          <a:extLst>
            <a:ext uri="{FF2B5EF4-FFF2-40B4-BE49-F238E27FC236}">
              <a16:creationId xmlns:a16="http://schemas.microsoft.com/office/drawing/2014/main" id="{00000000-0008-0000-0300-000065000000}"/>
            </a:ext>
          </a:extLst>
        </xdr:cNvPr>
        <xdr:cNvSpPr/>
      </xdr:nvSpPr>
      <xdr:spPr>
        <a:xfrm>
          <a:off x="5333" y="295036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1968</xdr:row>
      <xdr:rowOff>0</xdr:rowOff>
    </xdr:from>
    <xdr:ext cx="6468110" cy="0"/>
    <xdr:sp macro="" textlink="">
      <xdr:nvSpPr>
        <xdr:cNvPr id="102" name="Shape 90">
          <a:extLst>
            <a:ext uri="{FF2B5EF4-FFF2-40B4-BE49-F238E27FC236}">
              <a16:creationId xmlns:a16="http://schemas.microsoft.com/office/drawing/2014/main" id="{00000000-0008-0000-0300-000066000000}"/>
            </a:ext>
          </a:extLst>
        </xdr:cNvPr>
        <xdr:cNvSpPr/>
      </xdr:nvSpPr>
      <xdr:spPr>
        <a:xfrm>
          <a:off x="5333" y="300675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1968</xdr:row>
      <xdr:rowOff>0</xdr:rowOff>
    </xdr:from>
    <xdr:ext cx="6468110" cy="21590"/>
    <xdr:sp macro="" textlink="">
      <xdr:nvSpPr>
        <xdr:cNvPr id="103" name="Shape 91">
          <a:extLst>
            <a:ext uri="{FF2B5EF4-FFF2-40B4-BE49-F238E27FC236}">
              <a16:creationId xmlns:a16="http://schemas.microsoft.com/office/drawing/2014/main" id="{00000000-0008-0000-0300-000067000000}"/>
            </a:ext>
          </a:extLst>
        </xdr:cNvPr>
        <xdr:cNvSpPr/>
      </xdr:nvSpPr>
      <xdr:spPr>
        <a:xfrm>
          <a:off x="5333" y="300675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2009</xdr:row>
      <xdr:rowOff>0</xdr:rowOff>
    </xdr:from>
    <xdr:ext cx="6468110" cy="0"/>
    <xdr:sp macro="" textlink="">
      <xdr:nvSpPr>
        <xdr:cNvPr id="104" name="Shape 92">
          <a:extLst>
            <a:ext uri="{FF2B5EF4-FFF2-40B4-BE49-F238E27FC236}">
              <a16:creationId xmlns:a16="http://schemas.microsoft.com/office/drawing/2014/main" id="{00000000-0008-0000-0300-000068000000}"/>
            </a:ext>
          </a:extLst>
        </xdr:cNvPr>
        <xdr:cNvSpPr/>
      </xdr:nvSpPr>
      <xdr:spPr>
        <a:xfrm>
          <a:off x="5333" y="306924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2055</xdr:row>
      <xdr:rowOff>0</xdr:rowOff>
    </xdr:from>
    <xdr:ext cx="6468110" cy="0"/>
    <xdr:sp macro="" textlink="">
      <xdr:nvSpPr>
        <xdr:cNvPr id="105" name="Shape 94">
          <a:extLst>
            <a:ext uri="{FF2B5EF4-FFF2-40B4-BE49-F238E27FC236}">
              <a16:creationId xmlns:a16="http://schemas.microsoft.com/office/drawing/2014/main" id="{00000000-0008-0000-0300-000069000000}"/>
            </a:ext>
          </a:extLst>
        </xdr:cNvPr>
        <xdr:cNvSpPr/>
      </xdr:nvSpPr>
      <xdr:spPr>
        <a:xfrm>
          <a:off x="5333" y="31393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2055</xdr:row>
      <xdr:rowOff>0</xdr:rowOff>
    </xdr:from>
    <xdr:ext cx="6468110" cy="21590"/>
    <xdr:sp macro="" textlink="">
      <xdr:nvSpPr>
        <xdr:cNvPr id="106" name="Shape 95">
          <a:extLst>
            <a:ext uri="{FF2B5EF4-FFF2-40B4-BE49-F238E27FC236}">
              <a16:creationId xmlns:a16="http://schemas.microsoft.com/office/drawing/2014/main" id="{00000000-0008-0000-0300-00006A000000}"/>
            </a:ext>
          </a:extLst>
        </xdr:cNvPr>
        <xdr:cNvSpPr/>
      </xdr:nvSpPr>
      <xdr:spPr>
        <a:xfrm>
          <a:off x="5333" y="31393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2098</xdr:row>
      <xdr:rowOff>0</xdr:rowOff>
    </xdr:from>
    <xdr:ext cx="6468110" cy="0"/>
    <xdr:sp macro="" textlink="">
      <xdr:nvSpPr>
        <xdr:cNvPr id="107" name="Shape 96">
          <a:extLst>
            <a:ext uri="{FF2B5EF4-FFF2-40B4-BE49-F238E27FC236}">
              <a16:creationId xmlns:a16="http://schemas.microsoft.com/office/drawing/2014/main" id="{00000000-0008-0000-0300-00006B000000}"/>
            </a:ext>
          </a:extLst>
        </xdr:cNvPr>
        <xdr:cNvSpPr/>
      </xdr:nvSpPr>
      <xdr:spPr>
        <a:xfrm>
          <a:off x="5333" y="320487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2098</xdr:row>
      <xdr:rowOff>0</xdr:rowOff>
    </xdr:from>
    <xdr:ext cx="6468110" cy="21590"/>
    <xdr:sp macro="" textlink="">
      <xdr:nvSpPr>
        <xdr:cNvPr id="108" name="Shape 97">
          <a:extLst>
            <a:ext uri="{FF2B5EF4-FFF2-40B4-BE49-F238E27FC236}">
              <a16:creationId xmlns:a16="http://schemas.microsoft.com/office/drawing/2014/main" id="{00000000-0008-0000-0300-00006C000000}"/>
            </a:ext>
          </a:extLst>
        </xdr:cNvPr>
        <xdr:cNvSpPr/>
      </xdr:nvSpPr>
      <xdr:spPr>
        <a:xfrm>
          <a:off x="5333" y="320487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2146</xdr:row>
      <xdr:rowOff>0</xdr:rowOff>
    </xdr:from>
    <xdr:ext cx="6468110" cy="0"/>
    <xdr:sp macro="" textlink="">
      <xdr:nvSpPr>
        <xdr:cNvPr id="109" name="Shape 98">
          <a:extLst>
            <a:ext uri="{FF2B5EF4-FFF2-40B4-BE49-F238E27FC236}">
              <a16:creationId xmlns:a16="http://schemas.microsoft.com/office/drawing/2014/main" id="{00000000-0008-0000-0300-00006D000000}"/>
            </a:ext>
          </a:extLst>
        </xdr:cNvPr>
        <xdr:cNvSpPr/>
      </xdr:nvSpPr>
      <xdr:spPr>
        <a:xfrm>
          <a:off x="5333" y="327802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2146</xdr:row>
      <xdr:rowOff>0</xdr:rowOff>
    </xdr:from>
    <xdr:ext cx="6468110" cy="21590"/>
    <xdr:sp macro="" textlink="">
      <xdr:nvSpPr>
        <xdr:cNvPr id="110" name="Shape 99">
          <a:extLst>
            <a:ext uri="{FF2B5EF4-FFF2-40B4-BE49-F238E27FC236}">
              <a16:creationId xmlns:a16="http://schemas.microsoft.com/office/drawing/2014/main" id="{00000000-0008-0000-0300-00006E000000}"/>
            </a:ext>
          </a:extLst>
        </xdr:cNvPr>
        <xdr:cNvSpPr/>
      </xdr:nvSpPr>
      <xdr:spPr>
        <a:xfrm>
          <a:off x="5333" y="327802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2195</xdr:row>
      <xdr:rowOff>0</xdr:rowOff>
    </xdr:from>
    <xdr:ext cx="6468110" cy="0"/>
    <xdr:sp macro="" textlink="">
      <xdr:nvSpPr>
        <xdr:cNvPr id="111" name="Shape 100">
          <a:extLst>
            <a:ext uri="{FF2B5EF4-FFF2-40B4-BE49-F238E27FC236}">
              <a16:creationId xmlns:a16="http://schemas.microsoft.com/office/drawing/2014/main" id="{00000000-0008-0000-0300-00006F000000}"/>
            </a:ext>
          </a:extLst>
        </xdr:cNvPr>
        <xdr:cNvSpPr/>
      </xdr:nvSpPr>
      <xdr:spPr>
        <a:xfrm>
          <a:off x="5333" y="335270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2195</xdr:row>
      <xdr:rowOff>0</xdr:rowOff>
    </xdr:from>
    <xdr:ext cx="6468110" cy="21590"/>
    <xdr:sp macro="" textlink="">
      <xdr:nvSpPr>
        <xdr:cNvPr id="112" name="Shape 101">
          <a:extLst>
            <a:ext uri="{FF2B5EF4-FFF2-40B4-BE49-F238E27FC236}">
              <a16:creationId xmlns:a16="http://schemas.microsoft.com/office/drawing/2014/main" id="{00000000-0008-0000-0300-000070000000}"/>
            </a:ext>
          </a:extLst>
        </xdr:cNvPr>
        <xdr:cNvSpPr/>
      </xdr:nvSpPr>
      <xdr:spPr>
        <a:xfrm>
          <a:off x="5333" y="335270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2240</xdr:row>
      <xdr:rowOff>0</xdr:rowOff>
    </xdr:from>
    <xdr:ext cx="6468110" cy="0"/>
    <xdr:sp macro="" textlink="">
      <xdr:nvSpPr>
        <xdr:cNvPr id="113" name="Shape 102">
          <a:extLst>
            <a:ext uri="{FF2B5EF4-FFF2-40B4-BE49-F238E27FC236}">
              <a16:creationId xmlns:a16="http://schemas.microsoft.com/office/drawing/2014/main" id="{00000000-0008-0000-0300-000071000000}"/>
            </a:ext>
          </a:extLst>
        </xdr:cNvPr>
        <xdr:cNvSpPr/>
      </xdr:nvSpPr>
      <xdr:spPr>
        <a:xfrm>
          <a:off x="5333" y="342128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2240</xdr:row>
      <xdr:rowOff>0</xdr:rowOff>
    </xdr:from>
    <xdr:ext cx="6468110" cy="21590"/>
    <xdr:sp macro="" textlink="">
      <xdr:nvSpPr>
        <xdr:cNvPr id="114" name="Shape 103">
          <a:extLst>
            <a:ext uri="{FF2B5EF4-FFF2-40B4-BE49-F238E27FC236}">
              <a16:creationId xmlns:a16="http://schemas.microsoft.com/office/drawing/2014/main" id="{00000000-0008-0000-0300-000072000000}"/>
            </a:ext>
          </a:extLst>
        </xdr:cNvPr>
        <xdr:cNvSpPr/>
      </xdr:nvSpPr>
      <xdr:spPr>
        <a:xfrm>
          <a:off x="5333" y="342128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2285</xdr:row>
      <xdr:rowOff>0</xdr:rowOff>
    </xdr:from>
    <xdr:ext cx="6468110" cy="0"/>
    <xdr:sp macro="" textlink="">
      <xdr:nvSpPr>
        <xdr:cNvPr id="115" name="Shape 104">
          <a:extLst>
            <a:ext uri="{FF2B5EF4-FFF2-40B4-BE49-F238E27FC236}">
              <a16:creationId xmlns:a16="http://schemas.microsoft.com/office/drawing/2014/main" id="{00000000-0008-0000-0300-000073000000}"/>
            </a:ext>
          </a:extLst>
        </xdr:cNvPr>
        <xdr:cNvSpPr/>
      </xdr:nvSpPr>
      <xdr:spPr>
        <a:xfrm>
          <a:off x="5333" y="34898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2285</xdr:row>
      <xdr:rowOff>0</xdr:rowOff>
    </xdr:from>
    <xdr:ext cx="6468110" cy="21590"/>
    <xdr:sp macro="" textlink="">
      <xdr:nvSpPr>
        <xdr:cNvPr id="116" name="Shape 105">
          <a:extLst>
            <a:ext uri="{FF2B5EF4-FFF2-40B4-BE49-F238E27FC236}">
              <a16:creationId xmlns:a16="http://schemas.microsoft.com/office/drawing/2014/main" id="{00000000-0008-0000-0300-000074000000}"/>
            </a:ext>
          </a:extLst>
        </xdr:cNvPr>
        <xdr:cNvSpPr/>
      </xdr:nvSpPr>
      <xdr:spPr>
        <a:xfrm>
          <a:off x="5333" y="34898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2336</xdr:row>
      <xdr:rowOff>0</xdr:rowOff>
    </xdr:from>
    <xdr:ext cx="6468110" cy="0"/>
    <xdr:sp macro="" textlink="">
      <xdr:nvSpPr>
        <xdr:cNvPr id="117" name="Shape 106">
          <a:extLst>
            <a:ext uri="{FF2B5EF4-FFF2-40B4-BE49-F238E27FC236}">
              <a16:creationId xmlns:a16="http://schemas.microsoft.com/office/drawing/2014/main" id="{00000000-0008-0000-0300-000075000000}"/>
            </a:ext>
          </a:extLst>
        </xdr:cNvPr>
        <xdr:cNvSpPr/>
      </xdr:nvSpPr>
      <xdr:spPr>
        <a:xfrm>
          <a:off x="5333" y="356758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2336</xdr:row>
      <xdr:rowOff>0</xdr:rowOff>
    </xdr:from>
    <xdr:ext cx="6468110" cy="21590"/>
    <xdr:sp macro="" textlink="">
      <xdr:nvSpPr>
        <xdr:cNvPr id="118" name="Shape 107">
          <a:extLst>
            <a:ext uri="{FF2B5EF4-FFF2-40B4-BE49-F238E27FC236}">
              <a16:creationId xmlns:a16="http://schemas.microsoft.com/office/drawing/2014/main" id="{00000000-0008-0000-0300-000076000000}"/>
            </a:ext>
          </a:extLst>
        </xdr:cNvPr>
        <xdr:cNvSpPr/>
      </xdr:nvSpPr>
      <xdr:spPr>
        <a:xfrm>
          <a:off x="5333" y="356758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2380</xdr:row>
      <xdr:rowOff>0</xdr:rowOff>
    </xdr:from>
    <xdr:ext cx="6468110" cy="0"/>
    <xdr:sp macro="" textlink="">
      <xdr:nvSpPr>
        <xdr:cNvPr id="119" name="Shape 108">
          <a:extLst>
            <a:ext uri="{FF2B5EF4-FFF2-40B4-BE49-F238E27FC236}">
              <a16:creationId xmlns:a16="http://schemas.microsoft.com/office/drawing/2014/main" id="{00000000-0008-0000-0300-000077000000}"/>
            </a:ext>
          </a:extLst>
        </xdr:cNvPr>
        <xdr:cNvSpPr/>
      </xdr:nvSpPr>
      <xdr:spPr>
        <a:xfrm>
          <a:off x="5333" y="36346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2380</xdr:row>
      <xdr:rowOff>0</xdr:rowOff>
    </xdr:from>
    <xdr:ext cx="6468110" cy="21590"/>
    <xdr:sp macro="" textlink="">
      <xdr:nvSpPr>
        <xdr:cNvPr id="120" name="Shape 109">
          <a:extLst>
            <a:ext uri="{FF2B5EF4-FFF2-40B4-BE49-F238E27FC236}">
              <a16:creationId xmlns:a16="http://schemas.microsoft.com/office/drawing/2014/main" id="{00000000-0008-0000-0300-000078000000}"/>
            </a:ext>
          </a:extLst>
        </xdr:cNvPr>
        <xdr:cNvSpPr/>
      </xdr:nvSpPr>
      <xdr:spPr>
        <a:xfrm>
          <a:off x="5333" y="36346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2426</xdr:row>
      <xdr:rowOff>0</xdr:rowOff>
    </xdr:from>
    <xdr:ext cx="6468110" cy="0"/>
    <xdr:sp macro="" textlink="">
      <xdr:nvSpPr>
        <xdr:cNvPr id="121" name="Shape 110">
          <a:extLst>
            <a:ext uri="{FF2B5EF4-FFF2-40B4-BE49-F238E27FC236}">
              <a16:creationId xmlns:a16="http://schemas.microsoft.com/office/drawing/2014/main" id="{00000000-0008-0000-0300-000079000000}"/>
            </a:ext>
          </a:extLst>
        </xdr:cNvPr>
        <xdr:cNvSpPr/>
      </xdr:nvSpPr>
      <xdr:spPr>
        <a:xfrm>
          <a:off x="5333" y="370474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2426</xdr:row>
      <xdr:rowOff>0</xdr:rowOff>
    </xdr:from>
    <xdr:ext cx="6468110" cy="21590"/>
    <xdr:sp macro="" textlink="">
      <xdr:nvSpPr>
        <xdr:cNvPr id="122" name="Shape 111">
          <a:extLst>
            <a:ext uri="{FF2B5EF4-FFF2-40B4-BE49-F238E27FC236}">
              <a16:creationId xmlns:a16="http://schemas.microsoft.com/office/drawing/2014/main" id="{00000000-0008-0000-0300-00007A000000}"/>
            </a:ext>
          </a:extLst>
        </xdr:cNvPr>
        <xdr:cNvSpPr/>
      </xdr:nvSpPr>
      <xdr:spPr>
        <a:xfrm>
          <a:off x="5333" y="370474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2469</xdr:row>
      <xdr:rowOff>0</xdr:rowOff>
    </xdr:from>
    <xdr:ext cx="6468110" cy="0"/>
    <xdr:sp macro="" textlink="">
      <xdr:nvSpPr>
        <xdr:cNvPr id="123" name="Shape 112">
          <a:extLst>
            <a:ext uri="{FF2B5EF4-FFF2-40B4-BE49-F238E27FC236}">
              <a16:creationId xmlns:a16="http://schemas.microsoft.com/office/drawing/2014/main" id="{00000000-0008-0000-0300-00007B000000}"/>
            </a:ext>
          </a:extLst>
        </xdr:cNvPr>
        <xdr:cNvSpPr/>
      </xdr:nvSpPr>
      <xdr:spPr>
        <a:xfrm>
          <a:off x="5333" y="377028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2469</xdr:row>
      <xdr:rowOff>0</xdr:rowOff>
    </xdr:from>
    <xdr:ext cx="6468110" cy="21590"/>
    <xdr:sp macro="" textlink="">
      <xdr:nvSpPr>
        <xdr:cNvPr id="124" name="Shape 113">
          <a:extLst>
            <a:ext uri="{FF2B5EF4-FFF2-40B4-BE49-F238E27FC236}">
              <a16:creationId xmlns:a16="http://schemas.microsoft.com/office/drawing/2014/main" id="{00000000-0008-0000-0300-00007C000000}"/>
            </a:ext>
          </a:extLst>
        </xdr:cNvPr>
        <xdr:cNvSpPr/>
      </xdr:nvSpPr>
      <xdr:spPr>
        <a:xfrm>
          <a:off x="5333" y="377028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2513</xdr:row>
      <xdr:rowOff>0</xdr:rowOff>
    </xdr:from>
    <xdr:ext cx="6468110" cy="0"/>
    <xdr:sp macro="" textlink="">
      <xdr:nvSpPr>
        <xdr:cNvPr id="125" name="Shape 114">
          <a:extLst>
            <a:ext uri="{FF2B5EF4-FFF2-40B4-BE49-F238E27FC236}">
              <a16:creationId xmlns:a16="http://schemas.microsoft.com/office/drawing/2014/main" id="{00000000-0008-0000-0300-00007D000000}"/>
            </a:ext>
          </a:extLst>
        </xdr:cNvPr>
        <xdr:cNvSpPr/>
      </xdr:nvSpPr>
      <xdr:spPr>
        <a:xfrm>
          <a:off x="5333" y="383733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2513</xdr:row>
      <xdr:rowOff>0</xdr:rowOff>
    </xdr:from>
    <xdr:ext cx="6468110" cy="21590"/>
    <xdr:sp macro="" textlink="">
      <xdr:nvSpPr>
        <xdr:cNvPr id="126" name="Shape 115">
          <a:extLst>
            <a:ext uri="{FF2B5EF4-FFF2-40B4-BE49-F238E27FC236}">
              <a16:creationId xmlns:a16="http://schemas.microsoft.com/office/drawing/2014/main" id="{00000000-0008-0000-0300-00007E000000}"/>
            </a:ext>
          </a:extLst>
        </xdr:cNvPr>
        <xdr:cNvSpPr/>
      </xdr:nvSpPr>
      <xdr:spPr>
        <a:xfrm>
          <a:off x="5333" y="383733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2560</xdr:row>
      <xdr:rowOff>0</xdr:rowOff>
    </xdr:from>
    <xdr:ext cx="6468110" cy="0"/>
    <xdr:sp macro="" textlink="">
      <xdr:nvSpPr>
        <xdr:cNvPr id="127" name="Shape 116">
          <a:extLst>
            <a:ext uri="{FF2B5EF4-FFF2-40B4-BE49-F238E27FC236}">
              <a16:creationId xmlns:a16="http://schemas.microsoft.com/office/drawing/2014/main" id="{00000000-0008-0000-0300-00007F000000}"/>
            </a:ext>
          </a:extLst>
        </xdr:cNvPr>
        <xdr:cNvSpPr/>
      </xdr:nvSpPr>
      <xdr:spPr>
        <a:xfrm>
          <a:off x="5333" y="390896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2560</xdr:row>
      <xdr:rowOff>0</xdr:rowOff>
    </xdr:from>
    <xdr:ext cx="6468110" cy="21590"/>
    <xdr:sp macro="" textlink="">
      <xdr:nvSpPr>
        <xdr:cNvPr id="128" name="Shape 117">
          <a:extLst>
            <a:ext uri="{FF2B5EF4-FFF2-40B4-BE49-F238E27FC236}">
              <a16:creationId xmlns:a16="http://schemas.microsoft.com/office/drawing/2014/main" id="{00000000-0008-0000-0300-000080000000}"/>
            </a:ext>
          </a:extLst>
        </xdr:cNvPr>
        <xdr:cNvSpPr/>
      </xdr:nvSpPr>
      <xdr:spPr>
        <a:xfrm>
          <a:off x="5333" y="390896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2600</xdr:row>
      <xdr:rowOff>0</xdr:rowOff>
    </xdr:from>
    <xdr:ext cx="6468110" cy="0"/>
    <xdr:sp macro="" textlink="">
      <xdr:nvSpPr>
        <xdr:cNvPr id="129" name="Shape 118">
          <a:extLst>
            <a:ext uri="{FF2B5EF4-FFF2-40B4-BE49-F238E27FC236}">
              <a16:creationId xmlns:a16="http://schemas.microsoft.com/office/drawing/2014/main" id="{00000000-0008-0000-0300-000081000000}"/>
            </a:ext>
          </a:extLst>
        </xdr:cNvPr>
        <xdr:cNvSpPr/>
      </xdr:nvSpPr>
      <xdr:spPr>
        <a:xfrm>
          <a:off x="5333" y="396992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2600</xdr:row>
      <xdr:rowOff>0</xdr:rowOff>
    </xdr:from>
    <xdr:ext cx="6468110" cy="21590"/>
    <xdr:sp macro="" textlink="">
      <xdr:nvSpPr>
        <xdr:cNvPr id="130" name="Shape 119">
          <a:extLst>
            <a:ext uri="{FF2B5EF4-FFF2-40B4-BE49-F238E27FC236}">
              <a16:creationId xmlns:a16="http://schemas.microsoft.com/office/drawing/2014/main" id="{00000000-0008-0000-0300-000082000000}"/>
            </a:ext>
          </a:extLst>
        </xdr:cNvPr>
        <xdr:cNvSpPr/>
      </xdr:nvSpPr>
      <xdr:spPr>
        <a:xfrm>
          <a:off x="5333" y="396992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2651</xdr:row>
      <xdr:rowOff>0</xdr:rowOff>
    </xdr:from>
    <xdr:ext cx="6468110" cy="0"/>
    <xdr:sp macro="" textlink="">
      <xdr:nvSpPr>
        <xdr:cNvPr id="131" name="Shape 120">
          <a:extLst>
            <a:ext uri="{FF2B5EF4-FFF2-40B4-BE49-F238E27FC236}">
              <a16:creationId xmlns:a16="http://schemas.microsoft.com/office/drawing/2014/main" id="{00000000-0008-0000-0300-000083000000}"/>
            </a:ext>
          </a:extLst>
        </xdr:cNvPr>
        <xdr:cNvSpPr/>
      </xdr:nvSpPr>
      <xdr:spPr>
        <a:xfrm>
          <a:off x="5333" y="404764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2651</xdr:row>
      <xdr:rowOff>0</xdr:rowOff>
    </xdr:from>
    <xdr:ext cx="6468110" cy="21590"/>
    <xdr:sp macro="" textlink="">
      <xdr:nvSpPr>
        <xdr:cNvPr id="132" name="Shape 121">
          <a:extLst>
            <a:ext uri="{FF2B5EF4-FFF2-40B4-BE49-F238E27FC236}">
              <a16:creationId xmlns:a16="http://schemas.microsoft.com/office/drawing/2014/main" id="{00000000-0008-0000-0300-000084000000}"/>
            </a:ext>
          </a:extLst>
        </xdr:cNvPr>
        <xdr:cNvSpPr/>
      </xdr:nvSpPr>
      <xdr:spPr>
        <a:xfrm>
          <a:off x="5333" y="404764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2702</xdr:row>
      <xdr:rowOff>0</xdr:rowOff>
    </xdr:from>
    <xdr:ext cx="6468110" cy="0"/>
    <xdr:sp macro="" textlink="">
      <xdr:nvSpPr>
        <xdr:cNvPr id="133" name="Shape 122">
          <a:extLst>
            <a:ext uri="{FF2B5EF4-FFF2-40B4-BE49-F238E27FC236}">
              <a16:creationId xmlns:a16="http://schemas.microsoft.com/office/drawing/2014/main" id="{00000000-0008-0000-0300-000085000000}"/>
            </a:ext>
          </a:extLst>
        </xdr:cNvPr>
        <xdr:cNvSpPr/>
      </xdr:nvSpPr>
      <xdr:spPr>
        <a:xfrm>
          <a:off x="5333" y="412537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2702</xdr:row>
      <xdr:rowOff>0</xdr:rowOff>
    </xdr:from>
    <xdr:ext cx="6468110" cy="21590"/>
    <xdr:sp macro="" textlink="">
      <xdr:nvSpPr>
        <xdr:cNvPr id="134" name="Shape 123">
          <a:extLst>
            <a:ext uri="{FF2B5EF4-FFF2-40B4-BE49-F238E27FC236}">
              <a16:creationId xmlns:a16="http://schemas.microsoft.com/office/drawing/2014/main" id="{00000000-0008-0000-0300-000086000000}"/>
            </a:ext>
          </a:extLst>
        </xdr:cNvPr>
        <xdr:cNvSpPr/>
      </xdr:nvSpPr>
      <xdr:spPr>
        <a:xfrm>
          <a:off x="5333" y="412537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2748</xdr:row>
      <xdr:rowOff>0</xdr:rowOff>
    </xdr:from>
    <xdr:ext cx="6468110" cy="0"/>
    <xdr:sp macro="" textlink="">
      <xdr:nvSpPr>
        <xdr:cNvPr id="135" name="Shape 124">
          <a:extLst>
            <a:ext uri="{FF2B5EF4-FFF2-40B4-BE49-F238E27FC236}">
              <a16:creationId xmlns:a16="http://schemas.microsoft.com/office/drawing/2014/main" id="{00000000-0008-0000-0300-000087000000}"/>
            </a:ext>
          </a:extLst>
        </xdr:cNvPr>
        <xdr:cNvSpPr/>
      </xdr:nvSpPr>
      <xdr:spPr>
        <a:xfrm>
          <a:off x="5333" y="419547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2748</xdr:row>
      <xdr:rowOff>0</xdr:rowOff>
    </xdr:from>
    <xdr:ext cx="6468110" cy="21590"/>
    <xdr:sp macro="" textlink="">
      <xdr:nvSpPr>
        <xdr:cNvPr id="136" name="Shape 125">
          <a:extLst>
            <a:ext uri="{FF2B5EF4-FFF2-40B4-BE49-F238E27FC236}">
              <a16:creationId xmlns:a16="http://schemas.microsoft.com/office/drawing/2014/main" id="{00000000-0008-0000-0300-000088000000}"/>
            </a:ext>
          </a:extLst>
        </xdr:cNvPr>
        <xdr:cNvSpPr/>
      </xdr:nvSpPr>
      <xdr:spPr>
        <a:xfrm>
          <a:off x="5333" y="419547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2795</xdr:row>
      <xdr:rowOff>0</xdr:rowOff>
    </xdr:from>
    <xdr:ext cx="6468110" cy="0"/>
    <xdr:sp macro="" textlink="">
      <xdr:nvSpPr>
        <xdr:cNvPr id="137" name="Shape 126">
          <a:extLst>
            <a:ext uri="{FF2B5EF4-FFF2-40B4-BE49-F238E27FC236}">
              <a16:creationId xmlns:a16="http://schemas.microsoft.com/office/drawing/2014/main" id="{00000000-0008-0000-0300-000089000000}"/>
            </a:ext>
          </a:extLst>
        </xdr:cNvPr>
        <xdr:cNvSpPr/>
      </xdr:nvSpPr>
      <xdr:spPr>
        <a:xfrm>
          <a:off x="5333" y="426710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2795</xdr:row>
      <xdr:rowOff>0</xdr:rowOff>
    </xdr:from>
    <xdr:ext cx="6468110" cy="21590"/>
    <xdr:sp macro="" textlink="">
      <xdr:nvSpPr>
        <xdr:cNvPr id="138" name="Shape 127">
          <a:extLst>
            <a:ext uri="{FF2B5EF4-FFF2-40B4-BE49-F238E27FC236}">
              <a16:creationId xmlns:a16="http://schemas.microsoft.com/office/drawing/2014/main" id="{00000000-0008-0000-0300-00008A000000}"/>
            </a:ext>
          </a:extLst>
        </xdr:cNvPr>
        <xdr:cNvSpPr/>
      </xdr:nvSpPr>
      <xdr:spPr>
        <a:xfrm>
          <a:off x="5333" y="426710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2830</xdr:row>
      <xdr:rowOff>0</xdr:rowOff>
    </xdr:from>
    <xdr:ext cx="6468110" cy="0"/>
    <xdr:sp macro="" textlink="">
      <xdr:nvSpPr>
        <xdr:cNvPr id="139" name="Shape 128">
          <a:extLst>
            <a:ext uri="{FF2B5EF4-FFF2-40B4-BE49-F238E27FC236}">
              <a16:creationId xmlns:a16="http://schemas.microsoft.com/office/drawing/2014/main" id="{00000000-0008-0000-0300-00008B000000}"/>
            </a:ext>
          </a:extLst>
        </xdr:cNvPr>
        <xdr:cNvSpPr/>
      </xdr:nvSpPr>
      <xdr:spPr>
        <a:xfrm>
          <a:off x="5333" y="4320444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2830</xdr:row>
      <xdr:rowOff>0</xdr:rowOff>
    </xdr:from>
    <xdr:ext cx="6468110" cy="21590"/>
    <xdr:sp macro="" textlink="">
      <xdr:nvSpPr>
        <xdr:cNvPr id="140" name="Shape 129">
          <a:extLst>
            <a:ext uri="{FF2B5EF4-FFF2-40B4-BE49-F238E27FC236}">
              <a16:creationId xmlns:a16="http://schemas.microsoft.com/office/drawing/2014/main" id="{00000000-0008-0000-0300-00008C000000}"/>
            </a:ext>
          </a:extLst>
        </xdr:cNvPr>
        <xdr:cNvSpPr/>
      </xdr:nvSpPr>
      <xdr:spPr>
        <a:xfrm>
          <a:off x="5333" y="4320444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2869</xdr:row>
      <xdr:rowOff>0</xdr:rowOff>
    </xdr:from>
    <xdr:ext cx="6468110" cy="0"/>
    <xdr:sp macro="" textlink="">
      <xdr:nvSpPr>
        <xdr:cNvPr id="141" name="Shape 130">
          <a:extLst>
            <a:ext uri="{FF2B5EF4-FFF2-40B4-BE49-F238E27FC236}">
              <a16:creationId xmlns:a16="http://schemas.microsoft.com/office/drawing/2014/main" id="{00000000-0008-0000-0300-00008D000000}"/>
            </a:ext>
          </a:extLst>
        </xdr:cNvPr>
        <xdr:cNvSpPr/>
      </xdr:nvSpPr>
      <xdr:spPr>
        <a:xfrm>
          <a:off x="5333" y="437988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2869</xdr:row>
      <xdr:rowOff>0</xdr:rowOff>
    </xdr:from>
    <xdr:ext cx="6468110" cy="21590"/>
    <xdr:sp macro="" textlink="">
      <xdr:nvSpPr>
        <xdr:cNvPr id="142" name="Shape 131">
          <a:extLst>
            <a:ext uri="{FF2B5EF4-FFF2-40B4-BE49-F238E27FC236}">
              <a16:creationId xmlns:a16="http://schemas.microsoft.com/office/drawing/2014/main" id="{00000000-0008-0000-0300-00008E000000}"/>
            </a:ext>
          </a:extLst>
        </xdr:cNvPr>
        <xdr:cNvSpPr/>
      </xdr:nvSpPr>
      <xdr:spPr>
        <a:xfrm>
          <a:off x="5333" y="437988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2918</xdr:row>
      <xdr:rowOff>0</xdr:rowOff>
    </xdr:from>
    <xdr:ext cx="6468110" cy="0"/>
    <xdr:sp macro="" textlink="">
      <xdr:nvSpPr>
        <xdr:cNvPr id="143" name="Shape 132">
          <a:extLst>
            <a:ext uri="{FF2B5EF4-FFF2-40B4-BE49-F238E27FC236}">
              <a16:creationId xmlns:a16="http://schemas.microsoft.com/office/drawing/2014/main" id="{00000000-0008-0000-0300-00008F000000}"/>
            </a:ext>
          </a:extLst>
        </xdr:cNvPr>
        <xdr:cNvSpPr/>
      </xdr:nvSpPr>
      <xdr:spPr>
        <a:xfrm>
          <a:off x="5333" y="445455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2918</xdr:row>
      <xdr:rowOff>0</xdr:rowOff>
    </xdr:from>
    <xdr:ext cx="6468110" cy="21590"/>
    <xdr:sp macro="" textlink="">
      <xdr:nvSpPr>
        <xdr:cNvPr id="144" name="Shape 133">
          <a:extLst>
            <a:ext uri="{FF2B5EF4-FFF2-40B4-BE49-F238E27FC236}">
              <a16:creationId xmlns:a16="http://schemas.microsoft.com/office/drawing/2014/main" id="{00000000-0008-0000-0300-000090000000}"/>
            </a:ext>
          </a:extLst>
        </xdr:cNvPr>
        <xdr:cNvSpPr/>
      </xdr:nvSpPr>
      <xdr:spPr>
        <a:xfrm>
          <a:off x="5333" y="445455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2961</xdr:row>
      <xdr:rowOff>0</xdr:rowOff>
    </xdr:from>
    <xdr:ext cx="6468110" cy="0"/>
    <xdr:sp macro="" textlink="">
      <xdr:nvSpPr>
        <xdr:cNvPr id="145" name="Shape 134">
          <a:extLst>
            <a:ext uri="{FF2B5EF4-FFF2-40B4-BE49-F238E27FC236}">
              <a16:creationId xmlns:a16="http://schemas.microsoft.com/office/drawing/2014/main" id="{00000000-0008-0000-0300-000091000000}"/>
            </a:ext>
          </a:extLst>
        </xdr:cNvPr>
        <xdr:cNvSpPr/>
      </xdr:nvSpPr>
      <xdr:spPr>
        <a:xfrm>
          <a:off x="5333" y="452008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2961</xdr:row>
      <xdr:rowOff>0</xdr:rowOff>
    </xdr:from>
    <xdr:ext cx="6468110" cy="21590"/>
    <xdr:sp macro="" textlink="">
      <xdr:nvSpPr>
        <xdr:cNvPr id="146" name="Shape 135">
          <a:extLst>
            <a:ext uri="{FF2B5EF4-FFF2-40B4-BE49-F238E27FC236}">
              <a16:creationId xmlns:a16="http://schemas.microsoft.com/office/drawing/2014/main" id="{00000000-0008-0000-0300-000092000000}"/>
            </a:ext>
          </a:extLst>
        </xdr:cNvPr>
        <xdr:cNvSpPr/>
      </xdr:nvSpPr>
      <xdr:spPr>
        <a:xfrm>
          <a:off x="5333" y="452008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3009</xdr:row>
      <xdr:rowOff>0</xdr:rowOff>
    </xdr:from>
    <xdr:ext cx="6468110" cy="0"/>
    <xdr:sp macro="" textlink="">
      <xdr:nvSpPr>
        <xdr:cNvPr id="147" name="Shape 136">
          <a:extLst>
            <a:ext uri="{FF2B5EF4-FFF2-40B4-BE49-F238E27FC236}">
              <a16:creationId xmlns:a16="http://schemas.microsoft.com/office/drawing/2014/main" id="{00000000-0008-0000-0300-000093000000}"/>
            </a:ext>
          </a:extLst>
        </xdr:cNvPr>
        <xdr:cNvSpPr/>
      </xdr:nvSpPr>
      <xdr:spPr>
        <a:xfrm>
          <a:off x="5333" y="4593240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3009</xdr:row>
      <xdr:rowOff>0</xdr:rowOff>
    </xdr:from>
    <xdr:ext cx="6468110" cy="21590"/>
    <xdr:sp macro="" textlink="">
      <xdr:nvSpPr>
        <xdr:cNvPr id="148" name="Shape 137">
          <a:extLst>
            <a:ext uri="{FF2B5EF4-FFF2-40B4-BE49-F238E27FC236}">
              <a16:creationId xmlns:a16="http://schemas.microsoft.com/office/drawing/2014/main" id="{00000000-0008-0000-0300-000094000000}"/>
            </a:ext>
          </a:extLst>
        </xdr:cNvPr>
        <xdr:cNvSpPr/>
      </xdr:nvSpPr>
      <xdr:spPr>
        <a:xfrm>
          <a:off x="5333" y="459324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3052</xdr:row>
      <xdr:rowOff>0</xdr:rowOff>
    </xdr:from>
    <xdr:ext cx="6468110" cy="0"/>
    <xdr:sp macro="" textlink="">
      <xdr:nvSpPr>
        <xdr:cNvPr id="149" name="Shape 138">
          <a:extLst>
            <a:ext uri="{FF2B5EF4-FFF2-40B4-BE49-F238E27FC236}">
              <a16:creationId xmlns:a16="http://schemas.microsoft.com/office/drawing/2014/main" id="{00000000-0008-0000-0300-000095000000}"/>
            </a:ext>
          </a:extLst>
        </xdr:cNvPr>
        <xdr:cNvSpPr/>
      </xdr:nvSpPr>
      <xdr:spPr>
        <a:xfrm>
          <a:off x="5333" y="4658772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3052</xdr:row>
      <xdr:rowOff>0</xdr:rowOff>
    </xdr:from>
    <xdr:ext cx="6468110" cy="21590"/>
    <xdr:sp macro="" textlink="">
      <xdr:nvSpPr>
        <xdr:cNvPr id="150" name="Shape 139">
          <a:extLst>
            <a:ext uri="{FF2B5EF4-FFF2-40B4-BE49-F238E27FC236}">
              <a16:creationId xmlns:a16="http://schemas.microsoft.com/office/drawing/2014/main" id="{00000000-0008-0000-0300-000096000000}"/>
            </a:ext>
          </a:extLst>
        </xdr:cNvPr>
        <xdr:cNvSpPr/>
      </xdr:nvSpPr>
      <xdr:spPr>
        <a:xfrm>
          <a:off x="5333" y="4658772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3098</xdr:row>
      <xdr:rowOff>0</xdr:rowOff>
    </xdr:from>
    <xdr:ext cx="6468110" cy="0"/>
    <xdr:sp macro="" textlink="">
      <xdr:nvSpPr>
        <xdr:cNvPr id="151" name="Shape 140">
          <a:extLst>
            <a:ext uri="{FF2B5EF4-FFF2-40B4-BE49-F238E27FC236}">
              <a16:creationId xmlns:a16="http://schemas.microsoft.com/office/drawing/2014/main" id="{00000000-0008-0000-0300-000097000000}"/>
            </a:ext>
          </a:extLst>
        </xdr:cNvPr>
        <xdr:cNvSpPr/>
      </xdr:nvSpPr>
      <xdr:spPr>
        <a:xfrm>
          <a:off x="5333" y="4728876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3098</xdr:row>
      <xdr:rowOff>0</xdr:rowOff>
    </xdr:from>
    <xdr:ext cx="6468110" cy="21590"/>
    <xdr:sp macro="" textlink="">
      <xdr:nvSpPr>
        <xdr:cNvPr id="152" name="Shape 141">
          <a:extLst>
            <a:ext uri="{FF2B5EF4-FFF2-40B4-BE49-F238E27FC236}">
              <a16:creationId xmlns:a16="http://schemas.microsoft.com/office/drawing/2014/main" id="{00000000-0008-0000-0300-000098000000}"/>
            </a:ext>
          </a:extLst>
        </xdr:cNvPr>
        <xdr:cNvSpPr/>
      </xdr:nvSpPr>
      <xdr:spPr>
        <a:xfrm>
          <a:off x="5333" y="4728876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3146</xdr:row>
      <xdr:rowOff>0</xdr:rowOff>
    </xdr:from>
    <xdr:ext cx="6468110" cy="0"/>
    <xdr:sp macro="" textlink="">
      <xdr:nvSpPr>
        <xdr:cNvPr id="153" name="Shape 142">
          <a:extLst>
            <a:ext uri="{FF2B5EF4-FFF2-40B4-BE49-F238E27FC236}">
              <a16:creationId xmlns:a16="http://schemas.microsoft.com/office/drawing/2014/main" id="{00000000-0008-0000-0300-000099000000}"/>
            </a:ext>
          </a:extLst>
        </xdr:cNvPr>
        <xdr:cNvSpPr/>
      </xdr:nvSpPr>
      <xdr:spPr>
        <a:xfrm>
          <a:off x="5333" y="480202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3146</xdr:row>
      <xdr:rowOff>0</xdr:rowOff>
    </xdr:from>
    <xdr:ext cx="6468110" cy="21590"/>
    <xdr:sp macro="" textlink="">
      <xdr:nvSpPr>
        <xdr:cNvPr id="154" name="Shape 143">
          <a:extLst>
            <a:ext uri="{FF2B5EF4-FFF2-40B4-BE49-F238E27FC236}">
              <a16:creationId xmlns:a16="http://schemas.microsoft.com/office/drawing/2014/main" id="{00000000-0008-0000-0300-00009A000000}"/>
            </a:ext>
          </a:extLst>
        </xdr:cNvPr>
        <xdr:cNvSpPr/>
      </xdr:nvSpPr>
      <xdr:spPr>
        <a:xfrm>
          <a:off x="5333" y="480202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3184</xdr:row>
      <xdr:rowOff>0</xdr:rowOff>
    </xdr:from>
    <xdr:ext cx="6468110" cy="0"/>
    <xdr:sp macro="" textlink="">
      <xdr:nvSpPr>
        <xdr:cNvPr id="155" name="Shape 144">
          <a:extLst>
            <a:ext uri="{FF2B5EF4-FFF2-40B4-BE49-F238E27FC236}">
              <a16:creationId xmlns:a16="http://schemas.microsoft.com/office/drawing/2014/main" id="{00000000-0008-0000-0300-00009B000000}"/>
            </a:ext>
          </a:extLst>
        </xdr:cNvPr>
        <xdr:cNvSpPr/>
      </xdr:nvSpPr>
      <xdr:spPr>
        <a:xfrm>
          <a:off x="5333" y="4862988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3184</xdr:row>
      <xdr:rowOff>0</xdr:rowOff>
    </xdr:from>
    <xdr:ext cx="6468110" cy="21590"/>
    <xdr:sp macro="" textlink="">
      <xdr:nvSpPr>
        <xdr:cNvPr id="156" name="Shape 145">
          <a:extLst>
            <a:ext uri="{FF2B5EF4-FFF2-40B4-BE49-F238E27FC236}">
              <a16:creationId xmlns:a16="http://schemas.microsoft.com/office/drawing/2014/main" id="{00000000-0008-0000-0300-00009C000000}"/>
            </a:ext>
          </a:extLst>
        </xdr:cNvPr>
        <xdr:cNvSpPr/>
      </xdr:nvSpPr>
      <xdr:spPr>
        <a:xfrm>
          <a:off x="5333" y="4862988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twoCellAnchor editAs="oneCell">
    <xdr:from>
      <xdr:col>2</xdr:col>
      <xdr:colOff>182595</xdr:colOff>
      <xdr:row>1422</xdr:row>
      <xdr:rowOff>64007</xdr:rowOff>
    </xdr:from>
    <xdr:to>
      <xdr:col>2</xdr:col>
      <xdr:colOff>279115</xdr:colOff>
      <xdr:row>1422</xdr:row>
      <xdr:rowOff>152907</xdr:rowOff>
    </xdr:to>
    <xdr:sp macro="" textlink="">
      <xdr:nvSpPr>
        <xdr:cNvPr id="157" name="Textbox 71">
          <a:extLst>
            <a:ext uri="{FF2B5EF4-FFF2-40B4-BE49-F238E27FC236}">
              <a16:creationId xmlns:a16="http://schemas.microsoft.com/office/drawing/2014/main" id="{00000000-0008-0000-0300-00009D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1423</xdr:row>
      <xdr:rowOff>64007</xdr:rowOff>
    </xdr:from>
    <xdr:to>
      <xdr:col>2</xdr:col>
      <xdr:colOff>279115</xdr:colOff>
      <xdr:row>1423</xdr:row>
      <xdr:rowOff>152907</xdr:rowOff>
    </xdr:to>
    <xdr:sp macro="" textlink="">
      <xdr:nvSpPr>
        <xdr:cNvPr id="158" name="Textbox 71">
          <a:extLst>
            <a:ext uri="{FF2B5EF4-FFF2-40B4-BE49-F238E27FC236}">
              <a16:creationId xmlns:a16="http://schemas.microsoft.com/office/drawing/2014/main" id="{00000000-0008-0000-0300-00009E000000}"/>
            </a:ext>
          </a:extLst>
        </xdr:cNvPr>
        <xdr:cNvSpPr txBox="1"/>
      </xdr:nvSpPr>
      <xdr:spPr>
        <a:xfrm>
          <a:off x="6109262" y="285526140"/>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159" name="Textbox 71">
          <a:extLst>
            <a:ext uri="{FF2B5EF4-FFF2-40B4-BE49-F238E27FC236}">
              <a16:creationId xmlns:a16="http://schemas.microsoft.com/office/drawing/2014/main" id="{00000000-0008-0000-0300-00009F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160" name="Textbox 71">
          <a:extLst>
            <a:ext uri="{FF2B5EF4-FFF2-40B4-BE49-F238E27FC236}">
              <a16:creationId xmlns:a16="http://schemas.microsoft.com/office/drawing/2014/main" id="{00000000-0008-0000-0300-0000A0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161" name="Textbox 71">
          <a:extLst>
            <a:ext uri="{FF2B5EF4-FFF2-40B4-BE49-F238E27FC236}">
              <a16:creationId xmlns:a16="http://schemas.microsoft.com/office/drawing/2014/main" id="{00000000-0008-0000-0300-0000A1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1421</xdr:row>
      <xdr:rowOff>64007</xdr:rowOff>
    </xdr:from>
    <xdr:to>
      <xdr:col>2</xdr:col>
      <xdr:colOff>279115</xdr:colOff>
      <xdr:row>1421</xdr:row>
      <xdr:rowOff>162432</xdr:rowOff>
    </xdr:to>
    <xdr:sp macro="" textlink="">
      <xdr:nvSpPr>
        <xdr:cNvPr id="162" name="Textbox 71">
          <a:extLst>
            <a:ext uri="{FF2B5EF4-FFF2-40B4-BE49-F238E27FC236}">
              <a16:creationId xmlns:a16="http://schemas.microsoft.com/office/drawing/2014/main" id="{00000000-0008-0000-0300-0000A2000000}"/>
            </a:ext>
          </a:extLst>
        </xdr:cNvPr>
        <xdr:cNvSpPr txBox="1"/>
      </xdr:nvSpPr>
      <xdr:spPr>
        <a:xfrm>
          <a:off x="6109262" y="285136674"/>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1421</xdr:row>
      <xdr:rowOff>64007</xdr:rowOff>
    </xdr:from>
    <xdr:to>
      <xdr:col>2</xdr:col>
      <xdr:colOff>279115</xdr:colOff>
      <xdr:row>1421</xdr:row>
      <xdr:rowOff>143382</xdr:rowOff>
    </xdr:to>
    <xdr:sp macro="" textlink="">
      <xdr:nvSpPr>
        <xdr:cNvPr id="163" name="Textbox 71">
          <a:extLst>
            <a:ext uri="{FF2B5EF4-FFF2-40B4-BE49-F238E27FC236}">
              <a16:creationId xmlns:a16="http://schemas.microsoft.com/office/drawing/2014/main" id="{00000000-0008-0000-0300-0000A3000000}"/>
            </a:ext>
          </a:extLst>
        </xdr:cNvPr>
        <xdr:cNvSpPr txBox="1"/>
      </xdr:nvSpPr>
      <xdr:spPr>
        <a:xfrm>
          <a:off x="6109262" y="285136674"/>
          <a:ext cx="96520" cy="7937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164" name="Textbox 71">
          <a:extLst>
            <a:ext uri="{FF2B5EF4-FFF2-40B4-BE49-F238E27FC236}">
              <a16:creationId xmlns:a16="http://schemas.microsoft.com/office/drawing/2014/main" id="{00000000-0008-0000-0300-0000A4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1423</xdr:row>
      <xdr:rowOff>64007</xdr:rowOff>
    </xdr:from>
    <xdr:to>
      <xdr:col>2</xdr:col>
      <xdr:colOff>279115</xdr:colOff>
      <xdr:row>1423</xdr:row>
      <xdr:rowOff>152907</xdr:rowOff>
    </xdr:to>
    <xdr:sp macro="" textlink="">
      <xdr:nvSpPr>
        <xdr:cNvPr id="165" name="Textbox 71">
          <a:extLst>
            <a:ext uri="{FF2B5EF4-FFF2-40B4-BE49-F238E27FC236}">
              <a16:creationId xmlns:a16="http://schemas.microsoft.com/office/drawing/2014/main" id="{00000000-0008-0000-0300-0000A5000000}"/>
            </a:ext>
          </a:extLst>
        </xdr:cNvPr>
        <xdr:cNvSpPr txBox="1"/>
      </xdr:nvSpPr>
      <xdr:spPr>
        <a:xfrm>
          <a:off x="6109262" y="285526140"/>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166" name="Textbox 71">
          <a:extLst>
            <a:ext uri="{FF2B5EF4-FFF2-40B4-BE49-F238E27FC236}">
              <a16:creationId xmlns:a16="http://schemas.microsoft.com/office/drawing/2014/main" id="{00000000-0008-0000-0300-0000A6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167" name="Textbox 71">
          <a:extLst>
            <a:ext uri="{FF2B5EF4-FFF2-40B4-BE49-F238E27FC236}">
              <a16:creationId xmlns:a16="http://schemas.microsoft.com/office/drawing/2014/main" id="{00000000-0008-0000-0300-0000A7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1422</xdr:row>
      <xdr:rowOff>64007</xdr:rowOff>
    </xdr:from>
    <xdr:to>
      <xdr:col>2</xdr:col>
      <xdr:colOff>279115</xdr:colOff>
      <xdr:row>1422</xdr:row>
      <xdr:rowOff>152907</xdr:rowOff>
    </xdr:to>
    <xdr:sp macro="" textlink="">
      <xdr:nvSpPr>
        <xdr:cNvPr id="168" name="Textbox 71">
          <a:extLst>
            <a:ext uri="{FF2B5EF4-FFF2-40B4-BE49-F238E27FC236}">
              <a16:creationId xmlns:a16="http://schemas.microsoft.com/office/drawing/2014/main" id="{00000000-0008-0000-0300-0000A8000000}"/>
            </a:ext>
          </a:extLst>
        </xdr:cNvPr>
        <xdr:cNvSpPr txBox="1"/>
      </xdr:nvSpPr>
      <xdr:spPr>
        <a:xfrm>
          <a:off x="6109262" y="285331407"/>
          <a:ext cx="96520" cy="88900"/>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1421</xdr:row>
      <xdr:rowOff>64007</xdr:rowOff>
    </xdr:from>
    <xdr:to>
      <xdr:col>2</xdr:col>
      <xdr:colOff>279115</xdr:colOff>
      <xdr:row>1421</xdr:row>
      <xdr:rowOff>162432</xdr:rowOff>
    </xdr:to>
    <xdr:sp macro="" textlink="">
      <xdr:nvSpPr>
        <xdr:cNvPr id="169" name="Textbox 71">
          <a:extLst>
            <a:ext uri="{FF2B5EF4-FFF2-40B4-BE49-F238E27FC236}">
              <a16:creationId xmlns:a16="http://schemas.microsoft.com/office/drawing/2014/main" id="{00000000-0008-0000-0300-0000A9000000}"/>
            </a:ext>
          </a:extLst>
        </xdr:cNvPr>
        <xdr:cNvSpPr txBox="1"/>
      </xdr:nvSpPr>
      <xdr:spPr>
        <a:xfrm>
          <a:off x="6109262" y="285136674"/>
          <a:ext cx="96520" cy="9842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twoCellAnchor editAs="oneCell">
    <xdr:from>
      <xdr:col>2</xdr:col>
      <xdr:colOff>182595</xdr:colOff>
      <xdr:row>1421</xdr:row>
      <xdr:rowOff>64007</xdr:rowOff>
    </xdr:from>
    <xdr:to>
      <xdr:col>2</xdr:col>
      <xdr:colOff>279115</xdr:colOff>
      <xdr:row>1421</xdr:row>
      <xdr:rowOff>143382</xdr:rowOff>
    </xdr:to>
    <xdr:sp macro="" textlink="">
      <xdr:nvSpPr>
        <xdr:cNvPr id="170" name="Textbox 71">
          <a:extLst>
            <a:ext uri="{FF2B5EF4-FFF2-40B4-BE49-F238E27FC236}">
              <a16:creationId xmlns:a16="http://schemas.microsoft.com/office/drawing/2014/main" id="{00000000-0008-0000-0300-0000AA000000}"/>
            </a:ext>
          </a:extLst>
        </xdr:cNvPr>
        <xdr:cNvSpPr txBox="1"/>
      </xdr:nvSpPr>
      <xdr:spPr>
        <a:xfrm>
          <a:off x="6109262" y="285136674"/>
          <a:ext cx="96520" cy="79375"/>
        </a:xfrm>
        <a:prstGeom prst="rect">
          <a:avLst/>
        </a:prstGeom>
      </xdr:spPr>
      <xdr:txBody>
        <a:bodyPr vertOverflow="clip" lIns="0" tIns="0" rIns="0" bIns="0" anchor="t"/>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endParaRPr lang="pt-BR" altLang="en-US" sz="850" b="0">
            <a:latin typeface="Arial MT"/>
            <a:cs typeface="Arial MT"/>
          </a:endParaRPr>
        </a:p>
      </xdr:txBody>
    </xdr:sp>
    <xdr:clientData/>
  </xdr:twoCellAnchor>
  <xdr:oneCellAnchor>
    <xdr:from>
      <xdr:col>0</xdr:col>
      <xdr:colOff>5333</xdr:colOff>
      <xdr:row>46</xdr:row>
      <xdr:rowOff>0</xdr:rowOff>
    </xdr:from>
    <xdr:ext cx="6468110" cy="0"/>
    <xdr:sp macro="" textlink="">
      <xdr:nvSpPr>
        <xdr:cNvPr id="171" name="Shape 4">
          <a:extLst>
            <a:ext uri="{FF2B5EF4-FFF2-40B4-BE49-F238E27FC236}">
              <a16:creationId xmlns:a16="http://schemas.microsoft.com/office/drawing/2014/main" id="{00000000-0008-0000-0300-0000AB000000}"/>
            </a:ext>
          </a:extLst>
        </xdr:cNvPr>
        <xdr:cNvSpPr/>
      </xdr:nvSpPr>
      <xdr:spPr>
        <a:xfrm>
          <a:off x="5333" y="9753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46</xdr:row>
      <xdr:rowOff>0</xdr:rowOff>
    </xdr:from>
    <xdr:ext cx="6468110" cy="21590"/>
    <xdr:sp macro="" textlink="">
      <xdr:nvSpPr>
        <xdr:cNvPr id="172" name="Shape 5">
          <a:extLst>
            <a:ext uri="{FF2B5EF4-FFF2-40B4-BE49-F238E27FC236}">
              <a16:creationId xmlns:a16="http://schemas.microsoft.com/office/drawing/2014/main" id="{00000000-0008-0000-0300-0000AC000000}"/>
            </a:ext>
          </a:extLst>
        </xdr:cNvPr>
        <xdr:cNvSpPr/>
      </xdr:nvSpPr>
      <xdr:spPr>
        <a:xfrm>
          <a:off x="5333" y="9753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95</xdr:row>
      <xdr:rowOff>0</xdr:rowOff>
    </xdr:from>
    <xdr:ext cx="6468110" cy="0"/>
    <xdr:sp macro="" textlink="">
      <xdr:nvSpPr>
        <xdr:cNvPr id="173" name="Shape 6">
          <a:extLst>
            <a:ext uri="{FF2B5EF4-FFF2-40B4-BE49-F238E27FC236}">
              <a16:creationId xmlns:a16="http://schemas.microsoft.com/office/drawing/2014/main" id="{00000000-0008-0000-0300-0000AD000000}"/>
            </a:ext>
          </a:extLst>
        </xdr:cNvPr>
        <xdr:cNvSpPr/>
      </xdr:nvSpPr>
      <xdr:spPr>
        <a:xfrm>
          <a:off x="5333" y="194479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95</xdr:row>
      <xdr:rowOff>0</xdr:rowOff>
    </xdr:from>
    <xdr:ext cx="6468110" cy="21590"/>
    <xdr:sp macro="" textlink="">
      <xdr:nvSpPr>
        <xdr:cNvPr id="174" name="Shape 7">
          <a:extLst>
            <a:ext uri="{FF2B5EF4-FFF2-40B4-BE49-F238E27FC236}">
              <a16:creationId xmlns:a16="http://schemas.microsoft.com/office/drawing/2014/main" id="{00000000-0008-0000-0300-0000AE000000}"/>
            </a:ext>
          </a:extLst>
        </xdr:cNvPr>
        <xdr:cNvSpPr/>
      </xdr:nvSpPr>
      <xdr:spPr>
        <a:xfrm>
          <a:off x="5333" y="194479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145</xdr:row>
      <xdr:rowOff>0</xdr:rowOff>
    </xdr:from>
    <xdr:ext cx="6468110" cy="0"/>
    <xdr:sp macro="" textlink="">
      <xdr:nvSpPr>
        <xdr:cNvPr id="175" name="Shape 8">
          <a:extLst>
            <a:ext uri="{FF2B5EF4-FFF2-40B4-BE49-F238E27FC236}">
              <a16:creationId xmlns:a16="http://schemas.microsoft.com/office/drawing/2014/main" id="{00000000-0008-0000-0300-0000AF000000}"/>
            </a:ext>
          </a:extLst>
        </xdr:cNvPr>
        <xdr:cNvSpPr/>
      </xdr:nvSpPr>
      <xdr:spPr>
        <a:xfrm>
          <a:off x="5333" y="29260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145</xdr:row>
      <xdr:rowOff>0</xdr:rowOff>
    </xdr:from>
    <xdr:ext cx="6468110" cy="21590"/>
    <xdr:sp macro="" textlink="">
      <xdr:nvSpPr>
        <xdr:cNvPr id="176" name="Shape 9">
          <a:extLst>
            <a:ext uri="{FF2B5EF4-FFF2-40B4-BE49-F238E27FC236}">
              <a16:creationId xmlns:a16="http://schemas.microsoft.com/office/drawing/2014/main" id="{00000000-0008-0000-0300-0000B0000000}"/>
            </a:ext>
          </a:extLst>
        </xdr:cNvPr>
        <xdr:cNvSpPr/>
      </xdr:nvSpPr>
      <xdr:spPr>
        <a:xfrm>
          <a:off x="5333" y="29260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185</xdr:row>
      <xdr:rowOff>0</xdr:rowOff>
    </xdr:from>
    <xdr:ext cx="6468110" cy="0"/>
    <xdr:sp macro="" textlink="">
      <xdr:nvSpPr>
        <xdr:cNvPr id="177" name="Shape 10">
          <a:extLst>
            <a:ext uri="{FF2B5EF4-FFF2-40B4-BE49-F238E27FC236}">
              <a16:creationId xmlns:a16="http://schemas.microsoft.com/office/drawing/2014/main" id="{00000000-0008-0000-0300-0000B1000000}"/>
            </a:ext>
          </a:extLst>
        </xdr:cNvPr>
        <xdr:cNvSpPr/>
      </xdr:nvSpPr>
      <xdr:spPr>
        <a:xfrm>
          <a:off x="5333" y="374311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185</xdr:row>
      <xdr:rowOff>0</xdr:rowOff>
    </xdr:from>
    <xdr:ext cx="6468110" cy="21590"/>
    <xdr:sp macro="" textlink="">
      <xdr:nvSpPr>
        <xdr:cNvPr id="178" name="Shape 11">
          <a:extLst>
            <a:ext uri="{FF2B5EF4-FFF2-40B4-BE49-F238E27FC236}">
              <a16:creationId xmlns:a16="http://schemas.microsoft.com/office/drawing/2014/main" id="{00000000-0008-0000-0300-0000B2000000}"/>
            </a:ext>
          </a:extLst>
        </xdr:cNvPr>
        <xdr:cNvSpPr/>
      </xdr:nvSpPr>
      <xdr:spPr>
        <a:xfrm>
          <a:off x="5333" y="374311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231</xdr:row>
      <xdr:rowOff>0</xdr:rowOff>
    </xdr:from>
    <xdr:ext cx="6468110" cy="0"/>
    <xdr:sp macro="" textlink="">
      <xdr:nvSpPr>
        <xdr:cNvPr id="179" name="Shape 12">
          <a:extLst>
            <a:ext uri="{FF2B5EF4-FFF2-40B4-BE49-F238E27FC236}">
              <a16:creationId xmlns:a16="http://schemas.microsoft.com/office/drawing/2014/main" id="{00000000-0008-0000-0300-0000B3000000}"/>
            </a:ext>
          </a:extLst>
        </xdr:cNvPr>
        <xdr:cNvSpPr/>
      </xdr:nvSpPr>
      <xdr:spPr>
        <a:xfrm>
          <a:off x="5333" y="467698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231</xdr:row>
      <xdr:rowOff>0</xdr:rowOff>
    </xdr:from>
    <xdr:ext cx="6468110" cy="21590"/>
    <xdr:sp macro="" textlink="">
      <xdr:nvSpPr>
        <xdr:cNvPr id="180" name="Shape 13">
          <a:extLst>
            <a:ext uri="{FF2B5EF4-FFF2-40B4-BE49-F238E27FC236}">
              <a16:creationId xmlns:a16="http://schemas.microsoft.com/office/drawing/2014/main" id="{00000000-0008-0000-0300-0000B4000000}"/>
            </a:ext>
          </a:extLst>
        </xdr:cNvPr>
        <xdr:cNvSpPr/>
      </xdr:nvSpPr>
      <xdr:spPr>
        <a:xfrm>
          <a:off x="5333" y="467698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277</xdr:row>
      <xdr:rowOff>0</xdr:rowOff>
    </xdr:from>
    <xdr:ext cx="6468110" cy="0"/>
    <xdr:sp macro="" textlink="">
      <xdr:nvSpPr>
        <xdr:cNvPr id="181" name="Shape 14">
          <a:extLst>
            <a:ext uri="{FF2B5EF4-FFF2-40B4-BE49-F238E27FC236}">
              <a16:creationId xmlns:a16="http://schemas.microsoft.com/office/drawing/2014/main" id="{00000000-0008-0000-0300-0000B5000000}"/>
            </a:ext>
          </a:extLst>
        </xdr:cNvPr>
        <xdr:cNvSpPr/>
      </xdr:nvSpPr>
      <xdr:spPr>
        <a:xfrm>
          <a:off x="5333" y="558969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277</xdr:row>
      <xdr:rowOff>0</xdr:rowOff>
    </xdr:from>
    <xdr:ext cx="6468110" cy="21590"/>
    <xdr:sp macro="" textlink="">
      <xdr:nvSpPr>
        <xdr:cNvPr id="182" name="Shape 15">
          <a:extLst>
            <a:ext uri="{FF2B5EF4-FFF2-40B4-BE49-F238E27FC236}">
              <a16:creationId xmlns:a16="http://schemas.microsoft.com/office/drawing/2014/main" id="{00000000-0008-0000-0300-0000B6000000}"/>
            </a:ext>
          </a:extLst>
        </xdr:cNvPr>
        <xdr:cNvSpPr/>
      </xdr:nvSpPr>
      <xdr:spPr>
        <a:xfrm>
          <a:off x="5333" y="558969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xdr:row>
      <xdr:rowOff>0</xdr:rowOff>
    </xdr:from>
    <xdr:ext cx="6468110" cy="0"/>
    <xdr:sp macro="" textlink="">
      <xdr:nvSpPr>
        <xdr:cNvPr id="183" name="Shape 16">
          <a:extLst>
            <a:ext uri="{FF2B5EF4-FFF2-40B4-BE49-F238E27FC236}">
              <a16:creationId xmlns:a16="http://schemas.microsoft.com/office/drawing/2014/main" id="{00000000-0008-0000-0300-0000B7000000}"/>
            </a:ext>
          </a:extLst>
        </xdr:cNvPr>
        <xdr:cNvSpPr/>
      </xdr:nvSpPr>
      <xdr:spPr>
        <a:xfrm>
          <a:off x="5333" y="64033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xdr:row>
      <xdr:rowOff>0</xdr:rowOff>
    </xdr:from>
    <xdr:ext cx="6468110" cy="21590"/>
    <xdr:sp macro="" textlink="">
      <xdr:nvSpPr>
        <xdr:cNvPr id="184" name="Shape 17">
          <a:extLst>
            <a:ext uri="{FF2B5EF4-FFF2-40B4-BE49-F238E27FC236}">
              <a16:creationId xmlns:a16="http://schemas.microsoft.com/office/drawing/2014/main" id="{00000000-0008-0000-0300-0000B8000000}"/>
            </a:ext>
          </a:extLst>
        </xdr:cNvPr>
        <xdr:cNvSpPr/>
      </xdr:nvSpPr>
      <xdr:spPr>
        <a:xfrm>
          <a:off x="5333" y="64033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362</xdr:row>
      <xdr:rowOff>0</xdr:rowOff>
    </xdr:from>
    <xdr:ext cx="6468110" cy="0"/>
    <xdr:sp macro="" textlink="">
      <xdr:nvSpPr>
        <xdr:cNvPr id="185" name="Shape 18">
          <a:extLst>
            <a:ext uri="{FF2B5EF4-FFF2-40B4-BE49-F238E27FC236}">
              <a16:creationId xmlns:a16="http://schemas.microsoft.com/office/drawing/2014/main" id="{00000000-0008-0000-0300-0000B9000000}"/>
            </a:ext>
          </a:extLst>
        </xdr:cNvPr>
        <xdr:cNvSpPr/>
      </xdr:nvSpPr>
      <xdr:spPr>
        <a:xfrm>
          <a:off x="5333" y="727540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362</xdr:row>
      <xdr:rowOff>0</xdr:rowOff>
    </xdr:from>
    <xdr:ext cx="6468110" cy="21590"/>
    <xdr:sp macro="" textlink="">
      <xdr:nvSpPr>
        <xdr:cNvPr id="186" name="Shape 19">
          <a:extLst>
            <a:ext uri="{FF2B5EF4-FFF2-40B4-BE49-F238E27FC236}">
              <a16:creationId xmlns:a16="http://schemas.microsoft.com/office/drawing/2014/main" id="{00000000-0008-0000-0300-0000BA000000}"/>
            </a:ext>
          </a:extLst>
        </xdr:cNvPr>
        <xdr:cNvSpPr/>
      </xdr:nvSpPr>
      <xdr:spPr>
        <a:xfrm>
          <a:off x="5333" y="727540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406</xdr:row>
      <xdr:rowOff>0</xdr:rowOff>
    </xdr:from>
    <xdr:ext cx="6468110" cy="0"/>
    <xdr:sp macro="" textlink="">
      <xdr:nvSpPr>
        <xdr:cNvPr id="187" name="Shape 20">
          <a:extLst>
            <a:ext uri="{FF2B5EF4-FFF2-40B4-BE49-F238E27FC236}">
              <a16:creationId xmlns:a16="http://schemas.microsoft.com/office/drawing/2014/main" id="{00000000-0008-0000-0300-0000BB000000}"/>
            </a:ext>
          </a:extLst>
        </xdr:cNvPr>
        <xdr:cNvSpPr/>
      </xdr:nvSpPr>
      <xdr:spPr>
        <a:xfrm>
          <a:off x="5333" y="820843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406</xdr:row>
      <xdr:rowOff>0</xdr:rowOff>
    </xdr:from>
    <xdr:ext cx="6468110" cy="21590"/>
    <xdr:sp macro="" textlink="">
      <xdr:nvSpPr>
        <xdr:cNvPr id="188" name="Shape 21">
          <a:extLst>
            <a:ext uri="{FF2B5EF4-FFF2-40B4-BE49-F238E27FC236}">
              <a16:creationId xmlns:a16="http://schemas.microsoft.com/office/drawing/2014/main" id="{00000000-0008-0000-0300-0000BC000000}"/>
            </a:ext>
          </a:extLst>
        </xdr:cNvPr>
        <xdr:cNvSpPr/>
      </xdr:nvSpPr>
      <xdr:spPr>
        <a:xfrm>
          <a:off x="5333" y="820843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450</xdr:row>
      <xdr:rowOff>0</xdr:rowOff>
    </xdr:from>
    <xdr:ext cx="6468110" cy="0"/>
    <xdr:sp macro="" textlink="">
      <xdr:nvSpPr>
        <xdr:cNvPr id="189" name="Shape 22">
          <a:extLst>
            <a:ext uri="{FF2B5EF4-FFF2-40B4-BE49-F238E27FC236}">
              <a16:creationId xmlns:a16="http://schemas.microsoft.com/office/drawing/2014/main" id="{00000000-0008-0000-0300-0000BD000000}"/>
            </a:ext>
          </a:extLst>
        </xdr:cNvPr>
        <xdr:cNvSpPr/>
      </xdr:nvSpPr>
      <xdr:spPr>
        <a:xfrm>
          <a:off x="5333" y="908219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450</xdr:row>
      <xdr:rowOff>0</xdr:rowOff>
    </xdr:from>
    <xdr:ext cx="6468110" cy="21590"/>
    <xdr:sp macro="" textlink="">
      <xdr:nvSpPr>
        <xdr:cNvPr id="190" name="Shape 23">
          <a:extLst>
            <a:ext uri="{FF2B5EF4-FFF2-40B4-BE49-F238E27FC236}">
              <a16:creationId xmlns:a16="http://schemas.microsoft.com/office/drawing/2014/main" id="{00000000-0008-0000-0300-0000BE000000}"/>
            </a:ext>
          </a:extLst>
        </xdr:cNvPr>
        <xdr:cNvSpPr/>
      </xdr:nvSpPr>
      <xdr:spPr>
        <a:xfrm>
          <a:off x="5333" y="908219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500</xdr:row>
      <xdr:rowOff>0</xdr:rowOff>
    </xdr:from>
    <xdr:ext cx="6468110" cy="0"/>
    <xdr:sp macro="" textlink="">
      <xdr:nvSpPr>
        <xdr:cNvPr id="191" name="Shape 24">
          <a:extLst>
            <a:ext uri="{FF2B5EF4-FFF2-40B4-BE49-F238E27FC236}">
              <a16:creationId xmlns:a16="http://schemas.microsoft.com/office/drawing/2014/main" id="{00000000-0008-0000-0300-0000BF000000}"/>
            </a:ext>
          </a:extLst>
        </xdr:cNvPr>
        <xdr:cNvSpPr/>
      </xdr:nvSpPr>
      <xdr:spPr>
        <a:xfrm>
          <a:off x="5333" y="100634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500</xdr:row>
      <xdr:rowOff>0</xdr:rowOff>
    </xdr:from>
    <xdr:ext cx="6468110" cy="21590"/>
    <xdr:sp macro="" textlink="">
      <xdr:nvSpPr>
        <xdr:cNvPr id="192" name="Shape 25">
          <a:extLst>
            <a:ext uri="{FF2B5EF4-FFF2-40B4-BE49-F238E27FC236}">
              <a16:creationId xmlns:a16="http://schemas.microsoft.com/office/drawing/2014/main" id="{00000000-0008-0000-0300-0000C0000000}"/>
            </a:ext>
          </a:extLst>
        </xdr:cNvPr>
        <xdr:cNvSpPr/>
      </xdr:nvSpPr>
      <xdr:spPr>
        <a:xfrm>
          <a:off x="5333" y="100634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551</xdr:row>
      <xdr:rowOff>0</xdr:rowOff>
    </xdr:from>
    <xdr:ext cx="6468110" cy="0"/>
    <xdr:sp macro="" textlink="">
      <xdr:nvSpPr>
        <xdr:cNvPr id="193" name="Shape 26">
          <a:extLst>
            <a:ext uri="{FF2B5EF4-FFF2-40B4-BE49-F238E27FC236}">
              <a16:creationId xmlns:a16="http://schemas.microsoft.com/office/drawing/2014/main" id="{00000000-0008-0000-0300-0000C1000000}"/>
            </a:ext>
          </a:extLst>
        </xdr:cNvPr>
        <xdr:cNvSpPr/>
      </xdr:nvSpPr>
      <xdr:spPr>
        <a:xfrm>
          <a:off x="5333" y="110642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551</xdr:row>
      <xdr:rowOff>0</xdr:rowOff>
    </xdr:from>
    <xdr:ext cx="6468110" cy="21590"/>
    <xdr:sp macro="" textlink="">
      <xdr:nvSpPr>
        <xdr:cNvPr id="194" name="Shape 27">
          <a:extLst>
            <a:ext uri="{FF2B5EF4-FFF2-40B4-BE49-F238E27FC236}">
              <a16:creationId xmlns:a16="http://schemas.microsoft.com/office/drawing/2014/main" id="{00000000-0008-0000-0300-0000C2000000}"/>
            </a:ext>
          </a:extLst>
        </xdr:cNvPr>
        <xdr:cNvSpPr/>
      </xdr:nvSpPr>
      <xdr:spPr>
        <a:xfrm>
          <a:off x="5333" y="110642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597</xdr:row>
      <xdr:rowOff>0</xdr:rowOff>
    </xdr:from>
    <xdr:ext cx="6468110" cy="0"/>
    <xdr:sp macro="" textlink="">
      <xdr:nvSpPr>
        <xdr:cNvPr id="195" name="Shape 28">
          <a:extLst>
            <a:ext uri="{FF2B5EF4-FFF2-40B4-BE49-F238E27FC236}">
              <a16:creationId xmlns:a16="http://schemas.microsoft.com/office/drawing/2014/main" id="{00000000-0008-0000-0300-0000C3000000}"/>
            </a:ext>
          </a:extLst>
        </xdr:cNvPr>
        <xdr:cNvSpPr/>
      </xdr:nvSpPr>
      <xdr:spPr>
        <a:xfrm>
          <a:off x="5333" y="1196001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597</xdr:row>
      <xdr:rowOff>0</xdr:rowOff>
    </xdr:from>
    <xdr:ext cx="6468110" cy="21590"/>
    <xdr:sp macro="" textlink="">
      <xdr:nvSpPr>
        <xdr:cNvPr id="196" name="Shape 29">
          <a:extLst>
            <a:ext uri="{FF2B5EF4-FFF2-40B4-BE49-F238E27FC236}">
              <a16:creationId xmlns:a16="http://schemas.microsoft.com/office/drawing/2014/main" id="{00000000-0008-0000-0300-0000C4000000}"/>
            </a:ext>
          </a:extLst>
        </xdr:cNvPr>
        <xdr:cNvSpPr/>
      </xdr:nvSpPr>
      <xdr:spPr>
        <a:xfrm>
          <a:off x="5333" y="1196001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639</xdr:row>
      <xdr:rowOff>0</xdr:rowOff>
    </xdr:from>
    <xdr:ext cx="6468110" cy="0"/>
    <xdr:sp macro="" textlink="">
      <xdr:nvSpPr>
        <xdr:cNvPr id="197" name="Shape 30">
          <a:extLst>
            <a:ext uri="{FF2B5EF4-FFF2-40B4-BE49-F238E27FC236}">
              <a16:creationId xmlns:a16="http://schemas.microsoft.com/office/drawing/2014/main" id="{00000000-0008-0000-0300-0000C5000000}"/>
            </a:ext>
          </a:extLst>
        </xdr:cNvPr>
        <xdr:cNvSpPr/>
      </xdr:nvSpPr>
      <xdr:spPr>
        <a:xfrm>
          <a:off x="5333" y="1280837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639</xdr:row>
      <xdr:rowOff>0</xdr:rowOff>
    </xdr:from>
    <xdr:ext cx="6468110" cy="21590"/>
    <xdr:sp macro="" textlink="">
      <xdr:nvSpPr>
        <xdr:cNvPr id="198" name="Shape 31">
          <a:extLst>
            <a:ext uri="{FF2B5EF4-FFF2-40B4-BE49-F238E27FC236}">
              <a16:creationId xmlns:a16="http://schemas.microsoft.com/office/drawing/2014/main" id="{00000000-0008-0000-0300-0000C6000000}"/>
            </a:ext>
          </a:extLst>
        </xdr:cNvPr>
        <xdr:cNvSpPr/>
      </xdr:nvSpPr>
      <xdr:spPr>
        <a:xfrm>
          <a:off x="5333" y="1280837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681</xdr:row>
      <xdr:rowOff>0</xdr:rowOff>
    </xdr:from>
    <xdr:ext cx="6468110" cy="0"/>
    <xdr:sp macro="" textlink="">
      <xdr:nvSpPr>
        <xdr:cNvPr id="199" name="Shape 32">
          <a:extLst>
            <a:ext uri="{FF2B5EF4-FFF2-40B4-BE49-F238E27FC236}">
              <a16:creationId xmlns:a16="http://schemas.microsoft.com/office/drawing/2014/main" id="{00000000-0008-0000-0300-0000C7000000}"/>
            </a:ext>
          </a:extLst>
        </xdr:cNvPr>
        <xdr:cNvSpPr/>
      </xdr:nvSpPr>
      <xdr:spPr>
        <a:xfrm>
          <a:off x="5333" y="1369652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681</xdr:row>
      <xdr:rowOff>0</xdr:rowOff>
    </xdr:from>
    <xdr:ext cx="6468110" cy="21590"/>
    <xdr:sp macro="" textlink="">
      <xdr:nvSpPr>
        <xdr:cNvPr id="200" name="Shape 33">
          <a:extLst>
            <a:ext uri="{FF2B5EF4-FFF2-40B4-BE49-F238E27FC236}">
              <a16:creationId xmlns:a16="http://schemas.microsoft.com/office/drawing/2014/main" id="{00000000-0008-0000-0300-0000C8000000}"/>
            </a:ext>
          </a:extLst>
        </xdr:cNvPr>
        <xdr:cNvSpPr/>
      </xdr:nvSpPr>
      <xdr:spPr>
        <a:xfrm>
          <a:off x="5333" y="1369652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724</xdr:row>
      <xdr:rowOff>0</xdr:rowOff>
    </xdr:from>
    <xdr:ext cx="6468110" cy="0"/>
    <xdr:sp macro="" textlink="">
      <xdr:nvSpPr>
        <xdr:cNvPr id="201" name="Shape 34">
          <a:extLst>
            <a:ext uri="{FF2B5EF4-FFF2-40B4-BE49-F238E27FC236}">
              <a16:creationId xmlns:a16="http://schemas.microsoft.com/office/drawing/2014/main" id="{00000000-0008-0000-0300-0000C9000000}"/>
            </a:ext>
          </a:extLst>
        </xdr:cNvPr>
        <xdr:cNvSpPr/>
      </xdr:nvSpPr>
      <xdr:spPr>
        <a:xfrm>
          <a:off x="5333" y="1456012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724</xdr:row>
      <xdr:rowOff>0</xdr:rowOff>
    </xdr:from>
    <xdr:ext cx="6468110" cy="21590"/>
    <xdr:sp macro="" textlink="">
      <xdr:nvSpPr>
        <xdr:cNvPr id="202" name="Shape 35">
          <a:extLst>
            <a:ext uri="{FF2B5EF4-FFF2-40B4-BE49-F238E27FC236}">
              <a16:creationId xmlns:a16="http://schemas.microsoft.com/office/drawing/2014/main" id="{00000000-0008-0000-0300-0000CA000000}"/>
            </a:ext>
          </a:extLst>
        </xdr:cNvPr>
        <xdr:cNvSpPr/>
      </xdr:nvSpPr>
      <xdr:spPr>
        <a:xfrm>
          <a:off x="5333" y="1456012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764</xdr:row>
      <xdr:rowOff>0</xdr:rowOff>
    </xdr:from>
    <xdr:ext cx="6468110" cy="0"/>
    <xdr:sp macro="" textlink="">
      <xdr:nvSpPr>
        <xdr:cNvPr id="203" name="Shape 36">
          <a:extLst>
            <a:ext uri="{FF2B5EF4-FFF2-40B4-BE49-F238E27FC236}">
              <a16:creationId xmlns:a16="http://schemas.microsoft.com/office/drawing/2014/main" id="{00000000-0008-0000-0300-0000CB000000}"/>
            </a:ext>
          </a:extLst>
        </xdr:cNvPr>
        <xdr:cNvSpPr/>
      </xdr:nvSpPr>
      <xdr:spPr>
        <a:xfrm>
          <a:off x="5333" y="154076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764</xdr:row>
      <xdr:rowOff>0</xdr:rowOff>
    </xdr:from>
    <xdr:ext cx="6468110" cy="21590"/>
    <xdr:sp macro="" textlink="">
      <xdr:nvSpPr>
        <xdr:cNvPr id="204" name="Shape 37">
          <a:extLst>
            <a:ext uri="{FF2B5EF4-FFF2-40B4-BE49-F238E27FC236}">
              <a16:creationId xmlns:a16="http://schemas.microsoft.com/office/drawing/2014/main" id="{00000000-0008-0000-0300-0000CC000000}"/>
            </a:ext>
          </a:extLst>
        </xdr:cNvPr>
        <xdr:cNvSpPr/>
      </xdr:nvSpPr>
      <xdr:spPr>
        <a:xfrm>
          <a:off x="5333" y="154076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807</xdr:row>
      <xdr:rowOff>0</xdr:rowOff>
    </xdr:from>
    <xdr:ext cx="6468110" cy="0"/>
    <xdr:sp macro="" textlink="">
      <xdr:nvSpPr>
        <xdr:cNvPr id="205" name="Shape 38">
          <a:extLst>
            <a:ext uri="{FF2B5EF4-FFF2-40B4-BE49-F238E27FC236}">
              <a16:creationId xmlns:a16="http://schemas.microsoft.com/office/drawing/2014/main" id="{00000000-0008-0000-0300-0000CD000000}"/>
            </a:ext>
          </a:extLst>
        </xdr:cNvPr>
        <xdr:cNvSpPr/>
      </xdr:nvSpPr>
      <xdr:spPr>
        <a:xfrm>
          <a:off x="5333" y="1625261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807</xdr:row>
      <xdr:rowOff>0</xdr:rowOff>
    </xdr:from>
    <xdr:ext cx="6468110" cy="21590"/>
    <xdr:sp macro="" textlink="">
      <xdr:nvSpPr>
        <xdr:cNvPr id="206" name="Shape 39">
          <a:extLst>
            <a:ext uri="{FF2B5EF4-FFF2-40B4-BE49-F238E27FC236}">
              <a16:creationId xmlns:a16="http://schemas.microsoft.com/office/drawing/2014/main" id="{00000000-0008-0000-0300-0000CE000000}"/>
            </a:ext>
          </a:extLst>
        </xdr:cNvPr>
        <xdr:cNvSpPr/>
      </xdr:nvSpPr>
      <xdr:spPr>
        <a:xfrm>
          <a:off x="5333" y="1625261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853</xdr:row>
      <xdr:rowOff>0</xdr:rowOff>
    </xdr:from>
    <xdr:ext cx="6468110" cy="0"/>
    <xdr:sp macro="" textlink="">
      <xdr:nvSpPr>
        <xdr:cNvPr id="207" name="Shape 40">
          <a:extLst>
            <a:ext uri="{FF2B5EF4-FFF2-40B4-BE49-F238E27FC236}">
              <a16:creationId xmlns:a16="http://schemas.microsoft.com/office/drawing/2014/main" id="{00000000-0008-0000-0300-0000CF000000}"/>
            </a:ext>
          </a:extLst>
        </xdr:cNvPr>
        <xdr:cNvSpPr/>
      </xdr:nvSpPr>
      <xdr:spPr>
        <a:xfrm>
          <a:off x="5333" y="1717886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853</xdr:row>
      <xdr:rowOff>0</xdr:rowOff>
    </xdr:from>
    <xdr:ext cx="6468110" cy="21590"/>
    <xdr:sp macro="" textlink="">
      <xdr:nvSpPr>
        <xdr:cNvPr id="208" name="Shape 41">
          <a:extLst>
            <a:ext uri="{FF2B5EF4-FFF2-40B4-BE49-F238E27FC236}">
              <a16:creationId xmlns:a16="http://schemas.microsoft.com/office/drawing/2014/main" id="{00000000-0008-0000-0300-0000D0000000}"/>
            </a:ext>
          </a:extLst>
        </xdr:cNvPr>
        <xdr:cNvSpPr/>
      </xdr:nvSpPr>
      <xdr:spPr>
        <a:xfrm>
          <a:off x="5333" y="1717886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904</xdr:row>
      <xdr:rowOff>0</xdr:rowOff>
    </xdr:from>
    <xdr:ext cx="6468110" cy="0"/>
    <xdr:sp macro="" textlink="">
      <xdr:nvSpPr>
        <xdr:cNvPr id="209" name="Shape 42">
          <a:extLst>
            <a:ext uri="{FF2B5EF4-FFF2-40B4-BE49-F238E27FC236}">
              <a16:creationId xmlns:a16="http://schemas.microsoft.com/office/drawing/2014/main" id="{00000000-0008-0000-0300-0000D1000000}"/>
            </a:ext>
          </a:extLst>
        </xdr:cNvPr>
        <xdr:cNvSpPr/>
      </xdr:nvSpPr>
      <xdr:spPr>
        <a:xfrm>
          <a:off x="5333" y="1819486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904</xdr:row>
      <xdr:rowOff>0</xdr:rowOff>
    </xdr:from>
    <xdr:ext cx="6468110" cy="21590"/>
    <xdr:sp macro="" textlink="">
      <xdr:nvSpPr>
        <xdr:cNvPr id="210" name="Shape 43">
          <a:extLst>
            <a:ext uri="{FF2B5EF4-FFF2-40B4-BE49-F238E27FC236}">
              <a16:creationId xmlns:a16="http://schemas.microsoft.com/office/drawing/2014/main" id="{00000000-0008-0000-0300-0000D2000000}"/>
            </a:ext>
          </a:extLst>
        </xdr:cNvPr>
        <xdr:cNvSpPr/>
      </xdr:nvSpPr>
      <xdr:spPr>
        <a:xfrm>
          <a:off x="5333" y="1819486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938</xdr:row>
      <xdr:rowOff>0</xdr:rowOff>
    </xdr:from>
    <xdr:ext cx="6468110" cy="0"/>
    <xdr:sp macro="" textlink="">
      <xdr:nvSpPr>
        <xdr:cNvPr id="211" name="Shape 44">
          <a:extLst>
            <a:ext uri="{FF2B5EF4-FFF2-40B4-BE49-F238E27FC236}">
              <a16:creationId xmlns:a16="http://schemas.microsoft.com/office/drawing/2014/main" id="{00000000-0008-0000-0300-0000D3000000}"/>
            </a:ext>
          </a:extLst>
        </xdr:cNvPr>
        <xdr:cNvSpPr/>
      </xdr:nvSpPr>
      <xdr:spPr>
        <a:xfrm>
          <a:off x="5333" y="188569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938</xdr:row>
      <xdr:rowOff>0</xdr:rowOff>
    </xdr:from>
    <xdr:ext cx="6468110" cy="21590"/>
    <xdr:sp macro="" textlink="">
      <xdr:nvSpPr>
        <xdr:cNvPr id="212" name="Shape 45">
          <a:extLst>
            <a:ext uri="{FF2B5EF4-FFF2-40B4-BE49-F238E27FC236}">
              <a16:creationId xmlns:a16="http://schemas.microsoft.com/office/drawing/2014/main" id="{00000000-0008-0000-0300-0000D4000000}"/>
            </a:ext>
          </a:extLst>
        </xdr:cNvPr>
        <xdr:cNvSpPr/>
      </xdr:nvSpPr>
      <xdr:spPr>
        <a:xfrm>
          <a:off x="5333" y="188569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988</xdr:row>
      <xdr:rowOff>0</xdr:rowOff>
    </xdr:from>
    <xdr:ext cx="6468110" cy="0"/>
    <xdr:sp macro="" textlink="">
      <xdr:nvSpPr>
        <xdr:cNvPr id="213" name="Shape 46">
          <a:extLst>
            <a:ext uri="{FF2B5EF4-FFF2-40B4-BE49-F238E27FC236}">
              <a16:creationId xmlns:a16="http://schemas.microsoft.com/office/drawing/2014/main" id="{00000000-0008-0000-0300-0000D5000000}"/>
            </a:ext>
          </a:extLst>
        </xdr:cNvPr>
        <xdr:cNvSpPr/>
      </xdr:nvSpPr>
      <xdr:spPr>
        <a:xfrm>
          <a:off x="5333" y="1992206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988</xdr:row>
      <xdr:rowOff>0</xdr:rowOff>
    </xdr:from>
    <xdr:ext cx="6468110" cy="21590"/>
    <xdr:sp macro="" textlink="">
      <xdr:nvSpPr>
        <xdr:cNvPr id="214" name="Shape 47">
          <a:extLst>
            <a:ext uri="{FF2B5EF4-FFF2-40B4-BE49-F238E27FC236}">
              <a16:creationId xmlns:a16="http://schemas.microsoft.com/office/drawing/2014/main" id="{00000000-0008-0000-0300-0000D6000000}"/>
            </a:ext>
          </a:extLst>
        </xdr:cNvPr>
        <xdr:cNvSpPr/>
      </xdr:nvSpPr>
      <xdr:spPr>
        <a:xfrm>
          <a:off x="5333" y="1992206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1033</xdr:row>
      <xdr:rowOff>0</xdr:rowOff>
    </xdr:from>
    <xdr:ext cx="6468110" cy="0"/>
    <xdr:sp macro="" textlink="">
      <xdr:nvSpPr>
        <xdr:cNvPr id="215" name="Shape 48">
          <a:extLst>
            <a:ext uri="{FF2B5EF4-FFF2-40B4-BE49-F238E27FC236}">
              <a16:creationId xmlns:a16="http://schemas.microsoft.com/office/drawing/2014/main" id="{00000000-0008-0000-0300-0000D7000000}"/>
            </a:ext>
          </a:extLst>
        </xdr:cNvPr>
        <xdr:cNvSpPr/>
      </xdr:nvSpPr>
      <xdr:spPr>
        <a:xfrm>
          <a:off x="5333" y="2079836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1033</xdr:row>
      <xdr:rowOff>0</xdr:rowOff>
    </xdr:from>
    <xdr:ext cx="6468110" cy="21590"/>
    <xdr:sp macro="" textlink="">
      <xdr:nvSpPr>
        <xdr:cNvPr id="216" name="Shape 49">
          <a:extLst>
            <a:ext uri="{FF2B5EF4-FFF2-40B4-BE49-F238E27FC236}">
              <a16:creationId xmlns:a16="http://schemas.microsoft.com/office/drawing/2014/main" id="{00000000-0008-0000-0300-0000D8000000}"/>
            </a:ext>
          </a:extLst>
        </xdr:cNvPr>
        <xdr:cNvSpPr/>
      </xdr:nvSpPr>
      <xdr:spPr>
        <a:xfrm>
          <a:off x="5333" y="2079836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1080</xdr:row>
      <xdr:rowOff>0</xdr:rowOff>
    </xdr:from>
    <xdr:ext cx="6468110" cy="0"/>
    <xdr:sp macro="" textlink="">
      <xdr:nvSpPr>
        <xdr:cNvPr id="217" name="Shape 50">
          <a:extLst>
            <a:ext uri="{FF2B5EF4-FFF2-40B4-BE49-F238E27FC236}">
              <a16:creationId xmlns:a16="http://schemas.microsoft.com/office/drawing/2014/main" id="{00000000-0008-0000-0300-0000D9000000}"/>
            </a:ext>
          </a:extLst>
        </xdr:cNvPr>
        <xdr:cNvSpPr/>
      </xdr:nvSpPr>
      <xdr:spPr>
        <a:xfrm>
          <a:off x="5333" y="2172123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1080</xdr:row>
      <xdr:rowOff>0</xdr:rowOff>
    </xdr:from>
    <xdr:ext cx="6468110" cy="21590"/>
    <xdr:sp macro="" textlink="">
      <xdr:nvSpPr>
        <xdr:cNvPr id="218" name="Shape 51">
          <a:extLst>
            <a:ext uri="{FF2B5EF4-FFF2-40B4-BE49-F238E27FC236}">
              <a16:creationId xmlns:a16="http://schemas.microsoft.com/office/drawing/2014/main" id="{00000000-0008-0000-0300-0000DA000000}"/>
            </a:ext>
          </a:extLst>
        </xdr:cNvPr>
        <xdr:cNvSpPr/>
      </xdr:nvSpPr>
      <xdr:spPr>
        <a:xfrm>
          <a:off x="5333" y="2172123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1130</xdr:row>
      <xdr:rowOff>0</xdr:rowOff>
    </xdr:from>
    <xdr:ext cx="6468110" cy="0"/>
    <xdr:sp macro="" textlink="">
      <xdr:nvSpPr>
        <xdr:cNvPr id="219" name="Shape 52">
          <a:extLst>
            <a:ext uri="{FF2B5EF4-FFF2-40B4-BE49-F238E27FC236}">
              <a16:creationId xmlns:a16="http://schemas.microsoft.com/office/drawing/2014/main" id="{00000000-0008-0000-0300-0000DB000000}"/>
            </a:ext>
          </a:extLst>
        </xdr:cNvPr>
        <xdr:cNvSpPr/>
      </xdr:nvSpPr>
      <xdr:spPr>
        <a:xfrm>
          <a:off x="5333" y="2270252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1130</xdr:row>
      <xdr:rowOff>0</xdr:rowOff>
    </xdr:from>
    <xdr:ext cx="6468110" cy="21590"/>
    <xdr:sp macro="" textlink="">
      <xdr:nvSpPr>
        <xdr:cNvPr id="220" name="Shape 53">
          <a:extLst>
            <a:ext uri="{FF2B5EF4-FFF2-40B4-BE49-F238E27FC236}">
              <a16:creationId xmlns:a16="http://schemas.microsoft.com/office/drawing/2014/main" id="{00000000-0008-0000-0300-0000DC000000}"/>
            </a:ext>
          </a:extLst>
        </xdr:cNvPr>
        <xdr:cNvSpPr/>
      </xdr:nvSpPr>
      <xdr:spPr>
        <a:xfrm>
          <a:off x="5333" y="2270252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1180</xdr:row>
      <xdr:rowOff>0</xdr:rowOff>
    </xdr:from>
    <xdr:ext cx="6468110" cy="0"/>
    <xdr:sp macro="" textlink="">
      <xdr:nvSpPr>
        <xdr:cNvPr id="221" name="Shape 54">
          <a:extLst>
            <a:ext uri="{FF2B5EF4-FFF2-40B4-BE49-F238E27FC236}">
              <a16:creationId xmlns:a16="http://schemas.microsoft.com/office/drawing/2014/main" id="{00000000-0008-0000-0300-0000DD000000}"/>
            </a:ext>
          </a:extLst>
        </xdr:cNvPr>
        <xdr:cNvSpPr/>
      </xdr:nvSpPr>
      <xdr:spPr>
        <a:xfrm>
          <a:off x="5333" y="2368380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1180</xdr:row>
      <xdr:rowOff>0</xdr:rowOff>
    </xdr:from>
    <xdr:ext cx="6468110" cy="21590"/>
    <xdr:sp macro="" textlink="">
      <xdr:nvSpPr>
        <xdr:cNvPr id="222" name="Shape 55">
          <a:extLst>
            <a:ext uri="{FF2B5EF4-FFF2-40B4-BE49-F238E27FC236}">
              <a16:creationId xmlns:a16="http://schemas.microsoft.com/office/drawing/2014/main" id="{00000000-0008-0000-0300-0000DE000000}"/>
            </a:ext>
          </a:extLst>
        </xdr:cNvPr>
        <xdr:cNvSpPr/>
      </xdr:nvSpPr>
      <xdr:spPr>
        <a:xfrm>
          <a:off x="5333" y="2368380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1229</xdr:row>
      <xdr:rowOff>0</xdr:rowOff>
    </xdr:from>
    <xdr:ext cx="6468110" cy="0"/>
    <xdr:sp macro="" textlink="">
      <xdr:nvSpPr>
        <xdr:cNvPr id="223" name="Shape 56">
          <a:extLst>
            <a:ext uri="{FF2B5EF4-FFF2-40B4-BE49-F238E27FC236}">
              <a16:creationId xmlns:a16="http://schemas.microsoft.com/office/drawing/2014/main" id="{00000000-0008-0000-0300-0000DF000000}"/>
            </a:ext>
          </a:extLst>
        </xdr:cNvPr>
        <xdr:cNvSpPr/>
      </xdr:nvSpPr>
      <xdr:spPr>
        <a:xfrm>
          <a:off x="5333" y="246380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1229</xdr:row>
      <xdr:rowOff>0</xdr:rowOff>
    </xdr:from>
    <xdr:ext cx="6468110" cy="21590"/>
    <xdr:sp macro="" textlink="">
      <xdr:nvSpPr>
        <xdr:cNvPr id="224" name="Shape 57">
          <a:extLst>
            <a:ext uri="{FF2B5EF4-FFF2-40B4-BE49-F238E27FC236}">
              <a16:creationId xmlns:a16="http://schemas.microsoft.com/office/drawing/2014/main" id="{00000000-0008-0000-0300-0000E0000000}"/>
            </a:ext>
          </a:extLst>
        </xdr:cNvPr>
        <xdr:cNvSpPr/>
      </xdr:nvSpPr>
      <xdr:spPr>
        <a:xfrm>
          <a:off x="5333" y="246380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1272</xdr:row>
      <xdr:rowOff>0</xdr:rowOff>
    </xdr:from>
    <xdr:ext cx="6468110" cy="0"/>
    <xdr:sp macro="" textlink="">
      <xdr:nvSpPr>
        <xdr:cNvPr id="225" name="Shape 58">
          <a:extLst>
            <a:ext uri="{FF2B5EF4-FFF2-40B4-BE49-F238E27FC236}">
              <a16:creationId xmlns:a16="http://schemas.microsoft.com/office/drawing/2014/main" id="{00000000-0008-0000-0300-0000E1000000}"/>
            </a:ext>
          </a:extLst>
        </xdr:cNvPr>
        <xdr:cNvSpPr/>
      </xdr:nvSpPr>
      <xdr:spPr>
        <a:xfrm>
          <a:off x="5333" y="2548297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1272</xdr:row>
      <xdr:rowOff>0</xdr:rowOff>
    </xdr:from>
    <xdr:ext cx="6468110" cy="21590"/>
    <xdr:sp macro="" textlink="">
      <xdr:nvSpPr>
        <xdr:cNvPr id="226" name="Shape 59">
          <a:extLst>
            <a:ext uri="{FF2B5EF4-FFF2-40B4-BE49-F238E27FC236}">
              <a16:creationId xmlns:a16="http://schemas.microsoft.com/office/drawing/2014/main" id="{00000000-0008-0000-0300-0000E2000000}"/>
            </a:ext>
          </a:extLst>
        </xdr:cNvPr>
        <xdr:cNvSpPr/>
      </xdr:nvSpPr>
      <xdr:spPr>
        <a:xfrm>
          <a:off x="5333" y="2548297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1306</xdr:row>
      <xdr:rowOff>0</xdr:rowOff>
    </xdr:from>
    <xdr:ext cx="6468110" cy="0"/>
    <xdr:sp macro="" textlink="">
      <xdr:nvSpPr>
        <xdr:cNvPr id="227" name="Shape 60">
          <a:extLst>
            <a:ext uri="{FF2B5EF4-FFF2-40B4-BE49-F238E27FC236}">
              <a16:creationId xmlns:a16="http://schemas.microsoft.com/office/drawing/2014/main" id="{00000000-0008-0000-0300-0000E3000000}"/>
            </a:ext>
          </a:extLst>
        </xdr:cNvPr>
        <xdr:cNvSpPr/>
      </xdr:nvSpPr>
      <xdr:spPr>
        <a:xfrm>
          <a:off x="5333" y="2614506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1306</xdr:row>
      <xdr:rowOff>0</xdr:rowOff>
    </xdr:from>
    <xdr:ext cx="6468110" cy="21590"/>
    <xdr:sp macro="" textlink="">
      <xdr:nvSpPr>
        <xdr:cNvPr id="228" name="Shape 61">
          <a:extLst>
            <a:ext uri="{FF2B5EF4-FFF2-40B4-BE49-F238E27FC236}">
              <a16:creationId xmlns:a16="http://schemas.microsoft.com/office/drawing/2014/main" id="{00000000-0008-0000-0300-0000E4000000}"/>
            </a:ext>
          </a:extLst>
        </xdr:cNvPr>
        <xdr:cNvSpPr/>
      </xdr:nvSpPr>
      <xdr:spPr>
        <a:xfrm>
          <a:off x="5333" y="2614506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1355</xdr:row>
      <xdr:rowOff>0</xdr:rowOff>
    </xdr:from>
    <xdr:ext cx="6468110" cy="0"/>
    <xdr:sp macro="" textlink="">
      <xdr:nvSpPr>
        <xdr:cNvPr id="229" name="Shape 62">
          <a:extLst>
            <a:ext uri="{FF2B5EF4-FFF2-40B4-BE49-F238E27FC236}">
              <a16:creationId xmlns:a16="http://schemas.microsoft.com/office/drawing/2014/main" id="{00000000-0008-0000-0300-0000E5000000}"/>
            </a:ext>
          </a:extLst>
        </xdr:cNvPr>
        <xdr:cNvSpPr/>
      </xdr:nvSpPr>
      <xdr:spPr>
        <a:xfrm>
          <a:off x="5333" y="2722202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1355</xdr:row>
      <xdr:rowOff>0</xdr:rowOff>
    </xdr:from>
    <xdr:ext cx="6468110" cy="21590"/>
    <xdr:sp macro="" textlink="">
      <xdr:nvSpPr>
        <xdr:cNvPr id="230" name="Shape 63">
          <a:extLst>
            <a:ext uri="{FF2B5EF4-FFF2-40B4-BE49-F238E27FC236}">
              <a16:creationId xmlns:a16="http://schemas.microsoft.com/office/drawing/2014/main" id="{00000000-0008-0000-0300-0000E6000000}"/>
            </a:ext>
          </a:extLst>
        </xdr:cNvPr>
        <xdr:cNvSpPr/>
      </xdr:nvSpPr>
      <xdr:spPr>
        <a:xfrm>
          <a:off x="5333" y="2722202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1406</xdr:row>
      <xdr:rowOff>0</xdr:rowOff>
    </xdr:from>
    <xdr:ext cx="6468110" cy="0"/>
    <xdr:sp macro="" textlink="">
      <xdr:nvSpPr>
        <xdr:cNvPr id="231" name="Shape 64">
          <a:extLst>
            <a:ext uri="{FF2B5EF4-FFF2-40B4-BE49-F238E27FC236}">
              <a16:creationId xmlns:a16="http://schemas.microsoft.com/office/drawing/2014/main" id="{00000000-0008-0000-0300-0000E7000000}"/>
            </a:ext>
          </a:extLst>
        </xdr:cNvPr>
        <xdr:cNvSpPr/>
      </xdr:nvSpPr>
      <xdr:spPr>
        <a:xfrm>
          <a:off x="5333" y="2821516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1406</xdr:row>
      <xdr:rowOff>0</xdr:rowOff>
    </xdr:from>
    <xdr:ext cx="6468110" cy="21590"/>
    <xdr:sp macro="" textlink="">
      <xdr:nvSpPr>
        <xdr:cNvPr id="232" name="Shape 65">
          <a:extLst>
            <a:ext uri="{FF2B5EF4-FFF2-40B4-BE49-F238E27FC236}">
              <a16:creationId xmlns:a16="http://schemas.microsoft.com/office/drawing/2014/main" id="{00000000-0008-0000-0300-0000E8000000}"/>
            </a:ext>
          </a:extLst>
        </xdr:cNvPr>
        <xdr:cNvSpPr/>
      </xdr:nvSpPr>
      <xdr:spPr>
        <a:xfrm>
          <a:off x="5333" y="2821516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1452</xdr:row>
      <xdr:rowOff>0</xdr:rowOff>
    </xdr:from>
    <xdr:ext cx="6468110" cy="0"/>
    <xdr:sp macro="" textlink="">
      <xdr:nvSpPr>
        <xdr:cNvPr id="233" name="Shape 66">
          <a:extLst>
            <a:ext uri="{FF2B5EF4-FFF2-40B4-BE49-F238E27FC236}">
              <a16:creationId xmlns:a16="http://schemas.microsoft.com/office/drawing/2014/main" id="{00000000-0008-0000-0300-0000E9000000}"/>
            </a:ext>
          </a:extLst>
        </xdr:cNvPr>
        <xdr:cNvSpPr/>
      </xdr:nvSpPr>
      <xdr:spPr>
        <a:xfrm>
          <a:off x="5333" y="291109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1452</xdr:row>
      <xdr:rowOff>0</xdr:rowOff>
    </xdr:from>
    <xdr:ext cx="6468110" cy="21590"/>
    <xdr:sp macro="" textlink="">
      <xdr:nvSpPr>
        <xdr:cNvPr id="234" name="Shape 67">
          <a:extLst>
            <a:ext uri="{FF2B5EF4-FFF2-40B4-BE49-F238E27FC236}">
              <a16:creationId xmlns:a16="http://schemas.microsoft.com/office/drawing/2014/main" id="{00000000-0008-0000-0300-0000EA000000}"/>
            </a:ext>
          </a:extLst>
        </xdr:cNvPr>
        <xdr:cNvSpPr/>
      </xdr:nvSpPr>
      <xdr:spPr>
        <a:xfrm>
          <a:off x="5333" y="291109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1503</xdr:row>
      <xdr:rowOff>0</xdr:rowOff>
    </xdr:from>
    <xdr:ext cx="6468110" cy="0"/>
    <xdr:sp macro="" textlink="">
      <xdr:nvSpPr>
        <xdr:cNvPr id="235" name="Shape 68">
          <a:extLst>
            <a:ext uri="{FF2B5EF4-FFF2-40B4-BE49-F238E27FC236}">
              <a16:creationId xmlns:a16="http://schemas.microsoft.com/office/drawing/2014/main" id="{00000000-0008-0000-0300-0000EB000000}"/>
            </a:ext>
          </a:extLst>
        </xdr:cNvPr>
        <xdr:cNvSpPr/>
      </xdr:nvSpPr>
      <xdr:spPr>
        <a:xfrm>
          <a:off x="5333" y="301421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1503</xdr:row>
      <xdr:rowOff>0</xdr:rowOff>
    </xdr:from>
    <xdr:ext cx="6468110" cy="21590"/>
    <xdr:sp macro="" textlink="">
      <xdr:nvSpPr>
        <xdr:cNvPr id="236" name="Shape 69">
          <a:extLst>
            <a:ext uri="{FF2B5EF4-FFF2-40B4-BE49-F238E27FC236}">
              <a16:creationId xmlns:a16="http://schemas.microsoft.com/office/drawing/2014/main" id="{00000000-0008-0000-0300-0000EC000000}"/>
            </a:ext>
          </a:extLst>
        </xdr:cNvPr>
        <xdr:cNvSpPr/>
      </xdr:nvSpPr>
      <xdr:spPr>
        <a:xfrm>
          <a:off x="5333" y="301421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1540</xdr:row>
      <xdr:rowOff>0</xdr:rowOff>
    </xdr:from>
    <xdr:ext cx="6468110" cy="0"/>
    <xdr:sp macro="" textlink="">
      <xdr:nvSpPr>
        <xdr:cNvPr id="237" name="Shape 70">
          <a:extLst>
            <a:ext uri="{FF2B5EF4-FFF2-40B4-BE49-F238E27FC236}">
              <a16:creationId xmlns:a16="http://schemas.microsoft.com/office/drawing/2014/main" id="{00000000-0008-0000-0300-0000ED000000}"/>
            </a:ext>
          </a:extLst>
        </xdr:cNvPr>
        <xdr:cNvSpPr/>
      </xdr:nvSpPr>
      <xdr:spPr>
        <a:xfrm>
          <a:off x="5333" y="3090079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1540</xdr:row>
      <xdr:rowOff>0</xdr:rowOff>
    </xdr:from>
    <xdr:ext cx="6468110" cy="21590"/>
    <xdr:sp macro="" textlink="">
      <xdr:nvSpPr>
        <xdr:cNvPr id="238" name="Shape 71">
          <a:extLst>
            <a:ext uri="{FF2B5EF4-FFF2-40B4-BE49-F238E27FC236}">
              <a16:creationId xmlns:a16="http://schemas.microsoft.com/office/drawing/2014/main" id="{00000000-0008-0000-0300-0000EE000000}"/>
            </a:ext>
          </a:extLst>
        </xdr:cNvPr>
        <xdr:cNvSpPr/>
      </xdr:nvSpPr>
      <xdr:spPr>
        <a:xfrm>
          <a:off x="5333" y="3090079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1581</xdr:row>
      <xdr:rowOff>0</xdr:rowOff>
    </xdr:from>
    <xdr:ext cx="6468110" cy="0"/>
    <xdr:sp macro="" textlink="">
      <xdr:nvSpPr>
        <xdr:cNvPr id="239" name="Shape 72">
          <a:extLst>
            <a:ext uri="{FF2B5EF4-FFF2-40B4-BE49-F238E27FC236}">
              <a16:creationId xmlns:a16="http://schemas.microsoft.com/office/drawing/2014/main" id="{00000000-0008-0000-0300-0000EF000000}"/>
            </a:ext>
          </a:extLst>
        </xdr:cNvPr>
        <xdr:cNvSpPr/>
      </xdr:nvSpPr>
      <xdr:spPr>
        <a:xfrm>
          <a:off x="5333" y="317296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1581</xdr:row>
      <xdr:rowOff>0</xdr:rowOff>
    </xdr:from>
    <xdr:ext cx="6468110" cy="21590"/>
    <xdr:sp macro="" textlink="">
      <xdr:nvSpPr>
        <xdr:cNvPr id="240" name="Shape 73">
          <a:extLst>
            <a:ext uri="{FF2B5EF4-FFF2-40B4-BE49-F238E27FC236}">
              <a16:creationId xmlns:a16="http://schemas.microsoft.com/office/drawing/2014/main" id="{00000000-0008-0000-0300-0000F0000000}"/>
            </a:ext>
          </a:extLst>
        </xdr:cNvPr>
        <xdr:cNvSpPr/>
      </xdr:nvSpPr>
      <xdr:spPr>
        <a:xfrm>
          <a:off x="5333" y="317296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1620</xdr:row>
      <xdr:rowOff>0</xdr:rowOff>
    </xdr:from>
    <xdr:ext cx="6468110" cy="0"/>
    <xdr:sp macro="" textlink="">
      <xdr:nvSpPr>
        <xdr:cNvPr id="241" name="Shape 74">
          <a:extLst>
            <a:ext uri="{FF2B5EF4-FFF2-40B4-BE49-F238E27FC236}">
              <a16:creationId xmlns:a16="http://schemas.microsoft.com/office/drawing/2014/main" id="{00000000-0008-0000-0300-0000F1000000}"/>
            </a:ext>
          </a:extLst>
        </xdr:cNvPr>
        <xdr:cNvSpPr/>
      </xdr:nvSpPr>
      <xdr:spPr>
        <a:xfrm>
          <a:off x="5333" y="325501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1620</xdr:row>
      <xdr:rowOff>0</xdr:rowOff>
    </xdr:from>
    <xdr:ext cx="6468110" cy="21590"/>
    <xdr:sp macro="" textlink="">
      <xdr:nvSpPr>
        <xdr:cNvPr id="242" name="Shape 75">
          <a:extLst>
            <a:ext uri="{FF2B5EF4-FFF2-40B4-BE49-F238E27FC236}">
              <a16:creationId xmlns:a16="http://schemas.microsoft.com/office/drawing/2014/main" id="{00000000-0008-0000-0300-0000F2000000}"/>
            </a:ext>
          </a:extLst>
        </xdr:cNvPr>
        <xdr:cNvSpPr/>
      </xdr:nvSpPr>
      <xdr:spPr>
        <a:xfrm>
          <a:off x="5333" y="325501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1657</xdr:row>
      <xdr:rowOff>0</xdr:rowOff>
    </xdr:from>
    <xdr:ext cx="6468110" cy="0"/>
    <xdr:sp macro="" textlink="">
      <xdr:nvSpPr>
        <xdr:cNvPr id="243" name="Shape 76">
          <a:extLst>
            <a:ext uri="{FF2B5EF4-FFF2-40B4-BE49-F238E27FC236}">
              <a16:creationId xmlns:a16="http://schemas.microsoft.com/office/drawing/2014/main" id="{00000000-0008-0000-0300-0000F3000000}"/>
            </a:ext>
          </a:extLst>
        </xdr:cNvPr>
        <xdr:cNvSpPr/>
      </xdr:nvSpPr>
      <xdr:spPr>
        <a:xfrm>
          <a:off x="5333" y="3330109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1657</xdr:row>
      <xdr:rowOff>0</xdr:rowOff>
    </xdr:from>
    <xdr:ext cx="6468110" cy="21590"/>
    <xdr:sp macro="" textlink="">
      <xdr:nvSpPr>
        <xdr:cNvPr id="244" name="Shape 77">
          <a:extLst>
            <a:ext uri="{FF2B5EF4-FFF2-40B4-BE49-F238E27FC236}">
              <a16:creationId xmlns:a16="http://schemas.microsoft.com/office/drawing/2014/main" id="{00000000-0008-0000-0300-0000F4000000}"/>
            </a:ext>
          </a:extLst>
        </xdr:cNvPr>
        <xdr:cNvSpPr/>
      </xdr:nvSpPr>
      <xdr:spPr>
        <a:xfrm>
          <a:off x="5333" y="3330109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1705</xdr:row>
      <xdr:rowOff>0</xdr:rowOff>
    </xdr:from>
    <xdr:ext cx="6468110" cy="0"/>
    <xdr:sp macro="" textlink="">
      <xdr:nvSpPr>
        <xdr:cNvPr id="245" name="Shape 78">
          <a:extLst>
            <a:ext uri="{FF2B5EF4-FFF2-40B4-BE49-F238E27FC236}">
              <a16:creationId xmlns:a16="http://schemas.microsoft.com/office/drawing/2014/main" id="{00000000-0008-0000-0300-0000F5000000}"/>
            </a:ext>
          </a:extLst>
        </xdr:cNvPr>
        <xdr:cNvSpPr/>
      </xdr:nvSpPr>
      <xdr:spPr>
        <a:xfrm>
          <a:off x="5333" y="342874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1705</xdr:row>
      <xdr:rowOff>0</xdr:rowOff>
    </xdr:from>
    <xdr:ext cx="6468110" cy="21590"/>
    <xdr:sp macro="" textlink="">
      <xdr:nvSpPr>
        <xdr:cNvPr id="246" name="Shape 79">
          <a:extLst>
            <a:ext uri="{FF2B5EF4-FFF2-40B4-BE49-F238E27FC236}">
              <a16:creationId xmlns:a16="http://schemas.microsoft.com/office/drawing/2014/main" id="{00000000-0008-0000-0300-0000F6000000}"/>
            </a:ext>
          </a:extLst>
        </xdr:cNvPr>
        <xdr:cNvSpPr/>
      </xdr:nvSpPr>
      <xdr:spPr>
        <a:xfrm>
          <a:off x="5333" y="342874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1750</xdr:row>
      <xdr:rowOff>0</xdr:rowOff>
    </xdr:from>
    <xdr:ext cx="6468110" cy="0"/>
    <xdr:sp macro="" textlink="">
      <xdr:nvSpPr>
        <xdr:cNvPr id="247" name="Shape 80">
          <a:extLst>
            <a:ext uri="{FF2B5EF4-FFF2-40B4-BE49-F238E27FC236}">
              <a16:creationId xmlns:a16="http://schemas.microsoft.com/office/drawing/2014/main" id="{00000000-0008-0000-0300-0000F7000000}"/>
            </a:ext>
          </a:extLst>
        </xdr:cNvPr>
        <xdr:cNvSpPr/>
      </xdr:nvSpPr>
      <xdr:spPr>
        <a:xfrm>
          <a:off x="5333" y="3517307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1750</xdr:row>
      <xdr:rowOff>0</xdr:rowOff>
    </xdr:from>
    <xdr:ext cx="6468110" cy="21590"/>
    <xdr:sp macro="" textlink="">
      <xdr:nvSpPr>
        <xdr:cNvPr id="248" name="Shape 81">
          <a:extLst>
            <a:ext uri="{FF2B5EF4-FFF2-40B4-BE49-F238E27FC236}">
              <a16:creationId xmlns:a16="http://schemas.microsoft.com/office/drawing/2014/main" id="{00000000-0008-0000-0300-0000F8000000}"/>
            </a:ext>
          </a:extLst>
        </xdr:cNvPr>
        <xdr:cNvSpPr/>
      </xdr:nvSpPr>
      <xdr:spPr>
        <a:xfrm>
          <a:off x="5333" y="3517307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1791</xdr:row>
      <xdr:rowOff>0</xdr:rowOff>
    </xdr:from>
    <xdr:ext cx="6468110" cy="0"/>
    <xdr:sp macro="" textlink="">
      <xdr:nvSpPr>
        <xdr:cNvPr id="249" name="Shape 82">
          <a:extLst>
            <a:ext uri="{FF2B5EF4-FFF2-40B4-BE49-F238E27FC236}">
              <a16:creationId xmlns:a16="http://schemas.microsoft.com/office/drawing/2014/main" id="{00000000-0008-0000-0300-0000F9000000}"/>
            </a:ext>
          </a:extLst>
        </xdr:cNvPr>
        <xdr:cNvSpPr/>
      </xdr:nvSpPr>
      <xdr:spPr>
        <a:xfrm>
          <a:off x="5333" y="359714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1791</xdr:row>
      <xdr:rowOff>0</xdr:rowOff>
    </xdr:from>
    <xdr:ext cx="6468110" cy="21590"/>
    <xdr:sp macro="" textlink="">
      <xdr:nvSpPr>
        <xdr:cNvPr id="250" name="Shape 83">
          <a:extLst>
            <a:ext uri="{FF2B5EF4-FFF2-40B4-BE49-F238E27FC236}">
              <a16:creationId xmlns:a16="http://schemas.microsoft.com/office/drawing/2014/main" id="{00000000-0008-0000-0300-0000FA000000}"/>
            </a:ext>
          </a:extLst>
        </xdr:cNvPr>
        <xdr:cNvSpPr/>
      </xdr:nvSpPr>
      <xdr:spPr>
        <a:xfrm>
          <a:off x="5333" y="359714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1835</xdr:row>
      <xdr:rowOff>0</xdr:rowOff>
    </xdr:from>
    <xdr:ext cx="6468110" cy="0"/>
    <xdr:sp macro="" textlink="">
      <xdr:nvSpPr>
        <xdr:cNvPr id="251" name="Shape 84">
          <a:extLst>
            <a:ext uri="{FF2B5EF4-FFF2-40B4-BE49-F238E27FC236}">
              <a16:creationId xmlns:a16="http://schemas.microsoft.com/office/drawing/2014/main" id="{00000000-0008-0000-0300-0000FB000000}"/>
            </a:ext>
          </a:extLst>
        </xdr:cNvPr>
        <xdr:cNvSpPr/>
      </xdr:nvSpPr>
      <xdr:spPr>
        <a:xfrm>
          <a:off x="5333" y="3682830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1835</xdr:row>
      <xdr:rowOff>0</xdr:rowOff>
    </xdr:from>
    <xdr:ext cx="6468110" cy="21590"/>
    <xdr:sp macro="" textlink="">
      <xdr:nvSpPr>
        <xdr:cNvPr id="252" name="Shape 85">
          <a:extLst>
            <a:ext uri="{FF2B5EF4-FFF2-40B4-BE49-F238E27FC236}">
              <a16:creationId xmlns:a16="http://schemas.microsoft.com/office/drawing/2014/main" id="{00000000-0008-0000-0300-0000FC000000}"/>
            </a:ext>
          </a:extLst>
        </xdr:cNvPr>
        <xdr:cNvSpPr/>
      </xdr:nvSpPr>
      <xdr:spPr>
        <a:xfrm>
          <a:off x="5333" y="3682830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1885</xdr:row>
      <xdr:rowOff>0</xdr:rowOff>
    </xdr:from>
    <xdr:ext cx="6468110" cy="0"/>
    <xdr:sp macro="" textlink="">
      <xdr:nvSpPr>
        <xdr:cNvPr id="253" name="Shape 86">
          <a:extLst>
            <a:ext uri="{FF2B5EF4-FFF2-40B4-BE49-F238E27FC236}">
              <a16:creationId xmlns:a16="http://schemas.microsoft.com/office/drawing/2014/main" id="{00000000-0008-0000-0300-0000FD000000}"/>
            </a:ext>
          </a:extLst>
        </xdr:cNvPr>
        <xdr:cNvSpPr/>
      </xdr:nvSpPr>
      <xdr:spPr>
        <a:xfrm>
          <a:off x="5333" y="3781721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1885</xdr:row>
      <xdr:rowOff>0</xdr:rowOff>
    </xdr:from>
    <xdr:ext cx="6468110" cy="21590"/>
    <xdr:sp macro="" textlink="">
      <xdr:nvSpPr>
        <xdr:cNvPr id="254" name="Shape 87">
          <a:extLst>
            <a:ext uri="{FF2B5EF4-FFF2-40B4-BE49-F238E27FC236}">
              <a16:creationId xmlns:a16="http://schemas.microsoft.com/office/drawing/2014/main" id="{00000000-0008-0000-0300-0000FE000000}"/>
            </a:ext>
          </a:extLst>
        </xdr:cNvPr>
        <xdr:cNvSpPr/>
      </xdr:nvSpPr>
      <xdr:spPr>
        <a:xfrm>
          <a:off x="5333" y="3781721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1931</xdr:row>
      <xdr:rowOff>0</xdr:rowOff>
    </xdr:from>
    <xdr:ext cx="6468110" cy="0"/>
    <xdr:sp macro="" textlink="">
      <xdr:nvSpPr>
        <xdr:cNvPr id="255" name="Shape 88">
          <a:extLst>
            <a:ext uri="{FF2B5EF4-FFF2-40B4-BE49-F238E27FC236}">
              <a16:creationId xmlns:a16="http://schemas.microsoft.com/office/drawing/2014/main" id="{00000000-0008-0000-0300-0000FF000000}"/>
            </a:ext>
          </a:extLst>
        </xdr:cNvPr>
        <xdr:cNvSpPr/>
      </xdr:nvSpPr>
      <xdr:spPr>
        <a:xfrm>
          <a:off x="5333" y="3871298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1931</xdr:row>
      <xdr:rowOff>0</xdr:rowOff>
    </xdr:from>
    <xdr:ext cx="6468110" cy="21590"/>
    <xdr:sp macro="" textlink="">
      <xdr:nvSpPr>
        <xdr:cNvPr id="256" name="Shape 89">
          <a:extLst>
            <a:ext uri="{FF2B5EF4-FFF2-40B4-BE49-F238E27FC236}">
              <a16:creationId xmlns:a16="http://schemas.microsoft.com/office/drawing/2014/main" id="{00000000-0008-0000-0300-000000010000}"/>
            </a:ext>
          </a:extLst>
        </xdr:cNvPr>
        <xdr:cNvSpPr/>
      </xdr:nvSpPr>
      <xdr:spPr>
        <a:xfrm>
          <a:off x="5333" y="3871298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1968</xdr:row>
      <xdr:rowOff>0</xdr:rowOff>
    </xdr:from>
    <xdr:ext cx="6468110" cy="0"/>
    <xdr:sp macro="" textlink="">
      <xdr:nvSpPr>
        <xdr:cNvPr id="257" name="Shape 90">
          <a:extLst>
            <a:ext uri="{FF2B5EF4-FFF2-40B4-BE49-F238E27FC236}">
              <a16:creationId xmlns:a16="http://schemas.microsoft.com/office/drawing/2014/main" id="{00000000-0008-0000-0300-000001010000}"/>
            </a:ext>
          </a:extLst>
        </xdr:cNvPr>
        <xdr:cNvSpPr/>
      </xdr:nvSpPr>
      <xdr:spPr>
        <a:xfrm>
          <a:off x="5333" y="394335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1968</xdr:row>
      <xdr:rowOff>0</xdr:rowOff>
    </xdr:from>
    <xdr:ext cx="6468110" cy="21590"/>
    <xdr:sp macro="" textlink="">
      <xdr:nvSpPr>
        <xdr:cNvPr id="258" name="Shape 91">
          <a:extLst>
            <a:ext uri="{FF2B5EF4-FFF2-40B4-BE49-F238E27FC236}">
              <a16:creationId xmlns:a16="http://schemas.microsoft.com/office/drawing/2014/main" id="{00000000-0008-0000-0300-000002010000}"/>
            </a:ext>
          </a:extLst>
        </xdr:cNvPr>
        <xdr:cNvSpPr/>
      </xdr:nvSpPr>
      <xdr:spPr>
        <a:xfrm>
          <a:off x="5333" y="394335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2009</xdr:row>
      <xdr:rowOff>0</xdr:rowOff>
    </xdr:from>
    <xdr:ext cx="6468110" cy="0"/>
    <xdr:sp macro="" textlink="">
      <xdr:nvSpPr>
        <xdr:cNvPr id="259" name="Shape 92">
          <a:extLst>
            <a:ext uri="{FF2B5EF4-FFF2-40B4-BE49-F238E27FC236}">
              <a16:creationId xmlns:a16="http://schemas.microsoft.com/office/drawing/2014/main" id="{00000000-0008-0000-0300-000003010000}"/>
            </a:ext>
          </a:extLst>
        </xdr:cNvPr>
        <xdr:cNvSpPr/>
      </xdr:nvSpPr>
      <xdr:spPr>
        <a:xfrm>
          <a:off x="5333" y="4031572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2055</xdr:row>
      <xdr:rowOff>0</xdr:rowOff>
    </xdr:from>
    <xdr:ext cx="6468110" cy="0"/>
    <xdr:sp macro="" textlink="">
      <xdr:nvSpPr>
        <xdr:cNvPr id="260" name="Shape 94">
          <a:extLst>
            <a:ext uri="{FF2B5EF4-FFF2-40B4-BE49-F238E27FC236}">
              <a16:creationId xmlns:a16="http://schemas.microsoft.com/office/drawing/2014/main" id="{00000000-0008-0000-0300-000004010000}"/>
            </a:ext>
          </a:extLst>
        </xdr:cNvPr>
        <xdr:cNvSpPr/>
      </xdr:nvSpPr>
      <xdr:spPr>
        <a:xfrm>
          <a:off x="5333" y="413486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2055</xdr:row>
      <xdr:rowOff>0</xdr:rowOff>
    </xdr:from>
    <xdr:ext cx="6468110" cy="21590"/>
    <xdr:sp macro="" textlink="">
      <xdr:nvSpPr>
        <xdr:cNvPr id="261" name="Shape 95">
          <a:extLst>
            <a:ext uri="{FF2B5EF4-FFF2-40B4-BE49-F238E27FC236}">
              <a16:creationId xmlns:a16="http://schemas.microsoft.com/office/drawing/2014/main" id="{00000000-0008-0000-0300-000005010000}"/>
            </a:ext>
          </a:extLst>
        </xdr:cNvPr>
        <xdr:cNvSpPr/>
      </xdr:nvSpPr>
      <xdr:spPr>
        <a:xfrm>
          <a:off x="5333" y="413486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2098</xdr:row>
      <xdr:rowOff>0</xdr:rowOff>
    </xdr:from>
    <xdr:ext cx="6468110" cy="0"/>
    <xdr:sp macro="" textlink="">
      <xdr:nvSpPr>
        <xdr:cNvPr id="262" name="Shape 96">
          <a:extLst>
            <a:ext uri="{FF2B5EF4-FFF2-40B4-BE49-F238E27FC236}">
              <a16:creationId xmlns:a16="http://schemas.microsoft.com/office/drawing/2014/main" id="{00000000-0008-0000-0300-000006010000}"/>
            </a:ext>
          </a:extLst>
        </xdr:cNvPr>
        <xdr:cNvSpPr/>
      </xdr:nvSpPr>
      <xdr:spPr>
        <a:xfrm>
          <a:off x="5333" y="4220125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2098</xdr:row>
      <xdr:rowOff>0</xdr:rowOff>
    </xdr:from>
    <xdr:ext cx="6468110" cy="21590"/>
    <xdr:sp macro="" textlink="">
      <xdr:nvSpPr>
        <xdr:cNvPr id="263" name="Shape 97">
          <a:extLst>
            <a:ext uri="{FF2B5EF4-FFF2-40B4-BE49-F238E27FC236}">
              <a16:creationId xmlns:a16="http://schemas.microsoft.com/office/drawing/2014/main" id="{00000000-0008-0000-0300-000007010000}"/>
            </a:ext>
          </a:extLst>
        </xdr:cNvPr>
        <xdr:cNvSpPr/>
      </xdr:nvSpPr>
      <xdr:spPr>
        <a:xfrm>
          <a:off x="5333" y="4220125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2146</xdr:row>
      <xdr:rowOff>0</xdr:rowOff>
    </xdr:from>
    <xdr:ext cx="6468110" cy="0"/>
    <xdr:sp macro="" textlink="">
      <xdr:nvSpPr>
        <xdr:cNvPr id="264" name="Shape 98">
          <a:extLst>
            <a:ext uri="{FF2B5EF4-FFF2-40B4-BE49-F238E27FC236}">
              <a16:creationId xmlns:a16="http://schemas.microsoft.com/office/drawing/2014/main" id="{00000000-0008-0000-0300-000008010000}"/>
            </a:ext>
          </a:extLst>
        </xdr:cNvPr>
        <xdr:cNvSpPr/>
      </xdr:nvSpPr>
      <xdr:spPr>
        <a:xfrm>
          <a:off x="5333" y="431698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2146</xdr:row>
      <xdr:rowOff>0</xdr:rowOff>
    </xdr:from>
    <xdr:ext cx="6468110" cy="21590"/>
    <xdr:sp macro="" textlink="">
      <xdr:nvSpPr>
        <xdr:cNvPr id="265" name="Shape 99">
          <a:extLst>
            <a:ext uri="{FF2B5EF4-FFF2-40B4-BE49-F238E27FC236}">
              <a16:creationId xmlns:a16="http://schemas.microsoft.com/office/drawing/2014/main" id="{00000000-0008-0000-0300-000009010000}"/>
            </a:ext>
          </a:extLst>
        </xdr:cNvPr>
        <xdr:cNvSpPr/>
      </xdr:nvSpPr>
      <xdr:spPr>
        <a:xfrm>
          <a:off x="5333" y="431698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2195</xdr:row>
      <xdr:rowOff>0</xdr:rowOff>
    </xdr:from>
    <xdr:ext cx="6468110" cy="0"/>
    <xdr:sp macro="" textlink="">
      <xdr:nvSpPr>
        <xdr:cNvPr id="266" name="Shape 100">
          <a:extLst>
            <a:ext uri="{FF2B5EF4-FFF2-40B4-BE49-F238E27FC236}">
              <a16:creationId xmlns:a16="http://schemas.microsoft.com/office/drawing/2014/main" id="{00000000-0008-0000-0300-00000A010000}"/>
            </a:ext>
          </a:extLst>
        </xdr:cNvPr>
        <xdr:cNvSpPr/>
      </xdr:nvSpPr>
      <xdr:spPr>
        <a:xfrm>
          <a:off x="5333" y="441426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2195</xdr:row>
      <xdr:rowOff>0</xdr:rowOff>
    </xdr:from>
    <xdr:ext cx="6468110" cy="21590"/>
    <xdr:sp macro="" textlink="">
      <xdr:nvSpPr>
        <xdr:cNvPr id="267" name="Shape 101">
          <a:extLst>
            <a:ext uri="{FF2B5EF4-FFF2-40B4-BE49-F238E27FC236}">
              <a16:creationId xmlns:a16="http://schemas.microsoft.com/office/drawing/2014/main" id="{00000000-0008-0000-0300-00000B010000}"/>
            </a:ext>
          </a:extLst>
        </xdr:cNvPr>
        <xdr:cNvSpPr/>
      </xdr:nvSpPr>
      <xdr:spPr>
        <a:xfrm>
          <a:off x="5333" y="441426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2240</xdr:row>
      <xdr:rowOff>0</xdr:rowOff>
    </xdr:from>
    <xdr:ext cx="6468110" cy="0"/>
    <xdr:sp macro="" textlink="">
      <xdr:nvSpPr>
        <xdr:cNvPr id="268" name="Shape 102">
          <a:extLst>
            <a:ext uri="{FF2B5EF4-FFF2-40B4-BE49-F238E27FC236}">
              <a16:creationId xmlns:a16="http://schemas.microsoft.com/office/drawing/2014/main" id="{00000000-0008-0000-0300-00000C010000}"/>
            </a:ext>
          </a:extLst>
        </xdr:cNvPr>
        <xdr:cNvSpPr/>
      </xdr:nvSpPr>
      <xdr:spPr>
        <a:xfrm>
          <a:off x="5333" y="450189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2240</xdr:row>
      <xdr:rowOff>0</xdr:rowOff>
    </xdr:from>
    <xdr:ext cx="6468110" cy="21590"/>
    <xdr:sp macro="" textlink="">
      <xdr:nvSpPr>
        <xdr:cNvPr id="269" name="Shape 103">
          <a:extLst>
            <a:ext uri="{FF2B5EF4-FFF2-40B4-BE49-F238E27FC236}">
              <a16:creationId xmlns:a16="http://schemas.microsoft.com/office/drawing/2014/main" id="{00000000-0008-0000-0300-00000D010000}"/>
            </a:ext>
          </a:extLst>
        </xdr:cNvPr>
        <xdr:cNvSpPr/>
      </xdr:nvSpPr>
      <xdr:spPr>
        <a:xfrm>
          <a:off x="5333" y="450189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2285</xdr:row>
      <xdr:rowOff>0</xdr:rowOff>
    </xdr:from>
    <xdr:ext cx="6468110" cy="0"/>
    <xdr:sp macro="" textlink="">
      <xdr:nvSpPr>
        <xdr:cNvPr id="270" name="Shape 104">
          <a:extLst>
            <a:ext uri="{FF2B5EF4-FFF2-40B4-BE49-F238E27FC236}">
              <a16:creationId xmlns:a16="http://schemas.microsoft.com/office/drawing/2014/main" id="{00000000-0008-0000-0300-00000E010000}"/>
            </a:ext>
          </a:extLst>
        </xdr:cNvPr>
        <xdr:cNvSpPr/>
      </xdr:nvSpPr>
      <xdr:spPr>
        <a:xfrm>
          <a:off x="5333" y="4591812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2285</xdr:row>
      <xdr:rowOff>0</xdr:rowOff>
    </xdr:from>
    <xdr:ext cx="6468110" cy="21590"/>
    <xdr:sp macro="" textlink="">
      <xdr:nvSpPr>
        <xdr:cNvPr id="271" name="Shape 105">
          <a:extLst>
            <a:ext uri="{FF2B5EF4-FFF2-40B4-BE49-F238E27FC236}">
              <a16:creationId xmlns:a16="http://schemas.microsoft.com/office/drawing/2014/main" id="{00000000-0008-0000-0300-00000F010000}"/>
            </a:ext>
          </a:extLst>
        </xdr:cNvPr>
        <xdr:cNvSpPr/>
      </xdr:nvSpPr>
      <xdr:spPr>
        <a:xfrm>
          <a:off x="5333" y="4591812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2336</xdr:row>
      <xdr:rowOff>0</xdr:rowOff>
    </xdr:from>
    <xdr:ext cx="6468110" cy="0"/>
    <xdr:sp macro="" textlink="">
      <xdr:nvSpPr>
        <xdr:cNvPr id="272" name="Shape 106">
          <a:extLst>
            <a:ext uri="{FF2B5EF4-FFF2-40B4-BE49-F238E27FC236}">
              <a16:creationId xmlns:a16="http://schemas.microsoft.com/office/drawing/2014/main" id="{00000000-0008-0000-0300-000010010000}"/>
            </a:ext>
          </a:extLst>
        </xdr:cNvPr>
        <xdr:cNvSpPr/>
      </xdr:nvSpPr>
      <xdr:spPr>
        <a:xfrm>
          <a:off x="5333" y="469646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2336</xdr:row>
      <xdr:rowOff>0</xdr:rowOff>
    </xdr:from>
    <xdr:ext cx="6468110" cy="21590"/>
    <xdr:sp macro="" textlink="">
      <xdr:nvSpPr>
        <xdr:cNvPr id="273" name="Shape 107">
          <a:extLst>
            <a:ext uri="{FF2B5EF4-FFF2-40B4-BE49-F238E27FC236}">
              <a16:creationId xmlns:a16="http://schemas.microsoft.com/office/drawing/2014/main" id="{00000000-0008-0000-0300-000011010000}"/>
            </a:ext>
          </a:extLst>
        </xdr:cNvPr>
        <xdr:cNvSpPr/>
      </xdr:nvSpPr>
      <xdr:spPr>
        <a:xfrm>
          <a:off x="5333" y="469646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2380</xdr:row>
      <xdr:rowOff>0</xdr:rowOff>
    </xdr:from>
    <xdr:ext cx="6468110" cy="0"/>
    <xdr:sp macro="" textlink="">
      <xdr:nvSpPr>
        <xdr:cNvPr id="274" name="Shape 108">
          <a:extLst>
            <a:ext uri="{FF2B5EF4-FFF2-40B4-BE49-F238E27FC236}">
              <a16:creationId xmlns:a16="http://schemas.microsoft.com/office/drawing/2014/main" id="{00000000-0008-0000-0300-000012010000}"/>
            </a:ext>
          </a:extLst>
        </xdr:cNvPr>
        <xdr:cNvSpPr/>
      </xdr:nvSpPr>
      <xdr:spPr>
        <a:xfrm>
          <a:off x="5333" y="4782142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2380</xdr:row>
      <xdr:rowOff>0</xdr:rowOff>
    </xdr:from>
    <xdr:ext cx="6468110" cy="21590"/>
    <xdr:sp macro="" textlink="">
      <xdr:nvSpPr>
        <xdr:cNvPr id="275" name="Shape 109">
          <a:extLst>
            <a:ext uri="{FF2B5EF4-FFF2-40B4-BE49-F238E27FC236}">
              <a16:creationId xmlns:a16="http://schemas.microsoft.com/office/drawing/2014/main" id="{00000000-0008-0000-0300-000013010000}"/>
            </a:ext>
          </a:extLst>
        </xdr:cNvPr>
        <xdr:cNvSpPr/>
      </xdr:nvSpPr>
      <xdr:spPr>
        <a:xfrm>
          <a:off x="5333" y="4782142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2426</xdr:row>
      <xdr:rowOff>0</xdr:rowOff>
    </xdr:from>
    <xdr:ext cx="6468110" cy="0"/>
    <xdr:sp macro="" textlink="">
      <xdr:nvSpPr>
        <xdr:cNvPr id="276" name="Shape 110">
          <a:extLst>
            <a:ext uri="{FF2B5EF4-FFF2-40B4-BE49-F238E27FC236}">
              <a16:creationId xmlns:a16="http://schemas.microsoft.com/office/drawing/2014/main" id="{00000000-0008-0000-0300-000014010000}"/>
            </a:ext>
          </a:extLst>
        </xdr:cNvPr>
        <xdr:cNvSpPr/>
      </xdr:nvSpPr>
      <xdr:spPr>
        <a:xfrm>
          <a:off x="5333" y="487553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2426</xdr:row>
      <xdr:rowOff>0</xdr:rowOff>
    </xdr:from>
    <xdr:ext cx="6468110" cy="21590"/>
    <xdr:sp macro="" textlink="">
      <xdr:nvSpPr>
        <xdr:cNvPr id="277" name="Shape 111">
          <a:extLst>
            <a:ext uri="{FF2B5EF4-FFF2-40B4-BE49-F238E27FC236}">
              <a16:creationId xmlns:a16="http://schemas.microsoft.com/office/drawing/2014/main" id="{00000000-0008-0000-0300-000015010000}"/>
            </a:ext>
          </a:extLst>
        </xdr:cNvPr>
        <xdr:cNvSpPr/>
      </xdr:nvSpPr>
      <xdr:spPr>
        <a:xfrm>
          <a:off x="5333" y="487553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2469</xdr:row>
      <xdr:rowOff>0</xdr:rowOff>
    </xdr:from>
    <xdr:ext cx="6468110" cy="0"/>
    <xdr:sp macro="" textlink="">
      <xdr:nvSpPr>
        <xdr:cNvPr id="278" name="Shape 112">
          <a:extLst>
            <a:ext uri="{FF2B5EF4-FFF2-40B4-BE49-F238E27FC236}">
              <a16:creationId xmlns:a16="http://schemas.microsoft.com/office/drawing/2014/main" id="{00000000-0008-0000-0300-000016010000}"/>
            </a:ext>
          </a:extLst>
        </xdr:cNvPr>
        <xdr:cNvSpPr/>
      </xdr:nvSpPr>
      <xdr:spPr>
        <a:xfrm>
          <a:off x="5333" y="4963075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2469</xdr:row>
      <xdr:rowOff>0</xdr:rowOff>
    </xdr:from>
    <xdr:ext cx="6468110" cy="21590"/>
    <xdr:sp macro="" textlink="">
      <xdr:nvSpPr>
        <xdr:cNvPr id="279" name="Shape 113">
          <a:extLst>
            <a:ext uri="{FF2B5EF4-FFF2-40B4-BE49-F238E27FC236}">
              <a16:creationId xmlns:a16="http://schemas.microsoft.com/office/drawing/2014/main" id="{00000000-0008-0000-0300-000017010000}"/>
            </a:ext>
          </a:extLst>
        </xdr:cNvPr>
        <xdr:cNvSpPr/>
      </xdr:nvSpPr>
      <xdr:spPr>
        <a:xfrm>
          <a:off x="5333" y="4963075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2513</xdr:row>
      <xdr:rowOff>0</xdr:rowOff>
    </xdr:from>
    <xdr:ext cx="6468110" cy="0"/>
    <xdr:sp macro="" textlink="">
      <xdr:nvSpPr>
        <xdr:cNvPr id="280" name="Shape 114">
          <a:extLst>
            <a:ext uri="{FF2B5EF4-FFF2-40B4-BE49-F238E27FC236}">
              <a16:creationId xmlns:a16="http://schemas.microsoft.com/office/drawing/2014/main" id="{00000000-0008-0000-0300-000018010000}"/>
            </a:ext>
          </a:extLst>
        </xdr:cNvPr>
        <xdr:cNvSpPr/>
      </xdr:nvSpPr>
      <xdr:spPr>
        <a:xfrm>
          <a:off x="5333" y="5048758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2513</xdr:row>
      <xdr:rowOff>0</xdr:rowOff>
    </xdr:from>
    <xdr:ext cx="6468110" cy="21590"/>
    <xdr:sp macro="" textlink="">
      <xdr:nvSpPr>
        <xdr:cNvPr id="281" name="Shape 115">
          <a:extLst>
            <a:ext uri="{FF2B5EF4-FFF2-40B4-BE49-F238E27FC236}">
              <a16:creationId xmlns:a16="http://schemas.microsoft.com/office/drawing/2014/main" id="{00000000-0008-0000-0300-000019010000}"/>
            </a:ext>
          </a:extLst>
        </xdr:cNvPr>
        <xdr:cNvSpPr/>
      </xdr:nvSpPr>
      <xdr:spPr>
        <a:xfrm>
          <a:off x="5333" y="5048758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2560</xdr:row>
      <xdr:rowOff>0</xdr:rowOff>
    </xdr:from>
    <xdr:ext cx="6468110" cy="0"/>
    <xdr:sp macro="" textlink="">
      <xdr:nvSpPr>
        <xdr:cNvPr id="282" name="Shape 116">
          <a:extLst>
            <a:ext uri="{FF2B5EF4-FFF2-40B4-BE49-F238E27FC236}">
              <a16:creationId xmlns:a16="http://schemas.microsoft.com/office/drawing/2014/main" id="{00000000-0008-0000-0300-00001A010000}"/>
            </a:ext>
          </a:extLst>
        </xdr:cNvPr>
        <xdr:cNvSpPr/>
      </xdr:nvSpPr>
      <xdr:spPr>
        <a:xfrm>
          <a:off x="5333" y="514502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2560</xdr:row>
      <xdr:rowOff>0</xdr:rowOff>
    </xdr:from>
    <xdr:ext cx="6468110" cy="21590"/>
    <xdr:sp macro="" textlink="">
      <xdr:nvSpPr>
        <xdr:cNvPr id="283" name="Shape 117">
          <a:extLst>
            <a:ext uri="{FF2B5EF4-FFF2-40B4-BE49-F238E27FC236}">
              <a16:creationId xmlns:a16="http://schemas.microsoft.com/office/drawing/2014/main" id="{00000000-0008-0000-0300-00001B010000}"/>
            </a:ext>
          </a:extLst>
        </xdr:cNvPr>
        <xdr:cNvSpPr/>
      </xdr:nvSpPr>
      <xdr:spPr>
        <a:xfrm>
          <a:off x="5333" y="5145024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2600</xdr:row>
      <xdr:rowOff>0</xdr:rowOff>
    </xdr:from>
    <xdr:ext cx="6468110" cy="0"/>
    <xdr:sp macro="" textlink="">
      <xdr:nvSpPr>
        <xdr:cNvPr id="284" name="Shape 118">
          <a:extLst>
            <a:ext uri="{FF2B5EF4-FFF2-40B4-BE49-F238E27FC236}">
              <a16:creationId xmlns:a16="http://schemas.microsoft.com/office/drawing/2014/main" id="{00000000-0008-0000-0300-00001C010000}"/>
            </a:ext>
          </a:extLst>
        </xdr:cNvPr>
        <xdr:cNvSpPr/>
      </xdr:nvSpPr>
      <xdr:spPr>
        <a:xfrm>
          <a:off x="5333" y="5222917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2600</xdr:row>
      <xdr:rowOff>0</xdr:rowOff>
    </xdr:from>
    <xdr:ext cx="6468110" cy="21590"/>
    <xdr:sp macro="" textlink="">
      <xdr:nvSpPr>
        <xdr:cNvPr id="285" name="Shape 119">
          <a:extLst>
            <a:ext uri="{FF2B5EF4-FFF2-40B4-BE49-F238E27FC236}">
              <a16:creationId xmlns:a16="http://schemas.microsoft.com/office/drawing/2014/main" id="{00000000-0008-0000-0300-00001D010000}"/>
            </a:ext>
          </a:extLst>
        </xdr:cNvPr>
        <xdr:cNvSpPr/>
      </xdr:nvSpPr>
      <xdr:spPr>
        <a:xfrm>
          <a:off x="5333" y="5222917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2651</xdr:row>
      <xdr:rowOff>0</xdr:rowOff>
    </xdr:from>
    <xdr:ext cx="6468110" cy="0"/>
    <xdr:sp macro="" textlink="">
      <xdr:nvSpPr>
        <xdr:cNvPr id="286" name="Shape 120">
          <a:extLst>
            <a:ext uri="{FF2B5EF4-FFF2-40B4-BE49-F238E27FC236}">
              <a16:creationId xmlns:a16="http://schemas.microsoft.com/office/drawing/2014/main" id="{00000000-0008-0000-0300-00001E010000}"/>
            </a:ext>
          </a:extLst>
        </xdr:cNvPr>
        <xdr:cNvSpPr/>
      </xdr:nvSpPr>
      <xdr:spPr>
        <a:xfrm>
          <a:off x="5333" y="5325448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2651</xdr:row>
      <xdr:rowOff>0</xdr:rowOff>
    </xdr:from>
    <xdr:ext cx="6468110" cy="21590"/>
    <xdr:sp macro="" textlink="">
      <xdr:nvSpPr>
        <xdr:cNvPr id="287" name="Shape 121">
          <a:extLst>
            <a:ext uri="{FF2B5EF4-FFF2-40B4-BE49-F238E27FC236}">
              <a16:creationId xmlns:a16="http://schemas.microsoft.com/office/drawing/2014/main" id="{00000000-0008-0000-0300-00001F010000}"/>
            </a:ext>
          </a:extLst>
        </xdr:cNvPr>
        <xdr:cNvSpPr/>
      </xdr:nvSpPr>
      <xdr:spPr>
        <a:xfrm>
          <a:off x="5333" y="5325448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2702</xdr:row>
      <xdr:rowOff>0</xdr:rowOff>
    </xdr:from>
    <xdr:ext cx="6468110" cy="0"/>
    <xdr:sp macro="" textlink="">
      <xdr:nvSpPr>
        <xdr:cNvPr id="288" name="Shape 122">
          <a:extLst>
            <a:ext uri="{FF2B5EF4-FFF2-40B4-BE49-F238E27FC236}">
              <a16:creationId xmlns:a16="http://schemas.microsoft.com/office/drawing/2014/main" id="{00000000-0008-0000-0300-000020010000}"/>
            </a:ext>
          </a:extLst>
        </xdr:cNvPr>
        <xdr:cNvSpPr/>
      </xdr:nvSpPr>
      <xdr:spPr>
        <a:xfrm>
          <a:off x="5333" y="5427048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2702</xdr:row>
      <xdr:rowOff>0</xdr:rowOff>
    </xdr:from>
    <xdr:ext cx="6468110" cy="21590"/>
    <xdr:sp macro="" textlink="">
      <xdr:nvSpPr>
        <xdr:cNvPr id="289" name="Shape 123">
          <a:extLst>
            <a:ext uri="{FF2B5EF4-FFF2-40B4-BE49-F238E27FC236}">
              <a16:creationId xmlns:a16="http://schemas.microsoft.com/office/drawing/2014/main" id="{00000000-0008-0000-0300-000021010000}"/>
            </a:ext>
          </a:extLst>
        </xdr:cNvPr>
        <xdr:cNvSpPr/>
      </xdr:nvSpPr>
      <xdr:spPr>
        <a:xfrm>
          <a:off x="5333" y="5427048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2748</xdr:row>
      <xdr:rowOff>0</xdr:rowOff>
    </xdr:from>
    <xdr:ext cx="6468110" cy="0"/>
    <xdr:sp macro="" textlink="">
      <xdr:nvSpPr>
        <xdr:cNvPr id="290" name="Shape 124">
          <a:extLst>
            <a:ext uri="{FF2B5EF4-FFF2-40B4-BE49-F238E27FC236}">
              <a16:creationId xmlns:a16="http://schemas.microsoft.com/office/drawing/2014/main" id="{00000000-0008-0000-0300-000022010000}"/>
            </a:ext>
          </a:extLst>
        </xdr:cNvPr>
        <xdr:cNvSpPr/>
      </xdr:nvSpPr>
      <xdr:spPr>
        <a:xfrm>
          <a:off x="5333" y="551662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2748</xdr:row>
      <xdr:rowOff>0</xdr:rowOff>
    </xdr:from>
    <xdr:ext cx="6468110" cy="21590"/>
    <xdr:sp macro="" textlink="">
      <xdr:nvSpPr>
        <xdr:cNvPr id="291" name="Shape 125">
          <a:extLst>
            <a:ext uri="{FF2B5EF4-FFF2-40B4-BE49-F238E27FC236}">
              <a16:creationId xmlns:a16="http://schemas.microsoft.com/office/drawing/2014/main" id="{00000000-0008-0000-0300-000023010000}"/>
            </a:ext>
          </a:extLst>
        </xdr:cNvPr>
        <xdr:cNvSpPr/>
      </xdr:nvSpPr>
      <xdr:spPr>
        <a:xfrm>
          <a:off x="5333" y="5516626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2795</xdr:row>
      <xdr:rowOff>0</xdr:rowOff>
    </xdr:from>
    <xdr:ext cx="6468110" cy="0"/>
    <xdr:sp macro="" textlink="">
      <xdr:nvSpPr>
        <xdr:cNvPr id="292" name="Shape 126">
          <a:extLst>
            <a:ext uri="{FF2B5EF4-FFF2-40B4-BE49-F238E27FC236}">
              <a16:creationId xmlns:a16="http://schemas.microsoft.com/office/drawing/2014/main" id="{00000000-0008-0000-0300-000024010000}"/>
            </a:ext>
          </a:extLst>
        </xdr:cNvPr>
        <xdr:cNvSpPr/>
      </xdr:nvSpPr>
      <xdr:spPr>
        <a:xfrm>
          <a:off x="5333" y="5608150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2795</xdr:row>
      <xdr:rowOff>0</xdr:rowOff>
    </xdr:from>
    <xdr:ext cx="6468110" cy="21590"/>
    <xdr:sp macro="" textlink="">
      <xdr:nvSpPr>
        <xdr:cNvPr id="293" name="Shape 127">
          <a:extLst>
            <a:ext uri="{FF2B5EF4-FFF2-40B4-BE49-F238E27FC236}">
              <a16:creationId xmlns:a16="http://schemas.microsoft.com/office/drawing/2014/main" id="{00000000-0008-0000-0300-000025010000}"/>
            </a:ext>
          </a:extLst>
        </xdr:cNvPr>
        <xdr:cNvSpPr/>
      </xdr:nvSpPr>
      <xdr:spPr>
        <a:xfrm>
          <a:off x="5333" y="5608150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2830</xdr:row>
      <xdr:rowOff>0</xdr:rowOff>
    </xdr:from>
    <xdr:ext cx="6468110" cy="0"/>
    <xdr:sp macro="" textlink="">
      <xdr:nvSpPr>
        <xdr:cNvPr id="294" name="Shape 128">
          <a:extLst>
            <a:ext uri="{FF2B5EF4-FFF2-40B4-BE49-F238E27FC236}">
              <a16:creationId xmlns:a16="http://schemas.microsoft.com/office/drawing/2014/main" id="{00000000-0008-0000-0300-000026010000}"/>
            </a:ext>
          </a:extLst>
        </xdr:cNvPr>
        <xdr:cNvSpPr/>
      </xdr:nvSpPr>
      <xdr:spPr>
        <a:xfrm>
          <a:off x="5333" y="5680117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2830</xdr:row>
      <xdr:rowOff>0</xdr:rowOff>
    </xdr:from>
    <xdr:ext cx="6468110" cy="21590"/>
    <xdr:sp macro="" textlink="">
      <xdr:nvSpPr>
        <xdr:cNvPr id="295" name="Shape 129">
          <a:extLst>
            <a:ext uri="{FF2B5EF4-FFF2-40B4-BE49-F238E27FC236}">
              <a16:creationId xmlns:a16="http://schemas.microsoft.com/office/drawing/2014/main" id="{00000000-0008-0000-0300-000027010000}"/>
            </a:ext>
          </a:extLst>
        </xdr:cNvPr>
        <xdr:cNvSpPr/>
      </xdr:nvSpPr>
      <xdr:spPr>
        <a:xfrm>
          <a:off x="5333" y="5680117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2869</xdr:row>
      <xdr:rowOff>0</xdr:rowOff>
    </xdr:from>
    <xdr:ext cx="6468110" cy="0"/>
    <xdr:sp macro="" textlink="">
      <xdr:nvSpPr>
        <xdr:cNvPr id="296" name="Shape 130">
          <a:extLst>
            <a:ext uri="{FF2B5EF4-FFF2-40B4-BE49-F238E27FC236}">
              <a16:creationId xmlns:a16="http://schemas.microsoft.com/office/drawing/2014/main" id="{00000000-0008-0000-0300-000028010000}"/>
            </a:ext>
          </a:extLst>
        </xdr:cNvPr>
        <xdr:cNvSpPr/>
      </xdr:nvSpPr>
      <xdr:spPr>
        <a:xfrm>
          <a:off x="5333" y="5763683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2869</xdr:row>
      <xdr:rowOff>0</xdr:rowOff>
    </xdr:from>
    <xdr:ext cx="6468110" cy="21590"/>
    <xdr:sp macro="" textlink="">
      <xdr:nvSpPr>
        <xdr:cNvPr id="297" name="Shape 131">
          <a:extLst>
            <a:ext uri="{FF2B5EF4-FFF2-40B4-BE49-F238E27FC236}">
              <a16:creationId xmlns:a16="http://schemas.microsoft.com/office/drawing/2014/main" id="{00000000-0008-0000-0300-000029010000}"/>
            </a:ext>
          </a:extLst>
        </xdr:cNvPr>
        <xdr:cNvSpPr/>
      </xdr:nvSpPr>
      <xdr:spPr>
        <a:xfrm>
          <a:off x="5333" y="5763683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2918</xdr:row>
      <xdr:rowOff>0</xdr:rowOff>
    </xdr:from>
    <xdr:ext cx="6468110" cy="0"/>
    <xdr:sp macro="" textlink="">
      <xdr:nvSpPr>
        <xdr:cNvPr id="298" name="Shape 132">
          <a:extLst>
            <a:ext uri="{FF2B5EF4-FFF2-40B4-BE49-F238E27FC236}">
              <a16:creationId xmlns:a16="http://schemas.microsoft.com/office/drawing/2014/main" id="{00000000-0008-0000-0300-00002A010000}"/>
            </a:ext>
          </a:extLst>
        </xdr:cNvPr>
        <xdr:cNvSpPr/>
      </xdr:nvSpPr>
      <xdr:spPr>
        <a:xfrm>
          <a:off x="5333" y="5867738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2918</xdr:row>
      <xdr:rowOff>0</xdr:rowOff>
    </xdr:from>
    <xdr:ext cx="6468110" cy="21590"/>
    <xdr:sp macro="" textlink="">
      <xdr:nvSpPr>
        <xdr:cNvPr id="299" name="Shape 133">
          <a:extLst>
            <a:ext uri="{FF2B5EF4-FFF2-40B4-BE49-F238E27FC236}">
              <a16:creationId xmlns:a16="http://schemas.microsoft.com/office/drawing/2014/main" id="{00000000-0008-0000-0300-00002B010000}"/>
            </a:ext>
          </a:extLst>
        </xdr:cNvPr>
        <xdr:cNvSpPr/>
      </xdr:nvSpPr>
      <xdr:spPr>
        <a:xfrm>
          <a:off x="5333" y="5867738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2961</xdr:row>
      <xdr:rowOff>0</xdr:rowOff>
    </xdr:from>
    <xdr:ext cx="6468110" cy="0"/>
    <xdr:sp macro="" textlink="">
      <xdr:nvSpPr>
        <xdr:cNvPr id="300" name="Shape 134">
          <a:extLst>
            <a:ext uri="{FF2B5EF4-FFF2-40B4-BE49-F238E27FC236}">
              <a16:creationId xmlns:a16="http://schemas.microsoft.com/office/drawing/2014/main" id="{00000000-0008-0000-0300-00002C010000}"/>
            </a:ext>
          </a:extLst>
        </xdr:cNvPr>
        <xdr:cNvSpPr/>
      </xdr:nvSpPr>
      <xdr:spPr>
        <a:xfrm>
          <a:off x="5333" y="5956215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2961</xdr:row>
      <xdr:rowOff>0</xdr:rowOff>
    </xdr:from>
    <xdr:ext cx="6468110" cy="21590"/>
    <xdr:sp macro="" textlink="">
      <xdr:nvSpPr>
        <xdr:cNvPr id="301" name="Shape 135">
          <a:extLst>
            <a:ext uri="{FF2B5EF4-FFF2-40B4-BE49-F238E27FC236}">
              <a16:creationId xmlns:a16="http://schemas.microsoft.com/office/drawing/2014/main" id="{00000000-0008-0000-0300-00002D010000}"/>
            </a:ext>
          </a:extLst>
        </xdr:cNvPr>
        <xdr:cNvSpPr/>
      </xdr:nvSpPr>
      <xdr:spPr>
        <a:xfrm>
          <a:off x="5333" y="5956215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3009</xdr:row>
      <xdr:rowOff>0</xdr:rowOff>
    </xdr:from>
    <xdr:ext cx="6468110" cy="0"/>
    <xdr:sp macro="" textlink="">
      <xdr:nvSpPr>
        <xdr:cNvPr id="302" name="Shape 136">
          <a:extLst>
            <a:ext uri="{FF2B5EF4-FFF2-40B4-BE49-F238E27FC236}">
              <a16:creationId xmlns:a16="http://schemas.microsoft.com/office/drawing/2014/main" id="{00000000-0008-0000-0300-00002E010000}"/>
            </a:ext>
          </a:extLst>
        </xdr:cNvPr>
        <xdr:cNvSpPr/>
      </xdr:nvSpPr>
      <xdr:spPr>
        <a:xfrm>
          <a:off x="5333" y="6049687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3009</xdr:row>
      <xdr:rowOff>0</xdr:rowOff>
    </xdr:from>
    <xdr:ext cx="6468110" cy="21590"/>
    <xdr:sp macro="" textlink="">
      <xdr:nvSpPr>
        <xdr:cNvPr id="303" name="Shape 137">
          <a:extLst>
            <a:ext uri="{FF2B5EF4-FFF2-40B4-BE49-F238E27FC236}">
              <a16:creationId xmlns:a16="http://schemas.microsoft.com/office/drawing/2014/main" id="{00000000-0008-0000-0300-00002F010000}"/>
            </a:ext>
          </a:extLst>
        </xdr:cNvPr>
        <xdr:cNvSpPr/>
      </xdr:nvSpPr>
      <xdr:spPr>
        <a:xfrm>
          <a:off x="5333" y="6049687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3052</xdr:row>
      <xdr:rowOff>0</xdr:rowOff>
    </xdr:from>
    <xdr:ext cx="6468110" cy="0"/>
    <xdr:sp macro="" textlink="">
      <xdr:nvSpPr>
        <xdr:cNvPr id="304" name="Shape 138">
          <a:extLst>
            <a:ext uri="{FF2B5EF4-FFF2-40B4-BE49-F238E27FC236}">
              <a16:creationId xmlns:a16="http://schemas.microsoft.com/office/drawing/2014/main" id="{00000000-0008-0000-0300-000030010000}"/>
            </a:ext>
          </a:extLst>
        </xdr:cNvPr>
        <xdr:cNvSpPr/>
      </xdr:nvSpPr>
      <xdr:spPr>
        <a:xfrm>
          <a:off x="5333" y="6136640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3052</xdr:row>
      <xdr:rowOff>0</xdr:rowOff>
    </xdr:from>
    <xdr:ext cx="6468110" cy="21590"/>
    <xdr:sp macro="" textlink="">
      <xdr:nvSpPr>
        <xdr:cNvPr id="305" name="Shape 139">
          <a:extLst>
            <a:ext uri="{FF2B5EF4-FFF2-40B4-BE49-F238E27FC236}">
              <a16:creationId xmlns:a16="http://schemas.microsoft.com/office/drawing/2014/main" id="{00000000-0008-0000-0300-000031010000}"/>
            </a:ext>
          </a:extLst>
        </xdr:cNvPr>
        <xdr:cNvSpPr/>
      </xdr:nvSpPr>
      <xdr:spPr>
        <a:xfrm>
          <a:off x="5333" y="6136640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3098</xdr:row>
      <xdr:rowOff>0</xdr:rowOff>
    </xdr:from>
    <xdr:ext cx="6468110" cy="0"/>
    <xdr:sp macro="" textlink="">
      <xdr:nvSpPr>
        <xdr:cNvPr id="306" name="Shape 140">
          <a:extLst>
            <a:ext uri="{FF2B5EF4-FFF2-40B4-BE49-F238E27FC236}">
              <a16:creationId xmlns:a16="http://schemas.microsoft.com/office/drawing/2014/main" id="{00000000-0008-0000-0300-000032010000}"/>
            </a:ext>
          </a:extLst>
        </xdr:cNvPr>
        <xdr:cNvSpPr/>
      </xdr:nvSpPr>
      <xdr:spPr>
        <a:xfrm>
          <a:off x="5333" y="6233075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3098</xdr:row>
      <xdr:rowOff>0</xdr:rowOff>
    </xdr:from>
    <xdr:ext cx="6468110" cy="21590"/>
    <xdr:sp macro="" textlink="">
      <xdr:nvSpPr>
        <xdr:cNvPr id="307" name="Shape 141">
          <a:extLst>
            <a:ext uri="{FF2B5EF4-FFF2-40B4-BE49-F238E27FC236}">
              <a16:creationId xmlns:a16="http://schemas.microsoft.com/office/drawing/2014/main" id="{00000000-0008-0000-0300-000033010000}"/>
            </a:ext>
          </a:extLst>
        </xdr:cNvPr>
        <xdr:cNvSpPr/>
      </xdr:nvSpPr>
      <xdr:spPr>
        <a:xfrm>
          <a:off x="5333" y="6233075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3146</xdr:row>
      <xdr:rowOff>0</xdr:rowOff>
    </xdr:from>
    <xdr:ext cx="6468110" cy="0"/>
    <xdr:sp macro="" textlink="">
      <xdr:nvSpPr>
        <xdr:cNvPr id="308" name="Shape 142">
          <a:extLst>
            <a:ext uri="{FF2B5EF4-FFF2-40B4-BE49-F238E27FC236}">
              <a16:creationId xmlns:a16="http://schemas.microsoft.com/office/drawing/2014/main" id="{00000000-0008-0000-0300-000034010000}"/>
            </a:ext>
          </a:extLst>
        </xdr:cNvPr>
        <xdr:cNvSpPr/>
      </xdr:nvSpPr>
      <xdr:spPr>
        <a:xfrm>
          <a:off x="5333" y="63303573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3146</xdr:row>
      <xdr:rowOff>0</xdr:rowOff>
    </xdr:from>
    <xdr:ext cx="6468110" cy="21590"/>
    <xdr:sp macro="" textlink="">
      <xdr:nvSpPr>
        <xdr:cNvPr id="309" name="Shape 143">
          <a:extLst>
            <a:ext uri="{FF2B5EF4-FFF2-40B4-BE49-F238E27FC236}">
              <a16:creationId xmlns:a16="http://schemas.microsoft.com/office/drawing/2014/main" id="{00000000-0008-0000-0300-000035010000}"/>
            </a:ext>
          </a:extLst>
        </xdr:cNvPr>
        <xdr:cNvSpPr/>
      </xdr:nvSpPr>
      <xdr:spPr>
        <a:xfrm>
          <a:off x="5333" y="63303573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3186</xdr:row>
      <xdr:rowOff>0</xdr:rowOff>
    </xdr:from>
    <xdr:ext cx="6468110" cy="0"/>
    <xdr:sp macro="" textlink="">
      <xdr:nvSpPr>
        <xdr:cNvPr id="310" name="Shape 144">
          <a:extLst>
            <a:ext uri="{FF2B5EF4-FFF2-40B4-BE49-F238E27FC236}">
              <a16:creationId xmlns:a16="http://schemas.microsoft.com/office/drawing/2014/main" id="{00000000-0008-0000-0300-000036010000}"/>
            </a:ext>
          </a:extLst>
        </xdr:cNvPr>
        <xdr:cNvSpPr/>
      </xdr:nvSpPr>
      <xdr:spPr>
        <a:xfrm>
          <a:off x="5333" y="64082506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3186</xdr:row>
      <xdr:rowOff>0</xdr:rowOff>
    </xdr:from>
    <xdr:ext cx="6468110" cy="21590"/>
    <xdr:sp macro="" textlink="">
      <xdr:nvSpPr>
        <xdr:cNvPr id="311" name="Shape 145">
          <a:extLst>
            <a:ext uri="{FF2B5EF4-FFF2-40B4-BE49-F238E27FC236}">
              <a16:creationId xmlns:a16="http://schemas.microsoft.com/office/drawing/2014/main" id="{00000000-0008-0000-0300-000037010000}"/>
            </a:ext>
          </a:extLst>
        </xdr:cNvPr>
        <xdr:cNvSpPr/>
      </xdr:nvSpPr>
      <xdr:spPr>
        <a:xfrm>
          <a:off x="5333" y="64082506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twoCellAnchor editAs="oneCell">
    <xdr:from>
      <xdr:col>0</xdr:col>
      <xdr:colOff>419100</xdr:colOff>
      <xdr:row>1</xdr:row>
      <xdr:rowOff>38101</xdr:rowOff>
    </xdr:from>
    <xdr:to>
      <xdr:col>3</xdr:col>
      <xdr:colOff>371475</xdr:colOff>
      <xdr:row>1</xdr:row>
      <xdr:rowOff>955761</xdr:rowOff>
    </xdr:to>
    <xdr:pic>
      <xdr:nvPicPr>
        <xdr:cNvPr id="312" name="Imagem 311">
          <a:extLst>
            <a:ext uri="{FF2B5EF4-FFF2-40B4-BE49-F238E27FC236}">
              <a16:creationId xmlns:a16="http://schemas.microsoft.com/office/drawing/2014/main" id="{00000000-0008-0000-0300-000038010000}"/>
            </a:ext>
          </a:extLst>
        </xdr:cNvPr>
        <xdr:cNvPicPr>
          <a:picLocks noChangeAspect="1"/>
        </xdr:cNvPicPr>
      </xdr:nvPicPr>
      <xdr:blipFill>
        <a:blip xmlns:r="http://schemas.openxmlformats.org/officeDocument/2006/relationships" r:embed="rId1"/>
        <a:stretch>
          <a:fillRect/>
        </a:stretch>
      </xdr:blipFill>
      <xdr:spPr>
        <a:xfrm>
          <a:off x="419100" y="232834"/>
          <a:ext cx="6708775" cy="917660"/>
        </a:xfrm>
        <a:prstGeom prst="rect">
          <a:avLst/>
        </a:prstGeom>
      </xdr:spPr>
    </xdr:pic>
    <xdr:clientData/>
  </xdr:twoCellAnchor>
  <xdr:twoCellAnchor editAs="oneCell">
    <xdr:from>
      <xdr:col>0</xdr:col>
      <xdr:colOff>419100</xdr:colOff>
      <xdr:row>1</xdr:row>
      <xdr:rowOff>38101</xdr:rowOff>
    </xdr:from>
    <xdr:to>
      <xdr:col>3</xdr:col>
      <xdr:colOff>371475</xdr:colOff>
      <xdr:row>1</xdr:row>
      <xdr:rowOff>955761</xdr:rowOff>
    </xdr:to>
    <xdr:pic>
      <xdr:nvPicPr>
        <xdr:cNvPr id="313" name="Imagem 312">
          <a:extLst>
            <a:ext uri="{FF2B5EF4-FFF2-40B4-BE49-F238E27FC236}">
              <a16:creationId xmlns:a16="http://schemas.microsoft.com/office/drawing/2014/main" id="{00000000-0008-0000-0300-000039010000}"/>
            </a:ext>
          </a:extLst>
        </xdr:cNvPr>
        <xdr:cNvPicPr>
          <a:picLocks noChangeAspect="1"/>
        </xdr:cNvPicPr>
      </xdr:nvPicPr>
      <xdr:blipFill>
        <a:blip xmlns:r="http://schemas.openxmlformats.org/officeDocument/2006/relationships" r:embed="rId1"/>
        <a:stretch>
          <a:fillRect/>
        </a:stretch>
      </xdr:blipFill>
      <xdr:spPr>
        <a:xfrm>
          <a:off x="419100" y="232834"/>
          <a:ext cx="6708775" cy="917660"/>
        </a:xfrm>
        <a:prstGeom prst="rect">
          <a:avLst/>
        </a:prstGeom>
      </xdr:spPr>
    </xdr:pic>
    <xdr:clientData/>
  </xdr:twoCellAnchor>
  <xdr:oneCellAnchor>
    <xdr:from>
      <xdr:col>1</xdr:col>
      <xdr:colOff>41147</xdr:colOff>
      <xdr:row>4</xdr:row>
      <xdr:rowOff>0</xdr:rowOff>
    </xdr:from>
    <xdr:ext cx="6468110" cy="0"/>
    <xdr:sp macro="" textlink="">
      <xdr:nvSpPr>
        <xdr:cNvPr id="314" name="Shape 2">
          <a:extLst>
            <a:ext uri="{FF2B5EF4-FFF2-40B4-BE49-F238E27FC236}">
              <a16:creationId xmlns:a16="http://schemas.microsoft.com/office/drawing/2014/main" id="{00000000-0008-0000-0300-00003A010000}"/>
            </a:ext>
          </a:extLst>
        </xdr:cNvPr>
        <xdr:cNvSpPr/>
      </xdr:nvSpPr>
      <xdr:spPr>
        <a:xfrm>
          <a:off x="1441322" y="1657350"/>
          <a:ext cx="6468110" cy="0"/>
        </a:xfrm>
        <a:custGeom>
          <a:avLst/>
          <a:gdLst/>
          <a:ahLst/>
          <a:cxnLst/>
          <a:rect l="0" t="0" r="0" b="0"/>
          <a:pathLst>
            <a:path w="6468110">
              <a:moveTo>
                <a:pt x="0" y="0"/>
              </a:moveTo>
              <a:lnTo>
                <a:pt x="6467855" y="0"/>
              </a:lnTo>
            </a:path>
          </a:pathLst>
        </a:custGeom>
        <a:ln w="10667">
          <a:solidFill>
            <a:srgbClr val="000000"/>
          </a:solidFill>
        </a:ln>
      </xdr:spPr>
      <xdr:txBody>
        <a:bodyPr/>
        <a:lstStyle/>
        <a:p>
          <a:endParaRPr lang="pt-BR"/>
        </a:p>
      </xdr:txBody>
    </xdr:sp>
    <xdr:clientData/>
  </xdr:oneCellAnchor>
  <xdr:oneCellAnchor>
    <xdr:from>
      <xdr:col>1</xdr:col>
      <xdr:colOff>41147</xdr:colOff>
      <xdr:row>50</xdr:row>
      <xdr:rowOff>5334</xdr:rowOff>
    </xdr:from>
    <xdr:ext cx="6468110" cy="0"/>
    <xdr:sp macro="" textlink="">
      <xdr:nvSpPr>
        <xdr:cNvPr id="315" name="Shape 4">
          <a:extLst>
            <a:ext uri="{FF2B5EF4-FFF2-40B4-BE49-F238E27FC236}">
              <a16:creationId xmlns:a16="http://schemas.microsoft.com/office/drawing/2014/main" id="{00000000-0008-0000-0300-00003B010000}"/>
            </a:ext>
          </a:extLst>
        </xdr:cNvPr>
        <xdr:cNvSpPr/>
      </xdr:nvSpPr>
      <xdr:spPr>
        <a:xfrm>
          <a:off x="1441322" y="10330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xdr:row>
      <xdr:rowOff>5334</xdr:rowOff>
    </xdr:from>
    <xdr:ext cx="6468110" cy="0"/>
    <xdr:sp macro="" textlink="">
      <xdr:nvSpPr>
        <xdr:cNvPr id="316" name="Shape 6">
          <a:extLst>
            <a:ext uri="{FF2B5EF4-FFF2-40B4-BE49-F238E27FC236}">
              <a16:creationId xmlns:a16="http://schemas.microsoft.com/office/drawing/2014/main" id="{00000000-0008-0000-0300-00003C010000}"/>
            </a:ext>
          </a:extLst>
        </xdr:cNvPr>
        <xdr:cNvSpPr/>
      </xdr:nvSpPr>
      <xdr:spPr>
        <a:xfrm>
          <a:off x="1441322" y="19722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152</xdr:row>
      <xdr:rowOff>5334</xdr:rowOff>
    </xdr:from>
    <xdr:ext cx="6468110" cy="0"/>
    <xdr:sp macro="" textlink="">
      <xdr:nvSpPr>
        <xdr:cNvPr id="317" name="Shape 8">
          <a:extLst>
            <a:ext uri="{FF2B5EF4-FFF2-40B4-BE49-F238E27FC236}">
              <a16:creationId xmlns:a16="http://schemas.microsoft.com/office/drawing/2014/main" id="{00000000-0008-0000-0300-00003D010000}"/>
            </a:ext>
          </a:extLst>
        </xdr:cNvPr>
        <xdr:cNvSpPr/>
      </xdr:nvSpPr>
      <xdr:spPr>
        <a:xfrm>
          <a:off x="1441322" y="28789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194</xdr:row>
      <xdr:rowOff>5334</xdr:rowOff>
    </xdr:from>
    <xdr:ext cx="6468110" cy="0"/>
    <xdr:sp macro="" textlink="">
      <xdr:nvSpPr>
        <xdr:cNvPr id="318" name="Shape 10">
          <a:extLst>
            <a:ext uri="{FF2B5EF4-FFF2-40B4-BE49-F238E27FC236}">
              <a16:creationId xmlns:a16="http://schemas.microsoft.com/office/drawing/2014/main" id="{00000000-0008-0000-0300-00003E010000}"/>
            </a:ext>
          </a:extLst>
        </xdr:cNvPr>
        <xdr:cNvSpPr/>
      </xdr:nvSpPr>
      <xdr:spPr>
        <a:xfrm>
          <a:off x="1441322" y="36933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xdr:row>
      <xdr:rowOff>5334</xdr:rowOff>
    </xdr:from>
    <xdr:ext cx="6468110" cy="0"/>
    <xdr:sp macro="" textlink="">
      <xdr:nvSpPr>
        <xdr:cNvPr id="319" name="Shape 12">
          <a:extLst>
            <a:ext uri="{FF2B5EF4-FFF2-40B4-BE49-F238E27FC236}">
              <a16:creationId xmlns:a16="http://schemas.microsoft.com/office/drawing/2014/main" id="{00000000-0008-0000-0300-00003F010000}"/>
            </a:ext>
          </a:extLst>
        </xdr:cNvPr>
        <xdr:cNvSpPr/>
      </xdr:nvSpPr>
      <xdr:spPr>
        <a:xfrm>
          <a:off x="1441322" y="44563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279</xdr:row>
      <xdr:rowOff>5334</xdr:rowOff>
    </xdr:from>
    <xdr:ext cx="6468110" cy="0"/>
    <xdr:sp macro="" textlink="">
      <xdr:nvSpPr>
        <xdr:cNvPr id="320" name="Shape 14">
          <a:extLst>
            <a:ext uri="{FF2B5EF4-FFF2-40B4-BE49-F238E27FC236}">
              <a16:creationId xmlns:a16="http://schemas.microsoft.com/office/drawing/2014/main" id="{00000000-0008-0000-0300-000040010000}"/>
            </a:ext>
          </a:extLst>
        </xdr:cNvPr>
        <xdr:cNvSpPr/>
      </xdr:nvSpPr>
      <xdr:spPr>
        <a:xfrm>
          <a:off x="1441322" y="53754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325</xdr:row>
      <xdr:rowOff>5334</xdr:rowOff>
    </xdr:from>
    <xdr:ext cx="6468110" cy="0"/>
    <xdr:sp macro="" textlink="">
      <xdr:nvSpPr>
        <xdr:cNvPr id="321" name="Shape 16">
          <a:extLst>
            <a:ext uri="{FF2B5EF4-FFF2-40B4-BE49-F238E27FC236}">
              <a16:creationId xmlns:a16="http://schemas.microsoft.com/office/drawing/2014/main" id="{00000000-0008-0000-0300-000041010000}"/>
            </a:ext>
          </a:extLst>
        </xdr:cNvPr>
        <xdr:cNvSpPr/>
      </xdr:nvSpPr>
      <xdr:spPr>
        <a:xfrm>
          <a:off x="1441322" y="62441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370</xdr:row>
      <xdr:rowOff>5334</xdr:rowOff>
    </xdr:from>
    <xdr:ext cx="6468110" cy="0"/>
    <xdr:sp macro="" textlink="">
      <xdr:nvSpPr>
        <xdr:cNvPr id="322" name="Shape 18">
          <a:extLst>
            <a:ext uri="{FF2B5EF4-FFF2-40B4-BE49-F238E27FC236}">
              <a16:creationId xmlns:a16="http://schemas.microsoft.com/office/drawing/2014/main" id="{00000000-0008-0000-0300-000042010000}"/>
            </a:ext>
          </a:extLst>
        </xdr:cNvPr>
        <xdr:cNvSpPr/>
      </xdr:nvSpPr>
      <xdr:spPr>
        <a:xfrm>
          <a:off x="1441322" y="709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415</xdr:row>
      <xdr:rowOff>5334</xdr:rowOff>
    </xdr:from>
    <xdr:ext cx="6468110" cy="0"/>
    <xdr:sp macro="" textlink="">
      <xdr:nvSpPr>
        <xdr:cNvPr id="323" name="Shape 20">
          <a:extLst>
            <a:ext uri="{FF2B5EF4-FFF2-40B4-BE49-F238E27FC236}">
              <a16:creationId xmlns:a16="http://schemas.microsoft.com/office/drawing/2014/main" id="{00000000-0008-0000-0300-000043010000}"/>
            </a:ext>
          </a:extLst>
        </xdr:cNvPr>
        <xdr:cNvSpPr/>
      </xdr:nvSpPr>
      <xdr:spPr>
        <a:xfrm>
          <a:off x="1441322" y="798248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462</xdr:row>
      <xdr:rowOff>5334</xdr:rowOff>
    </xdr:from>
    <xdr:ext cx="6468110" cy="0"/>
    <xdr:sp macro="" textlink="">
      <xdr:nvSpPr>
        <xdr:cNvPr id="324" name="Shape 22">
          <a:extLst>
            <a:ext uri="{FF2B5EF4-FFF2-40B4-BE49-F238E27FC236}">
              <a16:creationId xmlns:a16="http://schemas.microsoft.com/office/drawing/2014/main" id="{00000000-0008-0000-0300-000044010000}"/>
            </a:ext>
          </a:extLst>
        </xdr:cNvPr>
        <xdr:cNvSpPr/>
      </xdr:nvSpPr>
      <xdr:spPr>
        <a:xfrm>
          <a:off x="1441322" y="88654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512</xdr:row>
      <xdr:rowOff>5334</xdr:rowOff>
    </xdr:from>
    <xdr:ext cx="6468110" cy="0"/>
    <xdr:sp macro="" textlink="">
      <xdr:nvSpPr>
        <xdr:cNvPr id="325" name="Shape 24">
          <a:extLst>
            <a:ext uri="{FF2B5EF4-FFF2-40B4-BE49-F238E27FC236}">
              <a16:creationId xmlns:a16="http://schemas.microsoft.com/office/drawing/2014/main" id="{00000000-0008-0000-0300-000045010000}"/>
            </a:ext>
          </a:extLst>
        </xdr:cNvPr>
        <xdr:cNvSpPr/>
      </xdr:nvSpPr>
      <xdr:spPr>
        <a:xfrm>
          <a:off x="1441322" y="9772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565</xdr:row>
      <xdr:rowOff>5334</xdr:rowOff>
    </xdr:from>
    <xdr:ext cx="6468110" cy="0"/>
    <xdr:sp macro="" textlink="">
      <xdr:nvSpPr>
        <xdr:cNvPr id="326" name="Shape 26">
          <a:extLst>
            <a:ext uri="{FF2B5EF4-FFF2-40B4-BE49-F238E27FC236}">
              <a16:creationId xmlns:a16="http://schemas.microsoft.com/office/drawing/2014/main" id="{00000000-0008-0000-0300-000046010000}"/>
            </a:ext>
          </a:extLst>
        </xdr:cNvPr>
        <xdr:cNvSpPr/>
      </xdr:nvSpPr>
      <xdr:spPr>
        <a:xfrm>
          <a:off x="1441322" y="107152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619</xdr:row>
      <xdr:rowOff>5334</xdr:rowOff>
    </xdr:from>
    <xdr:ext cx="6468110" cy="0"/>
    <xdr:sp macro="" textlink="">
      <xdr:nvSpPr>
        <xdr:cNvPr id="327" name="Shape 28">
          <a:extLst>
            <a:ext uri="{FF2B5EF4-FFF2-40B4-BE49-F238E27FC236}">
              <a16:creationId xmlns:a16="http://schemas.microsoft.com/office/drawing/2014/main" id="{00000000-0008-0000-0300-000047010000}"/>
            </a:ext>
          </a:extLst>
        </xdr:cNvPr>
        <xdr:cNvSpPr/>
      </xdr:nvSpPr>
      <xdr:spPr>
        <a:xfrm>
          <a:off x="1441322" y="11661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666</xdr:row>
      <xdr:rowOff>5334</xdr:rowOff>
    </xdr:from>
    <xdr:ext cx="6468110" cy="0"/>
    <xdr:sp macro="" textlink="">
      <xdr:nvSpPr>
        <xdr:cNvPr id="328" name="Shape 30">
          <a:extLst>
            <a:ext uri="{FF2B5EF4-FFF2-40B4-BE49-F238E27FC236}">
              <a16:creationId xmlns:a16="http://schemas.microsoft.com/office/drawing/2014/main" id="{00000000-0008-0000-0300-000048010000}"/>
            </a:ext>
          </a:extLst>
        </xdr:cNvPr>
        <xdr:cNvSpPr/>
      </xdr:nvSpPr>
      <xdr:spPr>
        <a:xfrm>
          <a:off x="1441322" y="125573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707</xdr:row>
      <xdr:rowOff>5334</xdr:rowOff>
    </xdr:from>
    <xdr:ext cx="6468110" cy="0"/>
    <xdr:sp macro="" textlink="">
      <xdr:nvSpPr>
        <xdr:cNvPr id="329" name="Shape 32">
          <a:extLst>
            <a:ext uri="{FF2B5EF4-FFF2-40B4-BE49-F238E27FC236}">
              <a16:creationId xmlns:a16="http://schemas.microsoft.com/office/drawing/2014/main" id="{00000000-0008-0000-0300-000049010000}"/>
            </a:ext>
          </a:extLst>
        </xdr:cNvPr>
        <xdr:cNvSpPr/>
      </xdr:nvSpPr>
      <xdr:spPr>
        <a:xfrm>
          <a:off x="1441322" y="134317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758</xdr:row>
      <xdr:rowOff>5334</xdr:rowOff>
    </xdr:from>
    <xdr:ext cx="6468110" cy="0"/>
    <xdr:sp macro="" textlink="">
      <xdr:nvSpPr>
        <xdr:cNvPr id="330" name="Shape 34">
          <a:extLst>
            <a:ext uri="{FF2B5EF4-FFF2-40B4-BE49-F238E27FC236}">
              <a16:creationId xmlns:a16="http://schemas.microsoft.com/office/drawing/2014/main" id="{00000000-0008-0000-0300-00004A010000}"/>
            </a:ext>
          </a:extLst>
        </xdr:cNvPr>
        <xdr:cNvSpPr/>
      </xdr:nvSpPr>
      <xdr:spPr>
        <a:xfrm>
          <a:off x="1441322" y="143547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798</xdr:row>
      <xdr:rowOff>5334</xdr:rowOff>
    </xdr:from>
    <xdr:ext cx="6468110" cy="0"/>
    <xdr:sp macro="" textlink="">
      <xdr:nvSpPr>
        <xdr:cNvPr id="331" name="Shape 36">
          <a:extLst>
            <a:ext uri="{FF2B5EF4-FFF2-40B4-BE49-F238E27FC236}">
              <a16:creationId xmlns:a16="http://schemas.microsoft.com/office/drawing/2014/main" id="{00000000-0008-0000-0300-00004B010000}"/>
            </a:ext>
          </a:extLst>
        </xdr:cNvPr>
        <xdr:cNvSpPr/>
      </xdr:nvSpPr>
      <xdr:spPr>
        <a:xfrm>
          <a:off x="1441322" y="151986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845</xdr:row>
      <xdr:rowOff>5334</xdr:rowOff>
    </xdr:from>
    <xdr:ext cx="6468110" cy="0"/>
    <xdr:sp macro="" textlink="">
      <xdr:nvSpPr>
        <xdr:cNvPr id="332" name="Shape 38">
          <a:extLst>
            <a:ext uri="{FF2B5EF4-FFF2-40B4-BE49-F238E27FC236}">
              <a16:creationId xmlns:a16="http://schemas.microsoft.com/office/drawing/2014/main" id="{00000000-0008-0000-0300-00004C010000}"/>
            </a:ext>
          </a:extLst>
        </xdr:cNvPr>
        <xdr:cNvSpPr/>
      </xdr:nvSpPr>
      <xdr:spPr>
        <a:xfrm>
          <a:off x="1441322" y="16093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886</xdr:row>
      <xdr:rowOff>5334</xdr:rowOff>
    </xdr:from>
    <xdr:ext cx="6468110" cy="0"/>
    <xdr:sp macro="" textlink="">
      <xdr:nvSpPr>
        <xdr:cNvPr id="333" name="Shape 40">
          <a:extLst>
            <a:ext uri="{FF2B5EF4-FFF2-40B4-BE49-F238E27FC236}">
              <a16:creationId xmlns:a16="http://schemas.microsoft.com/office/drawing/2014/main" id="{00000000-0008-0000-0300-00004D010000}"/>
            </a:ext>
          </a:extLst>
        </xdr:cNvPr>
        <xdr:cNvSpPr/>
      </xdr:nvSpPr>
      <xdr:spPr>
        <a:xfrm>
          <a:off x="1441322" y="16957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935</xdr:row>
      <xdr:rowOff>5334</xdr:rowOff>
    </xdr:from>
    <xdr:ext cx="6468110" cy="0"/>
    <xdr:sp macro="" textlink="">
      <xdr:nvSpPr>
        <xdr:cNvPr id="334" name="Shape 42">
          <a:extLst>
            <a:ext uri="{FF2B5EF4-FFF2-40B4-BE49-F238E27FC236}">
              <a16:creationId xmlns:a16="http://schemas.microsoft.com/office/drawing/2014/main" id="{00000000-0008-0000-0300-00004E010000}"/>
            </a:ext>
          </a:extLst>
        </xdr:cNvPr>
        <xdr:cNvSpPr/>
      </xdr:nvSpPr>
      <xdr:spPr>
        <a:xfrm>
          <a:off x="1441322" y="178894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988</xdr:row>
      <xdr:rowOff>5334</xdr:rowOff>
    </xdr:from>
    <xdr:ext cx="6468110" cy="0"/>
    <xdr:sp macro="" textlink="">
      <xdr:nvSpPr>
        <xdr:cNvPr id="335" name="Shape 44">
          <a:extLst>
            <a:ext uri="{FF2B5EF4-FFF2-40B4-BE49-F238E27FC236}">
              <a16:creationId xmlns:a16="http://schemas.microsoft.com/office/drawing/2014/main" id="{00000000-0008-0000-0300-00004F010000}"/>
            </a:ext>
          </a:extLst>
        </xdr:cNvPr>
        <xdr:cNvSpPr/>
      </xdr:nvSpPr>
      <xdr:spPr>
        <a:xfrm>
          <a:off x="1441322" y="188200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1034</xdr:row>
      <xdr:rowOff>5334</xdr:rowOff>
    </xdr:from>
    <xdr:ext cx="6468110" cy="0"/>
    <xdr:sp macro="" textlink="">
      <xdr:nvSpPr>
        <xdr:cNvPr id="336" name="Shape 46">
          <a:extLst>
            <a:ext uri="{FF2B5EF4-FFF2-40B4-BE49-F238E27FC236}">
              <a16:creationId xmlns:a16="http://schemas.microsoft.com/office/drawing/2014/main" id="{00000000-0008-0000-0300-000050010000}"/>
            </a:ext>
          </a:extLst>
        </xdr:cNvPr>
        <xdr:cNvSpPr/>
      </xdr:nvSpPr>
      <xdr:spPr>
        <a:xfrm>
          <a:off x="1441322" y="196991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1079</xdr:row>
      <xdr:rowOff>5334</xdr:rowOff>
    </xdr:from>
    <xdr:ext cx="6468110" cy="0"/>
    <xdr:sp macro="" textlink="">
      <xdr:nvSpPr>
        <xdr:cNvPr id="337" name="Shape 48">
          <a:extLst>
            <a:ext uri="{FF2B5EF4-FFF2-40B4-BE49-F238E27FC236}">
              <a16:creationId xmlns:a16="http://schemas.microsoft.com/office/drawing/2014/main" id="{00000000-0008-0000-0300-000051010000}"/>
            </a:ext>
          </a:extLst>
        </xdr:cNvPr>
        <xdr:cNvSpPr/>
      </xdr:nvSpPr>
      <xdr:spPr>
        <a:xfrm>
          <a:off x="1441322" y="206154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1128</xdr:row>
      <xdr:rowOff>5334</xdr:rowOff>
    </xdr:from>
    <xdr:ext cx="6468110" cy="0"/>
    <xdr:sp macro="" textlink="">
      <xdr:nvSpPr>
        <xdr:cNvPr id="338" name="Shape 50">
          <a:extLst>
            <a:ext uri="{FF2B5EF4-FFF2-40B4-BE49-F238E27FC236}">
              <a16:creationId xmlns:a16="http://schemas.microsoft.com/office/drawing/2014/main" id="{00000000-0008-0000-0300-000052010000}"/>
            </a:ext>
          </a:extLst>
        </xdr:cNvPr>
        <xdr:cNvSpPr/>
      </xdr:nvSpPr>
      <xdr:spPr>
        <a:xfrm>
          <a:off x="1441322" y="215184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1176</xdr:row>
      <xdr:rowOff>5334</xdr:rowOff>
    </xdr:from>
    <xdr:ext cx="6468110" cy="0"/>
    <xdr:sp macro="" textlink="">
      <xdr:nvSpPr>
        <xdr:cNvPr id="339" name="Shape 52">
          <a:extLst>
            <a:ext uri="{FF2B5EF4-FFF2-40B4-BE49-F238E27FC236}">
              <a16:creationId xmlns:a16="http://schemas.microsoft.com/office/drawing/2014/main" id="{00000000-0008-0000-0300-000053010000}"/>
            </a:ext>
          </a:extLst>
        </xdr:cNvPr>
        <xdr:cNvSpPr/>
      </xdr:nvSpPr>
      <xdr:spPr>
        <a:xfrm>
          <a:off x="1441322" y="224423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1230</xdr:row>
      <xdr:rowOff>5334</xdr:rowOff>
    </xdr:from>
    <xdr:ext cx="6468110" cy="0"/>
    <xdr:sp macro="" textlink="">
      <xdr:nvSpPr>
        <xdr:cNvPr id="340" name="Shape 54">
          <a:extLst>
            <a:ext uri="{FF2B5EF4-FFF2-40B4-BE49-F238E27FC236}">
              <a16:creationId xmlns:a16="http://schemas.microsoft.com/office/drawing/2014/main" id="{00000000-0008-0000-0300-000054010000}"/>
            </a:ext>
          </a:extLst>
        </xdr:cNvPr>
        <xdr:cNvSpPr/>
      </xdr:nvSpPr>
      <xdr:spPr>
        <a:xfrm>
          <a:off x="1441322" y="233891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1282</xdr:row>
      <xdr:rowOff>5334</xdr:rowOff>
    </xdr:from>
    <xdr:ext cx="6468110" cy="0"/>
    <xdr:sp macro="" textlink="">
      <xdr:nvSpPr>
        <xdr:cNvPr id="341" name="Shape 56">
          <a:extLst>
            <a:ext uri="{FF2B5EF4-FFF2-40B4-BE49-F238E27FC236}">
              <a16:creationId xmlns:a16="http://schemas.microsoft.com/office/drawing/2014/main" id="{00000000-0008-0000-0300-000055010000}"/>
            </a:ext>
          </a:extLst>
        </xdr:cNvPr>
        <xdr:cNvSpPr/>
      </xdr:nvSpPr>
      <xdr:spPr>
        <a:xfrm>
          <a:off x="1441322" y="24315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1336</xdr:row>
      <xdr:rowOff>5334</xdr:rowOff>
    </xdr:from>
    <xdr:ext cx="6468110" cy="0"/>
    <xdr:sp macro="" textlink="">
      <xdr:nvSpPr>
        <xdr:cNvPr id="342" name="Shape 58">
          <a:extLst>
            <a:ext uri="{FF2B5EF4-FFF2-40B4-BE49-F238E27FC236}">
              <a16:creationId xmlns:a16="http://schemas.microsoft.com/office/drawing/2014/main" id="{00000000-0008-0000-0300-000056010000}"/>
            </a:ext>
          </a:extLst>
        </xdr:cNvPr>
        <xdr:cNvSpPr/>
      </xdr:nvSpPr>
      <xdr:spPr>
        <a:xfrm>
          <a:off x="1441322" y="252627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1388</xdr:row>
      <xdr:rowOff>5334</xdr:rowOff>
    </xdr:from>
    <xdr:ext cx="6468110" cy="0"/>
    <xdr:sp macro="" textlink="">
      <xdr:nvSpPr>
        <xdr:cNvPr id="343" name="Shape 60">
          <a:extLst>
            <a:ext uri="{FF2B5EF4-FFF2-40B4-BE49-F238E27FC236}">
              <a16:creationId xmlns:a16="http://schemas.microsoft.com/office/drawing/2014/main" id="{00000000-0008-0000-0300-000057010000}"/>
            </a:ext>
          </a:extLst>
        </xdr:cNvPr>
        <xdr:cNvSpPr/>
      </xdr:nvSpPr>
      <xdr:spPr>
        <a:xfrm>
          <a:off x="1441322" y="261895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1422</xdr:row>
      <xdr:rowOff>5334</xdr:rowOff>
    </xdr:from>
    <xdr:ext cx="6468110" cy="0"/>
    <xdr:sp macro="" textlink="">
      <xdr:nvSpPr>
        <xdr:cNvPr id="344" name="Shape 62">
          <a:extLst>
            <a:ext uri="{FF2B5EF4-FFF2-40B4-BE49-F238E27FC236}">
              <a16:creationId xmlns:a16="http://schemas.microsoft.com/office/drawing/2014/main" id="{00000000-0008-0000-0300-000058010000}"/>
            </a:ext>
          </a:extLst>
        </xdr:cNvPr>
        <xdr:cNvSpPr/>
      </xdr:nvSpPr>
      <xdr:spPr>
        <a:xfrm>
          <a:off x="1441322" y="269810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1470</xdr:row>
      <xdr:rowOff>5334</xdr:rowOff>
    </xdr:from>
    <xdr:ext cx="6468110" cy="0"/>
    <xdr:sp macro="" textlink="">
      <xdr:nvSpPr>
        <xdr:cNvPr id="345" name="Shape 64">
          <a:extLst>
            <a:ext uri="{FF2B5EF4-FFF2-40B4-BE49-F238E27FC236}">
              <a16:creationId xmlns:a16="http://schemas.microsoft.com/office/drawing/2014/main" id="{00000000-0008-0000-0300-000059010000}"/>
            </a:ext>
          </a:extLst>
        </xdr:cNvPr>
        <xdr:cNvSpPr/>
      </xdr:nvSpPr>
      <xdr:spPr>
        <a:xfrm>
          <a:off x="1441322" y="278802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1524</xdr:row>
      <xdr:rowOff>5334</xdr:rowOff>
    </xdr:from>
    <xdr:ext cx="6468110" cy="0"/>
    <xdr:sp macro="" textlink="">
      <xdr:nvSpPr>
        <xdr:cNvPr id="346" name="Shape 66">
          <a:extLst>
            <a:ext uri="{FF2B5EF4-FFF2-40B4-BE49-F238E27FC236}">
              <a16:creationId xmlns:a16="http://schemas.microsoft.com/office/drawing/2014/main" id="{00000000-0008-0000-0300-00005A010000}"/>
            </a:ext>
          </a:extLst>
        </xdr:cNvPr>
        <xdr:cNvSpPr/>
      </xdr:nvSpPr>
      <xdr:spPr>
        <a:xfrm>
          <a:off x="1441322" y="288269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1573</xdr:row>
      <xdr:rowOff>5334</xdr:rowOff>
    </xdr:from>
    <xdr:ext cx="6468110" cy="0"/>
    <xdr:sp macro="" textlink="">
      <xdr:nvSpPr>
        <xdr:cNvPr id="347" name="Shape 68">
          <a:extLst>
            <a:ext uri="{FF2B5EF4-FFF2-40B4-BE49-F238E27FC236}">
              <a16:creationId xmlns:a16="http://schemas.microsoft.com/office/drawing/2014/main" id="{00000000-0008-0000-0300-00005B010000}"/>
            </a:ext>
          </a:extLst>
        </xdr:cNvPr>
        <xdr:cNvSpPr/>
      </xdr:nvSpPr>
      <xdr:spPr>
        <a:xfrm>
          <a:off x="1441322" y="297547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1623</xdr:row>
      <xdr:rowOff>5334</xdr:rowOff>
    </xdr:from>
    <xdr:ext cx="6468110" cy="0"/>
    <xdr:sp macro="" textlink="">
      <xdr:nvSpPr>
        <xdr:cNvPr id="348" name="Shape 70">
          <a:extLst>
            <a:ext uri="{FF2B5EF4-FFF2-40B4-BE49-F238E27FC236}">
              <a16:creationId xmlns:a16="http://schemas.microsoft.com/office/drawing/2014/main" id="{00000000-0008-0000-0300-00005C010000}"/>
            </a:ext>
          </a:extLst>
        </xdr:cNvPr>
        <xdr:cNvSpPr/>
      </xdr:nvSpPr>
      <xdr:spPr>
        <a:xfrm>
          <a:off x="1441322" y="306615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1670</xdr:row>
      <xdr:rowOff>5334</xdr:rowOff>
    </xdr:from>
    <xdr:ext cx="6468110" cy="0"/>
    <xdr:sp macro="" textlink="">
      <xdr:nvSpPr>
        <xdr:cNvPr id="349" name="Shape 72">
          <a:extLst>
            <a:ext uri="{FF2B5EF4-FFF2-40B4-BE49-F238E27FC236}">
              <a16:creationId xmlns:a16="http://schemas.microsoft.com/office/drawing/2014/main" id="{00000000-0008-0000-0300-00005D010000}"/>
            </a:ext>
          </a:extLst>
        </xdr:cNvPr>
        <xdr:cNvSpPr/>
      </xdr:nvSpPr>
      <xdr:spPr>
        <a:xfrm>
          <a:off x="1441322" y="315940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1708</xdr:row>
      <xdr:rowOff>5334</xdr:rowOff>
    </xdr:from>
    <xdr:ext cx="6468110" cy="0"/>
    <xdr:sp macro="" textlink="">
      <xdr:nvSpPr>
        <xdr:cNvPr id="350" name="Shape 74">
          <a:extLst>
            <a:ext uri="{FF2B5EF4-FFF2-40B4-BE49-F238E27FC236}">
              <a16:creationId xmlns:a16="http://schemas.microsoft.com/office/drawing/2014/main" id="{00000000-0008-0000-0300-00005E010000}"/>
            </a:ext>
          </a:extLst>
        </xdr:cNvPr>
        <xdr:cNvSpPr/>
      </xdr:nvSpPr>
      <xdr:spPr>
        <a:xfrm>
          <a:off x="1441322" y="324179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1751</xdr:row>
      <xdr:rowOff>5334</xdr:rowOff>
    </xdr:from>
    <xdr:ext cx="6468110" cy="0"/>
    <xdr:sp macro="" textlink="">
      <xdr:nvSpPr>
        <xdr:cNvPr id="351" name="Shape 76">
          <a:extLst>
            <a:ext uri="{FF2B5EF4-FFF2-40B4-BE49-F238E27FC236}">
              <a16:creationId xmlns:a16="http://schemas.microsoft.com/office/drawing/2014/main" id="{00000000-0008-0000-0300-00005F010000}"/>
            </a:ext>
          </a:extLst>
        </xdr:cNvPr>
        <xdr:cNvSpPr/>
      </xdr:nvSpPr>
      <xdr:spPr>
        <a:xfrm>
          <a:off x="1441322" y="3328564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1792</xdr:row>
      <xdr:rowOff>5334</xdr:rowOff>
    </xdr:from>
    <xdr:ext cx="6468110" cy="0"/>
    <xdr:sp macro="" textlink="">
      <xdr:nvSpPr>
        <xdr:cNvPr id="352" name="Shape 78">
          <a:extLst>
            <a:ext uri="{FF2B5EF4-FFF2-40B4-BE49-F238E27FC236}">
              <a16:creationId xmlns:a16="http://schemas.microsoft.com/office/drawing/2014/main" id="{00000000-0008-0000-0300-000060010000}"/>
            </a:ext>
          </a:extLst>
        </xdr:cNvPr>
        <xdr:cNvSpPr/>
      </xdr:nvSpPr>
      <xdr:spPr>
        <a:xfrm>
          <a:off x="1441322" y="341581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1833</xdr:row>
      <xdr:rowOff>5334</xdr:rowOff>
    </xdr:from>
    <xdr:ext cx="6468110" cy="0"/>
    <xdr:sp macro="" textlink="">
      <xdr:nvSpPr>
        <xdr:cNvPr id="353" name="Shape 80">
          <a:extLst>
            <a:ext uri="{FF2B5EF4-FFF2-40B4-BE49-F238E27FC236}">
              <a16:creationId xmlns:a16="http://schemas.microsoft.com/office/drawing/2014/main" id="{00000000-0008-0000-0300-000061010000}"/>
            </a:ext>
          </a:extLst>
        </xdr:cNvPr>
        <xdr:cNvSpPr/>
      </xdr:nvSpPr>
      <xdr:spPr>
        <a:xfrm>
          <a:off x="1441322" y="34970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1884</xdr:row>
      <xdr:rowOff>5334</xdr:rowOff>
    </xdr:from>
    <xdr:ext cx="6468110" cy="0"/>
    <xdr:sp macro="" textlink="">
      <xdr:nvSpPr>
        <xdr:cNvPr id="354" name="Shape 82">
          <a:extLst>
            <a:ext uri="{FF2B5EF4-FFF2-40B4-BE49-F238E27FC236}">
              <a16:creationId xmlns:a16="http://schemas.microsoft.com/office/drawing/2014/main" id="{00000000-0008-0000-0300-000062010000}"/>
            </a:ext>
          </a:extLst>
        </xdr:cNvPr>
        <xdr:cNvSpPr/>
      </xdr:nvSpPr>
      <xdr:spPr>
        <a:xfrm>
          <a:off x="1441322" y="358688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1932</xdr:row>
      <xdr:rowOff>5334</xdr:rowOff>
    </xdr:from>
    <xdr:ext cx="6468110" cy="0"/>
    <xdr:sp macro="" textlink="">
      <xdr:nvSpPr>
        <xdr:cNvPr id="355" name="Shape 84">
          <a:extLst>
            <a:ext uri="{FF2B5EF4-FFF2-40B4-BE49-F238E27FC236}">
              <a16:creationId xmlns:a16="http://schemas.microsoft.com/office/drawing/2014/main" id="{00000000-0008-0000-0300-000063010000}"/>
            </a:ext>
          </a:extLst>
        </xdr:cNvPr>
        <xdr:cNvSpPr/>
      </xdr:nvSpPr>
      <xdr:spPr>
        <a:xfrm>
          <a:off x="1441322" y="367308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1977</xdr:row>
      <xdr:rowOff>5334</xdr:rowOff>
    </xdr:from>
    <xdr:ext cx="6468110" cy="0"/>
    <xdr:sp macro="" textlink="">
      <xdr:nvSpPr>
        <xdr:cNvPr id="356" name="Shape 86">
          <a:extLst>
            <a:ext uri="{FF2B5EF4-FFF2-40B4-BE49-F238E27FC236}">
              <a16:creationId xmlns:a16="http://schemas.microsoft.com/office/drawing/2014/main" id="{00000000-0008-0000-0300-000064010000}"/>
            </a:ext>
          </a:extLst>
        </xdr:cNvPr>
        <xdr:cNvSpPr/>
      </xdr:nvSpPr>
      <xdr:spPr>
        <a:xfrm>
          <a:off x="1441322" y="375566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2025</xdr:row>
      <xdr:rowOff>5334</xdr:rowOff>
    </xdr:from>
    <xdr:ext cx="6468110" cy="0"/>
    <xdr:sp macro="" textlink="">
      <xdr:nvSpPr>
        <xdr:cNvPr id="357" name="Shape 88">
          <a:extLst>
            <a:ext uri="{FF2B5EF4-FFF2-40B4-BE49-F238E27FC236}">
              <a16:creationId xmlns:a16="http://schemas.microsoft.com/office/drawing/2014/main" id="{00000000-0008-0000-0300-000065010000}"/>
            </a:ext>
          </a:extLst>
        </xdr:cNvPr>
        <xdr:cNvSpPr/>
      </xdr:nvSpPr>
      <xdr:spPr>
        <a:xfrm>
          <a:off x="1441322" y="384434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2078</xdr:row>
      <xdr:rowOff>5334</xdr:rowOff>
    </xdr:from>
    <xdr:ext cx="6468110" cy="0"/>
    <xdr:sp macro="" textlink="">
      <xdr:nvSpPr>
        <xdr:cNvPr id="358" name="Shape 90">
          <a:extLst>
            <a:ext uri="{FF2B5EF4-FFF2-40B4-BE49-F238E27FC236}">
              <a16:creationId xmlns:a16="http://schemas.microsoft.com/office/drawing/2014/main" id="{00000000-0008-0000-0300-000066010000}"/>
            </a:ext>
          </a:extLst>
        </xdr:cNvPr>
        <xdr:cNvSpPr/>
      </xdr:nvSpPr>
      <xdr:spPr>
        <a:xfrm>
          <a:off x="1441322" y="393740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2127</xdr:row>
      <xdr:rowOff>5334</xdr:rowOff>
    </xdr:from>
    <xdr:ext cx="6468110" cy="0"/>
    <xdr:sp macro="" textlink="">
      <xdr:nvSpPr>
        <xdr:cNvPr id="359" name="Shape 92">
          <a:extLst>
            <a:ext uri="{FF2B5EF4-FFF2-40B4-BE49-F238E27FC236}">
              <a16:creationId xmlns:a16="http://schemas.microsoft.com/office/drawing/2014/main" id="{00000000-0008-0000-0300-000067010000}"/>
            </a:ext>
          </a:extLst>
        </xdr:cNvPr>
        <xdr:cNvSpPr/>
      </xdr:nvSpPr>
      <xdr:spPr>
        <a:xfrm>
          <a:off x="1441322" y="4028937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2167</xdr:row>
      <xdr:rowOff>5334</xdr:rowOff>
    </xdr:from>
    <xdr:ext cx="6468110" cy="0"/>
    <xdr:sp macro="" textlink="">
      <xdr:nvSpPr>
        <xdr:cNvPr id="360" name="Shape 94">
          <a:extLst>
            <a:ext uri="{FF2B5EF4-FFF2-40B4-BE49-F238E27FC236}">
              <a16:creationId xmlns:a16="http://schemas.microsoft.com/office/drawing/2014/main" id="{00000000-0008-0000-0300-000068010000}"/>
            </a:ext>
          </a:extLst>
        </xdr:cNvPr>
        <xdr:cNvSpPr/>
      </xdr:nvSpPr>
      <xdr:spPr>
        <a:xfrm>
          <a:off x="1441322" y="411828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2211</xdr:row>
      <xdr:rowOff>5334</xdr:rowOff>
    </xdr:from>
    <xdr:ext cx="6468110" cy="0"/>
    <xdr:sp macro="" textlink="">
      <xdr:nvSpPr>
        <xdr:cNvPr id="361" name="Shape 96">
          <a:extLst>
            <a:ext uri="{FF2B5EF4-FFF2-40B4-BE49-F238E27FC236}">
              <a16:creationId xmlns:a16="http://schemas.microsoft.com/office/drawing/2014/main" id="{00000000-0008-0000-0300-000069010000}"/>
            </a:ext>
          </a:extLst>
        </xdr:cNvPr>
        <xdr:cNvSpPr/>
      </xdr:nvSpPr>
      <xdr:spPr>
        <a:xfrm>
          <a:off x="1441322" y="421038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2260</xdr:row>
      <xdr:rowOff>5334</xdr:rowOff>
    </xdr:from>
    <xdr:ext cx="6468110" cy="0"/>
    <xdr:sp macro="" textlink="">
      <xdr:nvSpPr>
        <xdr:cNvPr id="362" name="Shape 98">
          <a:extLst>
            <a:ext uri="{FF2B5EF4-FFF2-40B4-BE49-F238E27FC236}">
              <a16:creationId xmlns:a16="http://schemas.microsoft.com/office/drawing/2014/main" id="{00000000-0008-0000-0300-00006A010000}"/>
            </a:ext>
          </a:extLst>
        </xdr:cNvPr>
        <xdr:cNvSpPr/>
      </xdr:nvSpPr>
      <xdr:spPr>
        <a:xfrm>
          <a:off x="1441322" y="430068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2305</xdr:row>
      <xdr:rowOff>5334</xdr:rowOff>
    </xdr:from>
    <xdr:ext cx="6468110" cy="0"/>
    <xdr:sp macro="" textlink="">
      <xdr:nvSpPr>
        <xdr:cNvPr id="363" name="Shape 100">
          <a:extLst>
            <a:ext uri="{FF2B5EF4-FFF2-40B4-BE49-F238E27FC236}">
              <a16:creationId xmlns:a16="http://schemas.microsoft.com/office/drawing/2014/main" id="{00000000-0008-0000-0300-00006B010000}"/>
            </a:ext>
          </a:extLst>
        </xdr:cNvPr>
        <xdr:cNvSpPr/>
      </xdr:nvSpPr>
      <xdr:spPr>
        <a:xfrm>
          <a:off x="1441322" y="438698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2356</xdr:row>
      <xdr:rowOff>5334</xdr:rowOff>
    </xdr:from>
    <xdr:ext cx="6468110" cy="0"/>
    <xdr:sp macro="" textlink="">
      <xdr:nvSpPr>
        <xdr:cNvPr id="364" name="Shape 102">
          <a:extLst>
            <a:ext uri="{FF2B5EF4-FFF2-40B4-BE49-F238E27FC236}">
              <a16:creationId xmlns:a16="http://schemas.microsoft.com/office/drawing/2014/main" id="{00000000-0008-0000-0300-00006C010000}"/>
            </a:ext>
          </a:extLst>
        </xdr:cNvPr>
        <xdr:cNvSpPr/>
      </xdr:nvSpPr>
      <xdr:spPr>
        <a:xfrm>
          <a:off x="1441322" y="4476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2408</xdr:row>
      <xdr:rowOff>5334</xdr:rowOff>
    </xdr:from>
    <xdr:ext cx="6468110" cy="0"/>
    <xdr:sp macro="" textlink="">
      <xdr:nvSpPr>
        <xdr:cNvPr id="365" name="Shape 104">
          <a:extLst>
            <a:ext uri="{FF2B5EF4-FFF2-40B4-BE49-F238E27FC236}">
              <a16:creationId xmlns:a16="http://schemas.microsoft.com/office/drawing/2014/main" id="{00000000-0008-0000-0300-00006D010000}"/>
            </a:ext>
          </a:extLst>
        </xdr:cNvPr>
        <xdr:cNvSpPr/>
      </xdr:nvSpPr>
      <xdr:spPr>
        <a:xfrm>
          <a:off x="1441322" y="456948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2447</xdr:row>
      <xdr:rowOff>5334</xdr:rowOff>
    </xdr:from>
    <xdr:ext cx="6468110" cy="0"/>
    <xdr:sp macro="" textlink="">
      <xdr:nvSpPr>
        <xdr:cNvPr id="366" name="Shape 106">
          <a:extLst>
            <a:ext uri="{FF2B5EF4-FFF2-40B4-BE49-F238E27FC236}">
              <a16:creationId xmlns:a16="http://schemas.microsoft.com/office/drawing/2014/main" id="{00000000-0008-0000-0300-00006E010000}"/>
            </a:ext>
          </a:extLst>
        </xdr:cNvPr>
        <xdr:cNvSpPr/>
      </xdr:nvSpPr>
      <xdr:spPr>
        <a:xfrm>
          <a:off x="1441322" y="465263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2496</xdr:row>
      <xdr:rowOff>5334</xdr:rowOff>
    </xdr:from>
    <xdr:ext cx="6468110" cy="0"/>
    <xdr:sp macro="" textlink="">
      <xdr:nvSpPr>
        <xdr:cNvPr id="367" name="Shape 108">
          <a:extLst>
            <a:ext uri="{FF2B5EF4-FFF2-40B4-BE49-F238E27FC236}">
              <a16:creationId xmlns:a16="http://schemas.microsoft.com/office/drawing/2014/main" id="{00000000-0008-0000-0300-00006F010000}"/>
            </a:ext>
          </a:extLst>
        </xdr:cNvPr>
        <xdr:cNvSpPr/>
      </xdr:nvSpPr>
      <xdr:spPr>
        <a:xfrm>
          <a:off x="1441322" y="474312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2545</xdr:row>
      <xdr:rowOff>5334</xdr:rowOff>
    </xdr:from>
    <xdr:ext cx="6468110" cy="0"/>
    <xdr:sp macro="" textlink="">
      <xdr:nvSpPr>
        <xdr:cNvPr id="368" name="Shape 110">
          <a:extLst>
            <a:ext uri="{FF2B5EF4-FFF2-40B4-BE49-F238E27FC236}">
              <a16:creationId xmlns:a16="http://schemas.microsoft.com/office/drawing/2014/main" id="{00000000-0008-0000-0300-000070010000}"/>
            </a:ext>
          </a:extLst>
        </xdr:cNvPr>
        <xdr:cNvSpPr/>
      </xdr:nvSpPr>
      <xdr:spPr>
        <a:xfrm>
          <a:off x="1441322" y="48323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2589</xdr:row>
      <xdr:rowOff>5334</xdr:rowOff>
    </xdr:from>
    <xdr:ext cx="6468110" cy="0"/>
    <xdr:sp macro="" textlink="">
      <xdr:nvSpPr>
        <xdr:cNvPr id="369" name="Shape 112">
          <a:extLst>
            <a:ext uri="{FF2B5EF4-FFF2-40B4-BE49-F238E27FC236}">
              <a16:creationId xmlns:a16="http://schemas.microsoft.com/office/drawing/2014/main" id="{00000000-0008-0000-0300-000071010000}"/>
            </a:ext>
          </a:extLst>
        </xdr:cNvPr>
        <xdr:cNvSpPr/>
      </xdr:nvSpPr>
      <xdr:spPr>
        <a:xfrm>
          <a:off x="1441322" y="49199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2635</xdr:row>
      <xdr:rowOff>5334</xdr:rowOff>
    </xdr:from>
    <xdr:ext cx="6468110" cy="0"/>
    <xdr:sp macro="" textlink="">
      <xdr:nvSpPr>
        <xdr:cNvPr id="370" name="Shape 114">
          <a:extLst>
            <a:ext uri="{FF2B5EF4-FFF2-40B4-BE49-F238E27FC236}">
              <a16:creationId xmlns:a16="http://schemas.microsoft.com/office/drawing/2014/main" id="{00000000-0008-0000-0300-000072010000}"/>
            </a:ext>
          </a:extLst>
        </xdr:cNvPr>
        <xdr:cNvSpPr/>
      </xdr:nvSpPr>
      <xdr:spPr>
        <a:xfrm>
          <a:off x="1441322" y="500782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2685</xdr:row>
      <xdr:rowOff>5334</xdr:rowOff>
    </xdr:from>
    <xdr:ext cx="6468110" cy="0"/>
    <xdr:sp macro="" textlink="">
      <xdr:nvSpPr>
        <xdr:cNvPr id="371" name="Shape 116">
          <a:extLst>
            <a:ext uri="{FF2B5EF4-FFF2-40B4-BE49-F238E27FC236}">
              <a16:creationId xmlns:a16="http://schemas.microsoft.com/office/drawing/2014/main" id="{00000000-0008-0000-0300-000073010000}"/>
            </a:ext>
          </a:extLst>
        </xdr:cNvPr>
        <xdr:cNvSpPr/>
      </xdr:nvSpPr>
      <xdr:spPr>
        <a:xfrm>
          <a:off x="1441322" y="509602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2728</xdr:row>
      <xdr:rowOff>5334</xdr:rowOff>
    </xdr:from>
    <xdr:ext cx="6468110" cy="0"/>
    <xdr:sp macro="" textlink="">
      <xdr:nvSpPr>
        <xdr:cNvPr id="372" name="Shape 118">
          <a:extLst>
            <a:ext uri="{FF2B5EF4-FFF2-40B4-BE49-F238E27FC236}">
              <a16:creationId xmlns:a16="http://schemas.microsoft.com/office/drawing/2014/main" id="{00000000-0008-0000-0300-000074010000}"/>
            </a:ext>
          </a:extLst>
        </xdr:cNvPr>
        <xdr:cNvSpPr/>
      </xdr:nvSpPr>
      <xdr:spPr>
        <a:xfrm>
          <a:off x="1441322" y="5180319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2775</xdr:row>
      <xdr:rowOff>5334</xdr:rowOff>
    </xdr:from>
    <xdr:ext cx="6468110" cy="0"/>
    <xdr:sp macro="" textlink="">
      <xdr:nvSpPr>
        <xdr:cNvPr id="373" name="Shape 120">
          <a:extLst>
            <a:ext uri="{FF2B5EF4-FFF2-40B4-BE49-F238E27FC236}">
              <a16:creationId xmlns:a16="http://schemas.microsoft.com/office/drawing/2014/main" id="{00000000-0008-0000-0300-000075010000}"/>
            </a:ext>
          </a:extLst>
        </xdr:cNvPr>
        <xdr:cNvSpPr/>
      </xdr:nvSpPr>
      <xdr:spPr>
        <a:xfrm>
          <a:off x="1441322" y="52636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2822</xdr:row>
      <xdr:rowOff>5334</xdr:rowOff>
    </xdr:from>
    <xdr:ext cx="6468110" cy="0"/>
    <xdr:sp macro="" textlink="">
      <xdr:nvSpPr>
        <xdr:cNvPr id="374" name="Shape 122">
          <a:extLst>
            <a:ext uri="{FF2B5EF4-FFF2-40B4-BE49-F238E27FC236}">
              <a16:creationId xmlns:a16="http://schemas.microsoft.com/office/drawing/2014/main" id="{00000000-0008-0000-0300-000076010000}"/>
            </a:ext>
          </a:extLst>
        </xdr:cNvPr>
        <xdr:cNvSpPr/>
      </xdr:nvSpPr>
      <xdr:spPr>
        <a:xfrm>
          <a:off x="1441322" y="535072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2865</xdr:row>
      <xdr:rowOff>5334</xdr:rowOff>
    </xdr:from>
    <xdr:ext cx="6468110" cy="0"/>
    <xdr:sp macro="" textlink="">
      <xdr:nvSpPr>
        <xdr:cNvPr id="375" name="Shape 124">
          <a:extLst>
            <a:ext uri="{FF2B5EF4-FFF2-40B4-BE49-F238E27FC236}">
              <a16:creationId xmlns:a16="http://schemas.microsoft.com/office/drawing/2014/main" id="{00000000-0008-0000-0300-000077010000}"/>
            </a:ext>
          </a:extLst>
        </xdr:cNvPr>
        <xdr:cNvSpPr/>
      </xdr:nvSpPr>
      <xdr:spPr>
        <a:xfrm>
          <a:off x="1441322" y="5436256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2919</xdr:row>
      <xdr:rowOff>5334</xdr:rowOff>
    </xdr:from>
    <xdr:ext cx="6468110" cy="0"/>
    <xdr:sp macro="" textlink="">
      <xdr:nvSpPr>
        <xdr:cNvPr id="376" name="Shape 126">
          <a:extLst>
            <a:ext uri="{FF2B5EF4-FFF2-40B4-BE49-F238E27FC236}">
              <a16:creationId xmlns:a16="http://schemas.microsoft.com/office/drawing/2014/main" id="{00000000-0008-0000-0300-000078010000}"/>
            </a:ext>
          </a:extLst>
        </xdr:cNvPr>
        <xdr:cNvSpPr/>
      </xdr:nvSpPr>
      <xdr:spPr>
        <a:xfrm>
          <a:off x="1441322" y="553093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2973</xdr:row>
      <xdr:rowOff>5334</xdr:rowOff>
    </xdr:from>
    <xdr:ext cx="6468110" cy="0"/>
    <xdr:sp macro="" textlink="">
      <xdr:nvSpPr>
        <xdr:cNvPr id="377" name="Shape 128">
          <a:extLst>
            <a:ext uri="{FF2B5EF4-FFF2-40B4-BE49-F238E27FC236}">
              <a16:creationId xmlns:a16="http://schemas.microsoft.com/office/drawing/2014/main" id="{00000000-0008-0000-0300-000079010000}"/>
            </a:ext>
          </a:extLst>
        </xdr:cNvPr>
        <xdr:cNvSpPr/>
      </xdr:nvSpPr>
      <xdr:spPr>
        <a:xfrm>
          <a:off x="1441322" y="562561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3022</xdr:row>
      <xdr:rowOff>5334</xdr:rowOff>
    </xdr:from>
    <xdr:ext cx="6468110" cy="0"/>
    <xdr:sp macro="" textlink="">
      <xdr:nvSpPr>
        <xdr:cNvPr id="378" name="Shape 130">
          <a:extLst>
            <a:ext uri="{FF2B5EF4-FFF2-40B4-BE49-F238E27FC236}">
              <a16:creationId xmlns:a16="http://schemas.microsoft.com/office/drawing/2014/main" id="{00000000-0008-0000-0300-00007A010000}"/>
            </a:ext>
          </a:extLst>
        </xdr:cNvPr>
        <xdr:cNvSpPr/>
      </xdr:nvSpPr>
      <xdr:spPr>
        <a:xfrm>
          <a:off x="1441322" y="57196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3065</xdr:row>
      <xdr:rowOff>5334</xdr:rowOff>
    </xdr:from>
    <xdr:ext cx="6468110" cy="0"/>
    <xdr:sp macro="" textlink="">
      <xdr:nvSpPr>
        <xdr:cNvPr id="379" name="Shape 132">
          <a:extLst>
            <a:ext uri="{FF2B5EF4-FFF2-40B4-BE49-F238E27FC236}">
              <a16:creationId xmlns:a16="http://schemas.microsoft.com/office/drawing/2014/main" id="{00000000-0008-0000-0300-00007B010000}"/>
            </a:ext>
          </a:extLst>
        </xdr:cNvPr>
        <xdr:cNvSpPr/>
      </xdr:nvSpPr>
      <xdr:spPr>
        <a:xfrm>
          <a:off x="1441322" y="580925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3106</xdr:row>
      <xdr:rowOff>5334</xdr:rowOff>
    </xdr:from>
    <xdr:ext cx="6468110" cy="0"/>
    <xdr:sp macro="" textlink="">
      <xdr:nvSpPr>
        <xdr:cNvPr id="380" name="Shape 134">
          <a:extLst>
            <a:ext uri="{FF2B5EF4-FFF2-40B4-BE49-F238E27FC236}">
              <a16:creationId xmlns:a16="http://schemas.microsoft.com/office/drawing/2014/main" id="{00000000-0008-0000-0300-00007C010000}"/>
            </a:ext>
          </a:extLst>
        </xdr:cNvPr>
        <xdr:cNvSpPr/>
      </xdr:nvSpPr>
      <xdr:spPr>
        <a:xfrm>
          <a:off x="1441322" y="589155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3149</xdr:row>
      <xdr:rowOff>5334</xdr:rowOff>
    </xdr:from>
    <xdr:ext cx="6468110" cy="0"/>
    <xdr:sp macro="" textlink="">
      <xdr:nvSpPr>
        <xdr:cNvPr id="381" name="Shape 136">
          <a:extLst>
            <a:ext uri="{FF2B5EF4-FFF2-40B4-BE49-F238E27FC236}">
              <a16:creationId xmlns:a16="http://schemas.microsoft.com/office/drawing/2014/main" id="{00000000-0008-0000-0300-00007D010000}"/>
            </a:ext>
          </a:extLst>
        </xdr:cNvPr>
        <xdr:cNvSpPr/>
      </xdr:nvSpPr>
      <xdr:spPr>
        <a:xfrm>
          <a:off x="1441322" y="597832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3198</xdr:row>
      <xdr:rowOff>5334</xdr:rowOff>
    </xdr:from>
    <xdr:ext cx="6468110" cy="0"/>
    <xdr:sp macro="" textlink="">
      <xdr:nvSpPr>
        <xdr:cNvPr id="382" name="Shape 138">
          <a:extLst>
            <a:ext uri="{FF2B5EF4-FFF2-40B4-BE49-F238E27FC236}">
              <a16:creationId xmlns:a16="http://schemas.microsoft.com/office/drawing/2014/main" id="{00000000-0008-0000-0300-00007E010000}"/>
            </a:ext>
          </a:extLst>
        </xdr:cNvPr>
        <xdr:cNvSpPr/>
      </xdr:nvSpPr>
      <xdr:spPr>
        <a:xfrm>
          <a:off x="1441322" y="606985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3244</xdr:row>
      <xdr:rowOff>5334</xdr:rowOff>
    </xdr:from>
    <xdr:ext cx="6468110" cy="0"/>
    <xdr:sp macro="" textlink="">
      <xdr:nvSpPr>
        <xdr:cNvPr id="383" name="Shape 140">
          <a:extLst>
            <a:ext uri="{FF2B5EF4-FFF2-40B4-BE49-F238E27FC236}">
              <a16:creationId xmlns:a16="http://schemas.microsoft.com/office/drawing/2014/main" id="{00000000-0008-0000-0300-00007F010000}"/>
            </a:ext>
          </a:extLst>
        </xdr:cNvPr>
        <xdr:cNvSpPr/>
      </xdr:nvSpPr>
      <xdr:spPr>
        <a:xfrm>
          <a:off x="1441322" y="615901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3287</xdr:row>
      <xdr:rowOff>5334</xdr:rowOff>
    </xdr:from>
    <xdr:ext cx="6468110" cy="0"/>
    <xdr:sp macro="" textlink="">
      <xdr:nvSpPr>
        <xdr:cNvPr id="384" name="Shape 142">
          <a:extLst>
            <a:ext uri="{FF2B5EF4-FFF2-40B4-BE49-F238E27FC236}">
              <a16:creationId xmlns:a16="http://schemas.microsoft.com/office/drawing/2014/main" id="{00000000-0008-0000-0300-000080010000}"/>
            </a:ext>
          </a:extLst>
        </xdr:cNvPr>
        <xdr:cNvSpPr/>
      </xdr:nvSpPr>
      <xdr:spPr>
        <a:xfrm>
          <a:off x="1441322" y="6247024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3335</xdr:row>
      <xdr:rowOff>5334</xdr:rowOff>
    </xdr:from>
    <xdr:ext cx="6468110" cy="0"/>
    <xdr:sp macro="" textlink="">
      <xdr:nvSpPr>
        <xdr:cNvPr id="385" name="Shape 144">
          <a:extLst>
            <a:ext uri="{FF2B5EF4-FFF2-40B4-BE49-F238E27FC236}">
              <a16:creationId xmlns:a16="http://schemas.microsoft.com/office/drawing/2014/main" id="{00000000-0008-0000-0300-000081010000}"/>
            </a:ext>
          </a:extLst>
        </xdr:cNvPr>
        <xdr:cNvSpPr/>
      </xdr:nvSpPr>
      <xdr:spPr>
        <a:xfrm>
          <a:off x="1441322" y="633694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3383</xdr:row>
      <xdr:rowOff>5334</xdr:rowOff>
    </xdr:from>
    <xdr:ext cx="6468110" cy="0"/>
    <xdr:sp macro="" textlink="">
      <xdr:nvSpPr>
        <xdr:cNvPr id="386" name="Shape 146">
          <a:extLst>
            <a:ext uri="{FF2B5EF4-FFF2-40B4-BE49-F238E27FC236}">
              <a16:creationId xmlns:a16="http://schemas.microsoft.com/office/drawing/2014/main" id="{00000000-0008-0000-0300-000082010000}"/>
            </a:ext>
          </a:extLst>
        </xdr:cNvPr>
        <xdr:cNvSpPr/>
      </xdr:nvSpPr>
      <xdr:spPr>
        <a:xfrm>
          <a:off x="1441322" y="6426856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3432</xdr:row>
      <xdr:rowOff>5334</xdr:rowOff>
    </xdr:from>
    <xdr:ext cx="6468110" cy="0"/>
    <xdr:sp macro="" textlink="">
      <xdr:nvSpPr>
        <xdr:cNvPr id="387" name="Shape 148">
          <a:extLst>
            <a:ext uri="{FF2B5EF4-FFF2-40B4-BE49-F238E27FC236}">
              <a16:creationId xmlns:a16="http://schemas.microsoft.com/office/drawing/2014/main" id="{00000000-0008-0000-0300-000083010000}"/>
            </a:ext>
          </a:extLst>
        </xdr:cNvPr>
        <xdr:cNvSpPr/>
      </xdr:nvSpPr>
      <xdr:spPr>
        <a:xfrm>
          <a:off x="1441322" y="651343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3474</xdr:row>
      <xdr:rowOff>5334</xdr:rowOff>
    </xdr:from>
    <xdr:ext cx="6468110" cy="0"/>
    <xdr:sp macro="" textlink="">
      <xdr:nvSpPr>
        <xdr:cNvPr id="388" name="Shape 150">
          <a:extLst>
            <a:ext uri="{FF2B5EF4-FFF2-40B4-BE49-F238E27FC236}">
              <a16:creationId xmlns:a16="http://schemas.microsoft.com/office/drawing/2014/main" id="{00000000-0008-0000-0300-000084010000}"/>
            </a:ext>
          </a:extLst>
        </xdr:cNvPr>
        <xdr:cNvSpPr/>
      </xdr:nvSpPr>
      <xdr:spPr>
        <a:xfrm>
          <a:off x="1441322" y="660040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292668</xdr:colOff>
      <xdr:row>2</xdr:row>
      <xdr:rowOff>69446</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81668" cy="492779"/>
        </a:xfrm>
        <a:prstGeom prst="rect">
          <a:avLst/>
        </a:prstGeom>
      </xdr:spPr>
    </xdr:pic>
    <xdr:clientData/>
  </xdr:twoCellAnchor>
  <xdr:twoCellAnchor editAs="oneCell">
    <xdr:from>
      <xdr:col>0</xdr:col>
      <xdr:colOff>0</xdr:colOff>
      <xdr:row>0</xdr:row>
      <xdr:rowOff>0</xdr:rowOff>
    </xdr:from>
    <xdr:to>
      <xdr:col>1</xdr:col>
      <xdr:colOff>311718</xdr:colOff>
      <xdr:row>2</xdr:row>
      <xdr:rowOff>31346</xdr:rowOff>
    </xdr:to>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00718" cy="454679"/>
        </a:xfrm>
        <a:prstGeom prst="rect">
          <a:avLst/>
        </a:prstGeom>
      </xdr:spPr>
    </xdr:pic>
    <xdr:clientData/>
  </xdr:twoCellAnchor>
  <xdr:twoCellAnchor editAs="oneCell">
    <xdr:from>
      <xdr:col>0</xdr:col>
      <xdr:colOff>0</xdr:colOff>
      <xdr:row>0</xdr:row>
      <xdr:rowOff>0</xdr:rowOff>
    </xdr:from>
    <xdr:to>
      <xdr:col>1</xdr:col>
      <xdr:colOff>476250</xdr:colOff>
      <xdr:row>2</xdr:row>
      <xdr:rowOff>9525</xdr:rowOff>
    </xdr:to>
    <xdr:pic>
      <xdr:nvPicPr>
        <xdr:cNvPr id="4" name="Imagem 3">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a:stretch>
          <a:fillRect/>
        </a:stretch>
      </xdr:blipFill>
      <xdr:spPr>
        <a:xfrm>
          <a:off x="0" y="0"/>
          <a:ext cx="1365250" cy="432858"/>
        </a:xfrm>
        <a:prstGeom prst="rect">
          <a:avLst/>
        </a:prstGeom>
      </xdr:spPr>
    </xdr:pic>
    <xdr:clientData/>
  </xdr:twoCellAnchor>
  <xdr:twoCellAnchor editAs="oneCell">
    <xdr:from>
      <xdr:col>0</xdr:col>
      <xdr:colOff>38100</xdr:colOff>
      <xdr:row>0</xdr:row>
      <xdr:rowOff>57150</xdr:rowOff>
    </xdr:from>
    <xdr:to>
      <xdr:col>1</xdr:col>
      <xdr:colOff>514350</xdr:colOff>
      <xdr:row>2</xdr:row>
      <xdr:rowOff>66675</xdr:rowOff>
    </xdr:to>
    <xdr:pic>
      <xdr:nvPicPr>
        <xdr:cNvPr id="5" name="Imagem 4">
          <a:extLst>
            <a:ext uri="{FF2B5EF4-FFF2-40B4-BE49-F238E27FC236}">
              <a16:creationId xmlns:a16="http://schemas.microsoft.com/office/drawing/2014/main" id="{6DA8C6B8-CFBF-40DD-82BA-57083C02F58B}"/>
            </a:ext>
          </a:extLst>
        </xdr:cNvPr>
        <xdr:cNvPicPr/>
      </xdr:nvPicPr>
      <xdr:blipFill>
        <a:blip xmlns:r="http://schemas.openxmlformats.org/officeDocument/2006/relationships" r:embed="rId2"/>
        <a:stretch>
          <a:fillRect/>
        </a:stretch>
      </xdr:blipFill>
      <xdr:spPr>
        <a:xfrm>
          <a:off x="38100" y="57150"/>
          <a:ext cx="1257300" cy="42862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5.vml"/><Relationship Id="rId7" Type="http://schemas.openxmlformats.org/officeDocument/2006/relationships/ctrlProp" Target="../ctrlProps/ctrlProp3.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6.vml"/><Relationship Id="rId9" Type="http://schemas.openxmlformats.org/officeDocument/2006/relationships/ctrlProp" Target="../ctrlProps/ctrlProp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827" Type="http://schemas.openxmlformats.org/officeDocument/2006/relationships/hyperlink" Target="https://www.caixa.gov.br/Downloads/sinapi-cadernos-tecnicos/SINAPI-CT-DEMOLICOES-E-REMOCOES.pdf" TargetMode="External"/><Relationship Id="rId3182" Type="http://schemas.openxmlformats.org/officeDocument/2006/relationships/hyperlink" Target="https://www.caixa.gov.br/Downloads/sinapi-cadernos-tecnicos/SINAPI-CT-ESCAVACAO-VERTICAL-A-CEU-ABERTO.pdf" TargetMode="External"/><Relationship Id="rId4233" Type="http://schemas.openxmlformats.org/officeDocument/2006/relationships/hyperlink" Target="https://www.caixa.gov.br/Downloads/sinapi-cadernos-tecnicos/SINAPI-CT-GUIAS-E-SARJETAS.pdf" TargetMode="External"/><Relationship Id="rId7389" Type="http://schemas.openxmlformats.org/officeDocument/2006/relationships/hyperlink" Target="https://www.caixa.gov.br/Downloads/sinapi-cadernos-tecnicos/SINAPI-CT-MASSA-UNICA-INTERNA.pdf" TargetMode="External"/><Relationship Id="rId8854" Type="http://schemas.openxmlformats.org/officeDocument/2006/relationships/hyperlink" Target="https://www.caixa.gov.br/Downloads/sinapi-cadernos-tecnicos/SINAPI-CT-SISTEMAS-DE-MEDICAO.pdf" TargetMode="External"/><Relationship Id="rId3999" Type="http://schemas.openxmlformats.org/officeDocument/2006/relationships/hyperlink" Target="https://www.caixa.gov.br/Downloads/sinapi-cadernos-tecnicos/SINAPI-CT-FORMAS-PARA-ESTRUTURAS-DE-CONCRETO-ARMADO.pdf" TargetMode="External"/><Relationship Id="rId4300" Type="http://schemas.openxmlformats.org/officeDocument/2006/relationships/hyperlink" Target="https://www.caixa.gov.br/Downloads/sinapi-cadernos-tecnicos/SINAPI-CT-IMPERMEABILIZACAO-PROTECAO-MECANICA-E-TRATAMENTO-DE-JUNTA.pdf" TargetMode="External"/><Relationship Id="rId7456" Type="http://schemas.openxmlformats.org/officeDocument/2006/relationships/hyperlink" Target="https://www.caixa.gov.br/Downloads/sinapi-cadernos-tecnicos/SINAPI-CT-PAISAGISMO-PLANTIO.pdf" TargetMode="External"/><Relationship Id="rId8507" Type="http://schemas.openxmlformats.org/officeDocument/2006/relationships/hyperlink" Target="https://www.caixa.gov.br/Downloads/sinapi-cadernos-tecnicos/SINAPI-CT-REDES-ENTERRADAS-DE-DISTRIBUICAO-ELETRICA.pdf" TargetMode="External"/><Relationship Id="rId170" Type="http://schemas.openxmlformats.org/officeDocument/2006/relationships/hyperlink" Target="https://www.caixa.gov.br/Downloads/sinapi-cadernos-tecnicos/SINAPI-CT-ARGAMASSAS.pdf" TargetMode="External"/><Relationship Id="rId6058" Type="http://schemas.openxmlformats.org/officeDocument/2006/relationships/hyperlink" Target="https://www.caixa.gov.br/Downloads/sinapi-cadernos-tecnicos/SINAPI-CT-INSTALACOES-DE-GAS-E-INCENDIO-EM-ACO-E-FERRO-GALVANIZADO.pdf" TargetMode="External"/><Relationship Id="rId6472" Type="http://schemas.openxmlformats.org/officeDocument/2006/relationships/hyperlink" Target="https://www.caixa.gov.br/Downloads/sinapi-cadernos-tecnicos/SINAPI-CT-INSTALACOES-EM-COBRE.pdf" TargetMode="External"/><Relationship Id="rId7109" Type="http://schemas.openxmlformats.org/officeDocument/2006/relationships/hyperlink" Target="https://www.caixa.gov.br/Downloads/sinapi-cadernos-tecnicos/SINAPI-CT-LOCACAO-DE-OBRAS.pdf" TargetMode="External"/><Relationship Id="rId7523" Type="http://schemas.openxmlformats.org/officeDocument/2006/relationships/hyperlink" Target="https://www.caixa.gov.br/Downloads/sinapi-cadernos-tecnicos/SINAPI-CT-PAREDES-DE-CONCRETO-ESTUCAMENTO.pdf" TargetMode="External"/><Relationship Id="rId7870" Type="http://schemas.openxmlformats.org/officeDocument/2006/relationships/hyperlink" Target="https://www.caixa.gov.br/Downloads/sinapi-cadernos-tecnicos/SINAPI-CT-PINTURA-EM-SUPERFICIES-METALICAS.pdf" TargetMode="External"/><Relationship Id="rId8921" Type="http://schemas.openxmlformats.org/officeDocument/2006/relationships/hyperlink" Target="https://www.caixa.gov.br/Downloads/sinapi-cadernos-tecnicos/SINAPI-CT-TELHAMENTO-PARA-COBERTURA.pdf" TargetMode="External"/><Relationship Id="rId5074" Type="http://schemas.openxmlformats.org/officeDocument/2006/relationships/hyperlink" Target="https://www.caixa.gov.br/Downloads/sinapi-cadernos-tecnicos/SINAPI-CT-INSTALACOES-HIDRAULICAS-RESERVACAO-E-BOMBAS-DE-RECALQUE.pdf" TargetMode="External"/><Relationship Id="rId6125" Type="http://schemas.openxmlformats.org/officeDocument/2006/relationships/hyperlink" Target="https://www.caixa.gov.br/Downloads/sinapi-cadernos-tecnicos/SINAPI-CT-INSTALACOES-DE-GAS-E-INCENDIO-EM-ACO-E-FERRO-GALVANIZADO.pdf" TargetMode="External"/><Relationship Id="rId987" Type="http://schemas.openxmlformats.org/officeDocument/2006/relationships/hyperlink" Target="https://www.caixa.gov.br/Downloads/sinapi-cadernos-tecnicos/SINAPI-CT-BOCAS-PARA-BUEIRO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3719" Type="http://schemas.openxmlformats.org/officeDocument/2006/relationships/hyperlink" Target="https://www.caixa.gov.br/Downloads/sinapi-cadernos-tecnicos/SINAPI-CT-ESTRUTURAS-DE-CONTENCAO-ESTACAS-PAREDES-DIAFRAGMA-E-MURETA-GUIA.pdf" TargetMode="External"/><Relationship Id="rId4090" Type="http://schemas.openxmlformats.org/officeDocument/2006/relationships/hyperlink" Target="https://www.caixa.gov.br/Downloads/sinapi-cadernos-tecnicos/SINAPI-CT-FORMAS-PARA-PILARES-CIRCULARES.pdf" TargetMode="External"/><Relationship Id="rId8297" Type="http://schemas.openxmlformats.org/officeDocument/2006/relationships/hyperlink" Target="https://www.caixa.gov.br/Downloads/sinapi-cadernos-tecnicos/SINAPI-CT-RADIER-PISO-DE-CONCRETO-E-LAJE-SOBRE-SOLO.pdf" TargetMode="External"/><Relationship Id="rId1684" Type="http://schemas.openxmlformats.org/officeDocument/2006/relationships/hyperlink" Target="https://www.caixa.gov.br/Downloads/sinapi-cadernos-tecnicos/SINAPI-CT-CUSTOS-HORARIOS-PRODUTIVO-E-IMPRODUTIVO-DOS-EQUIPAMENTOS.pdf" TargetMode="External"/><Relationship Id="rId2735" Type="http://schemas.openxmlformats.org/officeDocument/2006/relationships/hyperlink" Target="https://www.caixa.gov.br/Downloads/sinapi-cadernos-tecnicos/SINAPI-CT-DRENOS.pdf" TargetMode="External"/><Relationship Id="rId5141" Type="http://schemas.openxmlformats.org/officeDocument/2006/relationships/hyperlink" Target="https://www.caixa.gov.br/Downloads/sinapi-cadernos-tecnicos/SINAPI-CT-INSTALACOES-HIDRAULICAS-EM-PEX.pdf" TargetMode="External"/><Relationship Id="rId9348" Type="http://schemas.openxmlformats.org/officeDocument/2006/relationships/hyperlink" Target="https://www.caixa.gov.br/Downloads/sinapi-cadernos-tecnicos/SINAPI-CT-TUBULACAO-FLANGEADA-PARA-REDES-DE-AGUA.pdf" TargetMode="External"/><Relationship Id="rId707" Type="http://schemas.openxmlformats.org/officeDocument/2006/relationships/hyperlink" Target="https://www.caixa.gov.br/Downloads/sinapi-cadernos-tecnicos/SINAPI-CT-ASSENTAMENTO-DE-TUBOS-DE-ESGOTO-OU-DRENAGEM-PLUVIAL-EM-CONCRETO.pdf" TargetMode="External"/><Relationship Id="rId1337" Type="http://schemas.openxmlformats.org/officeDocument/2006/relationships/hyperlink" Target="https://www.caixa.gov.br/Downloads/sinapi-cadernos-tecnicos/SINAPI-CT-CONCRETO-PROTENDIDO.pdf" TargetMode="External"/><Relationship Id="rId1751" Type="http://schemas.openxmlformats.org/officeDocument/2006/relationships/hyperlink" Target="https://www.caixa.gov.br/Downloads/sinapi-cadernos-tecnicos/SINAPI-CT-CUSTOS-HORARIOS-PRODUTIVO-E-IMPRODUTIVO-DOS-EQUIPAMENTOS.pdf" TargetMode="External"/><Relationship Id="rId2802" Type="http://schemas.openxmlformats.org/officeDocument/2006/relationships/hyperlink" Target="https://www.caixa.gov.br/Downloads/sinapi-cadernos-tecnicos/SINAPI-CT-DUTOS-PARA-AR-CONDICIONADO.pdf" TargetMode="External"/><Relationship Id="rId5958" Type="http://schemas.openxmlformats.org/officeDocument/2006/relationships/hyperlink" Target="https://www.caixa.gov.br/Downloads/sinapi-cadernos-tecnicos/SINAPI-CT-INSTALACOES-DE-GAS-E-INCENDIO-EM-ACO-E-FERRO-GALVANIZADO.pdf" TargetMode="External"/><Relationship Id="rId8364" Type="http://schemas.openxmlformats.org/officeDocument/2006/relationships/hyperlink" Target="https://www.caixa.gov.br/Downloads/sinapi-cadernos-tecnicos/SINAPI-CT-RASGOS-E-FIXACOES.pdf" TargetMode="External"/><Relationship Id="rId9415" Type="http://schemas.openxmlformats.org/officeDocument/2006/relationships/hyperlink" Target="https://www.caixa.gov.br/Downloads/sinapi-cadernos-tecnicos/SINAPI-CT-VERGAS-CONTRAVERGAS-E-FIXACAO-DE-ALVENARIA.pdf" TargetMode="External"/><Relationship Id="rId43" Type="http://schemas.openxmlformats.org/officeDocument/2006/relationships/hyperlink" Target="https://www.caixa.gov.br/Downloads/sinapi-cadernos-tecnicos/SINAPI-CT-ALVENARIA-DE-VEDACAO.pdf" TargetMode="External"/><Relationship Id="rId1404" Type="http://schemas.openxmlformats.org/officeDocument/2006/relationships/hyperlink" Target="https://www.caixa.gov.br/Downloads/sinapi-cadernos-tecnicos/SINAPI-CT-CONTRAPISO.pdf" TargetMode="External"/><Relationship Id="rId7380" Type="http://schemas.openxmlformats.org/officeDocument/2006/relationships/hyperlink" Target="https://www.caixa.gov.br/Downloads/sinapi-cadernos-tecnicos/SINAPI-CT-MASSA-UNICA-INTERNA.pdf" TargetMode="External"/><Relationship Id="rId8017" Type="http://schemas.openxmlformats.org/officeDocument/2006/relationships/hyperlink" Target="https://www.caixa.gov.br/Downloads/sinapi-cadernos-tecnicos/SINAPI-CT-POSTES-DE-CONCRETO-E-METALICOS.pdf" TargetMode="External"/><Relationship Id="rId8431" Type="http://schemas.openxmlformats.org/officeDocument/2006/relationships/hyperlink" Target="https://www.caixa.gov.br/Downloads/sinapi-cadernos-tecnicos/SINAPI-CT-RECOMPOSICAO-DE-PAVIMENTOS.pdf" TargetMode="External"/><Relationship Id="rId3576" Type="http://schemas.openxmlformats.org/officeDocument/2006/relationships/hyperlink" Target="https://www.caixa.gov.br/Downloads/sinapi-cadernos-tecnicos/SINAPI-CT-ESTACAS-RAIZ.pdf" TargetMode="External"/><Relationship Id="rId4627" Type="http://schemas.openxmlformats.org/officeDocument/2006/relationships/hyperlink" Target="https://www.caixa.gov.br/Downloads/sinapi-cadernos-tecnicos/SINAPI-CT-INSTALACOES-ELETRICAS-QUADROS-CABOS-DISJUNTORES-CONTATORES-E-BARRAMENTOS-BLINDADOS.pdf" TargetMode="External"/><Relationship Id="rId4974" Type="http://schemas.openxmlformats.org/officeDocument/2006/relationships/hyperlink" Target="https://www.caixa.gov.br/Downloads/sinapi-cadernos-tecnicos/SINAPI-CT-INSTALACOES-HIDRAULICAS-RESERVACAO-E-BOMBAS-DE-RECALQUE.pdf" TargetMode="External"/><Relationship Id="rId7033" Type="http://schemas.openxmlformats.org/officeDocument/2006/relationships/hyperlink" Target="https://www.caixa.gov.br/Downloads/sinapi-metodologia/Livro_SINAPI_Calculos_Parametros.pdf" TargetMode="External"/><Relationship Id="rId497" Type="http://schemas.openxmlformats.org/officeDocument/2006/relationships/hyperlink" Target="https://www.caixa.gov.br/Downloads/sinapi-cadernos-tecnicos/SINAPI-CT-ASSENTAMENTO-DE-TUBOS-DE-PVC-E-METALICOS-EM-REDES-DE-AGUA.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3229" Type="http://schemas.openxmlformats.org/officeDocument/2006/relationships/hyperlink" Target="https://www.caixa.gov.br/Downloads/sinapi-cadernos-tecnicos/SINAPI-CT-ESCAVACAO-DE-VALAS.pdf" TargetMode="External"/><Relationship Id="rId3990" Type="http://schemas.openxmlformats.org/officeDocument/2006/relationships/hyperlink" Target="https://www.caixa.gov.br/Downloads/sinapi-cadernos-tecnicos/SINAPI-CT-FORMAS-PARA-ESTRUTURAS-DE-CONCRETO-ARMADO.pdf" TargetMode="External"/><Relationship Id="rId7100" Type="http://schemas.openxmlformats.org/officeDocument/2006/relationships/hyperlink" Target="https://www.caixa.gov.br/Downloads/sinapi-cadernos-tecnicos/SINAPI-CT-LOCACAO-DE-OBRAS.pdf" TargetMode="External"/><Relationship Id="rId1194" Type="http://schemas.openxmlformats.org/officeDocument/2006/relationships/hyperlink" Target="https://www.caixa.gov.br/Downloads/sinapi-cadernos-tecnicos/SINAPI-CT-CANALETAS-GRELHAS-E-CAIXAS-COM-GRELHA-PARA-DRENAGEM.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3643" Type="http://schemas.openxmlformats.org/officeDocument/2006/relationships/hyperlink" Target="https://www.caixa.gov.br/Downloads/sinapi-cadernos-tecnicos/SINAPI-CT-ESTRUTURA-E-TRAMA-PARA-COBERTURA.pdf" TargetMode="External"/><Relationship Id="rId6799" Type="http://schemas.openxmlformats.org/officeDocument/2006/relationships/hyperlink" Target="https://www.caixa.gov.br/Downloads/sinapi-metodologia/Livro_SINAPI_Calculos_Parametros.pdf" TargetMode="External"/><Relationship Id="rId217" Type="http://schemas.openxmlformats.org/officeDocument/2006/relationships/hyperlink" Target="https://www.caixa.gov.br/Downloads/sinapi-cadernos-tecnicos/SINAPI-CT-ARGAMASSAS.pdf" TargetMode="External"/><Relationship Id="rId564" Type="http://schemas.openxmlformats.org/officeDocument/2006/relationships/hyperlink" Target="https://www.caixa.gov.br/Downloads/sinapi-cadernos-tecnicos/SINAPI-CT-ASSENTAMENTO-DE-TUBOS-DE-PVC-E-METALICOS-EM-REDES-DE-AGUA.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3710" Type="http://schemas.openxmlformats.org/officeDocument/2006/relationships/hyperlink" Target="https://www.caixa.gov.br/Downloads/sinapi-cadernos-tecnicos/SINAPI-CT-ESTRUTURAS-DE-CONTENCAO-ESTACAS-PAREDES-DIAFRAGMA-E-MURETA-GUIA.pdf" TargetMode="External"/><Relationship Id="rId6866" Type="http://schemas.openxmlformats.org/officeDocument/2006/relationships/hyperlink" Target="https://www.caixa.gov.br/Downloads/sinapi-metodologia/Livro_SINAPI_Calculos_Parametros.pdf" TargetMode="External"/><Relationship Id="rId7917" Type="http://schemas.openxmlformats.org/officeDocument/2006/relationships/hyperlink" Target="https://www.caixa.gov.br/Downloads/sinapi-cadernos-tecnicos/SINAPI-CT-PINTURA-PARA-PISOS-E-PARA-SINALIZACAO-HORIZONTAL-E-VERTICAL.pdf" TargetMode="External"/><Relationship Id="rId9272" Type="http://schemas.openxmlformats.org/officeDocument/2006/relationships/hyperlink" Target="https://www.caixa.gov.br/Downloads/sinapi-cadernos-tecnicos/SINAPI-CT-TRANSPORTE-CARGA-E-DESCARGA-DE-MATERIAIS.pdf" TargetMode="External"/><Relationship Id="rId631" Type="http://schemas.openxmlformats.org/officeDocument/2006/relationships/hyperlink" Target="https://www.caixa.gov.br/Downloads/sinapi-cadernos-tecnicos/SINAPI-CT-ASSENTAMENTO-DE-TUBOS-DE-ESGOTO-OU-DRENAGEM-PLUVIAL-EM-CONCRETO.pdf" TargetMode="External"/><Relationship Id="rId1261" Type="http://schemas.openxmlformats.org/officeDocument/2006/relationships/hyperlink" Target="https://www.caixa.gov.br/Downloads/sinapi-cadernos-tecnicos/SINAPI-CT-CONCRETAGEM-PARA-ESTRUTURAS-DE-CONCRETO-ARMADO.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5468" Type="http://schemas.openxmlformats.org/officeDocument/2006/relationships/hyperlink" Target="https://www.caixa.gov.br/Downloads/sinapi-cadernos-tecnicos/SINAPI-CT-INSTALACOES-PREDIAIS-DE-AGUA-FRIA-EM-PVC.pdf" TargetMode="External"/><Relationship Id="rId5882" Type="http://schemas.openxmlformats.org/officeDocument/2006/relationships/hyperlink" Target="https://www.caixa.gov.br/Downloads/sinapi-cadernos-tecnicos/SINAPI-CT-INSTALACOES-DE-DIVISORIAS-DIVERSAS.pdf" TargetMode="External"/><Relationship Id="rId6519" Type="http://schemas.openxmlformats.org/officeDocument/2006/relationships/hyperlink" Target="https://www.caixa.gov.br/Downloads/sinapi-cadernos-tecnicos/SINAPI-CT-INSTALACOES-EM-COBRE.pdf" TargetMode="External"/><Relationship Id="rId6933" Type="http://schemas.openxmlformats.org/officeDocument/2006/relationships/hyperlink" Target="https://www.caixa.gov.br/Downloads/sinapi-metodologia/Livro_SINAPI_Calculos_Parametros.pdf" TargetMode="External"/><Relationship Id="rId4484" Type="http://schemas.openxmlformats.org/officeDocument/2006/relationships/hyperlink" Target="https://www.caixa.gov.br/Downloads/sinapi-cadernos-tecnicos/SINAPI-CT-INSTALACOES-ELETRICAS-ELETRODUTOS-EMBUTIDOS-CABOS-CAIXAS-TOMADAS-E-INTERRUPTORES.pdf" TargetMode="External"/><Relationship Id="rId5535" Type="http://schemas.openxmlformats.org/officeDocument/2006/relationships/hyperlink" Target="https://www.caixa.gov.br/Downloads/sinapi-cadernos-tecnicos/SINAPI-CT-INSTALACOES-PREDIAIS-DE-AGUA-FRIA-EM-PVC.pdf" TargetMode="External"/><Relationship Id="rId3086" Type="http://schemas.openxmlformats.org/officeDocument/2006/relationships/hyperlink" Target="https://www.caixa.gov.br/Downloads/sinapi-cadernos-tecnicos/SINAPI-CT-ESCADAS.pdf" TargetMode="External"/><Relationship Id="rId4137" Type="http://schemas.openxmlformats.org/officeDocument/2006/relationships/hyperlink" Target="https://www.caixa.gov.br/Downloads/sinapi-cadernos-tecnicos/SINAPI-CT-GESSO.pdf" TargetMode="External"/><Relationship Id="rId4551" Type="http://schemas.openxmlformats.org/officeDocument/2006/relationships/hyperlink" Target="https://www.caixa.gov.br/Downloads/sinapi-cadernos-tecnicos/SINAPI-CT-INSTALACOES-ELETRICAS-ELETRODUTOS-CONEXOES-E-CONDULETES-APARENTES.pdf" TargetMode="External"/><Relationship Id="rId8758" Type="http://schemas.openxmlformats.org/officeDocument/2006/relationships/hyperlink" Target="https://www.caixa.gov.br/Downloads/sinapi-cadernos-tecnicos/SINAPI-CT-SINALIZACAO-HORIZONTAL-VIARIA.pdf" TargetMode="External"/><Relationship Id="rId3153" Type="http://schemas.openxmlformats.org/officeDocument/2006/relationships/hyperlink" Target="https://www.caixa.gov.br/Downloads/sinapi-cadernos-tecnicos/SINAPI-CT-ESCAVACAO-HORIZONTAL.pdf" TargetMode="External"/><Relationship Id="rId4204" Type="http://schemas.openxmlformats.org/officeDocument/2006/relationships/hyperlink" Target="https://www.caixa.gov.br/Downloads/sinapi-cadernos-tecnicos/SINAPI-CT-GUARDA-CORPO-CORRIMAO-E-GRADE-PARA-ESQUADRIAS.pdf" TargetMode="External"/><Relationship Id="rId5602" Type="http://schemas.openxmlformats.org/officeDocument/2006/relationships/hyperlink" Target="https://www.caixa.gov.br/Downloads/sinapi-cadernos-tecnicos/SINAPI-CT-INSTALACOES-PREDIAIS-DE-AGUA-FRIA-EM-PVC.pdf" TargetMode="External"/><Relationship Id="rId7774" Type="http://schemas.openxmlformats.org/officeDocument/2006/relationships/hyperlink" Target="https://www.caixa.gov.br/Downloads/sinapi-cadernos-tecnicos/SINAPI-CT-PINTURA-EXTERNA.pdf" TargetMode="External"/><Relationship Id="rId8825" Type="http://schemas.openxmlformats.org/officeDocument/2006/relationships/hyperlink" Target="https://www.caixa.gov.br/Downloads/sinapi-cadernos-tecnicos/SINAPI-CT-SISTEMA-DE-PROTECAO-CONTRA-DESCARGAS-ATMOSFERICAS-SPDA.pdf" TargetMode="External"/><Relationship Id="rId141" Type="http://schemas.openxmlformats.org/officeDocument/2006/relationships/hyperlink" Target="https://www.caixa.gov.br/Downloads/sinapi-cadernos-tecnicos/SINAPI-CT-ARGAMASSAS.pdf" TargetMode="External"/><Relationship Id="rId3220" Type="http://schemas.openxmlformats.org/officeDocument/2006/relationships/hyperlink" Target="https://www.caixa.gov.br/Downloads/sinapi-cadernos-tecnicos/SINAPI-CT-ESCAVACAO-VERTICAL-A-CEU-ABERTO.pdf" TargetMode="External"/><Relationship Id="rId6029" Type="http://schemas.openxmlformats.org/officeDocument/2006/relationships/hyperlink" Target="https://www.caixa.gov.br/Downloads/sinapi-cadernos-tecnicos/SINAPI-CT-INSTALACOES-DE-GAS-E-INCENDIO-EM-ACO-E-FERRO-GALVANIZADO.pdf" TargetMode="External"/><Relationship Id="rId6376" Type="http://schemas.openxmlformats.org/officeDocument/2006/relationships/hyperlink" Target="https://www.caixa.gov.br/Downloads/sinapi-cadernos-tecnicos/SINAPI-CT-INSTALACOES-EM-COBRE.pdf" TargetMode="External"/><Relationship Id="rId6790" Type="http://schemas.openxmlformats.org/officeDocument/2006/relationships/hyperlink" Target="https://www.caixa.gov.br/Downloads/sinapi-metodologia/Livro_SINAPI_Calculos_Parametros.pdf" TargetMode="External"/><Relationship Id="rId7427" Type="http://schemas.openxmlformats.org/officeDocument/2006/relationships/hyperlink" Target="https://www.caixa.gov.br/Downloads/sinapi-cadernos-tecnicos/SINAPI-CT-MONOCAPA.pdf" TargetMode="External"/><Relationship Id="rId7841" Type="http://schemas.openxmlformats.org/officeDocument/2006/relationships/hyperlink" Target="https://www.caixa.gov.br/Downloads/sinapi-cadernos-tecnicos/SINAPI-CT-PINTURA-EM-MADEIRA.pdf" TargetMode="External"/><Relationship Id="rId7" Type="http://schemas.openxmlformats.org/officeDocument/2006/relationships/hyperlink" Target="https://www.caixa.gov.br/Downloads/sinapi-cadernos-tecnicos/SINAPI-CT-ACESSIBILIDADE.pdf" TargetMode="External"/><Relationship Id="rId2986" Type="http://schemas.openxmlformats.org/officeDocument/2006/relationships/hyperlink" Target="https://www.caixa.gov.br/Downloads/sinapi-cadernos-tecnicos/SINAPI-CT-EQUIPAMENTOS-DE-PROTECAO-COLETIVA.pdf" TargetMode="External"/><Relationship Id="rId5392" Type="http://schemas.openxmlformats.org/officeDocument/2006/relationships/hyperlink" Target="https://www.caixa.gov.br/Downloads/sinapi-cadernos-tecnicos/SINAPI-CT-INSTALACOES-PREDIAIS-DE-ESGOTO-TUBOS-E-CONEXOES.pdf" TargetMode="External"/><Relationship Id="rId6443" Type="http://schemas.openxmlformats.org/officeDocument/2006/relationships/hyperlink" Target="https://www.caixa.gov.br/Downloads/sinapi-cadernos-tecnicos/SINAPI-CT-INSTALACOES-EM-COBRE.pdf" TargetMode="External"/><Relationship Id="rId9599" Type="http://schemas.openxmlformats.org/officeDocument/2006/relationships/hyperlink" Target="https://www.caixa.gov.br/Downloads/sinapi-cadernos-tecnicos/SINAPI-CT-VALVULAS-PARA-REDES-DE-SANEAMENTO.pdf" TargetMode="External"/><Relationship Id="rId958" Type="http://schemas.openxmlformats.org/officeDocument/2006/relationships/hyperlink" Target="https://www.caixa.gov.br/Downloads/sinapi-cadernos-tecnicos/SINAPI-CT-ATERROS-BASES-SUB-BASES-E-IMPRIMACOES.pdf" TargetMode="External"/><Relationship Id="rId1588" Type="http://schemas.openxmlformats.org/officeDocument/2006/relationships/hyperlink" Target="https://www.caixa.gov.br/Downloads/sinapi-cadernos-tecnicos/SINAPI-CT-CUSTOS-HORARIOS-PRODUTIVO-E-IMPRODUTIV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5045" Type="http://schemas.openxmlformats.org/officeDocument/2006/relationships/hyperlink" Target="https://www.caixa.gov.br/Downloads/sinapi-cadernos-tecnicos/SINAPI-CT-INSTALACOES-HIDRAULICAS-RESERVACAO-E-BOMBAS-DE-RECALQUE.pdf" TargetMode="External"/><Relationship Id="rId6510" Type="http://schemas.openxmlformats.org/officeDocument/2006/relationships/hyperlink" Target="https://www.caixa.gov.br/Downloads/sinapi-cadernos-tecnicos/SINAPI-CT-INSTALACOES-EM-COBRE.pdf" TargetMode="External"/><Relationship Id="rId1655" Type="http://schemas.openxmlformats.org/officeDocument/2006/relationships/hyperlink" Target="https://www.caixa.gov.br/Downloads/sinapi-cadernos-tecnicos/SINAPI-CT-CUSTOS-HORARIOS-PRODUTIVO-E-IMPRODUTIVO-DOS-EQUIPAMENTOS.pdf" TargetMode="External"/><Relationship Id="rId2706" Type="http://schemas.openxmlformats.org/officeDocument/2006/relationships/hyperlink" Target="https://www.caixa.gov.br/Downloads/sinapi-cadernos-tecnicos/SINAPI-CT-DRENAGEM-DE-AR-CONDICIONADO.pdf" TargetMode="External"/><Relationship Id="rId4061" Type="http://schemas.openxmlformats.org/officeDocument/2006/relationships/hyperlink" Target="https://www.caixa.gov.br/Downloads/sinapi-cadernos-tecnicos/SINAPI-CT-FORMAS-PARA-ESTRUTURAS-DE-CONCRETO-ARMADO.pdf" TargetMode="External"/><Relationship Id="rId5112" Type="http://schemas.openxmlformats.org/officeDocument/2006/relationships/hyperlink" Target="https://www.caixa.gov.br/Downloads/sinapi-cadernos-tecnicos/SINAPI-CT-INSTALACOES-HIDRAULICAS-EM-PEX.pdf" TargetMode="External"/><Relationship Id="rId8268" Type="http://schemas.openxmlformats.org/officeDocument/2006/relationships/hyperlink" Target="https://www.caixa.gov.br/Downloads/sinapi-cadernos-tecnicos/SINAPI-CT-QUADRAS-E-SEUS-EQUIPAMENTOS.pdf" TargetMode="External"/><Relationship Id="rId8682" Type="http://schemas.openxmlformats.org/officeDocument/2006/relationships/hyperlink" Target="https://www.caixa.gov.br/Downloads/sinapi-cadernos-tecnicos/SINAPI-CT-REDES-DE-AGUA-E-ESGOTO-EM-PEAD-LISO-(TUBOS-E-CONEXOES).pdf" TargetMode="External"/><Relationship Id="rId9319" Type="http://schemas.openxmlformats.org/officeDocument/2006/relationships/hyperlink" Target="https://www.caixa.gov.br/Downloads/sinapi-cadernos-tecnicos/SINAPI-CT-TRATAMENTOS-SUPERFICIAIS.pdf" TargetMode="External"/><Relationship Id="rId1308" Type="http://schemas.openxmlformats.org/officeDocument/2006/relationships/hyperlink" Target="https://www.caixa.gov.br/Downloads/sinapi-cadernos-tecnicos/SINAPI-CT-CONCRETO-PROJETADO.pdf" TargetMode="External"/><Relationship Id="rId7284" Type="http://schemas.openxmlformats.org/officeDocument/2006/relationships/hyperlink" Target="https://www.caixa.gov.br/Downloads/sinapi-cadernos-tecnicos/SINAPI-CT-MASSA-UNICA-EXTERNA.pdf" TargetMode="External"/><Relationship Id="rId8335" Type="http://schemas.openxmlformats.org/officeDocument/2006/relationships/hyperlink" Target="https://www.caixa.gov.br/Downloads/sinapi-cadernos-tecnicos/SINAPI-CT-RASGOS-E-FIXACOES.pdf" TargetMode="External"/><Relationship Id="rId1722" Type="http://schemas.openxmlformats.org/officeDocument/2006/relationships/hyperlink" Target="https://www.caixa.gov.br/Downloads/sinapi-cadernos-tecnicos/SINAPI-CT-CUSTOS-HORARIOS-PRODUTIVO-E-IMPRODUTIVO-DOS-EQUIPAMENTOS.pdf" TargetMode="External"/><Relationship Id="rId4878" Type="http://schemas.openxmlformats.org/officeDocument/2006/relationships/hyperlink" Target="https://www.caixa.gov.br/Downloads/sinapi-cadernos-tecnicos/SINAPI-CT-INSTALACOES-HIDRAULICAS-RESERVACAO-E-BOMBAS-DE-RECALQUE.pdf" TargetMode="External"/><Relationship Id="rId5929" Type="http://schemas.openxmlformats.org/officeDocument/2006/relationships/hyperlink" Target="https://www.caixa.gov.br/Downloads/sinapi-cadernos-tecnicos/SINAPI-CT-INSTALACOES-DE-GAS-E-INCENDIO-EM-ACO-E-FERRO-GALVANIZADO.pdf" TargetMode="External"/><Relationship Id="rId14" Type="http://schemas.openxmlformats.org/officeDocument/2006/relationships/hyperlink" Target="https://www.caixa.gov.br/Downloads/sinapi-cadernos-tecnicos/SINAPI-CT-ALVENARIA-ESTRUTURAL-BLOCOS-CERAMICOS.pdf" TargetMode="External"/><Relationship Id="rId3894" Type="http://schemas.openxmlformats.org/officeDocument/2006/relationships/hyperlink" Target="https://www.caixa.gov.br/Downloads/sinapi-cadernos-tecnicos/SINAPI-CT-FOSSAS-E-SUMIDOUROS.pdf" TargetMode="External"/><Relationship Id="rId4945" Type="http://schemas.openxmlformats.org/officeDocument/2006/relationships/hyperlink" Target="https://www.caixa.gov.br/Downloads/sinapi-cadernos-tecnicos/SINAPI-CT-INSTALACOES-HIDRAULICAS-RESERVACAO-E-BOMBAS-DE-RECALQUE.pdf" TargetMode="External"/><Relationship Id="rId7004" Type="http://schemas.openxmlformats.org/officeDocument/2006/relationships/hyperlink" Target="https://www.caixa.gov.br/Downloads/sinapi-metodologia/Livro_SINAPI_Calculos_Parametros.pdf" TargetMode="External"/><Relationship Id="rId7351" Type="http://schemas.openxmlformats.org/officeDocument/2006/relationships/hyperlink" Target="https://www.caixa.gov.br/Downloads/sinapi-cadernos-tecnicos/SINAPI-CT-MASSA-UNICA-INTERNA.pdf" TargetMode="External"/><Relationship Id="rId8402" Type="http://schemas.openxmlformats.org/officeDocument/2006/relationships/hyperlink" Target="https://www.caixa.gov.br/Downloads/sinapi-cadernos-tecnicos/SINAPI-CT-RASGOS-E-FIXACOES.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3547" Type="http://schemas.openxmlformats.org/officeDocument/2006/relationships/hyperlink" Target="https://www.caixa.gov.br/Downloads/sinapi-cadernos-tecnicos/SINAPI-CT-ESTACAS-BROCA-STRAUSS-E-ESCAVADA-COM-FLUIDO-ESTABILIZANTE.pdf" TargetMode="External"/><Relationship Id="rId3961" Type="http://schemas.openxmlformats.org/officeDocument/2006/relationships/hyperlink" Target="https://www.caixa.gov.br/Downloads/sinapi-cadernos-tecnicos/SINAPI-CT-FUNDACOES-RASAS-(BLOCOS-SAPATAS-VIGAS-BALDRAME).pdf" TargetMode="External"/><Relationship Id="rId468" Type="http://schemas.openxmlformats.org/officeDocument/2006/relationships/hyperlink" Target="https://www.caixa.gov.br/Downloads/sinapi-cadernos-tecnicos/SINAPI-CT-ASSENTAMENTO-DE-TUBOS-DE-PVC-E-METALICOS-EM-REDES-DE-AGUA.pdf" TargetMode="External"/><Relationship Id="rId882" Type="http://schemas.openxmlformats.org/officeDocument/2006/relationships/hyperlink" Target="https://www.caixa.gov.br/Downloads/sinapi-cadernos-tecnicos/SINAPI-CT-ATERROS-BASES-SUB-BASES-E-IMPRIMACOES.pdf" TargetMode="External"/><Relationship Id="rId1098" Type="http://schemas.openxmlformats.org/officeDocument/2006/relationships/hyperlink" Target="https://www.caixa.gov.br/Downloads/sinapi-cadernos-tecnicos/SINAPI-CT-CAIXAS-ENTERRADA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3614" Type="http://schemas.openxmlformats.org/officeDocument/2006/relationships/hyperlink" Target="https://www.caixa.gov.br/Downloads/sinapi-cadernos-tecnicos/SINAPI-CT-ESTRUTURA-E-TRAMA-PARA-COBERTURA.pdf" TargetMode="External"/><Relationship Id="rId6020" Type="http://schemas.openxmlformats.org/officeDocument/2006/relationships/hyperlink" Target="https://www.caixa.gov.br/Downloads/sinapi-cadernos-tecnicos/SINAPI-CT-INSTALACOES-DE-GAS-E-INCENDIO-EM-ACO-E-FERRO-GALVANIZADO.pdf" TargetMode="External"/><Relationship Id="rId9176" Type="http://schemas.openxmlformats.org/officeDocument/2006/relationships/hyperlink" Target="https://www.caixa.gov.br/Downloads/sinapi-cadernos-tecnicos/SINAPI-CT-TRANSPORTE-CARGA-E-DESCARGA-DE-MATERIAIS.pdf" TargetMode="External"/><Relationship Id="rId9590" Type="http://schemas.openxmlformats.org/officeDocument/2006/relationships/hyperlink" Target="https://www.caixa.gov.br/Downloads/sinapi-cadernos-tecnicos/SINAPI-CT-VALVULAS-E-REGISTROS-PARA-SISTEMAS-PREDIAIS.pdf" TargetMode="External"/><Relationship Id="rId535" Type="http://schemas.openxmlformats.org/officeDocument/2006/relationships/hyperlink" Target="https://www.caixa.gov.br/Downloads/sinapi-cadernos-tecnicos/SINAPI-CT-ASSENTAMENTO-DE-TUBOS-DE-PVC-E-METALICOS-EM-REDES-DE-AGUA.pdf" TargetMode="External"/><Relationship Id="rId1165" Type="http://schemas.openxmlformats.org/officeDocument/2006/relationships/hyperlink" Target="https://www.caixa.gov.br/Downloads/sinapi-cadernos-tecnicos/SINAPI-CT-CAIXAS-DE-AGUA-PARA-EDIFICACOE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5786" Type="http://schemas.openxmlformats.org/officeDocument/2006/relationships/hyperlink" Target="https://www.caixa.gov.br/Downloads/sinapi-cadernos-tecnicos/SINAPI-CT-INSTALACOES-PREDIAIS-DE-AGUA-QUENTE-EM-CPVC.pdf" TargetMode="External"/><Relationship Id="rId6837" Type="http://schemas.openxmlformats.org/officeDocument/2006/relationships/hyperlink" Target="https://www.caixa.gov.br/Downloads/sinapi-metodologia/Livro_SINAPI_Calculos_Parametros.pdf" TargetMode="External"/><Relationship Id="rId8192" Type="http://schemas.openxmlformats.org/officeDocument/2006/relationships/hyperlink" Target="https://www.caixa.gov.br/Downloads/sinapi-cadernos-tecnicos/SINAPI-CT-POCOS-DE-VISITA-E-CAIXAS-PARA-BOCAS-DE-LOBO.pdf" TargetMode="External"/><Relationship Id="rId9243" Type="http://schemas.openxmlformats.org/officeDocument/2006/relationships/hyperlink" Target="https://www.caixa.gov.br/Downloads/sinapi-cadernos-tecnicos/SINAPI-CT-TRANSPORTE-CARGA-E-DESCARGA-DE-MATERIAIS.pdf" TargetMode="External"/><Relationship Id="rId602" Type="http://schemas.openxmlformats.org/officeDocument/2006/relationships/hyperlink" Target="https://www.caixa.gov.br/Downloads/sinapi-cadernos-tecnicos/SINAPI-CT-ASSENTAMENTO-DE-TUBOS-DE-PVC-E-METALICOS-EM-REDES-DE-AGUA.pdf" TargetMode="External"/><Relationship Id="rId1232" Type="http://schemas.openxmlformats.org/officeDocument/2006/relationships/hyperlink" Target="https://www.caixa.gov.br/Downloads/sinapi-cadernos-tecnicos/SINAPI-CT-CHAPISCO.pdf" TargetMode="External"/><Relationship Id="rId4388" Type="http://schemas.openxmlformats.org/officeDocument/2006/relationships/hyperlink" Target="https://www.caixa.gov.br/Downloads/sinapi-cadernos-tecnicos/SINAPI-CT-INSTALACOES-ELETRICAS-ELETRODUTOS-EMBUTIDOS-CABOS-CAIXAS-TOMADAS-E-INTERRUPTORES.pdf" TargetMode="External"/><Relationship Id="rId5439" Type="http://schemas.openxmlformats.org/officeDocument/2006/relationships/hyperlink" Target="https://www.caixa.gov.br/Downloads/sinapi-cadernos-tecnicos/SINAPI-CT-INSTALACOES-PREDIAIS-DE-AGUA-FRIA-EM-PVC.pdf" TargetMode="External"/><Relationship Id="rId9310" Type="http://schemas.openxmlformats.org/officeDocument/2006/relationships/hyperlink" Target="https://www.caixa.gov.br/Downloads/sinapi-cadernos-tecnicos/SINAPI-CT-TRANSPORTE-CARGA-E-DESCARGA-DE-MATERIAIS.pdf" TargetMode="External"/><Relationship Id="rId5853" Type="http://schemas.openxmlformats.org/officeDocument/2006/relationships/hyperlink" Target="https://www.caixa.gov.br/Downloads/sinapi-cadernos-tecnicos/SINAPI-CT-INSTALACOES-PREDIAIS-DE-AGUAS-PLUVIAIS-TUBOS-CONEXOES-CAIXAS-E-RALOS.pdf" TargetMode="External"/><Relationship Id="rId6904" Type="http://schemas.openxmlformats.org/officeDocument/2006/relationships/hyperlink" Target="https://www.caixa.gov.br/Downloads/sinapi-metodologia/Livro_SINAPI_Calculos_Parametros.pdf" TargetMode="External"/><Relationship Id="rId3057" Type="http://schemas.openxmlformats.org/officeDocument/2006/relationships/hyperlink" Target="https://www.caixa.gov.br/Downloads/sinapi-cadernos-tecnicos/SINAPI-CT-ESCADAS.pdf" TargetMode="External"/><Relationship Id="rId4108" Type="http://schemas.openxmlformats.org/officeDocument/2006/relationships/hyperlink" Target="https://www.caixa.gov.br/Downloads/sinapi-cadernos-tecnicos/SINAPI-CT-GABIOES-EXECUCAO-DE-MURO-E-PROTECAO-SUPERFICIAL.pdf" TargetMode="External"/><Relationship Id="rId4455" Type="http://schemas.openxmlformats.org/officeDocument/2006/relationships/hyperlink" Target="https://www.caixa.gov.br/Downloads/sinapi-cadernos-tecnicos/SINAPI-CT-INSTALACOES-ELETRICAS-ELETRODUTOS-EMBUTIDOS-CABOS-CAIXAS-TOMADAS-E-INTERRUPTORES.pdf" TargetMode="External"/><Relationship Id="rId5506" Type="http://schemas.openxmlformats.org/officeDocument/2006/relationships/hyperlink" Target="https://www.caixa.gov.br/Downloads/sinapi-cadernos-tecnicos/SINAPI-CT-INSTALACOES-PREDIAIS-DE-AGUA-FRIA-EM-PVC.pdf" TargetMode="External"/><Relationship Id="rId5920" Type="http://schemas.openxmlformats.org/officeDocument/2006/relationships/hyperlink" Target="https://www.caixa.gov.br/Downloads/sinapi-cadernos-tecnicos/SINAPI-CT-INSTALACOES-DE-GAS-E-INCENDIO-EM-ACO-E-FERRO-GALVANIZADO.pdf" TargetMode="External"/><Relationship Id="rId3471" Type="http://schemas.openxmlformats.org/officeDocument/2006/relationships/hyperlink" Target="https://www.caixa.gov.br/Downloads/sinapi-cadernos-tecnicos/SINAPI-CT-ESQUADRIAS-PORTAS.pdf" TargetMode="External"/><Relationship Id="rId4522" Type="http://schemas.openxmlformats.org/officeDocument/2006/relationships/hyperlink" Target="https://www.caixa.gov.br/Downloads/sinapi-cadernos-tecnicos/SINAPI-CT-INSTALACOES-ELETRICAS-ELETRODUTOS-CONEXOES-E-CONDULETES-APARENTES.pdf" TargetMode="External"/><Relationship Id="rId7678" Type="http://schemas.openxmlformats.org/officeDocument/2006/relationships/hyperlink" Target="https://www.caixa.gov.br/Downloads/sinapi-cadernos-tecnicos/SINAPI-CT-PAVIMENTO-RIGIDO-DE-CONCRETO.pdf" TargetMode="External"/><Relationship Id="rId8729" Type="http://schemas.openxmlformats.org/officeDocument/2006/relationships/hyperlink" Target="https://www.caixa.gov.br/Downloads/sinapi-cadernos-tecnicos/SINAPI-CT-REVESTIMENTOS-CERAMICOS-INTERNOS.pdf" TargetMode="External"/><Relationship Id="rId392" Type="http://schemas.openxmlformats.org/officeDocument/2006/relationships/hyperlink" Target="https://www.caixa.gov.br/Downloads/sinapi-cadernos-tecnicos/SINAPI-CT-ASSENTAMENTO-DE-TUBOS-DE-ESGOTO-EM-PVC-E-PEAD.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3124" Type="http://schemas.openxmlformats.org/officeDocument/2006/relationships/hyperlink" Target="https://www.caixa.gov.br/Downloads/sinapi-cadernos-tecnicos/SINAPI-CT-ESCAVACAO-HORIZONTAL.pdf" TargetMode="External"/><Relationship Id="rId6694" Type="http://schemas.openxmlformats.org/officeDocument/2006/relationships/hyperlink" Target="https://www.caixa.gov.br/Downloads/sinapi-cadernos-tecnicos/SINAPI-CT-LIGACOES-PREDIAIS-DE-AGUA-E-ESGOTO.pdf" TargetMode="External"/><Relationship Id="rId7745" Type="http://schemas.openxmlformats.org/officeDocument/2006/relationships/hyperlink" Target="https://www.caixa.gov.br/Downloads/sinapi-cadernos-tecnicos/SINAPI-CT-PERFURACAO-HORIZONTAL-DIRECIONAL-HDD.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5296" Type="http://schemas.openxmlformats.org/officeDocument/2006/relationships/hyperlink" Target="https://www.caixa.gov.br/Downloads/sinapi-cadernos-tecnicos/SINAPI-CT-INSTALACOES-HIDRAULICAS-EM-PPR.pdf" TargetMode="External"/><Relationship Id="rId6347" Type="http://schemas.openxmlformats.org/officeDocument/2006/relationships/hyperlink" Target="https://www.caixa.gov.br/Downloads/sinapi-cadernos-tecnicos/SINAPI-CT-INSTALACOES-EM-COBRE.pdf" TargetMode="External"/><Relationship Id="rId6761" Type="http://schemas.openxmlformats.org/officeDocument/2006/relationships/hyperlink" Target="https://www.caixa.gov.br/Downloads/sinapi-metodologia/Livro_SINAPI_Calculos_Parametros.pdf" TargetMode="External"/><Relationship Id="rId7812" Type="http://schemas.openxmlformats.org/officeDocument/2006/relationships/hyperlink" Target="https://www.caixa.gov.br/Downloads/sinapi-cadernos-tecnicos/SINAPI-CT-PINTURA-INTERNA.pdf" TargetMode="External"/><Relationship Id="rId112" Type="http://schemas.openxmlformats.org/officeDocument/2006/relationships/hyperlink" Target="https://www.caixa.gov.br/Downloads/sinapi-cadernos-tecnicos/SINAPI-CT-ARGAMASSAS.pdf" TargetMode="External"/><Relationship Id="rId5363" Type="http://schemas.openxmlformats.org/officeDocument/2006/relationships/hyperlink" Target="https://www.caixa.gov.br/Downloads/sinapi-cadernos-tecnicos/SINAPI-CT-INSTALACOES-PREDIAIS-DE-ESGOTO-TUBOS-E-CONEXOES.pdf" TargetMode="External"/><Relationship Id="rId6414" Type="http://schemas.openxmlformats.org/officeDocument/2006/relationships/hyperlink" Target="https://www.caixa.gov.br/Downloads/sinapi-cadernos-tecnicos/SINAPI-CT-INSTALACOES-EM-COBRE.pdf" TargetMode="External"/><Relationship Id="rId2957" Type="http://schemas.openxmlformats.org/officeDocument/2006/relationships/hyperlink" Target="https://www.caixa.gov.br/Downloads/sinapi-cadernos-tecnicos/SINAPI-CT-EQUIPAMENTOS-DE-PROTECAO-COLETIVA.pdf" TargetMode="External"/><Relationship Id="rId5016" Type="http://schemas.openxmlformats.org/officeDocument/2006/relationships/hyperlink" Target="https://www.caixa.gov.br/Downloads/sinapi-cadernos-tecnicos/SINAPI-CT-INSTALACOES-HIDRAULICAS-RESERVACAO-E-BOMBAS-DE-RECALQUE.pdf" TargetMode="External"/><Relationship Id="rId929" Type="http://schemas.openxmlformats.org/officeDocument/2006/relationships/hyperlink" Target="https://www.caixa.gov.br/Downloads/sinapi-cadernos-tecnicos/SINAPI-CT-ATERROS-BASES-SUB-BASES-E-IMPRIMACOES.pdf" TargetMode="External"/><Relationship Id="rId1559" Type="http://schemas.openxmlformats.org/officeDocument/2006/relationships/hyperlink" Target="https://www.caixa.gov.br/Downloads/sinapi-cadernos-tecnicos/SINAPI-CT-CUSTOS-HORARIOS-PRODUTIVO-E-IMPRODUTIVO-DOS-EQUIPAMENTOS.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4032" Type="http://schemas.openxmlformats.org/officeDocument/2006/relationships/hyperlink" Target="https://www.caixa.gov.br/Downloads/sinapi-cadernos-tecnicos/SINAPI-CT-FORMAS-PARA-ESTRUTURAS-DE-CONCRETO-ARMADO.pdf" TargetMode="External"/><Relationship Id="rId5430" Type="http://schemas.openxmlformats.org/officeDocument/2006/relationships/hyperlink" Target="https://www.caixa.gov.br/Downloads/sinapi-cadernos-tecnicos/SINAPI-CT-INSTALACOES-PREDIAIS-DE-AGUA-FRIA-EM-PVC.pdf" TargetMode="External"/><Relationship Id="rId7188" Type="http://schemas.openxmlformats.org/officeDocument/2006/relationships/hyperlink" Target="https://www.caixa.gov.br/Downloads/sinapi-cadernos-tecnicos/SINAPI-CT-LOUCAS-E-METAIS.pdf" TargetMode="External"/><Relationship Id="rId8239" Type="http://schemas.openxmlformats.org/officeDocument/2006/relationships/hyperlink" Target="https://www.caixa.gov.br/Downloads/sinapi-cadernos-tecnicos/SINAPI-CT-PRODUCAO-DE-CONCRETO.pdf" TargetMode="External"/><Relationship Id="rId8586" Type="http://schemas.openxmlformats.org/officeDocument/2006/relationships/hyperlink" Target="https://www.caixa.gov.br/Downloads/sinapi-cadernos-tecnicos/SINAPI-CT-REDES-DE-AGUA-E-ESGOTO-EM-PEAD-LISO-(TUBOS-E-CONEXOES).pdf" TargetMode="External"/><Relationship Id="rId9637" Type="http://schemas.openxmlformats.org/officeDocument/2006/relationships/hyperlink" Target="https://www.caixa.gov.br/Downloads/sinapi-cadernos-tecnicos/SINAPI-CT-VALVULAS-PARA-REDES-DE-SANEAMENTO.pdf" TargetMode="External"/><Relationship Id="rId1626" Type="http://schemas.openxmlformats.org/officeDocument/2006/relationships/hyperlink" Target="https://www.caixa.gov.br/Downloads/sinapi-cadernos-tecnicos/SINAPI-CT-CUSTOS-HORARIOS-PRODUTIVO-E-IMPRODUTIVO-DOS-EQUIPAMENTOS.pdf" TargetMode="External"/><Relationship Id="rId8653" Type="http://schemas.openxmlformats.org/officeDocument/2006/relationships/hyperlink" Target="https://www.caixa.gov.br/Downloads/sinapi-cadernos-tecnicos/SINAPI-CT-REDES-DE-AGUA-E-ESGOTO-EM-PEAD-LISO-(TUBOS-E-CONEXOES).pdf" TargetMode="External"/><Relationship Id="rId3798" Type="http://schemas.openxmlformats.org/officeDocument/2006/relationships/hyperlink" Target="https://www.caixa.gov.br/Downloads/sinapi-cadernos-tecnicos/SINAPI-CT-ESTRUTURAS-DE-MADEIRA.pdf" TargetMode="External"/><Relationship Id="rId4849" Type="http://schemas.openxmlformats.org/officeDocument/2006/relationships/hyperlink" Target="https://www.caixa.gov.br/Downloads/sinapi-cadernos-tecnicos/SINAPI-CT-INSTALACOES-HIDRAULICAS-RESERVACAO-E-BOMBAS-DE-RECALQUE.pdf" TargetMode="External"/><Relationship Id="rId7255" Type="http://schemas.openxmlformats.org/officeDocument/2006/relationships/hyperlink" Target="https://www.caixa.gov.br/Downloads/sinapi-cadernos-tecnicos/SINAPI-CT-MASSA-UNICA-EXTERNA.pdf" TargetMode="External"/><Relationship Id="rId8306" Type="http://schemas.openxmlformats.org/officeDocument/2006/relationships/hyperlink" Target="https://www.caixa.gov.br/Downloads/sinapi-cadernos-tecnicos/SINAPI-CT-RADIER-PISO-DE-CONCRETO-E-LAJE-SOBRE-SOLO.pdf" TargetMode="External"/><Relationship Id="rId8720" Type="http://schemas.openxmlformats.org/officeDocument/2006/relationships/hyperlink" Target="https://www.caixa.gov.br/Downloads/sinapi-cadernos-tecnicos/SINAPI-CT-REVESTIMENTOS-CERAMICOS-INTERNOS.pdf" TargetMode="External"/><Relationship Id="rId3865" Type="http://schemas.openxmlformats.org/officeDocument/2006/relationships/hyperlink" Target="https://www.caixa.gov.br/Downloads/sinapi-cadernos-tecnicos/SINAPI-CT-FACHADAS-COM-PLACAS-CERAMICAS-E-GRANITO-INSERTADAS.pdf" TargetMode="External"/><Relationship Id="rId4916" Type="http://schemas.openxmlformats.org/officeDocument/2006/relationships/hyperlink" Target="https://www.caixa.gov.br/Downloads/sinapi-cadernos-tecnicos/SINAPI-CT-INSTALACOES-HIDRAULICAS-RESERVACAO-E-BOMBAS-DE-RECALQUE.pdf" TargetMode="External"/><Relationship Id="rId6271" Type="http://schemas.openxmlformats.org/officeDocument/2006/relationships/hyperlink" Target="https://www.caixa.gov.br/Downloads/sinapi-cadernos-tecnicos/SINAPI-CT-INSTALACOES-DE-GAS-EM-PEX-MULTICAMADAS.pdf" TargetMode="External"/><Relationship Id="rId7322" Type="http://schemas.openxmlformats.org/officeDocument/2006/relationships/hyperlink" Target="https://www.caixa.gov.br/Downloads/sinapi-cadernos-tecnicos/SINAPI-CT-MASSA-UNICA-EXTERNA.pdf" TargetMode="External"/><Relationship Id="rId786" Type="http://schemas.openxmlformats.org/officeDocument/2006/relationships/hyperlink" Target="https://www.caixa.gov.br/Downloads/sinapi-cadernos-tecnicos/SINAPI-CT-ATERROS-BASES-SUB-BASES-E-IMPRIMACOE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3518" Type="http://schemas.openxmlformats.org/officeDocument/2006/relationships/hyperlink" Target="https://www.caixa.gov.br/Downloads/sinapi-cadernos-tecnicos/SINAPI-CT-ESQUADRIAS-PORTAS.pdf" TargetMode="External"/><Relationship Id="rId9494" Type="http://schemas.openxmlformats.org/officeDocument/2006/relationships/hyperlink" Target="https://www.caixa.gov.br/Downloads/sinapi-cadernos-tecnicos/SINAPI-CT-VIDROS-E-ESPELHOS.pdf" TargetMode="External"/><Relationship Id="rId439" Type="http://schemas.openxmlformats.org/officeDocument/2006/relationships/hyperlink" Target="https://www.caixa.gov.br/Downloads/sinapi-cadernos-tecnicos/SINAPI-CT-ASSENTAMENTO-DE-TUBOS-DE-PVC-E-METALICOS-EM-REDES-DE-AGUA.pdf" TargetMode="External"/><Relationship Id="rId1069" Type="http://schemas.openxmlformats.org/officeDocument/2006/relationships/hyperlink" Target="https://www.caixa.gov.br/Downloads/sinapi-cadernos-tecnicos/SINAPI-CT-BOMBAS-HIDRAULICAS-CENTRIFUGAS-HORIZONTAIS-E-SUBMERSIVEIS.pdf" TargetMode="External"/><Relationship Id="rId1483" Type="http://schemas.openxmlformats.org/officeDocument/2006/relationships/hyperlink" Target="https://www.caixa.gov.br/Downloads/sinapi-cadernos-tecnicos/SINAPI-CT-CUSTOS-HORARIOS-PRODUTIVO-E-IMPRODUTIVO-DOS-EQUIPAMENTOS.pdf" TargetMode="External"/><Relationship Id="rId2881" Type="http://schemas.openxmlformats.org/officeDocument/2006/relationships/hyperlink" Target="https://www.caixa.gov.br/Downloads/sinapi-cadernos-tecnicos/SINAPI-CT-ELETROCALHAS.pdf" TargetMode="External"/><Relationship Id="rId3932" Type="http://schemas.openxmlformats.org/officeDocument/2006/relationships/hyperlink" Target="https://www.caixa.gov.br/Downloads/sinapi-cadernos-tecnicos/SINAPI-CT-FOSSAS-E-SUMIDOUROS.pdf" TargetMode="External"/><Relationship Id="rId8096" Type="http://schemas.openxmlformats.org/officeDocument/2006/relationships/hyperlink" Target="https://www.caixa.gov.br/Downloads/sinapi-cadernos-tecnicos/SINAPI-CT-POCOS-DE-VISITA-E-CAIXAS-PARA-BOCAS-DE-LOBO.pdf" TargetMode="External"/><Relationship Id="rId9147" Type="http://schemas.openxmlformats.org/officeDocument/2006/relationships/hyperlink" Target="https://www.caixa.gov.br/Downloads/sinapi-cadernos-tecnicos/SINAPI-CT-TRANSPORTE-DE-MATERIAIS-DENTRO-DO-CANTEIRO-DE-OBRAS.pdf" TargetMode="External"/><Relationship Id="rId506" Type="http://schemas.openxmlformats.org/officeDocument/2006/relationships/hyperlink" Target="https://www.caixa.gov.br/Downloads/sinapi-cadernos-tecnicos/SINAPI-CT-ASSENTAMENTO-DE-TUBOS-DE-PVC-E-METALICOS-EM-REDES-DE-AGUA.pdf" TargetMode="External"/><Relationship Id="rId853" Type="http://schemas.openxmlformats.org/officeDocument/2006/relationships/hyperlink" Target="https://www.caixa.gov.br/Downloads/sinapi-cadernos-tecnicos/SINAPI-CT-ATERROS-BASES-SUB-BASES-E-IMPRIMACOES.pdf" TargetMode="External"/><Relationship Id="rId1136" Type="http://schemas.openxmlformats.org/officeDocument/2006/relationships/hyperlink" Target="https://www.caixa.gov.br/Downloads/sinapi-cadernos-tecnicos/SINAPI-CT-CAIXAS-ENTERRADA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8163" Type="http://schemas.openxmlformats.org/officeDocument/2006/relationships/hyperlink" Target="https://www.caixa.gov.br/Downloads/sinapi-cadernos-tecnicos/SINAPI-CT-POCOS-DE-VISITA-E-CAIXAS-PARA-BOCAS-DE-LOBO.pdf" TargetMode="External"/><Relationship Id="rId9214" Type="http://schemas.openxmlformats.org/officeDocument/2006/relationships/hyperlink" Target="https://www.caixa.gov.br/Downloads/sinapi-cadernos-tecnicos/SINAPI-CT-TRANSPORTE-CARGA-E-DESCARGA-DE-MATERIAIS.pdf" TargetMode="External"/><Relationship Id="rId9561" Type="http://schemas.openxmlformats.org/officeDocument/2006/relationships/hyperlink" Target="https://www.caixa.gov.br/Downloads/sinapi-cadernos-tecnicos/SINAPI-CT-VALVULAS-E-REGISTROS-PARA-SISTEMAS-PREDIAIS.pdf" TargetMode="External"/><Relationship Id="rId920" Type="http://schemas.openxmlformats.org/officeDocument/2006/relationships/hyperlink" Target="https://www.caixa.gov.br/Downloads/sinapi-cadernos-tecnicos/SINAPI-CT-ATERROS-BASES-SUB-BASES-E-IMPRIMACOES.pdf" TargetMode="External"/><Relationship Id="rId1550" Type="http://schemas.openxmlformats.org/officeDocument/2006/relationships/hyperlink" Target="https://www.caixa.gov.br/Downloads/sinapi-cadernos-tecnicos/SINAPI-CT-CUSTOS-HORARIOS-PRODUTIVO-E-IMPRODUTIV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5757" Type="http://schemas.openxmlformats.org/officeDocument/2006/relationships/hyperlink" Target="https://www.caixa.gov.br/Downloads/sinapi-cadernos-tecnicos/SINAPI-CT-INSTALACOES-PREDIAIS-DE-AGUA-QUENTE-EM-CPVC.pdf" TargetMode="External"/><Relationship Id="rId6808" Type="http://schemas.openxmlformats.org/officeDocument/2006/relationships/hyperlink" Target="https://www.caixa.gov.br/Downloads/sinapi-metodologia/Livro_SINAPI_Calculos_Parametros.pdf" TargetMode="External"/><Relationship Id="rId1203" Type="http://schemas.openxmlformats.org/officeDocument/2006/relationships/hyperlink" Target="https://www.caixa.gov.br/Downloads/sinapi-cadernos-tecnicos/SINAPI-CT-CANALETAS-GRELHAS-E-CAIXAS-COM-GRELHA-PARA-DRENAGEM.pdf" TargetMode="External"/><Relationship Id="rId4359" Type="http://schemas.openxmlformats.org/officeDocument/2006/relationships/hyperlink" Target="https://www.caixa.gov.br/Downloads/sinapi-cadernos-tecnicos/SINAPI-CT-INSTALACOES-ELETRICAS-ELETRODUTOS-EMBUTIDOS-CABOS-CAIXAS-TOMADAS-E-INTERRUPTORES.pdf" TargetMode="External"/><Relationship Id="rId4773" Type="http://schemas.openxmlformats.org/officeDocument/2006/relationships/hyperlink" Target="https://www.caixa.gov.br/Downloads/sinapi-cadernos-tecnicos/SINAPI-CT-INSTALACOES-ELETRICAS-REDE-DE-DISTRIBUICAO.pdf" TargetMode="External"/><Relationship Id="rId5824" Type="http://schemas.openxmlformats.org/officeDocument/2006/relationships/hyperlink" Target="https://www.caixa.gov.br/Downloads/sinapi-cadernos-tecnicos/SINAPI-CT-INSTALACOES-PREDIAIS-DE-AGUAS-PLUVIAIS-TUBOS-CONEXOES-CAIXAS-E-RALOS.pdf" TargetMode="External"/><Relationship Id="rId8230" Type="http://schemas.openxmlformats.org/officeDocument/2006/relationships/hyperlink" Target="https://www.caixa.gov.br/Downloads/sinapi-cadernos-tecnicos/SINAPI-CT-PRODUCAO-DE-CONCRETO.pdf" TargetMode="External"/><Relationship Id="rId3375" Type="http://schemas.openxmlformats.org/officeDocument/2006/relationships/hyperlink" Target="https://www.caixa.gov.br/Downloads/sinapi-cadernos-tecnicos/SINAPI-CT-ESGOTAMENTO-DE-VALA-E-REBAIXAMENTO-DO-LENCOL-FREATICO.pdf" TargetMode="External"/><Relationship Id="rId4426" Type="http://schemas.openxmlformats.org/officeDocument/2006/relationships/hyperlink" Target="https://www.caixa.gov.br/Downloads/sinapi-cadernos-tecnicos/SINAPI-CT-INSTALACOES-ELETRICAS-ELETRODUTOS-EMBUTIDOS-CABOS-CAIXAS-TOMADAS-E-INTERRUPTORES.pdf" TargetMode="External"/><Relationship Id="rId4840" Type="http://schemas.openxmlformats.org/officeDocument/2006/relationships/hyperlink" Target="https://www.caixa.gov.br/Downloads/sinapi-cadernos-tecnicos/SINAPI-CT-INSTALACOES-HIDRAULICAS-RESERVACAO-E-BOMBAS-DE-RECALQUE.pdf" TargetMode="External"/><Relationship Id="rId7996" Type="http://schemas.openxmlformats.org/officeDocument/2006/relationships/hyperlink" Target="https://www.caixa.gov.br/Downloads/sinapi-cadernos-tecnicos/SINAPI-CT-POSTES-DE-CONCRETO-E-METALICOS.pdf" TargetMode="External"/><Relationship Id="rId296" Type="http://schemas.openxmlformats.org/officeDocument/2006/relationships/hyperlink" Target="https://www.caixa.gov.br/Downloads/sinapi-cadernos-tecnicos/SINAPI-CT-ARMACAO-PARA-ESTRUTURAS-DE-CONCRETO-ARMADO.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3028" Type="http://schemas.openxmlformats.org/officeDocument/2006/relationships/hyperlink" Target="https://www.caixa.gov.br/Downloads/sinapi-cadernos-tecnicos/SINAPI-CT-ESCADAS.pdf" TargetMode="External"/><Relationship Id="rId3442" Type="http://schemas.openxmlformats.org/officeDocument/2006/relationships/hyperlink" Target="https://www.caixa.gov.br/Downloads/sinapi-cadernos-tecnicos/SINAPI-CT-ESQUADRIAS-PORTAS.pdf" TargetMode="External"/><Relationship Id="rId6598" Type="http://schemas.openxmlformats.org/officeDocument/2006/relationships/hyperlink" Target="https://www.caixa.gov.br/Downloads/sinapi-cadernos-tecnicos/SINAPI-CT-INSTALACOES-PARA-CANTEIROS-DE-OBRAS.pdf" TargetMode="External"/><Relationship Id="rId7649" Type="http://schemas.openxmlformats.org/officeDocument/2006/relationships/hyperlink" Target="https://www.caixa.gov.br/Downloads/sinapi-cadernos-tecnicos/SINAPI-CT-PAVIMENTO-INTERTRAVADO.pdf" TargetMode="External"/><Relationship Id="rId363" Type="http://schemas.openxmlformats.org/officeDocument/2006/relationships/hyperlink" Target="https://www.caixa.gov.br/Downloads/sinapi-cadernos-tecnicos/SINAPI-CT-ASSENTAMENTO-DE-TUBOS-DE-ESGOTO-EM-PVC-E-PEAD.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9071" Type="http://schemas.openxmlformats.org/officeDocument/2006/relationships/hyperlink" Target="https://www.caixa.gov.br/Downloads/sinapi-cadernos-tecnicos/SINAPI-CT-TRANSPORTE-FLUVIAL-MOMENTO-DE-TRANSPORTE.pdf" TargetMode="External"/><Relationship Id="rId430" Type="http://schemas.openxmlformats.org/officeDocument/2006/relationships/hyperlink" Target="https://www.caixa.gov.br/Downloads/sinapi-cadernos-tecnicos/SINAPI-CT-ASSENTAMENTO-DE-TUBOS-DE-PVC-E-METALICOS-EM-REDES-DE-AGUA.pdf" TargetMode="External"/><Relationship Id="rId1060" Type="http://schemas.openxmlformats.org/officeDocument/2006/relationships/hyperlink" Target="https://www.caixa.gov.br/Downloads/sinapi-cadernos-tecnicos/SINAPI-CT-BOMBAS-HIDRAULICAS-CENTRIFUGAS-HORIZONTAIS-E-SUBMERSIVEI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5267" Type="http://schemas.openxmlformats.org/officeDocument/2006/relationships/hyperlink" Target="https://www.caixa.gov.br/Downloads/sinapi-cadernos-tecnicos/SINAPI-CT-INSTALACOES-HIDRAULICAS-EM-PPR.pdf" TargetMode="External"/><Relationship Id="rId6318" Type="http://schemas.openxmlformats.org/officeDocument/2006/relationships/hyperlink" Target="https://www.caixa.gov.br/Downloads/sinapi-cadernos-tecnicos/SINAPI-CT-INSTALACOES-DE-AR-CONDICIONADO.pdf" TargetMode="External"/><Relationship Id="rId6665" Type="http://schemas.openxmlformats.org/officeDocument/2006/relationships/hyperlink" Target="https://www.caixa.gov.br/Downloads/sinapi-cadernos-tecnicos/SINAPI-CT-LIGACOES-PREDIAIS-DE-AGUA-E-ESGOTO.pdf" TargetMode="External"/><Relationship Id="rId7716" Type="http://schemas.openxmlformats.org/officeDocument/2006/relationships/hyperlink" Target="https://www.caixa.gov.br/Downloads/sinapi-cadernos-tecnicos/SINAPI-CT-PERFURACAO-HORIZONTAL-DIRECIONAL-HDD.pdf" TargetMode="External"/><Relationship Id="rId5681" Type="http://schemas.openxmlformats.org/officeDocument/2006/relationships/hyperlink" Target="https://www.caixa.gov.br/Downloads/sinapi-cadernos-tecnicos/SINAPI-CT-INSTALACOES-PREDIAIS-DE-AGUA-QUENTE-EM-CPVC.pdf" TargetMode="External"/><Relationship Id="rId6732" Type="http://schemas.openxmlformats.org/officeDocument/2006/relationships/hyperlink" Target="https://www.caixa.gov.br/Downloads/sinapi-metodologia/Livro_SINAPI_Calculos_Parametros.pdf" TargetMode="External"/><Relationship Id="rId1877" Type="http://schemas.openxmlformats.org/officeDocument/2006/relationships/hyperlink" Target="https://www.caixa.gov.br/Downloads/sinapi-cadernos-tecnicos/SINAPI-CT-DEPRECIACAO-JUROS-IMPOSTOS-E-SEGUROS-MANUTENCAO-E-MATERIAIS-NA-OPERACAO-DOS-EQUIPAMENTOS.pdf" TargetMode="External"/><Relationship Id="rId2928" Type="http://schemas.openxmlformats.org/officeDocument/2006/relationships/hyperlink" Target="https://www.caixa.gov.br/Downloads/sinapi-cadernos-tecnicos/SINAPI-CT-ENERGIA-SOLAR-PARA-EDIFICACOES.pdf" TargetMode="External"/><Relationship Id="rId4283" Type="http://schemas.openxmlformats.org/officeDocument/2006/relationships/hyperlink" Target="https://www.caixa.gov.br/Downloads/sinapi-cadernos-tecnicos/SINAPI-CT-ILUMINACAO-PREDIAL-E-MONITORAMENTO.pdf" TargetMode="External"/><Relationship Id="rId5334" Type="http://schemas.openxmlformats.org/officeDocument/2006/relationships/hyperlink" Target="https://www.caixa.gov.br/Downloads/sinapi-cadernos-tecnicos/SINAPI-CT-INSTALACOES-PREDIAIS-DE-ESGOTO-TUBOS-E-CONEXOES.pdf" TargetMode="External"/><Relationship Id="rId1944" Type="http://schemas.openxmlformats.org/officeDocument/2006/relationships/hyperlink" Target="https://www.caixa.gov.br/Downloads/sinapi-cadernos-tecnicos/SINAPI-CT-DEPRECIACAO-JUROS-IMPOSTOS-E-SEGUROS-MANUTENCAO-E-MATERIAIS-NA-OPERACAO-DOS-EQUIPAMENTOS.pdf" TargetMode="External"/><Relationship Id="rId4350" Type="http://schemas.openxmlformats.org/officeDocument/2006/relationships/hyperlink" Target="https://www.caixa.gov.br/Downloads/sinapi-cadernos-tecnicos/SINAPI-CT-INSTALACOES-ELETRICAS-ELETRODUTOS-EMBUTIDOS-CABOS-CAIXAS-TOMADAS-E-INTERRUPTORES.pdf" TargetMode="External"/><Relationship Id="rId5401" Type="http://schemas.openxmlformats.org/officeDocument/2006/relationships/hyperlink" Target="https://www.caixa.gov.br/Downloads/sinapi-cadernos-tecnicos/SINAPI-CT-INSTALACOES-PREDIAIS-DE-ESGOTO-TUBOS-E-CONEXOES.pdf" TargetMode="External"/><Relationship Id="rId8557" Type="http://schemas.openxmlformats.org/officeDocument/2006/relationships/hyperlink" Target="https://www.caixa.gov.br/Downloads/sinapi-cadernos-tecnicos/SINAPI-CT-REDES-DE-LOGICA-TELEFONIA-E-IMAGEM.pdf" TargetMode="External"/><Relationship Id="rId8971" Type="http://schemas.openxmlformats.org/officeDocument/2006/relationships/hyperlink" Target="https://www.caixa.gov.br/Downloads/sinapi-cadernos-tecnicos/SINAPI-CT-TRANSPORTE-FLUVIAL-CARGA-E-DESCARGA.pdf" TargetMode="External"/><Relationship Id="rId9608" Type="http://schemas.openxmlformats.org/officeDocument/2006/relationships/hyperlink" Target="https://www.caixa.gov.br/Downloads/sinapi-cadernos-tecnicos/SINAPI-CT-VALVULAS-PARA-REDES-DE-SANEAMENTO.pdf" TargetMode="External"/><Relationship Id="rId4003" Type="http://schemas.openxmlformats.org/officeDocument/2006/relationships/hyperlink" Target="https://www.caixa.gov.br/Downloads/sinapi-cadernos-tecnicos/SINAPI-CT-FORMAS-PARA-ESTRUTURAS-DE-CONCRETO-ARMADO.pdf" TargetMode="External"/><Relationship Id="rId7159" Type="http://schemas.openxmlformats.org/officeDocument/2006/relationships/hyperlink" Target="https://www.caixa.gov.br/Downloads/sinapi-cadernos-tecnicos/SINAPI-CT-LOUCAS-E-METAIS.pdf" TargetMode="External"/><Relationship Id="rId7573" Type="http://schemas.openxmlformats.org/officeDocument/2006/relationships/hyperlink" Target="https://www.caixa.gov.br/Downloads/sinapi-cadernos-tecnicos/SINAPI-CT-PARQUINHOS-E-EQUIPAMENTOS-DE-GINASTICA-AO-AR-LIVRE.pdf" TargetMode="External"/><Relationship Id="rId8624" Type="http://schemas.openxmlformats.org/officeDocument/2006/relationships/hyperlink" Target="https://www.caixa.gov.br/Downloads/sinapi-cadernos-tecnicos/SINAPI-CT-REDES-DE-AGUA-E-ESGOTO-EM-PEAD-LISO-(TUBOS-E-CONEXOES).pdf" TargetMode="External"/><Relationship Id="rId6175" Type="http://schemas.openxmlformats.org/officeDocument/2006/relationships/hyperlink" Target="https://www.caixa.gov.br/Downloads/sinapi-cadernos-tecnicos/SINAPI-CT-INSTALACOES-DE-GAS-E-INCENDIO-EM-ACO-E-FERRO-GALVANIZADO.pdf" TargetMode="External"/><Relationship Id="rId7226" Type="http://schemas.openxmlformats.org/officeDocument/2006/relationships/hyperlink" Target="https://www.caixa.gov.br/Downloads/sinapi-cadernos-tecnicos/SINAPI-CT-LUMINARIAS-EXTERNAS.pdf" TargetMode="External"/><Relationship Id="rId3769" Type="http://schemas.openxmlformats.org/officeDocument/2006/relationships/hyperlink" Target="https://www.caixa.gov.br/Downloads/sinapi-cadernos-tecnicos/SINAPI-CT-ESTRUTURAS-DE-MADEIRA.pdf" TargetMode="External"/><Relationship Id="rId5191" Type="http://schemas.openxmlformats.org/officeDocument/2006/relationships/hyperlink" Target="https://www.caixa.gov.br/Downloads/sinapi-cadernos-tecnicos/SINAPI-CT-INSTALACOES-HIDRAULICAS-EM-PEX.pdf" TargetMode="External"/><Relationship Id="rId6242" Type="http://schemas.openxmlformats.org/officeDocument/2006/relationships/hyperlink" Target="https://www.caixa.gov.br/Downloads/sinapi-cadernos-tecnicos/SINAPI-CT-INSTALACOES-DE-GAS-EM-PEX-MULTICAMADAS.pdf" TargetMode="External"/><Relationship Id="rId7640" Type="http://schemas.openxmlformats.org/officeDocument/2006/relationships/hyperlink" Target="https://www.caixa.gov.br/Downloads/sinapi-cadernos-tecnicos/SINAPI-CT-PAVIMENTO-INTERTRAVADO.pdf" TargetMode="External"/><Relationship Id="rId9398" Type="http://schemas.openxmlformats.org/officeDocument/2006/relationships/hyperlink" Target="https://www.caixa.gov.br/Downloads/sinapi-cadernos-tecnicos/SINAPI-CT-TUBULOES.pdf" TargetMode="External"/><Relationship Id="rId2785" Type="http://schemas.openxmlformats.org/officeDocument/2006/relationships/hyperlink" Target="https://www.caixa.gov.br/Downloads/sinapi-cadernos-tecnicos/SINAPI-CT-DUTOS-PARA-AR-CONDICIONADO.pdf" TargetMode="External"/><Relationship Id="rId3836" Type="http://schemas.openxmlformats.org/officeDocument/2006/relationships/hyperlink" Target="https://www.caixa.gov.br/Downloads/sinapi-cadernos-tecnicos/SINAPI-CT-EXECUCAO-DE-TIRANTES.pdf" TargetMode="External"/><Relationship Id="rId757" Type="http://schemas.openxmlformats.org/officeDocument/2006/relationships/hyperlink" Target="https://www.caixa.gov.br/Downloads/sinapi-cadernos-tecnicos/SINAPI-CT-ATERROS-BASES-SUB-BASES-E-IMPRIMACOES.pdf" TargetMode="External"/><Relationship Id="rId1387" Type="http://schemas.openxmlformats.org/officeDocument/2006/relationships/hyperlink" Target="https://www.caixa.gov.br/Downloads/sinapi-cadernos-tecnicos/SINAPI-CT-CONTRAPISO.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2852" Type="http://schemas.openxmlformats.org/officeDocument/2006/relationships/hyperlink" Target="https://www.caixa.gov.br/Downloads/sinapi-cadernos-tecnicos/SINAPI-CT-ELETROCALHAS.pdf" TargetMode="External"/><Relationship Id="rId3903" Type="http://schemas.openxmlformats.org/officeDocument/2006/relationships/hyperlink" Target="https://www.caixa.gov.br/Downloads/sinapi-cadernos-tecnicos/SINAPI-CT-FOSSAS-E-SUMIDOUROS.pdf" TargetMode="External"/><Relationship Id="rId9465" Type="http://schemas.openxmlformats.org/officeDocument/2006/relationships/hyperlink" Target="https://www.caixa.gov.br/Downloads/sinapi-cadernos-tecnicos/SINAPI-CT-VIDROS-E-ESPELHOS.pdf" TargetMode="External"/><Relationship Id="rId93" Type="http://schemas.openxmlformats.org/officeDocument/2006/relationships/hyperlink" Target="https://www.caixa.gov.br/Downloads/sinapi-cadernos-tecnicos/SINAPI-CT-ALVENARIAS-DIVERSAS.pdf" TargetMode="External"/><Relationship Id="rId824" Type="http://schemas.openxmlformats.org/officeDocument/2006/relationships/hyperlink" Target="https://www.caixa.gov.br/Downloads/sinapi-cadernos-tecnicos/SINAPI-CT-ATERROS-BASES-SUB-BASES-E-IMPRIMACOES.pdf" TargetMode="External"/><Relationship Id="rId1454" Type="http://schemas.openxmlformats.org/officeDocument/2006/relationships/hyperlink" Target="https://www.caixa.gov.br/Downloads/sinapi-cadernos-tecnicos/SINAPI-CT-CUSTOS-HORARIOS-PRODUTIVO-E-IMPRODUTIVO-DOS-EQUIPAMENTOS.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8067" Type="http://schemas.openxmlformats.org/officeDocument/2006/relationships/hyperlink" Target="https://www.caixa.gov.br/Downloads/sinapi-cadernos-tecnicos/SINAPI-CT-POCOS-DE-VISITA-E-CAIXAS-PARA-BOCAS-DE-LOBO.pdf" TargetMode="External"/><Relationship Id="rId8481" Type="http://schemas.openxmlformats.org/officeDocument/2006/relationships/hyperlink" Target="https://www.caixa.gov.br/Downloads/sinapi-cadernos-tecnicos/SINAPI-CT-REDES-ENTERRADAS-DE-DISTRIBUICAO-ELETRICA.pdf" TargetMode="External"/><Relationship Id="rId9118" Type="http://schemas.openxmlformats.org/officeDocument/2006/relationships/hyperlink" Target="https://www.caixa.gov.br/Downloads/sinapi-cadernos-tecnicos/SINAPI-CT-TRANSPORTE-DE-MATERIAIS-DENTRO-DO-CANTEIRO-DE-OBRAS.pdf" TargetMode="External"/><Relationship Id="rId9532" Type="http://schemas.openxmlformats.org/officeDocument/2006/relationships/hyperlink" Target="https://www.caixa.gov.br/Downloads/sinapi-cadernos-tecnicos/SINAPI-CT-VALVULAS-E-REGISTROS-PARA-SISTEMAS-PREDIAIS.pdf" TargetMode="External"/><Relationship Id="rId1107" Type="http://schemas.openxmlformats.org/officeDocument/2006/relationships/hyperlink" Target="https://www.caixa.gov.br/Downloads/sinapi-cadernos-tecnicos/SINAPI-CT-CAIXAS-ENTERRADAS.pdf" TargetMode="External"/><Relationship Id="rId1521" Type="http://schemas.openxmlformats.org/officeDocument/2006/relationships/hyperlink" Target="https://www.caixa.gov.br/Downloads/sinapi-cadernos-tecnicos/SINAPI-CT-CUSTOS-HORARIOS-PRODUTIVO-E-IMPRODUTIVO-DOS-EQUIPAMENTOS.pdf" TargetMode="External"/><Relationship Id="rId4677" Type="http://schemas.openxmlformats.org/officeDocument/2006/relationships/hyperlink" Target="https://www.caixa.gov.br/Downloads/sinapi-cadernos-tecnicos/SINAPI-CT-INSTALACOES-ELETRICAS-QUADROS-CABOS-DISJUNTORES-CONTATORES-E-BARRAMENTOS-BLINDADOS.pdf" TargetMode="External"/><Relationship Id="rId5728" Type="http://schemas.openxmlformats.org/officeDocument/2006/relationships/hyperlink" Target="https://www.caixa.gov.br/Downloads/sinapi-cadernos-tecnicos/SINAPI-CT-INSTALACOES-PREDIAIS-DE-AGUA-QUENTE-EM-CPVC.pdf" TargetMode="External"/><Relationship Id="rId7083" Type="http://schemas.openxmlformats.org/officeDocument/2006/relationships/hyperlink" Target="https://www.caixa.gov.br/Downloads/sinapi-metodologia/Livro_SINAPI_Calculos_Parametros.pdf" TargetMode="External"/><Relationship Id="rId8134" Type="http://schemas.openxmlformats.org/officeDocument/2006/relationships/hyperlink" Target="https://www.caixa.gov.br/Downloads/sinapi-cadernos-tecnicos/SINAPI-CT-POCOS-DE-VISITA-E-CAIXAS-PARA-BOCAS-DE-LOBO.pdf" TargetMode="External"/><Relationship Id="rId3279" Type="http://schemas.openxmlformats.org/officeDocument/2006/relationships/hyperlink" Target="https://www.caixa.gov.br/Downloads/sinapi-cadernos-tecnicos/SINAPI-CT-ESCAVACAO-DE-VALAS.pdf" TargetMode="External"/><Relationship Id="rId3693" Type="http://schemas.openxmlformats.org/officeDocument/2006/relationships/hyperlink" Target="https://www.caixa.gov.br/Downloads/sinapi-cadernos-tecnicos/SINAPI-CT-ESTRUTURAS-PRE-FABRICADAS-E-PRE-MOLDADAS.pdf" TargetMode="External"/><Relationship Id="rId7150" Type="http://schemas.openxmlformats.org/officeDocument/2006/relationships/hyperlink" Target="https://www.caixa.gov.br/Downloads/sinapi-cadernos-tecnicos/SINAPI-CT-LOUCAS-E-METAIS.pdf" TargetMode="External"/><Relationship Id="rId8201" Type="http://schemas.openxmlformats.org/officeDocument/2006/relationships/hyperlink" Target="https://www.caixa.gov.br/Downloads/sinapi-cadernos-tecnicos/SINAPI-CT-POCOS-DE-VISITA-E-CAIXAS-PARA-BOCAS-DE-LOBO.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3346" Type="http://schemas.openxmlformats.org/officeDocument/2006/relationships/hyperlink" Target="https://www.caixa.gov.br/Downloads/sinapi-cadernos-tecnicos/SINAPI-CT-ESCORAMENTO-E-PREPARO-DE-FUNDO-DE-VALAS.pdf" TargetMode="External"/><Relationship Id="rId4744" Type="http://schemas.openxmlformats.org/officeDocument/2006/relationships/hyperlink" Target="https://www.caixa.gov.br/Downloads/sinapi-cadernos-tecnicos/SINAPI-CT-INSTALACOES-ELETRICAS-REDE-DE-DISTRIBUICAO.pdf" TargetMode="External"/><Relationship Id="rId267" Type="http://schemas.openxmlformats.org/officeDocument/2006/relationships/hyperlink" Target="https://www.caixa.gov.br/Downloads/sinapi-cadernos-tecnicos/SINAPI-CT-ARMACAO-DE-ESTACAS.pdf" TargetMode="External"/><Relationship Id="rId3760" Type="http://schemas.openxmlformats.org/officeDocument/2006/relationships/hyperlink" Target="https://www.caixa.gov.br/Downloads/sinapi-cadernos-tecnicos/SINAPI-CT-ESTRUTURAS-DE-MADEIRA.pdf" TargetMode="External"/><Relationship Id="rId4811" Type="http://schemas.openxmlformats.org/officeDocument/2006/relationships/hyperlink" Target="https://www.caixa.gov.br/Downloads/sinapi-cadernos-tecnicos/SINAPI-CT-INSTALACOES-HIDRAULICAS-RESERVACAO-E-BOMBAS-DE-RECALQUE.pdf" TargetMode="External"/><Relationship Id="rId7967" Type="http://schemas.openxmlformats.org/officeDocument/2006/relationships/hyperlink" Target="https://www.caixa.gov.br/Downloads/sinapi-cadernos-tecnicos/SINAPI-CT-PISOS.pdf" TargetMode="External"/><Relationship Id="rId681" Type="http://schemas.openxmlformats.org/officeDocument/2006/relationships/hyperlink" Target="https://www.caixa.gov.br/Downloads/sinapi-cadernos-tecnicos/SINAPI-CT-ASSENTAMENTO-DE-TUBOS-DE-ESGOTO-OU-DRENAGEM-PLUVIAL-EM-CONCRETO.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3413" Type="http://schemas.openxmlformats.org/officeDocument/2006/relationships/hyperlink" Target="https://www.caixa.gov.br/Downloads/sinapi-cadernos-tecnicos/SINAPI-CT-ESQUADRIAS-JANELAS.pdf" TargetMode="External"/><Relationship Id="rId6569" Type="http://schemas.openxmlformats.org/officeDocument/2006/relationships/hyperlink" Target="https://www.caixa.gov.br/Downloads/sinapi-cadernos-tecnicos/SINAPI-CT-INSTALACOES-EM-COBRE.pdf" TargetMode="External"/><Relationship Id="rId6983" Type="http://schemas.openxmlformats.org/officeDocument/2006/relationships/hyperlink" Target="https://www.caixa.gov.br/Downloads/sinapi-metodologia/Livro_SINAPI_Calculos_Parametros.pdf" TargetMode="External"/><Relationship Id="rId334" Type="http://schemas.openxmlformats.org/officeDocument/2006/relationships/hyperlink" Target="https://www.caixa.gov.br/Downloads/sinapi-cadernos-tecnicos/SINAPI-CT-ARRASAMENTO-DE-ESTACA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5585" Type="http://schemas.openxmlformats.org/officeDocument/2006/relationships/hyperlink" Target="https://www.caixa.gov.br/Downloads/sinapi-cadernos-tecnicos/SINAPI-CT-INSTALACOES-PREDIAIS-DE-AGUA-FRIA-EM-PVC.pdf" TargetMode="External"/><Relationship Id="rId6636" Type="http://schemas.openxmlformats.org/officeDocument/2006/relationships/hyperlink" Target="https://www.caixa.gov.br/Downloads/sinapi-cadernos-tecnicos/SINAPI-CT-LAJES-PRE-MOLDADAS.pdf" TargetMode="External"/><Relationship Id="rId9042" Type="http://schemas.openxmlformats.org/officeDocument/2006/relationships/hyperlink" Target="https://www.caixa.gov.br/Downloads/sinapi-cadernos-tecnicos/SINAPI-CT-TRANSPORTE-FLUVIAL-CARGA-E-DESCARGA.pdf" TargetMode="External"/><Relationship Id="rId401" Type="http://schemas.openxmlformats.org/officeDocument/2006/relationships/hyperlink" Target="https://www.caixa.gov.br/Downloads/sinapi-cadernos-tecnicos/SINAPI-CT-ASSENTAMENTO-DE-TUBOS-DE-ESGOTO-EM-PVC-E-PEAD.pdf" TargetMode="External"/><Relationship Id="rId1031" Type="http://schemas.openxmlformats.org/officeDocument/2006/relationships/hyperlink" Target="https://www.caixa.gov.br/Downloads/sinapi-cadernos-tecnicos/SINAPI-CT-BOCAS-PARA-BUEIROS.pdf" TargetMode="External"/><Relationship Id="rId4187" Type="http://schemas.openxmlformats.org/officeDocument/2006/relationships/hyperlink" Target="https://www.caixa.gov.br/Downloads/sinapi-cadernos-tecnicos/SINAPI-CT-GUARDA-CORPO-CORRIMAO-E-GRADE-PARA-ESQUADRIAS.pdf" TargetMode="External"/><Relationship Id="rId5238" Type="http://schemas.openxmlformats.org/officeDocument/2006/relationships/hyperlink" Target="https://www.caixa.gov.br/Downloads/sinapi-cadernos-tecnicos/SINAPI-CT-INSTALACOES-HIDRAULICAS-EM-PPR.pdf" TargetMode="External"/><Relationship Id="rId5652" Type="http://schemas.openxmlformats.org/officeDocument/2006/relationships/hyperlink" Target="https://www.caixa.gov.br/Downloads/sinapi-cadernos-tecnicos/SINAPI-CT-INSTALACOES-PREDIAIS-DE-AGUA-QUENTE-EM-CPVC.pdf" TargetMode="External"/><Relationship Id="rId6703" Type="http://schemas.openxmlformats.org/officeDocument/2006/relationships/hyperlink" Target="https://www.caixa.gov.br/Downloads/sinapi-cadernos-tecnicos/SINAPI-CT-LIMPEZA-DE-OBRA.pdf" TargetMode="External"/><Relationship Id="rId4254" Type="http://schemas.openxmlformats.org/officeDocument/2006/relationships/hyperlink" Target="https://www.caixa.gov.br/Downloads/sinapi-cadernos-tecnicos/SINAPI-CT-ILUMINACAO-PREDIAL-E-MONITORAMENTO.pdf" TargetMode="External"/><Relationship Id="rId5305" Type="http://schemas.openxmlformats.org/officeDocument/2006/relationships/hyperlink" Target="https://www.caixa.gov.br/Downloads/sinapi-cadernos-tecnicos/SINAPI-CT-INSTALACOES-HIDRAULICAS-EM-PPR.pdf" TargetMode="External"/><Relationship Id="rId1848" Type="http://schemas.openxmlformats.org/officeDocument/2006/relationships/hyperlink" Target="https://www.caixa.gov.br/Downloads/sinapi-cadernos-tecnicos/SINAPI-CT-DEMOLICOES-E-REMOCOES.pdf" TargetMode="External"/><Relationship Id="rId3270" Type="http://schemas.openxmlformats.org/officeDocument/2006/relationships/hyperlink" Target="https://www.caixa.gov.br/Downloads/sinapi-cadernos-tecnicos/SINAPI-CT-ESCAVACAO-DE-VALAS.pdf" TargetMode="External"/><Relationship Id="rId4321" Type="http://schemas.openxmlformats.org/officeDocument/2006/relationships/hyperlink" Target="https://www.caixa.gov.br/Downloads/sinapi-cadernos-tecnicos/SINAPI-CT-INSTALACOES-ELETRICAS-ELETRODUTOS-EMBUTIDOS-CABOS-CAIXAS-TOMADAS-E-INTERRUPTORES.pdf" TargetMode="External"/><Relationship Id="rId7477" Type="http://schemas.openxmlformats.org/officeDocument/2006/relationships/hyperlink" Target="https://www.caixa.gov.br/Downloads/sinapi-cadernos-tecnicos/SINAPI-CT-PAREDES-DE-CONCRETO-ARMACAO.pdf" TargetMode="External"/><Relationship Id="rId8528" Type="http://schemas.openxmlformats.org/officeDocument/2006/relationships/hyperlink" Target="https://www.caixa.gov.br/Downloads/sinapi-cadernos-tecnicos/SINAPI-CT-REDES-DE-LOGICA-TELEFONIA-E-IMAGEM.pdf" TargetMode="External"/><Relationship Id="rId8875" Type="http://schemas.openxmlformats.org/officeDocument/2006/relationships/hyperlink" Target="https://www.caixa.gov.br/Downloads/sinapi-cadernos-tecnicos/SINAPI-CT-SISTEMAS-DE-MEDICAO.pdf" TargetMode="External"/><Relationship Id="rId191" Type="http://schemas.openxmlformats.org/officeDocument/2006/relationships/hyperlink" Target="https://www.caixa.gov.br/Downloads/sinapi-cadernos-tecnicos/SINAPI-CT-ARGAMASSAS.pdf" TargetMode="External"/><Relationship Id="rId1915" Type="http://schemas.openxmlformats.org/officeDocument/2006/relationships/hyperlink" Target="https://www.caixa.gov.br/Downloads/sinapi-cadernos-tecnicos/SINAPI-CT-DEPRECIACAO-JUROS-IMPOSTOS-E-SEGUROS-MANUTENCAO-E-MATERIAIS-NA-OPERACAO-DOS-EQUIPAMENTOS.pdf" TargetMode="External"/><Relationship Id="rId6079" Type="http://schemas.openxmlformats.org/officeDocument/2006/relationships/hyperlink" Target="https://www.caixa.gov.br/Downloads/sinapi-cadernos-tecnicos/SINAPI-CT-INSTALACOES-DE-GAS-E-INCENDIO-EM-ACO-E-FERRO-GALVANIZADO.pdf" TargetMode="External"/><Relationship Id="rId7891" Type="http://schemas.openxmlformats.org/officeDocument/2006/relationships/hyperlink" Target="https://www.caixa.gov.br/Downloads/sinapi-cadernos-tecnicos/SINAPI-CT-PINTURA-EM-SUPERFICIES-METALICAS.pdf" TargetMode="External"/><Relationship Id="rId8942" Type="http://schemas.openxmlformats.org/officeDocument/2006/relationships/hyperlink" Target="https://www.caixa.gov.br/Downloads/sinapi-cadernos-tecnicos/SINAPI-CT-TELHAMENTO-PARA-COBERTURA.pdf" TargetMode="External"/><Relationship Id="rId5095" Type="http://schemas.openxmlformats.org/officeDocument/2006/relationships/hyperlink" Target="https://www.caixa.gov.br/Downloads/sinapi-cadernos-tecnicos/SINAPI-CT-INSTALACOES-HIDRAULICAS-EM-PEX.pdf" TargetMode="External"/><Relationship Id="rId6493" Type="http://schemas.openxmlformats.org/officeDocument/2006/relationships/hyperlink" Target="https://www.caixa.gov.br/Downloads/sinapi-cadernos-tecnicos/SINAPI-CT-INSTALACOES-EM-COBRE.pdf" TargetMode="External"/><Relationship Id="rId7544" Type="http://schemas.openxmlformats.org/officeDocument/2006/relationships/hyperlink" Target="https://www.caixa.gov.br/Downloads/sinapi-cadernos-tecnicos/SINAPI-CT-PAREDES-EM-DRYWALL.pdf" TargetMode="External"/><Relationship Id="rId2689" Type="http://schemas.openxmlformats.org/officeDocument/2006/relationships/hyperlink" Target="https://www.caixa.gov.br/Downloads/sinapi-cadernos-tecnicos/SINAPI-CT-DISSIPADORES-DE-ENERGIA.pdf" TargetMode="External"/><Relationship Id="rId6146" Type="http://schemas.openxmlformats.org/officeDocument/2006/relationships/hyperlink" Target="https://www.caixa.gov.br/Downloads/sinapi-cadernos-tecnicos/SINAPI-CT-INSTALACOES-DE-GAS-E-INCENDIO-EM-ACO-E-FERRO-GALVANIZADO.pdf" TargetMode="External"/><Relationship Id="rId6560" Type="http://schemas.openxmlformats.org/officeDocument/2006/relationships/hyperlink" Target="https://www.caixa.gov.br/Downloads/sinapi-cadernos-tecnicos/SINAPI-CT-INSTALACOES-EM-COBRE.pdf" TargetMode="External"/><Relationship Id="rId7611" Type="http://schemas.openxmlformats.org/officeDocument/2006/relationships/hyperlink" Target="https://www.caixa.gov.br/Downloads/sinapi-cadernos-tecnicos/SINAPI-CT-PASSEIOS-DE-CONCRETO.pdf" TargetMode="External"/><Relationship Id="rId2756" Type="http://schemas.openxmlformats.org/officeDocument/2006/relationships/hyperlink" Target="https://www.caixa.gov.br/Downloads/sinapi-cadernos-tecnicos/SINAPI-CT-DRENOS.pdf" TargetMode="External"/><Relationship Id="rId3807" Type="http://schemas.openxmlformats.org/officeDocument/2006/relationships/hyperlink" Target="https://www.caixa.gov.br/Downloads/sinapi-cadernos-tecnicos/SINAPI-CT-EXECUCAO-DE-GRAMPO-PARA-SOLO-GRAMPEADO.pdf" TargetMode="External"/><Relationship Id="rId5162" Type="http://schemas.openxmlformats.org/officeDocument/2006/relationships/hyperlink" Target="https://www.caixa.gov.br/Downloads/sinapi-cadernos-tecnicos/SINAPI-CT-INSTALACOES-HIDRAULICAS-EM-PEX.pdf" TargetMode="External"/><Relationship Id="rId6213" Type="http://schemas.openxmlformats.org/officeDocument/2006/relationships/hyperlink" Target="https://www.caixa.gov.br/Downloads/sinapi-cadernos-tecnicos/SINAPI-CT-INSTALACOES-DE-GAS-E-INCENDIO-EM-ACO-E-FERRO-GALVANIZADO.pdf" TargetMode="External"/><Relationship Id="rId9369" Type="http://schemas.openxmlformats.org/officeDocument/2006/relationships/hyperlink" Target="https://www.caixa.gov.br/Downloads/sinapi-cadernos-tecnicos/SINAPI-CT-TUBULACAO-FLANGEADA-PARA-REDES-DE-AGUA.pdf" TargetMode="External"/><Relationship Id="rId728" Type="http://schemas.openxmlformats.org/officeDocument/2006/relationships/hyperlink" Target="https://www.caixa.gov.br/Downloads/sinapi-cadernos-tecnicos/SINAPI-CT-ATERRO-E-REATERRO-DE-VALAS.pdf" TargetMode="External"/><Relationship Id="rId1358" Type="http://schemas.openxmlformats.org/officeDocument/2006/relationships/hyperlink" Target="https://www.caixa.gov.br/Downloads/sinapi-cadernos-tecnicos/SINAPI-CT-CONTRAPISO.pdf" TargetMode="External"/><Relationship Id="rId1772" Type="http://schemas.openxmlformats.org/officeDocument/2006/relationships/hyperlink" Target="https://www.caixa.gov.br/Downloads/sinapi-cadernos-tecnicos/SINAPI-CT-CUSTOS-HORARIOS-PRODUTIVO-E-IMPRODUTIVO-DOS-EQUIPAMENTOS.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5979" Type="http://schemas.openxmlformats.org/officeDocument/2006/relationships/hyperlink" Target="https://www.caixa.gov.br/Downloads/sinapi-cadernos-tecnicos/SINAPI-CT-INSTALACOES-DE-GAS-E-INCENDIO-EM-ACO-E-FERRO-GALVANIZADO.pdf" TargetMode="External"/><Relationship Id="rId8385" Type="http://schemas.openxmlformats.org/officeDocument/2006/relationships/hyperlink" Target="https://www.caixa.gov.br/Downloads/sinapi-cadernos-tecnicos/SINAPI-CT-RASGOS-E-FIXACOES.pdf" TargetMode="External"/><Relationship Id="rId9436" Type="http://schemas.openxmlformats.org/officeDocument/2006/relationships/hyperlink" Target="https://www.caixa.gov.br/Downloads/sinapi-cadernos-tecnicos/SINAPI-CT-VERGAS-CONTRAVERGAS-E-FIXACAO-DE-ALVENARIA.pdf" TargetMode="External"/><Relationship Id="rId64" Type="http://schemas.openxmlformats.org/officeDocument/2006/relationships/hyperlink" Target="https://www.caixa.gov.br/Downloads/sinapi-cadernos-tecnicos/SINAPI-CT-ALVENARIA-DE-VEDACAO.pdf" TargetMode="External"/><Relationship Id="rId1425" Type="http://schemas.openxmlformats.org/officeDocument/2006/relationships/hyperlink" Target="https://www.caixa.gov.br/Downloads/sinapi-cadernos-tecnicos/SINAPI-CT-CUSTOS-HORARIOS-PRODUTIVO-E-IMPRODUTIVO-DOS-EQUIPAMENTOS.pdf" TargetMode="External"/><Relationship Id="rId2823" Type="http://schemas.openxmlformats.org/officeDocument/2006/relationships/hyperlink" Target="https://www.caixa.gov.br/Downloads/sinapi-cadernos-tecnicos/SINAPI-CT-ELETROCALHAS.pdf" TargetMode="External"/><Relationship Id="rId8038" Type="http://schemas.openxmlformats.org/officeDocument/2006/relationships/hyperlink" Target="https://www.caixa.gov.br/Downloads/sinapi-cadernos-tecnicos/SINAPI-CT-POCOS-DE-VISITA-E-CAIXAS-PARA-BOCAS-DE-LOBO.pdf" TargetMode="External"/><Relationship Id="rId8452" Type="http://schemas.openxmlformats.org/officeDocument/2006/relationships/hyperlink" Target="https://www.caixa.gov.br/Downloads/sinapi-cadernos-tecnicos/SINAPI-CT-RECOMPOSICAO-DE-PAVIMENTOS.pdf" TargetMode="External"/><Relationship Id="rId9503" Type="http://schemas.openxmlformats.org/officeDocument/2006/relationships/hyperlink" Target="https://www.caixa.gov.br/Downloads/sinapi-cadernos-tecnicos/SINAPI-CT-VALVULAS-E-REGISTROS-PARA-SISTEMAS-PREDIAIS.pdf" TargetMode="External"/><Relationship Id="rId4995" Type="http://schemas.openxmlformats.org/officeDocument/2006/relationships/hyperlink" Target="https://www.caixa.gov.br/Downloads/sinapi-cadernos-tecnicos/SINAPI-CT-INSTALACOES-HIDRAULICAS-RESERVACAO-E-BOMBAS-DE-RECALQUE.pdf" TargetMode="External"/><Relationship Id="rId7054" Type="http://schemas.openxmlformats.org/officeDocument/2006/relationships/hyperlink" Target="https://www.caixa.gov.br/Downloads/sinapi-metodologia/Livro_SINAPI_Calculos_Parametros.pdf" TargetMode="External"/><Relationship Id="rId8105" Type="http://schemas.openxmlformats.org/officeDocument/2006/relationships/hyperlink" Target="https://www.caixa.gov.br/Downloads/sinapi-cadernos-tecnicos/SINAPI-CT-POCOS-DE-VISITA-E-CAIXAS-PARA-BOCAS-DE-LOBO.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3597" Type="http://schemas.openxmlformats.org/officeDocument/2006/relationships/hyperlink" Target="https://www.caixa.gov.br/Downloads/sinapi-cadernos-tecnicos/SINAPI-CT-ESTRUTURA-E-TRAMA-PARA-COBERTURA.pdf" TargetMode="External"/><Relationship Id="rId4648" Type="http://schemas.openxmlformats.org/officeDocument/2006/relationships/hyperlink" Target="https://www.caixa.gov.br/Downloads/sinapi-cadernos-tecnicos/SINAPI-CT-INSTALACOES-ELETRICAS-QUADROS-CABOS-DISJUNTORES-CONTATORES-E-BARRAMENTOS-BLINDADOS.pdf" TargetMode="External"/><Relationship Id="rId6070" Type="http://schemas.openxmlformats.org/officeDocument/2006/relationships/hyperlink" Target="https://www.caixa.gov.br/Downloads/sinapi-cadernos-tecnicos/SINAPI-CT-INSTALACOES-DE-GAS-E-INCENDIO-EM-ACO-E-FERRO-GALVANIZADO.pdf" TargetMode="External"/><Relationship Id="rId3664" Type="http://schemas.openxmlformats.org/officeDocument/2006/relationships/hyperlink" Target="https://www.caixa.gov.br/Downloads/sinapi-cadernos-tecnicos/SINAPI-CT-ESTRUTURA-E-TRAMA-PARA-COBERTURA.pdf" TargetMode="External"/><Relationship Id="rId4715" Type="http://schemas.openxmlformats.org/officeDocument/2006/relationships/hyperlink" Target="https://www.caixa.gov.br/Downloads/sinapi-cadernos-tecnicos/SINAPI-CT-INSTALACOES-ELETRICAS-REDE-DE-DISTRIBUICAO.pdf" TargetMode="External"/><Relationship Id="rId7121" Type="http://schemas.openxmlformats.org/officeDocument/2006/relationships/hyperlink" Target="https://www.caixa.gov.br/Downloads/sinapi-cadernos-tecnicos/SINAPI-CT-LOUCAS-E-METAIS.pdf" TargetMode="External"/><Relationship Id="rId585" Type="http://schemas.openxmlformats.org/officeDocument/2006/relationships/hyperlink" Target="https://www.caixa.gov.br/Downloads/sinapi-cadernos-tecnicos/SINAPI-CT-ASSENTAMENTO-DE-TUBOS-DE-PVC-E-METALICOS-EM-REDES-DE-AGUA.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2680" Type="http://schemas.openxmlformats.org/officeDocument/2006/relationships/hyperlink" Target="https://www.caixa.gov.br/Downloads/sinapi-cadernos-tecnicos/SINAPI-CT-DISSIPADORES-DE-ENERGIA.pdf" TargetMode="External"/><Relationship Id="rId3317" Type="http://schemas.openxmlformats.org/officeDocument/2006/relationships/hyperlink" Target="https://www.caixa.gov.br/Downloads/sinapi-cadernos-tecnicos/SINAPI-CT-ESCORAMENTO-E-PREPARO-DE-FUNDO-DE-VALAS.pdf" TargetMode="External"/><Relationship Id="rId3731" Type="http://schemas.openxmlformats.org/officeDocument/2006/relationships/hyperlink" Target="https://www.caixa.gov.br/Downloads/sinapi-cadernos-tecnicos/SINAPI-CT-ESTRUTURAS-DE-CONTENCAO-PERFIS-PRANCHADOS-CORTINAS-E-MUROS-DE-ARRIMO.pdf" TargetMode="External"/><Relationship Id="rId6887" Type="http://schemas.openxmlformats.org/officeDocument/2006/relationships/hyperlink" Target="https://www.caixa.gov.br/Downloads/sinapi-metodologia/Livro_SINAPI_Calculos_Parametros.pdf" TargetMode="External"/><Relationship Id="rId7938" Type="http://schemas.openxmlformats.org/officeDocument/2006/relationships/hyperlink" Target="https://www.caixa.gov.br/Downloads/sinapi-cadernos-tecnicos/SINAPI-CT-PINTURA-PARA-PISOS-E-PARA-SINALIZACAO-HORIZONTAL-E-VERTICAL.pdf" TargetMode="External"/><Relationship Id="rId9293" Type="http://schemas.openxmlformats.org/officeDocument/2006/relationships/hyperlink" Target="https://www.caixa.gov.br/Downloads/sinapi-cadernos-tecnicos/SINAPI-CT-TRANSPORTE-CARGA-E-DESCARGA-DE-MATERIAIS.pdf" TargetMode="External"/><Relationship Id="rId238" Type="http://schemas.openxmlformats.org/officeDocument/2006/relationships/hyperlink" Target="https://www.caixa.gov.br/Downloads/sinapi-cadernos-tecnicos/SINAPI-CT-ARGAMASSAS.pdf" TargetMode="External"/><Relationship Id="rId652" Type="http://schemas.openxmlformats.org/officeDocument/2006/relationships/hyperlink" Target="https://www.caixa.gov.br/Downloads/sinapi-cadernos-tecnicos/SINAPI-CT-ASSENTAMENTO-DE-TUBOS-DE-ESGOTO-OU-DRENAGEM-PLUVIAL-EM-CONCRETO.pdf" TargetMode="External"/><Relationship Id="rId1282" Type="http://schemas.openxmlformats.org/officeDocument/2006/relationships/hyperlink" Target="https://www.caixa.gov.br/Downloads/sinapi-cadernos-tecnicos/SINAPI-CT-CONCRETO-PROJETADO.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5489" Type="http://schemas.openxmlformats.org/officeDocument/2006/relationships/hyperlink" Target="https://www.caixa.gov.br/Downloads/sinapi-cadernos-tecnicos/SINAPI-CT-INSTALACOES-PREDIAIS-DE-AGUA-FRIA-EM-PVC.pdf" TargetMode="External"/><Relationship Id="rId9360" Type="http://schemas.openxmlformats.org/officeDocument/2006/relationships/hyperlink" Target="https://www.caixa.gov.br/Downloads/sinapi-cadernos-tecnicos/SINAPI-CT-TUBULACAO-FLANGEADA-PARA-REDES-DE-AGUA.pdf" TargetMode="External"/><Relationship Id="rId305" Type="http://schemas.openxmlformats.org/officeDocument/2006/relationships/hyperlink" Target="https://www.caixa.gov.br/Downloads/sinapi-cadernos-tecnicos/SINAPI-CT-ARMACAO-PARA-ESTRUTURAS-DE-CONCRETO-ARMADO.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5556" Type="http://schemas.openxmlformats.org/officeDocument/2006/relationships/hyperlink" Target="https://www.caixa.gov.br/Downloads/sinapi-cadernos-tecnicos/SINAPI-CT-INSTALACOES-PREDIAIS-DE-AGUA-FRIA-EM-PVC.pdf" TargetMode="External"/><Relationship Id="rId6607" Type="http://schemas.openxmlformats.org/officeDocument/2006/relationships/hyperlink" Target="https://www.caixa.gov.br/Downloads/sinapi-cadernos-tecnicos/SINAPI-CT-INSTALACOES-PARA-CANTEIROS-DE-OBRAS.pdf" TargetMode="External"/><Relationship Id="rId6954" Type="http://schemas.openxmlformats.org/officeDocument/2006/relationships/hyperlink" Target="https://www.caixa.gov.br/Downloads/sinapi-metodologia/Livro_SINAPI_Calculos_Parametros.pdf" TargetMode="External"/><Relationship Id="rId9013" Type="http://schemas.openxmlformats.org/officeDocument/2006/relationships/hyperlink" Target="https://www.caixa.gov.br/Downloads/sinapi-cadernos-tecnicos/SINAPI-CT-TRANSPORTE-FLUVIAL-CARGA-E-DESCARGA.pdf" TargetMode="External"/><Relationship Id="rId1002" Type="http://schemas.openxmlformats.org/officeDocument/2006/relationships/hyperlink" Target="https://www.caixa.gov.br/Downloads/sinapi-cadernos-tecnicos/SINAPI-CT-BOCAS-PARA-BUEIROS.pdf" TargetMode="External"/><Relationship Id="rId4158" Type="http://schemas.openxmlformats.org/officeDocument/2006/relationships/hyperlink" Target="https://www.caixa.gov.br/Downloads/sinapi-cadernos-tecnicos/SINAPI-CT-GESSO.pdf" TargetMode="External"/><Relationship Id="rId5209" Type="http://schemas.openxmlformats.org/officeDocument/2006/relationships/hyperlink" Target="https://www.caixa.gov.br/Downloads/sinapi-cadernos-tecnicos/SINAPI-CT-INSTALACOES-HIDRAULICAS-EM-PEX.pdf" TargetMode="External"/><Relationship Id="rId5970" Type="http://schemas.openxmlformats.org/officeDocument/2006/relationships/hyperlink" Target="https://www.caixa.gov.br/Downloads/sinapi-cadernos-tecnicos/SINAPI-CT-INSTALACOES-DE-GAS-E-INCENDIO-EM-ACO-E-FERRO-GALVANIZADO.pdf" TargetMode="External"/><Relationship Id="rId3174" Type="http://schemas.openxmlformats.org/officeDocument/2006/relationships/hyperlink" Target="https://www.caixa.gov.br/Downloads/sinapi-cadernos-tecnicos/SINAPI-CT-ESCAVACAO-VERTICAL-A-CEU-ABERTO.pdf" TargetMode="External"/><Relationship Id="rId4572" Type="http://schemas.openxmlformats.org/officeDocument/2006/relationships/hyperlink" Target="https://www.caixa.gov.br/Downloads/sinapi-cadernos-tecnicos/SINAPI-CT-INSTALACOES-ELETRICAS-ELETRODUTOS-CONEXOES-E-CONDULETES-APARENTES.pdf" TargetMode="External"/><Relationship Id="rId5623" Type="http://schemas.openxmlformats.org/officeDocument/2006/relationships/hyperlink" Target="https://www.caixa.gov.br/Downloads/sinapi-cadernos-tecnicos/SINAPI-CT-INSTALACOES-PREDIAIS-DE-AGUA-FRIA-EM-PVC.pdf" TargetMode="External"/><Relationship Id="rId8779" Type="http://schemas.openxmlformats.org/officeDocument/2006/relationships/hyperlink" Target="https://www.caixa.gov.br/Downloads/sinapi-cadernos-tecnicos/SINAPI-CT-SINALIZACAO-VERTICAL-VIARIA.pdf" TargetMode="External"/><Relationship Id="rId1819" Type="http://schemas.openxmlformats.org/officeDocument/2006/relationships/hyperlink" Target="https://www.caixa.gov.br/Downloads/sinapi-cadernos-tecnicos/SINAPI-CT-DEMOLICOES-E-REMOCOES.pdf" TargetMode="External"/><Relationship Id="rId4225" Type="http://schemas.openxmlformats.org/officeDocument/2006/relationships/hyperlink" Target="https://www.caixa.gov.br/Downloads/sinapi-cadernos-tecnicos/SINAPI-CT-GUIAS-E-SARJETAS.pdf" TargetMode="External"/><Relationship Id="rId7795" Type="http://schemas.openxmlformats.org/officeDocument/2006/relationships/hyperlink" Target="https://www.caixa.gov.br/Downloads/sinapi-cadernos-tecnicos/SINAPI-CT-PINTURA-EXTERNA.pdf" TargetMode="External"/><Relationship Id="rId8846" Type="http://schemas.openxmlformats.org/officeDocument/2006/relationships/hyperlink" Target="https://www.caixa.gov.br/Downloads/sinapi-cadernos-tecnicos/SINAPI-CT-SISTEMAS-DE-MEDICAO.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3241" Type="http://schemas.openxmlformats.org/officeDocument/2006/relationships/hyperlink" Target="https://www.caixa.gov.br/Downloads/sinapi-cadernos-tecnicos/SINAPI-CT-ESCAVACAO-DE-VALAS.pdf" TargetMode="External"/><Relationship Id="rId6397" Type="http://schemas.openxmlformats.org/officeDocument/2006/relationships/hyperlink" Target="https://www.caixa.gov.br/Downloads/sinapi-cadernos-tecnicos/SINAPI-CT-INSTALACOES-EM-COBRE.pdf" TargetMode="External"/><Relationship Id="rId7448" Type="http://schemas.openxmlformats.org/officeDocument/2006/relationships/hyperlink" Target="https://www.caixa.gov.br/Downloads/sinapi-cadernos-tecnicos/SINAPI-CT-PAISAGISMO-PLANTIO.pdf" TargetMode="External"/><Relationship Id="rId7862" Type="http://schemas.openxmlformats.org/officeDocument/2006/relationships/hyperlink" Target="https://www.caixa.gov.br/Downloads/sinapi-cadernos-tecnicos/SINAPI-CT-PINTURA-EM-MADEIRA.pdf" TargetMode="External"/><Relationship Id="rId8913" Type="http://schemas.openxmlformats.org/officeDocument/2006/relationships/hyperlink" Target="https://www.caixa.gov.br/Downloads/sinapi-cadernos-tecnicos/SINAPI-CT-SUPRESSAO-VEGETAL.pdf" TargetMode="External"/><Relationship Id="rId162" Type="http://schemas.openxmlformats.org/officeDocument/2006/relationships/hyperlink" Target="https://www.caixa.gov.br/Downloads/sinapi-cadernos-tecnicos/SINAPI-CT-ARGAMASSAS.pdf" TargetMode="External"/><Relationship Id="rId6464" Type="http://schemas.openxmlformats.org/officeDocument/2006/relationships/hyperlink" Target="https://www.caixa.gov.br/Downloads/sinapi-cadernos-tecnicos/SINAPI-CT-INSTALACOES-EM-COBRE.pdf" TargetMode="External"/><Relationship Id="rId7515" Type="http://schemas.openxmlformats.org/officeDocument/2006/relationships/hyperlink" Target="https://www.caixa.gov.br/Downloads/sinapi-cadernos-tecnicos/SINAPI-CT-PAREDES-DE-CONCRETO-ESTUCAMENTO.pdf" TargetMode="External"/><Relationship Id="rId979" Type="http://schemas.openxmlformats.org/officeDocument/2006/relationships/hyperlink" Target="https://www.caixa.gov.br/Downloads/sinapi-cadernos-tecnicos/SINAPI-CT-ATERROS-BASES-SUB-BASES-E-IMPRIMACOES.pdf" TargetMode="External"/><Relationship Id="rId5066" Type="http://schemas.openxmlformats.org/officeDocument/2006/relationships/hyperlink" Target="https://www.caixa.gov.br/Downloads/sinapi-cadernos-tecnicos/SINAPI-CT-INSTALACOES-HIDRAULICAS-RESERVACAO-E-BOMBAS-DE-RECALQUE.pdf" TargetMode="External"/><Relationship Id="rId5480" Type="http://schemas.openxmlformats.org/officeDocument/2006/relationships/hyperlink" Target="https://www.caixa.gov.br/Downloads/sinapi-cadernos-tecnicos/SINAPI-CT-INSTALACOES-PREDIAIS-DE-AGUA-FRIA-EM-PVC.pdf" TargetMode="External"/><Relationship Id="rId6117" Type="http://schemas.openxmlformats.org/officeDocument/2006/relationships/hyperlink" Target="https://www.caixa.gov.br/Downloads/sinapi-cadernos-tecnicos/SINAPI-CT-INSTALACOES-DE-GAS-E-INCENDIO-EM-ACO-E-FERRO-GALVANIZADO.pdf" TargetMode="External"/><Relationship Id="rId6531" Type="http://schemas.openxmlformats.org/officeDocument/2006/relationships/hyperlink" Target="https://www.caixa.gov.br/Downloads/sinapi-cadernos-tecnicos/SINAPI-CT-INSTALACOES-EM-COBRE.pdf" TargetMode="External"/><Relationship Id="rId4082" Type="http://schemas.openxmlformats.org/officeDocument/2006/relationships/hyperlink" Target="https://www.caixa.gov.br/Downloads/sinapi-cadernos-tecnicos/SINAPI-CT-FORMAS-PARA-ESTRUTURAS-DE-CONCRETO-ARMADO.pdf" TargetMode="External"/><Relationship Id="rId5133" Type="http://schemas.openxmlformats.org/officeDocument/2006/relationships/hyperlink" Target="https://www.caixa.gov.br/Downloads/sinapi-cadernos-tecnicos/SINAPI-CT-INSTALACOES-HIDRAULICAS-EM-PEX.pdf" TargetMode="External"/><Relationship Id="rId8289" Type="http://schemas.openxmlformats.org/officeDocument/2006/relationships/hyperlink" Target="https://www.caixa.gov.br/Downloads/sinapi-cadernos-tecnicos/SINAPI-CT-RADIER-PISO-DE-CONCRETO-E-LAJE-SOBRE-SOLO.pdf" TargetMode="External"/><Relationship Id="rId1676" Type="http://schemas.openxmlformats.org/officeDocument/2006/relationships/hyperlink" Target="https://www.caixa.gov.br/Downloads/sinapi-cadernos-tecnicos/SINAPI-CT-CUSTOS-HORARIOS-PRODUTIVO-E-IMPRODUTIVO-DOS-EQUIPAMENTOS.pdf" TargetMode="External"/><Relationship Id="rId2727" Type="http://schemas.openxmlformats.org/officeDocument/2006/relationships/hyperlink" Target="https://www.caixa.gov.br/Downloads/sinapi-cadernos-tecnicos/SINAPI-CT-DRENOS.pdf" TargetMode="External"/><Relationship Id="rId1329" Type="http://schemas.openxmlformats.org/officeDocument/2006/relationships/hyperlink" Target="https://www.caixa.gov.br/Downloads/sinapi-cadernos-tecnicos/SINAPI-CT-CONCRETO-PROTENDIDO.pdf" TargetMode="External"/><Relationship Id="rId1743" Type="http://schemas.openxmlformats.org/officeDocument/2006/relationships/hyperlink" Target="https://www.caixa.gov.br/Downloads/sinapi-cadernos-tecnicos/SINAPI-CT-CUSTOS-HORARIOS-PRODUTIVO-E-IMPRODUTIVO-DOS-EQUIPAMENTOS.pdf" TargetMode="External"/><Relationship Id="rId4899" Type="http://schemas.openxmlformats.org/officeDocument/2006/relationships/hyperlink" Target="https://www.caixa.gov.br/Downloads/sinapi-cadernos-tecnicos/SINAPI-CT-INSTALACOES-HIDRAULICAS-RESERVACAO-E-BOMBAS-DE-RECALQUE.pdf" TargetMode="External"/><Relationship Id="rId5200" Type="http://schemas.openxmlformats.org/officeDocument/2006/relationships/hyperlink" Target="https://www.caixa.gov.br/Downloads/sinapi-cadernos-tecnicos/SINAPI-CT-INSTALACOES-HIDRAULICAS-EM-PEX.pdf" TargetMode="External"/><Relationship Id="rId8009" Type="http://schemas.openxmlformats.org/officeDocument/2006/relationships/hyperlink" Target="https://www.caixa.gov.br/Downloads/sinapi-cadernos-tecnicos/SINAPI-CT-POSTES-DE-CONCRETO-E-METALICOS.pdf" TargetMode="External"/><Relationship Id="rId8356" Type="http://schemas.openxmlformats.org/officeDocument/2006/relationships/hyperlink" Target="https://www.caixa.gov.br/Downloads/sinapi-cadernos-tecnicos/SINAPI-CT-RASGOS-E-FIXACOES.pdf" TargetMode="External"/><Relationship Id="rId8770" Type="http://schemas.openxmlformats.org/officeDocument/2006/relationships/hyperlink" Target="https://www.caixa.gov.br/Downloads/sinapi-cadernos-tecnicos/SINAPI-CT-SINALIZACAO-VERTICAL-VIARIA.pdf" TargetMode="External"/><Relationship Id="rId9407" Type="http://schemas.openxmlformats.org/officeDocument/2006/relationships/hyperlink" Target="https://www.caixa.gov.br/Downloads/sinapi-cadernos-tecnicos/SINAPI-CT-USINAGENS.pdf" TargetMode="External"/><Relationship Id="rId35" Type="http://schemas.openxmlformats.org/officeDocument/2006/relationships/hyperlink" Target="https://www.caixa.gov.br/Downloads/sinapi-cadernos-tecnicos/SINAPI-CT-ALVENARIA-DE-VEDACAO.pdf" TargetMode="External"/><Relationship Id="rId1810" Type="http://schemas.openxmlformats.org/officeDocument/2006/relationships/hyperlink" Target="https://www.caixa.gov.br/Downloads/sinapi-cadernos-tecnicos/SINAPI-CT-CUSTOS-HORARIOS-PRODUTIVO-E-IMPRODUTIVO-DOS-EQUIPAMENTOS.pdf" TargetMode="External"/><Relationship Id="rId4966" Type="http://schemas.openxmlformats.org/officeDocument/2006/relationships/hyperlink" Target="https://www.caixa.gov.br/Downloads/sinapi-cadernos-tecnicos/SINAPI-CT-INSTALACOES-HIDRAULICAS-RESERVACAO-E-BOMBAS-DE-RECALQUE.pdf" TargetMode="External"/><Relationship Id="rId7372" Type="http://schemas.openxmlformats.org/officeDocument/2006/relationships/hyperlink" Target="https://www.caixa.gov.br/Downloads/sinapi-cadernos-tecnicos/SINAPI-CT-MASSA-UNICA-INTERNA.pdf" TargetMode="External"/><Relationship Id="rId8423" Type="http://schemas.openxmlformats.org/officeDocument/2006/relationships/hyperlink" Target="https://www.caixa.gov.br/Downloads/sinapi-cadernos-tecnicos/SINAPI-CT-RECOMPOSICAO-DE-PAVIMENTOS.pdf" TargetMode="External"/><Relationship Id="rId3568" Type="http://schemas.openxmlformats.org/officeDocument/2006/relationships/hyperlink" Target="https://www.caixa.gov.br/Downloads/sinapi-cadernos-tecnicos/SINAPI-CT-ESTACAS-PRE-MOLDADAS.pdf" TargetMode="External"/><Relationship Id="rId3982" Type="http://schemas.openxmlformats.org/officeDocument/2006/relationships/hyperlink" Target="https://www.caixa.gov.br/Downloads/sinapi-cadernos-tecnicos/SINAPI-CT-FORMAS-CURVAS-PARA-PAREDES-DE-RESERVATORIOS-DE-CONCRETO.pdf" TargetMode="External"/><Relationship Id="rId4619" Type="http://schemas.openxmlformats.org/officeDocument/2006/relationships/hyperlink" Target="https://www.caixa.gov.br/Downloads/sinapi-cadernos-tecnicos/SINAPI-CT-INSTALACOES-ELETRICAS-QUADROS-CABOS-DISJUNTORES-CONTATORES-E-BARRAMENTOS-BLINDADOS.pdf" TargetMode="External"/><Relationship Id="rId7025" Type="http://schemas.openxmlformats.org/officeDocument/2006/relationships/hyperlink" Target="https://www.caixa.gov.br/Downloads/sinapi-metodologia/Livro_SINAPI_Calculos_Parametros.pdf" TargetMode="External"/><Relationship Id="rId489" Type="http://schemas.openxmlformats.org/officeDocument/2006/relationships/hyperlink" Target="https://www.caixa.gov.br/Downloads/sinapi-cadernos-tecnicos/SINAPI-CT-ASSENTAMENTO-DE-TUBOS-DE-PVC-E-METALICOS-EM-REDES-DE-AGUA.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3635" Type="http://schemas.openxmlformats.org/officeDocument/2006/relationships/hyperlink" Target="https://www.caixa.gov.br/Downloads/sinapi-cadernos-tecnicos/SINAPI-CT-ESTRUTURA-E-TRAMA-PARA-COBERTURA.pdf" TargetMode="External"/><Relationship Id="rId6041" Type="http://schemas.openxmlformats.org/officeDocument/2006/relationships/hyperlink" Target="https://www.caixa.gov.br/Downloads/sinapi-cadernos-tecnicos/SINAPI-CT-INSTALACOES-DE-GAS-E-INCENDIO-EM-ACO-E-FERRO-GALVANIZADO.pdf" TargetMode="External"/><Relationship Id="rId9197" Type="http://schemas.openxmlformats.org/officeDocument/2006/relationships/hyperlink" Target="https://www.caixa.gov.br/Downloads/sinapi-cadernos-tecnicos/SINAPI-CT-TRANSPORTE-CARGA-E-DESCARGA-DE-MATERIAIS.pdf" TargetMode="External"/><Relationship Id="rId556" Type="http://schemas.openxmlformats.org/officeDocument/2006/relationships/hyperlink" Target="https://www.caixa.gov.br/Downloads/sinapi-cadernos-tecnicos/SINAPI-CT-ASSENTAMENTO-DE-TUBOS-DE-PVC-E-METALICOS-EM-REDES-DE-AGUA.pdf" TargetMode="External"/><Relationship Id="rId1186" Type="http://schemas.openxmlformats.org/officeDocument/2006/relationships/hyperlink" Target="https://www.caixa.gov.br/Downloads/sinapi-cadernos-tecnicos/SINAPI-CT-CAIXAS-DE-AGUA-PARA-EDIFICACOE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9264" Type="http://schemas.openxmlformats.org/officeDocument/2006/relationships/hyperlink" Target="https://www.caixa.gov.br/Downloads/sinapi-cadernos-tecnicos/SINAPI-CT-TRANSPORTE-CARGA-E-DESCARGA-DE-MATERIAIS.pdf" TargetMode="External"/><Relationship Id="rId209" Type="http://schemas.openxmlformats.org/officeDocument/2006/relationships/hyperlink" Target="https://www.caixa.gov.br/Downloads/sinapi-cadernos-tecnicos/SINAPI-CT-ARGAMASSAS.pdf" TargetMode="External"/><Relationship Id="rId970" Type="http://schemas.openxmlformats.org/officeDocument/2006/relationships/hyperlink" Target="https://www.caixa.gov.br/Downloads/sinapi-cadernos-tecnicos/SINAPI-CT-ATERROS-BASES-SUB-BASES-E-IMPRIMACOES.pdf" TargetMode="External"/><Relationship Id="rId1253" Type="http://schemas.openxmlformats.org/officeDocument/2006/relationships/hyperlink" Target="https://www.caixa.gov.br/Downloads/sinapi-cadernos-tecnicos/SINAPI-CT-CHAPISCO.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3702" Type="http://schemas.openxmlformats.org/officeDocument/2006/relationships/hyperlink" Target="https://www.caixa.gov.br/Downloads/sinapi-cadernos-tecnicos/SINAPI-CT-ESTRUTURAS-PRE-FABRICADAS-E-PRE-MOLDADAS.pdf" TargetMode="External"/><Relationship Id="rId6858" Type="http://schemas.openxmlformats.org/officeDocument/2006/relationships/hyperlink" Target="https://www.caixa.gov.br/Downloads/sinapi-metodologia/Livro_SINAPI_Calculos_Parametros.pdf" TargetMode="External"/><Relationship Id="rId7909" Type="http://schemas.openxmlformats.org/officeDocument/2006/relationships/hyperlink" Target="https://www.caixa.gov.br/Downloads/sinapi-cadernos-tecnicos/SINAPI-CT-PINTURA-EM-SUPERFICIES-METALICAS.pdf" TargetMode="External"/><Relationship Id="rId8280" Type="http://schemas.openxmlformats.org/officeDocument/2006/relationships/hyperlink" Target="https://www.caixa.gov.br/Downloads/sinapi-cadernos-tecnicos/SINAPI-CT-RADIER-PISO-DE-CONCRETO-E-LAJE-SOBRE-SOLO.pdf" TargetMode="External"/><Relationship Id="rId623" Type="http://schemas.openxmlformats.org/officeDocument/2006/relationships/hyperlink" Target="https://www.caixa.gov.br/Downloads/sinapi-cadernos-tecnicos/SINAPI-CT-ASSENTAMENTO-DE-TUBOS-DE-PVC-E-METALICOS-EM-REDES-DE-AGUA.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5874" Type="http://schemas.openxmlformats.org/officeDocument/2006/relationships/hyperlink" Target="https://www.caixa.gov.br/Downloads/sinapi-cadernos-tecnicos/SINAPI-CT-INSTALACOES-PREDIAIS-DE-AGUAS-PLUVIAIS-TUBOS-CONEXOES-CAIXAS-E-RALOS.pdf" TargetMode="External"/><Relationship Id="rId6925" Type="http://schemas.openxmlformats.org/officeDocument/2006/relationships/hyperlink" Target="https://www.caixa.gov.br/Downloads/sinapi-metodologia/Livro_SINAPI_Calculos_Parametros.pdf" TargetMode="External"/><Relationship Id="rId9331" Type="http://schemas.openxmlformats.org/officeDocument/2006/relationships/hyperlink" Target="https://www.caixa.gov.br/Downloads/sinapi-cadernos-tecnicos/SINAPI-CT-TUBULACAO-FLANGEADA-PARA-REDES-DE-AGUA.pdf" TargetMode="External"/><Relationship Id="rId1320" Type="http://schemas.openxmlformats.org/officeDocument/2006/relationships/hyperlink" Target="https://www.caixa.gov.br/Downloads/sinapi-cadernos-tecnicos/SINAPI-CT-CONCRETO-PROTENDIDO.pdf" TargetMode="External"/><Relationship Id="rId4476" Type="http://schemas.openxmlformats.org/officeDocument/2006/relationships/hyperlink" Target="https://www.caixa.gov.br/Downloads/sinapi-cadernos-tecnicos/SINAPI-CT-INSTALACOES-ELETRICAS-ELETRODUTOS-EMBUTIDOS-CABOS-CAIXAS-TOMADAS-E-INTERRUPTORES.pdf" TargetMode="External"/><Relationship Id="rId4890" Type="http://schemas.openxmlformats.org/officeDocument/2006/relationships/hyperlink" Target="https://www.caixa.gov.br/Downloads/sinapi-cadernos-tecnicos/SINAPI-CT-INSTALACOES-HIDRAULICAS-RESERVACAO-E-BOMBAS-DE-RECALQUE.pdf" TargetMode="External"/><Relationship Id="rId5527" Type="http://schemas.openxmlformats.org/officeDocument/2006/relationships/hyperlink" Target="https://www.caixa.gov.br/Downloads/sinapi-cadernos-tecnicos/SINAPI-CT-INSTALACOES-PREDIAIS-DE-AGUA-FRIA-EM-PVC.pdf" TargetMode="External"/><Relationship Id="rId5941" Type="http://schemas.openxmlformats.org/officeDocument/2006/relationships/hyperlink" Target="https://www.caixa.gov.br/Downloads/sinapi-cadernos-tecnicos/SINAPI-CT-INSTALACOES-DE-GAS-E-INCENDIO-EM-ACO-E-FERRO-GALVANIZADO.pdf" TargetMode="External"/><Relationship Id="rId3078" Type="http://schemas.openxmlformats.org/officeDocument/2006/relationships/hyperlink" Target="https://www.caixa.gov.br/Downloads/sinapi-cadernos-tecnicos/SINAPI-CT-ESCADAS.pdf" TargetMode="External"/><Relationship Id="rId3492" Type="http://schemas.openxmlformats.org/officeDocument/2006/relationships/hyperlink" Target="https://www.caixa.gov.br/Downloads/sinapi-cadernos-tecnicos/SINAPI-CT-ESQUADRIAS-PORTAS.pdf" TargetMode="External"/><Relationship Id="rId4129" Type="http://schemas.openxmlformats.org/officeDocument/2006/relationships/hyperlink" Target="https://www.caixa.gov.br/Downloads/sinapi-cadernos-tecnicos/SINAPI-CT-GALERIAS-COM-ADUELAS-DE-CONCRETO.pdf" TargetMode="External"/><Relationship Id="rId4543" Type="http://schemas.openxmlformats.org/officeDocument/2006/relationships/hyperlink" Target="https://www.caixa.gov.br/Downloads/sinapi-cadernos-tecnicos/SINAPI-CT-INSTALACOES-ELETRICAS-ELETRODUTOS-CONEXOES-E-CONDULETES-APARENTES.pdf" TargetMode="External"/><Relationship Id="rId7699" Type="http://schemas.openxmlformats.org/officeDocument/2006/relationships/hyperlink" Target="https://www.caixa.gov.br/Downloads/sinapi-cadernos-tecnicos/SINAPI-CT-PENEIRAMENTO-E-ENSACAMENTO-DE-AREIA-EM-OBRA.pdf" TargetMode="External"/><Relationship Id="rId8000" Type="http://schemas.openxmlformats.org/officeDocument/2006/relationships/hyperlink" Target="https://www.caixa.gov.br/Downloads/sinapi-cadernos-tecnicos/SINAPI-CT-POSTES-DE-CONCRETO-E-METALICOS.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3145" Type="http://schemas.openxmlformats.org/officeDocument/2006/relationships/hyperlink" Target="https://www.caixa.gov.br/Downloads/sinapi-cadernos-tecnicos/SINAPI-CT-ESCAVACAO-HORIZONTAL.pdf" TargetMode="External"/><Relationship Id="rId4610" Type="http://schemas.openxmlformats.org/officeDocument/2006/relationships/hyperlink" Target="https://www.caixa.gov.br/Downloads/sinapi-cadernos-tecnicos/SINAPI-CT-INSTALACOES-ELETRICAS-QUADROS-CABOS-DISJUNTORES-CONTATORES-E-BARRAMENTOS-BLINDADOS.pdf" TargetMode="External"/><Relationship Id="rId7766" Type="http://schemas.openxmlformats.org/officeDocument/2006/relationships/hyperlink" Target="https://www.caixa.gov.br/Downloads/sinapi-cadernos-tecnicos/SINAPI-CT-PERFURACAO-HORIZONTAL-DIRECIONAL-HDD.pdf" TargetMode="External"/><Relationship Id="rId8817" Type="http://schemas.openxmlformats.org/officeDocument/2006/relationships/hyperlink" Target="https://www.caixa.gov.br/Downloads/sinapi-cadernos-tecnicos/SINAPI-CT-SISTEMA-DE-PROTECAO-CONTRA-DESCARGAS-ATMOSFERICAS-SPDA.pdf" TargetMode="External"/><Relationship Id="rId480" Type="http://schemas.openxmlformats.org/officeDocument/2006/relationships/hyperlink" Target="https://www.caixa.gov.br/Downloads/sinapi-cadernos-tecnicos/SINAPI-CT-ASSENTAMENTO-DE-TUBOS-DE-PVC-E-METALICOS-EM-REDES-DE-AGUA.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3212" Type="http://schemas.openxmlformats.org/officeDocument/2006/relationships/hyperlink" Target="https://www.caixa.gov.br/Downloads/sinapi-cadernos-tecnicos/SINAPI-CT-ESCAVACAO-VERTICAL-A-CEU-ABERTO.pdf" TargetMode="External"/><Relationship Id="rId6368" Type="http://schemas.openxmlformats.org/officeDocument/2006/relationships/hyperlink" Target="https://www.caixa.gov.br/Downloads/sinapi-cadernos-tecnicos/SINAPI-CT-INSTALACOES-EM-COBRE.pdf" TargetMode="External"/><Relationship Id="rId7419" Type="http://schemas.openxmlformats.org/officeDocument/2006/relationships/hyperlink" Target="https://www.caixa.gov.br/Downloads/sinapi-cadernos-tecnicos/SINAPI-CT-MONOCAPA.pdf" TargetMode="External"/><Relationship Id="rId133" Type="http://schemas.openxmlformats.org/officeDocument/2006/relationships/hyperlink" Target="https://www.caixa.gov.br/Downloads/sinapi-cadernos-tecnicos/SINAPI-CT-ARGAMASSAS.pdf" TargetMode="External"/><Relationship Id="rId5384" Type="http://schemas.openxmlformats.org/officeDocument/2006/relationships/hyperlink" Target="https://www.caixa.gov.br/Downloads/sinapi-cadernos-tecnicos/SINAPI-CT-INSTALACOES-PREDIAIS-DE-ESGOTO-TUBOS-E-CONEXOES.pdf" TargetMode="External"/><Relationship Id="rId6782" Type="http://schemas.openxmlformats.org/officeDocument/2006/relationships/hyperlink" Target="https://www.caixa.gov.br/Downloads/sinapi-metodologia/Livro_SINAPI_Calculos_Parametros.pdf" TargetMode="External"/><Relationship Id="rId7833" Type="http://schemas.openxmlformats.org/officeDocument/2006/relationships/hyperlink" Target="https://www.caixa.gov.br/Downloads/sinapi-cadernos-tecnicos/SINAPI-CT-PINTURA-EM-MADEIRA.pdf" TargetMode="External"/><Relationship Id="rId200" Type="http://schemas.openxmlformats.org/officeDocument/2006/relationships/hyperlink" Target="https://www.caixa.gov.br/Downloads/sinapi-cadernos-tecnicos/SINAPI-CT-ARGAMASSAS.pdf" TargetMode="External"/><Relationship Id="rId2978" Type="http://schemas.openxmlformats.org/officeDocument/2006/relationships/hyperlink" Target="https://www.caixa.gov.br/Downloads/sinapi-cadernos-tecnicos/SINAPI-CT-EQUIPAMENTOS-DE-PROTECAO-COLETIVA.pdf" TargetMode="External"/><Relationship Id="rId5037" Type="http://schemas.openxmlformats.org/officeDocument/2006/relationships/hyperlink" Target="https://www.caixa.gov.br/Downloads/sinapi-cadernos-tecnicos/SINAPI-CT-INSTALACOES-HIDRAULICAS-RESERVACAO-E-BOMBAS-DE-RECALQUE.pdf" TargetMode="External"/><Relationship Id="rId6435" Type="http://schemas.openxmlformats.org/officeDocument/2006/relationships/hyperlink" Target="https://www.caixa.gov.br/Downloads/sinapi-cadernos-tecnicos/SINAPI-CT-INSTALACOES-EM-COBRE.pdf" TargetMode="External"/><Relationship Id="rId7900" Type="http://schemas.openxmlformats.org/officeDocument/2006/relationships/hyperlink" Target="https://www.caixa.gov.br/Downloads/sinapi-cadernos-tecnicos/SINAPI-CT-PINTURA-EM-SUPERFICIES-METALICAS.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5451" Type="http://schemas.openxmlformats.org/officeDocument/2006/relationships/hyperlink" Target="https://www.caixa.gov.br/Downloads/sinapi-cadernos-tecnicos/SINAPI-CT-INSTALACOES-PREDIAIS-DE-AGUA-FRIA-EM-PVC.pdf" TargetMode="External"/><Relationship Id="rId6502" Type="http://schemas.openxmlformats.org/officeDocument/2006/relationships/hyperlink" Target="https://www.caixa.gov.br/Downloads/sinapi-cadernos-tecnicos/SINAPI-CT-INSTALACOES-EM-COBRE.pdf" TargetMode="External"/><Relationship Id="rId1647" Type="http://schemas.openxmlformats.org/officeDocument/2006/relationships/hyperlink" Target="https://www.caixa.gov.br/Downloads/sinapi-cadernos-tecnicos/SINAPI-CT-CUSTOS-HORARIOS-PRODUTIVO-E-IMPRODUTIVO-DOS-EQUIPAMENTOS.pdf" TargetMode="External"/><Relationship Id="rId4053" Type="http://schemas.openxmlformats.org/officeDocument/2006/relationships/hyperlink" Target="https://www.caixa.gov.br/Downloads/sinapi-cadernos-tecnicos/SINAPI-CT-FORMAS-PARA-ESTRUTURAS-DE-CONCRETO-ARMADO.pdf" TargetMode="External"/><Relationship Id="rId5104" Type="http://schemas.openxmlformats.org/officeDocument/2006/relationships/hyperlink" Target="https://www.caixa.gov.br/Downloads/sinapi-cadernos-tecnicos/SINAPI-CT-INSTALACOES-HIDRAULICAS-EM-PEX.pdf" TargetMode="External"/><Relationship Id="rId8674" Type="http://schemas.openxmlformats.org/officeDocument/2006/relationships/hyperlink" Target="https://www.caixa.gov.br/Downloads/sinapi-cadernos-tecnicos/SINAPI-CT-REDES-DE-AGUA-E-ESGOTO-EM-PEAD-LISO-(TUBOS-E-CONEXOES).pdf" TargetMode="External"/><Relationship Id="rId1714" Type="http://schemas.openxmlformats.org/officeDocument/2006/relationships/hyperlink" Target="https://www.caixa.gov.br/Downloads/sinapi-cadernos-tecnicos/SINAPI-CT-CUSTOS-HORARIOS-PRODUTIVO-E-IMPRODUTIVO-DOS-EQUIPAMENTOS.pdf" TargetMode="External"/><Relationship Id="rId4120" Type="http://schemas.openxmlformats.org/officeDocument/2006/relationships/hyperlink" Target="https://www.caixa.gov.br/Downloads/sinapi-cadernos-tecnicos/SINAPI-CT-GALERIAS-COM-ADUELAS-DE-CONCRETO.pdf" TargetMode="External"/><Relationship Id="rId7276" Type="http://schemas.openxmlformats.org/officeDocument/2006/relationships/hyperlink" Target="https://www.caixa.gov.br/Downloads/sinapi-cadernos-tecnicos/SINAPI-CT-MASSA-UNICA-EXTERNA.pdf" TargetMode="External"/><Relationship Id="rId7690" Type="http://schemas.openxmlformats.org/officeDocument/2006/relationships/hyperlink" Target="https://www.caixa.gov.br/Downloads/sinapi-cadernos-tecnicos/SINAPI-CT-PEITORIS-E-CHAPINS.pdf" TargetMode="External"/><Relationship Id="rId8327" Type="http://schemas.openxmlformats.org/officeDocument/2006/relationships/hyperlink" Target="https://www.caixa.gov.br/Downloads/sinapi-cadernos-tecnicos/SINAPI-CT-RASGOS-E-FIXACOES.pdf" TargetMode="External"/><Relationship Id="rId8741" Type="http://schemas.openxmlformats.org/officeDocument/2006/relationships/hyperlink" Target="https://www.caixa.gov.br/Downloads/sinapi-cadernos-tecnicos/SINAPI-CT-SINALIZACAO-HORIZONTAL-VIARIA.pdf" TargetMode="External"/><Relationship Id="rId6292" Type="http://schemas.openxmlformats.org/officeDocument/2006/relationships/hyperlink" Target="https://www.caixa.gov.br/Downloads/sinapi-cadernos-tecnicos/SINAPI-CT-INSTALACOES-DE-AR-CONDICIONADO.pdf" TargetMode="External"/><Relationship Id="rId7343" Type="http://schemas.openxmlformats.org/officeDocument/2006/relationships/hyperlink" Target="https://www.caixa.gov.br/Downloads/sinapi-cadernos-tecnicos/SINAPI-CT-MASSA-UNICA-INTERNA.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3886" Type="http://schemas.openxmlformats.org/officeDocument/2006/relationships/hyperlink" Target="https://www.caixa.gov.br/Downloads/sinapi-cadernos-tecnicos/SINAPI-CT-FOSSAS-E-SUMIDOUROS.pdf" TargetMode="External"/><Relationship Id="rId4937" Type="http://schemas.openxmlformats.org/officeDocument/2006/relationships/hyperlink" Target="https://www.caixa.gov.br/Downloads/sinapi-cadernos-tecnicos/SINAPI-CT-INSTALACOES-HIDRAULICAS-RESERVACAO-E-BOMBAS-DE-RECALQUE.pdf" TargetMode="External"/><Relationship Id="rId3539" Type="http://schemas.openxmlformats.org/officeDocument/2006/relationships/hyperlink" Target="https://www.caixa.gov.br/Downloads/sinapi-cadernos-tecnicos/SINAPI-CT-ESQUADRIAS-PORTAS.pdf" TargetMode="External"/><Relationship Id="rId3953" Type="http://schemas.openxmlformats.org/officeDocument/2006/relationships/hyperlink" Target="https://www.caixa.gov.br/Downloads/sinapi-cadernos-tecnicos/SINAPI-CT-FUNDACOES-RASAS-(BLOCOS-SAPATAS-VIGAS-BALDRAME).pdf" TargetMode="External"/><Relationship Id="rId6012" Type="http://schemas.openxmlformats.org/officeDocument/2006/relationships/hyperlink" Target="https://www.caixa.gov.br/Downloads/sinapi-cadernos-tecnicos/SINAPI-CT-INSTALACOES-DE-GAS-E-INCENDIO-EM-ACO-E-FERRO-GALVANIZADO.pdf" TargetMode="External"/><Relationship Id="rId7410" Type="http://schemas.openxmlformats.org/officeDocument/2006/relationships/hyperlink" Target="https://www.caixa.gov.br/Downloads/sinapi-cadernos-tecnicos/SINAPI-CT-MOBILIARIO-URBANO.pdf" TargetMode="External"/><Relationship Id="rId9168" Type="http://schemas.openxmlformats.org/officeDocument/2006/relationships/hyperlink" Target="https://www.caixa.gov.br/Downloads/sinapi-cadernos-tecnicos/SINAPI-CT-TRANSPORTE-DE-MATERIAIS-DENTRO-DO-CANTEIRO-DE-OBRAS.pdf" TargetMode="External"/><Relationship Id="rId874" Type="http://schemas.openxmlformats.org/officeDocument/2006/relationships/hyperlink" Target="https://www.caixa.gov.br/Downloads/sinapi-cadernos-tecnicos/SINAPI-CT-ATERROS-BASES-SUB-BASES-E-IMPRIMACOE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3606" Type="http://schemas.openxmlformats.org/officeDocument/2006/relationships/hyperlink" Target="https://www.caixa.gov.br/Downloads/sinapi-cadernos-tecnicos/SINAPI-CT-ESTRUTURA-E-TRAMA-PARA-COBERTURA.pdf" TargetMode="External"/><Relationship Id="rId9582" Type="http://schemas.openxmlformats.org/officeDocument/2006/relationships/hyperlink" Target="https://www.caixa.gov.br/Downloads/sinapi-cadernos-tecnicos/SINAPI-CT-VALVULAS-E-REGISTROS-PARA-SISTEMAS-PREDIAIS.pdf" TargetMode="External"/><Relationship Id="rId527" Type="http://schemas.openxmlformats.org/officeDocument/2006/relationships/hyperlink" Target="https://www.caixa.gov.br/Downloads/sinapi-cadernos-tecnicos/SINAPI-CT-ASSENTAMENTO-DE-TUBOS-DE-PVC-E-METALICOS-EM-REDES-DE-AGUA.pdf" TargetMode="External"/><Relationship Id="rId941" Type="http://schemas.openxmlformats.org/officeDocument/2006/relationships/hyperlink" Target="https://www.caixa.gov.br/Downloads/sinapi-cadernos-tecnicos/SINAPI-CT-ATERROS-BASES-SUB-BASES-E-IMPRIMACOES.pdf" TargetMode="External"/><Relationship Id="rId1157" Type="http://schemas.openxmlformats.org/officeDocument/2006/relationships/hyperlink" Target="https://www.caixa.gov.br/Downloads/sinapi-cadernos-tecnicos/SINAPI-CT-CAIXAS-DE-AGUA-PARA-EDIFICACOES.pdf" TargetMode="External"/><Relationship Id="rId1571" Type="http://schemas.openxmlformats.org/officeDocument/2006/relationships/hyperlink" Target="https://www.caixa.gov.br/Downloads/sinapi-cadernos-tecnicos/SINAPI-CT-CUSTOS-HORARIOS-PRODUTIVO-E-IMPRODUTIVO-DOS-EQUIPAMENTO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5778" Type="http://schemas.openxmlformats.org/officeDocument/2006/relationships/hyperlink" Target="https://www.caixa.gov.br/Downloads/sinapi-cadernos-tecnicos/SINAPI-CT-INSTALACOES-PREDIAIS-DE-AGUA-QUENTE-EM-CPVC.pdf" TargetMode="External"/><Relationship Id="rId6829" Type="http://schemas.openxmlformats.org/officeDocument/2006/relationships/hyperlink" Target="https://www.caixa.gov.br/Downloads/sinapi-metodologia/Livro_SINAPI_Calculos_Parametros.pdf" TargetMode="External"/><Relationship Id="rId8184" Type="http://schemas.openxmlformats.org/officeDocument/2006/relationships/hyperlink" Target="https://www.caixa.gov.br/Downloads/sinapi-cadernos-tecnicos/SINAPI-CT-POCOS-DE-VISITA-E-CAIXAS-PARA-BOCAS-DE-LOBO.pdf" TargetMode="External"/><Relationship Id="rId9235" Type="http://schemas.openxmlformats.org/officeDocument/2006/relationships/hyperlink" Target="https://www.caixa.gov.br/Downloads/sinapi-cadernos-tecnicos/SINAPI-CT-TRANSPORTE-CARGA-E-DESCARGA-DE-MATERIAIS.pdf" TargetMode="External"/><Relationship Id="rId1224" Type="http://schemas.openxmlformats.org/officeDocument/2006/relationships/hyperlink" Target="https://www.caixa.gov.br/Downloads/sinapi-cadernos-tecnicos/SINAPI-CT-CERCAS-PROTETORES-E-ALAMBRADOS.pdf" TargetMode="External"/><Relationship Id="rId4794" Type="http://schemas.openxmlformats.org/officeDocument/2006/relationships/hyperlink" Target="https://www.caixa.gov.br/Downloads/sinapi-cadernos-tecnicos/SINAPI-CT-INSTALACOES-HIDRAULICAS-RESERVACAO-E-BOMBAS-DE-RECALQUE.pdf" TargetMode="External"/><Relationship Id="rId5845" Type="http://schemas.openxmlformats.org/officeDocument/2006/relationships/hyperlink" Target="https://www.caixa.gov.br/Downloads/sinapi-cadernos-tecnicos/SINAPI-CT-INSTALACOES-PREDIAIS-DE-AGUAS-PLUVIAIS-TUBOS-CONEXOES-CAIXAS-E-RALOS.pdf" TargetMode="External"/><Relationship Id="rId8251" Type="http://schemas.openxmlformats.org/officeDocument/2006/relationships/hyperlink" Target="https://www.caixa.gov.br/Downloads/sinapi-cadernos-tecnicos/SINAPI-CT-PRODUCAO-DE-CONCRETOS-E-ARGAMASSAS-UTILIZANDO-AGREGADO-RECICLADO.pdf" TargetMode="External"/><Relationship Id="rId9302" Type="http://schemas.openxmlformats.org/officeDocument/2006/relationships/hyperlink" Target="https://www.caixa.gov.br/Downloads/sinapi-cadernos-tecnicos/SINAPI-CT-TRANSPORTE-CARGA-E-DESCARGA-DE-MATERIAIS.pdf" TargetMode="External"/><Relationship Id="rId3396" Type="http://schemas.openxmlformats.org/officeDocument/2006/relationships/hyperlink" Target="https://www.caixa.gov.br/Downloads/sinapi-cadernos-tecnicos/SINAPI-CT-ESQUADRIAS-JANELAS.pdf" TargetMode="External"/><Relationship Id="rId4447" Type="http://schemas.openxmlformats.org/officeDocument/2006/relationships/hyperlink" Target="https://www.caixa.gov.br/Downloads/sinapi-cadernos-tecnicos/SINAPI-CT-INSTALACOES-ELETRICAS-ELETRODUTOS-EMBUTIDOS-CABOS-CAIXAS-TOMADAS-E-INTERRUPTORES.pdf" TargetMode="External"/><Relationship Id="rId3049" Type="http://schemas.openxmlformats.org/officeDocument/2006/relationships/hyperlink" Target="https://www.caixa.gov.br/Downloads/sinapi-cadernos-tecnicos/SINAPI-CT-ESCADAS.pdf" TargetMode="External"/><Relationship Id="rId3463" Type="http://schemas.openxmlformats.org/officeDocument/2006/relationships/hyperlink" Target="https://www.caixa.gov.br/Downloads/sinapi-cadernos-tecnicos/SINAPI-CT-ESQUADRIAS-PORTAS.pdf" TargetMode="External"/><Relationship Id="rId4861" Type="http://schemas.openxmlformats.org/officeDocument/2006/relationships/hyperlink" Target="https://www.caixa.gov.br/Downloads/sinapi-cadernos-tecnicos/SINAPI-CT-INSTALACOES-HIDRAULICAS-RESERVACAO-E-BOMBAS-DE-RECALQUE.pdf" TargetMode="External"/><Relationship Id="rId5912" Type="http://schemas.openxmlformats.org/officeDocument/2006/relationships/hyperlink" Target="https://www.caixa.gov.br/Downloads/sinapi-cadernos-tecnicos/SINAPI-CT-INSTALACOES-DE-GAS-E-INCENDIO-EM-ACO-E-FERRO-GALVANIZADO.pdf" TargetMode="External"/><Relationship Id="rId384" Type="http://schemas.openxmlformats.org/officeDocument/2006/relationships/hyperlink" Target="https://www.caixa.gov.br/Downloads/sinapi-cadernos-tecnicos/SINAPI-CT-ASSENTAMENTO-DE-TUBOS-DE-ESGOTO-EM-PVC-E-PEAD.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3116" Type="http://schemas.openxmlformats.org/officeDocument/2006/relationships/hyperlink" Target="https://www.caixa.gov.br/Downloads/sinapi-cadernos-tecnicos/SINAPI-CT-ESCAVACAO-HORIZONTAL.pdf" TargetMode="External"/><Relationship Id="rId4514" Type="http://schemas.openxmlformats.org/officeDocument/2006/relationships/hyperlink" Target="https://www.caixa.gov.br/Downloads/sinapi-cadernos-tecnicos/SINAPI-CT-INSTALACOES-ELETRICAS-ELETRODUTOS-EMBUTIDOS-CABOS-CAIXAS-TOMADAS-E-INTERRUPTORES.pdf" TargetMode="External"/><Relationship Id="rId9092" Type="http://schemas.openxmlformats.org/officeDocument/2006/relationships/hyperlink" Target="https://www.caixa.gov.br/Downloads/sinapi-cadernos-tecnicos/SINAPI-CT-TRANSPORTE-DE-MATERIAIS-DENTRO-DO-CANTEIRO-DE-OBRAS.pdf" TargetMode="External"/><Relationship Id="rId1081" Type="http://schemas.openxmlformats.org/officeDocument/2006/relationships/hyperlink" Target="https://www.caixa.gov.br/Downloads/sinapi-cadernos-tecnicos/SINAPI-CT-BOMBAS-HIDRAULICAS-CENTRIFUGAS-HORIZONTAIS-E-SUBMERSIVEIS.pdf" TargetMode="External"/><Relationship Id="rId3530" Type="http://schemas.openxmlformats.org/officeDocument/2006/relationships/hyperlink" Target="https://www.caixa.gov.br/Downloads/sinapi-cadernos-tecnicos/SINAPI-CT-ESQUADRIAS-PORTAS.pdf" TargetMode="External"/><Relationship Id="rId6686" Type="http://schemas.openxmlformats.org/officeDocument/2006/relationships/hyperlink" Target="https://www.caixa.gov.br/Downloads/sinapi-cadernos-tecnicos/SINAPI-CT-LIGACOES-PREDIAIS-DE-AGUA-E-ESGOTO.pdf" TargetMode="External"/><Relationship Id="rId7737" Type="http://schemas.openxmlformats.org/officeDocument/2006/relationships/hyperlink" Target="https://www.caixa.gov.br/Downloads/sinapi-cadernos-tecnicos/SINAPI-CT-PERFURACAO-HORIZONTAL-DIRECIONAL-HDD.pdf" TargetMode="External"/><Relationship Id="rId451" Type="http://schemas.openxmlformats.org/officeDocument/2006/relationships/hyperlink" Target="https://www.caixa.gov.br/Downloads/sinapi-cadernos-tecnicos/SINAPI-CT-ASSENTAMENTO-DE-TUBOS-DE-PVC-E-METALICOS-EM-REDES-DE-AGUA.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5288" Type="http://schemas.openxmlformats.org/officeDocument/2006/relationships/hyperlink" Target="https://www.caixa.gov.br/Downloads/sinapi-cadernos-tecnicos/SINAPI-CT-INSTALACOES-HIDRAULICAS-EM-PPR.pdf" TargetMode="External"/><Relationship Id="rId6339" Type="http://schemas.openxmlformats.org/officeDocument/2006/relationships/hyperlink" Target="https://www.caixa.gov.br/Downloads/sinapi-cadernos-tecnicos/SINAPI-CT-INSTALACOES-EM-COBRE.pdf" TargetMode="External"/><Relationship Id="rId6753" Type="http://schemas.openxmlformats.org/officeDocument/2006/relationships/hyperlink" Target="https://www.caixa.gov.br/Downloads/sinapi-metodologia/Livro_SINAPI_Calculos_Parametros.pdf" TargetMode="External"/><Relationship Id="rId7804" Type="http://schemas.openxmlformats.org/officeDocument/2006/relationships/hyperlink" Target="https://www.caixa.gov.br/Downloads/sinapi-cadernos-tecnicos/SINAPI-CT-PINTURA-INTERNA.pdf" TargetMode="External"/><Relationship Id="rId104" Type="http://schemas.openxmlformats.org/officeDocument/2006/relationships/hyperlink" Target="https://www.caixa.gov.br/Downloads/sinapi-cadernos-tecnicos/SINAPI-CT-ARGAMASSAS.pdf" TargetMode="External"/><Relationship Id="rId1898" Type="http://schemas.openxmlformats.org/officeDocument/2006/relationships/hyperlink" Target="https://www.caixa.gov.br/Downloads/sinapi-cadernos-tecnicos/SINAPI-CT-DEPRECIACAO-JUROS-IMPOSTOS-E-SEGUROS-MANUTENCAO-E-MATERIAIS-NA-OPERACAO-DOS-EQUIPAMENTOS.pdf" TargetMode="External"/><Relationship Id="rId2949" Type="http://schemas.openxmlformats.org/officeDocument/2006/relationships/hyperlink" Target="https://www.caixa.gov.br/Downloads/sinapi-cadernos-tecnicos/SINAPI-CT-EQUIPAMENTOS-DE-PROTECAO-COLETIVA.pdf" TargetMode="External"/><Relationship Id="rId5355" Type="http://schemas.openxmlformats.org/officeDocument/2006/relationships/hyperlink" Target="https://www.caixa.gov.br/Downloads/sinapi-cadernos-tecnicos/SINAPI-CT-INSTALACOES-PREDIAIS-DE-ESGOTO-TUBOS-E-CONEXOES.pdf" TargetMode="External"/><Relationship Id="rId6406" Type="http://schemas.openxmlformats.org/officeDocument/2006/relationships/hyperlink" Target="https://www.caixa.gov.br/Downloads/sinapi-cadernos-tecnicos/SINAPI-CT-INSTALACOES-EM-COBRE.pdf" TargetMode="External"/><Relationship Id="rId6820" Type="http://schemas.openxmlformats.org/officeDocument/2006/relationships/hyperlink" Target="https://www.caixa.gov.br/Downloads/sinapi-metodologia/Livro_SINAPI_Calculos_Parametros.pdf" TargetMode="External"/><Relationship Id="rId4371" Type="http://schemas.openxmlformats.org/officeDocument/2006/relationships/hyperlink" Target="https://www.caixa.gov.br/Downloads/sinapi-cadernos-tecnicos/SINAPI-CT-INSTALACOES-ELETRICAS-ELETRODUTOS-EMBUTIDOS-CABOS-CAIXAS-TOMADAS-E-INTERRUPTORES.pdf" TargetMode="External"/><Relationship Id="rId5008" Type="http://schemas.openxmlformats.org/officeDocument/2006/relationships/hyperlink" Target="https://www.caixa.gov.br/Downloads/sinapi-cadernos-tecnicos/SINAPI-CT-INSTALACOES-HIDRAULICAS-RESERVACAO-E-BOMBAS-DE-RECALQUE.pdf" TargetMode="External"/><Relationship Id="rId5422" Type="http://schemas.openxmlformats.org/officeDocument/2006/relationships/hyperlink" Target="https://www.caixa.gov.br/Downloads/sinapi-cadernos-tecnicos/SINAPI-CT-INSTALACOES-PREDIAIS-DE-AGUA-FRIA-EM-PVC.pdf" TargetMode="External"/><Relationship Id="rId8578" Type="http://schemas.openxmlformats.org/officeDocument/2006/relationships/hyperlink" Target="https://www.caixa.gov.br/Downloads/sinapi-cadernos-tecnicos/SINAPI-CT-REDES-DE-AGUA-E-ESGOTO-EM-PEAD-LISO-(TUBOS-E-CONEXOES).pdf" TargetMode="External"/><Relationship Id="rId9629" Type="http://schemas.openxmlformats.org/officeDocument/2006/relationships/hyperlink" Target="https://www.caixa.gov.br/Downloads/sinapi-cadernos-tecnicos/SINAPI-CT-VALVULAS-PARA-REDES-DE-SANEAMENTO.pdf" TargetMode="External"/><Relationship Id="rId1965" Type="http://schemas.openxmlformats.org/officeDocument/2006/relationships/hyperlink" Target="https://www.caixa.gov.br/Downloads/sinapi-cadernos-tecnicos/SINAPI-CT-DEPRECIACAO-JUROS-IMPOSTOS-E-SEGUROS-MANUTENCAO-E-MATERIAIS-NA-OPERACAO-DOS-EQUIPAMENTOS.pdf" TargetMode="External"/><Relationship Id="rId4024" Type="http://schemas.openxmlformats.org/officeDocument/2006/relationships/hyperlink" Target="https://www.caixa.gov.br/Downloads/sinapi-cadernos-tecnicos/SINAPI-CT-FORMAS-PARA-ESTRUTURAS-DE-CONCRETO-ARMADO.pdf" TargetMode="External"/><Relationship Id="rId7594" Type="http://schemas.openxmlformats.org/officeDocument/2006/relationships/hyperlink" Target="https://www.caixa.gov.br/Downloads/sinapi-cadernos-tecnicos/SINAPI-CT-PARQUINHOS-E-EQUIPAMENTOS-DE-GINASTICA-AO-AR-LIVRE.pdf" TargetMode="External"/><Relationship Id="rId8992" Type="http://schemas.openxmlformats.org/officeDocument/2006/relationships/hyperlink" Target="https://www.caixa.gov.br/Downloads/sinapi-cadernos-tecnicos/SINAPI-CT-TRANSPORTE-FLUVIAL-CARGA-E-DESCARGA.pdf" TargetMode="External"/><Relationship Id="rId1618" Type="http://schemas.openxmlformats.org/officeDocument/2006/relationships/hyperlink" Target="https://www.caixa.gov.br/Downloads/sinapi-cadernos-tecnicos/SINAPI-CT-CUSTOS-HORARIOS-PRODUTIVO-E-IMPRODUTIVO-DOS-EQUIPAMENTOS.pdf" TargetMode="External"/><Relationship Id="rId3040" Type="http://schemas.openxmlformats.org/officeDocument/2006/relationships/hyperlink" Target="https://www.caixa.gov.br/Downloads/sinapi-cadernos-tecnicos/SINAPI-CT-ESCADAS.pdf" TargetMode="External"/><Relationship Id="rId6196" Type="http://schemas.openxmlformats.org/officeDocument/2006/relationships/hyperlink" Target="https://www.caixa.gov.br/Downloads/sinapi-cadernos-tecnicos/SINAPI-CT-INSTALACOES-DE-GAS-E-INCENDIO-EM-ACO-E-FERRO-GALVANIZADO.pdf" TargetMode="External"/><Relationship Id="rId7247" Type="http://schemas.openxmlformats.org/officeDocument/2006/relationships/hyperlink" Target="https://www.caixa.gov.br/Downloads/sinapi-cadernos-tecnicos/SINAPI-CT-MASSA-UNICA-EXTERNA.pdf" TargetMode="External"/><Relationship Id="rId8645" Type="http://schemas.openxmlformats.org/officeDocument/2006/relationships/hyperlink" Target="https://www.caixa.gov.br/Downloads/sinapi-cadernos-tecnicos/SINAPI-CT-REDES-DE-AGUA-E-ESGOTO-EM-PEAD-LISO-(TUBOS-E-CONEXOES).pdf" TargetMode="External"/><Relationship Id="rId7661" Type="http://schemas.openxmlformats.org/officeDocument/2006/relationships/hyperlink" Target="https://www.caixa.gov.br/Downloads/sinapi-cadernos-tecnicos/SINAPI-CT-PAVIMENTO-RIGIDO-DE-CONCRETO.pdf" TargetMode="External"/><Relationship Id="rId8712" Type="http://schemas.openxmlformats.org/officeDocument/2006/relationships/hyperlink" Target="https://www.caixa.gov.br/Downloads/sinapi-cadernos-tecnicos/SINAPI-CT-REVESTIMENTOS-CERAMICOS-INTERNOS.pdf" TargetMode="External"/><Relationship Id="rId3857" Type="http://schemas.openxmlformats.org/officeDocument/2006/relationships/hyperlink" Target="https://www.caixa.gov.br/Downloads/sinapi-cadernos-tecnicos/SINAPI-CT-EXECUCAO-DE-TIRANTES.pdf" TargetMode="External"/><Relationship Id="rId4908" Type="http://schemas.openxmlformats.org/officeDocument/2006/relationships/hyperlink" Target="https://www.caixa.gov.br/Downloads/sinapi-cadernos-tecnicos/SINAPI-CT-INSTALACOES-HIDRAULICAS-RESERVACAO-E-BOMBAS-DE-RECALQUE.pdf" TargetMode="External"/><Relationship Id="rId6263" Type="http://schemas.openxmlformats.org/officeDocument/2006/relationships/hyperlink" Target="https://www.caixa.gov.br/Downloads/sinapi-cadernos-tecnicos/SINAPI-CT-INSTALACOES-DE-GAS-EM-PEX-MULTICAMADAS.pdf" TargetMode="External"/><Relationship Id="rId7314" Type="http://schemas.openxmlformats.org/officeDocument/2006/relationships/hyperlink" Target="https://www.caixa.gov.br/Downloads/sinapi-cadernos-tecnicos/SINAPI-CT-MASSA-UNICA-EXTERNA.pdf" TargetMode="External"/><Relationship Id="rId778" Type="http://schemas.openxmlformats.org/officeDocument/2006/relationships/hyperlink" Target="https://www.caixa.gov.br/Downloads/sinapi-cadernos-tecnicos/SINAPI-CT-ATERROS-BASES-SUB-BASES-E-IMPRIMACOE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2873" Type="http://schemas.openxmlformats.org/officeDocument/2006/relationships/hyperlink" Target="https://www.caixa.gov.br/Downloads/sinapi-cadernos-tecnicos/SINAPI-CT-ELETROCALHAS.pdf" TargetMode="External"/><Relationship Id="rId3924" Type="http://schemas.openxmlformats.org/officeDocument/2006/relationships/hyperlink" Target="https://www.caixa.gov.br/Downloads/sinapi-cadernos-tecnicos/SINAPI-CT-FOSSAS-E-SUMIDOUROS.pdf" TargetMode="External"/><Relationship Id="rId6330" Type="http://schemas.openxmlformats.org/officeDocument/2006/relationships/hyperlink" Target="https://www.caixa.gov.br/Downloads/sinapi-cadernos-tecnicos/SINAPI-CT-INSTALACOES-DE-AR-CONDICIONADO-EM-COBRE.pdf" TargetMode="External"/><Relationship Id="rId9486" Type="http://schemas.openxmlformats.org/officeDocument/2006/relationships/hyperlink" Target="https://www.caixa.gov.br/Downloads/sinapi-cadernos-tecnicos/SINAPI-CT-VIDROS-E-ESPELHOS.pdf" TargetMode="External"/><Relationship Id="rId845" Type="http://schemas.openxmlformats.org/officeDocument/2006/relationships/hyperlink" Target="https://www.caixa.gov.br/Downloads/sinapi-cadernos-tecnicos/SINAPI-CT-ATERROS-BASES-SUB-BASES-E-IMPRIMACOES.pdf" TargetMode="External"/><Relationship Id="rId1475" Type="http://schemas.openxmlformats.org/officeDocument/2006/relationships/hyperlink" Target="https://www.caixa.gov.br/Downloads/sinapi-cadernos-tecnicos/SINAPI-CT-CUSTOS-HORARIOS-PRODUTIVO-E-IMPRODUTIV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8088" Type="http://schemas.openxmlformats.org/officeDocument/2006/relationships/hyperlink" Target="https://www.caixa.gov.br/Downloads/sinapi-cadernos-tecnicos/SINAPI-CT-POCOS-DE-VISITA-E-CAIXAS-PARA-BOCAS-DE-LOBO.pdf" TargetMode="External"/><Relationship Id="rId9139" Type="http://schemas.openxmlformats.org/officeDocument/2006/relationships/hyperlink" Target="https://www.caixa.gov.br/Downloads/sinapi-cadernos-tecnicos/SINAPI-CT-TRANSPORTE-DE-MATERIAIS-DENTRO-DO-CANTEIRO-DE-OBRAS.pdf" TargetMode="External"/><Relationship Id="rId9553" Type="http://schemas.openxmlformats.org/officeDocument/2006/relationships/hyperlink" Target="https://www.caixa.gov.br/Downloads/sinapi-cadernos-tecnicos/SINAPI-CT-VALVULAS-E-REGISTROS-PARA-SISTEMAS-PREDIAIS.pdf" TargetMode="External"/><Relationship Id="rId1128" Type="http://schemas.openxmlformats.org/officeDocument/2006/relationships/hyperlink" Target="https://www.caixa.gov.br/Downloads/sinapi-cadernos-tecnicos/SINAPI-CT-CAIXAS-ENTERRADAS.pdf" TargetMode="External"/><Relationship Id="rId1542" Type="http://schemas.openxmlformats.org/officeDocument/2006/relationships/hyperlink" Target="https://www.caixa.gov.br/Downloads/sinapi-cadernos-tecnicos/SINAPI-CT-CUSTOS-HORARIOS-PRODUTIVO-E-IMPRODUTIVO-DOS-EQUIPAMENTOS.pdf" TargetMode="External"/><Relationship Id="rId2940" Type="http://schemas.openxmlformats.org/officeDocument/2006/relationships/hyperlink" Target="https://www.caixa.gov.br/Downloads/sinapi-cadernos-tecnicos/SINAPI-CT-EQUIPAMENTOS-DE-PROTECAO-COLETIVA.pdf" TargetMode="External"/><Relationship Id="rId4698" Type="http://schemas.openxmlformats.org/officeDocument/2006/relationships/hyperlink" Target="https://www.caixa.gov.br/Downloads/sinapi-cadernos-tecnicos/SINAPI-CT-INSTALACOES-ELETRICAS-QUADROS-CABOS-DISJUNTORES-CONTATORES-E-BARRAMENTOS-BLINDADOS.pdf" TargetMode="External"/><Relationship Id="rId5749" Type="http://schemas.openxmlformats.org/officeDocument/2006/relationships/hyperlink" Target="https://www.caixa.gov.br/Downloads/sinapi-cadernos-tecnicos/SINAPI-CT-INSTALACOES-PREDIAIS-DE-AGUA-QUENTE-EM-CPVC.pdf" TargetMode="External"/><Relationship Id="rId8155" Type="http://schemas.openxmlformats.org/officeDocument/2006/relationships/hyperlink" Target="https://www.caixa.gov.br/Downloads/sinapi-cadernos-tecnicos/SINAPI-CT-POCOS-DE-VISITA-E-CAIXAS-PARA-BOCAS-DE-LOBO.pdf" TargetMode="External"/><Relationship Id="rId9206" Type="http://schemas.openxmlformats.org/officeDocument/2006/relationships/hyperlink" Target="https://www.caixa.gov.br/Downloads/sinapi-cadernos-tecnicos/SINAPI-CT-TRANSPORTE-CARGA-E-DESCARGA-DE-MATERIAIS.pdf" TargetMode="External"/><Relationship Id="rId912" Type="http://schemas.openxmlformats.org/officeDocument/2006/relationships/hyperlink" Target="https://www.caixa.gov.br/Downloads/sinapi-cadernos-tecnicos/SINAPI-CT-ATERROS-BASES-SUB-BASES-E-IMPRIMACOES.pdf" TargetMode="External"/><Relationship Id="rId7171" Type="http://schemas.openxmlformats.org/officeDocument/2006/relationships/hyperlink" Target="https://www.caixa.gov.br/Downloads/sinapi-cadernos-tecnicos/SINAPI-CT-LOUCAS-E-METAIS.pdf" TargetMode="External"/><Relationship Id="rId8222" Type="http://schemas.openxmlformats.org/officeDocument/2006/relationships/hyperlink" Target="https://www.caixa.gov.br/Downloads/sinapi-cadernos-tecnicos/SINAPI-CT-PRODUCAO-DE-CONCRETO.pdf" TargetMode="External"/><Relationship Id="rId9620" Type="http://schemas.openxmlformats.org/officeDocument/2006/relationships/hyperlink" Target="https://www.caixa.gov.br/Downloads/sinapi-cadernos-tecnicos/SINAPI-CT-VALVULAS-PARA-REDES-DE-SANEAMENTO.pdf" TargetMode="External"/><Relationship Id="rId4765" Type="http://schemas.openxmlformats.org/officeDocument/2006/relationships/hyperlink" Target="https://www.caixa.gov.br/Downloads/sinapi-cadernos-tecnicos/SINAPI-CT-INSTALACOES-ELETRICAS-REDE-DE-DISTRIBUICAO.pdf" TargetMode="External"/><Relationship Id="rId5816" Type="http://schemas.openxmlformats.org/officeDocument/2006/relationships/hyperlink" Target="https://www.caixa.gov.br/Downloads/sinapi-cadernos-tecnicos/SINAPI-CT-INSTALACOES-PREDIAIS-DE-AGUAS-PLUVIAIS-TUBOS-CONEXOES-CAIXAS-E-RALOS.pdf" TargetMode="External"/><Relationship Id="rId288" Type="http://schemas.openxmlformats.org/officeDocument/2006/relationships/hyperlink" Target="https://www.caixa.gov.br/Downloads/sinapi-cadernos-tecnicos/SINAPI-CT-ARMACAO-PARA-ESTRUTURAS-DE-CONCRETO-ARMADO.pdf" TargetMode="External"/><Relationship Id="rId3367" Type="http://schemas.openxmlformats.org/officeDocument/2006/relationships/hyperlink" Target="https://www.caixa.gov.br/Downloads/sinapi-cadernos-tecnicos/SINAPI-CT-ESCORAMENTO-E-PREPARO-DE-FUNDO-DE-VALAS.pdf" TargetMode="External"/><Relationship Id="rId3781" Type="http://schemas.openxmlformats.org/officeDocument/2006/relationships/hyperlink" Target="https://www.caixa.gov.br/Downloads/sinapi-cadernos-tecnicos/SINAPI-CT-ESTRUTURAS-DE-MADEIRA.pdf" TargetMode="External"/><Relationship Id="rId4418" Type="http://schemas.openxmlformats.org/officeDocument/2006/relationships/hyperlink" Target="https://www.caixa.gov.br/Downloads/sinapi-cadernos-tecnicos/SINAPI-CT-INSTALACOES-ELETRICAS-ELETRODUTOS-EMBUTIDOS-CABOS-CAIXAS-TOMADAS-E-INTERRUPTORES.pdf" TargetMode="External"/><Relationship Id="rId4832" Type="http://schemas.openxmlformats.org/officeDocument/2006/relationships/hyperlink" Target="https://www.caixa.gov.br/Downloads/sinapi-cadernos-tecnicos/SINAPI-CT-INSTALACOES-HIDRAULICAS-RESERVACAO-E-BOMBAS-DE-RECALQUE.pdf" TargetMode="External"/><Relationship Id="rId7988" Type="http://schemas.openxmlformats.org/officeDocument/2006/relationships/hyperlink" Target="https://www.caixa.gov.br/Downloads/sinapi-cadernos-tecnicos/SINAPI-CT-PISOS.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3434" Type="http://schemas.openxmlformats.org/officeDocument/2006/relationships/hyperlink" Target="https://www.caixa.gov.br/Downloads/sinapi-cadernos-tecnicos/SINAPI-CT-ESQUADRIAS-PORTAS.pdf" TargetMode="External"/><Relationship Id="rId355" Type="http://schemas.openxmlformats.org/officeDocument/2006/relationships/hyperlink" Target="https://www.caixa.gov.br/Downloads/sinapi-cadernos-tecnicos/SINAPI-CT-ASSENTAMENTO-DE-TUBOS-DE-ESGOTO-EM-PVC-E-PEAD.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3501" Type="http://schemas.openxmlformats.org/officeDocument/2006/relationships/hyperlink" Target="https://www.caixa.gov.br/Downloads/sinapi-cadernos-tecnicos/SINAPI-CT-ESQUADRIAS-PORTAS.pdf" TargetMode="External"/><Relationship Id="rId6657" Type="http://schemas.openxmlformats.org/officeDocument/2006/relationships/hyperlink" Target="https://www.caixa.gov.br/Downloads/sinapi-cadernos-tecnicos/SINAPI-CT-LIGACOES-PREDIAIS-DE-AGUA-E-ESGOTO.pdf" TargetMode="External"/><Relationship Id="rId7708" Type="http://schemas.openxmlformats.org/officeDocument/2006/relationships/hyperlink" Target="https://www.caixa.gov.br/Downloads/sinapi-cadernos-tecnicos/SINAPI-CT-PERFURACAO-HORIZONTAL-DIRECIONAL-HDD.pdf" TargetMode="External"/><Relationship Id="rId9063" Type="http://schemas.openxmlformats.org/officeDocument/2006/relationships/hyperlink" Target="https://www.caixa.gov.br/Downloads/sinapi-cadernos-tecnicos/SINAPI-CT-TRANSPORTE-FLUVIAL-CARGA-E-DESCARGA.pdf" TargetMode="External"/><Relationship Id="rId422" Type="http://schemas.openxmlformats.org/officeDocument/2006/relationships/hyperlink" Target="https://www.caixa.gov.br/Downloads/sinapi-cadernos-tecnicos/SINAPI-CT-ASSENTAMENTO-DE-TUBOS-DE-PVC-E-METALICOS-EM-REDES-DE-AGUA.pdf" TargetMode="External"/><Relationship Id="rId1052" Type="http://schemas.openxmlformats.org/officeDocument/2006/relationships/hyperlink" Target="https://www.caixa.gov.br/Downloads/sinapi-cadernos-tecnicos/SINAPI-CT-BOCAS-PARA-BUEIR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5259" Type="http://schemas.openxmlformats.org/officeDocument/2006/relationships/hyperlink" Target="https://www.caixa.gov.br/Downloads/sinapi-cadernos-tecnicos/SINAPI-CT-INSTALACOES-HIDRAULICAS-EM-PPR.pdf" TargetMode="External"/><Relationship Id="rId5673" Type="http://schemas.openxmlformats.org/officeDocument/2006/relationships/hyperlink" Target="https://www.caixa.gov.br/Downloads/sinapi-cadernos-tecnicos/SINAPI-CT-INSTALACOES-PREDIAIS-DE-AGUA-QUENTE-EM-CPVC.pdf" TargetMode="External"/><Relationship Id="rId9130" Type="http://schemas.openxmlformats.org/officeDocument/2006/relationships/hyperlink" Target="https://www.caixa.gov.br/Downloads/sinapi-cadernos-tecnicos/SINAPI-CT-TRANSPORTE-DE-MATERIAIS-DENTRO-DO-CANTEIRO-DE-OBRAS.pdf" TargetMode="External"/><Relationship Id="rId4275" Type="http://schemas.openxmlformats.org/officeDocument/2006/relationships/hyperlink" Target="https://www.caixa.gov.br/Downloads/sinapi-cadernos-tecnicos/SINAPI-CT-ILUMINACAO-PREDIAL-E-MONITORAMENTO.pdf" TargetMode="External"/><Relationship Id="rId5326" Type="http://schemas.openxmlformats.org/officeDocument/2006/relationships/hyperlink" Target="https://www.caixa.gov.br/Downloads/sinapi-cadernos-tecnicos/SINAPI-CT-INSTALACOES-PREDIAIS-DE-ESGOTO-CAIXAS-E-RALOS.pdf" TargetMode="External"/><Relationship Id="rId6724" Type="http://schemas.openxmlformats.org/officeDocument/2006/relationships/hyperlink" Target="https://www.caixa.gov.br/Downloads/sinapi-metodologia/Livro_SINAPI_Calculos_Parametros.pdf" TargetMode="External"/><Relationship Id="rId1869" Type="http://schemas.openxmlformats.org/officeDocument/2006/relationships/hyperlink" Target="https://www.caixa.gov.br/Downloads/sinapi-cadernos-tecnicos/SINAPI-CT-DEMOLICOES-E-REMOCOES.pdf" TargetMode="External"/><Relationship Id="rId3291" Type="http://schemas.openxmlformats.org/officeDocument/2006/relationships/hyperlink" Target="https://www.caixa.gov.br/Downloads/sinapi-cadernos-tecnicos/SINAPI-CT-ESCAVACAO-DE-VALAS.pdf" TargetMode="External"/><Relationship Id="rId5740" Type="http://schemas.openxmlformats.org/officeDocument/2006/relationships/hyperlink" Target="https://www.caixa.gov.br/Downloads/sinapi-cadernos-tecnicos/SINAPI-CT-INSTALACOES-PREDIAIS-DE-AGUA-QUENTE-EM-CPVC.pdf" TargetMode="External"/><Relationship Id="rId8896" Type="http://schemas.openxmlformats.org/officeDocument/2006/relationships/hyperlink" Target="https://www.caixa.gov.br/Downloads/sinapi-cadernos-tecnicos/SINAPI-CT-SOLDA-DE-TOPO-EM-ELEMENTOS-DE-ACO.pdf" TargetMode="External"/><Relationship Id="rId1936" Type="http://schemas.openxmlformats.org/officeDocument/2006/relationships/hyperlink" Target="https://www.caixa.gov.br/Downloads/sinapi-cadernos-tecnicos/SINAPI-CT-DEPRECIACAO-JUROS-IMPOSTOS-E-SEGUROS-MANUTENCAO-E-MATERIAIS-NA-OPERACAO-DOS-EQUIPAMENTOS.pdf" TargetMode="External"/><Relationship Id="rId4342" Type="http://schemas.openxmlformats.org/officeDocument/2006/relationships/hyperlink" Target="https://www.caixa.gov.br/Downloads/sinapi-cadernos-tecnicos/SINAPI-CT-INSTALACOES-ELETRICAS-ELETRODUTOS-EMBUTIDOS-CABOS-CAIXAS-TOMADAS-E-INTERRUPTORES.pdf" TargetMode="External"/><Relationship Id="rId7498" Type="http://schemas.openxmlformats.org/officeDocument/2006/relationships/hyperlink" Target="https://www.caixa.gov.br/Downloads/sinapi-cadernos-tecnicos/SINAPI-CT-PAREDES-DE-CONCRETO-ESTUCAMENTO.pdf" TargetMode="External"/><Relationship Id="rId8549" Type="http://schemas.openxmlformats.org/officeDocument/2006/relationships/hyperlink" Target="https://www.caixa.gov.br/Downloads/sinapi-cadernos-tecnicos/SINAPI-CT-REDES-DE-LOGICA-TELEFONIA-E-IMAGEM.pdf" TargetMode="External"/><Relationship Id="rId8963" Type="http://schemas.openxmlformats.org/officeDocument/2006/relationships/hyperlink" Target="https://www.caixa.gov.br/Downloads/sinapi-cadernos-tecnicos/SINAPI-CT-TRANSFORMADORES.pdf" TargetMode="External"/><Relationship Id="rId7565" Type="http://schemas.openxmlformats.org/officeDocument/2006/relationships/hyperlink" Target="https://www.caixa.gov.br/Downloads/sinapi-cadernos-tecnicos/SINAPI-CT-PARQUINHOS-E-EQUIPAMENTOS-DE-GINASTICA-AO-AR-LIVRE.pdf" TargetMode="External"/><Relationship Id="rId8616" Type="http://schemas.openxmlformats.org/officeDocument/2006/relationships/hyperlink" Target="https://www.caixa.gov.br/Downloads/sinapi-cadernos-tecnicos/SINAPI-CT-REDES-DE-AGUA-E-ESGOTO-EM-PEAD-LISO-(TUBOS-E-CONEXOES).pdf" TargetMode="External"/><Relationship Id="rId3011" Type="http://schemas.openxmlformats.org/officeDocument/2006/relationships/hyperlink" Target="https://www.caixa.gov.br/Downloads/sinapi-cadernos-tecnicos/SINAPI-CT-EQUIPAMENTOS-DE-PROTECAO-COLETIVA.pdf" TargetMode="External"/><Relationship Id="rId6167" Type="http://schemas.openxmlformats.org/officeDocument/2006/relationships/hyperlink" Target="https://www.caixa.gov.br/Downloads/sinapi-cadernos-tecnicos/SINAPI-CT-INSTALACOES-DE-GAS-E-INCENDIO-EM-ACO-E-FERRO-GALVANIZADO.pdf" TargetMode="External"/><Relationship Id="rId6581" Type="http://schemas.openxmlformats.org/officeDocument/2006/relationships/hyperlink" Target="https://www.caixa.gov.br/Downloads/sinapi-cadernos-tecnicos/SINAPI-CT-INSTALACOES-PARA-CANTEIROS-DE-OBRAS.pdf" TargetMode="External"/><Relationship Id="rId7218" Type="http://schemas.openxmlformats.org/officeDocument/2006/relationships/hyperlink" Target="https://www.caixa.gov.br/Downloads/sinapi-cadernos-tecnicos/SINAPI-CT-LUMINARIAS-EXTERNAS.pdf" TargetMode="External"/><Relationship Id="rId7632" Type="http://schemas.openxmlformats.org/officeDocument/2006/relationships/hyperlink" Target="https://www.caixa.gov.br/Downloads/sinapi-cadernos-tecnicos/SINAPI-CT-PAVIMENTO-INTERTRAVADO.pdf" TargetMode="External"/><Relationship Id="rId2777" Type="http://schemas.openxmlformats.org/officeDocument/2006/relationships/hyperlink" Target="https://www.caixa.gov.br/Downloads/sinapi-cadernos-tecnicos/SINAPI-CT-DUTOS-PARA-AR-CONDICIONADO.pdf" TargetMode="External"/><Relationship Id="rId5183" Type="http://schemas.openxmlformats.org/officeDocument/2006/relationships/hyperlink" Target="https://www.caixa.gov.br/Downloads/sinapi-cadernos-tecnicos/SINAPI-CT-INSTALACOES-HIDRAULICAS-EM-PEX.pdf" TargetMode="External"/><Relationship Id="rId6234" Type="http://schemas.openxmlformats.org/officeDocument/2006/relationships/hyperlink" Target="https://www.caixa.gov.br/Downloads/sinapi-cadernos-tecnicos/SINAPI-CT-INSTALACOES-DE-GAS-EM-PEX-MULTICAMADAS.pdf" TargetMode="External"/><Relationship Id="rId749" Type="http://schemas.openxmlformats.org/officeDocument/2006/relationships/hyperlink" Target="https://www.caixa.gov.br/Downloads/sinapi-cadernos-tecnicos/SINAPI-CT-ATERRO-E-REATERRO-DE-VALAS.pdf" TargetMode="External"/><Relationship Id="rId1379" Type="http://schemas.openxmlformats.org/officeDocument/2006/relationships/hyperlink" Target="https://www.caixa.gov.br/Downloads/sinapi-cadernos-tecnicos/SINAPI-CT-CONTRAPISO.pdf" TargetMode="External"/><Relationship Id="rId3828" Type="http://schemas.openxmlformats.org/officeDocument/2006/relationships/hyperlink" Target="https://www.caixa.gov.br/Downloads/sinapi-cadernos-tecnicos/SINAPI-CT-EXECUCAO-DE-TIRANTES.pdf" TargetMode="External"/><Relationship Id="rId5250" Type="http://schemas.openxmlformats.org/officeDocument/2006/relationships/hyperlink" Target="https://www.caixa.gov.br/Downloads/sinapi-cadernos-tecnicos/SINAPI-CT-INSTALACOES-HIDRAULICAS-EM-PPR.pdf" TargetMode="External"/><Relationship Id="rId6301" Type="http://schemas.openxmlformats.org/officeDocument/2006/relationships/hyperlink" Target="https://www.caixa.gov.br/Downloads/sinapi-cadernos-tecnicos/SINAPI-CT-INSTALACOES-DE-AR-CONDICIONADO.pdf" TargetMode="External"/><Relationship Id="rId9457" Type="http://schemas.openxmlformats.org/officeDocument/2006/relationships/hyperlink" Target="https://www.caixa.gov.br/Downloads/sinapi-cadernos-tecnicos/SINAPI-CT-VIDROS-E-ESPELHOS.pdf" TargetMode="External"/><Relationship Id="rId1793" Type="http://schemas.openxmlformats.org/officeDocument/2006/relationships/hyperlink" Target="https://www.caixa.gov.br/Downloads/sinapi-cadernos-tecnicos/SINAPI-CT-CUSTOS-HORARIOS-PRODUTIVO-E-IMPRODUTIVO-DOS-EQUIPAMENTOS.pdf" TargetMode="External"/><Relationship Id="rId2844" Type="http://schemas.openxmlformats.org/officeDocument/2006/relationships/hyperlink" Target="https://www.caixa.gov.br/Downloads/sinapi-cadernos-tecnicos/SINAPI-CT-ELETROCALHAS.pdf" TargetMode="External"/><Relationship Id="rId8059" Type="http://schemas.openxmlformats.org/officeDocument/2006/relationships/hyperlink" Target="https://www.caixa.gov.br/Downloads/sinapi-cadernos-tecnicos/SINAPI-CT-POCOS-DE-VISITA-E-CAIXAS-PARA-BOCAS-DE-LOBO.pdf" TargetMode="External"/><Relationship Id="rId85" Type="http://schemas.openxmlformats.org/officeDocument/2006/relationships/hyperlink" Target="https://www.caixa.gov.br/Downloads/sinapi-cadernos-tecnicos/SINAPI-CT-ALVENARIA-DE-VEDACAO.pdf" TargetMode="External"/><Relationship Id="rId816" Type="http://schemas.openxmlformats.org/officeDocument/2006/relationships/hyperlink" Target="https://www.caixa.gov.br/Downloads/sinapi-cadernos-tecnicos/SINAPI-CT-ATERROS-BASES-SUB-BASES-E-IMPRIMACOES.pdf" TargetMode="External"/><Relationship Id="rId1446" Type="http://schemas.openxmlformats.org/officeDocument/2006/relationships/hyperlink" Target="https://www.caixa.gov.br/Downloads/sinapi-cadernos-tecnicos/SINAPI-CT-CUSTOS-HORARIOS-PRODUTIVO-E-IMPRODUTIVO-DOS-EQUIPAMENTOS.pdf" TargetMode="External"/><Relationship Id="rId1860" Type="http://schemas.openxmlformats.org/officeDocument/2006/relationships/hyperlink" Target="https://www.caixa.gov.br/Downloads/sinapi-cadernos-tecnicos/SINAPI-CT-DEMOLICOES-E-REMOCOES.pdf" TargetMode="External"/><Relationship Id="rId2911" Type="http://schemas.openxmlformats.org/officeDocument/2006/relationships/hyperlink" Target="https://www.caixa.gov.br/Downloads/sinapi-cadernos-tecnicos/SINAPI-CT-ENERGIA-SOLAR-PARA-EDIFICACOES.pdf" TargetMode="External"/><Relationship Id="rId7075" Type="http://schemas.openxmlformats.org/officeDocument/2006/relationships/hyperlink" Target="https://www.caixa.gov.br/Downloads/sinapi-metodologia/Livro_SINAPI_Calculos_Parametros.pdf" TargetMode="External"/><Relationship Id="rId8473" Type="http://schemas.openxmlformats.org/officeDocument/2006/relationships/hyperlink" Target="https://www.caixa.gov.br/Downloads/sinapi-cadernos-tecnicos/SINAPI-CT-RECOMPOSICAO-DE-PAVIMENTOS.pdf" TargetMode="External"/><Relationship Id="rId9524" Type="http://schemas.openxmlformats.org/officeDocument/2006/relationships/hyperlink" Target="https://www.caixa.gov.br/Downloads/sinapi-cadernos-tecnicos/SINAPI-CT-VALVULAS-E-REGISTROS-PARA-SISTEMAS-PREDIAIS.pdf" TargetMode="External"/><Relationship Id="rId1513" Type="http://schemas.openxmlformats.org/officeDocument/2006/relationships/hyperlink" Target="https://www.caixa.gov.br/Downloads/sinapi-cadernos-tecnicos/SINAPI-CT-CUSTOS-HORARIOS-PRODUTIVO-E-IMPRODUTIVO-DOS-EQUIPAMENTOS.pdf" TargetMode="External"/><Relationship Id="rId4669" Type="http://schemas.openxmlformats.org/officeDocument/2006/relationships/hyperlink" Target="https://www.caixa.gov.br/Downloads/sinapi-cadernos-tecnicos/SINAPI-CT-INSTALACOES-ELETRICAS-QUADROS-CABOS-DISJUNTORES-CONTATORES-E-BARRAMENTOS-BLINDADOS.pdf" TargetMode="External"/><Relationship Id="rId8126" Type="http://schemas.openxmlformats.org/officeDocument/2006/relationships/hyperlink" Target="https://www.caixa.gov.br/Downloads/sinapi-cadernos-tecnicos/SINAPI-CT-POCOS-DE-VISITA-E-CAIXAS-PARA-BOCAS-DE-LOBO.pdf" TargetMode="External"/><Relationship Id="rId8540" Type="http://schemas.openxmlformats.org/officeDocument/2006/relationships/hyperlink" Target="https://www.caixa.gov.br/Downloads/sinapi-cadernos-tecnicos/SINAPI-CT-REDES-DE-LOGICA-TELEFONIA-E-IMAGEM.pdf" TargetMode="External"/><Relationship Id="rId3685" Type="http://schemas.openxmlformats.org/officeDocument/2006/relationships/hyperlink" Target="https://www.caixa.gov.br/Downloads/sinapi-cadernos-tecnicos/SINAPI-CT-ESTRUTURA-E-TRAMA-PARA-COBERTURA.pdf" TargetMode="External"/><Relationship Id="rId4736" Type="http://schemas.openxmlformats.org/officeDocument/2006/relationships/hyperlink" Target="https://www.caixa.gov.br/Downloads/sinapi-cadernos-tecnicos/SINAPI-CT-INSTALACOES-ELETRICAS-REDE-DE-DISTRIBUICAO.pdf" TargetMode="External"/><Relationship Id="rId6091" Type="http://schemas.openxmlformats.org/officeDocument/2006/relationships/hyperlink" Target="https://www.caixa.gov.br/Downloads/sinapi-cadernos-tecnicos/SINAPI-CT-INSTALACOES-DE-GAS-E-INCENDIO-EM-ACO-E-FERRO-GALVANIZADO.pdf" TargetMode="External"/><Relationship Id="rId7142" Type="http://schemas.openxmlformats.org/officeDocument/2006/relationships/hyperlink" Target="https://www.caixa.gov.br/Downloads/sinapi-cadernos-tecnicos/SINAPI-CT-LOUCAS-E-METAIS.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3338" Type="http://schemas.openxmlformats.org/officeDocument/2006/relationships/hyperlink" Target="https://www.caixa.gov.br/Downloads/sinapi-cadernos-tecnicos/SINAPI-CT-ESCORAMENTO-E-PREPARO-DE-FUNDO-DE-VALAS.pdf" TargetMode="External"/><Relationship Id="rId3752" Type="http://schemas.openxmlformats.org/officeDocument/2006/relationships/hyperlink" Target="https://www.caixa.gov.br/Downloads/sinapi-cadernos-tecnicos/SINAPI-CT-ESTRUTURAS-DE-MADEIRA.pdf" TargetMode="External"/><Relationship Id="rId7959" Type="http://schemas.openxmlformats.org/officeDocument/2006/relationships/hyperlink" Target="https://www.caixa.gov.br/Downloads/sinapi-cadernos-tecnicos/SINAPI-CT-PISOS.pdf" TargetMode="External"/><Relationship Id="rId259" Type="http://schemas.openxmlformats.org/officeDocument/2006/relationships/hyperlink" Target="https://www.caixa.gov.br/Downloads/sinapi-cadernos-tecnicos/SINAPI-CT-ARGAMASSAS.pdf" TargetMode="External"/><Relationship Id="rId673" Type="http://schemas.openxmlformats.org/officeDocument/2006/relationships/hyperlink" Target="https://www.caixa.gov.br/Downloads/sinapi-cadernos-tecnicos/SINAPI-CT-ASSENTAMENTO-DE-TUBOS-DE-ESGOTO-OU-DRENAGEM-PLUVIAL-EM-CONCRETO.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3405" Type="http://schemas.openxmlformats.org/officeDocument/2006/relationships/hyperlink" Target="https://www.caixa.gov.br/Downloads/sinapi-cadernos-tecnicos/SINAPI-CT-ESQUADRIAS-JANELAS.pdf" TargetMode="External"/><Relationship Id="rId4803" Type="http://schemas.openxmlformats.org/officeDocument/2006/relationships/hyperlink" Target="https://www.caixa.gov.br/Downloads/sinapi-cadernos-tecnicos/SINAPI-CT-INSTALACOES-HIDRAULICAS-RESERVACAO-E-BOMBAS-DE-RECALQUE.pdf" TargetMode="External"/><Relationship Id="rId9381" Type="http://schemas.openxmlformats.org/officeDocument/2006/relationships/hyperlink" Target="https://www.caixa.gov.br/Downloads/sinapi-cadernos-tecnicos/SINAPI-CT-TUBULACAO-FLANGEADA-PARA-REDES-DE-AGUA.pdf" TargetMode="External"/><Relationship Id="rId326" Type="http://schemas.openxmlformats.org/officeDocument/2006/relationships/hyperlink" Target="https://www.caixa.gov.br/Downloads/sinapi-cadernos-tecnicos/SINAPI-CT-ARMACAO-PARA-ESTRUTURAS-DE-CONCRETO-ARMADO.pdf" TargetMode="External"/><Relationship Id="rId1370" Type="http://schemas.openxmlformats.org/officeDocument/2006/relationships/hyperlink" Target="https://www.caixa.gov.br/Downloads/sinapi-cadernos-tecnicos/SINAPI-CT-CONTRAPISO.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6975" Type="http://schemas.openxmlformats.org/officeDocument/2006/relationships/hyperlink" Target="https://www.caixa.gov.br/Downloads/sinapi-metodologia/Livro_SINAPI_Calculos_Parametros.pdf" TargetMode="External"/><Relationship Id="rId9034" Type="http://schemas.openxmlformats.org/officeDocument/2006/relationships/hyperlink" Target="https://www.caixa.gov.br/Downloads/sinapi-cadernos-tecnicos/SINAPI-CT-TRANSPORTE-FLUVIAL-CARGA-E-DESCARGA.pdf" TargetMode="External"/><Relationship Id="rId740" Type="http://schemas.openxmlformats.org/officeDocument/2006/relationships/hyperlink" Target="https://www.caixa.gov.br/Downloads/sinapi-cadernos-tecnicos/SINAPI-CT-ATERRO-E-REATERRO-DE-VALAS.pdf" TargetMode="External"/><Relationship Id="rId1023" Type="http://schemas.openxmlformats.org/officeDocument/2006/relationships/hyperlink" Target="https://www.caixa.gov.br/Downloads/sinapi-cadernos-tecnicos/SINAPI-CT-BOCAS-PARA-BUEIR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4179" Type="http://schemas.openxmlformats.org/officeDocument/2006/relationships/hyperlink" Target="https://www.caixa.gov.br/Downloads/sinapi-cadernos-tecnicos/SINAPI-CT-GRAUTE-E-ARMACAO.pdf" TargetMode="External"/><Relationship Id="rId5577" Type="http://schemas.openxmlformats.org/officeDocument/2006/relationships/hyperlink" Target="https://www.caixa.gov.br/Downloads/sinapi-cadernos-tecnicos/SINAPI-CT-INSTALACOES-PREDIAIS-DE-AGUA-FRIA-EM-PVC.pdf" TargetMode="External"/><Relationship Id="rId5991" Type="http://schemas.openxmlformats.org/officeDocument/2006/relationships/hyperlink" Target="https://www.caixa.gov.br/Downloads/sinapi-cadernos-tecnicos/SINAPI-CT-INSTALACOES-DE-GAS-E-INCENDIO-EM-ACO-E-FERRO-GALVANIZADO.pdf" TargetMode="External"/><Relationship Id="rId6628" Type="http://schemas.openxmlformats.org/officeDocument/2006/relationships/hyperlink" Target="https://www.caixa.gov.br/Downloads/sinapi-cadernos-tecnicos/SINAPI-CT-LAJES-PRE-MOLDADAS.pdf" TargetMode="External"/><Relationship Id="rId8050" Type="http://schemas.openxmlformats.org/officeDocument/2006/relationships/hyperlink" Target="https://www.caixa.gov.br/Downloads/sinapi-cadernos-tecnicos/SINAPI-CT-POCOS-DE-VISITA-E-CAIXAS-PARA-BOCAS-DE-LOBO.pdf" TargetMode="External"/><Relationship Id="rId4593" Type="http://schemas.openxmlformats.org/officeDocument/2006/relationships/hyperlink" Target="https://www.caixa.gov.br/Downloads/sinapi-cadernos-tecnicos/SINAPI-CT-INSTALACOES-ELETRICAS-ELETRODUTOS-CONEXOES-E-CONDULETES-APARENTES.pdf" TargetMode="External"/><Relationship Id="rId5644" Type="http://schemas.openxmlformats.org/officeDocument/2006/relationships/hyperlink" Target="https://www.caixa.gov.br/Downloads/sinapi-cadernos-tecnicos/SINAPI-CT-INSTALACOES-PREDIAIS-DE-AGUA-FRIA-EM-PVC.pdf" TargetMode="External"/><Relationship Id="rId9101" Type="http://schemas.openxmlformats.org/officeDocument/2006/relationships/hyperlink" Target="https://www.caixa.gov.br/Downloads/sinapi-cadernos-tecnicos/SINAPI-CT-TRANSPORTE-DE-MATERIAIS-DENTRO-DO-CANTEIRO-DE-OBRAS.pdf" TargetMode="External"/><Relationship Id="rId3195" Type="http://schemas.openxmlformats.org/officeDocument/2006/relationships/hyperlink" Target="https://www.caixa.gov.br/Downloads/sinapi-cadernos-tecnicos/SINAPI-CT-ESCAVACAO-VERTICAL-A-CEU-ABERTO.pdf" TargetMode="External"/><Relationship Id="rId4246" Type="http://schemas.openxmlformats.org/officeDocument/2006/relationships/hyperlink" Target="https://www.caixa.gov.br/Downloads/sinapi-cadernos-tecnicos/SINAPI-CT-ILUMINACAO-PREDIAL-E-MONITORAMENTO.pdf" TargetMode="External"/><Relationship Id="rId4660" Type="http://schemas.openxmlformats.org/officeDocument/2006/relationships/hyperlink" Target="https://www.caixa.gov.br/Downloads/sinapi-cadernos-tecnicos/SINAPI-CT-INSTALACOES-ELETRICAS-QUADROS-CABOS-DISJUNTORES-CONTATORES-E-BARRAMENTOS-BLINDADOS.pdf" TargetMode="External"/><Relationship Id="rId5711" Type="http://schemas.openxmlformats.org/officeDocument/2006/relationships/hyperlink" Target="https://www.caixa.gov.br/Downloads/sinapi-cadernos-tecnicos/SINAPI-CT-INSTALACOES-PREDIAIS-DE-AGUA-QUENTE-EM-CPVC.pdf" TargetMode="External"/><Relationship Id="rId8867" Type="http://schemas.openxmlformats.org/officeDocument/2006/relationships/hyperlink" Target="https://www.caixa.gov.br/Downloads/sinapi-cadernos-tecnicos/SINAPI-CT-SISTEMAS-DE-MEDICAO.pdf" TargetMode="External"/><Relationship Id="rId3262" Type="http://schemas.openxmlformats.org/officeDocument/2006/relationships/hyperlink" Target="https://www.caixa.gov.br/Downloads/sinapi-cadernos-tecnicos/SINAPI-CT-ESCAVACAO-DE-VALAS.pdf" TargetMode="External"/><Relationship Id="rId4313" Type="http://schemas.openxmlformats.org/officeDocument/2006/relationships/hyperlink" Target="https://www.caixa.gov.br/Downloads/sinapi-cadernos-tecnicos/SINAPI-CT-IMPERMEABILIZACAO-PROTECAO-MECANICA-E-TRATAMENTO-DE-JUNTA.pdf" TargetMode="External"/><Relationship Id="rId7469" Type="http://schemas.openxmlformats.org/officeDocument/2006/relationships/hyperlink" Target="https://www.caixa.gov.br/Downloads/sinapi-cadernos-tecnicos/SINAPI-CT-PAREDES-DE-CONCRETO-ARMACAO.pdf" TargetMode="External"/><Relationship Id="rId7883" Type="http://schemas.openxmlformats.org/officeDocument/2006/relationships/hyperlink" Target="https://www.caixa.gov.br/Downloads/sinapi-cadernos-tecnicos/SINAPI-CT-PINTURA-EM-SUPERFICIES-METALICAS.pdf" TargetMode="External"/><Relationship Id="rId183" Type="http://schemas.openxmlformats.org/officeDocument/2006/relationships/hyperlink" Target="https://www.caixa.gov.br/Downloads/sinapi-cadernos-tecnicos/SINAPI-CT-ARGAMASSAS.pdf" TargetMode="External"/><Relationship Id="rId1907" Type="http://schemas.openxmlformats.org/officeDocument/2006/relationships/hyperlink" Target="https://www.caixa.gov.br/Downloads/sinapi-cadernos-tecnicos/SINAPI-CT-DEPRECIACAO-JUROS-IMPOSTOS-E-SEGUROS-MANUTENCAO-E-MATERIAIS-NA-OPERACAO-DOS-EQUIPAMENTOS.pdf" TargetMode="External"/><Relationship Id="rId6485" Type="http://schemas.openxmlformats.org/officeDocument/2006/relationships/hyperlink" Target="https://www.caixa.gov.br/Downloads/sinapi-cadernos-tecnicos/SINAPI-CT-INSTALACOES-EM-COBRE.pdf" TargetMode="External"/><Relationship Id="rId7536" Type="http://schemas.openxmlformats.org/officeDocument/2006/relationships/hyperlink" Target="https://www.caixa.gov.br/Downloads/sinapi-cadernos-tecnicos/SINAPI-CT-PAREDES-EM-DRYWALL.pdf" TargetMode="External"/><Relationship Id="rId8934" Type="http://schemas.openxmlformats.org/officeDocument/2006/relationships/hyperlink" Target="https://www.caixa.gov.br/Downloads/sinapi-cadernos-tecnicos/SINAPI-CT-TELHAMENTO-PARA-COBERTURA.pdf" TargetMode="External"/><Relationship Id="rId250" Type="http://schemas.openxmlformats.org/officeDocument/2006/relationships/hyperlink" Target="https://www.caixa.gov.br/Downloads/sinapi-cadernos-tecnicos/SINAPI-CT-ARGAMASSAS.pdf" TargetMode="External"/><Relationship Id="rId5087" Type="http://schemas.openxmlformats.org/officeDocument/2006/relationships/hyperlink" Target="https://www.caixa.gov.br/Downloads/sinapi-cadernos-tecnicos/SINAPI-CT-INSTALACOES-HIDRAULICAS-EM-PEX.pdf" TargetMode="External"/><Relationship Id="rId6138" Type="http://schemas.openxmlformats.org/officeDocument/2006/relationships/hyperlink" Target="https://www.caixa.gov.br/Downloads/sinapi-cadernos-tecnicos/SINAPI-CT-INSTALACOES-DE-GAS-E-INCENDIO-EM-ACO-E-FERRO-GALVANIZADO.pdf" TargetMode="External"/><Relationship Id="rId7950" Type="http://schemas.openxmlformats.org/officeDocument/2006/relationships/hyperlink" Target="https://www.caixa.gov.br/Downloads/sinapi-cadernos-tecnicos/SINAPI-CT-PISOS.pdf" TargetMode="External"/><Relationship Id="rId5154" Type="http://schemas.openxmlformats.org/officeDocument/2006/relationships/hyperlink" Target="https://www.caixa.gov.br/Downloads/sinapi-cadernos-tecnicos/SINAPI-CT-INSTALACOES-HIDRAULICAS-EM-PEX.pdf" TargetMode="External"/><Relationship Id="rId6552" Type="http://schemas.openxmlformats.org/officeDocument/2006/relationships/hyperlink" Target="https://www.caixa.gov.br/Downloads/sinapi-cadernos-tecnicos/SINAPI-CT-INSTALACOES-EM-COBRE.pdf" TargetMode="External"/><Relationship Id="rId7603" Type="http://schemas.openxmlformats.org/officeDocument/2006/relationships/hyperlink" Target="https://www.caixa.gov.br/Downloads/sinapi-cadernos-tecnicos/SINAPI-CT-PASSEIOS-DE-CONCRETO.pdf" TargetMode="External"/><Relationship Id="rId1697" Type="http://schemas.openxmlformats.org/officeDocument/2006/relationships/hyperlink" Target="https://www.caixa.gov.br/Downloads/sinapi-cadernos-tecnicos/SINAPI-CT-CUSTOS-HORARIOS-PRODUTIVO-E-IMPRODUTIVO-DOS-EQUIPAMENTOS.pdf" TargetMode="External"/><Relationship Id="rId2748" Type="http://schemas.openxmlformats.org/officeDocument/2006/relationships/hyperlink" Target="https://www.caixa.gov.br/Downloads/sinapi-cadernos-tecnicos/SINAPI-CT-DRENOS.pdf" TargetMode="External"/><Relationship Id="rId6205" Type="http://schemas.openxmlformats.org/officeDocument/2006/relationships/hyperlink" Target="https://www.caixa.gov.br/Downloads/sinapi-cadernos-tecnicos/SINAPI-CT-INSTALACOES-DE-GAS-E-INCENDIO-EM-ACO-E-FERRO-GALVANIZADO.pdf" TargetMode="External"/><Relationship Id="rId1764" Type="http://schemas.openxmlformats.org/officeDocument/2006/relationships/hyperlink" Target="https://www.caixa.gov.br/Downloads/sinapi-cadernos-tecnicos/SINAPI-CT-CUSTOS-HORARIOS-PRODUTIVO-E-IMPRODUTIVO-DOS-EQUIPAMENTOS.pdf" TargetMode="External"/><Relationship Id="rId2815" Type="http://schemas.openxmlformats.org/officeDocument/2006/relationships/hyperlink" Target="https://www.caixa.gov.br/Downloads/sinapi-cadernos-tecnicos/SINAPI-CT-ELETROCALHAS.pdf" TargetMode="External"/><Relationship Id="rId4170" Type="http://schemas.openxmlformats.org/officeDocument/2006/relationships/hyperlink" Target="https://www.caixa.gov.br/Downloads/sinapi-cadernos-tecnicos/SINAPI-CT-GRAUTE-E-ARMACAO.pdf" TargetMode="External"/><Relationship Id="rId5221" Type="http://schemas.openxmlformats.org/officeDocument/2006/relationships/hyperlink" Target="https://www.caixa.gov.br/Downloads/sinapi-cadernos-tecnicos/SINAPI-CT-INSTALACOES-HIDRAULICAS-EM-PEX.pdf" TargetMode="External"/><Relationship Id="rId8377" Type="http://schemas.openxmlformats.org/officeDocument/2006/relationships/hyperlink" Target="https://www.caixa.gov.br/Downloads/sinapi-cadernos-tecnicos/SINAPI-CT-RASGOS-E-FIXACOES.pdf" TargetMode="External"/><Relationship Id="rId8791" Type="http://schemas.openxmlformats.org/officeDocument/2006/relationships/hyperlink" Target="https://www.caixa.gov.br/Downloads/sinapi-cadernos-tecnicos/SINAPI-CT-SINALIZACAO-VERTICAL-VIARIA.pdf" TargetMode="External"/><Relationship Id="rId9428" Type="http://schemas.openxmlformats.org/officeDocument/2006/relationships/hyperlink" Target="https://www.caixa.gov.br/Downloads/sinapi-cadernos-tecnicos/SINAPI-CT-VERGAS-CONTRAVERGAS-E-FIXACAO-DE-ALVENARIA.pdf" TargetMode="External"/><Relationship Id="rId56" Type="http://schemas.openxmlformats.org/officeDocument/2006/relationships/hyperlink" Target="https://www.caixa.gov.br/Downloads/sinapi-cadernos-tecnicos/SINAPI-CT-ALVENARIA-DE-VEDACAO.pdf" TargetMode="External"/><Relationship Id="rId1417" Type="http://schemas.openxmlformats.org/officeDocument/2006/relationships/hyperlink" Target="https://www.caixa.gov.br/Downloads/sinapi-cadernos-tecnicos/SINAPI-CT-CUSTOS-HORARIOS-PRODUTIVO-E-IMPRODUTIVO-DOS-EQUIPAMENTOS.pdf" TargetMode="External"/><Relationship Id="rId1831" Type="http://schemas.openxmlformats.org/officeDocument/2006/relationships/hyperlink" Target="https://www.caixa.gov.br/Downloads/sinapi-cadernos-tecnicos/SINAPI-CT-DEMOLICOES-E-REMOCOES.pdf" TargetMode="External"/><Relationship Id="rId4987" Type="http://schemas.openxmlformats.org/officeDocument/2006/relationships/hyperlink" Target="https://www.caixa.gov.br/Downloads/sinapi-cadernos-tecnicos/SINAPI-CT-INSTALACOES-HIDRAULICAS-RESERVACAO-E-BOMBAS-DE-RECALQUE.pdf" TargetMode="External"/><Relationship Id="rId7393" Type="http://schemas.openxmlformats.org/officeDocument/2006/relationships/hyperlink" Target="https://www.caixa.gov.br/Downloads/sinapi-cadernos-tecnicos/SINAPI-CT-MOBILIARIO-URBANO.pdf" TargetMode="External"/><Relationship Id="rId8444" Type="http://schemas.openxmlformats.org/officeDocument/2006/relationships/hyperlink" Target="https://www.caixa.gov.br/Downloads/sinapi-cadernos-tecnicos/SINAPI-CT-RECOMPOSICAO-DE-PAVIMENTOS.pdf" TargetMode="External"/><Relationship Id="rId3589" Type="http://schemas.openxmlformats.org/officeDocument/2006/relationships/hyperlink" Target="https://www.caixa.gov.br/Downloads/sinapi-cadernos-tecnicos/SINAPI-CT-ESTRUTURA-E-TRAMA-PARA-COBERTURA.pdf" TargetMode="External"/><Relationship Id="rId7046" Type="http://schemas.openxmlformats.org/officeDocument/2006/relationships/hyperlink" Target="https://www.caixa.gov.br/Downloads/sinapi-metodologia/Livro_SINAPI_Calculos_Parametros.pdf" TargetMode="External"/><Relationship Id="rId7460" Type="http://schemas.openxmlformats.org/officeDocument/2006/relationships/hyperlink" Target="https://www.caixa.gov.br/Downloads/sinapi-cadernos-tecnicos/SINAPI-CT-PAREDES-DE-CONCRETO-ARMACAO.pdf" TargetMode="External"/><Relationship Id="rId8511" Type="http://schemas.openxmlformats.org/officeDocument/2006/relationships/hyperlink" Target="https://www.caixa.gov.br/Downloads/sinapi-cadernos-tecnicos/SINAPI-CT-REDES-DE-LOGICA-TELEFONIA-E-IMAGEM.pdf" TargetMode="External"/><Relationship Id="rId6062" Type="http://schemas.openxmlformats.org/officeDocument/2006/relationships/hyperlink" Target="https://www.caixa.gov.br/Downloads/sinapi-cadernos-tecnicos/SINAPI-CT-INSTALACOES-DE-GAS-E-INCENDIO-EM-ACO-E-FERRO-GALVANIZADO.pdf" TargetMode="External"/><Relationship Id="rId7113" Type="http://schemas.openxmlformats.org/officeDocument/2006/relationships/hyperlink" Target="https://www.caixa.gov.br/Downloads/sinapi-cadernos-tecnicos/SINAPI-CT-LOUCAS-E-METAIS.pdf" TargetMode="External"/><Relationship Id="rId577" Type="http://schemas.openxmlformats.org/officeDocument/2006/relationships/hyperlink" Target="https://www.caixa.gov.br/Downloads/sinapi-cadernos-tecnicos/SINAPI-CT-ASSENTAMENTO-DE-TUBOS-DE-PVC-E-METALICOS-EM-REDES-DE-AGUA.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3656" Type="http://schemas.openxmlformats.org/officeDocument/2006/relationships/hyperlink" Target="https://www.caixa.gov.br/Downloads/sinapi-cadernos-tecnicos/SINAPI-CT-ESTRUTURA-E-TRAMA-PARA-COBERTURA.pdf" TargetMode="External"/><Relationship Id="rId4707" Type="http://schemas.openxmlformats.org/officeDocument/2006/relationships/hyperlink" Target="https://www.caixa.gov.br/Downloads/sinapi-cadernos-tecnicos/SINAPI-CT-INSTALACOES-ELETRICAS-REDE-DE-DISTRIBUICAO.pdf" TargetMode="External"/><Relationship Id="rId9285" Type="http://schemas.openxmlformats.org/officeDocument/2006/relationships/hyperlink" Target="https://www.caixa.gov.br/Downloads/sinapi-cadernos-tecnicos/SINAPI-CT-TRANSPORTE-CARGA-E-DESCARGA-DE-MATERIAIS.pdf" TargetMode="External"/><Relationship Id="rId991" Type="http://schemas.openxmlformats.org/officeDocument/2006/relationships/hyperlink" Target="https://www.caixa.gov.br/Downloads/sinapi-cadernos-tecnicos/SINAPI-CT-BOCAS-PARA-BUEIRO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3309" Type="http://schemas.openxmlformats.org/officeDocument/2006/relationships/hyperlink" Target="https://www.caixa.gov.br/Downloads/sinapi-cadernos-tecnicos/SINAPI-CT-ESCAVACAO-EM-MATERIAL-DE-3&#170;-CATEGORIA.pdf" TargetMode="External"/><Relationship Id="rId3723" Type="http://schemas.openxmlformats.org/officeDocument/2006/relationships/hyperlink" Target="https://www.caixa.gov.br/Downloads/sinapi-cadernos-tecnicos/SINAPI-CT-ESTRUTURAS-DE-CONTENCAO-PERFIS-PRANCHADOS-CORTINAS-E-MUROS-DE-ARRIMO.pdf" TargetMode="External"/><Relationship Id="rId6879" Type="http://schemas.openxmlformats.org/officeDocument/2006/relationships/hyperlink" Target="https://www.caixa.gov.br/Downloads/sinapi-metodologia/Livro_SINAPI_Calculos_Parametros.pdf" TargetMode="External"/><Relationship Id="rId644" Type="http://schemas.openxmlformats.org/officeDocument/2006/relationships/hyperlink" Target="https://www.caixa.gov.br/Downloads/sinapi-cadernos-tecnicos/SINAPI-CT-ASSENTAMENTO-DE-TUBOS-DE-ESGOTO-OU-DRENAGEM-PLUVIAL-EM-CONCRETO.pdf" TargetMode="External"/><Relationship Id="rId1274" Type="http://schemas.openxmlformats.org/officeDocument/2006/relationships/hyperlink" Target="https://www.caixa.gov.br/Downloads/sinapi-cadernos-tecnicos/SINAPI-CT-CONCRETAGEM-PARA-ESTRUTURAS-DE-CONCRETO-ARMADO.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5895" Type="http://schemas.openxmlformats.org/officeDocument/2006/relationships/hyperlink" Target="https://www.caixa.gov.br/Downloads/sinapi-cadernos-tecnicos/SINAPI-CT-INSTALACOES-DE-DIVISORIAS-DIVERSAS.pdf" TargetMode="External"/><Relationship Id="rId6946" Type="http://schemas.openxmlformats.org/officeDocument/2006/relationships/hyperlink" Target="https://www.caixa.gov.br/Downloads/sinapi-metodologia/Livro_SINAPI_Calculos_Parametros.pdf" TargetMode="External"/><Relationship Id="rId9352" Type="http://schemas.openxmlformats.org/officeDocument/2006/relationships/hyperlink" Target="https://www.caixa.gov.br/Downloads/sinapi-cadernos-tecnicos/SINAPI-CT-TUBULACAO-FLANGEADA-PARA-REDES-DE-AGUA.pdf" TargetMode="External"/><Relationship Id="rId711" Type="http://schemas.openxmlformats.org/officeDocument/2006/relationships/hyperlink" Target="https://www.caixa.gov.br/Downloads/sinapi-cadernos-tecnicos/SINAPI-CT-ASSENTAMENTO-DE-TUBOS-DE-ESGOTO-OU-DRENAGEM-PLUVIAL-EM-CONCRETO.pdf" TargetMode="External"/><Relationship Id="rId1341" Type="http://schemas.openxmlformats.org/officeDocument/2006/relationships/hyperlink" Target="https://www.caixa.gov.br/Downloads/sinapi-cadernos-tecnicos/SINAPI-CT-CONCRETO-PROTENDIDO.pdf" TargetMode="External"/><Relationship Id="rId4497" Type="http://schemas.openxmlformats.org/officeDocument/2006/relationships/hyperlink" Target="https://www.caixa.gov.br/Downloads/sinapi-cadernos-tecnicos/SINAPI-CT-INSTALACOES-ELETRICAS-ELETRODUTOS-EMBUTIDOS-CABOS-CAIXAS-TOMADAS-E-INTERRUPTORES.pdf" TargetMode="External"/><Relationship Id="rId5548" Type="http://schemas.openxmlformats.org/officeDocument/2006/relationships/hyperlink" Target="https://www.caixa.gov.br/Downloads/sinapi-cadernos-tecnicos/SINAPI-CT-INSTALACOES-PREDIAIS-DE-AGUA-FRIA-EM-PVC.pdf" TargetMode="External"/><Relationship Id="rId5962" Type="http://schemas.openxmlformats.org/officeDocument/2006/relationships/hyperlink" Target="https://www.caixa.gov.br/Downloads/sinapi-cadernos-tecnicos/SINAPI-CT-INSTALACOES-DE-GAS-E-INCENDIO-EM-ACO-E-FERRO-GALVANIZADO.pdf" TargetMode="External"/><Relationship Id="rId9005" Type="http://schemas.openxmlformats.org/officeDocument/2006/relationships/hyperlink" Target="https://www.caixa.gov.br/Downloads/sinapi-cadernos-tecnicos/SINAPI-CT-TRANSPORTE-FLUVIAL-CARGA-E-DESCARGA.pdf" TargetMode="External"/><Relationship Id="rId3099" Type="http://schemas.openxmlformats.org/officeDocument/2006/relationships/hyperlink" Target="https://www.caixa.gov.br/Downloads/sinapi-cadernos-tecnicos/SINAPI-CT-ESCADAS.pdf" TargetMode="External"/><Relationship Id="rId4564" Type="http://schemas.openxmlformats.org/officeDocument/2006/relationships/hyperlink" Target="https://www.caixa.gov.br/Downloads/sinapi-cadernos-tecnicos/SINAPI-CT-INSTALACOES-ELETRICAS-ELETRODUTOS-CONEXOES-E-CONDULETES-APARENTES.pdf" TargetMode="External"/><Relationship Id="rId5615" Type="http://schemas.openxmlformats.org/officeDocument/2006/relationships/hyperlink" Target="https://www.caixa.gov.br/Downloads/sinapi-cadernos-tecnicos/SINAPI-CT-INSTALACOES-PREDIAIS-DE-AGUA-FRIA-EM-PVC.pdf" TargetMode="External"/><Relationship Id="rId8021" Type="http://schemas.openxmlformats.org/officeDocument/2006/relationships/hyperlink" Target="https://www.caixa.gov.br/Downloads/sinapi-cadernos-tecnicos/SINAPI-CT-POSTES-DE-CONCRETO-E-METALICOS.pdf" TargetMode="External"/><Relationship Id="rId3166" Type="http://schemas.openxmlformats.org/officeDocument/2006/relationships/hyperlink" Target="https://www.caixa.gov.br/Downloads/sinapi-cadernos-tecnicos/SINAPI-CT-ESCAVACAO-VERTICAL-A-CEU-ABERTO.pdf" TargetMode="External"/><Relationship Id="rId3580" Type="http://schemas.openxmlformats.org/officeDocument/2006/relationships/hyperlink" Target="https://www.caixa.gov.br/Downloads/sinapi-cadernos-tecnicos/SINAPI-CT-ESTACAS-EM-HELICE-CONTINUA.pdf" TargetMode="External"/><Relationship Id="rId4217" Type="http://schemas.openxmlformats.org/officeDocument/2006/relationships/hyperlink" Target="https://www.caixa.gov.br/Downloads/sinapi-cadernos-tecnicos/SINAPI-CT-GUIAS-E-SARJETAS.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3233" Type="http://schemas.openxmlformats.org/officeDocument/2006/relationships/hyperlink" Target="https://www.caixa.gov.br/Downloads/sinapi-cadernos-tecnicos/SINAPI-CT-ESCAVACAO-DE-VALAS.pdf" TargetMode="External"/><Relationship Id="rId4631" Type="http://schemas.openxmlformats.org/officeDocument/2006/relationships/hyperlink" Target="https://www.caixa.gov.br/Downloads/sinapi-cadernos-tecnicos/SINAPI-CT-INSTALACOES-ELETRICAS-QUADROS-CABOS-DISJUNTORES-CONTATORES-E-BARRAMENTOS-BLINDADOS.pdf" TargetMode="External"/><Relationship Id="rId6389" Type="http://schemas.openxmlformats.org/officeDocument/2006/relationships/hyperlink" Target="https://www.caixa.gov.br/Downloads/sinapi-cadernos-tecnicos/SINAPI-CT-INSTALACOES-EM-COBRE.pdf" TargetMode="External"/><Relationship Id="rId7787" Type="http://schemas.openxmlformats.org/officeDocument/2006/relationships/hyperlink" Target="https://www.caixa.gov.br/Downloads/sinapi-cadernos-tecnicos/SINAPI-CT-PINTURA-EXTERNA.pdf" TargetMode="External"/><Relationship Id="rId8838" Type="http://schemas.openxmlformats.org/officeDocument/2006/relationships/hyperlink" Target="https://www.caixa.gov.br/Downloads/sinapi-cadernos-tecnicos/SINAPI-CT-SISTEMA-DE-PROTECAO-CONTRA-DESCARGAS-ATMOSFERICAS-SPDA.pdf" TargetMode="External"/><Relationship Id="rId154" Type="http://schemas.openxmlformats.org/officeDocument/2006/relationships/hyperlink" Target="https://www.caixa.gov.br/Downloads/sinapi-cadernos-tecnicos/SINAPI-CT-ARGAMASSAS.pdf" TargetMode="External"/><Relationship Id="rId7854" Type="http://schemas.openxmlformats.org/officeDocument/2006/relationships/hyperlink" Target="https://www.caixa.gov.br/Downloads/sinapi-cadernos-tecnicos/SINAPI-CT-PINTURA-EM-MADEIRA.pdf" TargetMode="External"/><Relationship Id="rId8905" Type="http://schemas.openxmlformats.org/officeDocument/2006/relationships/hyperlink" Target="https://www.caixa.gov.br/Downloads/sinapi-cadernos-tecnicos/SINAPI-CT-SUPRESSAO-VEGETAL.pdf" TargetMode="External"/><Relationship Id="rId2999" Type="http://schemas.openxmlformats.org/officeDocument/2006/relationships/hyperlink" Target="https://www.caixa.gov.br/Downloads/sinapi-cadernos-tecnicos/SINAPI-CT-EQUIPAMENTOS-DE-PROTECAO-COLETIVA.pdf" TargetMode="External"/><Relationship Id="rId3300" Type="http://schemas.openxmlformats.org/officeDocument/2006/relationships/hyperlink" Target="https://www.caixa.gov.br/Downloads/sinapi-cadernos-tecnicos/SINAPI-CT-ESCAVACAO-EM-MATERIAL-DE-3&#170;-CATEGORIA.pdf" TargetMode="External"/><Relationship Id="rId6456" Type="http://schemas.openxmlformats.org/officeDocument/2006/relationships/hyperlink" Target="https://www.caixa.gov.br/Downloads/sinapi-cadernos-tecnicos/SINAPI-CT-INSTALACOES-EM-COBRE.pdf" TargetMode="External"/><Relationship Id="rId6870" Type="http://schemas.openxmlformats.org/officeDocument/2006/relationships/hyperlink" Target="https://www.caixa.gov.br/Downloads/sinapi-metodologia/Livro_SINAPI_Calculos_Parametros.pdf" TargetMode="External"/><Relationship Id="rId7507" Type="http://schemas.openxmlformats.org/officeDocument/2006/relationships/hyperlink" Target="https://www.caixa.gov.br/Downloads/sinapi-cadernos-tecnicos/SINAPI-CT-PAREDES-DE-CONCRETO-ESTUCAMENTO.pdf" TargetMode="External"/><Relationship Id="rId7921" Type="http://schemas.openxmlformats.org/officeDocument/2006/relationships/hyperlink" Target="https://www.caixa.gov.br/Downloads/sinapi-cadernos-tecnicos/SINAPI-CT-PINTURA-PARA-PISOS-E-PARA-SINALIZACAO-HORIZONTAL-E-VERTICAL.pdf" TargetMode="External"/><Relationship Id="rId221" Type="http://schemas.openxmlformats.org/officeDocument/2006/relationships/hyperlink" Target="https://www.caixa.gov.br/Downloads/sinapi-cadernos-tecnicos/SINAPI-CT-ARGAMASSAS.pdf" TargetMode="External"/><Relationship Id="rId5058" Type="http://schemas.openxmlformats.org/officeDocument/2006/relationships/hyperlink" Target="https://www.caixa.gov.br/Downloads/sinapi-cadernos-tecnicos/SINAPI-CT-INSTALACOES-HIDRAULICAS-RESERVACAO-E-BOMBAS-DE-RECALQUE.pdf" TargetMode="External"/><Relationship Id="rId5472" Type="http://schemas.openxmlformats.org/officeDocument/2006/relationships/hyperlink" Target="https://www.caixa.gov.br/Downloads/sinapi-cadernos-tecnicos/SINAPI-CT-INSTALACOES-PREDIAIS-DE-AGUA-FRIA-EM-PVC.pdf" TargetMode="External"/><Relationship Id="rId6109" Type="http://schemas.openxmlformats.org/officeDocument/2006/relationships/hyperlink" Target="https://www.caixa.gov.br/Downloads/sinapi-cadernos-tecnicos/SINAPI-CT-INSTALACOES-DE-GAS-E-INCENDIO-EM-ACO-E-FERRO-GALVANIZADO.pdf" TargetMode="External"/><Relationship Id="rId6523" Type="http://schemas.openxmlformats.org/officeDocument/2006/relationships/hyperlink" Target="https://www.caixa.gov.br/Downloads/sinapi-cadernos-tecnicos/SINAPI-CT-INSTALACOES-EM-COBRE.pdf" TargetMode="External"/><Relationship Id="rId1668" Type="http://schemas.openxmlformats.org/officeDocument/2006/relationships/hyperlink" Target="https://www.caixa.gov.br/Downloads/sinapi-cadernos-tecnicos/SINAPI-CT-CUSTOS-HORARIOS-PRODUTIVO-E-IMPRODUTIVO-DOS-EQUIPAMENTOS.pdf" TargetMode="External"/><Relationship Id="rId2719" Type="http://schemas.openxmlformats.org/officeDocument/2006/relationships/hyperlink" Target="https://www.caixa.gov.br/Downloads/sinapi-cadernos-tecnicos/SINAPI-CT-DRENOS.pdf" TargetMode="External"/><Relationship Id="rId4074" Type="http://schemas.openxmlformats.org/officeDocument/2006/relationships/hyperlink" Target="https://www.caixa.gov.br/Downloads/sinapi-cadernos-tecnicos/SINAPI-CT-FORMAS-PARA-ESTRUTURAS-DE-CONCRETO-ARMADO.pdf" TargetMode="External"/><Relationship Id="rId5125" Type="http://schemas.openxmlformats.org/officeDocument/2006/relationships/hyperlink" Target="https://www.caixa.gov.br/Downloads/sinapi-cadernos-tecnicos/SINAPI-CT-INSTALACOES-HIDRAULICAS-EM-PEX.pdf" TargetMode="External"/><Relationship Id="rId8695" Type="http://schemas.openxmlformats.org/officeDocument/2006/relationships/hyperlink" Target="https://www.caixa.gov.br/Downloads/sinapi-cadernos-tecnicos/SINAPI-CT-REVESTIMENTOS-CERAMICOS-INTERNOS.pdf" TargetMode="External"/><Relationship Id="rId3090" Type="http://schemas.openxmlformats.org/officeDocument/2006/relationships/hyperlink" Target="https://www.caixa.gov.br/Downloads/sinapi-cadernos-tecnicos/SINAPI-CT-ESCADAS.pdf" TargetMode="External"/><Relationship Id="rId4141" Type="http://schemas.openxmlformats.org/officeDocument/2006/relationships/hyperlink" Target="https://www.caixa.gov.br/Downloads/sinapi-cadernos-tecnicos/SINAPI-CT-GESSO.pdf" TargetMode="External"/><Relationship Id="rId7297" Type="http://schemas.openxmlformats.org/officeDocument/2006/relationships/hyperlink" Target="https://www.caixa.gov.br/Downloads/sinapi-cadernos-tecnicos/SINAPI-CT-MASSA-UNICA-EXTERNA.pdf" TargetMode="External"/><Relationship Id="rId8348" Type="http://schemas.openxmlformats.org/officeDocument/2006/relationships/hyperlink" Target="https://www.caixa.gov.br/Downloads/sinapi-cadernos-tecnicos/SINAPI-CT-RASGOS-E-FIXACOES.pdf" TargetMode="External"/><Relationship Id="rId1735" Type="http://schemas.openxmlformats.org/officeDocument/2006/relationships/hyperlink" Target="https://www.caixa.gov.br/Downloads/sinapi-cadernos-tecnicos/SINAPI-CT-CUSTOS-HORARIOS-PRODUTIVO-E-IMPRODUTIVO-DOS-EQUIPAMENTOS.pdf" TargetMode="External"/><Relationship Id="rId7364" Type="http://schemas.openxmlformats.org/officeDocument/2006/relationships/hyperlink" Target="https://www.caixa.gov.br/Downloads/sinapi-cadernos-tecnicos/SINAPI-CT-MASSA-UNICA-INTERNA.pdf" TargetMode="External"/><Relationship Id="rId8762" Type="http://schemas.openxmlformats.org/officeDocument/2006/relationships/hyperlink" Target="https://www.caixa.gov.br/Downloads/sinapi-cadernos-tecnicos/SINAPI-CT-SINALIZACAO-VERTICAL-VIARIA.pdf" TargetMode="External"/><Relationship Id="rId27" Type="http://schemas.openxmlformats.org/officeDocument/2006/relationships/hyperlink" Target="https://www.caixa.gov.br/Downloads/sinapi-cadernos-tecnicos/SINAPI-CT-ALVENARIA-ESTRUTURAL-BLOCOS-DE-CONCRETO.pdf" TargetMode="External"/><Relationship Id="rId1802" Type="http://schemas.openxmlformats.org/officeDocument/2006/relationships/hyperlink" Target="https://www.caixa.gov.br/Downloads/sinapi-cadernos-tecnicos/SINAPI-CT-CUSTOS-HORARIOS-PRODUTIVO-E-IMPRODUTIVO-DOS-EQUIPAMENTOS.pdf" TargetMode="External"/><Relationship Id="rId4958" Type="http://schemas.openxmlformats.org/officeDocument/2006/relationships/hyperlink" Target="https://www.caixa.gov.br/Downloads/sinapi-cadernos-tecnicos/SINAPI-CT-INSTALACOES-HIDRAULICAS-RESERVACAO-E-BOMBAS-DE-RECALQUE.pdf" TargetMode="External"/><Relationship Id="rId7017" Type="http://schemas.openxmlformats.org/officeDocument/2006/relationships/hyperlink" Target="https://www.caixa.gov.br/Downloads/sinapi-metodologia/Livro_SINAPI_Calculos_Parametros.pdf" TargetMode="External"/><Relationship Id="rId8415" Type="http://schemas.openxmlformats.org/officeDocument/2006/relationships/hyperlink" Target="https://www.caixa.gov.br/Downloads/sinapi-cadernos-tecnicos/SINAPI-CT-RECOMPOSICAO-DE-PAVIMENTOS.pdf" TargetMode="External"/><Relationship Id="rId3974" Type="http://schemas.openxmlformats.org/officeDocument/2006/relationships/hyperlink" Target="https://www.caixa.gov.br/Downloads/sinapi-cadernos-tecnicos/SINAPI-CT-FUNDACOES-RASAS-(BLOCOS-SAPATAS-VIGAS-BALDRAME).pdf" TargetMode="External"/><Relationship Id="rId6380" Type="http://schemas.openxmlformats.org/officeDocument/2006/relationships/hyperlink" Target="https://www.caixa.gov.br/Downloads/sinapi-cadernos-tecnicos/SINAPI-CT-INSTALACOES-EM-COBRE.pdf" TargetMode="External"/><Relationship Id="rId7431" Type="http://schemas.openxmlformats.org/officeDocument/2006/relationships/hyperlink" Target="https://www.caixa.gov.br/Downloads/sinapi-cadernos-tecnicos/SINAPI-CT-MONTAGEM-DE-GRUAS-E-CREMALHEIRAS.pdf" TargetMode="External"/><Relationship Id="rId895" Type="http://schemas.openxmlformats.org/officeDocument/2006/relationships/hyperlink" Target="https://www.caixa.gov.br/Downloads/sinapi-cadernos-tecnicos/SINAPI-CT-ATERROS-BASES-SUB-BASES-E-IMPRIMACOE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2990" Type="http://schemas.openxmlformats.org/officeDocument/2006/relationships/hyperlink" Target="https://www.caixa.gov.br/Downloads/sinapi-cadernos-tecnicos/SINAPI-CT-EQUIPAMENTOS-DE-PROTECAO-COLETIVA.pdf" TargetMode="External"/><Relationship Id="rId3627" Type="http://schemas.openxmlformats.org/officeDocument/2006/relationships/hyperlink" Target="https://www.caixa.gov.br/Downloads/sinapi-cadernos-tecnicos/SINAPI-CT-ESTRUTURA-E-TRAMA-PARA-COBERTURA.pdf" TargetMode="External"/><Relationship Id="rId6033" Type="http://schemas.openxmlformats.org/officeDocument/2006/relationships/hyperlink" Target="https://www.caixa.gov.br/Downloads/sinapi-cadernos-tecnicos/SINAPI-CT-INSTALACOES-DE-GAS-E-INCENDIO-EM-ACO-E-FERRO-GALVANIZADO.pdf" TargetMode="External"/><Relationship Id="rId9189" Type="http://schemas.openxmlformats.org/officeDocument/2006/relationships/hyperlink" Target="https://www.caixa.gov.br/Downloads/sinapi-cadernos-tecnicos/SINAPI-CT-TRANSPORTE-CARGA-E-DESCARGA-DE-MATERIAIS.pdf" TargetMode="External"/><Relationship Id="rId548" Type="http://schemas.openxmlformats.org/officeDocument/2006/relationships/hyperlink" Target="https://www.caixa.gov.br/Downloads/sinapi-cadernos-tecnicos/SINAPI-CT-ASSENTAMENTO-DE-TUBOS-DE-PVC-E-METALICOS-EM-REDES-DE-AGUA.pdf" TargetMode="External"/><Relationship Id="rId962" Type="http://schemas.openxmlformats.org/officeDocument/2006/relationships/hyperlink" Target="https://www.caixa.gov.br/Downloads/sinapi-cadernos-tecnicos/SINAPI-CT-ATERROS-BASES-SUB-BASES-E-IMPRIMACOES.pdf" TargetMode="External"/><Relationship Id="rId1178" Type="http://schemas.openxmlformats.org/officeDocument/2006/relationships/hyperlink" Target="https://www.caixa.gov.br/Downloads/sinapi-cadernos-tecnicos/SINAPI-CT-CAIXAS-DE-AGUA-PARA-EDIFICACOES.pdf" TargetMode="External"/><Relationship Id="rId1592" Type="http://schemas.openxmlformats.org/officeDocument/2006/relationships/hyperlink" Target="https://www.caixa.gov.br/Downloads/sinapi-cadernos-tecnicos/SINAPI-CT-CUSTOS-HORARIOS-PRODUTIVO-E-IMPRODUTIVO-DOS-EQUIPAMENTO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5799" Type="http://schemas.openxmlformats.org/officeDocument/2006/relationships/hyperlink" Target="https://www.caixa.gov.br/Downloads/sinapi-cadernos-tecnicos/SINAPI-CT-INSTALACOES-PREDIAIS-DE-AGUAS-PLUVIAIS-TUBOS-CONEXOES-CAIXAS-E-RALOS.pdf" TargetMode="External"/><Relationship Id="rId6100" Type="http://schemas.openxmlformats.org/officeDocument/2006/relationships/hyperlink" Target="https://www.caixa.gov.br/Downloads/sinapi-cadernos-tecnicos/SINAPI-CT-INSTALACOES-DE-GAS-E-INCENDIO-EM-ACO-E-FERRO-GALVANIZADO.pdf" TargetMode="External"/><Relationship Id="rId9256" Type="http://schemas.openxmlformats.org/officeDocument/2006/relationships/hyperlink" Target="https://www.caixa.gov.br/Downloads/sinapi-cadernos-tecnicos/SINAPI-CT-TRANSPORTE-CARGA-E-DESCARGA-DE-MATERIAIS.pdf" TargetMode="External"/><Relationship Id="rId615" Type="http://schemas.openxmlformats.org/officeDocument/2006/relationships/hyperlink" Target="https://www.caixa.gov.br/Downloads/sinapi-cadernos-tecnicos/SINAPI-CT-ASSENTAMENTO-DE-TUBOS-DE-PVC-E-METALICOS-EM-REDES-DE-AGUA.pdf" TargetMode="External"/><Relationship Id="rId1245" Type="http://schemas.openxmlformats.org/officeDocument/2006/relationships/hyperlink" Target="https://www.caixa.gov.br/Downloads/sinapi-cadernos-tecnicos/SINAPI-CT-CHAPISCO.pdf" TargetMode="External"/><Relationship Id="rId8272" Type="http://schemas.openxmlformats.org/officeDocument/2006/relationships/hyperlink" Target="https://www.caixa.gov.br/Downloads/sinapi-cadernos-tecnicos/SINAPI-CT-RADIER-PISO-DE-CONCRETO-E-LAJE-SOBRE-SOLO.pdf" TargetMode="External"/><Relationship Id="rId9323" Type="http://schemas.openxmlformats.org/officeDocument/2006/relationships/hyperlink" Target="https://www.caixa.gov.br/Downloads/sinapi-cadernos-tecnicos/SINAPI-CT-TUBULACAO-FLANGEADA-PARA-REDES-DE-AGUA.pdf" TargetMode="External"/><Relationship Id="rId1312" Type="http://schemas.openxmlformats.org/officeDocument/2006/relationships/hyperlink" Target="https://www.caixa.gov.br/Downloads/sinapi-cadernos-tecnicos/SINAPI-CT-CONCRETO-PROTENDIDO.pdf" TargetMode="External"/><Relationship Id="rId2710" Type="http://schemas.openxmlformats.org/officeDocument/2006/relationships/hyperlink" Target="https://www.caixa.gov.br/Downloads/sinapi-cadernos-tecnicos/SINAPI-CT-DRENAGEM-DE-AR-CONDICIONADO.pdf" TargetMode="External"/><Relationship Id="rId4468" Type="http://schemas.openxmlformats.org/officeDocument/2006/relationships/hyperlink" Target="https://www.caixa.gov.br/Downloads/sinapi-cadernos-tecnicos/SINAPI-CT-INSTALACOES-ELETRICAS-ELETRODUTOS-EMBUTIDOS-CABOS-CAIXAS-TOMADAS-E-INTERRUPTORES.pdf" TargetMode="External"/><Relationship Id="rId5866" Type="http://schemas.openxmlformats.org/officeDocument/2006/relationships/hyperlink" Target="https://www.caixa.gov.br/Downloads/sinapi-cadernos-tecnicos/SINAPI-CT-INSTALACOES-PREDIAIS-DE-AGUAS-PLUVIAIS-TUBOS-CONEXOES-CAIXAS-E-RALOS.pdf" TargetMode="External"/><Relationship Id="rId6917" Type="http://schemas.openxmlformats.org/officeDocument/2006/relationships/hyperlink" Target="https://www.caixa.gov.br/Downloads/sinapi-metodologia/Livro_SINAPI_Calculos_Parametros.pdf" TargetMode="External"/><Relationship Id="rId4882" Type="http://schemas.openxmlformats.org/officeDocument/2006/relationships/hyperlink" Target="https://www.caixa.gov.br/Downloads/sinapi-cadernos-tecnicos/SINAPI-CT-INSTALACOES-HIDRAULICAS-RESERVACAO-E-BOMBAS-DE-RECALQUE.pdf" TargetMode="External"/><Relationship Id="rId5519" Type="http://schemas.openxmlformats.org/officeDocument/2006/relationships/hyperlink" Target="https://www.caixa.gov.br/Downloads/sinapi-cadernos-tecnicos/SINAPI-CT-INSTALACOES-PREDIAIS-DE-AGUA-FRIA-EM-PVC.pdf" TargetMode="External"/><Relationship Id="rId5933" Type="http://schemas.openxmlformats.org/officeDocument/2006/relationships/hyperlink" Target="https://www.caixa.gov.br/Downloads/sinapi-cadernos-tecnicos/SINAPI-CT-INSTALACOES-DE-GAS-E-INCENDIO-EM-ACO-E-FERRO-GALVANIZADO.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3484" Type="http://schemas.openxmlformats.org/officeDocument/2006/relationships/hyperlink" Target="https://www.caixa.gov.br/Downloads/sinapi-cadernos-tecnicos/SINAPI-CT-ESQUADRIAS-PORTAS.pdf" TargetMode="External"/><Relationship Id="rId4535" Type="http://schemas.openxmlformats.org/officeDocument/2006/relationships/hyperlink" Target="https://www.caixa.gov.br/Downloads/sinapi-cadernos-tecnicos/SINAPI-CT-INSTALACOES-ELETRICAS-ELETRODUTOS-CONEXOES-E-CONDULETES-APARENTES.pdf" TargetMode="External"/><Relationship Id="rId3137" Type="http://schemas.openxmlformats.org/officeDocument/2006/relationships/hyperlink" Target="https://www.caixa.gov.br/Downloads/sinapi-cadernos-tecnicos/SINAPI-CT-ESCAVACAO-HORIZONTAL.pdf" TargetMode="External"/><Relationship Id="rId3551" Type="http://schemas.openxmlformats.org/officeDocument/2006/relationships/hyperlink" Target="https://www.caixa.gov.br/Downloads/sinapi-cadernos-tecnicos/SINAPI-CT-ESTACAS-BROCA-STRAUSS-E-ESCAVADA-COM-FLUIDO-ESTABILIZANTE.pdf" TargetMode="External"/><Relationship Id="rId4602" Type="http://schemas.openxmlformats.org/officeDocument/2006/relationships/hyperlink" Target="https://www.caixa.gov.br/Downloads/sinapi-cadernos-tecnicos/SINAPI-CT-INSTALACOES-ELETRICAS-QUADROS-CABOS-DISJUNTORES-CONTATORES-E-BARRAMENTOS-BLINDADOS.pdf" TargetMode="External"/><Relationship Id="rId7758" Type="http://schemas.openxmlformats.org/officeDocument/2006/relationships/hyperlink" Target="https://www.caixa.gov.br/Downloads/sinapi-cadernos-tecnicos/SINAPI-CT-PERFURACAO-HORIZONTAL-DIRECIONAL-HDD.pdf" TargetMode="External"/><Relationship Id="rId8809" Type="http://schemas.openxmlformats.org/officeDocument/2006/relationships/hyperlink" Target="https://www.caixa.gov.br/Downloads/sinapi-cadernos-tecnicos/SINAPI-CT-SISTEMA-DE-PROTECAO-CONTRA-DESCARGAS-ATMOSFERICAS-SPDA.pdf" TargetMode="External"/><Relationship Id="rId472" Type="http://schemas.openxmlformats.org/officeDocument/2006/relationships/hyperlink" Target="https://www.caixa.gov.br/Downloads/sinapi-cadernos-tecnicos/SINAPI-CT-ASSENTAMENTO-DE-TUBOS-DE-PVC-E-METALICOS-EM-REDES-DE-AGUA.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3204" Type="http://schemas.openxmlformats.org/officeDocument/2006/relationships/hyperlink" Target="https://www.caixa.gov.br/Downloads/sinapi-cadernos-tecnicos/SINAPI-CT-ESCAVACAO-VERTICAL-A-CEU-ABERTO.pdf" TargetMode="External"/><Relationship Id="rId6774" Type="http://schemas.openxmlformats.org/officeDocument/2006/relationships/hyperlink" Target="https://www.caixa.gov.br/Downloads/sinapi-metodologia/Livro_SINAPI_Calculos_Parametros.pdf" TargetMode="External"/><Relationship Id="rId7825" Type="http://schemas.openxmlformats.org/officeDocument/2006/relationships/hyperlink" Target="https://www.caixa.gov.br/Downloads/sinapi-cadernos-tecnicos/SINAPI-CT-PINTURA-EM-MADEIRA.pdf" TargetMode="External"/><Relationship Id="rId9180" Type="http://schemas.openxmlformats.org/officeDocument/2006/relationships/hyperlink" Target="https://www.caixa.gov.br/Downloads/sinapi-cadernos-tecnicos/SINAPI-CT-TRANSPORTE-CARGA-E-DESCARGA-DE-MATERIAIS.pdf" TargetMode="External"/><Relationship Id="rId125" Type="http://schemas.openxmlformats.org/officeDocument/2006/relationships/hyperlink" Target="https://www.caixa.gov.br/Downloads/sinapi-cadernos-tecnicos/SINAPI-CT-ARGAMASSAS.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5376" Type="http://schemas.openxmlformats.org/officeDocument/2006/relationships/hyperlink" Target="https://www.caixa.gov.br/Downloads/sinapi-cadernos-tecnicos/SINAPI-CT-INSTALACOES-PREDIAIS-DE-ESGOTO-TUBOS-E-CONEXOES.pdf" TargetMode="External"/><Relationship Id="rId5790" Type="http://schemas.openxmlformats.org/officeDocument/2006/relationships/hyperlink" Target="https://www.caixa.gov.br/Downloads/sinapi-cadernos-tecnicos/SINAPI-CT-INSTALACOES-PREDIAIS-DE-AGUAS-PLUVIAIS-TUBOS-CONEXOES-CAIXAS-E-RALOS.pdf" TargetMode="External"/><Relationship Id="rId6427" Type="http://schemas.openxmlformats.org/officeDocument/2006/relationships/hyperlink" Target="https://www.caixa.gov.br/Downloads/sinapi-cadernos-tecnicos/SINAPI-CT-INSTALACOES-EM-COBRE.pdf" TargetMode="External"/><Relationship Id="rId4392" Type="http://schemas.openxmlformats.org/officeDocument/2006/relationships/hyperlink" Target="https://www.caixa.gov.br/Downloads/sinapi-cadernos-tecnicos/SINAPI-CT-INSTALACOES-ELETRICAS-ELETRODUTOS-EMBUTIDOS-CABOS-CAIXAS-TOMADAS-E-INTERRUPTORES.pdf" TargetMode="External"/><Relationship Id="rId5029" Type="http://schemas.openxmlformats.org/officeDocument/2006/relationships/hyperlink" Target="https://www.caixa.gov.br/Downloads/sinapi-cadernos-tecnicos/SINAPI-CT-INSTALACOES-HIDRAULICAS-RESERVACAO-E-BOMBAS-DE-RECALQUE.pdf" TargetMode="External"/><Relationship Id="rId5443" Type="http://schemas.openxmlformats.org/officeDocument/2006/relationships/hyperlink" Target="https://www.caixa.gov.br/Downloads/sinapi-cadernos-tecnicos/SINAPI-CT-INSTALACOES-PREDIAIS-DE-AGUA-FRIA-EM-PVC.pdf" TargetMode="External"/><Relationship Id="rId6841" Type="http://schemas.openxmlformats.org/officeDocument/2006/relationships/hyperlink" Target="https://www.caixa.gov.br/Downloads/sinapi-metodologia/Livro_SINAPI_Calculos_Parametros.pdf" TargetMode="External"/><Relationship Id="rId8599" Type="http://schemas.openxmlformats.org/officeDocument/2006/relationships/hyperlink" Target="https://www.caixa.gov.br/Downloads/sinapi-cadernos-tecnicos/SINAPI-CT-REDES-DE-AGUA-E-ESGOTO-EM-PEAD-LISO-(TUBOS-E-CONEXOES).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4045" Type="http://schemas.openxmlformats.org/officeDocument/2006/relationships/hyperlink" Target="https://www.caixa.gov.br/Downloads/sinapi-cadernos-tecnicos/SINAPI-CT-FORMAS-PARA-ESTRUTURAS-DE-CONCRETO-ARMADO.pdf" TargetMode="External"/><Relationship Id="rId1639" Type="http://schemas.openxmlformats.org/officeDocument/2006/relationships/hyperlink" Target="https://www.caixa.gov.br/Downloads/sinapi-cadernos-tecnicos/SINAPI-CT-CUSTOS-HORARIOS-PRODUTIVO-E-IMPRODUTIVO-DOS-EQUIPAMENTOS.pdf" TargetMode="External"/><Relationship Id="rId3061" Type="http://schemas.openxmlformats.org/officeDocument/2006/relationships/hyperlink" Target="https://www.caixa.gov.br/Downloads/sinapi-cadernos-tecnicos/SINAPI-CT-ESCADAS.pdf" TargetMode="External"/><Relationship Id="rId5510" Type="http://schemas.openxmlformats.org/officeDocument/2006/relationships/hyperlink" Target="https://www.caixa.gov.br/Downloads/sinapi-cadernos-tecnicos/SINAPI-CT-INSTALACOES-PREDIAIS-DE-AGUA-FRIA-EM-PVC.pdf" TargetMode="External"/><Relationship Id="rId8666" Type="http://schemas.openxmlformats.org/officeDocument/2006/relationships/hyperlink" Target="https://www.caixa.gov.br/Downloads/sinapi-cadernos-tecnicos/SINAPI-CT-REDES-DE-AGUA-E-ESGOTO-EM-PEAD-LISO-(TUBOS-E-CONEXOES).pdf" TargetMode="External"/><Relationship Id="rId1706" Type="http://schemas.openxmlformats.org/officeDocument/2006/relationships/hyperlink" Target="https://www.caixa.gov.br/Downloads/sinapi-cadernos-tecnicos/SINAPI-CT-CUSTOS-HORARIOS-PRODUTIVO-E-IMPRODUTIVO-DOS-EQUIPAMENTOS.pdf" TargetMode="External"/><Relationship Id="rId4112" Type="http://schemas.openxmlformats.org/officeDocument/2006/relationships/hyperlink" Target="https://www.caixa.gov.br/Downloads/sinapi-cadernos-tecnicos/SINAPI-CT-GALERIAS-COM-ADUELAS-DE-CONCRETO.pdf" TargetMode="External"/><Relationship Id="rId7268" Type="http://schemas.openxmlformats.org/officeDocument/2006/relationships/hyperlink" Target="https://www.caixa.gov.br/Downloads/sinapi-cadernos-tecnicos/SINAPI-CT-MASSA-UNICA-EXTERNA.pdf" TargetMode="External"/><Relationship Id="rId7682" Type="http://schemas.openxmlformats.org/officeDocument/2006/relationships/hyperlink" Target="https://www.caixa.gov.br/Downloads/sinapi-cadernos-tecnicos/SINAPI-CT-PAVIMENTO-RIGIDO-DE-CONCRETO.pdf" TargetMode="External"/><Relationship Id="rId8319" Type="http://schemas.openxmlformats.org/officeDocument/2006/relationships/hyperlink" Target="https://www.caixa.gov.br/Downloads/sinapi-cadernos-tecnicos/SINAPI-CT-RADIER-PISO-DE-CONCRETO-E-LAJE-SOBRE-SOLO.pdf" TargetMode="External"/><Relationship Id="rId8733" Type="http://schemas.openxmlformats.org/officeDocument/2006/relationships/hyperlink" Target="https://www.caixa.gov.br/Downloads/sinapi-cadernos-tecnicos/SINAPI-CT-REVESTIMENTOS-CERAMICOS-INTERNOS.pdf" TargetMode="External"/><Relationship Id="rId3878" Type="http://schemas.openxmlformats.org/officeDocument/2006/relationships/hyperlink" Target="https://www.caixa.gov.br/Downloads/sinapi-cadernos-tecnicos/SINAPI-CT-FORROS.pdf" TargetMode="External"/><Relationship Id="rId4929" Type="http://schemas.openxmlformats.org/officeDocument/2006/relationships/hyperlink" Target="https://www.caixa.gov.br/Downloads/sinapi-cadernos-tecnicos/SINAPI-CT-INSTALACOES-HIDRAULICAS-RESERVACAO-E-BOMBAS-DE-RECALQUE.pdf" TargetMode="External"/><Relationship Id="rId6284" Type="http://schemas.openxmlformats.org/officeDocument/2006/relationships/hyperlink" Target="https://www.caixa.gov.br/Downloads/sinapi-cadernos-tecnicos/SINAPI-CT-INSTALACOES-DE-AR-CONDICIONADO.pdf" TargetMode="External"/><Relationship Id="rId7335" Type="http://schemas.openxmlformats.org/officeDocument/2006/relationships/hyperlink" Target="https://www.caixa.gov.br/Downloads/sinapi-cadernos-tecnicos/SINAPI-CT-MASSA-UNICA-EXTERNA.pdf" TargetMode="External"/><Relationship Id="rId8800" Type="http://schemas.openxmlformats.org/officeDocument/2006/relationships/hyperlink" Target="https://www.caixa.gov.br/Downloads/sinapi-cadernos-tecnicos/SINAPI-CT-SINALIZACAO-VERTICAL-VIARIA.pdf" TargetMode="External"/><Relationship Id="rId799" Type="http://schemas.openxmlformats.org/officeDocument/2006/relationships/hyperlink" Target="https://www.caixa.gov.br/Downloads/sinapi-cadernos-tecnicos/SINAPI-CT-ATERROS-BASES-SUB-BASES-E-IMPRIMACOES.pdf" TargetMode="External"/><Relationship Id="rId2894" Type="http://schemas.openxmlformats.org/officeDocument/2006/relationships/hyperlink" Target="https://www.caixa.gov.br/Downloads/sinapi-cadernos-tecnicos/SINAPI-CT-ELETROCALHAS.pdf" TargetMode="External"/><Relationship Id="rId6351" Type="http://schemas.openxmlformats.org/officeDocument/2006/relationships/hyperlink" Target="https://www.caixa.gov.br/Downloads/sinapi-cadernos-tecnicos/SINAPI-CT-INSTALACOES-EM-COBRE.pdf" TargetMode="External"/><Relationship Id="rId7402" Type="http://schemas.openxmlformats.org/officeDocument/2006/relationships/hyperlink" Target="https://www.caixa.gov.br/Downloads/sinapi-cadernos-tecnicos/SINAPI-CT-MOBILIARIO-URBANO.pdf" TargetMode="External"/><Relationship Id="rId866" Type="http://schemas.openxmlformats.org/officeDocument/2006/relationships/hyperlink" Target="https://www.caixa.gov.br/Downloads/sinapi-cadernos-tecnicos/SINAPI-CT-ATERROS-BASES-SUB-BASES-E-IMPRIMACOES.pdf" TargetMode="External"/><Relationship Id="rId1496" Type="http://schemas.openxmlformats.org/officeDocument/2006/relationships/hyperlink" Target="https://www.caixa.gov.br/Downloads/sinapi-cadernos-tecnicos/SINAPI-CT-CUSTOS-HORARIOS-PRODUTIVO-E-IMPRODUTIV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3945" Type="http://schemas.openxmlformats.org/officeDocument/2006/relationships/hyperlink" Target="https://www.caixa.gov.br/Downloads/sinapi-cadernos-tecnicos/SINAPI-CT-FUNDACOES-RASAS-(BLOCOS-SAPATAS-VIGAS-BALDRAME).pdf" TargetMode="External"/><Relationship Id="rId6004" Type="http://schemas.openxmlformats.org/officeDocument/2006/relationships/hyperlink" Target="https://www.caixa.gov.br/Downloads/sinapi-cadernos-tecnicos/SINAPI-CT-INSTALACOES-DE-GAS-E-INCENDIO-EM-ACO-E-FERRO-GALVANIZADO.pdf" TargetMode="External"/><Relationship Id="rId9574" Type="http://schemas.openxmlformats.org/officeDocument/2006/relationships/hyperlink" Target="https://www.caixa.gov.br/Downloads/sinapi-cadernos-tecnicos/SINAPI-CT-VALVULAS-E-REGISTROS-PARA-SISTEMAS-PREDIAIS.pdf" TargetMode="External"/><Relationship Id="rId519" Type="http://schemas.openxmlformats.org/officeDocument/2006/relationships/hyperlink" Target="https://www.caixa.gov.br/Downloads/sinapi-cadernos-tecnicos/SINAPI-CT-ASSENTAMENTO-DE-TUBOS-DE-PVC-E-METALICOS-EM-REDES-DE-AGUA.pdf" TargetMode="External"/><Relationship Id="rId1149" Type="http://schemas.openxmlformats.org/officeDocument/2006/relationships/hyperlink" Target="https://www.caixa.gov.br/Downloads/sinapi-cadernos-tecnicos/SINAPI-CT-CAIXAS-ENTERRADAS.pdf" TargetMode="External"/><Relationship Id="rId2961" Type="http://schemas.openxmlformats.org/officeDocument/2006/relationships/hyperlink" Target="https://www.caixa.gov.br/Downloads/sinapi-cadernos-tecnicos/SINAPI-CT-EQUIPAMENTOS-DE-PROTECAO-COLETIVA.pdf" TargetMode="External"/><Relationship Id="rId5020" Type="http://schemas.openxmlformats.org/officeDocument/2006/relationships/hyperlink" Target="https://www.caixa.gov.br/Downloads/sinapi-cadernos-tecnicos/SINAPI-CT-INSTALACOES-HIDRAULICAS-RESERVACAO-E-BOMBAS-DE-RECALQUE.pdf" TargetMode="External"/><Relationship Id="rId8176" Type="http://schemas.openxmlformats.org/officeDocument/2006/relationships/hyperlink" Target="https://www.caixa.gov.br/Downloads/sinapi-cadernos-tecnicos/SINAPI-CT-POCOS-DE-VISITA-E-CAIXAS-PARA-BOCAS-DE-LOBO.pdf" TargetMode="External"/><Relationship Id="rId9227" Type="http://schemas.openxmlformats.org/officeDocument/2006/relationships/hyperlink" Target="https://www.caixa.gov.br/Downloads/sinapi-cadernos-tecnicos/SINAPI-CT-TRANSPORTE-CARGA-E-DESCARGA-DE-MATERIAIS.pdf" TargetMode="External"/><Relationship Id="rId933" Type="http://schemas.openxmlformats.org/officeDocument/2006/relationships/hyperlink" Target="https://www.caixa.gov.br/Downloads/sinapi-cadernos-tecnicos/SINAPI-CT-ATERROS-BASES-SUB-BASES-E-IMPRIMACOES.pdf" TargetMode="External"/><Relationship Id="rId1563" Type="http://schemas.openxmlformats.org/officeDocument/2006/relationships/hyperlink" Target="https://www.caixa.gov.br/Downloads/sinapi-cadernos-tecnicos/SINAPI-CT-CUSTOS-HORARIOS-PRODUTIVO-E-IMPRODUTIV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7192" Type="http://schemas.openxmlformats.org/officeDocument/2006/relationships/hyperlink" Target="https://www.caixa.gov.br/Downloads/sinapi-cadernos-tecnicos/SINAPI-CT-LOUCAS-E-METAIS.pdf" TargetMode="External"/><Relationship Id="rId8590" Type="http://schemas.openxmlformats.org/officeDocument/2006/relationships/hyperlink" Target="https://www.caixa.gov.br/Downloads/sinapi-cadernos-tecnicos/SINAPI-CT-REDES-DE-AGUA-E-ESGOTO-EM-PEAD-LISO-(TUBOS-E-CONEXOES).pdf" TargetMode="External"/><Relationship Id="rId9641" Type="http://schemas.openxmlformats.org/officeDocument/2006/relationships/hyperlink" Target="https://www.caixa.gov.br/Downloads/sinapi-cadernos-tecnicos/SINAPI-CT-VALVULAS-PARA-REDES-DE-SANEAMENTO.pdf" TargetMode="External"/><Relationship Id="rId1216" Type="http://schemas.openxmlformats.org/officeDocument/2006/relationships/hyperlink" Target="https://www.caixa.gov.br/Downloads/sinapi-cadernos-tecnicos/SINAPI-CT-CERCAS-PROTETORES-E-ALAMBRADOS.pdf" TargetMode="External"/><Relationship Id="rId1630" Type="http://schemas.openxmlformats.org/officeDocument/2006/relationships/hyperlink" Target="https://www.caixa.gov.br/Downloads/sinapi-cadernos-tecnicos/SINAPI-CT-CUSTOS-HORARIOS-PRODUTIVO-E-IMPRODUTIVO-DOS-EQUIPAMENTOS.pdf" TargetMode="External"/><Relationship Id="rId4786" Type="http://schemas.openxmlformats.org/officeDocument/2006/relationships/hyperlink" Target="https://www.caixa.gov.br/Downloads/sinapi-cadernos-tecnicos/SINAPI-CT-INSTALACOES-HIDRAULICAS-RESERVACAO-E-BOMBAS-DE-RECALQUE.pdf" TargetMode="External"/><Relationship Id="rId5837" Type="http://schemas.openxmlformats.org/officeDocument/2006/relationships/hyperlink" Target="https://www.caixa.gov.br/Downloads/sinapi-cadernos-tecnicos/SINAPI-CT-INSTALACOES-PREDIAIS-DE-AGUAS-PLUVIAIS-TUBOS-CONEXOES-CAIXAS-E-RALOS.pdf" TargetMode="External"/><Relationship Id="rId8243" Type="http://schemas.openxmlformats.org/officeDocument/2006/relationships/hyperlink" Target="https://www.caixa.gov.br/Downloads/sinapi-cadernos-tecnicos/SINAPI-CT-PRODUCAO-DE-CONCRETOS-E-ARGAMASSAS-UTILIZANDO-AGREGADO-RECICLADO.pdf" TargetMode="External"/><Relationship Id="rId3388" Type="http://schemas.openxmlformats.org/officeDocument/2006/relationships/hyperlink" Target="https://www.caixa.gov.br/Downloads/sinapi-cadernos-tecnicos/SINAPI-CT-ESQUADRIAS-JANELAS.pdf" TargetMode="External"/><Relationship Id="rId4439" Type="http://schemas.openxmlformats.org/officeDocument/2006/relationships/hyperlink" Target="https://www.caixa.gov.br/Downloads/sinapi-cadernos-tecnicos/SINAPI-CT-INSTALACOES-ELETRICAS-ELETRODUTOS-EMBUTIDOS-CABOS-CAIXAS-TOMADAS-E-INTERRUPTORES.pdf" TargetMode="External"/><Relationship Id="rId4853" Type="http://schemas.openxmlformats.org/officeDocument/2006/relationships/hyperlink" Target="https://www.caixa.gov.br/Downloads/sinapi-cadernos-tecnicos/SINAPI-CT-INSTALACOES-HIDRAULICAS-RESERVACAO-E-BOMBAS-DE-RECALQUE.pdf" TargetMode="External"/><Relationship Id="rId5904" Type="http://schemas.openxmlformats.org/officeDocument/2006/relationships/hyperlink" Target="https://www.caixa.gov.br/Downloads/sinapi-cadernos-tecnicos/SINAPI-CT-INSTALACOES-DE-GAS-E-INCENDIO-EM-ACO-E-FERRO-GALVANIZADO.pdf" TargetMode="External"/><Relationship Id="rId8310" Type="http://schemas.openxmlformats.org/officeDocument/2006/relationships/hyperlink" Target="https://www.caixa.gov.br/Downloads/sinapi-cadernos-tecnicos/SINAPI-CT-RADIER-PISO-DE-CONCRETO-E-LAJE-SOBRE-SOLO.pdf" TargetMode="External"/><Relationship Id="rId3455" Type="http://schemas.openxmlformats.org/officeDocument/2006/relationships/hyperlink" Target="https://www.caixa.gov.br/Downloads/sinapi-cadernos-tecnicos/SINAPI-CT-ESQUADRIAS-PORTAS.pdf" TargetMode="External"/><Relationship Id="rId4506" Type="http://schemas.openxmlformats.org/officeDocument/2006/relationships/hyperlink" Target="https://www.caixa.gov.br/Downloads/sinapi-cadernos-tecnicos/SINAPI-CT-INSTALACOES-ELETRICAS-ELETRODUTOS-EMBUTIDOS-CABOS-CAIXAS-TOMADAS-E-INTERRUPTORES.pdf" TargetMode="External"/><Relationship Id="rId376" Type="http://schemas.openxmlformats.org/officeDocument/2006/relationships/hyperlink" Target="https://www.caixa.gov.br/Downloads/sinapi-cadernos-tecnicos/SINAPI-CT-ASSENTAMENTO-DE-TUBOS-DE-ESGOTO-EM-PVC-E-PEAD.pdf" TargetMode="External"/><Relationship Id="rId790" Type="http://schemas.openxmlformats.org/officeDocument/2006/relationships/hyperlink" Target="https://www.caixa.gov.br/Downloads/sinapi-cadernos-tecnicos/SINAPI-CT-ATERROS-BASES-SUB-BASES-E-IMPRIMACOES.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3108" Type="http://schemas.openxmlformats.org/officeDocument/2006/relationships/hyperlink" Target="https://www.caixa.gov.br/Downloads/sinapi-cadernos-tecnicos/SINAPI-CT-ESCADAS.pdf" TargetMode="External"/><Relationship Id="rId3522" Type="http://schemas.openxmlformats.org/officeDocument/2006/relationships/hyperlink" Target="https://www.caixa.gov.br/Downloads/sinapi-cadernos-tecnicos/SINAPI-CT-ESQUADRIAS-PORTAS.pdf" TargetMode="External"/><Relationship Id="rId4920" Type="http://schemas.openxmlformats.org/officeDocument/2006/relationships/hyperlink" Target="https://www.caixa.gov.br/Downloads/sinapi-cadernos-tecnicos/SINAPI-CT-INSTALACOES-HIDRAULICAS-RESERVACAO-E-BOMBAS-DE-RECALQUE.pdf" TargetMode="External"/><Relationship Id="rId6678" Type="http://schemas.openxmlformats.org/officeDocument/2006/relationships/hyperlink" Target="https://www.caixa.gov.br/Downloads/sinapi-cadernos-tecnicos/SINAPI-CT-LIGACOES-PREDIAIS-DE-AGUA-E-ESGOTO.pdf" TargetMode="External"/><Relationship Id="rId7729" Type="http://schemas.openxmlformats.org/officeDocument/2006/relationships/hyperlink" Target="https://www.caixa.gov.br/Downloads/sinapi-cadernos-tecnicos/SINAPI-CT-PERFURACAO-HORIZONTAL-DIRECIONAL-HDD.pdf" TargetMode="External"/><Relationship Id="rId9084" Type="http://schemas.openxmlformats.org/officeDocument/2006/relationships/hyperlink" Target="https://www.caixa.gov.br/Downloads/sinapi-cadernos-tecnicos/SINAPI-CT-TRANSPORTE-DE-MATERIAIS-DENTRO-DO-CANTEIRO-DE-OBRAS.pdf" TargetMode="External"/><Relationship Id="rId443" Type="http://schemas.openxmlformats.org/officeDocument/2006/relationships/hyperlink" Target="https://www.caixa.gov.br/Downloads/sinapi-cadernos-tecnicos/SINAPI-CT-ASSENTAMENTO-DE-TUBOS-DE-PVC-E-METALICOS-EM-REDES-DE-AGUA.pdf" TargetMode="External"/><Relationship Id="rId1073" Type="http://schemas.openxmlformats.org/officeDocument/2006/relationships/hyperlink" Target="https://www.caixa.gov.br/Downloads/sinapi-cadernos-tecnicos/SINAPI-CT-BOMBAS-HIDRAULICAS-CENTRIFUGAS-HORIZONTAIS-E-SUBMERSIVEI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9151" Type="http://schemas.openxmlformats.org/officeDocument/2006/relationships/hyperlink" Target="https://www.caixa.gov.br/Downloads/sinapi-cadernos-tecnicos/SINAPI-CT-TRANSPORTE-DE-MATERIAIS-DENTRO-DO-CANTEIRO-DE-OBRAS.pdf" TargetMode="External"/><Relationship Id="rId1140" Type="http://schemas.openxmlformats.org/officeDocument/2006/relationships/hyperlink" Target="https://www.caixa.gov.br/Downloads/sinapi-cadernos-tecnicos/SINAPI-CT-CAIXAS-ENTERRADAS.pdf" TargetMode="External"/><Relationship Id="rId4296" Type="http://schemas.openxmlformats.org/officeDocument/2006/relationships/hyperlink" Target="https://www.caixa.gov.br/Downloads/sinapi-cadernos-tecnicos/SINAPI-CT-IMPERMEABILIZACAO-PROTECAO-MECANICA-E-TRATAMENTO-DE-JUNTA.pdf" TargetMode="External"/><Relationship Id="rId5694" Type="http://schemas.openxmlformats.org/officeDocument/2006/relationships/hyperlink" Target="https://www.caixa.gov.br/Downloads/sinapi-cadernos-tecnicos/SINAPI-CT-INSTALACOES-PREDIAIS-DE-AGUA-QUENTE-EM-CPVC.pdf" TargetMode="External"/><Relationship Id="rId6745" Type="http://schemas.openxmlformats.org/officeDocument/2006/relationships/hyperlink" Target="https://www.caixa.gov.br/Downloads/sinapi-metodologia/Livro_SINAPI_Calculos_Parametros.pdf" TargetMode="External"/><Relationship Id="rId510" Type="http://schemas.openxmlformats.org/officeDocument/2006/relationships/hyperlink" Target="https://www.caixa.gov.br/Downloads/sinapi-cadernos-tecnicos/SINAPI-CT-ASSENTAMENTO-DE-TUBOS-DE-PVC-E-METALICOS-EM-REDES-DE-AGUA.pdf" TargetMode="External"/><Relationship Id="rId5347" Type="http://schemas.openxmlformats.org/officeDocument/2006/relationships/hyperlink" Target="https://www.caixa.gov.br/Downloads/sinapi-cadernos-tecnicos/SINAPI-CT-INSTALACOES-PREDIAIS-DE-ESGOTO-TUBOS-E-CONEXOES.pdf" TargetMode="External"/><Relationship Id="rId5761" Type="http://schemas.openxmlformats.org/officeDocument/2006/relationships/hyperlink" Target="https://www.caixa.gov.br/Downloads/sinapi-cadernos-tecnicos/SINAPI-CT-INSTALACOES-PREDIAIS-DE-AGUA-QUENTE-EM-CPVC.pdf" TargetMode="External"/><Relationship Id="rId6812" Type="http://schemas.openxmlformats.org/officeDocument/2006/relationships/hyperlink" Target="https://www.caixa.gov.br/Downloads/sinapi-metodologia/Livro_SINAPI_Calculos_Parametros.pdf" TargetMode="External"/><Relationship Id="rId1957" Type="http://schemas.openxmlformats.org/officeDocument/2006/relationships/hyperlink" Target="https://www.caixa.gov.br/Downloads/sinapi-cadernos-tecnicos/SINAPI-CT-DEPRECIACAO-JUROS-IMPOSTOS-E-SEGUROS-MANUTENCAO-E-MATERIAIS-NA-OPERACAO-DOS-EQUIPAMENTOS.pdf" TargetMode="External"/><Relationship Id="rId4363" Type="http://schemas.openxmlformats.org/officeDocument/2006/relationships/hyperlink" Target="https://www.caixa.gov.br/Downloads/sinapi-cadernos-tecnicos/SINAPI-CT-INSTALACOES-ELETRICAS-ELETRODUTOS-EMBUTIDOS-CABOS-CAIXAS-TOMADAS-E-INTERRUPTORES.pdf" TargetMode="External"/><Relationship Id="rId5414" Type="http://schemas.openxmlformats.org/officeDocument/2006/relationships/hyperlink" Target="https://www.caixa.gov.br/Downloads/sinapi-cadernos-tecnicos/SINAPI-CT-INSTALACOES-PREDIAIS-DE-ESGOTO-TUBOS-E-CONEXOES.pdf" TargetMode="External"/><Relationship Id="rId8984" Type="http://schemas.openxmlformats.org/officeDocument/2006/relationships/hyperlink" Target="https://www.caixa.gov.br/Downloads/sinapi-cadernos-tecnicos/SINAPI-CT-TRANSPORTE-FLUVIAL-CARGA-E-DESCARGA.pdf" TargetMode="External"/><Relationship Id="rId4016" Type="http://schemas.openxmlformats.org/officeDocument/2006/relationships/hyperlink" Target="https://www.caixa.gov.br/Downloads/sinapi-cadernos-tecnicos/SINAPI-CT-FORMAS-PARA-ESTRUTURAS-DE-CONCRETO-ARMADO.pdf" TargetMode="External"/><Relationship Id="rId4430" Type="http://schemas.openxmlformats.org/officeDocument/2006/relationships/hyperlink" Target="https://www.caixa.gov.br/Downloads/sinapi-cadernos-tecnicos/SINAPI-CT-INSTALACOES-ELETRICAS-ELETRODUTOS-EMBUTIDOS-CABOS-CAIXAS-TOMADAS-E-INTERRUPTORES.pdf" TargetMode="External"/><Relationship Id="rId7586" Type="http://schemas.openxmlformats.org/officeDocument/2006/relationships/hyperlink" Target="https://www.caixa.gov.br/Downloads/sinapi-cadernos-tecnicos/SINAPI-CT-PARQUINHOS-E-EQUIPAMENTOS-DE-GINASTICA-AO-AR-LIVRE.pdf" TargetMode="External"/><Relationship Id="rId8637" Type="http://schemas.openxmlformats.org/officeDocument/2006/relationships/hyperlink" Target="https://www.caixa.gov.br/Downloads/sinapi-cadernos-tecnicos/SINAPI-CT-REDES-DE-AGUA-E-ESGOTO-EM-PEAD-LISO-(TUBOS-E-CONEXOES).pdf" TargetMode="External"/><Relationship Id="rId3032" Type="http://schemas.openxmlformats.org/officeDocument/2006/relationships/hyperlink" Target="https://www.caixa.gov.br/Downloads/sinapi-cadernos-tecnicos/SINAPI-CT-ESCADAS.pdf" TargetMode="External"/><Relationship Id="rId6188" Type="http://schemas.openxmlformats.org/officeDocument/2006/relationships/hyperlink" Target="https://www.caixa.gov.br/Downloads/sinapi-cadernos-tecnicos/SINAPI-CT-INSTALACOES-DE-GAS-E-INCENDIO-EM-ACO-E-FERRO-GALVANIZADO.pdf" TargetMode="External"/><Relationship Id="rId7239" Type="http://schemas.openxmlformats.org/officeDocument/2006/relationships/hyperlink" Target="https://www.caixa.gov.br/Downloads/sinapi-cadernos-tecnicos/SINAPI-CT-LUMINARIAS-EXTERNAS.pdf" TargetMode="External"/><Relationship Id="rId7653" Type="http://schemas.openxmlformats.org/officeDocument/2006/relationships/hyperlink" Target="https://www.caixa.gov.br/Downloads/sinapi-cadernos-tecnicos/SINAPI-CT-PAVIMENTO-RIGIDO-DE-CONCRETO.pdf" TargetMode="External"/><Relationship Id="rId6255" Type="http://schemas.openxmlformats.org/officeDocument/2006/relationships/hyperlink" Target="https://www.caixa.gov.br/Downloads/sinapi-cadernos-tecnicos/SINAPI-CT-INSTALACOES-DE-GAS-EM-PEX-MULTICAMADAS.pdf" TargetMode="External"/><Relationship Id="rId7306" Type="http://schemas.openxmlformats.org/officeDocument/2006/relationships/hyperlink" Target="https://www.caixa.gov.br/Downloads/sinapi-cadernos-tecnicos/SINAPI-CT-MASSA-UNICA-EXTERNA.pdf" TargetMode="External"/><Relationship Id="rId8704" Type="http://schemas.openxmlformats.org/officeDocument/2006/relationships/hyperlink" Target="https://www.caixa.gov.br/Downloads/sinapi-cadernos-tecnicos/SINAPI-CT-REVESTIMENTOS-CERAMICOS-INTERNOS.pdf" TargetMode="External"/><Relationship Id="rId2798" Type="http://schemas.openxmlformats.org/officeDocument/2006/relationships/hyperlink" Target="https://www.caixa.gov.br/Downloads/sinapi-cadernos-tecnicos/SINAPI-CT-DUTOS-PARA-AR-CONDICIONADO.pdf" TargetMode="External"/><Relationship Id="rId3849" Type="http://schemas.openxmlformats.org/officeDocument/2006/relationships/hyperlink" Target="https://www.caixa.gov.br/Downloads/sinapi-cadernos-tecnicos/SINAPI-CT-EXECUCAO-DE-TIRANTES.pdf" TargetMode="External"/><Relationship Id="rId5271" Type="http://schemas.openxmlformats.org/officeDocument/2006/relationships/hyperlink" Target="https://www.caixa.gov.br/Downloads/sinapi-cadernos-tecnicos/SINAPI-CT-INSTALACOES-HIDRAULICAS-EM-PPR.pdf" TargetMode="External"/><Relationship Id="rId7720" Type="http://schemas.openxmlformats.org/officeDocument/2006/relationships/hyperlink" Target="https://www.caixa.gov.br/Downloads/sinapi-cadernos-tecnicos/SINAPI-CT-PERFURACAO-HORIZONTAL-DIRECIONAL-HDD.pdf" TargetMode="External"/><Relationship Id="rId2865" Type="http://schemas.openxmlformats.org/officeDocument/2006/relationships/hyperlink" Target="https://www.caixa.gov.br/Downloads/sinapi-cadernos-tecnicos/SINAPI-CT-ELETROCALHAS.pdf" TargetMode="External"/><Relationship Id="rId3916" Type="http://schemas.openxmlformats.org/officeDocument/2006/relationships/hyperlink" Target="https://www.caixa.gov.br/Downloads/sinapi-cadernos-tecnicos/SINAPI-CT-FOSSAS-E-SUMIDOUROS.pdf" TargetMode="External"/><Relationship Id="rId6322" Type="http://schemas.openxmlformats.org/officeDocument/2006/relationships/hyperlink" Target="https://www.caixa.gov.br/Downloads/sinapi-cadernos-tecnicos/SINAPI-CT-INSTALACOES-DE-AR-CONDICIONADO.pdf" TargetMode="External"/><Relationship Id="rId9478" Type="http://schemas.openxmlformats.org/officeDocument/2006/relationships/hyperlink" Target="https://www.caixa.gov.br/Downloads/sinapi-cadernos-tecnicos/SINAPI-CT-VIDROS-E-ESPELHOS.pdf" TargetMode="External"/><Relationship Id="rId837" Type="http://schemas.openxmlformats.org/officeDocument/2006/relationships/hyperlink" Target="https://www.caixa.gov.br/Downloads/sinapi-cadernos-tecnicos/SINAPI-CT-ATERROS-BASES-SUB-BASES-E-IMPRIMACOES.pdf" TargetMode="External"/><Relationship Id="rId1467" Type="http://schemas.openxmlformats.org/officeDocument/2006/relationships/hyperlink" Target="https://www.caixa.gov.br/Downloads/sinapi-cadernos-tecnicos/SINAPI-CT-CUSTOS-HORARIOS-PRODUTIVO-E-IMPRODUTIVO-DOS-EQUIPAMENTOS.pdf" TargetMode="External"/><Relationship Id="rId1881" Type="http://schemas.openxmlformats.org/officeDocument/2006/relationships/hyperlink" Target="https://www.caixa.gov.br/Downloads/sinapi-cadernos-tecnicos/SINAPI-CT-DEPRECIACAO-JUROS-IMPOSTOS-E-SEGUROS-MANUTENCAO-E-MATERIAIS-NA-OPERACAO-DOS-EQUIPAMENTOS.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2932" Type="http://schemas.openxmlformats.org/officeDocument/2006/relationships/hyperlink" Target="https://www.caixa.gov.br/Downloads/sinapi-cadernos-tecnicos/SINAPI-CT-ENERGIA-SOLAR-PARA-EDIFICACOES.pdf" TargetMode="External"/><Relationship Id="rId8494" Type="http://schemas.openxmlformats.org/officeDocument/2006/relationships/hyperlink" Target="https://www.caixa.gov.br/Downloads/sinapi-cadernos-tecnicos/SINAPI-CT-REDES-ENTERRADAS-DE-DISTRIBUICAO-ELETRICA.pdf" TargetMode="External"/><Relationship Id="rId9545" Type="http://schemas.openxmlformats.org/officeDocument/2006/relationships/hyperlink" Target="https://www.caixa.gov.br/Downloads/sinapi-cadernos-tecnicos/SINAPI-CT-VALVULAS-E-REGISTROS-PARA-SISTEMAS-PREDIAIS.pdf" TargetMode="External"/><Relationship Id="rId904" Type="http://schemas.openxmlformats.org/officeDocument/2006/relationships/hyperlink" Target="https://www.caixa.gov.br/Downloads/sinapi-cadernos-tecnicos/SINAPI-CT-ATERROS-BASES-SUB-BASES-E-IMPRIMACOES.pdf" TargetMode="External"/><Relationship Id="rId1534" Type="http://schemas.openxmlformats.org/officeDocument/2006/relationships/hyperlink" Target="https://www.caixa.gov.br/Downloads/sinapi-cadernos-tecnicos/SINAPI-CT-CUSTOS-HORARIOS-PRODUTIVO-E-IMPRODUTIVO-DOS-EQUIPAMENTOS.pdf" TargetMode="External"/><Relationship Id="rId7096" Type="http://schemas.openxmlformats.org/officeDocument/2006/relationships/hyperlink" Target="https://www.caixa.gov.br/Downloads/sinapi-metodologia/Livro_SINAPI_Calculos_Parametros.pdf" TargetMode="External"/><Relationship Id="rId8147" Type="http://schemas.openxmlformats.org/officeDocument/2006/relationships/hyperlink" Target="https://www.caixa.gov.br/Downloads/sinapi-cadernos-tecnicos/SINAPI-CT-POCOS-DE-VISITA-E-CAIXAS-PARA-BOCAS-DE-LOBO.pdf" TargetMode="External"/><Relationship Id="rId8561" Type="http://schemas.openxmlformats.org/officeDocument/2006/relationships/hyperlink" Target="https://www.caixa.gov.br/Downloads/sinapi-cadernos-tecnicos/SINAPI-CT-REDES-DE-LOGICA-TELEFONIA-E-IMAGEM.pdf" TargetMode="External"/><Relationship Id="rId9612" Type="http://schemas.openxmlformats.org/officeDocument/2006/relationships/hyperlink" Target="https://www.caixa.gov.br/Downloads/sinapi-cadernos-tecnicos/SINAPI-CT-VALVULAS-PARA-REDES-DE-SANEAMENTO.pdf" TargetMode="External"/><Relationship Id="rId1601" Type="http://schemas.openxmlformats.org/officeDocument/2006/relationships/hyperlink" Target="https://www.caixa.gov.br/Downloads/sinapi-cadernos-tecnicos/SINAPI-CT-CUSTOS-HORARIOS-PRODUTIVO-E-IMPRODUTIVO-DOS-EQUIPAMENTOS.pdf" TargetMode="External"/><Relationship Id="rId4757" Type="http://schemas.openxmlformats.org/officeDocument/2006/relationships/hyperlink" Target="https://www.caixa.gov.br/Downloads/sinapi-cadernos-tecnicos/SINAPI-CT-INSTALACOES-ELETRICAS-REDE-DE-DISTRIBUICAO.pdf" TargetMode="External"/><Relationship Id="rId7163" Type="http://schemas.openxmlformats.org/officeDocument/2006/relationships/hyperlink" Target="https://www.caixa.gov.br/Downloads/sinapi-cadernos-tecnicos/SINAPI-CT-LOUCAS-E-METAIS.pdf" TargetMode="External"/><Relationship Id="rId8214" Type="http://schemas.openxmlformats.org/officeDocument/2006/relationships/hyperlink" Target="https://www.caixa.gov.br/Downloads/sinapi-cadernos-tecnicos/SINAPI-CT-PRODUCAO-DE-CONCRETO.pdf" TargetMode="External"/><Relationship Id="rId3359" Type="http://schemas.openxmlformats.org/officeDocument/2006/relationships/hyperlink" Target="https://www.caixa.gov.br/Downloads/sinapi-cadernos-tecnicos/SINAPI-CT-ESCORAMENTO-E-PREPARO-DE-FUNDO-DE-VALAS.pdf" TargetMode="External"/><Relationship Id="rId5808" Type="http://schemas.openxmlformats.org/officeDocument/2006/relationships/hyperlink" Target="https://www.caixa.gov.br/Downloads/sinapi-cadernos-tecnicos/SINAPI-CT-INSTALACOES-PREDIAIS-DE-AGUAS-PLUVIAIS-TUBOS-CONEXOES-CAIXAS-E-RALOS.pdf" TargetMode="External"/><Relationship Id="rId7230" Type="http://schemas.openxmlformats.org/officeDocument/2006/relationships/hyperlink" Target="https://www.caixa.gov.br/Downloads/sinapi-cadernos-tecnicos/SINAPI-CT-LUMINARIAS-EXTERNAS.pdf" TargetMode="External"/><Relationship Id="rId694" Type="http://schemas.openxmlformats.org/officeDocument/2006/relationships/hyperlink" Target="https://www.caixa.gov.br/Downloads/sinapi-cadernos-tecnicos/SINAPI-CT-ASSENTAMENTO-DE-TUBOS-DE-ESGOTO-OU-DRENAGEM-PLUVIAL-EM-CONCRETO.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3773" Type="http://schemas.openxmlformats.org/officeDocument/2006/relationships/hyperlink" Target="https://www.caixa.gov.br/Downloads/sinapi-cadernos-tecnicos/SINAPI-CT-ESTRUTURAS-DE-MADEIRA.pdf" TargetMode="External"/><Relationship Id="rId4824" Type="http://schemas.openxmlformats.org/officeDocument/2006/relationships/hyperlink" Target="https://www.caixa.gov.br/Downloads/sinapi-cadernos-tecnicos/SINAPI-CT-INSTALACOES-HIDRAULICAS-RESERVACAO-E-BOMBAS-DE-RECALQUE.pdf" TargetMode="External"/><Relationship Id="rId347" Type="http://schemas.openxmlformats.org/officeDocument/2006/relationships/hyperlink" Target="https://www.caixa.gov.br/Downloads/sinapi-cadernos-tecnicos/SINAPI-CT-ASSENTAMENTO-DE-TUBOS-DE-ESGOTO-EM-PVC-E-PEAD.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3426" Type="http://schemas.openxmlformats.org/officeDocument/2006/relationships/hyperlink" Target="https://www.caixa.gov.br/Downloads/sinapi-cadernos-tecnicos/SINAPI-CT-ESQUADRIAS-PORTAS.pdf" TargetMode="External"/><Relationship Id="rId3840" Type="http://schemas.openxmlformats.org/officeDocument/2006/relationships/hyperlink" Target="https://www.caixa.gov.br/Downloads/sinapi-cadernos-tecnicos/SINAPI-CT-EXECUCAO-DE-TIRANTES.pdf" TargetMode="External"/><Relationship Id="rId6996" Type="http://schemas.openxmlformats.org/officeDocument/2006/relationships/hyperlink" Target="https://www.caixa.gov.br/Downloads/sinapi-metodologia/Livro_SINAPI_Calculos_Parametros.pdf" TargetMode="External"/><Relationship Id="rId9055" Type="http://schemas.openxmlformats.org/officeDocument/2006/relationships/hyperlink" Target="https://www.caixa.gov.br/Downloads/sinapi-cadernos-tecnicos/SINAPI-CT-TRANSPORTE-FLUVIAL-CARGA-E-DESCARGA.pdf" TargetMode="External"/><Relationship Id="rId761" Type="http://schemas.openxmlformats.org/officeDocument/2006/relationships/hyperlink" Target="https://www.caixa.gov.br/Downloads/sinapi-cadernos-tecnicos/SINAPI-CT-ATERROS-BASES-SUB-BASES-E-IMPRIMACOES.pdf" TargetMode="External"/><Relationship Id="rId1391" Type="http://schemas.openxmlformats.org/officeDocument/2006/relationships/hyperlink" Target="https://www.caixa.gov.br/Downloads/sinapi-cadernos-tecnicos/SINAPI-CT-CONTRAPISO.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5598" Type="http://schemas.openxmlformats.org/officeDocument/2006/relationships/hyperlink" Target="https://www.caixa.gov.br/Downloads/sinapi-cadernos-tecnicos/SINAPI-CT-INSTALACOES-PREDIAIS-DE-AGUA-FRIA-EM-PVC.pdf" TargetMode="External"/><Relationship Id="rId6649" Type="http://schemas.openxmlformats.org/officeDocument/2006/relationships/hyperlink" Target="https://www.caixa.gov.br/Downloads/sinapi-cadernos-tecnicos/SINAPI-CT-LASTRO.pdf" TargetMode="External"/><Relationship Id="rId414" Type="http://schemas.openxmlformats.org/officeDocument/2006/relationships/hyperlink" Target="https://www.caixa.gov.br/Downloads/sinapi-cadernos-tecnicos/SINAPI-CT-ASSENTAMENTO-DE-TUBOS-DE-PVC-E-METALICOS-EM-REDES-DE-AGUA.pdf" TargetMode="External"/><Relationship Id="rId1044" Type="http://schemas.openxmlformats.org/officeDocument/2006/relationships/hyperlink" Target="https://www.caixa.gov.br/Downloads/sinapi-cadernos-tecnicos/SINAPI-CT-BOCAS-PARA-BUEIROS.pdf" TargetMode="External"/><Relationship Id="rId5665" Type="http://schemas.openxmlformats.org/officeDocument/2006/relationships/hyperlink" Target="https://www.caixa.gov.br/Downloads/sinapi-cadernos-tecnicos/SINAPI-CT-INSTALACOES-PREDIAIS-DE-AGUA-QUENTE-EM-CPVC.pdf" TargetMode="External"/><Relationship Id="rId6716" Type="http://schemas.openxmlformats.org/officeDocument/2006/relationships/hyperlink" Target="https://www.caixa.gov.br/Downloads/sinapi-cadernos-tecnicos/SINAPI-CT-LIMPEZA-DE-OBRA.pdf" TargetMode="External"/><Relationship Id="rId8071" Type="http://schemas.openxmlformats.org/officeDocument/2006/relationships/hyperlink" Target="https://www.caixa.gov.br/Downloads/sinapi-cadernos-tecnicos/SINAPI-CT-POCOS-DE-VISITA-E-CAIXAS-PARA-BOCAS-DE-LOBO.pdf" TargetMode="External"/><Relationship Id="rId9122" Type="http://schemas.openxmlformats.org/officeDocument/2006/relationships/hyperlink" Target="https://www.caixa.gov.br/Downloads/sinapi-cadernos-tecnicos/SINAPI-CT-TRANSPORTE-DE-MATERIAIS-DENTRO-DO-CANTEIRO-DE-OBRAS.pdf" TargetMode="External"/><Relationship Id="rId1111" Type="http://schemas.openxmlformats.org/officeDocument/2006/relationships/hyperlink" Target="https://www.caixa.gov.br/Downloads/sinapi-cadernos-tecnicos/SINAPI-CT-CAIXAS-ENTERRADAS.pdf" TargetMode="External"/><Relationship Id="rId4267" Type="http://schemas.openxmlformats.org/officeDocument/2006/relationships/hyperlink" Target="https://www.caixa.gov.br/Downloads/sinapi-cadernos-tecnicos/SINAPI-CT-ILUMINACAO-PREDIAL-E-MONITORAMENTO.pdf" TargetMode="External"/><Relationship Id="rId4681" Type="http://schemas.openxmlformats.org/officeDocument/2006/relationships/hyperlink" Target="https://www.caixa.gov.br/Downloads/sinapi-cadernos-tecnicos/SINAPI-CT-INSTALACOES-ELETRICAS-QUADROS-CABOS-DISJUNTORES-CONTATORES-E-BARRAMENTOS-BLINDADOS.pdf" TargetMode="External"/><Relationship Id="rId5318" Type="http://schemas.openxmlformats.org/officeDocument/2006/relationships/hyperlink" Target="https://www.caixa.gov.br/Downloads/sinapi-cadernos-tecnicos/SINAPI-CT-INSTALACOES-PREDIAIS-DE-ESGOTO-CAIXAS-E-RALOS.pdf" TargetMode="External"/><Relationship Id="rId5732" Type="http://schemas.openxmlformats.org/officeDocument/2006/relationships/hyperlink" Target="https://www.caixa.gov.br/Downloads/sinapi-cadernos-tecnicos/SINAPI-CT-INSTALACOES-PREDIAIS-DE-AGUA-QUENTE-EM-CPVC.pdf" TargetMode="External"/><Relationship Id="rId8888" Type="http://schemas.openxmlformats.org/officeDocument/2006/relationships/hyperlink" Target="https://www.caixa.gov.br/Downloads/sinapi-cadernos-tecnicos/SINAPI-CT-SISTEMAS-DE-MEDICAO.pdf" TargetMode="External"/><Relationship Id="rId3283" Type="http://schemas.openxmlformats.org/officeDocument/2006/relationships/hyperlink" Target="https://www.caixa.gov.br/Downloads/sinapi-cadernos-tecnicos/SINAPI-CT-ESCAVACAO-DE-VALAS.pdf" TargetMode="External"/><Relationship Id="rId4334" Type="http://schemas.openxmlformats.org/officeDocument/2006/relationships/hyperlink" Target="https://www.caixa.gov.br/Downloads/sinapi-cadernos-tecnicos/SINAPI-CT-INSTALACOES-ELETRICAS-ELETRODUTOS-EMBUTIDOS-CABOS-CAIXAS-TOMADAS-E-INTERRUPTORES.pdf" TargetMode="External"/><Relationship Id="rId1928" Type="http://schemas.openxmlformats.org/officeDocument/2006/relationships/hyperlink" Target="https://www.caixa.gov.br/Downloads/sinapi-cadernos-tecnicos/SINAPI-CT-DEPRECIACAO-JUROS-IMPOSTOS-E-SEGUROS-MANUTENCAO-E-MATERIAIS-NA-OPERACAO-DOS-EQUIPAMENTOS.pdf" TargetMode="External"/><Relationship Id="rId3350" Type="http://schemas.openxmlformats.org/officeDocument/2006/relationships/hyperlink" Target="https://www.caixa.gov.br/Downloads/sinapi-cadernos-tecnicos/SINAPI-CT-ESCORAMENTO-E-PREPARO-DE-FUNDO-DE-VALAS.pdf" TargetMode="External"/><Relationship Id="rId8955" Type="http://schemas.openxmlformats.org/officeDocument/2006/relationships/hyperlink" Target="https://www.caixa.gov.br/Downloads/sinapi-cadernos-tecnicos/SINAPI-CT-TELHAMENTO-PARA-COBERTURA.pdf" TargetMode="External"/><Relationship Id="rId271" Type="http://schemas.openxmlformats.org/officeDocument/2006/relationships/hyperlink" Target="https://www.caixa.gov.br/Downloads/sinapi-cadernos-tecnicos/SINAPI-CT-ARMACAO-DE-ESTACAS.pdf" TargetMode="External"/><Relationship Id="rId3003" Type="http://schemas.openxmlformats.org/officeDocument/2006/relationships/hyperlink" Target="https://www.caixa.gov.br/Downloads/sinapi-cadernos-tecnicos/SINAPI-CT-EQUIPAMENTOS-DE-PROTECAO-COLETIVA.pdf" TargetMode="External"/><Relationship Id="rId4401" Type="http://schemas.openxmlformats.org/officeDocument/2006/relationships/hyperlink" Target="https://www.caixa.gov.br/Downloads/sinapi-cadernos-tecnicos/SINAPI-CT-INSTALACOES-ELETRICAS-ELETRODUTOS-EMBUTIDOS-CABOS-CAIXAS-TOMADAS-E-INTERRUPTORES.pdf" TargetMode="External"/><Relationship Id="rId6159" Type="http://schemas.openxmlformats.org/officeDocument/2006/relationships/hyperlink" Target="https://www.caixa.gov.br/Downloads/sinapi-cadernos-tecnicos/SINAPI-CT-INSTALACOES-DE-GAS-E-INCENDIO-EM-ACO-E-FERRO-GALVANIZADO.pdf" TargetMode="External"/><Relationship Id="rId7557" Type="http://schemas.openxmlformats.org/officeDocument/2006/relationships/hyperlink" Target="https://www.caixa.gov.br/Downloads/sinapi-cadernos-tecnicos/SINAPI-CT-PAREDES-EM-DRYWALL.pdf" TargetMode="External"/><Relationship Id="rId7971" Type="http://schemas.openxmlformats.org/officeDocument/2006/relationships/hyperlink" Target="https://www.caixa.gov.br/Downloads/sinapi-cadernos-tecnicos/SINAPI-CT-PISOS.pdf" TargetMode="External"/><Relationship Id="rId8608" Type="http://schemas.openxmlformats.org/officeDocument/2006/relationships/hyperlink" Target="https://www.caixa.gov.br/Downloads/sinapi-cadernos-tecnicos/SINAPI-CT-REDES-DE-AGUA-E-ESGOTO-EM-PEAD-LISO-(TUBOS-E-CONEXOES).pdf" TargetMode="External"/><Relationship Id="rId6573" Type="http://schemas.openxmlformats.org/officeDocument/2006/relationships/hyperlink" Target="https://www.caixa.gov.br/Downloads/sinapi-cadernos-tecnicos/SINAPI-CT-INSTALACOES-EM-COBRE.pdf" TargetMode="External"/><Relationship Id="rId7624" Type="http://schemas.openxmlformats.org/officeDocument/2006/relationships/hyperlink" Target="https://www.caixa.gov.br/Downloads/sinapi-cadernos-tecnicos/SINAPI-CT-PAVIMENTO-INTERTRAVADO.pdf" TargetMode="External"/><Relationship Id="rId2769" Type="http://schemas.openxmlformats.org/officeDocument/2006/relationships/hyperlink" Target="https://www.caixa.gov.br/Downloads/sinapi-cadernos-tecnicos/SINAPI-CT-DUTOS-PARA-AR-CONDICIONADO.pdf" TargetMode="External"/><Relationship Id="rId5175" Type="http://schemas.openxmlformats.org/officeDocument/2006/relationships/hyperlink" Target="https://www.caixa.gov.br/Downloads/sinapi-cadernos-tecnicos/SINAPI-CT-INSTALACOES-HIDRAULICAS-EM-PEX.pdf" TargetMode="External"/><Relationship Id="rId6226" Type="http://schemas.openxmlformats.org/officeDocument/2006/relationships/hyperlink" Target="https://www.caixa.gov.br/Downloads/sinapi-cadernos-tecnicos/SINAPI-CT-INSTALACOES-DE-GAS-EM-PEX-MULTICAMADAS.pdf" TargetMode="External"/><Relationship Id="rId6640" Type="http://schemas.openxmlformats.org/officeDocument/2006/relationships/hyperlink" Target="https://www.caixa.gov.br/Downloads/sinapi-cadernos-tecnicos/SINAPI-CT-LASTRO.pdf" TargetMode="External"/><Relationship Id="rId1785" Type="http://schemas.openxmlformats.org/officeDocument/2006/relationships/hyperlink" Target="https://www.caixa.gov.br/Downloads/sinapi-cadernos-tecnicos/SINAPI-CT-CUSTOS-HORARIOS-PRODUTIVO-E-IMPRODUTIVO-DOS-EQUIPAMENTOS.pdf" TargetMode="External"/><Relationship Id="rId2836" Type="http://schemas.openxmlformats.org/officeDocument/2006/relationships/hyperlink" Target="https://www.caixa.gov.br/Downloads/sinapi-cadernos-tecnicos/SINAPI-CT-ELETROCALHAS.pdf" TargetMode="External"/><Relationship Id="rId4191" Type="http://schemas.openxmlformats.org/officeDocument/2006/relationships/hyperlink" Target="https://www.caixa.gov.br/Downloads/sinapi-cadernos-tecnicos/SINAPI-CT-GUARDA-CORPO-CORRIMAO-E-GRADE-PARA-ESQUADRIAS.pdf" TargetMode="External"/><Relationship Id="rId5242" Type="http://schemas.openxmlformats.org/officeDocument/2006/relationships/hyperlink" Target="https://www.caixa.gov.br/Downloads/sinapi-cadernos-tecnicos/SINAPI-CT-INSTALACOES-HIDRAULICAS-EM-PPR.pdf" TargetMode="External"/><Relationship Id="rId8398" Type="http://schemas.openxmlformats.org/officeDocument/2006/relationships/hyperlink" Target="https://www.caixa.gov.br/Downloads/sinapi-cadernos-tecnicos/SINAPI-CT-RASGOS-E-FIXACOES.pdf" TargetMode="External"/><Relationship Id="rId9449" Type="http://schemas.openxmlformats.org/officeDocument/2006/relationships/hyperlink" Target="https://www.caixa.gov.br/Downloads/sinapi-cadernos-tecnicos/SINAPI-CT-VIDROS-E-ESPELHOS.pdf" TargetMode="External"/><Relationship Id="rId77" Type="http://schemas.openxmlformats.org/officeDocument/2006/relationships/hyperlink" Target="https://www.caixa.gov.br/Downloads/sinapi-cadernos-tecnicos/SINAPI-CT-ALVENARIA-DE-VEDACAO.pdf" TargetMode="External"/><Relationship Id="rId808" Type="http://schemas.openxmlformats.org/officeDocument/2006/relationships/hyperlink" Target="https://www.caixa.gov.br/Downloads/sinapi-cadernos-tecnicos/SINAPI-CT-ATERROS-BASES-SUB-BASES-E-IMPRIMACOES.pdf" TargetMode="External"/><Relationship Id="rId1438" Type="http://schemas.openxmlformats.org/officeDocument/2006/relationships/hyperlink" Target="https://www.caixa.gov.br/Downloads/sinapi-cadernos-tecnicos/SINAPI-CT-CUSTOS-HORARIOS-PRODUTIVO-E-IMPRODUTIVO-DOS-EQUIPAMENTOS.pdf" TargetMode="External"/><Relationship Id="rId8465" Type="http://schemas.openxmlformats.org/officeDocument/2006/relationships/hyperlink" Target="https://www.caixa.gov.br/Downloads/sinapi-cadernos-tecnicos/SINAPI-CT-RECOMPOSICAO-DE-PAVIMENTOS.pdf" TargetMode="External"/><Relationship Id="rId9516" Type="http://schemas.openxmlformats.org/officeDocument/2006/relationships/hyperlink" Target="https://www.caixa.gov.br/Downloads/sinapi-cadernos-tecnicos/SINAPI-CT-VALVULAS-E-REGISTROS-PARA-SISTEMAS-PREDIAIS.pdf" TargetMode="External"/><Relationship Id="rId1852" Type="http://schemas.openxmlformats.org/officeDocument/2006/relationships/hyperlink" Target="https://www.caixa.gov.br/Downloads/sinapi-cadernos-tecnicos/SINAPI-CT-DEMOLICOES-E-REMOCOES.pdf" TargetMode="External"/><Relationship Id="rId2903" Type="http://schemas.openxmlformats.org/officeDocument/2006/relationships/hyperlink" Target="https://www.caixa.gov.br/Downloads/sinapi-cadernos-tecnicos/SINAPI-CT-ELETROCALHAS.pdf" TargetMode="External"/><Relationship Id="rId7067" Type="http://schemas.openxmlformats.org/officeDocument/2006/relationships/hyperlink" Target="https://www.caixa.gov.br/Downloads/sinapi-metodologia/Livro_SINAPI_Calculos_Parametros.pdf" TargetMode="External"/><Relationship Id="rId7481" Type="http://schemas.openxmlformats.org/officeDocument/2006/relationships/hyperlink" Target="https://www.caixa.gov.br/Downloads/sinapi-cadernos-tecnicos/SINAPI-CT-PAREDES-DE-CONCRETO-CONCRETAGEM.pdf" TargetMode="External"/><Relationship Id="rId8118" Type="http://schemas.openxmlformats.org/officeDocument/2006/relationships/hyperlink" Target="https://www.caixa.gov.br/Downloads/sinapi-cadernos-tecnicos/SINAPI-CT-POCOS-DE-VISITA-E-CAIXAS-PARA-BOCAS-DE-LOBO.pdf" TargetMode="External"/><Relationship Id="rId1505" Type="http://schemas.openxmlformats.org/officeDocument/2006/relationships/hyperlink" Target="https://www.caixa.gov.br/Downloads/sinapi-cadernos-tecnicos/SINAPI-CT-CUSTOS-HORARIOS-PRODUTIVO-E-IMPRODUTIVO-DOS-EQUIPAMENTOS.pdf" TargetMode="External"/><Relationship Id="rId6083" Type="http://schemas.openxmlformats.org/officeDocument/2006/relationships/hyperlink" Target="https://www.caixa.gov.br/Downloads/sinapi-cadernos-tecnicos/SINAPI-CT-INSTALACOES-DE-GAS-E-INCENDIO-EM-ACO-E-FERRO-GALVANIZADO.pdf" TargetMode="External"/><Relationship Id="rId7134" Type="http://schemas.openxmlformats.org/officeDocument/2006/relationships/hyperlink" Target="https://www.caixa.gov.br/Downloads/sinapi-cadernos-tecnicos/SINAPI-CT-LOUCAS-E-METAIS.pdf" TargetMode="External"/><Relationship Id="rId8532" Type="http://schemas.openxmlformats.org/officeDocument/2006/relationships/hyperlink" Target="https://www.caixa.gov.br/Downloads/sinapi-cadernos-tecnicos/SINAPI-CT-REDES-DE-LOGICA-TELEFONIA-E-IMAGEM.pdf" TargetMode="External"/><Relationship Id="rId3677" Type="http://schemas.openxmlformats.org/officeDocument/2006/relationships/hyperlink" Target="https://www.caixa.gov.br/Downloads/sinapi-cadernos-tecnicos/SINAPI-CT-ESTRUTURA-E-TRAMA-PARA-COBERTURA.pdf" TargetMode="External"/><Relationship Id="rId4728" Type="http://schemas.openxmlformats.org/officeDocument/2006/relationships/hyperlink" Target="https://www.caixa.gov.br/Downloads/sinapi-cadernos-tecnicos/SINAPI-CT-INSTALACOES-ELETRICAS-REDE-DE-DISTRIBUICAO.pdf" TargetMode="External"/><Relationship Id="rId598" Type="http://schemas.openxmlformats.org/officeDocument/2006/relationships/hyperlink" Target="https://www.caixa.gov.br/Downloads/sinapi-cadernos-tecnicos/SINAPI-CT-ASSENTAMENTO-DE-TUBOS-DE-PVC-E-METALICOS-EM-REDES-DE-AGUA.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2693" Type="http://schemas.openxmlformats.org/officeDocument/2006/relationships/hyperlink" Target="https://www.caixa.gov.br/Downloads/sinapi-cadernos-tecnicos/SINAPI-CT-DISSIPADORES-DE-ENERGIA.pdf" TargetMode="External"/><Relationship Id="rId3744" Type="http://schemas.openxmlformats.org/officeDocument/2006/relationships/hyperlink" Target="https://www.caixa.gov.br/Downloads/sinapi-cadernos-tecnicos/SINAPI-CT-ESTRUTURAS-DE-MADEIRA.pdf" TargetMode="External"/><Relationship Id="rId6150" Type="http://schemas.openxmlformats.org/officeDocument/2006/relationships/hyperlink" Target="https://www.caixa.gov.br/Downloads/sinapi-cadernos-tecnicos/SINAPI-CT-INSTALACOES-DE-GAS-E-INCENDIO-EM-ACO-E-FERRO-GALVANIZADO.pdf" TargetMode="External"/><Relationship Id="rId7201" Type="http://schemas.openxmlformats.org/officeDocument/2006/relationships/hyperlink" Target="https://www.caixa.gov.br/Downloads/sinapi-cadernos-tecnicos/SINAPI-CT-LOUCAS-E-METAIS.pdf" TargetMode="External"/><Relationship Id="rId665" Type="http://schemas.openxmlformats.org/officeDocument/2006/relationships/hyperlink" Target="https://www.caixa.gov.br/Downloads/sinapi-cadernos-tecnicos/SINAPI-CT-ASSENTAMENTO-DE-TUBOS-DE-ESGOTO-OU-DRENAGEM-PLUVIAL-EM-CONCRETO.pdf" TargetMode="External"/><Relationship Id="rId1295" Type="http://schemas.openxmlformats.org/officeDocument/2006/relationships/hyperlink" Target="https://www.caixa.gov.br/Downloads/sinapi-cadernos-tecnicos/SINAPI-CT-CONCRETO-PROJETADO.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2760" Type="http://schemas.openxmlformats.org/officeDocument/2006/relationships/hyperlink" Target="https://www.caixa.gov.br/Downloads/sinapi-cadernos-tecnicos/SINAPI-CT-DRENOS.pdf" TargetMode="External"/><Relationship Id="rId3811" Type="http://schemas.openxmlformats.org/officeDocument/2006/relationships/hyperlink" Target="https://www.caixa.gov.br/Downloads/sinapi-cadernos-tecnicos/SINAPI-CT-EXECUCAO-DE-TIRANTES.pdf" TargetMode="External"/><Relationship Id="rId6967" Type="http://schemas.openxmlformats.org/officeDocument/2006/relationships/hyperlink" Target="https://www.caixa.gov.br/Downloads/sinapi-metodologia/Livro_SINAPI_Calculos_Parametros.pdf" TargetMode="External"/><Relationship Id="rId9373" Type="http://schemas.openxmlformats.org/officeDocument/2006/relationships/hyperlink" Target="https://www.caixa.gov.br/Downloads/sinapi-cadernos-tecnicos/SINAPI-CT-TUBULACAO-FLANGEADA-PARA-REDES-DE-AGUA.pdf" TargetMode="External"/><Relationship Id="rId318" Type="http://schemas.openxmlformats.org/officeDocument/2006/relationships/hyperlink" Target="https://www.caixa.gov.br/Downloads/sinapi-cadernos-tecnicos/SINAPI-CT-ARMACAO-PARA-ESTRUTURAS-DE-CONCRETO-ARMADO.pdf" TargetMode="External"/><Relationship Id="rId732" Type="http://schemas.openxmlformats.org/officeDocument/2006/relationships/hyperlink" Target="https://www.caixa.gov.br/Downloads/sinapi-cadernos-tecnicos/SINAPI-CT-ATERRO-E-REATERRO-DE-VALAS.pdf" TargetMode="External"/><Relationship Id="rId1362" Type="http://schemas.openxmlformats.org/officeDocument/2006/relationships/hyperlink" Target="https://www.caixa.gov.br/Downloads/sinapi-cadernos-tecnicos/SINAPI-CT-CONTRAPISO.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5569" Type="http://schemas.openxmlformats.org/officeDocument/2006/relationships/hyperlink" Target="https://www.caixa.gov.br/Downloads/sinapi-cadernos-tecnicos/SINAPI-CT-INSTALACOES-PREDIAIS-DE-AGUA-FRIA-EM-PVC.pdf" TargetMode="External"/><Relationship Id="rId9026" Type="http://schemas.openxmlformats.org/officeDocument/2006/relationships/hyperlink" Target="https://www.caixa.gov.br/Downloads/sinapi-cadernos-tecnicos/SINAPI-CT-TRANSPORTE-FLUVIAL-CARGA-E-DESCARGA.pdf" TargetMode="External"/><Relationship Id="rId9440" Type="http://schemas.openxmlformats.org/officeDocument/2006/relationships/hyperlink" Target="https://www.caixa.gov.br/Downloads/sinapi-cadernos-tecnicos/SINAPI-CT-VERGAS-CONTRAVERGAS-E-FIXACAO-DE-ALVENARIA.pdf" TargetMode="External"/><Relationship Id="rId1015" Type="http://schemas.openxmlformats.org/officeDocument/2006/relationships/hyperlink" Target="https://www.caixa.gov.br/Downloads/sinapi-cadernos-tecnicos/SINAPI-CT-BOCAS-PARA-BUEIROS.pdf" TargetMode="External"/><Relationship Id="rId4585" Type="http://schemas.openxmlformats.org/officeDocument/2006/relationships/hyperlink" Target="https://www.caixa.gov.br/Downloads/sinapi-cadernos-tecnicos/SINAPI-CT-INSTALACOES-ELETRICAS-ELETRODUTOS-CONEXOES-E-CONDULETES-APARENTES.pdf" TargetMode="External"/><Relationship Id="rId5983" Type="http://schemas.openxmlformats.org/officeDocument/2006/relationships/hyperlink" Target="https://www.caixa.gov.br/Downloads/sinapi-cadernos-tecnicos/SINAPI-CT-INSTALACOES-DE-GAS-E-INCENDIO-EM-ACO-E-FERRO-GALVANIZADO.pdf" TargetMode="External"/><Relationship Id="rId8042" Type="http://schemas.openxmlformats.org/officeDocument/2006/relationships/hyperlink" Target="https://www.caixa.gov.br/Downloads/sinapi-cadernos-tecnicos/SINAPI-CT-POCOS-DE-VISITA-E-CAIXAS-PARA-BOCAS-DE-LOBO.pdf" TargetMode="External"/><Relationship Id="rId3187" Type="http://schemas.openxmlformats.org/officeDocument/2006/relationships/hyperlink" Target="https://www.caixa.gov.br/Downloads/sinapi-cadernos-tecnicos/SINAPI-CT-ESCAVACAO-VERTICAL-A-CEU-ABERTO.pdf" TargetMode="External"/><Relationship Id="rId4238" Type="http://schemas.openxmlformats.org/officeDocument/2006/relationships/hyperlink" Target="https://www.caixa.gov.br/Downloads/sinapi-cadernos-tecnicos/SINAPI-CT-GUIAS-E-SARJETAS.pdf" TargetMode="External"/><Relationship Id="rId5636" Type="http://schemas.openxmlformats.org/officeDocument/2006/relationships/hyperlink" Target="https://www.caixa.gov.br/Downloads/sinapi-cadernos-tecnicos/SINAPI-CT-INSTALACOES-PREDIAIS-DE-AGUA-FRIA-EM-PVC.pdf" TargetMode="External"/><Relationship Id="rId4652" Type="http://schemas.openxmlformats.org/officeDocument/2006/relationships/hyperlink" Target="https://www.caixa.gov.br/Downloads/sinapi-cadernos-tecnicos/SINAPI-CT-INSTALACOES-ELETRICAS-QUADROS-CABOS-DISJUNTORES-CONTATORES-E-BARRAMENTOS-BLINDADOS.pdf" TargetMode="External"/><Relationship Id="rId5703" Type="http://schemas.openxmlformats.org/officeDocument/2006/relationships/hyperlink" Target="https://www.caixa.gov.br/Downloads/sinapi-cadernos-tecnicos/SINAPI-CT-INSTALACOES-PREDIAIS-DE-AGUA-QUENTE-EM-CPVC.pdf" TargetMode="External"/><Relationship Id="rId8859" Type="http://schemas.openxmlformats.org/officeDocument/2006/relationships/hyperlink" Target="https://www.caixa.gov.br/Downloads/sinapi-cadernos-tecnicos/SINAPI-CT-SISTEMAS-DE-MEDICAO.pdf" TargetMode="External"/><Relationship Id="rId175" Type="http://schemas.openxmlformats.org/officeDocument/2006/relationships/hyperlink" Target="https://www.caixa.gov.br/Downloads/sinapi-cadernos-tecnicos/SINAPI-CT-ARGAMASSAS.pdf" TargetMode="External"/><Relationship Id="rId3254" Type="http://schemas.openxmlformats.org/officeDocument/2006/relationships/hyperlink" Target="https://www.caixa.gov.br/Downloads/sinapi-cadernos-tecnicos/SINAPI-CT-ESCAVACAO-DE-VALAS.pdf" TargetMode="External"/><Relationship Id="rId4305" Type="http://schemas.openxmlformats.org/officeDocument/2006/relationships/hyperlink" Target="https://www.caixa.gov.br/Downloads/sinapi-cadernos-tecnicos/SINAPI-CT-IMPERMEABILIZACAO-PROTECAO-MECANICA-E-TRATAMENTO-DE-JUNTA.pdf" TargetMode="External"/><Relationship Id="rId7875" Type="http://schemas.openxmlformats.org/officeDocument/2006/relationships/hyperlink" Target="https://www.caixa.gov.br/Downloads/sinapi-cadernos-tecnicos/SINAPI-CT-PINTURA-EM-SUPERFICIES-METALICAS.pdf" TargetMode="External"/><Relationship Id="rId8926" Type="http://schemas.openxmlformats.org/officeDocument/2006/relationships/hyperlink" Target="https://www.caixa.gov.br/Downloads/sinapi-cadernos-tecnicos/SINAPI-CT-TELHAMENTO-PARA-COBERTURA.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3321" Type="http://schemas.openxmlformats.org/officeDocument/2006/relationships/hyperlink" Target="https://www.caixa.gov.br/Downloads/sinapi-cadernos-tecnicos/SINAPI-CT-ESCORAMENTO-E-PREPARO-DE-FUNDO-DE-VALAS.pdf" TargetMode="External"/><Relationship Id="rId6477" Type="http://schemas.openxmlformats.org/officeDocument/2006/relationships/hyperlink" Target="https://www.caixa.gov.br/Downloads/sinapi-cadernos-tecnicos/SINAPI-CT-INSTALACOES-EM-COBRE.pdf" TargetMode="External"/><Relationship Id="rId6891" Type="http://schemas.openxmlformats.org/officeDocument/2006/relationships/hyperlink" Target="https://www.caixa.gov.br/Downloads/sinapi-metodologia/Livro_SINAPI_Calculos_Parametros.pdf" TargetMode="External"/><Relationship Id="rId7528" Type="http://schemas.openxmlformats.org/officeDocument/2006/relationships/hyperlink" Target="https://www.caixa.gov.br/Downloads/sinapi-cadernos-tecnicos/SINAPI-CT-PAREDES-DE-CONCRETO-FORMAS.pdf" TargetMode="External"/><Relationship Id="rId7942" Type="http://schemas.openxmlformats.org/officeDocument/2006/relationships/hyperlink" Target="https://www.caixa.gov.br/Downloads/sinapi-cadernos-tecnicos/SINAPI-CT-PINTURA-PARA-PISOS-E-PARA-SINALIZACAO-HORIZONTAL-E-VERTICAL.pdf" TargetMode="External"/><Relationship Id="rId242" Type="http://schemas.openxmlformats.org/officeDocument/2006/relationships/hyperlink" Target="https://www.caixa.gov.br/Downloads/sinapi-cadernos-tecnicos/SINAPI-CT-ARGAMASSAS.pdf" TargetMode="External"/><Relationship Id="rId5079" Type="http://schemas.openxmlformats.org/officeDocument/2006/relationships/hyperlink" Target="https://www.caixa.gov.br/Downloads/sinapi-cadernos-tecnicos/SINAPI-CT-INSTALACOES-HIDRAULICAS-RESERVACAO-E-BOMBAS-DE-RECALQUE.pdf" TargetMode="External"/><Relationship Id="rId5493" Type="http://schemas.openxmlformats.org/officeDocument/2006/relationships/hyperlink" Target="https://www.caixa.gov.br/Downloads/sinapi-cadernos-tecnicos/SINAPI-CT-INSTALACOES-PREDIAIS-DE-AGUA-FRIA-EM-PVC.pdf" TargetMode="External"/><Relationship Id="rId6544" Type="http://schemas.openxmlformats.org/officeDocument/2006/relationships/hyperlink" Target="https://www.caixa.gov.br/Downloads/sinapi-cadernos-tecnicos/SINAPI-CT-INSTALACOES-EM-COBRE.pdf" TargetMode="External"/><Relationship Id="rId1689" Type="http://schemas.openxmlformats.org/officeDocument/2006/relationships/hyperlink" Target="https://www.caixa.gov.br/Downloads/sinapi-cadernos-tecnicos/SINAPI-CT-CUSTOS-HORARIOS-PRODUTIVO-E-IMPRODUTIVO-DOS-EQUIPAMENTOS.pdf" TargetMode="External"/><Relationship Id="rId4095" Type="http://schemas.openxmlformats.org/officeDocument/2006/relationships/hyperlink" Target="https://www.caixa.gov.br/Downloads/sinapi-cadernos-tecnicos/SINAPI-CT-GABIOES-EXECUCAO-DE-MURO-E-PROTECAO-SUPERFICIAL.pdf" TargetMode="External"/><Relationship Id="rId5146" Type="http://schemas.openxmlformats.org/officeDocument/2006/relationships/hyperlink" Target="https://www.caixa.gov.br/Downloads/sinapi-cadernos-tecnicos/SINAPI-CT-INSTALACOES-HIDRAULICAS-EM-PEX.pdf" TargetMode="External"/><Relationship Id="rId5560" Type="http://schemas.openxmlformats.org/officeDocument/2006/relationships/hyperlink" Target="https://www.caixa.gov.br/Downloads/sinapi-cadernos-tecnicos/SINAPI-CT-INSTALACOES-PREDIAIS-DE-AGUA-FRIA-EM-PVC.pdf" TargetMode="External"/><Relationship Id="rId4162" Type="http://schemas.openxmlformats.org/officeDocument/2006/relationships/hyperlink" Target="https://www.caixa.gov.br/Downloads/sinapi-cadernos-tecnicos/SINAPI-CT-GRAUTE-E-ARMACAO.pdf" TargetMode="External"/><Relationship Id="rId5213" Type="http://schemas.openxmlformats.org/officeDocument/2006/relationships/hyperlink" Target="https://www.caixa.gov.br/Downloads/sinapi-cadernos-tecnicos/SINAPI-CT-INSTALACOES-HIDRAULICAS-EM-PEX.pdf" TargetMode="External"/><Relationship Id="rId6611" Type="http://schemas.openxmlformats.org/officeDocument/2006/relationships/hyperlink" Target="https://www.caixa.gov.br/Downloads/sinapi-cadernos-tecnicos/SINAPI-CT-INSTALACOES-PARA-CANTEIROS-DE-OBRAS.pdf" TargetMode="External"/><Relationship Id="rId8369" Type="http://schemas.openxmlformats.org/officeDocument/2006/relationships/hyperlink" Target="https://www.caixa.gov.br/Downloads/sinapi-cadernos-tecnicos/SINAPI-CT-RASGOS-E-FIXACOES.pdf" TargetMode="External"/><Relationship Id="rId1756" Type="http://schemas.openxmlformats.org/officeDocument/2006/relationships/hyperlink" Target="https://www.caixa.gov.br/Downloads/sinapi-cadernos-tecnicos/SINAPI-CT-CUSTOS-HORARIOS-PRODUTIVO-E-IMPRODUTIVO-DOS-EQUIPAMENTOS.pdf" TargetMode="External"/><Relationship Id="rId2807" Type="http://schemas.openxmlformats.org/officeDocument/2006/relationships/hyperlink" Target="https://www.caixa.gov.br/Downloads/sinapi-cadernos-tecnicos/SINAPI-CT-DUTOS-PARA-AR-CONDICIONADO.pdf" TargetMode="External"/><Relationship Id="rId8783" Type="http://schemas.openxmlformats.org/officeDocument/2006/relationships/hyperlink" Target="https://www.caixa.gov.br/Downloads/sinapi-cadernos-tecnicos/SINAPI-CT-SINALIZACAO-VERTICAL-VIARIA.pdf" TargetMode="External"/><Relationship Id="rId48" Type="http://schemas.openxmlformats.org/officeDocument/2006/relationships/hyperlink" Target="https://www.caixa.gov.br/Downloads/sinapi-cadernos-tecnicos/SINAPI-CT-ALVENARIA-DE-VEDACAO.pdf" TargetMode="External"/><Relationship Id="rId1409" Type="http://schemas.openxmlformats.org/officeDocument/2006/relationships/hyperlink" Target="https://www.caixa.gov.br/Downloads/sinapi-cadernos-tecnicos/SINAPI-CT-CONTRAPISO.pdf" TargetMode="External"/><Relationship Id="rId1823" Type="http://schemas.openxmlformats.org/officeDocument/2006/relationships/hyperlink" Target="https://www.caixa.gov.br/Downloads/sinapi-cadernos-tecnicos/SINAPI-CT-DEMOLICOES-E-REMOCOES.pdf" TargetMode="External"/><Relationship Id="rId4979" Type="http://schemas.openxmlformats.org/officeDocument/2006/relationships/hyperlink" Target="https://www.caixa.gov.br/Downloads/sinapi-cadernos-tecnicos/SINAPI-CT-INSTALACOES-HIDRAULICAS-RESERVACAO-E-BOMBAS-DE-RECALQUE.pdf" TargetMode="External"/><Relationship Id="rId7385" Type="http://schemas.openxmlformats.org/officeDocument/2006/relationships/hyperlink" Target="https://www.caixa.gov.br/Downloads/sinapi-cadernos-tecnicos/SINAPI-CT-MASSA-UNICA-INTERNA.pdf" TargetMode="External"/><Relationship Id="rId8436" Type="http://schemas.openxmlformats.org/officeDocument/2006/relationships/hyperlink" Target="https://www.caixa.gov.br/Downloads/sinapi-cadernos-tecnicos/SINAPI-CT-RECOMPOSICAO-DE-PAVIMENTOS.pdf" TargetMode="External"/><Relationship Id="rId8850" Type="http://schemas.openxmlformats.org/officeDocument/2006/relationships/hyperlink" Target="https://www.caixa.gov.br/Downloads/sinapi-cadernos-tecnicos/SINAPI-CT-SISTEMAS-DE-MEDICAO.pdf" TargetMode="External"/><Relationship Id="rId3995" Type="http://schemas.openxmlformats.org/officeDocument/2006/relationships/hyperlink" Target="https://www.caixa.gov.br/Downloads/sinapi-cadernos-tecnicos/SINAPI-CT-FORMAS-PARA-ESTRUTURAS-DE-CONCRETO-ARMADO.pdf" TargetMode="External"/><Relationship Id="rId7038" Type="http://schemas.openxmlformats.org/officeDocument/2006/relationships/hyperlink" Target="https://www.caixa.gov.br/Downloads/sinapi-metodologia/Livro_SINAPI_Calculos_Parametros.pdf" TargetMode="External"/><Relationship Id="rId7452" Type="http://schemas.openxmlformats.org/officeDocument/2006/relationships/hyperlink" Target="https://www.caixa.gov.br/Downloads/sinapi-cadernos-tecnicos/SINAPI-CT-PAISAGISMO-PLANTIO.pdf" TargetMode="External"/><Relationship Id="rId8503" Type="http://schemas.openxmlformats.org/officeDocument/2006/relationships/hyperlink" Target="https://www.caixa.gov.br/Downloads/sinapi-cadernos-tecnicos/SINAPI-CT-REDES-ENTERRADAS-DE-DISTRIBUICAO-ELETRICA.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3648" Type="http://schemas.openxmlformats.org/officeDocument/2006/relationships/hyperlink" Target="https://www.caixa.gov.br/Downloads/sinapi-cadernos-tecnicos/SINAPI-CT-ESTRUTURA-E-TRAMA-PARA-COBERTURA.pdf" TargetMode="External"/><Relationship Id="rId6054" Type="http://schemas.openxmlformats.org/officeDocument/2006/relationships/hyperlink" Target="https://www.caixa.gov.br/Downloads/sinapi-cadernos-tecnicos/SINAPI-CT-INSTALACOES-DE-GAS-E-INCENDIO-EM-ACO-E-FERRO-GALVANIZADO.pdf" TargetMode="External"/><Relationship Id="rId7105" Type="http://schemas.openxmlformats.org/officeDocument/2006/relationships/hyperlink" Target="https://www.caixa.gov.br/Downloads/sinapi-cadernos-tecnicos/SINAPI-CT-LOCACAO-DE-OBRAS.pdf" TargetMode="External"/><Relationship Id="rId569" Type="http://schemas.openxmlformats.org/officeDocument/2006/relationships/hyperlink" Target="https://www.caixa.gov.br/Downloads/sinapi-cadernos-tecnicos/SINAPI-CT-ASSENTAMENTO-DE-TUBOS-DE-PVC-E-METALICOS-EM-REDES-DE-AGUA.pdf" TargetMode="External"/><Relationship Id="rId983" Type="http://schemas.openxmlformats.org/officeDocument/2006/relationships/hyperlink" Target="https://www.caixa.gov.br/Downloads/sinapi-cadernos-tecnicos/SINAPI-CT-ATERROS-BASES-SUB-BASES-E-IMPRIMACOES.pdf" TargetMode="External"/><Relationship Id="rId1199" Type="http://schemas.openxmlformats.org/officeDocument/2006/relationships/hyperlink" Target="https://www.caixa.gov.br/Downloads/sinapi-cadernos-tecnicos/SINAPI-CT-CANALETAS-GRELHAS-E-CAIXAS-COM-GRELHA-PARA-DRENAGEM.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5070" Type="http://schemas.openxmlformats.org/officeDocument/2006/relationships/hyperlink" Target="https://www.caixa.gov.br/Downloads/sinapi-cadernos-tecnicos/SINAPI-CT-INSTALACOES-HIDRAULICAS-RESERVACAO-E-BOMBAS-DE-RECALQUE.pdf" TargetMode="External"/><Relationship Id="rId6121" Type="http://schemas.openxmlformats.org/officeDocument/2006/relationships/hyperlink" Target="https://www.caixa.gov.br/Downloads/sinapi-cadernos-tecnicos/SINAPI-CT-INSTALACOES-DE-GAS-E-INCENDIO-EM-ACO-E-FERRO-GALVANIZADO.pdf" TargetMode="External"/><Relationship Id="rId9277" Type="http://schemas.openxmlformats.org/officeDocument/2006/relationships/hyperlink" Target="https://www.caixa.gov.br/Downloads/sinapi-cadernos-tecnicos/SINAPI-CT-TRANSPORTE-CARGA-E-DESCARGA-DE-MATERIAIS.pdf" TargetMode="External"/><Relationship Id="rId636" Type="http://schemas.openxmlformats.org/officeDocument/2006/relationships/hyperlink" Target="https://www.caixa.gov.br/Downloads/sinapi-cadernos-tecnicos/SINAPI-CT-ASSENTAMENTO-DE-TUBOS-DE-ESGOTO-OU-DRENAGEM-PLUVIAL-EM-CONCRETO.pdf" TargetMode="External"/><Relationship Id="rId1266" Type="http://schemas.openxmlformats.org/officeDocument/2006/relationships/hyperlink" Target="https://www.caixa.gov.br/Downloads/sinapi-cadernos-tecnicos/SINAPI-CT-CONCRETAGEM-PARA-ESTRUTURAS-DE-CONCRETO-ARMADO.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3715" Type="http://schemas.openxmlformats.org/officeDocument/2006/relationships/hyperlink" Target="https://www.caixa.gov.br/Downloads/sinapi-cadernos-tecnicos/SINAPI-CT-ESTRUTURAS-DE-CONTENCAO-ESTACAS-PAREDES-DIAFRAGMA-E-MURETA-GUIA.pdf" TargetMode="External"/><Relationship Id="rId8293" Type="http://schemas.openxmlformats.org/officeDocument/2006/relationships/hyperlink" Target="https://www.caixa.gov.br/Downloads/sinapi-cadernos-tecnicos/SINAPI-CT-RADIER-PISO-DE-CONCRETO-E-LAJE-SOBRE-SOLO.pdf" TargetMode="External"/><Relationship Id="rId9344" Type="http://schemas.openxmlformats.org/officeDocument/2006/relationships/hyperlink" Target="https://www.caixa.gov.br/Downloads/sinapi-cadernos-tecnicos/SINAPI-CT-TUBULACAO-FLANGEADA-PARA-REDES-DE-AGUA.pdf" TargetMode="External"/><Relationship Id="rId1680" Type="http://schemas.openxmlformats.org/officeDocument/2006/relationships/hyperlink" Target="https://www.caixa.gov.br/Downloads/sinapi-cadernos-tecnicos/SINAPI-CT-CUSTOS-HORARIOS-PRODUTIVO-E-IMPRODUTIVO-DOS-EQUIPAMENTOS.pdf" TargetMode="External"/><Relationship Id="rId2731" Type="http://schemas.openxmlformats.org/officeDocument/2006/relationships/hyperlink" Target="https://www.caixa.gov.br/Downloads/sinapi-cadernos-tecnicos/SINAPI-CT-DRENOS.pdf" TargetMode="External"/><Relationship Id="rId5887" Type="http://schemas.openxmlformats.org/officeDocument/2006/relationships/hyperlink" Target="https://www.caixa.gov.br/Downloads/sinapi-cadernos-tecnicos/SINAPI-CT-INSTALACOES-DE-DIVISORIAS-DIVERSAS.pdf" TargetMode="External"/><Relationship Id="rId6938" Type="http://schemas.openxmlformats.org/officeDocument/2006/relationships/hyperlink" Target="https://www.caixa.gov.br/Downloads/sinapi-metodologia/Livro_SINAPI_Calculos_Parametros.pdf" TargetMode="External"/><Relationship Id="rId703" Type="http://schemas.openxmlformats.org/officeDocument/2006/relationships/hyperlink" Target="https://www.caixa.gov.br/Downloads/sinapi-cadernos-tecnicos/SINAPI-CT-ASSENTAMENTO-DE-TUBOS-DE-ESGOTO-OU-DRENAGEM-PLUVIAL-EM-CONCRETO.pdf" TargetMode="External"/><Relationship Id="rId1333" Type="http://schemas.openxmlformats.org/officeDocument/2006/relationships/hyperlink" Target="https://www.caixa.gov.br/Downloads/sinapi-cadernos-tecnicos/SINAPI-CT-CONCRETO-PROTENDIDO.pdf" TargetMode="External"/><Relationship Id="rId4489" Type="http://schemas.openxmlformats.org/officeDocument/2006/relationships/hyperlink" Target="https://www.caixa.gov.br/Downloads/sinapi-cadernos-tecnicos/SINAPI-CT-INSTALACOES-ELETRICAS-ELETRODUTOS-EMBUTIDOS-CABOS-CAIXAS-TOMADAS-E-INTERRUPTORES.pdf" TargetMode="External"/><Relationship Id="rId5954" Type="http://schemas.openxmlformats.org/officeDocument/2006/relationships/hyperlink" Target="https://www.caixa.gov.br/Downloads/sinapi-cadernos-tecnicos/SINAPI-CT-INSTALACOES-DE-GAS-E-INCENDIO-EM-ACO-E-FERRO-GALVANIZADO.pdf" TargetMode="External"/><Relationship Id="rId8360" Type="http://schemas.openxmlformats.org/officeDocument/2006/relationships/hyperlink" Target="https://www.caixa.gov.br/Downloads/sinapi-cadernos-tecnicos/SINAPI-CT-RASGOS-E-FIXACOES.pdf" TargetMode="External"/><Relationship Id="rId9411" Type="http://schemas.openxmlformats.org/officeDocument/2006/relationships/hyperlink" Target="https://www.caixa.gov.br/Downloads/sinapi-cadernos-tecnicos/SINAPI-CT-USINAGENS.pdf" TargetMode="External"/><Relationship Id="rId1400" Type="http://schemas.openxmlformats.org/officeDocument/2006/relationships/hyperlink" Target="https://www.caixa.gov.br/Downloads/sinapi-cadernos-tecnicos/SINAPI-CT-CONTRAPISO.pdf" TargetMode="External"/><Relationship Id="rId4556" Type="http://schemas.openxmlformats.org/officeDocument/2006/relationships/hyperlink" Target="https://www.caixa.gov.br/Downloads/sinapi-cadernos-tecnicos/SINAPI-CT-INSTALACOES-ELETRICAS-ELETRODUTOS-CONEXOES-E-CONDULETES-APARENTES.pdf" TargetMode="External"/><Relationship Id="rId4970" Type="http://schemas.openxmlformats.org/officeDocument/2006/relationships/hyperlink" Target="https://www.caixa.gov.br/Downloads/sinapi-cadernos-tecnicos/SINAPI-CT-INSTALACOES-HIDRAULICAS-RESERVACAO-E-BOMBAS-DE-RECALQUE.pdf" TargetMode="External"/><Relationship Id="rId5607" Type="http://schemas.openxmlformats.org/officeDocument/2006/relationships/hyperlink" Target="https://www.caixa.gov.br/Downloads/sinapi-cadernos-tecnicos/SINAPI-CT-INSTALACOES-PREDIAIS-DE-AGUA-FRIA-EM-PVC.pdf" TargetMode="External"/><Relationship Id="rId8013" Type="http://schemas.openxmlformats.org/officeDocument/2006/relationships/hyperlink" Target="https://www.caixa.gov.br/Downloads/sinapi-cadernos-tecnicos/SINAPI-CT-POSTES-DE-CONCRETO-E-METALICOS.pdf" TargetMode="External"/><Relationship Id="rId3158" Type="http://schemas.openxmlformats.org/officeDocument/2006/relationships/hyperlink" Target="https://www.caixa.gov.br/Downloads/sinapi-cadernos-tecnicos/SINAPI-CT-ESCAVACAO-VERTICAL-A-CEU-ABERTO.pdf" TargetMode="External"/><Relationship Id="rId3572" Type="http://schemas.openxmlformats.org/officeDocument/2006/relationships/hyperlink" Target="https://www.caixa.gov.br/Downloads/sinapi-cadernos-tecnicos/SINAPI-CT-ESTACAS-RAIZ.pdf" TargetMode="External"/><Relationship Id="rId4209" Type="http://schemas.openxmlformats.org/officeDocument/2006/relationships/hyperlink" Target="https://www.caixa.gov.br/Downloads/sinapi-cadernos-tecnicos/SINAPI-CT-GUIAS-E-SARJETAS.pdf" TargetMode="External"/><Relationship Id="rId4623" Type="http://schemas.openxmlformats.org/officeDocument/2006/relationships/hyperlink" Target="https://www.caixa.gov.br/Downloads/sinapi-cadernos-tecnicos/SINAPI-CT-INSTALACOES-ELETRICAS-QUADROS-CABOS-DISJUNTORES-CONTATORES-E-BARRAMENTOS-BLINDADOS.pdf" TargetMode="External"/><Relationship Id="rId7779" Type="http://schemas.openxmlformats.org/officeDocument/2006/relationships/hyperlink" Target="https://www.caixa.gov.br/Downloads/sinapi-cadernos-tecnicos/SINAPI-CT-PINTURA-EXTERNA.pdf" TargetMode="External"/><Relationship Id="rId493" Type="http://schemas.openxmlformats.org/officeDocument/2006/relationships/hyperlink" Target="https://www.caixa.gov.br/Downloads/sinapi-cadernos-tecnicos/SINAPI-CT-ASSENTAMENTO-DE-TUBOS-DE-PVC-E-METALICOS-EM-REDES-DE-AGUA.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3225" Type="http://schemas.openxmlformats.org/officeDocument/2006/relationships/hyperlink" Target="https://www.caixa.gov.br/Downloads/sinapi-cadernos-tecnicos/SINAPI-CT-ESCAVACAO-VERTICAL-A-CEU-ABERTO.pdf" TargetMode="External"/><Relationship Id="rId6795" Type="http://schemas.openxmlformats.org/officeDocument/2006/relationships/hyperlink" Target="https://www.caixa.gov.br/Downloads/sinapi-metodologia/Livro_SINAPI_Calculos_Parametros.pdf" TargetMode="External"/><Relationship Id="rId146" Type="http://schemas.openxmlformats.org/officeDocument/2006/relationships/hyperlink" Target="https://www.caixa.gov.br/Downloads/sinapi-cadernos-tecnicos/SINAPI-CT-ARGAMASSAS.pdf" TargetMode="External"/><Relationship Id="rId560" Type="http://schemas.openxmlformats.org/officeDocument/2006/relationships/hyperlink" Target="https://www.caixa.gov.br/Downloads/sinapi-cadernos-tecnicos/SINAPI-CT-ASSENTAMENTO-DE-TUBOS-DE-PVC-E-METALICOS-EM-REDES-DE-AGUA.pdf" TargetMode="External"/><Relationship Id="rId1190" Type="http://schemas.openxmlformats.org/officeDocument/2006/relationships/hyperlink" Target="https://www.caixa.gov.br/Downloads/sinapi-cadernos-tecnicos/SINAPI-CT-CANALETAS-GRELHAS-E-CAIXAS-COM-GRELHA-PARA-DRENAGEM.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5397" Type="http://schemas.openxmlformats.org/officeDocument/2006/relationships/hyperlink" Target="https://www.caixa.gov.br/Downloads/sinapi-cadernos-tecnicos/SINAPI-CT-INSTALACOES-PREDIAIS-DE-ESGOTO-TUBOS-E-CONEXOES.pdf" TargetMode="External"/><Relationship Id="rId6448" Type="http://schemas.openxmlformats.org/officeDocument/2006/relationships/hyperlink" Target="https://www.caixa.gov.br/Downloads/sinapi-cadernos-tecnicos/SINAPI-CT-INSTALACOES-EM-COBRE.pdf" TargetMode="External"/><Relationship Id="rId7846" Type="http://schemas.openxmlformats.org/officeDocument/2006/relationships/hyperlink" Target="https://www.caixa.gov.br/Downloads/sinapi-cadernos-tecnicos/SINAPI-CT-PINTURA-EM-MADEIRA.pdf" TargetMode="External"/><Relationship Id="rId213" Type="http://schemas.openxmlformats.org/officeDocument/2006/relationships/hyperlink" Target="https://www.caixa.gov.br/Downloads/sinapi-cadernos-tecnicos/SINAPI-CT-ARGAMASSAS.pdf" TargetMode="External"/><Relationship Id="rId6862" Type="http://schemas.openxmlformats.org/officeDocument/2006/relationships/hyperlink" Target="https://www.caixa.gov.br/Downloads/sinapi-metodologia/Livro_SINAPI_Calculos_Parametros.pdf" TargetMode="External"/><Relationship Id="rId7913" Type="http://schemas.openxmlformats.org/officeDocument/2006/relationships/hyperlink" Target="https://www.caixa.gov.br/Downloads/sinapi-cadernos-tecnicos/SINAPI-CT-PINTURA-PARA-PISOS-E-PARA-SINALIZACAO-HORIZONTAL-E-VERTICAL.pdf" TargetMode="External"/><Relationship Id="rId4066" Type="http://schemas.openxmlformats.org/officeDocument/2006/relationships/hyperlink" Target="https://www.caixa.gov.br/Downloads/sinapi-cadernos-tecnicos/SINAPI-CT-FORMAS-PARA-ESTRUTURAS-DE-CONCRETO-ARMADO.pdf" TargetMode="External"/><Relationship Id="rId5464" Type="http://schemas.openxmlformats.org/officeDocument/2006/relationships/hyperlink" Target="https://www.caixa.gov.br/Downloads/sinapi-cadernos-tecnicos/SINAPI-CT-INSTALACOES-PREDIAIS-DE-AGUA-FRIA-EM-PVC.pdf" TargetMode="External"/><Relationship Id="rId6515" Type="http://schemas.openxmlformats.org/officeDocument/2006/relationships/hyperlink" Target="https://www.caixa.gov.br/Downloads/sinapi-cadernos-tecnicos/SINAPI-CT-INSTALACOES-EM-COBRE.pdf" TargetMode="External"/><Relationship Id="rId4480" Type="http://schemas.openxmlformats.org/officeDocument/2006/relationships/hyperlink" Target="https://www.caixa.gov.br/Downloads/sinapi-cadernos-tecnicos/SINAPI-CT-INSTALACOES-ELETRICAS-ELETRODUTOS-EMBUTIDOS-CABOS-CAIXAS-TOMADAS-E-INTERRUPTORES.pdf" TargetMode="External"/><Relationship Id="rId5117" Type="http://schemas.openxmlformats.org/officeDocument/2006/relationships/hyperlink" Target="https://www.caixa.gov.br/Downloads/sinapi-cadernos-tecnicos/SINAPI-CT-INSTALACOES-HIDRAULICAS-EM-PEX.pdf" TargetMode="External"/><Relationship Id="rId5531" Type="http://schemas.openxmlformats.org/officeDocument/2006/relationships/hyperlink" Target="https://www.caixa.gov.br/Downloads/sinapi-cadernos-tecnicos/SINAPI-CT-INSTALACOES-PREDIAIS-DE-AGUA-FRIA-EM-PVC.pdf" TargetMode="External"/><Relationship Id="rId8687" Type="http://schemas.openxmlformats.org/officeDocument/2006/relationships/hyperlink" Target="https://www.caixa.gov.br/Downloads/sinapi-cadernos-tecnicos/SINAPI-CT-REVESTIMENTOS-CERAMICOS-EXTERNOS.pdf" TargetMode="External"/><Relationship Id="rId1727" Type="http://schemas.openxmlformats.org/officeDocument/2006/relationships/hyperlink" Target="https://www.caixa.gov.br/Downloads/sinapi-cadernos-tecnicos/SINAPI-CT-CUSTOS-HORARIOS-PRODUTIVO-E-IMPRODUTIVO-DOS-EQUIPAMENTOS.pdf" TargetMode="External"/><Relationship Id="rId3082" Type="http://schemas.openxmlformats.org/officeDocument/2006/relationships/hyperlink" Target="https://www.caixa.gov.br/Downloads/sinapi-cadernos-tecnicos/SINAPI-CT-ESCADAS.pdf" TargetMode="External"/><Relationship Id="rId4133" Type="http://schemas.openxmlformats.org/officeDocument/2006/relationships/hyperlink" Target="https://www.caixa.gov.br/Downloads/sinapi-cadernos-tecnicos/SINAPI-CT-GALERIAS-COM-ADUELAS-DE-CONCRETO.pdf" TargetMode="External"/><Relationship Id="rId7289" Type="http://schemas.openxmlformats.org/officeDocument/2006/relationships/hyperlink" Target="https://www.caixa.gov.br/Downloads/sinapi-cadernos-tecnicos/SINAPI-CT-MASSA-UNICA-EXTERNA.pdf" TargetMode="External"/><Relationship Id="rId8754" Type="http://schemas.openxmlformats.org/officeDocument/2006/relationships/hyperlink" Target="https://www.caixa.gov.br/Downloads/sinapi-cadernos-tecnicos/SINAPI-CT-SINALIZACAO-HORIZONTAL-VIARIA.pdf" TargetMode="External"/><Relationship Id="rId19" Type="http://schemas.openxmlformats.org/officeDocument/2006/relationships/hyperlink" Target="https://www.caixa.gov.br/Downloads/sinapi-cadernos-tecnicos/SINAPI-CT-ALVENARIA-ESTRUTURAL-BLOCOS-DE-CONCRETO.pdf" TargetMode="External"/><Relationship Id="rId3899" Type="http://schemas.openxmlformats.org/officeDocument/2006/relationships/hyperlink" Target="https://www.caixa.gov.br/Downloads/sinapi-cadernos-tecnicos/SINAPI-CT-FOSSAS-E-SUMIDOUROS.pdf" TargetMode="External"/><Relationship Id="rId4200" Type="http://schemas.openxmlformats.org/officeDocument/2006/relationships/hyperlink" Target="https://www.caixa.gov.br/Downloads/sinapi-cadernos-tecnicos/SINAPI-CT-GUARDA-CORPO-CORRIMAO-E-GRADE-PARA-ESQUADRIAS.pdf" TargetMode="External"/><Relationship Id="rId7356" Type="http://schemas.openxmlformats.org/officeDocument/2006/relationships/hyperlink" Target="https://www.caixa.gov.br/Downloads/sinapi-cadernos-tecnicos/SINAPI-CT-MASSA-UNICA-INTERNA.pdf" TargetMode="External"/><Relationship Id="rId7770" Type="http://schemas.openxmlformats.org/officeDocument/2006/relationships/hyperlink" Target="https://www.caixa.gov.br/Downloads/sinapi-cadernos-tecnicos/SINAPI-CT-PINTURA-EXTERNA.pdf" TargetMode="External"/><Relationship Id="rId8407" Type="http://schemas.openxmlformats.org/officeDocument/2006/relationships/hyperlink" Target="https://www.caixa.gov.br/Downloads/sinapi-cadernos-tecnicos/SINAPI-CT-RASGOS-E-FIXACOES.pdf" TargetMode="External"/><Relationship Id="rId6372" Type="http://schemas.openxmlformats.org/officeDocument/2006/relationships/hyperlink" Target="https://www.caixa.gov.br/Downloads/sinapi-cadernos-tecnicos/SINAPI-CT-INSTALACOES-EM-COBRE.pdf" TargetMode="External"/><Relationship Id="rId7009" Type="http://schemas.openxmlformats.org/officeDocument/2006/relationships/hyperlink" Target="https://www.caixa.gov.br/Downloads/sinapi-metodologia/Livro_SINAPI_Calculos_Parametros.pdf" TargetMode="External"/><Relationship Id="rId7423" Type="http://schemas.openxmlformats.org/officeDocument/2006/relationships/hyperlink" Target="https://www.caixa.gov.br/Downloads/sinapi-cadernos-tecnicos/SINAPI-CT-MONOCAPA.pdf" TargetMode="External"/><Relationship Id="rId8821" Type="http://schemas.openxmlformats.org/officeDocument/2006/relationships/hyperlink" Target="https://www.caixa.gov.br/Downloads/sinapi-cadernos-tecnicos/SINAPI-CT-SISTEMA-DE-PROTECAO-CONTRA-DESCARGAS-ATMOSFERICAS-SPDA.pdf" TargetMode="External"/><Relationship Id="rId3966" Type="http://schemas.openxmlformats.org/officeDocument/2006/relationships/hyperlink" Target="https://www.caixa.gov.br/Downloads/sinapi-cadernos-tecnicos/SINAPI-CT-FUNDACOES-RASAS-(BLOCOS-SAPATAS-VIGAS-BALDRAME).pdf" TargetMode="External"/><Relationship Id="rId6025" Type="http://schemas.openxmlformats.org/officeDocument/2006/relationships/hyperlink" Target="https://www.caixa.gov.br/Downloads/sinapi-cadernos-tecnicos/SINAPI-CT-INSTALACOES-DE-GAS-E-INCENDIO-EM-ACO-E-FERRO-GALVANIZADO.pdf" TargetMode="External"/><Relationship Id="rId3" Type="http://schemas.openxmlformats.org/officeDocument/2006/relationships/hyperlink" Target="https://www.caixa.gov.br/Downloads/sinapi-cadernos-tecnicos/SINAPI-CT-ACESSIBILIDADE.pdf" TargetMode="External"/><Relationship Id="rId887" Type="http://schemas.openxmlformats.org/officeDocument/2006/relationships/hyperlink" Target="https://www.caixa.gov.br/Downloads/sinapi-cadernos-tecnicos/SINAPI-CT-ATERROS-BASES-SUB-BASES-E-IMPRIMACOE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2982" Type="http://schemas.openxmlformats.org/officeDocument/2006/relationships/hyperlink" Target="https://www.caixa.gov.br/Downloads/sinapi-cadernos-tecnicos/SINAPI-CT-EQUIPAMENTOS-DE-PROTECAO-COLETIVA.pdf" TargetMode="External"/><Relationship Id="rId3619" Type="http://schemas.openxmlformats.org/officeDocument/2006/relationships/hyperlink" Target="https://www.caixa.gov.br/Downloads/sinapi-cadernos-tecnicos/SINAPI-CT-ESTRUTURA-E-TRAMA-PARA-COBERTURA.pdf" TargetMode="External"/><Relationship Id="rId5041" Type="http://schemas.openxmlformats.org/officeDocument/2006/relationships/hyperlink" Target="https://www.caixa.gov.br/Downloads/sinapi-cadernos-tecnicos/SINAPI-CT-INSTALACOES-HIDRAULICAS-RESERVACAO-E-BOMBAS-DE-RECALQUE.pdf" TargetMode="External"/><Relationship Id="rId8197" Type="http://schemas.openxmlformats.org/officeDocument/2006/relationships/hyperlink" Target="https://www.caixa.gov.br/Downloads/sinapi-cadernos-tecnicos/SINAPI-CT-POCOS-DE-VISITA-E-CAIXAS-PARA-BOCAS-DE-LOBO.pdf" TargetMode="External"/><Relationship Id="rId9595" Type="http://schemas.openxmlformats.org/officeDocument/2006/relationships/hyperlink" Target="https://www.caixa.gov.br/Downloads/sinapi-cadernos-tecnicos/SINAPI-CT-VALVULAS-PARA-REDES-DE-SANEAMENTO.pdf" TargetMode="External"/><Relationship Id="rId954" Type="http://schemas.openxmlformats.org/officeDocument/2006/relationships/hyperlink" Target="https://www.caixa.gov.br/Downloads/sinapi-cadernos-tecnicos/SINAPI-CT-ATERROS-BASES-SUB-BASES-E-IMPRIMACOES.pdf" TargetMode="External"/><Relationship Id="rId1584" Type="http://schemas.openxmlformats.org/officeDocument/2006/relationships/hyperlink" Target="https://www.caixa.gov.br/Downloads/sinapi-cadernos-tecnicos/SINAPI-CT-CUSTOS-HORARIOS-PRODUTIVO-E-IMPRODUTIV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9248" Type="http://schemas.openxmlformats.org/officeDocument/2006/relationships/hyperlink" Target="https://www.caixa.gov.br/Downloads/sinapi-cadernos-tecnicos/SINAPI-CT-TRANSPORTE-CARGA-E-DESCARGA-DE-MATERIAIS.pdf" TargetMode="External"/><Relationship Id="rId607" Type="http://schemas.openxmlformats.org/officeDocument/2006/relationships/hyperlink" Target="https://www.caixa.gov.br/Downloads/sinapi-cadernos-tecnicos/SINAPI-CT-ASSENTAMENTO-DE-TUBOS-DE-PVC-E-METALICOS-EM-REDES-DE-AGUA.pdf" TargetMode="External"/><Relationship Id="rId1237" Type="http://schemas.openxmlformats.org/officeDocument/2006/relationships/hyperlink" Target="https://www.caixa.gov.br/Downloads/sinapi-cadernos-tecnicos/SINAPI-CT-CHAPISCO.pdf" TargetMode="External"/><Relationship Id="rId1651" Type="http://schemas.openxmlformats.org/officeDocument/2006/relationships/hyperlink" Target="https://www.caixa.gov.br/Downloads/sinapi-cadernos-tecnicos/SINAPI-CT-CUSTOS-HORARIOS-PRODUTIVO-E-IMPRODUTIVO-DOS-EQUIPAMENTOS.pdf" TargetMode="External"/><Relationship Id="rId2702" Type="http://schemas.openxmlformats.org/officeDocument/2006/relationships/hyperlink" Target="https://www.caixa.gov.br/Downloads/sinapi-cadernos-tecnicos/SINAPI-CT-DRENAGEM-DE-AR-CONDICIONADO.pdf" TargetMode="External"/><Relationship Id="rId5858" Type="http://schemas.openxmlformats.org/officeDocument/2006/relationships/hyperlink" Target="https://www.caixa.gov.br/Downloads/sinapi-cadernos-tecnicos/SINAPI-CT-INSTALACOES-PREDIAIS-DE-AGUAS-PLUVIAIS-TUBOS-CONEXOES-CAIXAS-E-RALOS.pdf" TargetMode="External"/><Relationship Id="rId6909" Type="http://schemas.openxmlformats.org/officeDocument/2006/relationships/hyperlink" Target="https://www.caixa.gov.br/Downloads/sinapi-metodologia/Livro_SINAPI_Calculos_Parametros.pdf" TargetMode="External"/><Relationship Id="rId8264" Type="http://schemas.openxmlformats.org/officeDocument/2006/relationships/hyperlink" Target="https://www.caixa.gov.br/Downloads/sinapi-cadernos-tecnicos/SINAPI-CT-QUADRAS-E-SEUS-EQUIPAMENTOS.pdf" TargetMode="External"/><Relationship Id="rId9315" Type="http://schemas.openxmlformats.org/officeDocument/2006/relationships/hyperlink" Target="https://www.caixa.gov.br/Downloads/sinapi-cadernos-tecnicos/SINAPI-CT-TRATAMENTOS-SUPERFICIAIS.pdf" TargetMode="External"/><Relationship Id="rId1304" Type="http://schemas.openxmlformats.org/officeDocument/2006/relationships/hyperlink" Target="https://www.caixa.gov.br/Downloads/sinapi-cadernos-tecnicos/SINAPI-CT-CONCRETO-PROJETADO.pdf" TargetMode="External"/><Relationship Id="rId4874" Type="http://schemas.openxmlformats.org/officeDocument/2006/relationships/hyperlink" Target="https://www.caixa.gov.br/Downloads/sinapi-cadernos-tecnicos/SINAPI-CT-INSTALACOES-HIDRAULICAS-RESERVACAO-E-BOMBAS-DE-RECALQUE.pdf" TargetMode="External"/><Relationship Id="rId7280" Type="http://schemas.openxmlformats.org/officeDocument/2006/relationships/hyperlink" Target="https://www.caixa.gov.br/Downloads/sinapi-cadernos-tecnicos/SINAPI-CT-MASSA-UNICA-EXTERNA.pdf" TargetMode="External"/><Relationship Id="rId8331" Type="http://schemas.openxmlformats.org/officeDocument/2006/relationships/hyperlink" Target="https://www.caixa.gov.br/Downloads/sinapi-cadernos-tecnicos/SINAPI-CT-RASGOS-E-FIXACOES.pdf" TargetMode="External"/><Relationship Id="rId3476" Type="http://schemas.openxmlformats.org/officeDocument/2006/relationships/hyperlink" Target="https://www.caixa.gov.br/Downloads/sinapi-cadernos-tecnicos/SINAPI-CT-ESQUADRIAS-PORTAS.pdf" TargetMode="External"/><Relationship Id="rId4527" Type="http://schemas.openxmlformats.org/officeDocument/2006/relationships/hyperlink" Target="https://www.caixa.gov.br/Downloads/sinapi-cadernos-tecnicos/SINAPI-CT-INSTALACOES-ELETRICAS-ELETRODUTOS-CONEXOES-E-CONDULETES-APARENTES.pdf" TargetMode="External"/><Relationship Id="rId5925" Type="http://schemas.openxmlformats.org/officeDocument/2006/relationships/hyperlink" Target="https://www.caixa.gov.br/Downloads/sinapi-cadernos-tecnicos/SINAPI-CT-INSTALACOES-DE-GAS-E-INCENDIO-EM-ACO-E-FERRO-GALVANIZADO.pdf" TargetMode="External"/><Relationship Id="rId10" Type="http://schemas.openxmlformats.org/officeDocument/2006/relationships/hyperlink" Target="https://www.caixa.gov.br/Downloads/sinapi-cadernos-tecnicos/SINAPI-CT-ALVENARIA-ESTRUTURAL-BLOCOS-CERAMICOS.pdf" TargetMode="External"/><Relationship Id="rId397" Type="http://schemas.openxmlformats.org/officeDocument/2006/relationships/hyperlink" Target="https://www.caixa.gov.br/Downloads/sinapi-cadernos-tecnicos/SINAPI-CT-ASSENTAMENTO-DE-TUBOS-DE-ESGOTO-EM-PVC-E-PEAD.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3129" Type="http://schemas.openxmlformats.org/officeDocument/2006/relationships/hyperlink" Target="https://www.caixa.gov.br/Downloads/sinapi-cadernos-tecnicos/SINAPI-CT-ESCAVACAO-HORIZONTAL.pdf" TargetMode="External"/><Relationship Id="rId3890" Type="http://schemas.openxmlformats.org/officeDocument/2006/relationships/hyperlink" Target="https://www.caixa.gov.br/Downloads/sinapi-cadernos-tecnicos/SINAPI-CT-FOSSAS-E-SUMIDOUROS.pdf" TargetMode="External"/><Relationship Id="rId4941" Type="http://schemas.openxmlformats.org/officeDocument/2006/relationships/hyperlink" Target="https://www.caixa.gov.br/Downloads/sinapi-cadernos-tecnicos/SINAPI-CT-INSTALACOES-HIDRAULICAS-RESERVACAO-E-BOMBAS-DE-RECALQUE.pdf" TargetMode="External"/><Relationship Id="rId7000" Type="http://schemas.openxmlformats.org/officeDocument/2006/relationships/hyperlink" Target="https://www.caixa.gov.br/Downloads/sinapi-metodologia/Livro_SINAPI_Calculos_Parametros.pdf" TargetMode="External"/><Relationship Id="rId464" Type="http://schemas.openxmlformats.org/officeDocument/2006/relationships/hyperlink" Target="https://www.caixa.gov.br/Downloads/sinapi-cadernos-tecnicos/SINAPI-CT-ASSENTAMENTO-DE-TUBOS-DE-PVC-E-METALICOS-EM-REDES-DE-AGUA.pdf" TargetMode="External"/><Relationship Id="rId1094" Type="http://schemas.openxmlformats.org/officeDocument/2006/relationships/hyperlink" Target="https://www.caixa.gov.br/Downloads/sinapi-cadernos-tecnicos/SINAPI-CT-CAIXAS-ENTERRADA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3543" Type="http://schemas.openxmlformats.org/officeDocument/2006/relationships/hyperlink" Target="https://www.caixa.gov.br/Downloads/sinapi-cadernos-tecnicos/SINAPI-CT-ESTACAS-BROCA-STRAUSS-E-ESCAVADA-COM-FLUIDO-ESTABILIZANTE.pdf" TargetMode="External"/><Relationship Id="rId6699" Type="http://schemas.openxmlformats.org/officeDocument/2006/relationships/hyperlink" Target="https://www.caixa.gov.br/Downloads/sinapi-cadernos-tecnicos/SINAPI-CT-LIMPEZA-DE-OBRA.pdf" TargetMode="External"/><Relationship Id="rId9172" Type="http://schemas.openxmlformats.org/officeDocument/2006/relationships/hyperlink" Target="https://www.caixa.gov.br/Downloads/sinapi-cadernos-tecnicos/SINAPI-CT-TRANSPORTE-CARGA-E-DESCARGA-DE-MATERIAIS.pdf" TargetMode="External"/><Relationship Id="rId117" Type="http://schemas.openxmlformats.org/officeDocument/2006/relationships/hyperlink" Target="https://www.caixa.gov.br/Downloads/sinapi-cadernos-tecnicos/SINAPI-CT-ARGAMASSAS.pdf" TargetMode="External"/><Relationship Id="rId3610" Type="http://schemas.openxmlformats.org/officeDocument/2006/relationships/hyperlink" Target="https://www.caixa.gov.br/Downloads/sinapi-cadernos-tecnicos/SINAPI-CT-ESTRUTURA-E-TRAMA-PARA-COBERTURA.pdf" TargetMode="External"/><Relationship Id="rId6766" Type="http://schemas.openxmlformats.org/officeDocument/2006/relationships/hyperlink" Target="https://www.caixa.gov.br/Downloads/sinapi-metodologia/Livro_SINAPI_Calculos_Parametros.pdf" TargetMode="External"/><Relationship Id="rId7817" Type="http://schemas.openxmlformats.org/officeDocument/2006/relationships/hyperlink" Target="https://www.caixa.gov.br/Downloads/sinapi-cadernos-tecnicos/SINAPI-CT-PINTURA-INTERNA.pdf" TargetMode="External"/><Relationship Id="rId531" Type="http://schemas.openxmlformats.org/officeDocument/2006/relationships/hyperlink" Target="https://www.caixa.gov.br/Downloads/sinapi-cadernos-tecnicos/SINAPI-CT-ASSENTAMENTO-DE-TUBOS-DE-PVC-E-METALICOS-EM-REDES-DE-AGUA.pdf" TargetMode="External"/><Relationship Id="rId1161" Type="http://schemas.openxmlformats.org/officeDocument/2006/relationships/hyperlink" Target="https://www.caixa.gov.br/Downloads/sinapi-cadernos-tecnicos/SINAPI-CT-CAIXAS-DE-AGUA-PARA-EDIFICACOE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5368" Type="http://schemas.openxmlformats.org/officeDocument/2006/relationships/hyperlink" Target="https://www.caixa.gov.br/Downloads/sinapi-cadernos-tecnicos/SINAPI-CT-INSTALACOES-PREDIAIS-DE-ESGOTO-TUBOS-E-CONEXOES.pdf" TargetMode="External"/><Relationship Id="rId5782" Type="http://schemas.openxmlformats.org/officeDocument/2006/relationships/hyperlink" Target="https://www.caixa.gov.br/Downloads/sinapi-cadernos-tecnicos/SINAPI-CT-INSTALACOES-PREDIAIS-DE-AGUA-QUENTE-EM-CPVC.pdf" TargetMode="External"/><Relationship Id="rId6419" Type="http://schemas.openxmlformats.org/officeDocument/2006/relationships/hyperlink" Target="https://www.caixa.gov.br/Downloads/sinapi-cadernos-tecnicos/SINAPI-CT-INSTALACOES-EM-COBRE.pdf" TargetMode="External"/><Relationship Id="rId6833" Type="http://schemas.openxmlformats.org/officeDocument/2006/relationships/hyperlink" Target="https://www.caixa.gov.br/Downloads/sinapi-metodologia/Livro_SINAPI_Calculos_Parametros.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4384" Type="http://schemas.openxmlformats.org/officeDocument/2006/relationships/hyperlink" Target="https://www.caixa.gov.br/Downloads/sinapi-cadernos-tecnicos/SINAPI-CT-INSTALACOES-ELETRICAS-ELETRODUTOS-EMBUTIDOS-CABOS-CAIXAS-TOMADAS-E-INTERRUPTORES.pdf" TargetMode="External"/><Relationship Id="rId5435" Type="http://schemas.openxmlformats.org/officeDocument/2006/relationships/hyperlink" Target="https://www.caixa.gov.br/Downloads/sinapi-cadernos-tecnicos/SINAPI-CT-INSTALACOES-PREDIAIS-DE-AGUA-FRIA-EM-PVC.pdf" TargetMode="External"/><Relationship Id="rId4037" Type="http://schemas.openxmlformats.org/officeDocument/2006/relationships/hyperlink" Target="https://www.caixa.gov.br/Downloads/sinapi-cadernos-tecnicos/SINAPI-CT-FORMAS-PARA-ESTRUTURAS-DE-CONCRETO-ARMADO.pdf" TargetMode="External"/><Relationship Id="rId4451" Type="http://schemas.openxmlformats.org/officeDocument/2006/relationships/hyperlink" Target="https://www.caixa.gov.br/Downloads/sinapi-cadernos-tecnicos/SINAPI-CT-INSTALACOES-ELETRICAS-ELETRODUTOS-EMBUTIDOS-CABOS-CAIXAS-TOMADAS-E-INTERRUPTORES.pdf" TargetMode="External"/><Relationship Id="rId5502" Type="http://schemas.openxmlformats.org/officeDocument/2006/relationships/hyperlink" Target="https://www.caixa.gov.br/Downloads/sinapi-cadernos-tecnicos/SINAPI-CT-INSTALACOES-PREDIAIS-DE-AGUA-FRIA-EM-PVC.pdf" TargetMode="External"/><Relationship Id="rId6900" Type="http://schemas.openxmlformats.org/officeDocument/2006/relationships/hyperlink" Target="https://www.caixa.gov.br/Downloads/sinapi-metodologia/Livro_SINAPI_Calculos_Parametros.pdf" TargetMode="External"/><Relationship Id="rId8658" Type="http://schemas.openxmlformats.org/officeDocument/2006/relationships/hyperlink" Target="https://www.caixa.gov.br/Downloads/sinapi-cadernos-tecnicos/SINAPI-CT-REDES-DE-AGUA-E-ESGOTO-EM-PEAD-LISO-(TUBOS-E-CONEXOES).pdf" TargetMode="External"/><Relationship Id="rId3053" Type="http://schemas.openxmlformats.org/officeDocument/2006/relationships/hyperlink" Target="https://www.caixa.gov.br/Downloads/sinapi-cadernos-tecnicos/SINAPI-CT-ESCADAS.pdf" TargetMode="External"/><Relationship Id="rId4104" Type="http://schemas.openxmlformats.org/officeDocument/2006/relationships/hyperlink" Target="https://www.caixa.gov.br/Downloads/sinapi-cadernos-tecnicos/SINAPI-CT-GABIOES-EXECUCAO-DE-MURO-E-PROTECAO-SUPERFICIAL.pdf" TargetMode="External"/><Relationship Id="rId3120" Type="http://schemas.openxmlformats.org/officeDocument/2006/relationships/hyperlink" Target="https://www.caixa.gov.br/Downloads/sinapi-cadernos-tecnicos/SINAPI-CT-ESCAVACAO-HORIZONTAL.pdf" TargetMode="External"/><Relationship Id="rId6276" Type="http://schemas.openxmlformats.org/officeDocument/2006/relationships/hyperlink" Target="https://www.caixa.gov.br/Downloads/sinapi-cadernos-tecnicos/SINAPI-CT-INSTALACOES-DE-GAS-EM-PEX-MULTICAMADAS.pdf" TargetMode="External"/><Relationship Id="rId7674" Type="http://schemas.openxmlformats.org/officeDocument/2006/relationships/hyperlink" Target="https://www.caixa.gov.br/Downloads/sinapi-cadernos-tecnicos/SINAPI-CT-PAVIMENTO-RIGIDO-DE-CONCRETO.pdf" TargetMode="External"/><Relationship Id="rId8725" Type="http://schemas.openxmlformats.org/officeDocument/2006/relationships/hyperlink" Target="https://www.caixa.gov.br/Downloads/sinapi-cadernos-tecnicos/SINAPI-CT-REVESTIMENTOS-CERAMICOS-INTERNOS.pdf" TargetMode="External"/><Relationship Id="rId6690" Type="http://schemas.openxmlformats.org/officeDocument/2006/relationships/hyperlink" Target="https://www.caixa.gov.br/Downloads/sinapi-cadernos-tecnicos/SINAPI-CT-LIGACOES-PREDIAIS-DE-AGUA-E-ESGOTO.pdf" TargetMode="External"/><Relationship Id="rId7327" Type="http://schemas.openxmlformats.org/officeDocument/2006/relationships/hyperlink" Target="https://www.caixa.gov.br/Downloads/sinapi-cadernos-tecnicos/SINAPI-CT-MASSA-UNICA-EXTERNA.pdf" TargetMode="External"/><Relationship Id="rId7741" Type="http://schemas.openxmlformats.org/officeDocument/2006/relationships/hyperlink" Target="https://www.caixa.gov.br/Downloads/sinapi-cadernos-tecnicos/SINAPI-CT-PERFURACAO-HORIZONTAL-DIRECIONAL-HDD.pdf" TargetMode="External"/><Relationship Id="rId2886" Type="http://schemas.openxmlformats.org/officeDocument/2006/relationships/hyperlink" Target="https://www.caixa.gov.br/Downloads/sinapi-cadernos-tecnicos/SINAPI-CT-ELETROCALHAS.pdf" TargetMode="External"/><Relationship Id="rId3937" Type="http://schemas.openxmlformats.org/officeDocument/2006/relationships/hyperlink" Target="https://www.caixa.gov.br/Downloads/sinapi-cadernos-tecnicos/SINAPI-CT-FUNDACOES-RASAS-(BLOCOS-SAPATAS-VIGAS-BALDRAME).pdf" TargetMode="External"/><Relationship Id="rId5292" Type="http://schemas.openxmlformats.org/officeDocument/2006/relationships/hyperlink" Target="https://www.caixa.gov.br/Downloads/sinapi-cadernos-tecnicos/SINAPI-CT-INSTALACOES-HIDRAULICAS-EM-PPR.pdf" TargetMode="External"/><Relationship Id="rId6343" Type="http://schemas.openxmlformats.org/officeDocument/2006/relationships/hyperlink" Target="https://www.caixa.gov.br/Downloads/sinapi-cadernos-tecnicos/SINAPI-CT-INSTALACOES-EM-COBRE.pdf" TargetMode="External"/><Relationship Id="rId9499" Type="http://schemas.openxmlformats.org/officeDocument/2006/relationships/hyperlink" Target="https://www.caixa.gov.br/Downloads/sinapi-cadernos-tecnicos/SINAPI-CT-VALVULAS-E-REGISTROS-PARA-SISTEMAS-PREDIAIS.pdf" TargetMode="External"/><Relationship Id="rId858" Type="http://schemas.openxmlformats.org/officeDocument/2006/relationships/hyperlink" Target="https://www.caixa.gov.br/Downloads/sinapi-cadernos-tecnicos/SINAPI-CT-ATERROS-BASES-SUB-BASES-E-IMPRIMACOES.pdf" TargetMode="External"/><Relationship Id="rId1488" Type="http://schemas.openxmlformats.org/officeDocument/2006/relationships/hyperlink" Target="https://www.caixa.gov.br/Downloads/sinapi-cadernos-tecnicos/SINAPI-CT-CUSTOS-HORARIOS-PRODUTIVO-E-IMPRODUTIV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2953" Type="http://schemas.openxmlformats.org/officeDocument/2006/relationships/hyperlink" Target="https://www.caixa.gov.br/Downloads/sinapi-cadernos-tecnicos/SINAPI-CT-EQUIPAMENTOS-DE-PROTECAO-COLETIVA.pdf" TargetMode="External"/><Relationship Id="rId6410" Type="http://schemas.openxmlformats.org/officeDocument/2006/relationships/hyperlink" Target="https://www.caixa.gov.br/Downloads/sinapi-cadernos-tecnicos/SINAPI-CT-INSTALACOES-EM-COBRE.pdf" TargetMode="External"/><Relationship Id="rId9566" Type="http://schemas.openxmlformats.org/officeDocument/2006/relationships/hyperlink" Target="https://www.caixa.gov.br/Downloads/sinapi-cadernos-tecnicos/SINAPI-CT-VALVULAS-E-REGISTROS-PARA-SISTEMAS-PREDIAIS.pdf" TargetMode="External"/><Relationship Id="rId925" Type="http://schemas.openxmlformats.org/officeDocument/2006/relationships/hyperlink" Target="https://www.caixa.gov.br/Downloads/sinapi-cadernos-tecnicos/SINAPI-CT-ATERROS-BASES-SUB-BASES-E-IMPRIMACOES.pdf" TargetMode="External"/><Relationship Id="rId1555" Type="http://schemas.openxmlformats.org/officeDocument/2006/relationships/hyperlink" Target="https://www.caixa.gov.br/Downloads/sinapi-cadernos-tecnicos/SINAPI-CT-CUSTOS-HORARIOS-PRODUTIVO-E-IMPRODUTIV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5012" Type="http://schemas.openxmlformats.org/officeDocument/2006/relationships/hyperlink" Target="https://www.caixa.gov.br/Downloads/sinapi-cadernos-tecnicos/SINAPI-CT-INSTALACOES-HIDRAULICAS-RESERVACAO-E-BOMBAS-DE-RECALQUE.pdf" TargetMode="External"/><Relationship Id="rId8168" Type="http://schemas.openxmlformats.org/officeDocument/2006/relationships/hyperlink" Target="https://www.caixa.gov.br/Downloads/sinapi-cadernos-tecnicos/SINAPI-CT-POCOS-DE-VISITA-E-CAIXAS-PARA-BOCAS-DE-LOBO.pdf" TargetMode="External"/><Relationship Id="rId8582" Type="http://schemas.openxmlformats.org/officeDocument/2006/relationships/hyperlink" Target="https://www.caixa.gov.br/Downloads/sinapi-cadernos-tecnicos/SINAPI-CT-REDES-DE-AGUA-E-ESGOTO-EM-PEAD-LISO-(TUBOS-E-CONEXOES).pdf" TargetMode="External"/><Relationship Id="rId9219" Type="http://schemas.openxmlformats.org/officeDocument/2006/relationships/hyperlink" Target="https://www.caixa.gov.br/Downloads/sinapi-cadernos-tecnicos/SINAPI-CT-TRANSPORTE-CARGA-E-DESCARGA-DE-MATERIAIS.pdf" TargetMode="External"/><Relationship Id="rId9633" Type="http://schemas.openxmlformats.org/officeDocument/2006/relationships/hyperlink" Target="https://www.caixa.gov.br/Downloads/sinapi-cadernos-tecnicos/SINAPI-CT-VALVULAS-PARA-REDES-DE-SANEAMENTO.pdf" TargetMode="External"/><Relationship Id="rId1208" Type="http://schemas.openxmlformats.org/officeDocument/2006/relationships/hyperlink" Target="https://www.caixa.gov.br/Downloads/sinapi-cadernos-tecnicos/SINAPI-CT-CERCAS-PROTETORES-E-ALAMBRADOS.pdf" TargetMode="External"/><Relationship Id="rId7184" Type="http://schemas.openxmlformats.org/officeDocument/2006/relationships/hyperlink" Target="https://www.caixa.gov.br/Downloads/sinapi-cadernos-tecnicos/SINAPI-CT-LOUCAS-E-METAIS.pdf" TargetMode="External"/><Relationship Id="rId8235" Type="http://schemas.openxmlformats.org/officeDocument/2006/relationships/hyperlink" Target="https://www.caixa.gov.br/Downloads/sinapi-cadernos-tecnicos/SINAPI-CT-PRODUCAO-DE-CONCRETO.pdf" TargetMode="External"/><Relationship Id="rId1622" Type="http://schemas.openxmlformats.org/officeDocument/2006/relationships/hyperlink" Target="https://www.caixa.gov.br/Downloads/sinapi-cadernos-tecnicos/SINAPI-CT-CUSTOS-HORARIOS-PRODUTIVO-E-IMPRODUTIVO-DOS-EQUIPAMENTOS.pdf" TargetMode="External"/><Relationship Id="rId4778" Type="http://schemas.openxmlformats.org/officeDocument/2006/relationships/hyperlink" Target="https://www.caixa.gov.br/Downloads/sinapi-cadernos-tecnicos/SINAPI-CT-INSTALACOES-ELETRICAS-REDE-DE-DISTRIBUICAO.pdf" TargetMode="External"/><Relationship Id="rId5829" Type="http://schemas.openxmlformats.org/officeDocument/2006/relationships/hyperlink" Target="https://www.caixa.gov.br/Downloads/sinapi-cadernos-tecnicos/SINAPI-CT-INSTALACOES-PREDIAIS-DE-AGUAS-PLUVIAIS-TUBOS-CONEXOES-CAIXAS-E-RALOS.pdf" TargetMode="External"/><Relationship Id="rId7251" Type="http://schemas.openxmlformats.org/officeDocument/2006/relationships/hyperlink" Target="https://www.caixa.gov.br/Downloads/sinapi-cadernos-tecnicos/SINAPI-CT-MASSA-UNICA-EXTERNA.pdf" TargetMode="External"/><Relationship Id="rId3794" Type="http://schemas.openxmlformats.org/officeDocument/2006/relationships/hyperlink" Target="https://www.caixa.gov.br/Downloads/sinapi-cadernos-tecnicos/SINAPI-CT-ESTRUTURAS-DE-MADEIRA.pdf" TargetMode="External"/><Relationship Id="rId4845" Type="http://schemas.openxmlformats.org/officeDocument/2006/relationships/hyperlink" Target="https://www.caixa.gov.br/Downloads/sinapi-cadernos-tecnicos/SINAPI-CT-INSTALACOES-HIDRAULICAS-RESERVACAO-E-BOMBAS-DE-RECALQUE.pdf" TargetMode="External"/><Relationship Id="rId8302" Type="http://schemas.openxmlformats.org/officeDocument/2006/relationships/hyperlink" Target="https://www.caixa.gov.br/Downloads/sinapi-cadernos-tecnicos/SINAPI-CT-RADIER-PISO-DE-CONCRETO-E-LAJE-SOBRE-SOLO.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3447" Type="http://schemas.openxmlformats.org/officeDocument/2006/relationships/hyperlink" Target="https://www.caixa.gov.br/Downloads/sinapi-cadernos-tecnicos/SINAPI-CT-ESQUADRIAS-PORTAS.pdf" TargetMode="External"/><Relationship Id="rId3861" Type="http://schemas.openxmlformats.org/officeDocument/2006/relationships/hyperlink" Target="https://www.caixa.gov.br/Downloads/sinapi-cadernos-tecnicos/SINAPI-CT-FACHADAS-COM-PLACAS-CERAMICAS-E-GRANITO-INSERTADAS.pdf" TargetMode="External"/><Relationship Id="rId4912" Type="http://schemas.openxmlformats.org/officeDocument/2006/relationships/hyperlink" Target="https://www.caixa.gov.br/Downloads/sinapi-cadernos-tecnicos/SINAPI-CT-INSTALACOES-HIDRAULICAS-RESERVACAO-E-BOMBAS-DE-RECALQUE.pdf" TargetMode="External"/><Relationship Id="rId368" Type="http://schemas.openxmlformats.org/officeDocument/2006/relationships/hyperlink" Target="https://www.caixa.gov.br/Downloads/sinapi-cadernos-tecnicos/SINAPI-CT-ASSENTAMENTO-DE-TUBOS-DE-ESGOTO-EM-PVC-E-PEAD.pdf" TargetMode="External"/><Relationship Id="rId782" Type="http://schemas.openxmlformats.org/officeDocument/2006/relationships/hyperlink" Target="https://www.caixa.gov.br/Downloads/sinapi-cadernos-tecnicos/SINAPI-CT-ATERROS-BASES-SUB-BASES-E-IMPRIMACOES.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3514" Type="http://schemas.openxmlformats.org/officeDocument/2006/relationships/hyperlink" Target="https://www.caixa.gov.br/Downloads/sinapi-cadernos-tecnicos/SINAPI-CT-ESQUADRIAS-PORTAS.pdf" TargetMode="External"/><Relationship Id="rId9076" Type="http://schemas.openxmlformats.org/officeDocument/2006/relationships/hyperlink" Target="https://www.caixa.gov.br/Downloads/sinapi-cadernos-tecnicos/SINAPI-CT-TRANSPORTE-FLUVIAL-MOMENTO-DE-TRANSPORTE.pdf" TargetMode="External"/><Relationship Id="rId9490" Type="http://schemas.openxmlformats.org/officeDocument/2006/relationships/hyperlink" Target="https://www.caixa.gov.br/Downloads/sinapi-cadernos-tecnicos/SINAPI-CT-VIDROS-E-ESPELHOS.pdf" TargetMode="External"/><Relationship Id="rId435" Type="http://schemas.openxmlformats.org/officeDocument/2006/relationships/hyperlink" Target="https://www.caixa.gov.br/Downloads/sinapi-cadernos-tecnicos/SINAPI-CT-ASSENTAMENTO-DE-TUBOS-DE-PVC-E-METALICOS-EM-REDES-DE-AGUA.pdf" TargetMode="External"/><Relationship Id="rId1065" Type="http://schemas.openxmlformats.org/officeDocument/2006/relationships/hyperlink" Target="https://www.caixa.gov.br/Downloads/sinapi-cadernos-tecnicos/SINAPI-CT-BOMBAS-HIDRAULICAS-CENTRIFUGAS-HORIZONTAIS-E-SUBMERSIVEI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5686" Type="http://schemas.openxmlformats.org/officeDocument/2006/relationships/hyperlink" Target="https://www.caixa.gov.br/Downloads/sinapi-cadernos-tecnicos/SINAPI-CT-INSTALACOES-PREDIAIS-DE-AGUA-QUENTE-EM-CPVC.pdf" TargetMode="External"/><Relationship Id="rId6737" Type="http://schemas.openxmlformats.org/officeDocument/2006/relationships/hyperlink" Target="https://www.caixa.gov.br/Downloads/sinapi-metodologia/Livro_SINAPI_Calculos_Parametros.pdf" TargetMode="External"/><Relationship Id="rId8092" Type="http://schemas.openxmlformats.org/officeDocument/2006/relationships/hyperlink" Target="https://www.caixa.gov.br/Downloads/sinapi-cadernos-tecnicos/SINAPI-CT-POCOS-DE-VISITA-E-CAIXAS-PARA-BOCAS-DE-LOBO.pdf" TargetMode="External"/><Relationship Id="rId9143" Type="http://schemas.openxmlformats.org/officeDocument/2006/relationships/hyperlink" Target="https://www.caixa.gov.br/Downloads/sinapi-cadernos-tecnicos/SINAPI-CT-TRANSPORTE-DE-MATERIAIS-DENTRO-DO-CANTEIRO-DE-OBRAS.pdf" TargetMode="External"/><Relationship Id="rId502" Type="http://schemas.openxmlformats.org/officeDocument/2006/relationships/hyperlink" Target="https://www.caixa.gov.br/Downloads/sinapi-cadernos-tecnicos/SINAPI-CT-ASSENTAMENTO-DE-TUBOS-DE-PVC-E-METALICOS-EM-REDES-DE-AGUA.pdf" TargetMode="External"/><Relationship Id="rId1132" Type="http://schemas.openxmlformats.org/officeDocument/2006/relationships/hyperlink" Target="https://www.caixa.gov.br/Downloads/sinapi-cadernos-tecnicos/SINAPI-CT-CAIXAS-ENTERRADAS.pdf" TargetMode="External"/><Relationship Id="rId4288" Type="http://schemas.openxmlformats.org/officeDocument/2006/relationships/hyperlink" Target="https://www.caixa.gov.br/Downloads/sinapi-cadernos-tecnicos/SINAPI-CT-IMPERMEABILIZACAO-PROTECAO-MECANICA-E-TRATAMENTO-DE-JUNTA.pdf" TargetMode="External"/><Relationship Id="rId5339" Type="http://schemas.openxmlformats.org/officeDocument/2006/relationships/hyperlink" Target="https://www.caixa.gov.br/Downloads/sinapi-cadernos-tecnicos/SINAPI-CT-INSTALACOES-PREDIAIS-DE-ESGOTO-TUBOS-E-CONEXOES.pdf" TargetMode="External"/><Relationship Id="rId9210" Type="http://schemas.openxmlformats.org/officeDocument/2006/relationships/hyperlink" Target="https://www.caixa.gov.br/Downloads/sinapi-cadernos-tecnicos/SINAPI-CT-TRANSPORTE-CARGA-E-DESCARGA-DE-MATERIAIS.pdf" TargetMode="External"/><Relationship Id="rId4355" Type="http://schemas.openxmlformats.org/officeDocument/2006/relationships/hyperlink" Target="https://www.caixa.gov.br/Downloads/sinapi-cadernos-tecnicos/SINAPI-CT-INSTALACOES-ELETRICAS-ELETRODUTOS-EMBUTIDOS-CABOS-CAIXAS-TOMADAS-E-INTERRUPTORES.pdf" TargetMode="External"/><Relationship Id="rId5753" Type="http://schemas.openxmlformats.org/officeDocument/2006/relationships/hyperlink" Target="https://www.caixa.gov.br/Downloads/sinapi-cadernos-tecnicos/SINAPI-CT-INSTALACOES-PREDIAIS-DE-AGUA-QUENTE-EM-CPVC.pdf" TargetMode="External"/><Relationship Id="rId6804" Type="http://schemas.openxmlformats.org/officeDocument/2006/relationships/hyperlink" Target="https://www.caixa.gov.br/Downloads/sinapi-metodologia/Livro_SINAPI_Calculos_Parametros.pdf" TargetMode="External"/><Relationship Id="rId1949" Type="http://schemas.openxmlformats.org/officeDocument/2006/relationships/hyperlink" Target="https://www.caixa.gov.br/Downloads/sinapi-cadernos-tecnicos/SINAPI-CT-DEPRECIACAO-JUROS-IMPOSTOS-E-SEGUROS-MANUTENCAO-E-MATERIAIS-NA-OPERACAO-DOS-EQUIPAMENTOS.pdf" TargetMode="External"/><Relationship Id="rId4008" Type="http://schemas.openxmlformats.org/officeDocument/2006/relationships/hyperlink" Target="https://www.caixa.gov.br/Downloads/sinapi-cadernos-tecnicos/SINAPI-CT-FORMAS-PARA-ESTRUTURAS-DE-CONCRETO-ARMADO.pdf" TargetMode="External"/><Relationship Id="rId5406" Type="http://schemas.openxmlformats.org/officeDocument/2006/relationships/hyperlink" Target="https://www.caixa.gov.br/Downloads/sinapi-cadernos-tecnicos/SINAPI-CT-INSTALACOES-PREDIAIS-DE-ESGOTO-TUBOS-E-CONEXOES.pdf" TargetMode="External"/><Relationship Id="rId5820" Type="http://schemas.openxmlformats.org/officeDocument/2006/relationships/hyperlink" Target="https://www.caixa.gov.br/Downloads/sinapi-cadernos-tecnicos/SINAPI-CT-INSTALACOES-PREDIAIS-DE-AGUAS-PLUVIAIS-TUBOS-CONEXOES-CAIXAS-E-RALOS.pdf" TargetMode="External"/><Relationship Id="rId8976" Type="http://schemas.openxmlformats.org/officeDocument/2006/relationships/hyperlink" Target="https://www.caixa.gov.br/Downloads/sinapi-cadernos-tecnicos/SINAPI-CT-TRANSPORTE-FLUVIAL-CARGA-E-DESCARGA.pdf" TargetMode="External"/><Relationship Id="rId292" Type="http://schemas.openxmlformats.org/officeDocument/2006/relationships/hyperlink" Target="https://www.caixa.gov.br/Downloads/sinapi-cadernos-tecnicos/SINAPI-CT-ARMACAO-PARA-ESTRUTURAS-DE-CONCRETO-ARMADO.pdf" TargetMode="External"/><Relationship Id="rId3371" Type="http://schemas.openxmlformats.org/officeDocument/2006/relationships/hyperlink" Target="https://www.caixa.gov.br/Downloads/sinapi-cadernos-tecnicos/SINAPI-CT-ESGOTAMENTO-DE-VALA-E-REBAIXAMENTO-DO-LENCOL-FREATICO.pdf" TargetMode="External"/><Relationship Id="rId4422" Type="http://schemas.openxmlformats.org/officeDocument/2006/relationships/hyperlink" Target="https://www.caixa.gov.br/Downloads/sinapi-cadernos-tecnicos/SINAPI-CT-INSTALACOES-ELETRICAS-ELETRODUTOS-EMBUTIDOS-CABOS-CAIXAS-TOMADAS-E-INTERRUPTORES.pdf" TargetMode="External"/><Relationship Id="rId7578" Type="http://schemas.openxmlformats.org/officeDocument/2006/relationships/hyperlink" Target="https://www.caixa.gov.br/Downloads/sinapi-cadernos-tecnicos/SINAPI-CT-PARQUINHOS-E-EQUIPAMENTOS-DE-GINASTICA-AO-AR-LIVRE.pdf" TargetMode="External"/><Relationship Id="rId7992" Type="http://schemas.openxmlformats.org/officeDocument/2006/relationships/hyperlink" Target="https://www.caixa.gov.br/Downloads/sinapi-cadernos-tecnicos/SINAPI-CT-POSTES-DE-CONCRETO-E-METALICOS.pdf" TargetMode="External"/><Relationship Id="rId8629" Type="http://schemas.openxmlformats.org/officeDocument/2006/relationships/hyperlink" Target="https://www.caixa.gov.br/Downloads/sinapi-cadernos-tecnicos/SINAPI-CT-REDES-DE-AGUA-E-ESGOTO-EM-PEAD-LISO-(TUBOS-E-CONEXOES).pdf" TargetMode="External"/><Relationship Id="rId3024" Type="http://schemas.openxmlformats.org/officeDocument/2006/relationships/hyperlink" Target="https://www.caixa.gov.br/Downloads/sinapi-cadernos-tecnicos/SINAPI-CT-ESCADAS.pdf" TargetMode="External"/><Relationship Id="rId6594" Type="http://schemas.openxmlformats.org/officeDocument/2006/relationships/hyperlink" Target="https://www.caixa.gov.br/Downloads/sinapi-cadernos-tecnicos/SINAPI-CT-INSTALACOES-PARA-CANTEIROS-DE-OBRAS.pdf" TargetMode="External"/><Relationship Id="rId7645" Type="http://schemas.openxmlformats.org/officeDocument/2006/relationships/hyperlink" Target="https://www.caixa.gov.br/Downloads/sinapi-cadernos-tecnicos/SINAPI-CT-PAVIMENTO-INTERTRAVADO.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5196" Type="http://schemas.openxmlformats.org/officeDocument/2006/relationships/hyperlink" Target="https://www.caixa.gov.br/Downloads/sinapi-cadernos-tecnicos/SINAPI-CT-INSTALACOES-HIDRAULICAS-EM-PEX.pdf" TargetMode="External"/><Relationship Id="rId6247" Type="http://schemas.openxmlformats.org/officeDocument/2006/relationships/hyperlink" Target="https://www.caixa.gov.br/Downloads/sinapi-cadernos-tecnicos/SINAPI-CT-INSTALACOES-DE-GAS-EM-PEX-MULTICAMADAS.pdf" TargetMode="External"/><Relationship Id="rId6661" Type="http://schemas.openxmlformats.org/officeDocument/2006/relationships/hyperlink" Target="https://www.caixa.gov.br/Downloads/sinapi-cadernos-tecnicos/SINAPI-CT-LIGACOES-PREDIAIS-DE-AGUA-E-ESGOTO.pdf" TargetMode="External"/><Relationship Id="rId7712" Type="http://schemas.openxmlformats.org/officeDocument/2006/relationships/hyperlink" Target="https://www.caixa.gov.br/Downloads/sinapi-cadernos-tecnicos/SINAPI-CT-PERFURACAO-HORIZONTAL-DIRECIONAL-HDD.pdf" TargetMode="External"/><Relationship Id="rId5263" Type="http://schemas.openxmlformats.org/officeDocument/2006/relationships/hyperlink" Target="https://www.caixa.gov.br/Downloads/sinapi-cadernos-tecnicos/SINAPI-CT-INSTALACOES-HIDRAULICAS-EM-PPR.pdf" TargetMode="External"/><Relationship Id="rId6314" Type="http://schemas.openxmlformats.org/officeDocument/2006/relationships/hyperlink" Target="https://www.caixa.gov.br/Downloads/sinapi-cadernos-tecnicos/SINAPI-CT-INSTALACOES-DE-AR-CONDICIONADO.pdf" TargetMode="External"/><Relationship Id="rId1459" Type="http://schemas.openxmlformats.org/officeDocument/2006/relationships/hyperlink" Target="https://www.caixa.gov.br/Downloads/sinapi-cadernos-tecnicos/SINAPI-CT-CUSTOS-HORARIOS-PRODUTIVO-E-IMPRODUTIVO-DOS-EQUIPAMENTOS.pdf" TargetMode="External"/><Relationship Id="rId2857" Type="http://schemas.openxmlformats.org/officeDocument/2006/relationships/hyperlink" Target="https://www.caixa.gov.br/Downloads/sinapi-cadernos-tecnicos/SINAPI-CT-ELETROCALHAS.pdf" TargetMode="External"/><Relationship Id="rId3908" Type="http://schemas.openxmlformats.org/officeDocument/2006/relationships/hyperlink" Target="https://www.caixa.gov.br/Downloads/sinapi-cadernos-tecnicos/SINAPI-CT-FOSSAS-E-SUMIDOUROS.pdf" TargetMode="External"/><Relationship Id="rId5330" Type="http://schemas.openxmlformats.org/officeDocument/2006/relationships/hyperlink" Target="https://www.caixa.gov.br/Downloads/sinapi-cadernos-tecnicos/SINAPI-CT-INSTALACOES-PREDIAIS-DE-ESGOTO-TUBOS-E-CONEXOES.pdf" TargetMode="External"/><Relationship Id="rId8486" Type="http://schemas.openxmlformats.org/officeDocument/2006/relationships/hyperlink" Target="https://www.caixa.gov.br/Downloads/sinapi-cadernos-tecnicos/SINAPI-CT-REDES-ENTERRADAS-DE-DISTRIBUICAO-ELETRICA.pdf" TargetMode="External"/><Relationship Id="rId98" Type="http://schemas.openxmlformats.org/officeDocument/2006/relationships/hyperlink" Target="https://www.caixa.gov.br/Downloads/sinapi-cadernos-tecnicos/SINAPI-CT-ALVENARIAS-DIVERSAS.pdf" TargetMode="External"/><Relationship Id="rId829" Type="http://schemas.openxmlformats.org/officeDocument/2006/relationships/hyperlink" Target="https://www.caixa.gov.br/Downloads/sinapi-cadernos-tecnicos/SINAPI-CT-ATERROS-BASES-SUB-BASES-E-IMPRIMACOES.pdf" TargetMode="External"/><Relationship Id="rId1873" Type="http://schemas.openxmlformats.org/officeDocument/2006/relationships/hyperlink" Target="https://www.caixa.gov.br/Downloads/sinapi-cadernos-tecnicos/SINAPI-CT-DEPRECIACAO-JUROS-IMPOSTOS-E-SEGUROS-MANUTENCAO-E-MATERIAIS-NA-OPERACAO-DOS-EQUIPAMENTOS.pdf" TargetMode="External"/><Relationship Id="rId2924" Type="http://schemas.openxmlformats.org/officeDocument/2006/relationships/hyperlink" Target="https://www.caixa.gov.br/Downloads/sinapi-cadernos-tecnicos/SINAPI-CT-ENERGIA-SOLAR-PARA-EDIFICACOES.pdf" TargetMode="External"/><Relationship Id="rId7088" Type="http://schemas.openxmlformats.org/officeDocument/2006/relationships/hyperlink" Target="https://www.caixa.gov.br/Downloads/sinapi-metodologia/Livro_SINAPI_Calculos_Parametros.pdf" TargetMode="External"/><Relationship Id="rId8139" Type="http://schemas.openxmlformats.org/officeDocument/2006/relationships/hyperlink" Target="https://www.caixa.gov.br/Downloads/sinapi-cadernos-tecnicos/SINAPI-CT-POCOS-DE-VISITA-E-CAIXAS-PARA-BOCAS-DE-LOBO.pdf" TargetMode="External"/><Relationship Id="rId9537" Type="http://schemas.openxmlformats.org/officeDocument/2006/relationships/hyperlink" Target="https://www.caixa.gov.br/Downloads/sinapi-cadernos-tecnicos/SINAPI-CT-VALVULAS-E-REGISTROS-PARA-SISTEMAS-PREDIAIS.pdf" TargetMode="External"/><Relationship Id="rId1526" Type="http://schemas.openxmlformats.org/officeDocument/2006/relationships/hyperlink" Target="https://www.caixa.gov.br/Downloads/sinapi-cadernos-tecnicos/SINAPI-CT-CUSTOS-HORARIOS-PRODUTIVO-E-IMPRODUTIVO-DOS-EQUIPAMENTOS.pdf" TargetMode="External"/><Relationship Id="rId1940" Type="http://schemas.openxmlformats.org/officeDocument/2006/relationships/hyperlink" Target="https://www.caixa.gov.br/Downloads/sinapi-cadernos-tecnicos/SINAPI-CT-DEPRECIACAO-JUROS-IMPOSTOS-E-SEGUROS-MANUTENCAO-E-MATERIAIS-NA-OPERACAO-DOS-EQUIPAMENTOS.pdf" TargetMode="External"/><Relationship Id="rId8553" Type="http://schemas.openxmlformats.org/officeDocument/2006/relationships/hyperlink" Target="https://www.caixa.gov.br/Downloads/sinapi-cadernos-tecnicos/SINAPI-CT-REDES-DE-LOGICA-TELEFONIA-E-IMAGEM.pdf" TargetMode="External"/><Relationship Id="rId9604" Type="http://schemas.openxmlformats.org/officeDocument/2006/relationships/hyperlink" Target="https://www.caixa.gov.br/Downloads/sinapi-cadernos-tecnicos/SINAPI-CT-VALVULAS-PARA-REDES-DE-SANEAMENTO.pdf" TargetMode="External"/><Relationship Id="rId3698" Type="http://schemas.openxmlformats.org/officeDocument/2006/relationships/hyperlink" Target="https://www.caixa.gov.br/Downloads/sinapi-cadernos-tecnicos/SINAPI-CT-ESTRUTURAS-PRE-FABRICADAS-E-PRE-MOLDADAS.pdf" TargetMode="External"/><Relationship Id="rId4749" Type="http://schemas.openxmlformats.org/officeDocument/2006/relationships/hyperlink" Target="https://www.caixa.gov.br/Downloads/sinapi-cadernos-tecnicos/SINAPI-CT-INSTALACOES-ELETRICAS-REDE-DE-DISTRIBUICAO.pdf" TargetMode="External"/><Relationship Id="rId7155" Type="http://schemas.openxmlformats.org/officeDocument/2006/relationships/hyperlink" Target="https://www.caixa.gov.br/Downloads/sinapi-cadernos-tecnicos/SINAPI-CT-LOUCAS-E-METAIS.pdf" TargetMode="External"/><Relationship Id="rId8206" Type="http://schemas.openxmlformats.org/officeDocument/2006/relationships/hyperlink" Target="https://www.caixa.gov.br/Downloads/sinapi-cadernos-tecnicos/SINAPI-CT-POCOS-DE-VISITA-E-CAIXAS-PARA-BOCAS-DE-LOBO.pdf" TargetMode="External"/><Relationship Id="rId8620" Type="http://schemas.openxmlformats.org/officeDocument/2006/relationships/hyperlink" Target="https://www.caixa.gov.br/Downloads/sinapi-cadernos-tecnicos/SINAPI-CT-REDES-DE-AGUA-E-ESGOTO-EM-PEAD-LISO-(TUBOS-E-CONEXOES).pdf" TargetMode="External"/><Relationship Id="rId3765" Type="http://schemas.openxmlformats.org/officeDocument/2006/relationships/hyperlink" Target="https://www.caixa.gov.br/Downloads/sinapi-cadernos-tecnicos/SINAPI-CT-ESTRUTURAS-DE-MADEIRA.pdf" TargetMode="External"/><Relationship Id="rId4816" Type="http://schemas.openxmlformats.org/officeDocument/2006/relationships/hyperlink" Target="https://www.caixa.gov.br/Downloads/sinapi-cadernos-tecnicos/SINAPI-CT-INSTALACOES-HIDRAULICAS-RESERVACAO-E-BOMBAS-DE-RECALQUE.pdf" TargetMode="External"/><Relationship Id="rId6171" Type="http://schemas.openxmlformats.org/officeDocument/2006/relationships/hyperlink" Target="https://www.caixa.gov.br/Downloads/sinapi-cadernos-tecnicos/SINAPI-CT-INSTALACOES-DE-GAS-E-INCENDIO-EM-ACO-E-FERRO-GALVANIZADO.pdf" TargetMode="External"/><Relationship Id="rId7222" Type="http://schemas.openxmlformats.org/officeDocument/2006/relationships/hyperlink" Target="https://www.caixa.gov.br/Downloads/sinapi-cadernos-tecnicos/SINAPI-CT-LUMINARIAS-EXTERNAS.pdf" TargetMode="External"/><Relationship Id="rId686" Type="http://schemas.openxmlformats.org/officeDocument/2006/relationships/hyperlink" Target="https://www.caixa.gov.br/Downloads/sinapi-cadernos-tecnicos/SINAPI-CT-ASSENTAMENTO-DE-TUBOS-DE-ESGOTO-OU-DRENAGEM-PLUVIAL-EM-CONCRETO.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2781" Type="http://schemas.openxmlformats.org/officeDocument/2006/relationships/hyperlink" Target="https://www.caixa.gov.br/Downloads/sinapi-cadernos-tecnicos/SINAPI-CT-DUTOS-PARA-AR-CONDICIONADO.pdf" TargetMode="External"/><Relationship Id="rId3418" Type="http://schemas.openxmlformats.org/officeDocument/2006/relationships/hyperlink" Target="https://www.caixa.gov.br/Downloads/sinapi-cadernos-tecnicos/SINAPI-CT-ESQUADRIAS-PORTAS.pdf" TargetMode="External"/><Relationship Id="rId9394" Type="http://schemas.openxmlformats.org/officeDocument/2006/relationships/hyperlink" Target="https://www.caixa.gov.br/Downloads/sinapi-cadernos-tecnicos/SINAPI-CT-TUBULOES.pdf" TargetMode="External"/><Relationship Id="rId339" Type="http://schemas.openxmlformats.org/officeDocument/2006/relationships/hyperlink" Target="https://www.caixa.gov.br/Downloads/sinapi-cadernos-tecnicos/SINAPI-CT-ARRASAMENTO-DE-ESTACAS.pdf" TargetMode="External"/><Relationship Id="rId753" Type="http://schemas.openxmlformats.org/officeDocument/2006/relationships/hyperlink" Target="https://www.caixa.gov.br/Downloads/sinapi-cadernos-tecnicos/SINAPI-CT-ATERROS-BASES-SUB-BASES-E-IMPRIMACOES.pdf" TargetMode="External"/><Relationship Id="rId1383" Type="http://schemas.openxmlformats.org/officeDocument/2006/relationships/hyperlink" Target="https://www.caixa.gov.br/Downloads/sinapi-cadernos-tecnicos/SINAPI-CT-CONTRAPISO.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3832" Type="http://schemas.openxmlformats.org/officeDocument/2006/relationships/hyperlink" Target="https://www.caixa.gov.br/Downloads/sinapi-cadernos-tecnicos/SINAPI-CT-EXECUCAO-DE-TIRANTES.pdf" TargetMode="External"/><Relationship Id="rId6988" Type="http://schemas.openxmlformats.org/officeDocument/2006/relationships/hyperlink" Target="https://www.caixa.gov.br/Downloads/sinapi-metodologia/Livro_SINAPI_Calculos_Parametros.pdf" TargetMode="External"/><Relationship Id="rId9047" Type="http://schemas.openxmlformats.org/officeDocument/2006/relationships/hyperlink" Target="https://www.caixa.gov.br/Downloads/sinapi-cadernos-tecnicos/SINAPI-CT-TRANSPORTE-FLUVIAL-CARGA-E-DESCARGA.pdf" TargetMode="External"/><Relationship Id="rId9461" Type="http://schemas.openxmlformats.org/officeDocument/2006/relationships/hyperlink" Target="https://www.caixa.gov.br/Downloads/sinapi-cadernos-tecnicos/SINAPI-CT-VIDROS-E-ESPELHOS.pdf" TargetMode="External"/><Relationship Id="rId406" Type="http://schemas.openxmlformats.org/officeDocument/2006/relationships/hyperlink" Target="https://www.caixa.gov.br/Downloads/sinapi-cadernos-tecnicos/SINAPI-CT-ASSENTAMENTO-DE-TUBOS-DE-PVC-E-METALICOS-EM-REDES-DE-AGUA.pdf" TargetMode="External"/><Relationship Id="rId1036" Type="http://schemas.openxmlformats.org/officeDocument/2006/relationships/hyperlink" Target="https://www.caixa.gov.br/Downloads/sinapi-cadernos-tecnicos/SINAPI-CT-BOCAS-PARA-BUEIROS.pdf" TargetMode="External"/><Relationship Id="rId8063" Type="http://schemas.openxmlformats.org/officeDocument/2006/relationships/hyperlink" Target="https://www.caixa.gov.br/Downloads/sinapi-cadernos-tecnicos/SINAPI-CT-POCOS-DE-VISITA-E-CAIXAS-PARA-BOCAS-DE-LOBO.pdf" TargetMode="External"/><Relationship Id="rId9114" Type="http://schemas.openxmlformats.org/officeDocument/2006/relationships/hyperlink" Target="https://www.caixa.gov.br/Downloads/sinapi-cadernos-tecnicos/SINAPI-CT-TRANSPORTE-DE-MATERIAIS-DENTRO-DO-CANTEIRO-DE-OBRAS.pdf" TargetMode="External"/><Relationship Id="rId820" Type="http://schemas.openxmlformats.org/officeDocument/2006/relationships/hyperlink" Target="https://www.caixa.gov.br/Downloads/sinapi-cadernos-tecnicos/SINAPI-CT-ATERROS-BASES-SUB-BASES-E-IMPRIMACOES.pdf" TargetMode="External"/><Relationship Id="rId1450" Type="http://schemas.openxmlformats.org/officeDocument/2006/relationships/hyperlink" Target="https://www.caixa.gov.br/Downloads/sinapi-cadernos-tecnicos/SINAPI-CT-CUSTOS-HORARIOS-PRODUTIVO-E-IMPRODUTIVO-DOS-EQUIPAMENTOS.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5657" Type="http://schemas.openxmlformats.org/officeDocument/2006/relationships/hyperlink" Target="https://www.caixa.gov.br/Downloads/sinapi-cadernos-tecnicos/SINAPI-CT-INSTALACOES-PREDIAIS-DE-AGUA-QUENTE-EM-CPVC.pdf" TargetMode="External"/><Relationship Id="rId6708" Type="http://schemas.openxmlformats.org/officeDocument/2006/relationships/hyperlink" Target="https://www.caixa.gov.br/Downloads/sinapi-cadernos-tecnicos/SINAPI-CT-LIMPEZA-DE-OBRA.pdf" TargetMode="External"/><Relationship Id="rId1103" Type="http://schemas.openxmlformats.org/officeDocument/2006/relationships/hyperlink" Target="https://www.caixa.gov.br/Downloads/sinapi-cadernos-tecnicos/SINAPI-CT-CAIXAS-ENTERRADAS.pdf" TargetMode="External"/><Relationship Id="rId4259" Type="http://schemas.openxmlformats.org/officeDocument/2006/relationships/hyperlink" Target="https://www.caixa.gov.br/Downloads/sinapi-cadernos-tecnicos/SINAPI-CT-ILUMINACAO-PREDIAL-E-MONITORAMENTO.pdf" TargetMode="External"/><Relationship Id="rId4673" Type="http://schemas.openxmlformats.org/officeDocument/2006/relationships/hyperlink" Target="https://www.caixa.gov.br/Downloads/sinapi-cadernos-tecnicos/SINAPI-CT-INSTALACOES-ELETRICAS-QUADROS-CABOS-DISJUNTORES-CONTATORES-E-BARRAMENTOS-BLINDADOS.pdf" TargetMode="External"/><Relationship Id="rId5724" Type="http://schemas.openxmlformats.org/officeDocument/2006/relationships/hyperlink" Target="https://www.caixa.gov.br/Downloads/sinapi-cadernos-tecnicos/SINAPI-CT-INSTALACOES-PREDIAIS-DE-AGUA-QUENTE-EM-CPVC.pdf" TargetMode="External"/><Relationship Id="rId8130" Type="http://schemas.openxmlformats.org/officeDocument/2006/relationships/hyperlink" Target="https://www.caixa.gov.br/Downloads/sinapi-cadernos-tecnicos/SINAPI-CT-POCOS-DE-VISITA-E-CAIXAS-PARA-BOCAS-DE-LOBO.pdf" TargetMode="External"/><Relationship Id="rId3275" Type="http://schemas.openxmlformats.org/officeDocument/2006/relationships/hyperlink" Target="https://www.caixa.gov.br/Downloads/sinapi-cadernos-tecnicos/SINAPI-CT-ESCAVACAO-DE-VALAS.pdf" TargetMode="External"/><Relationship Id="rId4326" Type="http://schemas.openxmlformats.org/officeDocument/2006/relationships/hyperlink" Target="https://www.caixa.gov.br/Downloads/sinapi-cadernos-tecnicos/SINAPI-CT-INSTALACOES-ELETRICAS-ELETRODUTOS-EMBUTIDOS-CABOS-CAIXAS-TOMADAS-E-INTERRUPTORES.pdf" TargetMode="External"/><Relationship Id="rId4740" Type="http://schemas.openxmlformats.org/officeDocument/2006/relationships/hyperlink" Target="https://www.caixa.gov.br/Downloads/sinapi-cadernos-tecnicos/SINAPI-CT-INSTALACOES-ELETRICAS-REDE-DE-DISTRIBUICAO.pdf" TargetMode="External"/><Relationship Id="rId7896" Type="http://schemas.openxmlformats.org/officeDocument/2006/relationships/hyperlink" Target="https://www.caixa.gov.br/Downloads/sinapi-cadernos-tecnicos/SINAPI-CT-PINTURA-EM-SUPERFICIES-METALICAS.pdf" TargetMode="External"/><Relationship Id="rId8947" Type="http://schemas.openxmlformats.org/officeDocument/2006/relationships/hyperlink" Target="https://www.caixa.gov.br/Downloads/sinapi-cadernos-tecnicos/SINAPI-CT-TELHAMENTO-PARA-COBERTURA.pdf" TargetMode="External"/><Relationship Id="rId196" Type="http://schemas.openxmlformats.org/officeDocument/2006/relationships/hyperlink" Target="https://www.caixa.gov.br/Downloads/sinapi-cadernos-tecnicos/SINAPI-CT-ARGAMASSAS.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3342" Type="http://schemas.openxmlformats.org/officeDocument/2006/relationships/hyperlink" Target="https://www.caixa.gov.br/Downloads/sinapi-cadernos-tecnicos/SINAPI-CT-ESCORAMENTO-E-PREPARO-DE-FUNDO-DE-VALAS.pdf" TargetMode="External"/><Relationship Id="rId6498" Type="http://schemas.openxmlformats.org/officeDocument/2006/relationships/hyperlink" Target="https://www.caixa.gov.br/Downloads/sinapi-cadernos-tecnicos/SINAPI-CT-INSTALACOES-EM-COBRE.pdf" TargetMode="External"/><Relationship Id="rId7549" Type="http://schemas.openxmlformats.org/officeDocument/2006/relationships/hyperlink" Target="https://www.caixa.gov.br/Downloads/sinapi-cadernos-tecnicos/SINAPI-CT-PAREDES-EM-DRYWALL.pdf" TargetMode="External"/><Relationship Id="rId263" Type="http://schemas.openxmlformats.org/officeDocument/2006/relationships/hyperlink" Target="https://www.caixa.gov.br/Downloads/sinapi-cadernos-tecnicos/SINAPI-CT-ARGAMASSAS.pdf" TargetMode="External"/><Relationship Id="rId6565" Type="http://schemas.openxmlformats.org/officeDocument/2006/relationships/hyperlink" Target="https://www.caixa.gov.br/Downloads/sinapi-cadernos-tecnicos/SINAPI-CT-INSTALACOES-EM-COBRE.pdf" TargetMode="External"/><Relationship Id="rId7963" Type="http://schemas.openxmlformats.org/officeDocument/2006/relationships/hyperlink" Target="https://www.caixa.gov.br/Downloads/sinapi-cadernos-tecnicos/SINAPI-CT-PISOS.pdf" TargetMode="External"/><Relationship Id="rId330" Type="http://schemas.openxmlformats.org/officeDocument/2006/relationships/hyperlink" Target="https://www.caixa.gov.br/Downloads/sinapi-cadernos-tecnicos/SINAPI-CT-ARMACAO-PARA-ESTRUTURAS-DE-CONCRETO-ARMADO.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5167" Type="http://schemas.openxmlformats.org/officeDocument/2006/relationships/hyperlink" Target="https://www.caixa.gov.br/Downloads/sinapi-cadernos-tecnicos/SINAPI-CT-INSTALACOES-HIDRAULICAS-EM-PEX.pdf" TargetMode="External"/><Relationship Id="rId6218" Type="http://schemas.openxmlformats.org/officeDocument/2006/relationships/hyperlink" Target="https://www.caixa.gov.br/Downloads/sinapi-cadernos-tecnicos/SINAPI-CT-INSTALACOES-DE-GAS-E-INCENDIO-EM-ACO-E-FERRO-GALVANIZADO.pdf" TargetMode="External"/><Relationship Id="rId7616" Type="http://schemas.openxmlformats.org/officeDocument/2006/relationships/hyperlink" Target="https://www.caixa.gov.br/Downloads/sinapi-cadernos-tecnicos/SINAPI-CT-PAVIMENTACOES-DIVERSAS-PARALELEPIPEDOS-E-PEDRAS-POLIEDRICAS.pdf" TargetMode="External"/><Relationship Id="rId4183" Type="http://schemas.openxmlformats.org/officeDocument/2006/relationships/hyperlink" Target="https://www.caixa.gov.br/Downloads/sinapi-cadernos-tecnicos/SINAPI-CT-GUARDA-CORPO-CORRIMAO-E-GRADE-PARA-ESQUADRIAS.pdf" TargetMode="External"/><Relationship Id="rId5581" Type="http://schemas.openxmlformats.org/officeDocument/2006/relationships/hyperlink" Target="https://www.caixa.gov.br/Downloads/sinapi-cadernos-tecnicos/SINAPI-CT-INSTALACOES-PREDIAIS-DE-AGUA-FRIA-EM-PVC.pdf" TargetMode="External"/><Relationship Id="rId6632" Type="http://schemas.openxmlformats.org/officeDocument/2006/relationships/hyperlink" Target="https://www.caixa.gov.br/Downloads/sinapi-cadernos-tecnicos/SINAPI-CT-LAJES-PRE-MOLDADAS.pdf" TargetMode="External"/><Relationship Id="rId1777" Type="http://schemas.openxmlformats.org/officeDocument/2006/relationships/hyperlink" Target="https://www.caixa.gov.br/Downloads/sinapi-cadernos-tecnicos/SINAPI-CT-CUSTOS-HORARIOS-PRODUTIVO-E-IMPRODUTIVO-DOS-EQUIPAMENTOS.pdf" TargetMode="External"/><Relationship Id="rId2828" Type="http://schemas.openxmlformats.org/officeDocument/2006/relationships/hyperlink" Target="https://www.caixa.gov.br/Downloads/sinapi-cadernos-tecnicos/SINAPI-CT-ELETROCALHAS.pdf" TargetMode="External"/><Relationship Id="rId5234" Type="http://schemas.openxmlformats.org/officeDocument/2006/relationships/hyperlink" Target="https://www.caixa.gov.br/Downloads/sinapi-cadernos-tecnicos/SINAPI-CT-INSTALACOES-HIDRAULICAS-EM-PPR.pdf" TargetMode="External"/><Relationship Id="rId69" Type="http://schemas.openxmlformats.org/officeDocument/2006/relationships/hyperlink" Target="https://www.caixa.gov.br/Downloads/sinapi-cadernos-tecnicos/SINAPI-CT-ALVENARIA-DE-VEDACAO.pdf" TargetMode="External"/><Relationship Id="rId1844" Type="http://schemas.openxmlformats.org/officeDocument/2006/relationships/hyperlink" Target="https://www.caixa.gov.br/Downloads/sinapi-cadernos-tecnicos/SINAPI-CT-DEMOLICOES-E-REMOCOES.pdf" TargetMode="External"/><Relationship Id="rId4250" Type="http://schemas.openxmlformats.org/officeDocument/2006/relationships/hyperlink" Target="https://www.caixa.gov.br/Downloads/sinapi-cadernos-tecnicos/SINAPI-CT-ILUMINACAO-PREDIAL-E-MONITORAMENTO.pdf" TargetMode="External"/><Relationship Id="rId5301" Type="http://schemas.openxmlformats.org/officeDocument/2006/relationships/hyperlink" Target="https://www.caixa.gov.br/Downloads/sinapi-cadernos-tecnicos/SINAPI-CT-INSTALACOES-HIDRAULICAS-EM-PPR.pdf" TargetMode="External"/><Relationship Id="rId8457" Type="http://schemas.openxmlformats.org/officeDocument/2006/relationships/hyperlink" Target="https://www.caixa.gov.br/Downloads/sinapi-cadernos-tecnicos/SINAPI-CT-RECOMPOSICAO-DE-PAVIMENTOS.pdf" TargetMode="External"/><Relationship Id="rId8871" Type="http://schemas.openxmlformats.org/officeDocument/2006/relationships/hyperlink" Target="https://www.caixa.gov.br/Downloads/sinapi-cadernos-tecnicos/SINAPI-CT-SISTEMAS-DE-MEDICAO.pdf" TargetMode="External"/><Relationship Id="rId9508" Type="http://schemas.openxmlformats.org/officeDocument/2006/relationships/hyperlink" Target="https://www.caixa.gov.br/Downloads/sinapi-cadernos-tecnicos/SINAPI-CT-VALVULAS-E-REGISTROS-PARA-SISTEMAS-PREDIAIS.pdf" TargetMode="External"/><Relationship Id="rId7059" Type="http://schemas.openxmlformats.org/officeDocument/2006/relationships/hyperlink" Target="https://www.caixa.gov.br/Downloads/sinapi-metodologia/Livro_SINAPI_Calculos_Parametros.pdf" TargetMode="External"/><Relationship Id="rId7473" Type="http://schemas.openxmlformats.org/officeDocument/2006/relationships/hyperlink" Target="https://www.caixa.gov.br/Downloads/sinapi-cadernos-tecnicos/SINAPI-CT-PAREDES-DE-CONCRETO-ARMACAO.pdf" TargetMode="External"/><Relationship Id="rId8524" Type="http://schemas.openxmlformats.org/officeDocument/2006/relationships/hyperlink" Target="https://www.caixa.gov.br/Downloads/sinapi-cadernos-tecnicos/SINAPI-CT-REDES-DE-LOGICA-TELEFONIA-E-IMAGEM.pdf" TargetMode="External"/><Relationship Id="rId1911" Type="http://schemas.openxmlformats.org/officeDocument/2006/relationships/hyperlink" Target="https://www.caixa.gov.br/Downloads/sinapi-cadernos-tecnicos/SINAPI-CT-DEPRECIACAO-JUROS-IMPOSTOS-E-SEGUROS-MANUTENCAO-E-MATERIAIS-NA-OPERACAO-DOS-EQUIPAMENTOS.pdf" TargetMode="External"/><Relationship Id="rId3669" Type="http://schemas.openxmlformats.org/officeDocument/2006/relationships/hyperlink" Target="https://www.caixa.gov.br/Downloads/sinapi-cadernos-tecnicos/SINAPI-CT-ESTRUTURA-E-TRAMA-PARA-COBERTURA.pdf" TargetMode="External"/><Relationship Id="rId6075" Type="http://schemas.openxmlformats.org/officeDocument/2006/relationships/hyperlink" Target="https://www.caixa.gov.br/Downloads/sinapi-cadernos-tecnicos/SINAPI-CT-INSTALACOES-DE-GAS-E-INCENDIO-EM-ACO-E-FERRO-GALVANIZADO.pdf" TargetMode="External"/><Relationship Id="rId7126" Type="http://schemas.openxmlformats.org/officeDocument/2006/relationships/hyperlink" Target="https://www.caixa.gov.br/Downloads/sinapi-cadernos-tecnicos/SINAPI-CT-LOUCAS-E-METAIS.pdf" TargetMode="External"/><Relationship Id="rId7540" Type="http://schemas.openxmlformats.org/officeDocument/2006/relationships/hyperlink" Target="https://www.caixa.gov.br/Downloads/sinapi-cadernos-tecnicos/SINAPI-CT-PAREDES-EM-DRYWALL.pdf" TargetMode="External"/><Relationship Id="rId5091" Type="http://schemas.openxmlformats.org/officeDocument/2006/relationships/hyperlink" Target="https://www.caixa.gov.br/Downloads/sinapi-cadernos-tecnicos/SINAPI-CT-INSTALACOES-HIDRAULICAS-EM-PEX.pdf" TargetMode="External"/><Relationship Id="rId6142" Type="http://schemas.openxmlformats.org/officeDocument/2006/relationships/hyperlink" Target="https://www.caixa.gov.br/Downloads/sinapi-cadernos-tecnicos/SINAPI-CT-INSTALACOES-DE-GAS-E-INCENDIO-EM-ACO-E-FERRO-GALVANIZADO.pdf" TargetMode="External"/><Relationship Id="rId9298" Type="http://schemas.openxmlformats.org/officeDocument/2006/relationships/hyperlink" Target="https://www.caixa.gov.br/Downloads/sinapi-cadernos-tecnicos/SINAPI-CT-TRANSPORTE-CARGA-E-DESCARGA-DE-MATERIAIS.pdf" TargetMode="External"/><Relationship Id="rId1287" Type="http://schemas.openxmlformats.org/officeDocument/2006/relationships/hyperlink" Target="https://www.caixa.gov.br/Downloads/sinapi-cadernos-tecnicos/SINAPI-CT-CONCRETO-PROJETADO.pdf" TargetMode="External"/><Relationship Id="rId2685" Type="http://schemas.openxmlformats.org/officeDocument/2006/relationships/hyperlink" Target="https://www.caixa.gov.br/Downloads/sinapi-cadernos-tecnicos/SINAPI-CT-DISSIPADORES-DE-ENERGIA.pdf" TargetMode="External"/><Relationship Id="rId3736" Type="http://schemas.openxmlformats.org/officeDocument/2006/relationships/hyperlink" Target="https://www.caixa.gov.br/Downloads/sinapi-cadernos-tecnicos/SINAPI-CT-ESTRUTURAS-DE-CONTENCAO-PERFIS-PRANCHADOS-CORTINAS-E-MUROS-DE-ARRIMO.pdf" TargetMode="External"/><Relationship Id="rId657" Type="http://schemas.openxmlformats.org/officeDocument/2006/relationships/hyperlink" Target="https://www.caixa.gov.br/Downloads/sinapi-cadernos-tecnicos/SINAPI-CT-ASSENTAMENTO-DE-TUBOS-DE-ESGOTO-OU-DRENAGEM-PLUVIAL-EM-CONCRETO.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2752" Type="http://schemas.openxmlformats.org/officeDocument/2006/relationships/hyperlink" Target="https://www.caixa.gov.br/Downloads/sinapi-cadernos-tecnicos/SINAPI-CT-DRENOS.pdf" TargetMode="External"/><Relationship Id="rId3803" Type="http://schemas.openxmlformats.org/officeDocument/2006/relationships/hyperlink" Target="https://www.caixa.gov.br/Downloads/sinapi-cadernos-tecnicos/SINAPI-CT-EXECUCAO-DE-GRAMPO-PARA-SOLO-GRAMPEADO.pdf" TargetMode="External"/><Relationship Id="rId6959" Type="http://schemas.openxmlformats.org/officeDocument/2006/relationships/hyperlink" Target="https://www.caixa.gov.br/Downloads/sinapi-metodologia/Livro_SINAPI_Calculos_Parametros.pdf" TargetMode="External"/><Relationship Id="rId9365" Type="http://schemas.openxmlformats.org/officeDocument/2006/relationships/hyperlink" Target="https://www.caixa.gov.br/Downloads/sinapi-cadernos-tecnicos/SINAPI-CT-TUBULACAO-FLANGEADA-PARA-REDES-DE-AGUA.pdf" TargetMode="External"/><Relationship Id="rId724" Type="http://schemas.openxmlformats.org/officeDocument/2006/relationships/hyperlink" Target="https://www.caixa.gov.br/Downloads/sinapi-cadernos-tecnicos/SINAPI-CT-ATERRO-E-REATERRO-DE-VALAS.pdf" TargetMode="External"/><Relationship Id="rId1354" Type="http://schemas.openxmlformats.org/officeDocument/2006/relationships/hyperlink" Target="https://www.caixa.gov.br/Downloads/sinapi-cadernos-tecnicos/SINAPI-CT-CONCRETO-PROTENDIDO.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5975" Type="http://schemas.openxmlformats.org/officeDocument/2006/relationships/hyperlink" Target="https://www.caixa.gov.br/Downloads/sinapi-cadernos-tecnicos/SINAPI-CT-INSTALACOES-DE-GAS-E-INCENDIO-EM-ACO-E-FERRO-GALVANIZADO.pdf" TargetMode="External"/><Relationship Id="rId8381" Type="http://schemas.openxmlformats.org/officeDocument/2006/relationships/hyperlink" Target="https://www.caixa.gov.br/Downloads/sinapi-cadernos-tecnicos/SINAPI-CT-RASGOS-E-FIXACOES.pdf" TargetMode="External"/><Relationship Id="rId9018" Type="http://schemas.openxmlformats.org/officeDocument/2006/relationships/hyperlink" Target="https://www.caixa.gov.br/Downloads/sinapi-cadernos-tecnicos/SINAPI-CT-TRANSPORTE-FLUVIAL-CARGA-E-DESCARGA.pdf" TargetMode="External"/><Relationship Id="rId9432" Type="http://schemas.openxmlformats.org/officeDocument/2006/relationships/hyperlink" Target="https://www.caixa.gov.br/Downloads/sinapi-cadernos-tecnicos/SINAPI-CT-VERGAS-CONTRAVERGAS-E-FIXACAO-DE-ALVENARIA.pdf" TargetMode="External"/><Relationship Id="rId60" Type="http://schemas.openxmlformats.org/officeDocument/2006/relationships/hyperlink" Target="https://www.caixa.gov.br/Downloads/sinapi-cadernos-tecnicos/SINAPI-CT-ALVENARIA-DE-VEDACAO.pdf" TargetMode="External"/><Relationship Id="rId1007" Type="http://schemas.openxmlformats.org/officeDocument/2006/relationships/hyperlink" Target="https://www.caixa.gov.br/Downloads/sinapi-cadernos-tecnicos/SINAPI-CT-BOCAS-PARA-BUEIROS.pdf" TargetMode="External"/><Relationship Id="rId1421" Type="http://schemas.openxmlformats.org/officeDocument/2006/relationships/hyperlink" Target="https://www.caixa.gov.br/Downloads/sinapi-cadernos-tecnicos/SINAPI-CT-CUSTOS-HORARIOS-PRODUTIVO-E-IMPRODUTIVO-DOS-EQUIPAMENTOS.pdf" TargetMode="External"/><Relationship Id="rId4577" Type="http://schemas.openxmlformats.org/officeDocument/2006/relationships/hyperlink" Target="https://www.caixa.gov.br/Downloads/sinapi-cadernos-tecnicos/SINAPI-CT-INSTALACOES-ELETRICAS-ELETRODUTOS-CONEXOES-E-CONDULETES-APARENTES.pdf" TargetMode="External"/><Relationship Id="rId4991" Type="http://schemas.openxmlformats.org/officeDocument/2006/relationships/hyperlink" Target="https://www.caixa.gov.br/Downloads/sinapi-cadernos-tecnicos/SINAPI-CT-INSTALACOES-HIDRAULICAS-RESERVACAO-E-BOMBAS-DE-RECALQUE.pdf" TargetMode="External"/><Relationship Id="rId5628" Type="http://schemas.openxmlformats.org/officeDocument/2006/relationships/hyperlink" Target="https://www.caixa.gov.br/Downloads/sinapi-cadernos-tecnicos/SINAPI-CT-INSTALACOES-PREDIAIS-DE-AGUA-FRIA-EM-PVC.pdf" TargetMode="External"/><Relationship Id="rId8034" Type="http://schemas.openxmlformats.org/officeDocument/2006/relationships/hyperlink" Target="https://www.caixa.gov.br/Downloads/sinapi-cadernos-tecnicos/SINAPI-CT-POSTES-DE-CONCRETO-E-METALICOS.pdf" TargetMode="External"/><Relationship Id="rId3179" Type="http://schemas.openxmlformats.org/officeDocument/2006/relationships/hyperlink" Target="https://www.caixa.gov.br/Downloads/sinapi-cadernos-tecnicos/SINAPI-CT-ESCAVACAO-VERTICAL-A-CEU-ABERTO.pdf" TargetMode="External"/><Relationship Id="rId3593" Type="http://schemas.openxmlformats.org/officeDocument/2006/relationships/hyperlink" Target="https://www.caixa.gov.br/Downloads/sinapi-cadernos-tecnicos/SINAPI-CT-ESTRUTURA-E-TRAMA-PARA-COBERTURA.pdf" TargetMode="External"/><Relationship Id="rId4644" Type="http://schemas.openxmlformats.org/officeDocument/2006/relationships/hyperlink" Target="https://www.caixa.gov.br/Downloads/sinapi-cadernos-tecnicos/SINAPI-CT-INSTALACOES-ELETRICAS-QUADROS-CABOS-DISJUNTORES-CONTATORES-E-BARRAMENTOS-BLINDADOS.pdf" TargetMode="External"/><Relationship Id="rId7050" Type="http://schemas.openxmlformats.org/officeDocument/2006/relationships/hyperlink" Target="https://www.caixa.gov.br/Downloads/sinapi-metodologia/Livro_SINAPI_Calculos_Parametros.pdf" TargetMode="External"/><Relationship Id="rId8101" Type="http://schemas.openxmlformats.org/officeDocument/2006/relationships/hyperlink" Target="https://www.caixa.gov.br/Downloads/sinapi-cadernos-tecnicos/SINAPI-CT-POCOS-DE-VISITA-E-CAIXAS-PARA-BOCAS-DE-LOBO.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3246" Type="http://schemas.openxmlformats.org/officeDocument/2006/relationships/hyperlink" Target="https://www.caixa.gov.br/Downloads/sinapi-cadernos-tecnicos/SINAPI-CT-ESCAVACAO-DE-VALAS.pdf" TargetMode="External"/><Relationship Id="rId167" Type="http://schemas.openxmlformats.org/officeDocument/2006/relationships/hyperlink" Target="https://www.caixa.gov.br/Downloads/sinapi-cadernos-tecnicos/SINAPI-CT-ARGAMASSAS.pdf" TargetMode="External"/><Relationship Id="rId581" Type="http://schemas.openxmlformats.org/officeDocument/2006/relationships/hyperlink" Target="https://www.caixa.gov.br/Downloads/sinapi-cadernos-tecnicos/SINAPI-CT-ASSENTAMENTO-DE-TUBOS-DE-PVC-E-METALICOS-EM-REDES-DE-AGUA.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3660" Type="http://schemas.openxmlformats.org/officeDocument/2006/relationships/hyperlink" Target="https://www.caixa.gov.br/Downloads/sinapi-cadernos-tecnicos/SINAPI-CT-ESTRUTURA-E-TRAMA-PARA-COBERTURA.pdf" TargetMode="External"/><Relationship Id="rId4711" Type="http://schemas.openxmlformats.org/officeDocument/2006/relationships/hyperlink" Target="https://www.caixa.gov.br/Downloads/sinapi-cadernos-tecnicos/SINAPI-CT-INSTALACOES-ELETRICAS-REDE-DE-DISTRIBUICAO.pdf" TargetMode="External"/><Relationship Id="rId7867" Type="http://schemas.openxmlformats.org/officeDocument/2006/relationships/hyperlink" Target="https://www.caixa.gov.br/Downloads/sinapi-cadernos-tecnicos/SINAPI-CT-PINTURA-EM-SUPERFICIES-METALICAS.pdf" TargetMode="External"/><Relationship Id="rId8918" Type="http://schemas.openxmlformats.org/officeDocument/2006/relationships/hyperlink" Target="https://www.caixa.gov.br/Downloads/sinapi-cadernos-tecnicos/SINAPI-CT-TELHAMENTO-PARA-COBERTURA.pdf" TargetMode="External"/><Relationship Id="rId234" Type="http://schemas.openxmlformats.org/officeDocument/2006/relationships/hyperlink" Target="https://www.caixa.gov.br/Downloads/sinapi-cadernos-tecnicos/SINAPI-CT-ARGAMASSAS.pdf" TargetMode="External"/><Relationship Id="rId3313" Type="http://schemas.openxmlformats.org/officeDocument/2006/relationships/hyperlink" Target="https://www.caixa.gov.br/Downloads/sinapi-cadernos-tecnicos/SINAPI-CT-ESCAVACAO-EM-MATERIAL-DE-3&#170;-CATEGORIA.pdf" TargetMode="External"/><Relationship Id="rId6469" Type="http://schemas.openxmlformats.org/officeDocument/2006/relationships/hyperlink" Target="https://www.caixa.gov.br/Downloads/sinapi-cadernos-tecnicos/SINAPI-CT-INSTALACOES-EM-COBRE.pdf" TargetMode="External"/><Relationship Id="rId6883" Type="http://schemas.openxmlformats.org/officeDocument/2006/relationships/hyperlink" Target="https://www.caixa.gov.br/Downloads/sinapi-metodologia/Livro_SINAPI_Calculos_Parametros.pdf" TargetMode="External"/><Relationship Id="rId7934" Type="http://schemas.openxmlformats.org/officeDocument/2006/relationships/hyperlink" Target="https://www.caixa.gov.br/Downloads/sinapi-cadernos-tecnicos/SINAPI-CT-PINTURA-PARA-PISOS-E-PARA-SINALIZACAO-HORIZONTAL-E-VERTICAL.pdf" TargetMode="External"/><Relationship Id="rId5485" Type="http://schemas.openxmlformats.org/officeDocument/2006/relationships/hyperlink" Target="https://www.caixa.gov.br/Downloads/sinapi-cadernos-tecnicos/SINAPI-CT-INSTALACOES-PREDIAIS-DE-AGUA-FRIA-EM-PVC.pdf" TargetMode="External"/><Relationship Id="rId6536" Type="http://schemas.openxmlformats.org/officeDocument/2006/relationships/hyperlink" Target="https://www.caixa.gov.br/Downloads/sinapi-cadernos-tecnicos/SINAPI-CT-INSTALACOES-EM-COBRE.pdf" TargetMode="External"/><Relationship Id="rId6950" Type="http://schemas.openxmlformats.org/officeDocument/2006/relationships/hyperlink" Target="https://www.caixa.gov.br/Downloads/sinapi-metodologia/Livro_SINAPI_Calculos_Parametros.pdf" TargetMode="External"/><Relationship Id="rId301" Type="http://schemas.openxmlformats.org/officeDocument/2006/relationships/hyperlink" Target="https://www.caixa.gov.br/Downloads/sinapi-cadernos-tecnicos/SINAPI-CT-ARMACAO-PARA-ESTRUTURAS-DE-CONCRETO-ARMADO.pdf" TargetMode="External"/><Relationship Id="rId4087" Type="http://schemas.openxmlformats.org/officeDocument/2006/relationships/hyperlink" Target="https://www.caixa.gov.br/Downloads/sinapi-cadernos-tecnicos/SINAPI-CT-FORMAS-PARA-PILARES-CIRCULARES.pdf" TargetMode="External"/><Relationship Id="rId5138" Type="http://schemas.openxmlformats.org/officeDocument/2006/relationships/hyperlink" Target="https://www.caixa.gov.br/Downloads/sinapi-cadernos-tecnicos/SINAPI-CT-INSTALACOES-HIDRAULICAS-EM-PEX.pdf" TargetMode="External"/><Relationship Id="rId5552" Type="http://schemas.openxmlformats.org/officeDocument/2006/relationships/hyperlink" Target="https://www.caixa.gov.br/Downloads/sinapi-cadernos-tecnicos/SINAPI-CT-INSTALACOES-PREDIAIS-DE-AGUA-FRIA-EM-PVC.pdf" TargetMode="External"/><Relationship Id="rId6603" Type="http://schemas.openxmlformats.org/officeDocument/2006/relationships/hyperlink" Target="https://www.caixa.gov.br/Downloads/sinapi-cadernos-tecnicos/SINAPI-CT-INSTALACOES-PARA-CANTEIROS-DE-OBRAS.pdf" TargetMode="External"/><Relationship Id="rId1748" Type="http://schemas.openxmlformats.org/officeDocument/2006/relationships/hyperlink" Target="https://www.caixa.gov.br/Downloads/sinapi-cadernos-tecnicos/SINAPI-CT-CUSTOS-HORARIOS-PRODUTIVO-E-IMPRODUTIVO-DOS-EQUIPAMENTOS.pdf" TargetMode="External"/><Relationship Id="rId4154" Type="http://schemas.openxmlformats.org/officeDocument/2006/relationships/hyperlink" Target="https://www.caixa.gov.br/Downloads/sinapi-cadernos-tecnicos/SINAPI-CT-GESSO.pdf" TargetMode="External"/><Relationship Id="rId5205" Type="http://schemas.openxmlformats.org/officeDocument/2006/relationships/hyperlink" Target="https://www.caixa.gov.br/Downloads/sinapi-cadernos-tecnicos/SINAPI-CT-INSTALACOES-HIDRAULICAS-EM-PEX.pdf" TargetMode="External"/><Relationship Id="rId8775" Type="http://schemas.openxmlformats.org/officeDocument/2006/relationships/hyperlink" Target="https://www.caixa.gov.br/Downloads/sinapi-cadernos-tecnicos/SINAPI-CT-SINALIZACAO-VERTICAL-VIARIA.pdf" TargetMode="External"/><Relationship Id="rId3170" Type="http://schemas.openxmlformats.org/officeDocument/2006/relationships/hyperlink" Target="https://www.caixa.gov.br/Downloads/sinapi-cadernos-tecnicos/SINAPI-CT-ESCAVACAO-VERTICAL-A-CEU-ABERTO.pdf" TargetMode="External"/><Relationship Id="rId4221" Type="http://schemas.openxmlformats.org/officeDocument/2006/relationships/hyperlink" Target="https://www.caixa.gov.br/Downloads/sinapi-cadernos-tecnicos/SINAPI-CT-GUIAS-E-SARJETAS.pdf" TargetMode="External"/><Relationship Id="rId7377" Type="http://schemas.openxmlformats.org/officeDocument/2006/relationships/hyperlink" Target="https://www.caixa.gov.br/Downloads/sinapi-cadernos-tecnicos/SINAPI-CT-MASSA-UNICA-INTERNA.pdf" TargetMode="External"/><Relationship Id="rId8428" Type="http://schemas.openxmlformats.org/officeDocument/2006/relationships/hyperlink" Target="https://www.caixa.gov.br/Downloads/sinapi-cadernos-tecnicos/SINAPI-CT-RECOMPOSICAO-DE-PAVIMENTOS.pdf" TargetMode="External"/><Relationship Id="rId1815" Type="http://schemas.openxmlformats.org/officeDocument/2006/relationships/hyperlink" Target="https://www.caixa.gov.br/Downloads/sinapi-cadernos-tecnicos/SINAPI-CT-DEMOLICOES-E-REMOCOES.pdf" TargetMode="External"/><Relationship Id="rId6393" Type="http://schemas.openxmlformats.org/officeDocument/2006/relationships/hyperlink" Target="https://www.caixa.gov.br/Downloads/sinapi-cadernos-tecnicos/SINAPI-CT-INSTALACOES-EM-COBRE.pdf" TargetMode="External"/><Relationship Id="rId7791" Type="http://schemas.openxmlformats.org/officeDocument/2006/relationships/hyperlink" Target="https://www.caixa.gov.br/Downloads/sinapi-cadernos-tecnicos/SINAPI-CT-PINTURA-EXTERNA.pdf" TargetMode="External"/><Relationship Id="rId8842" Type="http://schemas.openxmlformats.org/officeDocument/2006/relationships/hyperlink" Target="https://www.caixa.gov.br/Downloads/sinapi-cadernos-tecnicos/SINAPI-CT-SISTEMAS-HOSPITALARES-PONTOS-DE-CONSUMO.pdf" TargetMode="External"/><Relationship Id="rId3987" Type="http://schemas.openxmlformats.org/officeDocument/2006/relationships/hyperlink" Target="https://www.caixa.gov.br/Downloads/sinapi-cadernos-tecnicos/SINAPI-CT-FORMAS-PARA-ESTRUTURAS-DE-CONCRETO-ARMADO.pdf" TargetMode="External"/><Relationship Id="rId6046" Type="http://schemas.openxmlformats.org/officeDocument/2006/relationships/hyperlink" Target="https://www.caixa.gov.br/Downloads/sinapi-cadernos-tecnicos/SINAPI-CT-INSTALACOES-DE-GAS-E-INCENDIO-EM-ACO-E-FERRO-GALVANIZADO.pdf" TargetMode="External"/><Relationship Id="rId7444" Type="http://schemas.openxmlformats.org/officeDocument/2006/relationships/hyperlink" Target="https://www.caixa.gov.br/Downloads/sinapi-cadernos-tecnicos/SINAPI-CT-PAISAGISMO-PLANTIO.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6460" Type="http://schemas.openxmlformats.org/officeDocument/2006/relationships/hyperlink" Target="https://www.caixa.gov.br/Downloads/sinapi-cadernos-tecnicos/SINAPI-CT-INSTALACOES-EM-COBRE.pdf" TargetMode="External"/><Relationship Id="rId7511" Type="http://schemas.openxmlformats.org/officeDocument/2006/relationships/hyperlink" Target="https://www.caixa.gov.br/Downloads/sinapi-cadernos-tecnicos/SINAPI-CT-PAREDES-DE-CONCRETO-ESTUCAMENTO.pdf" TargetMode="External"/><Relationship Id="rId975" Type="http://schemas.openxmlformats.org/officeDocument/2006/relationships/hyperlink" Target="https://www.caixa.gov.br/Downloads/sinapi-cadernos-tecnicos/SINAPI-CT-ATERROS-BASES-SUB-BASES-E-IMPRIMACOE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3707" Type="http://schemas.openxmlformats.org/officeDocument/2006/relationships/hyperlink" Target="https://www.caixa.gov.br/Downloads/sinapi-cadernos-tecnicos/SINAPI-CT-ESTRUTURAS-PRE-FABRICADAS-E-PRE-MOLDADAS.pdf" TargetMode="External"/><Relationship Id="rId5062" Type="http://schemas.openxmlformats.org/officeDocument/2006/relationships/hyperlink" Target="https://www.caixa.gov.br/Downloads/sinapi-cadernos-tecnicos/SINAPI-CT-INSTALACOES-HIDRAULICAS-RESERVACAO-E-BOMBAS-DE-RECALQUE.pdf" TargetMode="External"/><Relationship Id="rId6113" Type="http://schemas.openxmlformats.org/officeDocument/2006/relationships/hyperlink" Target="https://www.caixa.gov.br/Downloads/sinapi-cadernos-tecnicos/SINAPI-CT-INSTALACOES-DE-GAS-E-INCENDIO-EM-ACO-E-FERRO-GALVANIZADO.pdf" TargetMode="External"/><Relationship Id="rId9269" Type="http://schemas.openxmlformats.org/officeDocument/2006/relationships/hyperlink" Target="https://www.caixa.gov.br/Downloads/sinapi-cadernos-tecnicos/SINAPI-CT-TRANSPORTE-CARGA-E-DESCARGA-DE-MATERIAIS.pdf" TargetMode="External"/><Relationship Id="rId628" Type="http://schemas.openxmlformats.org/officeDocument/2006/relationships/hyperlink" Target="https://www.caixa.gov.br/Downloads/sinapi-cadernos-tecnicos/SINAPI-CT-ASSENTAMENTO-DE-TUBOS-DE-PVC-E-METALICOS-EM-REDES-DE-AGUA.pdf" TargetMode="External"/><Relationship Id="rId1258" Type="http://schemas.openxmlformats.org/officeDocument/2006/relationships/hyperlink" Target="https://www.caixa.gov.br/Downloads/sinapi-cadernos-tecnicos/SINAPI-CT-CONCRETAGEM-PARA-ESTRUTURAS-DE-CONCRETO-ARMADO.pdf" TargetMode="External"/><Relationship Id="rId1672" Type="http://schemas.openxmlformats.org/officeDocument/2006/relationships/hyperlink" Target="https://www.caixa.gov.br/Downloads/sinapi-cadernos-tecnicos/SINAPI-CT-CUSTOS-HORARIOS-PRODUTIVO-E-IMPRODUTIVO-DOS-EQUIPAMENT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2723" Type="http://schemas.openxmlformats.org/officeDocument/2006/relationships/hyperlink" Target="https://www.caixa.gov.br/Downloads/sinapi-cadernos-tecnicos/SINAPI-CT-DRENOS.pdf" TargetMode="External"/><Relationship Id="rId5879" Type="http://schemas.openxmlformats.org/officeDocument/2006/relationships/hyperlink" Target="https://www.caixa.gov.br/Downloads/sinapi-cadernos-tecnicos/SINAPI-CT-INSTALACOES-DE-DIVISORIAS-DIVERSAS.pdf" TargetMode="External"/><Relationship Id="rId8285" Type="http://schemas.openxmlformats.org/officeDocument/2006/relationships/hyperlink" Target="https://www.caixa.gov.br/Downloads/sinapi-cadernos-tecnicos/SINAPI-CT-RADIER-PISO-DE-CONCRETO-E-LAJE-SOBRE-SOLO.pdf" TargetMode="External"/><Relationship Id="rId9336" Type="http://schemas.openxmlformats.org/officeDocument/2006/relationships/hyperlink" Target="https://www.caixa.gov.br/Downloads/sinapi-cadernos-tecnicos/SINAPI-CT-TUBULACAO-FLANGEADA-PARA-REDES-DE-AGUA.pdf" TargetMode="External"/><Relationship Id="rId1325" Type="http://schemas.openxmlformats.org/officeDocument/2006/relationships/hyperlink" Target="https://www.caixa.gov.br/Downloads/sinapi-cadernos-tecnicos/SINAPI-CT-CONCRETO-PROTENDIDO.pdf" TargetMode="External"/><Relationship Id="rId8352" Type="http://schemas.openxmlformats.org/officeDocument/2006/relationships/hyperlink" Target="https://www.caixa.gov.br/Downloads/sinapi-cadernos-tecnicos/SINAPI-CT-RASGOS-E-FIXACOES.pdf" TargetMode="External"/><Relationship Id="rId9403" Type="http://schemas.openxmlformats.org/officeDocument/2006/relationships/hyperlink" Target="https://www.caixa.gov.br/Downloads/sinapi-cadernos-tecnicos/SINAPI-CT-TUBULOES.pdf" TargetMode="External"/><Relationship Id="rId3497" Type="http://schemas.openxmlformats.org/officeDocument/2006/relationships/hyperlink" Target="https://www.caixa.gov.br/Downloads/sinapi-cadernos-tecnicos/SINAPI-CT-ESQUADRIAS-PORTAS.pdf" TargetMode="External"/><Relationship Id="rId4895" Type="http://schemas.openxmlformats.org/officeDocument/2006/relationships/hyperlink" Target="https://www.caixa.gov.br/Downloads/sinapi-cadernos-tecnicos/SINAPI-CT-INSTALACOES-HIDRAULICAS-RESERVACAO-E-BOMBAS-DE-RECALQUE.pdf" TargetMode="External"/><Relationship Id="rId5946" Type="http://schemas.openxmlformats.org/officeDocument/2006/relationships/hyperlink" Target="https://www.caixa.gov.br/Downloads/sinapi-cadernos-tecnicos/SINAPI-CT-INSTALACOES-DE-GAS-E-INCENDIO-EM-ACO-E-FERRO-GALVANIZADO.pdf" TargetMode="External"/><Relationship Id="rId8005" Type="http://schemas.openxmlformats.org/officeDocument/2006/relationships/hyperlink" Target="https://www.caixa.gov.br/Downloads/sinapi-cadernos-tecnicos/SINAPI-CT-POSTES-DE-CONCRETO-E-METALICOS.pdf" TargetMode="External"/><Relationship Id="rId31" Type="http://schemas.openxmlformats.org/officeDocument/2006/relationships/hyperlink" Target="https://www.caixa.gov.br/Downloads/sinapi-cadernos-tecnicos/SINAPI-CT-ALVENARIA-DE-VEDACAO.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4548" Type="http://schemas.openxmlformats.org/officeDocument/2006/relationships/hyperlink" Target="https://www.caixa.gov.br/Downloads/sinapi-cadernos-tecnicos/SINAPI-CT-INSTALACOES-ELETRICAS-ELETRODUTOS-CONEXOES-E-CONDULETES-APARENTES.pdf" TargetMode="External"/><Relationship Id="rId4962" Type="http://schemas.openxmlformats.org/officeDocument/2006/relationships/hyperlink" Target="https://www.caixa.gov.br/Downloads/sinapi-cadernos-tecnicos/SINAPI-CT-INSTALACOES-HIDRAULICAS-RESERVACAO-E-BOMBAS-DE-RECALQUE.pdf" TargetMode="External"/><Relationship Id="rId7021" Type="http://schemas.openxmlformats.org/officeDocument/2006/relationships/hyperlink" Target="https://www.caixa.gov.br/Downloads/sinapi-metodologia/Livro_SINAPI_Calculos_Parametros.pdf" TargetMode="External"/><Relationship Id="rId3564" Type="http://schemas.openxmlformats.org/officeDocument/2006/relationships/hyperlink" Target="https://www.caixa.gov.br/Downloads/sinapi-cadernos-tecnicos/SINAPI-CT-ESTACAS-METALICAS.pdf" TargetMode="External"/><Relationship Id="rId4615" Type="http://schemas.openxmlformats.org/officeDocument/2006/relationships/hyperlink" Target="https://www.caixa.gov.br/Downloads/sinapi-cadernos-tecnicos/SINAPI-CT-INSTALACOES-ELETRICAS-QUADROS-CABOS-DISJUNTORES-CONTATORES-E-BARRAMENTOS-BLINDADOS.pdf" TargetMode="External"/><Relationship Id="rId485" Type="http://schemas.openxmlformats.org/officeDocument/2006/relationships/hyperlink" Target="https://www.caixa.gov.br/Downloads/sinapi-cadernos-tecnicos/SINAPI-CT-ASSENTAMENTO-DE-TUBOS-DE-PVC-E-METALICOS-EM-REDES-DE-AGUA.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3217" Type="http://schemas.openxmlformats.org/officeDocument/2006/relationships/hyperlink" Target="https://www.caixa.gov.br/Downloads/sinapi-cadernos-tecnicos/SINAPI-CT-ESCAVACAO-VERTICAL-A-CEU-ABERTO.pdf" TargetMode="External"/><Relationship Id="rId3631" Type="http://schemas.openxmlformats.org/officeDocument/2006/relationships/hyperlink" Target="https://www.caixa.gov.br/Downloads/sinapi-cadernos-tecnicos/SINAPI-CT-ESTRUTURA-E-TRAMA-PARA-COBERTURA.pdf" TargetMode="External"/><Relationship Id="rId6787" Type="http://schemas.openxmlformats.org/officeDocument/2006/relationships/hyperlink" Target="https://www.caixa.gov.br/Downloads/sinapi-metodologia/Livro_SINAPI_Calculos_Parametros.pdf" TargetMode="External"/><Relationship Id="rId7838" Type="http://schemas.openxmlformats.org/officeDocument/2006/relationships/hyperlink" Target="https://www.caixa.gov.br/Downloads/sinapi-cadernos-tecnicos/SINAPI-CT-PINTURA-EM-MADEIRA.pdf" TargetMode="External"/><Relationship Id="rId9193" Type="http://schemas.openxmlformats.org/officeDocument/2006/relationships/hyperlink" Target="https://www.caixa.gov.br/Downloads/sinapi-cadernos-tecnicos/SINAPI-CT-TRANSPORTE-CARGA-E-DESCARGA-DE-MATERIAIS.pdf" TargetMode="External"/><Relationship Id="rId138" Type="http://schemas.openxmlformats.org/officeDocument/2006/relationships/hyperlink" Target="https://www.caixa.gov.br/Downloads/sinapi-cadernos-tecnicos/SINAPI-CT-ARGAMASSAS.pdf" TargetMode="External"/><Relationship Id="rId552" Type="http://schemas.openxmlformats.org/officeDocument/2006/relationships/hyperlink" Target="https://www.caixa.gov.br/Downloads/sinapi-cadernos-tecnicos/SINAPI-CT-ASSENTAMENTO-DE-TUBOS-DE-PVC-E-METALICOS-EM-REDES-DE-AGUA.pdf" TargetMode="External"/><Relationship Id="rId1182" Type="http://schemas.openxmlformats.org/officeDocument/2006/relationships/hyperlink" Target="https://www.caixa.gov.br/Downloads/sinapi-cadernos-tecnicos/SINAPI-CT-CAIXAS-DE-AGUA-PARA-EDIFICACOE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5389" Type="http://schemas.openxmlformats.org/officeDocument/2006/relationships/hyperlink" Target="https://www.caixa.gov.br/Downloads/sinapi-cadernos-tecnicos/SINAPI-CT-INSTALACOES-PREDIAIS-DE-ESGOTO-TUBOS-E-CONEXOES.pdf" TargetMode="External"/><Relationship Id="rId6854" Type="http://schemas.openxmlformats.org/officeDocument/2006/relationships/hyperlink" Target="https://www.caixa.gov.br/Downloads/sinapi-metodologia/Livro_SINAPI_Calculos_Parametros.pdf" TargetMode="External"/><Relationship Id="rId9260" Type="http://schemas.openxmlformats.org/officeDocument/2006/relationships/hyperlink" Target="https://www.caixa.gov.br/Downloads/sinapi-cadernos-tecnicos/SINAPI-CT-TRANSPORTE-CARGA-E-DESCARGA-DE-MATERIAIS.pdf" TargetMode="External"/><Relationship Id="rId205" Type="http://schemas.openxmlformats.org/officeDocument/2006/relationships/hyperlink" Target="https://www.caixa.gov.br/Downloads/sinapi-cadernos-tecnicos/SINAPI-CT-ARGAMASSA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5456" Type="http://schemas.openxmlformats.org/officeDocument/2006/relationships/hyperlink" Target="https://www.caixa.gov.br/Downloads/sinapi-cadernos-tecnicos/SINAPI-CT-INSTALACOES-PREDIAIS-DE-AGUA-FRIA-EM-PVC.pdf" TargetMode="External"/><Relationship Id="rId6507" Type="http://schemas.openxmlformats.org/officeDocument/2006/relationships/hyperlink" Target="https://www.caixa.gov.br/Downloads/sinapi-cadernos-tecnicos/SINAPI-CT-INSTALACOES-EM-COBRE.pdf" TargetMode="External"/><Relationship Id="rId7905" Type="http://schemas.openxmlformats.org/officeDocument/2006/relationships/hyperlink" Target="https://www.caixa.gov.br/Downloads/sinapi-cadernos-tecnicos/SINAPI-CT-PINTURA-EM-SUPERFICIES-METALICAS.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4058" Type="http://schemas.openxmlformats.org/officeDocument/2006/relationships/hyperlink" Target="https://www.caixa.gov.br/Downloads/sinapi-cadernos-tecnicos/SINAPI-CT-FORMAS-PARA-ESTRUTURAS-DE-CONCRETO-ARMADO.pdf" TargetMode="External"/><Relationship Id="rId4472" Type="http://schemas.openxmlformats.org/officeDocument/2006/relationships/hyperlink" Target="https://www.caixa.gov.br/Downloads/sinapi-cadernos-tecnicos/SINAPI-CT-INSTALACOES-ELETRICAS-ELETRODUTOS-EMBUTIDOS-CABOS-CAIXAS-TOMADAS-E-INTERRUPTORES.pdf" TargetMode="External"/><Relationship Id="rId5109" Type="http://schemas.openxmlformats.org/officeDocument/2006/relationships/hyperlink" Target="https://www.caixa.gov.br/Downloads/sinapi-cadernos-tecnicos/SINAPI-CT-INSTALACOES-HIDRAULICAS-EM-PEX.pdf" TargetMode="External"/><Relationship Id="rId5870" Type="http://schemas.openxmlformats.org/officeDocument/2006/relationships/hyperlink" Target="https://www.caixa.gov.br/Downloads/sinapi-cadernos-tecnicos/SINAPI-CT-INSTALACOES-PREDIAIS-DE-AGUAS-PLUVIAIS-TUBOS-CONEXOES-CAIXAS-E-RALOS.pdf" TargetMode="External"/><Relationship Id="rId6921" Type="http://schemas.openxmlformats.org/officeDocument/2006/relationships/hyperlink" Target="https://www.caixa.gov.br/Downloads/sinapi-metodologia/Livro_SINAPI_Calculos_Parametros.pdf" TargetMode="External"/><Relationship Id="rId3074" Type="http://schemas.openxmlformats.org/officeDocument/2006/relationships/hyperlink" Target="https://www.caixa.gov.br/Downloads/sinapi-cadernos-tecnicos/SINAPI-CT-ESCADAS.pdf" TargetMode="External"/><Relationship Id="rId4125" Type="http://schemas.openxmlformats.org/officeDocument/2006/relationships/hyperlink" Target="https://www.caixa.gov.br/Downloads/sinapi-cadernos-tecnicos/SINAPI-CT-GALERIAS-COM-ADUELAS-DE-CONCRETO.pdf" TargetMode="External"/><Relationship Id="rId5523" Type="http://schemas.openxmlformats.org/officeDocument/2006/relationships/hyperlink" Target="https://www.caixa.gov.br/Downloads/sinapi-cadernos-tecnicos/SINAPI-CT-INSTALACOES-PREDIAIS-DE-AGUA-FRIA-EM-PVC.pdf" TargetMode="External"/><Relationship Id="rId8679" Type="http://schemas.openxmlformats.org/officeDocument/2006/relationships/hyperlink" Target="https://www.caixa.gov.br/Downloads/sinapi-cadernos-tecnicos/SINAPI-CT-REDES-DE-AGUA-E-ESGOTO-EM-PEAD-LISO-(TUBOS-E-CONEXOES).pdf" TargetMode="External"/><Relationship Id="rId1719" Type="http://schemas.openxmlformats.org/officeDocument/2006/relationships/hyperlink" Target="https://www.caixa.gov.br/Downloads/sinapi-cadernos-tecnicos/SINAPI-CT-CUSTOS-HORARIOS-PRODUTIVO-E-IMPRODUTIVO-DOS-EQUIPAMENTOS.pdf" TargetMode="External"/><Relationship Id="rId7695" Type="http://schemas.openxmlformats.org/officeDocument/2006/relationships/hyperlink" Target="https://www.caixa.gov.br/Downloads/sinapi-cadernos-tecnicos/SINAPI-CT-PELE-DE-VIDRO-EM-FACHADAS.pdf" TargetMode="External"/><Relationship Id="rId8746" Type="http://schemas.openxmlformats.org/officeDocument/2006/relationships/hyperlink" Target="https://www.caixa.gov.br/Downloads/sinapi-cadernos-tecnicos/SINAPI-CT-SINALIZACAO-HORIZONTAL-VIARIA.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3141" Type="http://schemas.openxmlformats.org/officeDocument/2006/relationships/hyperlink" Target="https://www.caixa.gov.br/Downloads/sinapi-cadernos-tecnicos/SINAPI-CT-ESCAVACAO-HORIZONTAL.pdf" TargetMode="External"/><Relationship Id="rId6297" Type="http://schemas.openxmlformats.org/officeDocument/2006/relationships/hyperlink" Target="https://www.caixa.gov.br/Downloads/sinapi-cadernos-tecnicos/SINAPI-CT-INSTALACOES-DE-AR-CONDICIONADO.pdf" TargetMode="External"/><Relationship Id="rId7348" Type="http://schemas.openxmlformats.org/officeDocument/2006/relationships/hyperlink" Target="https://www.caixa.gov.br/Downloads/sinapi-cadernos-tecnicos/SINAPI-CT-MASSA-UNICA-INTERNA.pdf" TargetMode="External"/><Relationship Id="rId7762" Type="http://schemas.openxmlformats.org/officeDocument/2006/relationships/hyperlink" Target="https://www.caixa.gov.br/Downloads/sinapi-cadernos-tecnicos/SINAPI-CT-PERFURACAO-HORIZONTAL-DIRECIONAL-HDD.pdf" TargetMode="External"/><Relationship Id="rId8813" Type="http://schemas.openxmlformats.org/officeDocument/2006/relationships/hyperlink" Target="https://www.caixa.gov.br/Downloads/sinapi-cadernos-tecnicos/SINAPI-CT-SISTEMA-DE-PROTECAO-CONTRA-DESCARGAS-ATMOSFERICAS-SPDA.pdf" TargetMode="External"/><Relationship Id="rId3958" Type="http://schemas.openxmlformats.org/officeDocument/2006/relationships/hyperlink" Target="https://www.caixa.gov.br/Downloads/sinapi-cadernos-tecnicos/SINAPI-CT-FUNDACOES-RASAS-(BLOCOS-SAPATAS-VIGAS-BALDRAME).pdf" TargetMode="External"/><Relationship Id="rId6364" Type="http://schemas.openxmlformats.org/officeDocument/2006/relationships/hyperlink" Target="https://www.caixa.gov.br/Downloads/sinapi-cadernos-tecnicos/SINAPI-CT-INSTALACOES-EM-COBRE.pdf" TargetMode="External"/><Relationship Id="rId7415" Type="http://schemas.openxmlformats.org/officeDocument/2006/relationships/hyperlink" Target="https://www.caixa.gov.br/Downloads/sinapi-cadernos-tecnicos/SINAPI-CT-MOBILIARIO-URBANO.pdf" TargetMode="External"/><Relationship Id="rId879" Type="http://schemas.openxmlformats.org/officeDocument/2006/relationships/hyperlink" Target="https://www.caixa.gov.br/Downloads/sinapi-cadernos-tecnicos/SINAPI-CT-ATERROS-BASES-SUB-BASES-E-IMPRIMACOES.pdf" TargetMode="External"/><Relationship Id="rId5380" Type="http://schemas.openxmlformats.org/officeDocument/2006/relationships/hyperlink" Target="https://www.caixa.gov.br/Downloads/sinapi-cadernos-tecnicos/SINAPI-CT-INSTALACOES-PREDIAIS-DE-ESGOTO-TUBOS-E-CONEXOES.pdf" TargetMode="External"/><Relationship Id="rId6017" Type="http://schemas.openxmlformats.org/officeDocument/2006/relationships/hyperlink" Target="https://www.caixa.gov.br/Downloads/sinapi-cadernos-tecnicos/SINAPI-CT-INSTALACOES-DE-GAS-E-INCENDIO-EM-ACO-E-FERRO-GALVANIZADO.pdf" TargetMode="External"/><Relationship Id="rId6431" Type="http://schemas.openxmlformats.org/officeDocument/2006/relationships/hyperlink" Target="https://www.caixa.gov.br/Downloads/sinapi-cadernos-tecnicos/SINAPI-CT-INSTALACOES-EM-COBRE.pdf" TargetMode="External"/><Relationship Id="rId9587" Type="http://schemas.openxmlformats.org/officeDocument/2006/relationships/hyperlink" Target="https://www.caixa.gov.br/Downloads/sinapi-cadernos-tecnicos/SINAPI-CT-VALVULAS-E-REGISTROS-PARA-SISTEMAS-PREDIAIS.pdf" TargetMode="External"/><Relationship Id="rId1576" Type="http://schemas.openxmlformats.org/officeDocument/2006/relationships/hyperlink" Target="https://www.caixa.gov.br/Downloads/sinapi-cadernos-tecnicos/SINAPI-CT-CUSTOS-HORARIOS-PRODUTIVO-E-IMPRODUTIVO-DOS-EQUIPAMENTOS.pdf" TargetMode="External"/><Relationship Id="rId2974" Type="http://schemas.openxmlformats.org/officeDocument/2006/relationships/hyperlink" Target="https://www.caixa.gov.br/Downloads/sinapi-cadernos-tecnicos/SINAPI-CT-EQUIPAMENTOS-DE-PROTECAO-COLETIVA.pdf" TargetMode="External"/><Relationship Id="rId5033" Type="http://schemas.openxmlformats.org/officeDocument/2006/relationships/hyperlink" Target="https://www.caixa.gov.br/Downloads/sinapi-cadernos-tecnicos/SINAPI-CT-INSTALACOES-HIDRAULICAS-RESERVACAO-E-BOMBAS-DE-RECALQUE.pdf" TargetMode="External"/><Relationship Id="rId8189" Type="http://schemas.openxmlformats.org/officeDocument/2006/relationships/hyperlink" Target="https://www.caixa.gov.br/Downloads/sinapi-cadernos-tecnicos/SINAPI-CT-POCOS-DE-VISITA-E-CAIXAS-PARA-BOCAS-DE-LOBO.pdf" TargetMode="External"/><Relationship Id="rId946" Type="http://schemas.openxmlformats.org/officeDocument/2006/relationships/hyperlink" Target="https://www.caixa.gov.br/Downloads/sinapi-cadernos-tecnicos/SINAPI-CT-ATERROS-BASES-SUB-BASES-E-IMPRIMACOES.pdf" TargetMode="External"/><Relationship Id="rId1229" Type="http://schemas.openxmlformats.org/officeDocument/2006/relationships/hyperlink" Target="https://www.caixa.gov.br/Downloads/sinapi-cadernos-tecnicos/SINAPI-CT-CHAPISCO.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5100" Type="http://schemas.openxmlformats.org/officeDocument/2006/relationships/hyperlink" Target="https://www.caixa.gov.br/Downloads/sinapi-cadernos-tecnicos/SINAPI-CT-INSTALACOES-HIDRAULICAS-EM-PEX.pdf" TargetMode="External"/><Relationship Id="rId8256" Type="http://schemas.openxmlformats.org/officeDocument/2006/relationships/hyperlink" Target="https://www.caixa.gov.br/Downloads/sinapi-cadernos-tecnicos/SINAPI-CT-QUADRAS-E-SEUS-EQUIPAMENTOS.pdf" TargetMode="External"/><Relationship Id="rId1643" Type="http://schemas.openxmlformats.org/officeDocument/2006/relationships/hyperlink" Target="https://www.caixa.gov.br/Downloads/sinapi-cadernos-tecnicos/SINAPI-CT-CUSTOS-HORARIOS-PRODUTIVO-E-IMPRODUTIVO-DOS-EQUIPAMENTOS.pdf" TargetMode="External"/><Relationship Id="rId4799" Type="http://schemas.openxmlformats.org/officeDocument/2006/relationships/hyperlink" Target="https://www.caixa.gov.br/Downloads/sinapi-cadernos-tecnicos/SINAPI-CT-INSTALACOES-HIDRAULICAS-RESERVACAO-E-BOMBAS-DE-RECALQUE.pdf" TargetMode="External"/><Relationship Id="rId8670" Type="http://schemas.openxmlformats.org/officeDocument/2006/relationships/hyperlink" Target="https://www.caixa.gov.br/Downloads/sinapi-cadernos-tecnicos/SINAPI-CT-REDES-DE-AGUA-E-ESGOTO-EM-PEAD-LISO-(TUBOS-E-CONEXOES).pdf" TargetMode="External"/><Relationship Id="rId9307" Type="http://schemas.openxmlformats.org/officeDocument/2006/relationships/hyperlink" Target="https://www.caixa.gov.br/Downloads/sinapi-cadernos-tecnicos/SINAPI-CT-TRANSPORTE-CARGA-E-DESCARGA-DE-MATERIAIS.pdf" TargetMode="External"/><Relationship Id="rId1710" Type="http://schemas.openxmlformats.org/officeDocument/2006/relationships/hyperlink" Target="https://www.caixa.gov.br/Downloads/sinapi-cadernos-tecnicos/SINAPI-CT-CUSTOS-HORARIOS-PRODUTIVO-E-IMPRODUTIVO-DOS-EQUIPAMENTOS.pdf" TargetMode="External"/><Relationship Id="rId4866" Type="http://schemas.openxmlformats.org/officeDocument/2006/relationships/hyperlink" Target="https://www.caixa.gov.br/Downloads/sinapi-cadernos-tecnicos/SINAPI-CT-INSTALACOES-HIDRAULICAS-RESERVACAO-E-BOMBAS-DE-RECALQUE.pdf" TargetMode="External"/><Relationship Id="rId5917" Type="http://schemas.openxmlformats.org/officeDocument/2006/relationships/hyperlink" Target="https://www.caixa.gov.br/Downloads/sinapi-cadernos-tecnicos/SINAPI-CT-INSTALACOES-DE-GAS-E-INCENDIO-EM-ACO-E-FERRO-GALVANIZADO.pdf" TargetMode="External"/><Relationship Id="rId7272" Type="http://schemas.openxmlformats.org/officeDocument/2006/relationships/hyperlink" Target="https://www.caixa.gov.br/Downloads/sinapi-cadernos-tecnicos/SINAPI-CT-MASSA-UNICA-EXTERNA.pdf" TargetMode="External"/><Relationship Id="rId8323" Type="http://schemas.openxmlformats.org/officeDocument/2006/relationships/hyperlink" Target="https://www.caixa.gov.br/Downloads/sinapi-cadernos-tecnicos/SINAPI-CT-RASGOS-E-FIXACOES.pdf" TargetMode="External"/><Relationship Id="rId3468" Type="http://schemas.openxmlformats.org/officeDocument/2006/relationships/hyperlink" Target="https://www.caixa.gov.br/Downloads/sinapi-cadernos-tecnicos/SINAPI-CT-ESQUADRIAS-PORTAS.pdf" TargetMode="External"/><Relationship Id="rId3882" Type="http://schemas.openxmlformats.org/officeDocument/2006/relationships/hyperlink" Target="https://www.caixa.gov.br/Downloads/sinapi-cadernos-tecnicos/SINAPI-CT-FORROS.pdf" TargetMode="External"/><Relationship Id="rId4519" Type="http://schemas.openxmlformats.org/officeDocument/2006/relationships/hyperlink" Target="https://www.caixa.gov.br/Downloads/sinapi-cadernos-tecnicos/SINAPI-CT-INSTALACOES-ELETRICAS-ELETRODUTOS-CONEXOES-E-CONDULETES-APARENTES.pdf" TargetMode="External"/><Relationship Id="rId4933" Type="http://schemas.openxmlformats.org/officeDocument/2006/relationships/hyperlink" Target="https://www.caixa.gov.br/Downloads/sinapi-cadernos-tecnicos/SINAPI-CT-INSTALACOES-HIDRAULICAS-RESERVACAO-E-BOMBAS-DE-RECALQUE.pdf" TargetMode="External"/><Relationship Id="rId389" Type="http://schemas.openxmlformats.org/officeDocument/2006/relationships/hyperlink" Target="https://www.caixa.gov.br/Downloads/sinapi-cadernos-tecnicos/SINAPI-CT-ASSENTAMENTO-DE-TUBOS-DE-ESGOTO-EM-PVC-E-PEAD.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3535" Type="http://schemas.openxmlformats.org/officeDocument/2006/relationships/hyperlink" Target="https://www.caixa.gov.br/Downloads/sinapi-cadernos-tecnicos/SINAPI-CT-ESQUADRIAS-PORTAS.pdf" TargetMode="External"/><Relationship Id="rId9097" Type="http://schemas.openxmlformats.org/officeDocument/2006/relationships/hyperlink" Target="https://www.caixa.gov.br/Downloads/sinapi-cadernos-tecnicos/SINAPI-CT-TRANSPORTE-DE-MATERIAIS-DENTRO-DO-CANTEIRO-DE-OBRAS.pdf" TargetMode="External"/><Relationship Id="rId456" Type="http://schemas.openxmlformats.org/officeDocument/2006/relationships/hyperlink" Target="https://www.caixa.gov.br/Downloads/sinapi-cadernos-tecnicos/SINAPI-CT-ASSENTAMENTO-DE-TUBOS-DE-PVC-E-METALICOS-EM-REDES-DE-AGUA.pdf" TargetMode="External"/><Relationship Id="rId870" Type="http://schemas.openxmlformats.org/officeDocument/2006/relationships/hyperlink" Target="https://www.caixa.gov.br/Downloads/sinapi-cadernos-tecnicos/SINAPI-CT-ATERROS-BASES-SUB-BASES-E-IMPRIMACOES.pdf" TargetMode="External"/><Relationship Id="rId1086" Type="http://schemas.openxmlformats.org/officeDocument/2006/relationships/hyperlink" Target="https://www.caixa.gov.br/Downloads/sinapi-cadernos-tecnicos/SINAPI-CT-BOMBAS-HIDRAULICAS-CENTRIFUGAS-HORIZONTAIS-E-SUBMERSIVEI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9164" Type="http://schemas.openxmlformats.org/officeDocument/2006/relationships/hyperlink" Target="https://www.caixa.gov.br/Downloads/sinapi-cadernos-tecnicos/SINAPI-CT-TRANSPORTE-DE-MATERIAIS-DENTRO-DO-CANTEIRO-DE-OBRAS.pdf" TargetMode="External"/><Relationship Id="rId109" Type="http://schemas.openxmlformats.org/officeDocument/2006/relationships/hyperlink" Target="https://www.caixa.gov.br/Downloads/sinapi-cadernos-tecnicos/SINAPI-CT-ARGAMASSAS.pdf" TargetMode="External"/><Relationship Id="rId523" Type="http://schemas.openxmlformats.org/officeDocument/2006/relationships/hyperlink" Target="https://www.caixa.gov.br/Downloads/sinapi-cadernos-tecnicos/SINAPI-CT-ASSENTAMENTO-DE-TUBOS-DE-PVC-E-METALICOS-EM-REDES-DE-AGUA.pdf" TargetMode="External"/><Relationship Id="rId1153" Type="http://schemas.openxmlformats.org/officeDocument/2006/relationships/hyperlink" Target="https://www.caixa.gov.br/Downloads/sinapi-cadernos-tecnicos/SINAPI-CT-CAIXAS-DE-AGUA-PARA-EDIFICACOE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3602" Type="http://schemas.openxmlformats.org/officeDocument/2006/relationships/hyperlink" Target="https://www.caixa.gov.br/Downloads/sinapi-cadernos-tecnicos/SINAPI-CT-ESTRUTURA-E-TRAMA-PARA-COBERTURA.pdf" TargetMode="External"/><Relationship Id="rId6758" Type="http://schemas.openxmlformats.org/officeDocument/2006/relationships/hyperlink" Target="https://www.caixa.gov.br/Downloads/sinapi-metodologia/Livro_SINAPI_Calculos_Parametros.pdf" TargetMode="External"/><Relationship Id="rId7809" Type="http://schemas.openxmlformats.org/officeDocument/2006/relationships/hyperlink" Target="https://www.caixa.gov.br/Downloads/sinapi-cadernos-tecnicos/SINAPI-CT-PINTURA-INTERNA.pdf" TargetMode="External"/><Relationship Id="rId8180" Type="http://schemas.openxmlformats.org/officeDocument/2006/relationships/hyperlink" Target="https://www.caixa.gov.br/Downloads/sinapi-cadernos-tecnicos/SINAPI-CT-POCOS-DE-VISITA-E-CAIXAS-PARA-BOCAS-DE-LOBO.pdf" TargetMode="External"/><Relationship Id="rId9231" Type="http://schemas.openxmlformats.org/officeDocument/2006/relationships/hyperlink" Target="https://www.caixa.gov.br/Downloads/sinapi-cadernos-tecnicos/SINAPI-CT-TRANSPORTE-CARGA-E-DESCARGA-DE-MATERIAIS.pdf" TargetMode="External"/><Relationship Id="rId5774" Type="http://schemas.openxmlformats.org/officeDocument/2006/relationships/hyperlink" Target="https://www.caixa.gov.br/Downloads/sinapi-cadernos-tecnicos/SINAPI-CT-INSTALACOES-PREDIAIS-DE-AGUA-QUENTE-EM-CPVC.pdf" TargetMode="External"/><Relationship Id="rId6825" Type="http://schemas.openxmlformats.org/officeDocument/2006/relationships/hyperlink" Target="https://www.caixa.gov.br/Downloads/sinapi-metodologia/Livro_SINAPI_Calculos_Parametros.pdf" TargetMode="External"/><Relationship Id="rId1220" Type="http://schemas.openxmlformats.org/officeDocument/2006/relationships/hyperlink" Target="https://www.caixa.gov.br/Downloads/sinapi-cadernos-tecnicos/SINAPI-CT-CERCAS-PROTETORES-E-ALAMBRADOS.pdf" TargetMode="External"/><Relationship Id="rId4376" Type="http://schemas.openxmlformats.org/officeDocument/2006/relationships/hyperlink" Target="https://www.caixa.gov.br/Downloads/sinapi-cadernos-tecnicos/SINAPI-CT-INSTALACOES-ELETRICAS-ELETRODUTOS-EMBUTIDOS-CABOS-CAIXAS-TOMADAS-E-INTERRUPTORES.pdf" TargetMode="External"/><Relationship Id="rId4790" Type="http://schemas.openxmlformats.org/officeDocument/2006/relationships/hyperlink" Target="https://www.caixa.gov.br/Downloads/sinapi-cadernos-tecnicos/SINAPI-CT-INSTALACOES-HIDRAULICAS-RESERVACAO-E-BOMBAS-DE-RECALQUE.pdf" TargetMode="External"/><Relationship Id="rId5427" Type="http://schemas.openxmlformats.org/officeDocument/2006/relationships/hyperlink" Target="https://www.caixa.gov.br/Downloads/sinapi-cadernos-tecnicos/SINAPI-CT-INSTALACOES-PREDIAIS-DE-AGUA-FRIA-EM-PVC.pdf" TargetMode="External"/><Relationship Id="rId5841" Type="http://schemas.openxmlformats.org/officeDocument/2006/relationships/hyperlink" Target="https://www.caixa.gov.br/Downloads/sinapi-cadernos-tecnicos/SINAPI-CT-INSTALACOES-PREDIAIS-DE-AGUAS-PLUVIAIS-TUBOS-CONEXOES-CAIXAS-E-RALOS.pdf" TargetMode="External"/><Relationship Id="rId8997" Type="http://schemas.openxmlformats.org/officeDocument/2006/relationships/hyperlink" Target="https://www.caixa.gov.br/Downloads/sinapi-cadernos-tecnicos/SINAPI-CT-TRANSPORTE-FLUVIAL-CARGA-E-DESCARGA.pdf" TargetMode="External"/><Relationship Id="rId3392" Type="http://schemas.openxmlformats.org/officeDocument/2006/relationships/hyperlink" Target="https://www.caixa.gov.br/Downloads/sinapi-cadernos-tecnicos/SINAPI-CT-ESQUADRIAS-JANELAS.pdf" TargetMode="External"/><Relationship Id="rId4029" Type="http://schemas.openxmlformats.org/officeDocument/2006/relationships/hyperlink" Target="https://www.caixa.gov.br/Downloads/sinapi-cadernos-tecnicos/SINAPI-CT-FORMAS-PARA-ESTRUTURAS-DE-CONCRETO-ARMADO.pdf" TargetMode="External"/><Relationship Id="rId4443" Type="http://schemas.openxmlformats.org/officeDocument/2006/relationships/hyperlink" Target="https://www.caixa.gov.br/Downloads/sinapi-cadernos-tecnicos/SINAPI-CT-INSTALACOES-ELETRICAS-ELETRODUTOS-EMBUTIDOS-CABOS-CAIXAS-TOMADAS-E-INTERRUPTORES.pdf" TargetMode="External"/><Relationship Id="rId7599" Type="http://schemas.openxmlformats.org/officeDocument/2006/relationships/hyperlink" Target="https://www.caixa.gov.br/Downloads/sinapi-cadernos-tecnicos/SINAPI-CT-PASSEIOS-DE-CONCRETO.pdf" TargetMode="External"/><Relationship Id="rId3045" Type="http://schemas.openxmlformats.org/officeDocument/2006/relationships/hyperlink" Target="https://www.caixa.gov.br/Downloads/sinapi-cadernos-tecnicos/SINAPI-CT-ESCADAS.pdf" TargetMode="External"/><Relationship Id="rId4510" Type="http://schemas.openxmlformats.org/officeDocument/2006/relationships/hyperlink" Target="https://www.caixa.gov.br/Downloads/sinapi-cadernos-tecnicos/SINAPI-CT-INSTALACOES-ELETRICAS-ELETRODUTOS-EMBUTIDOS-CABOS-CAIXAS-TOMADAS-E-INTERRUPTORES.pdf" TargetMode="External"/><Relationship Id="rId7666" Type="http://schemas.openxmlformats.org/officeDocument/2006/relationships/hyperlink" Target="https://www.caixa.gov.br/Downloads/sinapi-cadernos-tecnicos/SINAPI-CT-PAVIMENTO-RIGIDO-DE-CONCRETO.pdf" TargetMode="External"/><Relationship Id="rId8717" Type="http://schemas.openxmlformats.org/officeDocument/2006/relationships/hyperlink" Target="https://www.caixa.gov.br/Downloads/sinapi-cadernos-tecnicos/SINAPI-CT-REVESTIMENTOS-CERAMICOS-INTERNOS.pdf" TargetMode="External"/><Relationship Id="rId380" Type="http://schemas.openxmlformats.org/officeDocument/2006/relationships/hyperlink" Target="https://www.caixa.gov.br/Downloads/sinapi-cadernos-tecnicos/SINAPI-CT-ASSENTAMENTO-DE-TUBOS-DE-ESGOTO-EM-PVC-E-PEAD.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3112" Type="http://schemas.openxmlformats.org/officeDocument/2006/relationships/hyperlink" Target="https://www.caixa.gov.br/Downloads/sinapi-cadernos-tecnicos/SINAPI-CT-ESCADAS.pdf" TargetMode="External"/><Relationship Id="rId6268" Type="http://schemas.openxmlformats.org/officeDocument/2006/relationships/hyperlink" Target="https://www.caixa.gov.br/Downloads/sinapi-cadernos-tecnicos/SINAPI-CT-INSTALACOES-DE-GAS-EM-PEX-MULTICAMADAS.pdf" TargetMode="External"/><Relationship Id="rId6682" Type="http://schemas.openxmlformats.org/officeDocument/2006/relationships/hyperlink" Target="https://www.caixa.gov.br/Downloads/sinapi-cadernos-tecnicos/SINAPI-CT-LIGACOES-PREDIAIS-DE-AGUA-E-ESGOTO.pdf" TargetMode="External"/><Relationship Id="rId7319" Type="http://schemas.openxmlformats.org/officeDocument/2006/relationships/hyperlink" Target="https://www.caixa.gov.br/Downloads/sinapi-cadernos-tecnicos/SINAPI-CT-MASSA-UNICA-EXTERNA.pdf" TargetMode="External"/><Relationship Id="rId5284" Type="http://schemas.openxmlformats.org/officeDocument/2006/relationships/hyperlink" Target="https://www.caixa.gov.br/Downloads/sinapi-cadernos-tecnicos/SINAPI-CT-INSTALACOES-HIDRAULICAS-EM-PPR.pdf" TargetMode="External"/><Relationship Id="rId6335" Type="http://schemas.openxmlformats.org/officeDocument/2006/relationships/hyperlink" Target="https://www.caixa.gov.br/Downloads/sinapi-cadernos-tecnicos/SINAPI-CT-INSTALACOES-DE-AR-CONDICIONADO-EM-COBRE.pdf" TargetMode="External"/><Relationship Id="rId7733" Type="http://schemas.openxmlformats.org/officeDocument/2006/relationships/hyperlink" Target="https://www.caixa.gov.br/Downloads/sinapi-cadernos-tecnicos/SINAPI-CT-PERFURACAO-HORIZONTAL-DIRECIONAL-HDD.pdf" TargetMode="External"/><Relationship Id="rId100" Type="http://schemas.openxmlformats.org/officeDocument/2006/relationships/hyperlink" Target="https://www.caixa.gov.br/Downloads/sinapi-cadernos-tecnicos/SINAPI-CT-ARGAMASSAS.pdf" TargetMode="External"/><Relationship Id="rId2878" Type="http://schemas.openxmlformats.org/officeDocument/2006/relationships/hyperlink" Target="https://www.caixa.gov.br/Downloads/sinapi-cadernos-tecnicos/SINAPI-CT-ELETROCALHAS.pdf" TargetMode="External"/><Relationship Id="rId3929" Type="http://schemas.openxmlformats.org/officeDocument/2006/relationships/hyperlink" Target="https://www.caixa.gov.br/Downloads/sinapi-cadernos-tecnicos/SINAPI-CT-FOSSAS-E-SUMIDOUROS.pdf" TargetMode="External"/><Relationship Id="rId7800" Type="http://schemas.openxmlformats.org/officeDocument/2006/relationships/hyperlink" Target="https://www.caixa.gov.br/Downloads/sinapi-cadernos-tecnicos/SINAPI-CT-PINTURA-INTERNA.pdf" TargetMode="External"/><Relationship Id="rId1894" Type="http://schemas.openxmlformats.org/officeDocument/2006/relationships/hyperlink" Target="https://www.caixa.gov.br/Downloads/sinapi-cadernos-tecnicos/SINAPI-CT-DEPRECIACAO-JUROS-IMPOSTOS-E-SEGUROS-MANUTENCAO-E-MATERIAIS-NA-OPERACAO-DOS-EQUIPAMENTOS.pdf" TargetMode="External"/><Relationship Id="rId2945" Type="http://schemas.openxmlformats.org/officeDocument/2006/relationships/hyperlink" Target="https://www.caixa.gov.br/Downloads/sinapi-cadernos-tecnicos/SINAPI-CT-EQUIPAMENTOS-DE-PROTECAO-COLETIVA.pdf" TargetMode="External"/><Relationship Id="rId5351" Type="http://schemas.openxmlformats.org/officeDocument/2006/relationships/hyperlink" Target="https://www.caixa.gov.br/Downloads/sinapi-cadernos-tecnicos/SINAPI-CT-INSTALACOES-PREDIAIS-DE-ESGOTO-TUBOS-E-CONEXOES.pdf" TargetMode="External"/><Relationship Id="rId6402" Type="http://schemas.openxmlformats.org/officeDocument/2006/relationships/hyperlink" Target="https://www.caixa.gov.br/Downloads/sinapi-cadernos-tecnicos/SINAPI-CT-INSTALACOES-EM-COBRE.pdf" TargetMode="External"/><Relationship Id="rId9558" Type="http://schemas.openxmlformats.org/officeDocument/2006/relationships/hyperlink" Target="https://www.caixa.gov.br/Downloads/sinapi-cadernos-tecnicos/SINAPI-CT-VALVULAS-E-REGISTROS-PARA-SISTEMAS-PREDIAIS.pdf" TargetMode="External"/><Relationship Id="rId917" Type="http://schemas.openxmlformats.org/officeDocument/2006/relationships/hyperlink" Target="https://www.caixa.gov.br/Downloads/sinapi-cadernos-tecnicos/SINAPI-CT-ATERROS-BASES-SUB-BASES-E-IMPRIMACOES.pdf" TargetMode="External"/><Relationship Id="rId1547" Type="http://schemas.openxmlformats.org/officeDocument/2006/relationships/hyperlink" Target="https://www.caixa.gov.br/Downloads/sinapi-cadernos-tecnicos/SINAPI-CT-CUSTOS-HORARIOS-PRODUTIVO-E-IMPRODUTIVO-DOS-EQUIPAMENTOS.pdf" TargetMode="External"/><Relationship Id="rId1961" Type="http://schemas.openxmlformats.org/officeDocument/2006/relationships/hyperlink" Target="https://www.caixa.gov.br/Downloads/sinapi-cadernos-tecnicos/SINAPI-CT-DEPRECIACAO-JUROS-IMPOSTOS-E-SEGUROS-MANUTENCAO-E-MATERIAIS-NA-OPERACAO-DOS-EQUIPAMENTOS.pdf" TargetMode="External"/><Relationship Id="rId5004" Type="http://schemas.openxmlformats.org/officeDocument/2006/relationships/hyperlink" Target="https://www.caixa.gov.br/Downloads/sinapi-cadernos-tecnicos/SINAPI-CT-INSTALACOES-HIDRAULICAS-RESERVACAO-E-BOMBAS-DE-RECALQUE.pdf" TargetMode="External"/><Relationship Id="rId8574" Type="http://schemas.openxmlformats.org/officeDocument/2006/relationships/hyperlink" Target="https://www.caixa.gov.br/Downloads/sinapi-cadernos-tecnicos/SINAPI-CT-REDES-DE-AGUA-E-ESGOTO-EM-PEAD-LISO-(TUBOS-E-CONEXOES).pdf" TargetMode="External"/><Relationship Id="rId9625" Type="http://schemas.openxmlformats.org/officeDocument/2006/relationships/hyperlink" Target="https://www.caixa.gov.br/Downloads/sinapi-cadernos-tecnicos/SINAPI-CT-VALVULAS-PARA-REDES-DE-SANEAMENTO.pdf" TargetMode="External"/><Relationship Id="rId1614" Type="http://schemas.openxmlformats.org/officeDocument/2006/relationships/hyperlink" Target="https://www.caixa.gov.br/Downloads/sinapi-cadernos-tecnicos/SINAPI-CT-CUSTOS-HORARIOS-PRODUTIVO-E-IMPRODUTIVO-DOS-EQUIPAMENTOS.pdf" TargetMode="External"/><Relationship Id="rId4020" Type="http://schemas.openxmlformats.org/officeDocument/2006/relationships/hyperlink" Target="https://www.caixa.gov.br/Downloads/sinapi-cadernos-tecnicos/SINAPI-CT-FORMAS-PARA-ESTRUTURAS-DE-CONCRETO-ARMADO.pdf" TargetMode="External"/><Relationship Id="rId7176" Type="http://schemas.openxmlformats.org/officeDocument/2006/relationships/hyperlink" Target="https://www.caixa.gov.br/Downloads/sinapi-cadernos-tecnicos/SINAPI-CT-LOUCAS-E-METAIS.pdf" TargetMode="External"/><Relationship Id="rId7590" Type="http://schemas.openxmlformats.org/officeDocument/2006/relationships/hyperlink" Target="https://www.caixa.gov.br/Downloads/sinapi-cadernos-tecnicos/SINAPI-CT-PARQUINHOS-E-EQUIPAMENTOS-DE-GINASTICA-AO-AR-LIVRE.pdf" TargetMode="External"/><Relationship Id="rId8227" Type="http://schemas.openxmlformats.org/officeDocument/2006/relationships/hyperlink" Target="https://www.caixa.gov.br/Downloads/sinapi-cadernos-tecnicos/SINAPI-CT-PRODUCAO-DE-CONCRETO.pdf" TargetMode="External"/><Relationship Id="rId8641" Type="http://schemas.openxmlformats.org/officeDocument/2006/relationships/hyperlink" Target="https://www.caixa.gov.br/Downloads/sinapi-cadernos-tecnicos/SINAPI-CT-REDES-DE-AGUA-E-ESGOTO-EM-PEAD-LISO-(TUBOS-E-CONEXOES).pdf" TargetMode="External"/><Relationship Id="rId3786" Type="http://schemas.openxmlformats.org/officeDocument/2006/relationships/hyperlink" Target="https://www.caixa.gov.br/Downloads/sinapi-cadernos-tecnicos/SINAPI-CT-ESTRUTURAS-DE-MADEIRA.pdf" TargetMode="External"/><Relationship Id="rId6192" Type="http://schemas.openxmlformats.org/officeDocument/2006/relationships/hyperlink" Target="https://www.caixa.gov.br/Downloads/sinapi-cadernos-tecnicos/SINAPI-CT-INSTALACOES-DE-GAS-E-INCENDIO-EM-ACO-E-FERRO-GALVANIZADO.pdf" TargetMode="External"/><Relationship Id="rId7243" Type="http://schemas.openxmlformats.org/officeDocument/2006/relationships/hyperlink" Target="https://www.caixa.gov.br/Downloads/sinapi-cadernos-tecnicos/SINAPI-CT-MASSA-UNICA-EXTERNA.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3439" Type="http://schemas.openxmlformats.org/officeDocument/2006/relationships/hyperlink" Target="https://www.caixa.gov.br/Downloads/sinapi-cadernos-tecnicos/SINAPI-CT-ESQUADRIAS-PORTAS.pdf" TargetMode="External"/><Relationship Id="rId4837" Type="http://schemas.openxmlformats.org/officeDocument/2006/relationships/hyperlink" Target="https://www.caixa.gov.br/Downloads/sinapi-cadernos-tecnicos/SINAPI-CT-INSTALACOES-HIDRAULICAS-RESERVACAO-E-BOMBAS-DE-RECALQUE.pdf" TargetMode="External"/><Relationship Id="rId7310" Type="http://schemas.openxmlformats.org/officeDocument/2006/relationships/hyperlink" Target="https://www.caixa.gov.br/Downloads/sinapi-cadernos-tecnicos/SINAPI-CT-MASSA-UNICA-EXTERNA.pdf" TargetMode="External"/><Relationship Id="rId3853" Type="http://schemas.openxmlformats.org/officeDocument/2006/relationships/hyperlink" Target="https://www.caixa.gov.br/Downloads/sinapi-cadernos-tecnicos/SINAPI-CT-EXECUCAO-DE-TIRANTES.pdf" TargetMode="External"/><Relationship Id="rId4904" Type="http://schemas.openxmlformats.org/officeDocument/2006/relationships/hyperlink" Target="https://www.caixa.gov.br/Downloads/sinapi-cadernos-tecnicos/SINAPI-CT-INSTALACOES-HIDRAULICAS-RESERVACAO-E-BOMBAS-DE-RECALQUE.pdf" TargetMode="External"/><Relationship Id="rId9068" Type="http://schemas.openxmlformats.org/officeDocument/2006/relationships/hyperlink" Target="https://www.caixa.gov.br/Downloads/sinapi-cadernos-tecnicos/SINAPI-CT-TRANSPORTE-FLUVIAL-CARGA-E-DESCARGA.pdf" TargetMode="External"/><Relationship Id="rId774" Type="http://schemas.openxmlformats.org/officeDocument/2006/relationships/hyperlink" Target="https://www.caixa.gov.br/Downloads/sinapi-cadernos-tecnicos/SINAPI-CT-ATERROS-BASES-SUB-BASES-E-IMPRIMACOES.pdf" TargetMode="External"/><Relationship Id="rId1057" Type="http://schemas.openxmlformats.org/officeDocument/2006/relationships/hyperlink" Target="https://www.caixa.gov.br/Downloads/sinapi-cadernos-tecnicos/SINAPI-CT-BOCAS-PARA-BUEIR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3506" Type="http://schemas.openxmlformats.org/officeDocument/2006/relationships/hyperlink" Target="https://www.caixa.gov.br/Downloads/sinapi-cadernos-tecnicos/SINAPI-CT-ESQUADRIAS-PORTAS.pdf" TargetMode="External"/><Relationship Id="rId3920" Type="http://schemas.openxmlformats.org/officeDocument/2006/relationships/hyperlink" Target="https://www.caixa.gov.br/Downloads/sinapi-cadernos-tecnicos/SINAPI-CT-FOSSAS-E-SUMIDOUROS.pdf" TargetMode="External"/><Relationship Id="rId8084" Type="http://schemas.openxmlformats.org/officeDocument/2006/relationships/hyperlink" Target="https://www.caixa.gov.br/Downloads/sinapi-cadernos-tecnicos/SINAPI-CT-POCOS-DE-VISITA-E-CAIXAS-PARA-BOCAS-DE-LOBO.pdf" TargetMode="External"/><Relationship Id="rId9482" Type="http://schemas.openxmlformats.org/officeDocument/2006/relationships/hyperlink" Target="https://www.caixa.gov.br/Downloads/sinapi-cadernos-tecnicos/SINAPI-CT-VIDROS-E-ESPELHOS.pdf" TargetMode="External"/><Relationship Id="rId427" Type="http://schemas.openxmlformats.org/officeDocument/2006/relationships/hyperlink" Target="https://www.caixa.gov.br/Downloads/sinapi-cadernos-tecnicos/SINAPI-CT-ASSENTAMENTO-DE-TUBOS-DE-PVC-E-METALICOS-EM-REDES-DE-AGUA.pdf" TargetMode="External"/><Relationship Id="rId841" Type="http://schemas.openxmlformats.org/officeDocument/2006/relationships/hyperlink" Target="https://www.caixa.gov.br/Downloads/sinapi-cadernos-tecnicos/SINAPI-CT-ATERROS-BASES-SUB-BASES-E-IMPRIMACOES.pdf" TargetMode="External"/><Relationship Id="rId1471" Type="http://schemas.openxmlformats.org/officeDocument/2006/relationships/hyperlink" Target="https://www.caixa.gov.br/Downloads/sinapi-cadernos-tecnicos/SINAPI-CT-CUSTOS-HORARIOS-PRODUTIVO-E-IMPRODUTIVO-DOS-EQUIPAMENTOS.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5678" Type="http://schemas.openxmlformats.org/officeDocument/2006/relationships/hyperlink" Target="https://www.caixa.gov.br/Downloads/sinapi-cadernos-tecnicos/SINAPI-CT-INSTALACOES-PREDIAIS-DE-AGUA-QUENTE-EM-CPVC.pdf" TargetMode="External"/><Relationship Id="rId6729" Type="http://schemas.openxmlformats.org/officeDocument/2006/relationships/hyperlink" Target="https://www.caixa.gov.br/Downloads/sinapi-metodologia/Livro_SINAPI_Calculos_Parametros.pdf" TargetMode="External"/><Relationship Id="rId9135" Type="http://schemas.openxmlformats.org/officeDocument/2006/relationships/hyperlink" Target="https://www.caixa.gov.br/Downloads/sinapi-cadernos-tecnicos/SINAPI-CT-TRANSPORTE-DE-MATERIAIS-DENTRO-DO-CANTEIRO-DE-OBRAS.pdf" TargetMode="External"/><Relationship Id="rId1124" Type="http://schemas.openxmlformats.org/officeDocument/2006/relationships/hyperlink" Target="https://www.caixa.gov.br/Downloads/sinapi-cadernos-tecnicos/SINAPI-CT-CAIXAS-ENTERRADAS.pdf" TargetMode="External"/><Relationship Id="rId4694" Type="http://schemas.openxmlformats.org/officeDocument/2006/relationships/hyperlink" Target="https://www.caixa.gov.br/Downloads/sinapi-cadernos-tecnicos/SINAPI-CT-INSTALACOES-ELETRICAS-QUADROS-CABOS-DISJUNTORES-CONTATORES-E-BARRAMENTOS-BLINDADOS.pdf" TargetMode="External"/><Relationship Id="rId5745" Type="http://schemas.openxmlformats.org/officeDocument/2006/relationships/hyperlink" Target="https://www.caixa.gov.br/Downloads/sinapi-cadernos-tecnicos/SINAPI-CT-INSTALACOES-PREDIAIS-DE-AGUA-QUENTE-EM-CPVC.pdf" TargetMode="External"/><Relationship Id="rId8151" Type="http://schemas.openxmlformats.org/officeDocument/2006/relationships/hyperlink" Target="https://www.caixa.gov.br/Downloads/sinapi-cadernos-tecnicos/SINAPI-CT-POCOS-DE-VISITA-E-CAIXAS-PARA-BOCAS-DE-LOBO.pdf" TargetMode="External"/><Relationship Id="rId9202" Type="http://schemas.openxmlformats.org/officeDocument/2006/relationships/hyperlink" Target="https://www.caixa.gov.br/Downloads/sinapi-cadernos-tecnicos/SINAPI-CT-TRANSPORTE-CARGA-E-DESCARGA-DE-MATERIAIS.pdf" TargetMode="External"/><Relationship Id="rId3296" Type="http://schemas.openxmlformats.org/officeDocument/2006/relationships/hyperlink" Target="https://www.caixa.gov.br/Downloads/sinapi-cadernos-tecnicos/SINAPI-CT-ESCAVACAO-DE-VALAS.pdf" TargetMode="External"/><Relationship Id="rId4347" Type="http://schemas.openxmlformats.org/officeDocument/2006/relationships/hyperlink" Target="https://www.caixa.gov.br/Downloads/sinapi-cadernos-tecnicos/SINAPI-CT-INSTALACOES-ELETRICAS-ELETRODUTOS-EMBUTIDOS-CABOS-CAIXAS-TOMADAS-E-INTERRUPTORES.pdf" TargetMode="External"/><Relationship Id="rId4761" Type="http://schemas.openxmlformats.org/officeDocument/2006/relationships/hyperlink" Target="https://www.caixa.gov.br/Downloads/sinapi-cadernos-tecnicos/SINAPI-CT-INSTALACOES-ELETRICAS-REDE-DE-DISTRIBUICAO.pdf" TargetMode="External"/><Relationship Id="rId3363" Type="http://schemas.openxmlformats.org/officeDocument/2006/relationships/hyperlink" Target="https://www.caixa.gov.br/Downloads/sinapi-cadernos-tecnicos/SINAPI-CT-ESCORAMENTO-E-PREPARO-DE-FUNDO-DE-VALAS.pdf" TargetMode="External"/><Relationship Id="rId4414" Type="http://schemas.openxmlformats.org/officeDocument/2006/relationships/hyperlink" Target="https://www.caixa.gov.br/Downloads/sinapi-cadernos-tecnicos/SINAPI-CT-INSTALACOES-ELETRICAS-ELETRODUTOS-EMBUTIDOS-CABOS-CAIXAS-TOMADAS-E-INTERRUPTORES.pdf" TargetMode="External"/><Relationship Id="rId5812" Type="http://schemas.openxmlformats.org/officeDocument/2006/relationships/hyperlink" Target="https://www.caixa.gov.br/Downloads/sinapi-cadernos-tecnicos/SINAPI-CT-INSTALACOES-PREDIAIS-DE-AGUAS-PLUVIAIS-TUBOS-CONEXOES-CAIXAS-E-RALOS.pdf" TargetMode="External"/><Relationship Id="rId8968" Type="http://schemas.openxmlformats.org/officeDocument/2006/relationships/hyperlink" Target="https://www.caixa.gov.br/Downloads/sinapi-cadernos-tecnicos/SINAPI-CT-TRANSFORMADORES.pdf" TargetMode="External"/><Relationship Id="rId284" Type="http://schemas.openxmlformats.org/officeDocument/2006/relationships/hyperlink" Target="https://www.caixa.gov.br/Downloads/sinapi-cadernos-tecnicos/SINAPI-CT-ARMACAO-PARA-ESTRUTURAS-DE-CONCRETO-ARMADO.pdf" TargetMode="External"/><Relationship Id="rId3016" Type="http://schemas.openxmlformats.org/officeDocument/2006/relationships/hyperlink" Target="https://www.caixa.gov.br/Downloads/sinapi-cadernos-tecnicos/SINAPI-CT-EQUIPAMENTOS-DE-PROTECAO-COLETIVA.pdf" TargetMode="External"/><Relationship Id="rId7984" Type="http://schemas.openxmlformats.org/officeDocument/2006/relationships/hyperlink" Target="https://www.caixa.gov.br/Downloads/sinapi-cadernos-tecnicos/SINAPI-CT-PISOS.pdf" TargetMode="External"/><Relationship Id="rId3430" Type="http://schemas.openxmlformats.org/officeDocument/2006/relationships/hyperlink" Target="https://www.caixa.gov.br/Downloads/sinapi-cadernos-tecnicos/SINAPI-CT-ESQUADRIAS-PORTAS.pdf" TargetMode="External"/><Relationship Id="rId5188" Type="http://schemas.openxmlformats.org/officeDocument/2006/relationships/hyperlink" Target="https://www.caixa.gov.br/Downloads/sinapi-cadernos-tecnicos/SINAPI-CT-INSTALACOES-HIDRAULICAS-EM-PEX.pdf" TargetMode="External"/><Relationship Id="rId6586" Type="http://schemas.openxmlformats.org/officeDocument/2006/relationships/hyperlink" Target="https://www.caixa.gov.br/Downloads/sinapi-cadernos-tecnicos/SINAPI-CT-INSTALACOES-PARA-CANTEIROS-DE-OBRAS.pdf" TargetMode="External"/><Relationship Id="rId7637" Type="http://schemas.openxmlformats.org/officeDocument/2006/relationships/hyperlink" Target="https://www.caixa.gov.br/Downloads/sinapi-cadernos-tecnicos/SINAPI-CT-PAVIMENTO-INTERTRAVADO.pdf" TargetMode="External"/><Relationship Id="rId351" Type="http://schemas.openxmlformats.org/officeDocument/2006/relationships/hyperlink" Target="https://www.caixa.gov.br/Downloads/sinapi-cadernos-tecnicos/SINAPI-CT-ASSENTAMENTO-DE-TUBOS-DE-ESGOTO-EM-PVC-E-PEAD.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6239" Type="http://schemas.openxmlformats.org/officeDocument/2006/relationships/hyperlink" Target="https://www.caixa.gov.br/Downloads/sinapi-cadernos-tecnicos/SINAPI-CT-INSTALACOES-DE-GAS-EM-PEX-MULTICAMADAS.pdf" TargetMode="External"/><Relationship Id="rId6653" Type="http://schemas.openxmlformats.org/officeDocument/2006/relationships/hyperlink" Target="https://www.caixa.gov.br/Downloads/sinapi-cadernos-tecnicos/SINAPI-CT-LIGACOES-PREDIAIS-DE-AGUA-E-ESGOTO.pdf" TargetMode="External"/><Relationship Id="rId7704" Type="http://schemas.openxmlformats.org/officeDocument/2006/relationships/hyperlink" Target="https://www.caixa.gov.br/Downloads/sinapi-cadernos-tecnicos/SINAPI-CT-PERFURACAO-HORIZONTAL-DIRECIONAL-HDD.pdf" TargetMode="External"/><Relationship Id="rId1798" Type="http://schemas.openxmlformats.org/officeDocument/2006/relationships/hyperlink" Target="https://www.caixa.gov.br/Downloads/sinapi-cadernos-tecnicos/SINAPI-CT-CUSTOS-HORARIOS-PRODUTIVO-E-IMPRODUTIVO-DOS-EQUIPAMENTOS.pdf" TargetMode="External"/><Relationship Id="rId2849" Type="http://schemas.openxmlformats.org/officeDocument/2006/relationships/hyperlink" Target="https://www.caixa.gov.br/Downloads/sinapi-cadernos-tecnicos/SINAPI-CT-ELETROCALHAS.pdf" TargetMode="External"/><Relationship Id="rId5255" Type="http://schemas.openxmlformats.org/officeDocument/2006/relationships/hyperlink" Target="https://www.caixa.gov.br/Downloads/sinapi-cadernos-tecnicos/SINAPI-CT-INSTALACOES-HIDRAULICAS-EM-PPR.pdf" TargetMode="External"/><Relationship Id="rId6306" Type="http://schemas.openxmlformats.org/officeDocument/2006/relationships/hyperlink" Target="https://www.caixa.gov.br/Downloads/sinapi-cadernos-tecnicos/SINAPI-CT-INSTALACOES-DE-AR-CONDICIONADO.pdf" TargetMode="External"/><Relationship Id="rId6720" Type="http://schemas.openxmlformats.org/officeDocument/2006/relationships/hyperlink" Target="https://www.caixa.gov.br/Downloads/sinapi-cadernos-tecnicos/SINAPI-CT-LIMPEZA-DE-OBRA.pdf" TargetMode="External"/><Relationship Id="rId1865" Type="http://schemas.openxmlformats.org/officeDocument/2006/relationships/hyperlink" Target="https://www.caixa.gov.br/Downloads/sinapi-cadernos-tecnicos/SINAPI-CT-DEMOLICOES-E-REMOCOES.pdf" TargetMode="External"/><Relationship Id="rId4271" Type="http://schemas.openxmlformats.org/officeDocument/2006/relationships/hyperlink" Target="https://www.caixa.gov.br/Downloads/sinapi-cadernos-tecnicos/SINAPI-CT-ILUMINACAO-PREDIAL-E-MONITORAMENTO.pdf" TargetMode="External"/><Relationship Id="rId5322" Type="http://schemas.openxmlformats.org/officeDocument/2006/relationships/hyperlink" Target="https://www.caixa.gov.br/Downloads/sinapi-cadernos-tecnicos/SINAPI-CT-INSTALACOES-PREDIAIS-DE-ESGOTO-CAIXAS-E-RALOS.pdf" TargetMode="External"/><Relationship Id="rId8478" Type="http://schemas.openxmlformats.org/officeDocument/2006/relationships/hyperlink" Target="https://www.caixa.gov.br/Downloads/sinapi-cadernos-tecnicos/SINAPI-CT-REDES-ENTERRADAS-DE-DISTRIBUICAO-ELETRICA.pdf" TargetMode="External"/><Relationship Id="rId8892" Type="http://schemas.openxmlformats.org/officeDocument/2006/relationships/hyperlink" Target="https://www.caixa.gov.br/Downloads/sinapi-cadernos-tecnicos/SINAPI-CT-SISTEMAS-DE-MEDICAO.pdf" TargetMode="External"/><Relationship Id="rId9529" Type="http://schemas.openxmlformats.org/officeDocument/2006/relationships/hyperlink" Target="https://www.caixa.gov.br/Downloads/sinapi-cadernos-tecnicos/SINAPI-CT-VALVULAS-E-REGISTROS-PARA-SISTEMAS-PREDIAIS.pdf" TargetMode="External"/><Relationship Id="rId1518" Type="http://schemas.openxmlformats.org/officeDocument/2006/relationships/hyperlink" Target="https://www.caixa.gov.br/Downloads/sinapi-cadernos-tecnicos/SINAPI-CT-CUSTOS-HORARIOS-PRODUTIVO-E-IMPRODUTIVO-DOS-EQUIPAMENTOS.pdf" TargetMode="External"/><Relationship Id="rId2916" Type="http://schemas.openxmlformats.org/officeDocument/2006/relationships/hyperlink" Target="https://www.caixa.gov.br/Downloads/sinapi-cadernos-tecnicos/SINAPI-CT-ENERGIA-SOLAR-PARA-EDIFICACOES.pdf" TargetMode="External"/><Relationship Id="rId7494" Type="http://schemas.openxmlformats.org/officeDocument/2006/relationships/hyperlink" Target="https://www.caixa.gov.br/Downloads/sinapi-cadernos-tecnicos/SINAPI-CT-PAREDES-DE-CONCRETO-CONCRETAGEM.pdf" TargetMode="External"/><Relationship Id="rId8545" Type="http://schemas.openxmlformats.org/officeDocument/2006/relationships/hyperlink" Target="https://www.caixa.gov.br/Downloads/sinapi-cadernos-tecnicos/SINAPI-CT-REDES-DE-LOGICA-TELEFONIA-E-IMAGEM.pdf" TargetMode="External"/><Relationship Id="rId1932" Type="http://schemas.openxmlformats.org/officeDocument/2006/relationships/hyperlink" Target="https://www.caixa.gov.br/Downloads/sinapi-cadernos-tecnicos/SINAPI-CT-DEPRECIACAO-JUROS-IMPOSTOS-E-SEGUROS-MANUTENCAO-E-MATERIAIS-NA-OPERACAO-DOS-EQUIPAMENTOS.pdf" TargetMode="External"/><Relationship Id="rId6096" Type="http://schemas.openxmlformats.org/officeDocument/2006/relationships/hyperlink" Target="https://www.caixa.gov.br/Downloads/sinapi-cadernos-tecnicos/SINAPI-CT-INSTALACOES-DE-GAS-E-INCENDIO-EM-ACO-E-FERRO-GALVANIZADO.pdf" TargetMode="External"/><Relationship Id="rId7147" Type="http://schemas.openxmlformats.org/officeDocument/2006/relationships/hyperlink" Target="https://www.caixa.gov.br/Downloads/sinapi-cadernos-tecnicos/SINAPI-CT-LOUCAS-E-METAIS.pdf" TargetMode="External"/><Relationship Id="rId6163" Type="http://schemas.openxmlformats.org/officeDocument/2006/relationships/hyperlink" Target="https://www.caixa.gov.br/Downloads/sinapi-cadernos-tecnicos/SINAPI-CT-INSTALACOES-DE-GAS-E-INCENDIO-EM-ACO-E-FERRO-GALVANIZADO.pdf" TargetMode="External"/><Relationship Id="rId7561" Type="http://schemas.openxmlformats.org/officeDocument/2006/relationships/hyperlink" Target="https://www.caixa.gov.br/Downloads/sinapi-cadernos-tecnicos/SINAPI-CT-PARQUINHOS-E-EQUIPAMENTOS-DE-GINASTICA-AO-AR-LIVRE.pdf" TargetMode="External"/><Relationship Id="rId8612" Type="http://schemas.openxmlformats.org/officeDocument/2006/relationships/hyperlink" Target="https://www.caixa.gov.br/Downloads/sinapi-cadernos-tecnicos/SINAPI-CT-REDES-DE-AGUA-E-ESGOTO-EM-PEAD-LISO-(TUBOS-E-CONEXOES).pdf" TargetMode="External"/><Relationship Id="rId3757" Type="http://schemas.openxmlformats.org/officeDocument/2006/relationships/hyperlink" Target="https://www.caixa.gov.br/Downloads/sinapi-cadernos-tecnicos/SINAPI-CT-ESTRUTURAS-DE-MADEIRA.pdf" TargetMode="External"/><Relationship Id="rId4808" Type="http://schemas.openxmlformats.org/officeDocument/2006/relationships/hyperlink" Target="https://www.caixa.gov.br/Downloads/sinapi-cadernos-tecnicos/SINAPI-CT-INSTALACOES-HIDRAULICAS-RESERVACAO-E-BOMBAS-DE-RECALQUE.pdf" TargetMode="External"/><Relationship Id="rId7214" Type="http://schemas.openxmlformats.org/officeDocument/2006/relationships/hyperlink" Target="https://www.caixa.gov.br/Downloads/sinapi-cadernos-tecnicos/SINAPI-CT-LUMINARIAS-EXTERNAS.pdf" TargetMode="External"/><Relationship Id="rId678" Type="http://schemas.openxmlformats.org/officeDocument/2006/relationships/hyperlink" Target="https://www.caixa.gov.br/Downloads/sinapi-cadernos-tecnicos/SINAPI-CT-ASSENTAMENTO-DE-TUBOS-DE-ESGOTO-OU-DRENAGEM-PLUVIAL-EM-CONCRETO.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2773" Type="http://schemas.openxmlformats.org/officeDocument/2006/relationships/hyperlink" Target="https://www.caixa.gov.br/Downloads/sinapi-cadernos-tecnicos/SINAPI-CT-DUTOS-PARA-AR-CONDICIONADO.pdf" TargetMode="External"/><Relationship Id="rId3824" Type="http://schemas.openxmlformats.org/officeDocument/2006/relationships/hyperlink" Target="https://www.caixa.gov.br/Downloads/sinapi-cadernos-tecnicos/SINAPI-CT-EXECUCAO-DE-TIRANTES.pdf" TargetMode="External"/><Relationship Id="rId6230" Type="http://schemas.openxmlformats.org/officeDocument/2006/relationships/hyperlink" Target="https://www.caixa.gov.br/Downloads/sinapi-cadernos-tecnicos/SINAPI-CT-INSTALACOES-DE-GAS-EM-PEX-MULTICAMADAS.pdf" TargetMode="External"/><Relationship Id="rId9386" Type="http://schemas.openxmlformats.org/officeDocument/2006/relationships/hyperlink" Target="https://www.caixa.gov.br/Downloads/sinapi-cadernos-tecnicos/SINAPI-CT-TUBULOES.pdf" TargetMode="External"/><Relationship Id="rId745" Type="http://schemas.openxmlformats.org/officeDocument/2006/relationships/hyperlink" Target="https://www.caixa.gov.br/Downloads/sinapi-cadernos-tecnicos/SINAPI-CT-ATERRO-E-REATERRO-DE-VALAS.pdf" TargetMode="External"/><Relationship Id="rId1375" Type="http://schemas.openxmlformats.org/officeDocument/2006/relationships/hyperlink" Target="https://www.caixa.gov.br/Downloads/sinapi-cadernos-tecnicos/SINAPI-CT-CONTRAPISO.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5996" Type="http://schemas.openxmlformats.org/officeDocument/2006/relationships/hyperlink" Target="https://www.caixa.gov.br/Downloads/sinapi-cadernos-tecnicos/SINAPI-CT-INSTALACOES-DE-GAS-E-INCENDIO-EM-ACO-E-FERRO-GALVANIZADO.pdf" TargetMode="External"/><Relationship Id="rId9039" Type="http://schemas.openxmlformats.org/officeDocument/2006/relationships/hyperlink" Target="https://www.caixa.gov.br/Downloads/sinapi-cadernos-tecnicos/SINAPI-CT-TRANSPORTE-FLUVIAL-CARGA-E-DESCARGA.pdf" TargetMode="External"/><Relationship Id="rId9453" Type="http://schemas.openxmlformats.org/officeDocument/2006/relationships/hyperlink" Target="https://www.caixa.gov.br/Downloads/sinapi-cadernos-tecnicos/SINAPI-CT-VIDROS-E-ESPELHOS.pdf" TargetMode="External"/><Relationship Id="rId81" Type="http://schemas.openxmlformats.org/officeDocument/2006/relationships/hyperlink" Target="https://www.caixa.gov.br/Downloads/sinapi-cadernos-tecnicos/SINAPI-CT-ALVENARIA-DE-VEDACAO.pdf" TargetMode="External"/><Relationship Id="rId812" Type="http://schemas.openxmlformats.org/officeDocument/2006/relationships/hyperlink" Target="https://www.caixa.gov.br/Downloads/sinapi-cadernos-tecnicos/SINAPI-CT-ATERROS-BASES-SUB-BASES-E-IMPRIMACOES.pdf" TargetMode="External"/><Relationship Id="rId1028" Type="http://schemas.openxmlformats.org/officeDocument/2006/relationships/hyperlink" Target="https://www.caixa.gov.br/Downloads/sinapi-cadernos-tecnicos/SINAPI-CT-BOCAS-PARA-BUEIROS.pdf" TargetMode="External"/><Relationship Id="rId1442" Type="http://schemas.openxmlformats.org/officeDocument/2006/relationships/hyperlink" Target="https://www.caixa.gov.br/Downloads/sinapi-cadernos-tecnicos/SINAPI-CT-CUSTOS-HORARIOS-PRODUTIVO-E-IMPRODUTIVO-DOS-EQUIPAMENTOS.pdf" TargetMode="External"/><Relationship Id="rId2840" Type="http://schemas.openxmlformats.org/officeDocument/2006/relationships/hyperlink" Target="https://www.caixa.gov.br/Downloads/sinapi-cadernos-tecnicos/SINAPI-CT-ELETROCALHAS.pdf" TargetMode="External"/><Relationship Id="rId4598" Type="http://schemas.openxmlformats.org/officeDocument/2006/relationships/hyperlink" Target="https://www.caixa.gov.br/Downloads/sinapi-cadernos-tecnicos/SINAPI-CT-INSTALACOES-ELETRICAS-ELETRODUTOS-CONEXOES-E-CONDULETES-APARENTES.pdf" TargetMode="External"/><Relationship Id="rId5649" Type="http://schemas.openxmlformats.org/officeDocument/2006/relationships/hyperlink" Target="https://www.caixa.gov.br/Downloads/sinapi-cadernos-tecnicos/SINAPI-CT-INSTALACOES-PREDIAIS-DE-AGUA-FRIA-EM-PVC.pdf" TargetMode="External"/><Relationship Id="rId8055" Type="http://schemas.openxmlformats.org/officeDocument/2006/relationships/hyperlink" Target="https://www.caixa.gov.br/Downloads/sinapi-cadernos-tecnicos/SINAPI-CT-POCOS-DE-VISITA-E-CAIXAS-PARA-BOCAS-DE-LOBO.pdf" TargetMode="External"/><Relationship Id="rId9106" Type="http://schemas.openxmlformats.org/officeDocument/2006/relationships/hyperlink" Target="https://www.caixa.gov.br/Downloads/sinapi-cadernos-tecnicos/SINAPI-CT-TRANSPORTE-DE-MATERIAIS-DENTRO-DO-CANTEIRO-DE-OBRAS.pdf" TargetMode="External"/><Relationship Id="rId9520" Type="http://schemas.openxmlformats.org/officeDocument/2006/relationships/hyperlink" Target="https://www.caixa.gov.br/Downloads/sinapi-cadernos-tecnicos/SINAPI-CT-VALVULAS-E-REGISTROS-PARA-SISTEMAS-PREDIAIS.pdf" TargetMode="External"/><Relationship Id="rId7071" Type="http://schemas.openxmlformats.org/officeDocument/2006/relationships/hyperlink" Target="https://www.caixa.gov.br/Downloads/sinapi-metodologia/Livro_SINAPI_Calculos_Parametros.pdf" TargetMode="External"/><Relationship Id="rId8122" Type="http://schemas.openxmlformats.org/officeDocument/2006/relationships/hyperlink" Target="https://www.caixa.gov.br/Downloads/sinapi-cadernos-tecnicos/SINAPI-CT-POCOS-DE-VISITA-E-CAIXAS-PARA-BOCAS-DE-LOBO.pdf" TargetMode="External"/><Relationship Id="rId3267" Type="http://schemas.openxmlformats.org/officeDocument/2006/relationships/hyperlink" Target="https://www.caixa.gov.br/Downloads/sinapi-cadernos-tecnicos/SINAPI-CT-ESCAVACAO-DE-VALAS.pdf" TargetMode="External"/><Relationship Id="rId4665" Type="http://schemas.openxmlformats.org/officeDocument/2006/relationships/hyperlink" Target="https://www.caixa.gov.br/Downloads/sinapi-cadernos-tecnicos/SINAPI-CT-INSTALACOES-ELETRICAS-QUADROS-CABOS-DISJUNTORES-CONTATORES-E-BARRAMENTOS-BLINDADOS.pdf" TargetMode="External"/><Relationship Id="rId5716" Type="http://schemas.openxmlformats.org/officeDocument/2006/relationships/hyperlink" Target="https://www.caixa.gov.br/Downloads/sinapi-cadernos-tecnicos/SINAPI-CT-INSTALACOES-PREDIAIS-DE-AGUA-QUENTE-EM-CPVC.pdf" TargetMode="External"/><Relationship Id="rId188" Type="http://schemas.openxmlformats.org/officeDocument/2006/relationships/hyperlink" Target="https://www.caixa.gov.br/Downloads/sinapi-cadernos-tecnicos/SINAPI-CT-ARGAMASSAS.pdf" TargetMode="External"/><Relationship Id="rId3681" Type="http://schemas.openxmlformats.org/officeDocument/2006/relationships/hyperlink" Target="https://www.caixa.gov.br/Downloads/sinapi-cadernos-tecnicos/SINAPI-CT-ESTRUTURA-E-TRAMA-PARA-COBERTURA.pdf" TargetMode="External"/><Relationship Id="rId4318" Type="http://schemas.openxmlformats.org/officeDocument/2006/relationships/hyperlink" Target="https://www.caixa.gov.br/Downloads/sinapi-cadernos-tecnicos/SINAPI-CT-INSTALACOES-ELETRICAS-ELETRODUTOS-EMBUTIDOS-CABOS-CAIXAS-TOMADAS-E-INTERRUPTORES.pdf" TargetMode="External"/><Relationship Id="rId4732" Type="http://schemas.openxmlformats.org/officeDocument/2006/relationships/hyperlink" Target="https://www.caixa.gov.br/Downloads/sinapi-cadernos-tecnicos/SINAPI-CT-INSTALACOES-ELETRICAS-REDE-DE-DISTRIBUICAO.pdf" TargetMode="External"/><Relationship Id="rId7888" Type="http://schemas.openxmlformats.org/officeDocument/2006/relationships/hyperlink" Target="https://www.caixa.gov.br/Downloads/sinapi-cadernos-tecnicos/SINAPI-CT-PINTURA-EM-SUPERFICIES-METALICAS.pdf" TargetMode="External"/><Relationship Id="rId8939" Type="http://schemas.openxmlformats.org/officeDocument/2006/relationships/hyperlink" Target="https://www.caixa.gov.br/Downloads/sinapi-cadernos-tecnicos/SINAPI-CT-TELHAMENTO-PARA-COBERTURA.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3334" Type="http://schemas.openxmlformats.org/officeDocument/2006/relationships/hyperlink" Target="https://www.caixa.gov.br/Downloads/sinapi-cadernos-tecnicos/SINAPI-CT-ESCORAMENTO-E-PREPARO-DE-FUNDO-DE-VALAS.pdf" TargetMode="External"/><Relationship Id="rId7955" Type="http://schemas.openxmlformats.org/officeDocument/2006/relationships/hyperlink" Target="https://www.caixa.gov.br/Downloads/sinapi-cadernos-tecnicos/SINAPI-CT-PISOS.pdf" TargetMode="External"/><Relationship Id="rId255" Type="http://schemas.openxmlformats.org/officeDocument/2006/relationships/hyperlink" Target="https://www.caixa.gov.br/Downloads/sinapi-cadernos-tecnicos/SINAPI-CT-ARGAMASSAS.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3401" Type="http://schemas.openxmlformats.org/officeDocument/2006/relationships/hyperlink" Target="https://www.caixa.gov.br/Downloads/sinapi-cadernos-tecnicos/SINAPI-CT-ESQUADRIAS-JANELAS.pdf" TargetMode="External"/><Relationship Id="rId6557" Type="http://schemas.openxmlformats.org/officeDocument/2006/relationships/hyperlink" Target="https://www.caixa.gov.br/Downloads/sinapi-cadernos-tecnicos/SINAPI-CT-INSTALACOES-EM-COBRE.pdf" TargetMode="External"/><Relationship Id="rId6971" Type="http://schemas.openxmlformats.org/officeDocument/2006/relationships/hyperlink" Target="https://www.caixa.gov.br/Downloads/sinapi-metodologia/Livro_SINAPI_Calculos_Parametros.pdf" TargetMode="External"/><Relationship Id="rId7608" Type="http://schemas.openxmlformats.org/officeDocument/2006/relationships/hyperlink" Target="https://www.caixa.gov.br/Downloads/sinapi-cadernos-tecnicos/SINAPI-CT-PASSEIOS-DE-CONCRETO.pdf" TargetMode="External"/><Relationship Id="rId322" Type="http://schemas.openxmlformats.org/officeDocument/2006/relationships/hyperlink" Target="https://www.caixa.gov.br/Downloads/sinapi-cadernos-tecnicos/SINAPI-CT-ARMACAO-PARA-ESTRUTURAS-DE-CONCRETO-ARMADO.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5159" Type="http://schemas.openxmlformats.org/officeDocument/2006/relationships/hyperlink" Target="https://www.caixa.gov.br/Downloads/sinapi-cadernos-tecnicos/SINAPI-CT-INSTALACOES-HIDRAULICAS-EM-PEX.pdf" TargetMode="External"/><Relationship Id="rId5573" Type="http://schemas.openxmlformats.org/officeDocument/2006/relationships/hyperlink" Target="https://www.caixa.gov.br/Downloads/sinapi-cadernos-tecnicos/SINAPI-CT-INSTALACOES-PREDIAIS-DE-AGUA-FRIA-EM-PVC.pdf" TargetMode="External"/><Relationship Id="rId6624" Type="http://schemas.openxmlformats.org/officeDocument/2006/relationships/hyperlink" Target="https://www.caixa.gov.br/Downloads/sinapi-cadernos-tecnicos/SINAPI-CT-LAJES-PRE-MOLDADAS.pdf" TargetMode="External"/><Relationship Id="rId9030" Type="http://schemas.openxmlformats.org/officeDocument/2006/relationships/hyperlink" Target="https://www.caixa.gov.br/Downloads/sinapi-cadernos-tecnicos/SINAPI-CT-TRANSPORTE-FLUVIAL-CARGA-E-DESCARGA.pdf" TargetMode="External"/><Relationship Id="rId4175" Type="http://schemas.openxmlformats.org/officeDocument/2006/relationships/hyperlink" Target="https://www.caixa.gov.br/Downloads/sinapi-cadernos-tecnicos/SINAPI-CT-GRAUTE-E-ARMACAO.pdf" TargetMode="External"/><Relationship Id="rId5226" Type="http://schemas.openxmlformats.org/officeDocument/2006/relationships/hyperlink" Target="https://www.caixa.gov.br/Downloads/sinapi-cadernos-tecnicos/SINAPI-CT-INSTALACOES-HIDRAULICAS-EM-PPR.pdf" TargetMode="External"/><Relationship Id="rId1769" Type="http://schemas.openxmlformats.org/officeDocument/2006/relationships/hyperlink" Target="https://www.caixa.gov.br/Downloads/sinapi-cadernos-tecnicos/SINAPI-CT-CUSTOS-HORARIOS-PRODUTIVO-E-IMPRODUTIVO-DOS-EQUIPAMENTOS.pdf" TargetMode="External"/><Relationship Id="rId3191" Type="http://schemas.openxmlformats.org/officeDocument/2006/relationships/hyperlink" Target="https://www.caixa.gov.br/Downloads/sinapi-cadernos-tecnicos/SINAPI-CT-ESCAVACAO-VERTICAL-A-CEU-ABERTO.pdf" TargetMode="External"/><Relationship Id="rId4242" Type="http://schemas.openxmlformats.org/officeDocument/2006/relationships/hyperlink" Target="https://www.caixa.gov.br/Downloads/sinapi-cadernos-tecnicos/SINAPI-CT-ILUMINACAO-PREDIAL-E-MONITORAMENTO.pdf" TargetMode="External"/><Relationship Id="rId5640" Type="http://schemas.openxmlformats.org/officeDocument/2006/relationships/hyperlink" Target="https://www.caixa.gov.br/Downloads/sinapi-cadernos-tecnicos/SINAPI-CT-INSTALACOES-PREDIAIS-DE-AGUA-FRIA-EM-PVC.pdf" TargetMode="External"/><Relationship Id="rId7398" Type="http://schemas.openxmlformats.org/officeDocument/2006/relationships/hyperlink" Target="https://www.caixa.gov.br/Downloads/sinapi-cadernos-tecnicos/SINAPI-CT-MOBILIARIO-URBANO.pdf" TargetMode="External"/><Relationship Id="rId8796" Type="http://schemas.openxmlformats.org/officeDocument/2006/relationships/hyperlink" Target="https://www.caixa.gov.br/Downloads/sinapi-cadernos-tecnicos/SINAPI-CT-SINALIZACAO-VERTICAL-VIARIA.pdf" TargetMode="External"/><Relationship Id="rId1836" Type="http://schemas.openxmlformats.org/officeDocument/2006/relationships/hyperlink" Target="https://www.caixa.gov.br/Downloads/sinapi-cadernos-tecnicos/SINAPI-CT-DEMOLICOES-E-REMOCOES.pdf" TargetMode="External"/><Relationship Id="rId8449" Type="http://schemas.openxmlformats.org/officeDocument/2006/relationships/hyperlink" Target="https://www.caixa.gov.br/Downloads/sinapi-cadernos-tecnicos/SINAPI-CT-RECOMPOSICAO-DE-PAVIMENTOS.pdf" TargetMode="External"/><Relationship Id="rId8863" Type="http://schemas.openxmlformats.org/officeDocument/2006/relationships/hyperlink" Target="https://www.caixa.gov.br/Downloads/sinapi-cadernos-tecnicos/SINAPI-CT-SISTEMAS-DE-MEDICAO.pdf" TargetMode="External"/><Relationship Id="rId1903" Type="http://schemas.openxmlformats.org/officeDocument/2006/relationships/hyperlink" Target="https://www.caixa.gov.br/Downloads/sinapi-cadernos-tecnicos/SINAPI-CT-DEPRECIACAO-JUROS-IMPOSTOS-E-SEGUROS-MANUTENCAO-E-MATERIAIS-NA-OPERACAO-DOS-EQUIPAMENTOS.pdf" TargetMode="External"/><Relationship Id="rId7465" Type="http://schemas.openxmlformats.org/officeDocument/2006/relationships/hyperlink" Target="https://www.caixa.gov.br/Downloads/sinapi-cadernos-tecnicos/SINAPI-CT-PAREDES-DE-CONCRETO-ARMACAO.pdf" TargetMode="External"/><Relationship Id="rId8516" Type="http://schemas.openxmlformats.org/officeDocument/2006/relationships/hyperlink" Target="https://www.caixa.gov.br/Downloads/sinapi-cadernos-tecnicos/SINAPI-CT-REDES-DE-LOGICA-TELEFONIA-E-IMAGEM.pdf" TargetMode="External"/><Relationship Id="rId8930" Type="http://schemas.openxmlformats.org/officeDocument/2006/relationships/hyperlink" Target="https://www.caixa.gov.br/Downloads/sinapi-cadernos-tecnicos/SINAPI-CT-TELHAMENTO-PARA-COBERTURA.pdf" TargetMode="External"/><Relationship Id="rId6067" Type="http://schemas.openxmlformats.org/officeDocument/2006/relationships/hyperlink" Target="https://www.caixa.gov.br/Downloads/sinapi-cadernos-tecnicos/SINAPI-CT-INSTALACOES-DE-GAS-E-INCENDIO-EM-ACO-E-FERRO-GALVANIZADO.pdf" TargetMode="External"/><Relationship Id="rId6481" Type="http://schemas.openxmlformats.org/officeDocument/2006/relationships/hyperlink" Target="https://www.caixa.gov.br/Downloads/sinapi-cadernos-tecnicos/SINAPI-CT-INSTALACOES-EM-COBRE.pdf" TargetMode="External"/><Relationship Id="rId7118" Type="http://schemas.openxmlformats.org/officeDocument/2006/relationships/hyperlink" Target="https://www.caixa.gov.br/Downloads/sinapi-cadernos-tecnicos/SINAPI-CT-LOUCAS-E-METAIS.pdf" TargetMode="External"/><Relationship Id="rId7532" Type="http://schemas.openxmlformats.org/officeDocument/2006/relationships/hyperlink" Target="https://www.caixa.gov.br/Downloads/sinapi-cadernos-tecnicos/SINAPI-CT-PAREDES-DE-CONCRETO-FORMAS.pdf" TargetMode="External"/><Relationship Id="rId996" Type="http://schemas.openxmlformats.org/officeDocument/2006/relationships/hyperlink" Target="https://www.caixa.gov.br/Downloads/sinapi-cadernos-tecnicos/SINAPI-CT-BOCAS-PARA-BUEIR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3728" Type="http://schemas.openxmlformats.org/officeDocument/2006/relationships/hyperlink" Target="https://www.caixa.gov.br/Downloads/sinapi-cadernos-tecnicos/SINAPI-CT-ESTRUTURAS-DE-CONTENCAO-PERFIS-PRANCHADOS-CORTINAS-E-MUROS-DE-ARRIMO.pdf" TargetMode="External"/><Relationship Id="rId5083" Type="http://schemas.openxmlformats.org/officeDocument/2006/relationships/hyperlink" Target="https://www.caixa.gov.br/Downloads/sinapi-cadernos-tecnicos/SINAPI-CT-INSTALACOES-HIDRAULICAS-RESERVACAO-E-BOMBAS-DE-RECALQUE.pdf" TargetMode="External"/><Relationship Id="rId6134" Type="http://schemas.openxmlformats.org/officeDocument/2006/relationships/hyperlink" Target="https://www.caixa.gov.br/Downloads/sinapi-cadernos-tecnicos/SINAPI-CT-INSTALACOES-DE-GAS-E-INCENDIO-EM-ACO-E-FERRO-GALVANIZADO.pdf" TargetMode="External"/><Relationship Id="rId649" Type="http://schemas.openxmlformats.org/officeDocument/2006/relationships/hyperlink" Target="https://www.caixa.gov.br/Downloads/sinapi-cadernos-tecnicos/SINAPI-CT-ASSENTAMENTO-DE-TUBOS-DE-ESGOTO-OU-DRENAGEM-PLUVIAL-EM-CONCRETO.pdf" TargetMode="External"/><Relationship Id="rId1279" Type="http://schemas.openxmlformats.org/officeDocument/2006/relationships/hyperlink" Target="https://www.caixa.gov.br/Downloads/sinapi-cadernos-tecnicos/SINAPI-CT-CONCRETO-PROJETADO.pdf" TargetMode="External"/><Relationship Id="rId5150" Type="http://schemas.openxmlformats.org/officeDocument/2006/relationships/hyperlink" Target="https://www.caixa.gov.br/Downloads/sinapi-cadernos-tecnicos/SINAPI-CT-INSTALACOES-HIDRAULICAS-EM-PEX.pdf" TargetMode="External"/><Relationship Id="rId6201" Type="http://schemas.openxmlformats.org/officeDocument/2006/relationships/hyperlink" Target="https://www.caixa.gov.br/Downloads/sinapi-cadernos-tecnicos/SINAPI-CT-INSTALACOES-DE-GAS-E-INCENDIO-EM-ACO-E-FERRO-GALVANIZADO.pdf" TargetMode="External"/><Relationship Id="rId9357" Type="http://schemas.openxmlformats.org/officeDocument/2006/relationships/hyperlink" Target="https://www.caixa.gov.br/Downloads/sinapi-cadernos-tecnicos/SINAPI-CT-TUBULACAO-FLANGEADA-PARA-REDES-DE-AGUA.pdf" TargetMode="External"/><Relationship Id="rId1346" Type="http://schemas.openxmlformats.org/officeDocument/2006/relationships/hyperlink" Target="https://www.caixa.gov.br/Downloads/sinapi-cadernos-tecnicos/SINAPI-CT-CONCRETO-PROTENDIDO.pdf" TargetMode="External"/><Relationship Id="rId1693" Type="http://schemas.openxmlformats.org/officeDocument/2006/relationships/hyperlink" Target="https://www.caixa.gov.br/Downloads/sinapi-cadernos-tecnicos/SINAPI-CT-CUSTOS-HORARIOS-PRODUTIVO-E-IMPRODUTIVO-DOS-EQUIPAMENTOS.pdf" TargetMode="External"/><Relationship Id="rId2744" Type="http://schemas.openxmlformats.org/officeDocument/2006/relationships/hyperlink" Target="https://www.caixa.gov.br/Downloads/sinapi-cadernos-tecnicos/SINAPI-CT-DRENOS.pdf" TargetMode="External"/><Relationship Id="rId8373" Type="http://schemas.openxmlformats.org/officeDocument/2006/relationships/hyperlink" Target="https://www.caixa.gov.br/Downloads/sinapi-cadernos-tecnicos/SINAPI-CT-RASGOS-E-FIXACOES.pdf" TargetMode="External"/><Relationship Id="rId716" Type="http://schemas.openxmlformats.org/officeDocument/2006/relationships/hyperlink" Target="https://www.caixa.gov.br/Downloads/sinapi-cadernos-tecnicos/SINAPI-CT-ATERRO-E-REATERRO-DE-VALAS.pdf" TargetMode="External"/><Relationship Id="rId1760" Type="http://schemas.openxmlformats.org/officeDocument/2006/relationships/hyperlink" Target="https://www.caixa.gov.br/Downloads/sinapi-cadernos-tecnicos/SINAPI-CT-CUSTOS-HORARIOS-PRODUTIVO-E-IMPRODUTIVO-DOS-EQUIPAMENTOS.pdf" TargetMode="External"/><Relationship Id="rId2811" Type="http://schemas.openxmlformats.org/officeDocument/2006/relationships/hyperlink" Target="https://www.caixa.gov.br/Downloads/sinapi-cadernos-tecnicos/SINAPI-CT-DUTOS-PARA-AR-CONDICIONADO.pdf" TargetMode="External"/><Relationship Id="rId5967" Type="http://schemas.openxmlformats.org/officeDocument/2006/relationships/hyperlink" Target="https://www.caixa.gov.br/Downloads/sinapi-cadernos-tecnicos/SINAPI-CT-INSTALACOES-DE-GAS-E-INCENDIO-EM-ACO-E-FERRO-GALVANIZADO.pdf" TargetMode="External"/><Relationship Id="rId8026" Type="http://schemas.openxmlformats.org/officeDocument/2006/relationships/hyperlink" Target="https://www.caixa.gov.br/Downloads/sinapi-cadernos-tecnicos/SINAPI-CT-POSTES-DE-CONCRETO-E-METALICOS.pdf" TargetMode="External"/><Relationship Id="rId9424" Type="http://schemas.openxmlformats.org/officeDocument/2006/relationships/hyperlink" Target="https://www.caixa.gov.br/Downloads/sinapi-cadernos-tecnicos/SINAPI-CT-VERGAS-CONTRAVERGAS-E-FIXACAO-DE-ALVENARIA.pdf" TargetMode="External"/><Relationship Id="rId52" Type="http://schemas.openxmlformats.org/officeDocument/2006/relationships/hyperlink" Target="https://www.caixa.gov.br/Downloads/sinapi-cadernos-tecnicos/SINAPI-CT-ALVENARIA-DE-VEDACAO.pdf" TargetMode="External"/><Relationship Id="rId1413" Type="http://schemas.openxmlformats.org/officeDocument/2006/relationships/hyperlink" Target="https://www.caixa.gov.br/Downloads/sinapi-cadernos-tecnicos/SINAPI-CT-CONTRAPISO.pdf" TargetMode="External"/><Relationship Id="rId4569" Type="http://schemas.openxmlformats.org/officeDocument/2006/relationships/hyperlink" Target="https://www.caixa.gov.br/Downloads/sinapi-cadernos-tecnicos/SINAPI-CT-INSTALACOES-ELETRICAS-ELETRODUTOS-CONEXOES-E-CONDULETES-APARENTES.pdf" TargetMode="External"/><Relationship Id="rId4983" Type="http://schemas.openxmlformats.org/officeDocument/2006/relationships/hyperlink" Target="https://www.caixa.gov.br/Downloads/sinapi-cadernos-tecnicos/SINAPI-CT-INSTALACOES-HIDRAULICAS-RESERVACAO-E-BOMBAS-DE-RECALQUE.pdf" TargetMode="External"/><Relationship Id="rId8440" Type="http://schemas.openxmlformats.org/officeDocument/2006/relationships/hyperlink" Target="https://www.caixa.gov.br/Downloads/sinapi-cadernos-tecnicos/SINAPI-CT-RECOMPOSICAO-DE-PAVIMENTOS.pdf" TargetMode="External"/><Relationship Id="rId3585" Type="http://schemas.openxmlformats.org/officeDocument/2006/relationships/hyperlink" Target="https://www.caixa.gov.br/Downloads/sinapi-cadernos-tecnicos/SINAPI-CT-ESTRUTURA-E-TRAMA-PARA-COBERTURA.pdf" TargetMode="External"/><Relationship Id="rId4636" Type="http://schemas.openxmlformats.org/officeDocument/2006/relationships/hyperlink" Target="https://www.caixa.gov.br/Downloads/sinapi-cadernos-tecnicos/SINAPI-CT-INSTALACOES-ELETRICAS-QUADROS-CABOS-DISJUNTORES-CONTATORES-E-BARRAMENTOS-BLINDADOS.pdf" TargetMode="External"/><Relationship Id="rId7042" Type="http://schemas.openxmlformats.org/officeDocument/2006/relationships/hyperlink" Target="https://www.caixa.gov.br/Downloads/sinapi-metodologia/Livro_SINAPI_Calculos_Parametros.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3238" Type="http://schemas.openxmlformats.org/officeDocument/2006/relationships/hyperlink" Target="https://www.caixa.gov.br/Downloads/sinapi-cadernos-tecnicos/SINAPI-CT-ESCAVACAO-DE-VALAS.pdf" TargetMode="External"/><Relationship Id="rId3652" Type="http://schemas.openxmlformats.org/officeDocument/2006/relationships/hyperlink" Target="https://www.caixa.gov.br/Downloads/sinapi-cadernos-tecnicos/SINAPI-CT-ESTRUTURA-E-TRAMA-PARA-COBERTURA.pdf" TargetMode="External"/><Relationship Id="rId4703" Type="http://schemas.openxmlformats.org/officeDocument/2006/relationships/hyperlink" Target="https://www.caixa.gov.br/Downloads/sinapi-cadernos-tecnicos/SINAPI-CT-INSTALACOES-ELETRICAS-REDE-DE-DISTRIBUICAO.pdf" TargetMode="External"/><Relationship Id="rId7859" Type="http://schemas.openxmlformats.org/officeDocument/2006/relationships/hyperlink" Target="https://www.caixa.gov.br/Downloads/sinapi-cadernos-tecnicos/SINAPI-CT-PINTURA-EM-MADEIRA.pdf" TargetMode="External"/><Relationship Id="rId159" Type="http://schemas.openxmlformats.org/officeDocument/2006/relationships/hyperlink" Target="https://www.caixa.gov.br/Downloads/sinapi-cadernos-tecnicos/SINAPI-CT-ARGAMASSAS.pdf" TargetMode="External"/><Relationship Id="rId573" Type="http://schemas.openxmlformats.org/officeDocument/2006/relationships/hyperlink" Target="https://www.caixa.gov.br/Downloads/sinapi-cadernos-tecnicos/SINAPI-CT-ASSENTAMENTO-DE-TUBOS-DE-PVC-E-METALICOS-EM-REDES-DE-AGUA.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3305" Type="http://schemas.openxmlformats.org/officeDocument/2006/relationships/hyperlink" Target="https://www.caixa.gov.br/Downloads/sinapi-cadernos-tecnicos/SINAPI-CT-ESCAVACAO-EM-MATERIAL-DE-3&#170;-CATEGORIA.pdf" TargetMode="External"/><Relationship Id="rId9281" Type="http://schemas.openxmlformats.org/officeDocument/2006/relationships/hyperlink" Target="https://www.caixa.gov.br/Downloads/sinapi-cadernos-tecnicos/SINAPI-CT-TRANSPORTE-CARGA-E-DESCARGA-DE-MATERIAIS.pdf" TargetMode="External"/><Relationship Id="rId226" Type="http://schemas.openxmlformats.org/officeDocument/2006/relationships/hyperlink" Target="https://www.caixa.gov.br/Downloads/sinapi-cadernos-tecnicos/SINAPI-CT-ARGAMASSAS.pdf" TargetMode="External"/><Relationship Id="rId1270" Type="http://schemas.openxmlformats.org/officeDocument/2006/relationships/hyperlink" Target="https://www.caixa.gov.br/Downloads/sinapi-cadernos-tecnicos/SINAPI-CT-CONCRETAGEM-PARA-ESTRUTURAS-DE-CONCRETO-ARMADO.pdf" TargetMode="External"/><Relationship Id="rId5477" Type="http://schemas.openxmlformats.org/officeDocument/2006/relationships/hyperlink" Target="https://www.caixa.gov.br/Downloads/sinapi-cadernos-tecnicos/SINAPI-CT-INSTALACOES-PREDIAIS-DE-AGUA-FRIA-EM-PVC.pdf" TargetMode="External"/><Relationship Id="rId6875" Type="http://schemas.openxmlformats.org/officeDocument/2006/relationships/hyperlink" Target="https://www.caixa.gov.br/Downloads/sinapi-metodologia/Livro_SINAPI_Calculos_Parametros.pdf" TargetMode="External"/><Relationship Id="rId7926" Type="http://schemas.openxmlformats.org/officeDocument/2006/relationships/hyperlink" Target="https://www.caixa.gov.br/Downloads/sinapi-cadernos-tecnicos/SINAPI-CT-PINTURA-PARA-PISOS-E-PARA-SINALIZACAO-HORIZONTAL-E-VERTICAL.pdf" TargetMode="External"/><Relationship Id="rId640" Type="http://schemas.openxmlformats.org/officeDocument/2006/relationships/hyperlink" Target="https://www.caixa.gov.br/Downloads/sinapi-cadernos-tecnicos/SINAPI-CT-ASSENTAMENTO-DE-TUBOS-DE-ESGOTO-OU-DRENAGEM-PLUVIAL-EM-CONCRETO.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4079" Type="http://schemas.openxmlformats.org/officeDocument/2006/relationships/hyperlink" Target="https://www.caixa.gov.br/Downloads/sinapi-cadernos-tecnicos/SINAPI-CT-FORMAS-PARA-ESTRUTURAS-DE-CONCRETO-ARMADO.pdf" TargetMode="External"/><Relationship Id="rId5891" Type="http://schemas.openxmlformats.org/officeDocument/2006/relationships/hyperlink" Target="https://www.caixa.gov.br/Downloads/sinapi-cadernos-tecnicos/SINAPI-CT-INSTALACOES-DE-DIVISORIAS-DIVERSAS.pdf" TargetMode="External"/><Relationship Id="rId6528" Type="http://schemas.openxmlformats.org/officeDocument/2006/relationships/hyperlink" Target="https://www.caixa.gov.br/Downloads/sinapi-cadernos-tecnicos/SINAPI-CT-INSTALACOES-EM-COBRE.pdf" TargetMode="External"/><Relationship Id="rId6942" Type="http://schemas.openxmlformats.org/officeDocument/2006/relationships/hyperlink" Target="https://www.caixa.gov.br/Downloads/sinapi-metodologia/Livro_SINAPI_Calculos_Parametros.pdf" TargetMode="External"/><Relationship Id="rId9001" Type="http://schemas.openxmlformats.org/officeDocument/2006/relationships/hyperlink" Target="https://www.caixa.gov.br/Downloads/sinapi-cadernos-tecnicos/SINAPI-CT-TRANSPORTE-FLUVIAL-CARGA-E-DESCARGA.pdf" TargetMode="External"/><Relationship Id="rId4493" Type="http://schemas.openxmlformats.org/officeDocument/2006/relationships/hyperlink" Target="https://www.caixa.gov.br/Downloads/sinapi-cadernos-tecnicos/SINAPI-CT-INSTALACOES-ELETRICAS-ELETRODUTOS-EMBUTIDOS-CABOS-CAIXAS-TOMADAS-E-INTERRUPTORES.pdf" TargetMode="External"/><Relationship Id="rId5544" Type="http://schemas.openxmlformats.org/officeDocument/2006/relationships/hyperlink" Target="https://www.caixa.gov.br/Downloads/sinapi-cadernos-tecnicos/SINAPI-CT-INSTALACOES-PREDIAIS-DE-AGUA-FRIA-EM-PVC.pdf" TargetMode="External"/><Relationship Id="rId3095" Type="http://schemas.openxmlformats.org/officeDocument/2006/relationships/hyperlink" Target="https://www.caixa.gov.br/Downloads/sinapi-cadernos-tecnicos/SINAPI-CT-ESCADAS.pdf" TargetMode="External"/><Relationship Id="rId4146" Type="http://schemas.openxmlformats.org/officeDocument/2006/relationships/hyperlink" Target="https://www.caixa.gov.br/Downloads/sinapi-cadernos-tecnicos/SINAPI-CT-GESSO.pdf" TargetMode="External"/><Relationship Id="rId4560" Type="http://schemas.openxmlformats.org/officeDocument/2006/relationships/hyperlink" Target="https://www.caixa.gov.br/Downloads/sinapi-cadernos-tecnicos/SINAPI-CT-INSTALACOES-ELETRICAS-ELETRODUTOS-CONEXOES-E-CONDULETES-APARENTES.pdf" TargetMode="External"/><Relationship Id="rId5611" Type="http://schemas.openxmlformats.org/officeDocument/2006/relationships/hyperlink" Target="https://www.caixa.gov.br/Downloads/sinapi-cadernos-tecnicos/SINAPI-CT-INSTALACOES-PREDIAIS-DE-AGUA-FRIA-EM-PVC.pdf" TargetMode="External"/><Relationship Id="rId8767" Type="http://schemas.openxmlformats.org/officeDocument/2006/relationships/hyperlink" Target="https://www.caixa.gov.br/Downloads/sinapi-cadernos-tecnicos/SINAPI-CT-SINALIZACAO-VERTICAL-VIARIA.pdf" TargetMode="External"/><Relationship Id="rId1807" Type="http://schemas.openxmlformats.org/officeDocument/2006/relationships/hyperlink" Target="https://www.caixa.gov.br/Downloads/sinapi-cadernos-tecnicos/SINAPI-CT-CUSTOS-HORARIOS-PRODUTIVO-E-IMPRODUTIVO-DOS-EQUIPAMENTOS.pdf" TargetMode="External"/><Relationship Id="rId3162" Type="http://schemas.openxmlformats.org/officeDocument/2006/relationships/hyperlink" Target="https://www.caixa.gov.br/Downloads/sinapi-cadernos-tecnicos/SINAPI-CT-ESCAVACAO-VERTICAL-A-CEU-ABERTO.pdf" TargetMode="External"/><Relationship Id="rId4213" Type="http://schemas.openxmlformats.org/officeDocument/2006/relationships/hyperlink" Target="https://www.caixa.gov.br/Downloads/sinapi-cadernos-tecnicos/SINAPI-CT-GUIAS-E-SARJETAS.pdf" TargetMode="External"/><Relationship Id="rId7369" Type="http://schemas.openxmlformats.org/officeDocument/2006/relationships/hyperlink" Target="https://www.caixa.gov.br/Downloads/sinapi-cadernos-tecnicos/SINAPI-CT-MASSA-UNICA-INTERNA.pdf" TargetMode="External"/><Relationship Id="rId7783" Type="http://schemas.openxmlformats.org/officeDocument/2006/relationships/hyperlink" Target="https://www.caixa.gov.br/Downloads/sinapi-cadernos-tecnicos/SINAPI-CT-PINTURA-EXTERNA.pdf" TargetMode="External"/><Relationship Id="rId8834" Type="http://schemas.openxmlformats.org/officeDocument/2006/relationships/hyperlink" Target="https://www.caixa.gov.br/Downloads/sinapi-cadernos-tecnicos/SINAPI-CT-SISTEMA-DE-PROTECAO-CONTRA-DESCARGAS-ATMOSFERICAS-SPDA.pdf" TargetMode="External"/><Relationship Id="rId6385" Type="http://schemas.openxmlformats.org/officeDocument/2006/relationships/hyperlink" Target="https://www.caixa.gov.br/Downloads/sinapi-cadernos-tecnicos/SINAPI-CT-INSTALACOES-EM-COBRE.pdf" TargetMode="External"/><Relationship Id="rId7436" Type="http://schemas.openxmlformats.org/officeDocument/2006/relationships/hyperlink" Target="https://www.caixa.gov.br/Downloads/sinapi-cadernos-tecnicos/SINAPI-CT-MONTAGEM-DE-GRUAS-E-CREMALHEIRAS.pdf" TargetMode="External"/><Relationship Id="rId150" Type="http://schemas.openxmlformats.org/officeDocument/2006/relationships/hyperlink" Target="https://www.caixa.gov.br/Downloads/sinapi-cadernos-tecnicos/SINAPI-CT-ARGAMASSAS.pdf" TargetMode="External"/><Relationship Id="rId3979" Type="http://schemas.openxmlformats.org/officeDocument/2006/relationships/hyperlink" Target="https://www.caixa.gov.br/Downloads/sinapi-cadernos-tecnicos/SINAPI-CT-FORMAS-CURVAS-PARA-PAREDES-DE-RESERVATORIOS-DE-CONCRETO.pdf" TargetMode="External"/><Relationship Id="rId6038" Type="http://schemas.openxmlformats.org/officeDocument/2006/relationships/hyperlink" Target="https://www.caixa.gov.br/Downloads/sinapi-cadernos-tecnicos/SINAPI-CT-INSTALACOES-DE-GAS-E-INCENDIO-EM-ACO-E-FERRO-GALVANIZADO.pdf" TargetMode="External"/><Relationship Id="rId6452" Type="http://schemas.openxmlformats.org/officeDocument/2006/relationships/hyperlink" Target="https://www.caixa.gov.br/Downloads/sinapi-cadernos-tecnicos/SINAPI-CT-INSTALACOES-EM-COBRE.pdf" TargetMode="External"/><Relationship Id="rId7850" Type="http://schemas.openxmlformats.org/officeDocument/2006/relationships/hyperlink" Target="https://www.caixa.gov.br/Downloads/sinapi-cadernos-tecnicos/SINAPI-CT-PINTURA-EM-MADEIRA.pdf" TargetMode="External"/><Relationship Id="rId8901" Type="http://schemas.openxmlformats.org/officeDocument/2006/relationships/hyperlink" Target="https://www.caixa.gov.br/Downloads/sinapi-cadernos-tecnicos/SINAPI-CT-SOLDA-DE-TOPO-EM-ELEMENTOS-DE-ACO.pdf" TargetMode="External"/><Relationship Id="rId2995" Type="http://schemas.openxmlformats.org/officeDocument/2006/relationships/hyperlink" Target="https://www.caixa.gov.br/Downloads/sinapi-cadernos-tecnicos/SINAPI-CT-EQUIPAMENTOS-DE-PROTECAO-COLETIVA.pdf" TargetMode="External"/><Relationship Id="rId5054" Type="http://schemas.openxmlformats.org/officeDocument/2006/relationships/hyperlink" Target="https://www.caixa.gov.br/Downloads/sinapi-cadernos-tecnicos/SINAPI-CT-INSTALACOES-HIDRAULICAS-RESERVACAO-E-BOMBAS-DE-RECALQUE.pdf" TargetMode="External"/><Relationship Id="rId6105" Type="http://schemas.openxmlformats.org/officeDocument/2006/relationships/hyperlink" Target="https://www.caixa.gov.br/Downloads/sinapi-cadernos-tecnicos/SINAPI-CT-INSTALACOES-DE-GAS-E-INCENDIO-EM-ACO-E-FERRO-GALVANIZADO.pdf" TargetMode="External"/><Relationship Id="rId7503" Type="http://schemas.openxmlformats.org/officeDocument/2006/relationships/hyperlink" Target="https://www.caixa.gov.br/Downloads/sinapi-cadernos-tecnicos/SINAPI-CT-PAREDES-DE-CONCRETO-ESTUCAMENTO.pdf" TargetMode="External"/><Relationship Id="rId967" Type="http://schemas.openxmlformats.org/officeDocument/2006/relationships/hyperlink" Target="https://www.caixa.gov.br/Downloads/sinapi-cadernos-tecnicos/SINAPI-CT-ATERROS-BASES-SUB-BASES-E-IMPRIMACOES.pdf" TargetMode="External"/><Relationship Id="rId1597" Type="http://schemas.openxmlformats.org/officeDocument/2006/relationships/hyperlink" Target="https://www.caixa.gov.br/Downloads/sinapi-cadernos-tecnicos/SINAPI-CT-CUSTOS-HORARIOS-PRODUTIVO-E-IMPRODUTIV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1664" Type="http://schemas.openxmlformats.org/officeDocument/2006/relationships/hyperlink" Target="https://www.caixa.gov.br/Downloads/sinapi-cadernos-tecnicos/SINAPI-CT-CUSTOS-HORARIOS-PRODUTIVO-E-IMPRODUTIVO-DOS-EQUIPAMENTOS.pdf" TargetMode="External"/><Relationship Id="rId2715" Type="http://schemas.openxmlformats.org/officeDocument/2006/relationships/hyperlink" Target="https://www.caixa.gov.br/Downloads/sinapi-cadernos-tecnicos/SINAPI-CT-DRENOS.pdf" TargetMode="External"/><Relationship Id="rId4070" Type="http://schemas.openxmlformats.org/officeDocument/2006/relationships/hyperlink" Target="https://www.caixa.gov.br/Downloads/sinapi-cadernos-tecnicos/SINAPI-CT-FORMAS-PARA-ESTRUTURAS-DE-CONCRETO-ARMADO.pdf" TargetMode="External"/><Relationship Id="rId5121" Type="http://schemas.openxmlformats.org/officeDocument/2006/relationships/hyperlink" Target="https://www.caixa.gov.br/Downloads/sinapi-cadernos-tecnicos/SINAPI-CT-INSTALACOES-HIDRAULICAS-EM-PEX.pdf" TargetMode="External"/><Relationship Id="rId8277" Type="http://schemas.openxmlformats.org/officeDocument/2006/relationships/hyperlink" Target="https://www.caixa.gov.br/Downloads/sinapi-cadernos-tecnicos/SINAPI-CT-RADIER-PISO-DE-CONCRETO-E-LAJE-SOBRE-SOLO.pdf" TargetMode="External"/><Relationship Id="rId8691" Type="http://schemas.openxmlformats.org/officeDocument/2006/relationships/hyperlink" Target="https://www.caixa.gov.br/Downloads/sinapi-cadernos-tecnicos/SINAPI-CT-REVESTIMENTOS-CERAMICOS-EXTERNOS.pdf" TargetMode="External"/><Relationship Id="rId9328" Type="http://schemas.openxmlformats.org/officeDocument/2006/relationships/hyperlink" Target="https://www.caixa.gov.br/Downloads/sinapi-cadernos-tecnicos/SINAPI-CT-TUBULACAO-FLANGEADA-PARA-REDES-DE-AGUA.pdf" TargetMode="External"/><Relationship Id="rId1317" Type="http://schemas.openxmlformats.org/officeDocument/2006/relationships/hyperlink" Target="https://www.caixa.gov.br/Downloads/sinapi-cadernos-tecnicos/SINAPI-CT-CONCRETO-PROTENDIDO.pdf" TargetMode="External"/><Relationship Id="rId1731" Type="http://schemas.openxmlformats.org/officeDocument/2006/relationships/hyperlink" Target="https://www.caixa.gov.br/Downloads/sinapi-cadernos-tecnicos/SINAPI-CT-CUSTOS-HORARIOS-PRODUTIVO-E-IMPRODUTIVO-DOS-EQUIPAMENTOS.pdf" TargetMode="External"/><Relationship Id="rId4887" Type="http://schemas.openxmlformats.org/officeDocument/2006/relationships/hyperlink" Target="https://www.caixa.gov.br/Downloads/sinapi-cadernos-tecnicos/SINAPI-CT-INSTALACOES-HIDRAULICAS-RESERVACAO-E-BOMBAS-DE-RECALQUE.pdf" TargetMode="External"/><Relationship Id="rId5938" Type="http://schemas.openxmlformats.org/officeDocument/2006/relationships/hyperlink" Target="https://www.caixa.gov.br/Downloads/sinapi-cadernos-tecnicos/SINAPI-CT-INSTALACOES-DE-GAS-E-INCENDIO-EM-ACO-E-FERRO-GALVANIZADO.pdf" TargetMode="External"/><Relationship Id="rId7293" Type="http://schemas.openxmlformats.org/officeDocument/2006/relationships/hyperlink" Target="https://www.caixa.gov.br/Downloads/sinapi-cadernos-tecnicos/SINAPI-CT-MASSA-UNICA-EXTERNA.pdf" TargetMode="External"/><Relationship Id="rId8344" Type="http://schemas.openxmlformats.org/officeDocument/2006/relationships/hyperlink" Target="https://www.caixa.gov.br/Downloads/sinapi-cadernos-tecnicos/SINAPI-CT-RASGOS-E-FIXACOES.pdf" TargetMode="External"/><Relationship Id="rId23" Type="http://schemas.openxmlformats.org/officeDocument/2006/relationships/hyperlink" Target="https://www.caixa.gov.br/Downloads/sinapi-cadernos-tecnicos/SINAPI-CT-ALVENARIA-ESTRUTURAL-BLOCOS-DE-CONCRETO.pdf" TargetMode="External"/><Relationship Id="rId3489" Type="http://schemas.openxmlformats.org/officeDocument/2006/relationships/hyperlink" Target="https://www.caixa.gov.br/Downloads/sinapi-cadernos-tecnicos/SINAPI-CT-ESQUADRIAS-PORTAS.pdf" TargetMode="External"/><Relationship Id="rId7360" Type="http://schemas.openxmlformats.org/officeDocument/2006/relationships/hyperlink" Target="https://www.caixa.gov.br/Downloads/sinapi-cadernos-tecnicos/SINAPI-CT-MASSA-UNICA-INTERNA.pdf" TargetMode="External"/><Relationship Id="rId8411" Type="http://schemas.openxmlformats.org/officeDocument/2006/relationships/hyperlink" Target="https://www.caixa.gov.br/Downloads/sinapi-cadernos-tecnicos/SINAPI-CT-RECOMPOSICAO-DE-PAVIMENTOS.pdf" TargetMode="External"/><Relationship Id="rId3556" Type="http://schemas.openxmlformats.org/officeDocument/2006/relationships/hyperlink" Target="https://www.caixa.gov.br/Downloads/sinapi-cadernos-tecnicos/SINAPI-CT-ESTACAS-ESCAVADAS-SEM-FLUIDO-ESTABILIZANTE.pdf" TargetMode="External"/><Relationship Id="rId4954" Type="http://schemas.openxmlformats.org/officeDocument/2006/relationships/hyperlink" Target="https://www.caixa.gov.br/Downloads/sinapi-cadernos-tecnicos/SINAPI-CT-INSTALACOES-HIDRAULICAS-RESERVACAO-E-BOMBAS-DE-RECALQUE.pdf" TargetMode="External"/><Relationship Id="rId7013" Type="http://schemas.openxmlformats.org/officeDocument/2006/relationships/hyperlink" Target="https://www.caixa.gov.br/Downloads/sinapi-metodologia/Livro_SINAPI_Calculos_Parametros.pdf" TargetMode="External"/><Relationship Id="rId477" Type="http://schemas.openxmlformats.org/officeDocument/2006/relationships/hyperlink" Target="https://www.caixa.gov.br/Downloads/sinapi-cadernos-tecnicos/SINAPI-CT-ASSENTAMENTO-DE-TUBOS-DE-PVC-E-METALICOS-EM-REDES-DE-AGUA.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3209" Type="http://schemas.openxmlformats.org/officeDocument/2006/relationships/hyperlink" Target="https://www.caixa.gov.br/Downloads/sinapi-cadernos-tecnicos/SINAPI-CT-ESCAVACAO-VERTICAL-A-CEU-ABERTO.pdf" TargetMode="External"/><Relationship Id="rId3970" Type="http://schemas.openxmlformats.org/officeDocument/2006/relationships/hyperlink" Target="https://www.caixa.gov.br/Downloads/sinapi-cadernos-tecnicos/SINAPI-CT-FUNDACOES-RASAS-(BLOCOS-SAPATAS-VIGAS-BALDRAME).pdf" TargetMode="External"/><Relationship Id="rId4607" Type="http://schemas.openxmlformats.org/officeDocument/2006/relationships/hyperlink" Target="https://www.caixa.gov.br/Downloads/sinapi-cadernos-tecnicos/SINAPI-CT-INSTALACOES-ELETRICAS-QUADROS-CABOS-DISJUNTORES-CONTATORES-E-BARRAMENTOS-BLINDADOS.pdf" TargetMode="External"/><Relationship Id="rId9185" Type="http://schemas.openxmlformats.org/officeDocument/2006/relationships/hyperlink" Target="https://www.caixa.gov.br/Downloads/sinapi-cadernos-tecnicos/SINAPI-CT-TRANSPORTE-CARGA-E-DESCARGA-DE-MATERIAIS.pdf" TargetMode="External"/><Relationship Id="rId891" Type="http://schemas.openxmlformats.org/officeDocument/2006/relationships/hyperlink" Target="https://www.caixa.gov.br/Downloads/sinapi-cadernos-tecnicos/SINAPI-CT-ATERROS-BASES-SUB-BASES-E-IMPRIMACOE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3623" Type="http://schemas.openxmlformats.org/officeDocument/2006/relationships/hyperlink" Target="https://www.caixa.gov.br/Downloads/sinapi-cadernos-tecnicos/SINAPI-CT-ESTRUTURA-E-TRAMA-PARA-COBERTURA.pdf" TargetMode="External"/><Relationship Id="rId6779" Type="http://schemas.openxmlformats.org/officeDocument/2006/relationships/hyperlink" Target="https://www.caixa.gov.br/Downloads/sinapi-metodologia/Livro_SINAPI_Calculos_Parametros.pdf" TargetMode="External"/><Relationship Id="rId544" Type="http://schemas.openxmlformats.org/officeDocument/2006/relationships/hyperlink" Target="https://www.caixa.gov.br/Downloads/sinapi-cadernos-tecnicos/SINAPI-CT-ASSENTAMENTO-DE-TUBOS-DE-PVC-E-METALICOS-EM-REDES-DE-AGUA.pdf" TargetMode="External"/><Relationship Id="rId1174" Type="http://schemas.openxmlformats.org/officeDocument/2006/relationships/hyperlink" Target="https://www.caixa.gov.br/Downloads/sinapi-cadernos-tecnicos/SINAPI-CT-CAIXAS-DE-AGUA-PARA-EDIFICACOE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5795" Type="http://schemas.openxmlformats.org/officeDocument/2006/relationships/hyperlink" Target="https://www.caixa.gov.br/Downloads/sinapi-cadernos-tecnicos/SINAPI-CT-INSTALACOES-PREDIAIS-DE-AGUAS-PLUVIAIS-TUBOS-CONEXOES-CAIXAS-E-RALOS.pdf" TargetMode="External"/><Relationship Id="rId6846" Type="http://schemas.openxmlformats.org/officeDocument/2006/relationships/hyperlink" Target="https://www.caixa.gov.br/Downloads/sinapi-metodologia/Livro_SINAPI_Calculos_Parametros.pdf" TargetMode="External"/><Relationship Id="rId9252" Type="http://schemas.openxmlformats.org/officeDocument/2006/relationships/hyperlink" Target="https://www.caixa.gov.br/Downloads/sinapi-cadernos-tecnicos/SINAPI-CT-TRANSPORTE-CARGA-E-DESCARGA-DE-MATERIAIS.pdf" TargetMode="External"/><Relationship Id="rId611" Type="http://schemas.openxmlformats.org/officeDocument/2006/relationships/hyperlink" Target="https://www.caixa.gov.br/Downloads/sinapi-cadernos-tecnicos/SINAPI-CT-ASSENTAMENTO-DE-TUBOS-DE-PVC-E-METALICOS-EM-REDES-DE-AGUA.pdf" TargetMode="External"/><Relationship Id="rId1241" Type="http://schemas.openxmlformats.org/officeDocument/2006/relationships/hyperlink" Target="https://www.caixa.gov.br/Downloads/sinapi-cadernos-tecnicos/SINAPI-CT-CHAPISCO.pdf" TargetMode="External"/><Relationship Id="rId4397" Type="http://schemas.openxmlformats.org/officeDocument/2006/relationships/hyperlink" Target="https://www.caixa.gov.br/Downloads/sinapi-cadernos-tecnicos/SINAPI-CT-INSTALACOES-ELETRICAS-ELETRODUTOS-EMBUTIDOS-CABOS-CAIXAS-TOMADAS-E-INTERRUPTORES.pdf" TargetMode="External"/><Relationship Id="rId5448" Type="http://schemas.openxmlformats.org/officeDocument/2006/relationships/hyperlink" Target="https://www.caixa.gov.br/Downloads/sinapi-cadernos-tecnicos/SINAPI-CT-INSTALACOES-PREDIAIS-DE-AGUA-FRIA-EM-PVC.pdf" TargetMode="External"/><Relationship Id="rId5862" Type="http://schemas.openxmlformats.org/officeDocument/2006/relationships/hyperlink" Target="https://www.caixa.gov.br/Downloads/sinapi-cadernos-tecnicos/SINAPI-CT-INSTALACOES-PREDIAIS-DE-AGUAS-PLUVIAIS-TUBOS-CONEXOES-CAIXAS-E-RALOS.pdf" TargetMode="External"/><Relationship Id="rId6913" Type="http://schemas.openxmlformats.org/officeDocument/2006/relationships/hyperlink" Target="https://www.caixa.gov.br/Downloads/sinapi-metodologia/Livro_SINAPI_Calculos_Parametros.pdf" TargetMode="External"/><Relationship Id="rId4464" Type="http://schemas.openxmlformats.org/officeDocument/2006/relationships/hyperlink" Target="https://www.caixa.gov.br/Downloads/sinapi-cadernos-tecnicos/SINAPI-CT-INSTALACOES-ELETRICAS-ELETRODUTOS-EMBUTIDOS-CABOS-CAIXAS-TOMADAS-E-INTERRUPTORES.pdf" TargetMode="External"/><Relationship Id="rId5515" Type="http://schemas.openxmlformats.org/officeDocument/2006/relationships/hyperlink" Target="https://www.caixa.gov.br/Downloads/sinapi-cadernos-tecnicos/SINAPI-CT-INSTALACOES-PREDIAIS-DE-AGUA-FRIA-EM-PVC.pdf" TargetMode="External"/><Relationship Id="rId3066" Type="http://schemas.openxmlformats.org/officeDocument/2006/relationships/hyperlink" Target="https://www.caixa.gov.br/Downloads/sinapi-cadernos-tecnicos/SINAPI-CT-ESCADAS.pdf" TargetMode="External"/><Relationship Id="rId3480" Type="http://schemas.openxmlformats.org/officeDocument/2006/relationships/hyperlink" Target="https://www.caixa.gov.br/Downloads/sinapi-cadernos-tecnicos/SINAPI-CT-ESQUADRIAS-PORTAS.pdf" TargetMode="External"/><Relationship Id="rId4117" Type="http://schemas.openxmlformats.org/officeDocument/2006/relationships/hyperlink" Target="https://www.caixa.gov.br/Downloads/sinapi-cadernos-tecnicos/SINAPI-CT-GALERIAS-COM-ADUELAS-DE-CONCRETO.pdf" TargetMode="External"/><Relationship Id="rId4531" Type="http://schemas.openxmlformats.org/officeDocument/2006/relationships/hyperlink" Target="https://www.caixa.gov.br/Downloads/sinapi-cadernos-tecnicos/SINAPI-CT-INSTALACOES-ELETRICAS-ELETRODUTOS-CONEXOES-E-CONDULETES-APARENTES.pdf" TargetMode="External"/><Relationship Id="rId7687" Type="http://schemas.openxmlformats.org/officeDocument/2006/relationships/hyperlink" Target="https://www.caixa.gov.br/Downloads/sinapi-cadernos-tecnicos/SINAPI-CT-PEITORIS-E-CHAPINS.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3133" Type="http://schemas.openxmlformats.org/officeDocument/2006/relationships/hyperlink" Target="https://www.caixa.gov.br/Downloads/sinapi-cadernos-tecnicos/SINAPI-CT-ESCAVACAO-HORIZONTAL.pdf" TargetMode="External"/><Relationship Id="rId6289" Type="http://schemas.openxmlformats.org/officeDocument/2006/relationships/hyperlink" Target="https://www.caixa.gov.br/Downloads/sinapi-cadernos-tecnicos/SINAPI-CT-INSTALACOES-DE-AR-CONDICIONADO.pdf" TargetMode="External"/><Relationship Id="rId8738" Type="http://schemas.openxmlformats.org/officeDocument/2006/relationships/hyperlink" Target="https://www.caixa.gov.br/Downloads/sinapi-cadernos-tecnicos/SINAPI-CT-SINALIZACAO-HORIZONTAL-VIARIA.pdf" TargetMode="External"/><Relationship Id="rId7754" Type="http://schemas.openxmlformats.org/officeDocument/2006/relationships/hyperlink" Target="https://www.caixa.gov.br/Downloads/sinapi-cadernos-tecnicos/SINAPI-CT-PERFURACAO-HORIZONTAL-DIRECIONAL-HDD.pdf" TargetMode="External"/><Relationship Id="rId8805" Type="http://schemas.openxmlformats.org/officeDocument/2006/relationships/hyperlink" Target="https://www.caixa.gov.br/Downloads/sinapi-cadernos-tecnicos/SINAPI-CT-SISTEMA-DE-PROTECAO-CONTRA-DESCARGAS-ATMOSFERICAS-SPDA.pdf" TargetMode="External"/><Relationship Id="rId2899" Type="http://schemas.openxmlformats.org/officeDocument/2006/relationships/hyperlink" Target="https://www.caixa.gov.br/Downloads/sinapi-cadernos-tecnicos/SINAPI-CT-ELETROCALHAS.pdf" TargetMode="External"/><Relationship Id="rId3200" Type="http://schemas.openxmlformats.org/officeDocument/2006/relationships/hyperlink" Target="https://www.caixa.gov.br/Downloads/sinapi-cadernos-tecnicos/SINAPI-CT-ESCAVACAO-VERTICAL-A-CEU-ABERTO.pdf" TargetMode="External"/><Relationship Id="rId6356" Type="http://schemas.openxmlformats.org/officeDocument/2006/relationships/hyperlink" Target="https://www.caixa.gov.br/Downloads/sinapi-cadernos-tecnicos/SINAPI-CT-INSTALACOES-EM-COBRE.pdf" TargetMode="External"/><Relationship Id="rId6770" Type="http://schemas.openxmlformats.org/officeDocument/2006/relationships/hyperlink" Target="https://www.caixa.gov.br/Downloads/sinapi-metodologia/Livro_SINAPI_Calculos_Parametros.pdf" TargetMode="External"/><Relationship Id="rId7407" Type="http://schemas.openxmlformats.org/officeDocument/2006/relationships/hyperlink" Target="https://www.caixa.gov.br/Downloads/sinapi-cadernos-tecnicos/SINAPI-CT-MOBILIARIO-URBANO.pdf" TargetMode="External"/><Relationship Id="rId7821" Type="http://schemas.openxmlformats.org/officeDocument/2006/relationships/hyperlink" Target="https://www.caixa.gov.br/Downloads/sinapi-cadernos-tecnicos/SINAPI-CT-PINTURA-EM-MADEIRA.pdf" TargetMode="External"/><Relationship Id="rId121" Type="http://schemas.openxmlformats.org/officeDocument/2006/relationships/hyperlink" Target="https://www.caixa.gov.br/Downloads/sinapi-cadernos-tecnicos/SINAPI-CT-ARGAMASSAS.pdf" TargetMode="External"/><Relationship Id="rId2966" Type="http://schemas.openxmlformats.org/officeDocument/2006/relationships/hyperlink" Target="https://www.caixa.gov.br/Downloads/sinapi-cadernos-tecnicos/SINAPI-CT-EQUIPAMENTOS-DE-PROTECAO-COLETIVA.pdf" TargetMode="External"/><Relationship Id="rId5372" Type="http://schemas.openxmlformats.org/officeDocument/2006/relationships/hyperlink" Target="https://www.caixa.gov.br/Downloads/sinapi-cadernos-tecnicos/SINAPI-CT-INSTALACOES-PREDIAIS-DE-ESGOTO-TUBOS-E-CONEXOES.pdf" TargetMode="External"/><Relationship Id="rId6009" Type="http://schemas.openxmlformats.org/officeDocument/2006/relationships/hyperlink" Target="https://www.caixa.gov.br/Downloads/sinapi-cadernos-tecnicos/SINAPI-CT-INSTALACOES-DE-GAS-E-INCENDIO-EM-ACO-E-FERRO-GALVANIZADO.pdf" TargetMode="External"/><Relationship Id="rId6423" Type="http://schemas.openxmlformats.org/officeDocument/2006/relationships/hyperlink" Target="https://www.caixa.gov.br/Downloads/sinapi-cadernos-tecnicos/SINAPI-CT-INSTALACOES-EM-COBRE.pdf" TargetMode="External"/><Relationship Id="rId9579" Type="http://schemas.openxmlformats.org/officeDocument/2006/relationships/hyperlink" Target="https://www.caixa.gov.br/Downloads/sinapi-cadernos-tecnicos/SINAPI-CT-VALVULAS-E-REGISTROS-PARA-SISTEMAS-PREDIAIS.pdf" TargetMode="External"/><Relationship Id="rId938" Type="http://schemas.openxmlformats.org/officeDocument/2006/relationships/hyperlink" Target="https://www.caixa.gov.br/Downloads/sinapi-cadernos-tecnicos/SINAPI-CT-ATERROS-BASES-SUB-BASES-E-IMPRIMACOES.pdf" TargetMode="External"/><Relationship Id="rId1568" Type="http://schemas.openxmlformats.org/officeDocument/2006/relationships/hyperlink" Target="https://www.caixa.gov.br/Downloads/sinapi-cadernos-tecnicos/SINAPI-CT-CUSTOS-HORARIOS-PRODUTIVO-E-IMPRODUTIV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5025" Type="http://schemas.openxmlformats.org/officeDocument/2006/relationships/hyperlink" Target="https://www.caixa.gov.br/Downloads/sinapi-cadernos-tecnicos/SINAPI-CT-INSTALACOES-HIDRAULICAS-RESERVACAO-E-BOMBAS-DE-RECALQUE.pdf" TargetMode="External"/><Relationship Id="rId8595" Type="http://schemas.openxmlformats.org/officeDocument/2006/relationships/hyperlink" Target="https://www.caixa.gov.br/Downloads/sinapi-cadernos-tecnicos/SINAPI-CT-REDES-DE-AGUA-E-ESGOTO-EM-PEAD-LISO-(TUBOS-E-CONEXOES).pdf" TargetMode="External"/><Relationship Id="rId9646" Type="http://schemas.openxmlformats.org/officeDocument/2006/relationships/hyperlink" Target="https://www.caixa.gov.br/Downloads/sinapi-cadernos-tecnicos/SINAPI-CT-VALVULAS-PARA-REDES-DE-SANEAMENTO.pdf" TargetMode="External"/><Relationship Id="rId1635" Type="http://schemas.openxmlformats.org/officeDocument/2006/relationships/hyperlink" Target="https://www.caixa.gov.br/Downloads/sinapi-cadernos-tecnicos/SINAPI-CT-CUSTOS-HORARIOS-PRODUTIVO-E-IMPRODUTIV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4041" Type="http://schemas.openxmlformats.org/officeDocument/2006/relationships/hyperlink" Target="https://www.caixa.gov.br/Downloads/sinapi-cadernos-tecnicos/SINAPI-CT-FORMAS-PARA-ESTRUTURAS-DE-CONCRETO-ARMADO.pdf" TargetMode="External"/><Relationship Id="rId7197" Type="http://schemas.openxmlformats.org/officeDocument/2006/relationships/hyperlink" Target="https://www.caixa.gov.br/Downloads/sinapi-cadernos-tecnicos/SINAPI-CT-LOUCAS-E-METAIS.pdf" TargetMode="External"/><Relationship Id="rId8248" Type="http://schemas.openxmlformats.org/officeDocument/2006/relationships/hyperlink" Target="https://www.caixa.gov.br/Downloads/sinapi-cadernos-tecnicos/SINAPI-CT-PRODUCAO-DE-CONCRETOS-E-ARGAMASSAS-UTILIZANDO-AGREGADO-RECICLADO.pdf" TargetMode="External"/><Relationship Id="rId8662" Type="http://schemas.openxmlformats.org/officeDocument/2006/relationships/hyperlink" Target="https://www.caixa.gov.br/Downloads/sinapi-cadernos-tecnicos/SINAPI-CT-REDES-DE-AGUA-E-ESGOTO-EM-PEAD-LISO-(TUBOS-E-CONEXOES).pdf" TargetMode="External"/><Relationship Id="rId7264" Type="http://schemas.openxmlformats.org/officeDocument/2006/relationships/hyperlink" Target="https://www.caixa.gov.br/Downloads/sinapi-cadernos-tecnicos/SINAPI-CT-MASSA-UNICA-EXTERNA.pdf" TargetMode="External"/><Relationship Id="rId8315" Type="http://schemas.openxmlformats.org/officeDocument/2006/relationships/hyperlink" Target="https://www.caixa.gov.br/Downloads/sinapi-cadernos-tecnicos/SINAPI-CT-RADIER-PISO-DE-CONCRETO-E-LAJE-SOBRE-SOLO.pdf" TargetMode="External"/><Relationship Id="rId1702" Type="http://schemas.openxmlformats.org/officeDocument/2006/relationships/hyperlink" Target="https://www.caixa.gov.br/Downloads/sinapi-cadernos-tecnicos/SINAPI-CT-CUSTOS-HORARIOS-PRODUTIVO-E-IMPRODUTIVO-DOS-EQUIPAMENTOS.pdf" TargetMode="External"/><Relationship Id="rId4858" Type="http://schemas.openxmlformats.org/officeDocument/2006/relationships/hyperlink" Target="https://www.caixa.gov.br/Downloads/sinapi-cadernos-tecnicos/SINAPI-CT-INSTALACOES-HIDRAULICAS-RESERVACAO-E-BOMBAS-DE-RECALQUE.pdf" TargetMode="External"/><Relationship Id="rId5909" Type="http://schemas.openxmlformats.org/officeDocument/2006/relationships/hyperlink" Target="https://www.caixa.gov.br/Downloads/sinapi-cadernos-tecnicos/SINAPI-CT-INSTALACOES-DE-GAS-E-INCENDIO-EM-ACO-E-FERRO-GALVANIZADO.pdf" TargetMode="External"/><Relationship Id="rId3874" Type="http://schemas.openxmlformats.org/officeDocument/2006/relationships/hyperlink" Target="https://www.caixa.gov.br/Downloads/sinapi-cadernos-tecnicos/SINAPI-CT-FORROS.pdf" TargetMode="External"/><Relationship Id="rId4925" Type="http://schemas.openxmlformats.org/officeDocument/2006/relationships/hyperlink" Target="https://www.caixa.gov.br/Downloads/sinapi-cadernos-tecnicos/SINAPI-CT-INSTALACOES-HIDRAULICAS-RESERVACAO-E-BOMBAS-DE-RECALQUE.pdf" TargetMode="External"/><Relationship Id="rId6280" Type="http://schemas.openxmlformats.org/officeDocument/2006/relationships/hyperlink" Target="https://www.caixa.gov.br/Downloads/sinapi-cadernos-tecnicos/SINAPI-CT-INSTALACOES-DE-AR-CONDICIONADO.pdf" TargetMode="External"/><Relationship Id="rId7331" Type="http://schemas.openxmlformats.org/officeDocument/2006/relationships/hyperlink" Target="https://www.caixa.gov.br/Downloads/sinapi-cadernos-tecnicos/SINAPI-CT-MASSA-UNICA-EXTERNA.pdf" TargetMode="External"/><Relationship Id="rId9089" Type="http://schemas.openxmlformats.org/officeDocument/2006/relationships/hyperlink" Target="https://www.caixa.gov.br/Downloads/sinapi-cadernos-tecnicos/SINAPI-CT-TRANSPORTE-DE-MATERIAIS-DENTRO-DO-CANTEIRO-DE-OBRAS.pdf" TargetMode="External"/><Relationship Id="rId795" Type="http://schemas.openxmlformats.org/officeDocument/2006/relationships/hyperlink" Target="https://www.caixa.gov.br/Downloads/sinapi-cadernos-tecnicos/SINAPI-CT-ATERROS-BASES-SUB-BASES-E-IMPRIMACOE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2890" Type="http://schemas.openxmlformats.org/officeDocument/2006/relationships/hyperlink" Target="https://www.caixa.gov.br/Downloads/sinapi-cadernos-tecnicos/SINAPI-CT-ELETROCALHAS.pdf" TargetMode="External"/><Relationship Id="rId3527" Type="http://schemas.openxmlformats.org/officeDocument/2006/relationships/hyperlink" Target="https://www.caixa.gov.br/Downloads/sinapi-cadernos-tecnicos/SINAPI-CT-ESQUADRIAS-PORTAS.pdf" TargetMode="External"/><Relationship Id="rId3941" Type="http://schemas.openxmlformats.org/officeDocument/2006/relationships/hyperlink" Target="https://www.caixa.gov.br/Downloads/sinapi-cadernos-tecnicos/SINAPI-CT-FUNDACOES-RASAS-(BLOCOS-SAPATAS-VIGAS-BALDRAME).pdf" TargetMode="External"/><Relationship Id="rId448" Type="http://schemas.openxmlformats.org/officeDocument/2006/relationships/hyperlink" Target="https://www.caixa.gov.br/Downloads/sinapi-cadernos-tecnicos/SINAPI-CT-ASSENTAMENTO-DE-TUBOS-DE-PVC-E-METALICOS-EM-REDES-DE-AGUA.pdf" TargetMode="External"/><Relationship Id="rId862" Type="http://schemas.openxmlformats.org/officeDocument/2006/relationships/hyperlink" Target="https://www.caixa.gov.br/Downloads/sinapi-cadernos-tecnicos/SINAPI-CT-ATERROS-BASES-SUB-BASES-E-IMPRIMACOES.pdf" TargetMode="External"/><Relationship Id="rId1078" Type="http://schemas.openxmlformats.org/officeDocument/2006/relationships/hyperlink" Target="https://www.caixa.gov.br/Downloads/sinapi-cadernos-tecnicos/SINAPI-CT-BOMBAS-HIDRAULICAS-CENTRIFUGAS-HORIZONTAIS-E-SUBMERSIVEIS.pdf" TargetMode="External"/><Relationship Id="rId1492" Type="http://schemas.openxmlformats.org/officeDocument/2006/relationships/hyperlink" Target="https://www.caixa.gov.br/Downloads/sinapi-cadernos-tecnicos/SINAPI-CT-CUSTOS-HORARIOS-PRODUTIVO-E-IMPRODUTIVO-DOS-EQUIPAMENTO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5699" Type="http://schemas.openxmlformats.org/officeDocument/2006/relationships/hyperlink" Target="https://www.caixa.gov.br/Downloads/sinapi-cadernos-tecnicos/SINAPI-CT-INSTALACOES-PREDIAIS-DE-AGUA-QUENTE-EM-CPVC.pdf" TargetMode="External"/><Relationship Id="rId6000" Type="http://schemas.openxmlformats.org/officeDocument/2006/relationships/hyperlink" Target="https://www.caixa.gov.br/Downloads/sinapi-cadernos-tecnicos/SINAPI-CT-INSTALACOES-DE-GAS-E-INCENDIO-EM-ACO-E-FERRO-GALVANIZADO.pdf" TargetMode="External"/><Relationship Id="rId9156" Type="http://schemas.openxmlformats.org/officeDocument/2006/relationships/hyperlink" Target="https://www.caixa.gov.br/Downloads/sinapi-cadernos-tecnicos/SINAPI-CT-TRANSPORTE-DE-MATERIAIS-DENTRO-DO-CANTEIRO-DE-OBRAS.pdf" TargetMode="External"/><Relationship Id="rId9570" Type="http://schemas.openxmlformats.org/officeDocument/2006/relationships/hyperlink" Target="https://www.caixa.gov.br/Downloads/sinapi-cadernos-tecnicos/SINAPI-CT-VALVULAS-E-REGISTROS-PARA-SISTEMAS-PREDIAIS.pdf" TargetMode="External"/><Relationship Id="rId515" Type="http://schemas.openxmlformats.org/officeDocument/2006/relationships/hyperlink" Target="https://www.caixa.gov.br/Downloads/sinapi-cadernos-tecnicos/SINAPI-CT-ASSENTAMENTO-DE-TUBOS-DE-PVC-E-METALICOS-EM-REDES-DE-AGUA.pdf" TargetMode="External"/><Relationship Id="rId1145" Type="http://schemas.openxmlformats.org/officeDocument/2006/relationships/hyperlink" Target="https://www.caixa.gov.br/Downloads/sinapi-cadernos-tecnicos/SINAPI-CT-CAIXAS-ENTERRADAS.pdf" TargetMode="External"/><Relationship Id="rId5766" Type="http://schemas.openxmlformats.org/officeDocument/2006/relationships/hyperlink" Target="https://www.caixa.gov.br/Downloads/sinapi-cadernos-tecnicos/SINAPI-CT-INSTALACOES-PREDIAIS-DE-AGUA-QUENTE-EM-CPVC.pdf" TargetMode="External"/><Relationship Id="rId8172" Type="http://schemas.openxmlformats.org/officeDocument/2006/relationships/hyperlink" Target="https://www.caixa.gov.br/Downloads/sinapi-cadernos-tecnicos/SINAPI-CT-POCOS-DE-VISITA-E-CAIXAS-PARA-BOCAS-DE-LOBO.pdf" TargetMode="External"/><Relationship Id="rId9223" Type="http://schemas.openxmlformats.org/officeDocument/2006/relationships/hyperlink" Target="https://www.caixa.gov.br/Downloads/sinapi-cadernos-tecnicos/SINAPI-CT-TRANSPORTE-CARGA-E-DESCARGA-DE-MATERIAIS.pdf" TargetMode="External"/><Relationship Id="rId1212" Type="http://schemas.openxmlformats.org/officeDocument/2006/relationships/hyperlink" Target="https://www.caixa.gov.br/Downloads/sinapi-cadernos-tecnicos/SINAPI-CT-CERCAS-PROTETORES-E-ALAMBRADOS.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4368" Type="http://schemas.openxmlformats.org/officeDocument/2006/relationships/hyperlink" Target="https://www.caixa.gov.br/Downloads/sinapi-cadernos-tecnicos/SINAPI-CT-INSTALACOES-ELETRICAS-ELETRODUTOS-EMBUTIDOS-CABOS-CAIXAS-TOMADAS-E-INTERRUPTORES.pdf" TargetMode="External"/><Relationship Id="rId5419" Type="http://schemas.openxmlformats.org/officeDocument/2006/relationships/hyperlink" Target="https://www.caixa.gov.br/Downloads/sinapi-cadernos-tecnicos/SINAPI-CT-INSTALACOES-PREDIAIS-DE-AGUA-FRIA-EM-PVC.pdf" TargetMode="External"/><Relationship Id="rId6817" Type="http://schemas.openxmlformats.org/officeDocument/2006/relationships/hyperlink" Target="https://www.caixa.gov.br/Downloads/sinapi-metodologia/Livro_SINAPI_Calculos_Parametros.pdf" TargetMode="External"/><Relationship Id="rId4782" Type="http://schemas.openxmlformats.org/officeDocument/2006/relationships/hyperlink" Target="https://www.caixa.gov.br/Downloads/sinapi-cadernos-tecnicos/SINAPI-CT-INSTALACOES-HIDRAULICAS-RESERVACAO-E-BOMBAS-DE-RECALQUE.pdf" TargetMode="External"/><Relationship Id="rId5833" Type="http://schemas.openxmlformats.org/officeDocument/2006/relationships/hyperlink" Target="https://www.caixa.gov.br/Downloads/sinapi-cadernos-tecnicos/SINAPI-CT-INSTALACOES-PREDIAIS-DE-AGUAS-PLUVIAIS-TUBOS-CONEXOES-CAIXAS-E-RALOS.pdf" TargetMode="External"/><Relationship Id="rId8989" Type="http://schemas.openxmlformats.org/officeDocument/2006/relationships/hyperlink" Target="https://www.caixa.gov.br/Downloads/sinapi-cadernos-tecnicos/SINAPI-CT-TRANSPORTE-FLUVIAL-CARGA-E-DESCARGA.pdf" TargetMode="External"/><Relationship Id="rId3037" Type="http://schemas.openxmlformats.org/officeDocument/2006/relationships/hyperlink" Target="https://www.caixa.gov.br/Downloads/sinapi-cadernos-tecnicos/SINAPI-CT-ESCADAS.pdf" TargetMode="External"/><Relationship Id="rId3384" Type="http://schemas.openxmlformats.org/officeDocument/2006/relationships/hyperlink" Target="https://www.caixa.gov.br/Downloads/sinapi-cadernos-tecnicos/SINAPI-CT-ESGOTAMENTO-DE-VALA-E-REBAIXAMENTO-DO-LENCOL-FREATICO.pdf" TargetMode="External"/><Relationship Id="rId4435" Type="http://schemas.openxmlformats.org/officeDocument/2006/relationships/hyperlink" Target="https://www.caixa.gov.br/Downloads/sinapi-cadernos-tecnicos/SINAPI-CT-INSTALACOES-ELETRICAS-ELETRODUTOS-EMBUTIDOS-CABOS-CAIXAS-TOMADAS-E-INTERRUPTORES.pdf" TargetMode="External"/><Relationship Id="rId5900" Type="http://schemas.openxmlformats.org/officeDocument/2006/relationships/hyperlink" Target="https://www.caixa.gov.br/Downloads/sinapi-cadernos-tecnicos/SINAPI-CT-INSTALACOES-DE-DIVISORIAS-DIVERSAS.pdf" TargetMode="External"/><Relationship Id="rId3451" Type="http://schemas.openxmlformats.org/officeDocument/2006/relationships/hyperlink" Target="https://www.caixa.gov.br/Downloads/sinapi-cadernos-tecnicos/SINAPI-CT-ESQUADRIAS-PORTAS.pdf" TargetMode="External"/><Relationship Id="rId4502" Type="http://schemas.openxmlformats.org/officeDocument/2006/relationships/hyperlink" Target="https://www.caixa.gov.br/Downloads/sinapi-cadernos-tecnicos/SINAPI-CT-INSTALACOES-ELETRICAS-ELETRODUTOS-EMBUTIDOS-CABOS-CAIXAS-TOMADAS-E-INTERRUPTORES.pdf" TargetMode="External"/><Relationship Id="rId7658" Type="http://schemas.openxmlformats.org/officeDocument/2006/relationships/hyperlink" Target="https://www.caixa.gov.br/Downloads/sinapi-cadernos-tecnicos/SINAPI-CT-PAVIMENTO-RIGIDO-DE-CONCRETO.pdf" TargetMode="External"/><Relationship Id="rId8709" Type="http://schemas.openxmlformats.org/officeDocument/2006/relationships/hyperlink" Target="https://www.caixa.gov.br/Downloads/sinapi-cadernos-tecnicos/SINAPI-CT-REVESTIMENTOS-CERAMICOS-INTERNOS.pdf" TargetMode="External"/><Relationship Id="rId372" Type="http://schemas.openxmlformats.org/officeDocument/2006/relationships/hyperlink" Target="https://www.caixa.gov.br/Downloads/sinapi-cadernos-tecnicos/SINAPI-CT-ASSENTAMENTO-DE-TUBOS-DE-ESGOTO-EM-PVC-E-PEAD.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3104" Type="http://schemas.openxmlformats.org/officeDocument/2006/relationships/hyperlink" Target="https://www.caixa.gov.br/Downloads/sinapi-cadernos-tecnicos/SINAPI-CT-ESCADAS.pdf" TargetMode="External"/><Relationship Id="rId6674" Type="http://schemas.openxmlformats.org/officeDocument/2006/relationships/hyperlink" Target="https://www.caixa.gov.br/Downloads/sinapi-cadernos-tecnicos/SINAPI-CT-LIGACOES-PREDIAIS-DE-AGUA-E-ESGOTO.pdf" TargetMode="External"/><Relationship Id="rId7725" Type="http://schemas.openxmlformats.org/officeDocument/2006/relationships/hyperlink" Target="https://www.caixa.gov.br/Downloads/sinapi-cadernos-tecnicos/SINAPI-CT-PERFURACAO-HORIZONTAL-DIRECIONAL-HDD.pdf" TargetMode="External"/><Relationship Id="rId9080" Type="http://schemas.openxmlformats.org/officeDocument/2006/relationships/hyperlink" Target="https://www.caixa.gov.br/Downloads/sinapi-cadernos-tecnicos/SINAPI-CT-TRANSPORTE-DE-MATERIAIS-DENTRO-DO-CANTEIRO-DE-OBRAS.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5276" Type="http://schemas.openxmlformats.org/officeDocument/2006/relationships/hyperlink" Target="https://www.caixa.gov.br/Downloads/sinapi-cadernos-tecnicos/SINAPI-CT-INSTALACOES-HIDRAULICAS-EM-PPR.pdf" TargetMode="External"/><Relationship Id="rId5690" Type="http://schemas.openxmlformats.org/officeDocument/2006/relationships/hyperlink" Target="https://www.caixa.gov.br/Downloads/sinapi-cadernos-tecnicos/SINAPI-CT-INSTALACOES-PREDIAIS-DE-AGUA-QUENTE-EM-CPVC.pdf" TargetMode="External"/><Relationship Id="rId6327" Type="http://schemas.openxmlformats.org/officeDocument/2006/relationships/hyperlink" Target="https://www.caixa.gov.br/Downloads/sinapi-cadernos-tecnicos/SINAPI-CT-INSTALACOES-DE-AR-CONDICIONADO.pdf" TargetMode="External"/><Relationship Id="rId6741" Type="http://schemas.openxmlformats.org/officeDocument/2006/relationships/hyperlink" Target="https://www.caixa.gov.br/Downloads/sinapi-metodologia/Livro_SINAPI_Calculos_Parametros.pdf" TargetMode="External"/><Relationship Id="rId4292" Type="http://schemas.openxmlformats.org/officeDocument/2006/relationships/hyperlink" Target="https://www.caixa.gov.br/Downloads/sinapi-cadernos-tecnicos/SINAPI-CT-IMPERMEABILIZACAO-PROTECAO-MECANICA-E-TRATAMENTO-DE-JUNTA.pdf" TargetMode="External"/><Relationship Id="rId5343" Type="http://schemas.openxmlformats.org/officeDocument/2006/relationships/hyperlink" Target="https://www.caixa.gov.br/Downloads/sinapi-cadernos-tecnicos/SINAPI-CT-INSTALACOES-PREDIAIS-DE-ESGOTO-TUBOS-E-CONEXOES.pdf" TargetMode="External"/><Relationship Id="rId8499" Type="http://schemas.openxmlformats.org/officeDocument/2006/relationships/hyperlink" Target="https://www.caixa.gov.br/Downloads/sinapi-cadernos-tecnicos/SINAPI-CT-REDES-ENTERRADAS-DE-DISTRIBUICAO-ELETRICA.pdf" TargetMode="External"/><Relationship Id="rId1886" Type="http://schemas.openxmlformats.org/officeDocument/2006/relationships/hyperlink" Target="https://www.caixa.gov.br/Downloads/sinapi-cadernos-tecnicos/SINAPI-CT-DEPRECIACAO-JUROS-IMPOSTOS-E-SEGUROS-MANUTENCAO-E-MATERIAIS-NA-OPERACAO-DOS-EQUIPAMENTOS.pdf" TargetMode="External"/><Relationship Id="rId2937" Type="http://schemas.openxmlformats.org/officeDocument/2006/relationships/hyperlink" Target="https://www.caixa.gov.br/Downloads/sinapi-cadernos-tecnicos/SINAPI-CT-ENERGIA-SOLAR-PARA-EDIFICACOES.pdf" TargetMode="External"/><Relationship Id="rId909" Type="http://schemas.openxmlformats.org/officeDocument/2006/relationships/hyperlink" Target="https://www.caixa.gov.br/Downloads/sinapi-cadernos-tecnicos/SINAPI-CT-ATERROS-BASES-SUB-BASES-E-IMPRIMACOES.pdf" TargetMode="External"/><Relationship Id="rId1539" Type="http://schemas.openxmlformats.org/officeDocument/2006/relationships/hyperlink" Target="https://www.caixa.gov.br/Downloads/sinapi-cadernos-tecnicos/SINAPI-CT-CUSTOS-HORARIOS-PRODUTIVO-E-IMPRODUTIVO-DOS-EQUIPAMENTOS.pdf" TargetMode="External"/><Relationship Id="rId1953" Type="http://schemas.openxmlformats.org/officeDocument/2006/relationships/hyperlink" Target="https://www.caixa.gov.br/Downloads/sinapi-cadernos-tecnicos/SINAPI-CT-DEPRECIACAO-JUROS-IMPOSTOS-E-SEGUROS-MANUTENCAO-E-MATERIAIS-NA-OPERACAO-DOS-EQUIPAMENTOS.pdf" TargetMode="External"/><Relationship Id="rId5410" Type="http://schemas.openxmlformats.org/officeDocument/2006/relationships/hyperlink" Target="https://www.caixa.gov.br/Downloads/sinapi-cadernos-tecnicos/SINAPI-CT-INSTALACOES-PREDIAIS-DE-ESGOTO-TUBOS-E-CONEXOES.pdf" TargetMode="External"/><Relationship Id="rId7168" Type="http://schemas.openxmlformats.org/officeDocument/2006/relationships/hyperlink" Target="https://www.caixa.gov.br/Downloads/sinapi-cadernos-tecnicos/SINAPI-CT-LOUCAS-E-METAIS.pdf" TargetMode="External"/><Relationship Id="rId8566" Type="http://schemas.openxmlformats.org/officeDocument/2006/relationships/hyperlink" Target="https://www.caixa.gov.br/Downloads/sinapi-cadernos-tecnicos/SINAPI-CT-REDES-DE-LOGICA-TELEFONIA-E-IMAGEM.pdf" TargetMode="External"/><Relationship Id="rId8980" Type="http://schemas.openxmlformats.org/officeDocument/2006/relationships/hyperlink" Target="https://www.caixa.gov.br/Downloads/sinapi-cadernos-tecnicos/SINAPI-CT-TRANSPORTE-FLUVIAL-CARGA-E-DESCARGA.pdf" TargetMode="External"/><Relationship Id="rId9617" Type="http://schemas.openxmlformats.org/officeDocument/2006/relationships/hyperlink" Target="https://www.caixa.gov.br/Downloads/sinapi-cadernos-tecnicos/SINAPI-CT-VALVULAS-PARA-REDES-DE-SANEAMENTO.pdf" TargetMode="External"/><Relationship Id="rId1606" Type="http://schemas.openxmlformats.org/officeDocument/2006/relationships/hyperlink" Target="https://www.caixa.gov.br/Downloads/sinapi-cadernos-tecnicos/SINAPI-CT-CUSTOS-HORARIOS-PRODUTIVO-E-IMPRODUTIVO-DOS-EQUIPAMENTOS.pdf" TargetMode="External"/><Relationship Id="rId4012" Type="http://schemas.openxmlformats.org/officeDocument/2006/relationships/hyperlink" Target="https://www.caixa.gov.br/Downloads/sinapi-cadernos-tecnicos/SINAPI-CT-FORMAS-PARA-ESTRUTURAS-DE-CONCRETO-ARMADO.pdf" TargetMode="External"/><Relationship Id="rId7582" Type="http://schemas.openxmlformats.org/officeDocument/2006/relationships/hyperlink" Target="https://www.caixa.gov.br/Downloads/sinapi-cadernos-tecnicos/SINAPI-CT-PARQUINHOS-E-EQUIPAMENTOS-DE-GINASTICA-AO-AR-LIVRE.pdf" TargetMode="External"/><Relationship Id="rId8219" Type="http://schemas.openxmlformats.org/officeDocument/2006/relationships/hyperlink" Target="https://www.caixa.gov.br/Downloads/sinapi-cadernos-tecnicos/SINAPI-CT-PRODUCAO-DE-CONCRETO.pdf" TargetMode="External"/><Relationship Id="rId8633" Type="http://schemas.openxmlformats.org/officeDocument/2006/relationships/hyperlink" Target="https://www.caixa.gov.br/Downloads/sinapi-cadernos-tecnicos/SINAPI-CT-REDES-DE-AGUA-E-ESGOTO-EM-PEAD-LISO-(TUBOS-E-CONEXOES).pdf" TargetMode="External"/><Relationship Id="rId3778" Type="http://schemas.openxmlformats.org/officeDocument/2006/relationships/hyperlink" Target="https://www.caixa.gov.br/Downloads/sinapi-cadernos-tecnicos/SINAPI-CT-ESTRUTURAS-DE-MADEIRA.pdf" TargetMode="External"/><Relationship Id="rId4829" Type="http://schemas.openxmlformats.org/officeDocument/2006/relationships/hyperlink" Target="https://www.caixa.gov.br/Downloads/sinapi-cadernos-tecnicos/SINAPI-CT-INSTALACOES-HIDRAULICAS-RESERVACAO-E-BOMBAS-DE-RECALQUE.pdf" TargetMode="External"/><Relationship Id="rId6184" Type="http://schemas.openxmlformats.org/officeDocument/2006/relationships/hyperlink" Target="https://www.caixa.gov.br/Downloads/sinapi-cadernos-tecnicos/SINAPI-CT-INSTALACOES-DE-GAS-E-INCENDIO-EM-ACO-E-FERRO-GALVANIZADO.pdf" TargetMode="External"/><Relationship Id="rId7235" Type="http://schemas.openxmlformats.org/officeDocument/2006/relationships/hyperlink" Target="https://www.caixa.gov.br/Downloads/sinapi-cadernos-tecnicos/SINAPI-CT-LUMINARIAS-EXTERNAS.pdf" TargetMode="External"/><Relationship Id="rId8700" Type="http://schemas.openxmlformats.org/officeDocument/2006/relationships/hyperlink" Target="https://www.caixa.gov.br/Downloads/sinapi-cadernos-tecnicos/SINAPI-CT-REVESTIMENTOS-CERAMICOS-INTERNOS.pdf" TargetMode="External"/><Relationship Id="rId699" Type="http://schemas.openxmlformats.org/officeDocument/2006/relationships/hyperlink" Target="https://www.caixa.gov.br/Downloads/sinapi-cadernos-tecnicos/SINAPI-CT-ASSENTAMENTO-DE-TUBOS-DE-ESGOTO-OU-DRENAGEM-PLUVIAL-EM-CONCRETO.pdf" TargetMode="External"/><Relationship Id="rId2794" Type="http://schemas.openxmlformats.org/officeDocument/2006/relationships/hyperlink" Target="https://www.caixa.gov.br/Downloads/sinapi-cadernos-tecnicos/SINAPI-CT-DUTOS-PARA-AR-CONDICIONADO.pdf" TargetMode="External"/><Relationship Id="rId3845" Type="http://schemas.openxmlformats.org/officeDocument/2006/relationships/hyperlink" Target="https://www.caixa.gov.br/Downloads/sinapi-cadernos-tecnicos/SINAPI-CT-EXECUCAO-DE-TIRANTES.pdf" TargetMode="External"/><Relationship Id="rId6251" Type="http://schemas.openxmlformats.org/officeDocument/2006/relationships/hyperlink" Target="https://www.caixa.gov.br/Downloads/sinapi-cadernos-tecnicos/SINAPI-CT-INSTALACOES-DE-GAS-EM-PEX-MULTICAMADAS.pdf" TargetMode="External"/><Relationship Id="rId7302" Type="http://schemas.openxmlformats.org/officeDocument/2006/relationships/hyperlink" Target="https://www.caixa.gov.br/Downloads/sinapi-cadernos-tecnicos/SINAPI-CT-MASSA-UNICA-EXTERNA.pdf" TargetMode="External"/><Relationship Id="rId766" Type="http://schemas.openxmlformats.org/officeDocument/2006/relationships/hyperlink" Target="https://www.caixa.gov.br/Downloads/sinapi-cadernos-tecnicos/SINAPI-CT-ATERROS-BASES-SUB-BASES-E-IMPRIMACOES.pdf" TargetMode="External"/><Relationship Id="rId1396" Type="http://schemas.openxmlformats.org/officeDocument/2006/relationships/hyperlink" Target="https://www.caixa.gov.br/Downloads/sinapi-cadernos-tecnicos/SINAPI-CT-CONTRAPISO.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9474" Type="http://schemas.openxmlformats.org/officeDocument/2006/relationships/hyperlink" Target="https://www.caixa.gov.br/Downloads/sinapi-cadernos-tecnicos/SINAPI-CT-VIDROS-E-ESPELHOS.pdf" TargetMode="External"/><Relationship Id="rId419" Type="http://schemas.openxmlformats.org/officeDocument/2006/relationships/hyperlink" Target="https://www.caixa.gov.br/Downloads/sinapi-cadernos-tecnicos/SINAPI-CT-ASSENTAMENTO-DE-TUBOS-DE-PVC-E-METALICOS-EM-REDES-DE-AGUA.pdf" TargetMode="External"/><Relationship Id="rId1049" Type="http://schemas.openxmlformats.org/officeDocument/2006/relationships/hyperlink" Target="https://www.caixa.gov.br/Downloads/sinapi-cadernos-tecnicos/SINAPI-CT-BOCAS-PARA-BUEIROS.pdf" TargetMode="External"/><Relationship Id="rId2861" Type="http://schemas.openxmlformats.org/officeDocument/2006/relationships/hyperlink" Target="https://www.caixa.gov.br/Downloads/sinapi-cadernos-tecnicos/SINAPI-CT-ELETROCALHAS.pdf" TargetMode="External"/><Relationship Id="rId3912" Type="http://schemas.openxmlformats.org/officeDocument/2006/relationships/hyperlink" Target="https://www.caixa.gov.br/Downloads/sinapi-cadernos-tecnicos/SINAPI-CT-FOSSAS-E-SUMIDOUROS.pdf" TargetMode="External"/><Relationship Id="rId8076" Type="http://schemas.openxmlformats.org/officeDocument/2006/relationships/hyperlink" Target="https://www.caixa.gov.br/Downloads/sinapi-cadernos-tecnicos/SINAPI-CT-POCOS-DE-VISITA-E-CAIXAS-PARA-BOCAS-DE-LOBO.pdf" TargetMode="External"/><Relationship Id="rId9127" Type="http://schemas.openxmlformats.org/officeDocument/2006/relationships/hyperlink" Target="https://www.caixa.gov.br/Downloads/sinapi-cadernos-tecnicos/SINAPI-CT-TRANSPORTE-DE-MATERIAIS-DENTRO-DO-CANTEIRO-DE-OBRAS.pdf" TargetMode="External"/><Relationship Id="rId833" Type="http://schemas.openxmlformats.org/officeDocument/2006/relationships/hyperlink" Target="https://www.caixa.gov.br/Downloads/sinapi-cadernos-tecnicos/SINAPI-CT-ATERROS-BASES-SUB-BASES-E-IMPRIMACOES.pdf" TargetMode="External"/><Relationship Id="rId1116" Type="http://schemas.openxmlformats.org/officeDocument/2006/relationships/hyperlink" Target="https://www.caixa.gov.br/Downloads/sinapi-cadernos-tecnicos/SINAPI-CT-CAIXAS-ENTERRADAS.pdf" TargetMode="External"/><Relationship Id="rId1463" Type="http://schemas.openxmlformats.org/officeDocument/2006/relationships/hyperlink" Target="https://www.caixa.gov.br/Downloads/sinapi-cadernos-tecnicos/SINAPI-CT-CUSTOS-HORARIOS-PRODUTIVO-E-IMPRODUTIVO-DOS-EQUIPAMENTOS.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7092" Type="http://schemas.openxmlformats.org/officeDocument/2006/relationships/hyperlink" Target="https://www.caixa.gov.br/Downloads/sinapi-metodologia/Livro_SINAPI_Calculos_Parametros.pdf" TargetMode="External"/><Relationship Id="rId8143" Type="http://schemas.openxmlformats.org/officeDocument/2006/relationships/hyperlink" Target="https://www.caixa.gov.br/Downloads/sinapi-cadernos-tecnicos/SINAPI-CT-POCOS-DE-VISITA-E-CAIXAS-PARA-BOCAS-DE-LOBO.pdf" TargetMode="External"/><Relationship Id="rId8490" Type="http://schemas.openxmlformats.org/officeDocument/2006/relationships/hyperlink" Target="https://www.caixa.gov.br/Downloads/sinapi-cadernos-tecnicos/SINAPI-CT-REDES-ENTERRADAS-DE-DISTRIBUICAO-ELETRICA.pdf" TargetMode="External"/><Relationship Id="rId9541" Type="http://schemas.openxmlformats.org/officeDocument/2006/relationships/hyperlink" Target="https://www.caixa.gov.br/Downloads/sinapi-cadernos-tecnicos/SINAPI-CT-VALVULAS-E-REGISTROS-PARA-SISTEMAS-PREDIAIS.pdf" TargetMode="External"/><Relationship Id="rId900" Type="http://schemas.openxmlformats.org/officeDocument/2006/relationships/hyperlink" Target="https://www.caixa.gov.br/Downloads/sinapi-cadernos-tecnicos/SINAPI-CT-ATERROS-BASES-SUB-BASES-E-IMPRIMACOES.pdf" TargetMode="External"/><Relationship Id="rId1530" Type="http://schemas.openxmlformats.org/officeDocument/2006/relationships/hyperlink" Target="https://www.caixa.gov.br/Downloads/sinapi-cadernos-tecnicos/SINAPI-CT-CUSTOS-HORARIOS-PRODUTIVO-E-IMPRODUTIVO-DOS-EQUIPAMENTOS.pdf" TargetMode="External"/><Relationship Id="rId4686" Type="http://schemas.openxmlformats.org/officeDocument/2006/relationships/hyperlink" Target="https://www.caixa.gov.br/Downloads/sinapi-cadernos-tecnicos/SINAPI-CT-INSTALACOES-ELETRICAS-QUADROS-CABOS-DISJUNTORES-CONTATORES-E-BARRAMENTOS-BLINDADOS.pdf" TargetMode="External"/><Relationship Id="rId5737" Type="http://schemas.openxmlformats.org/officeDocument/2006/relationships/hyperlink" Target="https://www.caixa.gov.br/Downloads/sinapi-cadernos-tecnicos/SINAPI-CT-INSTALACOES-PREDIAIS-DE-AGUA-QUENTE-EM-CPVC.pdf" TargetMode="External"/><Relationship Id="rId3288" Type="http://schemas.openxmlformats.org/officeDocument/2006/relationships/hyperlink" Target="https://www.caixa.gov.br/Downloads/sinapi-cadernos-tecnicos/SINAPI-CT-ESCAVACAO-DE-VALAS.pdf" TargetMode="External"/><Relationship Id="rId4339" Type="http://schemas.openxmlformats.org/officeDocument/2006/relationships/hyperlink" Target="https://www.caixa.gov.br/Downloads/sinapi-cadernos-tecnicos/SINAPI-CT-INSTALACOES-ELETRICAS-ELETRODUTOS-EMBUTIDOS-CABOS-CAIXAS-TOMADAS-E-INTERRUPTORES.pdf" TargetMode="External"/><Relationship Id="rId4753" Type="http://schemas.openxmlformats.org/officeDocument/2006/relationships/hyperlink" Target="https://www.caixa.gov.br/Downloads/sinapi-cadernos-tecnicos/SINAPI-CT-INSTALACOES-ELETRICAS-REDE-DE-DISTRIBUICAO.pdf" TargetMode="External"/><Relationship Id="rId5804" Type="http://schemas.openxmlformats.org/officeDocument/2006/relationships/hyperlink" Target="https://www.caixa.gov.br/Downloads/sinapi-cadernos-tecnicos/SINAPI-CT-INSTALACOES-PREDIAIS-DE-AGUAS-PLUVIAIS-TUBOS-CONEXOES-CAIXAS-E-RALOS.pdf" TargetMode="External"/><Relationship Id="rId8210" Type="http://schemas.openxmlformats.org/officeDocument/2006/relationships/hyperlink" Target="https://www.caixa.gov.br/Downloads/sinapi-cadernos-tecnicos/SINAPI-CT-POCOS-DE-VISITA-E-CAIXAS-PARA-BOCAS-DE-LOBO.pdf" TargetMode="External"/><Relationship Id="rId3355" Type="http://schemas.openxmlformats.org/officeDocument/2006/relationships/hyperlink" Target="https://www.caixa.gov.br/Downloads/sinapi-cadernos-tecnicos/SINAPI-CT-ESCORAMENTO-E-PREPARO-DE-FUNDO-DE-VALAS.pdf" TargetMode="External"/><Relationship Id="rId4406" Type="http://schemas.openxmlformats.org/officeDocument/2006/relationships/hyperlink" Target="https://www.caixa.gov.br/Downloads/sinapi-cadernos-tecnicos/SINAPI-CT-INSTALACOES-ELETRICAS-ELETRODUTOS-EMBUTIDOS-CABOS-CAIXAS-TOMADAS-E-INTERRUPTORES.pdf" TargetMode="External"/><Relationship Id="rId7976" Type="http://schemas.openxmlformats.org/officeDocument/2006/relationships/hyperlink" Target="https://www.caixa.gov.br/Downloads/sinapi-cadernos-tecnicos/SINAPI-CT-PISOS.pdf" TargetMode="External"/><Relationship Id="rId276" Type="http://schemas.openxmlformats.org/officeDocument/2006/relationships/hyperlink" Target="https://www.caixa.gov.br/Downloads/sinapi-cadernos-tecnicos/SINAPI-CT-ARMACAO-PARA-ESTRUTURAS-DE-CONCRETO-ARMADO.pdf" TargetMode="External"/><Relationship Id="rId690" Type="http://schemas.openxmlformats.org/officeDocument/2006/relationships/hyperlink" Target="https://www.caixa.gov.br/Downloads/sinapi-cadernos-tecnicos/SINAPI-CT-ASSENTAMENTO-DE-TUBOS-DE-ESGOTO-OU-DRENAGEM-PLUVIAL-EM-CONCRETO.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3008" Type="http://schemas.openxmlformats.org/officeDocument/2006/relationships/hyperlink" Target="https://www.caixa.gov.br/Downloads/sinapi-cadernos-tecnicos/SINAPI-CT-EQUIPAMENTOS-DE-PROTECAO-COLETIVA.pdf" TargetMode="External"/><Relationship Id="rId3422" Type="http://schemas.openxmlformats.org/officeDocument/2006/relationships/hyperlink" Target="https://www.caixa.gov.br/Downloads/sinapi-cadernos-tecnicos/SINAPI-CT-ESQUADRIAS-PORTAS.pdf" TargetMode="External"/><Relationship Id="rId4820" Type="http://schemas.openxmlformats.org/officeDocument/2006/relationships/hyperlink" Target="https://www.caixa.gov.br/Downloads/sinapi-cadernos-tecnicos/SINAPI-CT-INSTALACOES-HIDRAULICAS-RESERVACAO-E-BOMBAS-DE-RECALQUE.pdf" TargetMode="External"/><Relationship Id="rId6578" Type="http://schemas.openxmlformats.org/officeDocument/2006/relationships/hyperlink" Target="https://www.caixa.gov.br/Downloads/sinapi-cadernos-tecnicos/SINAPI-CT-INSTALACOES-EM-COBRE.pdf" TargetMode="External"/><Relationship Id="rId7629" Type="http://schemas.openxmlformats.org/officeDocument/2006/relationships/hyperlink" Target="https://www.caixa.gov.br/Downloads/sinapi-cadernos-tecnicos/SINAPI-CT-PAVIMENTO-INTERTRAVADO.pdf" TargetMode="External"/><Relationship Id="rId343" Type="http://schemas.openxmlformats.org/officeDocument/2006/relationships/hyperlink" Target="https://www.caixa.gov.br/Downloads/sinapi-cadernos-tecnicos/SINAPI-CT-ASFALTO.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6992" Type="http://schemas.openxmlformats.org/officeDocument/2006/relationships/hyperlink" Target="https://www.caixa.gov.br/Downloads/sinapi-metodologia/Livro_SINAPI_Calculos_Parametros.pdf" TargetMode="External"/><Relationship Id="rId9051" Type="http://schemas.openxmlformats.org/officeDocument/2006/relationships/hyperlink" Target="https://www.caixa.gov.br/Downloads/sinapi-cadernos-tecnicos/SINAPI-CT-TRANSPORTE-FLUVIAL-CARGA-E-DESCARGA.pdf" TargetMode="External"/><Relationship Id="rId1040" Type="http://schemas.openxmlformats.org/officeDocument/2006/relationships/hyperlink" Target="https://www.caixa.gov.br/Downloads/sinapi-cadernos-tecnicos/SINAPI-CT-BOCAS-PARA-BUEIROS.pdf" TargetMode="External"/><Relationship Id="rId4196" Type="http://schemas.openxmlformats.org/officeDocument/2006/relationships/hyperlink" Target="https://www.caixa.gov.br/Downloads/sinapi-cadernos-tecnicos/SINAPI-CT-GUARDA-CORPO-CORRIMAO-E-GRADE-PARA-ESQUADRIAS.pdf" TargetMode="External"/><Relationship Id="rId5247" Type="http://schemas.openxmlformats.org/officeDocument/2006/relationships/hyperlink" Target="https://www.caixa.gov.br/Downloads/sinapi-cadernos-tecnicos/SINAPI-CT-INSTALACOES-HIDRAULICAS-EM-PPR.pdf" TargetMode="External"/><Relationship Id="rId5594" Type="http://schemas.openxmlformats.org/officeDocument/2006/relationships/hyperlink" Target="https://www.caixa.gov.br/Downloads/sinapi-cadernos-tecnicos/SINAPI-CT-INSTALACOES-PREDIAIS-DE-AGUA-FRIA-EM-PVC.pdf" TargetMode="External"/><Relationship Id="rId6645" Type="http://schemas.openxmlformats.org/officeDocument/2006/relationships/hyperlink" Target="https://www.caixa.gov.br/Downloads/sinapi-cadernos-tecnicos/SINAPI-CT-LASTRO.pdf" TargetMode="External"/><Relationship Id="rId410" Type="http://schemas.openxmlformats.org/officeDocument/2006/relationships/hyperlink" Target="https://www.caixa.gov.br/Downloads/sinapi-cadernos-tecnicos/SINAPI-CT-ASSENTAMENTO-DE-TUBOS-DE-PVC-E-METALICOS-EM-REDES-DE-AGUA.pdf" TargetMode="External"/><Relationship Id="rId5661" Type="http://schemas.openxmlformats.org/officeDocument/2006/relationships/hyperlink" Target="https://www.caixa.gov.br/Downloads/sinapi-cadernos-tecnicos/SINAPI-CT-INSTALACOES-PREDIAIS-DE-AGUA-QUENTE-EM-CPVC.pdf" TargetMode="External"/><Relationship Id="rId6712" Type="http://schemas.openxmlformats.org/officeDocument/2006/relationships/hyperlink" Target="https://www.caixa.gov.br/Downloads/sinapi-cadernos-tecnicos/SINAPI-CT-LIMPEZA-DE-OBRA.pdf" TargetMode="External"/><Relationship Id="rId1857" Type="http://schemas.openxmlformats.org/officeDocument/2006/relationships/hyperlink" Target="https://www.caixa.gov.br/Downloads/sinapi-cadernos-tecnicos/SINAPI-CT-DEMOLICOES-E-REMOCOES.pdf" TargetMode="External"/><Relationship Id="rId2908" Type="http://schemas.openxmlformats.org/officeDocument/2006/relationships/hyperlink" Target="https://www.caixa.gov.br/Downloads/sinapi-cadernos-tecnicos/SINAPI-CT-ENERGIA-SOLAR-PARA-EDIFICACOES.pdf" TargetMode="External"/><Relationship Id="rId4263" Type="http://schemas.openxmlformats.org/officeDocument/2006/relationships/hyperlink" Target="https://www.caixa.gov.br/Downloads/sinapi-cadernos-tecnicos/SINAPI-CT-ILUMINACAO-PREDIAL-E-MONITORAMENTO.pdf" TargetMode="External"/><Relationship Id="rId5314" Type="http://schemas.openxmlformats.org/officeDocument/2006/relationships/hyperlink" Target="https://www.caixa.gov.br/Downloads/sinapi-cadernos-tecnicos/SINAPI-CT-INSTALACOES-HIDRAULICAS-EM-PPR.pdf" TargetMode="External"/><Relationship Id="rId8884" Type="http://schemas.openxmlformats.org/officeDocument/2006/relationships/hyperlink" Target="https://www.caixa.gov.br/Downloads/sinapi-cadernos-tecnicos/SINAPI-CT-SISTEMAS-DE-MEDICAO.pdf" TargetMode="External"/><Relationship Id="rId1924" Type="http://schemas.openxmlformats.org/officeDocument/2006/relationships/hyperlink" Target="https://www.caixa.gov.br/Downloads/sinapi-cadernos-tecnicos/SINAPI-CT-DEPRECIACAO-JUROS-IMPOSTOS-E-SEGUROS-MANUTENCAO-E-MATERIAIS-NA-OPERACAO-DOS-EQUIPAMENTOS.pdf" TargetMode="External"/><Relationship Id="rId4330" Type="http://schemas.openxmlformats.org/officeDocument/2006/relationships/hyperlink" Target="https://www.caixa.gov.br/Downloads/sinapi-cadernos-tecnicos/SINAPI-CT-INSTALACOES-ELETRICAS-ELETRODUTOS-EMBUTIDOS-CABOS-CAIXAS-TOMADAS-E-INTERRUPTORES.pdf" TargetMode="External"/><Relationship Id="rId7486" Type="http://schemas.openxmlformats.org/officeDocument/2006/relationships/hyperlink" Target="https://www.caixa.gov.br/Downloads/sinapi-cadernos-tecnicos/SINAPI-CT-PAREDES-DE-CONCRETO-CONCRETAGEM.pdf" TargetMode="External"/><Relationship Id="rId8537" Type="http://schemas.openxmlformats.org/officeDocument/2006/relationships/hyperlink" Target="https://www.caixa.gov.br/Downloads/sinapi-cadernos-tecnicos/SINAPI-CT-REDES-DE-LOGICA-TELEFONIA-E-IMAGEM.pdf" TargetMode="External"/><Relationship Id="rId8951" Type="http://schemas.openxmlformats.org/officeDocument/2006/relationships/hyperlink" Target="https://www.caixa.gov.br/Downloads/sinapi-cadernos-tecnicos/SINAPI-CT-TELHAMENTO-PARA-COBERTURA.pdf" TargetMode="External"/><Relationship Id="rId6088" Type="http://schemas.openxmlformats.org/officeDocument/2006/relationships/hyperlink" Target="https://www.caixa.gov.br/Downloads/sinapi-cadernos-tecnicos/SINAPI-CT-INSTALACOES-DE-GAS-E-INCENDIO-EM-ACO-E-FERRO-GALVANIZADO.pdf" TargetMode="External"/><Relationship Id="rId7139" Type="http://schemas.openxmlformats.org/officeDocument/2006/relationships/hyperlink" Target="https://www.caixa.gov.br/Downloads/sinapi-cadernos-tecnicos/SINAPI-CT-LOUCAS-E-METAIS.pdf" TargetMode="External"/><Relationship Id="rId7553" Type="http://schemas.openxmlformats.org/officeDocument/2006/relationships/hyperlink" Target="https://www.caixa.gov.br/Downloads/sinapi-cadernos-tecnicos/SINAPI-CT-PAREDES-EM-DRYWALL.pdf" TargetMode="External"/><Relationship Id="rId8604" Type="http://schemas.openxmlformats.org/officeDocument/2006/relationships/hyperlink" Target="https://www.caixa.gov.br/Downloads/sinapi-cadernos-tecnicos/SINAPI-CT-REDES-DE-AGUA-E-ESGOTO-EM-PEAD-LISO-(TUBOS-E-CONEXOES).pdf" TargetMode="External"/><Relationship Id="rId2698" Type="http://schemas.openxmlformats.org/officeDocument/2006/relationships/hyperlink" Target="https://www.caixa.gov.br/Downloads/sinapi-cadernos-tecnicos/SINAPI-CT-DRENAGEM-DE-AR-CONDICIONADO.pdf" TargetMode="External"/><Relationship Id="rId6155" Type="http://schemas.openxmlformats.org/officeDocument/2006/relationships/hyperlink" Target="https://www.caixa.gov.br/Downloads/sinapi-cadernos-tecnicos/SINAPI-CT-INSTALACOES-DE-GAS-E-INCENDIO-EM-ACO-E-FERRO-GALVANIZADO.pdf" TargetMode="External"/><Relationship Id="rId7206" Type="http://schemas.openxmlformats.org/officeDocument/2006/relationships/hyperlink" Target="https://www.caixa.gov.br/Downloads/sinapi-cadernos-tecnicos/SINAPI-CT-LOUCAS-E-METAIS.pdf" TargetMode="External"/><Relationship Id="rId3749" Type="http://schemas.openxmlformats.org/officeDocument/2006/relationships/hyperlink" Target="https://www.caixa.gov.br/Downloads/sinapi-cadernos-tecnicos/SINAPI-CT-ESTRUTURAS-DE-MADEIRA.pdf" TargetMode="External"/><Relationship Id="rId5171" Type="http://schemas.openxmlformats.org/officeDocument/2006/relationships/hyperlink" Target="https://www.caixa.gov.br/Downloads/sinapi-cadernos-tecnicos/SINAPI-CT-INSTALACOES-HIDRAULICAS-EM-PEX.pdf" TargetMode="External"/><Relationship Id="rId6222" Type="http://schemas.openxmlformats.org/officeDocument/2006/relationships/hyperlink" Target="https://www.caixa.gov.br/Downloads/sinapi-cadernos-tecnicos/SINAPI-CT-INSTALACOES-DE-GAS-EM-PEX-MULTICAMADAS.pdf" TargetMode="External"/><Relationship Id="rId7620" Type="http://schemas.openxmlformats.org/officeDocument/2006/relationships/hyperlink" Target="https://www.caixa.gov.br/Downloads/sinapi-cadernos-tecnicos/SINAPI-CT-PAVIMENTO-INTERTRAVADO.pdf" TargetMode="External"/><Relationship Id="rId9378" Type="http://schemas.openxmlformats.org/officeDocument/2006/relationships/hyperlink" Target="https://www.caixa.gov.br/Downloads/sinapi-cadernos-tecnicos/SINAPI-CT-TUBULACAO-FLANGEADA-PARA-REDES-DE-AGUA.pdf" TargetMode="External"/><Relationship Id="rId2765" Type="http://schemas.openxmlformats.org/officeDocument/2006/relationships/hyperlink" Target="https://www.caixa.gov.br/Downloads/sinapi-cadernos-tecnicos/SINAPI-CT-DRENOS.pdf" TargetMode="External"/><Relationship Id="rId3816" Type="http://schemas.openxmlformats.org/officeDocument/2006/relationships/hyperlink" Target="https://www.caixa.gov.br/Downloads/sinapi-cadernos-tecnicos/SINAPI-CT-EXECUCAO-DE-TIRANTES.pdf" TargetMode="External"/><Relationship Id="rId737" Type="http://schemas.openxmlformats.org/officeDocument/2006/relationships/hyperlink" Target="https://www.caixa.gov.br/Downloads/sinapi-cadernos-tecnicos/SINAPI-CT-ATERRO-E-REATERRO-DE-VALAS.pdf" TargetMode="External"/><Relationship Id="rId1367" Type="http://schemas.openxmlformats.org/officeDocument/2006/relationships/hyperlink" Target="https://www.caixa.gov.br/Downloads/sinapi-cadernos-tecnicos/SINAPI-CT-CONTRAPISO.pdf" TargetMode="External"/><Relationship Id="rId1781" Type="http://schemas.openxmlformats.org/officeDocument/2006/relationships/hyperlink" Target="https://www.caixa.gov.br/Downloads/sinapi-cadernos-tecnicos/SINAPI-CT-CUSTOS-HORARIOS-PRODUTIVO-E-IMPRODUTIVO-DOS-EQUIPAMENTOS.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2832" Type="http://schemas.openxmlformats.org/officeDocument/2006/relationships/hyperlink" Target="https://www.caixa.gov.br/Downloads/sinapi-cadernos-tecnicos/SINAPI-CT-ELETROCALHAS.pdf" TargetMode="External"/><Relationship Id="rId5988" Type="http://schemas.openxmlformats.org/officeDocument/2006/relationships/hyperlink" Target="https://www.caixa.gov.br/Downloads/sinapi-cadernos-tecnicos/SINAPI-CT-INSTALACOES-DE-GAS-E-INCENDIO-EM-ACO-E-FERRO-GALVANIZADO.pdf" TargetMode="External"/><Relationship Id="rId8394" Type="http://schemas.openxmlformats.org/officeDocument/2006/relationships/hyperlink" Target="https://www.caixa.gov.br/Downloads/sinapi-cadernos-tecnicos/SINAPI-CT-RASGOS-E-FIXACOES.pdf" TargetMode="External"/><Relationship Id="rId9445" Type="http://schemas.openxmlformats.org/officeDocument/2006/relationships/hyperlink" Target="https://www.caixa.gov.br/Downloads/sinapi-cadernos-tecnicos/SINAPI-CT-VIDROS-E-ESPELHOS.pdf" TargetMode="External"/><Relationship Id="rId73" Type="http://schemas.openxmlformats.org/officeDocument/2006/relationships/hyperlink" Target="https://www.caixa.gov.br/Downloads/sinapi-cadernos-tecnicos/SINAPI-CT-ALVENARIA-DE-VEDACAO.pdf" TargetMode="External"/><Relationship Id="rId804" Type="http://schemas.openxmlformats.org/officeDocument/2006/relationships/hyperlink" Target="https://www.caixa.gov.br/Downloads/sinapi-cadernos-tecnicos/SINAPI-CT-ATERROS-BASES-SUB-BASES-E-IMPRIMACOES.pdf" TargetMode="External"/><Relationship Id="rId1434" Type="http://schemas.openxmlformats.org/officeDocument/2006/relationships/hyperlink" Target="https://www.caixa.gov.br/Downloads/sinapi-cadernos-tecnicos/SINAPI-CT-CUSTOS-HORARIOS-PRODUTIVO-E-IMPRODUTIVO-DOS-EQUIPAMENTOS.pdf" TargetMode="External"/><Relationship Id="rId8047" Type="http://schemas.openxmlformats.org/officeDocument/2006/relationships/hyperlink" Target="https://www.caixa.gov.br/Downloads/sinapi-cadernos-tecnicos/SINAPI-CT-POCOS-DE-VISITA-E-CAIXAS-PARA-BOCAS-DE-LOBO.pdf" TargetMode="External"/><Relationship Id="rId8461" Type="http://schemas.openxmlformats.org/officeDocument/2006/relationships/hyperlink" Target="https://www.caixa.gov.br/Downloads/sinapi-cadernos-tecnicos/SINAPI-CT-RECOMPOSICAO-DE-PAVIMENTOS.pdf" TargetMode="External"/><Relationship Id="rId9512" Type="http://schemas.openxmlformats.org/officeDocument/2006/relationships/hyperlink" Target="https://www.caixa.gov.br/Downloads/sinapi-cadernos-tecnicos/SINAPI-CT-VALVULAS-E-REGISTROS-PARA-SISTEMAS-PREDIAIS.pdf" TargetMode="External"/><Relationship Id="rId1501" Type="http://schemas.openxmlformats.org/officeDocument/2006/relationships/hyperlink" Target="https://www.caixa.gov.br/Downloads/sinapi-cadernos-tecnicos/SINAPI-CT-CUSTOS-HORARIOS-PRODUTIVO-E-IMPRODUTIVO-DOS-EQUIPAMENTOS.pdf" TargetMode="External"/><Relationship Id="rId4657" Type="http://schemas.openxmlformats.org/officeDocument/2006/relationships/hyperlink" Target="https://www.caixa.gov.br/Downloads/sinapi-cadernos-tecnicos/SINAPI-CT-INSTALACOES-ELETRICAS-QUADROS-CABOS-DISJUNTORES-CONTATORES-E-BARRAMENTOS-BLINDADOS.pdf" TargetMode="External"/><Relationship Id="rId5708" Type="http://schemas.openxmlformats.org/officeDocument/2006/relationships/hyperlink" Target="https://www.caixa.gov.br/Downloads/sinapi-cadernos-tecnicos/SINAPI-CT-INSTALACOES-PREDIAIS-DE-AGUA-QUENTE-EM-CPVC.pdf" TargetMode="External"/><Relationship Id="rId7063" Type="http://schemas.openxmlformats.org/officeDocument/2006/relationships/hyperlink" Target="https://www.caixa.gov.br/Downloads/sinapi-metodologia/Livro_SINAPI_Calculos_Parametros.pdf" TargetMode="External"/><Relationship Id="rId8114" Type="http://schemas.openxmlformats.org/officeDocument/2006/relationships/hyperlink" Target="https://www.caixa.gov.br/Downloads/sinapi-cadernos-tecnicos/SINAPI-CT-POCOS-DE-VISITA-E-CAIXAS-PARA-BOCAS-DE-LOBO.pdf" TargetMode="External"/><Relationship Id="rId3259" Type="http://schemas.openxmlformats.org/officeDocument/2006/relationships/hyperlink" Target="https://www.caixa.gov.br/Downloads/sinapi-cadernos-tecnicos/SINAPI-CT-ESCAVACAO-DE-VALAS.pdf" TargetMode="External"/><Relationship Id="rId7130" Type="http://schemas.openxmlformats.org/officeDocument/2006/relationships/hyperlink" Target="https://www.caixa.gov.br/Downloads/sinapi-cadernos-tecnicos/SINAPI-CT-LOUCAS-E-METAIS.pdf" TargetMode="External"/><Relationship Id="rId594" Type="http://schemas.openxmlformats.org/officeDocument/2006/relationships/hyperlink" Target="https://www.caixa.gov.br/Downloads/sinapi-cadernos-tecnicos/SINAPI-CT-ASSENTAMENTO-DE-TUBOS-DE-PVC-E-METALICOS-EM-REDES-DE-AGUA.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3326" Type="http://schemas.openxmlformats.org/officeDocument/2006/relationships/hyperlink" Target="https://www.caixa.gov.br/Downloads/sinapi-cadernos-tecnicos/SINAPI-CT-ESCORAMENTO-E-PREPARO-DE-FUNDO-DE-VALAS.pdf" TargetMode="External"/><Relationship Id="rId3673" Type="http://schemas.openxmlformats.org/officeDocument/2006/relationships/hyperlink" Target="https://www.caixa.gov.br/Downloads/sinapi-cadernos-tecnicos/SINAPI-CT-ESTRUTURA-E-TRAMA-PARA-COBERTURA.pdf" TargetMode="External"/><Relationship Id="rId4724" Type="http://schemas.openxmlformats.org/officeDocument/2006/relationships/hyperlink" Target="https://www.caixa.gov.br/Downloads/sinapi-cadernos-tecnicos/SINAPI-CT-INSTALACOES-ELETRICAS-REDE-DE-DISTRIBUICAO.pdf" TargetMode="External"/><Relationship Id="rId247" Type="http://schemas.openxmlformats.org/officeDocument/2006/relationships/hyperlink" Target="https://www.caixa.gov.br/Downloads/sinapi-cadernos-tecnicos/SINAPI-CT-ARGAMASSAS.pdf" TargetMode="External"/><Relationship Id="rId3740" Type="http://schemas.openxmlformats.org/officeDocument/2006/relationships/hyperlink" Target="https://www.caixa.gov.br/Downloads/sinapi-cadernos-tecnicos/SINAPI-CT-ESTRUTURAS-DE-MADEIRA.pdf" TargetMode="External"/><Relationship Id="rId6896" Type="http://schemas.openxmlformats.org/officeDocument/2006/relationships/hyperlink" Target="https://www.caixa.gov.br/Downloads/sinapi-metodologia/Livro_SINAPI_Calculos_Parametros.pdf" TargetMode="External"/><Relationship Id="rId7947" Type="http://schemas.openxmlformats.org/officeDocument/2006/relationships/hyperlink" Target="https://www.caixa.gov.br/Downloads/sinapi-cadernos-tecnicos/SINAPI-CT-PISOS.pdf" TargetMode="External"/><Relationship Id="rId661" Type="http://schemas.openxmlformats.org/officeDocument/2006/relationships/hyperlink" Target="https://www.caixa.gov.br/Downloads/sinapi-cadernos-tecnicos/SINAPI-CT-ASSENTAMENTO-DE-TUBOS-DE-ESGOTO-OU-DRENAGEM-PLUVIAL-EM-CONCRETO.pdf" TargetMode="External"/><Relationship Id="rId1291" Type="http://schemas.openxmlformats.org/officeDocument/2006/relationships/hyperlink" Target="https://www.caixa.gov.br/Downloads/sinapi-cadernos-tecnicos/SINAPI-CT-CONCRETO-PROJETADO.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5498" Type="http://schemas.openxmlformats.org/officeDocument/2006/relationships/hyperlink" Target="https://www.caixa.gov.br/Downloads/sinapi-cadernos-tecnicos/SINAPI-CT-INSTALACOES-PREDIAIS-DE-AGUA-FRIA-EM-PVC.pdf" TargetMode="External"/><Relationship Id="rId6549" Type="http://schemas.openxmlformats.org/officeDocument/2006/relationships/hyperlink" Target="https://www.caixa.gov.br/Downloads/sinapi-cadernos-tecnicos/SINAPI-CT-INSTALACOES-EM-COBRE.pdf" TargetMode="External"/><Relationship Id="rId6963" Type="http://schemas.openxmlformats.org/officeDocument/2006/relationships/hyperlink" Target="https://www.caixa.gov.br/Downloads/sinapi-metodologia/Livro_SINAPI_Calculos_Parametros.pdf" TargetMode="External"/><Relationship Id="rId314" Type="http://schemas.openxmlformats.org/officeDocument/2006/relationships/hyperlink" Target="https://www.caixa.gov.br/Downloads/sinapi-cadernos-tecnicos/SINAPI-CT-ARMACAO-PARA-ESTRUTURAS-DE-CONCRETO-ARMADO.pdf" TargetMode="External"/><Relationship Id="rId5565" Type="http://schemas.openxmlformats.org/officeDocument/2006/relationships/hyperlink" Target="https://www.caixa.gov.br/Downloads/sinapi-cadernos-tecnicos/SINAPI-CT-INSTALACOES-PREDIAIS-DE-AGUA-FRIA-EM-PVC.pdf" TargetMode="External"/><Relationship Id="rId6616" Type="http://schemas.openxmlformats.org/officeDocument/2006/relationships/hyperlink" Target="https://www.caixa.gov.br/Downloads/sinapi-cadernos-tecnicos/SINAPI-CT-INSTALACOES-PARA-CANTEIROS-DE-OBRAS.pdf" TargetMode="External"/><Relationship Id="rId9022" Type="http://schemas.openxmlformats.org/officeDocument/2006/relationships/hyperlink" Target="https://www.caixa.gov.br/Downloads/sinapi-cadernos-tecnicos/SINAPI-CT-TRANSPORTE-FLUVIAL-CARGA-E-DESCARGA.pdf" TargetMode="External"/><Relationship Id="rId1011" Type="http://schemas.openxmlformats.org/officeDocument/2006/relationships/hyperlink" Target="https://www.caixa.gov.br/Downloads/sinapi-cadernos-tecnicos/SINAPI-CT-BOCAS-PARA-BUEIROS.pdf" TargetMode="External"/><Relationship Id="rId4167" Type="http://schemas.openxmlformats.org/officeDocument/2006/relationships/hyperlink" Target="https://www.caixa.gov.br/Downloads/sinapi-cadernos-tecnicos/SINAPI-CT-GRAUTE-E-ARMACAO.pdf" TargetMode="External"/><Relationship Id="rId4581" Type="http://schemas.openxmlformats.org/officeDocument/2006/relationships/hyperlink" Target="https://www.caixa.gov.br/Downloads/sinapi-cadernos-tecnicos/SINAPI-CT-INSTALACOES-ELETRICAS-ELETRODUTOS-CONEXOES-E-CONDULETES-APARENTES.pdf" TargetMode="External"/><Relationship Id="rId5218" Type="http://schemas.openxmlformats.org/officeDocument/2006/relationships/hyperlink" Target="https://www.caixa.gov.br/Downloads/sinapi-cadernos-tecnicos/SINAPI-CT-INSTALACOES-HIDRAULICAS-EM-PEX.pdf" TargetMode="External"/><Relationship Id="rId5632" Type="http://schemas.openxmlformats.org/officeDocument/2006/relationships/hyperlink" Target="https://www.caixa.gov.br/Downloads/sinapi-cadernos-tecnicos/SINAPI-CT-INSTALACOES-PREDIAIS-DE-AGUA-FRIA-EM-PVC.pdf" TargetMode="External"/><Relationship Id="rId8788" Type="http://schemas.openxmlformats.org/officeDocument/2006/relationships/hyperlink" Target="https://www.caixa.gov.br/Downloads/sinapi-cadernos-tecnicos/SINAPI-CT-SINALIZACAO-VERTICAL-VIARIA.pdf" TargetMode="External"/><Relationship Id="rId3183" Type="http://schemas.openxmlformats.org/officeDocument/2006/relationships/hyperlink" Target="https://www.caixa.gov.br/Downloads/sinapi-cadernos-tecnicos/SINAPI-CT-ESCAVACAO-VERTICAL-A-CEU-ABERTO.pdf" TargetMode="External"/><Relationship Id="rId4234" Type="http://schemas.openxmlformats.org/officeDocument/2006/relationships/hyperlink" Target="https://www.caixa.gov.br/Downloads/sinapi-cadernos-tecnicos/SINAPI-CT-GUIAS-E-SARJETAS.pdf" TargetMode="External"/><Relationship Id="rId1828" Type="http://schemas.openxmlformats.org/officeDocument/2006/relationships/hyperlink" Target="https://www.caixa.gov.br/Downloads/sinapi-cadernos-tecnicos/SINAPI-CT-DEMOLICOES-E-REMOCOES.pdf" TargetMode="External"/><Relationship Id="rId3250" Type="http://schemas.openxmlformats.org/officeDocument/2006/relationships/hyperlink" Target="https://www.caixa.gov.br/Downloads/sinapi-cadernos-tecnicos/SINAPI-CT-ESCAVACAO-DE-VALAS.pdf" TargetMode="External"/><Relationship Id="rId7457" Type="http://schemas.openxmlformats.org/officeDocument/2006/relationships/hyperlink" Target="https://www.caixa.gov.br/Downloads/sinapi-cadernos-tecnicos/SINAPI-CT-PAISAGISMO-PLANTIO.pdf" TargetMode="External"/><Relationship Id="rId8855" Type="http://schemas.openxmlformats.org/officeDocument/2006/relationships/hyperlink" Target="https://www.caixa.gov.br/Downloads/sinapi-cadernos-tecnicos/SINAPI-CT-SISTEMAS-DE-MEDICAO.pdf" TargetMode="External"/><Relationship Id="rId171" Type="http://schemas.openxmlformats.org/officeDocument/2006/relationships/hyperlink" Target="https://www.caixa.gov.br/Downloads/sinapi-cadernos-tecnicos/SINAPI-CT-ARGAMASSAS.pdf" TargetMode="External"/><Relationship Id="rId4301" Type="http://schemas.openxmlformats.org/officeDocument/2006/relationships/hyperlink" Target="https://www.caixa.gov.br/Downloads/sinapi-cadernos-tecnicos/SINAPI-CT-IMPERMEABILIZACAO-PROTECAO-MECANICA-E-TRATAMENTO-DE-JUNTA.pdf" TargetMode="External"/><Relationship Id="rId6059" Type="http://schemas.openxmlformats.org/officeDocument/2006/relationships/hyperlink" Target="https://www.caixa.gov.br/Downloads/sinapi-cadernos-tecnicos/SINAPI-CT-INSTALACOES-DE-GAS-E-INCENDIO-EM-ACO-E-FERRO-GALVANIZADO.pdf" TargetMode="External"/><Relationship Id="rId7871" Type="http://schemas.openxmlformats.org/officeDocument/2006/relationships/hyperlink" Target="https://www.caixa.gov.br/Downloads/sinapi-cadernos-tecnicos/SINAPI-CT-PINTURA-EM-SUPERFICIES-METALICAS.pdf" TargetMode="External"/><Relationship Id="rId8508" Type="http://schemas.openxmlformats.org/officeDocument/2006/relationships/hyperlink" Target="https://www.caixa.gov.br/Downloads/sinapi-cadernos-tecnicos/SINAPI-CT-REDES-ENTERRADAS-DE-DISTRIBUICAO-ELETRICA.pdf" TargetMode="External"/><Relationship Id="rId8922" Type="http://schemas.openxmlformats.org/officeDocument/2006/relationships/hyperlink" Target="https://www.caixa.gov.br/Downloads/sinapi-cadernos-tecnicos/SINAPI-CT-TELHAMENTO-PARA-COBERTURA.pdf" TargetMode="External"/><Relationship Id="rId6473" Type="http://schemas.openxmlformats.org/officeDocument/2006/relationships/hyperlink" Target="https://www.caixa.gov.br/Downloads/sinapi-cadernos-tecnicos/SINAPI-CT-INSTALACOES-EM-COBRE.pdf" TargetMode="External"/><Relationship Id="rId7524" Type="http://schemas.openxmlformats.org/officeDocument/2006/relationships/hyperlink" Target="https://www.caixa.gov.br/Downloads/sinapi-cadernos-tecnicos/SINAPI-CT-PAREDES-DE-CONCRETO-ESTUCAMENTO.pdf" TargetMode="External"/><Relationship Id="rId988" Type="http://schemas.openxmlformats.org/officeDocument/2006/relationships/hyperlink" Target="https://www.caixa.gov.br/Downloads/sinapi-cadernos-tecnicos/SINAPI-CT-BOCAS-PARA-BUEIRO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5075" Type="http://schemas.openxmlformats.org/officeDocument/2006/relationships/hyperlink" Target="https://www.caixa.gov.br/Downloads/sinapi-cadernos-tecnicos/SINAPI-CT-INSTALACOES-HIDRAULICAS-RESERVACAO-E-BOMBAS-DE-RECALQUE.pdf" TargetMode="External"/><Relationship Id="rId6126" Type="http://schemas.openxmlformats.org/officeDocument/2006/relationships/hyperlink" Target="https://www.caixa.gov.br/Downloads/sinapi-cadernos-tecnicos/SINAPI-CT-INSTALACOES-DE-GAS-E-INCENDIO-EM-ACO-E-FERRO-GALVANIZADO.pdf" TargetMode="External"/><Relationship Id="rId6540" Type="http://schemas.openxmlformats.org/officeDocument/2006/relationships/hyperlink" Target="https://www.caixa.gov.br/Downloads/sinapi-cadernos-tecnicos/SINAPI-CT-INSTALACOES-EM-COBRE.pdf" TargetMode="External"/><Relationship Id="rId1685" Type="http://schemas.openxmlformats.org/officeDocument/2006/relationships/hyperlink" Target="https://www.caixa.gov.br/Downloads/sinapi-cadernos-tecnicos/SINAPI-CT-CUSTOS-HORARIOS-PRODUTIVO-E-IMPRODUTIVO-DOS-EQUIPAMENTOS.pdf" TargetMode="External"/><Relationship Id="rId2736" Type="http://schemas.openxmlformats.org/officeDocument/2006/relationships/hyperlink" Target="https://www.caixa.gov.br/Downloads/sinapi-cadernos-tecnicos/SINAPI-CT-DRENOS.pdf" TargetMode="External"/><Relationship Id="rId4091" Type="http://schemas.openxmlformats.org/officeDocument/2006/relationships/hyperlink" Target="https://www.caixa.gov.br/Downloads/sinapi-cadernos-tecnicos/SINAPI-CT-FORMAS-PARA-PILARES-CIRCULARES.pdf" TargetMode="External"/><Relationship Id="rId5142" Type="http://schemas.openxmlformats.org/officeDocument/2006/relationships/hyperlink" Target="https://www.caixa.gov.br/Downloads/sinapi-cadernos-tecnicos/SINAPI-CT-INSTALACOES-HIDRAULICAS-EM-PEX.pdf" TargetMode="External"/><Relationship Id="rId8298" Type="http://schemas.openxmlformats.org/officeDocument/2006/relationships/hyperlink" Target="https://www.caixa.gov.br/Downloads/sinapi-cadernos-tecnicos/SINAPI-CT-RADIER-PISO-DE-CONCRETO-E-LAJE-SOBRE-SOLO.pdf" TargetMode="External"/><Relationship Id="rId9349" Type="http://schemas.openxmlformats.org/officeDocument/2006/relationships/hyperlink" Target="https://www.caixa.gov.br/Downloads/sinapi-cadernos-tecnicos/SINAPI-CT-TUBULACAO-FLANGEADA-PARA-REDES-DE-AGUA.pdf" TargetMode="External"/><Relationship Id="rId708" Type="http://schemas.openxmlformats.org/officeDocument/2006/relationships/hyperlink" Target="https://www.caixa.gov.br/Downloads/sinapi-cadernos-tecnicos/SINAPI-CT-ASSENTAMENTO-DE-TUBOS-DE-ESGOTO-OU-DRENAGEM-PLUVIAL-EM-CONCRETO.pdf" TargetMode="External"/><Relationship Id="rId1338" Type="http://schemas.openxmlformats.org/officeDocument/2006/relationships/hyperlink" Target="https://www.caixa.gov.br/Downloads/sinapi-cadernos-tecnicos/SINAPI-CT-CONCRETO-PROTENDIDO.pdf" TargetMode="External"/><Relationship Id="rId8365" Type="http://schemas.openxmlformats.org/officeDocument/2006/relationships/hyperlink" Target="https://www.caixa.gov.br/Downloads/sinapi-cadernos-tecnicos/SINAPI-CT-RASGOS-E-FIXACOES.pdf" TargetMode="External"/><Relationship Id="rId9416" Type="http://schemas.openxmlformats.org/officeDocument/2006/relationships/hyperlink" Target="https://www.caixa.gov.br/Downloads/sinapi-cadernos-tecnicos/SINAPI-CT-VERGAS-CONTRAVERGAS-E-FIXACAO-DE-ALVENARIA.pdf" TargetMode="External"/><Relationship Id="rId1405" Type="http://schemas.openxmlformats.org/officeDocument/2006/relationships/hyperlink" Target="https://www.caixa.gov.br/Downloads/sinapi-cadernos-tecnicos/SINAPI-CT-CONTRAPISO.pdf" TargetMode="External"/><Relationship Id="rId1752" Type="http://schemas.openxmlformats.org/officeDocument/2006/relationships/hyperlink" Target="https://www.caixa.gov.br/Downloads/sinapi-cadernos-tecnicos/SINAPI-CT-CUSTOS-HORARIOS-PRODUTIVO-E-IMPRODUTIVO-DOS-EQUIPAMENTOS.pdf" TargetMode="External"/><Relationship Id="rId2803" Type="http://schemas.openxmlformats.org/officeDocument/2006/relationships/hyperlink" Target="https://www.caixa.gov.br/Downloads/sinapi-cadernos-tecnicos/SINAPI-CT-DUTOS-PARA-AR-CONDICIONADO.pdf" TargetMode="External"/><Relationship Id="rId5959" Type="http://schemas.openxmlformats.org/officeDocument/2006/relationships/hyperlink" Target="https://www.caixa.gov.br/Downloads/sinapi-cadernos-tecnicos/SINAPI-CT-INSTALACOES-DE-GAS-E-INCENDIO-EM-ACO-E-FERRO-GALVANIZADO.pdf" TargetMode="External"/><Relationship Id="rId7381" Type="http://schemas.openxmlformats.org/officeDocument/2006/relationships/hyperlink" Target="https://www.caixa.gov.br/Downloads/sinapi-cadernos-tecnicos/SINAPI-CT-MASSA-UNICA-INTERNA.pdf" TargetMode="External"/><Relationship Id="rId8018" Type="http://schemas.openxmlformats.org/officeDocument/2006/relationships/hyperlink" Target="https://www.caixa.gov.br/Downloads/sinapi-cadernos-tecnicos/SINAPI-CT-POSTES-DE-CONCRETO-E-METALICOS.pdf" TargetMode="External"/><Relationship Id="rId8432" Type="http://schemas.openxmlformats.org/officeDocument/2006/relationships/hyperlink" Target="https://www.caixa.gov.br/Downloads/sinapi-cadernos-tecnicos/SINAPI-CT-RECOMPOSICAO-DE-PAVIMENTOS.pdf" TargetMode="External"/><Relationship Id="rId44" Type="http://schemas.openxmlformats.org/officeDocument/2006/relationships/hyperlink" Target="https://www.caixa.gov.br/Downloads/sinapi-cadernos-tecnicos/SINAPI-CT-ALVENARIA-DE-VEDACAO.pdf" TargetMode="External"/><Relationship Id="rId4975" Type="http://schemas.openxmlformats.org/officeDocument/2006/relationships/hyperlink" Target="https://www.caixa.gov.br/Downloads/sinapi-cadernos-tecnicos/SINAPI-CT-INSTALACOES-HIDRAULICAS-RESERVACAO-E-BOMBAS-DE-RECALQUE.pdf" TargetMode="External"/><Relationship Id="rId7034" Type="http://schemas.openxmlformats.org/officeDocument/2006/relationships/hyperlink" Target="https://www.caixa.gov.br/Downloads/sinapi-metodologia/Livro_SINAPI_Calculos_Parametros.pdf" TargetMode="External"/><Relationship Id="rId498" Type="http://schemas.openxmlformats.org/officeDocument/2006/relationships/hyperlink" Target="https://www.caixa.gov.br/Downloads/sinapi-cadernos-tecnicos/SINAPI-CT-ASSENTAMENTO-DE-TUBOS-DE-PVC-E-METALICOS-EM-REDES-DE-AGUA.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3577" Type="http://schemas.openxmlformats.org/officeDocument/2006/relationships/hyperlink" Target="https://www.caixa.gov.br/Downloads/sinapi-cadernos-tecnicos/SINAPI-CT-ESTACAS-EM-HELICE-CONTINUA.pdf" TargetMode="External"/><Relationship Id="rId3991" Type="http://schemas.openxmlformats.org/officeDocument/2006/relationships/hyperlink" Target="https://www.caixa.gov.br/Downloads/sinapi-cadernos-tecnicos/SINAPI-CT-FORMAS-PARA-ESTRUTURAS-DE-CONCRETO-ARMADO.pdf" TargetMode="External"/><Relationship Id="rId4628" Type="http://schemas.openxmlformats.org/officeDocument/2006/relationships/hyperlink" Target="https://www.caixa.gov.br/Downloads/sinapi-cadernos-tecnicos/SINAPI-CT-INSTALACOES-ELETRICAS-QUADROS-CABOS-DISJUNTORES-CONTATORES-E-BARRAMENTOS-BLINDADOS.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3644" Type="http://schemas.openxmlformats.org/officeDocument/2006/relationships/hyperlink" Target="https://www.caixa.gov.br/Downloads/sinapi-cadernos-tecnicos/SINAPI-CT-ESTRUTURA-E-TRAMA-PARA-COBERTURA.pdf" TargetMode="External"/><Relationship Id="rId6050" Type="http://schemas.openxmlformats.org/officeDocument/2006/relationships/hyperlink" Target="https://www.caixa.gov.br/Downloads/sinapi-cadernos-tecnicos/SINAPI-CT-INSTALACOES-DE-GAS-E-INCENDIO-EM-ACO-E-FERRO-GALVANIZADO.pdf" TargetMode="External"/><Relationship Id="rId7101" Type="http://schemas.openxmlformats.org/officeDocument/2006/relationships/hyperlink" Target="https://www.caixa.gov.br/Downloads/sinapi-cadernos-tecnicos/SINAPI-CT-LOCACAO-DE-OBRAS.pdf" TargetMode="External"/><Relationship Id="rId565" Type="http://schemas.openxmlformats.org/officeDocument/2006/relationships/hyperlink" Target="https://www.caixa.gov.br/Downloads/sinapi-cadernos-tecnicos/SINAPI-CT-ASSENTAMENTO-DE-TUBOS-DE-PVC-E-METALICOS-EM-REDES-DE-AGUA.pdf" TargetMode="External"/><Relationship Id="rId1195" Type="http://schemas.openxmlformats.org/officeDocument/2006/relationships/hyperlink" Target="https://www.caixa.gov.br/Downloads/sinapi-cadernos-tecnicos/SINAPI-CT-CANALETAS-GRELHAS-E-CAIXAS-COM-GRELHA-PARA-DRENAGEM.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3711" Type="http://schemas.openxmlformats.org/officeDocument/2006/relationships/hyperlink" Target="https://www.caixa.gov.br/Downloads/sinapi-cadernos-tecnicos/SINAPI-CT-ESTRUTURAS-DE-CONTENCAO-ESTACAS-PAREDES-DIAFRAGMA-E-MURETA-GUIA.pdf" TargetMode="External"/><Relationship Id="rId6867" Type="http://schemas.openxmlformats.org/officeDocument/2006/relationships/hyperlink" Target="https://www.caixa.gov.br/Downloads/sinapi-metodologia/Livro_SINAPI_Calculos_Parametros.pdf" TargetMode="External"/><Relationship Id="rId7918" Type="http://schemas.openxmlformats.org/officeDocument/2006/relationships/hyperlink" Target="https://www.caixa.gov.br/Downloads/sinapi-cadernos-tecnicos/SINAPI-CT-PINTURA-PARA-PISOS-E-PARA-SINALIZACAO-HORIZONTAL-E-VERTICAL.pdf" TargetMode="External"/><Relationship Id="rId9273" Type="http://schemas.openxmlformats.org/officeDocument/2006/relationships/hyperlink" Target="https://www.caixa.gov.br/Downloads/sinapi-cadernos-tecnicos/SINAPI-CT-TRANSPORTE-CARGA-E-DESCARGA-DE-MATERIAIS.pdf" TargetMode="External"/><Relationship Id="rId218" Type="http://schemas.openxmlformats.org/officeDocument/2006/relationships/hyperlink" Target="https://www.caixa.gov.br/Downloads/sinapi-cadernos-tecnicos/SINAPI-CT-ARGAMASSAS.pdf" TargetMode="External"/><Relationship Id="rId632" Type="http://schemas.openxmlformats.org/officeDocument/2006/relationships/hyperlink" Target="https://www.caixa.gov.br/Downloads/sinapi-cadernos-tecnicos/SINAPI-CT-ASSENTAMENTO-DE-TUBOS-DE-ESGOTO-OU-DRENAGEM-PLUVIAL-EM-CONCRETO.pdf" TargetMode="External"/><Relationship Id="rId1262" Type="http://schemas.openxmlformats.org/officeDocument/2006/relationships/hyperlink" Target="https://www.caixa.gov.br/Downloads/sinapi-cadernos-tecnicos/SINAPI-CT-CONCRETAGEM-PARA-ESTRUTURAS-DE-CONCRETO-ARMADO.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5469" Type="http://schemas.openxmlformats.org/officeDocument/2006/relationships/hyperlink" Target="https://www.caixa.gov.br/Downloads/sinapi-cadernos-tecnicos/SINAPI-CT-INSTALACOES-PREDIAIS-DE-AGUA-FRIA-EM-PVC.pdf" TargetMode="External"/><Relationship Id="rId9340" Type="http://schemas.openxmlformats.org/officeDocument/2006/relationships/hyperlink" Target="https://www.caixa.gov.br/Downloads/sinapi-cadernos-tecnicos/SINAPI-CT-TUBULACAO-FLANGEADA-PARA-REDES-DE-AGUA.pdf" TargetMode="External"/><Relationship Id="rId4485" Type="http://schemas.openxmlformats.org/officeDocument/2006/relationships/hyperlink" Target="https://www.caixa.gov.br/Downloads/sinapi-cadernos-tecnicos/SINAPI-CT-INSTALACOES-ELETRICAS-ELETRODUTOS-EMBUTIDOS-CABOS-CAIXAS-TOMADAS-E-INTERRUPTORES.pdf" TargetMode="External"/><Relationship Id="rId5536" Type="http://schemas.openxmlformats.org/officeDocument/2006/relationships/hyperlink" Target="https://www.caixa.gov.br/Downloads/sinapi-cadernos-tecnicos/SINAPI-CT-INSTALACOES-PREDIAIS-DE-AGUA-FRIA-EM-PVC.pdf" TargetMode="External"/><Relationship Id="rId5883" Type="http://schemas.openxmlformats.org/officeDocument/2006/relationships/hyperlink" Target="https://www.caixa.gov.br/Downloads/sinapi-cadernos-tecnicos/SINAPI-CT-INSTALACOES-DE-DIVISORIAS-DIVERSAS.pdf" TargetMode="External"/><Relationship Id="rId6934" Type="http://schemas.openxmlformats.org/officeDocument/2006/relationships/hyperlink" Target="https://www.caixa.gov.br/Downloads/sinapi-metodologia/Livro_SINAPI_Calculos_Parametros.pdf" TargetMode="External"/><Relationship Id="rId3087" Type="http://schemas.openxmlformats.org/officeDocument/2006/relationships/hyperlink" Target="https://www.caixa.gov.br/Downloads/sinapi-cadernos-tecnicos/SINAPI-CT-ESCADAS.pdf" TargetMode="External"/><Relationship Id="rId4138" Type="http://schemas.openxmlformats.org/officeDocument/2006/relationships/hyperlink" Target="https://www.caixa.gov.br/Downloads/sinapi-cadernos-tecnicos/SINAPI-CT-GESSO.pdf" TargetMode="External"/><Relationship Id="rId5950" Type="http://schemas.openxmlformats.org/officeDocument/2006/relationships/hyperlink" Target="https://www.caixa.gov.br/Downloads/sinapi-cadernos-tecnicos/SINAPI-CT-INSTALACOES-DE-GAS-E-INCENDIO-EM-ACO-E-FERRO-GALVANIZADO.pdf" TargetMode="External"/><Relationship Id="rId4552" Type="http://schemas.openxmlformats.org/officeDocument/2006/relationships/hyperlink" Target="https://www.caixa.gov.br/Downloads/sinapi-cadernos-tecnicos/SINAPI-CT-INSTALACOES-ELETRICAS-ELETRODUTOS-CONEXOES-E-CONDULETES-APARENTES.pdf" TargetMode="External"/><Relationship Id="rId5603" Type="http://schemas.openxmlformats.org/officeDocument/2006/relationships/hyperlink" Target="https://www.caixa.gov.br/Downloads/sinapi-cadernos-tecnicos/SINAPI-CT-INSTALACOES-PREDIAIS-DE-AGUA-FRIA-EM-PVC.pdf" TargetMode="External"/><Relationship Id="rId8759" Type="http://schemas.openxmlformats.org/officeDocument/2006/relationships/hyperlink" Target="https://www.caixa.gov.br/Downloads/sinapi-cadernos-tecnicos/SINAPI-CT-SINALIZACAO-HORIZONTAL-VIARIA.pdf" TargetMode="External"/><Relationship Id="rId3154" Type="http://schemas.openxmlformats.org/officeDocument/2006/relationships/hyperlink" Target="https://www.caixa.gov.br/Downloads/sinapi-cadernos-tecnicos/SINAPI-CT-ESCAVACAO-HORIZONTAL.pdf" TargetMode="External"/><Relationship Id="rId4205" Type="http://schemas.openxmlformats.org/officeDocument/2006/relationships/hyperlink" Target="https://www.caixa.gov.br/Downloads/sinapi-cadernos-tecnicos/SINAPI-CT-GUARDA-CORPO-CORRIMAO-E-GRADE-PARA-ESQUADRIAS.pdf" TargetMode="External"/><Relationship Id="rId7775" Type="http://schemas.openxmlformats.org/officeDocument/2006/relationships/hyperlink" Target="https://www.caixa.gov.br/Downloads/sinapi-cadernos-tecnicos/SINAPI-CT-PINTURA-EXTERNA.pdf" TargetMode="External"/><Relationship Id="rId8826" Type="http://schemas.openxmlformats.org/officeDocument/2006/relationships/hyperlink" Target="https://www.caixa.gov.br/Downloads/sinapi-cadernos-tecnicos/SINAPI-CT-SISTEMA-DE-PROTECAO-CONTRA-DESCARGAS-ATMOSFERICAS-SPDA.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3221" Type="http://schemas.openxmlformats.org/officeDocument/2006/relationships/hyperlink" Target="https://www.caixa.gov.br/Downloads/sinapi-cadernos-tecnicos/SINAPI-CT-ESCAVACAO-VERTICAL-A-CEU-ABERTO.pdf" TargetMode="External"/><Relationship Id="rId6377" Type="http://schemas.openxmlformats.org/officeDocument/2006/relationships/hyperlink" Target="https://www.caixa.gov.br/Downloads/sinapi-cadernos-tecnicos/SINAPI-CT-INSTALACOES-EM-COBRE.pdf" TargetMode="External"/><Relationship Id="rId6791" Type="http://schemas.openxmlformats.org/officeDocument/2006/relationships/hyperlink" Target="https://www.caixa.gov.br/Downloads/sinapi-metodologia/Livro_SINAPI_Calculos_Parametros.pdf" TargetMode="External"/><Relationship Id="rId7428" Type="http://schemas.openxmlformats.org/officeDocument/2006/relationships/hyperlink" Target="https://www.caixa.gov.br/Downloads/sinapi-cadernos-tecnicos/SINAPI-CT-MONTAGEM-DE-GRUAS-E-CREMALHEIRAS.pdf" TargetMode="External"/><Relationship Id="rId7842" Type="http://schemas.openxmlformats.org/officeDocument/2006/relationships/hyperlink" Target="https://www.caixa.gov.br/Downloads/sinapi-cadernos-tecnicos/SINAPI-CT-PINTURA-EM-MADEIRA.pdf" TargetMode="External"/><Relationship Id="rId8" Type="http://schemas.openxmlformats.org/officeDocument/2006/relationships/hyperlink" Target="https://www.caixa.gov.br/Downloads/sinapi-cadernos-tecnicos/SINAPI-CT-ACESSIBILIDADE.pdf" TargetMode="External"/><Relationship Id="rId142" Type="http://schemas.openxmlformats.org/officeDocument/2006/relationships/hyperlink" Target="https://www.caixa.gov.br/Downloads/sinapi-cadernos-tecnicos/SINAPI-CT-ARGAMASSAS.pdf" TargetMode="External"/><Relationship Id="rId2987" Type="http://schemas.openxmlformats.org/officeDocument/2006/relationships/hyperlink" Target="https://www.caixa.gov.br/Downloads/sinapi-cadernos-tecnicos/SINAPI-CT-EQUIPAMENTOS-DE-PROTECAO-COLETIVA.pdf" TargetMode="External"/><Relationship Id="rId5393" Type="http://schemas.openxmlformats.org/officeDocument/2006/relationships/hyperlink" Target="https://www.caixa.gov.br/Downloads/sinapi-cadernos-tecnicos/SINAPI-CT-INSTALACOES-PREDIAIS-DE-ESGOTO-TUBOS-E-CONEXOES.pdf" TargetMode="External"/><Relationship Id="rId6444" Type="http://schemas.openxmlformats.org/officeDocument/2006/relationships/hyperlink" Target="https://www.caixa.gov.br/Downloads/sinapi-cadernos-tecnicos/SINAPI-CT-INSTALACOES-EM-COBRE.pdf" TargetMode="External"/><Relationship Id="rId959" Type="http://schemas.openxmlformats.org/officeDocument/2006/relationships/hyperlink" Target="https://www.caixa.gov.br/Downloads/sinapi-cadernos-tecnicos/SINAPI-CT-ATERROS-BASES-SUB-BASES-E-IMPRIMACOES.pdf" TargetMode="External"/><Relationship Id="rId1589" Type="http://schemas.openxmlformats.org/officeDocument/2006/relationships/hyperlink" Target="https://www.caixa.gov.br/Downloads/sinapi-cadernos-tecnicos/SINAPI-CT-CUSTOS-HORARIOS-PRODUTIVO-E-IMPRODUTIVO-DOS-EQUIPAMENTOS.pdf" TargetMode="External"/><Relationship Id="rId5046" Type="http://schemas.openxmlformats.org/officeDocument/2006/relationships/hyperlink" Target="https://www.caixa.gov.br/Downloads/sinapi-cadernos-tecnicos/SINAPI-CT-INSTALACOES-HIDRAULICAS-RESERVACAO-E-BOMBAS-DE-RECALQUE.pdf" TargetMode="External"/><Relationship Id="rId5460" Type="http://schemas.openxmlformats.org/officeDocument/2006/relationships/hyperlink" Target="https://www.caixa.gov.br/Downloads/sinapi-cadernos-tecnicos/SINAPI-CT-INSTALACOES-PREDIAIS-DE-AGUA-FRIA-EM-PVC.pdf" TargetMode="External"/><Relationship Id="rId6511" Type="http://schemas.openxmlformats.org/officeDocument/2006/relationships/hyperlink" Target="https://www.caixa.gov.br/Downloads/sinapi-cadernos-tecnicos/SINAPI-CT-INSTALACOES-EM-COBRE.pdf" TargetMode="External"/><Relationship Id="rId4062" Type="http://schemas.openxmlformats.org/officeDocument/2006/relationships/hyperlink" Target="https://www.caixa.gov.br/Downloads/sinapi-cadernos-tecnicos/SINAPI-CT-FORMAS-PARA-ESTRUTURAS-DE-CONCRETO-ARMADO.pdf" TargetMode="External"/><Relationship Id="rId5113" Type="http://schemas.openxmlformats.org/officeDocument/2006/relationships/hyperlink" Target="https://www.caixa.gov.br/Downloads/sinapi-cadernos-tecnicos/SINAPI-CT-INSTALACOES-HIDRAULICAS-EM-PEX.pdf" TargetMode="External"/><Relationship Id="rId8269" Type="http://schemas.openxmlformats.org/officeDocument/2006/relationships/hyperlink" Target="https://www.caixa.gov.br/Downloads/sinapi-cadernos-tecnicos/SINAPI-CT-QUADRAS-E-SEUS-EQUIPAMENTOS.pdf" TargetMode="External"/><Relationship Id="rId1656" Type="http://schemas.openxmlformats.org/officeDocument/2006/relationships/hyperlink" Target="https://www.caixa.gov.br/Downloads/sinapi-cadernos-tecnicos/SINAPI-CT-CUSTOS-HORARIOS-PRODUTIVO-E-IMPRODUTIVO-DOS-EQUIPAMENTOS.pdf" TargetMode="External"/><Relationship Id="rId2707" Type="http://schemas.openxmlformats.org/officeDocument/2006/relationships/hyperlink" Target="https://www.caixa.gov.br/Downloads/sinapi-cadernos-tecnicos/SINAPI-CT-DRENAGEM-DE-AR-CONDICIONADO.pdf" TargetMode="External"/><Relationship Id="rId8683" Type="http://schemas.openxmlformats.org/officeDocument/2006/relationships/hyperlink" Target="https://www.caixa.gov.br/Downloads/sinapi-cadernos-tecnicos/SINAPI-CT-REDES-DE-AGUA-E-ESGOTO-EM-PEAD-LISO-(TUBOS-E-CONEXOES).pdf" TargetMode="External"/><Relationship Id="rId1309" Type="http://schemas.openxmlformats.org/officeDocument/2006/relationships/hyperlink" Target="https://www.caixa.gov.br/Downloads/sinapi-cadernos-tecnicos/SINAPI-CT-CONCRETO-PROJETADO.pdf" TargetMode="External"/><Relationship Id="rId1723" Type="http://schemas.openxmlformats.org/officeDocument/2006/relationships/hyperlink" Target="https://www.caixa.gov.br/Downloads/sinapi-cadernos-tecnicos/SINAPI-CT-CUSTOS-HORARIOS-PRODUTIVO-E-IMPRODUTIVO-DOS-EQUIPAMENTOS.pdf" TargetMode="External"/><Relationship Id="rId4879" Type="http://schemas.openxmlformats.org/officeDocument/2006/relationships/hyperlink" Target="https://www.caixa.gov.br/Downloads/sinapi-cadernos-tecnicos/SINAPI-CT-INSTALACOES-HIDRAULICAS-RESERVACAO-E-BOMBAS-DE-RECALQUE.pdf" TargetMode="External"/><Relationship Id="rId7285" Type="http://schemas.openxmlformats.org/officeDocument/2006/relationships/hyperlink" Target="https://www.caixa.gov.br/Downloads/sinapi-cadernos-tecnicos/SINAPI-CT-MASSA-UNICA-EXTERNA.pdf" TargetMode="External"/><Relationship Id="rId8336" Type="http://schemas.openxmlformats.org/officeDocument/2006/relationships/hyperlink" Target="https://www.caixa.gov.br/Downloads/sinapi-cadernos-tecnicos/SINAPI-CT-RASGOS-E-FIXACOES.pdf" TargetMode="External"/><Relationship Id="rId8750" Type="http://schemas.openxmlformats.org/officeDocument/2006/relationships/hyperlink" Target="https://www.caixa.gov.br/Downloads/sinapi-cadernos-tecnicos/SINAPI-CT-SINALIZACAO-HORIZONTAL-VIARIA.pdf" TargetMode="External"/><Relationship Id="rId15" Type="http://schemas.openxmlformats.org/officeDocument/2006/relationships/hyperlink" Target="https://www.caixa.gov.br/Downloads/sinapi-cadernos-tecnicos/SINAPI-CT-ALVENARIA-ESTRUTURAL-BLOCOS-CERAMICOS.pdf" TargetMode="External"/><Relationship Id="rId3895" Type="http://schemas.openxmlformats.org/officeDocument/2006/relationships/hyperlink" Target="https://www.caixa.gov.br/Downloads/sinapi-cadernos-tecnicos/SINAPI-CT-FOSSAS-E-SUMIDOUROS.pdf" TargetMode="External"/><Relationship Id="rId4946" Type="http://schemas.openxmlformats.org/officeDocument/2006/relationships/hyperlink" Target="https://www.caixa.gov.br/Downloads/sinapi-cadernos-tecnicos/SINAPI-CT-INSTALACOES-HIDRAULICAS-RESERVACAO-E-BOMBAS-DE-RECALQUE.pdf" TargetMode="External"/><Relationship Id="rId7352" Type="http://schemas.openxmlformats.org/officeDocument/2006/relationships/hyperlink" Target="https://www.caixa.gov.br/Downloads/sinapi-cadernos-tecnicos/SINAPI-CT-MASSA-UNICA-INTERNA.pdf" TargetMode="External"/><Relationship Id="rId8403" Type="http://schemas.openxmlformats.org/officeDocument/2006/relationships/hyperlink" Target="https://www.caixa.gov.br/Downloads/sinapi-cadernos-tecnicos/SINAPI-CT-RASGOS-E-FIXACOES.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3548" Type="http://schemas.openxmlformats.org/officeDocument/2006/relationships/hyperlink" Target="https://www.caixa.gov.br/Downloads/sinapi-cadernos-tecnicos/SINAPI-CT-ESTACAS-BROCA-STRAUSS-E-ESCAVADA-COM-FLUIDO-ESTABILIZANTE.pdf" TargetMode="External"/><Relationship Id="rId7005" Type="http://schemas.openxmlformats.org/officeDocument/2006/relationships/hyperlink" Target="https://www.caixa.gov.br/Downloads/sinapi-metodologia/Livro_SINAPI_Calculos_Parametros.pdf" TargetMode="External"/><Relationship Id="rId469" Type="http://schemas.openxmlformats.org/officeDocument/2006/relationships/hyperlink" Target="https://www.caixa.gov.br/Downloads/sinapi-cadernos-tecnicos/SINAPI-CT-ASSENTAMENTO-DE-TUBOS-DE-PVC-E-METALICOS-EM-REDES-DE-AGUA.pdf" TargetMode="External"/><Relationship Id="rId883" Type="http://schemas.openxmlformats.org/officeDocument/2006/relationships/hyperlink" Target="https://www.caixa.gov.br/Downloads/sinapi-cadernos-tecnicos/SINAPI-CT-ATERROS-BASES-SUB-BASES-E-IMPRIMACOES.pdf" TargetMode="External"/><Relationship Id="rId1099" Type="http://schemas.openxmlformats.org/officeDocument/2006/relationships/hyperlink" Target="https://www.caixa.gov.br/Downloads/sinapi-cadernos-tecnicos/SINAPI-CT-CAIXAS-ENTERRADA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3615" Type="http://schemas.openxmlformats.org/officeDocument/2006/relationships/hyperlink" Target="https://www.caixa.gov.br/Downloads/sinapi-cadernos-tecnicos/SINAPI-CT-ESTRUTURA-E-TRAMA-PARA-COBERTURA.pdf" TargetMode="External"/><Relationship Id="rId3962" Type="http://schemas.openxmlformats.org/officeDocument/2006/relationships/hyperlink" Target="https://www.caixa.gov.br/Downloads/sinapi-cadernos-tecnicos/SINAPI-CT-FUNDACOES-RASAS-(BLOCOS-SAPATAS-VIGAS-BALDRAME).pdf" TargetMode="External"/><Relationship Id="rId6021" Type="http://schemas.openxmlformats.org/officeDocument/2006/relationships/hyperlink" Target="https://www.caixa.gov.br/Downloads/sinapi-cadernos-tecnicos/SINAPI-CT-INSTALACOES-DE-GAS-E-INCENDIO-EM-ACO-E-FERRO-GALVANIZADO.pdf" TargetMode="External"/><Relationship Id="rId9177" Type="http://schemas.openxmlformats.org/officeDocument/2006/relationships/hyperlink" Target="https://www.caixa.gov.br/Downloads/sinapi-cadernos-tecnicos/SINAPI-CT-TRANSPORTE-CARGA-E-DESCARGA-DE-MATERIAIS.pdf" TargetMode="External"/><Relationship Id="rId9591" Type="http://schemas.openxmlformats.org/officeDocument/2006/relationships/hyperlink" Target="https://www.caixa.gov.br/Downloads/sinapi-cadernos-tecnicos/SINAPI-CT-VALVULAS-E-REGISTROS-PARA-SISTEMAS-PREDIAIS.pdf" TargetMode="External"/><Relationship Id="rId536" Type="http://schemas.openxmlformats.org/officeDocument/2006/relationships/hyperlink" Target="https://www.caixa.gov.br/Downloads/sinapi-cadernos-tecnicos/SINAPI-CT-ASSENTAMENTO-DE-TUBOS-DE-PVC-E-METALICOS-EM-REDES-DE-AGUA.pdf" TargetMode="External"/><Relationship Id="rId1166" Type="http://schemas.openxmlformats.org/officeDocument/2006/relationships/hyperlink" Target="https://www.caixa.gov.br/Downloads/sinapi-cadernos-tecnicos/SINAPI-CT-CAIXAS-DE-AGUA-PARA-EDIFICACOE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8193" Type="http://schemas.openxmlformats.org/officeDocument/2006/relationships/hyperlink" Target="https://www.caixa.gov.br/Downloads/sinapi-cadernos-tecnicos/SINAPI-CT-POCOS-DE-VISITA-E-CAIXAS-PARA-BOCAS-DE-LOBO.pdf" TargetMode="External"/><Relationship Id="rId9244" Type="http://schemas.openxmlformats.org/officeDocument/2006/relationships/hyperlink" Target="https://www.caixa.gov.br/Downloads/sinapi-cadernos-tecnicos/SINAPI-CT-TRANSPORTE-CARGA-E-DESCARGA-DE-MATERIAIS.pdf" TargetMode="External"/><Relationship Id="rId950" Type="http://schemas.openxmlformats.org/officeDocument/2006/relationships/hyperlink" Target="https://www.caixa.gov.br/Downloads/sinapi-cadernos-tecnicos/SINAPI-CT-ATERROS-BASES-SUB-BASES-E-IMPRIMACOES.pdf" TargetMode="External"/><Relationship Id="rId1580" Type="http://schemas.openxmlformats.org/officeDocument/2006/relationships/hyperlink" Target="https://www.caixa.gov.br/Downloads/sinapi-cadernos-tecnicos/SINAPI-CT-CUSTOS-HORARIOS-PRODUTIVO-E-IMPRODUTIV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4389" Type="http://schemas.openxmlformats.org/officeDocument/2006/relationships/hyperlink" Target="https://www.caixa.gov.br/Downloads/sinapi-cadernos-tecnicos/SINAPI-CT-INSTALACOES-ELETRICAS-ELETRODUTOS-EMBUTIDOS-CABOS-CAIXAS-TOMADAS-E-INTERRUPTORES.pdf" TargetMode="External"/><Relationship Id="rId5787" Type="http://schemas.openxmlformats.org/officeDocument/2006/relationships/hyperlink" Target="https://www.caixa.gov.br/Downloads/sinapi-cadernos-tecnicos/SINAPI-CT-INSTALACOES-PREDIAIS-DE-AGUA-QUENTE-EM-CPVC.pdf" TargetMode="External"/><Relationship Id="rId6838" Type="http://schemas.openxmlformats.org/officeDocument/2006/relationships/hyperlink" Target="https://www.caixa.gov.br/Downloads/sinapi-metodologia/Livro_SINAPI_Calculos_Parametros.pdf" TargetMode="External"/><Relationship Id="rId603" Type="http://schemas.openxmlformats.org/officeDocument/2006/relationships/hyperlink" Target="https://www.caixa.gov.br/Downloads/sinapi-cadernos-tecnicos/SINAPI-CT-ASSENTAMENTO-DE-TUBOS-DE-PVC-E-METALICOS-EM-REDES-DE-AGUA.pdf" TargetMode="External"/><Relationship Id="rId1233" Type="http://schemas.openxmlformats.org/officeDocument/2006/relationships/hyperlink" Target="https://www.caixa.gov.br/Downloads/sinapi-cadernos-tecnicos/SINAPI-CT-CHAPISCO.pdf" TargetMode="External"/><Relationship Id="rId5854" Type="http://schemas.openxmlformats.org/officeDocument/2006/relationships/hyperlink" Target="https://www.caixa.gov.br/Downloads/sinapi-cadernos-tecnicos/SINAPI-CT-INSTALACOES-PREDIAIS-DE-AGUAS-PLUVIAIS-TUBOS-CONEXOES-CAIXAS-E-RALOS.pdf" TargetMode="External"/><Relationship Id="rId6905" Type="http://schemas.openxmlformats.org/officeDocument/2006/relationships/hyperlink" Target="https://www.caixa.gov.br/Downloads/sinapi-metodologia/Livro_SINAPI_Calculos_Parametros.pdf" TargetMode="External"/><Relationship Id="rId8260" Type="http://schemas.openxmlformats.org/officeDocument/2006/relationships/hyperlink" Target="https://www.caixa.gov.br/Downloads/sinapi-cadernos-tecnicos/SINAPI-CT-QUADRAS-E-SEUS-EQUIPAMENTOS.pdf" TargetMode="External"/><Relationship Id="rId9311" Type="http://schemas.openxmlformats.org/officeDocument/2006/relationships/hyperlink" Target="https://www.caixa.gov.br/Downloads/sinapi-cadernos-tecnicos/SINAPI-CT-TRATAMENTOS-SUPERFICIAIS.pdf" TargetMode="External"/><Relationship Id="rId1300" Type="http://schemas.openxmlformats.org/officeDocument/2006/relationships/hyperlink" Target="https://www.caixa.gov.br/Downloads/sinapi-cadernos-tecnicos/SINAPI-CT-CONCRETO-PROJETADO.pdf" TargetMode="External"/><Relationship Id="rId4456" Type="http://schemas.openxmlformats.org/officeDocument/2006/relationships/hyperlink" Target="https://www.caixa.gov.br/Downloads/sinapi-cadernos-tecnicos/SINAPI-CT-INSTALACOES-ELETRICAS-ELETRODUTOS-EMBUTIDOS-CABOS-CAIXAS-TOMADAS-E-INTERRUPTORES.pdf" TargetMode="External"/><Relationship Id="rId4870" Type="http://schemas.openxmlformats.org/officeDocument/2006/relationships/hyperlink" Target="https://www.caixa.gov.br/Downloads/sinapi-cadernos-tecnicos/SINAPI-CT-INSTALACOES-HIDRAULICAS-RESERVACAO-E-BOMBAS-DE-RECALQUE.pdf" TargetMode="External"/><Relationship Id="rId5507" Type="http://schemas.openxmlformats.org/officeDocument/2006/relationships/hyperlink" Target="https://www.caixa.gov.br/Downloads/sinapi-cadernos-tecnicos/SINAPI-CT-INSTALACOES-PREDIAIS-DE-AGUA-FRIA-EM-PVC.pdf" TargetMode="External"/><Relationship Id="rId5921" Type="http://schemas.openxmlformats.org/officeDocument/2006/relationships/hyperlink" Target="https://www.caixa.gov.br/Downloads/sinapi-cadernos-tecnicos/SINAPI-CT-INSTALACOES-DE-GAS-E-INCENDIO-EM-ACO-E-FERRO-GALVANIZADO.pdf" TargetMode="External"/><Relationship Id="rId3058" Type="http://schemas.openxmlformats.org/officeDocument/2006/relationships/hyperlink" Target="https://www.caixa.gov.br/Downloads/sinapi-cadernos-tecnicos/SINAPI-CT-ESCADAS.pdf" TargetMode="External"/><Relationship Id="rId3472" Type="http://schemas.openxmlformats.org/officeDocument/2006/relationships/hyperlink" Target="https://www.caixa.gov.br/Downloads/sinapi-cadernos-tecnicos/SINAPI-CT-ESQUADRIAS-PORTAS.pdf" TargetMode="External"/><Relationship Id="rId4109" Type="http://schemas.openxmlformats.org/officeDocument/2006/relationships/hyperlink" Target="https://www.caixa.gov.br/Downloads/sinapi-cadernos-tecnicos/SINAPI-CT-GABIOES-EXECUCAO-DE-MURO-E-PROTECAO-SUPERFICIAL.pdf" TargetMode="External"/><Relationship Id="rId4523" Type="http://schemas.openxmlformats.org/officeDocument/2006/relationships/hyperlink" Target="https://www.caixa.gov.br/Downloads/sinapi-cadernos-tecnicos/SINAPI-CT-INSTALACOES-ELETRICAS-ELETRODUTOS-CONEXOES-E-CONDULETES-APARENTES.pdf" TargetMode="External"/><Relationship Id="rId7679" Type="http://schemas.openxmlformats.org/officeDocument/2006/relationships/hyperlink" Target="https://www.caixa.gov.br/Downloads/sinapi-cadernos-tecnicos/SINAPI-CT-PAVIMENTO-RIGIDO-DE-CONCRETO.pdf" TargetMode="External"/><Relationship Id="rId393" Type="http://schemas.openxmlformats.org/officeDocument/2006/relationships/hyperlink" Target="https://www.caixa.gov.br/Downloads/sinapi-cadernos-tecnicos/SINAPI-CT-ASSENTAMENTO-DE-TUBOS-DE-ESGOTO-EM-PVC-E-PEAD.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3125" Type="http://schemas.openxmlformats.org/officeDocument/2006/relationships/hyperlink" Target="https://www.caixa.gov.br/Downloads/sinapi-cadernos-tecnicos/SINAPI-CT-ESCAVACAO-HORIZONTAL.pdf" TargetMode="External"/><Relationship Id="rId6695" Type="http://schemas.openxmlformats.org/officeDocument/2006/relationships/hyperlink" Target="https://www.caixa.gov.br/Downloads/sinapi-cadernos-tecnicos/SINAPI-CT-LIMPEZA-DE-OBRA.pdf" TargetMode="External"/><Relationship Id="rId7746" Type="http://schemas.openxmlformats.org/officeDocument/2006/relationships/hyperlink" Target="https://www.caixa.gov.br/Downloads/sinapi-cadernos-tecnicos/SINAPI-CT-PERFURACAO-HORIZONTAL-DIRECIONAL-HDD.pdf" TargetMode="External"/><Relationship Id="rId460" Type="http://schemas.openxmlformats.org/officeDocument/2006/relationships/hyperlink" Target="https://www.caixa.gov.br/Downloads/sinapi-cadernos-tecnicos/SINAPI-CT-ASSENTAMENTO-DE-TUBOS-DE-PVC-E-METALICOS-EM-REDES-DE-AGUA.pdf" TargetMode="External"/><Relationship Id="rId1090" Type="http://schemas.openxmlformats.org/officeDocument/2006/relationships/hyperlink" Target="https://www.caixa.gov.br/Downloads/sinapi-cadernos-tecnicos/SINAPI-CT-BRISE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5297" Type="http://schemas.openxmlformats.org/officeDocument/2006/relationships/hyperlink" Target="https://www.caixa.gov.br/Downloads/sinapi-cadernos-tecnicos/SINAPI-CT-INSTALACOES-HIDRAULICAS-EM-PPR.pdf" TargetMode="External"/><Relationship Id="rId6348" Type="http://schemas.openxmlformats.org/officeDocument/2006/relationships/hyperlink" Target="https://www.caixa.gov.br/Downloads/sinapi-cadernos-tecnicos/SINAPI-CT-INSTALACOES-EM-COBRE.pdf" TargetMode="External"/><Relationship Id="rId113" Type="http://schemas.openxmlformats.org/officeDocument/2006/relationships/hyperlink" Target="https://www.caixa.gov.br/Downloads/sinapi-cadernos-tecnicos/SINAPI-CT-ARGAMASSAS.pdf" TargetMode="External"/><Relationship Id="rId6762" Type="http://schemas.openxmlformats.org/officeDocument/2006/relationships/hyperlink" Target="https://www.caixa.gov.br/Downloads/sinapi-metodologia/Livro_SINAPI_Calculos_Parametros.pdf" TargetMode="External"/><Relationship Id="rId7813" Type="http://schemas.openxmlformats.org/officeDocument/2006/relationships/hyperlink" Target="https://www.caixa.gov.br/Downloads/sinapi-cadernos-tecnicos/SINAPI-CT-PINTURA-INTERNA.pdf" TargetMode="External"/><Relationship Id="rId2958" Type="http://schemas.openxmlformats.org/officeDocument/2006/relationships/hyperlink" Target="https://www.caixa.gov.br/Downloads/sinapi-cadernos-tecnicos/SINAPI-CT-EQUIPAMENTOS-DE-PROTECAO-COLETIVA.pdf" TargetMode="External"/><Relationship Id="rId5017" Type="http://schemas.openxmlformats.org/officeDocument/2006/relationships/hyperlink" Target="https://www.caixa.gov.br/Downloads/sinapi-cadernos-tecnicos/SINAPI-CT-INSTALACOES-HIDRAULICAS-RESERVACAO-E-BOMBAS-DE-RECALQUE.pdf" TargetMode="External"/><Relationship Id="rId5364" Type="http://schemas.openxmlformats.org/officeDocument/2006/relationships/hyperlink" Target="https://www.caixa.gov.br/Downloads/sinapi-cadernos-tecnicos/SINAPI-CT-INSTALACOES-PREDIAIS-DE-ESGOTO-TUBOS-E-CONEXOES.pdf" TargetMode="External"/><Relationship Id="rId6415" Type="http://schemas.openxmlformats.org/officeDocument/2006/relationships/hyperlink" Target="https://www.caixa.gov.br/Downloads/sinapi-cadernos-tecnicos/SINAPI-CT-INSTALACOES-EM-COBRE.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4380" Type="http://schemas.openxmlformats.org/officeDocument/2006/relationships/hyperlink" Target="https://www.caixa.gov.br/Downloads/sinapi-cadernos-tecnicos/SINAPI-CT-INSTALACOES-ELETRICAS-ELETRODUTOS-EMBUTIDOS-CABOS-CAIXAS-TOMADAS-E-INTERRUPTORES.pdf" TargetMode="External"/><Relationship Id="rId5431" Type="http://schemas.openxmlformats.org/officeDocument/2006/relationships/hyperlink" Target="https://www.caixa.gov.br/Downloads/sinapi-cadernos-tecnicos/SINAPI-CT-INSTALACOES-PREDIAIS-DE-AGUA-FRIA-EM-PVC.pdf" TargetMode="External"/><Relationship Id="rId8587" Type="http://schemas.openxmlformats.org/officeDocument/2006/relationships/hyperlink" Target="https://www.caixa.gov.br/Downloads/sinapi-cadernos-tecnicos/SINAPI-CT-REDES-DE-AGUA-E-ESGOTO-EM-PEAD-LISO-(TUBOS-E-CONEXOES).pdf" TargetMode="External"/><Relationship Id="rId9638" Type="http://schemas.openxmlformats.org/officeDocument/2006/relationships/hyperlink" Target="https://www.caixa.gov.br/Downloads/sinapi-cadernos-tecnicos/SINAPI-CT-VALVULAS-PARA-REDES-DE-SANEAMENTO.pdf" TargetMode="External"/><Relationship Id="rId1627" Type="http://schemas.openxmlformats.org/officeDocument/2006/relationships/hyperlink" Target="https://www.caixa.gov.br/Downloads/sinapi-cadernos-tecnicos/SINAPI-CT-CUSTOS-HORARIOS-PRODUTIVO-E-IMPRODUTIVO-DOS-EQUIPAMENTOS.pdf" TargetMode="External"/><Relationship Id="rId4033" Type="http://schemas.openxmlformats.org/officeDocument/2006/relationships/hyperlink" Target="https://www.caixa.gov.br/Downloads/sinapi-cadernos-tecnicos/SINAPI-CT-FORMAS-PARA-ESTRUTURAS-DE-CONCRETO-ARMADO.pdf" TargetMode="External"/><Relationship Id="rId7189" Type="http://schemas.openxmlformats.org/officeDocument/2006/relationships/hyperlink" Target="https://www.caixa.gov.br/Downloads/sinapi-cadernos-tecnicos/SINAPI-CT-LOUCAS-E-METAIS.pdf" TargetMode="External"/><Relationship Id="rId8654" Type="http://schemas.openxmlformats.org/officeDocument/2006/relationships/hyperlink" Target="https://www.caixa.gov.br/Downloads/sinapi-cadernos-tecnicos/SINAPI-CT-REDES-DE-AGUA-E-ESGOTO-EM-PEAD-LISO-(TUBOS-E-CONEXOES).pdf" TargetMode="External"/><Relationship Id="rId3799" Type="http://schemas.openxmlformats.org/officeDocument/2006/relationships/hyperlink" Target="https://www.caixa.gov.br/Downloads/sinapi-cadernos-tecnicos/SINAPI-CT-ESTRUTURAS-DE-MADEIRA.pdf" TargetMode="External"/><Relationship Id="rId4100" Type="http://schemas.openxmlformats.org/officeDocument/2006/relationships/hyperlink" Target="https://www.caixa.gov.br/Downloads/sinapi-cadernos-tecnicos/SINAPI-CT-GABIOES-EXECUCAO-DE-MURO-E-PROTECAO-SUPERFICIAL.pdf" TargetMode="External"/><Relationship Id="rId7256" Type="http://schemas.openxmlformats.org/officeDocument/2006/relationships/hyperlink" Target="https://www.caixa.gov.br/Downloads/sinapi-cadernos-tecnicos/SINAPI-CT-MASSA-UNICA-EXTERNA.pdf" TargetMode="External"/><Relationship Id="rId7670" Type="http://schemas.openxmlformats.org/officeDocument/2006/relationships/hyperlink" Target="https://www.caixa.gov.br/Downloads/sinapi-cadernos-tecnicos/SINAPI-CT-PAVIMENTO-RIGIDO-DE-CONCRETO.pdf" TargetMode="External"/><Relationship Id="rId8307" Type="http://schemas.openxmlformats.org/officeDocument/2006/relationships/hyperlink" Target="https://www.caixa.gov.br/Downloads/sinapi-cadernos-tecnicos/SINAPI-CT-RADIER-PISO-DE-CONCRETO-E-LAJE-SOBRE-SOLO.pdf" TargetMode="External"/><Relationship Id="rId8721" Type="http://schemas.openxmlformats.org/officeDocument/2006/relationships/hyperlink" Target="https://www.caixa.gov.br/Downloads/sinapi-cadernos-tecnicos/SINAPI-CT-REVESTIMENTOS-CERAMICOS-INTERNOS.pdf" TargetMode="External"/><Relationship Id="rId6272" Type="http://schemas.openxmlformats.org/officeDocument/2006/relationships/hyperlink" Target="https://www.caixa.gov.br/Downloads/sinapi-cadernos-tecnicos/SINAPI-CT-INSTALACOES-DE-GAS-EM-PEX-MULTICAMADAS.pdf" TargetMode="External"/><Relationship Id="rId7323" Type="http://schemas.openxmlformats.org/officeDocument/2006/relationships/hyperlink" Target="https://www.caixa.gov.br/Downloads/sinapi-cadernos-tecnicos/SINAPI-CT-MASSA-UNICA-EXTERNA.pdf" TargetMode="External"/><Relationship Id="rId3866" Type="http://schemas.openxmlformats.org/officeDocument/2006/relationships/hyperlink" Target="https://www.caixa.gov.br/Downloads/sinapi-cadernos-tecnicos/SINAPI-CT-FACHADAS-COM-PLACAS-CERAMICAS-E-GRANITO-INSERTADAS.pdf" TargetMode="External"/><Relationship Id="rId4917" Type="http://schemas.openxmlformats.org/officeDocument/2006/relationships/hyperlink" Target="https://www.caixa.gov.br/Downloads/sinapi-cadernos-tecnicos/SINAPI-CT-INSTALACOES-HIDRAULICAS-RESERVACAO-E-BOMBAS-DE-RECALQUE.pdf" TargetMode="External"/><Relationship Id="rId9495" Type="http://schemas.openxmlformats.org/officeDocument/2006/relationships/hyperlink" Target="https://www.caixa.gov.br/Downloads/sinapi-cadernos-tecnicos/SINAPI-CT-VALVULAS-E-REGISTROS-PARA-SISTEMAS-PREDIAIS.pdf" TargetMode="External"/><Relationship Id="rId787" Type="http://schemas.openxmlformats.org/officeDocument/2006/relationships/hyperlink" Target="https://www.caixa.gov.br/Downloads/sinapi-cadernos-tecnicos/SINAPI-CT-ATERROS-BASES-SUB-BASES-E-IMPRIMACOE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2882" Type="http://schemas.openxmlformats.org/officeDocument/2006/relationships/hyperlink" Target="https://www.caixa.gov.br/Downloads/sinapi-cadernos-tecnicos/SINAPI-CT-ELETROCALHAS.pdf" TargetMode="External"/><Relationship Id="rId3519" Type="http://schemas.openxmlformats.org/officeDocument/2006/relationships/hyperlink" Target="https://www.caixa.gov.br/Downloads/sinapi-cadernos-tecnicos/SINAPI-CT-ESQUADRIAS-PORTAS.pdf" TargetMode="External"/><Relationship Id="rId3933" Type="http://schemas.openxmlformats.org/officeDocument/2006/relationships/hyperlink" Target="https://www.caixa.gov.br/Downloads/sinapi-cadernos-tecnicos/SINAPI-CT-FUNDACOES-RASAS-(BLOCOS-SAPATAS-VIGAS-BALDRAME).pdf" TargetMode="External"/><Relationship Id="rId8097" Type="http://schemas.openxmlformats.org/officeDocument/2006/relationships/hyperlink" Target="https://www.caixa.gov.br/Downloads/sinapi-cadernos-tecnicos/SINAPI-CT-POCOS-DE-VISITA-E-CAIXAS-PARA-BOCAS-DE-LOBO.pdf" TargetMode="External"/><Relationship Id="rId9148" Type="http://schemas.openxmlformats.org/officeDocument/2006/relationships/hyperlink" Target="https://www.caixa.gov.br/Downloads/sinapi-cadernos-tecnicos/SINAPI-CT-TRANSPORTE-DE-MATERIAIS-DENTRO-DO-CANTEIRO-DE-OBRAS.pdf" TargetMode="External"/><Relationship Id="rId854" Type="http://schemas.openxmlformats.org/officeDocument/2006/relationships/hyperlink" Target="https://www.caixa.gov.br/Downloads/sinapi-cadernos-tecnicos/SINAPI-CT-ATERROS-BASES-SUB-BASES-E-IMPRIMACOES.pdf" TargetMode="External"/><Relationship Id="rId1484" Type="http://schemas.openxmlformats.org/officeDocument/2006/relationships/hyperlink" Target="https://www.caixa.gov.br/Downloads/sinapi-cadernos-tecnicos/SINAPI-CT-CUSTOS-HORARIOS-PRODUTIVO-E-IMPRODUTIV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9562" Type="http://schemas.openxmlformats.org/officeDocument/2006/relationships/hyperlink" Target="https://www.caixa.gov.br/Downloads/sinapi-cadernos-tecnicos/SINAPI-CT-VALVULAS-E-REGISTROS-PARA-SISTEMAS-PREDIAIS.pdf" TargetMode="External"/><Relationship Id="rId507" Type="http://schemas.openxmlformats.org/officeDocument/2006/relationships/hyperlink" Target="https://www.caixa.gov.br/Downloads/sinapi-cadernos-tecnicos/SINAPI-CT-ASSENTAMENTO-DE-TUBOS-DE-PVC-E-METALICOS-EM-REDES-DE-AGUA.pdf" TargetMode="External"/><Relationship Id="rId921" Type="http://schemas.openxmlformats.org/officeDocument/2006/relationships/hyperlink" Target="https://www.caixa.gov.br/Downloads/sinapi-cadernos-tecnicos/SINAPI-CT-ATERROS-BASES-SUB-BASES-E-IMPRIMACOES.pdf" TargetMode="External"/><Relationship Id="rId1137" Type="http://schemas.openxmlformats.org/officeDocument/2006/relationships/hyperlink" Target="https://www.caixa.gov.br/Downloads/sinapi-cadernos-tecnicos/SINAPI-CT-CAIXAS-ENTERRADAS.pdf" TargetMode="External"/><Relationship Id="rId1551" Type="http://schemas.openxmlformats.org/officeDocument/2006/relationships/hyperlink" Target="https://www.caixa.gov.br/Downloads/sinapi-cadernos-tecnicos/SINAPI-CT-CUSTOS-HORARIOS-PRODUTIVO-E-IMPRODUTIV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5758" Type="http://schemas.openxmlformats.org/officeDocument/2006/relationships/hyperlink" Target="https://www.caixa.gov.br/Downloads/sinapi-cadernos-tecnicos/SINAPI-CT-INSTALACOES-PREDIAIS-DE-AGUA-QUENTE-EM-CPVC.pdf" TargetMode="External"/><Relationship Id="rId6809" Type="http://schemas.openxmlformats.org/officeDocument/2006/relationships/hyperlink" Target="https://www.caixa.gov.br/Downloads/sinapi-metodologia/Livro_SINAPI_Calculos_Parametros.pdf" TargetMode="External"/><Relationship Id="rId8164" Type="http://schemas.openxmlformats.org/officeDocument/2006/relationships/hyperlink" Target="https://www.caixa.gov.br/Downloads/sinapi-cadernos-tecnicos/SINAPI-CT-POCOS-DE-VISITA-E-CAIXAS-PARA-BOCAS-DE-LOBO.pdf" TargetMode="External"/><Relationship Id="rId9215" Type="http://schemas.openxmlformats.org/officeDocument/2006/relationships/hyperlink" Target="https://www.caixa.gov.br/Downloads/sinapi-cadernos-tecnicos/SINAPI-CT-TRANSPORTE-CARGA-E-DESCARGA-DE-MATERIAIS.pdf" TargetMode="External"/><Relationship Id="rId1204" Type="http://schemas.openxmlformats.org/officeDocument/2006/relationships/hyperlink" Target="https://www.caixa.gov.br/Downloads/sinapi-cadernos-tecnicos/SINAPI-CT-CANALETAS-GRELHAS-E-CAIXAS-COM-GRELHA-PARA-DRENAGEM.pdf" TargetMode="External"/><Relationship Id="rId4774" Type="http://schemas.openxmlformats.org/officeDocument/2006/relationships/hyperlink" Target="https://www.caixa.gov.br/Downloads/sinapi-cadernos-tecnicos/SINAPI-CT-INSTALACOES-ELETRICAS-REDE-DE-DISTRIBUICAO.pdf" TargetMode="External"/><Relationship Id="rId5825" Type="http://schemas.openxmlformats.org/officeDocument/2006/relationships/hyperlink" Target="https://www.caixa.gov.br/Downloads/sinapi-cadernos-tecnicos/SINAPI-CT-INSTALACOES-PREDIAIS-DE-AGUAS-PLUVIAIS-TUBOS-CONEXOES-CAIXAS-E-RALOS.pdf" TargetMode="External"/><Relationship Id="rId7180" Type="http://schemas.openxmlformats.org/officeDocument/2006/relationships/hyperlink" Target="https://www.caixa.gov.br/Downloads/sinapi-cadernos-tecnicos/SINAPI-CT-LOUCAS-E-METAIS.pdf" TargetMode="External"/><Relationship Id="rId8231" Type="http://schemas.openxmlformats.org/officeDocument/2006/relationships/hyperlink" Target="https://www.caixa.gov.br/Downloads/sinapi-cadernos-tecnicos/SINAPI-CT-PRODUCAO-DE-CONCRETO.pdf" TargetMode="External"/><Relationship Id="rId3376" Type="http://schemas.openxmlformats.org/officeDocument/2006/relationships/hyperlink" Target="https://www.caixa.gov.br/Downloads/sinapi-cadernos-tecnicos/SINAPI-CT-ESGOTAMENTO-DE-VALA-E-REBAIXAMENTO-DO-LENCOL-FREATICO.pdf" TargetMode="External"/><Relationship Id="rId4427" Type="http://schemas.openxmlformats.org/officeDocument/2006/relationships/hyperlink" Target="https://www.caixa.gov.br/Downloads/sinapi-cadernos-tecnicos/SINAPI-CT-INSTALACOES-ELETRICAS-ELETRODUTOS-EMBUTIDOS-CABOS-CAIXAS-TOMADAS-E-INTERRUPTORES.pdf" TargetMode="External"/><Relationship Id="rId297" Type="http://schemas.openxmlformats.org/officeDocument/2006/relationships/hyperlink" Target="https://www.caixa.gov.br/Downloads/sinapi-cadernos-tecnicos/SINAPI-CT-ARMACAO-PARA-ESTRUTURAS-DE-CONCRETO-ARMADO.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3029" Type="http://schemas.openxmlformats.org/officeDocument/2006/relationships/hyperlink" Target="https://www.caixa.gov.br/Downloads/sinapi-cadernos-tecnicos/SINAPI-CT-ESCADAS.pdf" TargetMode="External"/><Relationship Id="rId3790" Type="http://schemas.openxmlformats.org/officeDocument/2006/relationships/hyperlink" Target="https://www.caixa.gov.br/Downloads/sinapi-cadernos-tecnicos/SINAPI-CT-ESTRUTURAS-DE-MADEIRA.pdf" TargetMode="External"/><Relationship Id="rId4841" Type="http://schemas.openxmlformats.org/officeDocument/2006/relationships/hyperlink" Target="https://www.caixa.gov.br/Downloads/sinapi-cadernos-tecnicos/SINAPI-CT-INSTALACOES-HIDRAULICAS-RESERVACAO-E-BOMBAS-DE-RECALQUE.pdf" TargetMode="External"/><Relationship Id="rId6599" Type="http://schemas.openxmlformats.org/officeDocument/2006/relationships/hyperlink" Target="https://www.caixa.gov.br/Downloads/sinapi-cadernos-tecnicos/SINAPI-CT-INSTALACOES-PARA-CANTEIROS-DE-OBRAS.pdf" TargetMode="External"/><Relationship Id="rId7997" Type="http://schemas.openxmlformats.org/officeDocument/2006/relationships/hyperlink" Target="https://www.caixa.gov.br/Downloads/sinapi-cadernos-tecnicos/SINAPI-CT-POSTES-DE-CONCRETO-E-METALICOS.pdf" TargetMode="External"/><Relationship Id="rId364" Type="http://schemas.openxmlformats.org/officeDocument/2006/relationships/hyperlink" Target="https://www.caixa.gov.br/Downloads/sinapi-cadernos-tecnicos/SINAPI-CT-ASSENTAMENTO-DE-TUBOS-DE-ESGOTO-EM-PVC-E-PEAD.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3443" Type="http://schemas.openxmlformats.org/officeDocument/2006/relationships/hyperlink" Target="https://www.caixa.gov.br/Downloads/sinapi-cadernos-tecnicos/SINAPI-CT-ESQUADRIAS-PORTAS.pdf" TargetMode="External"/><Relationship Id="rId9072" Type="http://schemas.openxmlformats.org/officeDocument/2006/relationships/hyperlink" Target="https://www.caixa.gov.br/Downloads/sinapi-cadernos-tecnicos/SINAPI-CT-TRANSPORTE-FLUVIAL-MOMENTO-DE-TRANSPORTE.pdf" TargetMode="External"/><Relationship Id="rId3510" Type="http://schemas.openxmlformats.org/officeDocument/2006/relationships/hyperlink" Target="https://www.caixa.gov.br/Downloads/sinapi-cadernos-tecnicos/SINAPI-CT-ESQUADRIAS-PORTAS.pdf" TargetMode="External"/><Relationship Id="rId6666" Type="http://schemas.openxmlformats.org/officeDocument/2006/relationships/hyperlink" Target="https://www.caixa.gov.br/Downloads/sinapi-cadernos-tecnicos/SINAPI-CT-LIGACOES-PREDIAIS-DE-AGUA-E-ESGOTO.pdf" TargetMode="External"/><Relationship Id="rId7717" Type="http://schemas.openxmlformats.org/officeDocument/2006/relationships/hyperlink" Target="https://www.caixa.gov.br/Downloads/sinapi-cadernos-tecnicos/SINAPI-CT-PERFURACAO-HORIZONTAL-DIRECIONAL-HDD.pdf" TargetMode="External"/><Relationship Id="rId431" Type="http://schemas.openxmlformats.org/officeDocument/2006/relationships/hyperlink" Target="https://www.caixa.gov.br/Downloads/sinapi-cadernos-tecnicos/SINAPI-CT-ASSENTAMENTO-DE-TUBOS-DE-PVC-E-METALICOS-EM-REDES-DE-AGUA.pdf" TargetMode="External"/><Relationship Id="rId1061" Type="http://schemas.openxmlformats.org/officeDocument/2006/relationships/hyperlink" Target="https://www.caixa.gov.br/Downloads/sinapi-cadernos-tecnicos/SINAPI-CT-BOMBAS-HIDRAULICAS-CENTRIFUGAS-HORIZONTAIS-E-SUBMERSIVEI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5268" Type="http://schemas.openxmlformats.org/officeDocument/2006/relationships/hyperlink" Target="https://www.caixa.gov.br/Downloads/sinapi-cadernos-tecnicos/SINAPI-CT-INSTALACOES-HIDRAULICAS-EM-PPR.pdf" TargetMode="External"/><Relationship Id="rId5682" Type="http://schemas.openxmlformats.org/officeDocument/2006/relationships/hyperlink" Target="https://www.caixa.gov.br/Downloads/sinapi-cadernos-tecnicos/SINAPI-CT-INSTALACOES-PREDIAIS-DE-AGUA-QUENTE-EM-CPVC.pdf" TargetMode="External"/><Relationship Id="rId6319" Type="http://schemas.openxmlformats.org/officeDocument/2006/relationships/hyperlink" Target="https://www.caixa.gov.br/Downloads/sinapi-cadernos-tecnicos/SINAPI-CT-INSTALACOES-DE-AR-CONDICIONADO.pdf" TargetMode="External"/><Relationship Id="rId6733" Type="http://schemas.openxmlformats.org/officeDocument/2006/relationships/hyperlink" Target="https://www.caixa.gov.br/Downloads/sinapi-metodologia/Livro_SINAPI_Calculos_Parametros.pdf" TargetMode="External"/><Relationship Id="rId1878" Type="http://schemas.openxmlformats.org/officeDocument/2006/relationships/hyperlink" Target="https://www.caixa.gov.br/Downloads/sinapi-cadernos-tecnicos/SINAPI-CT-DEPRECIACAO-JUROS-IMPOSTOS-E-SEGUROS-MANUTENCAO-E-MATERIAIS-NA-OPERACAO-DOS-EQUIPAMENTOS.pdf" TargetMode="External"/><Relationship Id="rId2929" Type="http://schemas.openxmlformats.org/officeDocument/2006/relationships/hyperlink" Target="https://www.caixa.gov.br/Downloads/sinapi-cadernos-tecnicos/SINAPI-CT-ENERGIA-SOLAR-PARA-EDIFICACOES.pdf" TargetMode="External"/><Relationship Id="rId4284" Type="http://schemas.openxmlformats.org/officeDocument/2006/relationships/hyperlink" Target="https://www.caixa.gov.br/Downloads/sinapi-cadernos-tecnicos/SINAPI-CT-ILUMINACAO-PREDIAL-E-MONITORAMENTO.pdf" TargetMode="External"/><Relationship Id="rId5335" Type="http://schemas.openxmlformats.org/officeDocument/2006/relationships/hyperlink" Target="https://www.caixa.gov.br/Downloads/sinapi-cadernos-tecnicos/SINAPI-CT-INSTALACOES-PREDIAIS-DE-ESGOTO-TUBOS-E-CONEXOES.pdf" TargetMode="External"/><Relationship Id="rId4351" Type="http://schemas.openxmlformats.org/officeDocument/2006/relationships/hyperlink" Target="https://www.caixa.gov.br/Downloads/sinapi-cadernos-tecnicos/SINAPI-CT-INSTALACOES-ELETRICAS-ELETRODUTOS-EMBUTIDOS-CABOS-CAIXAS-TOMADAS-E-INTERRUPTORES.pdf" TargetMode="External"/><Relationship Id="rId5402" Type="http://schemas.openxmlformats.org/officeDocument/2006/relationships/hyperlink" Target="https://www.caixa.gov.br/Downloads/sinapi-cadernos-tecnicos/SINAPI-CT-INSTALACOES-PREDIAIS-DE-ESGOTO-TUBOS-E-CONEXOES.pdf" TargetMode="External"/><Relationship Id="rId6800" Type="http://schemas.openxmlformats.org/officeDocument/2006/relationships/hyperlink" Target="https://www.caixa.gov.br/Downloads/sinapi-metodologia/Livro_SINAPI_Calculos_Parametros.pdf" TargetMode="External"/><Relationship Id="rId8558" Type="http://schemas.openxmlformats.org/officeDocument/2006/relationships/hyperlink" Target="https://www.caixa.gov.br/Downloads/sinapi-cadernos-tecnicos/SINAPI-CT-REDES-DE-LOGICA-TELEFONIA-E-IMAGEM.pdf" TargetMode="External"/><Relationship Id="rId9609" Type="http://schemas.openxmlformats.org/officeDocument/2006/relationships/hyperlink" Target="https://www.caixa.gov.br/Downloads/sinapi-cadernos-tecnicos/SINAPI-CT-VALVULAS-PARA-REDES-DE-SANEAMENTO.pdf" TargetMode="External"/><Relationship Id="rId1945" Type="http://schemas.openxmlformats.org/officeDocument/2006/relationships/hyperlink" Target="https://www.caixa.gov.br/Downloads/sinapi-cadernos-tecnicos/SINAPI-CT-DEPRECIACAO-JUROS-IMPOSTOS-E-SEGUROS-MANUTENCAO-E-MATERIAIS-NA-OPERACAO-DOS-EQUIPAMENTOS.pdf" TargetMode="External"/><Relationship Id="rId4004" Type="http://schemas.openxmlformats.org/officeDocument/2006/relationships/hyperlink" Target="https://www.caixa.gov.br/Downloads/sinapi-cadernos-tecnicos/SINAPI-CT-FORMAS-PARA-ESTRUTURAS-DE-CONCRETO-ARMADO.pdf" TargetMode="External"/><Relationship Id="rId8972" Type="http://schemas.openxmlformats.org/officeDocument/2006/relationships/hyperlink" Target="https://www.caixa.gov.br/Downloads/sinapi-cadernos-tecnicos/SINAPI-CT-TRANSPORTE-FLUVIAL-CARGA-E-DESCARGA.pdf" TargetMode="External"/><Relationship Id="rId3020" Type="http://schemas.openxmlformats.org/officeDocument/2006/relationships/hyperlink" Target="https://www.caixa.gov.br/Downloads/sinapi-cadernos-tecnicos/SINAPI-CT-ESCADAS.pdf" TargetMode="External"/><Relationship Id="rId6176" Type="http://schemas.openxmlformats.org/officeDocument/2006/relationships/hyperlink" Target="https://www.caixa.gov.br/Downloads/sinapi-cadernos-tecnicos/SINAPI-CT-INSTALACOES-DE-GAS-E-INCENDIO-EM-ACO-E-FERRO-GALVANIZADO.pdf" TargetMode="External"/><Relationship Id="rId7227" Type="http://schemas.openxmlformats.org/officeDocument/2006/relationships/hyperlink" Target="https://www.caixa.gov.br/Downloads/sinapi-cadernos-tecnicos/SINAPI-CT-LUMINARIAS-EXTERNAS.pdf" TargetMode="External"/><Relationship Id="rId7574" Type="http://schemas.openxmlformats.org/officeDocument/2006/relationships/hyperlink" Target="https://www.caixa.gov.br/Downloads/sinapi-cadernos-tecnicos/SINAPI-CT-PARQUINHOS-E-EQUIPAMENTOS-DE-GINASTICA-AO-AR-LIVRE.pdf" TargetMode="External"/><Relationship Id="rId8625" Type="http://schemas.openxmlformats.org/officeDocument/2006/relationships/hyperlink" Target="https://www.caixa.gov.br/Downloads/sinapi-cadernos-tecnicos/SINAPI-CT-REDES-DE-AGUA-E-ESGOTO-EM-PEAD-LISO-(TUBOS-E-CONEXOES).pdf" TargetMode="External"/><Relationship Id="rId6590" Type="http://schemas.openxmlformats.org/officeDocument/2006/relationships/hyperlink" Target="https://www.caixa.gov.br/Downloads/sinapi-cadernos-tecnicos/SINAPI-CT-INSTALACOES-PARA-CANTEIROS-DE-OBRAS.pdf" TargetMode="External"/><Relationship Id="rId7641" Type="http://schemas.openxmlformats.org/officeDocument/2006/relationships/hyperlink" Target="https://www.caixa.gov.br/Downloads/sinapi-cadernos-tecnicos/SINAPI-CT-PAVIMENTO-INTERTRAVADO.pdf" TargetMode="External"/><Relationship Id="rId2786" Type="http://schemas.openxmlformats.org/officeDocument/2006/relationships/hyperlink" Target="https://www.caixa.gov.br/Downloads/sinapi-cadernos-tecnicos/SINAPI-CT-DUTOS-PARA-AR-CONDICIONADO.pdf" TargetMode="External"/><Relationship Id="rId3837" Type="http://schemas.openxmlformats.org/officeDocument/2006/relationships/hyperlink" Target="https://www.caixa.gov.br/Downloads/sinapi-cadernos-tecnicos/SINAPI-CT-EXECUCAO-DE-TIRANTES.pdf" TargetMode="External"/><Relationship Id="rId5192" Type="http://schemas.openxmlformats.org/officeDocument/2006/relationships/hyperlink" Target="https://www.caixa.gov.br/Downloads/sinapi-cadernos-tecnicos/SINAPI-CT-INSTALACOES-HIDRAULICAS-EM-PEX.pdf" TargetMode="External"/><Relationship Id="rId6243" Type="http://schemas.openxmlformats.org/officeDocument/2006/relationships/hyperlink" Target="https://www.caixa.gov.br/Downloads/sinapi-cadernos-tecnicos/SINAPI-CT-INSTALACOES-DE-GAS-EM-PEX-MULTICAMADAS.pdf" TargetMode="External"/><Relationship Id="rId9399" Type="http://schemas.openxmlformats.org/officeDocument/2006/relationships/hyperlink" Target="https://www.caixa.gov.br/Downloads/sinapi-cadernos-tecnicos/SINAPI-CT-TUBULOES.pdf" TargetMode="External"/><Relationship Id="rId758" Type="http://schemas.openxmlformats.org/officeDocument/2006/relationships/hyperlink" Target="https://www.caixa.gov.br/Downloads/sinapi-cadernos-tecnicos/SINAPI-CT-ATERROS-BASES-SUB-BASES-E-IMPRIMACOES.pdf" TargetMode="External"/><Relationship Id="rId1388" Type="http://schemas.openxmlformats.org/officeDocument/2006/relationships/hyperlink" Target="https://www.caixa.gov.br/Downloads/sinapi-cadernos-tecnicos/SINAPI-CT-CONTRAPISO.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2853" Type="http://schemas.openxmlformats.org/officeDocument/2006/relationships/hyperlink" Target="https://www.caixa.gov.br/Downloads/sinapi-cadernos-tecnicos/SINAPI-CT-ELETROCALHAS.pdf" TargetMode="External"/><Relationship Id="rId3904" Type="http://schemas.openxmlformats.org/officeDocument/2006/relationships/hyperlink" Target="https://www.caixa.gov.br/Downloads/sinapi-cadernos-tecnicos/SINAPI-CT-FOSSAS-E-SUMIDOUROS.pdf" TargetMode="External"/><Relationship Id="rId6310" Type="http://schemas.openxmlformats.org/officeDocument/2006/relationships/hyperlink" Target="https://www.caixa.gov.br/Downloads/sinapi-cadernos-tecnicos/SINAPI-CT-INSTALACOES-DE-AR-CONDICIONADO.pdf" TargetMode="External"/><Relationship Id="rId9466" Type="http://schemas.openxmlformats.org/officeDocument/2006/relationships/hyperlink" Target="https://www.caixa.gov.br/Downloads/sinapi-cadernos-tecnicos/SINAPI-CT-VIDROS-E-ESPELHOS.pdf" TargetMode="External"/><Relationship Id="rId94" Type="http://schemas.openxmlformats.org/officeDocument/2006/relationships/hyperlink" Target="https://www.caixa.gov.br/Downloads/sinapi-cadernos-tecnicos/SINAPI-CT-ALVENARIAS-DIVERSAS.pdf" TargetMode="External"/><Relationship Id="rId825" Type="http://schemas.openxmlformats.org/officeDocument/2006/relationships/hyperlink" Target="https://www.caixa.gov.br/Downloads/sinapi-cadernos-tecnicos/SINAPI-CT-ATERROS-BASES-SUB-BASES-E-IMPRIMACOES.pdf" TargetMode="External"/><Relationship Id="rId1455" Type="http://schemas.openxmlformats.org/officeDocument/2006/relationships/hyperlink" Target="https://www.caixa.gov.br/Downloads/sinapi-cadernos-tecnicos/SINAPI-CT-CUSTOS-HORARIOS-PRODUTIVO-E-IMPRODUTIVO-DOS-EQUIPAMENTOS.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8068" Type="http://schemas.openxmlformats.org/officeDocument/2006/relationships/hyperlink" Target="https://www.caixa.gov.br/Downloads/sinapi-cadernos-tecnicos/SINAPI-CT-POCOS-DE-VISITA-E-CAIXAS-PARA-BOCAS-DE-LOBO.pdf" TargetMode="External"/><Relationship Id="rId8482" Type="http://schemas.openxmlformats.org/officeDocument/2006/relationships/hyperlink" Target="https://www.caixa.gov.br/Downloads/sinapi-cadernos-tecnicos/SINAPI-CT-REDES-ENTERRADAS-DE-DISTRIBUICAO-ELETRICA.pdf" TargetMode="External"/><Relationship Id="rId9119" Type="http://schemas.openxmlformats.org/officeDocument/2006/relationships/hyperlink" Target="https://www.caixa.gov.br/Downloads/sinapi-cadernos-tecnicos/SINAPI-CT-TRANSPORTE-DE-MATERIAIS-DENTRO-DO-CANTEIRO-DE-OBRAS.pdf" TargetMode="External"/><Relationship Id="rId9533" Type="http://schemas.openxmlformats.org/officeDocument/2006/relationships/hyperlink" Target="https://www.caixa.gov.br/Downloads/sinapi-cadernos-tecnicos/SINAPI-CT-VALVULAS-E-REGISTROS-PARA-SISTEMAS-PREDIAIS.pdf" TargetMode="External"/><Relationship Id="rId1108" Type="http://schemas.openxmlformats.org/officeDocument/2006/relationships/hyperlink" Target="https://www.caixa.gov.br/Downloads/sinapi-cadernos-tecnicos/SINAPI-CT-CAIXAS-ENTERRADAS.pdf" TargetMode="External"/><Relationship Id="rId2920" Type="http://schemas.openxmlformats.org/officeDocument/2006/relationships/hyperlink" Target="https://www.caixa.gov.br/Downloads/sinapi-cadernos-tecnicos/SINAPI-CT-ENERGIA-SOLAR-PARA-EDIFICACOES.pdf" TargetMode="External"/><Relationship Id="rId4678" Type="http://schemas.openxmlformats.org/officeDocument/2006/relationships/hyperlink" Target="https://www.caixa.gov.br/Downloads/sinapi-cadernos-tecnicos/SINAPI-CT-INSTALACOES-ELETRICAS-QUADROS-CABOS-DISJUNTORES-CONTATORES-E-BARRAMENTOS-BLINDADOS.pdf" TargetMode="External"/><Relationship Id="rId7084" Type="http://schemas.openxmlformats.org/officeDocument/2006/relationships/hyperlink" Target="https://www.caixa.gov.br/Downloads/sinapi-metodologia/Livro_SINAPI_Calculos_Parametros.pdf" TargetMode="External"/><Relationship Id="rId8135" Type="http://schemas.openxmlformats.org/officeDocument/2006/relationships/hyperlink" Target="https://www.caixa.gov.br/Downloads/sinapi-cadernos-tecnicos/SINAPI-CT-POCOS-DE-VISITA-E-CAIXAS-PARA-BOCAS-DE-LOBO.pdf" TargetMode="External"/><Relationship Id="rId1522" Type="http://schemas.openxmlformats.org/officeDocument/2006/relationships/hyperlink" Target="https://www.caixa.gov.br/Downloads/sinapi-cadernos-tecnicos/SINAPI-CT-CUSTOS-HORARIOS-PRODUTIVO-E-IMPRODUTIVO-DOS-EQUIPAMENTOS.pdf" TargetMode="External"/><Relationship Id="rId5729" Type="http://schemas.openxmlformats.org/officeDocument/2006/relationships/hyperlink" Target="https://www.caixa.gov.br/Downloads/sinapi-cadernos-tecnicos/SINAPI-CT-INSTALACOES-PREDIAIS-DE-AGUA-QUENTE-EM-CPVC.pdf" TargetMode="External"/><Relationship Id="rId7151" Type="http://schemas.openxmlformats.org/officeDocument/2006/relationships/hyperlink" Target="https://www.caixa.gov.br/Downloads/sinapi-cadernos-tecnicos/SINAPI-CT-LOUCAS-E-METAIS.pdf" TargetMode="External"/><Relationship Id="rId8202" Type="http://schemas.openxmlformats.org/officeDocument/2006/relationships/hyperlink" Target="https://www.caixa.gov.br/Downloads/sinapi-cadernos-tecnicos/SINAPI-CT-POCOS-DE-VISITA-E-CAIXAS-PARA-BOCAS-DE-LOBO.pdf" TargetMode="External"/><Relationship Id="rId9600" Type="http://schemas.openxmlformats.org/officeDocument/2006/relationships/hyperlink" Target="https://www.caixa.gov.br/Downloads/sinapi-cadernos-tecnicos/SINAPI-CT-VALVULAS-PARA-REDES-DE-SANEAMENTO.pdf" TargetMode="External"/><Relationship Id="rId3694" Type="http://schemas.openxmlformats.org/officeDocument/2006/relationships/hyperlink" Target="https://www.caixa.gov.br/Downloads/sinapi-cadernos-tecnicos/SINAPI-CT-ESTRUTURAS-PRE-FABRICADAS-E-PRE-MOLDADAS.pdf" TargetMode="External"/><Relationship Id="rId4745" Type="http://schemas.openxmlformats.org/officeDocument/2006/relationships/hyperlink" Target="https://www.caixa.gov.br/Downloads/sinapi-cadernos-tecnicos/SINAPI-CT-INSTALACOES-ELETRICAS-REDE-DE-DISTRIBUICAO.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3347" Type="http://schemas.openxmlformats.org/officeDocument/2006/relationships/hyperlink" Target="https://www.caixa.gov.br/Downloads/sinapi-cadernos-tecnicos/SINAPI-CT-ESCORAMENTO-E-PREPARO-DE-FUNDO-DE-VALAS.pdf" TargetMode="External"/><Relationship Id="rId3761" Type="http://schemas.openxmlformats.org/officeDocument/2006/relationships/hyperlink" Target="https://www.caixa.gov.br/Downloads/sinapi-cadernos-tecnicos/SINAPI-CT-ESTRUTURAS-DE-MADEIRA.pdf" TargetMode="External"/><Relationship Id="rId4812" Type="http://schemas.openxmlformats.org/officeDocument/2006/relationships/hyperlink" Target="https://www.caixa.gov.br/Downloads/sinapi-cadernos-tecnicos/SINAPI-CT-INSTALACOES-HIDRAULICAS-RESERVACAO-E-BOMBAS-DE-RECALQUE.pdf" TargetMode="External"/><Relationship Id="rId7968" Type="http://schemas.openxmlformats.org/officeDocument/2006/relationships/hyperlink" Target="https://www.caixa.gov.br/Downloads/sinapi-cadernos-tecnicos/SINAPI-CT-PISOS.pdf" TargetMode="External"/><Relationship Id="rId268" Type="http://schemas.openxmlformats.org/officeDocument/2006/relationships/hyperlink" Target="https://www.caixa.gov.br/Downloads/sinapi-cadernos-tecnicos/SINAPI-CT-ARMACAO-DE-ESTACAS.pdf" TargetMode="External"/><Relationship Id="rId682" Type="http://schemas.openxmlformats.org/officeDocument/2006/relationships/hyperlink" Target="https://www.caixa.gov.br/Downloads/sinapi-cadernos-tecnicos/SINAPI-CT-ASSENTAMENTO-DE-TUBOS-DE-ESGOTO-OU-DRENAGEM-PLUVIAL-EM-CONCRETO.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3414" Type="http://schemas.openxmlformats.org/officeDocument/2006/relationships/hyperlink" Target="https://www.caixa.gov.br/Downloads/sinapi-cadernos-tecnicos/SINAPI-CT-ESQUADRIAS-JANELAS.pdf" TargetMode="External"/><Relationship Id="rId6984" Type="http://schemas.openxmlformats.org/officeDocument/2006/relationships/hyperlink" Target="https://www.caixa.gov.br/Downloads/sinapi-metodologia/Livro_SINAPI_Calculos_Parametros.pdf" TargetMode="External"/><Relationship Id="rId9390" Type="http://schemas.openxmlformats.org/officeDocument/2006/relationships/hyperlink" Target="https://www.caixa.gov.br/Downloads/sinapi-cadernos-tecnicos/SINAPI-CT-TUBULOES.pdf" TargetMode="External"/><Relationship Id="rId335" Type="http://schemas.openxmlformats.org/officeDocument/2006/relationships/hyperlink" Target="https://www.caixa.gov.br/Downloads/sinapi-cadernos-tecnicos/SINAPI-CT-ARRASAMENTO-DE-ESTACA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5586" Type="http://schemas.openxmlformats.org/officeDocument/2006/relationships/hyperlink" Target="https://www.caixa.gov.br/Downloads/sinapi-cadernos-tecnicos/SINAPI-CT-INSTALACOES-PREDIAIS-DE-AGUA-FRIA-EM-PVC.pdf" TargetMode="External"/><Relationship Id="rId6637" Type="http://schemas.openxmlformats.org/officeDocument/2006/relationships/hyperlink" Target="https://www.caixa.gov.br/Downloads/sinapi-cadernos-tecnicos/SINAPI-CT-LASTRO.pdf" TargetMode="External"/><Relationship Id="rId9043" Type="http://schemas.openxmlformats.org/officeDocument/2006/relationships/hyperlink" Target="https://www.caixa.gov.br/Downloads/sinapi-cadernos-tecnicos/SINAPI-CT-TRANSPORTE-FLUVIAL-CARGA-E-DESCARGA.pdf" TargetMode="External"/><Relationship Id="rId402" Type="http://schemas.openxmlformats.org/officeDocument/2006/relationships/hyperlink" Target="https://www.caixa.gov.br/Downloads/sinapi-cadernos-tecnicos/SINAPI-CT-ASSENTAMENTO-DE-TUBOS-DE-ESGOTO-EM-PVC-E-PEAD.pdf" TargetMode="External"/><Relationship Id="rId1032" Type="http://schemas.openxmlformats.org/officeDocument/2006/relationships/hyperlink" Target="https://www.caixa.gov.br/Downloads/sinapi-cadernos-tecnicos/SINAPI-CT-BOCAS-PARA-BUEIROS.pdf" TargetMode="External"/><Relationship Id="rId4188" Type="http://schemas.openxmlformats.org/officeDocument/2006/relationships/hyperlink" Target="https://www.caixa.gov.br/Downloads/sinapi-cadernos-tecnicos/SINAPI-CT-GUARDA-CORPO-CORRIMAO-E-GRADE-PARA-ESQUADRIAS.pdf" TargetMode="External"/><Relationship Id="rId5239" Type="http://schemas.openxmlformats.org/officeDocument/2006/relationships/hyperlink" Target="https://www.caixa.gov.br/Downloads/sinapi-cadernos-tecnicos/SINAPI-CT-INSTALACOES-HIDRAULICAS-EM-PPR.pdf" TargetMode="External"/><Relationship Id="rId9110" Type="http://schemas.openxmlformats.org/officeDocument/2006/relationships/hyperlink" Target="https://www.caixa.gov.br/Downloads/sinapi-cadernos-tecnicos/SINAPI-CT-TRANSPORTE-DE-MATERIAIS-DENTRO-DO-CANTEIRO-DE-OBRAS.pdf" TargetMode="External"/><Relationship Id="rId4255" Type="http://schemas.openxmlformats.org/officeDocument/2006/relationships/hyperlink" Target="https://www.caixa.gov.br/Downloads/sinapi-cadernos-tecnicos/SINAPI-CT-ILUMINACAO-PREDIAL-E-MONITORAMENTO.pdf" TargetMode="External"/><Relationship Id="rId5306" Type="http://schemas.openxmlformats.org/officeDocument/2006/relationships/hyperlink" Target="https://www.caixa.gov.br/Downloads/sinapi-cadernos-tecnicos/SINAPI-CT-INSTALACOES-HIDRAULICAS-EM-PPR.pdf" TargetMode="External"/><Relationship Id="rId5653" Type="http://schemas.openxmlformats.org/officeDocument/2006/relationships/hyperlink" Target="https://www.caixa.gov.br/Downloads/sinapi-cadernos-tecnicos/SINAPI-CT-INSTALACOES-PREDIAIS-DE-AGUA-QUENTE-EM-CPVC.pdf" TargetMode="External"/><Relationship Id="rId6704" Type="http://schemas.openxmlformats.org/officeDocument/2006/relationships/hyperlink" Target="https://www.caixa.gov.br/Downloads/sinapi-cadernos-tecnicos/SINAPI-CT-LIMPEZA-DE-OBRA.pdf" TargetMode="External"/><Relationship Id="rId1849" Type="http://schemas.openxmlformats.org/officeDocument/2006/relationships/hyperlink" Target="https://www.caixa.gov.br/Downloads/sinapi-cadernos-tecnicos/SINAPI-CT-DEMOLICOES-E-REMOCOES.pdf" TargetMode="External"/><Relationship Id="rId5720" Type="http://schemas.openxmlformats.org/officeDocument/2006/relationships/hyperlink" Target="https://www.caixa.gov.br/Downloads/sinapi-cadernos-tecnicos/SINAPI-CT-INSTALACOES-PREDIAIS-DE-AGUA-QUENTE-EM-CPVC.pdf" TargetMode="External"/><Relationship Id="rId8876" Type="http://schemas.openxmlformats.org/officeDocument/2006/relationships/hyperlink" Target="https://www.caixa.gov.br/Downloads/sinapi-cadernos-tecnicos/SINAPI-CT-SISTEMAS-DE-MEDICAO.pdf" TargetMode="External"/><Relationship Id="rId192" Type="http://schemas.openxmlformats.org/officeDocument/2006/relationships/hyperlink" Target="https://www.caixa.gov.br/Downloads/sinapi-cadernos-tecnicos/SINAPI-CT-ARGAMASSAS.pdf" TargetMode="External"/><Relationship Id="rId1916" Type="http://schemas.openxmlformats.org/officeDocument/2006/relationships/hyperlink" Target="https://www.caixa.gov.br/Downloads/sinapi-cadernos-tecnicos/SINAPI-CT-DEPRECIACAO-JUROS-IMPOSTOS-E-SEGUROS-MANUTENCAO-E-MATERIAIS-NA-OPERACAO-DOS-EQUIPAMENTOS.pdf" TargetMode="External"/><Relationship Id="rId3271" Type="http://schemas.openxmlformats.org/officeDocument/2006/relationships/hyperlink" Target="https://www.caixa.gov.br/Downloads/sinapi-cadernos-tecnicos/SINAPI-CT-ESCAVACAO-DE-VALAS.pdf" TargetMode="External"/><Relationship Id="rId4322" Type="http://schemas.openxmlformats.org/officeDocument/2006/relationships/hyperlink" Target="https://www.caixa.gov.br/Downloads/sinapi-cadernos-tecnicos/SINAPI-CT-INSTALACOES-ELETRICAS-ELETRODUTOS-EMBUTIDOS-CABOS-CAIXAS-TOMADAS-E-INTERRUPTORES.pdf" TargetMode="External"/><Relationship Id="rId7478" Type="http://schemas.openxmlformats.org/officeDocument/2006/relationships/hyperlink" Target="https://www.caixa.gov.br/Downloads/sinapi-cadernos-tecnicos/SINAPI-CT-PAREDES-DE-CONCRETO-ARMACAO.pdf" TargetMode="External"/><Relationship Id="rId7892" Type="http://schemas.openxmlformats.org/officeDocument/2006/relationships/hyperlink" Target="https://www.caixa.gov.br/Downloads/sinapi-cadernos-tecnicos/SINAPI-CT-PINTURA-EM-SUPERFICIES-METALICAS.pdf" TargetMode="External"/><Relationship Id="rId8529" Type="http://schemas.openxmlformats.org/officeDocument/2006/relationships/hyperlink" Target="https://www.caixa.gov.br/Downloads/sinapi-cadernos-tecnicos/SINAPI-CT-REDES-DE-LOGICA-TELEFONIA-E-IMAGEM.pdf" TargetMode="External"/><Relationship Id="rId8943" Type="http://schemas.openxmlformats.org/officeDocument/2006/relationships/hyperlink" Target="https://www.caixa.gov.br/Downloads/sinapi-cadernos-tecnicos/SINAPI-CT-TELHAMENTO-PARA-COBERTURA.pdf" TargetMode="External"/><Relationship Id="rId6494" Type="http://schemas.openxmlformats.org/officeDocument/2006/relationships/hyperlink" Target="https://www.caixa.gov.br/Downloads/sinapi-cadernos-tecnicos/SINAPI-CT-INSTALACOES-EM-COBRE.pdf" TargetMode="External"/><Relationship Id="rId7545" Type="http://schemas.openxmlformats.org/officeDocument/2006/relationships/hyperlink" Target="https://www.caixa.gov.br/Downloads/sinapi-cadernos-tecnicos/SINAPI-CT-PAREDES-EM-DRYWALL.pdf" TargetMode="External"/><Relationship Id="rId5096" Type="http://schemas.openxmlformats.org/officeDocument/2006/relationships/hyperlink" Target="https://www.caixa.gov.br/Downloads/sinapi-cadernos-tecnicos/SINAPI-CT-INSTALACOES-HIDRAULICAS-EM-PEX.pdf" TargetMode="External"/><Relationship Id="rId6147" Type="http://schemas.openxmlformats.org/officeDocument/2006/relationships/hyperlink" Target="https://www.caixa.gov.br/Downloads/sinapi-cadernos-tecnicos/SINAPI-CT-INSTALACOES-DE-GAS-E-INCENDIO-EM-ACO-E-FERRO-GALVANIZADO.pdf" TargetMode="External"/><Relationship Id="rId6561" Type="http://schemas.openxmlformats.org/officeDocument/2006/relationships/hyperlink" Target="https://www.caixa.gov.br/Downloads/sinapi-cadernos-tecnicos/SINAPI-CT-INSTALACOES-EM-COBRE.pdf" TargetMode="External"/><Relationship Id="rId7612" Type="http://schemas.openxmlformats.org/officeDocument/2006/relationships/hyperlink" Target="https://www.caixa.gov.br/Downloads/sinapi-cadernos-tecnicos/SINAPI-CT-PASSEIOS-DE-CONCRETO.pdf" TargetMode="External"/><Relationship Id="rId5163" Type="http://schemas.openxmlformats.org/officeDocument/2006/relationships/hyperlink" Target="https://www.caixa.gov.br/Downloads/sinapi-cadernos-tecnicos/SINAPI-CT-INSTALACOES-HIDRAULICAS-EM-PEX.pdf" TargetMode="External"/><Relationship Id="rId6214" Type="http://schemas.openxmlformats.org/officeDocument/2006/relationships/hyperlink" Target="https://www.caixa.gov.br/Downloads/sinapi-cadernos-tecnicos/SINAPI-CT-INSTALACOES-DE-GAS-E-INCENDIO-EM-ACO-E-FERRO-GALVANIZADO.pdf" TargetMode="External"/><Relationship Id="rId729" Type="http://schemas.openxmlformats.org/officeDocument/2006/relationships/hyperlink" Target="https://www.caixa.gov.br/Downloads/sinapi-cadernos-tecnicos/SINAPI-CT-ATERRO-E-REATERRO-DE-VALAS.pdf" TargetMode="External"/><Relationship Id="rId1359" Type="http://schemas.openxmlformats.org/officeDocument/2006/relationships/hyperlink" Target="https://www.caixa.gov.br/Downloads/sinapi-cadernos-tecnicos/SINAPI-CT-CONTRAPISO.pdf" TargetMode="External"/><Relationship Id="rId2757" Type="http://schemas.openxmlformats.org/officeDocument/2006/relationships/hyperlink" Target="https://www.caixa.gov.br/Downloads/sinapi-cadernos-tecnicos/SINAPI-CT-DRENOS.pdf" TargetMode="External"/><Relationship Id="rId3808" Type="http://schemas.openxmlformats.org/officeDocument/2006/relationships/hyperlink" Target="https://www.caixa.gov.br/Downloads/sinapi-cadernos-tecnicos/SINAPI-CT-EXECUCAO-DE-TIRANTES.pdf" TargetMode="External"/><Relationship Id="rId5230" Type="http://schemas.openxmlformats.org/officeDocument/2006/relationships/hyperlink" Target="https://www.caixa.gov.br/Downloads/sinapi-cadernos-tecnicos/SINAPI-CT-INSTALACOES-HIDRAULICAS-EM-PPR.pdf" TargetMode="External"/><Relationship Id="rId8386" Type="http://schemas.openxmlformats.org/officeDocument/2006/relationships/hyperlink" Target="https://www.caixa.gov.br/Downloads/sinapi-cadernos-tecnicos/SINAPI-CT-RASGOS-E-FIXACOES.pdf" TargetMode="External"/><Relationship Id="rId9437" Type="http://schemas.openxmlformats.org/officeDocument/2006/relationships/hyperlink" Target="https://www.caixa.gov.br/Downloads/sinapi-cadernos-tecnicos/SINAPI-CT-VERGAS-CONTRAVERGAS-E-FIXACAO-DE-ALVENARIA.pdf" TargetMode="External"/><Relationship Id="rId1773" Type="http://schemas.openxmlformats.org/officeDocument/2006/relationships/hyperlink" Target="https://www.caixa.gov.br/Downloads/sinapi-cadernos-tecnicos/SINAPI-CT-CUSTOS-HORARIOS-PRODUTIVO-E-IMPRODUTIVO-DOS-EQUIPAMENTOS.pdf" TargetMode="External"/><Relationship Id="rId2824" Type="http://schemas.openxmlformats.org/officeDocument/2006/relationships/hyperlink" Target="https://www.caixa.gov.br/Downloads/sinapi-cadernos-tecnicos/SINAPI-CT-ELETROCALHAS.pdf" TargetMode="External"/><Relationship Id="rId8039" Type="http://schemas.openxmlformats.org/officeDocument/2006/relationships/hyperlink" Target="https://www.caixa.gov.br/Downloads/sinapi-cadernos-tecnicos/SINAPI-CT-POCOS-DE-VISITA-E-CAIXAS-PARA-BOCAS-DE-LOBO.pdf" TargetMode="External"/><Relationship Id="rId65" Type="http://schemas.openxmlformats.org/officeDocument/2006/relationships/hyperlink" Target="https://www.caixa.gov.br/Downloads/sinapi-cadernos-tecnicos/SINAPI-CT-ALVENARIA-DE-VEDACAO.pdf" TargetMode="External"/><Relationship Id="rId1426" Type="http://schemas.openxmlformats.org/officeDocument/2006/relationships/hyperlink" Target="https://www.caixa.gov.br/Downloads/sinapi-cadernos-tecnicos/SINAPI-CT-CUSTOS-HORARIOS-PRODUTIVO-E-IMPRODUTIVO-DOS-EQUIPAMENTOS.pdf" TargetMode="External"/><Relationship Id="rId1840" Type="http://schemas.openxmlformats.org/officeDocument/2006/relationships/hyperlink" Target="https://www.caixa.gov.br/Downloads/sinapi-cadernos-tecnicos/SINAPI-CT-DEMOLICOES-E-REMOCOES.pdf" TargetMode="External"/><Relationship Id="rId4996" Type="http://schemas.openxmlformats.org/officeDocument/2006/relationships/hyperlink" Target="https://www.caixa.gov.br/Downloads/sinapi-cadernos-tecnicos/SINAPI-CT-INSTALACOES-HIDRAULICAS-RESERVACAO-E-BOMBAS-DE-RECALQUE.pdf" TargetMode="External"/><Relationship Id="rId8453" Type="http://schemas.openxmlformats.org/officeDocument/2006/relationships/hyperlink" Target="https://www.caixa.gov.br/Downloads/sinapi-cadernos-tecnicos/SINAPI-CT-RECOMPOSICAO-DE-PAVIMENTOS.pdf" TargetMode="External"/><Relationship Id="rId9504" Type="http://schemas.openxmlformats.org/officeDocument/2006/relationships/hyperlink" Target="https://www.caixa.gov.br/Downloads/sinapi-cadernos-tecnicos/SINAPI-CT-VALVULAS-E-REGISTROS-PARA-SISTEMAS-PREDIAIS.pdf" TargetMode="External"/><Relationship Id="rId3598" Type="http://schemas.openxmlformats.org/officeDocument/2006/relationships/hyperlink" Target="https://www.caixa.gov.br/Downloads/sinapi-cadernos-tecnicos/SINAPI-CT-ESTRUTURA-E-TRAMA-PARA-COBERTURA.pdf" TargetMode="External"/><Relationship Id="rId4649" Type="http://schemas.openxmlformats.org/officeDocument/2006/relationships/hyperlink" Target="https://www.caixa.gov.br/Downloads/sinapi-cadernos-tecnicos/SINAPI-CT-INSTALACOES-ELETRICAS-QUADROS-CABOS-DISJUNTORES-CONTATORES-E-BARRAMENTOS-BLINDADOS.pdf" TargetMode="External"/><Relationship Id="rId7055" Type="http://schemas.openxmlformats.org/officeDocument/2006/relationships/hyperlink" Target="https://www.caixa.gov.br/Downloads/sinapi-metodologia/Livro_SINAPI_Calculos_Parametros.pdf" TargetMode="External"/><Relationship Id="rId8106" Type="http://schemas.openxmlformats.org/officeDocument/2006/relationships/hyperlink" Target="https://www.caixa.gov.br/Downloads/sinapi-cadernos-tecnicos/SINAPI-CT-POCOS-DE-VISITA-E-CAIXAS-PARA-BOCAS-DE-LOBO.pdf" TargetMode="External"/><Relationship Id="rId8520" Type="http://schemas.openxmlformats.org/officeDocument/2006/relationships/hyperlink" Target="https://www.caixa.gov.br/Downloads/sinapi-cadernos-tecnicos/SINAPI-CT-REDES-DE-LOGICA-TELEFONIA-E-IMAGEM.pdf" TargetMode="External"/><Relationship Id="rId3665" Type="http://schemas.openxmlformats.org/officeDocument/2006/relationships/hyperlink" Target="https://www.caixa.gov.br/Downloads/sinapi-cadernos-tecnicos/SINAPI-CT-ESTRUTURA-E-TRAMA-PARA-COBERTURA.pdf" TargetMode="External"/><Relationship Id="rId4716" Type="http://schemas.openxmlformats.org/officeDocument/2006/relationships/hyperlink" Target="https://www.caixa.gov.br/Downloads/sinapi-cadernos-tecnicos/SINAPI-CT-INSTALACOES-ELETRICAS-REDE-DE-DISTRIBUICAO.pdf" TargetMode="External"/><Relationship Id="rId6071" Type="http://schemas.openxmlformats.org/officeDocument/2006/relationships/hyperlink" Target="https://www.caixa.gov.br/Downloads/sinapi-cadernos-tecnicos/SINAPI-CT-INSTALACOES-DE-GAS-E-INCENDIO-EM-ACO-E-FERRO-GALVANIZADO.pdf" TargetMode="External"/><Relationship Id="rId7122" Type="http://schemas.openxmlformats.org/officeDocument/2006/relationships/hyperlink" Target="https://www.caixa.gov.br/Downloads/sinapi-cadernos-tecnicos/SINAPI-CT-LOUCAS-E-METAIS.pdf" TargetMode="External"/><Relationship Id="rId586" Type="http://schemas.openxmlformats.org/officeDocument/2006/relationships/hyperlink" Target="https://www.caixa.gov.br/Downloads/sinapi-cadernos-tecnicos/SINAPI-CT-ASSENTAMENTO-DE-TUBOS-DE-PVC-E-METALICOS-EM-REDES-DE-AGUA.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2681" Type="http://schemas.openxmlformats.org/officeDocument/2006/relationships/hyperlink" Target="https://www.caixa.gov.br/Downloads/sinapi-cadernos-tecnicos/SINAPI-CT-DISSIPADORES-DE-ENERGIA.pdf" TargetMode="External"/><Relationship Id="rId3318" Type="http://schemas.openxmlformats.org/officeDocument/2006/relationships/hyperlink" Target="https://www.caixa.gov.br/Downloads/sinapi-cadernos-tecnicos/SINAPI-CT-ESCORAMENTO-E-PREPARO-DE-FUNDO-DE-VALAS.pdf" TargetMode="External"/><Relationship Id="rId6888" Type="http://schemas.openxmlformats.org/officeDocument/2006/relationships/hyperlink" Target="https://www.caixa.gov.br/Downloads/sinapi-metodologia/Livro_SINAPI_Calculos_Parametros.pdf" TargetMode="External"/><Relationship Id="rId9294" Type="http://schemas.openxmlformats.org/officeDocument/2006/relationships/hyperlink" Target="https://www.caixa.gov.br/Downloads/sinapi-cadernos-tecnicos/SINAPI-CT-TRANSPORTE-CARGA-E-DESCARGA-DE-MATERIAIS.pdf" TargetMode="External"/><Relationship Id="rId239" Type="http://schemas.openxmlformats.org/officeDocument/2006/relationships/hyperlink" Target="https://www.caixa.gov.br/Downloads/sinapi-cadernos-tecnicos/SINAPI-CT-ARGAMASSAS.pdf" TargetMode="External"/><Relationship Id="rId653" Type="http://schemas.openxmlformats.org/officeDocument/2006/relationships/hyperlink" Target="https://www.caixa.gov.br/Downloads/sinapi-cadernos-tecnicos/SINAPI-CT-ASSENTAMENTO-DE-TUBOS-DE-ESGOTO-OU-DRENAGEM-PLUVIAL-EM-CONCRETO.pdf" TargetMode="External"/><Relationship Id="rId1283" Type="http://schemas.openxmlformats.org/officeDocument/2006/relationships/hyperlink" Target="https://www.caixa.gov.br/Downloads/sinapi-cadernos-tecnicos/SINAPI-CT-CONCRETO-PROJETADO.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3732" Type="http://schemas.openxmlformats.org/officeDocument/2006/relationships/hyperlink" Target="https://www.caixa.gov.br/Downloads/sinapi-cadernos-tecnicos/SINAPI-CT-ESTRUTURAS-DE-CONTENCAO-PERFIS-PRANCHADOS-CORTINAS-E-MUROS-DE-ARRIMO.pdf" TargetMode="External"/><Relationship Id="rId7939" Type="http://schemas.openxmlformats.org/officeDocument/2006/relationships/hyperlink" Target="https://www.caixa.gov.br/Downloads/sinapi-cadernos-tecnicos/SINAPI-CT-PINTURA-PARA-PISOS-E-PARA-SINALIZACAO-HORIZONTAL-E-VERTICAL.pdf" TargetMode="External"/><Relationship Id="rId9361" Type="http://schemas.openxmlformats.org/officeDocument/2006/relationships/hyperlink" Target="https://www.caixa.gov.br/Downloads/sinapi-cadernos-tecnicos/SINAPI-CT-TUBULACAO-FLANGEADA-PARA-REDES-DE-AGUA.pdf" TargetMode="External"/><Relationship Id="rId306" Type="http://schemas.openxmlformats.org/officeDocument/2006/relationships/hyperlink" Target="https://www.caixa.gov.br/Downloads/sinapi-cadernos-tecnicos/SINAPI-CT-ARMACAO-PARA-ESTRUTURAS-DE-CONCRETO-ARMADO.pdf" TargetMode="External"/><Relationship Id="rId6955" Type="http://schemas.openxmlformats.org/officeDocument/2006/relationships/hyperlink" Target="https://www.caixa.gov.br/Downloads/sinapi-metodologia/Livro_SINAPI_Calculos_Parametros.pdf" TargetMode="External"/><Relationship Id="rId9014" Type="http://schemas.openxmlformats.org/officeDocument/2006/relationships/hyperlink" Target="https://www.caixa.gov.br/Downloads/sinapi-cadernos-tecnicos/SINAPI-CT-TRANSPORTE-FLUVIAL-CARGA-E-DESCARGA.pdf" TargetMode="External"/><Relationship Id="rId720" Type="http://schemas.openxmlformats.org/officeDocument/2006/relationships/hyperlink" Target="https://www.caixa.gov.br/Downloads/sinapi-cadernos-tecnicos/SINAPI-CT-ATERRO-E-REATERRO-DE-VALAS.pdf" TargetMode="External"/><Relationship Id="rId1350" Type="http://schemas.openxmlformats.org/officeDocument/2006/relationships/hyperlink" Target="https://www.caixa.gov.br/Downloads/sinapi-cadernos-tecnicos/SINAPI-CT-CONCRETO-PROTENDIDO.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4159" Type="http://schemas.openxmlformats.org/officeDocument/2006/relationships/hyperlink" Target="https://www.caixa.gov.br/Downloads/sinapi-cadernos-tecnicos/SINAPI-CT-GRAUTE-E-ARMACAO.pdf" TargetMode="External"/><Relationship Id="rId5557" Type="http://schemas.openxmlformats.org/officeDocument/2006/relationships/hyperlink" Target="https://www.caixa.gov.br/Downloads/sinapi-cadernos-tecnicos/SINAPI-CT-INSTALACOES-PREDIAIS-DE-AGUA-FRIA-EM-PVC.pdf" TargetMode="External"/><Relationship Id="rId5971" Type="http://schemas.openxmlformats.org/officeDocument/2006/relationships/hyperlink" Target="https://www.caixa.gov.br/Downloads/sinapi-cadernos-tecnicos/SINAPI-CT-INSTALACOES-DE-GAS-E-INCENDIO-EM-ACO-E-FERRO-GALVANIZADO.pdf" TargetMode="External"/><Relationship Id="rId6608" Type="http://schemas.openxmlformats.org/officeDocument/2006/relationships/hyperlink" Target="https://www.caixa.gov.br/Downloads/sinapi-cadernos-tecnicos/SINAPI-CT-INSTALACOES-PARA-CANTEIROS-DE-OBRAS.pdf" TargetMode="External"/><Relationship Id="rId1003" Type="http://schemas.openxmlformats.org/officeDocument/2006/relationships/hyperlink" Target="https://www.caixa.gov.br/Downloads/sinapi-cadernos-tecnicos/SINAPI-CT-BOCAS-PARA-BUEIROS.pdf" TargetMode="External"/><Relationship Id="rId4573" Type="http://schemas.openxmlformats.org/officeDocument/2006/relationships/hyperlink" Target="https://www.caixa.gov.br/Downloads/sinapi-cadernos-tecnicos/SINAPI-CT-INSTALACOES-ELETRICAS-ELETRODUTOS-CONEXOES-E-CONDULETES-APARENTES.pdf" TargetMode="External"/><Relationship Id="rId5624" Type="http://schemas.openxmlformats.org/officeDocument/2006/relationships/hyperlink" Target="https://www.caixa.gov.br/Downloads/sinapi-cadernos-tecnicos/SINAPI-CT-INSTALACOES-PREDIAIS-DE-AGUA-FRIA-EM-PVC.pdf" TargetMode="External"/><Relationship Id="rId8030" Type="http://schemas.openxmlformats.org/officeDocument/2006/relationships/hyperlink" Target="https://www.caixa.gov.br/Downloads/sinapi-cadernos-tecnicos/SINAPI-CT-POSTES-DE-CONCRETO-E-METALICOS.pdf" TargetMode="External"/><Relationship Id="rId3175" Type="http://schemas.openxmlformats.org/officeDocument/2006/relationships/hyperlink" Target="https://www.caixa.gov.br/Downloads/sinapi-cadernos-tecnicos/SINAPI-CT-ESCAVACAO-VERTICAL-A-CEU-ABERTO.pdf" TargetMode="External"/><Relationship Id="rId4226" Type="http://schemas.openxmlformats.org/officeDocument/2006/relationships/hyperlink" Target="https://www.caixa.gov.br/Downloads/sinapi-cadernos-tecnicos/SINAPI-CT-GUIAS-E-SARJETAS.pdf" TargetMode="External"/><Relationship Id="rId4640" Type="http://schemas.openxmlformats.org/officeDocument/2006/relationships/hyperlink" Target="https://www.caixa.gov.br/Downloads/sinapi-cadernos-tecnicos/SINAPI-CT-INSTALACOES-ELETRICAS-QUADROS-CABOS-DISJUNTORES-CONTATORES-E-BARRAMENTOS-BLINDADOS.pdf" TargetMode="External"/><Relationship Id="rId7796" Type="http://schemas.openxmlformats.org/officeDocument/2006/relationships/hyperlink" Target="https://www.caixa.gov.br/Downloads/sinapi-cadernos-tecnicos/SINAPI-CT-PINTURA-EXTERNA.pdf" TargetMode="External"/><Relationship Id="rId8847" Type="http://schemas.openxmlformats.org/officeDocument/2006/relationships/hyperlink" Target="https://www.caixa.gov.br/Downloads/sinapi-cadernos-tecnicos/SINAPI-CT-SISTEMAS-DE-MEDICAO.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3242" Type="http://schemas.openxmlformats.org/officeDocument/2006/relationships/hyperlink" Target="https://www.caixa.gov.br/Downloads/sinapi-cadernos-tecnicos/SINAPI-CT-ESCAVACAO-DE-VALAS.pdf" TargetMode="External"/><Relationship Id="rId6398" Type="http://schemas.openxmlformats.org/officeDocument/2006/relationships/hyperlink" Target="https://www.caixa.gov.br/Downloads/sinapi-cadernos-tecnicos/SINAPI-CT-INSTALACOES-EM-COBRE.pdf" TargetMode="External"/><Relationship Id="rId7449" Type="http://schemas.openxmlformats.org/officeDocument/2006/relationships/hyperlink" Target="https://www.caixa.gov.br/Downloads/sinapi-cadernos-tecnicos/SINAPI-CT-PAISAGISMO-PLANTIO.pdf" TargetMode="External"/><Relationship Id="rId163" Type="http://schemas.openxmlformats.org/officeDocument/2006/relationships/hyperlink" Target="https://www.caixa.gov.br/Downloads/sinapi-cadernos-tecnicos/SINAPI-CT-ARGAMASSAS.pdf" TargetMode="External"/><Relationship Id="rId6465" Type="http://schemas.openxmlformats.org/officeDocument/2006/relationships/hyperlink" Target="https://www.caixa.gov.br/Downloads/sinapi-cadernos-tecnicos/SINAPI-CT-INSTALACOES-EM-COBRE.pdf" TargetMode="External"/><Relationship Id="rId7516" Type="http://schemas.openxmlformats.org/officeDocument/2006/relationships/hyperlink" Target="https://www.caixa.gov.br/Downloads/sinapi-cadernos-tecnicos/SINAPI-CT-PAREDES-DE-CONCRETO-ESTUCAMENTO.pdf" TargetMode="External"/><Relationship Id="rId7863" Type="http://schemas.openxmlformats.org/officeDocument/2006/relationships/hyperlink" Target="https://www.caixa.gov.br/Downloads/sinapi-cadernos-tecnicos/SINAPI-CT-PINTURA-EM-SUPERFICIES-METALICAS.pdf" TargetMode="External"/><Relationship Id="rId8914" Type="http://schemas.openxmlformats.org/officeDocument/2006/relationships/hyperlink" Target="https://www.caixa.gov.br/Downloads/sinapi-cadernos-tecnicos/SINAPI-CT-TELHAMENTO-PARA-COBERTURA.pdf" TargetMode="External"/><Relationship Id="rId230" Type="http://schemas.openxmlformats.org/officeDocument/2006/relationships/hyperlink" Target="https://www.caixa.gov.br/Downloads/sinapi-cadernos-tecnicos/SINAPI-CT-ARGAMASSAS.pdf" TargetMode="External"/><Relationship Id="rId5067" Type="http://schemas.openxmlformats.org/officeDocument/2006/relationships/hyperlink" Target="https://www.caixa.gov.br/Downloads/sinapi-cadernos-tecnicos/SINAPI-CT-INSTALACOES-HIDRAULICAS-RESERVACAO-E-BOMBAS-DE-RECALQUE.pdf" TargetMode="External"/><Relationship Id="rId6118" Type="http://schemas.openxmlformats.org/officeDocument/2006/relationships/hyperlink" Target="https://www.caixa.gov.br/Downloads/sinapi-cadernos-tecnicos/SINAPI-CT-INSTALACOES-DE-GAS-E-INCENDIO-EM-ACO-E-FERRO-GALVANIZADO.pdf" TargetMode="External"/><Relationship Id="rId7930" Type="http://schemas.openxmlformats.org/officeDocument/2006/relationships/hyperlink" Target="https://www.caixa.gov.br/Downloads/sinapi-cadernos-tecnicos/SINAPI-CT-PINTURA-PARA-PISOS-E-PARA-SINALIZACAO-HORIZONTAL-E-VERTICAL.pdf" TargetMode="External"/><Relationship Id="rId4083" Type="http://schemas.openxmlformats.org/officeDocument/2006/relationships/hyperlink" Target="https://www.caixa.gov.br/Downloads/sinapi-cadernos-tecnicos/SINAPI-CT-FORMAS-PARA-ESTRUTURAS-DE-CONCRETO-ARMADO.pdf" TargetMode="External"/><Relationship Id="rId5481" Type="http://schemas.openxmlformats.org/officeDocument/2006/relationships/hyperlink" Target="https://www.caixa.gov.br/Downloads/sinapi-cadernos-tecnicos/SINAPI-CT-INSTALACOES-PREDIAIS-DE-AGUA-FRIA-EM-PVC.pdf" TargetMode="External"/><Relationship Id="rId6532" Type="http://schemas.openxmlformats.org/officeDocument/2006/relationships/hyperlink" Target="https://www.caixa.gov.br/Downloads/sinapi-cadernos-tecnicos/SINAPI-CT-INSTALACOES-EM-COBRE.pdf" TargetMode="External"/><Relationship Id="rId1677" Type="http://schemas.openxmlformats.org/officeDocument/2006/relationships/hyperlink" Target="https://www.caixa.gov.br/Downloads/sinapi-cadernos-tecnicos/SINAPI-CT-CUSTOS-HORARIOS-PRODUTIVO-E-IMPRODUTIVO-DOS-EQUIPAMENTOS.pdf" TargetMode="External"/><Relationship Id="rId2728" Type="http://schemas.openxmlformats.org/officeDocument/2006/relationships/hyperlink" Target="https://www.caixa.gov.br/Downloads/sinapi-cadernos-tecnicos/SINAPI-CT-DRENOS.pdf" TargetMode="External"/><Relationship Id="rId5134" Type="http://schemas.openxmlformats.org/officeDocument/2006/relationships/hyperlink" Target="https://www.caixa.gov.br/Downloads/sinapi-cadernos-tecnicos/SINAPI-CT-INSTALACOES-HIDRAULICAS-EM-PEX.pdf" TargetMode="External"/><Relationship Id="rId1744" Type="http://schemas.openxmlformats.org/officeDocument/2006/relationships/hyperlink" Target="https://www.caixa.gov.br/Downloads/sinapi-cadernos-tecnicos/SINAPI-CT-CUSTOS-HORARIOS-PRODUTIVO-E-IMPRODUTIVO-DOS-EQUIPAMENTOS.pdf" TargetMode="External"/><Relationship Id="rId4150" Type="http://schemas.openxmlformats.org/officeDocument/2006/relationships/hyperlink" Target="https://www.caixa.gov.br/Downloads/sinapi-cadernos-tecnicos/SINAPI-CT-GESSO.pdf" TargetMode="External"/><Relationship Id="rId5201" Type="http://schemas.openxmlformats.org/officeDocument/2006/relationships/hyperlink" Target="https://www.caixa.gov.br/Downloads/sinapi-cadernos-tecnicos/SINAPI-CT-INSTALACOES-HIDRAULICAS-EM-PEX.pdf" TargetMode="External"/><Relationship Id="rId8357" Type="http://schemas.openxmlformats.org/officeDocument/2006/relationships/hyperlink" Target="https://www.caixa.gov.br/Downloads/sinapi-cadernos-tecnicos/SINAPI-CT-RASGOS-E-FIXACOES.pdf" TargetMode="External"/><Relationship Id="rId8771" Type="http://schemas.openxmlformats.org/officeDocument/2006/relationships/hyperlink" Target="https://www.caixa.gov.br/Downloads/sinapi-cadernos-tecnicos/SINAPI-CT-SINALIZACAO-VERTICAL-VIARIA.pdf" TargetMode="External"/><Relationship Id="rId9408" Type="http://schemas.openxmlformats.org/officeDocument/2006/relationships/hyperlink" Target="https://www.caixa.gov.br/Downloads/sinapi-cadernos-tecnicos/SINAPI-CT-USINAGENS.pdf" TargetMode="External"/><Relationship Id="rId36" Type="http://schemas.openxmlformats.org/officeDocument/2006/relationships/hyperlink" Target="https://www.caixa.gov.br/Downloads/sinapi-cadernos-tecnicos/SINAPI-CT-ALVENARIA-DE-VEDACAO.pdf" TargetMode="External"/><Relationship Id="rId4967" Type="http://schemas.openxmlformats.org/officeDocument/2006/relationships/hyperlink" Target="https://www.caixa.gov.br/Downloads/sinapi-cadernos-tecnicos/SINAPI-CT-INSTALACOES-HIDRAULICAS-RESERVACAO-E-BOMBAS-DE-RECALQUE.pdf" TargetMode="External"/><Relationship Id="rId7373" Type="http://schemas.openxmlformats.org/officeDocument/2006/relationships/hyperlink" Target="https://www.caixa.gov.br/Downloads/sinapi-cadernos-tecnicos/SINAPI-CT-MASSA-UNICA-INTERNA.pdf" TargetMode="External"/><Relationship Id="rId8424" Type="http://schemas.openxmlformats.org/officeDocument/2006/relationships/hyperlink" Target="https://www.caixa.gov.br/Downloads/sinapi-cadernos-tecnicos/SINAPI-CT-RECOMPOSICAO-DE-PAVIMENTOS.pdf" TargetMode="External"/><Relationship Id="rId1811" Type="http://schemas.openxmlformats.org/officeDocument/2006/relationships/hyperlink" Target="https://www.caixa.gov.br/Downloads/sinapi-cadernos-tecnicos/SINAPI-CT-CUSTOS-HORARIOS-PRODUTIVO-E-IMPRODUTIVO-DOS-EQUIPAMENTOS.pdf" TargetMode="External"/><Relationship Id="rId3569" Type="http://schemas.openxmlformats.org/officeDocument/2006/relationships/hyperlink" Target="https://www.caixa.gov.br/Downloads/sinapi-cadernos-tecnicos/SINAPI-CT-ESTACAS-RAIZ.pdf" TargetMode="External"/><Relationship Id="rId7026" Type="http://schemas.openxmlformats.org/officeDocument/2006/relationships/hyperlink" Target="https://www.caixa.gov.br/Downloads/sinapi-metodologia/Livro_SINAPI_Calculos_Parametros.pdf" TargetMode="External"/><Relationship Id="rId7440" Type="http://schemas.openxmlformats.org/officeDocument/2006/relationships/hyperlink" Target="https://www.caixa.gov.br/Downloads/sinapi-cadernos-tecnicos/SINAPI-CT-PAISAGISMO-PLANTIO.pdf" TargetMode="External"/><Relationship Id="rId3983" Type="http://schemas.openxmlformats.org/officeDocument/2006/relationships/hyperlink" Target="https://www.caixa.gov.br/Downloads/sinapi-cadernos-tecnicos/SINAPI-CT-FORMAS-PARA-ESTRUTURAS-DE-CONCRETO-ARMADO.pdf" TargetMode="External"/><Relationship Id="rId6042" Type="http://schemas.openxmlformats.org/officeDocument/2006/relationships/hyperlink" Target="https://www.caixa.gov.br/Downloads/sinapi-cadernos-tecnicos/SINAPI-CT-INSTALACOES-DE-GAS-E-INCENDIO-EM-ACO-E-FERRO-GALVANIZADO.pdf" TargetMode="External"/><Relationship Id="rId9198" Type="http://schemas.openxmlformats.org/officeDocument/2006/relationships/hyperlink" Target="https://www.caixa.gov.br/Downloads/sinapi-cadernos-tecnicos/SINAPI-CT-TRANSPORTE-CARGA-E-DESCARGA-DE-MATERIAIS.pdf" TargetMode="External"/><Relationship Id="rId1187" Type="http://schemas.openxmlformats.org/officeDocument/2006/relationships/hyperlink" Target="https://www.caixa.gov.br/Downloads/sinapi-cadernos-tecnicos/SINAPI-CT-CANALETAS-GRELHAS-E-CAIXAS-COM-GRELHA-PARA-DRENAGEM.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3636" Type="http://schemas.openxmlformats.org/officeDocument/2006/relationships/hyperlink" Target="https://www.caixa.gov.br/Downloads/sinapi-cadernos-tecnicos/SINAPI-CT-ESTRUTURA-E-TRAMA-PARA-COBERTURA.pdf" TargetMode="External"/><Relationship Id="rId557" Type="http://schemas.openxmlformats.org/officeDocument/2006/relationships/hyperlink" Target="https://www.caixa.gov.br/Downloads/sinapi-cadernos-tecnicos/SINAPI-CT-ASSENTAMENTO-DE-TUBOS-DE-PVC-E-METALICOS-EM-REDES-DE-AGUA.pdf" TargetMode="External"/><Relationship Id="rId971" Type="http://schemas.openxmlformats.org/officeDocument/2006/relationships/hyperlink" Target="https://www.caixa.gov.br/Downloads/sinapi-cadernos-tecnicos/SINAPI-CT-ATERROS-BASES-SUB-BASES-E-IMPRIMACOES.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3703" Type="http://schemas.openxmlformats.org/officeDocument/2006/relationships/hyperlink" Target="https://www.caixa.gov.br/Downloads/sinapi-cadernos-tecnicos/SINAPI-CT-ESTRUTURAS-PRE-FABRICADAS-E-PRE-MOLDADAS.pdf" TargetMode="External"/><Relationship Id="rId6859" Type="http://schemas.openxmlformats.org/officeDocument/2006/relationships/hyperlink" Target="https://www.caixa.gov.br/Downloads/sinapi-metodologia/Livro_SINAPI_Calculos_Parametros.pdf" TargetMode="External"/><Relationship Id="rId9265" Type="http://schemas.openxmlformats.org/officeDocument/2006/relationships/hyperlink" Target="https://www.caixa.gov.br/Downloads/sinapi-cadernos-tecnicos/SINAPI-CT-TRANSPORTE-CARGA-E-DESCARGA-DE-MATERIAIS.pdf" TargetMode="External"/><Relationship Id="rId624" Type="http://schemas.openxmlformats.org/officeDocument/2006/relationships/hyperlink" Target="https://www.caixa.gov.br/Downloads/sinapi-cadernos-tecnicos/SINAPI-CT-ASSENTAMENTO-DE-TUBOS-DE-PVC-E-METALICOS-EM-REDES-DE-AGUA.pdf" TargetMode="External"/><Relationship Id="rId1254" Type="http://schemas.openxmlformats.org/officeDocument/2006/relationships/hyperlink" Target="https://www.caixa.gov.br/Downloads/sinapi-cadernos-tecnicos/SINAPI-CT-CHAPISCO.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5875" Type="http://schemas.openxmlformats.org/officeDocument/2006/relationships/hyperlink" Target="https://www.caixa.gov.br/Downloads/sinapi-cadernos-tecnicos/SINAPI-CT-INSTALACOES-DE-DIVISORIAS-DIVERSAS.pdf" TargetMode="External"/><Relationship Id="rId6926" Type="http://schemas.openxmlformats.org/officeDocument/2006/relationships/hyperlink" Target="https://www.caixa.gov.br/Downloads/sinapi-metodologia/Livro_SINAPI_Calculos_Parametros.pdf" TargetMode="External"/><Relationship Id="rId8281" Type="http://schemas.openxmlformats.org/officeDocument/2006/relationships/hyperlink" Target="https://www.caixa.gov.br/Downloads/sinapi-cadernos-tecnicos/SINAPI-CT-RADIER-PISO-DE-CONCRETO-E-LAJE-SOBRE-SOLO.pdf" TargetMode="External"/><Relationship Id="rId9332" Type="http://schemas.openxmlformats.org/officeDocument/2006/relationships/hyperlink" Target="https://www.caixa.gov.br/Downloads/sinapi-cadernos-tecnicos/SINAPI-CT-TUBULACAO-FLANGEADA-PARA-REDES-DE-AGUA.pdf" TargetMode="External"/><Relationship Id="rId1321" Type="http://schemas.openxmlformats.org/officeDocument/2006/relationships/hyperlink" Target="https://www.caixa.gov.br/Downloads/sinapi-cadernos-tecnicos/SINAPI-CT-CONCRETO-PROTENDIDO.pdf" TargetMode="External"/><Relationship Id="rId4477" Type="http://schemas.openxmlformats.org/officeDocument/2006/relationships/hyperlink" Target="https://www.caixa.gov.br/Downloads/sinapi-cadernos-tecnicos/SINAPI-CT-INSTALACOES-ELETRICAS-ELETRODUTOS-EMBUTIDOS-CABOS-CAIXAS-TOMADAS-E-INTERRUPTORES.pdf" TargetMode="External"/><Relationship Id="rId4891" Type="http://schemas.openxmlformats.org/officeDocument/2006/relationships/hyperlink" Target="https://www.caixa.gov.br/Downloads/sinapi-cadernos-tecnicos/SINAPI-CT-INSTALACOES-HIDRAULICAS-RESERVACAO-E-BOMBAS-DE-RECALQUE.pdf" TargetMode="External"/><Relationship Id="rId5528" Type="http://schemas.openxmlformats.org/officeDocument/2006/relationships/hyperlink" Target="https://www.caixa.gov.br/Downloads/sinapi-cadernos-tecnicos/SINAPI-CT-INSTALACOES-PREDIAIS-DE-AGUA-FRIA-EM-PVC.pdf" TargetMode="External"/><Relationship Id="rId3079" Type="http://schemas.openxmlformats.org/officeDocument/2006/relationships/hyperlink" Target="https://www.caixa.gov.br/Downloads/sinapi-cadernos-tecnicos/SINAPI-CT-ESCADAS.pdf" TargetMode="External"/><Relationship Id="rId3493" Type="http://schemas.openxmlformats.org/officeDocument/2006/relationships/hyperlink" Target="https://www.caixa.gov.br/Downloads/sinapi-cadernos-tecnicos/SINAPI-CT-ESQUADRIAS-PORTAS.pdf" TargetMode="External"/><Relationship Id="rId4544" Type="http://schemas.openxmlformats.org/officeDocument/2006/relationships/hyperlink" Target="https://www.caixa.gov.br/Downloads/sinapi-cadernos-tecnicos/SINAPI-CT-INSTALACOES-ELETRICAS-ELETRODUTOS-CONEXOES-E-CONDULETES-APARENTES.pdf" TargetMode="External"/><Relationship Id="rId5942" Type="http://schemas.openxmlformats.org/officeDocument/2006/relationships/hyperlink" Target="https://www.caixa.gov.br/Downloads/sinapi-cadernos-tecnicos/SINAPI-CT-INSTALACOES-DE-GAS-E-INCENDIO-EM-ACO-E-FERRO-GALVANIZADO.pdf" TargetMode="External"/><Relationship Id="rId8001" Type="http://schemas.openxmlformats.org/officeDocument/2006/relationships/hyperlink" Target="https://www.caixa.gov.br/Downloads/sinapi-cadernos-tecnicos/SINAPI-CT-POSTES-DE-CONCRETO-E-METALICOS.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3146" Type="http://schemas.openxmlformats.org/officeDocument/2006/relationships/hyperlink" Target="https://www.caixa.gov.br/Downloads/sinapi-cadernos-tecnicos/SINAPI-CT-ESCAVACAO-HORIZONTAL.pdf" TargetMode="External"/><Relationship Id="rId481" Type="http://schemas.openxmlformats.org/officeDocument/2006/relationships/hyperlink" Target="https://www.caixa.gov.br/Downloads/sinapi-cadernos-tecnicos/SINAPI-CT-ASSENTAMENTO-DE-TUBOS-DE-PVC-E-METALICOS-EM-REDES-DE-AGUA.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3560" Type="http://schemas.openxmlformats.org/officeDocument/2006/relationships/hyperlink" Target="https://www.caixa.gov.br/Downloads/sinapi-cadernos-tecnicos/SINAPI-CT-ESTACAS-METALICAS.pdf" TargetMode="External"/><Relationship Id="rId4611" Type="http://schemas.openxmlformats.org/officeDocument/2006/relationships/hyperlink" Target="https://www.caixa.gov.br/Downloads/sinapi-cadernos-tecnicos/SINAPI-CT-INSTALACOES-ELETRICAS-QUADROS-CABOS-DISJUNTORES-CONTATORES-E-BARRAMENTOS-BLINDADOS.pdf" TargetMode="External"/><Relationship Id="rId6369" Type="http://schemas.openxmlformats.org/officeDocument/2006/relationships/hyperlink" Target="https://www.caixa.gov.br/Downloads/sinapi-cadernos-tecnicos/SINAPI-CT-INSTALACOES-EM-COBRE.pdf" TargetMode="External"/><Relationship Id="rId7767" Type="http://schemas.openxmlformats.org/officeDocument/2006/relationships/hyperlink" Target="https://www.caixa.gov.br/Downloads/sinapi-cadernos-tecnicos/SINAPI-CT-PERFURACAO-HORIZONTAL-DIRECIONAL-HDD.pdf" TargetMode="External"/><Relationship Id="rId8818" Type="http://schemas.openxmlformats.org/officeDocument/2006/relationships/hyperlink" Target="https://www.caixa.gov.br/Downloads/sinapi-cadernos-tecnicos/SINAPI-CT-SISTEMA-DE-PROTECAO-CONTRA-DESCARGAS-ATMOSFERICAS-SPDA.pdf" TargetMode="External"/><Relationship Id="rId134" Type="http://schemas.openxmlformats.org/officeDocument/2006/relationships/hyperlink" Target="https://www.caixa.gov.br/Downloads/sinapi-cadernos-tecnicos/SINAPI-CT-ARGAMASSAS.pdf" TargetMode="External"/><Relationship Id="rId3213" Type="http://schemas.openxmlformats.org/officeDocument/2006/relationships/hyperlink" Target="https://www.caixa.gov.br/Downloads/sinapi-cadernos-tecnicos/SINAPI-CT-ESCAVACAO-VERTICAL-A-CEU-ABERTO.pdf" TargetMode="External"/><Relationship Id="rId6783" Type="http://schemas.openxmlformats.org/officeDocument/2006/relationships/hyperlink" Target="https://www.caixa.gov.br/Downloads/sinapi-metodologia/Livro_SINAPI_Calculos_Parametros.pdf" TargetMode="External"/><Relationship Id="rId7834" Type="http://schemas.openxmlformats.org/officeDocument/2006/relationships/hyperlink" Target="https://www.caixa.gov.br/Downloads/sinapi-cadernos-tecnicos/SINAPI-CT-PINTURA-EM-MADEIRA.pdf" TargetMode="External"/><Relationship Id="rId2979" Type="http://schemas.openxmlformats.org/officeDocument/2006/relationships/hyperlink" Target="https://www.caixa.gov.br/Downloads/sinapi-cadernos-tecnicos/SINAPI-CT-EQUIPAMENTOS-DE-PROTECAO-COLETIVA.pdf" TargetMode="External"/><Relationship Id="rId5385" Type="http://schemas.openxmlformats.org/officeDocument/2006/relationships/hyperlink" Target="https://www.caixa.gov.br/Downloads/sinapi-cadernos-tecnicos/SINAPI-CT-INSTALACOES-PREDIAIS-DE-ESGOTO-TUBOS-E-CONEXOES.pdf" TargetMode="External"/><Relationship Id="rId6436" Type="http://schemas.openxmlformats.org/officeDocument/2006/relationships/hyperlink" Target="https://www.caixa.gov.br/Downloads/sinapi-cadernos-tecnicos/SINAPI-CT-INSTALACOES-EM-COBRE.pdf" TargetMode="External"/><Relationship Id="rId6850" Type="http://schemas.openxmlformats.org/officeDocument/2006/relationships/hyperlink" Target="https://www.caixa.gov.br/Downloads/sinapi-metodologia/Livro_SINAPI_Calculos_Parametros.pdf" TargetMode="External"/><Relationship Id="rId7901" Type="http://schemas.openxmlformats.org/officeDocument/2006/relationships/hyperlink" Target="https://www.caixa.gov.br/Downloads/sinapi-cadernos-tecnicos/SINAPI-CT-PINTURA-EM-SUPERFICIES-METALICAS.pdf" TargetMode="External"/><Relationship Id="rId201" Type="http://schemas.openxmlformats.org/officeDocument/2006/relationships/hyperlink" Target="https://www.caixa.gov.br/Downloads/sinapi-cadernos-tecnicos/SINAPI-CT-ARGAMASSAS.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5038" Type="http://schemas.openxmlformats.org/officeDocument/2006/relationships/hyperlink" Target="https://www.caixa.gov.br/Downloads/sinapi-cadernos-tecnicos/SINAPI-CT-INSTALACOES-HIDRAULICAS-RESERVACAO-E-BOMBAS-DE-RECALQUE.pdf" TargetMode="External"/><Relationship Id="rId5452" Type="http://schemas.openxmlformats.org/officeDocument/2006/relationships/hyperlink" Target="https://www.caixa.gov.br/Downloads/sinapi-cadernos-tecnicos/SINAPI-CT-INSTALACOES-PREDIAIS-DE-AGUA-FRIA-EM-PVC.pdf" TargetMode="External"/><Relationship Id="rId6503" Type="http://schemas.openxmlformats.org/officeDocument/2006/relationships/hyperlink" Target="https://www.caixa.gov.br/Downloads/sinapi-cadernos-tecnicos/SINAPI-CT-INSTALACOES-EM-COBRE.pdf" TargetMode="External"/><Relationship Id="rId1648" Type="http://schemas.openxmlformats.org/officeDocument/2006/relationships/hyperlink" Target="https://www.caixa.gov.br/Downloads/sinapi-cadernos-tecnicos/SINAPI-CT-CUSTOS-HORARIOS-PRODUTIVO-E-IMPRODUTIVO-DOS-EQUIPAMENTOS.pdf" TargetMode="External"/><Relationship Id="rId4054" Type="http://schemas.openxmlformats.org/officeDocument/2006/relationships/hyperlink" Target="https://www.caixa.gov.br/Downloads/sinapi-cadernos-tecnicos/SINAPI-CT-FORMAS-PARA-ESTRUTURAS-DE-CONCRETO-ARMADO.pdf" TargetMode="External"/><Relationship Id="rId5105" Type="http://schemas.openxmlformats.org/officeDocument/2006/relationships/hyperlink" Target="https://www.caixa.gov.br/Downloads/sinapi-cadernos-tecnicos/SINAPI-CT-INSTALACOES-HIDRAULICAS-EM-PEX.pdf" TargetMode="External"/><Relationship Id="rId8675" Type="http://schemas.openxmlformats.org/officeDocument/2006/relationships/hyperlink" Target="https://www.caixa.gov.br/Downloads/sinapi-cadernos-tecnicos/SINAPI-CT-REDES-DE-AGUA-E-ESGOTO-EM-PEAD-LISO-(TUBOS-E-CONEXOES).pdf" TargetMode="External"/><Relationship Id="rId3070" Type="http://schemas.openxmlformats.org/officeDocument/2006/relationships/hyperlink" Target="https://www.caixa.gov.br/Downloads/sinapi-cadernos-tecnicos/SINAPI-CT-ESCADAS.pdf" TargetMode="External"/><Relationship Id="rId4121" Type="http://schemas.openxmlformats.org/officeDocument/2006/relationships/hyperlink" Target="https://www.caixa.gov.br/Downloads/sinapi-cadernos-tecnicos/SINAPI-CT-GALERIAS-COM-ADUELAS-DE-CONCRETO.pdf" TargetMode="External"/><Relationship Id="rId7277" Type="http://schemas.openxmlformats.org/officeDocument/2006/relationships/hyperlink" Target="https://www.caixa.gov.br/Downloads/sinapi-cadernos-tecnicos/SINAPI-CT-MASSA-UNICA-EXTERNA.pdf" TargetMode="External"/><Relationship Id="rId8328" Type="http://schemas.openxmlformats.org/officeDocument/2006/relationships/hyperlink" Target="https://www.caixa.gov.br/Downloads/sinapi-cadernos-tecnicos/SINAPI-CT-RASGOS-E-FIXACOES.pdf" TargetMode="External"/><Relationship Id="rId1715" Type="http://schemas.openxmlformats.org/officeDocument/2006/relationships/hyperlink" Target="https://www.caixa.gov.br/Downloads/sinapi-cadernos-tecnicos/SINAPI-CT-CUSTOS-HORARIOS-PRODUTIVO-E-IMPRODUTIVO-DOS-EQUIPAMENTOS.pdf" TargetMode="External"/><Relationship Id="rId6293" Type="http://schemas.openxmlformats.org/officeDocument/2006/relationships/hyperlink" Target="https://www.caixa.gov.br/Downloads/sinapi-cadernos-tecnicos/SINAPI-CT-INSTALACOES-DE-AR-CONDICIONADO.pdf" TargetMode="External"/><Relationship Id="rId7691" Type="http://schemas.openxmlformats.org/officeDocument/2006/relationships/hyperlink" Target="https://www.caixa.gov.br/Downloads/sinapi-cadernos-tecnicos/SINAPI-CT-PEITORIS-E-CHAPINS.pdf" TargetMode="External"/><Relationship Id="rId8742" Type="http://schemas.openxmlformats.org/officeDocument/2006/relationships/hyperlink" Target="https://www.caixa.gov.br/Downloads/sinapi-cadernos-tecnicos/SINAPI-CT-SINALIZACAO-HORIZONTAL-VIARIA.pdf" TargetMode="External"/><Relationship Id="rId3887" Type="http://schemas.openxmlformats.org/officeDocument/2006/relationships/hyperlink" Target="https://www.caixa.gov.br/Downloads/sinapi-cadernos-tecnicos/SINAPI-CT-FOSSAS-E-SUMIDOUROS.pdf" TargetMode="External"/><Relationship Id="rId4938" Type="http://schemas.openxmlformats.org/officeDocument/2006/relationships/hyperlink" Target="https://www.caixa.gov.br/Downloads/sinapi-cadernos-tecnicos/SINAPI-CT-INSTALACOES-HIDRAULICAS-RESERVACAO-E-BOMBAS-DE-RECALQUE.pdf" TargetMode="External"/><Relationship Id="rId7344" Type="http://schemas.openxmlformats.org/officeDocument/2006/relationships/hyperlink" Target="https://www.caixa.gov.br/Downloads/sinapi-cadernos-tecnicos/SINAPI-CT-MASSA-UNICA-INTERNA.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3954" Type="http://schemas.openxmlformats.org/officeDocument/2006/relationships/hyperlink" Target="https://www.caixa.gov.br/Downloads/sinapi-cadernos-tecnicos/SINAPI-CT-FUNDACOES-RASAS-(BLOCOS-SAPATAS-VIGAS-BALDRAME).pdf" TargetMode="External"/><Relationship Id="rId6360" Type="http://schemas.openxmlformats.org/officeDocument/2006/relationships/hyperlink" Target="https://www.caixa.gov.br/Downloads/sinapi-cadernos-tecnicos/SINAPI-CT-INSTALACOES-EM-COBRE.pdf" TargetMode="External"/><Relationship Id="rId7411" Type="http://schemas.openxmlformats.org/officeDocument/2006/relationships/hyperlink" Target="https://www.caixa.gov.br/Downloads/sinapi-cadernos-tecnicos/SINAPI-CT-MOBILIARIO-URBANO.pdf" TargetMode="External"/><Relationship Id="rId875" Type="http://schemas.openxmlformats.org/officeDocument/2006/relationships/hyperlink" Target="https://www.caixa.gov.br/Downloads/sinapi-cadernos-tecnicos/SINAPI-CT-ATERROS-BASES-SUB-BASES-E-IMPRIMACOE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2970" Type="http://schemas.openxmlformats.org/officeDocument/2006/relationships/hyperlink" Target="https://www.caixa.gov.br/Downloads/sinapi-cadernos-tecnicos/SINAPI-CT-EQUIPAMENTOS-DE-PROTECAO-COLETIVA.pdf" TargetMode="External"/><Relationship Id="rId3607" Type="http://schemas.openxmlformats.org/officeDocument/2006/relationships/hyperlink" Target="https://www.caixa.gov.br/Downloads/sinapi-cadernos-tecnicos/SINAPI-CT-ESTRUTURA-E-TRAMA-PARA-COBERTURA.pdf" TargetMode="External"/><Relationship Id="rId6013" Type="http://schemas.openxmlformats.org/officeDocument/2006/relationships/hyperlink" Target="https://www.caixa.gov.br/Downloads/sinapi-cadernos-tecnicos/SINAPI-CT-INSTALACOES-DE-GAS-E-INCENDIO-EM-ACO-E-FERRO-GALVANIZADO.pdf" TargetMode="External"/><Relationship Id="rId9169" Type="http://schemas.openxmlformats.org/officeDocument/2006/relationships/hyperlink" Target="https://www.caixa.gov.br/Downloads/sinapi-cadernos-tecnicos/SINAPI-CT-TRANSPORTE-DE-MATERIAIS-DENTRO-DO-CANTEIRO-DE-OBRAS.pdf" TargetMode="External"/><Relationship Id="rId9583" Type="http://schemas.openxmlformats.org/officeDocument/2006/relationships/hyperlink" Target="https://www.caixa.gov.br/Downloads/sinapi-cadernos-tecnicos/SINAPI-CT-VALVULAS-E-REGISTROS-PARA-SISTEMAS-PREDIAIS.pdf" TargetMode="External"/><Relationship Id="rId528" Type="http://schemas.openxmlformats.org/officeDocument/2006/relationships/hyperlink" Target="https://www.caixa.gov.br/Downloads/sinapi-cadernos-tecnicos/SINAPI-CT-ASSENTAMENTO-DE-TUBOS-DE-PVC-E-METALICOS-EM-REDES-DE-AGUA.pdf" TargetMode="External"/><Relationship Id="rId942" Type="http://schemas.openxmlformats.org/officeDocument/2006/relationships/hyperlink" Target="https://www.caixa.gov.br/Downloads/sinapi-cadernos-tecnicos/SINAPI-CT-ATERROS-BASES-SUB-BASES-E-IMPRIMACOES.pdf" TargetMode="External"/><Relationship Id="rId1158" Type="http://schemas.openxmlformats.org/officeDocument/2006/relationships/hyperlink" Target="https://www.caixa.gov.br/Downloads/sinapi-cadernos-tecnicos/SINAPI-CT-CAIXAS-DE-AGUA-PARA-EDIFICACOES.pdf" TargetMode="External"/><Relationship Id="rId1572" Type="http://schemas.openxmlformats.org/officeDocument/2006/relationships/hyperlink" Target="https://www.caixa.gov.br/Downloads/sinapi-cadernos-tecnicos/SINAPI-CT-CUSTOS-HORARIOS-PRODUTIVO-E-IMPRODUTIVO-DOS-EQUIPAMENTO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5779" Type="http://schemas.openxmlformats.org/officeDocument/2006/relationships/hyperlink" Target="https://www.caixa.gov.br/Downloads/sinapi-cadernos-tecnicos/SINAPI-CT-INSTALACOES-PREDIAIS-DE-AGUA-QUENTE-EM-CPVC.pdf" TargetMode="External"/><Relationship Id="rId8185" Type="http://schemas.openxmlformats.org/officeDocument/2006/relationships/hyperlink" Target="https://www.caixa.gov.br/Downloads/sinapi-cadernos-tecnicos/SINAPI-CT-POCOS-DE-VISITA-E-CAIXAS-PARA-BOCAS-DE-LOBO.pdf" TargetMode="External"/><Relationship Id="rId9236" Type="http://schemas.openxmlformats.org/officeDocument/2006/relationships/hyperlink" Target="https://www.caixa.gov.br/Downloads/sinapi-cadernos-tecnicos/SINAPI-CT-TRANSPORTE-CARGA-E-DESCARGA-DE-MATERIAIS.pdf" TargetMode="External"/><Relationship Id="rId9650" Type="http://schemas.openxmlformats.org/officeDocument/2006/relationships/hyperlink" Target="https://www.caixa.gov.br/Downloads/sinapi-cadernos-tecnicos/SINAPI-CT-VALVULAS-PARA-REDES-DE-SANEAMENTO.pdf" TargetMode="External"/><Relationship Id="rId1225" Type="http://schemas.openxmlformats.org/officeDocument/2006/relationships/hyperlink" Target="https://www.caixa.gov.br/Downloads/sinapi-cadernos-tecnicos/SINAPI-CT-CERCAS-PROTETORES-E-ALAMBRADOS.pdf" TargetMode="External"/><Relationship Id="rId8252" Type="http://schemas.openxmlformats.org/officeDocument/2006/relationships/hyperlink" Target="https://www.caixa.gov.br/Downloads/sinapi-cadernos-tecnicos/SINAPI-CT-PRODUCAO-DE-CONCRETOS-E-ARGAMASSAS-UTILIZANDO-AGREGADO-RECICLADO.pdf" TargetMode="External"/><Relationship Id="rId9303" Type="http://schemas.openxmlformats.org/officeDocument/2006/relationships/hyperlink" Target="https://www.caixa.gov.br/Downloads/sinapi-cadernos-tecnicos/SINAPI-CT-TRANSPORTE-CARGA-E-DESCARGA-DE-MATERIAIS.pdf" TargetMode="External"/><Relationship Id="rId3397" Type="http://schemas.openxmlformats.org/officeDocument/2006/relationships/hyperlink" Target="https://www.caixa.gov.br/Downloads/sinapi-cadernos-tecnicos/SINAPI-CT-ESQUADRIAS-JANELAS.pdf" TargetMode="External"/><Relationship Id="rId4795" Type="http://schemas.openxmlformats.org/officeDocument/2006/relationships/hyperlink" Target="https://www.caixa.gov.br/Downloads/sinapi-cadernos-tecnicos/SINAPI-CT-INSTALACOES-HIDRAULICAS-RESERVACAO-E-BOMBAS-DE-RECALQUE.pdf" TargetMode="External"/><Relationship Id="rId5846" Type="http://schemas.openxmlformats.org/officeDocument/2006/relationships/hyperlink" Target="https://www.caixa.gov.br/Downloads/sinapi-cadernos-tecnicos/SINAPI-CT-INSTALACOES-PREDIAIS-DE-AGUAS-PLUVIAIS-TUBOS-CONEXOES-CAIXAS-E-RALOS.pdf" TargetMode="External"/><Relationship Id="rId4448" Type="http://schemas.openxmlformats.org/officeDocument/2006/relationships/hyperlink" Target="https://www.caixa.gov.br/Downloads/sinapi-cadernos-tecnicos/SINAPI-CT-INSTALACOES-ELETRICAS-ELETRODUTOS-EMBUTIDOS-CABOS-CAIXAS-TOMADAS-E-INTERRUPTORES.pdf" TargetMode="External"/><Relationship Id="rId4862" Type="http://schemas.openxmlformats.org/officeDocument/2006/relationships/hyperlink" Target="https://www.caixa.gov.br/Downloads/sinapi-cadernos-tecnicos/SINAPI-CT-INSTALACOES-HIDRAULICAS-RESERVACAO-E-BOMBAS-DE-RECALQUE.pdf" TargetMode="External"/><Relationship Id="rId5913" Type="http://schemas.openxmlformats.org/officeDocument/2006/relationships/hyperlink" Target="https://www.caixa.gov.br/Downloads/sinapi-cadernos-tecnicos/SINAPI-CT-INSTALACOES-DE-GAS-E-INCENDIO-EM-ACO-E-FERRO-GALVANIZADO.pdf" TargetMode="External"/><Relationship Id="rId3464" Type="http://schemas.openxmlformats.org/officeDocument/2006/relationships/hyperlink" Target="https://www.caixa.gov.br/Downloads/sinapi-cadernos-tecnicos/SINAPI-CT-ESQUADRIAS-PORTAS.pdf" TargetMode="External"/><Relationship Id="rId4515" Type="http://schemas.openxmlformats.org/officeDocument/2006/relationships/hyperlink" Target="https://www.caixa.gov.br/Downloads/sinapi-cadernos-tecnicos/SINAPI-CT-INSTALACOES-ELETRICAS-ELETRODUTOS-EMBUTIDOS-CABOS-CAIXAS-TOMADAS-E-INTERRUPTORES.pdf" TargetMode="External"/><Relationship Id="rId385" Type="http://schemas.openxmlformats.org/officeDocument/2006/relationships/hyperlink" Target="https://www.caixa.gov.br/Downloads/sinapi-cadernos-tecnicos/SINAPI-CT-ASSENTAMENTO-DE-TUBOS-DE-ESGOTO-EM-PVC-E-PEAD.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3117" Type="http://schemas.openxmlformats.org/officeDocument/2006/relationships/hyperlink" Target="https://www.caixa.gov.br/Downloads/sinapi-cadernos-tecnicos/SINAPI-CT-ESCAVACAO-HORIZONTAL.pdf" TargetMode="External"/><Relationship Id="rId3531" Type="http://schemas.openxmlformats.org/officeDocument/2006/relationships/hyperlink" Target="https://www.caixa.gov.br/Downloads/sinapi-cadernos-tecnicos/SINAPI-CT-ESQUADRIAS-PORTAS.pdf" TargetMode="External"/><Relationship Id="rId6687" Type="http://schemas.openxmlformats.org/officeDocument/2006/relationships/hyperlink" Target="https://www.caixa.gov.br/Downloads/sinapi-cadernos-tecnicos/SINAPI-CT-LIGACOES-PREDIAIS-DE-AGUA-E-ESGOTO.pdf" TargetMode="External"/><Relationship Id="rId7738" Type="http://schemas.openxmlformats.org/officeDocument/2006/relationships/hyperlink" Target="https://www.caixa.gov.br/Downloads/sinapi-cadernos-tecnicos/SINAPI-CT-PERFURACAO-HORIZONTAL-DIRECIONAL-HDD.pdf" TargetMode="External"/><Relationship Id="rId9093" Type="http://schemas.openxmlformats.org/officeDocument/2006/relationships/hyperlink" Target="https://www.caixa.gov.br/Downloads/sinapi-cadernos-tecnicos/SINAPI-CT-TRANSPORTE-DE-MATERIAIS-DENTRO-DO-CANTEIRO-DE-OBRAS.pdf" TargetMode="External"/><Relationship Id="rId452" Type="http://schemas.openxmlformats.org/officeDocument/2006/relationships/hyperlink" Target="https://www.caixa.gov.br/Downloads/sinapi-cadernos-tecnicos/SINAPI-CT-ASSENTAMENTO-DE-TUBOS-DE-PVC-E-METALICOS-EM-REDES-DE-AGUA.pdf" TargetMode="External"/><Relationship Id="rId1082" Type="http://schemas.openxmlformats.org/officeDocument/2006/relationships/hyperlink" Target="https://www.caixa.gov.br/Downloads/sinapi-cadernos-tecnicos/SINAPI-CT-BOMBAS-HIDRAULICAS-CENTRIFUGAS-HORIZONTAIS-E-SUBMERSIVEI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5289" Type="http://schemas.openxmlformats.org/officeDocument/2006/relationships/hyperlink" Target="https://www.caixa.gov.br/Downloads/sinapi-cadernos-tecnicos/SINAPI-CT-INSTALACOES-HIDRAULICAS-EM-PPR.pdf" TargetMode="External"/><Relationship Id="rId6754" Type="http://schemas.openxmlformats.org/officeDocument/2006/relationships/hyperlink" Target="https://www.caixa.gov.br/Downloads/sinapi-metodologia/Livro_SINAPI_Calculos_Parametros.pdf" TargetMode="External"/><Relationship Id="rId7805" Type="http://schemas.openxmlformats.org/officeDocument/2006/relationships/hyperlink" Target="https://www.caixa.gov.br/Downloads/sinapi-cadernos-tecnicos/SINAPI-CT-PINTURA-INTERNA.pdf" TargetMode="External"/><Relationship Id="rId9160" Type="http://schemas.openxmlformats.org/officeDocument/2006/relationships/hyperlink" Target="https://www.caixa.gov.br/Downloads/sinapi-cadernos-tecnicos/SINAPI-CT-TRANSPORTE-DE-MATERIAIS-DENTRO-DO-CANTEIRO-DE-OBRAS.pdf" TargetMode="External"/><Relationship Id="rId105" Type="http://schemas.openxmlformats.org/officeDocument/2006/relationships/hyperlink" Target="https://www.caixa.gov.br/Downloads/sinapi-cadernos-tecnicos/SINAPI-CT-ARGAMASSA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5356" Type="http://schemas.openxmlformats.org/officeDocument/2006/relationships/hyperlink" Target="https://www.caixa.gov.br/Downloads/sinapi-cadernos-tecnicos/SINAPI-CT-INSTALACOES-PREDIAIS-DE-ESGOTO-TUBOS-E-CONEXOES.pdf" TargetMode="External"/><Relationship Id="rId6407" Type="http://schemas.openxmlformats.org/officeDocument/2006/relationships/hyperlink" Target="https://www.caixa.gov.br/Downloads/sinapi-cadernos-tecnicos/SINAPI-CT-INSTALACOES-EM-COBRE.pdf" TargetMode="External"/><Relationship Id="rId1899" Type="http://schemas.openxmlformats.org/officeDocument/2006/relationships/hyperlink" Target="https://www.caixa.gov.br/Downloads/sinapi-cadernos-tecnicos/SINAPI-CT-DEPRECIACAO-JUROS-IMPOSTOS-E-SEGUROS-MANUTENCAO-E-MATERIAIS-NA-OPERACAO-DOS-EQUIPAMENTOS.pdf" TargetMode="External"/><Relationship Id="rId4372" Type="http://schemas.openxmlformats.org/officeDocument/2006/relationships/hyperlink" Target="https://www.caixa.gov.br/Downloads/sinapi-cadernos-tecnicos/SINAPI-CT-INSTALACOES-ELETRICAS-ELETRODUTOS-EMBUTIDOS-CABOS-CAIXAS-TOMADAS-E-INTERRUPTORES.pdf" TargetMode="External"/><Relationship Id="rId5009" Type="http://schemas.openxmlformats.org/officeDocument/2006/relationships/hyperlink" Target="https://www.caixa.gov.br/Downloads/sinapi-cadernos-tecnicos/SINAPI-CT-INSTALACOES-HIDRAULICAS-RESERVACAO-E-BOMBAS-DE-RECALQUE.pdf" TargetMode="External"/><Relationship Id="rId5770" Type="http://schemas.openxmlformats.org/officeDocument/2006/relationships/hyperlink" Target="https://www.caixa.gov.br/Downloads/sinapi-cadernos-tecnicos/SINAPI-CT-INSTALACOES-PREDIAIS-DE-AGUA-QUENTE-EM-CPVC.pdf" TargetMode="External"/><Relationship Id="rId6821" Type="http://schemas.openxmlformats.org/officeDocument/2006/relationships/hyperlink" Target="https://www.caixa.gov.br/Downloads/sinapi-metodologia/Livro_SINAPI_Calculos_Parametros.pdf" TargetMode="External"/><Relationship Id="rId8579" Type="http://schemas.openxmlformats.org/officeDocument/2006/relationships/hyperlink" Target="https://www.caixa.gov.br/Downloads/sinapi-cadernos-tecnicos/SINAPI-CT-REDES-DE-AGUA-E-ESGOTO-EM-PEAD-LISO-(TUBOS-E-CONEXOES).pdf" TargetMode="External"/><Relationship Id="rId1966" Type="http://schemas.openxmlformats.org/officeDocument/2006/relationships/hyperlink" Target="https://www.caixa.gov.br/Downloads/sinapi-cadernos-tecnicos/SINAPI-CT-DEPRECIACAO-JUROS-IMPOSTOS-E-SEGUROS-MANUTENCAO-E-MATERIAIS-NA-OPERACAO-DOS-EQUIPAMENTOS.pdf" TargetMode="External"/><Relationship Id="rId4025" Type="http://schemas.openxmlformats.org/officeDocument/2006/relationships/hyperlink" Target="https://www.caixa.gov.br/Downloads/sinapi-cadernos-tecnicos/SINAPI-CT-FORMAS-PARA-ESTRUTURAS-DE-CONCRETO-ARMADO.pdf" TargetMode="External"/><Relationship Id="rId5423" Type="http://schemas.openxmlformats.org/officeDocument/2006/relationships/hyperlink" Target="https://www.caixa.gov.br/Downloads/sinapi-cadernos-tecnicos/SINAPI-CT-INSTALACOES-PREDIAIS-DE-AGUA-FRIA-EM-PVC.pdf" TargetMode="External"/><Relationship Id="rId8993" Type="http://schemas.openxmlformats.org/officeDocument/2006/relationships/hyperlink" Target="https://www.caixa.gov.br/Downloads/sinapi-cadernos-tecnicos/SINAPI-CT-TRANSPORTE-FLUVIAL-CARGA-E-DESCARGA.pdf" TargetMode="External"/><Relationship Id="rId1619" Type="http://schemas.openxmlformats.org/officeDocument/2006/relationships/hyperlink" Target="https://www.caixa.gov.br/Downloads/sinapi-cadernos-tecnicos/SINAPI-CT-CUSTOS-HORARIOS-PRODUTIVO-E-IMPRODUTIVO-DOS-EQUIPAMENTOS.pdf" TargetMode="External"/><Relationship Id="rId7595" Type="http://schemas.openxmlformats.org/officeDocument/2006/relationships/hyperlink" Target="https://www.caixa.gov.br/Downloads/sinapi-cadernos-tecnicos/SINAPI-CT-PARQUINHOS-E-EQUIPAMENTOS-DE-GINASTICA-AO-AR-LIVRE.pdf" TargetMode="External"/><Relationship Id="rId8646" Type="http://schemas.openxmlformats.org/officeDocument/2006/relationships/hyperlink" Target="https://www.caixa.gov.br/Downloads/sinapi-cadernos-tecnicos/SINAPI-CT-REDES-DE-AGUA-E-ESGOTO-EM-PEAD-LISO-(TUBOS-E-CONEXOES).pdf" TargetMode="External"/><Relationship Id="rId3041" Type="http://schemas.openxmlformats.org/officeDocument/2006/relationships/hyperlink" Target="https://www.caixa.gov.br/Downloads/sinapi-cadernos-tecnicos/SINAPI-CT-ESCADAS.pdf" TargetMode="External"/><Relationship Id="rId6197" Type="http://schemas.openxmlformats.org/officeDocument/2006/relationships/hyperlink" Target="https://www.caixa.gov.br/Downloads/sinapi-cadernos-tecnicos/SINAPI-CT-INSTALACOES-DE-GAS-E-INCENDIO-EM-ACO-E-FERRO-GALVANIZADO.pdf" TargetMode="External"/><Relationship Id="rId7248" Type="http://schemas.openxmlformats.org/officeDocument/2006/relationships/hyperlink" Target="https://www.caixa.gov.br/Downloads/sinapi-cadernos-tecnicos/SINAPI-CT-MASSA-UNICA-EXTERNA.pdf" TargetMode="External"/><Relationship Id="rId7662" Type="http://schemas.openxmlformats.org/officeDocument/2006/relationships/hyperlink" Target="https://www.caixa.gov.br/Downloads/sinapi-cadernos-tecnicos/SINAPI-CT-PAVIMENTO-RIGIDO-DE-CONCRETO.pdf" TargetMode="External"/><Relationship Id="rId8713" Type="http://schemas.openxmlformats.org/officeDocument/2006/relationships/hyperlink" Target="https://www.caixa.gov.br/Downloads/sinapi-cadernos-tecnicos/SINAPI-CT-REVESTIMENTOS-CERAMICOS-INTERNOS.pdf" TargetMode="External"/><Relationship Id="rId3858" Type="http://schemas.openxmlformats.org/officeDocument/2006/relationships/hyperlink" Target="https://www.caixa.gov.br/Downloads/sinapi-cadernos-tecnicos/SINAPI-CT-EXECUCAO-DE-TIRANTES.pdf" TargetMode="External"/><Relationship Id="rId4909" Type="http://schemas.openxmlformats.org/officeDocument/2006/relationships/hyperlink" Target="https://www.caixa.gov.br/Downloads/sinapi-cadernos-tecnicos/SINAPI-CT-INSTALACOES-HIDRAULICAS-RESERVACAO-E-BOMBAS-DE-RECALQUE.pdf" TargetMode="External"/><Relationship Id="rId6264" Type="http://schemas.openxmlformats.org/officeDocument/2006/relationships/hyperlink" Target="https://www.caixa.gov.br/Downloads/sinapi-cadernos-tecnicos/SINAPI-CT-INSTALACOES-DE-GAS-EM-PEX-MULTICAMADAS.pdf" TargetMode="External"/><Relationship Id="rId7315" Type="http://schemas.openxmlformats.org/officeDocument/2006/relationships/hyperlink" Target="https://www.caixa.gov.br/Downloads/sinapi-cadernos-tecnicos/SINAPI-CT-MASSA-UNICA-EXTERNA.pdf" TargetMode="External"/><Relationship Id="rId779" Type="http://schemas.openxmlformats.org/officeDocument/2006/relationships/hyperlink" Target="https://www.caixa.gov.br/Downloads/sinapi-cadernos-tecnicos/SINAPI-CT-ATERROS-BASES-SUB-BASES-E-IMPRIMACOES.pdf" TargetMode="External"/><Relationship Id="rId5280" Type="http://schemas.openxmlformats.org/officeDocument/2006/relationships/hyperlink" Target="https://www.caixa.gov.br/Downloads/sinapi-cadernos-tecnicos/SINAPI-CT-INSTALACOES-HIDRAULICAS-EM-PPR.pdf" TargetMode="External"/><Relationship Id="rId6331" Type="http://schemas.openxmlformats.org/officeDocument/2006/relationships/hyperlink" Target="https://www.caixa.gov.br/Downloads/sinapi-cadernos-tecnicos/SINAPI-CT-INSTALACOES-DE-AR-CONDICIONADO-EM-COBRE.pdf" TargetMode="External"/><Relationship Id="rId9487" Type="http://schemas.openxmlformats.org/officeDocument/2006/relationships/hyperlink" Target="https://www.caixa.gov.br/Downloads/sinapi-cadernos-tecnicos/SINAPI-CT-VIDROS-E-ESPELHOS.pdf" TargetMode="External"/><Relationship Id="rId1476" Type="http://schemas.openxmlformats.org/officeDocument/2006/relationships/hyperlink" Target="https://www.caixa.gov.br/Downloads/sinapi-cadernos-tecnicos/SINAPI-CT-CUSTOS-HORARIOS-PRODUTIVO-E-IMPRODUTIVO-DOS-EQUIPAMENTOS.pdf" TargetMode="External"/><Relationship Id="rId2874" Type="http://schemas.openxmlformats.org/officeDocument/2006/relationships/hyperlink" Target="https://www.caixa.gov.br/Downloads/sinapi-cadernos-tecnicos/SINAPI-CT-ELETROCALHAS.pdf" TargetMode="External"/><Relationship Id="rId3925" Type="http://schemas.openxmlformats.org/officeDocument/2006/relationships/hyperlink" Target="https://www.caixa.gov.br/Downloads/sinapi-cadernos-tecnicos/SINAPI-CT-FOSSAS-E-SUMIDOUROS.pdf" TargetMode="External"/><Relationship Id="rId8089" Type="http://schemas.openxmlformats.org/officeDocument/2006/relationships/hyperlink" Target="https://www.caixa.gov.br/Downloads/sinapi-cadernos-tecnicos/SINAPI-CT-POCOS-DE-VISITA-E-CAIXAS-PARA-BOCAS-DE-LOBO.pdf" TargetMode="External"/><Relationship Id="rId846" Type="http://schemas.openxmlformats.org/officeDocument/2006/relationships/hyperlink" Target="https://www.caixa.gov.br/Downloads/sinapi-cadernos-tecnicos/SINAPI-CT-ATERROS-BASES-SUB-BASES-E-IMPRIMACOES.pdf" TargetMode="External"/><Relationship Id="rId1129" Type="http://schemas.openxmlformats.org/officeDocument/2006/relationships/hyperlink" Target="https://www.caixa.gov.br/Downloads/sinapi-cadernos-tecnicos/SINAPI-CT-CAIXAS-ENTERRADAS.pdf" TargetMode="External"/><Relationship Id="rId1890" Type="http://schemas.openxmlformats.org/officeDocument/2006/relationships/hyperlink" Target="https://www.caixa.gov.br/Downloads/sinapi-cadernos-tecnicos/SINAPI-CT-DEPRECIACAO-JUROS-IMPOSTOS-E-SEGUROS-MANUTENCAO-E-MATERIAIS-NA-OPERACAO-DOS-EQUIPAMENTO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941" Type="http://schemas.openxmlformats.org/officeDocument/2006/relationships/hyperlink" Target="https://www.caixa.gov.br/Downloads/sinapi-cadernos-tecnicos/SINAPI-CT-EQUIPAMENTOS-DE-PROTECAO-COLETIVA.pdf" TargetMode="External"/><Relationship Id="rId5000" Type="http://schemas.openxmlformats.org/officeDocument/2006/relationships/hyperlink" Target="https://www.caixa.gov.br/Downloads/sinapi-cadernos-tecnicos/SINAPI-CT-INSTALACOES-HIDRAULICAS-RESERVACAO-E-BOMBAS-DE-RECALQUE.pdf" TargetMode="External"/><Relationship Id="rId8156" Type="http://schemas.openxmlformats.org/officeDocument/2006/relationships/hyperlink" Target="https://www.caixa.gov.br/Downloads/sinapi-cadernos-tecnicos/SINAPI-CT-POCOS-DE-VISITA-E-CAIXAS-PARA-BOCAS-DE-LOBO.pdf" TargetMode="External"/><Relationship Id="rId9207" Type="http://schemas.openxmlformats.org/officeDocument/2006/relationships/hyperlink" Target="https://www.caixa.gov.br/Downloads/sinapi-cadernos-tecnicos/SINAPI-CT-TRANSPORTE-CARGA-E-DESCARGA-DE-MATERIAIS.pdf" TargetMode="External"/><Relationship Id="rId9554" Type="http://schemas.openxmlformats.org/officeDocument/2006/relationships/hyperlink" Target="https://www.caixa.gov.br/Downloads/sinapi-cadernos-tecnicos/SINAPI-CT-VALVULAS-E-REGISTROS-PARA-SISTEMAS-PREDIAIS.pdf" TargetMode="External"/><Relationship Id="rId913" Type="http://schemas.openxmlformats.org/officeDocument/2006/relationships/hyperlink" Target="https://www.caixa.gov.br/Downloads/sinapi-cadernos-tecnicos/SINAPI-CT-ATERROS-BASES-SUB-BASES-E-IMPRIMACOES.pdf" TargetMode="External"/><Relationship Id="rId1543" Type="http://schemas.openxmlformats.org/officeDocument/2006/relationships/hyperlink" Target="https://www.caixa.gov.br/Downloads/sinapi-cadernos-tecnicos/SINAPI-CT-CUSTOS-HORARIOS-PRODUTIVO-E-IMPRODUTIVO-DOS-EQUIPAMENTOS.pdf" TargetMode="External"/><Relationship Id="rId4699" Type="http://schemas.openxmlformats.org/officeDocument/2006/relationships/hyperlink" Target="https://www.caixa.gov.br/Downloads/sinapi-cadernos-tecnicos/SINAPI-CT-INSTALACOES-ELETRICAS-QUADROS-CABOS-DISJUNTORES-CONTATORES-E-BARRAMENTOS-BLINDADOS.pdf" TargetMode="External"/><Relationship Id="rId8570" Type="http://schemas.openxmlformats.org/officeDocument/2006/relationships/hyperlink" Target="https://www.caixa.gov.br/Downloads/sinapi-cadernos-tecnicos/SINAPI-CT-REDES-DE-LOGICA-TELEFONIA-E-IMAGEM.pdf" TargetMode="External"/><Relationship Id="rId9621" Type="http://schemas.openxmlformats.org/officeDocument/2006/relationships/hyperlink" Target="https://www.caixa.gov.br/Downloads/sinapi-cadernos-tecnicos/SINAPI-CT-VALVULAS-PARA-REDES-DE-SANEAMENTO.pdf" TargetMode="External"/><Relationship Id="rId1610" Type="http://schemas.openxmlformats.org/officeDocument/2006/relationships/hyperlink" Target="https://www.caixa.gov.br/Downloads/sinapi-cadernos-tecnicos/SINAPI-CT-CUSTOS-HORARIOS-PRODUTIVO-E-IMPRODUTIVO-DOS-EQUIPAMENTOS.pdf" TargetMode="External"/><Relationship Id="rId4766" Type="http://schemas.openxmlformats.org/officeDocument/2006/relationships/hyperlink" Target="https://www.caixa.gov.br/Downloads/sinapi-cadernos-tecnicos/SINAPI-CT-INSTALACOES-ELETRICAS-REDE-DE-DISTRIBUICAO.pdf" TargetMode="External"/><Relationship Id="rId5817" Type="http://schemas.openxmlformats.org/officeDocument/2006/relationships/hyperlink" Target="https://www.caixa.gov.br/Downloads/sinapi-cadernos-tecnicos/SINAPI-CT-INSTALACOES-PREDIAIS-DE-AGUAS-PLUVIAIS-TUBOS-CONEXOES-CAIXAS-E-RALOS.pdf" TargetMode="External"/><Relationship Id="rId7172" Type="http://schemas.openxmlformats.org/officeDocument/2006/relationships/hyperlink" Target="https://www.caixa.gov.br/Downloads/sinapi-cadernos-tecnicos/SINAPI-CT-LOUCAS-E-METAIS.pdf" TargetMode="External"/><Relationship Id="rId8223" Type="http://schemas.openxmlformats.org/officeDocument/2006/relationships/hyperlink" Target="https://www.caixa.gov.br/Downloads/sinapi-cadernos-tecnicos/SINAPI-CT-PRODUCAO-DE-CONCRETO.pdf" TargetMode="External"/><Relationship Id="rId3368" Type="http://schemas.openxmlformats.org/officeDocument/2006/relationships/hyperlink" Target="https://www.caixa.gov.br/Downloads/sinapi-cadernos-tecnicos/SINAPI-CT-ESCORAMENTO-E-PREPARO-DE-FUNDO-DE-VALAS.pdf" TargetMode="External"/><Relationship Id="rId3782" Type="http://schemas.openxmlformats.org/officeDocument/2006/relationships/hyperlink" Target="https://www.caixa.gov.br/Downloads/sinapi-cadernos-tecnicos/SINAPI-CT-ESTRUTURAS-DE-MADEIRA.pdf" TargetMode="External"/><Relationship Id="rId4419" Type="http://schemas.openxmlformats.org/officeDocument/2006/relationships/hyperlink" Target="https://www.caixa.gov.br/Downloads/sinapi-cadernos-tecnicos/SINAPI-CT-INSTALACOES-ELETRICAS-ELETRODUTOS-EMBUTIDOS-CABOS-CAIXAS-TOMADAS-E-INTERRUPTORES.pdf" TargetMode="External"/><Relationship Id="rId4833" Type="http://schemas.openxmlformats.org/officeDocument/2006/relationships/hyperlink" Target="https://www.caixa.gov.br/Downloads/sinapi-cadernos-tecnicos/SINAPI-CT-INSTALACOES-HIDRAULICAS-RESERVACAO-E-BOMBAS-DE-RECALQUE.pdf" TargetMode="External"/><Relationship Id="rId7989" Type="http://schemas.openxmlformats.org/officeDocument/2006/relationships/hyperlink" Target="https://www.caixa.gov.br/Downloads/sinapi-cadernos-tecnicos/SINAPI-CT-PISOS.pdf" TargetMode="External"/><Relationship Id="rId289" Type="http://schemas.openxmlformats.org/officeDocument/2006/relationships/hyperlink" Target="https://www.caixa.gov.br/Downloads/sinapi-cadernos-tecnicos/SINAPI-CT-ARMACAO-PARA-ESTRUTURAS-DE-CONCRETO-ARMADO.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3435" Type="http://schemas.openxmlformats.org/officeDocument/2006/relationships/hyperlink" Target="https://www.caixa.gov.br/Downloads/sinapi-cadernos-tecnicos/SINAPI-CT-ESQUADRIAS-PORTAS.pdf" TargetMode="External"/><Relationship Id="rId356" Type="http://schemas.openxmlformats.org/officeDocument/2006/relationships/hyperlink" Target="https://www.caixa.gov.br/Downloads/sinapi-cadernos-tecnicos/SINAPI-CT-ASSENTAMENTO-DE-TUBOS-DE-ESGOTO-EM-PVC-E-PEAD.pdf" TargetMode="External"/><Relationship Id="rId770" Type="http://schemas.openxmlformats.org/officeDocument/2006/relationships/hyperlink" Target="https://www.caixa.gov.br/Downloads/sinapi-cadernos-tecnicos/SINAPI-CT-ATERROS-BASES-SUB-BASES-E-IMPRIMACOE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4900" Type="http://schemas.openxmlformats.org/officeDocument/2006/relationships/hyperlink" Target="https://www.caixa.gov.br/Downloads/sinapi-cadernos-tecnicos/SINAPI-CT-INSTALACOES-HIDRAULICAS-RESERVACAO-E-BOMBAS-DE-RECALQUE.pdf" TargetMode="External"/><Relationship Id="rId6658" Type="http://schemas.openxmlformats.org/officeDocument/2006/relationships/hyperlink" Target="https://www.caixa.gov.br/Downloads/sinapi-cadernos-tecnicos/SINAPI-CT-LIGACOES-PREDIAIS-DE-AGUA-E-ESGOTO.pdf" TargetMode="External"/><Relationship Id="rId9064" Type="http://schemas.openxmlformats.org/officeDocument/2006/relationships/hyperlink" Target="https://www.caixa.gov.br/Downloads/sinapi-cadernos-tecnicos/SINAPI-CT-TRANSPORTE-FLUVIAL-CARGA-E-DESCARGA.pdf" TargetMode="External"/><Relationship Id="rId423" Type="http://schemas.openxmlformats.org/officeDocument/2006/relationships/hyperlink" Target="https://www.caixa.gov.br/Downloads/sinapi-cadernos-tecnicos/SINAPI-CT-ASSENTAMENTO-DE-TUBOS-DE-PVC-E-METALICOS-EM-REDES-DE-AGUA.pdf" TargetMode="External"/><Relationship Id="rId1053" Type="http://schemas.openxmlformats.org/officeDocument/2006/relationships/hyperlink" Target="https://www.caixa.gov.br/Downloads/sinapi-cadernos-tecnicos/SINAPI-CT-BOCAS-PARA-BUEIR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3502" Type="http://schemas.openxmlformats.org/officeDocument/2006/relationships/hyperlink" Target="https://www.caixa.gov.br/Downloads/sinapi-cadernos-tecnicos/SINAPI-CT-ESQUADRIAS-PORTAS.pdf" TargetMode="External"/><Relationship Id="rId7709" Type="http://schemas.openxmlformats.org/officeDocument/2006/relationships/hyperlink" Target="https://www.caixa.gov.br/Downloads/sinapi-cadernos-tecnicos/SINAPI-CT-PERFURACAO-HORIZONTAL-DIRECIONAL-HDD.pdf" TargetMode="External"/><Relationship Id="rId8080" Type="http://schemas.openxmlformats.org/officeDocument/2006/relationships/hyperlink" Target="https://www.caixa.gov.br/Downloads/sinapi-cadernos-tecnicos/SINAPI-CT-POCOS-DE-VISITA-E-CAIXAS-PARA-BOCAS-DE-LOBO.pdf" TargetMode="External"/><Relationship Id="rId9131" Type="http://schemas.openxmlformats.org/officeDocument/2006/relationships/hyperlink" Target="https://www.caixa.gov.br/Downloads/sinapi-cadernos-tecnicos/SINAPI-CT-TRANSPORTE-DE-MATERIAIS-DENTRO-DO-CANTEIRO-DE-OBRAS.pdf" TargetMode="External"/><Relationship Id="rId5674" Type="http://schemas.openxmlformats.org/officeDocument/2006/relationships/hyperlink" Target="https://www.caixa.gov.br/Downloads/sinapi-cadernos-tecnicos/SINAPI-CT-INSTALACOES-PREDIAIS-DE-AGUA-QUENTE-EM-CPVC.pdf" TargetMode="External"/><Relationship Id="rId6725" Type="http://schemas.openxmlformats.org/officeDocument/2006/relationships/hyperlink" Target="https://www.caixa.gov.br/Downloads/sinapi-metodologia/Livro_SINAPI_Calculos_Parametros.pdf" TargetMode="External"/><Relationship Id="rId1120" Type="http://schemas.openxmlformats.org/officeDocument/2006/relationships/hyperlink" Target="https://www.caixa.gov.br/Downloads/sinapi-cadernos-tecnicos/SINAPI-CT-CAIXAS-ENTERRADAS.pdf" TargetMode="External"/><Relationship Id="rId4276" Type="http://schemas.openxmlformats.org/officeDocument/2006/relationships/hyperlink" Target="https://www.caixa.gov.br/Downloads/sinapi-cadernos-tecnicos/SINAPI-CT-ILUMINACAO-PREDIAL-E-MONITORAMENTO.pdf" TargetMode="External"/><Relationship Id="rId4690" Type="http://schemas.openxmlformats.org/officeDocument/2006/relationships/hyperlink" Target="https://www.caixa.gov.br/Downloads/sinapi-cadernos-tecnicos/SINAPI-CT-INSTALACOES-ELETRICAS-QUADROS-CABOS-DISJUNTORES-CONTATORES-E-BARRAMENTOS-BLINDADOS.pdf" TargetMode="External"/><Relationship Id="rId5327" Type="http://schemas.openxmlformats.org/officeDocument/2006/relationships/hyperlink" Target="https://www.caixa.gov.br/Downloads/sinapi-cadernos-tecnicos/SINAPI-CT-INSTALACOES-PREDIAIS-DE-ESGOTO-TUBOS-E-CONEXOES.pdf" TargetMode="External"/><Relationship Id="rId5741" Type="http://schemas.openxmlformats.org/officeDocument/2006/relationships/hyperlink" Target="https://www.caixa.gov.br/Downloads/sinapi-cadernos-tecnicos/SINAPI-CT-INSTALACOES-PREDIAIS-DE-AGUA-QUENTE-EM-CPVC.pdf" TargetMode="External"/><Relationship Id="rId8897" Type="http://schemas.openxmlformats.org/officeDocument/2006/relationships/hyperlink" Target="https://www.caixa.gov.br/Downloads/sinapi-cadernos-tecnicos/SINAPI-CT-SOLDA-DE-TOPO-EM-ELEMENTOS-DE-ACO.pdf" TargetMode="External"/><Relationship Id="rId1937" Type="http://schemas.openxmlformats.org/officeDocument/2006/relationships/hyperlink" Target="https://www.caixa.gov.br/Downloads/sinapi-cadernos-tecnicos/SINAPI-CT-DEPRECIACAO-JUROS-IMPOSTOS-E-SEGUROS-MANUTENCAO-E-MATERIAIS-NA-OPERACAO-DOS-EQUIPAMENTOS.pdf" TargetMode="External"/><Relationship Id="rId3292" Type="http://schemas.openxmlformats.org/officeDocument/2006/relationships/hyperlink" Target="https://www.caixa.gov.br/Downloads/sinapi-cadernos-tecnicos/SINAPI-CT-ESCAVACAO-DE-VALAS.pdf" TargetMode="External"/><Relationship Id="rId4343" Type="http://schemas.openxmlformats.org/officeDocument/2006/relationships/hyperlink" Target="https://www.caixa.gov.br/Downloads/sinapi-cadernos-tecnicos/SINAPI-CT-INSTALACOES-ELETRICAS-ELETRODUTOS-EMBUTIDOS-CABOS-CAIXAS-TOMADAS-E-INTERRUPTORES.pdf" TargetMode="External"/><Relationship Id="rId7499" Type="http://schemas.openxmlformats.org/officeDocument/2006/relationships/hyperlink" Target="https://www.caixa.gov.br/Downloads/sinapi-cadernos-tecnicos/SINAPI-CT-PAREDES-DE-CONCRETO-ESTUCAMENTO.pdf" TargetMode="External"/><Relationship Id="rId8964" Type="http://schemas.openxmlformats.org/officeDocument/2006/relationships/hyperlink" Target="https://www.caixa.gov.br/Downloads/sinapi-cadernos-tecnicos/SINAPI-CT-TRANSFORMADORES.pdf" TargetMode="External"/><Relationship Id="rId3152" Type="http://schemas.openxmlformats.org/officeDocument/2006/relationships/hyperlink" Target="https://www.caixa.gov.br/Downloads/sinapi-cadernos-tecnicos/SINAPI-CT-ESCAVACAO-HORIZONTAL.pdf" TargetMode="External"/><Relationship Id="rId4203" Type="http://schemas.openxmlformats.org/officeDocument/2006/relationships/hyperlink" Target="https://www.caixa.gov.br/Downloads/sinapi-cadernos-tecnicos/SINAPI-CT-GUARDA-CORPO-CORRIMAO-E-GRADE-PARA-ESQUADRIAS.pdf" TargetMode="External"/><Relationship Id="rId4410" Type="http://schemas.openxmlformats.org/officeDocument/2006/relationships/hyperlink" Target="https://www.caixa.gov.br/Downloads/sinapi-cadernos-tecnicos/SINAPI-CT-INSTALACOES-ELETRICAS-ELETRODUTOS-EMBUTIDOS-CABOS-CAIXAS-TOMADAS-E-INTERRUPTORES.pdf" TargetMode="External"/><Relationship Id="rId7359" Type="http://schemas.openxmlformats.org/officeDocument/2006/relationships/hyperlink" Target="https://www.caixa.gov.br/Downloads/sinapi-cadernos-tecnicos/SINAPI-CT-MASSA-UNICA-INTERNA.pdf" TargetMode="External"/><Relationship Id="rId7566" Type="http://schemas.openxmlformats.org/officeDocument/2006/relationships/hyperlink" Target="https://www.caixa.gov.br/Downloads/sinapi-cadernos-tecnicos/SINAPI-CT-PARQUINHOS-E-EQUIPAMENTOS-DE-GINASTICA-AO-AR-LIVRE.pdf" TargetMode="External"/><Relationship Id="rId7773" Type="http://schemas.openxmlformats.org/officeDocument/2006/relationships/hyperlink" Target="https://www.caixa.gov.br/Downloads/sinapi-cadernos-tecnicos/SINAPI-CT-PINTURA-EXTERNA.pdf" TargetMode="External"/><Relationship Id="rId8617" Type="http://schemas.openxmlformats.org/officeDocument/2006/relationships/hyperlink" Target="https://www.caixa.gov.br/Downloads/sinapi-cadernos-tecnicos/SINAPI-CT-REDES-DE-AGUA-E-ESGOTO-EM-PEAD-LISO-(TUBOS-E-CONEXOES).pdf" TargetMode="External"/><Relationship Id="rId8824" Type="http://schemas.openxmlformats.org/officeDocument/2006/relationships/hyperlink" Target="https://www.caixa.gov.br/Downloads/sinapi-cadernos-tecnicos/SINAPI-CT-SISTEMA-DE-PROTECAO-CONTRA-DESCARGAS-ATMOSFERICAS-SPDA.pdf" TargetMode="External"/><Relationship Id="rId280" Type="http://schemas.openxmlformats.org/officeDocument/2006/relationships/hyperlink" Target="https://www.caixa.gov.br/Downloads/sinapi-cadernos-tecnicos/SINAPI-CT-ARMACAO-PARA-ESTRUTURAS-DE-CONCRETO-ARMADO.pdf" TargetMode="External"/><Relationship Id="rId3012" Type="http://schemas.openxmlformats.org/officeDocument/2006/relationships/hyperlink" Target="https://www.caixa.gov.br/Downloads/sinapi-cadernos-tecnicos/SINAPI-CT-EQUIPAMENTOS-DE-PROTECAO-COLETIVA.pdf" TargetMode="External"/><Relationship Id="rId6168" Type="http://schemas.openxmlformats.org/officeDocument/2006/relationships/hyperlink" Target="https://www.caixa.gov.br/Downloads/sinapi-cadernos-tecnicos/SINAPI-CT-INSTALACOES-DE-GAS-E-INCENDIO-EM-ACO-E-FERRO-GALVANIZADO.pdf" TargetMode="External"/><Relationship Id="rId6375" Type="http://schemas.openxmlformats.org/officeDocument/2006/relationships/hyperlink" Target="https://www.caixa.gov.br/Downloads/sinapi-cadernos-tecnicos/SINAPI-CT-INSTALACOES-EM-COBRE.pdf" TargetMode="External"/><Relationship Id="rId6582" Type="http://schemas.openxmlformats.org/officeDocument/2006/relationships/hyperlink" Target="https://www.caixa.gov.br/Downloads/sinapi-cadernos-tecnicos/SINAPI-CT-INSTALACOES-PARA-CANTEIROS-DE-OBRAS.pdf" TargetMode="External"/><Relationship Id="rId7219" Type="http://schemas.openxmlformats.org/officeDocument/2006/relationships/hyperlink" Target="https://www.caixa.gov.br/Downloads/sinapi-cadernos-tecnicos/SINAPI-CT-LUMINARIAS-EXTERNAS.pdf" TargetMode="External"/><Relationship Id="rId7426" Type="http://schemas.openxmlformats.org/officeDocument/2006/relationships/hyperlink" Target="https://www.caixa.gov.br/Downloads/sinapi-cadernos-tecnicos/SINAPI-CT-MONOCAPA.pdf" TargetMode="External"/><Relationship Id="rId7980" Type="http://schemas.openxmlformats.org/officeDocument/2006/relationships/hyperlink" Target="https://www.caixa.gov.br/Downloads/sinapi-cadernos-tecnicos/SINAPI-CT-PISOS.pdf" TargetMode="External"/><Relationship Id="rId140" Type="http://schemas.openxmlformats.org/officeDocument/2006/relationships/hyperlink" Target="https://www.caixa.gov.br/Downloads/sinapi-cadernos-tecnicos/SINAPI-CT-ARGAMASSAS.pdf" TargetMode="External"/><Relationship Id="rId3969" Type="http://schemas.openxmlformats.org/officeDocument/2006/relationships/hyperlink" Target="https://www.caixa.gov.br/Downloads/sinapi-cadernos-tecnicos/SINAPI-CT-FUNDACOES-RASAS-(BLOCOS-SAPATAS-VIGAS-BALDRAME).pdf" TargetMode="External"/><Relationship Id="rId5184" Type="http://schemas.openxmlformats.org/officeDocument/2006/relationships/hyperlink" Target="https://www.caixa.gov.br/Downloads/sinapi-cadernos-tecnicos/SINAPI-CT-INSTALACOES-HIDRAULICAS-EM-PEX.pdf" TargetMode="External"/><Relationship Id="rId5391" Type="http://schemas.openxmlformats.org/officeDocument/2006/relationships/hyperlink" Target="https://www.caixa.gov.br/Downloads/sinapi-cadernos-tecnicos/SINAPI-CT-INSTALACOES-PREDIAIS-DE-ESGOTO-TUBOS-E-CONEXOES.pdf" TargetMode="External"/><Relationship Id="rId6028" Type="http://schemas.openxmlformats.org/officeDocument/2006/relationships/hyperlink" Target="https://www.caixa.gov.br/Downloads/sinapi-cadernos-tecnicos/SINAPI-CT-INSTALACOES-DE-GAS-E-INCENDIO-EM-ACO-E-FERRO-GALVANIZADO.pdf" TargetMode="External"/><Relationship Id="rId6235" Type="http://schemas.openxmlformats.org/officeDocument/2006/relationships/hyperlink" Target="https://www.caixa.gov.br/Downloads/sinapi-cadernos-tecnicos/SINAPI-CT-INSTALACOES-DE-GAS-EM-PEX-MULTICAMADAS.pdf" TargetMode="External"/><Relationship Id="rId7633" Type="http://schemas.openxmlformats.org/officeDocument/2006/relationships/hyperlink" Target="https://www.caixa.gov.br/Downloads/sinapi-cadernos-tecnicos/SINAPI-CT-PAVIMENTO-INTERTRAVADO.pdf" TargetMode="External"/><Relationship Id="rId7840" Type="http://schemas.openxmlformats.org/officeDocument/2006/relationships/hyperlink" Target="https://www.caixa.gov.br/Downloads/sinapi-cadernos-tecnicos/SINAPI-CT-PINTURA-EM-MADEIRA.pdf" TargetMode="External"/><Relationship Id="rId9598" Type="http://schemas.openxmlformats.org/officeDocument/2006/relationships/hyperlink" Target="https://www.caixa.gov.br/Downloads/sinapi-cadernos-tecnicos/SINAPI-CT-VALVULAS-PARA-REDES-DE-SANEAMENTO.pdf" TargetMode="External"/><Relationship Id="rId6" Type="http://schemas.openxmlformats.org/officeDocument/2006/relationships/hyperlink" Target="https://www.caixa.gov.br/Downloads/sinapi-cadernos-tecnicos/SINAPI-CT-ACESSIBILIDADE.pdf" TargetMode="External"/><Relationship Id="rId2778" Type="http://schemas.openxmlformats.org/officeDocument/2006/relationships/hyperlink" Target="https://www.caixa.gov.br/Downloads/sinapi-cadernos-tecnicos/SINAPI-CT-DUTOS-PARA-AR-CONDICIONADO.pdf" TargetMode="External"/><Relationship Id="rId2985" Type="http://schemas.openxmlformats.org/officeDocument/2006/relationships/hyperlink" Target="https://www.caixa.gov.br/Downloads/sinapi-cadernos-tecnicos/SINAPI-CT-EQUIPAMENTOS-DE-PROTECAO-COLETIVA.pdf" TargetMode="External"/><Relationship Id="rId3829" Type="http://schemas.openxmlformats.org/officeDocument/2006/relationships/hyperlink" Target="https://www.caixa.gov.br/Downloads/sinapi-cadernos-tecnicos/SINAPI-CT-EXECUCAO-DE-TIRANTES.pdf" TargetMode="External"/><Relationship Id="rId5044" Type="http://schemas.openxmlformats.org/officeDocument/2006/relationships/hyperlink" Target="https://www.caixa.gov.br/Downloads/sinapi-cadernos-tecnicos/SINAPI-CT-INSTALACOES-HIDRAULICAS-RESERVACAO-E-BOMBAS-DE-RECALQUE.pdf" TargetMode="External"/><Relationship Id="rId6442" Type="http://schemas.openxmlformats.org/officeDocument/2006/relationships/hyperlink" Target="https://www.caixa.gov.br/Downloads/sinapi-cadernos-tecnicos/SINAPI-CT-INSTALACOES-EM-COBRE.pdf" TargetMode="External"/><Relationship Id="rId7700" Type="http://schemas.openxmlformats.org/officeDocument/2006/relationships/hyperlink" Target="https://www.caixa.gov.br/Downloads/sinapi-cadernos-tecnicos/SINAPI-CT-PENEIRAMENTO-E-ENSACAMENTO-DE-AREIA-EM-OBRA.pdf" TargetMode="External"/><Relationship Id="rId957" Type="http://schemas.openxmlformats.org/officeDocument/2006/relationships/hyperlink" Target="https://www.caixa.gov.br/Downloads/sinapi-cadernos-tecnicos/SINAPI-CT-ATERROS-BASES-SUB-BASES-E-IMPRIMACOES.pdf" TargetMode="External"/><Relationship Id="rId1587" Type="http://schemas.openxmlformats.org/officeDocument/2006/relationships/hyperlink" Target="https://www.caixa.gov.br/Downloads/sinapi-cadernos-tecnicos/SINAPI-CT-CUSTOS-HORARIOS-PRODUTIVO-E-IMPRODUTIVO-DOS-EQUIPAMENTOS.pdf" TargetMode="External"/><Relationship Id="rId1794" Type="http://schemas.openxmlformats.org/officeDocument/2006/relationships/hyperlink" Target="https://www.caixa.gov.br/Downloads/sinapi-cadernos-tecnicos/SINAPI-CT-CUSTOS-HORARIOS-PRODUTIVO-E-IMPRODUTIV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2845" Type="http://schemas.openxmlformats.org/officeDocument/2006/relationships/hyperlink" Target="https://www.caixa.gov.br/Downloads/sinapi-cadernos-tecnicos/SINAPI-CT-ELETROCALHAS.pdf" TargetMode="External"/><Relationship Id="rId5251" Type="http://schemas.openxmlformats.org/officeDocument/2006/relationships/hyperlink" Target="https://www.caixa.gov.br/Downloads/sinapi-cadernos-tecnicos/SINAPI-CT-INSTALACOES-HIDRAULICAS-EM-PPR.pdf" TargetMode="External"/><Relationship Id="rId6302" Type="http://schemas.openxmlformats.org/officeDocument/2006/relationships/hyperlink" Target="https://www.caixa.gov.br/Downloads/sinapi-cadernos-tecnicos/SINAPI-CT-INSTALACOES-DE-AR-CONDICIONADO.pdf" TargetMode="External"/><Relationship Id="rId9458" Type="http://schemas.openxmlformats.org/officeDocument/2006/relationships/hyperlink" Target="https://www.caixa.gov.br/Downloads/sinapi-cadernos-tecnicos/SINAPI-CT-VIDROS-E-ESPELHOS.pdf" TargetMode="External"/><Relationship Id="rId86" Type="http://schemas.openxmlformats.org/officeDocument/2006/relationships/hyperlink" Target="https://www.caixa.gov.br/Downloads/sinapi-cadernos-tecnicos/SINAPI-CT-ALVENARIAS-DIVERSAS.pdf" TargetMode="External"/><Relationship Id="rId817" Type="http://schemas.openxmlformats.org/officeDocument/2006/relationships/hyperlink" Target="https://www.caixa.gov.br/Downloads/sinapi-cadernos-tecnicos/SINAPI-CT-ATERROS-BASES-SUB-BASES-E-IMPRIMACOES.pdf" TargetMode="External"/><Relationship Id="rId1447" Type="http://schemas.openxmlformats.org/officeDocument/2006/relationships/hyperlink" Target="https://www.caixa.gov.br/Downloads/sinapi-cadernos-tecnicos/SINAPI-CT-CUSTOS-HORARIOS-PRODUTIVO-E-IMPRODUTIVO-DOS-EQUIPAMENTOS.pdf" TargetMode="External"/><Relationship Id="rId1654" Type="http://schemas.openxmlformats.org/officeDocument/2006/relationships/hyperlink" Target="https://www.caixa.gov.br/Downloads/sinapi-cadernos-tecnicos/SINAPI-CT-CUSTOS-HORARIOS-PRODUTIVO-E-IMPRODUTIVO-DOS-EQUIPAMENTOS.pdf" TargetMode="External"/><Relationship Id="rId1861" Type="http://schemas.openxmlformats.org/officeDocument/2006/relationships/hyperlink" Target="https://www.caixa.gov.br/Downloads/sinapi-cadernos-tecnicos/SINAPI-CT-DEMOLICOES-E-REMOCOES.pdf" TargetMode="External"/><Relationship Id="rId2705" Type="http://schemas.openxmlformats.org/officeDocument/2006/relationships/hyperlink" Target="https://www.caixa.gov.br/Downloads/sinapi-cadernos-tecnicos/SINAPI-CT-DRENAGEM-DE-AR-CONDICIONADO.pdf" TargetMode="External"/><Relationship Id="rId2912" Type="http://schemas.openxmlformats.org/officeDocument/2006/relationships/hyperlink" Target="https://www.caixa.gov.br/Downloads/sinapi-cadernos-tecnicos/SINAPI-CT-ENERGIA-SOLAR-PARA-EDIFICACOES.pdf" TargetMode="External"/><Relationship Id="rId4060" Type="http://schemas.openxmlformats.org/officeDocument/2006/relationships/hyperlink" Target="https://www.caixa.gov.br/Downloads/sinapi-cadernos-tecnicos/SINAPI-CT-FORMAS-PARA-ESTRUTURAS-DE-CONCRETO-ARMADO.pdf" TargetMode="External"/><Relationship Id="rId5111" Type="http://schemas.openxmlformats.org/officeDocument/2006/relationships/hyperlink" Target="https://www.caixa.gov.br/Downloads/sinapi-cadernos-tecnicos/SINAPI-CT-INSTALACOES-HIDRAULICAS-EM-PEX.pdf" TargetMode="External"/><Relationship Id="rId8267" Type="http://schemas.openxmlformats.org/officeDocument/2006/relationships/hyperlink" Target="https://www.caixa.gov.br/Downloads/sinapi-cadernos-tecnicos/SINAPI-CT-QUADRAS-E-SEUS-EQUIPAMENTOS.pdf" TargetMode="External"/><Relationship Id="rId8474" Type="http://schemas.openxmlformats.org/officeDocument/2006/relationships/hyperlink" Target="https://www.caixa.gov.br/Downloads/sinapi-cadernos-tecnicos/SINAPI-CT-RECOMPOSICAO-DE-PAVIMENTOS.pdf" TargetMode="External"/><Relationship Id="rId8681" Type="http://schemas.openxmlformats.org/officeDocument/2006/relationships/hyperlink" Target="https://www.caixa.gov.br/Downloads/sinapi-cadernos-tecnicos/SINAPI-CT-REDES-DE-AGUA-E-ESGOTO-EM-PEAD-LISO-(TUBOS-E-CONEXOES).pdf" TargetMode="External"/><Relationship Id="rId9318" Type="http://schemas.openxmlformats.org/officeDocument/2006/relationships/hyperlink" Target="https://www.caixa.gov.br/Downloads/sinapi-cadernos-tecnicos/SINAPI-CT-TRATAMENTOS-SUPERFICIAIS.pdf" TargetMode="External"/><Relationship Id="rId9525" Type="http://schemas.openxmlformats.org/officeDocument/2006/relationships/hyperlink" Target="https://www.caixa.gov.br/Downloads/sinapi-cadernos-tecnicos/SINAPI-CT-VALVULAS-E-REGISTROS-PARA-SISTEMAS-PREDIAIS.pdf" TargetMode="External"/><Relationship Id="rId1307" Type="http://schemas.openxmlformats.org/officeDocument/2006/relationships/hyperlink" Target="https://www.caixa.gov.br/Downloads/sinapi-cadernos-tecnicos/SINAPI-CT-CONCRETO-PROJETADO.pdf" TargetMode="External"/><Relationship Id="rId1514" Type="http://schemas.openxmlformats.org/officeDocument/2006/relationships/hyperlink" Target="https://www.caixa.gov.br/Downloads/sinapi-cadernos-tecnicos/SINAPI-CT-CUSTOS-HORARIOS-PRODUTIVO-E-IMPRODUTIVO-DOS-EQUIPAMENTOS.pdf" TargetMode="External"/><Relationship Id="rId1721" Type="http://schemas.openxmlformats.org/officeDocument/2006/relationships/hyperlink" Target="https://www.caixa.gov.br/Downloads/sinapi-cadernos-tecnicos/SINAPI-CT-CUSTOS-HORARIOS-PRODUTIVO-E-IMPRODUTIVO-DOS-EQUIPAMENTOS.pdf" TargetMode="External"/><Relationship Id="rId4877" Type="http://schemas.openxmlformats.org/officeDocument/2006/relationships/hyperlink" Target="https://www.caixa.gov.br/Downloads/sinapi-cadernos-tecnicos/SINAPI-CT-INSTALACOES-HIDRAULICAS-RESERVACAO-E-BOMBAS-DE-RECALQUE.pdf" TargetMode="External"/><Relationship Id="rId5928" Type="http://schemas.openxmlformats.org/officeDocument/2006/relationships/hyperlink" Target="https://www.caixa.gov.br/Downloads/sinapi-cadernos-tecnicos/SINAPI-CT-INSTALACOES-DE-GAS-E-INCENDIO-EM-ACO-E-FERRO-GALVANIZADO.pdf" TargetMode="External"/><Relationship Id="rId7076" Type="http://schemas.openxmlformats.org/officeDocument/2006/relationships/hyperlink" Target="https://www.caixa.gov.br/Downloads/sinapi-metodologia/Livro_SINAPI_Calculos_Parametros.pdf" TargetMode="External"/><Relationship Id="rId7283" Type="http://schemas.openxmlformats.org/officeDocument/2006/relationships/hyperlink" Target="https://www.caixa.gov.br/Downloads/sinapi-cadernos-tecnicos/SINAPI-CT-MASSA-UNICA-EXTERNA.pdf" TargetMode="External"/><Relationship Id="rId7490" Type="http://schemas.openxmlformats.org/officeDocument/2006/relationships/hyperlink" Target="https://www.caixa.gov.br/Downloads/sinapi-cadernos-tecnicos/SINAPI-CT-PAREDES-DE-CONCRETO-CONCRETAGEM.pdf" TargetMode="External"/><Relationship Id="rId8127" Type="http://schemas.openxmlformats.org/officeDocument/2006/relationships/hyperlink" Target="https://www.caixa.gov.br/Downloads/sinapi-cadernos-tecnicos/SINAPI-CT-POCOS-DE-VISITA-E-CAIXAS-PARA-BOCAS-DE-LOBO.pdf" TargetMode="External"/><Relationship Id="rId8334" Type="http://schemas.openxmlformats.org/officeDocument/2006/relationships/hyperlink" Target="https://www.caixa.gov.br/Downloads/sinapi-cadernos-tecnicos/SINAPI-CT-RASGOS-E-FIXACOES.pdf" TargetMode="External"/><Relationship Id="rId8541" Type="http://schemas.openxmlformats.org/officeDocument/2006/relationships/hyperlink" Target="https://www.caixa.gov.br/Downloads/sinapi-cadernos-tecnicos/SINAPI-CT-REDES-DE-LOGICA-TELEFONIA-E-IMAGEM.pdf" TargetMode="External"/><Relationship Id="rId13" Type="http://schemas.openxmlformats.org/officeDocument/2006/relationships/hyperlink" Target="https://www.caixa.gov.br/Downloads/sinapi-cadernos-tecnicos/SINAPI-CT-ALVENARIA-ESTRUTURAL-BLOCOS-CERAMICOS.pdf" TargetMode="External"/><Relationship Id="rId3479" Type="http://schemas.openxmlformats.org/officeDocument/2006/relationships/hyperlink" Target="https://www.caixa.gov.br/Downloads/sinapi-cadernos-tecnicos/SINAPI-CT-ESQUADRIAS-PORTAS.pdf" TargetMode="External"/><Relationship Id="rId3686" Type="http://schemas.openxmlformats.org/officeDocument/2006/relationships/hyperlink" Target="https://www.caixa.gov.br/Downloads/sinapi-cadernos-tecnicos/SINAPI-CT-ESTRUTURA-E-TRAMA-PARA-COBERTURA.pdf" TargetMode="External"/><Relationship Id="rId6092" Type="http://schemas.openxmlformats.org/officeDocument/2006/relationships/hyperlink" Target="https://www.caixa.gov.br/Downloads/sinapi-cadernos-tecnicos/SINAPI-CT-INSTALACOES-DE-GAS-E-INCENDIO-EM-ACO-E-FERRO-GALVANIZADO.pdf" TargetMode="External"/><Relationship Id="rId7143" Type="http://schemas.openxmlformats.org/officeDocument/2006/relationships/hyperlink" Target="https://www.caixa.gov.br/Downloads/sinapi-cadernos-tecnicos/SINAPI-CT-LOUCAS-E-METAIS.pdf" TargetMode="External"/><Relationship Id="rId7350" Type="http://schemas.openxmlformats.org/officeDocument/2006/relationships/hyperlink" Target="https://www.caixa.gov.br/Downloads/sinapi-cadernos-tecnicos/SINAPI-CT-MASSA-UNICA-INTERNA.pdf" TargetMode="External"/><Relationship Id="rId8401" Type="http://schemas.openxmlformats.org/officeDocument/2006/relationships/hyperlink" Target="https://www.caixa.gov.br/Downloads/sinapi-cadernos-tecnicos/SINAPI-CT-RASGOS-E-FIXACOES.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3339" Type="http://schemas.openxmlformats.org/officeDocument/2006/relationships/hyperlink" Target="https://www.caixa.gov.br/Downloads/sinapi-cadernos-tecnicos/SINAPI-CT-ESCORAMENTO-E-PREPARO-DE-FUNDO-DE-VALAS.pdf" TargetMode="External"/><Relationship Id="rId3893" Type="http://schemas.openxmlformats.org/officeDocument/2006/relationships/hyperlink" Target="https://www.caixa.gov.br/Downloads/sinapi-cadernos-tecnicos/SINAPI-CT-FOSSAS-E-SUMIDOUROS.pdf" TargetMode="External"/><Relationship Id="rId4737" Type="http://schemas.openxmlformats.org/officeDocument/2006/relationships/hyperlink" Target="https://www.caixa.gov.br/Downloads/sinapi-cadernos-tecnicos/SINAPI-CT-INSTALACOES-ELETRICAS-REDE-DE-DISTRIBUICAO.pdf" TargetMode="External"/><Relationship Id="rId4944" Type="http://schemas.openxmlformats.org/officeDocument/2006/relationships/hyperlink" Target="https://www.caixa.gov.br/Downloads/sinapi-cadernos-tecnicos/SINAPI-CT-INSTALACOES-HIDRAULICAS-RESERVACAO-E-BOMBAS-DE-RECALQUE.pdf" TargetMode="External"/><Relationship Id="rId7003" Type="http://schemas.openxmlformats.org/officeDocument/2006/relationships/hyperlink" Target="https://www.caixa.gov.br/Downloads/sinapi-metodologia/Livro_SINAPI_Calculos_Parametros.pdf" TargetMode="External"/><Relationship Id="rId7210" Type="http://schemas.openxmlformats.org/officeDocument/2006/relationships/hyperlink" Target="https://www.caixa.gov.br/Downloads/sinapi-cadernos-tecnicos/SINAPI-CT-LOUCAS-E-METAIS.pdf" TargetMode="External"/><Relationship Id="rId467" Type="http://schemas.openxmlformats.org/officeDocument/2006/relationships/hyperlink" Target="https://www.caixa.gov.br/Downloads/sinapi-cadernos-tecnicos/SINAPI-CT-ASSENTAMENTO-DE-TUBOS-DE-PVC-E-METALICOS-EM-REDES-DE-AGUA.pdf" TargetMode="External"/><Relationship Id="rId1097" Type="http://schemas.openxmlformats.org/officeDocument/2006/relationships/hyperlink" Target="https://www.caixa.gov.br/Downloads/sinapi-cadernos-tecnicos/SINAPI-CT-CAIXAS-ENTERRADA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3546" Type="http://schemas.openxmlformats.org/officeDocument/2006/relationships/hyperlink" Target="https://www.caixa.gov.br/Downloads/sinapi-cadernos-tecnicos/SINAPI-CT-ESTACAS-BROCA-STRAUSS-E-ESCAVADA-COM-FLUIDO-ESTABILIZANTE.pdf" TargetMode="External"/><Relationship Id="rId3753" Type="http://schemas.openxmlformats.org/officeDocument/2006/relationships/hyperlink" Target="https://www.caixa.gov.br/Downloads/sinapi-cadernos-tecnicos/SINAPI-CT-ESTRUTURAS-DE-MADEIRA.pdf" TargetMode="External"/><Relationship Id="rId3960" Type="http://schemas.openxmlformats.org/officeDocument/2006/relationships/hyperlink" Target="https://www.caixa.gov.br/Downloads/sinapi-cadernos-tecnicos/SINAPI-CT-FUNDACOES-RASAS-(BLOCOS-SAPATAS-VIGAS-BALDRAME).pdf" TargetMode="External"/><Relationship Id="rId4804" Type="http://schemas.openxmlformats.org/officeDocument/2006/relationships/hyperlink" Target="https://www.caixa.gov.br/Downloads/sinapi-cadernos-tecnicos/SINAPI-CT-INSTALACOES-HIDRAULICAS-RESERVACAO-E-BOMBAS-DE-RECALQUE.pdf" TargetMode="External"/><Relationship Id="rId9175" Type="http://schemas.openxmlformats.org/officeDocument/2006/relationships/hyperlink" Target="https://www.caixa.gov.br/Downloads/sinapi-cadernos-tecnicos/SINAPI-CT-TRANSPORTE-CARGA-E-DESCARGA-DE-MATERIAIS.pdf" TargetMode="External"/><Relationship Id="rId674" Type="http://schemas.openxmlformats.org/officeDocument/2006/relationships/hyperlink" Target="https://www.caixa.gov.br/Downloads/sinapi-cadernos-tecnicos/SINAPI-CT-ASSENTAMENTO-DE-TUBOS-DE-ESGOTO-OU-DRENAGEM-PLUVIAL-EM-CONCRETO.pdf" TargetMode="External"/><Relationship Id="rId881" Type="http://schemas.openxmlformats.org/officeDocument/2006/relationships/hyperlink" Target="https://www.caixa.gov.br/Downloads/sinapi-cadernos-tecnicos/SINAPI-CT-ATERROS-BASES-SUB-BASES-E-IMPRIMACOES.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3406" Type="http://schemas.openxmlformats.org/officeDocument/2006/relationships/hyperlink" Target="https://www.caixa.gov.br/Downloads/sinapi-cadernos-tecnicos/SINAPI-CT-ESQUADRIAS-JANELAS.pdf" TargetMode="External"/><Relationship Id="rId3613" Type="http://schemas.openxmlformats.org/officeDocument/2006/relationships/hyperlink" Target="https://www.caixa.gov.br/Downloads/sinapi-cadernos-tecnicos/SINAPI-CT-ESTRUTURA-E-TRAMA-PARA-COBERTURA.pdf" TargetMode="External"/><Relationship Id="rId3820" Type="http://schemas.openxmlformats.org/officeDocument/2006/relationships/hyperlink" Target="https://www.caixa.gov.br/Downloads/sinapi-cadernos-tecnicos/SINAPI-CT-EXECUCAO-DE-TIRANTES.pdf" TargetMode="External"/><Relationship Id="rId6769" Type="http://schemas.openxmlformats.org/officeDocument/2006/relationships/hyperlink" Target="https://www.caixa.gov.br/Downloads/sinapi-metodologia/Livro_SINAPI_Calculos_Parametros.pdf" TargetMode="External"/><Relationship Id="rId6976" Type="http://schemas.openxmlformats.org/officeDocument/2006/relationships/hyperlink" Target="https://www.caixa.gov.br/Downloads/sinapi-metodologia/Livro_SINAPI_Calculos_Parametros.pdf" TargetMode="External"/><Relationship Id="rId9382" Type="http://schemas.openxmlformats.org/officeDocument/2006/relationships/hyperlink" Target="https://www.caixa.gov.br/Downloads/sinapi-cadernos-tecnicos/SINAPI-CT-TUBULACAO-FLANGEADA-PARA-REDES-DE-AGUA.pdf" TargetMode="External"/><Relationship Id="rId327" Type="http://schemas.openxmlformats.org/officeDocument/2006/relationships/hyperlink" Target="https://www.caixa.gov.br/Downloads/sinapi-cadernos-tecnicos/SINAPI-CT-ARMACAO-PARA-ESTRUTURAS-DE-CONCRETO-ARMADO.pdf" TargetMode="External"/><Relationship Id="rId534" Type="http://schemas.openxmlformats.org/officeDocument/2006/relationships/hyperlink" Target="https://www.caixa.gov.br/Downloads/sinapi-cadernos-tecnicos/SINAPI-CT-ASSENTAMENTO-DE-TUBOS-DE-PVC-E-METALICOS-EM-REDES-DE-AGUA.pdf" TargetMode="External"/><Relationship Id="rId741" Type="http://schemas.openxmlformats.org/officeDocument/2006/relationships/hyperlink" Target="https://www.caixa.gov.br/Downloads/sinapi-cadernos-tecnicos/SINAPI-CT-ATERRO-E-REATERRO-DE-VALAS.pdf" TargetMode="External"/><Relationship Id="rId1164" Type="http://schemas.openxmlformats.org/officeDocument/2006/relationships/hyperlink" Target="https://www.caixa.gov.br/Downloads/sinapi-cadernos-tecnicos/SINAPI-CT-CAIXAS-DE-AGUA-PARA-EDIFICACOES.pdf" TargetMode="External"/><Relationship Id="rId1371" Type="http://schemas.openxmlformats.org/officeDocument/2006/relationships/hyperlink" Target="https://www.caixa.gov.br/Downloads/sinapi-cadernos-tecnicos/SINAPI-CT-CONTRAPISO.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5578" Type="http://schemas.openxmlformats.org/officeDocument/2006/relationships/hyperlink" Target="https://www.caixa.gov.br/Downloads/sinapi-cadernos-tecnicos/SINAPI-CT-INSTALACOES-PREDIAIS-DE-AGUA-FRIA-EM-PVC.pdf" TargetMode="External"/><Relationship Id="rId5785" Type="http://schemas.openxmlformats.org/officeDocument/2006/relationships/hyperlink" Target="https://www.caixa.gov.br/Downloads/sinapi-cadernos-tecnicos/SINAPI-CT-INSTALACOES-PREDIAIS-DE-AGUA-QUENTE-EM-CPVC.pdf" TargetMode="External"/><Relationship Id="rId5992" Type="http://schemas.openxmlformats.org/officeDocument/2006/relationships/hyperlink" Target="https://www.caixa.gov.br/Downloads/sinapi-cadernos-tecnicos/SINAPI-CT-INSTALACOES-DE-GAS-E-INCENDIO-EM-ACO-E-FERRO-GALVANIZADO.pdf" TargetMode="External"/><Relationship Id="rId6629" Type="http://schemas.openxmlformats.org/officeDocument/2006/relationships/hyperlink" Target="https://www.caixa.gov.br/Downloads/sinapi-cadernos-tecnicos/SINAPI-CT-LAJES-PRE-MOLDADAS.pdf" TargetMode="External"/><Relationship Id="rId6836" Type="http://schemas.openxmlformats.org/officeDocument/2006/relationships/hyperlink" Target="https://www.caixa.gov.br/Downloads/sinapi-metodologia/Livro_SINAPI_Calculos_Parametros.pdf" TargetMode="External"/><Relationship Id="rId8191" Type="http://schemas.openxmlformats.org/officeDocument/2006/relationships/hyperlink" Target="https://www.caixa.gov.br/Downloads/sinapi-cadernos-tecnicos/SINAPI-CT-POCOS-DE-VISITA-E-CAIXAS-PARA-BOCAS-DE-LOBO.pdf" TargetMode="External"/><Relationship Id="rId9035" Type="http://schemas.openxmlformats.org/officeDocument/2006/relationships/hyperlink" Target="https://www.caixa.gov.br/Downloads/sinapi-cadernos-tecnicos/SINAPI-CT-TRANSPORTE-FLUVIAL-CARGA-E-DESCARGA.pdf" TargetMode="External"/><Relationship Id="rId9242" Type="http://schemas.openxmlformats.org/officeDocument/2006/relationships/hyperlink" Target="https://www.caixa.gov.br/Downloads/sinapi-cadernos-tecnicos/SINAPI-CT-TRANSPORTE-CARGA-E-DESCARGA-DE-MATERIAIS.pdf" TargetMode="External"/><Relationship Id="rId601" Type="http://schemas.openxmlformats.org/officeDocument/2006/relationships/hyperlink" Target="https://www.caixa.gov.br/Downloads/sinapi-cadernos-tecnicos/SINAPI-CT-ASSENTAMENTO-DE-TUBOS-DE-PVC-E-METALICOS-EM-REDES-DE-AGUA.pdf" TargetMode="External"/><Relationship Id="rId1024" Type="http://schemas.openxmlformats.org/officeDocument/2006/relationships/hyperlink" Target="https://www.caixa.gov.br/Downloads/sinapi-cadernos-tecnicos/SINAPI-CT-BOCAS-PARA-BUEIROS.pdf" TargetMode="External"/><Relationship Id="rId1231" Type="http://schemas.openxmlformats.org/officeDocument/2006/relationships/hyperlink" Target="https://www.caixa.gov.br/Downloads/sinapi-cadernos-tecnicos/SINAPI-CT-CHAPISCO.pdf" TargetMode="External"/><Relationship Id="rId4387" Type="http://schemas.openxmlformats.org/officeDocument/2006/relationships/hyperlink" Target="https://www.caixa.gov.br/Downloads/sinapi-cadernos-tecnicos/SINAPI-CT-INSTALACOES-ELETRICAS-ELETRODUTOS-EMBUTIDOS-CABOS-CAIXAS-TOMADAS-E-INTERRUPTORES.pdf" TargetMode="External"/><Relationship Id="rId4594" Type="http://schemas.openxmlformats.org/officeDocument/2006/relationships/hyperlink" Target="https://www.caixa.gov.br/Downloads/sinapi-cadernos-tecnicos/SINAPI-CT-INSTALACOES-ELETRICAS-ELETRODUTOS-CONEXOES-E-CONDULETES-APARENTES.pdf" TargetMode="External"/><Relationship Id="rId5438" Type="http://schemas.openxmlformats.org/officeDocument/2006/relationships/hyperlink" Target="https://www.caixa.gov.br/Downloads/sinapi-cadernos-tecnicos/SINAPI-CT-INSTALACOES-PREDIAIS-DE-AGUA-FRIA-EM-PVC.pdf" TargetMode="External"/><Relationship Id="rId5645" Type="http://schemas.openxmlformats.org/officeDocument/2006/relationships/hyperlink" Target="https://www.caixa.gov.br/Downloads/sinapi-cadernos-tecnicos/SINAPI-CT-INSTALACOES-PREDIAIS-DE-AGUA-FRIA-EM-PVC.pdf" TargetMode="External"/><Relationship Id="rId5852" Type="http://schemas.openxmlformats.org/officeDocument/2006/relationships/hyperlink" Target="https://www.caixa.gov.br/Downloads/sinapi-cadernos-tecnicos/SINAPI-CT-INSTALACOES-PREDIAIS-DE-AGUAS-PLUVIAIS-TUBOS-CONEXOES-CAIXAS-E-RALOS.pdf" TargetMode="External"/><Relationship Id="rId8051" Type="http://schemas.openxmlformats.org/officeDocument/2006/relationships/hyperlink" Target="https://www.caixa.gov.br/Downloads/sinapi-cadernos-tecnicos/SINAPI-CT-POCOS-DE-VISITA-E-CAIXAS-PARA-BOCAS-DE-LOBO.pdf" TargetMode="External"/><Relationship Id="rId9102" Type="http://schemas.openxmlformats.org/officeDocument/2006/relationships/hyperlink" Target="https://www.caixa.gov.br/Downloads/sinapi-cadernos-tecnicos/SINAPI-CT-TRANSPORTE-DE-MATERIAIS-DENTRO-DO-CANTEIRO-DE-OBRAS.pdf" TargetMode="External"/><Relationship Id="rId3196" Type="http://schemas.openxmlformats.org/officeDocument/2006/relationships/hyperlink" Target="https://www.caixa.gov.br/Downloads/sinapi-cadernos-tecnicos/SINAPI-CT-ESCAVACAO-VERTICAL-A-CEU-ABERTO.pdf" TargetMode="External"/><Relationship Id="rId4247" Type="http://schemas.openxmlformats.org/officeDocument/2006/relationships/hyperlink" Target="https://www.caixa.gov.br/Downloads/sinapi-cadernos-tecnicos/SINAPI-CT-ILUMINACAO-PREDIAL-E-MONITORAMENTO.pdf" TargetMode="External"/><Relationship Id="rId4454" Type="http://schemas.openxmlformats.org/officeDocument/2006/relationships/hyperlink" Target="https://www.caixa.gov.br/Downloads/sinapi-cadernos-tecnicos/SINAPI-CT-INSTALACOES-ELETRICAS-ELETRODUTOS-EMBUTIDOS-CABOS-CAIXAS-TOMADAS-E-INTERRUPTORES.pdf" TargetMode="External"/><Relationship Id="rId4661" Type="http://schemas.openxmlformats.org/officeDocument/2006/relationships/hyperlink" Target="https://www.caixa.gov.br/Downloads/sinapi-cadernos-tecnicos/SINAPI-CT-INSTALACOES-ELETRICAS-QUADROS-CABOS-DISJUNTORES-CONTATORES-E-BARRAMENTOS-BLINDADOS.pdf" TargetMode="External"/><Relationship Id="rId5505" Type="http://schemas.openxmlformats.org/officeDocument/2006/relationships/hyperlink" Target="https://www.caixa.gov.br/Downloads/sinapi-cadernos-tecnicos/SINAPI-CT-INSTALACOES-PREDIAIS-DE-AGUA-FRIA-EM-PVC.pdf" TargetMode="External"/><Relationship Id="rId6903" Type="http://schemas.openxmlformats.org/officeDocument/2006/relationships/hyperlink" Target="https://www.caixa.gov.br/Downloads/sinapi-metodologia/Livro_SINAPI_Calculos_Parametros.pdf" TargetMode="External"/><Relationship Id="rId8868" Type="http://schemas.openxmlformats.org/officeDocument/2006/relationships/hyperlink" Target="https://www.caixa.gov.br/Downloads/sinapi-cadernos-tecnicos/SINAPI-CT-SISTEMAS-DE-MEDICAO.pdf" TargetMode="External"/><Relationship Id="rId3056" Type="http://schemas.openxmlformats.org/officeDocument/2006/relationships/hyperlink" Target="https://www.caixa.gov.br/Downloads/sinapi-cadernos-tecnicos/SINAPI-CT-ESCADAS.pdf" TargetMode="External"/><Relationship Id="rId3263" Type="http://schemas.openxmlformats.org/officeDocument/2006/relationships/hyperlink" Target="https://www.caixa.gov.br/Downloads/sinapi-cadernos-tecnicos/SINAPI-CT-ESCAVACAO-DE-VALAS.pdf" TargetMode="External"/><Relationship Id="rId3470" Type="http://schemas.openxmlformats.org/officeDocument/2006/relationships/hyperlink" Target="https://www.caixa.gov.br/Downloads/sinapi-cadernos-tecnicos/SINAPI-CT-ESQUADRIAS-PORTAS.pdf" TargetMode="External"/><Relationship Id="rId4107" Type="http://schemas.openxmlformats.org/officeDocument/2006/relationships/hyperlink" Target="https://www.caixa.gov.br/Downloads/sinapi-cadernos-tecnicos/SINAPI-CT-GABIOES-EXECUCAO-DE-MURO-E-PROTECAO-SUPERFICIAL.pdf" TargetMode="External"/><Relationship Id="rId4314" Type="http://schemas.openxmlformats.org/officeDocument/2006/relationships/hyperlink" Target="https://www.caixa.gov.br/Downloads/sinapi-cadernos-tecnicos/SINAPI-CT-IMPERMEABILIZACAO-PROTECAO-MECANICA-E-TRATAMENTO-DE-JUNTA.pdf" TargetMode="External"/><Relationship Id="rId5712" Type="http://schemas.openxmlformats.org/officeDocument/2006/relationships/hyperlink" Target="https://www.caixa.gov.br/Downloads/sinapi-cadernos-tecnicos/SINAPI-CT-INSTALACOES-PREDIAIS-DE-AGUA-QUENTE-EM-CPVC.pdf" TargetMode="External"/><Relationship Id="rId184" Type="http://schemas.openxmlformats.org/officeDocument/2006/relationships/hyperlink" Target="https://www.caixa.gov.br/Downloads/sinapi-cadernos-tecnicos/SINAPI-CT-ARGAMASSAS.pdf" TargetMode="External"/><Relationship Id="rId391" Type="http://schemas.openxmlformats.org/officeDocument/2006/relationships/hyperlink" Target="https://www.caixa.gov.br/Downloads/sinapi-cadernos-tecnicos/SINAPI-CT-ASSENTAMENTO-DE-TUBOS-DE-ESGOTO-EM-PVC-E-PEAD.pdf" TargetMode="External"/><Relationship Id="rId1908" Type="http://schemas.openxmlformats.org/officeDocument/2006/relationships/hyperlink" Target="https://www.caixa.gov.br/Downloads/sinapi-cadernos-tecnicos/SINAPI-CT-DEPRECIACAO-JUROS-IMPOSTOS-E-SEGUROS-MANUTENCAO-E-MATERIAIS-NA-OPERACAO-DOS-EQUIPAMENTOS.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3123" Type="http://schemas.openxmlformats.org/officeDocument/2006/relationships/hyperlink" Target="https://www.caixa.gov.br/Downloads/sinapi-cadernos-tecnicos/SINAPI-CT-ESCAVACAO-HORIZONTAL.pdf" TargetMode="External"/><Relationship Id="rId4521" Type="http://schemas.openxmlformats.org/officeDocument/2006/relationships/hyperlink" Target="https://www.caixa.gov.br/Downloads/sinapi-cadernos-tecnicos/SINAPI-CT-INSTALACOES-ELETRICAS-ELETRODUTOS-CONEXOES-E-CONDULETES-APARENTES.pdf" TargetMode="External"/><Relationship Id="rId6279" Type="http://schemas.openxmlformats.org/officeDocument/2006/relationships/hyperlink" Target="https://www.caixa.gov.br/Downloads/sinapi-cadernos-tecnicos/SINAPI-CT-INSTALACOES-DE-GAS-EM-PEX-MULTICAMADAS.pdf" TargetMode="External"/><Relationship Id="rId7677" Type="http://schemas.openxmlformats.org/officeDocument/2006/relationships/hyperlink" Target="https://www.caixa.gov.br/Downloads/sinapi-cadernos-tecnicos/SINAPI-CT-PAVIMENTO-RIGIDO-DE-CONCRETO.pdf" TargetMode="External"/><Relationship Id="rId7884" Type="http://schemas.openxmlformats.org/officeDocument/2006/relationships/hyperlink" Target="https://www.caixa.gov.br/Downloads/sinapi-cadernos-tecnicos/SINAPI-CT-PINTURA-EM-SUPERFICIES-METALICAS.pdf" TargetMode="External"/><Relationship Id="rId8728" Type="http://schemas.openxmlformats.org/officeDocument/2006/relationships/hyperlink" Target="https://www.caixa.gov.br/Downloads/sinapi-cadernos-tecnicos/SINAPI-CT-REVESTIMENTOS-CERAMICOS-INTERNOS.pdf" TargetMode="External"/><Relationship Id="rId8935" Type="http://schemas.openxmlformats.org/officeDocument/2006/relationships/hyperlink" Target="https://www.caixa.gov.br/Downloads/sinapi-cadernos-tecnicos/SINAPI-CT-TELHAMENTO-PARA-COBERTURA.pdf" TargetMode="External"/><Relationship Id="rId251" Type="http://schemas.openxmlformats.org/officeDocument/2006/relationships/hyperlink" Target="https://www.caixa.gov.br/Downloads/sinapi-cadernos-tecnicos/SINAPI-CT-ARGAMASSAS.pdf" TargetMode="External"/><Relationship Id="rId3330" Type="http://schemas.openxmlformats.org/officeDocument/2006/relationships/hyperlink" Target="https://www.caixa.gov.br/Downloads/sinapi-cadernos-tecnicos/SINAPI-CT-ESCORAMENTO-E-PREPARO-DE-FUNDO-DE-VALAS.pdf" TargetMode="External"/><Relationship Id="rId5088" Type="http://schemas.openxmlformats.org/officeDocument/2006/relationships/hyperlink" Target="https://www.caixa.gov.br/Downloads/sinapi-cadernos-tecnicos/SINAPI-CT-INSTALACOES-HIDRAULICAS-EM-PEX.pdf" TargetMode="External"/><Relationship Id="rId6139" Type="http://schemas.openxmlformats.org/officeDocument/2006/relationships/hyperlink" Target="https://www.caixa.gov.br/Downloads/sinapi-cadernos-tecnicos/SINAPI-CT-INSTALACOES-DE-GAS-E-INCENDIO-EM-ACO-E-FERRO-GALVANIZADO.pdf" TargetMode="External"/><Relationship Id="rId6486" Type="http://schemas.openxmlformats.org/officeDocument/2006/relationships/hyperlink" Target="https://www.caixa.gov.br/Downloads/sinapi-cadernos-tecnicos/SINAPI-CT-INSTALACOES-EM-COBRE.pdf" TargetMode="External"/><Relationship Id="rId6693" Type="http://schemas.openxmlformats.org/officeDocument/2006/relationships/hyperlink" Target="https://www.caixa.gov.br/Downloads/sinapi-cadernos-tecnicos/SINAPI-CT-LIGACOES-PREDIAIS-DE-AGUA-E-ESGOTO.pdf" TargetMode="External"/><Relationship Id="rId7537" Type="http://schemas.openxmlformats.org/officeDocument/2006/relationships/hyperlink" Target="https://www.caixa.gov.br/Downloads/sinapi-cadernos-tecnicos/SINAPI-CT-PAREDES-EM-DRYWALL.pdf" TargetMode="External"/><Relationship Id="rId7744" Type="http://schemas.openxmlformats.org/officeDocument/2006/relationships/hyperlink" Target="https://www.caixa.gov.br/Downloads/sinapi-cadernos-tecnicos/SINAPI-CT-PERFURACAO-HORIZONTAL-DIRECIONAL-HDD.pdf" TargetMode="External"/><Relationship Id="rId7951" Type="http://schemas.openxmlformats.org/officeDocument/2006/relationships/hyperlink" Target="https://www.caixa.gov.br/Downloads/sinapi-cadernos-tecnicos/SINAPI-CT-PISOS.pdf" TargetMode="External"/><Relationship Id="rId2889" Type="http://schemas.openxmlformats.org/officeDocument/2006/relationships/hyperlink" Target="https://www.caixa.gov.br/Downloads/sinapi-cadernos-tecnicos/SINAPI-CT-ELETROCALHAS.pdf" TargetMode="External"/><Relationship Id="rId5295" Type="http://schemas.openxmlformats.org/officeDocument/2006/relationships/hyperlink" Target="https://www.caixa.gov.br/Downloads/sinapi-cadernos-tecnicos/SINAPI-CT-INSTALACOES-HIDRAULICAS-EM-PPR.pdf" TargetMode="External"/><Relationship Id="rId6346" Type="http://schemas.openxmlformats.org/officeDocument/2006/relationships/hyperlink" Target="https://www.caixa.gov.br/Downloads/sinapi-cadernos-tecnicos/SINAPI-CT-INSTALACOES-EM-COBRE.pdf" TargetMode="External"/><Relationship Id="rId6553" Type="http://schemas.openxmlformats.org/officeDocument/2006/relationships/hyperlink" Target="https://www.caixa.gov.br/Downloads/sinapi-cadernos-tecnicos/SINAPI-CT-INSTALACOES-EM-COBRE.pdf" TargetMode="External"/><Relationship Id="rId6760" Type="http://schemas.openxmlformats.org/officeDocument/2006/relationships/hyperlink" Target="https://www.caixa.gov.br/Downloads/sinapi-metodologia/Livro_SINAPI_Calculos_Parametros.pdf" TargetMode="External"/><Relationship Id="rId7604" Type="http://schemas.openxmlformats.org/officeDocument/2006/relationships/hyperlink" Target="https://www.caixa.gov.br/Downloads/sinapi-cadernos-tecnicos/SINAPI-CT-PASSEIOS-DE-CONCRETO.pdf" TargetMode="External"/><Relationship Id="rId7811" Type="http://schemas.openxmlformats.org/officeDocument/2006/relationships/hyperlink" Target="https://www.caixa.gov.br/Downloads/sinapi-cadernos-tecnicos/SINAPI-CT-PINTURA-INTERNA.pdf" TargetMode="External"/><Relationship Id="rId111" Type="http://schemas.openxmlformats.org/officeDocument/2006/relationships/hyperlink" Target="https://www.caixa.gov.br/Downloads/sinapi-cadernos-tecnicos/SINAPI-CT-ARGAMASSAS.pdf" TargetMode="External"/><Relationship Id="rId1698" Type="http://schemas.openxmlformats.org/officeDocument/2006/relationships/hyperlink" Target="https://www.caixa.gov.br/Downloads/sinapi-cadernos-tecnicos/SINAPI-CT-CUSTOS-HORARIOS-PRODUTIVO-E-IMPRODUTIVO-DOS-EQUIPAMENTOS.pdf" TargetMode="External"/><Relationship Id="rId2749" Type="http://schemas.openxmlformats.org/officeDocument/2006/relationships/hyperlink" Target="https://www.caixa.gov.br/Downloads/sinapi-cadernos-tecnicos/SINAPI-CT-DRENOS.pdf" TargetMode="External"/><Relationship Id="rId2956" Type="http://schemas.openxmlformats.org/officeDocument/2006/relationships/hyperlink" Target="https://www.caixa.gov.br/Downloads/sinapi-cadernos-tecnicos/SINAPI-CT-EQUIPAMENTOS-DE-PROTECAO-COLETIVA.pdf" TargetMode="External"/><Relationship Id="rId5155" Type="http://schemas.openxmlformats.org/officeDocument/2006/relationships/hyperlink" Target="https://www.caixa.gov.br/Downloads/sinapi-cadernos-tecnicos/SINAPI-CT-INSTALACOES-HIDRAULICAS-EM-PEX.pdf" TargetMode="External"/><Relationship Id="rId5362" Type="http://schemas.openxmlformats.org/officeDocument/2006/relationships/hyperlink" Target="https://www.caixa.gov.br/Downloads/sinapi-cadernos-tecnicos/SINAPI-CT-INSTALACOES-PREDIAIS-DE-ESGOTO-TUBOS-E-CONEXOES.pdf" TargetMode="External"/><Relationship Id="rId6206" Type="http://schemas.openxmlformats.org/officeDocument/2006/relationships/hyperlink" Target="https://www.caixa.gov.br/Downloads/sinapi-cadernos-tecnicos/SINAPI-CT-INSTALACOES-DE-GAS-E-INCENDIO-EM-ACO-E-FERRO-GALVANIZADO.pdf" TargetMode="External"/><Relationship Id="rId6413" Type="http://schemas.openxmlformats.org/officeDocument/2006/relationships/hyperlink" Target="https://www.caixa.gov.br/Downloads/sinapi-cadernos-tecnicos/SINAPI-CT-INSTALACOES-EM-COBRE.pdf" TargetMode="External"/><Relationship Id="rId6620" Type="http://schemas.openxmlformats.org/officeDocument/2006/relationships/hyperlink" Target="https://www.caixa.gov.br/Downloads/sinapi-cadernos-tecnicos/SINAPI-CT-LAJES-PRE-MOLDADAS.pdf" TargetMode="External"/><Relationship Id="rId9569" Type="http://schemas.openxmlformats.org/officeDocument/2006/relationships/hyperlink" Target="https://www.caixa.gov.br/Downloads/sinapi-cadernos-tecnicos/SINAPI-CT-VALVULAS-E-REGISTROS-PARA-SISTEMAS-PREDIAIS.pdf" TargetMode="External"/><Relationship Id="rId928" Type="http://schemas.openxmlformats.org/officeDocument/2006/relationships/hyperlink" Target="https://www.caixa.gov.br/Downloads/sinapi-cadernos-tecnicos/SINAPI-CT-ATERROS-BASES-SUB-BASES-E-IMPRIMACOES.pdf" TargetMode="External"/><Relationship Id="rId1558" Type="http://schemas.openxmlformats.org/officeDocument/2006/relationships/hyperlink" Target="https://www.caixa.gov.br/Downloads/sinapi-cadernos-tecnicos/SINAPI-CT-CUSTOS-HORARIOS-PRODUTIVO-E-IMPRODUTIVO-DOS-EQUIPAMENTOS.pdf" TargetMode="External"/><Relationship Id="rId1765" Type="http://schemas.openxmlformats.org/officeDocument/2006/relationships/hyperlink" Target="https://www.caixa.gov.br/Downloads/sinapi-cadernos-tecnicos/SINAPI-CT-CUSTOS-HORARIOS-PRODUTIVO-E-IMPRODUTIV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4171" Type="http://schemas.openxmlformats.org/officeDocument/2006/relationships/hyperlink" Target="https://www.caixa.gov.br/Downloads/sinapi-cadernos-tecnicos/SINAPI-CT-GRAUTE-E-ARMACAO.pdf" TargetMode="External"/><Relationship Id="rId5015" Type="http://schemas.openxmlformats.org/officeDocument/2006/relationships/hyperlink" Target="https://www.caixa.gov.br/Downloads/sinapi-cadernos-tecnicos/SINAPI-CT-INSTALACOES-HIDRAULICAS-RESERVACAO-E-BOMBAS-DE-RECALQUE.pdf" TargetMode="External"/><Relationship Id="rId5222" Type="http://schemas.openxmlformats.org/officeDocument/2006/relationships/hyperlink" Target="https://www.caixa.gov.br/Downloads/sinapi-cadernos-tecnicos/SINAPI-CT-INSTALACOES-HIDRAULICAS-EM-PEX.pdf" TargetMode="External"/><Relationship Id="rId8378" Type="http://schemas.openxmlformats.org/officeDocument/2006/relationships/hyperlink" Target="https://www.caixa.gov.br/Downloads/sinapi-cadernos-tecnicos/SINAPI-CT-RASGOS-E-FIXACOES.pdf" TargetMode="External"/><Relationship Id="rId8585" Type="http://schemas.openxmlformats.org/officeDocument/2006/relationships/hyperlink" Target="https://www.caixa.gov.br/Downloads/sinapi-cadernos-tecnicos/SINAPI-CT-REDES-DE-AGUA-E-ESGOTO-EM-PEAD-LISO-(TUBOS-E-CONEXOES).pdf" TargetMode="External"/><Relationship Id="rId8792" Type="http://schemas.openxmlformats.org/officeDocument/2006/relationships/hyperlink" Target="https://www.caixa.gov.br/Downloads/sinapi-cadernos-tecnicos/SINAPI-CT-SINALIZACAO-VERTICAL-VIARIA.pdf" TargetMode="External"/><Relationship Id="rId9429" Type="http://schemas.openxmlformats.org/officeDocument/2006/relationships/hyperlink" Target="https://www.caixa.gov.br/Downloads/sinapi-cadernos-tecnicos/SINAPI-CT-VERGAS-CONTRAVERGAS-E-FIXACAO-DE-ALVENARIA.pdf" TargetMode="External"/><Relationship Id="rId9636" Type="http://schemas.openxmlformats.org/officeDocument/2006/relationships/hyperlink" Target="https://www.caixa.gov.br/Downloads/sinapi-cadernos-tecnicos/SINAPI-CT-VALVULAS-PARA-REDES-DE-SANEAMENTO.pdf" TargetMode="External"/><Relationship Id="rId57" Type="http://schemas.openxmlformats.org/officeDocument/2006/relationships/hyperlink" Target="https://www.caixa.gov.br/Downloads/sinapi-cadernos-tecnicos/SINAPI-CT-ALVENARIA-DE-VEDACAO.pdf" TargetMode="External"/><Relationship Id="rId1418" Type="http://schemas.openxmlformats.org/officeDocument/2006/relationships/hyperlink" Target="https://www.caixa.gov.br/Downloads/sinapi-cadernos-tecnicos/SINAPI-CT-CUSTOS-HORARIOS-PRODUTIVO-E-IMPRODUTIVO-DOS-EQUIPAMENTOS.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2816" Type="http://schemas.openxmlformats.org/officeDocument/2006/relationships/hyperlink" Target="https://www.caixa.gov.br/Downloads/sinapi-cadernos-tecnicos/SINAPI-CT-ELETROCALHAS.pdf" TargetMode="External"/><Relationship Id="rId4031" Type="http://schemas.openxmlformats.org/officeDocument/2006/relationships/hyperlink" Target="https://www.caixa.gov.br/Downloads/sinapi-cadernos-tecnicos/SINAPI-CT-FORMAS-PARA-ESTRUTURAS-DE-CONCRETO-ARMADO.pdf" TargetMode="External"/><Relationship Id="rId7187" Type="http://schemas.openxmlformats.org/officeDocument/2006/relationships/hyperlink" Target="https://www.caixa.gov.br/Downloads/sinapi-cadernos-tecnicos/SINAPI-CT-LOUCAS-E-METAIS.pdf" TargetMode="External"/><Relationship Id="rId7394" Type="http://schemas.openxmlformats.org/officeDocument/2006/relationships/hyperlink" Target="https://www.caixa.gov.br/Downloads/sinapi-cadernos-tecnicos/SINAPI-CT-MOBILIARIO-URBANO.pdf" TargetMode="External"/><Relationship Id="rId8238" Type="http://schemas.openxmlformats.org/officeDocument/2006/relationships/hyperlink" Target="https://www.caixa.gov.br/Downloads/sinapi-cadernos-tecnicos/SINAPI-CT-PRODUCAO-DE-CONCRETO.pdf" TargetMode="External"/><Relationship Id="rId8445" Type="http://schemas.openxmlformats.org/officeDocument/2006/relationships/hyperlink" Target="https://www.caixa.gov.br/Downloads/sinapi-cadernos-tecnicos/SINAPI-CT-RECOMPOSICAO-DE-PAVIMENTOS.pdf" TargetMode="External"/><Relationship Id="rId1625" Type="http://schemas.openxmlformats.org/officeDocument/2006/relationships/hyperlink" Target="https://www.caixa.gov.br/Downloads/sinapi-cadernos-tecnicos/SINAPI-CT-CUSTOS-HORARIOS-PRODUTIVO-E-IMPRODUTIVO-DOS-EQUIPAMENTOS.pdf" TargetMode="External"/><Relationship Id="rId1832" Type="http://schemas.openxmlformats.org/officeDocument/2006/relationships/hyperlink" Target="https://www.caixa.gov.br/Downloads/sinapi-cadernos-tecnicos/SINAPI-CT-DEMOLICOES-E-REMOCOES.pdf" TargetMode="External"/><Relationship Id="rId4988" Type="http://schemas.openxmlformats.org/officeDocument/2006/relationships/hyperlink" Target="https://www.caixa.gov.br/Downloads/sinapi-cadernos-tecnicos/SINAPI-CT-INSTALACOES-HIDRAULICAS-RESERVACAO-E-BOMBAS-DE-RECALQUE.pdf" TargetMode="External"/><Relationship Id="rId7047" Type="http://schemas.openxmlformats.org/officeDocument/2006/relationships/hyperlink" Target="https://www.caixa.gov.br/Downloads/sinapi-metodologia/Livro_SINAPI_Calculos_Parametros.pdf" TargetMode="External"/><Relationship Id="rId7254" Type="http://schemas.openxmlformats.org/officeDocument/2006/relationships/hyperlink" Target="https://www.caixa.gov.br/Downloads/sinapi-cadernos-tecnicos/SINAPI-CT-MASSA-UNICA-EXTERNA.pdf" TargetMode="External"/><Relationship Id="rId8305" Type="http://schemas.openxmlformats.org/officeDocument/2006/relationships/hyperlink" Target="https://www.caixa.gov.br/Downloads/sinapi-cadernos-tecnicos/SINAPI-CT-RADIER-PISO-DE-CONCRETO-E-LAJE-SOBRE-SOLO.pdf" TargetMode="External"/><Relationship Id="rId8652" Type="http://schemas.openxmlformats.org/officeDocument/2006/relationships/hyperlink" Target="https://www.caixa.gov.br/Downloads/sinapi-cadernos-tecnicos/SINAPI-CT-REDES-DE-AGUA-E-ESGOTO-EM-PEAD-LISO-(TUBOS-E-CONEXOES).pdf" TargetMode="External"/><Relationship Id="rId3797" Type="http://schemas.openxmlformats.org/officeDocument/2006/relationships/hyperlink" Target="https://www.caixa.gov.br/Downloads/sinapi-cadernos-tecnicos/SINAPI-CT-ESTRUTURAS-DE-MADEIRA.pdf" TargetMode="External"/><Relationship Id="rId4848" Type="http://schemas.openxmlformats.org/officeDocument/2006/relationships/hyperlink" Target="https://www.caixa.gov.br/Downloads/sinapi-cadernos-tecnicos/SINAPI-CT-INSTALACOES-HIDRAULICAS-RESERVACAO-E-BOMBAS-DE-RECALQUE.pdf" TargetMode="External"/><Relationship Id="rId6063" Type="http://schemas.openxmlformats.org/officeDocument/2006/relationships/hyperlink" Target="https://www.caixa.gov.br/Downloads/sinapi-cadernos-tecnicos/SINAPI-CT-INSTALACOES-DE-GAS-E-INCENDIO-EM-ACO-E-FERRO-GALVANIZADO.pdf" TargetMode="External"/><Relationship Id="rId7461" Type="http://schemas.openxmlformats.org/officeDocument/2006/relationships/hyperlink" Target="https://www.caixa.gov.br/Downloads/sinapi-cadernos-tecnicos/SINAPI-CT-PAREDES-DE-CONCRETO-ARMACAO.pdf" TargetMode="External"/><Relationship Id="rId8512" Type="http://schemas.openxmlformats.org/officeDocument/2006/relationships/hyperlink" Target="https://www.caixa.gov.br/Downloads/sinapi-cadernos-tecnicos/SINAPI-CT-REDES-DE-LOGICA-TELEFONIA-E-IMAGEM.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3657" Type="http://schemas.openxmlformats.org/officeDocument/2006/relationships/hyperlink" Target="https://www.caixa.gov.br/Downloads/sinapi-cadernos-tecnicos/SINAPI-CT-ESTRUTURA-E-TRAMA-PARA-COBERTURA.pdf" TargetMode="External"/><Relationship Id="rId3864" Type="http://schemas.openxmlformats.org/officeDocument/2006/relationships/hyperlink" Target="https://www.caixa.gov.br/Downloads/sinapi-cadernos-tecnicos/SINAPI-CT-FACHADAS-COM-PLACAS-CERAMICAS-E-GRANITO-INSERTADAS.pdf" TargetMode="External"/><Relationship Id="rId4708" Type="http://schemas.openxmlformats.org/officeDocument/2006/relationships/hyperlink" Target="https://www.caixa.gov.br/Downloads/sinapi-cadernos-tecnicos/SINAPI-CT-INSTALACOES-ELETRICAS-REDE-DE-DISTRIBUICAO.pdf" TargetMode="External"/><Relationship Id="rId4915" Type="http://schemas.openxmlformats.org/officeDocument/2006/relationships/hyperlink" Target="https://www.caixa.gov.br/Downloads/sinapi-cadernos-tecnicos/SINAPI-CT-INSTALACOES-HIDRAULICAS-RESERVACAO-E-BOMBAS-DE-RECALQUE.pdf" TargetMode="External"/><Relationship Id="rId6270" Type="http://schemas.openxmlformats.org/officeDocument/2006/relationships/hyperlink" Target="https://www.caixa.gov.br/Downloads/sinapi-cadernos-tecnicos/SINAPI-CT-INSTALACOES-DE-GAS-EM-PEX-MULTICAMADAS.pdf" TargetMode="External"/><Relationship Id="rId7114" Type="http://schemas.openxmlformats.org/officeDocument/2006/relationships/hyperlink" Target="https://www.caixa.gov.br/Downloads/sinapi-cadernos-tecnicos/SINAPI-CT-LOUCAS-E-METAIS.pdf" TargetMode="External"/><Relationship Id="rId7321" Type="http://schemas.openxmlformats.org/officeDocument/2006/relationships/hyperlink" Target="https://www.caixa.gov.br/Downloads/sinapi-cadernos-tecnicos/SINAPI-CT-MASSA-UNICA-EXTERNA.pdf" TargetMode="External"/><Relationship Id="rId578" Type="http://schemas.openxmlformats.org/officeDocument/2006/relationships/hyperlink" Target="https://www.caixa.gov.br/Downloads/sinapi-cadernos-tecnicos/SINAPI-CT-ASSENTAMENTO-DE-TUBOS-DE-PVC-E-METALICOS-EM-REDES-DE-AGUA.pdf" TargetMode="External"/><Relationship Id="rId785" Type="http://schemas.openxmlformats.org/officeDocument/2006/relationships/hyperlink" Target="https://www.caixa.gov.br/Downloads/sinapi-cadernos-tecnicos/SINAPI-CT-ATERROS-BASES-SUB-BASES-E-IMPRIMACOES.pdf" TargetMode="External"/><Relationship Id="rId992" Type="http://schemas.openxmlformats.org/officeDocument/2006/relationships/hyperlink" Target="https://www.caixa.gov.br/Downloads/sinapi-cadernos-tecnicos/SINAPI-CT-BOCAS-PARA-BUEIR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2880" Type="http://schemas.openxmlformats.org/officeDocument/2006/relationships/hyperlink" Target="https://www.caixa.gov.br/Downloads/sinapi-cadernos-tecnicos/SINAPI-CT-ELETROCALHAS.pdf" TargetMode="External"/><Relationship Id="rId3517" Type="http://schemas.openxmlformats.org/officeDocument/2006/relationships/hyperlink" Target="https://www.caixa.gov.br/Downloads/sinapi-cadernos-tecnicos/SINAPI-CT-ESQUADRIAS-PORTAS.pdf" TargetMode="External"/><Relationship Id="rId3724" Type="http://schemas.openxmlformats.org/officeDocument/2006/relationships/hyperlink" Target="https://www.caixa.gov.br/Downloads/sinapi-cadernos-tecnicos/SINAPI-CT-ESTRUTURAS-DE-CONTENCAO-PERFIS-PRANCHADOS-CORTINAS-E-MUROS-DE-ARRIMO.pdf" TargetMode="External"/><Relationship Id="rId3931" Type="http://schemas.openxmlformats.org/officeDocument/2006/relationships/hyperlink" Target="https://www.caixa.gov.br/Downloads/sinapi-cadernos-tecnicos/SINAPI-CT-FOSSAS-E-SUMIDOUROS.pdf" TargetMode="External"/><Relationship Id="rId6130" Type="http://schemas.openxmlformats.org/officeDocument/2006/relationships/hyperlink" Target="https://www.caixa.gov.br/Downloads/sinapi-cadernos-tecnicos/SINAPI-CT-INSTALACOES-DE-GAS-E-INCENDIO-EM-ACO-E-FERRO-GALVANIZADO.pdf" TargetMode="External"/><Relationship Id="rId9079" Type="http://schemas.openxmlformats.org/officeDocument/2006/relationships/hyperlink" Target="https://www.caixa.gov.br/Downloads/sinapi-cadernos-tecnicos/SINAPI-CT-TRANSPORTE-DE-MATERIAIS-DENTRO-DO-CANTEIRO-DE-OBRAS.pdf" TargetMode="External"/><Relationship Id="rId9286" Type="http://schemas.openxmlformats.org/officeDocument/2006/relationships/hyperlink" Target="https://www.caixa.gov.br/Downloads/sinapi-cadernos-tecnicos/SINAPI-CT-TRANSPORTE-CARGA-E-DESCARGA-DE-MATERIAIS.pdf" TargetMode="External"/><Relationship Id="rId9493" Type="http://schemas.openxmlformats.org/officeDocument/2006/relationships/hyperlink" Target="https://www.caixa.gov.br/Downloads/sinapi-cadernos-tecnicos/SINAPI-CT-VIDROS-E-ESPELHOS.pdf" TargetMode="External"/><Relationship Id="rId438" Type="http://schemas.openxmlformats.org/officeDocument/2006/relationships/hyperlink" Target="https://www.caixa.gov.br/Downloads/sinapi-cadernos-tecnicos/SINAPI-CT-ASSENTAMENTO-DE-TUBOS-DE-PVC-E-METALICOS-EM-REDES-DE-AGUA.pdf" TargetMode="External"/><Relationship Id="rId645" Type="http://schemas.openxmlformats.org/officeDocument/2006/relationships/hyperlink" Target="https://www.caixa.gov.br/Downloads/sinapi-cadernos-tecnicos/SINAPI-CT-ASSENTAMENTO-DE-TUBOS-DE-ESGOTO-OU-DRENAGEM-PLUVIAL-EM-CONCRETO.pdf" TargetMode="External"/><Relationship Id="rId852" Type="http://schemas.openxmlformats.org/officeDocument/2006/relationships/hyperlink" Target="https://www.caixa.gov.br/Downloads/sinapi-cadernos-tecnicos/SINAPI-CT-ATERROS-BASES-SUB-BASES-E-IMPRIMACOES.pdf" TargetMode="External"/><Relationship Id="rId1068" Type="http://schemas.openxmlformats.org/officeDocument/2006/relationships/hyperlink" Target="https://www.caixa.gov.br/Downloads/sinapi-cadernos-tecnicos/SINAPI-CT-BOMBAS-HIDRAULICAS-CENTRIFUGAS-HORIZONTAIS-E-SUBMERSIVEIS.pdf" TargetMode="External"/><Relationship Id="rId1275" Type="http://schemas.openxmlformats.org/officeDocument/2006/relationships/hyperlink" Target="https://www.caixa.gov.br/Downloads/sinapi-cadernos-tecnicos/SINAPI-CT-CONCRETAGEM-PARA-ESTRUTURAS-DE-CONCRETO-ARMADO.pdf" TargetMode="External"/><Relationship Id="rId1482" Type="http://schemas.openxmlformats.org/officeDocument/2006/relationships/hyperlink" Target="https://www.caixa.gov.br/Downloads/sinapi-cadernos-tecnicos/SINAPI-CT-CUSTOS-HORARIOS-PRODUTIVO-E-IMPRODUTIV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RENOS.pdf" TargetMode="External"/><Relationship Id="rId5689" Type="http://schemas.openxmlformats.org/officeDocument/2006/relationships/hyperlink" Target="https://www.caixa.gov.br/Downloads/sinapi-cadernos-tecnicos/SINAPI-CT-INSTALACOES-PREDIAIS-DE-AGUA-QUENTE-EM-CPVC.pdf" TargetMode="External"/><Relationship Id="rId5896" Type="http://schemas.openxmlformats.org/officeDocument/2006/relationships/hyperlink" Target="https://www.caixa.gov.br/Downloads/sinapi-cadernos-tecnicos/SINAPI-CT-INSTALACOES-DE-DIVISORIAS-DIVERSAS.pdf" TargetMode="External"/><Relationship Id="rId6947" Type="http://schemas.openxmlformats.org/officeDocument/2006/relationships/hyperlink" Target="https://www.caixa.gov.br/Downloads/sinapi-metodologia/Livro_SINAPI_Calculos_Parametros.pdf" TargetMode="External"/><Relationship Id="rId8095" Type="http://schemas.openxmlformats.org/officeDocument/2006/relationships/hyperlink" Target="https://www.caixa.gov.br/Downloads/sinapi-cadernos-tecnicos/SINAPI-CT-POCOS-DE-VISITA-E-CAIXAS-PARA-BOCAS-DE-LOBO.pdf" TargetMode="External"/><Relationship Id="rId9146" Type="http://schemas.openxmlformats.org/officeDocument/2006/relationships/hyperlink" Target="https://www.caixa.gov.br/Downloads/sinapi-cadernos-tecnicos/SINAPI-CT-TRANSPORTE-DE-MATERIAIS-DENTRO-DO-CANTEIRO-DE-OBRAS.pdf" TargetMode="External"/><Relationship Id="rId9353" Type="http://schemas.openxmlformats.org/officeDocument/2006/relationships/hyperlink" Target="https://www.caixa.gov.br/Downloads/sinapi-cadernos-tecnicos/SINAPI-CT-TUBULACAO-FLANGEADA-PARA-REDES-DE-AGUA.pdf" TargetMode="External"/><Relationship Id="rId9560" Type="http://schemas.openxmlformats.org/officeDocument/2006/relationships/hyperlink" Target="https://www.caixa.gov.br/Downloads/sinapi-cadernos-tecnicos/SINAPI-CT-VALVULAS-E-REGISTROS-PARA-SISTEMAS-PREDIAIS.pdf" TargetMode="External"/><Relationship Id="rId505" Type="http://schemas.openxmlformats.org/officeDocument/2006/relationships/hyperlink" Target="https://www.caixa.gov.br/Downloads/sinapi-cadernos-tecnicos/SINAPI-CT-ASSENTAMENTO-DE-TUBOS-DE-PVC-E-METALICOS-EM-REDES-DE-AGUA.pdf" TargetMode="External"/><Relationship Id="rId712" Type="http://schemas.openxmlformats.org/officeDocument/2006/relationships/hyperlink" Target="https://www.caixa.gov.br/Downloads/sinapi-cadernos-tecnicos/SINAPI-CT-ASSENTAMENTO-DE-TUBOS-DE-ESGOTO-OU-DRENAGEM-PLUVIAL-EM-CONCRETO.pdf" TargetMode="External"/><Relationship Id="rId1135" Type="http://schemas.openxmlformats.org/officeDocument/2006/relationships/hyperlink" Target="https://www.caixa.gov.br/Downloads/sinapi-cadernos-tecnicos/SINAPI-CT-CAIXAS-ENTERRADAS.pdf" TargetMode="External"/><Relationship Id="rId1342" Type="http://schemas.openxmlformats.org/officeDocument/2006/relationships/hyperlink" Target="https://www.caixa.gov.br/Downloads/sinapi-cadernos-tecnicos/SINAPI-CT-CONCRETO-PROTENDIDO.pdf" TargetMode="External"/><Relationship Id="rId4498" Type="http://schemas.openxmlformats.org/officeDocument/2006/relationships/hyperlink" Target="https://www.caixa.gov.br/Downloads/sinapi-cadernos-tecnicos/SINAPI-CT-INSTALACOES-ELETRICAS-ELETRODUTOS-EMBUTIDOS-CABOS-CAIXAS-TOMADAS-E-INTERRUPTORES.pdf" TargetMode="External"/><Relationship Id="rId5549" Type="http://schemas.openxmlformats.org/officeDocument/2006/relationships/hyperlink" Target="https://www.caixa.gov.br/Downloads/sinapi-cadernos-tecnicos/SINAPI-CT-INSTALACOES-PREDIAIS-DE-AGUA-FRIA-EM-PVC.pdf" TargetMode="External"/><Relationship Id="rId8162" Type="http://schemas.openxmlformats.org/officeDocument/2006/relationships/hyperlink" Target="https://www.caixa.gov.br/Downloads/sinapi-cadernos-tecnicos/SINAPI-CT-POCOS-DE-VISITA-E-CAIXAS-PARA-BOCAS-DE-LOBO.pdf" TargetMode="External"/><Relationship Id="rId9006" Type="http://schemas.openxmlformats.org/officeDocument/2006/relationships/hyperlink" Target="https://www.caixa.gov.br/Downloads/sinapi-cadernos-tecnicos/SINAPI-CT-TRANSPORTE-FLUVIAL-CARGA-E-DESCARGA.pdf" TargetMode="External"/><Relationship Id="rId9213" Type="http://schemas.openxmlformats.org/officeDocument/2006/relationships/hyperlink" Target="https://www.caixa.gov.br/Downloads/sinapi-cadernos-tecnicos/SINAPI-CT-TRANSPORTE-CARGA-E-DESCARGA-DE-MATERIAIS.pdf" TargetMode="External"/><Relationship Id="rId9420" Type="http://schemas.openxmlformats.org/officeDocument/2006/relationships/hyperlink" Target="https://www.caixa.gov.br/Downloads/sinapi-cadernos-tecnicos/SINAPI-CT-VERGAS-CONTRAVERGAS-E-FIXACAO-DE-ALVENARIA.pdf" TargetMode="External"/><Relationship Id="rId1202" Type="http://schemas.openxmlformats.org/officeDocument/2006/relationships/hyperlink" Target="https://www.caixa.gov.br/Downloads/sinapi-cadernos-tecnicos/SINAPI-CT-CANALETAS-GRELHAS-E-CAIXAS-COM-GRELHA-PARA-DRENAGEM.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4358" Type="http://schemas.openxmlformats.org/officeDocument/2006/relationships/hyperlink" Target="https://www.caixa.gov.br/Downloads/sinapi-cadernos-tecnicos/SINAPI-CT-INSTALACOES-ELETRICAS-ELETRODUTOS-EMBUTIDOS-CABOS-CAIXAS-TOMADAS-E-INTERRUPTORES.pdf" TargetMode="External"/><Relationship Id="rId5409" Type="http://schemas.openxmlformats.org/officeDocument/2006/relationships/hyperlink" Target="https://www.caixa.gov.br/Downloads/sinapi-cadernos-tecnicos/SINAPI-CT-INSTALACOES-PREDIAIS-DE-ESGOTO-TUBOS-E-CONEXOES.pdf" TargetMode="External"/><Relationship Id="rId5756" Type="http://schemas.openxmlformats.org/officeDocument/2006/relationships/hyperlink" Target="https://www.caixa.gov.br/Downloads/sinapi-cadernos-tecnicos/SINAPI-CT-INSTALACOES-PREDIAIS-DE-AGUA-QUENTE-EM-CPVC.pdf" TargetMode="External"/><Relationship Id="rId5963" Type="http://schemas.openxmlformats.org/officeDocument/2006/relationships/hyperlink" Target="https://www.caixa.gov.br/Downloads/sinapi-cadernos-tecnicos/SINAPI-CT-INSTALACOES-DE-GAS-E-INCENDIO-EM-ACO-E-FERRO-GALVANIZADO.pdf" TargetMode="External"/><Relationship Id="rId6807" Type="http://schemas.openxmlformats.org/officeDocument/2006/relationships/hyperlink" Target="https://www.caixa.gov.br/Downloads/sinapi-metodologia/Livro_SINAPI_Calculos_Parametros.pdf" TargetMode="External"/><Relationship Id="rId8022" Type="http://schemas.openxmlformats.org/officeDocument/2006/relationships/hyperlink" Target="https://www.caixa.gov.br/Downloads/sinapi-cadernos-tecnicos/SINAPI-CT-POSTES-DE-CONCRETO-E-METALICOS.pdf" TargetMode="External"/><Relationship Id="rId3167" Type="http://schemas.openxmlformats.org/officeDocument/2006/relationships/hyperlink" Target="https://www.caixa.gov.br/Downloads/sinapi-cadernos-tecnicos/SINAPI-CT-ESCAVACAO-VERTICAL-A-CEU-ABERTO.pdf" TargetMode="External"/><Relationship Id="rId4565" Type="http://schemas.openxmlformats.org/officeDocument/2006/relationships/hyperlink" Target="https://www.caixa.gov.br/Downloads/sinapi-cadernos-tecnicos/SINAPI-CT-INSTALACOES-ELETRICAS-ELETRODUTOS-CONEXOES-E-CONDULETES-APARENTES.pdf" TargetMode="External"/><Relationship Id="rId4772" Type="http://schemas.openxmlformats.org/officeDocument/2006/relationships/hyperlink" Target="https://www.caixa.gov.br/Downloads/sinapi-cadernos-tecnicos/SINAPI-CT-INSTALACOES-ELETRICAS-REDE-DE-DISTRIBUICAO.pdf" TargetMode="External"/><Relationship Id="rId5616" Type="http://schemas.openxmlformats.org/officeDocument/2006/relationships/hyperlink" Target="https://www.caixa.gov.br/Downloads/sinapi-cadernos-tecnicos/SINAPI-CT-INSTALACOES-PREDIAIS-DE-AGUA-FRIA-EM-PVC.pdf" TargetMode="External"/><Relationship Id="rId5823" Type="http://schemas.openxmlformats.org/officeDocument/2006/relationships/hyperlink" Target="https://www.caixa.gov.br/Downloads/sinapi-cadernos-tecnicos/SINAPI-CT-INSTALACOES-PREDIAIS-DE-AGUAS-PLUVIAIS-TUBOS-CONEXOES-CAIXAS-E-RALOS.pdf" TargetMode="External"/><Relationship Id="rId8979" Type="http://schemas.openxmlformats.org/officeDocument/2006/relationships/hyperlink" Target="https://www.caixa.gov.br/Downloads/sinapi-cadernos-tecnicos/SINAPI-CT-TRANSPORTE-FLUVIAL-CARGA-E-DESCARGA.pdf" TargetMode="External"/><Relationship Id="rId295" Type="http://schemas.openxmlformats.org/officeDocument/2006/relationships/hyperlink" Target="https://www.caixa.gov.br/Downloads/sinapi-cadernos-tecnicos/SINAPI-CT-ARMACAO-PARA-ESTRUTURAS-DE-CONCRETO-ARMADO.pdf" TargetMode="External"/><Relationship Id="rId3374" Type="http://schemas.openxmlformats.org/officeDocument/2006/relationships/hyperlink" Target="https://www.caixa.gov.br/Downloads/sinapi-cadernos-tecnicos/SINAPI-CT-ESGOTAMENTO-DE-VALA-E-REBAIXAMENTO-DO-LENCOL-FREATICO.pdf" TargetMode="External"/><Relationship Id="rId3581" Type="http://schemas.openxmlformats.org/officeDocument/2006/relationships/hyperlink" Target="https://www.caixa.gov.br/Downloads/sinapi-cadernos-tecnicos/SINAPI-CT-ESTACAS-EM-HELICE-CONTINUA.pdf" TargetMode="External"/><Relationship Id="rId4218" Type="http://schemas.openxmlformats.org/officeDocument/2006/relationships/hyperlink" Target="https://www.caixa.gov.br/Downloads/sinapi-cadernos-tecnicos/SINAPI-CT-GUIAS-E-SARJETAS.pdf" TargetMode="External"/><Relationship Id="rId4425" Type="http://schemas.openxmlformats.org/officeDocument/2006/relationships/hyperlink" Target="https://www.caixa.gov.br/Downloads/sinapi-cadernos-tecnicos/SINAPI-CT-INSTALACOES-ELETRICAS-ELETRODUTOS-EMBUTIDOS-CABOS-CAIXAS-TOMADAS-E-INTERRUPTORES.pdf" TargetMode="External"/><Relationship Id="rId4632" Type="http://schemas.openxmlformats.org/officeDocument/2006/relationships/hyperlink" Target="https://www.caixa.gov.br/Downloads/sinapi-cadernos-tecnicos/SINAPI-CT-INSTALACOES-ELETRICAS-QUADROS-CABOS-DISJUNTORES-CONTATORES-E-BARRAMENTOS-BLINDADOS.pdf" TargetMode="External"/><Relationship Id="rId7788" Type="http://schemas.openxmlformats.org/officeDocument/2006/relationships/hyperlink" Target="https://www.caixa.gov.br/Downloads/sinapi-cadernos-tecnicos/SINAPI-CT-PINTURA-EXTERNA.pdf" TargetMode="External"/><Relationship Id="rId7995" Type="http://schemas.openxmlformats.org/officeDocument/2006/relationships/hyperlink" Target="https://www.caixa.gov.br/Downloads/sinapi-cadernos-tecnicos/SINAPI-CT-POSTES-DE-CONCRETO-E-METALICOS.pdf" TargetMode="External"/><Relationship Id="rId8839" Type="http://schemas.openxmlformats.org/officeDocument/2006/relationships/hyperlink" Target="https://www.caixa.gov.br/Downloads/sinapi-cadernos-tecnicos/SINAPI-CT-SISTEMA-DE-PROTECAO-CONTRA-DESCARGAS-ATMOSFERICAS-SPDA.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3027" Type="http://schemas.openxmlformats.org/officeDocument/2006/relationships/hyperlink" Target="https://www.caixa.gov.br/Downloads/sinapi-cadernos-tecnicos/SINAPI-CT-ESCADAS.pdf" TargetMode="External"/><Relationship Id="rId3234" Type="http://schemas.openxmlformats.org/officeDocument/2006/relationships/hyperlink" Target="https://www.caixa.gov.br/Downloads/sinapi-cadernos-tecnicos/SINAPI-CT-ESCAVACAO-DE-VALAS.pdf" TargetMode="External"/><Relationship Id="rId3441" Type="http://schemas.openxmlformats.org/officeDocument/2006/relationships/hyperlink" Target="https://www.caixa.gov.br/Downloads/sinapi-cadernos-tecnicos/SINAPI-CT-ESQUADRIAS-PORTAS.pdf" TargetMode="External"/><Relationship Id="rId6597" Type="http://schemas.openxmlformats.org/officeDocument/2006/relationships/hyperlink" Target="https://www.caixa.gov.br/Downloads/sinapi-cadernos-tecnicos/SINAPI-CT-INSTALACOES-PARA-CANTEIROS-DE-OBRAS.pdf" TargetMode="External"/><Relationship Id="rId7648" Type="http://schemas.openxmlformats.org/officeDocument/2006/relationships/hyperlink" Target="https://www.caixa.gov.br/Downloads/sinapi-cadernos-tecnicos/SINAPI-CT-PAVIMENTO-INTERTRAVADO.pdf" TargetMode="External"/><Relationship Id="rId7855" Type="http://schemas.openxmlformats.org/officeDocument/2006/relationships/hyperlink" Target="https://www.caixa.gov.br/Downloads/sinapi-cadernos-tecnicos/SINAPI-CT-PINTURA-EM-MADEIRA.pdf" TargetMode="External"/><Relationship Id="rId8906" Type="http://schemas.openxmlformats.org/officeDocument/2006/relationships/hyperlink" Target="https://www.caixa.gov.br/Downloads/sinapi-cadernos-tecnicos/SINAPI-CT-SUPRESSAO-VEGETAL.pdf" TargetMode="External"/><Relationship Id="rId155" Type="http://schemas.openxmlformats.org/officeDocument/2006/relationships/hyperlink" Target="https://www.caixa.gov.br/Downloads/sinapi-cadernos-tecnicos/SINAPI-CT-ARGAMASSAS.pdf" TargetMode="External"/><Relationship Id="rId362" Type="http://schemas.openxmlformats.org/officeDocument/2006/relationships/hyperlink" Target="https://www.caixa.gov.br/Downloads/sinapi-cadernos-tecnicos/SINAPI-CT-ASSENTAMENTO-DE-TUBOS-DE-ESGOTO-EM-PVC-E-PEAD.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3301" Type="http://schemas.openxmlformats.org/officeDocument/2006/relationships/hyperlink" Target="https://www.caixa.gov.br/Downloads/sinapi-cadernos-tecnicos/SINAPI-CT-ESCAVACAO-EM-MATERIAL-DE-3&#170;-CATEGORIA.pdf" TargetMode="External"/><Relationship Id="rId5199" Type="http://schemas.openxmlformats.org/officeDocument/2006/relationships/hyperlink" Target="https://www.caixa.gov.br/Downloads/sinapi-cadernos-tecnicos/SINAPI-CT-INSTALACOES-HIDRAULICAS-EM-PEX.pdf" TargetMode="External"/><Relationship Id="rId6457" Type="http://schemas.openxmlformats.org/officeDocument/2006/relationships/hyperlink" Target="https://www.caixa.gov.br/Downloads/sinapi-cadernos-tecnicos/SINAPI-CT-INSTALACOES-EM-COBRE.pdf" TargetMode="External"/><Relationship Id="rId6664" Type="http://schemas.openxmlformats.org/officeDocument/2006/relationships/hyperlink" Target="https://www.caixa.gov.br/Downloads/sinapi-cadernos-tecnicos/SINAPI-CT-LIGACOES-PREDIAIS-DE-AGUA-E-ESGOTO.pdf" TargetMode="External"/><Relationship Id="rId6871" Type="http://schemas.openxmlformats.org/officeDocument/2006/relationships/hyperlink" Target="https://www.caixa.gov.br/Downloads/sinapi-metodologia/Livro_SINAPI_Calculos_Parametros.pdf" TargetMode="External"/><Relationship Id="rId7508" Type="http://schemas.openxmlformats.org/officeDocument/2006/relationships/hyperlink" Target="https://www.caixa.gov.br/Downloads/sinapi-cadernos-tecnicos/SINAPI-CT-PAREDES-DE-CONCRETO-ESTUCAMENTO.pdf" TargetMode="External"/><Relationship Id="rId7715" Type="http://schemas.openxmlformats.org/officeDocument/2006/relationships/hyperlink" Target="https://www.caixa.gov.br/Downloads/sinapi-cadernos-tecnicos/SINAPI-CT-PERFURACAO-HORIZONTAL-DIRECIONAL-HDD.pdf" TargetMode="External"/><Relationship Id="rId9070" Type="http://schemas.openxmlformats.org/officeDocument/2006/relationships/hyperlink" Target="https://www.caixa.gov.br/Downloads/sinapi-cadernos-tecnicos/SINAPI-CT-TRANSPORTE-FLUVIAL-MOMENTO-DE-TRANSPORTE.pdf" TargetMode="External"/><Relationship Id="rId222" Type="http://schemas.openxmlformats.org/officeDocument/2006/relationships/hyperlink" Target="https://www.caixa.gov.br/Downloads/sinapi-cadernos-tecnicos/SINAPI-CT-ARGAMASSAS.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5059" Type="http://schemas.openxmlformats.org/officeDocument/2006/relationships/hyperlink" Target="https://www.caixa.gov.br/Downloads/sinapi-cadernos-tecnicos/SINAPI-CT-INSTALACOES-HIDRAULICAS-RESERVACAO-E-BOMBAS-DE-RECALQUE.pdf" TargetMode="External"/><Relationship Id="rId5266" Type="http://schemas.openxmlformats.org/officeDocument/2006/relationships/hyperlink" Target="https://www.caixa.gov.br/Downloads/sinapi-cadernos-tecnicos/SINAPI-CT-INSTALACOES-HIDRAULICAS-EM-PPR.pdf" TargetMode="External"/><Relationship Id="rId5473" Type="http://schemas.openxmlformats.org/officeDocument/2006/relationships/hyperlink" Target="https://www.caixa.gov.br/Downloads/sinapi-cadernos-tecnicos/SINAPI-CT-INSTALACOES-PREDIAIS-DE-AGUA-FRIA-EM-PVC.pdf" TargetMode="External"/><Relationship Id="rId5680" Type="http://schemas.openxmlformats.org/officeDocument/2006/relationships/hyperlink" Target="https://www.caixa.gov.br/Downloads/sinapi-cadernos-tecnicos/SINAPI-CT-INSTALACOES-PREDIAIS-DE-AGUA-QUENTE-EM-CPVC.pdf" TargetMode="External"/><Relationship Id="rId6317" Type="http://schemas.openxmlformats.org/officeDocument/2006/relationships/hyperlink" Target="https://www.caixa.gov.br/Downloads/sinapi-cadernos-tecnicos/SINAPI-CT-INSTALACOES-DE-AR-CONDICIONADO.pdf" TargetMode="External"/><Relationship Id="rId6524" Type="http://schemas.openxmlformats.org/officeDocument/2006/relationships/hyperlink" Target="https://www.caixa.gov.br/Downloads/sinapi-cadernos-tecnicos/SINAPI-CT-INSTALACOES-EM-COBRE.pdf" TargetMode="External"/><Relationship Id="rId7922" Type="http://schemas.openxmlformats.org/officeDocument/2006/relationships/hyperlink" Target="https://www.caixa.gov.br/Downloads/sinapi-cadernos-tecnicos/SINAPI-CT-PINTURA-PARA-PISOS-E-PARA-SINALIZACAO-HORIZONTAL-E-VERTICAL.pdf" TargetMode="External"/><Relationship Id="rId4075" Type="http://schemas.openxmlformats.org/officeDocument/2006/relationships/hyperlink" Target="https://www.caixa.gov.br/Downloads/sinapi-cadernos-tecnicos/SINAPI-CT-FORMAS-PARA-ESTRUTURAS-DE-CONCRETO-ARMADO.pdf" TargetMode="External"/><Relationship Id="rId4282" Type="http://schemas.openxmlformats.org/officeDocument/2006/relationships/hyperlink" Target="https://www.caixa.gov.br/Downloads/sinapi-cadernos-tecnicos/SINAPI-CT-ILUMINACAO-PREDIAL-E-MONITORAMENTO.pdf" TargetMode="External"/><Relationship Id="rId5126" Type="http://schemas.openxmlformats.org/officeDocument/2006/relationships/hyperlink" Target="https://www.caixa.gov.br/Downloads/sinapi-cadernos-tecnicos/SINAPI-CT-INSTALACOES-HIDRAULICAS-EM-PEX.pdf" TargetMode="External"/><Relationship Id="rId5333" Type="http://schemas.openxmlformats.org/officeDocument/2006/relationships/hyperlink" Target="https://www.caixa.gov.br/Downloads/sinapi-cadernos-tecnicos/SINAPI-CT-INSTALACOES-PREDIAIS-DE-ESGOTO-TUBOS-E-CONEXOES.pdf" TargetMode="External"/><Relationship Id="rId6731" Type="http://schemas.openxmlformats.org/officeDocument/2006/relationships/hyperlink" Target="https://www.caixa.gov.br/Downloads/sinapi-metodologia/Livro_SINAPI_Calculos_Parametros.pdf" TargetMode="External"/><Relationship Id="rId8489" Type="http://schemas.openxmlformats.org/officeDocument/2006/relationships/hyperlink" Target="https://www.caixa.gov.br/Downloads/sinapi-cadernos-tecnicos/SINAPI-CT-REDES-ENTERRADAS-DE-DISTRIBUICAO-ELETRICA.pdf" TargetMode="External"/><Relationship Id="rId1669" Type="http://schemas.openxmlformats.org/officeDocument/2006/relationships/hyperlink" Target="https://www.caixa.gov.br/Downloads/sinapi-cadernos-tecnicos/SINAPI-CT-CUSTOS-HORARIOS-PRODUTIVO-E-IMPRODUTIVO-DOS-EQUIPAMENTOS.pdf" TargetMode="External"/><Relationship Id="rId1876" Type="http://schemas.openxmlformats.org/officeDocument/2006/relationships/hyperlink" Target="https://www.caixa.gov.br/Downloads/sinapi-cadernos-tecnicos/SINAPI-CT-DEPRECIACAO-JUROS-IMPOSTOS-E-SEGUROS-MANUTENCAO-E-MATERIAIS-NA-OPERACAO-DOS-EQUIPAMENTOS.pdf" TargetMode="External"/><Relationship Id="rId2927" Type="http://schemas.openxmlformats.org/officeDocument/2006/relationships/hyperlink" Target="https://www.caixa.gov.br/Downloads/sinapi-cadernos-tecnicos/SINAPI-CT-ENERGIA-SOLAR-PARA-EDIFICACOES.pdf" TargetMode="External"/><Relationship Id="rId3091" Type="http://schemas.openxmlformats.org/officeDocument/2006/relationships/hyperlink" Target="https://www.caixa.gov.br/Downloads/sinapi-cadernos-tecnicos/SINAPI-CT-ESCADAS.pdf" TargetMode="External"/><Relationship Id="rId4142" Type="http://schemas.openxmlformats.org/officeDocument/2006/relationships/hyperlink" Target="https://www.caixa.gov.br/Downloads/sinapi-cadernos-tecnicos/SINAPI-CT-GESSO.pdf" TargetMode="External"/><Relationship Id="rId5540" Type="http://schemas.openxmlformats.org/officeDocument/2006/relationships/hyperlink" Target="https://www.caixa.gov.br/Downloads/sinapi-cadernos-tecnicos/SINAPI-CT-INSTALACOES-PREDIAIS-DE-AGUA-FRIA-EM-PVC.pdf" TargetMode="External"/><Relationship Id="rId7298" Type="http://schemas.openxmlformats.org/officeDocument/2006/relationships/hyperlink" Target="https://www.caixa.gov.br/Downloads/sinapi-cadernos-tecnicos/SINAPI-CT-MASSA-UNICA-EXTERNA.pdf" TargetMode="External"/><Relationship Id="rId8349" Type="http://schemas.openxmlformats.org/officeDocument/2006/relationships/hyperlink" Target="https://www.caixa.gov.br/Downloads/sinapi-cadernos-tecnicos/SINAPI-CT-RASGOS-E-FIXACOES.pdf" TargetMode="External"/><Relationship Id="rId8696" Type="http://schemas.openxmlformats.org/officeDocument/2006/relationships/hyperlink" Target="https://www.caixa.gov.br/Downloads/sinapi-cadernos-tecnicos/SINAPI-CT-REVESTIMENTOS-CERAMICOS-INTERNOS.pdf" TargetMode="External"/><Relationship Id="rId1529" Type="http://schemas.openxmlformats.org/officeDocument/2006/relationships/hyperlink" Target="https://www.caixa.gov.br/Downloads/sinapi-cadernos-tecnicos/SINAPI-CT-CUSTOS-HORARIOS-PRODUTIVO-E-IMPRODUTIVO-DOS-EQUIPAMENTOS.pdf" TargetMode="External"/><Relationship Id="rId1736" Type="http://schemas.openxmlformats.org/officeDocument/2006/relationships/hyperlink" Target="https://www.caixa.gov.br/Downloads/sinapi-cadernos-tecnicos/SINAPI-CT-CUSTOS-HORARIOS-PRODUTIVO-E-IMPRODUTIVO-DOS-EQUIPAMENTOS.pdf" TargetMode="External"/><Relationship Id="rId1943" Type="http://schemas.openxmlformats.org/officeDocument/2006/relationships/hyperlink" Target="https://www.caixa.gov.br/Downloads/sinapi-cadernos-tecnicos/SINAPI-CT-DEPRECIACAO-JUROS-IMPOSTOS-E-SEGUROS-MANUTENCAO-E-MATERIAIS-NA-OPERACAO-DOS-EQUIPAMENTOS.pdf" TargetMode="External"/><Relationship Id="rId5400" Type="http://schemas.openxmlformats.org/officeDocument/2006/relationships/hyperlink" Target="https://www.caixa.gov.br/Downloads/sinapi-cadernos-tecnicos/SINAPI-CT-INSTALACOES-PREDIAIS-DE-ESGOTO-TUBOS-E-CONEXOES.pdf" TargetMode="External"/><Relationship Id="rId8556" Type="http://schemas.openxmlformats.org/officeDocument/2006/relationships/hyperlink" Target="https://www.caixa.gov.br/Downloads/sinapi-cadernos-tecnicos/SINAPI-CT-REDES-DE-LOGICA-TELEFONIA-E-IMAGEM.pdf" TargetMode="External"/><Relationship Id="rId8763" Type="http://schemas.openxmlformats.org/officeDocument/2006/relationships/hyperlink" Target="https://www.caixa.gov.br/Downloads/sinapi-cadernos-tecnicos/SINAPI-CT-SINALIZACAO-VERTICAL-VIARIA.pdf" TargetMode="External"/><Relationship Id="rId8970" Type="http://schemas.openxmlformats.org/officeDocument/2006/relationships/hyperlink" Target="https://www.caixa.gov.br/Downloads/sinapi-cadernos-tecnicos/SINAPI-CT-TRANSPORTE-FLUVIAL-CARGA-E-DESCARGA.pdf" TargetMode="External"/><Relationship Id="rId9607" Type="http://schemas.openxmlformats.org/officeDocument/2006/relationships/hyperlink" Target="https://www.caixa.gov.br/Downloads/sinapi-cadernos-tecnicos/SINAPI-CT-VALVULAS-PARA-REDES-DE-SANEAMENTO.pdf" TargetMode="External"/><Relationship Id="rId28" Type="http://schemas.openxmlformats.org/officeDocument/2006/relationships/hyperlink" Target="https://www.caixa.gov.br/Downloads/sinapi-cadernos-tecnicos/SINAPI-CT-ALVENARIA-ESTRUTURAL-BLOCOS-DE-CONCRETO.pdf" TargetMode="External"/><Relationship Id="rId1803" Type="http://schemas.openxmlformats.org/officeDocument/2006/relationships/hyperlink" Target="https://www.caixa.gov.br/Downloads/sinapi-cadernos-tecnicos/SINAPI-CT-CUSTOS-HORARIOS-PRODUTIVO-E-IMPRODUTIVO-DOS-EQUIPAMENTOS.pdf" TargetMode="External"/><Relationship Id="rId4002" Type="http://schemas.openxmlformats.org/officeDocument/2006/relationships/hyperlink" Target="https://www.caixa.gov.br/Downloads/sinapi-cadernos-tecnicos/SINAPI-CT-FORMAS-PARA-ESTRUTURAS-DE-CONCRETO-ARMADO.pdf" TargetMode="External"/><Relationship Id="rId4959" Type="http://schemas.openxmlformats.org/officeDocument/2006/relationships/hyperlink" Target="https://www.caixa.gov.br/Downloads/sinapi-cadernos-tecnicos/SINAPI-CT-INSTALACOES-HIDRAULICAS-RESERVACAO-E-BOMBAS-DE-RECALQUE.pdf" TargetMode="External"/><Relationship Id="rId7158" Type="http://schemas.openxmlformats.org/officeDocument/2006/relationships/hyperlink" Target="https://www.caixa.gov.br/Downloads/sinapi-cadernos-tecnicos/SINAPI-CT-LOUCAS-E-METAIS.pdf" TargetMode="External"/><Relationship Id="rId7365" Type="http://schemas.openxmlformats.org/officeDocument/2006/relationships/hyperlink" Target="https://www.caixa.gov.br/Downloads/sinapi-cadernos-tecnicos/SINAPI-CT-MASSA-UNICA-INTERNA.pdf" TargetMode="External"/><Relationship Id="rId7572" Type="http://schemas.openxmlformats.org/officeDocument/2006/relationships/hyperlink" Target="https://www.caixa.gov.br/Downloads/sinapi-cadernos-tecnicos/SINAPI-CT-PARQUINHOS-E-EQUIPAMENTOS-DE-GINASTICA-AO-AR-LIVRE.pdf" TargetMode="External"/><Relationship Id="rId8209" Type="http://schemas.openxmlformats.org/officeDocument/2006/relationships/hyperlink" Target="https://www.caixa.gov.br/Downloads/sinapi-cadernos-tecnicos/SINAPI-CT-POCOS-DE-VISITA-E-CAIXAS-PARA-BOCAS-DE-LOBO.pdf" TargetMode="External"/><Relationship Id="rId8416" Type="http://schemas.openxmlformats.org/officeDocument/2006/relationships/hyperlink" Target="https://www.caixa.gov.br/Downloads/sinapi-cadernos-tecnicos/SINAPI-CT-RECOMPOSICAO-DE-PAVIMENTOS.pdf" TargetMode="External"/><Relationship Id="rId8623" Type="http://schemas.openxmlformats.org/officeDocument/2006/relationships/hyperlink" Target="https://www.caixa.gov.br/Downloads/sinapi-cadernos-tecnicos/SINAPI-CT-REDES-DE-AGUA-E-ESGOTO-EM-PEAD-LISO-(TUBOS-E-CONEXOES).pdf" TargetMode="External"/><Relationship Id="rId8830" Type="http://schemas.openxmlformats.org/officeDocument/2006/relationships/hyperlink" Target="https://www.caixa.gov.br/Downloads/sinapi-cadernos-tecnicos/SINAPI-CT-SISTEMA-DE-PROTECAO-CONTRA-DESCARGAS-ATMOSFERICAS-SPDA.pdf" TargetMode="External"/><Relationship Id="rId3768" Type="http://schemas.openxmlformats.org/officeDocument/2006/relationships/hyperlink" Target="https://www.caixa.gov.br/Downloads/sinapi-cadernos-tecnicos/SINAPI-CT-ESTRUTURAS-DE-MADEIRA.pdf" TargetMode="External"/><Relationship Id="rId3975" Type="http://schemas.openxmlformats.org/officeDocument/2006/relationships/hyperlink" Target="https://www.caixa.gov.br/Downloads/sinapi-cadernos-tecnicos/SINAPI-CT-FUNDACOES-RASAS-(BLOCOS-SAPATAS-VIGAS-BALDRAME).pdf" TargetMode="External"/><Relationship Id="rId4819" Type="http://schemas.openxmlformats.org/officeDocument/2006/relationships/hyperlink" Target="https://www.caixa.gov.br/Downloads/sinapi-cadernos-tecnicos/SINAPI-CT-INSTALACOES-HIDRAULICAS-RESERVACAO-E-BOMBAS-DE-RECALQUE.pdf" TargetMode="External"/><Relationship Id="rId6174" Type="http://schemas.openxmlformats.org/officeDocument/2006/relationships/hyperlink" Target="https://www.caixa.gov.br/Downloads/sinapi-cadernos-tecnicos/SINAPI-CT-INSTALACOES-DE-GAS-E-INCENDIO-EM-ACO-E-FERRO-GALVANIZADO.pdf" TargetMode="External"/><Relationship Id="rId6381" Type="http://schemas.openxmlformats.org/officeDocument/2006/relationships/hyperlink" Target="https://www.caixa.gov.br/Downloads/sinapi-cadernos-tecnicos/SINAPI-CT-INSTALACOES-EM-COBRE.pdf" TargetMode="External"/><Relationship Id="rId7018" Type="http://schemas.openxmlformats.org/officeDocument/2006/relationships/hyperlink" Target="https://www.caixa.gov.br/Downloads/sinapi-metodologia/Livro_SINAPI_Calculos_Parametros.pdf" TargetMode="External"/><Relationship Id="rId7225" Type="http://schemas.openxmlformats.org/officeDocument/2006/relationships/hyperlink" Target="https://www.caixa.gov.br/Downloads/sinapi-cadernos-tecnicos/SINAPI-CT-LUMINARIAS-EXTERNAS.pdf" TargetMode="External"/><Relationship Id="rId7432" Type="http://schemas.openxmlformats.org/officeDocument/2006/relationships/hyperlink" Target="https://www.caixa.gov.br/Downloads/sinapi-cadernos-tecnicos/SINAPI-CT-MONTAGEM-DE-GRUAS-E-CREMALHEIRAS.pdf" TargetMode="External"/><Relationship Id="rId689" Type="http://schemas.openxmlformats.org/officeDocument/2006/relationships/hyperlink" Target="https://www.caixa.gov.br/Downloads/sinapi-cadernos-tecnicos/SINAPI-CT-ASSENTAMENTO-DE-TUBOS-DE-ESGOTO-OU-DRENAGEM-PLUVIAL-EM-CONCRETO.pdf" TargetMode="External"/><Relationship Id="rId896" Type="http://schemas.openxmlformats.org/officeDocument/2006/relationships/hyperlink" Target="https://www.caixa.gov.br/Downloads/sinapi-cadernos-tecnicos/SINAPI-CT-ATERROS-BASES-SUB-BASES-E-IMPRIMACOE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2784" Type="http://schemas.openxmlformats.org/officeDocument/2006/relationships/hyperlink" Target="https://www.caixa.gov.br/Downloads/sinapi-cadernos-tecnicos/SINAPI-CT-DUTOS-PARA-AR-CONDICIONADO.pdf" TargetMode="External"/><Relationship Id="rId3628" Type="http://schemas.openxmlformats.org/officeDocument/2006/relationships/hyperlink" Target="https://www.caixa.gov.br/Downloads/sinapi-cadernos-tecnicos/SINAPI-CT-ESTRUTURA-E-TRAMA-PARA-COBERTURA.pdf" TargetMode="External"/><Relationship Id="rId5190" Type="http://schemas.openxmlformats.org/officeDocument/2006/relationships/hyperlink" Target="https://www.caixa.gov.br/Downloads/sinapi-cadernos-tecnicos/SINAPI-CT-INSTALACOES-HIDRAULICAS-EM-PEX.pdf" TargetMode="External"/><Relationship Id="rId6034" Type="http://schemas.openxmlformats.org/officeDocument/2006/relationships/hyperlink" Target="https://www.caixa.gov.br/Downloads/sinapi-cadernos-tecnicos/SINAPI-CT-INSTALACOES-DE-GAS-E-INCENDIO-EM-ACO-E-FERRO-GALVANIZADO.pdf" TargetMode="External"/><Relationship Id="rId6241" Type="http://schemas.openxmlformats.org/officeDocument/2006/relationships/hyperlink" Target="https://www.caixa.gov.br/Downloads/sinapi-cadernos-tecnicos/SINAPI-CT-INSTALACOES-DE-GAS-EM-PEX-MULTICAMADAS.pdf" TargetMode="External"/><Relationship Id="rId9397" Type="http://schemas.openxmlformats.org/officeDocument/2006/relationships/hyperlink" Target="https://www.caixa.gov.br/Downloads/sinapi-cadernos-tecnicos/SINAPI-CT-TUBULOES.pdf" TargetMode="External"/><Relationship Id="rId549" Type="http://schemas.openxmlformats.org/officeDocument/2006/relationships/hyperlink" Target="https://www.caixa.gov.br/Downloads/sinapi-cadernos-tecnicos/SINAPI-CT-ASSENTAMENTO-DE-TUBOS-DE-PVC-E-METALICOS-EM-REDES-DE-AGUA.pdf" TargetMode="External"/><Relationship Id="rId756" Type="http://schemas.openxmlformats.org/officeDocument/2006/relationships/hyperlink" Target="https://www.caixa.gov.br/Downloads/sinapi-cadernos-tecnicos/SINAPI-CT-ATERROS-BASES-SUB-BASES-E-IMPRIMACOES.pdf" TargetMode="External"/><Relationship Id="rId1179" Type="http://schemas.openxmlformats.org/officeDocument/2006/relationships/hyperlink" Target="https://www.caixa.gov.br/Downloads/sinapi-cadernos-tecnicos/SINAPI-CT-CAIXAS-DE-AGUA-PARA-EDIFICACOES.pdf" TargetMode="External"/><Relationship Id="rId1386" Type="http://schemas.openxmlformats.org/officeDocument/2006/relationships/hyperlink" Target="https://www.caixa.gov.br/Downloads/sinapi-cadernos-tecnicos/SINAPI-CT-CONTRAPISO.pdf" TargetMode="External"/><Relationship Id="rId1593" Type="http://schemas.openxmlformats.org/officeDocument/2006/relationships/hyperlink" Target="https://www.caixa.gov.br/Downloads/sinapi-cadernos-tecnicos/SINAPI-CT-CUSTOS-HORARIOS-PRODUTIVO-E-IMPRODUTIVO-DOS-EQUIPAMENTOS.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2991" Type="http://schemas.openxmlformats.org/officeDocument/2006/relationships/hyperlink" Target="https://www.caixa.gov.br/Downloads/sinapi-cadernos-tecnicos/SINAPI-CT-EQUIPAMENTOS-DE-PROTECAO-COLETIVA.pdf" TargetMode="External"/><Relationship Id="rId3835" Type="http://schemas.openxmlformats.org/officeDocument/2006/relationships/hyperlink" Target="https://www.caixa.gov.br/Downloads/sinapi-cadernos-tecnicos/SINAPI-CT-EXECUCAO-DE-TIRANTES.pdf" TargetMode="External"/><Relationship Id="rId5050" Type="http://schemas.openxmlformats.org/officeDocument/2006/relationships/hyperlink" Target="https://www.caixa.gov.br/Downloads/sinapi-cadernos-tecnicos/SINAPI-CT-INSTALACOES-HIDRAULICAS-RESERVACAO-E-BOMBAS-DE-RECALQUE.pdf" TargetMode="External"/><Relationship Id="rId6101" Type="http://schemas.openxmlformats.org/officeDocument/2006/relationships/hyperlink" Target="https://www.caixa.gov.br/Downloads/sinapi-cadernos-tecnicos/SINAPI-CT-INSTALACOES-DE-GAS-E-INCENDIO-EM-ACO-E-FERRO-GALVANIZADO.pdf" TargetMode="External"/><Relationship Id="rId9257" Type="http://schemas.openxmlformats.org/officeDocument/2006/relationships/hyperlink" Target="https://www.caixa.gov.br/Downloads/sinapi-cadernos-tecnicos/SINAPI-CT-TRANSPORTE-CARGA-E-DESCARGA-DE-MATERIAIS.pdf" TargetMode="External"/><Relationship Id="rId9464" Type="http://schemas.openxmlformats.org/officeDocument/2006/relationships/hyperlink" Target="https://www.caixa.gov.br/Downloads/sinapi-cadernos-tecnicos/SINAPI-CT-VIDROS-E-ESPELHOS.pdf" TargetMode="External"/><Relationship Id="rId409" Type="http://schemas.openxmlformats.org/officeDocument/2006/relationships/hyperlink" Target="https://www.caixa.gov.br/Downloads/sinapi-cadernos-tecnicos/SINAPI-CT-ASSENTAMENTO-DE-TUBOS-DE-PVC-E-METALICOS-EM-REDES-DE-AGUA.pdf" TargetMode="External"/><Relationship Id="rId963" Type="http://schemas.openxmlformats.org/officeDocument/2006/relationships/hyperlink" Target="https://www.caixa.gov.br/Downloads/sinapi-cadernos-tecnicos/SINAPI-CT-ATERROS-BASES-SUB-BASES-E-IMPRIMACOES.pdf" TargetMode="External"/><Relationship Id="rId1039" Type="http://schemas.openxmlformats.org/officeDocument/2006/relationships/hyperlink" Target="https://www.caixa.gov.br/Downloads/sinapi-cadernos-tecnicos/SINAPI-CT-BOCAS-PARA-BUEIROS.pdf" TargetMode="External"/><Relationship Id="rId1246" Type="http://schemas.openxmlformats.org/officeDocument/2006/relationships/hyperlink" Target="https://www.caixa.gov.br/Downloads/sinapi-cadernos-tecnicos/SINAPI-CT-CHAPISCO.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2851" Type="http://schemas.openxmlformats.org/officeDocument/2006/relationships/hyperlink" Target="https://www.caixa.gov.br/Downloads/sinapi-cadernos-tecnicos/SINAPI-CT-ELETROCALHAS.pdf" TargetMode="External"/><Relationship Id="rId3902" Type="http://schemas.openxmlformats.org/officeDocument/2006/relationships/hyperlink" Target="https://www.caixa.gov.br/Downloads/sinapi-cadernos-tecnicos/SINAPI-CT-FOSSAS-E-SUMIDOUROS.pdf" TargetMode="External"/><Relationship Id="rId8066" Type="http://schemas.openxmlformats.org/officeDocument/2006/relationships/hyperlink" Target="https://www.caixa.gov.br/Downloads/sinapi-cadernos-tecnicos/SINAPI-CT-POCOS-DE-VISITA-E-CAIXAS-PARA-BOCAS-DE-LOBO.pdf" TargetMode="External"/><Relationship Id="rId8273" Type="http://schemas.openxmlformats.org/officeDocument/2006/relationships/hyperlink" Target="https://www.caixa.gov.br/Downloads/sinapi-cadernos-tecnicos/SINAPI-CT-RADIER-PISO-DE-CONCRETO-E-LAJE-SOBRE-SOLO.pdf" TargetMode="External"/><Relationship Id="rId9117" Type="http://schemas.openxmlformats.org/officeDocument/2006/relationships/hyperlink" Target="https://www.caixa.gov.br/Downloads/sinapi-cadernos-tecnicos/SINAPI-CT-TRANSPORTE-DE-MATERIAIS-DENTRO-DO-CANTEIRO-DE-OBRAS.pdf" TargetMode="External"/><Relationship Id="rId92" Type="http://schemas.openxmlformats.org/officeDocument/2006/relationships/hyperlink" Target="https://www.caixa.gov.br/Downloads/sinapi-cadernos-tecnicos/SINAPI-CT-ALVENARIAS-DIVERSAS.pdf" TargetMode="External"/><Relationship Id="rId616" Type="http://schemas.openxmlformats.org/officeDocument/2006/relationships/hyperlink" Target="https://www.caixa.gov.br/Downloads/sinapi-cadernos-tecnicos/SINAPI-CT-ASSENTAMENTO-DE-TUBOS-DE-PVC-E-METALICOS-EM-REDES-DE-AGUA.pdf" TargetMode="External"/><Relationship Id="rId823" Type="http://schemas.openxmlformats.org/officeDocument/2006/relationships/hyperlink" Target="https://www.caixa.gov.br/Downloads/sinapi-cadernos-tecnicos/SINAPI-CT-ATERROS-BASES-SUB-BASES-E-IMPRIMACOES.pdf" TargetMode="External"/><Relationship Id="rId1453" Type="http://schemas.openxmlformats.org/officeDocument/2006/relationships/hyperlink" Target="https://www.caixa.gov.br/Downloads/sinapi-cadernos-tecnicos/SINAPI-CT-CUSTOS-HORARIOS-PRODUTIVO-E-IMPRODUTIVO-DOS-EQUIPAMENTOS.pdf" TargetMode="External"/><Relationship Id="rId1660" Type="http://schemas.openxmlformats.org/officeDocument/2006/relationships/hyperlink" Target="https://www.caixa.gov.br/Downloads/sinapi-cadernos-tecnicos/SINAPI-CT-CUSTOS-HORARIOS-PRODUTIVO-E-IMPRODUTIVO-DOS-EQUIPAMENTOS.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2711" Type="http://schemas.openxmlformats.org/officeDocument/2006/relationships/hyperlink" Target="https://www.caixa.gov.br/Downloads/sinapi-cadernos-tecnicos/SINAPI-CT-DRENAGEM-DE-AR-CONDICIONADO.pdf" TargetMode="External"/><Relationship Id="rId5867" Type="http://schemas.openxmlformats.org/officeDocument/2006/relationships/hyperlink" Target="https://www.caixa.gov.br/Downloads/sinapi-cadernos-tecnicos/SINAPI-CT-INSTALACOES-PREDIAIS-DE-AGUAS-PLUVIAIS-TUBOS-CONEXOES-CAIXAS-E-RALOS.pdf" TargetMode="External"/><Relationship Id="rId6918" Type="http://schemas.openxmlformats.org/officeDocument/2006/relationships/hyperlink" Target="https://www.caixa.gov.br/Downloads/sinapi-metodologia/Livro_SINAPI_Calculos_Parametros.pdf" TargetMode="External"/><Relationship Id="rId7082" Type="http://schemas.openxmlformats.org/officeDocument/2006/relationships/hyperlink" Target="https://www.caixa.gov.br/Downloads/sinapi-metodologia/Livro_SINAPI_Calculos_Parametros.pdf" TargetMode="External"/><Relationship Id="rId8480" Type="http://schemas.openxmlformats.org/officeDocument/2006/relationships/hyperlink" Target="https://www.caixa.gov.br/Downloads/sinapi-cadernos-tecnicos/SINAPI-CT-REDES-ENTERRADAS-DE-DISTRIBUICAO-ELETRICA.pdf" TargetMode="External"/><Relationship Id="rId9324" Type="http://schemas.openxmlformats.org/officeDocument/2006/relationships/hyperlink" Target="https://www.caixa.gov.br/Downloads/sinapi-cadernos-tecnicos/SINAPI-CT-TUBULACAO-FLANGEADA-PARA-REDES-DE-AGUA.pdf" TargetMode="External"/><Relationship Id="rId9531" Type="http://schemas.openxmlformats.org/officeDocument/2006/relationships/hyperlink" Target="https://www.caixa.gov.br/Downloads/sinapi-cadernos-tecnicos/SINAPI-CT-VALVULAS-E-REGISTROS-PARA-SISTEMAS-PREDIAIS.pdf" TargetMode="External"/><Relationship Id="rId1106" Type="http://schemas.openxmlformats.org/officeDocument/2006/relationships/hyperlink" Target="https://www.caixa.gov.br/Downloads/sinapi-cadernos-tecnicos/SINAPI-CT-CAIXAS-ENTERRADAS.pdf" TargetMode="External"/><Relationship Id="rId1313" Type="http://schemas.openxmlformats.org/officeDocument/2006/relationships/hyperlink" Target="https://www.caixa.gov.br/Downloads/sinapi-cadernos-tecnicos/SINAPI-CT-CONCRETO-PROTENDIDO.pdf" TargetMode="External"/><Relationship Id="rId1520" Type="http://schemas.openxmlformats.org/officeDocument/2006/relationships/hyperlink" Target="https://www.caixa.gov.br/Downloads/sinapi-cadernos-tecnicos/SINAPI-CT-CUSTOS-HORARIOS-PRODUTIVO-E-IMPRODUTIVO-DOS-EQUIPAMENTOS.pdf" TargetMode="External"/><Relationship Id="rId4469" Type="http://schemas.openxmlformats.org/officeDocument/2006/relationships/hyperlink" Target="https://www.caixa.gov.br/Downloads/sinapi-cadernos-tecnicos/SINAPI-CT-INSTALACOES-ELETRICAS-ELETRODUTOS-EMBUTIDOS-CABOS-CAIXAS-TOMADAS-E-INTERRUPTORES.pdf" TargetMode="External"/><Relationship Id="rId4676" Type="http://schemas.openxmlformats.org/officeDocument/2006/relationships/hyperlink" Target="https://www.caixa.gov.br/Downloads/sinapi-cadernos-tecnicos/SINAPI-CT-INSTALACOES-ELETRICAS-QUADROS-CABOS-DISJUNTORES-CONTATORES-E-BARRAMENTOS-BLINDADOS.pdf" TargetMode="External"/><Relationship Id="rId4883" Type="http://schemas.openxmlformats.org/officeDocument/2006/relationships/hyperlink" Target="https://www.caixa.gov.br/Downloads/sinapi-cadernos-tecnicos/SINAPI-CT-INSTALACOES-HIDRAULICAS-RESERVACAO-E-BOMBAS-DE-RECALQUE.pdf" TargetMode="External"/><Relationship Id="rId5727" Type="http://schemas.openxmlformats.org/officeDocument/2006/relationships/hyperlink" Target="https://www.caixa.gov.br/Downloads/sinapi-cadernos-tecnicos/SINAPI-CT-INSTALACOES-PREDIAIS-DE-AGUA-QUENTE-EM-CPVC.pdf" TargetMode="External"/><Relationship Id="rId5934" Type="http://schemas.openxmlformats.org/officeDocument/2006/relationships/hyperlink" Target="https://www.caixa.gov.br/Downloads/sinapi-cadernos-tecnicos/SINAPI-CT-INSTALACOES-DE-GAS-E-INCENDIO-EM-ACO-E-FERRO-GALVANIZADO.pdf" TargetMode="External"/><Relationship Id="rId8133" Type="http://schemas.openxmlformats.org/officeDocument/2006/relationships/hyperlink" Target="https://www.caixa.gov.br/Downloads/sinapi-cadernos-tecnicos/SINAPI-CT-POCOS-DE-VISITA-E-CAIXAS-PARA-BOCAS-DE-LOBO.pdf" TargetMode="External"/><Relationship Id="rId8340" Type="http://schemas.openxmlformats.org/officeDocument/2006/relationships/hyperlink" Target="https://www.caixa.gov.br/Downloads/sinapi-cadernos-tecnicos/SINAPI-CT-RASGOS-E-FIXACOES.pdf" TargetMode="External"/><Relationship Id="rId3278" Type="http://schemas.openxmlformats.org/officeDocument/2006/relationships/hyperlink" Target="https://www.caixa.gov.br/Downloads/sinapi-cadernos-tecnicos/SINAPI-CT-ESCAVACAO-DE-VALAS.pdf" TargetMode="External"/><Relationship Id="rId3485" Type="http://schemas.openxmlformats.org/officeDocument/2006/relationships/hyperlink" Target="https://www.caixa.gov.br/Downloads/sinapi-cadernos-tecnicos/SINAPI-CT-ESQUADRIAS-PORTAS.pdf" TargetMode="External"/><Relationship Id="rId3692" Type="http://schemas.openxmlformats.org/officeDocument/2006/relationships/hyperlink" Target="https://www.caixa.gov.br/Downloads/sinapi-cadernos-tecnicos/SINAPI-CT-ESTRUTURAS-PRE-FABRICADAS-E-PRE-MOLDADAS.pdf" TargetMode="External"/><Relationship Id="rId4329" Type="http://schemas.openxmlformats.org/officeDocument/2006/relationships/hyperlink" Target="https://www.caixa.gov.br/Downloads/sinapi-cadernos-tecnicos/SINAPI-CT-INSTALACOES-ELETRICAS-ELETRODUTOS-EMBUTIDOS-CABOS-CAIXAS-TOMADAS-E-INTERRUPTORES.pdf" TargetMode="External"/><Relationship Id="rId4536" Type="http://schemas.openxmlformats.org/officeDocument/2006/relationships/hyperlink" Target="https://www.caixa.gov.br/Downloads/sinapi-cadernos-tecnicos/SINAPI-CT-INSTALACOES-ELETRICAS-ELETRODUTOS-CONEXOES-E-CONDULETES-APARENTES.pdf" TargetMode="External"/><Relationship Id="rId4743" Type="http://schemas.openxmlformats.org/officeDocument/2006/relationships/hyperlink" Target="https://www.caixa.gov.br/Downloads/sinapi-cadernos-tecnicos/SINAPI-CT-INSTALACOES-ELETRICAS-REDE-DE-DISTRIBUICAO.pdf" TargetMode="External"/><Relationship Id="rId4950" Type="http://schemas.openxmlformats.org/officeDocument/2006/relationships/hyperlink" Target="https://www.caixa.gov.br/Downloads/sinapi-cadernos-tecnicos/SINAPI-CT-INSTALACOES-HIDRAULICAS-RESERVACAO-E-BOMBAS-DE-RECALQUE.pdf" TargetMode="External"/><Relationship Id="rId7899" Type="http://schemas.openxmlformats.org/officeDocument/2006/relationships/hyperlink" Target="https://www.caixa.gov.br/Downloads/sinapi-cadernos-tecnicos/SINAPI-CT-PINTURA-EM-SUPERFICIES-METALICAS.pdf" TargetMode="External"/><Relationship Id="rId8200" Type="http://schemas.openxmlformats.org/officeDocument/2006/relationships/hyperlink" Target="https://www.caixa.gov.br/Downloads/sinapi-cadernos-tecnicos/SINAPI-CT-POCOS-DE-VISITA-E-CAIXAS-PARA-BOCAS-DE-LOBO.pdf" TargetMode="External"/><Relationship Id="rId199" Type="http://schemas.openxmlformats.org/officeDocument/2006/relationships/hyperlink" Target="https://www.caixa.gov.br/Downloads/sinapi-cadernos-tecnicos/SINAPI-CT-ARGAMASSAS.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3138" Type="http://schemas.openxmlformats.org/officeDocument/2006/relationships/hyperlink" Target="https://www.caixa.gov.br/Downloads/sinapi-cadernos-tecnicos/SINAPI-CT-ESCAVACAO-HORIZONTAL.pdf" TargetMode="External"/><Relationship Id="rId3345" Type="http://schemas.openxmlformats.org/officeDocument/2006/relationships/hyperlink" Target="https://www.caixa.gov.br/Downloads/sinapi-cadernos-tecnicos/SINAPI-CT-ESCORAMENTO-E-PREPARO-DE-FUNDO-DE-VALAS.pdf" TargetMode="External"/><Relationship Id="rId3552" Type="http://schemas.openxmlformats.org/officeDocument/2006/relationships/hyperlink" Target="https://www.caixa.gov.br/Downloads/sinapi-cadernos-tecnicos/SINAPI-CT-ESTACAS-BROCA-STRAUSS-E-ESCAVADA-COM-FLUIDO-ESTABILIZANTE.pdf" TargetMode="External"/><Relationship Id="rId4603" Type="http://schemas.openxmlformats.org/officeDocument/2006/relationships/hyperlink" Target="https://www.caixa.gov.br/Downloads/sinapi-cadernos-tecnicos/SINAPI-CT-INSTALACOES-ELETRICAS-QUADROS-CABOS-DISJUNTORES-CONTATORES-E-BARRAMENTOS-BLINDADOS.pdf" TargetMode="External"/><Relationship Id="rId7759" Type="http://schemas.openxmlformats.org/officeDocument/2006/relationships/hyperlink" Target="https://www.caixa.gov.br/Downloads/sinapi-cadernos-tecnicos/SINAPI-CT-PERFURACAO-HORIZONTAL-DIRECIONAL-HDD.pdf" TargetMode="External"/><Relationship Id="rId266" Type="http://schemas.openxmlformats.org/officeDocument/2006/relationships/hyperlink" Target="https://www.caixa.gov.br/Downloads/sinapi-cadernos-tecnicos/SINAPI-CT-ARMACAO-DE-ESTACAS.pdf" TargetMode="External"/><Relationship Id="rId473" Type="http://schemas.openxmlformats.org/officeDocument/2006/relationships/hyperlink" Target="https://www.caixa.gov.br/Downloads/sinapi-cadernos-tecnicos/SINAPI-CT-ASSENTAMENTO-DE-TUBOS-DE-PVC-E-METALICOS-EM-REDES-DE-AGUA.pdf" TargetMode="External"/><Relationship Id="rId680" Type="http://schemas.openxmlformats.org/officeDocument/2006/relationships/hyperlink" Target="https://www.caixa.gov.br/Downloads/sinapi-cadernos-tecnicos/SINAPI-CT-ASSENTAMENTO-DE-TUBOS-DE-ESGOTO-OU-DRENAGEM-PLUVIAL-EM-CONCRETO.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3205" Type="http://schemas.openxmlformats.org/officeDocument/2006/relationships/hyperlink" Target="https://www.caixa.gov.br/Downloads/sinapi-cadernos-tecnicos/SINAPI-CT-ESCAVACAO-VERTICAL-A-CEU-ABERTO.pdf" TargetMode="External"/><Relationship Id="rId3412" Type="http://schemas.openxmlformats.org/officeDocument/2006/relationships/hyperlink" Target="https://www.caixa.gov.br/Downloads/sinapi-cadernos-tecnicos/SINAPI-CT-ESQUADRIAS-JANELAS.pdf" TargetMode="External"/><Relationship Id="rId4810" Type="http://schemas.openxmlformats.org/officeDocument/2006/relationships/hyperlink" Target="https://www.caixa.gov.br/Downloads/sinapi-cadernos-tecnicos/SINAPI-CT-INSTALACOES-HIDRAULICAS-RESERVACAO-E-BOMBAS-DE-RECALQUE.pdf" TargetMode="External"/><Relationship Id="rId6568" Type="http://schemas.openxmlformats.org/officeDocument/2006/relationships/hyperlink" Target="https://www.caixa.gov.br/Downloads/sinapi-cadernos-tecnicos/SINAPI-CT-INSTALACOES-EM-COBRE.pdf" TargetMode="External"/><Relationship Id="rId7619" Type="http://schemas.openxmlformats.org/officeDocument/2006/relationships/hyperlink" Target="https://www.caixa.gov.br/Downloads/sinapi-cadernos-tecnicos/SINAPI-CT-PAVIMENTO-INTERTRAVADO.pdf" TargetMode="External"/><Relationship Id="rId7966" Type="http://schemas.openxmlformats.org/officeDocument/2006/relationships/hyperlink" Target="https://www.caixa.gov.br/Downloads/sinapi-cadernos-tecnicos/SINAPI-CT-PISOS.pdf" TargetMode="External"/><Relationship Id="rId9181" Type="http://schemas.openxmlformats.org/officeDocument/2006/relationships/hyperlink" Target="https://www.caixa.gov.br/Downloads/sinapi-cadernos-tecnicos/SINAPI-CT-TRANSPORTE-CARGA-E-DESCARGA-DE-MATERIAIS.pdf" TargetMode="External"/><Relationship Id="rId126" Type="http://schemas.openxmlformats.org/officeDocument/2006/relationships/hyperlink" Target="https://www.caixa.gov.br/Downloads/sinapi-cadernos-tecnicos/SINAPI-CT-ARGAMASSAS.pdf" TargetMode="External"/><Relationship Id="rId333" Type="http://schemas.openxmlformats.org/officeDocument/2006/relationships/hyperlink" Target="https://www.caixa.gov.br/Downloads/sinapi-cadernos-tecnicos/SINAPI-CT-ARRASAMENTO-DE-ESTACAS.pdf" TargetMode="External"/><Relationship Id="rId540" Type="http://schemas.openxmlformats.org/officeDocument/2006/relationships/hyperlink" Target="https://www.caixa.gov.br/Downloads/sinapi-cadernos-tecnicos/SINAPI-CT-ASSENTAMENTO-DE-TUBOS-DE-PVC-E-METALICOS-EM-REDES-DE-AGUA.pdf" TargetMode="External"/><Relationship Id="rId1170" Type="http://schemas.openxmlformats.org/officeDocument/2006/relationships/hyperlink" Target="https://www.caixa.gov.br/Downloads/sinapi-cadernos-tecnicos/SINAPI-CT-CAIXAS-DE-AGUA-PARA-EDIFICACOE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5377" Type="http://schemas.openxmlformats.org/officeDocument/2006/relationships/hyperlink" Target="https://www.caixa.gov.br/Downloads/sinapi-cadernos-tecnicos/SINAPI-CT-INSTALACOES-PREDIAIS-DE-ESGOTO-TUBOS-E-CONEXOES.pdf" TargetMode="External"/><Relationship Id="rId6428" Type="http://schemas.openxmlformats.org/officeDocument/2006/relationships/hyperlink" Target="https://www.caixa.gov.br/Downloads/sinapi-cadernos-tecnicos/SINAPI-CT-INSTALACOES-EM-COBRE.pdf" TargetMode="External"/><Relationship Id="rId6775" Type="http://schemas.openxmlformats.org/officeDocument/2006/relationships/hyperlink" Target="https://www.caixa.gov.br/Downloads/sinapi-metodologia/Livro_SINAPI_Calculos_Parametros.pdf" TargetMode="External"/><Relationship Id="rId6982" Type="http://schemas.openxmlformats.org/officeDocument/2006/relationships/hyperlink" Target="https://www.caixa.gov.br/Downloads/sinapi-metodologia/Livro_SINAPI_Calculos_Parametros.pdf" TargetMode="External"/><Relationship Id="rId7826" Type="http://schemas.openxmlformats.org/officeDocument/2006/relationships/hyperlink" Target="https://www.caixa.gov.br/Downloads/sinapi-cadernos-tecnicos/SINAPI-CT-PINTURA-EM-MADEIRA.pdf" TargetMode="External"/><Relationship Id="rId9041" Type="http://schemas.openxmlformats.org/officeDocument/2006/relationships/hyperlink" Target="https://www.caixa.gov.br/Downloads/sinapi-cadernos-tecnicos/SINAPI-CT-TRANSPORTE-FLUVIAL-CARGA-E-DESCARGA.pdf" TargetMode="External"/><Relationship Id="rId1030" Type="http://schemas.openxmlformats.org/officeDocument/2006/relationships/hyperlink" Target="https://www.caixa.gov.br/Downloads/sinapi-cadernos-tecnicos/SINAPI-CT-BOCAS-PARA-BUEIROS.pdf" TargetMode="External"/><Relationship Id="rId4186" Type="http://schemas.openxmlformats.org/officeDocument/2006/relationships/hyperlink" Target="https://www.caixa.gov.br/Downloads/sinapi-cadernos-tecnicos/SINAPI-CT-GUARDA-CORPO-CORRIMAO-E-GRADE-PARA-ESQUADRIAS.pdf" TargetMode="External"/><Relationship Id="rId5584" Type="http://schemas.openxmlformats.org/officeDocument/2006/relationships/hyperlink" Target="https://www.caixa.gov.br/Downloads/sinapi-cadernos-tecnicos/SINAPI-CT-INSTALACOES-PREDIAIS-DE-AGUA-FRIA-EM-PVC.pdf" TargetMode="External"/><Relationship Id="rId5791" Type="http://schemas.openxmlformats.org/officeDocument/2006/relationships/hyperlink" Target="https://www.caixa.gov.br/Downloads/sinapi-cadernos-tecnicos/SINAPI-CT-INSTALACOES-PREDIAIS-DE-AGUAS-PLUVIAIS-TUBOS-CONEXOES-CAIXAS-E-RALOS.pdf" TargetMode="External"/><Relationship Id="rId6635" Type="http://schemas.openxmlformats.org/officeDocument/2006/relationships/hyperlink" Target="https://www.caixa.gov.br/Downloads/sinapi-cadernos-tecnicos/SINAPI-CT-LAJES-PRE-MOLDADAS.pdf" TargetMode="External"/><Relationship Id="rId6842" Type="http://schemas.openxmlformats.org/officeDocument/2006/relationships/hyperlink" Target="https://www.caixa.gov.br/Downloads/sinapi-metodologia/Livro_SINAPI_Calculos_Parametros.pdf" TargetMode="External"/><Relationship Id="rId400" Type="http://schemas.openxmlformats.org/officeDocument/2006/relationships/hyperlink" Target="https://www.caixa.gov.br/Downloads/sinapi-cadernos-tecnicos/SINAPI-CT-ASSENTAMENTO-DE-TUBOS-DE-ESGOTO-EM-PVC-E-PEAD.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4393" Type="http://schemas.openxmlformats.org/officeDocument/2006/relationships/hyperlink" Target="https://www.caixa.gov.br/Downloads/sinapi-cadernos-tecnicos/SINAPI-CT-INSTALACOES-ELETRICAS-ELETRODUTOS-EMBUTIDOS-CABOS-CAIXAS-TOMADAS-E-INTERRUPTORES.pdf" TargetMode="External"/><Relationship Id="rId5237" Type="http://schemas.openxmlformats.org/officeDocument/2006/relationships/hyperlink" Target="https://www.caixa.gov.br/Downloads/sinapi-cadernos-tecnicos/SINAPI-CT-INSTALACOES-HIDRAULICAS-EM-PPR.pdf" TargetMode="External"/><Relationship Id="rId5444" Type="http://schemas.openxmlformats.org/officeDocument/2006/relationships/hyperlink" Target="https://www.caixa.gov.br/Downloads/sinapi-cadernos-tecnicos/SINAPI-CT-INSTALACOES-PREDIAIS-DE-AGUA-FRIA-EM-PVC.pdf" TargetMode="External"/><Relationship Id="rId5651" Type="http://schemas.openxmlformats.org/officeDocument/2006/relationships/hyperlink" Target="https://www.caixa.gov.br/Downloads/sinapi-cadernos-tecnicos/SINAPI-CT-INSTALACOES-PREDIAIS-DE-AGUA-FRIA-EM-PVC.pdf" TargetMode="External"/><Relationship Id="rId6702" Type="http://schemas.openxmlformats.org/officeDocument/2006/relationships/hyperlink" Target="https://www.caixa.gov.br/Downloads/sinapi-cadernos-tecnicos/SINAPI-CT-LIMPEZA-DE-OBRA.pdf" TargetMode="External"/><Relationship Id="rId1847" Type="http://schemas.openxmlformats.org/officeDocument/2006/relationships/hyperlink" Target="https://www.caixa.gov.br/Downloads/sinapi-cadernos-tecnicos/SINAPI-CT-DEMOLICOES-E-REMOCOES.pdf" TargetMode="External"/><Relationship Id="rId4046" Type="http://schemas.openxmlformats.org/officeDocument/2006/relationships/hyperlink" Target="https://www.caixa.gov.br/Downloads/sinapi-cadernos-tecnicos/SINAPI-CT-FORMAS-PARA-ESTRUTURAS-DE-CONCRETO-ARMADO.pdf" TargetMode="External"/><Relationship Id="rId4253" Type="http://schemas.openxmlformats.org/officeDocument/2006/relationships/hyperlink" Target="https://www.caixa.gov.br/Downloads/sinapi-cadernos-tecnicos/SINAPI-CT-ILUMINACAO-PREDIAL-E-MONITORAMENTO.pdf" TargetMode="External"/><Relationship Id="rId4460" Type="http://schemas.openxmlformats.org/officeDocument/2006/relationships/hyperlink" Target="https://www.caixa.gov.br/Downloads/sinapi-cadernos-tecnicos/SINAPI-CT-INSTALACOES-ELETRICAS-ELETRODUTOS-EMBUTIDOS-CABOS-CAIXAS-TOMADAS-E-INTERRUPTORES.pdf" TargetMode="External"/><Relationship Id="rId5304" Type="http://schemas.openxmlformats.org/officeDocument/2006/relationships/hyperlink" Target="https://www.caixa.gov.br/Downloads/sinapi-cadernos-tecnicos/SINAPI-CT-INSTALACOES-HIDRAULICAS-EM-PPR.pdf" TargetMode="External"/><Relationship Id="rId5511" Type="http://schemas.openxmlformats.org/officeDocument/2006/relationships/hyperlink" Target="https://www.caixa.gov.br/Downloads/sinapi-cadernos-tecnicos/SINAPI-CT-INSTALACOES-PREDIAIS-DE-AGUA-FRIA-EM-PVC.pdf" TargetMode="External"/><Relationship Id="rId8667" Type="http://schemas.openxmlformats.org/officeDocument/2006/relationships/hyperlink" Target="https://www.caixa.gov.br/Downloads/sinapi-cadernos-tecnicos/SINAPI-CT-REDES-DE-AGUA-E-ESGOTO-EM-PEAD-LISO-(TUBOS-E-CONEXOES).pdf" TargetMode="External"/><Relationship Id="rId8874" Type="http://schemas.openxmlformats.org/officeDocument/2006/relationships/hyperlink" Target="https://www.caixa.gov.br/Downloads/sinapi-cadernos-tecnicos/SINAPI-CT-SISTEMAS-DE-MEDICAO.pdf" TargetMode="External"/><Relationship Id="rId1707" Type="http://schemas.openxmlformats.org/officeDocument/2006/relationships/hyperlink" Target="https://www.caixa.gov.br/Downloads/sinapi-cadernos-tecnicos/SINAPI-CT-CUSTOS-HORARIOS-PRODUTIVO-E-IMPRODUTIVO-DOS-EQUIPAMENTOS.pdf" TargetMode="External"/><Relationship Id="rId3062" Type="http://schemas.openxmlformats.org/officeDocument/2006/relationships/hyperlink" Target="https://www.caixa.gov.br/Downloads/sinapi-cadernos-tecnicos/SINAPI-CT-ESCADAS.pdf" TargetMode="External"/><Relationship Id="rId4113" Type="http://schemas.openxmlformats.org/officeDocument/2006/relationships/hyperlink" Target="https://www.caixa.gov.br/Downloads/sinapi-cadernos-tecnicos/SINAPI-CT-GALERIAS-COM-ADUELAS-DE-CONCRETO.pdf" TargetMode="External"/><Relationship Id="rId4320" Type="http://schemas.openxmlformats.org/officeDocument/2006/relationships/hyperlink" Target="https://www.caixa.gov.br/Downloads/sinapi-cadernos-tecnicos/SINAPI-CT-INSTALACOES-ELETRICAS-ELETRODUTOS-EMBUTIDOS-CABOS-CAIXAS-TOMADAS-E-INTERRUPTORES.pdf" TargetMode="External"/><Relationship Id="rId7269" Type="http://schemas.openxmlformats.org/officeDocument/2006/relationships/hyperlink" Target="https://www.caixa.gov.br/Downloads/sinapi-cadernos-tecnicos/SINAPI-CT-MASSA-UNICA-EXTERNA.pdf" TargetMode="External"/><Relationship Id="rId7476" Type="http://schemas.openxmlformats.org/officeDocument/2006/relationships/hyperlink" Target="https://www.caixa.gov.br/Downloads/sinapi-cadernos-tecnicos/SINAPI-CT-PAREDES-DE-CONCRETO-ARMACAO.pdf" TargetMode="External"/><Relationship Id="rId7683" Type="http://schemas.openxmlformats.org/officeDocument/2006/relationships/hyperlink" Target="https://www.caixa.gov.br/Downloads/sinapi-cadernos-tecnicos/SINAPI-CT-PAVIMENTO-RIGIDO-DE-CONCRETO.pdf" TargetMode="External"/><Relationship Id="rId7890" Type="http://schemas.openxmlformats.org/officeDocument/2006/relationships/hyperlink" Target="https://www.caixa.gov.br/Downloads/sinapi-cadernos-tecnicos/SINAPI-CT-PINTURA-EM-SUPERFICIES-METALICAS.pdf" TargetMode="External"/><Relationship Id="rId8527" Type="http://schemas.openxmlformats.org/officeDocument/2006/relationships/hyperlink" Target="https://www.caixa.gov.br/Downloads/sinapi-cadernos-tecnicos/SINAPI-CT-REDES-DE-LOGICA-TELEFONIA-E-IMAGEM.pdf" TargetMode="External"/><Relationship Id="rId8734" Type="http://schemas.openxmlformats.org/officeDocument/2006/relationships/hyperlink" Target="https://www.caixa.gov.br/Downloads/sinapi-cadernos-tecnicos/SINAPI-CT-REVESTIMENTOS-CERAMICOS-INTERNOS.pdf" TargetMode="External"/><Relationship Id="rId190" Type="http://schemas.openxmlformats.org/officeDocument/2006/relationships/hyperlink" Target="https://www.caixa.gov.br/Downloads/sinapi-cadernos-tecnicos/SINAPI-CT-ARGAMASSAS.pdf" TargetMode="External"/><Relationship Id="rId1914" Type="http://schemas.openxmlformats.org/officeDocument/2006/relationships/hyperlink" Target="https://www.caixa.gov.br/Downloads/sinapi-cadernos-tecnicos/SINAPI-CT-DEPRECIACAO-JUROS-IMPOSTOS-E-SEGUROS-MANUTENCAO-E-MATERIAIS-NA-OPERACAO-DOS-EQUIPAMENTOS.pdf" TargetMode="External"/><Relationship Id="rId6078" Type="http://schemas.openxmlformats.org/officeDocument/2006/relationships/hyperlink" Target="https://www.caixa.gov.br/Downloads/sinapi-cadernos-tecnicos/SINAPI-CT-INSTALACOES-DE-GAS-E-INCENDIO-EM-ACO-E-FERRO-GALVANIZADO.pdf" TargetMode="External"/><Relationship Id="rId6285" Type="http://schemas.openxmlformats.org/officeDocument/2006/relationships/hyperlink" Target="https://www.caixa.gov.br/Downloads/sinapi-cadernos-tecnicos/SINAPI-CT-INSTALACOES-DE-AR-CONDICIONADO.pdf" TargetMode="External"/><Relationship Id="rId6492" Type="http://schemas.openxmlformats.org/officeDocument/2006/relationships/hyperlink" Target="https://www.caixa.gov.br/Downloads/sinapi-cadernos-tecnicos/SINAPI-CT-INSTALACOES-EM-COBRE.pdf" TargetMode="External"/><Relationship Id="rId7129" Type="http://schemas.openxmlformats.org/officeDocument/2006/relationships/hyperlink" Target="https://www.caixa.gov.br/Downloads/sinapi-cadernos-tecnicos/SINAPI-CT-LOUCAS-E-METAIS.pdf" TargetMode="External"/><Relationship Id="rId7336" Type="http://schemas.openxmlformats.org/officeDocument/2006/relationships/hyperlink" Target="https://www.caixa.gov.br/Downloads/sinapi-cadernos-tecnicos/SINAPI-CT-MASSA-UNICA-EXTERNA.pdf" TargetMode="External"/><Relationship Id="rId7543" Type="http://schemas.openxmlformats.org/officeDocument/2006/relationships/hyperlink" Target="https://www.caixa.gov.br/Downloads/sinapi-cadernos-tecnicos/SINAPI-CT-PAREDES-EM-DRYWALL.pdf" TargetMode="External"/><Relationship Id="rId8941" Type="http://schemas.openxmlformats.org/officeDocument/2006/relationships/hyperlink" Target="https://www.caixa.gov.br/Downloads/sinapi-cadernos-tecnicos/SINAPI-CT-TELHAMENTO-PARA-COBERTURA.pdf" TargetMode="External"/><Relationship Id="rId3879" Type="http://schemas.openxmlformats.org/officeDocument/2006/relationships/hyperlink" Target="https://www.caixa.gov.br/Downloads/sinapi-cadernos-tecnicos/SINAPI-CT-FORROS.pdf" TargetMode="External"/><Relationship Id="rId5094" Type="http://schemas.openxmlformats.org/officeDocument/2006/relationships/hyperlink" Target="https://www.caixa.gov.br/Downloads/sinapi-cadernos-tecnicos/SINAPI-CT-INSTALACOES-HIDRAULICAS-EM-PEX.pdf" TargetMode="External"/><Relationship Id="rId6145" Type="http://schemas.openxmlformats.org/officeDocument/2006/relationships/hyperlink" Target="https://www.caixa.gov.br/Downloads/sinapi-cadernos-tecnicos/SINAPI-CT-INSTALACOES-DE-GAS-E-INCENDIO-EM-ACO-E-FERRO-GALVANIZADO.pdf" TargetMode="External"/><Relationship Id="rId6352" Type="http://schemas.openxmlformats.org/officeDocument/2006/relationships/hyperlink" Target="https://www.caixa.gov.br/Downloads/sinapi-cadernos-tecnicos/SINAPI-CT-INSTALACOES-EM-COBRE.pdf" TargetMode="External"/><Relationship Id="rId7750" Type="http://schemas.openxmlformats.org/officeDocument/2006/relationships/hyperlink" Target="https://www.caixa.gov.br/Downloads/sinapi-cadernos-tecnicos/SINAPI-CT-PERFURACAO-HORIZONTAL-DIRECIONAL-HDD.pdf" TargetMode="External"/><Relationship Id="rId8801" Type="http://schemas.openxmlformats.org/officeDocument/2006/relationships/hyperlink" Target="https://www.caixa.gov.br/Downloads/sinapi-cadernos-tecnicos/SINAPI-CT-SINALIZACAO-VERTICAL-VIARIA.pdf" TargetMode="External"/><Relationship Id="rId2688" Type="http://schemas.openxmlformats.org/officeDocument/2006/relationships/hyperlink" Target="https://www.caixa.gov.br/Downloads/sinapi-cadernos-tecnicos/SINAPI-CT-DISSIPADORES-DE-ENERGIA.pdf" TargetMode="External"/><Relationship Id="rId2895" Type="http://schemas.openxmlformats.org/officeDocument/2006/relationships/hyperlink" Target="https://www.caixa.gov.br/Downloads/sinapi-cadernos-tecnicos/SINAPI-CT-ELETROCALHAS.pdf" TargetMode="External"/><Relationship Id="rId3739" Type="http://schemas.openxmlformats.org/officeDocument/2006/relationships/hyperlink" Target="https://www.caixa.gov.br/Downloads/sinapi-cadernos-tecnicos/SINAPI-CT-ESTRUTURAS-DE-CONTENCAO-PERFIS-PRANCHADOS-CORTINAS-E-MUROS-DE-ARRIMO.pdf" TargetMode="External"/><Relationship Id="rId3946" Type="http://schemas.openxmlformats.org/officeDocument/2006/relationships/hyperlink" Target="https://www.caixa.gov.br/Downloads/sinapi-cadernos-tecnicos/SINAPI-CT-FUNDACOES-RASAS-(BLOCOS-SAPATAS-VIGAS-BALDRAME).pdf" TargetMode="External"/><Relationship Id="rId5161" Type="http://schemas.openxmlformats.org/officeDocument/2006/relationships/hyperlink" Target="https://www.caixa.gov.br/Downloads/sinapi-cadernos-tecnicos/SINAPI-CT-INSTALACOES-HIDRAULICAS-EM-PEX.pdf" TargetMode="External"/><Relationship Id="rId6005" Type="http://schemas.openxmlformats.org/officeDocument/2006/relationships/hyperlink" Target="https://www.caixa.gov.br/Downloads/sinapi-cadernos-tecnicos/SINAPI-CT-INSTALACOES-DE-GAS-E-INCENDIO-EM-ACO-E-FERRO-GALVANIZADO.pdf" TargetMode="External"/><Relationship Id="rId7403" Type="http://schemas.openxmlformats.org/officeDocument/2006/relationships/hyperlink" Target="https://www.caixa.gov.br/Downloads/sinapi-cadernos-tecnicos/SINAPI-CT-MOBILIARIO-URBANO.pdf" TargetMode="External"/><Relationship Id="rId7610" Type="http://schemas.openxmlformats.org/officeDocument/2006/relationships/hyperlink" Target="https://www.caixa.gov.br/Downloads/sinapi-cadernos-tecnicos/SINAPI-CT-PASSEIOS-DE-CONCRETO.pdf" TargetMode="External"/><Relationship Id="rId867" Type="http://schemas.openxmlformats.org/officeDocument/2006/relationships/hyperlink" Target="https://www.caixa.gov.br/Downloads/sinapi-cadernos-tecnicos/SINAPI-CT-ATERROS-BASES-SUB-BASES-E-IMPRIMACOES.pdf" TargetMode="External"/><Relationship Id="rId1497" Type="http://schemas.openxmlformats.org/officeDocument/2006/relationships/hyperlink" Target="https://www.caixa.gov.br/Downloads/sinapi-cadernos-tecnicos/SINAPI-CT-CUSTOS-HORARIOS-PRODUTIVO-E-IMPRODUTIV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755" Type="http://schemas.openxmlformats.org/officeDocument/2006/relationships/hyperlink" Target="https://www.caixa.gov.br/Downloads/sinapi-cadernos-tecnicos/SINAPI-CT-DRENOS.pdf" TargetMode="External"/><Relationship Id="rId2962" Type="http://schemas.openxmlformats.org/officeDocument/2006/relationships/hyperlink" Target="https://www.caixa.gov.br/Downloads/sinapi-cadernos-tecnicos/SINAPI-CT-EQUIPAMENTOS-DE-PROTECAO-COLETIVA.pdf" TargetMode="External"/><Relationship Id="rId3806" Type="http://schemas.openxmlformats.org/officeDocument/2006/relationships/hyperlink" Target="https://www.caixa.gov.br/Downloads/sinapi-cadernos-tecnicos/SINAPI-CT-EXECUCAO-DE-GRAMPO-PARA-SOLO-GRAMPEADO.pdf" TargetMode="External"/><Relationship Id="rId6212" Type="http://schemas.openxmlformats.org/officeDocument/2006/relationships/hyperlink" Target="https://www.caixa.gov.br/Downloads/sinapi-cadernos-tecnicos/SINAPI-CT-INSTALACOES-DE-GAS-E-INCENDIO-EM-ACO-E-FERRO-GALVANIZADO.pdf" TargetMode="External"/><Relationship Id="rId9368" Type="http://schemas.openxmlformats.org/officeDocument/2006/relationships/hyperlink" Target="https://www.caixa.gov.br/Downloads/sinapi-cadernos-tecnicos/SINAPI-CT-TUBULACAO-FLANGEADA-PARA-REDES-DE-AGUA.pdf" TargetMode="External"/><Relationship Id="rId9575" Type="http://schemas.openxmlformats.org/officeDocument/2006/relationships/hyperlink" Target="https://www.caixa.gov.br/Downloads/sinapi-cadernos-tecnicos/SINAPI-CT-VALVULAS-E-REGISTROS-PARA-SISTEMAS-PREDIAIS.pdf" TargetMode="External"/><Relationship Id="rId727" Type="http://schemas.openxmlformats.org/officeDocument/2006/relationships/hyperlink" Target="https://www.caixa.gov.br/Downloads/sinapi-cadernos-tecnicos/SINAPI-CT-ATERRO-E-REATERRO-DE-VALAS.pdf" TargetMode="External"/><Relationship Id="rId934" Type="http://schemas.openxmlformats.org/officeDocument/2006/relationships/hyperlink" Target="https://www.caixa.gov.br/Downloads/sinapi-cadernos-tecnicos/SINAPI-CT-ATERROS-BASES-SUB-BASES-E-IMPRIMACOES.pdf" TargetMode="External"/><Relationship Id="rId1357" Type="http://schemas.openxmlformats.org/officeDocument/2006/relationships/hyperlink" Target="https://www.caixa.gov.br/Downloads/sinapi-cadernos-tecnicos/SINAPI-CT-CONTRAPISO.pdf" TargetMode="External"/><Relationship Id="rId1564" Type="http://schemas.openxmlformats.org/officeDocument/2006/relationships/hyperlink" Target="https://www.caixa.gov.br/Downloads/sinapi-cadernos-tecnicos/SINAPI-CT-CUSTOS-HORARIOS-PRODUTIVO-E-IMPRODUTIVO-DOS-EQUIPAMENTOS.pdf" TargetMode="External"/><Relationship Id="rId1771" Type="http://schemas.openxmlformats.org/officeDocument/2006/relationships/hyperlink" Target="https://www.caixa.gov.br/Downloads/sinapi-cadernos-tecnicos/SINAPI-CT-CUSTOS-HORARIOS-PRODUTIVO-E-IMPRODUTIV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ELETROCALHAS.pdf" TargetMode="External"/><Relationship Id="rId5021" Type="http://schemas.openxmlformats.org/officeDocument/2006/relationships/hyperlink" Target="https://www.caixa.gov.br/Downloads/sinapi-cadernos-tecnicos/SINAPI-CT-INSTALACOES-HIDRAULICAS-RESERVACAO-E-BOMBAS-DE-RECALQUE.pdf" TargetMode="External"/><Relationship Id="rId5978" Type="http://schemas.openxmlformats.org/officeDocument/2006/relationships/hyperlink" Target="https://www.caixa.gov.br/Downloads/sinapi-cadernos-tecnicos/SINAPI-CT-INSTALACOES-DE-GAS-E-INCENDIO-EM-ACO-E-FERRO-GALVANIZADO.pdf" TargetMode="External"/><Relationship Id="rId8177" Type="http://schemas.openxmlformats.org/officeDocument/2006/relationships/hyperlink" Target="https://www.caixa.gov.br/Downloads/sinapi-cadernos-tecnicos/SINAPI-CT-POCOS-DE-VISITA-E-CAIXAS-PARA-BOCAS-DE-LOBO.pdf" TargetMode="External"/><Relationship Id="rId8384" Type="http://schemas.openxmlformats.org/officeDocument/2006/relationships/hyperlink" Target="https://www.caixa.gov.br/Downloads/sinapi-cadernos-tecnicos/SINAPI-CT-RASGOS-E-FIXACOES.pdf" TargetMode="External"/><Relationship Id="rId8591" Type="http://schemas.openxmlformats.org/officeDocument/2006/relationships/hyperlink" Target="https://www.caixa.gov.br/Downloads/sinapi-cadernos-tecnicos/SINAPI-CT-REDES-DE-AGUA-E-ESGOTO-EM-PEAD-LISO-(TUBOS-E-CONEXOES).pdf" TargetMode="External"/><Relationship Id="rId9228" Type="http://schemas.openxmlformats.org/officeDocument/2006/relationships/hyperlink" Target="https://www.caixa.gov.br/Downloads/sinapi-cadernos-tecnicos/SINAPI-CT-TRANSPORTE-CARGA-E-DESCARGA-DE-MATERIAIS.pdf" TargetMode="External"/><Relationship Id="rId9435" Type="http://schemas.openxmlformats.org/officeDocument/2006/relationships/hyperlink" Target="https://www.caixa.gov.br/Downloads/sinapi-cadernos-tecnicos/SINAPI-CT-VERGAS-CONTRAVERGAS-E-FIXACAO-DE-ALVENARIA.pdf" TargetMode="External"/><Relationship Id="rId9642" Type="http://schemas.openxmlformats.org/officeDocument/2006/relationships/hyperlink" Target="https://www.caixa.gov.br/Downloads/sinapi-cadernos-tecnicos/SINAPI-CT-VALVULAS-PARA-REDES-DE-SANEAMENTO.pdf" TargetMode="External"/><Relationship Id="rId63" Type="http://schemas.openxmlformats.org/officeDocument/2006/relationships/hyperlink" Target="https://www.caixa.gov.br/Downloads/sinapi-cadernos-tecnicos/SINAPI-CT-ALVENARIA-DE-VEDACAO.pdf" TargetMode="External"/><Relationship Id="rId1217" Type="http://schemas.openxmlformats.org/officeDocument/2006/relationships/hyperlink" Target="https://www.caixa.gov.br/Downloads/sinapi-cadernos-tecnicos/SINAPI-CT-CERCAS-PROTETORES-E-ALAMBRADOS.pdf" TargetMode="External"/><Relationship Id="rId1424" Type="http://schemas.openxmlformats.org/officeDocument/2006/relationships/hyperlink" Target="https://www.caixa.gov.br/Downloads/sinapi-cadernos-tecnicos/SINAPI-CT-CUSTOS-HORARIOS-PRODUTIVO-E-IMPRODUTIVO-DOS-EQUIPAMENTOS.pdf" TargetMode="External"/><Relationship Id="rId1631" Type="http://schemas.openxmlformats.org/officeDocument/2006/relationships/hyperlink" Target="https://www.caixa.gov.br/Downloads/sinapi-cadernos-tecnicos/SINAPI-CT-CUSTOS-HORARIOS-PRODUTIVO-E-IMPRODUTIVO-DOS-EQUIPAMENTOS.pdf" TargetMode="External"/><Relationship Id="rId4787" Type="http://schemas.openxmlformats.org/officeDocument/2006/relationships/hyperlink" Target="https://www.caixa.gov.br/Downloads/sinapi-cadernos-tecnicos/SINAPI-CT-INSTALACOES-HIDRAULICAS-RESERVACAO-E-BOMBAS-DE-RECALQUE.pdf" TargetMode="External"/><Relationship Id="rId4994" Type="http://schemas.openxmlformats.org/officeDocument/2006/relationships/hyperlink" Target="https://www.caixa.gov.br/Downloads/sinapi-cadernos-tecnicos/SINAPI-CT-INSTALACOES-HIDRAULICAS-RESERVACAO-E-BOMBAS-DE-RECALQUE.pdf" TargetMode="External"/><Relationship Id="rId5838" Type="http://schemas.openxmlformats.org/officeDocument/2006/relationships/hyperlink" Target="https://www.caixa.gov.br/Downloads/sinapi-cadernos-tecnicos/SINAPI-CT-INSTALACOES-PREDIAIS-DE-AGUAS-PLUVIAIS-TUBOS-CONEXOES-CAIXAS-E-RALOS.pdf" TargetMode="External"/><Relationship Id="rId7193" Type="http://schemas.openxmlformats.org/officeDocument/2006/relationships/hyperlink" Target="https://www.caixa.gov.br/Downloads/sinapi-cadernos-tecnicos/SINAPI-CT-LOUCAS-E-METAIS.pdf" TargetMode="External"/><Relationship Id="rId8037" Type="http://schemas.openxmlformats.org/officeDocument/2006/relationships/hyperlink" Target="https://www.caixa.gov.br/Downloads/sinapi-cadernos-tecnicos/SINAPI-CT-POSTES-DE-CONCRETO-E-METALICOS.pdf" TargetMode="External"/><Relationship Id="rId8244" Type="http://schemas.openxmlformats.org/officeDocument/2006/relationships/hyperlink" Target="https://www.caixa.gov.br/Downloads/sinapi-cadernos-tecnicos/SINAPI-CT-PRODUCAO-DE-CONCRETOS-E-ARGAMASSAS-UTILIZANDO-AGREGADO-RECICLADO.pdf" TargetMode="External"/><Relationship Id="rId8451" Type="http://schemas.openxmlformats.org/officeDocument/2006/relationships/hyperlink" Target="https://www.caixa.gov.br/Downloads/sinapi-cadernos-tecnicos/SINAPI-CT-RECOMPOSICAO-DE-PAVIMENTOS.pdf" TargetMode="External"/><Relationship Id="rId9502" Type="http://schemas.openxmlformats.org/officeDocument/2006/relationships/hyperlink" Target="https://www.caixa.gov.br/Downloads/sinapi-cadernos-tecnicos/SINAPI-CT-VALVULAS-E-REGISTROS-PARA-SISTEMAS-PREDIAIS.pdf" TargetMode="External"/><Relationship Id="rId3389" Type="http://schemas.openxmlformats.org/officeDocument/2006/relationships/hyperlink" Target="https://www.caixa.gov.br/Downloads/sinapi-cadernos-tecnicos/SINAPI-CT-ESQUADRIAS-JANELAS.pdf" TargetMode="External"/><Relationship Id="rId3596" Type="http://schemas.openxmlformats.org/officeDocument/2006/relationships/hyperlink" Target="https://www.caixa.gov.br/Downloads/sinapi-cadernos-tecnicos/SINAPI-CT-ESTRUTURA-E-TRAMA-PARA-COBERTURA.pdf" TargetMode="External"/><Relationship Id="rId4647" Type="http://schemas.openxmlformats.org/officeDocument/2006/relationships/hyperlink" Target="https://www.caixa.gov.br/Downloads/sinapi-cadernos-tecnicos/SINAPI-CT-INSTALACOES-ELETRICAS-QUADROS-CABOS-DISJUNTORES-CONTATORES-E-BARRAMENTOS-BLINDADOS.pdf" TargetMode="External"/><Relationship Id="rId7053" Type="http://schemas.openxmlformats.org/officeDocument/2006/relationships/hyperlink" Target="https://www.caixa.gov.br/Downloads/sinapi-metodologia/Livro_SINAPI_Calculos_Parametros.pdf" TargetMode="External"/><Relationship Id="rId7260" Type="http://schemas.openxmlformats.org/officeDocument/2006/relationships/hyperlink" Target="https://www.caixa.gov.br/Downloads/sinapi-cadernos-tecnicos/SINAPI-CT-MASSA-UNICA-EXTERNA.pdf" TargetMode="External"/><Relationship Id="rId8104" Type="http://schemas.openxmlformats.org/officeDocument/2006/relationships/hyperlink" Target="https://www.caixa.gov.br/Downloads/sinapi-cadernos-tecnicos/SINAPI-CT-POCOS-DE-VISITA-E-CAIXAS-PARA-BOCAS-DE-LOBO.pdf" TargetMode="External"/><Relationship Id="rId8311" Type="http://schemas.openxmlformats.org/officeDocument/2006/relationships/hyperlink" Target="https://www.caixa.gov.br/Downloads/sinapi-cadernos-tecnicos/SINAPI-CT-RADIER-PISO-DE-CONCRETO-E-LAJE-SOBRE-SOLO.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3249" Type="http://schemas.openxmlformats.org/officeDocument/2006/relationships/hyperlink" Target="https://www.caixa.gov.br/Downloads/sinapi-cadernos-tecnicos/SINAPI-CT-ESCAVACAO-DE-VALAS.pdf" TargetMode="External"/><Relationship Id="rId3456" Type="http://schemas.openxmlformats.org/officeDocument/2006/relationships/hyperlink" Target="https://www.caixa.gov.br/Downloads/sinapi-cadernos-tecnicos/SINAPI-CT-ESQUADRIAS-PORTAS.pdf" TargetMode="External"/><Relationship Id="rId4854" Type="http://schemas.openxmlformats.org/officeDocument/2006/relationships/hyperlink" Target="https://www.caixa.gov.br/Downloads/sinapi-cadernos-tecnicos/SINAPI-CT-INSTALACOES-HIDRAULICAS-RESERVACAO-E-BOMBAS-DE-RECALQUE.pdf" TargetMode="External"/><Relationship Id="rId5905" Type="http://schemas.openxmlformats.org/officeDocument/2006/relationships/hyperlink" Target="https://www.caixa.gov.br/Downloads/sinapi-cadernos-tecnicos/SINAPI-CT-INSTALACOES-DE-GAS-E-INCENDIO-EM-ACO-E-FERRO-GALVANIZADO.pdf" TargetMode="External"/><Relationship Id="rId7120" Type="http://schemas.openxmlformats.org/officeDocument/2006/relationships/hyperlink" Target="https://www.caixa.gov.br/Downloads/sinapi-cadernos-tecnicos/SINAPI-CT-LOUCAS-E-METAIS.pdf" TargetMode="External"/><Relationship Id="rId377" Type="http://schemas.openxmlformats.org/officeDocument/2006/relationships/hyperlink" Target="https://www.caixa.gov.br/Downloads/sinapi-cadernos-tecnicos/SINAPI-CT-ASSENTAMENTO-DE-TUBOS-DE-ESGOTO-EM-PVC-E-PEAD.pdf" TargetMode="External"/><Relationship Id="rId584" Type="http://schemas.openxmlformats.org/officeDocument/2006/relationships/hyperlink" Target="https://www.caixa.gov.br/Downloads/sinapi-cadernos-tecnicos/SINAPI-CT-ASSENTAMENTO-DE-TUBOS-DE-PVC-E-METALICOS-EM-REDES-DE-AGUA.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3109" Type="http://schemas.openxmlformats.org/officeDocument/2006/relationships/hyperlink" Target="https://www.caixa.gov.br/Downloads/sinapi-cadernos-tecnicos/SINAPI-CT-ESCADAS.pdf" TargetMode="External"/><Relationship Id="rId3663" Type="http://schemas.openxmlformats.org/officeDocument/2006/relationships/hyperlink" Target="https://www.caixa.gov.br/Downloads/sinapi-cadernos-tecnicos/SINAPI-CT-ESTRUTURA-E-TRAMA-PARA-COBERTURA.pdf" TargetMode="External"/><Relationship Id="rId3870" Type="http://schemas.openxmlformats.org/officeDocument/2006/relationships/hyperlink" Target="https://www.caixa.gov.br/Downloads/sinapi-cadernos-tecnicos/SINAPI-CT-FORROS.pdf" TargetMode="External"/><Relationship Id="rId4507" Type="http://schemas.openxmlformats.org/officeDocument/2006/relationships/hyperlink" Target="https://www.caixa.gov.br/Downloads/sinapi-cadernos-tecnicos/SINAPI-CT-INSTALACOES-ELETRICAS-ELETRODUTOS-EMBUTIDOS-CABOS-CAIXAS-TOMADAS-E-INTERRUPTORES.pdf" TargetMode="External"/><Relationship Id="rId4714" Type="http://schemas.openxmlformats.org/officeDocument/2006/relationships/hyperlink" Target="https://www.caixa.gov.br/Downloads/sinapi-cadernos-tecnicos/SINAPI-CT-INSTALACOES-ELETRICAS-REDE-DE-DISTRIBUICAO.pdf" TargetMode="External"/><Relationship Id="rId4921" Type="http://schemas.openxmlformats.org/officeDocument/2006/relationships/hyperlink" Target="https://www.caixa.gov.br/Downloads/sinapi-cadernos-tecnicos/SINAPI-CT-INSTALACOES-HIDRAULICAS-RESERVACAO-E-BOMBAS-DE-RECALQUE.pdf" TargetMode="External"/><Relationship Id="rId9085" Type="http://schemas.openxmlformats.org/officeDocument/2006/relationships/hyperlink" Target="https://www.caixa.gov.br/Downloads/sinapi-cadernos-tecnicos/SINAPI-CT-TRANSPORTE-DE-MATERIAIS-DENTRO-DO-CANTEIRO-DE-OBRAS.pdf" TargetMode="External"/><Relationship Id="rId9292" Type="http://schemas.openxmlformats.org/officeDocument/2006/relationships/hyperlink" Target="https://www.caixa.gov.br/Downloads/sinapi-cadernos-tecnicos/SINAPI-CT-TRANSPORTE-CARGA-E-DESCARGA-DE-MATERIAIS.pdf" TargetMode="External"/><Relationship Id="rId237" Type="http://schemas.openxmlformats.org/officeDocument/2006/relationships/hyperlink" Target="https://www.caixa.gov.br/Downloads/sinapi-cadernos-tecnicos/SINAPI-CT-ARGAMASSAS.pdf" TargetMode="External"/><Relationship Id="rId791" Type="http://schemas.openxmlformats.org/officeDocument/2006/relationships/hyperlink" Target="https://www.caixa.gov.br/Downloads/sinapi-cadernos-tecnicos/SINAPI-CT-ATERROS-BASES-SUB-BASES-E-IMPRIMACOES.pdf" TargetMode="External"/><Relationship Id="rId1074" Type="http://schemas.openxmlformats.org/officeDocument/2006/relationships/hyperlink" Target="https://www.caixa.gov.br/Downloads/sinapi-cadernos-tecnicos/SINAPI-CT-BOMBAS-HIDRAULICAS-CENTRIFUGAS-HORIZONTAIS-E-SUBMERSIVEI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3316" Type="http://schemas.openxmlformats.org/officeDocument/2006/relationships/hyperlink" Target="https://www.caixa.gov.br/Downloads/sinapi-cadernos-tecnicos/SINAPI-CT-ESCORAMENTO-E-PREPARO-DE-FUNDO-DE-VALAS.pdf" TargetMode="External"/><Relationship Id="rId3523" Type="http://schemas.openxmlformats.org/officeDocument/2006/relationships/hyperlink" Target="https://www.caixa.gov.br/Downloads/sinapi-cadernos-tecnicos/SINAPI-CT-ESQUADRIAS-PORTAS.pdf" TargetMode="External"/><Relationship Id="rId3730" Type="http://schemas.openxmlformats.org/officeDocument/2006/relationships/hyperlink" Target="https://www.caixa.gov.br/Downloads/sinapi-cadernos-tecnicos/SINAPI-CT-ESTRUTURAS-DE-CONTENCAO-PERFIS-PRANCHADOS-CORTINAS-E-MUROS-DE-ARRIMO.pdf" TargetMode="External"/><Relationship Id="rId6679" Type="http://schemas.openxmlformats.org/officeDocument/2006/relationships/hyperlink" Target="https://www.caixa.gov.br/Downloads/sinapi-cadernos-tecnicos/SINAPI-CT-LIGACOES-PREDIAIS-DE-AGUA-E-ESGOTO.pdf" TargetMode="External"/><Relationship Id="rId6886" Type="http://schemas.openxmlformats.org/officeDocument/2006/relationships/hyperlink" Target="https://www.caixa.gov.br/Downloads/sinapi-metodologia/Livro_SINAPI_Calculos_Parametros.pdf" TargetMode="External"/><Relationship Id="rId7937" Type="http://schemas.openxmlformats.org/officeDocument/2006/relationships/hyperlink" Target="https://www.caixa.gov.br/Downloads/sinapi-cadernos-tecnicos/SINAPI-CT-PINTURA-PARA-PISOS-E-PARA-SINALIZACAO-HORIZONTAL-E-VERTICAL.pdf" TargetMode="External"/><Relationship Id="rId444" Type="http://schemas.openxmlformats.org/officeDocument/2006/relationships/hyperlink" Target="https://www.caixa.gov.br/Downloads/sinapi-cadernos-tecnicos/SINAPI-CT-ASSENTAMENTO-DE-TUBOS-DE-PVC-E-METALICOS-EM-REDES-DE-AGUA.pdf" TargetMode="External"/><Relationship Id="rId651" Type="http://schemas.openxmlformats.org/officeDocument/2006/relationships/hyperlink" Target="https://www.caixa.gov.br/Downloads/sinapi-cadernos-tecnicos/SINAPI-CT-ASSENTAMENTO-DE-TUBOS-DE-ESGOTO-OU-DRENAGEM-PLUVIAL-EM-CONCRETO.pdf" TargetMode="External"/><Relationship Id="rId1281" Type="http://schemas.openxmlformats.org/officeDocument/2006/relationships/hyperlink" Target="https://www.caixa.gov.br/Downloads/sinapi-cadernos-tecnicos/SINAPI-CT-CONCRETO-PROJETADO.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5488" Type="http://schemas.openxmlformats.org/officeDocument/2006/relationships/hyperlink" Target="https://www.caixa.gov.br/Downloads/sinapi-cadernos-tecnicos/SINAPI-CT-INSTALACOES-PREDIAIS-DE-AGUA-FRIA-EM-PVC.pdf" TargetMode="External"/><Relationship Id="rId5695" Type="http://schemas.openxmlformats.org/officeDocument/2006/relationships/hyperlink" Target="https://www.caixa.gov.br/Downloads/sinapi-cadernos-tecnicos/SINAPI-CT-INSTALACOES-PREDIAIS-DE-AGUA-QUENTE-EM-CPVC.pdf" TargetMode="External"/><Relationship Id="rId6539" Type="http://schemas.openxmlformats.org/officeDocument/2006/relationships/hyperlink" Target="https://www.caixa.gov.br/Downloads/sinapi-cadernos-tecnicos/SINAPI-CT-INSTALACOES-EM-COBRE.pdf" TargetMode="External"/><Relationship Id="rId6746" Type="http://schemas.openxmlformats.org/officeDocument/2006/relationships/hyperlink" Target="https://www.caixa.gov.br/Downloads/sinapi-metodologia/Livro_SINAPI_Calculos_Parametros.pdf" TargetMode="External"/><Relationship Id="rId6953" Type="http://schemas.openxmlformats.org/officeDocument/2006/relationships/hyperlink" Target="https://www.caixa.gov.br/Downloads/sinapi-metodologia/Livro_SINAPI_Calculos_Parametros.pdf" TargetMode="External"/><Relationship Id="rId9152" Type="http://schemas.openxmlformats.org/officeDocument/2006/relationships/hyperlink" Target="https://www.caixa.gov.br/Downloads/sinapi-cadernos-tecnicos/SINAPI-CT-TRANSPORTE-DE-MATERIAIS-DENTRO-DO-CANTEIRO-DE-OBRAS.pdf" TargetMode="External"/><Relationship Id="rId304" Type="http://schemas.openxmlformats.org/officeDocument/2006/relationships/hyperlink" Target="https://www.caixa.gov.br/Downloads/sinapi-cadernos-tecnicos/SINAPI-CT-ARMACAO-PARA-ESTRUTURAS-DE-CONCRETO-ARMADO.pdf" TargetMode="External"/><Relationship Id="rId511" Type="http://schemas.openxmlformats.org/officeDocument/2006/relationships/hyperlink" Target="https://www.caixa.gov.br/Downloads/sinapi-cadernos-tecnicos/SINAPI-CT-ASSENTAMENTO-DE-TUBOS-DE-PVC-E-METALICOS-EM-REDES-DE-AGUA.pdf" TargetMode="External"/><Relationship Id="rId1141" Type="http://schemas.openxmlformats.org/officeDocument/2006/relationships/hyperlink" Target="https://www.caixa.gov.br/Downloads/sinapi-cadernos-tecnicos/SINAPI-CT-CAIXAS-ENTERRADAS.pdf" TargetMode="External"/><Relationship Id="rId4297" Type="http://schemas.openxmlformats.org/officeDocument/2006/relationships/hyperlink" Target="https://www.caixa.gov.br/Downloads/sinapi-cadernos-tecnicos/SINAPI-CT-IMPERMEABILIZACAO-PROTECAO-MECANICA-E-TRATAMENTO-DE-JUNTA.pdf" TargetMode="External"/><Relationship Id="rId5348" Type="http://schemas.openxmlformats.org/officeDocument/2006/relationships/hyperlink" Target="https://www.caixa.gov.br/Downloads/sinapi-cadernos-tecnicos/SINAPI-CT-INSTALACOES-PREDIAIS-DE-ESGOTO-TUBOS-E-CONEXOES.pdf" TargetMode="External"/><Relationship Id="rId5555" Type="http://schemas.openxmlformats.org/officeDocument/2006/relationships/hyperlink" Target="https://www.caixa.gov.br/Downloads/sinapi-cadernos-tecnicos/SINAPI-CT-INSTALACOES-PREDIAIS-DE-AGUA-FRIA-EM-PVC.pdf" TargetMode="External"/><Relationship Id="rId5762" Type="http://schemas.openxmlformats.org/officeDocument/2006/relationships/hyperlink" Target="https://www.caixa.gov.br/Downloads/sinapi-cadernos-tecnicos/SINAPI-CT-INSTALACOES-PREDIAIS-DE-AGUA-QUENTE-EM-CPVC.pdf" TargetMode="External"/><Relationship Id="rId6606" Type="http://schemas.openxmlformats.org/officeDocument/2006/relationships/hyperlink" Target="https://www.caixa.gov.br/Downloads/sinapi-cadernos-tecnicos/SINAPI-CT-INSTALACOES-PARA-CANTEIROS-DE-OBRAS.pdf" TargetMode="External"/><Relationship Id="rId6813" Type="http://schemas.openxmlformats.org/officeDocument/2006/relationships/hyperlink" Target="https://www.caixa.gov.br/Downloads/sinapi-metodologia/Livro_SINAPI_Calculos_Parametros.pdf" TargetMode="External"/><Relationship Id="rId9012" Type="http://schemas.openxmlformats.org/officeDocument/2006/relationships/hyperlink" Target="https://www.caixa.gov.br/Downloads/sinapi-cadernos-tecnicos/SINAPI-CT-TRANSPORTE-FLUVIAL-CARGA-E-DESCARGA.pdf" TargetMode="External"/><Relationship Id="rId1001" Type="http://schemas.openxmlformats.org/officeDocument/2006/relationships/hyperlink" Target="https://www.caixa.gov.br/Downloads/sinapi-cadernos-tecnicos/SINAPI-CT-BOCAS-PARA-BUEIROS.pdf" TargetMode="External"/><Relationship Id="rId4157" Type="http://schemas.openxmlformats.org/officeDocument/2006/relationships/hyperlink" Target="https://www.caixa.gov.br/Downloads/sinapi-cadernos-tecnicos/SINAPI-CT-GESSO.pdf" TargetMode="External"/><Relationship Id="rId4364" Type="http://schemas.openxmlformats.org/officeDocument/2006/relationships/hyperlink" Target="https://www.caixa.gov.br/Downloads/sinapi-cadernos-tecnicos/SINAPI-CT-INSTALACOES-ELETRICAS-ELETRODUTOS-EMBUTIDOS-CABOS-CAIXAS-TOMADAS-E-INTERRUPTORES.pdf" TargetMode="External"/><Relationship Id="rId4571" Type="http://schemas.openxmlformats.org/officeDocument/2006/relationships/hyperlink" Target="https://www.caixa.gov.br/Downloads/sinapi-cadernos-tecnicos/SINAPI-CT-INSTALACOES-ELETRICAS-ELETRODUTOS-CONEXOES-E-CONDULETES-APARENTES.pdf" TargetMode="External"/><Relationship Id="rId5208" Type="http://schemas.openxmlformats.org/officeDocument/2006/relationships/hyperlink" Target="https://www.caixa.gov.br/Downloads/sinapi-cadernos-tecnicos/SINAPI-CT-INSTALACOES-HIDRAULICAS-EM-PEX.pdf" TargetMode="External"/><Relationship Id="rId5415" Type="http://schemas.openxmlformats.org/officeDocument/2006/relationships/hyperlink" Target="https://www.caixa.gov.br/Downloads/sinapi-cadernos-tecnicos/SINAPI-CT-INSTALACOES-PREDIAIS-DE-ESGOTO-TUBOS-E-CONEXOES.pdf" TargetMode="External"/><Relationship Id="rId5622" Type="http://schemas.openxmlformats.org/officeDocument/2006/relationships/hyperlink" Target="https://www.caixa.gov.br/Downloads/sinapi-cadernos-tecnicos/SINAPI-CT-INSTALACOES-PREDIAIS-DE-AGUA-FRIA-EM-PVC.pdf" TargetMode="External"/><Relationship Id="rId8778" Type="http://schemas.openxmlformats.org/officeDocument/2006/relationships/hyperlink" Target="https://www.caixa.gov.br/Downloads/sinapi-cadernos-tecnicos/SINAPI-CT-SINALIZACAO-VERTICAL-VIARIA.pdf" TargetMode="External"/><Relationship Id="rId1958" Type="http://schemas.openxmlformats.org/officeDocument/2006/relationships/hyperlink" Target="https://www.caixa.gov.br/Downloads/sinapi-cadernos-tecnicos/SINAPI-CT-DEPRECIACAO-JUROS-IMPOSTOS-E-SEGUROS-MANUTENCAO-E-MATERIAIS-NA-OPERACAO-DOS-EQUIPAMENTOS.pdf" TargetMode="External"/><Relationship Id="rId3173" Type="http://schemas.openxmlformats.org/officeDocument/2006/relationships/hyperlink" Target="https://www.caixa.gov.br/Downloads/sinapi-cadernos-tecnicos/SINAPI-CT-ESCAVACAO-VERTICAL-A-CEU-ABERTO.pdf" TargetMode="External"/><Relationship Id="rId3380" Type="http://schemas.openxmlformats.org/officeDocument/2006/relationships/hyperlink" Target="https://www.caixa.gov.br/Downloads/sinapi-cadernos-tecnicos/SINAPI-CT-ESGOTAMENTO-DE-VALA-E-REBAIXAMENTO-DO-LENCOL-FREATICO.pdf" TargetMode="External"/><Relationship Id="rId4017" Type="http://schemas.openxmlformats.org/officeDocument/2006/relationships/hyperlink" Target="https://www.caixa.gov.br/Downloads/sinapi-cadernos-tecnicos/SINAPI-CT-FORMAS-PARA-ESTRUTURAS-DE-CONCRETO-ARMADO.pdf" TargetMode="External"/><Relationship Id="rId4224" Type="http://schemas.openxmlformats.org/officeDocument/2006/relationships/hyperlink" Target="https://www.caixa.gov.br/Downloads/sinapi-cadernos-tecnicos/SINAPI-CT-GUIAS-E-SARJETAS.pdf" TargetMode="External"/><Relationship Id="rId4431" Type="http://schemas.openxmlformats.org/officeDocument/2006/relationships/hyperlink" Target="https://www.caixa.gov.br/Downloads/sinapi-cadernos-tecnicos/SINAPI-CT-INSTALACOES-ELETRICAS-ELETRODUTOS-EMBUTIDOS-CABOS-CAIXAS-TOMADAS-E-INTERRUPTORES.pdf" TargetMode="External"/><Relationship Id="rId7587" Type="http://schemas.openxmlformats.org/officeDocument/2006/relationships/hyperlink" Target="https://www.caixa.gov.br/Downloads/sinapi-cadernos-tecnicos/SINAPI-CT-PARQUINHOS-E-EQUIPAMENTOS-DE-GINASTICA-AO-AR-LIVRE.pdf" TargetMode="External"/><Relationship Id="rId8638" Type="http://schemas.openxmlformats.org/officeDocument/2006/relationships/hyperlink" Target="https://www.caixa.gov.br/Downloads/sinapi-cadernos-tecnicos/SINAPI-CT-REDES-DE-AGUA-E-ESGOTO-EM-PEAD-LISO-(TUBOS-E-CONEXOES).pdf" TargetMode="External"/><Relationship Id="rId8985" Type="http://schemas.openxmlformats.org/officeDocument/2006/relationships/hyperlink" Target="https://www.caixa.gov.br/Downloads/sinapi-cadernos-tecnicos/SINAPI-CT-TRANSPORTE-FLUVIAL-CARGA-E-DESCARGA.pdf" TargetMode="External"/><Relationship Id="rId1818" Type="http://schemas.openxmlformats.org/officeDocument/2006/relationships/hyperlink" Target="https://www.caixa.gov.br/Downloads/sinapi-cadernos-tecnicos/SINAPI-CT-DEMOLICOES-E-REMOCOES.pdf" TargetMode="External"/><Relationship Id="rId3033" Type="http://schemas.openxmlformats.org/officeDocument/2006/relationships/hyperlink" Target="https://www.caixa.gov.br/Downloads/sinapi-cadernos-tecnicos/SINAPI-CT-ESCADAS.pdf" TargetMode="External"/><Relationship Id="rId3240" Type="http://schemas.openxmlformats.org/officeDocument/2006/relationships/hyperlink" Target="https://www.caixa.gov.br/Downloads/sinapi-cadernos-tecnicos/SINAPI-CT-ESCAVACAO-DE-VALAS.pdf" TargetMode="External"/><Relationship Id="rId6189" Type="http://schemas.openxmlformats.org/officeDocument/2006/relationships/hyperlink" Target="https://www.caixa.gov.br/Downloads/sinapi-cadernos-tecnicos/SINAPI-CT-INSTALACOES-DE-GAS-E-INCENDIO-EM-ACO-E-FERRO-GALVANIZADO.pdf" TargetMode="External"/><Relationship Id="rId6396" Type="http://schemas.openxmlformats.org/officeDocument/2006/relationships/hyperlink" Target="https://www.caixa.gov.br/Downloads/sinapi-cadernos-tecnicos/SINAPI-CT-INSTALACOES-EM-COBRE.pdf" TargetMode="External"/><Relationship Id="rId7794" Type="http://schemas.openxmlformats.org/officeDocument/2006/relationships/hyperlink" Target="https://www.caixa.gov.br/Downloads/sinapi-cadernos-tecnicos/SINAPI-CT-PINTURA-EXTERNA.pdf" TargetMode="External"/><Relationship Id="rId8845" Type="http://schemas.openxmlformats.org/officeDocument/2006/relationships/hyperlink" Target="https://www.caixa.gov.br/Downloads/sinapi-cadernos-tecnicos/SINAPI-CT-SISTEMAS-DE-MEDICAO.pdf" TargetMode="External"/><Relationship Id="rId161" Type="http://schemas.openxmlformats.org/officeDocument/2006/relationships/hyperlink" Target="https://www.caixa.gov.br/Downloads/sinapi-cadernos-tecnicos/SINAPI-CT-ARGAMASSAS.pdf" TargetMode="External"/><Relationship Id="rId6049" Type="http://schemas.openxmlformats.org/officeDocument/2006/relationships/hyperlink" Target="https://www.caixa.gov.br/Downloads/sinapi-cadernos-tecnicos/SINAPI-CT-INSTALACOES-DE-GAS-E-INCENDIO-EM-ACO-E-FERRO-GALVANIZADO.pdf" TargetMode="External"/><Relationship Id="rId7447" Type="http://schemas.openxmlformats.org/officeDocument/2006/relationships/hyperlink" Target="https://www.caixa.gov.br/Downloads/sinapi-cadernos-tecnicos/SINAPI-CT-PAISAGISMO-PLANTIO.pdf" TargetMode="External"/><Relationship Id="rId7654" Type="http://schemas.openxmlformats.org/officeDocument/2006/relationships/hyperlink" Target="https://www.caixa.gov.br/Downloads/sinapi-cadernos-tecnicos/SINAPI-CT-PAVIMENTO-RIGIDO-DE-CONCRETO.pdf" TargetMode="External"/><Relationship Id="rId7861" Type="http://schemas.openxmlformats.org/officeDocument/2006/relationships/hyperlink" Target="https://www.caixa.gov.br/Downloads/sinapi-cadernos-tecnicos/SINAPI-CT-PINTURA-EM-MADEIRA.pdf" TargetMode="External"/><Relationship Id="rId8705" Type="http://schemas.openxmlformats.org/officeDocument/2006/relationships/hyperlink" Target="https://www.caixa.gov.br/Downloads/sinapi-cadernos-tecnicos/SINAPI-CT-REVESTIMENTOS-CERAMICOS-INTERNOS.pdf" TargetMode="External"/><Relationship Id="rId8912" Type="http://schemas.openxmlformats.org/officeDocument/2006/relationships/hyperlink" Target="https://www.caixa.gov.br/Downloads/sinapi-cadernos-tecnicos/SINAPI-CT-SUPRESSAO-VEGETAL.pdf" TargetMode="External"/><Relationship Id="rId2799" Type="http://schemas.openxmlformats.org/officeDocument/2006/relationships/hyperlink" Target="https://www.caixa.gov.br/Downloads/sinapi-cadernos-tecnicos/SINAPI-CT-DUTOS-PARA-AR-CONDICIONADO.pdf" TargetMode="External"/><Relationship Id="rId3100" Type="http://schemas.openxmlformats.org/officeDocument/2006/relationships/hyperlink" Target="https://www.caixa.gov.br/Downloads/sinapi-cadernos-tecnicos/SINAPI-CT-ESCADAS.pdf" TargetMode="External"/><Relationship Id="rId6256" Type="http://schemas.openxmlformats.org/officeDocument/2006/relationships/hyperlink" Target="https://www.caixa.gov.br/Downloads/sinapi-cadernos-tecnicos/SINAPI-CT-INSTALACOES-DE-GAS-EM-PEX-MULTICAMADAS.pdf" TargetMode="External"/><Relationship Id="rId6463" Type="http://schemas.openxmlformats.org/officeDocument/2006/relationships/hyperlink" Target="https://www.caixa.gov.br/Downloads/sinapi-cadernos-tecnicos/SINAPI-CT-INSTALACOES-EM-COBRE.pdf" TargetMode="External"/><Relationship Id="rId6670" Type="http://schemas.openxmlformats.org/officeDocument/2006/relationships/hyperlink" Target="https://www.caixa.gov.br/Downloads/sinapi-cadernos-tecnicos/SINAPI-CT-LIGACOES-PREDIAIS-DE-AGUA-E-ESGOTO.pdf" TargetMode="External"/><Relationship Id="rId7307" Type="http://schemas.openxmlformats.org/officeDocument/2006/relationships/hyperlink" Target="https://www.caixa.gov.br/Downloads/sinapi-cadernos-tecnicos/SINAPI-CT-MASSA-UNICA-EXTERNA.pdf" TargetMode="External"/><Relationship Id="rId7514" Type="http://schemas.openxmlformats.org/officeDocument/2006/relationships/hyperlink" Target="https://www.caixa.gov.br/Downloads/sinapi-cadernos-tecnicos/SINAPI-CT-PAREDES-DE-CONCRETO-ESTUCAMENTO.pdf" TargetMode="External"/><Relationship Id="rId7721" Type="http://schemas.openxmlformats.org/officeDocument/2006/relationships/hyperlink" Target="https://www.caixa.gov.br/Downloads/sinapi-cadernos-tecnicos/SINAPI-CT-PERFURACAO-HORIZONTAL-DIRECIONAL-HDD.pdf" TargetMode="External"/><Relationship Id="rId978" Type="http://schemas.openxmlformats.org/officeDocument/2006/relationships/hyperlink" Target="https://www.caixa.gov.br/Downloads/sinapi-cadernos-tecnicos/SINAPI-CT-ATERROS-BASES-SUB-BASES-E-IMPRIMACOE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2866" Type="http://schemas.openxmlformats.org/officeDocument/2006/relationships/hyperlink" Target="https://www.caixa.gov.br/Downloads/sinapi-cadernos-tecnicos/SINAPI-CT-ELETROCALHAS.pdf" TargetMode="External"/><Relationship Id="rId3917" Type="http://schemas.openxmlformats.org/officeDocument/2006/relationships/hyperlink" Target="https://www.caixa.gov.br/Downloads/sinapi-cadernos-tecnicos/SINAPI-CT-FOSSAS-E-SUMIDOUROS.pdf" TargetMode="External"/><Relationship Id="rId5065" Type="http://schemas.openxmlformats.org/officeDocument/2006/relationships/hyperlink" Target="https://www.caixa.gov.br/Downloads/sinapi-cadernos-tecnicos/SINAPI-CT-INSTALACOES-HIDRAULICAS-RESERVACAO-E-BOMBAS-DE-RECALQUE.pdf" TargetMode="External"/><Relationship Id="rId5272" Type="http://schemas.openxmlformats.org/officeDocument/2006/relationships/hyperlink" Target="https://www.caixa.gov.br/Downloads/sinapi-cadernos-tecnicos/SINAPI-CT-INSTALACOES-HIDRAULICAS-EM-PPR.pdf" TargetMode="External"/><Relationship Id="rId6116" Type="http://schemas.openxmlformats.org/officeDocument/2006/relationships/hyperlink" Target="https://www.caixa.gov.br/Downloads/sinapi-cadernos-tecnicos/SINAPI-CT-INSTALACOES-DE-GAS-E-INCENDIO-EM-ACO-E-FERRO-GALVANIZADO.pdf" TargetMode="External"/><Relationship Id="rId6323" Type="http://schemas.openxmlformats.org/officeDocument/2006/relationships/hyperlink" Target="https://www.caixa.gov.br/Downloads/sinapi-cadernos-tecnicos/SINAPI-CT-INSTALACOES-DE-AR-CONDICIONADO.pdf" TargetMode="External"/><Relationship Id="rId6530" Type="http://schemas.openxmlformats.org/officeDocument/2006/relationships/hyperlink" Target="https://www.caixa.gov.br/Downloads/sinapi-cadernos-tecnicos/SINAPI-CT-INSTALACOES-EM-COBRE.pdf" TargetMode="External"/><Relationship Id="rId9479" Type="http://schemas.openxmlformats.org/officeDocument/2006/relationships/hyperlink" Target="https://www.caixa.gov.br/Downloads/sinapi-cadernos-tecnicos/SINAPI-CT-VIDROS-E-ESPELHOS.pdf" TargetMode="External"/><Relationship Id="rId838" Type="http://schemas.openxmlformats.org/officeDocument/2006/relationships/hyperlink" Target="https://www.caixa.gov.br/Downloads/sinapi-cadernos-tecnicos/SINAPI-CT-ATERROS-BASES-SUB-BASES-E-IMPRIMACOES.pdf" TargetMode="External"/><Relationship Id="rId1468" Type="http://schemas.openxmlformats.org/officeDocument/2006/relationships/hyperlink" Target="https://www.caixa.gov.br/Downloads/sinapi-cadernos-tecnicos/SINAPI-CT-CUSTOS-HORARIOS-PRODUTIVO-E-IMPRODUTIVO-DOS-EQUIPAMENTOS.pdf" TargetMode="External"/><Relationship Id="rId1675" Type="http://schemas.openxmlformats.org/officeDocument/2006/relationships/hyperlink" Target="https://www.caixa.gov.br/Downloads/sinapi-cadernos-tecnicos/SINAPI-CT-CUSTOS-HORARIOS-PRODUTIVO-E-IMPRODUTIVO-DOS-EQUIPAMENTOS.pdf" TargetMode="External"/><Relationship Id="rId1882" Type="http://schemas.openxmlformats.org/officeDocument/2006/relationships/hyperlink" Target="https://www.caixa.gov.br/Downloads/sinapi-cadernos-tecnicos/SINAPI-CT-DEPRECIACAO-JUROS-IMPOSTOS-E-SEGUROS-MANUTENCAO-E-MATERIAIS-NA-OPERACAO-DOS-EQUIPAMENTO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2726" Type="http://schemas.openxmlformats.org/officeDocument/2006/relationships/hyperlink" Target="https://www.caixa.gov.br/Downloads/sinapi-cadernos-tecnicos/SINAPI-CT-DRENOS.pdf" TargetMode="External"/><Relationship Id="rId4081" Type="http://schemas.openxmlformats.org/officeDocument/2006/relationships/hyperlink" Target="https://www.caixa.gov.br/Downloads/sinapi-cadernos-tecnicos/SINAPI-CT-FORMAS-PARA-ESTRUTURAS-DE-CONCRETO-ARMADO.pdf" TargetMode="External"/><Relationship Id="rId5132" Type="http://schemas.openxmlformats.org/officeDocument/2006/relationships/hyperlink" Target="https://www.caixa.gov.br/Downloads/sinapi-cadernos-tecnicos/SINAPI-CT-INSTALACOES-HIDRAULICAS-EM-PEX.pdf" TargetMode="External"/><Relationship Id="rId8288" Type="http://schemas.openxmlformats.org/officeDocument/2006/relationships/hyperlink" Target="https://www.caixa.gov.br/Downloads/sinapi-cadernos-tecnicos/SINAPI-CT-RADIER-PISO-DE-CONCRETO-E-LAJE-SOBRE-SOLO.pdf" TargetMode="External"/><Relationship Id="rId8495" Type="http://schemas.openxmlformats.org/officeDocument/2006/relationships/hyperlink" Target="https://www.caixa.gov.br/Downloads/sinapi-cadernos-tecnicos/SINAPI-CT-REDES-ENTERRADAS-DE-DISTRIBUICAO-ELETRICA.pdf" TargetMode="External"/><Relationship Id="rId9339" Type="http://schemas.openxmlformats.org/officeDocument/2006/relationships/hyperlink" Target="https://www.caixa.gov.br/Downloads/sinapi-cadernos-tecnicos/SINAPI-CT-TUBULACAO-FLANGEADA-PARA-REDES-DE-AGUA.pdf" TargetMode="External"/><Relationship Id="rId9546" Type="http://schemas.openxmlformats.org/officeDocument/2006/relationships/hyperlink" Target="https://www.caixa.gov.br/Downloads/sinapi-cadernos-tecnicos/SINAPI-CT-VALVULAS-E-REGISTROS-PARA-SISTEMAS-PREDIAIS.pdf" TargetMode="External"/><Relationship Id="rId1328" Type="http://schemas.openxmlformats.org/officeDocument/2006/relationships/hyperlink" Target="https://www.caixa.gov.br/Downloads/sinapi-cadernos-tecnicos/SINAPI-CT-CONCRETO-PROTENDIDO.pdf" TargetMode="External"/><Relationship Id="rId1535" Type="http://schemas.openxmlformats.org/officeDocument/2006/relationships/hyperlink" Target="https://www.caixa.gov.br/Downloads/sinapi-cadernos-tecnicos/SINAPI-CT-CUSTOS-HORARIOS-PRODUTIVO-E-IMPRODUTIVO-DOS-EQUIPAMENTOS.pdf" TargetMode="External"/><Relationship Id="rId2933" Type="http://schemas.openxmlformats.org/officeDocument/2006/relationships/hyperlink" Target="https://www.caixa.gov.br/Downloads/sinapi-cadernos-tecnicos/SINAPI-CT-ENERGIA-SOLAR-PARA-EDIFICACOES.pdf" TargetMode="External"/><Relationship Id="rId7097" Type="http://schemas.openxmlformats.org/officeDocument/2006/relationships/hyperlink" Target="https://www.caixa.gov.br/Downloads/sinapi-metodologia/Livro_SINAPI_Calculos_Parametros.pdf" TargetMode="External"/><Relationship Id="rId8148" Type="http://schemas.openxmlformats.org/officeDocument/2006/relationships/hyperlink" Target="https://www.caixa.gov.br/Downloads/sinapi-cadernos-tecnicos/SINAPI-CT-POCOS-DE-VISITA-E-CAIXAS-PARA-BOCAS-DE-LOBO.pdf" TargetMode="External"/><Relationship Id="rId8355" Type="http://schemas.openxmlformats.org/officeDocument/2006/relationships/hyperlink" Target="https://www.caixa.gov.br/Downloads/sinapi-cadernos-tecnicos/SINAPI-CT-RASGOS-E-FIXACOES.pdf" TargetMode="External"/><Relationship Id="rId8562" Type="http://schemas.openxmlformats.org/officeDocument/2006/relationships/hyperlink" Target="https://www.caixa.gov.br/Downloads/sinapi-cadernos-tecnicos/SINAPI-CT-REDES-DE-LOGICA-TELEFONIA-E-IMAGEM.pdf" TargetMode="External"/><Relationship Id="rId9406" Type="http://schemas.openxmlformats.org/officeDocument/2006/relationships/hyperlink" Target="https://www.caixa.gov.br/Downloads/sinapi-cadernos-tecnicos/SINAPI-CT-USINAGENS.pdf" TargetMode="External"/><Relationship Id="rId905" Type="http://schemas.openxmlformats.org/officeDocument/2006/relationships/hyperlink" Target="https://www.caixa.gov.br/Downloads/sinapi-cadernos-tecnicos/SINAPI-CT-ATERROS-BASES-SUB-BASES-E-IMPRIMACOES.pdf" TargetMode="External"/><Relationship Id="rId1742" Type="http://schemas.openxmlformats.org/officeDocument/2006/relationships/hyperlink" Target="https://www.caixa.gov.br/Downloads/sinapi-cadernos-tecnicos/SINAPI-CT-CUSTOS-HORARIOS-PRODUTIVO-E-IMPRODUTIVO-DOS-EQUIPAMENTOS.pdf" TargetMode="External"/><Relationship Id="rId4898" Type="http://schemas.openxmlformats.org/officeDocument/2006/relationships/hyperlink" Target="https://www.caixa.gov.br/Downloads/sinapi-cadernos-tecnicos/SINAPI-CT-INSTALACOES-HIDRAULICAS-RESERVACAO-E-BOMBAS-DE-RECALQUE.pdf" TargetMode="External"/><Relationship Id="rId5949" Type="http://schemas.openxmlformats.org/officeDocument/2006/relationships/hyperlink" Target="https://www.caixa.gov.br/Downloads/sinapi-cadernos-tecnicos/SINAPI-CT-INSTALACOES-DE-GAS-E-INCENDIO-EM-ACO-E-FERRO-GALVANIZADO.pdf" TargetMode="External"/><Relationship Id="rId7164" Type="http://schemas.openxmlformats.org/officeDocument/2006/relationships/hyperlink" Target="https://www.caixa.gov.br/Downloads/sinapi-cadernos-tecnicos/SINAPI-CT-LOUCAS-E-METAIS.pdf" TargetMode="External"/><Relationship Id="rId7371" Type="http://schemas.openxmlformats.org/officeDocument/2006/relationships/hyperlink" Target="https://www.caixa.gov.br/Downloads/sinapi-cadernos-tecnicos/SINAPI-CT-MASSA-UNICA-INTERNA.pdf" TargetMode="External"/><Relationship Id="rId8008" Type="http://schemas.openxmlformats.org/officeDocument/2006/relationships/hyperlink" Target="https://www.caixa.gov.br/Downloads/sinapi-cadernos-tecnicos/SINAPI-CT-POSTES-DE-CONCRETO-E-METALICOS.pdf" TargetMode="External"/><Relationship Id="rId8215" Type="http://schemas.openxmlformats.org/officeDocument/2006/relationships/hyperlink" Target="https://www.caixa.gov.br/Downloads/sinapi-cadernos-tecnicos/SINAPI-CT-PRODUCAO-DE-CONCRETO.pdf" TargetMode="External"/><Relationship Id="rId9613" Type="http://schemas.openxmlformats.org/officeDocument/2006/relationships/hyperlink" Target="https://www.caixa.gov.br/Downloads/sinapi-cadernos-tecnicos/SINAPI-CT-VALVULAS-PARA-REDES-DE-SANEAMENTO.pdf" TargetMode="External"/><Relationship Id="rId34" Type="http://schemas.openxmlformats.org/officeDocument/2006/relationships/hyperlink" Target="https://www.caixa.gov.br/Downloads/sinapi-cadernos-tecnicos/SINAPI-CT-ALVENARIA-DE-VEDACAO.pdf" TargetMode="External"/><Relationship Id="rId1602" Type="http://schemas.openxmlformats.org/officeDocument/2006/relationships/hyperlink" Target="https://www.caixa.gov.br/Downloads/sinapi-cadernos-tecnicos/SINAPI-CT-CUSTOS-HORARIOS-PRODUTIVO-E-IMPRODUTIVO-DOS-EQUIPAMENTOS.pdf" TargetMode="External"/><Relationship Id="rId4758" Type="http://schemas.openxmlformats.org/officeDocument/2006/relationships/hyperlink" Target="https://www.caixa.gov.br/Downloads/sinapi-cadernos-tecnicos/SINAPI-CT-INSTALACOES-ELETRICAS-REDE-DE-DISTRIBUICAO.pdf" TargetMode="External"/><Relationship Id="rId4965" Type="http://schemas.openxmlformats.org/officeDocument/2006/relationships/hyperlink" Target="https://www.caixa.gov.br/Downloads/sinapi-cadernos-tecnicos/SINAPI-CT-INSTALACOES-HIDRAULICAS-RESERVACAO-E-BOMBAS-DE-RECALQUE.pdf" TargetMode="External"/><Relationship Id="rId5809" Type="http://schemas.openxmlformats.org/officeDocument/2006/relationships/hyperlink" Target="https://www.caixa.gov.br/Downloads/sinapi-cadernos-tecnicos/SINAPI-CT-INSTALACOES-PREDIAIS-DE-AGUAS-PLUVIAIS-TUBOS-CONEXOES-CAIXAS-E-RALOS.pdf" TargetMode="External"/><Relationship Id="rId6180" Type="http://schemas.openxmlformats.org/officeDocument/2006/relationships/hyperlink" Target="https://www.caixa.gov.br/Downloads/sinapi-cadernos-tecnicos/SINAPI-CT-INSTALACOES-DE-GAS-E-INCENDIO-EM-ACO-E-FERRO-GALVANIZADO.pdf" TargetMode="External"/><Relationship Id="rId7024" Type="http://schemas.openxmlformats.org/officeDocument/2006/relationships/hyperlink" Target="https://www.caixa.gov.br/Downloads/sinapi-metodologia/Livro_SINAPI_Calculos_Parametros.pdf" TargetMode="External"/><Relationship Id="rId8422" Type="http://schemas.openxmlformats.org/officeDocument/2006/relationships/hyperlink" Target="https://www.caixa.gov.br/Downloads/sinapi-cadernos-tecnicos/SINAPI-CT-RECOMPOSICAO-DE-PAVIMENTOS.pdf" TargetMode="External"/><Relationship Id="rId3567" Type="http://schemas.openxmlformats.org/officeDocument/2006/relationships/hyperlink" Target="https://www.caixa.gov.br/Downloads/sinapi-cadernos-tecnicos/SINAPI-CT-ESTACAS-PRE-MOLDADAS.pdf" TargetMode="External"/><Relationship Id="rId3774" Type="http://schemas.openxmlformats.org/officeDocument/2006/relationships/hyperlink" Target="https://www.caixa.gov.br/Downloads/sinapi-cadernos-tecnicos/SINAPI-CT-ESTRUTURAS-DE-MADEIRA.pdf" TargetMode="External"/><Relationship Id="rId3981" Type="http://schemas.openxmlformats.org/officeDocument/2006/relationships/hyperlink" Target="https://www.caixa.gov.br/Downloads/sinapi-cadernos-tecnicos/SINAPI-CT-FORMAS-CURVAS-PARA-PAREDES-DE-RESERVATORIOS-DE-CONCRETO.pdf" TargetMode="External"/><Relationship Id="rId4618" Type="http://schemas.openxmlformats.org/officeDocument/2006/relationships/hyperlink" Target="https://www.caixa.gov.br/Downloads/sinapi-cadernos-tecnicos/SINAPI-CT-INSTALACOES-ELETRICAS-QUADROS-CABOS-DISJUNTORES-CONTATORES-E-BARRAMENTOS-BLINDADOS.pdf" TargetMode="External"/><Relationship Id="rId4825" Type="http://schemas.openxmlformats.org/officeDocument/2006/relationships/hyperlink" Target="https://www.caixa.gov.br/Downloads/sinapi-cadernos-tecnicos/SINAPI-CT-INSTALACOES-HIDRAULICAS-RESERVACAO-E-BOMBAS-DE-RECALQUE.pdf" TargetMode="External"/><Relationship Id="rId7231" Type="http://schemas.openxmlformats.org/officeDocument/2006/relationships/hyperlink" Target="https://www.caixa.gov.br/Downloads/sinapi-cadernos-tecnicos/SINAPI-CT-LUMINARIAS-EXTERNAS.pdf" TargetMode="External"/><Relationship Id="rId488" Type="http://schemas.openxmlformats.org/officeDocument/2006/relationships/hyperlink" Target="https://www.caixa.gov.br/Downloads/sinapi-cadernos-tecnicos/SINAPI-CT-ASSENTAMENTO-DE-TUBOS-DE-PVC-E-METALICOS-EM-REDES-DE-AGUA.pdf" TargetMode="External"/><Relationship Id="rId695" Type="http://schemas.openxmlformats.org/officeDocument/2006/relationships/hyperlink" Target="https://www.caixa.gov.br/Downloads/sinapi-cadernos-tecnicos/SINAPI-CT-ASSENTAMENTO-DE-TUBOS-DE-ESGOTO-OU-DRENAGEM-PLUVIAL-EM-CONCRETO.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UTOS-PARA-AR-CONDICIONADO.pdf" TargetMode="External"/><Relationship Id="rId3427" Type="http://schemas.openxmlformats.org/officeDocument/2006/relationships/hyperlink" Target="https://www.caixa.gov.br/Downloads/sinapi-cadernos-tecnicos/SINAPI-CT-ESQUADRIAS-PORTAS.pdf" TargetMode="External"/><Relationship Id="rId3634" Type="http://schemas.openxmlformats.org/officeDocument/2006/relationships/hyperlink" Target="https://www.caixa.gov.br/Downloads/sinapi-cadernos-tecnicos/SINAPI-CT-ESTRUTURA-E-TRAMA-PARA-COBERTURA.pdf" TargetMode="External"/><Relationship Id="rId3841" Type="http://schemas.openxmlformats.org/officeDocument/2006/relationships/hyperlink" Target="https://www.caixa.gov.br/Downloads/sinapi-cadernos-tecnicos/SINAPI-CT-EXECUCAO-DE-TIRANTES.pdf" TargetMode="External"/><Relationship Id="rId6040" Type="http://schemas.openxmlformats.org/officeDocument/2006/relationships/hyperlink" Target="https://www.caixa.gov.br/Downloads/sinapi-cadernos-tecnicos/SINAPI-CT-INSTALACOES-DE-GAS-E-INCENDIO-EM-ACO-E-FERRO-GALVANIZADO.pdf" TargetMode="External"/><Relationship Id="rId6997" Type="http://schemas.openxmlformats.org/officeDocument/2006/relationships/hyperlink" Target="https://www.caixa.gov.br/Downloads/sinapi-metodologia/Livro_SINAPI_Calculos_Parametros.pdf" TargetMode="External"/><Relationship Id="rId9196" Type="http://schemas.openxmlformats.org/officeDocument/2006/relationships/hyperlink" Target="https://www.caixa.gov.br/Downloads/sinapi-cadernos-tecnicos/SINAPI-CT-TRANSPORTE-CARGA-E-DESCARGA-DE-MATERIAIS.pdf" TargetMode="External"/><Relationship Id="rId348" Type="http://schemas.openxmlformats.org/officeDocument/2006/relationships/hyperlink" Target="https://www.caixa.gov.br/Downloads/sinapi-cadernos-tecnicos/SINAPI-CT-ASSENTAMENTO-DE-TUBOS-DE-ESGOTO-EM-PVC-E-PEAD.pdf" TargetMode="External"/><Relationship Id="rId555" Type="http://schemas.openxmlformats.org/officeDocument/2006/relationships/hyperlink" Target="https://www.caixa.gov.br/Downloads/sinapi-cadernos-tecnicos/SINAPI-CT-ASSENTAMENTO-DE-TUBOS-DE-PVC-E-METALICOS-EM-REDES-DE-AGUA.pdf" TargetMode="External"/><Relationship Id="rId762" Type="http://schemas.openxmlformats.org/officeDocument/2006/relationships/hyperlink" Target="https://www.caixa.gov.br/Downloads/sinapi-cadernos-tecnicos/SINAPI-CT-ATERROS-BASES-SUB-BASES-E-IMPRIMACOES.pdf" TargetMode="External"/><Relationship Id="rId1185" Type="http://schemas.openxmlformats.org/officeDocument/2006/relationships/hyperlink" Target="https://www.caixa.gov.br/Downloads/sinapi-cadernos-tecnicos/SINAPI-CT-CAIXAS-DE-AGUA-PARA-EDIFICACOES.pdf" TargetMode="External"/><Relationship Id="rId1392" Type="http://schemas.openxmlformats.org/officeDocument/2006/relationships/hyperlink" Target="https://www.caixa.gov.br/Downloads/sinapi-cadernos-tecnicos/SINAPI-CT-CONTRAPISO.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3701" Type="http://schemas.openxmlformats.org/officeDocument/2006/relationships/hyperlink" Target="https://www.caixa.gov.br/Downloads/sinapi-cadernos-tecnicos/SINAPI-CT-ESTRUTURAS-PRE-FABRICADAS-E-PRE-MOLDADAS.pdf" TargetMode="External"/><Relationship Id="rId5599" Type="http://schemas.openxmlformats.org/officeDocument/2006/relationships/hyperlink" Target="https://www.caixa.gov.br/Downloads/sinapi-cadernos-tecnicos/SINAPI-CT-INSTALACOES-PREDIAIS-DE-AGUA-FRIA-EM-PVC.pdf" TargetMode="External"/><Relationship Id="rId6857" Type="http://schemas.openxmlformats.org/officeDocument/2006/relationships/hyperlink" Target="https://www.caixa.gov.br/Downloads/sinapi-metodologia/Livro_SINAPI_Calculos_Parametros.pdf" TargetMode="External"/><Relationship Id="rId7908" Type="http://schemas.openxmlformats.org/officeDocument/2006/relationships/hyperlink" Target="https://www.caixa.gov.br/Downloads/sinapi-cadernos-tecnicos/SINAPI-CT-PINTURA-EM-SUPERFICIES-METALICAS.pdf" TargetMode="External"/><Relationship Id="rId9056" Type="http://schemas.openxmlformats.org/officeDocument/2006/relationships/hyperlink" Target="https://www.caixa.gov.br/Downloads/sinapi-cadernos-tecnicos/SINAPI-CT-TRANSPORTE-FLUVIAL-CARGA-E-DESCARGA.pdf" TargetMode="External"/><Relationship Id="rId9263" Type="http://schemas.openxmlformats.org/officeDocument/2006/relationships/hyperlink" Target="https://www.caixa.gov.br/Downloads/sinapi-cadernos-tecnicos/SINAPI-CT-TRANSPORTE-CARGA-E-DESCARGA-DE-MATERIAIS.pdf" TargetMode="External"/><Relationship Id="rId9470" Type="http://schemas.openxmlformats.org/officeDocument/2006/relationships/hyperlink" Target="https://www.caixa.gov.br/Downloads/sinapi-cadernos-tecnicos/SINAPI-CT-VIDROS-E-ESPELHOS.pdf" TargetMode="External"/><Relationship Id="rId208" Type="http://schemas.openxmlformats.org/officeDocument/2006/relationships/hyperlink" Target="https://www.caixa.gov.br/Downloads/sinapi-cadernos-tecnicos/SINAPI-CT-ARGAMASSAS.pdf" TargetMode="External"/><Relationship Id="rId415" Type="http://schemas.openxmlformats.org/officeDocument/2006/relationships/hyperlink" Target="https://www.caixa.gov.br/Downloads/sinapi-cadernos-tecnicos/SINAPI-CT-ASSENTAMENTO-DE-TUBOS-DE-PVC-E-METALICOS-EM-REDES-DE-AGUA.pdf" TargetMode="External"/><Relationship Id="rId622" Type="http://schemas.openxmlformats.org/officeDocument/2006/relationships/hyperlink" Target="https://www.caixa.gov.br/Downloads/sinapi-cadernos-tecnicos/SINAPI-CT-ASSENTAMENTO-DE-TUBOS-DE-PVC-E-METALICOS-EM-REDES-DE-AGUA.pdf" TargetMode="External"/><Relationship Id="rId1045" Type="http://schemas.openxmlformats.org/officeDocument/2006/relationships/hyperlink" Target="https://www.caixa.gov.br/Downloads/sinapi-cadernos-tecnicos/SINAPI-CT-BOCAS-PARA-BUEIROS.pdf" TargetMode="External"/><Relationship Id="rId1252" Type="http://schemas.openxmlformats.org/officeDocument/2006/relationships/hyperlink" Target="https://www.caixa.gov.br/Downloads/sinapi-cadernos-tecnicos/SINAPI-CT-CHAPISCO.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5459" Type="http://schemas.openxmlformats.org/officeDocument/2006/relationships/hyperlink" Target="https://www.caixa.gov.br/Downloads/sinapi-cadernos-tecnicos/SINAPI-CT-INSTALACOES-PREDIAIS-DE-AGUA-FRIA-EM-PVC.pdf" TargetMode="External"/><Relationship Id="rId5666" Type="http://schemas.openxmlformats.org/officeDocument/2006/relationships/hyperlink" Target="https://www.caixa.gov.br/Downloads/sinapi-cadernos-tecnicos/SINAPI-CT-INSTALACOES-PREDIAIS-DE-AGUA-QUENTE-EM-CPVC.pdf" TargetMode="External"/><Relationship Id="rId8072" Type="http://schemas.openxmlformats.org/officeDocument/2006/relationships/hyperlink" Target="https://www.caixa.gov.br/Downloads/sinapi-cadernos-tecnicos/SINAPI-CT-POCOS-DE-VISITA-E-CAIXAS-PARA-BOCAS-DE-LOBO.pdf" TargetMode="External"/><Relationship Id="rId9123" Type="http://schemas.openxmlformats.org/officeDocument/2006/relationships/hyperlink" Target="https://www.caixa.gov.br/Downloads/sinapi-cadernos-tecnicos/SINAPI-CT-TRANSPORTE-DE-MATERIAIS-DENTRO-DO-CANTEIRO-DE-OBRAS.pdf" TargetMode="External"/><Relationship Id="rId9330" Type="http://schemas.openxmlformats.org/officeDocument/2006/relationships/hyperlink" Target="https://www.caixa.gov.br/Downloads/sinapi-cadernos-tecnicos/SINAPI-CT-TUBULACAO-FLANGEADA-PARA-REDES-DE-AGUA.pdf" TargetMode="External"/><Relationship Id="rId1112" Type="http://schemas.openxmlformats.org/officeDocument/2006/relationships/hyperlink" Target="https://www.caixa.gov.br/Downloads/sinapi-cadernos-tecnicos/SINAPI-CT-CAIXAS-ENTERRADAS.pdf" TargetMode="External"/><Relationship Id="rId4268" Type="http://schemas.openxmlformats.org/officeDocument/2006/relationships/hyperlink" Target="https://www.caixa.gov.br/Downloads/sinapi-cadernos-tecnicos/SINAPI-CT-ILUMINACAO-PREDIAL-E-MONITORAMENTO.pdf" TargetMode="External"/><Relationship Id="rId4475" Type="http://schemas.openxmlformats.org/officeDocument/2006/relationships/hyperlink" Target="https://www.caixa.gov.br/Downloads/sinapi-cadernos-tecnicos/SINAPI-CT-INSTALACOES-ELETRICAS-ELETRODUTOS-EMBUTIDOS-CABOS-CAIXAS-TOMADAS-E-INTERRUPTORES.pdf" TargetMode="External"/><Relationship Id="rId5319" Type="http://schemas.openxmlformats.org/officeDocument/2006/relationships/hyperlink" Target="https://www.caixa.gov.br/Downloads/sinapi-cadernos-tecnicos/SINAPI-CT-INSTALACOES-PREDIAIS-DE-ESGOTO-CAIXAS-E-RALOS.pdf" TargetMode="External"/><Relationship Id="rId5873" Type="http://schemas.openxmlformats.org/officeDocument/2006/relationships/hyperlink" Target="https://www.caixa.gov.br/Downloads/sinapi-cadernos-tecnicos/SINAPI-CT-INSTALACOES-PREDIAIS-DE-AGUAS-PLUVIAIS-TUBOS-CONEXOES-CAIXAS-E-RALOS.pdf" TargetMode="External"/><Relationship Id="rId6717" Type="http://schemas.openxmlformats.org/officeDocument/2006/relationships/hyperlink" Target="https://www.caixa.gov.br/Downloads/sinapi-cadernos-tecnicos/SINAPI-CT-LIMPEZA-DE-OBRA.pdf" TargetMode="External"/><Relationship Id="rId6924" Type="http://schemas.openxmlformats.org/officeDocument/2006/relationships/hyperlink" Target="https://www.caixa.gov.br/Downloads/sinapi-metodologia/Livro_SINAPI_Calculos_Parametros.pdf" TargetMode="External"/><Relationship Id="rId3077" Type="http://schemas.openxmlformats.org/officeDocument/2006/relationships/hyperlink" Target="https://www.caixa.gov.br/Downloads/sinapi-cadernos-tecnicos/SINAPI-CT-ESCADAS.pdf" TargetMode="External"/><Relationship Id="rId3284" Type="http://schemas.openxmlformats.org/officeDocument/2006/relationships/hyperlink" Target="https://www.caixa.gov.br/Downloads/sinapi-cadernos-tecnicos/SINAPI-CT-ESCAVACAO-DE-VALAS.pdf" TargetMode="External"/><Relationship Id="rId4128" Type="http://schemas.openxmlformats.org/officeDocument/2006/relationships/hyperlink" Target="https://www.caixa.gov.br/Downloads/sinapi-cadernos-tecnicos/SINAPI-CT-GALERIAS-COM-ADUELAS-DE-CONCRETO.pdf" TargetMode="External"/><Relationship Id="rId4682" Type="http://schemas.openxmlformats.org/officeDocument/2006/relationships/hyperlink" Target="https://www.caixa.gov.br/Downloads/sinapi-cadernos-tecnicos/SINAPI-CT-INSTALACOES-ELETRICAS-QUADROS-CABOS-DISJUNTORES-CONTATORES-E-BARRAMENTOS-BLINDADOS.pdf" TargetMode="External"/><Relationship Id="rId5526" Type="http://schemas.openxmlformats.org/officeDocument/2006/relationships/hyperlink" Target="https://www.caixa.gov.br/Downloads/sinapi-cadernos-tecnicos/SINAPI-CT-INSTALACOES-PREDIAIS-DE-AGUA-FRIA-EM-PVC.pdf" TargetMode="External"/><Relationship Id="rId5733" Type="http://schemas.openxmlformats.org/officeDocument/2006/relationships/hyperlink" Target="https://www.caixa.gov.br/Downloads/sinapi-cadernos-tecnicos/SINAPI-CT-INSTALACOES-PREDIAIS-DE-AGUA-QUENTE-EM-CPVC.pdf" TargetMode="External"/><Relationship Id="rId5940" Type="http://schemas.openxmlformats.org/officeDocument/2006/relationships/hyperlink" Target="https://www.caixa.gov.br/Downloads/sinapi-cadernos-tecnicos/SINAPI-CT-INSTALACOES-DE-GAS-E-INCENDIO-EM-ACO-E-FERRO-GALVANIZADO.pdf" TargetMode="External"/><Relationship Id="rId8889" Type="http://schemas.openxmlformats.org/officeDocument/2006/relationships/hyperlink" Target="https://www.caixa.gov.br/Downloads/sinapi-cadernos-tecnicos/SINAPI-CT-SISTEMAS-DE-MEDICAO.pdf" TargetMode="External"/><Relationship Id="rId1929" Type="http://schemas.openxmlformats.org/officeDocument/2006/relationships/hyperlink" Target="https://www.caixa.gov.br/Downloads/sinapi-cadernos-tecnicos/SINAPI-CT-DEPRECIACAO-JUROS-IMPOSTOS-E-SEGUROS-MANUTENCAO-E-MATERIAIS-NA-OPERACAO-DOS-EQUIPAMENTOS.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3491" Type="http://schemas.openxmlformats.org/officeDocument/2006/relationships/hyperlink" Target="https://www.caixa.gov.br/Downloads/sinapi-cadernos-tecnicos/SINAPI-CT-ESQUADRIAS-PORTAS.pdf" TargetMode="External"/><Relationship Id="rId4335" Type="http://schemas.openxmlformats.org/officeDocument/2006/relationships/hyperlink" Target="https://www.caixa.gov.br/Downloads/sinapi-cadernos-tecnicos/SINAPI-CT-INSTALACOES-ELETRICAS-ELETRODUTOS-EMBUTIDOS-CABOS-CAIXAS-TOMADAS-E-INTERRUPTORES.pdf" TargetMode="External"/><Relationship Id="rId4542" Type="http://schemas.openxmlformats.org/officeDocument/2006/relationships/hyperlink" Target="https://www.caixa.gov.br/Downloads/sinapi-cadernos-tecnicos/SINAPI-CT-INSTALACOES-ELETRICAS-ELETRODUTOS-CONEXOES-E-CONDULETES-APARENTES.pdf" TargetMode="External"/><Relationship Id="rId5800" Type="http://schemas.openxmlformats.org/officeDocument/2006/relationships/hyperlink" Target="https://www.caixa.gov.br/Downloads/sinapi-cadernos-tecnicos/SINAPI-CT-INSTALACOES-PREDIAIS-DE-AGUAS-PLUVIAIS-TUBOS-CONEXOES-CAIXAS-E-RALOS.pdf" TargetMode="External"/><Relationship Id="rId7698" Type="http://schemas.openxmlformats.org/officeDocument/2006/relationships/hyperlink" Target="https://www.caixa.gov.br/Downloads/sinapi-cadernos-tecnicos/SINAPI-CT-PELE-DE-VIDRO-EM-FACHADAS.pdf" TargetMode="External"/><Relationship Id="rId8749" Type="http://schemas.openxmlformats.org/officeDocument/2006/relationships/hyperlink" Target="https://www.caixa.gov.br/Downloads/sinapi-cadernos-tecnicos/SINAPI-CT-SINALIZACAO-HORIZONTAL-VIARIA.pdf" TargetMode="External"/><Relationship Id="rId8956" Type="http://schemas.openxmlformats.org/officeDocument/2006/relationships/hyperlink" Target="https://www.caixa.gov.br/Downloads/sinapi-cadernos-tecnicos/SINAPI-CT-TELHAMENTO-PARA-COBERTURA.pdf" TargetMode="External"/><Relationship Id="rId3144" Type="http://schemas.openxmlformats.org/officeDocument/2006/relationships/hyperlink" Target="https://www.caixa.gov.br/Downloads/sinapi-cadernos-tecnicos/SINAPI-CT-ESCAVACAO-HORIZONTAL.pdf" TargetMode="External"/><Relationship Id="rId3351" Type="http://schemas.openxmlformats.org/officeDocument/2006/relationships/hyperlink" Target="https://www.caixa.gov.br/Downloads/sinapi-cadernos-tecnicos/SINAPI-CT-ESCORAMENTO-E-PREPARO-DE-FUNDO-DE-VALAS.pdf" TargetMode="External"/><Relationship Id="rId4402" Type="http://schemas.openxmlformats.org/officeDocument/2006/relationships/hyperlink" Target="https://www.caixa.gov.br/Downloads/sinapi-cadernos-tecnicos/SINAPI-CT-INSTALACOES-ELETRICAS-ELETRODUTOS-EMBUTIDOS-CABOS-CAIXAS-TOMADAS-E-INTERRUPTORES.pdf" TargetMode="External"/><Relationship Id="rId7558" Type="http://schemas.openxmlformats.org/officeDocument/2006/relationships/hyperlink" Target="https://www.caixa.gov.br/Downloads/sinapi-cadernos-tecnicos/SINAPI-CT-PAREDES-EM-DRYWALL.pdf" TargetMode="External"/><Relationship Id="rId7765" Type="http://schemas.openxmlformats.org/officeDocument/2006/relationships/hyperlink" Target="https://www.caixa.gov.br/Downloads/sinapi-cadernos-tecnicos/SINAPI-CT-PERFURACAO-HORIZONTAL-DIRECIONAL-HDD.pdf" TargetMode="External"/><Relationship Id="rId7972" Type="http://schemas.openxmlformats.org/officeDocument/2006/relationships/hyperlink" Target="https://www.caixa.gov.br/Downloads/sinapi-cadernos-tecnicos/SINAPI-CT-PISOS.pdf" TargetMode="External"/><Relationship Id="rId8609" Type="http://schemas.openxmlformats.org/officeDocument/2006/relationships/hyperlink" Target="https://www.caixa.gov.br/Downloads/sinapi-cadernos-tecnicos/SINAPI-CT-REDES-DE-AGUA-E-ESGOTO-EM-PEAD-LISO-(TUBOS-E-CONEXOES).pdf" TargetMode="External"/><Relationship Id="rId8816" Type="http://schemas.openxmlformats.org/officeDocument/2006/relationships/hyperlink" Target="https://www.caixa.gov.br/Downloads/sinapi-cadernos-tecnicos/SINAPI-CT-SISTEMA-DE-PROTECAO-CONTRA-DESCARGAS-ATMOSFERICAS-SPDA.pdf" TargetMode="External"/><Relationship Id="rId272" Type="http://schemas.openxmlformats.org/officeDocument/2006/relationships/hyperlink" Target="https://www.caixa.gov.br/Downloads/sinapi-cadernos-tecnicos/SINAPI-CT-ARMACAO-DE-ESTACA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3004" Type="http://schemas.openxmlformats.org/officeDocument/2006/relationships/hyperlink" Target="https://www.caixa.gov.br/Downloads/sinapi-cadernos-tecnicos/SINAPI-CT-EQUIPAMENTOS-DE-PROTECAO-COLETIVA.pdf" TargetMode="External"/><Relationship Id="rId3211" Type="http://schemas.openxmlformats.org/officeDocument/2006/relationships/hyperlink" Target="https://www.caixa.gov.br/Downloads/sinapi-cadernos-tecnicos/SINAPI-CT-ESCAVACAO-VERTICAL-A-CEU-ABERTO.pdf" TargetMode="External"/><Relationship Id="rId6367" Type="http://schemas.openxmlformats.org/officeDocument/2006/relationships/hyperlink" Target="https://www.caixa.gov.br/Downloads/sinapi-cadernos-tecnicos/SINAPI-CT-INSTALACOES-EM-COBRE.pdf" TargetMode="External"/><Relationship Id="rId6574" Type="http://schemas.openxmlformats.org/officeDocument/2006/relationships/hyperlink" Target="https://www.caixa.gov.br/Downloads/sinapi-cadernos-tecnicos/SINAPI-CT-INSTALACOES-EM-COBRE.pdf" TargetMode="External"/><Relationship Id="rId6781" Type="http://schemas.openxmlformats.org/officeDocument/2006/relationships/hyperlink" Target="https://www.caixa.gov.br/Downloads/sinapi-metodologia/Livro_SINAPI_Calculos_Parametros.pdf" TargetMode="External"/><Relationship Id="rId7418" Type="http://schemas.openxmlformats.org/officeDocument/2006/relationships/hyperlink" Target="https://www.caixa.gov.br/Downloads/sinapi-cadernos-tecnicos/SINAPI-CT-MONOCAPA.pdf" TargetMode="External"/><Relationship Id="rId7625" Type="http://schemas.openxmlformats.org/officeDocument/2006/relationships/hyperlink" Target="https://www.caixa.gov.br/Downloads/sinapi-cadernos-tecnicos/SINAPI-CT-PAVIMENTO-INTERTRAVADO.pdf" TargetMode="External"/><Relationship Id="rId7832" Type="http://schemas.openxmlformats.org/officeDocument/2006/relationships/hyperlink" Target="https://www.caixa.gov.br/Downloads/sinapi-cadernos-tecnicos/SINAPI-CT-PINTURA-EM-MADEIRA.pdf" TargetMode="External"/><Relationship Id="rId132" Type="http://schemas.openxmlformats.org/officeDocument/2006/relationships/hyperlink" Target="https://www.caixa.gov.br/Downloads/sinapi-cadernos-tecnicos/SINAPI-CT-ARGAMASSAS.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5176" Type="http://schemas.openxmlformats.org/officeDocument/2006/relationships/hyperlink" Target="https://www.caixa.gov.br/Downloads/sinapi-cadernos-tecnicos/SINAPI-CT-INSTALACOES-HIDRAULICAS-EM-PEX.pdf" TargetMode="External"/><Relationship Id="rId5383" Type="http://schemas.openxmlformats.org/officeDocument/2006/relationships/hyperlink" Target="https://www.caixa.gov.br/Downloads/sinapi-cadernos-tecnicos/SINAPI-CT-INSTALACOES-PREDIAIS-DE-ESGOTO-TUBOS-E-CONEXOES.pdf" TargetMode="External"/><Relationship Id="rId5590" Type="http://schemas.openxmlformats.org/officeDocument/2006/relationships/hyperlink" Target="https://www.caixa.gov.br/Downloads/sinapi-cadernos-tecnicos/SINAPI-CT-INSTALACOES-PREDIAIS-DE-AGUA-FRIA-EM-PVC.pdf" TargetMode="External"/><Relationship Id="rId6227" Type="http://schemas.openxmlformats.org/officeDocument/2006/relationships/hyperlink" Target="https://www.caixa.gov.br/Downloads/sinapi-cadernos-tecnicos/SINAPI-CT-INSTALACOES-DE-GAS-EM-PEX-MULTICAMADAS.pdf" TargetMode="External"/><Relationship Id="rId6434" Type="http://schemas.openxmlformats.org/officeDocument/2006/relationships/hyperlink" Target="https://www.caixa.gov.br/Downloads/sinapi-cadernos-tecnicos/SINAPI-CT-INSTALACOES-EM-COBRE.pdf" TargetMode="External"/><Relationship Id="rId6641" Type="http://schemas.openxmlformats.org/officeDocument/2006/relationships/hyperlink" Target="https://www.caixa.gov.br/Downloads/sinapi-cadernos-tecnicos/SINAPI-CT-LASTRO.pdf" TargetMode="External"/><Relationship Id="rId1579" Type="http://schemas.openxmlformats.org/officeDocument/2006/relationships/hyperlink" Target="https://www.caixa.gov.br/Downloads/sinapi-cadernos-tecnicos/SINAPI-CT-CUSTOS-HORARIOS-PRODUTIVO-E-IMPRODUTIVO-DOS-EQUIPAMENTOS.pdf" TargetMode="External"/><Relationship Id="rId2977" Type="http://schemas.openxmlformats.org/officeDocument/2006/relationships/hyperlink" Target="https://www.caixa.gov.br/Downloads/sinapi-cadernos-tecnicos/SINAPI-CT-EQUIPAMENTOS-DE-PROTECAO-COLETIVA.pdf" TargetMode="External"/><Relationship Id="rId4192" Type="http://schemas.openxmlformats.org/officeDocument/2006/relationships/hyperlink" Target="https://www.caixa.gov.br/Downloads/sinapi-cadernos-tecnicos/SINAPI-CT-GUARDA-CORPO-CORRIMAO-E-GRADE-PARA-ESQUADRIAS.pdf" TargetMode="External"/><Relationship Id="rId5036" Type="http://schemas.openxmlformats.org/officeDocument/2006/relationships/hyperlink" Target="https://www.caixa.gov.br/Downloads/sinapi-cadernos-tecnicos/SINAPI-CT-INSTALACOES-HIDRAULICAS-RESERVACAO-E-BOMBAS-DE-RECALQUE.pdf" TargetMode="External"/><Relationship Id="rId5243" Type="http://schemas.openxmlformats.org/officeDocument/2006/relationships/hyperlink" Target="https://www.caixa.gov.br/Downloads/sinapi-cadernos-tecnicos/SINAPI-CT-INSTALACOES-HIDRAULICAS-EM-PPR.pdf" TargetMode="External"/><Relationship Id="rId5450" Type="http://schemas.openxmlformats.org/officeDocument/2006/relationships/hyperlink" Target="https://www.caixa.gov.br/Downloads/sinapi-cadernos-tecnicos/SINAPI-CT-INSTALACOES-PREDIAIS-DE-AGUA-FRIA-EM-PVC.pdf" TargetMode="External"/><Relationship Id="rId8399" Type="http://schemas.openxmlformats.org/officeDocument/2006/relationships/hyperlink" Target="https://www.caixa.gov.br/Downloads/sinapi-cadernos-tecnicos/SINAPI-CT-RASGOS-E-FIXACOES.pdf" TargetMode="External"/><Relationship Id="rId949" Type="http://schemas.openxmlformats.org/officeDocument/2006/relationships/hyperlink" Target="https://www.caixa.gov.br/Downloads/sinapi-cadernos-tecnicos/SINAPI-CT-ATERROS-BASES-SUB-BASES-E-IMPRIMACOES.pdf" TargetMode="External"/><Relationship Id="rId1786" Type="http://schemas.openxmlformats.org/officeDocument/2006/relationships/hyperlink" Target="https://www.caixa.gov.br/Downloads/sinapi-cadernos-tecnicos/SINAPI-CT-CUSTOS-HORARIOS-PRODUTIVO-E-IMPRODUTIVO-DOS-EQUIPAMENTO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2837" Type="http://schemas.openxmlformats.org/officeDocument/2006/relationships/hyperlink" Target="https://www.caixa.gov.br/Downloads/sinapi-cadernos-tecnicos/SINAPI-CT-ELETROCALHAS.pdf" TargetMode="External"/><Relationship Id="rId4052" Type="http://schemas.openxmlformats.org/officeDocument/2006/relationships/hyperlink" Target="https://www.caixa.gov.br/Downloads/sinapi-cadernos-tecnicos/SINAPI-CT-FORMAS-PARA-ESTRUTURAS-DE-CONCRETO-ARMADO.pdf" TargetMode="External"/><Relationship Id="rId5103" Type="http://schemas.openxmlformats.org/officeDocument/2006/relationships/hyperlink" Target="https://www.caixa.gov.br/Downloads/sinapi-cadernos-tecnicos/SINAPI-CT-INSTALACOES-HIDRAULICAS-EM-PEX.pdf" TargetMode="External"/><Relationship Id="rId6501" Type="http://schemas.openxmlformats.org/officeDocument/2006/relationships/hyperlink" Target="https://www.caixa.gov.br/Downloads/sinapi-cadernos-tecnicos/SINAPI-CT-INSTALACOES-EM-COBRE.pdf" TargetMode="External"/><Relationship Id="rId8259" Type="http://schemas.openxmlformats.org/officeDocument/2006/relationships/hyperlink" Target="https://www.caixa.gov.br/Downloads/sinapi-cadernos-tecnicos/SINAPI-CT-QUADRAS-E-SEUS-EQUIPAMENTOS.pdf" TargetMode="External"/><Relationship Id="rId78" Type="http://schemas.openxmlformats.org/officeDocument/2006/relationships/hyperlink" Target="https://www.caixa.gov.br/Downloads/sinapi-cadernos-tecnicos/SINAPI-CT-ALVENARIA-DE-VEDACAO.pdf" TargetMode="External"/><Relationship Id="rId809" Type="http://schemas.openxmlformats.org/officeDocument/2006/relationships/hyperlink" Target="https://www.caixa.gov.br/Downloads/sinapi-cadernos-tecnicos/SINAPI-CT-ATERROS-BASES-SUB-BASES-E-IMPRIMACOES.pdf" TargetMode="External"/><Relationship Id="rId1439" Type="http://schemas.openxmlformats.org/officeDocument/2006/relationships/hyperlink" Target="https://www.caixa.gov.br/Downloads/sinapi-cadernos-tecnicos/SINAPI-CT-CUSTOS-HORARIOS-PRODUTIVO-E-IMPRODUTIVO-DOS-EQUIPAMENTOS.pdf" TargetMode="External"/><Relationship Id="rId1646" Type="http://schemas.openxmlformats.org/officeDocument/2006/relationships/hyperlink" Target="https://www.caixa.gov.br/Downloads/sinapi-cadernos-tecnicos/SINAPI-CT-CUSTOS-HORARIOS-PRODUTIVO-E-IMPRODUTIVO-DOS-EQUIPAMENTOS.pdf" TargetMode="External"/><Relationship Id="rId1853" Type="http://schemas.openxmlformats.org/officeDocument/2006/relationships/hyperlink" Target="https://www.caixa.gov.br/Downloads/sinapi-cadernos-tecnicos/SINAPI-CT-DEMOLICOES-E-REMOCOES.pdf" TargetMode="External"/><Relationship Id="rId2904" Type="http://schemas.openxmlformats.org/officeDocument/2006/relationships/hyperlink" Target="https://www.caixa.gov.br/Downloads/sinapi-cadernos-tecnicos/SINAPI-CT-ELETROCALHAS.pdf" TargetMode="External"/><Relationship Id="rId5310" Type="http://schemas.openxmlformats.org/officeDocument/2006/relationships/hyperlink" Target="https://www.caixa.gov.br/Downloads/sinapi-cadernos-tecnicos/SINAPI-CT-INSTALACOES-HIDRAULICAS-EM-PPR.pdf" TargetMode="External"/><Relationship Id="rId7068" Type="http://schemas.openxmlformats.org/officeDocument/2006/relationships/hyperlink" Target="https://www.caixa.gov.br/Downloads/sinapi-metodologia/Livro_SINAPI_Calculos_Parametros.pdf" TargetMode="External"/><Relationship Id="rId8119" Type="http://schemas.openxmlformats.org/officeDocument/2006/relationships/hyperlink" Target="https://www.caixa.gov.br/Downloads/sinapi-cadernos-tecnicos/SINAPI-CT-POCOS-DE-VISITA-E-CAIXAS-PARA-BOCAS-DE-LOBO.pdf" TargetMode="External"/><Relationship Id="rId8466" Type="http://schemas.openxmlformats.org/officeDocument/2006/relationships/hyperlink" Target="https://www.caixa.gov.br/Downloads/sinapi-cadernos-tecnicos/SINAPI-CT-RECOMPOSICAO-DE-PAVIMENTOS.pdf" TargetMode="External"/><Relationship Id="rId8673" Type="http://schemas.openxmlformats.org/officeDocument/2006/relationships/hyperlink" Target="https://www.caixa.gov.br/Downloads/sinapi-cadernos-tecnicos/SINAPI-CT-REDES-DE-AGUA-E-ESGOTO-EM-PEAD-LISO-(TUBOS-E-CONEXOES).pdf" TargetMode="External"/><Relationship Id="rId8880" Type="http://schemas.openxmlformats.org/officeDocument/2006/relationships/hyperlink" Target="https://www.caixa.gov.br/Downloads/sinapi-cadernos-tecnicos/SINAPI-CT-SISTEMAS-DE-MEDICAO.pdf" TargetMode="External"/><Relationship Id="rId9517" Type="http://schemas.openxmlformats.org/officeDocument/2006/relationships/hyperlink" Target="https://www.caixa.gov.br/Downloads/sinapi-cadernos-tecnicos/SINAPI-CT-VALVULAS-E-REGISTROS-PARA-SISTEMAS-PREDIAIS.pdf" TargetMode="External"/><Relationship Id="rId1506" Type="http://schemas.openxmlformats.org/officeDocument/2006/relationships/hyperlink" Target="https://www.caixa.gov.br/Downloads/sinapi-cadernos-tecnicos/SINAPI-CT-CUSTOS-HORARIOS-PRODUTIVO-E-IMPRODUTIVO-DOS-EQUIPAMENTOS.pdf" TargetMode="External"/><Relationship Id="rId1713" Type="http://schemas.openxmlformats.org/officeDocument/2006/relationships/hyperlink" Target="https://www.caixa.gov.br/Downloads/sinapi-cadernos-tecnicos/SINAPI-CT-CUSTOS-HORARIOS-PRODUTIVO-E-IMPRODUTIVO-DOS-EQUIPAMENTOS.pdf" TargetMode="External"/><Relationship Id="rId1920" Type="http://schemas.openxmlformats.org/officeDocument/2006/relationships/hyperlink" Target="https://www.caixa.gov.br/Downloads/sinapi-cadernos-tecnicos/SINAPI-CT-DEPRECIACAO-JUROS-IMPOSTOS-E-SEGUROS-MANUTENCAO-E-MATERIAIS-NA-OPERACAO-DOS-EQUIPAMENTOS.pdf" TargetMode="External"/><Relationship Id="rId4869" Type="http://schemas.openxmlformats.org/officeDocument/2006/relationships/hyperlink" Target="https://www.caixa.gov.br/Downloads/sinapi-cadernos-tecnicos/SINAPI-CT-INSTALACOES-HIDRAULICAS-RESERVACAO-E-BOMBAS-DE-RECALQUE.pdf" TargetMode="External"/><Relationship Id="rId7275" Type="http://schemas.openxmlformats.org/officeDocument/2006/relationships/hyperlink" Target="https://www.caixa.gov.br/Downloads/sinapi-cadernos-tecnicos/SINAPI-CT-MASSA-UNICA-EXTERNA.pdf" TargetMode="External"/><Relationship Id="rId7482" Type="http://schemas.openxmlformats.org/officeDocument/2006/relationships/hyperlink" Target="https://www.caixa.gov.br/Downloads/sinapi-cadernos-tecnicos/SINAPI-CT-PAREDES-DE-CONCRETO-CONCRETAGEM.pdf" TargetMode="External"/><Relationship Id="rId8326" Type="http://schemas.openxmlformats.org/officeDocument/2006/relationships/hyperlink" Target="https://www.caixa.gov.br/Downloads/sinapi-cadernos-tecnicos/SINAPI-CT-RASGOS-E-FIXACOES.pdf" TargetMode="External"/><Relationship Id="rId8533" Type="http://schemas.openxmlformats.org/officeDocument/2006/relationships/hyperlink" Target="https://www.caixa.gov.br/Downloads/sinapi-cadernos-tecnicos/SINAPI-CT-REDES-DE-LOGICA-TELEFONIA-E-IMAGEM.pdf" TargetMode="External"/><Relationship Id="rId8740" Type="http://schemas.openxmlformats.org/officeDocument/2006/relationships/hyperlink" Target="https://www.caixa.gov.br/Downloads/sinapi-cadernos-tecnicos/SINAPI-CT-SINALIZACAO-HORIZONTAL-VIARIA.pdf" TargetMode="External"/><Relationship Id="rId3678" Type="http://schemas.openxmlformats.org/officeDocument/2006/relationships/hyperlink" Target="https://www.caixa.gov.br/Downloads/sinapi-cadernos-tecnicos/SINAPI-CT-ESTRUTURA-E-TRAMA-PARA-COBERTURA.pdf" TargetMode="External"/><Relationship Id="rId3885" Type="http://schemas.openxmlformats.org/officeDocument/2006/relationships/hyperlink" Target="https://www.caixa.gov.br/Downloads/sinapi-cadernos-tecnicos/SINAPI-CT-FOSSAS-E-SUMIDOUROS.pdf" TargetMode="External"/><Relationship Id="rId4729" Type="http://schemas.openxmlformats.org/officeDocument/2006/relationships/hyperlink" Target="https://www.caixa.gov.br/Downloads/sinapi-cadernos-tecnicos/SINAPI-CT-INSTALACOES-ELETRICAS-REDE-DE-DISTRIBUICAO.pdf" TargetMode="External"/><Relationship Id="rId4936" Type="http://schemas.openxmlformats.org/officeDocument/2006/relationships/hyperlink" Target="https://www.caixa.gov.br/Downloads/sinapi-cadernos-tecnicos/SINAPI-CT-INSTALACOES-HIDRAULICAS-RESERVACAO-E-BOMBAS-DE-RECALQUE.pdf" TargetMode="External"/><Relationship Id="rId6084" Type="http://schemas.openxmlformats.org/officeDocument/2006/relationships/hyperlink" Target="https://www.caixa.gov.br/Downloads/sinapi-cadernos-tecnicos/SINAPI-CT-INSTALACOES-DE-GAS-E-INCENDIO-EM-ACO-E-FERRO-GALVANIZADO.pdf" TargetMode="External"/><Relationship Id="rId6291" Type="http://schemas.openxmlformats.org/officeDocument/2006/relationships/hyperlink" Target="https://www.caixa.gov.br/Downloads/sinapi-cadernos-tecnicos/SINAPI-CT-INSTALACOES-DE-AR-CONDICIONADO.pdf" TargetMode="External"/><Relationship Id="rId7135" Type="http://schemas.openxmlformats.org/officeDocument/2006/relationships/hyperlink" Target="https://www.caixa.gov.br/Downloads/sinapi-cadernos-tecnicos/SINAPI-CT-LOUCAS-E-METAIS.pdf" TargetMode="External"/><Relationship Id="rId7342" Type="http://schemas.openxmlformats.org/officeDocument/2006/relationships/hyperlink" Target="https://www.caixa.gov.br/Downloads/sinapi-cadernos-tecnicos/SINAPI-CT-MASSA-UNICA-EXTERNA.pdf" TargetMode="External"/><Relationship Id="rId8600" Type="http://schemas.openxmlformats.org/officeDocument/2006/relationships/hyperlink" Target="https://www.caixa.gov.br/Downloads/sinapi-cadernos-tecnicos/SINAPI-CT-REDES-DE-AGUA-E-ESGOTO-EM-PEAD-LISO-(TUBOS-E-CONEXOES).pdf" TargetMode="External"/><Relationship Id="rId599" Type="http://schemas.openxmlformats.org/officeDocument/2006/relationships/hyperlink" Target="https://www.caixa.gov.br/Downloads/sinapi-cadernos-tecnicos/SINAPI-CT-ASSENTAMENTO-DE-TUBOS-DE-PVC-E-METALICOS-EM-REDES-DE-AGUA.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2694" Type="http://schemas.openxmlformats.org/officeDocument/2006/relationships/hyperlink" Target="https://www.caixa.gov.br/Downloads/sinapi-cadernos-tecnicos/SINAPI-CT-DRAGAGEM.pdf" TargetMode="External"/><Relationship Id="rId3538" Type="http://schemas.openxmlformats.org/officeDocument/2006/relationships/hyperlink" Target="https://www.caixa.gov.br/Downloads/sinapi-cadernos-tecnicos/SINAPI-CT-ESQUADRIAS-PORTAS.pdf" TargetMode="External"/><Relationship Id="rId3745" Type="http://schemas.openxmlformats.org/officeDocument/2006/relationships/hyperlink" Target="https://www.caixa.gov.br/Downloads/sinapi-cadernos-tecnicos/SINAPI-CT-ESTRUTURAS-DE-MADEIRA.pdf" TargetMode="External"/><Relationship Id="rId6151" Type="http://schemas.openxmlformats.org/officeDocument/2006/relationships/hyperlink" Target="https://www.caixa.gov.br/Downloads/sinapi-cadernos-tecnicos/SINAPI-CT-INSTALACOES-DE-GAS-E-INCENDIO-EM-ACO-E-FERRO-GALVANIZADO.pdf" TargetMode="External"/><Relationship Id="rId7202" Type="http://schemas.openxmlformats.org/officeDocument/2006/relationships/hyperlink" Target="https://www.caixa.gov.br/Downloads/sinapi-cadernos-tecnicos/SINAPI-CT-LOUCAS-E-METAIS.pdf" TargetMode="External"/><Relationship Id="rId459" Type="http://schemas.openxmlformats.org/officeDocument/2006/relationships/hyperlink" Target="https://www.caixa.gov.br/Downloads/sinapi-cadernos-tecnicos/SINAPI-CT-ASSENTAMENTO-DE-TUBOS-DE-PVC-E-METALICOS-EM-REDES-DE-AGUA.pdf" TargetMode="External"/><Relationship Id="rId666" Type="http://schemas.openxmlformats.org/officeDocument/2006/relationships/hyperlink" Target="https://www.caixa.gov.br/Downloads/sinapi-cadernos-tecnicos/SINAPI-CT-ASSENTAMENTO-DE-TUBOS-DE-ESGOTO-OU-DRENAGEM-PLUVIAL-EM-CONCRETO.pdf" TargetMode="External"/><Relationship Id="rId873" Type="http://schemas.openxmlformats.org/officeDocument/2006/relationships/hyperlink" Target="https://www.caixa.gov.br/Downloads/sinapi-cadernos-tecnicos/SINAPI-CT-ATERROS-BASES-SUB-BASES-E-IMPRIMACOES.pdf" TargetMode="External"/><Relationship Id="rId1089" Type="http://schemas.openxmlformats.org/officeDocument/2006/relationships/hyperlink" Target="https://www.caixa.gov.br/Downloads/sinapi-cadernos-tecnicos/SINAPI-CT-BRISES.pdf" TargetMode="External"/><Relationship Id="rId1296" Type="http://schemas.openxmlformats.org/officeDocument/2006/relationships/hyperlink" Target="https://www.caixa.gov.br/Downloads/sinapi-cadernos-tecnicos/SINAPI-CT-CONCRETO-PROJETADO.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3952" Type="http://schemas.openxmlformats.org/officeDocument/2006/relationships/hyperlink" Target="https://www.caixa.gov.br/Downloads/sinapi-cadernos-tecnicos/SINAPI-CT-FUNDACOES-RASAS-(BLOCOS-SAPATAS-VIGAS-BALDRAME).pdf" TargetMode="External"/><Relationship Id="rId6011" Type="http://schemas.openxmlformats.org/officeDocument/2006/relationships/hyperlink" Target="https://www.caixa.gov.br/Downloads/sinapi-cadernos-tecnicos/SINAPI-CT-INSTALACOES-DE-GAS-E-INCENDIO-EM-ACO-E-FERRO-GALVANIZADO.pdf" TargetMode="External"/><Relationship Id="rId9167" Type="http://schemas.openxmlformats.org/officeDocument/2006/relationships/hyperlink" Target="https://www.caixa.gov.br/Downloads/sinapi-cadernos-tecnicos/SINAPI-CT-TRANSPORTE-DE-MATERIAIS-DENTRO-DO-CANTEIRO-DE-OBRAS.pdf" TargetMode="External"/><Relationship Id="rId9374" Type="http://schemas.openxmlformats.org/officeDocument/2006/relationships/hyperlink" Target="https://www.caixa.gov.br/Downloads/sinapi-cadernos-tecnicos/SINAPI-CT-TUBULACAO-FLANGEADA-PARA-REDES-DE-AGUA.pdf" TargetMode="External"/><Relationship Id="rId9581" Type="http://schemas.openxmlformats.org/officeDocument/2006/relationships/hyperlink" Target="https://www.caixa.gov.br/Downloads/sinapi-cadernos-tecnicos/SINAPI-CT-VALVULAS-E-REGISTROS-PARA-SISTEMAS-PREDIAIS.pdf" TargetMode="External"/><Relationship Id="rId319" Type="http://schemas.openxmlformats.org/officeDocument/2006/relationships/hyperlink" Target="https://www.caixa.gov.br/Downloads/sinapi-cadernos-tecnicos/SINAPI-CT-ARMACAO-PARA-ESTRUTURAS-DE-CONCRETO-ARMADO.pdf" TargetMode="External"/><Relationship Id="rId526" Type="http://schemas.openxmlformats.org/officeDocument/2006/relationships/hyperlink" Target="https://www.caixa.gov.br/Downloads/sinapi-cadernos-tecnicos/SINAPI-CT-ASSENTAMENTO-DE-TUBOS-DE-PVC-E-METALICOS-EM-REDES-DE-AGUA.pdf" TargetMode="External"/><Relationship Id="rId1156" Type="http://schemas.openxmlformats.org/officeDocument/2006/relationships/hyperlink" Target="https://www.caixa.gov.br/Downloads/sinapi-cadernos-tecnicos/SINAPI-CT-CAIXAS-DE-AGUA-PARA-EDIFICACOES.pdf" TargetMode="External"/><Relationship Id="rId1363" Type="http://schemas.openxmlformats.org/officeDocument/2006/relationships/hyperlink" Target="https://www.caixa.gov.br/Downloads/sinapi-cadernos-tecnicos/SINAPI-CT-CONTRAPISO.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2761" Type="http://schemas.openxmlformats.org/officeDocument/2006/relationships/hyperlink" Target="https://www.caixa.gov.br/Downloads/sinapi-cadernos-tecnicos/SINAPI-CT-DRENOS.pdf" TargetMode="External"/><Relationship Id="rId3605" Type="http://schemas.openxmlformats.org/officeDocument/2006/relationships/hyperlink" Target="https://www.caixa.gov.br/Downloads/sinapi-cadernos-tecnicos/SINAPI-CT-ESTRUTURA-E-TRAMA-PARA-COBERTURA.pdf" TargetMode="External"/><Relationship Id="rId3812" Type="http://schemas.openxmlformats.org/officeDocument/2006/relationships/hyperlink" Target="https://www.caixa.gov.br/Downloads/sinapi-cadernos-tecnicos/SINAPI-CT-EXECUCAO-DE-TIRANTES.pdf" TargetMode="External"/><Relationship Id="rId6968" Type="http://schemas.openxmlformats.org/officeDocument/2006/relationships/hyperlink" Target="https://www.caixa.gov.br/Downloads/sinapi-metodologia/Livro_SINAPI_Calculos_Parametros.pdf" TargetMode="External"/><Relationship Id="rId8183" Type="http://schemas.openxmlformats.org/officeDocument/2006/relationships/hyperlink" Target="https://www.caixa.gov.br/Downloads/sinapi-cadernos-tecnicos/SINAPI-CT-POCOS-DE-VISITA-E-CAIXAS-PARA-BOCAS-DE-LOBO.pdf" TargetMode="External"/><Relationship Id="rId8390" Type="http://schemas.openxmlformats.org/officeDocument/2006/relationships/hyperlink" Target="https://www.caixa.gov.br/Downloads/sinapi-cadernos-tecnicos/SINAPI-CT-RASGOS-E-FIXACOES.pdf" TargetMode="External"/><Relationship Id="rId9027" Type="http://schemas.openxmlformats.org/officeDocument/2006/relationships/hyperlink" Target="https://www.caixa.gov.br/Downloads/sinapi-cadernos-tecnicos/SINAPI-CT-TRANSPORTE-FLUVIAL-CARGA-E-DESCARGA.pdf" TargetMode="External"/><Relationship Id="rId9234" Type="http://schemas.openxmlformats.org/officeDocument/2006/relationships/hyperlink" Target="https://www.caixa.gov.br/Downloads/sinapi-cadernos-tecnicos/SINAPI-CT-TRANSPORTE-CARGA-E-DESCARGA-DE-MATERIAIS.pdf" TargetMode="External"/><Relationship Id="rId733" Type="http://schemas.openxmlformats.org/officeDocument/2006/relationships/hyperlink" Target="https://www.caixa.gov.br/Downloads/sinapi-cadernos-tecnicos/SINAPI-CT-ATERRO-E-REATERRO-DE-VALAS.pdf" TargetMode="External"/><Relationship Id="rId940" Type="http://schemas.openxmlformats.org/officeDocument/2006/relationships/hyperlink" Target="https://www.caixa.gov.br/Downloads/sinapi-cadernos-tecnicos/SINAPI-CT-ATERROS-BASES-SUB-BASES-E-IMPRIMACOES.pdf" TargetMode="External"/><Relationship Id="rId1016" Type="http://schemas.openxmlformats.org/officeDocument/2006/relationships/hyperlink" Target="https://www.caixa.gov.br/Downloads/sinapi-cadernos-tecnicos/SINAPI-CT-BOCAS-PARA-BUEIROS.pdf" TargetMode="External"/><Relationship Id="rId1570" Type="http://schemas.openxmlformats.org/officeDocument/2006/relationships/hyperlink" Target="https://www.caixa.gov.br/Downloads/sinapi-cadernos-tecnicos/SINAPI-CT-CUSTOS-HORARIOS-PRODUTIVO-E-IMPRODUTIVO-DOS-EQUIPAMENT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5777" Type="http://schemas.openxmlformats.org/officeDocument/2006/relationships/hyperlink" Target="https://www.caixa.gov.br/Downloads/sinapi-cadernos-tecnicos/SINAPI-CT-INSTALACOES-PREDIAIS-DE-AGUA-QUENTE-EM-CPVC.pdf" TargetMode="External"/><Relationship Id="rId5984" Type="http://schemas.openxmlformats.org/officeDocument/2006/relationships/hyperlink" Target="https://www.caixa.gov.br/Downloads/sinapi-cadernos-tecnicos/SINAPI-CT-INSTALACOES-DE-GAS-E-INCENDIO-EM-ACO-E-FERRO-GALVANIZADO.pdf" TargetMode="External"/><Relationship Id="rId6828" Type="http://schemas.openxmlformats.org/officeDocument/2006/relationships/hyperlink" Target="https://www.caixa.gov.br/Downloads/sinapi-metodologia/Livro_SINAPI_Calculos_Parametros.pdf" TargetMode="External"/><Relationship Id="rId8043" Type="http://schemas.openxmlformats.org/officeDocument/2006/relationships/hyperlink" Target="https://www.caixa.gov.br/Downloads/sinapi-cadernos-tecnicos/SINAPI-CT-POCOS-DE-VISITA-E-CAIXAS-PARA-BOCAS-DE-LOBO.pdf" TargetMode="External"/><Relationship Id="rId9441" Type="http://schemas.openxmlformats.org/officeDocument/2006/relationships/hyperlink" Target="https://www.caixa.gov.br/Downloads/sinapi-cadernos-tecnicos/SINAPI-CT-VERGAS-CONTRAVERGAS-E-FIXACAO-DE-ALVENARIA.pdf" TargetMode="External"/><Relationship Id="rId800" Type="http://schemas.openxmlformats.org/officeDocument/2006/relationships/hyperlink" Target="https://www.caixa.gov.br/Downloads/sinapi-cadernos-tecnicos/SINAPI-CT-ATERROS-BASES-SUB-BASES-E-IMPRIMACOES.pdf" TargetMode="External"/><Relationship Id="rId1223" Type="http://schemas.openxmlformats.org/officeDocument/2006/relationships/hyperlink" Target="https://www.caixa.gov.br/Downloads/sinapi-cadernos-tecnicos/SINAPI-CT-CERCAS-PROTETORES-E-ALAMBRADOS.pdf" TargetMode="External"/><Relationship Id="rId1430" Type="http://schemas.openxmlformats.org/officeDocument/2006/relationships/hyperlink" Target="https://www.caixa.gov.br/Downloads/sinapi-cadernos-tecnicos/SINAPI-CT-CUSTOS-HORARIOS-PRODUTIVO-E-IMPRODUTIVO-DOS-EQUIPAMENTOS.pdf" TargetMode="External"/><Relationship Id="rId4379" Type="http://schemas.openxmlformats.org/officeDocument/2006/relationships/hyperlink" Target="https://www.caixa.gov.br/Downloads/sinapi-cadernos-tecnicos/SINAPI-CT-INSTALACOES-ELETRICAS-ELETRODUTOS-EMBUTIDOS-CABOS-CAIXAS-TOMADAS-E-INTERRUPTORES.pdf" TargetMode="External"/><Relationship Id="rId4586" Type="http://schemas.openxmlformats.org/officeDocument/2006/relationships/hyperlink" Target="https://www.caixa.gov.br/Downloads/sinapi-cadernos-tecnicos/SINAPI-CT-INSTALACOES-ELETRICAS-ELETRODUTOS-CONEXOES-E-CONDULETES-APARENTES.pdf" TargetMode="External"/><Relationship Id="rId4793" Type="http://schemas.openxmlformats.org/officeDocument/2006/relationships/hyperlink" Target="https://www.caixa.gov.br/Downloads/sinapi-cadernos-tecnicos/SINAPI-CT-INSTALACOES-HIDRAULICAS-RESERVACAO-E-BOMBAS-DE-RECALQUE.pdf" TargetMode="External"/><Relationship Id="rId5637" Type="http://schemas.openxmlformats.org/officeDocument/2006/relationships/hyperlink" Target="https://www.caixa.gov.br/Downloads/sinapi-cadernos-tecnicos/SINAPI-CT-INSTALACOES-PREDIAIS-DE-AGUA-FRIA-EM-PVC.pdf" TargetMode="External"/><Relationship Id="rId5844" Type="http://schemas.openxmlformats.org/officeDocument/2006/relationships/hyperlink" Target="https://www.caixa.gov.br/Downloads/sinapi-cadernos-tecnicos/SINAPI-CT-INSTALACOES-PREDIAIS-DE-AGUAS-PLUVIAIS-TUBOS-CONEXOES-CAIXAS-E-RALOS.pdf" TargetMode="External"/><Relationship Id="rId8250" Type="http://schemas.openxmlformats.org/officeDocument/2006/relationships/hyperlink" Target="https://www.caixa.gov.br/Downloads/sinapi-cadernos-tecnicos/SINAPI-CT-PRODUCAO-DE-CONCRETOS-E-ARGAMASSAS-UTILIZANDO-AGREGADO-RECICLADO.pdf" TargetMode="External"/><Relationship Id="rId9301" Type="http://schemas.openxmlformats.org/officeDocument/2006/relationships/hyperlink" Target="https://www.caixa.gov.br/Downloads/sinapi-cadernos-tecnicos/SINAPI-CT-TRANSPORTE-CARGA-E-DESCARGA-DE-MATERIAIS.pdf" TargetMode="External"/><Relationship Id="rId3188" Type="http://schemas.openxmlformats.org/officeDocument/2006/relationships/hyperlink" Target="https://www.caixa.gov.br/Downloads/sinapi-cadernos-tecnicos/SINAPI-CT-ESCAVACAO-VERTICAL-A-CEU-ABERTO.pdf" TargetMode="External"/><Relationship Id="rId3395" Type="http://schemas.openxmlformats.org/officeDocument/2006/relationships/hyperlink" Target="https://www.caixa.gov.br/Downloads/sinapi-cadernos-tecnicos/SINAPI-CT-ESQUADRIAS-JANELAS.pdf" TargetMode="External"/><Relationship Id="rId4239" Type="http://schemas.openxmlformats.org/officeDocument/2006/relationships/hyperlink" Target="https://www.caixa.gov.br/Downloads/sinapi-cadernos-tecnicos/SINAPI-CT-GUIAS-E-SARJETAS.pdf" TargetMode="External"/><Relationship Id="rId4446" Type="http://schemas.openxmlformats.org/officeDocument/2006/relationships/hyperlink" Target="https://www.caixa.gov.br/Downloads/sinapi-cadernos-tecnicos/SINAPI-CT-INSTALACOES-ELETRICAS-ELETRODUTOS-EMBUTIDOS-CABOS-CAIXAS-TOMADAS-E-INTERRUPTORES.pdf" TargetMode="External"/><Relationship Id="rId4653" Type="http://schemas.openxmlformats.org/officeDocument/2006/relationships/hyperlink" Target="https://www.caixa.gov.br/Downloads/sinapi-cadernos-tecnicos/SINAPI-CT-INSTALACOES-ELETRICAS-QUADROS-CABOS-DISJUNTORES-CONTATORES-E-BARRAMENTOS-BLINDADOS.pdf" TargetMode="External"/><Relationship Id="rId4860" Type="http://schemas.openxmlformats.org/officeDocument/2006/relationships/hyperlink" Target="https://www.caixa.gov.br/Downloads/sinapi-cadernos-tecnicos/SINAPI-CT-INSTALACOES-HIDRAULICAS-RESERVACAO-E-BOMBAS-DE-RECALQUE.pdf" TargetMode="External"/><Relationship Id="rId5704" Type="http://schemas.openxmlformats.org/officeDocument/2006/relationships/hyperlink" Target="https://www.caixa.gov.br/Downloads/sinapi-cadernos-tecnicos/SINAPI-CT-INSTALACOES-PREDIAIS-DE-AGUA-QUENTE-EM-CPVC.pdf" TargetMode="External"/><Relationship Id="rId5911" Type="http://schemas.openxmlformats.org/officeDocument/2006/relationships/hyperlink" Target="https://www.caixa.gov.br/Downloads/sinapi-cadernos-tecnicos/SINAPI-CT-INSTALACOES-DE-GAS-E-INCENDIO-EM-ACO-E-FERRO-GALVANIZADO.pdf" TargetMode="External"/><Relationship Id="rId8110" Type="http://schemas.openxmlformats.org/officeDocument/2006/relationships/hyperlink" Target="https://www.caixa.gov.br/Downloads/sinapi-cadernos-tecnicos/SINAPI-CT-POCOS-DE-VISITA-E-CAIXAS-PARA-BOCAS-DE-LOBO.pdf" TargetMode="External"/><Relationship Id="rId3048" Type="http://schemas.openxmlformats.org/officeDocument/2006/relationships/hyperlink" Target="https://www.caixa.gov.br/Downloads/sinapi-cadernos-tecnicos/SINAPI-CT-ESCADAS.pdf" TargetMode="External"/><Relationship Id="rId3255" Type="http://schemas.openxmlformats.org/officeDocument/2006/relationships/hyperlink" Target="https://www.caixa.gov.br/Downloads/sinapi-cadernos-tecnicos/SINAPI-CT-ESCAVACAO-DE-VALAS.pdf" TargetMode="External"/><Relationship Id="rId3462" Type="http://schemas.openxmlformats.org/officeDocument/2006/relationships/hyperlink" Target="https://www.caixa.gov.br/Downloads/sinapi-cadernos-tecnicos/SINAPI-CT-ESQUADRIAS-PORTAS.pdf" TargetMode="External"/><Relationship Id="rId4306" Type="http://schemas.openxmlformats.org/officeDocument/2006/relationships/hyperlink" Target="https://www.caixa.gov.br/Downloads/sinapi-cadernos-tecnicos/SINAPI-CT-IMPERMEABILIZACAO-PROTECAO-MECANICA-E-TRATAMENTO-DE-JUNTA.pdf" TargetMode="External"/><Relationship Id="rId4513" Type="http://schemas.openxmlformats.org/officeDocument/2006/relationships/hyperlink" Target="https://www.caixa.gov.br/Downloads/sinapi-cadernos-tecnicos/SINAPI-CT-INSTALACOES-ELETRICAS-ELETRODUTOS-EMBUTIDOS-CABOS-CAIXAS-TOMADAS-E-INTERRUPTORES.pdf" TargetMode="External"/><Relationship Id="rId4720" Type="http://schemas.openxmlformats.org/officeDocument/2006/relationships/hyperlink" Target="https://www.caixa.gov.br/Downloads/sinapi-cadernos-tecnicos/SINAPI-CT-INSTALACOES-ELETRICAS-REDE-DE-DISTRIBUICAO.pdf" TargetMode="External"/><Relationship Id="rId7669" Type="http://schemas.openxmlformats.org/officeDocument/2006/relationships/hyperlink" Target="https://www.caixa.gov.br/Downloads/sinapi-cadernos-tecnicos/SINAPI-CT-PAVIMENTO-RIGIDO-DE-CONCRETO.pdf" TargetMode="External"/><Relationship Id="rId7876" Type="http://schemas.openxmlformats.org/officeDocument/2006/relationships/hyperlink" Target="https://www.caixa.gov.br/Downloads/sinapi-cadernos-tecnicos/SINAPI-CT-PINTURA-EM-SUPERFICIES-METALICAS.pdf" TargetMode="External"/><Relationship Id="rId8927" Type="http://schemas.openxmlformats.org/officeDocument/2006/relationships/hyperlink" Target="https://www.caixa.gov.br/Downloads/sinapi-cadernos-tecnicos/SINAPI-CT-TELHAMENTO-PARA-COBERTURA.pdf" TargetMode="External"/><Relationship Id="rId176" Type="http://schemas.openxmlformats.org/officeDocument/2006/relationships/hyperlink" Target="https://www.caixa.gov.br/Downloads/sinapi-cadernos-tecnicos/SINAPI-CT-ARGAMASSAS.pdf" TargetMode="External"/><Relationship Id="rId383" Type="http://schemas.openxmlformats.org/officeDocument/2006/relationships/hyperlink" Target="https://www.caixa.gov.br/Downloads/sinapi-cadernos-tecnicos/SINAPI-CT-ASSENTAMENTO-DE-TUBOS-DE-ESGOTO-EM-PVC-E-PEAD.pdf" TargetMode="External"/><Relationship Id="rId590" Type="http://schemas.openxmlformats.org/officeDocument/2006/relationships/hyperlink" Target="https://www.caixa.gov.br/Downloads/sinapi-cadernos-tecnicos/SINAPI-CT-ASSENTAMENTO-DE-TUBOS-DE-PVC-E-METALICOS-EM-REDES-DE-AGUA.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3115" Type="http://schemas.openxmlformats.org/officeDocument/2006/relationships/hyperlink" Target="https://www.caixa.gov.br/Downloads/sinapi-cadernos-tecnicos/SINAPI-CT-ESCAVACAO-HORIZONTAL.pdf" TargetMode="External"/><Relationship Id="rId3322" Type="http://schemas.openxmlformats.org/officeDocument/2006/relationships/hyperlink" Target="https://www.caixa.gov.br/Downloads/sinapi-cadernos-tecnicos/SINAPI-CT-ESCORAMENTO-E-PREPARO-DE-FUNDO-DE-VALAS.pdf" TargetMode="External"/><Relationship Id="rId6478" Type="http://schemas.openxmlformats.org/officeDocument/2006/relationships/hyperlink" Target="https://www.caixa.gov.br/Downloads/sinapi-cadernos-tecnicos/SINAPI-CT-INSTALACOES-EM-COBRE.pdf" TargetMode="External"/><Relationship Id="rId6685" Type="http://schemas.openxmlformats.org/officeDocument/2006/relationships/hyperlink" Target="https://www.caixa.gov.br/Downloads/sinapi-cadernos-tecnicos/SINAPI-CT-LIGACOES-PREDIAIS-DE-AGUA-E-ESGOTO.pdf" TargetMode="External"/><Relationship Id="rId7529" Type="http://schemas.openxmlformats.org/officeDocument/2006/relationships/hyperlink" Target="https://www.caixa.gov.br/Downloads/sinapi-cadernos-tecnicos/SINAPI-CT-PAREDES-DE-CONCRETO-FORMAS.pdf" TargetMode="External"/><Relationship Id="rId9091" Type="http://schemas.openxmlformats.org/officeDocument/2006/relationships/hyperlink" Target="https://www.caixa.gov.br/Downloads/sinapi-cadernos-tecnicos/SINAPI-CT-TRANSPORTE-DE-MATERIAIS-DENTRO-DO-CANTEIRO-DE-OBRAS.pdf" TargetMode="External"/><Relationship Id="rId243" Type="http://schemas.openxmlformats.org/officeDocument/2006/relationships/hyperlink" Target="https://www.caixa.gov.br/Downloads/sinapi-cadernos-tecnicos/SINAPI-CT-ARGAMASSAS.pdf" TargetMode="External"/><Relationship Id="rId450" Type="http://schemas.openxmlformats.org/officeDocument/2006/relationships/hyperlink" Target="https://www.caixa.gov.br/Downloads/sinapi-cadernos-tecnicos/SINAPI-CT-ASSENTAMENTO-DE-TUBOS-DE-PVC-E-METALICOS-EM-REDES-DE-AGUA.pdf" TargetMode="External"/><Relationship Id="rId1080" Type="http://schemas.openxmlformats.org/officeDocument/2006/relationships/hyperlink" Target="https://www.caixa.gov.br/Downloads/sinapi-cadernos-tecnicos/SINAPI-CT-BOMBAS-HIDRAULICAS-CENTRIFUGAS-HORIZONTAIS-E-SUBMERSIVEI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5287" Type="http://schemas.openxmlformats.org/officeDocument/2006/relationships/hyperlink" Target="https://www.caixa.gov.br/Downloads/sinapi-cadernos-tecnicos/SINAPI-CT-INSTALACOES-HIDRAULICAS-EM-PPR.pdf" TargetMode="External"/><Relationship Id="rId5494" Type="http://schemas.openxmlformats.org/officeDocument/2006/relationships/hyperlink" Target="https://www.caixa.gov.br/Downloads/sinapi-cadernos-tecnicos/SINAPI-CT-INSTALACOES-PREDIAIS-DE-AGUA-FRIA-EM-PVC.pdf" TargetMode="External"/><Relationship Id="rId6338" Type="http://schemas.openxmlformats.org/officeDocument/2006/relationships/hyperlink" Target="https://www.caixa.gov.br/Downloads/sinapi-cadernos-tecnicos/SINAPI-CT-INSTALACOES-EM-COBRE.pdf" TargetMode="External"/><Relationship Id="rId6892" Type="http://schemas.openxmlformats.org/officeDocument/2006/relationships/hyperlink" Target="https://www.caixa.gov.br/Downloads/sinapi-metodologia/Livro_SINAPI_Calculos_Parametros.pdf" TargetMode="External"/><Relationship Id="rId7736" Type="http://schemas.openxmlformats.org/officeDocument/2006/relationships/hyperlink" Target="https://www.caixa.gov.br/Downloads/sinapi-cadernos-tecnicos/SINAPI-CT-PERFURACAO-HORIZONTAL-DIRECIONAL-HDD.pdf" TargetMode="External"/><Relationship Id="rId7943" Type="http://schemas.openxmlformats.org/officeDocument/2006/relationships/hyperlink" Target="https://www.caixa.gov.br/Downloads/sinapi-cadernos-tecnicos/SINAPI-CT-PISOS.pdf" TargetMode="External"/><Relationship Id="rId103" Type="http://schemas.openxmlformats.org/officeDocument/2006/relationships/hyperlink" Target="https://www.caixa.gov.br/Downloads/sinapi-cadernos-tecnicos/SINAPI-CT-ARGAMASSAS.pdf" TargetMode="External"/><Relationship Id="rId310" Type="http://schemas.openxmlformats.org/officeDocument/2006/relationships/hyperlink" Target="https://www.caixa.gov.br/Downloads/sinapi-cadernos-tecnicos/SINAPI-CT-ARMACAO-PARA-ESTRUTURAS-DE-CONCRETO-ARMADO.pdf" TargetMode="External"/><Relationship Id="rId4096" Type="http://schemas.openxmlformats.org/officeDocument/2006/relationships/hyperlink" Target="https://www.caixa.gov.br/Downloads/sinapi-cadernos-tecnicos/SINAPI-CT-GABIOES-EXECUCAO-DE-MURO-E-PROTECAO-SUPERFICIAL.pdf" TargetMode="External"/><Relationship Id="rId5147" Type="http://schemas.openxmlformats.org/officeDocument/2006/relationships/hyperlink" Target="https://www.caixa.gov.br/Downloads/sinapi-cadernos-tecnicos/SINAPI-CT-INSTALACOES-HIDRAULICAS-EM-PEX.pdf" TargetMode="External"/><Relationship Id="rId6545" Type="http://schemas.openxmlformats.org/officeDocument/2006/relationships/hyperlink" Target="https://www.caixa.gov.br/Downloads/sinapi-cadernos-tecnicos/SINAPI-CT-INSTALACOES-EM-COBRE.pdf" TargetMode="External"/><Relationship Id="rId6752" Type="http://schemas.openxmlformats.org/officeDocument/2006/relationships/hyperlink" Target="https://www.caixa.gov.br/Downloads/sinapi-metodologia/Livro_SINAPI_Calculos_Parametros.pdf" TargetMode="External"/><Relationship Id="rId7803" Type="http://schemas.openxmlformats.org/officeDocument/2006/relationships/hyperlink" Target="https://www.caixa.gov.br/Downloads/sinapi-cadernos-tecnicos/SINAPI-CT-PINTURA-INTERNA.pdf" TargetMode="External"/><Relationship Id="rId1897" Type="http://schemas.openxmlformats.org/officeDocument/2006/relationships/hyperlink" Target="https://www.caixa.gov.br/Downloads/sinapi-cadernos-tecnicos/SINAPI-CT-DEPRECIACAO-JUROS-IMPOSTOS-E-SEGUROS-MANUTENCAO-E-MATERIAIS-NA-OPERACAO-DOS-EQUIPAMENTOS.pdf" TargetMode="External"/><Relationship Id="rId2948" Type="http://schemas.openxmlformats.org/officeDocument/2006/relationships/hyperlink" Target="https://www.caixa.gov.br/Downloads/sinapi-cadernos-tecnicos/SINAPI-CT-EQUIPAMENTOS-DE-PROTECAO-COLETIVA.pdf" TargetMode="External"/><Relationship Id="rId5354" Type="http://schemas.openxmlformats.org/officeDocument/2006/relationships/hyperlink" Target="https://www.caixa.gov.br/Downloads/sinapi-cadernos-tecnicos/SINAPI-CT-INSTALACOES-PREDIAIS-DE-ESGOTO-TUBOS-E-CONEXOES.pdf" TargetMode="External"/><Relationship Id="rId5561" Type="http://schemas.openxmlformats.org/officeDocument/2006/relationships/hyperlink" Target="https://www.caixa.gov.br/Downloads/sinapi-cadernos-tecnicos/SINAPI-CT-INSTALACOES-PREDIAIS-DE-AGUA-FRIA-EM-PVC.pdf" TargetMode="External"/><Relationship Id="rId6405" Type="http://schemas.openxmlformats.org/officeDocument/2006/relationships/hyperlink" Target="https://www.caixa.gov.br/Downloads/sinapi-cadernos-tecnicos/SINAPI-CT-INSTALACOES-EM-COBRE.pdf" TargetMode="External"/><Relationship Id="rId6612" Type="http://schemas.openxmlformats.org/officeDocument/2006/relationships/hyperlink" Target="https://www.caixa.gov.br/Downloads/sinapi-cadernos-tecnicos/SINAPI-CT-INSTALACOES-PARA-CANTEIROS-DE-OBRAS.pdf" TargetMode="External"/><Relationship Id="rId1757" Type="http://schemas.openxmlformats.org/officeDocument/2006/relationships/hyperlink" Target="https://www.caixa.gov.br/Downloads/sinapi-cadernos-tecnicos/SINAPI-CT-CUSTOS-HORARIOS-PRODUTIVO-E-IMPRODUTIVO-DOS-EQUIPAMENTOS.pdf" TargetMode="External"/><Relationship Id="rId1964" Type="http://schemas.openxmlformats.org/officeDocument/2006/relationships/hyperlink" Target="https://www.caixa.gov.br/Downloads/sinapi-cadernos-tecnicos/SINAPI-CT-DEPRECIACAO-JUROS-IMPOSTOS-E-SEGUROS-MANUTENCAO-E-MATERIAIS-NA-OPERACAO-DOS-EQUIPAMENTOS.pdf" TargetMode="External"/><Relationship Id="rId2808" Type="http://schemas.openxmlformats.org/officeDocument/2006/relationships/hyperlink" Target="https://www.caixa.gov.br/Downloads/sinapi-cadernos-tecnicos/SINAPI-CT-DUTOS-PARA-AR-CONDICIONADO.pdf" TargetMode="External"/><Relationship Id="rId4163" Type="http://schemas.openxmlformats.org/officeDocument/2006/relationships/hyperlink" Target="https://www.caixa.gov.br/Downloads/sinapi-cadernos-tecnicos/SINAPI-CT-GRAUTE-E-ARMACAO.pdf" TargetMode="External"/><Relationship Id="rId4370" Type="http://schemas.openxmlformats.org/officeDocument/2006/relationships/hyperlink" Target="https://www.caixa.gov.br/Downloads/sinapi-cadernos-tecnicos/SINAPI-CT-INSTALACOES-ELETRICAS-ELETRODUTOS-EMBUTIDOS-CABOS-CAIXAS-TOMADAS-E-INTERRUPTORES.pdf" TargetMode="External"/><Relationship Id="rId5007" Type="http://schemas.openxmlformats.org/officeDocument/2006/relationships/hyperlink" Target="https://www.caixa.gov.br/Downloads/sinapi-cadernos-tecnicos/SINAPI-CT-INSTALACOES-HIDRAULICAS-RESERVACAO-E-BOMBAS-DE-RECALQUE.pdf" TargetMode="External"/><Relationship Id="rId5214" Type="http://schemas.openxmlformats.org/officeDocument/2006/relationships/hyperlink" Target="https://www.caixa.gov.br/Downloads/sinapi-cadernos-tecnicos/SINAPI-CT-INSTALACOES-HIDRAULICAS-EM-PEX.pdf" TargetMode="External"/><Relationship Id="rId5421" Type="http://schemas.openxmlformats.org/officeDocument/2006/relationships/hyperlink" Target="https://www.caixa.gov.br/Downloads/sinapi-cadernos-tecnicos/SINAPI-CT-INSTALACOES-PREDIAIS-DE-AGUA-FRIA-EM-PVC.pdf" TargetMode="External"/><Relationship Id="rId8577" Type="http://schemas.openxmlformats.org/officeDocument/2006/relationships/hyperlink" Target="https://www.caixa.gov.br/Downloads/sinapi-cadernos-tecnicos/SINAPI-CT-REDES-DE-AGUA-E-ESGOTO-EM-PEAD-LISO-(TUBOS-E-CONEXOES).pdf" TargetMode="External"/><Relationship Id="rId8784" Type="http://schemas.openxmlformats.org/officeDocument/2006/relationships/hyperlink" Target="https://www.caixa.gov.br/Downloads/sinapi-cadernos-tecnicos/SINAPI-CT-SINALIZACAO-VERTICAL-VIARIA.pdf" TargetMode="External"/><Relationship Id="rId8991" Type="http://schemas.openxmlformats.org/officeDocument/2006/relationships/hyperlink" Target="https://www.caixa.gov.br/Downloads/sinapi-cadernos-tecnicos/SINAPI-CT-TRANSPORTE-FLUVIAL-CARGA-E-DESCARGA.pdf" TargetMode="External"/><Relationship Id="rId9628" Type="http://schemas.openxmlformats.org/officeDocument/2006/relationships/hyperlink" Target="https://www.caixa.gov.br/Downloads/sinapi-cadernos-tecnicos/SINAPI-CT-VALVULAS-PARA-REDES-DE-SANEAMENTO.pdf" TargetMode="External"/><Relationship Id="rId49" Type="http://schemas.openxmlformats.org/officeDocument/2006/relationships/hyperlink" Target="https://www.caixa.gov.br/Downloads/sinapi-cadernos-tecnicos/SINAPI-CT-ALVENARIA-DE-VEDACAO.pdf" TargetMode="External"/><Relationship Id="rId1617" Type="http://schemas.openxmlformats.org/officeDocument/2006/relationships/hyperlink" Target="https://www.caixa.gov.br/Downloads/sinapi-cadernos-tecnicos/SINAPI-CT-CUSTOS-HORARIOS-PRODUTIVO-E-IMPRODUTIVO-DOS-EQUIPAMENTOS.pdf" TargetMode="External"/><Relationship Id="rId1824" Type="http://schemas.openxmlformats.org/officeDocument/2006/relationships/hyperlink" Target="https://www.caixa.gov.br/Downloads/sinapi-cadernos-tecnicos/SINAPI-CT-DEMOLICOES-E-REMOCOES.pdf" TargetMode="External"/><Relationship Id="rId4023" Type="http://schemas.openxmlformats.org/officeDocument/2006/relationships/hyperlink" Target="https://www.caixa.gov.br/Downloads/sinapi-cadernos-tecnicos/SINAPI-CT-FORMAS-PARA-ESTRUTURAS-DE-CONCRETO-ARMADO.pdf" TargetMode="External"/><Relationship Id="rId4230" Type="http://schemas.openxmlformats.org/officeDocument/2006/relationships/hyperlink" Target="https://www.caixa.gov.br/Downloads/sinapi-cadernos-tecnicos/SINAPI-CT-GUIAS-E-SARJETAS.pdf" TargetMode="External"/><Relationship Id="rId7179" Type="http://schemas.openxmlformats.org/officeDocument/2006/relationships/hyperlink" Target="https://www.caixa.gov.br/Downloads/sinapi-cadernos-tecnicos/SINAPI-CT-LOUCAS-E-METAIS.pdf" TargetMode="External"/><Relationship Id="rId7386" Type="http://schemas.openxmlformats.org/officeDocument/2006/relationships/hyperlink" Target="https://www.caixa.gov.br/Downloads/sinapi-cadernos-tecnicos/SINAPI-CT-MASSA-UNICA-INTERNA.pdf" TargetMode="External"/><Relationship Id="rId7593" Type="http://schemas.openxmlformats.org/officeDocument/2006/relationships/hyperlink" Target="https://www.caixa.gov.br/Downloads/sinapi-cadernos-tecnicos/SINAPI-CT-PARQUINHOS-E-EQUIPAMENTOS-DE-GINASTICA-AO-AR-LIVRE.pdf" TargetMode="External"/><Relationship Id="rId8437" Type="http://schemas.openxmlformats.org/officeDocument/2006/relationships/hyperlink" Target="https://www.caixa.gov.br/Downloads/sinapi-cadernos-tecnicos/SINAPI-CT-RECOMPOSICAO-DE-PAVIMENTOS.pdf" TargetMode="External"/><Relationship Id="rId8644" Type="http://schemas.openxmlformats.org/officeDocument/2006/relationships/hyperlink" Target="https://www.caixa.gov.br/Downloads/sinapi-cadernos-tecnicos/SINAPI-CT-REDES-DE-AGUA-E-ESGOTO-EM-PEAD-LISO-(TUBOS-E-CONEXOES).pdf" TargetMode="External"/><Relationship Id="rId8851" Type="http://schemas.openxmlformats.org/officeDocument/2006/relationships/hyperlink" Target="https://www.caixa.gov.br/Downloads/sinapi-cadernos-tecnicos/SINAPI-CT-SISTEMAS-DE-MEDICAO.pdf" TargetMode="External"/><Relationship Id="rId3789" Type="http://schemas.openxmlformats.org/officeDocument/2006/relationships/hyperlink" Target="https://www.caixa.gov.br/Downloads/sinapi-cadernos-tecnicos/SINAPI-CT-ESTRUTURAS-DE-MADEIRA.pdf" TargetMode="External"/><Relationship Id="rId6195" Type="http://schemas.openxmlformats.org/officeDocument/2006/relationships/hyperlink" Target="https://www.caixa.gov.br/Downloads/sinapi-cadernos-tecnicos/SINAPI-CT-INSTALACOES-DE-GAS-E-INCENDIO-EM-ACO-E-FERRO-GALVANIZADO.pdf" TargetMode="External"/><Relationship Id="rId7039" Type="http://schemas.openxmlformats.org/officeDocument/2006/relationships/hyperlink" Target="https://www.caixa.gov.br/Downloads/sinapi-metodologia/Livro_SINAPI_Calculos_Parametros.pdf" TargetMode="External"/><Relationship Id="rId7246" Type="http://schemas.openxmlformats.org/officeDocument/2006/relationships/hyperlink" Target="https://www.caixa.gov.br/Downloads/sinapi-cadernos-tecnicos/SINAPI-CT-MASSA-UNICA-EXTERNA.pdf" TargetMode="External"/><Relationship Id="rId7453" Type="http://schemas.openxmlformats.org/officeDocument/2006/relationships/hyperlink" Target="https://www.caixa.gov.br/Downloads/sinapi-cadernos-tecnicos/SINAPI-CT-PAISAGISMO-PLANTIO.pdf" TargetMode="External"/><Relationship Id="rId7660" Type="http://schemas.openxmlformats.org/officeDocument/2006/relationships/hyperlink" Target="https://www.caixa.gov.br/Downloads/sinapi-cadernos-tecnicos/SINAPI-CT-PAVIMENTO-RIGIDO-DE-CONCRETO.pdf" TargetMode="External"/><Relationship Id="rId8504" Type="http://schemas.openxmlformats.org/officeDocument/2006/relationships/hyperlink" Target="https://www.caixa.gov.br/Downloads/sinapi-cadernos-tecnicos/SINAPI-CT-REDES-ENTERRADAS-DE-DISTRIBUICAO-ELETRICA.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3996" Type="http://schemas.openxmlformats.org/officeDocument/2006/relationships/hyperlink" Target="https://www.caixa.gov.br/Downloads/sinapi-cadernos-tecnicos/SINAPI-CT-FORMAS-PARA-ESTRUTURAS-DE-CONCRETO-ARMADO.pdf" TargetMode="External"/><Relationship Id="rId6055" Type="http://schemas.openxmlformats.org/officeDocument/2006/relationships/hyperlink" Target="https://www.caixa.gov.br/Downloads/sinapi-cadernos-tecnicos/SINAPI-CT-INSTALACOES-DE-GAS-E-INCENDIO-EM-ACO-E-FERRO-GALVANIZADO.pdf" TargetMode="External"/><Relationship Id="rId6262" Type="http://schemas.openxmlformats.org/officeDocument/2006/relationships/hyperlink" Target="https://www.caixa.gov.br/Downloads/sinapi-cadernos-tecnicos/SINAPI-CT-INSTALACOES-DE-GAS-EM-PEX-MULTICAMADAS.pdf" TargetMode="External"/><Relationship Id="rId7106" Type="http://schemas.openxmlformats.org/officeDocument/2006/relationships/hyperlink" Target="https://www.caixa.gov.br/Downloads/sinapi-cadernos-tecnicos/SINAPI-CT-LOCACAO-DE-OBRAS.pdf" TargetMode="External"/><Relationship Id="rId7313" Type="http://schemas.openxmlformats.org/officeDocument/2006/relationships/hyperlink" Target="https://www.caixa.gov.br/Downloads/sinapi-cadernos-tecnicos/SINAPI-CT-MASSA-UNICA-EXTERNA.pdf" TargetMode="External"/><Relationship Id="rId8711" Type="http://schemas.openxmlformats.org/officeDocument/2006/relationships/hyperlink" Target="https://www.caixa.gov.br/Downloads/sinapi-cadernos-tecnicos/SINAPI-CT-REVESTIMENTOS-CERAMICOS-INTERNOS.pdf" TargetMode="External"/><Relationship Id="rId3649" Type="http://schemas.openxmlformats.org/officeDocument/2006/relationships/hyperlink" Target="https://www.caixa.gov.br/Downloads/sinapi-cadernos-tecnicos/SINAPI-CT-ESTRUTURA-E-TRAMA-PARA-COBERTURA.pdf" TargetMode="External"/><Relationship Id="rId3856" Type="http://schemas.openxmlformats.org/officeDocument/2006/relationships/hyperlink" Target="https://www.caixa.gov.br/Downloads/sinapi-cadernos-tecnicos/SINAPI-CT-EXECUCAO-DE-TIRANTES.pdf" TargetMode="External"/><Relationship Id="rId4907" Type="http://schemas.openxmlformats.org/officeDocument/2006/relationships/hyperlink" Target="https://www.caixa.gov.br/Downloads/sinapi-cadernos-tecnicos/SINAPI-CT-INSTALACOES-HIDRAULICAS-RESERVACAO-E-BOMBAS-DE-RECALQUE.pdf" TargetMode="External"/><Relationship Id="rId5071" Type="http://schemas.openxmlformats.org/officeDocument/2006/relationships/hyperlink" Target="https://www.caixa.gov.br/Downloads/sinapi-cadernos-tecnicos/SINAPI-CT-INSTALACOES-HIDRAULICAS-RESERVACAO-E-BOMBAS-DE-RECALQUE.pdf" TargetMode="External"/><Relationship Id="rId6122" Type="http://schemas.openxmlformats.org/officeDocument/2006/relationships/hyperlink" Target="https://www.caixa.gov.br/Downloads/sinapi-cadernos-tecnicos/SINAPI-CT-INSTALACOES-DE-GAS-E-INCENDIO-EM-ACO-E-FERRO-GALVANIZADO.pdf" TargetMode="External"/><Relationship Id="rId7520" Type="http://schemas.openxmlformats.org/officeDocument/2006/relationships/hyperlink" Target="https://www.caixa.gov.br/Downloads/sinapi-cadernos-tecnicos/SINAPI-CT-PAREDES-DE-CONCRETO-ESTUCAMENTO.pdf" TargetMode="External"/><Relationship Id="rId9278" Type="http://schemas.openxmlformats.org/officeDocument/2006/relationships/hyperlink" Target="https://www.caixa.gov.br/Downloads/sinapi-cadernos-tecnicos/SINAPI-CT-TRANSPORTE-CARGA-E-DESCARGA-DE-MATERIAIS.pdf" TargetMode="External"/><Relationship Id="rId777" Type="http://schemas.openxmlformats.org/officeDocument/2006/relationships/hyperlink" Target="https://www.caixa.gov.br/Downloads/sinapi-cadernos-tecnicos/SINAPI-CT-ATERROS-BASES-SUB-BASES-E-IMPRIMACOES.pdf" TargetMode="External"/><Relationship Id="rId984" Type="http://schemas.openxmlformats.org/officeDocument/2006/relationships/hyperlink" Target="https://www.caixa.gov.br/Downloads/sinapi-cadernos-tecnicos/SINAPI-CT-BOCAS-PARA-BUEIRO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2872" Type="http://schemas.openxmlformats.org/officeDocument/2006/relationships/hyperlink" Target="https://www.caixa.gov.br/Downloads/sinapi-cadernos-tecnicos/SINAPI-CT-ELETROCALHAS.pdf" TargetMode="External"/><Relationship Id="rId3509" Type="http://schemas.openxmlformats.org/officeDocument/2006/relationships/hyperlink" Target="https://www.caixa.gov.br/Downloads/sinapi-cadernos-tecnicos/SINAPI-CT-ESQUADRIAS-PORTAS.pdf" TargetMode="External"/><Relationship Id="rId3716" Type="http://schemas.openxmlformats.org/officeDocument/2006/relationships/hyperlink" Target="https://www.caixa.gov.br/Downloads/sinapi-cadernos-tecnicos/SINAPI-CT-ESTRUTURAS-DE-CONTENCAO-ESTACAS-PAREDES-DIAFRAGMA-E-MURETA-GUIA.pdf" TargetMode="External"/><Relationship Id="rId3923" Type="http://schemas.openxmlformats.org/officeDocument/2006/relationships/hyperlink" Target="https://www.caixa.gov.br/Downloads/sinapi-cadernos-tecnicos/SINAPI-CT-FOSSAS-E-SUMIDOUROS.pdf" TargetMode="External"/><Relationship Id="rId8087" Type="http://schemas.openxmlformats.org/officeDocument/2006/relationships/hyperlink" Target="https://www.caixa.gov.br/Downloads/sinapi-cadernos-tecnicos/SINAPI-CT-POCOS-DE-VISITA-E-CAIXAS-PARA-BOCAS-DE-LOBO.pdf" TargetMode="External"/><Relationship Id="rId9485" Type="http://schemas.openxmlformats.org/officeDocument/2006/relationships/hyperlink" Target="https://www.caixa.gov.br/Downloads/sinapi-cadernos-tecnicos/SINAPI-CT-VIDROS-E-ESPELHOS.pdf" TargetMode="External"/><Relationship Id="rId637" Type="http://schemas.openxmlformats.org/officeDocument/2006/relationships/hyperlink" Target="https://www.caixa.gov.br/Downloads/sinapi-cadernos-tecnicos/SINAPI-CT-ASSENTAMENTO-DE-TUBOS-DE-ESGOTO-OU-DRENAGEM-PLUVIAL-EM-CONCRETO.pdf" TargetMode="External"/><Relationship Id="rId844" Type="http://schemas.openxmlformats.org/officeDocument/2006/relationships/hyperlink" Target="https://www.caixa.gov.br/Downloads/sinapi-cadernos-tecnicos/SINAPI-CT-ATERROS-BASES-SUB-BASES-E-IMPRIMACOES.pdf" TargetMode="External"/><Relationship Id="rId1267" Type="http://schemas.openxmlformats.org/officeDocument/2006/relationships/hyperlink" Target="https://www.caixa.gov.br/Downloads/sinapi-cadernos-tecnicos/SINAPI-CT-CONCRETAGEM-PARA-ESTRUTURAS-DE-CONCRETO-ARMADO.pdf" TargetMode="External"/><Relationship Id="rId1474" Type="http://schemas.openxmlformats.org/officeDocument/2006/relationships/hyperlink" Target="https://www.caixa.gov.br/Downloads/sinapi-cadernos-tecnicos/SINAPI-CT-CUSTOS-HORARIOS-PRODUTIVO-E-IMPRODUTIVO-DOS-EQUIPAMENTOS.pdf" TargetMode="External"/><Relationship Id="rId1681" Type="http://schemas.openxmlformats.org/officeDocument/2006/relationships/hyperlink" Target="https://www.caixa.gov.br/Downloads/sinapi-cadernos-tecnicos/SINAPI-CT-CUSTOS-HORARIOS-PRODUTIVO-E-IMPRODUTIV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RENOS.pdf" TargetMode="External"/><Relationship Id="rId5888" Type="http://schemas.openxmlformats.org/officeDocument/2006/relationships/hyperlink" Target="https://www.caixa.gov.br/Downloads/sinapi-cadernos-tecnicos/SINAPI-CT-INSTALACOES-DE-DIVISORIAS-DIVERSAS.pdf" TargetMode="External"/><Relationship Id="rId6939" Type="http://schemas.openxmlformats.org/officeDocument/2006/relationships/hyperlink" Target="https://www.caixa.gov.br/Downloads/sinapi-metodologia/Livro_SINAPI_Calculos_Parametros.pdf" TargetMode="External"/><Relationship Id="rId8294" Type="http://schemas.openxmlformats.org/officeDocument/2006/relationships/hyperlink" Target="https://www.caixa.gov.br/Downloads/sinapi-cadernos-tecnicos/SINAPI-CT-RADIER-PISO-DE-CONCRETO-E-LAJE-SOBRE-SOLO.pdf" TargetMode="External"/><Relationship Id="rId9138" Type="http://schemas.openxmlformats.org/officeDocument/2006/relationships/hyperlink" Target="https://www.caixa.gov.br/Downloads/sinapi-cadernos-tecnicos/SINAPI-CT-TRANSPORTE-DE-MATERIAIS-DENTRO-DO-CANTEIRO-DE-OBRAS.pdf" TargetMode="External"/><Relationship Id="rId9345" Type="http://schemas.openxmlformats.org/officeDocument/2006/relationships/hyperlink" Target="https://www.caixa.gov.br/Downloads/sinapi-cadernos-tecnicos/SINAPI-CT-TUBULACAO-FLANGEADA-PARA-REDES-DE-AGUA.pdf" TargetMode="External"/><Relationship Id="rId9552" Type="http://schemas.openxmlformats.org/officeDocument/2006/relationships/hyperlink" Target="https://www.caixa.gov.br/Downloads/sinapi-cadernos-tecnicos/SINAPI-CT-VALVULAS-E-REGISTROS-PARA-SISTEMAS-PREDIAIS.pdf" TargetMode="External"/><Relationship Id="rId704" Type="http://schemas.openxmlformats.org/officeDocument/2006/relationships/hyperlink" Target="https://www.caixa.gov.br/Downloads/sinapi-cadernos-tecnicos/SINAPI-CT-ASSENTAMENTO-DE-TUBOS-DE-ESGOTO-OU-DRENAGEM-PLUVIAL-EM-CONCRETO.pdf" TargetMode="External"/><Relationship Id="rId911" Type="http://schemas.openxmlformats.org/officeDocument/2006/relationships/hyperlink" Target="https://www.caixa.gov.br/Downloads/sinapi-cadernos-tecnicos/SINAPI-CT-ATERROS-BASES-SUB-BASES-E-IMPRIMACOES.pdf" TargetMode="External"/><Relationship Id="rId1127" Type="http://schemas.openxmlformats.org/officeDocument/2006/relationships/hyperlink" Target="https://www.caixa.gov.br/Downloads/sinapi-cadernos-tecnicos/SINAPI-CT-CAIXAS-ENTERRADAS.pdf" TargetMode="External"/><Relationship Id="rId1334" Type="http://schemas.openxmlformats.org/officeDocument/2006/relationships/hyperlink" Target="https://www.caixa.gov.br/Downloads/sinapi-cadernos-tecnicos/SINAPI-CT-CONCRETO-PROTENDIDO.pdf" TargetMode="External"/><Relationship Id="rId1541" Type="http://schemas.openxmlformats.org/officeDocument/2006/relationships/hyperlink" Target="https://www.caixa.gov.br/Downloads/sinapi-cadernos-tecnicos/SINAPI-CT-CUSTOS-HORARIOS-PRODUTIVO-E-IMPRODUTIVO-DOS-EQUIPAMENTOS.pdf" TargetMode="External"/><Relationship Id="rId4697" Type="http://schemas.openxmlformats.org/officeDocument/2006/relationships/hyperlink" Target="https://www.caixa.gov.br/Downloads/sinapi-cadernos-tecnicos/SINAPI-CT-INSTALACOES-ELETRICAS-QUADROS-CABOS-DISJUNTORES-CONTATORES-E-BARRAMENTOS-BLINDADOS.pdf" TargetMode="External"/><Relationship Id="rId5748" Type="http://schemas.openxmlformats.org/officeDocument/2006/relationships/hyperlink" Target="https://www.caixa.gov.br/Downloads/sinapi-cadernos-tecnicos/SINAPI-CT-INSTALACOES-PREDIAIS-DE-AGUA-QUENTE-EM-CPVC.pdf" TargetMode="External"/><Relationship Id="rId5955" Type="http://schemas.openxmlformats.org/officeDocument/2006/relationships/hyperlink" Target="https://www.caixa.gov.br/Downloads/sinapi-cadernos-tecnicos/SINAPI-CT-INSTALACOES-DE-GAS-E-INCENDIO-EM-ACO-E-FERRO-GALVANIZADO.pdf" TargetMode="External"/><Relationship Id="rId8154" Type="http://schemas.openxmlformats.org/officeDocument/2006/relationships/hyperlink" Target="https://www.caixa.gov.br/Downloads/sinapi-cadernos-tecnicos/SINAPI-CT-POCOS-DE-VISITA-E-CAIXAS-PARA-BOCAS-DE-LOBO.pdf" TargetMode="External"/><Relationship Id="rId8361" Type="http://schemas.openxmlformats.org/officeDocument/2006/relationships/hyperlink" Target="https://www.caixa.gov.br/Downloads/sinapi-cadernos-tecnicos/SINAPI-CT-RASGOS-E-FIXACOES.pdf" TargetMode="External"/><Relationship Id="rId9205" Type="http://schemas.openxmlformats.org/officeDocument/2006/relationships/hyperlink" Target="https://www.caixa.gov.br/Downloads/sinapi-cadernos-tecnicos/SINAPI-CT-TRANSPORTE-CARGA-E-DESCARGA-DE-MATERIAIS.pdf" TargetMode="External"/><Relationship Id="rId9412" Type="http://schemas.openxmlformats.org/officeDocument/2006/relationships/hyperlink" Target="https://www.caixa.gov.br/Downloads/sinapi-cadernos-tecnicos/SINAPI-CT-USINAGENS.pdf" TargetMode="External"/><Relationship Id="rId40" Type="http://schemas.openxmlformats.org/officeDocument/2006/relationships/hyperlink" Target="https://www.caixa.gov.br/Downloads/sinapi-cadernos-tecnicos/SINAPI-CT-ALVENARIA-DE-VEDACAO.pdf" TargetMode="External"/><Relationship Id="rId1401" Type="http://schemas.openxmlformats.org/officeDocument/2006/relationships/hyperlink" Target="https://www.caixa.gov.br/Downloads/sinapi-cadernos-tecnicos/SINAPI-CT-CONTRAPISO.pdf" TargetMode="External"/><Relationship Id="rId3299" Type="http://schemas.openxmlformats.org/officeDocument/2006/relationships/hyperlink" Target="https://www.caixa.gov.br/Downloads/sinapi-cadernos-tecnicos/SINAPI-CT-ESCAVACAO-DE-VALAS.pdf" TargetMode="External"/><Relationship Id="rId4557" Type="http://schemas.openxmlformats.org/officeDocument/2006/relationships/hyperlink" Target="https://www.caixa.gov.br/Downloads/sinapi-cadernos-tecnicos/SINAPI-CT-INSTALACOES-ELETRICAS-ELETRODUTOS-CONEXOES-E-CONDULETES-APARENTES.pdf" TargetMode="External"/><Relationship Id="rId4764" Type="http://schemas.openxmlformats.org/officeDocument/2006/relationships/hyperlink" Target="https://www.caixa.gov.br/Downloads/sinapi-cadernos-tecnicos/SINAPI-CT-INSTALACOES-ELETRICAS-REDE-DE-DISTRIBUICAO.pdf" TargetMode="External"/><Relationship Id="rId5608" Type="http://schemas.openxmlformats.org/officeDocument/2006/relationships/hyperlink" Target="https://www.caixa.gov.br/Downloads/sinapi-cadernos-tecnicos/SINAPI-CT-INSTALACOES-PREDIAIS-DE-AGUA-FRIA-EM-PVC.pdf" TargetMode="External"/><Relationship Id="rId7170" Type="http://schemas.openxmlformats.org/officeDocument/2006/relationships/hyperlink" Target="https://www.caixa.gov.br/Downloads/sinapi-cadernos-tecnicos/SINAPI-CT-LOUCAS-E-METAIS.pdf" TargetMode="External"/><Relationship Id="rId8014" Type="http://schemas.openxmlformats.org/officeDocument/2006/relationships/hyperlink" Target="https://www.caixa.gov.br/Downloads/sinapi-cadernos-tecnicos/SINAPI-CT-POSTES-DE-CONCRETO-E-METALICOS.pdf" TargetMode="External"/><Relationship Id="rId8221" Type="http://schemas.openxmlformats.org/officeDocument/2006/relationships/hyperlink" Target="https://www.caixa.gov.br/Downloads/sinapi-cadernos-tecnicos/SINAPI-CT-PRODUCAO-DE-CONCRETO.pdf" TargetMode="External"/><Relationship Id="rId3159" Type="http://schemas.openxmlformats.org/officeDocument/2006/relationships/hyperlink" Target="https://www.caixa.gov.br/Downloads/sinapi-cadernos-tecnicos/SINAPI-CT-ESCAVACAO-VERTICAL-A-CEU-ABERTO.pdf" TargetMode="External"/><Relationship Id="rId3366" Type="http://schemas.openxmlformats.org/officeDocument/2006/relationships/hyperlink" Target="https://www.caixa.gov.br/Downloads/sinapi-cadernos-tecnicos/SINAPI-CT-ESCORAMENTO-E-PREPARO-DE-FUNDO-DE-VALAS.pdf" TargetMode="External"/><Relationship Id="rId3573" Type="http://schemas.openxmlformats.org/officeDocument/2006/relationships/hyperlink" Target="https://www.caixa.gov.br/Downloads/sinapi-cadernos-tecnicos/SINAPI-CT-ESTACAS-RAIZ.pdf" TargetMode="External"/><Relationship Id="rId4417" Type="http://schemas.openxmlformats.org/officeDocument/2006/relationships/hyperlink" Target="https://www.caixa.gov.br/Downloads/sinapi-cadernos-tecnicos/SINAPI-CT-INSTALACOES-ELETRICAS-ELETRODUTOS-EMBUTIDOS-CABOS-CAIXAS-TOMADAS-E-INTERRUPTORES.pdf" TargetMode="External"/><Relationship Id="rId4971" Type="http://schemas.openxmlformats.org/officeDocument/2006/relationships/hyperlink" Target="https://www.caixa.gov.br/Downloads/sinapi-cadernos-tecnicos/SINAPI-CT-INSTALACOES-HIDRAULICAS-RESERVACAO-E-BOMBAS-DE-RECALQUE.pdf" TargetMode="External"/><Relationship Id="rId5815" Type="http://schemas.openxmlformats.org/officeDocument/2006/relationships/hyperlink" Target="https://www.caixa.gov.br/Downloads/sinapi-cadernos-tecnicos/SINAPI-CT-INSTALACOES-PREDIAIS-DE-AGUAS-PLUVIAIS-TUBOS-CONEXOES-CAIXAS-E-RALOS.pdf" TargetMode="External"/><Relationship Id="rId7030" Type="http://schemas.openxmlformats.org/officeDocument/2006/relationships/hyperlink" Target="https://www.caixa.gov.br/Downloads/sinapi-metodologia/Livro_SINAPI_Calculos_Parametros.pdf" TargetMode="External"/><Relationship Id="rId287" Type="http://schemas.openxmlformats.org/officeDocument/2006/relationships/hyperlink" Target="https://www.caixa.gov.br/Downloads/sinapi-cadernos-tecnicos/SINAPI-CT-ARMACAO-PARA-ESTRUTURAS-DE-CONCRETO-ARMADO.pdf" TargetMode="External"/><Relationship Id="rId494" Type="http://schemas.openxmlformats.org/officeDocument/2006/relationships/hyperlink" Target="https://www.caixa.gov.br/Downloads/sinapi-cadernos-tecnicos/SINAPI-CT-ASSENTAMENTO-DE-TUBOS-DE-PVC-E-METALICOS-EM-REDES-DE-AGUA.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3019" Type="http://schemas.openxmlformats.org/officeDocument/2006/relationships/hyperlink" Target="https://www.caixa.gov.br/Downloads/sinapi-cadernos-tecnicos/SINAPI-CT-ESCADAS.pdf" TargetMode="External"/><Relationship Id="rId3226" Type="http://schemas.openxmlformats.org/officeDocument/2006/relationships/hyperlink" Target="https://www.caixa.gov.br/Downloads/sinapi-cadernos-tecnicos/SINAPI-CT-ESCAVACAO-VERTICAL-A-CEU-ABERTO.pdf" TargetMode="External"/><Relationship Id="rId3780" Type="http://schemas.openxmlformats.org/officeDocument/2006/relationships/hyperlink" Target="https://www.caixa.gov.br/Downloads/sinapi-cadernos-tecnicos/SINAPI-CT-ESTRUTURAS-DE-MADEIRA.pdf" TargetMode="External"/><Relationship Id="rId4624" Type="http://schemas.openxmlformats.org/officeDocument/2006/relationships/hyperlink" Target="https://www.caixa.gov.br/Downloads/sinapi-cadernos-tecnicos/SINAPI-CT-INSTALACOES-ELETRICAS-QUADROS-CABOS-DISJUNTORES-CONTATORES-E-BARRAMENTOS-BLINDADOS.pdf" TargetMode="External"/><Relationship Id="rId4831" Type="http://schemas.openxmlformats.org/officeDocument/2006/relationships/hyperlink" Target="https://www.caixa.gov.br/Downloads/sinapi-cadernos-tecnicos/SINAPI-CT-INSTALACOES-HIDRAULICAS-RESERVACAO-E-BOMBAS-DE-RECALQUE.pdf" TargetMode="External"/><Relationship Id="rId7987" Type="http://schemas.openxmlformats.org/officeDocument/2006/relationships/hyperlink" Target="https://www.caixa.gov.br/Downloads/sinapi-cadernos-tecnicos/SINAPI-CT-PISOS.pdf" TargetMode="External"/><Relationship Id="rId147" Type="http://schemas.openxmlformats.org/officeDocument/2006/relationships/hyperlink" Target="https://www.caixa.gov.br/Downloads/sinapi-cadernos-tecnicos/SINAPI-CT-ARGAMASSAS.pdf" TargetMode="External"/><Relationship Id="rId354" Type="http://schemas.openxmlformats.org/officeDocument/2006/relationships/hyperlink" Target="https://www.caixa.gov.br/Downloads/sinapi-cadernos-tecnicos/SINAPI-CT-ASSENTAMENTO-DE-TUBOS-DE-ESGOTO-EM-PVC-E-PEAD.pdf" TargetMode="External"/><Relationship Id="rId1191" Type="http://schemas.openxmlformats.org/officeDocument/2006/relationships/hyperlink" Target="https://www.caixa.gov.br/Downloads/sinapi-cadernos-tecnicos/SINAPI-CT-CANALETAS-GRELHAS-E-CAIXAS-COM-GRELHA-PARA-DRENAGEM.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3433" Type="http://schemas.openxmlformats.org/officeDocument/2006/relationships/hyperlink" Target="https://www.caixa.gov.br/Downloads/sinapi-cadernos-tecnicos/SINAPI-CT-ESQUADRIAS-PORTAS.pdf" TargetMode="External"/><Relationship Id="rId3640" Type="http://schemas.openxmlformats.org/officeDocument/2006/relationships/hyperlink" Target="https://www.caixa.gov.br/Downloads/sinapi-cadernos-tecnicos/SINAPI-CT-ESTRUTURA-E-TRAMA-PARA-COBERTURA.pdf" TargetMode="External"/><Relationship Id="rId6589" Type="http://schemas.openxmlformats.org/officeDocument/2006/relationships/hyperlink" Target="https://www.caixa.gov.br/Downloads/sinapi-cadernos-tecnicos/SINAPI-CT-INSTALACOES-PARA-CANTEIROS-DE-OBRAS.pdf" TargetMode="External"/><Relationship Id="rId6796" Type="http://schemas.openxmlformats.org/officeDocument/2006/relationships/hyperlink" Target="https://www.caixa.gov.br/Downloads/sinapi-metodologia/Livro_SINAPI_Calculos_Parametros.pdf" TargetMode="External"/><Relationship Id="rId7847" Type="http://schemas.openxmlformats.org/officeDocument/2006/relationships/hyperlink" Target="https://www.caixa.gov.br/Downloads/sinapi-cadernos-tecnicos/SINAPI-CT-PINTURA-EM-MADEIRA.pdf" TargetMode="External"/><Relationship Id="rId9062" Type="http://schemas.openxmlformats.org/officeDocument/2006/relationships/hyperlink" Target="https://www.caixa.gov.br/Downloads/sinapi-cadernos-tecnicos/SINAPI-CT-TRANSPORTE-FLUVIAL-CARGA-E-DESCARGA.pdf" TargetMode="External"/><Relationship Id="rId561" Type="http://schemas.openxmlformats.org/officeDocument/2006/relationships/hyperlink" Target="https://www.caixa.gov.br/Downloads/sinapi-cadernos-tecnicos/SINAPI-CT-ASSENTAMENTO-DE-TUBOS-DE-PVC-E-METALICOS-EM-REDES-DE-AGUA.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3500" Type="http://schemas.openxmlformats.org/officeDocument/2006/relationships/hyperlink" Target="https://www.caixa.gov.br/Downloads/sinapi-cadernos-tecnicos/SINAPI-CT-ESQUADRIAS-PORTAS.pdf" TargetMode="External"/><Relationship Id="rId5398" Type="http://schemas.openxmlformats.org/officeDocument/2006/relationships/hyperlink" Target="https://www.caixa.gov.br/Downloads/sinapi-cadernos-tecnicos/SINAPI-CT-INSTALACOES-PREDIAIS-DE-ESGOTO-TUBOS-E-CONEXOES.pdf" TargetMode="External"/><Relationship Id="rId6449" Type="http://schemas.openxmlformats.org/officeDocument/2006/relationships/hyperlink" Target="https://www.caixa.gov.br/Downloads/sinapi-cadernos-tecnicos/SINAPI-CT-INSTALACOES-EM-COBRE.pdf" TargetMode="External"/><Relationship Id="rId6656" Type="http://schemas.openxmlformats.org/officeDocument/2006/relationships/hyperlink" Target="https://www.caixa.gov.br/Downloads/sinapi-cadernos-tecnicos/SINAPI-CT-LIGACOES-PREDIAIS-DE-AGUA-E-ESGOTO.pdf" TargetMode="External"/><Relationship Id="rId6863" Type="http://schemas.openxmlformats.org/officeDocument/2006/relationships/hyperlink" Target="https://www.caixa.gov.br/Downloads/sinapi-metodologia/Livro_SINAPI_Calculos_Parametros.pdf" TargetMode="External"/><Relationship Id="rId7707" Type="http://schemas.openxmlformats.org/officeDocument/2006/relationships/hyperlink" Target="https://www.caixa.gov.br/Downloads/sinapi-cadernos-tecnicos/SINAPI-CT-PERFURACAO-HORIZONTAL-DIRECIONAL-HDD.pdf" TargetMode="External"/><Relationship Id="rId7914" Type="http://schemas.openxmlformats.org/officeDocument/2006/relationships/hyperlink" Target="https://www.caixa.gov.br/Downloads/sinapi-cadernos-tecnicos/SINAPI-CT-PINTURA-PARA-PISOS-E-PARA-SINALIZACAO-HORIZONTAL-E-VERTICAL.pdf" TargetMode="External"/><Relationship Id="rId214" Type="http://schemas.openxmlformats.org/officeDocument/2006/relationships/hyperlink" Target="https://www.caixa.gov.br/Downloads/sinapi-cadernos-tecnicos/SINAPI-CT-ARGAMASSAS.pdf" TargetMode="External"/><Relationship Id="rId421" Type="http://schemas.openxmlformats.org/officeDocument/2006/relationships/hyperlink" Target="https://www.caixa.gov.br/Downloads/sinapi-cadernos-tecnicos/SINAPI-CT-ASSENTAMENTO-DE-TUBOS-DE-PVC-E-METALICOS-EM-REDES-DE-AGUA.pdf" TargetMode="External"/><Relationship Id="rId1051" Type="http://schemas.openxmlformats.org/officeDocument/2006/relationships/hyperlink" Target="https://www.caixa.gov.br/Downloads/sinapi-cadernos-tecnicos/SINAPI-CT-BOCAS-PARA-BUEIR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5258" Type="http://schemas.openxmlformats.org/officeDocument/2006/relationships/hyperlink" Target="https://www.caixa.gov.br/Downloads/sinapi-cadernos-tecnicos/SINAPI-CT-INSTALACOES-HIDRAULICAS-EM-PPR.pdf" TargetMode="External"/><Relationship Id="rId5465" Type="http://schemas.openxmlformats.org/officeDocument/2006/relationships/hyperlink" Target="https://www.caixa.gov.br/Downloads/sinapi-cadernos-tecnicos/SINAPI-CT-INSTALACOES-PREDIAIS-DE-AGUA-FRIA-EM-PVC.pdf" TargetMode="External"/><Relationship Id="rId5672" Type="http://schemas.openxmlformats.org/officeDocument/2006/relationships/hyperlink" Target="https://www.caixa.gov.br/Downloads/sinapi-cadernos-tecnicos/SINAPI-CT-INSTALACOES-PREDIAIS-DE-AGUA-QUENTE-EM-CPVC.pdf" TargetMode="External"/><Relationship Id="rId6309" Type="http://schemas.openxmlformats.org/officeDocument/2006/relationships/hyperlink" Target="https://www.caixa.gov.br/Downloads/sinapi-cadernos-tecnicos/SINAPI-CT-INSTALACOES-DE-AR-CONDICIONADO.pdf" TargetMode="External"/><Relationship Id="rId6516" Type="http://schemas.openxmlformats.org/officeDocument/2006/relationships/hyperlink" Target="https://www.caixa.gov.br/Downloads/sinapi-cadernos-tecnicos/SINAPI-CT-INSTALACOES-EM-COBRE.pdf" TargetMode="External"/><Relationship Id="rId6723" Type="http://schemas.openxmlformats.org/officeDocument/2006/relationships/hyperlink" Target="https://www.caixa.gov.br/Downloads/sinapi-metodologia/Livro_SINAPI_Calculos_Parametros.pdf" TargetMode="External"/><Relationship Id="rId6930" Type="http://schemas.openxmlformats.org/officeDocument/2006/relationships/hyperlink" Target="https://www.caixa.gov.br/Downloads/sinapi-metodologia/Livro_SINAPI_Calculos_Parametros.pdf" TargetMode="External"/><Relationship Id="rId1868" Type="http://schemas.openxmlformats.org/officeDocument/2006/relationships/hyperlink" Target="https://www.caixa.gov.br/Downloads/sinapi-cadernos-tecnicos/SINAPI-CT-DEMOLICOES-E-REMOCOES.pdf" TargetMode="External"/><Relationship Id="rId4067" Type="http://schemas.openxmlformats.org/officeDocument/2006/relationships/hyperlink" Target="https://www.caixa.gov.br/Downloads/sinapi-cadernos-tecnicos/SINAPI-CT-FORMAS-PARA-ESTRUTURAS-DE-CONCRETO-ARMADO.pdf" TargetMode="External"/><Relationship Id="rId4274" Type="http://schemas.openxmlformats.org/officeDocument/2006/relationships/hyperlink" Target="https://www.caixa.gov.br/Downloads/sinapi-cadernos-tecnicos/SINAPI-CT-ILUMINACAO-PREDIAL-E-MONITORAMENTO.pdf" TargetMode="External"/><Relationship Id="rId4481" Type="http://schemas.openxmlformats.org/officeDocument/2006/relationships/hyperlink" Target="https://www.caixa.gov.br/Downloads/sinapi-cadernos-tecnicos/SINAPI-CT-INSTALACOES-ELETRICAS-ELETRODUTOS-EMBUTIDOS-CABOS-CAIXAS-TOMADAS-E-INTERRUPTORES.pdf" TargetMode="External"/><Relationship Id="rId5118" Type="http://schemas.openxmlformats.org/officeDocument/2006/relationships/hyperlink" Target="https://www.caixa.gov.br/Downloads/sinapi-cadernos-tecnicos/SINAPI-CT-INSTALACOES-HIDRAULICAS-EM-PEX.pdf" TargetMode="External"/><Relationship Id="rId5325" Type="http://schemas.openxmlformats.org/officeDocument/2006/relationships/hyperlink" Target="https://www.caixa.gov.br/Downloads/sinapi-cadernos-tecnicos/SINAPI-CT-INSTALACOES-PREDIAIS-DE-ESGOTO-CAIXAS-E-RALOS.pdf" TargetMode="External"/><Relationship Id="rId5532" Type="http://schemas.openxmlformats.org/officeDocument/2006/relationships/hyperlink" Target="https://www.caixa.gov.br/Downloads/sinapi-cadernos-tecnicos/SINAPI-CT-INSTALACOES-PREDIAIS-DE-AGUA-FRIA-EM-PVC.pdf" TargetMode="External"/><Relationship Id="rId8688" Type="http://schemas.openxmlformats.org/officeDocument/2006/relationships/hyperlink" Target="https://www.caixa.gov.br/Downloads/sinapi-cadernos-tecnicos/SINAPI-CT-REVESTIMENTOS-CERAMICOS-EXTERNOS.pdf" TargetMode="External"/><Relationship Id="rId8895" Type="http://schemas.openxmlformats.org/officeDocument/2006/relationships/hyperlink" Target="https://www.caixa.gov.br/Downloads/sinapi-cadernos-tecnicos/SINAPI-CT-SISTEMAS-DE-MEDICAO.pdf" TargetMode="External"/><Relationship Id="rId2919" Type="http://schemas.openxmlformats.org/officeDocument/2006/relationships/hyperlink" Target="https://www.caixa.gov.br/Downloads/sinapi-cadernos-tecnicos/SINAPI-CT-ENERGIA-SOLAR-PARA-EDIFICACOES.pdf" TargetMode="External"/><Relationship Id="rId3083" Type="http://schemas.openxmlformats.org/officeDocument/2006/relationships/hyperlink" Target="https://www.caixa.gov.br/Downloads/sinapi-cadernos-tecnicos/SINAPI-CT-ESCADAS.pdf" TargetMode="External"/><Relationship Id="rId3290" Type="http://schemas.openxmlformats.org/officeDocument/2006/relationships/hyperlink" Target="https://www.caixa.gov.br/Downloads/sinapi-cadernos-tecnicos/SINAPI-CT-ESCAVACAO-DE-VALAS.pdf" TargetMode="External"/><Relationship Id="rId4134" Type="http://schemas.openxmlformats.org/officeDocument/2006/relationships/hyperlink" Target="https://www.caixa.gov.br/Downloads/sinapi-cadernos-tecnicos/SINAPI-CT-GALERIAS-COM-ADUELAS-DE-CONCRETO.pdf" TargetMode="External"/><Relationship Id="rId4341" Type="http://schemas.openxmlformats.org/officeDocument/2006/relationships/hyperlink" Target="https://www.caixa.gov.br/Downloads/sinapi-cadernos-tecnicos/SINAPI-CT-INSTALACOES-ELETRICAS-ELETRODUTOS-EMBUTIDOS-CABOS-CAIXAS-TOMADAS-E-INTERRUPTORES.pdf" TargetMode="External"/><Relationship Id="rId7497" Type="http://schemas.openxmlformats.org/officeDocument/2006/relationships/hyperlink" Target="https://www.caixa.gov.br/Downloads/sinapi-cadernos-tecnicos/SINAPI-CT-PAREDES-DE-CONCRETO-ESTUCAMENTO.pdf" TargetMode="External"/><Relationship Id="rId8548" Type="http://schemas.openxmlformats.org/officeDocument/2006/relationships/hyperlink" Target="https://www.caixa.gov.br/Downloads/sinapi-cadernos-tecnicos/SINAPI-CT-REDES-DE-LOGICA-TELEFONIA-E-IMAGEM.pdf" TargetMode="External"/><Relationship Id="rId1728" Type="http://schemas.openxmlformats.org/officeDocument/2006/relationships/hyperlink" Target="https://www.caixa.gov.br/Downloads/sinapi-cadernos-tecnicos/SINAPI-CT-CUSTOS-HORARIOS-PRODUTIVO-E-IMPRODUTIVO-DOS-EQUIPAMENTOS.pdf" TargetMode="External"/><Relationship Id="rId1935" Type="http://schemas.openxmlformats.org/officeDocument/2006/relationships/hyperlink" Target="https://www.caixa.gov.br/Downloads/sinapi-cadernos-tecnicos/SINAPI-CT-DEPRECIACAO-JUROS-IMPOSTOS-E-SEGUROS-MANUTENCAO-E-MATERIAIS-NA-OPERACAO-DOS-EQUIPAMENTOS.pdf" TargetMode="External"/><Relationship Id="rId3150" Type="http://schemas.openxmlformats.org/officeDocument/2006/relationships/hyperlink" Target="https://www.caixa.gov.br/Downloads/sinapi-cadernos-tecnicos/SINAPI-CT-ESCAVACAO-HORIZONTAL.pdf" TargetMode="External"/><Relationship Id="rId4201" Type="http://schemas.openxmlformats.org/officeDocument/2006/relationships/hyperlink" Target="https://www.caixa.gov.br/Downloads/sinapi-cadernos-tecnicos/SINAPI-CT-GUARDA-CORPO-CORRIMAO-E-GRADE-PARA-ESQUADRIAS.pdf" TargetMode="External"/><Relationship Id="rId6099" Type="http://schemas.openxmlformats.org/officeDocument/2006/relationships/hyperlink" Target="https://www.caixa.gov.br/Downloads/sinapi-cadernos-tecnicos/SINAPI-CT-INSTALACOES-DE-GAS-E-INCENDIO-EM-ACO-E-FERRO-GALVANIZADO.pdf" TargetMode="External"/><Relationship Id="rId7357" Type="http://schemas.openxmlformats.org/officeDocument/2006/relationships/hyperlink" Target="https://www.caixa.gov.br/Downloads/sinapi-cadernos-tecnicos/SINAPI-CT-MASSA-UNICA-INTERNA.pdf" TargetMode="External"/><Relationship Id="rId8408" Type="http://schemas.openxmlformats.org/officeDocument/2006/relationships/hyperlink" Target="https://www.caixa.gov.br/Downloads/sinapi-cadernos-tecnicos/SINAPI-CT-RECOMPOSICAO-DE-PAVIMENTOS.pdf" TargetMode="External"/><Relationship Id="rId8755" Type="http://schemas.openxmlformats.org/officeDocument/2006/relationships/hyperlink" Target="https://www.caixa.gov.br/Downloads/sinapi-cadernos-tecnicos/SINAPI-CT-SINALIZACAO-HORIZONTAL-VIARIA.pdf" TargetMode="External"/><Relationship Id="rId8962" Type="http://schemas.openxmlformats.org/officeDocument/2006/relationships/hyperlink" Target="https://www.caixa.gov.br/Downloads/sinapi-cadernos-tecnicos/SINAPI-CT-TRANSFORMADORES.pdf" TargetMode="External"/><Relationship Id="rId3010" Type="http://schemas.openxmlformats.org/officeDocument/2006/relationships/hyperlink" Target="https://www.caixa.gov.br/Downloads/sinapi-cadernos-tecnicos/SINAPI-CT-EQUIPAMENTOS-DE-PROTECAO-COLETIVA.pdf" TargetMode="External"/><Relationship Id="rId6166" Type="http://schemas.openxmlformats.org/officeDocument/2006/relationships/hyperlink" Target="https://www.caixa.gov.br/Downloads/sinapi-cadernos-tecnicos/SINAPI-CT-INSTALACOES-DE-GAS-E-INCENDIO-EM-ACO-E-FERRO-GALVANIZADO.pdf" TargetMode="External"/><Relationship Id="rId7564" Type="http://schemas.openxmlformats.org/officeDocument/2006/relationships/hyperlink" Target="https://www.caixa.gov.br/Downloads/sinapi-cadernos-tecnicos/SINAPI-CT-PARQUINHOS-E-EQUIPAMENTOS-DE-GINASTICA-AO-AR-LIVRE.pdf" TargetMode="External"/><Relationship Id="rId7771" Type="http://schemas.openxmlformats.org/officeDocument/2006/relationships/hyperlink" Target="https://www.caixa.gov.br/Downloads/sinapi-cadernos-tecnicos/SINAPI-CT-PINTURA-EXTERNA.pdf" TargetMode="External"/><Relationship Id="rId8615" Type="http://schemas.openxmlformats.org/officeDocument/2006/relationships/hyperlink" Target="https://www.caixa.gov.br/Downloads/sinapi-cadernos-tecnicos/SINAPI-CT-REDES-DE-AGUA-E-ESGOTO-EM-PEAD-LISO-(TUBOS-E-CONEXOES).pdf" TargetMode="External"/><Relationship Id="rId8822" Type="http://schemas.openxmlformats.org/officeDocument/2006/relationships/hyperlink" Target="https://www.caixa.gov.br/Downloads/sinapi-cadernos-tecnicos/SINAPI-CT-SISTEMA-DE-PROTECAO-CONTRA-DESCARGAS-ATMOSFERICAS-SPDA.pdf" TargetMode="External"/><Relationship Id="rId3967" Type="http://schemas.openxmlformats.org/officeDocument/2006/relationships/hyperlink" Target="https://www.caixa.gov.br/Downloads/sinapi-cadernos-tecnicos/SINAPI-CT-FUNDACOES-RASAS-(BLOCOS-SAPATAS-VIGAS-BALDRAME).pdf" TargetMode="External"/><Relationship Id="rId6373" Type="http://schemas.openxmlformats.org/officeDocument/2006/relationships/hyperlink" Target="https://www.caixa.gov.br/Downloads/sinapi-cadernos-tecnicos/SINAPI-CT-INSTALACOES-EM-COBRE.pdf" TargetMode="External"/><Relationship Id="rId6580" Type="http://schemas.openxmlformats.org/officeDocument/2006/relationships/hyperlink" Target="https://www.caixa.gov.br/Downloads/sinapi-cadernos-tecnicos/SINAPI-CT-INSTALACOES-PARA-CANTEIROS-DE-OBRAS.pdf" TargetMode="External"/><Relationship Id="rId7217" Type="http://schemas.openxmlformats.org/officeDocument/2006/relationships/hyperlink" Target="https://www.caixa.gov.br/Downloads/sinapi-cadernos-tecnicos/SINAPI-CT-LUMINARIAS-EXTERNAS.pdf" TargetMode="External"/><Relationship Id="rId7424" Type="http://schemas.openxmlformats.org/officeDocument/2006/relationships/hyperlink" Target="https://www.caixa.gov.br/Downloads/sinapi-cadernos-tecnicos/SINAPI-CT-MONOCAPA.pdf" TargetMode="External"/><Relationship Id="rId7631" Type="http://schemas.openxmlformats.org/officeDocument/2006/relationships/hyperlink" Target="https://www.caixa.gov.br/Downloads/sinapi-cadernos-tecnicos/SINAPI-CT-PAVIMENTO-INTERTRAVADO.pdf" TargetMode="External"/><Relationship Id="rId4" Type="http://schemas.openxmlformats.org/officeDocument/2006/relationships/hyperlink" Target="https://www.caixa.gov.br/Downloads/sinapi-cadernos-tecnicos/SINAPI-CT-ACESSIBILIDADE.pdf" TargetMode="External"/><Relationship Id="rId888" Type="http://schemas.openxmlformats.org/officeDocument/2006/relationships/hyperlink" Target="https://www.caixa.gov.br/Downloads/sinapi-cadernos-tecnicos/SINAPI-CT-ATERROS-BASES-SUB-BASES-E-IMPRIMACOE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776" Type="http://schemas.openxmlformats.org/officeDocument/2006/relationships/hyperlink" Target="https://www.caixa.gov.br/Downloads/sinapi-cadernos-tecnicos/SINAPI-CT-DUTOS-PARA-AR-CONDICIONADO.pdf" TargetMode="External"/><Relationship Id="rId2983" Type="http://schemas.openxmlformats.org/officeDocument/2006/relationships/hyperlink" Target="https://www.caixa.gov.br/Downloads/sinapi-cadernos-tecnicos/SINAPI-CT-EQUIPAMENTOS-DE-PROTECAO-COLETIVA.pdf" TargetMode="External"/><Relationship Id="rId3827" Type="http://schemas.openxmlformats.org/officeDocument/2006/relationships/hyperlink" Target="https://www.caixa.gov.br/Downloads/sinapi-cadernos-tecnicos/SINAPI-CT-EXECUCAO-DE-TIRANTES.pdf" TargetMode="External"/><Relationship Id="rId5182" Type="http://schemas.openxmlformats.org/officeDocument/2006/relationships/hyperlink" Target="https://www.caixa.gov.br/Downloads/sinapi-cadernos-tecnicos/SINAPI-CT-INSTALACOES-HIDRAULICAS-EM-PEX.pdf" TargetMode="External"/><Relationship Id="rId6026" Type="http://schemas.openxmlformats.org/officeDocument/2006/relationships/hyperlink" Target="https://www.caixa.gov.br/Downloads/sinapi-cadernos-tecnicos/SINAPI-CT-INSTALACOES-DE-GAS-E-INCENDIO-EM-ACO-E-FERRO-GALVANIZADO.pdf" TargetMode="External"/><Relationship Id="rId6233" Type="http://schemas.openxmlformats.org/officeDocument/2006/relationships/hyperlink" Target="https://www.caixa.gov.br/Downloads/sinapi-cadernos-tecnicos/SINAPI-CT-INSTALACOES-DE-GAS-EM-PEX-MULTICAMADAS.pdf" TargetMode="External"/><Relationship Id="rId6440" Type="http://schemas.openxmlformats.org/officeDocument/2006/relationships/hyperlink" Target="https://www.caixa.gov.br/Downloads/sinapi-cadernos-tecnicos/SINAPI-CT-INSTALACOES-EM-COBRE.pdf" TargetMode="External"/><Relationship Id="rId9389" Type="http://schemas.openxmlformats.org/officeDocument/2006/relationships/hyperlink" Target="https://www.caixa.gov.br/Downloads/sinapi-cadernos-tecnicos/SINAPI-CT-TUBULOES.pdf" TargetMode="External"/><Relationship Id="rId9596" Type="http://schemas.openxmlformats.org/officeDocument/2006/relationships/hyperlink" Target="https://www.caixa.gov.br/Downloads/sinapi-cadernos-tecnicos/SINAPI-CT-VALVULAS-PARA-REDES-DE-SANEAMENTO.pdf" TargetMode="External"/><Relationship Id="rId748" Type="http://schemas.openxmlformats.org/officeDocument/2006/relationships/hyperlink" Target="https://www.caixa.gov.br/Downloads/sinapi-cadernos-tecnicos/SINAPI-CT-ATERRO-E-REATERRO-DE-VALAS.pdf" TargetMode="External"/><Relationship Id="rId955" Type="http://schemas.openxmlformats.org/officeDocument/2006/relationships/hyperlink" Target="https://www.caixa.gov.br/Downloads/sinapi-cadernos-tecnicos/SINAPI-CT-ATERROS-BASES-SUB-BASES-E-IMPRIMACOES.pdf" TargetMode="External"/><Relationship Id="rId1378" Type="http://schemas.openxmlformats.org/officeDocument/2006/relationships/hyperlink" Target="https://www.caixa.gov.br/Downloads/sinapi-cadernos-tecnicos/SINAPI-CT-CONTRAPISO.pdf" TargetMode="External"/><Relationship Id="rId1585" Type="http://schemas.openxmlformats.org/officeDocument/2006/relationships/hyperlink" Target="https://www.caixa.gov.br/Downloads/sinapi-cadernos-tecnicos/SINAPI-CT-CUSTOS-HORARIOS-PRODUTIVO-E-IMPRODUTIVO-DOS-EQUIPAMENTOS.pdf" TargetMode="External"/><Relationship Id="rId1792" Type="http://schemas.openxmlformats.org/officeDocument/2006/relationships/hyperlink" Target="https://www.caixa.gov.br/Downloads/sinapi-cadernos-tecnicos/SINAPI-CT-CUSTOS-HORARIOS-PRODUTIVO-E-IMPRODUTIV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ELETROCALHAS.pdf" TargetMode="External"/><Relationship Id="rId5042" Type="http://schemas.openxmlformats.org/officeDocument/2006/relationships/hyperlink" Target="https://www.caixa.gov.br/Downloads/sinapi-cadernos-tecnicos/SINAPI-CT-INSTALACOES-HIDRAULICAS-RESERVACAO-E-BOMBAS-DE-RECALQUE.pdf" TargetMode="External"/><Relationship Id="rId5999" Type="http://schemas.openxmlformats.org/officeDocument/2006/relationships/hyperlink" Target="https://www.caixa.gov.br/Downloads/sinapi-cadernos-tecnicos/SINAPI-CT-INSTALACOES-DE-GAS-E-INCENDIO-EM-ACO-E-FERRO-GALVANIZADO.pdf" TargetMode="External"/><Relationship Id="rId6300" Type="http://schemas.openxmlformats.org/officeDocument/2006/relationships/hyperlink" Target="https://www.caixa.gov.br/Downloads/sinapi-cadernos-tecnicos/SINAPI-CT-INSTALACOES-DE-AR-CONDICIONADO.pdf" TargetMode="External"/><Relationship Id="rId8198" Type="http://schemas.openxmlformats.org/officeDocument/2006/relationships/hyperlink" Target="https://www.caixa.gov.br/Downloads/sinapi-cadernos-tecnicos/SINAPI-CT-POCOS-DE-VISITA-E-CAIXAS-PARA-BOCAS-DE-LOBO.pdf" TargetMode="External"/><Relationship Id="rId9249" Type="http://schemas.openxmlformats.org/officeDocument/2006/relationships/hyperlink" Target="https://www.caixa.gov.br/Downloads/sinapi-cadernos-tecnicos/SINAPI-CT-TRANSPORTE-CARGA-E-DESCARGA-DE-MATERIAIS.pdf" TargetMode="External"/><Relationship Id="rId9456" Type="http://schemas.openxmlformats.org/officeDocument/2006/relationships/hyperlink" Target="https://www.caixa.gov.br/Downloads/sinapi-cadernos-tecnicos/SINAPI-CT-VIDROS-E-ESPELHOS.pdf" TargetMode="External"/><Relationship Id="rId84" Type="http://schemas.openxmlformats.org/officeDocument/2006/relationships/hyperlink" Target="https://www.caixa.gov.br/Downloads/sinapi-cadernos-tecnicos/SINAPI-CT-ALVENARIA-DE-VEDACAO.pdf" TargetMode="External"/><Relationship Id="rId608" Type="http://schemas.openxmlformats.org/officeDocument/2006/relationships/hyperlink" Target="https://www.caixa.gov.br/Downloads/sinapi-cadernos-tecnicos/SINAPI-CT-ASSENTAMENTO-DE-TUBOS-DE-PVC-E-METALICOS-EM-REDES-DE-AGUA.pdf" TargetMode="External"/><Relationship Id="rId815" Type="http://schemas.openxmlformats.org/officeDocument/2006/relationships/hyperlink" Target="https://www.caixa.gov.br/Downloads/sinapi-cadernos-tecnicos/SINAPI-CT-ATERROS-BASES-SUB-BASES-E-IMPRIMACOES.pdf" TargetMode="External"/><Relationship Id="rId1238" Type="http://schemas.openxmlformats.org/officeDocument/2006/relationships/hyperlink" Target="https://www.caixa.gov.br/Downloads/sinapi-cadernos-tecnicos/SINAPI-CT-CHAPISCO.pdf" TargetMode="External"/><Relationship Id="rId1445" Type="http://schemas.openxmlformats.org/officeDocument/2006/relationships/hyperlink" Target="https://www.caixa.gov.br/Downloads/sinapi-cadernos-tecnicos/SINAPI-CT-CUSTOS-HORARIOS-PRODUTIVO-E-IMPRODUTIVO-DOS-EQUIPAMENTOS.pdf" TargetMode="External"/><Relationship Id="rId1652" Type="http://schemas.openxmlformats.org/officeDocument/2006/relationships/hyperlink" Target="https://www.caixa.gov.br/Downloads/sinapi-cadernos-tecnicos/SINAPI-CT-CUSTOS-HORARIOS-PRODUTIVO-E-IMPRODUTIVO-DOS-EQUIPAMENTOS.pdf" TargetMode="External"/><Relationship Id="rId8058" Type="http://schemas.openxmlformats.org/officeDocument/2006/relationships/hyperlink" Target="https://www.caixa.gov.br/Downloads/sinapi-cadernos-tecnicos/SINAPI-CT-POCOS-DE-VISITA-E-CAIXAS-PARA-BOCAS-DE-LOBO.pdf" TargetMode="External"/><Relationship Id="rId8265" Type="http://schemas.openxmlformats.org/officeDocument/2006/relationships/hyperlink" Target="https://www.caixa.gov.br/Downloads/sinapi-cadernos-tecnicos/SINAPI-CT-QUADRAS-E-SEUS-EQUIPAMENTOS.pdf" TargetMode="External"/><Relationship Id="rId8472" Type="http://schemas.openxmlformats.org/officeDocument/2006/relationships/hyperlink" Target="https://www.caixa.gov.br/Downloads/sinapi-cadernos-tecnicos/SINAPI-CT-RECOMPOSICAO-DE-PAVIMENTOS.pdf" TargetMode="External"/><Relationship Id="rId9109" Type="http://schemas.openxmlformats.org/officeDocument/2006/relationships/hyperlink" Target="https://www.caixa.gov.br/Downloads/sinapi-cadernos-tecnicos/SINAPI-CT-TRANSPORTE-DE-MATERIAIS-DENTRO-DO-CANTEIRO-DE-OBRAS.pdf" TargetMode="External"/><Relationship Id="rId9316" Type="http://schemas.openxmlformats.org/officeDocument/2006/relationships/hyperlink" Target="https://www.caixa.gov.br/Downloads/sinapi-cadernos-tecnicos/SINAPI-CT-TRATAMENTOS-SUPERFICIAIS.pdf" TargetMode="External"/><Relationship Id="rId9523" Type="http://schemas.openxmlformats.org/officeDocument/2006/relationships/hyperlink" Target="https://www.caixa.gov.br/Downloads/sinapi-cadernos-tecnicos/SINAPI-CT-VALVULAS-E-REGISTROS-PARA-SISTEMAS-PREDIAIS.pdf" TargetMode="External"/><Relationship Id="rId1305" Type="http://schemas.openxmlformats.org/officeDocument/2006/relationships/hyperlink" Target="https://www.caixa.gov.br/Downloads/sinapi-cadernos-tecnicos/SINAPI-CT-CONCRETO-PROJETADO.pdf" TargetMode="External"/><Relationship Id="rId2703" Type="http://schemas.openxmlformats.org/officeDocument/2006/relationships/hyperlink" Target="https://www.caixa.gov.br/Downloads/sinapi-cadernos-tecnicos/SINAPI-CT-DRENAGEM-DE-AR-CONDICIONADO.pdf" TargetMode="External"/><Relationship Id="rId2910" Type="http://schemas.openxmlformats.org/officeDocument/2006/relationships/hyperlink" Target="https://www.caixa.gov.br/Downloads/sinapi-cadernos-tecnicos/SINAPI-CT-ENERGIA-SOLAR-PARA-EDIFICACOES.pdf" TargetMode="External"/><Relationship Id="rId5859" Type="http://schemas.openxmlformats.org/officeDocument/2006/relationships/hyperlink" Target="https://www.caixa.gov.br/Downloads/sinapi-cadernos-tecnicos/SINAPI-CT-INSTALACOES-PREDIAIS-DE-AGUAS-PLUVIAIS-TUBOS-CONEXOES-CAIXAS-E-RALOS.pdf" TargetMode="External"/><Relationship Id="rId7074" Type="http://schemas.openxmlformats.org/officeDocument/2006/relationships/hyperlink" Target="https://www.caixa.gov.br/Downloads/sinapi-metodologia/Livro_SINAPI_Calculos_Parametros.pdf" TargetMode="External"/><Relationship Id="rId7281" Type="http://schemas.openxmlformats.org/officeDocument/2006/relationships/hyperlink" Target="https://www.caixa.gov.br/Downloads/sinapi-cadernos-tecnicos/SINAPI-CT-MASSA-UNICA-EXTERNA.pdf" TargetMode="External"/><Relationship Id="rId8125" Type="http://schemas.openxmlformats.org/officeDocument/2006/relationships/hyperlink" Target="https://www.caixa.gov.br/Downloads/sinapi-cadernos-tecnicos/SINAPI-CT-POCOS-DE-VISITA-E-CAIXAS-PARA-BOCAS-DE-LOBO.pdf" TargetMode="External"/><Relationship Id="rId8332" Type="http://schemas.openxmlformats.org/officeDocument/2006/relationships/hyperlink" Target="https://www.caixa.gov.br/Downloads/sinapi-cadernos-tecnicos/SINAPI-CT-RASGOS-E-FIXACOES.pdf" TargetMode="External"/><Relationship Id="rId1512" Type="http://schemas.openxmlformats.org/officeDocument/2006/relationships/hyperlink" Target="https://www.caixa.gov.br/Downloads/sinapi-cadernos-tecnicos/SINAPI-CT-CUSTOS-HORARIOS-PRODUTIVO-E-IMPRODUTIVO-DOS-EQUIPAMENTOS.pdf" TargetMode="External"/><Relationship Id="rId4668" Type="http://schemas.openxmlformats.org/officeDocument/2006/relationships/hyperlink" Target="https://www.caixa.gov.br/Downloads/sinapi-cadernos-tecnicos/SINAPI-CT-INSTALACOES-ELETRICAS-QUADROS-CABOS-DISJUNTORES-CONTATORES-E-BARRAMENTOS-BLINDADOS.pdf" TargetMode="External"/><Relationship Id="rId4875" Type="http://schemas.openxmlformats.org/officeDocument/2006/relationships/hyperlink" Target="https://www.caixa.gov.br/Downloads/sinapi-cadernos-tecnicos/SINAPI-CT-INSTALACOES-HIDRAULICAS-RESERVACAO-E-BOMBAS-DE-RECALQUE.pdf" TargetMode="External"/><Relationship Id="rId5719" Type="http://schemas.openxmlformats.org/officeDocument/2006/relationships/hyperlink" Target="https://www.caixa.gov.br/Downloads/sinapi-cadernos-tecnicos/SINAPI-CT-INSTALACOES-PREDIAIS-DE-AGUA-QUENTE-EM-CPVC.pdf" TargetMode="External"/><Relationship Id="rId5926" Type="http://schemas.openxmlformats.org/officeDocument/2006/relationships/hyperlink" Target="https://www.caixa.gov.br/Downloads/sinapi-cadernos-tecnicos/SINAPI-CT-INSTALACOES-DE-GAS-E-INCENDIO-EM-ACO-E-FERRO-GALVANIZADO.pdf" TargetMode="External"/><Relationship Id="rId6090" Type="http://schemas.openxmlformats.org/officeDocument/2006/relationships/hyperlink" Target="https://www.caixa.gov.br/Downloads/sinapi-cadernos-tecnicos/SINAPI-CT-INSTALACOES-DE-GAS-E-INCENDIO-EM-ACO-E-FERRO-GALVANIZADO.pdf" TargetMode="External"/><Relationship Id="rId7141" Type="http://schemas.openxmlformats.org/officeDocument/2006/relationships/hyperlink" Target="https://www.caixa.gov.br/Downloads/sinapi-cadernos-tecnicos/SINAPI-CT-LOUCAS-E-METAIS.pdf" TargetMode="External"/><Relationship Id="rId11" Type="http://schemas.openxmlformats.org/officeDocument/2006/relationships/hyperlink" Target="https://www.caixa.gov.br/Downloads/sinapi-cadernos-tecnicos/SINAPI-CT-ALVENARIA-ESTRUTURAL-BLOCOS-CERAMICOS.pdf" TargetMode="External"/><Relationship Id="rId398" Type="http://schemas.openxmlformats.org/officeDocument/2006/relationships/hyperlink" Target="https://www.caixa.gov.br/Downloads/sinapi-cadernos-tecnicos/SINAPI-CT-ASSENTAMENTO-DE-TUBOS-DE-ESGOTO-EM-PVC-E-PEAD.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3477" Type="http://schemas.openxmlformats.org/officeDocument/2006/relationships/hyperlink" Target="https://www.caixa.gov.br/Downloads/sinapi-cadernos-tecnicos/SINAPI-CT-ESQUADRIAS-PORTAS.pdf" TargetMode="External"/><Relationship Id="rId3684" Type="http://schemas.openxmlformats.org/officeDocument/2006/relationships/hyperlink" Target="https://www.caixa.gov.br/Downloads/sinapi-cadernos-tecnicos/SINAPI-CT-ESTRUTURA-E-TRAMA-PARA-COBERTURA.pdf" TargetMode="External"/><Relationship Id="rId3891" Type="http://schemas.openxmlformats.org/officeDocument/2006/relationships/hyperlink" Target="https://www.caixa.gov.br/Downloads/sinapi-cadernos-tecnicos/SINAPI-CT-FOSSAS-E-SUMIDOUROS.pdf" TargetMode="External"/><Relationship Id="rId4528" Type="http://schemas.openxmlformats.org/officeDocument/2006/relationships/hyperlink" Target="https://www.caixa.gov.br/Downloads/sinapi-cadernos-tecnicos/SINAPI-CT-INSTALACOES-ELETRICAS-ELETRODUTOS-CONEXOES-E-CONDULETES-APARENTES.pdf" TargetMode="External"/><Relationship Id="rId4735" Type="http://schemas.openxmlformats.org/officeDocument/2006/relationships/hyperlink" Target="https://www.caixa.gov.br/Downloads/sinapi-cadernos-tecnicos/SINAPI-CT-INSTALACOES-ELETRICAS-REDE-DE-DISTRIBUICAO.pdf" TargetMode="External"/><Relationship Id="rId4942" Type="http://schemas.openxmlformats.org/officeDocument/2006/relationships/hyperlink" Target="https://www.caixa.gov.br/Downloads/sinapi-cadernos-tecnicos/SINAPI-CT-INSTALACOES-HIDRAULICAS-RESERVACAO-E-BOMBAS-DE-RECALQUE.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3337" Type="http://schemas.openxmlformats.org/officeDocument/2006/relationships/hyperlink" Target="https://www.caixa.gov.br/Downloads/sinapi-cadernos-tecnicos/SINAPI-CT-ESCORAMENTO-E-PREPARO-DE-FUNDO-DE-VALAS.pdf" TargetMode="External"/><Relationship Id="rId3544" Type="http://schemas.openxmlformats.org/officeDocument/2006/relationships/hyperlink" Target="https://www.caixa.gov.br/Downloads/sinapi-cadernos-tecnicos/SINAPI-CT-ESTACAS-BROCA-STRAUSS-E-ESCAVADA-COM-FLUIDO-ESTABILIZANTE.pdf" TargetMode="External"/><Relationship Id="rId3751" Type="http://schemas.openxmlformats.org/officeDocument/2006/relationships/hyperlink" Target="https://www.caixa.gov.br/Downloads/sinapi-cadernos-tecnicos/SINAPI-CT-ESTRUTURAS-DE-MADEIRA.pdf" TargetMode="External"/><Relationship Id="rId4802" Type="http://schemas.openxmlformats.org/officeDocument/2006/relationships/hyperlink" Target="https://www.caixa.gov.br/Downloads/sinapi-cadernos-tecnicos/SINAPI-CT-INSTALACOES-HIDRAULICAS-RESERVACAO-E-BOMBAS-DE-RECALQUE.pdf" TargetMode="External"/><Relationship Id="rId7001" Type="http://schemas.openxmlformats.org/officeDocument/2006/relationships/hyperlink" Target="https://www.caixa.gov.br/Downloads/sinapi-metodologia/Livro_SINAPI_Calculos_Parametros.pdf" TargetMode="External"/><Relationship Id="rId7958" Type="http://schemas.openxmlformats.org/officeDocument/2006/relationships/hyperlink" Target="https://www.caixa.gov.br/Downloads/sinapi-cadernos-tecnicos/SINAPI-CT-PISOS.pdf" TargetMode="External"/><Relationship Id="rId258" Type="http://schemas.openxmlformats.org/officeDocument/2006/relationships/hyperlink" Target="https://www.caixa.gov.br/Downloads/sinapi-cadernos-tecnicos/SINAPI-CT-ARGAMASSAS.pdf" TargetMode="External"/><Relationship Id="rId465" Type="http://schemas.openxmlformats.org/officeDocument/2006/relationships/hyperlink" Target="https://www.caixa.gov.br/Downloads/sinapi-cadernos-tecnicos/SINAPI-CT-ASSENTAMENTO-DE-TUBOS-DE-PVC-E-METALICOS-EM-REDES-DE-AGUA.pdf" TargetMode="External"/><Relationship Id="rId672" Type="http://schemas.openxmlformats.org/officeDocument/2006/relationships/hyperlink" Target="https://www.caixa.gov.br/Downloads/sinapi-cadernos-tecnicos/SINAPI-CT-ASSENTAMENTO-DE-TUBOS-DE-ESGOTO-OU-DRENAGEM-PLUVIAL-EM-CONCRETO.pdf" TargetMode="External"/><Relationship Id="rId1095" Type="http://schemas.openxmlformats.org/officeDocument/2006/relationships/hyperlink" Target="https://www.caixa.gov.br/Downloads/sinapi-cadernos-tecnicos/SINAPI-CT-CAIXAS-ENTERRADA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3404" Type="http://schemas.openxmlformats.org/officeDocument/2006/relationships/hyperlink" Target="https://www.caixa.gov.br/Downloads/sinapi-cadernos-tecnicos/SINAPI-CT-ESQUADRIAS-JANELAS.pdf" TargetMode="External"/><Relationship Id="rId3611" Type="http://schemas.openxmlformats.org/officeDocument/2006/relationships/hyperlink" Target="https://www.caixa.gov.br/Downloads/sinapi-cadernos-tecnicos/SINAPI-CT-ESTRUTURA-E-TRAMA-PARA-COBERTURA.pdf" TargetMode="External"/><Relationship Id="rId6767" Type="http://schemas.openxmlformats.org/officeDocument/2006/relationships/hyperlink" Target="https://www.caixa.gov.br/Downloads/sinapi-metodologia/Livro_SINAPI_Calculos_Parametros.pdf" TargetMode="External"/><Relationship Id="rId6974" Type="http://schemas.openxmlformats.org/officeDocument/2006/relationships/hyperlink" Target="https://www.caixa.gov.br/Downloads/sinapi-metodologia/Livro_SINAPI_Calculos_Parametros.pdf" TargetMode="External"/><Relationship Id="rId7818" Type="http://schemas.openxmlformats.org/officeDocument/2006/relationships/hyperlink" Target="https://www.caixa.gov.br/Downloads/sinapi-cadernos-tecnicos/SINAPI-CT-PINTURA-INTERNA.pdf" TargetMode="External"/><Relationship Id="rId9173" Type="http://schemas.openxmlformats.org/officeDocument/2006/relationships/hyperlink" Target="https://www.caixa.gov.br/Downloads/sinapi-cadernos-tecnicos/SINAPI-CT-TRANSPORTE-CARGA-E-DESCARGA-DE-MATERIAIS.pdf" TargetMode="External"/><Relationship Id="rId9380" Type="http://schemas.openxmlformats.org/officeDocument/2006/relationships/hyperlink" Target="https://www.caixa.gov.br/Downloads/sinapi-cadernos-tecnicos/SINAPI-CT-TUBULACAO-FLANGEADA-PARA-REDES-DE-AGUA.pdf" TargetMode="External"/><Relationship Id="rId118" Type="http://schemas.openxmlformats.org/officeDocument/2006/relationships/hyperlink" Target="https://www.caixa.gov.br/Downloads/sinapi-cadernos-tecnicos/SINAPI-CT-ARGAMASSAS.pdf" TargetMode="External"/><Relationship Id="rId325" Type="http://schemas.openxmlformats.org/officeDocument/2006/relationships/hyperlink" Target="https://www.caixa.gov.br/Downloads/sinapi-cadernos-tecnicos/SINAPI-CT-ARMACAO-PARA-ESTRUTURAS-DE-CONCRETO-ARMADO.pdf" TargetMode="External"/><Relationship Id="rId532" Type="http://schemas.openxmlformats.org/officeDocument/2006/relationships/hyperlink" Target="https://www.caixa.gov.br/Downloads/sinapi-cadernos-tecnicos/SINAPI-CT-ASSENTAMENTO-DE-TUBOS-DE-PVC-E-METALICOS-EM-REDES-DE-AGUA.pdf" TargetMode="External"/><Relationship Id="rId1162" Type="http://schemas.openxmlformats.org/officeDocument/2006/relationships/hyperlink" Target="https://www.caixa.gov.br/Downloads/sinapi-cadernos-tecnicos/SINAPI-CT-CAIXAS-DE-AGUA-PARA-EDIFICACOES.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5369" Type="http://schemas.openxmlformats.org/officeDocument/2006/relationships/hyperlink" Target="https://www.caixa.gov.br/Downloads/sinapi-cadernos-tecnicos/SINAPI-CT-INSTALACOES-PREDIAIS-DE-ESGOTO-TUBOS-E-CONEXOES.pdf" TargetMode="External"/><Relationship Id="rId5576" Type="http://schemas.openxmlformats.org/officeDocument/2006/relationships/hyperlink" Target="https://www.caixa.gov.br/Downloads/sinapi-cadernos-tecnicos/SINAPI-CT-INSTALACOES-PREDIAIS-DE-AGUA-FRIA-EM-PVC.pdf" TargetMode="External"/><Relationship Id="rId5783" Type="http://schemas.openxmlformats.org/officeDocument/2006/relationships/hyperlink" Target="https://www.caixa.gov.br/Downloads/sinapi-cadernos-tecnicos/SINAPI-CT-INSTALACOES-PREDIAIS-DE-AGUA-QUENTE-EM-CPVC.pdf" TargetMode="External"/><Relationship Id="rId6627" Type="http://schemas.openxmlformats.org/officeDocument/2006/relationships/hyperlink" Target="https://www.caixa.gov.br/Downloads/sinapi-cadernos-tecnicos/SINAPI-CT-LAJES-PRE-MOLDADAS.pdf" TargetMode="External"/><Relationship Id="rId9033" Type="http://schemas.openxmlformats.org/officeDocument/2006/relationships/hyperlink" Target="https://www.caixa.gov.br/Downloads/sinapi-cadernos-tecnicos/SINAPI-CT-TRANSPORTE-FLUVIAL-CARGA-E-DESCARGA.pdf" TargetMode="External"/><Relationship Id="rId9240" Type="http://schemas.openxmlformats.org/officeDocument/2006/relationships/hyperlink" Target="https://www.caixa.gov.br/Downloads/sinapi-cadernos-tecnicos/SINAPI-CT-TRANSPORTE-CARGA-E-DESCARGA-DE-MATERIAIS.pdf" TargetMode="External"/><Relationship Id="rId1022" Type="http://schemas.openxmlformats.org/officeDocument/2006/relationships/hyperlink" Target="https://www.caixa.gov.br/Downloads/sinapi-cadernos-tecnicos/SINAPI-CT-BOCAS-PARA-BUEIROS.pdf" TargetMode="External"/><Relationship Id="rId4178" Type="http://schemas.openxmlformats.org/officeDocument/2006/relationships/hyperlink" Target="https://www.caixa.gov.br/Downloads/sinapi-cadernos-tecnicos/SINAPI-CT-GRAUTE-E-ARMACAO.pdf" TargetMode="External"/><Relationship Id="rId4385" Type="http://schemas.openxmlformats.org/officeDocument/2006/relationships/hyperlink" Target="https://www.caixa.gov.br/Downloads/sinapi-cadernos-tecnicos/SINAPI-CT-INSTALACOES-ELETRICAS-ELETRODUTOS-EMBUTIDOS-CABOS-CAIXAS-TOMADAS-E-INTERRUPTORES.pdf" TargetMode="External"/><Relationship Id="rId4592" Type="http://schemas.openxmlformats.org/officeDocument/2006/relationships/hyperlink" Target="https://www.caixa.gov.br/Downloads/sinapi-cadernos-tecnicos/SINAPI-CT-INSTALACOES-ELETRICAS-ELETRODUTOS-CONEXOES-E-CONDULETES-APARENTES.pdf" TargetMode="External"/><Relationship Id="rId5229" Type="http://schemas.openxmlformats.org/officeDocument/2006/relationships/hyperlink" Target="https://www.caixa.gov.br/Downloads/sinapi-cadernos-tecnicos/SINAPI-CT-INSTALACOES-HIDRAULICAS-EM-PPR.pdf" TargetMode="External"/><Relationship Id="rId5436" Type="http://schemas.openxmlformats.org/officeDocument/2006/relationships/hyperlink" Target="https://www.caixa.gov.br/Downloads/sinapi-cadernos-tecnicos/SINAPI-CT-INSTALACOES-PREDIAIS-DE-AGUA-FRIA-EM-PVC.pdf" TargetMode="External"/><Relationship Id="rId5990" Type="http://schemas.openxmlformats.org/officeDocument/2006/relationships/hyperlink" Target="https://www.caixa.gov.br/Downloads/sinapi-cadernos-tecnicos/SINAPI-CT-INSTALACOES-DE-GAS-E-INCENDIO-EM-ACO-E-FERRO-GALVANIZADO.pdf" TargetMode="External"/><Relationship Id="rId6834" Type="http://schemas.openxmlformats.org/officeDocument/2006/relationships/hyperlink" Target="https://www.caixa.gov.br/Downloads/sinapi-metodologia/Livro_SINAPI_Calculos_Parametros.pdf" TargetMode="External"/><Relationship Id="rId9100" Type="http://schemas.openxmlformats.org/officeDocument/2006/relationships/hyperlink" Target="https://www.caixa.gov.br/Downloads/sinapi-cadernos-tecnicos/SINAPI-CT-TRANSPORTE-DE-MATERIAIS-DENTRO-DO-CANTEIRO-DE-OBRAS.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3194" Type="http://schemas.openxmlformats.org/officeDocument/2006/relationships/hyperlink" Target="https://www.caixa.gov.br/Downloads/sinapi-cadernos-tecnicos/SINAPI-CT-ESCAVACAO-VERTICAL-A-CEU-ABERTO.pdf" TargetMode="External"/><Relationship Id="rId4038" Type="http://schemas.openxmlformats.org/officeDocument/2006/relationships/hyperlink" Target="https://www.caixa.gov.br/Downloads/sinapi-cadernos-tecnicos/SINAPI-CT-FORMAS-PARA-ESTRUTURAS-DE-CONCRETO-ARMADO.pdf" TargetMode="External"/><Relationship Id="rId4245" Type="http://schemas.openxmlformats.org/officeDocument/2006/relationships/hyperlink" Target="https://www.caixa.gov.br/Downloads/sinapi-cadernos-tecnicos/SINAPI-CT-ILUMINACAO-PREDIAL-E-MONITORAMENTO.pdf" TargetMode="External"/><Relationship Id="rId5643" Type="http://schemas.openxmlformats.org/officeDocument/2006/relationships/hyperlink" Target="https://www.caixa.gov.br/Downloads/sinapi-cadernos-tecnicos/SINAPI-CT-INSTALACOES-PREDIAIS-DE-AGUA-FRIA-EM-PVC.pdf" TargetMode="External"/><Relationship Id="rId5850" Type="http://schemas.openxmlformats.org/officeDocument/2006/relationships/hyperlink" Target="https://www.caixa.gov.br/Downloads/sinapi-cadernos-tecnicos/SINAPI-CT-INSTALACOES-PREDIAIS-DE-AGUAS-PLUVIAIS-TUBOS-CONEXOES-CAIXAS-E-RALOS.pdf" TargetMode="External"/><Relationship Id="rId6901" Type="http://schemas.openxmlformats.org/officeDocument/2006/relationships/hyperlink" Target="https://www.caixa.gov.br/Downloads/sinapi-metodologia/Livro_SINAPI_Calculos_Parametros.pdf" TargetMode="External"/><Relationship Id="rId8799" Type="http://schemas.openxmlformats.org/officeDocument/2006/relationships/hyperlink" Target="https://www.caixa.gov.br/Downloads/sinapi-cadernos-tecnicos/SINAPI-CT-SINALIZACAO-VERTICAL-VIARIA.pdf" TargetMode="External"/><Relationship Id="rId1839" Type="http://schemas.openxmlformats.org/officeDocument/2006/relationships/hyperlink" Target="https://www.caixa.gov.br/Downloads/sinapi-cadernos-tecnicos/SINAPI-CT-DEMOLICOES-E-REMOCOES.pdf" TargetMode="External"/><Relationship Id="rId3054" Type="http://schemas.openxmlformats.org/officeDocument/2006/relationships/hyperlink" Target="https://www.caixa.gov.br/Downloads/sinapi-cadernos-tecnicos/SINAPI-CT-ESCADAS.pdf" TargetMode="External"/><Relationship Id="rId4452" Type="http://schemas.openxmlformats.org/officeDocument/2006/relationships/hyperlink" Target="https://www.caixa.gov.br/Downloads/sinapi-cadernos-tecnicos/SINAPI-CT-INSTALACOES-ELETRICAS-ELETRODUTOS-EMBUTIDOS-CABOS-CAIXAS-TOMADAS-E-INTERRUPTORES.pdf" TargetMode="External"/><Relationship Id="rId5503" Type="http://schemas.openxmlformats.org/officeDocument/2006/relationships/hyperlink" Target="https://www.caixa.gov.br/Downloads/sinapi-cadernos-tecnicos/SINAPI-CT-INSTALACOES-PREDIAIS-DE-AGUA-FRIA-EM-PVC.pdf" TargetMode="External"/><Relationship Id="rId5710" Type="http://schemas.openxmlformats.org/officeDocument/2006/relationships/hyperlink" Target="https://www.caixa.gov.br/Downloads/sinapi-cadernos-tecnicos/SINAPI-CT-INSTALACOES-PREDIAIS-DE-AGUA-QUENTE-EM-CPVC.pdf" TargetMode="External"/><Relationship Id="rId8659" Type="http://schemas.openxmlformats.org/officeDocument/2006/relationships/hyperlink" Target="https://www.caixa.gov.br/Downloads/sinapi-cadernos-tecnicos/SINAPI-CT-REDES-DE-AGUA-E-ESGOTO-EM-PEAD-LISO-(TUBOS-E-CONEXOES).pdf" TargetMode="External"/><Relationship Id="rId8866" Type="http://schemas.openxmlformats.org/officeDocument/2006/relationships/hyperlink" Target="https://www.caixa.gov.br/Downloads/sinapi-cadernos-tecnicos/SINAPI-CT-SISTEMAS-DE-MEDICAO.pdf" TargetMode="External"/><Relationship Id="rId182" Type="http://schemas.openxmlformats.org/officeDocument/2006/relationships/hyperlink" Target="https://www.caixa.gov.br/Downloads/sinapi-cadernos-tecnicos/SINAPI-CT-ARGAMASSAS.pdf" TargetMode="External"/><Relationship Id="rId1906" Type="http://schemas.openxmlformats.org/officeDocument/2006/relationships/hyperlink" Target="https://www.caixa.gov.br/Downloads/sinapi-cadernos-tecnicos/SINAPI-CT-DEPRECIACAO-JUROS-IMPOSTOS-E-SEGUROS-MANUTENCAO-E-MATERIAIS-NA-OPERACAO-DOS-EQUIPAMENTOS.pdf" TargetMode="External"/><Relationship Id="rId3261" Type="http://schemas.openxmlformats.org/officeDocument/2006/relationships/hyperlink" Target="https://www.caixa.gov.br/Downloads/sinapi-cadernos-tecnicos/SINAPI-CT-ESCAVACAO-DE-VALAS.pdf" TargetMode="External"/><Relationship Id="rId4105" Type="http://schemas.openxmlformats.org/officeDocument/2006/relationships/hyperlink" Target="https://www.caixa.gov.br/Downloads/sinapi-cadernos-tecnicos/SINAPI-CT-GABIOES-EXECUCAO-DE-MURO-E-PROTECAO-SUPERFICIAL.pdf" TargetMode="External"/><Relationship Id="rId4312" Type="http://schemas.openxmlformats.org/officeDocument/2006/relationships/hyperlink" Target="https://www.caixa.gov.br/Downloads/sinapi-cadernos-tecnicos/SINAPI-CT-IMPERMEABILIZACAO-PROTECAO-MECANICA-E-TRATAMENTO-DE-JUNTA.pdf" TargetMode="External"/><Relationship Id="rId7468" Type="http://schemas.openxmlformats.org/officeDocument/2006/relationships/hyperlink" Target="https://www.caixa.gov.br/Downloads/sinapi-cadernos-tecnicos/SINAPI-CT-PAREDES-DE-CONCRETO-ARMACAO.pdf" TargetMode="External"/><Relationship Id="rId7675" Type="http://schemas.openxmlformats.org/officeDocument/2006/relationships/hyperlink" Target="https://www.caixa.gov.br/Downloads/sinapi-cadernos-tecnicos/SINAPI-CT-PAVIMENTO-RIGIDO-DE-CONCRETO.pdf" TargetMode="External"/><Relationship Id="rId7882" Type="http://schemas.openxmlformats.org/officeDocument/2006/relationships/hyperlink" Target="https://www.caixa.gov.br/Downloads/sinapi-cadernos-tecnicos/SINAPI-CT-PINTURA-EM-SUPERFICIES-METALICAS.pdf" TargetMode="External"/><Relationship Id="rId8519" Type="http://schemas.openxmlformats.org/officeDocument/2006/relationships/hyperlink" Target="https://www.caixa.gov.br/Downloads/sinapi-cadernos-tecnicos/SINAPI-CT-REDES-DE-LOGICA-TELEFONIA-E-IMAGEM.pdf" TargetMode="External"/><Relationship Id="rId8726" Type="http://schemas.openxmlformats.org/officeDocument/2006/relationships/hyperlink" Target="https://www.caixa.gov.br/Downloads/sinapi-cadernos-tecnicos/SINAPI-CT-REVESTIMENTOS-CERAMICOS-INTERNOS.pdf" TargetMode="External"/><Relationship Id="rId8933" Type="http://schemas.openxmlformats.org/officeDocument/2006/relationships/hyperlink" Target="https://www.caixa.gov.br/Downloads/sinapi-cadernos-tecnicos/SINAPI-CT-TELHAMENTO-PARA-COBERTURA.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3121" Type="http://schemas.openxmlformats.org/officeDocument/2006/relationships/hyperlink" Target="https://www.caixa.gov.br/Downloads/sinapi-cadernos-tecnicos/SINAPI-CT-ESCAVACAO-HORIZONTAL.pdf" TargetMode="External"/><Relationship Id="rId6277" Type="http://schemas.openxmlformats.org/officeDocument/2006/relationships/hyperlink" Target="https://www.caixa.gov.br/Downloads/sinapi-cadernos-tecnicos/SINAPI-CT-INSTALACOES-DE-GAS-EM-PEX-MULTICAMADAS.pdf" TargetMode="External"/><Relationship Id="rId6484" Type="http://schemas.openxmlformats.org/officeDocument/2006/relationships/hyperlink" Target="https://www.caixa.gov.br/Downloads/sinapi-cadernos-tecnicos/SINAPI-CT-INSTALACOES-EM-COBRE.pdf" TargetMode="External"/><Relationship Id="rId6691" Type="http://schemas.openxmlformats.org/officeDocument/2006/relationships/hyperlink" Target="https://www.caixa.gov.br/Downloads/sinapi-cadernos-tecnicos/SINAPI-CT-LIGACOES-PREDIAIS-DE-AGUA-E-ESGOTO.pdf" TargetMode="External"/><Relationship Id="rId7328" Type="http://schemas.openxmlformats.org/officeDocument/2006/relationships/hyperlink" Target="https://www.caixa.gov.br/Downloads/sinapi-cadernos-tecnicos/SINAPI-CT-MASSA-UNICA-EXTERNA.pdf" TargetMode="External"/><Relationship Id="rId7535" Type="http://schemas.openxmlformats.org/officeDocument/2006/relationships/hyperlink" Target="https://www.caixa.gov.br/Downloads/sinapi-cadernos-tecnicos/SINAPI-CT-PAREDES-DE-CONCRETO-FORMAS.pdf" TargetMode="External"/><Relationship Id="rId7742" Type="http://schemas.openxmlformats.org/officeDocument/2006/relationships/hyperlink" Target="https://www.caixa.gov.br/Downloads/sinapi-cadernos-tecnicos/SINAPI-CT-PERFURACAO-HORIZONTAL-DIRECIONAL-HDD.pdf" TargetMode="External"/><Relationship Id="rId999" Type="http://schemas.openxmlformats.org/officeDocument/2006/relationships/hyperlink" Target="https://www.caixa.gov.br/Downloads/sinapi-cadernos-tecnicos/SINAPI-CT-BOCAS-PARA-BUEIROS.pdf" TargetMode="External"/><Relationship Id="rId2887" Type="http://schemas.openxmlformats.org/officeDocument/2006/relationships/hyperlink" Target="https://www.caixa.gov.br/Downloads/sinapi-cadernos-tecnicos/SINAPI-CT-ELETROCALHAS.pdf" TargetMode="External"/><Relationship Id="rId5086" Type="http://schemas.openxmlformats.org/officeDocument/2006/relationships/hyperlink" Target="https://www.caixa.gov.br/Downloads/sinapi-cadernos-tecnicos/SINAPI-CT-INSTALACOES-HIDRAULICAS-EM-PEX.pdf" TargetMode="External"/><Relationship Id="rId5293" Type="http://schemas.openxmlformats.org/officeDocument/2006/relationships/hyperlink" Target="https://www.caixa.gov.br/Downloads/sinapi-cadernos-tecnicos/SINAPI-CT-INSTALACOES-HIDRAULICAS-EM-PPR.pdf" TargetMode="External"/><Relationship Id="rId6137" Type="http://schemas.openxmlformats.org/officeDocument/2006/relationships/hyperlink" Target="https://www.caixa.gov.br/Downloads/sinapi-cadernos-tecnicos/SINAPI-CT-INSTALACOES-DE-GAS-E-INCENDIO-EM-ACO-E-FERRO-GALVANIZADO.pdf" TargetMode="External"/><Relationship Id="rId6344" Type="http://schemas.openxmlformats.org/officeDocument/2006/relationships/hyperlink" Target="https://www.caixa.gov.br/Downloads/sinapi-cadernos-tecnicos/SINAPI-CT-INSTALACOES-EM-COBRE.pdf" TargetMode="External"/><Relationship Id="rId6551" Type="http://schemas.openxmlformats.org/officeDocument/2006/relationships/hyperlink" Target="https://www.caixa.gov.br/Downloads/sinapi-cadernos-tecnicos/SINAPI-CT-INSTALACOES-EM-COBRE.pdf" TargetMode="External"/><Relationship Id="rId7602" Type="http://schemas.openxmlformats.org/officeDocument/2006/relationships/hyperlink" Target="https://www.caixa.gov.br/Downloads/sinapi-cadernos-tecnicos/SINAPI-CT-PASSEIOS-DE-CONCRETO.pdf" TargetMode="External"/><Relationship Id="rId859" Type="http://schemas.openxmlformats.org/officeDocument/2006/relationships/hyperlink" Target="https://www.caixa.gov.br/Downloads/sinapi-cadernos-tecnicos/SINAPI-CT-ATERROS-BASES-SUB-BASES-E-IMPRIMACOES.pdf" TargetMode="External"/><Relationship Id="rId1489" Type="http://schemas.openxmlformats.org/officeDocument/2006/relationships/hyperlink" Target="https://www.caixa.gov.br/Downloads/sinapi-cadernos-tecnicos/SINAPI-CT-CUSTOS-HORARIOS-PRODUTIVO-E-IMPRODUTIVO-DOS-EQUIPAMENTOS.pdf" TargetMode="External"/><Relationship Id="rId1696" Type="http://schemas.openxmlformats.org/officeDocument/2006/relationships/hyperlink" Target="https://www.caixa.gov.br/Downloads/sinapi-cadernos-tecnicos/SINAPI-CT-CUSTOS-HORARIOS-PRODUTIVO-E-IMPRODUTIVO-DOS-EQUIPAMENTOS.pdf" TargetMode="External"/><Relationship Id="rId3938" Type="http://schemas.openxmlformats.org/officeDocument/2006/relationships/hyperlink" Target="https://www.caixa.gov.br/Downloads/sinapi-cadernos-tecnicos/SINAPI-CT-FUNDACOES-RASAS-(BLOCOS-SAPATAS-VIGAS-BALDRAME).pdf" TargetMode="External"/><Relationship Id="rId5153" Type="http://schemas.openxmlformats.org/officeDocument/2006/relationships/hyperlink" Target="https://www.caixa.gov.br/Downloads/sinapi-cadernos-tecnicos/SINAPI-CT-INSTALACOES-HIDRAULICAS-EM-PEX.pdf" TargetMode="External"/><Relationship Id="rId5360" Type="http://schemas.openxmlformats.org/officeDocument/2006/relationships/hyperlink" Target="https://www.caixa.gov.br/Downloads/sinapi-cadernos-tecnicos/SINAPI-CT-INSTALACOES-PREDIAIS-DE-ESGOTO-TUBOS-E-CONEXOES.pdf" TargetMode="External"/><Relationship Id="rId6204" Type="http://schemas.openxmlformats.org/officeDocument/2006/relationships/hyperlink" Target="https://www.caixa.gov.br/Downloads/sinapi-cadernos-tecnicos/SINAPI-CT-INSTALACOES-DE-GAS-E-INCENDIO-EM-ACO-E-FERRO-GALVANIZADO.pdf" TargetMode="External"/><Relationship Id="rId6411" Type="http://schemas.openxmlformats.org/officeDocument/2006/relationships/hyperlink" Target="https://www.caixa.gov.br/Downloads/sinapi-cadernos-tecnicos/SINAPI-CT-INSTALACOES-EM-COBRE.pdf" TargetMode="External"/><Relationship Id="rId9567" Type="http://schemas.openxmlformats.org/officeDocument/2006/relationships/hyperlink" Target="https://www.caixa.gov.br/Downloads/sinapi-cadernos-tecnicos/SINAPI-CT-VALVULAS-E-REGISTROS-PARA-SISTEMAS-PREDIAIS.pdf" TargetMode="External"/><Relationship Id="rId1349" Type="http://schemas.openxmlformats.org/officeDocument/2006/relationships/hyperlink" Target="https://www.caixa.gov.br/Downloads/sinapi-cadernos-tecnicos/SINAPI-CT-CONCRETO-PROTENDIDO.pdf" TargetMode="External"/><Relationship Id="rId2747" Type="http://schemas.openxmlformats.org/officeDocument/2006/relationships/hyperlink" Target="https://www.caixa.gov.br/Downloads/sinapi-cadernos-tecnicos/SINAPI-CT-DRENOS.pdf" TargetMode="External"/><Relationship Id="rId2954" Type="http://schemas.openxmlformats.org/officeDocument/2006/relationships/hyperlink" Target="https://www.caixa.gov.br/Downloads/sinapi-cadernos-tecnicos/SINAPI-CT-EQUIPAMENTOS-DE-PROTECAO-COLETIVA.pdf" TargetMode="External"/><Relationship Id="rId5013" Type="http://schemas.openxmlformats.org/officeDocument/2006/relationships/hyperlink" Target="https://www.caixa.gov.br/Downloads/sinapi-cadernos-tecnicos/SINAPI-CT-INSTALACOES-HIDRAULICAS-RESERVACAO-E-BOMBAS-DE-RECALQUE.pdf" TargetMode="External"/><Relationship Id="rId5220" Type="http://schemas.openxmlformats.org/officeDocument/2006/relationships/hyperlink" Target="https://www.caixa.gov.br/Downloads/sinapi-cadernos-tecnicos/SINAPI-CT-INSTALACOES-HIDRAULICAS-EM-PEX.pdf" TargetMode="External"/><Relationship Id="rId8169" Type="http://schemas.openxmlformats.org/officeDocument/2006/relationships/hyperlink" Target="https://www.caixa.gov.br/Downloads/sinapi-cadernos-tecnicos/SINAPI-CT-POCOS-DE-VISITA-E-CAIXAS-PARA-BOCAS-DE-LOBO.pdf" TargetMode="External"/><Relationship Id="rId8376" Type="http://schemas.openxmlformats.org/officeDocument/2006/relationships/hyperlink" Target="https://www.caixa.gov.br/Downloads/sinapi-cadernos-tecnicos/SINAPI-CT-RASGOS-E-FIXACOES.pdf" TargetMode="External"/><Relationship Id="rId719" Type="http://schemas.openxmlformats.org/officeDocument/2006/relationships/hyperlink" Target="https://www.caixa.gov.br/Downloads/sinapi-cadernos-tecnicos/SINAPI-CT-ATERRO-E-REATERRO-DE-VALAS.pdf" TargetMode="External"/><Relationship Id="rId926" Type="http://schemas.openxmlformats.org/officeDocument/2006/relationships/hyperlink" Target="https://www.caixa.gov.br/Downloads/sinapi-cadernos-tecnicos/SINAPI-CT-ATERROS-BASES-SUB-BASES-E-IMPRIMACOES.pdf" TargetMode="External"/><Relationship Id="rId1556" Type="http://schemas.openxmlformats.org/officeDocument/2006/relationships/hyperlink" Target="https://www.caixa.gov.br/Downloads/sinapi-cadernos-tecnicos/SINAPI-CT-CUSTOS-HORARIOS-PRODUTIVO-E-IMPRODUTIVO-DOS-EQUIPAMENTOS.pdf" TargetMode="External"/><Relationship Id="rId1763" Type="http://schemas.openxmlformats.org/officeDocument/2006/relationships/hyperlink" Target="https://www.caixa.gov.br/Downloads/sinapi-cadernos-tecnicos/SINAPI-CT-CUSTOS-HORARIOS-PRODUTIVO-E-IMPRODUTIV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2814" Type="http://schemas.openxmlformats.org/officeDocument/2006/relationships/hyperlink" Target="https://www.caixa.gov.br/Downloads/sinapi-cadernos-tecnicos/SINAPI-CT-DUTOS-PARA-AR-CONDICIONADO.pdf" TargetMode="External"/><Relationship Id="rId7185" Type="http://schemas.openxmlformats.org/officeDocument/2006/relationships/hyperlink" Target="https://www.caixa.gov.br/Downloads/sinapi-cadernos-tecnicos/SINAPI-CT-LOUCAS-E-METAIS.pdf" TargetMode="External"/><Relationship Id="rId8029" Type="http://schemas.openxmlformats.org/officeDocument/2006/relationships/hyperlink" Target="https://www.caixa.gov.br/Downloads/sinapi-cadernos-tecnicos/SINAPI-CT-POSTES-DE-CONCRETO-E-METALICOS.pdf" TargetMode="External"/><Relationship Id="rId8583" Type="http://schemas.openxmlformats.org/officeDocument/2006/relationships/hyperlink" Target="https://www.caixa.gov.br/Downloads/sinapi-cadernos-tecnicos/SINAPI-CT-REDES-DE-AGUA-E-ESGOTO-EM-PEAD-LISO-(TUBOS-E-CONEXOES).pdf" TargetMode="External"/><Relationship Id="rId8790" Type="http://schemas.openxmlformats.org/officeDocument/2006/relationships/hyperlink" Target="https://www.caixa.gov.br/Downloads/sinapi-cadernos-tecnicos/SINAPI-CT-SINALIZACAO-VERTICAL-VIARIA.pdf" TargetMode="External"/><Relationship Id="rId9427" Type="http://schemas.openxmlformats.org/officeDocument/2006/relationships/hyperlink" Target="https://www.caixa.gov.br/Downloads/sinapi-cadernos-tecnicos/SINAPI-CT-VERGAS-CONTRAVERGAS-E-FIXACAO-DE-ALVENARIA.pdf" TargetMode="External"/><Relationship Id="rId9634" Type="http://schemas.openxmlformats.org/officeDocument/2006/relationships/hyperlink" Target="https://www.caixa.gov.br/Downloads/sinapi-cadernos-tecnicos/SINAPI-CT-VALVULAS-PARA-REDES-DE-SANEAMENTO.pdf" TargetMode="External"/><Relationship Id="rId55" Type="http://schemas.openxmlformats.org/officeDocument/2006/relationships/hyperlink" Target="https://www.caixa.gov.br/Downloads/sinapi-cadernos-tecnicos/SINAPI-CT-ALVENARIA-DE-VEDACAO.pdf" TargetMode="External"/><Relationship Id="rId1209" Type="http://schemas.openxmlformats.org/officeDocument/2006/relationships/hyperlink" Target="https://www.caixa.gov.br/Downloads/sinapi-cadernos-tecnicos/SINAPI-CT-CERCAS-PROTETORES-E-ALAMBRADOS.pdf" TargetMode="External"/><Relationship Id="rId1416" Type="http://schemas.openxmlformats.org/officeDocument/2006/relationships/hyperlink" Target="https://www.caixa.gov.br/Downloads/sinapi-cadernos-tecnicos/SINAPI-CT-CUSTOS-HORARIOS-PRODUTIVO-E-IMPRODUTIVO-DOS-EQUIPAMENTOS.pdf" TargetMode="External"/><Relationship Id="rId1623" Type="http://schemas.openxmlformats.org/officeDocument/2006/relationships/hyperlink" Target="https://www.caixa.gov.br/Downloads/sinapi-cadernos-tecnicos/SINAPI-CT-CUSTOS-HORARIOS-PRODUTIVO-E-IMPRODUTIVO-DOS-EQUIPAMENTOS.pdf" TargetMode="External"/><Relationship Id="rId1830" Type="http://schemas.openxmlformats.org/officeDocument/2006/relationships/hyperlink" Target="https://www.caixa.gov.br/Downloads/sinapi-cadernos-tecnicos/SINAPI-CT-DEMOLICOES-E-REMOCOES.pdf" TargetMode="External"/><Relationship Id="rId4779" Type="http://schemas.openxmlformats.org/officeDocument/2006/relationships/hyperlink" Target="https://www.caixa.gov.br/Downloads/sinapi-cadernos-tecnicos/SINAPI-CT-INSTALACOES-HIDRAULICAS-RESERVACAO-E-BOMBAS-DE-RECALQUE.pdf" TargetMode="External"/><Relationship Id="rId4986" Type="http://schemas.openxmlformats.org/officeDocument/2006/relationships/hyperlink" Target="https://www.caixa.gov.br/Downloads/sinapi-cadernos-tecnicos/SINAPI-CT-INSTALACOES-HIDRAULICAS-RESERVACAO-E-BOMBAS-DE-RECALQUE.pdf" TargetMode="External"/><Relationship Id="rId7392" Type="http://schemas.openxmlformats.org/officeDocument/2006/relationships/hyperlink" Target="https://www.caixa.gov.br/Downloads/sinapi-cadernos-tecnicos/SINAPI-CT-MASSA-UNICA-INTERNA.pdf" TargetMode="External"/><Relationship Id="rId8236" Type="http://schemas.openxmlformats.org/officeDocument/2006/relationships/hyperlink" Target="https://www.caixa.gov.br/Downloads/sinapi-cadernos-tecnicos/SINAPI-CT-PRODUCAO-DE-CONCRETO.pdf" TargetMode="External"/><Relationship Id="rId8443" Type="http://schemas.openxmlformats.org/officeDocument/2006/relationships/hyperlink" Target="https://www.caixa.gov.br/Downloads/sinapi-cadernos-tecnicos/SINAPI-CT-RECOMPOSICAO-DE-PAVIMENTOS.pdf" TargetMode="External"/><Relationship Id="rId8650" Type="http://schemas.openxmlformats.org/officeDocument/2006/relationships/hyperlink" Target="https://www.caixa.gov.br/Downloads/sinapi-cadernos-tecnicos/SINAPI-CT-REDES-DE-AGUA-E-ESGOTO-EM-PEAD-LISO-(TUBOS-E-CONEXOES).pdf" TargetMode="External"/><Relationship Id="rId3588" Type="http://schemas.openxmlformats.org/officeDocument/2006/relationships/hyperlink" Target="https://www.caixa.gov.br/Downloads/sinapi-cadernos-tecnicos/SINAPI-CT-ESTRUTURA-E-TRAMA-PARA-COBERTURA.pdf" TargetMode="External"/><Relationship Id="rId3795" Type="http://schemas.openxmlformats.org/officeDocument/2006/relationships/hyperlink" Target="https://www.caixa.gov.br/Downloads/sinapi-cadernos-tecnicos/SINAPI-CT-ESTRUTURAS-DE-MADEIRA.pdf" TargetMode="External"/><Relationship Id="rId4639" Type="http://schemas.openxmlformats.org/officeDocument/2006/relationships/hyperlink" Target="https://www.caixa.gov.br/Downloads/sinapi-cadernos-tecnicos/SINAPI-CT-INSTALACOES-ELETRICAS-QUADROS-CABOS-DISJUNTORES-CONTATORES-E-BARRAMENTOS-BLINDADOS.pdf" TargetMode="External"/><Relationship Id="rId4846" Type="http://schemas.openxmlformats.org/officeDocument/2006/relationships/hyperlink" Target="https://www.caixa.gov.br/Downloads/sinapi-cadernos-tecnicos/SINAPI-CT-INSTALACOES-HIDRAULICAS-RESERVACAO-E-BOMBAS-DE-RECALQUE.pdf" TargetMode="External"/><Relationship Id="rId7045" Type="http://schemas.openxmlformats.org/officeDocument/2006/relationships/hyperlink" Target="https://www.caixa.gov.br/Downloads/sinapi-metodologia/Livro_SINAPI_Calculos_Parametros.pdf" TargetMode="External"/><Relationship Id="rId7252" Type="http://schemas.openxmlformats.org/officeDocument/2006/relationships/hyperlink" Target="https://www.caixa.gov.br/Downloads/sinapi-cadernos-tecnicos/SINAPI-CT-MASSA-UNICA-EXTERNA.pdf" TargetMode="External"/><Relationship Id="rId8303" Type="http://schemas.openxmlformats.org/officeDocument/2006/relationships/hyperlink" Target="https://www.caixa.gov.br/Downloads/sinapi-cadernos-tecnicos/SINAPI-CT-RADIER-PISO-DE-CONCRETO-E-LAJE-SOBRE-SOLO.pdf" TargetMode="External"/><Relationship Id="rId8510" Type="http://schemas.openxmlformats.org/officeDocument/2006/relationships/hyperlink" Target="https://www.caixa.gov.br/Downloads/sinapi-cadernos-tecnicos/SINAPI-CT-REDES-ENTERRADAS-DE-DISTRIBUICAO-ELETRICA.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3448" Type="http://schemas.openxmlformats.org/officeDocument/2006/relationships/hyperlink" Target="https://www.caixa.gov.br/Downloads/sinapi-cadernos-tecnicos/SINAPI-CT-ESQUADRIAS-PORTAS.pdf" TargetMode="External"/><Relationship Id="rId3655" Type="http://schemas.openxmlformats.org/officeDocument/2006/relationships/hyperlink" Target="https://www.caixa.gov.br/Downloads/sinapi-cadernos-tecnicos/SINAPI-CT-ESTRUTURA-E-TRAMA-PARA-COBERTURA.pdf" TargetMode="External"/><Relationship Id="rId3862" Type="http://schemas.openxmlformats.org/officeDocument/2006/relationships/hyperlink" Target="https://www.caixa.gov.br/Downloads/sinapi-cadernos-tecnicos/SINAPI-CT-FACHADAS-COM-PLACAS-CERAMICAS-E-GRANITO-INSERTADAS.pdf" TargetMode="External"/><Relationship Id="rId4706" Type="http://schemas.openxmlformats.org/officeDocument/2006/relationships/hyperlink" Target="https://www.caixa.gov.br/Downloads/sinapi-cadernos-tecnicos/SINAPI-CT-INSTALACOES-ELETRICAS-REDE-DE-DISTRIBUICAO.pdf" TargetMode="External"/><Relationship Id="rId6061" Type="http://schemas.openxmlformats.org/officeDocument/2006/relationships/hyperlink" Target="https://www.caixa.gov.br/Downloads/sinapi-cadernos-tecnicos/SINAPI-CT-INSTALACOES-DE-GAS-E-INCENDIO-EM-ACO-E-FERRO-GALVANIZADO.pdf" TargetMode="External"/><Relationship Id="rId7112" Type="http://schemas.openxmlformats.org/officeDocument/2006/relationships/hyperlink" Target="https://www.caixa.gov.br/Downloads/sinapi-cadernos-tecnicos/SINAPI-CT-LOUCAS-E-METAIS.pdf" TargetMode="External"/><Relationship Id="rId369" Type="http://schemas.openxmlformats.org/officeDocument/2006/relationships/hyperlink" Target="https://www.caixa.gov.br/Downloads/sinapi-cadernos-tecnicos/SINAPI-CT-ASSENTAMENTO-DE-TUBOS-DE-ESGOTO-EM-PVC-E-PEAD.pdf" TargetMode="External"/><Relationship Id="rId576" Type="http://schemas.openxmlformats.org/officeDocument/2006/relationships/hyperlink" Target="https://www.caixa.gov.br/Downloads/sinapi-cadernos-tecnicos/SINAPI-CT-ASSENTAMENTO-DE-TUBOS-DE-PVC-E-METALICOS-EM-REDES-DE-AGUA.pdf" TargetMode="External"/><Relationship Id="rId783" Type="http://schemas.openxmlformats.org/officeDocument/2006/relationships/hyperlink" Target="https://www.caixa.gov.br/Downloads/sinapi-cadernos-tecnicos/SINAPI-CT-ATERROS-BASES-SUB-BASES-E-IMPRIMACOES.pdf" TargetMode="External"/><Relationship Id="rId990" Type="http://schemas.openxmlformats.org/officeDocument/2006/relationships/hyperlink" Target="https://www.caixa.gov.br/Downloads/sinapi-cadernos-tecnicos/SINAPI-CT-BOCAS-PARA-BUEIRO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3308" Type="http://schemas.openxmlformats.org/officeDocument/2006/relationships/hyperlink" Target="https://www.caixa.gov.br/Downloads/sinapi-cadernos-tecnicos/SINAPI-CT-ESCAVACAO-EM-MATERIAL-DE-3&#170;-CATEGORIA.pdf" TargetMode="External"/><Relationship Id="rId3515" Type="http://schemas.openxmlformats.org/officeDocument/2006/relationships/hyperlink" Target="https://www.caixa.gov.br/Downloads/sinapi-cadernos-tecnicos/SINAPI-CT-ESQUADRIAS-PORTAS.pdf" TargetMode="External"/><Relationship Id="rId4913" Type="http://schemas.openxmlformats.org/officeDocument/2006/relationships/hyperlink" Target="https://www.caixa.gov.br/Downloads/sinapi-cadernos-tecnicos/SINAPI-CT-INSTALACOES-HIDRAULICAS-RESERVACAO-E-BOMBAS-DE-RECALQUE.pdf" TargetMode="External"/><Relationship Id="rId9077" Type="http://schemas.openxmlformats.org/officeDocument/2006/relationships/hyperlink" Target="https://www.caixa.gov.br/Downloads/sinapi-cadernos-tecnicos/SINAPI-CT-TRANSPORTE-FLUVIAL-MOMENTO-DE-TRANSPORTE.pdf" TargetMode="External"/><Relationship Id="rId9284" Type="http://schemas.openxmlformats.org/officeDocument/2006/relationships/hyperlink" Target="https://www.caixa.gov.br/Downloads/sinapi-cadernos-tecnicos/SINAPI-CT-TRANSPORTE-CARGA-E-DESCARGA-DE-MATERIAIS.pdf" TargetMode="External"/><Relationship Id="rId9491" Type="http://schemas.openxmlformats.org/officeDocument/2006/relationships/hyperlink" Target="https://www.caixa.gov.br/Downloads/sinapi-cadernos-tecnicos/SINAPI-CT-VIDROS-E-ESPELHOS.pdf" TargetMode="External"/><Relationship Id="rId229" Type="http://schemas.openxmlformats.org/officeDocument/2006/relationships/hyperlink" Target="https://www.caixa.gov.br/Downloads/sinapi-cadernos-tecnicos/SINAPI-CT-ARGAMASSAS.pdf" TargetMode="External"/><Relationship Id="rId436" Type="http://schemas.openxmlformats.org/officeDocument/2006/relationships/hyperlink" Target="https://www.caixa.gov.br/Downloads/sinapi-cadernos-tecnicos/SINAPI-CT-ASSENTAMENTO-DE-TUBOS-DE-PVC-E-METALICOS-EM-REDES-DE-AGUA.pdf" TargetMode="External"/><Relationship Id="rId643" Type="http://schemas.openxmlformats.org/officeDocument/2006/relationships/hyperlink" Target="https://www.caixa.gov.br/Downloads/sinapi-cadernos-tecnicos/SINAPI-CT-ASSENTAMENTO-DE-TUBOS-DE-ESGOTO-OU-DRENAGEM-PLUVIAL-EM-CONCRETO.pdf" TargetMode="External"/><Relationship Id="rId1066" Type="http://schemas.openxmlformats.org/officeDocument/2006/relationships/hyperlink" Target="https://www.caixa.gov.br/Downloads/sinapi-cadernos-tecnicos/SINAPI-CT-BOMBAS-HIDRAULICAS-CENTRIFUGAS-HORIZONTAIS-E-SUBMERSIVEIS.pdf" TargetMode="External"/><Relationship Id="rId1273" Type="http://schemas.openxmlformats.org/officeDocument/2006/relationships/hyperlink" Target="https://www.caixa.gov.br/Downloads/sinapi-cadernos-tecnicos/SINAPI-CT-CONCRETAGEM-PARA-ESTRUTURAS-DE-CONCRETO-ARMADO.pdf" TargetMode="External"/><Relationship Id="rId1480" Type="http://schemas.openxmlformats.org/officeDocument/2006/relationships/hyperlink" Target="https://www.caixa.gov.br/Downloads/sinapi-cadernos-tecnicos/SINAPI-CT-CUSTOS-HORARIOS-PRODUTIVO-E-IMPRODUTIV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3722" Type="http://schemas.openxmlformats.org/officeDocument/2006/relationships/hyperlink" Target="https://www.caixa.gov.br/Downloads/sinapi-cadernos-tecnicos/SINAPI-CT-ESTRUTURAS-DE-CONTENCAO-PERFIS-PRANCHADOS-CORTINAS-E-MUROS-DE-ARRIMO.pdf" TargetMode="External"/><Relationship Id="rId6878" Type="http://schemas.openxmlformats.org/officeDocument/2006/relationships/hyperlink" Target="https://www.caixa.gov.br/Downloads/sinapi-metodologia/Livro_SINAPI_Calculos_Parametros.pdf" TargetMode="External"/><Relationship Id="rId7929" Type="http://schemas.openxmlformats.org/officeDocument/2006/relationships/hyperlink" Target="https://www.caixa.gov.br/Downloads/sinapi-cadernos-tecnicos/SINAPI-CT-PINTURA-PARA-PISOS-E-PARA-SINALIZACAO-HORIZONTAL-E-VERTICAL.pdf" TargetMode="External"/><Relationship Id="rId8093" Type="http://schemas.openxmlformats.org/officeDocument/2006/relationships/hyperlink" Target="https://www.caixa.gov.br/Downloads/sinapi-cadernos-tecnicos/SINAPI-CT-POCOS-DE-VISITA-E-CAIXAS-PARA-BOCAS-DE-LOBO.pdf" TargetMode="External"/><Relationship Id="rId9144" Type="http://schemas.openxmlformats.org/officeDocument/2006/relationships/hyperlink" Target="https://www.caixa.gov.br/Downloads/sinapi-cadernos-tecnicos/SINAPI-CT-TRANSPORTE-DE-MATERIAIS-DENTRO-DO-CANTEIRO-DE-OBRAS.pdf" TargetMode="External"/><Relationship Id="rId9351" Type="http://schemas.openxmlformats.org/officeDocument/2006/relationships/hyperlink" Target="https://www.caixa.gov.br/Downloads/sinapi-cadernos-tecnicos/SINAPI-CT-TUBULACAO-FLANGEADA-PARA-REDES-DE-AGUA.pdf" TargetMode="External"/><Relationship Id="rId850" Type="http://schemas.openxmlformats.org/officeDocument/2006/relationships/hyperlink" Target="https://www.caixa.gov.br/Downloads/sinapi-cadernos-tecnicos/SINAPI-CT-ATERROS-BASES-SUB-BASES-E-IMPRIMACOES.pdf" TargetMode="External"/><Relationship Id="rId1133" Type="http://schemas.openxmlformats.org/officeDocument/2006/relationships/hyperlink" Target="https://www.caixa.gov.br/Downloads/sinapi-cadernos-tecnicos/SINAPI-CT-CAIXAS-ENTERRADA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4289" Type="http://schemas.openxmlformats.org/officeDocument/2006/relationships/hyperlink" Target="https://www.caixa.gov.br/Downloads/sinapi-cadernos-tecnicos/SINAPI-CT-IMPERMEABILIZACAO-PROTECAO-MECANICA-E-TRATAMENTO-DE-JUNTA.pdf" TargetMode="External"/><Relationship Id="rId5687" Type="http://schemas.openxmlformats.org/officeDocument/2006/relationships/hyperlink" Target="https://www.caixa.gov.br/Downloads/sinapi-cadernos-tecnicos/SINAPI-CT-INSTALACOES-PREDIAIS-DE-AGUA-QUENTE-EM-CPVC.pdf" TargetMode="External"/><Relationship Id="rId5894" Type="http://schemas.openxmlformats.org/officeDocument/2006/relationships/hyperlink" Target="https://www.caixa.gov.br/Downloads/sinapi-cadernos-tecnicos/SINAPI-CT-INSTALACOES-DE-DIVISORIAS-DIVERSAS.pdf" TargetMode="External"/><Relationship Id="rId6738" Type="http://schemas.openxmlformats.org/officeDocument/2006/relationships/hyperlink" Target="https://www.caixa.gov.br/Downloads/sinapi-metodologia/Livro_SINAPI_Calculos_Parametros.pdf" TargetMode="External"/><Relationship Id="rId6945" Type="http://schemas.openxmlformats.org/officeDocument/2006/relationships/hyperlink" Target="https://www.caixa.gov.br/Downloads/sinapi-metodologia/Livro_SINAPI_Calculos_Parametros.pdf" TargetMode="External"/><Relationship Id="rId8160" Type="http://schemas.openxmlformats.org/officeDocument/2006/relationships/hyperlink" Target="https://www.caixa.gov.br/Downloads/sinapi-cadernos-tecnicos/SINAPI-CT-POCOS-DE-VISITA-E-CAIXAS-PARA-BOCAS-DE-LOBO.pdf" TargetMode="External"/><Relationship Id="rId9004" Type="http://schemas.openxmlformats.org/officeDocument/2006/relationships/hyperlink" Target="https://www.caixa.gov.br/Downloads/sinapi-cadernos-tecnicos/SINAPI-CT-TRANSPORTE-FLUVIAL-CARGA-E-DESCARGA.pdf" TargetMode="External"/><Relationship Id="rId503" Type="http://schemas.openxmlformats.org/officeDocument/2006/relationships/hyperlink" Target="https://www.caixa.gov.br/Downloads/sinapi-cadernos-tecnicos/SINAPI-CT-ASSENTAMENTO-DE-TUBOS-DE-PVC-E-METALICOS-EM-REDES-DE-AGUA.pdf" TargetMode="External"/><Relationship Id="rId710" Type="http://schemas.openxmlformats.org/officeDocument/2006/relationships/hyperlink" Target="https://www.caixa.gov.br/Downloads/sinapi-cadernos-tecnicos/SINAPI-CT-ASSENTAMENTO-DE-TUBOS-DE-ESGOTO-OU-DRENAGEM-PLUVIAL-EM-CONCRETO.pdf" TargetMode="External"/><Relationship Id="rId1340" Type="http://schemas.openxmlformats.org/officeDocument/2006/relationships/hyperlink" Target="https://www.caixa.gov.br/Downloads/sinapi-cadernos-tecnicos/SINAPI-CT-CONCRETO-PROTENDIDO.pdf" TargetMode="External"/><Relationship Id="rId3098" Type="http://schemas.openxmlformats.org/officeDocument/2006/relationships/hyperlink" Target="https://www.caixa.gov.br/Downloads/sinapi-cadernos-tecnicos/SINAPI-CT-ESCADAS.pdf" TargetMode="External"/><Relationship Id="rId4496" Type="http://schemas.openxmlformats.org/officeDocument/2006/relationships/hyperlink" Target="https://www.caixa.gov.br/Downloads/sinapi-cadernos-tecnicos/SINAPI-CT-INSTALACOES-ELETRICAS-ELETRODUTOS-EMBUTIDOS-CABOS-CAIXAS-TOMADAS-E-INTERRUPTORES.pdf" TargetMode="External"/><Relationship Id="rId5547" Type="http://schemas.openxmlformats.org/officeDocument/2006/relationships/hyperlink" Target="https://www.caixa.gov.br/Downloads/sinapi-cadernos-tecnicos/SINAPI-CT-INSTALACOES-PREDIAIS-DE-AGUA-FRIA-EM-PVC.pdf" TargetMode="External"/><Relationship Id="rId5754" Type="http://schemas.openxmlformats.org/officeDocument/2006/relationships/hyperlink" Target="https://www.caixa.gov.br/Downloads/sinapi-cadernos-tecnicos/SINAPI-CT-INSTALACOES-PREDIAIS-DE-AGUA-QUENTE-EM-CPVC.pdf" TargetMode="External"/><Relationship Id="rId5961" Type="http://schemas.openxmlformats.org/officeDocument/2006/relationships/hyperlink" Target="https://www.caixa.gov.br/Downloads/sinapi-cadernos-tecnicos/SINAPI-CT-INSTALACOES-DE-GAS-E-INCENDIO-EM-ACO-E-FERRO-GALVANIZADO.pdf" TargetMode="External"/><Relationship Id="rId6805" Type="http://schemas.openxmlformats.org/officeDocument/2006/relationships/hyperlink" Target="https://www.caixa.gov.br/Downloads/sinapi-metodologia/Livro_SINAPI_Calculos_Parametros.pdf" TargetMode="External"/><Relationship Id="rId9211" Type="http://schemas.openxmlformats.org/officeDocument/2006/relationships/hyperlink" Target="https://www.caixa.gov.br/Downloads/sinapi-cadernos-tecnicos/SINAPI-CT-TRANSPORTE-CARGA-E-DESCARGA-DE-MATERIAIS.pdf" TargetMode="External"/><Relationship Id="rId1200" Type="http://schemas.openxmlformats.org/officeDocument/2006/relationships/hyperlink" Target="https://www.caixa.gov.br/Downloads/sinapi-cadernos-tecnicos/SINAPI-CT-CANALETAS-GRELHAS-E-CAIXAS-COM-GRELHA-PARA-DRENAGEM.pdf" TargetMode="External"/><Relationship Id="rId4149" Type="http://schemas.openxmlformats.org/officeDocument/2006/relationships/hyperlink" Target="https://www.caixa.gov.br/Downloads/sinapi-cadernos-tecnicos/SINAPI-CT-GESSO.pdf" TargetMode="External"/><Relationship Id="rId4356" Type="http://schemas.openxmlformats.org/officeDocument/2006/relationships/hyperlink" Target="https://www.caixa.gov.br/Downloads/sinapi-cadernos-tecnicos/SINAPI-CT-INSTALACOES-ELETRICAS-ELETRODUTOS-EMBUTIDOS-CABOS-CAIXAS-TOMADAS-E-INTERRUPTORES.pdf" TargetMode="External"/><Relationship Id="rId4563" Type="http://schemas.openxmlformats.org/officeDocument/2006/relationships/hyperlink" Target="https://www.caixa.gov.br/Downloads/sinapi-cadernos-tecnicos/SINAPI-CT-INSTALACOES-ELETRICAS-ELETRODUTOS-CONEXOES-E-CONDULETES-APARENTES.pdf" TargetMode="External"/><Relationship Id="rId4770" Type="http://schemas.openxmlformats.org/officeDocument/2006/relationships/hyperlink" Target="https://www.caixa.gov.br/Downloads/sinapi-cadernos-tecnicos/SINAPI-CT-INSTALACOES-ELETRICAS-REDE-DE-DISTRIBUICAO.pdf" TargetMode="External"/><Relationship Id="rId5407" Type="http://schemas.openxmlformats.org/officeDocument/2006/relationships/hyperlink" Target="https://www.caixa.gov.br/Downloads/sinapi-cadernos-tecnicos/SINAPI-CT-INSTALACOES-PREDIAIS-DE-ESGOTO-TUBOS-E-CONEXOES.pdf" TargetMode="External"/><Relationship Id="rId5614" Type="http://schemas.openxmlformats.org/officeDocument/2006/relationships/hyperlink" Target="https://www.caixa.gov.br/Downloads/sinapi-cadernos-tecnicos/SINAPI-CT-INSTALACOES-PREDIAIS-DE-AGUA-FRIA-EM-PVC.pdf" TargetMode="External"/><Relationship Id="rId5821" Type="http://schemas.openxmlformats.org/officeDocument/2006/relationships/hyperlink" Target="https://www.caixa.gov.br/Downloads/sinapi-cadernos-tecnicos/SINAPI-CT-INSTALACOES-PREDIAIS-DE-AGUAS-PLUVIAIS-TUBOS-CONEXOES-CAIXAS-E-RALOS.pdf" TargetMode="External"/><Relationship Id="rId8020" Type="http://schemas.openxmlformats.org/officeDocument/2006/relationships/hyperlink" Target="https://www.caixa.gov.br/Downloads/sinapi-cadernos-tecnicos/SINAPI-CT-POSTES-DE-CONCRETO-E-METALICOS.pdf" TargetMode="External"/><Relationship Id="rId8977" Type="http://schemas.openxmlformats.org/officeDocument/2006/relationships/hyperlink" Target="https://www.caixa.gov.br/Downloads/sinapi-cadernos-tecnicos/SINAPI-CT-TRANSPORTE-FLUVIAL-CARGA-E-DESCARGA.pdf" TargetMode="External"/><Relationship Id="rId3165" Type="http://schemas.openxmlformats.org/officeDocument/2006/relationships/hyperlink" Target="https://www.caixa.gov.br/Downloads/sinapi-cadernos-tecnicos/SINAPI-CT-ESCAVACAO-VERTICAL-A-CEU-ABERTO.pdf" TargetMode="External"/><Relationship Id="rId3372" Type="http://schemas.openxmlformats.org/officeDocument/2006/relationships/hyperlink" Target="https://www.caixa.gov.br/Downloads/sinapi-cadernos-tecnicos/SINAPI-CT-ESGOTAMENTO-DE-VALA-E-REBAIXAMENTO-DO-LENCOL-FREATICO.pdf" TargetMode="External"/><Relationship Id="rId4009" Type="http://schemas.openxmlformats.org/officeDocument/2006/relationships/hyperlink" Target="https://www.caixa.gov.br/Downloads/sinapi-cadernos-tecnicos/SINAPI-CT-FORMAS-PARA-ESTRUTURAS-DE-CONCRETO-ARMADO.pdf" TargetMode="External"/><Relationship Id="rId4216" Type="http://schemas.openxmlformats.org/officeDocument/2006/relationships/hyperlink" Target="https://www.caixa.gov.br/Downloads/sinapi-cadernos-tecnicos/SINAPI-CT-GUIAS-E-SARJETAS.pdf" TargetMode="External"/><Relationship Id="rId4423" Type="http://schemas.openxmlformats.org/officeDocument/2006/relationships/hyperlink" Target="https://www.caixa.gov.br/Downloads/sinapi-cadernos-tecnicos/SINAPI-CT-INSTALACOES-ELETRICAS-ELETRODUTOS-EMBUTIDOS-CABOS-CAIXAS-TOMADAS-E-INTERRUPTORES.pdf" TargetMode="External"/><Relationship Id="rId4630" Type="http://schemas.openxmlformats.org/officeDocument/2006/relationships/hyperlink" Target="https://www.caixa.gov.br/Downloads/sinapi-cadernos-tecnicos/SINAPI-CT-INSTALACOES-ELETRICAS-QUADROS-CABOS-DISJUNTORES-CONTATORES-E-BARRAMENTOS-BLINDADOS.pdf" TargetMode="External"/><Relationship Id="rId7579" Type="http://schemas.openxmlformats.org/officeDocument/2006/relationships/hyperlink" Target="https://www.caixa.gov.br/Downloads/sinapi-cadernos-tecnicos/SINAPI-CT-PARQUINHOS-E-EQUIPAMENTOS-DE-GINASTICA-AO-AR-LIVRE.pdf" TargetMode="External"/><Relationship Id="rId7786" Type="http://schemas.openxmlformats.org/officeDocument/2006/relationships/hyperlink" Target="https://www.caixa.gov.br/Downloads/sinapi-cadernos-tecnicos/SINAPI-CT-PINTURA-EXTERNA.pdf" TargetMode="External"/><Relationship Id="rId7993" Type="http://schemas.openxmlformats.org/officeDocument/2006/relationships/hyperlink" Target="https://www.caixa.gov.br/Downloads/sinapi-cadernos-tecnicos/SINAPI-CT-POSTES-DE-CONCRETO-E-METALICOS.pdf" TargetMode="External"/><Relationship Id="rId8837" Type="http://schemas.openxmlformats.org/officeDocument/2006/relationships/hyperlink" Target="https://www.caixa.gov.br/Downloads/sinapi-cadernos-tecnicos/SINAPI-CT-SISTEMA-DE-PROTECAO-CONTRA-DESCARGAS-ATMOSFERICAS-SPDA.pdf" TargetMode="External"/><Relationship Id="rId293" Type="http://schemas.openxmlformats.org/officeDocument/2006/relationships/hyperlink" Target="https://www.caixa.gov.br/Downloads/sinapi-cadernos-tecnicos/SINAPI-CT-ARMACAO-PARA-ESTRUTURAS-DE-CONCRETO-ARMADO.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3025" Type="http://schemas.openxmlformats.org/officeDocument/2006/relationships/hyperlink" Target="https://www.caixa.gov.br/Downloads/sinapi-cadernos-tecnicos/SINAPI-CT-ESCADAS.pdf" TargetMode="External"/><Relationship Id="rId3232" Type="http://schemas.openxmlformats.org/officeDocument/2006/relationships/hyperlink" Target="https://www.caixa.gov.br/Downloads/sinapi-cadernos-tecnicos/SINAPI-CT-ESCAVACAO-DE-VALAS.pdf" TargetMode="External"/><Relationship Id="rId6388" Type="http://schemas.openxmlformats.org/officeDocument/2006/relationships/hyperlink" Target="https://www.caixa.gov.br/Downloads/sinapi-cadernos-tecnicos/SINAPI-CT-INSTALACOES-EM-COBRE.pdf" TargetMode="External"/><Relationship Id="rId6595" Type="http://schemas.openxmlformats.org/officeDocument/2006/relationships/hyperlink" Target="https://www.caixa.gov.br/Downloads/sinapi-cadernos-tecnicos/SINAPI-CT-INSTALACOES-PARA-CANTEIROS-DE-OBRAS.pdf" TargetMode="External"/><Relationship Id="rId7439" Type="http://schemas.openxmlformats.org/officeDocument/2006/relationships/hyperlink" Target="https://www.caixa.gov.br/Downloads/sinapi-cadernos-tecnicos/SINAPI-CT-PAISAGISMO-PLANTIO.pdf" TargetMode="External"/><Relationship Id="rId7646" Type="http://schemas.openxmlformats.org/officeDocument/2006/relationships/hyperlink" Target="https://www.caixa.gov.br/Downloads/sinapi-cadernos-tecnicos/SINAPI-CT-PAVIMENTO-INTERTRAVADO.pdf" TargetMode="External"/><Relationship Id="rId153" Type="http://schemas.openxmlformats.org/officeDocument/2006/relationships/hyperlink" Target="https://www.caixa.gov.br/Downloads/sinapi-cadernos-tecnicos/SINAPI-CT-ARGAMASSAS.pdf" TargetMode="External"/><Relationship Id="rId360" Type="http://schemas.openxmlformats.org/officeDocument/2006/relationships/hyperlink" Target="https://www.caixa.gov.br/Downloads/sinapi-cadernos-tecnicos/SINAPI-CT-ASSENTAMENTO-DE-TUBOS-DE-ESGOTO-EM-PVC-E-PEAD.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5197" Type="http://schemas.openxmlformats.org/officeDocument/2006/relationships/hyperlink" Target="https://www.caixa.gov.br/Downloads/sinapi-cadernos-tecnicos/SINAPI-CT-INSTALACOES-HIDRAULICAS-EM-PEX.pdf" TargetMode="External"/><Relationship Id="rId6248" Type="http://schemas.openxmlformats.org/officeDocument/2006/relationships/hyperlink" Target="https://www.caixa.gov.br/Downloads/sinapi-cadernos-tecnicos/SINAPI-CT-INSTALACOES-DE-GAS-EM-PEX-MULTICAMADAS.pdf" TargetMode="External"/><Relationship Id="rId6455" Type="http://schemas.openxmlformats.org/officeDocument/2006/relationships/hyperlink" Target="https://www.caixa.gov.br/Downloads/sinapi-cadernos-tecnicos/SINAPI-CT-INSTALACOES-EM-COBRE.pdf" TargetMode="External"/><Relationship Id="rId7853" Type="http://schemas.openxmlformats.org/officeDocument/2006/relationships/hyperlink" Target="https://www.caixa.gov.br/Downloads/sinapi-cadernos-tecnicos/SINAPI-CT-PINTURA-EM-MADEIRA.pdf" TargetMode="External"/><Relationship Id="rId8904" Type="http://schemas.openxmlformats.org/officeDocument/2006/relationships/hyperlink" Target="https://www.caixa.gov.br/Downloads/sinapi-cadernos-tecnicos/SINAPI-CT-SUPRESSAO-VEGETAL.pdf" TargetMode="External"/><Relationship Id="rId220" Type="http://schemas.openxmlformats.org/officeDocument/2006/relationships/hyperlink" Target="https://www.caixa.gov.br/Downloads/sinapi-cadernos-tecnicos/SINAPI-CT-ARGAMASSAS.pdf" TargetMode="External"/><Relationship Id="rId2998" Type="http://schemas.openxmlformats.org/officeDocument/2006/relationships/hyperlink" Target="https://www.caixa.gov.br/Downloads/sinapi-cadernos-tecnicos/SINAPI-CT-EQUIPAMENTOS-DE-PROTECAO-COLETIVA.pdf" TargetMode="External"/><Relationship Id="rId5057" Type="http://schemas.openxmlformats.org/officeDocument/2006/relationships/hyperlink" Target="https://www.caixa.gov.br/Downloads/sinapi-cadernos-tecnicos/SINAPI-CT-INSTALACOES-HIDRAULICAS-RESERVACAO-E-BOMBAS-DE-RECALQUE.pdf" TargetMode="External"/><Relationship Id="rId5264" Type="http://schemas.openxmlformats.org/officeDocument/2006/relationships/hyperlink" Target="https://www.caixa.gov.br/Downloads/sinapi-cadernos-tecnicos/SINAPI-CT-INSTALACOES-HIDRAULICAS-EM-PPR.pdf" TargetMode="External"/><Relationship Id="rId6108" Type="http://schemas.openxmlformats.org/officeDocument/2006/relationships/hyperlink" Target="https://www.caixa.gov.br/Downloads/sinapi-cadernos-tecnicos/SINAPI-CT-INSTALACOES-DE-GAS-E-INCENDIO-EM-ACO-E-FERRO-GALVANIZADO.pdf" TargetMode="External"/><Relationship Id="rId6662" Type="http://schemas.openxmlformats.org/officeDocument/2006/relationships/hyperlink" Target="https://www.caixa.gov.br/Downloads/sinapi-cadernos-tecnicos/SINAPI-CT-LIGACOES-PREDIAIS-DE-AGUA-E-ESGOTO.pdf" TargetMode="External"/><Relationship Id="rId7506" Type="http://schemas.openxmlformats.org/officeDocument/2006/relationships/hyperlink" Target="https://www.caixa.gov.br/Downloads/sinapi-cadernos-tecnicos/SINAPI-CT-PAREDES-DE-CONCRETO-ESTUCAMENTO.pdf" TargetMode="External"/><Relationship Id="rId7713" Type="http://schemas.openxmlformats.org/officeDocument/2006/relationships/hyperlink" Target="https://www.caixa.gov.br/Downloads/sinapi-cadernos-tecnicos/SINAPI-CT-PERFURACAO-HORIZONTAL-DIRECIONAL-HDD.pdf" TargetMode="External"/><Relationship Id="rId7920" Type="http://schemas.openxmlformats.org/officeDocument/2006/relationships/hyperlink" Target="https://www.caixa.gov.br/Downloads/sinapi-cadernos-tecnicos/SINAPI-CT-PINTURA-PARA-PISOS-E-PARA-SINALIZACAO-HORIZONTAL-E-VERTICAL.pdf" TargetMode="External"/><Relationship Id="rId2858" Type="http://schemas.openxmlformats.org/officeDocument/2006/relationships/hyperlink" Target="https://www.caixa.gov.br/Downloads/sinapi-cadernos-tecnicos/SINAPI-CT-ELETROCALHAS.pdf" TargetMode="External"/><Relationship Id="rId3909" Type="http://schemas.openxmlformats.org/officeDocument/2006/relationships/hyperlink" Target="https://www.caixa.gov.br/Downloads/sinapi-cadernos-tecnicos/SINAPI-CT-FOSSAS-E-SUMIDOUROS.pdf" TargetMode="External"/><Relationship Id="rId4073" Type="http://schemas.openxmlformats.org/officeDocument/2006/relationships/hyperlink" Target="https://www.caixa.gov.br/Downloads/sinapi-cadernos-tecnicos/SINAPI-CT-FORMAS-PARA-ESTRUTURAS-DE-CONCRETO-ARMADO.pdf" TargetMode="External"/><Relationship Id="rId5471" Type="http://schemas.openxmlformats.org/officeDocument/2006/relationships/hyperlink" Target="https://www.caixa.gov.br/Downloads/sinapi-cadernos-tecnicos/SINAPI-CT-INSTALACOES-PREDIAIS-DE-AGUA-FRIA-EM-PVC.pdf" TargetMode="External"/><Relationship Id="rId6315" Type="http://schemas.openxmlformats.org/officeDocument/2006/relationships/hyperlink" Target="https://www.caixa.gov.br/Downloads/sinapi-cadernos-tecnicos/SINAPI-CT-INSTALACOES-DE-AR-CONDICIONADO.pdf" TargetMode="External"/><Relationship Id="rId6522" Type="http://schemas.openxmlformats.org/officeDocument/2006/relationships/hyperlink" Target="https://www.caixa.gov.br/Downloads/sinapi-cadernos-tecnicos/SINAPI-CT-INSTALACOES-EM-COBRE.pdf" TargetMode="External"/><Relationship Id="rId99" Type="http://schemas.openxmlformats.org/officeDocument/2006/relationships/hyperlink" Target="https://www.caixa.gov.br/Downloads/sinapi-cadernos-tecnicos/SINAPI-CT-ARGAMASSAS.pdf" TargetMode="External"/><Relationship Id="rId1667" Type="http://schemas.openxmlformats.org/officeDocument/2006/relationships/hyperlink" Target="https://www.caixa.gov.br/Downloads/sinapi-cadernos-tecnicos/SINAPI-CT-CUSTOS-HORARIOS-PRODUTIVO-E-IMPRODUTIVO-DOS-EQUIPAMENTOS.pdf" TargetMode="External"/><Relationship Id="rId1874" Type="http://schemas.openxmlformats.org/officeDocument/2006/relationships/hyperlink" Target="https://www.caixa.gov.br/Downloads/sinapi-cadernos-tecnicos/SINAPI-CT-DEPRECIACAO-JUROS-IMPOSTOS-E-SEGUROS-MANUTENCAO-E-MATERIAIS-NA-OPERACAO-DOS-EQUIPAMENTOS.pdf" TargetMode="External"/><Relationship Id="rId2718" Type="http://schemas.openxmlformats.org/officeDocument/2006/relationships/hyperlink" Target="https://www.caixa.gov.br/Downloads/sinapi-cadernos-tecnicos/SINAPI-CT-DRENOS.pdf" TargetMode="External"/><Relationship Id="rId2925" Type="http://schemas.openxmlformats.org/officeDocument/2006/relationships/hyperlink" Target="https://www.caixa.gov.br/Downloads/sinapi-cadernos-tecnicos/SINAPI-CT-ENERGIA-SOLAR-PARA-EDIFICACOES.pdf" TargetMode="External"/><Relationship Id="rId4280" Type="http://schemas.openxmlformats.org/officeDocument/2006/relationships/hyperlink" Target="https://www.caixa.gov.br/Downloads/sinapi-cadernos-tecnicos/SINAPI-CT-ILUMINACAO-PREDIAL-E-MONITORAMENTO.pdf" TargetMode="External"/><Relationship Id="rId5124" Type="http://schemas.openxmlformats.org/officeDocument/2006/relationships/hyperlink" Target="https://www.caixa.gov.br/Downloads/sinapi-cadernos-tecnicos/SINAPI-CT-INSTALACOES-HIDRAULICAS-EM-PEX.pdf" TargetMode="External"/><Relationship Id="rId5331" Type="http://schemas.openxmlformats.org/officeDocument/2006/relationships/hyperlink" Target="https://www.caixa.gov.br/Downloads/sinapi-cadernos-tecnicos/SINAPI-CT-INSTALACOES-PREDIAIS-DE-ESGOTO-TUBOS-E-CONEXOES.pdf" TargetMode="External"/><Relationship Id="rId8487" Type="http://schemas.openxmlformats.org/officeDocument/2006/relationships/hyperlink" Target="https://www.caixa.gov.br/Downloads/sinapi-cadernos-tecnicos/SINAPI-CT-REDES-ENTERRADAS-DE-DISTRIBUICAO-ELETRICA.pdf" TargetMode="External"/><Relationship Id="rId8694" Type="http://schemas.openxmlformats.org/officeDocument/2006/relationships/hyperlink" Target="https://www.caixa.gov.br/Downloads/sinapi-cadernos-tecnicos/SINAPI-CT-REVESTIMENTOS-CERAMICOS-INTERNOS.pdf" TargetMode="External"/><Relationship Id="rId9538" Type="http://schemas.openxmlformats.org/officeDocument/2006/relationships/hyperlink" Target="https://www.caixa.gov.br/Downloads/sinapi-cadernos-tecnicos/SINAPI-CT-VALVULAS-E-REGISTROS-PARA-SISTEMAS-PREDIAIS.pdf" TargetMode="External"/><Relationship Id="rId1527" Type="http://schemas.openxmlformats.org/officeDocument/2006/relationships/hyperlink" Target="https://www.caixa.gov.br/Downloads/sinapi-cadernos-tecnicos/SINAPI-CT-CUSTOS-HORARIOS-PRODUTIVO-E-IMPRODUTIVO-DOS-EQUIPAMENTOS.pdf" TargetMode="External"/><Relationship Id="rId1734" Type="http://schemas.openxmlformats.org/officeDocument/2006/relationships/hyperlink" Target="https://www.caixa.gov.br/Downloads/sinapi-cadernos-tecnicos/SINAPI-CT-CUSTOS-HORARIOS-PRODUTIVO-E-IMPRODUTIVO-DOS-EQUIPAMENTOS.pdf" TargetMode="External"/><Relationship Id="rId1941" Type="http://schemas.openxmlformats.org/officeDocument/2006/relationships/hyperlink" Target="https://www.caixa.gov.br/Downloads/sinapi-cadernos-tecnicos/SINAPI-CT-DEPRECIACAO-JUROS-IMPOSTOS-E-SEGUROS-MANUTENCAO-E-MATERIAIS-NA-OPERACAO-DOS-EQUIPAMENTOS.pdf" TargetMode="External"/><Relationship Id="rId4140" Type="http://schemas.openxmlformats.org/officeDocument/2006/relationships/hyperlink" Target="https://www.caixa.gov.br/Downloads/sinapi-cadernos-tecnicos/SINAPI-CT-GESSO.pdf" TargetMode="External"/><Relationship Id="rId7089" Type="http://schemas.openxmlformats.org/officeDocument/2006/relationships/hyperlink" Target="https://www.caixa.gov.br/Downloads/sinapi-metodologia/Livro_SINAPI_Calculos_Parametros.pdf" TargetMode="External"/><Relationship Id="rId7296" Type="http://schemas.openxmlformats.org/officeDocument/2006/relationships/hyperlink" Target="https://www.caixa.gov.br/Downloads/sinapi-cadernos-tecnicos/SINAPI-CT-MASSA-UNICA-EXTERNA.pdf" TargetMode="External"/><Relationship Id="rId8347" Type="http://schemas.openxmlformats.org/officeDocument/2006/relationships/hyperlink" Target="https://www.caixa.gov.br/Downloads/sinapi-cadernos-tecnicos/SINAPI-CT-RASGOS-E-FIXACOES.pdf" TargetMode="External"/><Relationship Id="rId8554" Type="http://schemas.openxmlformats.org/officeDocument/2006/relationships/hyperlink" Target="https://www.caixa.gov.br/Downloads/sinapi-cadernos-tecnicos/SINAPI-CT-REDES-DE-LOGICA-TELEFONIA-E-IMAGEM.pdf" TargetMode="External"/><Relationship Id="rId8761" Type="http://schemas.openxmlformats.org/officeDocument/2006/relationships/hyperlink" Target="https://www.caixa.gov.br/Downloads/sinapi-cadernos-tecnicos/SINAPI-CT-SINALIZACAO-VERTICAL-VIARIA.pdf" TargetMode="External"/><Relationship Id="rId9605" Type="http://schemas.openxmlformats.org/officeDocument/2006/relationships/hyperlink" Target="https://www.caixa.gov.br/Downloads/sinapi-cadernos-tecnicos/SINAPI-CT-VALVULAS-PARA-REDES-DE-SANEAMENTO.pdf" TargetMode="External"/><Relationship Id="rId26" Type="http://schemas.openxmlformats.org/officeDocument/2006/relationships/hyperlink" Target="https://www.caixa.gov.br/Downloads/sinapi-cadernos-tecnicos/SINAPI-CT-ALVENARIA-ESTRUTURAL-BLOCOS-DE-CONCRETO.pdf" TargetMode="External"/><Relationship Id="rId3699" Type="http://schemas.openxmlformats.org/officeDocument/2006/relationships/hyperlink" Target="https://www.caixa.gov.br/Downloads/sinapi-cadernos-tecnicos/SINAPI-CT-ESTRUTURAS-PRE-FABRICADAS-E-PRE-MOLDADAS.pdf" TargetMode="External"/><Relationship Id="rId4000" Type="http://schemas.openxmlformats.org/officeDocument/2006/relationships/hyperlink" Target="https://www.caixa.gov.br/Downloads/sinapi-cadernos-tecnicos/SINAPI-CT-FORMAS-PARA-ESTRUTURAS-DE-CONCRETO-ARMADO.pdf" TargetMode="External"/><Relationship Id="rId7156" Type="http://schemas.openxmlformats.org/officeDocument/2006/relationships/hyperlink" Target="https://www.caixa.gov.br/Downloads/sinapi-cadernos-tecnicos/SINAPI-CT-LOUCAS-E-METAIS.pdf" TargetMode="External"/><Relationship Id="rId7363" Type="http://schemas.openxmlformats.org/officeDocument/2006/relationships/hyperlink" Target="https://www.caixa.gov.br/Downloads/sinapi-cadernos-tecnicos/SINAPI-CT-MASSA-UNICA-INTERNA.pdf" TargetMode="External"/><Relationship Id="rId7570" Type="http://schemas.openxmlformats.org/officeDocument/2006/relationships/hyperlink" Target="https://www.caixa.gov.br/Downloads/sinapi-cadernos-tecnicos/SINAPI-CT-PARQUINHOS-E-EQUIPAMENTOS-DE-GINASTICA-AO-AR-LIVRE.pdf" TargetMode="External"/><Relationship Id="rId8207" Type="http://schemas.openxmlformats.org/officeDocument/2006/relationships/hyperlink" Target="https://www.caixa.gov.br/Downloads/sinapi-cadernos-tecnicos/SINAPI-CT-POCOS-DE-VISITA-E-CAIXAS-PARA-BOCAS-DE-LOBO.pdf" TargetMode="External"/><Relationship Id="rId8414" Type="http://schemas.openxmlformats.org/officeDocument/2006/relationships/hyperlink" Target="https://www.caixa.gov.br/Downloads/sinapi-cadernos-tecnicos/SINAPI-CT-RECOMPOSICAO-DE-PAVIMENTOS.pdf" TargetMode="External"/><Relationship Id="rId8621" Type="http://schemas.openxmlformats.org/officeDocument/2006/relationships/hyperlink" Target="https://www.caixa.gov.br/Downloads/sinapi-cadernos-tecnicos/SINAPI-CT-REDES-DE-AGUA-E-ESGOTO-EM-PEAD-LISO-(TUBOS-E-CONEXOES).pdf" TargetMode="External"/><Relationship Id="rId1801" Type="http://schemas.openxmlformats.org/officeDocument/2006/relationships/hyperlink" Target="https://www.caixa.gov.br/Downloads/sinapi-cadernos-tecnicos/SINAPI-CT-CUSTOS-HORARIOS-PRODUTIVO-E-IMPRODUTIVO-DOS-EQUIPAMENTOS.pdf" TargetMode="External"/><Relationship Id="rId3559" Type="http://schemas.openxmlformats.org/officeDocument/2006/relationships/hyperlink" Target="https://www.caixa.gov.br/Downloads/sinapi-cadernos-tecnicos/SINAPI-CT-ESTACAS-ESCAVADAS-SEM-FLUIDO-ESTABILIZANTE.pdf" TargetMode="External"/><Relationship Id="rId4957" Type="http://schemas.openxmlformats.org/officeDocument/2006/relationships/hyperlink" Target="https://www.caixa.gov.br/Downloads/sinapi-cadernos-tecnicos/SINAPI-CT-INSTALACOES-HIDRAULICAS-RESERVACAO-E-BOMBAS-DE-RECALQUE.pdf" TargetMode="External"/><Relationship Id="rId6172" Type="http://schemas.openxmlformats.org/officeDocument/2006/relationships/hyperlink" Target="https://www.caixa.gov.br/Downloads/sinapi-cadernos-tecnicos/SINAPI-CT-INSTALACOES-DE-GAS-E-INCENDIO-EM-ACO-E-FERRO-GALVANIZADO.pdf" TargetMode="External"/><Relationship Id="rId7016" Type="http://schemas.openxmlformats.org/officeDocument/2006/relationships/hyperlink" Target="https://www.caixa.gov.br/Downloads/sinapi-metodologia/Livro_SINAPI_Calculos_Parametros.pdf" TargetMode="External"/><Relationship Id="rId7223" Type="http://schemas.openxmlformats.org/officeDocument/2006/relationships/hyperlink" Target="https://www.caixa.gov.br/Downloads/sinapi-cadernos-tecnicos/SINAPI-CT-LUMINARIAS-EXTERNAS.pdf" TargetMode="External"/><Relationship Id="rId7430" Type="http://schemas.openxmlformats.org/officeDocument/2006/relationships/hyperlink" Target="https://www.caixa.gov.br/Downloads/sinapi-cadernos-tecnicos/SINAPI-CT-MONTAGEM-DE-GRUAS-E-CREMALHEIRAS.pdf" TargetMode="External"/><Relationship Id="rId687" Type="http://schemas.openxmlformats.org/officeDocument/2006/relationships/hyperlink" Target="https://www.caixa.gov.br/Downloads/sinapi-cadernos-tecnicos/SINAPI-CT-ASSENTAMENTO-DE-TUBOS-DE-ESGOTO-OU-DRENAGEM-PLUVIAL-EM-CONCRETO.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3766" Type="http://schemas.openxmlformats.org/officeDocument/2006/relationships/hyperlink" Target="https://www.caixa.gov.br/Downloads/sinapi-cadernos-tecnicos/SINAPI-CT-ESTRUTURAS-DE-MADEIRA.pdf" TargetMode="External"/><Relationship Id="rId3973" Type="http://schemas.openxmlformats.org/officeDocument/2006/relationships/hyperlink" Target="https://www.caixa.gov.br/Downloads/sinapi-cadernos-tecnicos/SINAPI-CT-FUNDACOES-RASAS-(BLOCOS-SAPATAS-VIGAS-BALDRAME).pdf" TargetMode="External"/><Relationship Id="rId4817" Type="http://schemas.openxmlformats.org/officeDocument/2006/relationships/hyperlink" Target="https://www.caixa.gov.br/Downloads/sinapi-cadernos-tecnicos/SINAPI-CT-INSTALACOES-HIDRAULICAS-RESERVACAO-E-BOMBAS-DE-RECALQUE.pdf" TargetMode="External"/><Relationship Id="rId6032" Type="http://schemas.openxmlformats.org/officeDocument/2006/relationships/hyperlink" Target="https://www.caixa.gov.br/Downloads/sinapi-cadernos-tecnicos/SINAPI-CT-INSTALACOES-DE-GAS-E-INCENDIO-EM-ACO-E-FERRO-GALVANIZADO.pdf" TargetMode="External"/><Relationship Id="rId9188" Type="http://schemas.openxmlformats.org/officeDocument/2006/relationships/hyperlink" Target="https://www.caixa.gov.br/Downloads/sinapi-cadernos-tecnicos/SINAPI-CT-TRANSPORTE-CARGA-E-DESCARGA-DE-MATERIAIS.pdf" TargetMode="External"/><Relationship Id="rId9395" Type="http://schemas.openxmlformats.org/officeDocument/2006/relationships/hyperlink" Target="https://www.caixa.gov.br/Downloads/sinapi-cadernos-tecnicos/SINAPI-CT-TUBULOES.pdf" TargetMode="External"/><Relationship Id="rId894" Type="http://schemas.openxmlformats.org/officeDocument/2006/relationships/hyperlink" Target="https://www.caixa.gov.br/Downloads/sinapi-cadernos-tecnicos/SINAPI-CT-ATERROS-BASES-SUB-BASES-E-IMPRIMACOES.pdf" TargetMode="External"/><Relationship Id="rId1177" Type="http://schemas.openxmlformats.org/officeDocument/2006/relationships/hyperlink" Target="https://www.caixa.gov.br/Downloads/sinapi-cadernos-tecnicos/SINAPI-CT-CAIXAS-DE-AGUA-PARA-EDIFICACOE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2782" Type="http://schemas.openxmlformats.org/officeDocument/2006/relationships/hyperlink" Target="https://www.caixa.gov.br/Downloads/sinapi-cadernos-tecnicos/SINAPI-CT-DUTOS-PARA-AR-CONDICIONADO.pdf" TargetMode="External"/><Relationship Id="rId3419" Type="http://schemas.openxmlformats.org/officeDocument/2006/relationships/hyperlink" Target="https://www.caixa.gov.br/Downloads/sinapi-cadernos-tecnicos/SINAPI-CT-ESQUADRIAS-PORTAS.pdf" TargetMode="External"/><Relationship Id="rId3626" Type="http://schemas.openxmlformats.org/officeDocument/2006/relationships/hyperlink" Target="https://www.caixa.gov.br/Downloads/sinapi-cadernos-tecnicos/SINAPI-CT-ESTRUTURA-E-TRAMA-PARA-COBERTURA.pdf" TargetMode="External"/><Relationship Id="rId3833" Type="http://schemas.openxmlformats.org/officeDocument/2006/relationships/hyperlink" Target="https://www.caixa.gov.br/Downloads/sinapi-cadernos-tecnicos/SINAPI-CT-EXECUCAO-DE-TIRANTES.pdf" TargetMode="External"/><Relationship Id="rId6989" Type="http://schemas.openxmlformats.org/officeDocument/2006/relationships/hyperlink" Target="https://www.caixa.gov.br/Downloads/sinapi-metodologia/Livro_SINAPI_Calculos_Parametros.pdf" TargetMode="External"/><Relationship Id="rId9048" Type="http://schemas.openxmlformats.org/officeDocument/2006/relationships/hyperlink" Target="https://www.caixa.gov.br/Downloads/sinapi-cadernos-tecnicos/SINAPI-CT-TRANSPORTE-FLUVIAL-CARGA-E-DESCARGA.pdf" TargetMode="External"/><Relationship Id="rId547" Type="http://schemas.openxmlformats.org/officeDocument/2006/relationships/hyperlink" Target="https://www.caixa.gov.br/Downloads/sinapi-cadernos-tecnicos/SINAPI-CT-ASSENTAMENTO-DE-TUBOS-DE-PVC-E-METALICOS-EM-REDES-DE-AGUA.pdf" TargetMode="External"/><Relationship Id="rId754" Type="http://schemas.openxmlformats.org/officeDocument/2006/relationships/hyperlink" Target="https://www.caixa.gov.br/Downloads/sinapi-cadernos-tecnicos/SINAPI-CT-ATERROS-BASES-SUB-BASES-E-IMPRIMACOES.pdf" TargetMode="External"/><Relationship Id="rId961" Type="http://schemas.openxmlformats.org/officeDocument/2006/relationships/hyperlink" Target="https://www.caixa.gov.br/Downloads/sinapi-cadernos-tecnicos/SINAPI-CT-ATERROS-BASES-SUB-BASES-E-IMPRIMACOES.pdf" TargetMode="External"/><Relationship Id="rId1384" Type="http://schemas.openxmlformats.org/officeDocument/2006/relationships/hyperlink" Target="https://www.caixa.gov.br/Downloads/sinapi-cadernos-tecnicos/SINAPI-CT-CONTRAPISO.pdf" TargetMode="External"/><Relationship Id="rId1591" Type="http://schemas.openxmlformats.org/officeDocument/2006/relationships/hyperlink" Target="https://www.caixa.gov.br/Downloads/sinapi-cadernos-tecnicos/SINAPI-CT-CUSTOS-HORARIOS-PRODUTIVO-E-IMPRODUTIV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3900" Type="http://schemas.openxmlformats.org/officeDocument/2006/relationships/hyperlink" Target="https://www.caixa.gov.br/Downloads/sinapi-cadernos-tecnicos/SINAPI-CT-FOSSAS-E-SUMIDOUROS.pdf" TargetMode="External"/><Relationship Id="rId5798" Type="http://schemas.openxmlformats.org/officeDocument/2006/relationships/hyperlink" Target="https://www.caixa.gov.br/Downloads/sinapi-cadernos-tecnicos/SINAPI-CT-INSTALACOES-PREDIAIS-DE-AGUAS-PLUVIAIS-TUBOS-CONEXOES-CAIXAS-E-RALOS.pdf" TargetMode="External"/><Relationship Id="rId6849" Type="http://schemas.openxmlformats.org/officeDocument/2006/relationships/hyperlink" Target="https://www.caixa.gov.br/Downloads/sinapi-metodologia/Livro_SINAPI_Calculos_Parametros.pdf" TargetMode="External"/><Relationship Id="rId9255" Type="http://schemas.openxmlformats.org/officeDocument/2006/relationships/hyperlink" Target="https://www.caixa.gov.br/Downloads/sinapi-cadernos-tecnicos/SINAPI-CT-TRANSPORTE-CARGA-E-DESCARGA-DE-MATERIAIS.pdf" TargetMode="External"/><Relationship Id="rId9462" Type="http://schemas.openxmlformats.org/officeDocument/2006/relationships/hyperlink" Target="https://www.caixa.gov.br/Downloads/sinapi-cadernos-tecnicos/SINAPI-CT-VIDROS-E-ESPELHOS.pdf" TargetMode="External"/><Relationship Id="rId90" Type="http://schemas.openxmlformats.org/officeDocument/2006/relationships/hyperlink" Target="https://www.caixa.gov.br/Downloads/sinapi-cadernos-tecnicos/SINAPI-CT-ALVENARIAS-DIVERSAS.pdf" TargetMode="External"/><Relationship Id="rId407" Type="http://schemas.openxmlformats.org/officeDocument/2006/relationships/hyperlink" Target="https://www.caixa.gov.br/Downloads/sinapi-cadernos-tecnicos/SINAPI-CT-ASSENTAMENTO-DE-TUBOS-DE-PVC-E-METALICOS-EM-REDES-DE-AGUA.pdf" TargetMode="External"/><Relationship Id="rId614" Type="http://schemas.openxmlformats.org/officeDocument/2006/relationships/hyperlink" Target="https://www.caixa.gov.br/Downloads/sinapi-cadernos-tecnicos/SINAPI-CT-ASSENTAMENTO-DE-TUBOS-DE-PVC-E-METALICOS-EM-REDES-DE-AGUA.pdf" TargetMode="External"/><Relationship Id="rId821" Type="http://schemas.openxmlformats.org/officeDocument/2006/relationships/hyperlink" Target="https://www.caixa.gov.br/Downloads/sinapi-cadernos-tecnicos/SINAPI-CT-ATERROS-BASES-SUB-BASES-E-IMPRIMACOES.pdf" TargetMode="External"/><Relationship Id="rId1037" Type="http://schemas.openxmlformats.org/officeDocument/2006/relationships/hyperlink" Target="https://www.caixa.gov.br/Downloads/sinapi-cadernos-tecnicos/SINAPI-CT-BOCAS-PARA-BUEIROS.pdf" TargetMode="External"/><Relationship Id="rId1244" Type="http://schemas.openxmlformats.org/officeDocument/2006/relationships/hyperlink" Target="https://www.caixa.gov.br/Downloads/sinapi-cadernos-tecnicos/SINAPI-CT-CHAPISCO.pdf" TargetMode="External"/><Relationship Id="rId1451" Type="http://schemas.openxmlformats.org/officeDocument/2006/relationships/hyperlink" Target="https://www.caixa.gov.br/Downloads/sinapi-cadernos-tecnicos/SINAPI-CT-CUSTOS-HORARIOS-PRODUTIVO-E-IMPRODUTIVO-DOS-EQUIPAMENTOS.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5658" Type="http://schemas.openxmlformats.org/officeDocument/2006/relationships/hyperlink" Target="https://www.caixa.gov.br/Downloads/sinapi-cadernos-tecnicos/SINAPI-CT-INSTALACOES-PREDIAIS-DE-AGUA-QUENTE-EM-CPVC.pdf" TargetMode="External"/><Relationship Id="rId5865" Type="http://schemas.openxmlformats.org/officeDocument/2006/relationships/hyperlink" Target="https://www.caixa.gov.br/Downloads/sinapi-cadernos-tecnicos/SINAPI-CT-INSTALACOES-PREDIAIS-DE-AGUAS-PLUVIAIS-TUBOS-CONEXOES-CAIXAS-E-RALOS.pdf" TargetMode="External"/><Relationship Id="rId6709" Type="http://schemas.openxmlformats.org/officeDocument/2006/relationships/hyperlink" Target="https://www.caixa.gov.br/Downloads/sinapi-cadernos-tecnicos/SINAPI-CT-LIMPEZA-DE-OBRA.pdf" TargetMode="External"/><Relationship Id="rId6916" Type="http://schemas.openxmlformats.org/officeDocument/2006/relationships/hyperlink" Target="https://www.caixa.gov.br/Downloads/sinapi-metodologia/Livro_SINAPI_Calculos_Parametros.pdf" TargetMode="External"/><Relationship Id="rId8064" Type="http://schemas.openxmlformats.org/officeDocument/2006/relationships/hyperlink" Target="https://www.caixa.gov.br/Downloads/sinapi-cadernos-tecnicos/SINAPI-CT-POCOS-DE-VISITA-E-CAIXAS-PARA-BOCAS-DE-LOBO.pdf" TargetMode="External"/><Relationship Id="rId8271" Type="http://schemas.openxmlformats.org/officeDocument/2006/relationships/hyperlink" Target="https://www.caixa.gov.br/Downloads/sinapi-cadernos-tecnicos/SINAPI-CT-QUADRAS-E-SEUS-EQUIPAMENTOS.pdf" TargetMode="External"/><Relationship Id="rId9115" Type="http://schemas.openxmlformats.org/officeDocument/2006/relationships/hyperlink" Target="https://www.caixa.gov.br/Downloads/sinapi-cadernos-tecnicos/SINAPI-CT-TRANSPORTE-DE-MATERIAIS-DENTRO-DO-CANTEIRO-DE-OBRAS.pdf" TargetMode="External"/><Relationship Id="rId9322" Type="http://schemas.openxmlformats.org/officeDocument/2006/relationships/hyperlink" Target="https://www.caixa.gov.br/Downloads/sinapi-cadernos-tecnicos/SINAPI-CT-TUBULACAO-FLANGEADA-PARA-REDES-DE-AGUA.pdf" TargetMode="External"/><Relationship Id="rId1104" Type="http://schemas.openxmlformats.org/officeDocument/2006/relationships/hyperlink" Target="https://www.caixa.gov.br/Downloads/sinapi-cadernos-tecnicos/SINAPI-CT-CAIXAS-ENTERRADAS.pdf" TargetMode="External"/><Relationship Id="rId1311" Type="http://schemas.openxmlformats.org/officeDocument/2006/relationships/hyperlink" Target="https://www.caixa.gov.br/Downloads/sinapi-cadernos-tecnicos/SINAPI-CT-CONCRETO-PROTENDIDO.pdf" TargetMode="External"/><Relationship Id="rId4467" Type="http://schemas.openxmlformats.org/officeDocument/2006/relationships/hyperlink" Target="https://www.caixa.gov.br/Downloads/sinapi-cadernos-tecnicos/SINAPI-CT-INSTALACOES-ELETRICAS-ELETRODUTOS-EMBUTIDOS-CABOS-CAIXAS-TOMADAS-E-INTERRUPTORES.pdf" TargetMode="External"/><Relationship Id="rId4674" Type="http://schemas.openxmlformats.org/officeDocument/2006/relationships/hyperlink" Target="https://www.caixa.gov.br/Downloads/sinapi-cadernos-tecnicos/SINAPI-CT-INSTALACOES-ELETRICAS-QUADROS-CABOS-DISJUNTORES-CONTATORES-E-BARRAMENTOS-BLINDADOS.pdf" TargetMode="External"/><Relationship Id="rId4881" Type="http://schemas.openxmlformats.org/officeDocument/2006/relationships/hyperlink" Target="https://www.caixa.gov.br/Downloads/sinapi-cadernos-tecnicos/SINAPI-CT-INSTALACOES-HIDRAULICAS-RESERVACAO-E-BOMBAS-DE-RECALQUE.pdf" TargetMode="External"/><Relationship Id="rId5518" Type="http://schemas.openxmlformats.org/officeDocument/2006/relationships/hyperlink" Target="https://www.caixa.gov.br/Downloads/sinapi-cadernos-tecnicos/SINAPI-CT-INSTALACOES-PREDIAIS-DE-AGUA-FRIA-EM-PVC.pdf" TargetMode="External"/><Relationship Id="rId5725" Type="http://schemas.openxmlformats.org/officeDocument/2006/relationships/hyperlink" Target="https://www.caixa.gov.br/Downloads/sinapi-cadernos-tecnicos/SINAPI-CT-INSTALACOES-PREDIAIS-DE-AGUA-QUENTE-EM-CPVC.pdf" TargetMode="External"/><Relationship Id="rId7080" Type="http://schemas.openxmlformats.org/officeDocument/2006/relationships/hyperlink" Target="https://www.caixa.gov.br/Downloads/sinapi-metodologia/Livro_SINAPI_Calculos_Parametros.pdf" TargetMode="External"/><Relationship Id="rId8131" Type="http://schemas.openxmlformats.org/officeDocument/2006/relationships/hyperlink" Target="https://www.caixa.gov.br/Downloads/sinapi-cadernos-tecnicos/SINAPI-CT-POCOS-DE-VISITA-E-CAIXAS-PARA-BOCAS-DE-LOBO.pdf" TargetMode="External"/><Relationship Id="rId3069" Type="http://schemas.openxmlformats.org/officeDocument/2006/relationships/hyperlink" Target="https://www.caixa.gov.br/Downloads/sinapi-cadernos-tecnicos/SINAPI-CT-ESCADAS.pdf" TargetMode="External"/><Relationship Id="rId3276" Type="http://schemas.openxmlformats.org/officeDocument/2006/relationships/hyperlink" Target="https://www.caixa.gov.br/Downloads/sinapi-cadernos-tecnicos/SINAPI-CT-ESCAVACAO-DE-VALAS.pdf" TargetMode="External"/><Relationship Id="rId3483" Type="http://schemas.openxmlformats.org/officeDocument/2006/relationships/hyperlink" Target="https://www.caixa.gov.br/Downloads/sinapi-cadernos-tecnicos/SINAPI-CT-ESQUADRIAS-PORTAS.pdf" TargetMode="External"/><Relationship Id="rId3690" Type="http://schemas.openxmlformats.org/officeDocument/2006/relationships/hyperlink" Target="https://www.caixa.gov.br/Downloads/sinapi-cadernos-tecnicos/SINAPI-CT-ESTRUTURAS-PRE-FABRICADAS-E-PRE-MOLDADAS.pdf" TargetMode="External"/><Relationship Id="rId4327" Type="http://schemas.openxmlformats.org/officeDocument/2006/relationships/hyperlink" Target="https://www.caixa.gov.br/Downloads/sinapi-cadernos-tecnicos/SINAPI-CT-INSTALACOES-ELETRICAS-ELETRODUTOS-EMBUTIDOS-CABOS-CAIXAS-TOMADAS-E-INTERRUPTORES.pdf" TargetMode="External"/><Relationship Id="rId4534" Type="http://schemas.openxmlformats.org/officeDocument/2006/relationships/hyperlink" Target="https://www.caixa.gov.br/Downloads/sinapi-cadernos-tecnicos/SINAPI-CT-INSTALACOES-ELETRICAS-ELETRODUTOS-CONEXOES-E-CONDULETES-APARENTES.pdf" TargetMode="External"/><Relationship Id="rId5932" Type="http://schemas.openxmlformats.org/officeDocument/2006/relationships/hyperlink" Target="https://www.caixa.gov.br/Downloads/sinapi-cadernos-tecnicos/SINAPI-CT-INSTALACOES-DE-GAS-E-INCENDIO-EM-ACO-E-FERRO-GALVANIZADO.pdf" TargetMode="External"/><Relationship Id="rId197" Type="http://schemas.openxmlformats.org/officeDocument/2006/relationships/hyperlink" Target="https://www.caixa.gov.br/Downloads/sinapi-cadernos-tecnicos/SINAPI-CT-ARGAMASSAS.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3136" Type="http://schemas.openxmlformats.org/officeDocument/2006/relationships/hyperlink" Target="https://www.caixa.gov.br/Downloads/sinapi-cadernos-tecnicos/SINAPI-CT-ESCAVACAO-HORIZONTAL.pdf" TargetMode="External"/><Relationship Id="rId3343" Type="http://schemas.openxmlformats.org/officeDocument/2006/relationships/hyperlink" Target="https://www.caixa.gov.br/Downloads/sinapi-cadernos-tecnicos/SINAPI-CT-ESCORAMENTO-E-PREPARO-DE-FUNDO-DE-VALAS.pdf" TargetMode="External"/><Relationship Id="rId4741" Type="http://schemas.openxmlformats.org/officeDocument/2006/relationships/hyperlink" Target="https://www.caixa.gov.br/Downloads/sinapi-cadernos-tecnicos/SINAPI-CT-INSTALACOES-ELETRICAS-REDE-DE-DISTRIBUICAO.pdf" TargetMode="External"/><Relationship Id="rId6499" Type="http://schemas.openxmlformats.org/officeDocument/2006/relationships/hyperlink" Target="https://www.caixa.gov.br/Downloads/sinapi-cadernos-tecnicos/SINAPI-CT-INSTALACOES-EM-COBRE.pdf" TargetMode="External"/><Relationship Id="rId7897" Type="http://schemas.openxmlformats.org/officeDocument/2006/relationships/hyperlink" Target="https://www.caixa.gov.br/Downloads/sinapi-cadernos-tecnicos/SINAPI-CT-PINTURA-EM-SUPERFICIES-METALICAS.pdf" TargetMode="External"/><Relationship Id="rId8948" Type="http://schemas.openxmlformats.org/officeDocument/2006/relationships/hyperlink" Target="https://www.caixa.gov.br/Downloads/sinapi-cadernos-tecnicos/SINAPI-CT-TELHAMENTO-PARA-COBERTURA.pdf" TargetMode="External"/><Relationship Id="rId264" Type="http://schemas.openxmlformats.org/officeDocument/2006/relationships/hyperlink" Target="https://www.caixa.gov.br/Downloads/sinapi-cadernos-tecnicos/SINAPI-CT-ARMACAO-DE-ESTACAS.pdf" TargetMode="External"/><Relationship Id="rId471" Type="http://schemas.openxmlformats.org/officeDocument/2006/relationships/hyperlink" Target="https://www.caixa.gov.br/Downloads/sinapi-cadernos-tecnicos/SINAPI-CT-ASSENTAMENTO-DE-TUBOS-DE-PVC-E-METALICOS-EM-REDES-DE-AGUA.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3550" Type="http://schemas.openxmlformats.org/officeDocument/2006/relationships/hyperlink" Target="https://www.caixa.gov.br/Downloads/sinapi-cadernos-tecnicos/SINAPI-CT-ESTACAS-BROCA-STRAUSS-E-ESCAVADA-COM-FLUIDO-ESTABILIZANTE.pdf" TargetMode="External"/><Relationship Id="rId4601" Type="http://schemas.openxmlformats.org/officeDocument/2006/relationships/hyperlink" Target="https://www.caixa.gov.br/Downloads/sinapi-cadernos-tecnicos/SINAPI-CT-INSTALACOES-ELETRICAS-QUADROS-CABOS-DISJUNTORES-CONTATORES-E-BARRAMENTOS-BLINDADOS.pdf" TargetMode="External"/><Relationship Id="rId7757" Type="http://schemas.openxmlformats.org/officeDocument/2006/relationships/hyperlink" Target="https://www.caixa.gov.br/Downloads/sinapi-cadernos-tecnicos/SINAPI-CT-PERFURACAO-HORIZONTAL-DIRECIONAL-HDD.pdf" TargetMode="External"/><Relationship Id="rId7964" Type="http://schemas.openxmlformats.org/officeDocument/2006/relationships/hyperlink" Target="https://www.caixa.gov.br/Downloads/sinapi-cadernos-tecnicos/SINAPI-CT-PISOS.pdf" TargetMode="External"/><Relationship Id="rId8808" Type="http://schemas.openxmlformats.org/officeDocument/2006/relationships/hyperlink" Target="https://www.caixa.gov.br/Downloads/sinapi-cadernos-tecnicos/SINAPI-CT-SISTEMA-DE-PROTECAO-CONTRA-DESCARGAS-ATMOSFERICAS-SPDA.pdf" TargetMode="External"/><Relationship Id="rId124" Type="http://schemas.openxmlformats.org/officeDocument/2006/relationships/hyperlink" Target="https://www.caixa.gov.br/Downloads/sinapi-cadernos-tecnicos/SINAPI-CT-ARGAMASSAS.pdf" TargetMode="External"/><Relationship Id="rId3203" Type="http://schemas.openxmlformats.org/officeDocument/2006/relationships/hyperlink" Target="https://www.caixa.gov.br/Downloads/sinapi-cadernos-tecnicos/SINAPI-CT-ESCAVACAO-VERTICAL-A-CEU-ABERTO.pdf" TargetMode="External"/><Relationship Id="rId3410" Type="http://schemas.openxmlformats.org/officeDocument/2006/relationships/hyperlink" Target="https://www.caixa.gov.br/Downloads/sinapi-cadernos-tecnicos/SINAPI-CT-ESQUADRIAS-JANELAS.pdf" TargetMode="External"/><Relationship Id="rId6359" Type="http://schemas.openxmlformats.org/officeDocument/2006/relationships/hyperlink" Target="https://www.caixa.gov.br/Downloads/sinapi-cadernos-tecnicos/SINAPI-CT-INSTALACOES-EM-COBRE.pdf" TargetMode="External"/><Relationship Id="rId6566" Type="http://schemas.openxmlformats.org/officeDocument/2006/relationships/hyperlink" Target="https://www.caixa.gov.br/Downloads/sinapi-cadernos-tecnicos/SINAPI-CT-INSTALACOES-EM-COBRE.pdf" TargetMode="External"/><Relationship Id="rId6773" Type="http://schemas.openxmlformats.org/officeDocument/2006/relationships/hyperlink" Target="https://www.caixa.gov.br/Downloads/sinapi-metodologia/Livro_SINAPI_Calculos_Parametros.pdf" TargetMode="External"/><Relationship Id="rId6980" Type="http://schemas.openxmlformats.org/officeDocument/2006/relationships/hyperlink" Target="https://www.caixa.gov.br/Downloads/sinapi-metodologia/Livro_SINAPI_Calculos_Parametros.pdf" TargetMode="External"/><Relationship Id="rId7617" Type="http://schemas.openxmlformats.org/officeDocument/2006/relationships/hyperlink" Target="https://www.caixa.gov.br/Downloads/sinapi-cadernos-tecnicos/SINAPI-CT-PAVIMENTACOES-DIVERSAS-PARALELEPIPEDOS-E-PEDRAS-POLIEDRICAS.pdf" TargetMode="External"/><Relationship Id="rId7824" Type="http://schemas.openxmlformats.org/officeDocument/2006/relationships/hyperlink" Target="https://www.caixa.gov.br/Downloads/sinapi-cadernos-tecnicos/SINAPI-CT-PINTURA-EM-MADEIRA.pdf" TargetMode="External"/><Relationship Id="rId331" Type="http://schemas.openxmlformats.org/officeDocument/2006/relationships/hyperlink" Target="https://www.caixa.gov.br/Downloads/sinapi-cadernos-tecnicos/SINAPI-CT-ARRASAMENTO-DE-ESTACAS.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2969" Type="http://schemas.openxmlformats.org/officeDocument/2006/relationships/hyperlink" Target="https://www.caixa.gov.br/Downloads/sinapi-cadernos-tecnicos/SINAPI-CT-EQUIPAMENTOS-DE-PROTECAO-COLETIVA.pdf" TargetMode="External"/><Relationship Id="rId5168" Type="http://schemas.openxmlformats.org/officeDocument/2006/relationships/hyperlink" Target="https://www.caixa.gov.br/Downloads/sinapi-cadernos-tecnicos/SINAPI-CT-INSTALACOES-HIDRAULICAS-EM-PEX.pdf" TargetMode="External"/><Relationship Id="rId5375" Type="http://schemas.openxmlformats.org/officeDocument/2006/relationships/hyperlink" Target="https://www.caixa.gov.br/Downloads/sinapi-cadernos-tecnicos/SINAPI-CT-INSTALACOES-PREDIAIS-DE-ESGOTO-TUBOS-E-CONEXOES.pdf" TargetMode="External"/><Relationship Id="rId5582" Type="http://schemas.openxmlformats.org/officeDocument/2006/relationships/hyperlink" Target="https://www.caixa.gov.br/Downloads/sinapi-cadernos-tecnicos/SINAPI-CT-INSTALACOES-PREDIAIS-DE-AGUA-FRIA-EM-PVC.pdf" TargetMode="External"/><Relationship Id="rId6219" Type="http://schemas.openxmlformats.org/officeDocument/2006/relationships/hyperlink" Target="https://www.caixa.gov.br/Downloads/sinapi-cadernos-tecnicos/SINAPI-CT-INSTALACOES-DE-GAS-E-INCENDIO-EM-ACO-E-FERRO-GALVANIZADO.pdf" TargetMode="External"/><Relationship Id="rId6426" Type="http://schemas.openxmlformats.org/officeDocument/2006/relationships/hyperlink" Target="https://www.caixa.gov.br/Downloads/sinapi-cadernos-tecnicos/SINAPI-CT-INSTALACOES-EM-COBRE.pdf" TargetMode="External"/><Relationship Id="rId6633" Type="http://schemas.openxmlformats.org/officeDocument/2006/relationships/hyperlink" Target="https://www.caixa.gov.br/Downloads/sinapi-cadernos-tecnicos/SINAPI-CT-LAJES-PRE-MOLDADAS.pdf" TargetMode="External"/><Relationship Id="rId6840" Type="http://schemas.openxmlformats.org/officeDocument/2006/relationships/hyperlink" Target="https://www.caixa.gov.br/Downloads/sinapi-metodologia/Livro_SINAPI_Calculos_Parametros.pdf" TargetMode="External"/><Relationship Id="rId1778" Type="http://schemas.openxmlformats.org/officeDocument/2006/relationships/hyperlink" Target="https://www.caixa.gov.br/Downloads/sinapi-cadernos-tecnicos/SINAPI-CT-CUSTOS-HORARIOS-PRODUTIVO-E-IMPRODUTIVO-DOS-EQUIPAMENTO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2829" Type="http://schemas.openxmlformats.org/officeDocument/2006/relationships/hyperlink" Target="https://www.caixa.gov.br/Downloads/sinapi-cadernos-tecnicos/SINAPI-CT-ELETROCALHAS.pdf" TargetMode="External"/><Relationship Id="rId4184" Type="http://schemas.openxmlformats.org/officeDocument/2006/relationships/hyperlink" Target="https://www.caixa.gov.br/Downloads/sinapi-cadernos-tecnicos/SINAPI-CT-GUARDA-CORPO-CORRIMAO-E-GRADE-PARA-ESQUADRIAS.pdf" TargetMode="External"/><Relationship Id="rId4391" Type="http://schemas.openxmlformats.org/officeDocument/2006/relationships/hyperlink" Target="https://www.caixa.gov.br/Downloads/sinapi-cadernos-tecnicos/SINAPI-CT-INSTALACOES-ELETRICAS-ELETRODUTOS-EMBUTIDOS-CABOS-CAIXAS-TOMADAS-E-INTERRUPTORES.pdf" TargetMode="External"/><Relationship Id="rId5028" Type="http://schemas.openxmlformats.org/officeDocument/2006/relationships/hyperlink" Target="https://www.caixa.gov.br/Downloads/sinapi-cadernos-tecnicos/SINAPI-CT-INSTALACOES-HIDRAULICAS-RESERVACAO-E-BOMBAS-DE-RECALQUE.pdf" TargetMode="External"/><Relationship Id="rId5235" Type="http://schemas.openxmlformats.org/officeDocument/2006/relationships/hyperlink" Target="https://www.caixa.gov.br/Downloads/sinapi-cadernos-tecnicos/SINAPI-CT-INSTALACOES-HIDRAULICAS-EM-PPR.pdf" TargetMode="External"/><Relationship Id="rId5442" Type="http://schemas.openxmlformats.org/officeDocument/2006/relationships/hyperlink" Target="https://www.caixa.gov.br/Downloads/sinapi-cadernos-tecnicos/SINAPI-CT-INSTALACOES-PREDIAIS-DE-AGUA-FRIA-EM-PVC.pdf" TargetMode="External"/><Relationship Id="rId6700" Type="http://schemas.openxmlformats.org/officeDocument/2006/relationships/hyperlink" Target="https://www.caixa.gov.br/Downloads/sinapi-cadernos-tecnicos/SINAPI-CT-LIMPEZA-DE-OBRA.pdf" TargetMode="External"/><Relationship Id="rId8598" Type="http://schemas.openxmlformats.org/officeDocument/2006/relationships/hyperlink" Target="https://www.caixa.gov.br/Downloads/sinapi-cadernos-tecnicos/SINAPI-CT-REDES-DE-AGUA-E-ESGOTO-EM-PEAD-LISO-(TUBOS-E-CONEXOES).pdf" TargetMode="External"/><Relationship Id="rId9649" Type="http://schemas.openxmlformats.org/officeDocument/2006/relationships/hyperlink" Target="https://www.caixa.gov.br/Downloads/sinapi-cadernos-tecnicos/SINAPI-CT-VALVULAS-PARA-REDES-DE-SANEAMENTO.pdf" TargetMode="External"/><Relationship Id="rId1638" Type="http://schemas.openxmlformats.org/officeDocument/2006/relationships/hyperlink" Target="https://www.caixa.gov.br/Downloads/sinapi-cadernos-tecnicos/SINAPI-CT-CUSTOS-HORARIOS-PRODUTIVO-E-IMPRODUTIVO-DOS-EQUIPAMENTOS.pdf" TargetMode="External"/><Relationship Id="rId4044" Type="http://schemas.openxmlformats.org/officeDocument/2006/relationships/hyperlink" Target="https://www.caixa.gov.br/Downloads/sinapi-cadernos-tecnicos/SINAPI-CT-FORMAS-PARA-ESTRUTURAS-DE-CONCRETO-ARMADO.pdf" TargetMode="External"/><Relationship Id="rId4251" Type="http://schemas.openxmlformats.org/officeDocument/2006/relationships/hyperlink" Target="https://www.caixa.gov.br/Downloads/sinapi-cadernos-tecnicos/SINAPI-CT-ILUMINACAO-PREDIAL-E-MONITORAMENTO.pdf" TargetMode="External"/><Relationship Id="rId5302" Type="http://schemas.openxmlformats.org/officeDocument/2006/relationships/hyperlink" Target="https://www.caixa.gov.br/Downloads/sinapi-cadernos-tecnicos/SINAPI-CT-INSTALACOES-HIDRAULICAS-EM-PPR.pdf" TargetMode="External"/><Relationship Id="rId8458" Type="http://schemas.openxmlformats.org/officeDocument/2006/relationships/hyperlink" Target="https://www.caixa.gov.br/Downloads/sinapi-cadernos-tecnicos/SINAPI-CT-RECOMPOSICAO-DE-PAVIMENTOS.pdf" TargetMode="External"/><Relationship Id="rId8665" Type="http://schemas.openxmlformats.org/officeDocument/2006/relationships/hyperlink" Target="https://www.caixa.gov.br/Downloads/sinapi-cadernos-tecnicos/SINAPI-CT-REDES-DE-AGUA-E-ESGOTO-EM-PEAD-LISO-(TUBOS-E-CONEXOES).pdf" TargetMode="External"/><Relationship Id="rId9509" Type="http://schemas.openxmlformats.org/officeDocument/2006/relationships/hyperlink" Target="https://www.caixa.gov.br/Downloads/sinapi-cadernos-tecnicos/SINAPI-CT-VALVULAS-E-REGISTROS-PARA-SISTEMAS-PREDIAIS.pdf" TargetMode="External"/><Relationship Id="rId1845" Type="http://schemas.openxmlformats.org/officeDocument/2006/relationships/hyperlink" Target="https://www.caixa.gov.br/Downloads/sinapi-cadernos-tecnicos/SINAPI-CT-DEMOLICOES-E-REMOCOES.pdf" TargetMode="External"/><Relationship Id="rId3060" Type="http://schemas.openxmlformats.org/officeDocument/2006/relationships/hyperlink" Target="https://www.caixa.gov.br/Downloads/sinapi-cadernos-tecnicos/SINAPI-CT-ESCADAS.pdf" TargetMode="External"/><Relationship Id="rId4111" Type="http://schemas.openxmlformats.org/officeDocument/2006/relationships/hyperlink" Target="https://www.caixa.gov.br/Downloads/sinapi-cadernos-tecnicos/SINAPI-CT-GALERIAS-COM-ADUELAS-DE-CONCRETO.pdf" TargetMode="External"/><Relationship Id="rId7267" Type="http://schemas.openxmlformats.org/officeDocument/2006/relationships/hyperlink" Target="https://www.caixa.gov.br/Downloads/sinapi-cadernos-tecnicos/SINAPI-CT-MASSA-UNICA-EXTERNA.pdf" TargetMode="External"/><Relationship Id="rId7474" Type="http://schemas.openxmlformats.org/officeDocument/2006/relationships/hyperlink" Target="https://www.caixa.gov.br/Downloads/sinapi-cadernos-tecnicos/SINAPI-CT-PAREDES-DE-CONCRETO-ARMACAO.pdf" TargetMode="External"/><Relationship Id="rId8318" Type="http://schemas.openxmlformats.org/officeDocument/2006/relationships/hyperlink" Target="https://www.caixa.gov.br/Downloads/sinapi-cadernos-tecnicos/SINAPI-CT-RADIER-PISO-DE-CONCRETO-E-LAJE-SOBRE-SOLO.pdf" TargetMode="External"/><Relationship Id="rId8872" Type="http://schemas.openxmlformats.org/officeDocument/2006/relationships/hyperlink" Target="https://www.caixa.gov.br/Downloads/sinapi-cadernos-tecnicos/SINAPI-CT-SISTEMAS-DE-MEDICAO.pdf" TargetMode="External"/><Relationship Id="rId1705" Type="http://schemas.openxmlformats.org/officeDocument/2006/relationships/hyperlink" Target="https://www.caixa.gov.br/Downloads/sinapi-cadernos-tecnicos/SINAPI-CT-CUSTOS-HORARIOS-PRODUTIVO-E-IMPRODUTIVO-DOS-EQUIPAMENTOS.pdf" TargetMode="External"/><Relationship Id="rId1912" Type="http://schemas.openxmlformats.org/officeDocument/2006/relationships/hyperlink" Target="https://www.caixa.gov.br/Downloads/sinapi-cadernos-tecnicos/SINAPI-CT-DEPRECIACAO-JUROS-IMPOSTOS-E-SEGUROS-MANUTENCAO-E-MATERIAIS-NA-OPERACAO-DOS-EQUIPAMENTOS.pdf" TargetMode="External"/><Relationship Id="rId6076" Type="http://schemas.openxmlformats.org/officeDocument/2006/relationships/hyperlink" Target="https://www.caixa.gov.br/Downloads/sinapi-cadernos-tecnicos/SINAPI-CT-INSTALACOES-DE-GAS-E-INCENDIO-EM-ACO-E-FERRO-GALVANIZADO.pdf" TargetMode="External"/><Relationship Id="rId6283" Type="http://schemas.openxmlformats.org/officeDocument/2006/relationships/hyperlink" Target="https://www.caixa.gov.br/Downloads/sinapi-cadernos-tecnicos/SINAPI-CT-INSTALACOES-DE-AR-CONDICIONADO.pdf" TargetMode="External"/><Relationship Id="rId7127" Type="http://schemas.openxmlformats.org/officeDocument/2006/relationships/hyperlink" Target="https://www.caixa.gov.br/Downloads/sinapi-cadernos-tecnicos/SINAPI-CT-LOUCAS-E-METAIS.pdf" TargetMode="External"/><Relationship Id="rId7681" Type="http://schemas.openxmlformats.org/officeDocument/2006/relationships/hyperlink" Target="https://www.caixa.gov.br/Downloads/sinapi-cadernos-tecnicos/SINAPI-CT-PAVIMENTO-RIGIDO-DE-CONCRETO.pdf" TargetMode="External"/><Relationship Id="rId8525" Type="http://schemas.openxmlformats.org/officeDocument/2006/relationships/hyperlink" Target="https://www.caixa.gov.br/Downloads/sinapi-cadernos-tecnicos/SINAPI-CT-REDES-DE-LOGICA-TELEFONIA-E-IMAGEM.pdf" TargetMode="External"/><Relationship Id="rId8732" Type="http://schemas.openxmlformats.org/officeDocument/2006/relationships/hyperlink" Target="https://www.caixa.gov.br/Downloads/sinapi-cadernos-tecnicos/SINAPI-CT-REVESTIMENTOS-CERAMICOS-INTERNOS.pdf" TargetMode="External"/><Relationship Id="rId3877" Type="http://schemas.openxmlformats.org/officeDocument/2006/relationships/hyperlink" Target="https://www.caixa.gov.br/Downloads/sinapi-cadernos-tecnicos/SINAPI-CT-FORROS.pdf" TargetMode="External"/><Relationship Id="rId4928" Type="http://schemas.openxmlformats.org/officeDocument/2006/relationships/hyperlink" Target="https://www.caixa.gov.br/Downloads/sinapi-cadernos-tecnicos/SINAPI-CT-INSTALACOES-HIDRAULICAS-RESERVACAO-E-BOMBAS-DE-RECALQUE.pdf" TargetMode="External"/><Relationship Id="rId5092" Type="http://schemas.openxmlformats.org/officeDocument/2006/relationships/hyperlink" Target="https://www.caixa.gov.br/Downloads/sinapi-cadernos-tecnicos/SINAPI-CT-INSTALACOES-HIDRAULICAS-EM-PEX.pdf" TargetMode="External"/><Relationship Id="rId6490" Type="http://schemas.openxmlformats.org/officeDocument/2006/relationships/hyperlink" Target="https://www.caixa.gov.br/Downloads/sinapi-cadernos-tecnicos/SINAPI-CT-INSTALACOES-EM-COBRE.pdf" TargetMode="External"/><Relationship Id="rId7334" Type="http://schemas.openxmlformats.org/officeDocument/2006/relationships/hyperlink" Target="https://www.caixa.gov.br/Downloads/sinapi-cadernos-tecnicos/SINAPI-CT-MASSA-UNICA-EXTERNA.pdf" TargetMode="External"/><Relationship Id="rId7541" Type="http://schemas.openxmlformats.org/officeDocument/2006/relationships/hyperlink" Target="https://www.caixa.gov.br/Downloads/sinapi-cadernos-tecnicos/SINAPI-CT-PAREDES-EM-DRYWALL.pdf" TargetMode="External"/><Relationship Id="rId798" Type="http://schemas.openxmlformats.org/officeDocument/2006/relationships/hyperlink" Target="https://www.caixa.gov.br/Downloads/sinapi-cadernos-tecnicos/SINAPI-CT-ATERROS-BASES-SUB-BASES-E-IMPRIMACOE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686" Type="http://schemas.openxmlformats.org/officeDocument/2006/relationships/hyperlink" Target="https://www.caixa.gov.br/Downloads/sinapi-cadernos-tecnicos/SINAPI-CT-DISSIPADORES-DE-ENERGIA.pdf" TargetMode="External"/><Relationship Id="rId2893" Type="http://schemas.openxmlformats.org/officeDocument/2006/relationships/hyperlink" Target="https://www.caixa.gov.br/Downloads/sinapi-cadernos-tecnicos/SINAPI-CT-ELETROCALHAS.pdf" TargetMode="External"/><Relationship Id="rId3737" Type="http://schemas.openxmlformats.org/officeDocument/2006/relationships/hyperlink" Target="https://www.caixa.gov.br/Downloads/sinapi-cadernos-tecnicos/SINAPI-CT-ESTRUTURAS-DE-CONTENCAO-PERFIS-PRANCHADOS-CORTINAS-E-MUROS-DE-ARRIMO.pdf" TargetMode="External"/><Relationship Id="rId3944" Type="http://schemas.openxmlformats.org/officeDocument/2006/relationships/hyperlink" Target="https://www.caixa.gov.br/Downloads/sinapi-cadernos-tecnicos/SINAPI-CT-FUNDACOES-RASAS-(BLOCOS-SAPATAS-VIGAS-BALDRAME).pdf" TargetMode="External"/><Relationship Id="rId6143" Type="http://schemas.openxmlformats.org/officeDocument/2006/relationships/hyperlink" Target="https://www.caixa.gov.br/Downloads/sinapi-cadernos-tecnicos/SINAPI-CT-INSTALACOES-DE-GAS-E-INCENDIO-EM-ACO-E-FERRO-GALVANIZADO.pdf" TargetMode="External"/><Relationship Id="rId6350" Type="http://schemas.openxmlformats.org/officeDocument/2006/relationships/hyperlink" Target="https://www.caixa.gov.br/Downloads/sinapi-cadernos-tecnicos/SINAPI-CT-INSTALACOES-EM-COBRE.pdf" TargetMode="External"/><Relationship Id="rId7401" Type="http://schemas.openxmlformats.org/officeDocument/2006/relationships/hyperlink" Target="https://www.caixa.gov.br/Downloads/sinapi-cadernos-tecnicos/SINAPI-CT-MOBILIARIO-URBANO.pdf" TargetMode="External"/><Relationship Id="rId9299" Type="http://schemas.openxmlformats.org/officeDocument/2006/relationships/hyperlink" Target="https://www.caixa.gov.br/Downloads/sinapi-cadernos-tecnicos/SINAPI-CT-TRANSPORTE-CARGA-E-DESCARGA-DE-MATERIAIS.pdf" TargetMode="External"/><Relationship Id="rId658" Type="http://schemas.openxmlformats.org/officeDocument/2006/relationships/hyperlink" Target="https://www.caixa.gov.br/Downloads/sinapi-cadernos-tecnicos/SINAPI-CT-ASSENTAMENTO-DE-TUBOS-DE-ESGOTO-OU-DRENAGEM-PLUVIAL-EM-CONCRETO.pdf" TargetMode="External"/><Relationship Id="rId865" Type="http://schemas.openxmlformats.org/officeDocument/2006/relationships/hyperlink" Target="https://www.caixa.gov.br/Downloads/sinapi-cadernos-tecnicos/SINAPI-CT-ATERROS-BASES-SUB-BASES-E-IMPRIMACOES.pdf" TargetMode="External"/><Relationship Id="rId1288" Type="http://schemas.openxmlformats.org/officeDocument/2006/relationships/hyperlink" Target="https://www.caixa.gov.br/Downloads/sinapi-cadernos-tecnicos/SINAPI-CT-CONCRETO-PROJETADO.pdf" TargetMode="External"/><Relationship Id="rId1495" Type="http://schemas.openxmlformats.org/officeDocument/2006/relationships/hyperlink" Target="https://www.caixa.gov.br/Downloads/sinapi-cadernos-tecnicos/SINAPI-CT-CUSTOS-HORARIOS-PRODUTIVO-E-IMPRODUTIVO-DOS-EQUIPAMENTOS.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RENOS.pdf" TargetMode="External"/><Relationship Id="rId2960" Type="http://schemas.openxmlformats.org/officeDocument/2006/relationships/hyperlink" Target="https://www.caixa.gov.br/Downloads/sinapi-cadernos-tecnicos/SINAPI-CT-EQUIPAMENTOS-DE-PROTECAO-COLETIVA.pdf" TargetMode="External"/><Relationship Id="rId3804" Type="http://schemas.openxmlformats.org/officeDocument/2006/relationships/hyperlink" Target="https://www.caixa.gov.br/Downloads/sinapi-cadernos-tecnicos/SINAPI-CT-EXECUCAO-DE-GRAMPO-PARA-SOLO-GRAMPEADO.pdf" TargetMode="External"/><Relationship Id="rId6003" Type="http://schemas.openxmlformats.org/officeDocument/2006/relationships/hyperlink" Target="https://www.caixa.gov.br/Downloads/sinapi-cadernos-tecnicos/SINAPI-CT-INSTALACOES-DE-GAS-E-INCENDIO-EM-ACO-E-FERRO-GALVANIZADO.pdf" TargetMode="External"/><Relationship Id="rId6210" Type="http://schemas.openxmlformats.org/officeDocument/2006/relationships/hyperlink" Target="https://www.caixa.gov.br/Downloads/sinapi-cadernos-tecnicos/SINAPI-CT-INSTALACOES-DE-GAS-E-INCENDIO-EM-ACO-E-FERRO-GALVANIZADO.pdf" TargetMode="External"/><Relationship Id="rId9159" Type="http://schemas.openxmlformats.org/officeDocument/2006/relationships/hyperlink" Target="https://www.caixa.gov.br/Downloads/sinapi-cadernos-tecnicos/SINAPI-CT-TRANSPORTE-DE-MATERIAIS-DENTRO-DO-CANTEIRO-DE-OBRAS.pdf" TargetMode="External"/><Relationship Id="rId9366" Type="http://schemas.openxmlformats.org/officeDocument/2006/relationships/hyperlink" Target="https://www.caixa.gov.br/Downloads/sinapi-cadernos-tecnicos/SINAPI-CT-TUBULACAO-FLANGEADA-PARA-REDES-DE-AGUA.pdf" TargetMode="External"/><Relationship Id="rId9573" Type="http://schemas.openxmlformats.org/officeDocument/2006/relationships/hyperlink" Target="https://www.caixa.gov.br/Downloads/sinapi-cadernos-tecnicos/SINAPI-CT-VALVULAS-E-REGISTROS-PARA-SISTEMAS-PREDIAIS.pdf" TargetMode="External"/><Relationship Id="rId518" Type="http://schemas.openxmlformats.org/officeDocument/2006/relationships/hyperlink" Target="https://www.caixa.gov.br/Downloads/sinapi-cadernos-tecnicos/SINAPI-CT-ASSENTAMENTO-DE-TUBOS-DE-PVC-E-METALICOS-EM-REDES-DE-AGUA.pdf" TargetMode="External"/><Relationship Id="rId725" Type="http://schemas.openxmlformats.org/officeDocument/2006/relationships/hyperlink" Target="https://www.caixa.gov.br/Downloads/sinapi-cadernos-tecnicos/SINAPI-CT-ATERRO-E-REATERRO-DE-VALAS.pdf" TargetMode="External"/><Relationship Id="rId932" Type="http://schemas.openxmlformats.org/officeDocument/2006/relationships/hyperlink" Target="https://www.caixa.gov.br/Downloads/sinapi-cadernos-tecnicos/SINAPI-CT-ATERROS-BASES-SUB-BASES-E-IMPRIMACOES.pdf" TargetMode="External"/><Relationship Id="rId1148" Type="http://schemas.openxmlformats.org/officeDocument/2006/relationships/hyperlink" Target="https://www.caixa.gov.br/Downloads/sinapi-cadernos-tecnicos/SINAPI-CT-CAIXAS-ENTERRADAS.pdf" TargetMode="External"/><Relationship Id="rId1355" Type="http://schemas.openxmlformats.org/officeDocument/2006/relationships/hyperlink" Target="https://www.caixa.gov.br/Downloads/sinapi-cadernos-tecnicos/SINAPI-CT-CONCRETO-PROTENDIDO.pdf" TargetMode="External"/><Relationship Id="rId1562" Type="http://schemas.openxmlformats.org/officeDocument/2006/relationships/hyperlink" Target="https://www.caixa.gov.br/Downloads/sinapi-cadernos-tecnicos/SINAPI-CT-CUSTOS-HORARIOS-PRODUTIVO-E-IMPRODUTIVO-DOS-EQUIPAMENTOS.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5769" Type="http://schemas.openxmlformats.org/officeDocument/2006/relationships/hyperlink" Target="https://www.caixa.gov.br/Downloads/sinapi-cadernos-tecnicos/SINAPI-CT-INSTALACOES-PREDIAIS-DE-AGUA-QUENTE-EM-CPVC.pdf" TargetMode="External"/><Relationship Id="rId8175" Type="http://schemas.openxmlformats.org/officeDocument/2006/relationships/hyperlink" Target="https://www.caixa.gov.br/Downloads/sinapi-cadernos-tecnicos/SINAPI-CT-POCOS-DE-VISITA-E-CAIXAS-PARA-BOCAS-DE-LOBO.pdf" TargetMode="External"/><Relationship Id="rId8382" Type="http://schemas.openxmlformats.org/officeDocument/2006/relationships/hyperlink" Target="https://www.caixa.gov.br/Downloads/sinapi-cadernos-tecnicos/SINAPI-CT-RASGOS-E-FIXACOES.pdf" TargetMode="External"/><Relationship Id="rId9019" Type="http://schemas.openxmlformats.org/officeDocument/2006/relationships/hyperlink" Target="https://www.caixa.gov.br/Downloads/sinapi-cadernos-tecnicos/SINAPI-CT-TRANSPORTE-FLUVIAL-CARGA-E-DESCARGA.pdf" TargetMode="External"/><Relationship Id="rId9226" Type="http://schemas.openxmlformats.org/officeDocument/2006/relationships/hyperlink" Target="https://www.caixa.gov.br/Downloads/sinapi-cadernos-tecnicos/SINAPI-CT-TRANSPORTE-CARGA-E-DESCARGA-DE-MATERIAIS.pdf" TargetMode="External"/><Relationship Id="rId9433" Type="http://schemas.openxmlformats.org/officeDocument/2006/relationships/hyperlink" Target="https://www.caixa.gov.br/Downloads/sinapi-cadernos-tecnicos/SINAPI-CT-VERGAS-CONTRAVERGAS-E-FIXACAO-DE-ALVENARIA.pdf" TargetMode="External"/><Relationship Id="rId9640" Type="http://schemas.openxmlformats.org/officeDocument/2006/relationships/hyperlink" Target="https://www.caixa.gov.br/Downloads/sinapi-cadernos-tecnicos/SINAPI-CT-VALVULAS-PARA-REDES-DE-SANEAMENTO.pdf" TargetMode="External"/><Relationship Id="rId1008" Type="http://schemas.openxmlformats.org/officeDocument/2006/relationships/hyperlink" Target="https://www.caixa.gov.br/Downloads/sinapi-cadernos-tecnicos/SINAPI-CT-BOCAS-PARA-BUEIROS.pdf" TargetMode="External"/><Relationship Id="rId1215" Type="http://schemas.openxmlformats.org/officeDocument/2006/relationships/hyperlink" Target="https://www.caixa.gov.br/Downloads/sinapi-cadernos-tecnicos/SINAPI-CT-CERCAS-PROTETORES-E-ALAMBRADOS.pdf" TargetMode="External"/><Relationship Id="rId1422" Type="http://schemas.openxmlformats.org/officeDocument/2006/relationships/hyperlink" Target="https://www.caixa.gov.br/Downloads/sinapi-cadernos-tecnicos/SINAPI-CT-CUSTOS-HORARIOS-PRODUTIVO-E-IMPRODUTIVO-DOS-EQUIPAMENTOS.pdf" TargetMode="External"/><Relationship Id="rId2820" Type="http://schemas.openxmlformats.org/officeDocument/2006/relationships/hyperlink" Target="https://www.caixa.gov.br/Downloads/sinapi-cadernos-tecnicos/SINAPI-CT-ELETROCALHAS.pdf" TargetMode="External"/><Relationship Id="rId4578" Type="http://schemas.openxmlformats.org/officeDocument/2006/relationships/hyperlink" Target="https://www.caixa.gov.br/Downloads/sinapi-cadernos-tecnicos/SINAPI-CT-INSTALACOES-ELETRICAS-ELETRODUTOS-CONEXOES-E-CONDULETES-APARENTES.pdf" TargetMode="External"/><Relationship Id="rId5976" Type="http://schemas.openxmlformats.org/officeDocument/2006/relationships/hyperlink" Target="https://www.caixa.gov.br/Downloads/sinapi-cadernos-tecnicos/SINAPI-CT-INSTALACOES-DE-GAS-E-INCENDIO-EM-ACO-E-FERRO-GALVANIZADO.pdf" TargetMode="External"/><Relationship Id="rId7191" Type="http://schemas.openxmlformats.org/officeDocument/2006/relationships/hyperlink" Target="https://www.caixa.gov.br/Downloads/sinapi-cadernos-tecnicos/SINAPI-CT-LOUCAS-E-METAIS.pdf" TargetMode="External"/><Relationship Id="rId8035" Type="http://schemas.openxmlformats.org/officeDocument/2006/relationships/hyperlink" Target="https://www.caixa.gov.br/Downloads/sinapi-cadernos-tecnicos/SINAPI-CT-POSTES-DE-CONCRETO-E-METALICOS.pdf" TargetMode="External"/><Relationship Id="rId8242" Type="http://schemas.openxmlformats.org/officeDocument/2006/relationships/hyperlink" Target="https://www.caixa.gov.br/Downloads/sinapi-cadernos-tecnicos/SINAPI-CT-PRODUCAO-DE-CONCRETOS-E-ARGAMASSAS-UTILIZANDO-AGREGADO-RECICLADO.pdf" TargetMode="External"/><Relationship Id="rId61" Type="http://schemas.openxmlformats.org/officeDocument/2006/relationships/hyperlink" Target="https://www.caixa.gov.br/Downloads/sinapi-cadernos-tecnicos/SINAPI-CT-ALVENARIA-DE-VEDACAO.pdf" TargetMode="External"/><Relationship Id="rId3387" Type="http://schemas.openxmlformats.org/officeDocument/2006/relationships/hyperlink" Target="https://www.caixa.gov.br/Downloads/sinapi-cadernos-tecnicos/SINAPI-CT-ESQUADRIAS-JANELAS.pdf" TargetMode="External"/><Relationship Id="rId4785" Type="http://schemas.openxmlformats.org/officeDocument/2006/relationships/hyperlink" Target="https://www.caixa.gov.br/Downloads/sinapi-cadernos-tecnicos/SINAPI-CT-INSTALACOES-HIDRAULICAS-RESERVACAO-E-BOMBAS-DE-RECALQUE.pdf" TargetMode="External"/><Relationship Id="rId4992" Type="http://schemas.openxmlformats.org/officeDocument/2006/relationships/hyperlink" Target="https://www.caixa.gov.br/Downloads/sinapi-cadernos-tecnicos/SINAPI-CT-INSTALACOES-HIDRAULICAS-RESERVACAO-E-BOMBAS-DE-RECALQUE.pdf" TargetMode="External"/><Relationship Id="rId5629" Type="http://schemas.openxmlformats.org/officeDocument/2006/relationships/hyperlink" Target="https://www.caixa.gov.br/Downloads/sinapi-cadernos-tecnicos/SINAPI-CT-INSTALACOES-PREDIAIS-DE-AGUA-FRIA-EM-PVC.pdf" TargetMode="External"/><Relationship Id="rId5836" Type="http://schemas.openxmlformats.org/officeDocument/2006/relationships/hyperlink" Target="https://www.caixa.gov.br/Downloads/sinapi-cadernos-tecnicos/SINAPI-CT-INSTALACOES-PREDIAIS-DE-AGUAS-PLUVIAIS-TUBOS-CONEXOES-CAIXAS-E-RALOS.pdf" TargetMode="External"/><Relationship Id="rId7051" Type="http://schemas.openxmlformats.org/officeDocument/2006/relationships/hyperlink" Target="https://www.caixa.gov.br/Downloads/sinapi-metodologia/Livro_SINAPI_Calculos_Parametros.pdf" TargetMode="External"/><Relationship Id="rId8102" Type="http://schemas.openxmlformats.org/officeDocument/2006/relationships/hyperlink" Target="https://www.caixa.gov.br/Downloads/sinapi-cadernos-tecnicos/SINAPI-CT-POCOS-DE-VISITA-E-CAIXAS-PARA-BOCAS-DE-LOBO.pdf" TargetMode="External"/><Relationship Id="rId9500" Type="http://schemas.openxmlformats.org/officeDocument/2006/relationships/hyperlink" Target="https://www.caixa.gov.br/Downloads/sinapi-cadernos-tecnicos/SINAPI-CT-VALVULAS-E-REGISTROS-PARA-SISTEMAS-PREDIAIS.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3594" Type="http://schemas.openxmlformats.org/officeDocument/2006/relationships/hyperlink" Target="https://www.caixa.gov.br/Downloads/sinapi-cadernos-tecnicos/SINAPI-CT-ESTRUTURA-E-TRAMA-PARA-COBERTURA.pdf" TargetMode="External"/><Relationship Id="rId4438" Type="http://schemas.openxmlformats.org/officeDocument/2006/relationships/hyperlink" Target="https://www.caixa.gov.br/Downloads/sinapi-cadernos-tecnicos/SINAPI-CT-INSTALACOES-ELETRICAS-ELETRODUTOS-EMBUTIDOS-CABOS-CAIXAS-TOMADAS-E-INTERRUPTORES.pdf" TargetMode="External"/><Relationship Id="rId4645" Type="http://schemas.openxmlformats.org/officeDocument/2006/relationships/hyperlink" Target="https://www.caixa.gov.br/Downloads/sinapi-cadernos-tecnicos/SINAPI-CT-INSTALACOES-ELETRICAS-QUADROS-CABOS-DISJUNTORES-CONTATORES-E-BARRAMENTOS-BLINDADOS.pdf" TargetMode="External"/><Relationship Id="rId4852" Type="http://schemas.openxmlformats.org/officeDocument/2006/relationships/hyperlink" Target="https://www.caixa.gov.br/Downloads/sinapi-cadernos-tecnicos/SINAPI-CT-INSTALACOES-HIDRAULICAS-RESERVACAO-E-BOMBAS-DE-RECALQUE.pdf" TargetMode="External"/><Relationship Id="rId5903" Type="http://schemas.openxmlformats.org/officeDocument/2006/relationships/hyperlink" Target="https://www.caixa.gov.br/Downloads/sinapi-cadernos-tecnicos/SINAPI-CT-INSTALACOES-DE-GAS-E-INCENDIO-EM-ACO-E-FERRO-GALVANIZADO.pdf" TargetMode="External"/><Relationship Id="rId168" Type="http://schemas.openxmlformats.org/officeDocument/2006/relationships/hyperlink" Target="https://www.caixa.gov.br/Downloads/sinapi-cadernos-tecnicos/SINAPI-CT-ARGAMASSAS.pdf" TargetMode="External"/><Relationship Id="rId3247" Type="http://schemas.openxmlformats.org/officeDocument/2006/relationships/hyperlink" Target="https://www.caixa.gov.br/Downloads/sinapi-cadernos-tecnicos/SINAPI-CT-ESCAVACAO-DE-VALAS.pdf" TargetMode="External"/><Relationship Id="rId3454" Type="http://schemas.openxmlformats.org/officeDocument/2006/relationships/hyperlink" Target="https://www.caixa.gov.br/Downloads/sinapi-cadernos-tecnicos/SINAPI-CT-ESQUADRIAS-PORTAS.pdf" TargetMode="External"/><Relationship Id="rId3661" Type="http://schemas.openxmlformats.org/officeDocument/2006/relationships/hyperlink" Target="https://www.caixa.gov.br/Downloads/sinapi-cadernos-tecnicos/SINAPI-CT-ESTRUTURA-E-TRAMA-PARA-COBERTURA.pdf" TargetMode="External"/><Relationship Id="rId4505" Type="http://schemas.openxmlformats.org/officeDocument/2006/relationships/hyperlink" Target="https://www.caixa.gov.br/Downloads/sinapi-cadernos-tecnicos/SINAPI-CT-INSTALACOES-ELETRICAS-ELETRODUTOS-EMBUTIDOS-CABOS-CAIXAS-TOMADAS-E-INTERRUPTORES.pdf" TargetMode="External"/><Relationship Id="rId4712" Type="http://schemas.openxmlformats.org/officeDocument/2006/relationships/hyperlink" Target="https://www.caixa.gov.br/Downloads/sinapi-cadernos-tecnicos/SINAPI-CT-INSTALACOES-ELETRICAS-REDE-DE-DISTRIBUICAO.pdf" TargetMode="External"/><Relationship Id="rId7868" Type="http://schemas.openxmlformats.org/officeDocument/2006/relationships/hyperlink" Target="https://www.caixa.gov.br/Downloads/sinapi-cadernos-tecnicos/SINAPI-CT-PINTURA-EM-SUPERFICIES-METALICAS.pdf" TargetMode="External"/><Relationship Id="rId8919" Type="http://schemas.openxmlformats.org/officeDocument/2006/relationships/hyperlink" Target="https://www.caixa.gov.br/Downloads/sinapi-cadernos-tecnicos/SINAPI-CT-TELHAMENTO-PARA-COBERTURA.pdf" TargetMode="External"/><Relationship Id="rId375" Type="http://schemas.openxmlformats.org/officeDocument/2006/relationships/hyperlink" Target="https://www.caixa.gov.br/Downloads/sinapi-cadernos-tecnicos/SINAPI-CT-ASSENTAMENTO-DE-TUBOS-DE-ESGOTO-EM-PVC-E-PEAD.pdf" TargetMode="External"/><Relationship Id="rId582" Type="http://schemas.openxmlformats.org/officeDocument/2006/relationships/hyperlink" Target="https://www.caixa.gov.br/Downloads/sinapi-cadernos-tecnicos/SINAPI-CT-ASSENTAMENTO-DE-TUBOS-DE-PVC-E-METALICOS-EM-REDES-DE-AGUA.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3107" Type="http://schemas.openxmlformats.org/officeDocument/2006/relationships/hyperlink" Target="https://www.caixa.gov.br/Downloads/sinapi-cadernos-tecnicos/SINAPI-CT-ESCADAS.pdf" TargetMode="External"/><Relationship Id="rId3314" Type="http://schemas.openxmlformats.org/officeDocument/2006/relationships/hyperlink" Target="https://www.caixa.gov.br/Downloads/sinapi-cadernos-tecnicos/SINAPI-CT-ESCAVACAO-EM-MATERIAL-DE-3&#170;-CATEGORIA.pdf" TargetMode="External"/><Relationship Id="rId3521" Type="http://schemas.openxmlformats.org/officeDocument/2006/relationships/hyperlink" Target="https://www.caixa.gov.br/Downloads/sinapi-cadernos-tecnicos/SINAPI-CT-ESQUADRIAS-PORTAS.pdf" TargetMode="External"/><Relationship Id="rId6677" Type="http://schemas.openxmlformats.org/officeDocument/2006/relationships/hyperlink" Target="https://www.caixa.gov.br/Downloads/sinapi-cadernos-tecnicos/SINAPI-CT-LIGACOES-PREDIAIS-DE-AGUA-E-ESGOTO.pdf" TargetMode="External"/><Relationship Id="rId6884" Type="http://schemas.openxmlformats.org/officeDocument/2006/relationships/hyperlink" Target="https://www.caixa.gov.br/Downloads/sinapi-metodologia/Livro_SINAPI_Calculos_Parametros.pdf" TargetMode="External"/><Relationship Id="rId7728" Type="http://schemas.openxmlformats.org/officeDocument/2006/relationships/hyperlink" Target="https://www.caixa.gov.br/Downloads/sinapi-cadernos-tecnicos/SINAPI-CT-PERFURACAO-HORIZONTAL-DIRECIONAL-HDD.pdf" TargetMode="External"/><Relationship Id="rId7935" Type="http://schemas.openxmlformats.org/officeDocument/2006/relationships/hyperlink" Target="https://www.caixa.gov.br/Downloads/sinapi-cadernos-tecnicos/SINAPI-CT-PINTURA-PARA-PISOS-E-PARA-SINALIZACAO-HORIZONTAL-E-VERTICAL.pdf" TargetMode="External"/><Relationship Id="rId9083" Type="http://schemas.openxmlformats.org/officeDocument/2006/relationships/hyperlink" Target="https://www.caixa.gov.br/Downloads/sinapi-cadernos-tecnicos/SINAPI-CT-TRANSPORTE-DE-MATERIAIS-DENTRO-DO-CANTEIRO-DE-OBRAS.pdf" TargetMode="External"/><Relationship Id="rId9290" Type="http://schemas.openxmlformats.org/officeDocument/2006/relationships/hyperlink" Target="https://www.caixa.gov.br/Downloads/sinapi-cadernos-tecnicos/SINAPI-CT-TRANSPORTE-CARGA-E-DESCARGA-DE-MATERIAIS.pdf" TargetMode="External"/><Relationship Id="rId235" Type="http://schemas.openxmlformats.org/officeDocument/2006/relationships/hyperlink" Target="https://www.caixa.gov.br/Downloads/sinapi-cadernos-tecnicos/SINAPI-CT-ARGAMASSAS.pdf" TargetMode="External"/><Relationship Id="rId442" Type="http://schemas.openxmlformats.org/officeDocument/2006/relationships/hyperlink" Target="https://www.caixa.gov.br/Downloads/sinapi-cadernos-tecnicos/SINAPI-CT-ASSENTAMENTO-DE-TUBOS-DE-PVC-E-METALICOS-EM-REDES-DE-AGUA.pdf" TargetMode="External"/><Relationship Id="rId1072" Type="http://schemas.openxmlformats.org/officeDocument/2006/relationships/hyperlink" Target="https://www.caixa.gov.br/Downloads/sinapi-cadernos-tecnicos/SINAPI-CT-BOMBAS-HIDRAULICAS-CENTRIFUGAS-HORIZONTAIS-E-SUBMERSIVEI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5279" Type="http://schemas.openxmlformats.org/officeDocument/2006/relationships/hyperlink" Target="https://www.caixa.gov.br/Downloads/sinapi-cadernos-tecnicos/SINAPI-CT-INSTALACOES-HIDRAULICAS-EM-PPR.pdf" TargetMode="External"/><Relationship Id="rId5486" Type="http://schemas.openxmlformats.org/officeDocument/2006/relationships/hyperlink" Target="https://www.caixa.gov.br/Downloads/sinapi-cadernos-tecnicos/SINAPI-CT-INSTALACOES-PREDIAIS-DE-AGUA-FRIA-EM-PVC.pdf" TargetMode="External"/><Relationship Id="rId5693" Type="http://schemas.openxmlformats.org/officeDocument/2006/relationships/hyperlink" Target="https://www.caixa.gov.br/Downloads/sinapi-cadernos-tecnicos/SINAPI-CT-INSTALACOES-PREDIAIS-DE-AGUA-QUENTE-EM-CPVC.pdf" TargetMode="External"/><Relationship Id="rId6537" Type="http://schemas.openxmlformats.org/officeDocument/2006/relationships/hyperlink" Target="https://www.caixa.gov.br/Downloads/sinapi-cadernos-tecnicos/SINAPI-CT-INSTALACOES-EM-COBRE.pdf" TargetMode="External"/><Relationship Id="rId6744" Type="http://schemas.openxmlformats.org/officeDocument/2006/relationships/hyperlink" Target="https://www.caixa.gov.br/Downloads/sinapi-metodologia/Livro_SINAPI_Calculos_Parametros.pdf" TargetMode="External"/><Relationship Id="rId9150" Type="http://schemas.openxmlformats.org/officeDocument/2006/relationships/hyperlink" Target="https://www.caixa.gov.br/Downloads/sinapi-cadernos-tecnicos/SINAPI-CT-TRANSPORTE-DE-MATERIAIS-DENTRO-DO-CANTEIRO-DE-OBRAS.pdf" TargetMode="External"/><Relationship Id="rId302" Type="http://schemas.openxmlformats.org/officeDocument/2006/relationships/hyperlink" Target="https://www.caixa.gov.br/Downloads/sinapi-cadernos-tecnicos/SINAPI-CT-ARMACAO-PARA-ESTRUTURAS-DE-CONCRETO-ARMADO.pdf" TargetMode="External"/><Relationship Id="rId4088" Type="http://schemas.openxmlformats.org/officeDocument/2006/relationships/hyperlink" Target="https://www.caixa.gov.br/Downloads/sinapi-cadernos-tecnicos/SINAPI-CT-FORMAS-PARA-PILARES-CIRCULARES.pdf" TargetMode="External"/><Relationship Id="rId4295" Type="http://schemas.openxmlformats.org/officeDocument/2006/relationships/hyperlink" Target="https://www.caixa.gov.br/Downloads/sinapi-cadernos-tecnicos/SINAPI-CT-IMPERMEABILIZACAO-PROTECAO-MECANICA-E-TRATAMENTO-DE-JUNTA.pdf" TargetMode="External"/><Relationship Id="rId5139" Type="http://schemas.openxmlformats.org/officeDocument/2006/relationships/hyperlink" Target="https://www.caixa.gov.br/Downloads/sinapi-cadernos-tecnicos/SINAPI-CT-INSTALACOES-HIDRAULICAS-EM-PEX.pdf" TargetMode="External"/><Relationship Id="rId5346" Type="http://schemas.openxmlformats.org/officeDocument/2006/relationships/hyperlink" Target="https://www.caixa.gov.br/Downloads/sinapi-cadernos-tecnicos/SINAPI-CT-INSTALACOES-PREDIAIS-DE-ESGOTO-TUBOS-E-CONEXOES.pdf" TargetMode="External"/><Relationship Id="rId5553" Type="http://schemas.openxmlformats.org/officeDocument/2006/relationships/hyperlink" Target="https://www.caixa.gov.br/Downloads/sinapi-cadernos-tecnicos/SINAPI-CT-INSTALACOES-PREDIAIS-DE-AGUA-FRIA-EM-PVC.pdf" TargetMode="External"/><Relationship Id="rId6951" Type="http://schemas.openxmlformats.org/officeDocument/2006/relationships/hyperlink" Target="https://www.caixa.gov.br/Downloads/sinapi-metodologia/Livro_SINAPI_Calculos_Parametros.pdf" TargetMode="External"/><Relationship Id="rId9010" Type="http://schemas.openxmlformats.org/officeDocument/2006/relationships/hyperlink" Target="https://www.caixa.gov.br/Downloads/sinapi-cadernos-tecnicos/SINAPI-CT-TRANSPORTE-FLUVIAL-CARGA-E-DESCARGA.pdf" TargetMode="External"/><Relationship Id="rId1889" Type="http://schemas.openxmlformats.org/officeDocument/2006/relationships/hyperlink" Target="https://www.caixa.gov.br/Downloads/sinapi-cadernos-tecnicos/SINAPI-CT-DEPRECIACAO-JUROS-IMPOSTOS-E-SEGUROS-MANUTENCAO-E-MATERIAIS-NA-OPERACAO-DOS-EQUIPAMENTOS.pdf" TargetMode="External"/><Relationship Id="rId4155" Type="http://schemas.openxmlformats.org/officeDocument/2006/relationships/hyperlink" Target="https://www.caixa.gov.br/Downloads/sinapi-cadernos-tecnicos/SINAPI-CT-GESSO.pdf" TargetMode="External"/><Relationship Id="rId4362" Type="http://schemas.openxmlformats.org/officeDocument/2006/relationships/hyperlink" Target="https://www.caixa.gov.br/Downloads/sinapi-cadernos-tecnicos/SINAPI-CT-INSTALACOES-ELETRICAS-ELETRODUTOS-EMBUTIDOS-CABOS-CAIXAS-TOMADAS-E-INTERRUPTORES.pdf" TargetMode="External"/><Relationship Id="rId5206" Type="http://schemas.openxmlformats.org/officeDocument/2006/relationships/hyperlink" Target="https://www.caixa.gov.br/Downloads/sinapi-cadernos-tecnicos/SINAPI-CT-INSTALACOES-HIDRAULICAS-EM-PEX.pdf" TargetMode="External"/><Relationship Id="rId5760" Type="http://schemas.openxmlformats.org/officeDocument/2006/relationships/hyperlink" Target="https://www.caixa.gov.br/Downloads/sinapi-cadernos-tecnicos/SINAPI-CT-INSTALACOES-PREDIAIS-DE-AGUA-QUENTE-EM-CPVC.pdf" TargetMode="External"/><Relationship Id="rId6604" Type="http://schemas.openxmlformats.org/officeDocument/2006/relationships/hyperlink" Target="https://www.caixa.gov.br/Downloads/sinapi-cadernos-tecnicos/SINAPI-CT-INSTALACOES-PARA-CANTEIROS-DE-OBRAS.pdf" TargetMode="External"/><Relationship Id="rId6811" Type="http://schemas.openxmlformats.org/officeDocument/2006/relationships/hyperlink" Target="https://www.caixa.gov.br/Downloads/sinapi-metodologia/Livro_SINAPI_Calculos_Parametros.pdf" TargetMode="External"/><Relationship Id="rId1749" Type="http://schemas.openxmlformats.org/officeDocument/2006/relationships/hyperlink" Target="https://www.caixa.gov.br/Downloads/sinapi-cadernos-tecnicos/SINAPI-CT-CUSTOS-HORARIOS-PRODUTIVO-E-IMPRODUTIVO-DOS-EQUIPAMENTOS.pdf" TargetMode="External"/><Relationship Id="rId1956" Type="http://schemas.openxmlformats.org/officeDocument/2006/relationships/hyperlink" Target="https://www.caixa.gov.br/Downloads/sinapi-cadernos-tecnicos/SINAPI-CT-DEPRECIACAO-JUROS-IMPOSTOS-E-SEGUROS-MANUTENCAO-E-MATERIAIS-NA-OPERACAO-DOS-EQUIPAMENTOS.pdf" TargetMode="External"/><Relationship Id="rId3171" Type="http://schemas.openxmlformats.org/officeDocument/2006/relationships/hyperlink" Target="https://www.caixa.gov.br/Downloads/sinapi-cadernos-tecnicos/SINAPI-CT-ESCAVACAO-VERTICAL-A-CEU-ABERTO.pdf" TargetMode="External"/><Relationship Id="rId4015" Type="http://schemas.openxmlformats.org/officeDocument/2006/relationships/hyperlink" Target="https://www.caixa.gov.br/Downloads/sinapi-cadernos-tecnicos/SINAPI-CT-FORMAS-PARA-ESTRUTURAS-DE-CONCRETO-ARMADO.pdf" TargetMode="External"/><Relationship Id="rId5413" Type="http://schemas.openxmlformats.org/officeDocument/2006/relationships/hyperlink" Target="https://www.caixa.gov.br/Downloads/sinapi-cadernos-tecnicos/SINAPI-CT-INSTALACOES-PREDIAIS-DE-ESGOTO-TUBOS-E-CONEXOES.pdf" TargetMode="External"/><Relationship Id="rId5620" Type="http://schemas.openxmlformats.org/officeDocument/2006/relationships/hyperlink" Target="https://www.caixa.gov.br/Downloads/sinapi-cadernos-tecnicos/SINAPI-CT-INSTALACOES-PREDIAIS-DE-AGUA-FRIA-EM-PVC.pdf" TargetMode="External"/><Relationship Id="rId8569" Type="http://schemas.openxmlformats.org/officeDocument/2006/relationships/hyperlink" Target="https://www.caixa.gov.br/Downloads/sinapi-cadernos-tecnicos/SINAPI-CT-REDES-DE-LOGICA-TELEFONIA-E-IMAGEM.pdf" TargetMode="External"/><Relationship Id="rId8776" Type="http://schemas.openxmlformats.org/officeDocument/2006/relationships/hyperlink" Target="https://www.caixa.gov.br/Downloads/sinapi-cadernos-tecnicos/SINAPI-CT-SINALIZACAO-VERTICAL-VIARIA.pdf" TargetMode="External"/><Relationship Id="rId8983" Type="http://schemas.openxmlformats.org/officeDocument/2006/relationships/hyperlink" Target="https://www.caixa.gov.br/Downloads/sinapi-cadernos-tecnicos/SINAPI-CT-TRANSPORTE-FLUVIAL-CARGA-E-DESCARGA.pdf" TargetMode="External"/><Relationship Id="rId1609" Type="http://schemas.openxmlformats.org/officeDocument/2006/relationships/hyperlink" Target="https://www.caixa.gov.br/Downloads/sinapi-cadernos-tecnicos/SINAPI-CT-CUSTOS-HORARIOS-PRODUTIVO-E-IMPRODUTIVO-DOS-EQUIPAMENTOS.pdf" TargetMode="External"/><Relationship Id="rId1816" Type="http://schemas.openxmlformats.org/officeDocument/2006/relationships/hyperlink" Target="https://www.caixa.gov.br/Downloads/sinapi-cadernos-tecnicos/SINAPI-CT-DEMOLICOES-E-REMOCOES.pdf" TargetMode="External"/><Relationship Id="rId4222" Type="http://schemas.openxmlformats.org/officeDocument/2006/relationships/hyperlink" Target="https://www.caixa.gov.br/Downloads/sinapi-cadernos-tecnicos/SINAPI-CT-GUIAS-E-SARJETAS.pdf" TargetMode="External"/><Relationship Id="rId7378" Type="http://schemas.openxmlformats.org/officeDocument/2006/relationships/hyperlink" Target="https://www.caixa.gov.br/Downloads/sinapi-cadernos-tecnicos/SINAPI-CT-MASSA-UNICA-INTERNA.pdf" TargetMode="External"/><Relationship Id="rId7585" Type="http://schemas.openxmlformats.org/officeDocument/2006/relationships/hyperlink" Target="https://www.caixa.gov.br/Downloads/sinapi-cadernos-tecnicos/SINAPI-CT-PARQUINHOS-E-EQUIPAMENTOS-DE-GINASTICA-AO-AR-LIVRE.pdf" TargetMode="External"/><Relationship Id="rId7792" Type="http://schemas.openxmlformats.org/officeDocument/2006/relationships/hyperlink" Target="https://www.caixa.gov.br/Downloads/sinapi-cadernos-tecnicos/SINAPI-CT-PINTURA-EXTERNA.pdf" TargetMode="External"/><Relationship Id="rId8429" Type="http://schemas.openxmlformats.org/officeDocument/2006/relationships/hyperlink" Target="https://www.caixa.gov.br/Downloads/sinapi-cadernos-tecnicos/SINAPI-CT-RECOMPOSICAO-DE-PAVIMENTOS.pdf" TargetMode="External"/><Relationship Id="rId8636" Type="http://schemas.openxmlformats.org/officeDocument/2006/relationships/hyperlink" Target="https://www.caixa.gov.br/Downloads/sinapi-cadernos-tecnicos/SINAPI-CT-REDES-DE-AGUA-E-ESGOTO-EM-PEAD-LISO-(TUBOS-E-CONEXOES).pdf" TargetMode="External"/><Relationship Id="rId8843" Type="http://schemas.openxmlformats.org/officeDocument/2006/relationships/hyperlink" Target="https://www.caixa.gov.br/Downloads/sinapi-cadernos-tecnicos/SINAPI-CT-SISTEMAS-HOSPITALARES-PONTOS-DE-CONSUMO.pdf" TargetMode="External"/><Relationship Id="rId3031" Type="http://schemas.openxmlformats.org/officeDocument/2006/relationships/hyperlink" Target="https://www.caixa.gov.br/Downloads/sinapi-cadernos-tecnicos/SINAPI-CT-ESCADAS.pdf" TargetMode="External"/><Relationship Id="rId3988" Type="http://schemas.openxmlformats.org/officeDocument/2006/relationships/hyperlink" Target="https://www.caixa.gov.br/Downloads/sinapi-cadernos-tecnicos/SINAPI-CT-FORMAS-PARA-ESTRUTURAS-DE-CONCRETO-ARMADO.pdf" TargetMode="External"/><Relationship Id="rId6187" Type="http://schemas.openxmlformats.org/officeDocument/2006/relationships/hyperlink" Target="https://www.caixa.gov.br/Downloads/sinapi-cadernos-tecnicos/SINAPI-CT-INSTALACOES-DE-GAS-E-INCENDIO-EM-ACO-E-FERRO-GALVANIZADO.pdf" TargetMode="External"/><Relationship Id="rId6394" Type="http://schemas.openxmlformats.org/officeDocument/2006/relationships/hyperlink" Target="https://www.caixa.gov.br/Downloads/sinapi-cadernos-tecnicos/SINAPI-CT-INSTALACOES-EM-COBRE.pdf" TargetMode="External"/><Relationship Id="rId7238" Type="http://schemas.openxmlformats.org/officeDocument/2006/relationships/hyperlink" Target="https://www.caixa.gov.br/Downloads/sinapi-cadernos-tecnicos/SINAPI-CT-LUMINARIAS-EXTERNAS.pdf" TargetMode="External"/><Relationship Id="rId7445" Type="http://schemas.openxmlformats.org/officeDocument/2006/relationships/hyperlink" Target="https://www.caixa.gov.br/Downloads/sinapi-cadernos-tecnicos/SINAPI-CT-PAISAGISMO-PLANTIO.pdf" TargetMode="External"/><Relationship Id="rId7652" Type="http://schemas.openxmlformats.org/officeDocument/2006/relationships/hyperlink" Target="https://www.caixa.gov.br/Downloads/sinapi-cadernos-tecnicos/SINAPI-CT-PAVIMENTO-RIGIDO-DE-CONCRETO.pdf" TargetMode="External"/><Relationship Id="rId8703" Type="http://schemas.openxmlformats.org/officeDocument/2006/relationships/hyperlink" Target="https://www.caixa.gov.br/Downloads/sinapi-cadernos-tecnicos/SINAPI-CT-REVESTIMENTOS-CERAMICOS-INTERNOS.pdf" TargetMode="External"/><Relationship Id="rId8910" Type="http://schemas.openxmlformats.org/officeDocument/2006/relationships/hyperlink" Target="https://www.caixa.gov.br/Downloads/sinapi-cadernos-tecnicos/SINAPI-CT-SUPRESSAO-VEGETAL.pdf" TargetMode="External"/><Relationship Id="rId2797" Type="http://schemas.openxmlformats.org/officeDocument/2006/relationships/hyperlink" Target="https://www.caixa.gov.br/Downloads/sinapi-cadernos-tecnicos/SINAPI-CT-DUTOS-PARA-AR-CONDICIONADO.pdf" TargetMode="External"/><Relationship Id="rId3848" Type="http://schemas.openxmlformats.org/officeDocument/2006/relationships/hyperlink" Target="https://www.caixa.gov.br/Downloads/sinapi-cadernos-tecnicos/SINAPI-CT-EXECUCAO-DE-TIRANTES.pdf" TargetMode="External"/><Relationship Id="rId6047" Type="http://schemas.openxmlformats.org/officeDocument/2006/relationships/hyperlink" Target="https://www.caixa.gov.br/Downloads/sinapi-cadernos-tecnicos/SINAPI-CT-INSTALACOES-DE-GAS-E-INCENDIO-EM-ACO-E-FERRO-GALVANIZADO.pdf" TargetMode="External"/><Relationship Id="rId6254" Type="http://schemas.openxmlformats.org/officeDocument/2006/relationships/hyperlink" Target="https://www.caixa.gov.br/Downloads/sinapi-cadernos-tecnicos/SINAPI-CT-INSTALACOES-DE-GAS-EM-PEX-MULTICAMADAS.pdf" TargetMode="External"/><Relationship Id="rId6461" Type="http://schemas.openxmlformats.org/officeDocument/2006/relationships/hyperlink" Target="https://www.caixa.gov.br/Downloads/sinapi-cadernos-tecnicos/SINAPI-CT-INSTALACOES-EM-COBRE.pdf" TargetMode="External"/><Relationship Id="rId7305" Type="http://schemas.openxmlformats.org/officeDocument/2006/relationships/hyperlink" Target="https://www.caixa.gov.br/Downloads/sinapi-cadernos-tecnicos/SINAPI-CT-MASSA-UNICA-EXTERNA.pdf" TargetMode="External"/><Relationship Id="rId7512" Type="http://schemas.openxmlformats.org/officeDocument/2006/relationships/hyperlink" Target="https://www.caixa.gov.br/Downloads/sinapi-cadernos-tecnicos/SINAPI-CT-PAREDES-DE-CONCRETO-ESTUCAMENTO.pdf" TargetMode="External"/><Relationship Id="rId769" Type="http://schemas.openxmlformats.org/officeDocument/2006/relationships/hyperlink" Target="https://www.caixa.gov.br/Downloads/sinapi-cadernos-tecnicos/SINAPI-CT-ATERROS-BASES-SUB-BASES-E-IMPRIMACOES.pdf" TargetMode="External"/><Relationship Id="rId976" Type="http://schemas.openxmlformats.org/officeDocument/2006/relationships/hyperlink" Target="https://www.caixa.gov.br/Downloads/sinapi-cadernos-tecnicos/SINAPI-CT-ATERROS-BASES-SUB-BASES-E-IMPRIMACOES.pdf" TargetMode="External"/><Relationship Id="rId1399" Type="http://schemas.openxmlformats.org/officeDocument/2006/relationships/hyperlink" Target="https://www.caixa.gov.br/Downloads/sinapi-cadernos-tecnicos/SINAPI-CT-CONTRAPISO.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5063" Type="http://schemas.openxmlformats.org/officeDocument/2006/relationships/hyperlink" Target="https://www.caixa.gov.br/Downloads/sinapi-cadernos-tecnicos/SINAPI-CT-INSTALACOES-HIDRAULICAS-RESERVACAO-E-BOMBAS-DE-RECALQUE.pdf" TargetMode="External"/><Relationship Id="rId5270" Type="http://schemas.openxmlformats.org/officeDocument/2006/relationships/hyperlink" Target="https://www.caixa.gov.br/Downloads/sinapi-cadernos-tecnicos/SINAPI-CT-INSTALACOES-HIDRAULICAS-EM-PPR.pdf" TargetMode="External"/><Relationship Id="rId6114" Type="http://schemas.openxmlformats.org/officeDocument/2006/relationships/hyperlink" Target="https://www.caixa.gov.br/Downloads/sinapi-cadernos-tecnicos/SINAPI-CT-INSTALACOES-DE-GAS-E-INCENDIO-EM-ACO-E-FERRO-GALVANIZADO.pdf" TargetMode="External"/><Relationship Id="rId6321" Type="http://schemas.openxmlformats.org/officeDocument/2006/relationships/hyperlink" Target="https://www.caixa.gov.br/Downloads/sinapi-cadernos-tecnicos/SINAPI-CT-INSTALACOES-DE-AR-CONDICIONADO.pdf" TargetMode="External"/><Relationship Id="rId9477" Type="http://schemas.openxmlformats.org/officeDocument/2006/relationships/hyperlink" Target="https://www.caixa.gov.br/Downloads/sinapi-cadernos-tecnicos/SINAPI-CT-VIDROS-E-ESPELHOS.pdf" TargetMode="External"/><Relationship Id="rId629" Type="http://schemas.openxmlformats.org/officeDocument/2006/relationships/hyperlink" Target="https://www.caixa.gov.br/Downloads/sinapi-cadernos-tecnicos/SINAPI-CT-ASSENTAMENTO-DE-TUBOS-DE-ESGOTO-OU-DRENAGEM-PLUVIAL-EM-CONCRETO.pdf" TargetMode="External"/><Relationship Id="rId1259" Type="http://schemas.openxmlformats.org/officeDocument/2006/relationships/hyperlink" Target="https://www.caixa.gov.br/Downloads/sinapi-cadernos-tecnicos/SINAPI-CT-CONCRETAGEM-PARA-ESTRUTURAS-DE-CONCRETO-ARMADO.pdf" TargetMode="External"/><Relationship Id="rId1466" Type="http://schemas.openxmlformats.org/officeDocument/2006/relationships/hyperlink" Target="https://www.caixa.gov.br/Downloads/sinapi-cadernos-tecnicos/SINAPI-CT-CUSTOS-HORARIOS-PRODUTIVO-E-IMPRODUTIVO-DOS-EQUIPAMENTOS.pdf" TargetMode="External"/><Relationship Id="rId2864" Type="http://schemas.openxmlformats.org/officeDocument/2006/relationships/hyperlink" Target="https://www.caixa.gov.br/Downloads/sinapi-cadernos-tecnicos/SINAPI-CT-ELETROCALHAS.pdf" TargetMode="External"/><Relationship Id="rId3708" Type="http://schemas.openxmlformats.org/officeDocument/2006/relationships/hyperlink" Target="https://www.caixa.gov.br/Downloads/sinapi-cadernos-tecnicos/SINAPI-CT-ESTRUTURAS-DE-CONTENCAO-ESTACAS-PAREDES-DIAFRAGMA-E-MURETA-GUIA.pdf" TargetMode="External"/><Relationship Id="rId3915" Type="http://schemas.openxmlformats.org/officeDocument/2006/relationships/hyperlink" Target="https://www.caixa.gov.br/Downloads/sinapi-cadernos-tecnicos/SINAPI-CT-FOSSAS-E-SUMIDOUROS.pdf" TargetMode="External"/><Relationship Id="rId5130" Type="http://schemas.openxmlformats.org/officeDocument/2006/relationships/hyperlink" Target="https://www.caixa.gov.br/Downloads/sinapi-cadernos-tecnicos/SINAPI-CT-INSTALACOES-HIDRAULICAS-EM-PEX.pdf" TargetMode="External"/><Relationship Id="rId8079" Type="http://schemas.openxmlformats.org/officeDocument/2006/relationships/hyperlink" Target="https://www.caixa.gov.br/Downloads/sinapi-cadernos-tecnicos/SINAPI-CT-POCOS-DE-VISITA-E-CAIXAS-PARA-BOCAS-DE-LOBO.pdf" TargetMode="External"/><Relationship Id="rId8286" Type="http://schemas.openxmlformats.org/officeDocument/2006/relationships/hyperlink" Target="https://www.caixa.gov.br/Downloads/sinapi-cadernos-tecnicos/SINAPI-CT-RADIER-PISO-DE-CONCRETO-E-LAJE-SOBRE-SOLO.pdf" TargetMode="External"/><Relationship Id="rId8493" Type="http://schemas.openxmlformats.org/officeDocument/2006/relationships/hyperlink" Target="https://www.caixa.gov.br/Downloads/sinapi-cadernos-tecnicos/SINAPI-CT-REDES-ENTERRADAS-DE-DISTRIBUICAO-ELETRICA.pdf" TargetMode="External"/><Relationship Id="rId9337" Type="http://schemas.openxmlformats.org/officeDocument/2006/relationships/hyperlink" Target="https://www.caixa.gov.br/Downloads/sinapi-cadernos-tecnicos/SINAPI-CT-TUBULACAO-FLANGEADA-PARA-REDES-DE-AGUA.pdf" TargetMode="External"/><Relationship Id="rId836" Type="http://schemas.openxmlformats.org/officeDocument/2006/relationships/hyperlink" Target="https://www.caixa.gov.br/Downloads/sinapi-cadernos-tecnicos/SINAPI-CT-ATERROS-BASES-SUB-BASES-E-IMPRIMACOES.pdf" TargetMode="External"/><Relationship Id="rId1119" Type="http://schemas.openxmlformats.org/officeDocument/2006/relationships/hyperlink" Target="https://www.caixa.gov.br/Downloads/sinapi-cadernos-tecnicos/SINAPI-CT-CAIXAS-ENTERRADAS.pdf" TargetMode="External"/><Relationship Id="rId1673" Type="http://schemas.openxmlformats.org/officeDocument/2006/relationships/hyperlink" Target="https://www.caixa.gov.br/Downloads/sinapi-cadernos-tecnicos/SINAPI-CT-CUSTOS-HORARIOS-PRODUTIVO-E-IMPRODUTIVO-DOS-EQUIPAMENTOS.pdf" TargetMode="External"/><Relationship Id="rId1880" Type="http://schemas.openxmlformats.org/officeDocument/2006/relationships/hyperlink" Target="https://www.caixa.gov.br/Downloads/sinapi-cadernos-tecnicos/SINAPI-CT-DEPRECIACAO-JUROS-IMPOSTOS-E-SEGUROS-MANUTENCAO-E-MATERIAIS-NA-OPERACAO-DOS-EQUIPAMENTO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724" Type="http://schemas.openxmlformats.org/officeDocument/2006/relationships/hyperlink" Target="https://www.caixa.gov.br/Downloads/sinapi-cadernos-tecnicos/SINAPI-CT-DRENOS.pdf" TargetMode="External"/><Relationship Id="rId2931" Type="http://schemas.openxmlformats.org/officeDocument/2006/relationships/hyperlink" Target="https://www.caixa.gov.br/Downloads/sinapi-cadernos-tecnicos/SINAPI-CT-ENERGIA-SOLAR-PARA-EDIFICACOES.pdf" TargetMode="External"/><Relationship Id="rId7095" Type="http://schemas.openxmlformats.org/officeDocument/2006/relationships/hyperlink" Target="https://www.caixa.gov.br/Downloads/sinapi-metodologia/Livro_SINAPI_Calculos_Parametros.pdf" TargetMode="External"/><Relationship Id="rId8146" Type="http://schemas.openxmlformats.org/officeDocument/2006/relationships/hyperlink" Target="https://www.caixa.gov.br/Downloads/sinapi-cadernos-tecnicos/SINAPI-CT-POCOS-DE-VISITA-E-CAIXAS-PARA-BOCAS-DE-LOBO.pdf" TargetMode="External"/><Relationship Id="rId9544" Type="http://schemas.openxmlformats.org/officeDocument/2006/relationships/hyperlink" Target="https://www.caixa.gov.br/Downloads/sinapi-cadernos-tecnicos/SINAPI-CT-VALVULAS-E-REGISTROS-PARA-SISTEMAS-PREDIAIS.pdf" TargetMode="External"/><Relationship Id="rId903" Type="http://schemas.openxmlformats.org/officeDocument/2006/relationships/hyperlink" Target="https://www.caixa.gov.br/Downloads/sinapi-cadernos-tecnicos/SINAPI-CT-ATERROS-BASES-SUB-BASES-E-IMPRIMACOES.pdf" TargetMode="External"/><Relationship Id="rId1326" Type="http://schemas.openxmlformats.org/officeDocument/2006/relationships/hyperlink" Target="https://www.caixa.gov.br/Downloads/sinapi-cadernos-tecnicos/SINAPI-CT-CONCRETO-PROTENDIDO.pdf" TargetMode="External"/><Relationship Id="rId1533" Type="http://schemas.openxmlformats.org/officeDocument/2006/relationships/hyperlink" Target="https://www.caixa.gov.br/Downloads/sinapi-cadernos-tecnicos/SINAPI-CT-CUSTOS-HORARIOS-PRODUTIVO-E-IMPRODUTIVO-DOS-EQUIPAMENTOS.pdf" TargetMode="External"/><Relationship Id="rId1740" Type="http://schemas.openxmlformats.org/officeDocument/2006/relationships/hyperlink" Target="https://www.caixa.gov.br/Downloads/sinapi-cadernos-tecnicos/SINAPI-CT-CUSTOS-HORARIOS-PRODUTIVO-E-IMPRODUTIVO-DOS-EQUIPAMENTOS.pdf" TargetMode="External"/><Relationship Id="rId4689" Type="http://schemas.openxmlformats.org/officeDocument/2006/relationships/hyperlink" Target="https://www.caixa.gov.br/Downloads/sinapi-cadernos-tecnicos/SINAPI-CT-INSTALACOES-ELETRICAS-QUADROS-CABOS-DISJUNTORES-CONTATORES-E-BARRAMENTOS-BLINDADOS.pdf" TargetMode="External"/><Relationship Id="rId4896" Type="http://schemas.openxmlformats.org/officeDocument/2006/relationships/hyperlink" Target="https://www.caixa.gov.br/Downloads/sinapi-cadernos-tecnicos/SINAPI-CT-INSTALACOES-HIDRAULICAS-RESERVACAO-E-BOMBAS-DE-RECALQUE.pdf" TargetMode="External"/><Relationship Id="rId5947" Type="http://schemas.openxmlformats.org/officeDocument/2006/relationships/hyperlink" Target="https://www.caixa.gov.br/Downloads/sinapi-cadernos-tecnicos/SINAPI-CT-INSTALACOES-DE-GAS-E-INCENDIO-EM-ACO-E-FERRO-GALVANIZADO.pdf" TargetMode="External"/><Relationship Id="rId8353" Type="http://schemas.openxmlformats.org/officeDocument/2006/relationships/hyperlink" Target="https://www.caixa.gov.br/Downloads/sinapi-cadernos-tecnicos/SINAPI-CT-RASGOS-E-FIXACOES.pdf" TargetMode="External"/><Relationship Id="rId8560" Type="http://schemas.openxmlformats.org/officeDocument/2006/relationships/hyperlink" Target="https://www.caixa.gov.br/Downloads/sinapi-cadernos-tecnicos/SINAPI-CT-REDES-DE-LOGICA-TELEFONIA-E-IMAGEM.pdf" TargetMode="External"/><Relationship Id="rId9404" Type="http://schemas.openxmlformats.org/officeDocument/2006/relationships/hyperlink" Target="https://www.caixa.gov.br/Downloads/sinapi-cadernos-tecnicos/SINAPI-CT-USINAGENS.pdf" TargetMode="External"/><Relationship Id="rId9611" Type="http://schemas.openxmlformats.org/officeDocument/2006/relationships/hyperlink" Target="https://www.caixa.gov.br/Downloads/sinapi-cadernos-tecnicos/SINAPI-CT-VALVULAS-PARA-REDES-DE-SANEAMENTO.pdf" TargetMode="External"/><Relationship Id="rId32" Type="http://schemas.openxmlformats.org/officeDocument/2006/relationships/hyperlink" Target="https://www.caixa.gov.br/Downloads/sinapi-cadernos-tecnicos/SINAPI-CT-ALVENARIA-DE-VEDACAO.pdf" TargetMode="External"/><Relationship Id="rId1600" Type="http://schemas.openxmlformats.org/officeDocument/2006/relationships/hyperlink" Target="https://www.caixa.gov.br/Downloads/sinapi-cadernos-tecnicos/SINAPI-CT-CUSTOS-HORARIOS-PRODUTIVO-E-IMPRODUTIVO-DOS-EQUIPAMENTOS.pdf" TargetMode="External"/><Relationship Id="rId3498" Type="http://schemas.openxmlformats.org/officeDocument/2006/relationships/hyperlink" Target="https://www.caixa.gov.br/Downloads/sinapi-cadernos-tecnicos/SINAPI-CT-ESQUADRIAS-PORTAS.pdf" TargetMode="External"/><Relationship Id="rId4549" Type="http://schemas.openxmlformats.org/officeDocument/2006/relationships/hyperlink" Target="https://www.caixa.gov.br/Downloads/sinapi-cadernos-tecnicos/SINAPI-CT-INSTALACOES-ELETRICAS-ELETRODUTOS-CONEXOES-E-CONDULETES-APARENTES.pdf" TargetMode="External"/><Relationship Id="rId4756" Type="http://schemas.openxmlformats.org/officeDocument/2006/relationships/hyperlink" Target="https://www.caixa.gov.br/Downloads/sinapi-cadernos-tecnicos/SINAPI-CT-INSTALACOES-ELETRICAS-REDE-DE-DISTRIBUICAO.pdf" TargetMode="External"/><Relationship Id="rId4963" Type="http://schemas.openxmlformats.org/officeDocument/2006/relationships/hyperlink" Target="https://www.caixa.gov.br/Downloads/sinapi-cadernos-tecnicos/SINAPI-CT-INSTALACOES-HIDRAULICAS-RESERVACAO-E-BOMBAS-DE-RECALQUE.pdf" TargetMode="External"/><Relationship Id="rId5807" Type="http://schemas.openxmlformats.org/officeDocument/2006/relationships/hyperlink" Target="https://www.caixa.gov.br/Downloads/sinapi-cadernos-tecnicos/SINAPI-CT-INSTALACOES-PREDIAIS-DE-AGUAS-PLUVIAIS-TUBOS-CONEXOES-CAIXAS-E-RALOS.pdf" TargetMode="External"/><Relationship Id="rId7162" Type="http://schemas.openxmlformats.org/officeDocument/2006/relationships/hyperlink" Target="https://www.caixa.gov.br/Downloads/sinapi-cadernos-tecnicos/SINAPI-CT-LOUCAS-E-METAIS.pdf" TargetMode="External"/><Relationship Id="rId8006" Type="http://schemas.openxmlformats.org/officeDocument/2006/relationships/hyperlink" Target="https://www.caixa.gov.br/Downloads/sinapi-cadernos-tecnicos/SINAPI-CT-POSTES-DE-CONCRETO-E-METALICOS.pdf" TargetMode="External"/><Relationship Id="rId8213" Type="http://schemas.openxmlformats.org/officeDocument/2006/relationships/hyperlink" Target="https://www.caixa.gov.br/Downloads/sinapi-cadernos-tecnicos/SINAPI-CT-PRODUCAO-DE-CONCRETO.pdf" TargetMode="External"/><Relationship Id="rId8420" Type="http://schemas.openxmlformats.org/officeDocument/2006/relationships/hyperlink" Target="https://www.caixa.gov.br/Downloads/sinapi-cadernos-tecnicos/SINAPI-CT-RECOMPOSICAO-DE-PAVIMENTOS.pdf" TargetMode="External"/><Relationship Id="rId3358" Type="http://schemas.openxmlformats.org/officeDocument/2006/relationships/hyperlink" Target="https://www.caixa.gov.br/Downloads/sinapi-cadernos-tecnicos/SINAPI-CT-ESCORAMENTO-E-PREPARO-DE-FUNDO-DE-VALAS.pdf" TargetMode="External"/><Relationship Id="rId3565" Type="http://schemas.openxmlformats.org/officeDocument/2006/relationships/hyperlink" Target="https://www.caixa.gov.br/Downloads/sinapi-cadernos-tecnicos/SINAPI-CT-ESTACAS-METALICAS.pdf" TargetMode="External"/><Relationship Id="rId3772" Type="http://schemas.openxmlformats.org/officeDocument/2006/relationships/hyperlink" Target="https://www.caixa.gov.br/Downloads/sinapi-cadernos-tecnicos/SINAPI-CT-ESTRUTURAS-DE-MADEIRA.pdf" TargetMode="External"/><Relationship Id="rId4409" Type="http://schemas.openxmlformats.org/officeDocument/2006/relationships/hyperlink" Target="https://www.caixa.gov.br/Downloads/sinapi-cadernos-tecnicos/SINAPI-CT-INSTALACOES-ELETRICAS-ELETRODUTOS-EMBUTIDOS-CABOS-CAIXAS-TOMADAS-E-INTERRUPTORES.pdf" TargetMode="External"/><Relationship Id="rId4616" Type="http://schemas.openxmlformats.org/officeDocument/2006/relationships/hyperlink" Target="https://www.caixa.gov.br/Downloads/sinapi-cadernos-tecnicos/SINAPI-CT-INSTALACOES-ELETRICAS-QUADROS-CABOS-DISJUNTORES-CONTATORES-E-BARRAMENTOS-BLINDADOS.pdf" TargetMode="External"/><Relationship Id="rId4823" Type="http://schemas.openxmlformats.org/officeDocument/2006/relationships/hyperlink" Target="https://www.caixa.gov.br/Downloads/sinapi-cadernos-tecnicos/SINAPI-CT-INSTALACOES-HIDRAULICAS-RESERVACAO-E-BOMBAS-DE-RECALQUE.pdf" TargetMode="External"/><Relationship Id="rId7022" Type="http://schemas.openxmlformats.org/officeDocument/2006/relationships/hyperlink" Target="https://www.caixa.gov.br/Downloads/sinapi-metodologia/Livro_SINAPI_Calculos_Parametros.pdf" TargetMode="External"/><Relationship Id="rId7979" Type="http://schemas.openxmlformats.org/officeDocument/2006/relationships/hyperlink" Target="https://www.caixa.gov.br/Downloads/sinapi-cadernos-tecnicos/SINAPI-CT-PISOS.pdf" TargetMode="External"/><Relationship Id="rId279" Type="http://schemas.openxmlformats.org/officeDocument/2006/relationships/hyperlink" Target="https://www.caixa.gov.br/Downloads/sinapi-cadernos-tecnicos/SINAPI-CT-ARMACAO-PARA-ESTRUTURAS-DE-CONCRETO-ARMADO.pdf" TargetMode="External"/><Relationship Id="rId486" Type="http://schemas.openxmlformats.org/officeDocument/2006/relationships/hyperlink" Target="https://www.caixa.gov.br/Downloads/sinapi-cadernos-tecnicos/SINAPI-CT-ASSENTAMENTO-DE-TUBOS-DE-PVC-E-METALICOS-EM-REDES-DE-AGUA.pdf" TargetMode="External"/><Relationship Id="rId693" Type="http://schemas.openxmlformats.org/officeDocument/2006/relationships/hyperlink" Target="https://www.caixa.gov.br/Downloads/sinapi-cadernos-tecnicos/SINAPI-CT-ASSENTAMENTO-DE-TUBOS-DE-ESGOTO-OU-DRENAGEM-PLUVIAL-EM-CONCRETO.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3218" Type="http://schemas.openxmlformats.org/officeDocument/2006/relationships/hyperlink" Target="https://www.caixa.gov.br/Downloads/sinapi-cadernos-tecnicos/SINAPI-CT-ESCAVACAO-VERTICAL-A-CEU-ABERTO.pdf" TargetMode="External"/><Relationship Id="rId3425" Type="http://schemas.openxmlformats.org/officeDocument/2006/relationships/hyperlink" Target="https://www.caixa.gov.br/Downloads/sinapi-cadernos-tecnicos/SINAPI-CT-ESQUADRIAS-PORTAS.pdf" TargetMode="External"/><Relationship Id="rId3632" Type="http://schemas.openxmlformats.org/officeDocument/2006/relationships/hyperlink" Target="https://www.caixa.gov.br/Downloads/sinapi-cadernos-tecnicos/SINAPI-CT-ESTRUTURA-E-TRAMA-PARA-COBERTURA.pdf" TargetMode="External"/><Relationship Id="rId6788" Type="http://schemas.openxmlformats.org/officeDocument/2006/relationships/hyperlink" Target="https://www.caixa.gov.br/Downloads/sinapi-metodologia/Livro_SINAPI_Calculos_Parametros.pdf" TargetMode="External"/><Relationship Id="rId9194" Type="http://schemas.openxmlformats.org/officeDocument/2006/relationships/hyperlink" Target="https://www.caixa.gov.br/Downloads/sinapi-cadernos-tecnicos/SINAPI-CT-TRANSPORTE-CARGA-E-DESCARGA-DE-MATERIAIS.pdf" TargetMode="External"/><Relationship Id="rId139" Type="http://schemas.openxmlformats.org/officeDocument/2006/relationships/hyperlink" Target="https://www.caixa.gov.br/Downloads/sinapi-cadernos-tecnicos/SINAPI-CT-ARGAMASSAS.pdf" TargetMode="External"/><Relationship Id="rId346" Type="http://schemas.openxmlformats.org/officeDocument/2006/relationships/hyperlink" Target="https://www.caixa.gov.br/Downloads/sinapi-cadernos-tecnicos/SINAPI-CT-ASFALTO.pdf" TargetMode="External"/><Relationship Id="rId553" Type="http://schemas.openxmlformats.org/officeDocument/2006/relationships/hyperlink" Target="https://www.caixa.gov.br/Downloads/sinapi-cadernos-tecnicos/SINAPI-CT-ASSENTAMENTO-DE-TUBOS-DE-PVC-E-METALICOS-EM-REDES-DE-AGUA.pdf" TargetMode="External"/><Relationship Id="rId760" Type="http://schemas.openxmlformats.org/officeDocument/2006/relationships/hyperlink" Target="https://www.caixa.gov.br/Downloads/sinapi-cadernos-tecnicos/SINAPI-CT-ATERROS-BASES-SUB-BASES-E-IMPRIMACOES.pdf" TargetMode="External"/><Relationship Id="rId1183" Type="http://schemas.openxmlformats.org/officeDocument/2006/relationships/hyperlink" Target="https://www.caixa.gov.br/Downloads/sinapi-cadernos-tecnicos/SINAPI-CT-CAIXAS-DE-AGUA-PARA-EDIFICACOES.pdf" TargetMode="External"/><Relationship Id="rId1390" Type="http://schemas.openxmlformats.org/officeDocument/2006/relationships/hyperlink" Target="https://www.caixa.gov.br/Downloads/sinapi-cadernos-tecnicos/SINAPI-CT-CONTRAPISO.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5597" Type="http://schemas.openxmlformats.org/officeDocument/2006/relationships/hyperlink" Target="https://www.caixa.gov.br/Downloads/sinapi-cadernos-tecnicos/SINAPI-CT-INSTALACOES-PREDIAIS-DE-AGUA-FRIA-EM-PVC.pdf" TargetMode="External"/><Relationship Id="rId6995" Type="http://schemas.openxmlformats.org/officeDocument/2006/relationships/hyperlink" Target="https://www.caixa.gov.br/Downloads/sinapi-metodologia/Livro_SINAPI_Calculos_Parametros.pdf" TargetMode="External"/><Relationship Id="rId7839" Type="http://schemas.openxmlformats.org/officeDocument/2006/relationships/hyperlink" Target="https://www.caixa.gov.br/Downloads/sinapi-cadernos-tecnicos/SINAPI-CT-PINTURA-EM-MADEIRA.pdf" TargetMode="External"/><Relationship Id="rId9054" Type="http://schemas.openxmlformats.org/officeDocument/2006/relationships/hyperlink" Target="https://www.caixa.gov.br/Downloads/sinapi-cadernos-tecnicos/SINAPI-CT-TRANSPORTE-FLUVIAL-CARGA-E-DESCARGA.pdf" TargetMode="External"/><Relationship Id="rId9261" Type="http://schemas.openxmlformats.org/officeDocument/2006/relationships/hyperlink" Target="https://www.caixa.gov.br/Downloads/sinapi-cadernos-tecnicos/SINAPI-CT-TRANSPORTE-CARGA-E-DESCARGA-DE-MATERIAIS.pdf" TargetMode="External"/><Relationship Id="rId206" Type="http://schemas.openxmlformats.org/officeDocument/2006/relationships/hyperlink" Target="https://www.caixa.gov.br/Downloads/sinapi-cadernos-tecnicos/SINAPI-CT-ARGAMASSAS.pdf" TargetMode="External"/><Relationship Id="rId413" Type="http://schemas.openxmlformats.org/officeDocument/2006/relationships/hyperlink" Target="https://www.caixa.gov.br/Downloads/sinapi-cadernos-tecnicos/SINAPI-CT-ASSENTAMENTO-DE-TUBOS-DE-PVC-E-METALICOS-EM-REDES-DE-AGUA.pdf" TargetMode="External"/><Relationship Id="rId1043" Type="http://schemas.openxmlformats.org/officeDocument/2006/relationships/hyperlink" Target="https://www.caixa.gov.br/Downloads/sinapi-cadernos-tecnicos/SINAPI-CT-BOCAS-PARA-BUEIROS.pdf" TargetMode="External"/><Relationship Id="rId4199" Type="http://schemas.openxmlformats.org/officeDocument/2006/relationships/hyperlink" Target="https://www.caixa.gov.br/Downloads/sinapi-cadernos-tecnicos/SINAPI-CT-GUARDA-CORPO-CORRIMAO-E-GRADE-PARA-ESQUADRIAS.pdf" TargetMode="External"/><Relationship Id="rId6648" Type="http://schemas.openxmlformats.org/officeDocument/2006/relationships/hyperlink" Target="https://www.caixa.gov.br/Downloads/sinapi-cadernos-tecnicos/SINAPI-CT-LASTRO.pdf" TargetMode="External"/><Relationship Id="rId6855" Type="http://schemas.openxmlformats.org/officeDocument/2006/relationships/hyperlink" Target="https://www.caixa.gov.br/Downloads/sinapi-metodologia/Livro_SINAPI_Calculos_Parametros.pdf" TargetMode="External"/><Relationship Id="rId7906" Type="http://schemas.openxmlformats.org/officeDocument/2006/relationships/hyperlink" Target="https://www.caixa.gov.br/Downloads/sinapi-cadernos-tecnicos/SINAPI-CT-PINTURA-EM-SUPERFICIES-METALICAS.pdf" TargetMode="External"/><Relationship Id="rId8070" Type="http://schemas.openxmlformats.org/officeDocument/2006/relationships/hyperlink" Target="https://www.caixa.gov.br/Downloads/sinapi-cadernos-tecnicos/SINAPI-CT-POCOS-DE-VISITA-E-CAIXAS-PARA-BOCAS-DE-LOBO.pdf" TargetMode="External"/><Relationship Id="rId9121" Type="http://schemas.openxmlformats.org/officeDocument/2006/relationships/hyperlink" Target="https://www.caixa.gov.br/Downloads/sinapi-cadernos-tecnicos/SINAPI-CT-TRANSPORTE-DE-MATERIAIS-DENTRO-DO-CANTEIRO-DE-OBRAS.pdf" TargetMode="External"/><Relationship Id="rId620" Type="http://schemas.openxmlformats.org/officeDocument/2006/relationships/hyperlink" Target="https://www.caixa.gov.br/Downloads/sinapi-cadernos-tecnicos/SINAPI-CT-ASSENTAMENTO-DE-TUBOS-DE-PVC-E-METALICOS-EM-REDES-DE-AGUA.pdf" TargetMode="External"/><Relationship Id="rId1250" Type="http://schemas.openxmlformats.org/officeDocument/2006/relationships/hyperlink" Target="https://www.caixa.gov.br/Downloads/sinapi-cadernos-tecnicos/SINAPI-CT-CHAPISCO.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4059" Type="http://schemas.openxmlformats.org/officeDocument/2006/relationships/hyperlink" Target="https://www.caixa.gov.br/Downloads/sinapi-cadernos-tecnicos/SINAPI-CT-FORMAS-PARA-ESTRUTURAS-DE-CONCRETO-ARMADO.pdf" TargetMode="External"/><Relationship Id="rId5457" Type="http://schemas.openxmlformats.org/officeDocument/2006/relationships/hyperlink" Target="https://www.caixa.gov.br/Downloads/sinapi-cadernos-tecnicos/SINAPI-CT-INSTALACOES-PREDIAIS-DE-AGUA-FRIA-EM-PVC.pdf" TargetMode="External"/><Relationship Id="rId5664" Type="http://schemas.openxmlformats.org/officeDocument/2006/relationships/hyperlink" Target="https://www.caixa.gov.br/Downloads/sinapi-cadernos-tecnicos/SINAPI-CT-INSTALACOES-PREDIAIS-DE-AGUA-QUENTE-EM-CPVC.pdf" TargetMode="External"/><Relationship Id="rId5871" Type="http://schemas.openxmlformats.org/officeDocument/2006/relationships/hyperlink" Target="https://www.caixa.gov.br/Downloads/sinapi-cadernos-tecnicos/SINAPI-CT-INSTALACOES-PREDIAIS-DE-AGUAS-PLUVIAIS-TUBOS-CONEXOES-CAIXAS-E-RALOS.pdf" TargetMode="External"/><Relationship Id="rId6508" Type="http://schemas.openxmlformats.org/officeDocument/2006/relationships/hyperlink" Target="https://www.caixa.gov.br/Downloads/sinapi-cadernos-tecnicos/SINAPI-CT-INSTALACOES-EM-COBRE.pdf" TargetMode="External"/><Relationship Id="rId6715" Type="http://schemas.openxmlformats.org/officeDocument/2006/relationships/hyperlink" Target="https://www.caixa.gov.br/Downloads/sinapi-cadernos-tecnicos/SINAPI-CT-LIMPEZA-DE-OBRA.pdf" TargetMode="External"/><Relationship Id="rId6922" Type="http://schemas.openxmlformats.org/officeDocument/2006/relationships/hyperlink" Target="https://www.caixa.gov.br/Downloads/sinapi-metodologia/Livro_SINAPI_Calculos_Parametros.pdf" TargetMode="External"/><Relationship Id="rId1110" Type="http://schemas.openxmlformats.org/officeDocument/2006/relationships/hyperlink" Target="https://www.caixa.gov.br/Downloads/sinapi-cadernos-tecnicos/SINAPI-CT-CAIXAS-ENTERRADAS.pdf" TargetMode="External"/><Relationship Id="rId4266" Type="http://schemas.openxmlformats.org/officeDocument/2006/relationships/hyperlink" Target="https://www.caixa.gov.br/Downloads/sinapi-cadernos-tecnicos/SINAPI-CT-ILUMINACAO-PREDIAL-E-MONITORAMENTO.pdf" TargetMode="External"/><Relationship Id="rId4473" Type="http://schemas.openxmlformats.org/officeDocument/2006/relationships/hyperlink" Target="https://www.caixa.gov.br/Downloads/sinapi-cadernos-tecnicos/SINAPI-CT-INSTALACOES-ELETRICAS-ELETRODUTOS-EMBUTIDOS-CABOS-CAIXAS-TOMADAS-E-INTERRUPTORES.pdf" TargetMode="External"/><Relationship Id="rId4680" Type="http://schemas.openxmlformats.org/officeDocument/2006/relationships/hyperlink" Target="https://www.caixa.gov.br/Downloads/sinapi-cadernos-tecnicos/SINAPI-CT-INSTALACOES-ELETRICAS-QUADROS-CABOS-DISJUNTORES-CONTATORES-E-BARRAMENTOS-BLINDADOS.pdf" TargetMode="External"/><Relationship Id="rId5317" Type="http://schemas.openxmlformats.org/officeDocument/2006/relationships/hyperlink" Target="https://www.caixa.gov.br/Downloads/sinapi-cadernos-tecnicos/SINAPI-CT-INSTALACOES-HIDRAULICAS-EM-PPR.pdf" TargetMode="External"/><Relationship Id="rId5524" Type="http://schemas.openxmlformats.org/officeDocument/2006/relationships/hyperlink" Target="https://www.caixa.gov.br/Downloads/sinapi-cadernos-tecnicos/SINAPI-CT-INSTALACOES-PREDIAIS-DE-AGUA-FRIA-EM-PVC.pdf" TargetMode="External"/><Relationship Id="rId5731" Type="http://schemas.openxmlformats.org/officeDocument/2006/relationships/hyperlink" Target="https://www.caixa.gov.br/Downloads/sinapi-cadernos-tecnicos/SINAPI-CT-INSTALACOES-PREDIAIS-DE-AGUA-QUENTE-EM-CPVC.pdf" TargetMode="External"/><Relationship Id="rId8887" Type="http://schemas.openxmlformats.org/officeDocument/2006/relationships/hyperlink" Target="https://www.caixa.gov.br/Downloads/sinapi-cadernos-tecnicos/SINAPI-CT-SISTEMAS-DE-MEDICAO.pdf" TargetMode="External"/><Relationship Id="rId1927" Type="http://schemas.openxmlformats.org/officeDocument/2006/relationships/hyperlink" Target="https://www.caixa.gov.br/Downloads/sinapi-cadernos-tecnicos/SINAPI-CT-DEPRECIACAO-JUROS-IMPOSTOS-E-SEGUROS-MANUTENCAO-E-MATERIAIS-NA-OPERACAO-DOS-EQUIPAMENTOS.pdf" TargetMode="External"/><Relationship Id="rId3075" Type="http://schemas.openxmlformats.org/officeDocument/2006/relationships/hyperlink" Target="https://www.caixa.gov.br/Downloads/sinapi-cadernos-tecnicos/SINAPI-CT-ESCADAS.pdf" TargetMode="External"/><Relationship Id="rId3282" Type="http://schemas.openxmlformats.org/officeDocument/2006/relationships/hyperlink" Target="https://www.caixa.gov.br/Downloads/sinapi-cadernos-tecnicos/SINAPI-CT-ESCAVACAO-DE-VALAS.pdf" TargetMode="External"/><Relationship Id="rId4126" Type="http://schemas.openxmlformats.org/officeDocument/2006/relationships/hyperlink" Target="https://www.caixa.gov.br/Downloads/sinapi-cadernos-tecnicos/SINAPI-CT-GALERIAS-COM-ADUELAS-DE-CONCRETO.pdf" TargetMode="External"/><Relationship Id="rId4333" Type="http://schemas.openxmlformats.org/officeDocument/2006/relationships/hyperlink" Target="https://www.caixa.gov.br/Downloads/sinapi-cadernos-tecnicos/SINAPI-CT-INSTALACOES-ELETRICAS-ELETRODUTOS-EMBUTIDOS-CABOS-CAIXAS-TOMADAS-E-INTERRUPTORES.pdf" TargetMode="External"/><Relationship Id="rId4540" Type="http://schemas.openxmlformats.org/officeDocument/2006/relationships/hyperlink" Target="https://www.caixa.gov.br/Downloads/sinapi-cadernos-tecnicos/SINAPI-CT-INSTALACOES-ELETRICAS-ELETRODUTOS-CONEXOES-E-CONDULETES-APARENTES.pdf" TargetMode="External"/><Relationship Id="rId7489" Type="http://schemas.openxmlformats.org/officeDocument/2006/relationships/hyperlink" Target="https://www.caixa.gov.br/Downloads/sinapi-cadernos-tecnicos/SINAPI-CT-PAREDES-DE-CONCRETO-CONCRETAGEM.pdf" TargetMode="External"/><Relationship Id="rId7696" Type="http://schemas.openxmlformats.org/officeDocument/2006/relationships/hyperlink" Target="https://www.caixa.gov.br/Downloads/sinapi-cadernos-tecnicos/SINAPI-CT-PELE-DE-VIDRO-EM-FACHADAS.pdf" TargetMode="External"/><Relationship Id="rId8747" Type="http://schemas.openxmlformats.org/officeDocument/2006/relationships/hyperlink" Target="https://www.caixa.gov.br/Downloads/sinapi-cadernos-tecnicos/SINAPI-CT-SINALIZACAO-HORIZONTAL-VIARIA.pdf" TargetMode="External"/><Relationship Id="rId8954" Type="http://schemas.openxmlformats.org/officeDocument/2006/relationships/hyperlink" Target="https://www.caixa.gov.br/Downloads/sinapi-cadernos-tecnicos/SINAPI-CT-TELHAMENTO-PARA-COBERTURA.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3142" Type="http://schemas.openxmlformats.org/officeDocument/2006/relationships/hyperlink" Target="https://www.caixa.gov.br/Downloads/sinapi-cadernos-tecnicos/SINAPI-CT-ESCAVACAO-HORIZONTAL.pdf" TargetMode="External"/><Relationship Id="rId4400" Type="http://schemas.openxmlformats.org/officeDocument/2006/relationships/hyperlink" Target="https://www.caixa.gov.br/Downloads/sinapi-cadernos-tecnicos/SINAPI-CT-INSTALACOES-ELETRICAS-ELETRODUTOS-EMBUTIDOS-CABOS-CAIXAS-TOMADAS-E-INTERRUPTORES.pdf" TargetMode="External"/><Relationship Id="rId6298" Type="http://schemas.openxmlformats.org/officeDocument/2006/relationships/hyperlink" Target="https://www.caixa.gov.br/Downloads/sinapi-cadernos-tecnicos/SINAPI-CT-INSTALACOES-DE-AR-CONDICIONADO.pdf" TargetMode="External"/><Relationship Id="rId7349" Type="http://schemas.openxmlformats.org/officeDocument/2006/relationships/hyperlink" Target="https://www.caixa.gov.br/Downloads/sinapi-cadernos-tecnicos/SINAPI-CT-MASSA-UNICA-INTERNA.pdf" TargetMode="External"/><Relationship Id="rId7556" Type="http://schemas.openxmlformats.org/officeDocument/2006/relationships/hyperlink" Target="https://www.caixa.gov.br/Downloads/sinapi-cadernos-tecnicos/SINAPI-CT-PAREDES-EM-DRYWALL.pdf" TargetMode="External"/><Relationship Id="rId7763" Type="http://schemas.openxmlformats.org/officeDocument/2006/relationships/hyperlink" Target="https://www.caixa.gov.br/Downloads/sinapi-cadernos-tecnicos/SINAPI-CT-PERFURACAO-HORIZONTAL-DIRECIONAL-HDD.pdf" TargetMode="External"/><Relationship Id="rId8607" Type="http://schemas.openxmlformats.org/officeDocument/2006/relationships/hyperlink" Target="https://www.caixa.gov.br/Downloads/sinapi-cadernos-tecnicos/SINAPI-CT-REDES-DE-AGUA-E-ESGOTO-EM-PEAD-LISO-(TUBOS-E-CONEXOES).pdf" TargetMode="External"/><Relationship Id="rId270" Type="http://schemas.openxmlformats.org/officeDocument/2006/relationships/hyperlink" Target="https://www.caixa.gov.br/Downloads/sinapi-cadernos-tecnicos/SINAPI-CT-ARMACAO-DE-ESTACAS.pdf" TargetMode="External"/><Relationship Id="rId3002" Type="http://schemas.openxmlformats.org/officeDocument/2006/relationships/hyperlink" Target="https://www.caixa.gov.br/Downloads/sinapi-cadernos-tecnicos/SINAPI-CT-EQUIPAMENTOS-DE-PROTECAO-COLETIVA.pdf" TargetMode="External"/><Relationship Id="rId6158" Type="http://schemas.openxmlformats.org/officeDocument/2006/relationships/hyperlink" Target="https://www.caixa.gov.br/Downloads/sinapi-cadernos-tecnicos/SINAPI-CT-INSTALACOES-DE-GAS-E-INCENDIO-EM-ACO-E-FERRO-GALVANIZADO.pdf" TargetMode="External"/><Relationship Id="rId6365" Type="http://schemas.openxmlformats.org/officeDocument/2006/relationships/hyperlink" Target="https://www.caixa.gov.br/Downloads/sinapi-cadernos-tecnicos/SINAPI-CT-INSTALACOES-EM-COBRE.pdf" TargetMode="External"/><Relationship Id="rId6572" Type="http://schemas.openxmlformats.org/officeDocument/2006/relationships/hyperlink" Target="https://www.caixa.gov.br/Downloads/sinapi-cadernos-tecnicos/SINAPI-CT-INSTALACOES-EM-COBRE.pdf" TargetMode="External"/><Relationship Id="rId7209" Type="http://schemas.openxmlformats.org/officeDocument/2006/relationships/hyperlink" Target="https://www.caixa.gov.br/Downloads/sinapi-cadernos-tecnicos/SINAPI-CT-LOUCAS-E-METAIS.pdf" TargetMode="External"/><Relationship Id="rId7416" Type="http://schemas.openxmlformats.org/officeDocument/2006/relationships/hyperlink" Target="https://www.caixa.gov.br/Downloads/sinapi-cadernos-tecnicos/SINAPI-CT-MONOCAPA.pdf" TargetMode="External"/><Relationship Id="rId7970" Type="http://schemas.openxmlformats.org/officeDocument/2006/relationships/hyperlink" Target="https://www.caixa.gov.br/Downloads/sinapi-cadernos-tecnicos/SINAPI-CT-PISOS.pdf" TargetMode="External"/><Relationship Id="rId8814" Type="http://schemas.openxmlformats.org/officeDocument/2006/relationships/hyperlink" Target="https://www.caixa.gov.br/Downloads/sinapi-cadernos-tecnicos/SINAPI-CT-SISTEMA-DE-PROTECAO-CONTRA-DESCARGAS-ATMOSFERICAS-SPDA.pdf" TargetMode="External"/><Relationship Id="rId130" Type="http://schemas.openxmlformats.org/officeDocument/2006/relationships/hyperlink" Target="https://www.caixa.gov.br/Downloads/sinapi-cadernos-tecnicos/SINAPI-CT-ARGAMASSAS.pdf" TargetMode="External"/><Relationship Id="rId3959" Type="http://schemas.openxmlformats.org/officeDocument/2006/relationships/hyperlink" Target="https://www.caixa.gov.br/Downloads/sinapi-cadernos-tecnicos/SINAPI-CT-FUNDACOES-RASAS-(BLOCOS-SAPATAS-VIGAS-BALDRAME).pdf" TargetMode="External"/><Relationship Id="rId5174" Type="http://schemas.openxmlformats.org/officeDocument/2006/relationships/hyperlink" Target="https://www.caixa.gov.br/Downloads/sinapi-cadernos-tecnicos/SINAPI-CT-INSTALACOES-HIDRAULICAS-EM-PEX.pdf" TargetMode="External"/><Relationship Id="rId5381" Type="http://schemas.openxmlformats.org/officeDocument/2006/relationships/hyperlink" Target="https://www.caixa.gov.br/Downloads/sinapi-cadernos-tecnicos/SINAPI-CT-INSTALACOES-PREDIAIS-DE-ESGOTO-TUBOS-E-CONEXOES.pdf" TargetMode="External"/><Relationship Id="rId6018" Type="http://schemas.openxmlformats.org/officeDocument/2006/relationships/hyperlink" Target="https://www.caixa.gov.br/Downloads/sinapi-cadernos-tecnicos/SINAPI-CT-INSTALACOES-DE-GAS-E-INCENDIO-EM-ACO-E-FERRO-GALVANIZADO.pdf" TargetMode="External"/><Relationship Id="rId6225" Type="http://schemas.openxmlformats.org/officeDocument/2006/relationships/hyperlink" Target="https://www.caixa.gov.br/Downloads/sinapi-cadernos-tecnicos/SINAPI-CT-INSTALACOES-DE-GAS-EM-PEX-MULTICAMADAS.pdf" TargetMode="External"/><Relationship Id="rId7623" Type="http://schemas.openxmlformats.org/officeDocument/2006/relationships/hyperlink" Target="https://www.caixa.gov.br/Downloads/sinapi-cadernos-tecnicos/SINAPI-CT-PAVIMENTO-INTERTRAVADO.pdf" TargetMode="External"/><Relationship Id="rId7830" Type="http://schemas.openxmlformats.org/officeDocument/2006/relationships/hyperlink" Target="https://www.caixa.gov.br/Downloads/sinapi-cadernos-tecnicos/SINAPI-CT-PINTURA-EM-MADEIRA.pdf" TargetMode="External"/><Relationship Id="rId2768" Type="http://schemas.openxmlformats.org/officeDocument/2006/relationships/hyperlink" Target="https://www.caixa.gov.br/Downloads/sinapi-cadernos-tecnicos/SINAPI-CT-DUTOS-PARA-AR-CONDICIONADO.pdf" TargetMode="External"/><Relationship Id="rId2975" Type="http://schemas.openxmlformats.org/officeDocument/2006/relationships/hyperlink" Target="https://www.caixa.gov.br/Downloads/sinapi-cadernos-tecnicos/SINAPI-CT-EQUIPAMENTOS-DE-PROTECAO-COLETIVA.pdf" TargetMode="External"/><Relationship Id="rId3819" Type="http://schemas.openxmlformats.org/officeDocument/2006/relationships/hyperlink" Target="https://www.caixa.gov.br/Downloads/sinapi-cadernos-tecnicos/SINAPI-CT-EXECUCAO-DE-TIRANTES.pdf" TargetMode="External"/><Relationship Id="rId5034" Type="http://schemas.openxmlformats.org/officeDocument/2006/relationships/hyperlink" Target="https://www.caixa.gov.br/Downloads/sinapi-cadernos-tecnicos/SINAPI-CT-INSTALACOES-HIDRAULICAS-RESERVACAO-E-BOMBAS-DE-RECALQUE.pdf" TargetMode="External"/><Relationship Id="rId6432" Type="http://schemas.openxmlformats.org/officeDocument/2006/relationships/hyperlink" Target="https://www.caixa.gov.br/Downloads/sinapi-cadernos-tecnicos/SINAPI-CT-INSTALACOES-EM-COBRE.pdf" TargetMode="External"/><Relationship Id="rId9588" Type="http://schemas.openxmlformats.org/officeDocument/2006/relationships/hyperlink" Target="https://www.caixa.gov.br/Downloads/sinapi-cadernos-tecnicos/SINAPI-CT-VALVULAS-E-REGISTROS-PARA-SISTEMAS-PREDIAIS.pdf" TargetMode="External"/><Relationship Id="rId947" Type="http://schemas.openxmlformats.org/officeDocument/2006/relationships/hyperlink" Target="https://www.caixa.gov.br/Downloads/sinapi-cadernos-tecnicos/SINAPI-CT-ATERROS-BASES-SUB-BASES-E-IMPRIMACOES.pdf" TargetMode="External"/><Relationship Id="rId1577" Type="http://schemas.openxmlformats.org/officeDocument/2006/relationships/hyperlink" Target="https://www.caixa.gov.br/Downloads/sinapi-cadernos-tecnicos/SINAPI-CT-CUSTOS-HORARIOS-PRODUTIVO-E-IMPRODUTIVO-DOS-EQUIPAMENTOS.pdf" TargetMode="External"/><Relationship Id="rId1784" Type="http://schemas.openxmlformats.org/officeDocument/2006/relationships/hyperlink" Target="https://www.caixa.gov.br/Downloads/sinapi-cadernos-tecnicos/SINAPI-CT-CUSTOS-HORARIOS-PRODUTIVO-E-IMPRODUTIV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2835" Type="http://schemas.openxmlformats.org/officeDocument/2006/relationships/hyperlink" Target="https://www.caixa.gov.br/Downloads/sinapi-cadernos-tecnicos/SINAPI-CT-ELETROCALHAS.pdf" TargetMode="External"/><Relationship Id="rId4190" Type="http://schemas.openxmlformats.org/officeDocument/2006/relationships/hyperlink" Target="https://www.caixa.gov.br/Downloads/sinapi-cadernos-tecnicos/SINAPI-CT-GUARDA-CORPO-CORRIMAO-E-GRADE-PARA-ESQUADRIAS.pdf" TargetMode="External"/><Relationship Id="rId5241" Type="http://schemas.openxmlformats.org/officeDocument/2006/relationships/hyperlink" Target="https://www.caixa.gov.br/Downloads/sinapi-cadernos-tecnicos/SINAPI-CT-INSTALACOES-HIDRAULICAS-EM-PPR.pdf" TargetMode="External"/><Relationship Id="rId8397" Type="http://schemas.openxmlformats.org/officeDocument/2006/relationships/hyperlink" Target="https://www.caixa.gov.br/Downloads/sinapi-cadernos-tecnicos/SINAPI-CT-RASGOS-E-FIXACOES.pdf" TargetMode="External"/><Relationship Id="rId9448" Type="http://schemas.openxmlformats.org/officeDocument/2006/relationships/hyperlink" Target="https://www.caixa.gov.br/Downloads/sinapi-cadernos-tecnicos/SINAPI-CT-VIDROS-E-ESPELHOS.pdf" TargetMode="External"/><Relationship Id="rId76" Type="http://schemas.openxmlformats.org/officeDocument/2006/relationships/hyperlink" Target="https://www.caixa.gov.br/Downloads/sinapi-cadernos-tecnicos/SINAPI-CT-ALVENARIA-DE-VEDACAO.pdf" TargetMode="External"/><Relationship Id="rId807" Type="http://schemas.openxmlformats.org/officeDocument/2006/relationships/hyperlink" Target="https://www.caixa.gov.br/Downloads/sinapi-cadernos-tecnicos/SINAPI-CT-ATERROS-BASES-SUB-BASES-E-IMPRIMACOES.pdf" TargetMode="External"/><Relationship Id="rId1437" Type="http://schemas.openxmlformats.org/officeDocument/2006/relationships/hyperlink" Target="https://www.caixa.gov.br/Downloads/sinapi-cadernos-tecnicos/SINAPI-CT-CUSTOS-HORARIOS-PRODUTIVO-E-IMPRODUTIVO-DOS-EQUIPAMENTOS.pdf" TargetMode="External"/><Relationship Id="rId1644" Type="http://schemas.openxmlformats.org/officeDocument/2006/relationships/hyperlink" Target="https://www.caixa.gov.br/Downloads/sinapi-cadernos-tecnicos/SINAPI-CT-CUSTOS-HORARIOS-PRODUTIVO-E-IMPRODUTIVO-DOS-EQUIPAMENTOS.pdf" TargetMode="External"/><Relationship Id="rId1851" Type="http://schemas.openxmlformats.org/officeDocument/2006/relationships/hyperlink" Target="https://www.caixa.gov.br/Downloads/sinapi-cadernos-tecnicos/SINAPI-CT-DEMOLICOES-E-REMOCOES.pdf" TargetMode="External"/><Relationship Id="rId2902" Type="http://schemas.openxmlformats.org/officeDocument/2006/relationships/hyperlink" Target="https://www.caixa.gov.br/Downloads/sinapi-cadernos-tecnicos/SINAPI-CT-ELETROCALHAS.pdf" TargetMode="External"/><Relationship Id="rId4050" Type="http://schemas.openxmlformats.org/officeDocument/2006/relationships/hyperlink" Target="https://www.caixa.gov.br/Downloads/sinapi-cadernos-tecnicos/SINAPI-CT-FORMAS-PARA-ESTRUTURAS-DE-CONCRETO-ARMADO.pdf" TargetMode="External"/><Relationship Id="rId5101" Type="http://schemas.openxmlformats.org/officeDocument/2006/relationships/hyperlink" Target="https://www.caixa.gov.br/Downloads/sinapi-cadernos-tecnicos/SINAPI-CT-INSTALACOES-HIDRAULICAS-EM-PEX.pdf" TargetMode="External"/><Relationship Id="rId8257" Type="http://schemas.openxmlformats.org/officeDocument/2006/relationships/hyperlink" Target="https://www.caixa.gov.br/Downloads/sinapi-cadernos-tecnicos/SINAPI-CT-QUADRAS-E-SEUS-EQUIPAMENTOS.pdf" TargetMode="External"/><Relationship Id="rId8464" Type="http://schemas.openxmlformats.org/officeDocument/2006/relationships/hyperlink" Target="https://www.caixa.gov.br/Downloads/sinapi-cadernos-tecnicos/SINAPI-CT-RECOMPOSICAO-DE-PAVIMENTOS.pdf" TargetMode="External"/><Relationship Id="rId8671" Type="http://schemas.openxmlformats.org/officeDocument/2006/relationships/hyperlink" Target="https://www.caixa.gov.br/Downloads/sinapi-cadernos-tecnicos/SINAPI-CT-REDES-DE-AGUA-E-ESGOTO-EM-PEAD-LISO-(TUBOS-E-CONEXOES).pdf" TargetMode="External"/><Relationship Id="rId9308" Type="http://schemas.openxmlformats.org/officeDocument/2006/relationships/hyperlink" Target="https://www.caixa.gov.br/Downloads/sinapi-cadernos-tecnicos/SINAPI-CT-TRANSPORTE-CARGA-E-DESCARGA-DE-MATERIAIS.pdf" TargetMode="External"/><Relationship Id="rId9515" Type="http://schemas.openxmlformats.org/officeDocument/2006/relationships/hyperlink" Target="https://www.caixa.gov.br/Downloads/sinapi-cadernos-tecnicos/SINAPI-CT-VALVULAS-E-REGISTROS-PARA-SISTEMAS-PREDIAIS.pdf" TargetMode="External"/><Relationship Id="rId1504" Type="http://schemas.openxmlformats.org/officeDocument/2006/relationships/hyperlink" Target="https://www.caixa.gov.br/Downloads/sinapi-cadernos-tecnicos/SINAPI-CT-CUSTOS-HORARIOS-PRODUTIVO-E-IMPRODUTIVO-DOS-EQUIPAMENTOS.pdf" TargetMode="External"/><Relationship Id="rId1711" Type="http://schemas.openxmlformats.org/officeDocument/2006/relationships/hyperlink" Target="https://www.caixa.gov.br/Downloads/sinapi-cadernos-tecnicos/SINAPI-CT-CUSTOS-HORARIOS-PRODUTIVO-E-IMPRODUTIVO-DOS-EQUIPAMENTOS.pdf" TargetMode="External"/><Relationship Id="rId4867" Type="http://schemas.openxmlformats.org/officeDocument/2006/relationships/hyperlink" Target="https://www.caixa.gov.br/Downloads/sinapi-cadernos-tecnicos/SINAPI-CT-INSTALACOES-HIDRAULICAS-RESERVACAO-E-BOMBAS-DE-RECALQUE.pdf" TargetMode="External"/><Relationship Id="rId7066" Type="http://schemas.openxmlformats.org/officeDocument/2006/relationships/hyperlink" Target="https://www.caixa.gov.br/Downloads/sinapi-metodologia/Livro_SINAPI_Calculos_Parametros.pdf" TargetMode="External"/><Relationship Id="rId7273" Type="http://schemas.openxmlformats.org/officeDocument/2006/relationships/hyperlink" Target="https://www.caixa.gov.br/Downloads/sinapi-cadernos-tecnicos/SINAPI-CT-MASSA-UNICA-EXTERNA.pdf" TargetMode="External"/><Relationship Id="rId7480" Type="http://schemas.openxmlformats.org/officeDocument/2006/relationships/hyperlink" Target="https://www.caixa.gov.br/Downloads/sinapi-cadernos-tecnicos/SINAPI-CT-PAREDES-DE-CONCRETO-CONCRETAGEM.pdf" TargetMode="External"/><Relationship Id="rId8117" Type="http://schemas.openxmlformats.org/officeDocument/2006/relationships/hyperlink" Target="https://www.caixa.gov.br/Downloads/sinapi-cadernos-tecnicos/SINAPI-CT-POCOS-DE-VISITA-E-CAIXAS-PARA-BOCAS-DE-LOBO.pdf" TargetMode="External"/><Relationship Id="rId8324" Type="http://schemas.openxmlformats.org/officeDocument/2006/relationships/hyperlink" Target="https://www.caixa.gov.br/Downloads/sinapi-cadernos-tecnicos/SINAPI-CT-RASGOS-E-FIXACOES.pdf" TargetMode="External"/><Relationship Id="rId8531" Type="http://schemas.openxmlformats.org/officeDocument/2006/relationships/hyperlink" Target="https://www.caixa.gov.br/Downloads/sinapi-cadernos-tecnicos/SINAPI-CT-REDES-DE-LOGICA-TELEFONIA-E-IMAGEM.pdf" TargetMode="External"/><Relationship Id="rId3469" Type="http://schemas.openxmlformats.org/officeDocument/2006/relationships/hyperlink" Target="https://www.caixa.gov.br/Downloads/sinapi-cadernos-tecnicos/SINAPI-CT-ESQUADRIAS-PORTAS.pdf" TargetMode="External"/><Relationship Id="rId3676" Type="http://schemas.openxmlformats.org/officeDocument/2006/relationships/hyperlink" Target="https://www.caixa.gov.br/Downloads/sinapi-cadernos-tecnicos/SINAPI-CT-ESTRUTURA-E-TRAMA-PARA-COBERTURA.pdf" TargetMode="External"/><Relationship Id="rId5918" Type="http://schemas.openxmlformats.org/officeDocument/2006/relationships/hyperlink" Target="https://www.caixa.gov.br/Downloads/sinapi-cadernos-tecnicos/SINAPI-CT-INSTALACOES-DE-GAS-E-INCENDIO-EM-ACO-E-FERRO-GALVANIZADO.pdf" TargetMode="External"/><Relationship Id="rId6082" Type="http://schemas.openxmlformats.org/officeDocument/2006/relationships/hyperlink" Target="https://www.caixa.gov.br/Downloads/sinapi-cadernos-tecnicos/SINAPI-CT-INSTALACOES-DE-GAS-E-INCENDIO-EM-ACO-E-FERRO-GALVANIZADO.pdf" TargetMode="External"/><Relationship Id="rId7133" Type="http://schemas.openxmlformats.org/officeDocument/2006/relationships/hyperlink" Target="https://www.caixa.gov.br/Downloads/sinapi-cadernos-tecnicos/SINAPI-CT-LOUCAS-E-METAIS.pdf" TargetMode="External"/><Relationship Id="rId7340" Type="http://schemas.openxmlformats.org/officeDocument/2006/relationships/hyperlink" Target="https://www.caixa.gov.br/Downloads/sinapi-cadernos-tecnicos/SINAPI-CT-MASSA-UNICA-EXTERNA.pdf" TargetMode="External"/><Relationship Id="rId597" Type="http://schemas.openxmlformats.org/officeDocument/2006/relationships/hyperlink" Target="https://www.caixa.gov.br/Downloads/sinapi-cadernos-tecnicos/SINAPI-CT-ASSENTAMENTO-DE-TUBOS-DE-PVC-E-METALICOS-EM-REDES-DE-AGUA.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3329" Type="http://schemas.openxmlformats.org/officeDocument/2006/relationships/hyperlink" Target="https://www.caixa.gov.br/Downloads/sinapi-cadernos-tecnicos/SINAPI-CT-ESCORAMENTO-E-PREPARO-DE-FUNDO-DE-VALAS.pdf" TargetMode="External"/><Relationship Id="rId3883" Type="http://schemas.openxmlformats.org/officeDocument/2006/relationships/hyperlink" Target="https://www.caixa.gov.br/Downloads/sinapi-cadernos-tecnicos/SINAPI-CT-FORROS.pdf" TargetMode="External"/><Relationship Id="rId4727" Type="http://schemas.openxmlformats.org/officeDocument/2006/relationships/hyperlink" Target="https://www.caixa.gov.br/Downloads/sinapi-cadernos-tecnicos/SINAPI-CT-INSTALACOES-ELETRICAS-REDE-DE-DISTRIBUICAO.pdf" TargetMode="External"/><Relationship Id="rId4934" Type="http://schemas.openxmlformats.org/officeDocument/2006/relationships/hyperlink" Target="https://www.caixa.gov.br/Downloads/sinapi-cadernos-tecnicos/SINAPI-CT-INSTALACOES-HIDRAULICAS-RESERVACAO-E-BOMBAS-DE-RECALQUE.pdf" TargetMode="External"/><Relationship Id="rId7200" Type="http://schemas.openxmlformats.org/officeDocument/2006/relationships/hyperlink" Target="https://www.caixa.gov.br/Downloads/sinapi-cadernos-tecnicos/SINAPI-CT-LOUCAS-E-METAIS.pdf" TargetMode="External"/><Relationship Id="rId9098" Type="http://schemas.openxmlformats.org/officeDocument/2006/relationships/hyperlink" Target="https://www.caixa.gov.br/Downloads/sinapi-cadernos-tecnicos/SINAPI-CT-TRANSPORTE-DE-MATERIAIS-DENTRO-DO-CANTEIRO-DE-OBRAS.pdf" TargetMode="External"/><Relationship Id="rId457" Type="http://schemas.openxmlformats.org/officeDocument/2006/relationships/hyperlink" Target="https://www.caixa.gov.br/Downloads/sinapi-cadernos-tecnicos/SINAPI-CT-ASSENTAMENTO-DE-TUBOS-DE-PVC-E-METALICOS-EM-REDES-DE-AGUA.pdf" TargetMode="External"/><Relationship Id="rId1087" Type="http://schemas.openxmlformats.org/officeDocument/2006/relationships/hyperlink" Target="https://www.caixa.gov.br/Downloads/sinapi-cadernos-tecnicos/SINAPI-CT-BRISES.pdf" TargetMode="External"/><Relationship Id="rId1294" Type="http://schemas.openxmlformats.org/officeDocument/2006/relationships/hyperlink" Target="https://www.caixa.gov.br/Downloads/sinapi-cadernos-tecnicos/SINAPI-CT-CONCRETO-PROJETADO.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2692" Type="http://schemas.openxmlformats.org/officeDocument/2006/relationships/hyperlink" Target="https://www.caixa.gov.br/Downloads/sinapi-cadernos-tecnicos/SINAPI-CT-DISSIPADORES-DE-ENERGIA.pdf" TargetMode="External"/><Relationship Id="rId3536" Type="http://schemas.openxmlformats.org/officeDocument/2006/relationships/hyperlink" Target="https://www.caixa.gov.br/Downloads/sinapi-cadernos-tecnicos/SINAPI-CT-ESQUADRIAS-PORTAS.pdf" TargetMode="External"/><Relationship Id="rId3743" Type="http://schemas.openxmlformats.org/officeDocument/2006/relationships/hyperlink" Target="https://www.caixa.gov.br/Downloads/sinapi-cadernos-tecnicos/SINAPI-CT-ESTRUTURAS-DE-MADEIRA.pdf" TargetMode="External"/><Relationship Id="rId3950" Type="http://schemas.openxmlformats.org/officeDocument/2006/relationships/hyperlink" Target="https://www.caixa.gov.br/Downloads/sinapi-cadernos-tecnicos/SINAPI-CT-FUNDACOES-RASAS-(BLOCOS-SAPATAS-VIGAS-BALDRAME).pdf" TargetMode="External"/><Relationship Id="rId6899" Type="http://schemas.openxmlformats.org/officeDocument/2006/relationships/hyperlink" Target="https://www.caixa.gov.br/Downloads/sinapi-metodologia/Livro_SINAPI_Calculos_Parametros.pdf" TargetMode="External"/><Relationship Id="rId9165" Type="http://schemas.openxmlformats.org/officeDocument/2006/relationships/hyperlink" Target="https://www.caixa.gov.br/Downloads/sinapi-cadernos-tecnicos/SINAPI-CT-TRANSPORTE-DE-MATERIAIS-DENTRO-DO-CANTEIRO-DE-OBRAS.pdf" TargetMode="External"/><Relationship Id="rId664" Type="http://schemas.openxmlformats.org/officeDocument/2006/relationships/hyperlink" Target="https://www.caixa.gov.br/Downloads/sinapi-cadernos-tecnicos/SINAPI-CT-ASSENTAMENTO-DE-TUBOS-DE-ESGOTO-OU-DRENAGEM-PLUVIAL-EM-CONCRETO.pdf" TargetMode="External"/><Relationship Id="rId871" Type="http://schemas.openxmlformats.org/officeDocument/2006/relationships/hyperlink" Target="https://www.caixa.gov.br/Downloads/sinapi-cadernos-tecnicos/SINAPI-CT-ATERROS-BASES-SUB-BASES-E-IMPRIMACOES.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3603" Type="http://schemas.openxmlformats.org/officeDocument/2006/relationships/hyperlink" Target="https://www.caixa.gov.br/Downloads/sinapi-cadernos-tecnicos/SINAPI-CT-ESTRUTURA-E-TRAMA-PARA-COBERTURA.pdf" TargetMode="External"/><Relationship Id="rId3810" Type="http://schemas.openxmlformats.org/officeDocument/2006/relationships/hyperlink" Target="https://www.caixa.gov.br/Downloads/sinapi-cadernos-tecnicos/SINAPI-CT-EXECUCAO-DE-TIRANTES.pdf" TargetMode="External"/><Relationship Id="rId6759" Type="http://schemas.openxmlformats.org/officeDocument/2006/relationships/hyperlink" Target="https://www.caixa.gov.br/Downloads/sinapi-metodologia/Livro_SINAPI_Calculos_Parametros.pdf" TargetMode="External"/><Relationship Id="rId6966" Type="http://schemas.openxmlformats.org/officeDocument/2006/relationships/hyperlink" Target="https://www.caixa.gov.br/Downloads/sinapi-metodologia/Livro_SINAPI_Calculos_Parametros.pdf" TargetMode="External"/><Relationship Id="rId9372" Type="http://schemas.openxmlformats.org/officeDocument/2006/relationships/hyperlink" Target="https://www.caixa.gov.br/Downloads/sinapi-cadernos-tecnicos/SINAPI-CT-TUBULACAO-FLANGEADA-PARA-REDES-DE-AGUA.pdf" TargetMode="External"/><Relationship Id="rId317" Type="http://schemas.openxmlformats.org/officeDocument/2006/relationships/hyperlink" Target="https://www.caixa.gov.br/Downloads/sinapi-cadernos-tecnicos/SINAPI-CT-ARMACAO-PARA-ESTRUTURAS-DE-CONCRETO-ARMADO.pdf" TargetMode="External"/><Relationship Id="rId524" Type="http://schemas.openxmlformats.org/officeDocument/2006/relationships/hyperlink" Target="https://www.caixa.gov.br/Downloads/sinapi-cadernos-tecnicos/SINAPI-CT-ASSENTAMENTO-DE-TUBOS-DE-PVC-E-METALICOS-EM-REDES-DE-AGUA.pdf" TargetMode="External"/><Relationship Id="rId731" Type="http://schemas.openxmlformats.org/officeDocument/2006/relationships/hyperlink" Target="https://www.caixa.gov.br/Downloads/sinapi-cadernos-tecnicos/SINAPI-CT-ATERRO-E-REATERRO-DE-VALAS.pdf" TargetMode="External"/><Relationship Id="rId1154" Type="http://schemas.openxmlformats.org/officeDocument/2006/relationships/hyperlink" Target="https://www.caixa.gov.br/Downloads/sinapi-cadernos-tecnicos/SINAPI-CT-CAIXAS-DE-AGUA-PARA-EDIFICACOES.pdf" TargetMode="External"/><Relationship Id="rId1361" Type="http://schemas.openxmlformats.org/officeDocument/2006/relationships/hyperlink" Target="https://www.caixa.gov.br/Downloads/sinapi-cadernos-tecnicos/SINAPI-CT-CONTRAPISO.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5568" Type="http://schemas.openxmlformats.org/officeDocument/2006/relationships/hyperlink" Target="https://www.caixa.gov.br/Downloads/sinapi-cadernos-tecnicos/SINAPI-CT-INSTALACOES-PREDIAIS-DE-AGUA-FRIA-EM-PVC.pdf" TargetMode="External"/><Relationship Id="rId5775" Type="http://schemas.openxmlformats.org/officeDocument/2006/relationships/hyperlink" Target="https://www.caixa.gov.br/Downloads/sinapi-cadernos-tecnicos/SINAPI-CT-INSTALACOES-PREDIAIS-DE-AGUA-QUENTE-EM-CPVC.pdf" TargetMode="External"/><Relationship Id="rId5982" Type="http://schemas.openxmlformats.org/officeDocument/2006/relationships/hyperlink" Target="https://www.caixa.gov.br/Downloads/sinapi-cadernos-tecnicos/SINAPI-CT-INSTALACOES-DE-GAS-E-INCENDIO-EM-ACO-E-FERRO-GALVANIZADO.pdf" TargetMode="External"/><Relationship Id="rId6619" Type="http://schemas.openxmlformats.org/officeDocument/2006/relationships/hyperlink" Target="https://www.caixa.gov.br/Downloads/sinapi-cadernos-tecnicos/SINAPI-CT-LAJES-PRE-MOLDADAS.pdf" TargetMode="External"/><Relationship Id="rId6826" Type="http://schemas.openxmlformats.org/officeDocument/2006/relationships/hyperlink" Target="https://www.caixa.gov.br/Downloads/sinapi-metodologia/Livro_SINAPI_Calculos_Parametros.pdf" TargetMode="External"/><Relationship Id="rId8181" Type="http://schemas.openxmlformats.org/officeDocument/2006/relationships/hyperlink" Target="https://www.caixa.gov.br/Downloads/sinapi-cadernos-tecnicos/SINAPI-CT-POCOS-DE-VISITA-E-CAIXAS-PARA-BOCAS-DE-LOBO.pdf" TargetMode="External"/><Relationship Id="rId9025" Type="http://schemas.openxmlformats.org/officeDocument/2006/relationships/hyperlink" Target="https://www.caixa.gov.br/Downloads/sinapi-cadernos-tecnicos/SINAPI-CT-TRANSPORTE-FLUVIAL-CARGA-E-DESCARGA.pdf" TargetMode="External"/><Relationship Id="rId9232" Type="http://schemas.openxmlformats.org/officeDocument/2006/relationships/hyperlink" Target="https://www.caixa.gov.br/Downloads/sinapi-cadernos-tecnicos/SINAPI-CT-TRANSPORTE-CARGA-E-DESCARGA-DE-MATERIAIS.pdf" TargetMode="External"/><Relationship Id="rId1014" Type="http://schemas.openxmlformats.org/officeDocument/2006/relationships/hyperlink" Target="https://www.caixa.gov.br/Downloads/sinapi-cadernos-tecnicos/SINAPI-CT-BOCAS-PARA-BUEIROS.pdf" TargetMode="External"/><Relationship Id="rId1221" Type="http://schemas.openxmlformats.org/officeDocument/2006/relationships/hyperlink" Target="https://www.caixa.gov.br/Downloads/sinapi-cadernos-tecnicos/SINAPI-CT-CERCAS-PROTETORES-E-ALAMBRADOS.pdf" TargetMode="External"/><Relationship Id="rId4377" Type="http://schemas.openxmlformats.org/officeDocument/2006/relationships/hyperlink" Target="https://www.caixa.gov.br/Downloads/sinapi-cadernos-tecnicos/SINAPI-CT-INSTALACOES-ELETRICAS-ELETRODUTOS-EMBUTIDOS-CABOS-CAIXAS-TOMADAS-E-INTERRUPTORES.pdf" TargetMode="External"/><Relationship Id="rId4584" Type="http://schemas.openxmlformats.org/officeDocument/2006/relationships/hyperlink" Target="https://www.caixa.gov.br/Downloads/sinapi-cadernos-tecnicos/SINAPI-CT-INSTALACOES-ELETRICAS-ELETRODUTOS-CONEXOES-E-CONDULETES-APARENTES.pdf" TargetMode="External"/><Relationship Id="rId4791" Type="http://schemas.openxmlformats.org/officeDocument/2006/relationships/hyperlink" Target="https://www.caixa.gov.br/Downloads/sinapi-cadernos-tecnicos/SINAPI-CT-INSTALACOES-HIDRAULICAS-RESERVACAO-E-BOMBAS-DE-RECALQUE.pdf" TargetMode="External"/><Relationship Id="rId5428" Type="http://schemas.openxmlformats.org/officeDocument/2006/relationships/hyperlink" Target="https://www.caixa.gov.br/Downloads/sinapi-cadernos-tecnicos/SINAPI-CT-INSTALACOES-PREDIAIS-DE-AGUA-FRIA-EM-PVC.pdf" TargetMode="External"/><Relationship Id="rId5635" Type="http://schemas.openxmlformats.org/officeDocument/2006/relationships/hyperlink" Target="https://www.caixa.gov.br/Downloads/sinapi-cadernos-tecnicos/SINAPI-CT-INSTALACOES-PREDIAIS-DE-AGUA-FRIA-EM-PVC.pdf" TargetMode="External"/><Relationship Id="rId5842" Type="http://schemas.openxmlformats.org/officeDocument/2006/relationships/hyperlink" Target="https://www.caixa.gov.br/Downloads/sinapi-cadernos-tecnicos/SINAPI-CT-INSTALACOES-PREDIAIS-DE-AGUAS-PLUVIAIS-TUBOS-CONEXOES-CAIXAS-E-RALOS.pdf" TargetMode="External"/><Relationship Id="rId8041" Type="http://schemas.openxmlformats.org/officeDocument/2006/relationships/hyperlink" Target="https://www.caixa.gov.br/Downloads/sinapi-cadernos-tecnicos/SINAPI-CT-POCOS-DE-VISITA-E-CAIXAS-PARA-BOCAS-DE-LOBO.pdf" TargetMode="External"/><Relationship Id="rId8998" Type="http://schemas.openxmlformats.org/officeDocument/2006/relationships/hyperlink" Target="https://www.caixa.gov.br/Downloads/sinapi-cadernos-tecnicos/SINAPI-CT-TRANSPORTE-FLUVIAL-CARGA-E-DESCARGA.pdf" TargetMode="External"/><Relationship Id="rId3186" Type="http://schemas.openxmlformats.org/officeDocument/2006/relationships/hyperlink" Target="https://www.caixa.gov.br/Downloads/sinapi-cadernos-tecnicos/SINAPI-CT-ESCAVACAO-VERTICAL-A-CEU-ABERTO.pdf" TargetMode="External"/><Relationship Id="rId3393" Type="http://schemas.openxmlformats.org/officeDocument/2006/relationships/hyperlink" Target="https://www.caixa.gov.br/Downloads/sinapi-cadernos-tecnicos/SINAPI-CT-ESQUADRIAS-JANELAS.pdf" TargetMode="External"/><Relationship Id="rId4237" Type="http://schemas.openxmlformats.org/officeDocument/2006/relationships/hyperlink" Target="https://www.caixa.gov.br/Downloads/sinapi-cadernos-tecnicos/SINAPI-CT-GUIAS-E-SARJETAS.pdf" TargetMode="External"/><Relationship Id="rId4444" Type="http://schemas.openxmlformats.org/officeDocument/2006/relationships/hyperlink" Target="https://www.caixa.gov.br/Downloads/sinapi-cadernos-tecnicos/SINAPI-CT-INSTALACOES-ELETRICAS-ELETRODUTOS-EMBUTIDOS-CABOS-CAIXAS-TOMADAS-E-INTERRUPTORES.pdf" TargetMode="External"/><Relationship Id="rId4651" Type="http://schemas.openxmlformats.org/officeDocument/2006/relationships/hyperlink" Target="https://www.caixa.gov.br/Downloads/sinapi-cadernos-tecnicos/SINAPI-CT-INSTALACOES-ELETRICAS-QUADROS-CABOS-DISJUNTORES-CONTATORES-E-BARRAMENTOS-BLINDADOS.pdf" TargetMode="External"/><Relationship Id="rId3046" Type="http://schemas.openxmlformats.org/officeDocument/2006/relationships/hyperlink" Target="https://www.caixa.gov.br/Downloads/sinapi-cadernos-tecnicos/SINAPI-CT-ESCADAS.pdf" TargetMode="External"/><Relationship Id="rId3253" Type="http://schemas.openxmlformats.org/officeDocument/2006/relationships/hyperlink" Target="https://www.caixa.gov.br/Downloads/sinapi-cadernos-tecnicos/SINAPI-CT-ESCAVACAO-DE-VALAS.pdf" TargetMode="External"/><Relationship Id="rId3460" Type="http://schemas.openxmlformats.org/officeDocument/2006/relationships/hyperlink" Target="https://www.caixa.gov.br/Downloads/sinapi-cadernos-tecnicos/SINAPI-CT-ESQUADRIAS-PORTAS.pdf" TargetMode="External"/><Relationship Id="rId4304" Type="http://schemas.openxmlformats.org/officeDocument/2006/relationships/hyperlink" Target="https://www.caixa.gov.br/Downloads/sinapi-cadernos-tecnicos/SINAPI-CT-IMPERMEABILIZACAO-PROTECAO-MECANICA-E-TRATAMENTO-DE-JUNTA.pdf" TargetMode="External"/><Relationship Id="rId5702" Type="http://schemas.openxmlformats.org/officeDocument/2006/relationships/hyperlink" Target="https://www.caixa.gov.br/Downloads/sinapi-cadernos-tecnicos/SINAPI-CT-INSTALACOES-PREDIAIS-DE-AGUA-QUENTE-EM-CPVC.pdf" TargetMode="External"/><Relationship Id="rId8858" Type="http://schemas.openxmlformats.org/officeDocument/2006/relationships/hyperlink" Target="https://www.caixa.gov.br/Downloads/sinapi-cadernos-tecnicos/SINAPI-CT-SISTEMAS-DE-MEDICAO.pdf" TargetMode="External"/><Relationship Id="rId174" Type="http://schemas.openxmlformats.org/officeDocument/2006/relationships/hyperlink" Target="https://www.caixa.gov.br/Downloads/sinapi-cadernos-tecnicos/SINAPI-CT-ARGAMASSAS.pdf" TargetMode="External"/><Relationship Id="rId381" Type="http://schemas.openxmlformats.org/officeDocument/2006/relationships/hyperlink" Target="https://www.caixa.gov.br/Downloads/sinapi-cadernos-tecnicos/SINAPI-CT-ASSENTAMENTO-DE-TUBOS-DE-ESGOTO-EM-PVC-E-PEAD.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3113" Type="http://schemas.openxmlformats.org/officeDocument/2006/relationships/hyperlink" Target="https://www.caixa.gov.br/Downloads/sinapi-cadernos-tecnicos/SINAPI-CT-ESCADAS.pdf" TargetMode="External"/><Relationship Id="rId4511" Type="http://schemas.openxmlformats.org/officeDocument/2006/relationships/hyperlink" Target="https://www.caixa.gov.br/Downloads/sinapi-cadernos-tecnicos/SINAPI-CT-INSTALACOES-ELETRICAS-ELETRODUTOS-EMBUTIDOS-CABOS-CAIXAS-TOMADAS-E-INTERRUPTORES.pdf" TargetMode="External"/><Relationship Id="rId6269" Type="http://schemas.openxmlformats.org/officeDocument/2006/relationships/hyperlink" Target="https://www.caixa.gov.br/Downloads/sinapi-cadernos-tecnicos/SINAPI-CT-INSTALACOES-DE-GAS-EM-PEX-MULTICAMADAS.pdf" TargetMode="External"/><Relationship Id="rId7667" Type="http://schemas.openxmlformats.org/officeDocument/2006/relationships/hyperlink" Target="https://www.caixa.gov.br/Downloads/sinapi-cadernos-tecnicos/SINAPI-CT-PAVIMENTO-RIGIDO-DE-CONCRETO.pdf" TargetMode="External"/><Relationship Id="rId7874" Type="http://schemas.openxmlformats.org/officeDocument/2006/relationships/hyperlink" Target="https://www.caixa.gov.br/Downloads/sinapi-cadernos-tecnicos/SINAPI-CT-PINTURA-EM-SUPERFICIES-METALICAS.pdf" TargetMode="External"/><Relationship Id="rId8718" Type="http://schemas.openxmlformats.org/officeDocument/2006/relationships/hyperlink" Target="https://www.caixa.gov.br/Downloads/sinapi-cadernos-tecnicos/SINAPI-CT-REVESTIMENTOS-CERAMICOS-INTERNOS.pdf" TargetMode="External"/><Relationship Id="rId8925" Type="http://schemas.openxmlformats.org/officeDocument/2006/relationships/hyperlink" Target="https://www.caixa.gov.br/Downloads/sinapi-cadernos-tecnicos/SINAPI-CT-TELHAMENTO-PARA-COBERTURA.pdf" TargetMode="External"/><Relationship Id="rId241" Type="http://schemas.openxmlformats.org/officeDocument/2006/relationships/hyperlink" Target="https://www.caixa.gov.br/Downloads/sinapi-cadernos-tecnicos/SINAPI-CT-ARGAMASSAS.pdf" TargetMode="External"/><Relationship Id="rId3320" Type="http://schemas.openxmlformats.org/officeDocument/2006/relationships/hyperlink" Target="https://www.caixa.gov.br/Downloads/sinapi-cadernos-tecnicos/SINAPI-CT-ESCORAMENTO-E-PREPARO-DE-FUNDO-DE-VALAS.pdf" TargetMode="External"/><Relationship Id="rId5078" Type="http://schemas.openxmlformats.org/officeDocument/2006/relationships/hyperlink" Target="https://www.caixa.gov.br/Downloads/sinapi-cadernos-tecnicos/SINAPI-CT-INSTALACOES-HIDRAULICAS-RESERVACAO-E-BOMBAS-DE-RECALQUE.pdf" TargetMode="External"/><Relationship Id="rId6476" Type="http://schemas.openxmlformats.org/officeDocument/2006/relationships/hyperlink" Target="https://www.caixa.gov.br/Downloads/sinapi-cadernos-tecnicos/SINAPI-CT-INSTALACOES-EM-COBRE.pdf" TargetMode="External"/><Relationship Id="rId6683" Type="http://schemas.openxmlformats.org/officeDocument/2006/relationships/hyperlink" Target="https://www.caixa.gov.br/Downloads/sinapi-cadernos-tecnicos/SINAPI-CT-LIGACOES-PREDIAIS-DE-AGUA-E-ESGOTO.pdf" TargetMode="External"/><Relationship Id="rId6890" Type="http://schemas.openxmlformats.org/officeDocument/2006/relationships/hyperlink" Target="https://www.caixa.gov.br/Downloads/sinapi-metodologia/Livro_SINAPI_Calculos_Parametros.pdf" TargetMode="External"/><Relationship Id="rId7527" Type="http://schemas.openxmlformats.org/officeDocument/2006/relationships/hyperlink" Target="https://www.caixa.gov.br/Downloads/sinapi-cadernos-tecnicos/SINAPI-CT-PAREDES-DE-CONCRETO-FORMAS.pdf" TargetMode="External"/><Relationship Id="rId7734" Type="http://schemas.openxmlformats.org/officeDocument/2006/relationships/hyperlink" Target="https://www.caixa.gov.br/Downloads/sinapi-cadernos-tecnicos/SINAPI-CT-PERFURACAO-HORIZONTAL-DIRECIONAL-HDD.pdf" TargetMode="External"/><Relationship Id="rId7941" Type="http://schemas.openxmlformats.org/officeDocument/2006/relationships/hyperlink" Target="https://www.caixa.gov.br/Downloads/sinapi-cadernos-tecnicos/SINAPI-CT-PINTURA-PARA-PISOS-E-PARA-SINALIZACAO-HORIZONTAL-E-VERTICAL.pdf" TargetMode="External"/><Relationship Id="rId2879" Type="http://schemas.openxmlformats.org/officeDocument/2006/relationships/hyperlink" Target="https://www.caixa.gov.br/Downloads/sinapi-cadernos-tecnicos/SINAPI-CT-ELETROCALHAS.pdf" TargetMode="External"/><Relationship Id="rId5285" Type="http://schemas.openxmlformats.org/officeDocument/2006/relationships/hyperlink" Target="https://www.caixa.gov.br/Downloads/sinapi-cadernos-tecnicos/SINAPI-CT-INSTALACOES-HIDRAULICAS-EM-PPR.pdf" TargetMode="External"/><Relationship Id="rId5492" Type="http://schemas.openxmlformats.org/officeDocument/2006/relationships/hyperlink" Target="https://www.caixa.gov.br/Downloads/sinapi-cadernos-tecnicos/SINAPI-CT-INSTALACOES-PREDIAIS-DE-AGUA-FRIA-EM-PVC.pdf" TargetMode="External"/><Relationship Id="rId6129" Type="http://schemas.openxmlformats.org/officeDocument/2006/relationships/hyperlink" Target="https://www.caixa.gov.br/Downloads/sinapi-cadernos-tecnicos/SINAPI-CT-INSTALACOES-DE-GAS-E-INCENDIO-EM-ACO-E-FERRO-GALVANIZADO.pdf" TargetMode="External"/><Relationship Id="rId6336" Type="http://schemas.openxmlformats.org/officeDocument/2006/relationships/hyperlink" Target="https://www.caixa.gov.br/Downloads/sinapi-cadernos-tecnicos/SINAPI-CT-INSTALACOES-DE-AR-CONDICIONADO-EM-COBRE.pdf" TargetMode="External"/><Relationship Id="rId6543" Type="http://schemas.openxmlformats.org/officeDocument/2006/relationships/hyperlink" Target="https://www.caixa.gov.br/Downloads/sinapi-cadernos-tecnicos/SINAPI-CT-INSTALACOES-EM-COBRE.pdf" TargetMode="External"/><Relationship Id="rId6750" Type="http://schemas.openxmlformats.org/officeDocument/2006/relationships/hyperlink" Target="https://www.caixa.gov.br/Downloads/sinapi-metodologia/Livro_SINAPI_Calculos_Parametros.pdf" TargetMode="External"/><Relationship Id="rId7801" Type="http://schemas.openxmlformats.org/officeDocument/2006/relationships/hyperlink" Target="https://www.caixa.gov.br/Downloads/sinapi-cadernos-tecnicos/SINAPI-CT-PINTURA-INTERNA.pdf" TargetMode="External"/><Relationship Id="rId101" Type="http://schemas.openxmlformats.org/officeDocument/2006/relationships/hyperlink" Target="https://www.caixa.gov.br/Downloads/sinapi-cadernos-tecnicos/SINAPI-CT-ARGAMASSAS.pdf" TargetMode="External"/><Relationship Id="rId1688" Type="http://schemas.openxmlformats.org/officeDocument/2006/relationships/hyperlink" Target="https://www.caixa.gov.br/Downloads/sinapi-cadernos-tecnicos/SINAPI-CT-CUSTOS-HORARIOS-PRODUTIVO-E-IMPRODUTIVO-DOS-EQUIPAMENTOS.pdf" TargetMode="External"/><Relationship Id="rId1895" Type="http://schemas.openxmlformats.org/officeDocument/2006/relationships/hyperlink" Target="https://www.caixa.gov.br/Downloads/sinapi-cadernos-tecnicos/SINAPI-CT-DEPRECIACAO-JUROS-IMPOSTOS-E-SEGUROS-MANUTENCAO-E-MATERIAIS-NA-OPERACAO-DOS-EQUIPAMENTOS.pdf" TargetMode="External"/><Relationship Id="rId2739" Type="http://schemas.openxmlformats.org/officeDocument/2006/relationships/hyperlink" Target="https://www.caixa.gov.br/Downloads/sinapi-cadernos-tecnicos/SINAPI-CT-DRENOS.pdf" TargetMode="External"/><Relationship Id="rId2946" Type="http://schemas.openxmlformats.org/officeDocument/2006/relationships/hyperlink" Target="https://www.caixa.gov.br/Downloads/sinapi-cadernos-tecnicos/SINAPI-CT-EQUIPAMENTOS-DE-PROTECAO-COLETIVA.pdf" TargetMode="External"/><Relationship Id="rId4094" Type="http://schemas.openxmlformats.org/officeDocument/2006/relationships/hyperlink" Target="https://www.caixa.gov.br/Downloads/sinapi-cadernos-tecnicos/SINAPI-CT-GABIOES-EXECUCAO-DE-MURO-E-PROTECAO-SUPERFICIAL.pdf" TargetMode="External"/><Relationship Id="rId5145" Type="http://schemas.openxmlformats.org/officeDocument/2006/relationships/hyperlink" Target="https://www.caixa.gov.br/Downloads/sinapi-cadernos-tecnicos/SINAPI-CT-INSTALACOES-HIDRAULICAS-EM-PEX.pdf" TargetMode="External"/><Relationship Id="rId5352" Type="http://schemas.openxmlformats.org/officeDocument/2006/relationships/hyperlink" Target="https://www.caixa.gov.br/Downloads/sinapi-cadernos-tecnicos/SINAPI-CT-INSTALACOES-PREDIAIS-DE-ESGOTO-TUBOS-E-CONEXOES.pdf" TargetMode="External"/><Relationship Id="rId6403" Type="http://schemas.openxmlformats.org/officeDocument/2006/relationships/hyperlink" Target="https://www.caixa.gov.br/Downloads/sinapi-cadernos-tecnicos/SINAPI-CT-INSTALACOES-EM-COBRE.pdf" TargetMode="External"/><Relationship Id="rId6610" Type="http://schemas.openxmlformats.org/officeDocument/2006/relationships/hyperlink" Target="https://www.caixa.gov.br/Downloads/sinapi-cadernos-tecnicos/SINAPI-CT-INSTALACOES-PARA-CANTEIROS-DE-OBRAS.pdf" TargetMode="External"/><Relationship Id="rId9559" Type="http://schemas.openxmlformats.org/officeDocument/2006/relationships/hyperlink" Target="https://www.caixa.gov.br/Downloads/sinapi-cadernos-tecnicos/SINAPI-CT-VALVULAS-E-REGISTROS-PARA-SISTEMAS-PREDIAIS.pdf" TargetMode="External"/><Relationship Id="rId918" Type="http://schemas.openxmlformats.org/officeDocument/2006/relationships/hyperlink" Target="https://www.caixa.gov.br/Downloads/sinapi-cadernos-tecnicos/SINAPI-CT-ATERROS-BASES-SUB-BASES-E-IMPRIMACOES.pdf" TargetMode="External"/><Relationship Id="rId1548" Type="http://schemas.openxmlformats.org/officeDocument/2006/relationships/hyperlink" Target="https://www.caixa.gov.br/Downloads/sinapi-cadernos-tecnicos/SINAPI-CT-CUSTOS-HORARIOS-PRODUTIVO-E-IMPRODUTIVO-DOS-EQUIPAMENTOS.pdf" TargetMode="External"/><Relationship Id="rId1755" Type="http://schemas.openxmlformats.org/officeDocument/2006/relationships/hyperlink" Target="https://www.caixa.gov.br/Downloads/sinapi-cadernos-tecnicos/SINAPI-CT-CUSTOS-HORARIOS-PRODUTIVO-E-IMPRODUTIVO-DOS-EQUIPAMENTOS.pdf" TargetMode="External"/><Relationship Id="rId4161" Type="http://schemas.openxmlformats.org/officeDocument/2006/relationships/hyperlink" Target="https://www.caixa.gov.br/Downloads/sinapi-cadernos-tecnicos/SINAPI-CT-GRAUTE-E-ARMACAO.pdf" TargetMode="External"/><Relationship Id="rId5005" Type="http://schemas.openxmlformats.org/officeDocument/2006/relationships/hyperlink" Target="https://www.caixa.gov.br/Downloads/sinapi-cadernos-tecnicos/SINAPI-CT-INSTALACOES-HIDRAULICAS-RESERVACAO-E-BOMBAS-DE-RECALQUE.pdf" TargetMode="External"/><Relationship Id="rId5212" Type="http://schemas.openxmlformats.org/officeDocument/2006/relationships/hyperlink" Target="https://www.caixa.gov.br/Downloads/sinapi-cadernos-tecnicos/SINAPI-CT-INSTALACOES-HIDRAULICAS-EM-PEX.pdf" TargetMode="External"/><Relationship Id="rId8368" Type="http://schemas.openxmlformats.org/officeDocument/2006/relationships/hyperlink" Target="https://www.caixa.gov.br/Downloads/sinapi-cadernos-tecnicos/SINAPI-CT-RASGOS-E-FIXACOES.pdf" TargetMode="External"/><Relationship Id="rId8575" Type="http://schemas.openxmlformats.org/officeDocument/2006/relationships/hyperlink" Target="https://www.caixa.gov.br/Downloads/sinapi-cadernos-tecnicos/SINAPI-CT-REDES-DE-AGUA-E-ESGOTO-EM-PEAD-LISO-(TUBOS-E-CONEXOES).pdf" TargetMode="External"/><Relationship Id="rId8782" Type="http://schemas.openxmlformats.org/officeDocument/2006/relationships/hyperlink" Target="https://www.caixa.gov.br/Downloads/sinapi-cadernos-tecnicos/SINAPI-CT-SINALIZACAO-VERTICAL-VIARIA.pdf" TargetMode="External"/><Relationship Id="rId9419" Type="http://schemas.openxmlformats.org/officeDocument/2006/relationships/hyperlink" Target="https://www.caixa.gov.br/Downloads/sinapi-cadernos-tecnicos/SINAPI-CT-VERGAS-CONTRAVERGAS-E-FIXACAO-DE-ALVENARIA.pdf" TargetMode="External"/><Relationship Id="rId9626" Type="http://schemas.openxmlformats.org/officeDocument/2006/relationships/hyperlink" Target="https://www.caixa.gov.br/Downloads/sinapi-cadernos-tecnicos/SINAPI-CT-VALVULAS-PARA-REDES-DE-SANEAMENTO.pdf" TargetMode="External"/><Relationship Id="rId1408" Type="http://schemas.openxmlformats.org/officeDocument/2006/relationships/hyperlink" Target="https://www.caixa.gov.br/Downloads/sinapi-cadernos-tecnicos/SINAPI-CT-CONTRAPISO.pdf" TargetMode="External"/><Relationship Id="rId1962" Type="http://schemas.openxmlformats.org/officeDocument/2006/relationships/hyperlink" Target="https://www.caixa.gov.br/Downloads/sinapi-cadernos-tecnicos/SINAPI-CT-DEPRECIACAO-JUROS-IMPOSTOS-E-SEGUROS-MANUTENCAO-E-MATERIAIS-NA-OPERACAO-DOS-EQUIPAMENTOS.pdf" TargetMode="External"/><Relationship Id="rId2806" Type="http://schemas.openxmlformats.org/officeDocument/2006/relationships/hyperlink" Target="https://www.caixa.gov.br/Downloads/sinapi-cadernos-tecnicos/SINAPI-CT-DUTOS-PARA-AR-CONDICIONADO.pdf" TargetMode="External"/><Relationship Id="rId4021" Type="http://schemas.openxmlformats.org/officeDocument/2006/relationships/hyperlink" Target="https://www.caixa.gov.br/Downloads/sinapi-cadernos-tecnicos/SINAPI-CT-FORMAS-PARA-ESTRUTURAS-DE-CONCRETO-ARMADO.pdf" TargetMode="External"/><Relationship Id="rId7177" Type="http://schemas.openxmlformats.org/officeDocument/2006/relationships/hyperlink" Target="https://www.caixa.gov.br/Downloads/sinapi-cadernos-tecnicos/SINAPI-CT-LOUCAS-E-METAIS.pdf" TargetMode="External"/><Relationship Id="rId7384" Type="http://schemas.openxmlformats.org/officeDocument/2006/relationships/hyperlink" Target="https://www.caixa.gov.br/Downloads/sinapi-cadernos-tecnicos/SINAPI-CT-MASSA-UNICA-INTERNA.pdf" TargetMode="External"/><Relationship Id="rId7591" Type="http://schemas.openxmlformats.org/officeDocument/2006/relationships/hyperlink" Target="https://www.caixa.gov.br/Downloads/sinapi-cadernos-tecnicos/SINAPI-CT-PARQUINHOS-E-EQUIPAMENTOS-DE-GINASTICA-AO-AR-LIVRE.pdf" TargetMode="External"/><Relationship Id="rId8228" Type="http://schemas.openxmlformats.org/officeDocument/2006/relationships/hyperlink" Target="https://www.caixa.gov.br/Downloads/sinapi-cadernos-tecnicos/SINAPI-CT-PRODUCAO-DE-CONCRETO.pdf" TargetMode="External"/><Relationship Id="rId8435" Type="http://schemas.openxmlformats.org/officeDocument/2006/relationships/hyperlink" Target="https://www.caixa.gov.br/Downloads/sinapi-cadernos-tecnicos/SINAPI-CT-RECOMPOSICAO-DE-PAVIMENTOS.pdf" TargetMode="External"/><Relationship Id="rId47" Type="http://schemas.openxmlformats.org/officeDocument/2006/relationships/hyperlink" Target="https://www.caixa.gov.br/Downloads/sinapi-cadernos-tecnicos/SINAPI-CT-ALVENARIA-DE-VEDACAO.pdf" TargetMode="External"/><Relationship Id="rId1615" Type="http://schemas.openxmlformats.org/officeDocument/2006/relationships/hyperlink" Target="https://www.caixa.gov.br/Downloads/sinapi-cadernos-tecnicos/SINAPI-CT-CUSTOS-HORARIOS-PRODUTIVO-E-IMPRODUTIVO-DOS-EQUIPAMENTOS.pdf" TargetMode="External"/><Relationship Id="rId1822" Type="http://schemas.openxmlformats.org/officeDocument/2006/relationships/hyperlink" Target="https://www.caixa.gov.br/Downloads/sinapi-cadernos-tecnicos/SINAPI-CT-DEMOLICOES-E-REMOCOES.pdf" TargetMode="External"/><Relationship Id="rId4978" Type="http://schemas.openxmlformats.org/officeDocument/2006/relationships/hyperlink" Target="https://www.caixa.gov.br/Downloads/sinapi-cadernos-tecnicos/SINAPI-CT-INSTALACOES-HIDRAULICAS-RESERVACAO-E-BOMBAS-DE-RECALQUE.pdf" TargetMode="External"/><Relationship Id="rId6193" Type="http://schemas.openxmlformats.org/officeDocument/2006/relationships/hyperlink" Target="https://www.caixa.gov.br/Downloads/sinapi-cadernos-tecnicos/SINAPI-CT-INSTALACOES-DE-GAS-E-INCENDIO-EM-ACO-E-FERRO-GALVANIZADO.pdf" TargetMode="External"/><Relationship Id="rId7037" Type="http://schemas.openxmlformats.org/officeDocument/2006/relationships/hyperlink" Target="https://www.caixa.gov.br/Downloads/sinapi-metodologia/Livro_SINAPI_Calculos_Parametros.pdf" TargetMode="External"/><Relationship Id="rId7244" Type="http://schemas.openxmlformats.org/officeDocument/2006/relationships/hyperlink" Target="https://www.caixa.gov.br/Downloads/sinapi-cadernos-tecnicos/SINAPI-CT-MASSA-UNICA-EXTERNA.pdf" TargetMode="External"/><Relationship Id="rId8642" Type="http://schemas.openxmlformats.org/officeDocument/2006/relationships/hyperlink" Target="https://www.caixa.gov.br/Downloads/sinapi-cadernos-tecnicos/SINAPI-CT-REDES-DE-AGUA-E-ESGOTO-EM-PEAD-LISO-(TUBOS-E-CONEXOES).pdf" TargetMode="External"/><Relationship Id="rId3787" Type="http://schemas.openxmlformats.org/officeDocument/2006/relationships/hyperlink" Target="https://www.caixa.gov.br/Downloads/sinapi-cadernos-tecnicos/SINAPI-CT-ESTRUTURAS-DE-MADEIRA.pdf" TargetMode="External"/><Relationship Id="rId3994" Type="http://schemas.openxmlformats.org/officeDocument/2006/relationships/hyperlink" Target="https://www.caixa.gov.br/Downloads/sinapi-cadernos-tecnicos/SINAPI-CT-FORMAS-PARA-ESTRUTURAS-DE-CONCRETO-ARMADO.pdf" TargetMode="External"/><Relationship Id="rId4838" Type="http://schemas.openxmlformats.org/officeDocument/2006/relationships/hyperlink" Target="https://www.caixa.gov.br/Downloads/sinapi-cadernos-tecnicos/SINAPI-CT-INSTALACOES-HIDRAULICAS-RESERVACAO-E-BOMBAS-DE-RECALQUE.pdf" TargetMode="External"/><Relationship Id="rId6053" Type="http://schemas.openxmlformats.org/officeDocument/2006/relationships/hyperlink" Target="https://www.caixa.gov.br/Downloads/sinapi-cadernos-tecnicos/SINAPI-CT-INSTALACOES-DE-GAS-E-INCENDIO-EM-ACO-E-FERRO-GALVANIZADO.pdf" TargetMode="External"/><Relationship Id="rId7451" Type="http://schemas.openxmlformats.org/officeDocument/2006/relationships/hyperlink" Target="https://www.caixa.gov.br/Downloads/sinapi-cadernos-tecnicos/SINAPI-CT-PAISAGISMO-PLANTIO.pdf" TargetMode="External"/><Relationship Id="rId8502" Type="http://schemas.openxmlformats.org/officeDocument/2006/relationships/hyperlink" Target="https://www.caixa.gov.br/Downloads/sinapi-cadernos-tecnicos/SINAPI-CT-REDES-ENTERRADAS-DE-DISTRIBUICAO-ELETRICA.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3647" Type="http://schemas.openxmlformats.org/officeDocument/2006/relationships/hyperlink" Target="https://www.caixa.gov.br/Downloads/sinapi-cadernos-tecnicos/SINAPI-CT-ESTRUTURA-E-TRAMA-PARA-COBERTURA.pdf" TargetMode="External"/><Relationship Id="rId3854" Type="http://schemas.openxmlformats.org/officeDocument/2006/relationships/hyperlink" Target="https://www.caixa.gov.br/Downloads/sinapi-cadernos-tecnicos/SINAPI-CT-EXECUCAO-DE-TIRANTES.pdf" TargetMode="External"/><Relationship Id="rId4905" Type="http://schemas.openxmlformats.org/officeDocument/2006/relationships/hyperlink" Target="https://www.caixa.gov.br/Downloads/sinapi-cadernos-tecnicos/SINAPI-CT-INSTALACOES-HIDRAULICAS-RESERVACAO-E-BOMBAS-DE-RECALQUE.pdf" TargetMode="External"/><Relationship Id="rId6260" Type="http://schemas.openxmlformats.org/officeDocument/2006/relationships/hyperlink" Target="https://www.caixa.gov.br/Downloads/sinapi-cadernos-tecnicos/SINAPI-CT-INSTALACOES-DE-GAS-EM-PEX-MULTICAMADAS.pdf" TargetMode="External"/><Relationship Id="rId7104" Type="http://schemas.openxmlformats.org/officeDocument/2006/relationships/hyperlink" Target="https://www.caixa.gov.br/Downloads/sinapi-cadernos-tecnicos/SINAPI-CT-LOCACAO-DE-OBRAS.pdf" TargetMode="External"/><Relationship Id="rId7311" Type="http://schemas.openxmlformats.org/officeDocument/2006/relationships/hyperlink" Target="https://www.caixa.gov.br/Downloads/sinapi-cadernos-tecnicos/SINAPI-CT-MASSA-UNICA-EXTERNA.pdf" TargetMode="External"/><Relationship Id="rId568" Type="http://schemas.openxmlformats.org/officeDocument/2006/relationships/hyperlink" Target="https://www.caixa.gov.br/Downloads/sinapi-cadernos-tecnicos/SINAPI-CT-ASSENTAMENTO-DE-TUBOS-DE-PVC-E-METALICOS-EM-REDES-DE-AGUA.pdf" TargetMode="External"/><Relationship Id="rId775" Type="http://schemas.openxmlformats.org/officeDocument/2006/relationships/hyperlink" Target="https://www.caixa.gov.br/Downloads/sinapi-cadernos-tecnicos/SINAPI-CT-ATERROS-BASES-SUB-BASES-E-IMPRIMACOES.pdf" TargetMode="External"/><Relationship Id="rId982" Type="http://schemas.openxmlformats.org/officeDocument/2006/relationships/hyperlink" Target="https://www.caixa.gov.br/Downloads/sinapi-cadernos-tecnicos/SINAPI-CT-ATERROS-BASES-SUB-BASES-E-IMPRIMACOES.pdf" TargetMode="External"/><Relationship Id="rId1198" Type="http://schemas.openxmlformats.org/officeDocument/2006/relationships/hyperlink" Target="https://www.caixa.gov.br/Downloads/sinapi-cadernos-tecnicos/SINAPI-CT-CANALETAS-GRELHAS-E-CAIXAS-COM-GRELHA-PARA-DRENAGEM.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2870" Type="http://schemas.openxmlformats.org/officeDocument/2006/relationships/hyperlink" Target="https://www.caixa.gov.br/Downloads/sinapi-cadernos-tecnicos/SINAPI-CT-ELETROCALHAS.pdf" TargetMode="External"/><Relationship Id="rId3507" Type="http://schemas.openxmlformats.org/officeDocument/2006/relationships/hyperlink" Target="https://www.caixa.gov.br/Downloads/sinapi-cadernos-tecnicos/SINAPI-CT-ESQUADRIAS-PORTAS.pdf" TargetMode="External"/><Relationship Id="rId3714" Type="http://schemas.openxmlformats.org/officeDocument/2006/relationships/hyperlink" Target="https://www.caixa.gov.br/Downloads/sinapi-cadernos-tecnicos/SINAPI-CT-ESTRUTURAS-DE-CONTENCAO-ESTACAS-PAREDES-DIAFRAGMA-E-MURETA-GUIA.pdf" TargetMode="External"/><Relationship Id="rId3921" Type="http://schemas.openxmlformats.org/officeDocument/2006/relationships/hyperlink" Target="https://www.caixa.gov.br/Downloads/sinapi-cadernos-tecnicos/SINAPI-CT-FOSSAS-E-SUMIDOUROS.pdf" TargetMode="External"/><Relationship Id="rId6120" Type="http://schemas.openxmlformats.org/officeDocument/2006/relationships/hyperlink" Target="https://www.caixa.gov.br/Downloads/sinapi-cadernos-tecnicos/SINAPI-CT-INSTALACOES-DE-GAS-E-INCENDIO-EM-ACO-E-FERRO-GALVANIZADO.pdf" TargetMode="External"/><Relationship Id="rId9069" Type="http://schemas.openxmlformats.org/officeDocument/2006/relationships/hyperlink" Target="https://www.caixa.gov.br/Downloads/sinapi-cadernos-tecnicos/SINAPI-CT-TRANSPORTE-FLUVIAL-CARGA-E-DESCARGA.pdf" TargetMode="External"/><Relationship Id="rId9276" Type="http://schemas.openxmlformats.org/officeDocument/2006/relationships/hyperlink" Target="https://www.caixa.gov.br/Downloads/sinapi-cadernos-tecnicos/SINAPI-CT-TRANSPORTE-CARGA-E-DESCARGA-DE-MATERIAIS.pdf" TargetMode="External"/><Relationship Id="rId9483" Type="http://schemas.openxmlformats.org/officeDocument/2006/relationships/hyperlink" Target="https://www.caixa.gov.br/Downloads/sinapi-cadernos-tecnicos/SINAPI-CT-VIDROS-E-ESPELHOS.pdf" TargetMode="External"/><Relationship Id="rId428" Type="http://schemas.openxmlformats.org/officeDocument/2006/relationships/hyperlink" Target="https://www.caixa.gov.br/Downloads/sinapi-cadernos-tecnicos/SINAPI-CT-ASSENTAMENTO-DE-TUBOS-DE-PVC-E-METALICOS-EM-REDES-DE-AGUA.pdf" TargetMode="External"/><Relationship Id="rId635" Type="http://schemas.openxmlformats.org/officeDocument/2006/relationships/hyperlink" Target="https://www.caixa.gov.br/Downloads/sinapi-cadernos-tecnicos/SINAPI-CT-ASSENTAMENTO-DE-TUBOS-DE-ESGOTO-OU-DRENAGEM-PLUVIAL-EM-CONCRETO.pdf" TargetMode="External"/><Relationship Id="rId842" Type="http://schemas.openxmlformats.org/officeDocument/2006/relationships/hyperlink" Target="https://www.caixa.gov.br/Downloads/sinapi-cadernos-tecnicos/SINAPI-CT-ATERROS-BASES-SUB-BASES-E-IMPRIMACOES.pdf" TargetMode="External"/><Relationship Id="rId1058" Type="http://schemas.openxmlformats.org/officeDocument/2006/relationships/hyperlink" Target="https://www.caixa.gov.br/Downloads/sinapi-cadernos-tecnicos/SINAPI-CT-BOCAS-PARA-BUEIROS.pdf" TargetMode="External"/><Relationship Id="rId1265" Type="http://schemas.openxmlformats.org/officeDocument/2006/relationships/hyperlink" Target="https://www.caixa.gov.br/Downloads/sinapi-cadernos-tecnicos/SINAPI-CT-CONCRETAGEM-PARA-ESTRUTURAS-DE-CONCRETO-ARMADO.pdf" TargetMode="External"/><Relationship Id="rId1472" Type="http://schemas.openxmlformats.org/officeDocument/2006/relationships/hyperlink" Target="https://www.caixa.gov.br/Downloads/sinapi-cadernos-tecnicos/SINAPI-CT-CUSTOS-HORARIOS-PRODUTIVO-E-IMPRODUTIVO-DOS-EQUIPAMENTOS.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RENOS.pdf" TargetMode="External"/><Relationship Id="rId5679" Type="http://schemas.openxmlformats.org/officeDocument/2006/relationships/hyperlink" Target="https://www.caixa.gov.br/Downloads/sinapi-cadernos-tecnicos/SINAPI-CT-INSTALACOES-PREDIAIS-DE-AGUA-QUENTE-EM-CPVC.pdf" TargetMode="External"/><Relationship Id="rId5886" Type="http://schemas.openxmlformats.org/officeDocument/2006/relationships/hyperlink" Target="https://www.caixa.gov.br/Downloads/sinapi-cadernos-tecnicos/SINAPI-CT-INSTALACOES-DE-DIVISORIAS-DIVERSAS.pdf" TargetMode="External"/><Relationship Id="rId8085" Type="http://schemas.openxmlformats.org/officeDocument/2006/relationships/hyperlink" Target="https://www.caixa.gov.br/Downloads/sinapi-cadernos-tecnicos/SINAPI-CT-POCOS-DE-VISITA-E-CAIXAS-PARA-BOCAS-DE-LOBO.pdf" TargetMode="External"/><Relationship Id="rId8292" Type="http://schemas.openxmlformats.org/officeDocument/2006/relationships/hyperlink" Target="https://www.caixa.gov.br/Downloads/sinapi-cadernos-tecnicos/SINAPI-CT-RADIER-PISO-DE-CONCRETO-E-LAJE-SOBRE-SOLO.pdf" TargetMode="External"/><Relationship Id="rId9136" Type="http://schemas.openxmlformats.org/officeDocument/2006/relationships/hyperlink" Target="https://www.caixa.gov.br/Downloads/sinapi-cadernos-tecnicos/SINAPI-CT-TRANSPORTE-DE-MATERIAIS-DENTRO-DO-CANTEIRO-DE-OBRAS.pdf" TargetMode="External"/><Relationship Id="rId9343" Type="http://schemas.openxmlformats.org/officeDocument/2006/relationships/hyperlink" Target="https://www.caixa.gov.br/Downloads/sinapi-cadernos-tecnicos/SINAPI-CT-TUBULACAO-FLANGEADA-PARA-REDES-DE-AGUA.pdf" TargetMode="External"/><Relationship Id="rId9550" Type="http://schemas.openxmlformats.org/officeDocument/2006/relationships/hyperlink" Target="https://www.caixa.gov.br/Downloads/sinapi-cadernos-tecnicos/SINAPI-CT-VALVULAS-E-REGISTROS-PARA-SISTEMAS-PREDIAIS.pdf" TargetMode="External"/><Relationship Id="rId702" Type="http://schemas.openxmlformats.org/officeDocument/2006/relationships/hyperlink" Target="https://www.caixa.gov.br/Downloads/sinapi-cadernos-tecnicos/SINAPI-CT-ASSENTAMENTO-DE-TUBOS-DE-ESGOTO-OU-DRENAGEM-PLUVIAL-EM-CONCRETO.pdf" TargetMode="External"/><Relationship Id="rId1125" Type="http://schemas.openxmlformats.org/officeDocument/2006/relationships/hyperlink" Target="https://www.caixa.gov.br/Downloads/sinapi-cadernos-tecnicos/SINAPI-CT-CAIXAS-ENTERRADAS.pdf" TargetMode="External"/><Relationship Id="rId1332" Type="http://schemas.openxmlformats.org/officeDocument/2006/relationships/hyperlink" Target="https://www.caixa.gov.br/Downloads/sinapi-cadernos-tecnicos/SINAPI-CT-CONCRETO-PROTENDIDO.pdf" TargetMode="External"/><Relationship Id="rId4488" Type="http://schemas.openxmlformats.org/officeDocument/2006/relationships/hyperlink" Target="https://www.caixa.gov.br/Downloads/sinapi-cadernos-tecnicos/SINAPI-CT-INSTALACOES-ELETRICAS-ELETRODUTOS-EMBUTIDOS-CABOS-CAIXAS-TOMADAS-E-INTERRUPTORES.pdf" TargetMode="External"/><Relationship Id="rId4695" Type="http://schemas.openxmlformats.org/officeDocument/2006/relationships/hyperlink" Target="https://www.caixa.gov.br/Downloads/sinapi-cadernos-tecnicos/SINAPI-CT-INSTALACOES-ELETRICAS-QUADROS-CABOS-DISJUNTORES-CONTATORES-E-BARRAMENTOS-BLINDADOS.pdf" TargetMode="External"/><Relationship Id="rId5539" Type="http://schemas.openxmlformats.org/officeDocument/2006/relationships/hyperlink" Target="https://www.caixa.gov.br/Downloads/sinapi-cadernos-tecnicos/SINAPI-CT-INSTALACOES-PREDIAIS-DE-AGUA-FRIA-EM-PVC.pdf" TargetMode="External"/><Relationship Id="rId6937" Type="http://schemas.openxmlformats.org/officeDocument/2006/relationships/hyperlink" Target="https://www.caixa.gov.br/Downloads/sinapi-metodologia/Livro_SINAPI_Calculos_Parametros.pdf" TargetMode="External"/><Relationship Id="rId8152" Type="http://schemas.openxmlformats.org/officeDocument/2006/relationships/hyperlink" Target="https://www.caixa.gov.br/Downloads/sinapi-cadernos-tecnicos/SINAPI-CT-POCOS-DE-VISITA-E-CAIXAS-PARA-BOCAS-DE-LOBO.pdf" TargetMode="External"/><Relationship Id="rId9203" Type="http://schemas.openxmlformats.org/officeDocument/2006/relationships/hyperlink" Target="https://www.caixa.gov.br/Downloads/sinapi-cadernos-tecnicos/SINAPI-CT-TRANSPORTE-CARGA-E-DESCARGA-DE-MATERIAIS.pdf" TargetMode="External"/><Relationship Id="rId9410" Type="http://schemas.openxmlformats.org/officeDocument/2006/relationships/hyperlink" Target="https://www.caixa.gov.br/Downloads/sinapi-cadernos-tecnicos/SINAPI-CT-USINAGENS.pdf" TargetMode="External"/><Relationship Id="rId3297" Type="http://schemas.openxmlformats.org/officeDocument/2006/relationships/hyperlink" Target="https://www.caixa.gov.br/Downloads/sinapi-cadernos-tecnicos/SINAPI-CT-ESCAVACAO-DE-VALAS.pdf" TargetMode="External"/><Relationship Id="rId4348" Type="http://schemas.openxmlformats.org/officeDocument/2006/relationships/hyperlink" Target="https://www.caixa.gov.br/Downloads/sinapi-cadernos-tecnicos/SINAPI-CT-INSTALACOES-ELETRICAS-ELETRODUTOS-EMBUTIDOS-CABOS-CAIXAS-TOMADAS-E-INTERRUPTORES.pdf" TargetMode="External"/><Relationship Id="rId5746" Type="http://schemas.openxmlformats.org/officeDocument/2006/relationships/hyperlink" Target="https://www.caixa.gov.br/Downloads/sinapi-cadernos-tecnicos/SINAPI-CT-INSTALACOES-PREDIAIS-DE-AGUA-QUENTE-EM-CPVC.pdf" TargetMode="External"/><Relationship Id="rId5953" Type="http://schemas.openxmlformats.org/officeDocument/2006/relationships/hyperlink" Target="https://www.caixa.gov.br/Downloads/sinapi-cadernos-tecnicos/SINAPI-CT-INSTALACOES-DE-GAS-E-INCENDIO-EM-ACO-E-FERRO-GALVANIZADO.pdf" TargetMode="External"/><Relationship Id="rId8012" Type="http://schemas.openxmlformats.org/officeDocument/2006/relationships/hyperlink" Target="https://www.caixa.gov.br/Downloads/sinapi-cadernos-tecnicos/SINAPI-CT-POSTES-DE-CONCRETO-E-METALICOS.pdf" TargetMode="External"/><Relationship Id="rId3157" Type="http://schemas.openxmlformats.org/officeDocument/2006/relationships/hyperlink" Target="https://www.caixa.gov.br/Downloads/sinapi-cadernos-tecnicos/SINAPI-CT-ESCAVACAO-VERTICAL-A-CEU-ABERTO.pdf" TargetMode="External"/><Relationship Id="rId4555" Type="http://schemas.openxmlformats.org/officeDocument/2006/relationships/hyperlink" Target="https://www.caixa.gov.br/Downloads/sinapi-cadernos-tecnicos/SINAPI-CT-INSTALACOES-ELETRICAS-ELETRODUTOS-CONEXOES-E-CONDULETES-APARENTES.pdf" TargetMode="External"/><Relationship Id="rId4762" Type="http://schemas.openxmlformats.org/officeDocument/2006/relationships/hyperlink" Target="https://www.caixa.gov.br/Downloads/sinapi-cadernos-tecnicos/SINAPI-CT-INSTALACOES-ELETRICAS-REDE-DE-DISTRIBUICAO.pdf" TargetMode="External"/><Relationship Id="rId5606" Type="http://schemas.openxmlformats.org/officeDocument/2006/relationships/hyperlink" Target="https://www.caixa.gov.br/Downloads/sinapi-cadernos-tecnicos/SINAPI-CT-INSTALACOES-PREDIAIS-DE-AGUA-FRIA-EM-PVC.pdf" TargetMode="External"/><Relationship Id="rId5813" Type="http://schemas.openxmlformats.org/officeDocument/2006/relationships/hyperlink" Target="https://www.caixa.gov.br/Downloads/sinapi-cadernos-tecnicos/SINAPI-CT-INSTALACOES-PREDIAIS-DE-AGUAS-PLUVIAIS-TUBOS-CONEXOES-CAIXAS-E-RALOS.pdf" TargetMode="External"/><Relationship Id="rId8969" Type="http://schemas.openxmlformats.org/officeDocument/2006/relationships/hyperlink" Target="https://www.caixa.gov.br/Downloads/sinapi-cadernos-tecnicos/SINAPI-CT-TRANSFORMADORES.pdf" TargetMode="External"/><Relationship Id="rId285" Type="http://schemas.openxmlformats.org/officeDocument/2006/relationships/hyperlink" Target="https://www.caixa.gov.br/Downloads/sinapi-cadernos-tecnicos/SINAPI-CT-ARMACAO-PARA-ESTRUTURAS-DE-CONCRETO-ARMADO.pdf" TargetMode="External"/><Relationship Id="rId3364" Type="http://schemas.openxmlformats.org/officeDocument/2006/relationships/hyperlink" Target="https://www.caixa.gov.br/Downloads/sinapi-cadernos-tecnicos/SINAPI-CT-ESCORAMENTO-E-PREPARO-DE-FUNDO-DE-VALAS.pdf" TargetMode="External"/><Relationship Id="rId3571" Type="http://schemas.openxmlformats.org/officeDocument/2006/relationships/hyperlink" Target="https://www.caixa.gov.br/Downloads/sinapi-cadernos-tecnicos/SINAPI-CT-ESTACAS-RAIZ.pdf" TargetMode="External"/><Relationship Id="rId4208" Type="http://schemas.openxmlformats.org/officeDocument/2006/relationships/hyperlink" Target="https://www.caixa.gov.br/Downloads/sinapi-cadernos-tecnicos/SINAPI-CT-GUIAS-E-SARJETAS.pdf" TargetMode="External"/><Relationship Id="rId4415" Type="http://schemas.openxmlformats.org/officeDocument/2006/relationships/hyperlink" Target="https://www.caixa.gov.br/Downloads/sinapi-cadernos-tecnicos/SINAPI-CT-INSTALACOES-ELETRICAS-ELETRODUTOS-EMBUTIDOS-CABOS-CAIXAS-TOMADAS-E-INTERRUPTORES.pdf" TargetMode="External"/><Relationship Id="rId4622" Type="http://schemas.openxmlformats.org/officeDocument/2006/relationships/hyperlink" Target="https://www.caixa.gov.br/Downloads/sinapi-cadernos-tecnicos/SINAPI-CT-INSTALACOES-ELETRICAS-QUADROS-CABOS-DISJUNTORES-CONTATORES-E-BARRAMENTOS-BLINDADOS.pdf" TargetMode="External"/><Relationship Id="rId7778" Type="http://schemas.openxmlformats.org/officeDocument/2006/relationships/hyperlink" Target="https://www.caixa.gov.br/Downloads/sinapi-cadernos-tecnicos/SINAPI-CT-PINTURA-EXTERNA.pdf" TargetMode="External"/><Relationship Id="rId7985" Type="http://schemas.openxmlformats.org/officeDocument/2006/relationships/hyperlink" Target="https://www.caixa.gov.br/Downloads/sinapi-cadernos-tecnicos/SINAPI-CT-PISOS.pdf" TargetMode="External"/><Relationship Id="rId8829" Type="http://schemas.openxmlformats.org/officeDocument/2006/relationships/hyperlink" Target="https://www.caixa.gov.br/Downloads/sinapi-cadernos-tecnicos/SINAPI-CT-SISTEMA-DE-PROTECAO-CONTRA-DESCARGAS-ATMOSFERICAS-SPDA.pdf" TargetMode="External"/><Relationship Id="rId492" Type="http://schemas.openxmlformats.org/officeDocument/2006/relationships/hyperlink" Target="https://www.caixa.gov.br/Downloads/sinapi-cadernos-tecnicos/SINAPI-CT-ASSENTAMENTO-DE-TUBOS-DE-PVC-E-METALICOS-EM-REDES-DE-AGUA.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3017" Type="http://schemas.openxmlformats.org/officeDocument/2006/relationships/hyperlink" Target="https://www.caixa.gov.br/Downloads/sinapi-cadernos-tecnicos/SINAPI-CT-ESCADAS.pdf" TargetMode="External"/><Relationship Id="rId3224" Type="http://schemas.openxmlformats.org/officeDocument/2006/relationships/hyperlink" Target="https://www.caixa.gov.br/Downloads/sinapi-cadernos-tecnicos/SINAPI-CT-ESCAVACAO-VERTICAL-A-CEU-ABERTO.pdf" TargetMode="External"/><Relationship Id="rId3431" Type="http://schemas.openxmlformats.org/officeDocument/2006/relationships/hyperlink" Target="https://www.caixa.gov.br/Downloads/sinapi-cadernos-tecnicos/SINAPI-CT-ESQUADRIAS-PORTAS.pdf" TargetMode="External"/><Relationship Id="rId6587" Type="http://schemas.openxmlformats.org/officeDocument/2006/relationships/hyperlink" Target="https://www.caixa.gov.br/Downloads/sinapi-cadernos-tecnicos/SINAPI-CT-INSTALACOES-PARA-CANTEIROS-DE-OBRAS.pdf" TargetMode="External"/><Relationship Id="rId6794" Type="http://schemas.openxmlformats.org/officeDocument/2006/relationships/hyperlink" Target="https://www.caixa.gov.br/Downloads/sinapi-metodologia/Livro_SINAPI_Calculos_Parametros.pdf" TargetMode="External"/><Relationship Id="rId7638" Type="http://schemas.openxmlformats.org/officeDocument/2006/relationships/hyperlink" Target="https://www.caixa.gov.br/Downloads/sinapi-cadernos-tecnicos/SINAPI-CT-PAVIMENTO-INTERTRAVADO.pdf" TargetMode="External"/><Relationship Id="rId7845" Type="http://schemas.openxmlformats.org/officeDocument/2006/relationships/hyperlink" Target="https://www.caixa.gov.br/Downloads/sinapi-cadernos-tecnicos/SINAPI-CT-PINTURA-EM-MADEIRA.pdf" TargetMode="External"/><Relationship Id="rId145" Type="http://schemas.openxmlformats.org/officeDocument/2006/relationships/hyperlink" Target="https://www.caixa.gov.br/Downloads/sinapi-cadernos-tecnicos/SINAPI-CT-ARGAMASSAS.pdf" TargetMode="External"/><Relationship Id="rId352" Type="http://schemas.openxmlformats.org/officeDocument/2006/relationships/hyperlink" Target="https://www.caixa.gov.br/Downloads/sinapi-cadernos-tecnicos/SINAPI-CT-ASSENTAMENTO-DE-TUBOS-DE-ESGOTO-EM-PVC-E-PEAD.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5189" Type="http://schemas.openxmlformats.org/officeDocument/2006/relationships/hyperlink" Target="https://www.caixa.gov.br/Downloads/sinapi-cadernos-tecnicos/SINAPI-CT-INSTALACOES-HIDRAULICAS-EM-PEX.pdf" TargetMode="External"/><Relationship Id="rId5396" Type="http://schemas.openxmlformats.org/officeDocument/2006/relationships/hyperlink" Target="https://www.caixa.gov.br/Downloads/sinapi-cadernos-tecnicos/SINAPI-CT-INSTALACOES-PREDIAIS-DE-ESGOTO-TUBOS-E-CONEXOES.pdf" TargetMode="External"/><Relationship Id="rId6447" Type="http://schemas.openxmlformats.org/officeDocument/2006/relationships/hyperlink" Target="https://www.caixa.gov.br/Downloads/sinapi-cadernos-tecnicos/SINAPI-CT-INSTALACOES-EM-COBRE.pdf" TargetMode="External"/><Relationship Id="rId6654" Type="http://schemas.openxmlformats.org/officeDocument/2006/relationships/hyperlink" Target="https://www.caixa.gov.br/Downloads/sinapi-cadernos-tecnicos/SINAPI-CT-LIGACOES-PREDIAIS-DE-AGUA-E-ESGOTO.pdf" TargetMode="External"/><Relationship Id="rId6861" Type="http://schemas.openxmlformats.org/officeDocument/2006/relationships/hyperlink" Target="https://www.caixa.gov.br/Downloads/sinapi-metodologia/Livro_SINAPI_Calculos_Parametros.pdf" TargetMode="External"/><Relationship Id="rId7705" Type="http://schemas.openxmlformats.org/officeDocument/2006/relationships/hyperlink" Target="https://www.caixa.gov.br/Downloads/sinapi-cadernos-tecnicos/SINAPI-CT-PERFURACAO-HORIZONTAL-DIRECIONAL-HDD.pdf" TargetMode="External"/><Relationship Id="rId9060" Type="http://schemas.openxmlformats.org/officeDocument/2006/relationships/hyperlink" Target="https://www.caixa.gov.br/Downloads/sinapi-cadernos-tecnicos/SINAPI-CT-TRANSPORTE-FLUVIAL-CARGA-E-DESCARGA.pdf" TargetMode="External"/><Relationship Id="rId212" Type="http://schemas.openxmlformats.org/officeDocument/2006/relationships/hyperlink" Target="https://www.caixa.gov.br/Downloads/sinapi-cadernos-tecnicos/SINAPI-CT-ARGAMASSAS.pdf" TargetMode="External"/><Relationship Id="rId1799" Type="http://schemas.openxmlformats.org/officeDocument/2006/relationships/hyperlink" Target="https://www.caixa.gov.br/Downloads/sinapi-cadernos-tecnicos/SINAPI-CT-CUSTOS-HORARIOS-PRODUTIVO-E-IMPRODUTIV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5049" Type="http://schemas.openxmlformats.org/officeDocument/2006/relationships/hyperlink" Target="https://www.caixa.gov.br/Downloads/sinapi-cadernos-tecnicos/SINAPI-CT-INSTALACOES-HIDRAULICAS-RESERVACAO-E-BOMBAS-DE-RECALQUE.pdf" TargetMode="External"/><Relationship Id="rId5256" Type="http://schemas.openxmlformats.org/officeDocument/2006/relationships/hyperlink" Target="https://www.caixa.gov.br/Downloads/sinapi-cadernos-tecnicos/SINAPI-CT-INSTALACOES-HIDRAULICAS-EM-PPR.pdf" TargetMode="External"/><Relationship Id="rId5463" Type="http://schemas.openxmlformats.org/officeDocument/2006/relationships/hyperlink" Target="https://www.caixa.gov.br/Downloads/sinapi-cadernos-tecnicos/SINAPI-CT-INSTALACOES-PREDIAIS-DE-AGUA-FRIA-EM-PVC.pdf" TargetMode="External"/><Relationship Id="rId5670" Type="http://schemas.openxmlformats.org/officeDocument/2006/relationships/hyperlink" Target="https://www.caixa.gov.br/Downloads/sinapi-cadernos-tecnicos/SINAPI-CT-INSTALACOES-PREDIAIS-DE-AGUA-QUENTE-EM-CPVC.pdf" TargetMode="External"/><Relationship Id="rId6307" Type="http://schemas.openxmlformats.org/officeDocument/2006/relationships/hyperlink" Target="https://www.caixa.gov.br/Downloads/sinapi-cadernos-tecnicos/SINAPI-CT-INSTALACOES-DE-AR-CONDICIONADO.pdf" TargetMode="External"/><Relationship Id="rId6514" Type="http://schemas.openxmlformats.org/officeDocument/2006/relationships/hyperlink" Target="https://www.caixa.gov.br/Downloads/sinapi-cadernos-tecnicos/SINAPI-CT-INSTALACOES-EM-COBRE.pdf" TargetMode="External"/><Relationship Id="rId7912" Type="http://schemas.openxmlformats.org/officeDocument/2006/relationships/hyperlink" Target="https://www.caixa.gov.br/Downloads/sinapi-cadernos-tecnicos/SINAPI-CT-PINTURA-PARA-PISOS-E-PARA-SINALIZACAO-HORIZONTAL-E-VERTICAL.pdf" TargetMode="External"/><Relationship Id="rId4065" Type="http://schemas.openxmlformats.org/officeDocument/2006/relationships/hyperlink" Target="https://www.caixa.gov.br/Downloads/sinapi-cadernos-tecnicos/SINAPI-CT-FORMAS-PARA-ESTRUTURAS-DE-CONCRETO-ARMADO.pdf" TargetMode="External"/><Relationship Id="rId4272" Type="http://schemas.openxmlformats.org/officeDocument/2006/relationships/hyperlink" Target="https://www.caixa.gov.br/Downloads/sinapi-cadernos-tecnicos/SINAPI-CT-ILUMINACAO-PREDIAL-E-MONITORAMENTO.pdf" TargetMode="External"/><Relationship Id="rId5116" Type="http://schemas.openxmlformats.org/officeDocument/2006/relationships/hyperlink" Target="https://www.caixa.gov.br/Downloads/sinapi-cadernos-tecnicos/SINAPI-CT-INSTALACOES-HIDRAULICAS-EM-PEX.pdf" TargetMode="External"/><Relationship Id="rId5323" Type="http://schemas.openxmlformats.org/officeDocument/2006/relationships/hyperlink" Target="https://www.caixa.gov.br/Downloads/sinapi-cadernos-tecnicos/SINAPI-CT-INSTALACOES-PREDIAIS-DE-ESGOTO-CAIXAS-E-RALOS.pdf" TargetMode="External"/><Relationship Id="rId6721" Type="http://schemas.openxmlformats.org/officeDocument/2006/relationships/hyperlink" Target="https://www.caixa.gov.br/Downloads/sinapi-metodologia/Livro_SINAPI_Calculos_Parametros.pdf" TargetMode="External"/><Relationship Id="rId8479" Type="http://schemas.openxmlformats.org/officeDocument/2006/relationships/hyperlink" Target="https://www.caixa.gov.br/Downloads/sinapi-cadernos-tecnicos/SINAPI-CT-REDES-ENTERRADAS-DE-DISTRIBUICAO-ELETRICA.pdf" TargetMode="External"/><Relationship Id="rId1659" Type="http://schemas.openxmlformats.org/officeDocument/2006/relationships/hyperlink" Target="https://www.caixa.gov.br/Downloads/sinapi-cadernos-tecnicos/SINAPI-CT-CUSTOS-HORARIOS-PRODUTIVO-E-IMPRODUTIVO-DOS-EQUIPAMENTOS.pdf" TargetMode="External"/><Relationship Id="rId1866" Type="http://schemas.openxmlformats.org/officeDocument/2006/relationships/hyperlink" Target="https://www.caixa.gov.br/Downloads/sinapi-cadernos-tecnicos/SINAPI-CT-DEMOLICOES-E-REMOCOES.pdf" TargetMode="External"/><Relationship Id="rId2917" Type="http://schemas.openxmlformats.org/officeDocument/2006/relationships/hyperlink" Target="https://www.caixa.gov.br/Downloads/sinapi-cadernos-tecnicos/SINAPI-CT-ENERGIA-SOLAR-PARA-EDIFICACOES.pdf" TargetMode="External"/><Relationship Id="rId3081" Type="http://schemas.openxmlformats.org/officeDocument/2006/relationships/hyperlink" Target="https://www.caixa.gov.br/Downloads/sinapi-cadernos-tecnicos/SINAPI-CT-ESCADAS.pdf" TargetMode="External"/><Relationship Id="rId4132" Type="http://schemas.openxmlformats.org/officeDocument/2006/relationships/hyperlink" Target="https://www.caixa.gov.br/Downloads/sinapi-cadernos-tecnicos/SINAPI-CT-GALERIAS-COM-ADUELAS-DE-CONCRETO.pdf" TargetMode="External"/><Relationship Id="rId5530" Type="http://schemas.openxmlformats.org/officeDocument/2006/relationships/hyperlink" Target="https://www.caixa.gov.br/Downloads/sinapi-cadernos-tecnicos/SINAPI-CT-INSTALACOES-PREDIAIS-DE-AGUA-FRIA-EM-PVC.pdf" TargetMode="External"/><Relationship Id="rId7288" Type="http://schemas.openxmlformats.org/officeDocument/2006/relationships/hyperlink" Target="https://www.caixa.gov.br/Downloads/sinapi-cadernos-tecnicos/SINAPI-CT-MASSA-UNICA-EXTERNA.pdf" TargetMode="External"/><Relationship Id="rId8686" Type="http://schemas.openxmlformats.org/officeDocument/2006/relationships/hyperlink" Target="https://www.caixa.gov.br/Downloads/sinapi-cadernos-tecnicos/SINAPI-CT-REVESTIMENTOS-CERAMICOS-EXTERNOS.pdf" TargetMode="External"/><Relationship Id="rId8893" Type="http://schemas.openxmlformats.org/officeDocument/2006/relationships/hyperlink" Target="https://www.caixa.gov.br/Downloads/sinapi-cadernos-tecnicos/SINAPI-CT-SISTEMAS-DE-MEDICAO.pdf" TargetMode="External"/><Relationship Id="rId1519" Type="http://schemas.openxmlformats.org/officeDocument/2006/relationships/hyperlink" Target="https://www.caixa.gov.br/Downloads/sinapi-cadernos-tecnicos/SINAPI-CT-CUSTOS-HORARIOS-PRODUTIVO-E-IMPRODUTIVO-DOS-EQUIPAMENTOS.pdf" TargetMode="External"/><Relationship Id="rId1726" Type="http://schemas.openxmlformats.org/officeDocument/2006/relationships/hyperlink" Target="https://www.caixa.gov.br/Downloads/sinapi-cadernos-tecnicos/SINAPI-CT-CUSTOS-HORARIOS-PRODUTIVO-E-IMPRODUTIVO-DOS-EQUIPAMENTOS.pdf" TargetMode="External"/><Relationship Id="rId1933" Type="http://schemas.openxmlformats.org/officeDocument/2006/relationships/hyperlink" Target="https://www.caixa.gov.br/Downloads/sinapi-cadernos-tecnicos/SINAPI-CT-DEPRECIACAO-JUROS-IMPOSTOS-E-SEGUROS-MANUTENCAO-E-MATERIAIS-NA-OPERACAO-DOS-EQUIPAMENTOS.pdf" TargetMode="External"/><Relationship Id="rId6097" Type="http://schemas.openxmlformats.org/officeDocument/2006/relationships/hyperlink" Target="https://www.caixa.gov.br/Downloads/sinapi-cadernos-tecnicos/SINAPI-CT-INSTALACOES-DE-GAS-E-INCENDIO-EM-ACO-E-FERRO-GALVANIZADO.pdf" TargetMode="External"/><Relationship Id="rId7495" Type="http://schemas.openxmlformats.org/officeDocument/2006/relationships/hyperlink" Target="https://www.caixa.gov.br/Downloads/sinapi-cadernos-tecnicos/SINAPI-CT-PAREDES-DE-CONCRETO-ESTUCAMENTO.pdf" TargetMode="External"/><Relationship Id="rId8339" Type="http://schemas.openxmlformats.org/officeDocument/2006/relationships/hyperlink" Target="https://www.caixa.gov.br/Downloads/sinapi-cadernos-tecnicos/SINAPI-CT-RASGOS-E-FIXACOES.pdf" TargetMode="External"/><Relationship Id="rId8546" Type="http://schemas.openxmlformats.org/officeDocument/2006/relationships/hyperlink" Target="https://www.caixa.gov.br/Downloads/sinapi-cadernos-tecnicos/SINAPI-CT-REDES-DE-LOGICA-TELEFONIA-E-IMAGEM.pdf" TargetMode="External"/><Relationship Id="rId8753" Type="http://schemas.openxmlformats.org/officeDocument/2006/relationships/hyperlink" Target="https://www.caixa.gov.br/Downloads/sinapi-cadernos-tecnicos/SINAPI-CT-SINALIZACAO-HORIZONTAL-VIARIA.pdf" TargetMode="External"/><Relationship Id="rId8960" Type="http://schemas.openxmlformats.org/officeDocument/2006/relationships/hyperlink" Target="https://www.caixa.gov.br/Downloads/sinapi-cadernos-tecnicos/SINAPI-CT-TRANSFORMADORES.pdf" TargetMode="External"/><Relationship Id="rId18" Type="http://schemas.openxmlformats.org/officeDocument/2006/relationships/hyperlink" Target="https://www.caixa.gov.br/Downloads/sinapi-cadernos-tecnicos/SINAPI-CT-ALVENARIA-ESTRUTURAL-BLOCOS-DE-CONCRETO.pdf" TargetMode="External"/><Relationship Id="rId3898" Type="http://schemas.openxmlformats.org/officeDocument/2006/relationships/hyperlink" Target="https://www.caixa.gov.br/Downloads/sinapi-cadernos-tecnicos/SINAPI-CT-FOSSAS-E-SUMIDOUROS.pdf" TargetMode="External"/><Relationship Id="rId4949" Type="http://schemas.openxmlformats.org/officeDocument/2006/relationships/hyperlink" Target="https://www.caixa.gov.br/Downloads/sinapi-cadernos-tecnicos/SINAPI-CT-INSTALACOES-HIDRAULICAS-RESERVACAO-E-BOMBAS-DE-RECALQUE.pdf" TargetMode="External"/><Relationship Id="rId7148" Type="http://schemas.openxmlformats.org/officeDocument/2006/relationships/hyperlink" Target="https://www.caixa.gov.br/Downloads/sinapi-cadernos-tecnicos/SINAPI-CT-LOUCAS-E-METAIS.pdf" TargetMode="External"/><Relationship Id="rId7355" Type="http://schemas.openxmlformats.org/officeDocument/2006/relationships/hyperlink" Target="https://www.caixa.gov.br/Downloads/sinapi-cadernos-tecnicos/SINAPI-CT-MASSA-UNICA-INTERNA.pdf" TargetMode="External"/><Relationship Id="rId7562" Type="http://schemas.openxmlformats.org/officeDocument/2006/relationships/hyperlink" Target="https://www.caixa.gov.br/Downloads/sinapi-cadernos-tecnicos/SINAPI-CT-PARQUINHOS-E-EQUIPAMENTOS-DE-GINASTICA-AO-AR-LIVRE.pdf" TargetMode="External"/><Relationship Id="rId8406" Type="http://schemas.openxmlformats.org/officeDocument/2006/relationships/hyperlink" Target="https://www.caixa.gov.br/Downloads/sinapi-cadernos-tecnicos/SINAPI-CT-RASGOS-E-FIXACOES.pdf" TargetMode="External"/><Relationship Id="rId8613" Type="http://schemas.openxmlformats.org/officeDocument/2006/relationships/hyperlink" Target="https://www.caixa.gov.br/Downloads/sinapi-cadernos-tecnicos/SINAPI-CT-REDES-DE-AGUA-E-ESGOTO-EM-PEAD-LISO-(TUBOS-E-CONEXOES).pdf" TargetMode="External"/><Relationship Id="rId8820" Type="http://schemas.openxmlformats.org/officeDocument/2006/relationships/hyperlink" Target="https://www.caixa.gov.br/Downloads/sinapi-cadernos-tecnicos/SINAPI-CT-SISTEMA-DE-PROTECAO-CONTRA-DESCARGAS-ATMOSFERICAS-SPDA.pdf" TargetMode="External"/><Relationship Id="rId3758" Type="http://schemas.openxmlformats.org/officeDocument/2006/relationships/hyperlink" Target="https://www.caixa.gov.br/Downloads/sinapi-cadernos-tecnicos/SINAPI-CT-ESTRUTURAS-DE-MADEIRA.pdf" TargetMode="External"/><Relationship Id="rId3965" Type="http://schemas.openxmlformats.org/officeDocument/2006/relationships/hyperlink" Target="https://www.caixa.gov.br/Downloads/sinapi-cadernos-tecnicos/SINAPI-CT-FUNDACOES-RASAS-(BLOCOS-SAPATAS-VIGAS-BALDRAME).pdf" TargetMode="External"/><Relationship Id="rId4809" Type="http://schemas.openxmlformats.org/officeDocument/2006/relationships/hyperlink" Target="https://www.caixa.gov.br/Downloads/sinapi-cadernos-tecnicos/SINAPI-CT-INSTALACOES-HIDRAULICAS-RESERVACAO-E-BOMBAS-DE-RECALQUE.pdf" TargetMode="External"/><Relationship Id="rId6164" Type="http://schemas.openxmlformats.org/officeDocument/2006/relationships/hyperlink" Target="https://www.caixa.gov.br/Downloads/sinapi-cadernos-tecnicos/SINAPI-CT-INSTALACOES-DE-GAS-E-INCENDIO-EM-ACO-E-FERRO-GALVANIZADO.pdf" TargetMode="External"/><Relationship Id="rId6371" Type="http://schemas.openxmlformats.org/officeDocument/2006/relationships/hyperlink" Target="https://www.caixa.gov.br/Downloads/sinapi-cadernos-tecnicos/SINAPI-CT-INSTALACOES-EM-COBRE.pdf" TargetMode="External"/><Relationship Id="rId7008" Type="http://schemas.openxmlformats.org/officeDocument/2006/relationships/hyperlink" Target="https://www.caixa.gov.br/Downloads/sinapi-metodologia/Livro_SINAPI_Calculos_Parametros.pdf" TargetMode="External"/><Relationship Id="rId7215" Type="http://schemas.openxmlformats.org/officeDocument/2006/relationships/hyperlink" Target="https://www.caixa.gov.br/Downloads/sinapi-cadernos-tecnicos/SINAPI-CT-LUMINARIAS-EXTERNAS.pdf" TargetMode="External"/><Relationship Id="rId7422" Type="http://schemas.openxmlformats.org/officeDocument/2006/relationships/hyperlink" Target="https://www.caixa.gov.br/Downloads/sinapi-cadernos-tecnicos/SINAPI-CT-MONOCAPA.pdf" TargetMode="External"/><Relationship Id="rId679" Type="http://schemas.openxmlformats.org/officeDocument/2006/relationships/hyperlink" Target="https://www.caixa.gov.br/Downloads/sinapi-cadernos-tecnicos/SINAPI-CT-ASSENTAMENTO-DE-TUBOS-DE-ESGOTO-OU-DRENAGEM-PLUVIAL-EM-CONCRETO.pdf" TargetMode="External"/><Relationship Id="rId886" Type="http://schemas.openxmlformats.org/officeDocument/2006/relationships/hyperlink" Target="https://www.caixa.gov.br/Downloads/sinapi-cadernos-tecnicos/SINAPI-CT-ATERROS-BASES-SUB-BASES-E-IMPRIMACOE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2774" Type="http://schemas.openxmlformats.org/officeDocument/2006/relationships/hyperlink" Target="https://www.caixa.gov.br/Downloads/sinapi-cadernos-tecnicos/SINAPI-CT-DUTOS-PARA-AR-CONDICIONADO.pdf" TargetMode="External"/><Relationship Id="rId3618" Type="http://schemas.openxmlformats.org/officeDocument/2006/relationships/hyperlink" Target="https://www.caixa.gov.br/Downloads/sinapi-cadernos-tecnicos/SINAPI-CT-ESTRUTURA-E-TRAMA-PARA-COBERTURA.pdf" TargetMode="External"/><Relationship Id="rId5180" Type="http://schemas.openxmlformats.org/officeDocument/2006/relationships/hyperlink" Target="https://www.caixa.gov.br/Downloads/sinapi-cadernos-tecnicos/SINAPI-CT-INSTALACOES-HIDRAULICAS-EM-PEX.pdf" TargetMode="External"/><Relationship Id="rId6024" Type="http://schemas.openxmlformats.org/officeDocument/2006/relationships/hyperlink" Target="https://www.caixa.gov.br/Downloads/sinapi-cadernos-tecnicos/SINAPI-CT-INSTALACOES-DE-GAS-E-INCENDIO-EM-ACO-E-FERRO-GALVANIZADO.pdf" TargetMode="External"/><Relationship Id="rId6231" Type="http://schemas.openxmlformats.org/officeDocument/2006/relationships/hyperlink" Target="https://www.caixa.gov.br/Downloads/sinapi-cadernos-tecnicos/SINAPI-CT-INSTALACOES-DE-GAS-EM-PEX-MULTICAMADAS.pdf" TargetMode="External"/><Relationship Id="rId9387" Type="http://schemas.openxmlformats.org/officeDocument/2006/relationships/hyperlink" Target="https://www.caixa.gov.br/Downloads/sinapi-cadernos-tecnicos/SINAPI-CT-TUBULOES.pdf" TargetMode="External"/><Relationship Id="rId9594" Type="http://schemas.openxmlformats.org/officeDocument/2006/relationships/hyperlink" Target="https://www.caixa.gov.br/Downloads/sinapi-cadernos-tecnicos/SINAPI-CT-VALVULAS-PARA-REDES-DE-SANEAMENTO.pdf" TargetMode="External"/><Relationship Id="rId2" Type="http://schemas.openxmlformats.org/officeDocument/2006/relationships/hyperlink" Target="https://www.caixa.gov.br/Downloads/sinapi-cadernos-tecnicos/SINAPI-CT-ACESSIBILIDADE.pdf" TargetMode="External"/><Relationship Id="rId539" Type="http://schemas.openxmlformats.org/officeDocument/2006/relationships/hyperlink" Target="https://www.caixa.gov.br/Downloads/sinapi-cadernos-tecnicos/SINAPI-CT-ASSENTAMENTO-DE-TUBOS-DE-PVC-E-METALICOS-EM-REDES-DE-AGUA.pdf" TargetMode="External"/><Relationship Id="rId746" Type="http://schemas.openxmlformats.org/officeDocument/2006/relationships/hyperlink" Target="https://www.caixa.gov.br/Downloads/sinapi-cadernos-tecnicos/SINAPI-CT-ATERRO-E-REATERRO-DE-VALAS.pdf" TargetMode="External"/><Relationship Id="rId1169" Type="http://schemas.openxmlformats.org/officeDocument/2006/relationships/hyperlink" Target="https://www.caixa.gov.br/Downloads/sinapi-cadernos-tecnicos/SINAPI-CT-CAIXAS-DE-AGUA-PARA-EDIFICACOES.pdf" TargetMode="External"/><Relationship Id="rId1376" Type="http://schemas.openxmlformats.org/officeDocument/2006/relationships/hyperlink" Target="https://www.caixa.gov.br/Downloads/sinapi-cadernos-tecnicos/SINAPI-CT-CONTRAPISO.pdf" TargetMode="External"/><Relationship Id="rId1583" Type="http://schemas.openxmlformats.org/officeDocument/2006/relationships/hyperlink" Target="https://www.caixa.gov.br/Downloads/sinapi-cadernos-tecnicos/SINAPI-CT-CUSTOS-HORARIOS-PRODUTIVO-E-IMPRODUTIVO-DOS-EQUIPAMENTOS.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2981" Type="http://schemas.openxmlformats.org/officeDocument/2006/relationships/hyperlink" Target="https://www.caixa.gov.br/Downloads/sinapi-cadernos-tecnicos/SINAPI-CT-EQUIPAMENTOS-DE-PROTECAO-COLETIVA.pdf" TargetMode="External"/><Relationship Id="rId3825" Type="http://schemas.openxmlformats.org/officeDocument/2006/relationships/hyperlink" Target="https://www.caixa.gov.br/Downloads/sinapi-cadernos-tecnicos/SINAPI-CT-EXECUCAO-DE-TIRANTES.pdf" TargetMode="External"/><Relationship Id="rId5040" Type="http://schemas.openxmlformats.org/officeDocument/2006/relationships/hyperlink" Target="https://www.caixa.gov.br/Downloads/sinapi-cadernos-tecnicos/SINAPI-CT-INSTALACOES-HIDRAULICAS-RESERVACAO-E-BOMBAS-DE-RECALQUE.pdf" TargetMode="External"/><Relationship Id="rId8196" Type="http://schemas.openxmlformats.org/officeDocument/2006/relationships/hyperlink" Target="https://www.caixa.gov.br/Downloads/sinapi-cadernos-tecnicos/SINAPI-CT-POCOS-DE-VISITA-E-CAIXAS-PARA-BOCAS-DE-LOBO.pdf" TargetMode="External"/><Relationship Id="rId9247" Type="http://schemas.openxmlformats.org/officeDocument/2006/relationships/hyperlink" Target="https://www.caixa.gov.br/Downloads/sinapi-cadernos-tecnicos/SINAPI-CT-TRANSPORTE-CARGA-E-DESCARGA-DE-MATERIAIS.pdf" TargetMode="External"/><Relationship Id="rId9454" Type="http://schemas.openxmlformats.org/officeDocument/2006/relationships/hyperlink" Target="https://www.caixa.gov.br/Downloads/sinapi-cadernos-tecnicos/SINAPI-CT-VIDROS-E-ESPELHOS.pdf" TargetMode="External"/><Relationship Id="rId953" Type="http://schemas.openxmlformats.org/officeDocument/2006/relationships/hyperlink" Target="https://www.caixa.gov.br/Downloads/sinapi-cadernos-tecnicos/SINAPI-CT-ATERROS-BASES-SUB-BASES-E-IMPRIMACOES.pdf" TargetMode="External"/><Relationship Id="rId1029" Type="http://schemas.openxmlformats.org/officeDocument/2006/relationships/hyperlink" Target="https://www.caixa.gov.br/Downloads/sinapi-cadernos-tecnicos/SINAPI-CT-BOCAS-PARA-BUEIROS.pdf" TargetMode="External"/><Relationship Id="rId1236" Type="http://schemas.openxmlformats.org/officeDocument/2006/relationships/hyperlink" Target="https://www.caixa.gov.br/Downloads/sinapi-cadernos-tecnicos/SINAPI-CT-CHAPISCO.pdf" TargetMode="External"/><Relationship Id="rId1790" Type="http://schemas.openxmlformats.org/officeDocument/2006/relationships/hyperlink" Target="https://www.caixa.gov.br/Downloads/sinapi-cadernos-tecnicos/SINAPI-CT-CUSTOS-HORARIOS-PRODUTIVO-E-IMPRODUTIVO-DOS-EQUIPAMENTOS.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2841" Type="http://schemas.openxmlformats.org/officeDocument/2006/relationships/hyperlink" Target="https://www.caixa.gov.br/Downloads/sinapi-cadernos-tecnicos/SINAPI-CT-ELETROCALHAS.pdf" TargetMode="External"/><Relationship Id="rId5997" Type="http://schemas.openxmlformats.org/officeDocument/2006/relationships/hyperlink" Target="https://www.caixa.gov.br/Downloads/sinapi-cadernos-tecnicos/SINAPI-CT-INSTALACOES-DE-GAS-E-INCENDIO-EM-ACO-E-FERRO-GALVANIZADO.pdf" TargetMode="External"/><Relationship Id="rId8056" Type="http://schemas.openxmlformats.org/officeDocument/2006/relationships/hyperlink" Target="https://www.caixa.gov.br/Downloads/sinapi-cadernos-tecnicos/SINAPI-CT-POCOS-DE-VISITA-E-CAIXAS-PARA-BOCAS-DE-LOBO.pdf" TargetMode="External"/><Relationship Id="rId8263" Type="http://schemas.openxmlformats.org/officeDocument/2006/relationships/hyperlink" Target="https://www.caixa.gov.br/Downloads/sinapi-cadernos-tecnicos/SINAPI-CT-QUADRAS-E-SEUS-EQUIPAMENTOS.pdf" TargetMode="External"/><Relationship Id="rId9107" Type="http://schemas.openxmlformats.org/officeDocument/2006/relationships/hyperlink" Target="https://www.caixa.gov.br/Downloads/sinapi-cadernos-tecnicos/SINAPI-CT-TRANSPORTE-DE-MATERIAIS-DENTRO-DO-CANTEIRO-DE-OBRAS.pdf" TargetMode="External"/><Relationship Id="rId82" Type="http://schemas.openxmlformats.org/officeDocument/2006/relationships/hyperlink" Target="https://www.caixa.gov.br/Downloads/sinapi-cadernos-tecnicos/SINAPI-CT-ALVENARIA-DE-VEDACAO.pdf" TargetMode="External"/><Relationship Id="rId606" Type="http://schemas.openxmlformats.org/officeDocument/2006/relationships/hyperlink" Target="https://www.caixa.gov.br/Downloads/sinapi-cadernos-tecnicos/SINAPI-CT-ASSENTAMENTO-DE-TUBOS-DE-PVC-E-METALICOS-EM-REDES-DE-AGUA.pdf" TargetMode="External"/><Relationship Id="rId813" Type="http://schemas.openxmlformats.org/officeDocument/2006/relationships/hyperlink" Target="https://www.caixa.gov.br/Downloads/sinapi-cadernos-tecnicos/SINAPI-CT-ATERROS-BASES-SUB-BASES-E-IMPRIMACOES.pdf" TargetMode="External"/><Relationship Id="rId1443" Type="http://schemas.openxmlformats.org/officeDocument/2006/relationships/hyperlink" Target="https://www.caixa.gov.br/Downloads/sinapi-cadernos-tecnicos/SINAPI-CT-CUSTOS-HORARIOS-PRODUTIVO-E-IMPRODUTIVO-DOS-EQUIPAMENTOS.pdf" TargetMode="External"/><Relationship Id="rId1650" Type="http://schemas.openxmlformats.org/officeDocument/2006/relationships/hyperlink" Target="https://www.caixa.gov.br/Downloads/sinapi-cadernos-tecnicos/SINAPI-CT-CUSTOS-HORARIOS-PRODUTIVO-E-IMPRODUTIVO-DOS-EQUIPAMENTOS.pdf" TargetMode="External"/><Relationship Id="rId2701" Type="http://schemas.openxmlformats.org/officeDocument/2006/relationships/hyperlink" Target="https://www.caixa.gov.br/Downloads/sinapi-cadernos-tecnicos/SINAPI-CT-DRENAGEM-DE-AR-CONDICIONADO.pdf" TargetMode="External"/><Relationship Id="rId4599" Type="http://schemas.openxmlformats.org/officeDocument/2006/relationships/hyperlink" Target="https://www.caixa.gov.br/Downloads/sinapi-cadernos-tecnicos/SINAPI-CT-INSTALACOES-ELETRICAS-QUADROS-CABOS-DISJUNTORES-CONTATORES-E-BARRAMENTOS-BLINDADOS.pdf" TargetMode="External"/><Relationship Id="rId5857" Type="http://schemas.openxmlformats.org/officeDocument/2006/relationships/hyperlink" Target="https://www.caixa.gov.br/Downloads/sinapi-cadernos-tecnicos/SINAPI-CT-INSTALACOES-PREDIAIS-DE-AGUAS-PLUVIAIS-TUBOS-CONEXOES-CAIXAS-E-RALOS.pdf" TargetMode="External"/><Relationship Id="rId6908" Type="http://schemas.openxmlformats.org/officeDocument/2006/relationships/hyperlink" Target="https://www.caixa.gov.br/Downloads/sinapi-metodologia/Livro_SINAPI_Calculos_Parametros.pdf" TargetMode="External"/><Relationship Id="rId7072" Type="http://schemas.openxmlformats.org/officeDocument/2006/relationships/hyperlink" Target="https://www.caixa.gov.br/Downloads/sinapi-metodologia/Livro_SINAPI_Calculos_Parametros.pdf" TargetMode="External"/><Relationship Id="rId8470" Type="http://schemas.openxmlformats.org/officeDocument/2006/relationships/hyperlink" Target="https://www.caixa.gov.br/Downloads/sinapi-cadernos-tecnicos/SINAPI-CT-RECOMPOSICAO-DE-PAVIMENTOS.pdf" TargetMode="External"/><Relationship Id="rId9314" Type="http://schemas.openxmlformats.org/officeDocument/2006/relationships/hyperlink" Target="https://www.caixa.gov.br/Downloads/sinapi-cadernos-tecnicos/SINAPI-CT-TRATAMENTOS-SUPERFICIAIS.pdf" TargetMode="External"/><Relationship Id="rId9521" Type="http://schemas.openxmlformats.org/officeDocument/2006/relationships/hyperlink" Target="https://www.caixa.gov.br/Downloads/sinapi-cadernos-tecnicos/SINAPI-CT-VALVULAS-E-REGISTROS-PARA-SISTEMAS-PREDIAIS.pdf" TargetMode="External"/><Relationship Id="rId1303" Type="http://schemas.openxmlformats.org/officeDocument/2006/relationships/hyperlink" Target="https://www.caixa.gov.br/Downloads/sinapi-cadernos-tecnicos/SINAPI-CT-CONCRETO-PROJETADO.pdf" TargetMode="External"/><Relationship Id="rId1510" Type="http://schemas.openxmlformats.org/officeDocument/2006/relationships/hyperlink" Target="https://www.caixa.gov.br/Downloads/sinapi-cadernos-tecnicos/SINAPI-CT-CUSTOS-HORARIOS-PRODUTIVO-E-IMPRODUTIVO-DOS-EQUIPAMENTOS.pdf" TargetMode="External"/><Relationship Id="rId4459" Type="http://schemas.openxmlformats.org/officeDocument/2006/relationships/hyperlink" Target="https://www.caixa.gov.br/Downloads/sinapi-cadernos-tecnicos/SINAPI-CT-INSTALACOES-ELETRICAS-ELETRODUTOS-EMBUTIDOS-CABOS-CAIXAS-TOMADAS-E-INTERRUPTORES.pdf" TargetMode="External"/><Relationship Id="rId4666" Type="http://schemas.openxmlformats.org/officeDocument/2006/relationships/hyperlink" Target="https://www.caixa.gov.br/Downloads/sinapi-cadernos-tecnicos/SINAPI-CT-INSTALACOES-ELETRICAS-QUADROS-CABOS-DISJUNTORES-CONTATORES-E-BARRAMENTOS-BLINDADOS.pdf" TargetMode="External"/><Relationship Id="rId4873" Type="http://schemas.openxmlformats.org/officeDocument/2006/relationships/hyperlink" Target="https://www.caixa.gov.br/Downloads/sinapi-cadernos-tecnicos/SINAPI-CT-INSTALACOES-HIDRAULICAS-RESERVACAO-E-BOMBAS-DE-RECALQUE.pdf" TargetMode="External"/><Relationship Id="rId5717" Type="http://schemas.openxmlformats.org/officeDocument/2006/relationships/hyperlink" Target="https://www.caixa.gov.br/Downloads/sinapi-cadernos-tecnicos/SINAPI-CT-INSTALACOES-PREDIAIS-DE-AGUA-QUENTE-EM-CPVC.pdf" TargetMode="External"/><Relationship Id="rId5924" Type="http://schemas.openxmlformats.org/officeDocument/2006/relationships/hyperlink" Target="https://www.caixa.gov.br/Downloads/sinapi-cadernos-tecnicos/SINAPI-CT-INSTALACOES-DE-GAS-E-INCENDIO-EM-ACO-E-FERRO-GALVANIZADO.pdf" TargetMode="External"/><Relationship Id="rId8123" Type="http://schemas.openxmlformats.org/officeDocument/2006/relationships/hyperlink" Target="https://www.caixa.gov.br/Downloads/sinapi-cadernos-tecnicos/SINAPI-CT-POCOS-DE-VISITA-E-CAIXAS-PARA-BOCAS-DE-LOBO.pdf" TargetMode="External"/><Relationship Id="rId8330" Type="http://schemas.openxmlformats.org/officeDocument/2006/relationships/hyperlink" Target="https://www.caixa.gov.br/Downloads/sinapi-cadernos-tecnicos/SINAPI-CT-RASGOS-E-FIXACOES.pdf" TargetMode="External"/><Relationship Id="rId3268" Type="http://schemas.openxmlformats.org/officeDocument/2006/relationships/hyperlink" Target="https://www.caixa.gov.br/Downloads/sinapi-cadernos-tecnicos/SINAPI-CT-ESCAVACAO-DE-VALAS.pdf" TargetMode="External"/><Relationship Id="rId3475" Type="http://schemas.openxmlformats.org/officeDocument/2006/relationships/hyperlink" Target="https://www.caixa.gov.br/Downloads/sinapi-cadernos-tecnicos/SINAPI-CT-ESQUADRIAS-PORTAS.pdf" TargetMode="External"/><Relationship Id="rId3682" Type="http://schemas.openxmlformats.org/officeDocument/2006/relationships/hyperlink" Target="https://www.caixa.gov.br/Downloads/sinapi-cadernos-tecnicos/SINAPI-CT-ESTRUTURA-E-TRAMA-PARA-COBERTURA.pdf" TargetMode="External"/><Relationship Id="rId4319" Type="http://schemas.openxmlformats.org/officeDocument/2006/relationships/hyperlink" Target="https://www.caixa.gov.br/Downloads/sinapi-cadernos-tecnicos/SINAPI-CT-INSTALACOES-ELETRICAS-ELETRODUTOS-EMBUTIDOS-CABOS-CAIXAS-TOMADAS-E-INTERRUPTORES.pdf" TargetMode="External"/><Relationship Id="rId4526" Type="http://schemas.openxmlformats.org/officeDocument/2006/relationships/hyperlink" Target="https://www.caixa.gov.br/Downloads/sinapi-cadernos-tecnicos/SINAPI-CT-INSTALACOES-ELETRICAS-ELETRODUTOS-CONEXOES-E-CONDULETES-APARENTES.pdf" TargetMode="External"/><Relationship Id="rId4733" Type="http://schemas.openxmlformats.org/officeDocument/2006/relationships/hyperlink" Target="https://www.caixa.gov.br/Downloads/sinapi-cadernos-tecnicos/SINAPI-CT-INSTALACOES-ELETRICAS-REDE-DE-DISTRIBUICAO.pdf" TargetMode="External"/><Relationship Id="rId4940" Type="http://schemas.openxmlformats.org/officeDocument/2006/relationships/hyperlink" Target="https://www.caixa.gov.br/Downloads/sinapi-cadernos-tecnicos/SINAPI-CT-INSTALACOES-HIDRAULICAS-RESERVACAO-E-BOMBAS-DE-RECALQUE.pdf" TargetMode="External"/><Relationship Id="rId7889" Type="http://schemas.openxmlformats.org/officeDocument/2006/relationships/hyperlink" Target="https://www.caixa.gov.br/Downloads/sinapi-cadernos-tecnicos/SINAPI-CT-PINTURA-EM-SUPERFICIES-METALICAS.pdf" TargetMode="External"/><Relationship Id="rId189" Type="http://schemas.openxmlformats.org/officeDocument/2006/relationships/hyperlink" Target="https://www.caixa.gov.br/Downloads/sinapi-cadernos-tecnicos/SINAPI-CT-ARGAMASSAS.pdf" TargetMode="External"/><Relationship Id="rId396" Type="http://schemas.openxmlformats.org/officeDocument/2006/relationships/hyperlink" Target="https://www.caixa.gov.br/Downloads/sinapi-cadernos-tecnicos/SINAPI-CT-ASSENTAMENTO-DE-TUBOS-DE-ESGOTO-EM-PVC-E-PEAD.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3128" Type="http://schemas.openxmlformats.org/officeDocument/2006/relationships/hyperlink" Target="https://www.caixa.gov.br/Downloads/sinapi-cadernos-tecnicos/SINAPI-CT-ESCAVACAO-HORIZONTAL.pdf" TargetMode="External"/><Relationship Id="rId3335" Type="http://schemas.openxmlformats.org/officeDocument/2006/relationships/hyperlink" Target="https://www.caixa.gov.br/Downloads/sinapi-cadernos-tecnicos/SINAPI-CT-ESCORAMENTO-E-PREPARO-DE-FUNDO-DE-VALAS.pdf" TargetMode="External"/><Relationship Id="rId3542" Type="http://schemas.openxmlformats.org/officeDocument/2006/relationships/hyperlink" Target="https://www.caixa.gov.br/Downloads/sinapi-cadernos-tecnicos/SINAPI-CT-ESTACAS-BROCA-STRAUSS-E-ESCAVADA-COM-FLUIDO-ESTABILIZANTE.pdf" TargetMode="External"/><Relationship Id="rId6698" Type="http://schemas.openxmlformats.org/officeDocument/2006/relationships/hyperlink" Target="https://www.caixa.gov.br/Downloads/sinapi-cadernos-tecnicos/SINAPI-CT-LIMPEZA-DE-OBRA.pdf" TargetMode="External"/><Relationship Id="rId7749" Type="http://schemas.openxmlformats.org/officeDocument/2006/relationships/hyperlink" Target="https://www.caixa.gov.br/Downloads/sinapi-cadernos-tecnicos/SINAPI-CT-PERFURACAO-HORIZONTAL-DIRECIONAL-HDD.pdf" TargetMode="External"/><Relationship Id="rId256" Type="http://schemas.openxmlformats.org/officeDocument/2006/relationships/hyperlink" Target="https://www.caixa.gov.br/Downloads/sinapi-cadernos-tecnicos/SINAPI-CT-ARGAMASSAS.pdf" TargetMode="External"/><Relationship Id="rId463" Type="http://schemas.openxmlformats.org/officeDocument/2006/relationships/hyperlink" Target="https://www.caixa.gov.br/Downloads/sinapi-cadernos-tecnicos/SINAPI-CT-ASSENTAMENTO-DE-TUBOS-DE-PVC-E-METALICOS-EM-REDES-DE-AGUA.pdf" TargetMode="External"/><Relationship Id="rId670" Type="http://schemas.openxmlformats.org/officeDocument/2006/relationships/hyperlink" Target="https://www.caixa.gov.br/Downloads/sinapi-cadernos-tecnicos/SINAPI-CT-ASSENTAMENTO-DE-TUBOS-DE-ESGOTO-OU-DRENAGEM-PLUVIAL-EM-CONCRETO.pdf" TargetMode="External"/><Relationship Id="rId1093" Type="http://schemas.openxmlformats.org/officeDocument/2006/relationships/hyperlink" Target="https://www.caixa.gov.br/Downloads/sinapi-cadernos-tecnicos/SINAPI-CT-CAIXAS-ENTERRADA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3402" Type="http://schemas.openxmlformats.org/officeDocument/2006/relationships/hyperlink" Target="https://www.caixa.gov.br/Downloads/sinapi-cadernos-tecnicos/SINAPI-CT-ESQUADRIAS-JANELAS.pdf" TargetMode="External"/><Relationship Id="rId4800" Type="http://schemas.openxmlformats.org/officeDocument/2006/relationships/hyperlink" Target="https://www.caixa.gov.br/Downloads/sinapi-cadernos-tecnicos/SINAPI-CT-INSTALACOES-HIDRAULICAS-RESERVACAO-E-BOMBAS-DE-RECALQUE.pdf" TargetMode="External"/><Relationship Id="rId6558" Type="http://schemas.openxmlformats.org/officeDocument/2006/relationships/hyperlink" Target="https://www.caixa.gov.br/Downloads/sinapi-cadernos-tecnicos/SINAPI-CT-INSTALACOES-EM-COBRE.pdf" TargetMode="External"/><Relationship Id="rId7956" Type="http://schemas.openxmlformats.org/officeDocument/2006/relationships/hyperlink" Target="https://www.caixa.gov.br/Downloads/sinapi-cadernos-tecnicos/SINAPI-CT-PISOS.pdf" TargetMode="External"/><Relationship Id="rId9171" Type="http://schemas.openxmlformats.org/officeDocument/2006/relationships/hyperlink" Target="https://www.caixa.gov.br/Downloads/sinapi-cadernos-tecnicos/SINAPI-CT-TRANSPORTE-CARGA-E-DESCARGA-DE-MATERIAIS.pdf" TargetMode="External"/><Relationship Id="rId116" Type="http://schemas.openxmlformats.org/officeDocument/2006/relationships/hyperlink" Target="https://www.caixa.gov.br/Downloads/sinapi-cadernos-tecnicos/SINAPI-CT-ARGAMASSAS.pdf" TargetMode="External"/><Relationship Id="rId323" Type="http://schemas.openxmlformats.org/officeDocument/2006/relationships/hyperlink" Target="https://www.caixa.gov.br/Downloads/sinapi-cadernos-tecnicos/SINAPI-CT-ARMACAO-PARA-ESTRUTURAS-DE-CONCRETO-ARMADO.pdf" TargetMode="External"/><Relationship Id="rId530" Type="http://schemas.openxmlformats.org/officeDocument/2006/relationships/hyperlink" Target="https://www.caixa.gov.br/Downloads/sinapi-cadernos-tecnicos/SINAPI-CT-ASSENTAMENTO-DE-TUBOS-DE-PVC-E-METALICOS-EM-REDES-DE-AGUA.pdf" TargetMode="External"/><Relationship Id="rId1160" Type="http://schemas.openxmlformats.org/officeDocument/2006/relationships/hyperlink" Target="https://www.caixa.gov.br/Downloads/sinapi-cadernos-tecnicos/SINAPI-CT-CAIXAS-DE-AGUA-PARA-EDIFICACOES.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5367" Type="http://schemas.openxmlformats.org/officeDocument/2006/relationships/hyperlink" Target="https://www.caixa.gov.br/Downloads/sinapi-cadernos-tecnicos/SINAPI-CT-INSTALACOES-PREDIAIS-DE-ESGOTO-TUBOS-E-CONEXOES.pdf" TargetMode="External"/><Relationship Id="rId6765" Type="http://schemas.openxmlformats.org/officeDocument/2006/relationships/hyperlink" Target="https://www.caixa.gov.br/Downloads/sinapi-metodologia/Livro_SINAPI_Calculos_Parametros.pdf" TargetMode="External"/><Relationship Id="rId6972" Type="http://schemas.openxmlformats.org/officeDocument/2006/relationships/hyperlink" Target="https://www.caixa.gov.br/Downloads/sinapi-metodologia/Livro_SINAPI_Calculos_Parametros.pdf" TargetMode="External"/><Relationship Id="rId7609" Type="http://schemas.openxmlformats.org/officeDocument/2006/relationships/hyperlink" Target="https://www.caixa.gov.br/Downloads/sinapi-cadernos-tecnicos/SINAPI-CT-PASSEIOS-DE-CONCRETO.pdf" TargetMode="External"/><Relationship Id="rId7816" Type="http://schemas.openxmlformats.org/officeDocument/2006/relationships/hyperlink" Target="https://www.caixa.gov.br/Downloads/sinapi-cadernos-tecnicos/SINAPI-CT-PINTURA-INTERNA.pdf" TargetMode="External"/><Relationship Id="rId9031" Type="http://schemas.openxmlformats.org/officeDocument/2006/relationships/hyperlink" Target="https://www.caixa.gov.br/Downloads/sinapi-cadernos-tecnicos/SINAPI-CT-TRANSPORTE-FLUVIAL-CARGA-E-DESCARGA.pdf" TargetMode="External"/><Relationship Id="rId4176" Type="http://schemas.openxmlformats.org/officeDocument/2006/relationships/hyperlink" Target="https://www.caixa.gov.br/Downloads/sinapi-cadernos-tecnicos/SINAPI-CT-GRAUTE-E-ARMACAO.pdf" TargetMode="External"/><Relationship Id="rId5574" Type="http://schemas.openxmlformats.org/officeDocument/2006/relationships/hyperlink" Target="https://www.caixa.gov.br/Downloads/sinapi-cadernos-tecnicos/SINAPI-CT-INSTALACOES-PREDIAIS-DE-AGUA-FRIA-EM-PVC.pdf" TargetMode="External"/><Relationship Id="rId5781" Type="http://schemas.openxmlformats.org/officeDocument/2006/relationships/hyperlink" Target="https://www.caixa.gov.br/Downloads/sinapi-cadernos-tecnicos/SINAPI-CT-INSTALACOES-PREDIAIS-DE-AGUA-QUENTE-EM-CPVC.pdf" TargetMode="External"/><Relationship Id="rId6418" Type="http://schemas.openxmlformats.org/officeDocument/2006/relationships/hyperlink" Target="https://www.caixa.gov.br/Downloads/sinapi-cadernos-tecnicos/SINAPI-CT-INSTALACOES-EM-COBRE.pdf" TargetMode="External"/><Relationship Id="rId6625" Type="http://schemas.openxmlformats.org/officeDocument/2006/relationships/hyperlink" Target="https://www.caixa.gov.br/Downloads/sinapi-cadernos-tecnicos/SINAPI-CT-LAJES-PRE-MOLDADAS.pdf" TargetMode="External"/><Relationship Id="rId6832" Type="http://schemas.openxmlformats.org/officeDocument/2006/relationships/hyperlink" Target="https://www.caixa.gov.br/Downloads/sinapi-metodologia/Livro_SINAPI_Calculos_Parametros.pdf" TargetMode="External"/><Relationship Id="rId1020" Type="http://schemas.openxmlformats.org/officeDocument/2006/relationships/hyperlink" Target="https://www.caixa.gov.br/Downloads/sinapi-cadernos-tecnicos/SINAPI-CT-BOCAS-PARA-BUEIRO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4383" Type="http://schemas.openxmlformats.org/officeDocument/2006/relationships/hyperlink" Target="https://www.caixa.gov.br/Downloads/sinapi-cadernos-tecnicos/SINAPI-CT-INSTALACOES-ELETRICAS-ELETRODUTOS-EMBUTIDOS-CABOS-CAIXAS-TOMADAS-E-INTERRUPTORES.pdf" TargetMode="External"/><Relationship Id="rId4590" Type="http://schemas.openxmlformats.org/officeDocument/2006/relationships/hyperlink" Target="https://www.caixa.gov.br/Downloads/sinapi-cadernos-tecnicos/SINAPI-CT-INSTALACOES-ELETRICAS-ELETRODUTOS-CONEXOES-E-CONDULETES-APARENTES.pdf" TargetMode="External"/><Relationship Id="rId5227" Type="http://schemas.openxmlformats.org/officeDocument/2006/relationships/hyperlink" Target="https://www.caixa.gov.br/Downloads/sinapi-cadernos-tecnicos/SINAPI-CT-INSTALACOES-HIDRAULICAS-EM-PPR.pdf" TargetMode="External"/><Relationship Id="rId5434" Type="http://schemas.openxmlformats.org/officeDocument/2006/relationships/hyperlink" Target="https://www.caixa.gov.br/Downloads/sinapi-cadernos-tecnicos/SINAPI-CT-INSTALACOES-PREDIAIS-DE-AGUA-FRIA-EM-PVC.pdf" TargetMode="External"/><Relationship Id="rId5641" Type="http://schemas.openxmlformats.org/officeDocument/2006/relationships/hyperlink" Target="https://www.caixa.gov.br/Downloads/sinapi-cadernos-tecnicos/SINAPI-CT-INSTALACOES-PREDIAIS-DE-AGUA-FRIA-EM-PVC.pdf" TargetMode="External"/><Relationship Id="rId8797" Type="http://schemas.openxmlformats.org/officeDocument/2006/relationships/hyperlink" Target="https://www.caixa.gov.br/Downloads/sinapi-cadernos-tecnicos/SINAPI-CT-SINALIZACAO-VERTICAL-VIARIA.pdf" TargetMode="External"/><Relationship Id="rId1837" Type="http://schemas.openxmlformats.org/officeDocument/2006/relationships/hyperlink" Target="https://www.caixa.gov.br/Downloads/sinapi-cadernos-tecnicos/SINAPI-CT-DEMOLICOES-E-REMOCOES.pdf" TargetMode="External"/><Relationship Id="rId3192" Type="http://schemas.openxmlformats.org/officeDocument/2006/relationships/hyperlink" Target="https://www.caixa.gov.br/Downloads/sinapi-cadernos-tecnicos/SINAPI-CT-ESCAVACAO-VERTICAL-A-CEU-ABERTO.pdf" TargetMode="External"/><Relationship Id="rId4036" Type="http://schemas.openxmlformats.org/officeDocument/2006/relationships/hyperlink" Target="https://www.caixa.gov.br/Downloads/sinapi-cadernos-tecnicos/SINAPI-CT-FORMAS-PARA-ESTRUTURAS-DE-CONCRETO-ARMADO.pdf" TargetMode="External"/><Relationship Id="rId4243" Type="http://schemas.openxmlformats.org/officeDocument/2006/relationships/hyperlink" Target="https://www.caixa.gov.br/Downloads/sinapi-cadernos-tecnicos/SINAPI-CT-ILUMINACAO-PREDIAL-E-MONITORAMENTO.pdf" TargetMode="External"/><Relationship Id="rId4450" Type="http://schemas.openxmlformats.org/officeDocument/2006/relationships/hyperlink" Target="https://www.caixa.gov.br/Downloads/sinapi-cadernos-tecnicos/SINAPI-CT-INSTALACOES-ELETRICAS-ELETRODUTOS-EMBUTIDOS-CABOS-CAIXAS-TOMADAS-E-INTERRUPTORES.pdf" TargetMode="External"/><Relationship Id="rId5501" Type="http://schemas.openxmlformats.org/officeDocument/2006/relationships/hyperlink" Target="https://www.caixa.gov.br/Downloads/sinapi-cadernos-tecnicos/SINAPI-CT-INSTALACOES-PREDIAIS-DE-AGUA-FRIA-EM-PVC.pdf" TargetMode="External"/><Relationship Id="rId7399" Type="http://schemas.openxmlformats.org/officeDocument/2006/relationships/hyperlink" Target="https://www.caixa.gov.br/Downloads/sinapi-cadernos-tecnicos/SINAPI-CT-MOBILIARIO-URBANO.pdf" TargetMode="External"/><Relationship Id="rId8657" Type="http://schemas.openxmlformats.org/officeDocument/2006/relationships/hyperlink" Target="https://www.caixa.gov.br/Downloads/sinapi-cadernos-tecnicos/SINAPI-CT-REDES-DE-AGUA-E-ESGOTO-EM-PEAD-LISO-(TUBOS-E-CONEXOES).pdf" TargetMode="External"/><Relationship Id="rId8864" Type="http://schemas.openxmlformats.org/officeDocument/2006/relationships/hyperlink" Target="https://www.caixa.gov.br/Downloads/sinapi-cadernos-tecnicos/SINAPI-CT-SISTEMAS-DE-MEDICAO.pdf" TargetMode="External"/><Relationship Id="rId3052" Type="http://schemas.openxmlformats.org/officeDocument/2006/relationships/hyperlink" Target="https://www.caixa.gov.br/Downloads/sinapi-cadernos-tecnicos/SINAPI-CT-ESCADAS.pdf" TargetMode="External"/><Relationship Id="rId4103" Type="http://schemas.openxmlformats.org/officeDocument/2006/relationships/hyperlink" Target="https://www.caixa.gov.br/Downloads/sinapi-cadernos-tecnicos/SINAPI-CT-GABIOES-EXECUCAO-DE-MURO-E-PROTECAO-SUPERFICIAL.pdf" TargetMode="External"/><Relationship Id="rId4310" Type="http://schemas.openxmlformats.org/officeDocument/2006/relationships/hyperlink" Target="https://www.caixa.gov.br/Downloads/sinapi-cadernos-tecnicos/SINAPI-CT-IMPERMEABILIZACAO-PROTECAO-MECANICA-E-TRATAMENTO-DE-JUNTA.pdf" TargetMode="External"/><Relationship Id="rId7259" Type="http://schemas.openxmlformats.org/officeDocument/2006/relationships/hyperlink" Target="https://www.caixa.gov.br/Downloads/sinapi-cadernos-tecnicos/SINAPI-CT-MASSA-UNICA-EXTERNA.pdf" TargetMode="External"/><Relationship Id="rId7466" Type="http://schemas.openxmlformats.org/officeDocument/2006/relationships/hyperlink" Target="https://www.caixa.gov.br/Downloads/sinapi-cadernos-tecnicos/SINAPI-CT-PAREDES-DE-CONCRETO-ARMACAO.pdf" TargetMode="External"/><Relationship Id="rId7673" Type="http://schemas.openxmlformats.org/officeDocument/2006/relationships/hyperlink" Target="https://www.caixa.gov.br/Downloads/sinapi-cadernos-tecnicos/SINAPI-CT-PAVIMENTO-RIGIDO-DE-CONCRETO.pdf" TargetMode="External"/><Relationship Id="rId7880" Type="http://schemas.openxmlformats.org/officeDocument/2006/relationships/hyperlink" Target="https://www.caixa.gov.br/Downloads/sinapi-cadernos-tecnicos/SINAPI-CT-PINTURA-EM-SUPERFICIES-METALICAS.pdf" TargetMode="External"/><Relationship Id="rId8517" Type="http://schemas.openxmlformats.org/officeDocument/2006/relationships/hyperlink" Target="https://www.caixa.gov.br/Downloads/sinapi-cadernos-tecnicos/SINAPI-CT-REDES-DE-LOGICA-TELEFONIA-E-IMAGEM.pdf" TargetMode="External"/><Relationship Id="rId8724" Type="http://schemas.openxmlformats.org/officeDocument/2006/relationships/hyperlink" Target="https://www.caixa.gov.br/Downloads/sinapi-cadernos-tecnicos/SINAPI-CT-REVESTIMENTOS-CERAMICOS-INTERNOS.pdf" TargetMode="External"/><Relationship Id="rId180" Type="http://schemas.openxmlformats.org/officeDocument/2006/relationships/hyperlink" Target="https://www.caixa.gov.br/Downloads/sinapi-cadernos-tecnicos/SINAPI-CT-ARGAMASSAS.pdf" TargetMode="External"/><Relationship Id="rId1904" Type="http://schemas.openxmlformats.org/officeDocument/2006/relationships/hyperlink" Target="https://www.caixa.gov.br/Downloads/sinapi-cadernos-tecnicos/SINAPI-CT-DEPRECIACAO-JUROS-IMPOSTOS-E-SEGUROS-MANUTENCAO-E-MATERIAIS-NA-OPERACAO-DOS-EQUIPAMENTOS.pdf" TargetMode="External"/><Relationship Id="rId6068" Type="http://schemas.openxmlformats.org/officeDocument/2006/relationships/hyperlink" Target="https://www.caixa.gov.br/Downloads/sinapi-cadernos-tecnicos/SINAPI-CT-INSTALACOES-DE-GAS-E-INCENDIO-EM-ACO-E-FERRO-GALVANIZADO.pdf" TargetMode="External"/><Relationship Id="rId6275" Type="http://schemas.openxmlformats.org/officeDocument/2006/relationships/hyperlink" Target="https://www.caixa.gov.br/Downloads/sinapi-cadernos-tecnicos/SINAPI-CT-INSTALACOES-DE-GAS-EM-PEX-MULTICAMADAS.pdf" TargetMode="External"/><Relationship Id="rId6482" Type="http://schemas.openxmlformats.org/officeDocument/2006/relationships/hyperlink" Target="https://www.caixa.gov.br/Downloads/sinapi-cadernos-tecnicos/SINAPI-CT-INSTALACOES-EM-COBRE.pdf" TargetMode="External"/><Relationship Id="rId7119" Type="http://schemas.openxmlformats.org/officeDocument/2006/relationships/hyperlink" Target="https://www.caixa.gov.br/Downloads/sinapi-cadernos-tecnicos/SINAPI-CT-LOUCAS-E-METAIS.pdf" TargetMode="External"/><Relationship Id="rId7326" Type="http://schemas.openxmlformats.org/officeDocument/2006/relationships/hyperlink" Target="https://www.caixa.gov.br/Downloads/sinapi-cadernos-tecnicos/SINAPI-CT-MASSA-UNICA-EXTERNA.pdf" TargetMode="External"/><Relationship Id="rId7533" Type="http://schemas.openxmlformats.org/officeDocument/2006/relationships/hyperlink" Target="https://www.caixa.gov.br/Downloads/sinapi-cadernos-tecnicos/SINAPI-CT-PAREDES-DE-CONCRETO-FORMAS.pdf" TargetMode="External"/><Relationship Id="rId8931" Type="http://schemas.openxmlformats.org/officeDocument/2006/relationships/hyperlink" Target="https://www.caixa.gov.br/Downloads/sinapi-cadernos-tecnicos/SINAPI-CT-TELHAMENTO-PARA-COBERTURA.pdf" TargetMode="External"/><Relationship Id="rId3869" Type="http://schemas.openxmlformats.org/officeDocument/2006/relationships/hyperlink" Target="https://www.caixa.gov.br/Downloads/sinapi-cadernos-tecnicos/SINAPI-CT-FORROS.pdf" TargetMode="External"/><Relationship Id="rId5084" Type="http://schemas.openxmlformats.org/officeDocument/2006/relationships/hyperlink" Target="https://www.caixa.gov.br/Downloads/sinapi-cadernos-tecnicos/SINAPI-CT-INSTALACOES-HIDRAULICAS-RESERVACAO-E-BOMBAS-DE-RECALQUE.pdf" TargetMode="External"/><Relationship Id="rId5291" Type="http://schemas.openxmlformats.org/officeDocument/2006/relationships/hyperlink" Target="https://www.caixa.gov.br/Downloads/sinapi-cadernos-tecnicos/SINAPI-CT-INSTALACOES-HIDRAULICAS-EM-PPR.pdf" TargetMode="External"/><Relationship Id="rId6135" Type="http://schemas.openxmlformats.org/officeDocument/2006/relationships/hyperlink" Target="https://www.caixa.gov.br/Downloads/sinapi-cadernos-tecnicos/SINAPI-CT-INSTALACOES-DE-GAS-E-INCENDIO-EM-ACO-E-FERRO-GALVANIZADO.pdf" TargetMode="External"/><Relationship Id="rId6342" Type="http://schemas.openxmlformats.org/officeDocument/2006/relationships/hyperlink" Target="https://www.caixa.gov.br/Downloads/sinapi-cadernos-tecnicos/SINAPI-CT-INSTALACOES-EM-COBRE.pdf" TargetMode="External"/><Relationship Id="rId7740" Type="http://schemas.openxmlformats.org/officeDocument/2006/relationships/hyperlink" Target="https://www.caixa.gov.br/Downloads/sinapi-cadernos-tecnicos/SINAPI-CT-PERFURACAO-HORIZONTAL-DIRECIONAL-HDD.pdf" TargetMode="External"/><Relationship Id="rId9498" Type="http://schemas.openxmlformats.org/officeDocument/2006/relationships/hyperlink" Target="https://www.caixa.gov.br/Downloads/sinapi-cadernos-tecnicos/SINAPI-CT-VALVULAS-E-REGISTROS-PARA-SISTEMAS-PREDIAIS.pdf" TargetMode="External"/><Relationship Id="rId997" Type="http://schemas.openxmlformats.org/officeDocument/2006/relationships/hyperlink" Target="https://www.caixa.gov.br/Downloads/sinapi-cadernos-tecnicos/SINAPI-CT-BOCAS-PARA-BUEIR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2885" Type="http://schemas.openxmlformats.org/officeDocument/2006/relationships/hyperlink" Target="https://www.caixa.gov.br/Downloads/sinapi-cadernos-tecnicos/SINAPI-CT-ELETROCALHAS.pdf" TargetMode="External"/><Relationship Id="rId3729" Type="http://schemas.openxmlformats.org/officeDocument/2006/relationships/hyperlink" Target="https://www.caixa.gov.br/Downloads/sinapi-cadernos-tecnicos/SINAPI-CT-ESTRUTURAS-DE-CONTENCAO-PERFIS-PRANCHADOS-CORTINAS-E-MUROS-DE-ARRIMO.pdf" TargetMode="External"/><Relationship Id="rId3936" Type="http://schemas.openxmlformats.org/officeDocument/2006/relationships/hyperlink" Target="https://www.caixa.gov.br/Downloads/sinapi-cadernos-tecnicos/SINAPI-CT-FUNDACOES-RASAS-(BLOCOS-SAPATAS-VIGAS-BALDRAME).pdf" TargetMode="External"/><Relationship Id="rId5151" Type="http://schemas.openxmlformats.org/officeDocument/2006/relationships/hyperlink" Target="https://www.caixa.gov.br/Downloads/sinapi-cadernos-tecnicos/SINAPI-CT-INSTALACOES-HIDRAULICAS-EM-PEX.pdf" TargetMode="External"/><Relationship Id="rId7600" Type="http://schemas.openxmlformats.org/officeDocument/2006/relationships/hyperlink" Target="https://www.caixa.gov.br/Downloads/sinapi-cadernos-tecnicos/SINAPI-CT-PASSEIOS-DE-CONCRETO.pdf" TargetMode="External"/><Relationship Id="rId857" Type="http://schemas.openxmlformats.org/officeDocument/2006/relationships/hyperlink" Target="https://www.caixa.gov.br/Downloads/sinapi-cadernos-tecnicos/SINAPI-CT-ATERROS-BASES-SUB-BASES-E-IMPRIMACOES.pdf" TargetMode="External"/><Relationship Id="rId1487" Type="http://schemas.openxmlformats.org/officeDocument/2006/relationships/hyperlink" Target="https://www.caixa.gov.br/Downloads/sinapi-cadernos-tecnicos/SINAPI-CT-CUSTOS-HORARIOS-PRODUTIVO-E-IMPRODUTIVO-DOS-EQUIPAMENTOS.pdf" TargetMode="External"/><Relationship Id="rId1694" Type="http://schemas.openxmlformats.org/officeDocument/2006/relationships/hyperlink" Target="https://www.caixa.gov.br/Downloads/sinapi-cadernos-tecnicos/SINAPI-CT-CUSTOS-HORARIOS-PRODUTIVO-E-IMPRODUTIV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745" Type="http://schemas.openxmlformats.org/officeDocument/2006/relationships/hyperlink" Target="https://www.caixa.gov.br/Downloads/sinapi-cadernos-tecnicos/SINAPI-CT-DRENOS.pdf" TargetMode="External"/><Relationship Id="rId2952" Type="http://schemas.openxmlformats.org/officeDocument/2006/relationships/hyperlink" Target="https://www.caixa.gov.br/Downloads/sinapi-cadernos-tecnicos/SINAPI-CT-EQUIPAMENTOS-DE-PROTECAO-COLETIVA.pdf" TargetMode="External"/><Relationship Id="rId6202" Type="http://schemas.openxmlformats.org/officeDocument/2006/relationships/hyperlink" Target="https://www.caixa.gov.br/Downloads/sinapi-cadernos-tecnicos/SINAPI-CT-INSTALACOES-DE-GAS-E-INCENDIO-EM-ACO-E-FERRO-GALVANIZADO.pdf" TargetMode="External"/><Relationship Id="rId9358" Type="http://schemas.openxmlformats.org/officeDocument/2006/relationships/hyperlink" Target="https://www.caixa.gov.br/Downloads/sinapi-cadernos-tecnicos/SINAPI-CT-TUBULACAO-FLANGEADA-PARA-REDES-DE-AGUA.pdf" TargetMode="External"/><Relationship Id="rId9565" Type="http://schemas.openxmlformats.org/officeDocument/2006/relationships/hyperlink" Target="https://www.caixa.gov.br/Downloads/sinapi-cadernos-tecnicos/SINAPI-CT-VALVULAS-E-REGISTROS-PARA-SISTEMAS-PREDIAIS.pdf" TargetMode="External"/><Relationship Id="rId717" Type="http://schemas.openxmlformats.org/officeDocument/2006/relationships/hyperlink" Target="https://www.caixa.gov.br/Downloads/sinapi-cadernos-tecnicos/SINAPI-CT-ATERRO-E-REATERRO-DE-VALAS.pdf" TargetMode="External"/><Relationship Id="rId924" Type="http://schemas.openxmlformats.org/officeDocument/2006/relationships/hyperlink" Target="https://www.caixa.gov.br/Downloads/sinapi-cadernos-tecnicos/SINAPI-CT-ATERROS-BASES-SUB-BASES-E-IMPRIMACOES.pdf" TargetMode="External"/><Relationship Id="rId1347" Type="http://schemas.openxmlformats.org/officeDocument/2006/relationships/hyperlink" Target="https://www.caixa.gov.br/Downloads/sinapi-cadernos-tecnicos/SINAPI-CT-CONCRETO-PROTENDIDO.pdf" TargetMode="External"/><Relationship Id="rId1554" Type="http://schemas.openxmlformats.org/officeDocument/2006/relationships/hyperlink" Target="https://www.caixa.gov.br/Downloads/sinapi-cadernos-tecnicos/SINAPI-CT-CUSTOS-HORARIOS-PRODUTIVO-E-IMPRODUTIVO-DOS-EQUIPAMENTOS.pdf" TargetMode="External"/><Relationship Id="rId1761" Type="http://schemas.openxmlformats.org/officeDocument/2006/relationships/hyperlink" Target="https://www.caixa.gov.br/Downloads/sinapi-cadernos-tecnicos/SINAPI-CT-CUSTOS-HORARIOS-PRODUTIVO-E-IMPRODUTIV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2812" Type="http://schemas.openxmlformats.org/officeDocument/2006/relationships/hyperlink" Target="https://www.caixa.gov.br/Downloads/sinapi-cadernos-tecnicos/SINAPI-CT-DUTOS-PARA-AR-CONDICIONADO.pdf" TargetMode="External"/><Relationship Id="rId5011" Type="http://schemas.openxmlformats.org/officeDocument/2006/relationships/hyperlink" Target="https://www.caixa.gov.br/Downloads/sinapi-cadernos-tecnicos/SINAPI-CT-INSTALACOES-HIDRAULICAS-RESERVACAO-E-BOMBAS-DE-RECALQUE.pdf" TargetMode="External"/><Relationship Id="rId5968" Type="http://schemas.openxmlformats.org/officeDocument/2006/relationships/hyperlink" Target="https://www.caixa.gov.br/Downloads/sinapi-cadernos-tecnicos/SINAPI-CT-INSTALACOES-DE-GAS-E-INCENDIO-EM-ACO-E-FERRO-GALVANIZADO.pdf" TargetMode="External"/><Relationship Id="rId8167" Type="http://schemas.openxmlformats.org/officeDocument/2006/relationships/hyperlink" Target="https://www.caixa.gov.br/Downloads/sinapi-cadernos-tecnicos/SINAPI-CT-POCOS-DE-VISITA-E-CAIXAS-PARA-BOCAS-DE-LOBO.pdf" TargetMode="External"/><Relationship Id="rId8374" Type="http://schemas.openxmlformats.org/officeDocument/2006/relationships/hyperlink" Target="https://www.caixa.gov.br/Downloads/sinapi-cadernos-tecnicos/SINAPI-CT-RASGOS-E-FIXACOES.pdf" TargetMode="External"/><Relationship Id="rId8581" Type="http://schemas.openxmlformats.org/officeDocument/2006/relationships/hyperlink" Target="https://www.caixa.gov.br/Downloads/sinapi-cadernos-tecnicos/SINAPI-CT-REDES-DE-AGUA-E-ESGOTO-EM-PEAD-LISO-(TUBOS-E-CONEXOES).pdf" TargetMode="External"/><Relationship Id="rId9218" Type="http://schemas.openxmlformats.org/officeDocument/2006/relationships/hyperlink" Target="https://www.caixa.gov.br/Downloads/sinapi-cadernos-tecnicos/SINAPI-CT-TRANSPORTE-CARGA-E-DESCARGA-DE-MATERIAIS.pdf" TargetMode="External"/><Relationship Id="rId9425" Type="http://schemas.openxmlformats.org/officeDocument/2006/relationships/hyperlink" Target="https://www.caixa.gov.br/Downloads/sinapi-cadernos-tecnicos/SINAPI-CT-VERGAS-CONTRAVERGAS-E-FIXACAO-DE-ALVENARIA.pdf" TargetMode="External"/><Relationship Id="rId9632" Type="http://schemas.openxmlformats.org/officeDocument/2006/relationships/hyperlink" Target="https://www.caixa.gov.br/Downloads/sinapi-cadernos-tecnicos/SINAPI-CT-VALVULAS-PARA-REDES-DE-SANEAMENTO.pdf" TargetMode="External"/><Relationship Id="rId53" Type="http://schemas.openxmlformats.org/officeDocument/2006/relationships/hyperlink" Target="https://www.caixa.gov.br/Downloads/sinapi-cadernos-tecnicos/SINAPI-CT-ALVENARIA-DE-VEDACAO.pdf" TargetMode="External"/><Relationship Id="rId1207" Type="http://schemas.openxmlformats.org/officeDocument/2006/relationships/hyperlink" Target="https://www.caixa.gov.br/Downloads/sinapi-cadernos-tecnicos/SINAPI-CT-CERCAS-PROTETORES-E-ALAMBRADOS.pdf" TargetMode="External"/><Relationship Id="rId1414" Type="http://schemas.openxmlformats.org/officeDocument/2006/relationships/hyperlink" Target="https://www.caixa.gov.br/Downloads/sinapi-cadernos-tecnicos/SINAPI-CT-CONTRAPISO.pdf" TargetMode="External"/><Relationship Id="rId1621" Type="http://schemas.openxmlformats.org/officeDocument/2006/relationships/hyperlink" Target="https://www.caixa.gov.br/Downloads/sinapi-cadernos-tecnicos/SINAPI-CT-CUSTOS-HORARIOS-PRODUTIVO-E-IMPRODUTIVO-DOS-EQUIPAMENTOS.pdf" TargetMode="External"/><Relationship Id="rId4777" Type="http://schemas.openxmlformats.org/officeDocument/2006/relationships/hyperlink" Target="https://www.caixa.gov.br/Downloads/sinapi-cadernos-tecnicos/SINAPI-CT-INSTALACOES-ELETRICAS-REDE-DE-DISTRIBUICAO.pdf" TargetMode="External"/><Relationship Id="rId4984" Type="http://schemas.openxmlformats.org/officeDocument/2006/relationships/hyperlink" Target="https://www.caixa.gov.br/Downloads/sinapi-cadernos-tecnicos/SINAPI-CT-INSTALACOES-HIDRAULICAS-RESERVACAO-E-BOMBAS-DE-RECALQUE.pdf" TargetMode="External"/><Relationship Id="rId5828" Type="http://schemas.openxmlformats.org/officeDocument/2006/relationships/hyperlink" Target="https://www.caixa.gov.br/Downloads/sinapi-cadernos-tecnicos/SINAPI-CT-INSTALACOES-PREDIAIS-DE-AGUAS-PLUVIAIS-TUBOS-CONEXOES-CAIXAS-E-RALOS.pdf" TargetMode="External"/><Relationship Id="rId7183" Type="http://schemas.openxmlformats.org/officeDocument/2006/relationships/hyperlink" Target="https://www.caixa.gov.br/Downloads/sinapi-cadernos-tecnicos/SINAPI-CT-LOUCAS-E-METAIS.pdf" TargetMode="External"/><Relationship Id="rId7390" Type="http://schemas.openxmlformats.org/officeDocument/2006/relationships/hyperlink" Target="https://www.caixa.gov.br/Downloads/sinapi-cadernos-tecnicos/SINAPI-CT-MASSA-UNICA-INTERNA.pdf" TargetMode="External"/><Relationship Id="rId8027" Type="http://schemas.openxmlformats.org/officeDocument/2006/relationships/hyperlink" Target="https://www.caixa.gov.br/Downloads/sinapi-cadernos-tecnicos/SINAPI-CT-POSTES-DE-CONCRETO-E-METALICOS.pdf" TargetMode="External"/><Relationship Id="rId8234" Type="http://schemas.openxmlformats.org/officeDocument/2006/relationships/hyperlink" Target="https://www.caixa.gov.br/Downloads/sinapi-cadernos-tecnicos/SINAPI-CT-PRODUCAO-DE-CONCRETO.pdf" TargetMode="External"/><Relationship Id="rId8441" Type="http://schemas.openxmlformats.org/officeDocument/2006/relationships/hyperlink" Target="https://www.caixa.gov.br/Downloads/sinapi-cadernos-tecnicos/SINAPI-CT-RECOMPOSICAO-DE-PAVIMENTOS.pdf" TargetMode="External"/><Relationship Id="rId3379" Type="http://schemas.openxmlformats.org/officeDocument/2006/relationships/hyperlink" Target="https://www.caixa.gov.br/Downloads/sinapi-cadernos-tecnicos/SINAPI-CT-ESGOTAMENTO-DE-VALA-E-REBAIXAMENTO-DO-LENCOL-FREATICO.pdf" TargetMode="External"/><Relationship Id="rId3586" Type="http://schemas.openxmlformats.org/officeDocument/2006/relationships/hyperlink" Target="https://www.caixa.gov.br/Downloads/sinapi-cadernos-tecnicos/SINAPI-CT-ESTRUTURA-E-TRAMA-PARA-COBERTURA.pdf" TargetMode="External"/><Relationship Id="rId3793" Type="http://schemas.openxmlformats.org/officeDocument/2006/relationships/hyperlink" Target="https://www.caixa.gov.br/Downloads/sinapi-cadernos-tecnicos/SINAPI-CT-ESTRUTURAS-DE-MADEIRA.pdf" TargetMode="External"/><Relationship Id="rId4637" Type="http://schemas.openxmlformats.org/officeDocument/2006/relationships/hyperlink" Target="https://www.caixa.gov.br/Downloads/sinapi-cadernos-tecnicos/SINAPI-CT-INSTALACOES-ELETRICAS-QUADROS-CABOS-DISJUNTORES-CONTATORES-E-BARRAMENTOS-BLINDADOS.pdf" TargetMode="External"/><Relationship Id="rId7043" Type="http://schemas.openxmlformats.org/officeDocument/2006/relationships/hyperlink" Target="https://www.caixa.gov.br/Downloads/sinapi-metodologia/Livro_SINAPI_Calculos_Parametros.pdf" TargetMode="External"/><Relationship Id="rId7250" Type="http://schemas.openxmlformats.org/officeDocument/2006/relationships/hyperlink" Target="https://www.caixa.gov.br/Downloads/sinapi-cadernos-tecnicos/SINAPI-CT-MASSA-UNICA-EXTERNA.pdf" TargetMode="External"/><Relationship Id="rId8301" Type="http://schemas.openxmlformats.org/officeDocument/2006/relationships/hyperlink" Target="https://www.caixa.gov.br/Downloads/sinapi-cadernos-tecnicos/SINAPI-CT-RADIER-PISO-DE-CONCRETO-E-LAJE-SOBRE-SOLO.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3239" Type="http://schemas.openxmlformats.org/officeDocument/2006/relationships/hyperlink" Target="https://www.caixa.gov.br/Downloads/sinapi-cadernos-tecnicos/SINAPI-CT-ESCAVACAO-DE-VALAS.pdf" TargetMode="External"/><Relationship Id="rId3446" Type="http://schemas.openxmlformats.org/officeDocument/2006/relationships/hyperlink" Target="https://www.caixa.gov.br/Downloads/sinapi-cadernos-tecnicos/SINAPI-CT-ESQUADRIAS-PORTAS.pdf" TargetMode="External"/><Relationship Id="rId4844" Type="http://schemas.openxmlformats.org/officeDocument/2006/relationships/hyperlink" Target="https://www.caixa.gov.br/Downloads/sinapi-cadernos-tecnicos/SINAPI-CT-INSTALACOES-HIDRAULICAS-RESERVACAO-E-BOMBAS-DE-RECALQUE.pdf" TargetMode="External"/><Relationship Id="rId7110" Type="http://schemas.openxmlformats.org/officeDocument/2006/relationships/hyperlink" Target="https://www.caixa.gov.br/Downloads/sinapi-cadernos-tecnicos/SINAPI-CT-LOUCAS-E-METAIS.pdf" TargetMode="External"/><Relationship Id="rId367" Type="http://schemas.openxmlformats.org/officeDocument/2006/relationships/hyperlink" Target="https://www.caixa.gov.br/Downloads/sinapi-cadernos-tecnicos/SINAPI-CT-ASSENTAMENTO-DE-TUBOS-DE-ESGOTO-EM-PVC-E-PEAD.pdf" TargetMode="External"/><Relationship Id="rId574" Type="http://schemas.openxmlformats.org/officeDocument/2006/relationships/hyperlink" Target="https://www.caixa.gov.br/Downloads/sinapi-cadernos-tecnicos/SINAPI-CT-ASSENTAMENTO-DE-TUBOS-DE-PVC-E-METALICOS-EM-REDES-DE-AGUA.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3653" Type="http://schemas.openxmlformats.org/officeDocument/2006/relationships/hyperlink" Target="https://www.caixa.gov.br/Downloads/sinapi-cadernos-tecnicos/SINAPI-CT-ESTRUTURA-E-TRAMA-PARA-COBERTURA.pdf" TargetMode="External"/><Relationship Id="rId3860" Type="http://schemas.openxmlformats.org/officeDocument/2006/relationships/hyperlink" Target="https://www.caixa.gov.br/Downloads/sinapi-cadernos-tecnicos/SINAPI-CT-EXECUCAO-DE-TIRANTES.pdf" TargetMode="External"/><Relationship Id="rId4704" Type="http://schemas.openxmlformats.org/officeDocument/2006/relationships/hyperlink" Target="https://www.caixa.gov.br/Downloads/sinapi-cadernos-tecnicos/SINAPI-CT-INSTALACOES-ELETRICAS-REDE-DE-DISTRIBUICAO.pdf" TargetMode="External"/><Relationship Id="rId4911" Type="http://schemas.openxmlformats.org/officeDocument/2006/relationships/hyperlink" Target="https://www.caixa.gov.br/Downloads/sinapi-cadernos-tecnicos/SINAPI-CT-INSTALACOES-HIDRAULICAS-RESERVACAO-E-BOMBAS-DE-RECALQUE.pdf" TargetMode="External"/><Relationship Id="rId9075" Type="http://schemas.openxmlformats.org/officeDocument/2006/relationships/hyperlink" Target="https://www.caixa.gov.br/Downloads/sinapi-cadernos-tecnicos/SINAPI-CT-TRANSPORTE-FLUVIAL-MOMENTO-DE-TRANSPORTE.pdf" TargetMode="External"/><Relationship Id="rId9282" Type="http://schemas.openxmlformats.org/officeDocument/2006/relationships/hyperlink" Target="https://www.caixa.gov.br/Downloads/sinapi-cadernos-tecnicos/SINAPI-CT-TRANSPORTE-CARGA-E-DESCARGA-DE-MATERIAIS.pdf" TargetMode="External"/><Relationship Id="rId227" Type="http://schemas.openxmlformats.org/officeDocument/2006/relationships/hyperlink" Target="https://www.caixa.gov.br/Downloads/sinapi-cadernos-tecnicos/SINAPI-CT-ARGAMASSAS.pdf" TargetMode="External"/><Relationship Id="rId781" Type="http://schemas.openxmlformats.org/officeDocument/2006/relationships/hyperlink" Target="https://www.caixa.gov.br/Downloads/sinapi-cadernos-tecnicos/SINAPI-CT-ATERROS-BASES-SUB-BASES-E-IMPRIMACOE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3306" Type="http://schemas.openxmlformats.org/officeDocument/2006/relationships/hyperlink" Target="https://www.caixa.gov.br/Downloads/sinapi-cadernos-tecnicos/SINAPI-CT-ESCAVACAO-EM-MATERIAL-DE-3&#170;-CATEGORIA.pdf" TargetMode="External"/><Relationship Id="rId3513" Type="http://schemas.openxmlformats.org/officeDocument/2006/relationships/hyperlink" Target="https://www.caixa.gov.br/Downloads/sinapi-cadernos-tecnicos/SINAPI-CT-ESQUADRIAS-PORTAS.pdf" TargetMode="External"/><Relationship Id="rId3720" Type="http://schemas.openxmlformats.org/officeDocument/2006/relationships/hyperlink" Target="https://www.caixa.gov.br/Downloads/sinapi-cadernos-tecnicos/SINAPI-CT-ESTRUTURAS-DE-CONTENCAO-PERFIS-PRANCHADOS-CORTINAS-E-MUROS-DE-ARRIMO.pdf" TargetMode="External"/><Relationship Id="rId6669" Type="http://schemas.openxmlformats.org/officeDocument/2006/relationships/hyperlink" Target="https://www.caixa.gov.br/Downloads/sinapi-cadernos-tecnicos/SINAPI-CT-LIGACOES-PREDIAIS-DE-AGUA-E-ESGOTO.pdf" TargetMode="External"/><Relationship Id="rId6876" Type="http://schemas.openxmlformats.org/officeDocument/2006/relationships/hyperlink" Target="https://www.caixa.gov.br/Downloads/sinapi-metodologia/Livro_SINAPI_Calculos_Parametros.pdf" TargetMode="External"/><Relationship Id="rId7927" Type="http://schemas.openxmlformats.org/officeDocument/2006/relationships/hyperlink" Target="https://www.caixa.gov.br/Downloads/sinapi-cadernos-tecnicos/SINAPI-CT-PINTURA-PARA-PISOS-E-PARA-SINALIZACAO-HORIZONTAL-E-VERTICAL.pdf" TargetMode="External"/><Relationship Id="rId8091" Type="http://schemas.openxmlformats.org/officeDocument/2006/relationships/hyperlink" Target="https://www.caixa.gov.br/Downloads/sinapi-cadernos-tecnicos/SINAPI-CT-POCOS-DE-VISITA-E-CAIXAS-PARA-BOCAS-DE-LOBO.pdf" TargetMode="External"/><Relationship Id="rId434" Type="http://schemas.openxmlformats.org/officeDocument/2006/relationships/hyperlink" Target="https://www.caixa.gov.br/Downloads/sinapi-cadernos-tecnicos/SINAPI-CT-ASSENTAMENTO-DE-TUBOS-DE-PVC-E-METALICOS-EM-REDES-DE-AGUA.pdf" TargetMode="External"/><Relationship Id="rId641" Type="http://schemas.openxmlformats.org/officeDocument/2006/relationships/hyperlink" Target="https://www.caixa.gov.br/Downloads/sinapi-cadernos-tecnicos/SINAPI-CT-ASSENTAMENTO-DE-TUBOS-DE-ESGOTO-OU-DRENAGEM-PLUVIAL-EM-CONCRETO.pdf" TargetMode="External"/><Relationship Id="rId1064" Type="http://schemas.openxmlformats.org/officeDocument/2006/relationships/hyperlink" Target="https://www.caixa.gov.br/Downloads/sinapi-cadernos-tecnicos/SINAPI-CT-BOMBAS-HIDRAULICAS-CENTRIFUGAS-HORIZONTAIS-E-SUBMERSIVEIS.pdf" TargetMode="External"/><Relationship Id="rId1271" Type="http://schemas.openxmlformats.org/officeDocument/2006/relationships/hyperlink" Target="https://www.caixa.gov.br/Downloads/sinapi-cadernos-tecnicos/SINAPI-CT-CONCRETAGEM-PARA-ESTRUTURAS-DE-CONCRETO-ARMADO.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5478" Type="http://schemas.openxmlformats.org/officeDocument/2006/relationships/hyperlink" Target="https://www.caixa.gov.br/Downloads/sinapi-cadernos-tecnicos/SINAPI-CT-INSTALACOES-PREDIAIS-DE-AGUA-FRIA-EM-PVC.pdf" TargetMode="External"/><Relationship Id="rId5685" Type="http://schemas.openxmlformats.org/officeDocument/2006/relationships/hyperlink" Target="https://www.caixa.gov.br/Downloads/sinapi-cadernos-tecnicos/SINAPI-CT-INSTALACOES-PREDIAIS-DE-AGUA-QUENTE-EM-CPVC.pdf" TargetMode="External"/><Relationship Id="rId5892" Type="http://schemas.openxmlformats.org/officeDocument/2006/relationships/hyperlink" Target="https://www.caixa.gov.br/Downloads/sinapi-cadernos-tecnicos/SINAPI-CT-INSTALACOES-DE-DIVISORIAS-DIVERSAS.pdf" TargetMode="External"/><Relationship Id="rId6529" Type="http://schemas.openxmlformats.org/officeDocument/2006/relationships/hyperlink" Target="https://www.caixa.gov.br/Downloads/sinapi-cadernos-tecnicos/SINAPI-CT-INSTALACOES-EM-COBRE.pdf" TargetMode="External"/><Relationship Id="rId6736" Type="http://schemas.openxmlformats.org/officeDocument/2006/relationships/hyperlink" Target="https://www.caixa.gov.br/Downloads/sinapi-metodologia/Livro_SINAPI_Calculos_Parametros.pdf" TargetMode="External"/><Relationship Id="rId6943" Type="http://schemas.openxmlformats.org/officeDocument/2006/relationships/hyperlink" Target="https://www.caixa.gov.br/Downloads/sinapi-metodologia/Livro_SINAPI_Calculos_Parametros.pdf" TargetMode="External"/><Relationship Id="rId9142" Type="http://schemas.openxmlformats.org/officeDocument/2006/relationships/hyperlink" Target="https://www.caixa.gov.br/Downloads/sinapi-cadernos-tecnicos/SINAPI-CT-TRANSPORTE-DE-MATERIAIS-DENTRO-DO-CANTEIRO-DE-OBRAS.pdf" TargetMode="External"/><Relationship Id="rId501" Type="http://schemas.openxmlformats.org/officeDocument/2006/relationships/hyperlink" Target="https://www.caixa.gov.br/Downloads/sinapi-cadernos-tecnicos/SINAPI-CT-ASSENTAMENTO-DE-TUBOS-DE-PVC-E-METALICOS-EM-REDES-DE-AGUA.pdf" TargetMode="External"/><Relationship Id="rId1131" Type="http://schemas.openxmlformats.org/officeDocument/2006/relationships/hyperlink" Target="https://www.caixa.gov.br/Downloads/sinapi-cadernos-tecnicos/SINAPI-CT-CAIXAS-ENTERRADAS.pdf" TargetMode="External"/><Relationship Id="rId4287" Type="http://schemas.openxmlformats.org/officeDocument/2006/relationships/hyperlink" Target="https://www.caixa.gov.br/Downloads/sinapi-cadernos-tecnicos/SINAPI-CT-IMPERMEABILIZACAO-PROTECAO-MECANICA-E-TRATAMENTO-DE-JUNTA.pdf" TargetMode="External"/><Relationship Id="rId4494" Type="http://schemas.openxmlformats.org/officeDocument/2006/relationships/hyperlink" Target="https://www.caixa.gov.br/Downloads/sinapi-cadernos-tecnicos/SINAPI-CT-INSTALACOES-ELETRICAS-ELETRODUTOS-EMBUTIDOS-CABOS-CAIXAS-TOMADAS-E-INTERRUPTORES.pdf" TargetMode="External"/><Relationship Id="rId5338" Type="http://schemas.openxmlformats.org/officeDocument/2006/relationships/hyperlink" Target="https://www.caixa.gov.br/Downloads/sinapi-cadernos-tecnicos/SINAPI-CT-INSTALACOES-PREDIAIS-DE-ESGOTO-TUBOS-E-CONEXOES.pdf" TargetMode="External"/><Relationship Id="rId5545" Type="http://schemas.openxmlformats.org/officeDocument/2006/relationships/hyperlink" Target="https://www.caixa.gov.br/Downloads/sinapi-cadernos-tecnicos/SINAPI-CT-INSTALACOES-PREDIAIS-DE-AGUA-FRIA-EM-PVC.pdf" TargetMode="External"/><Relationship Id="rId5752" Type="http://schemas.openxmlformats.org/officeDocument/2006/relationships/hyperlink" Target="https://www.caixa.gov.br/Downloads/sinapi-cadernos-tecnicos/SINAPI-CT-INSTALACOES-PREDIAIS-DE-AGUA-QUENTE-EM-CPVC.pdf" TargetMode="External"/><Relationship Id="rId6803" Type="http://schemas.openxmlformats.org/officeDocument/2006/relationships/hyperlink" Target="https://www.caixa.gov.br/Downloads/sinapi-metodologia/Livro_SINAPI_Calculos_Parametros.pdf" TargetMode="External"/><Relationship Id="rId9002" Type="http://schemas.openxmlformats.org/officeDocument/2006/relationships/hyperlink" Target="https://www.caixa.gov.br/Downloads/sinapi-cadernos-tecnicos/SINAPI-CT-TRANSPORTE-FLUVIAL-CARGA-E-DESCARGA.pdf" TargetMode="External"/><Relationship Id="rId3096" Type="http://schemas.openxmlformats.org/officeDocument/2006/relationships/hyperlink" Target="https://www.caixa.gov.br/Downloads/sinapi-cadernos-tecnicos/SINAPI-CT-ESCADAS.pdf" TargetMode="External"/><Relationship Id="rId4147" Type="http://schemas.openxmlformats.org/officeDocument/2006/relationships/hyperlink" Target="https://www.caixa.gov.br/Downloads/sinapi-cadernos-tecnicos/SINAPI-CT-GESSO.pdf" TargetMode="External"/><Relationship Id="rId4354" Type="http://schemas.openxmlformats.org/officeDocument/2006/relationships/hyperlink" Target="https://www.caixa.gov.br/Downloads/sinapi-cadernos-tecnicos/SINAPI-CT-INSTALACOES-ELETRICAS-ELETRODUTOS-EMBUTIDOS-CABOS-CAIXAS-TOMADAS-E-INTERRUPTORES.pdf" TargetMode="External"/><Relationship Id="rId4561" Type="http://schemas.openxmlformats.org/officeDocument/2006/relationships/hyperlink" Target="https://www.caixa.gov.br/Downloads/sinapi-cadernos-tecnicos/SINAPI-CT-INSTALACOES-ELETRICAS-ELETRODUTOS-CONEXOES-E-CONDULETES-APARENTES.pdf" TargetMode="External"/><Relationship Id="rId5405" Type="http://schemas.openxmlformats.org/officeDocument/2006/relationships/hyperlink" Target="https://www.caixa.gov.br/Downloads/sinapi-cadernos-tecnicos/SINAPI-CT-INSTALACOES-PREDIAIS-DE-ESGOTO-TUBOS-E-CONEXOES.pdf" TargetMode="External"/><Relationship Id="rId5612" Type="http://schemas.openxmlformats.org/officeDocument/2006/relationships/hyperlink" Target="https://www.caixa.gov.br/Downloads/sinapi-cadernos-tecnicos/SINAPI-CT-INSTALACOES-PREDIAIS-DE-AGUA-FRIA-EM-PVC.pdf" TargetMode="External"/><Relationship Id="rId8768" Type="http://schemas.openxmlformats.org/officeDocument/2006/relationships/hyperlink" Target="https://www.caixa.gov.br/Downloads/sinapi-cadernos-tecnicos/SINAPI-CT-SINALIZACAO-VERTICAL-VIARIA.pdf" TargetMode="External"/><Relationship Id="rId1948" Type="http://schemas.openxmlformats.org/officeDocument/2006/relationships/hyperlink" Target="https://www.caixa.gov.br/Downloads/sinapi-cadernos-tecnicos/SINAPI-CT-DEPRECIACAO-JUROS-IMPOSTOS-E-SEGUROS-MANUTENCAO-E-MATERIAIS-NA-OPERACAO-DOS-EQUIPAMENTOS.pdf" TargetMode="External"/><Relationship Id="rId3163" Type="http://schemas.openxmlformats.org/officeDocument/2006/relationships/hyperlink" Target="https://www.caixa.gov.br/Downloads/sinapi-cadernos-tecnicos/SINAPI-CT-ESCAVACAO-VERTICAL-A-CEU-ABERTO.pdf" TargetMode="External"/><Relationship Id="rId3370" Type="http://schemas.openxmlformats.org/officeDocument/2006/relationships/hyperlink" Target="https://www.caixa.gov.br/Downloads/sinapi-cadernos-tecnicos/SINAPI-CT-ESCORAMENTO-E-PREPARO-DE-FUNDO-DE-VALAS.pdf" TargetMode="External"/><Relationship Id="rId4007" Type="http://schemas.openxmlformats.org/officeDocument/2006/relationships/hyperlink" Target="https://www.caixa.gov.br/Downloads/sinapi-cadernos-tecnicos/SINAPI-CT-FORMAS-PARA-ESTRUTURAS-DE-CONCRETO-ARMADO.pdf" TargetMode="External"/><Relationship Id="rId4214" Type="http://schemas.openxmlformats.org/officeDocument/2006/relationships/hyperlink" Target="https://www.caixa.gov.br/Downloads/sinapi-cadernos-tecnicos/SINAPI-CT-GUIAS-E-SARJETAS.pdf" TargetMode="External"/><Relationship Id="rId4421" Type="http://schemas.openxmlformats.org/officeDocument/2006/relationships/hyperlink" Target="https://www.caixa.gov.br/Downloads/sinapi-cadernos-tecnicos/SINAPI-CT-INSTALACOES-ELETRICAS-ELETRODUTOS-EMBUTIDOS-CABOS-CAIXAS-TOMADAS-E-INTERRUPTORES.pdf" TargetMode="External"/><Relationship Id="rId7577" Type="http://schemas.openxmlformats.org/officeDocument/2006/relationships/hyperlink" Target="https://www.caixa.gov.br/Downloads/sinapi-cadernos-tecnicos/SINAPI-CT-PARQUINHOS-E-EQUIPAMENTOS-DE-GINASTICA-AO-AR-LIVRE.pdf" TargetMode="External"/><Relationship Id="rId8975" Type="http://schemas.openxmlformats.org/officeDocument/2006/relationships/hyperlink" Target="https://www.caixa.gov.br/Downloads/sinapi-cadernos-tecnicos/SINAPI-CT-TRANSPORTE-FLUVIAL-CARGA-E-DESCARGA.pdf" TargetMode="External"/><Relationship Id="rId291" Type="http://schemas.openxmlformats.org/officeDocument/2006/relationships/hyperlink" Target="https://www.caixa.gov.br/Downloads/sinapi-cadernos-tecnicos/SINAPI-CT-ARMACAO-PARA-ESTRUTURAS-DE-CONCRETO-ARMADO.pdf" TargetMode="External"/><Relationship Id="rId1808" Type="http://schemas.openxmlformats.org/officeDocument/2006/relationships/hyperlink" Target="https://www.caixa.gov.br/Downloads/sinapi-cadernos-tecnicos/SINAPI-CT-CUSTOS-HORARIOS-PRODUTIVO-E-IMPRODUTIVO-DOS-EQUIPAMENTOS.pdf" TargetMode="External"/><Relationship Id="rId3023" Type="http://schemas.openxmlformats.org/officeDocument/2006/relationships/hyperlink" Target="https://www.caixa.gov.br/Downloads/sinapi-cadernos-tecnicos/SINAPI-CT-ESCADAS.pdf" TargetMode="External"/><Relationship Id="rId6179" Type="http://schemas.openxmlformats.org/officeDocument/2006/relationships/hyperlink" Target="https://www.caixa.gov.br/Downloads/sinapi-cadernos-tecnicos/SINAPI-CT-INSTALACOES-DE-GAS-E-INCENDIO-EM-ACO-E-FERRO-GALVANIZADO.pdf" TargetMode="External"/><Relationship Id="rId6386" Type="http://schemas.openxmlformats.org/officeDocument/2006/relationships/hyperlink" Target="https://www.caixa.gov.br/Downloads/sinapi-cadernos-tecnicos/SINAPI-CT-INSTALACOES-EM-COBRE.pdf" TargetMode="External"/><Relationship Id="rId7784" Type="http://schemas.openxmlformats.org/officeDocument/2006/relationships/hyperlink" Target="https://www.caixa.gov.br/Downloads/sinapi-cadernos-tecnicos/SINAPI-CT-PINTURA-EXTERNA.pdf" TargetMode="External"/><Relationship Id="rId7991" Type="http://schemas.openxmlformats.org/officeDocument/2006/relationships/hyperlink" Target="https://www.caixa.gov.br/Downloads/sinapi-cadernos-tecnicos/SINAPI-CT-PISOS.pdf" TargetMode="External"/><Relationship Id="rId8628" Type="http://schemas.openxmlformats.org/officeDocument/2006/relationships/hyperlink" Target="https://www.caixa.gov.br/Downloads/sinapi-cadernos-tecnicos/SINAPI-CT-REDES-DE-AGUA-E-ESGOTO-EM-PEAD-LISO-(TUBOS-E-CONEXOES).pdf" TargetMode="External"/><Relationship Id="rId8835" Type="http://schemas.openxmlformats.org/officeDocument/2006/relationships/hyperlink" Target="https://www.caixa.gov.br/Downloads/sinapi-cadernos-tecnicos/SINAPI-CT-SISTEMA-DE-PROTECAO-CONTRA-DESCARGAS-ATMOSFERICAS-SPDA.pdf" TargetMode="External"/><Relationship Id="rId151" Type="http://schemas.openxmlformats.org/officeDocument/2006/relationships/hyperlink" Target="https://www.caixa.gov.br/Downloads/sinapi-cadernos-tecnicos/SINAPI-CT-ARGAMASSAS.pdf" TargetMode="External"/><Relationship Id="rId3230" Type="http://schemas.openxmlformats.org/officeDocument/2006/relationships/hyperlink" Target="https://www.caixa.gov.br/Downloads/sinapi-cadernos-tecnicos/SINAPI-CT-ESCAVACAO-DE-VALAS.pdf" TargetMode="External"/><Relationship Id="rId5195" Type="http://schemas.openxmlformats.org/officeDocument/2006/relationships/hyperlink" Target="https://www.caixa.gov.br/Downloads/sinapi-cadernos-tecnicos/SINAPI-CT-INSTALACOES-HIDRAULICAS-EM-PEX.pdf" TargetMode="External"/><Relationship Id="rId6039" Type="http://schemas.openxmlformats.org/officeDocument/2006/relationships/hyperlink" Target="https://www.caixa.gov.br/Downloads/sinapi-cadernos-tecnicos/SINAPI-CT-INSTALACOES-DE-GAS-E-INCENDIO-EM-ACO-E-FERRO-GALVANIZADO.pdf" TargetMode="External"/><Relationship Id="rId6593" Type="http://schemas.openxmlformats.org/officeDocument/2006/relationships/hyperlink" Target="https://www.caixa.gov.br/Downloads/sinapi-cadernos-tecnicos/SINAPI-CT-INSTALACOES-PARA-CANTEIROS-DE-OBRAS.pdf" TargetMode="External"/><Relationship Id="rId7437" Type="http://schemas.openxmlformats.org/officeDocument/2006/relationships/hyperlink" Target="https://www.caixa.gov.br/Downloads/sinapi-cadernos-tecnicos/SINAPI-CT-MONTAGEM-DE-GRUAS-E-CREMALHEIRAS.pdf" TargetMode="External"/><Relationship Id="rId7644" Type="http://schemas.openxmlformats.org/officeDocument/2006/relationships/hyperlink" Target="https://www.caixa.gov.br/Downloads/sinapi-cadernos-tecnicos/SINAPI-CT-PAVIMENTO-INTERTRAVADO.pdf" TargetMode="External"/><Relationship Id="rId7851" Type="http://schemas.openxmlformats.org/officeDocument/2006/relationships/hyperlink" Target="https://www.caixa.gov.br/Downloads/sinapi-cadernos-tecnicos/SINAPI-CT-PINTURA-EM-MADEIRA.pdf" TargetMode="External"/><Relationship Id="rId8902" Type="http://schemas.openxmlformats.org/officeDocument/2006/relationships/hyperlink" Target="https://www.caixa.gov.br/Downloads/sinapi-cadernos-tecnicos/SINAPI-CT-SUPRESSAO-VEGETAL.pdf" TargetMode="External"/><Relationship Id="rId2789" Type="http://schemas.openxmlformats.org/officeDocument/2006/relationships/hyperlink" Target="https://www.caixa.gov.br/Downloads/sinapi-cadernos-tecnicos/SINAPI-CT-DUTOS-PARA-AR-CONDICIONADO.pdf" TargetMode="External"/><Relationship Id="rId2996" Type="http://schemas.openxmlformats.org/officeDocument/2006/relationships/hyperlink" Target="https://www.caixa.gov.br/Downloads/sinapi-cadernos-tecnicos/SINAPI-CT-EQUIPAMENTOS-DE-PROTECAO-COLETIVA.pdf" TargetMode="External"/><Relationship Id="rId6246" Type="http://schemas.openxmlformats.org/officeDocument/2006/relationships/hyperlink" Target="https://www.caixa.gov.br/Downloads/sinapi-cadernos-tecnicos/SINAPI-CT-INSTALACOES-DE-GAS-EM-PEX-MULTICAMADAS.pdf" TargetMode="External"/><Relationship Id="rId6453" Type="http://schemas.openxmlformats.org/officeDocument/2006/relationships/hyperlink" Target="https://www.caixa.gov.br/Downloads/sinapi-cadernos-tecnicos/SINAPI-CT-INSTALACOES-EM-COBRE.pdf" TargetMode="External"/><Relationship Id="rId6660" Type="http://schemas.openxmlformats.org/officeDocument/2006/relationships/hyperlink" Target="https://www.caixa.gov.br/Downloads/sinapi-cadernos-tecnicos/SINAPI-CT-LIGACOES-PREDIAIS-DE-AGUA-E-ESGOTO.pdf" TargetMode="External"/><Relationship Id="rId7504" Type="http://schemas.openxmlformats.org/officeDocument/2006/relationships/hyperlink" Target="https://www.caixa.gov.br/Downloads/sinapi-cadernos-tecnicos/SINAPI-CT-PAREDES-DE-CONCRETO-ESTUCAMENTO.pdf" TargetMode="External"/><Relationship Id="rId7711" Type="http://schemas.openxmlformats.org/officeDocument/2006/relationships/hyperlink" Target="https://www.caixa.gov.br/Downloads/sinapi-cadernos-tecnicos/SINAPI-CT-PERFURACAO-HORIZONTAL-DIRECIONAL-HDD.pdf" TargetMode="External"/><Relationship Id="rId968" Type="http://schemas.openxmlformats.org/officeDocument/2006/relationships/hyperlink" Target="https://www.caixa.gov.br/Downloads/sinapi-cadernos-tecnicos/SINAPI-CT-ATERROS-BASES-SUB-BASES-E-IMPRIMACOES.pdf" TargetMode="External"/><Relationship Id="rId1598" Type="http://schemas.openxmlformats.org/officeDocument/2006/relationships/hyperlink" Target="https://www.caixa.gov.br/Downloads/sinapi-cadernos-tecnicos/SINAPI-CT-CUSTOS-HORARIOS-PRODUTIVO-E-IMPRODUTIV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2856" Type="http://schemas.openxmlformats.org/officeDocument/2006/relationships/hyperlink" Target="https://www.caixa.gov.br/Downloads/sinapi-cadernos-tecnicos/SINAPI-CT-ELETROCALHAS.pdf" TargetMode="External"/><Relationship Id="rId3907" Type="http://schemas.openxmlformats.org/officeDocument/2006/relationships/hyperlink" Target="https://www.caixa.gov.br/Downloads/sinapi-cadernos-tecnicos/SINAPI-CT-FOSSAS-E-SUMIDOUROS.pdf" TargetMode="External"/><Relationship Id="rId5055" Type="http://schemas.openxmlformats.org/officeDocument/2006/relationships/hyperlink" Target="https://www.caixa.gov.br/Downloads/sinapi-cadernos-tecnicos/SINAPI-CT-INSTALACOES-HIDRAULICAS-RESERVACAO-E-BOMBAS-DE-RECALQUE.pdf" TargetMode="External"/><Relationship Id="rId5262" Type="http://schemas.openxmlformats.org/officeDocument/2006/relationships/hyperlink" Target="https://www.caixa.gov.br/Downloads/sinapi-cadernos-tecnicos/SINAPI-CT-INSTALACOES-HIDRAULICAS-EM-PPR.pdf" TargetMode="External"/><Relationship Id="rId6106" Type="http://schemas.openxmlformats.org/officeDocument/2006/relationships/hyperlink" Target="https://www.caixa.gov.br/Downloads/sinapi-cadernos-tecnicos/SINAPI-CT-INSTALACOES-DE-GAS-E-INCENDIO-EM-ACO-E-FERRO-GALVANIZADO.pdf" TargetMode="External"/><Relationship Id="rId6313" Type="http://schemas.openxmlformats.org/officeDocument/2006/relationships/hyperlink" Target="https://www.caixa.gov.br/Downloads/sinapi-cadernos-tecnicos/SINAPI-CT-INSTALACOES-DE-AR-CONDICIONADO.pdf" TargetMode="External"/><Relationship Id="rId6520" Type="http://schemas.openxmlformats.org/officeDocument/2006/relationships/hyperlink" Target="https://www.caixa.gov.br/Downloads/sinapi-cadernos-tecnicos/SINAPI-CT-INSTALACOES-EM-COBRE.pdf" TargetMode="External"/><Relationship Id="rId9469" Type="http://schemas.openxmlformats.org/officeDocument/2006/relationships/hyperlink" Target="https://www.caixa.gov.br/Downloads/sinapi-cadernos-tecnicos/SINAPI-CT-VIDROS-E-ESPELHOS.pdf" TargetMode="External"/><Relationship Id="rId97" Type="http://schemas.openxmlformats.org/officeDocument/2006/relationships/hyperlink" Target="https://www.caixa.gov.br/Downloads/sinapi-cadernos-tecnicos/SINAPI-CT-ALVENARIAS-DIVERSAS.pdf" TargetMode="External"/><Relationship Id="rId828" Type="http://schemas.openxmlformats.org/officeDocument/2006/relationships/hyperlink" Target="https://www.caixa.gov.br/Downloads/sinapi-cadernos-tecnicos/SINAPI-CT-ATERROS-BASES-SUB-BASES-E-IMPRIMACOES.pdf" TargetMode="External"/><Relationship Id="rId1458" Type="http://schemas.openxmlformats.org/officeDocument/2006/relationships/hyperlink" Target="https://www.caixa.gov.br/Downloads/sinapi-cadernos-tecnicos/SINAPI-CT-CUSTOS-HORARIOS-PRODUTIVO-E-IMPRODUTIVO-DOS-EQUIPAMENTOS.pdf" TargetMode="External"/><Relationship Id="rId1665" Type="http://schemas.openxmlformats.org/officeDocument/2006/relationships/hyperlink" Target="https://www.caixa.gov.br/Downloads/sinapi-cadernos-tecnicos/SINAPI-CT-CUSTOS-HORARIOS-PRODUTIVO-E-IMPRODUTIVO-DOS-EQUIPAMENTOS.pdf" TargetMode="External"/><Relationship Id="rId1872" Type="http://schemas.openxmlformats.org/officeDocument/2006/relationships/hyperlink" Target="https://www.caixa.gov.br/Downloads/sinapi-cadernos-tecnicos/SINAPI-CT-DEMOLICOES-E-REMOCOE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2716" Type="http://schemas.openxmlformats.org/officeDocument/2006/relationships/hyperlink" Target="https://www.caixa.gov.br/Downloads/sinapi-cadernos-tecnicos/SINAPI-CT-DRENOS.pdf" TargetMode="External"/><Relationship Id="rId4071" Type="http://schemas.openxmlformats.org/officeDocument/2006/relationships/hyperlink" Target="https://www.caixa.gov.br/Downloads/sinapi-cadernos-tecnicos/SINAPI-CT-FORMAS-PARA-ESTRUTURAS-DE-CONCRETO-ARMADO.pdf" TargetMode="External"/><Relationship Id="rId5122" Type="http://schemas.openxmlformats.org/officeDocument/2006/relationships/hyperlink" Target="https://www.caixa.gov.br/Downloads/sinapi-cadernos-tecnicos/SINAPI-CT-INSTALACOES-HIDRAULICAS-EM-PEX.pdf" TargetMode="External"/><Relationship Id="rId8278" Type="http://schemas.openxmlformats.org/officeDocument/2006/relationships/hyperlink" Target="https://www.caixa.gov.br/Downloads/sinapi-cadernos-tecnicos/SINAPI-CT-RADIER-PISO-DE-CONCRETO-E-LAJE-SOBRE-SOLO.pdf" TargetMode="External"/><Relationship Id="rId8485" Type="http://schemas.openxmlformats.org/officeDocument/2006/relationships/hyperlink" Target="https://www.caixa.gov.br/Downloads/sinapi-cadernos-tecnicos/SINAPI-CT-REDES-ENTERRADAS-DE-DISTRIBUICAO-ELETRICA.pdf" TargetMode="External"/><Relationship Id="rId8692" Type="http://schemas.openxmlformats.org/officeDocument/2006/relationships/hyperlink" Target="https://www.caixa.gov.br/Downloads/sinapi-cadernos-tecnicos/SINAPI-CT-REVESTIMENTOS-CERAMICOS-EXTERNOS.pdf" TargetMode="External"/><Relationship Id="rId9329" Type="http://schemas.openxmlformats.org/officeDocument/2006/relationships/hyperlink" Target="https://www.caixa.gov.br/Downloads/sinapi-cadernos-tecnicos/SINAPI-CT-TUBULACAO-FLANGEADA-PARA-REDES-DE-AGUA.pdf" TargetMode="External"/><Relationship Id="rId9536" Type="http://schemas.openxmlformats.org/officeDocument/2006/relationships/hyperlink" Target="https://www.caixa.gov.br/Downloads/sinapi-cadernos-tecnicos/SINAPI-CT-VALVULAS-E-REGISTROS-PARA-SISTEMAS-PREDIAIS.pdf" TargetMode="External"/><Relationship Id="rId1318" Type="http://schemas.openxmlformats.org/officeDocument/2006/relationships/hyperlink" Target="https://www.caixa.gov.br/Downloads/sinapi-cadernos-tecnicos/SINAPI-CT-CONCRETO-PROTENDIDO.pdf" TargetMode="External"/><Relationship Id="rId1525" Type="http://schemas.openxmlformats.org/officeDocument/2006/relationships/hyperlink" Target="https://www.caixa.gov.br/Downloads/sinapi-cadernos-tecnicos/SINAPI-CT-CUSTOS-HORARIOS-PRODUTIVO-E-IMPRODUTIVO-DOS-EQUIPAMENTOS.pdf" TargetMode="External"/><Relationship Id="rId2923" Type="http://schemas.openxmlformats.org/officeDocument/2006/relationships/hyperlink" Target="https://www.caixa.gov.br/Downloads/sinapi-cadernos-tecnicos/SINAPI-CT-ENERGIA-SOLAR-PARA-EDIFICACOES.pdf" TargetMode="External"/><Relationship Id="rId7087" Type="http://schemas.openxmlformats.org/officeDocument/2006/relationships/hyperlink" Target="https://www.caixa.gov.br/Downloads/sinapi-metodologia/Livro_SINAPI_Calculos_Parametros.pdf" TargetMode="External"/><Relationship Id="rId7294" Type="http://schemas.openxmlformats.org/officeDocument/2006/relationships/hyperlink" Target="https://www.caixa.gov.br/Downloads/sinapi-cadernos-tecnicos/SINAPI-CT-MASSA-UNICA-EXTERNA.pdf" TargetMode="External"/><Relationship Id="rId8138" Type="http://schemas.openxmlformats.org/officeDocument/2006/relationships/hyperlink" Target="https://www.caixa.gov.br/Downloads/sinapi-cadernos-tecnicos/SINAPI-CT-POCOS-DE-VISITA-E-CAIXAS-PARA-BOCAS-DE-LOBO.pdf" TargetMode="External"/><Relationship Id="rId8345" Type="http://schemas.openxmlformats.org/officeDocument/2006/relationships/hyperlink" Target="https://www.caixa.gov.br/Downloads/sinapi-cadernos-tecnicos/SINAPI-CT-RASGOS-E-FIXACOES.pdf" TargetMode="External"/><Relationship Id="rId8552" Type="http://schemas.openxmlformats.org/officeDocument/2006/relationships/hyperlink" Target="https://www.caixa.gov.br/Downloads/sinapi-cadernos-tecnicos/SINAPI-CT-REDES-DE-LOGICA-TELEFONIA-E-IMAGEM.pdf" TargetMode="External"/><Relationship Id="rId1732" Type="http://schemas.openxmlformats.org/officeDocument/2006/relationships/hyperlink" Target="https://www.caixa.gov.br/Downloads/sinapi-cadernos-tecnicos/SINAPI-CT-CUSTOS-HORARIOS-PRODUTIVO-E-IMPRODUTIVO-DOS-EQUIPAMENTOS.pdf" TargetMode="External"/><Relationship Id="rId4888" Type="http://schemas.openxmlformats.org/officeDocument/2006/relationships/hyperlink" Target="https://www.caixa.gov.br/Downloads/sinapi-cadernos-tecnicos/SINAPI-CT-INSTALACOES-HIDRAULICAS-RESERVACAO-E-BOMBAS-DE-RECALQUE.pdf" TargetMode="External"/><Relationship Id="rId5939" Type="http://schemas.openxmlformats.org/officeDocument/2006/relationships/hyperlink" Target="https://www.caixa.gov.br/Downloads/sinapi-cadernos-tecnicos/SINAPI-CT-INSTALACOES-DE-GAS-E-INCENDIO-EM-ACO-E-FERRO-GALVANIZADO.pdf" TargetMode="External"/><Relationship Id="rId7154" Type="http://schemas.openxmlformats.org/officeDocument/2006/relationships/hyperlink" Target="https://www.caixa.gov.br/Downloads/sinapi-cadernos-tecnicos/SINAPI-CT-LOUCAS-E-METAIS.pdf" TargetMode="External"/><Relationship Id="rId7361" Type="http://schemas.openxmlformats.org/officeDocument/2006/relationships/hyperlink" Target="https://www.caixa.gov.br/Downloads/sinapi-cadernos-tecnicos/SINAPI-CT-MASSA-UNICA-INTERNA.pdf" TargetMode="External"/><Relationship Id="rId8205" Type="http://schemas.openxmlformats.org/officeDocument/2006/relationships/hyperlink" Target="https://www.caixa.gov.br/Downloads/sinapi-cadernos-tecnicos/SINAPI-CT-POCOS-DE-VISITA-E-CAIXAS-PARA-BOCAS-DE-LOBO.pdf" TargetMode="External"/><Relationship Id="rId9603" Type="http://schemas.openxmlformats.org/officeDocument/2006/relationships/hyperlink" Target="https://www.caixa.gov.br/Downloads/sinapi-cadernos-tecnicos/SINAPI-CT-VALVULAS-PARA-REDES-DE-SANEAMENTO.pdf" TargetMode="External"/><Relationship Id="rId24" Type="http://schemas.openxmlformats.org/officeDocument/2006/relationships/hyperlink" Target="https://www.caixa.gov.br/Downloads/sinapi-cadernos-tecnicos/SINAPI-CT-ALVENARIA-ESTRUTURAL-BLOCOS-DE-CONCRETO.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3697" Type="http://schemas.openxmlformats.org/officeDocument/2006/relationships/hyperlink" Target="https://www.caixa.gov.br/Downloads/sinapi-cadernos-tecnicos/SINAPI-CT-ESTRUTURAS-PRE-FABRICADAS-E-PRE-MOLDADAS.pdf" TargetMode="External"/><Relationship Id="rId4748" Type="http://schemas.openxmlformats.org/officeDocument/2006/relationships/hyperlink" Target="https://www.caixa.gov.br/Downloads/sinapi-cadernos-tecnicos/SINAPI-CT-INSTALACOES-ELETRICAS-REDE-DE-DISTRIBUICAO.pdf" TargetMode="External"/><Relationship Id="rId4955" Type="http://schemas.openxmlformats.org/officeDocument/2006/relationships/hyperlink" Target="https://www.caixa.gov.br/Downloads/sinapi-cadernos-tecnicos/SINAPI-CT-INSTALACOES-HIDRAULICAS-RESERVACAO-E-BOMBAS-DE-RECALQUE.pdf" TargetMode="External"/><Relationship Id="rId7014" Type="http://schemas.openxmlformats.org/officeDocument/2006/relationships/hyperlink" Target="https://www.caixa.gov.br/Downloads/sinapi-metodologia/Livro_SINAPI_Calculos_Parametros.pdf" TargetMode="External"/><Relationship Id="rId8412" Type="http://schemas.openxmlformats.org/officeDocument/2006/relationships/hyperlink" Target="https://www.caixa.gov.br/Downloads/sinapi-cadernos-tecnicos/SINAPI-CT-RECOMPOSICAO-DE-PAVIMENTOS.pdf" TargetMode="External"/><Relationship Id="rId3557" Type="http://schemas.openxmlformats.org/officeDocument/2006/relationships/hyperlink" Target="https://www.caixa.gov.br/Downloads/sinapi-cadernos-tecnicos/SINAPI-CT-ESTACAS-ESCAVADAS-SEM-FLUIDO-ESTABILIZANTE.pdf" TargetMode="External"/><Relationship Id="rId3764" Type="http://schemas.openxmlformats.org/officeDocument/2006/relationships/hyperlink" Target="https://www.caixa.gov.br/Downloads/sinapi-cadernos-tecnicos/SINAPI-CT-ESTRUTURAS-DE-MADEIRA.pdf" TargetMode="External"/><Relationship Id="rId3971" Type="http://schemas.openxmlformats.org/officeDocument/2006/relationships/hyperlink" Target="https://www.caixa.gov.br/Downloads/sinapi-cadernos-tecnicos/SINAPI-CT-FUNDACOES-RASAS-(BLOCOS-SAPATAS-VIGAS-BALDRAME).pdf" TargetMode="External"/><Relationship Id="rId4608" Type="http://schemas.openxmlformats.org/officeDocument/2006/relationships/hyperlink" Target="https://www.caixa.gov.br/Downloads/sinapi-cadernos-tecnicos/SINAPI-CT-INSTALACOES-ELETRICAS-QUADROS-CABOS-DISJUNTORES-CONTATORES-E-BARRAMENTOS-BLINDADOS.pdf" TargetMode="External"/><Relationship Id="rId4815" Type="http://schemas.openxmlformats.org/officeDocument/2006/relationships/hyperlink" Target="https://www.caixa.gov.br/Downloads/sinapi-cadernos-tecnicos/SINAPI-CT-INSTALACOES-HIDRAULICAS-RESERVACAO-E-BOMBAS-DE-RECALQUE.pdf" TargetMode="External"/><Relationship Id="rId6170" Type="http://schemas.openxmlformats.org/officeDocument/2006/relationships/hyperlink" Target="https://www.caixa.gov.br/Downloads/sinapi-cadernos-tecnicos/SINAPI-CT-INSTALACOES-DE-GAS-E-INCENDIO-EM-ACO-E-FERRO-GALVANIZADO.pdf" TargetMode="External"/><Relationship Id="rId7221" Type="http://schemas.openxmlformats.org/officeDocument/2006/relationships/hyperlink" Target="https://www.caixa.gov.br/Downloads/sinapi-cadernos-tecnicos/SINAPI-CT-LUMINARIAS-EXTERNAS.pdf" TargetMode="External"/><Relationship Id="rId478" Type="http://schemas.openxmlformats.org/officeDocument/2006/relationships/hyperlink" Target="https://www.caixa.gov.br/Downloads/sinapi-cadernos-tecnicos/SINAPI-CT-ASSENTAMENTO-DE-TUBOS-DE-PVC-E-METALICOS-EM-REDES-DE-AGUA.pdf" TargetMode="External"/><Relationship Id="rId685" Type="http://schemas.openxmlformats.org/officeDocument/2006/relationships/hyperlink" Target="https://www.caixa.gov.br/Downloads/sinapi-cadernos-tecnicos/SINAPI-CT-ASSENTAMENTO-DE-TUBOS-DE-ESGOTO-OU-DRENAGEM-PLUVIAL-EM-CONCRETO.pdf" TargetMode="External"/><Relationship Id="rId892" Type="http://schemas.openxmlformats.org/officeDocument/2006/relationships/hyperlink" Target="https://www.caixa.gov.br/Downloads/sinapi-cadernos-tecnicos/SINAPI-CT-ATERROS-BASES-SUB-BASES-E-IMPRIMACOE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UTOS-PARA-AR-CONDICIONADO.pdf" TargetMode="External"/><Relationship Id="rId3417" Type="http://schemas.openxmlformats.org/officeDocument/2006/relationships/hyperlink" Target="https://www.caixa.gov.br/Downloads/sinapi-cadernos-tecnicos/SINAPI-CT-ESQUADRIAS-PORTAS.pdf" TargetMode="External"/><Relationship Id="rId3624" Type="http://schemas.openxmlformats.org/officeDocument/2006/relationships/hyperlink" Target="https://www.caixa.gov.br/Downloads/sinapi-cadernos-tecnicos/SINAPI-CT-ESTRUTURA-E-TRAMA-PARA-COBERTURA.pdf" TargetMode="External"/><Relationship Id="rId3831" Type="http://schemas.openxmlformats.org/officeDocument/2006/relationships/hyperlink" Target="https://www.caixa.gov.br/Downloads/sinapi-cadernos-tecnicos/SINAPI-CT-EXECUCAO-DE-TIRANTES.pdf" TargetMode="External"/><Relationship Id="rId6030" Type="http://schemas.openxmlformats.org/officeDocument/2006/relationships/hyperlink" Target="https://www.caixa.gov.br/Downloads/sinapi-cadernos-tecnicos/SINAPI-CT-INSTALACOES-DE-GAS-E-INCENDIO-EM-ACO-E-FERRO-GALVANIZADO.pdf" TargetMode="External"/><Relationship Id="rId6987" Type="http://schemas.openxmlformats.org/officeDocument/2006/relationships/hyperlink" Target="https://www.caixa.gov.br/Downloads/sinapi-metodologia/Livro_SINAPI_Calculos_Parametros.pdf" TargetMode="External"/><Relationship Id="rId9186" Type="http://schemas.openxmlformats.org/officeDocument/2006/relationships/hyperlink" Target="https://www.caixa.gov.br/Downloads/sinapi-cadernos-tecnicos/SINAPI-CT-TRANSPORTE-CARGA-E-DESCARGA-DE-MATERIAIS.pdf" TargetMode="External"/><Relationship Id="rId9393" Type="http://schemas.openxmlformats.org/officeDocument/2006/relationships/hyperlink" Target="https://www.caixa.gov.br/Downloads/sinapi-cadernos-tecnicos/SINAPI-CT-TUBULOES.pdf" TargetMode="External"/><Relationship Id="rId338" Type="http://schemas.openxmlformats.org/officeDocument/2006/relationships/hyperlink" Target="https://www.caixa.gov.br/Downloads/sinapi-cadernos-tecnicos/SINAPI-CT-ARRASAMENTO-DE-ESTACAS.pdf" TargetMode="External"/><Relationship Id="rId545" Type="http://schemas.openxmlformats.org/officeDocument/2006/relationships/hyperlink" Target="https://www.caixa.gov.br/Downloads/sinapi-cadernos-tecnicos/SINAPI-CT-ASSENTAMENTO-DE-TUBOS-DE-PVC-E-METALICOS-EM-REDES-DE-AGUA.pdf" TargetMode="External"/><Relationship Id="rId752" Type="http://schemas.openxmlformats.org/officeDocument/2006/relationships/hyperlink" Target="https://www.caixa.gov.br/Downloads/sinapi-cadernos-tecnicos/SINAPI-CT-ATERROS-BASES-SUB-BASES-E-IMPRIMACOES.pdf" TargetMode="External"/><Relationship Id="rId1175" Type="http://schemas.openxmlformats.org/officeDocument/2006/relationships/hyperlink" Target="https://www.caixa.gov.br/Downloads/sinapi-cadernos-tecnicos/SINAPI-CT-CAIXAS-DE-AGUA-PARA-EDIFICACOES.pdf" TargetMode="External"/><Relationship Id="rId1382" Type="http://schemas.openxmlformats.org/officeDocument/2006/relationships/hyperlink" Target="https://www.caixa.gov.br/Downloads/sinapi-cadernos-tecnicos/SINAPI-CT-CONTRAPISO.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5589" Type="http://schemas.openxmlformats.org/officeDocument/2006/relationships/hyperlink" Target="https://www.caixa.gov.br/Downloads/sinapi-cadernos-tecnicos/SINAPI-CT-INSTALACOES-PREDIAIS-DE-AGUA-FRIA-EM-PVC.pdf" TargetMode="External"/><Relationship Id="rId5796" Type="http://schemas.openxmlformats.org/officeDocument/2006/relationships/hyperlink" Target="https://www.caixa.gov.br/Downloads/sinapi-cadernos-tecnicos/SINAPI-CT-INSTALACOES-PREDIAIS-DE-AGUAS-PLUVIAIS-TUBOS-CONEXOES-CAIXAS-E-RALOS.pdf" TargetMode="External"/><Relationship Id="rId6847" Type="http://schemas.openxmlformats.org/officeDocument/2006/relationships/hyperlink" Target="https://www.caixa.gov.br/Downloads/sinapi-metodologia/Livro_SINAPI_Calculos_Parametros.pdf" TargetMode="External"/><Relationship Id="rId9046" Type="http://schemas.openxmlformats.org/officeDocument/2006/relationships/hyperlink" Target="https://www.caixa.gov.br/Downloads/sinapi-cadernos-tecnicos/SINAPI-CT-TRANSPORTE-FLUVIAL-CARGA-E-DESCARGA.pdf" TargetMode="External"/><Relationship Id="rId9253" Type="http://schemas.openxmlformats.org/officeDocument/2006/relationships/hyperlink" Target="https://www.caixa.gov.br/Downloads/sinapi-cadernos-tecnicos/SINAPI-CT-TRANSPORTE-CARGA-E-DESCARGA-DE-MATERIAIS.pdf" TargetMode="External"/><Relationship Id="rId9460" Type="http://schemas.openxmlformats.org/officeDocument/2006/relationships/hyperlink" Target="https://www.caixa.gov.br/Downloads/sinapi-cadernos-tecnicos/SINAPI-CT-VIDROS-E-ESPELHOS.pdf" TargetMode="External"/><Relationship Id="rId405" Type="http://schemas.openxmlformats.org/officeDocument/2006/relationships/hyperlink" Target="https://www.caixa.gov.br/Downloads/sinapi-cadernos-tecnicos/SINAPI-CT-ASSENTAMENTO-DE-TUBOS-DE-PVC-E-METALICOS-EM-REDES-DE-AGUA.pdf" TargetMode="External"/><Relationship Id="rId612" Type="http://schemas.openxmlformats.org/officeDocument/2006/relationships/hyperlink" Target="https://www.caixa.gov.br/Downloads/sinapi-cadernos-tecnicos/SINAPI-CT-ASSENTAMENTO-DE-TUBOS-DE-PVC-E-METALICOS-EM-REDES-DE-AGUA.pdf" TargetMode="External"/><Relationship Id="rId1035" Type="http://schemas.openxmlformats.org/officeDocument/2006/relationships/hyperlink" Target="https://www.caixa.gov.br/Downloads/sinapi-cadernos-tecnicos/SINAPI-CT-BOCAS-PARA-BUEIROS.pdf" TargetMode="External"/><Relationship Id="rId1242" Type="http://schemas.openxmlformats.org/officeDocument/2006/relationships/hyperlink" Target="https://www.caixa.gov.br/Downloads/sinapi-cadernos-tecnicos/SINAPI-CT-CHAPISCO.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4398" Type="http://schemas.openxmlformats.org/officeDocument/2006/relationships/hyperlink" Target="https://www.caixa.gov.br/Downloads/sinapi-cadernos-tecnicos/SINAPI-CT-INSTALACOES-ELETRICAS-ELETRODUTOS-EMBUTIDOS-CABOS-CAIXAS-TOMADAS-E-INTERRUPTORES.pdf" TargetMode="External"/><Relationship Id="rId5449" Type="http://schemas.openxmlformats.org/officeDocument/2006/relationships/hyperlink" Target="https://www.caixa.gov.br/Downloads/sinapi-cadernos-tecnicos/SINAPI-CT-INSTALACOES-PREDIAIS-DE-AGUA-FRIA-EM-PVC.pdf" TargetMode="External"/><Relationship Id="rId5656" Type="http://schemas.openxmlformats.org/officeDocument/2006/relationships/hyperlink" Target="https://www.caixa.gov.br/Downloads/sinapi-cadernos-tecnicos/SINAPI-CT-INSTALACOES-PREDIAIS-DE-AGUA-QUENTE-EM-CPVC.pdf" TargetMode="External"/><Relationship Id="rId8062" Type="http://schemas.openxmlformats.org/officeDocument/2006/relationships/hyperlink" Target="https://www.caixa.gov.br/Downloads/sinapi-cadernos-tecnicos/SINAPI-CT-POCOS-DE-VISITA-E-CAIXAS-PARA-BOCAS-DE-LOBO.pdf" TargetMode="External"/><Relationship Id="rId9113" Type="http://schemas.openxmlformats.org/officeDocument/2006/relationships/hyperlink" Target="https://www.caixa.gov.br/Downloads/sinapi-cadernos-tecnicos/SINAPI-CT-TRANSPORTE-DE-MATERIAIS-DENTRO-DO-CANTEIRO-DE-OBRAS.pdf" TargetMode="External"/><Relationship Id="rId9320" Type="http://schemas.openxmlformats.org/officeDocument/2006/relationships/hyperlink" Target="https://www.caixa.gov.br/Downloads/sinapi-cadernos-tecnicos/SINAPI-CT-TRATAMENTOS-SUPERFICIAIS.pdf" TargetMode="External"/><Relationship Id="rId1102" Type="http://schemas.openxmlformats.org/officeDocument/2006/relationships/hyperlink" Target="https://www.caixa.gov.br/Downloads/sinapi-cadernos-tecnicos/SINAPI-CT-CAIXAS-ENTERRADAS.pdf" TargetMode="External"/><Relationship Id="rId4258" Type="http://schemas.openxmlformats.org/officeDocument/2006/relationships/hyperlink" Target="https://www.caixa.gov.br/Downloads/sinapi-cadernos-tecnicos/SINAPI-CT-ILUMINACAO-PREDIAL-E-MONITORAMENTO.pdf" TargetMode="External"/><Relationship Id="rId4465" Type="http://schemas.openxmlformats.org/officeDocument/2006/relationships/hyperlink" Target="https://www.caixa.gov.br/Downloads/sinapi-cadernos-tecnicos/SINAPI-CT-INSTALACOES-ELETRICAS-ELETRODUTOS-EMBUTIDOS-CABOS-CAIXAS-TOMADAS-E-INTERRUPTORES.pdf" TargetMode="External"/><Relationship Id="rId5309" Type="http://schemas.openxmlformats.org/officeDocument/2006/relationships/hyperlink" Target="https://www.caixa.gov.br/Downloads/sinapi-cadernos-tecnicos/SINAPI-CT-INSTALACOES-HIDRAULICAS-EM-PPR.pdf" TargetMode="External"/><Relationship Id="rId5863" Type="http://schemas.openxmlformats.org/officeDocument/2006/relationships/hyperlink" Target="https://www.caixa.gov.br/Downloads/sinapi-cadernos-tecnicos/SINAPI-CT-INSTALACOES-PREDIAIS-DE-AGUAS-PLUVIAIS-TUBOS-CONEXOES-CAIXAS-E-RALOS.pdf" TargetMode="External"/><Relationship Id="rId6707" Type="http://schemas.openxmlformats.org/officeDocument/2006/relationships/hyperlink" Target="https://www.caixa.gov.br/Downloads/sinapi-cadernos-tecnicos/SINAPI-CT-LIMPEZA-DE-OBRA.pdf" TargetMode="External"/><Relationship Id="rId6914" Type="http://schemas.openxmlformats.org/officeDocument/2006/relationships/hyperlink" Target="https://www.caixa.gov.br/Downloads/sinapi-metodologia/Livro_SINAPI_Calculos_Parametros.pdf" TargetMode="External"/><Relationship Id="rId3067" Type="http://schemas.openxmlformats.org/officeDocument/2006/relationships/hyperlink" Target="https://www.caixa.gov.br/Downloads/sinapi-cadernos-tecnicos/SINAPI-CT-ESCADAS.pdf" TargetMode="External"/><Relationship Id="rId3274" Type="http://schemas.openxmlformats.org/officeDocument/2006/relationships/hyperlink" Target="https://www.caixa.gov.br/Downloads/sinapi-cadernos-tecnicos/SINAPI-CT-ESCAVACAO-DE-VALAS.pdf" TargetMode="External"/><Relationship Id="rId4118" Type="http://schemas.openxmlformats.org/officeDocument/2006/relationships/hyperlink" Target="https://www.caixa.gov.br/Downloads/sinapi-cadernos-tecnicos/SINAPI-CT-GALERIAS-COM-ADUELAS-DE-CONCRETO.pdf" TargetMode="External"/><Relationship Id="rId4672" Type="http://schemas.openxmlformats.org/officeDocument/2006/relationships/hyperlink" Target="https://www.caixa.gov.br/Downloads/sinapi-cadernos-tecnicos/SINAPI-CT-INSTALACOES-ELETRICAS-QUADROS-CABOS-DISJUNTORES-CONTATORES-E-BARRAMENTOS-BLINDADOS.pdf" TargetMode="External"/><Relationship Id="rId5516" Type="http://schemas.openxmlformats.org/officeDocument/2006/relationships/hyperlink" Target="https://www.caixa.gov.br/Downloads/sinapi-cadernos-tecnicos/SINAPI-CT-INSTALACOES-PREDIAIS-DE-AGUA-FRIA-EM-PVC.pdf" TargetMode="External"/><Relationship Id="rId5723" Type="http://schemas.openxmlformats.org/officeDocument/2006/relationships/hyperlink" Target="https://www.caixa.gov.br/Downloads/sinapi-cadernos-tecnicos/SINAPI-CT-INSTALACOES-PREDIAIS-DE-AGUA-QUENTE-EM-CPVC.pdf" TargetMode="External"/><Relationship Id="rId5930" Type="http://schemas.openxmlformats.org/officeDocument/2006/relationships/hyperlink" Target="https://www.caixa.gov.br/Downloads/sinapi-cadernos-tecnicos/SINAPI-CT-INSTALACOES-DE-GAS-E-INCENDIO-EM-ACO-E-FERRO-GALVANIZADO.pdf" TargetMode="External"/><Relationship Id="rId8879" Type="http://schemas.openxmlformats.org/officeDocument/2006/relationships/hyperlink" Target="https://www.caixa.gov.br/Downloads/sinapi-cadernos-tecnicos/SINAPI-CT-SISTEMAS-DE-MEDICAO.pdf" TargetMode="External"/><Relationship Id="rId195" Type="http://schemas.openxmlformats.org/officeDocument/2006/relationships/hyperlink" Target="https://www.caixa.gov.br/Downloads/sinapi-cadernos-tecnicos/SINAPI-CT-ARGAMASSAS.pdf" TargetMode="External"/><Relationship Id="rId1919" Type="http://schemas.openxmlformats.org/officeDocument/2006/relationships/hyperlink" Target="https://www.caixa.gov.br/Downloads/sinapi-cadernos-tecnicos/SINAPI-CT-DEPRECIACAO-JUROS-IMPOSTOS-E-SEGUROS-MANUTENCAO-E-MATERIAIS-NA-OPERACAO-DOS-EQUIPAMENTOS.pdf" TargetMode="External"/><Relationship Id="rId3481" Type="http://schemas.openxmlformats.org/officeDocument/2006/relationships/hyperlink" Target="https://www.caixa.gov.br/Downloads/sinapi-cadernos-tecnicos/SINAPI-CT-ESQUADRIAS-PORTAS.pdf" TargetMode="External"/><Relationship Id="rId4325" Type="http://schemas.openxmlformats.org/officeDocument/2006/relationships/hyperlink" Target="https://www.caixa.gov.br/Downloads/sinapi-cadernos-tecnicos/SINAPI-CT-INSTALACOES-ELETRICAS-ELETRODUTOS-EMBUTIDOS-CABOS-CAIXAS-TOMADAS-E-INTERRUPTORES.pdf" TargetMode="External"/><Relationship Id="rId4532" Type="http://schemas.openxmlformats.org/officeDocument/2006/relationships/hyperlink" Target="https://www.caixa.gov.br/Downloads/sinapi-cadernos-tecnicos/SINAPI-CT-INSTALACOES-ELETRICAS-ELETRODUTOS-CONEXOES-E-CONDULETES-APARENTES.pdf" TargetMode="External"/><Relationship Id="rId7688" Type="http://schemas.openxmlformats.org/officeDocument/2006/relationships/hyperlink" Target="https://www.caixa.gov.br/Downloads/sinapi-cadernos-tecnicos/SINAPI-CT-PEITORIS-E-CHAPINS.pdf" TargetMode="External"/><Relationship Id="rId7895" Type="http://schemas.openxmlformats.org/officeDocument/2006/relationships/hyperlink" Target="https://www.caixa.gov.br/Downloads/sinapi-cadernos-tecnicos/SINAPI-CT-PINTURA-EM-SUPERFICIES-METALICAS.pdf" TargetMode="External"/><Relationship Id="rId8739" Type="http://schemas.openxmlformats.org/officeDocument/2006/relationships/hyperlink" Target="https://www.caixa.gov.br/Downloads/sinapi-cadernos-tecnicos/SINAPI-CT-SINALIZACAO-HORIZONTAL-VIARIA.pdf" TargetMode="External"/><Relationship Id="rId8946" Type="http://schemas.openxmlformats.org/officeDocument/2006/relationships/hyperlink" Target="https://www.caixa.gov.br/Downloads/sinapi-cadernos-tecnicos/SINAPI-CT-TELHAMENTO-PARA-COBERTURA.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3134" Type="http://schemas.openxmlformats.org/officeDocument/2006/relationships/hyperlink" Target="https://www.caixa.gov.br/Downloads/sinapi-cadernos-tecnicos/SINAPI-CT-ESCAVACAO-HORIZONTAL.pdf" TargetMode="External"/><Relationship Id="rId3341" Type="http://schemas.openxmlformats.org/officeDocument/2006/relationships/hyperlink" Target="https://www.caixa.gov.br/Downloads/sinapi-cadernos-tecnicos/SINAPI-CT-ESCORAMENTO-E-PREPARO-DE-FUNDO-DE-VALAS.pdf" TargetMode="External"/><Relationship Id="rId6497" Type="http://schemas.openxmlformats.org/officeDocument/2006/relationships/hyperlink" Target="https://www.caixa.gov.br/Downloads/sinapi-cadernos-tecnicos/SINAPI-CT-INSTALACOES-EM-COBRE.pdf" TargetMode="External"/><Relationship Id="rId7548" Type="http://schemas.openxmlformats.org/officeDocument/2006/relationships/hyperlink" Target="https://www.caixa.gov.br/Downloads/sinapi-cadernos-tecnicos/SINAPI-CT-PAREDES-EM-DRYWALL.pdf" TargetMode="External"/><Relationship Id="rId7755" Type="http://schemas.openxmlformats.org/officeDocument/2006/relationships/hyperlink" Target="https://www.caixa.gov.br/Downloads/sinapi-cadernos-tecnicos/SINAPI-CT-PERFURACAO-HORIZONTAL-DIRECIONAL-HDD.pdf" TargetMode="External"/><Relationship Id="rId7962" Type="http://schemas.openxmlformats.org/officeDocument/2006/relationships/hyperlink" Target="https://www.caixa.gov.br/Downloads/sinapi-cadernos-tecnicos/SINAPI-CT-PISOS.pdf" TargetMode="External"/><Relationship Id="rId8806" Type="http://schemas.openxmlformats.org/officeDocument/2006/relationships/hyperlink" Target="https://www.caixa.gov.br/Downloads/sinapi-cadernos-tecnicos/SINAPI-CT-SISTEMA-DE-PROTECAO-CONTRA-DESCARGAS-ATMOSFERICAS-SPDA.pdf" TargetMode="External"/><Relationship Id="rId262" Type="http://schemas.openxmlformats.org/officeDocument/2006/relationships/hyperlink" Target="https://www.caixa.gov.br/Downloads/sinapi-cadernos-tecnicos/SINAPI-CT-ARGAMASSA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3201" Type="http://schemas.openxmlformats.org/officeDocument/2006/relationships/hyperlink" Target="https://www.caixa.gov.br/Downloads/sinapi-cadernos-tecnicos/SINAPI-CT-ESCAVACAO-VERTICAL-A-CEU-ABERTO.pdf" TargetMode="External"/><Relationship Id="rId5099" Type="http://schemas.openxmlformats.org/officeDocument/2006/relationships/hyperlink" Target="https://www.caixa.gov.br/Downloads/sinapi-cadernos-tecnicos/SINAPI-CT-INSTALACOES-HIDRAULICAS-EM-PEX.pdf" TargetMode="External"/><Relationship Id="rId6357" Type="http://schemas.openxmlformats.org/officeDocument/2006/relationships/hyperlink" Target="https://www.caixa.gov.br/Downloads/sinapi-cadernos-tecnicos/SINAPI-CT-INSTALACOES-EM-COBRE.pdf" TargetMode="External"/><Relationship Id="rId6564" Type="http://schemas.openxmlformats.org/officeDocument/2006/relationships/hyperlink" Target="https://www.caixa.gov.br/Downloads/sinapi-cadernos-tecnicos/SINAPI-CT-INSTALACOES-EM-COBRE.pdf" TargetMode="External"/><Relationship Id="rId6771" Type="http://schemas.openxmlformats.org/officeDocument/2006/relationships/hyperlink" Target="https://www.caixa.gov.br/Downloads/sinapi-metodologia/Livro_SINAPI_Calculos_Parametros.pdf" TargetMode="External"/><Relationship Id="rId7408" Type="http://schemas.openxmlformats.org/officeDocument/2006/relationships/hyperlink" Target="https://www.caixa.gov.br/Downloads/sinapi-cadernos-tecnicos/SINAPI-CT-MOBILIARIO-URBANO.pdf" TargetMode="External"/><Relationship Id="rId7615" Type="http://schemas.openxmlformats.org/officeDocument/2006/relationships/hyperlink" Target="https://www.caixa.gov.br/Downloads/sinapi-cadernos-tecnicos/SINAPI-CT-PAVIMENTACOES-DIVERSAS-PARALELEPIPEDOS-E-PEDRAS-POLIEDRICAS.pdf" TargetMode="External"/><Relationship Id="rId7822" Type="http://schemas.openxmlformats.org/officeDocument/2006/relationships/hyperlink" Target="https://www.caixa.gov.br/Downloads/sinapi-cadernos-tecnicos/SINAPI-CT-PINTURA-EM-MADEIRA.pdf" TargetMode="External"/><Relationship Id="rId122" Type="http://schemas.openxmlformats.org/officeDocument/2006/relationships/hyperlink" Target="https://www.caixa.gov.br/Downloads/sinapi-cadernos-tecnicos/SINAPI-CT-ARGAMASSAS.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5166" Type="http://schemas.openxmlformats.org/officeDocument/2006/relationships/hyperlink" Target="https://www.caixa.gov.br/Downloads/sinapi-cadernos-tecnicos/SINAPI-CT-INSTALACOES-HIDRAULICAS-EM-PEX.pdf" TargetMode="External"/><Relationship Id="rId5373" Type="http://schemas.openxmlformats.org/officeDocument/2006/relationships/hyperlink" Target="https://www.caixa.gov.br/Downloads/sinapi-cadernos-tecnicos/SINAPI-CT-INSTALACOES-PREDIAIS-DE-ESGOTO-TUBOS-E-CONEXOES.pdf" TargetMode="External"/><Relationship Id="rId5580" Type="http://schemas.openxmlformats.org/officeDocument/2006/relationships/hyperlink" Target="https://www.caixa.gov.br/Downloads/sinapi-cadernos-tecnicos/SINAPI-CT-INSTALACOES-PREDIAIS-DE-AGUA-FRIA-EM-PVC.pdf" TargetMode="External"/><Relationship Id="rId6217" Type="http://schemas.openxmlformats.org/officeDocument/2006/relationships/hyperlink" Target="https://www.caixa.gov.br/Downloads/sinapi-cadernos-tecnicos/SINAPI-CT-INSTALACOES-DE-GAS-E-INCENDIO-EM-ACO-E-FERRO-GALVANIZADO.pdf" TargetMode="External"/><Relationship Id="rId6424" Type="http://schemas.openxmlformats.org/officeDocument/2006/relationships/hyperlink" Target="https://www.caixa.gov.br/Downloads/sinapi-cadernos-tecnicos/SINAPI-CT-INSTALACOES-EM-COBRE.pdf" TargetMode="External"/><Relationship Id="rId6631" Type="http://schemas.openxmlformats.org/officeDocument/2006/relationships/hyperlink" Target="https://www.caixa.gov.br/Downloads/sinapi-cadernos-tecnicos/SINAPI-CT-LAJES-PRE-MOLDADAS.pdf" TargetMode="External"/><Relationship Id="rId1569" Type="http://schemas.openxmlformats.org/officeDocument/2006/relationships/hyperlink" Target="https://www.caixa.gov.br/Downloads/sinapi-cadernos-tecnicos/SINAPI-CT-CUSTOS-HORARIOS-PRODUTIVO-E-IMPRODUTIVO-DOS-EQUIPAMENTOS.pdf" TargetMode="External"/><Relationship Id="rId2967" Type="http://schemas.openxmlformats.org/officeDocument/2006/relationships/hyperlink" Target="https://www.caixa.gov.br/Downloads/sinapi-cadernos-tecnicos/SINAPI-CT-EQUIPAMENTOS-DE-PROTECAO-COLETIVA.pdf" TargetMode="External"/><Relationship Id="rId4182" Type="http://schemas.openxmlformats.org/officeDocument/2006/relationships/hyperlink" Target="https://www.caixa.gov.br/Downloads/sinapi-cadernos-tecnicos/SINAPI-CT-GUARDA-CORPO-CORRIMAO-E-GRADE-PARA-ESQUADRIAS.pdf" TargetMode="External"/><Relationship Id="rId5026" Type="http://schemas.openxmlformats.org/officeDocument/2006/relationships/hyperlink" Target="https://www.caixa.gov.br/Downloads/sinapi-cadernos-tecnicos/SINAPI-CT-INSTALACOES-HIDRAULICAS-RESERVACAO-E-BOMBAS-DE-RECALQUE.pdf" TargetMode="External"/><Relationship Id="rId5233" Type="http://schemas.openxmlformats.org/officeDocument/2006/relationships/hyperlink" Target="https://www.caixa.gov.br/Downloads/sinapi-cadernos-tecnicos/SINAPI-CT-INSTALACOES-HIDRAULICAS-EM-PPR.pdf" TargetMode="External"/><Relationship Id="rId5440" Type="http://schemas.openxmlformats.org/officeDocument/2006/relationships/hyperlink" Target="https://www.caixa.gov.br/Downloads/sinapi-cadernos-tecnicos/SINAPI-CT-INSTALACOES-PREDIAIS-DE-AGUA-FRIA-EM-PVC.pdf" TargetMode="External"/><Relationship Id="rId8389" Type="http://schemas.openxmlformats.org/officeDocument/2006/relationships/hyperlink" Target="https://www.caixa.gov.br/Downloads/sinapi-cadernos-tecnicos/SINAPI-CT-RASGOS-E-FIXACOES.pdf" TargetMode="External"/><Relationship Id="rId8596" Type="http://schemas.openxmlformats.org/officeDocument/2006/relationships/hyperlink" Target="https://www.caixa.gov.br/Downloads/sinapi-cadernos-tecnicos/SINAPI-CT-REDES-DE-AGUA-E-ESGOTO-EM-PEAD-LISO-(TUBOS-E-CONEXOES).pdf" TargetMode="External"/><Relationship Id="rId939" Type="http://schemas.openxmlformats.org/officeDocument/2006/relationships/hyperlink" Target="https://www.caixa.gov.br/Downloads/sinapi-cadernos-tecnicos/SINAPI-CT-ATERROS-BASES-SUB-BASES-E-IMPRIMACOES.pdf" TargetMode="External"/><Relationship Id="rId1776" Type="http://schemas.openxmlformats.org/officeDocument/2006/relationships/hyperlink" Target="https://www.caixa.gov.br/Downloads/sinapi-cadernos-tecnicos/SINAPI-CT-CUSTOS-HORARIOS-PRODUTIVO-E-IMPRODUTIVO-DOS-EQUIPAMENTO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2827" Type="http://schemas.openxmlformats.org/officeDocument/2006/relationships/hyperlink" Target="https://www.caixa.gov.br/Downloads/sinapi-cadernos-tecnicos/SINAPI-CT-ELETROCALHAS.pdf" TargetMode="External"/><Relationship Id="rId4042" Type="http://schemas.openxmlformats.org/officeDocument/2006/relationships/hyperlink" Target="https://www.caixa.gov.br/Downloads/sinapi-cadernos-tecnicos/SINAPI-CT-FORMAS-PARA-ESTRUTURAS-DE-CONCRETO-ARMADO.pdf" TargetMode="External"/><Relationship Id="rId7198" Type="http://schemas.openxmlformats.org/officeDocument/2006/relationships/hyperlink" Target="https://www.caixa.gov.br/Downloads/sinapi-cadernos-tecnicos/SINAPI-CT-LOUCAS-E-METAIS.pdf" TargetMode="External"/><Relationship Id="rId8249" Type="http://schemas.openxmlformats.org/officeDocument/2006/relationships/hyperlink" Target="https://www.caixa.gov.br/Downloads/sinapi-cadernos-tecnicos/SINAPI-CT-PRODUCAO-DE-CONCRETOS-E-ARGAMASSAS-UTILIZANDO-AGREGADO-RECICLADO.pdf" TargetMode="External"/><Relationship Id="rId9647" Type="http://schemas.openxmlformats.org/officeDocument/2006/relationships/hyperlink" Target="https://www.caixa.gov.br/Downloads/sinapi-cadernos-tecnicos/SINAPI-CT-VALVULAS-PARA-REDES-DE-SANEAMENTO.pdf" TargetMode="External"/><Relationship Id="rId68" Type="http://schemas.openxmlformats.org/officeDocument/2006/relationships/hyperlink" Target="https://www.caixa.gov.br/Downloads/sinapi-cadernos-tecnicos/SINAPI-CT-ALVENARIA-DE-VEDACAO.pdf" TargetMode="External"/><Relationship Id="rId1429" Type="http://schemas.openxmlformats.org/officeDocument/2006/relationships/hyperlink" Target="https://www.caixa.gov.br/Downloads/sinapi-cadernos-tecnicos/SINAPI-CT-CUSTOS-HORARIOS-PRODUTIVO-E-IMPRODUTIVO-DOS-EQUIPAMENTOS.pdf" TargetMode="External"/><Relationship Id="rId1636" Type="http://schemas.openxmlformats.org/officeDocument/2006/relationships/hyperlink" Target="https://www.caixa.gov.br/Downloads/sinapi-cadernos-tecnicos/SINAPI-CT-CUSTOS-HORARIOS-PRODUTIVO-E-IMPRODUTIVO-DOS-EQUIPAMENTOS.pdf" TargetMode="External"/><Relationship Id="rId1843" Type="http://schemas.openxmlformats.org/officeDocument/2006/relationships/hyperlink" Target="https://www.caixa.gov.br/Downloads/sinapi-cadernos-tecnicos/SINAPI-CT-DEMOLICOES-E-REMOCOES.pdf" TargetMode="External"/><Relationship Id="rId4999" Type="http://schemas.openxmlformats.org/officeDocument/2006/relationships/hyperlink" Target="https://www.caixa.gov.br/Downloads/sinapi-cadernos-tecnicos/SINAPI-CT-INSTALACOES-HIDRAULICAS-RESERVACAO-E-BOMBAS-DE-RECALQUE.pdf" TargetMode="External"/><Relationship Id="rId5300" Type="http://schemas.openxmlformats.org/officeDocument/2006/relationships/hyperlink" Target="https://www.caixa.gov.br/Downloads/sinapi-cadernos-tecnicos/SINAPI-CT-INSTALACOES-HIDRAULICAS-EM-PPR.pdf" TargetMode="External"/><Relationship Id="rId7058" Type="http://schemas.openxmlformats.org/officeDocument/2006/relationships/hyperlink" Target="https://www.caixa.gov.br/Downloads/sinapi-metodologia/Livro_SINAPI_Calculos_Parametros.pdf" TargetMode="External"/><Relationship Id="rId8456" Type="http://schemas.openxmlformats.org/officeDocument/2006/relationships/hyperlink" Target="https://www.caixa.gov.br/Downloads/sinapi-cadernos-tecnicos/SINAPI-CT-RECOMPOSICAO-DE-PAVIMENTOS.pdf" TargetMode="External"/><Relationship Id="rId8663" Type="http://schemas.openxmlformats.org/officeDocument/2006/relationships/hyperlink" Target="https://www.caixa.gov.br/Downloads/sinapi-cadernos-tecnicos/SINAPI-CT-REDES-DE-AGUA-E-ESGOTO-EM-PEAD-LISO-(TUBOS-E-CONEXOES).pdf" TargetMode="External"/><Relationship Id="rId8870" Type="http://schemas.openxmlformats.org/officeDocument/2006/relationships/hyperlink" Target="https://www.caixa.gov.br/Downloads/sinapi-cadernos-tecnicos/SINAPI-CT-SISTEMAS-DE-MEDICAO.pdf" TargetMode="External"/><Relationship Id="rId9507" Type="http://schemas.openxmlformats.org/officeDocument/2006/relationships/hyperlink" Target="https://www.caixa.gov.br/Downloads/sinapi-cadernos-tecnicos/SINAPI-CT-VALVULAS-E-REGISTROS-PARA-SISTEMAS-PREDIAIS.pdf" TargetMode="External"/><Relationship Id="rId1703" Type="http://schemas.openxmlformats.org/officeDocument/2006/relationships/hyperlink" Target="https://www.caixa.gov.br/Downloads/sinapi-cadernos-tecnicos/SINAPI-CT-CUSTOS-HORARIOS-PRODUTIVO-E-IMPRODUTIVO-DOS-EQUIPAMENTOS.pdf" TargetMode="External"/><Relationship Id="rId1910" Type="http://schemas.openxmlformats.org/officeDocument/2006/relationships/hyperlink" Target="https://www.caixa.gov.br/Downloads/sinapi-cadernos-tecnicos/SINAPI-CT-DEPRECIACAO-JUROS-IMPOSTOS-E-SEGUROS-MANUTENCAO-E-MATERIAIS-NA-OPERACAO-DOS-EQUIPAMENTOS.pdf" TargetMode="External"/><Relationship Id="rId4859" Type="http://schemas.openxmlformats.org/officeDocument/2006/relationships/hyperlink" Target="https://www.caixa.gov.br/Downloads/sinapi-cadernos-tecnicos/SINAPI-CT-INSTALACOES-HIDRAULICAS-RESERVACAO-E-BOMBAS-DE-RECALQUE.pdf" TargetMode="External"/><Relationship Id="rId7265" Type="http://schemas.openxmlformats.org/officeDocument/2006/relationships/hyperlink" Target="https://www.caixa.gov.br/Downloads/sinapi-cadernos-tecnicos/SINAPI-CT-MASSA-UNICA-EXTERNA.pdf" TargetMode="External"/><Relationship Id="rId7472" Type="http://schemas.openxmlformats.org/officeDocument/2006/relationships/hyperlink" Target="https://www.caixa.gov.br/Downloads/sinapi-cadernos-tecnicos/SINAPI-CT-PAREDES-DE-CONCRETO-ARMACAO.pdf" TargetMode="External"/><Relationship Id="rId8109" Type="http://schemas.openxmlformats.org/officeDocument/2006/relationships/hyperlink" Target="https://www.caixa.gov.br/Downloads/sinapi-cadernos-tecnicos/SINAPI-CT-POCOS-DE-VISITA-E-CAIXAS-PARA-BOCAS-DE-LOBO.pdf" TargetMode="External"/><Relationship Id="rId8316" Type="http://schemas.openxmlformats.org/officeDocument/2006/relationships/hyperlink" Target="https://www.caixa.gov.br/Downloads/sinapi-cadernos-tecnicos/SINAPI-CT-RADIER-PISO-DE-CONCRETO-E-LAJE-SOBRE-SOLO.pdf" TargetMode="External"/><Relationship Id="rId8523" Type="http://schemas.openxmlformats.org/officeDocument/2006/relationships/hyperlink" Target="https://www.caixa.gov.br/Downloads/sinapi-cadernos-tecnicos/SINAPI-CT-REDES-DE-LOGICA-TELEFONIA-E-IMAGEM.pdf" TargetMode="External"/><Relationship Id="rId8730" Type="http://schemas.openxmlformats.org/officeDocument/2006/relationships/hyperlink" Target="https://www.caixa.gov.br/Downloads/sinapi-cadernos-tecnicos/SINAPI-CT-REVESTIMENTOS-CERAMICOS-INTERNOS.pdf" TargetMode="External"/><Relationship Id="rId3668" Type="http://schemas.openxmlformats.org/officeDocument/2006/relationships/hyperlink" Target="https://www.caixa.gov.br/Downloads/sinapi-cadernos-tecnicos/SINAPI-CT-ESTRUTURA-E-TRAMA-PARA-COBERTURA.pdf" TargetMode="External"/><Relationship Id="rId3875" Type="http://schemas.openxmlformats.org/officeDocument/2006/relationships/hyperlink" Target="https://www.caixa.gov.br/Downloads/sinapi-cadernos-tecnicos/SINAPI-CT-FORROS.pdf" TargetMode="External"/><Relationship Id="rId4719" Type="http://schemas.openxmlformats.org/officeDocument/2006/relationships/hyperlink" Target="https://www.caixa.gov.br/Downloads/sinapi-cadernos-tecnicos/SINAPI-CT-INSTALACOES-ELETRICAS-REDE-DE-DISTRIBUICAO.pdf" TargetMode="External"/><Relationship Id="rId4926" Type="http://schemas.openxmlformats.org/officeDocument/2006/relationships/hyperlink" Target="https://www.caixa.gov.br/Downloads/sinapi-cadernos-tecnicos/SINAPI-CT-INSTALACOES-HIDRAULICAS-RESERVACAO-E-BOMBAS-DE-RECALQUE.pdf" TargetMode="External"/><Relationship Id="rId6074" Type="http://schemas.openxmlformats.org/officeDocument/2006/relationships/hyperlink" Target="https://www.caixa.gov.br/Downloads/sinapi-cadernos-tecnicos/SINAPI-CT-INSTALACOES-DE-GAS-E-INCENDIO-EM-ACO-E-FERRO-GALVANIZADO.pdf" TargetMode="External"/><Relationship Id="rId6281" Type="http://schemas.openxmlformats.org/officeDocument/2006/relationships/hyperlink" Target="https://www.caixa.gov.br/Downloads/sinapi-cadernos-tecnicos/SINAPI-CT-INSTALACOES-DE-AR-CONDICIONADO.pdf" TargetMode="External"/><Relationship Id="rId7125" Type="http://schemas.openxmlformats.org/officeDocument/2006/relationships/hyperlink" Target="https://www.caixa.gov.br/Downloads/sinapi-cadernos-tecnicos/SINAPI-CT-LOUCAS-E-METAIS.pdf" TargetMode="External"/><Relationship Id="rId7332" Type="http://schemas.openxmlformats.org/officeDocument/2006/relationships/hyperlink" Target="https://www.caixa.gov.br/Downloads/sinapi-cadernos-tecnicos/SINAPI-CT-MASSA-UNICA-EXTERNA.pdf" TargetMode="External"/><Relationship Id="rId589" Type="http://schemas.openxmlformats.org/officeDocument/2006/relationships/hyperlink" Target="https://www.caixa.gov.br/Downloads/sinapi-cadernos-tecnicos/SINAPI-CT-ASSENTAMENTO-DE-TUBOS-DE-PVC-E-METALICOS-EM-REDES-DE-AGUA.pdf" TargetMode="External"/><Relationship Id="rId796" Type="http://schemas.openxmlformats.org/officeDocument/2006/relationships/hyperlink" Target="https://www.caixa.gov.br/Downloads/sinapi-cadernos-tecnicos/SINAPI-CT-ATERROS-BASES-SUB-BASES-E-IMPRIMACOE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2684" Type="http://schemas.openxmlformats.org/officeDocument/2006/relationships/hyperlink" Target="https://www.caixa.gov.br/Downloads/sinapi-cadernos-tecnicos/SINAPI-CT-DISSIPADORES-DE-ENERGIA.pdf" TargetMode="External"/><Relationship Id="rId3528" Type="http://schemas.openxmlformats.org/officeDocument/2006/relationships/hyperlink" Target="https://www.caixa.gov.br/Downloads/sinapi-cadernos-tecnicos/SINAPI-CT-ESQUADRIAS-PORTAS.pdf" TargetMode="External"/><Relationship Id="rId3735" Type="http://schemas.openxmlformats.org/officeDocument/2006/relationships/hyperlink" Target="https://www.caixa.gov.br/Downloads/sinapi-cadernos-tecnicos/SINAPI-CT-ESTRUTURAS-DE-CONTENCAO-PERFIS-PRANCHADOS-CORTINAS-E-MUROS-DE-ARRIMO.pdf" TargetMode="External"/><Relationship Id="rId5090" Type="http://schemas.openxmlformats.org/officeDocument/2006/relationships/hyperlink" Target="https://www.caixa.gov.br/Downloads/sinapi-cadernos-tecnicos/SINAPI-CT-INSTALACOES-HIDRAULICAS-EM-PEX.pdf" TargetMode="External"/><Relationship Id="rId6141" Type="http://schemas.openxmlformats.org/officeDocument/2006/relationships/hyperlink" Target="https://www.caixa.gov.br/Downloads/sinapi-cadernos-tecnicos/SINAPI-CT-INSTALACOES-DE-GAS-E-INCENDIO-EM-ACO-E-FERRO-GALVANIZADO.pdf" TargetMode="External"/><Relationship Id="rId9297" Type="http://schemas.openxmlformats.org/officeDocument/2006/relationships/hyperlink" Target="https://www.caixa.gov.br/Downloads/sinapi-cadernos-tecnicos/SINAPI-CT-TRANSPORTE-CARGA-E-DESCARGA-DE-MATERIAIS.pdf" TargetMode="External"/><Relationship Id="rId449" Type="http://schemas.openxmlformats.org/officeDocument/2006/relationships/hyperlink" Target="https://www.caixa.gov.br/Downloads/sinapi-cadernos-tecnicos/SINAPI-CT-ASSENTAMENTO-DE-TUBOS-DE-PVC-E-METALICOS-EM-REDES-DE-AGUA.pdf" TargetMode="External"/><Relationship Id="rId656" Type="http://schemas.openxmlformats.org/officeDocument/2006/relationships/hyperlink" Target="https://www.caixa.gov.br/Downloads/sinapi-cadernos-tecnicos/SINAPI-CT-ASSENTAMENTO-DE-TUBOS-DE-ESGOTO-OU-DRENAGEM-PLUVIAL-EM-CONCRETO.pdf" TargetMode="External"/><Relationship Id="rId863" Type="http://schemas.openxmlformats.org/officeDocument/2006/relationships/hyperlink" Target="https://www.caixa.gov.br/Downloads/sinapi-cadernos-tecnicos/SINAPI-CT-ATERROS-BASES-SUB-BASES-E-IMPRIMACOES.pdf" TargetMode="External"/><Relationship Id="rId1079" Type="http://schemas.openxmlformats.org/officeDocument/2006/relationships/hyperlink" Target="https://www.caixa.gov.br/Downloads/sinapi-cadernos-tecnicos/SINAPI-CT-BOMBAS-HIDRAULICAS-CENTRIFUGAS-HORIZONTAIS-E-SUBMERSIVEIS.pdf" TargetMode="External"/><Relationship Id="rId1286" Type="http://schemas.openxmlformats.org/officeDocument/2006/relationships/hyperlink" Target="https://www.caixa.gov.br/Downloads/sinapi-cadernos-tecnicos/SINAPI-CT-CONCRETO-PROJETADO.pdf" TargetMode="External"/><Relationship Id="rId1493" Type="http://schemas.openxmlformats.org/officeDocument/2006/relationships/hyperlink" Target="https://www.caixa.gov.br/Downloads/sinapi-cadernos-tecnicos/SINAPI-CT-CUSTOS-HORARIOS-PRODUTIVO-E-IMPRODUTIVO-DOS-EQUIPAMENTOS.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891" Type="http://schemas.openxmlformats.org/officeDocument/2006/relationships/hyperlink" Target="https://www.caixa.gov.br/Downloads/sinapi-cadernos-tecnicos/SINAPI-CT-ELETROCALHAS.pdf" TargetMode="External"/><Relationship Id="rId3942" Type="http://schemas.openxmlformats.org/officeDocument/2006/relationships/hyperlink" Target="https://www.caixa.gov.br/Downloads/sinapi-cadernos-tecnicos/SINAPI-CT-FUNDACOES-RASAS-(BLOCOS-SAPATAS-VIGAS-BALDRAME).pdf" TargetMode="External"/><Relationship Id="rId6001" Type="http://schemas.openxmlformats.org/officeDocument/2006/relationships/hyperlink" Target="https://www.caixa.gov.br/Downloads/sinapi-cadernos-tecnicos/SINAPI-CT-INSTALACOES-DE-GAS-E-INCENDIO-EM-ACO-E-FERRO-GALVANIZADO.pdf" TargetMode="External"/><Relationship Id="rId9157" Type="http://schemas.openxmlformats.org/officeDocument/2006/relationships/hyperlink" Target="https://www.caixa.gov.br/Downloads/sinapi-cadernos-tecnicos/SINAPI-CT-TRANSPORTE-DE-MATERIAIS-DENTRO-DO-CANTEIRO-DE-OBRAS.pdf" TargetMode="External"/><Relationship Id="rId9364" Type="http://schemas.openxmlformats.org/officeDocument/2006/relationships/hyperlink" Target="https://www.caixa.gov.br/Downloads/sinapi-cadernos-tecnicos/SINAPI-CT-TUBULACAO-FLANGEADA-PARA-REDES-DE-AGUA.pdf" TargetMode="External"/><Relationship Id="rId9571" Type="http://schemas.openxmlformats.org/officeDocument/2006/relationships/hyperlink" Target="https://www.caixa.gov.br/Downloads/sinapi-cadernos-tecnicos/SINAPI-CT-VALVULAS-E-REGISTROS-PARA-SISTEMAS-PREDIAIS.pdf" TargetMode="External"/><Relationship Id="rId309" Type="http://schemas.openxmlformats.org/officeDocument/2006/relationships/hyperlink" Target="https://www.caixa.gov.br/Downloads/sinapi-cadernos-tecnicos/SINAPI-CT-ARMACAO-PARA-ESTRUTURAS-DE-CONCRETO-ARMADO.pdf" TargetMode="External"/><Relationship Id="rId516" Type="http://schemas.openxmlformats.org/officeDocument/2006/relationships/hyperlink" Target="https://www.caixa.gov.br/Downloads/sinapi-cadernos-tecnicos/SINAPI-CT-ASSENTAMENTO-DE-TUBOS-DE-PVC-E-METALICOS-EM-REDES-DE-AGUA.pdf" TargetMode="External"/><Relationship Id="rId1146" Type="http://schemas.openxmlformats.org/officeDocument/2006/relationships/hyperlink" Target="https://www.caixa.gov.br/Downloads/sinapi-cadernos-tecnicos/SINAPI-CT-CAIXAS-ENTERRADAS.pdf" TargetMode="External"/><Relationship Id="rId2751" Type="http://schemas.openxmlformats.org/officeDocument/2006/relationships/hyperlink" Target="https://www.caixa.gov.br/Downloads/sinapi-cadernos-tecnicos/SINAPI-CT-DRENOS.pdf" TargetMode="External"/><Relationship Id="rId3802" Type="http://schemas.openxmlformats.org/officeDocument/2006/relationships/hyperlink" Target="https://www.caixa.gov.br/Downloads/sinapi-cadernos-tecnicos/SINAPI-CT-EXECUCAO-DE-GRAMPO-PARA-SOLO-GRAMPEADO.pdf" TargetMode="External"/><Relationship Id="rId6958" Type="http://schemas.openxmlformats.org/officeDocument/2006/relationships/hyperlink" Target="https://www.caixa.gov.br/Downloads/sinapi-metodologia/Livro_SINAPI_Calculos_Parametros.pdf" TargetMode="External"/><Relationship Id="rId8173" Type="http://schemas.openxmlformats.org/officeDocument/2006/relationships/hyperlink" Target="https://www.caixa.gov.br/Downloads/sinapi-cadernos-tecnicos/SINAPI-CT-POCOS-DE-VISITA-E-CAIXAS-PARA-BOCAS-DE-LOBO.pdf" TargetMode="External"/><Relationship Id="rId8380" Type="http://schemas.openxmlformats.org/officeDocument/2006/relationships/hyperlink" Target="https://www.caixa.gov.br/Downloads/sinapi-cadernos-tecnicos/SINAPI-CT-RASGOS-E-FIXACOES.pdf" TargetMode="External"/><Relationship Id="rId9017" Type="http://schemas.openxmlformats.org/officeDocument/2006/relationships/hyperlink" Target="https://www.caixa.gov.br/Downloads/sinapi-cadernos-tecnicos/SINAPI-CT-TRANSPORTE-FLUVIAL-CARGA-E-DESCARGA.pdf" TargetMode="External"/><Relationship Id="rId9224" Type="http://schemas.openxmlformats.org/officeDocument/2006/relationships/hyperlink" Target="https://www.caixa.gov.br/Downloads/sinapi-cadernos-tecnicos/SINAPI-CT-TRANSPORTE-CARGA-E-DESCARGA-DE-MATERIAIS.pdf" TargetMode="External"/><Relationship Id="rId723" Type="http://schemas.openxmlformats.org/officeDocument/2006/relationships/hyperlink" Target="https://www.caixa.gov.br/Downloads/sinapi-cadernos-tecnicos/SINAPI-CT-ATERRO-E-REATERRO-DE-VALAS.pdf" TargetMode="External"/><Relationship Id="rId930" Type="http://schemas.openxmlformats.org/officeDocument/2006/relationships/hyperlink" Target="https://www.caixa.gov.br/Downloads/sinapi-cadernos-tecnicos/SINAPI-CT-ATERROS-BASES-SUB-BASES-E-IMPRIMACOES.pdf" TargetMode="External"/><Relationship Id="rId1006" Type="http://schemas.openxmlformats.org/officeDocument/2006/relationships/hyperlink" Target="https://www.caixa.gov.br/Downloads/sinapi-cadernos-tecnicos/SINAPI-CT-BOCAS-PARA-BUEIROS.pdf" TargetMode="External"/><Relationship Id="rId1353" Type="http://schemas.openxmlformats.org/officeDocument/2006/relationships/hyperlink" Target="https://www.caixa.gov.br/Downloads/sinapi-cadernos-tecnicos/SINAPI-CT-CONCRETO-PROTENDIDO.pdf" TargetMode="External"/><Relationship Id="rId1560" Type="http://schemas.openxmlformats.org/officeDocument/2006/relationships/hyperlink" Target="https://www.caixa.gov.br/Downloads/sinapi-cadernos-tecnicos/SINAPI-CT-CUSTOS-HORARIOS-PRODUTIVO-E-IMPRODUTIVO-DOS-EQUIPAMENTOS.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5767" Type="http://schemas.openxmlformats.org/officeDocument/2006/relationships/hyperlink" Target="https://www.caixa.gov.br/Downloads/sinapi-cadernos-tecnicos/SINAPI-CT-INSTALACOES-PREDIAIS-DE-AGUA-QUENTE-EM-CPVC.pdf" TargetMode="External"/><Relationship Id="rId5974" Type="http://schemas.openxmlformats.org/officeDocument/2006/relationships/hyperlink" Target="https://www.caixa.gov.br/Downloads/sinapi-cadernos-tecnicos/SINAPI-CT-INSTALACOES-DE-GAS-E-INCENDIO-EM-ACO-E-FERRO-GALVANIZADO.pdf" TargetMode="External"/><Relationship Id="rId6818" Type="http://schemas.openxmlformats.org/officeDocument/2006/relationships/hyperlink" Target="https://www.caixa.gov.br/Downloads/sinapi-metodologia/Livro_SINAPI_Calculos_Parametros.pdf" TargetMode="External"/><Relationship Id="rId8033" Type="http://schemas.openxmlformats.org/officeDocument/2006/relationships/hyperlink" Target="https://www.caixa.gov.br/Downloads/sinapi-cadernos-tecnicos/SINAPI-CT-POSTES-DE-CONCRETO-E-METALICOS.pdf" TargetMode="External"/><Relationship Id="rId9431" Type="http://schemas.openxmlformats.org/officeDocument/2006/relationships/hyperlink" Target="https://www.caixa.gov.br/Downloads/sinapi-cadernos-tecnicos/SINAPI-CT-VERGAS-CONTRAVERGAS-E-FIXACAO-DE-ALVENARIA.pdf" TargetMode="External"/><Relationship Id="rId1213" Type="http://schemas.openxmlformats.org/officeDocument/2006/relationships/hyperlink" Target="https://www.caixa.gov.br/Downloads/sinapi-cadernos-tecnicos/SINAPI-CT-CERCAS-PROTETORES-E-ALAMBRADOS.pdf" TargetMode="External"/><Relationship Id="rId1420" Type="http://schemas.openxmlformats.org/officeDocument/2006/relationships/hyperlink" Target="https://www.caixa.gov.br/Downloads/sinapi-cadernos-tecnicos/SINAPI-CT-CUSTOS-HORARIOS-PRODUTIVO-E-IMPRODUTIVO-DOS-EQUIPAMENTOS.pdf" TargetMode="External"/><Relationship Id="rId4369" Type="http://schemas.openxmlformats.org/officeDocument/2006/relationships/hyperlink" Target="https://www.caixa.gov.br/Downloads/sinapi-cadernos-tecnicos/SINAPI-CT-INSTALACOES-ELETRICAS-ELETRODUTOS-EMBUTIDOS-CABOS-CAIXAS-TOMADAS-E-INTERRUPTORES.pdf" TargetMode="External"/><Relationship Id="rId4576" Type="http://schemas.openxmlformats.org/officeDocument/2006/relationships/hyperlink" Target="https://www.caixa.gov.br/Downloads/sinapi-cadernos-tecnicos/SINAPI-CT-INSTALACOES-ELETRICAS-ELETRODUTOS-CONEXOES-E-CONDULETES-APARENTES.pdf" TargetMode="External"/><Relationship Id="rId4783" Type="http://schemas.openxmlformats.org/officeDocument/2006/relationships/hyperlink" Target="https://www.caixa.gov.br/Downloads/sinapi-cadernos-tecnicos/SINAPI-CT-INSTALACOES-HIDRAULICAS-RESERVACAO-E-BOMBAS-DE-RECALQUE.pdf" TargetMode="External"/><Relationship Id="rId4990" Type="http://schemas.openxmlformats.org/officeDocument/2006/relationships/hyperlink" Target="https://www.caixa.gov.br/Downloads/sinapi-cadernos-tecnicos/SINAPI-CT-INSTALACOES-HIDRAULICAS-RESERVACAO-E-BOMBAS-DE-RECALQUE.pdf" TargetMode="External"/><Relationship Id="rId5627" Type="http://schemas.openxmlformats.org/officeDocument/2006/relationships/hyperlink" Target="https://www.caixa.gov.br/Downloads/sinapi-cadernos-tecnicos/SINAPI-CT-INSTALACOES-PREDIAIS-DE-AGUA-FRIA-EM-PVC.pdf" TargetMode="External"/><Relationship Id="rId5834" Type="http://schemas.openxmlformats.org/officeDocument/2006/relationships/hyperlink" Target="https://www.caixa.gov.br/Downloads/sinapi-cadernos-tecnicos/SINAPI-CT-INSTALACOES-PREDIAIS-DE-AGUAS-PLUVIAIS-TUBOS-CONEXOES-CAIXAS-E-RALOS.pdf" TargetMode="External"/><Relationship Id="rId8240" Type="http://schemas.openxmlformats.org/officeDocument/2006/relationships/hyperlink" Target="https://www.caixa.gov.br/Downloads/sinapi-cadernos-tecnicos/SINAPI-CT-PRODUCAO-DE-CONCRETO.pdf" TargetMode="External"/><Relationship Id="rId3178" Type="http://schemas.openxmlformats.org/officeDocument/2006/relationships/hyperlink" Target="https://www.caixa.gov.br/Downloads/sinapi-cadernos-tecnicos/SINAPI-CT-ESCAVACAO-VERTICAL-A-CEU-ABERTO.pdf" TargetMode="External"/><Relationship Id="rId3385" Type="http://schemas.openxmlformats.org/officeDocument/2006/relationships/hyperlink" Target="https://www.caixa.gov.br/Downloads/sinapi-cadernos-tecnicos/SINAPI-CT-ESGOTAMENTO-DE-VALA-E-REBAIXAMENTO-DO-LENCOL-FREATICO.pdf" TargetMode="External"/><Relationship Id="rId3592" Type="http://schemas.openxmlformats.org/officeDocument/2006/relationships/hyperlink" Target="https://www.caixa.gov.br/Downloads/sinapi-cadernos-tecnicos/SINAPI-CT-ESTRUTURA-E-TRAMA-PARA-COBERTURA.pdf" TargetMode="External"/><Relationship Id="rId4229" Type="http://schemas.openxmlformats.org/officeDocument/2006/relationships/hyperlink" Target="https://www.caixa.gov.br/Downloads/sinapi-cadernos-tecnicos/SINAPI-CT-GUIAS-E-SARJETAS.pdf" TargetMode="External"/><Relationship Id="rId4436" Type="http://schemas.openxmlformats.org/officeDocument/2006/relationships/hyperlink" Target="https://www.caixa.gov.br/Downloads/sinapi-cadernos-tecnicos/SINAPI-CT-INSTALACOES-ELETRICAS-ELETRODUTOS-EMBUTIDOS-CABOS-CAIXAS-TOMADAS-E-INTERRUPTORES.pdf" TargetMode="External"/><Relationship Id="rId4643" Type="http://schemas.openxmlformats.org/officeDocument/2006/relationships/hyperlink" Target="https://www.caixa.gov.br/Downloads/sinapi-cadernos-tecnicos/SINAPI-CT-INSTALACOES-ELETRICAS-QUADROS-CABOS-DISJUNTORES-CONTATORES-E-BARRAMENTOS-BLINDADOS.pdf" TargetMode="External"/><Relationship Id="rId4850" Type="http://schemas.openxmlformats.org/officeDocument/2006/relationships/hyperlink" Target="https://www.caixa.gov.br/Downloads/sinapi-cadernos-tecnicos/SINAPI-CT-INSTALACOES-HIDRAULICAS-RESERVACAO-E-BOMBAS-DE-RECALQUE.pdf" TargetMode="External"/><Relationship Id="rId5901" Type="http://schemas.openxmlformats.org/officeDocument/2006/relationships/hyperlink" Target="https://www.caixa.gov.br/Downloads/sinapi-cadernos-tecnicos/SINAPI-CT-INSTALACOES-DE-DIVISORIAS-DIVERSAS.pdf" TargetMode="External"/><Relationship Id="rId7799" Type="http://schemas.openxmlformats.org/officeDocument/2006/relationships/hyperlink" Target="https://www.caixa.gov.br/Downloads/sinapi-cadernos-tecnicos/SINAPI-CT-PINTURA-INTERNA.pdf" TargetMode="External"/><Relationship Id="rId8100" Type="http://schemas.openxmlformats.org/officeDocument/2006/relationships/hyperlink" Target="https://www.caixa.gov.br/Downloads/sinapi-cadernos-tecnicos/SINAPI-CT-POCOS-DE-VISITA-E-CAIXAS-PARA-BOCAS-DE-LOBO.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3038" Type="http://schemas.openxmlformats.org/officeDocument/2006/relationships/hyperlink" Target="https://www.caixa.gov.br/Downloads/sinapi-cadernos-tecnicos/SINAPI-CT-ESCADAS.pdf" TargetMode="External"/><Relationship Id="rId3245" Type="http://schemas.openxmlformats.org/officeDocument/2006/relationships/hyperlink" Target="https://www.caixa.gov.br/Downloads/sinapi-cadernos-tecnicos/SINAPI-CT-ESCAVACAO-DE-VALAS.pdf" TargetMode="External"/><Relationship Id="rId3452" Type="http://schemas.openxmlformats.org/officeDocument/2006/relationships/hyperlink" Target="https://www.caixa.gov.br/Downloads/sinapi-cadernos-tecnicos/SINAPI-CT-ESQUADRIAS-PORTAS.pdf" TargetMode="External"/><Relationship Id="rId4503" Type="http://schemas.openxmlformats.org/officeDocument/2006/relationships/hyperlink" Target="https://www.caixa.gov.br/Downloads/sinapi-cadernos-tecnicos/SINAPI-CT-INSTALACOES-ELETRICAS-ELETRODUTOS-EMBUTIDOS-CABOS-CAIXAS-TOMADAS-E-INTERRUPTORES.pdf" TargetMode="External"/><Relationship Id="rId4710" Type="http://schemas.openxmlformats.org/officeDocument/2006/relationships/hyperlink" Target="https://www.caixa.gov.br/Downloads/sinapi-cadernos-tecnicos/SINAPI-CT-INSTALACOES-ELETRICAS-REDE-DE-DISTRIBUICAO.pdf" TargetMode="External"/><Relationship Id="rId7659" Type="http://schemas.openxmlformats.org/officeDocument/2006/relationships/hyperlink" Target="https://www.caixa.gov.br/Downloads/sinapi-cadernos-tecnicos/SINAPI-CT-PAVIMENTO-RIGIDO-DE-CONCRETO.pdf" TargetMode="External"/><Relationship Id="rId7866" Type="http://schemas.openxmlformats.org/officeDocument/2006/relationships/hyperlink" Target="https://www.caixa.gov.br/Downloads/sinapi-cadernos-tecnicos/SINAPI-CT-PINTURA-EM-SUPERFICIES-METALICAS.pdf" TargetMode="External"/><Relationship Id="rId166" Type="http://schemas.openxmlformats.org/officeDocument/2006/relationships/hyperlink" Target="https://www.caixa.gov.br/Downloads/sinapi-cadernos-tecnicos/SINAPI-CT-ARGAMASSAS.pdf" TargetMode="External"/><Relationship Id="rId373" Type="http://schemas.openxmlformats.org/officeDocument/2006/relationships/hyperlink" Target="https://www.caixa.gov.br/Downloads/sinapi-cadernos-tecnicos/SINAPI-CT-ASSENTAMENTO-DE-TUBOS-DE-ESGOTO-EM-PVC-E-PEAD.pdf" TargetMode="External"/><Relationship Id="rId580" Type="http://schemas.openxmlformats.org/officeDocument/2006/relationships/hyperlink" Target="https://www.caixa.gov.br/Downloads/sinapi-cadernos-tecnicos/SINAPI-CT-ASSENTAMENTO-DE-TUBOS-DE-PVC-E-METALICOS-EM-REDES-DE-AGUA.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3105" Type="http://schemas.openxmlformats.org/officeDocument/2006/relationships/hyperlink" Target="https://www.caixa.gov.br/Downloads/sinapi-cadernos-tecnicos/SINAPI-CT-ESCADAS.pdf" TargetMode="External"/><Relationship Id="rId3312" Type="http://schemas.openxmlformats.org/officeDocument/2006/relationships/hyperlink" Target="https://www.caixa.gov.br/Downloads/sinapi-cadernos-tecnicos/SINAPI-CT-ESCAVACAO-EM-MATERIAL-DE-3&#170;-CATEGORIA.pdf" TargetMode="External"/><Relationship Id="rId6468" Type="http://schemas.openxmlformats.org/officeDocument/2006/relationships/hyperlink" Target="https://www.caixa.gov.br/Downloads/sinapi-cadernos-tecnicos/SINAPI-CT-INSTALACOES-EM-COBRE.pdf" TargetMode="External"/><Relationship Id="rId6675" Type="http://schemas.openxmlformats.org/officeDocument/2006/relationships/hyperlink" Target="https://www.caixa.gov.br/Downloads/sinapi-cadernos-tecnicos/SINAPI-CT-LIGACOES-PREDIAIS-DE-AGUA-E-ESGOTO.pdf" TargetMode="External"/><Relationship Id="rId7519" Type="http://schemas.openxmlformats.org/officeDocument/2006/relationships/hyperlink" Target="https://www.caixa.gov.br/Downloads/sinapi-cadernos-tecnicos/SINAPI-CT-PAREDES-DE-CONCRETO-ESTUCAMENTO.pdf" TargetMode="External"/><Relationship Id="rId8917" Type="http://schemas.openxmlformats.org/officeDocument/2006/relationships/hyperlink" Target="https://www.caixa.gov.br/Downloads/sinapi-cadernos-tecnicos/SINAPI-CT-TELHAMENTO-PARA-COBERTURA.pdf" TargetMode="External"/><Relationship Id="rId9081" Type="http://schemas.openxmlformats.org/officeDocument/2006/relationships/hyperlink" Target="https://www.caixa.gov.br/Downloads/sinapi-cadernos-tecnicos/SINAPI-CT-TRANSPORTE-DE-MATERIAIS-DENTRO-DO-CANTEIRO-DE-OBRAS.pdf" TargetMode="External"/><Relationship Id="rId233" Type="http://schemas.openxmlformats.org/officeDocument/2006/relationships/hyperlink" Target="https://www.caixa.gov.br/Downloads/sinapi-cadernos-tecnicos/SINAPI-CT-ARGAMASSAS.pdf" TargetMode="External"/><Relationship Id="rId440" Type="http://schemas.openxmlformats.org/officeDocument/2006/relationships/hyperlink" Target="https://www.caixa.gov.br/Downloads/sinapi-cadernos-tecnicos/SINAPI-CT-ASSENTAMENTO-DE-TUBOS-DE-PVC-E-METALICOS-EM-REDES-DE-AGUA.pdf" TargetMode="External"/><Relationship Id="rId1070" Type="http://schemas.openxmlformats.org/officeDocument/2006/relationships/hyperlink" Target="https://www.caixa.gov.br/Downloads/sinapi-cadernos-tecnicos/SINAPI-CT-BOMBAS-HIDRAULICAS-CENTRIFUGAS-HORIZONTAIS-E-SUBMERSIVEI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5277" Type="http://schemas.openxmlformats.org/officeDocument/2006/relationships/hyperlink" Target="https://www.caixa.gov.br/Downloads/sinapi-cadernos-tecnicos/SINAPI-CT-INSTALACOES-HIDRAULICAS-EM-PPR.pdf" TargetMode="External"/><Relationship Id="rId5484" Type="http://schemas.openxmlformats.org/officeDocument/2006/relationships/hyperlink" Target="https://www.caixa.gov.br/Downloads/sinapi-cadernos-tecnicos/SINAPI-CT-INSTALACOES-PREDIAIS-DE-AGUA-FRIA-EM-PVC.pdf" TargetMode="External"/><Relationship Id="rId6328" Type="http://schemas.openxmlformats.org/officeDocument/2006/relationships/hyperlink" Target="https://www.caixa.gov.br/Downloads/sinapi-cadernos-tecnicos/SINAPI-CT-INSTALACOES-DE-AR-CONDICIONADO.pdf" TargetMode="External"/><Relationship Id="rId6882" Type="http://schemas.openxmlformats.org/officeDocument/2006/relationships/hyperlink" Target="https://www.caixa.gov.br/Downloads/sinapi-metodologia/Livro_SINAPI_Calculos_Parametros.pdf" TargetMode="External"/><Relationship Id="rId7726" Type="http://schemas.openxmlformats.org/officeDocument/2006/relationships/hyperlink" Target="https://www.caixa.gov.br/Downloads/sinapi-cadernos-tecnicos/SINAPI-CT-PERFURACAO-HORIZONTAL-DIRECIONAL-HDD.pdf" TargetMode="External"/><Relationship Id="rId7933" Type="http://schemas.openxmlformats.org/officeDocument/2006/relationships/hyperlink" Target="https://www.caixa.gov.br/Downloads/sinapi-cadernos-tecnicos/SINAPI-CT-PINTURA-PARA-PISOS-E-PARA-SINALIZACAO-HORIZONTAL-E-VERTICAL.pdf" TargetMode="External"/><Relationship Id="rId300" Type="http://schemas.openxmlformats.org/officeDocument/2006/relationships/hyperlink" Target="https://www.caixa.gov.br/Downloads/sinapi-cadernos-tecnicos/SINAPI-CT-ARMACAO-PARA-ESTRUTURAS-DE-CONCRETO-ARMADO.pdf" TargetMode="External"/><Relationship Id="rId4086" Type="http://schemas.openxmlformats.org/officeDocument/2006/relationships/hyperlink" Target="https://www.caixa.gov.br/Downloads/sinapi-cadernos-tecnicos/SINAPI-CT-FORMAS-PARA-PILARES-CIRCULARES.pdf" TargetMode="External"/><Relationship Id="rId5137" Type="http://schemas.openxmlformats.org/officeDocument/2006/relationships/hyperlink" Target="https://www.caixa.gov.br/Downloads/sinapi-cadernos-tecnicos/SINAPI-CT-INSTALACOES-HIDRAULICAS-EM-PEX.pdf" TargetMode="External"/><Relationship Id="rId5691" Type="http://schemas.openxmlformats.org/officeDocument/2006/relationships/hyperlink" Target="https://www.caixa.gov.br/Downloads/sinapi-cadernos-tecnicos/SINAPI-CT-INSTALACOES-PREDIAIS-DE-AGUA-QUENTE-EM-CPVC.pdf" TargetMode="External"/><Relationship Id="rId6535" Type="http://schemas.openxmlformats.org/officeDocument/2006/relationships/hyperlink" Target="https://www.caixa.gov.br/Downloads/sinapi-cadernos-tecnicos/SINAPI-CT-INSTALACOES-EM-COBRE.pdf" TargetMode="External"/><Relationship Id="rId6742" Type="http://schemas.openxmlformats.org/officeDocument/2006/relationships/hyperlink" Target="https://www.caixa.gov.br/Downloads/sinapi-metodologia/Livro_SINAPI_Calculos_Parametros.pdf" TargetMode="External"/><Relationship Id="rId1887" Type="http://schemas.openxmlformats.org/officeDocument/2006/relationships/hyperlink" Target="https://www.caixa.gov.br/Downloads/sinapi-cadernos-tecnicos/SINAPI-CT-DEPRECIACAO-JUROS-IMPOSTOS-E-SEGUROS-MANUTENCAO-E-MATERIAIS-NA-OPERACAO-DOS-EQUIPAMENTOS.pdf" TargetMode="External"/><Relationship Id="rId2938" Type="http://schemas.openxmlformats.org/officeDocument/2006/relationships/hyperlink" Target="https://www.caixa.gov.br/Downloads/sinapi-cadernos-tecnicos/SINAPI-CT-ENERGIA-SOLAR-PARA-EDIFICACOES.pdf" TargetMode="External"/><Relationship Id="rId4293" Type="http://schemas.openxmlformats.org/officeDocument/2006/relationships/hyperlink" Target="https://www.caixa.gov.br/Downloads/sinapi-cadernos-tecnicos/SINAPI-CT-IMPERMEABILIZACAO-PROTECAO-MECANICA-E-TRATAMENTO-DE-JUNTA.pdf" TargetMode="External"/><Relationship Id="rId5344" Type="http://schemas.openxmlformats.org/officeDocument/2006/relationships/hyperlink" Target="https://www.caixa.gov.br/Downloads/sinapi-cadernos-tecnicos/SINAPI-CT-INSTALACOES-PREDIAIS-DE-ESGOTO-TUBOS-E-CONEXOES.pdf" TargetMode="External"/><Relationship Id="rId5551" Type="http://schemas.openxmlformats.org/officeDocument/2006/relationships/hyperlink" Target="https://www.caixa.gov.br/Downloads/sinapi-cadernos-tecnicos/SINAPI-CT-INSTALACOES-PREDIAIS-DE-AGUA-FRIA-EM-PVC.pdf" TargetMode="External"/><Relationship Id="rId6602" Type="http://schemas.openxmlformats.org/officeDocument/2006/relationships/hyperlink" Target="https://www.caixa.gov.br/Downloads/sinapi-cadernos-tecnicos/SINAPI-CT-INSTALACOES-PARA-CANTEIROS-DE-OBRAS.pdf" TargetMode="External"/><Relationship Id="rId1747" Type="http://schemas.openxmlformats.org/officeDocument/2006/relationships/hyperlink" Target="https://www.caixa.gov.br/Downloads/sinapi-cadernos-tecnicos/SINAPI-CT-CUSTOS-HORARIOS-PRODUTIVO-E-IMPRODUTIVO-DOS-EQUIPAMENTOS.pdf" TargetMode="External"/><Relationship Id="rId1954" Type="http://schemas.openxmlformats.org/officeDocument/2006/relationships/hyperlink" Target="https://www.caixa.gov.br/Downloads/sinapi-cadernos-tecnicos/SINAPI-CT-DEPRECIACAO-JUROS-IMPOSTOS-E-SEGUROS-MANUTENCAO-E-MATERIAIS-NA-OPERACAO-DOS-EQUIPAMENTOS.pdf" TargetMode="External"/><Relationship Id="rId4153" Type="http://schemas.openxmlformats.org/officeDocument/2006/relationships/hyperlink" Target="https://www.caixa.gov.br/Downloads/sinapi-cadernos-tecnicos/SINAPI-CT-GESSO.pdf" TargetMode="External"/><Relationship Id="rId4360" Type="http://schemas.openxmlformats.org/officeDocument/2006/relationships/hyperlink" Target="https://www.caixa.gov.br/Downloads/sinapi-cadernos-tecnicos/SINAPI-CT-INSTALACOES-ELETRICAS-ELETRODUTOS-EMBUTIDOS-CABOS-CAIXAS-TOMADAS-E-INTERRUPTORES.pdf" TargetMode="External"/><Relationship Id="rId5204" Type="http://schemas.openxmlformats.org/officeDocument/2006/relationships/hyperlink" Target="https://www.caixa.gov.br/Downloads/sinapi-cadernos-tecnicos/SINAPI-CT-INSTALACOES-HIDRAULICAS-EM-PEX.pdf" TargetMode="External"/><Relationship Id="rId5411" Type="http://schemas.openxmlformats.org/officeDocument/2006/relationships/hyperlink" Target="https://www.caixa.gov.br/Downloads/sinapi-cadernos-tecnicos/SINAPI-CT-INSTALACOES-PREDIAIS-DE-ESGOTO-TUBOS-E-CONEXOES.pdf" TargetMode="External"/><Relationship Id="rId8567" Type="http://schemas.openxmlformats.org/officeDocument/2006/relationships/hyperlink" Target="https://www.caixa.gov.br/Downloads/sinapi-cadernos-tecnicos/SINAPI-CT-REDES-DE-LOGICA-TELEFONIA-E-IMAGEM.pdf" TargetMode="External"/><Relationship Id="rId8774" Type="http://schemas.openxmlformats.org/officeDocument/2006/relationships/hyperlink" Target="https://www.caixa.gov.br/Downloads/sinapi-cadernos-tecnicos/SINAPI-CT-SINALIZACAO-VERTICAL-VIARIA.pdf" TargetMode="External"/><Relationship Id="rId8981" Type="http://schemas.openxmlformats.org/officeDocument/2006/relationships/hyperlink" Target="https://www.caixa.gov.br/Downloads/sinapi-cadernos-tecnicos/SINAPI-CT-TRANSPORTE-FLUVIAL-CARGA-E-DESCARGA.pdf" TargetMode="External"/><Relationship Id="rId9618" Type="http://schemas.openxmlformats.org/officeDocument/2006/relationships/hyperlink" Target="https://www.caixa.gov.br/Downloads/sinapi-cadernos-tecnicos/SINAPI-CT-VALVULAS-PARA-REDES-DE-SANEAMENTO.pdf" TargetMode="External"/><Relationship Id="rId39" Type="http://schemas.openxmlformats.org/officeDocument/2006/relationships/hyperlink" Target="https://www.caixa.gov.br/Downloads/sinapi-cadernos-tecnicos/SINAPI-CT-ALVENARIA-DE-VEDACAO.pdf" TargetMode="External"/><Relationship Id="rId1607" Type="http://schemas.openxmlformats.org/officeDocument/2006/relationships/hyperlink" Target="https://www.caixa.gov.br/Downloads/sinapi-cadernos-tecnicos/SINAPI-CT-CUSTOS-HORARIOS-PRODUTIVO-E-IMPRODUTIVO-DOS-EQUIPAMENTOS.pdf" TargetMode="External"/><Relationship Id="rId1814" Type="http://schemas.openxmlformats.org/officeDocument/2006/relationships/hyperlink" Target="https://www.caixa.gov.br/Downloads/sinapi-cadernos-tecnicos/SINAPI-CT-DEMOLICOES-E-REMOCOES.pdf" TargetMode="External"/><Relationship Id="rId4013" Type="http://schemas.openxmlformats.org/officeDocument/2006/relationships/hyperlink" Target="https://www.caixa.gov.br/Downloads/sinapi-cadernos-tecnicos/SINAPI-CT-FORMAS-PARA-ESTRUTURAS-DE-CONCRETO-ARMADO.pdf" TargetMode="External"/><Relationship Id="rId4220" Type="http://schemas.openxmlformats.org/officeDocument/2006/relationships/hyperlink" Target="https://www.caixa.gov.br/Downloads/sinapi-cadernos-tecnicos/SINAPI-CT-GUIAS-E-SARJETAS.pdf" TargetMode="External"/><Relationship Id="rId7169" Type="http://schemas.openxmlformats.org/officeDocument/2006/relationships/hyperlink" Target="https://www.caixa.gov.br/Downloads/sinapi-cadernos-tecnicos/SINAPI-CT-LOUCAS-E-METAIS.pdf" TargetMode="External"/><Relationship Id="rId7376" Type="http://schemas.openxmlformats.org/officeDocument/2006/relationships/hyperlink" Target="https://www.caixa.gov.br/Downloads/sinapi-cadernos-tecnicos/SINAPI-CT-MASSA-UNICA-INTERNA.pdf" TargetMode="External"/><Relationship Id="rId7583" Type="http://schemas.openxmlformats.org/officeDocument/2006/relationships/hyperlink" Target="https://www.caixa.gov.br/Downloads/sinapi-cadernos-tecnicos/SINAPI-CT-PARQUINHOS-E-EQUIPAMENTOS-DE-GINASTICA-AO-AR-LIVRE.pdf" TargetMode="External"/><Relationship Id="rId7790" Type="http://schemas.openxmlformats.org/officeDocument/2006/relationships/hyperlink" Target="https://www.caixa.gov.br/Downloads/sinapi-cadernos-tecnicos/SINAPI-CT-PINTURA-EXTERNA.pdf" TargetMode="External"/><Relationship Id="rId8427" Type="http://schemas.openxmlformats.org/officeDocument/2006/relationships/hyperlink" Target="https://www.caixa.gov.br/Downloads/sinapi-cadernos-tecnicos/SINAPI-CT-RECOMPOSICAO-DE-PAVIMENTOS.pdf" TargetMode="External"/><Relationship Id="rId8634" Type="http://schemas.openxmlformats.org/officeDocument/2006/relationships/hyperlink" Target="https://www.caixa.gov.br/Downloads/sinapi-cadernos-tecnicos/SINAPI-CT-REDES-DE-AGUA-E-ESGOTO-EM-PEAD-LISO-(TUBOS-E-CONEXOES).pdf" TargetMode="External"/><Relationship Id="rId8841" Type="http://schemas.openxmlformats.org/officeDocument/2006/relationships/hyperlink" Target="https://www.caixa.gov.br/Downloads/sinapi-cadernos-tecnicos/SINAPI-CT-SISTEMAS-HOSPITALARES-PONTOS-DE-CONSUMO.pdf" TargetMode="External"/><Relationship Id="rId3779" Type="http://schemas.openxmlformats.org/officeDocument/2006/relationships/hyperlink" Target="https://www.caixa.gov.br/Downloads/sinapi-cadernos-tecnicos/SINAPI-CT-ESTRUTURAS-DE-MADEIRA.pdf" TargetMode="External"/><Relationship Id="rId6185" Type="http://schemas.openxmlformats.org/officeDocument/2006/relationships/hyperlink" Target="https://www.caixa.gov.br/Downloads/sinapi-cadernos-tecnicos/SINAPI-CT-INSTALACOES-DE-GAS-E-INCENDIO-EM-ACO-E-FERRO-GALVANIZADO.pdf" TargetMode="External"/><Relationship Id="rId6392" Type="http://schemas.openxmlformats.org/officeDocument/2006/relationships/hyperlink" Target="https://www.caixa.gov.br/Downloads/sinapi-cadernos-tecnicos/SINAPI-CT-INSTALACOES-EM-COBRE.pdf" TargetMode="External"/><Relationship Id="rId7029" Type="http://schemas.openxmlformats.org/officeDocument/2006/relationships/hyperlink" Target="https://www.caixa.gov.br/Downloads/sinapi-metodologia/Livro_SINAPI_Calculos_Parametros.pdf" TargetMode="External"/><Relationship Id="rId7236" Type="http://schemas.openxmlformats.org/officeDocument/2006/relationships/hyperlink" Target="https://www.caixa.gov.br/Downloads/sinapi-cadernos-tecnicos/SINAPI-CT-LUMINARIAS-EXTERNAS.pdf" TargetMode="External"/><Relationship Id="rId7443" Type="http://schemas.openxmlformats.org/officeDocument/2006/relationships/hyperlink" Target="https://www.caixa.gov.br/Downloads/sinapi-cadernos-tecnicos/SINAPI-CT-PAISAGISMO-PLANTIO.pdf" TargetMode="External"/><Relationship Id="rId7650" Type="http://schemas.openxmlformats.org/officeDocument/2006/relationships/hyperlink" Target="https://www.caixa.gov.br/Downloads/sinapi-cadernos-tecnicos/SINAPI-CT-PAVIMENTO-RIGIDO-DE-CONCRETO.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3986" Type="http://schemas.openxmlformats.org/officeDocument/2006/relationships/hyperlink" Target="https://www.caixa.gov.br/Downloads/sinapi-cadernos-tecnicos/SINAPI-CT-FORMAS-PARA-ESTRUTURAS-DE-CONCRETO-ARMADO.pdf" TargetMode="External"/><Relationship Id="rId6045" Type="http://schemas.openxmlformats.org/officeDocument/2006/relationships/hyperlink" Target="https://www.caixa.gov.br/Downloads/sinapi-cadernos-tecnicos/SINAPI-CT-INSTALACOES-DE-GAS-E-INCENDIO-EM-ACO-E-FERRO-GALVANIZADO.pdf" TargetMode="External"/><Relationship Id="rId6252" Type="http://schemas.openxmlformats.org/officeDocument/2006/relationships/hyperlink" Target="https://www.caixa.gov.br/Downloads/sinapi-cadernos-tecnicos/SINAPI-CT-INSTALACOES-DE-GAS-EM-PEX-MULTICAMADAS.pdf" TargetMode="External"/><Relationship Id="rId7303" Type="http://schemas.openxmlformats.org/officeDocument/2006/relationships/hyperlink" Target="https://www.caixa.gov.br/Downloads/sinapi-cadernos-tecnicos/SINAPI-CT-MASSA-UNICA-EXTERNA.pdf" TargetMode="External"/><Relationship Id="rId8701" Type="http://schemas.openxmlformats.org/officeDocument/2006/relationships/hyperlink" Target="https://www.caixa.gov.br/Downloads/sinapi-cadernos-tecnicos/SINAPI-CT-REVESTIMENTOS-CERAMICOS-INTERNOS.pdf" TargetMode="External"/><Relationship Id="rId1397" Type="http://schemas.openxmlformats.org/officeDocument/2006/relationships/hyperlink" Target="https://www.caixa.gov.br/Downloads/sinapi-cadernos-tecnicos/SINAPI-CT-CONTRAPISO.pdf" TargetMode="External"/><Relationship Id="rId2795" Type="http://schemas.openxmlformats.org/officeDocument/2006/relationships/hyperlink" Target="https://www.caixa.gov.br/Downloads/sinapi-cadernos-tecnicos/SINAPI-CT-DUTOS-PARA-AR-CONDICIONADO.pdf" TargetMode="External"/><Relationship Id="rId3639" Type="http://schemas.openxmlformats.org/officeDocument/2006/relationships/hyperlink" Target="https://www.caixa.gov.br/Downloads/sinapi-cadernos-tecnicos/SINAPI-CT-ESTRUTURA-E-TRAMA-PARA-COBERTURA.pdf" TargetMode="External"/><Relationship Id="rId3846" Type="http://schemas.openxmlformats.org/officeDocument/2006/relationships/hyperlink" Target="https://www.caixa.gov.br/Downloads/sinapi-cadernos-tecnicos/SINAPI-CT-EXECUCAO-DE-TIRANTES.pdf" TargetMode="External"/><Relationship Id="rId5061" Type="http://schemas.openxmlformats.org/officeDocument/2006/relationships/hyperlink" Target="https://www.caixa.gov.br/Downloads/sinapi-cadernos-tecnicos/SINAPI-CT-INSTALACOES-HIDRAULICAS-RESERVACAO-E-BOMBAS-DE-RECALQUE.pdf" TargetMode="External"/><Relationship Id="rId6112" Type="http://schemas.openxmlformats.org/officeDocument/2006/relationships/hyperlink" Target="https://www.caixa.gov.br/Downloads/sinapi-cadernos-tecnicos/SINAPI-CT-INSTALACOES-DE-GAS-E-INCENDIO-EM-ACO-E-FERRO-GALVANIZADO.pdf" TargetMode="External"/><Relationship Id="rId7510" Type="http://schemas.openxmlformats.org/officeDocument/2006/relationships/hyperlink" Target="https://www.caixa.gov.br/Downloads/sinapi-cadernos-tecnicos/SINAPI-CT-PAREDES-DE-CONCRETO-ESTUCAMENTO.pdf" TargetMode="External"/><Relationship Id="rId9268" Type="http://schemas.openxmlformats.org/officeDocument/2006/relationships/hyperlink" Target="https://www.caixa.gov.br/Downloads/sinapi-cadernos-tecnicos/SINAPI-CT-TRANSPORTE-CARGA-E-DESCARGA-DE-MATERIAIS.pdf" TargetMode="External"/><Relationship Id="rId767" Type="http://schemas.openxmlformats.org/officeDocument/2006/relationships/hyperlink" Target="https://www.caixa.gov.br/Downloads/sinapi-cadernos-tecnicos/SINAPI-CT-ATERROS-BASES-SUB-BASES-E-IMPRIMACOES.pdf" TargetMode="External"/><Relationship Id="rId974" Type="http://schemas.openxmlformats.org/officeDocument/2006/relationships/hyperlink" Target="https://www.caixa.gov.br/Downloads/sinapi-cadernos-tecnicos/SINAPI-CT-ATERROS-BASES-SUB-BASES-E-IMPRIMACOE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ELETROCALHAS.pdf" TargetMode="External"/><Relationship Id="rId3706" Type="http://schemas.openxmlformats.org/officeDocument/2006/relationships/hyperlink" Target="https://www.caixa.gov.br/Downloads/sinapi-cadernos-tecnicos/SINAPI-CT-ESTRUTURAS-PRE-FABRICADAS-E-PRE-MOLDADAS.pdf" TargetMode="External"/><Relationship Id="rId3913" Type="http://schemas.openxmlformats.org/officeDocument/2006/relationships/hyperlink" Target="https://www.caixa.gov.br/Downloads/sinapi-cadernos-tecnicos/SINAPI-CT-FOSSAS-E-SUMIDOUROS.pdf" TargetMode="External"/><Relationship Id="rId8077" Type="http://schemas.openxmlformats.org/officeDocument/2006/relationships/hyperlink" Target="https://www.caixa.gov.br/Downloads/sinapi-cadernos-tecnicos/SINAPI-CT-POCOS-DE-VISITA-E-CAIXAS-PARA-BOCAS-DE-LOBO.pdf" TargetMode="External"/><Relationship Id="rId9475" Type="http://schemas.openxmlformats.org/officeDocument/2006/relationships/hyperlink" Target="https://www.caixa.gov.br/Downloads/sinapi-cadernos-tecnicos/SINAPI-CT-VIDROS-E-ESPELHOS.pdf" TargetMode="External"/><Relationship Id="rId627" Type="http://schemas.openxmlformats.org/officeDocument/2006/relationships/hyperlink" Target="https://www.caixa.gov.br/Downloads/sinapi-cadernos-tecnicos/SINAPI-CT-ASSENTAMENTO-DE-TUBOS-DE-PVC-E-METALICOS-EM-REDES-DE-AGUA.pdf" TargetMode="External"/><Relationship Id="rId834" Type="http://schemas.openxmlformats.org/officeDocument/2006/relationships/hyperlink" Target="https://www.caixa.gov.br/Downloads/sinapi-cadernos-tecnicos/SINAPI-CT-ATERROS-BASES-SUB-BASES-E-IMPRIMACOES.pdf" TargetMode="External"/><Relationship Id="rId1257" Type="http://schemas.openxmlformats.org/officeDocument/2006/relationships/hyperlink" Target="https://www.caixa.gov.br/Downloads/sinapi-cadernos-tecnicos/SINAPI-CT-CONCRETAGEM-PARA-ESTRUTURAS-DE-CONCRETO-ARMADO.pdf" TargetMode="External"/><Relationship Id="rId1464" Type="http://schemas.openxmlformats.org/officeDocument/2006/relationships/hyperlink" Target="https://www.caixa.gov.br/Downloads/sinapi-cadernos-tecnicos/SINAPI-CT-CUSTOS-HORARIOS-PRODUTIVO-E-IMPRODUTIVO-DOS-EQUIPAMENTOS.pdf" TargetMode="External"/><Relationship Id="rId1671" Type="http://schemas.openxmlformats.org/officeDocument/2006/relationships/hyperlink" Target="https://www.caixa.gov.br/Downloads/sinapi-cadernos-tecnicos/SINAPI-CT-CUSTOS-HORARIOS-PRODUTIVO-E-IMPRODUTIV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RENOS.pdf" TargetMode="External"/><Relationship Id="rId5878" Type="http://schemas.openxmlformats.org/officeDocument/2006/relationships/hyperlink" Target="https://www.caixa.gov.br/Downloads/sinapi-cadernos-tecnicos/SINAPI-CT-INSTALACOES-DE-DIVISORIAS-DIVERSAS.pdf" TargetMode="External"/><Relationship Id="rId6929" Type="http://schemas.openxmlformats.org/officeDocument/2006/relationships/hyperlink" Target="https://www.caixa.gov.br/Downloads/sinapi-metodologia/Livro_SINAPI_Calculos_Parametros.pdf" TargetMode="External"/><Relationship Id="rId8284" Type="http://schemas.openxmlformats.org/officeDocument/2006/relationships/hyperlink" Target="https://www.caixa.gov.br/Downloads/sinapi-cadernos-tecnicos/SINAPI-CT-RADIER-PISO-DE-CONCRETO-E-LAJE-SOBRE-SOLO.pdf" TargetMode="External"/><Relationship Id="rId8491" Type="http://schemas.openxmlformats.org/officeDocument/2006/relationships/hyperlink" Target="https://www.caixa.gov.br/Downloads/sinapi-cadernos-tecnicos/SINAPI-CT-REDES-ENTERRADAS-DE-DISTRIBUICAO-ELETRICA.pdf" TargetMode="External"/><Relationship Id="rId9128" Type="http://schemas.openxmlformats.org/officeDocument/2006/relationships/hyperlink" Target="https://www.caixa.gov.br/Downloads/sinapi-cadernos-tecnicos/SINAPI-CT-TRANSPORTE-DE-MATERIAIS-DENTRO-DO-CANTEIRO-DE-OBRAS.pdf" TargetMode="External"/><Relationship Id="rId9335" Type="http://schemas.openxmlformats.org/officeDocument/2006/relationships/hyperlink" Target="https://www.caixa.gov.br/Downloads/sinapi-cadernos-tecnicos/SINAPI-CT-TUBULACAO-FLANGEADA-PARA-REDES-DE-AGUA.pdf" TargetMode="External"/><Relationship Id="rId9542" Type="http://schemas.openxmlformats.org/officeDocument/2006/relationships/hyperlink" Target="https://www.caixa.gov.br/Downloads/sinapi-cadernos-tecnicos/SINAPI-CT-VALVULAS-E-REGISTROS-PARA-SISTEMAS-PREDIAIS.pdf" TargetMode="External"/><Relationship Id="rId901" Type="http://schemas.openxmlformats.org/officeDocument/2006/relationships/hyperlink" Target="https://www.caixa.gov.br/Downloads/sinapi-cadernos-tecnicos/SINAPI-CT-ATERROS-BASES-SUB-BASES-E-IMPRIMACOES.pdf" TargetMode="External"/><Relationship Id="rId1117" Type="http://schemas.openxmlformats.org/officeDocument/2006/relationships/hyperlink" Target="https://www.caixa.gov.br/Downloads/sinapi-cadernos-tecnicos/SINAPI-CT-CAIXAS-ENTERRADAS.pdf" TargetMode="External"/><Relationship Id="rId1324" Type="http://schemas.openxmlformats.org/officeDocument/2006/relationships/hyperlink" Target="https://www.caixa.gov.br/Downloads/sinapi-cadernos-tecnicos/SINAPI-CT-CONCRETO-PROTENDIDO.pdf" TargetMode="External"/><Relationship Id="rId1531" Type="http://schemas.openxmlformats.org/officeDocument/2006/relationships/hyperlink" Target="https://www.caixa.gov.br/Downloads/sinapi-cadernos-tecnicos/SINAPI-CT-CUSTOS-HORARIOS-PRODUTIVO-E-IMPRODUTIVO-DOS-EQUIPAMENTOS.pdf" TargetMode="External"/><Relationship Id="rId4687" Type="http://schemas.openxmlformats.org/officeDocument/2006/relationships/hyperlink" Target="https://www.caixa.gov.br/Downloads/sinapi-cadernos-tecnicos/SINAPI-CT-INSTALACOES-ELETRICAS-QUADROS-CABOS-DISJUNTORES-CONTATORES-E-BARRAMENTOS-BLINDADOS.pdf" TargetMode="External"/><Relationship Id="rId4894" Type="http://schemas.openxmlformats.org/officeDocument/2006/relationships/hyperlink" Target="https://www.caixa.gov.br/Downloads/sinapi-cadernos-tecnicos/SINAPI-CT-INSTALACOES-HIDRAULICAS-RESERVACAO-E-BOMBAS-DE-RECALQUE.pdf" TargetMode="External"/><Relationship Id="rId5738" Type="http://schemas.openxmlformats.org/officeDocument/2006/relationships/hyperlink" Target="https://www.caixa.gov.br/Downloads/sinapi-cadernos-tecnicos/SINAPI-CT-INSTALACOES-PREDIAIS-DE-AGUA-QUENTE-EM-CPVC.pdf" TargetMode="External"/><Relationship Id="rId5945" Type="http://schemas.openxmlformats.org/officeDocument/2006/relationships/hyperlink" Target="https://www.caixa.gov.br/Downloads/sinapi-cadernos-tecnicos/SINAPI-CT-INSTALACOES-DE-GAS-E-INCENDIO-EM-ACO-E-FERRO-GALVANIZADO.pdf" TargetMode="External"/><Relationship Id="rId7093" Type="http://schemas.openxmlformats.org/officeDocument/2006/relationships/hyperlink" Target="https://www.caixa.gov.br/Downloads/sinapi-metodologia/Livro_SINAPI_Calculos_Parametros.pdf" TargetMode="External"/><Relationship Id="rId8144" Type="http://schemas.openxmlformats.org/officeDocument/2006/relationships/hyperlink" Target="https://www.caixa.gov.br/Downloads/sinapi-cadernos-tecnicos/SINAPI-CT-POCOS-DE-VISITA-E-CAIXAS-PARA-BOCAS-DE-LOBO.pdf" TargetMode="External"/><Relationship Id="rId8351" Type="http://schemas.openxmlformats.org/officeDocument/2006/relationships/hyperlink" Target="https://www.caixa.gov.br/Downloads/sinapi-cadernos-tecnicos/SINAPI-CT-RASGOS-E-FIXACOES.pdf" TargetMode="External"/><Relationship Id="rId9402" Type="http://schemas.openxmlformats.org/officeDocument/2006/relationships/hyperlink" Target="https://www.caixa.gov.br/Downloads/sinapi-cadernos-tecnicos/SINAPI-CT-TUBULOES.pdf" TargetMode="External"/><Relationship Id="rId30" Type="http://schemas.openxmlformats.org/officeDocument/2006/relationships/hyperlink" Target="https://www.caixa.gov.br/Downloads/sinapi-cadernos-tecnicos/SINAPI-CT-ALVENARIA-DE-VEDACAO.pdf" TargetMode="External"/><Relationship Id="rId3289" Type="http://schemas.openxmlformats.org/officeDocument/2006/relationships/hyperlink" Target="https://www.caixa.gov.br/Downloads/sinapi-cadernos-tecnicos/SINAPI-CT-ESCAVACAO-DE-VALAS.pdf" TargetMode="External"/><Relationship Id="rId3496" Type="http://schemas.openxmlformats.org/officeDocument/2006/relationships/hyperlink" Target="https://www.caixa.gov.br/Downloads/sinapi-cadernos-tecnicos/SINAPI-CT-ESQUADRIAS-PORTAS.pdf" TargetMode="External"/><Relationship Id="rId4547" Type="http://schemas.openxmlformats.org/officeDocument/2006/relationships/hyperlink" Target="https://www.caixa.gov.br/Downloads/sinapi-cadernos-tecnicos/SINAPI-CT-INSTALACOES-ELETRICAS-ELETRODUTOS-CONEXOES-E-CONDULETES-APARENTES.pdf" TargetMode="External"/><Relationship Id="rId4754" Type="http://schemas.openxmlformats.org/officeDocument/2006/relationships/hyperlink" Target="https://www.caixa.gov.br/Downloads/sinapi-cadernos-tecnicos/SINAPI-CT-INSTALACOES-ELETRICAS-REDE-DE-DISTRIBUICAO.pdf" TargetMode="External"/><Relationship Id="rId7160" Type="http://schemas.openxmlformats.org/officeDocument/2006/relationships/hyperlink" Target="https://www.caixa.gov.br/Downloads/sinapi-cadernos-tecnicos/SINAPI-CT-LOUCAS-E-METAIS.pdf" TargetMode="External"/><Relationship Id="rId8004" Type="http://schemas.openxmlformats.org/officeDocument/2006/relationships/hyperlink" Target="https://www.caixa.gov.br/Downloads/sinapi-cadernos-tecnicos/SINAPI-CT-POSTES-DE-CONCRETO-E-METALICOS.pdf" TargetMode="External"/><Relationship Id="rId8211" Type="http://schemas.openxmlformats.org/officeDocument/2006/relationships/hyperlink" Target="https://www.caixa.gov.br/Downloads/sinapi-cadernos-tecnicos/SINAPI-CT-POCOS-DE-VISITA-E-CAIXAS-PARA-BOCAS-DE-LOBO.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3149" Type="http://schemas.openxmlformats.org/officeDocument/2006/relationships/hyperlink" Target="https://www.caixa.gov.br/Downloads/sinapi-cadernos-tecnicos/SINAPI-CT-ESCAVACAO-HORIZONTAL.pdf" TargetMode="External"/><Relationship Id="rId3356" Type="http://schemas.openxmlformats.org/officeDocument/2006/relationships/hyperlink" Target="https://www.caixa.gov.br/Downloads/sinapi-cadernos-tecnicos/SINAPI-CT-ESCORAMENTO-E-PREPARO-DE-FUNDO-DE-VALAS.pdf" TargetMode="External"/><Relationship Id="rId3563" Type="http://schemas.openxmlformats.org/officeDocument/2006/relationships/hyperlink" Target="https://www.caixa.gov.br/Downloads/sinapi-cadernos-tecnicos/SINAPI-CT-ESTACAS-METALICAS.pdf" TargetMode="External"/><Relationship Id="rId4407" Type="http://schemas.openxmlformats.org/officeDocument/2006/relationships/hyperlink" Target="https://www.caixa.gov.br/Downloads/sinapi-cadernos-tecnicos/SINAPI-CT-INSTALACOES-ELETRICAS-ELETRODUTOS-EMBUTIDOS-CABOS-CAIXAS-TOMADAS-E-INTERRUPTORES.pdf" TargetMode="External"/><Relationship Id="rId4961" Type="http://schemas.openxmlformats.org/officeDocument/2006/relationships/hyperlink" Target="https://www.caixa.gov.br/Downloads/sinapi-cadernos-tecnicos/SINAPI-CT-INSTALACOES-HIDRAULICAS-RESERVACAO-E-BOMBAS-DE-RECALQUE.pdf" TargetMode="External"/><Relationship Id="rId5805" Type="http://schemas.openxmlformats.org/officeDocument/2006/relationships/hyperlink" Target="https://www.caixa.gov.br/Downloads/sinapi-cadernos-tecnicos/SINAPI-CT-INSTALACOES-PREDIAIS-DE-AGUAS-PLUVIAIS-TUBOS-CONEXOES-CAIXAS-E-RALOS.pdf" TargetMode="External"/><Relationship Id="rId7020" Type="http://schemas.openxmlformats.org/officeDocument/2006/relationships/hyperlink" Target="https://www.caixa.gov.br/Downloads/sinapi-metodologia/Livro_SINAPI_Calculos_Parametros.pdf" TargetMode="External"/><Relationship Id="rId277" Type="http://schemas.openxmlformats.org/officeDocument/2006/relationships/hyperlink" Target="https://www.caixa.gov.br/Downloads/sinapi-cadernos-tecnicos/SINAPI-CT-ARMACAO-PARA-ESTRUTURAS-DE-CONCRETO-ARMADO.pdf" TargetMode="External"/><Relationship Id="rId484" Type="http://schemas.openxmlformats.org/officeDocument/2006/relationships/hyperlink" Target="https://www.caixa.gov.br/Downloads/sinapi-cadernos-tecnicos/SINAPI-CT-ASSENTAMENTO-DE-TUBOS-DE-PVC-E-METALICOS-EM-REDES-DE-AGUA.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3009" Type="http://schemas.openxmlformats.org/officeDocument/2006/relationships/hyperlink" Target="https://www.caixa.gov.br/Downloads/sinapi-cadernos-tecnicos/SINAPI-CT-EQUIPAMENTOS-DE-PROTECAO-COLETIVA.pdf" TargetMode="External"/><Relationship Id="rId3216" Type="http://schemas.openxmlformats.org/officeDocument/2006/relationships/hyperlink" Target="https://www.caixa.gov.br/Downloads/sinapi-cadernos-tecnicos/SINAPI-CT-ESCAVACAO-VERTICAL-A-CEU-ABERTO.pdf" TargetMode="External"/><Relationship Id="rId3770" Type="http://schemas.openxmlformats.org/officeDocument/2006/relationships/hyperlink" Target="https://www.caixa.gov.br/Downloads/sinapi-cadernos-tecnicos/SINAPI-CT-ESTRUTURAS-DE-MADEIRA.pdf" TargetMode="External"/><Relationship Id="rId4614" Type="http://schemas.openxmlformats.org/officeDocument/2006/relationships/hyperlink" Target="https://www.caixa.gov.br/Downloads/sinapi-cadernos-tecnicos/SINAPI-CT-INSTALACOES-ELETRICAS-QUADROS-CABOS-DISJUNTORES-CONTATORES-E-BARRAMENTOS-BLINDADOS.pdf" TargetMode="External"/><Relationship Id="rId4821" Type="http://schemas.openxmlformats.org/officeDocument/2006/relationships/hyperlink" Target="https://www.caixa.gov.br/Downloads/sinapi-cadernos-tecnicos/SINAPI-CT-INSTALACOES-HIDRAULICAS-RESERVACAO-E-BOMBAS-DE-RECALQUE.pdf" TargetMode="External"/><Relationship Id="rId7977" Type="http://schemas.openxmlformats.org/officeDocument/2006/relationships/hyperlink" Target="https://www.caixa.gov.br/Downloads/sinapi-cadernos-tecnicos/SINAPI-CT-PISOS.pdf" TargetMode="External"/><Relationship Id="rId9192" Type="http://schemas.openxmlformats.org/officeDocument/2006/relationships/hyperlink" Target="https://www.caixa.gov.br/Downloads/sinapi-cadernos-tecnicos/SINAPI-CT-TRANSPORTE-CARGA-E-DESCARGA-DE-MATERIAIS.pdf" TargetMode="External"/><Relationship Id="rId137" Type="http://schemas.openxmlformats.org/officeDocument/2006/relationships/hyperlink" Target="https://www.caixa.gov.br/Downloads/sinapi-cadernos-tecnicos/SINAPI-CT-ARGAMASSAS.pdf" TargetMode="External"/><Relationship Id="rId344" Type="http://schemas.openxmlformats.org/officeDocument/2006/relationships/hyperlink" Target="https://www.caixa.gov.br/Downloads/sinapi-cadernos-tecnicos/SINAPI-CT-ASFALTO.pdf" TargetMode="External"/><Relationship Id="rId691" Type="http://schemas.openxmlformats.org/officeDocument/2006/relationships/hyperlink" Target="https://www.caixa.gov.br/Downloads/sinapi-cadernos-tecnicos/SINAPI-CT-ASSENTAMENTO-DE-TUBOS-DE-ESGOTO-OU-DRENAGEM-PLUVIAL-EM-CONCRETO.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3423" Type="http://schemas.openxmlformats.org/officeDocument/2006/relationships/hyperlink" Target="https://www.caixa.gov.br/Downloads/sinapi-cadernos-tecnicos/SINAPI-CT-ESQUADRIAS-PORTAS.pdf" TargetMode="External"/><Relationship Id="rId3630" Type="http://schemas.openxmlformats.org/officeDocument/2006/relationships/hyperlink" Target="https://www.caixa.gov.br/Downloads/sinapi-cadernos-tecnicos/SINAPI-CT-ESTRUTURA-E-TRAMA-PARA-COBERTURA.pdf" TargetMode="External"/><Relationship Id="rId6579" Type="http://schemas.openxmlformats.org/officeDocument/2006/relationships/hyperlink" Target="https://www.caixa.gov.br/Downloads/sinapi-cadernos-tecnicos/SINAPI-CT-INSTALACOES-PARA-CANTEIROS-DE-OBRAS.pdf" TargetMode="External"/><Relationship Id="rId6786" Type="http://schemas.openxmlformats.org/officeDocument/2006/relationships/hyperlink" Target="https://www.caixa.gov.br/Downloads/sinapi-metodologia/Livro_SINAPI_Calculos_Parametros.pdf" TargetMode="External"/><Relationship Id="rId6993" Type="http://schemas.openxmlformats.org/officeDocument/2006/relationships/hyperlink" Target="https://www.caixa.gov.br/Downloads/sinapi-metodologia/Livro_SINAPI_Calculos_Parametros.pdf" TargetMode="External"/><Relationship Id="rId7837" Type="http://schemas.openxmlformats.org/officeDocument/2006/relationships/hyperlink" Target="https://www.caixa.gov.br/Downloads/sinapi-cadernos-tecnicos/SINAPI-CT-PINTURA-EM-MADEIRA.pdf" TargetMode="External"/><Relationship Id="rId9052" Type="http://schemas.openxmlformats.org/officeDocument/2006/relationships/hyperlink" Target="https://www.caixa.gov.br/Downloads/sinapi-cadernos-tecnicos/SINAPI-CT-TRANSPORTE-FLUVIAL-CARGA-E-DESCARGA.pdf" TargetMode="External"/><Relationship Id="rId551" Type="http://schemas.openxmlformats.org/officeDocument/2006/relationships/hyperlink" Target="https://www.caixa.gov.br/Downloads/sinapi-cadernos-tecnicos/SINAPI-CT-ASSENTAMENTO-DE-TUBOS-DE-PVC-E-METALICOS-EM-REDES-DE-AGUA.pdf" TargetMode="External"/><Relationship Id="rId1181" Type="http://schemas.openxmlformats.org/officeDocument/2006/relationships/hyperlink" Target="https://www.caixa.gov.br/Downloads/sinapi-cadernos-tecnicos/SINAPI-CT-CAIXAS-DE-AGUA-PARA-EDIFICACOE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5388" Type="http://schemas.openxmlformats.org/officeDocument/2006/relationships/hyperlink" Target="https://www.caixa.gov.br/Downloads/sinapi-cadernos-tecnicos/SINAPI-CT-INSTALACOES-PREDIAIS-DE-ESGOTO-TUBOS-E-CONEXOES.pdf" TargetMode="External"/><Relationship Id="rId5595" Type="http://schemas.openxmlformats.org/officeDocument/2006/relationships/hyperlink" Target="https://www.caixa.gov.br/Downloads/sinapi-cadernos-tecnicos/SINAPI-CT-INSTALACOES-PREDIAIS-DE-AGUA-FRIA-EM-PVC.pdf" TargetMode="External"/><Relationship Id="rId6439" Type="http://schemas.openxmlformats.org/officeDocument/2006/relationships/hyperlink" Target="https://www.caixa.gov.br/Downloads/sinapi-cadernos-tecnicos/SINAPI-CT-INSTALACOES-EM-COBRE.pdf" TargetMode="External"/><Relationship Id="rId6646" Type="http://schemas.openxmlformats.org/officeDocument/2006/relationships/hyperlink" Target="https://www.caixa.gov.br/Downloads/sinapi-cadernos-tecnicos/SINAPI-CT-LASTRO.pdf" TargetMode="External"/><Relationship Id="rId6853" Type="http://schemas.openxmlformats.org/officeDocument/2006/relationships/hyperlink" Target="https://www.caixa.gov.br/Downloads/sinapi-metodologia/Livro_SINAPI_Calculos_Parametros.pdf" TargetMode="External"/><Relationship Id="rId7904" Type="http://schemas.openxmlformats.org/officeDocument/2006/relationships/hyperlink" Target="https://www.caixa.gov.br/Downloads/sinapi-cadernos-tecnicos/SINAPI-CT-PINTURA-EM-SUPERFICIES-METALICAS.pdf" TargetMode="External"/><Relationship Id="rId204" Type="http://schemas.openxmlformats.org/officeDocument/2006/relationships/hyperlink" Target="https://www.caixa.gov.br/Downloads/sinapi-cadernos-tecnicos/SINAPI-CT-ARGAMASSAS.pdf" TargetMode="External"/><Relationship Id="rId411" Type="http://schemas.openxmlformats.org/officeDocument/2006/relationships/hyperlink" Target="https://www.caixa.gov.br/Downloads/sinapi-cadernos-tecnicos/SINAPI-CT-ASSENTAMENTO-DE-TUBOS-DE-PVC-E-METALICOS-EM-REDES-DE-AGUA.pdf" TargetMode="External"/><Relationship Id="rId1041" Type="http://schemas.openxmlformats.org/officeDocument/2006/relationships/hyperlink" Target="https://www.caixa.gov.br/Downloads/sinapi-cadernos-tecnicos/SINAPI-CT-BOCAS-PARA-BUEIRO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4197" Type="http://schemas.openxmlformats.org/officeDocument/2006/relationships/hyperlink" Target="https://www.caixa.gov.br/Downloads/sinapi-cadernos-tecnicos/SINAPI-CT-GUARDA-CORPO-CORRIMAO-E-GRADE-PARA-ESQUADRIAS.pdf" TargetMode="External"/><Relationship Id="rId5248" Type="http://schemas.openxmlformats.org/officeDocument/2006/relationships/hyperlink" Target="https://www.caixa.gov.br/Downloads/sinapi-cadernos-tecnicos/SINAPI-CT-INSTALACOES-HIDRAULICAS-EM-PPR.pdf" TargetMode="External"/><Relationship Id="rId5455" Type="http://schemas.openxmlformats.org/officeDocument/2006/relationships/hyperlink" Target="https://www.caixa.gov.br/Downloads/sinapi-cadernos-tecnicos/SINAPI-CT-INSTALACOES-PREDIAIS-DE-AGUA-FRIA-EM-PVC.pdf" TargetMode="External"/><Relationship Id="rId5662" Type="http://schemas.openxmlformats.org/officeDocument/2006/relationships/hyperlink" Target="https://www.caixa.gov.br/Downloads/sinapi-cadernos-tecnicos/SINAPI-CT-INSTALACOES-PREDIAIS-DE-AGUA-QUENTE-EM-CPVC.pdf" TargetMode="External"/><Relationship Id="rId6506" Type="http://schemas.openxmlformats.org/officeDocument/2006/relationships/hyperlink" Target="https://www.caixa.gov.br/Downloads/sinapi-cadernos-tecnicos/SINAPI-CT-INSTALACOES-EM-COBRE.pdf" TargetMode="External"/><Relationship Id="rId6713" Type="http://schemas.openxmlformats.org/officeDocument/2006/relationships/hyperlink" Target="https://www.caixa.gov.br/Downloads/sinapi-cadernos-tecnicos/SINAPI-CT-LIMPEZA-DE-OBRA.pdf" TargetMode="External"/><Relationship Id="rId6920" Type="http://schemas.openxmlformats.org/officeDocument/2006/relationships/hyperlink" Target="https://www.caixa.gov.br/Downloads/sinapi-metodologia/Livro_SINAPI_Calculos_Parametros.pdf" TargetMode="External"/><Relationship Id="rId1858" Type="http://schemas.openxmlformats.org/officeDocument/2006/relationships/hyperlink" Target="https://www.caixa.gov.br/Downloads/sinapi-cadernos-tecnicos/SINAPI-CT-DEMOLICOES-E-REMOCOES.pdf" TargetMode="External"/><Relationship Id="rId4057" Type="http://schemas.openxmlformats.org/officeDocument/2006/relationships/hyperlink" Target="https://www.caixa.gov.br/Downloads/sinapi-cadernos-tecnicos/SINAPI-CT-FORMAS-PARA-ESTRUTURAS-DE-CONCRETO-ARMADO.pdf" TargetMode="External"/><Relationship Id="rId4264" Type="http://schemas.openxmlformats.org/officeDocument/2006/relationships/hyperlink" Target="https://www.caixa.gov.br/Downloads/sinapi-cadernos-tecnicos/SINAPI-CT-ILUMINACAO-PREDIAL-E-MONITORAMENTO.pdf" TargetMode="External"/><Relationship Id="rId4471" Type="http://schemas.openxmlformats.org/officeDocument/2006/relationships/hyperlink" Target="https://www.caixa.gov.br/Downloads/sinapi-cadernos-tecnicos/SINAPI-CT-INSTALACOES-ELETRICAS-ELETRODUTOS-EMBUTIDOS-CABOS-CAIXAS-TOMADAS-E-INTERRUPTORES.pdf" TargetMode="External"/><Relationship Id="rId5108" Type="http://schemas.openxmlformats.org/officeDocument/2006/relationships/hyperlink" Target="https://www.caixa.gov.br/Downloads/sinapi-cadernos-tecnicos/SINAPI-CT-INSTALACOES-HIDRAULICAS-EM-PEX.pdf" TargetMode="External"/><Relationship Id="rId5315" Type="http://schemas.openxmlformats.org/officeDocument/2006/relationships/hyperlink" Target="https://www.caixa.gov.br/Downloads/sinapi-cadernos-tecnicos/SINAPI-CT-INSTALACOES-HIDRAULICAS-EM-PPR.pdf" TargetMode="External"/><Relationship Id="rId5522" Type="http://schemas.openxmlformats.org/officeDocument/2006/relationships/hyperlink" Target="https://www.caixa.gov.br/Downloads/sinapi-cadernos-tecnicos/SINAPI-CT-INSTALACOES-PREDIAIS-DE-AGUA-FRIA-EM-PVC.pdf" TargetMode="External"/><Relationship Id="rId8678" Type="http://schemas.openxmlformats.org/officeDocument/2006/relationships/hyperlink" Target="https://www.caixa.gov.br/Downloads/sinapi-cadernos-tecnicos/SINAPI-CT-REDES-DE-AGUA-E-ESGOTO-EM-PEAD-LISO-(TUBOS-E-CONEXOES).pdf" TargetMode="External"/><Relationship Id="rId8885" Type="http://schemas.openxmlformats.org/officeDocument/2006/relationships/hyperlink" Target="https://www.caixa.gov.br/Downloads/sinapi-cadernos-tecnicos/SINAPI-CT-SISTEMAS-DE-MEDICAO.pdf" TargetMode="External"/><Relationship Id="rId2909" Type="http://schemas.openxmlformats.org/officeDocument/2006/relationships/hyperlink" Target="https://www.caixa.gov.br/Downloads/sinapi-cadernos-tecnicos/SINAPI-CT-ENERGIA-SOLAR-PARA-EDIFICACOES.pdf" TargetMode="External"/><Relationship Id="rId3073" Type="http://schemas.openxmlformats.org/officeDocument/2006/relationships/hyperlink" Target="https://www.caixa.gov.br/Downloads/sinapi-cadernos-tecnicos/SINAPI-CT-ESCADAS.pdf" TargetMode="External"/><Relationship Id="rId3280" Type="http://schemas.openxmlformats.org/officeDocument/2006/relationships/hyperlink" Target="https://www.caixa.gov.br/Downloads/sinapi-cadernos-tecnicos/SINAPI-CT-ESCAVACAO-DE-VALAS.pdf" TargetMode="External"/><Relationship Id="rId4124" Type="http://schemas.openxmlformats.org/officeDocument/2006/relationships/hyperlink" Target="https://www.caixa.gov.br/Downloads/sinapi-cadernos-tecnicos/SINAPI-CT-GALERIAS-COM-ADUELAS-DE-CONCRETO.pdf" TargetMode="External"/><Relationship Id="rId4331" Type="http://schemas.openxmlformats.org/officeDocument/2006/relationships/hyperlink" Target="https://www.caixa.gov.br/Downloads/sinapi-cadernos-tecnicos/SINAPI-CT-INSTALACOES-ELETRICAS-ELETRODUTOS-EMBUTIDOS-CABOS-CAIXAS-TOMADAS-E-INTERRUPTORES.pdf" TargetMode="External"/><Relationship Id="rId7487" Type="http://schemas.openxmlformats.org/officeDocument/2006/relationships/hyperlink" Target="https://www.caixa.gov.br/Downloads/sinapi-cadernos-tecnicos/SINAPI-CT-PAREDES-DE-CONCRETO-CONCRETAGEM.pdf" TargetMode="External"/><Relationship Id="rId7694" Type="http://schemas.openxmlformats.org/officeDocument/2006/relationships/hyperlink" Target="https://www.caixa.gov.br/Downloads/sinapi-cadernos-tecnicos/SINAPI-CT-PELE-DE-VIDRO-EM-FACHADAS.pdf" TargetMode="External"/><Relationship Id="rId8538" Type="http://schemas.openxmlformats.org/officeDocument/2006/relationships/hyperlink" Target="https://www.caixa.gov.br/Downloads/sinapi-cadernos-tecnicos/SINAPI-CT-REDES-DE-LOGICA-TELEFONIA-E-IMAGEM.pdf" TargetMode="External"/><Relationship Id="rId1718" Type="http://schemas.openxmlformats.org/officeDocument/2006/relationships/hyperlink" Target="https://www.caixa.gov.br/Downloads/sinapi-cadernos-tecnicos/SINAPI-CT-CUSTOS-HORARIOS-PRODUTIVO-E-IMPRODUTIVO-DOS-EQUIPAMENTOS.pdf" TargetMode="External"/><Relationship Id="rId1925" Type="http://schemas.openxmlformats.org/officeDocument/2006/relationships/hyperlink" Target="https://www.caixa.gov.br/Downloads/sinapi-cadernos-tecnicos/SINAPI-CT-DEPRECIACAO-JUROS-IMPOSTOS-E-SEGUROS-MANUTENCAO-E-MATERIAIS-NA-OPERACAO-DOS-EQUIPAMENTOS.pdf" TargetMode="External"/><Relationship Id="rId3140" Type="http://schemas.openxmlformats.org/officeDocument/2006/relationships/hyperlink" Target="https://www.caixa.gov.br/Downloads/sinapi-cadernos-tecnicos/SINAPI-CT-ESCAVACAO-HORIZONTAL.pdf" TargetMode="External"/><Relationship Id="rId6089" Type="http://schemas.openxmlformats.org/officeDocument/2006/relationships/hyperlink" Target="https://www.caixa.gov.br/Downloads/sinapi-cadernos-tecnicos/SINAPI-CT-INSTALACOES-DE-GAS-E-INCENDIO-EM-ACO-E-FERRO-GALVANIZADO.pdf" TargetMode="External"/><Relationship Id="rId6296" Type="http://schemas.openxmlformats.org/officeDocument/2006/relationships/hyperlink" Target="https://www.caixa.gov.br/Downloads/sinapi-cadernos-tecnicos/SINAPI-CT-INSTALACOES-DE-AR-CONDICIONADO.pdf" TargetMode="External"/><Relationship Id="rId7347" Type="http://schemas.openxmlformats.org/officeDocument/2006/relationships/hyperlink" Target="https://www.caixa.gov.br/Downloads/sinapi-cadernos-tecnicos/SINAPI-CT-MASSA-UNICA-INTERNA.pdf" TargetMode="External"/><Relationship Id="rId8745" Type="http://schemas.openxmlformats.org/officeDocument/2006/relationships/hyperlink" Target="https://www.caixa.gov.br/Downloads/sinapi-cadernos-tecnicos/SINAPI-CT-SINALIZACAO-HORIZONTAL-VIARIA.pdf" TargetMode="External"/><Relationship Id="rId8952" Type="http://schemas.openxmlformats.org/officeDocument/2006/relationships/hyperlink" Target="https://www.caixa.gov.br/Downloads/sinapi-cadernos-tecnicos/SINAPI-CT-TELHAMENTO-PARA-COBERTURA.pdf" TargetMode="External"/><Relationship Id="rId6156" Type="http://schemas.openxmlformats.org/officeDocument/2006/relationships/hyperlink" Target="https://www.caixa.gov.br/Downloads/sinapi-cadernos-tecnicos/SINAPI-CT-INSTALACOES-DE-GAS-E-INCENDIO-EM-ACO-E-FERRO-GALVANIZADO.pdf" TargetMode="External"/><Relationship Id="rId7554" Type="http://schemas.openxmlformats.org/officeDocument/2006/relationships/hyperlink" Target="https://www.caixa.gov.br/Downloads/sinapi-cadernos-tecnicos/SINAPI-CT-PAREDES-EM-DRYWALL.pdf" TargetMode="External"/><Relationship Id="rId7761" Type="http://schemas.openxmlformats.org/officeDocument/2006/relationships/hyperlink" Target="https://www.caixa.gov.br/Downloads/sinapi-cadernos-tecnicos/SINAPI-CT-PERFURACAO-HORIZONTAL-DIRECIONAL-HDD.pdf" TargetMode="External"/><Relationship Id="rId8605" Type="http://schemas.openxmlformats.org/officeDocument/2006/relationships/hyperlink" Target="https://www.caixa.gov.br/Downloads/sinapi-cadernos-tecnicos/SINAPI-CT-REDES-DE-AGUA-E-ESGOTO-EM-PEAD-LISO-(TUBOS-E-CONEXOES).pdf" TargetMode="External"/><Relationship Id="rId8812" Type="http://schemas.openxmlformats.org/officeDocument/2006/relationships/hyperlink" Target="https://www.caixa.gov.br/Downloads/sinapi-cadernos-tecnicos/SINAPI-CT-SISTEMA-DE-PROTECAO-CONTRA-DESCARGAS-ATMOSFERICAS-SPDA.pdf" TargetMode="External"/><Relationship Id="rId2699" Type="http://schemas.openxmlformats.org/officeDocument/2006/relationships/hyperlink" Target="https://www.caixa.gov.br/Downloads/sinapi-cadernos-tecnicos/SINAPI-CT-DRENAGEM-DE-AR-CONDICIONADO.pdf" TargetMode="External"/><Relationship Id="rId3000" Type="http://schemas.openxmlformats.org/officeDocument/2006/relationships/hyperlink" Target="https://www.caixa.gov.br/Downloads/sinapi-cadernos-tecnicos/SINAPI-CT-EQUIPAMENTOS-DE-PROTECAO-COLETIVA.pdf" TargetMode="External"/><Relationship Id="rId3957" Type="http://schemas.openxmlformats.org/officeDocument/2006/relationships/hyperlink" Target="https://www.caixa.gov.br/Downloads/sinapi-cadernos-tecnicos/SINAPI-CT-FUNDACOES-RASAS-(BLOCOS-SAPATAS-VIGAS-BALDRAME).pdf" TargetMode="External"/><Relationship Id="rId6363" Type="http://schemas.openxmlformats.org/officeDocument/2006/relationships/hyperlink" Target="https://www.caixa.gov.br/Downloads/sinapi-cadernos-tecnicos/SINAPI-CT-INSTALACOES-EM-COBRE.pdf" TargetMode="External"/><Relationship Id="rId6570" Type="http://schemas.openxmlformats.org/officeDocument/2006/relationships/hyperlink" Target="https://www.caixa.gov.br/Downloads/sinapi-cadernos-tecnicos/SINAPI-CT-INSTALACOES-EM-COBRE.pdf" TargetMode="External"/><Relationship Id="rId7207" Type="http://schemas.openxmlformats.org/officeDocument/2006/relationships/hyperlink" Target="https://www.caixa.gov.br/Downloads/sinapi-cadernos-tecnicos/SINAPI-CT-LOUCAS-E-METAIS.pdf" TargetMode="External"/><Relationship Id="rId7414" Type="http://schemas.openxmlformats.org/officeDocument/2006/relationships/hyperlink" Target="https://www.caixa.gov.br/Downloads/sinapi-cadernos-tecnicos/SINAPI-CT-MOBILIARIO-URBANO.pdf" TargetMode="External"/><Relationship Id="rId7621" Type="http://schemas.openxmlformats.org/officeDocument/2006/relationships/hyperlink" Target="https://www.caixa.gov.br/Downloads/sinapi-cadernos-tecnicos/SINAPI-CT-PAVIMENTO-INTERTRAVADO.pdf" TargetMode="External"/><Relationship Id="rId878" Type="http://schemas.openxmlformats.org/officeDocument/2006/relationships/hyperlink" Target="https://www.caixa.gov.br/Downloads/sinapi-cadernos-tecnicos/SINAPI-CT-ATERROS-BASES-SUB-BASES-E-IMPRIMACOE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766" Type="http://schemas.openxmlformats.org/officeDocument/2006/relationships/hyperlink" Target="https://www.caixa.gov.br/Downloads/sinapi-cadernos-tecnicos/SINAPI-CT-DUTOS-PARA-AR-CONDICIONADO.pdf" TargetMode="External"/><Relationship Id="rId2973" Type="http://schemas.openxmlformats.org/officeDocument/2006/relationships/hyperlink" Target="https://www.caixa.gov.br/Downloads/sinapi-cadernos-tecnicos/SINAPI-CT-EQUIPAMENTOS-DE-PROTECAO-COLETIVA.pdf" TargetMode="External"/><Relationship Id="rId3817" Type="http://schemas.openxmlformats.org/officeDocument/2006/relationships/hyperlink" Target="https://www.caixa.gov.br/Downloads/sinapi-cadernos-tecnicos/SINAPI-CT-EXECUCAO-DE-TIRANTES.pdf" TargetMode="External"/><Relationship Id="rId5172" Type="http://schemas.openxmlformats.org/officeDocument/2006/relationships/hyperlink" Target="https://www.caixa.gov.br/Downloads/sinapi-cadernos-tecnicos/SINAPI-CT-INSTALACOES-HIDRAULICAS-EM-PEX.pdf" TargetMode="External"/><Relationship Id="rId6016" Type="http://schemas.openxmlformats.org/officeDocument/2006/relationships/hyperlink" Target="https://www.caixa.gov.br/Downloads/sinapi-cadernos-tecnicos/SINAPI-CT-INSTALACOES-DE-GAS-E-INCENDIO-EM-ACO-E-FERRO-GALVANIZADO.pdf" TargetMode="External"/><Relationship Id="rId6223" Type="http://schemas.openxmlformats.org/officeDocument/2006/relationships/hyperlink" Target="https://www.caixa.gov.br/Downloads/sinapi-cadernos-tecnicos/SINAPI-CT-INSTALACOES-DE-GAS-EM-PEX-MULTICAMADAS.pdf" TargetMode="External"/><Relationship Id="rId6430" Type="http://schemas.openxmlformats.org/officeDocument/2006/relationships/hyperlink" Target="https://www.caixa.gov.br/Downloads/sinapi-cadernos-tecnicos/SINAPI-CT-INSTALACOES-EM-COBRE.pdf" TargetMode="External"/><Relationship Id="rId9379" Type="http://schemas.openxmlformats.org/officeDocument/2006/relationships/hyperlink" Target="https://www.caixa.gov.br/Downloads/sinapi-cadernos-tecnicos/SINAPI-CT-TUBULACAO-FLANGEADA-PARA-REDES-DE-AGUA.pdf" TargetMode="External"/><Relationship Id="rId9586" Type="http://schemas.openxmlformats.org/officeDocument/2006/relationships/hyperlink" Target="https://www.caixa.gov.br/Downloads/sinapi-cadernos-tecnicos/SINAPI-CT-VALVULAS-E-REGISTROS-PARA-SISTEMAS-PREDIAIS.pdf" TargetMode="External"/><Relationship Id="rId738" Type="http://schemas.openxmlformats.org/officeDocument/2006/relationships/hyperlink" Target="https://www.caixa.gov.br/Downloads/sinapi-cadernos-tecnicos/SINAPI-CT-ATERRO-E-REATERRO-DE-VALAS.pdf" TargetMode="External"/><Relationship Id="rId945" Type="http://schemas.openxmlformats.org/officeDocument/2006/relationships/hyperlink" Target="https://www.caixa.gov.br/Downloads/sinapi-cadernos-tecnicos/SINAPI-CT-ATERROS-BASES-SUB-BASES-E-IMPRIMACOES.pdf" TargetMode="External"/><Relationship Id="rId1368" Type="http://schemas.openxmlformats.org/officeDocument/2006/relationships/hyperlink" Target="https://www.caixa.gov.br/Downloads/sinapi-cadernos-tecnicos/SINAPI-CT-CONTRAPISO.pdf" TargetMode="External"/><Relationship Id="rId1575" Type="http://schemas.openxmlformats.org/officeDocument/2006/relationships/hyperlink" Target="https://www.caixa.gov.br/Downloads/sinapi-cadernos-tecnicos/SINAPI-CT-CUSTOS-HORARIOS-PRODUTIVO-E-IMPRODUTIVO-DOS-EQUIPAMENTOS.pdf" TargetMode="External"/><Relationship Id="rId1782" Type="http://schemas.openxmlformats.org/officeDocument/2006/relationships/hyperlink" Target="https://www.caixa.gov.br/Downloads/sinapi-cadernos-tecnicos/SINAPI-CT-CUSTOS-HORARIOS-PRODUTIVO-E-IMPRODUTIV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ELETROCALHAS.pdf" TargetMode="External"/><Relationship Id="rId5032" Type="http://schemas.openxmlformats.org/officeDocument/2006/relationships/hyperlink" Target="https://www.caixa.gov.br/Downloads/sinapi-cadernos-tecnicos/SINAPI-CT-INSTALACOES-HIDRAULICAS-RESERVACAO-E-BOMBAS-DE-RECALQUE.pdf" TargetMode="External"/><Relationship Id="rId5989" Type="http://schemas.openxmlformats.org/officeDocument/2006/relationships/hyperlink" Target="https://www.caixa.gov.br/Downloads/sinapi-cadernos-tecnicos/SINAPI-CT-INSTALACOES-DE-GAS-E-INCENDIO-EM-ACO-E-FERRO-GALVANIZADO.pdf" TargetMode="External"/><Relationship Id="rId8188" Type="http://schemas.openxmlformats.org/officeDocument/2006/relationships/hyperlink" Target="https://www.caixa.gov.br/Downloads/sinapi-cadernos-tecnicos/SINAPI-CT-POCOS-DE-VISITA-E-CAIXAS-PARA-BOCAS-DE-LOBO.pdf" TargetMode="External"/><Relationship Id="rId8395" Type="http://schemas.openxmlformats.org/officeDocument/2006/relationships/hyperlink" Target="https://www.caixa.gov.br/Downloads/sinapi-cadernos-tecnicos/SINAPI-CT-RASGOS-E-FIXACOES.pdf" TargetMode="External"/><Relationship Id="rId9239" Type="http://schemas.openxmlformats.org/officeDocument/2006/relationships/hyperlink" Target="https://www.caixa.gov.br/Downloads/sinapi-cadernos-tecnicos/SINAPI-CT-TRANSPORTE-CARGA-E-DESCARGA-DE-MATERIAIS.pdf" TargetMode="External"/><Relationship Id="rId9446" Type="http://schemas.openxmlformats.org/officeDocument/2006/relationships/hyperlink" Target="https://www.caixa.gov.br/Downloads/sinapi-cadernos-tecnicos/SINAPI-CT-VIDROS-E-ESPELHOS.pdf" TargetMode="External"/><Relationship Id="rId9653" Type="http://schemas.openxmlformats.org/officeDocument/2006/relationships/hyperlink" Target="https://www.caixa.gov.br/Downloads/sinapi-cadernos-tecnicos/SINAPI-CT-VALVULAS-PARA-REDES-DE-SANEAMENTO.pdf" TargetMode="External"/><Relationship Id="rId74" Type="http://schemas.openxmlformats.org/officeDocument/2006/relationships/hyperlink" Target="https://www.caixa.gov.br/Downloads/sinapi-cadernos-tecnicos/SINAPI-CT-ALVENARIA-DE-VEDACAO.pdf" TargetMode="External"/><Relationship Id="rId805" Type="http://schemas.openxmlformats.org/officeDocument/2006/relationships/hyperlink" Target="https://www.caixa.gov.br/Downloads/sinapi-cadernos-tecnicos/SINAPI-CT-ATERROS-BASES-SUB-BASES-E-IMPRIMACOES.pdf" TargetMode="External"/><Relationship Id="rId1228" Type="http://schemas.openxmlformats.org/officeDocument/2006/relationships/hyperlink" Target="https://www.caixa.gov.br/Downloads/sinapi-cadernos-tecnicos/SINAPI-CT-CERCAS-PROTETORES-E-ALAMBRADOS.pdf" TargetMode="External"/><Relationship Id="rId1435" Type="http://schemas.openxmlformats.org/officeDocument/2006/relationships/hyperlink" Target="https://www.caixa.gov.br/Downloads/sinapi-cadernos-tecnicos/SINAPI-CT-CUSTOS-HORARIOS-PRODUTIVO-E-IMPRODUTIVO-DOS-EQUIPAMENTOS.pdf" TargetMode="External"/><Relationship Id="rId4798" Type="http://schemas.openxmlformats.org/officeDocument/2006/relationships/hyperlink" Target="https://www.caixa.gov.br/Downloads/sinapi-cadernos-tecnicos/SINAPI-CT-INSTALACOES-HIDRAULICAS-RESERVACAO-E-BOMBAS-DE-RECALQUE.pdf" TargetMode="External"/><Relationship Id="rId8048" Type="http://schemas.openxmlformats.org/officeDocument/2006/relationships/hyperlink" Target="https://www.caixa.gov.br/Downloads/sinapi-cadernos-tecnicos/SINAPI-CT-POCOS-DE-VISITA-E-CAIXAS-PARA-BOCAS-DE-LOBO.pdf" TargetMode="External"/><Relationship Id="rId8255" Type="http://schemas.openxmlformats.org/officeDocument/2006/relationships/hyperlink" Target="https://www.caixa.gov.br/Downloads/sinapi-cadernos-tecnicos/SINAPI-CT-QUADRAS-E-SEUS-EQUIPAMENTOS.pdf" TargetMode="External"/><Relationship Id="rId8462" Type="http://schemas.openxmlformats.org/officeDocument/2006/relationships/hyperlink" Target="https://www.caixa.gov.br/Downloads/sinapi-cadernos-tecnicos/SINAPI-CT-RECOMPOSICAO-DE-PAVIMENTOS.pdf" TargetMode="External"/><Relationship Id="rId9306" Type="http://schemas.openxmlformats.org/officeDocument/2006/relationships/hyperlink" Target="https://www.caixa.gov.br/Downloads/sinapi-cadernos-tecnicos/SINAPI-CT-TRANSPORTE-CARGA-E-DESCARGA-DE-MATERIAIS.pdf" TargetMode="External"/><Relationship Id="rId9513" Type="http://schemas.openxmlformats.org/officeDocument/2006/relationships/hyperlink" Target="https://www.caixa.gov.br/Downloads/sinapi-cadernos-tecnicos/SINAPI-CT-VALVULAS-E-REGISTROS-PARA-SISTEMAS-PREDIAIS.pdf" TargetMode="External"/><Relationship Id="rId1642" Type="http://schemas.openxmlformats.org/officeDocument/2006/relationships/hyperlink" Target="https://www.caixa.gov.br/Downloads/sinapi-cadernos-tecnicos/SINAPI-CT-CUSTOS-HORARIOS-PRODUTIVO-E-IMPRODUTIVO-DOS-EQUIPAMENTOS.pdf" TargetMode="External"/><Relationship Id="rId2900" Type="http://schemas.openxmlformats.org/officeDocument/2006/relationships/hyperlink" Target="https://www.caixa.gov.br/Downloads/sinapi-cadernos-tecnicos/SINAPI-CT-ELETROCALHAS.pdf" TargetMode="External"/><Relationship Id="rId5849" Type="http://schemas.openxmlformats.org/officeDocument/2006/relationships/hyperlink" Target="https://www.caixa.gov.br/Downloads/sinapi-cadernos-tecnicos/SINAPI-CT-INSTALACOES-PREDIAIS-DE-AGUAS-PLUVIAIS-TUBOS-CONEXOES-CAIXAS-E-RALOS.pdf" TargetMode="External"/><Relationship Id="rId7064" Type="http://schemas.openxmlformats.org/officeDocument/2006/relationships/hyperlink" Target="https://www.caixa.gov.br/Downloads/sinapi-metodologia/Livro_SINAPI_Calculos_Parametros.pdf" TargetMode="External"/><Relationship Id="rId7271" Type="http://schemas.openxmlformats.org/officeDocument/2006/relationships/hyperlink" Target="https://www.caixa.gov.br/Downloads/sinapi-cadernos-tecnicos/SINAPI-CT-MASSA-UNICA-EXTERNA.pdf" TargetMode="External"/><Relationship Id="rId8115" Type="http://schemas.openxmlformats.org/officeDocument/2006/relationships/hyperlink" Target="https://www.caixa.gov.br/Downloads/sinapi-cadernos-tecnicos/SINAPI-CT-POCOS-DE-VISITA-E-CAIXAS-PARA-BOCAS-DE-LOBO.pdf" TargetMode="External"/><Relationship Id="rId8322" Type="http://schemas.openxmlformats.org/officeDocument/2006/relationships/hyperlink" Target="https://www.caixa.gov.br/Downloads/sinapi-cadernos-tecnicos/SINAPI-CT-RASGOS-E-FIXACOES.pdf" TargetMode="External"/><Relationship Id="rId1502" Type="http://schemas.openxmlformats.org/officeDocument/2006/relationships/hyperlink" Target="https://www.caixa.gov.br/Downloads/sinapi-cadernos-tecnicos/SINAPI-CT-CUSTOS-HORARIOS-PRODUTIVO-E-IMPRODUTIVO-DOS-EQUIPAMENTOS.pdf" TargetMode="External"/><Relationship Id="rId4658" Type="http://schemas.openxmlformats.org/officeDocument/2006/relationships/hyperlink" Target="https://www.caixa.gov.br/Downloads/sinapi-cadernos-tecnicos/SINAPI-CT-INSTALACOES-ELETRICAS-QUADROS-CABOS-DISJUNTORES-CONTATORES-E-BARRAMENTOS-BLINDADOS.pdf" TargetMode="External"/><Relationship Id="rId4865" Type="http://schemas.openxmlformats.org/officeDocument/2006/relationships/hyperlink" Target="https://www.caixa.gov.br/Downloads/sinapi-cadernos-tecnicos/SINAPI-CT-INSTALACOES-HIDRAULICAS-RESERVACAO-E-BOMBAS-DE-RECALQUE.pdf" TargetMode="External"/><Relationship Id="rId5709" Type="http://schemas.openxmlformats.org/officeDocument/2006/relationships/hyperlink" Target="https://www.caixa.gov.br/Downloads/sinapi-cadernos-tecnicos/SINAPI-CT-INSTALACOES-PREDIAIS-DE-AGUA-QUENTE-EM-CPVC.pdf" TargetMode="External"/><Relationship Id="rId5916" Type="http://schemas.openxmlformats.org/officeDocument/2006/relationships/hyperlink" Target="https://www.caixa.gov.br/Downloads/sinapi-cadernos-tecnicos/SINAPI-CT-INSTALACOES-DE-GAS-E-INCENDIO-EM-ACO-E-FERRO-GALVANIZADO.pdf" TargetMode="External"/><Relationship Id="rId6080" Type="http://schemas.openxmlformats.org/officeDocument/2006/relationships/hyperlink" Target="https://www.caixa.gov.br/Downloads/sinapi-cadernos-tecnicos/SINAPI-CT-INSTALACOES-DE-GAS-E-INCENDIO-EM-ACO-E-FERRO-GALVANIZADO.pdf" TargetMode="External"/><Relationship Id="rId7131" Type="http://schemas.openxmlformats.org/officeDocument/2006/relationships/hyperlink" Target="https://www.caixa.gov.br/Downloads/sinapi-cadernos-tecnicos/SINAPI-CT-LOUCAS-E-METAIS.pdf" TargetMode="External"/><Relationship Id="rId388" Type="http://schemas.openxmlformats.org/officeDocument/2006/relationships/hyperlink" Target="https://www.caixa.gov.br/Downloads/sinapi-cadernos-tecnicos/SINAPI-CT-ASSENTAMENTO-DE-TUBOS-DE-ESGOTO-EM-PVC-E-PEAD.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3467" Type="http://schemas.openxmlformats.org/officeDocument/2006/relationships/hyperlink" Target="https://www.caixa.gov.br/Downloads/sinapi-cadernos-tecnicos/SINAPI-CT-ESQUADRIAS-PORTAS.pdf" TargetMode="External"/><Relationship Id="rId3674" Type="http://schemas.openxmlformats.org/officeDocument/2006/relationships/hyperlink" Target="https://www.caixa.gov.br/Downloads/sinapi-cadernos-tecnicos/SINAPI-CT-ESTRUTURA-E-TRAMA-PARA-COBERTURA.pdf" TargetMode="External"/><Relationship Id="rId3881" Type="http://schemas.openxmlformats.org/officeDocument/2006/relationships/hyperlink" Target="https://www.caixa.gov.br/Downloads/sinapi-cadernos-tecnicos/SINAPI-CT-FORROS.pdf" TargetMode="External"/><Relationship Id="rId4518" Type="http://schemas.openxmlformats.org/officeDocument/2006/relationships/hyperlink" Target="https://www.caixa.gov.br/Downloads/sinapi-cadernos-tecnicos/SINAPI-CT-INSTALACOES-ELETRICAS-ELETRODUTOS-CONEXOES-E-CONDULETES-APARENTES.pdf" TargetMode="External"/><Relationship Id="rId4725" Type="http://schemas.openxmlformats.org/officeDocument/2006/relationships/hyperlink" Target="https://www.caixa.gov.br/Downloads/sinapi-cadernos-tecnicos/SINAPI-CT-INSTALACOES-ELETRICAS-REDE-DE-DISTRIBUICAO.pdf" TargetMode="External"/><Relationship Id="rId4932" Type="http://schemas.openxmlformats.org/officeDocument/2006/relationships/hyperlink" Target="https://www.caixa.gov.br/Downloads/sinapi-cadernos-tecnicos/SINAPI-CT-INSTALACOES-HIDRAULICAS-RESERVACAO-E-BOMBAS-DE-RECALQUE.pdf" TargetMode="External"/><Relationship Id="rId9096" Type="http://schemas.openxmlformats.org/officeDocument/2006/relationships/hyperlink" Target="https://www.caixa.gov.br/Downloads/sinapi-cadernos-tecnicos/SINAPI-CT-TRANSPORTE-DE-MATERIAIS-DENTRO-DO-CANTEIRO-DE-OBRAS.pdf" TargetMode="External"/><Relationship Id="rId595" Type="http://schemas.openxmlformats.org/officeDocument/2006/relationships/hyperlink" Target="https://www.caixa.gov.br/Downloads/sinapi-cadernos-tecnicos/SINAPI-CT-ASSENTAMENTO-DE-TUBOS-DE-PVC-E-METALICOS-EM-REDES-DE-AGUA.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ISSIPADORES-DE-ENERGIA.pdf" TargetMode="External"/><Relationship Id="rId3327" Type="http://schemas.openxmlformats.org/officeDocument/2006/relationships/hyperlink" Target="https://www.caixa.gov.br/Downloads/sinapi-cadernos-tecnicos/SINAPI-CT-ESCORAMENTO-E-PREPARO-DE-FUNDO-DE-VALAS.pdf" TargetMode="External"/><Relationship Id="rId3534" Type="http://schemas.openxmlformats.org/officeDocument/2006/relationships/hyperlink" Target="https://www.caixa.gov.br/Downloads/sinapi-cadernos-tecnicos/SINAPI-CT-ESQUADRIAS-PORTAS.pdf" TargetMode="External"/><Relationship Id="rId3741" Type="http://schemas.openxmlformats.org/officeDocument/2006/relationships/hyperlink" Target="https://www.caixa.gov.br/Downloads/sinapi-cadernos-tecnicos/SINAPI-CT-ESTRUTURAS-DE-MADEIRA.pdf" TargetMode="External"/><Relationship Id="rId6897" Type="http://schemas.openxmlformats.org/officeDocument/2006/relationships/hyperlink" Target="https://www.caixa.gov.br/Downloads/sinapi-metodologia/Livro_SINAPI_Calculos_Parametros.pdf" TargetMode="External"/><Relationship Id="rId7948" Type="http://schemas.openxmlformats.org/officeDocument/2006/relationships/hyperlink" Target="https://www.caixa.gov.br/Downloads/sinapi-cadernos-tecnicos/SINAPI-CT-PISOS.pdf" TargetMode="External"/><Relationship Id="rId248" Type="http://schemas.openxmlformats.org/officeDocument/2006/relationships/hyperlink" Target="https://www.caixa.gov.br/Downloads/sinapi-cadernos-tecnicos/SINAPI-CT-ARGAMASSAS.pdf" TargetMode="External"/><Relationship Id="rId455" Type="http://schemas.openxmlformats.org/officeDocument/2006/relationships/hyperlink" Target="https://www.caixa.gov.br/Downloads/sinapi-cadernos-tecnicos/SINAPI-CT-ASSENTAMENTO-DE-TUBOS-DE-PVC-E-METALICOS-EM-REDES-DE-AGUA.pdf" TargetMode="External"/><Relationship Id="rId662" Type="http://schemas.openxmlformats.org/officeDocument/2006/relationships/hyperlink" Target="https://www.caixa.gov.br/Downloads/sinapi-cadernos-tecnicos/SINAPI-CT-ASSENTAMENTO-DE-TUBOS-DE-ESGOTO-OU-DRENAGEM-PLUVIAL-EM-CONCRETO.pdf" TargetMode="External"/><Relationship Id="rId1085" Type="http://schemas.openxmlformats.org/officeDocument/2006/relationships/hyperlink" Target="https://www.caixa.gov.br/Downloads/sinapi-cadernos-tecnicos/SINAPI-CT-BOMBAS-HIDRAULICAS-CENTRIFUGAS-HORIZONTAIS-E-SUBMERSIVEIS.pdf" TargetMode="External"/><Relationship Id="rId1292" Type="http://schemas.openxmlformats.org/officeDocument/2006/relationships/hyperlink" Target="https://www.caixa.gov.br/Downloads/sinapi-cadernos-tecnicos/SINAPI-CT-CONCRETO-PROJETADO.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3601" Type="http://schemas.openxmlformats.org/officeDocument/2006/relationships/hyperlink" Target="https://www.caixa.gov.br/Downloads/sinapi-cadernos-tecnicos/SINAPI-CT-ESTRUTURA-E-TRAMA-PARA-COBERTURA.pdf" TargetMode="External"/><Relationship Id="rId5499" Type="http://schemas.openxmlformats.org/officeDocument/2006/relationships/hyperlink" Target="https://www.caixa.gov.br/Downloads/sinapi-cadernos-tecnicos/SINAPI-CT-INSTALACOES-PREDIAIS-DE-AGUA-FRIA-EM-PVC.pdf" TargetMode="External"/><Relationship Id="rId6757" Type="http://schemas.openxmlformats.org/officeDocument/2006/relationships/hyperlink" Target="https://www.caixa.gov.br/Downloads/sinapi-metodologia/Livro_SINAPI_Calculos_Parametros.pdf" TargetMode="External"/><Relationship Id="rId6964" Type="http://schemas.openxmlformats.org/officeDocument/2006/relationships/hyperlink" Target="https://www.caixa.gov.br/Downloads/sinapi-metodologia/Livro_SINAPI_Calculos_Parametros.pdf" TargetMode="External"/><Relationship Id="rId7808" Type="http://schemas.openxmlformats.org/officeDocument/2006/relationships/hyperlink" Target="https://www.caixa.gov.br/Downloads/sinapi-cadernos-tecnicos/SINAPI-CT-PINTURA-INTERNA.pdf" TargetMode="External"/><Relationship Id="rId9163" Type="http://schemas.openxmlformats.org/officeDocument/2006/relationships/hyperlink" Target="https://www.caixa.gov.br/Downloads/sinapi-cadernos-tecnicos/SINAPI-CT-TRANSPORTE-DE-MATERIAIS-DENTRO-DO-CANTEIRO-DE-OBRAS.pdf" TargetMode="External"/><Relationship Id="rId9370" Type="http://schemas.openxmlformats.org/officeDocument/2006/relationships/hyperlink" Target="https://www.caixa.gov.br/Downloads/sinapi-cadernos-tecnicos/SINAPI-CT-TUBULACAO-FLANGEADA-PARA-REDES-DE-AGUA.pdf" TargetMode="External"/><Relationship Id="rId108" Type="http://schemas.openxmlformats.org/officeDocument/2006/relationships/hyperlink" Target="https://www.caixa.gov.br/Downloads/sinapi-cadernos-tecnicos/SINAPI-CT-ARGAMASSAS.pdf" TargetMode="External"/><Relationship Id="rId315" Type="http://schemas.openxmlformats.org/officeDocument/2006/relationships/hyperlink" Target="https://www.caixa.gov.br/Downloads/sinapi-cadernos-tecnicos/SINAPI-CT-ARMACAO-PARA-ESTRUTURAS-DE-CONCRETO-ARMADO.pdf" TargetMode="External"/><Relationship Id="rId522" Type="http://schemas.openxmlformats.org/officeDocument/2006/relationships/hyperlink" Target="https://www.caixa.gov.br/Downloads/sinapi-cadernos-tecnicos/SINAPI-CT-ASSENTAMENTO-DE-TUBOS-DE-PVC-E-METALICOS-EM-REDES-DE-AGUA.pdf" TargetMode="External"/><Relationship Id="rId1152" Type="http://schemas.openxmlformats.org/officeDocument/2006/relationships/hyperlink" Target="https://www.caixa.gov.br/Downloads/sinapi-cadernos-tecnicos/SINAPI-CT-CAIXAS-DE-AGUA-PARA-EDIFICACOE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5359" Type="http://schemas.openxmlformats.org/officeDocument/2006/relationships/hyperlink" Target="https://www.caixa.gov.br/Downloads/sinapi-cadernos-tecnicos/SINAPI-CT-INSTALACOES-PREDIAIS-DE-ESGOTO-TUBOS-E-CONEXOES.pdf" TargetMode="External"/><Relationship Id="rId5566" Type="http://schemas.openxmlformats.org/officeDocument/2006/relationships/hyperlink" Target="https://www.caixa.gov.br/Downloads/sinapi-cadernos-tecnicos/SINAPI-CT-INSTALACOES-PREDIAIS-DE-AGUA-FRIA-EM-PVC.pdf" TargetMode="External"/><Relationship Id="rId5773" Type="http://schemas.openxmlformats.org/officeDocument/2006/relationships/hyperlink" Target="https://www.caixa.gov.br/Downloads/sinapi-cadernos-tecnicos/SINAPI-CT-INSTALACOES-PREDIAIS-DE-AGUA-QUENTE-EM-CPVC.pdf" TargetMode="External"/><Relationship Id="rId6617" Type="http://schemas.openxmlformats.org/officeDocument/2006/relationships/hyperlink" Target="https://www.caixa.gov.br/Downloads/sinapi-cadernos-tecnicos/SINAPI-CT-INSTALACOES-PARA-CANTEIROS-DE-OBRAS.pdf" TargetMode="External"/><Relationship Id="rId9023" Type="http://schemas.openxmlformats.org/officeDocument/2006/relationships/hyperlink" Target="https://www.caixa.gov.br/Downloads/sinapi-cadernos-tecnicos/SINAPI-CT-TRANSPORTE-FLUVIAL-CARGA-E-DESCARGA.pdf" TargetMode="External"/><Relationship Id="rId9230" Type="http://schemas.openxmlformats.org/officeDocument/2006/relationships/hyperlink" Target="https://www.caixa.gov.br/Downloads/sinapi-cadernos-tecnicos/SINAPI-CT-TRANSPORTE-CARGA-E-DESCARGA-DE-MATERIAIS.pdf" TargetMode="External"/><Relationship Id="rId1012" Type="http://schemas.openxmlformats.org/officeDocument/2006/relationships/hyperlink" Target="https://www.caixa.gov.br/Downloads/sinapi-cadernos-tecnicos/SINAPI-CT-BOCAS-PARA-BUEIROS.pdf" TargetMode="External"/><Relationship Id="rId4168" Type="http://schemas.openxmlformats.org/officeDocument/2006/relationships/hyperlink" Target="https://www.caixa.gov.br/Downloads/sinapi-cadernos-tecnicos/SINAPI-CT-GRAUTE-E-ARMACAO.pdf" TargetMode="External"/><Relationship Id="rId4375" Type="http://schemas.openxmlformats.org/officeDocument/2006/relationships/hyperlink" Target="https://www.caixa.gov.br/Downloads/sinapi-cadernos-tecnicos/SINAPI-CT-INSTALACOES-ELETRICAS-ELETRODUTOS-EMBUTIDOS-CABOS-CAIXAS-TOMADAS-E-INTERRUPTORES.pdf" TargetMode="External"/><Relationship Id="rId5219" Type="http://schemas.openxmlformats.org/officeDocument/2006/relationships/hyperlink" Target="https://www.caixa.gov.br/Downloads/sinapi-cadernos-tecnicos/SINAPI-CT-INSTALACOES-HIDRAULICAS-EM-PEX.pdf" TargetMode="External"/><Relationship Id="rId5426" Type="http://schemas.openxmlformats.org/officeDocument/2006/relationships/hyperlink" Target="https://www.caixa.gov.br/Downloads/sinapi-cadernos-tecnicos/SINAPI-CT-INSTALACOES-PREDIAIS-DE-AGUA-FRIA-EM-PVC.pdf" TargetMode="External"/><Relationship Id="rId5980" Type="http://schemas.openxmlformats.org/officeDocument/2006/relationships/hyperlink" Target="https://www.caixa.gov.br/Downloads/sinapi-cadernos-tecnicos/SINAPI-CT-INSTALACOES-DE-GAS-E-INCENDIO-EM-ACO-E-FERRO-GALVANIZADO.pdf" TargetMode="External"/><Relationship Id="rId6824" Type="http://schemas.openxmlformats.org/officeDocument/2006/relationships/hyperlink" Target="https://www.caixa.gov.br/Downloads/sinapi-metodologia/Livro_SINAPI_Calculos_Parametros.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3184" Type="http://schemas.openxmlformats.org/officeDocument/2006/relationships/hyperlink" Target="https://www.caixa.gov.br/Downloads/sinapi-cadernos-tecnicos/SINAPI-CT-ESCAVACAO-VERTICAL-A-CEU-ABERTO.pdf" TargetMode="External"/><Relationship Id="rId4028" Type="http://schemas.openxmlformats.org/officeDocument/2006/relationships/hyperlink" Target="https://www.caixa.gov.br/Downloads/sinapi-cadernos-tecnicos/SINAPI-CT-FORMAS-PARA-ESTRUTURAS-DE-CONCRETO-ARMADO.pdf" TargetMode="External"/><Relationship Id="rId4235" Type="http://schemas.openxmlformats.org/officeDocument/2006/relationships/hyperlink" Target="https://www.caixa.gov.br/Downloads/sinapi-cadernos-tecnicos/SINAPI-CT-GUIAS-E-SARJETAS.pdf" TargetMode="External"/><Relationship Id="rId4582" Type="http://schemas.openxmlformats.org/officeDocument/2006/relationships/hyperlink" Target="https://www.caixa.gov.br/Downloads/sinapi-cadernos-tecnicos/SINAPI-CT-INSTALACOES-ELETRICAS-ELETRODUTOS-CONEXOES-E-CONDULETES-APARENTES.pdf" TargetMode="External"/><Relationship Id="rId5633" Type="http://schemas.openxmlformats.org/officeDocument/2006/relationships/hyperlink" Target="https://www.caixa.gov.br/Downloads/sinapi-cadernos-tecnicos/SINAPI-CT-INSTALACOES-PREDIAIS-DE-AGUA-FRIA-EM-PVC.pdf" TargetMode="External"/><Relationship Id="rId5840" Type="http://schemas.openxmlformats.org/officeDocument/2006/relationships/hyperlink" Target="https://www.caixa.gov.br/Downloads/sinapi-cadernos-tecnicos/SINAPI-CT-INSTALACOES-PREDIAIS-DE-AGUAS-PLUVIAIS-TUBOS-CONEXOES-CAIXAS-E-RALOS.pdf" TargetMode="External"/><Relationship Id="rId8789" Type="http://schemas.openxmlformats.org/officeDocument/2006/relationships/hyperlink" Target="https://www.caixa.gov.br/Downloads/sinapi-cadernos-tecnicos/SINAPI-CT-SINALIZACAO-VERTICAL-VIARIA.pdf" TargetMode="External"/><Relationship Id="rId8996" Type="http://schemas.openxmlformats.org/officeDocument/2006/relationships/hyperlink" Target="https://www.caixa.gov.br/Downloads/sinapi-cadernos-tecnicos/SINAPI-CT-TRANSPORTE-FLUVIAL-CARGA-E-DESCARGA.pdf" TargetMode="External"/><Relationship Id="rId1829" Type="http://schemas.openxmlformats.org/officeDocument/2006/relationships/hyperlink" Target="https://www.caixa.gov.br/Downloads/sinapi-cadernos-tecnicos/SINAPI-CT-DEMOLICOES-E-REMOCOES.pdf" TargetMode="External"/><Relationship Id="rId3391" Type="http://schemas.openxmlformats.org/officeDocument/2006/relationships/hyperlink" Target="https://www.caixa.gov.br/Downloads/sinapi-cadernos-tecnicos/SINAPI-CT-ESQUADRIAS-JANELAS.pdf" TargetMode="External"/><Relationship Id="rId4442" Type="http://schemas.openxmlformats.org/officeDocument/2006/relationships/hyperlink" Target="https://www.caixa.gov.br/Downloads/sinapi-cadernos-tecnicos/SINAPI-CT-INSTALACOES-ELETRICAS-ELETRODUTOS-EMBUTIDOS-CABOS-CAIXAS-TOMADAS-E-INTERRUPTORES.pdf" TargetMode="External"/><Relationship Id="rId5700" Type="http://schemas.openxmlformats.org/officeDocument/2006/relationships/hyperlink" Target="https://www.caixa.gov.br/Downloads/sinapi-cadernos-tecnicos/SINAPI-CT-INSTALACOES-PREDIAIS-DE-AGUA-QUENTE-EM-CPVC.pdf" TargetMode="External"/><Relationship Id="rId7598" Type="http://schemas.openxmlformats.org/officeDocument/2006/relationships/hyperlink" Target="https://www.caixa.gov.br/Downloads/sinapi-cadernos-tecnicos/SINAPI-CT-PASSEIOS-DE-CONCRETO.pdf" TargetMode="External"/><Relationship Id="rId8649" Type="http://schemas.openxmlformats.org/officeDocument/2006/relationships/hyperlink" Target="https://www.caixa.gov.br/Downloads/sinapi-cadernos-tecnicos/SINAPI-CT-REDES-DE-AGUA-E-ESGOTO-EM-PEAD-LISO-(TUBOS-E-CONEXOES).pdf" TargetMode="External"/><Relationship Id="rId8856" Type="http://schemas.openxmlformats.org/officeDocument/2006/relationships/hyperlink" Target="https://www.caixa.gov.br/Downloads/sinapi-cadernos-tecnicos/SINAPI-CT-SISTEMAS-DE-MEDICAO.pdf" TargetMode="External"/><Relationship Id="rId3044" Type="http://schemas.openxmlformats.org/officeDocument/2006/relationships/hyperlink" Target="https://www.caixa.gov.br/Downloads/sinapi-cadernos-tecnicos/SINAPI-CT-ESCADAS.pdf" TargetMode="External"/><Relationship Id="rId3251" Type="http://schemas.openxmlformats.org/officeDocument/2006/relationships/hyperlink" Target="https://www.caixa.gov.br/Downloads/sinapi-cadernos-tecnicos/SINAPI-CT-ESCAVACAO-DE-VALAS.pdf" TargetMode="External"/><Relationship Id="rId4302" Type="http://schemas.openxmlformats.org/officeDocument/2006/relationships/hyperlink" Target="https://www.caixa.gov.br/Downloads/sinapi-cadernos-tecnicos/SINAPI-CT-IMPERMEABILIZACAO-PROTECAO-MECANICA-E-TRATAMENTO-DE-JUNTA.pdf" TargetMode="External"/><Relationship Id="rId7458" Type="http://schemas.openxmlformats.org/officeDocument/2006/relationships/hyperlink" Target="https://www.caixa.gov.br/Downloads/sinapi-cadernos-tecnicos/SINAPI-CT-PAISAGISMO-PLANTIO.pdf" TargetMode="External"/><Relationship Id="rId7665" Type="http://schemas.openxmlformats.org/officeDocument/2006/relationships/hyperlink" Target="https://www.caixa.gov.br/Downloads/sinapi-cadernos-tecnicos/SINAPI-CT-PAVIMENTO-RIGIDO-DE-CONCRETO.pdf" TargetMode="External"/><Relationship Id="rId7872" Type="http://schemas.openxmlformats.org/officeDocument/2006/relationships/hyperlink" Target="https://www.caixa.gov.br/Downloads/sinapi-cadernos-tecnicos/SINAPI-CT-PINTURA-EM-SUPERFICIES-METALICAS.pdf" TargetMode="External"/><Relationship Id="rId8509" Type="http://schemas.openxmlformats.org/officeDocument/2006/relationships/hyperlink" Target="https://www.caixa.gov.br/Downloads/sinapi-cadernos-tecnicos/SINAPI-CT-REDES-ENTERRADAS-DE-DISTRIBUICAO-ELETRICA.pdf" TargetMode="External"/><Relationship Id="rId8716" Type="http://schemas.openxmlformats.org/officeDocument/2006/relationships/hyperlink" Target="https://www.caixa.gov.br/Downloads/sinapi-cadernos-tecnicos/SINAPI-CT-REVESTIMENTOS-CERAMICOS-INTERNOS.pdf" TargetMode="External"/><Relationship Id="rId8923" Type="http://schemas.openxmlformats.org/officeDocument/2006/relationships/hyperlink" Target="https://www.caixa.gov.br/Downloads/sinapi-cadernos-tecnicos/SINAPI-CT-TELHAMENTO-PARA-COBERTURA.pdf" TargetMode="External"/><Relationship Id="rId172" Type="http://schemas.openxmlformats.org/officeDocument/2006/relationships/hyperlink" Target="https://www.caixa.gov.br/Downloads/sinapi-cadernos-tecnicos/SINAPI-CT-ARGAMASSAS.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3111" Type="http://schemas.openxmlformats.org/officeDocument/2006/relationships/hyperlink" Target="https://www.caixa.gov.br/Downloads/sinapi-cadernos-tecnicos/SINAPI-CT-ESCADAS.pdf" TargetMode="External"/><Relationship Id="rId6267" Type="http://schemas.openxmlformats.org/officeDocument/2006/relationships/hyperlink" Target="https://www.caixa.gov.br/Downloads/sinapi-cadernos-tecnicos/SINAPI-CT-INSTALACOES-DE-GAS-EM-PEX-MULTICAMADAS.pdf" TargetMode="External"/><Relationship Id="rId6474" Type="http://schemas.openxmlformats.org/officeDocument/2006/relationships/hyperlink" Target="https://www.caixa.gov.br/Downloads/sinapi-cadernos-tecnicos/SINAPI-CT-INSTALACOES-EM-COBRE.pdf" TargetMode="External"/><Relationship Id="rId6681" Type="http://schemas.openxmlformats.org/officeDocument/2006/relationships/hyperlink" Target="https://www.caixa.gov.br/Downloads/sinapi-cadernos-tecnicos/SINAPI-CT-LIGACOES-PREDIAIS-DE-AGUA-E-ESGOTO.pdf" TargetMode="External"/><Relationship Id="rId7318" Type="http://schemas.openxmlformats.org/officeDocument/2006/relationships/hyperlink" Target="https://www.caixa.gov.br/Downloads/sinapi-cadernos-tecnicos/SINAPI-CT-MASSA-UNICA-EXTERNA.pdf" TargetMode="External"/><Relationship Id="rId7525" Type="http://schemas.openxmlformats.org/officeDocument/2006/relationships/hyperlink" Target="https://www.caixa.gov.br/Downloads/sinapi-cadernos-tecnicos/SINAPI-CT-PAREDES-DE-CONCRETO-ESTUCAMENTO.pdf" TargetMode="External"/><Relationship Id="rId7732" Type="http://schemas.openxmlformats.org/officeDocument/2006/relationships/hyperlink" Target="https://www.caixa.gov.br/Downloads/sinapi-cadernos-tecnicos/SINAPI-CT-PERFURACAO-HORIZONTAL-DIRECIONAL-HDD.pdf" TargetMode="External"/><Relationship Id="rId989" Type="http://schemas.openxmlformats.org/officeDocument/2006/relationships/hyperlink" Target="https://www.caixa.gov.br/Downloads/sinapi-cadernos-tecnicos/SINAPI-CT-BOCAS-PARA-BUEIROS.pdf" TargetMode="External"/><Relationship Id="rId2877" Type="http://schemas.openxmlformats.org/officeDocument/2006/relationships/hyperlink" Target="https://www.caixa.gov.br/Downloads/sinapi-cadernos-tecnicos/SINAPI-CT-ELETROCALHAS.pdf" TargetMode="External"/><Relationship Id="rId5076" Type="http://schemas.openxmlformats.org/officeDocument/2006/relationships/hyperlink" Target="https://www.caixa.gov.br/Downloads/sinapi-cadernos-tecnicos/SINAPI-CT-INSTALACOES-HIDRAULICAS-RESERVACAO-E-BOMBAS-DE-RECALQUE.pdf" TargetMode="External"/><Relationship Id="rId5283" Type="http://schemas.openxmlformats.org/officeDocument/2006/relationships/hyperlink" Target="https://www.caixa.gov.br/Downloads/sinapi-cadernos-tecnicos/SINAPI-CT-INSTALACOES-HIDRAULICAS-EM-PPR.pdf" TargetMode="External"/><Relationship Id="rId5490" Type="http://schemas.openxmlformats.org/officeDocument/2006/relationships/hyperlink" Target="https://www.caixa.gov.br/Downloads/sinapi-cadernos-tecnicos/SINAPI-CT-INSTALACOES-PREDIAIS-DE-AGUA-FRIA-EM-PVC.pdf" TargetMode="External"/><Relationship Id="rId6127" Type="http://schemas.openxmlformats.org/officeDocument/2006/relationships/hyperlink" Target="https://www.caixa.gov.br/Downloads/sinapi-cadernos-tecnicos/SINAPI-CT-INSTALACOES-DE-GAS-E-INCENDIO-EM-ACO-E-FERRO-GALVANIZADO.pdf" TargetMode="External"/><Relationship Id="rId6334" Type="http://schemas.openxmlformats.org/officeDocument/2006/relationships/hyperlink" Target="https://www.caixa.gov.br/Downloads/sinapi-cadernos-tecnicos/SINAPI-CT-INSTALACOES-DE-AR-CONDICIONADO-EM-COBRE.pdf" TargetMode="External"/><Relationship Id="rId6541" Type="http://schemas.openxmlformats.org/officeDocument/2006/relationships/hyperlink" Target="https://www.caixa.gov.br/Downloads/sinapi-cadernos-tecnicos/SINAPI-CT-INSTALACOES-EM-COBRE.pdf" TargetMode="External"/><Relationship Id="rId849" Type="http://schemas.openxmlformats.org/officeDocument/2006/relationships/hyperlink" Target="https://www.caixa.gov.br/Downloads/sinapi-cadernos-tecnicos/SINAPI-CT-ATERROS-BASES-SUB-BASES-E-IMPRIMACOES.pdf" TargetMode="External"/><Relationship Id="rId1479" Type="http://schemas.openxmlformats.org/officeDocument/2006/relationships/hyperlink" Target="https://www.caixa.gov.br/Downloads/sinapi-cadernos-tecnicos/SINAPI-CT-CUSTOS-HORARIOS-PRODUTIVO-E-IMPRODUTIVO-DOS-EQUIPAMENTOS.pdf" TargetMode="External"/><Relationship Id="rId1686" Type="http://schemas.openxmlformats.org/officeDocument/2006/relationships/hyperlink" Target="https://www.caixa.gov.br/Downloads/sinapi-cadernos-tecnicos/SINAPI-CT-CUSTOS-HORARIOS-PRODUTIVO-E-IMPRODUTIVO-DOS-EQUIPAMENTOS.pdf" TargetMode="External"/><Relationship Id="rId3928" Type="http://schemas.openxmlformats.org/officeDocument/2006/relationships/hyperlink" Target="https://www.caixa.gov.br/Downloads/sinapi-cadernos-tecnicos/SINAPI-CT-FOSSAS-E-SUMIDOUROS.pdf" TargetMode="External"/><Relationship Id="rId4092" Type="http://schemas.openxmlformats.org/officeDocument/2006/relationships/hyperlink" Target="https://www.caixa.gov.br/Downloads/sinapi-cadernos-tecnicos/SINAPI-CT-FORMAS-PARA-PILARES-CIRCULARES.pdf" TargetMode="External"/><Relationship Id="rId5143" Type="http://schemas.openxmlformats.org/officeDocument/2006/relationships/hyperlink" Target="https://www.caixa.gov.br/Downloads/sinapi-cadernos-tecnicos/SINAPI-CT-INSTALACOES-HIDRAULICAS-EM-PEX.pdf" TargetMode="External"/><Relationship Id="rId5350" Type="http://schemas.openxmlformats.org/officeDocument/2006/relationships/hyperlink" Target="https://www.caixa.gov.br/Downloads/sinapi-cadernos-tecnicos/SINAPI-CT-INSTALACOES-PREDIAIS-DE-ESGOTO-TUBOS-E-CONEXOES.pdf" TargetMode="External"/><Relationship Id="rId6401" Type="http://schemas.openxmlformats.org/officeDocument/2006/relationships/hyperlink" Target="https://www.caixa.gov.br/Downloads/sinapi-cadernos-tecnicos/SINAPI-CT-INSTALACOES-EM-COBRE.pdf" TargetMode="External"/><Relationship Id="rId8299" Type="http://schemas.openxmlformats.org/officeDocument/2006/relationships/hyperlink" Target="https://www.caixa.gov.br/Downloads/sinapi-cadernos-tecnicos/SINAPI-CT-RADIER-PISO-DE-CONCRETO-E-LAJE-SOBRE-SOLO.pdf" TargetMode="External"/><Relationship Id="rId9557" Type="http://schemas.openxmlformats.org/officeDocument/2006/relationships/hyperlink" Target="https://www.caixa.gov.br/Downloads/sinapi-cadernos-tecnicos/SINAPI-CT-VALVULAS-E-REGISTROS-PARA-SISTEMAS-PREDIAIS.pdf" TargetMode="External"/><Relationship Id="rId1339" Type="http://schemas.openxmlformats.org/officeDocument/2006/relationships/hyperlink" Target="https://www.caixa.gov.br/Downloads/sinapi-cadernos-tecnicos/SINAPI-CT-CONCRETO-PROTENDIDO.pdf" TargetMode="External"/><Relationship Id="rId1893" Type="http://schemas.openxmlformats.org/officeDocument/2006/relationships/hyperlink" Target="https://www.caixa.gov.br/Downloads/sinapi-cadernos-tecnicos/SINAPI-CT-DEPRECIACAO-JUROS-IMPOSTOS-E-SEGUROS-MANUTENCAO-E-MATERIAIS-NA-OPERACAO-DOS-EQUIPAMENTOS.pdf" TargetMode="External"/><Relationship Id="rId2737" Type="http://schemas.openxmlformats.org/officeDocument/2006/relationships/hyperlink" Target="https://www.caixa.gov.br/Downloads/sinapi-cadernos-tecnicos/SINAPI-CT-DRENOS.pdf" TargetMode="External"/><Relationship Id="rId2944" Type="http://schemas.openxmlformats.org/officeDocument/2006/relationships/hyperlink" Target="https://www.caixa.gov.br/Downloads/sinapi-cadernos-tecnicos/SINAPI-CT-EQUIPAMENTOS-DE-PROTECAO-COLETIVA.pdf" TargetMode="External"/><Relationship Id="rId5003" Type="http://schemas.openxmlformats.org/officeDocument/2006/relationships/hyperlink" Target="https://www.caixa.gov.br/Downloads/sinapi-cadernos-tecnicos/SINAPI-CT-INSTALACOES-HIDRAULICAS-RESERVACAO-E-BOMBAS-DE-RECALQUE.pdf" TargetMode="External"/><Relationship Id="rId5210" Type="http://schemas.openxmlformats.org/officeDocument/2006/relationships/hyperlink" Target="https://www.caixa.gov.br/Downloads/sinapi-cadernos-tecnicos/SINAPI-CT-INSTALACOES-HIDRAULICAS-EM-PEX.pdf" TargetMode="External"/><Relationship Id="rId8159" Type="http://schemas.openxmlformats.org/officeDocument/2006/relationships/hyperlink" Target="https://www.caixa.gov.br/Downloads/sinapi-cadernos-tecnicos/SINAPI-CT-POCOS-DE-VISITA-E-CAIXAS-PARA-BOCAS-DE-LOBO.pdf" TargetMode="External"/><Relationship Id="rId8366" Type="http://schemas.openxmlformats.org/officeDocument/2006/relationships/hyperlink" Target="https://www.caixa.gov.br/Downloads/sinapi-cadernos-tecnicos/SINAPI-CT-RASGOS-E-FIXACOES.pdf" TargetMode="External"/><Relationship Id="rId709" Type="http://schemas.openxmlformats.org/officeDocument/2006/relationships/hyperlink" Target="https://www.caixa.gov.br/Downloads/sinapi-cadernos-tecnicos/SINAPI-CT-ASSENTAMENTO-DE-TUBOS-DE-ESGOTO-OU-DRENAGEM-PLUVIAL-EM-CONCRETO.pdf" TargetMode="External"/><Relationship Id="rId916" Type="http://schemas.openxmlformats.org/officeDocument/2006/relationships/hyperlink" Target="https://www.caixa.gov.br/Downloads/sinapi-cadernos-tecnicos/SINAPI-CT-ATERROS-BASES-SUB-BASES-E-IMPRIMACOES.pdf" TargetMode="External"/><Relationship Id="rId1546" Type="http://schemas.openxmlformats.org/officeDocument/2006/relationships/hyperlink" Target="https://www.caixa.gov.br/Downloads/sinapi-cadernos-tecnicos/SINAPI-CT-CUSTOS-HORARIOS-PRODUTIVO-E-IMPRODUTIVO-DOS-EQUIPAMENTOS.pdf" TargetMode="External"/><Relationship Id="rId1753" Type="http://schemas.openxmlformats.org/officeDocument/2006/relationships/hyperlink" Target="https://www.caixa.gov.br/Downloads/sinapi-cadernos-tecnicos/SINAPI-CT-CUSTOS-HORARIOS-PRODUTIVO-E-IMPRODUTIVO-DOS-EQUIPAMENTOS.pdf" TargetMode="External"/><Relationship Id="rId1960" Type="http://schemas.openxmlformats.org/officeDocument/2006/relationships/hyperlink" Target="https://www.caixa.gov.br/Downloads/sinapi-cadernos-tecnicos/SINAPI-CT-DEPRECIACAO-JUROS-IMPOSTOS-E-SEGUROS-MANUTENCAO-E-MATERIAIS-NA-OPERACAO-DOS-EQUIPAMENTOS.pdf" TargetMode="External"/><Relationship Id="rId2804" Type="http://schemas.openxmlformats.org/officeDocument/2006/relationships/hyperlink" Target="https://www.caixa.gov.br/Downloads/sinapi-cadernos-tecnicos/SINAPI-CT-DUTOS-PARA-AR-CONDICIONADO.pdf" TargetMode="External"/><Relationship Id="rId7175" Type="http://schemas.openxmlformats.org/officeDocument/2006/relationships/hyperlink" Target="https://www.caixa.gov.br/Downloads/sinapi-cadernos-tecnicos/SINAPI-CT-LOUCAS-E-METAIS.pdf" TargetMode="External"/><Relationship Id="rId8019" Type="http://schemas.openxmlformats.org/officeDocument/2006/relationships/hyperlink" Target="https://www.caixa.gov.br/Downloads/sinapi-cadernos-tecnicos/SINAPI-CT-POSTES-DE-CONCRETO-E-METALICOS.pdf" TargetMode="External"/><Relationship Id="rId8573" Type="http://schemas.openxmlformats.org/officeDocument/2006/relationships/hyperlink" Target="https://www.caixa.gov.br/Downloads/sinapi-cadernos-tecnicos/SINAPI-CT-REDES-DE-AGUA-E-ESGOTO-EM-PEAD-LISO-(TUBOS-E-CONEXOES).pdf" TargetMode="External"/><Relationship Id="rId8780" Type="http://schemas.openxmlformats.org/officeDocument/2006/relationships/hyperlink" Target="https://www.caixa.gov.br/Downloads/sinapi-cadernos-tecnicos/SINAPI-CT-SINALIZACAO-VERTICAL-VIARIA.pdf" TargetMode="External"/><Relationship Id="rId9417" Type="http://schemas.openxmlformats.org/officeDocument/2006/relationships/hyperlink" Target="https://www.caixa.gov.br/Downloads/sinapi-cadernos-tecnicos/SINAPI-CT-VERGAS-CONTRAVERGAS-E-FIXACAO-DE-ALVENARIA.pdf" TargetMode="External"/><Relationship Id="rId9624" Type="http://schemas.openxmlformats.org/officeDocument/2006/relationships/hyperlink" Target="https://www.caixa.gov.br/Downloads/sinapi-cadernos-tecnicos/SINAPI-CT-VALVULAS-PARA-REDES-DE-SANEAMENTO.pdf" TargetMode="External"/><Relationship Id="rId45" Type="http://schemas.openxmlformats.org/officeDocument/2006/relationships/hyperlink" Target="https://www.caixa.gov.br/Downloads/sinapi-cadernos-tecnicos/SINAPI-CT-ALVENARIA-DE-VEDACAO.pdf" TargetMode="External"/><Relationship Id="rId1406" Type="http://schemas.openxmlformats.org/officeDocument/2006/relationships/hyperlink" Target="https://www.caixa.gov.br/Downloads/sinapi-cadernos-tecnicos/SINAPI-CT-CONTRAPISO.pdf" TargetMode="External"/><Relationship Id="rId1613" Type="http://schemas.openxmlformats.org/officeDocument/2006/relationships/hyperlink" Target="https://www.caixa.gov.br/Downloads/sinapi-cadernos-tecnicos/SINAPI-CT-CUSTOS-HORARIOS-PRODUTIVO-E-IMPRODUTIVO-DOS-EQUIPAMENTOS.pdf" TargetMode="External"/><Relationship Id="rId1820" Type="http://schemas.openxmlformats.org/officeDocument/2006/relationships/hyperlink" Target="https://www.caixa.gov.br/Downloads/sinapi-cadernos-tecnicos/SINAPI-CT-DEMOLICOES-E-REMOCOES.pdf" TargetMode="External"/><Relationship Id="rId4769" Type="http://schemas.openxmlformats.org/officeDocument/2006/relationships/hyperlink" Target="https://www.caixa.gov.br/Downloads/sinapi-cadernos-tecnicos/SINAPI-CT-INSTALACOES-ELETRICAS-REDE-DE-DISTRIBUICAO.pdf" TargetMode="External"/><Relationship Id="rId4976" Type="http://schemas.openxmlformats.org/officeDocument/2006/relationships/hyperlink" Target="https://www.caixa.gov.br/Downloads/sinapi-cadernos-tecnicos/SINAPI-CT-INSTALACOES-HIDRAULICAS-RESERVACAO-E-BOMBAS-DE-RECALQUE.pdf" TargetMode="External"/><Relationship Id="rId7382" Type="http://schemas.openxmlformats.org/officeDocument/2006/relationships/hyperlink" Target="https://www.caixa.gov.br/Downloads/sinapi-cadernos-tecnicos/SINAPI-CT-MASSA-UNICA-INTERNA.pdf" TargetMode="External"/><Relationship Id="rId8226" Type="http://schemas.openxmlformats.org/officeDocument/2006/relationships/hyperlink" Target="https://www.caixa.gov.br/Downloads/sinapi-cadernos-tecnicos/SINAPI-CT-PRODUCAO-DE-CONCRETO.pdf" TargetMode="External"/><Relationship Id="rId8433" Type="http://schemas.openxmlformats.org/officeDocument/2006/relationships/hyperlink" Target="https://www.caixa.gov.br/Downloads/sinapi-cadernos-tecnicos/SINAPI-CT-RECOMPOSICAO-DE-PAVIMENTOS.pdf" TargetMode="External"/><Relationship Id="rId8640" Type="http://schemas.openxmlformats.org/officeDocument/2006/relationships/hyperlink" Target="https://www.caixa.gov.br/Downloads/sinapi-cadernos-tecnicos/SINAPI-CT-REDES-DE-AGUA-E-ESGOTO-EM-PEAD-LISO-(TUBOS-E-CONEXOES).pdf" TargetMode="External"/><Relationship Id="rId3578" Type="http://schemas.openxmlformats.org/officeDocument/2006/relationships/hyperlink" Target="https://www.caixa.gov.br/Downloads/sinapi-cadernos-tecnicos/SINAPI-CT-ESTACAS-EM-HELICE-CONTINUA.pdf" TargetMode="External"/><Relationship Id="rId3785" Type="http://schemas.openxmlformats.org/officeDocument/2006/relationships/hyperlink" Target="https://www.caixa.gov.br/Downloads/sinapi-cadernos-tecnicos/SINAPI-CT-ESTRUTURAS-DE-MADEIRA.pdf" TargetMode="External"/><Relationship Id="rId3992" Type="http://schemas.openxmlformats.org/officeDocument/2006/relationships/hyperlink" Target="https://www.caixa.gov.br/Downloads/sinapi-cadernos-tecnicos/SINAPI-CT-FORMAS-PARA-ESTRUTURAS-DE-CONCRETO-ARMADO.pdf" TargetMode="External"/><Relationship Id="rId4629" Type="http://schemas.openxmlformats.org/officeDocument/2006/relationships/hyperlink" Target="https://www.caixa.gov.br/Downloads/sinapi-cadernos-tecnicos/SINAPI-CT-INSTALACOES-ELETRICAS-QUADROS-CABOS-DISJUNTORES-CONTATORES-E-BARRAMENTOS-BLINDADOS.pdf" TargetMode="External"/><Relationship Id="rId4836" Type="http://schemas.openxmlformats.org/officeDocument/2006/relationships/hyperlink" Target="https://www.caixa.gov.br/Downloads/sinapi-cadernos-tecnicos/SINAPI-CT-INSTALACOES-HIDRAULICAS-RESERVACAO-E-BOMBAS-DE-RECALQUE.pdf" TargetMode="External"/><Relationship Id="rId6191" Type="http://schemas.openxmlformats.org/officeDocument/2006/relationships/hyperlink" Target="https://www.caixa.gov.br/Downloads/sinapi-cadernos-tecnicos/SINAPI-CT-INSTALACOES-DE-GAS-E-INCENDIO-EM-ACO-E-FERRO-GALVANIZADO.pdf" TargetMode="External"/><Relationship Id="rId7035" Type="http://schemas.openxmlformats.org/officeDocument/2006/relationships/hyperlink" Target="https://www.caixa.gov.br/Downloads/sinapi-metodologia/Livro_SINAPI_Calculos_Parametros.pdf" TargetMode="External"/><Relationship Id="rId7242" Type="http://schemas.openxmlformats.org/officeDocument/2006/relationships/hyperlink" Target="https://www.caixa.gov.br/Downloads/sinapi-cadernos-tecnicos/SINAPI-CT-MASSA-UNICA-EXTERNA.pdf" TargetMode="External"/><Relationship Id="rId8500" Type="http://schemas.openxmlformats.org/officeDocument/2006/relationships/hyperlink" Target="https://www.caixa.gov.br/Downloads/sinapi-cadernos-tecnicos/SINAPI-CT-REDES-ENTERRADAS-DE-DISTRIBUICAO-ELETRICA.pdf" TargetMode="External"/><Relationship Id="rId499" Type="http://schemas.openxmlformats.org/officeDocument/2006/relationships/hyperlink" Target="https://www.caixa.gov.br/Downloads/sinapi-cadernos-tecnicos/SINAPI-CT-ASSENTAMENTO-DE-TUBOS-DE-PVC-E-METALICOS-EM-REDES-DE-AGUA.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3438" Type="http://schemas.openxmlformats.org/officeDocument/2006/relationships/hyperlink" Target="https://www.caixa.gov.br/Downloads/sinapi-cadernos-tecnicos/SINAPI-CT-ESQUADRIAS-PORTAS.pdf" TargetMode="External"/><Relationship Id="rId3645" Type="http://schemas.openxmlformats.org/officeDocument/2006/relationships/hyperlink" Target="https://www.caixa.gov.br/Downloads/sinapi-cadernos-tecnicos/SINAPI-CT-ESTRUTURA-E-TRAMA-PARA-COBERTURA.pdf" TargetMode="External"/><Relationship Id="rId3852" Type="http://schemas.openxmlformats.org/officeDocument/2006/relationships/hyperlink" Target="https://www.caixa.gov.br/Downloads/sinapi-cadernos-tecnicos/SINAPI-CT-EXECUCAO-DE-TIRANTES.pdf" TargetMode="External"/><Relationship Id="rId6051" Type="http://schemas.openxmlformats.org/officeDocument/2006/relationships/hyperlink" Target="https://www.caixa.gov.br/Downloads/sinapi-cadernos-tecnicos/SINAPI-CT-INSTALACOES-DE-GAS-E-INCENDIO-EM-ACO-E-FERRO-GALVANIZADO.pdf" TargetMode="External"/><Relationship Id="rId7102" Type="http://schemas.openxmlformats.org/officeDocument/2006/relationships/hyperlink" Target="https://www.caixa.gov.br/Downloads/sinapi-cadernos-tecnicos/SINAPI-CT-LOCACAO-DE-OBRAS.pdf" TargetMode="External"/><Relationship Id="rId359" Type="http://schemas.openxmlformats.org/officeDocument/2006/relationships/hyperlink" Target="https://www.caixa.gov.br/Downloads/sinapi-cadernos-tecnicos/SINAPI-CT-ASSENTAMENTO-DE-TUBOS-DE-ESGOTO-EM-PVC-E-PEAD.pdf" TargetMode="External"/><Relationship Id="rId566" Type="http://schemas.openxmlformats.org/officeDocument/2006/relationships/hyperlink" Target="https://www.caixa.gov.br/Downloads/sinapi-cadernos-tecnicos/SINAPI-CT-ASSENTAMENTO-DE-TUBOS-DE-PVC-E-METALICOS-EM-REDES-DE-AGUA.pdf" TargetMode="External"/><Relationship Id="rId773" Type="http://schemas.openxmlformats.org/officeDocument/2006/relationships/hyperlink" Target="https://www.caixa.gov.br/Downloads/sinapi-cadernos-tecnicos/SINAPI-CT-ATERROS-BASES-SUB-BASES-E-IMPRIMACOES.pdf" TargetMode="External"/><Relationship Id="rId1196" Type="http://schemas.openxmlformats.org/officeDocument/2006/relationships/hyperlink" Target="https://www.caixa.gov.br/Downloads/sinapi-cadernos-tecnicos/SINAPI-CT-CANALETAS-GRELHAS-E-CAIXAS-COM-GRELHA-PARA-DRENAGEM.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3505" Type="http://schemas.openxmlformats.org/officeDocument/2006/relationships/hyperlink" Target="https://www.caixa.gov.br/Downloads/sinapi-cadernos-tecnicos/SINAPI-CT-ESQUADRIAS-PORTAS.pdf" TargetMode="External"/><Relationship Id="rId4903" Type="http://schemas.openxmlformats.org/officeDocument/2006/relationships/hyperlink" Target="https://www.caixa.gov.br/Downloads/sinapi-cadernos-tecnicos/SINAPI-CT-INSTALACOES-HIDRAULICAS-RESERVACAO-E-BOMBAS-DE-RECALQUE.pdf" TargetMode="External"/><Relationship Id="rId9067" Type="http://schemas.openxmlformats.org/officeDocument/2006/relationships/hyperlink" Target="https://www.caixa.gov.br/Downloads/sinapi-cadernos-tecnicos/SINAPI-CT-TRANSPORTE-FLUVIAL-CARGA-E-DESCARGA.pdf" TargetMode="External"/><Relationship Id="rId9274" Type="http://schemas.openxmlformats.org/officeDocument/2006/relationships/hyperlink" Target="https://www.caixa.gov.br/Downloads/sinapi-cadernos-tecnicos/SINAPI-CT-TRANSPORTE-CARGA-E-DESCARGA-DE-MATERIAIS.pdf" TargetMode="External"/><Relationship Id="rId9481" Type="http://schemas.openxmlformats.org/officeDocument/2006/relationships/hyperlink" Target="https://www.caixa.gov.br/Downloads/sinapi-cadernos-tecnicos/SINAPI-CT-VIDROS-E-ESPELHOS.pdf" TargetMode="External"/><Relationship Id="rId219" Type="http://schemas.openxmlformats.org/officeDocument/2006/relationships/hyperlink" Target="https://www.caixa.gov.br/Downloads/sinapi-cadernos-tecnicos/SINAPI-CT-ARGAMASSAS.pdf" TargetMode="External"/><Relationship Id="rId426" Type="http://schemas.openxmlformats.org/officeDocument/2006/relationships/hyperlink" Target="https://www.caixa.gov.br/Downloads/sinapi-cadernos-tecnicos/SINAPI-CT-ASSENTAMENTO-DE-TUBOS-DE-PVC-E-METALICOS-EM-REDES-DE-AGUA.pdf" TargetMode="External"/><Relationship Id="rId633" Type="http://schemas.openxmlformats.org/officeDocument/2006/relationships/hyperlink" Target="https://www.caixa.gov.br/Downloads/sinapi-cadernos-tecnicos/SINAPI-CT-ASSENTAMENTO-DE-TUBOS-DE-ESGOTO-OU-DRENAGEM-PLUVIAL-EM-CONCRETO.pdf" TargetMode="External"/><Relationship Id="rId980" Type="http://schemas.openxmlformats.org/officeDocument/2006/relationships/hyperlink" Target="https://www.caixa.gov.br/Downloads/sinapi-cadernos-tecnicos/SINAPI-CT-ATERROS-BASES-SUB-BASES-E-IMPRIMACOES.pdf" TargetMode="External"/><Relationship Id="rId1056" Type="http://schemas.openxmlformats.org/officeDocument/2006/relationships/hyperlink" Target="https://www.caixa.gov.br/Downloads/sinapi-cadernos-tecnicos/SINAPI-CT-BOCAS-PARA-BUEIROS.pdf" TargetMode="External"/><Relationship Id="rId1263" Type="http://schemas.openxmlformats.org/officeDocument/2006/relationships/hyperlink" Target="https://www.caixa.gov.br/Downloads/sinapi-cadernos-tecnicos/SINAPI-CT-CONCRETAGEM-PARA-ESTRUTURAS-DE-CONCRETO-ARMADO.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3712" Type="http://schemas.openxmlformats.org/officeDocument/2006/relationships/hyperlink" Target="https://www.caixa.gov.br/Downloads/sinapi-cadernos-tecnicos/SINAPI-CT-ESTRUTURAS-DE-CONTENCAO-ESTACAS-PAREDES-DIAFRAGMA-E-MURETA-GUIA.pdf" TargetMode="External"/><Relationship Id="rId6868" Type="http://schemas.openxmlformats.org/officeDocument/2006/relationships/hyperlink" Target="https://www.caixa.gov.br/Downloads/sinapi-metodologia/Livro_SINAPI_Calculos_Parametros.pdf" TargetMode="External"/><Relationship Id="rId7919" Type="http://schemas.openxmlformats.org/officeDocument/2006/relationships/hyperlink" Target="https://www.caixa.gov.br/Downloads/sinapi-cadernos-tecnicos/SINAPI-CT-PINTURA-PARA-PISOS-E-PARA-SINALIZACAO-HORIZONTAL-E-VERTICAL.pdf" TargetMode="External"/><Relationship Id="rId8083" Type="http://schemas.openxmlformats.org/officeDocument/2006/relationships/hyperlink" Target="https://www.caixa.gov.br/Downloads/sinapi-cadernos-tecnicos/SINAPI-CT-POCOS-DE-VISITA-E-CAIXAS-PARA-BOCAS-DE-LOBO.pdf" TargetMode="External"/><Relationship Id="rId8290" Type="http://schemas.openxmlformats.org/officeDocument/2006/relationships/hyperlink" Target="https://www.caixa.gov.br/Downloads/sinapi-cadernos-tecnicos/SINAPI-CT-RADIER-PISO-DE-CONCRETO-E-LAJE-SOBRE-SOLO.pdf" TargetMode="External"/><Relationship Id="rId9134" Type="http://schemas.openxmlformats.org/officeDocument/2006/relationships/hyperlink" Target="https://www.caixa.gov.br/Downloads/sinapi-cadernos-tecnicos/SINAPI-CT-TRANSPORTE-DE-MATERIAIS-DENTRO-DO-CANTEIRO-DE-OBRAS.pdf" TargetMode="External"/><Relationship Id="rId9341" Type="http://schemas.openxmlformats.org/officeDocument/2006/relationships/hyperlink" Target="https://www.caixa.gov.br/Downloads/sinapi-cadernos-tecnicos/SINAPI-CT-TUBULACAO-FLANGEADA-PARA-REDES-DE-AGUA.pdf" TargetMode="External"/><Relationship Id="rId840" Type="http://schemas.openxmlformats.org/officeDocument/2006/relationships/hyperlink" Target="https://www.caixa.gov.br/Downloads/sinapi-cadernos-tecnicos/SINAPI-CT-ATERROS-BASES-SUB-BASES-E-IMPRIMACOES.pdf" TargetMode="External"/><Relationship Id="rId1470" Type="http://schemas.openxmlformats.org/officeDocument/2006/relationships/hyperlink" Target="https://www.caixa.gov.br/Downloads/sinapi-cadernos-tecnicos/SINAPI-CT-CUSTOS-HORARIOS-PRODUTIVO-E-IMPRODUTIVO-DOS-EQUIPAMENTOS.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4279" Type="http://schemas.openxmlformats.org/officeDocument/2006/relationships/hyperlink" Target="https://www.caixa.gov.br/Downloads/sinapi-cadernos-tecnicos/SINAPI-CT-ILUMINACAO-PREDIAL-E-MONITORAMENTO.pdf" TargetMode="External"/><Relationship Id="rId5677" Type="http://schemas.openxmlformats.org/officeDocument/2006/relationships/hyperlink" Target="https://www.caixa.gov.br/Downloads/sinapi-cadernos-tecnicos/SINAPI-CT-INSTALACOES-PREDIAIS-DE-AGUA-QUENTE-EM-CPVC.pdf" TargetMode="External"/><Relationship Id="rId5884" Type="http://schemas.openxmlformats.org/officeDocument/2006/relationships/hyperlink" Target="https://www.caixa.gov.br/Downloads/sinapi-cadernos-tecnicos/SINAPI-CT-INSTALACOES-DE-DIVISORIAS-DIVERSAS.pdf" TargetMode="External"/><Relationship Id="rId6728" Type="http://schemas.openxmlformats.org/officeDocument/2006/relationships/hyperlink" Target="https://www.caixa.gov.br/Downloads/sinapi-metodologia/Livro_SINAPI_Calculos_Parametros.pdf" TargetMode="External"/><Relationship Id="rId6935" Type="http://schemas.openxmlformats.org/officeDocument/2006/relationships/hyperlink" Target="https://www.caixa.gov.br/Downloads/sinapi-metodologia/Livro_SINAPI_Calculos_Parametros.pdf" TargetMode="External"/><Relationship Id="rId700" Type="http://schemas.openxmlformats.org/officeDocument/2006/relationships/hyperlink" Target="https://www.caixa.gov.br/Downloads/sinapi-cadernos-tecnicos/SINAPI-CT-ASSENTAMENTO-DE-TUBOS-DE-ESGOTO-OU-DRENAGEM-PLUVIAL-EM-CONCRETO.pdf" TargetMode="External"/><Relationship Id="rId1123" Type="http://schemas.openxmlformats.org/officeDocument/2006/relationships/hyperlink" Target="https://www.caixa.gov.br/Downloads/sinapi-cadernos-tecnicos/SINAPI-CT-CAIXAS-ENTERRADAS.pdf" TargetMode="External"/><Relationship Id="rId1330" Type="http://schemas.openxmlformats.org/officeDocument/2006/relationships/hyperlink" Target="https://www.caixa.gov.br/Downloads/sinapi-cadernos-tecnicos/SINAPI-CT-CONCRETO-PROTENDIDO.pdf" TargetMode="External"/><Relationship Id="rId3088" Type="http://schemas.openxmlformats.org/officeDocument/2006/relationships/hyperlink" Target="https://www.caixa.gov.br/Downloads/sinapi-cadernos-tecnicos/SINAPI-CT-ESCADAS.pdf" TargetMode="External"/><Relationship Id="rId4486" Type="http://schemas.openxmlformats.org/officeDocument/2006/relationships/hyperlink" Target="https://www.caixa.gov.br/Downloads/sinapi-cadernos-tecnicos/SINAPI-CT-INSTALACOES-ELETRICAS-ELETRODUTOS-EMBUTIDOS-CABOS-CAIXAS-TOMADAS-E-INTERRUPTORES.pdf" TargetMode="External"/><Relationship Id="rId4693" Type="http://schemas.openxmlformats.org/officeDocument/2006/relationships/hyperlink" Target="https://www.caixa.gov.br/Downloads/sinapi-cadernos-tecnicos/SINAPI-CT-INSTALACOES-ELETRICAS-QUADROS-CABOS-DISJUNTORES-CONTATORES-E-BARRAMENTOS-BLINDADOS.pdf" TargetMode="External"/><Relationship Id="rId5537" Type="http://schemas.openxmlformats.org/officeDocument/2006/relationships/hyperlink" Target="https://www.caixa.gov.br/Downloads/sinapi-cadernos-tecnicos/SINAPI-CT-INSTALACOES-PREDIAIS-DE-AGUA-FRIA-EM-PVC.pdf" TargetMode="External"/><Relationship Id="rId5744" Type="http://schemas.openxmlformats.org/officeDocument/2006/relationships/hyperlink" Target="https://www.caixa.gov.br/Downloads/sinapi-cadernos-tecnicos/SINAPI-CT-INSTALACOES-PREDIAIS-DE-AGUA-QUENTE-EM-CPVC.pdf" TargetMode="External"/><Relationship Id="rId5951" Type="http://schemas.openxmlformats.org/officeDocument/2006/relationships/hyperlink" Target="https://www.caixa.gov.br/Downloads/sinapi-cadernos-tecnicos/SINAPI-CT-INSTALACOES-DE-GAS-E-INCENDIO-EM-ACO-E-FERRO-GALVANIZADO.pdf" TargetMode="External"/><Relationship Id="rId8150" Type="http://schemas.openxmlformats.org/officeDocument/2006/relationships/hyperlink" Target="https://www.caixa.gov.br/Downloads/sinapi-cadernos-tecnicos/SINAPI-CT-POCOS-DE-VISITA-E-CAIXAS-PARA-BOCAS-DE-LOBO.pdf" TargetMode="External"/><Relationship Id="rId9201" Type="http://schemas.openxmlformats.org/officeDocument/2006/relationships/hyperlink" Target="https://www.caixa.gov.br/Downloads/sinapi-cadernos-tecnicos/SINAPI-CT-TRANSPORTE-CARGA-E-DESCARGA-DE-MATERIAIS.pdf" TargetMode="External"/><Relationship Id="rId3295" Type="http://schemas.openxmlformats.org/officeDocument/2006/relationships/hyperlink" Target="https://www.caixa.gov.br/Downloads/sinapi-cadernos-tecnicos/SINAPI-CT-ESCAVACAO-DE-VALAS.pdf" TargetMode="External"/><Relationship Id="rId4139" Type="http://schemas.openxmlformats.org/officeDocument/2006/relationships/hyperlink" Target="https://www.caixa.gov.br/Downloads/sinapi-cadernos-tecnicos/SINAPI-CT-GESSO.pdf" TargetMode="External"/><Relationship Id="rId4346" Type="http://schemas.openxmlformats.org/officeDocument/2006/relationships/hyperlink" Target="https://www.caixa.gov.br/Downloads/sinapi-cadernos-tecnicos/SINAPI-CT-INSTALACOES-ELETRICAS-ELETRODUTOS-EMBUTIDOS-CABOS-CAIXAS-TOMADAS-E-INTERRUPTORES.pdf" TargetMode="External"/><Relationship Id="rId4553" Type="http://schemas.openxmlformats.org/officeDocument/2006/relationships/hyperlink" Target="https://www.caixa.gov.br/Downloads/sinapi-cadernos-tecnicos/SINAPI-CT-INSTALACOES-ELETRICAS-ELETRODUTOS-CONEXOES-E-CONDULETES-APARENTES.pdf" TargetMode="External"/><Relationship Id="rId4760" Type="http://schemas.openxmlformats.org/officeDocument/2006/relationships/hyperlink" Target="https://www.caixa.gov.br/Downloads/sinapi-cadernos-tecnicos/SINAPI-CT-INSTALACOES-ELETRICAS-REDE-DE-DISTRIBUICAO.pdf" TargetMode="External"/><Relationship Id="rId5604" Type="http://schemas.openxmlformats.org/officeDocument/2006/relationships/hyperlink" Target="https://www.caixa.gov.br/Downloads/sinapi-cadernos-tecnicos/SINAPI-CT-INSTALACOES-PREDIAIS-DE-AGUA-FRIA-EM-PVC.pdf" TargetMode="External"/><Relationship Id="rId5811" Type="http://schemas.openxmlformats.org/officeDocument/2006/relationships/hyperlink" Target="https://www.caixa.gov.br/Downloads/sinapi-cadernos-tecnicos/SINAPI-CT-INSTALACOES-PREDIAIS-DE-AGUAS-PLUVIAIS-TUBOS-CONEXOES-CAIXAS-E-RALOS.pdf" TargetMode="External"/><Relationship Id="rId8010" Type="http://schemas.openxmlformats.org/officeDocument/2006/relationships/hyperlink" Target="https://www.caixa.gov.br/Downloads/sinapi-cadernos-tecnicos/SINAPI-CT-POSTES-DE-CONCRETO-E-METALICOS.pdf" TargetMode="External"/><Relationship Id="rId8967" Type="http://schemas.openxmlformats.org/officeDocument/2006/relationships/hyperlink" Target="https://www.caixa.gov.br/Downloads/sinapi-cadernos-tecnicos/SINAPI-CT-TRANSFORMADORES.pdf" TargetMode="External"/><Relationship Id="rId3155" Type="http://schemas.openxmlformats.org/officeDocument/2006/relationships/hyperlink" Target="https://www.caixa.gov.br/Downloads/sinapi-cadernos-tecnicos/SINAPI-CT-ESCAVACAO-VERTICAL-A-CEU-ABERTO.pdf" TargetMode="External"/><Relationship Id="rId3362" Type="http://schemas.openxmlformats.org/officeDocument/2006/relationships/hyperlink" Target="https://www.caixa.gov.br/Downloads/sinapi-cadernos-tecnicos/SINAPI-CT-ESCORAMENTO-E-PREPARO-DE-FUNDO-DE-VALAS.pdf" TargetMode="External"/><Relationship Id="rId4206" Type="http://schemas.openxmlformats.org/officeDocument/2006/relationships/hyperlink" Target="https://www.caixa.gov.br/Downloads/sinapi-cadernos-tecnicos/SINAPI-CT-GUIAS-E-SARJETAS.pdf" TargetMode="External"/><Relationship Id="rId4413" Type="http://schemas.openxmlformats.org/officeDocument/2006/relationships/hyperlink" Target="https://www.caixa.gov.br/Downloads/sinapi-cadernos-tecnicos/SINAPI-CT-INSTALACOES-ELETRICAS-ELETRODUTOS-EMBUTIDOS-CABOS-CAIXAS-TOMADAS-E-INTERRUPTORES.pdf" TargetMode="External"/><Relationship Id="rId4620" Type="http://schemas.openxmlformats.org/officeDocument/2006/relationships/hyperlink" Target="https://www.caixa.gov.br/Downloads/sinapi-cadernos-tecnicos/SINAPI-CT-INSTALACOES-ELETRICAS-QUADROS-CABOS-DISJUNTORES-CONTATORES-E-BARRAMENTOS-BLINDADOS.pdf" TargetMode="External"/><Relationship Id="rId7569" Type="http://schemas.openxmlformats.org/officeDocument/2006/relationships/hyperlink" Target="https://www.caixa.gov.br/Downloads/sinapi-cadernos-tecnicos/SINAPI-CT-PARQUINHOS-E-EQUIPAMENTOS-DE-GINASTICA-AO-AR-LIVRE.pdf" TargetMode="External"/><Relationship Id="rId7776" Type="http://schemas.openxmlformats.org/officeDocument/2006/relationships/hyperlink" Target="https://www.caixa.gov.br/Downloads/sinapi-cadernos-tecnicos/SINAPI-CT-PINTURA-EXTERNA.pdf" TargetMode="External"/><Relationship Id="rId7983" Type="http://schemas.openxmlformats.org/officeDocument/2006/relationships/hyperlink" Target="https://www.caixa.gov.br/Downloads/sinapi-cadernos-tecnicos/SINAPI-CT-PISOS.pdf" TargetMode="External"/><Relationship Id="rId8827" Type="http://schemas.openxmlformats.org/officeDocument/2006/relationships/hyperlink" Target="https://www.caixa.gov.br/Downloads/sinapi-cadernos-tecnicos/SINAPI-CT-SISTEMA-DE-PROTECAO-CONTRA-DESCARGAS-ATMOSFERICAS-SPDA.pdf" TargetMode="External"/><Relationship Id="rId283" Type="http://schemas.openxmlformats.org/officeDocument/2006/relationships/hyperlink" Target="https://www.caixa.gov.br/Downloads/sinapi-cadernos-tecnicos/SINAPI-CT-ARMACAO-PARA-ESTRUTURAS-DE-CONCRETO-ARMADO.pdf" TargetMode="External"/><Relationship Id="rId490" Type="http://schemas.openxmlformats.org/officeDocument/2006/relationships/hyperlink" Target="https://www.caixa.gov.br/Downloads/sinapi-cadernos-tecnicos/SINAPI-CT-ASSENTAMENTO-DE-TUBOS-DE-PVC-E-METALICOS-EM-REDES-DE-AGUA.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3015" Type="http://schemas.openxmlformats.org/officeDocument/2006/relationships/hyperlink" Target="https://www.caixa.gov.br/Downloads/sinapi-cadernos-tecnicos/SINAPI-CT-EQUIPAMENTOS-DE-PROTECAO-COLETIVA.pdf" TargetMode="External"/><Relationship Id="rId3222" Type="http://schemas.openxmlformats.org/officeDocument/2006/relationships/hyperlink" Target="https://www.caixa.gov.br/Downloads/sinapi-cadernos-tecnicos/SINAPI-CT-ESCAVACAO-VERTICAL-A-CEU-ABERTO.pdf" TargetMode="External"/><Relationship Id="rId6378" Type="http://schemas.openxmlformats.org/officeDocument/2006/relationships/hyperlink" Target="https://www.caixa.gov.br/Downloads/sinapi-cadernos-tecnicos/SINAPI-CT-INSTALACOES-EM-COBRE.pdf" TargetMode="External"/><Relationship Id="rId6585" Type="http://schemas.openxmlformats.org/officeDocument/2006/relationships/hyperlink" Target="https://www.caixa.gov.br/Downloads/sinapi-cadernos-tecnicos/SINAPI-CT-INSTALACOES-PARA-CANTEIROS-DE-OBRAS.pdf" TargetMode="External"/><Relationship Id="rId7429" Type="http://schemas.openxmlformats.org/officeDocument/2006/relationships/hyperlink" Target="https://www.caixa.gov.br/Downloads/sinapi-cadernos-tecnicos/SINAPI-CT-MONTAGEM-DE-GRUAS-E-CREMALHEIRAS.pdf" TargetMode="External"/><Relationship Id="rId7636" Type="http://schemas.openxmlformats.org/officeDocument/2006/relationships/hyperlink" Target="https://www.caixa.gov.br/Downloads/sinapi-cadernos-tecnicos/SINAPI-CT-PAVIMENTO-INTERTRAVADO.pdf" TargetMode="External"/><Relationship Id="rId143" Type="http://schemas.openxmlformats.org/officeDocument/2006/relationships/hyperlink" Target="https://www.caixa.gov.br/Downloads/sinapi-cadernos-tecnicos/SINAPI-CT-ARGAMASSAS.pdf" TargetMode="External"/><Relationship Id="rId350" Type="http://schemas.openxmlformats.org/officeDocument/2006/relationships/hyperlink" Target="https://www.caixa.gov.br/Downloads/sinapi-cadernos-tecnicos/SINAPI-CT-ASSENTAMENTO-DE-TUBOS-DE-ESGOTO-EM-PVC-E-PEAD.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5187" Type="http://schemas.openxmlformats.org/officeDocument/2006/relationships/hyperlink" Target="https://www.caixa.gov.br/Downloads/sinapi-cadernos-tecnicos/SINAPI-CT-INSTALACOES-HIDRAULICAS-EM-PEX.pdf" TargetMode="External"/><Relationship Id="rId5394" Type="http://schemas.openxmlformats.org/officeDocument/2006/relationships/hyperlink" Target="https://www.caixa.gov.br/Downloads/sinapi-cadernos-tecnicos/SINAPI-CT-INSTALACOES-PREDIAIS-DE-ESGOTO-TUBOS-E-CONEXOES.pdf" TargetMode="External"/><Relationship Id="rId6238" Type="http://schemas.openxmlformats.org/officeDocument/2006/relationships/hyperlink" Target="https://www.caixa.gov.br/Downloads/sinapi-cadernos-tecnicos/SINAPI-CT-INSTALACOES-DE-GAS-EM-PEX-MULTICAMADAS.pdf" TargetMode="External"/><Relationship Id="rId6445" Type="http://schemas.openxmlformats.org/officeDocument/2006/relationships/hyperlink" Target="https://www.caixa.gov.br/Downloads/sinapi-cadernos-tecnicos/SINAPI-CT-INSTALACOES-EM-COBRE.pdf" TargetMode="External"/><Relationship Id="rId6792" Type="http://schemas.openxmlformats.org/officeDocument/2006/relationships/hyperlink" Target="https://www.caixa.gov.br/Downloads/sinapi-metodologia/Livro_SINAPI_Calculos_Parametros.pdf" TargetMode="External"/><Relationship Id="rId7843" Type="http://schemas.openxmlformats.org/officeDocument/2006/relationships/hyperlink" Target="https://www.caixa.gov.br/Downloads/sinapi-cadernos-tecnicos/SINAPI-CT-PINTURA-EM-MADEIRA.pdf" TargetMode="External"/><Relationship Id="rId9" Type="http://schemas.openxmlformats.org/officeDocument/2006/relationships/hyperlink" Target="https://www.caixa.gov.br/Downloads/sinapi-cadernos-tecnicos/SINAPI-CT-ACESSIBILIDADE.pdf" TargetMode="External"/><Relationship Id="rId210" Type="http://schemas.openxmlformats.org/officeDocument/2006/relationships/hyperlink" Target="https://www.caixa.gov.br/Downloads/sinapi-cadernos-tecnicos/SINAPI-CT-ARGAMASSAS.pdf" TargetMode="External"/><Relationship Id="rId2988" Type="http://schemas.openxmlformats.org/officeDocument/2006/relationships/hyperlink" Target="https://www.caixa.gov.br/Downloads/sinapi-cadernos-tecnicos/SINAPI-CT-EQUIPAMENTOS-DE-PROTECAO-COLETIVA.pdf" TargetMode="External"/><Relationship Id="rId5047" Type="http://schemas.openxmlformats.org/officeDocument/2006/relationships/hyperlink" Target="https://www.caixa.gov.br/Downloads/sinapi-cadernos-tecnicos/SINAPI-CT-INSTALACOES-HIDRAULICAS-RESERVACAO-E-BOMBAS-DE-RECALQUE.pdf" TargetMode="External"/><Relationship Id="rId5254" Type="http://schemas.openxmlformats.org/officeDocument/2006/relationships/hyperlink" Target="https://www.caixa.gov.br/Downloads/sinapi-cadernos-tecnicos/SINAPI-CT-INSTALACOES-HIDRAULICAS-EM-PPR.pdf" TargetMode="External"/><Relationship Id="rId6652" Type="http://schemas.openxmlformats.org/officeDocument/2006/relationships/hyperlink" Target="https://www.caixa.gov.br/Downloads/sinapi-cadernos-tecnicos/SINAPI-CT-LIGACOES-PREDIAIS-DE-AGUA-E-ESGOTO.pdf" TargetMode="External"/><Relationship Id="rId7703" Type="http://schemas.openxmlformats.org/officeDocument/2006/relationships/hyperlink" Target="https://www.caixa.gov.br/Downloads/sinapi-cadernos-tecnicos/SINAPI-CT-PERFURACAO-HORIZONTAL-DIRECIONAL-HDD.pdf" TargetMode="External"/><Relationship Id="rId7910" Type="http://schemas.openxmlformats.org/officeDocument/2006/relationships/hyperlink" Target="https://www.caixa.gov.br/Downloads/sinapi-cadernos-tecnicos/SINAPI-CT-PINTURA-PARA-PISOS-E-PARA-SINALIZACAO-HORIZONTAL-E-VERTICAL.pdf" TargetMode="External"/><Relationship Id="rId1797" Type="http://schemas.openxmlformats.org/officeDocument/2006/relationships/hyperlink" Target="https://www.caixa.gov.br/Downloads/sinapi-cadernos-tecnicos/SINAPI-CT-CUSTOS-HORARIOS-PRODUTIVO-E-IMPRODUTIVO-DOS-EQUIPAMENTOS.pdf" TargetMode="External"/><Relationship Id="rId2848" Type="http://schemas.openxmlformats.org/officeDocument/2006/relationships/hyperlink" Target="https://www.caixa.gov.br/Downloads/sinapi-cadernos-tecnicos/SINAPI-CT-ELETROCALHAS.pdf" TargetMode="External"/><Relationship Id="rId5461" Type="http://schemas.openxmlformats.org/officeDocument/2006/relationships/hyperlink" Target="https://www.caixa.gov.br/Downloads/sinapi-cadernos-tecnicos/SINAPI-CT-INSTALACOES-PREDIAIS-DE-AGUA-FRIA-EM-PVC.pdf" TargetMode="External"/><Relationship Id="rId6305" Type="http://schemas.openxmlformats.org/officeDocument/2006/relationships/hyperlink" Target="https://www.caixa.gov.br/Downloads/sinapi-cadernos-tecnicos/SINAPI-CT-INSTALACOES-DE-AR-CONDICIONADO.pdf" TargetMode="External"/><Relationship Id="rId6512" Type="http://schemas.openxmlformats.org/officeDocument/2006/relationships/hyperlink" Target="https://www.caixa.gov.br/Downloads/sinapi-cadernos-tecnicos/SINAPI-CT-INSTALACOES-EM-COBRE.pdf" TargetMode="External"/><Relationship Id="rId89" Type="http://schemas.openxmlformats.org/officeDocument/2006/relationships/hyperlink" Target="https://www.caixa.gov.br/Downloads/sinapi-cadernos-tecnicos/SINAPI-CT-ALVENARIAS-DIVERSAS.pdf" TargetMode="External"/><Relationship Id="rId1657" Type="http://schemas.openxmlformats.org/officeDocument/2006/relationships/hyperlink" Target="https://www.caixa.gov.br/Downloads/sinapi-cadernos-tecnicos/SINAPI-CT-CUSTOS-HORARIOS-PRODUTIVO-E-IMPRODUTIVO-DOS-EQUIPAMENTOS.pdf" TargetMode="External"/><Relationship Id="rId1864" Type="http://schemas.openxmlformats.org/officeDocument/2006/relationships/hyperlink" Target="https://www.caixa.gov.br/Downloads/sinapi-cadernos-tecnicos/SINAPI-CT-DEMOLICOES-E-REMOCOES.pdf" TargetMode="External"/><Relationship Id="rId2708" Type="http://schemas.openxmlformats.org/officeDocument/2006/relationships/hyperlink" Target="https://www.caixa.gov.br/Downloads/sinapi-cadernos-tecnicos/SINAPI-CT-DRENAGEM-DE-AR-CONDICIONADO.pdf" TargetMode="External"/><Relationship Id="rId2915" Type="http://schemas.openxmlformats.org/officeDocument/2006/relationships/hyperlink" Target="https://www.caixa.gov.br/Downloads/sinapi-cadernos-tecnicos/SINAPI-CT-ENERGIA-SOLAR-PARA-EDIFICACOES.pdf" TargetMode="External"/><Relationship Id="rId4063" Type="http://schemas.openxmlformats.org/officeDocument/2006/relationships/hyperlink" Target="https://www.caixa.gov.br/Downloads/sinapi-cadernos-tecnicos/SINAPI-CT-FORMAS-PARA-ESTRUTURAS-DE-CONCRETO-ARMADO.pdf" TargetMode="External"/><Relationship Id="rId4270" Type="http://schemas.openxmlformats.org/officeDocument/2006/relationships/hyperlink" Target="https://www.caixa.gov.br/Downloads/sinapi-cadernos-tecnicos/SINAPI-CT-ILUMINACAO-PREDIAL-E-MONITORAMENTO.pdf" TargetMode="External"/><Relationship Id="rId5114" Type="http://schemas.openxmlformats.org/officeDocument/2006/relationships/hyperlink" Target="https://www.caixa.gov.br/Downloads/sinapi-cadernos-tecnicos/SINAPI-CT-INSTALACOES-HIDRAULICAS-EM-PEX.pdf" TargetMode="External"/><Relationship Id="rId5321" Type="http://schemas.openxmlformats.org/officeDocument/2006/relationships/hyperlink" Target="https://www.caixa.gov.br/Downloads/sinapi-cadernos-tecnicos/SINAPI-CT-INSTALACOES-PREDIAIS-DE-ESGOTO-CAIXAS-E-RALOS.pdf" TargetMode="External"/><Relationship Id="rId8477" Type="http://schemas.openxmlformats.org/officeDocument/2006/relationships/hyperlink" Target="https://www.caixa.gov.br/Downloads/sinapi-cadernos-tecnicos/SINAPI-CT-REDES-ENTERRADAS-DE-DISTRIBUICAO-ELETRICA.pdf" TargetMode="External"/><Relationship Id="rId8684" Type="http://schemas.openxmlformats.org/officeDocument/2006/relationships/hyperlink" Target="https://www.caixa.gov.br/Downloads/sinapi-cadernos-tecnicos/SINAPI-CT-REDES-DE-AGUA-E-ESGOTO-EM-PEAD-LISO-(TUBOS-E-CONEXOES).pdf" TargetMode="External"/><Relationship Id="rId8891" Type="http://schemas.openxmlformats.org/officeDocument/2006/relationships/hyperlink" Target="https://www.caixa.gov.br/Downloads/sinapi-cadernos-tecnicos/SINAPI-CT-SISTEMAS-DE-MEDICAO.pdf" TargetMode="External"/><Relationship Id="rId9528" Type="http://schemas.openxmlformats.org/officeDocument/2006/relationships/hyperlink" Target="https://www.caixa.gov.br/Downloads/sinapi-cadernos-tecnicos/SINAPI-CT-VALVULAS-E-REGISTROS-PARA-SISTEMAS-PREDIAIS.pdf" TargetMode="External"/><Relationship Id="rId1517" Type="http://schemas.openxmlformats.org/officeDocument/2006/relationships/hyperlink" Target="https://www.caixa.gov.br/Downloads/sinapi-cadernos-tecnicos/SINAPI-CT-CUSTOS-HORARIOS-PRODUTIVO-E-IMPRODUTIVO-DOS-EQUIPAMENTOS.pdf" TargetMode="External"/><Relationship Id="rId1724" Type="http://schemas.openxmlformats.org/officeDocument/2006/relationships/hyperlink" Target="https://www.caixa.gov.br/Downloads/sinapi-cadernos-tecnicos/SINAPI-CT-CUSTOS-HORARIOS-PRODUTIVO-E-IMPRODUTIVO-DOS-EQUIPAMENTOS.pdf" TargetMode="External"/><Relationship Id="rId4130" Type="http://schemas.openxmlformats.org/officeDocument/2006/relationships/hyperlink" Target="https://www.caixa.gov.br/Downloads/sinapi-cadernos-tecnicos/SINAPI-CT-GALERIAS-COM-ADUELAS-DE-CONCRETO.pdf" TargetMode="External"/><Relationship Id="rId7079" Type="http://schemas.openxmlformats.org/officeDocument/2006/relationships/hyperlink" Target="https://www.caixa.gov.br/Downloads/sinapi-metodologia/Livro_SINAPI_Calculos_Parametros.pdf" TargetMode="External"/><Relationship Id="rId7286" Type="http://schemas.openxmlformats.org/officeDocument/2006/relationships/hyperlink" Target="https://www.caixa.gov.br/Downloads/sinapi-cadernos-tecnicos/SINAPI-CT-MASSA-UNICA-EXTERNA.pdf" TargetMode="External"/><Relationship Id="rId7493" Type="http://schemas.openxmlformats.org/officeDocument/2006/relationships/hyperlink" Target="https://www.caixa.gov.br/Downloads/sinapi-cadernos-tecnicos/SINAPI-CT-PAREDES-DE-CONCRETO-CONCRETAGEM.pdf" TargetMode="External"/><Relationship Id="rId8337" Type="http://schemas.openxmlformats.org/officeDocument/2006/relationships/hyperlink" Target="https://www.caixa.gov.br/Downloads/sinapi-cadernos-tecnicos/SINAPI-CT-RASGOS-E-FIXACOES.pdf" TargetMode="External"/><Relationship Id="rId8544" Type="http://schemas.openxmlformats.org/officeDocument/2006/relationships/hyperlink" Target="https://www.caixa.gov.br/Downloads/sinapi-cadernos-tecnicos/SINAPI-CT-REDES-DE-LOGICA-TELEFONIA-E-IMAGEM.pdf" TargetMode="External"/><Relationship Id="rId8751" Type="http://schemas.openxmlformats.org/officeDocument/2006/relationships/hyperlink" Target="https://www.caixa.gov.br/Downloads/sinapi-cadernos-tecnicos/SINAPI-CT-SINALIZACAO-HORIZONTAL-VIARIA.pdf" TargetMode="External"/><Relationship Id="rId16" Type="http://schemas.openxmlformats.org/officeDocument/2006/relationships/hyperlink" Target="https://www.caixa.gov.br/Downloads/sinapi-cadernos-tecnicos/SINAPI-CT-ALVENARIA-ESTRUTURAL-BLOCOS-CERAMICOS.pdf" TargetMode="External"/><Relationship Id="rId1931" Type="http://schemas.openxmlformats.org/officeDocument/2006/relationships/hyperlink" Target="https://www.caixa.gov.br/Downloads/sinapi-cadernos-tecnicos/SINAPI-CT-DEPRECIACAO-JUROS-IMPOSTOS-E-SEGUROS-MANUTENCAO-E-MATERIAIS-NA-OPERACAO-DOS-EQUIPAMENTOS.pdf" TargetMode="External"/><Relationship Id="rId3689" Type="http://schemas.openxmlformats.org/officeDocument/2006/relationships/hyperlink" Target="https://www.caixa.gov.br/Downloads/sinapi-cadernos-tecnicos/SINAPI-CT-ESTRUTURA-E-TRAMA-PARA-COBERTURA.pdf" TargetMode="External"/><Relationship Id="rId3896" Type="http://schemas.openxmlformats.org/officeDocument/2006/relationships/hyperlink" Target="https://www.caixa.gov.br/Downloads/sinapi-cadernos-tecnicos/SINAPI-CT-FOSSAS-E-SUMIDOUROS.pdf" TargetMode="External"/><Relationship Id="rId6095" Type="http://schemas.openxmlformats.org/officeDocument/2006/relationships/hyperlink" Target="https://www.caixa.gov.br/Downloads/sinapi-cadernos-tecnicos/SINAPI-CT-INSTALACOES-DE-GAS-E-INCENDIO-EM-ACO-E-FERRO-GALVANIZADO.pdf" TargetMode="External"/><Relationship Id="rId7146" Type="http://schemas.openxmlformats.org/officeDocument/2006/relationships/hyperlink" Target="https://www.caixa.gov.br/Downloads/sinapi-cadernos-tecnicos/SINAPI-CT-LOUCAS-E-METAIS.pdf" TargetMode="External"/><Relationship Id="rId7353" Type="http://schemas.openxmlformats.org/officeDocument/2006/relationships/hyperlink" Target="https://www.caixa.gov.br/Downloads/sinapi-cadernos-tecnicos/SINAPI-CT-MASSA-UNICA-INTERNA.pdf" TargetMode="External"/><Relationship Id="rId7560" Type="http://schemas.openxmlformats.org/officeDocument/2006/relationships/hyperlink" Target="https://www.caixa.gov.br/Downloads/sinapi-cadernos-tecnicos/SINAPI-CT-PAREDES-EM-DRYWALL.pdf" TargetMode="External"/><Relationship Id="rId8404" Type="http://schemas.openxmlformats.org/officeDocument/2006/relationships/hyperlink" Target="https://www.caixa.gov.br/Downloads/sinapi-cadernos-tecnicos/SINAPI-CT-RASGOS-E-FIXACOES.pdf" TargetMode="External"/><Relationship Id="rId8611" Type="http://schemas.openxmlformats.org/officeDocument/2006/relationships/hyperlink" Target="https://www.caixa.gov.br/Downloads/sinapi-cadernos-tecnicos/SINAPI-CT-REDES-DE-AGUA-E-ESGOTO-EM-PEAD-LISO-(TUBOS-E-CONEXOES).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3549" Type="http://schemas.openxmlformats.org/officeDocument/2006/relationships/hyperlink" Target="https://www.caixa.gov.br/Downloads/sinapi-cadernos-tecnicos/SINAPI-CT-ESTACAS-BROCA-STRAUSS-E-ESCAVADA-COM-FLUIDO-ESTABILIZANTE.pdf" TargetMode="External"/><Relationship Id="rId4947" Type="http://schemas.openxmlformats.org/officeDocument/2006/relationships/hyperlink" Target="https://www.caixa.gov.br/Downloads/sinapi-cadernos-tecnicos/SINAPI-CT-INSTALACOES-HIDRAULICAS-RESERVACAO-E-BOMBAS-DE-RECALQUE.pdf" TargetMode="External"/><Relationship Id="rId6162" Type="http://schemas.openxmlformats.org/officeDocument/2006/relationships/hyperlink" Target="https://www.caixa.gov.br/Downloads/sinapi-cadernos-tecnicos/SINAPI-CT-INSTALACOES-DE-GAS-E-INCENDIO-EM-ACO-E-FERRO-GALVANIZADO.pdf" TargetMode="External"/><Relationship Id="rId7006" Type="http://schemas.openxmlformats.org/officeDocument/2006/relationships/hyperlink" Target="https://www.caixa.gov.br/Downloads/sinapi-metodologia/Livro_SINAPI_Calculos_Parametros.pdf" TargetMode="External"/><Relationship Id="rId7213" Type="http://schemas.openxmlformats.org/officeDocument/2006/relationships/hyperlink" Target="https://www.caixa.gov.br/Downloads/sinapi-cadernos-tecnicos/SINAPI-CT-LUMINARIAS-EXTERNAS.pdf" TargetMode="External"/><Relationship Id="rId7420" Type="http://schemas.openxmlformats.org/officeDocument/2006/relationships/hyperlink" Target="https://www.caixa.gov.br/Downloads/sinapi-cadernos-tecnicos/SINAPI-CT-MONOCAPA.pdf" TargetMode="External"/><Relationship Id="rId677" Type="http://schemas.openxmlformats.org/officeDocument/2006/relationships/hyperlink" Target="https://www.caixa.gov.br/Downloads/sinapi-cadernos-tecnicos/SINAPI-CT-ASSENTAMENTO-DE-TUBOS-DE-ESGOTO-OU-DRENAGEM-PLUVIAL-EM-CONCRETO.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3756" Type="http://schemas.openxmlformats.org/officeDocument/2006/relationships/hyperlink" Target="https://www.caixa.gov.br/Downloads/sinapi-cadernos-tecnicos/SINAPI-CT-ESTRUTURAS-DE-MADEIRA.pdf" TargetMode="External"/><Relationship Id="rId3963" Type="http://schemas.openxmlformats.org/officeDocument/2006/relationships/hyperlink" Target="https://www.caixa.gov.br/Downloads/sinapi-cadernos-tecnicos/SINAPI-CT-FUNDACOES-RASAS-(BLOCOS-SAPATAS-VIGAS-BALDRAME).pdf" TargetMode="External"/><Relationship Id="rId4807" Type="http://schemas.openxmlformats.org/officeDocument/2006/relationships/hyperlink" Target="https://www.caixa.gov.br/Downloads/sinapi-cadernos-tecnicos/SINAPI-CT-INSTALACOES-HIDRAULICAS-RESERVACAO-E-BOMBAS-DE-RECALQUE.pdf" TargetMode="External"/><Relationship Id="rId6022" Type="http://schemas.openxmlformats.org/officeDocument/2006/relationships/hyperlink" Target="https://www.caixa.gov.br/Downloads/sinapi-cadernos-tecnicos/SINAPI-CT-INSTALACOES-DE-GAS-E-INCENDIO-EM-ACO-E-FERRO-GALVANIZADO.pdf" TargetMode="External"/><Relationship Id="rId9178" Type="http://schemas.openxmlformats.org/officeDocument/2006/relationships/hyperlink" Target="https://www.caixa.gov.br/Downloads/sinapi-cadernos-tecnicos/SINAPI-CT-TRANSPORTE-CARGA-E-DESCARGA-DE-MATERIAIS.pdf" TargetMode="External"/><Relationship Id="rId9385" Type="http://schemas.openxmlformats.org/officeDocument/2006/relationships/hyperlink" Target="https://www.caixa.gov.br/Downloads/sinapi-cadernos-tecnicos/SINAPI-CT-TUBULACAO-FLANGEADA-PARA-REDES-DE-AGUA.pdf" TargetMode="External"/><Relationship Id="rId884" Type="http://schemas.openxmlformats.org/officeDocument/2006/relationships/hyperlink" Target="https://www.caixa.gov.br/Downloads/sinapi-cadernos-tecnicos/SINAPI-CT-ATERROS-BASES-SUB-BASES-E-IMPRIMACOE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2772" Type="http://schemas.openxmlformats.org/officeDocument/2006/relationships/hyperlink" Target="https://www.caixa.gov.br/Downloads/sinapi-cadernos-tecnicos/SINAPI-CT-DUTOS-PARA-AR-CONDICIONADO.pdf" TargetMode="External"/><Relationship Id="rId3409" Type="http://schemas.openxmlformats.org/officeDocument/2006/relationships/hyperlink" Target="https://www.caixa.gov.br/Downloads/sinapi-cadernos-tecnicos/SINAPI-CT-ESQUADRIAS-JANELAS.pdf" TargetMode="External"/><Relationship Id="rId3616" Type="http://schemas.openxmlformats.org/officeDocument/2006/relationships/hyperlink" Target="https://www.caixa.gov.br/Downloads/sinapi-cadernos-tecnicos/SINAPI-CT-ESTRUTURA-E-TRAMA-PARA-COBERTURA.pdf" TargetMode="External"/><Relationship Id="rId3823" Type="http://schemas.openxmlformats.org/officeDocument/2006/relationships/hyperlink" Target="https://www.caixa.gov.br/Downloads/sinapi-cadernos-tecnicos/SINAPI-CT-EXECUCAO-DE-TIRANTES.pdf" TargetMode="External"/><Relationship Id="rId6979" Type="http://schemas.openxmlformats.org/officeDocument/2006/relationships/hyperlink" Target="https://www.caixa.gov.br/Downloads/sinapi-metodologia/Livro_SINAPI_Calculos_Parametros.pdf" TargetMode="External"/><Relationship Id="rId8194" Type="http://schemas.openxmlformats.org/officeDocument/2006/relationships/hyperlink" Target="https://www.caixa.gov.br/Downloads/sinapi-cadernos-tecnicos/SINAPI-CT-POCOS-DE-VISITA-E-CAIXAS-PARA-BOCAS-DE-LOBO.pdf" TargetMode="External"/><Relationship Id="rId9038" Type="http://schemas.openxmlformats.org/officeDocument/2006/relationships/hyperlink" Target="https://www.caixa.gov.br/Downloads/sinapi-cadernos-tecnicos/SINAPI-CT-TRANSPORTE-FLUVIAL-CARGA-E-DESCARGA.pdf" TargetMode="External"/><Relationship Id="rId9592" Type="http://schemas.openxmlformats.org/officeDocument/2006/relationships/hyperlink" Target="https://www.caixa.gov.br/Downloads/sinapi-cadernos-tecnicos/SINAPI-CT-VALVULAS-E-REGISTROS-PARA-SISTEMAS-PREDIAIS.pdf" TargetMode="External"/><Relationship Id="rId537" Type="http://schemas.openxmlformats.org/officeDocument/2006/relationships/hyperlink" Target="https://www.caixa.gov.br/Downloads/sinapi-cadernos-tecnicos/SINAPI-CT-ASSENTAMENTO-DE-TUBOS-DE-PVC-E-METALICOS-EM-REDES-DE-AGUA.pdf" TargetMode="External"/><Relationship Id="rId744" Type="http://schemas.openxmlformats.org/officeDocument/2006/relationships/hyperlink" Target="https://www.caixa.gov.br/Downloads/sinapi-cadernos-tecnicos/SINAPI-CT-ATERRO-E-REATERRO-DE-VALAS.pdf" TargetMode="External"/><Relationship Id="rId951" Type="http://schemas.openxmlformats.org/officeDocument/2006/relationships/hyperlink" Target="https://www.caixa.gov.br/Downloads/sinapi-cadernos-tecnicos/SINAPI-CT-ATERROS-BASES-SUB-BASES-E-IMPRIMACOES.pdf" TargetMode="External"/><Relationship Id="rId1167" Type="http://schemas.openxmlformats.org/officeDocument/2006/relationships/hyperlink" Target="https://www.caixa.gov.br/Downloads/sinapi-cadernos-tecnicos/SINAPI-CT-CAIXAS-DE-AGUA-PARA-EDIFICACOES.pdf" TargetMode="External"/><Relationship Id="rId1374" Type="http://schemas.openxmlformats.org/officeDocument/2006/relationships/hyperlink" Target="https://www.caixa.gov.br/Downloads/sinapi-cadernos-tecnicos/SINAPI-CT-CONTRAPISO.pdf" TargetMode="External"/><Relationship Id="rId1581" Type="http://schemas.openxmlformats.org/officeDocument/2006/relationships/hyperlink" Target="https://www.caixa.gov.br/Downloads/sinapi-cadernos-tecnicos/SINAPI-CT-CUSTOS-HORARIOS-PRODUTIVO-E-IMPRODUTIV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5788" Type="http://schemas.openxmlformats.org/officeDocument/2006/relationships/hyperlink" Target="https://www.caixa.gov.br/Downloads/sinapi-cadernos-tecnicos/SINAPI-CT-INSTALACOES-PREDIAIS-DE-AGUA-QUENTE-EM-CPVC.pdf" TargetMode="External"/><Relationship Id="rId5995" Type="http://schemas.openxmlformats.org/officeDocument/2006/relationships/hyperlink" Target="https://www.caixa.gov.br/Downloads/sinapi-cadernos-tecnicos/SINAPI-CT-INSTALACOES-DE-GAS-E-INCENDIO-EM-ACO-E-FERRO-GALVANIZADO.pdf" TargetMode="External"/><Relationship Id="rId6839" Type="http://schemas.openxmlformats.org/officeDocument/2006/relationships/hyperlink" Target="https://www.caixa.gov.br/Downloads/sinapi-metodologia/Livro_SINAPI_Calculos_Parametros.pdf" TargetMode="External"/><Relationship Id="rId9245" Type="http://schemas.openxmlformats.org/officeDocument/2006/relationships/hyperlink" Target="https://www.caixa.gov.br/Downloads/sinapi-cadernos-tecnicos/SINAPI-CT-TRANSPORTE-CARGA-E-DESCARGA-DE-MATERIAIS.pdf" TargetMode="External"/><Relationship Id="rId9452" Type="http://schemas.openxmlformats.org/officeDocument/2006/relationships/hyperlink" Target="https://www.caixa.gov.br/Downloads/sinapi-cadernos-tecnicos/SINAPI-CT-VIDROS-E-ESPELHOS.pdf" TargetMode="External"/><Relationship Id="rId80" Type="http://schemas.openxmlformats.org/officeDocument/2006/relationships/hyperlink" Target="https://www.caixa.gov.br/Downloads/sinapi-cadernos-tecnicos/SINAPI-CT-ALVENARIA-DE-VEDACAO.pdf" TargetMode="External"/><Relationship Id="rId604" Type="http://schemas.openxmlformats.org/officeDocument/2006/relationships/hyperlink" Target="https://www.caixa.gov.br/Downloads/sinapi-cadernos-tecnicos/SINAPI-CT-ASSENTAMENTO-DE-TUBOS-DE-PVC-E-METALICOS-EM-REDES-DE-AGUA.pdf" TargetMode="External"/><Relationship Id="rId811" Type="http://schemas.openxmlformats.org/officeDocument/2006/relationships/hyperlink" Target="https://www.caixa.gov.br/Downloads/sinapi-cadernos-tecnicos/SINAPI-CT-ATERROS-BASES-SUB-BASES-E-IMPRIMACOES.pdf" TargetMode="External"/><Relationship Id="rId1027" Type="http://schemas.openxmlformats.org/officeDocument/2006/relationships/hyperlink" Target="https://www.caixa.gov.br/Downloads/sinapi-cadernos-tecnicos/SINAPI-CT-BOCAS-PARA-BUEIROS.pdf" TargetMode="External"/><Relationship Id="rId1234" Type="http://schemas.openxmlformats.org/officeDocument/2006/relationships/hyperlink" Target="https://www.caixa.gov.br/Downloads/sinapi-cadernos-tecnicos/SINAPI-CT-CHAPISCO.pdf" TargetMode="External"/><Relationship Id="rId1441" Type="http://schemas.openxmlformats.org/officeDocument/2006/relationships/hyperlink" Target="https://www.caixa.gov.br/Downloads/sinapi-cadernos-tecnicos/SINAPI-CT-CUSTOS-HORARIOS-PRODUTIVO-E-IMPRODUTIVO-DOS-EQUIPAMENTOS.pdf" TargetMode="External"/><Relationship Id="rId4597" Type="http://schemas.openxmlformats.org/officeDocument/2006/relationships/hyperlink" Target="https://www.caixa.gov.br/Downloads/sinapi-cadernos-tecnicos/SINAPI-CT-INSTALACOES-ELETRICAS-ELETRODUTOS-CONEXOES-E-CONDULETES-APARENTES.pdf" TargetMode="External"/><Relationship Id="rId5648" Type="http://schemas.openxmlformats.org/officeDocument/2006/relationships/hyperlink" Target="https://www.caixa.gov.br/Downloads/sinapi-cadernos-tecnicos/SINAPI-CT-INSTALACOES-PREDIAIS-DE-AGUA-FRIA-EM-PVC.pdf" TargetMode="External"/><Relationship Id="rId5855" Type="http://schemas.openxmlformats.org/officeDocument/2006/relationships/hyperlink" Target="https://www.caixa.gov.br/Downloads/sinapi-cadernos-tecnicos/SINAPI-CT-INSTALACOES-PREDIAIS-DE-AGUAS-PLUVIAIS-TUBOS-CONEXOES-CAIXAS-E-RALOS.pdf" TargetMode="External"/><Relationship Id="rId6906" Type="http://schemas.openxmlformats.org/officeDocument/2006/relationships/hyperlink" Target="https://www.caixa.gov.br/Downloads/sinapi-metodologia/Livro_SINAPI_Calculos_Parametros.pdf" TargetMode="External"/><Relationship Id="rId8054" Type="http://schemas.openxmlformats.org/officeDocument/2006/relationships/hyperlink" Target="https://www.caixa.gov.br/Downloads/sinapi-cadernos-tecnicos/SINAPI-CT-POCOS-DE-VISITA-E-CAIXAS-PARA-BOCAS-DE-LOBO.pdf" TargetMode="External"/><Relationship Id="rId8261" Type="http://schemas.openxmlformats.org/officeDocument/2006/relationships/hyperlink" Target="https://www.caixa.gov.br/Downloads/sinapi-cadernos-tecnicos/SINAPI-CT-QUADRAS-E-SEUS-EQUIPAMENTOS.pdf" TargetMode="External"/><Relationship Id="rId9105" Type="http://schemas.openxmlformats.org/officeDocument/2006/relationships/hyperlink" Target="https://www.caixa.gov.br/Downloads/sinapi-cadernos-tecnicos/SINAPI-CT-TRANSPORTE-DE-MATERIAIS-DENTRO-DO-CANTEIRO-DE-OBRAS.pdf" TargetMode="External"/><Relationship Id="rId9312" Type="http://schemas.openxmlformats.org/officeDocument/2006/relationships/hyperlink" Target="https://www.caixa.gov.br/Downloads/sinapi-cadernos-tecnicos/SINAPI-CT-TRATAMENTOS-SUPERFICIAIS.pdf" TargetMode="External"/><Relationship Id="rId1301" Type="http://schemas.openxmlformats.org/officeDocument/2006/relationships/hyperlink" Target="https://www.caixa.gov.br/Downloads/sinapi-cadernos-tecnicos/SINAPI-CT-CONCRETO-PROJETADO.pdf" TargetMode="External"/><Relationship Id="rId3199" Type="http://schemas.openxmlformats.org/officeDocument/2006/relationships/hyperlink" Target="https://www.caixa.gov.br/Downloads/sinapi-cadernos-tecnicos/SINAPI-CT-ESCAVACAO-VERTICAL-A-CEU-ABERTO.pdf" TargetMode="External"/><Relationship Id="rId4457" Type="http://schemas.openxmlformats.org/officeDocument/2006/relationships/hyperlink" Target="https://www.caixa.gov.br/Downloads/sinapi-cadernos-tecnicos/SINAPI-CT-INSTALACOES-ELETRICAS-ELETRODUTOS-EMBUTIDOS-CABOS-CAIXAS-TOMADAS-E-INTERRUPTORES.pdf" TargetMode="External"/><Relationship Id="rId4664" Type="http://schemas.openxmlformats.org/officeDocument/2006/relationships/hyperlink" Target="https://www.caixa.gov.br/Downloads/sinapi-cadernos-tecnicos/SINAPI-CT-INSTALACOES-ELETRICAS-QUADROS-CABOS-DISJUNTORES-CONTATORES-E-BARRAMENTOS-BLINDADOS.pdf" TargetMode="External"/><Relationship Id="rId5508" Type="http://schemas.openxmlformats.org/officeDocument/2006/relationships/hyperlink" Target="https://www.caixa.gov.br/Downloads/sinapi-cadernos-tecnicos/SINAPI-CT-INSTALACOES-PREDIAIS-DE-AGUA-FRIA-EM-PVC.pdf" TargetMode="External"/><Relationship Id="rId5715" Type="http://schemas.openxmlformats.org/officeDocument/2006/relationships/hyperlink" Target="https://www.caixa.gov.br/Downloads/sinapi-cadernos-tecnicos/SINAPI-CT-INSTALACOES-PREDIAIS-DE-AGUA-QUENTE-EM-CPVC.pdf" TargetMode="External"/><Relationship Id="rId7070" Type="http://schemas.openxmlformats.org/officeDocument/2006/relationships/hyperlink" Target="https://www.caixa.gov.br/Downloads/sinapi-metodologia/Livro_SINAPI_Calculos_Parametros.pdf" TargetMode="External"/><Relationship Id="rId8121" Type="http://schemas.openxmlformats.org/officeDocument/2006/relationships/hyperlink" Target="https://www.caixa.gov.br/Downloads/sinapi-cadernos-tecnicos/SINAPI-CT-POCOS-DE-VISITA-E-CAIXAS-PARA-BOCAS-DE-LOBO.pdf" TargetMode="External"/><Relationship Id="rId3059" Type="http://schemas.openxmlformats.org/officeDocument/2006/relationships/hyperlink" Target="https://www.caixa.gov.br/Downloads/sinapi-cadernos-tecnicos/SINAPI-CT-ESCADAS.pdf" TargetMode="External"/><Relationship Id="rId3266" Type="http://schemas.openxmlformats.org/officeDocument/2006/relationships/hyperlink" Target="https://www.caixa.gov.br/Downloads/sinapi-cadernos-tecnicos/SINAPI-CT-ESCAVACAO-DE-VALAS.pdf" TargetMode="External"/><Relationship Id="rId3473" Type="http://schemas.openxmlformats.org/officeDocument/2006/relationships/hyperlink" Target="https://www.caixa.gov.br/Downloads/sinapi-cadernos-tecnicos/SINAPI-CT-ESQUADRIAS-PORTAS.pdf" TargetMode="External"/><Relationship Id="rId4317" Type="http://schemas.openxmlformats.org/officeDocument/2006/relationships/hyperlink" Target="https://www.caixa.gov.br/Downloads/sinapi-cadernos-tecnicos/SINAPI-CT-INSTALACOES-ELETRICAS-ELETRODUTOS-EMBUTIDOS-CABOS-CAIXAS-TOMADAS-E-INTERRUPTORES.pdf" TargetMode="External"/><Relationship Id="rId4524" Type="http://schemas.openxmlformats.org/officeDocument/2006/relationships/hyperlink" Target="https://www.caixa.gov.br/Downloads/sinapi-cadernos-tecnicos/SINAPI-CT-INSTALACOES-ELETRICAS-ELETRODUTOS-CONEXOES-E-CONDULETES-APARENTES.pdf" TargetMode="External"/><Relationship Id="rId4871" Type="http://schemas.openxmlformats.org/officeDocument/2006/relationships/hyperlink" Target="https://www.caixa.gov.br/Downloads/sinapi-cadernos-tecnicos/SINAPI-CT-INSTALACOES-HIDRAULICAS-RESERVACAO-E-BOMBAS-DE-RECALQUE.pdf" TargetMode="External"/><Relationship Id="rId5922" Type="http://schemas.openxmlformats.org/officeDocument/2006/relationships/hyperlink" Target="https://www.caixa.gov.br/Downloads/sinapi-cadernos-tecnicos/SINAPI-CT-INSTALACOES-DE-GAS-E-INCENDIO-EM-ACO-E-FERRO-GALVANIZADO.pdf" TargetMode="External"/><Relationship Id="rId187" Type="http://schemas.openxmlformats.org/officeDocument/2006/relationships/hyperlink" Target="https://www.caixa.gov.br/Downloads/sinapi-cadernos-tecnicos/SINAPI-CT-ARGAMASSAS.pdf" TargetMode="External"/><Relationship Id="rId394" Type="http://schemas.openxmlformats.org/officeDocument/2006/relationships/hyperlink" Target="https://www.caixa.gov.br/Downloads/sinapi-cadernos-tecnicos/SINAPI-CT-ASSENTAMENTO-DE-TUBOS-DE-ESGOTO-EM-PVC-E-PEAD.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3126" Type="http://schemas.openxmlformats.org/officeDocument/2006/relationships/hyperlink" Target="https://www.caixa.gov.br/Downloads/sinapi-cadernos-tecnicos/SINAPI-CT-ESCAVACAO-HORIZONTAL.pdf" TargetMode="External"/><Relationship Id="rId3680" Type="http://schemas.openxmlformats.org/officeDocument/2006/relationships/hyperlink" Target="https://www.caixa.gov.br/Downloads/sinapi-cadernos-tecnicos/SINAPI-CT-ESTRUTURA-E-TRAMA-PARA-COBERTURA.pdf" TargetMode="External"/><Relationship Id="rId4731" Type="http://schemas.openxmlformats.org/officeDocument/2006/relationships/hyperlink" Target="https://www.caixa.gov.br/Downloads/sinapi-cadernos-tecnicos/SINAPI-CT-INSTALACOES-ELETRICAS-REDE-DE-DISTRIBUICAO.pdf" TargetMode="External"/><Relationship Id="rId6489" Type="http://schemas.openxmlformats.org/officeDocument/2006/relationships/hyperlink" Target="https://www.caixa.gov.br/Downloads/sinapi-cadernos-tecnicos/SINAPI-CT-INSTALACOES-EM-COBRE.pdf" TargetMode="External"/><Relationship Id="rId7887" Type="http://schemas.openxmlformats.org/officeDocument/2006/relationships/hyperlink" Target="https://www.caixa.gov.br/Downloads/sinapi-cadernos-tecnicos/SINAPI-CT-PINTURA-EM-SUPERFICIES-METALICAS.pdf" TargetMode="External"/><Relationship Id="rId8938" Type="http://schemas.openxmlformats.org/officeDocument/2006/relationships/hyperlink" Target="https://www.caixa.gov.br/Downloads/sinapi-cadernos-tecnicos/SINAPI-CT-TELHAMENTO-PARA-COBERTURA.pdf" TargetMode="External"/><Relationship Id="rId254" Type="http://schemas.openxmlformats.org/officeDocument/2006/relationships/hyperlink" Target="https://www.caixa.gov.br/Downloads/sinapi-cadernos-tecnicos/SINAPI-CT-ARGAMASSAS.pdf" TargetMode="External"/><Relationship Id="rId1091" Type="http://schemas.openxmlformats.org/officeDocument/2006/relationships/hyperlink" Target="https://www.caixa.gov.br/Downloads/sinapi-cadernos-tecnicos/SINAPI-CT-CAIXAS-ENTERRADAS.pdf" TargetMode="External"/><Relationship Id="rId3333" Type="http://schemas.openxmlformats.org/officeDocument/2006/relationships/hyperlink" Target="https://www.caixa.gov.br/Downloads/sinapi-cadernos-tecnicos/SINAPI-CT-ESCORAMENTO-E-PREPARO-DE-FUNDO-DE-VALAS.pdf" TargetMode="External"/><Relationship Id="rId3540" Type="http://schemas.openxmlformats.org/officeDocument/2006/relationships/hyperlink" Target="https://www.caixa.gov.br/Downloads/sinapi-cadernos-tecnicos/SINAPI-CT-ESTACAS-BROCA-STRAUSS-E-ESCAVADA-COM-FLUIDO-ESTABILIZANTE.pdf" TargetMode="External"/><Relationship Id="rId5298" Type="http://schemas.openxmlformats.org/officeDocument/2006/relationships/hyperlink" Target="https://www.caixa.gov.br/Downloads/sinapi-cadernos-tecnicos/SINAPI-CT-INSTALACOES-HIDRAULICAS-EM-PPR.pdf" TargetMode="External"/><Relationship Id="rId6696" Type="http://schemas.openxmlformats.org/officeDocument/2006/relationships/hyperlink" Target="https://www.caixa.gov.br/Downloads/sinapi-cadernos-tecnicos/SINAPI-CT-LIMPEZA-DE-OBRA.pdf" TargetMode="External"/><Relationship Id="rId7747" Type="http://schemas.openxmlformats.org/officeDocument/2006/relationships/hyperlink" Target="https://www.caixa.gov.br/Downloads/sinapi-cadernos-tecnicos/SINAPI-CT-PERFURACAO-HORIZONTAL-DIRECIONAL-HDD.pdf" TargetMode="External"/><Relationship Id="rId7954" Type="http://schemas.openxmlformats.org/officeDocument/2006/relationships/hyperlink" Target="https://www.caixa.gov.br/Downloads/sinapi-cadernos-tecnicos/SINAPI-CT-PISOS.pdf" TargetMode="External"/><Relationship Id="rId114" Type="http://schemas.openxmlformats.org/officeDocument/2006/relationships/hyperlink" Target="https://www.caixa.gov.br/Downloads/sinapi-cadernos-tecnicos/SINAPI-CT-ARGAMASSAS.pdf" TargetMode="External"/><Relationship Id="rId461" Type="http://schemas.openxmlformats.org/officeDocument/2006/relationships/hyperlink" Target="https://www.caixa.gov.br/Downloads/sinapi-cadernos-tecnicos/SINAPI-CT-ASSENTAMENTO-DE-TUBOS-DE-PVC-E-METALICOS-EM-REDES-DE-AGUA.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3400" Type="http://schemas.openxmlformats.org/officeDocument/2006/relationships/hyperlink" Target="https://www.caixa.gov.br/Downloads/sinapi-cadernos-tecnicos/SINAPI-CT-ESQUADRIAS-JANELAS.pdf" TargetMode="External"/><Relationship Id="rId6349" Type="http://schemas.openxmlformats.org/officeDocument/2006/relationships/hyperlink" Target="https://www.caixa.gov.br/Downloads/sinapi-cadernos-tecnicos/SINAPI-CT-INSTALACOES-EM-COBRE.pdf" TargetMode="External"/><Relationship Id="rId6556" Type="http://schemas.openxmlformats.org/officeDocument/2006/relationships/hyperlink" Target="https://www.caixa.gov.br/Downloads/sinapi-cadernos-tecnicos/SINAPI-CT-INSTALACOES-EM-COBRE.pdf" TargetMode="External"/><Relationship Id="rId6763" Type="http://schemas.openxmlformats.org/officeDocument/2006/relationships/hyperlink" Target="https://www.caixa.gov.br/Downloads/sinapi-metodologia/Livro_SINAPI_Calculos_Parametros.pdf" TargetMode="External"/><Relationship Id="rId6970" Type="http://schemas.openxmlformats.org/officeDocument/2006/relationships/hyperlink" Target="https://www.caixa.gov.br/Downloads/sinapi-metodologia/Livro_SINAPI_Calculos_Parametros.pdf" TargetMode="External"/><Relationship Id="rId7607" Type="http://schemas.openxmlformats.org/officeDocument/2006/relationships/hyperlink" Target="https://www.caixa.gov.br/Downloads/sinapi-cadernos-tecnicos/SINAPI-CT-PASSEIOS-DE-CONCRETO.pdf" TargetMode="External"/><Relationship Id="rId7814" Type="http://schemas.openxmlformats.org/officeDocument/2006/relationships/hyperlink" Target="https://www.caixa.gov.br/Downloads/sinapi-cadernos-tecnicos/SINAPI-CT-PINTURA-INTERNA.pdf" TargetMode="External"/><Relationship Id="rId321" Type="http://schemas.openxmlformats.org/officeDocument/2006/relationships/hyperlink" Target="https://www.caixa.gov.br/Downloads/sinapi-cadernos-tecnicos/SINAPI-CT-ARMACAO-PARA-ESTRUTURAS-DE-CONCRETO-ARMADO.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2959" Type="http://schemas.openxmlformats.org/officeDocument/2006/relationships/hyperlink" Target="https://www.caixa.gov.br/Downloads/sinapi-cadernos-tecnicos/SINAPI-CT-EQUIPAMENTOS-DE-PROTECAO-COLETIVA.pdf" TargetMode="External"/><Relationship Id="rId5158" Type="http://schemas.openxmlformats.org/officeDocument/2006/relationships/hyperlink" Target="https://www.caixa.gov.br/Downloads/sinapi-cadernos-tecnicos/SINAPI-CT-INSTALACOES-HIDRAULICAS-EM-PEX.pdf" TargetMode="External"/><Relationship Id="rId5365" Type="http://schemas.openxmlformats.org/officeDocument/2006/relationships/hyperlink" Target="https://www.caixa.gov.br/Downloads/sinapi-cadernos-tecnicos/SINAPI-CT-INSTALACOES-PREDIAIS-DE-ESGOTO-TUBOS-E-CONEXOES.pdf" TargetMode="External"/><Relationship Id="rId5572" Type="http://schemas.openxmlformats.org/officeDocument/2006/relationships/hyperlink" Target="https://www.caixa.gov.br/Downloads/sinapi-cadernos-tecnicos/SINAPI-CT-INSTALACOES-PREDIAIS-DE-AGUA-FRIA-EM-PVC.pdf" TargetMode="External"/><Relationship Id="rId6209" Type="http://schemas.openxmlformats.org/officeDocument/2006/relationships/hyperlink" Target="https://www.caixa.gov.br/Downloads/sinapi-cadernos-tecnicos/SINAPI-CT-INSTALACOES-DE-GAS-E-INCENDIO-EM-ACO-E-FERRO-GALVANIZADO.pdf" TargetMode="External"/><Relationship Id="rId6416" Type="http://schemas.openxmlformats.org/officeDocument/2006/relationships/hyperlink" Target="https://www.caixa.gov.br/Downloads/sinapi-cadernos-tecnicos/SINAPI-CT-INSTALACOES-EM-COBRE.pdf" TargetMode="External"/><Relationship Id="rId6623" Type="http://schemas.openxmlformats.org/officeDocument/2006/relationships/hyperlink" Target="https://www.caixa.gov.br/Downloads/sinapi-cadernos-tecnicos/SINAPI-CT-LAJES-PRE-MOLDADAS.pdf" TargetMode="External"/><Relationship Id="rId6830" Type="http://schemas.openxmlformats.org/officeDocument/2006/relationships/hyperlink" Target="https://www.caixa.gov.br/Downloads/sinapi-metodologia/Livro_SINAPI_Calculos_Parametros.pdf" TargetMode="External"/><Relationship Id="rId1768" Type="http://schemas.openxmlformats.org/officeDocument/2006/relationships/hyperlink" Target="https://www.caixa.gov.br/Downloads/sinapi-cadernos-tecnicos/SINAPI-CT-CUSTOS-HORARIOS-PRODUTIVO-E-IMPRODUTIVO-DOS-EQUIPAMENTOS.pdf" TargetMode="External"/><Relationship Id="rId2819" Type="http://schemas.openxmlformats.org/officeDocument/2006/relationships/hyperlink" Target="https://www.caixa.gov.br/Downloads/sinapi-cadernos-tecnicos/SINAPI-CT-ELETROCALHAS.pdf" TargetMode="External"/><Relationship Id="rId4174" Type="http://schemas.openxmlformats.org/officeDocument/2006/relationships/hyperlink" Target="https://www.caixa.gov.br/Downloads/sinapi-cadernos-tecnicos/SINAPI-CT-GRAUTE-E-ARMACAO.pdf" TargetMode="External"/><Relationship Id="rId4381" Type="http://schemas.openxmlformats.org/officeDocument/2006/relationships/hyperlink" Target="https://www.caixa.gov.br/Downloads/sinapi-cadernos-tecnicos/SINAPI-CT-INSTALACOES-ELETRICAS-ELETRODUTOS-EMBUTIDOS-CABOS-CAIXAS-TOMADAS-E-INTERRUPTORES.pdf" TargetMode="External"/><Relationship Id="rId5018" Type="http://schemas.openxmlformats.org/officeDocument/2006/relationships/hyperlink" Target="https://www.caixa.gov.br/Downloads/sinapi-cadernos-tecnicos/SINAPI-CT-INSTALACOES-HIDRAULICAS-RESERVACAO-E-BOMBAS-DE-RECALQUE.pdf" TargetMode="External"/><Relationship Id="rId5225" Type="http://schemas.openxmlformats.org/officeDocument/2006/relationships/hyperlink" Target="https://www.caixa.gov.br/Downloads/sinapi-cadernos-tecnicos/SINAPI-CT-INSTALACOES-HIDRAULICAS-EM-PPR.pdf" TargetMode="External"/><Relationship Id="rId5432" Type="http://schemas.openxmlformats.org/officeDocument/2006/relationships/hyperlink" Target="https://www.caixa.gov.br/Downloads/sinapi-cadernos-tecnicos/SINAPI-CT-INSTALACOES-PREDIAIS-DE-AGUA-FRIA-EM-PVC.pdf" TargetMode="External"/><Relationship Id="rId8588" Type="http://schemas.openxmlformats.org/officeDocument/2006/relationships/hyperlink" Target="https://www.caixa.gov.br/Downloads/sinapi-cadernos-tecnicos/SINAPI-CT-REDES-DE-AGUA-E-ESGOTO-EM-PEAD-LISO-(TUBOS-E-CONEXOES).pdf" TargetMode="External"/><Relationship Id="rId8795" Type="http://schemas.openxmlformats.org/officeDocument/2006/relationships/hyperlink" Target="https://www.caixa.gov.br/Downloads/sinapi-cadernos-tecnicos/SINAPI-CT-SINALIZACAO-VERTICAL-VIARIA.pdf" TargetMode="External"/><Relationship Id="rId9639" Type="http://schemas.openxmlformats.org/officeDocument/2006/relationships/hyperlink" Target="https://www.caixa.gov.br/Downloads/sinapi-cadernos-tecnicos/SINAPI-CT-VALVULAS-PARA-REDES-DE-SANEAMENTO.pdf" TargetMode="External"/><Relationship Id="rId1628" Type="http://schemas.openxmlformats.org/officeDocument/2006/relationships/hyperlink" Target="https://www.caixa.gov.br/Downloads/sinapi-cadernos-tecnicos/SINAPI-CT-CUSTOS-HORARIOS-PRODUTIVO-E-IMPRODUTIV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3190" Type="http://schemas.openxmlformats.org/officeDocument/2006/relationships/hyperlink" Target="https://www.caixa.gov.br/Downloads/sinapi-cadernos-tecnicos/SINAPI-CT-ESCAVACAO-VERTICAL-A-CEU-ABERTO.pdf" TargetMode="External"/><Relationship Id="rId4034" Type="http://schemas.openxmlformats.org/officeDocument/2006/relationships/hyperlink" Target="https://www.caixa.gov.br/Downloads/sinapi-cadernos-tecnicos/SINAPI-CT-FORMAS-PARA-ESTRUTURAS-DE-CONCRETO-ARMADO.pdf" TargetMode="External"/><Relationship Id="rId4241" Type="http://schemas.openxmlformats.org/officeDocument/2006/relationships/hyperlink" Target="https://www.caixa.gov.br/Downloads/sinapi-cadernos-tecnicos/SINAPI-CT-ILUMINACAO-PREDIAL-E-MONITORAMENTO.pdf" TargetMode="External"/><Relationship Id="rId7397" Type="http://schemas.openxmlformats.org/officeDocument/2006/relationships/hyperlink" Target="https://www.caixa.gov.br/Downloads/sinapi-cadernos-tecnicos/SINAPI-CT-MOBILIARIO-URBANO.pdf" TargetMode="External"/><Relationship Id="rId8448" Type="http://schemas.openxmlformats.org/officeDocument/2006/relationships/hyperlink" Target="https://www.caixa.gov.br/Downloads/sinapi-cadernos-tecnicos/SINAPI-CT-RECOMPOSICAO-DE-PAVIMENTOS.pdf" TargetMode="External"/><Relationship Id="rId8655" Type="http://schemas.openxmlformats.org/officeDocument/2006/relationships/hyperlink" Target="https://www.caixa.gov.br/Downloads/sinapi-cadernos-tecnicos/SINAPI-CT-REDES-DE-AGUA-E-ESGOTO-EM-PEAD-LISO-(TUBOS-E-CONEXOES).pdf" TargetMode="External"/><Relationship Id="rId1835" Type="http://schemas.openxmlformats.org/officeDocument/2006/relationships/hyperlink" Target="https://www.caixa.gov.br/Downloads/sinapi-cadernos-tecnicos/SINAPI-CT-DEMOLICOES-E-REMOCOES.pdf" TargetMode="External"/><Relationship Id="rId3050" Type="http://schemas.openxmlformats.org/officeDocument/2006/relationships/hyperlink" Target="https://www.caixa.gov.br/Downloads/sinapi-cadernos-tecnicos/SINAPI-CT-ESCADAS.pdf" TargetMode="External"/><Relationship Id="rId4101" Type="http://schemas.openxmlformats.org/officeDocument/2006/relationships/hyperlink" Target="https://www.caixa.gov.br/Downloads/sinapi-cadernos-tecnicos/SINAPI-CT-GABIOES-EXECUCAO-DE-MURO-E-PROTECAO-SUPERFICIAL.pdf" TargetMode="External"/><Relationship Id="rId7257" Type="http://schemas.openxmlformats.org/officeDocument/2006/relationships/hyperlink" Target="https://www.caixa.gov.br/Downloads/sinapi-cadernos-tecnicos/SINAPI-CT-MASSA-UNICA-EXTERNA.pdf" TargetMode="External"/><Relationship Id="rId7464" Type="http://schemas.openxmlformats.org/officeDocument/2006/relationships/hyperlink" Target="https://www.caixa.gov.br/Downloads/sinapi-cadernos-tecnicos/SINAPI-CT-PAREDES-DE-CONCRETO-ARMACAO.pdf" TargetMode="External"/><Relationship Id="rId8308" Type="http://schemas.openxmlformats.org/officeDocument/2006/relationships/hyperlink" Target="https://www.caixa.gov.br/Downloads/sinapi-cadernos-tecnicos/SINAPI-CT-RADIER-PISO-DE-CONCRETO-E-LAJE-SOBRE-SOLO.pdf" TargetMode="External"/><Relationship Id="rId8862" Type="http://schemas.openxmlformats.org/officeDocument/2006/relationships/hyperlink" Target="https://www.caixa.gov.br/Downloads/sinapi-cadernos-tecnicos/SINAPI-CT-SISTEMAS-DE-MEDICAO.pdf" TargetMode="External"/><Relationship Id="rId1902" Type="http://schemas.openxmlformats.org/officeDocument/2006/relationships/hyperlink" Target="https://www.caixa.gov.br/Downloads/sinapi-cadernos-tecnicos/SINAPI-CT-DEPRECIACAO-JUROS-IMPOSTOS-E-SEGUROS-MANUTENCAO-E-MATERIAIS-NA-OPERACAO-DOS-EQUIPAMENTOS.pdf" TargetMode="External"/><Relationship Id="rId6066" Type="http://schemas.openxmlformats.org/officeDocument/2006/relationships/hyperlink" Target="https://www.caixa.gov.br/Downloads/sinapi-cadernos-tecnicos/SINAPI-CT-INSTALACOES-DE-GAS-E-INCENDIO-EM-ACO-E-FERRO-GALVANIZADO.pdf" TargetMode="External"/><Relationship Id="rId7117" Type="http://schemas.openxmlformats.org/officeDocument/2006/relationships/hyperlink" Target="https://www.caixa.gov.br/Downloads/sinapi-cadernos-tecnicos/SINAPI-CT-LOUCAS-E-METAIS.pdf" TargetMode="External"/><Relationship Id="rId7671" Type="http://schemas.openxmlformats.org/officeDocument/2006/relationships/hyperlink" Target="https://www.caixa.gov.br/Downloads/sinapi-cadernos-tecnicos/SINAPI-CT-PAVIMENTO-RIGIDO-DE-CONCRETO.pdf" TargetMode="External"/><Relationship Id="rId8515" Type="http://schemas.openxmlformats.org/officeDocument/2006/relationships/hyperlink" Target="https://www.caixa.gov.br/Downloads/sinapi-cadernos-tecnicos/SINAPI-CT-REDES-DE-LOGICA-TELEFONIA-E-IMAGEM.pdf" TargetMode="External"/><Relationship Id="rId8722" Type="http://schemas.openxmlformats.org/officeDocument/2006/relationships/hyperlink" Target="https://www.caixa.gov.br/Downloads/sinapi-cadernos-tecnicos/SINAPI-CT-REVESTIMENTOS-CERAMICOS-INTERNOS.pdf" TargetMode="External"/><Relationship Id="rId3867" Type="http://schemas.openxmlformats.org/officeDocument/2006/relationships/hyperlink" Target="https://www.caixa.gov.br/Downloads/sinapi-cadernos-tecnicos/SINAPI-CT-FORROS.pdf" TargetMode="External"/><Relationship Id="rId4918" Type="http://schemas.openxmlformats.org/officeDocument/2006/relationships/hyperlink" Target="https://www.caixa.gov.br/Downloads/sinapi-cadernos-tecnicos/SINAPI-CT-INSTALACOES-HIDRAULICAS-RESERVACAO-E-BOMBAS-DE-RECALQUE.pdf" TargetMode="External"/><Relationship Id="rId6273" Type="http://schemas.openxmlformats.org/officeDocument/2006/relationships/hyperlink" Target="https://www.caixa.gov.br/Downloads/sinapi-cadernos-tecnicos/SINAPI-CT-INSTALACOES-DE-GAS-EM-PEX-MULTICAMADAS.pdf" TargetMode="External"/><Relationship Id="rId6480" Type="http://schemas.openxmlformats.org/officeDocument/2006/relationships/hyperlink" Target="https://www.caixa.gov.br/Downloads/sinapi-cadernos-tecnicos/SINAPI-CT-INSTALACOES-EM-COBRE.pdf" TargetMode="External"/><Relationship Id="rId7324" Type="http://schemas.openxmlformats.org/officeDocument/2006/relationships/hyperlink" Target="https://www.caixa.gov.br/Downloads/sinapi-cadernos-tecnicos/SINAPI-CT-MASSA-UNICA-EXTERNA.pdf" TargetMode="External"/><Relationship Id="rId7531" Type="http://schemas.openxmlformats.org/officeDocument/2006/relationships/hyperlink" Target="https://www.caixa.gov.br/Downloads/sinapi-cadernos-tecnicos/SINAPI-CT-PAREDES-DE-CONCRETO-FORMAS.pdf" TargetMode="External"/><Relationship Id="rId788" Type="http://schemas.openxmlformats.org/officeDocument/2006/relationships/hyperlink" Target="https://www.caixa.gov.br/Downloads/sinapi-cadernos-tecnicos/SINAPI-CT-ATERROS-BASES-SUB-BASES-E-IMPRIMACOES.pdf" TargetMode="External"/><Relationship Id="rId995" Type="http://schemas.openxmlformats.org/officeDocument/2006/relationships/hyperlink" Target="https://www.caixa.gov.br/Downloads/sinapi-cadernos-tecnicos/SINAPI-CT-BOCAS-PARA-BUEIRO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2883" Type="http://schemas.openxmlformats.org/officeDocument/2006/relationships/hyperlink" Target="https://www.caixa.gov.br/Downloads/sinapi-cadernos-tecnicos/SINAPI-CT-ELETROCALHAS.pdf" TargetMode="External"/><Relationship Id="rId3727" Type="http://schemas.openxmlformats.org/officeDocument/2006/relationships/hyperlink" Target="https://www.caixa.gov.br/Downloads/sinapi-cadernos-tecnicos/SINAPI-CT-ESTRUTURAS-DE-CONTENCAO-PERFIS-PRANCHADOS-CORTINAS-E-MUROS-DE-ARRIMO.pdf" TargetMode="External"/><Relationship Id="rId3934" Type="http://schemas.openxmlformats.org/officeDocument/2006/relationships/hyperlink" Target="https://www.caixa.gov.br/Downloads/sinapi-cadernos-tecnicos/SINAPI-CT-FUNDACOES-RASAS-(BLOCOS-SAPATAS-VIGAS-BALDRAME).pdf" TargetMode="External"/><Relationship Id="rId5082" Type="http://schemas.openxmlformats.org/officeDocument/2006/relationships/hyperlink" Target="https://www.caixa.gov.br/Downloads/sinapi-cadernos-tecnicos/SINAPI-CT-INSTALACOES-HIDRAULICAS-RESERVACAO-E-BOMBAS-DE-RECALQUE.pdf" TargetMode="External"/><Relationship Id="rId6133" Type="http://schemas.openxmlformats.org/officeDocument/2006/relationships/hyperlink" Target="https://www.caixa.gov.br/Downloads/sinapi-cadernos-tecnicos/SINAPI-CT-INSTALACOES-DE-GAS-E-INCENDIO-EM-ACO-E-FERRO-GALVANIZADO.pdf" TargetMode="External"/><Relationship Id="rId6340" Type="http://schemas.openxmlformats.org/officeDocument/2006/relationships/hyperlink" Target="https://www.caixa.gov.br/Downloads/sinapi-cadernos-tecnicos/SINAPI-CT-INSTALACOES-EM-COBRE.pdf" TargetMode="External"/><Relationship Id="rId9289" Type="http://schemas.openxmlformats.org/officeDocument/2006/relationships/hyperlink" Target="https://www.caixa.gov.br/Downloads/sinapi-cadernos-tecnicos/SINAPI-CT-TRANSPORTE-CARGA-E-DESCARGA-DE-MATERIAIS.pdf" TargetMode="External"/><Relationship Id="rId9496" Type="http://schemas.openxmlformats.org/officeDocument/2006/relationships/hyperlink" Target="https://www.caixa.gov.br/Downloads/sinapi-cadernos-tecnicos/SINAPI-CT-VALVULAS-E-REGISTROS-PARA-SISTEMAS-PREDIAIS.pdf" TargetMode="External"/><Relationship Id="rId648" Type="http://schemas.openxmlformats.org/officeDocument/2006/relationships/hyperlink" Target="https://www.caixa.gov.br/Downloads/sinapi-cadernos-tecnicos/SINAPI-CT-ASSENTAMENTO-DE-TUBOS-DE-ESGOTO-OU-DRENAGEM-PLUVIAL-EM-CONCRETO.pdf" TargetMode="External"/><Relationship Id="rId855" Type="http://schemas.openxmlformats.org/officeDocument/2006/relationships/hyperlink" Target="https://www.caixa.gov.br/Downloads/sinapi-cadernos-tecnicos/SINAPI-CT-ATERROS-BASES-SUB-BASES-E-IMPRIMACOES.pdf" TargetMode="External"/><Relationship Id="rId1278" Type="http://schemas.openxmlformats.org/officeDocument/2006/relationships/hyperlink" Target="https://www.caixa.gov.br/Downloads/sinapi-cadernos-tecnicos/SINAPI-CT-CONCRETO-PROJETADO.pdf" TargetMode="External"/><Relationship Id="rId1485" Type="http://schemas.openxmlformats.org/officeDocument/2006/relationships/hyperlink" Target="https://www.caixa.gov.br/Downloads/sinapi-cadernos-tecnicos/SINAPI-CT-CUSTOS-HORARIOS-PRODUTIVO-E-IMPRODUTIVO-DOS-EQUIPAMENTOS.pdf" TargetMode="External"/><Relationship Id="rId1692" Type="http://schemas.openxmlformats.org/officeDocument/2006/relationships/hyperlink" Target="https://www.caixa.gov.br/Downloads/sinapi-cadernos-tecnicos/SINAPI-CT-CUSTOS-HORARIOS-PRODUTIVO-E-IMPRODUTIV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RENOS.pdf" TargetMode="External"/><Relationship Id="rId5899" Type="http://schemas.openxmlformats.org/officeDocument/2006/relationships/hyperlink" Target="https://www.caixa.gov.br/Downloads/sinapi-cadernos-tecnicos/SINAPI-CT-INSTALACOES-DE-DIVISORIAS-DIVERSAS.pdf" TargetMode="External"/><Relationship Id="rId6200" Type="http://schemas.openxmlformats.org/officeDocument/2006/relationships/hyperlink" Target="https://www.caixa.gov.br/Downloads/sinapi-cadernos-tecnicos/SINAPI-CT-INSTALACOES-DE-GAS-E-INCENDIO-EM-ACO-E-FERRO-GALVANIZADO.pdf" TargetMode="External"/><Relationship Id="rId8098" Type="http://schemas.openxmlformats.org/officeDocument/2006/relationships/hyperlink" Target="https://www.caixa.gov.br/Downloads/sinapi-cadernos-tecnicos/SINAPI-CT-POCOS-DE-VISITA-E-CAIXAS-PARA-BOCAS-DE-LOBO.pdf" TargetMode="External"/><Relationship Id="rId9149" Type="http://schemas.openxmlformats.org/officeDocument/2006/relationships/hyperlink" Target="https://www.caixa.gov.br/Downloads/sinapi-cadernos-tecnicos/SINAPI-CT-TRANSPORTE-DE-MATERIAIS-DENTRO-DO-CANTEIRO-DE-OBRAS.pdf" TargetMode="External"/><Relationship Id="rId9356" Type="http://schemas.openxmlformats.org/officeDocument/2006/relationships/hyperlink" Target="https://www.caixa.gov.br/Downloads/sinapi-cadernos-tecnicos/SINAPI-CT-TUBULACAO-FLANGEADA-PARA-REDES-DE-AGUA.pdf" TargetMode="External"/><Relationship Id="rId9563" Type="http://schemas.openxmlformats.org/officeDocument/2006/relationships/hyperlink" Target="https://www.caixa.gov.br/Downloads/sinapi-cadernos-tecnicos/SINAPI-CT-VALVULAS-E-REGISTROS-PARA-SISTEMAS-PREDIAIS.pdf" TargetMode="External"/><Relationship Id="rId508" Type="http://schemas.openxmlformats.org/officeDocument/2006/relationships/hyperlink" Target="https://www.caixa.gov.br/Downloads/sinapi-cadernos-tecnicos/SINAPI-CT-ASSENTAMENTO-DE-TUBOS-DE-PVC-E-METALICOS-EM-REDES-DE-AGUA.pdf" TargetMode="External"/><Relationship Id="rId715" Type="http://schemas.openxmlformats.org/officeDocument/2006/relationships/hyperlink" Target="https://www.caixa.gov.br/Downloads/sinapi-cadernos-tecnicos/SINAPI-CT-ATERRO-E-REATERRO-DE-VALAS.pdf" TargetMode="External"/><Relationship Id="rId922" Type="http://schemas.openxmlformats.org/officeDocument/2006/relationships/hyperlink" Target="https://www.caixa.gov.br/Downloads/sinapi-cadernos-tecnicos/SINAPI-CT-ATERROS-BASES-SUB-BASES-E-IMPRIMACOES.pdf" TargetMode="External"/><Relationship Id="rId1138" Type="http://schemas.openxmlformats.org/officeDocument/2006/relationships/hyperlink" Target="https://www.caixa.gov.br/Downloads/sinapi-cadernos-tecnicos/SINAPI-CT-CAIXAS-ENTERRADAS.pdf" TargetMode="External"/><Relationship Id="rId1345" Type="http://schemas.openxmlformats.org/officeDocument/2006/relationships/hyperlink" Target="https://www.caixa.gov.br/Downloads/sinapi-cadernos-tecnicos/SINAPI-CT-CONCRETO-PROTENDIDO.pdf" TargetMode="External"/><Relationship Id="rId1552" Type="http://schemas.openxmlformats.org/officeDocument/2006/relationships/hyperlink" Target="https://www.caixa.gov.br/Downloads/sinapi-cadernos-tecnicos/SINAPI-CT-CUSTOS-HORARIOS-PRODUTIVO-E-IMPRODUTIV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950" Type="http://schemas.openxmlformats.org/officeDocument/2006/relationships/hyperlink" Target="https://www.caixa.gov.br/Downloads/sinapi-cadernos-tecnicos/SINAPI-CT-EQUIPAMENTOS-DE-PROTECAO-COLETIVA.pdf" TargetMode="External"/><Relationship Id="rId5759" Type="http://schemas.openxmlformats.org/officeDocument/2006/relationships/hyperlink" Target="https://www.caixa.gov.br/Downloads/sinapi-cadernos-tecnicos/SINAPI-CT-INSTALACOES-PREDIAIS-DE-AGUA-QUENTE-EM-CPVC.pdf" TargetMode="External"/><Relationship Id="rId8165" Type="http://schemas.openxmlformats.org/officeDocument/2006/relationships/hyperlink" Target="https://www.caixa.gov.br/Downloads/sinapi-cadernos-tecnicos/SINAPI-CT-POCOS-DE-VISITA-E-CAIXAS-PARA-BOCAS-DE-LOBO.pdf" TargetMode="External"/><Relationship Id="rId8372" Type="http://schemas.openxmlformats.org/officeDocument/2006/relationships/hyperlink" Target="https://www.caixa.gov.br/Downloads/sinapi-cadernos-tecnicos/SINAPI-CT-RASGOS-E-FIXACOES.pdf" TargetMode="External"/><Relationship Id="rId9009" Type="http://schemas.openxmlformats.org/officeDocument/2006/relationships/hyperlink" Target="https://www.caixa.gov.br/Downloads/sinapi-cadernos-tecnicos/SINAPI-CT-TRANSPORTE-FLUVIAL-CARGA-E-DESCARGA.pdf" TargetMode="External"/><Relationship Id="rId9216" Type="http://schemas.openxmlformats.org/officeDocument/2006/relationships/hyperlink" Target="https://www.caixa.gov.br/Downloads/sinapi-cadernos-tecnicos/SINAPI-CT-TRANSPORTE-CARGA-E-DESCARGA-DE-MATERIAIS.pdf" TargetMode="External"/><Relationship Id="rId9423" Type="http://schemas.openxmlformats.org/officeDocument/2006/relationships/hyperlink" Target="https://www.caixa.gov.br/Downloads/sinapi-cadernos-tecnicos/SINAPI-CT-VERGAS-CONTRAVERGAS-E-FIXACAO-DE-ALVENARIA.pdf" TargetMode="External"/><Relationship Id="rId9630" Type="http://schemas.openxmlformats.org/officeDocument/2006/relationships/hyperlink" Target="https://www.caixa.gov.br/Downloads/sinapi-cadernos-tecnicos/SINAPI-CT-VALVULAS-PARA-REDES-DE-SANEAMENTO.pdf" TargetMode="External"/><Relationship Id="rId1205" Type="http://schemas.openxmlformats.org/officeDocument/2006/relationships/hyperlink" Target="https://www.caixa.gov.br/Downloads/sinapi-cadernos-tecnicos/SINAPI-CT-CANALETAS-GRELHAS-E-CAIXAS-COM-GRELHA-PARA-DRENAGEM.pdf" TargetMode="External"/><Relationship Id="rId2810" Type="http://schemas.openxmlformats.org/officeDocument/2006/relationships/hyperlink" Target="https://www.caixa.gov.br/Downloads/sinapi-cadernos-tecnicos/SINAPI-CT-DUTOS-PARA-AR-CONDICIONADO.pdf" TargetMode="External"/><Relationship Id="rId4568" Type="http://schemas.openxmlformats.org/officeDocument/2006/relationships/hyperlink" Target="https://www.caixa.gov.br/Downloads/sinapi-cadernos-tecnicos/SINAPI-CT-INSTALACOES-ELETRICAS-ELETRODUTOS-CONEXOES-E-CONDULETES-APARENTES.pdf" TargetMode="External"/><Relationship Id="rId5966" Type="http://schemas.openxmlformats.org/officeDocument/2006/relationships/hyperlink" Target="https://www.caixa.gov.br/Downloads/sinapi-cadernos-tecnicos/SINAPI-CT-INSTALACOES-DE-GAS-E-INCENDIO-EM-ACO-E-FERRO-GALVANIZADO.pdf" TargetMode="External"/><Relationship Id="rId7181" Type="http://schemas.openxmlformats.org/officeDocument/2006/relationships/hyperlink" Target="https://www.caixa.gov.br/Downloads/sinapi-cadernos-tecnicos/SINAPI-CT-LOUCAS-E-METAIS.pdf" TargetMode="External"/><Relationship Id="rId8025" Type="http://schemas.openxmlformats.org/officeDocument/2006/relationships/hyperlink" Target="https://www.caixa.gov.br/Downloads/sinapi-cadernos-tecnicos/SINAPI-CT-POSTES-DE-CONCRETO-E-METALICOS.pdf" TargetMode="External"/><Relationship Id="rId8232" Type="http://schemas.openxmlformats.org/officeDocument/2006/relationships/hyperlink" Target="https://www.caixa.gov.br/Downloads/sinapi-cadernos-tecnicos/SINAPI-CT-PRODUCAO-DE-CONCRETO.pdf" TargetMode="External"/><Relationship Id="rId51" Type="http://schemas.openxmlformats.org/officeDocument/2006/relationships/hyperlink" Target="https://www.caixa.gov.br/Downloads/sinapi-cadernos-tecnicos/SINAPI-CT-ALVENARIA-DE-VEDACAO.pdf" TargetMode="External"/><Relationship Id="rId1412" Type="http://schemas.openxmlformats.org/officeDocument/2006/relationships/hyperlink" Target="https://www.caixa.gov.br/Downloads/sinapi-cadernos-tecnicos/SINAPI-CT-CONTRAPISO.pdf" TargetMode="External"/><Relationship Id="rId3377" Type="http://schemas.openxmlformats.org/officeDocument/2006/relationships/hyperlink" Target="https://www.caixa.gov.br/Downloads/sinapi-cadernos-tecnicos/SINAPI-CT-ESGOTAMENTO-DE-VALA-E-REBAIXAMENTO-DO-LENCOL-FREATICO.pdf" TargetMode="External"/><Relationship Id="rId4775" Type="http://schemas.openxmlformats.org/officeDocument/2006/relationships/hyperlink" Target="https://www.caixa.gov.br/Downloads/sinapi-cadernos-tecnicos/SINAPI-CT-INSTALACOES-ELETRICAS-REDE-DE-DISTRIBUICAO.pdf" TargetMode="External"/><Relationship Id="rId4982" Type="http://schemas.openxmlformats.org/officeDocument/2006/relationships/hyperlink" Target="https://www.caixa.gov.br/Downloads/sinapi-cadernos-tecnicos/SINAPI-CT-INSTALACOES-HIDRAULICAS-RESERVACAO-E-BOMBAS-DE-RECALQUE.pdf" TargetMode="External"/><Relationship Id="rId5619" Type="http://schemas.openxmlformats.org/officeDocument/2006/relationships/hyperlink" Target="https://www.caixa.gov.br/Downloads/sinapi-cadernos-tecnicos/SINAPI-CT-INSTALACOES-PREDIAIS-DE-AGUA-FRIA-EM-PVC.pdf" TargetMode="External"/><Relationship Id="rId5826" Type="http://schemas.openxmlformats.org/officeDocument/2006/relationships/hyperlink" Target="https://www.caixa.gov.br/Downloads/sinapi-cadernos-tecnicos/SINAPI-CT-INSTALACOES-PREDIAIS-DE-AGUAS-PLUVIAIS-TUBOS-CONEXOES-CAIXAS-E-RALOS.pdf" TargetMode="External"/><Relationship Id="rId7041" Type="http://schemas.openxmlformats.org/officeDocument/2006/relationships/hyperlink" Target="https://www.caixa.gov.br/Downloads/sinapi-metodologia/Livro_SINAPI_Calculos_Parametros.pdf" TargetMode="External"/><Relationship Id="rId298" Type="http://schemas.openxmlformats.org/officeDocument/2006/relationships/hyperlink" Target="https://www.caixa.gov.br/Downloads/sinapi-cadernos-tecnicos/SINAPI-CT-ARMACAO-PARA-ESTRUTURAS-DE-CONCRETO-ARMADO.pdf" TargetMode="External"/><Relationship Id="rId3584" Type="http://schemas.openxmlformats.org/officeDocument/2006/relationships/hyperlink" Target="https://www.caixa.gov.br/Downloads/sinapi-cadernos-tecnicos/SINAPI-CT-ESTRUTURA-E-TRAMA-PARA-COBERTURA.pdf" TargetMode="External"/><Relationship Id="rId3791" Type="http://schemas.openxmlformats.org/officeDocument/2006/relationships/hyperlink" Target="https://www.caixa.gov.br/Downloads/sinapi-cadernos-tecnicos/SINAPI-CT-ESTRUTURAS-DE-MADEIRA.pdf" TargetMode="External"/><Relationship Id="rId4428" Type="http://schemas.openxmlformats.org/officeDocument/2006/relationships/hyperlink" Target="https://www.caixa.gov.br/Downloads/sinapi-cadernos-tecnicos/SINAPI-CT-INSTALACOES-ELETRICAS-ELETRODUTOS-EMBUTIDOS-CABOS-CAIXAS-TOMADAS-E-INTERRUPTORES.pdf" TargetMode="External"/><Relationship Id="rId4635" Type="http://schemas.openxmlformats.org/officeDocument/2006/relationships/hyperlink" Target="https://www.caixa.gov.br/Downloads/sinapi-cadernos-tecnicos/SINAPI-CT-INSTALACOES-ELETRICAS-QUADROS-CABOS-DISJUNTORES-CONTATORES-E-BARRAMENTOS-BLINDADOS.pdf" TargetMode="External"/><Relationship Id="rId4842" Type="http://schemas.openxmlformats.org/officeDocument/2006/relationships/hyperlink" Target="https://www.caixa.gov.br/Downloads/sinapi-cadernos-tecnicos/SINAPI-CT-INSTALACOES-HIDRAULICAS-RESERVACAO-E-BOMBAS-DE-RECALQUE.pdf" TargetMode="External"/><Relationship Id="rId7998" Type="http://schemas.openxmlformats.org/officeDocument/2006/relationships/hyperlink" Target="https://www.caixa.gov.br/Downloads/sinapi-cadernos-tecnicos/SINAPI-CT-POSTES-DE-CONCRETO-E-METALICOS.pdf" TargetMode="External"/><Relationship Id="rId158" Type="http://schemas.openxmlformats.org/officeDocument/2006/relationships/hyperlink" Target="https://www.caixa.gov.br/Downloads/sinapi-cadernos-tecnicos/SINAPI-CT-ARGAMASSA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3237" Type="http://schemas.openxmlformats.org/officeDocument/2006/relationships/hyperlink" Target="https://www.caixa.gov.br/Downloads/sinapi-cadernos-tecnicos/SINAPI-CT-ESCAVACAO-DE-VALAS.pdf" TargetMode="External"/><Relationship Id="rId3444" Type="http://schemas.openxmlformats.org/officeDocument/2006/relationships/hyperlink" Target="https://www.caixa.gov.br/Downloads/sinapi-cadernos-tecnicos/SINAPI-CT-ESQUADRIAS-PORTAS.pdf" TargetMode="External"/><Relationship Id="rId3651" Type="http://schemas.openxmlformats.org/officeDocument/2006/relationships/hyperlink" Target="https://www.caixa.gov.br/Downloads/sinapi-cadernos-tecnicos/SINAPI-CT-ESTRUTURA-E-TRAMA-PARA-COBERTURA.pdf" TargetMode="External"/><Relationship Id="rId4702" Type="http://schemas.openxmlformats.org/officeDocument/2006/relationships/hyperlink" Target="https://www.caixa.gov.br/Downloads/sinapi-cadernos-tecnicos/SINAPI-CT-INSTALACOES-ELETRICAS-QUADROS-CABOS-DISJUNTORES-CONTATORES-E-BARRAMENTOS-BLINDADOS.pdf" TargetMode="External"/><Relationship Id="rId7858" Type="http://schemas.openxmlformats.org/officeDocument/2006/relationships/hyperlink" Target="https://www.caixa.gov.br/Downloads/sinapi-cadernos-tecnicos/SINAPI-CT-PINTURA-EM-MADEIRA.pdf" TargetMode="External"/><Relationship Id="rId8909" Type="http://schemas.openxmlformats.org/officeDocument/2006/relationships/hyperlink" Target="https://www.caixa.gov.br/Downloads/sinapi-cadernos-tecnicos/SINAPI-CT-SUPRESSAO-VEGETAL.pdf" TargetMode="External"/><Relationship Id="rId365" Type="http://schemas.openxmlformats.org/officeDocument/2006/relationships/hyperlink" Target="https://www.caixa.gov.br/Downloads/sinapi-cadernos-tecnicos/SINAPI-CT-ASSENTAMENTO-DE-TUBOS-DE-ESGOTO-EM-PVC-E-PEAD.pdf" TargetMode="External"/><Relationship Id="rId572" Type="http://schemas.openxmlformats.org/officeDocument/2006/relationships/hyperlink" Target="https://www.caixa.gov.br/Downloads/sinapi-cadernos-tecnicos/SINAPI-CT-ASSENTAMENTO-DE-TUBOS-DE-PVC-E-METALICOS-EM-REDES-DE-AGUA.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3304" Type="http://schemas.openxmlformats.org/officeDocument/2006/relationships/hyperlink" Target="https://www.caixa.gov.br/Downloads/sinapi-cadernos-tecnicos/SINAPI-CT-ESCAVACAO-EM-MATERIAL-DE-3&#170;-CATEGORIA.pdf" TargetMode="External"/><Relationship Id="rId3511" Type="http://schemas.openxmlformats.org/officeDocument/2006/relationships/hyperlink" Target="https://www.caixa.gov.br/Downloads/sinapi-cadernos-tecnicos/SINAPI-CT-ESQUADRIAS-PORTAS.pdf" TargetMode="External"/><Relationship Id="rId6667" Type="http://schemas.openxmlformats.org/officeDocument/2006/relationships/hyperlink" Target="https://www.caixa.gov.br/Downloads/sinapi-cadernos-tecnicos/SINAPI-CT-LIGACOES-PREDIAIS-DE-AGUA-E-ESGOTO.pdf" TargetMode="External"/><Relationship Id="rId6874" Type="http://schemas.openxmlformats.org/officeDocument/2006/relationships/hyperlink" Target="https://www.caixa.gov.br/Downloads/sinapi-metodologia/Livro_SINAPI_Calculos_Parametros.pdf" TargetMode="External"/><Relationship Id="rId7718" Type="http://schemas.openxmlformats.org/officeDocument/2006/relationships/hyperlink" Target="https://www.caixa.gov.br/Downloads/sinapi-cadernos-tecnicos/SINAPI-CT-PERFURACAO-HORIZONTAL-DIRECIONAL-HDD.pdf" TargetMode="External"/><Relationship Id="rId7925" Type="http://schemas.openxmlformats.org/officeDocument/2006/relationships/hyperlink" Target="https://www.caixa.gov.br/Downloads/sinapi-cadernos-tecnicos/SINAPI-CT-PINTURA-PARA-PISOS-E-PARA-SINALIZACAO-HORIZONTAL-E-VERTICAL.pdf" TargetMode="External"/><Relationship Id="rId9073" Type="http://schemas.openxmlformats.org/officeDocument/2006/relationships/hyperlink" Target="https://www.caixa.gov.br/Downloads/sinapi-cadernos-tecnicos/SINAPI-CT-TRANSPORTE-FLUVIAL-MOMENTO-DE-TRANSPORTE.pdf" TargetMode="External"/><Relationship Id="rId9280" Type="http://schemas.openxmlformats.org/officeDocument/2006/relationships/hyperlink" Target="https://www.caixa.gov.br/Downloads/sinapi-cadernos-tecnicos/SINAPI-CT-TRANSPORTE-CARGA-E-DESCARGA-DE-MATERIAIS.pdf" TargetMode="External"/><Relationship Id="rId225" Type="http://schemas.openxmlformats.org/officeDocument/2006/relationships/hyperlink" Target="https://www.caixa.gov.br/Downloads/sinapi-cadernos-tecnicos/SINAPI-CT-ARGAMASSAS.pdf" TargetMode="External"/><Relationship Id="rId432" Type="http://schemas.openxmlformats.org/officeDocument/2006/relationships/hyperlink" Target="https://www.caixa.gov.br/Downloads/sinapi-cadernos-tecnicos/SINAPI-CT-ASSENTAMENTO-DE-TUBOS-DE-PVC-E-METALICOS-EM-REDES-DE-AGUA.pdf" TargetMode="External"/><Relationship Id="rId1062" Type="http://schemas.openxmlformats.org/officeDocument/2006/relationships/hyperlink" Target="https://www.caixa.gov.br/Downloads/sinapi-cadernos-tecnicos/SINAPI-CT-BOMBAS-HIDRAULICAS-CENTRIFUGAS-HORIZONTAIS-E-SUBMERSIVEI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5269" Type="http://schemas.openxmlformats.org/officeDocument/2006/relationships/hyperlink" Target="https://www.caixa.gov.br/Downloads/sinapi-cadernos-tecnicos/SINAPI-CT-INSTALACOES-HIDRAULICAS-EM-PPR.pdf" TargetMode="External"/><Relationship Id="rId5476" Type="http://schemas.openxmlformats.org/officeDocument/2006/relationships/hyperlink" Target="https://www.caixa.gov.br/Downloads/sinapi-cadernos-tecnicos/SINAPI-CT-INSTALACOES-PREDIAIS-DE-AGUA-FRIA-EM-PVC.pdf" TargetMode="External"/><Relationship Id="rId5683" Type="http://schemas.openxmlformats.org/officeDocument/2006/relationships/hyperlink" Target="https://www.caixa.gov.br/Downloads/sinapi-cadernos-tecnicos/SINAPI-CT-INSTALACOES-PREDIAIS-DE-AGUA-QUENTE-EM-CPVC.pdf" TargetMode="External"/><Relationship Id="rId6527" Type="http://schemas.openxmlformats.org/officeDocument/2006/relationships/hyperlink" Target="https://www.caixa.gov.br/Downloads/sinapi-cadernos-tecnicos/SINAPI-CT-INSTALACOES-EM-COBRE.pdf" TargetMode="External"/><Relationship Id="rId6734" Type="http://schemas.openxmlformats.org/officeDocument/2006/relationships/hyperlink" Target="https://www.caixa.gov.br/Downloads/sinapi-metodologia/Livro_SINAPI_Calculos_Parametros.pdf" TargetMode="External"/><Relationship Id="rId9140" Type="http://schemas.openxmlformats.org/officeDocument/2006/relationships/hyperlink" Target="https://www.caixa.gov.br/Downloads/sinapi-cadernos-tecnicos/SINAPI-CT-TRANSPORTE-DE-MATERIAIS-DENTRO-DO-CANTEIRO-DE-OBRAS.pdf" TargetMode="External"/><Relationship Id="rId4078" Type="http://schemas.openxmlformats.org/officeDocument/2006/relationships/hyperlink" Target="https://www.caixa.gov.br/Downloads/sinapi-cadernos-tecnicos/SINAPI-CT-FORMAS-PARA-ESTRUTURAS-DE-CONCRETO-ARMADO.pdf" TargetMode="External"/><Relationship Id="rId4285" Type="http://schemas.openxmlformats.org/officeDocument/2006/relationships/hyperlink" Target="https://www.caixa.gov.br/Downloads/sinapi-cadernos-tecnicos/SINAPI-CT-ILUMINACAO-PREDIAL-E-MONITORAMENTO.pdf" TargetMode="External"/><Relationship Id="rId4492" Type="http://schemas.openxmlformats.org/officeDocument/2006/relationships/hyperlink" Target="https://www.caixa.gov.br/Downloads/sinapi-cadernos-tecnicos/SINAPI-CT-INSTALACOES-ELETRICAS-ELETRODUTOS-EMBUTIDOS-CABOS-CAIXAS-TOMADAS-E-INTERRUPTORES.pdf" TargetMode="External"/><Relationship Id="rId5129" Type="http://schemas.openxmlformats.org/officeDocument/2006/relationships/hyperlink" Target="https://www.caixa.gov.br/Downloads/sinapi-cadernos-tecnicos/SINAPI-CT-INSTALACOES-HIDRAULICAS-EM-PEX.pdf" TargetMode="External"/><Relationship Id="rId5336" Type="http://schemas.openxmlformats.org/officeDocument/2006/relationships/hyperlink" Target="https://www.caixa.gov.br/Downloads/sinapi-cadernos-tecnicos/SINAPI-CT-INSTALACOES-PREDIAIS-DE-ESGOTO-TUBOS-E-CONEXOES.pdf" TargetMode="External"/><Relationship Id="rId5543" Type="http://schemas.openxmlformats.org/officeDocument/2006/relationships/hyperlink" Target="https://www.caixa.gov.br/Downloads/sinapi-cadernos-tecnicos/SINAPI-CT-INSTALACOES-PREDIAIS-DE-AGUA-FRIA-EM-PVC.pdf" TargetMode="External"/><Relationship Id="rId5890" Type="http://schemas.openxmlformats.org/officeDocument/2006/relationships/hyperlink" Target="https://www.caixa.gov.br/Downloads/sinapi-cadernos-tecnicos/SINAPI-CT-INSTALACOES-DE-DIVISORIAS-DIVERSAS.pdf" TargetMode="External"/><Relationship Id="rId6941" Type="http://schemas.openxmlformats.org/officeDocument/2006/relationships/hyperlink" Target="https://www.caixa.gov.br/Downloads/sinapi-metodologia/Livro_SINAPI_Calculos_Parametros.pdf" TargetMode="External"/><Relationship Id="rId8699" Type="http://schemas.openxmlformats.org/officeDocument/2006/relationships/hyperlink" Target="https://www.caixa.gov.br/Downloads/sinapi-cadernos-tecnicos/SINAPI-CT-REVESTIMENTOS-CERAMICOS-INTERNOS.pdf" TargetMode="External"/><Relationship Id="rId9000" Type="http://schemas.openxmlformats.org/officeDocument/2006/relationships/hyperlink" Target="https://www.caixa.gov.br/Downloads/sinapi-cadernos-tecnicos/SINAPI-CT-TRANSPORTE-FLUVIAL-CARGA-E-DESCARGA.pdf" TargetMode="External"/><Relationship Id="rId1879" Type="http://schemas.openxmlformats.org/officeDocument/2006/relationships/hyperlink" Target="https://www.caixa.gov.br/Downloads/sinapi-cadernos-tecnicos/SINAPI-CT-DEPRECIACAO-JUROS-IMPOSTOS-E-SEGUROS-MANUTENCAO-E-MATERIAIS-NA-OPERACAO-DOS-EQUIPAMENTOS.pdf" TargetMode="External"/><Relationship Id="rId3094" Type="http://schemas.openxmlformats.org/officeDocument/2006/relationships/hyperlink" Target="https://www.caixa.gov.br/Downloads/sinapi-cadernos-tecnicos/SINAPI-CT-ESCADAS.pdf" TargetMode="External"/><Relationship Id="rId4145" Type="http://schemas.openxmlformats.org/officeDocument/2006/relationships/hyperlink" Target="https://www.caixa.gov.br/Downloads/sinapi-cadernos-tecnicos/SINAPI-CT-GESSO.pdf" TargetMode="External"/><Relationship Id="rId5750" Type="http://schemas.openxmlformats.org/officeDocument/2006/relationships/hyperlink" Target="https://www.caixa.gov.br/Downloads/sinapi-cadernos-tecnicos/SINAPI-CT-INSTALACOES-PREDIAIS-DE-AGUA-QUENTE-EM-CPVC.pdf" TargetMode="External"/><Relationship Id="rId6801" Type="http://schemas.openxmlformats.org/officeDocument/2006/relationships/hyperlink" Target="https://www.caixa.gov.br/Downloads/sinapi-metodologia/Livro_SINAPI_Calculos_Parametros.pdf" TargetMode="External"/><Relationship Id="rId1739" Type="http://schemas.openxmlformats.org/officeDocument/2006/relationships/hyperlink" Target="https://www.caixa.gov.br/Downloads/sinapi-cadernos-tecnicos/SINAPI-CT-CUSTOS-HORARIOS-PRODUTIVO-E-IMPRODUTIVO-DOS-EQUIPAMENTOS.pdf" TargetMode="External"/><Relationship Id="rId1946" Type="http://schemas.openxmlformats.org/officeDocument/2006/relationships/hyperlink" Target="https://www.caixa.gov.br/Downloads/sinapi-cadernos-tecnicos/SINAPI-CT-DEPRECIACAO-JUROS-IMPOSTOS-E-SEGUROS-MANUTENCAO-E-MATERIAIS-NA-OPERACAO-DOS-EQUIPAMENTOS.pdf" TargetMode="External"/><Relationship Id="rId4005" Type="http://schemas.openxmlformats.org/officeDocument/2006/relationships/hyperlink" Target="https://www.caixa.gov.br/Downloads/sinapi-cadernos-tecnicos/SINAPI-CT-FORMAS-PARA-ESTRUTURAS-DE-CONCRETO-ARMADO.pdf" TargetMode="External"/><Relationship Id="rId4352" Type="http://schemas.openxmlformats.org/officeDocument/2006/relationships/hyperlink" Target="https://www.caixa.gov.br/Downloads/sinapi-cadernos-tecnicos/SINAPI-CT-INSTALACOES-ELETRICAS-ELETRODUTOS-EMBUTIDOS-CABOS-CAIXAS-TOMADAS-E-INTERRUPTORES.pdf" TargetMode="External"/><Relationship Id="rId5403" Type="http://schemas.openxmlformats.org/officeDocument/2006/relationships/hyperlink" Target="https://www.caixa.gov.br/Downloads/sinapi-cadernos-tecnicos/SINAPI-CT-INSTALACOES-PREDIAIS-DE-ESGOTO-TUBOS-E-CONEXOES.pdf" TargetMode="External"/><Relationship Id="rId5610" Type="http://schemas.openxmlformats.org/officeDocument/2006/relationships/hyperlink" Target="https://www.caixa.gov.br/Downloads/sinapi-cadernos-tecnicos/SINAPI-CT-INSTALACOES-PREDIAIS-DE-AGUA-FRIA-EM-PVC.pdf" TargetMode="External"/><Relationship Id="rId8559" Type="http://schemas.openxmlformats.org/officeDocument/2006/relationships/hyperlink" Target="https://www.caixa.gov.br/Downloads/sinapi-cadernos-tecnicos/SINAPI-CT-REDES-DE-LOGICA-TELEFONIA-E-IMAGEM.pdf" TargetMode="External"/><Relationship Id="rId8766" Type="http://schemas.openxmlformats.org/officeDocument/2006/relationships/hyperlink" Target="https://www.caixa.gov.br/Downloads/sinapi-cadernos-tecnicos/SINAPI-CT-SINALIZACAO-VERTICAL-VIARIA.pdf" TargetMode="External"/><Relationship Id="rId8973" Type="http://schemas.openxmlformats.org/officeDocument/2006/relationships/hyperlink" Target="https://www.caixa.gov.br/Downloads/sinapi-cadernos-tecnicos/SINAPI-CT-TRANSPORTE-FLUVIAL-CARGA-E-DESCARGA.pdf" TargetMode="External"/><Relationship Id="rId1806" Type="http://schemas.openxmlformats.org/officeDocument/2006/relationships/hyperlink" Target="https://www.caixa.gov.br/Downloads/sinapi-cadernos-tecnicos/SINAPI-CT-CUSTOS-HORARIOS-PRODUTIVO-E-IMPRODUTIVO-DOS-EQUIPAMENTOS.pdf" TargetMode="External"/><Relationship Id="rId3161" Type="http://schemas.openxmlformats.org/officeDocument/2006/relationships/hyperlink" Target="https://www.caixa.gov.br/Downloads/sinapi-cadernos-tecnicos/SINAPI-CT-ESCAVACAO-VERTICAL-A-CEU-ABERTO.pdf" TargetMode="External"/><Relationship Id="rId4212" Type="http://schemas.openxmlformats.org/officeDocument/2006/relationships/hyperlink" Target="https://www.caixa.gov.br/Downloads/sinapi-cadernos-tecnicos/SINAPI-CT-GUIAS-E-SARJETAS.pdf" TargetMode="External"/><Relationship Id="rId7368" Type="http://schemas.openxmlformats.org/officeDocument/2006/relationships/hyperlink" Target="https://www.caixa.gov.br/Downloads/sinapi-cadernos-tecnicos/SINAPI-CT-MASSA-UNICA-INTERNA.pdf" TargetMode="External"/><Relationship Id="rId7575" Type="http://schemas.openxmlformats.org/officeDocument/2006/relationships/hyperlink" Target="https://www.caixa.gov.br/Downloads/sinapi-cadernos-tecnicos/SINAPI-CT-PARQUINHOS-E-EQUIPAMENTOS-DE-GINASTICA-AO-AR-LIVRE.pdf" TargetMode="External"/><Relationship Id="rId7782" Type="http://schemas.openxmlformats.org/officeDocument/2006/relationships/hyperlink" Target="https://www.caixa.gov.br/Downloads/sinapi-cadernos-tecnicos/SINAPI-CT-PINTURA-EXTERNA.pdf" TargetMode="External"/><Relationship Id="rId8419" Type="http://schemas.openxmlformats.org/officeDocument/2006/relationships/hyperlink" Target="https://www.caixa.gov.br/Downloads/sinapi-cadernos-tecnicos/SINAPI-CT-RECOMPOSICAO-DE-PAVIMENTOS.pdf" TargetMode="External"/><Relationship Id="rId8626" Type="http://schemas.openxmlformats.org/officeDocument/2006/relationships/hyperlink" Target="https://www.caixa.gov.br/Downloads/sinapi-cadernos-tecnicos/SINAPI-CT-REDES-DE-AGUA-E-ESGOTO-EM-PEAD-LISO-(TUBOS-E-CONEXOES).pdf" TargetMode="External"/><Relationship Id="rId8833" Type="http://schemas.openxmlformats.org/officeDocument/2006/relationships/hyperlink" Target="https://www.caixa.gov.br/Downloads/sinapi-cadernos-tecnicos/SINAPI-CT-SISTEMA-DE-PROTECAO-CONTRA-DESCARGAS-ATMOSFERICAS-SPDA.pdf" TargetMode="External"/><Relationship Id="rId3021" Type="http://schemas.openxmlformats.org/officeDocument/2006/relationships/hyperlink" Target="https://www.caixa.gov.br/Downloads/sinapi-cadernos-tecnicos/SINAPI-CT-ESCADAS.pdf" TargetMode="External"/><Relationship Id="rId3978" Type="http://schemas.openxmlformats.org/officeDocument/2006/relationships/hyperlink" Target="https://www.caixa.gov.br/Downloads/sinapi-cadernos-tecnicos/SINAPI-CT-FUNDACOES-RASAS-(BLOCOS-SAPATAS-VIGAS-BALDRAME).pdf" TargetMode="External"/><Relationship Id="rId6177" Type="http://schemas.openxmlformats.org/officeDocument/2006/relationships/hyperlink" Target="https://www.caixa.gov.br/Downloads/sinapi-cadernos-tecnicos/SINAPI-CT-INSTALACOES-DE-GAS-E-INCENDIO-EM-ACO-E-FERRO-GALVANIZADO.pdf" TargetMode="External"/><Relationship Id="rId6384" Type="http://schemas.openxmlformats.org/officeDocument/2006/relationships/hyperlink" Target="https://www.caixa.gov.br/Downloads/sinapi-cadernos-tecnicos/SINAPI-CT-INSTALACOES-EM-COBRE.pdf" TargetMode="External"/><Relationship Id="rId6591" Type="http://schemas.openxmlformats.org/officeDocument/2006/relationships/hyperlink" Target="https://www.caixa.gov.br/Downloads/sinapi-cadernos-tecnicos/SINAPI-CT-INSTALACOES-PARA-CANTEIROS-DE-OBRAS.pdf" TargetMode="External"/><Relationship Id="rId7228" Type="http://schemas.openxmlformats.org/officeDocument/2006/relationships/hyperlink" Target="https://www.caixa.gov.br/Downloads/sinapi-cadernos-tecnicos/SINAPI-CT-LUMINARIAS-EXTERNAS.pdf" TargetMode="External"/><Relationship Id="rId7435" Type="http://schemas.openxmlformats.org/officeDocument/2006/relationships/hyperlink" Target="https://www.caixa.gov.br/Downloads/sinapi-cadernos-tecnicos/SINAPI-CT-MONTAGEM-DE-GRUAS-E-CREMALHEIRAS.pdf" TargetMode="External"/><Relationship Id="rId7642" Type="http://schemas.openxmlformats.org/officeDocument/2006/relationships/hyperlink" Target="https://www.caixa.gov.br/Downloads/sinapi-cadernos-tecnicos/SINAPI-CT-PAVIMENTO-INTERTRAVADO.pdf" TargetMode="External"/><Relationship Id="rId8900" Type="http://schemas.openxmlformats.org/officeDocument/2006/relationships/hyperlink" Target="https://www.caixa.gov.br/Downloads/sinapi-cadernos-tecnicos/SINAPI-CT-SOLDA-DE-TOPO-EM-ELEMENTOS-DE-ACO.pdf" TargetMode="External"/><Relationship Id="rId899" Type="http://schemas.openxmlformats.org/officeDocument/2006/relationships/hyperlink" Target="https://www.caixa.gov.br/Downloads/sinapi-cadernos-tecnicos/SINAPI-CT-ATERROS-BASES-SUB-BASES-E-IMPRIMACOES.pdf" TargetMode="External"/><Relationship Id="rId2787" Type="http://schemas.openxmlformats.org/officeDocument/2006/relationships/hyperlink" Target="https://www.caixa.gov.br/Downloads/sinapi-cadernos-tecnicos/SINAPI-CT-DUTOS-PARA-AR-CONDICIONADO.pdf" TargetMode="External"/><Relationship Id="rId3838" Type="http://schemas.openxmlformats.org/officeDocument/2006/relationships/hyperlink" Target="https://www.caixa.gov.br/Downloads/sinapi-cadernos-tecnicos/SINAPI-CT-EXECUCAO-DE-TIRANTES.pdf" TargetMode="External"/><Relationship Id="rId5193" Type="http://schemas.openxmlformats.org/officeDocument/2006/relationships/hyperlink" Target="https://www.caixa.gov.br/Downloads/sinapi-cadernos-tecnicos/SINAPI-CT-INSTALACOES-HIDRAULICAS-EM-PEX.pdf" TargetMode="External"/><Relationship Id="rId6037" Type="http://schemas.openxmlformats.org/officeDocument/2006/relationships/hyperlink" Target="https://www.caixa.gov.br/Downloads/sinapi-cadernos-tecnicos/SINAPI-CT-INSTALACOES-DE-GAS-E-INCENDIO-EM-ACO-E-FERRO-GALVANIZADO.pdf" TargetMode="External"/><Relationship Id="rId6244" Type="http://schemas.openxmlformats.org/officeDocument/2006/relationships/hyperlink" Target="https://www.caixa.gov.br/Downloads/sinapi-cadernos-tecnicos/SINAPI-CT-INSTALACOES-DE-GAS-EM-PEX-MULTICAMADAS.pdf" TargetMode="External"/><Relationship Id="rId6451" Type="http://schemas.openxmlformats.org/officeDocument/2006/relationships/hyperlink" Target="https://www.caixa.gov.br/Downloads/sinapi-cadernos-tecnicos/SINAPI-CT-INSTALACOES-EM-COBRE.pdf" TargetMode="External"/><Relationship Id="rId7502" Type="http://schemas.openxmlformats.org/officeDocument/2006/relationships/hyperlink" Target="https://www.caixa.gov.br/Downloads/sinapi-cadernos-tecnicos/SINAPI-CT-PAREDES-DE-CONCRETO-ESTUCAMENTO.pdf" TargetMode="External"/><Relationship Id="rId759" Type="http://schemas.openxmlformats.org/officeDocument/2006/relationships/hyperlink" Target="https://www.caixa.gov.br/Downloads/sinapi-cadernos-tecnicos/SINAPI-CT-ATERROS-BASES-SUB-BASES-E-IMPRIMACOES.pdf" TargetMode="External"/><Relationship Id="rId966" Type="http://schemas.openxmlformats.org/officeDocument/2006/relationships/hyperlink" Target="https://www.caixa.gov.br/Downloads/sinapi-cadernos-tecnicos/SINAPI-CT-ATERROS-BASES-SUB-BASES-E-IMPRIMACOES.pdf" TargetMode="External"/><Relationship Id="rId1389" Type="http://schemas.openxmlformats.org/officeDocument/2006/relationships/hyperlink" Target="https://www.caixa.gov.br/Downloads/sinapi-cadernos-tecnicos/SINAPI-CT-CONTRAPISO.pdf" TargetMode="External"/><Relationship Id="rId1596" Type="http://schemas.openxmlformats.org/officeDocument/2006/relationships/hyperlink" Target="https://www.caixa.gov.br/Downloads/sinapi-cadernos-tecnicos/SINAPI-CT-CUSTOS-HORARIOS-PRODUTIVO-E-IMPRODUTIV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994" Type="http://schemas.openxmlformats.org/officeDocument/2006/relationships/hyperlink" Target="https://www.caixa.gov.br/Downloads/sinapi-cadernos-tecnicos/SINAPI-CT-EQUIPAMENTOS-DE-PROTECAO-COLETIVA.pdf" TargetMode="External"/><Relationship Id="rId5053" Type="http://schemas.openxmlformats.org/officeDocument/2006/relationships/hyperlink" Target="https://www.caixa.gov.br/Downloads/sinapi-cadernos-tecnicos/SINAPI-CT-INSTALACOES-HIDRAULICAS-RESERVACAO-E-BOMBAS-DE-RECALQUE.pdf" TargetMode="External"/><Relationship Id="rId5260" Type="http://schemas.openxmlformats.org/officeDocument/2006/relationships/hyperlink" Target="https://www.caixa.gov.br/Downloads/sinapi-cadernos-tecnicos/SINAPI-CT-INSTALACOES-HIDRAULICAS-EM-PPR.pdf" TargetMode="External"/><Relationship Id="rId6104" Type="http://schemas.openxmlformats.org/officeDocument/2006/relationships/hyperlink" Target="https://www.caixa.gov.br/Downloads/sinapi-cadernos-tecnicos/SINAPI-CT-INSTALACOES-DE-GAS-E-INCENDIO-EM-ACO-E-FERRO-GALVANIZADO.pdf" TargetMode="External"/><Relationship Id="rId6311" Type="http://schemas.openxmlformats.org/officeDocument/2006/relationships/hyperlink" Target="https://www.caixa.gov.br/Downloads/sinapi-cadernos-tecnicos/SINAPI-CT-INSTALACOES-DE-AR-CONDICIONADO.pdf" TargetMode="External"/><Relationship Id="rId9467" Type="http://schemas.openxmlformats.org/officeDocument/2006/relationships/hyperlink" Target="https://www.caixa.gov.br/Downloads/sinapi-cadernos-tecnicos/SINAPI-CT-VIDROS-E-ESPELHOS.pdf" TargetMode="External"/><Relationship Id="rId619" Type="http://schemas.openxmlformats.org/officeDocument/2006/relationships/hyperlink" Target="https://www.caixa.gov.br/Downloads/sinapi-cadernos-tecnicos/SINAPI-CT-ASSENTAMENTO-DE-TUBOS-DE-PVC-E-METALICOS-EM-REDES-DE-AGUA.pdf" TargetMode="External"/><Relationship Id="rId1249" Type="http://schemas.openxmlformats.org/officeDocument/2006/relationships/hyperlink" Target="https://www.caixa.gov.br/Downloads/sinapi-cadernos-tecnicos/SINAPI-CT-CHAPISCO.pdf" TargetMode="External"/><Relationship Id="rId2854" Type="http://schemas.openxmlformats.org/officeDocument/2006/relationships/hyperlink" Target="https://www.caixa.gov.br/Downloads/sinapi-cadernos-tecnicos/SINAPI-CT-ELETROCALHAS.pdf" TargetMode="External"/><Relationship Id="rId3905" Type="http://schemas.openxmlformats.org/officeDocument/2006/relationships/hyperlink" Target="https://www.caixa.gov.br/Downloads/sinapi-cadernos-tecnicos/SINAPI-CT-FOSSAS-E-SUMIDOUROS.pdf" TargetMode="External"/><Relationship Id="rId5120" Type="http://schemas.openxmlformats.org/officeDocument/2006/relationships/hyperlink" Target="https://www.caixa.gov.br/Downloads/sinapi-cadernos-tecnicos/SINAPI-CT-INSTALACOES-HIDRAULICAS-EM-PEX.pdf" TargetMode="External"/><Relationship Id="rId8069" Type="http://schemas.openxmlformats.org/officeDocument/2006/relationships/hyperlink" Target="https://www.caixa.gov.br/Downloads/sinapi-cadernos-tecnicos/SINAPI-CT-POCOS-DE-VISITA-E-CAIXAS-PARA-BOCAS-DE-LOBO.pdf" TargetMode="External"/><Relationship Id="rId8276" Type="http://schemas.openxmlformats.org/officeDocument/2006/relationships/hyperlink" Target="https://www.caixa.gov.br/Downloads/sinapi-cadernos-tecnicos/SINAPI-CT-RADIER-PISO-DE-CONCRETO-E-LAJE-SOBRE-SOLO.pdf" TargetMode="External"/><Relationship Id="rId8483" Type="http://schemas.openxmlformats.org/officeDocument/2006/relationships/hyperlink" Target="https://www.caixa.gov.br/Downloads/sinapi-cadernos-tecnicos/SINAPI-CT-REDES-ENTERRADAS-DE-DISTRIBUICAO-ELETRICA.pdf" TargetMode="External"/><Relationship Id="rId9327" Type="http://schemas.openxmlformats.org/officeDocument/2006/relationships/hyperlink" Target="https://www.caixa.gov.br/Downloads/sinapi-cadernos-tecnicos/SINAPI-CT-TUBULACAO-FLANGEADA-PARA-REDES-DE-AGUA.pdf" TargetMode="External"/><Relationship Id="rId95" Type="http://schemas.openxmlformats.org/officeDocument/2006/relationships/hyperlink" Target="https://www.caixa.gov.br/Downloads/sinapi-cadernos-tecnicos/SINAPI-CT-ALVENARIAS-DIVERSAS.pdf" TargetMode="External"/><Relationship Id="rId826" Type="http://schemas.openxmlformats.org/officeDocument/2006/relationships/hyperlink" Target="https://www.caixa.gov.br/Downloads/sinapi-cadernos-tecnicos/SINAPI-CT-ATERROS-BASES-SUB-BASES-E-IMPRIMACOES.pdf" TargetMode="External"/><Relationship Id="rId1109" Type="http://schemas.openxmlformats.org/officeDocument/2006/relationships/hyperlink" Target="https://www.caixa.gov.br/Downloads/sinapi-cadernos-tecnicos/SINAPI-CT-CAIXAS-ENTERRADAS.pdf" TargetMode="External"/><Relationship Id="rId1456" Type="http://schemas.openxmlformats.org/officeDocument/2006/relationships/hyperlink" Target="https://www.caixa.gov.br/Downloads/sinapi-cadernos-tecnicos/SINAPI-CT-CUSTOS-HORARIOS-PRODUTIVO-E-IMPRODUTIVO-DOS-EQUIPAMENTOS.pdf" TargetMode="External"/><Relationship Id="rId1663" Type="http://schemas.openxmlformats.org/officeDocument/2006/relationships/hyperlink" Target="https://www.caixa.gov.br/Downloads/sinapi-cadernos-tecnicos/SINAPI-CT-CUSTOS-HORARIOS-PRODUTIVO-E-IMPRODUTIVO-DOS-EQUIPAMENTOS.pdf" TargetMode="External"/><Relationship Id="rId1870" Type="http://schemas.openxmlformats.org/officeDocument/2006/relationships/hyperlink" Target="https://www.caixa.gov.br/Downloads/sinapi-cadernos-tecnicos/SINAPI-CT-DEMOLICOES-E-REMOCOE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714" Type="http://schemas.openxmlformats.org/officeDocument/2006/relationships/hyperlink" Target="https://www.caixa.gov.br/Downloads/sinapi-cadernos-tecnicos/SINAPI-CT-DRENOS.pdf" TargetMode="External"/><Relationship Id="rId2921" Type="http://schemas.openxmlformats.org/officeDocument/2006/relationships/hyperlink" Target="https://www.caixa.gov.br/Downloads/sinapi-cadernos-tecnicos/SINAPI-CT-ENERGIA-SOLAR-PARA-EDIFICACOES.pdf" TargetMode="External"/><Relationship Id="rId7085" Type="http://schemas.openxmlformats.org/officeDocument/2006/relationships/hyperlink" Target="https://www.caixa.gov.br/Downloads/sinapi-metodologia/Livro_SINAPI_Calculos_Parametros.pdf" TargetMode="External"/><Relationship Id="rId8136" Type="http://schemas.openxmlformats.org/officeDocument/2006/relationships/hyperlink" Target="https://www.caixa.gov.br/Downloads/sinapi-cadernos-tecnicos/SINAPI-CT-POCOS-DE-VISITA-E-CAIXAS-PARA-BOCAS-DE-LOBO.pdf" TargetMode="External"/><Relationship Id="rId8690" Type="http://schemas.openxmlformats.org/officeDocument/2006/relationships/hyperlink" Target="https://www.caixa.gov.br/Downloads/sinapi-cadernos-tecnicos/SINAPI-CT-REVESTIMENTOS-CERAMICOS-EXTERNOS.pdf" TargetMode="External"/><Relationship Id="rId9534" Type="http://schemas.openxmlformats.org/officeDocument/2006/relationships/hyperlink" Target="https://www.caixa.gov.br/Downloads/sinapi-cadernos-tecnicos/SINAPI-CT-VALVULAS-E-REGISTROS-PARA-SISTEMAS-PREDIAIS.pdf" TargetMode="External"/><Relationship Id="rId1316" Type="http://schemas.openxmlformats.org/officeDocument/2006/relationships/hyperlink" Target="https://www.caixa.gov.br/Downloads/sinapi-cadernos-tecnicos/SINAPI-CT-CONCRETO-PROTENDIDO.pdf" TargetMode="External"/><Relationship Id="rId1523" Type="http://schemas.openxmlformats.org/officeDocument/2006/relationships/hyperlink" Target="https://www.caixa.gov.br/Downloads/sinapi-cadernos-tecnicos/SINAPI-CT-CUSTOS-HORARIOS-PRODUTIVO-E-IMPRODUTIVO-DOS-EQUIPAMENTOS.pdf" TargetMode="External"/><Relationship Id="rId1730" Type="http://schemas.openxmlformats.org/officeDocument/2006/relationships/hyperlink" Target="https://www.caixa.gov.br/Downloads/sinapi-cadernos-tecnicos/SINAPI-CT-CUSTOS-HORARIOS-PRODUTIVO-E-IMPRODUTIVO-DOS-EQUIPAMENTOS.pdf" TargetMode="External"/><Relationship Id="rId4679" Type="http://schemas.openxmlformats.org/officeDocument/2006/relationships/hyperlink" Target="https://www.caixa.gov.br/Downloads/sinapi-cadernos-tecnicos/SINAPI-CT-INSTALACOES-ELETRICAS-QUADROS-CABOS-DISJUNTORES-CONTATORES-E-BARRAMENTOS-BLINDADOS.pdf" TargetMode="External"/><Relationship Id="rId4886" Type="http://schemas.openxmlformats.org/officeDocument/2006/relationships/hyperlink" Target="https://www.caixa.gov.br/Downloads/sinapi-cadernos-tecnicos/SINAPI-CT-INSTALACOES-HIDRAULICAS-RESERVACAO-E-BOMBAS-DE-RECALQUE.pdf" TargetMode="External"/><Relationship Id="rId5937" Type="http://schemas.openxmlformats.org/officeDocument/2006/relationships/hyperlink" Target="https://www.caixa.gov.br/Downloads/sinapi-cadernos-tecnicos/SINAPI-CT-INSTALACOES-DE-GAS-E-INCENDIO-EM-ACO-E-FERRO-GALVANIZADO.pdf" TargetMode="External"/><Relationship Id="rId7292" Type="http://schemas.openxmlformats.org/officeDocument/2006/relationships/hyperlink" Target="https://www.caixa.gov.br/Downloads/sinapi-cadernos-tecnicos/SINAPI-CT-MASSA-UNICA-EXTERNA.pdf" TargetMode="External"/><Relationship Id="rId8343" Type="http://schemas.openxmlformats.org/officeDocument/2006/relationships/hyperlink" Target="https://www.caixa.gov.br/Downloads/sinapi-cadernos-tecnicos/SINAPI-CT-RASGOS-E-FIXACOES.pdf" TargetMode="External"/><Relationship Id="rId8550" Type="http://schemas.openxmlformats.org/officeDocument/2006/relationships/hyperlink" Target="https://www.caixa.gov.br/Downloads/sinapi-cadernos-tecnicos/SINAPI-CT-REDES-DE-LOGICA-TELEFONIA-E-IMAGEM.pdf" TargetMode="External"/><Relationship Id="rId9601" Type="http://schemas.openxmlformats.org/officeDocument/2006/relationships/hyperlink" Target="https://www.caixa.gov.br/Downloads/sinapi-cadernos-tecnicos/SINAPI-CT-VALVULAS-PARA-REDES-DE-SANEAMENTO.pdf" TargetMode="External"/><Relationship Id="rId22" Type="http://schemas.openxmlformats.org/officeDocument/2006/relationships/hyperlink" Target="https://www.caixa.gov.br/Downloads/sinapi-cadernos-tecnicos/SINAPI-CT-ALVENARIA-ESTRUTURAL-BLOCOS-DE-CONCRETO.pdf" TargetMode="External"/><Relationship Id="rId3488" Type="http://schemas.openxmlformats.org/officeDocument/2006/relationships/hyperlink" Target="https://www.caixa.gov.br/Downloads/sinapi-cadernos-tecnicos/SINAPI-CT-ESQUADRIAS-PORTAS.pdf" TargetMode="External"/><Relationship Id="rId3695" Type="http://schemas.openxmlformats.org/officeDocument/2006/relationships/hyperlink" Target="https://www.caixa.gov.br/Downloads/sinapi-cadernos-tecnicos/SINAPI-CT-ESTRUTURAS-PRE-FABRICADAS-E-PRE-MOLDADAS.pdf" TargetMode="External"/><Relationship Id="rId4539" Type="http://schemas.openxmlformats.org/officeDocument/2006/relationships/hyperlink" Target="https://www.caixa.gov.br/Downloads/sinapi-cadernos-tecnicos/SINAPI-CT-INSTALACOES-ELETRICAS-ELETRODUTOS-CONEXOES-E-CONDULETES-APARENTES.pdf" TargetMode="External"/><Relationship Id="rId4746" Type="http://schemas.openxmlformats.org/officeDocument/2006/relationships/hyperlink" Target="https://www.caixa.gov.br/Downloads/sinapi-cadernos-tecnicos/SINAPI-CT-INSTALACOES-ELETRICAS-REDE-DE-DISTRIBUICAO.pdf" TargetMode="External"/><Relationship Id="rId4953" Type="http://schemas.openxmlformats.org/officeDocument/2006/relationships/hyperlink" Target="https://www.caixa.gov.br/Downloads/sinapi-cadernos-tecnicos/SINAPI-CT-INSTALACOES-HIDRAULICAS-RESERVACAO-E-BOMBAS-DE-RECALQUE.pdf" TargetMode="External"/><Relationship Id="rId7152" Type="http://schemas.openxmlformats.org/officeDocument/2006/relationships/hyperlink" Target="https://www.caixa.gov.br/Downloads/sinapi-cadernos-tecnicos/SINAPI-CT-LOUCAS-E-METAIS.pdf" TargetMode="External"/><Relationship Id="rId8203" Type="http://schemas.openxmlformats.org/officeDocument/2006/relationships/hyperlink" Target="https://www.caixa.gov.br/Downloads/sinapi-cadernos-tecnicos/SINAPI-CT-POCOS-DE-VISITA-E-CAIXAS-PARA-BOCAS-DE-LOBO.pdf" TargetMode="External"/><Relationship Id="rId8410" Type="http://schemas.openxmlformats.org/officeDocument/2006/relationships/hyperlink" Target="https://www.caixa.gov.br/Downloads/sinapi-cadernos-tecnicos/SINAPI-CT-RECOMPOSICAO-DE-PAVIMENTOS.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3348" Type="http://schemas.openxmlformats.org/officeDocument/2006/relationships/hyperlink" Target="https://www.caixa.gov.br/Downloads/sinapi-cadernos-tecnicos/SINAPI-CT-ESCORAMENTO-E-PREPARO-DE-FUNDO-DE-VALAS.pdf" TargetMode="External"/><Relationship Id="rId3555" Type="http://schemas.openxmlformats.org/officeDocument/2006/relationships/hyperlink" Target="https://www.caixa.gov.br/Downloads/sinapi-cadernos-tecnicos/SINAPI-CT-ESTACAS-ESCAVADAS-SEM-FLUIDO-ESTABILIZANTE.pdf" TargetMode="External"/><Relationship Id="rId3762" Type="http://schemas.openxmlformats.org/officeDocument/2006/relationships/hyperlink" Target="https://www.caixa.gov.br/Downloads/sinapi-cadernos-tecnicos/SINAPI-CT-ESTRUTURAS-DE-MADEIRA.pdf" TargetMode="External"/><Relationship Id="rId4606" Type="http://schemas.openxmlformats.org/officeDocument/2006/relationships/hyperlink" Target="https://www.caixa.gov.br/Downloads/sinapi-cadernos-tecnicos/SINAPI-CT-INSTALACOES-ELETRICAS-QUADROS-CABOS-DISJUNTORES-CONTATORES-E-BARRAMENTOS-BLINDADOS.pdf" TargetMode="External"/><Relationship Id="rId4813" Type="http://schemas.openxmlformats.org/officeDocument/2006/relationships/hyperlink" Target="https://www.caixa.gov.br/Downloads/sinapi-cadernos-tecnicos/SINAPI-CT-INSTALACOES-HIDRAULICAS-RESERVACAO-E-BOMBAS-DE-RECALQUE.pdf" TargetMode="External"/><Relationship Id="rId7012" Type="http://schemas.openxmlformats.org/officeDocument/2006/relationships/hyperlink" Target="https://www.caixa.gov.br/Downloads/sinapi-metodologia/Livro_SINAPI_Calculos_Parametros.pdf" TargetMode="External"/><Relationship Id="rId7969" Type="http://schemas.openxmlformats.org/officeDocument/2006/relationships/hyperlink" Target="https://www.caixa.gov.br/Downloads/sinapi-cadernos-tecnicos/SINAPI-CT-PISOS.pdf" TargetMode="External"/><Relationship Id="rId269" Type="http://schemas.openxmlformats.org/officeDocument/2006/relationships/hyperlink" Target="https://www.caixa.gov.br/Downloads/sinapi-cadernos-tecnicos/SINAPI-CT-ARMACAO-DE-ESTACAS.pdf" TargetMode="External"/><Relationship Id="rId476" Type="http://schemas.openxmlformats.org/officeDocument/2006/relationships/hyperlink" Target="https://www.caixa.gov.br/Downloads/sinapi-cadernos-tecnicos/SINAPI-CT-ASSENTAMENTO-DE-TUBOS-DE-PVC-E-METALICOS-EM-REDES-DE-AGUA.pdf" TargetMode="External"/><Relationship Id="rId683" Type="http://schemas.openxmlformats.org/officeDocument/2006/relationships/hyperlink" Target="https://www.caixa.gov.br/Downloads/sinapi-cadernos-tecnicos/SINAPI-CT-ASSENTAMENTO-DE-TUBOS-DE-ESGOTO-OU-DRENAGEM-PLUVIAL-EM-CONCRETO.pdf" TargetMode="External"/><Relationship Id="rId890" Type="http://schemas.openxmlformats.org/officeDocument/2006/relationships/hyperlink" Target="https://www.caixa.gov.br/Downloads/sinapi-cadernos-tecnicos/SINAPI-CT-ATERROS-BASES-SUB-BASES-E-IMPRIMACOE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3208" Type="http://schemas.openxmlformats.org/officeDocument/2006/relationships/hyperlink" Target="https://www.caixa.gov.br/Downloads/sinapi-cadernos-tecnicos/SINAPI-CT-ESCAVACAO-VERTICAL-A-CEU-ABERTO.pdf" TargetMode="External"/><Relationship Id="rId3415" Type="http://schemas.openxmlformats.org/officeDocument/2006/relationships/hyperlink" Target="https://www.caixa.gov.br/Downloads/sinapi-cadernos-tecnicos/SINAPI-CT-ESQUADRIAS-JANELAS.pdf" TargetMode="External"/><Relationship Id="rId6778" Type="http://schemas.openxmlformats.org/officeDocument/2006/relationships/hyperlink" Target="https://www.caixa.gov.br/Downloads/sinapi-metodologia/Livro_SINAPI_Calculos_Parametros.pdf" TargetMode="External"/><Relationship Id="rId9184" Type="http://schemas.openxmlformats.org/officeDocument/2006/relationships/hyperlink" Target="https://www.caixa.gov.br/Downloads/sinapi-cadernos-tecnicos/SINAPI-CT-TRANSPORTE-CARGA-E-DESCARGA-DE-MATERIAIS.pdf" TargetMode="External"/><Relationship Id="rId9391" Type="http://schemas.openxmlformats.org/officeDocument/2006/relationships/hyperlink" Target="https://www.caixa.gov.br/Downloads/sinapi-cadernos-tecnicos/SINAPI-CT-TUBULOES.pdf" TargetMode="External"/><Relationship Id="rId129" Type="http://schemas.openxmlformats.org/officeDocument/2006/relationships/hyperlink" Target="https://www.caixa.gov.br/Downloads/sinapi-cadernos-tecnicos/SINAPI-CT-ARGAMASSAS.pdf" TargetMode="External"/><Relationship Id="rId336" Type="http://schemas.openxmlformats.org/officeDocument/2006/relationships/hyperlink" Target="https://www.caixa.gov.br/Downloads/sinapi-cadernos-tecnicos/SINAPI-CT-ARRASAMENTO-DE-ESTACAS.pdf" TargetMode="External"/><Relationship Id="rId543" Type="http://schemas.openxmlformats.org/officeDocument/2006/relationships/hyperlink" Target="https://www.caixa.gov.br/Downloads/sinapi-cadernos-tecnicos/SINAPI-CT-ASSENTAMENTO-DE-TUBOS-DE-PVC-E-METALICOS-EM-REDES-DE-AGUA.pdf" TargetMode="External"/><Relationship Id="rId1173" Type="http://schemas.openxmlformats.org/officeDocument/2006/relationships/hyperlink" Target="https://www.caixa.gov.br/Downloads/sinapi-cadernos-tecnicos/SINAPI-CT-CAIXAS-DE-AGUA-PARA-EDIFICACOES.pdf" TargetMode="External"/><Relationship Id="rId1380" Type="http://schemas.openxmlformats.org/officeDocument/2006/relationships/hyperlink" Target="https://www.caixa.gov.br/Downloads/sinapi-cadernos-tecnicos/SINAPI-CT-CONTRAPISO.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3622" Type="http://schemas.openxmlformats.org/officeDocument/2006/relationships/hyperlink" Target="https://www.caixa.gov.br/Downloads/sinapi-cadernos-tecnicos/SINAPI-CT-ESTRUTURA-E-TRAMA-PARA-COBERTURA.pdf" TargetMode="External"/><Relationship Id="rId5587" Type="http://schemas.openxmlformats.org/officeDocument/2006/relationships/hyperlink" Target="https://www.caixa.gov.br/Downloads/sinapi-cadernos-tecnicos/SINAPI-CT-INSTALACOES-PREDIAIS-DE-AGUA-FRIA-EM-PVC.pdf" TargetMode="External"/><Relationship Id="rId6985" Type="http://schemas.openxmlformats.org/officeDocument/2006/relationships/hyperlink" Target="https://www.caixa.gov.br/Downloads/sinapi-metodologia/Livro_SINAPI_Calculos_Parametros.pdf" TargetMode="External"/><Relationship Id="rId7829" Type="http://schemas.openxmlformats.org/officeDocument/2006/relationships/hyperlink" Target="https://www.caixa.gov.br/Downloads/sinapi-cadernos-tecnicos/SINAPI-CT-PINTURA-EM-MADEIRA.pdf" TargetMode="External"/><Relationship Id="rId9044" Type="http://schemas.openxmlformats.org/officeDocument/2006/relationships/hyperlink" Target="https://www.caixa.gov.br/Downloads/sinapi-cadernos-tecnicos/SINAPI-CT-TRANSPORTE-FLUVIAL-CARGA-E-DESCARGA.pdf" TargetMode="External"/><Relationship Id="rId9251" Type="http://schemas.openxmlformats.org/officeDocument/2006/relationships/hyperlink" Target="https://www.caixa.gov.br/Downloads/sinapi-cadernos-tecnicos/SINAPI-CT-TRANSPORTE-CARGA-E-DESCARGA-DE-MATERIAIS.pdf" TargetMode="External"/><Relationship Id="rId403" Type="http://schemas.openxmlformats.org/officeDocument/2006/relationships/hyperlink" Target="https://www.caixa.gov.br/Downloads/sinapi-cadernos-tecnicos/SINAPI-CT-ASSENTAMENTO-DE-TUBOS-DE-PVC-E-METALICOS-EM-REDES-DE-AGUA.pdf" TargetMode="External"/><Relationship Id="rId750" Type="http://schemas.openxmlformats.org/officeDocument/2006/relationships/hyperlink" Target="https://www.caixa.gov.br/Downloads/sinapi-cadernos-tecnicos/SINAPI-CT-ATERRO-E-REATERRO-DE-VALAS.pdf" TargetMode="External"/><Relationship Id="rId1033" Type="http://schemas.openxmlformats.org/officeDocument/2006/relationships/hyperlink" Target="https://www.caixa.gov.br/Downloads/sinapi-cadernos-tecnicos/SINAPI-CT-BOCAS-PARA-BUEIR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4189" Type="http://schemas.openxmlformats.org/officeDocument/2006/relationships/hyperlink" Target="https://www.caixa.gov.br/Downloads/sinapi-cadernos-tecnicos/SINAPI-CT-GUARDA-CORPO-CORRIMAO-E-GRADE-PARA-ESQUADRIAS.pdf" TargetMode="External"/><Relationship Id="rId5794" Type="http://schemas.openxmlformats.org/officeDocument/2006/relationships/hyperlink" Target="https://www.caixa.gov.br/Downloads/sinapi-cadernos-tecnicos/SINAPI-CT-INSTALACOES-PREDIAIS-DE-AGUAS-PLUVIAIS-TUBOS-CONEXOES-CAIXAS-E-RALOS.pdf" TargetMode="External"/><Relationship Id="rId6638" Type="http://schemas.openxmlformats.org/officeDocument/2006/relationships/hyperlink" Target="https://www.caixa.gov.br/Downloads/sinapi-cadernos-tecnicos/SINAPI-CT-LASTRO.pdf" TargetMode="External"/><Relationship Id="rId6845" Type="http://schemas.openxmlformats.org/officeDocument/2006/relationships/hyperlink" Target="https://www.caixa.gov.br/Downloads/sinapi-metodologia/Livro_SINAPI_Calculos_Parametros.pdf" TargetMode="External"/><Relationship Id="rId8060" Type="http://schemas.openxmlformats.org/officeDocument/2006/relationships/hyperlink" Target="https://www.caixa.gov.br/Downloads/sinapi-cadernos-tecnicos/SINAPI-CT-POCOS-DE-VISITA-E-CAIXAS-PARA-BOCAS-DE-LOBO.pdf" TargetMode="External"/><Relationship Id="rId9111" Type="http://schemas.openxmlformats.org/officeDocument/2006/relationships/hyperlink" Target="https://www.caixa.gov.br/Downloads/sinapi-cadernos-tecnicos/SINAPI-CT-TRANSPORTE-DE-MATERIAIS-DENTRO-DO-CANTEIRO-DE-OBRAS.pdf" TargetMode="External"/><Relationship Id="rId610" Type="http://schemas.openxmlformats.org/officeDocument/2006/relationships/hyperlink" Target="https://www.caixa.gov.br/Downloads/sinapi-cadernos-tecnicos/SINAPI-CT-ASSENTAMENTO-DE-TUBOS-DE-PVC-E-METALICOS-EM-REDES-DE-AGUA.pdf" TargetMode="External"/><Relationship Id="rId1240" Type="http://schemas.openxmlformats.org/officeDocument/2006/relationships/hyperlink" Target="https://www.caixa.gov.br/Downloads/sinapi-cadernos-tecnicos/SINAPI-CT-CHAPISCO.pdf" TargetMode="External"/><Relationship Id="rId4049" Type="http://schemas.openxmlformats.org/officeDocument/2006/relationships/hyperlink" Target="https://www.caixa.gov.br/Downloads/sinapi-cadernos-tecnicos/SINAPI-CT-FORMAS-PARA-ESTRUTURAS-DE-CONCRETO-ARMADO.pdf" TargetMode="External"/><Relationship Id="rId4396" Type="http://schemas.openxmlformats.org/officeDocument/2006/relationships/hyperlink" Target="https://www.caixa.gov.br/Downloads/sinapi-cadernos-tecnicos/SINAPI-CT-INSTALACOES-ELETRICAS-ELETRODUTOS-EMBUTIDOS-CABOS-CAIXAS-TOMADAS-E-INTERRUPTORES.pdf" TargetMode="External"/><Relationship Id="rId5447" Type="http://schemas.openxmlformats.org/officeDocument/2006/relationships/hyperlink" Target="https://www.caixa.gov.br/Downloads/sinapi-cadernos-tecnicos/SINAPI-CT-INSTALACOES-PREDIAIS-DE-AGUA-FRIA-EM-PVC.pdf" TargetMode="External"/><Relationship Id="rId5654" Type="http://schemas.openxmlformats.org/officeDocument/2006/relationships/hyperlink" Target="https://www.caixa.gov.br/Downloads/sinapi-cadernos-tecnicos/SINAPI-CT-INSTALACOES-PREDIAIS-DE-AGUA-QUENTE-EM-CPVC.pdf" TargetMode="External"/><Relationship Id="rId5861" Type="http://schemas.openxmlformats.org/officeDocument/2006/relationships/hyperlink" Target="https://www.caixa.gov.br/Downloads/sinapi-cadernos-tecnicos/SINAPI-CT-INSTALACOES-PREDIAIS-DE-AGUAS-PLUVIAIS-TUBOS-CONEXOES-CAIXAS-E-RALOS.pdf" TargetMode="External"/><Relationship Id="rId6705" Type="http://schemas.openxmlformats.org/officeDocument/2006/relationships/hyperlink" Target="https://www.caixa.gov.br/Downloads/sinapi-cadernos-tecnicos/SINAPI-CT-LIMPEZA-DE-OBRA.pdf" TargetMode="External"/><Relationship Id="rId6912" Type="http://schemas.openxmlformats.org/officeDocument/2006/relationships/hyperlink" Target="https://www.caixa.gov.br/Downloads/sinapi-metodologia/Livro_SINAPI_Calculos_Parametros.pdf" TargetMode="External"/><Relationship Id="rId1100" Type="http://schemas.openxmlformats.org/officeDocument/2006/relationships/hyperlink" Target="https://www.caixa.gov.br/Downloads/sinapi-cadernos-tecnicos/SINAPI-CT-CAIXAS-ENTERRADAS.pdf" TargetMode="External"/><Relationship Id="rId4256" Type="http://schemas.openxmlformats.org/officeDocument/2006/relationships/hyperlink" Target="https://www.caixa.gov.br/Downloads/sinapi-cadernos-tecnicos/SINAPI-CT-ILUMINACAO-PREDIAL-E-MONITORAMENTO.pdf" TargetMode="External"/><Relationship Id="rId4463" Type="http://schemas.openxmlformats.org/officeDocument/2006/relationships/hyperlink" Target="https://www.caixa.gov.br/Downloads/sinapi-cadernos-tecnicos/SINAPI-CT-INSTALACOES-ELETRICAS-ELETRODUTOS-EMBUTIDOS-CABOS-CAIXAS-TOMADAS-E-INTERRUPTORES.pdf" TargetMode="External"/><Relationship Id="rId4670" Type="http://schemas.openxmlformats.org/officeDocument/2006/relationships/hyperlink" Target="https://www.caixa.gov.br/Downloads/sinapi-cadernos-tecnicos/SINAPI-CT-INSTALACOES-ELETRICAS-QUADROS-CABOS-DISJUNTORES-CONTATORES-E-BARRAMENTOS-BLINDADOS.pdf" TargetMode="External"/><Relationship Id="rId5307" Type="http://schemas.openxmlformats.org/officeDocument/2006/relationships/hyperlink" Target="https://www.caixa.gov.br/Downloads/sinapi-cadernos-tecnicos/SINAPI-CT-INSTALACOES-HIDRAULICAS-EM-PPR.pdf" TargetMode="External"/><Relationship Id="rId5514" Type="http://schemas.openxmlformats.org/officeDocument/2006/relationships/hyperlink" Target="https://www.caixa.gov.br/Downloads/sinapi-cadernos-tecnicos/SINAPI-CT-INSTALACOES-PREDIAIS-DE-AGUA-FRIA-EM-PVC.pdf" TargetMode="External"/><Relationship Id="rId5721" Type="http://schemas.openxmlformats.org/officeDocument/2006/relationships/hyperlink" Target="https://www.caixa.gov.br/Downloads/sinapi-cadernos-tecnicos/SINAPI-CT-INSTALACOES-PREDIAIS-DE-AGUA-QUENTE-EM-CPVC.pdf" TargetMode="External"/><Relationship Id="rId8877" Type="http://schemas.openxmlformats.org/officeDocument/2006/relationships/hyperlink" Target="https://www.caixa.gov.br/Downloads/sinapi-cadernos-tecnicos/SINAPI-CT-SISTEMAS-DE-MEDICAO.pdf" TargetMode="External"/><Relationship Id="rId1917" Type="http://schemas.openxmlformats.org/officeDocument/2006/relationships/hyperlink" Target="https://www.caixa.gov.br/Downloads/sinapi-cadernos-tecnicos/SINAPI-CT-DEPRECIACAO-JUROS-IMPOSTOS-E-SEGUROS-MANUTENCAO-E-MATERIAIS-NA-OPERACAO-DOS-EQUIPAMENTOS.pdf" TargetMode="External"/><Relationship Id="rId3065" Type="http://schemas.openxmlformats.org/officeDocument/2006/relationships/hyperlink" Target="https://www.caixa.gov.br/Downloads/sinapi-cadernos-tecnicos/SINAPI-CT-ESCADAS.pdf" TargetMode="External"/><Relationship Id="rId3272" Type="http://schemas.openxmlformats.org/officeDocument/2006/relationships/hyperlink" Target="https://www.caixa.gov.br/Downloads/sinapi-cadernos-tecnicos/SINAPI-CT-ESCAVACAO-DE-VALAS.pdf" TargetMode="External"/><Relationship Id="rId4116" Type="http://schemas.openxmlformats.org/officeDocument/2006/relationships/hyperlink" Target="https://www.caixa.gov.br/Downloads/sinapi-cadernos-tecnicos/SINAPI-CT-GALERIAS-COM-ADUELAS-DE-CONCRETO.pdf" TargetMode="External"/><Relationship Id="rId4323" Type="http://schemas.openxmlformats.org/officeDocument/2006/relationships/hyperlink" Target="https://www.caixa.gov.br/Downloads/sinapi-cadernos-tecnicos/SINAPI-CT-INSTALACOES-ELETRICAS-ELETRODUTOS-EMBUTIDOS-CABOS-CAIXAS-TOMADAS-E-INTERRUPTORES.pdf" TargetMode="External"/><Relationship Id="rId4530" Type="http://schemas.openxmlformats.org/officeDocument/2006/relationships/hyperlink" Target="https://www.caixa.gov.br/Downloads/sinapi-cadernos-tecnicos/SINAPI-CT-INSTALACOES-ELETRICAS-ELETRODUTOS-CONEXOES-E-CONDULETES-APARENTES.pdf" TargetMode="External"/><Relationship Id="rId7479" Type="http://schemas.openxmlformats.org/officeDocument/2006/relationships/hyperlink" Target="https://www.caixa.gov.br/Downloads/sinapi-cadernos-tecnicos/SINAPI-CT-PAREDES-DE-CONCRETO-CONCRETAGEM.pdf" TargetMode="External"/><Relationship Id="rId7686" Type="http://schemas.openxmlformats.org/officeDocument/2006/relationships/hyperlink" Target="https://www.caixa.gov.br/Downloads/sinapi-cadernos-tecnicos/SINAPI-CT-PEITORIS-E-CHAPINS.pdf" TargetMode="External"/><Relationship Id="rId7893" Type="http://schemas.openxmlformats.org/officeDocument/2006/relationships/hyperlink" Target="https://www.caixa.gov.br/Downloads/sinapi-cadernos-tecnicos/SINAPI-CT-PINTURA-EM-SUPERFICIES-METALICAS.pdf" TargetMode="External"/><Relationship Id="rId8737" Type="http://schemas.openxmlformats.org/officeDocument/2006/relationships/hyperlink" Target="https://www.caixa.gov.br/Downloads/sinapi-cadernos-tecnicos/SINAPI-CT-SINALIZACAO-HORIZONTAL-VIARIA.pdf" TargetMode="External"/><Relationship Id="rId8944" Type="http://schemas.openxmlformats.org/officeDocument/2006/relationships/hyperlink" Target="https://www.caixa.gov.br/Downloads/sinapi-cadernos-tecnicos/SINAPI-CT-TELHAMENTO-PARA-COBERTURA.pdf" TargetMode="External"/><Relationship Id="rId193" Type="http://schemas.openxmlformats.org/officeDocument/2006/relationships/hyperlink" Target="https://www.caixa.gov.br/Downloads/sinapi-cadernos-tecnicos/SINAPI-CT-ARGAMASSAS.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3132" Type="http://schemas.openxmlformats.org/officeDocument/2006/relationships/hyperlink" Target="https://www.caixa.gov.br/Downloads/sinapi-cadernos-tecnicos/SINAPI-CT-ESCAVACAO-HORIZONTAL.pdf" TargetMode="External"/><Relationship Id="rId6288" Type="http://schemas.openxmlformats.org/officeDocument/2006/relationships/hyperlink" Target="https://www.caixa.gov.br/Downloads/sinapi-cadernos-tecnicos/SINAPI-CT-INSTALACOES-DE-AR-CONDICIONADO.pdf" TargetMode="External"/><Relationship Id="rId6495" Type="http://schemas.openxmlformats.org/officeDocument/2006/relationships/hyperlink" Target="https://www.caixa.gov.br/Downloads/sinapi-cadernos-tecnicos/SINAPI-CT-INSTALACOES-EM-COBRE.pdf" TargetMode="External"/><Relationship Id="rId7339" Type="http://schemas.openxmlformats.org/officeDocument/2006/relationships/hyperlink" Target="https://www.caixa.gov.br/Downloads/sinapi-cadernos-tecnicos/SINAPI-CT-MASSA-UNICA-EXTERNA.pdf" TargetMode="External"/><Relationship Id="rId7546" Type="http://schemas.openxmlformats.org/officeDocument/2006/relationships/hyperlink" Target="https://www.caixa.gov.br/Downloads/sinapi-cadernos-tecnicos/SINAPI-CT-PAREDES-EM-DRYWALL.pdf" TargetMode="External"/><Relationship Id="rId7753" Type="http://schemas.openxmlformats.org/officeDocument/2006/relationships/hyperlink" Target="https://www.caixa.gov.br/Downloads/sinapi-cadernos-tecnicos/SINAPI-CT-PERFURACAO-HORIZONTAL-DIRECIONAL-HDD.pdf" TargetMode="External"/><Relationship Id="rId260" Type="http://schemas.openxmlformats.org/officeDocument/2006/relationships/hyperlink" Target="https://www.caixa.gov.br/Downloads/sinapi-cadernos-tecnicos/SINAPI-CT-ARGAMASSAS.pdf" TargetMode="External"/><Relationship Id="rId5097" Type="http://schemas.openxmlformats.org/officeDocument/2006/relationships/hyperlink" Target="https://www.caixa.gov.br/Downloads/sinapi-cadernos-tecnicos/SINAPI-CT-INSTALACOES-HIDRAULICAS-EM-PEX.pdf" TargetMode="External"/><Relationship Id="rId6148" Type="http://schemas.openxmlformats.org/officeDocument/2006/relationships/hyperlink" Target="https://www.caixa.gov.br/Downloads/sinapi-cadernos-tecnicos/SINAPI-CT-INSTALACOES-DE-GAS-E-INCENDIO-EM-ACO-E-FERRO-GALVANIZADO.pdf" TargetMode="External"/><Relationship Id="rId6355" Type="http://schemas.openxmlformats.org/officeDocument/2006/relationships/hyperlink" Target="https://www.caixa.gov.br/Downloads/sinapi-cadernos-tecnicos/SINAPI-CT-INSTALACOES-EM-COBRE.pdf" TargetMode="External"/><Relationship Id="rId7406" Type="http://schemas.openxmlformats.org/officeDocument/2006/relationships/hyperlink" Target="https://www.caixa.gov.br/Downloads/sinapi-cadernos-tecnicos/SINAPI-CT-MOBILIARIO-URBANO.pdf" TargetMode="External"/><Relationship Id="rId7960" Type="http://schemas.openxmlformats.org/officeDocument/2006/relationships/hyperlink" Target="https://www.caixa.gov.br/Downloads/sinapi-cadernos-tecnicos/SINAPI-CT-PISOS.pdf" TargetMode="External"/><Relationship Id="rId8804" Type="http://schemas.openxmlformats.org/officeDocument/2006/relationships/hyperlink" Target="https://www.caixa.gov.br/Downloads/sinapi-cadernos-tecnicos/SINAPI-CT-SINALIZACAO-VERTICAL-VIARIA.pdf" TargetMode="External"/><Relationship Id="rId120" Type="http://schemas.openxmlformats.org/officeDocument/2006/relationships/hyperlink" Target="https://www.caixa.gov.br/Downloads/sinapi-cadernos-tecnicos/SINAPI-CT-ARGAMASSAS.pdf" TargetMode="External"/><Relationship Id="rId2898" Type="http://schemas.openxmlformats.org/officeDocument/2006/relationships/hyperlink" Target="https://www.caixa.gov.br/Downloads/sinapi-cadernos-tecnicos/SINAPI-CT-ELETROCALHAS.pdf" TargetMode="External"/><Relationship Id="rId3949" Type="http://schemas.openxmlformats.org/officeDocument/2006/relationships/hyperlink" Target="https://www.caixa.gov.br/Downloads/sinapi-cadernos-tecnicos/SINAPI-CT-FUNDACOES-RASAS-(BLOCOS-SAPATAS-VIGAS-BALDRAME).pdf" TargetMode="External"/><Relationship Id="rId5164" Type="http://schemas.openxmlformats.org/officeDocument/2006/relationships/hyperlink" Target="https://www.caixa.gov.br/Downloads/sinapi-cadernos-tecnicos/SINAPI-CT-INSTALACOES-HIDRAULICAS-EM-PEX.pdf" TargetMode="External"/><Relationship Id="rId6008" Type="http://schemas.openxmlformats.org/officeDocument/2006/relationships/hyperlink" Target="https://www.caixa.gov.br/Downloads/sinapi-cadernos-tecnicos/SINAPI-CT-INSTALACOES-DE-GAS-E-INCENDIO-EM-ACO-E-FERRO-GALVANIZADO.pdf" TargetMode="External"/><Relationship Id="rId6215" Type="http://schemas.openxmlformats.org/officeDocument/2006/relationships/hyperlink" Target="https://www.caixa.gov.br/Downloads/sinapi-cadernos-tecnicos/SINAPI-CT-INSTALACOES-DE-GAS-E-INCENDIO-EM-ACO-E-FERRO-GALVANIZADO.pdf" TargetMode="External"/><Relationship Id="rId6562" Type="http://schemas.openxmlformats.org/officeDocument/2006/relationships/hyperlink" Target="https://www.caixa.gov.br/Downloads/sinapi-cadernos-tecnicos/SINAPI-CT-INSTALACOES-EM-COBRE.pdf" TargetMode="External"/><Relationship Id="rId7613" Type="http://schemas.openxmlformats.org/officeDocument/2006/relationships/hyperlink" Target="https://www.caixa.gov.br/Downloads/sinapi-cadernos-tecnicos/SINAPI-CT-PAVIMENTACOES-DIVERSAS-PARALELEPIPEDOS-E-PEDRAS-POLIEDRICAS.pdf" TargetMode="External"/><Relationship Id="rId7820" Type="http://schemas.openxmlformats.org/officeDocument/2006/relationships/hyperlink" Target="https://www.caixa.gov.br/Downloads/sinapi-cadernos-tecnicos/SINAPI-CT-PINTURA-INTERNA.pdf" TargetMode="External"/><Relationship Id="rId2758" Type="http://schemas.openxmlformats.org/officeDocument/2006/relationships/hyperlink" Target="https://www.caixa.gov.br/Downloads/sinapi-cadernos-tecnicos/SINAPI-CT-DRENOS.pdf" TargetMode="External"/><Relationship Id="rId2965" Type="http://schemas.openxmlformats.org/officeDocument/2006/relationships/hyperlink" Target="https://www.caixa.gov.br/Downloads/sinapi-cadernos-tecnicos/SINAPI-CT-EQUIPAMENTOS-DE-PROTECAO-COLETIVA.pdf" TargetMode="External"/><Relationship Id="rId3809" Type="http://schemas.openxmlformats.org/officeDocument/2006/relationships/hyperlink" Target="https://www.caixa.gov.br/Downloads/sinapi-cadernos-tecnicos/SINAPI-CT-EXECUCAO-DE-TIRANTES.pdf" TargetMode="External"/><Relationship Id="rId5024" Type="http://schemas.openxmlformats.org/officeDocument/2006/relationships/hyperlink" Target="https://www.caixa.gov.br/Downloads/sinapi-cadernos-tecnicos/SINAPI-CT-INSTALACOES-HIDRAULICAS-RESERVACAO-E-BOMBAS-DE-RECALQUE.pdf" TargetMode="External"/><Relationship Id="rId5371" Type="http://schemas.openxmlformats.org/officeDocument/2006/relationships/hyperlink" Target="https://www.caixa.gov.br/Downloads/sinapi-cadernos-tecnicos/SINAPI-CT-INSTALACOES-PREDIAIS-DE-ESGOTO-TUBOS-E-CONEXOES.pdf" TargetMode="External"/><Relationship Id="rId6422" Type="http://schemas.openxmlformats.org/officeDocument/2006/relationships/hyperlink" Target="https://www.caixa.gov.br/Downloads/sinapi-cadernos-tecnicos/SINAPI-CT-INSTALACOES-EM-COBRE.pdf" TargetMode="External"/><Relationship Id="rId9578" Type="http://schemas.openxmlformats.org/officeDocument/2006/relationships/hyperlink" Target="https://www.caixa.gov.br/Downloads/sinapi-cadernos-tecnicos/SINAPI-CT-VALVULAS-E-REGISTROS-PARA-SISTEMAS-PREDIAIS.pdf" TargetMode="External"/><Relationship Id="rId937" Type="http://schemas.openxmlformats.org/officeDocument/2006/relationships/hyperlink" Target="https://www.caixa.gov.br/Downloads/sinapi-cadernos-tecnicos/SINAPI-CT-ATERROS-BASES-SUB-BASES-E-IMPRIMACOES.pdf" TargetMode="External"/><Relationship Id="rId1567" Type="http://schemas.openxmlformats.org/officeDocument/2006/relationships/hyperlink" Target="https://www.caixa.gov.br/Downloads/sinapi-cadernos-tecnicos/SINAPI-CT-CUSTOS-HORARIOS-PRODUTIVO-E-IMPRODUTIVO-DOS-EQUIPAMENTOS.pdf" TargetMode="External"/><Relationship Id="rId1774" Type="http://schemas.openxmlformats.org/officeDocument/2006/relationships/hyperlink" Target="https://www.caixa.gov.br/Downloads/sinapi-cadernos-tecnicos/SINAPI-CT-CUSTOS-HORARIOS-PRODUTIVO-E-IMPRODUTIV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2825" Type="http://schemas.openxmlformats.org/officeDocument/2006/relationships/hyperlink" Target="https://www.caixa.gov.br/Downloads/sinapi-cadernos-tecnicos/SINAPI-CT-ELETROCALHAS.pdf" TargetMode="External"/><Relationship Id="rId4180" Type="http://schemas.openxmlformats.org/officeDocument/2006/relationships/hyperlink" Target="https://www.caixa.gov.br/Downloads/sinapi-cadernos-tecnicos/SINAPI-CT-GUARDA-CORPO-CORRIMAO-E-GRADE-PARA-ESQUADRIAS.pdf" TargetMode="External"/><Relationship Id="rId5231" Type="http://schemas.openxmlformats.org/officeDocument/2006/relationships/hyperlink" Target="https://www.caixa.gov.br/Downloads/sinapi-cadernos-tecnicos/SINAPI-CT-INSTALACOES-HIDRAULICAS-EM-PPR.pdf" TargetMode="External"/><Relationship Id="rId8387" Type="http://schemas.openxmlformats.org/officeDocument/2006/relationships/hyperlink" Target="https://www.caixa.gov.br/Downloads/sinapi-cadernos-tecnicos/SINAPI-CT-RASGOS-E-FIXACOES.pdf" TargetMode="External"/><Relationship Id="rId8594" Type="http://schemas.openxmlformats.org/officeDocument/2006/relationships/hyperlink" Target="https://www.caixa.gov.br/Downloads/sinapi-cadernos-tecnicos/SINAPI-CT-REDES-DE-AGUA-E-ESGOTO-EM-PEAD-LISO-(TUBOS-E-CONEXOES).pdf" TargetMode="External"/><Relationship Id="rId9438" Type="http://schemas.openxmlformats.org/officeDocument/2006/relationships/hyperlink" Target="https://www.caixa.gov.br/Downloads/sinapi-cadernos-tecnicos/SINAPI-CT-VERGAS-CONTRAVERGAS-E-FIXACAO-DE-ALVENARIA.pdf" TargetMode="External"/><Relationship Id="rId9645" Type="http://schemas.openxmlformats.org/officeDocument/2006/relationships/hyperlink" Target="https://www.caixa.gov.br/Downloads/sinapi-cadernos-tecnicos/SINAPI-CT-VALVULAS-PARA-REDES-DE-SANEAMENTO.pdf" TargetMode="External"/><Relationship Id="rId66" Type="http://schemas.openxmlformats.org/officeDocument/2006/relationships/hyperlink" Target="https://www.caixa.gov.br/Downloads/sinapi-cadernos-tecnicos/SINAPI-CT-ALVENARIA-DE-VEDACAO.pdf" TargetMode="External"/><Relationship Id="rId1427" Type="http://schemas.openxmlformats.org/officeDocument/2006/relationships/hyperlink" Target="https://www.caixa.gov.br/Downloads/sinapi-cadernos-tecnicos/SINAPI-CT-CUSTOS-HORARIOS-PRODUTIVO-E-IMPRODUTIVO-DOS-EQUIPAMENTOS.pdf" TargetMode="External"/><Relationship Id="rId1634" Type="http://schemas.openxmlformats.org/officeDocument/2006/relationships/hyperlink" Target="https://www.caixa.gov.br/Downloads/sinapi-cadernos-tecnicos/SINAPI-CT-CUSTOS-HORARIOS-PRODUTIVO-E-IMPRODUTIVO-DOS-EQUIPAMENTOS.pdf" TargetMode="External"/><Relationship Id="rId1841" Type="http://schemas.openxmlformats.org/officeDocument/2006/relationships/hyperlink" Target="https://www.caixa.gov.br/Downloads/sinapi-cadernos-tecnicos/SINAPI-CT-DEMOLICOES-E-REMOCOES.pdf" TargetMode="External"/><Relationship Id="rId4040" Type="http://schemas.openxmlformats.org/officeDocument/2006/relationships/hyperlink" Target="https://www.caixa.gov.br/Downloads/sinapi-cadernos-tecnicos/SINAPI-CT-FORMAS-PARA-ESTRUTURAS-DE-CONCRETO-ARMADO.pdf" TargetMode="External"/><Relationship Id="rId4997" Type="http://schemas.openxmlformats.org/officeDocument/2006/relationships/hyperlink" Target="https://www.caixa.gov.br/Downloads/sinapi-cadernos-tecnicos/SINAPI-CT-INSTALACOES-HIDRAULICAS-RESERVACAO-E-BOMBAS-DE-RECALQUE.pdf" TargetMode="External"/><Relationship Id="rId7196" Type="http://schemas.openxmlformats.org/officeDocument/2006/relationships/hyperlink" Target="https://www.caixa.gov.br/Downloads/sinapi-cadernos-tecnicos/SINAPI-CT-LOUCAS-E-METAIS.pdf" TargetMode="External"/><Relationship Id="rId8247" Type="http://schemas.openxmlformats.org/officeDocument/2006/relationships/hyperlink" Target="https://www.caixa.gov.br/Downloads/sinapi-cadernos-tecnicos/SINAPI-CT-PRODUCAO-DE-CONCRETOS-E-ARGAMASSAS-UTILIZANDO-AGREGADO-RECICLADO.pdf" TargetMode="External"/><Relationship Id="rId8454" Type="http://schemas.openxmlformats.org/officeDocument/2006/relationships/hyperlink" Target="https://www.caixa.gov.br/Downloads/sinapi-cadernos-tecnicos/SINAPI-CT-RECOMPOSICAO-DE-PAVIMENTOS.pdf" TargetMode="External"/><Relationship Id="rId8661" Type="http://schemas.openxmlformats.org/officeDocument/2006/relationships/hyperlink" Target="https://www.caixa.gov.br/Downloads/sinapi-cadernos-tecnicos/SINAPI-CT-REDES-DE-AGUA-E-ESGOTO-EM-PEAD-LISO-(TUBOS-E-CONEXOES).pdf" TargetMode="External"/><Relationship Id="rId9505" Type="http://schemas.openxmlformats.org/officeDocument/2006/relationships/hyperlink" Target="https://www.caixa.gov.br/Downloads/sinapi-cadernos-tecnicos/SINAPI-CT-VALVULAS-E-REGISTROS-PARA-SISTEMAS-PREDIAIS.pdf" TargetMode="External"/><Relationship Id="rId3599" Type="http://schemas.openxmlformats.org/officeDocument/2006/relationships/hyperlink" Target="https://www.caixa.gov.br/Downloads/sinapi-cadernos-tecnicos/SINAPI-CT-ESTRUTURA-E-TRAMA-PARA-COBERTURA.pdf" TargetMode="External"/><Relationship Id="rId4857" Type="http://schemas.openxmlformats.org/officeDocument/2006/relationships/hyperlink" Target="https://www.caixa.gov.br/Downloads/sinapi-cadernos-tecnicos/SINAPI-CT-INSTALACOES-HIDRAULICAS-RESERVACAO-E-BOMBAS-DE-RECALQUE.pdf" TargetMode="External"/><Relationship Id="rId7056" Type="http://schemas.openxmlformats.org/officeDocument/2006/relationships/hyperlink" Target="https://www.caixa.gov.br/Downloads/sinapi-metodologia/Livro_SINAPI_Calculos_Parametros.pdf" TargetMode="External"/><Relationship Id="rId7263" Type="http://schemas.openxmlformats.org/officeDocument/2006/relationships/hyperlink" Target="https://www.caixa.gov.br/Downloads/sinapi-cadernos-tecnicos/SINAPI-CT-MASSA-UNICA-EXTERNA.pdf" TargetMode="External"/><Relationship Id="rId7470" Type="http://schemas.openxmlformats.org/officeDocument/2006/relationships/hyperlink" Target="https://www.caixa.gov.br/Downloads/sinapi-cadernos-tecnicos/SINAPI-CT-PAREDES-DE-CONCRETO-ARMACAO.pdf" TargetMode="External"/><Relationship Id="rId8107" Type="http://schemas.openxmlformats.org/officeDocument/2006/relationships/hyperlink" Target="https://www.caixa.gov.br/Downloads/sinapi-cadernos-tecnicos/SINAPI-CT-POCOS-DE-VISITA-E-CAIXAS-PARA-BOCAS-DE-LOBO.pdf" TargetMode="External"/><Relationship Id="rId8314" Type="http://schemas.openxmlformats.org/officeDocument/2006/relationships/hyperlink" Target="https://www.caixa.gov.br/Downloads/sinapi-cadernos-tecnicos/SINAPI-CT-RADIER-PISO-DE-CONCRETO-E-LAJE-SOBRE-SOLO.pdf" TargetMode="External"/><Relationship Id="rId8521" Type="http://schemas.openxmlformats.org/officeDocument/2006/relationships/hyperlink" Target="https://www.caixa.gov.br/Downloads/sinapi-cadernos-tecnicos/SINAPI-CT-REDES-DE-LOGICA-TELEFONIA-E-IMAGEM.pdf" TargetMode="External"/><Relationship Id="rId1701" Type="http://schemas.openxmlformats.org/officeDocument/2006/relationships/hyperlink" Target="https://www.caixa.gov.br/Downloads/sinapi-cadernos-tecnicos/SINAPI-CT-CUSTOS-HORARIOS-PRODUTIVO-E-IMPRODUTIVO-DOS-EQUIPAMENTOS.pdf" TargetMode="External"/><Relationship Id="rId3459" Type="http://schemas.openxmlformats.org/officeDocument/2006/relationships/hyperlink" Target="https://www.caixa.gov.br/Downloads/sinapi-cadernos-tecnicos/SINAPI-CT-ESQUADRIAS-PORTAS.pdf" TargetMode="External"/><Relationship Id="rId3666" Type="http://schemas.openxmlformats.org/officeDocument/2006/relationships/hyperlink" Target="https://www.caixa.gov.br/Downloads/sinapi-cadernos-tecnicos/SINAPI-CT-ESTRUTURA-E-TRAMA-PARA-COBERTURA.pdf" TargetMode="External"/><Relationship Id="rId5908" Type="http://schemas.openxmlformats.org/officeDocument/2006/relationships/hyperlink" Target="https://www.caixa.gov.br/Downloads/sinapi-cadernos-tecnicos/SINAPI-CT-INSTALACOES-DE-GAS-E-INCENDIO-EM-ACO-E-FERRO-GALVANIZADO.pdf" TargetMode="External"/><Relationship Id="rId6072" Type="http://schemas.openxmlformats.org/officeDocument/2006/relationships/hyperlink" Target="https://www.caixa.gov.br/Downloads/sinapi-cadernos-tecnicos/SINAPI-CT-INSTALACOES-DE-GAS-E-INCENDIO-EM-ACO-E-FERRO-GALVANIZADO.pdf" TargetMode="External"/><Relationship Id="rId7123" Type="http://schemas.openxmlformats.org/officeDocument/2006/relationships/hyperlink" Target="https://www.caixa.gov.br/Downloads/sinapi-cadernos-tecnicos/SINAPI-CT-LOUCAS-E-METAIS.pdf" TargetMode="External"/><Relationship Id="rId7330" Type="http://schemas.openxmlformats.org/officeDocument/2006/relationships/hyperlink" Target="https://www.caixa.gov.br/Downloads/sinapi-cadernos-tecnicos/SINAPI-CT-MASSA-UNICA-EXTERNA.pdf" TargetMode="External"/><Relationship Id="rId587" Type="http://schemas.openxmlformats.org/officeDocument/2006/relationships/hyperlink" Target="https://www.caixa.gov.br/Downloads/sinapi-cadernos-tecnicos/SINAPI-CT-ASSENTAMENTO-DE-TUBOS-DE-PVC-E-METALICOS-EM-REDES-DE-AGUA.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3319" Type="http://schemas.openxmlformats.org/officeDocument/2006/relationships/hyperlink" Target="https://www.caixa.gov.br/Downloads/sinapi-cadernos-tecnicos/SINAPI-CT-ESCORAMENTO-E-PREPARO-DE-FUNDO-DE-VALAS.pdf" TargetMode="External"/><Relationship Id="rId3873" Type="http://schemas.openxmlformats.org/officeDocument/2006/relationships/hyperlink" Target="https://www.caixa.gov.br/Downloads/sinapi-cadernos-tecnicos/SINAPI-CT-FORROS.pdf" TargetMode="External"/><Relationship Id="rId4717" Type="http://schemas.openxmlformats.org/officeDocument/2006/relationships/hyperlink" Target="https://www.caixa.gov.br/Downloads/sinapi-cadernos-tecnicos/SINAPI-CT-INSTALACOES-ELETRICAS-REDE-DE-DISTRIBUICAO.pdf" TargetMode="External"/><Relationship Id="rId4924" Type="http://schemas.openxmlformats.org/officeDocument/2006/relationships/hyperlink" Target="https://www.caixa.gov.br/Downloads/sinapi-cadernos-tecnicos/SINAPI-CT-INSTALACOES-HIDRAULICAS-RESERVACAO-E-BOMBAS-DE-RECALQUE.pdf" TargetMode="External"/><Relationship Id="rId9088" Type="http://schemas.openxmlformats.org/officeDocument/2006/relationships/hyperlink" Target="https://www.caixa.gov.br/Downloads/sinapi-cadernos-tecnicos/SINAPI-CT-TRANSPORTE-DE-MATERIAIS-DENTRO-DO-CANTEIRO-DE-OBRAS.pdf" TargetMode="External"/><Relationship Id="rId9295" Type="http://schemas.openxmlformats.org/officeDocument/2006/relationships/hyperlink" Target="https://www.caixa.gov.br/Downloads/sinapi-cadernos-tecnicos/SINAPI-CT-TRANSPORTE-CARGA-E-DESCARGA-DE-MATERIAIS.pdf" TargetMode="External"/><Relationship Id="rId447" Type="http://schemas.openxmlformats.org/officeDocument/2006/relationships/hyperlink" Target="https://www.caixa.gov.br/Downloads/sinapi-cadernos-tecnicos/SINAPI-CT-ASSENTAMENTO-DE-TUBOS-DE-PVC-E-METALICOS-EM-REDES-DE-AGUA.pdf" TargetMode="External"/><Relationship Id="rId794" Type="http://schemas.openxmlformats.org/officeDocument/2006/relationships/hyperlink" Target="https://www.caixa.gov.br/Downloads/sinapi-cadernos-tecnicos/SINAPI-CT-ATERROS-BASES-SUB-BASES-E-IMPRIMACOES.pdf" TargetMode="External"/><Relationship Id="rId1077" Type="http://schemas.openxmlformats.org/officeDocument/2006/relationships/hyperlink" Target="https://www.caixa.gov.br/Downloads/sinapi-cadernos-tecnicos/SINAPI-CT-BOMBAS-HIDRAULICAS-CENTRIFUGAS-HORIZONTAIS-E-SUBMERSIVEI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2682" Type="http://schemas.openxmlformats.org/officeDocument/2006/relationships/hyperlink" Target="https://www.caixa.gov.br/Downloads/sinapi-cadernos-tecnicos/SINAPI-CT-DISSIPADORES-DE-ENERGIA.pdf" TargetMode="External"/><Relationship Id="rId3526" Type="http://schemas.openxmlformats.org/officeDocument/2006/relationships/hyperlink" Target="https://www.caixa.gov.br/Downloads/sinapi-cadernos-tecnicos/SINAPI-CT-ESQUADRIAS-PORTAS.pdf" TargetMode="External"/><Relationship Id="rId3733" Type="http://schemas.openxmlformats.org/officeDocument/2006/relationships/hyperlink" Target="https://www.caixa.gov.br/Downloads/sinapi-cadernos-tecnicos/SINAPI-CT-ESTRUTURAS-DE-CONTENCAO-PERFIS-PRANCHADOS-CORTINAS-E-MUROS-DE-ARRIMO.pdf" TargetMode="External"/><Relationship Id="rId3940" Type="http://schemas.openxmlformats.org/officeDocument/2006/relationships/hyperlink" Target="https://www.caixa.gov.br/Downloads/sinapi-cadernos-tecnicos/SINAPI-CT-FUNDACOES-RASAS-(BLOCOS-SAPATAS-VIGAS-BALDRAME).pdf" TargetMode="External"/><Relationship Id="rId6889" Type="http://schemas.openxmlformats.org/officeDocument/2006/relationships/hyperlink" Target="https://www.caixa.gov.br/Downloads/sinapi-metodologia/Livro_SINAPI_Calculos_Parametros.pdf" TargetMode="External"/><Relationship Id="rId9155" Type="http://schemas.openxmlformats.org/officeDocument/2006/relationships/hyperlink" Target="https://www.caixa.gov.br/Downloads/sinapi-cadernos-tecnicos/SINAPI-CT-TRANSPORTE-DE-MATERIAIS-DENTRO-DO-CANTEIRO-DE-OBRAS.pdf" TargetMode="External"/><Relationship Id="rId654" Type="http://schemas.openxmlformats.org/officeDocument/2006/relationships/hyperlink" Target="https://www.caixa.gov.br/Downloads/sinapi-cadernos-tecnicos/SINAPI-CT-ASSENTAMENTO-DE-TUBOS-DE-ESGOTO-OU-DRENAGEM-PLUVIAL-EM-CONCRETO.pdf" TargetMode="External"/><Relationship Id="rId861" Type="http://schemas.openxmlformats.org/officeDocument/2006/relationships/hyperlink" Target="https://www.caixa.gov.br/Downloads/sinapi-cadernos-tecnicos/SINAPI-CT-ATERROS-BASES-SUB-BASES-E-IMPRIMACOES.pdf" TargetMode="External"/><Relationship Id="rId1284" Type="http://schemas.openxmlformats.org/officeDocument/2006/relationships/hyperlink" Target="https://www.caixa.gov.br/Downloads/sinapi-cadernos-tecnicos/SINAPI-CT-CONCRETO-PROJETADO.pdf" TargetMode="External"/><Relationship Id="rId1491" Type="http://schemas.openxmlformats.org/officeDocument/2006/relationships/hyperlink" Target="https://www.caixa.gov.br/Downloads/sinapi-cadernos-tecnicos/SINAPI-CT-CUSTOS-HORARIOS-PRODUTIVO-E-IMPRODUTIVO-DOS-EQUIPAMENTOS.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3800" Type="http://schemas.openxmlformats.org/officeDocument/2006/relationships/hyperlink" Target="https://www.caixa.gov.br/Downloads/sinapi-cadernos-tecnicos/SINAPI-CT-ESTRUTURAS-DE-MADEIRA.pdf" TargetMode="External"/><Relationship Id="rId5698" Type="http://schemas.openxmlformats.org/officeDocument/2006/relationships/hyperlink" Target="https://www.caixa.gov.br/Downloads/sinapi-cadernos-tecnicos/SINAPI-CT-INSTALACOES-PREDIAIS-DE-AGUA-QUENTE-EM-CPVC.pdf" TargetMode="External"/><Relationship Id="rId6749" Type="http://schemas.openxmlformats.org/officeDocument/2006/relationships/hyperlink" Target="https://www.caixa.gov.br/Downloads/sinapi-metodologia/Livro_SINAPI_Calculos_Parametros.pdf" TargetMode="External"/><Relationship Id="rId6956" Type="http://schemas.openxmlformats.org/officeDocument/2006/relationships/hyperlink" Target="https://www.caixa.gov.br/Downloads/sinapi-metodologia/Livro_SINAPI_Calculos_Parametros.pdf" TargetMode="External"/><Relationship Id="rId9362" Type="http://schemas.openxmlformats.org/officeDocument/2006/relationships/hyperlink" Target="https://www.caixa.gov.br/Downloads/sinapi-cadernos-tecnicos/SINAPI-CT-TUBULACAO-FLANGEADA-PARA-REDES-DE-AGUA.pdf" TargetMode="External"/><Relationship Id="rId307" Type="http://schemas.openxmlformats.org/officeDocument/2006/relationships/hyperlink" Target="https://www.caixa.gov.br/Downloads/sinapi-cadernos-tecnicos/SINAPI-CT-ARMACAO-PARA-ESTRUTURAS-DE-CONCRETO-ARMADO.pdf" TargetMode="External"/><Relationship Id="rId514" Type="http://schemas.openxmlformats.org/officeDocument/2006/relationships/hyperlink" Target="https://www.caixa.gov.br/Downloads/sinapi-cadernos-tecnicos/SINAPI-CT-ASSENTAMENTO-DE-TUBOS-DE-PVC-E-METALICOS-EM-REDES-DE-AGUA.pdf" TargetMode="External"/><Relationship Id="rId721" Type="http://schemas.openxmlformats.org/officeDocument/2006/relationships/hyperlink" Target="https://www.caixa.gov.br/Downloads/sinapi-cadernos-tecnicos/SINAPI-CT-ATERRO-E-REATERRO-DE-VALAS.pdf" TargetMode="External"/><Relationship Id="rId1144" Type="http://schemas.openxmlformats.org/officeDocument/2006/relationships/hyperlink" Target="https://www.caixa.gov.br/Downloads/sinapi-cadernos-tecnicos/SINAPI-CT-CAIXAS-ENTERRADAS.pdf" TargetMode="External"/><Relationship Id="rId1351" Type="http://schemas.openxmlformats.org/officeDocument/2006/relationships/hyperlink" Target="https://www.caixa.gov.br/Downloads/sinapi-cadernos-tecnicos/SINAPI-CT-CONCRETO-PROTENDIDO.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5558" Type="http://schemas.openxmlformats.org/officeDocument/2006/relationships/hyperlink" Target="https://www.caixa.gov.br/Downloads/sinapi-cadernos-tecnicos/SINAPI-CT-INSTALACOES-PREDIAIS-DE-AGUA-FRIA-EM-PVC.pdf" TargetMode="External"/><Relationship Id="rId5765" Type="http://schemas.openxmlformats.org/officeDocument/2006/relationships/hyperlink" Target="https://www.caixa.gov.br/Downloads/sinapi-cadernos-tecnicos/SINAPI-CT-INSTALACOES-PREDIAIS-DE-AGUA-QUENTE-EM-CPVC.pdf" TargetMode="External"/><Relationship Id="rId5972" Type="http://schemas.openxmlformats.org/officeDocument/2006/relationships/hyperlink" Target="https://www.caixa.gov.br/Downloads/sinapi-cadernos-tecnicos/SINAPI-CT-INSTALACOES-DE-GAS-E-INCENDIO-EM-ACO-E-FERRO-GALVANIZADO.pdf" TargetMode="External"/><Relationship Id="rId6609" Type="http://schemas.openxmlformats.org/officeDocument/2006/relationships/hyperlink" Target="https://www.caixa.gov.br/Downloads/sinapi-cadernos-tecnicos/SINAPI-CT-INSTALACOES-PARA-CANTEIROS-DE-OBRAS.pdf" TargetMode="External"/><Relationship Id="rId6816" Type="http://schemas.openxmlformats.org/officeDocument/2006/relationships/hyperlink" Target="https://www.caixa.gov.br/Downloads/sinapi-metodologia/Livro_SINAPI_Calculos_Parametros.pdf" TargetMode="External"/><Relationship Id="rId8171" Type="http://schemas.openxmlformats.org/officeDocument/2006/relationships/hyperlink" Target="https://www.caixa.gov.br/Downloads/sinapi-cadernos-tecnicos/SINAPI-CT-POCOS-DE-VISITA-E-CAIXAS-PARA-BOCAS-DE-LOBO.pdf" TargetMode="External"/><Relationship Id="rId9015" Type="http://schemas.openxmlformats.org/officeDocument/2006/relationships/hyperlink" Target="https://www.caixa.gov.br/Downloads/sinapi-cadernos-tecnicos/SINAPI-CT-TRANSPORTE-FLUVIAL-CARGA-E-DESCARGA.pdf" TargetMode="External"/><Relationship Id="rId9222" Type="http://schemas.openxmlformats.org/officeDocument/2006/relationships/hyperlink" Target="https://www.caixa.gov.br/Downloads/sinapi-cadernos-tecnicos/SINAPI-CT-TRANSPORTE-CARGA-E-DESCARGA-DE-MATERIAIS.pdf" TargetMode="External"/><Relationship Id="rId1004" Type="http://schemas.openxmlformats.org/officeDocument/2006/relationships/hyperlink" Target="https://www.caixa.gov.br/Downloads/sinapi-cadernos-tecnicos/SINAPI-CT-BOCAS-PARA-BUEIROS.pdf" TargetMode="External"/><Relationship Id="rId1211" Type="http://schemas.openxmlformats.org/officeDocument/2006/relationships/hyperlink" Target="https://www.caixa.gov.br/Downloads/sinapi-cadernos-tecnicos/SINAPI-CT-CERCAS-PROTETORES-E-ALAMBRADOS.pdf" TargetMode="External"/><Relationship Id="rId4367" Type="http://schemas.openxmlformats.org/officeDocument/2006/relationships/hyperlink" Target="https://www.caixa.gov.br/Downloads/sinapi-cadernos-tecnicos/SINAPI-CT-INSTALACOES-ELETRICAS-ELETRODUTOS-EMBUTIDOS-CABOS-CAIXAS-TOMADAS-E-INTERRUPTORES.pdf" TargetMode="External"/><Relationship Id="rId4574" Type="http://schemas.openxmlformats.org/officeDocument/2006/relationships/hyperlink" Target="https://www.caixa.gov.br/Downloads/sinapi-cadernos-tecnicos/SINAPI-CT-INSTALACOES-ELETRICAS-ELETRODUTOS-CONEXOES-E-CONDULETES-APARENTES.pdf" TargetMode="External"/><Relationship Id="rId4781" Type="http://schemas.openxmlformats.org/officeDocument/2006/relationships/hyperlink" Target="https://www.caixa.gov.br/Downloads/sinapi-cadernos-tecnicos/SINAPI-CT-INSTALACOES-HIDRAULICAS-RESERVACAO-E-BOMBAS-DE-RECALQUE.pdf" TargetMode="External"/><Relationship Id="rId5418" Type="http://schemas.openxmlformats.org/officeDocument/2006/relationships/hyperlink" Target="https://www.caixa.gov.br/Downloads/sinapi-cadernos-tecnicos/SINAPI-CT-INSTALACOES-PREDIAIS-DE-AGUA-FRIA-EM-PVC.pdf" TargetMode="External"/><Relationship Id="rId5625" Type="http://schemas.openxmlformats.org/officeDocument/2006/relationships/hyperlink" Target="https://www.caixa.gov.br/Downloads/sinapi-cadernos-tecnicos/SINAPI-CT-INSTALACOES-PREDIAIS-DE-AGUA-FRIA-EM-PVC.pdf" TargetMode="External"/><Relationship Id="rId5832" Type="http://schemas.openxmlformats.org/officeDocument/2006/relationships/hyperlink" Target="https://www.caixa.gov.br/Downloads/sinapi-cadernos-tecnicos/SINAPI-CT-INSTALACOES-PREDIAIS-DE-AGUAS-PLUVIAIS-TUBOS-CONEXOES-CAIXAS-E-RALOS.pdf" TargetMode="External"/><Relationship Id="rId8031" Type="http://schemas.openxmlformats.org/officeDocument/2006/relationships/hyperlink" Target="https://www.caixa.gov.br/Downloads/sinapi-cadernos-tecnicos/SINAPI-CT-POSTES-DE-CONCRETO-E-METALICOS.pdf" TargetMode="External"/><Relationship Id="rId8988" Type="http://schemas.openxmlformats.org/officeDocument/2006/relationships/hyperlink" Target="https://www.caixa.gov.br/Downloads/sinapi-cadernos-tecnicos/SINAPI-CT-TRANSPORTE-FLUVIAL-CARGA-E-DESCARGA.pdf" TargetMode="External"/><Relationship Id="rId3176" Type="http://schemas.openxmlformats.org/officeDocument/2006/relationships/hyperlink" Target="https://www.caixa.gov.br/Downloads/sinapi-cadernos-tecnicos/SINAPI-CT-ESCAVACAO-VERTICAL-A-CEU-ABERTO.pdf" TargetMode="External"/><Relationship Id="rId3383" Type="http://schemas.openxmlformats.org/officeDocument/2006/relationships/hyperlink" Target="https://www.caixa.gov.br/Downloads/sinapi-cadernos-tecnicos/SINAPI-CT-ESGOTAMENTO-DE-VALA-E-REBAIXAMENTO-DO-LENCOL-FREATICO.pdf" TargetMode="External"/><Relationship Id="rId3590" Type="http://schemas.openxmlformats.org/officeDocument/2006/relationships/hyperlink" Target="https://www.caixa.gov.br/Downloads/sinapi-cadernos-tecnicos/SINAPI-CT-ESTRUTURA-E-TRAMA-PARA-COBERTURA.pdf" TargetMode="External"/><Relationship Id="rId4227" Type="http://schemas.openxmlformats.org/officeDocument/2006/relationships/hyperlink" Target="https://www.caixa.gov.br/Downloads/sinapi-cadernos-tecnicos/SINAPI-CT-GUIAS-E-SARJETAS.pdf" TargetMode="External"/><Relationship Id="rId4434" Type="http://schemas.openxmlformats.org/officeDocument/2006/relationships/hyperlink" Target="https://www.caixa.gov.br/Downloads/sinapi-cadernos-tecnicos/SINAPI-CT-INSTALACOES-ELETRICAS-ELETRODUTOS-EMBUTIDOS-CABOS-CAIXAS-TOMADAS-E-INTERRUPTORES.pdf" TargetMode="External"/><Relationship Id="rId7797" Type="http://schemas.openxmlformats.org/officeDocument/2006/relationships/hyperlink" Target="https://www.caixa.gov.br/Downloads/sinapi-cadernos-tecnicos/SINAPI-CT-PINTURA-EXTERNA.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3036" Type="http://schemas.openxmlformats.org/officeDocument/2006/relationships/hyperlink" Target="https://www.caixa.gov.br/Downloads/sinapi-cadernos-tecnicos/SINAPI-CT-ESCADAS.pdf" TargetMode="External"/><Relationship Id="rId3243" Type="http://schemas.openxmlformats.org/officeDocument/2006/relationships/hyperlink" Target="https://www.caixa.gov.br/Downloads/sinapi-cadernos-tecnicos/SINAPI-CT-ESCAVACAO-DE-VALAS.pdf" TargetMode="External"/><Relationship Id="rId4641" Type="http://schemas.openxmlformats.org/officeDocument/2006/relationships/hyperlink" Target="https://www.caixa.gov.br/Downloads/sinapi-cadernos-tecnicos/SINAPI-CT-INSTALACOES-ELETRICAS-QUADROS-CABOS-DISJUNTORES-CONTATORES-E-BARRAMENTOS-BLINDADOS.pdf" TargetMode="External"/><Relationship Id="rId6399" Type="http://schemas.openxmlformats.org/officeDocument/2006/relationships/hyperlink" Target="https://www.caixa.gov.br/Downloads/sinapi-cadernos-tecnicos/SINAPI-CT-INSTALACOES-EM-COBRE.pdf" TargetMode="External"/><Relationship Id="rId8848" Type="http://schemas.openxmlformats.org/officeDocument/2006/relationships/hyperlink" Target="https://www.caixa.gov.br/Downloads/sinapi-cadernos-tecnicos/SINAPI-CT-SISTEMAS-DE-MEDICAO.pdf" TargetMode="External"/><Relationship Id="rId164" Type="http://schemas.openxmlformats.org/officeDocument/2006/relationships/hyperlink" Target="https://www.caixa.gov.br/Downloads/sinapi-cadernos-tecnicos/SINAPI-CT-ARGAMASSAS.pdf" TargetMode="External"/><Relationship Id="rId371" Type="http://schemas.openxmlformats.org/officeDocument/2006/relationships/hyperlink" Target="https://www.caixa.gov.br/Downloads/sinapi-cadernos-tecnicos/SINAPI-CT-ASSENTAMENTO-DE-TUBOS-DE-ESGOTO-EM-PVC-E-PEAD.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3450" Type="http://schemas.openxmlformats.org/officeDocument/2006/relationships/hyperlink" Target="https://www.caixa.gov.br/Downloads/sinapi-cadernos-tecnicos/SINAPI-CT-ESQUADRIAS-PORTAS.pdf" TargetMode="External"/><Relationship Id="rId4501" Type="http://schemas.openxmlformats.org/officeDocument/2006/relationships/hyperlink" Target="https://www.caixa.gov.br/Downloads/sinapi-cadernos-tecnicos/SINAPI-CT-INSTALACOES-ELETRICAS-ELETRODUTOS-EMBUTIDOS-CABOS-CAIXAS-TOMADAS-E-INTERRUPTORES.pdf" TargetMode="External"/><Relationship Id="rId6259" Type="http://schemas.openxmlformats.org/officeDocument/2006/relationships/hyperlink" Target="https://www.caixa.gov.br/Downloads/sinapi-cadernos-tecnicos/SINAPI-CT-INSTALACOES-DE-GAS-EM-PEX-MULTICAMADAS.pdf" TargetMode="External"/><Relationship Id="rId7657" Type="http://schemas.openxmlformats.org/officeDocument/2006/relationships/hyperlink" Target="https://www.caixa.gov.br/Downloads/sinapi-cadernos-tecnicos/SINAPI-CT-PAVIMENTO-RIGIDO-DE-CONCRETO.pdf" TargetMode="External"/><Relationship Id="rId7864" Type="http://schemas.openxmlformats.org/officeDocument/2006/relationships/hyperlink" Target="https://www.caixa.gov.br/Downloads/sinapi-cadernos-tecnicos/SINAPI-CT-PINTURA-EM-SUPERFICIES-METALICAS.pdf" TargetMode="External"/><Relationship Id="rId8708" Type="http://schemas.openxmlformats.org/officeDocument/2006/relationships/hyperlink" Target="https://www.caixa.gov.br/Downloads/sinapi-cadernos-tecnicos/SINAPI-CT-REVESTIMENTOS-CERAMICOS-INTERNOS.pdf" TargetMode="External"/><Relationship Id="rId8915" Type="http://schemas.openxmlformats.org/officeDocument/2006/relationships/hyperlink" Target="https://www.caixa.gov.br/Downloads/sinapi-cadernos-tecnicos/SINAPI-CT-TELHAMENTO-PARA-COBERTURA.pdf" TargetMode="External"/><Relationship Id="rId3103" Type="http://schemas.openxmlformats.org/officeDocument/2006/relationships/hyperlink" Target="https://www.caixa.gov.br/Downloads/sinapi-cadernos-tecnicos/SINAPI-CT-ESCADAS.pdf" TargetMode="External"/><Relationship Id="rId3310" Type="http://schemas.openxmlformats.org/officeDocument/2006/relationships/hyperlink" Target="https://www.caixa.gov.br/Downloads/sinapi-cadernos-tecnicos/SINAPI-CT-ESCAVACAO-EM-MATERIAL-DE-3&#170;-CATEGORIA.pdf" TargetMode="External"/><Relationship Id="rId5068" Type="http://schemas.openxmlformats.org/officeDocument/2006/relationships/hyperlink" Target="https://www.caixa.gov.br/Downloads/sinapi-cadernos-tecnicos/SINAPI-CT-INSTALACOES-HIDRAULICAS-RESERVACAO-E-BOMBAS-DE-RECALQUE.pdf" TargetMode="External"/><Relationship Id="rId6466" Type="http://schemas.openxmlformats.org/officeDocument/2006/relationships/hyperlink" Target="https://www.caixa.gov.br/Downloads/sinapi-cadernos-tecnicos/SINAPI-CT-INSTALACOES-EM-COBRE.pdf" TargetMode="External"/><Relationship Id="rId6673" Type="http://schemas.openxmlformats.org/officeDocument/2006/relationships/hyperlink" Target="https://www.caixa.gov.br/Downloads/sinapi-cadernos-tecnicos/SINAPI-CT-LIGACOES-PREDIAIS-DE-AGUA-E-ESGOTO.pdf" TargetMode="External"/><Relationship Id="rId6880" Type="http://schemas.openxmlformats.org/officeDocument/2006/relationships/hyperlink" Target="https://www.caixa.gov.br/Downloads/sinapi-metodologia/Livro_SINAPI_Calculos_Parametros.pdf" TargetMode="External"/><Relationship Id="rId7517" Type="http://schemas.openxmlformats.org/officeDocument/2006/relationships/hyperlink" Target="https://www.caixa.gov.br/Downloads/sinapi-cadernos-tecnicos/SINAPI-CT-PAREDES-DE-CONCRETO-ESTUCAMENTO.pdf" TargetMode="External"/><Relationship Id="rId7724" Type="http://schemas.openxmlformats.org/officeDocument/2006/relationships/hyperlink" Target="https://www.caixa.gov.br/Downloads/sinapi-cadernos-tecnicos/SINAPI-CT-PERFURACAO-HORIZONTAL-DIRECIONAL-HDD.pdf" TargetMode="External"/><Relationship Id="rId7931" Type="http://schemas.openxmlformats.org/officeDocument/2006/relationships/hyperlink" Target="https://www.caixa.gov.br/Downloads/sinapi-cadernos-tecnicos/SINAPI-CT-PINTURA-PARA-PISOS-E-PARA-SINALIZACAO-HORIZONTAL-E-VERTICAL.pdf" TargetMode="External"/><Relationship Id="rId231" Type="http://schemas.openxmlformats.org/officeDocument/2006/relationships/hyperlink" Target="https://www.caixa.gov.br/Downloads/sinapi-cadernos-tecnicos/SINAPI-CT-ARGAMASSAS.pdf" TargetMode="External"/><Relationship Id="rId2869" Type="http://schemas.openxmlformats.org/officeDocument/2006/relationships/hyperlink" Target="https://www.caixa.gov.br/Downloads/sinapi-cadernos-tecnicos/SINAPI-CT-ELETROCALHAS.pdf" TargetMode="External"/><Relationship Id="rId5275" Type="http://schemas.openxmlformats.org/officeDocument/2006/relationships/hyperlink" Target="https://www.caixa.gov.br/Downloads/sinapi-cadernos-tecnicos/SINAPI-CT-INSTALACOES-HIDRAULICAS-EM-PPR.pdf" TargetMode="External"/><Relationship Id="rId5482" Type="http://schemas.openxmlformats.org/officeDocument/2006/relationships/hyperlink" Target="https://www.caixa.gov.br/Downloads/sinapi-cadernos-tecnicos/SINAPI-CT-INSTALACOES-PREDIAIS-DE-AGUA-FRIA-EM-PVC.pdf" TargetMode="External"/><Relationship Id="rId6119" Type="http://schemas.openxmlformats.org/officeDocument/2006/relationships/hyperlink" Target="https://www.caixa.gov.br/Downloads/sinapi-cadernos-tecnicos/SINAPI-CT-INSTALACOES-DE-GAS-E-INCENDIO-EM-ACO-E-FERRO-GALVANIZADO.pdf" TargetMode="External"/><Relationship Id="rId6326" Type="http://schemas.openxmlformats.org/officeDocument/2006/relationships/hyperlink" Target="https://www.caixa.gov.br/Downloads/sinapi-cadernos-tecnicos/SINAPI-CT-INSTALACOES-DE-AR-CONDICIONADO.pdf" TargetMode="External"/><Relationship Id="rId6533" Type="http://schemas.openxmlformats.org/officeDocument/2006/relationships/hyperlink" Target="https://www.caixa.gov.br/Downloads/sinapi-cadernos-tecnicos/SINAPI-CT-INSTALACOES-EM-COBRE.pdf" TargetMode="External"/><Relationship Id="rId6740" Type="http://schemas.openxmlformats.org/officeDocument/2006/relationships/hyperlink" Target="https://www.caixa.gov.br/Downloads/sinapi-metodologia/Livro_SINAPI_Calculos_Parametros.pdf" TargetMode="External"/><Relationship Id="rId1678" Type="http://schemas.openxmlformats.org/officeDocument/2006/relationships/hyperlink" Target="https://www.caixa.gov.br/Downloads/sinapi-cadernos-tecnicos/SINAPI-CT-CUSTOS-HORARIOS-PRODUTIVO-E-IMPRODUTIVO-DOS-EQUIPAMENTOS.pdf" TargetMode="External"/><Relationship Id="rId1885" Type="http://schemas.openxmlformats.org/officeDocument/2006/relationships/hyperlink" Target="https://www.caixa.gov.br/Downloads/sinapi-cadernos-tecnicos/SINAPI-CT-DEPRECIACAO-JUROS-IMPOSTOS-E-SEGUROS-MANUTENCAO-E-MATERIAIS-NA-OPERACAO-DOS-EQUIPAMENTOS.pdf" TargetMode="External"/><Relationship Id="rId2729" Type="http://schemas.openxmlformats.org/officeDocument/2006/relationships/hyperlink" Target="https://www.caixa.gov.br/Downloads/sinapi-cadernos-tecnicos/SINAPI-CT-DRENOS.pdf" TargetMode="External"/><Relationship Id="rId2936" Type="http://schemas.openxmlformats.org/officeDocument/2006/relationships/hyperlink" Target="https://www.caixa.gov.br/Downloads/sinapi-cadernos-tecnicos/SINAPI-CT-ENERGIA-SOLAR-PARA-EDIFICACOES.pdf" TargetMode="External"/><Relationship Id="rId4084" Type="http://schemas.openxmlformats.org/officeDocument/2006/relationships/hyperlink" Target="https://www.caixa.gov.br/Downloads/sinapi-cadernos-tecnicos/SINAPI-CT-FORMAS-PARA-PILARES-CIRCULARES.pdf" TargetMode="External"/><Relationship Id="rId4291" Type="http://schemas.openxmlformats.org/officeDocument/2006/relationships/hyperlink" Target="https://www.caixa.gov.br/Downloads/sinapi-cadernos-tecnicos/SINAPI-CT-IMPERMEABILIZACAO-PROTECAO-MECANICA-E-TRATAMENTO-DE-JUNTA.pdf" TargetMode="External"/><Relationship Id="rId5135" Type="http://schemas.openxmlformats.org/officeDocument/2006/relationships/hyperlink" Target="https://www.caixa.gov.br/Downloads/sinapi-cadernos-tecnicos/SINAPI-CT-INSTALACOES-HIDRAULICAS-EM-PEX.pdf" TargetMode="External"/><Relationship Id="rId5342" Type="http://schemas.openxmlformats.org/officeDocument/2006/relationships/hyperlink" Target="https://www.caixa.gov.br/Downloads/sinapi-cadernos-tecnicos/SINAPI-CT-INSTALACOES-PREDIAIS-DE-ESGOTO-TUBOS-E-CONEXOES.pdf" TargetMode="External"/><Relationship Id="rId6600" Type="http://schemas.openxmlformats.org/officeDocument/2006/relationships/hyperlink" Target="https://www.caixa.gov.br/Downloads/sinapi-cadernos-tecnicos/SINAPI-CT-INSTALACOES-PARA-CANTEIROS-DE-OBRAS.pdf" TargetMode="External"/><Relationship Id="rId8498" Type="http://schemas.openxmlformats.org/officeDocument/2006/relationships/hyperlink" Target="https://www.caixa.gov.br/Downloads/sinapi-cadernos-tecnicos/SINAPI-CT-REDES-ENTERRADAS-DE-DISTRIBUICAO-ELETRICA.pdf" TargetMode="External"/><Relationship Id="rId9549" Type="http://schemas.openxmlformats.org/officeDocument/2006/relationships/hyperlink" Target="https://www.caixa.gov.br/Downloads/sinapi-cadernos-tecnicos/SINAPI-CT-VALVULAS-E-REGISTROS-PARA-SISTEMAS-PREDIAIS.pdf" TargetMode="External"/><Relationship Id="rId908" Type="http://schemas.openxmlformats.org/officeDocument/2006/relationships/hyperlink" Target="https://www.caixa.gov.br/Downloads/sinapi-cadernos-tecnicos/SINAPI-CT-ATERROS-BASES-SUB-BASES-E-IMPRIMACOES.pdf" TargetMode="External"/><Relationship Id="rId1538" Type="http://schemas.openxmlformats.org/officeDocument/2006/relationships/hyperlink" Target="https://www.caixa.gov.br/Downloads/sinapi-cadernos-tecnicos/SINAPI-CT-CUSTOS-HORARIOS-PRODUTIVO-E-IMPRODUTIVO-DOS-EQUIPAMENTOS.pdf" TargetMode="External"/><Relationship Id="rId4151" Type="http://schemas.openxmlformats.org/officeDocument/2006/relationships/hyperlink" Target="https://www.caixa.gov.br/Downloads/sinapi-cadernos-tecnicos/SINAPI-CT-GESSO.pdf" TargetMode="External"/><Relationship Id="rId5202" Type="http://schemas.openxmlformats.org/officeDocument/2006/relationships/hyperlink" Target="https://www.caixa.gov.br/Downloads/sinapi-cadernos-tecnicos/SINAPI-CT-INSTALACOES-HIDRAULICAS-EM-PEX.pdf" TargetMode="External"/><Relationship Id="rId8358" Type="http://schemas.openxmlformats.org/officeDocument/2006/relationships/hyperlink" Target="https://www.caixa.gov.br/Downloads/sinapi-cadernos-tecnicos/SINAPI-CT-RASGOS-E-FIXACOES.pdf" TargetMode="External"/><Relationship Id="rId8565" Type="http://schemas.openxmlformats.org/officeDocument/2006/relationships/hyperlink" Target="https://www.caixa.gov.br/Downloads/sinapi-cadernos-tecnicos/SINAPI-CT-REDES-DE-LOGICA-TELEFONIA-E-IMAGEM.pdf" TargetMode="External"/><Relationship Id="rId9409" Type="http://schemas.openxmlformats.org/officeDocument/2006/relationships/hyperlink" Target="https://www.caixa.gov.br/Downloads/sinapi-cadernos-tecnicos/SINAPI-CT-USINAGENS.pdf" TargetMode="External"/><Relationship Id="rId9616" Type="http://schemas.openxmlformats.org/officeDocument/2006/relationships/hyperlink" Target="https://www.caixa.gov.br/Downloads/sinapi-cadernos-tecnicos/SINAPI-CT-VALVULAS-PARA-REDES-DE-SANEAMENTO.pdf" TargetMode="External"/><Relationship Id="rId1745" Type="http://schemas.openxmlformats.org/officeDocument/2006/relationships/hyperlink" Target="https://www.caixa.gov.br/Downloads/sinapi-cadernos-tecnicos/SINAPI-CT-CUSTOS-HORARIOS-PRODUTIVO-E-IMPRODUTIVO-DOS-EQUIPAMENTOS.pdf" TargetMode="External"/><Relationship Id="rId1952" Type="http://schemas.openxmlformats.org/officeDocument/2006/relationships/hyperlink" Target="https://www.caixa.gov.br/Downloads/sinapi-cadernos-tecnicos/SINAPI-CT-DEPRECIACAO-JUROS-IMPOSTOS-E-SEGUROS-MANUTENCAO-E-MATERIAIS-NA-OPERACAO-DOS-EQUIPAMENTOS.pdf" TargetMode="External"/><Relationship Id="rId4011" Type="http://schemas.openxmlformats.org/officeDocument/2006/relationships/hyperlink" Target="https://www.caixa.gov.br/Downloads/sinapi-cadernos-tecnicos/SINAPI-CT-FORMAS-PARA-ESTRUTURAS-DE-CONCRETO-ARMADO.pdf" TargetMode="External"/><Relationship Id="rId7167" Type="http://schemas.openxmlformats.org/officeDocument/2006/relationships/hyperlink" Target="https://www.caixa.gov.br/Downloads/sinapi-cadernos-tecnicos/SINAPI-CT-LOUCAS-E-METAIS.pdf" TargetMode="External"/><Relationship Id="rId7374" Type="http://schemas.openxmlformats.org/officeDocument/2006/relationships/hyperlink" Target="https://www.caixa.gov.br/Downloads/sinapi-cadernos-tecnicos/SINAPI-CT-MASSA-UNICA-INTERNA.pdf" TargetMode="External"/><Relationship Id="rId8218" Type="http://schemas.openxmlformats.org/officeDocument/2006/relationships/hyperlink" Target="https://www.caixa.gov.br/Downloads/sinapi-cadernos-tecnicos/SINAPI-CT-PRODUCAO-DE-CONCRETO.pdf" TargetMode="External"/><Relationship Id="rId8425" Type="http://schemas.openxmlformats.org/officeDocument/2006/relationships/hyperlink" Target="https://www.caixa.gov.br/Downloads/sinapi-cadernos-tecnicos/SINAPI-CT-RECOMPOSICAO-DE-PAVIMENTOS.pdf" TargetMode="External"/><Relationship Id="rId8772" Type="http://schemas.openxmlformats.org/officeDocument/2006/relationships/hyperlink" Target="https://www.caixa.gov.br/Downloads/sinapi-cadernos-tecnicos/SINAPI-CT-SINALIZACAO-VERTICAL-VIARIA.pdf" TargetMode="External"/><Relationship Id="rId37" Type="http://schemas.openxmlformats.org/officeDocument/2006/relationships/hyperlink" Target="https://www.caixa.gov.br/Downloads/sinapi-cadernos-tecnicos/SINAPI-CT-ALVENARIA-DE-VEDACAO.pdf" TargetMode="External"/><Relationship Id="rId1605" Type="http://schemas.openxmlformats.org/officeDocument/2006/relationships/hyperlink" Target="https://www.caixa.gov.br/Downloads/sinapi-cadernos-tecnicos/SINAPI-CT-CUSTOS-HORARIOS-PRODUTIVO-E-IMPRODUTIVO-DOS-EQUIPAMENTOS.pdf" TargetMode="External"/><Relationship Id="rId1812" Type="http://schemas.openxmlformats.org/officeDocument/2006/relationships/hyperlink" Target="https://www.caixa.gov.br/Downloads/sinapi-cadernos-tecnicos/SINAPI-CT-DEMOLICOES-E-REMOCOES.pdf" TargetMode="External"/><Relationship Id="rId4968" Type="http://schemas.openxmlformats.org/officeDocument/2006/relationships/hyperlink" Target="https://www.caixa.gov.br/Downloads/sinapi-cadernos-tecnicos/SINAPI-CT-INSTALACOES-HIDRAULICAS-RESERVACAO-E-BOMBAS-DE-RECALQUE.pdf" TargetMode="External"/><Relationship Id="rId6183" Type="http://schemas.openxmlformats.org/officeDocument/2006/relationships/hyperlink" Target="https://www.caixa.gov.br/Downloads/sinapi-cadernos-tecnicos/SINAPI-CT-INSTALACOES-DE-GAS-E-INCENDIO-EM-ACO-E-FERRO-GALVANIZADO.pdf" TargetMode="External"/><Relationship Id="rId7027" Type="http://schemas.openxmlformats.org/officeDocument/2006/relationships/hyperlink" Target="https://www.caixa.gov.br/Downloads/sinapi-metodologia/Livro_SINAPI_Calculos_Parametros.pdf" TargetMode="External"/><Relationship Id="rId7234" Type="http://schemas.openxmlformats.org/officeDocument/2006/relationships/hyperlink" Target="https://www.caixa.gov.br/Downloads/sinapi-cadernos-tecnicos/SINAPI-CT-LUMINARIAS-EXTERNAS.pdf" TargetMode="External"/><Relationship Id="rId7581" Type="http://schemas.openxmlformats.org/officeDocument/2006/relationships/hyperlink" Target="https://www.caixa.gov.br/Downloads/sinapi-cadernos-tecnicos/SINAPI-CT-PARQUINHOS-E-EQUIPAMENTOS-DE-GINASTICA-AO-AR-LIVRE.pdf" TargetMode="External"/><Relationship Id="rId8632" Type="http://schemas.openxmlformats.org/officeDocument/2006/relationships/hyperlink" Target="https://www.caixa.gov.br/Downloads/sinapi-cadernos-tecnicos/SINAPI-CT-REDES-DE-AGUA-E-ESGOTO-EM-PEAD-LISO-(TUBOS-E-CONEXOES).pdf" TargetMode="External"/><Relationship Id="rId3777" Type="http://schemas.openxmlformats.org/officeDocument/2006/relationships/hyperlink" Target="https://www.caixa.gov.br/Downloads/sinapi-cadernos-tecnicos/SINAPI-CT-ESTRUTURAS-DE-MADEIRA.pdf" TargetMode="External"/><Relationship Id="rId3984" Type="http://schemas.openxmlformats.org/officeDocument/2006/relationships/hyperlink" Target="https://www.caixa.gov.br/Downloads/sinapi-cadernos-tecnicos/SINAPI-CT-FORMAS-PARA-ESTRUTURAS-DE-CONCRETO-ARMADO.pdf" TargetMode="External"/><Relationship Id="rId4828" Type="http://schemas.openxmlformats.org/officeDocument/2006/relationships/hyperlink" Target="https://www.caixa.gov.br/Downloads/sinapi-cadernos-tecnicos/SINAPI-CT-INSTALACOES-HIDRAULICAS-RESERVACAO-E-BOMBAS-DE-RECALQUE.pdf" TargetMode="External"/><Relationship Id="rId6390" Type="http://schemas.openxmlformats.org/officeDocument/2006/relationships/hyperlink" Target="https://www.caixa.gov.br/Downloads/sinapi-cadernos-tecnicos/SINAPI-CT-INSTALACOES-EM-COBRE.pdf" TargetMode="External"/><Relationship Id="rId7441" Type="http://schemas.openxmlformats.org/officeDocument/2006/relationships/hyperlink" Target="https://www.caixa.gov.br/Downloads/sinapi-cadernos-tecnicos/SINAPI-CT-PAISAGISMO-PLANTIO.pdf" TargetMode="External"/><Relationship Id="rId9199" Type="http://schemas.openxmlformats.org/officeDocument/2006/relationships/hyperlink" Target="https://www.caixa.gov.br/Downloads/sinapi-cadernos-tecnicos/SINAPI-CT-TRANSPORTE-CARGA-E-DESCARGA-DE-MATERIAIS.pdf" TargetMode="External"/><Relationship Id="rId698" Type="http://schemas.openxmlformats.org/officeDocument/2006/relationships/hyperlink" Target="https://www.caixa.gov.br/Downloads/sinapi-cadernos-tecnicos/SINAPI-CT-ASSENTAMENTO-DE-TUBOS-DE-ESGOTO-OU-DRENAGEM-PLUVIAL-EM-CONCRETO.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UTOS-PARA-AR-CONDICIONADO.pdf" TargetMode="External"/><Relationship Id="rId3637" Type="http://schemas.openxmlformats.org/officeDocument/2006/relationships/hyperlink" Target="https://www.caixa.gov.br/Downloads/sinapi-cadernos-tecnicos/SINAPI-CT-ESTRUTURA-E-TRAMA-PARA-COBERTURA.pdf" TargetMode="External"/><Relationship Id="rId3844" Type="http://schemas.openxmlformats.org/officeDocument/2006/relationships/hyperlink" Target="https://www.caixa.gov.br/Downloads/sinapi-cadernos-tecnicos/SINAPI-CT-EXECUCAO-DE-TIRANTES.pdf" TargetMode="External"/><Relationship Id="rId6043" Type="http://schemas.openxmlformats.org/officeDocument/2006/relationships/hyperlink" Target="https://www.caixa.gov.br/Downloads/sinapi-cadernos-tecnicos/SINAPI-CT-INSTALACOES-DE-GAS-E-INCENDIO-EM-ACO-E-FERRO-GALVANIZADO.pdf" TargetMode="External"/><Relationship Id="rId6250" Type="http://schemas.openxmlformats.org/officeDocument/2006/relationships/hyperlink" Target="https://www.caixa.gov.br/Downloads/sinapi-cadernos-tecnicos/SINAPI-CT-INSTALACOES-DE-GAS-EM-PEX-MULTICAMADAS.pdf" TargetMode="External"/><Relationship Id="rId7301" Type="http://schemas.openxmlformats.org/officeDocument/2006/relationships/hyperlink" Target="https://www.caixa.gov.br/Downloads/sinapi-cadernos-tecnicos/SINAPI-CT-MASSA-UNICA-EXTERNA.pdf" TargetMode="External"/><Relationship Id="rId558" Type="http://schemas.openxmlformats.org/officeDocument/2006/relationships/hyperlink" Target="https://www.caixa.gov.br/Downloads/sinapi-cadernos-tecnicos/SINAPI-CT-ASSENTAMENTO-DE-TUBOS-DE-PVC-E-METALICOS-EM-REDES-DE-AGUA.pdf" TargetMode="External"/><Relationship Id="rId765" Type="http://schemas.openxmlformats.org/officeDocument/2006/relationships/hyperlink" Target="https://www.caixa.gov.br/Downloads/sinapi-cadernos-tecnicos/SINAPI-CT-ATERROS-BASES-SUB-BASES-E-IMPRIMACOES.pdf" TargetMode="External"/><Relationship Id="rId972" Type="http://schemas.openxmlformats.org/officeDocument/2006/relationships/hyperlink" Target="https://www.caixa.gov.br/Downloads/sinapi-cadernos-tecnicos/SINAPI-CT-ATERROS-BASES-SUB-BASES-E-IMPRIMACOES.pdf" TargetMode="External"/><Relationship Id="rId1188" Type="http://schemas.openxmlformats.org/officeDocument/2006/relationships/hyperlink" Target="https://www.caixa.gov.br/Downloads/sinapi-cadernos-tecnicos/SINAPI-CT-CANALETAS-GRELHAS-E-CAIXAS-COM-GRELHA-PARA-DRENAGEM.pdf" TargetMode="External"/><Relationship Id="rId1395" Type="http://schemas.openxmlformats.org/officeDocument/2006/relationships/hyperlink" Target="https://www.caixa.gov.br/Downloads/sinapi-cadernos-tecnicos/SINAPI-CT-CONTRAPISO.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ELETROCALHAS.pdf" TargetMode="External"/><Relationship Id="rId3704" Type="http://schemas.openxmlformats.org/officeDocument/2006/relationships/hyperlink" Target="https://www.caixa.gov.br/Downloads/sinapi-cadernos-tecnicos/SINAPI-CT-ESTRUTURAS-PRE-FABRICADAS-E-PRE-MOLDADAS.pdf" TargetMode="External"/><Relationship Id="rId6110" Type="http://schemas.openxmlformats.org/officeDocument/2006/relationships/hyperlink" Target="https://www.caixa.gov.br/Downloads/sinapi-cadernos-tecnicos/SINAPI-CT-INSTALACOES-DE-GAS-E-INCENDIO-EM-ACO-E-FERRO-GALVANIZADO.pdf" TargetMode="External"/><Relationship Id="rId9059" Type="http://schemas.openxmlformats.org/officeDocument/2006/relationships/hyperlink" Target="https://www.caixa.gov.br/Downloads/sinapi-cadernos-tecnicos/SINAPI-CT-TRANSPORTE-FLUVIAL-CARGA-E-DESCARGA.pdf" TargetMode="External"/><Relationship Id="rId9266" Type="http://schemas.openxmlformats.org/officeDocument/2006/relationships/hyperlink" Target="https://www.caixa.gov.br/Downloads/sinapi-cadernos-tecnicos/SINAPI-CT-TRANSPORTE-CARGA-E-DESCARGA-DE-MATERIAIS.pdf" TargetMode="External"/><Relationship Id="rId9473" Type="http://schemas.openxmlformats.org/officeDocument/2006/relationships/hyperlink" Target="https://www.caixa.gov.br/Downloads/sinapi-cadernos-tecnicos/SINAPI-CT-VIDROS-E-ESPELHOS.pdf" TargetMode="External"/><Relationship Id="rId418" Type="http://schemas.openxmlformats.org/officeDocument/2006/relationships/hyperlink" Target="https://www.caixa.gov.br/Downloads/sinapi-cadernos-tecnicos/SINAPI-CT-ASSENTAMENTO-DE-TUBOS-DE-PVC-E-METALICOS-EM-REDES-DE-AGUA.pdf" TargetMode="External"/><Relationship Id="rId625" Type="http://schemas.openxmlformats.org/officeDocument/2006/relationships/hyperlink" Target="https://www.caixa.gov.br/Downloads/sinapi-cadernos-tecnicos/SINAPI-CT-ASSENTAMENTO-DE-TUBOS-DE-PVC-E-METALICOS-EM-REDES-DE-AGUA.pdf" TargetMode="External"/><Relationship Id="rId832" Type="http://schemas.openxmlformats.org/officeDocument/2006/relationships/hyperlink" Target="https://www.caixa.gov.br/Downloads/sinapi-cadernos-tecnicos/SINAPI-CT-ATERROS-BASES-SUB-BASES-E-IMPRIMACOES.pdf" TargetMode="External"/><Relationship Id="rId1048" Type="http://schemas.openxmlformats.org/officeDocument/2006/relationships/hyperlink" Target="https://www.caixa.gov.br/Downloads/sinapi-cadernos-tecnicos/SINAPI-CT-BOCAS-PARA-BUEIROS.pdf" TargetMode="External"/><Relationship Id="rId1255" Type="http://schemas.openxmlformats.org/officeDocument/2006/relationships/hyperlink" Target="https://www.caixa.gov.br/Downloads/sinapi-cadernos-tecnicos/SINAPI-CT-CHAPISCO.pdf" TargetMode="External"/><Relationship Id="rId1462" Type="http://schemas.openxmlformats.org/officeDocument/2006/relationships/hyperlink" Target="https://www.caixa.gov.br/Downloads/sinapi-cadernos-tecnicos/SINAPI-CT-CUSTOS-HORARIOS-PRODUTIVO-E-IMPRODUTIVO-DOS-EQUIPAMENTOS.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3911" Type="http://schemas.openxmlformats.org/officeDocument/2006/relationships/hyperlink" Target="https://www.caixa.gov.br/Downloads/sinapi-cadernos-tecnicos/SINAPI-CT-FOSSAS-E-SUMIDOUROS.pdf" TargetMode="External"/><Relationship Id="rId5669" Type="http://schemas.openxmlformats.org/officeDocument/2006/relationships/hyperlink" Target="https://www.caixa.gov.br/Downloads/sinapi-cadernos-tecnicos/SINAPI-CT-INSTALACOES-PREDIAIS-DE-AGUA-QUENTE-EM-CPVC.pdf" TargetMode="External"/><Relationship Id="rId5876" Type="http://schemas.openxmlformats.org/officeDocument/2006/relationships/hyperlink" Target="https://www.caixa.gov.br/Downloads/sinapi-cadernos-tecnicos/SINAPI-CT-INSTALACOES-DE-DIVISORIAS-DIVERSAS.pdf" TargetMode="External"/><Relationship Id="rId8075" Type="http://schemas.openxmlformats.org/officeDocument/2006/relationships/hyperlink" Target="https://www.caixa.gov.br/Downloads/sinapi-cadernos-tecnicos/SINAPI-CT-POCOS-DE-VISITA-E-CAIXAS-PARA-BOCAS-DE-LOBO.pdf" TargetMode="External"/><Relationship Id="rId8282" Type="http://schemas.openxmlformats.org/officeDocument/2006/relationships/hyperlink" Target="https://www.caixa.gov.br/Downloads/sinapi-cadernos-tecnicos/SINAPI-CT-RADIER-PISO-DE-CONCRETO-E-LAJE-SOBRE-SOLO.pdf" TargetMode="External"/><Relationship Id="rId9126" Type="http://schemas.openxmlformats.org/officeDocument/2006/relationships/hyperlink" Target="https://www.caixa.gov.br/Downloads/sinapi-cadernos-tecnicos/SINAPI-CT-TRANSPORTE-DE-MATERIAIS-DENTRO-DO-CANTEIRO-DE-OBRAS.pdf" TargetMode="External"/><Relationship Id="rId9333" Type="http://schemas.openxmlformats.org/officeDocument/2006/relationships/hyperlink" Target="https://www.caixa.gov.br/Downloads/sinapi-cadernos-tecnicos/SINAPI-CT-TUBULACAO-FLANGEADA-PARA-REDES-DE-AGUA.pdf" TargetMode="External"/><Relationship Id="rId9540" Type="http://schemas.openxmlformats.org/officeDocument/2006/relationships/hyperlink" Target="https://www.caixa.gov.br/Downloads/sinapi-cadernos-tecnicos/SINAPI-CT-VALVULAS-E-REGISTROS-PARA-SISTEMAS-PREDIAIS.pdf" TargetMode="External"/><Relationship Id="rId1115" Type="http://schemas.openxmlformats.org/officeDocument/2006/relationships/hyperlink" Target="https://www.caixa.gov.br/Downloads/sinapi-cadernos-tecnicos/SINAPI-CT-CAIXAS-ENTERRADAS.pdf" TargetMode="External"/><Relationship Id="rId1322" Type="http://schemas.openxmlformats.org/officeDocument/2006/relationships/hyperlink" Target="https://www.caixa.gov.br/Downloads/sinapi-cadernos-tecnicos/SINAPI-CT-CONCRETO-PROTENDIDO.pdf" TargetMode="External"/><Relationship Id="rId2720" Type="http://schemas.openxmlformats.org/officeDocument/2006/relationships/hyperlink" Target="https://www.caixa.gov.br/Downloads/sinapi-cadernos-tecnicos/SINAPI-CT-DRENOS.pdf" TargetMode="External"/><Relationship Id="rId4478" Type="http://schemas.openxmlformats.org/officeDocument/2006/relationships/hyperlink" Target="https://www.caixa.gov.br/Downloads/sinapi-cadernos-tecnicos/SINAPI-CT-INSTALACOES-ELETRICAS-ELETRODUTOS-EMBUTIDOS-CABOS-CAIXAS-TOMADAS-E-INTERRUPTORES.pdf" TargetMode="External"/><Relationship Id="rId5529" Type="http://schemas.openxmlformats.org/officeDocument/2006/relationships/hyperlink" Target="https://www.caixa.gov.br/Downloads/sinapi-cadernos-tecnicos/SINAPI-CT-INSTALACOES-PREDIAIS-DE-AGUA-FRIA-EM-PVC.pdf" TargetMode="External"/><Relationship Id="rId6927" Type="http://schemas.openxmlformats.org/officeDocument/2006/relationships/hyperlink" Target="https://www.caixa.gov.br/Downloads/sinapi-metodologia/Livro_SINAPI_Calculos_Parametros.pdf" TargetMode="External"/><Relationship Id="rId7091" Type="http://schemas.openxmlformats.org/officeDocument/2006/relationships/hyperlink" Target="https://www.caixa.gov.br/Downloads/sinapi-metodologia/Livro_SINAPI_Calculos_Parametros.pdf" TargetMode="External"/><Relationship Id="rId8142" Type="http://schemas.openxmlformats.org/officeDocument/2006/relationships/hyperlink" Target="https://www.caixa.gov.br/Downloads/sinapi-cadernos-tecnicos/SINAPI-CT-POCOS-DE-VISITA-E-CAIXAS-PARA-BOCAS-DE-LOBO.pdf" TargetMode="External"/><Relationship Id="rId9400" Type="http://schemas.openxmlformats.org/officeDocument/2006/relationships/hyperlink" Target="https://www.caixa.gov.br/Downloads/sinapi-cadernos-tecnicos/SINAPI-CT-TUBULOES.pdf" TargetMode="External"/><Relationship Id="rId3287" Type="http://schemas.openxmlformats.org/officeDocument/2006/relationships/hyperlink" Target="https://www.caixa.gov.br/Downloads/sinapi-cadernos-tecnicos/SINAPI-CT-ESCAVACAO-DE-VALAS.pdf" TargetMode="External"/><Relationship Id="rId4338" Type="http://schemas.openxmlformats.org/officeDocument/2006/relationships/hyperlink" Target="https://www.caixa.gov.br/Downloads/sinapi-cadernos-tecnicos/SINAPI-CT-INSTALACOES-ELETRICAS-ELETRODUTOS-EMBUTIDOS-CABOS-CAIXAS-TOMADAS-E-INTERRUPTORES.pdf" TargetMode="External"/><Relationship Id="rId4685" Type="http://schemas.openxmlformats.org/officeDocument/2006/relationships/hyperlink" Target="https://www.caixa.gov.br/Downloads/sinapi-cadernos-tecnicos/SINAPI-CT-INSTALACOES-ELETRICAS-QUADROS-CABOS-DISJUNTORES-CONTATORES-E-BARRAMENTOS-BLINDADOS.pdf" TargetMode="External"/><Relationship Id="rId4892" Type="http://schemas.openxmlformats.org/officeDocument/2006/relationships/hyperlink" Target="https://www.caixa.gov.br/Downloads/sinapi-cadernos-tecnicos/SINAPI-CT-INSTALACOES-HIDRAULICAS-RESERVACAO-E-BOMBAS-DE-RECALQUE.pdf" TargetMode="External"/><Relationship Id="rId5736" Type="http://schemas.openxmlformats.org/officeDocument/2006/relationships/hyperlink" Target="https://www.caixa.gov.br/Downloads/sinapi-cadernos-tecnicos/SINAPI-CT-INSTALACOES-PREDIAIS-DE-AGUA-QUENTE-EM-CPVC.pdf" TargetMode="External"/><Relationship Id="rId5943" Type="http://schemas.openxmlformats.org/officeDocument/2006/relationships/hyperlink" Target="https://www.caixa.gov.br/Downloads/sinapi-cadernos-tecnicos/SINAPI-CT-INSTALACOES-DE-GAS-E-INCENDIO-EM-ACO-E-FERRO-GALVANIZADO.pdf" TargetMode="External"/><Relationship Id="rId8002" Type="http://schemas.openxmlformats.org/officeDocument/2006/relationships/hyperlink" Target="https://www.caixa.gov.br/Downloads/sinapi-cadernos-tecnicos/SINAPI-CT-POSTES-DE-CONCRETO-E-METALICOS.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3494" Type="http://schemas.openxmlformats.org/officeDocument/2006/relationships/hyperlink" Target="https://www.caixa.gov.br/Downloads/sinapi-cadernos-tecnicos/SINAPI-CT-ESQUADRIAS-PORTAS.pdf" TargetMode="External"/><Relationship Id="rId4545" Type="http://schemas.openxmlformats.org/officeDocument/2006/relationships/hyperlink" Target="https://www.caixa.gov.br/Downloads/sinapi-cadernos-tecnicos/SINAPI-CT-INSTALACOES-ELETRICAS-ELETRODUTOS-CONEXOES-E-CONDULETES-APARENTES.pdf" TargetMode="External"/><Relationship Id="rId4752" Type="http://schemas.openxmlformats.org/officeDocument/2006/relationships/hyperlink" Target="https://www.caixa.gov.br/Downloads/sinapi-cadernos-tecnicos/SINAPI-CT-INSTALACOES-ELETRICAS-REDE-DE-DISTRIBUICAO.pdf" TargetMode="External"/><Relationship Id="rId5803" Type="http://schemas.openxmlformats.org/officeDocument/2006/relationships/hyperlink" Target="https://www.caixa.gov.br/Downloads/sinapi-cadernos-tecnicos/SINAPI-CT-INSTALACOES-PREDIAIS-DE-AGUAS-PLUVIAIS-TUBOS-CONEXOES-CAIXAS-E-RALOS.pdf" TargetMode="External"/><Relationship Id="rId8959" Type="http://schemas.openxmlformats.org/officeDocument/2006/relationships/hyperlink" Target="https://www.caixa.gov.br/Downloads/sinapi-cadernos-tecnicos/SINAPI-CT-TRANSFORMADORES.pdf" TargetMode="External"/><Relationship Id="rId3147" Type="http://schemas.openxmlformats.org/officeDocument/2006/relationships/hyperlink" Target="https://www.caixa.gov.br/Downloads/sinapi-cadernos-tecnicos/SINAPI-CT-ESCAVACAO-HORIZONTAL.pdf" TargetMode="External"/><Relationship Id="rId3354" Type="http://schemas.openxmlformats.org/officeDocument/2006/relationships/hyperlink" Target="https://www.caixa.gov.br/Downloads/sinapi-cadernos-tecnicos/SINAPI-CT-ESCORAMENTO-E-PREPARO-DE-FUNDO-DE-VALAS.pdf" TargetMode="External"/><Relationship Id="rId3561" Type="http://schemas.openxmlformats.org/officeDocument/2006/relationships/hyperlink" Target="https://www.caixa.gov.br/Downloads/sinapi-cadernos-tecnicos/SINAPI-CT-ESTACAS-METALICAS.pdf" TargetMode="External"/><Relationship Id="rId4405" Type="http://schemas.openxmlformats.org/officeDocument/2006/relationships/hyperlink" Target="https://www.caixa.gov.br/Downloads/sinapi-cadernos-tecnicos/SINAPI-CT-INSTALACOES-ELETRICAS-ELETRODUTOS-EMBUTIDOS-CABOS-CAIXAS-TOMADAS-E-INTERRUPTORES.pdf" TargetMode="External"/><Relationship Id="rId4612" Type="http://schemas.openxmlformats.org/officeDocument/2006/relationships/hyperlink" Target="https://www.caixa.gov.br/Downloads/sinapi-cadernos-tecnicos/SINAPI-CT-INSTALACOES-ELETRICAS-QUADROS-CABOS-DISJUNTORES-CONTATORES-E-BARRAMENTOS-BLINDADOS.pdf" TargetMode="External"/><Relationship Id="rId7768" Type="http://schemas.openxmlformats.org/officeDocument/2006/relationships/hyperlink" Target="https://www.caixa.gov.br/Downloads/sinapi-cadernos-tecnicos/SINAPI-CT-PINTURA-EXTERNA.pdf" TargetMode="External"/><Relationship Id="rId7975" Type="http://schemas.openxmlformats.org/officeDocument/2006/relationships/hyperlink" Target="https://www.caixa.gov.br/Downloads/sinapi-cadernos-tecnicos/SINAPI-CT-PISOS.pdf" TargetMode="External"/><Relationship Id="rId8819" Type="http://schemas.openxmlformats.org/officeDocument/2006/relationships/hyperlink" Target="https://www.caixa.gov.br/Downloads/sinapi-cadernos-tecnicos/SINAPI-CT-SISTEMA-DE-PROTECAO-CONTRA-DESCARGAS-ATMOSFERICAS-SPDA.pdf" TargetMode="External"/><Relationship Id="rId275" Type="http://schemas.openxmlformats.org/officeDocument/2006/relationships/hyperlink" Target="https://www.caixa.gov.br/Downloads/sinapi-cadernos-tecnicos/SINAPI-CT-ARMACAO-PARA-ESTRUTURAS-DE-CONCRETO-ARMADO.pdf" TargetMode="External"/><Relationship Id="rId482" Type="http://schemas.openxmlformats.org/officeDocument/2006/relationships/hyperlink" Target="https://www.caixa.gov.br/Downloads/sinapi-cadernos-tecnicos/SINAPI-CT-ASSENTAMENTO-DE-TUBOS-DE-PVC-E-METALICOS-EM-REDES-DE-AGUA.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3007" Type="http://schemas.openxmlformats.org/officeDocument/2006/relationships/hyperlink" Target="https://www.caixa.gov.br/Downloads/sinapi-cadernos-tecnicos/SINAPI-CT-EQUIPAMENTOS-DE-PROTECAO-COLETIVA.pdf" TargetMode="External"/><Relationship Id="rId3214" Type="http://schemas.openxmlformats.org/officeDocument/2006/relationships/hyperlink" Target="https://www.caixa.gov.br/Downloads/sinapi-cadernos-tecnicos/SINAPI-CT-ESCAVACAO-VERTICAL-A-CEU-ABERTO.pdf" TargetMode="External"/><Relationship Id="rId3421" Type="http://schemas.openxmlformats.org/officeDocument/2006/relationships/hyperlink" Target="https://www.caixa.gov.br/Downloads/sinapi-cadernos-tecnicos/SINAPI-CT-ESQUADRIAS-PORTAS.pdf" TargetMode="External"/><Relationship Id="rId6577" Type="http://schemas.openxmlformats.org/officeDocument/2006/relationships/hyperlink" Target="https://www.caixa.gov.br/Downloads/sinapi-cadernos-tecnicos/SINAPI-CT-INSTALACOES-EM-COBRE.pdf" TargetMode="External"/><Relationship Id="rId6784" Type="http://schemas.openxmlformats.org/officeDocument/2006/relationships/hyperlink" Target="https://www.caixa.gov.br/Downloads/sinapi-metodologia/Livro_SINAPI_Calculos_Parametros.pdf" TargetMode="External"/><Relationship Id="rId6991" Type="http://schemas.openxmlformats.org/officeDocument/2006/relationships/hyperlink" Target="https://www.caixa.gov.br/Downloads/sinapi-metodologia/Livro_SINAPI_Calculos_Parametros.pdf" TargetMode="External"/><Relationship Id="rId7628" Type="http://schemas.openxmlformats.org/officeDocument/2006/relationships/hyperlink" Target="https://www.caixa.gov.br/Downloads/sinapi-cadernos-tecnicos/SINAPI-CT-PAVIMENTO-INTERTRAVADO.pdf" TargetMode="External"/><Relationship Id="rId7835" Type="http://schemas.openxmlformats.org/officeDocument/2006/relationships/hyperlink" Target="https://www.caixa.gov.br/Downloads/sinapi-cadernos-tecnicos/SINAPI-CT-PINTURA-EM-MADEIRA.pdf" TargetMode="External"/><Relationship Id="rId9190" Type="http://schemas.openxmlformats.org/officeDocument/2006/relationships/hyperlink" Target="https://www.caixa.gov.br/Downloads/sinapi-cadernos-tecnicos/SINAPI-CT-TRANSPORTE-CARGA-E-DESCARGA-DE-MATERIAIS.pdf" TargetMode="External"/><Relationship Id="rId135" Type="http://schemas.openxmlformats.org/officeDocument/2006/relationships/hyperlink" Target="https://www.caixa.gov.br/Downloads/sinapi-cadernos-tecnicos/SINAPI-CT-ARGAMASSAS.pdf" TargetMode="External"/><Relationship Id="rId342" Type="http://schemas.openxmlformats.org/officeDocument/2006/relationships/hyperlink" Target="https://www.caixa.gov.br/Downloads/sinapi-cadernos-tecnicos/SINAPI-CT-ASFALTO.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5179" Type="http://schemas.openxmlformats.org/officeDocument/2006/relationships/hyperlink" Target="https://www.caixa.gov.br/Downloads/sinapi-cadernos-tecnicos/SINAPI-CT-INSTALACOES-HIDRAULICAS-EM-PEX.pdf" TargetMode="External"/><Relationship Id="rId5386" Type="http://schemas.openxmlformats.org/officeDocument/2006/relationships/hyperlink" Target="https://www.caixa.gov.br/Downloads/sinapi-cadernos-tecnicos/SINAPI-CT-INSTALACOES-PREDIAIS-DE-ESGOTO-TUBOS-E-CONEXOES.pdf" TargetMode="External"/><Relationship Id="rId5593" Type="http://schemas.openxmlformats.org/officeDocument/2006/relationships/hyperlink" Target="https://www.caixa.gov.br/Downloads/sinapi-cadernos-tecnicos/SINAPI-CT-INSTALACOES-PREDIAIS-DE-AGUA-FRIA-EM-PVC.pdf" TargetMode="External"/><Relationship Id="rId6437" Type="http://schemas.openxmlformats.org/officeDocument/2006/relationships/hyperlink" Target="https://www.caixa.gov.br/Downloads/sinapi-cadernos-tecnicos/SINAPI-CT-INSTALACOES-EM-COBRE.pdf" TargetMode="External"/><Relationship Id="rId6644" Type="http://schemas.openxmlformats.org/officeDocument/2006/relationships/hyperlink" Target="https://www.caixa.gov.br/Downloads/sinapi-cadernos-tecnicos/SINAPI-CT-LASTRO.pdf" TargetMode="External"/><Relationship Id="rId9050" Type="http://schemas.openxmlformats.org/officeDocument/2006/relationships/hyperlink" Target="https://www.caixa.gov.br/Downloads/sinapi-cadernos-tecnicos/SINAPI-CT-TRANSPORTE-FLUVIAL-CARGA-E-DESCARGA.pdf" TargetMode="External"/><Relationship Id="rId202" Type="http://schemas.openxmlformats.org/officeDocument/2006/relationships/hyperlink" Target="https://www.caixa.gov.br/Downloads/sinapi-cadernos-tecnicos/SINAPI-CT-ARGAMASSAS.pdf" TargetMode="External"/><Relationship Id="rId4195" Type="http://schemas.openxmlformats.org/officeDocument/2006/relationships/hyperlink" Target="https://www.caixa.gov.br/Downloads/sinapi-cadernos-tecnicos/SINAPI-CT-GUARDA-CORPO-CORRIMAO-E-GRADE-PARA-ESQUADRIAS.pdf" TargetMode="External"/><Relationship Id="rId5039" Type="http://schemas.openxmlformats.org/officeDocument/2006/relationships/hyperlink" Target="https://www.caixa.gov.br/Downloads/sinapi-cadernos-tecnicos/SINAPI-CT-INSTALACOES-HIDRAULICAS-RESERVACAO-E-BOMBAS-DE-RECALQUE.pdf" TargetMode="External"/><Relationship Id="rId5246" Type="http://schemas.openxmlformats.org/officeDocument/2006/relationships/hyperlink" Target="https://www.caixa.gov.br/Downloads/sinapi-cadernos-tecnicos/SINAPI-CT-INSTALACOES-HIDRAULICAS-EM-PPR.pdf" TargetMode="External"/><Relationship Id="rId5453" Type="http://schemas.openxmlformats.org/officeDocument/2006/relationships/hyperlink" Target="https://www.caixa.gov.br/Downloads/sinapi-cadernos-tecnicos/SINAPI-CT-INSTALACOES-PREDIAIS-DE-AGUA-FRIA-EM-PVC.pdf" TargetMode="External"/><Relationship Id="rId6504" Type="http://schemas.openxmlformats.org/officeDocument/2006/relationships/hyperlink" Target="https://www.caixa.gov.br/Downloads/sinapi-cadernos-tecnicos/SINAPI-CT-INSTALACOES-EM-COBRE.pdf" TargetMode="External"/><Relationship Id="rId6851" Type="http://schemas.openxmlformats.org/officeDocument/2006/relationships/hyperlink" Target="https://www.caixa.gov.br/Downloads/sinapi-metodologia/Livro_SINAPI_Calculos_Parametros.pdf" TargetMode="External"/><Relationship Id="rId7902" Type="http://schemas.openxmlformats.org/officeDocument/2006/relationships/hyperlink" Target="https://www.caixa.gov.br/Downloads/sinapi-cadernos-tecnicos/SINAPI-CT-PINTURA-EM-SUPERFICIES-METALICAS.pdf" TargetMode="External"/><Relationship Id="rId1789" Type="http://schemas.openxmlformats.org/officeDocument/2006/relationships/hyperlink" Target="https://www.caixa.gov.br/Downloads/sinapi-cadernos-tecnicos/SINAPI-CT-CUSTOS-HORARIOS-PRODUTIVO-E-IMPRODUTIVO-DOS-EQUIPAMENTOS.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4055" Type="http://schemas.openxmlformats.org/officeDocument/2006/relationships/hyperlink" Target="https://www.caixa.gov.br/Downloads/sinapi-cadernos-tecnicos/SINAPI-CT-FORMAS-PARA-ESTRUTURAS-DE-CONCRETO-ARMADO.pdf" TargetMode="External"/><Relationship Id="rId4262" Type="http://schemas.openxmlformats.org/officeDocument/2006/relationships/hyperlink" Target="https://www.caixa.gov.br/Downloads/sinapi-cadernos-tecnicos/SINAPI-CT-ILUMINACAO-PREDIAL-E-MONITORAMENTO.pdf" TargetMode="External"/><Relationship Id="rId5106" Type="http://schemas.openxmlformats.org/officeDocument/2006/relationships/hyperlink" Target="https://www.caixa.gov.br/Downloads/sinapi-cadernos-tecnicos/SINAPI-CT-INSTALACOES-HIDRAULICAS-EM-PEX.pdf" TargetMode="External"/><Relationship Id="rId5660" Type="http://schemas.openxmlformats.org/officeDocument/2006/relationships/hyperlink" Target="https://www.caixa.gov.br/Downloads/sinapi-cadernos-tecnicos/SINAPI-CT-INSTALACOES-PREDIAIS-DE-AGUA-QUENTE-EM-CPVC.pdf" TargetMode="External"/><Relationship Id="rId6711" Type="http://schemas.openxmlformats.org/officeDocument/2006/relationships/hyperlink" Target="https://www.caixa.gov.br/Downloads/sinapi-cadernos-tecnicos/SINAPI-CT-LIMPEZA-DE-OBRA.pdf" TargetMode="External"/><Relationship Id="rId8469" Type="http://schemas.openxmlformats.org/officeDocument/2006/relationships/hyperlink" Target="https://www.caixa.gov.br/Downloads/sinapi-cadernos-tecnicos/SINAPI-CT-RECOMPOSICAO-DE-PAVIMENTOS.pdf" TargetMode="External"/><Relationship Id="rId1649" Type="http://schemas.openxmlformats.org/officeDocument/2006/relationships/hyperlink" Target="https://www.caixa.gov.br/Downloads/sinapi-cadernos-tecnicos/SINAPI-CT-CUSTOS-HORARIOS-PRODUTIVO-E-IMPRODUTIVO-DOS-EQUIPAMENTOS.pdf" TargetMode="External"/><Relationship Id="rId1856" Type="http://schemas.openxmlformats.org/officeDocument/2006/relationships/hyperlink" Target="https://www.caixa.gov.br/Downloads/sinapi-cadernos-tecnicos/SINAPI-CT-DEMOLICOES-E-REMOCOES.pdf" TargetMode="External"/><Relationship Id="rId2907" Type="http://schemas.openxmlformats.org/officeDocument/2006/relationships/hyperlink" Target="https://www.caixa.gov.br/Downloads/sinapi-cadernos-tecnicos/SINAPI-CT-ENERGIA-SOLAR-PARA-EDIFICACOES.pdf" TargetMode="External"/><Relationship Id="rId3071" Type="http://schemas.openxmlformats.org/officeDocument/2006/relationships/hyperlink" Target="https://www.caixa.gov.br/Downloads/sinapi-cadernos-tecnicos/SINAPI-CT-ESCADAS.pdf" TargetMode="External"/><Relationship Id="rId5313" Type="http://schemas.openxmlformats.org/officeDocument/2006/relationships/hyperlink" Target="https://www.caixa.gov.br/Downloads/sinapi-cadernos-tecnicos/SINAPI-CT-INSTALACOES-HIDRAULICAS-EM-PPR.pdf" TargetMode="External"/><Relationship Id="rId5520" Type="http://schemas.openxmlformats.org/officeDocument/2006/relationships/hyperlink" Target="https://www.caixa.gov.br/Downloads/sinapi-cadernos-tecnicos/SINAPI-CT-INSTALACOES-PREDIAIS-DE-AGUA-FRIA-EM-PVC.pdf" TargetMode="External"/><Relationship Id="rId7278" Type="http://schemas.openxmlformats.org/officeDocument/2006/relationships/hyperlink" Target="https://www.caixa.gov.br/Downloads/sinapi-cadernos-tecnicos/SINAPI-CT-MASSA-UNICA-EXTERNA.pdf" TargetMode="External"/><Relationship Id="rId8676" Type="http://schemas.openxmlformats.org/officeDocument/2006/relationships/hyperlink" Target="https://www.caixa.gov.br/Downloads/sinapi-cadernos-tecnicos/SINAPI-CT-REDES-DE-AGUA-E-ESGOTO-EM-PEAD-LISO-(TUBOS-E-CONEXOES).pdf" TargetMode="External"/><Relationship Id="rId8883" Type="http://schemas.openxmlformats.org/officeDocument/2006/relationships/hyperlink" Target="https://www.caixa.gov.br/Downloads/sinapi-cadernos-tecnicos/SINAPI-CT-SISTEMAS-DE-MEDICAO.pdf" TargetMode="External"/><Relationship Id="rId1509" Type="http://schemas.openxmlformats.org/officeDocument/2006/relationships/hyperlink" Target="https://www.caixa.gov.br/Downloads/sinapi-cadernos-tecnicos/SINAPI-CT-CUSTOS-HORARIOS-PRODUTIVO-E-IMPRODUTIVO-DOS-EQUIPAMENTOS.pdf" TargetMode="External"/><Relationship Id="rId1716" Type="http://schemas.openxmlformats.org/officeDocument/2006/relationships/hyperlink" Target="https://www.caixa.gov.br/Downloads/sinapi-cadernos-tecnicos/SINAPI-CT-CUSTOS-HORARIOS-PRODUTIVO-E-IMPRODUTIVO-DOS-EQUIPAMENTOS.pdf" TargetMode="External"/><Relationship Id="rId1923" Type="http://schemas.openxmlformats.org/officeDocument/2006/relationships/hyperlink" Target="https://www.caixa.gov.br/Downloads/sinapi-cadernos-tecnicos/SINAPI-CT-DEPRECIACAO-JUROS-IMPOSTOS-E-SEGUROS-MANUTENCAO-E-MATERIAIS-NA-OPERACAO-DOS-EQUIPAMENTOS.pdf" TargetMode="External"/><Relationship Id="rId4122" Type="http://schemas.openxmlformats.org/officeDocument/2006/relationships/hyperlink" Target="https://www.caixa.gov.br/Downloads/sinapi-cadernos-tecnicos/SINAPI-CT-GALERIAS-COM-ADUELAS-DE-CONCRETO.pdf" TargetMode="External"/><Relationship Id="rId7485" Type="http://schemas.openxmlformats.org/officeDocument/2006/relationships/hyperlink" Target="https://www.caixa.gov.br/Downloads/sinapi-cadernos-tecnicos/SINAPI-CT-PAREDES-DE-CONCRETO-CONCRETAGEM.pdf" TargetMode="External"/><Relationship Id="rId7692" Type="http://schemas.openxmlformats.org/officeDocument/2006/relationships/hyperlink" Target="https://www.caixa.gov.br/Downloads/sinapi-cadernos-tecnicos/SINAPI-CT-PEITORIS-E-CHAPINS.pdf" TargetMode="External"/><Relationship Id="rId8329" Type="http://schemas.openxmlformats.org/officeDocument/2006/relationships/hyperlink" Target="https://www.caixa.gov.br/Downloads/sinapi-cadernos-tecnicos/SINAPI-CT-RASGOS-E-FIXACOES.pdf" TargetMode="External"/><Relationship Id="rId8536" Type="http://schemas.openxmlformats.org/officeDocument/2006/relationships/hyperlink" Target="https://www.caixa.gov.br/Downloads/sinapi-cadernos-tecnicos/SINAPI-CT-REDES-DE-LOGICA-TELEFONIA-E-IMAGEM.pdf" TargetMode="External"/><Relationship Id="rId8743" Type="http://schemas.openxmlformats.org/officeDocument/2006/relationships/hyperlink" Target="https://www.caixa.gov.br/Downloads/sinapi-cadernos-tecnicos/SINAPI-CT-SINALIZACAO-HORIZONTAL-VIARIA.pdf" TargetMode="External"/><Relationship Id="rId8950" Type="http://schemas.openxmlformats.org/officeDocument/2006/relationships/hyperlink" Target="https://www.caixa.gov.br/Downloads/sinapi-cadernos-tecnicos/SINAPI-CT-TELHAMENTO-PARA-COBERTURA.pdf" TargetMode="External"/><Relationship Id="rId3888" Type="http://schemas.openxmlformats.org/officeDocument/2006/relationships/hyperlink" Target="https://www.caixa.gov.br/Downloads/sinapi-cadernos-tecnicos/SINAPI-CT-FOSSAS-E-SUMIDOUROS.pdf" TargetMode="External"/><Relationship Id="rId4939" Type="http://schemas.openxmlformats.org/officeDocument/2006/relationships/hyperlink" Target="https://www.caixa.gov.br/Downloads/sinapi-cadernos-tecnicos/SINAPI-CT-INSTALACOES-HIDRAULICAS-RESERVACAO-E-BOMBAS-DE-RECALQUE.pdf" TargetMode="External"/><Relationship Id="rId6087" Type="http://schemas.openxmlformats.org/officeDocument/2006/relationships/hyperlink" Target="https://www.caixa.gov.br/Downloads/sinapi-cadernos-tecnicos/SINAPI-CT-INSTALACOES-DE-GAS-E-INCENDIO-EM-ACO-E-FERRO-GALVANIZADO.pdf" TargetMode="External"/><Relationship Id="rId6294" Type="http://schemas.openxmlformats.org/officeDocument/2006/relationships/hyperlink" Target="https://www.caixa.gov.br/Downloads/sinapi-cadernos-tecnicos/SINAPI-CT-INSTALACOES-DE-AR-CONDICIONADO.pdf" TargetMode="External"/><Relationship Id="rId7138" Type="http://schemas.openxmlformats.org/officeDocument/2006/relationships/hyperlink" Target="https://www.caixa.gov.br/Downloads/sinapi-cadernos-tecnicos/SINAPI-CT-LOUCAS-E-METAIS.pdf" TargetMode="External"/><Relationship Id="rId7345" Type="http://schemas.openxmlformats.org/officeDocument/2006/relationships/hyperlink" Target="https://www.caixa.gov.br/Downloads/sinapi-cadernos-tecnicos/SINAPI-CT-MASSA-UNICA-INTERNA.pdf" TargetMode="External"/><Relationship Id="rId7552" Type="http://schemas.openxmlformats.org/officeDocument/2006/relationships/hyperlink" Target="https://www.caixa.gov.br/Downloads/sinapi-cadernos-tecnicos/SINAPI-CT-PAREDES-EM-DRYWALL.pdf" TargetMode="External"/><Relationship Id="rId8603" Type="http://schemas.openxmlformats.org/officeDocument/2006/relationships/hyperlink" Target="https://www.caixa.gov.br/Downloads/sinapi-cadernos-tecnicos/SINAPI-CT-REDES-DE-AGUA-E-ESGOTO-EM-PEAD-LISO-(TUBOS-E-CONEXOES).pdf" TargetMode="External"/><Relationship Id="rId8810" Type="http://schemas.openxmlformats.org/officeDocument/2006/relationships/hyperlink" Target="https://www.caixa.gov.br/Downloads/sinapi-cadernos-tecnicos/SINAPI-CT-SISTEMA-DE-PROTECAO-CONTRA-DESCARGAS-ATMOSFERICAS-SPDA.pdf" TargetMode="External"/><Relationship Id="rId2697" Type="http://schemas.openxmlformats.org/officeDocument/2006/relationships/hyperlink" Target="https://www.caixa.gov.br/Downloads/sinapi-cadernos-tecnicos/SINAPI-CT-DRAGAGEM.pdf" TargetMode="External"/><Relationship Id="rId3748" Type="http://schemas.openxmlformats.org/officeDocument/2006/relationships/hyperlink" Target="https://www.caixa.gov.br/Downloads/sinapi-cadernos-tecnicos/SINAPI-CT-ESTRUTURAS-DE-MADEIRA.pdf" TargetMode="External"/><Relationship Id="rId6154" Type="http://schemas.openxmlformats.org/officeDocument/2006/relationships/hyperlink" Target="https://www.caixa.gov.br/Downloads/sinapi-cadernos-tecnicos/SINAPI-CT-INSTALACOES-DE-GAS-E-INCENDIO-EM-ACO-E-FERRO-GALVANIZADO.pdf" TargetMode="External"/><Relationship Id="rId6361" Type="http://schemas.openxmlformats.org/officeDocument/2006/relationships/hyperlink" Target="https://www.caixa.gov.br/Downloads/sinapi-cadernos-tecnicos/SINAPI-CT-INSTALACOES-EM-COBRE.pdf" TargetMode="External"/><Relationship Id="rId7205" Type="http://schemas.openxmlformats.org/officeDocument/2006/relationships/hyperlink" Target="https://www.caixa.gov.br/Downloads/sinapi-cadernos-tecnicos/SINAPI-CT-LOUCAS-E-METAIS.pdf" TargetMode="External"/><Relationship Id="rId7412" Type="http://schemas.openxmlformats.org/officeDocument/2006/relationships/hyperlink" Target="https://www.caixa.gov.br/Downloads/sinapi-cadernos-tecnicos/SINAPI-CT-MOBILIARIO-URBANO.pdf" TargetMode="External"/><Relationship Id="rId669" Type="http://schemas.openxmlformats.org/officeDocument/2006/relationships/hyperlink" Target="https://www.caixa.gov.br/Downloads/sinapi-cadernos-tecnicos/SINAPI-CT-ASSENTAMENTO-DE-TUBOS-DE-ESGOTO-OU-DRENAGEM-PLUVIAL-EM-CONCRETO.pdf" TargetMode="External"/><Relationship Id="rId876" Type="http://schemas.openxmlformats.org/officeDocument/2006/relationships/hyperlink" Target="https://www.caixa.gov.br/Downloads/sinapi-cadernos-tecnicos/SINAPI-CT-ATERROS-BASES-SUB-BASES-E-IMPRIMACOES.pdf" TargetMode="External"/><Relationship Id="rId1299" Type="http://schemas.openxmlformats.org/officeDocument/2006/relationships/hyperlink" Target="https://www.caixa.gov.br/Downloads/sinapi-cadernos-tecnicos/SINAPI-CT-CONCRETO-PROJETADO.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3608" Type="http://schemas.openxmlformats.org/officeDocument/2006/relationships/hyperlink" Target="https://www.caixa.gov.br/Downloads/sinapi-cadernos-tecnicos/SINAPI-CT-ESTRUTURA-E-TRAMA-PARA-COBERTURA.pdf" TargetMode="External"/><Relationship Id="rId3955" Type="http://schemas.openxmlformats.org/officeDocument/2006/relationships/hyperlink" Target="https://www.caixa.gov.br/Downloads/sinapi-cadernos-tecnicos/SINAPI-CT-FUNDACOES-RASAS-(BLOCOS-SAPATAS-VIGAS-BALDRAME).pdf" TargetMode="External"/><Relationship Id="rId5170" Type="http://schemas.openxmlformats.org/officeDocument/2006/relationships/hyperlink" Target="https://www.caixa.gov.br/Downloads/sinapi-cadernos-tecnicos/SINAPI-CT-INSTALACOES-HIDRAULICAS-EM-PEX.pdf" TargetMode="External"/><Relationship Id="rId6014" Type="http://schemas.openxmlformats.org/officeDocument/2006/relationships/hyperlink" Target="https://www.caixa.gov.br/Downloads/sinapi-cadernos-tecnicos/SINAPI-CT-INSTALACOES-DE-GAS-E-INCENDIO-EM-ACO-E-FERRO-GALVANIZADO.pdf" TargetMode="External"/><Relationship Id="rId6221" Type="http://schemas.openxmlformats.org/officeDocument/2006/relationships/hyperlink" Target="https://www.caixa.gov.br/Downloads/sinapi-cadernos-tecnicos/SINAPI-CT-INSTALACOES-DE-GAS-EM-PEX-MULTICAMADAS.pdf" TargetMode="External"/><Relationship Id="rId9377" Type="http://schemas.openxmlformats.org/officeDocument/2006/relationships/hyperlink" Target="https://www.caixa.gov.br/Downloads/sinapi-cadernos-tecnicos/SINAPI-CT-TUBULACAO-FLANGEADA-PARA-REDES-DE-AGUA.pdf" TargetMode="External"/><Relationship Id="rId9584" Type="http://schemas.openxmlformats.org/officeDocument/2006/relationships/hyperlink" Target="https://www.caixa.gov.br/Downloads/sinapi-cadernos-tecnicos/SINAPI-CT-VALVULAS-E-REGISTROS-PARA-SISTEMAS-PREDIAIS.pdf" TargetMode="External"/><Relationship Id="rId529" Type="http://schemas.openxmlformats.org/officeDocument/2006/relationships/hyperlink" Target="https://www.caixa.gov.br/Downloads/sinapi-cadernos-tecnicos/SINAPI-CT-ASSENTAMENTO-DE-TUBOS-DE-PVC-E-METALICOS-EM-REDES-DE-AGUA.pdf" TargetMode="External"/><Relationship Id="rId736" Type="http://schemas.openxmlformats.org/officeDocument/2006/relationships/hyperlink" Target="https://www.caixa.gov.br/Downloads/sinapi-cadernos-tecnicos/SINAPI-CT-ATERRO-E-REATERRO-DE-VALAS.pdf" TargetMode="External"/><Relationship Id="rId1159" Type="http://schemas.openxmlformats.org/officeDocument/2006/relationships/hyperlink" Target="https://www.caixa.gov.br/Downloads/sinapi-cadernos-tecnicos/SINAPI-CT-CAIXAS-DE-AGUA-PARA-EDIFICACOES.pdf" TargetMode="External"/><Relationship Id="rId1366" Type="http://schemas.openxmlformats.org/officeDocument/2006/relationships/hyperlink" Target="https://www.caixa.gov.br/Downloads/sinapi-cadernos-tecnicos/SINAPI-CT-CONTRAPISO.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RENOS.pdf" TargetMode="External"/><Relationship Id="rId2971" Type="http://schemas.openxmlformats.org/officeDocument/2006/relationships/hyperlink" Target="https://www.caixa.gov.br/Downloads/sinapi-cadernos-tecnicos/SINAPI-CT-EQUIPAMENTOS-DE-PROTECAO-COLETIVA.pdf" TargetMode="External"/><Relationship Id="rId3815" Type="http://schemas.openxmlformats.org/officeDocument/2006/relationships/hyperlink" Target="https://www.caixa.gov.br/Downloads/sinapi-cadernos-tecnicos/SINAPI-CT-EXECUCAO-DE-TIRANTES.pdf" TargetMode="External"/><Relationship Id="rId5030" Type="http://schemas.openxmlformats.org/officeDocument/2006/relationships/hyperlink" Target="https://www.caixa.gov.br/Downloads/sinapi-cadernos-tecnicos/SINAPI-CT-INSTALACOES-HIDRAULICAS-RESERVACAO-E-BOMBAS-DE-RECALQUE.pdf" TargetMode="External"/><Relationship Id="rId8186" Type="http://schemas.openxmlformats.org/officeDocument/2006/relationships/hyperlink" Target="https://www.caixa.gov.br/Downloads/sinapi-cadernos-tecnicos/SINAPI-CT-POCOS-DE-VISITA-E-CAIXAS-PARA-BOCAS-DE-LOBO.pdf" TargetMode="External"/><Relationship Id="rId8393" Type="http://schemas.openxmlformats.org/officeDocument/2006/relationships/hyperlink" Target="https://www.caixa.gov.br/Downloads/sinapi-cadernos-tecnicos/SINAPI-CT-RASGOS-E-FIXACOES.pdf" TargetMode="External"/><Relationship Id="rId9237" Type="http://schemas.openxmlformats.org/officeDocument/2006/relationships/hyperlink" Target="https://www.caixa.gov.br/Downloads/sinapi-cadernos-tecnicos/SINAPI-CT-TRANSPORTE-CARGA-E-DESCARGA-DE-MATERIAIS.pdf" TargetMode="External"/><Relationship Id="rId9444" Type="http://schemas.openxmlformats.org/officeDocument/2006/relationships/hyperlink" Target="https://www.caixa.gov.br/Downloads/sinapi-cadernos-tecnicos/SINAPI-CT-VERGAS-CONTRAVERGAS-E-FIXACAO-DE-ALVENARIA.pdf" TargetMode="External"/><Relationship Id="rId943" Type="http://schemas.openxmlformats.org/officeDocument/2006/relationships/hyperlink" Target="https://www.caixa.gov.br/Downloads/sinapi-cadernos-tecnicos/SINAPI-CT-ATERROS-BASES-SUB-BASES-E-IMPRIMACOES.pdf" TargetMode="External"/><Relationship Id="rId1019" Type="http://schemas.openxmlformats.org/officeDocument/2006/relationships/hyperlink" Target="https://www.caixa.gov.br/Downloads/sinapi-cadernos-tecnicos/SINAPI-CT-BOCAS-PARA-BUEIROS.pdf" TargetMode="External"/><Relationship Id="rId1573" Type="http://schemas.openxmlformats.org/officeDocument/2006/relationships/hyperlink" Target="https://www.caixa.gov.br/Downloads/sinapi-cadernos-tecnicos/SINAPI-CT-CUSTOS-HORARIOS-PRODUTIVO-E-IMPRODUTIVO-DOS-EQUIPAMENTOS.pdf" TargetMode="External"/><Relationship Id="rId1780" Type="http://schemas.openxmlformats.org/officeDocument/2006/relationships/hyperlink" Target="https://www.caixa.gov.br/Downloads/sinapi-cadernos-tecnicos/SINAPI-CT-CUSTOS-HORARIOS-PRODUTIVO-E-IMPRODUTIV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2831" Type="http://schemas.openxmlformats.org/officeDocument/2006/relationships/hyperlink" Target="https://www.caixa.gov.br/Downloads/sinapi-cadernos-tecnicos/SINAPI-CT-ELETROCALHAS.pdf" TargetMode="External"/><Relationship Id="rId5987" Type="http://schemas.openxmlformats.org/officeDocument/2006/relationships/hyperlink" Target="https://www.caixa.gov.br/Downloads/sinapi-cadernos-tecnicos/SINAPI-CT-INSTALACOES-DE-GAS-E-INCENDIO-EM-ACO-E-FERRO-GALVANIZADO.pdf" TargetMode="External"/><Relationship Id="rId8046" Type="http://schemas.openxmlformats.org/officeDocument/2006/relationships/hyperlink" Target="https://www.caixa.gov.br/Downloads/sinapi-cadernos-tecnicos/SINAPI-CT-POCOS-DE-VISITA-E-CAIXAS-PARA-BOCAS-DE-LOBO.pdf" TargetMode="External"/><Relationship Id="rId9651" Type="http://schemas.openxmlformats.org/officeDocument/2006/relationships/hyperlink" Target="https://www.caixa.gov.br/Downloads/sinapi-cadernos-tecnicos/SINAPI-CT-VALVULAS-PARA-REDES-DE-SANEAMENTO.pdf" TargetMode="External"/><Relationship Id="rId72" Type="http://schemas.openxmlformats.org/officeDocument/2006/relationships/hyperlink" Target="https://www.caixa.gov.br/Downloads/sinapi-cadernos-tecnicos/SINAPI-CT-ALVENARIA-DE-VEDACAO.pdf" TargetMode="External"/><Relationship Id="rId803" Type="http://schemas.openxmlformats.org/officeDocument/2006/relationships/hyperlink" Target="https://www.caixa.gov.br/Downloads/sinapi-cadernos-tecnicos/SINAPI-CT-ATERROS-BASES-SUB-BASES-E-IMPRIMACOES.pdf" TargetMode="External"/><Relationship Id="rId1226" Type="http://schemas.openxmlformats.org/officeDocument/2006/relationships/hyperlink" Target="https://www.caixa.gov.br/Downloads/sinapi-cadernos-tecnicos/SINAPI-CT-CERCAS-PROTETORES-E-ALAMBRADOS.pdf" TargetMode="External"/><Relationship Id="rId1433" Type="http://schemas.openxmlformats.org/officeDocument/2006/relationships/hyperlink" Target="https://www.caixa.gov.br/Downloads/sinapi-cadernos-tecnicos/SINAPI-CT-CUSTOS-HORARIOS-PRODUTIVO-E-IMPRODUTIVO-DOS-EQUIPAMENTOS.pdf" TargetMode="External"/><Relationship Id="rId1640" Type="http://schemas.openxmlformats.org/officeDocument/2006/relationships/hyperlink" Target="https://www.caixa.gov.br/Downloads/sinapi-cadernos-tecnicos/SINAPI-CT-CUSTOS-HORARIOS-PRODUTIVO-E-IMPRODUTIVO-DOS-EQUIPAMENTOS.pdf" TargetMode="External"/><Relationship Id="rId4589" Type="http://schemas.openxmlformats.org/officeDocument/2006/relationships/hyperlink" Target="https://www.caixa.gov.br/Downloads/sinapi-cadernos-tecnicos/SINAPI-CT-INSTALACOES-ELETRICAS-ELETRODUTOS-CONEXOES-E-CONDULETES-APARENTES.pdf" TargetMode="External"/><Relationship Id="rId4796" Type="http://schemas.openxmlformats.org/officeDocument/2006/relationships/hyperlink" Target="https://www.caixa.gov.br/Downloads/sinapi-cadernos-tecnicos/SINAPI-CT-INSTALACOES-HIDRAULICAS-RESERVACAO-E-BOMBAS-DE-RECALQUE.pdf" TargetMode="External"/><Relationship Id="rId5847" Type="http://schemas.openxmlformats.org/officeDocument/2006/relationships/hyperlink" Target="https://www.caixa.gov.br/Downloads/sinapi-cadernos-tecnicos/SINAPI-CT-INSTALACOES-PREDIAIS-DE-AGUAS-PLUVIAIS-TUBOS-CONEXOES-CAIXAS-E-RALOS.pdf" TargetMode="External"/><Relationship Id="rId8253" Type="http://schemas.openxmlformats.org/officeDocument/2006/relationships/hyperlink" Target="https://www.caixa.gov.br/Downloads/sinapi-cadernos-tecnicos/SINAPI-CT-PRODUCAO-DE-CONCRETOS-E-ARGAMASSAS-UTILIZANDO-AGREGADO-RECICLADO.pdf" TargetMode="External"/><Relationship Id="rId8460" Type="http://schemas.openxmlformats.org/officeDocument/2006/relationships/hyperlink" Target="https://www.caixa.gov.br/Downloads/sinapi-cadernos-tecnicos/SINAPI-CT-RECOMPOSICAO-DE-PAVIMENTOS.pdf" TargetMode="External"/><Relationship Id="rId9304" Type="http://schemas.openxmlformats.org/officeDocument/2006/relationships/hyperlink" Target="https://www.caixa.gov.br/Downloads/sinapi-cadernos-tecnicos/SINAPI-CT-TRANSPORTE-CARGA-E-DESCARGA-DE-MATERIAIS.pdf" TargetMode="External"/><Relationship Id="rId9511" Type="http://schemas.openxmlformats.org/officeDocument/2006/relationships/hyperlink" Target="https://www.caixa.gov.br/Downloads/sinapi-cadernos-tecnicos/SINAPI-CT-VALVULAS-E-REGISTROS-PARA-SISTEMAS-PREDIAIS.pdf" TargetMode="External"/><Relationship Id="rId1500" Type="http://schemas.openxmlformats.org/officeDocument/2006/relationships/hyperlink" Target="https://www.caixa.gov.br/Downloads/sinapi-cadernos-tecnicos/SINAPI-CT-CUSTOS-HORARIOS-PRODUTIVO-E-IMPRODUTIVO-DOS-EQUIPAMENTOS.pdf" TargetMode="External"/><Relationship Id="rId3398" Type="http://schemas.openxmlformats.org/officeDocument/2006/relationships/hyperlink" Target="https://www.caixa.gov.br/Downloads/sinapi-cadernos-tecnicos/SINAPI-CT-ESQUADRIAS-JANELAS.pdf" TargetMode="External"/><Relationship Id="rId4449" Type="http://schemas.openxmlformats.org/officeDocument/2006/relationships/hyperlink" Target="https://www.caixa.gov.br/Downloads/sinapi-cadernos-tecnicos/SINAPI-CT-INSTALACOES-ELETRICAS-ELETRODUTOS-EMBUTIDOS-CABOS-CAIXAS-TOMADAS-E-INTERRUPTORES.pdf" TargetMode="External"/><Relationship Id="rId4656" Type="http://schemas.openxmlformats.org/officeDocument/2006/relationships/hyperlink" Target="https://www.caixa.gov.br/Downloads/sinapi-cadernos-tecnicos/SINAPI-CT-INSTALACOES-ELETRICAS-QUADROS-CABOS-DISJUNTORES-CONTATORES-E-BARRAMENTOS-BLINDADOS.pdf" TargetMode="External"/><Relationship Id="rId4863" Type="http://schemas.openxmlformats.org/officeDocument/2006/relationships/hyperlink" Target="https://www.caixa.gov.br/Downloads/sinapi-cadernos-tecnicos/SINAPI-CT-INSTALACOES-HIDRAULICAS-RESERVACAO-E-BOMBAS-DE-RECALQUE.pdf" TargetMode="External"/><Relationship Id="rId5707" Type="http://schemas.openxmlformats.org/officeDocument/2006/relationships/hyperlink" Target="https://www.caixa.gov.br/Downloads/sinapi-cadernos-tecnicos/SINAPI-CT-INSTALACOES-PREDIAIS-DE-AGUA-QUENTE-EM-CPVC.pdf" TargetMode="External"/><Relationship Id="rId5914" Type="http://schemas.openxmlformats.org/officeDocument/2006/relationships/hyperlink" Target="https://www.caixa.gov.br/Downloads/sinapi-cadernos-tecnicos/SINAPI-CT-INSTALACOES-DE-GAS-E-INCENDIO-EM-ACO-E-FERRO-GALVANIZADO.pdf" TargetMode="External"/><Relationship Id="rId7062" Type="http://schemas.openxmlformats.org/officeDocument/2006/relationships/hyperlink" Target="https://www.caixa.gov.br/Downloads/sinapi-metodologia/Livro_SINAPI_Calculos_Parametros.pdf" TargetMode="External"/><Relationship Id="rId8113" Type="http://schemas.openxmlformats.org/officeDocument/2006/relationships/hyperlink" Target="https://www.caixa.gov.br/Downloads/sinapi-cadernos-tecnicos/SINAPI-CT-POCOS-DE-VISITA-E-CAIXAS-PARA-BOCAS-DE-LOBO.pdf" TargetMode="External"/><Relationship Id="rId8320" Type="http://schemas.openxmlformats.org/officeDocument/2006/relationships/hyperlink" Target="https://www.caixa.gov.br/Downloads/sinapi-cadernos-tecnicos/SINAPI-CT-RASGOS-E-FIXACOES.pdf" TargetMode="External"/><Relationship Id="rId3258" Type="http://schemas.openxmlformats.org/officeDocument/2006/relationships/hyperlink" Target="https://www.caixa.gov.br/Downloads/sinapi-cadernos-tecnicos/SINAPI-CT-ESCAVACAO-DE-VALAS.pdf" TargetMode="External"/><Relationship Id="rId3465" Type="http://schemas.openxmlformats.org/officeDocument/2006/relationships/hyperlink" Target="https://www.caixa.gov.br/Downloads/sinapi-cadernos-tecnicos/SINAPI-CT-ESQUADRIAS-PORTAS.pdf" TargetMode="External"/><Relationship Id="rId3672" Type="http://schemas.openxmlformats.org/officeDocument/2006/relationships/hyperlink" Target="https://www.caixa.gov.br/Downloads/sinapi-cadernos-tecnicos/SINAPI-CT-ESTRUTURA-E-TRAMA-PARA-COBERTURA.pdf" TargetMode="External"/><Relationship Id="rId4309" Type="http://schemas.openxmlformats.org/officeDocument/2006/relationships/hyperlink" Target="https://www.caixa.gov.br/Downloads/sinapi-cadernos-tecnicos/SINAPI-CT-IMPERMEABILIZACAO-PROTECAO-MECANICA-E-TRATAMENTO-DE-JUNTA.pdf" TargetMode="External"/><Relationship Id="rId4516" Type="http://schemas.openxmlformats.org/officeDocument/2006/relationships/hyperlink" Target="https://www.caixa.gov.br/Downloads/sinapi-cadernos-tecnicos/SINAPI-CT-INSTALACOES-ELETRICAS-ELETRODUTOS-EMBUTIDOS-CABOS-CAIXAS-TOMADAS-E-INTERRUPTORES.pdf" TargetMode="External"/><Relationship Id="rId4723" Type="http://schemas.openxmlformats.org/officeDocument/2006/relationships/hyperlink" Target="https://www.caixa.gov.br/Downloads/sinapi-cadernos-tecnicos/SINAPI-CT-INSTALACOES-ELETRICAS-REDE-DE-DISTRIBUICAO.pdf" TargetMode="External"/><Relationship Id="rId7879" Type="http://schemas.openxmlformats.org/officeDocument/2006/relationships/hyperlink" Target="https://www.caixa.gov.br/Downloads/sinapi-cadernos-tecnicos/SINAPI-CT-PINTURA-EM-SUPERFICIES-METALICAS.pdf" TargetMode="External"/><Relationship Id="rId179" Type="http://schemas.openxmlformats.org/officeDocument/2006/relationships/hyperlink" Target="https://www.caixa.gov.br/Downloads/sinapi-cadernos-tecnicos/SINAPI-CT-ARGAMASSAS.pdf" TargetMode="External"/><Relationship Id="rId386" Type="http://schemas.openxmlformats.org/officeDocument/2006/relationships/hyperlink" Target="https://www.caixa.gov.br/Downloads/sinapi-cadernos-tecnicos/SINAPI-CT-ASSENTAMENTO-DE-TUBOS-DE-ESGOTO-EM-PVC-E-PEAD.pdf" TargetMode="External"/><Relationship Id="rId593" Type="http://schemas.openxmlformats.org/officeDocument/2006/relationships/hyperlink" Target="https://www.caixa.gov.br/Downloads/sinapi-cadernos-tecnicos/SINAPI-CT-ASSENTAMENTO-DE-TUBOS-DE-PVC-E-METALICOS-EM-REDES-DE-AGUA.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3118" Type="http://schemas.openxmlformats.org/officeDocument/2006/relationships/hyperlink" Target="https://www.caixa.gov.br/Downloads/sinapi-cadernos-tecnicos/SINAPI-CT-ESCAVACAO-HORIZONTAL.pdf" TargetMode="External"/><Relationship Id="rId3325" Type="http://schemas.openxmlformats.org/officeDocument/2006/relationships/hyperlink" Target="https://www.caixa.gov.br/Downloads/sinapi-cadernos-tecnicos/SINAPI-CT-ESCORAMENTO-E-PREPARO-DE-FUNDO-DE-VALAS.pdf" TargetMode="External"/><Relationship Id="rId3532" Type="http://schemas.openxmlformats.org/officeDocument/2006/relationships/hyperlink" Target="https://www.caixa.gov.br/Downloads/sinapi-cadernos-tecnicos/SINAPI-CT-ESQUADRIAS-PORTAS.pdf" TargetMode="External"/><Relationship Id="rId4930" Type="http://schemas.openxmlformats.org/officeDocument/2006/relationships/hyperlink" Target="https://www.caixa.gov.br/Downloads/sinapi-cadernos-tecnicos/SINAPI-CT-INSTALACOES-HIDRAULICAS-RESERVACAO-E-BOMBAS-DE-RECALQUE.pdf" TargetMode="External"/><Relationship Id="rId6688" Type="http://schemas.openxmlformats.org/officeDocument/2006/relationships/hyperlink" Target="https://www.caixa.gov.br/Downloads/sinapi-cadernos-tecnicos/SINAPI-CT-LIGACOES-PREDIAIS-DE-AGUA-E-ESGOTO.pdf" TargetMode="External"/><Relationship Id="rId7739" Type="http://schemas.openxmlformats.org/officeDocument/2006/relationships/hyperlink" Target="https://www.caixa.gov.br/Downloads/sinapi-cadernos-tecnicos/SINAPI-CT-PERFURACAO-HORIZONTAL-DIRECIONAL-HDD.pdf" TargetMode="External"/><Relationship Id="rId9094" Type="http://schemas.openxmlformats.org/officeDocument/2006/relationships/hyperlink" Target="https://www.caixa.gov.br/Downloads/sinapi-cadernos-tecnicos/SINAPI-CT-TRANSPORTE-DE-MATERIAIS-DENTRO-DO-CANTEIRO-DE-OBRAS.pdf" TargetMode="External"/><Relationship Id="rId246" Type="http://schemas.openxmlformats.org/officeDocument/2006/relationships/hyperlink" Target="https://www.caixa.gov.br/Downloads/sinapi-cadernos-tecnicos/SINAPI-CT-ARGAMASSAS.pdf" TargetMode="External"/><Relationship Id="rId453" Type="http://schemas.openxmlformats.org/officeDocument/2006/relationships/hyperlink" Target="https://www.caixa.gov.br/Downloads/sinapi-cadernos-tecnicos/SINAPI-CT-ASSENTAMENTO-DE-TUBOS-DE-PVC-E-METALICOS-EM-REDES-DE-AGUA.pdf" TargetMode="External"/><Relationship Id="rId660" Type="http://schemas.openxmlformats.org/officeDocument/2006/relationships/hyperlink" Target="https://www.caixa.gov.br/Downloads/sinapi-cadernos-tecnicos/SINAPI-CT-ASSENTAMENTO-DE-TUBOS-DE-ESGOTO-OU-DRENAGEM-PLUVIAL-EM-CONCRETO.pdf" TargetMode="External"/><Relationship Id="rId1083" Type="http://schemas.openxmlformats.org/officeDocument/2006/relationships/hyperlink" Target="https://www.caixa.gov.br/Downloads/sinapi-cadernos-tecnicos/SINAPI-CT-BOMBAS-HIDRAULICAS-CENTRIFUGAS-HORIZONTAIS-E-SUBMERSIVEIS.pdf" TargetMode="External"/><Relationship Id="rId1290" Type="http://schemas.openxmlformats.org/officeDocument/2006/relationships/hyperlink" Target="https://www.caixa.gov.br/Downloads/sinapi-cadernos-tecnicos/SINAPI-CT-CONCRETO-PROJETADO.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5497" Type="http://schemas.openxmlformats.org/officeDocument/2006/relationships/hyperlink" Target="https://www.caixa.gov.br/Downloads/sinapi-cadernos-tecnicos/SINAPI-CT-INSTALACOES-PREDIAIS-DE-AGUA-FRIA-EM-PVC.pdf" TargetMode="External"/><Relationship Id="rId6548" Type="http://schemas.openxmlformats.org/officeDocument/2006/relationships/hyperlink" Target="https://www.caixa.gov.br/Downloads/sinapi-cadernos-tecnicos/SINAPI-CT-INSTALACOES-EM-COBRE.pdf" TargetMode="External"/><Relationship Id="rId6895" Type="http://schemas.openxmlformats.org/officeDocument/2006/relationships/hyperlink" Target="https://www.caixa.gov.br/Downloads/sinapi-metodologia/Livro_SINAPI_Calculos_Parametros.pdf" TargetMode="External"/><Relationship Id="rId7946" Type="http://schemas.openxmlformats.org/officeDocument/2006/relationships/hyperlink" Target="https://www.caixa.gov.br/Downloads/sinapi-cadernos-tecnicos/SINAPI-CT-PISOS.pdf" TargetMode="External"/><Relationship Id="rId9161" Type="http://schemas.openxmlformats.org/officeDocument/2006/relationships/hyperlink" Target="https://www.caixa.gov.br/Downloads/sinapi-cadernos-tecnicos/SINAPI-CT-TRANSPORTE-DE-MATERIAIS-DENTRO-DO-CANTEIRO-DE-OBRAS.pdf" TargetMode="External"/><Relationship Id="rId106" Type="http://schemas.openxmlformats.org/officeDocument/2006/relationships/hyperlink" Target="https://www.caixa.gov.br/Downloads/sinapi-cadernos-tecnicos/SINAPI-CT-ARGAMASSAS.pdf" TargetMode="External"/><Relationship Id="rId313" Type="http://schemas.openxmlformats.org/officeDocument/2006/relationships/hyperlink" Target="https://www.caixa.gov.br/Downloads/sinapi-cadernos-tecnicos/SINAPI-CT-ARMACAO-PARA-ESTRUTURAS-DE-CONCRETO-ARMADO.pdf" TargetMode="External"/><Relationship Id="rId1150" Type="http://schemas.openxmlformats.org/officeDocument/2006/relationships/hyperlink" Target="https://www.caixa.gov.br/Downloads/sinapi-cadernos-tecnicos/SINAPI-CT-CAIXAS-DE-AGUA-PARA-EDIFICACOES.pdf" TargetMode="External"/><Relationship Id="rId4099" Type="http://schemas.openxmlformats.org/officeDocument/2006/relationships/hyperlink" Target="https://www.caixa.gov.br/Downloads/sinapi-cadernos-tecnicos/SINAPI-CT-GABIOES-EXECUCAO-DE-MURO-E-PROTECAO-SUPERFICIAL.pdf" TargetMode="External"/><Relationship Id="rId5357" Type="http://schemas.openxmlformats.org/officeDocument/2006/relationships/hyperlink" Target="https://www.caixa.gov.br/Downloads/sinapi-cadernos-tecnicos/SINAPI-CT-INSTALACOES-PREDIAIS-DE-ESGOTO-TUBOS-E-CONEXOES.pdf" TargetMode="External"/><Relationship Id="rId6755" Type="http://schemas.openxmlformats.org/officeDocument/2006/relationships/hyperlink" Target="https://www.caixa.gov.br/Downloads/sinapi-metodologia/Livro_SINAPI_Calculos_Parametros.pdf" TargetMode="External"/><Relationship Id="rId6962" Type="http://schemas.openxmlformats.org/officeDocument/2006/relationships/hyperlink" Target="https://www.caixa.gov.br/Downloads/sinapi-metodologia/Livro_SINAPI_Calculos_Parametros.pdf" TargetMode="External"/><Relationship Id="rId7806" Type="http://schemas.openxmlformats.org/officeDocument/2006/relationships/hyperlink" Target="https://www.caixa.gov.br/Downloads/sinapi-cadernos-tecnicos/SINAPI-CT-PINTURA-INTERNA.pdf" TargetMode="External"/><Relationship Id="rId9021" Type="http://schemas.openxmlformats.org/officeDocument/2006/relationships/hyperlink" Target="https://www.caixa.gov.br/Downloads/sinapi-cadernos-tecnicos/SINAPI-CT-TRANSPORTE-FLUVIAL-CARGA-E-DESCARGA.pdf" TargetMode="External"/><Relationship Id="rId520" Type="http://schemas.openxmlformats.org/officeDocument/2006/relationships/hyperlink" Target="https://www.caixa.gov.br/Downloads/sinapi-cadernos-tecnicos/SINAPI-CT-ASSENTAMENTO-DE-TUBOS-DE-PVC-E-METALICOS-EM-REDES-DE-AGUA.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5564" Type="http://schemas.openxmlformats.org/officeDocument/2006/relationships/hyperlink" Target="https://www.caixa.gov.br/Downloads/sinapi-cadernos-tecnicos/SINAPI-CT-INSTALACOES-PREDIAIS-DE-AGUA-FRIA-EM-PVC.pdf" TargetMode="External"/><Relationship Id="rId5771" Type="http://schemas.openxmlformats.org/officeDocument/2006/relationships/hyperlink" Target="https://www.caixa.gov.br/Downloads/sinapi-cadernos-tecnicos/SINAPI-CT-INSTALACOES-PREDIAIS-DE-AGUA-QUENTE-EM-CPVC.pdf" TargetMode="External"/><Relationship Id="rId6408" Type="http://schemas.openxmlformats.org/officeDocument/2006/relationships/hyperlink" Target="https://www.caixa.gov.br/Downloads/sinapi-cadernos-tecnicos/SINAPI-CT-INSTALACOES-EM-COBRE.pdf" TargetMode="External"/><Relationship Id="rId6615" Type="http://schemas.openxmlformats.org/officeDocument/2006/relationships/hyperlink" Target="https://www.caixa.gov.br/Downloads/sinapi-cadernos-tecnicos/SINAPI-CT-INSTALACOES-PARA-CANTEIROS-DE-OBRAS.pdf" TargetMode="External"/><Relationship Id="rId6822" Type="http://schemas.openxmlformats.org/officeDocument/2006/relationships/hyperlink" Target="https://www.caixa.gov.br/Downloads/sinapi-metodologia/Livro_SINAPI_Calculos_Parametros.pdf" TargetMode="External"/><Relationship Id="rId1010" Type="http://schemas.openxmlformats.org/officeDocument/2006/relationships/hyperlink" Target="https://www.caixa.gov.br/Downloads/sinapi-cadernos-tecnicos/SINAPI-CT-BOCAS-PARA-BUEIROS.pdf" TargetMode="External"/><Relationship Id="rId1967" Type="http://schemas.openxmlformats.org/officeDocument/2006/relationships/hyperlink" Target="https://www.caixa.gov.br/Downloads/sinapi-cadernos-tecnicos/SINAPI-CT-DEPRECIACAO-JUROS-IMPOSTOS-E-SEGUROS-MANUTENCAO-E-MATERIAIS-NA-OPERACAO-DOS-EQUIPAMENTOS.pdf" TargetMode="External"/><Relationship Id="rId4166" Type="http://schemas.openxmlformats.org/officeDocument/2006/relationships/hyperlink" Target="https://www.caixa.gov.br/Downloads/sinapi-cadernos-tecnicos/SINAPI-CT-GRAUTE-E-ARMACAO.pdf" TargetMode="External"/><Relationship Id="rId4373" Type="http://schemas.openxmlformats.org/officeDocument/2006/relationships/hyperlink" Target="https://www.caixa.gov.br/Downloads/sinapi-cadernos-tecnicos/SINAPI-CT-INSTALACOES-ELETRICAS-ELETRODUTOS-EMBUTIDOS-CABOS-CAIXAS-TOMADAS-E-INTERRUPTORES.pdf" TargetMode="External"/><Relationship Id="rId4580" Type="http://schemas.openxmlformats.org/officeDocument/2006/relationships/hyperlink" Target="https://www.caixa.gov.br/Downloads/sinapi-cadernos-tecnicos/SINAPI-CT-INSTALACOES-ELETRICAS-ELETRODUTOS-CONEXOES-E-CONDULETES-APARENTES.pdf" TargetMode="External"/><Relationship Id="rId5217" Type="http://schemas.openxmlformats.org/officeDocument/2006/relationships/hyperlink" Target="https://www.caixa.gov.br/Downloads/sinapi-cadernos-tecnicos/SINAPI-CT-INSTALACOES-HIDRAULICAS-EM-PEX.pdf" TargetMode="External"/><Relationship Id="rId5424" Type="http://schemas.openxmlformats.org/officeDocument/2006/relationships/hyperlink" Target="https://www.caixa.gov.br/Downloads/sinapi-cadernos-tecnicos/SINAPI-CT-INSTALACOES-PREDIAIS-DE-AGUA-FRIA-EM-PVC.pdf" TargetMode="External"/><Relationship Id="rId5631" Type="http://schemas.openxmlformats.org/officeDocument/2006/relationships/hyperlink" Target="https://www.caixa.gov.br/Downloads/sinapi-cadernos-tecnicos/SINAPI-CT-INSTALACOES-PREDIAIS-DE-AGUA-FRIA-EM-PVC.pdf" TargetMode="External"/><Relationship Id="rId8787" Type="http://schemas.openxmlformats.org/officeDocument/2006/relationships/hyperlink" Target="https://www.caixa.gov.br/Downloads/sinapi-cadernos-tecnicos/SINAPI-CT-SINALIZACAO-VERTICAL-VIARIA.pdf" TargetMode="External"/><Relationship Id="rId8994" Type="http://schemas.openxmlformats.org/officeDocument/2006/relationships/hyperlink" Target="https://www.caixa.gov.br/Downloads/sinapi-cadernos-tecnicos/SINAPI-CT-TRANSPORTE-FLUVIAL-CARGA-E-DESCARGA.pdf" TargetMode="External"/><Relationship Id="rId4026" Type="http://schemas.openxmlformats.org/officeDocument/2006/relationships/hyperlink" Target="https://www.caixa.gov.br/Downloads/sinapi-cadernos-tecnicos/SINAPI-CT-FORMAS-PARA-ESTRUTURAS-DE-CONCRETO-ARMADO.pdf" TargetMode="External"/><Relationship Id="rId4440" Type="http://schemas.openxmlformats.org/officeDocument/2006/relationships/hyperlink" Target="https://www.caixa.gov.br/Downloads/sinapi-cadernos-tecnicos/SINAPI-CT-INSTALACOES-ELETRICAS-ELETRODUTOS-EMBUTIDOS-CABOS-CAIXAS-TOMADAS-E-INTERRUPTORES.pdf" TargetMode="External"/><Relationship Id="rId7596" Type="http://schemas.openxmlformats.org/officeDocument/2006/relationships/hyperlink" Target="https://www.caixa.gov.br/Downloads/sinapi-cadernos-tecnicos/SINAPI-CT-PASSEIOS-DE-CONCRETO.pdf" TargetMode="External"/><Relationship Id="rId8647" Type="http://schemas.openxmlformats.org/officeDocument/2006/relationships/hyperlink" Target="https://www.caixa.gov.br/Downloads/sinapi-cadernos-tecnicos/SINAPI-CT-REDES-DE-AGUA-E-ESGOTO-EM-PEAD-LISO-(TUBOS-E-CONEXOES).pdf" TargetMode="External"/><Relationship Id="rId3042" Type="http://schemas.openxmlformats.org/officeDocument/2006/relationships/hyperlink" Target="https://www.caixa.gov.br/Downloads/sinapi-cadernos-tecnicos/SINAPI-CT-ESCADAS.pdf" TargetMode="External"/><Relationship Id="rId6198" Type="http://schemas.openxmlformats.org/officeDocument/2006/relationships/hyperlink" Target="https://www.caixa.gov.br/Downloads/sinapi-cadernos-tecnicos/SINAPI-CT-INSTALACOES-DE-GAS-E-INCENDIO-EM-ACO-E-FERRO-GALVANIZADO.pdf" TargetMode="External"/><Relationship Id="rId7249" Type="http://schemas.openxmlformats.org/officeDocument/2006/relationships/hyperlink" Target="https://www.caixa.gov.br/Downloads/sinapi-cadernos-tecnicos/SINAPI-CT-MASSA-UNICA-EXTERNA.pdf" TargetMode="External"/><Relationship Id="rId7663" Type="http://schemas.openxmlformats.org/officeDocument/2006/relationships/hyperlink" Target="https://www.caixa.gov.br/Downloads/sinapi-cadernos-tecnicos/SINAPI-CT-PAVIMENTO-RIGIDO-DE-CONCRETO.pdf" TargetMode="External"/><Relationship Id="rId8714" Type="http://schemas.openxmlformats.org/officeDocument/2006/relationships/hyperlink" Target="https://www.caixa.gov.br/Downloads/sinapi-cadernos-tecnicos/SINAPI-CT-REVESTIMENTOS-CERAMICOS-INTERNOS.pdf" TargetMode="External"/><Relationship Id="rId6265" Type="http://schemas.openxmlformats.org/officeDocument/2006/relationships/hyperlink" Target="https://www.caixa.gov.br/Downloads/sinapi-cadernos-tecnicos/SINAPI-CT-INSTALACOES-DE-GAS-EM-PEX-MULTICAMADAS.pdf" TargetMode="External"/><Relationship Id="rId7316" Type="http://schemas.openxmlformats.org/officeDocument/2006/relationships/hyperlink" Target="https://www.caixa.gov.br/Downloads/sinapi-cadernos-tecnicos/SINAPI-CT-MASSA-UNICA-EXTERNA.pdf" TargetMode="External"/><Relationship Id="rId3859" Type="http://schemas.openxmlformats.org/officeDocument/2006/relationships/hyperlink" Target="https://www.caixa.gov.br/Downloads/sinapi-cadernos-tecnicos/SINAPI-CT-EXECUCAO-DE-TIRANTES.pdf" TargetMode="External"/><Relationship Id="rId5281" Type="http://schemas.openxmlformats.org/officeDocument/2006/relationships/hyperlink" Target="https://www.caixa.gov.br/Downloads/sinapi-cadernos-tecnicos/SINAPI-CT-INSTALACOES-HIDRAULICAS-EM-PPR.pdf" TargetMode="External"/><Relationship Id="rId7730" Type="http://schemas.openxmlformats.org/officeDocument/2006/relationships/hyperlink" Target="https://www.caixa.gov.br/Downloads/sinapi-cadernos-tecnicos/SINAPI-CT-PERFURACAO-HORIZONTAL-DIRECIONAL-HDD.pdf" TargetMode="External"/><Relationship Id="rId9488" Type="http://schemas.openxmlformats.org/officeDocument/2006/relationships/hyperlink" Target="https://www.caixa.gov.br/Downloads/sinapi-cadernos-tecnicos/SINAPI-CT-VIDROS-E-ESPELHOS.pdf" TargetMode="External"/><Relationship Id="rId2875" Type="http://schemas.openxmlformats.org/officeDocument/2006/relationships/hyperlink" Target="https://www.caixa.gov.br/Downloads/sinapi-cadernos-tecnicos/SINAPI-CT-ELETROCALHAS.pdf" TargetMode="External"/><Relationship Id="rId3926" Type="http://schemas.openxmlformats.org/officeDocument/2006/relationships/hyperlink" Target="https://www.caixa.gov.br/Downloads/sinapi-cadernos-tecnicos/SINAPI-CT-FOSSAS-E-SUMIDOUROS.pdf" TargetMode="External"/><Relationship Id="rId6332" Type="http://schemas.openxmlformats.org/officeDocument/2006/relationships/hyperlink" Target="https://www.caixa.gov.br/Downloads/sinapi-cadernos-tecnicos/SINAPI-CT-INSTALACOES-DE-AR-CONDICIONADO-EM-COBRE.pdf" TargetMode="External"/><Relationship Id="rId847" Type="http://schemas.openxmlformats.org/officeDocument/2006/relationships/hyperlink" Target="https://www.caixa.gov.br/Downloads/sinapi-cadernos-tecnicos/SINAPI-CT-ATERROS-BASES-SUB-BASES-E-IMPRIMACOES.pdf" TargetMode="External"/><Relationship Id="rId1477"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DEPRECIACAO-JUROS-IMPOSTOS-E-SEGUROS-MANUTENCAO-E-MATERIAIS-NA-OPERACAO-DOS-EQUIPAMENTO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942" Type="http://schemas.openxmlformats.org/officeDocument/2006/relationships/hyperlink" Target="https://www.caixa.gov.br/Downloads/sinapi-cadernos-tecnicos/SINAPI-CT-EQUIPAMENTOS-DE-PROTECAO-COLETIVA.pdf" TargetMode="External"/><Relationship Id="rId9555" Type="http://schemas.openxmlformats.org/officeDocument/2006/relationships/hyperlink" Target="https://www.caixa.gov.br/Downloads/sinapi-cadernos-tecnicos/SINAPI-CT-VALVULAS-E-REGISTROS-PARA-SISTEMAS-PREDIAIS.pdf" TargetMode="External"/><Relationship Id="rId914" Type="http://schemas.openxmlformats.org/officeDocument/2006/relationships/hyperlink" Target="https://www.caixa.gov.br/Downloads/sinapi-cadernos-tecnicos/SINAPI-CT-ATERROS-BASES-SUB-BASES-E-IMPRIMACOES.pdf" TargetMode="External"/><Relationship Id="rId1544" Type="http://schemas.openxmlformats.org/officeDocument/2006/relationships/hyperlink" Target="https://www.caixa.gov.br/Downloads/sinapi-cadernos-tecnicos/SINAPI-CT-CUSTOS-HORARIOS-PRODUTIVO-E-IMPRODUTIVO-DOS-EQUIPAMENTOS.pdf" TargetMode="External"/><Relationship Id="rId5001" Type="http://schemas.openxmlformats.org/officeDocument/2006/relationships/hyperlink" Target="https://www.caixa.gov.br/Downloads/sinapi-cadernos-tecnicos/SINAPI-CT-INSTALACOES-HIDRAULICAS-RESERVACAO-E-BOMBAS-DE-RECALQUE.pdf" TargetMode="External"/><Relationship Id="rId8157" Type="http://schemas.openxmlformats.org/officeDocument/2006/relationships/hyperlink" Target="https://www.caixa.gov.br/Downloads/sinapi-cadernos-tecnicos/SINAPI-CT-POCOS-DE-VISITA-E-CAIXAS-PARA-BOCAS-DE-LOBO.pdf" TargetMode="External"/><Relationship Id="rId8571" Type="http://schemas.openxmlformats.org/officeDocument/2006/relationships/hyperlink" Target="https://www.caixa.gov.br/Downloads/sinapi-cadernos-tecnicos/SINAPI-CT-REDES-DE-AGUA-E-ESGOTO-EM-PEAD-LISO-(TUBOS-E-CONEXOES).pdf" TargetMode="External"/><Relationship Id="rId9208" Type="http://schemas.openxmlformats.org/officeDocument/2006/relationships/hyperlink" Target="https://www.caixa.gov.br/Downloads/sinapi-cadernos-tecnicos/SINAPI-CT-TRANSPORTE-CARGA-E-DESCARGA-DE-MATERIAIS.pdf" TargetMode="External"/><Relationship Id="rId9622" Type="http://schemas.openxmlformats.org/officeDocument/2006/relationships/hyperlink" Target="https://www.caixa.gov.br/Downloads/sinapi-cadernos-tecnicos/SINAPI-CT-VALVULAS-PARA-REDES-DE-SANEAMENTO.pdf" TargetMode="External"/><Relationship Id="rId1611" Type="http://schemas.openxmlformats.org/officeDocument/2006/relationships/hyperlink" Target="https://www.caixa.gov.br/Downloads/sinapi-cadernos-tecnicos/SINAPI-CT-CUSTOS-HORARIOS-PRODUTIVO-E-IMPRODUTIVO-DOS-EQUIPAMENTOS.pdf" TargetMode="External"/><Relationship Id="rId4767" Type="http://schemas.openxmlformats.org/officeDocument/2006/relationships/hyperlink" Target="https://www.caixa.gov.br/Downloads/sinapi-cadernos-tecnicos/SINAPI-CT-INSTALACOES-ELETRICAS-REDE-DE-DISTRIBUICAO.pdf" TargetMode="External"/><Relationship Id="rId5818" Type="http://schemas.openxmlformats.org/officeDocument/2006/relationships/hyperlink" Target="https://www.caixa.gov.br/Downloads/sinapi-cadernos-tecnicos/SINAPI-CT-INSTALACOES-PREDIAIS-DE-AGUAS-PLUVIAIS-TUBOS-CONEXOES-CAIXAS-E-RALOS.pdf" TargetMode="External"/><Relationship Id="rId7173" Type="http://schemas.openxmlformats.org/officeDocument/2006/relationships/hyperlink" Target="https://www.caixa.gov.br/Downloads/sinapi-cadernos-tecnicos/SINAPI-CT-LOUCAS-E-METAIS.pdf" TargetMode="External"/><Relationship Id="rId8224" Type="http://schemas.openxmlformats.org/officeDocument/2006/relationships/hyperlink" Target="https://www.caixa.gov.br/Downloads/sinapi-cadernos-tecnicos/SINAPI-CT-PRODUCAO-DE-CONCRETO.pdf" TargetMode="External"/><Relationship Id="rId3369" Type="http://schemas.openxmlformats.org/officeDocument/2006/relationships/hyperlink" Target="https://www.caixa.gov.br/Downloads/sinapi-cadernos-tecnicos/SINAPI-CT-ESCORAMENTO-E-PREPARO-DE-FUNDO-DE-VALAS.pdf" TargetMode="External"/><Relationship Id="rId7240" Type="http://schemas.openxmlformats.org/officeDocument/2006/relationships/hyperlink" Target="https://www.caixa.gov.br/Downloads/sinapi-cadernos-tecnicos/SINAPI-CT-MASSA-UNICA-EXTERNA.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3783" Type="http://schemas.openxmlformats.org/officeDocument/2006/relationships/hyperlink" Target="https://www.caixa.gov.br/Downloads/sinapi-cadernos-tecnicos/SINAPI-CT-ESTRUTURAS-DE-MADEIRA.pdf" TargetMode="External"/><Relationship Id="rId4834" Type="http://schemas.openxmlformats.org/officeDocument/2006/relationships/hyperlink" Target="https://www.caixa.gov.br/Downloads/sinapi-cadernos-tecnicos/SINAPI-CT-INSTALACOES-HIDRAULICAS-RESERVACAO-E-BOMBAS-DE-RECALQUE.pdf" TargetMode="External"/><Relationship Id="rId357" Type="http://schemas.openxmlformats.org/officeDocument/2006/relationships/hyperlink" Target="https://www.caixa.gov.br/Downloads/sinapi-cadernos-tecnicos/SINAPI-CT-ASSENTAMENTO-DE-TUBOS-DE-ESGOTO-EM-PVC-E-PEAD.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3436" Type="http://schemas.openxmlformats.org/officeDocument/2006/relationships/hyperlink" Target="https://www.caixa.gov.br/Downloads/sinapi-cadernos-tecnicos/SINAPI-CT-ESQUADRIAS-PORTAS.pdf" TargetMode="External"/><Relationship Id="rId3850" Type="http://schemas.openxmlformats.org/officeDocument/2006/relationships/hyperlink" Target="https://www.caixa.gov.br/Downloads/sinapi-cadernos-tecnicos/SINAPI-CT-EXECUCAO-DE-TIRANTES.pdf" TargetMode="External"/><Relationship Id="rId4901" Type="http://schemas.openxmlformats.org/officeDocument/2006/relationships/hyperlink" Target="https://www.caixa.gov.br/Downloads/sinapi-cadernos-tecnicos/SINAPI-CT-INSTALACOES-HIDRAULICAS-RESERVACAO-E-BOMBAS-DE-RECALQUE.pdf" TargetMode="External"/><Relationship Id="rId9065" Type="http://schemas.openxmlformats.org/officeDocument/2006/relationships/hyperlink" Target="https://www.caixa.gov.br/Downloads/sinapi-cadernos-tecnicos/SINAPI-CT-TRANSPORTE-FLUVIAL-CARGA-E-DESCARGA.pdf" TargetMode="External"/><Relationship Id="rId771" Type="http://schemas.openxmlformats.org/officeDocument/2006/relationships/hyperlink" Target="https://www.caixa.gov.br/Downloads/sinapi-cadernos-tecnicos/SINAPI-CT-ATERROS-BASES-SUB-BASES-E-IMPRIMACOE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3503" Type="http://schemas.openxmlformats.org/officeDocument/2006/relationships/hyperlink" Target="https://www.caixa.gov.br/Downloads/sinapi-cadernos-tecnicos/SINAPI-CT-ESQUADRIAS-PORTAS.pdf" TargetMode="External"/><Relationship Id="rId6659" Type="http://schemas.openxmlformats.org/officeDocument/2006/relationships/hyperlink" Target="https://www.caixa.gov.br/Downloads/sinapi-cadernos-tecnicos/SINAPI-CT-LIGACOES-PREDIAIS-DE-AGUA-E-ESGOTO.pdf" TargetMode="External"/><Relationship Id="rId424" Type="http://schemas.openxmlformats.org/officeDocument/2006/relationships/hyperlink" Target="https://www.caixa.gov.br/Downloads/sinapi-cadernos-tecnicos/SINAPI-CT-ASSENTAMENTO-DE-TUBOS-DE-PVC-E-METALICOS-EM-REDES-DE-AGUA.pdf" TargetMode="External"/><Relationship Id="rId1054" Type="http://schemas.openxmlformats.org/officeDocument/2006/relationships/hyperlink" Target="https://www.caixa.gov.br/Downloads/sinapi-cadernos-tecnicos/SINAPI-CT-BOCAS-PARA-BUEIR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5675" Type="http://schemas.openxmlformats.org/officeDocument/2006/relationships/hyperlink" Target="https://www.caixa.gov.br/Downloads/sinapi-cadernos-tecnicos/SINAPI-CT-INSTALACOES-PREDIAIS-DE-AGUA-QUENTE-EM-CPVC.pdf" TargetMode="External"/><Relationship Id="rId6726" Type="http://schemas.openxmlformats.org/officeDocument/2006/relationships/hyperlink" Target="https://www.caixa.gov.br/Downloads/sinapi-metodologia/Livro_SINAPI_Calculos_Parametros.pdf" TargetMode="External"/><Relationship Id="rId8081" Type="http://schemas.openxmlformats.org/officeDocument/2006/relationships/hyperlink" Target="https://www.caixa.gov.br/Downloads/sinapi-cadernos-tecnicos/SINAPI-CT-POCOS-DE-VISITA-E-CAIXAS-PARA-BOCAS-DE-LOBO.pdf" TargetMode="External"/><Relationship Id="rId9132" Type="http://schemas.openxmlformats.org/officeDocument/2006/relationships/hyperlink" Target="https://www.caixa.gov.br/Downloads/sinapi-cadernos-tecnicos/SINAPI-CT-TRANSPORTE-DE-MATERIAIS-DENTRO-DO-CANTEIRO-DE-OBRAS.pdf" TargetMode="External"/><Relationship Id="rId1121" Type="http://schemas.openxmlformats.org/officeDocument/2006/relationships/hyperlink" Target="https://www.caixa.gov.br/Downloads/sinapi-cadernos-tecnicos/SINAPI-CT-CAIXAS-ENTERRADAS.pdf" TargetMode="External"/><Relationship Id="rId4277" Type="http://schemas.openxmlformats.org/officeDocument/2006/relationships/hyperlink" Target="https://www.caixa.gov.br/Downloads/sinapi-cadernos-tecnicos/SINAPI-CT-ILUMINACAO-PREDIAL-E-MONITORAMENTO.pdf" TargetMode="External"/><Relationship Id="rId4691" Type="http://schemas.openxmlformats.org/officeDocument/2006/relationships/hyperlink" Target="https://www.caixa.gov.br/Downloads/sinapi-cadernos-tecnicos/SINAPI-CT-INSTALACOES-ELETRICAS-QUADROS-CABOS-DISJUNTORES-CONTATORES-E-BARRAMENTOS-BLINDADOS.pdf" TargetMode="External"/><Relationship Id="rId5328" Type="http://schemas.openxmlformats.org/officeDocument/2006/relationships/hyperlink" Target="https://www.caixa.gov.br/Downloads/sinapi-cadernos-tecnicos/SINAPI-CT-INSTALACOES-PREDIAIS-DE-ESGOTO-TUBOS-E-CONEXOES.pdf" TargetMode="External"/><Relationship Id="rId5742" Type="http://schemas.openxmlformats.org/officeDocument/2006/relationships/hyperlink" Target="https://www.caixa.gov.br/Downloads/sinapi-cadernos-tecnicos/SINAPI-CT-INSTALACOES-PREDIAIS-DE-AGUA-QUENTE-EM-CPVC.pdf" TargetMode="External"/><Relationship Id="rId8898" Type="http://schemas.openxmlformats.org/officeDocument/2006/relationships/hyperlink" Target="https://www.caixa.gov.br/Downloads/sinapi-cadernos-tecnicos/SINAPI-CT-SOLDA-DE-TOPO-EM-ELEMENTOS-DE-ACO.pdf" TargetMode="External"/><Relationship Id="rId3293" Type="http://schemas.openxmlformats.org/officeDocument/2006/relationships/hyperlink" Target="https://www.caixa.gov.br/Downloads/sinapi-cadernos-tecnicos/SINAPI-CT-ESCAVACAO-DE-VALAS.pdf" TargetMode="External"/><Relationship Id="rId4344" Type="http://schemas.openxmlformats.org/officeDocument/2006/relationships/hyperlink" Target="https://www.caixa.gov.br/Downloads/sinapi-cadernos-tecnicos/SINAPI-CT-INSTALACOES-ELETRICAS-ELETRODUTOS-EMBUTIDOS-CABOS-CAIXAS-TOMADAS-E-INTERRUPTORES.pdf" TargetMode="External"/><Relationship Id="rId1938" Type="http://schemas.openxmlformats.org/officeDocument/2006/relationships/hyperlink" Target="https://www.caixa.gov.br/Downloads/sinapi-cadernos-tecnicos/SINAPI-CT-DEPRECIACAO-JUROS-IMPOSTOS-E-SEGUROS-MANUTENCAO-E-MATERIAIS-NA-OPERACAO-DOS-EQUIPAMENTOS.pdf" TargetMode="External"/><Relationship Id="rId3360" Type="http://schemas.openxmlformats.org/officeDocument/2006/relationships/hyperlink" Target="https://www.caixa.gov.br/Downloads/sinapi-cadernos-tecnicos/SINAPI-CT-ESCORAMENTO-E-PREPARO-DE-FUNDO-DE-VALAS.pdf" TargetMode="External"/><Relationship Id="rId7567" Type="http://schemas.openxmlformats.org/officeDocument/2006/relationships/hyperlink" Target="https://www.caixa.gov.br/Downloads/sinapi-cadernos-tecnicos/SINAPI-CT-PARQUINHOS-E-EQUIPAMENTOS-DE-GINASTICA-AO-AR-LIVRE.pdf" TargetMode="External"/><Relationship Id="rId8965" Type="http://schemas.openxmlformats.org/officeDocument/2006/relationships/hyperlink" Target="https://www.caixa.gov.br/Downloads/sinapi-cadernos-tecnicos/SINAPI-CT-TRANSFORMADORES.pdf" TargetMode="External"/><Relationship Id="rId281" Type="http://schemas.openxmlformats.org/officeDocument/2006/relationships/hyperlink" Target="https://www.caixa.gov.br/Downloads/sinapi-cadernos-tecnicos/SINAPI-CT-ARMACAO-PARA-ESTRUTURAS-DE-CONCRETO-ARMADO.pdf" TargetMode="External"/><Relationship Id="rId3013" Type="http://schemas.openxmlformats.org/officeDocument/2006/relationships/hyperlink" Target="https://www.caixa.gov.br/Downloads/sinapi-cadernos-tecnicos/SINAPI-CT-EQUIPAMENTOS-DE-PROTECAO-COLETIVA.pdf" TargetMode="External"/><Relationship Id="rId4411" Type="http://schemas.openxmlformats.org/officeDocument/2006/relationships/hyperlink" Target="https://www.caixa.gov.br/Downloads/sinapi-cadernos-tecnicos/SINAPI-CT-INSTALACOES-ELETRICAS-ELETRODUTOS-EMBUTIDOS-CABOS-CAIXAS-TOMADAS-E-INTERRUPTORES.pdf" TargetMode="External"/><Relationship Id="rId6169" Type="http://schemas.openxmlformats.org/officeDocument/2006/relationships/hyperlink" Target="https://www.caixa.gov.br/Downloads/sinapi-cadernos-tecnicos/SINAPI-CT-INSTALACOES-DE-GAS-E-INCENDIO-EM-ACO-E-FERRO-GALVANIZADO.pdf" TargetMode="External"/><Relationship Id="rId7981" Type="http://schemas.openxmlformats.org/officeDocument/2006/relationships/hyperlink" Target="https://www.caixa.gov.br/Downloads/sinapi-cadernos-tecnicos/SINAPI-CT-PISOS.pdf" TargetMode="External"/><Relationship Id="rId8618" Type="http://schemas.openxmlformats.org/officeDocument/2006/relationships/hyperlink" Target="https://www.caixa.gov.br/Downloads/sinapi-cadernos-tecnicos/SINAPI-CT-REDES-DE-AGUA-E-ESGOTO-EM-PEAD-LISO-(TUBOS-E-CONEXOES).pdf" TargetMode="External"/><Relationship Id="rId6583" Type="http://schemas.openxmlformats.org/officeDocument/2006/relationships/hyperlink" Target="https://www.caixa.gov.br/Downloads/sinapi-cadernos-tecnicos/SINAPI-CT-INSTALACOES-PARA-CANTEIROS-DE-OBRAS.pdf" TargetMode="External"/><Relationship Id="rId7634" Type="http://schemas.openxmlformats.org/officeDocument/2006/relationships/hyperlink" Target="https://www.caixa.gov.br/Downloads/sinapi-cadernos-tecnicos/SINAPI-CT-PAVIMENTO-INTERTRAVADO.pdf" TargetMode="External"/><Relationship Id="rId2779" Type="http://schemas.openxmlformats.org/officeDocument/2006/relationships/hyperlink" Target="https://www.caixa.gov.br/Downloads/sinapi-cadernos-tecnicos/SINAPI-CT-DUTOS-PARA-AR-CONDICIONADO.pdf" TargetMode="External"/><Relationship Id="rId5185" Type="http://schemas.openxmlformats.org/officeDocument/2006/relationships/hyperlink" Target="https://www.caixa.gov.br/Downloads/sinapi-cadernos-tecnicos/SINAPI-CT-INSTALACOES-HIDRAULICAS-EM-PEX.pdf" TargetMode="External"/><Relationship Id="rId6236" Type="http://schemas.openxmlformats.org/officeDocument/2006/relationships/hyperlink" Target="https://www.caixa.gov.br/Downloads/sinapi-cadernos-tecnicos/SINAPI-CT-INSTALACOES-DE-GAS-EM-PEX-MULTICAMADAS.pdf" TargetMode="External"/><Relationship Id="rId6650" Type="http://schemas.openxmlformats.org/officeDocument/2006/relationships/hyperlink" Target="https://www.caixa.gov.br/Downloads/sinapi-cadernos-tecnicos/SINAPI-CT-LIGACOES-PREDIAIS-DE-AGUA-E-ESGOTO.pdf" TargetMode="External"/><Relationship Id="rId7701" Type="http://schemas.openxmlformats.org/officeDocument/2006/relationships/hyperlink" Target="https://www.caixa.gov.br/Downloads/sinapi-cadernos-tecnicos/SINAPI-CT-PENEIRAMENTO-E-ENSACAMENTO-DE-AREIA-EM-OBRA.pdf" TargetMode="External"/><Relationship Id="rId1795" Type="http://schemas.openxmlformats.org/officeDocument/2006/relationships/hyperlink" Target="https://www.caixa.gov.br/Downloads/sinapi-cadernos-tecnicos/SINAPI-CT-CUSTOS-HORARIOS-PRODUTIVO-E-IMPRODUTIVO-DOS-EQUIPAMENTOS.pdf" TargetMode="External"/><Relationship Id="rId2846" Type="http://schemas.openxmlformats.org/officeDocument/2006/relationships/hyperlink" Target="https://www.caixa.gov.br/Downloads/sinapi-cadernos-tecnicos/SINAPI-CT-ELETROCALHAS.pdf" TargetMode="External"/><Relationship Id="rId5252" Type="http://schemas.openxmlformats.org/officeDocument/2006/relationships/hyperlink" Target="https://www.caixa.gov.br/Downloads/sinapi-cadernos-tecnicos/SINAPI-CT-INSTALACOES-HIDRAULICAS-EM-PPR.pdf" TargetMode="External"/><Relationship Id="rId6303" Type="http://schemas.openxmlformats.org/officeDocument/2006/relationships/hyperlink" Target="https://www.caixa.gov.br/Downloads/sinapi-cadernos-tecnicos/SINAPI-CT-INSTALACOES-DE-AR-CONDICIONADO.pdf" TargetMode="External"/><Relationship Id="rId9459" Type="http://schemas.openxmlformats.org/officeDocument/2006/relationships/hyperlink" Target="https://www.caixa.gov.br/Downloads/sinapi-cadernos-tecnicos/SINAPI-CT-VIDROS-E-ESPELHOS.pdf" TargetMode="External"/><Relationship Id="rId87" Type="http://schemas.openxmlformats.org/officeDocument/2006/relationships/hyperlink" Target="https://www.caixa.gov.br/Downloads/sinapi-cadernos-tecnicos/SINAPI-CT-ALVENARIAS-DIVERSAS.pdf" TargetMode="External"/><Relationship Id="rId818" Type="http://schemas.openxmlformats.org/officeDocument/2006/relationships/hyperlink" Target="https://www.caixa.gov.br/Downloads/sinapi-cadernos-tecnicos/SINAPI-CT-ATERROS-BASES-SUB-BASES-E-IMPRIMACOES.pdf" TargetMode="External"/><Relationship Id="rId1448" Type="http://schemas.openxmlformats.org/officeDocument/2006/relationships/hyperlink" Target="https://www.caixa.gov.br/Downloads/sinapi-cadernos-tecnicos/SINAPI-CT-CUSTOS-HORARIOS-PRODUTIVO-E-IMPRODUTIVO-DOS-EQUIPAMENTOS.pdf" TargetMode="External"/><Relationship Id="rId8475" Type="http://schemas.openxmlformats.org/officeDocument/2006/relationships/hyperlink" Target="https://www.caixa.gov.br/Downloads/sinapi-cadernos-tecnicos/SINAPI-CT-REDES-ENTERRADAS-DE-DISTRIBUICAO-ELETRICA.pdf" TargetMode="External"/><Relationship Id="rId9526" Type="http://schemas.openxmlformats.org/officeDocument/2006/relationships/hyperlink" Target="https://www.caixa.gov.br/Downloads/sinapi-cadernos-tecnicos/SINAPI-CT-VALVULAS-E-REGISTROS-PARA-SISTEMAS-PREDIAIS.pdf" TargetMode="External"/><Relationship Id="rId1862" Type="http://schemas.openxmlformats.org/officeDocument/2006/relationships/hyperlink" Target="https://www.caixa.gov.br/Downloads/sinapi-cadernos-tecnicos/SINAPI-CT-DEMOLICOES-E-REMOCOES.pdf" TargetMode="External"/><Relationship Id="rId2913" Type="http://schemas.openxmlformats.org/officeDocument/2006/relationships/hyperlink" Target="https://www.caixa.gov.br/Downloads/sinapi-cadernos-tecnicos/SINAPI-CT-ENERGIA-SOLAR-PARA-EDIFICACOES.pdf" TargetMode="External"/><Relationship Id="rId7077" Type="http://schemas.openxmlformats.org/officeDocument/2006/relationships/hyperlink" Target="https://www.caixa.gov.br/Downloads/sinapi-metodologia/Livro_SINAPI_Calculos_Parametros.pdf" TargetMode="External"/><Relationship Id="rId7491" Type="http://schemas.openxmlformats.org/officeDocument/2006/relationships/hyperlink" Target="https://www.caixa.gov.br/Downloads/sinapi-cadernos-tecnicos/SINAPI-CT-PAREDES-DE-CONCRETO-CONCRETAGEM.pdf" TargetMode="External"/><Relationship Id="rId8128" Type="http://schemas.openxmlformats.org/officeDocument/2006/relationships/hyperlink" Target="https://www.caixa.gov.br/Downloads/sinapi-cadernos-tecnicos/SINAPI-CT-POCOS-DE-VISITA-E-CAIXAS-PARA-BOCAS-DE-LOBO.pdf" TargetMode="External"/><Relationship Id="rId1515" Type="http://schemas.openxmlformats.org/officeDocument/2006/relationships/hyperlink" Target="https://www.caixa.gov.br/Downloads/sinapi-cadernos-tecnicos/SINAPI-CT-CUSTOS-HORARIOS-PRODUTIVO-E-IMPRODUTIVO-DOS-EQUIPAMENTOS.pdf" TargetMode="External"/><Relationship Id="rId6093" Type="http://schemas.openxmlformats.org/officeDocument/2006/relationships/hyperlink" Target="https://www.caixa.gov.br/Downloads/sinapi-cadernos-tecnicos/SINAPI-CT-INSTALACOES-DE-GAS-E-INCENDIO-EM-ACO-E-FERRO-GALVANIZADO.pdf" TargetMode="External"/><Relationship Id="rId7144" Type="http://schemas.openxmlformats.org/officeDocument/2006/relationships/hyperlink" Target="https://www.caixa.gov.br/Downloads/sinapi-cadernos-tecnicos/SINAPI-CT-LOUCAS-E-METAIS.pdf" TargetMode="External"/><Relationship Id="rId8542" Type="http://schemas.openxmlformats.org/officeDocument/2006/relationships/hyperlink" Target="https://www.caixa.gov.br/Downloads/sinapi-cadernos-tecnicos/SINAPI-CT-REDES-DE-LOGICA-TELEFONIA-E-IMAGEM.pdf" TargetMode="External"/><Relationship Id="rId3687" Type="http://schemas.openxmlformats.org/officeDocument/2006/relationships/hyperlink" Target="https://www.caixa.gov.br/Downloads/sinapi-cadernos-tecnicos/SINAPI-CT-ESTRUTURA-E-TRAMA-PARA-COBERTURA.pdf" TargetMode="External"/><Relationship Id="rId4738" Type="http://schemas.openxmlformats.org/officeDocument/2006/relationships/hyperlink" Target="https://www.caixa.gov.br/Downloads/sinapi-cadernos-tecnicos/SINAPI-CT-INSTALACOES-ELETRICAS-REDE-DE-DISTRIBUICAO.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3754" Type="http://schemas.openxmlformats.org/officeDocument/2006/relationships/hyperlink" Target="https://www.caixa.gov.br/Downloads/sinapi-cadernos-tecnicos/SINAPI-CT-ESTRUTURAS-DE-MADEIRA.pdf" TargetMode="External"/><Relationship Id="rId4805" Type="http://schemas.openxmlformats.org/officeDocument/2006/relationships/hyperlink" Target="https://www.caixa.gov.br/Downloads/sinapi-cadernos-tecnicos/SINAPI-CT-INSTALACOES-HIDRAULICAS-RESERVACAO-E-BOMBAS-DE-RECALQUE.pdf" TargetMode="External"/><Relationship Id="rId6160" Type="http://schemas.openxmlformats.org/officeDocument/2006/relationships/hyperlink" Target="https://www.caixa.gov.br/Downloads/sinapi-cadernos-tecnicos/SINAPI-CT-INSTALACOES-DE-GAS-E-INCENDIO-EM-ACO-E-FERRO-GALVANIZADO.pdf" TargetMode="External"/><Relationship Id="rId7211" Type="http://schemas.openxmlformats.org/officeDocument/2006/relationships/hyperlink" Target="https://www.caixa.gov.br/Downloads/sinapi-cadernos-tecnicos/SINAPI-CT-LOUCAS-E-METAIS.pdf" TargetMode="External"/><Relationship Id="rId675" Type="http://schemas.openxmlformats.org/officeDocument/2006/relationships/hyperlink" Target="https://www.caixa.gov.br/Downloads/sinapi-cadernos-tecnicos/SINAPI-CT-ASSENTAMENTO-DE-TUBOS-DE-ESGOTO-OU-DRENAGEM-PLUVIAL-EM-CONCRETO.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UTOS-PARA-AR-CONDICIONADO.pdf" TargetMode="External"/><Relationship Id="rId3407" Type="http://schemas.openxmlformats.org/officeDocument/2006/relationships/hyperlink" Target="https://www.caixa.gov.br/Downloads/sinapi-cadernos-tecnicos/SINAPI-CT-ESQUADRIAS-JANELAS.pdf" TargetMode="External"/><Relationship Id="rId3821" Type="http://schemas.openxmlformats.org/officeDocument/2006/relationships/hyperlink" Target="https://www.caixa.gov.br/Downloads/sinapi-cadernos-tecnicos/SINAPI-CT-EXECUCAO-DE-TIRANTES.pdf" TargetMode="External"/><Relationship Id="rId6977" Type="http://schemas.openxmlformats.org/officeDocument/2006/relationships/hyperlink" Target="https://www.caixa.gov.br/Downloads/sinapi-metodologia/Livro_SINAPI_Calculos_Parametros.pdf" TargetMode="External"/><Relationship Id="rId9383" Type="http://schemas.openxmlformats.org/officeDocument/2006/relationships/hyperlink" Target="https://www.caixa.gov.br/Downloads/sinapi-cadernos-tecnicos/SINAPI-CT-TUBULACAO-FLANGEADA-PARA-REDES-DE-AGUA.pdf" TargetMode="External"/><Relationship Id="rId328" Type="http://schemas.openxmlformats.org/officeDocument/2006/relationships/hyperlink" Target="https://www.caixa.gov.br/Downloads/sinapi-cadernos-tecnicos/SINAPI-CT-ARMACAO-PARA-ESTRUTURAS-DE-CONCRETO-ARMADO.pdf" TargetMode="External"/><Relationship Id="rId742" Type="http://schemas.openxmlformats.org/officeDocument/2006/relationships/hyperlink" Target="https://www.caixa.gov.br/Downloads/sinapi-cadernos-tecnicos/SINAPI-CT-ATERRO-E-REATERRO-DE-VALAS.pdf" TargetMode="External"/><Relationship Id="rId1372" Type="http://schemas.openxmlformats.org/officeDocument/2006/relationships/hyperlink" Target="https://www.caixa.gov.br/Downloads/sinapi-cadernos-tecnicos/SINAPI-CT-CONTRAPISO.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5579" Type="http://schemas.openxmlformats.org/officeDocument/2006/relationships/hyperlink" Target="https://www.caixa.gov.br/Downloads/sinapi-cadernos-tecnicos/SINAPI-CT-INSTALACOES-PREDIAIS-DE-AGUA-FRIA-EM-PVC.pdf" TargetMode="External"/><Relationship Id="rId9036" Type="http://schemas.openxmlformats.org/officeDocument/2006/relationships/hyperlink" Target="https://www.caixa.gov.br/Downloads/sinapi-cadernos-tecnicos/SINAPI-CT-TRANSPORTE-FLUVIAL-CARGA-E-DESCARGA.pdf" TargetMode="External"/><Relationship Id="rId9450" Type="http://schemas.openxmlformats.org/officeDocument/2006/relationships/hyperlink" Target="https://www.caixa.gov.br/Downloads/sinapi-cadernos-tecnicos/SINAPI-CT-VIDROS-E-ESPELHOS.pdf" TargetMode="External"/><Relationship Id="rId1025" Type="http://schemas.openxmlformats.org/officeDocument/2006/relationships/hyperlink" Target="https://www.caixa.gov.br/Downloads/sinapi-cadernos-tecnicos/SINAPI-CT-BOCAS-PARA-BUEIROS.pdf" TargetMode="External"/><Relationship Id="rId4595" Type="http://schemas.openxmlformats.org/officeDocument/2006/relationships/hyperlink" Target="https://www.caixa.gov.br/Downloads/sinapi-cadernos-tecnicos/SINAPI-CT-INSTALACOES-ELETRICAS-ELETRODUTOS-CONEXOES-E-CONDULETES-APARENTES.pdf" TargetMode="External"/><Relationship Id="rId5646" Type="http://schemas.openxmlformats.org/officeDocument/2006/relationships/hyperlink" Target="https://www.caixa.gov.br/Downloads/sinapi-cadernos-tecnicos/SINAPI-CT-INSTALACOES-PREDIAIS-DE-AGUA-FRIA-EM-PVC.pdf" TargetMode="External"/><Relationship Id="rId5993" Type="http://schemas.openxmlformats.org/officeDocument/2006/relationships/hyperlink" Target="https://www.caixa.gov.br/Downloads/sinapi-cadernos-tecnicos/SINAPI-CT-INSTALACOES-DE-GAS-E-INCENDIO-EM-ACO-E-FERRO-GALVANIZADO.pdf" TargetMode="External"/><Relationship Id="rId8052" Type="http://schemas.openxmlformats.org/officeDocument/2006/relationships/hyperlink" Target="https://www.caixa.gov.br/Downloads/sinapi-cadernos-tecnicos/SINAPI-CT-POCOS-DE-VISITA-E-CAIXAS-PARA-BOCAS-DE-LOBO.pdf" TargetMode="External"/><Relationship Id="rId9103" Type="http://schemas.openxmlformats.org/officeDocument/2006/relationships/hyperlink" Target="https://www.caixa.gov.br/Downloads/sinapi-cadernos-tecnicos/SINAPI-CT-TRANSPORTE-DE-MATERIAIS-DENTRO-DO-CANTEIRO-DE-OBRAS.pdf" TargetMode="External"/><Relationship Id="rId3197" Type="http://schemas.openxmlformats.org/officeDocument/2006/relationships/hyperlink" Target="https://www.caixa.gov.br/Downloads/sinapi-cadernos-tecnicos/SINAPI-CT-ESCAVACAO-VERTICAL-A-CEU-ABERTO.pdf" TargetMode="External"/><Relationship Id="rId4248" Type="http://schemas.openxmlformats.org/officeDocument/2006/relationships/hyperlink" Target="https://www.caixa.gov.br/Downloads/sinapi-cadernos-tecnicos/SINAPI-CT-ILUMINACAO-PREDIAL-E-MONITORAMENTO.pdf" TargetMode="External"/><Relationship Id="rId4662" Type="http://schemas.openxmlformats.org/officeDocument/2006/relationships/hyperlink" Target="https://www.caixa.gov.br/Downloads/sinapi-cadernos-tecnicos/SINAPI-CT-INSTALACOES-ELETRICAS-QUADROS-CABOS-DISJUNTORES-CONTATORES-E-BARRAMENTOS-BLINDADOS.pdf" TargetMode="External"/><Relationship Id="rId5713" Type="http://schemas.openxmlformats.org/officeDocument/2006/relationships/hyperlink" Target="https://www.caixa.gov.br/Downloads/sinapi-cadernos-tecnicos/SINAPI-CT-INSTALACOES-PREDIAIS-DE-AGUA-QUENTE-EM-CPVC.pdf" TargetMode="External"/><Relationship Id="rId8869" Type="http://schemas.openxmlformats.org/officeDocument/2006/relationships/hyperlink" Target="https://www.caixa.gov.br/Downloads/sinapi-cadernos-tecnicos/SINAPI-CT-SISTEMAS-DE-MEDICAO.pdf" TargetMode="External"/><Relationship Id="rId185" Type="http://schemas.openxmlformats.org/officeDocument/2006/relationships/hyperlink" Target="https://www.caixa.gov.br/Downloads/sinapi-cadernos-tecnicos/SINAPI-CT-ARGAMASSAS.pdf" TargetMode="External"/><Relationship Id="rId1909" Type="http://schemas.openxmlformats.org/officeDocument/2006/relationships/hyperlink" Target="https://www.caixa.gov.br/Downloads/sinapi-cadernos-tecnicos/SINAPI-CT-DEPRECIACAO-JUROS-IMPOSTOS-E-SEGUROS-MANUTENCAO-E-MATERIAIS-NA-OPERACAO-DOS-EQUIPAMENTOS.pdf" TargetMode="External"/><Relationship Id="rId3264" Type="http://schemas.openxmlformats.org/officeDocument/2006/relationships/hyperlink" Target="https://www.caixa.gov.br/Downloads/sinapi-cadernos-tecnicos/SINAPI-CT-ESCAVACAO-DE-VALAS.pdf" TargetMode="External"/><Relationship Id="rId4315" Type="http://schemas.openxmlformats.org/officeDocument/2006/relationships/hyperlink" Target="https://www.caixa.gov.br/Downloads/sinapi-cadernos-tecnicos/SINAPI-CT-INSTALACOES-ELETRICAS-ELETRODUTOS-EMBUTIDOS-CABOS-CAIXAS-TOMADAS-E-INTERRUPTORES.pdf" TargetMode="External"/><Relationship Id="rId7885" Type="http://schemas.openxmlformats.org/officeDocument/2006/relationships/hyperlink" Target="https://www.caixa.gov.br/Downloads/sinapi-cadernos-tecnicos/SINAPI-CT-PINTURA-EM-SUPERFICIES-METALICAS.pdf" TargetMode="External"/><Relationship Id="rId8936" Type="http://schemas.openxmlformats.org/officeDocument/2006/relationships/hyperlink" Target="https://www.caixa.gov.br/Downloads/sinapi-cadernos-tecnicos/SINAPI-CT-TELHAMENTO-PARA-COBERTURA.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3331" Type="http://schemas.openxmlformats.org/officeDocument/2006/relationships/hyperlink" Target="https://www.caixa.gov.br/Downloads/sinapi-cadernos-tecnicos/SINAPI-CT-ESCORAMENTO-E-PREPARO-DE-FUNDO-DE-VALAS.pdf" TargetMode="External"/><Relationship Id="rId6487" Type="http://schemas.openxmlformats.org/officeDocument/2006/relationships/hyperlink" Target="https://www.caixa.gov.br/Downloads/sinapi-cadernos-tecnicos/SINAPI-CT-INSTALACOES-EM-COBRE.pdf" TargetMode="External"/><Relationship Id="rId7538" Type="http://schemas.openxmlformats.org/officeDocument/2006/relationships/hyperlink" Target="https://www.caixa.gov.br/Downloads/sinapi-cadernos-tecnicos/SINAPI-CT-PAREDES-EM-DRYWALL.pdf" TargetMode="External"/><Relationship Id="rId7952" Type="http://schemas.openxmlformats.org/officeDocument/2006/relationships/hyperlink" Target="https://www.caixa.gov.br/Downloads/sinapi-cadernos-tecnicos/SINAPI-CT-PISOS.pdf" TargetMode="External"/><Relationship Id="rId252" Type="http://schemas.openxmlformats.org/officeDocument/2006/relationships/hyperlink" Target="https://www.caixa.gov.br/Downloads/sinapi-cadernos-tecnicos/SINAPI-CT-ARGAMASSAS.pdf" TargetMode="External"/><Relationship Id="rId5089" Type="http://schemas.openxmlformats.org/officeDocument/2006/relationships/hyperlink" Target="https://www.caixa.gov.br/Downloads/sinapi-cadernos-tecnicos/SINAPI-CT-INSTALACOES-HIDRAULICAS-EM-PEX.pdf" TargetMode="External"/><Relationship Id="rId6554" Type="http://schemas.openxmlformats.org/officeDocument/2006/relationships/hyperlink" Target="https://www.caixa.gov.br/Downloads/sinapi-cadernos-tecnicos/SINAPI-CT-INSTALACOES-EM-COBRE.pdf" TargetMode="External"/><Relationship Id="rId7605" Type="http://schemas.openxmlformats.org/officeDocument/2006/relationships/hyperlink" Target="https://www.caixa.gov.br/Downloads/sinapi-cadernos-tecnicos/SINAPI-CT-PASSEIOS-DE-CONCRETO.pdf" TargetMode="External"/><Relationship Id="rId1699" Type="http://schemas.openxmlformats.org/officeDocument/2006/relationships/hyperlink" Target="https://www.caixa.gov.br/Downloads/sinapi-cadernos-tecnicos/SINAPI-CT-CUSTOS-HORARIOS-PRODUTIVO-E-IMPRODUTIV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5156" Type="http://schemas.openxmlformats.org/officeDocument/2006/relationships/hyperlink" Target="https://www.caixa.gov.br/Downloads/sinapi-cadernos-tecnicos/SINAPI-CT-INSTALACOES-HIDRAULICAS-EM-PEX.pdf" TargetMode="External"/><Relationship Id="rId5570" Type="http://schemas.openxmlformats.org/officeDocument/2006/relationships/hyperlink" Target="https://www.caixa.gov.br/Downloads/sinapi-cadernos-tecnicos/SINAPI-CT-INSTALACOES-PREDIAIS-DE-AGUA-FRIA-EM-PVC.pdf" TargetMode="External"/><Relationship Id="rId6207" Type="http://schemas.openxmlformats.org/officeDocument/2006/relationships/hyperlink" Target="https://www.caixa.gov.br/Downloads/sinapi-cadernos-tecnicos/SINAPI-CT-INSTALACOES-DE-GAS-E-INCENDIO-EM-ACO-E-FERRO-GALVANIZADO.pdf" TargetMode="External"/><Relationship Id="rId4172" Type="http://schemas.openxmlformats.org/officeDocument/2006/relationships/hyperlink" Target="https://www.caixa.gov.br/Downloads/sinapi-cadernos-tecnicos/SINAPI-CT-GRAUTE-E-ARMACAO.pdf" TargetMode="External"/><Relationship Id="rId5223" Type="http://schemas.openxmlformats.org/officeDocument/2006/relationships/hyperlink" Target="https://www.caixa.gov.br/Downloads/sinapi-cadernos-tecnicos/SINAPI-CT-INSTALACOES-HIDRAULICAS-EM-PPR.pdf" TargetMode="External"/><Relationship Id="rId6621" Type="http://schemas.openxmlformats.org/officeDocument/2006/relationships/hyperlink" Target="https://www.caixa.gov.br/Downloads/sinapi-cadernos-tecnicos/SINAPI-CT-LAJES-PRE-MOLDADAS.pdf" TargetMode="External"/><Relationship Id="rId8379" Type="http://schemas.openxmlformats.org/officeDocument/2006/relationships/hyperlink" Target="https://www.caixa.gov.br/Downloads/sinapi-cadernos-tecnicos/SINAPI-CT-RASGOS-E-FIXACOES.pdf" TargetMode="External"/><Relationship Id="rId1766" Type="http://schemas.openxmlformats.org/officeDocument/2006/relationships/hyperlink" Target="https://www.caixa.gov.br/Downloads/sinapi-cadernos-tecnicos/SINAPI-CT-CUSTOS-HORARIOS-PRODUTIVO-E-IMPRODUTIVO-DOS-EQUIPAMENTOS.pdf" TargetMode="External"/><Relationship Id="rId2817" Type="http://schemas.openxmlformats.org/officeDocument/2006/relationships/hyperlink" Target="https://www.caixa.gov.br/Downloads/sinapi-cadernos-tecnicos/SINAPI-CT-ELETROCALHAS.pdf" TargetMode="External"/><Relationship Id="rId8793" Type="http://schemas.openxmlformats.org/officeDocument/2006/relationships/hyperlink" Target="https://www.caixa.gov.br/Downloads/sinapi-cadernos-tecnicos/SINAPI-CT-SINALIZACAO-VERTICAL-VIARIA.pdf" TargetMode="External"/><Relationship Id="rId58" Type="http://schemas.openxmlformats.org/officeDocument/2006/relationships/hyperlink" Target="https://www.caixa.gov.br/Downloads/sinapi-cadernos-tecnicos/SINAPI-CT-ALVENARIA-DE-VEDACAO.pdf" TargetMode="External"/><Relationship Id="rId1419" Type="http://schemas.openxmlformats.org/officeDocument/2006/relationships/hyperlink" Target="https://www.caixa.gov.br/Downloads/sinapi-cadernos-tecnicos/SINAPI-CT-CUSTOS-HORARIOS-PRODUTIVO-E-IMPRODUTIVO-DOS-EQUIPAMENTOS.pdf" TargetMode="External"/><Relationship Id="rId1833" Type="http://schemas.openxmlformats.org/officeDocument/2006/relationships/hyperlink" Target="https://www.caixa.gov.br/Downloads/sinapi-cadernos-tecnicos/SINAPI-CT-DEMOLICOES-E-REMOCOES.pdf" TargetMode="External"/><Relationship Id="rId4989" Type="http://schemas.openxmlformats.org/officeDocument/2006/relationships/hyperlink" Target="https://www.caixa.gov.br/Downloads/sinapi-cadernos-tecnicos/SINAPI-CT-INSTALACOES-HIDRAULICAS-RESERVACAO-E-BOMBAS-DE-RECALQUE.pdf" TargetMode="External"/><Relationship Id="rId7048" Type="http://schemas.openxmlformats.org/officeDocument/2006/relationships/hyperlink" Target="https://www.caixa.gov.br/Downloads/sinapi-metodologia/Livro_SINAPI_Calculos_Parametros.pdf" TargetMode="External"/><Relationship Id="rId7395" Type="http://schemas.openxmlformats.org/officeDocument/2006/relationships/hyperlink" Target="https://www.caixa.gov.br/Downloads/sinapi-cadernos-tecnicos/SINAPI-CT-MOBILIARIO-URBANO.pdf" TargetMode="External"/><Relationship Id="rId8446" Type="http://schemas.openxmlformats.org/officeDocument/2006/relationships/hyperlink" Target="https://www.caixa.gov.br/Downloads/sinapi-cadernos-tecnicos/SINAPI-CT-RECOMPOSICAO-DE-PAVIMENTOS.pdf" TargetMode="External"/><Relationship Id="rId8860" Type="http://schemas.openxmlformats.org/officeDocument/2006/relationships/hyperlink" Target="https://www.caixa.gov.br/Downloads/sinapi-cadernos-tecnicos/SINAPI-CT-SISTEMAS-DE-MEDICAO.pdf" TargetMode="External"/><Relationship Id="rId1900" Type="http://schemas.openxmlformats.org/officeDocument/2006/relationships/hyperlink" Target="https://www.caixa.gov.br/Downloads/sinapi-cadernos-tecnicos/SINAPI-CT-DEPRECIACAO-JUROS-IMPOSTOS-E-SEGUROS-MANUTENCAO-E-MATERIAIS-NA-OPERACAO-DOS-EQUIPAMENTOS.pdf" TargetMode="External"/><Relationship Id="rId7462" Type="http://schemas.openxmlformats.org/officeDocument/2006/relationships/hyperlink" Target="https://www.caixa.gov.br/Downloads/sinapi-cadernos-tecnicos/SINAPI-CT-PAREDES-DE-CONCRETO-ARMACAO.pdf" TargetMode="External"/><Relationship Id="rId8513" Type="http://schemas.openxmlformats.org/officeDocument/2006/relationships/hyperlink" Target="https://www.caixa.gov.br/Downloads/sinapi-cadernos-tecnicos/SINAPI-CT-REDES-DE-LOGICA-TELEFONIA-E-IMAGEM.pdf" TargetMode="External"/><Relationship Id="rId3658" Type="http://schemas.openxmlformats.org/officeDocument/2006/relationships/hyperlink" Target="https://www.caixa.gov.br/Downloads/sinapi-cadernos-tecnicos/SINAPI-CT-ESTRUTURA-E-TRAMA-PARA-COBERTURA.pdf" TargetMode="External"/><Relationship Id="rId4709" Type="http://schemas.openxmlformats.org/officeDocument/2006/relationships/hyperlink" Target="https://www.caixa.gov.br/Downloads/sinapi-cadernos-tecnicos/SINAPI-CT-INSTALACOES-ELETRICAS-REDE-DE-DISTRIBUICAO.pdf" TargetMode="External"/><Relationship Id="rId6064" Type="http://schemas.openxmlformats.org/officeDocument/2006/relationships/hyperlink" Target="https://www.caixa.gov.br/Downloads/sinapi-cadernos-tecnicos/SINAPI-CT-INSTALACOES-DE-GAS-E-INCENDIO-EM-ACO-E-FERRO-GALVANIZADO.pdf" TargetMode="External"/><Relationship Id="rId7115" Type="http://schemas.openxmlformats.org/officeDocument/2006/relationships/hyperlink" Target="https://www.caixa.gov.br/Downloads/sinapi-cadernos-tecnicos/SINAPI-CT-LOUCAS-E-METAIS.pdf" TargetMode="External"/><Relationship Id="rId579" Type="http://schemas.openxmlformats.org/officeDocument/2006/relationships/hyperlink" Target="https://www.caixa.gov.br/Downloads/sinapi-cadernos-tecnicos/SINAPI-CT-ASSENTAMENTO-DE-TUBOS-DE-PVC-E-METALICOS-EM-REDES-DE-AGUA.pdf" TargetMode="External"/><Relationship Id="rId993" Type="http://schemas.openxmlformats.org/officeDocument/2006/relationships/hyperlink" Target="https://www.caixa.gov.br/Downloads/sinapi-cadernos-tecnicos/SINAPI-CT-BOCAS-PARA-BUEIR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5080" Type="http://schemas.openxmlformats.org/officeDocument/2006/relationships/hyperlink" Target="https://www.caixa.gov.br/Downloads/sinapi-cadernos-tecnicos/SINAPI-CT-INSTALACOES-HIDRAULICAS-RESERVACAO-E-BOMBAS-DE-RECALQUE.pdf" TargetMode="External"/><Relationship Id="rId6131" Type="http://schemas.openxmlformats.org/officeDocument/2006/relationships/hyperlink" Target="https://www.caixa.gov.br/Downloads/sinapi-cadernos-tecnicos/SINAPI-CT-INSTALACOES-DE-GAS-E-INCENDIO-EM-ACO-E-FERRO-GALVANIZADO.pdf" TargetMode="External"/><Relationship Id="rId9287" Type="http://schemas.openxmlformats.org/officeDocument/2006/relationships/hyperlink" Target="https://www.caixa.gov.br/Downloads/sinapi-cadernos-tecnicos/SINAPI-CT-TRANSPORTE-CARGA-E-DESCARGA-DE-MATERIAIS.pdf" TargetMode="External"/><Relationship Id="rId646" Type="http://schemas.openxmlformats.org/officeDocument/2006/relationships/hyperlink" Target="https://www.caixa.gov.br/Downloads/sinapi-cadernos-tecnicos/SINAPI-CT-ASSENTAMENTO-DE-TUBOS-DE-ESGOTO-OU-DRENAGEM-PLUVIAL-EM-CONCRETO.pdf" TargetMode="External"/><Relationship Id="rId1276" Type="http://schemas.openxmlformats.org/officeDocument/2006/relationships/hyperlink" Target="https://www.caixa.gov.br/Downloads/sinapi-cadernos-tecnicos/SINAPI-CT-CONCRETAGEM-PARA-ESTRUTURAS-DE-CONCRETO-ARMADO.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3725" Type="http://schemas.openxmlformats.org/officeDocument/2006/relationships/hyperlink" Target="https://www.caixa.gov.br/Downloads/sinapi-cadernos-tecnicos/SINAPI-CT-ESTRUTURAS-DE-CONTENCAO-PERFIS-PRANCHADOS-CORTINAS-E-MUROS-DE-ARRIMO.pdf" TargetMode="External"/><Relationship Id="rId9354" Type="http://schemas.openxmlformats.org/officeDocument/2006/relationships/hyperlink" Target="https://www.caixa.gov.br/Downloads/sinapi-cadernos-tecnicos/SINAPI-CT-TUBULACAO-FLANGEADA-PARA-REDES-DE-AGUA.pdf" TargetMode="External"/><Relationship Id="rId1690" Type="http://schemas.openxmlformats.org/officeDocument/2006/relationships/hyperlink" Target="https://www.caixa.gov.br/Downloads/sinapi-cadernos-tecnicos/SINAPI-CT-CUSTOS-HORARIOS-PRODUTIVO-E-IMPRODUTIVO-DOS-EQUIPAMENTOS.pdf" TargetMode="External"/><Relationship Id="rId2741" Type="http://schemas.openxmlformats.org/officeDocument/2006/relationships/hyperlink" Target="https://www.caixa.gov.br/Downloads/sinapi-cadernos-tecnicos/SINAPI-CT-DRENOS.pdf" TargetMode="External"/><Relationship Id="rId5897" Type="http://schemas.openxmlformats.org/officeDocument/2006/relationships/hyperlink" Target="https://www.caixa.gov.br/Downloads/sinapi-cadernos-tecnicos/SINAPI-CT-INSTALACOES-DE-DIVISORIAS-DIVERSAS.pdf" TargetMode="External"/><Relationship Id="rId6948" Type="http://schemas.openxmlformats.org/officeDocument/2006/relationships/hyperlink" Target="https://www.caixa.gov.br/Downloads/sinapi-metodologia/Livro_SINAPI_Calculos_Parametros.pdf" TargetMode="External"/><Relationship Id="rId9007" Type="http://schemas.openxmlformats.org/officeDocument/2006/relationships/hyperlink" Target="https://www.caixa.gov.br/Downloads/sinapi-cadernos-tecnicos/SINAPI-CT-TRANSPORTE-FLUVIAL-CARGA-E-DESCARGA.pdf" TargetMode="External"/><Relationship Id="rId713" Type="http://schemas.openxmlformats.org/officeDocument/2006/relationships/hyperlink" Target="https://www.caixa.gov.br/Downloads/sinapi-cadernos-tecnicos/SINAPI-CT-ASSENTAMENTO-DE-TUBOS-DE-ESGOTO-OU-DRENAGEM-PLUVIAL-EM-CONCRETO.pdf" TargetMode="External"/><Relationship Id="rId1343" Type="http://schemas.openxmlformats.org/officeDocument/2006/relationships/hyperlink" Target="https://www.caixa.gov.br/Downloads/sinapi-cadernos-tecnicos/SINAPI-CT-CONCRETO-PROTENDIDO.pdf" TargetMode="External"/><Relationship Id="rId4499" Type="http://schemas.openxmlformats.org/officeDocument/2006/relationships/hyperlink" Target="https://www.caixa.gov.br/Downloads/sinapi-cadernos-tecnicos/SINAPI-CT-INSTALACOES-ELETRICAS-ELETRODUTOS-EMBUTIDOS-CABOS-CAIXAS-TOMADAS-E-INTERRUPTORES.pdf" TargetMode="External"/><Relationship Id="rId5964" Type="http://schemas.openxmlformats.org/officeDocument/2006/relationships/hyperlink" Target="https://www.caixa.gov.br/Downloads/sinapi-cadernos-tecnicos/SINAPI-CT-INSTALACOES-DE-GAS-E-INCENDIO-EM-ACO-E-FERRO-GALVANIZADO.pdf" TargetMode="External"/><Relationship Id="rId8370" Type="http://schemas.openxmlformats.org/officeDocument/2006/relationships/hyperlink" Target="https://www.caixa.gov.br/Downloads/sinapi-cadernos-tecnicos/SINAPI-CT-RASGOS-E-FIXACOES.pdf" TargetMode="External"/><Relationship Id="rId9421" Type="http://schemas.openxmlformats.org/officeDocument/2006/relationships/hyperlink" Target="https://www.caixa.gov.br/Downloads/sinapi-cadernos-tecnicos/SINAPI-CT-VERGAS-CONTRAVERGAS-E-FIXACAO-DE-ALVENARIA.pdf" TargetMode="External"/><Relationship Id="rId1410" Type="http://schemas.openxmlformats.org/officeDocument/2006/relationships/hyperlink" Target="https://www.caixa.gov.br/Downloads/sinapi-cadernos-tecnicos/SINAPI-CT-CONTRAPISO.pdf" TargetMode="External"/><Relationship Id="rId4566" Type="http://schemas.openxmlformats.org/officeDocument/2006/relationships/hyperlink" Target="https://www.caixa.gov.br/Downloads/sinapi-cadernos-tecnicos/SINAPI-CT-INSTALACOES-ELETRICAS-ELETRODUTOS-CONEXOES-E-CONDULETES-APARENTES.pdf" TargetMode="External"/><Relationship Id="rId4980" Type="http://schemas.openxmlformats.org/officeDocument/2006/relationships/hyperlink" Target="https://www.caixa.gov.br/Downloads/sinapi-cadernos-tecnicos/SINAPI-CT-INSTALACOES-HIDRAULICAS-RESERVACAO-E-BOMBAS-DE-RECALQUE.pdf" TargetMode="External"/><Relationship Id="rId5617" Type="http://schemas.openxmlformats.org/officeDocument/2006/relationships/hyperlink" Target="https://www.caixa.gov.br/Downloads/sinapi-cadernos-tecnicos/SINAPI-CT-INSTALACOES-PREDIAIS-DE-AGUA-FRIA-EM-PVC.pdf" TargetMode="External"/><Relationship Id="rId8023" Type="http://schemas.openxmlformats.org/officeDocument/2006/relationships/hyperlink" Target="https://www.caixa.gov.br/Downloads/sinapi-cadernos-tecnicos/SINAPI-CT-POSTES-DE-CONCRETO-E-METALICOS.pdf" TargetMode="External"/><Relationship Id="rId3168" Type="http://schemas.openxmlformats.org/officeDocument/2006/relationships/hyperlink" Target="https://www.caixa.gov.br/Downloads/sinapi-cadernos-tecnicos/SINAPI-CT-ESCAVACAO-VERTICAL-A-CEU-ABERTO.pdf" TargetMode="External"/><Relationship Id="rId3582" Type="http://schemas.openxmlformats.org/officeDocument/2006/relationships/hyperlink" Target="https://www.caixa.gov.br/Downloads/sinapi-cadernos-tecnicos/SINAPI-CT-ESTRUTURA-E-TRAMA-PARA-COBERTURA.pdf" TargetMode="External"/><Relationship Id="rId4219" Type="http://schemas.openxmlformats.org/officeDocument/2006/relationships/hyperlink" Target="https://www.caixa.gov.br/Downloads/sinapi-cadernos-tecnicos/SINAPI-CT-GUIAS-E-SARJETAS.pdf" TargetMode="External"/><Relationship Id="rId4633" Type="http://schemas.openxmlformats.org/officeDocument/2006/relationships/hyperlink" Target="https://www.caixa.gov.br/Downloads/sinapi-cadernos-tecnicos/SINAPI-CT-INSTALACOES-ELETRICAS-QUADROS-CABOS-DISJUNTORES-CONTATORES-E-BARRAMENTOS-BLINDADOS.pdf" TargetMode="External"/><Relationship Id="rId7789" Type="http://schemas.openxmlformats.org/officeDocument/2006/relationships/hyperlink" Target="https://www.caixa.gov.br/Downloads/sinapi-cadernos-tecnicos/SINAPI-CT-PINTURA-EXTERNA.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3235" Type="http://schemas.openxmlformats.org/officeDocument/2006/relationships/hyperlink" Target="https://www.caixa.gov.br/Downloads/sinapi-cadernos-tecnicos/SINAPI-CT-ESCAVACAO-DE-VALAS.pdf" TargetMode="External"/><Relationship Id="rId7856" Type="http://schemas.openxmlformats.org/officeDocument/2006/relationships/hyperlink" Target="https://www.caixa.gov.br/Downloads/sinapi-cadernos-tecnicos/SINAPI-CT-PINTURA-EM-MADEIRA.pdf" TargetMode="External"/><Relationship Id="rId156" Type="http://schemas.openxmlformats.org/officeDocument/2006/relationships/hyperlink" Target="https://www.caixa.gov.br/Downloads/sinapi-cadernos-tecnicos/SINAPI-CT-ARGAMASSAS.pdf" TargetMode="External"/><Relationship Id="rId570" Type="http://schemas.openxmlformats.org/officeDocument/2006/relationships/hyperlink" Target="https://www.caixa.gov.br/Downloads/sinapi-cadernos-tecnicos/SINAPI-CT-ASSENTAMENTO-DE-TUBOS-DE-PVC-E-METALICOS-EM-REDES-DE-AGUA.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3302" Type="http://schemas.openxmlformats.org/officeDocument/2006/relationships/hyperlink" Target="https://www.caixa.gov.br/Downloads/sinapi-cadernos-tecnicos/SINAPI-CT-ESCAVACAO-EM-MATERIAL-DE-3&#170;-CATEGORIA.pdf" TargetMode="External"/><Relationship Id="rId4700" Type="http://schemas.openxmlformats.org/officeDocument/2006/relationships/hyperlink" Target="https://www.caixa.gov.br/Downloads/sinapi-cadernos-tecnicos/SINAPI-CT-INSTALACOES-ELETRICAS-QUADROS-CABOS-DISJUNTORES-CONTATORES-E-BARRAMENTOS-BLINDADOS.pdf" TargetMode="External"/><Relationship Id="rId6458" Type="http://schemas.openxmlformats.org/officeDocument/2006/relationships/hyperlink" Target="https://www.caixa.gov.br/Downloads/sinapi-cadernos-tecnicos/SINAPI-CT-INSTALACOES-EM-COBRE.pdf" TargetMode="External"/><Relationship Id="rId7509" Type="http://schemas.openxmlformats.org/officeDocument/2006/relationships/hyperlink" Target="https://www.caixa.gov.br/Downloads/sinapi-cadernos-tecnicos/SINAPI-CT-PAREDES-DE-CONCRETO-ESTUCAMENTO.pdf" TargetMode="External"/><Relationship Id="rId8907" Type="http://schemas.openxmlformats.org/officeDocument/2006/relationships/hyperlink" Target="https://www.caixa.gov.br/Downloads/sinapi-cadernos-tecnicos/SINAPI-CT-SUPRESSAO-VEGETAL.pdf" TargetMode="External"/><Relationship Id="rId223" Type="http://schemas.openxmlformats.org/officeDocument/2006/relationships/hyperlink" Target="https://www.caixa.gov.br/Downloads/sinapi-cadernos-tecnicos/SINAPI-CT-ARGAMASSAS.pdf" TargetMode="External"/><Relationship Id="rId6872" Type="http://schemas.openxmlformats.org/officeDocument/2006/relationships/hyperlink" Target="https://www.caixa.gov.br/Downloads/sinapi-metodologia/Livro_SINAPI_Calculos_Parametros.pdf" TargetMode="External"/><Relationship Id="rId7923" Type="http://schemas.openxmlformats.org/officeDocument/2006/relationships/hyperlink" Target="https://www.caixa.gov.br/Downloads/sinapi-cadernos-tecnicos/SINAPI-CT-PINTURA-PARA-PISOS-E-PARA-SINALIZACAO-HORIZONTAL-E-VERTICAL.pdf" TargetMode="External"/><Relationship Id="rId4076" Type="http://schemas.openxmlformats.org/officeDocument/2006/relationships/hyperlink" Target="https://www.caixa.gov.br/Downloads/sinapi-cadernos-tecnicos/SINAPI-CT-FORMAS-PARA-ESTRUTURAS-DE-CONCRETO-ARMADO.pdf" TargetMode="External"/><Relationship Id="rId5474" Type="http://schemas.openxmlformats.org/officeDocument/2006/relationships/hyperlink" Target="https://www.caixa.gov.br/Downloads/sinapi-cadernos-tecnicos/SINAPI-CT-INSTALACOES-PREDIAIS-DE-AGUA-FRIA-EM-PVC.pdf" TargetMode="External"/><Relationship Id="rId6525" Type="http://schemas.openxmlformats.org/officeDocument/2006/relationships/hyperlink" Target="https://www.caixa.gov.br/Downloads/sinapi-cadernos-tecnicos/SINAPI-CT-INSTALACOES-EM-COBRE.pdf" TargetMode="External"/><Relationship Id="rId4490" Type="http://schemas.openxmlformats.org/officeDocument/2006/relationships/hyperlink" Target="https://www.caixa.gov.br/Downloads/sinapi-cadernos-tecnicos/SINAPI-CT-INSTALACOES-ELETRICAS-ELETRODUTOS-EMBUTIDOS-CABOS-CAIXAS-TOMADAS-E-INTERRUPTORES.pdf" TargetMode="External"/><Relationship Id="rId5127" Type="http://schemas.openxmlformats.org/officeDocument/2006/relationships/hyperlink" Target="https://www.caixa.gov.br/Downloads/sinapi-cadernos-tecnicos/SINAPI-CT-INSTALACOES-HIDRAULICAS-EM-PEX.pdf" TargetMode="External"/><Relationship Id="rId5541" Type="http://schemas.openxmlformats.org/officeDocument/2006/relationships/hyperlink" Target="https://www.caixa.gov.br/Downloads/sinapi-cadernos-tecnicos/SINAPI-CT-INSTALACOES-PREDIAIS-DE-AGUA-FRIA-EM-PVC.pdf" TargetMode="External"/><Relationship Id="rId8697" Type="http://schemas.openxmlformats.org/officeDocument/2006/relationships/hyperlink" Target="https://www.caixa.gov.br/Downloads/sinapi-cadernos-tecnicos/SINAPI-CT-REVESTIMENTOS-CERAMICOS-INTERNOS.pdf" TargetMode="External"/><Relationship Id="rId1737" Type="http://schemas.openxmlformats.org/officeDocument/2006/relationships/hyperlink" Target="https://www.caixa.gov.br/Downloads/sinapi-cadernos-tecnicos/SINAPI-CT-CUSTOS-HORARIOS-PRODUTIVO-E-IMPRODUTIVO-DOS-EQUIPAMENTOS.pdf" TargetMode="External"/><Relationship Id="rId3092" Type="http://schemas.openxmlformats.org/officeDocument/2006/relationships/hyperlink" Target="https://www.caixa.gov.br/Downloads/sinapi-cadernos-tecnicos/SINAPI-CT-ESCADAS.pdf" TargetMode="External"/><Relationship Id="rId4143" Type="http://schemas.openxmlformats.org/officeDocument/2006/relationships/hyperlink" Target="https://www.caixa.gov.br/Downloads/sinapi-cadernos-tecnicos/SINAPI-CT-GESSO.pdf" TargetMode="External"/><Relationship Id="rId7299" Type="http://schemas.openxmlformats.org/officeDocument/2006/relationships/hyperlink" Target="https://www.caixa.gov.br/Downloads/sinapi-cadernos-tecnicos/SINAPI-CT-MASSA-UNICA-EXTERNA.pdf" TargetMode="External"/><Relationship Id="rId8764" Type="http://schemas.openxmlformats.org/officeDocument/2006/relationships/hyperlink" Target="https://www.caixa.gov.br/Downloads/sinapi-cadernos-tecnicos/SINAPI-CT-SINALIZACAO-VERTICAL-VIARIA.pdf" TargetMode="External"/><Relationship Id="rId29" Type="http://schemas.openxmlformats.org/officeDocument/2006/relationships/hyperlink" Target="https://www.caixa.gov.br/Downloads/sinapi-cadernos-tecnicos/SINAPI-CT-ALVENARIA-ESTRUTURAL-BLOCOS-DE-CONCRETO.pdf" TargetMode="External"/><Relationship Id="rId4210" Type="http://schemas.openxmlformats.org/officeDocument/2006/relationships/hyperlink" Target="https://www.caixa.gov.br/Downloads/sinapi-cadernos-tecnicos/SINAPI-CT-GUIAS-E-SARJETAS.pdf" TargetMode="External"/><Relationship Id="rId7366" Type="http://schemas.openxmlformats.org/officeDocument/2006/relationships/hyperlink" Target="https://www.caixa.gov.br/Downloads/sinapi-cadernos-tecnicos/SINAPI-CT-MASSA-UNICA-INTERNA.pdf" TargetMode="External"/><Relationship Id="rId7780" Type="http://schemas.openxmlformats.org/officeDocument/2006/relationships/hyperlink" Target="https://www.caixa.gov.br/Downloads/sinapi-cadernos-tecnicos/SINAPI-CT-PINTURA-EXTERNA.pdf" TargetMode="External"/><Relationship Id="rId8417" Type="http://schemas.openxmlformats.org/officeDocument/2006/relationships/hyperlink" Target="https://www.caixa.gov.br/Downloads/sinapi-cadernos-tecnicos/SINAPI-CT-RECOMPOSICAO-DE-PAVIMENTOS.pdf" TargetMode="External"/><Relationship Id="rId1804" Type="http://schemas.openxmlformats.org/officeDocument/2006/relationships/hyperlink" Target="https://www.caixa.gov.br/Downloads/sinapi-cadernos-tecnicos/SINAPI-CT-CUSTOS-HORARIOS-PRODUTIVO-E-IMPRODUTIVO-DOS-EQUIPAMENTOS.pdf" TargetMode="External"/><Relationship Id="rId6382" Type="http://schemas.openxmlformats.org/officeDocument/2006/relationships/hyperlink" Target="https://www.caixa.gov.br/Downloads/sinapi-cadernos-tecnicos/SINAPI-CT-INSTALACOES-EM-COBRE.pdf" TargetMode="External"/><Relationship Id="rId7019" Type="http://schemas.openxmlformats.org/officeDocument/2006/relationships/hyperlink" Target="https://www.caixa.gov.br/Downloads/sinapi-metodologia/Livro_SINAPI_Calculos_Parametros.pdf" TargetMode="External"/><Relationship Id="rId7433" Type="http://schemas.openxmlformats.org/officeDocument/2006/relationships/hyperlink" Target="https://www.caixa.gov.br/Downloads/sinapi-cadernos-tecnicos/SINAPI-CT-MONTAGEM-DE-GRUAS-E-CREMALHEIRAS.pdf" TargetMode="External"/><Relationship Id="rId8831" Type="http://schemas.openxmlformats.org/officeDocument/2006/relationships/hyperlink" Target="https://www.caixa.gov.br/Downloads/sinapi-cadernos-tecnicos/SINAPI-CT-SISTEMA-DE-PROTECAO-CONTRA-DESCARGAS-ATMOSFERICAS-SPDA.pdf" TargetMode="External"/><Relationship Id="rId3976" Type="http://schemas.openxmlformats.org/officeDocument/2006/relationships/hyperlink" Target="https://www.caixa.gov.br/Downloads/sinapi-cadernos-tecnicos/SINAPI-CT-FUNDACOES-RASAS-(BLOCOS-SAPATAS-VIGAS-BALDRAME).pdf" TargetMode="External"/><Relationship Id="rId6035" Type="http://schemas.openxmlformats.org/officeDocument/2006/relationships/hyperlink" Target="https://www.caixa.gov.br/Downloads/sinapi-cadernos-tecnicos/SINAPI-CT-INSTALACOES-DE-GAS-E-INCENDIO-EM-ACO-E-FERRO-GALVANIZADO.pdf" TargetMode="External"/><Relationship Id="rId897" Type="http://schemas.openxmlformats.org/officeDocument/2006/relationships/hyperlink" Target="https://www.caixa.gov.br/Downloads/sinapi-cadernos-tecnicos/SINAPI-CT-ATERROS-BASES-SUB-BASES-E-IMPRIMACOE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992" Type="http://schemas.openxmlformats.org/officeDocument/2006/relationships/hyperlink" Target="https://www.caixa.gov.br/Downloads/sinapi-cadernos-tecnicos/SINAPI-CT-EQUIPAMENTOS-DE-PROTECAO-COLETIVA.pdf" TargetMode="External"/><Relationship Id="rId3629" Type="http://schemas.openxmlformats.org/officeDocument/2006/relationships/hyperlink" Target="https://www.caixa.gov.br/Downloads/sinapi-cadernos-tecnicos/SINAPI-CT-ESTRUTURA-E-TRAMA-PARA-COBERTURA.pdf" TargetMode="External"/><Relationship Id="rId5051" Type="http://schemas.openxmlformats.org/officeDocument/2006/relationships/hyperlink" Target="https://www.caixa.gov.br/Downloads/sinapi-cadernos-tecnicos/SINAPI-CT-INSTALACOES-HIDRAULICAS-RESERVACAO-E-BOMBAS-DE-RECALQUE.pdf" TargetMode="External"/><Relationship Id="rId7500" Type="http://schemas.openxmlformats.org/officeDocument/2006/relationships/hyperlink" Target="https://www.caixa.gov.br/Downloads/sinapi-cadernos-tecnicos/SINAPI-CT-PAREDES-DE-CONCRETO-ESTUCAMENTO.pdf" TargetMode="External"/><Relationship Id="rId9258" Type="http://schemas.openxmlformats.org/officeDocument/2006/relationships/hyperlink" Target="https://www.caixa.gov.br/Downloads/sinapi-cadernos-tecnicos/SINAPI-CT-TRANSPORTE-CARGA-E-DESCARGA-DE-MATERIAIS.pdf" TargetMode="External"/><Relationship Id="rId964" Type="http://schemas.openxmlformats.org/officeDocument/2006/relationships/hyperlink" Target="https://www.caixa.gov.br/Downloads/sinapi-cadernos-tecnicos/SINAPI-CT-ATERROS-BASES-SUB-BASES-E-IMPRIMACOES.pdf" TargetMode="External"/><Relationship Id="rId1594" Type="http://schemas.openxmlformats.org/officeDocument/2006/relationships/hyperlink" Target="https://www.caixa.gov.br/Downloads/sinapi-cadernos-tecnicos/SINAPI-CT-CUSTOS-HORARIOS-PRODUTIVO-E-IMPRODUTIV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6102" Type="http://schemas.openxmlformats.org/officeDocument/2006/relationships/hyperlink" Target="https://www.caixa.gov.br/Downloads/sinapi-cadernos-tecnicos/SINAPI-CT-INSTALACOES-DE-GAS-E-INCENDIO-EM-ACO-E-FERRO-GALVANIZADO.pdf" TargetMode="External"/><Relationship Id="rId617" Type="http://schemas.openxmlformats.org/officeDocument/2006/relationships/hyperlink" Target="https://www.caixa.gov.br/Downloads/sinapi-cadernos-tecnicos/SINAPI-CT-ASSENTAMENTO-DE-TUBOS-DE-PVC-E-METALICOS-EM-REDES-DE-AGUA.pdf" TargetMode="External"/><Relationship Id="rId1247" Type="http://schemas.openxmlformats.org/officeDocument/2006/relationships/hyperlink" Target="https://www.caixa.gov.br/Downloads/sinapi-cadernos-tecnicos/SINAPI-CT-CHAPISCO.pdf" TargetMode="External"/><Relationship Id="rId1661" Type="http://schemas.openxmlformats.org/officeDocument/2006/relationships/hyperlink" Target="https://www.caixa.gov.br/Downloads/sinapi-cadernos-tecnicos/SINAPI-CT-CUSTOS-HORARIOS-PRODUTIVO-E-IMPRODUTIVO-DOS-EQUIPAMENTOS.pdf" TargetMode="External"/><Relationship Id="rId2712" Type="http://schemas.openxmlformats.org/officeDocument/2006/relationships/hyperlink" Target="https://www.caixa.gov.br/Downloads/sinapi-cadernos-tecnicos/SINAPI-CT-DRENAGEM-DE-AR-CONDICIONADO.pdf" TargetMode="External"/><Relationship Id="rId5868" Type="http://schemas.openxmlformats.org/officeDocument/2006/relationships/hyperlink" Target="https://www.caixa.gov.br/Downloads/sinapi-cadernos-tecnicos/SINAPI-CT-INSTALACOES-PREDIAIS-DE-AGUAS-PLUVIAIS-TUBOS-CONEXOES-CAIXAS-E-RALOS.pdf" TargetMode="External"/><Relationship Id="rId6919" Type="http://schemas.openxmlformats.org/officeDocument/2006/relationships/hyperlink" Target="https://www.caixa.gov.br/Downloads/sinapi-metodologia/Livro_SINAPI_Calculos_Parametros.pdf" TargetMode="External"/><Relationship Id="rId8274" Type="http://schemas.openxmlformats.org/officeDocument/2006/relationships/hyperlink" Target="https://www.caixa.gov.br/Downloads/sinapi-cadernos-tecnicos/SINAPI-CT-RADIER-PISO-DE-CONCRETO-E-LAJE-SOBRE-SOLO.pdf" TargetMode="External"/><Relationship Id="rId9325" Type="http://schemas.openxmlformats.org/officeDocument/2006/relationships/hyperlink" Target="https://www.caixa.gov.br/Downloads/sinapi-cadernos-tecnicos/SINAPI-CT-TUBULACAO-FLANGEADA-PARA-REDES-DE-AGUA.pdf" TargetMode="External"/><Relationship Id="rId1314" Type="http://schemas.openxmlformats.org/officeDocument/2006/relationships/hyperlink" Target="https://www.caixa.gov.br/Downloads/sinapi-cadernos-tecnicos/SINAPI-CT-CONCRETO-PROTENDIDO.pdf" TargetMode="External"/><Relationship Id="rId4884" Type="http://schemas.openxmlformats.org/officeDocument/2006/relationships/hyperlink" Target="https://www.caixa.gov.br/Downloads/sinapi-cadernos-tecnicos/SINAPI-CT-INSTALACOES-HIDRAULICAS-RESERVACAO-E-BOMBAS-DE-RECALQUE.pdf" TargetMode="External"/><Relationship Id="rId5935" Type="http://schemas.openxmlformats.org/officeDocument/2006/relationships/hyperlink" Target="https://www.caixa.gov.br/Downloads/sinapi-cadernos-tecnicos/SINAPI-CT-INSTALACOES-DE-GAS-E-INCENDIO-EM-ACO-E-FERRO-GALVANIZADO.pdf" TargetMode="External"/><Relationship Id="rId7290" Type="http://schemas.openxmlformats.org/officeDocument/2006/relationships/hyperlink" Target="https://www.caixa.gov.br/Downloads/sinapi-cadernos-tecnicos/SINAPI-CT-MASSA-UNICA-EXTERNA.pdf" TargetMode="External"/><Relationship Id="rId8341" Type="http://schemas.openxmlformats.org/officeDocument/2006/relationships/hyperlink" Target="https://www.caixa.gov.br/Downloads/sinapi-cadernos-tecnicos/SINAPI-CT-RASGOS-E-FIXACOES.pdf" TargetMode="External"/><Relationship Id="rId3486" Type="http://schemas.openxmlformats.org/officeDocument/2006/relationships/hyperlink" Target="https://www.caixa.gov.br/Downloads/sinapi-cadernos-tecnicos/SINAPI-CT-ESQUADRIAS-PORTAS.pdf" TargetMode="External"/><Relationship Id="rId4537" Type="http://schemas.openxmlformats.org/officeDocument/2006/relationships/hyperlink" Target="https://www.caixa.gov.br/Downloads/sinapi-cadernos-tecnicos/SINAPI-CT-INSTALACOES-ELETRICAS-ELETRODUTOS-CONEXOES-E-CONDULETES-APARENTES.pdf" TargetMode="External"/><Relationship Id="rId20" Type="http://schemas.openxmlformats.org/officeDocument/2006/relationships/hyperlink" Target="https://www.caixa.gov.br/Downloads/sinapi-cadernos-tecnicos/SINAPI-CT-ALVENARIA-ESTRUTURAL-BLOCOS-DE-CONCRETO.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3139" Type="http://schemas.openxmlformats.org/officeDocument/2006/relationships/hyperlink" Target="https://www.caixa.gov.br/Downloads/sinapi-cadernos-tecnicos/SINAPI-CT-ESCAVACAO-HORIZONTAL.pdf" TargetMode="External"/><Relationship Id="rId4951" Type="http://schemas.openxmlformats.org/officeDocument/2006/relationships/hyperlink" Target="https://www.caixa.gov.br/Downloads/sinapi-cadernos-tecnicos/SINAPI-CT-INSTALACOES-HIDRAULICAS-RESERVACAO-E-BOMBAS-DE-RECALQUE.pdf" TargetMode="External"/><Relationship Id="rId7010" Type="http://schemas.openxmlformats.org/officeDocument/2006/relationships/hyperlink" Target="https://www.caixa.gov.br/Downloads/sinapi-metodologia/Livro_SINAPI_Calculos_Parametros.pdf" TargetMode="External"/><Relationship Id="rId474" Type="http://schemas.openxmlformats.org/officeDocument/2006/relationships/hyperlink" Target="https://www.caixa.gov.br/Downloads/sinapi-cadernos-tecnicos/SINAPI-CT-ASSENTAMENTO-DE-TUBOS-DE-PVC-E-METALICOS-EM-REDES-DE-AGUA.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3553" Type="http://schemas.openxmlformats.org/officeDocument/2006/relationships/hyperlink" Target="https://www.caixa.gov.br/Downloads/sinapi-cadernos-tecnicos/SINAPI-CT-ESTACAS-BROCA-STRAUSS-E-ESCAVADA-COM-FLUIDO-ESTABILIZANTE.pdf" TargetMode="External"/><Relationship Id="rId4604" Type="http://schemas.openxmlformats.org/officeDocument/2006/relationships/hyperlink" Target="https://www.caixa.gov.br/Downloads/sinapi-cadernos-tecnicos/SINAPI-CT-INSTALACOES-ELETRICAS-QUADROS-CABOS-DISJUNTORES-CONTATORES-E-BARRAMENTOS-BLINDADOS.pdf" TargetMode="External"/><Relationship Id="rId9182" Type="http://schemas.openxmlformats.org/officeDocument/2006/relationships/hyperlink" Target="https://www.caixa.gov.br/Downloads/sinapi-cadernos-tecnicos/SINAPI-CT-TRANSPORTE-CARGA-E-DESCARGA-DE-MATERIAIS.pdf" TargetMode="External"/><Relationship Id="rId127" Type="http://schemas.openxmlformats.org/officeDocument/2006/relationships/hyperlink" Target="https://www.caixa.gov.br/Downloads/sinapi-cadernos-tecnicos/SINAPI-CT-ARGAMASSAS.pdf" TargetMode="External"/><Relationship Id="rId3206" Type="http://schemas.openxmlformats.org/officeDocument/2006/relationships/hyperlink" Target="https://www.caixa.gov.br/Downloads/sinapi-cadernos-tecnicos/SINAPI-CT-ESCAVACAO-VERTICAL-A-CEU-ABERTO.pdf" TargetMode="External"/><Relationship Id="rId3620" Type="http://schemas.openxmlformats.org/officeDocument/2006/relationships/hyperlink" Target="https://www.caixa.gov.br/Downloads/sinapi-cadernos-tecnicos/SINAPI-CT-ESTRUTURA-E-TRAMA-PARA-COBERTURA.pdf" TargetMode="External"/><Relationship Id="rId6776" Type="http://schemas.openxmlformats.org/officeDocument/2006/relationships/hyperlink" Target="https://www.caixa.gov.br/Downloads/sinapi-metodologia/Livro_SINAPI_Calculos_Parametros.pdf" TargetMode="External"/><Relationship Id="rId7827" Type="http://schemas.openxmlformats.org/officeDocument/2006/relationships/hyperlink" Target="https://www.caixa.gov.br/Downloads/sinapi-cadernos-tecnicos/SINAPI-CT-PINTURA-EM-MADEIRA.pdf" TargetMode="External"/><Relationship Id="rId541" Type="http://schemas.openxmlformats.org/officeDocument/2006/relationships/hyperlink" Target="https://www.caixa.gov.br/Downloads/sinapi-cadernos-tecnicos/SINAPI-CT-ASSENTAMENTO-DE-TUBOS-DE-PVC-E-METALICOS-EM-REDES-DE-AGUA.pdf" TargetMode="External"/><Relationship Id="rId1171" Type="http://schemas.openxmlformats.org/officeDocument/2006/relationships/hyperlink" Target="https://www.caixa.gov.br/Downloads/sinapi-cadernos-tecnicos/SINAPI-CT-CAIXAS-DE-AGUA-PARA-EDIFICACOE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5378" Type="http://schemas.openxmlformats.org/officeDocument/2006/relationships/hyperlink" Target="https://www.caixa.gov.br/Downloads/sinapi-cadernos-tecnicos/SINAPI-CT-INSTALACOES-PREDIAIS-DE-ESGOTO-TUBOS-E-CONEXOES.pdf" TargetMode="External"/><Relationship Id="rId5792" Type="http://schemas.openxmlformats.org/officeDocument/2006/relationships/hyperlink" Target="https://www.caixa.gov.br/Downloads/sinapi-cadernos-tecnicos/SINAPI-CT-INSTALACOES-PREDIAIS-DE-AGUAS-PLUVIAIS-TUBOS-CONEXOES-CAIXAS-E-RALOS.pdf" TargetMode="External"/><Relationship Id="rId6429" Type="http://schemas.openxmlformats.org/officeDocument/2006/relationships/hyperlink" Target="https://www.caixa.gov.br/Downloads/sinapi-cadernos-tecnicos/SINAPI-CT-INSTALACOES-EM-COBRE.pdf" TargetMode="External"/><Relationship Id="rId6843" Type="http://schemas.openxmlformats.org/officeDocument/2006/relationships/hyperlink" Target="https://www.caixa.gov.br/Downloads/sinapi-metodologia/Livro_SINAPI_Calculos_Parametros.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4394" Type="http://schemas.openxmlformats.org/officeDocument/2006/relationships/hyperlink" Target="https://www.caixa.gov.br/Downloads/sinapi-cadernos-tecnicos/SINAPI-CT-INSTALACOES-ELETRICAS-ELETRODUTOS-EMBUTIDOS-CABOS-CAIXAS-TOMADAS-E-INTERRUPTORES.pdf" TargetMode="External"/><Relationship Id="rId5445" Type="http://schemas.openxmlformats.org/officeDocument/2006/relationships/hyperlink" Target="https://www.caixa.gov.br/Downloads/sinapi-cadernos-tecnicos/SINAPI-CT-INSTALACOES-PREDIAIS-DE-AGUA-FRIA-EM-PVC.pdf" TargetMode="External"/><Relationship Id="rId4047" Type="http://schemas.openxmlformats.org/officeDocument/2006/relationships/hyperlink" Target="https://www.caixa.gov.br/Downloads/sinapi-cadernos-tecnicos/SINAPI-CT-FORMAS-PARA-ESTRUTURAS-DE-CONCRETO-ARMADO.pdf" TargetMode="External"/><Relationship Id="rId4461" Type="http://schemas.openxmlformats.org/officeDocument/2006/relationships/hyperlink" Target="https://www.caixa.gov.br/Downloads/sinapi-cadernos-tecnicos/SINAPI-CT-INSTALACOES-ELETRICAS-ELETRODUTOS-EMBUTIDOS-CABOS-CAIXAS-TOMADAS-E-INTERRUPTORES.pdf" TargetMode="External"/><Relationship Id="rId5512" Type="http://schemas.openxmlformats.org/officeDocument/2006/relationships/hyperlink" Target="https://www.caixa.gov.br/Downloads/sinapi-cadernos-tecnicos/SINAPI-CT-INSTALACOES-PREDIAIS-DE-AGUA-FRIA-EM-PVC.pdf" TargetMode="External"/><Relationship Id="rId6910" Type="http://schemas.openxmlformats.org/officeDocument/2006/relationships/hyperlink" Target="https://www.caixa.gov.br/Downloads/sinapi-metodologia/Livro_SINAPI_Calculos_Parametros.pdf" TargetMode="External"/><Relationship Id="rId8668" Type="http://schemas.openxmlformats.org/officeDocument/2006/relationships/hyperlink" Target="https://www.caixa.gov.br/Downloads/sinapi-cadernos-tecnicos/SINAPI-CT-REDES-DE-AGUA-E-ESGOTO-EM-PEAD-LISO-(TUBOS-E-CONEXOES).pdf" TargetMode="External"/><Relationship Id="rId3063" Type="http://schemas.openxmlformats.org/officeDocument/2006/relationships/hyperlink" Target="https://www.caixa.gov.br/Downloads/sinapi-cadernos-tecnicos/SINAPI-CT-ESCADAS.pdf" TargetMode="External"/><Relationship Id="rId4114" Type="http://schemas.openxmlformats.org/officeDocument/2006/relationships/hyperlink" Target="https://www.caixa.gov.br/Downloads/sinapi-cadernos-tecnicos/SINAPI-CT-GALERIAS-COM-ADUELAS-DE-CONCRETO.pdf" TargetMode="External"/><Relationship Id="rId1708" Type="http://schemas.openxmlformats.org/officeDocument/2006/relationships/hyperlink" Target="https://www.caixa.gov.br/Downloads/sinapi-cadernos-tecnicos/SINAPI-CT-CUSTOS-HORARIOS-PRODUTIVO-E-IMPRODUTIVO-DOS-EQUIPAMENTOS.pdf" TargetMode="External"/><Relationship Id="rId3130" Type="http://schemas.openxmlformats.org/officeDocument/2006/relationships/hyperlink" Target="https://www.caixa.gov.br/Downloads/sinapi-cadernos-tecnicos/SINAPI-CT-ESCAVACAO-HORIZONTAL.pdf" TargetMode="External"/><Relationship Id="rId6286" Type="http://schemas.openxmlformats.org/officeDocument/2006/relationships/hyperlink" Target="https://www.caixa.gov.br/Downloads/sinapi-cadernos-tecnicos/SINAPI-CT-INSTALACOES-DE-AR-CONDICIONADO.pdf" TargetMode="External"/><Relationship Id="rId7337" Type="http://schemas.openxmlformats.org/officeDocument/2006/relationships/hyperlink" Target="https://www.caixa.gov.br/Downloads/sinapi-cadernos-tecnicos/SINAPI-CT-MASSA-UNICA-EXTERNA.pdf" TargetMode="External"/><Relationship Id="rId7684" Type="http://schemas.openxmlformats.org/officeDocument/2006/relationships/hyperlink" Target="https://www.caixa.gov.br/Downloads/sinapi-cadernos-tecnicos/SINAPI-CT-PAVIMENTO-RIGIDO-DE-CONCRETO.pdf" TargetMode="External"/><Relationship Id="rId8735" Type="http://schemas.openxmlformats.org/officeDocument/2006/relationships/hyperlink" Target="https://www.caixa.gov.br/Downloads/sinapi-cadernos-tecnicos/SINAPI-CT-SINALIZACAO-HORIZONTAL-VIARIA.pdf" TargetMode="External"/><Relationship Id="rId7751" Type="http://schemas.openxmlformats.org/officeDocument/2006/relationships/hyperlink" Target="https://www.caixa.gov.br/Downloads/sinapi-cadernos-tecnicos/SINAPI-CT-PERFURACAO-HORIZONTAL-DIRECIONAL-HDD.pdf" TargetMode="External"/><Relationship Id="rId8802" Type="http://schemas.openxmlformats.org/officeDocument/2006/relationships/hyperlink" Target="https://www.caixa.gov.br/Downloads/sinapi-cadernos-tecnicos/SINAPI-CT-SINALIZACAO-VERTICAL-VIARIA.pdf" TargetMode="External"/><Relationship Id="rId2896" Type="http://schemas.openxmlformats.org/officeDocument/2006/relationships/hyperlink" Target="https://www.caixa.gov.br/Downloads/sinapi-cadernos-tecnicos/SINAPI-CT-ELETROCALHAS.pdf" TargetMode="External"/><Relationship Id="rId3947" Type="http://schemas.openxmlformats.org/officeDocument/2006/relationships/hyperlink" Target="https://www.caixa.gov.br/Downloads/sinapi-cadernos-tecnicos/SINAPI-CT-FUNDACOES-RASAS-(BLOCOS-SAPATAS-VIGAS-BALDRAME).pdf" TargetMode="External"/><Relationship Id="rId6353" Type="http://schemas.openxmlformats.org/officeDocument/2006/relationships/hyperlink" Target="https://www.caixa.gov.br/Downloads/sinapi-cadernos-tecnicos/SINAPI-CT-INSTALACOES-EM-COBRE.pdf" TargetMode="External"/><Relationship Id="rId7404" Type="http://schemas.openxmlformats.org/officeDocument/2006/relationships/hyperlink" Target="https://www.caixa.gov.br/Downloads/sinapi-cadernos-tecnicos/SINAPI-CT-MOBILIARIO-URBANO.pdf" TargetMode="External"/><Relationship Id="rId868" Type="http://schemas.openxmlformats.org/officeDocument/2006/relationships/hyperlink" Target="https://www.caixa.gov.br/Downloads/sinapi-cadernos-tecnicos/SINAPI-CT-ATERROS-BASES-SUB-BASES-E-IMPRIMACOES.pdf" TargetMode="External"/><Relationship Id="rId1498" Type="http://schemas.openxmlformats.org/officeDocument/2006/relationships/hyperlink" Target="https://www.caixa.gov.br/Downloads/sinapi-cadernos-tecnicos/SINAPI-CT-CUSTOS-HORARIOS-PRODUTIVO-E-IMPRODUTIV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963" Type="http://schemas.openxmlformats.org/officeDocument/2006/relationships/hyperlink" Target="https://www.caixa.gov.br/Downloads/sinapi-cadernos-tecnicos/SINAPI-CT-EQUIPAMENTOS-DE-PROTECAO-COLETIVA.pdf" TargetMode="External"/><Relationship Id="rId6006" Type="http://schemas.openxmlformats.org/officeDocument/2006/relationships/hyperlink" Target="https://www.caixa.gov.br/Downloads/sinapi-cadernos-tecnicos/SINAPI-CT-INSTALACOES-DE-GAS-E-INCENDIO-EM-ACO-E-FERRO-GALVANIZADO.pdf" TargetMode="External"/><Relationship Id="rId6420" Type="http://schemas.openxmlformats.org/officeDocument/2006/relationships/hyperlink" Target="https://www.caixa.gov.br/Downloads/sinapi-cadernos-tecnicos/SINAPI-CT-INSTALACOES-EM-COBRE.pdf" TargetMode="External"/><Relationship Id="rId9576" Type="http://schemas.openxmlformats.org/officeDocument/2006/relationships/hyperlink" Target="https://www.caixa.gov.br/Downloads/sinapi-cadernos-tecnicos/SINAPI-CT-VALVULAS-E-REGISTROS-PARA-SISTEMAS-PREDIAIS.pdf" TargetMode="External"/><Relationship Id="rId935" Type="http://schemas.openxmlformats.org/officeDocument/2006/relationships/hyperlink" Target="https://www.caixa.gov.br/Downloads/sinapi-cadernos-tecnicos/SINAPI-CT-ATERROS-BASES-SUB-BASES-E-IMPRIMACOES.pdf" TargetMode="External"/><Relationship Id="rId1565" Type="http://schemas.openxmlformats.org/officeDocument/2006/relationships/hyperlink" Target="https://www.caixa.gov.br/Downloads/sinapi-cadernos-tecnicos/SINAPI-CT-CUSTOS-HORARIOS-PRODUTIVO-E-IMPRODUTIV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5022" Type="http://schemas.openxmlformats.org/officeDocument/2006/relationships/hyperlink" Target="https://www.caixa.gov.br/Downloads/sinapi-cadernos-tecnicos/SINAPI-CT-INSTALACOES-HIDRAULICAS-RESERVACAO-E-BOMBAS-DE-RECALQUE.pdf" TargetMode="External"/><Relationship Id="rId8178" Type="http://schemas.openxmlformats.org/officeDocument/2006/relationships/hyperlink" Target="https://www.caixa.gov.br/Downloads/sinapi-cadernos-tecnicos/SINAPI-CT-POCOS-DE-VISITA-E-CAIXAS-PARA-BOCAS-DE-LOBO.pdf" TargetMode="External"/><Relationship Id="rId8592" Type="http://schemas.openxmlformats.org/officeDocument/2006/relationships/hyperlink" Target="https://www.caixa.gov.br/Downloads/sinapi-cadernos-tecnicos/SINAPI-CT-REDES-DE-AGUA-E-ESGOTO-EM-PEAD-LISO-(TUBOS-E-CONEXOES).pdf" TargetMode="External"/><Relationship Id="rId9229" Type="http://schemas.openxmlformats.org/officeDocument/2006/relationships/hyperlink" Target="https://www.caixa.gov.br/Downloads/sinapi-cadernos-tecnicos/SINAPI-CT-TRANSPORTE-CARGA-E-DESCARGA-DE-MATERIAIS.pdf" TargetMode="External"/><Relationship Id="rId9643" Type="http://schemas.openxmlformats.org/officeDocument/2006/relationships/hyperlink" Target="https://www.caixa.gov.br/Downloads/sinapi-cadernos-tecnicos/SINAPI-CT-VALVULAS-PARA-REDES-DE-SANEAMENTO.pdf" TargetMode="External"/><Relationship Id="rId1218" Type="http://schemas.openxmlformats.org/officeDocument/2006/relationships/hyperlink" Target="https://www.caixa.gov.br/Downloads/sinapi-cadernos-tecnicos/SINAPI-CT-CERCAS-PROTETORES-E-ALAMBRADOS.pdf" TargetMode="External"/><Relationship Id="rId7194" Type="http://schemas.openxmlformats.org/officeDocument/2006/relationships/hyperlink" Target="https://www.caixa.gov.br/Downloads/sinapi-cadernos-tecnicos/SINAPI-CT-LOUCAS-E-METAIS.pdf" TargetMode="External"/><Relationship Id="rId8245" Type="http://schemas.openxmlformats.org/officeDocument/2006/relationships/hyperlink" Target="https://www.caixa.gov.br/Downloads/sinapi-cadernos-tecnicos/SINAPI-CT-PRODUCAO-DE-CONCRETOS-E-ARGAMASSAS-UTILIZANDO-AGREGADO-RECICLADO.pdf" TargetMode="External"/><Relationship Id="rId1632" Type="http://schemas.openxmlformats.org/officeDocument/2006/relationships/hyperlink" Target="https://www.caixa.gov.br/Downloads/sinapi-cadernos-tecnicos/SINAPI-CT-CUSTOS-HORARIOS-PRODUTIVO-E-IMPRODUTIVO-DOS-EQUIPAMENTOS.pdf" TargetMode="External"/><Relationship Id="rId4788" Type="http://schemas.openxmlformats.org/officeDocument/2006/relationships/hyperlink" Target="https://www.caixa.gov.br/Downloads/sinapi-cadernos-tecnicos/SINAPI-CT-INSTALACOES-HIDRAULICAS-RESERVACAO-E-BOMBAS-DE-RECALQUE.pdf" TargetMode="External"/><Relationship Id="rId5839" Type="http://schemas.openxmlformats.org/officeDocument/2006/relationships/hyperlink" Target="https://www.caixa.gov.br/Downloads/sinapi-cadernos-tecnicos/SINAPI-CT-INSTALACOES-PREDIAIS-DE-AGUAS-PLUVIAIS-TUBOS-CONEXOES-CAIXAS-E-RALOS.pdf" TargetMode="External"/><Relationship Id="rId7261" Type="http://schemas.openxmlformats.org/officeDocument/2006/relationships/hyperlink" Target="https://www.caixa.gov.br/Downloads/sinapi-cadernos-tecnicos/SINAPI-CT-MASSA-UNICA-EXTERNA.pdf" TargetMode="External"/><Relationship Id="rId4855" Type="http://schemas.openxmlformats.org/officeDocument/2006/relationships/hyperlink" Target="https://www.caixa.gov.br/Downloads/sinapi-cadernos-tecnicos/SINAPI-CT-INSTALACOES-HIDRAULICAS-RESERVACAO-E-BOMBAS-DE-RECALQUE.pdf" TargetMode="External"/><Relationship Id="rId5906" Type="http://schemas.openxmlformats.org/officeDocument/2006/relationships/hyperlink" Target="https://www.caixa.gov.br/Downloads/sinapi-cadernos-tecnicos/SINAPI-CT-INSTALACOES-DE-GAS-E-INCENDIO-EM-ACO-E-FERRO-GALVANIZADO.pdf" TargetMode="External"/><Relationship Id="rId8312" Type="http://schemas.openxmlformats.org/officeDocument/2006/relationships/hyperlink" Target="https://www.caixa.gov.br/Downloads/sinapi-cadernos-tecnicos/SINAPI-CT-RADIER-PISO-DE-CONCRETO-E-LAJE-SOBRE-SOLO.pdf" TargetMode="External"/><Relationship Id="rId3457" Type="http://schemas.openxmlformats.org/officeDocument/2006/relationships/hyperlink" Target="https://www.caixa.gov.br/Downloads/sinapi-cadernos-tecnicos/SINAPI-CT-ESQUADRIAS-PORTAS.pdf" TargetMode="External"/><Relationship Id="rId3871" Type="http://schemas.openxmlformats.org/officeDocument/2006/relationships/hyperlink" Target="https://www.caixa.gov.br/Downloads/sinapi-cadernos-tecnicos/SINAPI-CT-FORROS.pdf" TargetMode="External"/><Relationship Id="rId4508" Type="http://schemas.openxmlformats.org/officeDocument/2006/relationships/hyperlink" Target="https://www.caixa.gov.br/Downloads/sinapi-cadernos-tecnicos/SINAPI-CT-INSTALACOES-ELETRICAS-ELETRODUTOS-EMBUTIDOS-CABOS-CAIXAS-TOMADAS-E-INTERRUPTORES.pdf" TargetMode="External"/><Relationship Id="rId4922" Type="http://schemas.openxmlformats.org/officeDocument/2006/relationships/hyperlink" Target="https://www.caixa.gov.br/Downloads/sinapi-cadernos-tecnicos/SINAPI-CT-INSTALACOES-HIDRAULICAS-RESERVACAO-E-BOMBAS-DE-RECALQUE.pdf" TargetMode="External"/><Relationship Id="rId378" Type="http://schemas.openxmlformats.org/officeDocument/2006/relationships/hyperlink" Target="https://www.caixa.gov.br/Downloads/sinapi-cadernos-tecnicos/SINAPI-CT-ASSENTAMENTO-DE-TUBOS-DE-ESGOTO-EM-PVC-E-PEAD.pdf" TargetMode="External"/><Relationship Id="rId792" Type="http://schemas.openxmlformats.org/officeDocument/2006/relationships/hyperlink" Target="https://www.caixa.gov.br/Downloads/sinapi-cadernos-tecnicos/SINAPI-CT-ATERROS-BASES-SUB-BASES-E-IMPRIMACOE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3524" Type="http://schemas.openxmlformats.org/officeDocument/2006/relationships/hyperlink" Target="https://www.caixa.gov.br/Downloads/sinapi-cadernos-tecnicos/SINAPI-CT-ESQUADRIAS-PORTAS.pdf" TargetMode="External"/><Relationship Id="rId9086" Type="http://schemas.openxmlformats.org/officeDocument/2006/relationships/hyperlink" Target="https://www.caixa.gov.br/Downloads/sinapi-cadernos-tecnicos/SINAPI-CT-TRANSPORTE-DE-MATERIAIS-DENTRO-DO-CANTEIRO-DE-OBRAS.pdf" TargetMode="External"/><Relationship Id="rId445" Type="http://schemas.openxmlformats.org/officeDocument/2006/relationships/hyperlink" Target="https://www.caixa.gov.br/Downloads/sinapi-cadernos-tecnicos/SINAPI-CT-ASSENTAMENTO-DE-TUBOS-DE-PVC-E-METALICOS-EM-REDES-DE-AGUA.pdf" TargetMode="External"/><Relationship Id="rId1075" Type="http://schemas.openxmlformats.org/officeDocument/2006/relationships/hyperlink" Target="https://www.caixa.gov.br/Downloads/sinapi-cadernos-tecnicos/SINAPI-CT-BOMBAS-HIDRAULICAS-CENTRIFUGAS-HORIZONTAIS-E-SUBMERSIVEI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5696" Type="http://schemas.openxmlformats.org/officeDocument/2006/relationships/hyperlink" Target="https://www.caixa.gov.br/Downloads/sinapi-cadernos-tecnicos/SINAPI-CT-INSTALACOES-PREDIAIS-DE-AGUA-QUENTE-EM-CPVC.pdf" TargetMode="External"/><Relationship Id="rId6747" Type="http://schemas.openxmlformats.org/officeDocument/2006/relationships/hyperlink" Target="https://www.caixa.gov.br/Downloads/sinapi-metodologia/Livro_SINAPI_Calculos_Parametros.pdf" TargetMode="External"/><Relationship Id="rId9153" Type="http://schemas.openxmlformats.org/officeDocument/2006/relationships/hyperlink" Target="https://www.caixa.gov.br/Downloads/sinapi-cadernos-tecnicos/SINAPI-CT-TRANSPORTE-DE-MATERIAIS-DENTRO-DO-CANTEIRO-DE-OBRAS.pdf" TargetMode="External"/><Relationship Id="rId512" Type="http://schemas.openxmlformats.org/officeDocument/2006/relationships/hyperlink" Target="https://www.caixa.gov.br/Downloads/sinapi-cadernos-tecnicos/SINAPI-CT-ASSENTAMENTO-DE-TUBOS-DE-PVC-E-METALICOS-EM-REDES-DE-AGUA.pdf" TargetMode="External"/><Relationship Id="rId1142" Type="http://schemas.openxmlformats.org/officeDocument/2006/relationships/hyperlink" Target="https://www.caixa.gov.br/Downloads/sinapi-cadernos-tecnicos/SINAPI-CT-CAIXAS-ENTERRADAS.pdf" TargetMode="External"/><Relationship Id="rId4298" Type="http://schemas.openxmlformats.org/officeDocument/2006/relationships/hyperlink" Target="https://www.caixa.gov.br/Downloads/sinapi-cadernos-tecnicos/SINAPI-CT-IMPERMEABILIZACAO-PROTECAO-MECANICA-E-TRATAMENTO-DE-JUNTA.pdf" TargetMode="External"/><Relationship Id="rId5349" Type="http://schemas.openxmlformats.org/officeDocument/2006/relationships/hyperlink" Target="https://www.caixa.gov.br/Downloads/sinapi-cadernos-tecnicos/SINAPI-CT-INSTALACOES-PREDIAIS-DE-ESGOTO-TUBOS-E-CONEXOES.pdf" TargetMode="External"/><Relationship Id="rId9220" Type="http://schemas.openxmlformats.org/officeDocument/2006/relationships/hyperlink" Target="https://www.caixa.gov.br/Downloads/sinapi-cadernos-tecnicos/SINAPI-CT-TRANSPORTE-CARGA-E-DESCARGA-DE-MATERIAIS.pdf" TargetMode="External"/><Relationship Id="rId4365" Type="http://schemas.openxmlformats.org/officeDocument/2006/relationships/hyperlink" Target="https://www.caixa.gov.br/Downloads/sinapi-cadernos-tecnicos/SINAPI-CT-INSTALACOES-ELETRICAS-ELETRODUTOS-EMBUTIDOS-CABOS-CAIXAS-TOMADAS-E-INTERRUPTORES.pdf" TargetMode="External"/><Relationship Id="rId5763" Type="http://schemas.openxmlformats.org/officeDocument/2006/relationships/hyperlink" Target="https://www.caixa.gov.br/Downloads/sinapi-cadernos-tecnicos/SINAPI-CT-INSTALACOES-PREDIAIS-DE-AGUA-QUENTE-EM-CPVC.pdf" TargetMode="External"/><Relationship Id="rId6814" Type="http://schemas.openxmlformats.org/officeDocument/2006/relationships/hyperlink" Target="https://www.caixa.gov.br/Downloads/sinapi-metodologia/Livro_SINAPI_Calculos_Parametros.pdf" TargetMode="External"/><Relationship Id="rId1959" Type="http://schemas.openxmlformats.org/officeDocument/2006/relationships/hyperlink" Target="https://www.caixa.gov.br/Downloads/sinapi-cadernos-tecnicos/SINAPI-CT-DEPRECIACAO-JUROS-IMPOSTOS-E-SEGUROS-MANUTENCAO-E-MATERIAIS-NA-OPERACAO-DOS-EQUIPAMENTOS.pdf" TargetMode="External"/><Relationship Id="rId4018" Type="http://schemas.openxmlformats.org/officeDocument/2006/relationships/hyperlink" Target="https://www.caixa.gov.br/Downloads/sinapi-cadernos-tecnicos/SINAPI-CT-FORMAS-PARA-ESTRUTURAS-DE-CONCRETO-ARMADO.pdf" TargetMode="External"/><Relationship Id="rId5416" Type="http://schemas.openxmlformats.org/officeDocument/2006/relationships/hyperlink" Target="https://www.caixa.gov.br/Downloads/sinapi-cadernos-tecnicos/SINAPI-CT-INSTALACOES-PREDIAIS-DE-ESGOTO-TUBOS-E-CONEXOES.pdf" TargetMode="External"/><Relationship Id="rId5830" Type="http://schemas.openxmlformats.org/officeDocument/2006/relationships/hyperlink" Target="https://www.caixa.gov.br/Downloads/sinapi-cadernos-tecnicos/SINAPI-CT-INSTALACOES-PREDIAIS-DE-AGUAS-PLUVIAIS-TUBOS-CONEXOES-CAIXAS-E-RALOS.pdf" TargetMode="External"/><Relationship Id="rId8986" Type="http://schemas.openxmlformats.org/officeDocument/2006/relationships/hyperlink" Target="https://www.caixa.gov.br/Downloads/sinapi-cadernos-tecnicos/SINAPI-CT-TRANSPORTE-FLUVIAL-CARGA-E-DESCARGA.pdf" TargetMode="External"/><Relationship Id="rId3381" Type="http://schemas.openxmlformats.org/officeDocument/2006/relationships/hyperlink" Target="https://www.caixa.gov.br/Downloads/sinapi-cadernos-tecnicos/SINAPI-CT-ESGOTAMENTO-DE-VALA-E-REBAIXAMENTO-DO-LENCOL-FREATICO.pdf" TargetMode="External"/><Relationship Id="rId4432" Type="http://schemas.openxmlformats.org/officeDocument/2006/relationships/hyperlink" Target="https://www.caixa.gov.br/Downloads/sinapi-cadernos-tecnicos/SINAPI-CT-INSTALACOES-ELETRICAS-ELETRODUTOS-EMBUTIDOS-CABOS-CAIXAS-TOMADAS-E-INTERRUPTORES.pdf" TargetMode="External"/><Relationship Id="rId7588" Type="http://schemas.openxmlformats.org/officeDocument/2006/relationships/hyperlink" Target="https://www.caixa.gov.br/Downloads/sinapi-cadernos-tecnicos/SINAPI-CT-PARQUINHOS-E-EQUIPAMENTOS-DE-GINASTICA-AO-AR-LIVRE.pdf" TargetMode="External"/><Relationship Id="rId8639" Type="http://schemas.openxmlformats.org/officeDocument/2006/relationships/hyperlink" Target="https://www.caixa.gov.br/Downloads/sinapi-cadernos-tecnicos/SINAPI-CT-REDES-DE-AGUA-E-ESGOTO-EM-PEAD-LISO-(TUBOS-E-CONEXOES).pdf" TargetMode="External"/><Relationship Id="rId3034" Type="http://schemas.openxmlformats.org/officeDocument/2006/relationships/hyperlink" Target="https://www.caixa.gov.br/Downloads/sinapi-cadernos-tecnicos/SINAPI-CT-ESCADAS.pdf" TargetMode="External"/><Relationship Id="rId7655" Type="http://schemas.openxmlformats.org/officeDocument/2006/relationships/hyperlink" Target="https://www.caixa.gov.br/Downloads/sinapi-cadernos-tecnicos/SINAPI-CT-PAVIMENTO-RIGIDO-DE-CONCRETO.pdf" TargetMode="External"/><Relationship Id="rId8706" Type="http://schemas.openxmlformats.org/officeDocument/2006/relationships/hyperlink" Target="https://www.caixa.gov.br/Downloads/sinapi-cadernos-tecnicos/SINAPI-CT-REVESTIMENTOS-CERAMICOS-INTERNOS.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3101" Type="http://schemas.openxmlformats.org/officeDocument/2006/relationships/hyperlink" Target="https://www.caixa.gov.br/Downloads/sinapi-cadernos-tecnicos/SINAPI-CT-ESCADAS.pdf" TargetMode="External"/><Relationship Id="rId6257" Type="http://schemas.openxmlformats.org/officeDocument/2006/relationships/hyperlink" Target="https://www.caixa.gov.br/Downloads/sinapi-cadernos-tecnicos/SINAPI-CT-INSTALACOES-DE-GAS-EM-PEX-MULTICAMADAS.pdf" TargetMode="External"/><Relationship Id="rId6671" Type="http://schemas.openxmlformats.org/officeDocument/2006/relationships/hyperlink" Target="https://www.caixa.gov.br/Downloads/sinapi-cadernos-tecnicos/SINAPI-CT-LIGACOES-PREDIAIS-DE-AGUA-E-ESGOTO.pdf" TargetMode="External"/><Relationship Id="rId7308" Type="http://schemas.openxmlformats.org/officeDocument/2006/relationships/hyperlink" Target="https://www.caixa.gov.br/Downloads/sinapi-cadernos-tecnicos/SINAPI-CT-MASSA-UNICA-EXTERNA.pdf" TargetMode="External"/><Relationship Id="rId7722" Type="http://schemas.openxmlformats.org/officeDocument/2006/relationships/hyperlink" Target="https://www.caixa.gov.br/Downloads/sinapi-cadernos-tecnicos/SINAPI-CT-PERFURACAO-HORIZONTAL-DIRECIONAL-HDD.pdf" TargetMode="External"/><Relationship Id="rId5273" Type="http://schemas.openxmlformats.org/officeDocument/2006/relationships/hyperlink" Target="https://www.caixa.gov.br/Downloads/sinapi-cadernos-tecnicos/SINAPI-CT-INSTALACOES-HIDRAULICAS-EM-PPR.pdf" TargetMode="External"/><Relationship Id="rId6324" Type="http://schemas.openxmlformats.org/officeDocument/2006/relationships/hyperlink" Target="https://www.caixa.gov.br/Downloads/sinapi-cadernos-tecnicos/SINAPI-CT-INSTALACOES-DE-AR-CONDICIONADO.pdf" TargetMode="External"/><Relationship Id="rId839" Type="http://schemas.openxmlformats.org/officeDocument/2006/relationships/hyperlink" Target="https://www.caixa.gov.br/Downloads/sinapi-cadernos-tecnicos/SINAPI-CT-ATERROS-BASES-SUB-BASES-E-IMPRIMACOES.pdf" TargetMode="External"/><Relationship Id="rId1469" Type="http://schemas.openxmlformats.org/officeDocument/2006/relationships/hyperlink" Target="https://www.caixa.gov.br/Downloads/sinapi-cadernos-tecnicos/SINAPI-CT-CUSTOS-HORARIOS-PRODUTIVO-E-IMPRODUTIVO-DOS-EQUIPAMENTOS.pdf" TargetMode="External"/><Relationship Id="rId2867" Type="http://schemas.openxmlformats.org/officeDocument/2006/relationships/hyperlink" Target="https://www.caixa.gov.br/Downloads/sinapi-cadernos-tecnicos/SINAPI-CT-ELETROCALHAS.pdf" TargetMode="External"/><Relationship Id="rId3918" Type="http://schemas.openxmlformats.org/officeDocument/2006/relationships/hyperlink" Target="https://www.caixa.gov.br/Downloads/sinapi-cadernos-tecnicos/SINAPI-CT-FOSSAS-E-SUMIDOUROS.pdf" TargetMode="External"/><Relationship Id="rId5340" Type="http://schemas.openxmlformats.org/officeDocument/2006/relationships/hyperlink" Target="https://www.caixa.gov.br/Downloads/sinapi-cadernos-tecnicos/SINAPI-CT-INSTALACOES-PREDIAIS-DE-ESGOTO-TUBOS-E-CONEXOES.pdf" TargetMode="External"/><Relationship Id="rId8496" Type="http://schemas.openxmlformats.org/officeDocument/2006/relationships/hyperlink" Target="https://www.caixa.gov.br/Downloads/sinapi-cadernos-tecnicos/SINAPI-CT-REDES-ENTERRADAS-DE-DISTRIBUICAO-ELETRICA.pdf" TargetMode="External"/><Relationship Id="rId9547" Type="http://schemas.openxmlformats.org/officeDocument/2006/relationships/hyperlink" Target="https://www.caixa.gov.br/Downloads/sinapi-cadernos-tecnicos/SINAPI-CT-VALVULAS-E-REGISTROS-PARA-SISTEMAS-PREDIAIS.pdf" TargetMode="External"/><Relationship Id="rId1883" Type="http://schemas.openxmlformats.org/officeDocument/2006/relationships/hyperlink" Target="https://www.caixa.gov.br/Downloads/sinapi-cadernos-tecnicos/SINAPI-CT-DEPRECIACAO-JUROS-IMPOSTOS-E-SEGUROS-MANUTENCAO-E-MATERIAIS-NA-OPERACAO-DOS-EQUIPAMENTOS.pdf" TargetMode="External"/><Relationship Id="rId2934" Type="http://schemas.openxmlformats.org/officeDocument/2006/relationships/hyperlink" Target="https://www.caixa.gov.br/Downloads/sinapi-cadernos-tecnicos/SINAPI-CT-ENERGIA-SOLAR-PARA-EDIFICACOES.pdf" TargetMode="External"/><Relationship Id="rId7098" Type="http://schemas.openxmlformats.org/officeDocument/2006/relationships/hyperlink" Target="https://www.caixa.gov.br/Downloads/sinapi-cadernos-tecnicos/SINAPI-CT-LOCACAO-DE-OBRAS.pdf" TargetMode="External"/><Relationship Id="rId8149" Type="http://schemas.openxmlformats.org/officeDocument/2006/relationships/hyperlink" Target="https://www.caixa.gov.br/Downloads/sinapi-cadernos-tecnicos/SINAPI-CT-POCOS-DE-VISITA-E-CAIXAS-PARA-BOCAS-DE-LOBO.pdf" TargetMode="External"/><Relationship Id="rId906" Type="http://schemas.openxmlformats.org/officeDocument/2006/relationships/hyperlink" Target="https://www.caixa.gov.br/Downloads/sinapi-cadernos-tecnicos/SINAPI-CT-ATERROS-BASES-SUB-BASES-E-IMPRIMACOES.pdf" TargetMode="External"/><Relationship Id="rId1536" Type="http://schemas.openxmlformats.org/officeDocument/2006/relationships/hyperlink" Target="https://www.caixa.gov.br/Downloads/sinapi-cadernos-tecnicos/SINAPI-CT-CUSTOS-HORARIOS-PRODUTIVO-E-IMPRODUTIVO-DOS-EQUIPAMENTOS.pdf" TargetMode="External"/><Relationship Id="rId1950" Type="http://schemas.openxmlformats.org/officeDocument/2006/relationships/hyperlink" Target="https://www.caixa.gov.br/Downloads/sinapi-cadernos-tecnicos/SINAPI-CT-DEPRECIACAO-JUROS-IMPOSTOS-E-SEGUROS-MANUTENCAO-E-MATERIAIS-NA-OPERACAO-DOS-EQUIPAMENTOS.pdf" TargetMode="External"/><Relationship Id="rId8563" Type="http://schemas.openxmlformats.org/officeDocument/2006/relationships/hyperlink" Target="https://www.caixa.gov.br/Downloads/sinapi-cadernos-tecnicos/SINAPI-CT-REDES-DE-LOGICA-TELEFONIA-E-IMAGEM.pdf" TargetMode="External"/><Relationship Id="rId9614" Type="http://schemas.openxmlformats.org/officeDocument/2006/relationships/hyperlink" Target="https://www.caixa.gov.br/Downloads/sinapi-cadernos-tecnicos/SINAPI-CT-VALVULAS-PARA-REDES-DE-SANEAMENTO.pdf" TargetMode="External"/><Relationship Id="rId1603" Type="http://schemas.openxmlformats.org/officeDocument/2006/relationships/hyperlink" Target="https://www.caixa.gov.br/Downloads/sinapi-cadernos-tecnicos/SINAPI-CT-CUSTOS-HORARIOS-PRODUTIVO-E-IMPRODUTIVO-DOS-EQUIPAMENTOS.pdf" TargetMode="External"/><Relationship Id="rId4759" Type="http://schemas.openxmlformats.org/officeDocument/2006/relationships/hyperlink" Target="https://www.caixa.gov.br/Downloads/sinapi-cadernos-tecnicos/SINAPI-CT-INSTALACOES-ELETRICAS-REDE-DE-DISTRIBUICAO.pdf" TargetMode="External"/><Relationship Id="rId7165" Type="http://schemas.openxmlformats.org/officeDocument/2006/relationships/hyperlink" Target="https://www.caixa.gov.br/Downloads/sinapi-cadernos-tecnicos/SINAPI-CT-LOUCAS-E-METAIS.pdf" TargetMode="External"/><Relationship Id="rId8216" Type="http://schemas.openxmlformats.org/officeDocument/2006/relationships/hyperlink" Target="https://www.caixa.gov.br/Downloads/sinapi-cadernos-tecnicos/SINAPI-CT-PRODUCAO-DE-CONCRETO.pdf" TargetMode="External"/><Relationship Id="rId8630" Type="http://schemas.openxmlformats.org/officeDocument/2006/relationships/hyperlink" Target="https://www.caixa.gov.br/Downloads/sinapi-cadernos-tecnicos/SINAPI-CT-REDES-DE-AGUA-E-ESGOTO-EM-PEAD-LISO-(TUBOS-E-CONEXOES).pdf" TargetMode="External"/><Relationship Id="rId3775" Type="http://schemas.openxmlformats.org/officeDocument/2006/relationships/hyperlink" Target="https://www.caixa.gov.br/Downloads/sinapi-cadernos-tecnicos/SINAPI-CT-ESTRUTURAS-DE-MADEIRA.pdf" TargetMode="External"/><Relationship Id="rId4826" Type="http://schemas.openxmlformats.org/officeDocument/2006/relationships/hyperlink" Target="https://www.caixa.gov.br/Downloads/sinapi-cadernos-tecnicos/SINAPI-CT-INSTALACOES-HIDRAULICAS-RESERVACAO-E-BOMBAS-DE-RECALQUE.pdf" TargetMode="External"/><Relationship Id="rId6181" Type="http://schemas.openxmlformats.org/officeDocument/2006/relationships/hyperlink" Target="https://www.caixa.gov.br/Downloads/sinapi-cadernos-tecnicos/SINAPI-CT-INSTALACOES-DE-GAS-E-INCENDIO-EM-ACO-E-FERRO-GALVANIZADO.pdf" TargetMode="External"/><Relationship Id="rId7232" Type="http://schemas.openxmlformats.org/officeDocument/2006/relationships/hyperlink" Target="https://www.caixa.gov.br/Downloads/sinapi-cadernos-tecnicos/SINAPI-CT-LUMINARIAS-EXTERNAS.pdf" TargetMode="External"/><Relationship Id="rId696" Type="http://schemas.openxmlformats.org/officeDocument/2006/relationships/hyperlink" Target="https://www.caixa.gov.br/Downloads/sinapi-cadernos-tecnicos/SINAPI-CT-ASSENTAMENTO-DE-TUBOS-DE-ESGOTO-OU-DRENAGEM-PLUVIAL-EM-CONCRETO.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UTOS-PARA-AR-CONDICIONADO.pdf" TargetMode="External"/><Relationship Id="rId3428" Type="http://schemas.openxmlformats.org/officeDocument/2006/relationships/hyperlink" Target="https://www.caixa.gov.br/Downloads/sinapi-cadernos-tecnicos/SINAPI-CT-ESQUADRIAS-PORTAS.pdf" TargetMode="External"/><Relationship Id="rId349" Type="http://schemas.openxmlformats.org/officeDocument/2006/relationships/hyperlink" Target="https://www.caixa.gov.br/Downloads/sinapi-cadernos-tecnicos/SINAPI-CT-ASSENTAMENTO-DE-TUBOS-DE-ESGOTO-EM-PVC-E-PEAD.pdf" TargetMode="External"/><Relationship Id="rId763" Type="http://schemas.openxmlformats.org/officeDocument/2006/relationships/hyperlink" Target="https://www.caixa.gov.br/Downloads/sinapi-cadernos-tecnicos/SINAPI-CT-ATERROS-BASES-SUB-BASES-E-IMPRIMACOES.pdf" TargetMode="External"/><Relationship Id="rId1393" Type="http://schemas.openxmlformats.org/officeDocument/2006/relationships/hyperlink" Target="https://www.caixa.gov.br/Downloads/sinapi-cadernos-tecnicos/SINAPI-CT-CONTRAPISO.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3842" Type="http://schemas.openxmlformats.org/officeDocument/2006/relationships/hyperlink" Target="https://www.caixa.gov.br/Downloads/sinapi-cadernos-tecnicos/SINAPI-CT-EXECUCAO-DE-TIRANTES.pdf" TargetMode="External"/><Relationship Id="rId6998" Type="http://schemas.openxmlformats.org/officeDocument/2006/relationships/hyperlink" Target="https://www.caixa.gov.br/Downloads/sinapi-metodologia/Livro_SINAPI_Calculos_Parametros.pdf" TargetMode="External"/><Relationship Id="rId9057" Type="http://schemas.openxmlformats.org/officeDocument/2006/relationships/hyperlink" Target="https://www.caixa.gov.br/Downloads/sinapi-cadernos-tecnicos/SINAPI-CT-TRANSPORTE-FLUVIAL-CARGA-E-DESCARGA.pdf" TargetMode="External"/><Relationship Id="rId9471" Type="http://schemas.openxmlformats.org/officeDocument/2006/relationships/hyperlink" Target="https://www.caixa.gov.br/Downloads/sinapi-cadernos-tecnicos/SINAPI-CT-VIDROS-E-ESPELHOS.pdf" TargetMode="External"/><Relationship Id="rId416" Type="http://schemas.openxmlformats.org/officeDocument/2006/relationships/hyperlink" Target="https://www.caixa.gov.br/Downloads/sinapi-cadernos-tecnicos/SINAPI-CT-ASSENTAMENTO-DE-TUBOS-DE-PVC-E-METALICOS-EM-REDES-DE-AGUA.pdf" TargetMode="External"/><Relationship Id="rId1046" Type="http://schemas.openxmlformats.org/officeDocument/2006/relationships/hyperlink" Target="https://www.caixa.gov.br/Downloads/sinapi-cadernos-tecnicos/SINAPI-CT-BOCAS-PARA-BUEIROS.pdf" TargetMode="External"/><Relationship Id="rId8073" Type="http://schemas.openxmlformats.org/officeDocument/2006/relationships/hyperlink" Target="https://www.caixa.gov.br/Downloads/sinapi-cadernos-tecnicos/SINAPI-CT-POCOS-DE-VISITA-E-CAIXAS-PARA-BOCAS-DE-LOBO.pdf" TargetMode="External"/><Relationship Id="rId9124" Type="http://schemas.openxmlformats.org/officeDocument/2006/relationships/hyperlink" Target="https://www.caixa.gov.br/Downloads/sinapi-cadernos-tecnicos/SINAPI-CT-TRANSPORTE-DE-MATERIAIS-DENTRO-DO-CANTEIRO-DE-OBRAS.pdf" TargetMode="External"/><Relationship Id="rId830" Type="http://schemas.openxmlformats.org/officeDocument/2006/relationships/hyperlink" Target="https://www.caixa.gov.br/Downloads/sinapi-cadernos-tecnicos/SINAPI-CT-ATERROS-BASES-SUB-BASES-E-IMPRIMACOES.pdf" TargetMode="External"/><Relationship Id="rId1460" Type="http://schemas.openxmlformats.org/officeDocument/2006/relationships/hyperlink" Target="https://www.caixa.gov.br/Downloads/sinapi-cadernos-tecnicos/SINAPI-CT-CUSTOS-HORARIOS-PRODUTIVO-E-IMPRODUTIVO-DOS-EQUIPAMENTOS.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5667" Type="http://schemas.openxmlformats.org/officeDocument/2006/relationships/hyperlink" Target="https://www.caixa.gov.br/Downloads/sinapi-cadernos-tecnicos/SINAPI-CT-INSTALACOES-PREDIAIS-DE-AGUA-QUENTE-EM-CPVC.pdf" TargetMode="External"/><Relationship Id="rId6718" Type="http://schemas.openxmlformats.org/officeDocument/2006/relationships/hyperlink" Target="https://www.caixa.gov.br/Downloads/sinapi-cadernos-tecnicos/SINAPI-CT-LIMPEZA-DE-OBRA.pdf" TargetMode="External"/><Relationship Id="rId1113" Type="http://schemas.openxmlformats.org/officeDocument/2006/relationships/hyperlink" Target="https://www.caixa.gov.br/Downloads/sinapi-cadernos-tecnicos/SINAPI-CT-CAIXAS-ENTERRADAS.pdf" TargetMode="External"/><Relationship Id="rId4269" Type="http://schemas.openxmlformats.org/officeDocument/2006/relationships/hyperlink" Target="https://www.caixa.gov.br/Downloads/sinapi-cadernos-tecnicos/SINAPI-CT-ILUMINACAO-PREDIAL-E-MONITORAMENTO.pdf" TargetMode="External"/><Relationship Id="rId4683" Type="http://schemas.openxmlformats.org/officeDocument/2006/relationships/hyperlink" Target="https://www.caixa.gov.br/Downloads/sinapi-cadernos-tecnicos/SINAPI-CT-INSTALACOES-ELETRICAS-QUADROS-CABOS-DISJUNTORES-CONTATORES-E-BARRAMENTOS-BLINDADOS.pdf" TargetMode="External"/><Relationship Id="rId5734" Type="http://schemas.openxmlformats.org/officeDocument/2006/relationships/hyperlink" Target="https://www.caixa.gov.br/Downloads/sinapi-cadernos-tecnicos/SINAPI-CT-INSTALACOES-PREDIAIS-DE-AGUA-QUENTE-EM-CPVC.pdf" TargetMode="External"/><Relationship Id="rId8140" Type="http://schemas.openxmlformats.org/officeDocument/2006/relationships/hyperlink" Target="https://www.caixa.gov.br/Downloads/sinapi-cadernos-tecnicos/SINAPI-CT-POCOS-DE-VISITA-E-CAIXAS-PARA-BOCAS-DE-LOBO.pdf" TargetMode="External"/><Relationship Id="rId3285" Type="http://schemas.openxmlformats.org/officeDocument/2006/relationships/hyperlink" Target="https://www.caixa.gov.br/Downloads/sinapi-cadernos-tecnicos/SINAPI-CT-ESCAVACAO-DE-VALAS.pdf" TargetMode="External"/><Relationship Id="rId4336" Type="http://schemas.openxmlformats.org/officeDocument/2006/relationships/hyperlink" Target="https://www.caixa.gov.br/Downloads/sinapi-cadernos-tecnicos/SINAPI-CT-INSTALACOES-ELETRICAS-ELETRODUTOS-EMBUTIDOS-CABOS-CAIXAS-TOMADAS-E-INTERRUPTORES.pdf" TargetMode="External"/><Relationship Id="rId4750" Type="http://schemas.openxmlformats.org/officeDocument/2006/relationships/hyperlink" Target="https://www.caixa.gov.br/Downloads/sinapi-cadernos-tecnicos/SINAPI-CT-INSTALACOES-ELETRICAS-REDE-DE-DISTRIBUICAO.pdf" TargetMode="External"/><Relationship Id="rId5801" Type="http://schemas.openxmlformats.org/officeDocument/2006/relationships/hyperlink" Target="https://www.caixa.gov.br/Downloads/sinapi-cadernos-tecnicos/SINAPI-CT-INSTALACOES-PREDIAIS-DE-AGUAS-PLUVIAIS-TUBOS-CONEXOES-CAIXAS-E-RALOS.pdf" TargetMode="External"/><Relationship Id="rId8957" Type="http://schemas.openxmlformats.org/officeDocument/2006/relationships/hyperlink" Target="https://www.caixa.gov.br/Downloads/sinapi-cadernos-tecnicos/SINAPI-CT-TELHAMENTO-PARA-COBERTURA.pdf" TargetMode="External"/><Relationship Id="rId3352" Type="http://schemas.openxmlformats.org/officeDocument/2006/relationships/hyperlink" Target="https://www.caixa.gov.br/Downloads/sinapi-cadernos-tecnicos/SINAPI-CT-ESCORAMENTO-E-PREPARO-DE-FUNDO-DE-VALAS.pdf" TargetMode="External"/><Relationship Id="rId4403" Type="http://schemas.openxmlformats.org/officeDocument/2006/relationships/hyperlink" Target="https://www.caixa.gov.br/Downloads/sinapi-cadernos-tecnicos/SINAPI-CT-INSTALACOES-ELETRICAS-ELETRODUTOS-EMBUTIDOS-CABOS-CAIXAS-TOMADAS-E-INTERRUPTORES.pdf" TargetMode="External"/><Relationship Id="rId7559" Type="http://schemas.openxmlformats.org/officeDocument/2006/relationships/hyperlink" Target="https://www.caixa.gov.br/Downloads/sinapi-cadernos-tecnicos/SINAPI-CT-PAREDES-EM-DRYWALL.pdf" TargetMode="External"/><Relationship Id="rId273" Type="http://schemas.openxmlformats.org/officeDocument/2006/relationships/hyperlink" Target="https://www.caixa.gov.br/Downloads/sinapi-cadernos-tecnicos/SINAPI-CT-ARMACAO-DE-ESTACAS.pdf" TargetMode="External"/><Relationship Id="rId3005" Type="http://schemas.openxmlformats.org/officeDocument/2006/relationships/hyperlink" Target="https://www.caixa.gov.br/Downloads/sinapi-cadernos-tecnicos/SINAPI-CT-EQUIPAMENTOS-DE-PROTECAO-COLETIVA.pdf" TargetMode="External"/><Relationship Id="rId6575" Type="http://schemas.openxmlformats.org/officeDocument/2006/relationships/hyperlink" Target="https://www.caixa.gov.br/Downloads/sinapi-cadernos-tecnicos/SINAPI-CT-INSTALACOES-EM-COBRE.pdf" TargetMode="External"/><Relationship Id="rId7626" Type="http://schemas.openxmlformats.org/officeDocument/2006/relationships/hyperlink" Target="https://www.caixa.gov.br/Downloads/sinapi-cadernos-tecnicos/SINAPI-CT-PAVIMENTO-INTERTRAVADO.pdf" TargetMode="External"/><Relationship Id="rId7973" Type="http://schemas.openxmlformats.org/officeDocument/2006/relationships/hyperlink" Target="https://www.caixa.gov.br/Downloads/sinapi-cadernos-tecnicos/SINAPI-CT-PISOS.pdf" TargetMode="External"/><Relationship Id="rId340" Type="http://schemas.openxmlformats.org/officeDocument/2006/relationships/hyperlink" Target="https://www.caixa.gov.br/Downloads/sinapi-cadernos-tecnicos/SINAPI-CT-ARRASAMENTO-DE-ESTACA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5177" Type="http://schemas.openxmlformats.org/officeDocument/2006/relationships/hyperlink" Target="https://www.caixa.gov.br/Downloads/sinapi-cadernos-tecnicos/SINAPI-CT-INSTALACOES-HIDRAULICAS-EM-PEX.pdf" TargetMode="External"/><Relationship Id="rId6228" Type="http://schemas.openxmlformats.org/officeDocument/2006/relationships/hyperlink" Target="https://www.caixa.gov.br/Downloads/sinapi-cadernos-tecnicos/SINAPI-CT-INSTALACOES-DE-GAS-EM-PEX-MULTICAMADAS.pdf" TargetMode="External"/><Relationship Id="rId4193" Type="http://schemas.openxmlformats.org/officeDocument/2006/relationships/hyperlink" Target="https://www.caixa.gov.br/Downloads/sinapi-cadernos-tecnicos/SINAPI-CT-GUARDA-CORPO-CORRIMAO-E-GRADE-PARA-ESQUADRIAS.pdf" TargetMode="External"/><Relationship Id="rId5591" Type="http://schemas.openxmlformats.org/officeDocument/2006/relationships/hyperlink" Target="https://www.caixa.gov.br/Downloads/sinapi-cadernos-tecnicos/SINAPI-CT-INSTALACOES-PREDIAIS-DE-AGUA-FRIA-EM-PVC.pdf" TargetMode="External"/><Relationship Id="rId6642" Type="http://schemas.openxmlformats.org/officeDocument/2006/relationships/hyperlink" Target="https://www.caixa.gov.br/Downloads/sinapi-cadernos-tecnicos/SINAPI-CT-LASTRO.pdf" TargetMode="External"/><Relationship Id="rId1787" Type="http://schemas.openxmlformats.org/officeDocument/2006/relationships/hyperlink" Target="https://www.caixa.gov.br/Downloads/sinapi-cadernos-tecnicos/SINAPI-CT-CUSTOS-HORARIOS-PRODUTIVO-E-IMPRODUTIVO-DOS-EQUIPAMENTOS.pdf" TargetMode="External"/><Relationship Id="rId2838" Type="http://schemas.openxmlformats.org/officeDocument/2006/relationships/hyperlink" Target="https://www.caixa.gov.br/Downloads/sinapi-cadernos-tecnicos/SINAPI-CT-ELETROCALHAS.pdf" TargetMode="External"/><Relationship Id="rId5244" Type="http://schemas.openxmlformats.org/officeDocument/2006/relationships/hyperlink" Target="https://www.caixa.gov.br/Downloads/sinapi-cadernos-tecnicos/SINAPI-CT-INSTALACOES-HIDRAULICAS-EM-PPR.pdf" TargetMode="External"/><Relationship Id="rId79" Type="http://schemas.openxmlformats.org/officeDocument/2006/relationships/hyperlink" Target="https://www.caixa.gov.br/Downloads/sinapi-cadernos-tecnicos/SINAPI-CT-ALVENARIA-DE-VEDACAO.pdf" TargetMode="External"/><Relationship Id="rId1854" Type="http://schemas.openxmlformats.org/officeDocument/2006/relationships/hyperlink" Target="https://www.caixa.gov.br/Downloads/sinapi-cadernos-tecnicos/SINAPI-CT-DEMOLICOES-E-REMOCOES.pdf" TargetMode="External"/><Relationship Id="rId2905" Type="http://schemas.openxmlformats.org/officeDocument/2006/relationships/hyperlink" Target="https://www.caixa.gov.br/Downloads/sinapi-cadernos-tecnicos/SINAPI-CT-ENERGIA-SOLAR-PARA-EDIFICACOES.pdf" TargetMode="External"/><Relationship Id="rId4260" Type="http://schemas.openxmlformats.org/officeDocument/2006/relationships/hyperlink" Target="https://www.caixa.gov.br/Downloads/sinapi-cadernos-tecnicos/SINAPI-CT-ILUMINACAO-PREDIAL-E-MONITORAMENTO.pdf" TargetMode="External"/><Relationship Id="rId5311" Type="http://schemas.openxmlformats.org/officeDocument/2006/relationships/hyperlink" Target="https://www.caixa.gov.br/Downloads/sinapi-cadernos-tecnicos/SINAPI-CT-INSTALACOES-HIDRAULICAS-EM-PPR.pdf" TargetMode="External"/><Relationship Id="rId8467" Type="http://schemas.openxmlformats.org/officeDocument/2006/relationships/hyperlink" Target="https://www.caixa.gov.br/Downloads/sinapi-cadernos-tecnicos/SINAPI-CT-RECOMPOSICAO-DE-PAVIMENTOS.pdf" TargetMode="External"/><Relationship Id="rId8881" Type="http://schemas.openxmlformats.org/officeDocument/2006/relationships/hyperlink" Target="https://www.caixa.gov.br/Downloads/sinapi-cadernos-tecnicos/SINAPI-CT-SISTEMAS-DE-MEDICAO.pdf" TargetMode="External"/><Relationship Id="rId9518" Type="http://schemas.openxmlformats.org/officeDocument/2006/relationships/hyperlink" Target="https://www.caixa.gov.br/Downloads/sinapi-cadernos-tecnicos/SINAPI-CT-VALVULAS-E-REGISTROS-PARA-SISTEMAS-PREDIAIS.pdf" TargetMode="External"/><Relationship Id="rId1507" Type="http://schemas.openxmlformats.org/officeDocument/2006/relationships/hyperlink" Target="https://www.caixa.gov.br/Downloads/sinapi-cadernos-tecnicos/SINAPI-CT-CUSTOS-HORARIOS-PRODUTIVO-E-IMPRODUTIVO-DOS-EQUIPAMENTOS.pdf" TargetMode="External"/><Relationship Id="rId7069" Type="http://schemas.openxmlformats.org/officeDocument/2006/relationships/hyperlink" Target="https://www.caixa.gov.br/Downloads/sinapi-metodologia/Livro_SINAPI_Calculos_Parametros.pdf" TargetMode="External"/><Relationship Id="rId7483" Type="http://schemas.openxmlformats.org/officeDocument/2006/relationships/hyperlink" Target="https://www.caixa.gov.br/Downloads/sinapi-cadernos-tecnicos/SINAPI-CT-PAREDES-DE-CONCRETO-CONCRETAGEM.pdf" TargetMode="External"/><Relationship Id="rId8534" Type="http://schemas.openxmlformats.org/officeDocument/2006/relationships/hyperlink" Target="https://www.caixa.gov.br/Downloads/sinapi-cadernos-tecnicos/SINAPI-CT-REDES-DE-LOGICA-TELEFONIA-E-IMAGEM.pdf" TargetMode="External"/><Relationship Id="rId1921" Type="http://schemas.openxmlformats.org/officeDocument/2006/relationships/hyperlink" Target="https://www.caixa.gov.br/Downloads/sinapi-cadernos-tecnicos/SINAPI-CT-DEPRECIACAO-JUROS-IMPOSTOS-E-SEGUROS-MANUTENCAO-E-MATERIAIS-NA-OPERACAO-DOS-EQUIPAMENTOS.pdf" TargetMode="External"/><Relationship Id="rId3679" Type="http://schemas.openxmlformats.org/officeDocument/2006/relationships/hyperlink" Target="https://www.caixa.gov.br/Downloads/sinapi-cadernos-tecnicos/SINAPI-CT-ESTRUTURA-E-TRAMA-PARA-COBERTURA.pdf" TargetMode="External"/><Relationship Id="rId6085" Type="http://schemas.openxmlformats.org/officeDocument/2006/relationships/hyperlink" Target="https://www.caixa.gov.br/Downloads/sinapi-cadernos-tecnicos/SINAPI-CT-INSTALACOES-DE-GAS-E-INCENDIO-EM-ACO-E-FERRO-GALVANIZADO.pdf" TargetMode="External"/><Relationship Id="rId7136" Type="http://schemas.openxmlformats.org/officeDocument/2006/relationships/hyperlink" Target="https://www.caixa.gov.br/Downloads/sinapi-cadernos-tecnicos/SINAPI-CT-LOUCAS-E-METAIS.pdf" TargetMode="External"/><Relationship Id="rId7550" Type="http://schemas.openxmlformats.org/officeDocument/2006/relationships/hyperlink" Target="https://www.caixa.gov.br/Downloads/sinapi-cadernos-tecnicos/SINAPI-CT-PAREDES-EM-DRYWALL.pdf" TargetMode="External"/><Relationship Id="rId6152" Type="http://schemas.openxmlformats.org/officeDocument/2006/relationships/hyperlink" Target="https://www.caixa.gov.br/Downloads/sinapi-cadernos-tecnicos/SINAPI-CT-INSTALACOES-DE-GAS-E-INCENDIO-EM-ACO-E-FERRO-GALVANIZADO.pdf" TargetMode="External"/><Relationship Id="rId7203" Type="http://schemas.openxmlformats.org/officeDocument/2006/relationships/hyperlink" Target="https://www.caixa.gov.br/Downloads/sinapi-cadernos-tecnicos/SINAPI-CT-LOUCAS-E-METAIS.pdf" TargetMode="External"/><Relationship Id="rId8601" Type="http://schemas.openxmlformats.org/officeDocument/2006/relationships/hyperlink" Target="https://www.caixa.gov.br/Downloads/sinapi-cadernos-tecnicos/SINAPI-CT-REDES-DE-AGUA-E-ESGOTO-EM-PEAD-LISO-(TUBOS-E-CONEXOES).pdf" TargetMode="External"/><Relationship Id="rId1297" Type="http://schemas.openxmlformats.org/officeDocument/2006/relationships/hyperlink" Target="https://www.caixa.gov.br/Downloads/sinapi-cadernos-tecnicos/SINAPI-CT-CONCRETO-PROJETADO.pdf" TargetMode="External"/><Relationship Id="rId2695" Type="http://schemas.openxmlformats.org/officeDocument/2006/relationships/hyperlink" Target="https://www.caixa.gov.br/Downloads/sinapi-cadernos-tecnicos/SINAPI-CT-DRAGAGEM.pdf" TargetMode="External"/><Relationship Id="rId3746" Type="http://schemas.openxmlformats.org/officeDocument/2006/relationships/hyperlink" Target="https://www.caixa.gov.br/Downloads/sinapi-cadernos-tecnicos/SINAPI-CT-ESTRUTURAS-DE-MADEIRA.pdf" TargetMode="External"/><Relationship Id="rId667" Type="http://schemas.openxmlformats.org/officeDocument/2006/relationships/hyperlink" Target="https://www.caixa.gov.br/Downloads/sinapi-cadernos-tecnicos/SINAPI-CT-ASSENTAMENTO-DE-TUBOS-DE-ESGOTO-OU-DRENAGEM-PLUVIAL-EM-CONCRETO.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RENOS.pdf" TargetMode="External"/><Relationship Id="rId3813" Type="http://schemas.openxmlformats.org/officeDocument/2006/relationships/hyperlink" Target="https://www.caixa.gov.br/Downloads/sinapi-cadernos-tecnicos/SINAPI-CT-EXECUCAO-DE-TIRANTES.pdf" TargetMode="External"/><Relationship Id="rId6969" Type="http://schemas.openxmlformats.org/officeDocument/2006/relationships/hyperlink" Target="https://www.caixa.gov.br/Downloads/sinapi-metodologia/Livro_SINAPI_Calculos_Parametros.pdf" TargetMode="External"/><Relationship Id="rId9028" Type="http://schemas.openxmlformats.org/officeDocument/2006/relationships/hyperlink" Target="https://www.caixa.gov.br/Downloads/sinapi-cadernos-tecnicos/SINAPI-CT-TRANSPORTE-FLUVIAL-CARGA-E-DESCARGA.pdf" TargetMode="External"/><Relationship Id="rId9375" Type="http://schemas.openxmlformats.org/officeDocument/2006/relationships/hyperlink" Target="https://www.caixa.gov.br/Downloads/sinapi-cadernos-tecnicos/SINAPI-CT-TUBULACAO-FLANGEADA-PARA-REDES-DE-AGUA.pdf" TargetMode="External"/><Relationship Id="rId734" Type="http://schemas.openxmlformats.org/officeDocument/2006/relationships/hyperlink" Target="https://www.caixa.gov.br/Downloads/sinapi-cadernos-tecnicos/SINAPI-CT-ATERRO-E-REATERRO-DE-VALAS.pdf" TargetMode="External"/><Relationship Id="rId1364" Type="http://schemas.openxmlformats.org/officeDocument/2006/relationships/hyperlink" Target="https://www.caixa.gov.br/Downloads/sinapi-cadernos-tecnicos/SINAPI-CT-CONTRAPISO.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5985" Type="http://schemas.openxmlformats.org/officeDocument/2006/relationships/hyperlink" Target="https://www.caixa.gov.br/Downloads/sinapi-cadernos-tecnicos/SINAPI-CT-INSTALACOES-DE-GAS-E-INCENDIO-EM-ACO-E-FERRO-GALVANIZADO.pdf" TargetMode="External"/><Relationship Id="rId8391" Type="http://schemas.openxmlformats.org/officeDocument/2006/relationships/hyperlink" Target="https://www.caixa.gov.br/Downloads/sinapi-cadernos-tecnicos/SINAPI-CT-RASGOS-E-FIXACOES.pdf" TargetMode="External"/><Relationship Id="rId9442" Type="http://schemas.openxmlformats.org/officeDocument/2006/relationships/hyperlink" Target="https://www.caixa.gov.br/Downloads/sinapi-cadernos-tecnicos/SINAPI-CT-VERGAS-CONTRAVERGAS-E-FIXACAO-DE-ALVENARIA.pdf" TargetMode="External"/><Relationship Id="rId70" Type="http://schemas.openxmlformats.org/officeDocument/2006/relationships/hyperlink" Target="https://www.caixa.gov.br/Downloads/sinapi-cadernos-tecnicos/SINAPI-CT-ALVENARIA-DE-VEDACAO.pdf" TargetMode="External"/><Relationship Id="rId801" Type="http://schemas.openxmlformats.org/officeDocument/2006/relationships/hyperlink" Target="https://www.caixa.gov.br/Downloads/sinapi-cadernos-tecnicos/SINAPI-CT-ATERROS-BASES-SUB-BASES-E-IMPRIMACOES.pdf" TargetMode="External"/><Relationship Id="rId1017" Type="http://schemas.openxmlformats.org/officeDocument/2006/relationships/hyperlink" Target="https://www.caixa.gov.br/Downloads/sinapi-cadernos-tecnicos/SINAPI-CT-BOCAS-PARA-BUEIROS.pdf" TargetMode="External"/><Relationship Id="rId1431" Type="http://schemas.openxmlformats.org/officeDocument/2006/relationships/hyperlink" Target="https://www.caixa.gov.br/Downloads/sinapi-cadernos-tecnicos/SINAPI-CT-CUSTOS-HORARIOS-PRODUTIVO-E-IMPRODUTIVO-DOS-EQUIPAMENTOS.pdf" TargetMode="External"/><Relationship Id="rId4587" Type="http://schemas.openxmlformats.org/officeDocument/2006/relationships/hyperlink" Target="https://www.caixa.gov.br/Downloads/sinapi-cadernos-tecnicos/SINAPI-CT-INSTALACOES-ELETRICAS-ELETRODUTOS-CONEXOES-E-CONDULETES-APARENTES.pdf" TargetMode="External"/><Relationship Id="rId5638" Type="http://schemas.openxmlformats.org/officeDocument/2006/relationships/hyperlink" Target="https://www.caixa.gov.br/Downloads/sinapi-cadernos-tecnicos/SINAPI-CT-INSTALACOES-PREDIAIS-DE-AGUA-FRIA-EM-PVC.pdf" TargetMode="External"/><Relationship Id="rId8044" Type="http://schemas.openxmlformats.org/officeDocument/2006/relationships/hyperlink" Target="https://www.caixa.gov.br/Downloads/sinapi-cadernos-tecnicos/SINAPI-CT-POCOS-DE-VISITA-E-CAIXAS-PARA-BOCAS-DE-LOBO.pdf" TargetMode="External"/><Relationship Id="rId3189" Type="http://schemas.openxmlformats.org/officeDocument/2006/relationships/hyperlink" Target="https://www.caixa.gov.br/Downloads/sinapi-cadernos-tecnicos/SINAPI-CT-ESCAVACAO-VERTICAL-A-CEU-ABERTO.pdf" TargetMode="External"/><Relationship Id="rId4654" Type="http://schemas.openxmlformats.org/officeDocument/2006/relationships/hyperlink" Target="https://www.caixa.gov.br/Downloads/sinapi-cadernos-tecnicos/SINAPI-CT-INSTALACOES-ELETRICAS-QUADROS-CABOS-DISJUNTORES-CONTATORES-E-BARRAMENTOS-BLINDADOS.pdf" TargetMode="External"/><Relationship Id="rId7060" Type="http://schemas.openxmlformats.org/officeDocument/2006/relationships/hyperlink" Target="https://www.caixa.gov.br/Downloads/sinapi-metodologia/Livro_SINAPI_Calculos_Parametros.pdf" TargetMode="External"/><Relationship Id="rId8111" Type="http://schemas.openxmlformats.org/officeDocument/2006/relationships/hyperlink" Target="https://www.caixa.gov.br/Downloads/sinapi-cadernos-tecnicos/SINAPI-CT-POCOS-DE-VISITA-E-CAIXAS-PARA-BOCAS-DE-LOBO.pdf" TargetMode="External"/><Relationship Id="rId3256" Type="http://schemas.openxmlformats.org/officeDocument/2006/relationships/hyperlink" Target="https://www.caixa.gov.br/Downloads/sinapi-cadernos-tecnicos/SINAPI-CT-ESCAVACAO-DE-VALAS.pdf" TargetMode="External"/><Relationship Id="rId4307" Type="http://schemas.openxmlformats.org/officeDocument/2006/relationships/hyperlink" Target="https://www.caixa.gov.br/Downloads/sinapi-cadernos-tecnicos/SINAPI-CT-IMPERMEABILIZACAO-PROTECAO-MECANICA-E-TRATAMENTO-DE-JUNTA.pdf" TargetMode="External"/><Relationship Id="rId5705" Type="http://schemas.openxmlformats.org/officeDocument/2006/relationships/hyperlink" Target="https://www.caixa.gov.br/Downloads/sinapi-cadernos-tecnicos/SINAPI-CT-INSTALACOES-PREDIAIS-DE-AGUA-QUENTE-EM-CPVC.pdf" TargetMode="External"/><Relationship Id="rId177" Type="http://schemas.openxmlformats.org/officeDocument/2006/relationships/hyperlink" Target="https://www.caixa.gov.br/Downloads/sinapi-cadernos-tecnicos/SINAPI-CT-ARGAMASSAS.pdf" TargetMode="External"/><Relationship Id="rId591" Type="http://schemas.openxmlformats.org/officeDocument/2006/relationships/hyperlink" Target="https://www.caixa.gov.br/Downloads/sinapi-cadernos-tecnicos/SINAPI-CT-ASSENTAMENTO-DE-TUBOS-DE-PVC-E-METALICOS-EM-REDES-DE-AGUA.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3670" Type="http://schemas.openxmlformats.org/officeDocument/2006/relationships/hyperlink" Target="https://www.caixa.gov.br/Downloads/sinapi-cadernos-tecnicos/SINAPI-CT-ESTRUTURA-E-TRAMA-PARA-COBERTURA.pdf" TargetMode="External"/><Relationship Id="rId4721" Type="http://schemas.openxmlformats.org/officeDocument/2006/relationships/hyperlink" Target="https://www.caixa.gov.br/Downloads/sinapi-cadernos-tecnicos/SINAPI-CT-INSTALACOES-ELETRICAS-REDE-DE-DISTRIBUICAO.pdf" TargetMode="External"/><Relationship Id="rId7877" Type="http://schemas.openxmlformats.org/officeDocument/2006/relationships/hyperlink" Target="https://www.caixa.gov.br/Downloads/sinapi-cadernos-tecnicos/SINAPI-CT-PINTURA-EM-SUPERFICIES-METALICAS.pdf" TargetMode="External"/><Relationship Id="rId8928" Type="http://schemas.openxmlformats.org/officeDocument/2006/relationships/hyperlink" Target="https://www.caixa.gov.br/Downloads/sinapi-cadernos-tecnicos/SINAPI-CT-TELHAMENTO-PARA-COBERTURA.pdf" TargetMode="External"/><Relationship Id="rId244" Type="http://schemas.openxmlformats.org/officeDocument/2006/relationships/hyperlink" Target="https://www.caixa.gov.br/Downloads/sinapi-cadernos-tecnicos/SINAPI-CT-ARGAMASSAS.pdf" TargetMode="External"/><Relationship Id="rId3323" Type="http://schemas.openxmlformats.org/officeDocument/2006/relationships/hyperlink" Target="https://www.caixa.gov.br/Downloads/sinapi-cadernos-tecnicos/SINAPI-CT-ESCORAMENTO-E-PREPARO-DE-FUNDO-DE-VALAS.pdf" TargetMode="External"/><Relationship Id="rId6479" Type="http://schemas.openxmlformats.org/officeDocument/2006/relationships/hyperlink" Target="https://www.caixa.gov.br/Downloads/sinapi-cadernos-tecnicos/SINAPI-CT-INSTALACOES-EM-COBRE.pdf" TargetMode="External"/><Relationship Id="rId6893" Type="http://schemas.openxmlformats.org/officeDocument/2006/relationships/hyperlink" Target="https://www.caixa.gov.br/Downloads/sinapi-metodologia/Livro_SINAPI_Calculos_Parametros.pdf" TargetMode="External"/><Relationship Id="rId7944" Type="http://schemas.openxmlformats.org/officeDocument/2006/relationships/hyperlink" Target="https://www.caixa.gov.br/Downloads/sinapi-cadernos-tecnicos/SINAPI-CT-PISOS.pdf" TargetMode="External"/><Relationship Id="rId5495" Type="http://schemas.openxmlformats.org/officeDocument/2006/relationships/hyperlink" Target="https://www.caixa.gov.br/Downloads/sinapi-cadernos-tecnicos/SINAPI-CT-INSTALACOES-PREDIAIS-DE-AGUA-FRIA-EM-PVC.pdf" TargetMode="External"/><Relationship Id="rId6546" Type="http://schemas.openxmlformats.org/officeDocument/2006/relationships/hyperlink" Target="https://www.caixa.gov.br/Downloads/sinapi-cadernos-tecnicos/SINAPI-CT-INSTALACOES-EM-COBRE.pdf" TargetMode="External"/><Relationship Id="rId6960" Type="http://schemas.openxmlformats.org/officeDocument/2006/relationships/hyperlink" Target="https://www.caixa.gov.br/Downloads/sinapi-metodologia/Livro_SINAPI_Calculos_Parametros.pdf" TargetMode="External"/><Relationship Id="rId311" Type="http://schemas.openxmlformats.org/officeDocument/2006/relationships/hyperlink" Target="https://www.caixa.gov.br/Downloads/sinapi-cadernos-tecnicos/SINAPI-CT-ARMACAO-PARA-ESTRUTURAS-DE-CONCRETO-ARMADO.pdf" TargetMode="External"/><Relationship Id="rId4097" Type="http://schemas.openxmlformats.org/officeDocument/2006/relationships/hyperlink" Target="https://www.caixa.gov.br/Downloads/sinapi-cadernos-tecnicos/SINAPI-CT-GABIOES-EXECUCAO-DE-MURO-E-PROTECAO-SUPERFICIAL.pdf" TargetMode="External"/><Relationship Id="rId5148" Type="http://schemas.openxmlformats.org/officeDocument/2006/relationships/hyperlink" Target="https://www.caixa.gov.br/Downloads/sinapi-cadernos-tecnicos/SINAPI-CT-INSTALACOES-HIDRAULICAS-EM-PEX.pdf" TargetMode="External"/><Relationship Id="rId5562" Type="http://schemas.openxmlformats.org/officeDocument/2006/relationships/hyperlink" Target="https://www.caixa.gov.br/Downloads/sinapi-cadernos-tecnicos/SINAPI-CT-INSTALACOES-PREDIAIS-DE-AGUA-FRIA-EM-PVC.pdf" TargetMode="External"/><Relationship Id="rId6613" Type="http://schemas.openxmlformats.org/officeDocument/2006/relationships/hyperlink" Target="https://www.caixa.gov.br/Downloads/sinapi-cadernos-tecnicos/SINAPI-CT-INSTALACOES-PARA-CANTEIROS-DE-OBRAS.pdf" TargetMode="External"/><Relationship Id="rId1758" Type="http://schemas.openxmlformats.org/officeDocument/2006/relationships/hyperlink" Target="https://www.caixa.gov.br/Downloads/sinapi-cadernos-tecnicos/SINAPI-CT-CUSTOS-HORARIOS-PRODUTIVO-E-IMPRODUTIVO-DOS-EQUIPAMENTOS.pdf" TargetMode="External"/><Relationship Id="rId2809" Type="http://schemas.openxmlformats.org/officeDocument/2006/relationships/hyperlink" Target="https://www.caixa.gov.br/Downloads/sinapi-cadernos-tecnicos/SINAPI-CT-DUTOS-PARA-AR-CONDICIONADO.pdf" TargetMode="External"/><Relationship Id="rId4164" Type="http://schemas.openxmlformats.org/officeDocument/2006/relationships/hyperlink" Target="https://www.caixa.gov.br/Downloads/sinapi-cadernos-tecnicos/SINAPI-CT-GRAUTE-E-ARMACAO.pdf" TargetMode="External"/><Relationship Id="rId5215" Type="http://schemas.openxmlformats.org/officeDocument/2006/relationships/hyperlink" Target="https://www.caixa.gov.br/Downloads/sinapi-cadernos-tecnicos/SINAPI-CT-INSTALACOES-HIDRAULICAS-EM-PEX.pdf" TargetMode="External"/><Relationship Id="rId8785" Type="http://schemas.openxmlformats.org/officeDocument/2006/relationships/hyperlink" Target="https://www.caixa.gov.br/Downloads/sinapi-cadernos-tecnicos/SINAPI-CT-SINALIZACAO-VERTICAL-VIARIA.pdf" TargetMode="External"/><Relationship Id="rId3180" Type="http://schemas.openxmlformats.org/officeDocument/2006/relationships/hyperlink" Target="https://www.caixa.gov.br/Downloads/sinapi-cadernos-tecnicos/SINAPI-CT-ESCAVACAO-VERTICAL-A-CEU-ABERTO.pdf" TargetMode="External"/><Relationship Id="rId4231" Type="http://schemas.openxmlformats.org/officeDocument/2006/relationships/hyperlink" Target="https://www.caixa.gov.br/Downloads/sinapi-cadernos-tecnicos/SINAPI-CT-GUIAS-E-SARJETAS.pdf" TargetMode="External"/><Relationship Id="rId7387" Type="http://schemas.openxmlformats.org/officeDocument/2006/relationships/hyperlink" Target="https://www.caixa.gov.br/Downloads/sinapi-cadernos-tecnicos/SINAPI-CT-MASSA-UNICA-INTERNA.pdf" TargetMode="External"/><Relationship Id="rId8438" Type="http://schemas.openxmlformats.org/officeDocument/2006/relationships/hyperlink" Target="https://www.caixa.gov.br/Downloads/sinapi-cadernos-tecnicos/SINAPI-CT-RECOMPOSICAO-DE-PAVIMENTOS.pdf" TargetMode="External"/><Relationship Id="rId1825" Type="http://schemas.openxmlformats.org/officeDocument/2006/relationships/hyperlink" Target="https://www.caixa.gov.br/Downloads/sinapi-cadernos-tecnicos/SINAPI-CT-DEMOLICOES-E-REMOCOES.pdf" TargetMode="External"/><Relationship Id="rId8852" Type="http://schemas.openxmlformats.org/officeDocument/2006/relationships/hyperlink" Target="https://www.caixa.gov.br/Downloads/sinapi-cadernos-tecnicos/SINAPI-CT-SISTEMAS-DE-MEDICAO.pdf" TargetMode="External"/><Relationship Id="rId3997" Type="http://schemas.openxmlformats.org/officeDocument/2006/relationships/hyperlink" Target="https://www.caixa.gov.br/Downloads/sinapi-cadernos-tecnicos/SINAPI-CT-FORMAS-PARA-ESTRUTURAS-DE-CONCRETO-ARMADO.pdf" TargetMode="External"/><Relationship Id="rId6056" Type="http://schemas.openxmlformats.org/officeDocument/2006/relationships/hyperlink" Target="https://www.caixa.gov.br/Downloads/sinapi-cadernos-tecnicos/SINAPI-CT-INSTALACOES-DE-GAS-E-INCENDIO-EM-ACO-E-FERRO-GALVANIZADO.pdf" TargetMode="External"/><Relationship Id="rId7454" Type="http://schemas.openxmlformats.org/officeDocument/2006/relationships/hyperlink" Target="https://www.caixa.gov.br/Downloads/sinapi-cadernos-tecnicos/SINAPI-CT-PAISAGISMO-PLANTIO.pdf" TargetMode="External"/><Relationship Id="rId8505" Type="http://schemas.openxmlformats.org/officeDocument/2006/relationships/hyperlink" Target="https://www.caixa.gov.br/Downloads/sinapi-cadernos-tecnicos/SINAPI-CT-REDES-ENTERRADAS-DE-DISTRIBUICAO-ELETRICA.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6470" Type="http://schemas.openxmlformats.org/officeDocument/2006/relationships/hyperlink" Target="https://www.caixa.gov.br/Downloads/sinapi-cadernos-tecnicos/SINAPI-CT-INSTALACOES-EM-COBRE.pdf" TargetMode="External"/><Relationship Id="rId7107" Type="http://schemas.openxmlformats.org/officeDocument/2006/relationships/hyperlink" Target="https://www.caixa.gov.br/Downloads/sinapi-cadernos-tecnicos/SINAPI-CT-LOCACAO-DE-OBRAS.pdf" TargetMode="External"/><Relationship Id="rId7521" Type="http://schemas.openxmlformats.org/officeDocument/2006/relationships/hyperlink" Target="https://www.caixa.gov.br/Downloads/sinapi-cadernos-tecnicos/SINAPI-CT-PAREDES-DE-CONCRETO-ESTUCAMENTO.pdf" TargetMode="External"/><Relationship Id="rId985" Type="http://schemas.openxmlformats.org/officeDocument/2006/relationships/hyperlink" Target="https://www.caixa.gov.br/Downloads/sinapi-cadernos-tecnicos/SINAPI-CT-BOCAS-PARA-BUEIRO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3717" Type="http://schemas.openxmlformats.org/officeDocument/2006/relationships/hyperlink" Target="https://www.caixa.gov.br/Downloads/sinapi-cadernos-tecnicos/SINAPI-CT-ESTRUTURAS-DE-CONTENCAO-ESTACAS-PAREDES-DIAFRAGMA-E-MURETA-GUIA.pdf" TargetMode="External"/><Relationship Id="rId5072" Type="http://schemas.openxmlformats.org/officeDocument/2006/relationships/hyperlink" Target="https://www.caixa.gov.br/Downloads/sinapi-cadernos-tecnicos/SINAPI-CT-INSTALACOES-HIDRAULICAS-RESERVACAO-E-BOMBAS-DE-RECALQUE.pdf" TargetMode="External"/><Relationship Id="rId6123" Type="http://schemas.openxmlformats.org/officeDocument/2006/relationships/hyperlink" Target="https://www.caixa.gov.br/Downloads/sinapi-cadernos-tecnicos/SINAPI-CT-INSTALACOES-DE-GAS-E-INCENDIO-EM-ACO-E-FERRO-GALVANIZADO.pdf" TargetMode="External"/><Relationship Id="rId9279" Type="http://schemas.openxmlformats.org/officeDocument/2006/relationships/hyperlink" Target="https://www.caixa.gov.br/Downloads/sinapi-cadernos-tecnicos/SINAPI-CT-TRANSPORTE-CARGA-E-DESCARGA-DE-MATERIAIS.pdf" TargetMode="External"/><Relationship Id="rId638" Type="http://schemas.openxmlformats.org/officeDocument/2006/relationships/hyperlink" Target="https://www.caixa.gov.br/Downloads/sinapi-cadernos-tecnicos/SINAPI-CT-ASSENTAMENTO-DE-TUBOS-DE-ESGOTO-OU-DRENAGEM-PLUVIAL-EM-CONCRETO.pdf" TargetMode="External"/><Relationship Id="rId1268" Type="http://schemas.openxmlformats.org/officeDocument/2006/relationships/hyperlink" Target="https://www.caixa.gov.br/Downloads/sinapi-cadernos-tecnicos/SINAPI-CT-CONCRETAGEM-PARA-ESTRUTURAS-DE-CONCRETO-ARMADO.pdf" TargetMode="External"/><Relationship Id="rId1682" Type="http://schemas.openxmlformats.org/officeDocument/2006/relationships/hyperlink" Target="https://www.caixa.gov.br/Downloads/sinapi-cadernos-tecnicos/SINAPI-CT-CUSTOS-HORARIOS-PRODUTIVO-E-IMPRODUTIV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RENOS.pdf" TargetMode="External"/><Relationship Id="rId5889" Type="http://schemas.openxmlformats.org/officeDocument/2006/relationships/hyperlink" Target="https://www.caixa.gov.br/Downloads/sinapi-cadernos-tecnicos/SINAPI-CT-INSTALACOES-DE-DIVISORIAS-DIVERSAS.pdf" TargetMode="External"/><Relationship Id="rId8295" Type="http://schemas.openxmlformats.org/officeDocument/2006/relationships/hyperlink" Target="https://www.caixa.gov.br/Downloads/sinapi-cadernos-tecnicos/SINAPI-CT-RADIER-PISO-DE-CONCRETO-E-LAJE-SOBRE-SOLO.pdf" TargetMode="External"/><Relationship Id="rId9346" Type="http://schemas.openxmlformats.org/officeDocument/2006/relationships/hyperlink" Target="https://www.caixa.gov.br/Downloads/sinapi-cadernos-tecnicos/SINAPI-CT-TUBULACAO-FLANGEADA-PARA-REDES-DE-AGUA.pdf" TargetMode="External"/><Relationship Id="rId705" Type="http://schemas.openxmlformats.org/officeDocument/2006/relationships/hyperlink" Target="https://www.caixa.gov.br/Downloads/sinapi-cadernos-tecnicos/SINAPI-CT-ASSENTAMENTO-DE-TUBOS-DE-ESGOTO-OU-DRENAGEM-PLUVIAL-EM-CONCRETO.pdf" TargetMode="External"/><Relationship Id="rId1335" Type="http://schemas.openxmlformats.org/officeDocument/2006/relationships/hyperlink" Target="https://www.caixa.gov.br/Downloads/sinapi-cadernos-tecnicos/SINAPI-CT-CONCRETO-PROTENDIDO.pdf" TargetMode="External"/><Relationship Id="rId8362" Type="http://schemas.openxmlformats.org/officeDocument/2006/relationships/hyperlink" Target="https://www.caixa.gov.br/Downloads/sinapi-cadernos-tecnicos/SINAPI-CT-RASGOS-E-FIXACOES.pdf" TargetMode="External"/><Relationship Id="rId9413" Type="http://schemas.openxmlformats.org/officeDocument/2006/relationships/hyperlink" Target="https://www.caixa.gov.br/Downloads/sinapi-cadernos-tecnicos/SINAPI-CT-USINAGENS.pdf" TargetMode="External"/><Relationship Id="rId2800" Type="http://schemas.openxmlformats.org/officeDocument/2006/relationships/hyperlink" Target="https://www.caixa.gov.br/Downloads/sinapi-cadernos-tecnicos/SINAPI-CT-DUTOS-PARA-AR-CONDICIONADO.pdf" TargetMode="External"/><Relationship Id="rId5956" Type="http://schemas.openxmlformats.org/officeDocument/2006/relationships/hyperlink" Target="https://www.caixa.gov.br/Downloads/sinapi-cadernos-tecnicos/SINAPI-CT-INSTALACOES-DE-GAS-E-INCENDIO-EM-ACO-E-FERRO-GALVANIZADO.pdf" TargetMode="External"/><Relationship Id="rId8015" Type="http://schemas.openxmlformats.org/officeDocument/2006/relationships/hyperlink" Target="https://www.caixa.gov.br/Downloads/sinapi-cadernos-tecnicos/SINAPI-CT-POSTES-DE-CONCRETO-E-METALICOS.pdf" TargetMode="External"/><Relationship Id="rId41" Type="http://schemas.openxmlformats.org/officeDocument/2006/relationships/hyperlink" Target="https://www.caixa.gov.br/Downloads/sinapi-cadernos-tecnicos/SINAPI-CT-ALVENARIA-DE-VEDACAO.pdf" TargetMode="External"/><Relationship Id="rId1402" Type="http://schemas.openxmlformats.org/officeDocument/2006/relationships/hyperlink" Target="https://www.caixa.gov.br/Downloads/sinapi-cadernos-tecnicos/SINAPI-CT-CONTRAPISO.pdf" TargetMode="External"/><Relationship Id="rId4558" Type="http://schemas.openxmlformats.org/officeDocument/2006/relationships/hyperlink" Target="https://www.caixa.gov.br/Downloads/sinapi-cadernos-tecnicos/SINAPI-CT-INSTALACOES-ELETRICAS-ELETRODUTOS-CONEXOES-E-CONDULETES-APARENTES.pdf" TargetMode="External"/><Relationship Id="rId4972" Type="http://schemas.openxmlformats.org/officeDocument/2006/relationships/hyperlink" Target="https://www.caixa.gov.br/Downloads/sinapi-cadernos-tecnicos/SINAPI-CT-INSTALACOES-HIDRAULICAS-RESERVACAO-E-BOMBAS-DE-RECALQUE.pdf" TargetMode="External"/><Relationship Id="rId5609" Type="http://schemas.openxmlformats.org/officeDocument/2006/relationships/hyperlink" Target="https://www.caixa.gov.br/Downloads/sinapi-cadernos-tecnicos/SINAPI-CT-INSTALACOES-PREDIAIS-DE-AGUA-FRIA-EM-PVC.pdf" TargetMode="External"/><Relationship Id="rId7031" Type="http://schemas.openxmlformats.org/officeDocument/2006/relationships/hyperlink" Target="https://www.caixa.gov.br/Downloads/sinapi-metodologia/Livro_SINAPI_Calculos_Parametros.pdf" TargetMode="External"/><Relationship Id="rId3574" Type="http://schemas.openxmlformats.org/officeDocument/2006/relationships/hyperlink" Target="https://www.caixa.gov.br/Downloads/sinapi-cadernos-tecnicos/SINAPI-CT-ESTACAS-RAIZ.pdf" TargetMode="External"/><Relationship Id="rId4625" Type="http://schemas.openxmlformats.org/officeDocument/2006/relationships/hyperlink" Target="https://www.caixa.gov.br/Downloads/sinapi-cadernos-tecnicos/SINAPI-CT-INSTALACOES-ELETRICAS-QUADROS-CABOS-DISJUNTORES-CONTATORES-E-BARRAMENTOS-BLINDADOS.pdf" TargetMode="External"/><Relationship Id="rId495" Type="http://schemas.openxmlformats.org/officeDocument/2006/relationships/hyperlink" Target="https://www.caixa.gov.br/Downloads/sinapi-cadernos-tecnicos/SINAPI-CT-ASSENTAMENTO-DE-TUBOS-DE-PVC-E-METALICOS-EM-REDES-DE-AGUA.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3227" Type="http://schemas.openxmlformats.org/officeDocument/2006/relationships/hyperlink" Target="https://www.caixa.gov.br/Downloads/sinapi-cadernos-tecnicos/SINAPI-CT-ESCAVACAO-DE-VALAS.pdf" TargetMode="External"/><Relationship Id="rId3641" Type="http://schemas.openxmlformats.org/officeDocument/2006/relationships/hyperlink" Target="https://www.caixa.gov.br/Downloads/sinapi-cadernos-tecnicos/SINAPI-CT-ESTRUTURA-E-TRAMA-PARA-COBERTURA.pdf" TargetMode="External"/><Relationship Id="rId6797" Type="http://schemas.openxmlformats.org/officeDocument/2006/relationships/hyperlink" Target="https://www.caixa.gov.br/Downloads/sinapi-metodologia/Livro_SINAPI_Calculos_Parametros.pdf" TargetMode="External"/><Relationship Id="rId7848" Type="http://schemas.openxmlformats.org/officeDocument/2006/relationships/hyperlink" Target="https://www.caixa.gov.br/Downloads/sinapi-cadernos-tecnicos/SINAPI-CT-PINTURA-EM-MADEIRA.pdf" TargetMode="External"/><Relationship Id="rId148" Type="http://schemas.openxmlformats.org/officeDocument/2006/relationships/hyperlink" Target="https://www.caixa.gov.br/Downloads/sinapi-cadernos-tecnicos/SINAPI-CT-ARGAMASSAS.pdf" TargetMode="External"/><Relationship Id="rId562" Type="http://schemas.openxmlformats.org/officeDocument/2006/relationships/hyperlink" Target="https://www.caixa.gov.br/Downloads/sinapi-cadernos-tecnicos/SINAPI-CT-ASSENTAMENTO-DE-TUBOS-DE-PVC-E-METALICOS-EM-REDES-DE-AGUA.pdf" TargetMode="External"/><Relationship Id="rId1192" Type="http://schemas.openxmlformats.org/officeDocument/2006/relationships/hyperlink" Target="https://www.caixa.gov.br/Downloads/sinapi-cadernos-tecnicos/SINAPI-CT-CANALETAS-GRELHAS-E-CAIXAS-COM-GRELHA-PARA-DRENAGEM.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5399" Type="http://schemas.openxmlformats.org/officeDocument/2006/relationships/hyperlink" Target="https://www.caixa.gov.br/Downloads/sinapi-cadernos-tecnicos/SINAPI-CT-INSTALACOES-PREDIAIS-DE-ESGOTO-TUBOS-E-CONEXOES.pdf" TargetMode="External"/><Relationship Id="rId6864" Type="http://schemas.openxmlformats.org/officeDocument/2006/relationships/hyperlink" Target="https://www.caixa.gov.br/Downloads/sinapi-metodologia/Livro_SINAPI_Calculos_Parametros.pdf" TargetMode="External"/><Relationship Id="rId7915" Type="http://schemas.openxmlformats.org/officeDocument/2006/relationships/hyperlink" Target="https://www.caixa.gov.br/Downloads/sinapi-cadernos-tecnicos/SINAPI-CT-PINTURA-PARA-PISOS-E-PARA-SINALIZACAO-HORIZONTAL-E-VERTICAL.pdf" TargetMode="External"/><Relationship Id="rId9270" Type="http://schemas.openxmlformats.org/officeDocument/2006/relationships/hyperlink" Target="https://www.caixa.gov.br/Downloads/sinapi-cadernos-tecnicos/SINAPI-CT-TRANSPORTE-CARGA-E-DESCARGA-DE-MATERIAIS.pdf" TargetMode="External"/><Relationship Id="rId215" Type="http://schemas.openxmlformats.org/officeDocument/2006/relationships/hyperlink" Target="https://www.caixa.gov.br/Downloads/sinapi-cadernos-tecnicos/SINAPI-CT-ARGAMASSA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5466" Type="http://schemas.openxmlformats.org/officeDocument/2006/relationships/hyperlink" Target="https://www.caixa.gov.br/Downloads/sinapi-cadernos-tecnicos/SINAPI-CT-INSTALACOES-PREDIAIS-DE-AGUA-FRIA-EM-PVC.pdf" TargetMode="External"/><Relationship Id="rId6517" Type="http://schemas.openxmlformats.org/officeDocument/2006/relationships/hyperlink" Target="https://www.caixa.gov.br/Downloads/sinapi-cadernos-tecnicos/SINAPI-CT-INSTALACOES-EM-COBRE.pdf" TargetMode="External"/><Relationship Id="rId4068" Type="http://schemas.openxmlformats.org/officeDocument/2006/relationships/hyperlink" Target="https://www.caixa.gov.br/Downloads/sinapi-cadernos-tecnicos/SINAPI-CT-FORMAS-PARA-ESTRUTURAS-DE-CONCRETO-ARMADO.pdf" TargetMode="External"/><Relationship Id="rId4482" Type="http://schemas.openxmlformats.org/officeDocument/2006/relationships/hyperlink" Target="https://www.caixa.gov.br/Downloads/sinapi-cadernos-tecnicos/SINAPI-CT-INSTALACOES-ELETRICAS-ELETRODUTOS-EMBUTIDOS-CABOS-CAIXAS-TOMADAS-E-INTERRUPTORES.pdf" TargetMode="External"/><Relationship Id="rId5119" Type="http://schemas.openxmlformats.org/officeDocument/2006/relationships/hyperlink" Target="https://www.caixa.gov.br/Downloads/sinapi-cadernos-tecnicos/SINAPI-CT-INSTALACOES-HIDRAULICAS-EM-PEX.pdf" TargetMode="External"/><Relationship Id="rId5880" Type="http://schemas.openxmlformats.org/officeDocument/2006/relationships/hyperlink" Target="https://www.caixa.gov.br/Downloads/sinapi-cadernos-tecnicos/SINAPI-CT-INSTALACOES-DE-DIVISORIAS-DIVERSAS.pdf" TargetMode="External"/><Relationship Id="rId6931" Type="http://schemas.openxmlformats.org/officeDocument/2006/relationships/hyperlink" Target="https://www.caixa.gov.br/Downloads/sinapi-metodologia/Livro_SINAPI_Calculos_Parametros.pdf" TargetMode="External"/><Relationship Id="rId3084" Type="http://schemas.openxmlformats.org/officeDocument/2006/relationships/hyperlink" Target="https://www.caixa.gov.br/Downloads/sinapi-cadernos-tecnicos/SINAPI-CT-ESCADAS.pdf" TargetMode="External"/><Relationship Id="rId4135" Type="http://schemas.openxmlformats.org/officeDocument/2006/relationships/hyperlink" Target="https://www.caixa.gov.br/Downloads/sinapi-cadernos-tecnicos/SINAPI-CT-GESSO.pdf" TargetMode="External"/><Relationship Id="rId5533" Type="http://schemas.openxmlformats.org/officeDocument/2006/relationships/hyperlink" Target="https://www.caixa.gov.br/Downloads/sinapi-cadernos-tecnicos/SINAPI-CT-INSTALACOES-PREDIAIS-DE-AGUA-FRIA-EM-PVC.pdf" TargetMode="External"/><Relationship Id="rId8689" Type="http://schemas.openxmlformats.org/officeDocument/2006/relationships/hyperlink" Target="https://www.caixa.gov.br/Downloads/sinapi-cadernos-tecnicos/SINAPI-CT-REVESTIMENTOS-CERAMICOS-EXTERNOS.pdf" TargetMode="External"/><Relationship Id="rId1729" Type="http://schemas.openxmlformats.org/officeDocument/2006/relationships/hyperlink" Target="https://www.caixa.gov.br/Downloads/sinapi-cadernos-tecnicos/SINAPI-CT-CUSTOS-HORARIOS-PRODUTIVO-E-IMPRODUTIVO-DOS-EQUIPAMENTOS.pdf" TargetMode="External"/><Relationship Id="rId5600" Type="http://schemas.openxmlformats.org/officeDocument/2006/relationships/hyperlink" Target="https://www.caixa.gov.br/Downloads/sinapi-cadernos-tecnicos/SINAPI-CT-INSTALACOES-PREDIAIS-DE-AGUA-FRIA-EM-PVC.pdf" TargetMode="External"/><Relationship Id="rId8756" Type="http://schemas.openxmlformats.org/officeDocument/2006/relationships/hyperlink" Target="https://www.caixa.gov.br/Downloads/sinapi-cadernos-tecnicos/SINAPI-CT-SINALIZACAO-HORIZONTAL-VIARIA.pdf" TargetMode="External"/><Relationship Id="rId3151" Type="http://schemas.openxmlformats.org/officeDocument/2006/relationships/hyperlink" Target="https://www.caixa.gov.br/Downloads/sinapi-cadernos-tecnicos/SINAPI-CT-ESCAVACAO-HORIZONTAL.pdf" TargetMode="External"/><Relationship Id="rId4202" Type="http://schemas.openxmlformats.org/officeDocument/2006/relationships/hyperlink" Target="https://www.caixa.gov.br/Downloads/sinapi-cadernos-tecnicos/SINAPI-CT-GUARDA-CORPO-CORRIMAO-E-GRADE-PARA-ESQUADRIAS.pdf" TargetMode="External"/><Relationship Id="rId7358" Type="http://schemas.openxmlformats.org/officeDocument/2006/relationships/hyperlink" Target="https://www.caixa.gov.br/Downloads/sinapi-cadernos-tecnicos/SINAPI-CT-MASSA-UNICA-INTERNA.pdf" TargetMode="External"/><Relationship Id="rId7772" Type="http://schemas.openxmlformats.org/officeDocument/2006/relationships/hyperlink" Target="https://www.caixa.gov.br/Downloads/sinapi-cadernos-tecnicos/SINAPI-CT-PINTURA-EXTERNA.pdf" TargetMode="External"/><Relationship Id="rId8409" Type="http://schemas.openxmlformats.org/officeDocument/2006/relationships/hyperlink" Target="https://www.caixa.gov.br/Downloads/sinapi-cadernos-tecnicos/SINAPI-CT-RECOMPOSICAO-DE-PAVIMENTOS.pdf" TargetMode="External"/><Relationship Id="rId8823" Type="http://schemas.openxmlformats.org/officeDocument/2006/relationships/hyperlink" Target="https://www.caixa.gov.br/Downloads/sinapi-cadernos-tecnicos/SINAPI-CT-SISTEMA-DE-PROTECAO-CONTRA-DESCARGAS-ATMOSFERICAS-SPDA.pdf" TargetMode="External"/><Relationship Id="rId3968" Type="http://schemas.openxmlformats.org/officeDocument/2006/relationships/hyperlink" Target="https://www.caixa.gov.br/Downloads/sinapi-cadernos-tecnicos/SINAPI-CT-FUNDACOES-RASAS-(BLOCOS-SAPATAS-VIGAS-BALDRAME).pdf" TargetMode="External"/><Relationship Id="rId6374" Type="http://schemas.openxmlformats.org/officeDocument/2006/relationships/hyperlink" Target="https://www.caixa.gov.br/Downloads/sinapi-cadernos-tecnicos/SINAPI-CT-INSTALACOES-EM-COBRE.pdf" TargetMode="External"/><Relationship Id="rId7425" Type="http://schemas.openxmlformats.org/officeDocument/2006/relationships/hyperlink" Target="https://www.caixa.gov.br/Downloads/sinapi-cadernos-tecnicos/SINAPI-CT-MONOCAPA.pdf" TargetMode="External"/><Relationship Id="rId5" Type="http://schemas.openxmlformats.org/officeDocument/2006/relationships/hyperlink" Target="https://www.caixa.gov.br/Downloads/sinapi-cadernos-tecnicos/SINAPI-CT-ACESSIBILIDADE.pdf" TargetMode="External"/><Relationship Id="rId889" Type="http://schemas.openxmlformats.org/officeDocument/2006/relationships/hyperlink" Target="https://www.caixa.gov.br/Downloads/sinapi-cadernos-tecnicos/SINAPI-CT-ATERROS-BASES-SUB-BASES-E-IMPRIMACOES.pdf" TargetMode="External"/><Relationship Id="rId5390" Type="http://schemas.openxmlformats.org/officeDocument/2006/relationships/hyperlink" Target="https://www.caixa.gov.br/Downloads/sinapi-cadernos-tecnicos/SINAPI-CT-INSTALACOES-PREDIAIS-DE-ESGOTO-TUBOS-E-CONEXOES.pdf" TargetMode="External"/><Relationship Id="rId6027" Type="http://schemas.openxmlformats.org/officeDocument/2006/relationships/hyperlink" Target="https://www.caixa.gov.br/Downloads/sinapi-cadernos-tecnicos/SINAPI-CT-INSTALACOES-DE-GAS-E-INCENDIO-EM-ACO-E-FERRO-GALVANIZADO.pdf" TargetMode="External"/><Relationship Id="rId6441" Type="http://schemas.openxmlformats.org/officeDocument/2006/relationships/hyperlink" Target="https://www.caixa.gov.br/Downloads/sinapi-cadernos-tecnicos/SINAPI-CT-INSTALACOES-EM-COBRE.pdf" TargetMode="External"/><Relationship Id="rId9597" Type="http://schemas.openxmlformats.org/officeDocument/2006/relationships/hyperlink" Target="https://www.caixa.gov.br/Downloads/sinapi-cadernos-tecnicos/SINAPI-CT-VALVULAS-PARA-REDES-DE-SANEAMENTO.pdf" TargetMode="External"/><Relationship Id="rId1586" Type="http://schemas.openxmlformats.org/officeDocument/2006/relationships/hyperlink" Target="https://www.caixa.gov.br/Downloads/sinapi-cadernos-tecnicos/SINAPI-CT-CUSTOS-HORARIOS-PRODUTIVO-E-IMPRODUTIVO-DOS-EQUIPAMENTOS.pdf" TargetMode="External"/><Relationship Id="rId2984" Type="http://schemas.openxmlformats.org/officeDocument/2006/relationships/hyperlink" Target="https://www.caixa.gov.br/Downloads/sinapi-cadernos-tecnicos/SINAPI-CT-EQUIPAMENTOS-DE-PROTECAO-COLETIVA.pdf" TargetMode="External"/><Relationship Id="rId5043" Type="http://schemas.openxmlformats.org/officeDocument/2006/relationships/hyperlink" Target="https://www.caixa.gov.br/Downloads/sinapi-cadernos-tecnicos/SINAPI-CT-INSTALACOES-HIDRAULICAS-RESERVACAO-E-BOMBAS-DE-RECALQUE.pdf" TargetMode="External"/><Relationship Id="rId8199" Type="http://schemas.openxmlformats.org/officeDocument/2006/relationships/hyperlink" Target="https://www.caixa.gov.br/Downloads/sinapi-cadernos-tecnicos/SINAPI-CT-POCOS-DE-VISITA-E-CAIXAS-PARA-BOCAS-DE-LOBO.pdf" TargetMode="External"/><Relationship Id="rId609" Type="http://schemas.openxmlformats.org/officeDocument/2006/relationships/hyperlink" Target="https://www.caixa.gov.br/Downloads/sinapi-cadernos-tecnicos/SINAPI-CT-ASSENTAMENTO-DE-TUBOS-DE-PVC-E-METALICOS-EM-REDES-DE-AGUA.pdf" TargetMode="External"/><Relationship Id="rId956" Type="http://schemas.openxmlformats.org/officeDocument/2006/relationships/hyperlink" Target="https://www.caixa.gov.br/Downloads/sinapi-cadernos-tecnicos/SINAPI-CT-ATERROS-BASES-SUB-BASES-E-IMPRIMACOES.pdf" TargetMode="External"/><Relationship Id="rId1239" Type="http://schemas.openxmlformats.org/officeDocument/2006/relationships/hyperlink" Target="https://www.caixa.gov.br/Downloads/sinapi-cadernos-tecnicos/SINAPI-CT-CHAPISCO.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5110" Type="http://schemas.openxmlformats.org/officeDocument/2006/relationships/hyperlink" Target="https://www.caixa.gov.br/Downloads/sinapi-cadernos-tecnicos/SINAPI-CT-INSTALACOES-HIDRAULICAS-EM-PEX.pdf" TargetMode="External"/><Relationship Id="rId8266" Type="http://schemas.openxmlformats.org/officeDocument/2006/relationships/hyperlink" Target="https://www.caixa.gov.br/Downloads/sinapi-cadernos-tecnicos/SINAPI-CT-QUADRAS-E-SEUS-EQUIPAMENTOS.pdf" TargetMode="External"/><Relationship Id="rId9317" Type="http://schemas.openxmlformats.org/officeDocument/2006/relationships/hyperlink" Target="https://www.caixa.gov.br/Downloads/sinapi-cadernos-tecnicos/SINAPI-CT-TRATAMENTOS-SUPERFICIAIS.pdf" TargetMode="External"/><Relationship Id="rId1653" Type="http://schemas.openxmlformats.org/officeDocument/2006/relationships/hyperlink" Target="https://www.caixa.gov.br/Downloads/sinapi-cadernos-tecnicos/SINAPI-CT-CUSTOS-HORARIOS-PRODUTIVO-E-IMPRODUTIVO-DOS-EQUIPAMENTOS.pdf" TargetMode="External"/><Relationship Id="rId2704" Type="http://schemas.openxmlformats.org/officeDocument/2006/relationships/hyperlink" Target="https://www.caixa.gov.br/Downloads/sinapi-cadernos-tecnicos/SINAPI-CT-DRENAGEM-DE-AR-CONDICIONADO.pdf" TargetMode="External"/><Relationship Id="rId8680" Type="http://schemas.openxmlformats.org/officeDocument/2006/relationships/hyperlink" Target="https://www.caixa.gov.br/Downloads/sinapi-cadernos-tecnicos/SINAPI-CT-REDES-DE-AGUA-E-ESGOTO-EM-PEAD-LISO-(TUBOS-E-CONEXOES).pdf" TargetMode="External"/><Relationship Id="rId1306" Type="http://schemas.openxmlformats.org/officeDocument/2006/relationships/hyperlink" Target="https://www.caixa.gov.br/Downloads/sinapi-cadernos-tecnicos/SINAPI-CT-CONCRETO-PROJETADO.pdf" TargetMode="External"/><Relationship Id="rId1720" Type="http://schemas.openxmlformats.org/officeDocument/2006/relationships/hyperlink" Target="https://www.caixa.gov.br/Downloads/sinapi-cadernos-tecnicos/SINAPI-CT-CUSTOS-HORARIOS-PRODUTIVO-E-IMPRODUTIVO-DOS-EQUIPAMENTOS.pdf" TargetMode="External"/><Relationship Id="rId4876" Type="http://schemas.openxmlformats.org/officeDocument/2006/relationships/hyperlink" Target="https://www.caixa.gov.br/Downloads/sinapi-cadernos-tecnicos/SINAPI-CT-INSTALACOES-HIDRAULICAS-RESERVACAO-E-BOMBAS-DE-RECALQUE.pdf" TargetMode="External"/><Relationship Id="rId5927" Type="http://schemas.openxmlformats.org/officeDocument/2006/relationships/hyperlink" Target="https://www.caixa.gov.br/Downloads/sinapi-cadernos-tecnicos/SINAPI-CT-INSTALACOES-DE-GAS-E-INCENDIO-EM-ACO-E-FERRO-GALVANIZADO.pdf" TargetMode="External"/><Relationship Id="rId7282" Type="http://schemas.openxmlformats.org/officeDocument/2006/relationships/hyperlink" Target="https://www.caixa.gov.br/Downloads/sinapi-cadernos-tecnicos/SINAPI-CT-MASSA-UNICA-EXTERNA.pdf" TargetMode="External"/><Relationship Id="rId8333" Type="http://schemas.openxmlformats.org/officeDocument/2006/relationships/hyperlink" Target="https://www.caixa.gov.br/Downloads/sinapi-cadernos-tecnicos/SINAPI-CT-RASGOS-E-FIXACOES.pdf" TargetMode="External"/><Relationship Id="rId12" Type="http://schemas.openxmlformats.org/officeDocument/2006/relationships/hyperlink" Target="https://www.caixa.gov.br/Downloads/sinapi-cadernos-tecnicos/SINAPI-CT-ALVENARIA-ESTRUTURAL-BLOCOS-CERAMICOS.pdf" TargetMode="External"/><Relationship Id="rId3478" Type="http://schemas.openxmlformats.org/officeDocument/2006/relationships/hyperlink" Target="https://www.caixa.gov.br/Downloads/sinapi-cadernos-tecnicos/SINAPI-CT-ESQUADRIAS-PORTAS.pdf" TargetMode="External"/><Relationship Id="rId3892" Type="http://schemas.openxmlformats.org/officeDocument/2006/relationships/hyperlink" Target="https://www.caixa.gov.br/Downloads/sinapi-cadernos-tecnicos/SINAPI-CT-FOSSAS-E-SUMIDOUROS.pdf" TargetMode="External"/><Relationship Id="rId4529" Type="http://schemas.openxmlformats.org/officeDocument/2006/relationships/hyperlink" Target="https://www.caixa.gov.br/Downloads/sinapi-cadernos-tecnicos/SINAPI-CT-INSTALACOES-ELETRICAS-ELETRODUTOS-CONEXOES-E-CONDULETES-APARENTES.pdf" TargetMode="External"/><Relationship Id="rId4943" Type="http://schemas.openxmlformats.org/officeDocument/2006/relationships/hyperlink" Target="https://www.caixa.gov.br/Downloads/sinapi-cadernos-tecnicos/SINAPI-CT-INSTALACOES-HIDRAULICAS-RESERVACAO-E-BOMBAS-DE-RECALQUE.pdf" TargetMode="External"/><Relationship Id="rId8400" Type="http://schemas.openxmlformats.org/officeDocument/2006/relationships/hyperlink" Target="https://www.caixa.gov.br/Downloads/sinapi-cadernos-tecnicos/SINAPI-CT-RASGOS-E-FIXACOES.pdf" TargetMode="External"/><Relationship Id="rId399" Type="http://schemas.openxmlformats.org/officeDocument/2006/relationships/hyperlink" Target="https://www.caixa.gov.br/Downloads/sinapi-cadernos-tecnicos/SINAPI-CT-ASSENTAMENTO-DE-TUBOS-DE-ESGOTO-EM-PVC-E-PEAD.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3545" Type="http://schemas.openxmlformats.org/officeDocument/2006/relationships/hyperlink" Target="https://www.caixa.gov.br/Downloads/sinapi-cadernos-tecnicos/SINAPI-CT-ESTACAS-BROCA-STRAUSS-E-ESCAVADA-COM-FLUIDO-ESTABILIZANTE.pdf" TargetMode="External"/><Relationship Id="rId7002" Type="http://schemas.openxmlformats.org/officeDocument/2006/relationships/hyperlink" Target="https://www.caixa.gov.br/Downloads/sinapi-metodologia/Livro_SINAPI_Calculos_Parametros.pdf" TargetMode="External"/><Relationship Id="rId466" Type="http://schemas.openxmlformats.org/officeDocument/2006/relationships/hyperlink" Target="https://www.caixa.gov.br/Downloads/sinapi-cadernos-tecnicos/SINAPI-CT-ASSENTAMENTO-DE-TUBOS-DE-PVC-E-METALICOS-EM-REDES-DE-AGUA.pdf" TargetMode="External"/><Relationship Id="rId880" Type="http://schemas.openxmlformats.org/officeDocument/2006/relationships/hyperlink" Target="https://www.caixa.gov.br/Downloads/sinapi-cadernos-tecnicos/SINAPI-CT-ATERROS-BASES-SUB-BASES-E-IMPRIMACOES.pdf" TargetMode="External"/><Relationship Id="rId1096" Type="http://schemas.openxmlformats.org/officeDocument/2006/relationships/hyperlink" Target="https://www.caixa.gov.br/Downloads/sinapi-cadernos-tecnicos/SINAPI-CT-CAIXAS-ENTERRADA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9174" Type="http://schemas.openxmlformats.org/officeDocument/2006/relationships/hyperlink" Target="https://www.caixa.gov.br/Downloads/sinapi-cadernos-tecnicos/SINAPI-CT-TRANSPORTE-CARGA-E-DESCARGA-DE-MATERIAIS.pdf" TargetMode="External"/><Relationship Id="rId119" Type="http://schemas.openxmlformats.org/officeDocument/2006/relationships/hyperlink" Target="https://www.caixa.gov.br/Downloads/sinapi-cadernos-tecnicos/SINAPI-CT-ARGAMASSAS.pdf" TargetMode="External"/><Relationship Id="rId533" Type="http://schemas.openxmlformats.org/officeDocument/2006/relationships/hyperlink" Target="https://www.caixa.gov.br/Downloads/sinapi-cadernos-tecnicos/SINAPI-CT-ASSENTAMENTO-DE-TUBOS-DE-PVC-E-METALICOS-EM-REDES-DE-AGUA.pdf" TargetMode="External"/><Relationship Id="rId1163" Type="http://schemas.openxmlformats.org/officeDocument/2006/relationships/hyperlink" Target="https://www.caixa.gov.br/Downloads/sinapi-cadernos-tecnicos/SINAPI-CT-CAIXAS-DE-AGUA-PARA-EDIFICACOE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3612" Type="http://schemas.openxmlformats.org/officeDocument/2006/relationships/hyperlink" Target="https://www.caixa.gov.br/Downloads/sinapi-cadernos-tecnicos/SINAPI-CT-ESTRUTURA-E-TRAMA-PARA-COBERTURA.pdf" TargetMode="External"/><Relationship Id="rId6768" Type="http://schemas.openxmlformats.org/officeDocument/2006/relationships/hyperlink" Target="https://www.caixa.gov.br/Downloads/sinapi-metodologia/Livro_SINAPI_Calculos_Parametros.pdf" TargetMode="External"/><Relationship Id="rId7819" Type="http://schemas.openxmlformats.org/officeDocument/2006/relationships/hyperlink" Target="https://www.caixa.gov.br/Downloads/sinapi-cadernos-tecnicos/SINAPI-CT-PINTURA-INTERNA.pdf" TargetMode="External"/><Relationship Id="rId8190" Type="http://schemas.openxmlformats.org/officeDocument/2006/relationships/hyperlink" Target="https://www.caixa.gov.br/Downloads/sinapi-cadernos-tecnicos/SINAPI-CT-POCOS-DE-VISITA-E-CAIXAS-PARA-BOCAS-DE-LOBO.pdf" TargetMode="External"/><Relationship Id="rId9241" Type="http://schemas.openxmlformats.org/officeDocument/2006/relationships/hyperlink" Target="https://www.caixa.gov.br/Downloads/sinapi-cadernos-tecnicos/SINAPI-CT-TRANSPORTE-CARGA-E-DESCARGA-DE-MATERIAIS.pdf" TargetMode="External"/><Relationship Id="rId5784" Type="http://schemas.openxmlformats.org/officeDocument/2006/relationships/hyperlink" Target="https://www.caixa.gov.br/Downloads/sinapi-cadernos-tecnicos/SINAPI-CT-INSTALACOES-PREDIAIS-DE-AGUA-QUENTE-EM-CPVC.pdf" TargetMode="External"/><Relationship Id="rId6835" Type="http://schemas.openxmlformats.org/officeDocument/2006/relationships/hyperlink" Target="https://www.caixa.gov.br/Downloads/sinapi-metodologia/Livro_SINAPI_Calculos_Parametros.pdf" TargetMode="External"/><Relationship Id="rId600" Type="http://schemas.openxmlformats.org/officeDocument/2006/relationships/hyperlink" Target="https://www.caixa.gov.br/Downloads/sinapi-cadernos-tecnicos/SINAPI-CT-ASSENTAMENTO-DE-TUBOS-DE-PVC-E-METALICOS-EM-REDES-DE-AGUA.pdf" TargetMode="External"/><Relationship Id="rId1230" Type="http://schemas.openxmlformats.org/officeDocument/2006/relationships/hyperlink" Target="https://www.caixa.gov.br/Downloads/sinapi-cadernos-tecnicos/SINAPI-CT-CHAPISCO.pdf" TargetMode="External"/><Relationship Id="rId4386" Type="http://schemas.openxmlformats.org/officeDocument/2006/relationships/hyperlink" Target="https://www.caixa.gov.br/Downloads/sinapi-cadernos-tecnicos/SINAPI-CT-INSTALACOES-ELETRICAS-ELETRODUTOS-EMBUTIDOS-CABOS-CAIXAS-TOMADAS-E-INTERRUPTORES.pdf" TargetMode="External"/><Relationship Id="rId5437" Type="http://schemas.openxmlformats.org/officeDocument/2006/relationships/hyperlink" Target="https://www.caixa.gov.br/Downloads/sinapi-cadernos-tecnicos/SINAPI-CT-INSTALACOES-PREDIAIS-DE-AGUA-FRIA-EM-PVC.pdf" TargetMode="External"/><Relationship Id="rId5851" Type="http://schemas.openxmlformats.org/officeDocument/2006/relationships/hyperlink" Target="https://www.caixa.gov.br/Downloads/sinapi-cadernos-tecnicos/SINAPI-CT-INSTALACOES-PREDIAIS-DE-AGUAS-PLUVIAIS-TUBOS-CONEXOES-CAIXAS-E-RALOS.pdf" TargetMode="External"/><Relationship Id="rId6902" Type="http://schemas.openxmlformats.org/officeDocument/2006/relationships/hyperlink" Target="https://www.caixa.gov.br/Downloads/sinapi-metodologia/Livro_SINAPI_Calculos_Parametros.pdf" TargetMode="External"/><Relationship Id="rId4039" Type="http://schemas.openxmlformats.org/officeDocument/2006/relationships/hyperlink" Target="https://www.caixa.gov.br/Downloads/sinapi-cadernos-tecnicos/SINAPI-CT-FORMAS-PARA-ESTRUTURAS-DE-CONCRETO-ARMADO.pdf" TargetMode="External"/><Relationship Id="rId4453" Type="http://schemas.openxmlformats.org/officeDocument/2006/relationships/hyperlink" Target="https://www.caixa.gov.br/Downloads/sinapi-cadernos-tecnicos/SINAPI-CT-INSTALACOES-ELETRICAS-ELETRODUTOS-EMBUTIDOS-CABOS-CAIXAS-TOMADAS-E-INTERRUPTORES.pdf" TargetMode="External"/><Relationship Id="rId5504" Type="http://schemas.openxmlformats.org/officeDocument/2006/relationships/hyperlink" Target="https://www.caixa.gov.br/Downloads/sinapi-cadernos-tecnicos/SINAPI-CT-INSTALACOES-PREDIAIS-DE-AGUA-FRIA-EM-PVC.pdf" TargetMode="External"/><Relationship Id="rId3055" Type="http://schemas.openxmlformats.org/officeDocument/2006/relationships/hyperlink" Target="https://www.caixa.gov.br/Downloads/sinapi-cadernos-tecnicos/SINAPI-CT-ESCADAS.pdf" TargetMode="External"/><Relationship Id="rId4106" Type="http://schemas.openxmlformats.org/officeDocument/2006/relationships/hyperlink" Target="https://www.caixa.gov.br/Downloads/sinapi-cadernos-tecnicos/SINAPI-CT-GABIOES-EXECUCAO-DE-MURO-E-PROTECAO-SUPERFICIAL.pdf" TargetMode="External"/><Relationship Id="rId4520" Type="http://schemas.openxmlformats.org/officeDocument/2006/relationships/hyperlink" Target="https://www.caixa.gov.br/Downloads/sinapi-cadernos-tecnicos/SINAPI-CT-INSTALACOES-ELETRICAS-ELETRODUTOS-CONEXOES-E-CONDULETES-APARENTES.pdf" TargetMode="External"/><Relationship Id="rId7676" Type="http://schemas.openxmlformats.org/officeDocument/2006/relationships/hyperlink" Target="https://www.caixa.gov.br/Downloads/sinapi-cadernos-tecnicos/SINAPI-CT-PAVIMENTO-RIGIDO-DE-CONCRETO.pdf" TargetMode="External"/><Relationship Id="rId8727" Type="http://schemas.openxmlformats.org/officeDocument/2006/relationships/hyperlink" Target="https://www.caixa.gov.br/Downloads/sinapi-cadernos-tecnicos/SINAPI-CT-REVESTIMENTOS-CERAMICOS-INTERNOS.pdf" TargetMode="External"/><Relationship Id="rId390" Type="http://schemas.openxmlformats.org/officeDocument/2006/relationships/hyperlink" Target="https://www.caixa.gov.br/Downloads/sinapi-cadernos-tecnicos/SINAPI-CT-ASSENTAMENTO-DE-TUBOS-DE-ESGOTO-EM-PVC-E-PEAD.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3122" Type="http://schemas.openxmlformats.org/officeDocument/2006/relationships/hyperlink" Target="https://www.caixa.gov.br/Downloads/sinapi-cadernos-tecnicos/SINAPI-CT-ESCAVACAO-HORIZONTAL.pdf" TargetMode="External"/><Relationship Id="rId6278" Type="http://schemas.openxmlformats.org/officeDocument/2006/relationships/hyperlink" Target="https://www.caixa.gov.br/Downloads/sinapi-cadernos-tecnicos/SINAPI-CT-INSTALACOES-DE-GAS-EM-PEX-MULTICAMADAS.pdf" TargetMode="External"/><Relationship Id="rId6692" Type="http://schemas.openxmlformats.org/officeDocument/2006/relationships/hyperlink" Target="https://www.caixa.gov.br/Downloads/sinapi-cadernos-tecnicos/SINAPI-CT-LIGACOES-PREDIAIS-DE-AGUA-E-ESGOTO.pdf" TargetMode="External"/><Relationship Id="rId7329" Type="http://schemas.openxmlformats.org/officeDocument/2006/relationships/hyperlink" Target="https://www.caixa.gov.br/Downloads/sinapi-cadernos-tecnicos/SINAPI-CT-MASSA-UNICA-EXTERNA.pdf" TargetMode="External"/><Relationship Id="rId5294" Type="http://schemas.openxmlformats.org/officeDocument/2006/relationships/hyperlink" Target="https://www.caixa.gov.br/Downloads/sinapi-cadernos-tecnicos/SINAPI-CT-INSTALACOES-HIDRAULICAS-EM-PPR.pdf" TargetMode="External"/><Relationship Id="rId6345" Type="http://schemas.openxmlformats.org/officeDocument/2006/relationships/hyperlink" Target="https://www.caixa.gov.br/Downloads/sinapi-cadernos-tecnicos/SINAPI-CT-INSTALACOES-EM-COBRE.pdf" TargetMode="External"/><Relationship Id="rId7743" Type="http://schemas.openxmlformats.org/officeDocument/2006/relationships/hyperlink" Target="https://www.caixa.gov.br/Downloads/sinapi-cadernos-tecnicos/SINAPI-CT-PERFURACAO-HORIZONTAL-DIRECIONAL-HDD.pdf" TargetMode="External"/><Relationship Id="rId110" Type="http://schemas.openxmlformats.org/officeDocument/2006/relationships/hyperlink" Target="https://www.caixa.gov.br/Downloads/sinapi-cadernos-tecnicos/SINAPI-CT-ARGAMASSAS.pdf" TargetMode="External"/><Relationship Id="rId2888" Type="http://schemas.openxmlformats.org/officeDocument/2006/relationships/hyperlink" Target="https://www.caixa.gov.br/Downloads/sinapi-cadernos-tecnicos/SINAPI-CT-ELETROCALHAS.pdf" TargetMode="External"/><Relationship Id="rId3939" Type="http://schemas.openxmlformats.org/officeDocument/2006/relationships/hyperlink" Target="https://www.caixa.gov.br/Downloads/sinapi-cadernos-tecnicos/SINAPI-CT-FUNDACOES-RASAS-(BLOCOS-SAPATAS-VIGAS-BALDRAME).pdf" TargetMode="External"/><Relationship Id="rId7810" Type="http://schemas.openxmlformats.org/officeDocument/2006/relationships/hyperlink" Target="https://www.caixa.gov.br/Downloads/sinapi-cadernos-tecnicos/SINAPI-CT-PINTURA-INTERNA.pdf" TargetMode="External"/><Relationship Id="rId2955" Type="http://schemas.openxmlformats.org/officeDocument/2006/relationships/hyperlink" Target="https://www.caixa.gov.br/Downloads/sinapi-cadernos-tecnicos/SINAPI-CT-EQUIPAMENTOS-DE-PROTECAO-COLETIVA.pdf" TargetMode="External"/><Relationship Id="rId5361" Type="http://schemas.openxmlformats.org/officeDocument/2006/relationships/hyperlink" Target="https://www.caixa.gov.br/Downloads/sinapi-cadernos-tecnicos/SINAPI-CT-INSTALACOES-PREDIAIS-DE-ESGOTO-TUBOS-E-CONEXOES.pdf" TargetMode="External"/><Relationship Id="rId6412" Type="http://schemas.openxmlformats.org/officeDocument/2006/relationships/hyperlink" Target="https://www.caixa.gov.br/Downloads/sinapi-cadernos-tecnicos/SINAPI-CT-INSTALACOES-EM-COBRE.pdf" TargetMode="External"/><Relationship Id="rId9568" Type="http://schemas.openxmlformats.org/officeDocument/2006/relationships/hyperlink" Target="https://www.caixa.gov.br/Downloads/sinapi-cadernos-tecnicos/SINAPI-CT-VALVULAS-E-REGISTROS-PARA-SISTEMAS-PREDIAIS.pdf" TargetMode="External"/><Relationship Id="rId927" Type="http://schemas.openxmlformats.org/officeDocument/2006/relationships/hyperlink" Target="https://www.caixa.gov.br/Downloads/sinapi-cadernos-tecnicos/SINAPI-CT-ATERROS-BASES-SUB-BASES-E-IMPRIMACOES.pdf" TargetMode="External"/><Relationship Id="rId1557" Type="http://schemas.openxmlformats.org/officeDocument/2006/relationships/hyperlink" Target="https://www.caixa.gov.br/Downloads/sinapi-cadernos-tecnicos/SINAPI-CT-CUSTOS-HORARIOS-PRODUTIVO-E-IMPRODUTIV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5014" Type="http://schemas.openxmlformats.org/officeDocument/2006/relationships/hyperlink" Target="https://www.caixa.gov.br/Downloads/sinapi-cadernos-tecnicos/SINAPI-CT-INSTALACOES-HIDRAULICAS-RESERVACAO-E-BOMBAS-DE-RECALQUE.pdf" TargetMode="External"/><Relationship Id="rId8584" Type="http://schemas.openxmlformats.org/officeDocument/2006/relationships/hyperlink" Target="https://www.caixa.gov.br/Downloads/sinapi-cadernos-tecnicos/SINAPI-CT-REDES-DE-AGUA-E-ESGOTO-EM-PEAD-LISO-(TUBOS-E-CONEXOES).pdf" TargetMode="External"/><Relationship Id="rId9635" Type="http://schemas.openxmlformats.org/officeDocument/2006/relationships/hyperlink" Target="https://www.caixa.gov.br/Downloads/sinapi-cadernos-tecnicos/SINAPI-CT-VALVULAS-PARA-REDES-DE-SANEAMENTO.pdf" TargetMode="External"/><Relationship Id="rId1624" Type="http://schemas.openxmlformats.org/officeDocument/2006/relationships/hyperlink" Target="https://www.caixa.gov.br/Downloads/sinapi-cadernos-tecnicos/SINAPI-CT-CUSTOS-HORARIOS-PRODUTIVO-E-IMPRODUTIVO-DOS-EQUIPAMENTOS.pdf" TargetMode="External"/><Relationship Id="rId4030" Type="http://schemas.openxmlformats.org/officeDocument/2006/relationships/hyperlink" Target="https://www.caixa.gov.br/Downloads/sinapi-cadernos-tecnicos/SINAPI-CT-FORMAS-PARA-ESTRUTURAS-DE-CONCRETO-ARMADO.pdf" TargetMode="External"/><Relationship Id="rId7186" Type="http://schemas.openxmlformats.org/officeDocument/2006/relationships/hyperlink" Target="https://www.caixa.gov.br/Downloads/sinapi-cadernos-tecnicos/SINAPI-CT-LOUCAS-E-METAIS.pdf" TargetMode="External"/><Relationship Id="rId8237" Type="http://schemas.openxmlformats.org/officeDocument/2006/relationships/hyperlink" Target="https://www.caixa.gov.br/Downloads/sinapi-cadernos-tecnicos/SINAPI-CT-PRODUCAO-DE-CONCRETO.pdf" TargetMode="External"/><Relationship Id="rId8651" Type="http://schemas.openxmlformats.org/officeDocument/2006/relationships/hyperlink" Target="https://www.caixa.gov.br/Downloads/sinapi-cadernos-tecnicos/SINAPI-CT-REDES-DE-AGUA-E-ESGOTO-EM-PEAD-LISO-(TUBOS-E-CONEXOES).pdf" TargetMode="External"/><Relationship Id="rId3796" Type="http://schemas.openxmlformats.org/officeDocument/2006/relationships/hyperlink" Target="https://www.caixa.gov.br/Downloads/sinapi-cadernos-tecnicos/SINAPI-CT-ESTRUTURAS-DE-MADEIRA.pdf" TargetMode="External"/><Relationship Id="rId7253" Type="http://schemas.openxmlformats.org/officeDocument/2006/relationships/hyperlink" Target="https://www.caixa.gov.br/Downloads/sinapi-cadernos-tecnicos/SINAPI-CT-MASSA-UNICA-EXTERNA.pdf" TargetMode="External"/><Relationship Id="rId8304" Type="http://schemas.openxmlformats.org/officeDocument/2006/relationships/hyperlink" Target="https://www.caixa.gov.br/Downloads/sinapi-cadernos-tecnicos/SINAPI-CT-RADIER-PISO-DE-CONCRETO-E-LAJE-SOBRE-SOLO.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3449" Type="http://schemas.openxmlformats.org/officeDocument/2006/relationships/hyperlink" Target="https://www.caixa.gov.br/Downloads/sinapi-cadernos-tecnicos/SINAPI-CT-ESQUADRIAS-PORTAS.pdf" TargetMode="External"/><Relationship Id="rId4847" Type="http://schemas.openxmlformats.org/officeDocument/2006/relationships/hyperlink" Target="https://www.caixa.gov.br/Downloads/sinapi-cadernos-tecnicos/SINAPI-CT-INSTALACOES-HIDRAULICAS-RESERVACAO-E-BOMBAS-DE-RECALQUE.pdf" TargetMode="External"/><Relationship Id="rId7320" Type="http://schemas.openxmlformats.org/officeDocument/2006/relationships/hyperlink" Target="https://www.caixa.gov.br/Downloads/sinapi-cadernos-tecnicos/SINAPI-CT-MASSA-UNICA-EXTERNA.pdf" TargetMode="External"/><Relationship Id="rId3863" Type="http://schemas.openxmlformats.org/officeDocument/2006/relationships/hyperlink" Target="https://www.caixa.gov.br/Downloads/sinapi-cadernos-tecnicos/SINAPI-CT-FACHADAS-COM-PLACAS-CERAMICAS-E-GRANITO-INSERTADAS.pdf" TargetMode="External"/><Relationship Id="rId4914" Type="http://schemas.openxmlformats.org/officeDocument/2006/relationships/hyperlink" Target="https://www.caixa.gov.br/Downloads/sinapi-cadernos-tecnicos/SINAPI-CT-INSTALACOES-HIDRAULICAS-RESERVACAO-E-BOMBAS-DE-RECALQUE.pdf" TargetMode="External"/><Relationship Id="rId9078" Type="http://schemas.openxmlformats.org/officeDocument/2006/relationships/hyperlink" Target="https://www.caixa.gov.br/Downloads/sinapi-cadernos-tecnicos/SINAPI-CT-TRANSPORTE-DE-MATERIAIS-DENTRO-DO-CANTEIRO-DE-OBRAS.pdf" TargetMode="External"/><Relationship Id="rId784" Type="http://schemas.openxmlformats.org/officeDocument/2006/relationships/hyperlink" Target="https://www.caixa.gov.br/Downloads/sinapi-cadernos-tecnicos/SINAPI-CT-ATERROS-BASES-SUB-BASES-E-IMPRIMACOES.pdf" TargetMode="External"/><Relationship Id="rId1067" Type="http://schemas.openxmlformats.org/officeDocument/2006/relationships/hyperlink" Target="https://www.caixa.gov.br/Downloads/sinapi-cadernos-tecnicos/SINAPI-CT-BOMBAS-HIDRAULICAS-CENTRIFUGAS-HORIZONTAIS-E-SUBMERSIVEI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3516" Type="http://schemas.openxmlformats.org/officeDocument/2006/relationships/hyperlink" Target="https://www.caixa.gov.br/Downloads/sinapi-cadernos-tecnicos/SINAPI-CT-ESQUADRIAS-PORTAS.pdf" TargetMode="External"/><Relationship Id="rId3930" Type="http://schemas.openxmlformats.org/officeDocument/2006/relationships/hyperlink" Target="https://www.caixa.gov.br/Downloads/sinapi-cadernos-tecnicos/SINAPI-CT-FOSSAS-E-SUMIDOUROS.pdf" TargetMode="External"/><Relationship Id="rId8094" Type="http://schemas.openxmlformats.org/officeDocument/2006/relationships/hyperlink" Target="https://www.caixa.gov.br/Downloads/sinapi-cadernos-tecnicos/SINAPI-CT-POCOS-DE-VISITA-E-CAIXAS-PARA-BOCAS-DE-LOBO.pdf" TargetMode="External"/><Relationship Id="rId9492" Type="http://schemas.openxmlformats.org/officeDocument/2006/relationships/hyperlink" Target="https://www.caixa.gov.br/Downloads/sinapi-cadernos-tecnicos/SINAPI-CT-VIDROS-E-ESPELHOS.pdf" TargetMode="External"/><Relationship Id="rId437" Type="http://schemas.openxmlformats.org/officeDocument/2006/relationships/hyperlink" Target="https://www.caixa.gov.br/Downloads/sinapi-cadernos-tecnicos/SINAPI-CT-ASSENTAMENTO-DE-TUBOS-DE-PVC-E-METALICOS-EM-REDES-DE-AGUA.pdf" TargetMode="External"/><Relationship Id="rId851" Type="http://schemas.openxmlformats.org/officeDocument/2006/relationships/hyperlink" Target="https://www.caixa.gov.br/Downloads/sinapi-cadernos-tecnicos/SINAPI-CT-ATERROS-BASES-SUB-BASES-E-IMPRIMACOES.pdf" TargetMode="External"/><Relationship Id="rId1481" Type="http://schemas.openxmlformats.org/officeDocument/2006/relationships/hyperlink" Target="https://www.caixa.gov.br/Downloads/sinapi-cadernos-tecnicos/SINAPI-CT-CUSTOS-HORARIOS-PRODUTIVO-E-IMPRODUTIV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5688" Type="http://schemas.openxmlformats.org/officeDocument/2006/relationships/hyperlink" Target="https://www.caixa.gov.br/Downloads/sinapi-cadernos-tecnicos/SINAPI-CT-INSTALACOES-PREDIAIS-DE-AGUA-QUENTE-EM-CPVC.pdf" TargetMode="External"/><Relationship Id="rId6739" Type="http://schemas.openxmlformats.org/officeDocument/2006/relationships/hyperlink" Target="https://www.caixa.gov.br/Downloads/sinapi-metodologia/Livro_SINAPI_Calculos_Parametros.pdf" TargetMode="External"/><Relationship Id="rId9145" Type="http://schemas.openxmlformats.org/officeDocument/2006/relationships/hyperlink" Target="https://www.caixa.gov.br/Downloads/sinapi-cadernos-tecnicos/SINAPI-CT-TRANSPORTE-DE-MATERIAIS-DENTRO-DO-CANTEIRO-DE-OBRAS.pdf" TargetMode="External"/><Relationship Id="rId504" Type="http://schemas.openxmlformats.org/officeDocument/2006/relationships/hyperlink" Target="https://www.caixa.gov.br/Downloads/sinapi-cadernos-tecnicos/SINAPI-CT-ASSENTAMENTO-DE-TUBOS-DE-PVC-E-METALICOS-EM-REDES-DE-AGUA.pdf" TargetMode="External"/><Relationship Id="rId1134" Type="http://schemas.openxmlformats.org/officeDocument/2006/relationships/hyperlink" Target="https://www.caixa.gov.br/Downloads/sinapi-cadernos-tecnicos/SINAPI-CT-CAIXAS-ENTERRADAS.pdf" TargetMode="External"/><Relationship Id="rId5755" Type="http://schemas.openxmlformats.org/officeDocument/2006/relationships/hyperlink" Target="https://www.caixa.gov.br/Downloads/sinapi-cadernos-tecnicos/SINAPI-CT-INSTALACOES-PREDIAIS-DE-AGUA-QUENTE-EM-CPVC.pdf" TargetMode="External"/><Relationship Id="rId6806" Type="http://schemas.openxmlformats.org/officeDocument/2006/relationships/hyperlink" Target="https://www.caixa.gov.br/Downloads/sinapi-metodologia/Livro_SINAPI_Calculos_Parametros.pdf" TargetMode="External"/><Relationship Id="rId8161" Type="http://schemas.openxmlformats.org/officeDocument/2006/relationships/hyperlink" Target="https://www.caixa.gov.br/Downloads/sinapi-cadernos-tecnicos/SINAPI-CT-POCOS-DE-VISITA-E-CAIXAS-PARA-BOCAS-DE-LOBO.pdf" TargetMode="External"/><Relationship Id="rId9212" Type="http://schemas.openxmlformats.org/officeDocument/2006/relationships/hyperlink" Target="https://www.caixa.gov.br/Downloads/sinapi-cadernos-tecnicos/SINAPI-CT-TRANSPORTE-CARGA-E-DESCARGA-DE-MATERIAIS.pdf" TargetMode="External"/><Relationship Id="rId1201" Type="http://schemas.openxmlformats.org/officeDocument/2006/relationships/hyperlink" Target="https://www.caixa.gov.br/Downloads/sinapi-cadernos-tecnicos/SINAPI-CT-CANALETAS-GRELHAS-E-CAIXAS-COM-GRELHA-PARA-DRENAGEM.pdf" TargetMode="External"/><Relationship Id="rId4357" Type="http://schemas.openxmlformats.org/officeDocument/2006/relationships/hyperlink" Target="https://www.caixa.gov.br/Downloads/sinapi-cadernos-tecnicos/SINAPI-CT-INSTALACOES-ELETRICAS-ELETRODUTOS-EMBUTIDOS-CABOS-CAIXAS-TOMADAS-E-INTERRUPTORES.pdf" TargetMode="External"/><Relationship Id="rId4771" Type="http://schemas.openxmlformats.org/officeDocument/2006/relationships/hyperlink" Target="https://www.caixa.gov.br/Downloads/sinapi-cadernos-tecnicos/SINAPI-CT-INSTALACOES-ELETRICAS-REDE-DE-DISTRIBUICAO.pdf" TargetMode="External"/><Relationship Id="rId5408" Type="http://schemas.openxmlformats.org/officeDocument/2006/relationships/hyperlink" Target="https://www.caixa.gov.br/Downloads/sinapi-cadernos-tecnicos/SINAPI-CT-INSTALACOES-PREDIAIS-DE-ESGOTO-TUBOS-E-CONEXOES.pdf" TargetMode="External"/><Relationship Id="rId3373" Type="http://schemas.openxmlformats.org/officeDocument/2006/relationships/hyperlink" Target="https://www.caixa.gov.br/Downloads/sinapi-cadernos-tecnicos/SINAPI-CT-ESGOTAMENTO-DE-VALA-E-REBAIXAMENTO-DO-LENCOL-FREATICO.pdf" TargetMode="External"/><Relationship Id="rId4424" Type="http://schemas.openxmlformats.org/officeDocument/2006/relationships/hyperlink" Target="https://www.caixa.gov.br/Downloads/sinapi-cadernos-tecnicos/SINAPI-CT-INSTALACOES-ELETRICAS-ELETRODUTOS-EMBUTIDOS-CABOS-CAIXAS-TOMADAS-E-INTERRUPTORES.pdf" TargetMode="External"/><Relationship Id="rId5822" Type="http://schemas.openxmlformats.org/officeDocument/2006/relationships/hyperlink" Target="https://www.caixa.gov.br/Downloads/sinapi-cadernos-tecnicos/SINAPI-CT-INSTALACOES-PREDIAIS-DE-AGUAS-PLUVIAIS-TUBOS-CONEXOES-CAIXAS-E-RALOS.pdf" TargetMode="External"/><Relationship Id="rId8978" Type="http://schemas.openxmlformats.org/officeDocument/2006/relationships/hyperlink" Target="https://www.caixa.gov.br/Downloads/sinapi-cadernos-tecnicos/SINAPI-CT-TRANSPORTE-FLUVIAL-CARGA-E-DESCARGA.pdf" TargetMode="External"/><Relationship Id="rId294" Type="http://schemas.openxmlformats.org/officeDocument/2006/relationships/hyperlink" Target="https://www.caixa.gov.br/Downloads/sinapi-cadernos-tecnicos/SINAPI-CT-ARMACAO-PARA-ESTRUTURAS-DE-CONCRETO-ARMADO.pdf" TargetMode="External"/><Relationship Id="rId3026" Type="http://schemas.openxmlformats.org/officeDocument/2006/relationships/hyperlink" Target="https://www.caixa.gov.br/Downloads/sinapi-cadernos-tecnicos/SINAPI-CT-ESCADAS.pdf" TargetMode="External"/><Relationship Id="rId7994" Type="http://schemas.openxmlformats.org/officeDocument/2006/relationships/hyperlink" Target="https://www.caixa.gov.br/Downloads/sinapi-cadernos-tecnicos/SINAPI-CT-POSTES-DE-CONCRETO-E-METALICOS.pdf" TargetMode="External"/><Relationship Id="rId361" Type="http://schemas.openxmlformats.org/officeDocument/2006/relationships/hyperlink" Target="https://www.caixa.gov.br/Downloads/sinapi-cadernos-tecnicos/SINAPI-CT-ASSENTAMENTO-DE-TUBOS-DE-ESGOTO-EM-PVC-E-PEAD.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3440" Type="http://schemas.openxmlformats.org/officeDocument/2006/relationships/hyperlink" Target="https://www.caixa.gov.br/Downloads/sinapi-cadernos-tecnicos/SINAPI-CT-ESQUADRIAS-PORTAS.pdf" TargetMode="External"/><Relationship Id="rId5198" Type="http://schemas.openxmlformats.org/officeDocument/2006/relationships/hyperlink" Target="https://www.caixa.gov.br/Downloads/sinapi-cadernos-tecnicos/SINAPI-CT-INSTALACOES-HIDRAULICAS-EM-PEX.pdf" TargetMode="External"/><Relationship Id="rId6596" Type="http://schemas.openxmlformats.org/officeDocument/2006/relationships/hyperlink" Target="https://www.caixa.gov.br/Downloads/sinapi-cadernos-tecnicos/SINAPI-CT-INSTALACOES-PARA-CANTEIROS-DE-OBRAS.pdf" TargetMode="External"/><Relationship Id="rId7647" Type="http://schemas.openxmlformats.org/officeDocument/2006/relationships/hyperlink" Target="https://www.caixa.gov.br/Downloads/sinapi-cadernos-tecnicos/SINAPI-CT-PAVIMENTO-INTERTRAVADO.pdf" TargetMode="External"/><Relationship Id="rId6249" Type="http://schemas.openxmlformats.org/officeDocument/2006/relationships/hyperlink" Target="https://www.caixa.gov.br/Downloads/sinapi-cadernos-tecnicos/SINAPI-CT-INSTALACOES-DE-GAS-EM-PEX-MULTICAMADAS.pdf" TargetMode="External"/><Relationship Id="rId6663" Type="http://schemas.openxmlformats.org/officeDocument/2006/relationships/hyperlink" Target="https://www.caixa.gov.br/Downloads/sinapi-cadernos-tecnicos/SINAPI-CT-LIGACOES-PREDIAIS-DE-AGUA-E-ESGOTO.pdf" TargetMode="External"/><Relationship Id="rId7714" Type="http://schemas.openxmlformats.org/officeDocument/2006/relationships/hyperlink" Target="https://www.caixa.gov.br/Downloads/sinapi-cadernos-tecnicos/SINAPI-CT-PERFURACAO-HORIZONTAL-DIRECIONAL-HDD.pdf" TargetMode="External"/><Relationship Id="rId2859" Type="http://schemas.openxmlformats.org/officeDocument/2006/relationships/hyperlink" Target="https://www.caixa.gov.br/Downloads/sinapi-cadernos-tecnicos/SINAPI-CT-ELETROCALHAS.pdf" TargetMode="External"/><Relationship Id="rId5265" Type="http://schemas.openxmlformats.org/officeDocument/2006/relationships/hyperlink" Target="https://www.caixa.gov.br/Downloads/sinapi-cadernos-tecnicos/SINAPI-CT-INSTALACOES-HIDRAULICAS-EM-PPR.pdf" TargetMode="External"/><Relationship Id="rId6316" Type="http://schemas.openxmlformats.org/officeDocument/2006/relationships/hyperlink" Target="https://www.caixa.gov.br/Downloads/sinapi-cadernos-tecnicos/SINAPI-CT-INSTALACOES-DE-AR-CONDICIONADO.pdf" TargetMode="External"/><Relationship Id="rId6730" Type="http://schemas.openxmlformats.org/officeDocument/2006/relationships/hyperlink" Target="https://www.caixa.gov.br/Downloads/sinapi-metodologia/Livro_SINAPI_Calculos_Parametros.pdf" TargetMode="External"/><Relationship Id="rId1875" Type="http://schemas.openxmlformats.org/officeDocument/2006/relationships/hyperlink" Target="https://www.caixa.gov.br/Downloads/sinapi-cadernos-tecnicos/SINAPI-CT-DEPRECIACAO-JUROS-IMPOSTOS-E-SEGUROS-MANUTENCAO-E-MATERIAIS-NA-OPERACAO-DOS-EQUIPAMENTOS.pdf" TargetMode="External"/><Relationship Id="rId4281" Type="http://schemas.openxmlformats.org/officeDocument/2006/relationships/hyperlink" Target="https://www.caixa.gov.br/Downloads/sinapi-cadernos-tecnicos/SINAPI-CT-ILUMINACAO-PREDIAL-E-MONITORAMENTO.pdf" TargetMode="External"/><Relationship Id="rId5332" Type="http://schemas.openxmlformats.org/officeDocument/2006/relationships/hyperlink" Target="https://www.caixa.gov.br/Downloads/sinapi-cadernos-tecnicos/SINAPI-CT-INSTALACOES-PREDIAIS-DE-ESGOTO-TUBOS-E-CONEXOES.pdf" TargetMode="External"/><Relationship Id="rId8488" Type="http://schemas.openxmlformats.org/officeDocument/2006/relationships/hyperlink" Target="https://www.caixa.gov.br/Downloads/sinapi-cadernos-tecnicos/SINAPI-CT-REDES-ENTERRADAS-DE-DISTRIBUICAO-ELETRICA.pdf" TargetMode="External"/><Relationship Id="rId9539" Type="http://schemas.openxmlformats.org/officeDocument/2006/relationships/hyperlink" Target="https://www.caixa.gov.br/Downloads/sinapi-cadernos-tecnicos/SINAPI-CT-VALVULAS-E-REGISTROS-PARA-SISTEMAS-PREDIAIS.pdf" TargetMode="External"/><Relationship Id="rId1528" Type="http://schemas.openxmlformats.org/officeDocument/2006/relationships/hyperlink" Target="https://www.caixa.gov.br/Downloads/sinapi-cadernos-tecnicos/SINAPI-CT-CUSTOS-HORARIOS-PRODUTIVO-E-IMPRODUTIVO-DOS-EQUIPAMENTOS.pdf" TargetMode="External"/><Relationship Id="rId2926" Type="http://schemas.openxmlformats.org/officeDocument/2006/relationships/hyperlink" Target="https://www.caixa.gov.br/Downloads/sinapi-cadernos-tecnicos/SINAPI-CT-ENERGIA-SOLAR-PARA-EDIFICACOES.pdf" TargetMode="External"/><Relationship Id="rId8555" Type="http://schemas.openxmlformats.org/officeDocument/2006/relationships/hyperlink" Target="https://www.caixa.gov.br/Downloads/sinapi-cadernos-tecnicos/SINAPI-CT-REDES-DE-LOGICA-TELEFONIA-E-IMAGEM.pdf" TargetMode="External"/><Relationship Id="rId9606" Type="http://schemas.openxmlformats.org/officeDocument/2006/relationships/hyperlink" Target="https://www.caixa.gov.br/Downloads/sinapi-cadernos-tecnicos/SINAPI-CT-VALVULAS-PARA-REDES-DE-SANEAMENTO.pdf" TargetMode="External"/><Relationship Id="rId1942" Type="http://schemas.openxmlformats.org/officeDocument/2006/relationships/hyperlink" Target="https://www.caixa.gov.br/Downloads/sinapi-cadernos-tecnicos/SINAPI-CT-DEPRECIACAO-JUROS-IMPOSTOS-E-SEGUROS-MANUTENCAO-E-MATERIAIS-NA-OPERACAO-DOS-EQUIPAMENTOS.pdf" TargetMode="External"/><Relationship Id="rId4001" Type="http://schemas.openxmlformats.org/officeDocument/2006/relationships/hyperlink" Target="https://www.caixa.gov.br/Downloads/sinapi-cadernos-tecnicos/SINAPI-CT-FORMAS-PARA-ESTRUTURAS-DE-CONCRETO-ARMADO.pdf" TargetMode="External"/><Relationship Id="rId7157" Type="http://schemas.openxmlformats.org/officeDocument/2006/relationships/hyperlink" Target="https://www.caixa.gov.br/Downloads/sinapi-cadernos-tecnicos/SINAPI-CT-LOUCAS-E-METAIS.pdf" TargetMode="External"/><Relationship Id="rId8208" Type="http://schemas.openxmlformats.org/officeDocument/2006/relationships/hyperlink" Target="https://www.caixa.gov.br/Downloads/sinapi-cadernos-tecnicos/SINAPI-CT-POCOS-DE-VISITA-E-CAIXAS-PARA-BOCAS-DE-LOBO.pdf" TargetMode="External"/><Relationship Id="rId6173" Type="http://schemas.openxmlformats.org/officeDocument/2006/relationships/hyperlink" Target="https://www.caixa.gov.br/Downloads/sinapi-cadernos-tecnicos/SINAPI-CT-INSTALACOES-DE-GAS-E-INCENDIO-EM-ACO-E-FERRO-GALVANIZADO.pdf" TargetMode="External"/><Relationship Id="rId7571" Type="http://schemas.openxmlformats.org/officeDocument/2006/relationships/hyperlink" Target="https://www.caixa.gov.br/Downloads/sinapi-cadernos-tecnicos/SINAPI-CT-PARQUINHOS-E-EQUIPAMENTOS-DE-GINASTICA-AO-AR-LIVRE.pdf" TargetMode="External"/><Relationship Id="rId8622" Type="http://schemas.openxmlformats.org/officeDocument/2006/relationships/hyperlink" Target="https://www.caixa.gov.br/Downloads/sinapi-cadernos-tecnicos/SINAPI-CT-REDES-DE-AGUA-E-ESGOTO-EM-PEAD-LISO-(TUBOS-E-CONEXOES).pdf" TargetMode="External"/><Relationship Id="rId3767" Type="http://schemas.openxmlformats.org/officeDocument/2006/relationships/hyperlink" Target="https://www.caixa.gov.br/Downloads/sinapi-cadernos-tecnicos/SINAPI-CT-ESTRUTURAS-DE-MADEIRA.pdf" TargetMode="External"/><Relationship Id="rId4818" Type="http://schemas.openxmlformats.org/officeDocument/2006/relationships/hyperlink" Target="https://www.caixa.gov.br/Downloads/sinapi-cadernos-tecnicos/SINAPI-CT-INSTALACOES-HIDRAULICAS-RESERVACAO-E-BOMBAS-DE-RECALQUE.pdf" TargetMode="External"/><Relationship Id="rId7224" Type="http://schemas.openxmlformats.org/officeDocument/2006/relationships/hyperlink" Target="https://www.caixa.gov.br/Downloads/sinapi-cadernos-tecnicos/SINAPI-CT-LUMINARIAS-EXTERNAS.pdf" TargetMode="External"/><Relationship Id="rId688" Type="http://schemas.openxmlformats.org/officeDocument/2006/relationships/hyperlink" Target="https://www.caixa.gov.br/Downloads/sinapi-cadernos-tecnicos/SINAPI-CT-ASSENTAMENTO-DE-TUBOS-DE-ESGOTO-OU-DRENAGEM-PLUVIAL-EM-CONCRETO.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UTOS-PARA-AR-CONDICIONADO.pdf" TargetMode="External"/><Relationship Id="rId3834" Type="http://schemas.openxmlformats.org/officeDocument/2006/relationships/hyperlink" Target="https://www.caixa.gov.br/Downloads/sinapi-cadernos-tecnicos/SINAPI-CT-EXECUCAO-DE-TIRANTES.pdf" TargetMode="External"/><Relationship Id="rId6240" Type="http://schemas.openxmlformats.org/officeDocument/2006/relationships/hyperlink" Target="https://www.caixa.gov.br/Downloads/sinapi-cadernos-tecnicos/SINAPI-CT-INSTALACOES-DE-GAS-EM-PEX-MULTICAMADAS.pdf" TargetMode="External"/><Relationship Id="rId9396" Type="http://schemas.openxmlformats.org/officeDocument/2006/relationships/hyperlink" Target="https://www.caixa.gov.br/Downloads/sinapi-cadernos-tecnicos/SINAPI-CT-TUBULOES.pdf" TargetMode="External"/><Relationship Id="rId755" Type="http://schemas.openxmlformats.org/officeDocument/2006/relationships/hyperlink" Target="https://www.caixa.gov.br/Downloads/sinapi-cadernos-tecnicos/SINAPI-CT-ATERROS-BASES-SUB-BASES-E-IMPRIMACOES.pdf" TargetMode="External"/><Relationship Id="rId1385" Type="http://schemas.openxmlformats.org/officeDocument/2006/relationships/hyperlink" Target="https://www.caixa.gov.br/Downloads/sinapi-cadernos-tecnicos/SINAPI-CT-CONTRAPISO.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ELETROCALHAS.pdf" TargetMode="External"/><Relationship Id="rId9049" Type="http://schemas.openxmlformats.org/officeDocument/2006/relationships/hyperlink" Target="https://www.caixa.gov.br/Downloads/sinapi-cadernos-tecnicos/SINAPI-CT-TRANSPORTE-FLUVIAL-CARGA-E-DESCARGA.pdf" TargetMode="External"/><Relationship Id="rId9463" Type="http://schemas.openxmlformats.org/officeDocument/2006/relationships/hyperlink" Target="https://www.caixa.gov.br/Downloads/sinapi-cadernos-tecnicos/SINAPI-CT-VIDROS-E-ESPELHOS.pdf" TargetMode="External"/><Relationship Id="rId91" Type="http://schemas.openxmlformats.org/officeDocument/2006/relationships/hyperlink" Target="https://www.caixa.gov.br/Downloads/sinapi-cadernos-tecnicos/SINAPI-CT-ALVENARIAS-DIVERSAS.pdf" TargetMode="External"/><Relationship Id="rId408" Type="http://schemas.openxmlformats.org/officeDocument/2006/relationships/hyperlink" Target="https://www.caixa.gov.br/Downloads/sinapi-cadernos-tecnicos/SINAPI-CT-ASSENTAMENTO-DE-TUBOS-DE-PVC-E-METALICOS-EM-REDES-DE-AGUA.pdf" TargetMode="External"/><Relationship Id="rId822" Type="http://schemas.openxmlformats.org/officeDocument/2006/relationships/hyperlink" Target="https://www.caixa.gov.br/Downloads/sinapi-cadernos-tecnicos/SINAPI-CT-ATERROS-BASES-SUB-BASES-E-IMPRIMACOES.pdf" TargetMode="External"/><Relationship Id="rId1038" Type="http://schemas.openxmlformats.org/officeDocument/2006/relationships/hyperlink" Target="https://www.caixa.gov.br/Downloads/sinapi-cadernos-tecnicos/SINAPI-CT-BOCAS-PARA-BUEIROS.pdf" TargetMode="External"/><Relationship Id="rId1452" Type="http://schemas.openxmlformats.org/officeDocument/2006/relationships/hyperlink" Target="https://www.caixa.gov.br/Downloads/sinapi-cadernos-tecnicos/SINAPI-CT-CUSTOS-HORARIOS-PRODUTIVO-E-IMPRODUTIVO-DOS-EQUIPAMENTOS.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3901" Type="http://schemas.openxmlformats.org/officeDocument/2006/relationships/hyperlink" Target="https://www.caixa.gov.br/Downloads/sinapi-cadernos-tecnicos/SINAPI-CT-FOSSAS-E-SUMIDOUROS.pdf" TargetMode="External"/><Relationship Id="rId5659" Type="http://schemas.openxmlformats.org/officeDocument/2006/relationships/hyperlink" Target="https://www.caixa.gov.br/Downloads/sinapi-cadernos-tecnicos/SINAPI-CT-INSTALACOES-PREDIAIS-DE-AGUA-QUENTE-EM-CPVC.pdf" TargetMode="External"/><Relationship Id="rId8065" Type="http://schemas.openxmlformats.org/officeDocument/2006/relationships/hyperlink" Target="https://www.caixa.gov.br/Downloads/sinapi-cadernos-tecnicos/SINAPI-CT-POCOS-DE-VISITA-E-CAIXAS-PARA-BOCAS-DE-LOBO.pdf" TargetMode="External"/><Relationship Id="rId9116" Type="http://schemas.openxmlformats.org/officeDocument/2006/relationships/hyperlink" Target="https://www.caixa.gov.br/Downloads/sinapi-cadernos-tecnicos/SINAPI-CT-TRANSPORTE-DE-MATERIAIS-DENTRO-DO-CANTEIRO-DE-OBRAS.pdf" TargetMode="External"/><Relationship Id="rId9530" Type="http://schemas.openxmlformats.org/officeDocument/2006/relationships/hyperlink" Target="https://www.caixa.gov.br/Downloads/sinapi-cadernos-tecnicos/SINAPI-CT-VALVULAS-E-REGISTROS-PARA-SISTEMAS-PREDIAIS.pdf" TargetMode="External"/><Relationship Id="rId1105" Type="http://schemas.openxmlformats.org/officeDocument/2006/relationships/hyperlink" Target="https://www.caixa.gov.br/Downloads/sinapi-cadernos-tecnicos/SINAPI-CT-CAIXAS-ENTERRADAS.pdf" TargetMode="External"/><Relationship Id="rId7081" Type="http://schemas.openxmlformats.org/officeDocument/2006/relationships/hyperlink" Target="https://www.caixa.gov.br/Downloads/sinapi-metodologia/Livro_SINAPI_Calculos_Parametros.pdf" TargetMode="External"/><Relationship Id="rId8132" Type="http://schemas.openxmlformats.org/officeDocument/2006/relationships/hyperlink" Target="https://www.caixa.gov.br/Downloads/sinapi-cadernos-tecnicos/SINAPI-CT-POCOS-DE-VISITA-E-CAIXAS-PARA-BOCAS-DE-LOBO.pdf" TargetMode="External"/><Relationship Id="rId3277" Type="http://schemas.openxmlformats.org/officeDocument/2006/relationships/hyperlink" Target="https://www.caixa.gov.br/Downloads/sinapi-cadernos-tecnicos/SINAPI-CT-ESCAVACAO-DE-VALAS.pdf" TargetMode="External"/><Relationship Id="rId4675" Type="http://schemas.openxmlformats.org/officeDocument/2006/relationships/hyperlink" Target="https://www.caixa.gov.br/Downloads/sinapi-cadernos-tecnicos/SINAPI-CT-INSTALACOES-ELETRICAS-QUADROS-CABOS-DISJUNTORES-CONTATORES-E-BARRAMENTOS-BLINDADOS.pdf" TargetMode="External"/><Relationship Id="rId5726" Type="http://schemas.openxmlformats.org/officeDocument/2006/relationships/hyperlink" Target="https://www.caixa.gov.br/Downloads/sinapi-cadernos-tecnicos/SINAPI-CT-INSTALACOES-PREDIAIS-DE-AGUA-QUENTE-EM-CPVC.pdf" TargetMode="External"/><Relationship Id="rId198" Type="http://schemas.openxmlformats.org/officeDocument/2006/relationships/hyperlink" Target="https://www.caixa.gov.br/Downloads/sinapi-cadernos-tecnicos/SINAPI-CT-ARGAMASSAS.pdf" TargetMode="External"/><Relationship Id="rId3691" Type="http://schemas.openxmlformats.org/officeDocument/2006/relationships/hyperlink" Target="https://www.caixa.gov.br/Downloads/sinapi-cadernos-tecnicos/SINAPI-CT-ESTRUTURAS-PRE-FABRICADAS-E-PRE-MOLDADAS.pdf" TargetMode="External"/><Relationship Id="rId4328" Type="http://schemas.openxmlformats.org/officeDocument/2006/relationships/hyperlink" Target="https://www.caixa.gov.br/Downloads/sinapi-cadernos-tecnicos/SINAPI-CT-INSTALACOES-ELETRICAS-ELETRODUTOS-EMBUTIDOS-CABOS-CAIXAS-TOMADAS-E-INTERRUPTORES.pdf" TargetMode="External"/><Relationship Id="rId4742" Type="http://schemas.openxmlformats.org/officeDocument/2006/relationships/hyperlink" Target="https://www.caixa.gov.br/Downloads/sinapi-cadernos-tecnicos/SINAPI-CT-INSTALACOES-ELETRICAS-REDE-DE-DISTRIBUICAO.pdf" TargetMode="External"/><Relationship Id="rId7898" Type="http://schemas.openxmlformats.org/officeDocument/2006/relationships/hyperlink" Target="https://www.caixa.gov.br/Downloads/sinapi-cadernos-tecnicos/SINAPI-CT-PINTURA-EM-SUPERFICIES-METALICAS.pdf" TargetMode="External"/><Relationship Id="rId8949" Type="http://schemas.openxmlformats.org/officeDocument/2006/relationships/hyperlink" Target="https://www.caixa.gov.br/Downloads/sinapi-cadernos-tecnicos/SINAPI-CT-TELHAMENTO-PARA-COBERTURA.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3344" Type="http://schemas.openxmlformats.org/officeDocument/2006/relationships/hyperlink" Target="https://www.caixa.gov.br/Downloads/sinapi-cadernos-tecnicos/SINAPI-CT-ESCORAMENTO-E-PREPARO-DE-FUNDO-DE-VALAS.pdf" TargetMode="External"/><Relationship Id="rId7965" Type="http://schemas.openxmlformats.org/officeDocument/2006/relationships/hyperlink" Target="https://www.caixa.gov.br/Downloads/sinapi-cadernos-tecnicos/SINAPI-CT-PISOS.pdf" TargetMode="External"/><Relationship Id="rId265" Type="http://schemas.openxmlformats.org/officeDocument/2006/relationships/hyperlink" Target="https://www.caixa.gov.br/Downloads/sinapi-cadernos-tecnicos/SINAPI-CT-ARMACAO-DE-ESTACA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3411" Type="http://schemas.openxmlformats.org/officeDocument/2006/relationships/hyperlink" Target="https://www.caixa.gov.br/Downloads/sinapi-cadernos-tecnicos/SINAPI-CT-ESQUADRIAS-JANELAS.pdf" TargetMode="External"/><Relationship Id="rId6567" Type="http://schemas.openxmlformats.org/officeDocument/2006/relationships/hyperlink" Target="https://www.caixa.gov.br/Downloads/sinapi-cadernos-tecnicos/SINAPI-CT-INSTALACOES-EM-COBRE.pdf" TargetMode="External"/><Relationship Id="rId6981" Type="http://schemas.openxmlformats.org/officeDocument/2006/relationships/hyperlink" Target="https://www.caixa.gov.br/Downloads/sinapi-metodologia/Livro_SINAPI_Calculos_Parametros.pdf" TargetMode="External"/><Relationship Id="rId7618" Type="http://schemas.openxmlformats.org/officeDocument/2006/relationships/hyperlink" Target="https://www.caixa.gov.br/Downloads/sinapi-cadernos-tecnicos/SINAPI-CT-PAVIMENTACOES-DIVERSAS-PARALELEPIPEDOS-E-PEDRAS-POLIEDRICAS.pdf" TargetMode="External"/><Relationship Id="rId332" Type="http://schemas.openxmlformats.org/officeDocument/2006/relationships/hyperlink" Target="https://www.caixa.gov.br/Downloads/sinapi-cadernos-tecnicos/SINAPI-CT-ARRASAMENTO-DE-ESTACA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5169" Type="http://schemas.openxmlformats.org/officeDocument/2006/relationships/hyperlink" Target="https://www.caixa.gov.br/Downloads/sinapi-cadernos-tecnicos/SINAPI-CT-INSTALACOES-HIDRAULICAS-EM-PEX.pdf" TargetMode="External"/><Relationship Id="rId5583" Type="http://schemas.openxmlformats.org/officeDocument/2006/relationships/hyperlink" Target="https://www.caixa.gov.br/Downloads/sinapi-cadernos-tecnicos/SINAPI-CT-INSTALACOES-PREDIAIS-DE-AGUA-FRIA-EM-PVC.pdf" TargetMode="External"/><Relationship Id="rId6634" Type="http://schemas.openxmlformats.org/officeDocument/2006/relationships/hyperlink" Target="https://www.caixa.gov.br/Downloads/sinapi-cadernos-tecnicos/SINAPI-CT-LAJES-PRE-MOLDADAS.pdf" TargetMode="External"/><Relationship Id="rId9040" Type="http://schemas.openxmlformats.org/officeDocument/2006/relationships/hyperlink" Target="https://www.caixa.gov.br/Downloads/sinapi-cadernos-tecnicos/SINAPI-CT-TRANSPORTE-FLUVIAL-CARGA-E-DESCARGA.pdf" TargetMode="External"/><Relationship Id="rId4185" Type="http://schemas.openxmlformats.org/officeDocument/2006/relationships/hyperlink" Target="https://www.caixa.gov.br/Downloads/sinapi-cadernos-tecnicos/SINAPI-CT-GUARDA-CORPO-CORRIMAO-E-GRADE-PARA-ESQUADRIAS.pdf" TargetMode="External"/><Relationship Id="rId5236" Type="http://schemas.openxmlformats.org/officeDocument/2006/relationships/hyperlink" Target="https://www.caixa.gov.br/Downloads/sinapi-cadernos-tecnicos/SINAPI-CT-INSTALACOES-HIDRAULICAS-EM-PPR.pdf" TargetMode="External"/><Relationship Id="rId1779" Type="http://schemas.openxmlformats.org/officeDocument/2006/relationships/hyperlink" Target="https://www.caixa.gov.br/Downloads/sinapi-cadernos-tecnicos/SINAPI-CT-CUSTOS-HORARIOS-PRODUTIVO-E-IMPRODUTIVO-DOS-EQUIPAMENTOS.pdf" TargetMode="External"/><Relationship Id="rId4252" Type="http://schemas.openxmlformats.org/officeDocument/2006/relationships/hyperlink" Target="https://www.caixa.gov.br/Downloads/sinapi-cadernos-tecnicos/SINAPI-CT-ILUMINACAO-PREDIAL-E-MONITORAMENTO.pdf" TargetMode="External"/><Relationship Id="rId5650" Type="http://schemas.openxmlformats.org/officeDocument/2006/relationships/hyperlink" Target="https://www.caixa.gov.br/Downloads/sinapi-cadernos-tecnicos/SINAPI-CT-INSTALACOES-PREDIAIS-DE-AGUA-FRIA-EM-PVC.pdf" TargetMode="External"/><Relationship Id="rId6701" Type="http://schemas.openxmlformats.org/officeDocument/2006/relationships/hyperlink" Target="https://www.caixa.gov.br/Downloads/sinapi-cadernos-tecnicos/SINAPI-CT-LIMPEZA-DE-OBRA.pdf" TargetMode="External"/><Relationship Id="rId1846" Type="http://schemas.openxmlformats.org/officeDocument/2006/relationships/hyperlink" Target="https://www.caixa.gov.br/Downloads/sinapi-cadernos-tecnicos/SINAPI-CT-DEMOLICOES-E-REMOCOES.pdf" TargetMode="External"/><Relationship Id="rId5303" Type="http://schemas.openxmlformats.org/officeDocument/2006/relationships/hyperlink" Target="https://www.caixa.gov.br/Downloads/sinapi-cadernos-tecnicos/SINAPI-CT-INSTALACOES-HIDRAULICAS-EM-PPR.pdf" TargetMode="External"/><Relationship Id="rId8459" Type="http://schemas.openxmlformats.org/officeDocument/2006/relationships/hyperlink" Target="https://www.caixa.gov.br/Downloads/sinapi-cadernos-tecnicos/SINAPI-CT-RECOMPOSICAO-DE-PAVIMENTOS.pdf" TargetMode="External"/><Relationship Id="rId8873" Type="http://schemas.openxmlformats.org/officeDocument/2006/relationships/hyperlink" Target="https://www.caixa.gov.br/Downloads/sinapi-cadernos-tecnicos/SINAPI-CT-SISTEMAS-DE-MEDICAO.pdf" TargetMode="External"/><Relationship Id="rId1913" Type="http://schemas.openxmlformats.org/officeDocument/2006/relationships/hyperlink" Target="https://www.caixa.gov.br/Downloads/sinapi-cadernos-tecnicos/SINAPI-CT-DEPRECIACAO-JUROS-IMPOSTOS-E-SEGUROS-MANUTENCAO-E-MATERIAIS-NA-OPERACAO-DOS-EQUIPAMENTOS.pdf" TargetMode="External"/><Relationship Id="rId7475" Type="http://schemas.openxmlformats.org/officeDocument/2006/relationships/hyperlink" Target="https://www.caixa.gov.br/Downloads/sinapi-cadernos-tecnicos/SINAPI-CT-PAREDES-DE-CONCRETO-ARMACAO.pdf" TargetMode="External"/><Relationship Id="rId8526" Type="http://schemas.openxmlformats.org/officeDocument/2006/relationships/hyperlink" Target="https://www.caixa.gov.br/Downloads/sinapi-cadernos-tecnicos/SINAPI-CT-REDES-DE-LOGICA-TELEFONIA-E-IMAGEM.pdf" TargetMode="External"/><Relationship Id="rId8940" Type="http://schemas.openxmlformats.org/officeDocument/2006/relationships/hyperlink" Target="https://www.caixa.gov.br/Downloads/sinapi-cadernos-tecnicos/SINAPI-CT-TELHAMENTO-PARA-COBERTURA.pdf" TargetMode="External"/><Relationship Id="rId6077" Type="http://schemas.openxmlformats.org/officeDocument/2006/relationships/hyperlink" Target="https://www.caixa.gov.br/Downloads/sinapi-cadernos-tecnicos/SINAPI-CT-INSTALACOES-DE-GAS-E-INCENDIO-EM-ACO-E-FERRO-GALVANIZADO.pdf" TargetMode="External"/><Relationship Id="rId6491" Type="http://schemas.openxmlformats.org/officeDocument/2006/relationships/hyperlink" Target="https://www.caixa.gov.br/Downloads/sinapi-cadernos-tecnicos/SINAPI-CT-INSTALACOES-EM-COBRE.pdf" TargetMode="External"/><Relationship Id="rId7128" Type="http://schemas.openxmlformats.org/officeDocument/2006/relationships/hyperlink" Target="https://www.caixa.gov.br/Downloads/sinapi-cadernos-tecnicos/SINAPI-CT-LOUCAS-E-METAIS.pdf" TargetMode="External"/><Relationship Id="rId7542" Type="http://schemas.openxmlformats.org/officeDocument/2006/relationships/hyperlink" Target="https://www.caixa.gov.br/Downloads/sinapi-cadernos-tecnicos/SINAPI-CT-PAREDES-EM-DRYWALL.pdf" TargetMode="External"/><Relationship Id="rId2687" Type="http://schemas.openxmlformats.org/officeDocument/2006/relationships/hyperlink" Target="https://www.caixa.gov.br/Downloads/sinapi-cadernos-tecnicos/SINAPI-CT-DISSIPADORES-DE-ENERGIA.pdf" TargetMode="External"/><Relationship Id="rId3738" Type="http://schemas.openxmlformats.org/officeDocument/2006/relationships/hyperlink" Target="https://www.caixa.gov.br/Downloads/sinapi-cadernos-tecnicos/SINAPI-CT-ESTRUTURAS-DE-CONTENCAO-PERFIS-PRANCHADOS-CORTINAS-E-MUROS-DE-ARRIMO.pdf" TargetMode="External"/><Relationship Id="rId5093" Type="http://schemas.openxmlformats.org/officeDocument/2006/relationships/hyperlink" Target="https://www.caixa.gov.br/Downloads/sinapi-cadernos-tecnicos/SINAPI-CT-INSTALACOES-HIDRAULICAS-EM-PEX.pdf" TargetMode="External"/><Relationship Id="rId6144" Type="http://schemas.openxmlformats.org/officeDocument/2006/relationships/hyperlink" Target="https://www.caixa.gov.br/Downloads/sinapi-cadernos-tecnicos/SINAPI-CT-INSTALACOES-DE-GAS-E-INCENDIO-EM-ACO-E-FERRO-GALVANIZADO.pdf" TargetMode="External"/><Relationship Id="rId659" Type="http://schemas.openxmlformats.org/officeDocument/2006/relationships/hyperlink" Target="https://www.caixa.gov.br/Downloads/sinapi-cadernos-tecnicos/SINAPI-CT-ASSENTAMENTO-DE-TUBOS-DE-ESGOTO-OU-DRENAGEM-PLUVIAL-EM-CONCRETO.pdf" TargetMode="External"/><Relationship Id="rId1289" Type="http://schemas.openxmlformats.org/officeDocument/2006/relationships/hyperlink" Target="https://www.caixa.gov.br/Downloads/sinapi-cadernos-tecnicos/SINAPI-CT-CONCRETO-PROJETADO.pdf" TargetMode="External"/><Relationship Id="rId5160" Type="http://schemas.openxmlformats.org/officeDocument/2006/relationships/hyperlink" Target="https://www.caixa.gov.br/Downloads/sinapi-cadernos-tecnicos/SINAPI-CT-INSTALACOES-HIDRAULICAS-EM-PEX.pdf" TargetMode="External"/><Relationship Id="rId6211" Type="http://schemas.openxmlformats.org/officeDocument/2006/relationships/hyperlink" Target="https://www.caixa.gov.br/Downloads/sinapi-cadernos-tecnicos/SINAPI-CT-INSTALACOES-DE-GAS-E-INCENDIO-EM-ACO-E-FERRO-GALVANIZADO.pdf" TargetMode="External"/><Relationship Id="rId9367" Type="http://schemas.openxmlformats.org/officeDocument/2006/relationships/hyperlink" Target="https://www.caixa.gov.br/Downloads/sinapi-cadernos-tecnicos/SINAPI-CT-TUBULACAO-FLANGEADA-PARA-REDES-DE-AGUA.pdf" TargetMode="External"/><Relationship Id="rId1356" Type="http://schemas.openxmlformats.org/officeDocument/2006/relationships/hyperlink" Target="https://www.caixa.gov.br/Downloads/sinapi-cadernos-tecnicos/SINAPI-CT-CONCRETO-PROTENDIDO.pdf" TargetMode="External"/><Relationship Id="rId2754" Type="http://schemas.openxmlformats.org/officeDocument/2006/relationships/hyperlink" Target="https://www.caixa.gov.br/Downloads/sinapi-cadernos-tecnicos/SINAPI-CT-DRENOS.pdf" TargetMode="External"/><Relationship Id="rId3805" Type="http://schemas.openxmlformats.org/officeDocument/2006/relationships/hyperlink" Target="https://www.caixa.gov.br/Downloads/sinapi-cadernos-tecnicos/SINAPI-CT-EXECUCAO-DE-GRAMPO-PARA-SOLO-GRAMPEADO.pdf" TargetMode="External"/><Relationship Id="rId8383" Type="http://schemas.openxmlformats.org/officeDocument/2006/relationships/hyperlink" Target="https://www.caixa.gov.br/Downloads/sinapi-cadernos-tecnicos/SINAPI-CT-RASGOS-E-FIXACOES.pdf" TargetMode="External"/><Relationship Id="rId726" Type="http://schemas.openxmlformats.org/officeDocument/2006/relationships/hyperlink" Target="https://www.caixa.gov.br/Downloads/sinapi-cadernos-tecnicos/SINAPI-CT-ATERRO-E-REATERRO-DE-VALAS.pdf" TargetMode="External"/><Relationship Id="rId1009" Type="http://schemas.openxmlformats.org/officeDocument/2006/relationships/hyperlink" Target="https://www.caixa.gov.br/Downloads/sinapi-cadernos-tecnicos/SINAPI-CT-BOCAS-PARA-BUEIROS.pdf" TargetMode="External"/><Relationship Id="rId1770" Type="http://schemas.openxmlformats.org/officeDocument/2006/relationships/hyperlink" Target="https://www.caixa.gov.br/Downloads/sinapi-cadernos-tecnicos/SINAPI-CT-CUSTOS-HORARIOS-PRODUTIVO-E-IMPRODUTIV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ELETROCALHAS.pdf" TargetMode="External"/><Relationship Id="rId5977" Type="http://schemas.openxmlformats.org/officeDocument/2006/relationships/hyperlink" Target="https://www.caixa.gov.br/Downloads/sinapi-cadernos-tecnicos/SINAPI-CT-INSTALACOES-DE-GAS-E-INCENDIO-EM-ACO-E-FERRO-GALVANIZADO.pdf" TargetMode="External"/><Relationship Id="rId8036" Type="http://schemas.openxmlformats.org/officeDocument/2006/relationships/hyperlink" Target="https://www.caixa.gov.br/Downloads/sinapi-cadernos-tecnicos/SINAPI-CT-POSTES-DE-CONCRETO-E-METALICOS.pdf" TargetMode="External"/><Relationship Id="rId9434" Type="http://schemas.openxmlformats.org/officeDocument/2006/relationships/hyperlink" Target="https://www.caixa.gov.br/Downloads/sinapi-cadernos-tecnicos/SINAPI-CT-VERGAS-CONTRAVERGAS-E-FIXACAO-DE-ALVENARIA.pdf" TargetMode="External"/><Relationship Id="rId62" Type="http://schemas.openxmlformats.org/officeDocument/2006/relationships/hyperlink" Target="https://www.caixa.gov.br/Downloads/sinapi-cadernos-tecnicos/SINAPI-CT-ALVENARIA-DE-VEDACAO.pdf" TargetMode="External"/><Relationship Id="rId1423" Type="http://schemas.openxmlformats.org/officeDocument/2006/relationships/hyperlink" Target="https://www.caixa.gov.br/Downloads/sinapi-cadernos-tecnicos/SINAPI-CT-CUSTOS-HORARIOS-PRODUTIVO-E-IMPRODUTIVO-DOS-EQUIPAMENTOS.pdf" TargetMode="External"/><Relationship Id="rId4579" Type="http://schemas.openxmlformats.org/officeDocument/2006/relationships/hyperlink" Target="https://www.caixa.gov.br/Downloads/sinapi-cadernos-tecnicos/SINAPI-CT-INSTALACOES-ELETRICAS-ELETRODUTOS-CONEXOES-E-CONDULETES-APARENTES.pdf" TargetMode="External"/><Relationship Id="rId4993" Type="http://schemas.openxmlformats.org/officeDocument/2006/relationships/hyperlink" Target="https://www.caixa.gov.br/Downloads/sinapi-cadernos-tecnicos/SINAPI-CT-INSTALACOES-HIDRAULICAS-RESERVACAO-E-BOMBAS-DE-RECALQUE.pdf" TargetMode="External"/><Relationship Id="rId8450" Type="http://schemas.openxmlformats.org/officeDocument/2006/relationships/hyperlink" Target="https://www.caixa.gov.br/Downloads/sinapi-cadernos-tecnicos/SINAPI-CT-RECOMPOSICAO-DE-PAVIMENTOS.pdf" TargetMode="External"/><Relationship Id="rId9501" Type="http://schemas.openxmlformats.org/officeDocument/2006/relationships/hyperlink" Target="https://www.caixa.gov.br/Downloads/sinapi-cadernos-tecnicos/SINAPI-CT-VALVULAS-E-REGISTROS-PARA-SISTEMAS-PREDIAIS.pdf" TargetMode="External"/><Relationship Id="rId3595" Type="http://schemas.openxmlformats.org/officeDocument/2006/relationships/hyperlink" Target="https://www.caixa.gov.br/Downloads/sinapi-cadernos-tecnicos/SINAPI-CT-ESTRUTURA-E-TRAMA-PARA-COBERTURA.pdf" TargetMode="External"/><Relationship Id="rId4646" Type="http://schemas.openxmlformats.org/officeDocument/2006/relationships/hyperlink" Target="https://www.caixa.gov.br/Downloads/sinapi-cadernos-tecnicos/SINAPI-CT-INSTALACOES-ELETRICAS-QUADROS-CABOS-DISJUNTORES-CONTATORES-E-BARRAMENTOS-BLINDADOS.pdf" TargetMode="External"/><Relationship Id="rId7052" Type="http://schemas.openxmlformats.org/officeDocument/2006/relationships/hyperlink" Target="https://www.caixa.gov.br/Downloads/sinapi-metodologia/Livro_SINAPI_Calculos_Parametros.pdf" TargetMode="External"/><Relationship Id="rId8103" Type="http://schemas.openxmlformats.org/officeDocument/2006/relationships/hyperlink" Target="https://www.caixa.gov.br/Downloads/sinapi-cadernos-tecnicos/SINAPI-CT-POCOS-DE-VISITA-E-CAIXAS-PARA-BOCAS-DE-LOBO.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3248" Type="http://schemas.openxmlformats.org/officeDocument/2006/relationships/hyperlink" Target="https://www.caixa.gov.br/Downloads/sinapi-cadernos-tecnicos/SINAPI-CT-ESCAVACAO-DE-VALAS.pdf" TargetMode="External"/><Relationship Id="rId3662" Type="http://schemas.openxmlformats.org/officeDocument/2006/relationships/hyperlink" Target="https://www.caixa.gov.br/Downloads/sinapi-cadernos-tecnicos/SINAPI-CT-ESTRUTURA-E-TRAMA-PARA-COBERTURA.pdf" TargetMode="External"/><Relationship Id="rId4713" Type="http://schemas.openxmlformats.org/officeDocument/2006/relationships/hyperlink" Target="https://www.caixa.gov.br/Downloads/sinapi-cadernos-tecnicos/SINAPI-CT-INSTALACOES-ELETRICAS-REDE-DE-DISTRIBUICAO.pdf" TargetMode="External"/><Relationship Id="rId7869" Type="http://schemas.openxmlformats.org/officeDocument/2006/relationships/hyperlink" Target="https://www.caixa.gov.br/Downloads/sinapi-cadernos-tecnicos/SINAPI-CT-PINTURA-EM-SUPERFICIES-METALICAS.pdf" TargetMode="External"/><Relationship Id="rId169" Type="http://schemas.openxmlformats.org/officeDocument/2006/relationships/hyperlink" Target="https://www.caixa.gov.br/Downloads/sinapi-cadernos-tecnicos/SINAPI-CT-ARGAMASSAS.pdf" TargetMode="External"/><Relationship Id="rId583" Type="http://schemas.openxmlformats.org/officeDocument/2006/relationships/hyperlink" Target="https://www.caixa.gov.br/Downloads/sinapi-cadernos-tecnicos/SINAPI-CT-ASSENTAMENTO-DE-TUBOS-DE-PVC-E-METALICOS-EM-REDES-DE-AGUA.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3315" Type="http://schemas.openxmlformats.org/officeDocument/2006/relationships/hyperlink" Target="https://www.caixa.gov.br/Downloads/sinapi-cadernos-tecnicos/SINAPI-CT-ESCAVACAO-EM-MATERIAL-DE-3&#170;-CATEGORIA.pdf" TargetMode="External"/><Relationship Id="rId9291" Type="http://schemas.openxmlformats.org/officeDocument/2006/relationships/hyperlink" Target="https://www.caixa.gov.br/Downloads/sinapi-cadernos-tecnicos/SINAPI-CT-TRANSPORTE-CARGA-E-DESCARGA-DE-MATERIAIS.pdf" TargetMode="External"/><Relationship Id="rId236" Type="http://schemas.openxmlformats.org/officeDocument/2006/relationships/hyperlink" Target="https://www.caixa.gov.br/Downloads/sinapi-cadernos-tecnicos/SINAPI-CT-ARGAMASSAS.pdf" TargetMode="External"/><Relationship Id="rId650" Type="http://schemas.openxmlformats.org/officeDocument/2006/relationships/hyperlink" Target="https://www.caixa.gov.br/Downloads/sinapi-cadernos-tecnicos/SINAPI-CT-ASSENTAMENTO-DE-TUBOS-DE-ESGOTO-OU-DRENAGEM-PLUVIAL-EM-CONCRETO.pdf" TargetMode="External"/><Relationship Id="rId1280" Type="http://schemas.openxmlformats.org/officeDocument/2006/relationships/hyperlink" Target="https://www.caixa.gov.br/Downloads/sinapi-cadernos-tecnicos/SINAPI-CT-CONCRETO-PROJETADO.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5487" Type="http://schemas.openxmlformats.org/officeDocument/2006/relationships/hyperlink" Target="https://www.caixa.gov.br/Downloads/sinapi-cadernos-tecnicos/SINAPI-CT-INSTALACOES-PREDIAIS-DE-AGUA-FRIA-EM-PVC.pdf" TargetMode="External"/><Relationship Id="rId6885" Type="http://schemas.openxmlformats.org/officeDocument/2006/relationships/hyperlink" Target="https://www.caixa.gov.br/Downloads/sinapi-metodologia/Livro_SINAPI_Calculos_Parametros.pdf" TargetMode="External"/><Relationship Id="rId7936" Type="http://schemas.openxmlformats.org/officeDocument/2006/relationships/hyperlink" Target="https://www.caixa.gov.br/Downloads/sinapi-cadernos-tecnicos/SINAPI-CT-PINTURA-PARA-PISOS-E-PARA-SINALIZACAO-HORIZONTAL-E-VERTICAL.pdf" TargetMode="External"/><Relationship Id="rId303" Type="http://schemas.openxmlformats.org/officeDocument/2006/relationships/hyperlink" Target="https://www.caixa.gov.br/Downloads/sinapi-cadernos-tecnicos/SINAPI-CT-ARMACAO-PARA-ESTRUTURAS-DE-CONCRETO-ARMADO.pdf" TargetMode="External"/><Relationship Id="rId4089" Type="http://schemas.openxmlformats.org/officeDocument/2006/relationships/hyperlink" Target="https://www.caixa.gov.br/Downloads/sinapi-cadernos-tecnicos/SINAPI-CT-FORMAS-PARA-PILARES-CIRCULARES.pdf" TargetMode="External"/><Relationship Id="rId6538" Type="http://schemas.openxmlformats.org/officeDocument/2006/relationships/hyperlink" Target="https://www.caixa.gov.br/Downloads/sinapi-cadernos-tecnicos/SINAPI-CT-INSTALACOES-EM-COBRE.pdf" TargetMode="External"/><Relationship Id="rId6952" Type="http://schemas.openxmlformats.org/officeDocument/2006/relationships/hyperlink" Target="https://www.caixa.gov.br/Downloads/sinapi-metodologia/Livro_SINAPI_Calculos_Parametros.pdf" TargetMode="External"/><Relationship Id="rId9011" Type="http://schemas.openxmlformats.org/officeDocument/2006/relationships/hyperlink" Target="https://www.caixa.gov.br/Downloads/sinapi-cadernos-tecnicos/SINAPI-CT-TRANSPORTE-FLUVIAL-CARGA-E-DESCARGA.pdf" TargetMode="External"/><Relationship Id="rId5554" Type="http://schemas.openxmlformats.org/officeDocument/2006/relationships/hyperlink" Target="https://www.caixa.gov.br/Downloads/sinapi-cadernos-tecnicos/SINAPI-CT-INSTALACOES-PREDIAIS-DE-AGUA-FRIA-EM-PVC.pdf" TargetMode="External"/><Relationship Id="rId6605" Type="http://schemas.openxmlformats.org/officeDocument/2006/relationships/hyperlink" Target="https://www.caixa.gov.br/Downloads/sinapi-cadernos-tecnicos/SINAPI-CT-INSTALACOES-PARA-CANTEIROS-DE-OBRAS.pdf" TargetMode="External"/><Relationship Id="rId1000" Type="http://schemas.openxmlformats.org/officeDocument/2006/relationships/hyperlink" Target="https://www.caixa.gov.br/Downloads/sinapi-cadernos-tecnicos/SINAPI-CT-BOCAS-PARA-BUEIROS.pdf" TargetMode="External"/><Relationship Id="rId4156" Type="http://schemas.openxmlformats.org/officeDocument/2006/relationships/hyperlink" Target="https://www.caixa.gov.br/Downloads/sinapi-cadernos-tecnicos/SINAPI-CT-GESSO.pdf" TargetMode="External"/><Relationship Id="rId4570" Type="http://schemas.openxmlformats.org/officeDocument/2006/relationships/hyperlink" Target="https://www.caixa.gov.br/Downloads/sinapi-cadernos-tecnicos/SINAPI-CT-INSTALACOES-ELETRICAS-ELETRODUTOS-CONEXOES-E-CONDULETES-APARENTES.pdf" TargetMode="External"/><Relationship Id="rId5207" Type="http://schemas.openxmlformats.org/officeDocument/2006/relationships/hyperlink" Target="https://www.caixa.gov.br/Downloads/sinapi-cadernos-tecnicos/SINAPI-CT-INSTALACOES-HIDRAULICAS-EM-PEX.pdf" TargetMode="External"/><Relationship Id="rId5621" Type="http://schemas.openxmlformats.org/officeDocument/2006/relationships/hyperlink" Target="https://www.caixa.gov.br/Downloads/sinapi-cadernos-tecnicos/SINAPI-CT-INSTALACOES-PREDIAIS-DE-AGUA-FRIA-EM-PVC.pdf" TargetMode="External"/><Relationship Id="rId8777" Type="http://schemas.openxmlformats.org/officeDocument/2006/relationships/hyperlink" Target="https://www.caixa.gov.br/Downloads/sinapi-cadernos-tecnicos/SINAPI-CT-SINALIZACAO-VERTICAL-VIARIA.pdf" TargetMode="External"/><Relationship Id="rId1817" Type="http://schemas.openxmlformats.org/officeDocument/2006/relationships/hyperlink" Target="https://www.caixa.gov.br/Downloads/sinapi-cadernos-tecnicos/SINAPI-CT-DEMOLICOES-E-REMOCOES.pdf" TargetMode="External"/><Relationship Id="rId3172" Type="http://schemas.openxmlformats.org/officeDocument/2006/relationships/hyperlink" Target="https://www.caixa.gov.br/Downloads/sinapi-cadernos-tecnicos/SINAPI-CT-ESCAVACAO-VERTICAL-A-CEU-ABERTO.pdf" TargetMode="External"/><Relationship Id="rId4223" Type="http://schemas.openxmlformats.org/officeDocument/2006/relationships/hyperlink" Target="https://www.caixa.gov.br/Downloads/sinapi-cadernos-tecnicos/SINAPI-CT-GUIAS-E-SARJETAS.pdf" TargetMode="External"/><Relationship Id="rId7379" Type="http://schemas.openxmlformats.org/officeDocument/2006/relationships/hyperlink" Target="https://www.caixa.gov.br/Downloads/sinapi-cadernos-tecnicos/SINAPI-CT-MASSA-UNICA-INTERNA.pdf" TargetMode="External"/><Relationship Id="rId7793" Type="http://schemas.openxmlformats.org/officeDocument/2006/relationships/hyperlink" Target="https://www.caixa.gov.br/Downloads/sinapi-cadernos-tecnicos/SINAPI-CT-PINTURA-EXTERNA.pdf" TargetMode="External"/><Relationship Id="rId8844" Type="http://schemas.openxmlformats.org/officeDocument/2006/relationships/hyperlink" Target="https://www.caixa.gov.br/Downloads/sinapi-cadernos-tecnicos/SINAPI-CT-SISTEMAS-HOSPITALARES-PONTOS-DE-CONSUMO.pdf" TargetMode="External"/><Relationship Id="rId6395" Type="http://schemas.openxmlformats.org/officeDocument/2006/relationships/hyperlink" Target="https://www.caixa.gov.br/Downloads/sinapi-cadernos-tecnicos/SINAPI-CT-INSTALACOES-EM-COBRE.pdf" TargetMode="External"/><Relationship Id="rId7446" Type="http://schemas.openxmlformats.org/officeDocument/2006/relationships/hyperlink" Target="https://www.caixa.gov.br/Downloads/sinapi-cadernos-tecnicos/SINAPI-CT-PAISAGISMO-PLANTIO.pdf" TargetMode="External"/><Relationship Id="rId160" Type="http://schemas.openxmlformats.org/officeDocument/2006/relationships/hyperlink" Target="https://www.caixa.gov.br/Downloads/sinapi-cadernos-tecnicos/SINAPI-CT-ARGAMASSAS.pdf" TargetMode="External"/><Relationship Id="rId3989" Type="http://schemas.openxmlformats.org/officeDocument/2006/relationships/hyperlink" Target="https://www.caixa.gov.br/Downloads/sinapi-cadernos-tecnicos/SINAPI-CT-FORMAS-PARA-ESTRUTURAS-DE-CONCRETO-ARMADO.pdf" TargetMode="External"/><Relationship Id="rId6048" Type="http://schemas.openxmlformats.org/officeDocument/2006/relationships/hyperlink" Target="https://www.caixa.gov.br/Downloads/sinapi-cadernos-tecnicos/SINAPI-CT-INSTALACOES-DE-GAS-E-INCENDIO-EM-ACO-E-FERRO-GALVANIZADO.pdf" TargetMode="External"/><Relationship Id="rId6462" Type="http://schemas.openxmlformats.org/officeDocument/2006/relationships/hyperlink" Target="https://www.caixa.gov.br/Downloads/sinapi-cadernos-tecnicos/SINAPI-CT-INSTALACOES-EM-COBRE.pdf" TargetMode="External"/><Relationship Id="rId7860" Type="http://schemas.openxmlformats.org/officeDocument/2006/relationships/hyperlink" Target="https://www.caixa.gov.br/Downloads/sinapi-cadernos-tecnicos/SINAPI-CT-PINTURA-EM-MADEIRA.pdf" TargetMode="External"/><Relationship Id="rId8911" Type="http://schemas.openxmlformats.org/officeDocument/2006/relationships/hyperlink" Target="https://www.caixa.gov.br/Downloads/sinapi-cadernos-tecnicos/SINAPI-CT-SUPRESSAO-VEGETAL.pdf" TargetMode="External"/><Relationship Id="rId5064" Type="http://schemas.openxmlformats.org/officeDocument/2006/relationships/hyperlink" Target="https://www.caixa.gov.br/Downloads/sinapi-cadernos-tecnicos/SINAPI-CT-INSTALACOES-HIDRAULICAS-RESERVACAO-E-BOMBAS-DE-RECALQUE.pdf" TargetMode="External"/><Relationship Id="rId6115" Type="http://schemas.openxmlformats.org/officeDocument/2006/relationships/hyperlink" Target="https://www.caixa.gov.br/Downloads/sinapi-cadernos-tecnicos/SINAPI-CT-INSTALACOES-DE-GAS-E-INCENDIO-EM-ACO-E-FERRO-GALVANIZADO.pdf" TargetMode="External"/><Relationship Id="rId7513" Type="http://schemas.openxmlformats.org/officeDocument/2006/relationships/hyperlink" Target="https://www.caixa.gov.br/Downloads/sinapi-cadernos-tecnicos/SINAPI-CT-PAREDES-DE-CONCRETO-ESTUCAMENTO.pdf" TargetMode="External"/><Relationship Id="rId977" Type="http://schemas.openxmlformats.org/officeDocument/2006/relationships/hyperlink" Target="https://www.caixa.gov.br/Downloads/sinapi-cadernos-tecnicos/SINAPI-CT-ATERROS-BASES-SUB-BASES-E-IMPRIMACOE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3709" Type="http://schemas.openxmlformats.org/officeDocument/2006/relationships/hyperlink" Target="https://www.caixa.gov.br/Downloads/sinapi-cadernos-tecnicos/SINAPI-CT-ESTRUTURAS-DE-CONTENCAO-ESTACAS-PAREDES-DIAFRAGMA-E-MURETA-GUIA.pdf" TargetMode="External"/><Relationship Id="rId4080" Type="http://schemas.openxmlformats.org/officeDocument/2006/relationships/hyperlink" Target="https://www.caixa.gov.br/Downloads/sinapi-cadernos-tecnicos/SINAPI-CT-FORMAS-PARA-ESTRUTURAS-DE-CONCRETO-ARMADO.pdf" TargetMode="External"/><Relationship Id="rId1674" Type="http://schemas.openxmlformats.org/officeDocument/2006/relationships/hyperlink" Target="https://www.caixa.gov.br/Downloads/sinapi-cadernos-tecnicos/SINAPI-CT-CUSTOS-HORARIOS-PRODUTIVO-E-IMPRODUTIVO-DOS-EQUIPAMENTOS.pdf" TargetMode="External"/><Relationship Id="rId2725" Type="http://schemas.openxmlformats.org/officeDocument/2006/relationships/hyperlink" Target="https://www.caixa.gov.br/Downloads/sinapi-cadernos-tecnicos/SINAPI-CT-DRENOS.pdf" TargetMode="External"/><Relationship Id="rId5131" Type="http://schemas.openxmlformats.org/officeDocument/2006/relationships/hyperlink" Target="https://www.caixa.gov.br/Downloads/sinapi-cadernos-tecnicos/SINAPI-CT-INSTALACOES-HIDRAULICAS-EM-PEX.pdf" TargetMode="External"/><Relationship Id="rId8287" Type="http://schemas.openxmlformats.org/officeDocument/2006/relationships/hyperlink" Target="https://www.caixa.gov.br/Downloads/sinapi-cadernos-tecnicos/SINAPI-CT-RADIER-PISO-DE-CONCRETO-E-LAJE-SOBRE-SOLO.pdf" TargetMode="External"/><Relationship Id="rId9338" Type="http://schemas.openxmlformats.org/officeDocument/2006/relationships/hyperlink" Target="https://www.caixa.gov.br/Downloads/sinapi-cadernos-tecnicos/SINAPI-CT-TUBULACAO-FLANGEADA-PARA-REDES-DE-AGUA.pdf" TargetMode="External"/><Relationship Id="rId1327" Type="http://schemas.openxmlformats.org/officeDocument/2006/relationships/hyperlink" Target="https://www.caixa.gov.br/Downloads/sinapi-cadernos-tecnicos/SINAPI-CT-CONCRETO-PROTENDIDO.pdf" TargetMode="External"/><Relationship Id="rId1741" Type="http://schemas.openxmlformats.org/officeDocument/2006/relationships/hyperlink" Target="https://www.caixa.gov.br/Downloads/sinapi-cadernos-tecnicos/SINAPI-CT-CUSTOS-HORARIOS-PRODUTIVO-E-IMPRODUTIVO-DOS-EQUIPAMENTOS.pdf" TargetMode="External"/><Relationship Id="rId4897" Type="http://schemas.openxmlformats.org/officeDocument/2006/relationships/hyperlink" Target="https://www.caixa.gov.br/Downloads/sinapi-cadernos-tecnicos/SINAPI-CT-INSTALACOES-HIDRAULICAS-RESERVACAO-E-BOMBAS-DE-RECALQUE.pdf" TargetMode="External"/><Relationship Id="rId5948" Type="http://schemas.openxmlformats.org/officeDocument/2006/relationships/hyperlink" Target="https://www.caixa.gov.br/Downloads/sinapi-cadernos-tecnicos/SINAPI-CT-INSTALACOES-DE-GAS-E-INCENDIO-EM-ACO-E-FERRO-GALVANIZADO.pdf" TargetMode="External"/><Relationship Id="rId8354" Type="http://schemas.openxmlformats.org/officeDocument/2006/relationships/hyperlink" Target="https://www.caixa.gov.br/Downloads/sinapi-cadernos-tecnicos/SINAPI-CT-RASGOS-E-FIXACOES.pdf" TargetMode="External"/><Relationship Id="rId9405" Type="http://schemas.openxmlformats.org/officeDocument/2006/relationships/hyperlink" Target="https://www.caixa.gov.br/Downloads/sinapi-cadernos-tecnicos/SINAPI-CT-USINAGENS.pdf" TargetMode="External"/><Relationship Id="rId33" Type="http://schemas.openxmlformats.org/officeDocument/2006/relationships/hyperlink" Target="https://www.caixa.gov.br/Downloads/sinapi-cadernos-tecnicos/SINAPI-CT-ALVENARIA-DE-VEDACAO.pdf" TargetMode="External"/><Relationship Id="rId3499" Type="http://schemas.openxmlformats.org/officeDocument/2006/relationships/hyperlink" Target="https://www.caixa.gov.br/Downloads/sinapi-cadernos-tecnicos/SINAPI-CT-ESQUADRIAS-PORTAS.pdf" TargetMode="External"/><Relationship Id="rId7370" Type="http://schemas.openxmlformats.org/officeDocument/2006/relationships/hyperlink" Target="https://www.caixa.gov.br/Downloads/sinapi-cadernos-tecnicos/SINAPI-CT-MASSA-UNICA-INTERNA.pdf" TargetMode="External"/><Relationship Id="rId8007" Type="http://schemas.openxmlformats.org/officeDocument/2006/relationships/hyperlink" Target="https://www.caixa.gov.br/Downloads/sinapi-cadernos-tecnicos/SINAPI-CT-POSTES-DE-CONCRETO-E-METALICOS.pdf" TargetMode="External"/><Relationship Id="rId8421" Type="http://schemas.openxmlformats.org/officeDocument/2006/relationships/hyperlink" Target="https://www.caixa.gov.br/Downloads/sinapi-cadernos-tecnicos/SINAPI-CT-RECOMPOSICAO-DE-PAVIMENTOS.pdf" TargetMode="External"/><Relationship Id="rId3566" Type="http://schemas.openxmlformats.org/officeDocument/2006/relationships/hyperlink" Target="https://www.caixa.gov.br/Downloads/sinapi-cadernos-tecnicos/SINAPI-CT-ESTACAS-PRE-MOLDADAS.pdf" TargetMode="External"/><Relationship Id="rId4964" Type="http://schemas.openxmlformats.org/officeDocument/2006/relationships/hyperlink" Target="https://www.caixa.gov.br/Downloads/sinapi-cadernos-tecnicos/SINAPI-CT-INSTALACOES-HIDRAULICAS-RESERVACAO-E-BOMBAS-DE-RECALQUE.pdf" TargetMode="External"/><Relationship Id="rId7023" Type="http://schemas.openxmlformats.org/officeDocument/2006/relationships/hyperlink" Target="https://www.caixa.gov.br/Downloads/sinapi-metodologia/Livro_SINAPI_Calculos_Parametros.pdf" TargetMode="External"/><Relationship Id="rId487" Type="http://schemas.openxmlformats.org/officeDocument/2006/relationships/hyperlink" Target="https://www.caixa.gov.br/Downloads/sinapi-cadernos-tecnicos/SINAPI-CT-ASSENTAMENTO-DE-TUBOS-DE-PVC-E-METALICOS-EM-REDES-DE-AGUA.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3219" Type="http://schemas.openxmlformats.org/officeDocument/2006/relationships/hyperlink" Target="https://www.caixa.gov.br/Downloads/sinapi-cadernos-tecnicos/SINAPI-CT-ESCAVACAO-VERTICAL-A-CEU-ABERTO.pdf" TargetMode="External"/><Relationship Id="rId3980" Type="http://schemas.openxmlformats.org/officeDocument/2006/relationships/hyperlink" Target="https://www.caixa.gov.br/Downloads/sinapi-cadernos-tecnicos/SINAPI-CT-FORMAS-CURVAS-PARA-PAREDES-DE-RESERVATORIOS-DE-CONCRETO.pdf" TargetMode="External"/><Relationship Id="rId4617" Type="http://schemas.openxmlformats.org/officeDocument/2006/relationships/hyperlink" Target="https://www.caixa.gov.br/Downloads/sinapi-cadernos-tecnicos/SINAPI-CT-INSTALACOES-ELETRICAS-QUADROS-CABOS-DISJUNTORES-CONTATORES-E-BARRAMENTOS-BLINDADOS.pdf" TargetMode="External"/><Relationship Id="rId9195" Type="http://schemas.openxmlformats.org/officeDocument/2006/relationships/hyperlink" Target="https://www.caixa.gov.br/Downloads/sinapi-cadernos-tecnicos/SINAPI-CT-TRANSPORTE-CARGA-E-DESCARGA-DE-MATERIAIS.pdf" TargetMode="External"/><Relationship Id="rId1184" Type="http://schemas.openxmlformats.org/officeDocument/2006/relationships/hyperlink" Target="https://www.caixa.gov.br/Downloads/sinapi-cadernos-tecnicos/SINAPI-CT-CAIXAS-DE-AGUA-PARA-EDIFICACOE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3633" Type="http://schemas.openxmlformats.org/officeDocument/2006/relationships/hyperlink" Target="https://www.caixa.gov.br/Downloads/sinapi-cadernos-tecnicos/SINAPI-CT-ESTRUTURA-E-TRAMA-PARA-COBERTURA.pdf" TargetMode="External"/><Relationship Id="rId6789" Type="http://schemas.openxmlformats.org/officeDocument/2006/relationships/hyperlink" Target="https://www.caixa.gov.br/Downloads/sinapi-metodologia/Livro_SINAPI_Calculos_Parametros.pdf" TargetMode="External"/><Relationship Id="rId554" Type="http://schemas.openxmlformats.org/officeDocument/2006/relationships/hyperlink" Target="https://www.caixa.gov.br/Downloads/sinapi-cadernos-tecnicos/SINAPI-CT-ASSENTAMENTO-DE-TUBOS-DE-PVC-E-METALICOS-EM-REDES-DE-AGUA.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3700" Type="http://schemas.openxmlformats.org/officeDocument/2006/relationships/hyperlink" Target="https://www.caixa.gov.br/Downloads/sinapi-cadernos-tecnicos/SINAPI-CT-ESTRUTURAS-PRE-FABRICADAS-E-PRE-MOLDADAS.pdf" TargetMode="External"/><Relationship Id="rId6856" Type="http://schemas.openxmlformats.org/officeDocument/2006/relationships/hyperlink" Target="https://www.caixa.gov.br/Downloads/sinapi-metodologia/Livro_SINAPI_Calculos_Parametros.pdf" TargetMode="External"/><Relationship Id="rId7907" Type="http://schemas.openxmlformats.org/officeDocument/2006/relationships/hyperlink" Target="https://www.caixa.gov.br/Downloads/sinapi-cadernos-tecnicos/SINAPI-CT-PINTURA-EM-SUPERFICIES-METALICAS.pdf" TargetMode="External"/><Relationship Id="rId9262" Type="http://schemas.openxmlformats.org/officeDocument/2006/relationships/hyperlink" Target="https://www.caixa.gov.br/Downloads/sinapi-cadernos-tecnicos/SINAPI-CT-TRANSPORTE-CARGA-E-DESCARGA-DE-MATERIAIS.pdf" TargetMode="External"/><Relationship Id="rId207" Type="http://schemas.openxmlformats.org/officeDocument/2006/relationships/hyperlink" Target="https://www.caixa.gov.br/Downloads/sinapi-cadernos-tecnicos/SINAPI-CT-ARGAMASSAS.pdf" TargetMode="External"/><Relationship Id="rId621" Type="http://schemas.openxmlformats.org/officeDocument/2006/relationships/hyperlink" Target="https://www.caixa.gov.br/Downloads/sinapi-cadernos-tecnicos/SINAPI-CT-ASSENTAMENTO-DE-TUBOS-DE-PVC-E-METALICOS-EM-REDES-DE-AGUA.pdf" TargetMode="External"/><Relationship Id="rId1251" Type="http://schemas.openxmlformats.org/officeDocument/2006/relationships/hyperlink" Target="https://www.caixa.gov.br/Downloads/sinapi-cadernos-tecnicos/SINAPI-CT-CHAPISCO.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5458" Type="http://schemas.openxmlformats.org/officeDocument/2006/relationships/hyperlink" Target="https://www.caixa.gov.br/Downloads/sinapi-cadernos-tecnicos/SINAPI-CT-INSTALACOES-PREDIAIS-DE-AGUA-FRIA-EM-PVC.pdf" TargetMode="External"/><Relationship Id="rId5872" Type="http://schemas.openxmlformats.org/officeDocument/2006/relationships/hyperlink" Target="https://www.caixa.gov.br/Downloads/sinapi-cadernos-tecnicos/SINAPI-CT-INSTALACOES-PREDIAIS-DE-AGUAS-PLUVIAIS-TUBOS-CONEXOES-CAIXAS-E-RALOS.pdf" TargetMode="External"/><Relationship Id="rId6509" Type="http://schemas.openxmlformats.org/officeDocument/2006/relationships/hyperlink" Target="https://www.caixa.gov.br/Downloads/sinapi-cadernos-tecnicos/SINAPI-CT-INSTALACOES-EM-COBRE.pdf" TargetMode="External"/><Relationship Id="rId6923" Type="http://schemas.openxmlformats.org/officeDocument/2006/relationships/hyperlink" Target="https://www.caixa.gov.br/Downloads/sinapi-metodologia/Livro_SINAPI_Calculos_Parametros.pdf" TargetMode="External"/><Relationship Id="rId4474" Type="http://schemas.openxmlformats.org/officeDocument/2006/relationships/hyperlink" Target="https://www.caixa.gov.br/Downloads/sinapi-cadernos-tecnicos/SINAPI-CT-INSTALACOES-ELETRICAS-ELETRODUTOS-EMBUTIDOS-CABOS-CAIXAS-TOMADAS-E-INTERRUPTORES.pdf" TargetMode="External"/><Relationship Id="rId5525" Type="http://schemas.openxmlformats.org/officeDocument/2006/relationships/hyperlink" Target="https://www.caixa.gov.br/Downloads/sinapi-cadernos-tecnicos/SINAPI-CT-INSTALACOES-PREDIAIS-DE-AGUA-FRIA-EM-PVC.pdf" TargetMode="External"/><Relationship Id="rId3076" Type="http://schemas.openxmlformats.org/officeDocument/2006/relationships/hyperlink" Target="https://www.caixa.gov.br/Downloads/sinapi-cadernos-tecnicos/SINAPI-CT-ESCADAS.pdf" TargetMode="External"/><Relationship Id="rId3490" Type="http://schemas.openxmlformats.org/officeDocument/2006/relationships/hyperlink" Target="https://www.caixa.gov.br/Downloads/sinapi-cadernos-tecnicos/SINAPI-CT-ESQUADRIAS-PORTAS.pdf" TargetMode="External"/><Relationship Id="rId4127" Type="http://schemas.openxmlformats.org/officeDocument/2006/relationships/hyperlink" Target="https://www.caixa.gov.br/Downloads/sinapi-cadernos-tecnicos/SINAPI-CT-GALERIAS-COM-ADUELAS-DE-CONCRETO.pdf" TargetMode="External"/><Relationship Id="rId4541" Type="http://schemas.openxmlformats.org/officeDocument/2006/relationships/hyperlink" Target="https://www.caixa.gov.br/Downloads/sinapi-cadernos-tecnicos/SINAPI-CT-INSTALACOES-ELETRICAS-ELETRODUTOS-CONEXOES-E-CONDULETES-APARENTES.pdf" TargetMode="External"/><Relationship Id="rId7697" Type="http://schemas.openxmlformats.org/officeDocument/2006/relationships/hyperlink" Target="https://www.caixa.gov.br/Downloads/sinapi-cadernos-tecnicos/SINAPI-CT-PELE-DE-VIDRO-EM-FACHADAS.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3143" Type="http://schemas.openxmlformats.org/officeDocument/2006/relationships/hyperlink" Target="https://www.caixa.gov.br/Downloads/sinapi-cadernos-tecnicos/SINAPI-CT-ESCAVACAO-HORIZONTAL.pdf" TargetMode="External"/><Relationship Id="rId6299" Type="http://schemas.openxmlformats.org/officeDocument/2006/relationships/hyperlink" Target="https://www.caixa.gov.br/Downloads/sinapi-cadernos-tecnicos/SINAPI-CT-INSTALACOES-DE-AR-CONDICIONADO.pdf" TargetMode="External"/><Relationship Id="rId8748" Type="http://schemas.openxmlformats.org/officeDocument/2006/relationships/hyperlink" Target="https://www.caixa.gov.br/Downloads/sinapi-cadernos-tecnicos/SINAPI-CT-SINALIZACAO-HORIZONTAL-VIARIA.pdf" TargetMode="External"/><Relationship Id="rId7764" Type="http://schemas.openxmlformats.org/officeDocument/2006/relationships/hyperlink" Target="https://www.caixa.gov.br/Downloads/sinapi-cadernos-tecnicos/SINAPI-CT-PERFURACAO-HORIZONTAL-DIRECIONAL-HDD.pdf" TargetMode="External"/><Relationship Id="rId8815" Type="http://schemas.openxmlformats.org/officeDocument/2006/relationships/hyperlink" Target="https://www.caixa.gov.br/Downloads/sinapi-cadernos-tecnicos/SINAPI-CT-SISTEMA-DE-PROTECAO-CONTRA-DESCARGAS-ATMOSFERICAS-SPDA.pdf" TargetMode="External"/><Relationship Id="rId131" Type="http://schemas.openxmlformats.org/officeDocument/2006/relationships/hyperlink" Target="https://www.caixa.gov.br/Downloads/sinapi-cadernos-tecnicos/SINAPI-CT-ARGAMASSAS.pdf" TargetMode="External"/><Relationship Id="rId3210" Type="http://schemas.openxmlformats.org/officeDocument/2006/relationships/hyperlink" Target="https://www.caixa.gov.br/Downloads/sinapi-cadernos-tecnicos/SINAPI-CT-ESCAVACAO-VERTICAL-A-CEU-ABERTO.pdf" TargetMode="External"/><Relationship Id="rId6366" Type="http://schemas.openxmlformats.org/officeDocument/2006/relationships/hyperlink" Target="https://www.caixa.gov.br/Downloads/sinapi-cadernos-tecnicos/SINAPI-CT-INSTALACOES-EM-COBRE.pdf" TargetMode="External"/><Relationship Id="rId6780" Type="http://schemas.openxmlformats.org/officeDocument/2006/relationships/hyperlink" Target="https://www.caixa.gov.br/Downloads/sinapi-metodologia/Livro_SINAPI_Calculos_Parametros.pdf" TargetMode="External"/><Relationship Id="rId7417" Type="http://schemas.openxmlformats.org/officeDocument/2006/relationships/hyperlink" Target="https://www.caixa.gov.br/Downloads/sinapi-cadernos-tecnicos/SINAPI-CT-MONOCAPA.pdf" TargetMode="External"/><Relationship Id="rId7831" Type="http://schemas.openxmlformats.org/officeDocument/2006/relationships/hyperlink" Target="https://www.caixa.gov.br/Downloads/sinapi-cadernos-tecnicos/SINAPI-CT-PINTURA-EM-MADEIRA.pdf" TargetMode="External"/><Relationship Id="rId2976" Type="http://schemas.openxmlformats.org/officeDocument/2006/relationships/hyperlink" Target="https://www.caixa.gov.br/Downloads/sinapi-cadernos-tecnicos/SINAPI-CT-EQUIPAMENTOS-DE-PROTECAO-COLETIVA.pdf" TargetMode="External"/><Relationship Id="rId5382" Type="http://schemas.openxmlformats.org/officeDocument/2006/relationships/hyperlink" Target="https://www.caixa.gov.br/Downloads/sinapi-cadernos-tecnicos/SINAPI-CT-INSTALACOES-PREDIAIS-DE-ESGOTO-TUBOS-E-CONEXOES.pdf" TargetMode="External"/><Relationship Id="rId6019" Type="http://schemas.openxmlformats.org/officeDocument/2006/relationships/hyperlink" Target="https://www.caixa.gov.br/Downloads/sinapi-cadernos-tecnicos/SINAPI-CT-INSTALACOES-DE-GAS-E-INCENDIO-EM-ACO-E-FERRO-GALVANIZADO.pdf" TargetMode="External"/><Relationship Id="rId6433" Type="http://schemas.openxmlformats.org/officeDocument/2006/relationships/hyperlink" Target="https://www.caixa.gov.br/Downloads/sinapi-cadernos-tecnicos/SINAPI-CT-INSTALACOES-EM-COBRE.pdf" TargetMode="External"/><Relationship Id="rId9589" Type="http://schemas.openxmlformats.org/officeDocument/2006/relationships/hyperlink" Target="https://www.caixa.gov.br/Downloads/sinapi-cadernos-tecnicos/SINAPI-CT-VALVULAS-E-REGISTROS-PARA-SISTEMAS-PREDIAIS.pdf" TargetMode="External"/><Relationship Id="rId948" Type="http://schemas.openxmlformats.org/officeDocument/2006/relationships/hyperlink" Target="https://www.caixa.gov.br/Downloads/sinapi-cadernos-tecnicos/SINAPI-CT-ATERROS-BASES-SUB-BASES-E-IMPRIMACOES.pdf" TargetMode="External"/><Relationship Id="rId1578" Type="http://schemas.openxmlformats.org/officeDocument/2006/relationships/hyperlink" Target="https://www.caixa.gov.br/Downloads/sinapi-cadernos-tecnicos/SINAPI-CT-CUSTOS-HORARIOS-PRODUTIVO-E-IMPRODUTIV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5035" Type="http://schemas.openxmlformats.org/officeDocument/2006/relationships/hyperlink" Target="https://www.caixa.gov.br/Downloads/sinapi-cadernos-tecnicos/SINAPI-CT-INSTALACOES-HIDRAULICAS-RESERVACAO-E-BOMBAS-DE-RECALQUE.pdf" TargetMode="External"/><Relationship Id="rId6500" Type="http://schemas.openxmlformats.org/officeDocument/2006/relationships/hyperlink" Target="https://www.caixa.gov.br/Downloads/sinapi-cadernos-tecnicos/SINAPI-CT-INSTALACOES-EM-COBRE.pdf" TargetMode="External"/><Relationship Id="rId1645" Type="http://schemas.openxmlformats.org/officeDocument/2006/relationships/hyperlink" Target="https://www.caixa.gov.br/Downloads/sinapi-cadernos-tecnicos/SINAPI-CT-CUSTOS-HORARIOS-PRODUTIVO-E-IMPRODUTIVO-DOS-EQUIPAMENTOS.pdf" TargetMode="External"/><Relationship Id="rId4051" Type="http://schemas.openxmlformats.org/officeDocument/2006/relationships/hyperlink" Target="https://www.caixa.gov.br/Downloads/sinapi-cadernos-tecnicos/SINAPI-CT-FORMAS-PARA-ESTRUTURAS-DE-CONCRETO-ARMADO.pdf" TargetMode="External"/><Relationship Id="rId5102" Type="http://schemas.openxmlformats.org/officeDocument/2006/relationships/hyperlink" Target="https://www.caixa.gov.br/Downloads/sinapi-cadernos-tecnicos/SINAPI-CT-INSTALACOES-HIDRAULICAS-EM-PEX.pdf" TargetMode="External"/><Relationship Id="rId8258" Type="http://schemas.openxmlformats.org/officeDocument/2006/relationships/hyperlink" Target="https://www.caixa.gov.br/Downloads/sinapi-cadernos-tecnicos/SINAPI-CT-QUADRAS-E-SEUS-EQUIPAMENTOS.pdf" TargetMode="External"/><Relationship Id="rId8672" Type="http://schemas.openxmlformats.org/officeDocument/2006/relationships/hyperlink" Target="https://www.caixa.gov.br/Downloads/sinapi-cadernos-tecnicos/SINAPI-CT-REDES-DE-AGUA-E-ESGOTO-EM-PEAD-LISO-(TUBOS-E-CONEXOES).pdf" TargetMode="External"/><Relationship Id="rId9309" Type="http://schemas.openxmlformats.org/officeDocument/2006/relationships/hyperlink" Target="https://www.caixa.gov.br/Downloads/sinapi-cadernos-tecnicos/SINAPI-CT-TRANSPORTE-CARGA-E-DESCARGA-DE-MATERIAIS.pdf" TargetMode="External"/><Relationship Id="rId7274" Type="http://schemas.openxmlformats.org/officeDocument/2006/relationships/hyperlink" Target="https://www.caixa.gov.br/Downloads/sinapi-cadernos-tecnicos/SINAPI-CT-MASSA-UNICA-EXTERNA.pdf" TargetMode="External"/><Relationship Id="rId8325" Type="http://schemas.openxmlformats.org/officeDocument/2006/relationships/hyperlink" Target="https://www.caixa.gov.br/Downloads/sinapi-cadernos-tecnicos/SINAPI-CT-RASGOS-E-FIXACOES.pdf" TargetMode="External"/><Relationship Id="rId1712" Type="http://schemas.openxmlformats.org/officeDocument/2006/relationships/hyperlink" Target="https://www.caixa.gov.br/Downloads/sinapi-cadernos-tecnicos/SINAPI-CT-CUSTOS-HORARIOS-PRODUTIVO-E-IMPRODUTIVO-DOS-EQUIPAMENTOS.pdf" TargetMode="External"/><Relationship Id="rId4868" Type="http://schemas.openxmlformats.org/officeDocument/2006/relationships/hyperlink" Target="https://www.caixa.gov.br/Downloads/sinapi-cadernos-tecnicos/SINAPI-CT-INSTALACOES-HIDRAULICAS-RESERVACAO-E-BOMBAS-DE-RECALQUE.pdf" TargetMode="External"/><Relationship Id="rId5919" Type="http://schemas.openxmlformats.org/officeDocument/2006/relationships/hyperlink" Target="https://www.caixa.gov.br/Downloads/sinapi-cadernos-tecnicos/SINAPI-CT-INSTALACOES-DE-GAS-E-INCENDIO-EM-ACO-E-FERRO-GALVANIZADO.pdf" TargetMode="External"/><Relationship Id="rId6290" Type="http://schemas.openxmlformats.org/officeDocument/2006/relationships/hyperlink" Target="https://www.caixa.gov.br/Downloads/sinapi-cadernos-tecnicos/SINAPI-CT-INSTALACOES-DE-AR-CONDICIONADO.pdf" TargetMode="External"/><Relationship Id="rId3884" Type="http://schemas.openxmlformats.org/officeDocument/2006/relationships/hyperlink" Target="https://www.caixa.gov.br/Downloads/sinapi-cadernos-tecnicos/SINAPI-CT-FOSSAS-E-SUMIDOUROS.pdf" TargetMode="External"/><Relationship Id="rId4935" Type="http://schemas.openxmlformats.org/officeDocument/2006/relationships/hyperlink" Target="https://www.caixa.gov.br/Downloads/sinapi-cadernos-tecnicos/SINAPI-CT-INSTALACOES-HIDRAULICAS-RESERVACAO-E-BOMBAS-DE-RECALQUE.pdf" TargetMode="External"/><Relationship Id="rId7341" Type="http://schemas.openxmlformats.org/officeDocument/2006/relationships/hyperlink" Target="https://www.caixa.gov.br/Downloads/sinapi-cadernos-tecnicos/SINAPI-CT-MASSA-UNICA-EXTERNA.pdf" TargetMode="External"/><Relationship Id="rId9099" Type="http://schemas.openxmlformats.org/officeDocument/2006/relationships/hyperlink" Target="https://www.caixa.gov.br/Downloads/sinapi-cadernos-tecnicos/SINAPI-CT-TRANSPORTE-DE-MATERIAIS-DENTRO-DO-CANTEIRO-DE-OBRAS.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3537" Type="http://schemas.openxmlformats.org/officeDocument/2006/relationships/hyperlink" Target="https://www.caixa.gov.br/Downloads/sinapi-cadernos-tecnicos/SINAPI-CT-ESQUADRIAS-PORTAS.pdf" TargetMode="External"/><Relationship Id="rId3951" Type="http://schemas.openxmlformats.org/officeDocument/2006/relationships/hyperlink" Target="https://www.caixa.gov.br/Downloads/sinapi-cadernos-tecnicos/SINAPI-CT-FUNDACOES-RASAS-(BLOCOS-SAPATAS-VIGAS-BALDRAME).pdf" TargetMode="External"/><Relationship Id="rId458" Type="http://schemas.openxmlformats.org/officeDocument/2006/relationships/hyperlink" Target="https://www.caixa.gov.br/Downloads/sinapi-cadernos-tecnicos/SINAPI-CT-ASSENTAMENTO-DE-TUBOS-DE-PVC-E-METALICOS-EM-REDES-DE-AGUA.pdf" TargetMode="External"/><Relationship Id="rId872" Type="http://schemas.openxmlformats.org/officeDocument/2006/relationships/hyperlink" Target="https://www.caixa.gov.br/Downloads/sinapi-cadernos-tecnicos/SINAPI-CT-ATERROS-BASES-SUB-BASES-E-IMPRIMACOES.pdf" TargetMode="External"/><Relationship Id="rId1088" Type="http://schemas.openxmlformats.org/officeDocument/2006/relationships/hyperlink" Target="https://www.caixa.gov.br/Downloads/sinapi-cadernos-tecnicos/SINAPI-CT-BRISE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3604" Type="http://schemas.openxmlformats.org/officeDocument/2006/relationships/hyperlink" Target="https://www.caixa.gov.br/Downloads/sinapi-cadernos-tecnicos/SINAPI-CT-ESTRUTURA-E-TRAMA-PARA-COBERTURA.pdf" TargetMode="External"/><Relationship Id="rId6010" Type="http://schemas.openxmlformats.org/officeDocument/2006/relationships/hyperlink" Target="https://www.caixa.gov.br/Downloads/sinapi-cadernos-tecnicos/SINAPI-CT-INSTALACOES-DE-GAS-E-INCENDIO-EM-ACO-E-FERRO-GALVANIZADO.pdf" TargetMode="External"/><Relationship Id="rId9166" Type="http://schemas.openxmlformats.org/officeDocument/2006/relationships/hyperlink" Target="https://www.caixa.gov.br/Downloads/sinapi-cadernos-tecnicos/SINAPI-CT-TRANSPORTE-DE-MATERIAIS-DENTRO-DO-CANTEIRO-DE-OBRAS.pdf" TargetMode="External"/><Relationship Id="rId9580" Type="http://schemas.openxmlformats.org/officeDocument/2006/relationships/hyperlink" Target="https://www.caixa.gov.br/Downloads/sinapi-cadernos-tecnicos/SINAPI-CT-VALVULAS-E-REGISTROS-PARA-SISTEMAS-PREDIAIS.pdf" TargetMode="External"/><Relationship Id="rId525" Type="http://schemas.openxmlformats.org/officeDocument/2006/relationships/hyperlink" Target="https://www.caixa.gov.br/Downloads/sinapi-cadernos-tecnicos/SINAPI-CT-ASSENTAMENTO-DE-TUBOS-DE-PVC-E-METALICOS-EM-REDES-DE-AGUA.pdf" TargetMode="External"/><Relationship Id="rId1155" Type="http://schemas.openxmlformats.org/officeDocument/2006/relationships/hyperlink" Target="https://www.caixa.gov.br/Downloads/sinapi-cadernos-tecnicos/SINAPI-CT-CAIXAS-DE-AGUA-PARA-EDIFICACOE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5776" Type="http://schemas.openxmlformats.org/officeDocument/2006/relationships/hyperlink" Target="https://www.caixa.gov.br/Downloads/sinapi-cadernos-tecnicos/SINAPI-CT-INSTALACOES-PREDIAIS-DE-AGUA-QUENTE-EM-CPVC.pdf" TargetMode="External"/><Relationship Id="rId8182" Type="http://schemas.openxmlformats.org/officeDocument/2006/relationships/hyperlink" Target="https://www.caixa.gov.br/Downloads/sinapi-cadernos-tecnicos/SINAPI-CT-POCOS-DE-VISITA-E-CAIXAS-PARA-BOCAS-DE-LOBO.pdf" TargetMode="External"/><Relationship Id="rId9233" Type="http://schemas.openxmlformats.org/officeDocument/2006/relationships/hyperlink" Target="https://www.caixa.gov.br/Downloads/sinapi-cadernos-tecnicos/SINAPI-CT-TRANSPORTE-CARGA-E-DESCARGA-DE-MATERIAIS.pdf" TargetMode="External"/><Relationship Id="rId1222" Type="http://schemas.openxmlformats.org/officeDocument/2006/relationships/hyperlink" Target="https://www.caixa.gov.br/Downloads/sinapi-cadernos-tecnicos/SINAPI-CT-CERCAS-PROTETORES-E-ALAMBRADOS.pdf" TargetMode="External"/><Relationship Id="rId4378" Type="http://schemas.openxmlformats.org/officeDocument/2006/relationships/hyperlink" Target="https://www.caixa.gov.br/Downloads/sinapi-cadernos-tecnicos/SINAPI-CT-INSTALACOES-ELETRICAS-ELETRODUTOS-EMBUTIDOS-CABOS-CAIXAS-TOMADAS-E-INTERRUPTORES.pdf" TargetMode="External"/><Relationship Id="rId5429" Type="http://schemas.openxmlformats.org/officeDocument/2006/relationships/hyperlink" Target="https://www.caixa.gov.br/Downloads/sinapi-cadernos-tecnicos/SINAPI-CT-INSTALACOES-PREDIAIS-DE-AGUA-FRIA-EM-PVC.pdf" TargetMode="External"/><Relationship Id="rId6827" Type="http://schemas.openxmlformats.org/officeDocument/2006/relationships/hyperlink" Target="https://www.caixa.gov.br/Downloads/sinapi-metodologia/Livro_SINAPI_Calculos_Parametros.pdf" TargetMode="External"/><Relationship Id="rId9300" Type="http://schemas.openxmlformats.org/officeDocument/2006/relationships/hyperlink" Target="https://www.caixa.gov.br/Downloads/sinapi-cadernos-tecnicos/SINAPI-CT-TRANSPORTE-CARGA-E-DESCARGA-DE-MATERIAIS.pdf" TargetMode="External"/><Relationship Id="rId3394" Type="http://schemas.openxmlformats.org/officeDocument/2006/relationships/hyperlink" Target="https://www.caixa.gov.br/Downloads/sinapi-cadernos-tecnicos/SINAPI-CT-ESQUADRIAS-JANELAS.pdf" TargetMode="External"/><Relationship Id="rId4792" Type="http://schemas.openxmlformats.org/officeDocument/2006/relationships/hyperlink" Target="https://www.caixa.gov.br/Downloads/sinapi-cadernos-tecnicos/SINAPI-CT-INSTALACOES-HIDRAULICAS-RESERVACAO-E-BOMBAS-DE-RECALQUE.pdf" TargetMode="External"/><Relationship Id="rId5843" Type="http://schemas.openxmlformats.org/officeDocument/2006/relationships/hyperlink" Target="https://www.caixa.gov.br/Downloads/sinapi-cadernos-tecnicos/SINAPI-CT-INSTALACOES-PREDIAIS-DE-AGUAS-PLUVIAIS-TUBOS-CONEXOES-CAIXAS-E-RALOS.pdf" TargetMode="External"/><Relationship Id="rId8999" Type="http://schemas.openxmlformats.org/officeDocument/2006/relationships/hyperlink" Target="https://www.caixa.gov.br/Downloads/sinapi-cadernos-tecnicos/SINAPI-CT-TRANSPORTE-FLUVIAL-CARGA-E-DESCARGA.pdf" TargetMode="External"/><Relationship Id="rId3047" Type="http://schemas.openxmlformats.org/officeDocument/2006/relationships/hyperlink" Target="https://www.caixa.gov.br/Downloads/sinapi-cadernos-tecnicos/SINAPI-CT-ESCADAS.pdf" TargetMode="External"/><Relationship Id="rId4445" Type="http://schemas.openxmlformats.org/officeDocument/2006/relationships/hyperlink" Target="https://www.caixa.gov.br/Downloads/sinapi-cadernos-tecnicos/SINAPI-CT-INSTALACOES-ELETRICAS-ELETRODUTOS-EMBUTIDOS-CABOS-CAIXAS-TOMADAS-E-INTERRUPTORES.pdf" TargetMode="External"/><Relationship Id="rId5910" Type="http://schemas.openxmlformats.org/officeDocument/2006/relationships/hyperlink" Target="https://www.caixa.gov.br/Downloads/sinapi-cadernos-tecnicos/SINAPI-CT-INSTALACOES-DE-GAS-E-INCENDIO-EM-ACO-E-FERRO-GALVANIZADO.pdf" TargetMode="External"/><Relationship Id="rId3461" Type="http://schemas.openxmlformats.org/officeDocument/2006/relationships/hyperlink" Target="https://www.caixa.gov.br/Downloads/sinapi-cadernos-tecnicos/SINAPI-CT-ESQUADRIAS-PORTAS.pdf" TargetMode="External"/><Relationship Id="rId4512" Type="http://schemas.openxmlformats.org/officeDocument/2006/relationships/hyperlink" Target="https://www.caixa.gov.br/Downloads/sinapi-cadernos-tecnicos/SINAPI-CT-INSTALACOES-ELETRICAS-ELETRODUTOS-EMBUTIDOS-CABOS-CAIXAS-TOMADAS-E-INTERRUPTORES.pdf" TargetMode="External"/><Relationship Id="rId7668" Type="http://schemas.openxmlformats.org/officeDocument/2006/relationships/hyperlink" Target="https://www.caixa.gov.br/Downloads/sinapi-cadernos-tecnicos/SINAPI-CT-PAVIMENTO-RIGIDO-DE-CONCRETO.pdf" TargetMode="External"/><Relationship Id="rId8719" Type="http://schemas.openxmlformats.org/officeDocument/2006/relationships/hyperlink" Target="https://www.caixa.gov.br/Downloads/sinapi-cadernos-tecnicos/SINAPI-CT-REVESTIMENTOS-CERAMICOS-INTERNOS.pdf" TargetMode="External"/><Relationship Id="rId382" Type="http://schemas.openxmlformats.org/officeDocument/2006/relationships/hyperlink" Target="https://www.caixa.gov.br/Downloads/sinapi-cadernos-tecnicos/SINAPI-CT-ASSENTAMENTO-DE-TUBOS-DE-ESGOTO-EM-PVC-E-PEAD.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3114" Type="http://schemas.openxmlformats.org/officeDocument/2006/relationships/hyperlink" Target="https://www.caixa.gov.br/Downloads/sinapi-cadernos-tecnicos/SINAPI-CT-ESCADAS.pdf" TargetMode="External"/><Relationship Id="rId6684" Type="http://schemas.openxmlformats.org/officeDocument/2006/relationships/hyperlink" Target="https://www.caixa.gov.br/Downloads/sinapi-cadernos-tecnicos/SINAPI-CT-LIGACOES-PREDIAIS-DE-AGUA-E-ESGOTO.pdf" TargetMode="External"/><Relationship Id="rId7735" Type="http://schemas.openxmlformats.org/officeDocument/2006/relationships/hyperlink" Target="https://www.caixa.gov.br/Downloads/sinapi-cadernos-tecnicos/SINAPI-CT-PERFURACAO-HORIZONTAL-DIRECIONAL-HDD.pdf" TargetMode="External"/><Relationship Id="rId9090" Type="http://schemas.openxmlformats.org/officeDocument/2006/relationships/hyperlink" Target="https://www.caixa.gov.br/Downloads/sinapi-cadernos-tecnicos/SINAPI-CT-TRANSPORTE-DE-MATERIAIS-DENTRO-DO-CANTEIRO-DE-OBRAS.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5286" Type="http://schemas.openxmlformats.org/officeDocument/2006/relationships/hyperlink" Target="https://www.caixa.gov.br/Downloads/sinapi-cadernos-tecnicos/SINAPI-CT-INSTALACOES-HIDRAULICAS-EM-PPR.pdf" TargetMode="External"/><Relationship Id="rId6337" Type="http://schemas.openxmlformats.org/officeDocument/2006/relationships/hyperlink" Target="https://www.caixa.gov.br/Downloads/sinapi-cadernos-tecnicos/SINAPI-CT-INSTALACOES-EM-COBRE.pdf" TargetMode="External"/><Relationship Id="rId6751" Type="http://schemas.openxmlformats.org/officeDocument/2006/relationships/hyperlink" Target="https://www.caixa.gov.br/Downloads/sinapi-metodologia/Livro_SINAPI_Calculos_Parametros.pdf" TargetMode="External"/><Relationship Id="rId102" Type="http://schemas.openxmlformats.org/officeDocument/2006/relationships/hyperlink" Target="https://www.caixa.gov.br/Downloads/sinapi-cadernos-tecnicos/SINAPI-CT-ARGAMASSAS.pdf" TargetMode="External"/><Relationship Id="rId5353" Type="http://schemas.openxmlformats.org/officeDocument/2006/relationships/hyperlink" Target="https://www.caixa.gov.br/Downloads/sinapi-cadernos-tecnicos/SINAPI-CT-INSTALACOES-PREDIAIS-DE-ESGOTO-TUBOS-E-CONEXOES.pdf" TargetMode="External"/><Relationship Id="rId6404" Type="http://schemas.openxmlformats.org/officeDocument/2006/relationships/hyperlink" Target="https://www.caixa.gov.br/Downloads/sinapi-cadernos-tecnicos/SINAPI-CT-INSTALACOES-EM-COBRE.pdf" TargetMode="External"/><Relationship Id="rId7802" Type="http://schemas.openxmlformats.org/officeDocument/2006/relationships/hyperlink" Target="https://www.caixa.gov.br/Downloads/sinapi-cadernos-tecnicos/SINAPI-CT-PINTURA-INTERNA.pdf" TargetMode="External"/><Relationship Id="rId1896" Type="http://schemas.openxmlformats.org/officeDocument/2006/relationships/hyperlink" Target="https://www.caixa.gov.br/Downloads/sinapi-cadernos-tecnicos/SINAPI-CT-DEPRECIACAO-JUROS-IMPOSTOS-E-SEGUROS-MANUTENCAO-E-MATERIAIS-NA-OPERACAO-DOS-EQUIPAMENTOS.pdf" TargetMode="External"/><Relationship Id="rId2947" Type="http://schemas.openxmlformats.org/officeDocument/2006/relationships/hyperlink" Target="https://www.caixa.gov.br/Downloads/sinapi-cadernos-tecnicos/SINAPI-CT-EQUIPAMENTOS-DE-PROTECAO-COLETIVA.pdf" TargetMode="External"/><Relationship Id="rId5006" Type="http://schemas.openxmlformats.org/officeDocument/2006/relationships/hyperlink" Target="https://www.caixa.gov.br/Downloads/sinapi-cadernos-tecnicos/SINAPI-CT-INSTALACOES-HIDRAULICAS-RESERVACAO-E-BOMBAS-DE-RECALQUE.pdf" TargetMode="External"/><Relationship Id="rId919" Type="http://schemas.openxmlformats.org/officeDocument/2006/relationships/hyperlink" Target="https://www.caixa.gov.br/Downloads/sinapi-cadernos-tecnicos/SINAPI-CT-ATERROS-BASES-SUB-BASES-E-IMPRIMACOES.pdf" TargetMode="External"/><Relationship Id="rId1549" Type="http://schemas.openxmlformats.org/officeDocument/2006/relationships/hyperlink" Target="https://www.caixa.gov.br/Downloads/sinapi-cadernos-tecnicos/SINAPI-CT-CUSTOS-HORARIOS-PRODUTIVO-E-IMPRODUTIVO-DOS-EQUIPAMENTOS.pdf" TargetMode="External"/><Relationship Id="rId1963" Type="http://schemas.openxmlformats.org/officeDocument/2006/relationships/hyperlink" Target="https://www.caixa.gov.br/Downloads/sinapi-cadernos-tecnicos/SINAPI-CT-DEPRECIACAO-JUROS-IMPOSTOS-E-SEGUROS-MANUTENCAO-E-MATERIAIS-NA-OPERACAO-DOS-EQUIPAMENTOS.pdf" TargetMode="External"/><Relationship Id="rId4022" Type="http://schemas.openxmlformats.org/officeDocument/2006/relationships/hyperlink" Target="https://www.caixa.gov.br/Downloads/sinapi-cadernos-tecnicos/SINAPI-CT-FORMAS-PARA-ESTRUTURAS-DE-CONCRETO-ARMADO.pdf" TargetMode="External"/><Relationship Id="rId5420" Type="http://schemas.openxmlformats.org/officeDocument/2006/relationships/hyperlink" Target="https://www.caixa.gov.br/Downloads/sinapi-cadernos-tecnicos/SINAPI-CT-INSTALACOES-PREDIAIS-DE-AGUA-FRIA-EM-PVC.pdf" TargetMode="External"/><Relationship Id="rId7178" Type="http://schemas.openxmlformats.org/officeDocument/2006/relationships/hyperlink" Target="https://www.caixa.gov.br/Downloads/sinapi-cadernos-tecnicos/SINAPI-CT-LOUCAS-E-METAIS.pdf" TargetMode="External"/><Relationship Id="rId8576" Type="http://schemas.openxmlformats.org/officeDocument/2006/relationships/hyperlink" Target="https://www.caixa.gov.br/Downloads/sinapi-cadernos-tecnicos/SINAPI-CT-REDES-DE-AGUA-E-ESGOTO-EM-PEAD-LISO-(TUBOS-E-CONEXOES).pdf" TargetMode="External"/><Relationship Id="rId8990" Type="http://schemas.openxmlformats.org/officeDocument/2006/relationships/hyperlink" Target="https://www.caixa.gov.br/Downloads/sinapi-cadernos-tecnicos/SINAPI-CT-TRANSPORTE-FLUVIAL-CARGA-E-DESCARGA.pdf" TargetMode="External"/><Relationship Id="rId9627" Type="http://schemas.openxmlformats.org/officeDocument/2006/relationships/hyperlink" Target="https://www.caixa.gov.br/Downloads/sinapi-cadernos-tecnicos/SINAPI-CT-VALVULAS-PARA-REDES-DE-SANEAMENTO.pdf" TargetMode="External"/><Relationship Id="rId1616" Type="http://schemas.openxmlformats.org/officeDocument/2006/relationships/hyperlink" Target="https://www.caixa.gov.br/Downloads/sinapi-cadernos-tecnicos/SINAPI-CT-CUSTOS-HORARIOS-PRODUTIVO-E-IMPRODUTIVO-DOS-EQUIPAMENTOS.pdf" TargetMode="External"/><Relationship Id="rId7592" Type="http://schemas.openxmlformats.org/officeDocument/2006/relationships/hyperlink" Target="https://www.caixa.gov.br/Downloads/sinapi-cadernos-tecnicos/SINAPI-CT-PARQUINHOS-E-EQUIPAMENTOS-DE-GINASTICA-AO-AR-LIVRE.pdf" TargetMode="External"/><Relationship Id="rId8229" Type="http://schemas.openxmlformats.org/officeDocument/2006/relationships/hyperlink" Target="https://www.caixa.gov.br/Downloads/sinapi-cadernos-tecnicos/SINAPI-CT-PRODUCAO-DE-CONCRETO.pdf" TargetMode="External"/><Relationship Id="rId8643" Type="http://schemas.openxmlformats.org/officeDocument/2006/relationships/hyperlink" Target="https://www.caixa.gov.br/Downloads/sinapi-cadernos-tecnicos/SINAPI-CT-REDES-DE-AGUA-E-ESGOTO-EM-PEAD-LISO-(TUBOS-E-CONEXOES).pdf" TargetMode="External"/><Relationship Id="rId3788" Type="http://schemas.openxmlformats.org/officeDocument/2006/relationships/hyperlink" Target="https://www.caixa.gov.br/Downloads/sinapi-cadernos-tecnicos/SINAPI-CT-ESTRUTURAS-DE-MADEIRA.pdf" TargetMode="External"/><Relationship Id="rId4839" Type="http://schemas.openxmlformats.org/officeDocument/2006/relationships/hyperlink" Target="https://www.caixa.gov.br/Downloads/sinapi-cadernos-tecnicos/SINAPI-CT-INSTALACOES-HIDRAULICAS-RESERVACAO-E-BOMBAS-DE-RECALQUE.pdf" TargetMode="External"/><Relationship Id="rId6194" Type="http://schemas.openxmlformats.org/officeDocument/2006/relationships/hyperlink" Target="https://www.caixa.gov.br/Downloads/sinapi-cadernos-tecnicos/SINAPI-CT-INSTALACOES-DE-GAS-E-INCENDIO-EM-ACO-E-FERRO-GALVANIZADO.pdf" TargetMode="External"/><Relationship Id="rId7245" Type="http://schemas.openxmlformats.org/officeDocument/2006/relationships/hyperlink" Target="https://www.caixa.gov.br/Downloads/sinapi-cadernos-tecnicos/SINAPI-CT-MASSA-UNICA-EXTERNA.pdf" TargetMode="External"/><Relationship Id="rId8710" Type="http://schemas.openxmlformats.org/officeDocument/2006/relationships/hyperlink" Target="https://www.caixa.gov.br/Downloads/sinapi-cadernos-tecnicos/SINAPI-CT-REVESTIMENTOS-CERAMICOS-INTERNOS.pdf" TargetMode="External"/><Relationship Id="rId3855" Type="http://schemas.openxmlformats.org/officeDocument/2006/relationships/hyperlink" Target="https://www.caixa.gov.br/Downloads/sinapi-cadernos-tecnicos/SINAPI-CT-EXECUCAO-DE-TIRANTES.pdf" TargetMode="External"/><Relationship Id="rId6261" Type="http://schemas.openxmlformats.org/officeDocument/2006/relationships/hyperlink" Target="https://www.caixa.gov.br/Downloads/sinapi-cadernos-tecnicos/SINAPI-CT-INSTALACOES-DE-GAS-EM-PEX-MULTICAMADAS.pdf" TargetMode="External"/><Relationship Id="rId7312" Type="http://schemas.openxmlformats.org/officeDocument/2006/relationships/hyperlink" Target="https://www.caixa.gov.br/Downloads/sinapi-cadernos-tecnicos/SINAPI-CT-MASSA-UNICA-EXTERNA.pdf" TargetMode="External"/><Relationship Id="rId776" Type="http://schemas.openxmlformats.org/officeDocument/2006/relationships/hyperlink" Target="https://www.caixa.gov.br/Downloads/sinapi-cadernos-tecnicos/SINAPI-CT-ATERROS-BASES-SUB-BASES-E-IMPRIMACOE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3508" Type="http://schemas.openxmlformats.org/officeDocument/2006/relationships/hyperlink" Target="https://www.caixa.gov.br/Downloads/sinapi-cadernos-tecnicos/SINAPI-CT-ESQUADRIAS-PORTAS.pdf" TargetMode="External"/><Relationship Id="rId4906" Type="http://schemas.openxmlformats.org/officeDocument/2006/relationships/hyperlink" Target="https://www.caixa.gov.br/Downloads/sinapi-cadernos-tecnicos/SINAPI-CT-INSTALACOES-HIDRAULICAS-RESERVACAO-E-BOMBAS-DE-RECALQUE.pdf" TargetMode="External"/><Relationship Id="rId9484" Type="http://schemas.openxmlformats.org/officeDocument/2006/relationships/hyperlink" Target="https://www.caixa.gov.br/Downloads/sinapi-cadernos-tecnicos/SINAPI-CT-VIDROS-E-ESPELHOS.pdf" TargetMode="External"/><Relationship Id="rId429" Type="http://schemas.openxmlformats.org/officeDocument/2006/relationships/hyperlink" Target="https://www.caixa.gov.br/Downloads/sinapi-cadernos-tecnicos/SINAPI-CT-ASSENTAMENTO-DE-TUBOS-DE-PVC-E-METALICOS-EM-REDES-DE-AGUA.pdf" TargetMode="External"/><Relationship Id="rId1059" Type="http://schemas.openxmlformats.org/officeDocument/2006/relationships/hyperlink" Target="https://www.caixa.gov.br/Downloads/sinapi-cadernos-tecnicos/SINAPI-CT-BOCAS-PARA-BUEIROS.pdf" TargetMode="External"/><Relationship Id="rId1473" Type="http://schemas.openxmlformats.org/officeDocument/2006/relationships/hyperlink" Target="https://www.caixa.gov.br/Downloads/sinapi-cadernos-tecnicos/SINAPI-CT-CUSTOS-HORARIOS-PRODUTIVO-E-IMPRODUTIVO-DOS-EQUIPAMENTOS.pdf" TargetMode="External"/><Relationship Id="rId2871" Type="http://schemas.openxmlformats.org/officeDocument/2006/relationships/hyperlink" Target="https://www.caixa.gov.br/Downloads/sinapi-cadernos-tecnicos/SINAPI-CT-ELETROCALHAS.pdf" TargetMode="External"/><Relationship Id="rId3922" Type="http://schemas.openxmlformats.org/officeDocument/2006/relationships/hyperlink" Target="https://www.caixa.gov.br/Downloads/sinapi-cadernos-tecnicos/SINAPI-CT-FOSSAS-E-SUMIDOUROS.pdf" TargetMode="External"/><Relationship Id="rId8086" Type="http://schemas.openxmlformats.org/officeDocument/2006/relationships/hyperlink" Target="https://www.caixa.gov.br/Downloads/sinapi-cadernos-tecnicos/SINAPI-CT-POCOS-DE-VISITA-E-CAIXAS-PARA-BOCAS-DE-LOBO.pdf" TargetMode="External"/><Relationship Id="rId9137" Type="http://schemas.openxmlformats.org/officeDocument/2006/relationships/hyperlink" Target="https://www.caixa.gov.br/Downloads/sinapi-cadernos-tecnicos/SINAPI-CT-TRANSPORTE-DE-MATERIAIS-DENTRO-DO-CANTEIRO-DE-OBRAS.pdf" TargetMode="External"/><Relationship Id="rId843" Type="http://schemas.openxmlformats.org/officeDocument/2006/relationships/hyperlink" Target="https://www.caixa.gov.br/Downloads/sinapi-cadernos-tecnicos/SINAPI-CT-ATERROS-BASES-SUB-BASES-E-IMPRIMACOES.pdf" TargetMode="External"/><Relationship Id="rId1126" Type="http://schemas.openxmlformats.org/officeDocument/2006/relationships/hyperlink" Target="https://www.caixa.gov.br/Downloads/sinapi-cadernos-tecnicos/SINAPI-CT-CAIXAS-ENTERRADA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8153" Type="http://schemas.openxmlformats.org/officeDocument/2006/relationships/hyperlink" Target="https://www.caixa.gov.br/Downloads/sinapi-cadernos-tecnicos/SINAPI-CT-POCOS-DE-VISITA-E-CAIXAS-PARA-BOCAS-DE-LOBO.pdf" TargetMode="External"/><Relationship Id="rId9551" Type="http://schemas.openxmlformats.org/officeDocument/2006/relationships/hyperlink" Target="https://www.caixa.gov.br/Downloads/sinapi-cadernos-tecnicos/SINAPI-CT-VALVULAS-E-REGISTROS-PARA-SISTEMAS-PREDIAIS.pdf" TargetMode="External"/><Relationship Id="rId910" Type="http://schemas.openxmlformats.org/officeDocument/2006/relationships/hyperlink" Target="https://www.caixa.gov.br/Downloads/sinapi-cadernos-tecnicos/SINAPI-CT-ATERROS-BASES-SUB-BASES-E-IMPRIMACOES.pdf" TargetMode="External"/><Relationship Id="rId1540" Type="http://schemas.openxmlformats.org/officeDocument/2006/relationships/hyperlink" Target="https://www.caixa.gov.br/Downloads/sinapi-cadernos-tecnicos/SINAPI-CT-CUSTOS-HORARIOS-PRODUTIVO-E-IMPRODUTIVO-DOS-EQUIPAMENTOS.pdf" TargetMode="External"/><Relationship Id="rId4696" Type="http://schemas.openxmlformats.org/officeDocument/2006/relationships/hyperlink" Target="https://www.caixa.gov.br/Downloads/sinapi-cadernos-tecnicos/SINAPI-CT-INSTALACOES-ELETRICAS-QUADROS-CABOS-DISJUNTORES-CONTATORES-E-BARRAMENTOS-BLINDADOS.pdf" TargetMode="External"/><Relationship Id="rId5747" Type="http://schemas.openxmlformats.org/officeDocument/2006/relationships/hyperlink" Target="https://www.caixa.gov.br/Downloads/sinapi-cadernos-tecnicos/SINAPI-CT-INSTALACOES-PREDIAIS-DE-AGUA-QUENTE-EM-CPVC.pdf" TargetMode="External"/><Relationship Id="rId9204" Type="http://schemas.openxmlformats.org/officeDocument/2006/relationships/hyperlink" Target="https://www.caixa.gov.br/Downloads/sinapi-cadernos-tecnicos/SINAPI-CT-TRANSPORTE-CARGA-E-DESCARGA-DE-MATERIAIS.pdf" TargetMode="External"/><Relationship Id="rId3298" Type="http://schemas.openxmlformats.org/officeDocument/2006/relationships/hyperlink" Target="https://www.caixa.gov.br/Downloads/sinapi-cadernos-tecnicos/SINAPI-CT-ESCAVACAO-DE-VALAS.pdf" TargetMode="External"/><Relationship Id="rId4349" Type="http://schemas.openxmlformats.org/officeDocument/2006/relationships/hyperlink" Target="https://www.caixa.gov.br/Downloads/sinapi-cadernos-tecnicos/SINAPI-CT-INSTALACOES-ELETRICAS-ELETRODUTOS-EMBUTIDOS-CABOS-CAIXAS-TOMADAS-E-INTERRUPTORES.pdf" TargetMode="External"/><Relationship Id="rId4763" Type="http://schemas.openxmlformats.org/officeDocument/2006/relationships/hyperlink" Target="https://www.caixa.gov.br/Downloads/sinapi-cadernos-tecnicos/SINAPI-CT-INSTALACOES-ELETRICAS-REDE-DE-DISTRIBUICAO.pdf" TargetMode="External"/><Relationship Id="rId5814" Type="http://schemas.openxmlformats.org/officeDocument/2006/relationships/hyperlink" Target="https://www.caixa.gov.br/Downloads/sinapi-cadernos-tecnicos/SINAPI-CT-INSTALACOES-PREDIAIS-DE-AGUAS-PLUVIAIS-TUBOS-CONEXOES-CAIXAS-E-RALOS.pdf" TargetMode="External"/><Relationship Id="rId8220" Type="http://schemas.openxmlformats.org/officeDocument/2006/relationships/hyperlink" Target="https://www.caixa.gov.br/Downloads/sinapi-cadernos-tecnicos/SINAPI-CT-PRODUCAO-DE-CONCRETO.pdf" TargetMode="External"/><Relationship Id="rId3365" Type="http://schemas.openxmlformats.org/officeDocument/2006/relationships/hyperlink" Target="https://www.caixa.gov.br/Downloads/sinapi-cadernos-tecnicos/SINAPI-CT-ESCORAMENTO-E-PREPARO-DE-FUNDO-DE-VALAS.pdf" TargetMode="External"/><Relationship Id="rId4416" Type="http://schemas.openxmlformats.org/officeDocument/2006/relationships/hyperlink" Target="https://www.caixa.gov.br/Downloads/sinapi-cadernos-tecnicos/SINAPI-CT-INSTALACOES-ELETRICAS-ELETRODUTOS-EMBUTIDOS-CABOS-CAIXAS-TOMADAS-E-INTERRUPTORES.pdf" TargetMode="External"/><Relationship Id="rId4830" Type="http://schemas.openxmlformats.org/officeDocument/2006/relationships/hyperlink" Target="https://www.caixa.gov.br/Downloads/sinapi-cadernos-tecnicos/SINAPI-CT-INSTALACOES-HIDRAULICAS-RESERVACAO-E-BOMBAS-DE-RECALQUE.pdf" TargetMode="External"/><Relationship Id="rId7986" Type="http://schemas.openxmlformats.org/officeDocument/2006/relationships/hyperlink" Target="https://www.caixa.gov.br/Downloads/sinapi-cadernos-tecnicos/SINAPI-CT-PISOS.pdf" TargetMode="External"/><Relationship Id="rId286" Type="http://schemas.openxmlformats.org/officeDocument/2006/relationships/hyperlink" Target="https://www.caixa.gov.br/Downloads/sinapi-cadernos-tecnicos/SINAPI-CT-ARMACAO-PARA-ESTRUTURAS-DE-CONCRETO-ARMADO.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3018" Type="http://schemas.openxmlformats.org/officeDocument/2006/relationships/hyperlink" Target="https://www.caixa.gov.br/Downloads/sinapi-cadernos-tecnicos/SINAPI-CT-ESCADAS.pdf" TargetMode="External"/><Relationship Id="rId3432" Type="http://schemas.openxmlformats.org/officeDocument/2006/relationships/hyperlink" Target="https://www.caixa.gov.br/Downloads/sinapi-cadernos-tecnicos/SINAPI-CT-ESQUADRIAS-PORTAS.pdf" TargetMode="External"/><Relationship Id="rId6588" Type="http://schemas.openxmlformats.org/officeDocument/2006/relationships/hyperlink" Target="https://www.caixa.gov.br/Downloads/sinapi-cadernos-tecnicos/SINAPI-CT-INSTALACOES-PARA-CANTEIROS-DE-OBRAS.pdf" TargetMode="External"/><Relationship Id="rId7639" Type="http://schemas.openxmlformats.org/officeDocument/2006/relationships/hyperlink" Target="https://www.caixa.gov.br/Downloads/sinapi-cadernos-tecnicos/SINAPI-CT-PAVIMENTO-INTERTRAVADO.pdf" TargetMode="External"/><Relationship Id="rId353" Type="http://schemas.openxmlformats.org/officeDocument/2006/relationships/hyperlink" Target="https://www.caixa.gov.br/Downloads/sinapi-cadernos-tecnicos/SINAPI-CT-ASSENTAMENTO-DE-TUBOS-DE-ESGOTO-EM-PVC-E-PEAD.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9061" Type="http://schemas.openxmlformats.org/officeDocument/2006/relationships/hyperlink" Target="https://www.caixa.gov.br/Downloads/sinapi-cadernos-tecnicos/SINAPI-CT-TRANSPORTE-FLUVIAL-CARGA-E-DESCARGA.pdf" TargetMode="External"/><Relationship Id="rId420" Type="http://schemas.openxmlformats.org/officeDocument/2006/relationships/hyperlink" Target="https://www.caixa.gov.br/Downloads/sinapi-cadernos-tecnicos/SINAPI-CT-ASSENTAMENTO-DE-TUBOS-DE-PVC-E-METALICOS-EM-REDES-DE-AGUA.pdf" TargetMode="External"/><Relationship Id="rId1050" Type="http://schemas.openxmlformats.org/officeDocument/2006/relationships/hyperlink" Target="https://www.caixa.gov.br/Downloads/sinapi-cadernos-tecnicos/SINAPI-CT-BOCAS-PARA-BUEIR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5257" Type="http://schemas.openxmlformats.org/officeDocument/2006/relationships/hyperlink" Target="https://www.caixa.gov.br/Downloads/sinapi-cadernos-tecnicos/SINAPI-CT-INSTALACOES-HIDRAULICAS-EM-PPR.pdf" TargetMode="External"/><Relationship Id="rId6655" Type="http://schemas.openxmlformats.org/officeDocument/2006/relationships/hyperlink" Target="https://www.caixa.gov.br/Downloads/sinapi-cadernos-tecnicos/SINAPI-CT-LIGACOES-PREDIAIS-DE-AGUA-E-ESGOTO.pdf" TargetMode="External"/><Relationship Id="rId7706" Type="http://schemas.openxmlformats.org/officeDocument/2006/relationships/hyperlink" Target="https://www.caixa.gov.br/Downloads/sinapi-cadernos-tecnicos/SINAPI-CT-PERFURACAO-HORIZONTAL-DIRECIONAL-HDD.pdf" TargetMode="External"/><Relationship Id="rId5671" Type="http://schemas.openxmlformats.org/officeDocument/2006/relationships/hyperlink" Target="https://www.caixa.gov.br/Downloads/sinapi-cadernos-tecnicos/SINAPI-CT-INSTALACOES-PREDIAIS-DE-AGUA-QUENTE-EM-CPVC.pdf" TargetMode="External"/><Relationship Id="rId6308" Type="http://schemas.openxmlformats.org/officeDocument/2006/relationships/hyperlink" Target="https://www.caixa.gov.br/Downloads/sinapi-cadernos-tecnicos/SINAPI-CT-INSTALACOES-DE-AR-CONDICIONADO.pdf" TargetMode="External"/><Relationship Id="rId6722" Type="http://schemas.openxmlformats.org/officeDocument/2006/relationships/hyperlink" Target="https://www.caixa.gov.br/Downloads/sinapi-metodologia/Livro_SINAPI_Calculos_Parametros.pdf" TargetMode="External"/><Relationship Id="rId1867" Type="http://schemas.openxmlformats.org/officeDocument/2006/relationships/hyperlink" Target="https://www.caixa.gov.br/Downloads/sinapi-cadernos-tecnicos/SINAPI-CT-DEMOLICOES-E-REMOCOES.pdf" TargetMode="External"/><Relationship Id="rId2918" Type="http://schemas.openxmlformats.org/officeDocument/2006/relationships/hyperlink" Target="https://www.caixa.gov.br/Downloads/sinapi-cadernos-tecnicos/SINAPI-CT-ENERGIA-SOLAR-PARA-EDIFICACOES.pdf" TargetMode="External"/><Relationship Id="rId4273" Type="http://schemas.openxmlformats.org/officeDocument/2006/relationships/hyperlink" Target="https://www.caixa.gov.br/Downloads/sinapi-cadernos-tecnicos/SINAPI-CT-ILUMINACAO-PREDIAL-E-MONITORAMENTO.pdf" TargetMode="External"/><Relationship Id="rId5324" Type="http://schemas.openxmlformats.org/officeDocument/2006/relationships/hyperlink" Target="https://www.caixa.gov.br/Downloads/sinapi-cadernos-tecnicos/SINAPI-CT-INSTALACOES-PREDIAIS-DE-ESGOTO-CAIXAS-E-RALOS.pdf" TargetMode="External"/><Relationship Id="rId8894" Type="http://schemas.openxmlformats.org/officeDocument/2006/relationships/hyperlink" Target="https://www.caixa.gov.br/Downloads/sinapi-cadernos-tecnicos/SINAPI-CT-SISTEMAS-DE-MEDICAO.pdf" TargetMode="External"/><Relationship Id="rId1934" Type="http://schemas.openxmlformats.org/officeDocument/2006/relationships/hyperlink" Target="https://www.caixa.gov.br/Downloads/sinapi-cadernos-tecnicos/SINAPI-CT-DEPRECIACAO-JUROS-IMPOSTOS-E-SEGUROS-MANUTENCAO-E-MATERIAIS-NA-OPERACAO-DOS-EQUIPAMENTOS.pdf" TargetMode="External"/><Relationship Id="rId4340" Type="http://schemas.openxmlformats.org/officeDocument/2006/relationships/hyperlink" Target="https://www.caixa.gov.br/Downloads/sinapi-cadernos-tecnicos/SINAPI-CT-INSTALACOES-ELETRICAS-ELETRODUTOS-EMBUTIDOS-CABOS-CAIXAS-TOMADAS-E-INTERRUPTORES.pdf" TargetMode="External"/><Relationship Id="rId7496" Type="http://schemas.openxmlformats.org/officeDocument/2006/relationships/hyperlink" Target="https://www.caixa.gov.br/Downloads/sinapi-cadernos-tecnicos/SINAPI-CT-PAREDES-DE-CONCRETO-ESTUCAMENTO.pdf" TargetMode="External"/><Relationship Id="rId8547" Type="http://schemas.openxmlformats.org/officeDocument/2006/relationships/hyperlink" Target="https://www.caixa.gov.br/Downloads/sinapi-cadernos-tecnicos/SINAPI-CT-REDES-DE-LOGICA-TELEFONIA-E-IMAGEM.pdf" TargetMode="External"/><Relationship Id="rId8961" Type="http://schemas.openxmlformats.org/officeDocument/2006/relationships/hyperlink" Target="https://www.caixa.gov.br/Downloads/sinapi-cadernos-tecnicos/SINAPI-CT-TRANSFORMADORES.pdf" TargetMode="External"/><Relationship Id="rId6098" Type="http://schemas.openxmlformats.org/officeDocument/2006/relationships/hyperlink" Target="https://www.caixa.gov.br/Downloads/sinapi-cadernos-tecnicos/SINAPI-CT-INSTALACOES-DE-GAS-E-INCENDIO-EM-ACO-E-FERRO-GALVANIZADO.pdf" TargetMode="External"/><Relationship Id="rId7149" Type="http://schemas.openxmlformats.org/officeDocument/2006/relationships/hyperlink" Target="https://www.caixa.gov.br/Downloads/sinapi-cadernos-tecnicos/SINAPI-CT-LOUCAS-E-METAIS.pdf" TargetMode="External"/><Relationship Id="rId7563" Type="http://schemas.openxmlformats.org/officeDocument/2006/relationships/hyperlink" Target="https://www.caixa.gov.br/Downloads/sinapi-cadernos-tecnicos/SINAPI-CT-PARQUINHOS-E-EQUIPAMENTOS-DE-GINASTICA-AO-AR-LIVRE.pdf" TargetMode="External"/><Relationship Id="rId8614" Type="http://schemas.openxmlformats.org/officeDocument/2006/relationships/hyperlink" Target="https://www.caixa.gov.br/Downloads/sinapi-cadernos-tecnicos/SINAPI-CT-REDES-DE-AGUA-E-ESGOTO-EM-PEAD-LISO-(TUBOS-E-CONEXOES).pdf" TargetMode="External"/><Relationship Id="rId6165" Type="http://schemas.openxmlformats.org/officeDocument/2006/relationships/hyperlink" Target="https://www.caixa.gov.br/Downloads/sinapi-cadernos-tecnicos/SINAPI-CT-INSTALACOES-DE-GAS-E-INCENDIO-EM-ACO-E-FERRO-GALVANIZADO.pdf" TargetMode="External"/><Relationship Id="rId7216" Type="http://schemas.openxmlformats.org/officeDocument/2006/relationships/hyperlink" Target="https://www.caixa.gov.br/Downloads/sinapi-cadernos-tecnicos/SINAPI-CT-LUMINARIAS-EXTERNAS.pdf" TargetMode="External"/><Relationship Id="rId3759" Type="http://schemas.openxmlformats.org/officeDocument/2006/relationships/hyperlink" Target="https://www.caixa.gov.br/Downloads/sinapi-cadernos-tecnicos/SINAPI-CT-ESTRUTURAS-DE-MADEIRA.pdf" TargetMode="External"/><Relationship Id="rId5181" Type="http://schemas.openxmlformats.org/officeDocument/2006/relationships/hyperlink" Target="https://www.caixa.gov.br/Downloads/sinapi-cadernos-tecnicos/SINAPI-CT-INSTALACOES-HIDRAULICAS-EM-PEX.pdf" TargetMode="External"/><Relationship Id="rId6232" Type="http://schemas.openxmlformats.org/officeDocument/2006/relationships/hyperlink" Target="https://www.caixa.gov.br/Downloads/sinapi-cadernos-tecnicos/SINAPI-CT-INSTALACOES-DE-GAS-EM-PEX-MULTICAMADAS.pdf" TargetMode="External"/><Relationship Id="rId7630" Type="http://schemas.openxmlformats.org/officeDocument/2006/relationships/hyperlink" Target="https://www.caixa.gov.br/Downloads/sinapi-cadernos-tecnicos/SINAPI-CT-PAVIMENTO-INTERTRAVADO.pdf" TargetMode="External"/><Relationship Id="rId9388" Type="http://schemas.openxmlformats.org/officeDocument/2006/relationships/hyperlink" Target="https://www.caixa.gov.br/Downloads/sinapi-cadernos-tecnicos/SINAPI-CT-TUBULOES.pdf" TargetMode="External"/><Relationship Id="rId2775" Type="http://schemas.openxmlformats.org/officeDocument/2006/relationships/hyperlink" Target="https://www.caixa.gov.br/Downloads/sinapi-cadernos-tecnicos/SINAPI-CT-DUTOS-PARA-AR-CONDICIONADO.pdf" TargetMode="External"/><Relationship Id="rId3826" Type="http://schemas.openxmlformats.org/officeDocument/2006/relationships/hyperlink" Target="https://www.caixa.gov.br/Downloads/sinapi-cadernos-tecnicos/SINAPI-CT-EXECUCAO-DE-TIRANTES.pdf" TargetMode="External"/><Relationship Id="rId747" Type="http://schemas.openxmlformats.org/officeDocument/2006/relationships/hyperlink" Target="https://www.caixa.gov.br/Downloads/sinapi-cadernos-tecnicos/SINAPI-CT-ATERRO-E-REATERRO-DE-VALAS.pdf" TargetMode="External"/><Relationship Id="rId1377" Type="http://schemas.openxmlformats.org/officeDocument/2006/relationships/hyperlink" Target="https://www.caixa.gov.br/Downloads/sinapi-cadernos-tecnicos/SINAPI-CT-CONTRAPISO.pdf" TargetMode="External"/><Relationship Id="rId1791" Type="http://schemas.openxmlformats.org/officeDocument/2006/relationships/hyperlink" Target="https://www.caixa.gov.br/Downloads/sinapi-cadernos-tecnicos/SINAPI-CT-CUSTOS-HORARIOS-PRODUTIVO-E-IMPRODUTIV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ELETROCALHAS.pdf" TargetMode="External"/><Relationship Id="rId5998" Type="http://schemas.openxmlformats.org/officeDocument/2006/relationships/hyperlink" Target="https://www.caixa.gov.br/Downloads/sinapi-cadernos-tecnicos/SINAPI-CT-INSTALACOES-DE-GAS-E-INCENDIO-EM-ACO-E-FERRO-GALVANIZADO.pdf" TargetMode="External"/><Relationship Id="rId9455" Type="http://schemas.openxmlformats.org/officeDocument/2006/relationships/hyperlink" Target="https://www.caixa.gov.br/Downloads/sinapi-cadernos-tecnicos/SINAPI-CT-VIDROS-E-ESPELHOS.pdf" TargetMode="External"/><Relationship Id="rId83" Type="http://schemas.openxmlformats.org/officeDocument/2006/relationships/hyperlink" Target="https://www.caixa.gov.br/Downloads/sinapi-cadernos-tecnicos/SINAPI-CT-ALVENARIA-DE-VEDACAO.pdf" TargetMode="External"/><Relationship Id="rId814" Type="http://schemas.openxmlformats.org/officeDocument/2006/relationships/hyperlink" Target="https://www.caixa.gov.br/Downloads/sinapi-cadernos-tecnicos/SINAPI-CT-ATERROS-BASES-SUB-BASES-E-IMPRIMACOES.pdf" TargetMode="External"/><Relationship Id="rId1444" Type="http://schemas.openxmlformats.org/officeDocument/2006/relationships/hyperlink" Target="https://www.caixa.gov.br/Downloads/sinapi-cadernos-tecnicos/SINAPI-CT-CUSTOS-HORARIOS-PRODUTIVO-E-IMPRODUTIVO-DOS-EQUIPAMENTOS.pdf" TargetMode="External"/><Relationship Id="rId8057" Type="http://schemas.openxmlformats.org/officeDocument/2006/relationships/hyperlink" Target="https://www.caixa.gov.br/Downloads/sinapi-cadernos-tecnicos/SINAPI-CT-POCOS-DE-VISITA-E-CAIXAS-PARA-BOCAS-DE-LOBO.pdf" TargetMode="External"/><Relationship Id="rId8471" Type="http://schemas.openxmlformats.org/officeDocument/2006/relationships/hyperlink" Target="https://www.caixa.gov.br/Downloads/sinapi-cadernos-tecnicos/SINAPI-CT-RECOMPOSICAO-DE-PAVIMENTOS.pdf" TargetMode="External"/><Relationship Id="rId9108" Type="http://schemas.openxmlformats.org/officeDocument/2006/relationships/hyperlink" Target="https://www.caixa.gov.br/Downloads/sinapi-cadernos-tecnicos/SINAPI-CT-TRANSPORTE-DE-MATERIAIS-DENTRO-DO-CANTEIRO-DE-OBRAS.pdf" TargetMode="External"/><Relationship Id="rId9522" Type="http://schemas.openxmlformats.org/officeDocument/2006/relationships/hyperlink" Target="https://www.caixa.gov.br/Downloads/sinapi-cadernos-tecnicos/SINAPI-CT-VALVULAS-E-REGISTROS-PARA-SISTEMAS-PREDIAIS.pdf" TargetMode="External"/><Relationship Id="rId1511" Type="http://schemas.openxmlformats.org/officeDocument/2006/relationships/hyperlink" Target="https://www.caixa.gov.br/Downloads/sinapi-cadernos-tecnicos/SINAPI-CT-CUSTOS-HORARIOS-PRODUTIVO-E-IMPRODUTIVO-DOS-EQUIPAMENTOS.pdf" TargetMode="External"/><Relationship Id="rId4667" Type="http://schemas.openxmlformats.org/officeDocument/2006/relationships/hyperlink" Target="https://www.caixa.gov.br/Downloads/sinapi-cadernos-tecnicos/SINAPI-CT-INSTALACOES-ELETRICAS-QUADROS-CABOS-DISJUNTORES-CONTATORES-E-BARRAMENTOS-BLINDADOS.pdf" TargetMode="External"/><Relationship Id="rId5718" Type="http://schemas.openxmlformats.org/officeDocument/2006/relationships/hyperlink" Target="https://www.caixa.gov.br/Downloads/sinapi-cadernos-tecnicos/SINAPI-CT-INSTALACOES-PREDIAIS-DE-AGUA-QUENTE-EM-CPVC.pdf" TargetMode="External"/><Relationship Id="rId7073" Type="http://schemas.openxmlformats.org/officeDocument/2006/relationships/hyperlink" Target="https://www.caixa.gov.br/Downloads/sinapi-metodologia/Livro_SINAPI_Calculos_Parametros.pdf" TargetMode="External"/><Relationship Id="rId8124" Type="http://schemas.openxmlformats.org/officeDocument/2006/relationships/hyperlink" Target="https://www.caixa.gov.br/Downloads/sinapi-cadernos-tecnicos/SINAPI-CT-POCOS-DE-VISITA-E-CAIXAS-PARA-BOCAS-DE-LOBO.pdf" TargetMode="External"/><Relationship Id="rId3269" Type="http://schemas.openxmlformats.org/officeDocument/2006/relationships/hyperlink" Target="https://www.caixa.gov.br/Downloads/sinapi-cadernos-tecnicos/SINAPI-CT-ESCAVACAO-DE-VALAS.pdf" TargetMode="External"/><Relationship Id="rId3683" Type="http://schemas.openxmlformats.org/officeDocument/2006/relationships/hyperlink" Target="https://www.caixa.gov.br/Downloads/sinapi-cadernos-tecnicos/SINAPI-CT-ESTRUTURA-E-TRAMA-PARA-COBERTURA.pdf" TargetMode="External"/><Relationship Id="rId7140" Type="http://schemas.openxmlformats.org/officeDocument/2006/relationships/hyperlink" Target="https://www.caixa.gov.br/Downloads/sinapi-cadernos-tecnicos/SINAPI-CT-LOUCAS-E-METAI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3336" Type="http://schemas.openxmlformats.org/officeDocument/2006/relationships/hyperlink" Target="https://www.caixa.gov.br/Downloads/sinapi-cadernos-tecnicos/SINAPI-CT-ESCORAMENTO-E-PREPARO-DE-FUNDO-DE-VALAS.pdf" TargetMode="External"/><Relationship Id="rId4734" Type="http://schemas.openxmlformats.org/officeDocument/2006/relationships/hyperlink" Target="https://www.caixa.gov.br/Downloads/sinapi-cadernos-tecnicos/SINAPI-CT-INSTALACOES-ELETRICAS-REDE-DE-DISTRIBUICAO.pdf" TargetMode="External"/><Relationship Id="rId257" Type="http://schemas.openxmlformats.org/officeDocument/2006/relationships/hyperlink" Target="https://www.caixa.gov.br/Downloads/sinapi-cadernos-tecnicos/SINAPI-CT-ARGAMASSAS.pdf" TargetMode="External"/><Relationship Id="rId3750" Type="http://schemas.openxmlformats.org/officeDocument/2006/relationships/hyperlink" Target="https://www.caixa.gov.br/Downloads/sinapi-cadernos-tecnicos/SINAPI-CT-ESTRUTURAS-DE-MADEIRA.pdf" TargetMode="External"/><Relationship Id="rId4801" Type="http://schemas.openxmlformats.org/officeDocument/2006/relationships/hyperlink" Target="https://www.caixa.gov.br/Downloads/sinapi-cadernos-tecnicos/SINAPI-CT-INSTALACOES-HIDRAULICAS-RESERVACAO-E-BOMBAS-DE-RECALQUE.pdf" TargetMode="External"/><Relationship Id="rId7957" Type="http://schemas.openxmlformats.org/officeDocument/2006/relationships/hyperlink" Target="https://www.caixa.gov.br/Downloads/sinapi-cadernos-tecnicos/SINAPI-CT-PISOS.pdf" TargetMode="External"/><Relationship Id="rId671" Type="http://schemas.openxmlformats.org/officeDocument/2006/relationships/hyperlink" Target="https://www.caixa.gov.br/Downloads/sinapi-cadernos-tecnicos/SINAPI-CT-ASSENTAMENTO-DE-TUBOS-DE-ESGOTO-OU-DRENAGEM-PLUVIAL-EM-CONCRETO.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3403" Type="http://schemas.openxmlformats.org/officeDocument/2006/relationships/hyperlink" Target="https://www.caixa.gov.br/Downloads/sinapi-cadernos-tecnicos/SINAPI-CT-ESQUADRIAS-JANELAS.pdf" TargetMode="External"/><Relationship Id="rId6559" Type="http://schemas.openxmlformats.org/officeDocument/2006/relationships/hyperlink" Target="https://www.caixa.gov.br/Downloads/sinapi-cadernos-tecnicos/SINAPI-CT-INSTALACOES-EM-COBRE.pdf" TargetMode="External"/><Relationship Id="rId6973" Type="http://schemas.openxmlformats.org/officeDocument/2006/relationships/hyperlink" Target="https://www.caixa.gov.br/Downloads/sinapi-metodologia/Livro_SINAPI_Calculos_Parametros.pdf" TargetMode="External"/><Relationship Id="rId324" Type="http://schemas.openxmlformats.org/officeDocument/2006/relationships/hyperlink" Target="https://www.caixa.gov.br/Downloads/sinapi-cadernos-tecnicos/SINAPI-CT-ARMACAO-PARA-ESTRUTURAS-DE-CONCRETO-ARMADO.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5575" Type="http://schemas.openxmlformats.org/officeDocument/2006/relationships/hyperlink" Target="https://www.caixa.gov.br/Downloads/sinapi-cadernos-tecnicos/SINAPI-CT-INSTALACOES-PREDIAIS-DE-AGUA-FRIA-EM-PVC.pdf" TargetMode="External"/><Relationship Id="rId6626" Type="http://schemas.openxmlformats.org/officeDocument/2006/relationships/hyperlink" Target="https://www.caixa.gov.br/Downloads/sinapi-cadernos-tecnicos/SINAPI-CT-LAJES-PRE-MOLDADAS.pdf" TargetMode="External"/><Relationship Id="rId9032" Type="http://schemas.openxmlformats.org/officeDocument/2006/relationships/hyperlink" Target="https://www.caixa.gov.br/Downloads/sinapi-cadernos-tecnicos/SINAPI-CT-TRANSPORTE-FLUVIAL-CARGA-E-DESCARGA.pdf" TargetMode="External"/><Relationship Id="rId1021" Type="http://schemas.openxmlformats.org/officeDocument/2006/relationships/hyperlink" Target="https://www.caixa.gov.br/Downloads/sinapi-cadernos-tecnicos/SINAPI-CT-BOCAS-PARA-BUEIROS.pdf" TargetMode="External"/><Relationship Id="rId4177" Type="http://schemas.openxmlformats.org/officeDocument/2006/relationships/hyperlink" Target="https://www.caixa.gov.br/Downloads/sinapi-cadernos-tecnicos/SINAPI-CT-GRAUTE-E-ARMACAO.pdf" TargetMode="External"/><Relationship Id="rId4591" Type="http://schemas.openxmlformats.org/officeDocument/2006/relationships/hyperlink" Target="https://www.caixa.gov.br/Downloads/sinapi-cadernos-tecnicos/SINAPI-CT-INSTALACOES-ELETRICAS-ELETRODUTOS-CONEXOES-E-CONDULETES-APARENTES.pdf" TargetMode="External"/><Relationship Id="rId5228" Type="http://schemas.openxmlformats.org/officeDocument/2006/relationships/hyperlink" Target="https://www.caixa.gov.br/Downloads/sinapi-cadernos-tecnicos/SINAPI-CT-INSTALACOES-HIDRAULICAS-EM-PPR.pdf" TargetMode="External"/><Relationship Id="rId5642" Type="http://schemas.openxmlformats.org/officeDocument/2006/relationships/hyperlink" Target="https://www.caixa.gov.br/Downloads/sinapi-cadernos-tecnicos/SINAPI-CT-INSTALACOES-PREDIAIS-DE-AGUA-FRIA-EM-PVC.pdf" TargetMode="External"/><Relationship Id="rId8798" Type="http://schemas.openxmlformats.org/officeDocument/2006/relationships/hyperlink" Target="https://www.caixa.gov.br/Downloads/sinapi-cadernos-tecnicos/SINAPI-CT-SINALIZACAO-VERTICAL-VIARIA.pdf" TargetMode="External"/><Relationship Id="rId3193" Type="http://schemas.openxmlformats.org/officeDocument/2006/relationships/hyperlink" Target="https://www.caixa.gov.br/Downloads/sinapi-cadernos-tecnicos/SINAPI-CT-ESCAVACAO-VERTICAL-A-CEU-ABERTO.pdf" TargetMode="External"/><Relationship Id="rId4244" Type="http://schemas.openxmlformats.org/officeDocument/2006/relationships/hyperlink" Target="https://www.caixa.gov.br/Downloads/sinapi-cadernos-tecnicos/SINAPI-CT-ILUMINACAO-PREDIAL-E-MONITORAMENTO.pdf" TargetMode="External"/><Relationship Id="rId1838" Type="http://schemas.openxmlformats.org/officeDocument/2006/relationships/hyperlink" Target="https://www.caixa.gov.br/Downloads/sinapi-cadernos-tecnicos/SINAPI-CT-DEMOLICOES-E-REMOCOES.pdf" TargetMode="External"/><Relationship Id="rId3260" Type="http://schemas.openxmlformats.org/officeDocument/2006/relationships/hyperlink" Target="https://www.caixa.gov.br/Downloads/sinapi-cadernos-tecnicos/SINAPI-CT-ESCAVACAO-DE-VALAS.pdf" TargetMode="External"/><Relationship Id="rId4311" Type="http://schemas.openxmlformats.org/officeDocument/2006/relationships/hyperlink" Target="https://www.caixa.gov.br/Downloads/sinapi-cadernos-tecnicos/SINAPI-CT-IMPERMEABILIZACAO-PROTECAO-MECANICA-E-TRATAMENTO-DE-JUNTA.pdf" TargetMode="External"/><Relationship Id="rId7467" Type="http://schemas.openxmlformats.org/officeDocument/2006/relationships/hyperlink" Target="https://www.caixa.gov.br/Downloads/sinapi-cadernos-tecnicos/SINAPI-CT-PAREDES-DE-CONCRETO-ARMACAO.pdf" TargetMode="External"/><Relationship Id="rId8865" Type="http://schemas.openxmlformats.org/officeDocument/2006/relationships/hyperlink" Target="https://www.caixa.gov.br/Downloads/sinapi-cadernos-tecnicos/SINAPI-CT-SISTEMAS-DE-MEDICAO.pdf" TargetMode="External"/><Relationship Id="rId181" Type="http://schemas.openxmlformats.org/officeDocument/2006/relationships/hyperlink" Target="https://www.caixa.gov.br/Downloads/sinapi-cadernos-tecnicos/SINAPI-CT-ARGAMASSAS.pdf" TargetMode="External"/><Relationship Id="rId1905" Type="http://schemas.openxmlformats.org/officeDocument/2006/relationships/hyperlink" Target="https://www.caixa.gov.br/Downloads/sinapi-cadernos-tecnicos/SINAPI-CT-DEPRECIACAO-JUROS-IMPOSTOS-E-SEGUROS-MANUTENCAO-E-MATERIAIS-NA-OPERACAO-DOS-EQUIPAMENTOS.pdf" TargetMode="External"/><Relationship Id="rId6069" Type="http://schemas.openxmlformats.org/officeDocument/2006/relationships/hyperlink" Target="https://www.caixa.gov.br/Downloads/sinapi-cadernos-tecnicos/SINAPI-CT-INSTALACOES-DE-GAS-E-INCENDIO-EM-ACO-E-FERRO-GALVANIZADO.pdf" TargetMode="External"/><Relationship Id="rId7881" Type="http://schemas.openxmlformats.org/officeDocument/2006/relationships/hyperlink" Target="https://www.caixa.gov.br/Downloads/sinapi-cadernos-tecnicos/SINAPI-CT-PINTURA-EM-SUPERFICIES-METALICAS.pdf" TargetMode="External"/><Relationship Id="rId8518" Type="http://schemas.openxmlformats.org/officeDocument/2006/relationships/hyperlink" Target="https://www.caixa.gov.br/Downloads/sinapi-cadernos-tecnicos/SINAPI-CT-REDES-DE-LOGICA-TELEFONIA-E-IMAGEM.pdf" TargetMode="External"/><Relationship Id="rId8932" Type="http://schemas.openxmlformats.org/officeDocument/2006/relationships/hyperlink" Target="https://www.caixa.gov.br/Downloads/sinapi-cadernos-tecnicos/SINAPI-CT-TELHAMENTO-PARA-COBERTURA.pdf" TargetMode="External"/><Relationship Id="rId5085" Type="http://schemas.openxmlformats.org/officeDocument/2006/relationships/hyperlink" Target="https://www.caixa.gov.br/Downloads/sinapi-cadernos-tecnicos/SINAPI-CT-INSTALACOES-HIDRAULICAS-EM-PEX.pdf" TargetMode="External"/><Relationship Id="rId6483" Type="http://schemas.openxmlformats.org/officeDocument/2006/relationships/hyperlink" Target="https://www.caixa.gov.br/Downloads/sinapi-cadernos-tecnicos/SINAPI-CT-INSTALACOES-EM-COBRE.pdf" TargetMode="External"/><Relationship Id="rId7534" Type="http://schemas.openxmlformats.org/officeDocument/2006/relationships/hyperlink" Target="https://www.caixa.gov.br/Downloads/sinapi-cadernos-tecnicos/SINAPI-CT-PAREDES-DE-CONCRETO-FORMAS.pdf" TargetMode="External"/><Relationship Id="rId998" Type="http://schemas.openxmlformats.org/officeDocument/2006/relationships/hyperlink" Target="https://www.caixa.gov.br/Downloads/sinapi-cadernos-tecnicos/SINAPI-CT-BOCAS-PARA-BUEIROS.pdf" TargetMode="External"/><Relationship Id="rId2679" Type="http://schemas.openxmlformats.org/officeDocument/2006/relationships/hyperlink" Target="https://www.caixa.gov.br/Downloads/sinapi-cadernos-tecnicos/SINAPI-CT-DISSIPADORES-DE-ENERGIA.pdf" TargetMode="External"/><Relationship Id="rId6136" Type="http://schemas.openxmlformats.org/officeDocument/2006/relationships/hyperlink" Target="https://www.caixa.gov.br/Downloads/sinapi-cadernos-tecnicos/SINAPI-CT-INSTALACOES-DE-GAS-E-INCENDIO-EM-ACO-E-FERRO-GALVANIZADO.pdf" TargetMode="External"/><Relationship Id="rId6550" Type="http://schemas.openxmlformats.org/officeDocument/2006/relationships/hyperlink" Target="https://www.caixa.gov.br/Downloads/sinapi-cadernos-tecnicos/SINAPI-CT-INSTALACOES-EM-COBRE.pdf" TargetMode="External"/><Relationship Id="rId7601" Type="http://schemas.openxmlformats.org/officeDocument/2006/relationships/hyperlink" Target="https://www.caixa.gov.br/Downloads/sinapi-cadernos-tecnicos/SINAPI-CT-PASSEIOS-DE-CONCRETO.pdf" TargetMode="External"/><Relationship Id="rId1695" Type="http://schemas.openxmlformats.org/officeDocument/2006/relationships/hyperlink" Target="https://www.caixa.gov.br/Downloads/sinapi-cadernos-tecnicos/SINAPI-CT-CUSTOS-HORARIOS-PRODUTIVO-E-IMPRODUTIVO-DOS-EQUIPAMENTOS.pdf" TargetMode="External"/><Relationship Id="rId2746" Type="http://schemas.openxmlformats.org/officeDocument/2006/relationships/hyperlink" Target="https://www.caixa.gov.br/Downloads/sinapi-cadernos-tecnicos/SINAPI-CT-DRENOS.pdf" TargetMode="External"/><Relationship Id="rId5152" Type="http://schemas.openxmlformats.org/officeDocument/2006/relationships/hyperlink" Target="https://www.caixa.gov.br/Downloads/sinapi-cadernos-tecnicos/SINAPI-CT-INSTALACOES-HIDRAULICAS-EM-PEX.pdf" TargetMode="External"/><Relationship Id="rId6203" Type="http://schemas.openxmlformats.org/officeDocument/2006/relationships/hyperlink" Target="https://www.caixa.gov.br/Downloads/sinapi-cadernos-tecnicos/SINAPI-CT-INSTALACOES-DE-GAS-E-INCENDIO-EM-ACO-E-FERRO-GALVANIZADO.pdf" TargetMode="External"/><Relationship Id="rId9359" Type="http://schemas.openxmlformats.org/officeDocument/2006/relationships/hyperlink" Target="https://www.caixa.gov.br/Downloads/sinapi-cadernos-tecnicos/SINAPI-CT-TUBULACAO-FLANGEADA-PARA-REDES-DE-AGUA.pdf" TargetMode="External"/><Relationship Id="rId718" Type="http://schemas.openxmlformats.org/officeDocument/2006/relationships/hyperlink" Target="https://www.caixa.gov.br/Downloads/sinapi-cadernos-tecnicos/SINAPI-CT-ATERRO-E-REATERRO-DE-VALAS.pdf" TargetMode="External"/><Relationship Id="rId1348" Type="http://schemas.openxmlformats.org/officeDocument/2006/relationships/hyperlink" Target="https://www.caixa.gov.br/Downloads/sinapi-cadernos-tecnicos/SINAPI-CT-CONCRETO-PROTENDIDO.pdf" TargetMode="External"/><Relationship Id="rId1762" Type="http://schemas.openxmlformats.org/officeDocument/2006/relationships/hyperlink" Target="https://www.caixa.gov.br/Downloads/sinapi-cadernos-tecnicos/SINAPI-CT-CUSTOS-HORARIOS-PRODUTIVO-E-IMPRODUTIVO-DOS-EQUIPAMENTOS.pdf" TargetMode="External"/><Relationship Id="rId8375" Type="http://schemas.openxmlformats.org/officeDocument/2006/relationships/hyperlink" Target="https://www.caixa.gov.br/Downloads/sinapi-cadernos-tecnicos/SINAPI-CT-RASGOS-E-FIXACOES.pdf" TargetMode="External"/><Relationship Id="rId9426" Type="http://schemas.openxmlformats.org/officeDocument/2006/relationships/hyperlink" Target="https://www.caixa.gov.br/Downloads/sinapi-cadernos-tecnicos/SINAPI-CT-VERGAS-CONTRAVERGAS-E-FIXACAO-DE-ALVENARIA.pdf" TargetMode="External"/><Relationship Id="rId1415" Type="http://schemas.openxmlformats.org/officeDocument/2006/relationships/hyperlink" Target="https://www.caixa.gov.br/Downloads/sinapi-cadernos-tecnicos/SINAPI-CT-CONTRAPISO.pdf" TargetMode="External"/><Relationship Id="rId2813" Type="http://schemas.openxmlformats.org/officeDocument/2006/relationships/hyperlink" Target="https://www.caixa.gov.br/Downloads/sinapi-cadernos-tecnicos/SINAPI-CT-DUTOS-PARA-AR-CONDICIONADO.pdf" TargetMode="External"/><Relationship Id="rId5969" Type="http://schemas.openxmlformats.org/officeDocument/2006/relationships/hyperlink" Target="https://www.caixa.gov.br/Downloads/sinapi-cadernos-tecnicos/SINAPI-CT-INSTALACOES-DE-GAS-E-INCENDIO-EM-ACO-E-FERRO-GALVANIZADO.pdf" TargetMode="External"/><Relationship Id="rId7391" Type="http://schemas.openxmlformats.org/officeDocument/2006/relationships/hyperlink" Target="https://www.caixa.gov.br/Downloads/sinapi-cadernos-tecnicos/SINAPI-CT-MASSA-UNICA-INTERNA.pdf" TargetMode="External"/><Relationship Id="rId8028" Type="http://schemas.openxmlformats.org/officeDocument/2006/relationships/hyperlink" Target="https://www.caixa.gov.br/Downloads/sinapi-cadernos-tecnicos/SINAPI-CT-POSTES-DE-CONCRETO-E-METALICOS.pdf" TargetMode="External"/><Relationship Id="rId8442" Type="http://schemas.openxmlformats.org/officeDocument/2006/relationships/hyperlink" Target="https://www.caixa.gov.br/Downloads/sinapi-cadernos-tecnicos/SINAPI-CT-RECOMPOSICAO-DE-PAVIMENTOS.pdf" TargetMode="External"/><Relationship Id="rId54" Type="http://schemas.openxmlformats.org/officeDocument/2006/relationships/hyperlink" Target="https://www.caixa.gov.br/Downloads/sinapi-cadernos-tecnicos/SINAPI-CT-ALVENARIA-DE-VEDACAO.pdf" TargetMode="External"/><Relationship Id="rId4985" Type="http://schemas.openxmlformats.org/officeDocument/2006/relationships/hyperlink" Target="https://www.caixa.gov.br/Downloads/sinapi-cadernos-tecnicos/SINAPI-CT-INSTALACOES-HIDRAULICAS-RESERVACAO-E-BOMBAS-DE-RECALQUE.pdf" TargetMode="External"/><Relationship Id="rId7044" Type="http://schemas.openxmlformats.org/officeDocument/2006/relationships/hyperlink" Target="https://www.caixa.gov.br/Downloads/sinapi-metodologia/Livro_SINAPI_Calculos_Parametro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3587" Type="http://schemas.openxmlformats.org/officeDocument/2006/relationships/hyperlink" Target="https://www.caixa.gov.br/Downloads/sinapi-cadernos-tecnicos/SINAPI-CT-ESTRUTURA-E-TRAMA-PARA-COBERTURA.pdf" TargetMode="External"/><Relationship Id="rId4638" Type="http://schemas.openxmlformats.org/officeDocument/2006/relationships/hyperlink" Target="https://www.caixa.gov.br/Downloads/sinapi-cadernos-tecnicos/SINAPI-CT-INSTALACOES-ELETRICAS-QUADROS-CABOS-DISJUNTORES-CONTATORES-E-BARRAMENTOS-BLINDADOS.pdf" TargetMode="External"/><Relationship Id="rId6060" Type="http://schemas.openxmlformats.org/officeDocument/2006/relationships/hyperlink" Target="https://www.caixa.gov.br/Downloads/sinapi-cadernos-tecnicos/SINAPI-CT-INSTALACOES-DE-GAS-E-INCENDIO-EM-ACO-E-FERRO-GALVANIZADO.pdf" TargetMode="External"/><Relationship Id="rId3654" Type="http://schemas.openxmlformats.org/officeDocument/2006/relationships/hyperlink" Target="https://www.caixa.gov.br/Downloads/sinapi-cadernos-tecnicos/SINAPI-CT-ESTRUTURA-E-TRAMA-PARA-COBERTURA.pdf" TargetMode="External"/><Relationship Id="rId4705" Type="http://schemas.openxmlformats.org/officeDocument/2006/relationships/hyperlink" Target="https://www.caixa.gov.br/Downloads/sinapi-cadernos-tecnicos/SINAPI-CT-INSTALACOES-ELETRICAS-REDE-DE-DISTRIBUICAO.pdf" TargetMode="External"/><Relationship Id="rId7111" Type="http://schemas.openxmlformats.org/officeDocument/2006/relationships/hyperlink" Target="https://www.caixa.gov.br/Downloads/sinapi-cadernos-tecnicos/SINAPI-CT-LOUCAS-E-METAIS.pdf" TargetMode="External"/><Relationship Id="rId575" Type="http://schemas.openxmlformats.org/officeDocument/2006/relationships/hyperlink" Target="https://www.caixa.gov.br/Downloads/sinapi-cadernos-tecnicos/SINAPI-CT-ASSENTAMENTO-DE-TUBOS-DE-PVC-E-METALICOS-EM-REDES-DE-AGUA.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3307" Type="http://schemas.openxmlformats.org/officeDocument/2006/relationships/hyperlink" Target="https://www.caixa.gov.br/Downloads/sinapi-cadernos-tecnicos/SINAPI-CT-ESCAVACAO-EM-MATERIAL-DE-3&#170;-CATEGORIA.pdf" TargetMode="External"/><Relationship Id="rId3721" Type="http://schemas.openxmlformats.org/officeDocument/2006/relationships/hyperlink" Target="https://www.caixa.gov.br/Downloads/sinapi-cadernos-tecnicos/SINAPI-CT-ESTRUTURAS-DE-CONTENCAO-PERFIS-PRANCHADOS-CORTINAS-E-MUROS-DE-ARRIMO.pdf" TargetMode="External"/><Relationship Id="rId6877" Type="http://schemas.openxmlformats.org/officeDocument/2006/relationships/hyperlink" Target="https://www.caixa.gov.br/Downloads/sinapi-metodologia/Livro_SINAPI_Calculos_Parametros.pdf" TargetMode="External"/><Relationship Id="rId7928" Type="http://schemas.openxmlformats.org/officeDocument/2006/relationships/hyperlink" Target="https://www.caixa.gov.br/Downloads/sinapi-cadernos-tecnicos/SINAPI-CT-PINTURA-PARA-PISOS-E-PARA-SINALIZACAO-HORIZONTAL-E-VERTICAL.pdf" TargetMode="External"/><Relationship Id="rId9283" Type="http://schemas.openxmlformats.org/officeDocument/2006/relationships/hyperlink" Target="https://www.caixa.gov.br/Downloads/sinapi-cadernos-tecnicos/SINAPI-CT-TRANSPORTE-CARGA-E-DESCARGA-DE-MATERIAIS.pdf" TargetMode="External"/><Relationship Id="rId228" Type="http://schemas.openxmlformats.org/officeDocument/2006/relationships/hyperlink" Target="https://www.caixa.gov.br/Downloads/sinapi-cadernos-tecnicos/SINAPI-CT-ARGAMASSAS.pdf" TargetMode="External"/><Relationship Id="rId642" Type="http://schemas.openxmlformats.org/officeDocument/2006/relationships/hyperlink" Target="https://www.caixa.gov.br/Downloads/sinapi-cadernos-tecnicos/SINAPI-CT-ASSENTAMENTO-DE-TUBOS-DE-ESGOTO-OU-DRENAGEM-PLUVIAL-EM-CONCRETO.pdf" TargetMode="External"/><Relationship Id="rId1272" Type="http://schemas.openxmlformats.org/officeDocument/2006/relationships/hyperlink" Target="https://www.caixa.gov.br/Downloads/sinapi-cadernos-tecnicos/SINAPI-CT-CONCRETAGEM-PARA-ESTRUTURAS-DE-CONCRETO-ARMADO.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5479" Type="http://schemas.openxmlformats.org/officeDocument/2006/relationships/hyperlink" Target="https://www.caixa.gov.br/Downloads/sinapi-cadernos-tecnicos/SINAPI-CT-INSTALACOES-PREDIAIS-DE-AGUA-FRIA-EM-PVC.pdf" TargetMode="External"/><Relationship Id="rId5893" Type="http://schemas.openxmlformats.org/officeDocument/2006/relationships/hyperlink" Target="https://www.caixa.gov.br/Downloads/sinapi-cadernos-tecnicos/SINAPI-CT-INSTALACOES-DE-DIVISORIAS-DIVERSAS.pdf" TargetMode="External"/><Relationship Id="rId9350" Type="http://schemas.openxmlformats.org/officeDocument/2006/relationships/hyperlink" Target="https://www.caixa.gov.br/Downloads/sinapi-cadernos-tecnicos/SINAPI-CT-TUBULACAO-FLANGEADA-PARA-REDES-DE-AGUA.pdf" TargetMode="External"/><Relationship Id="rId4495" Type="http://schemas.openxmlformats.org/officeDocument/2006/relationships/hyperlink" Target="https://www.caixa.gov.br/Downloads/sinapi-cadernos-tecnicos/SINAPI-CT-INSTALACOES-ELETRICAS-ELETRODUTOS-EMBUTIDOS-CABOS-CAIXAS-TOMADAS-E-INTERRUPTORES.pdf" TargetMode="External"/><Relationship Id="rId5546" Type="http://schemas.openxmlformats.org/officeDocument/2006/relationships/hyperlink" Target="https://www.caixa.gov.br/Downloads/sinapi-cadernos-tecnicos/SINAPI-CT-INSTALACOES-PREDIAIS-DE-AGUA-FRIA-EM-PVC.pdf" TargetMode="External"/><Relationship Id="rId6944" Type="http://schemas.openxmlformats.org/officeDocument/2006/relationships/hyperlink" Target="https://www.caixa.gov.br/Downloads/sinapi-metodologia/Livro_SINAPI_Calculos_Parametros.pdf" TargetMode="External"/><Relationship Id="rId9003" Type="http://schemas.openxmlformats.org/officeDocument/2006/relationships/hyperlink" Target="https://www.caixa.gov.br/Downloads/sinapi-cadernos-tecnicos/SINAPI-CT-TRANSPORTE-FLUVIAL-CARGA-E-DESCARGA.pdf" TargetMode="External"/><Relationship Id="rId3097" Type="http://schemas.openxmlformats.org/officeDocument/2006/relationships/hyperlink" Target="https://www.caixa.gov.br/Downloads/sinapi-cadernos-tecnicos/SINAPI-CT-ESCADAS.pdf" TargetMode="External"/><Relationship Id="rId4148" Type="http://schemas.openxmlformats.org/officeDocument/2006/relationships/hyperlink" Target="https://www.caixa.gov.br/Downloads/sinapi-cadernos-tecnicos/SINAPI-CT-GESSO.pdf" TargetMode="External"/><Relationship Id="rId5960" Type="http://schemas.openxmlformats.org/officeDocument/2006/relationships/hyperlink" Target="https://www.caixa.gov.br/Downloads/sinapi-cadernos-tecnicos/SINAPI-CT-INSTALACOES-DE-GAS-E-INCENDIO-EM-ACO-E-FERRO-GALVANIZADO.pdf" TargetMode="External"/><Relationship Id="rId3164" Type="http://schemas.openxmlformats.org/officeDocument/2006/relationships/hyperlink" Target="https://www.caixa.gov.br/Downloads/sinapi-cadernos-tecnicos/SINAPI-CT-ESCAVACAO-VERTICAL-A-CEU-ABERTO.pdf" TargetMode="External"/><Relationship Id="rId4562" Type="http://schemas.openxmlformats.org/officeDocument/2006/relationships/hyperlink" Target="https://www.caixa.gov.br/Downloads/sinapi-cadernos-tecnicos/SINAPI-CT-INSTALACOES-ELETRICAS-ELETRODUTOS-CONEXOES-E-CONDULETES-APARENTES.pdf" TargetMode="External"/><Relationship Id="rId5613" Type="http://schemas.openxmlformats.org/officeDocument/2006/relationships/hyperlink" Target="https://www.caixa.gov.br/Downloads/sinapi-cadernos-tecnicos/SINAPI-CT-INSTALACOES-PREDIAIS-DE-AGUA-FRIA-EM-PVC.pdf" TargetMode="External"/><Relationship Id="rId8769" Type="http://schemas.openxmlformats.org/officeDocument/2006/relationships/hyperlink" Target="https://www.caixa.gov.br/Downloads/sinapi-cadernos-tecnicos/SINAPI-CT-SINALIZACAO-VERTICAL-VIARIA.pdf" TargetMode="External"/><Relationship Id="rId1809" Type="http://schemas.openxmlformats.org/officeDocument/2006/relationships/hyperlink" Target="https://www.caixa.gov.br/Downloads/sinapi-cadernos-tecnicos/SINAPI-CT-CUSTOS-HORARIOS-PRODUTIVO-E-IMPRODUTIVO-DOS-EQUIPAMENTOS.pdf" TargetMode="External"/><Relationship Id="rId4215" Type="http://schemas.openxmlformats.org/officeDocument/2006/relationships/hyperlink" Target="https://www.caixa.gov.br/Downloads/sinapi-cadernos-tecnicos/SINAPI-CT-GUIAS-E-SARJETAS.pdf" TargetMode="External"/><Relationship Id="rId7785" Type="http://schemas.openxmlformats.org/officeDocument/2006/relationships/hyperlink" Target="https://www.caixa.gov.br/Downloads/sinapi-cadernos-tecnicos/SINAPI-CT-PINTURA-EXTERNA.pdf" TargetMode="External"/><Relationship Id="rId8836" Type="http://schemas.openxmlformats.org/officeDocument/2006/relationships/hyperlink" Target="https://www.caixa.gov.br/Downloads/sinapi-cadernos-tecnicos/SINAPI-CT-SISTEMA-DE-PROTECAO-CONTRA-DESCARGAS-ATMOSFERICAS-SPDA.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3231" Type="http://schemas.openxmlformats.org/officeDocument/2006/relationships/hyperlink" Target="https://www.caixa.gov.br/Downloads/sinapi-cadernos-tecnicos/SINAPI-CT-ESCAVACAO-DE-VALAS.pdf" TargetMode="External"/><Relationship Id="rId6387" Type="http://schemas.openxmlformats.org/officeDocument/2006/relationships/hyperlink" Target="https://www.caixa.gov.br/Downloads/sinapi-cadernos-tecnicos/SINAPI-CT-INSTALACOES-EM-COBRE.pdf" TargetMode="External"/><Relationship Id="rId7438" Type="http://schemas.openxmlformats.org/officeDocument/2006/relationships/hyperlink" Target="https://www.caixa.gov.br/Downloads/sinapi-cadernos-tecnicos/SINAPI-CT-PAISAGISMO-PLANTIO.pdf" TargetMode="External"/><Relationship Id="rId7852" Type="http://schemas.openxmlformats.org/officeDocument/2006/relationships/hyperlink" Target="https://www.caixa.gov.br/Downloads/sinapi-cadernos-tecnicos/SINAPI-CT-PINTURA-EM-MADEIRA.pdf" TargetMode="External"/><Relationship Id="rId8903" Type="http://schemas.openxmlformats.org/officeDocument/2006/relationships/hyperlink" Target="https://www.caixa.gov.br/Downloads/sinapi-cadernos-tecnicos/SINAPI-CT-SUPRESSAO-VEGETAL.pdf" TargetMode="External"/><Relationship Id="rId152" Type="http://schemas.openxmlformats.org/officeDocument/2006/relationships/hyperlink" Target="https://www.caixa.gov.br/Downloads/sinapi-cadernos-tecnicos/SINAPI-CT-ARGAMASSAS.pdf" TargetMode="External"/><Relationship Id="rId2997" Type="http://schemas.openxmlformats.org/officeDocument/2006/relationships/hyperlink" Target="https://www.caixa.gov.br/Downloads/sinapi-cadernos-tecnicos/SINAPI-CT-EQUIPAMENTOS-DE-PROTECAO-COLETIVA.pdf" TargetMode="External"/><Relationship Id="rId6454" Type="http://schemas.openxmlformats.org/officeDocument/2006/relationships/hyperlink" Target="https://www.caixa.gov.br/Downloads/sinapi-cadernos-tecnicos/SINAPI-CT-INSTALACOES-EM-COBRE.pdf" TargetMode="External"/><Relationship Id="rId7505" Type="http://schemas.openxmlformats.org/officeDocument/2006/relationships/hyperlink" Target="https://www.caixa.gov.br/Downloads/sinapi-cadernos-tecnicos/SINAPI-CT-PAREDES-DE-CONCRETO-ESTUCAMENTO.pdf" TargetMode="External"/><Relationship Id="rId969" Type="http://schemas.openxmlformats.org/officeDocument/2006/relationships/hyperlink" Target="https://www.caixa.gov.br/Downloads/sinapi-cadernos-tecnicos/SINAPI-CT-ATERROS-BASES-SUB-BASES-E-IMPRIMACOES.pdf" TargetMode="External"/><Relationship Id="rId1599" Type="http://schemas.openxmlformats.org/officeDocument/2006/relationships/hyperlink" Target="https://www.caixa.gov.br/Downloads/sinapi-cadernos-tecnicos/SINAPI-CT-CUSTOS-HORARIOS-PRODUTIVO-E-IMPRODUTIVO-DOS-EQUIPAMENTOS.pdf" TargetMode="External"/><Relationship Id="rId5056" Type="http://schemas.openxmlformats.org/officeDocument/2006/relationships/hyperlink" Target="https://www.caixa.gov.br/Downloads/sinapi-cadernos-tecnicos/SINAPI-CT-INSTALACOES-HIDRAULICAS-RESERVACAO-E-BOMBAS-DE-RECALQUE.pdf" TargetMode="External"/><Relationship Id="rId5470" Type="http://schemas.openxmlformats.org/officeDocument/2006/relationships/hyperlink" Target="https://www.caixa.gov.br/Downloads/sinapi-cadernos-tecnicos/SINAPI-CT-INSTALACOES-PREDIAIS-DE-AGUA-FRIA-EM-PVC.pdf" TargetMode="External"/><Relationship Id="rId6107" Type="http://schemas.openxmlformats.org/officeDocument/2006/relationships/hyperlink" Target="https://www.caixa.gov.br/Downloads/sinapi-cadernos-tecnicos/SINAPI-CT-INSTALACOES-DE-GAS-E-INCENDIO-EM-ACO-E-FERRO-GALVANIZADO.pdf" TargetMode="External"/><Relationship Id="rId6521" Type="http://schemas.openxmlformats.org/officeDocument/2006/relationships/hyperlink" Target="https://www.caixa.gov.br/Downloads/sinapi-cadernos-tecnicos/SINAPI-CT-INSTALACOES-EM-COBRE.pdf" TargetMode="External"/><Relationship Id="rId4072" Type="http://schemas.openxmlformats.org/officeDocument/2006/relationships/hyperlink" Target="https://www.caixa.gov.br/Downloads/sinapi-cadernos-tecnicos/SINAPI-CT-FORMAS-PARA-ESTRUTURAS-DE-CONCRETO-ARMADO.pdf" TargetMode="External"/><Relationship Id="rId5123" Type="http://schemas.openxmlformats.org/officeDocument/2006/relationships/hyperlink" Target="https://www.caixa.gov.br/Downloads/sinapi-cadernos-tecnicos/SINAPI-CT-INSTALACOES-HIDRAULICAS-EM-PEX.pdf" TargetMode="External"/><Relationship Id="rId8279" Type="http://schemas.openxmlformats.org/officeDocument/2006/relationships/hyperlink" Target="https://www.caixa.gov.br/Downloads/sinapi-cadernos-tecnicos/SINAPI-CT-RADIER-PISO-DE-CONCRETO-E-LAJE-SOBRE-SOLO.pdf" TargetMode="External"/><Relationship Id="rId1666" Type="http://schemas.openxmlformats.org/officeDocument/2006/relationships/hyperlink" Target="https://www.caixa.gov.br/Downloads/sinapi-cadernos-tecnicos/SINAPI-CT-CUSTOS-HORARIOS-PRODUTIVO-E-IMPRODUTIVO-DOS-EQUIPAMENTOS.pdf" TargetMode="External"/><Relationship Id="rId2717" Type="http://schemas.openxmlformats.org/officeDocument/2006/relationships/hyperlink" Target="https://www.caixa.gov.br/Downloads/sinapi-cadernos-tecnicos/SINAPI-CT-DRENOS.pdf" TargetMode="External"/><Relationship Id="rId7295" Type="http://schemas.openxmlformats.org/officeDocument/2006/relationships/hyperlink" Target="https://www.caixa.gov.br/Downloads/sinapi-cadernos-tecnicos/SINAPI-CT-MASSA-UNICA-EXTERNA.pdf" TargetMode="External"/><Relationship Id="rId8693" Type="http://schemas.openxmlformats.org/officeDocument/2006/relationships/hyperlink" Target="https://www.caixa.gov.br/Downloads/sinapi-cadernos-tecnicos/SINAPI-CT-REVESTIMENTOS-CERAMICOS-INTERNOS.pdf" TargetMode="External"/><Relationship Id="rId1319" Type="http://schemas.openxmlformats.org/officeDocument/2006/relationships/hyperlink" Target="https://www.caixa.gov.br/Downloads/sinapi-cadernos-tecnicos/SINAPI-CT-CONCRETO-PROTENDIDO.pdf" TargetMode="External"/><Relationship Id="rId1733" Type="http://schemas.openxmlformats.org/officeDocument/2006/relationships/hyperlink" Target="https://www.caixa.gov.br/Downloads/sinapi-cadernos-tecnicos/SINAPI-CT-CUSTOS-HORARIOS-PRODUTIVO-E-IMPRODUTIVO-DOS-EQUIPAMENTOS.pdf" TargetMode="External"/><Relationship Id="rId4889" Type="http://schemas.openxmlformats.org/officeDocument/2006/relationships/hyperlink" Target="https://www.caixa.gov.br/Downloads/sinapi-cadernos-tecnicos/SINAPI-CT-INSTALACOES-HIDRAULICAS-RESERVACAO-E-BOMBAS-DE-RECALQUE.pdf" TargetMode="External"/><Relationship Id="rId8346" Type="http://schemas.openxmlformats.org/officeDocument/2006/relationships/hyperlink" Target="https://www.caixa.gov.br/Downloads/sinapi-cadernos-tecnicos/SINAPI-CT-RASGOS-E-FIXACOES.pdf" TargetMode="External"/><Relationship Id="rId8760" Type="http://schemas.openxmlformats.org/officeDocument/2006/relationships/hyperlink" Target="https://www.caixa.gov.br/Downloads/sinapi-cadernos-tecnicos/SINAPI-CT-SINALIZACAO-VERTICAL-VIARIA.pdf" TargetMode="External"/><Relationship Id="rId25" Type="http://schemas.openxmlformats.org/officeDocument/2006/relationships/hyperlink" Target="https://www.caixa.gov.br/Downloads/sinapi-cadernos-tecnicos/SINAPI-CT-ALVENARIA-ESTRUTURAL-BLOCOS-DE-CONCRETO.pdf" TargetMode="External"/><Relationship Id="rId1800" Type="http://schemas.openxmlformats.org/officeDocument/2006/relationships/hyperlink" Target="https://www.caixa.gov.br/Downloads/sinapi-cadernos-tecnicos/SINAPI-CT-CUSTOS-HORARIOS-PRODUTIVO-E-IMPRODUTIVO-DOS-EQUIPAMENTOS.pdf" TargetMode="External"/><Relationship Id="rId4956" Type="http://schemas.openxmlformats.org/officeDocument/2006/relationships/hyperlink" Target="https://www.caixa.gov.br/Downloads/sinapi-cadernos-tecnicos/SINAPI-CT-INSTALACOES-HIDRAULICAS-RESERVACAO-E-BOMBAS-DE-RECALQUE.pdf" TargetMode="External"/><Relationship Id="rId7362" Type="http://schemas.openxmlformats.org/officeDocument/2006/relationships/hyperlink" Target="https://www.caixa.gov.br/Downloads/sinapi-cadernos-tecnicos/SINAPI-CT-MASSA-UNICA-INTERNA.pdf" TargetMode="External"/><Relationship Id="rId8413" Type="http://schemas.openxmlformats.org/officeDocument/2006/relationships/hyperlink" Target="https://www.caixa.gov.br/Downloads/sinapi-cadernos-tecnicos/SINAPI-CT-RECOMPOSICAO-DE-PAVIMENTOS.pdf" TargetMode="External"/><Relationship Id="rId3558" Type="http://schemas.openxmlformats.org/officeDocument/2006/relationships/hyperlink" Target="https://www.caixa.gov.br/Downloads/sinapi-cadernos-tecnicos/SINAPI-CT-ESTACAS-ESCAVADAS-SEM-FLUIDO-ESTABILIZANTE.pdf" TargetMode="External"/><Relationship Id="rId3972" Type="http://schemas.openxmlformats.org/officeDocument/2006/relationships/hyperlink" Target="https://www.caixa.gov.br/Downloads/sinapi-cadernos-tecnicos/SINAPI-CT-FUNDACOES-RASAS-(BLOCOS-SAPATAS-VIGAS-BALDRAME).pdf" TargetMode="External"/><Relationship Id="rId4609" Type="http://schemas.openxmlformats.org/officeDocument/2006/relationships/hyperlink" Target="https://www.caixa.gov.br/Downloads/sinapi-cadernos-tecnicos/SINAPI-CT-INSTALACOES-ELETRICAS-QUADROS-CABOS-DISJUNTORES-CONTATORES-E-BARRAMENTOS-BLINDADOS.pdf" TargetMode="External"/><Relationship Id="rId7015" Type="http://schemas.openxmlformats.org/officeDocument/2006/relationships/hyperlink" Target="https://www.caixa.gov.br/Downloads/sinapi-metodologia/Livro_SINAPI_Calculos_Parametros.pdf" TargetMode="External"/><Relationship Id="rId479" Type="http://schemas.openxmlformats.org/officeDocument/2006/relationships/hyperlink" Target="https://www.caixa.gov.br/Downloads/sinapi-cadernos-tecnicos/SINAPI-CT-ASSENTAMENTO-DE-TUBOS-DE-PVC-E-METALICOS-EM-REDES-DE-AGUA.pdf" TargetMode="External"/><Relationship Id="rId893" Type="http://schemas.openxmlformats.org/officeDocument/2006/relationships/hyperlink" Target="https://www.caixa.gov.br/Downloads/sinapi-cadernos-tecnicos/SINAPI-CT-ATERROS-BASES-SUB-BASES-E-IMPRIMACOE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3625" Type="http://schemas.openxmlformats.org/officeDocument/2006/relationships/hyperlink" Target="https://www.caixa.gov.br/Downloads/sinapi-cadernos-tecnicos/SINAPI-CT-ESTRUTURA-E-TRAMA-PARA-COBERTURA.pdf" TargetMode="External"/><Relationship Id="rId6031" Type="http://schemas.openxmlformats.org/officeDocument/2006/relationships/hyperlink" Target="https://www.caixa.gov.br/Downloads/sinapi-cadernos-tecnicos/SINAPI-CT-INSTALACOES-DE-GAS-E-INCENDIO-EM-ACO-E-FERRO-GALVANIZADO.pdf" TargetMode="External"/><Relationship Id="rId9187" Type="http://schemas.openxmlformats.org/officeDocument/2006/relationships/hyperlink" Target="https://www.caixa.gov.br/Downloads/sinapi-cadernos-tecnicos/SINAPI-CT-TRANSPORTE-CARGA-E-DESCARGA-DE-MATERIAIS.pdf" TargetMode="External"/><Relationship Id="rId546" Type="http://schemas.openxmlformats.org/officeDocument/2006/relationships/hyperlink" Target="https://www.caixa.gov.br/Downloads/sinapi-cadernos-tecnicos/SINAPI-CT-ASSENTAMENTO-DE-TUBOS-DE-PVC-E-METALICOS-EM-REDES-DE-AGUA.pdf" TargetMode="External"/><Relationship Id="rId1176" Type="http://schemas.openxmlformats.org/officeDocument/2006/relationships/hyperlink" Target="https://www.caixa.gov.br/Downloads/sinapi-cadernos-tecnicos/SINAPI-CT-CAIXAS-DE-AGUA-PARA-EDIFICACOE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9254" Type="http://schemas.openxmlformats.org/officeDocument/2006/relationships/hyperlink" Target="https://www.caixa.gov.br/Downloads/sinapi-cadernos-tecnicos/SINAPI-CT-TRANSPORTE-CARGA-E-DESCARGA-DE-MATERIAIS.pdf" TargetMode="External"/><Relationship Id="rId960" Type="http://schemas.openxmlformats.org/officeDocument/2006/relationships/hyperlink" Target="https://www.caixa.gov.br/Downloads/sinapi-cadernos-tecnicos/SINAPI-CT-ATERROS-BASES-SUB-BASES-E-IMPRIMACOES.pdf" TargetMode="External"/><Relationship Id="rId1243" Type="http://schemas.openxmlformats.org/officeDocument/2006/relationships/hyperlink" Target="https://www.caixa.gov.br/Downloads/sinapi-cadernos-tecnicos/SINAPI-CT-CHAPISCO.pdf" TargetMode="External"/><Relationship Id="rId1590" Type="http://schemas.openxmlformats.org/officeDocument/2006/relationships/hyperlink" Target="https://www.caixa.gov.br/Downloads/sinapi-cadernos-tecnicos/SINAPI-CT-CUSTOS-HORARIOS-PRODUTIVO-E-IMPRODUTIV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4399" Type="http://schemas.openxmlformats.org/officeDocument/2006/relationships/hyperlink" Target="https://www.caixa.gov.br/Downloads/sinapi-cadernos-tecnicos/SINAPI-CT-INSTALACOES-ELETRICAS-ELETRODUTOS-EMBUTIDOS-CABOS-CAIXAS-TOMADAS-E-INTERRUPTORES.pdf" TargetMode="External"/><Relationship Id="rId5797" Type="http://schemas.openxmlformats.org/officeDocument/2006/relationships/hyperlink" Target="https://www.caixa.gov.br/Downloads/sinapi-cadernos-tecnicos/SINAPI-CT-INSTALACOES-PREDIAIS-DE-AGUAS-PLUVIAIS-TUBOS-CONEXOES-CAIXAS-E-RALOS.pdf" TargetMode="External"/><Relationship Id="rId6848" Type="http://schemas.openxmlformats.org/officeDocument/2006/relationships/hyperlink" Target="https://www.caixa.gov.br/Downloads/sinapi-metodologia/Livro_SINAPI_Calculos_Parametros.pdf" TargetMode="External"/><Relationship Id="rId8270" Type="http://schemas.openxmlformats.org/officeDocument/2006/relationships/hyperlink" Target="https://www.caixa.gov.br/Downloads/sinapi-cadernos-tecnicos/SINAPI-CT-QUADRAS-E-SEUS-EQUIPAMENTOS.pdf" TargetMode="External"/><Relationship Id="rId613" Type="http://schemas.openxmlformats.org/officeDocument/2006/relationships/hyperlink" Target="https://www.caixa.gov.br/Downloads/sinapi-cadernos-tecnicos/SINAPI-CT-ASSENTAMENTO-DE-TUBOS-DE-PVC-E-METALICOS-EM-REDES-DE-AGUA.pdf" TargetMode="External"/><Relationship Id="rId5864" Type="http://schemas.openxmlformats.org/officeDocument/2006/relationships/hyperlink" Target="https://www.caixa.gov.br/Downloads/sinapi-cadernos-tecnicos/SINAPI-CT-INSTALACOES-PREDIAIS-DE-AGUAS-PLUVIAIS-TUBOS-CONEXOES-CAIXAS-E-RALOS.pdf" TargetMode="External"/><Relationship Id="rId6915" Type="http://schemas.openxmlformats.org/officeDocument/2006/relationships/hyperlink" Target="https://www.caixa.gov.br/Downloads/sinapi-metodologia/Livro_SINAPI_Calculos_Parametros.pdf" TargetMode="External"/><Relationship Id="rId9321" Type="http://schemas.openxmlformats.org/officeDocument/2006/relationships/hyperlink" Target="https://www.caixa.gov.br/Downloads/sinapi-cadernos-tecnicos/SINAPI-CT-TRATAMENTOS-SUPERFICIAIS.pdf" TargetMode="External"/><Relationship Id="rId1310" Type="http://schemas.openxmlformats.org/officeDocument/2006/relationships/hyperlink" Target="https://www.caixa.gov.br/Downloads/sinapi-cadernos-tecnicos/SINAPI-CT-CONCRETO-PROTENDIDO.pdf" TargetMode="External"/><Relationship Id="rId4466" Type="http://schemas.openxmlformats.org/officeDocument/2006/relationships/hyperlink" Target="https://www.caixa.gov.br/Downloads/sinapi-cadernos-tecnicos/SINAPI-CT-INSTALACOES-ELETRICAS-ELETRODUTOS-EMBUTIDOS-CABOS-CAIXAS-TOMADAS-E-INTERRUPTORES.pdf" TargetMode="External"/><Relationship Id="rId4880" Type="http://schemas.openxmlformats.org/officeDocument/2006/relationships/hyperlink" Target="https://www.caixa.gov.br/Downloads/sinapi-cadernos-tecnicos/SINAPI-CT-INSTALACOES-HIDRAULICAS-RESERVACAO-E-BOMBAS-DE-RECALQUE.pdf" TargetMode="External"/><Relationship Id="rId5517" Type="http://schemas.openxmlformats.org/officeDocument/2006/relationships/hyperlink" Target="https://www.caixa.gov.br/Downloads/sinapi-cadernos-tecnicos/SINAPI-CT-INSTALACOES-PREDIAIS-DE-AGUA-FRIA-EM-PVC.pdf" TargetMode="External"/><Relationship Id="rId5931" Type="http://schemas.openxmlformats.org/officeDocument/2006/relationships/hyperlink" Target="https://www.caixa.gov.br/Downloads/sinapi-cadernos-tecnicos/SINAPI-CT-INSTALACOES-DE-GAS-E-INCENDIO-EM-ACO-E-FERRO-GALVANIZADO.pdf" TargetMode="External"/><Relationship Id="rId3068" Type="http://schemas.openxmlformats.org/officeDocument/2006/relationships/hyperlink" Target="https://www.caixa.gov.br/Downloads/sinapi-cadernos-tecnicos/SINAPI-CT-ESCADAS.pdf" TargetMode="External"/><Relationship Id="rId3482" Type="http://schemas.openxmlformats.org/officeDocument/2006/relationships/hyperlink" Target="https://www.caixa.gov.br/Downloads/sinapi-cadernos-tecnicos/SINAPI-CT-ESQUADRIAS-PORTAS.pdf" TargetMode="External"/><Relationship Id="rId4119" Type="http://schemas.openxmlformats.org/officeDocument/2006/relationships/hyperlink" Target="https://www.caixa.gov.br/Downloads/sinapi-cadernos-tecnicos/SINAPI-CT-GALERIAS-COM-ADUELAS-DE-CONCRETO.pdf" TargetMode="External"/><Relationship Id="rId4533" Type="http://schemas.openxmlformats.org/officeDocument/2006/relationships/hyperlink" Target="https://www.caixa.gov.br/Downloads/sinapi-cadernos-tecnicos/SINAPI-CT-INSTALACOES-ELETRICAS-ELETRODUTOS-CONEXOES-E-CONDULETES-APARENTES.pdf" TargetMode="External"/><Relationship Id="rId7689" Type="http://schemas.openxmlformats.org/officeDocument/2006/relationships/hyperlink" Target="https://www.caixa.gov.br/Downloads/sinapi-cadernos-tecnicos/SINAPI-CT-PEITORIS-E-CHAPINS.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3135" Type="http://schemas.openxmlformats.org/officeDocument/2006/relationships/hyperlink" Target="https://www.caixa.gov.br/Downloads/sinapi-cadernos-tecnicos/SINAPI-CT-ESCAVACAO-HORIZONTAL.pdf" TargetMode="External"/><Relationship Id="rId4600" Type="http://schemas.openxmlformats.org/officeDocument/2006/relationships/hyperlink" Target="https://www.caixa.gov.br/Downloads/sinapi-cadernos-tecnicos/SINAPI-CT-INSTALACOES-ELETRICAS-QUADROS-CABOS-DISJUNTORES-CONTATORES-E-BARRAMENTOS-BLINDADOS.pdf" TargetMode="External"/><Relationship Id="rId7756" Type="http://schemas.openxmlformats.org/officeDocument/2006/relationships/hyperlink" Target="https://www.caixa.gov.br/Downloads/sinapi-cadernos-tecnicos/SINAPI-CT-PERFURACAO-HORIZONTAL-DIRECIONAL-HDD.pdf" TargetMode="External"/><Relationship Id="rId470" Type="http://schemas.openxmlformats.org/officeDocument/2006/relationships/hyperlink" Target="https://www.caixa.gov.br/Downloads/sinapi-cadernos-tecnicos/SINAPI-CT-ASSENTAMENTO-DE-TUBOS-DE-PVC-E-METALICOS-EM-REDES-DE-AGUA.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3202" Type="http://schemas.openxmlformats.org/officeDocument/2006/relationships/hyperlink" Target="https://www.caixa.gov.br/Downloads/sinapi-cadernos-tecnicos/SINAPI-CT-ESCAVACAO-VERTICAL-A-CEU-ABERTO.pdf" TargetMode="External"/><Relationship Id="rId6358" Type="http://schemas.openxmlformats.org/officeDocument/2006/relationships/hyperlink" Target="https://www.caixa.gov.br/Downloads/sinapi-cadernos-tecnicos/SINAPI-CT-INSTALACOES-EM-COBRE.pdf" TargetMode="External"/><Relationship Id="rId7409" Type="http://schemas.openxmlformats.org/officeDocument/2006/relationships/hyperlink" Target="https://www.caixa.gov.br/Downloads/sinapi-cadernos-tecnicos/SINAPI-CT-MOBILIARIO-URBANO.pdf" TargetMode="External"/><Relationship Id="rId8807" Type="http://schemas.openxmlformats.org/officeDocument/2006/relationships/hyperlink" Target="https://www.caixa.gov.br/Downloads/sinapi-cadernos-tecnicos/SINAPI-CT-SISTEMA-DE-PROTECAO-CONTRA-DESCARGAS-ATMOSFERICAS-SPDA.pdf" TargetMode="External"/><Relationship Id="rId123" Type="http://schemas.openxmlformats.org/officeDocument/2006/relationships/hyperlink" Target="https://www.caixa.gov.br/Downloads/sinapi-cadernos-tecnicos/SINAPI-CT-ARGAMASSAS.pdf" TargetMode="External"/><Relationship Id="rId5374" Type="http://schemas.openxmlformats.org/officeDocument/2006/relationships/hyperlink" Target="https://www.caixa.gov.br/Downloads/sinapi-cadernos-tecnicos/SINAPI-CT-INSTALACOES-PREDIAIS-DE-ESGOTO-TUBOS-E-CONEXOES.pdf" TargetMode="External"/><Relationship Id="rId6772" Type="http://schemas.openxmlformats.org/officeDocument/2006/relationships/hyperlink" Target="https://www.caixa.gov.br/Downloads/sinapi-metodologia/Livro_SINAPI_Calculos_Parametros.pdf" TargetMode="External"/><Relationship Id="rId7823" Type="http://schemas.openxmlformats.org/officeDocument/2006/relationships/hyperlink" Target="https://www.caixa.gov.br/Downloads/sinapi-cadernos-tecnicos/SINAPI-CT-PINTURA-EM-MADEIRA.pdf" TargetMode="External"/><Relationship Id="rId2968" Type="http://schemas.openxmlformats.org/officeDocument/2006/relationships/hyperlink" Target="https://www.caixa.gov.br/Downloads/sinapi-cadernos-tecnicos/SINAPI-CT-EQUIPAMENTOS-DE-PROTECAO-COLETIVA.pdf" TargetMode="External"/><Relationship Id="rId5027" Type="http://schemas.openxmlformats.org/officeDocument/2006/relationships/hyperlink" Target="https://www.caixa.gov.br/Downloads/sinapi-cadernos-tecnicos/SINAPI-CT-INSTALACOES-HIDRAULICAS-RESERVACAO-E-BOMBAS-DE-RECALQUE.pdf" TargetMode="External"/><Relationship Id="rId6425" Type="http://schemas.openxmlformats.org/officeDocument/2006/relationships/hyperlink" Target="https://www.caixa.gov.br/Downloads/sinapi-cadernos-tecnicos/SINAPI-CT-INSTALACOES-EM-COBRE.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4390" Type="http://schemas.openxmlformats.org/officeDocument/2006/relationships/hyperlink" Target="https://www.caixa.gov.br/Downloads/sinapi-cadernos-tecnicos/SINAPI-CT-INSTALACOES-ELETRICAS-ELETRODUTOS-EMBUTIDOS-CABOS-CAIXAS-TOMADAS-E-INTERRUPTORES.pdf" TargetMode="External"/><Relationship Id="rId5441" Type="http://schemas.openxmlformats.org/officeDocument/2006/relationships/hyperlink" Target="https://www.caixa.gov.br/Downloads/sinapi-cadernos-tecnicos/SINAPI-CT-INSTALACOES-PREDIAIS-DE-AGUA-FRIA-EM-PVC.pdf" TargetMode="External"/><Relationship Id="rId8597" Type="http://schemas.openxmlformats.org/officeDocument/2006/relationships/hyperlink" Target="https://www.caixa.gov.br/Downloads/sinapi-cadernos-tecnicos/SINAPI-CT-REDES-DE-AGUA-E-ESGOTO-EM-PEAD-LISO-(TUBOS-E-CONEXOES).pdf" TargetMode="External"/><Relationship Id="rId9648" Type="http://schemas.openxmlformats.org/officeDocument/2006/relationships/hyperlink" Target="https://www.caixa.gov.br/Downloads/sinapi-cadernos-tecnicos/SINAPI-CT-VALVULAS-PARA-REDES-DE-SANEAMENTO.pdf" TargetMode="External"/><Relationship Id="rId1637" Type="http://schemas.openxmlformats.org/officeDocument/2006/relationships/hyperlink" Target="https://www.caixa.gov.br/Downloads/sinapi-cadernos-tecnicos/SINAPI-CT-CUSTOS-HORARIOS-PRODUTIVO-E-IMPRODUTIVO-DOS-EQUIPAMENTOS.pdf" TargetMode="External"/><Relationship Id="rId4043" Type="http://schemas.openxmlformats.org/officeDocument/2006/relationships/hyperlink" Target="https://www.caixa.gov.br/Downloads/sinapi-cadernos-tecnicos/SINAPI-CT-FORMAS-PARA-ESTRUTURAS-DE-CONCRETO-ARMADO.pdf" TargetMode="External"/><Relationship Id="rId7199" Type="http://schemas.openxmlformats.org/officeDocument/2006/relationships/hyperlink" Target="https://www.caixa.gov.br/Downloads/sinapi-cadernos-tecnicos/SINAPI-CT-LOUCAS-E-METAIS.pdf" TargetMode="External"/><Relationship Id="rId8664" Type="http://schemas.openxmlformats.org/officeDocument/2006/relationships/hyperlink" Target="https://www.caixa.gov.br/Downloads/sinapi-cadernos-tecnicos/SINAPI-CT-REDES-DE-AGUA-E-ESGOTO-EM-PEAD-LISO-(TUBOS-E-CONEXOES).pdf" TargetMode="External"/><Relationship Id="rId1704" Type="http://schemas.openxmlformats.org/officeDocument/2006/relationships/hyperlink" Target="https://www.caixa.gov.br/Downloads/sinapi-cadernos-tecnicos/SINAPI-CT-CUSTOS-HORARIOS-PRODUTIVO-E-IMPRODUTIVO-DOS-EQUIPAMENTOS.pdf" TargetMode="External"/><Relationship Id="rId4110" Type="http://schemas.openxmlformats.org/officeDocument/2006/relationships/hyperlink" Target="https://www.caixa.gov.br/Downloads/sinapi-cadernos-tecnicos/SINAPI-CT-GALERIAS-COM-ADUELAS-DE-CONCRETO.pdf" TargetMode="External"/><Relationship Id="rId7266" Type="http://schemas.openxmlformats.org/officeDocument/2006/relationships/hyperlink" Target="https://www.caixa.gov.br/Downloads/sinapi-cadernos-tecnicos/SINAPI-CT-MASSA-UNICA-EXTERNA.pdf" TargetMode="External"/><Relationship Id="rId7680" Type="http://schemas.openxmlformats.org/officeDocument/2006/relationships/hyperlink" Target="https://www.caixa.gov.br/Downloads/sinapi-cadernos-tecnicos/SINAPI-CT-PAVIMENTO-RIGIDO-DE-CONCRETO.pdf" TargetMode="External"/><Relationship Id="rId8317" Type="http://schemas.openxmlformats.org/officeDocument/2006/relationships/hyperlink" Target="https://www.caixa.gov.br/Downloads/sinapi-cadernos-tecnicos/SINAPI-CT-RADIER-PISO-DE-CONCRETO-E-LAJE-SOBRE-SOLO.pdf" TargetMode="External"/><Relationship Id="rId8731" Type="http://schemas.openxmlformats.org/officeDocument/2006/relationships/hyperlink" Target="https://www.caixa.gov.br/Downloads/sinapi-cadernos-tecnicos/SINAPI-CT-REVESTIMENTOS-CERAMICOS-INTERNOS.pdf" TargetMode="External"/><Relationship Id="rId6282" Type="http://schemas.openxmlformats.org/officeDocument/2006/relationships/hyperlink" Target="https://www.caixa.gov.br/Downloads/sinapi-cadernos-tecnicos/SINAPI-CT-INSTALACOES-DE-AR-CONDICIONADO.pdf" TargetMode="External"/><Relationship Id="rId7333" Type="http://schemas.openxmlformats.org/officeDocument/2006/relationships/hyperlink" Target="https://www.caixa.gov.br/Downloads/sinapi-cadernos-tecnicos/SINAPI-CT-MASSA-UNICA-EXTERNA.pdf" TargetMode="External"/><Relationship Id="rId797" Type="http://schemas.openxmlformats.org/officeDocument/2006/relationships/hyperlink" Target="https://www.caixa.gov.br/Downloads/sinapi-cadernos-tecnicos/SINAPI-CT-ATERROS-BASES-SUB-BASES-E-IMPRIMACOE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3876" Type="http://schemas.openxmlformats.org/officeDocument/2006/relationships/hyperlink" Target="https://www.caixa.gov.br/Downloads/sinapi-cadernos-tecnicos/SINAPI-CT-FORROS.pdf" TargetMode="External"/><Relationship Id="rId4927" Type="http://schemas.openxmlformats.org/officeDocument/2006/relationships/hyperlink" Target="https://www.caixa.gov.br/Downloads/sinapi-cadernos-tecnicos/SINAPI-CT-INSTALACOES-HIDRAULICAS-RESERVACAO-E-BOMBAS-DE-RECALQUE.pdf" TargetMode="External"/><Relationship Id="rId2892" Type="http://schemas.openxmlformats.org/officeDocument/2006/relationships/hyperlink" Target="https://www.caixa.gov.br/Downloads/sinapi-cadernos-tecnicos/SINAPI-CT-ELETROCALHAS.pdf" TargetMode="External"/><Relationship Id="rId3529" Type="http://schemas.openxmlformats.org/officeDocument/2006/relationships/hyperlink" Target="https://www.caixa.gov.br/Downloads/sinapi-cadernos-tecnicos/SINAPI-CT-ESQUADRIAS-PORTAS.pdf" TargetMode="External"/><Relationship Id="rId3943" Type="http://schemas.openxmlformats.org/officeDocument/2006/relationships/hyperlink" Target="https://www.caixa.gov.br/Downloads/sinapi-cadernos-tecnicos/SINAPI-CT-FUNDACOES-RASAS-(BLOCOS-SAPATAS-VIGAS-BALDRAME).pdf" TargetMode="External"/><Relationship Id="rId6002" Type="http://schemas.openxmlformats.org/officeDocument/2006/relationships/hyperlink" Target="https://www.caixa.gov.br/Downloads/sinapi-cadernos-tecnicos/SINAPI-CT-INSTALACOES-DE-GAS-E-INCENDIO-EM-ACO-E-FERRO-GALVANIZADO.pdf" TargetMode="External"/><Relationship Id="rId7400" Type="http://schemas.openxmlformats.org/officeDocument/2006/relationships/hyperlink" Target="https://www.caixa.gov.br/Downloads/sinapi-cadernos-tecnicos/SINAPI-CT-MOBILIARIO-URBANO.pdf" TargetMode="External"/><Relationship Id="rId9158" Type="http://schemas.openxmlformats.org/officeDocument/2006/relationships/hyperlink" Target="https://www.caixa.gov.br/Downloads/sinapi-cadernos-tecnicos/SINAPI-CT-TRANSPORTE-DE-MATERIAIS-DENTRO-DO-CANTEIRO-DE-OBRAS.pdf" TargetMode="External"/><Relationship Id="rId864" Type="http://schemas.openxmlformats.org/officeDocument/2006/relationships/hyperlink" Target="https://www.caixa.gov.br/Downloads/sinapi-cadernos-tecnicos/SINAPI-CT-ATERROS-BASES-SUB-BASES-E-IMPRIMACOES.pdf" TargetMode="External"/><Relationship Id="rId1494" Type="http://schemas.openxmlformats.org/officeDocument/2006/relationships/hyperlink" Target="https://www.caixa.gov.br/Downloads/sinapi-cadernos-tecnicos/SINAPI-CT-CUSTOS-HORARIOS-PRODUTIVO-E-IMPRODUTIV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9572" Type="http://schemas.openxmlformats.org/officeDocument/2006/relationships/hyperlink" Target="https://www.caixa.gov.br/Downloads/sinapi-cadernos-tecnicos/SINAPI-CT-VALVULAS-E-REGISTROS-PARA-SISTEMAS-PREDIAIS.pdf" TargetMode="External"/><Relationship Id="rId517" Type="http://schemas.openxmlformats.org/officeDocument/2006/relationships/hyperlink" Target="https://www.caixa.gov.br/Downloads/sinapi-cadernos-tecnicos/SINAPI-CT-ASSENTAMENTO-DE-TUBOS-DE-PVC-E-METALICOS-EM-REDES-DE-AGUA.pdf" TargetMode="External"/><Relationship Id="rId931" Type="http://schemas.openxmlformats.org/officeDocument/2006/relationships/hyperlink" Target="https://www.caixa.gov.br/Downloads/sinapi-cadernos-tecnicos/SINAPI-CT-ATERROS-BASES-SUB-BASES-E-IMPRIMACOES.pdf" TargetMode="External"/><Relationship Id="rId1147" Type="http://schemas.openxmlformats.org/officeDocument/2006/relationships/hyperlink" Target="https://www.caixa.gov.br/Downloads/sinapi-cadernos-tecnicos/SINAPI-CT-CAIXAS-ENTERRADAS.pdf" TargetMode="External"/><Relationship Id="rId1561" Type="http://schemas.openxmlformats.org/officeDocument/2006/relationships/hyperlink" Target="https://www.caixa.gov.br/Downloads/sinapi-cadernos-tecnicos/SINAPI-CT-CUSTOS-HORARIOS-PRODUTIVO-E-IMPRODUTIV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5768" Type="http://schemas.openxmlformats.org/officeDocument/2006/relationships/hyperlink" Target="https://www.caixa.gov.br/Downloads/sinapi-cadernos-tecnicos/SINAPI-CT-INSTALACOES-PREDIAIS-DE-AGUA-QUENTE-EM-CPVC.pdf" TargetMode="External"/><Relationship Id="rId6819" Type="http://schemas.openxmlformats.org/officeDocument/2006/relationships/hyperlink" Target="https://www.caixa.gov.br/Downloads/sinapi-metodologia/Livro_SINAPI_Calculos_Parametros.pdf" TargetMode="External"/><Relationship Id="rId8174" Type="http://schemas.openxmlformats.org/officeDocument/2006/relationships/hyperlink" Target="https://www.caixa.gov.br/Downloads/sinapi-cadernos-tecnicos/SINAPI-CT-POCOS-DE-VISITA-E-CAIXAS-PARA-BOCAS-DE-LOBO.pdf" TargetMode="External"/><Relationship Id="rId9225" Type="http://schemas.openxmlformats.org/officeDocument/2006/relationships/hyperlink" Target="https://www.caixa.gov.br/Downloads/sinapi-cadernos-tecnicos/SINAPI-CT-TRANSPORTE-CARGA-E-DESCARGA-DE-MATERIAIS.pdf" TargetMode="External"/><Relationship Id="rId1214" Type="http://schemas.openxmlformats.org/officeDocument/2006/relationships/hyperlink" Target="https://www.caixa.gov.br/Downloads/sinapi-cadernos-tecnicos/SINAPI-CT-CERCAS-PROTETORES-E-ALAMBRADOS.pdf" TargetMode="External"/><Relationship Id="rId4784" Type="http://schemas.openxmlformats.org/officeDocument/2006/relationships/hyperlink" Target="https://www.caixa.gov.br/Downloads/sinapi-cadernos-tecnicos/SINAPI-CT-INSTALACOES-HIDRAULICAS-RESERVACAO-E-BOMBAS-DE-RECALQUE.pdf" TargetMode="External"/><Relationship Id="rId5835" Type="http://schemas.openxmlformats.org/officeDocument/2006/relationships/hyperlink" Target="https://www.caixa.gov.br/Downloads/sinapi-cadernos-tecnicos/SINAPI-CT-INSTALACOES-PREDIAIS-DE-AGUAS-PLUVIAIS-TUBOS-CONEXOES-CAIXAS-E-RALOS.pdf" TargetMode="External"/><Relationship Id="rId7190" Type="http://schemas.openxmlformats.org/officeDocument/2006/relationships/hyperlink" Target="https://www.caixa.gov.br/Downloads/sinapi-cadernos-tecnicos/SINAPI-CT-LOUCAS-E-METAIS.pdf" TargetMode="External"/><Relationship Id="rId8241" Type="http://schemas.openxmlformats.org/officeDocument/2006/relationships/hyperlink" Target="https://www.caixa.gov.br/Downloads/sinapi-cadernos-tecnicos/SINAPI-CT-PRODUCAO-DE-CONCRETO.pdf" TargetMode="External"/><Relationship Id="rId3386" Type="http://schemas.openxmlformats.org/officeDocument/2006/relationships/hyperlink" Target="https://www.caixa.gov.br/Downloads/sinapi-cadernos-tecnicos/SINAPI-CT-ESQUADRIAS-JANELAS.pdf" TargetMode="External"/><Relationship Id="rId4437" Type="http://schemas.openxmlformats.org/officeDocument/2006/relationships/hyperlink" Target="https://www.caixa.gov.br/Downloads/sinapi-cadernos-tecnicos/SINAPI-CT-INSTALACOES-ELETRICAS-ELETRODUTOS-EMBUTIDOS-CABOS-CAIXAS-TOMADAS-E-INTERRUPTORES.pdf" TargetMode="External"/><Relationship Id="rId3039" Type="http://schemas.openxmlformats.org/officeDocument/2006/relationships/hyperlink" Target="https://www.caixa.gov.br/Downloads/sinapi-cadernos-tecnicos/SINAPI-CT-ESCADAS.pdf" TargetMode="External"/><Relationship Id="rId3453" Type="http://schemas.openxmlformats.org/officeDocument/2006/relationships/hyperlink" Target="https://www.caixa.gov.br/Downloads/sinapi-cadernos-tecnicos/SINAPI-CT-ESQUADRIAS-PORTAS.pdf" TargetMode="External"/><Relationship Id="rId4851" Type="http://schemas.openxmlformats.org/officeDocument/2006/relationships/hyperlink" Target="https://www.caixa.gov.br/Downloads/sinapi-cadernos-tecnicos/SINAPI-CT-INSTALACOES-HIDRAULICAS-RESERVACAO-E-BOMBAS-DE-RECALQUE.pdf" TargetMode="External"/><Relationship Id="rId5902" Type="http://schemas.openxmlformats.org/officeDocument/2006/relationships/hyperlink" Target="https://www.caixa.gov.br/Downloads/sinapi-cadernos-tecnicos/SINAPI-CT-INSTALACOES-DE-GAS-E-INCENDIO-EM-ACO-E-FERRO-GALVANIZADO.pdf" TargetMode="External"/><Relationship Id="rId374" Type="http://schemas.openxmlformats.org/officeDocument/2006/relationships/hyperlink" Target="https://www.caixa.gov.br/Downloads/sinapi-cadernos-tecnicos/SINAPI-CT-ASSENTAMENTO-DE-TUBOS-DE-ESGOTO-EM-PVC-E-PEAD.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3106" Type="http://schemas.openxmlformats.org/officeDocument/2006/relationships/hyperlink" Target="https://www.caixa.gov.br/Downloads/sinapi-cadernos-tecnicos/SINAPI-CT-ESCADAS.pdf" TargetMode="External"/><Relationship Id="rId4504" Type="http://schemas.openxmlformats.org/officeDocument/2006/relationships/hyperlink" Target="https://www.caixa.gov.br/Downloads/sinapi-cadernos-tecnicos/SINAPI-CT-INSTALACOES-ELETRICAS-ELETRODUTOS-EMBUTIDOS-CABOS-CAIXAS-TOMADAS-E-INTERRUPTORES.pdf" TargetMode="External"/><Relationship Id="rId9082" Type="http://schemas.openxmlformats.org/officeDocument/2006/relationships/hyperlink" Target="https://www.caixa.gov.br/Downloads/sinapi-cadernos-tecnicos/SINAPI-CT-TRANSPORTE-DE-MATERIAIS-DENTRO-DO-CANTEIRO-DE-OBRAS.pdf" TargetMode="External"/><Relationship Id="rId3520" Type="http://schemas.openxmlformats.org/officeDocument/2006/relationships/hyperlink" Target="https://www.caixa.gov.br/Downloads/sinapi-cadernos-tecnicos/SINAPI-CT-ESQUADRIAS-PORTAS.pdf" TargetMode="External"/><Relationship Id="rId6676" Type="http://schemas.openxmlformats.org/officeDocument/2006/relationships/hyperlink" Target="https://www.caixa.gov.br/Downloads/sinapi-cadernos-tecnicos/SINAPI-CT-LIGACOES-PREDIAIS-DE-AGUA-E-ESGOTO.pdf" TargetMode="External"/><Relationship Id="rId7727" Type="http://schemas.openxmlformats.org/officeDocument/2006/relationships/hyperlink" Target="https://www.caixa.gov.br/Downloads/sinapi-cadernos-tecnicos/SINAPI-CT-PERFURACAO-HORIZONTAL-DIRECIONAL-HDD.pdf" TargetMode="External"/><Relationship Id="rId441" Type="http://schemas.openxmlformats.org/officeDocument/2006/relationships/hyperlink" Target="https://www.caixa.gov.br/Downloads/sinapi-cadernos-tecnicos/SINAPI-CT-ASSENTAMENTO-DE-TUBOS-DE-PVC-E-METALICOS-EM-REDES-DE-AGUA.pdf" TargetMode="External"/><Relationship Id="rId1071" Type="http://schemas.openxmlformats.org/officeDocument/2006/relationships/hyperlink" Target="https://www.caixa.gov.br/Downloads/sinapi-cadernos-tecnicos/SINAPI-CT-BOMBAS-HIDRAULICAS-CENTRIFUGAS-HORIZONTAIS-E-SUBMERSIVEI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5278" Type="http://schemas.openxmlformats.org/officeDocument/2006/relationships/hyperlink" Target="https://www.caixa.gov.br/Downloads/sinapi-cadernos-tecnicos/SINAPI-CT-INSTALACOES-HIDRAULICAS-EM-PPR.pdf" TargetMode="External"/><Relationship Id="rId5692" Type="http://schemas.openxmlformats.org/officeDocument/2006/relationships/hyperlink" Target="https://www.caixa.gov.br/Downloads/sinapi-cadernos-tecnicos/SINAPI-CT-INSTALACOES-PREDIAIS-DE-AGUA-QUENTE-EM-CPVC.pdf" TargetMode="External"/><Relationship Id="rId6329" Type="http://schemas.openxmlformats.org/officeDocument/2006/relationships/hyperlink" Target="https://www.caixa.gov.br/Downloads/sinapi-cadernos-tecnicos/SINAPI-CT-INSTALACOES-DE-AR-CONDICIONADO-EM-COBRE.pdf" TargetMode="External"/><Relationship Id="rId6743" Type="http://schemas.openxmlformats.org/officeDocument/2006/relationships/hyperlink" Target="https://www.caixa.gov.br/Downloads/sinapi-metodologia/Livro_SINAPI_Calculos_Parametros.pdf" TargetMode="External"/><Relationship Id="rId1888" Type="http://schemas.openxmlformats.org/officeDocument/2006/relationships/hyperlink" Target="https://www.caixa.gov.br/Downloads/sinapi-cadernos-tecnicos/SINAPI-CT-DEPRECIACAO-JUROS-IMPOSTOS-E-SEGUROS-MANUTENCAO-E-MATERIAIS-NA-OPERACAO-DOS-EQUIPAMENTOS.pdf" TargetMode="External"/><Relationship Id="rId2939" Type="http://schemas.openxmlformats.org/officeDocument/2006/relationships/hyperlink" Target="https://www.caixa.gov.br/Downloads/sinapi-cadernos-tecnicos/SINAPI-CT-EQUIPAMENTOS-DE-PROTECAO-COLETIVA.pdf" TargetMode="External"/><Relationship Id="rId4294" Type="http://schemas.openxmlformats.org/officeDocument/2006/relationships/hyperlink" Target="https://www.caixa.gov.br/Downloads/sinapi-cadernos-tecnicos/SINAPI-CT-IMPERMEABILIZACAO-PROTECAO-MECANICA-E-TRATAMENTO-DE-JUNTA.pdf" TargetMode="External"/><Relationship Id="rId5345" Type="http://schemas.openxmlformats.org/officeDocument/2006/relationships/hyperlink" Target="https://www.caixa.gov.br/Downloads/sinapi-cadernos-tecnicos/SINAPI-CT-INSTALACOES-PREDIAIS-DE-ESGOTO-TUBOS-E-CONEXOES.pdf" TargetMode="External"/><Relationship Id="rId6810" Type="http://schemas.openxmlformats.org/officeDocument/2006/relationships/hyperlink" Target="https://www.caixa.gov.br/Downloads/sinapi-metodologia/Livro_SINAPI_Calculos_Parametros.pdf" TargetMode="External"/><Relationship Id="rId4361" Type="http://schemas.openxmlformats.org/officeDocument/2006/relationships/hyperlink" Target="https://www.caixa.gov.br/Downloads/sinapi-cadernos-tecnicos/SINAPI-CT-INSTALACOES-ELETRICAS-ELETRODUTOS-EMBUTIDOS-CABOS-CAIXAS-TOMADAS-E-INTERRUPTORES.pdf" TargetMode="External"/><Relationship Id="rId5412" Type="http://schemas.openxmlformats.org/officeDocument/2006/relationships/hyperlink" Target="https://www.caixa.gov.br/Downloads/sinapi-cadernos-tecnicos/SINAPI-CT-INSTALACOES-PREDIAIS-DE-ESGOTO-TUBOS-E-CONEXOES.pdf" TargetMode="External"/><Relationship Id="rId8568" Type="http://schemas.openxmlformats.org/officeDocument/2006/relationships/hyperlink" Target="https://www.caixa.gov.br/Downloads/sinapi-cadernos-tecnicos/SINAPI-CT-REDES-DE-LOGICA-TELEFONIA-E-IMAGEM.pdf" TargetMode="External"/><Relationship Id="rId9619" Type="http://schemas.openxmlformats.org/officeDocument/2006/relationships/hyperlink" Target="https://www.caixa.gov.br/Downloads/sinapi-cadernos-tecnicos/SINAPI-CT-VALVULAS-PARA-REDES-DE-SANEAMENTO.pdf" TargetMode="External"/><Relationship Id="rId1955" Type="http://schemas.openxmlformats.org/officeDocument/2006/relationships/hyperlink" Target="https://www.caixa.gov.br/Downloads/sinapi-cadernos-tecnicos/SINAPI-CT-DEPRECIACAO-JUROS-IMPOSTOS-E-SEGUROS-MANUTENCAO-E-MATERIAIS-NA-OPERACAO-DOS-EQUIPAMENTOS.pdf" TargetMode="External"/><Relationship Id="rId4014" Type="http://schemas.openxmlformats.org/officeDocument/2006/relationships/hyperlink" Target="https://www.caixa.gov.br/Downloads/sinapi-cadernos-tecnicos/SINAPI-CT-FORMAS-PARA-ESTRUTURAS-DE-CONCRETO-ARMADO.pdf" TargetMode="External"/><Relationship Id="rId7584" Type="http://schemas.openxmlformats.org/officeDocument/2006/relationships/hyperlink" Target="https://www.caixa.gov.br/Downloads/sinapi-cadernos-tecnicos/SINAPI-CT-PARQUINHOS-E-EQUIPAMENTOS-DE-GINASTICA-AO-AR-LIVRE.pdf" TargetMode="External"/><Relationship Id="rId8982" Type="http://schemas.openxmlformats.org/officeDocument/2006/relationships/hyperlink" Target="https://www.caixa.gov.br/Downloads/sinapi-cadernos-tecnicos/SINAPI-CT-TRANSPORTE-FLUVIAL-CARGA-E-DESCARGA.pdf" TargetMode="External"/><Relationship Id="rId1608" Type="http://schemas.openxmlformats.org/officeDocument/2006/relationships/hyperlink" Target="https://www.caixa.gov.br/Downloads/sinapi-cadernos-tecnicos/SINAPI-CT-CUSTOS-HORARIOS-PRODUTIVO-E-IMPRODUTIVO-DOS-EQUIPAMENTOS.pdf" TargetMode="External"/><Relationship Id="rId3030" Type="http://schemas.openxmlformats.org/officeDocument/2006/relationships/hyperlink" Target="https://www.caixa.gov.br/Downloads/sinapi-cadernos-tecnicos/SINAPI-CT-ESCADAS.pdf" TargetMode="External"/><Relationship Id="rId6186" Type="http://schemas.openxmlformats.org/officeDocument/2006/relationships/hyperlink" Target="https://www.caixa.gov.br/Downloads/sinapi-cadernos-tecnicos/SINAPI-CT-INSTALACOES-DE-GAS-E-INCENDIO-EM-ACO-E-FERRO-GALVANIZADO.pdf" TargetMode="External"/><Relationship Id="rId7237" Type="http://schemas.openxmlformats.org/officeDocument/2006/relationships/hyperlink" Target="https://www.caixa.gov.br/Downloads/sinapi-cadernos-tecnicos/SINAPI-CT-LUMINARIAS-EXTERNAS.pdf" TargetMode="External"/><Relationship Id="rId8635" Type="http://schemas.openxmlformats.org/officeDocument/2006/relationships/hyperlink" Target="https://www.caixa.gov.br/Downloads/sinapi-cadernos-tecnicos/SINAPI-CT-REDES-DE-AGUA-E-ESGOTO-EM-PEAD-LISO-(TUBOS-E-CONEXOES).pdf" TargetMode="External"/><Relationship Id="rId7651" Type="http://schemas.openxmlformats.org/officeDocument/2006/relationships/hyperlink" Target="https://www.caixa.gov.br/Downloads/sinapi-cadernos-tecnicos/SINAPI-CT-PAVIMENTO-RIGIDO-DE-CONCRETO.pdf" TargetMode="External"/><Relationship Id="rId8702" Type="http://schemas.openxmlformats.org/officeDocument/2006/relationships/hyperlink" Target="https://www.caixa.gov.br/Downloads/sinapi-cadernos-tecnicos/SINAPI-CT-REVESTIMENTOS-CERAMICOS-INTERNOS.pdf" TargetMode="External"/><Relationship Id="rId2796" Type="http://schemas.openxmlformats.org/officeDocument/2006/relationships/hyperlink" Target="https://www.caixa.gov.br/Downloads/sinapi-cadernos-tecnicos/SINAPI-CT-DUTOS-PARA-AR-CONDICIONADO.pdf" TargetMode="External"/><Relationship Id="rId3847" Type="http://schemas.openxmlformats.org/officeDocument/2006/relationships/hyperlink" Target="https://www.caixa.gov.br/Downloads/sinapi-cadernos-tecnicos/SINAPI-CT-EXECUCAO-DE-TIRANTES.pdf" TargetMode="External"/><Relationship Id="rId6253" Type="http://schemas.openxmlformats.org/officeDocument/2006/relationships/hyperlink" Target="https://www.caixa.gov.br/Downloads/sinapi-cadernos-tecnicos/SINAPI-CT-INSTALACOES-DE-GAS-EM-PEX-MULTICAMADAS.pdf" TargetMode="External"/><Relationship Id="rId7304" Type="http://schemas.openxmlformats.org/officeDocument/2006/relationships/hyperlink" Target="https://www.caixa.gov.br/Downloads/sinapi-cadernos-tecnicos/SINAPI-CT-MASSA-UNICA-EXTERNA.pdf" TargetMode="External"/><Relationship Id="rId768" Type="http://schemas.openxmlformats.org/officeDocument/2006/relationships/hyperlink" Target="https://www.caixa.gov.br/Downloads/sinapi-cadernos-tecnicos/SINAPI-CT-ATERROS-BASES-SUB-BASES-E-IMPRIMACOES.pdf" TargetMode="External"/><Relationship Id="rId1398" Type="http://schemas.openxmlformats.org/officeDocument/2006/relationships/hyperlink" Target="https://www.caixa.gov.br/Downloads/sinapi-cadernos-tecnicos/SINAPI-CT-CONTRAPISO.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ELETROCALHAS.pdf" TargetMode="External"/><Relationship Id="rId3914" Type="http://schemas.openxmlformats.org/officeDocument/2006/relationships/hyperlink" Target="https://www.caixa.gov.br/Downloads/sinapi-cadernos-tecnicos/SINAPI-CT-FOSSAS-E-SUMIDOUROS.pdf" TargetMode="External"/><Relationship Id="rId6320" Type="http://schemas.openxmlformats.org/officeDocument/2006/relationships/hyperlink" Target="https://www.caixa.gov.br/Downloads/sinapi-cadernos-tecnicos/SINAPI-CT-INSTALACOES-DE-AR-CONDICIONADO.pdf" TargetMode="External"/><Relationship Id="rId9476" Type="http://schemas.openxmlformats.org/officeDocument/2006/relationships/hyperlink" Target="https://www.caixa.gov.br/Downloads/sinapi-cadernos-tecnicos/SINAPI-CT-VIDROS-E-ESPELHOS.pdf" TargetMode="External"/><Relationship Id="rId835" Type="http://schemas.openxmlformats.org/officeDocument/2006/relationships/hyperlink" Target="https://www.caixa.gov.br/Downloads/sinapi-cadernos-tecnicos/SINAPI-CT-ATERROS-BASES-SUB-BASES-E-IMPRIMACOES.pdf" TargetMode="External"/><Relationship Id="rId1465" Type="http://schemas.openxmlformats.org/officeDocument/2006/relationships/hyperlink" Target="https://www.caixa.gov.br/Downloads/sinapi-cadernos-tecnicos/SINAPI-CT-CUSTOS-HORARIOS-PRODUTIVO-E-IMPRODUTIVO-DOS-EQUIPAMENTOS.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8078" Type="http://schemas.openxmlformats.org/officeDocument/2006/relationships/hyperlink" Target="https://www.caixa.gov.br/Downloads/sinapi-cadernos-tecnicos/SINAPI-CT-POCOS-DE-VISITA-E-CAIXAS-PARA-BOCAS-DE-LOBO.pdf" TargetMode="External"/><Relationship Id="rId8492" Type="http://schemas.openxmlformats.org/officeDocument/2006/relationships/hyperlink" Target="https://www.caixa.gov.br/Downloads/sinapi-cadernos-tecnicos/SINAPI-CT-REDES-ENTERRADAS-DE-DISTRIBUICAO-ELETRICA.pdf" TargetMode="External"/><Relationship Id="rId9129" Type="http://schemas.openxmlformats.org/officeDocument/2006/relationships/hyperlink" Target="https://www.caixa.gov.br/Downloads/sinapi-cadernos-tecnicos/SINAPI-CT-TRANSPORTE-DE-MATERIAIS-DENTRO-DO-CANTEIRO-DE-OBRAS.pdf" TargetMode="External"/><Relationship Id="rId9543" Type="http://schemas.openxmlformats.org/officeDocument/2006/relationships/hyperlink" Target="https://www.caixa.gov.br/Downloads/sinapi-cadernos-tecnicos/SINAPI-CT-VALVULAS-E-REGISTROS-PARA-SISTEMAS-PREDIAIS.pdf" TargetMode="External"/><Relationship Id="rId1118" Type="http://schemas.openxmlformats.org/officeDocument/2006/relationships/hyperlink" Target="https://www.caixa.gov.br/Downloads/sinapi-cadernos-tecnicos/SINAPI-CT-CAIXAS-ENTERRADAS.pdf" TargetMode="External"/><Relationship Id="rId1532" Type="http://schemas.openxmlformats.org/officeDocument/2006/relationships/hyperlink" Target="https://www.caixa.gov.br/Downloads/sinapi-cadernos-tecnicos/SINAPI-CT-CUSTOS-HORARIOS-PRODUTIVO-E-IMPRODUTIVO-DOS-EQUIPAMENTOS.pdf" TargetMode="External"/><Relationship Id="rId2930" Type="http://schemas.openxmlformats.org/officeDocument/2006/relationships/hyperlink" Target="https://www.caixa.gov.br/Downloads/sinapi-cadernos-tecnicos/SINAPI-CT-ENERGIA-SOLAR-PARA-EDIFICACOES.pdf" TargetMode="External"/><Relationship Id="rId4688" Type="http://schemas.openxmlformats.org/officeDocument/2006/relationships/hyperlink" Target="https://www.caixa.gov.br/Downloads/sinapi-cadernos-tecnicos/SINAPI-CT-INSTALACOES-ELETRICAS-QUADROS-CABOS-DISJUNTORES-CONTATORES-E-BARRAMENTOS-BLINDADOS.pdf" TargetMode="External"/><Relationship Id="rId7094" Type="http://schemas.openxmlformats.org/officeDocument/2006/relationships/hyperlink" Target="https://www.caixa.gov.br/Downloads/sinapi-metodologia/Livro_SINAPI_Calculos_Parametros.pdf" TargetMode="External"/><Relationship Id="rId8145" Type="http://schemas.openxmlformats.org/officeDocument/2006/relationships/hyperlink" Target="https://www.caixa.gov.br/Downloads/sinapi-cadernos-tecnicos/SINAPI-CT-POCOS-DE-VISITA-E-CAIXAS-PARA-BOCAS-DE-LOBO.pdf" TargetMode="External"/><Relationship Id="rId902" Type="http://schemas.openxmlformats.org/officeDocument/2006/relationships/hyperlink" Target="https://www.caixa.gov.br/Downloads/sinapi-cadernos-tecnicos/SINAPI-CT-ATERROS-BASES-SUB-BASES-E-IMPRIMACOES.pdf" TargetMode="External"/><Relationship Id="rId5739" Type="http://schemas.openxmlformats.org/officeDocument/2006/relationships/hyperlink" Target="https://www.caixa.gov.br/Downloads/sinapi-cadernos-tecnicos/SINAPI-CT-INSTALACOES-PREDIAIS-DE-AGUA-QUENTE-EM-CPVC.pdf" TargetMode="External"/><Relationship Id="rId7161" Type="http://schemas.openxmlformats.org/officeDocument/2006/relationships/hyperlink" Target="https://www.caixa.gov.br/Downloads/sinapi-cadernos-tecnicos/SINAPI-CT-LOUCAS-E-METAIS.pdf" TargetMode="External"/><Relationship Id="rId8212" Type="http://schemas.openxmlformats.org/officeDocument/2006/relationships/hyperlink" Target="https://www.caixa.gov.br/Downloads/sinapi-cadernos-tecnicos/SINAPI-CT-POCOS-DE-VISITA-E-CAIXAS-PARA-BOCAS-DE-LOBO.pdf" TargetMode="External"/><Relationship Id="rId9610" Type="http://schemas.openxmlformats.org/officeDocument/2006/relationships/hyperlink" Target="https://www.caixa.gov.br/Downloads/sinapi-cadernos-tecnicos/SINAPI-CT-VALVULAS-PARA-REDES-DE-SANEAMENTO.pdf" TargetMode="External"/><Relationship Id="rId4755" Type="http://schemas.openxmlformats.org/officeDocument/2006/relationships/hyperlink" Target="https://www.caixa.gov.br/Downloads/sinapi-cadernos-tecnicos/SINAPI-CT-INSTALACOES-ELETRICAS-REDE-DE-DISTRIBUICAO.pdf" TargetMode="External"/><Relationship Id="rId5806" Type="http://schemas.openxmlformats.org/officeDocument/2006/relationships/hyperlink" Target="https://www.caixa.gov.br/Downloads/sinapi-cadernos-tecnicos/SINAPI-CT-INSTALACOES-PREDIAIS-DE-AGUAS-PLUVIAIS-TUBOS-CONEXOES-CAIXAS-E-RALOS.pdf" TargetMode="External"/><Relationship Id="rId278" Type="http://schemas.openxmlformats.org/officeDocument/2006/relationships/hyperlink" Target="https://www.caixa.gov.br/Downloads/sinapi-cadernos-tecnicos/SINAPI-CT-ARMACAO-PARA-ESTRUTURAS-DE-CONCRETO-ARMADO.pdf" TargetMode="External"/><Relationship Id="rId3357" Type="http://schemas.openxmlformats.org/officeDocument/2006/relationships/hyperlink" Target="https://www.caixa.gov.br/Downloads/sinapi-cadernos-tecnicos/SINAPI-CT-ESCORAMENTO-E-PREPARO-DE-FUNDO-DE-VALAS.pdf" TargetMode="External"/><Relationship Id="rId3771" Type="http://schemas.openxmlformats.org/officeDocument/2006/relationships/hyperlink" Target="https://www.caixa.gov.br/Downloads/sinapi-cadernos-tecnicos/SINAPI-CT-ESTRUTURAS-DE-MADEIRA.pdf" TargetMode="External"/><Relationship Id="rId4408" Type="http://schemas.openxmlformats.org/officeDocument/2006/relationships/hyperlink" Target="https://www.caixa.gov.br/Downloads/sinapi-cadernos-tecnicos/SINAPI-CT-INSTALACOES-ELETRICAS-ELETRODUTOS-EMBUTIDOS-CABOS-CAIXAS-TOMADAS-E-INTERRUPTORES.pdf" TargetMode="External"/><Relationship Id="rId4822" Type="http://schemas.openxmlformats.org/officeDocument/2006/relationships/hyperlink" Target="https://www.caixa.gov.br/Downloads/sinapi-cadernos-tecnicos/SINAPI-CT-INSTALACOES-HIDRAULICAS-RESERVACAO-E-BOMBAS-DE-RECALQUE.pdf" TargetMode="External"/><Relationship Id="rId7978" Type="http://schemas.openxmlformats.org/officeDocument/2006/relationships/hyperlink" Target="https://www.caixa.gov.br/Downloads/sinapi-cadernos-tecnicos/SINAPI-CT-PISOS.pdf" TargetMode="External"/><Relationship Id="rId692" Type="http://schemas.openxmlformats.org/officeDocument/2006/relationships/hyperlink" Target="https://www.caixa.gov.br/Downloads/sinapi-cadernos-tecnicos/SINAPI-CT-ASSENTAMENTO-DE-TUBOS-DE-ESGOTO-OU-DRENAGEM-PLUVIAL-EM-CONCRETO.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3424" Type="http://schemas.openxmlformats.org/officeDocument/2006/relationships/hyperlink" Target="https://www.caixa.gov.br/Downloads/sinapi-cadernos-tecnicos/SINAPI-CT-ESQUADRIAS-PORTAS.pdf" TargetMode="External"/><Relationship Id="rId6994" Type="http://schemas.openxmlformats.org/officeDocument/2006/relationships/hyperlink" Target="https://www.caixa.gov.br/Downloads/sinapi-metodologia/Livro_SINAPI_Calculos_Parametros.pdf" TargetMode="External"/><Relationship Id="rId345" Type="http://schemas.openxmlformats.org/officeDocument/2006/relationships/hyperlink" Target="https://www.caixa.gov.br/Downloads/sinapi-cadernos-tecnicos/SINAPI-CT-ASFALTO.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5596" Type="http://schemas.openxmlformats.org/officeDocument/2006/relationships/hyperlink" Target="https://www.caixa.gov.br/Downloads/sinapi-cadernos-tecnicos/SINAPI-CT-INSTALACOES-PREDIAIS-DE-AGUA-FRIA-EM-PVC.pdf" TargetMode="External"/><Relationship Id="rId6647" Type="http://schemas.openxmlformats.org/officeDocument/2006/relationships/hyperlink" Target="https://www.caixa.gov.br/Downloads/sinapi-cadernos-tecnicos/SINAPI-CT-LASTRO.pdf" TargetMode="External"/><Relationship Id="rId9053" Type="http://schemas.openxmlformats.org/officeDocument/2006/relationships/hyperlink" Target="https://www.caixa.gov.br/Downloads/sinapi-cadernos-tecnicos/SINAPI-CT-TRANSPORTE-FLUVIAL-CARGA-E-DESCARGA.pdf" TargetMode="External"/><Relationship Id="rId412" Type="http://schemas.openxmlformats.org/officeDocument/2006/relationships/hyperlink" Target="https://www.caixa.gov.br/Downloads/sinapi-cadernos-tecnicos/SINAPI-CT-ASSENTAMENTO-DE-TUBOS-DE-PVC-E-METALICOS-EM-REDES-DE-AGUA.pdf" TargetMode="External"/><Relationship Id="rId1042" Type="http://schemas.openxmlformats.org/officeDocument/2006/relationships/hyperlink" Target="https://www.caixa.gov.br/Downloads/sinapi-cadernos-tecnicos/SINAPI-CT-BOCAS-PARA-BUEIROS.pdf" TargetMode="External"/><Relationship Id="rId4198" Type="http://schemas.openxmlformats.org/officeDocument/2006/relationships/hyperlink" Target="https://www.caixa.gov.br/Downloads/sinapi-cadernos-tecnicos/SINAPI-CT-GUARDA-CORPO-CORRIMAO-E-GRADE-PARA-ESQUADRIAS.pdf" TargetMode="External"/><Relationship Id="rId5249" Type="http://schemas.openxmlformats.org/officeDocument/2006/relationships/hyperlink" Target="https://www.caixa.gov.br/Downloads/sinapi-cadernos-tecnicos/SINAPI-CT-INSTALACOES-HIDRAULICAS-EM-PPR.pdf" TargetMode="External"/><Relationship Id="rId5663" Type="http://schemas.openxmlformats.org/officeDocument/2006/relationships/hyperlink" Target="https://www.caixa.gov.br/Downloads/sinapi-cadernos-tecnicos/SINAPI-CT-INSTALACOES-PREDIAIS-DE-AGUA-QUENTE-EM-CPVC.pdf" TargetMode="External"/><Relationship Id="rId9120" Type="http://schemas.openxmlformats.org/officeDocument/2006/relationships/hyperlink" Target="https://www.caixa.gov.br/Downloads/sinapi-cadernos-tecnicos/SINAPI-CT-TRANSPORTE-DE-MATERIAIS-DENTRO-DO-CANTEIRO-DE-OBRAS.pdf" TargetMode="External"/><Relationship Id="rId4265" Type="http://schemas.openxmlformats.org/officeDocument/2006/relationships/hyperlink" Target="https://www.caixa.gov.br/Downloads/sinapi-cadernos-tecnicos/SINAPI-CT-ILUMINACAO-PREDIAL-E-MONITORAMENTO.pdf" TargetMode="External"/><Relationship Id="rId5316" Type="http://schemas.openxmlformats.org/officeDocument/2006/relationships/hyperlink" Target="https://www.caixa.gov.br/Downloads/sinapi-cadernos-tecnicos/SINAPI-CT-INSTALACOES-HIDRAULICAS-EM-PPR.pdf" TargetMode="External"/><Relationship Id="rId6714" Type="http://schemas.openxmlformats.org/officeDocument/2006/relationships/hyperlink" Target="https://www.caixa.gov.br/Downloads/sinapi-cadernos-tecnicos/SINAPI-CT-LIMPEZA-DE-OBRA.pdf" TargetMode="External"/><Relationship Id="rId1859" Type="http://schemas.openxmlformats.org/officeDocument/2006/relationships/hyperlink" Target="https://www.caixa.gov.br/Downloads/sinapi-cadernos-tecnicos/SINAPI-CT-DEMOLICOES-E-REMOCOES.pdf" TargetMode="External"/><Relationship Id="rId5730" Type="http://schemas.openxmlformats.org/officeDocument/2006/relationships/hyperlink" Target="https://www.caixa.gov.br/Downloads/sinapi-cadernos-tecnicos/SINAPI-CT-INSTALACOES-PREDIAIS-DE-AGUA-QUENTE-EM-CPVC.pdf" TargetMode="External"/><Relationship Id="rId8886" Type="http://schemas.openxmlformats.org/officeDocument/2006/relationships/hyperlink" Target="https://www.caixa.gov.br/Downloads/sinapi-cadernos-tecnicos/SINAPI-CT-SISTEMAS-DE-MEDICAO.pdf" TargetMode="External"/><Relationship Id="rId1926" Type="http://schemas.openxmlformats.org/officeDocument/2006/relationships/hyperlink" Target="https://www.caixa.gov.br/Downloads/sinapi-cadernos-tecnicos/SINAPI-CT-DEPRECIACAO-JUROS-IMPOSTOS-E-SEGUROS-MANUTENCAO-E-MATERIAIS-NA-OPERACAO-DOS-EQUIPAMENTOS.pdf" TargetMode="External"/><Relationship Id="rId3281" Type="http://schemas.openxmlformats.org/officeDocument/2006/relationships/hyperlink" Target="https://www.caixa.gov.br/Downloads/sinapi-cadernos-tecnicos/SINAPI-CT-ESCAVACAO-DE-VALAS.pdf" TargetMode="External"/><Relationship Id="rId4332" Type="http://schemas.openxmlformats.org/officeDocument/2006/relationships/hyperlink" Target="https://www.caixa.gov.br/Downloads/sinapi-cadernos-tecnicos/SINAPI-CT-INSTALACOES-ELETRICAS-ELETRODUTOS-EMBUTIDOS-CABOS-CAIXAS-TOMADAS-E-INTERRUPTORES.pdf" TargetMode="External"/><Relationship Id="rId7488" Type="http://schemas.openxmlformats.org/officeDocument/2006/relationships/hyperlink" Target="https://www.caixa.gov.br/Downloads/sinapi-cadernos-tecnicos/SINAPI-CT-PAREDES-DE-CONCRETO-CONCRETAGEM.pdf" TargetMode="External"/><Relationship Id="rId8539" Type="http://schemas.openxmlformats.org/officeDocument/2006/relationships/hyperlink" Target="https://www.caixa.gov.br/Downloads/sinapi-cadernos-tecnicos/SINAPI-CT-REDES-DE-LOGICA-TELEFONIA-E-IMAGEM.pdf" TargetMode="External"/><Relationship Id="rId8953" Type="http://schemas.openxmlformats.org/officeDocument/2006/relationships/hyperlink" Target="https://www.caixa.gov.br/Downloads/sinapi-cadernos-tecnicos/SINAPI-CT-TELHAMENTO-PARA-COBERTURA.pdf" TargetMode="External"/><Relationship Id="rId7555" Type="http://schemas.openxmlformats.org/officeDocument/2006/relationships/hyperlink" Target="https://www.caixa.gov.br/Downloads/sinapi-cadernos-tecnicos/SINAPI-CT-PAREDES-EM-DRYWALL.pdf" TargetMode="External"/><Relationship Id="rId8606" Type="http://schemas.openxmlformats.org/officeDocument/2006/relationships/hyperlink" Target="https://www.caixa.gov.br/Downloads/sinapi-cadernos-tecnicos/SINAPI-CT-REDES-DE-AGUA-E-ESGOTO-EM-PEAD-LISO-(TUBOS-E-CONEXOES).pdf" TargetMode="External"/><Relationship Id="rId3001" Type="http://schemas.openxmlformats.org/officeDocument/2006/relationships/hyperlink" Target="https://www.caixa.gov.br/Downloads/sinapi-cadernos-tecnicos/SINAPI-CT-EQUIPAMENTOS-DE-PROTECAO-COLETIVA.pdf" TargetMode="External"/><Relationship Id="rId6157" Type="http://schemas.openxmlformats.org/officeDocument/2006/relationships/hyperlink" Target="https://www.caixa.gov.br/Downloads/sinapi-cadernos-tecnicos/SINAPI-CT-INSTALACOES-DE-GAS-E-INCENDIO-EM-ACO-E-FERRO-GALVANIZADO.pdf" TargetMode="External"/><Relationship Id="rId6571" Type="http://schemas.openxmlformats.org/officeDocument/2006/relationships/hyperlink" Target="https://www.caixa.gov.br/Downloads/sinapi-cadernos-tecnicos/SINAPI-CT-INSTALACOES-EM-COBRE.pdf" TargetMode="External"/><Relationship Id="rId7208" Type="http://schemas.openxmlformats.org/officeDocument/2006/relationships/hyperlink" Target="https://www.caixa.gov.br/Downloads/sinapi-cadernos-tecnicos/SINAPI-CT-LOUCAS-E-METAIS.pdf" TargetMode="External"/><Relationship Id="rId7622" Type="http://schemas.openxmlformats.org/officeDocument/2006/relationships/hyperlink" Target="https://www.caixa.gov.br/Downloads/sinapi-cadernos-tecnicos/SINAPI-CT-PAVIMENTO-INTERTRAVADO.pdf" TargetMode="External"/><Relationship Id="rId2767" Type="http://schemas.openxmlformats.org/officeDocument/2006/relationships/hyperlink" Target="https://www.caixa.gov.br/Downloads/sinapi-cadernos-tecnicos/SINAPI-CT-DUTOS-PARA-AR-CONDICIONADO.pdf" TargetMode="External"/><Relationship Id="rId5173" Type="http://schemas.openxmlformats.org/officeDocument/2006/relationships/hyperlink" Target="https://www.caixa.gov.br/Downloads/sinapi-cadernos-tecnicos/SINAPI-CT-INSTALACOES-HIDRAULICAS-EM-PEX.pdf" TargetMode="External"/><Relationship Id="rId6224" Type="http://schemas.openxmlformats.org/officeDocument/2006/relationships/hyperlink" Target="https://www.caixa.gov.br/Downloads/sinapi-cadernos-tecnicos/SINAPI-CT-INSTALACOES-DE-GAS-EM-PEX-MULTICAMADAS.pdf" TargetMode="External"/><Relationship Id="rId739" Type="http://schemas.openxmlformats.org/officeDocument/2006/relationships/hyperlink" Target="https://www.caixa.gov.br/Downloads/sinapi-cadernos-tecnicos/SINAPI-CT-ATERRO-E-REATERRO-DE-VALAS.pdf" TargetMode="External"/><Relationship Id="rId1369" Type="http://schemas.openxmlformats.org/officeDocument/2006/relationships/hyperlink" Target="https://www.caixa.gov.br/Downloads/sinapi-cadernos-tecnicos/SINAPI-CT-CONTRAPISO.pdf" TargetMode="External"/><Relationship Id="rId3818" Type="http://schemas.openxmlformats.org/officeDocument/2006/relationships/hyperlink" Target="https://www.caixa.gov.br/Downloads/sinapi-cadernos-tecnicos/SINAPI-CT-EXECUCAO-DE-TIRANTES.pdf" TargetMode="External"/><Relationship Id="rId5240" Type="http://schemas.openxmlformats.org/officeDocument/2006/relationships/hyperlink" Target="https://www.caixa.gov.br/Downloads/sinapi-cadernos-tecnicos/SINAPI-CT-INSTALACOES-HIDRAULICAS-EM-PPR.pdf" TargetMode="External"/><Relationship Id="rId8396" Type="http://schemas.openxmlformats.org/officeDocument/2006/relationships/hyperlink" Target="https://www.caixa.gov.br/Downloads/sinapi-cadernos-tecnicos/SINAPI-CT-RASGOS-E-FIXACOES.pdf" TargetMode="External"/><Relationship Id="rId9447" Type="http://schemas.openxmlformats.org/officeDocument/2006/relationships/hyperlink" Target="https://www.caixa.gov.br/Downloads/sinapi-cadernos-tecnicos/SINAPI-CT-VIDROS-E-ESPELHOS.pdf" TargetMode="External"/><Relationship Id="rId1783" Type="http://schemas.openxmlformats.org/officeDocument/2006/relationships/hyperlink" Target="https://www.caixa.gov.br/Downloads/sinapi-cadernos-tecnicos/SINAPI-CT-CUSTOS-HORARIOS-PRODUTIVO-E-IMPRODUTIVO-DOS-EQUIPAMENTOS.pdf" TargetMode="External"/><Relationship Id="rId2834" Type="http://schemas.openxmlformats.org/officeDocument/2006/relationships/hyperlink" Target="https://www.caixa.gov.br/Downloads/sinapi-cadernos-tecnicos/SINAPI-CT-ELETROCALHAS.pdf" TargetMode="External"/><Relationship Id="rId8049" Type="http://schemas.openxmlformats.org/officeDocument/2006/relationships/hyperlink" Target="https://www.caixa.gov.br/Downloads/sinapi-cadernos-tecnicos/SINAPI-CT-POCOS-DE-VISITA-E-CAIXAS-PARA-BOCAS-DE-LOBO.pdf" TargetMode="External"/><Relationship Id="rId75" Type="http://schemas.openxmlformats.org/officeDocument/2006/relationships/hyperlink" Target="https://www.caixa.gov.br/Downloads/sinapi-cadernos-tecnicos/SINAPI-CT-ALVENARIA-DE-VEDACAO.pdf" TargetMode="External"/><Relationship Id="rId806" Type="http://schemas.openxmlformats.org/officeDocument/2006/relationships/hyperlink" Target="https://www.caixa.gov.br/Downloads/sinapi-cadernos-tecnicos/SINAPI-CT-ATERROS-BASES-SUB-BASES-E-IMPRIMACOES.pdf" TargetMode="External"/><Relationship Id="rId1436" Type="http://schemas.openxmlformats.org/officeDocument/2006/relationships/hyperlink" Target="https://www.caixa.gov.br/Downloads/sinapi-cadernos-tecnicos/SINAPI-CT-CUSTOS-HORARIOS-PRODUTIVO-E-IMPRODUTIVO-DOS-EQUIPAMENTOS.pdf" TargetMode="External"/><Relationship Id="rId1850" Type="http://schemas.openxmlformats.org/officeDocument/2006/relationships/hyperlink" Target="https://www.caixa.gov.br/Downloads/sinapi-cadernos-tecnicos/SINAPI-CT-DEMOLICOES-E-REMOCOES.pdf" TargetMode="External"/><Relationship Id="rId2901" Type="http://schemas.openxmlformats.org/officeDocument/2006/relationships/hyperlink" Target="https://www.caixa.gov.br/Downloads/sinapi-cadernos-tecnicos/SINAPI-CT-ELETROCALHAS.pdf" TargetMode="External"/><Relationship Id="rId7065" Type="http://schemas.openxmlformats.org/officeDocument/2006/relationships/hyperlink" Target="https://www.caixa.gov.br/Downloads/sinapi-metodologia/Livro_SINAPI_Calculos_Parametros.pdf" TargetMode="External"/><Relationship Id="rId8463" Type="http://schemas.openxmlformats.org/officeDocument/2006/relationships/hyperlink" Target="https://www.caixa.gov.br/Downloads/sinapi-cadernos-tecnicos/SINAPI-CT-RECOMPOSICAO-DE-PAVIMENTOS.pdf" TargetMode="External"/><Relationship Id="rId9514" Type="http://schemas.openxmlformats.org/officeDocument/2006/relationships/hyperlink" Target="https://www.caixa.gov.br/Downloads/sinapi-cadernos-tecnicos/SINAPI-CT-VALVULAS-E-REGISTROS-PARA-SISTEMAS-PREDIAIS.pdf" TargetMode="External"/><Relationship Id="rId1503" Type="http://schemas.openxmlformats.org/officeDocument/2006/relationships/hyperlink" Target="https://www.caixa.gov.br/Downloads/sinapi-cadernos-tecnicos/SINAPI-CT-CUSTOS-HORARIOS-PRODUTIVO-E-IMPRODUTIVO-DOS-EQUIPAMENTOS.pdf" TargetMode="External"/><Relationship Id="rId4659" Type="http://schemas.openxmlformats.org/officeDocument/2006/relationships/hyperlink" Target="https://www.caixa.gov.br/Downloads/sinapi-cadernos-tecnicos/SINAPI-CT-INSTALACOES-ELETRICAS-QUADROS-CABOS-DISJUNTORES-CONTATORES-E-BARRAMENTOS-BLINDADOS.pdf" TargetMode="External"/><Relationship Id="rId8116" Type="http://schemas.openxmlformats.org/officeDocument/2006/relationships/hyperlink" Target="https://www.caixa.gov.br/Downloads/sinapi-cadernos-tecnicos/SINAPI-CT-POCOS-DE-VISITA-E-CAIXAS-PARA-BOCAS-DE-LOBO.pdf" TargetMode="External"/><Relationship Id="rId8530" Type="http://schemas.openxmlformats.org/officeDocument/2006/relationships/hyperlink" Target="https://www.caixa.gov.br/Downloads/sinapi-cadernos-tecnicos/SINAPI-CT-REDES-DE-LOGICA-TELEFONIA-E-IMAGEM.pdf" TargetMode="External"/><Relationship Id="rId3675" Type="http://schemas.openxmlformats.org/officeDocument/2006/relationships/hyperlink" Target="https://www.caixa.gov.br/Downloads/sinapi-cadernos-tecnicos/SINAPI-CT-ESTRUTURA-E-TRAMA-PARA-COBERTURA.pdf" TargetMode="External"/><Relationship Id="rId4726" Type="http://schemas.openxmlformats.org/officeDocument/2006/relationships/hyperlink" Target="https://www.caixa.gov.br/Downloads/sinapi-cadernos-tecnicos/SINAPI-CT-INSTALACOES-ELETRICAS-REDE-DE-DISTRIBUICAO.pdf" TargetMode="External"/><Relationship Id="rId6081" Type="http://schemas.openxmlformats.org/officeDocument/2006/relationships/hyperlink" Target="https://www.caixa.gov.br/Downloads/sinapi-cadernos-tecnicos/SINAPI-CT-INSTALACOES-DE-GAS-E-INCENDIO-EM-ACO-E-FERRO-GALVANIZADO.pdf" TargetMode="External"/><Relationship Id="rId7132" Type="http://schemas.openxmlformats.org/officeDocument/2006/relationships/hyperlink" Target="https://www.caixa.gov.br/Downloads/sinapi-cadernos-tecnicos/SINAPI-CT-LOUCAS-E-METAIS.pdf" TargetMode="External"/><Relationship Id="rId596" Type="http://schemas.openxmlformats.org/officeDocument/2006/relationships/hyperlink" Target="https://www.caixa.gov.br/Downloads/sinapi-cadernos-tecnicos/SINAPI-CT-ASSENTAMENTO-DE-TUBOS-DE-PVC-E-METALICOS-EM-REDES-DE-AGUA.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ISSIPADORES-DE-ENERGIA.pdf" TargetMode="External"/><Relationship Id="rId3328" Type="http://schemas.openxmlformats.org/officeDocument/2006/relationships/hyperlink" Target="https://www.caixa.gov.br/Downloads/sinapi-cadernos-tecnicos/SINAPI-CT-ESCORAMENTO-E-PREPARO-DE-FUNDO-DE-VALAS.pdf" TargetMode="External"/><Relationship Id="rId3742" Type="http://schemas.openxmlformats.org/officeDocument/2006/relationships/hyperlink" Target="https://www.caixa.gov.br/Downloads/sinapi-cadernos-tecnicos/SINAPI-CT-ESTRUTURAS-DE-MADEIRA.pdf" TargetMode="External"/><Relationship Id="rId6898" Type="http://schemas.openxmlformats.org/officeDocument/2006/relationships/hyperlink" Target="https://www.caixa.gov.br/Downloads/sinapi-metodologia/Livro_SINAPI_Calculos_Parametros.pdf" TargetMode="External"/><Relationship Id="rId249" Type="http://schemas.openxmlformats.org/officeDocument/2006/relationships/hyperlink" Target="https://www.caixa.gov.br/Downloads/sinapi-cadernos-tecnicos/SINAPI-CT-ARGAMASSAS.pdf" TargetMode="External"/><Relationship Id="rId663" Type="http://schemas.openxmlformats.org/officeDocument/2006/relationships/hyperlink" Target="https://www.caixa.gov.br/Downloads/sinapi-cadernos-tecnicos/SINAPI-CT-ASSENTAMENTO-DE-TUBOS-DE-ESGOTO-OU-DRENAGEM-PLUVIAL-EM-CONCRETO.pdf" TargetMode="External"/><Relationship Id="rId1293" Type="http://schemas.openxmlformats.org/officeDocument/2006/relationships/hyperlink" Target="https://www.caixa.gov.br/Downloads/sinapi-cadernos-tecnicos/SINAPI-CT-CONCRETO-PROJETADO.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7949" Type="http://schemas.openxmlformats.org/officeDocument/2006/relationships/hyperlink" Target="https://www.caixa.gov.br/Downloads/sinapi-cadernos-tecnicos/SINAPI-CT-PISOS.pdf" TargetMode="External"/><Relationship Id="rId9371" Type="http://schemas.openxmlformats.org/officeDocument/2006/relationships/hyperlink" Target="https://www.caixa.gov.br/Downloads/sinapi-cadernos-tecnicos/SINAPI-CT-TUBULACAO-FLANGEADA-PARA-REDES-DE-AGUA.pdf" TargetMode="External"/><Relationship Id="rId316" Type="http://schemas.openxmlformats.org/officeDocument/2006/relationships/hyperlink" Target="https://www.caixa.gov.br/Downloads/sinapi-cadernos-tecnicos/SINAPI-CT-ARMACAO-PARA-ESTRUTURAS-DE-CONCRETO-ARMADO.pdf" TargetMode="External"/><Relationship Id="rId6965" Type="http://schemas.openxmlformats.org/officeDocument/2006/relationships/hyperlink" Target="https://www.caixa.gov.br/Downloads/sinapi-metodologia/Livro_SINAPI_Calculos_Parametros.pdf" TargetMode="External"/><Relationship Id="rId9024" Type="http://schemas.openxmlformats.org/officeDocument/2006/relationships/hyperlink" Target="https://www.caixa.gov.br/Downloads/sinapi-cadernos-tecnicos/SINAPI-CT-TRANSPORTE-FLUVIAL-CARGA-E-DESCARGA.pdf" TargetMode="External"/><Relationship Id="rId730" Type="http://schemas.openxmlformats.org/officeDocument/2006/relationships/hyperlink" Target="https://www.caixa.gov.br/Downloads/sinapi-cadernos-tecnicos/SINAPI-CT-ATERRO-E-REATERRO-DE-VALAS.pdf" TargetMode="External"/><Relationship Id="rId1013" Type="http://schemas.openxmlformats.org/officeDocument/2006/relationships/hyperlink" Target="https://www.caixa.gov.br/Downloads/sinapi-cadernos-tecnicos/SINAPI-CT-BOCAS-PARA-BUEIROS.pdf" TargetMode="External"/><Relationship Id="rId1360" Type="http://schemas.openxmlformats.org/officeDocument/2006/relationships/hyperlink" Target="https://www.caixa.gov.br/Downloads/sinapi-cadernos-tecnicos/SINAPI-CT-CONTRAPISO.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4169" Type="http://schemas.openxmlformats.org/officeDocument/2006/relationships/hyperlink" Target="https://www.caixa.gov.br/Downloads/sinapi-cadernos-tecnicos/SINAPI-CT-GRAUTE-E-ARMACAO.pdf" TargetMode="External"/><Relationship Id="rId5567" Type="http://schemas.openxmlformats.org/officeDocument/2006/relationships/hyperlink" Target="https://www.caixa.gov.br/Downloads/sinapi-cadernos-tecnicos/SINAPI-CT-INSTALACOES-PREDIAIS-DE-AGUA-FRIA-EM-PVC.pdf" TargetMode="External"/><Relationship Id="rId5981" Type="http://schemas.openxmlformats.org/officeDocument/2006/relationships/hyperlink" Target="https://www.caixa.gov.br/Downloads/sinapi-cadernos-tecnicos/SINAPI-CT-INSTALACOES-DE-GAS-E-INCENDIO-EM-ACO-E-FERRO-GALVANIZADO.pdf" TargetMode="External"/><Relationship Id="rId6618" Type="http://schemas.openxmlformats.org/officeDocument/2006/relationships/hyperlink" Target="https://www.caixa.gov.br/Downloads/sinapi-cadernos-tecnicos/SINAPI-CT-INSTALACOES-PARA-CANTEIROS-DE-OBRAS.pdf" TargetMode="External"/><Relationship Id="rId8040" Type="http://schemas.openxmlformats.org/officeDocument/2006/relationships/hyperlink" Target="https://www.caixa.gov.br/Downloads/sinapi-cadernos-tecnicos/SINAPI-CT-POCOS-DE-VISITA-E-CAIXAS-PARA-BOCAS-DE-LOBO.pdf" TargetMode="External"/><Relationship Id="rId4583" Type="http://schemas.openxmlformats.org/officeDocument/2006/relationships/hyperlink" Target="https://www.caixa.gov.br/Downloads/sinapi-cadernos-tecnicos/SINAPI-CT-INSTALACOES-ELETRICAS-ELETRODUTOS-CONEXOES-E-CONDULETES-APARENTES.pdf" TargetMode="External"/><Relationship Id="rId5634" Type="http://schemas.openxmlformats.org/officeDocument/2006/relationships/hyperlink" Target="https://www.caixa.gov.br/Downloads/sinapi-cadernos-tecnicos/SINAPI-CT-INSTALACOES-PREDIAIS-DE-AGUA-FRIA-EM-PVC.pdf" TargetMode="External"/><Relationship Id="rId3185" Type="http://schemas.openxmlformats.org/officeDocument/2006/relationships/hyperlink" Target="https://www.caixa.gov.br/Downloads/sinapi-cadernos-tecnicos/SINAPI-CT-ESCAVACAO-VERTICAL-A-CEU-ABERTO.pdf" TargetMode="External"/><Relationship Id="rId4236" Type="http://schemas.openxmlformats.org/officeDocument/2006/relationships/hyperlink" Target="https://www.caixa.gov.br/Downloads/sinapi-cadernos-tecnicos/SINAPI-CT-GUIAS-E-SARJETAS.pdf" TargetMode="External"/><Relationship Id="rId4650" Type="http://schemas.openxmlformats.org/officeDocument/2006/relationships/hyperlink" Target="https://www.caixa.gov.br/Downloads/sinapi-cadernos-tecnicos/SINAPI-CT-INSTALACOES-ELETRICAS-QUADROS-CABOS-DISJUNTORES-CONTATORES-E-BARRAMENTOS-BLINDADOS.pdf" TargetMode="External"/><Relationship Id="rId5701" Type="http://schemas.openxmlformats.org/officeDocument/2006/relationships/hyperlink" Target="https://www.caixa.gov.br/Downloads/sinapi-cadernos-tecnicos/SINAPI-CT-INSTALACOES-PREDIAIS-DE-AGUA-QUENTE-EM-CPVC.pdf" TargetMode="External"/><Relationship Id="rId8857" Type="http://schemas.openxmlformats.org/officeDocument/2006/relationships/hyperlink" Target="https://www.caixa.gov.br/Downloads/sinapi-cadernos-tecnicos/SINAPI-CT-SISTEMAS-DE-MEDICAO.pdf" TargetMode="External"/><Relationship Id="rId3252" Type="http://schemas.openxmlformats.org/officeDocument/2006/relationships/hyperlink" Target="https://www.caixa.gov.br/Downloads/sinapi-cadernos-tecnicos/SINAPI-CT-ESCAVACAO-DE-VALAS.pdf" TargetMode="External"/><Relationship Id="rId4303" Type="http://schemas.openxmlformats.org/officeDocument/2006/relationships/hyperlink" Target="https://www.caixa.gov.br/Downloads/sinapi-cadernos-tecnicos/SINAPI-CT-IMPERMEABILIZACAO-PROTECAO-MECANICA-E-TRATAMENTO-DE-JUNTA.pdf" TargetMode="External"/><Relationship Id="rId7459" Type="http://schemas.openxmlformats.org/officeDocument/2006/relationships/hyperlink" Target="https://www.caixa.gov.br/Downloads/sinapi-cadernos-tecnicos/SINAPI-CT-PAREDES-DE-CONCRETO-ARMACAO.pdf" TargetMode="External"/><Relationship Id="rId7873" Type="http://schemas.openxmlformats.org/officeDocument/2006/relationships/hyperlink" Target="https://www.caixa.gov.br/Downloads/sinapi-cadernos-tecnicos/SINAPI-CT-PINTURA-EM-SUPERFICIES-METALICAS.pdf" TargetMode="External"/><Relationship Id="rId173" Type="http://schemas.openxmlformats.org/officeDocument/2006/relationships/hyperlink" Target="https://www.caixa.gov.br/Downloads/sinapi-cadernos-tecnicos/SINAPI-CT-ARGAMASSAS.pdf" TargetMode="External"/><Relationship Id="rId6475" Type="http://schemas.openxmlformats.org/officeDocument/2006/relationships/hyperlink" Target="https://www.caixa.gov.br/Downloads/sinapi-cadernos-tecnicos/SINAPI-CT-INSTALACOES-EM-COBRE.pdf" TargetMode="External"/><Relationship Id="rId7526" Type="http://schemas.openxmlformats.org/officeDocument/2006/relationships/hyperlink" Target="https://www.caixa.gov.br/Downloads/sinapi-cadernos-tecnicos/SINAPI-CT-PAREDES-DE-CONCRETO-FORMAS.pdf" TargetMode="External"/><Relationship Id="rId8924" Type="http://schemas.openxmlformats.org/officeDocument/2006/relationships/hyperlink" Target="https://www.caixa.gov.br/Downloads/sinapi-cadernos-tecnicos/SINAPI-CT-TELHAMENTO-PARA-COBERTURA.pdf" TargetMode="External"/><Relationship Id="rId240" Type="http://schemas.openxmlformats.org/officeDocument/2006/relationships/hyperlink" Target="https://www.caixa.gov.br/Downloads/sinapi-cadernos-tecnicos/SINAPI-CT-ARGAMASSAS.pdf" TargetMode="External"/><Relationship Id="rId5077" Type="http://schemas.openxmlformats.org/officeDocument/2006/relationships/hyperlink" Target="https://www.caixa.gov.br/Downloads/sinapi-cadernos-tecnicos/SINAPI-CT-INSTALACOES-HIDRAULICAS-RESERVACAO-E-BOMBAS-DE-RECALQUE.pdf" TargetMode="External"/><Relationship Id="rId6128" Type="http://schemas.openxmlformats.org/officeDocument/2006/relationships/hyperlink" Target="https://www.caixa.gov.br/Downloads/sinapi-cadernos-tecnicos/SINAPI-CT-INSTALACOES-DE-GAS-E-INCENDIO-EM-ACO-E-FERRO-GALVANIZADO.pdf" TargetMode="External"/><Relationship Id="rId7940" Type="http://schemas.openxmlformats.org/officeDocument/2006/relationships/hyperlink" Target="https://www.caixa.gov.br/Downloads/sinapi-cadernos-tecnicos/SINAPI-CT-PINTURA-PARA-PISOS-E-PARA-SINALIZACAO-HORIZONTAL-E-VERTICAL.pdf" TargetMode="External"/><Relationship Id="rId4093" Type="http://schemas.openxmlformats.org/officeDocument/2006/relationships/hyperlink" Target="https://www.caixa.gov.br/Downloads/sinapi-cadernos-tecnicos/SINAPI-CT-FORMAS-PARA-PILARES-CIRCULARES.pdf" TargetMode="External"/><Relationship Id="rId5144" Type="http://schemas.openxmlformats.org/officeDocument/2006/relationships/hyperlink" Target="https://www.caixa.gov.br/Downloads/sinapi-cadernos-tecnicos/SINAPI-CT-INSTALACOES-HIDRAULICAS-EM-PEX.pdf" TargetMode="External"/><Relationship Id="rId5491" Type="http://schemas.openxmlformats.org/officeDocument/2006/relationships/hyperlink" Target="https://www.caixa.gov.br/Downloads/sinapi-cadernos-tecnicos/SINAPI-CT-INSTALACOES-PREDIAIS-DE-AGUA-FRIA-EM-PVC.pdf" TargetMode="External"/><Relationship Id="rId6542" Type="http://schemas.openxmlformats.org/officeDocument/2006/relationships/hyperlink" Target="https://www.caixa.gov.br/Downloads/sinapi-cadernos-tecnicos/SINAPI-CT-INSTALACOES-EM-COBRE.pdf" TargetMode="External"/><Relationship Id="rId1687" Type="http://schemas.openxmlformats.org/officeDocument/2006/relationships/hyperlink" Target="https://www.caixa.gov.br/Downloads/sinapi-cadernos-tecnicos/SINAPI-CT-CUSTOS-HORARIOS-PRODUTIVO-E-IMPRODUTIVO-DOS-EQUIPAMENTOS.pdf" TargetMode="External"/><Relationship Id="rId2738" Type="http://schemas.openxmlformats.org/officeDocument/2006/relationships/hyperlink" Target="https://www.caixa.gov.br/Downloads/sinapi-cadernos-tecnicos/SINAPI-CT-DRENOS.pdf" TargetMode="External"/><Relationship Id="rId1754" Type="http://schemas.openxmlformats.org/officeDocument/2006/relationships/hyperlink" Target="https://www.caixa.gov.br/Downloads/sinapi-cadernos-tecnicos/SINAPI-CT-CUSTOS-HORARIOS-PRODUTIVO-E-IMPRODUTIVO-DOS-EQUIPAMENTOS.pdf" TargetMode="External"/><Relationship Id="rId2805" Type="http://schemas.openxmlformats.org/officeDocument/2006/relationships/hyperlink" Target="https://www.caixa.gov.br/Downloads/sinapi-cadernos-tecnicos/SINAPI-CT-DUTOS-PARA-AR-CONDICIONADO.pdf" TargetMode="External"/><Relationship Id="rId4160" Type="http://schemas.openxmlformats.org/officeDocument/2006/relationships/hyperlink" Target="https://www.caixa.gov.br/Downloads/sinapi-cadernos-tecnicos/SINAPI-CT-GRAUTE-E-ARMACAO.pdf" TargetMode="External"/><Relationship Id="rId5211" Type="http://schemas.openxmlformats.org/officeDocument/2006/relationships/hyperlink" Target="https://www.caixa.gov.br/Downloads/sinapi-cadernos-tecnicos/SINAPI-CT-INSTALACOES-HIDRAULICAS-EM-PEX.pdf" TargetMode="External"/><Relationship Id="rId8367" Type="http://schemas.openxmlformats.org/officeDocument/2006/relationships/hyperlink" Target="https://www.caixa.gov.br/Downloads/sinapi-cadernos-tecnicos/SINAPI-CT-RASGOS-E-FIXACOES.pdf" TargetMode="External"/><Relationship Id="rId8781" Type="http://schemas.openxmlformats.org/officeDocument/2006/relationships/hyperlink" Target="https://www.caixa.gov.br/Downloads/sinapi-cadernos-tecnicos/SINAPI-CT-SINALIZACAO-VERTICAL-VIARIA.pdf" TargetMode="External"/><Relationship Id="rId9418" Type="http://schemas.openxmlformats.org/officeDocument/2006/relationships/hyperlink" Target="https://www.caixa.gov.br/Downloads/sinapi-cadernos-tecnicos/SINAPI-CT-VERGAS-CONTRAVERGAS-E-FIXACAO-DE-ALVENARIA.pdf" TargetMode="External"/><Relationship Id="rId46" Type="http://schemas.openxmlformats.org/officeDocument/2006/relationships/hyperlink" Target="https://www.caixa.gov.br/Downloads/sinapi-cadernos-tecnicos/SINAPI-CT-ALVENARIA-DE-VEDACAO.pdf" TargetMode="External"/><Relationship Id="rId1407" Type="http://schemas.openxmlformats.org/officeDocument/2006/relationships/hyperlink" Target="https://www.caixa.gov.br/Downloads/sinapi-cadernos-tecnicos/SINAPI-CT-CONTRAPISO.pdf" TargetMode="External"/><Relationship Id="rId1821" Type="http://schemas.openxmlformats.org/officeDocument/2006/relationships/hyperlink" Target="https://www.caixa.gov.br/Downloads/sinapi-cadernos-tecnicos/SINAPI-CT-DEMOLICOES-E-REMOCOES.pdf" TargetMode="External"/><Relationship Id="rId4977" Type="http://schemas.openxmlformats.org/officeDocument/2006/relationships/hyperlink" Target="https://www.caixa.gov.br/Downloads/sinapi-cadernos-tecnicos/SINAPI-CT-INSTALACOES-HIDRAULICAS-RESERVACAO-E-BOMBAS-DE-RECALQUE.pdf" TargetMode="External"/><Relationship Id="rId7383" Type="http://schemas.openxmlformats.org/officeDocument/2006/relationships/hyperlink" Target="https://www.caixa.gov.br/Downloads/sinapi-cadernos-tecnicos/SINAPI-CT-MASSA-UNICA-INTERNA.pdf" TargetMode="External"/><Relationship Id="rId8434" Type="http://schemas.openxmlformats.org/officeDocument/2006/relationships/hyperlink" Target="https://www.caixa.gov.br/Downloads/sinapi-cadernos-tecnicos/SINAPI-CT-RECOMPOSICAO-DE-PAVIMENTOS.pdf" TargetMode="External"/><Relationship Id="rId3579" Type="http://schemas.openxmlformats.org/officeDocument/2006/relationships/hyperlink" Target="https://www.caixa.gov.br/Downloads/sinapi-cadernos-tecnicos/SINAPI-CT-ESTACAS-EM-HELICE-CONTINUA.pdf" TargetMode="External"/><Relationship Id="rId7036" Type="http://schemas.openxmlformats.org/officeDocument/2006/relationships/hyperlink" Target="https://www.caixa.gov.br/Downloads/sinapi-metodologia/Livro_SINAPI_Calculos_Parametros.pdf" TargetMode="External"/><Relationship Id="rId7450" Type="http://schemas.openxmlformats.org/officeDocument/2006/relationships/hyperlink" Target="https://www.caixa.gov.br/Downloads/sinapi-cadernos-tecnicos/SINAPI-CT-PAISAGISMO-PLANTIO.pdf" TargetMode="External"/><Relationship Id="rId8501" Type="http://schemas.openxmlformats.org/officeDocument/2006/relationships/hyperlink" Target="https://www.caixa.gov.br/Downloads/sinapi-cadernos-tecnicos/SINAPI-CT-REDES-ENTERRADAS-DE-DISTRIBUICAO-ELETRICA.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3993" Type="http://schemas.openxmlformats.org/officeDocument/2006/relationships/hyperlink" Target="https://www.caixa.gov.br/Downloads/sinapi-cadernos-tecnicos/SINAPI-CT-FORMAS-PARA-ESTRUTURAS-DE-CONCRETO-ARMADO.pdf" TargetMode="External"/><Relationship Id="rId6052" Type="http://schemas.openxmlformats.org/officeDocument/2006/relationships/hyperlink" Target="https://www.caixa.gov.br/Downloads/sinapi-cadernos-tecnicos/SINAPI-CT-INSTALACOES-DE-GAS-E-INCENDIO-EM-ACO-E-FERRO-GALVANIZADO.pdf" TargetMode="External"/><Relationship Id="rId7103" Type="http://schemas.openxmlformats.org/officeDocument/2006/relationships/hyperlink" Target="https://www.caixa.gov.br/Downloads/sinapi-cadernos-tecnicos/SINAPI-CT-LOCACAO-DE-OBRAS.pdf" TargetMode="External"/><Relationship Id="rId567" Type="http://schemas.openxmlformats.org/officeDocument/2006/relationships/hyperlink" Target="https://www.caixa.gov.br/Downloads/sinapi-cadernos-tecnicos/SINAPI-CT-ASSENTAMENTO-DE-TUBOS-DE-PVC-E-METALICOS-EM-REDES-DE-AGUA.pdf" TargetMode="External"/><Relationship Id="rId1197" Type="http://schemas.openxmlformats.org/officeDocument/2006/relationships/hyperlink" Target="https://www.caixa.gov.br/Downloads/sinapi-cadernos-tecnicos/SINAPI-CT-CANALETAS-GRELHAS-E-CAIXAS-COM-GRELHA-PARA-DRENAGEM.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3646" Type="http://schemas.openxmlformats.org/officeDocument/2006/relationships/hyperlink" Target="https://www.caixa.gov.br/Downloads/sinapi-cadernos-tecnicos/SINAPI-CT-ESTRUTURA-E-TRAMA-PARA-COBERTURA.pdf" TargetMode="External"/><Relationship Id="rId9275" Type="http://schemas.openxmlformats.org/officeDocument/2006/relationships/hyperlink" Target="https://www.caixa.gov.br/Downloads/sinapi-cadernos-tecnicos/SINAPI-CT-TRANSPORTE-CARGA-E-DESCARGA-DE-MATERIAIS.pdf" TargetMode="External"/><Relationship Id="rId981" Type="http://schemas.openxmlformats.org/officeDocument/2006/relationships/hyperlink" Target="https://www.caixa.gov.br/Downloads/sinapi-cadernos-tecnicos/SINAPI-CT-ATERROS-BASES-SUB-BASES-E-IMPRIMACOE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3713" Type="http://schemas.openxmlformats.org/officeDocument/2006/relationships/hyperlink" Target="https://www.caixa.gov.br/Downloads/sinapi-cadernos-tecnicos/SINAPI-CT-ESTRUTURAS-DE-CONTENCAO-ESTACAS-PAREDES-DIAFRAGMA-E-MURETA-GUIA.pdf" TargetMode="External"/><Relationship Id="rId6869" Type="http://schemas.openxmlformats.org/officeDocument/2006/relationships/hyperlink" Target="https://www.caixa.gov.br/Downloads/sinapi-metodologia/Livro_SINAPI_Calculos_Parametros.pdf" TargetMode="External"/><Relationship Id="rId634" Type="http://schemas.openxmlformats.org/officeDocument/2006/relationships/hyperlink" Target="https://www.caixa.gov.br/Downloads/sinapi-cadernos-tecnicos/SINAPI-CT-ASSENTAMENTO-DE-TUBOS-DE-ESGOTO-OU-DRENAGEM-PLUVIAL-EM-CONCRETO.pdf" TargetMode="External"/><Relationship Id="rId1264" Type="http://schemas.openxmlformats.org/officeDocument/2006/relationships/hyperlink" Target="https://www.caixa.gov.br/Downloads/sinapi-cadernos-tecnicos/SINAPI-CT-CONCRETAGEM-PARA-ESTRUTURAS-DE-CONCRETO-ARMADO.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5885" Type="http://schemas.openxmlformats.org/officeDocument/2006/relationships/hyperlink" Target="https://www.caixa.gov.br/Downloads/sinapi-cadernos-tecnicos/SINAPI-CT-INSTALACOES-DE-DIVISORIAS-DIVERSAS.pdf" TargetMode="External"/><Relationship Id="rId6936" Type="http://schemas.openxmlformats.org/officeDocument/2006/relationships/hyperlink" Target="https://www.caixa.gov.br/Downloads/sinapi-metodologia/Livro_SINAPI_Calculos_Parametros.pdf" TargetMode="External"/><Relationship Id="rId8291" Type="http://schemas.openxmlformats.org/officeDocument/2006/relationships/hyperlink" Target="https://www.caixa.gov.br/Downloads/sinapi-cadernos-tecnicos/SINAPI-CT-RADIER-PISO-DE-CONCRETO-E-LAJE-SOBRE-SOLO.pdf" TargetMode="External"/><Relationship Id="rId9342" Type="http://schemas.openxmlformats.org/officeDocument/2006/relationships/hyperlink" Target="https://www.caixa.gov.br/Downloads/sinapi-cadernos-tecnicos/SINAPI-CT-TUBULACAO-FLANGEADA-PARA-REDES-DE-AGUA.pdf" TargetMode="External"/><Relationship Id="rId701" Type="http://schemas.openxmlformats.org/officeDocument/2006/relationships/hyperlink" Target="https://www.caixa.gov.br/Downloads/sinapi-cadernos-tecnicos/SINAPI-CT-ASSENTAMENTO-DE-TUBOS-DE-ESGOTO-OU-DRENAGEM-PLUVIAL-EM-CONCRETO.pdf" TargetMode="External"/><Relationship Id="rId1331" Type="http://schemas.openxmlformats.org/officeDocument/2006/relationships/hyperlink" Target="https://www.caixa.gov.br/Downloads/sinapi-cadernos-tecnicos/SINAPI-CT-CONCRETO-PROTENDIDO.pdf" TargetMode="External"/><Relationship Id="rId4487" Type="http://schemas.openxmlformats.org/officeDocument/2006/relationships/hyperlink" Target="https://www.caixa.gov.br/Downloads/sinapi-cadernos-tecnicos/SINAPI-CT-INSTALACOES-ELETRICAS-ELETRODUTOS-EMBUTIDOS-CABOS-CAIXAS-TOMADAS-E-INTERRUPTORES.pdf" TargetMode="External"/><Relationship Id="rId5538" Type="http://schemas.openxmlformats.org/officeDocument/2006/relationships/hyperlink" Target="https://www.caixa.gov.br/Downloads/sinapi-cadernos-tecnicos/SINAPI-CT-INSTALACOES-PREDIAIS-DE-AGUA-FRIA-EM-PVC.pdf" TargetMode="External"/><Relationship Id="rId5952" Type="http://schemas.openxmlformats.org/officeDocument/2006/relationships/hyperlink" Target="https://www.caixa.gov.br/Downloads/sinapi-cadernos-tecnicos/SINAPI-CT-INSTALACOES-DE-GAS-E-INCENDIO-EM-ACO-E-FERRO-GALVANIZADO.pdf" TargetMode="External"/><Relationship Id="rId3089" Type="http://schemas.openxmlformats.org/officeDocument/2006/relationships/hyperlink" Target="https://www.caixa.gov.br/Downloads/sinapi-cadernos-tecnicos/SINAPI-CT-ESCADAS.pdf" TargetMode="External"/><Relationship Id="rId4554" Type="http://schemas.openxmlformats.org/officeDocument/2006/relationships/hyperlink" Target="https://www.caixa.gov.br/Downloads/sinapi-cadernos-tecnicos/SINAPI-CT-INSTALACOES-ELETRICAS-ELETRODUTOS-CONEXOES-E-CONDULETES-APARENTES.pdf" TargetMode="External"/><Relationship Id="rId5605" Type="http://schemas.openxmlformats.org/officeDocument/2006/relationships/hyperlink" Target="https://www.caixa.gov.br/Downloads/sinapi-cadernos-tecnicos/SINAPI-CT-INSTALACOES-PREDIAIS-DE-AGUA-FRIA-EM-PVC.pdf" TargetMode="External"/><Relationship Id="rId8011" Type="http://schemas.openxmlformats.org/officeDocument/2006/relationships/hyperlink" Target="https://www.caixa.gov.br/Downloads/sinapi-cadernos-tecnicos/SINAPI-CT-POSTES-DE-CONCRETO-E-METALICOS.pdf" TargetMode="External"/><Relationship Id="rId3156" Type="http://schemas.openxmlformats.org/officeDocument/2006/relationships/hyperlink" Target="https://www.caixa.gov.br/Downloads/sinapi-cadernos-tecnicos/SINAPI-CT-ESCAVACAO-VERTICAL-A-CEU-ABERTO.pdf" TargetMode="External"/><Relationship Id="rId4207" Type="http://schemas.openxmlformats.org/officeDocument/2006/relationships/hyperlink" Target="https://www.caixa.gov.br/Downloads/sinapi-cadernos-tecnicos/SINAPI-CT-GUIAS-E-SARJETAS.pdf" TargetMode="External"/><Relationship Id="rId491" Type="http://schemas.openxmlformats.org/officeDocument/2006/relationships/hyperlink" Target="https://www.caixa.gov.br/Downloads/sinapi-cadernos-tecnicos/SINAPI-CT-ASSENTAMENTO-DE-TUBOS-DE-PVC-E-METALICOS-EM-REDES-DE-AGUA.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3223" Type="http://schemas.openxmlformats.org/officeDocument/2006/relationships/hyperlink" Target="https://www.caixa.gov.br/Downloads/sinapi-cadernos-tecnicos/SINAPI-CT-ESCAVACAO-VERTICAL-A-CEU-ABERTO.pdf" TargetMode="External"/><Relationship Id="rId3570" Type="http://schemas.openxmlformats.org/officeDocument/2006/relationships/hyperlink" Target="https://www.caixa.gov.br/Downloads/sinapi-cadernos-tecnicos/SINAPI-CT-ESTACAS-RAIZ.pdf" TargetMode="External"/><Relationship Id="rId4621" Type="http://schemas.openxmlformats.org/officeDocument/2006/relationships/hyperlink" Target="https://www.caixa.gov.br/Downloads/sinapi-cadernos-tecnicos/SINAPI-CT-INSTALACOES-ELETRICAS-QUADROS-CABOS-DISJUNTORES-CONTATORES-E-BARRAMENTOS-BLINDADOS.pdf" TargetMode="External"/><Relationship Id="rId6379" Type="http://schemas.openxmlformats.org/officeDocument/2006/relationships/hyperlink" Target="https://www.caixa.gov.br/Downloads/sinapi-cadernos-tecnicos/SINAPI-CT-INSTALACOES-EM-COBRE.pdf" TargetMode="External"/><Relationship Id="rId7777" Type="http://schemas.openxmlformats.org/officeDocument/2006/relationships/hyperlink" Target="https://www.caixa.gov.br/Downloads/sinapi-cadernos-tecnicos/SINAPI-CT-PINTURA-EXTERNA.pdf" TargetMode="External"/><Relationship Id="rId8828" Type="http://schemas.openxmlformats.org/officeDocument/2006/relationships/hyperlink" Target="https://www.caixa.gov.br/Downloads/sinapi-cadernos-tecnicos/SINAPI-CT-SISTEMA-DE-PROTECAO-CONTRA-DESCARGAS-ATMOSFERICAS-SPDA.pdf" TargetMode="External"/><Relationship Id="rId144" Type="http://schemas.openxmlformats.org/officeDocument/2006/relationships/hyperlink" Target="https://www.caixa.gov.br/Downloads/sinapi-cadernos-tecnicos/SINAPI-CT-ARGAMASSAS.pdf" TargetMode="External"/><Relationship Id="rId6793" Type="http://schemas.openxmlformats.org/officeDocument/2006/relationships/hyperlink" Target="https://www.caixa.gov.br/Downloads/sinapi-metodologia/Livro_SINAPI_Calculos_Parametros.pdf" TargetMode="External"/><Relationship Id="rId7844" Type="http://schemas.openxmlformats.org/officeDocument/2006/relationships/hyperlink" Target="https://www.caixa.gov.br/Downloads/sinapi-cadernos-tecnicos/SINAPI-CT-PINTURA-EM-MADEIRA.pdf" TargetMode="External"/><Relationship Id="rId2989" Type="http://schemas.openxmlformats.org/officeDocument/2006/relationships/hyperlink" Target="https://www.caixa.gov.br/Downloads/sinapi-cadernos-tecnicos/SINAPI-CT-EQUIPAMENTOS-DE-PROTECAO-COLETIVA.pdf" TargetMode="External"/><Relationship Id="rId5395" Type="http://schemas.openxmlformats.org/officeDocument/2006/relationships/hyperlink" Target="https://www.caixa.gov.br/Downloads/sinapi-cadernos-tecnicos/SINAPI-CT-INSTALACOES-PREDIAIS-DE-ESGOTO-TUBOS-E-CONEXOES.pdf" TargetMode="External"/><Relationship Id="rId6446" Type="http://schemas.openxmlformats.org/officeDocument/2006/relationships/hyperlink" Target="https://www.caixa.gov.br/Downloads/sinapi-cadernos-tecnicos/SINAPI-CT-INSTALACOES-EM-COBRE.pdf" TargetMode="External"/><Relationship Id="rId6860" Type="http://schemas.openxmlformats.org/officeDocument/2006/relationships/hyperlink" Target="https://www.caixa.gov.br/Downloads/sinapi-metodologia/Livro_SINAPI_Calculos_Parametros.pdf" TargetMode="External"/><Relationship Id="rId7911" Type="http://schemas.openxmlformats.org/officeDocument/2006/relationships/hyperlink" Target="https://www.caixa.gov.br/Downloads/sinapi-cadernos-tecnicos/SINAPI-CT-PINTURA-PARA-PISOS-E-PARA-SINALIZACAO-HORIZONTAL-E-VERTICAL.pdf" TargetMode="External"/><Relationship Id="rId211" Type="http://schemas.openxmlformats.org/officeDocument/2006/relationships/hyperlink" Target="https://www.caixa.gov.br/Downloads/sinapi-cadernos-tecnicos/SINAPI-CT-ARGAMASSAS.pdf" TargetMode="External"/><Relationship Id="rId5048" Type="http://schemas.openxmlformats.org/officeDocument/2006/relationships/hyperlink" Target="https://www.caixa.gov.br/Downloads/sinapi-cadernos-tecnicos/SINAPI-CT-INSTALACOES-HIDRAULICAS-RESERVACAO-E-BOMBAS-DE-RECALQUE.pdf" TargetMode="External"/><Relationship Id="rId5462" Type="http://schemas.openxmlformats.org/officeDocument/2006/relationships/hyperlink" Target="https://www.caixa.gov.br/Downloads/sinapi-cadernos-tecnicos/SINAPI-CT-INSTALACOES-PREDIAIS-DE-AGUA-FRIA-EM-PVC.pdf" TargetMode="External"/><Relationship Id="rId6513" Type="http://schemas.openxmlformats.org/officeDocument/2006/relationships/hyperlink" Target="https://www.caixa.gov.br/Downloads/sinapi-cadernos-tecnicos/SINAPI-CT-INSTALACOES-EM-COBRE.pdf" TargetMode="External"/><Relationship Id="rId1658" Type="http://schemas.openxmlformats.org/officeDocument/2006/relationships/hyperlink" Target="https://www.caixa.gov.br/Downloads/sinapi-cadernos-tecnicos/SINAPI-CT-CUSTOS-HORARIOS-PRODUTIVO-E-IMPRODUTIVO-DOS-EQUIPAMENTOS.pdf" TargetMode="External"/><Relationship Id="rId2709" Type="http://schemas.openxmlformats.org/officeDocument/2006/relationships/hyperlink" Target="https://www.caixa.gov.br/Downloads/sinapi-cadernos-tecnicos/SINAPI-CT-DRENAGEM-DE-AR-CONDICIONADO.pdf" TargetMode="External"/><Relationship Id="rId4064" Type="http://schemas.openxmlformats.org/officeDocument/2006/relationships/hyperlink" Target="https://www.caixa.gov.br/Downloads/sinapi-cadernos-tecnicos/SINAPI-CT-FORMAS-PARA-ESTRUTURAS-DE-CONCRETO-ARMADO.pdf" TargetMode="External"/><Relationship Id="rId5115" Type="http://schemas.openxmlformats.org/officeDocument/2006/relationships/hyperlink" Target="https://www.caixa.gov.br/Downloads/sinapi-cadernos-tecnicos/SINAPI-CT-INSTALACOES-HIDRAULICAS-EM-PEX.pdf" TargetMode="External"/><Relationship Id="rId8685" Type="http://schemas.openxmlformats.org/officeDocument/2006/relationships/hyperlink" Target="https://www.caixa.gov.br/Downloads/sinapi-cadernos-tecnicos/SINAPI-CT-REVESTIMENTOS-CERAMICOS-EXTERNOS.pdf" TargetMode="External"/><Relationship Id="rId3080" Type="http://schemas.openxmlformats.org/officeDocument/2006/relationships/hyperlink" Target="https://www.caixa.gov.br/Downloads/sinapi-cadernos-tecnicos/SINAPI-CT-ESCADAS.pdf" TargetMode="External"/><Relationship Id="rId4131" Type="http://schemas.openxmlformats.org/officeDocument/2006/relationships/hyperlink" Target="https://www.caixa.gov.br/Downloads/sinapi-cadernos-tecnicos/SINAPI-CT-GALERIAS-COM-ADUELAS-DE-CONCRETO.pdf" TargetMode="External"/><Relationship Id="rId7287" Type="http://schemas.openxmlformats.org/officeDocument/2006/relationships/hyperlink" Target="https://www.caixa.gov.br/Downloads/sinapi-cadernos-tecnicos/SINAPI-CT-MASSA-UNICA-EXTERNA.pdf" TargetMode="External"/><Relationship Id="rId8338" Type="http://schemas.openxmlformats.org/officeDocument/2006/relationships/hyperlink" Target="https://www.caixa.gov.br/Downloads/sinapi-cadernos-tecnicos/SINAPI-CT-RASGOS-E-FIXACOES.pdf" TargetMode="External"/><Relationship Id="rId1725" Type="http://schemas.openxmlformats.org/officeDocument/2006/relationships/hyperlink" Target="https://www.caixa.gov.br/Downloads/sinapi-cadernos-tecnicos/SINAPI-CT-CUSTOS-HORARIOS-PRODUTIVO-E-IMPRODUTIVO-DOS-EQUIPAMENTOS.pdf" TargetMode="External"/><Relationship Id="rId7354" Type="http://schemas.openxmlformats.org/officeDocument/2006/relationships/hyperlink" Target="https://www.caixa.gov.br/Downloads/sinapi-cadernos-tecnicos/SINAPI-CT-MASSA-UNICA-INTERNA.pdf" TargetMode="External"/><Relationship Id="rId8752" Type="http://schemas.openxmlformats.org/officeDocument/2006/relationships/hyperlink" Target="https://www.caixa.gov.br/Downloads/sinapi-cadernos-tecnicos/SINAPI-CT-SINALIZACAO-HORIZONTAL-VIARIA.pdf" TargetMode="External"/><Relationship Id="rId17" Type="http://schemas.openxmlformats.org/officeDocument/2006/relationships/hyperlink" Target="https://www.caixa.gov.br/Downloads/sinapi-cadernos-tecnicos/SINAPI-CT-ALVENARIA-ESTRUTURAL-BLOCOS-CERAMICOS.pdf" TargetMode="External"/><Relationship Id="rId3897" Type="http://schemas.openxmlformats.org/officeDocument/2006/relationships/hyperlink" Target="https://www.caixa.gov.br/Downloads/sinapi-cadernos-tecnicos/SINAPI-CT-FOSSAS-E-SUMIDOUROS.pdf" TargetMode="External"/><Relationship Id="rId4948" Type="http://schemas.openxmlformats.org/officeDocument/2006/relationships/hyperlink" Target="https://www.caixa.gov.br/Downloads/sinapi-cadernos-tecnicos/SINAPI-CT-INSTALACOES-HIDRAULICAS-RESERVACAO-E-BOMBAS-DE-RECALQUE.pdf" TargetMode="External"/><Relationship Id="rId7007" Type="http://schemas.openxmlformats.org/officeDocument/2006/relationships/hyperlink" Target="https://www.caixa.gov.br/Downloads/sinapi-metodologia/Livro_SINAPI_Calculos_Parametros.pdf" TargetMode="External"/><Relationship Id="rId8405" Type="http://schemas.openxmlformats.org/officeDocument/2006/relationships/hyperlink" Target="https://www.caixa.gov.br/Downloads/sinapi-cadernos-tecnicos/SINAPI-CT-RASGOS-E-FIXACOES.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3964" Type="http://schemas.openxmlformats.org/officeDocument/2006/relationships/hyperlink" Target="https://www.caixa.gov.br/Downloads/sinapi-cadernos-tecnicos/SINAPI-CT-FUNDACOES-RASAS-(BLOCOS-SAPATAS-VIGAS-BALDRAME).pdf" TargetMode="External"/><Relationship Id="rId6370" Type="http://schemas.openxmlformats.org/officeDocument/2006/relationships/hyperlink" Target="https://www.caixa.gov.br/Downloads/sinapi-cadernos-tecnicos/SINAPI-CT-INSTALACOES-EM-COBRE.pdf" TargetMode="External"/><Relationship Id="rId7421" Type="http://schemas.openxmlformats.org/officeDocument/2006/relationships/hyperlink" Target="https://www.caixa.gov.br/Downloads/sinapi-cadernos-tecnicos/SINAPI-CT-MONOCAPA.pdf" TargetMode="External"/><Relationship Id="rId1" Type="http://schemas.openxmlformats.org/officeDocument/2006/relationships/hyperlink" Target="https://www.caixa.gov.br/Downloads/sinapi-cadernos-tecnicos/SINAPI-CT-ACESSIBILIDADE.pdf" TargetMode="External"/><Relationship Id="rId885" Type="http://schemas.openxmlformats.org/officeDocument/2006/relationships/hyperlink" Target="https://www.caixa.gov.br/Downloads/sinapi-cadernos-tecnicos/SINAPI-CT-ATERROS-BASES-SUB-BASES-E-IMPRIMACOE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980" Type="http://schemas.openxmlformats.org/officeDocument/2006/relationships/hyperlink" Target="https://www.caixa.gov.br/Downloads/sinapi-cadernos-tecnicos/SINAPI-CT-EQUIPAMENTOS-DE-PROTECAO-COLETIVA.pdf" TargetMode="External"/><Relationship Id="rId3617" Type="http://schemas.openxmlformats.org/officeDocument/2006/relationships/hyperlink" Target="https://www.caixa.gov.br/Downloads/sinapi-cadernos-tecnicos/SINAPI-CT-ESTRUTURA-E-TRAMA-PARA-COBERTURA.pdf" TargetMode="External"/><Relationship Id="rId6023" Type="http://schemas.openxmlformats.org/officeDocument/2006/relationships/hyperlink" Target="https://www.caixa.gov.br/Downloads/sinapi-cadernos-tecnicos/SINAPI-CT-INSTALACOES-DE-GAS-E-INCENDIO-EM-ACO-E-FERRO-GALVANIZADO.pdf" TargetMode="External"/><Relationship Id="rId9179" Type="http://schemas.openxmlformats.org/officeDocument/2006/relationships/hyperlink" Target="https://www.caixa.gov.br/Downloads/sinapi-cadernos-tecnicos/SINAPI-CT-TRANSPORTE-CARGA-E-DESCARGA-DE-MATERIAIS.pdf" TargetMode="External"/><Relationship Id="rId9593" Type="http://schemas.openxmlformats.org/officeDocument/2006/relationships/hyperlink" Target="https://www.caixa.gov.br/Downloads/sinapi-cadernos-tecnicos/SINAPI-CT-VALVULAS-E-REGISTROS-PARA-SISTEMAS-PREDIAIS.pdf" TargetMode="External"/><Relationship Id="rId538" Type="http://schemas.openxmlformats.org/officeDocument/2006/relationships/hyperlink" Target="https://www.caixa.gov.br/Downloads/sinapi-cadernos-tecnicos/SINAPI-CT-ASSENTAMENTO-DE-TUBOS-DE-PVC-E-METALICOS-EM-REDES-DE-AGUA.pdf" TargetMode="External"/><Relationship Id="rId952" Type="http://schemas.openxmlformats.org/officeDocument/2006/relationships/hyperlink" Target="https://www.caixa.gov.br/Downloads/sinapi-cadernos-tecnicos/SINAPI-CT-ATERROS-BASES-SUB-BASES-E-IMPRIMACOES.pdf" TargetMode="External"/><Relationship Id="rId1168" Type="http://schemas.openxmlformats.org/officeDocument/2006/relationships/hyperlink" Target="https://www.caixa.gov.br/Downloads/sinapi-cadernos-tecnicos/SINAPI-CT-CAIXAS-DE-AGUA-PARA-EDIFICACOES.pdf" TargetMode="External"/><Relationship Id="rId1582" Type="http://schemas.openxmlformats.org/officeDocument/2006/relationships/hyperlink" Target="https://www.caixa.gov.br/Downloads/sinapi-cadernos-tecnicos/SINAPI-CT-CUSTOS-HORARIOS-PRODUTIVO-E-IMPRODUTIV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5789" Type="http://schemas.openxmlformats.org/officeDocument/2006/relationships/hyperlink" Target="https://www.caixa.gov.br/Downloads/sinapi-cadernos-tecnicos/SINAPI-CT-INSTALACOES-PREDIAIS-DE-AGUAS-PLUVIAIS-TUBOS-CONEXOES-CAIXAS-E-RALOS.pdf" TargetMode="External"/><Relationship Id="rId8195" Type="http://schemas.openxmlformats.org/officeDocument/2006/relationships/hyperlink" Target="https://www.caixa.gov.br/Downloads/sinapi-cadernos-tecnicos/SINAPI-CT-POCOS-DE-VISITA-E-CAIXAS-PARA-BOCAS-DE-LOBO.pdf" TargetMode="External"/><Relationship Id="rId9246" Type="http://schemas.openxmlformats.org/officeDocument/2006/relationships/hyperlink" Target="https://www.caixa.gov.br/Downloads/sinapi-cadernos-tecnicos/SINAPI-CT-TRANSPORTE-CARGA-E-DESCARGA-DE-MATERIAIS.pdf" TargetMode="External"/><Relationship Id="rId605" Type="http://schemas.openxmlformats.org/officeDocument/2006/relationships/hyperlink" Target="https://www.caixa.gov.br/Downloads/sinapi-cadernos-tecnicos/SINAPI-CT-ASSENTAMENTO-DE-TUBOS-DE-PVC-E-METALICOS-EM-REDES-DE-AGUA.pdf" TargetMode="External"/><Relationship Id="rId1235" Type="http://schemas.openxmlformats.org/officeDocument/2006/relationships/hyperlink" Target="https://www.caixa.gov.br/Downloads/sinapi-cadernos-tecnicos/SINAPI-CT-CHAPISCO.pdf" TargetMode="External"/><Relationship Id="rId8262" Type="http://schemas.openxmlformats.org/officeDocument/2006/relationships/hyperlink" Target="https://www.caixa.gov.br/Downloads/sinapi-cadernos-tecnicos/SINAPI-CT-QUADRAS-E-SEUS-EQUIPAMENTOS.pdf" TargetMode="External"/><Relationship Id="rId9313" Type="http://schemas.openxmlformats.org/officeDocument/2006/relationships/hyperlink" Target="https://www.caixa.gov.br/Downloads/sinapi-cadernos-tecnicos/SINAPI-CT-TRATAMENTOS-SUPERFICIAIS.pdf" TargetMode="External"/><Relationship Id="rId1302" Type="http://schemas.openxmlformats.org/officeDocument/2006/relationships/hyperlink" Target="https://www.caixa.gov.br/Downloads/sinapi-cadernos-tecnicos/SINAPI-CT-CONCRETO-PROJETADO.pdf" TargetMode="External"/><Relationship Id="rId2700" Type="http://schemas.openxmlformats.org/officeDocument/2006/relationships/hyperlink" Target="https://www.caixa.gov.br/Downloads/sinapi-cadernos-tecnicos/SINAPI-CT-DRENAGEM-DE-AR-CONDICIONADO.pdf" TargetMode="External"/><Relationship Id="rId4458" Type="http://schemas.openxmlformats.org/officeDocument/2006/relationships/hyperlink" Target="https://www.caixa.gov.br/Downloads/sinapi-cadernos-tecnicos/SINAPI-CT-INSTALACOES-ELETRICAS-ELETRODUTOS-EMBUTIDOS-CABOS-CAIXAS-TOMADAS-E-INTERRUPTORES.pdf" TargetMode="External"/><Relationship Id="rId5856" Type="http://schemas.openxmlformats.org/officeDocument/2006/relationships/hyperlink" Target="https://www.caixa.gov.br/Downloads/sinapi-cadernos-tecnicos/SINAPI-CT-INSTALACOES-PREDIAIS-DE-AGUAS-PLUVIAIS-TUBOS-CONEXOES-CAIXAS-E-RALOS.pdf" TargetMode="External"/><Relationship Id="rId6907" Type="http://schemas.openxmlformats.org/officeDocument/2006/relationships/hyperlink" Target="https://www.caixa.gov.br/Downloads/sinapi-metodologia/Livro_SINAPI_Calculos_Parametros.pdf" TargetMode="External"/><Relationship Id="rId4872" Type="http://schemas.openxmlformats.org/officeDocument/2006/relationships/hyperlink" Target="https://www.caixa.gov.br/Downloads/sinapi-cadernos-tecnicos/SINAPI-CT-INSTALACOES-HIDRAULICAS-RESERVACAO-E-BOMBAS-DE-RECALQUE.pdf" TargetMode="External"/><Relationship Id="rId5509" Type="http://schemas.openxmlformats.org/officeDocument/2006/relationships/hyperlink" Target="https://www.caixa.gov.br/Downloads/sinapi-cadernos-tecnicos/SINAPI-CT-INSTALACOES-PREDIAIS-DE-AGUA-FRIA-EM-PVC.pdf" TargetMode="External"/><Relationship Id="rId5923" Type="http://schemas.openxmlformats.org/officeDocument/2006/relationships/hyperlink" Target="https://www.caixa.gov.br/Downloads/sinapi-cadernos-tecnicos/SINAPI-CT-INSTALACOES-DE-GAS-E-INCENDIO-EM-ACO-E-FERRO-GALVANIZADO.pdf" TargetMode="External"/><Relationship Id="rId395" Type="http://schemas.openxmlformats.org/officeDocument/2006/relationships/hyperlink" Target="https://www.caixa.gov.br/Downloads/sinapi-cadernos-tecnicos/SINAPI-CT-ASSENTAMENTO-DE-TUBOS-DE-ESGOTO-EM-PVC-E-PEAD.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3474" Type="http://schemas.openxmlformats.org/officeDocument/2006/relationships/hyperlink" Target="https://www.caixa.gov.br/Downloads/sinapi-cadernos-tecnicos/SINAPI-CT-ESQUADRIAS-PORTAS.pdf" TargetMode="External"/><Relationship Id="rId4525" Type="http://schemas.openxmlformats.org/officeDocument/2006/relationships/hyperlink" Target="https://www.caixa.gov.br/Downloads/sinapi-cadernos-tecnicos/SINAPI-CT-INSTALACOES-ELETRICAS-ELETRODUTOS-CONEXOES-E-CONDULETES-APARENTE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3127" Type="http://schemas.openxmlformats.org/officeDocument/2006/relationships/hyperlink" Target="https://www.caixa.gov.br/Downloads/sinapi-cadernos-tecnicos/SINAPI-CT-ESCAVACAO-HORIZONTAL.pdf" TargetMode="External"/><Relationship Id="rId3541" Type="http://schemas.openxmlformats.org/officeDocument/2006/relationships/hyperlink" Target="https://www.caixa.gov.br/Downloads/sinapi-cadernos-tecnicos/SINAPI-CT-ESTACAS-BROCA-STRAUSS-E-ESCAVADA-COM-FLUIDO-ESTABILIZANTE.pdf" TargetMode="External"/><Relationship Id="rId6697" Type="http://schemas.openxmlformats.org/officeDocument/2006/relationships/hyperlink" Target="https://www.caixa.gov.br/Downloads/sinapi-cadernos-tecnicos/SINAPI-CT-LIMPEZA-DE-OBRA.pdf" TargetMode="External"/><Relationship Id="rId7748" Type="http://schemas.openxmlformats.org/officeDocument/2006/relationships/hyperlink" Target="https://www.caixa.gov.br/Downloads/sinapi-cadernos-tecnicos/SINAPI-CT-PERFURACAO-HORIZONTAL-DIRECIONAL-HDD.pdf" TargetMode="External"/><Relationship Id="rId462" Type="http://schemas.openxmlformats.org/officeDocument/2006/relationships/hyperlink" Target="https://www.caixa.gov.br/Downloads/sinapi-cadernos-tecnicos/SINAPI-CT-ASSENTAMENTO-DE-TUBOS-DE-PVC-E-METALICOS-EM-REDES-DE-AGUA.pdf" TargetMode="External"/><Relationship Id="rId1092" Type="http://schemas.openxmlformats.org/officeDocument/2006/relationships/hyperlink" Target="https://www.caixa.gov.br/Downloads/sinapi-cadernos-tecnicos/SINAPI-CT-CAIXAS-ENTERRADA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5299" Type="http://schemas.openxmlformats.org/officeDocument/2006/relationships/hyperlink" Target="https://www.caixa.gov.br/Downloads/sinapi-cadernos-tecnicos/SINAPI-CT-INSTALACOES-HIDRAULICAS-EM-PPR.pdf" TargetMode="External"/><Relationship Id="rId6764" Type="http://schemas.openxmlformats.org/officeDocument/2006/relationships/hyperlink" Target="https://www.caixa.gov.br/Downloads/sinapi-metodologia/Livro_SINAPI_Calculos_Parametros.pdf" TargetMode="External"/><Relationship Id="rId7815" Type="http://schemas.openxmlformats.org/officeDocument/2006/relationships/hyperlink" Target="https://www.caixa.gov.br/Downloads/sinapi-cadernos-tecnicos/SINAPI-CT-PINTURA-INTERNA.pdf" TargetMode="External"/><Relationship Id="rId9170" Type="http://schemas.openxmlformats.org/officeDocument/2006/relationships/hyperlink" Target="https://www.caixa.gov.br/Downloads/sinapi-cadernos-tecnicos/SINAPI-CT-TRANSPORTE-DE-MATERIAIS-DENTRO-DO-CANTEIRO-DE-OBRAS.pdf" TargetMode="External"/><Relationship Id="rId115" Type="http://schemas.openxmlformats.org/officeDocument/2006/relationships/hyperlink" Target="https://www.caixa.gov.br/Downloads/sinapi-cadernos-tecnicos/SINAPI-CT-ARGAMASSA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5366" Type="http://schemas.openxmlformats.org/officeDocument/2006/relationships/hyperlink" Target="https://www.caixa.gov.br/Downloads/sinapi-cadernos-tecnicos/SINAPI-CT-INSTALACOES-PREDIAIS-DE-ESGOTO-TUBOS-E-CONEXOES.pdf" TargetMode="External"/><Relationship Id="rId6417" Type="http://schemas.openxmlformats.org/officeDocument/2006/relationships/hyperlink" Target="https://www.caixa.gov.br/Downloads/sinapi-cadernos-tecnicos/SINAPI-CT-INSTALACOES-EM-COBRE.pdf" TargetMode="External"/><Relationship Id="rId4382" Type="http://schemas.openxmlformats.org/officeDocument/2006/relationships/hyperlink" Target="https://www.caixa.gov.br/Downloads/sinapi-cadernos-tecnicos/SINAPI-CT-INSTALACOES-ELETRICAS-ELETRODUTOS-EMBUTIDOS-CABOS-CAIXAS-TOMADAS-E-INTERRUPTORES.pdf" TargetMode="External"/><Relationship Id="rId5019" Type="http://schemas.openxmlformats.org/officeDocument/2006/relationships/hyperlink" Target="https://www.caixa.gov.br/Downloads/sinapi-cadernos-tecnicos/SINAPI-CT-INSTALACOES-HIDRAULICAS-RESERVACAO-E-BOMBAS-DE-RECALQUE.pdf" TargetMode="External"/><Relationship Id="rId5433" Type="http://schemas.openxmlformats.org/officeDocument/2006/relationships/hyperlink" Target="https://www.caixa.gov.br/Downloads/sinapi-cadernos-tecnicos/SINAPI-CT-INSTALACOES-PREDIAIS-DE-AGUA-FRIA-EM-PVC.pdf" TargetMode="External"/><Relationship Id="rId5780" Type="http://schemas.openxmlformats.org/officeDocument/2006/relationships/hyperlink" Target="https://www.caixa.gov.br/Downloads/sinapi-cadernos-tecnicos/SINAPI-CT-INSTALACOES-PREDIAIS-DE-AGUA-QUENTE-EM-CPVC.pdf" TargetMode="External"/><Relationship Id="rId6831" Type="http://schemas.openxmlformats.org/officeDocument/2006/relationships/hyperlink" Target="https://www.caixa.gov.br/Downloads/sinapi-metodologia/Livro_SINAPI_Calculos_Parametros.pdf" TargetMode="External"/><Relationship Id="rId8589" Type="http://schemas.openxmlformats.org/officeDocument/2006/relationships/hyperlink" Target="https://www.caixa.gov.br/Downloads/sinapi-cadernos-tecnicos/SINAPI-CT-REDES-DE-AGUA-E-ESGOTO-EM-PEAD-LISO-(TUBOS-E-CONEXOES).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4035" Type="http://schemas.openxmlformats.org/officeDocument/2006/relationships/hyperlink" Target="https://www.caixa.gov.br/Downloads/sinapi-cadernos-tecnicos/SINAPI-CT-FORMAS-PARA-ESTRUTURAS-DE-CONCRETO-ARMADO.pdf" TargetMode="External"/><Relationship Id="rId1629" Type="http://schemas.openxmlformats.org/officeDocument/2006/relationships/hyperlink" Target="https://www.caixa.gov.br/Downloads/sinapi-cadernos-tecnicos/SINAPI-CT-CUSTOS-HORARIOS-PRODUTIVO-E-IMPRODUTIVO-DOS-EQUIPAMENTOS.pdf" TargetMode="External"/><Relationship Id="rId5500" Type="http://schemas.openxmlformats.org/officeDocument/2006/relationships/hyperlink" Target="https://www.caixa.gov.br/Downloads/sinapi-cadernos-tecnicos/SINAPI-CT-INSTALACOES-PREDIAIS-DE-AGUA-FRIA-EM-PVC.pdf" TargetMode="External"/><Relationship Id="rId8656" Type="http://schemas.openxmlformats.org/officeDocument/2006/relationships/hyperlink" Target="https://www.caixa.gov.br/Downloads/sinapi-cadernos-tecnicos/SINAPI-CT-REDES-DE-AGUA-E-ESGOTO-EM-PEAD-LISO-(TUBOS-E-CONEXOES).pdf" TargetMode="External"/><Relationship Id="rId3051" Type="http://schemas.openxmlformats.org/officeDocument/2006/relationships/hyperlink" Target="https://www.caixa.gov.br/Downloads/sinapi-cadernos-tecnicos/SINAPI-CT-ESCADAS.pdf" TargetMode="External"/><Relationship Id="rId4102" Type="http://schemas.openxmlformats.org/officeDocument/2006/relationships/hyperlink" Target="https://www.caixa.gov.br/Downloads/sinapi-cadernos-tecnicos/SINAPI-CT-GABIOES-EXECUCAO-DE-MURO-E-PROTECAO-SUPERFICIAL.pdf" TargetMode="External"/><Relationship Id="rId7258" Type="http://schemas.openxmlformats.org/officeDocument/2006/relationships/hyperlink" Target="https://www.caixa.gov.br/Downloads/sinapi-cadernos-tecnicos/SINAPI-CT-MASSA-UNICA-EXTERNA.pdf" TargetMode="External"/><Relationship Id="rId7672" Type="http://schemas.openxmlformats.org/officeDocument/2006/relationships/hyperlink" Target="https://www.caixa.gov.br/Downloads/sinapi-cadernos-tecnicos/SINAPI-CT-PAVIMENTO-RIGIDO-DE-CONCRETO.pdf" TargetMode="External"/><Relationship Id="rId8309" Type="http://schemas.openxmlformats.org/officeDocument/2006/relationships/hyperlink" Target="https://www.caixa.gov.br/Downloads/sinapi-cadernos-tecnicos/SINAPI-CT-RADIER-PISO-DE-CONCRETO-E-LAJE-SOBRE-SOLO.pdf" TargetMode="External"/><Relationship Id="rId8723" Type="http://schemas.openxmlformats.org/officeDocument/2006/relationships/hyperlink" Target="https://www.caixa.gov.br/Downloads/sinapi-cadernos-tecnicos/SINAPI-CT-REVESTIMENTOS-CERAMICOS-INTERNOS.pdf" TargetMode="External"/><Relationship Id="rId3868" Type="http://schemas.openxmlformats.org/officeDocument/2006/relationships/hyperlink" Target="https://www.caixa.gov.br/Downloads/sinapi-cadernos-tecnicos/SINAPI-CT-FORROS.pdf" TargetMode="External"/><Relationship Id="rId4919" Type="http://schemas.openxmlformats.org/officeDocument/2006/relationships/hyperlink" Target="https://www.caixa.gov.br/Downloads/sinapi-cadernos-tecnicos/SINAPI-CT-INSTALACOES-HIDRAULICAS-RESERVACAO-E-BOMBAS-DE-RECALQUE.pdf" TargetMode="External"/><Relationship Id="rId6274" Type="http://schemas.openxmlformats.org/officeDocument/2006/relationships/hyperlink" Target="https://www.caixa.gov.br/Downloads/sinapi-cadernos-tecnicos/SINAPI-CT-INSTALACOES-DE-GAS-EM-PEX-MULTICAMADAS.pdf" TargetMode="External"/><Relationship Id="rId7325" Type="http://schemas.openxmlformats.org/officeDocument/2006/relationships/hyperlink" Target="https://www.caixa.gov.br/Downloads/sinapi-cadernos-tecnicos/SINAPI-CT-MASSA-UNICA-EXTERNA.pdf" TargetMode="External"/><Relationship Id="rId789" Type="http://schemas.openxmlformats.org/officeDocument/2006/relationships/hyperlink" Target="https://www.caixa.gov.br/Downloads/sinapi-cadernos-tecnicos/SINAPI-CT-ATERROS-BASES-SUB-BASES-E-IMPRIMACOES.pdf" TargetMode="External"/><Relationship Id="rId2884" Type="http://schemas.openxmlformats.org/officeDocument/2006/relationships/hyperlink" Target="https://www.caixa.gov.br/Downloads/sinapi-cadernos-tecnicos/SINAPI-CT-ELETROCALHAS.pdf" TargetMode="External"/><Relationship Id="rId5290" Type="http://schemas.openxmlformats.org/officeDocument/2006/relationships/hyperlink" Target="https://www.caixa.gov.br/Downloads/sinapi-cadernos-tecnicos/SINAPI-CT-INSTALACOES-HIDRAULICAS-EM-PPR.pdf" TargetMode="External"/><Relationship Id="rId6341" Type="http://schemas.openxmlformats.org/officeDocument/2006/relationships/hyperlink" Target="https://www.caixa.gov.br/Downloads/sinapi-cadernos-tecnicos/SINAPI-CT-INSTALACOES-EM-COBRE.pdf" TargetMode="External"/><Relationship Id="rId9497" Type="http://schemas.openxmlformats.org/officeDocument/2006/relationships/hyperlink" Target="https://www.caixa.gov.br/Downloads/sinapi-cadernos-tecnicos/SINAPI-CT-VALVULAS-E-REGISTROS-PARA-SISTEMAS-PREDIAIS.pdf" TargetMode="External"/><Relationship Id="rId856" Type="http://schemas.openxmlformats.org/officeDocument/2006/relationships/hyperlink" Target="https://www.caixa.gov.br/Downloads/sinapi-cadernos-tecnicos/SINAPI-CT-ATERROS-BASES-SUB-BASES-E-IMPRIMACOES.pdf" TargetMode="External"/><Relationship Id="rId1486" Type="http://schemas.openxmlformats.org/officeDocument/2006/relationships/hyperlink" Target="https://www.caixa.gov.br/Downloads/sinapi-cadernos-tecnicos/SINAPI-CT-CUSTOS-HORARIOS-PRODUTIVO-E-IMPRODUTIV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3935" Type="http://schemas.openxmlformats.org/officeDocument/2006/relationships/hyperlink" Target="https://www.caixa.gov.br/Downloads/sinapi-cadernos-tecnicos/SINAPI-CT-FUNDACOES-RASAS-(BLOCOS-SAPATAS-VIGAS-BALDRAME).pdf" TargetMode="External"/><Relationship Id="rId8099" Type="http://schemas.openxmlformats.org/officeDocument/2006/relationships/hyperlink" Target="https://www.caixa.gov.br/Downloads/sinapi-cadernos-tecnicos/SINAPI-CT-POCOS-DE-VISITA-E-CAIXAS-PARA-BOCAS-DE-LOBO.pdf" TargetMode="External"/><Relationship Id="rId9564" Type="http://schemas.openxmlformats.org/officeDocument/2006/relationships/hyperlink" Target="https://www.caixa.gov.br/Downloads/sinapi-cadernos-tecnicos/SINAPI-CT-VALVULAS-E-REGISTROS-PARA-SISTEMAS-PREDIAIS.pdf" TargetMode="External"/><Relationship Id="rId509" Type="http://schemas.openxmlformats.org/officeDocument/2006/relationships/hyperlink" Target="https://www.caixa.gov.br/Downloads/sinapi-cadernos-tecnicos/SINAPI-CT-ASSENTAMENTO-DE-TUBOS-DE-PVC-E-METALICOS-EM-REDES-DE-AGUA.pdf" TargetMode="External"/><Relationship Id="rId1139" Type="http://schemas.openxmlformats.org/officeDocument/2006/relationships/hyperlink" Target="https://www.caixa.gov.br/Downloads/sinapi-cadernos-tecnicos/SINAPI-CT-CAIXAS-ENTERRADAS.pdf" TargetMode="External"/><Relationship Id="rId2951" Type="http://schemas.openxmlformats.org/officeDocument/2006/relationships/hyperlink" Target="https://www.caixa.gov.br/Downloads/sinapi-cadernos-tecnicos/SINAPI-CT-EQUIPAMENTOS-DE-PROTECAO-COLETIVA.pdf" TargetMode="External"/><Relationship Id="rId5010" Type="http://schemas.openxmlformats.org/officeDocument/2006/relationships/hyperlink" Target="https://www.caixa.gov.br/Downloads/sinapi-cadernos-tecnicos/SINAPI-CT-INSTALACOES-HIDRAULICAS-RESERVACAO-E-BOMBAS-DE-RECALQUE.pdf" TargetMode="External"/><Relationship Id="rId8166" Type="http://schemas.openxmlformats.org/officeDocument/2006/relationships/hyperlink" Target="https://www.caixa.gov.br/Downloads/sinapi-cadernos-tecnicos/SINAPI-CT-POCOS-DE-VISITA-E-CAIXAS-PARA-BOCAS-DE-LOBO.pdf" TargetMode="External"/><Relationship Id="rId9217" Type="http://schemas.openxmlformats.org/officeDocument/2006/relationships/hyperlink" Target="https://www.caixa.gov.br/Downloads/sinapi-cadernos-tecnicos/SINAPI-CT-TRANSPORTE-CARGA-E-DESCARGA-DE-MATERIAIS.pdf" TargetMode="External"/><Relationship Id="rId923" Type="http://schemas.openxmlformats.org/officeDocument/2006/relationships/hyperlink" Target="https://www.caixa.gov.br/Downloads/sinapi-cadernos-tecnicos/SINAPI-CT-ATERROS-BASES-SUB-BASES-E-IMPRIMACOES.pdf" TargetMode="External"/><Relationship Id="rId1553" Type="http://schemas.openxmlformats.org/officeDocument/2006/relationships/hyperlink" Target="https://www.caixa.gov.br/Downloads/sinapi-cadernos-tecnicos/SINAPI-CT-CUSTOS-HORARIOS-PRODUTIVO-E-IMPRODUTIV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8580" Type="http://schemas.openxmlformats.org/officeDocument/2006/relationships/hyperlink" Target="https://www.caixa.gov.br/Downloads/sinapi-cadernos-tecnicos/SINAPI-CT-REDES-DE-AGUA-E-ESGOTO-EM-PEAD-LISO-(TUBOS-E-CONEXOES).pdf" TargetMode="External"/><Relationship Id="rId9631" Type="http://schemas.openxmlformats.org/officeDocument/2006/relationships/hyperlink" Target="https://www.caixa.gov.br/Downloads/sinapi-cadernos-tecnicos/SINAPI-CT-VALVULAS-PARA-REDES-DE-SANEAMENTO.pdf" TargetMode="External"/><Relationship Id="rId1206" Type="http://schemas.openxmlformats.org/officeDocument/2006/relationships/hyperlink" Target="https://www.caixa.gov.br/Downloads/sinapi-cadernos-tecnicos/SINAPI-CT-CERCAS-PROTETORES-E-ALAMBRADOS.pdf" TargetMode="External"/><Relationship Id="rId1620" Type="http://schemas.openxmlformats.org/officeDocument/2006/relationships/hyperlink" Target="https://www.caixa.gov.br/Downloads/sinapi-cadernos-tecnicos/SINAPI-CT-CUSTOS-HORARIOS-PRODUTIVO-E-IMPRODUTIVO-DOS-EQUIPAMENTOS.pdf" TargetMode="External"/><Relationship Id="rId4776" Type="http://schemas.openxmlformats.org/officeDocument/2006/relationships/hyperlink" Target="https://www.caixa.gov.br/Downloads/sinapi-cadernos-tecnicos/SINAPI-CT-INSTALACOES-ELETRICAS-REDE-DE-DISTRIBUICAO.pdf" TargetMode="External"/><Relationship Id="rId5827" Type="http://schemas.openxmlformats.org/officeDocument/2006/relationships/hyperlink" Target="https://www.caixa.gov.br/Downloads/sinapi-cadernos-tecnicos/SINAPI-CT-INSTALACOES-PREDIAIS-DE-AGUAS-PLUVIAIS-TUBOS-CONEXOES-CAIXAS-E-RALOS.pdf" TargetMode="External"/><Relationship Id="rId7182" Type="http://schemas.openxmlformats.org/officeDocument/2006/relationships/hyperlink" Target="https://www.caixa.gov.br/Downloads/sinapi-cadernos-tecnicos/SINAPI-CT-LOUCAS-E-METAIS.pdf" TargetMode="External"/><Relationship Id="rId8233" Type="http://schemas.openxmlformats.org/officeDocument/2006/relationships/hyperlink" Target="https://www.caixa.gov.br/Downloads/sinapi-cadernos-tecnicos/SINAPI-CT-PRODUCAO-DE-CONCRETO.pdf" TargetMode="External"/><Relationship Id="rId3378" Type="http://schemas.openxmlformats.org/officeDocument/2006/relationships/hyperlink" Target="https://www.caixa.gov.br/Downloads/sinapi-cadernos-tecnicos/SINAPI-CT-ESGOTAMENTO-DE-VALA-E-REBAIXAMENTO-DO-LENCOL-FREATICO.pdf" TargetMode="External"/><Relationship Id="rId3792" Type="http://schemas.openxmlformats.org/officeDocument/2006/relationships/hyperlink" Target="https://www.caixa.gov.br/Downloads/sinapi-cadernos-tecnicos/SINAPI-CT-ESTRUTURAS-DE-MADEIRA.pdf" TargetMode="External"/><Relationship Id="rId4429" Type="http://schemas.openxmlformats.org/officeDocument/2006/relationships/hyperlink" Target="https://www.caixa.gov.br/Downloads/sinapi-cadernos-tecnicos/SINAPI-CT-INSTALACOES-ELETRICAS-ELETRODUTOS-EMBUTIDOS-CABOS-CAIXAS-TOMADAS-E-INTERRUPTORES.pdf" TargetMode="External"/><Relationship Id="rId4843" Type="http://schemas.openxmlformats.org/officeDocument/2006/relationships/hyperlink" Target="https://www.caixa.gov.br/Downloads/sinapi-cadernos-tecnicos/SINAPI-CT-INSTALACOES-HIDRAULICAS-RESERVACAO-E-BOMBAS-DE-RECALQUE.pdf" TargetMode="External"/><Relationship Id="rId7999" Type="http://schemas.openxmlformats.org/officeDocument/2006/relationships/hyperlink" Target="https://www.caixa.gov.br/Downloads/sinapi-cadernos-tecnicos/SINAPI-CT-POSTES-DE-CONCRETO-E-METALICOS.pdf" TargetMode="External"/><Relationship Id="rId8300" Type="http://schemas.openxmlformats.org/officeDocument/2006/relationships/hyperlink" Target="https://www.caixa.gov.br/Downloads/sinapi-cadernos-tecnicos/SINAPI-CT-RADIER-PISO-DE-CONCRETO-E-LAJE-SOBRE-SOLO.pdf" TargetMode="External"/><Relationship Id="rId299" Type="http://schemas.openxmlformats.org/officeDocument/2006/relationships/hyperlink" Target="https://www.caixa.gov.br/Downloads/sinapi-cadernos-tecnicos/SINAPI-CT-ARMACAO-PARA-ESTRUTURAS-DE-CONCRETO-ARMADO.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3445" Type="http://schemas.openxmlformats.org/officeDocument/2006/relationships/hyperlink" Target="https://www.caixa.gov.br/Downloads/sinapi-cadernos-tecnicos/SINAPI-CT-ESQUADRIAS-PORTAS.pdf" TargetMode="External"/><Relationship Id="rId366" Type="http://schemas.openxmlformats.org/officeDocument/2006/relationships/hyperlink" Target="https://www.caixa.gov.br/Downloads/sinapi-cadernos-tecnicos/SINAPI-CT-ASSENTAMENTO-DE-TUBOS-DE-ESGOTO-EM-PVC-E-PEAD.pdf" TargetMode="External"/><Relationship Id="rId780" Type="http://schemas.openxmlformats.org/officeDocument/2006/relationships/hyperlink" Target="https://www.caixa.gov.br/Downloads/sinapi-cadernos-tecnicos/SINAPI-CT-ATERROS-BASES-SUB-BASES-E-IMPRIMACOE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3512" Type="http://schemas.openxmlformats.org/officeDocument/2006/relationships/hyperlink" Target="https://www.caixa.gov.br/Downloads/sinapi-cadernos-tecnicos/SINAPI-CT-ESQUADRIAS-PORTAS.pdf" TargetMode="External"/><Relationship Id="rId4910" Type="http://schemas.openxmlformats.org/officeDocument/2006/relationships/hyperlink" Target="https://www.caixa.gov.br/Downloads/sinapi-cadernos-tecnicos/SINAPI-CT-INSTALACOES-HIDRAULICAS-RESERVACAO-E-BOMBAS-DE-RECALQUE.pdf" TargetMode="External"/><Relationship Id="rId6668" Type="http://schemas.openxmlformats.org/officeDocument/2006/relationships/hyperlink" Target="https://www.caixa.gov.br/Downloads/sinapi-cadernos-tecnicos/SINAPI-CT-LIGACOES-PREDIAIS-DE-AGUA-E-ESGOTO.pdf" TargetMode="External"/><Relationship Id="rId9074" Type="http://schemas.openxmlformats.org/officeDocument/2006/relationships/hyperlink" Target="https://www.caixa.gov.br/Downloads/sinapi-cadernos-tecnicos/SINAPI-CT-TRANSPORTE-FLUVIAL-MOMENTO-DE-TRANSPORTE.pdf" TargetMode="External"/><Relationship Id="rId433" Type="http://schemas.openxmlformats.org/officeDocument/2006/relationships/hyperlink" Target="https://www.caixa.gov.br/Downloads/sinapi-cadernos-tecnicos/SINAPI-CT-ASSENTAMENTO-DE-TUBOS-DE-PVC-E-METALICOS-EM-REDES-DE-AGUA.pdf" TargetMode="External"/><Relationship Id="rId1063" Type="http://schemas.openxmlformats.org/officeDocument/2006/relationships/hyperlink" Target="https://www.caixa.gov.br/Downloads/sinapi-cadernos-tecnicos/SINAPI-CT-BOMBAS-HIDRAULICAS-CENTRIFUGAS-HORIZONTAIS-E-SUBMERSIVEI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7719" Type="http://schemas.openxmlformats.org/officeDocument/2006/relationships/hyperlink" Target="https://www.caixa.gov.br/Downloads/sinapi-cadernos-tecnicos/SINAPI-CT-PERFURACAO-HORIZONTAL-DIRECIONAL-HDD.pdf" TargetMode="External"/><Relationship Id="rId8090" Type="http://schemas.openxmlformats.org/officeDocument/2006/relationships/hyperlink" Target="https://www.caixa.gov.br/Downloads/sinapi-cadernos-tecnicos/SINAPI-CT-POCOS-DE-VISITA-E-CAIXAS-PARA-BOCAS-DE-LOBO.pdf" TargetMode="External"/><Relationship Id="rId9141" Type="http://schemas.openxmlformats.org/officeDocument/2006/relationships/hyperlink" Target="https://www.caixa.gov.br/Downloads/sinapi-cadernos-tecnicos/SINAPI-CT-TRANSPORTE-DE-MATERIAIS-DENTRO-DO-CANTEIRO-DE-OBRAS.pdf" TargetMode="External"/><Relationship Id="rId4286" Type="http://schemas.openxmlformats.org/officeDocument/2006/relationships/hyperlink" Target="https://www.caixa.gov.br/Downloads/sinapi-cadernos-tecnicos/SINAPI-CT-IMPERMEABILIZACAO-PROTECAO-MECANICA-E-TRATAMENTO-DE-JUNTA.pdf" TargetMode="External"/><Relationship Id="rId5684" Type="http://schemas.openxmlformats.org/officeDocument/2006/relationships/hyperlink" Target="https://www.caixa.gov.br/Downloads/sinapi-cadernos-tecnicos/SINAPI-CT-INSTALACOES-PREDIAIS-DE-AGUA-QUENTE-EM-CPVC.pdf" TargetMode="External"/><Relationship Id="rId6735" Type="http://schemas.openxmlformats.org/officeDocument/2006/relationships/hyperlink" Target="https://www.caixa.gov.br/Downloads/sinapi-metodologia/Livro_SINAPI_Calculos_Parametros.pdf" TargetMode="External"/><Relationship Id="rId500" Type="http://schemas.openxmlformats.org/officeDocument/2006/relationships/hyperlink" Target="https://www.caixa.gov.br/Downloads/sinapi-cadernos-tecnicos/SINAPI-CT-ASSENTAMENTO-DE-TUBOS-DE-PVC-E-METALICOS-EM-REDES-DE-AGUA.pdf" TargetMode="External"/><Relationship Id="rId1130" Type="http://schemas.openxmlformats.org/officeDocument/2006/relationships/hyperlink" Target="https://www.caixa.gov.br/Downloads/sinapi-cadernos-tecnicos/SINAPI-CT-CAIXAS-ENTERRADAS.pdf" TargetMode="External"/><Relationship Id="rId5337" Type="http://schemas.openxmlformats.org/officeDocument/2006/relationships/hyperlink" Target="https://www.caixa.gov.br/Downloads/sinapi-cadernos-tecnicos/SINAPI-CT-INSTALACOES-PREDIAIS-DE-ESGOTO-TUBOS-E-CONEXOES.pdf" TargetMode="External"/><Relationship Id="rId5751" Type="http://schemas.openxmlformats.org/officeDocument/2006/relationships/hyperlink" Target="https://www.caixa.gov.br/Downloads/sinapi-cadernos-tecnicos/SINAPI-CT-INSTALACOES-PREDIAIS-DE-AGUA-QUENTE-EM-CPVC.pdf" TargetMode="External"/><Relationship Id="rId6802" Type="http://schemas.openxmlformats.org/officeDocument/2006/relationships/hyperlink" Target="https://www.caixa.gov.br/Downloads/sinapi-metodologia/Livro_SINAPI_Calculos_Parametros.pdf" TargetMode="External"/><Relationship Id="rId1947" Type="http://schemas.openxmlformats.org/officeDocument/2006/relationships/hyperlink" Target="https://www.caixa.gov.br/Downloads/sinapi-cadernos-tecnicos/SINAPI-CT-DEPRECIACAO-JUROS-IMPOSTOS-E-SEGUROS-MANUTENCAO-E-MATERIAIS-NA-OPERACAO-DOS-EQUIPAMENTOS.pdf" TargetMode="External"/><Relationship Id="rId4353" Type="http://schemas.openxmlformats.org/officeDocument/2006/relationships/hyperlink" Target="https://www.caixa.gov.br/Downloads/sinapi-cadernos-tecnicos/SINAPI-CT-INSTALACOES-ELETRICAS-ELETRODUTOS-EMBUTIDOS-CABOS-CAIXAS-TOMADAS-E-INTERRUPTORES.pdf" TargetMode="External"/><Relationship Id="rId5404" Type="http://schemas.openxmlformats.org/officeDocument/2006/relationships/hyperlink" Target="https://www.caixa.gov.br/Downloads/sinapi-cadernos-tecnicos/SINAPI-CT-INSTALACOES-PREDIAIS-DE-ESGOTO-TUBOS-E-CONEXOES.pdf" TargetMode="External"/><Relationship Id="rId8974" Type="http://schemas.openxmlformats.org/officeDocument/2006/relationships/hyperlink" Target="https://www.caixa.gov.br/Downloads/sinapi-cadernos-tecnicos/SINAPI-CT-TRANSPORTE-FLUVIAL-CARGA-E-DESCARGA.pdf" TargetMode="External"/><Relationship Id="rId4006" Type="http://schemas.openxmlformats.org/officeDocument/2006/relationships/hyperlink" Target="https://www.caixa.gov.br/Downloads/sinapi-cadernos-tecnicos/SINAPI-CT-FORMAS-PARA-ESTRUTURAS-DE-CONCRETO-ARMADO.pdf" TargetMode="External"/><Relationship Id="rId4420" Type="http://schemas.openxmlformats.org/officeDocument/2006/relationships/hyperlink" Target="https://www.caixa.gov.br/Downloads/sinapi-cadernos-tecnicos/SINAPI-CT-INSTALACOES-ELETRICAS-ELETRODUTOS-EMBUTIDOS-CABOS-CAIXAS-TOMADAS-E-INTERRUPTORES.pdf" TargetMode="External"/><Relationship Id="rId7576" Type="http://schemas.openxmlformats.org/officeDocument/2006/relationships/hyperlink" Target="https://www.caixa.gov.br/Downloads/sinapi-cadernos-tecnicos/SINAPI-CT-PARQUINHOS-E-EQUIPAMENTOS-DE-GINASTICA-AO-AR-LIVRE.pdf" TargetMode="External"/><Relationship Id="rId7990" Type="http://schemas.openxmlformats.org/officeDocument/2006/relationships/hyperlink" Target="https://www.caixa.gov.br/Downloads/sinapi-cadernos-tecnicos/SINAPI-CT-PISOS.pdf" TargetMode="External"/><Relationship Id="rId8627" Type="http://schemas.openxmlformats.org/officeDocument/2006/relationships/hyperlink" Target="https://www.caixa.gov.br/Downloads/sinapi-cadernos-tecnicos/SINAPI-CT-REDES-DE-AGUA-E-ESGOTO-EM-PEAD-LISO-(TUBOS-E-CONEXOES).pdf" TargetMode="External"/><Relationship Id="rId290" Type="http://schemas.openxmlformats.org/officeDocument/2006/relationships/hyperlink" Target="https://www.caixa.gov.br/Downloads/sinapi-cadernos-tecnicos/SINAPI-CT-ARMACAO-PARA-ESTRUTURAS-DE-CONCRETO-ARMADO.pdf" TargetMode="External"/><Relationship Id="rId3022" Type="http://schemas.openxmlformats.org/officeDocument/2006/relationships/hyperlink" Target="https://www.caixa.gov.br/Downloads/sinapi-cadernos-tecnicos/SINAPI-CT-ESCADAS.pdf" TargetMode="External"/><Relationship Id="rId6178" Type="http://schemas.openxmlformats.org/officeDocument/2006/relationships/hyperlink" Target="https://www.caixa.gov.br/Downloads/sinapi-cadernos-tecnicos/SINAPI-CT-INSTALACOES-DE-GAS-E-INCENDIO-EM-ACO-E-FERRO-GALVANIZADO.pdf" TargetMode="External"/><Relationship Id="rId6592" Type="http://schemas.openxmlformats.org/officeDocument/2006/relationships/hyperlink" Target="https://www.caixa.gov.br/Downloads/sinapi-cadernos-tecnicos/SINAPI-CT-INSTALACOES-PARA-CANTEIROS-DE-OBRAS.pdf" TargetMode="External"/><Relationship Id="rId7229" Type="http://schemas.openxmlformats.org/officeDocument/2006/relationships/hyperlink" Target="https://www.caixa.gov.br/Downloads/sinapi-cadernos-tecnicos/SINAPI-CT-LUMINARIAS-EXTERNAS.pdf" TargetMode="External"/><Relationship Id="rId7643" Type="http://schemas.openxmlformats.org/officeDocument/2006/relationships/hyperlink" Target="https://www.caixa.gov.br/Downloads/sinapi-cadernos-tecnicos/SINAPI-CT-PAVIMENTO-INTERTRAVADO.pdf" TargetMode="External"/><Relationship Id="rId5194" Type="http://schemas.openxmlformats.org/officeDocument/2006/relationships/hyperlink" Target="https://www.caixa.gov.br/Downloads/sinapi-cadernos-tecnicos/SINAPI-CT-INSTALACOES-HIDRAULICAS-EM-PEX.pdf" TargetMode="External"/><Relationship Id="rId6245" Type="http://schemas.openxmlformats.org/officeDocument/2006/relationships/hyperlink" Target="https://www.caixa.gov.br/Downloads/sinapi-cadernos-tecnicos/SINAPI-CT-INSTALACOES-DE-GAS-EM-PEX-MULTICAMADAS.pdf" TargetMode="External"/><Relationship Id="rId2788" Type="http://schemas.openxmlformats.org/officeDocument/2006/relationships/hyperlink" Target="https://www.caixa.gov.br/Downloads/sinapi-cadernos-tecnicos/SINAPI-CT-DUTOS-PARA-AR-CONDICIONADO.pdf" TargetMode="External"/><Relationship Id="rId3839" Type="http://schemas.openxmlformats.org/officeDocument/2006/relationships/hyperlink" Target="https://www.caixa.gov.br/Downloads/sinapi-cadernos-tecnicos/SINAPI-CT-EXECUCAO-DE-TIRANTES.pdf" TargetMode="External"/><Relationship Id="rId7710" Type="http://schemas.openxmlformats.org/officeDocument/2006/relationships/hyperlink" Target="https://www.caixa.gov.br/Downloads/sinapi-cadernos-tecnicos/SINAPI-CT-PERFURACAO-HORIZONTAL-DIRECIONAL-HDD.pdf" TargetMode="External"/><Relationship Id="rId2855" Type="http://schemas.openxmlformats.org/officeDocument/2006/relationships/hyperlink" Target="https://www.caixa.gov.br/Downloads/sinapi-cadernos-tecnicos/SINAPI-CT-ELETROCALHAS.pdf" TargetMode="External"/><Relationship Id="rId3906" Type="http://schemas.openxmlformats.org/officeDocument/2006/relationships/hyperlink" Target="https://www.caixa.gov.br/Downloads/sinapi-cadernos-tecnicos/SINAPI-CT-FOSSAS-E-SUMIDOUROS.pdf" TargetMode="External"/><Relationship Id="rId5261" Type="http://schemas.openxmlformats.org/officeDocument/2006/relationships/hyperlink" Target="https://www.caixa.gov.br/Downloads/sinapi-cadernos-tecnicos/SINAPI-CT-INSTALACOES-HIDRAULICAS-EM-PPR.pdf" TargetMode="External"/><Relationship Id="rId6312" Type="http://schemas.openxmlformats.org/officeDocument/2006/relationships/hyperlink" Target="https://www.caixa.gov.br/Downloads/sinapi-cadernos-tecnicos/SINAPI-CT-INSTALACOES-DE-AR-CONDICIONADO.pdf" TargetMode="External"/><Relationship Id="rId9468" Type="http://schemas.openxmlformats.org/officeDocument/2006/relationships/hyperlink" Target="https://www.caixa.gov.br/Downloads/sinapi-cadernos-tecnicos/SINAPI-CT-VIDROS-E-ESPELHOS.pdf" TargetMode="External"/><Relationship Id="rId96" Type="http://schemas.openxmlformats.org/officeDocument/2006/relationships/hyperlink" Target="https://www.caixa.gov.br/Downloads/sinapi-cadernos-tecnicos/SINAPI-CT-ALVENARIAS-DIVERSAS.pdf" TargetMode="External"/><Relationship Id="rId827" Type="http://schemas.openxmlformats.org/officeDocument/2006/relationships/hyperlink" Target="https://www.caixa.gov.br/Downloads/sinapi-cadernos-tecnicos/SINAPI-CT-ATERROS-BASES-SUB-BASES-E-IMPRIMACOES.pdf" TargetMode="External"/><Relationship Id="rId1457" Type="http://schemas.openxmlformats.org/officeDocument/2006/relationships/hyperlink" Target="https://www.caixa.gov.br/Downloads/sinapi-cadernos-tecnicos/SINAPI-CT-CUSTOS-HORARIOS-PRODUTIVO-E-IMPRODUTIVO-DOS-EQUIPAMENTOS.pdf" TargetMode="External"/><Relationship Id="rId1871" Type="http://schemas.openxmlformats.org/officeDocument/2006/relationships/hyperlink" Target="https://www.caixa.gov.br/Downloads/sinapi-cadernos-tecnicos/SINAPI-CT-DEMOLICOES-E-REMOCOE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922" Type="http://schemas.openxmlformats.org/officeDocument/2006/relationships/hyperlink" Target="https://www.caixa.gov.br/Downloads/sinapi-cadernos-tecnicos/SINAPI-CT-ENERGIA-SOLAR-PARA-EDIFICACOES.pdf" TargetMode="External"/><Relationship Id="rId8484" Type="http://schemas.openxmlformats.org/officeDocument/2006/relationships/hyperlink" Target="https://www.caixa.gov.br/Downloads/sinapi-cadernos-tecnicos/SINAPI-CT-REDES-ENTERRADAS-DE-DISTRIBUICAO-ELETRICA.pdf" TargetMode="External"/><Relationship Id="rId9535" Type="http://schemas.openxmlformats.org/officeDocument/2006/relationships/hyperlink" Target="https://www.caixa.gov.br/Downloads/sinapi-cadernos-tecnicos/SINAPI-CT-VALVULAS-E-REGISTROS-PARA-SISTEMAS-PREDIAIS.pdf" TargetMode="External"/><Relationship Id="rId1524" Type="http://schemas.openxmlformats.org/officeDocument/2006/relationships/hyperlink" Target="https://www.caixa.gov.br/Downloads/sinapi-cadernos-tecnicos/SINAPI-CT-CUSTOS-HORARIOS-PRODUTIVO-E-IMPRODUTIVO-DOS-EQUIPAMENTOS.pdf" TargetMode="External"/><Relationship Id="rId7086" Type="http://schemas.openxmlformats.org/officeDocument/2006/relationships/hyperlink" Target="https://www.caixa.gov.br/Downloads/sinapi-metodologia/Livro_SINAPI_Calculos_Parametros.pdf" TargetMode="External"/><Relationship Id="rId8137" Type="http://schemas.openxmlformats.org/officeDocument/2006/relationships/hyperlink" Target="https://www.caixa.gov.br/Downloads/sinapi-cadernos-tecnicos/SINAPI-CT-POCOS-DE-VISITA-E-CAIXAS-PARA-BOCAS-DE-LOBO.pdf" TargetMode="External"/><Relationship Id="rId8551" Type="http://schemas.openxmlformats.org/officeDocument/2006/relationships/hyperlink" Target="https://www.caixa.gov.br/Downloads/sinapi-cadernos-tecnicos/SINAPI-CT-REDES-DE-LOGICA-TELEFONIA-E-IMAGEM.pdf" TargetMode="External"/><Relationship Id="rId9602" Type="http://schemas.openxmlformats.org/officeDocument/2006/relationships/hyperlink" Target="https://www.caixa.gov.br/Downloads/sinapi-cadernos-tecnicos/SINAPI-CT-VALVULAS-PARA-REDES-DE-SANEAMENTO.pdf" TargetMode="External"/><Relationship Id="rId3696" Type="http://schemas.openxmlformats.org/officeDocument/2006/relationships/hyperlink" Target="https://www.caixa.gov.br/Downloads/sinapi-cadernos-tecnicos/SINAPI-CT-ESTRUTURAS-PRE-FABRICADAS-E-PRE-MOLDADAS.pdf" TargetMode="External"/><Relationship Id="rId4747" Type="http://schemas.openxmlformats.org/officeDocument/2006/relationships/hyperlink" Target="https://www.caixa.gov.br/Downloads/sinapi-cadernos-tecnicos/SINAPI-CT-INSTALACOES-ELETRICAS-REDE-DE-DISTRIBUICAO.pdf" TargetMode="External"/><Relationship Id="rId7153" Type="http://schemas.openxmlformats.org/officeDocument/2006/relationships/hyperlink" Target="https://www.caixa.gov.br/Downloads/sinapi-cadernos-tecnicos/SINAPI-CT-LOUCAS-E-METAIS.pdf" TargetMode="External"/><Relationship Id="rId8204" Type="http://schemas.openxmlformats.org/officeDocument/2006/relationships/hyperlink" Target="https://www.caixa.gov.br/Downloads/sinapi-cadernos-tecnicos/SINAPI-CT-POCOS-DE-VISITA-E-CAIXAS-PARA-BOCAS-DE-LOBO.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3349" Type="http://schemas.openxmlformats.org/officeDocument/2006/relationships/hyperlink" Target="https://www.caixa.gov.br/Downloads/sinapi-cadernos-tecnicos/SINAPI-CT-ESCORAMENTO-E-PREPARO-DE-FUNDO-DE-VALAS.pdf" TargetMode="External"/><Relationship Id="rId7220" Type="http://schemas.openxmlformats.org/officeDocument/2006/relationships/hyperlink" Target="https://www.caixa.gov.br/Downloads/sinapi-cadernos-tecnicos/SINAPI-CT-LUMINARIAS-EXTERNAS.pdf" TargetMode="External"/><Relationship Id="rId684" Type="http://schemas.openxmlformats.org/officeDocument/2006/relationships/hyperlink" Target="https://www.caixa.gov.br/Downloads/sinapi-cadernos-tecnicos/SINAPI-CT-ASSENTAMENTO-DE-TUBOS-DE-ESGOTO-OU-DRENAGEM-PLUVIAL-EM-CONCRETO.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3763" Type="http://schemas.openxmlformats.org/officeDocument/2006/relationships/hyperlink" Target="https://www.caixa.gov.br/Downloads/sinapi-cadernos-tecnicos/SINAPI-CT-ESTRUTURAS-DE-MADEIRA.pdf" TargetMode="External"/><Relationship Id="rId4814" Type="http://schemas.openxmlformats.org/officeDocument/2006/relationships/hyperlink" Target="https://www.caixa.gov.br/Downloads/sinapi-cadernos-tecnicos/SINAPI-CT-INSTALACOES-HIDRAULICAS-RESERVACAO-E-BOMBAS-DE-RECALQUE.pdf" TargetMode="External"/><Relationship Id="rId9392" Type="http://schemas.openxmlformats.org/officeDocument/2006/relationships/hyperlink" Target="https://www.caixa.gov.br/Downloads/sinapi-cadernos-tecnicos/SINAPI-CT-TUBULOES.pdf" TargetMode="External"/><Relationship Id="rId337" Type="http://schemas.openxmlformats.org/officeDocument/2006/relationships/hyperlink" Target="https://www.caixa.gov.br/Downloads/sinapi-cadernos-tecnicos/SINAPI-CT-ARRASAMENTO-DE-ESTACA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3416" Type="http://schemas.openxmlformats.org/officeDocument/2006/relationships/hyperlink" Target="https://www.caixa.gov.br/Downloads/sinapi-cadernos-tecnicos/SINAPI-CT-ESQUADRIAS-JANELAS.pdf" TargetMode="External"/><Relationship Id="rId3830" Type="http://schemas.openxmlformats.org/officeDocument/2006/relationships/hyperlink" Target="https://www.caixa.gov.br/Downloads/sinapi-cadernos-tecnicos/SINAPI-CT-EXECUCAO-DE-TIRANTES.pdf" TargetMode="External"/><Relationship Id="rId6986" Type="http://schemas.openxmlformats.org/officeDocument/2006/relationships/hyperlink" Target="https://www.caixa.gov.br/Downloads/sinapi-metodologia/Livro_SINAPI_Calculos_Parametros.pdf" TargetMode="External"/><Relationship Id="rId9045" Type="http://schemas.openxmlformats.org/officeDocument/2006/relationships/hyperlink" Target="https://www.caixa.gov.br/Downloads/sinapi-cadernos-tecnicos/SINAPI-CT-TRANSPORTE-FLUVIAL-CARGA-E-DESCARGA.pdf" TargetMode="External"/><Relationship Id="rId751" Type="http://schemas.openxmlformats.org/officeDocument/2006/relationships/hyperlink" Target="https://www.caixa.gov.br/Downloads/sinapi-cadernos-tecnicos/SINAPI-CT-ATERRO-E-REATERRO-DE-VALAS.pdf" TargetMode="External"/><Relationship Id="rId1381" Type="http://schemas.openxmlformats.org/officeDocument/2006/relationships/hyperlink" Target="https://www.caixa.gov.br/Downloads/sinapi-cadernos-tecnicos/SINAPI-CT-CONTRAPISO.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5588" Type="http://schemas.openxmlformats.org/officeDocument/2006/relationships/hyperlink" Target="https://www.caixa.gov.br/Downloads/sinapi-cadernos-tecnicos/SINAPI-CT-INSTALACOES-PREDIAIS-DE-AGUA-FRIA-EM-PVC.pdf" TargetMode="External"/><Relationship Id="rId6639" Type="http://schemas.openxmlformats.org/officeDocument/2006/relationships/hyperlink" Target="https://www.caixa.gov.br/Downloads/sinapi-cadernos-tecnicos/SINAPI-CT-LASTRO.pdf" TargetMode="External"/><Relationship Id="rId404" Type="http://schemas.openxmlformats.org/officeDocument/2006/relationships/hyperlink" Target="https://www.caixa.gov.br/Downloads/sinapi-cadernos-tecnicos/SINAPI-CT-ASSENTAMENTO-DE-TUBOS-DE-PVC-E-METALICOS-EM-REDES-DE-AGUA.pdf" TargetMode="External"/><Relationship Id="rId1034" Type="http://schemas.openxmlformats.org/officeDocument/2006/relationships/hyperlink" Target="https://www.caixa.gov.br/Downloads/sinapi-cadernos-tecnicos/SINAPI-CT-BOCAS-PARA-BUEIROS.pdf" TargetMode="External"/><Relationship Id="rId5655" Type="http://schemas.openxmlformats.org/officeDocument/2006/relationships/hyperlink" Target="https://www.caixa.gov.br/Downloads/sinapi-cadernos-tecnicos/SINAPI-CT-INSTALACOES-PREDIAIS-DE-AGUA-QUENTE-EM-CPVC.pdf" TargetMode="External"/><Relationship Id="rId6706" Type="http://schemas.openxmlformats.org/officeDocument/2006/relationships/hyperlink" Target="https://www.caixa.gov.br/Downloads/sinapi-cadernos-tecnicos/SINAPI-CT-LIMPEZA-DE-OBRA.pdf" TargetMode="External"/><Relationship Id="rId8061" Type="http://schemas.openxmlformats.org/officeDocument/2006/relationships/hyperlink" Target="https://www.caixa.gov.br/Downloads/sinapi-cadernos-tecnicos/SINAPI-CT-POCOS-DE-VISITA-E-CAIXAS-PARA-BOCAS-DE-LOBO.pdf" TargetMode="External"/><Relationship Id="rId9112" Type="http://schemas.openxmlformats.org/officeDocument/2006/relationships/hyperlink" Target="https://www.caixa.gov.br/Downloads/sinapi-cadernos-tecnicos/SINAPI-CT-TRANSPORTE-DE-MATERIAIS-DENTRO-DO-CANTEIRO-DE-OBRAS.pdf" TargetMode="External"/><Relationship Id="rId1101" Type="http://schemas.openxmlformats.org/officeDocument/2006/relationships/hyperlink" Target="https://www.caixa.gov.br/Downloads/sinapi-cadernos-tecnicos/SINAPI-CT-CAIXAS-ENTERRADAS.pdf" TargetMode="External"/><Relationship Id="rId4257" Type="http://schemas.openxmlformats.org/officeDocument/2006/relationships/hyperlink" Target="https://www.caixa.gov.br/Downloads/sinapi-cadernos-tecnicos/SINAPI-CT-ILUMINACAO-PREDIAL-E-MONITORAMENTO.pdf" TargetMode="External"/><Relationship Id="rId4671" Type="http://schemas.openxmlformats.org/officeDocument/2006/relationships/hyperlink" Target="https://www.caixa.gov.br/Downloads/sinapi-cadernos-tecnicos/SINAPI-CT-INSTALACOES-ELETRICAS-QUADROS-CABOS-DISJUNTORES-CONTATORES-E-BARRAMENTOS-BLINDADOS.pdf" TargetMode="External"/><Relationship Id="rId5308" Type="http://schemas.openxmlformats.org/officeDocument/2006/relationships/hyperlink" Target="https://www.caixa.gov.br/Downloads/sinapi-cadernos-tecnicos/SINAPI-CT-INSTALACOES-HIDRAULICAS-EM-PPR.pdf" TargetMode="External"/><Relationship Id="rId5722" Type="http://schemas.openxmlformats.org/officeDocument/2006/relationships/hyperlink" Target="https://www.caixa.gov.br/Downloads/sinapi-cadernos-tecnicos/SINAPI-CT-INSTALACOES-PREDIAIS-DE-AGUA-QUENTE-EM-CPVC.pdf" TargetMode="External"/><Relationship Id="rId8878" Type="http://schemas.openxmlformats.org/officeDocument/2006/relationships/hyperlink" Target="https://www.caixa.gov.br/Downloads/sinapi-cadernos-tecnicos/SINAPI-CT-SISTEMAS-DE-MEDICAO.pdf" TargetMode="External"/><Relationship Id="rId3273" Type="http://schemas.openxmlformats.org/officeDocument/2006/relationships/hyperlink" Target="https://www.caixa.gov.br/Downloads/sinapi-cadernos-tecnicos/SINAPI-CT-ESCAVACAO-DE-VALAS.pdf" TargetMode="External"/><Relationship Id="rId4324" Type="http://schemas.openxmlformats.org/officeDocument/2006/relationships/hyperlink" Target="https://www.caixa.gov.br/Downloads/sinapi-cadernos-tecnicos/SINAPI-CT-INSTALACOES-ELETRICAS-ELETRODUTOS-EMBUTIDOS-CABOS-CAIXAS-TOMADAS-E-INTERRUPTORES.pdf" TargetMode="External"/><Relationship Id="rId194" Type="http://schemas.openxmlformats.org/officeDocument/2006/relationships/hyperlink" Target="https://www.caixa.gov.br/Downloads/sinapi-cadernos-tecnicos/SINAPI-CT-ARGAMASSAS.pdf" TargetMode="External"/><Relationship Id="rId1918" Type="http://schemas.openxmlformats.org/officeDocument/2006/relationships/hyperlink" Target="https://www.caixa.gov.br/Downloads/sinapi-cadernos-tecnicos/SINAPI-CT-DEPRECIACAO-JUROS-IMPOSTOS-E-SEGUROS-MANUTENCAO-E-MATERIAIS-NA-OPERACAO-DOS-EQUIPAMENTOS.pdf" TargetMode="External"/><Relationship Id="rId6496" Type="http://schemas.openxmlformats.org/officeDocument/2006/relationships/hyperlink" Target="https://www.caixa.gov.br/Downloads/sinapi-cadernos-tecnicos/SINAPI-CT-INSTALACOES-EM-COBRE.pdf" TargetMode="External"/><Relationship Id="rId7894" Type="http://schemas.openxmlformats.org/officeDocument/2006/relationships/hyperlink" Target="https://www.caixa.gov.br/Downloads/sinapi-cadernos-tecnicos/SINAPI-CT-PINTURA-EM-SUPERFICIES-METALICAS.pdf" TargetMode="External"/><Relationship Id="rId8945" Type="http://schemas.openxmlformats.org/officeDocument/2006/relationships/hyperlink" Target="https://www.caixa.gov.br/Downloads/sinapi-cadernos-tecnicos/SINAPI-CT-TELHAMENTO-PARA-COBERTURA.pdf" TargetMode="External"/><Relationship Id="rId261" Type="http://schemas.openxmlformats.org/officeDocument/2006/relationships/hyperlink" Target="https://www.caixa.gov.br/Downloads/sinapi-cadernos-tecnicos/SINAPI-CT-ARGAMASSAS.pdf" TargetMode="External"/><Relationship Id="rId3340" Type="http://schemas.openxmlformats.org/officeDocument/2006/relationships/hyperlink" Target="https://www.caixa.gov.br/Downloads/sinapi-cadernos-tecnicos/SINAPI-CT-ESCORAMENTO-E-PREPARO-DE-FUNDO-DE-VALAS.pdf" TargetMode="External"/><Relationship Id="rId5098" Type="http://schemas.openxmlformats.org/officeDocument/2006/relationships/hyperlink" Target="https://www.caixa.gov.br/Downloads/sinapi-cadernos-tecnicos/SINAPI-CT-INSTALACOES-HIDRAULICAS-EM-PEX.pdf" TargetMode="External"/><Relationship Id="rId6149" Type="http://schemas.openxmlformats.org/officeDocument/2006/relationships/hyperlink" Target="https://www.caixa.gov.br/Downloads/sinapi-cadernos-tecnicos/SINAPI-CT-INSTALACOES-DE-GAS-E-INCENDIO-EM-ACO-E-FERRO-GALVANIZADO.pdf" TargetMode="External"/><Relationship Id="rId7547" Type="http://schemas.openxmlformats.org/officeDocument/2006/relationships/hyperlink" Target="https://www.caixa.gov.br/Downloads/sinapi-cadernos-tecnicos/SINAPI-CT-PAREDES-EM-DRYWALL.pdf" TargetMode="External"/><Relationship Id="rId7961" Type="http://schemas.openxmlformats.org/officeDocument/2006/relationships/hyperlink" Target="https://www.caixa.gov.br/Downloads/sinapi-cadernos-tecnicos/SINAPI-CT-PISOS.pdf" TargetMode="External"/><Relationship Id="rId6563" Type="http://schemas.openxmlformats.org/officeDocument/2006/relationships/hyperlink" Target="https://www.caixa.gov.br/Downloads/sinapi-cadernos-tecnicos/SINAPI-CT-INSTALACOES-EM-COBRE.pdf" TargetMode="External"/><Relationship Id="rId7614" Type="http://schemas.openxmlformats.org/officeDocument/2006/relationships/hyperlink" Target="https://www.caixa.gov.br/Downloads/sinapi-cadernos-tecnicos/SINAPI-CT-PAVIMENTACOES-DIVERSAS-PARALELEPIPEDOS-E-PEDRAS-POLIEDRICAS.pdf" TargetMode="External"/><Relationship Id="rId2759" Type="http://schemas.openxmlformats.org/officeDocument/2006/relationships/hyperlink" Target="https://www.caixa.gov.br/Downloads/sinapi-cadernos-tecnicos/SINAPI-CT-DRENOS.pdf" TargetMode="External"/><Relationship Id="rId5165" Type="http://schemas.openxmlformats.org/officeDocument/2006/relationships/hyperlink" Target="https://www.caixa.gov.br/Downloads/sinapi-cadernos-tecnicos/SINAPI-CT-INSTALACOES-HIDRAULICAS-EM-PEX.pdf" TargetMode="External"/><Relationship Id="rId6216" Type="http://schemas.openxmlformats.org/officeDocument/2006/relationships/hyperlink" Target="https://www.caixa.gov.br/Downloads/sinapi-cadernos-tecnicos/SINAPI-CT-INSTALACOES-DE-GAS-E-INCENDIO-EM-ACO-E-FERRO-GALVANIZADO.pdf" TargetMode="External"/><Relationship Id="rId6630" Type="http://schemas.openxmlformats.org/officeDocument/2006/relationships/hyperlink" Target="https://www.caixa.gov.br/Downloads/sinapi-cadernos-tecnicos/SINAPI-CT-LAJES-PRE-MOLDADAS.pdf" TargetMode="External"/><Relationship Id="rId1775" Type="http://schemas.openxmlformats.org/officeDocument/2006/relationships/hyperlink" Target="https://www.caixa.gov.br/Downloads/sinapi-cadernos-tecnicos/SINAPI-CT-CUSTOS-HORARIOS-PRODUTIVO-E-IMPRODUTIVO-DOS-EQUIPAMENTOS.pdf" TargetMode="External"/><Relationship Id="rId2826" Type="http://schemas.openxmlformats.org/officeDocument/2006/relationships/hyperlink" Target="https://www.caixa.gov.br/Downloads/sinapi-cadernos-tecnicos/SINAPI-CT-ELETROCALHAS.pdf" TargetMode="External"/><Relationship Id="rId4181" Type="http://schemas.openxmlformats.org/officeDocument/2006/relationships/hyperlink" Target="https://www.caixa.gov.br/Downloads/sinapi-cadernos-tecnicos/SINAPI-CT-GUARDA-CORPO-CORRIMAO-E-GRADE-PARA-ESQUADRIAS.pdf" TargetMode="External"/><Relationship Id="rId5232" Type="http://schemas.openxmlformats.org/officeDocument/2006/relationships/hyperlink" Target="https://www.caixa.gov.br/Downloads/sinapi-cadernos-tecnicos/SINAPI-CT-INSTALACOES-HIDRAULICAS-EM-PPR.pdf" TargetMode="External"/><Relationship Id="rId8388" Type="http://schemas.openxmlformats.org/officeDocument/2006/relationships/hyperlink" Target="https://www.caixa.gov.br/Downloads/sinapi-cadernos-tecnicos/SINAPI-CT-RASGOS-E-FIXACOES.pdf" TargetMode="External"/><Relationship Id="rId9439" Type="http://schemas.openxmlformats.org/officeDocument/2006/relationships/hyperlink" Target="https://www.caixa.gov.br/Downloads/sinapi-cadernos-tecnicos/SINAPI-CT-VERGAS-CONTRAVERGAS-E-FIXACAO-DE-ALVENARIA.pdf" TargetMode="External"/><Relationship Id="rId67" Type="http://schemas.openxmlformats.org/officeDocument/2006/relationships/hyperlink" Target="https://www.caixa.gov.br/Downloads/sinapi-cadernos-tecnicos/SINAPI-CT-ALVENARIA-DE-VEDACAO.pdf" TargetMode="External"/><Relationship Id="rId1428" Type="http://schemas.openxmlformats.org/officeDocument/2006/relationships/hyperlink" Target="https://www.caixa.gov.br/Downloads/sinapi-cadernos-tecnicos/SINAPI-CT-CUSTOS-HORARIOS-PRODUTIVO-E-IMPRODUTIVO-DOS-EQUIPAMENTOS.pdf" TargetMode="External"/><Relationship Id="rId8455" Type="http://schemas.openxmlformats.org/officeDocument/2006/relationships/hyperlink" Target="https://www.caixa.gov.br/Downloads/sinapi-cadernos-tecnicos/SINAPI-CT-RECOMPOSICAO-DE-PAVIMENTOS.pdf" TargetMode="External"/><Relationship Id="rId9506" Type="http://schemas.openxmlformats.org/officeDocument/2006/relationships/hyperlink" Target="https://www.caixa.gov.br/Downloads/sinapi-cadernos-tecnicos/SINAPI-CT-VALVULAS-E-REGISTROS-PARA-SISTEMAS-PREDIAIS.pdf" TargetMode="External"/><Relationship Id="rId1842" Type="http://schemas.openxmlformats.org/officeDocument/2006/relationships/hyperlink" Target="https://www.caixa.gov.br/Downloads/sinapi-cadernos-tecnicos/SINAPI-CT-DEMOLICOES-E-REMOCOES.pdf" TargetMode="External"/><Relationship Id="rId4998" Type="http://schemas.openxmlformats.org/officeDocument/2006/relationships/hyperlink" Target="https://www.caixa.gov.br/Downloads/sinapi-cadernos-tecnicos/SINAPI-CT-INSTALACOES-HIDRAULICAS-RESERVACAO-E-BOMBAS-DE-RECALQUE.pdf" TargetMode="External"/><Relationship Id="rId7057" Type="http://schemas.openxmlformats.org/officeDocument/2006/relationships/hyperlink" Target="https://www.caixa.gov.br/Downloads/sinapi-metodologia/Livro_SINAPI_Calculos_Parametros.pdf" TargetMode="External"/><Relationship Id="rId8108" Type="http://schemas.openxmlformats.org/officeDocument/2006/relationships/hyperlink" Target="https://www.caixa.gov.br/Downloads/sinapi-cadernos-tecnicos/SINAPI-CT-POCOS-DE-VISITA-E-CAIXAS-PARA-BOCAS-DE-LOBO.pdf" TargetMode="External"/><Relationship Id="rId6073" Type="http://schemas.openxmlformats.org/officeDocument/2006/relationships/hyperlink" Target="https://www.caixa.gov.br/Downloads/sinapi-cadernos-tecnicos/SINAPI-CT-INSTALACOES-DE-GAS-E-INCENDIO-EM-ACO-E-FERRO-GALVANIZADO.pdf" TargetMode="External"/><Relationship Id="rId7124" Type="http://schemas.openxmlformats.org/officeDocument/2006/relationships/hyperlink" Target="https://www.caixa.gov.br/Downloads/sinapi-cadernos-tecnicos/SINAPI-CT-LOUCAS-E-METAIS.pdf" TargetMode="External"/><Relationship Id="rId7471" Type="http://schemas.openxmlformats.org/officeDocument/2006/relationships/hyperlink" Target="https://www.caixa.gov.br/Downloads/sinapi-cadernos-tecnicos/SINAPI-CT-PAREDES-DE-CONCRETO-ARMACAO.pdf" TargetMode="External"/><Relationship Id="rId8522" Type="http://schemas.openxmlformats.org/officeDocument/2006/relationships/hyperlink" Target="https://www.caixa.gov.br/Downloads/sinapi-cadernos-tecnicos/SINAPI-CT-REDES-DE-LOGICA-TELEFONIA-E-IMAGEM.pdf" TargetMode="External"/><Relationship Id="rId3667" Type="http://schemas.openxmlformats.org/officeDocument/2006/relationships/hyperlink" Target="https://www.caixa.gov.br/Downloads/sinapi-cadernos-tecnicos/SINAPI-CT-ESTRUTURA-E-TRAMA-PARA-COBERTURA.pdf" TargetMode="External"/><Relationship Id="rId4718" Type="http://schemas.openxmlformats.org/officeDocument/2006/relationships/hyperlink" Target="https://www.caixa.gov.br/Downloads/sinapi-cadernos-tecnicos/SINAPI-CT-INSTALACOES-ELETRICAS-REDE-DE-DISTRIBUICAO.pdf" TargetMode="External"/><Relationship Id="rId588" Type="http://schemas.openxmlformats.org/officeDocument/2006/relationships/hyperlink" Target="https://www.caixa.gov.br/Downloads/sinapi-cadernos-tecnicos/SINAPI-CT-ASSENTAMENTO-DE-TUBOS-DE-PVC-E-METALICOS-EM-REDES-DE-AGUA.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ISSIPADORES-DE-ENERGIA.pdf" TargetMode="External"/><Relationship Id="rId3734" Type="http://schemas.openxmlformats.org/officeDocument/2006/relationships/hyperlink" Target="https://www.caixa.gov.br/Downloads/sinapi-cadernos-tecnicos/SINAPI-CT-ESTRUTURAS-DE-CONTENCAO-PERFIS-PRANCHADOS-CORTINAS-E-MUROS-DE-ARRIMO.pdf" TargetMode="External"/><Relationship Id="rId6140" Type="http://schemas.openxmlformats.org/officeDocument/2006/relationships/hyperlink" Target="https://www.caixa.gov.br/Downloads/sinapi-cadernos-tecnicos/SINAPI-CT-INSTALACOES-DE-GAS-E-INCENDIO-EM-ACO-E-FERRO-GALVANIZADO.pdf" TargetMode="External"/><Relationship Id="rId9296" Type="http://schemas.openxmlformats.org/officeDocument/2006/relationships/hyperlink" Target="https://www.caixa.gov.br/Downloads/sinapi-cadernos-tecnicos/SINAPI-CT-TRANSPORTE-CARGA-E-DESCARGA-DE-MATERIAIS.pdf" TargetMode="External"/><Relationship Id="rId655" Type="http://schemas.openxmlformats.org/officeDocument/2006/relationships/hyperlink" Target="https://www.caixa.gov.br/Downloads/sinapi-cadernos-tecnicos/SINAPI-CT-ASSENTAMENTO-DE-TUBOS-DE-ESGOTO-OU-DRENAGEM-PLUVIAL-EM-CONCRETO.pdf" TargetMode="External"/><Relationship Id="rId1285" Type="http://schemas.openxmlformats.org/officeDocument/2006/relationships/hyperlink" Target="https://www.caixa.gov.br/Downloads/sinapi-cadernos-tecnicos/SINAPI-CT-CONCRETO-PROJETADO.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RENOS.pdf" TargetMode="External"/><Relationship Id="rId3801" Type="http://schemas.openxmlformats.org/officeDocument/2006/relationships/hyperlink" Target="https://www.caixa.gov.br/Downloads/sinapi-cadernos-tecnicos/SINAPI-CT-ESTRUTURAS-DE-MADEIRA.pdf" TargetMode="External"/><Relationship Id="rId6957" Type="http://schemas.openxmlformats.org/officeDocument/2006/relationships/hyperlink" Target="https://www.caixa.gov.br/Downloads/sinapi-metodologia/Livro_SINAPI_Calculos_Parametros.pdf" TargetMode="External"/><Relationship Id="rId9363" Type="http://schemas.openxmlformats.org/officeDocument/2006/relationships/hyperlink" Target="https://www.caixa.gov.br/Downloads/sinapi-cadernos-tecnicos/SINAPI-CT-TUBULACAO-FLANGEADA-PARA-REDES-DE-AGUA.pdf" TargetMode="External"/><Relationship Id="rId308" Type="http://schemas.openxmlformats.org/officeDocument/2006/relationships/hyperlink" Target="https://www.caixa.gov.br/Downloads/sinapi-cadernos-tecnicos/SINAPI-CT-ARMACAO-PARA-ESTRUTURAS-DE-CONCRETO-ARMADO.pdf" TargetMode="External"/><Relationship Id="rId722" Type="http://schemas.openxmlformats.org/officeDocument/2006/relationships/hyperlink" Target="https://www.caixa.gov.br/Downloads/sinapi-cadernos-tecnicos/SINAPI-CT-ATERRO-E-REATERRO-DE-VALAS.pdf" TargetMode="External"/><Relationship Id="rId1352" Type="http://schemas.openxmlformats.org/officeDocument/2006/relationships/hyperlink" Target="https://www.caixa.gov.br/Downloads/sinapi-cadernos-tecnicos/SINAPI-CT-CONCRETO-PROTENDIDO.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5559" Type="http://schemas.openxmlformats.org/officeDocument/2006/relationships/hyperlink" Target="https://www.caixa.gov.br/Downloads/sinapi-cadernos-tecnicos/SINAPI-CT-INSTALACOES-PREDIAIS-DE-AGUA-FRIA-EM-PVC.pdf" TargetMode="External"/><Relationship Id="rId9016" Type="http://schemas.openxmlformats.org/officeDocument/2006/relationships/hyperlink" Target="https://www.caixa.gov.br/Downloads/sinapi-cadernos-tecnicos/SINAPI-CT-TRANSPORTE-FLUVIAL-CARGA-E-DESCARGA.pdf" TargetMode="External"/><Relationship Id="rId9430" Type="http://schemas.openxmlformats.org/officeDocument/2006/relationships/hyperlink" Target="https://www.caixa.gov.br/Downloads/sinapi-cadernos-tecnicos/SINAPI-CT-VERGAS-CONTRAVERGAS-E-FIXACAO-DE-ALVENARIA.pdf" TargetMode="External"/><Relationship Id="rId1005" Type="http://schemas.openxmlformats.org/officeDocument/2006/relationships/hyperlink" Target="https://www.caixa.gov.br/Downloads/sinapi-cadernos-tecnicos/SINAPI-CT-BOCAS-PARA-BUEIROS.pdf" TargetMode="External"/><Relationship Id="rId4575" Type="http://schemas.openxmlformats.org/officeDocument/2006/relationships/hyperlink" Target="https://www.caixa.gov.br/Downloads/sinapi-cadernos-tecnicos/SINAPI-CT-INSTALACOES-ELETRICAS-ELETRODUTOS-CONEXOES-E-CONDULETES-APARENTES.pdf" TargetMode="External"/><Relationship Id="rId5973" Type="http://schemas.openxmlformats.org/officeDocument/2006/relationships/hyperlink" Target="https://www.caixa.gov.br/Downloads/sinapi-cadernos-tecnicos/SINAPI-CT-INSTALACOES-DE-GAS-E-INCENDIO-EM-ACO-E-FERRO-GALVANIZADO.pdf" TargetMode="External"/><Relationship Id="rId8032" Type="http://schemas.openxmlformats.org/officeDocument/2006/relationships/hyperlink" Target="https://www.caixa.gov.br/Downloads/sinapi-cadernos-tecnicos/SINAPI-CT-POSTES-DE-CONCRETO-E-METALICOS.pdf" TargetMode="External"/><Relationship Id="rId3177" Type="http://schemas.openxmlformats.org/officeDocument/2006/relationships/hyperlink" Target="https://www.caixa.gov.br/Downloads/sinapi-cadernos-tecnicos/SINAPI-CT-ESCAVACAO-VERTICAL-A-CEU-ABERTO.pdf" TargetMode="External"/><Relationship Id="rId4228" Type="http://schemas.openxmlformats.org/officeDocument/2006/relationships/hyperlink" Target="https://www.caixa.gov.br/Downloads/sinapi-cadernos-tecnicos/SINAPI-CT-GUIAS-E-SARJETAS.pdf" TargetMode="External"/><Relationship Id="rId5626" Type="http://schemas.openxmlformats.org/officeDocument/2006/relationships/hyperlink" Target="https://www.caixa.gov.br/Downloads/sinapi-cadernos-tecnicos/SINAPI-CT-INSTALACOES-PREDIAIS-DE-AGUA-FRIA-EM-PVC.pdf" TargetMode="External"/><Relationship Id="rId3591" Type="http://schemas.openxmlformats.org/officeDocument/2006/relationships/hyperlink" Target="https://www.caixa.gov.br/Downloads/sinapi-cadernos-tecnicos/SINAPI-CT-ESTRUTURA-E-TRAMA-PARA-COBERTURA.pdf" TargetMode="External"/><Relationship Id="rId4642" Type="http://schemas.openxmlformats.org/officeDocument/2006/relationships/hyperlink" Target="https://www.caixa.gov.br/Downloads/sinapi-cadernos-tecnicos/SINAPI-CT-INSTALACOES-ELETRICAS-QUADROS-CABOS-DISJUNTORES-CONTATORES-E-BARRAMENTOS-BLINDADOS.pdf" TargetMode="External"/><Relationship Id="rId7798" Type="http://schemas.openxmlformats.org/officeDocument/2006/relationships/hyperlink" Target="https://www.caixa.gov.br/Downloads/sinapi-cadernos-tecnicos/SINAPI-CT-PINTURA-EXTERNA.pdf" TargetMode="External"/><Relationship Id="rId8849" Type="http://schemas.openxmlformats.org/officeDocument/2006/relationships/hyperlink" Target="https://www.caixa.gov.br/Downloads/sinapi-cadernos-tecnicos/SINAPI-CT-SISTEMAS-DE-MEDICAO.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3244" Type="http://schemas.openxmlformats.org/officeDocument/2006/relationships/hyperlink" Target="https://www.caixa.gov.br/Downloads/sinapi-cadernos-tecnicos/SINAPI-CT-ESCAVACAO-DE-VALAS.pdf" TargetMode="External"/><Relationship Id="rId7865" Type="http://schemas.openxmlformats.org/officeDocument/2006/relationships/hyperlink" Target="https://www.caixa.gov.br/Downloads/sinapi-cadernos-tecnicos/SINAPI-CT-PINTURA-EM-SUPERFICIES-METALICAS.pdf" TargetMode="External"/><Relationship Id="rId8916" Type="http://schemas.openxmlformats.org/officeDocument/2006/relationships/hyperlink" Target="https://www.caixa.gov.br/Downloads/sinapi-cadernos-tecnicos/SINAPI-CT-TELHAMENTO-PARA-COBERTURA.pdf" TargetMode="External"/><Relationship Id="rId165" Type="http://schemas.openxmlformats.org/officeDocument/2006/relationships/hyperlink" Target="https://www.caixa.gov.br/Downloads/sinapi-cadernos-tecnicos/SINAPI-CT-ARGAMASSA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3311" Type="http://schemas.openxmlformats.org/officeDocument/2006/relationships/hyperlink" Target="https://www.caixa.gov.br/Downloads/sinapi-cadernos-tecnicos/SINAPI-CT-ESCAVACAO-EM-MATERIAL-DE-3&#170;-CATEGORIA.pdf" TargetMode="External"/><Relationship Id="rId6467" Type="http://schemas.openxmlformats.org/officeDocument/2006/relationships/hyperlink" Target="https://www.caixa.gov.br/Downloads/sinapi-cadernos-tecnicos/SINAPI-CT-INSTALACOES-EM-COBRE.pdf" TargetMode="External"/><Relationship Id="rId6881" Type="http://schemas.openxmlformats.org/officeDocument/2006/relationships/hyperlink" Target="https://www.caixa.gov.br/Downloads/sinapi-metodologia/Livro_SINAPI_Calculos_Parametros.pdf" TargetMode="External"/><Relationship Id="rId7518" Type="http://schemas.openxmlformats.org/officeDocument/2006/relationships/hyperlink" Target="https://www.caixa.gov.br/Downloads/sinapi-cadernos-tecnicos/SINAPI-CT-PAREDES-DE-CONCRETO-ESTUCAMENTO.pdf" TargetMode="External"/><Relationship Id="rId7932" Type="http://schemas.openxmlformats.org/officeDocument/2006/relationships/hyperlink" Target="https://www.caixa.gov.br/Downloads/sinapi-cadernos-tecnicos/SINAPI-CT-PINTURA-PARA-PISOS-E-PARA-SINALIZACAO-HORIZONTAL-E-VERTICAL.pdf" TargetMode="External"/><Relationship Id="rId232" Type="http://schemas.openxmlformats.org/officeDocument/2006/relationships/hyperlink" Target="https://www.caixa.gov.br/Downloads/sinapi-cadernos-tecnicos/SINAPI-CT-ARGAMASSAS.pdf" TargetMode="External"/><Relationship Id="rId5069" Type="http://schemas.openxmlformats.org/officeDocument/2006/relationships/hyperlink" Target="https://www.caixa.gov.br/Downloads/sinapi-cadernos-tecnicos/SINAPI-CT-INSTALACOES-HIDRAULICAS-RESERVACAO-E-BOMBAS-DE-RECALQUE.pdf" TargetMode="External"/><Relationship Id="rId5483" Type="http://schemas.openxmlformats.org/officeDocument/2006/relationships/hyperlink" Target="https://www.caixa.gov.br/Downloads/sinapi-cadernos-tecnicos/SINAPI-CT-INSTALACOES-PREDIAIS-DE-AGUA-FRIA-EM-PVC.pdf" TargetMode="External"/><Relationship Id="rId6534" Type="http://schemas.openxmlformats.org/officeDocument/2006/relationships/hyperlink" Target="https://www.caixa.gov.br/Downloads/sinapi-cadernos-tecnicos/SINAPI-CT-INSTALACOES-EM-COBRE.pdf" TargetMode="External"/><Relationship Id="rId1679" Type="http://schemas.openxmlformats.org/officeDocument/2006/relationships/hyperlink" Target="https://www.caixa.gov.br/Downloads/sinapi-cadernos-tecnicos/SINAPI-CT-CUSTOS-HORARIOS-PRODUTIVO-E-IMPRODUTIVO-DOS-EQUIPAMENTOS.pdf" TargetMode="External"/><Relationship Id="rId4085" Type="http://schemas.openxmlformats.org/officeDocument/2006/relationships/hyperlink" Target="https://www.caixa.gov.br/Downloads/sinapi-cadernos-tecnicos/SINAPI-CT-FORMAS-PARA-PILARES-CIRCULARES.pdf" TargetMode="External"/><Relationship Id="rId5136" Type="http://schemas.openxmlformats.org/officeDocument/2006/relationships/hyperlink" Target="https://www.caixa.gov.br/Downloads/sinapi-cadernos-tecnicos/SINAPI-CT-INSTALACOES-HIDRAULICAS-EM-PEX.pdf" TargetMode="External"/><Relationship Id="rId4152" Type="http://schemas.openxmlformats.org/officeDocument/2006/relationships/hyperlink" Target="https://www.caixa.gov.br/Downloads/sinapi-cadernos-tecnicos/SINAPI-CT-GESSO.pdf" TargetMode="External"/><Relationship Id="rId5203" Type="http://schemas.openxmlformats.org/officeDocument/2006/relationships/hyperlink" Target="https://www.caixa.gov.br/Downloads/sinapi-cadernos-tecnicos/SINAPI-CT-INSTALACOES-HIDRAULICAS-EM-PEX.pdf" TargetMode="External"/><Relationship Id="rId5550" Type="http://schemas.openxmlformats.org/officeDocument/2006/relationships/hyperlink" Target="https://www.caixa.gov.br/Downloads/sinapi-cadernos-tecnicos/SINAPI-CT-INSTALACOES-PREDIAIS-DE-AGUA-FRIA-EM-PVC.pdf" TargetMode="External"/><Relationship Id="rId6601" Type="http://schemas.openxmlformats.org/officeDocument/2006/relationships/hyperlink" Target="https://www.caixa.gov.br/Downloads/sinapi-cadernos-tecnicos/SINAPI-CT-INSTALACOES-PARA-CANTEIROS-DE-OBRAS.pdf" TargetMode="External"/><Relationship Id="rId8359" Type="http://schemas.openxmlformats.org/officeDocument/2006/relationships/hyperlink" Target="https://www.caixa.gov.br/Downloads/sinapi-cadernos-tecnicos/SINAPI-CT-RASGOS-E-FIXACOES.pdf" TargetMode="External"/><Relationship Id="rId1746" Type="http://schemas.openxmlformats.org/officeDocument/2006/relationships/hyperlink" Target="https://www.caixa.gov.br/Downloads/sinapi-cadernos-tecnicos/SINAPI-CT-CUSTOS-HORARIOS-PRODUTIVO-E-IMPRODUTIVO-DOS-EQUIPAMENTOS.pdf" TargetMode="External"/><Relationship Id="rId8773" Type="http://schemas.openxmlformats.org/officeDocument/2006/relationships/hyperlink" Target="https://www.caixa.gov.br/Downloads/sinapi-cadernos-tecnicos/SINAPI-CT-SINALIZACAO-VERTICAL-VIARIA.pdf" TargetMode="External"/><Relationship Id="rId38" Type="http://schemas.openxmlformats.org/officeDocument/2006/relationships/hyperlink" Target="https://www.caixa.gov.br/Downloads/sinapi-cadernos-tecnicos/SINAPI-CT-ALVENARIA-DE-VEDACAO.pdf" TargetMode="External"/><Relationship Id="rId1813" Type="http://schemas.openxmlformats.org/officeDocument/2006/relationships/hyperlink" Target="https://www.caixa.gov.br/Downloads/sinapi-cadernos-tecnicos/SINAPI-CT-DEMOLICOES-E-REMOCOES.pdf" TargetMode="External"/><Relationship Id="rId4969" Type="http://schemas.openxmlformats.org/officeDocument/2006/relationships/hyperlink" Target="https://www.caixa.gov.br/Downloads/sinapi-cadernos-tecnicos/SINAPI-CT-INSTALACOES-HIDRAULICAS-RESERVACAO-E-BOMBAS-DE-RECALQUE.pdf" TargetMode="External"/><Relationship Id="rId7375" Type="http://schemas.openxmlformats.org/officeDocument/2006/relationships/hyperlink" Target="https://www.caixa.gov.br/Downloads/sinapi-cadernos-tecnicos/SINAPI-CT-MASSA-UNICA-INTERNA.pdf" TargetMode="External"/><Relationship Id="rId8426" Type="http://schemas.openxmlformats.org/officeDocument/2006/relationships/hyperlink" Target="https://www.caixa.gov.br/Downloads/sinapi-cadernos-tecnicos/SINAPI-CT-RECOMPOSICAO-DE-PAVIMENTOS.pdf" TargetMode="External"/><Relationship Id="rId8840" Type="http://schemas.openxmlformats.org/officeDocument/2006/relationships/hyperlink" Target="https://www.caixa.gov.br/Downloads/sinapi-cadernos-tecnicos/SINAPI-CT-SISTEMAS-HOSPITALARES-PONTOS-DE-CONSUMO.pdf" TargetMode="External"/><Relationship Id="rId3985" Type="http://schemas.openxmlformats.org/officeDocument/2006/relationships/hyperlink" Target="https://www.caixa.gov.br/Downloads/sinapi-cadernos-tecnicos/SINAPI-CT-FORMAS-PARA-ESTRUTURAS-DE-CONCRETO-ARMADO.pdf" TargetMode="External"/><Relationship Id="rId6391" Type="http://schemas.openxmlformats.org/officeDocument/2006/relationships/hyperlink" Target="https://www.caixa.gov.br/Downloads/sinapi-cadernos-tecnicos/SINAPI-CT-INSTALACOES-EM-COBRE.pdf" TargetMode="External"/><Relationship Id="rId7028" Type="http://schemas.openxmlformats.org/officeDocument/2006/relationships/hyperlink" Target="https://www.caixa.gov.br/Downloads/sinapi-metodologia/Livro_SINAPI_Calculos_Parametros.pdf" TargetMode="External"/><Relationship Id="rId7442" Type="http://schemas.openxmlformats.org/officeDocument/2006/relationships/hyperlink" Target="https://www.caixa.gov.br/Downloads/sinapi-cadernos-tecnicos/SINAPI-CT-PAISAGISMO-PLANTIO.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3638" Type="http://schemas.openxmlformats.org/officeDocument/2006/relationships/hyperlink" Target="https://www.caixa.gov.br/Downloads/sinapi-cadernos-tecnicos/SINAPI-CT-ESTRUTURA-E-TRAMA-PARA-COBERTURA.pdf" TargetMode="External"/><Relationship Id="rId6044" Type="http://schemas.openxmlformats.org/officeDocument/2006/relationships/hyperlink" Target="https://www.caixa.gov.br/Downloads/sinapi-cadernos-tecnicos/SINAPI-CT-INSTALACOES-DE-GAS-E-INCENDIO-EM-ACO-E-FERRO-GALVANIZADO.pdf" TargetMode="External"/><Relationship Id="rId559" Type="http://schemas.openxmlformats.org/officeDocument/2006/relationships/hyperlink" Target="https://www.caixa.gov.br/Downloads/sinapi-cadernos-tecnicos/SINAPI-CT-ASSENTAMENTO-DE-TUBOS-DE-PVC-E-METALICOS-EM-REDES-DE-AGUA.pdf" TargetMode="External"/><Relationship Id="rId1189" Type="http://schemas.openxmlformats.org/officeDocument/2006/relationships/hyperlink" Target="https://www.caixa.gov.br/Downloads/sinapi-cadernos-tecnicos/SINAPI-CT-CANALETAS-GRELHAS-E-CAIXAS-COM-GRELHA-PARA-DRENAGEM.pdf" TargetMode="External"/><Relationship Id="rId5060" Type="http://schemas.openxmlformats.org/officeDocument/2006/relationships/hyperlink" Target="https://www.caixa.gov.br/Downloads/sinapi-cadernos-tecnicos/SINAPI-CT-INSTALACOES-HIDRAULICAS-RESERVACAO-E-BOMBAS-DE-RECALQUE.pdf" TargetMode="External"/><Relationship Id="rId6111" Type="http://schemas.openxmlformats.org/officeDocument/2006/relationships/hyperlink" Target="https://www.caixa.gov.br/Downloads/sinapi-cadernos-tecnicos/SINAPI-CT-INSTALACOES-DE-GAS-E-INCENDIO-EM-ACO-E-FERRO-GALVANIZADO.pdf" TargetMode="External"/><Relationship Id="rId9267" Type="http://schemas.openxmlformats.org/officeDocument/2006/relationships/hyperlink" Target="https://www.caixa.gov.br/Downloads/sinapi-cadernos-tecnicos/SINAPI-CT-TRANSPORTE-CARGA-E-DESCARGA-DE-MATERIAIS.pdf" TargetMode="External"/><Relationship Id="rId626" Type="http://schemas.openxmlformats.org/officeDocument/2006/relationships/hyperlink" Target="https://www.caixa.gov.br/Downloads/sinapi-cadernos-tecnicos/SINAPI-CT-ASSENTAMENTO-DE-TUBOS-DE-PVC-E-METALICOS-EM-REDES-DE-AGUA.pdf" TargetMode="External"/><Relationship Id="rId973" Type="http://schemas.openxmlformats.org/officeDocument/2006/relationships/hyperlink" Target="https://www.caixa.gov.br/Downloads/sinapi-cadernos-tecnicos/SINAPI-CT-ATERROS-BASES-SUB-BASES-E-IMPRIMACOES.pdf" TargetMode="External"/><Relationship Id="rId1256" Type="http://schemas.openxmlformats.org/officeDocument/2006/relationships/hyperlink" Target="https://www.caixa.gov.br/Downloads/sinapi-cadernos-tecnicos/SINAPI-CT-CHAPISCO.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3705" Type="http://schemas.openxmlformats.org/officeDocument/2006/relationships/hyperlink" Target="https://www.caixa.gov.br/Downloads/sinapi-cadernos-tecnicos/SINAPI-CT-ESTRUTURAS-PRE-FABRICADAS-E-PRE-MOLDADAS.pdf" TargetMode="External"/><Relationship Id="rId8283" Type="http://schemas.openxmlformats.org/officeDocument/2006/relationships/hyperlink" Target="https://www.caixa.gov.br/Downloads/sinapi-cadernos-tecnicos/SINAPI-CT-RADIER-PISO-DE-CONCRETO-E-LAJE-SOBRE-SOLO.pdf" TargetMode="External"/><Relationship Id="rId9334" Type="http://schemas.openxmlformats.org/officeDocument/2006/relationships/hyperlink" Target="https://www.caixa.gov.br/Downloads/sinapi-cadernos-tecnicos/SINAPI-CT-TUBULACAO-FLANGEADA-PARA-REDES-DE-AGUA.pdf" TargetMode="External"/><Relationship Id="rId1670" Type="http://schemas.openxmlformats.org/officeDocument/2006/relationships/hyperlink" Target="https://www.caixa.gov.br/Downloads/sinapi-cadernos-tecnicos/SINAPI-CT-CUSTOS-HORARIOS-PRODUTIVO-E-IMPRODUTIVO-DOS-EQUIPAMENTOS.pdf" TargetMode="External"/><Relationship Id="rId2721" Type="http://schemas.openxmlformats.org/officeDocument/2006/relationships/hyperlink" Target="https://www.caixa.gov.br/Downloads/sinapi-cadernos-tecnicos/SINAPI-CT-DRENOS.pdf" TargetMode="External"/><Relationship Id="rId5877" Type="http://schemas.openxmlformats.org/officeDocument/2006/relationships/hyperlink" Target="https://www.caixa.gov.br/Downloads/sinapi-cadernos-tecnicos/SINAPI-CT-INSTALACOES-DE-DIVISORIAS-DIVERSAS.pdf" TargetMode="External"/><Relationship Id="rId6928" Type="http://schemas.openxmlformats.org/officeDocument/2006/relationships/hyperlink" Target="https://www.caixa.gov.br/Downloads/sinapi-metodologia/Livro_SINAPI_Calculos_Parametros.pdf" TargetMode="External"/><Relationship Id="rId1323" Type="http://schemas.openxmlformats.org/officeDocument/2006/relationships/hyperlink" Target="https://www.caixa.gov.br/Downloads/sinapi-cadernos-tecnicos/SINAPI-CT-CONCRETO-PROTENDIDO.pdf" TargetMode="External"/><Relationship Id="rId4479" Type="http://schemas.openxmlformats.org/officeDocument/2006/relationships/hyperlink" Target="https://www.caixa.gov.br/Downloads/sinapi-cadernos-tecnicos/SINAPI-CT-INSTALACOES-ELETRICAS-ELETRODUTOS-EMBUTIDOS-CABOS-CAIXAS-TOMADAS-E-INTERRUPTORES.pdf" TargetMode="External"/><Relationship Id="rId4893" Type="http://schemas.openxmlformats.org/officeDocument/2006/relationships/hyperlink" Target="https://www.caixa.gov.br/Downloads/sinapi-cadernos-tecnicos/SINAPI-CT-INSTALACOES-HIDRAULICAS-RESERVACAO-E-BOMBAS-DE-RECALQUE.pdf" TargetMode="External"/><Relationship Id="rId5944" Type="http://schemas.openxmlformats.org/officeDocument/2006/relationships/hyperlink" Target="https://www.caixa.gov.br/Downloads/sinapi-cadernos-tecnicos/SINAPI-CT-INSTALACOES-DE-GAS-E-INCENDIO-EM-ACO-E-FERRO-GALVANIZADO.pdf" TargetMode="External"/><Relationship Id="rId8350" Type="http://schemas.openxmlformats.org/officeDocument/2006/relationships/hyperlink" Target="https://www.caixa.gov.br/Downloads/sinapi-cadernos-tecnicos/SINAPI-CT-RASGOS-E-FIXACOES.pdf" TargetMode="External"/><Relationship Id="rId9401" Type="http://schemas.openxmlformats.org/officeDocument/2006/relationships/hyperlink" Target="https://www.caixa.gov.br/Downloads/sinapi-cadernos-tecnicos/SINAPI-CT-TUBULOES.pdf" TargetMode="External"/><Relationship Id="rId3495" Type="http://schemas.openxmlformats.org/officeDocument/2006/relationships/hyperlink" Target="https://www.caixa.gov.br/Downloads/sinapi-cadernos-tecnicos/SINAPI-CT-ESQUADRIAS-PORTAS.pdf" TargetMode="External"/><Relationship Id="rId4546" Type="http://schemas.openxmlformats.org/officeDocument/2006/relationships/hyperlink" Target="https://www.caixa.gov.br/Downloads/sinapi-cadernos-tecnicos/SINAPI-CT-INSTALACOES-ELETRICAS-ELETRODUTOS-CONEXOES-E-CONDULETES-APARENTES.pdf" TargetMode="External"/><Relationship Id="rId4960" Type="http://schemas.openxmlformats.org/officeDocument/2006/relationships/hyperlink" Target="https://www.caixa.gov.br/Downloads/sinapi-cadernos-tecnicos/SINAPI-CT-INSTALACOES-HIDRAULICAS-RESERVACAO-E-BOMBAS-DE-RECALQUE.pdf" TargetMode="External"/><Relationship Id="rId8003" Type="http://schemas.openxmlformats.org/officeDocument/2006/relationships/hyperlink" Target="https://www.caixa.gov.br/Downloads/sinapi-cadernos-tecnicos/SINAPI-CT-POSTES-DE-CONCRETO-E-METALICOS.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3148" Type="http://schemas.openxmlformats.org/officeDocument/2006/relationships/hyperlink" Target="https://www.caixa.gov.br/Downloads/sinapi-cadernos-tecnicos/SINAPI-CT-ESCAVACAO-HORIZONTAL.pdf" TargetMode="External"/><Relationship Id="rId3562" Type="http://schemas.openxmlformats.org/officeDocument/2006/relationships/hyperlink" Target="https://www.caixa.gov.br/Downloads/sinapi-cadernos-tecnicos/SINAPI-CT-ESTACAS-METALICAS.pdf" TargetMode="External"/><Relationship Id="rId4613" Type="http://schemas.openxmlformats.org/officeDocument/2006/relationships/hyperlink" Target="https://www.caixa.gov.br/Downloads/sinapi-cadernos-tecnicos/SINAPI-CT-INSTALACOES-ELETRICAS-QUADROS-CABOS-DISJUNTORES-CONTATORES-E-BARRAMENTOS-BLINDADOS.pdf" TargetMode="External"/><Relationship Id="rId7769" Type="http://schemas.openxmlformats.org/officeDocument/2006/relationships/hyperlink" Target="https://www.caixa.gov.br/Downloads/sinapi-cadernos-tecnicos/SINAPI-CT-PINTURA-EXTERNA.pdf" TargetMode="External"/><Relationship Id="rId483" Type="http://schemas.openxmlformats.org/officeDocument/2006/relationships/hyperlink" Target="https://www.caixa.gov.br/Downloads/sinapi-cadernos-tecnicos/SINAPI-CT-ASSENTAMENTO-DE-TUBOS-DE-PVC-E-METALICOS-EM-REDES-DE-AGUA.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3215" Type="http://schemas.openxmlformats.org/officeDocument/2006/relationships/hyperlink" Target="https://www.caixa.gov.br/Downloads/sinapi-cadernos-tecnicos/SINAPI-CT-ESCAVACAO-VERTICAL-A-CEU-ABERTO.pdf" TargetMode="External"/><Relationship Id="rId6785" Type="http://schemas.openxmlformats.org/officeDocument/2006/relationships/hyperlink" Target="https://www.caixa.gov.br/Downloads/sinapi-metodologia/Livro_SINAPI_Calculos_Parametros.pdf" TargetMode="External"/><Relationship Id="rId9191" Type="http://schemas.openxmlformats.org/officeDocument/2006/relationships/hyperlink" Target="https://www.caixa.gov.br/Downloads/sinapi-cadernos-tecnicos/SINAPI-CT-TRANSPORTE-CARGA-E-DESCARGA-DE-MATERIAIS.pdf" TargetMode="External"/><Relationship Id="rId136" Type="http://schemas.openxmlformats.org/officeDocument/2006/relationships/hyperlink" Target="https://www.caixa.gov.br/Downloads/sinapi-cadernos-tecnicos/SINAPI-CT-ARGAMASSAS.pdf" TargetMode="External"/><Relationship Id="rId550" Type="http://schemas.openxmlformats.org/officeDocument/2006/relationships/hyperlink" Target="https://www.caixa.gov.br/Downloads/sinapi-cadernos-tecnicos/SINAPI-CT-ASSENTAMENTO-DE-TUBOS-DE-PVC-E-METALICOS-EM-REDES-DE-AGUA.pdf" TargetMode="External"/><Relationship Id="rId1180" Type="http://schemas.openxmlformats.org/officeDocument/2006/relationships/hyperlink" Target="https://www.caixa.gov.br/Downloads/sinapi-cadernos-tecnicos/SINAPI-CT-CAIXAS-DE-AGUA-PARA-EDIFICACOE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5387" Type="http://schemas.openxmlformats.org/officeDocument/2006/relationships/hyperlink" Target="https://www.caixa.gov.br/Downloads/sinapi-cadernos-tecnicos/SINAPI-CT-INSTALACOES-PREDIAIS-DE-ESGOTO-TUBOS-E-CONEXOES.pdf" TargetMode="External"/><Relationship Id="rId6438" Type="http://schemas.openxmlformats.org/officeDocument/2006/relationships/hyperlink" Target="https://www.caixa.gov.br/Downloads/sinapi-cadernos-tecnicos/SINAPI-CT-INSTALACOES-EM-COBRE.pdf" TargetMode="External"/><Relationship Id="rId7836" Type="http://schemas.openxmlformats.org/officeDocument/2006/relationships/hyperlink" Target="https://www.caixa.gov.br/Downloads/sinapi-cadernos-tecnicos/SINAPI-CT-PINTURA-EM-MADEIRA.pdf" TargetMode="External"/><Relationship Id="rId203" Type="http://schemas.openxmlformats.org/officeDocument/2006/relationships/hyperlink" Target="https://www.caixa.gov.br/Downloads/sinapi-cadernos-tecnicos/SINAPI-CT-ARGAMASSAS.pdf" TargetMode="External"/><Relationship Id="rId6852" Type="http://schemas.openxmlformats.org/officeDocument/2006/relationships/hyperlink" Target="https://www.caixa.gov.br/Downloads/sinapi-metodologia/Livro_SINAPI_Calculos_Parametros.pdf" TargetMode="External"/><Relationship Id="rId7903" Type="http://schemas.openxmlformats.org/officeDocument/2006/relationships/hyperlink" Target="https://www.caixa.gov.br/Downloads/sinapi-cadernos-tecnicos/SINAPI-CT-PINTURA-EM-SUPERFICIES-METALICAS.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4056" Type="http://schemas.openxmlformats.org/officeDocument/2006/relationships/hyperlink" Target="https://www.caixa.gov.br/Downloads/sinapi-cadernos-tecnicos/SINAPI-CT-FORMAS-PARA-ESTRUTURAS-DE-CONCRETO-ARMADO.pdf" TargetMode="External"/><Relationship Id="rId5454" Type="http://schemas.openxmlformats.org/officeDocument/2006/relationships/hyperlink" Target="https://www.caixa.gov.br/Downloads/sinapi-cadernos-tecnicos/SINAPI-CT-INSTALACOES-PREDIAIS-DE-AGUA-FRIA-EM-PVC.pdf" TargetMode="External"/><Relationship Id="rId6505" Type="http://schemas.openxmlformats.org/officeDocument/2006/relationships/hyperlink" Target="https://www.caixa.gov.br/Downloads/sinapi-cadernos-tecnicos/SINAPI-CT-INSTALACOES-EM-COBRE.pdf" TargetMode="External"/><Relationship Id="rId4470" Type="http://schemas.openxmlformats.org/officeDocument/2006/relationships/hyperlink" Target="https://www.caixa.gov.br/Downloads/sinapi-cadernos-tecnicos/SINAPI-CT-INSTALACOES-ELETRICAS-ELETRODUTOS-EMBUTIDOS-CABOS-CAIXAS-TOMADAS-E-INTERRUPTORES.pdf" TargetMode="External"/><Relationship Id="rId5107" Type="http://schemas.openxmlformats.org/officeDocument/2006/relationships/hyperlink" Target="https://www.caixa.gov.br/Downloads/sinapi-cadernos-tecnicos/SINAPI-CT-INSTALACOES-HIDRAULICAS-EM-PEX.pdf" TargetMode="External"/><Relationship Id="rId5521" Type="http://schemas.openxmlformats.org/officeDocument/2006/relationships/hyperlink" Target="https://www.caixa.gov.br/Downloads/sinapi-cadernos-tecnicos/SINAPI-CT-INSTALACOES-PREDIAIS-DE-AGUA-FRIA-EM-PVC.pdf" TargetMode="External"/><Relationship Id="rId8677" Type="http://schemas.openxmlformats.org/officeDocument/2006/relationships/hyperlink" Target="https://www.caixa.gov.br/Downloads/sinapi-cadernos-tecnicos/SINAPI-CT-REDES-DE-AGUA-E-ESGOTO-EM-PEAD-LISO-(TUBOS-E-CONEXOES).pdf" TargetMode="External"/><Relationship Id="rId1717" Type="http://schemas.openxmlformats.org/officeDocument/2006/relationships/hyperlink" Target="https://www.caixa.gov.br/Downloads/sinapi-cadernos-tecnicos/SINAPI-CT-CUSTOS-HORARIOS-PRODUTIVO-E-IMPRODUTIVO-DOS-EQUIPAMENTOS.pdf" TargetMode="External"/><Relationship Id="rId3072" Type="http://schemas.openxmlformats.org/officeDocument/2006/relationships/hyperlink" Target="https://www.caixa.gov.br/Downloads/sinapi-cadernos-tecnicos/SINAPI-CT-ESCADAS.pdf" TargetMode="External"/><Relationship Id="rId4123" Type="http://schemas.openxmlformats.org/officeDocument/2006/relationships/hyperlink" Target="https://www.caixa.gov.br/Downloads/sinapi-cadernos-tecnicos/SINAPI-CT-GALERIAS-COM-ADUELAS-DE-CONCRETO.pdf" TargetMode="External"/><Relationship Id="rId7279" Type="http://schemas.openxmlformats.org/officeDocument/2006/relationships/hyperlink" Target="https://www.caixa.gov.br/Downloads/sinapi-cadernos-tecnicos/SINAPI-CT-MASSA-UNICA-EXTERNA.pdf" TargetMode="External"/><Relationship Id="rId7693" Type="http://schemas.openxmlformats.org/officeDocument/2006/relationships/hyperlink" Target="https://www.caixa.gov.br/Downloads/sinapi-cadernos-tecnicos/SINAPI-CT-PEITORIS-E-CHAPINS.pdf" TargetMode="External"/><Relationship Id="rId8744" Type="http://schemas.openxmlformats.org/officeDocument/2006/relationships/hyperlink" Target="https://www.caixa.gov.br/Downloads/sinapi-cadernos-tecnicos/SINAPI-CT-SINALIZACAO-HORIZONTAL-VIARIA.pdf" TargetMode="External"/><Relationship Id="rId3889" Type="http://schemas.openxmlformats.org/officeDocument/2006/relationships/hyperlink" Target="https://www.caixa.gov.br/Downloads/sinapi-cadernos-tecnicos/SINAPI-CT-FOSSAS-E-SUMIDOUROS.pdf" TargetMode="External"/><Relationship Id="rId6295" Type="http://schemas.openxmlformats.org/officeDocument/2006/relationships/hyperlink" Target="https://www.caixa.gov.br/Downloads/sinapi-cadernos-tecnicos/SINAPI-CT-INSTALACOES-DE-AR-CONDICIONADO.pdf" TargetMode="External"/><Relationship Id="rId7346" Type="http://schemas.openxmlformats.org/officeDocument/2006/relationships/hyperlink" Target="https://www.caixa.gov.br/Downloads/sinapi-cadernos-tecnicos/SINAPI-CT-MASSA-UNICA-INTERNA.pdf" TargetMode="External"/><Relationship Id="rId6362" Type="http://schemas.openxmlformats.org/officeDocument/2006/relationships/hyperlink" Target="https://www.caixa.gov.br/Downloads/sinapi-cadernos-tecnicos/SINAPI-CT-INSTALACOES-EM-COBRE.pdf" TargetMode="External"/><Relationship Id="rId7413" Type="http://schemas.openxmlformats.org/officeDocument/2006/relationships/hyperlink" Target="https://www.caixa.gov.br/Downloads/sinapi-cadernos-tecnicos/SINAPI-CT-MOBILIARIO-URBANO.pdf" TargetMode="External"/><Relationship Id="rId7760" Type="http://schemas.openxmlformats.org/officeDocument/2006/relationships/hyperlink" Target="https://www.caixa.gov.br/Downloads/sinapi-cadernos-tecnicos/SINAPI-CT-PERFURACAO-HORIZONTAL-DIRECIONAL-HDD.pdf" TargetMode="External"/><Relationship Id="rId8811" Type="http://schemas.openxmlformats.org/officeDocument/2006/relationships/hyperlink" Target="https://www.caixa.gov.br/Downloads/sinapi-cadernos-tecnicos/SINAPI-CT-SISTEMA-DE-PROTECAO-CONTRA-DESCARGAS-ATMOSFERICAS-SPDA.pdf" TargetMode="External"/><Relationship Id="rId3956" Type="http://schemas.openxmlformats.org/officeDocument/2006/relationships/hyperlink" Target="https://www.caixa.gov.br/Downloads/sinapi-cadernos-tecnicos/SINAPI-CT-FUNDACOES-RASAS-(BLOCOS-SAPATAS-VIGAS-BALDRAME).pdf" TargetMode="External"/><Relationship Id="rId6015" Type="http://schemas.openxmlformats.org/officeDocument/2006/relationships/hyperlink" Target="https://www.caixa.gov.br/Downloads/sinapi-cadernos-tecnicos/SINAPI-CT-INSTALACOES-DE-GAS-E-INCENDIO-EM-ACO-E-FERRO-GALVANIZADO.pdf" TargetMode="External"/><Relationship Id="rId877" Type="http://schemas.openxmlformats.org/officeDocument/2006/relationships/hyperlink" Target="https://www.caixa.gov.br/Downloads/sinapi-cadernos-tecnicos/SINAPI-CT-ATERROS-BASES-SUB-BASES-E-IMPRIMACOE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972" Type="http://schemas.openxmlformats.org/officeDocument/2006/relationships/hyperlink" Target="https://www.caixa.gov.br/Downloads/sinapi-cadernos-tecnicos/SINAPI-CT-EQUIPAMENTOS-DE-PROTECAO-COLETIVA.pdf" TargetMode="External"/><Relationship Id="rId3609" Type="http://schemas.openxmlformats.org/officeDocument/2006/relationships/hyperlink" Target="https://www.caixa.gov.br/Downloads/sinapi-cadernos-tecnicos/SINAPI-CT-ESTRUTURA-E-TRAMA-PARA-COBERTURA.pdf" TargetMode="External"/><Relationship Id="rId8187" Type="http://schemas.openxmlformats.org/officeDocument/2006/relationships/hyperlink" Target="https://www.caixa.gov.br/Downloads/sinapi-cadernos-tecnicos/SINAPI-CT-POCOS-DE-VISITA-E-CAIXAS-PARA-BOCAS-DE-LOBO.pdf" TargetMode="External"/><Relationship Id="rId9585" Type="http://schemas.openxmlformats.org/officeDocument/2006/relationships/hyperlink" Target="https://www.caixa.gov.br/Downloads/sinapi-cadernos-tecnicos/SINAPI-CT-VALVULAS-E-REGISTROS-PARA-SISTEMAS-PREDIAIS.pdf" TargetMode="External"/><Relationship Id="rId944" Type="http://schemas.openxmlformats.org/officeDocument/2006/relationships/hyperlink" Target="https://www.caixa.gov.br/Downloads/sinapi-cadernos-tecnicos/SINAPI-CT-ATERROS-BASES-SUB-BASES-E-IMPRIMACOES.pdf" TargetMode="External"/><Relationship Id="rId1574" Type="http://schemas.openxmlformats.org/officeDocument/2006/relationships/hyperlink" Target="https://www.caixa.gov.br/Downloads/sinapi-cadernos-tecnicos/SINAPI-CT-CUSTOS-HORARIOS-PRODUTIVO-E-IMPRODUTIV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5031" Type="http://schemas.openxmlformats.org/officeDocument/2006/relationships/hyperlink" Target="https://www.caixa.gov.br/Downloads/sinapi-cadernos-tecnicos/SINAPI-CT-INSTALACOES-HIDRAULICAS-RESERVACAO-E-BOMBAS-DE-RECALQUE.pdf" TargetMode="External"/><Relationship Id="rId9238" Type="http://schemas.openxmlformats.org/officeDocument/2006/relationships/hyperlink" Target="https://www.caixa.gov.br/Downloads/sinapi-cadernos-tecnicos/SINAPI-CT-TRANSPORTE-CARGA-E-DESCARGA-DE-MATERIAIS.pdf" TargetMode="External"/><Relationship Id="rId9652" Type="http://schemas.openxmlformats.org/officeDocument/2006/relationships/hyperlink" Target="https://www.caixa.gov.br/Downloads/sinapi-cadernos-tecnicos/SINAPI-CT-VALVULAS-PARA-REDES-DE-SANEAMENTO.pdf" TargetMode="External"/><Relationship Id="rId1227" Type="http://schemas.openxmlformats.org/officeDocument/2006/relationships/hyperlink" Target="https://www.caixa.gov.br/Downloads/sinapi-cadernos-tecnicos/SINAPI-CT-CERCAS-PROTETORES-E-ALAMBRADOS.pdf" TargetMode="External"/><Relationship Id="rId1641" Type="http://schemas.openxmlformats.org/officeDocument/2006/relationships/hyperlink" Target="https://www.caixa.gov.br/Downloads/sinapi-cadernos-tecnicos/SINAPI-CT-CUSTOS-HORARIOS-PRODUTIVO-E-IMPRODUTIVO-DOS-EQUIPAMENTOS.pdf" TargetMode="External"/><Relationship Id="rId4797" Type="http://schemas.openxmlformats.org/officeDocument/2006/relationships/hyperlink" Target="https://www.caixa.gov.br/Downloads/sinapi-cadernos-tecnicos/SINAPI-CT-INSTALACOES-HIDRAULICAS-RESERVACAO-E-BOMBAS-DE-RECALQUE.pdf" TargetMode="External"/><Relationship Id="rId5848" Type="http://schemas.openxmlformats.org/officeDocument/2006/relationships/hyperlink" Target="https://www.caixa.gov.br/Downloads/sinapi-cadernos-tecnicos/SINAPI-CT-INSTALACOES-PREDIAIS-DE-AGUAS-PLUVIAIS-TUBOS-CONEXOES-CAIXAS-E-RALOS.pdf" TargetMode="External"/><Relationship Id="rId8254" Type="http://schemas.openxmlformats.org/officeDocument/2006/relationships/hyperlink" Target="https://www.caixa.gov.br/Downloads/sinapi-cadernos-tecnicos/SINAPI-CT-QUADRAS-E-SEUS-EQUIPAMENTOS.pdf" TargetMode="External"/><Relationship Id="rId9305" Type="http://schemas.openxmlformats.org/officeDocument/2006/relationships/hyperlink" Target="https://www.caixa.gov.br/Downloads/sinapi-cadernos-tecnicos/SINAPI-CT-TRANSPORTE-CARGA-E-DESCARGA-DE-MATERIAIS.pdf" TargetMode="External"/><Relationship Id="rId3399" Type="http://schemas.openxmlformats.org/officeDocument/2006/relationships/hyperlink" Target="https://www.caixa.gov.br/Downloads/sinapi-cadernos-tecnicos/SINAPI-CT-ESQUADRIAS-JANELAS.pdf" TargetMode="External"/><Relationship Id="rId4864" Type="http://schemas.openxmlformats.org/officeDocument/2006/relationships/hyperlink" Target="https://www.caixa.gov.br/Downloads/sinapi-cadernos-tecnicos/SINAPI-CT-INSTALACOES-HIDRAULICAS-RESERVACAO-E-BOMBAS-DE-RECALQUE.pdf" TargetMode="External"/><Relationship Id="rId7270" Type="http://schemas.openxmlformats.org/officeDocument/2006/relationships/hyperlink" Target="https://www.caixa.gov.br/Downloads/sinapi-cadernos-tecnicos/SINAPI-CT-MASSA-UNICA-EXTERNA.pdf" TargetMode="External"/><Relationship Id="rId8321" Type="http://schemas.openxmlformats.org/officeDocument/2006/relationships/hyperlink" Target="https://www.caixa.gov.br/Downloads/sinapi-cadernos-tecnicos/SINAPI-CT-RASGOS-E-FIXACOES.pdf" TargetMode="External"/><Relationship Id="rId3466" Type="http://schemas.openxmlformats.org/officeDocument/2006/relationships/hyperlink" Target="https://www.caixa.gov.br/Downloads/sinapi-cadernos-tecnicos/SINAPI-CT-ESQUADRIAS-PORTAS.pdf" TargetMode="External"/><Relationship Id="rId4517" Type="http://schemas.openxmlformats.org/officeDocument/2006/relationships/hyperlink" Target="https://www.caixa.gov.br/Downloads/sinapi-cadernos-tecnicos/SINAPI-CT-INSTALACOES-ELETRICAS-ELETRODUTOS-CONEXOES-E-CONDULETES-APARENTES.pdf" TargetMode="External"/><Relationship Id="rId5915" Type="http://schemas.openxmlformats.org/officeDocument/2006/relationships/hyperlink" Target="https://www.caixa.gov.br/Downloads/sinapi-cadernos-tecnicos/SINAPI-CT-INSTALACOES-DE-GAS-E-INCENDIO-EM-ACO-E-FERRO-GALVANIZADO.pdf" TargetMode="External"/><Relationship Id="rId387" Type="http://schemas.openxmlformats.org/officeDocument/2006/relationships/hyperlink" Target="https://www.caixa.gov.br/Downloads/sinapi-cadernos-tecnicos/SINAPI-CT-ASSENTAMENTO-DE-TUBOS-DE-ESGOTO-EM-PVC-E-PEAD.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3119" Type="http://schemas.openxmlformats.org/officeDocument/2006/relationships/hyperlink" Target="https://www.caixa.gov.br/Downloads/sinapi-cadernos-tecnicos/SINAPI-CT-ESCAVACAO-HORIZONTAL.pdf" TargetMode="External"/><Relationship Id="rId3880" Type="http://schemas.openxmlformats.org/officeDocument/2006/relationships/hyperlink" Target="https://www.caixa.gov.br/Downloads/sinapi-cadernos-tecnicos/SINAPI-CT-FORROS.pdf" TargetMode="External"/><Relationship Id="rId4931" Type="http://schemas.openxmlformats.org/officeDocument/2006/relationships/hyperlink" Target="https://www.caixa.gov.br/Downloads/sinapi-cadernos-tecnicos/SINAPI-CT-INSTALACOES-HIDRAULICAS-RESERVACAO-E-BOMBAS-DE-RECALQUE.pdf" TargetMode="External"/><Relationship Id="rId9095" Type="http://schemas.openxmlformats.org/officeDocument/2006/relationships/hyperlink" Target="https://www.caixa.gov.br/Downloads/sinapi-cadernos-tecnicos/SINAPI-CT-TRANSPORTE-DE-MATERIAIS-DENTRO-DO-CANTEIRO-DE-OBRAS.pdf" TargetMode="External"/><Relationship Id="rId1084" Type="http://schemas.openxmlformats.org/officeDocument/2006/relationships/hyperlink" Target="https://www.caixa.gov.br/Downloads/sinapi-cadernos-tecnicos/SINAPI-CT-BOMBAS-HIDRAULICAS-CENTRIFUGAS-HORIZONTAIS-E-SUBMERSIVEI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3533" Type="http://schemas.openxmlformats.org/officeDocument/2006/relationships/hyperlink" Target="https://www.caixa.gov.br/Downloads/sinapi-cadernos-tecnicos/SINAPI-CT-ESQUADRIAS-PORTAS.pdf" TargetMode="External"/><Relationship Id="rId6689" Type="http://schemas.openxmlformats.org/officeDocument/2006/relationships/hyperlink" Target="https://www.caixa.gov.br/Downloads/sinapi-cadernos-tecnicos/SINAPI-CT-LIGACOES-PREDIAIS-DE-AGUA-E-ESGOTO.pdf" TargetMode="External"/><Relationship Id="rId9162" Type="http://schemas.openxmlformats.org/officeDocument/2006/relationships/hyperlink" Target="https://www.caixa.gov.br/Downloads/sinapi-cadernos-tecnicos/SINAPI-CT-TRANSPORTE-DE-MATERIAIS-DENTRO-DO-CANTEIRO-DE-OBRAS.pdf" TargetMode="External"/><Relationship Id="rId107" Type="http://schemas.openxmlformats.org/officeDocument/2006/relationships/hyperlink" Target="https://www.caixa.gov.br/Downloads/sinapi-cadernos-tecnicos/SINAPI-CT-ARGAMASSAS.pdf" TargetMode="External"/><Relationship Id="rId454" Type="http://schemas.openxmlformats.org/officeDocument/2006/relationships/hyperlink" Target="https://www.caixa.gov.br/Downloads/sinapi-cadernos-tecnicos/SINAPI-CT-ASSENTAMENTO-DE-TUBOS-DE-PVC-E-METALICOS-EM-REDES-DE-AGUA.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3600" Type="http://schemas.openxmlformats.org/officeDocument/2006/relationships/hyperlink" Target="https://www.caixa.gov.br/Downloads/sinapi-cadernos-tecnicos/SINAPI-CT-ESTRUTURA-E-TRAMA-PARA-COBERTURA.pdf" TargetMode="External"/><Relationship Id="rId6756" Type="http://schemas.openxmlformats.org/officeDocument/2006/relationships/hyperlink" Target="https://www.caixa.gov.br/Downloads/sinapi-metodologia/Livro_SINAPI_Calculos_Parametros.pdf" TargetMode="External"/><Relationship Id="rId7807" Type="http://schemas.openxmlformats.org/officeDocument/2006/relationships/hyperlink" Target="https://www.caixa.gov.br/Downloads/sinapi-cadernos-tecnicos/SINAPI-CT-PINTURA-INTERNA.pdf" TargetMode="External"/><Relationship Id="rId521" Type="http://schemas.openxmlformats.org/officeDocument/2006/relationships/hyperlink" Target="https://www.caixa.gov.br/Downloads/sinapi-cadernos-tecnicos/SINAPI-CT-ASSENTAMENTO-DE-TUBOS-DE-PVC-E-METALICOS-EM-REDES-DE-AGUA.pdf" TargetMode="External"/><Relationship Id="rId1151" Type="http://schemas.openxmlformats.org/officeDocument/2006/relationships/hyperlink" Target="https://www.caixa.gov.br/Downloads/sinapi-cadernos-tecnicos/SINAPI-CT-CAIXAS-DE-AGUA-PARA-EDIFICACOE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5358" Type="http://schemas.openxmlformats.org/officeDocument/2006/relationships/hyperlink" Target="https://www.caixa.gov.br/Downloads/sinapi-cadernos-tecnicos/SINAPI-CT-INSTALACOES-PREDIAIS-DE-ESGOTO-TUBOS-E-CONEXOES.pdf" TargetMode="External"/><Relationship Id="rId5772" Type="http://schemas.openxmlformats.org/officeDocument/2006/relationships/hyperlink" Target="https://www.caixa.gov.br/Downloads/sinapi-cadernos-tecnicos/SINAPI-CT-INSTALACOES-PREDIAIS-DE-AGUA-QUENTE-EM-CPVC.pdf" TargetMode="External"/><Relationship Id="rId6409" Type="http://schemas.openxmlformats.org/officeDocument/2006/relationships/hyperlink" Target="https://www.caixa.gov.br/Downloads/sinapi-cadernos-tecnicos/SINAPI-CT-INSTALACOES-EM-COBRE.pdf" TargetMode="External"/><Relationship Id="rId6823" Type="http://schemas.openxmlformats.org/officeDocument/2006/relationships/hyperlink" Target="https://www.caixa.gov.br/Downloads/sinapi-metodologia/Livro_SINAPI_Calculos_Parametros.pdf" TargetMode="External"/><Relationship Id="rId1968" Type="http://schemas.openxmlformats.org/officeDocument/2006/relationships/hyperlink" Target="https://www.caixa.gov.br/Downloads/sinapi-cadernos-tecnicos/SINAPI-CT-DEPRECIACAO-JUROS-IMPOSTOS-E-SEGUROS-MANUTENCAO-E-MATERIAIS-NA-OPERACAO-DOS-EQUIPAMENTOS.pdf" TargetMode="External"/><Relationship Id="rId4374" Type="http://schemas.openxmlformats.org/officeDocument/2006/relationships/hyperlink" Target="https://www.caixa.gov.br/Downloads/sinapi-cadernos-tecnicos/SINAPI-CT-INSTALACOES-ELETRICAS-ELETRODUTOS-EMBUTIDOS-CABOS-CAIXAS-TOMADAS-E-INTERRUPTORES.pdf" TargetMode="External"/><Relationship Id="rId5425" Type="http://schemas.openxmlformats.org/officeDocument/2006/relationships/hyperlink" Target="https://www.caixa.gov.br/Downloads/sinapi-cadernos-tecnicos/SINAPI-CT-INSTALACOES-PREDIAIS-DE-AGUA-FRIA-EM-PVC.pdf" TargetMode="External"/><Relationship Id="rId8995" Type="http://schemas.openxmlformats.org/officeDocument/2006/relationships/hyperlink" Target="https://www.caixa.gov.br/Downloads/sinapi-cadernos-tecnicos/SINAPI-CT-TRANSPORTE-FLUVIAL-CARGA-E-DESCARGA.pdf" TargetMode="External"/><Relationship Id="rId3390" Type="http://schemas.openxmlformats.org/officeDocument/2006/relationships/hyperlink" Target="https://www.caixa.gov.br/Downloads/sinapi-cadernos-tecnicos/SINAPI-CT-ESQUADRIAS-JANELAS.pdf" TargetMode="External"/><Relationship Id="rId4027" Type="http://schemas.openxmlformats.org/officeDocument/2006/relationships/hyperlink" Target="https://www.caixa.gov.br/Downloads/sinapi-cadernos-tecnicos/SINAPI-CT-FORMAS-PARA-ESTRUTURAS-DE-CONCRETO-ARMADO.pdf" TargetMode="External"/><Relationship Id="rId4441" Type="http://schemas.openxmlformats.org/officeDocument/2006/relationships/hyperlink" Target="https://www.caixa.gov.br/Downloads/sinapi-cadernos-tecnicos/SINAPI-CT-INSTALACOES-ELETRICAS-ELETRODUTOS-EMBUTIDOS-CABOS-CAIXAS-TOMADAS-E-INTERRUPTORES.pdf" TargetMode="External"/><Relationship Id="rId7597" Type="http://schemas.openxmlformats.org/officeDocument/2006/relationships/hyperlink" Target="https://www.caixa.gov.br/Downloads/sinapi-cadernos-tecnicos/SINAPI-CT-PASSEIOS-DE-CONCRETO.pdf" TargetMode="External"/><Relationship Id="rId8648" Type="http://schemas.openxmlformats.org/officeDocument/2006/relationships/hyperlink" Target="https://www.caixa.gov.br/Downloads/sinapi-cadernos-tecnicos/SINAPI-CT-REDES-DE-AGUA-E-ESGOTO-EM-PEAD-LISO-(TUBOS-E-CONEXOES).pdf" TargetMode="External"/><Relationship Id="rId3043" Type="http://schemas.openxmlformats.org/officeDocument/2006/relationships/hyperlink" Target="https://www.caixa.gov.br/Downloads/sinapi-cadernos-tecnicos/SINAPI-CT-ESCADAS.pdf" TargetMode="External"/><Relationship Id="rId6199" Type="http://schemas.openxmlformats.org/officeDocument/2006/relationships/hyperlink" Target="https://www.caixa.gov.br/Downloads/sinapi-cadernos-tecnicos/SINAPI-CT-INSTALACOES-DE-GAS-E-INCENDIO-EM-ACO-E-FERRO-GALVANIZADO.pdf" TargetMode="External"/><Relationship Id="rId6266" Type="http://schemas.openxmlformats.org/officeDocument/2006/relationships/hyperlink" Target="https://www.caixa.gov.br/Downloads/sinapi-cadernos-tecnicos/SINAPI-CT-INSTALACOES-DE-GAS-EM-PEX-MULTICAMADAS.pdf" TargetMode="External"/><Relationship Id="rId7664" Type="http://schemas.openxmlformats.org/officeDocument/2006/relationships/hyperlink" Target="https://www.caixa.gov.br/Downloads/sinapi-cadernos-tecnicos/SINAPI-CT-PAVIMENTO-RIGIDO-DE-CONCRETO.pdf" TargetMode="External"/><Relationship Id="rId8715" Type="http://schemas.openxmlformats.org/officeDocument/2006/relationships/hyperlink" Target="https://www.caixa.gov.br/Downloads/sinapi-cadernos-tecnicos/SINAPI-CT-REVESTIMENTOS-CERAMICOS-INTERNOS.pdf" TargetMode="External"/><Relationship Id="rId3110" Type="http://schemas.openxmlformats.org/officeDocument/2006/relationships/hyperlink" Target="https://www.caixa.gov.br/Downloads/sinapi-cadernos-tecnicos/SINAPI-CT-ESCADAS.pdf" TargetMode="External"/><Relationship Id="rId6680" Type="http://schemas.openxmlformats.org/officeDocument/2006/relationships/hyperlink" Target="https://www.caixa.gov.br/Downloads/sinapi-cadernos-tecnicos/SINAPI-CT-LIGACOES-PREDIAIS-DE-AGUA-E-ESGOTO.pdf" TargetMode="External"/><Relationship Id="rId7317" Type="http://schemas.openxmlformats.org/officeDocument/2006/relationships/hyperlink" Target="https://www.caixa.gov.br/Downloads/sinapi-cadernos-tecnicos/SINAPI-CT-MASSA-UNICA-EXTERNA.pdf" TargetMode="External"/><Relationship Id="rId7731" Type="http://schemas.openxmlformats.org/officeDocument/2006/relationships/hyperlink" Target="https://www.caixa.gov.br/Downloads/sinapi-cadernos-tecnicos/SINAPI-CT-PERFURACAO-HORIZONTAL-DIRECIONAL-HDD.pdf" TargetMode="External"/><Relationship Id="rId2876" Type="http://schemas.openxmlformats.org/officeDocument/2006/relationships/hyperlink" Target="https://www.caixa.gov.br/Downloads/sinapi-cadernos-tecnicos/SINAPI-CT-ELETROCALHAS.pdf" TargetMode="External"/><Relationship Id="rId3927" Type="http://schemas.openxmlformats.org/officeDocument/2006/relationships/hyperlink" Target="https://www.caixa.gov.br/Downloads/sinapi-cadernos-tecnicos/SINAPI-CT-FOSSAS-E-SUMIDOUROS.pdf" TargetMode="External"/><Relationship Id="rId5282" Type="http://schemas.openxmlformats.org/officeDocument/2006/relationships/hyperlink" Target="https://www.caixa.gov.br/Downloads/sinapi-cadernos-tecnicos/SINAPI-CT-INSTALACOES-HIDRAULICAS-EM-PPR.pdf" TargetMode="External"/><Relationship Id="rId6333" Type="http://schemas.openxmlformats.org/officeDocument/2006/relationships/hyperlink" Target="https://www.caixa.gov.br/Downloads/sinapi-cadernos-tecnicos/SINAPI-CT-INSTALACOES-DE-AR-CONDICIONADO-EM-COBRE.pdf" TargetMode="External"/><Relationship Id="rId9489" Type="http://schemas.openxmlformats.org/officeDocument/2006/relationships/hyperlink" Target="https://www.caixa.gov.br/Downloads/sinapi-cadernos-tecnicos/SINAPI-CT-VIDROS-E-ESPELHOS.pdf" TargetMode="External"/><Relationship Id="rId848" Type="http://schemas.openxmlformats.org/officeDocument/2006/relationships/hyperlink" Target="https://www.caixa.gov.br/Downloads/sinapi-cadernos-tecnicos/SINAPI-CT-ATERROS-BASES-SUB-BASES-E-IMPRIMACOES.pdf" TargetMode="External"/><Relationship Id="rId1478"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DEPRECIACAO-JUROS-IMPOSTOS-E-SEGUROS-MANUTENCAO-E-MATERIAIS-NA-OPERACAO-DOS-EQUIPAMENTO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6400" Type="http://schemas.openxmlformats.org/officeDocument/2006/relationships/hyperlink" Target="https://www.caixa.gov.br/Downloads/sinapi-cadernos-tecnicos/SINAPI-CT-INSTALACOES-EM-COBRE.pdf" TargetMode="External"/><Relationship Id="rId9556" Type="http://schemas.openxmlformats.org/officeDocument/2006/relationships/hyperlink" Target="https://www.caixa.gov.br/Downloads/sinapi-cadernos-tecnicos/SINAPI-CT-VALVULAS-E-REGISTROS-PARA-SISTEMAS-PREDIAIS.pdf" TargetMode="External"/><Relationship Id="rId915" Type="http://schemas.openxmlformats.org/officeDocument/2006/relationships/hyperlink" Target="https://www.caixa.gov.br/Downloads/sinapi-cadernos-tecnicos/SINAPI-CT-ATERROS-BASES-SUB-BASES-E-IMPRIMACOES.pdf" TargetMode="External"/><Relationship Id="rId1545" Type="http://schemas.openxmlformats.org/officeDocument/2006/relationships/hyperlink" Target="https://www.caixa.gov.br/Downloads/sinapi-cadernos-tecnicos/SINAPI-CT-CUSTOS-HORARIOS-PRODUTIVO-E-IMPRODUTIVO-DOS-EQUIPAMENTOS.pdf" TargetMode="External"/><Relationship Id="rId2943" Type="http://schemas.openxmlformats.org/officeDocument/2006/relationships/hyperlink" Target="https://www.caixa.gov.br/Downloads/sinapi-cadernos-tecnicos/SINAPI-CT-EQUIPAMENTOS-DE-PROTECAO-COLETIVA.pdf" TargetMode="External"/><Relationship Id="rId5002" Type="http://schemas.openxmlformats.org/officeDocument/2006/relationships/hyperlink" Target="https://www.caixa.gov.br/Downloads/sinapi-cadernos-tecnicos/SINAPI-CT-INSTALACOES-HIDRAULICAS-RESERVACAO-E-BOMBAS-DE-RECALQUE.pdf" TargetMode="External"/><Relationship Id="rId8158" Type="http://schemas.openxmlformats.org/officeDocument/2006/relationships/hyperlink" Target="https://www.caixa.gov.br/Downloads/sinapi-cadernos-tecnicos/SINAPI-CT-POCOS-DE-VISITA-E-CAIXAS-PARA-BOCAS-DE-LOBO.pdf" TargetMode="External"/><Relationship Id="rId8572" Type="http://schemas.openxmlformats.org/officeDocument/2006/relationships/hyperlink" Target="https://www.caixa.gov.br/Downloads/sinapi-cadernos-tecnicos/SINAPI-CT-REDES-DE-AGUA-E-ESGOTO-EM-PEAD-LISO-(TUBOS-E-CONEXOES).pdf" TargetMode="External"/><Relationship Id="rId9209" Type="http://schemas.openxmlformats.org/officeDocument/2006/relationships/hyperlink" Target="https://www.caixa.gov.br/Downloads/sinapi-cadernos-tecnicos/SINAPI-CT-TRANSPORTE-CARGA-E-DESCARGA-DE-MATERIAIS.pdf" TargetMode="External"/><Relationship Id="rId9623" Type="http://schemas.openxmlformats.org/officeDocument/2006/relationships/hyperlink" Target="https://www.caixa.gov.br/Downloads/sinapi-cadernos-tecnicos/SINAPI-CT-VALVULAS-PARA-REDES-DE-SANEAMENTO.pdf" TargetMode="External"/><Relationship Id="rId7174" Type="http://schemas.openxmlformats.org/officeDocument/2006/relationships/hyperlink" Target="https://www.caixa.gov.br/Downloads/sinapi-cadernos-tecnicos/SINAPI-CT-LOUCAS-E-METAIS.pdf" TargetMode="External"/><Relationship Id="rId8225" Type="http://schemas.openxmlformats.org/officeDocument/2006/relationships/hyperlink" Target="https://www.caixa.gov.br/Downloads/sinapi-cadernos-tecnicos/SINAPI-CT-PRODUCAO-DE-CONCRETO.pdf" TargetMode="External"/><Relationship Id="rId1612" Type="http://schemas.openxmlformats.org/officeDocument/2006/relationships/hyperlink" Target="https://www.caixa.gov.br/Downloads/sinapi-cadernos-tecnicos/SINAPI-CT-CUSTOS-HORARIOS-PRODUTIVO-E-IMPRODUTIVO-DOS-EQUIPAMENTOS.pdf" TargetMode="External"/><Relationship Id="rId4768" Type="http://schemas.openxmlformats.org/officeDocument/2006/relationships/hyperlink" Target="https://www.caixa.gov.br/Downloads/sinapi-cadernos-tecnicos/SINAPI-CT-INSTALACOES-ELETRICAS-REDE-DE-DISTRIBUICAO.pdf" TargetMode="External"/><Relationship Id="rId5819" Type="http://schemas.openxmlformats.org/officeDocument/2006/relationships/hyperlink" Target="https://www.caixa.gov.br/Downloads/sinapi-cadernos-tecnicos/SINAPI-CT-INSTALACOES-PREDIAIS-DE-AGUAS-PLUVIAIS-TUBOS-CONEXOES-CAIXAS-E-RALOS.pdf" TargetMode="External"/><Relationship Id="rId6190" Type="http://schemas.openxmlformats.org/officeDocument/2006/relationships/hyperlink" Target="https://www.caixa.gov.br/Downloads/sinapi-cadernos-tecnicos/SINAPI-CT-INSTALACOES-DE-GAS-E-INCENDIO-EM-ACO-E-FERRO-GALVANIZADO.pdf" TargetMode="External"/><Relationship Id="rId3784" Type="http://schemas.openxmlformats.org/officeDocument/2006/relationships/hyperlink" Target="https://www.caixa.gov.br/Downloads/sinapi-cadernos-tecnicos/SINAPI-CT-ESTRUTURAS-DE-MADEIRA.pdf" TargetMode="External"/><Relationship Id="rId4835" Type="http://schemas.openxmlformats.org/officeDocument/2006/relationships/hyperlink" Target="https://www.caixa.gov.br/Downloads/sinapi-cadernos-tecnicos/SINAPI-CT-INSTALACOES-HIDRAULICAS-RESERVACAO-E-BOMBAS-DE-RECALQUE.pdf" TargetMode="External"/><Relationship Id="rId7241" Type="http://schemas.openxmlformats.org/officeDocument/2006/relationships/hyperlink" Target="https://www.caixa.gov.br/Downloads/sinapi-cadernos-tecnicos/SINAPI-CT-MASSA-UNICA-EXTERNA.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3437" Type="http://schemas.openxmlformats.org/officeDocument/2006/relationships/hyperlink" Target="https://www.caixa.gov.br/Downloads/sinapi-cadernos-tecnicos/SINAPI-CT-ESQUADRIAS-PORTAS.pdf" TargetMode="External"/><Relationship Id="rId3851" Type="http://schemas.openxmlformats.org/officeDocument/2006/relationships/hyperlink" Target="https://www.caixa.gov.br/Downloads/sinapi-cadernos-tecnicos/SINAPI-CT-EXECUCAO-DE-TIRANTES.pdf" TargetMode="External"/><Relationship Id="rId4902" Type="http://schemas.openxmlformats.org/officeDocument/2006/relationships/hyperlink" Target="https://www.caixa.gov.br/Downloads/sinapi-cadernos-tecnicos/SINAPI-CT-INSTALACOES-HIDRAULICAS-RESERVACAO-E-BOMBAS-DE-RECALQUE.pdf" TargetMode="External"/><Relationship Id="rId358" Type="http://schemas.openxmlformats.org/officeDocument/2006/relationships/hyperlink" Target="https://www.caixa.gov.br/Downloads/sinapi-cadernos-tecnicos/SINAPI-CT-ASSENTAMENTO-DE-TUBOS-DE-ESGOTO-EM-PVC-E-PEAD.pdf" TargetMode="External"/><Relationship Id="rId772" Type="http://schemas.openxmlformats.org/officeDocument/2006/relationships/hyperlink" Target="https://www.caixa.gov.br/Downloads/sinapi-cadernos-tecnicos/SINAPI-CT-ATERROS-BASES-SUB-BASES-E-IMPRIMACOE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3504" Type="http://schemas.openxmlformats.org/officeDocument/2006/relationships/hyperlink" Target="https://www.caixa.gov.br/Downloads/sinapi-cadernos-tecnicos/SINAPI-CT-ESQUADRIAS-PORTAS.pdf" TargetMode="External"/><Relationship Id="rId9066" Type="http://schemas.openxmlformats.org/officeDocument/2006/relationships/hyperlink" Target="https://www.caixa.gov.br/Downloads/sinapi-cadernos-tecnicos/SINAPI-CT-TRANSPORTE-FLUVIAL-CARGA-E-DESCARGA.pdf" TargetMode="External"/><Relationship Id="rId9480" Type="http://schemas.openxmlformats.org/officeDocument/2006/relationships/hyperlink" Target="https://www.caixa.gov.br/Downloads/sinapi-cadernos-tecnicos/SINAPI-CT-VIDROS-E-ESPELHOS.pdf" TargetMode="External"/><Relationship Id="rId425" Type="http://schemas.openxmlformats.org/officeDocument/2006/relationships/hyperlink" Target="https://www.caixa.gov.br/Downloads/sinapi-cadernos-tecnicos/SINAPI-CT-ASSENTAMENTO-DE-TUBOS-DE-PVC-E-METALICOS-EM-REDES-DE-AGUA.pdf" TargetMode="External"/><Relationship Id="rId1055" Type="http://schemas.openxmlformats.org/officeDocument/2006/relationships/hyperlink" Target="https://www.caixa.gov.br/Downloads/sinapi-cadernos-tecnicos/SINAPI-CT-BOCAS-PARA-BUEIR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5676" Type="http://schemas.openxmlformats.org/officeDocument/2006/relationships/hyperlink" Target="https://www.caixa.gov.br/Downloads/sinapi-cadernos-tecnicos/SINAPI-CT-INSTALACOES-PREDIAIS-DE-AGUA-QUENTE-EM-CPVC.pdf" TargetMode="External"/><Relationship Id="rId6727" Type="http://schemas.openxmlformats.org/officeDocument/2006/relationships/hyperlink" Target="https://www.caixa.gov.br/Downloads/sinapi-metodologia/Livro_SINAPI_Calculos_Parametros.pdf" TargetMode="External"/><Relationship Id="rId8082" Type="http://schemas.openxmlformats.org/officeDocument/2006/relationships/hyperlink" Target="https://www.caixa.gov.br/Downloads/sinapi-cadernos-tecnicos/SINAPI-CT-POCOS-DE-VISITA-E-CAIXAS-PARA-BOCAS-DE-LOBO.pdf" TargetMode="External"/><Relationship Id="rId9133" Type="http://schemas.openxmlformats.org/officeDocument/2006/relationships/hyperlink" Target="https://www.caixa.gov.br/Downloads/sinapi-cadernos-tecnicos/SINAPI-CT-TRANSPORTE-DE-MATERIAIS-DENTRO-DO-CANTEIRO-DE-OBRAS.pdf" TargetMode="External"/><Relationship Id="rId1122" Type="http://schemas.openxmlformats.org/officeDocument/2006/relationships/hyperlink" Target="https://www.caixa.gov.br/Downloads/sinapi-cadernos-tecnicos/SINAPI-CT-CAIXAS-ENTERRADAS.pdf" TargetMode="External"/><Relationship Id="rId4278" Type="http://schemas.openxmlformats.org/officeDocument/2006/relationships/hyperlink" Target="https://www.caixa.gov.br/Downloads/sinapi-cadernos-tecnicos/SINAPI-CT-ILUMINACAO-PREDIAL-E-MONITORAMENTO.pdf" TargetMode="External"/><Relationship Id="rId5329" Type="http://schemas.openxmlformats.org/officeDocument/2006/relationships/hyperlink" Target="https://www.caixa.gov.br/Downloads/sinapi-cadernos-tecnicos/SINAPI-CT-INSTALACOES-PREDIAIS-DE-ESGOTO-TUBOS-E-CONEXOES.pdf" TargetMode="External"/><Relationship Id="rId9200" Type="http://schemas.openxmlformats.org/officeDocument/2006/relationships/hyperlink" Target="https://www.caixa.gov.br/Downloads/sinapi-cadernos-tecnicos/SINAPI-CT-TRANSPORTE-CARGA-E-DESCARGA-DE-MATERIAIS.pdf" TargetMode="External"/><Relationship Id="rId3294" Type="http://schemas.openxmlformats.org/officeDocument/2006/relationships/hyperlink" Target="https://www.caixa.gov.br/Downloads/sinapi-cadernos-tecnicos/SINAPI-CT-ESCAVACAO-DE-VALAS.pdf" TargetMode="External"/><Relationship Id="rId4345" Type="http://schemas.openxmlformats.org/officeDocument/2006/relationships/hyperlink" Target="https://www.caixa.gov.br/Downloads/sinapi-cadernos-tecnicos/SINAPI-CT-INSTALACOES-ELETRICAS-ELETRODUTOS-EMBUTIDOS-CABOS-CAIXAS-TOMADAS-E-INTERRUPTORES.pdf" TargetMode="External"/><Relationship Id="rId4692" Type="http://schemas.openxmlformats.org/officeDocument/2006/relationships/hyperlink" Target="https://www.caixa.gov.br/Downloads/sinapi-cadernos-tecnicos/SINAPI-CT-INSTALACOES-ELETRICAS-QUADROS-CABOS-DISJUNTORES-CONTATORES-E-BARRAMENTOS-BLINDADOS.pdf" TargetMode="External"/><Relationship Id="rId5743" Type="http://schemas.openxmlformats.org/officeDocument/2006/relationships/hyperlink" Target="https://www.caixa.gov.br/Downloads/sinapi-cadernos-tecnicos/SINAPI-CT-INSTALACOES-PREDIAIS-DE-AGUA-QUENTE-EM-CPVC.pdf" TargetMode="External"/><Relationship Id="rId8899" Type="http://schemas.openxmlformats.org/officeDocument/2006/relationships/hyperlink" Target="https://www.caixa.gov.br/Downloads/sinapi-cadernos-tecnicos/SINAPI-CT-SOLDA-DE-TOPO-EM-ELEMENTOS-DE-ACO.pdf" TargetMode="External"/><Relationship Id="rId1939" Type="http://schemas.openxmlformats.org/officeDocument/2006/relationships/hyperlink" Target="https://www.caixa.gov.br/Downloads/sinapi-cadernos-tecnicos/SINAPI-CT-DEPRECIACAO-JUROS-IMPOSTOS-E-SEGUROS-MANUTENCAO-E-MATERIAIS-NA-OPERACAO-DOS-EQUIPAMENTOS.pdf" TargetMode="External"/><Relationship Id="rId5810" Type="http://schemas.openxmlformats.org/officeDocument/2006/relationships/hyperlink" Target="https://www.caixa.gov.br/Downloads/sinapi-cadernos-tecnicos/SINAPI-CT-INSTALACOES-PREDIAIS-DE-AGUAS-PLUVIAIS-TUBOS-CONEXOES-CAIXAS-E-RALOS.pdf" TargetMode="External"/><Relationship Id="rId8966" Type="http://schemas.openxmlformats.org/officeDocument/2006/relationships/hyperlink" Target="https://www.caixa.gov.br/Downloads/sinapi-cadernos-tecnicos/SINAPI-CT-TRANSFORMADORES.pdf" TargetMode="External"/><Relationship Id="rId3361" Type="http://schemas.openxmlformats.org/officeDocument/2006/relationships/hyperlink" Target="https://www.caixa.gov.br/Downloads/sinapi-cadernos-tecnicos/SINAPI-CT-ESCORAMENTO-E-PREPARO-DE-FUNDO-DE-VALAS.pdf" TargetMode="External"/><Relationship Id="rId4412" Type="http://schemas.openxmlformats.org/officeDocument/2006/relationships/hyperlink" Target="https://www.caixa.gov.br/Downloads/sinapi-cadernos-tecnicos/SINAPI-CT-INSTALACOES-ELETRICAS-ELETRODUTOS-EMBUTIDOS-CABOS-CAIXAS-TOMADAS-E-INTERRUPTORES.pdf" TargetMode="External"/><Relationship Id="rId7568" Type="http://schemas.openxmlformats.org/officeDocument/2006/relationships/hyperlink" Target="https://www.caixa.gov.br/Downloads/sinapi-cadernos-tecnicos/SINAPI-CT-PARQUINHOS-E-EQUIPAMENTOS-DE-GINASTICA-AO-AR-LIVRE.pdf" TargetMode="External"/><Relationship Id="rId7982" Type="http://schemas.openxmlformats.org/officeDocument/2006/relationships/hyperlink" Target="https://www.caixa.gov.br/Downloads/sinapi-cadernos-tecnicos/SINAPI-CT-PISOS.pdf" TargetMode="External"/><Relationship Id="rId8619" Type="http://schemas.openxmlformats.org/officeDocument/2006/relationships/hyperlink" Target="https://www.caixa.gov.br/Downloads/sinapi-cadernos-tecnicos/SINAPI-CT-REDES-DE-AGUA-E-ESGOTO-EM-PEAD-LISO-(TUBOS-E-CONEXOES).pdf" TargetMode="External"/><Relationship Id="rId282" Type="http://schemas.openxmlformats.org/officeDocument/2006/relationships/hyperlink" Target="https://www.caixa.gov.br/Downloads/sinapi-cadernos-tecnicos/SINAPI-CT-ARMACAO-PARA-ESTRUTURAS-DE-CONCRETO-ARMADO.pdf" TargetMode="External"/><Relationship Id="rId3014" Type="http://schemas.openxmlformats.org/officeDocument/2006/relationships/hyperlink" Target="https://www.caixa.gov.br/Downloads/sinapi-cadernos-tecnicos/SINAPI-CT-EQUIPAMENTOS-DE-PROTECAO-COLETIVA.pdf" TargetMode="External"/><Relationship Id="rId6584" Type="http://schemas.openxmlformats.org/officeDocument/2006/relationships/hyperlink" Target="https://www.caixa.gov.br/Downloads/sinapi-cadernos-tecnicos/SINAPI-CT-INSTALACOES-PARA-CANTEIROS-DE-OBRAS.pdf" TargetMode="External"/><Relationship Id="rId7635" Type="http://schemas.openxmlformats.org/officeDocument/2006/relationships/hyperlink" Target="https://www.caixa.gov.br/Downloads/sinapi-cadernos-tecnicos/SINAPI-CT-PAVIMENTO-INTERTRAVADO.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5186" Type="http://schemas.openxmlformats.org/officeDocument/2006/relationships/hyperlink" Target="https://www.caixa.gov.br/Downloads/sinapi-cadernos-tecnicos/SINAPI-CT-INSTALACOES-HIDRAULICAS-EM-PEX.pdf" TargetMode="External"/><Relationship Id="rId6237" Type="http://schemas.openxmlformats.org/officeDocument/2006/relationships/hyperlink" Target="https://www.caixa.gov.br/Downloads/sinapi-cadernos-tecnicos/SINAPI-CT-INSTALACOES-DE-GAS-EM-PEX-MULTICAMADAS.pdf" TargetMode="External"/><Relationship Id="rId6651" Type="http://schemas.openxmlformats.org/officeDocument/2006/relationships/hyperlink" Target="https://www.caixa.gov.br/Downloads/sinapi-cadernos-tecnicos/SINAPI-CT-LIGACOES-PREDIAIS-DE-AGUA-E-ESGOTO.pdf" TargetMode="External"/><Relationship Id="rId7702" Type="http://schemas.openxmlformats.org/officeDocument/2006/relationships/hyperlink" Target="https://www.caixa.gov.br/Downloads/sinapi-cadernos-tecnicos/SINAPI-CT-PERFURACAO-HORIZONTAL-DIRECIONAL-HDD.pdf" TargetMode="External"/><Relationship Id="rId5253" Type="http://schemas.openxmlformats.org/officeDocument/2006/relationships/hyperlink" Target="https://www.caixa.gov.br/Downloads/sinapi-cadernos-tecnicos/SINAPI-CT-INSTALACOES-HIDRAULICAS-EM-PPR.pdf" TargetMode="External"/><Relationship Id="rId6304" Type="http://schemas.openxmlformats.org/officeDocument/2006/relationships/hyperlink" Target="https://www.caixa.gov.br/Downloads/sinapi-cadernos-tecnicos/SINAPI-CT-INSTALACOES-DE-AR-CONDICIONADO.pdf" TargetMode="External"/><Relationship Id="rId1449" Type="http://schemas.openxmlformats.org/officeDocument/2006/relationships/hyperlink" Target="https://www.caixa.gov.br/Downloads/sinapi-cadernos-tecnicos/SINAPI-CT-CUSTOS-HORARIOS-PRODUTIVO-E-IMPRODUTIVO-DOS-EQUIPAMENTOS.pdf" TargetMode="External"/><Relationship Id="rId1796" Type="http://schemas.openxmlformats.org/officeDocument/2006/relationships/hyperlink" Target="https://www.caixa.gov.br/Downloads/sinapi-cadernos-tecnicos/SINAPI-CT-CUSTOS-HORARIOS-PRODUTIVO-E-IMPRODUTIVO-DOS-EQUIPAMENTOS.pdf" TargetMode="External"/><Relationship Id="rId2847" Type="http://schemas.openxmlformats.org/officeDocument/2006/relationships/hyperlink" Target="https://www.caixa.gov.br/Downloads/sinapi-cadernos-tecnicos/SINAPI-CT-ELETROCALHAS.pdf" TargetMode="External"/><Relationship Id="rId8476" Type="http://schemas.openxmlformats.org/officeDocument/2006/relationships/hyperlink" Target="https://www.caixa.gov.br/Downloads/sinapi-cadernos-tecnicos/SINAPI-CT-REDES-ENTERRADAS-DE-DISTRIBUICAO-ELETRICA.pdf" TargetMode="External"/><Relationship Id="rId88" Type="http://schemas.openxmlformats.org/officeDocument/2006/relationships/hyperlink" Target="https://www.caixa.gov.br/Downloads/sinapi-cadernos-tecnicos/SINAPI-CT-ALVENARIAS-DIVERSAS.pdf" TargetMode="External"/><Relationship Id="rId819" Type="http://schemas.openxmlformats.org/officeDocument/2006/relationships/hyperlink" Target="https://www.caixa.gov.br/Downloads/sinapi-cadernos-tecnicos/SINAPI-CT-ATERROS-BASES-SUB-BASES-E-IMPRIMACOES.pdf" TargetMode="External"/><Relationship Id="rId1863" Type="http://schemas.openxmlformats.org/officeDocument/2006/relationships/hyperlink" Target="https://www.caixa.gov.br/Downloads/sinapi-cadernos-tecnicos/SINAPI-CT-DEMOLICOES-E-REMOCOES.pdf" TargetMode="External"/><Relationship Id="rId2914" Type="http://schemas.openxmlformats.org/officeDocument/2006/relationships/hyperlink" Target="https://www.caixa.gov.br/Downloads/sinapi-cadernos-tecnicos/SINAPI-CT-ENERGIA-SOLAR-PARA-EDIFICACOES.pdf" TargetMode="External"/><Relationship Id="rId5320" Type="http://schemas.openxmlformats.org/officeDocument/2006/relationships/hyperlink" Target="https://www.caixa.gov.br/Downloads/sinapi-cadernos-tecnicos/SINAPI-CT-INSTALACOES-PREDIAIS-DE-ESGOTO-CAIXAS-E-RALOS.pdf" TargetMode="External"/><Relationship Id="rId7078" Type="http://schemas.openxmlformats.org/officeDocument/2006/relationships/hyperlink" Target="https://www.caixa.gov.br/Downloads/sinapi-metodologia/Livro_SINAPI_Calculos_Parametros.pdf" TargetMode="External"/><Relationship Id="rId8129" Type="http://schemas.openxmlformats.org/officeDocument/2006/relationships/hyperlink" Target="https://www.caixa.gov.br/Downloads/sinapi-cadernos-tecnicos/SINAPI-CT-POCOS-DE-VISITA-E-CAIXAS-PARA-BOCAS-DE-LOBO.pdf" TargetMode="External"/><Relationship Id="rId8890" Type="http://schemas.openxmlformats.org/officeDocument/2006/relationships/hyperlink" Target="https://www.caixa.gov.br/Downloads/sinapi-cadernos-tecnicos/SINAPI-CT-SISTEMAS-DE-MEDICAO.pdf" TargetMode="External"/><Relationship Id="rId9527" Type="http://schemas.openxmlformats.org/officeDocument/2006/relationships/hyperlink" Target="https://www.caixa.gov.br/Downloads/sinapi-cadernos-tecnicos/SINAPI-CT-VALVULAS-E-REGISTROS-PARA-SISTEMAS-PREDIAIS.pdf" TargetMode="External"/><Relationship Id="rId1516" Type="http://schemas.openxmlformats.org/officeDocument/2006/relationships/hyperlink" Target="https://www.caixa.gov.br/Downloads/sinapi-cadernos-tecnicos/SINAPI-CT-CUSTOS-HORARIOS-PRODUTIVO-E-IMPRODUTIVO-DOS-EQUIPAMENTOS.pdf" TargetMode="External"/><Relationship Id="rId1930" Type="http://schemas.openxmlformats.org/officeDocument/2006/relationships/hyperlink" Target="https://www.caixa.gov.br/Downloads/sinapi-cadernos-tecnicos/SINAPI-CT-DEPRECIACAO-JUROS-IMPOSTOS-E-SEGUROS-MANUTENCAO-E-MATERIAIS-NA-OPERACAO-DOS-EQUIPAMENTOS.pdf" TargetMode="External"/><Relationship Id="rId7492" Type="http://schemas.openxmlformats.org/officeDocument/2006/relationships/hyperlink" Target="https://www.caixa.gov.br/Downloads/sinapi-cadernos-tecnicos/SINAPI-CT-PAREDES-DE-CONCRETO-CONCRETAGEM.pdf" TargetMode="External"/><Relationship Id="rId8543" Type="http://schemas.openxmlformats.org/officeDocument/2006/relationships/hyperlink" Target="https://www.caixa.gov.br/Downloads/sinapi-cadernos-tecnicos/SINAPI-CT-REDES-DE-LOGICA-TELEFONIA-E-IMAGEM.pdf" TargetMode="External"/><Relationship Id="rId3688" Type="http://schemas.openxmlformats.org/officeDocument/2006/relationships/hyperlink" Target="https://www.caixa.gov.br/Downloads/sinapi-cadernos-tecnicos/SINAPI-CT-ESTRUTURA-E-TRAMA-PARA-COBERTURA.pdf" TargetMode="External"/><Relationship Id="rId4739" Type="http://schemas.openxmlformats.org/officeDocument/2006/relationships/hyperlink" Target="https://www.caixa.gov.br/Downloads/sinapi-cadernos-tecnicos/SINAPI-CT-INSTALACOES-ELETRICAS-REDE-DE-DISTRIBUICAO.pdf" TargetMode="External"/><Relationship Id="rId6094" Type="http://schemas.openxmlformats.org/officeDocument/2006/relationships/hyperlink" Target="https://www.caixa.gov.br/Downloads/sinapi-cadernos-tecnicos/SINAPI-CT-INSTALACOES-DE-GAS-E-INCENDIO-EM-ACO-E-FERRO-GALVANIZADO.pdf" TargetMode="External"/><Relationship Id="rId7145" Type="http://schemas.openxmlformats.org/officeDocument/2006/relationships/hyperlink" Target="https://www.caixa.gov.br/Downloads/sinapi-cadernos-tecnicos/SINAPI-CT-LOUCAS-E-METAIS.pdf" TargetMode="External"/><Relationship Id="rId8610" Type="http://schemas.openxmlformats.org/officeDocument/2006/relationships/hyperlink" Target="https://www.caixa.gov.br/Downloads/sinapi-cadernos-tecnicos/SINAPI-CT-REDES-DE-AGUA-E-ESGOTO-EM-PEAD-LISO-(TUBOS-E-CONEXOES).pdf" TargetMode="External"/><Relationship Id="rId3755" Type="http://schemas.openxmlformats.org/officeDocument/2006/relationships/hyperlink" Target="https://www.caixa.gov.br/Downloads/sinapi-cadernos-tecnicos/SINAPI-CT-ESTRUTURAS-DE-MADEIRA.pdf" TargetMode="External"/><Relationship Id="rId4806" Type="http://schemas.openxmlformats.org/officeDocument/2006/relationships/hyperlink" Target="https://www.caixa.gov.br/Downloads/sinapi-cadernos-tecnicos/SINAPI-CT-INSTALACOES-HIDRAULICAS-RESERVACAO-E-BOMBAS-DE-RECALQUE.pdf" TargetMode="External"/><Relationship Id="rId6161" Type="http://schemas.openxmlformats.org/officeDocument/2006/relationships/hyperlink" Target="https://www.caixa.gov.br/Downloads/sinapi-cadernos-tecnicos/SINAPI-CT-INSTALACOES-DE-GAS-E-INCENDIO-EM-ACO-E-FERRO-GALVANIZADO.pdf" TargetMode="External"/><Relationship Id="rId7212" Type="http://schemas.openxmlformats.org/officeDocument/2006/relationships/hyperlink" Target="https://www.caixa.gov.br/Downloads/sinapi-cadernos-tecnicos/SINAPI-CT-LOUCAS-E-METAIS.pdf" TargetMode="External"/><Relationship Id="rId676" Type="http://schemas.openxmlformats.org/officeDocument/2006/relationships/hyperlink" Target="https://www.caixa.gov.br/Downloads/sinapi-cadernos-tecnicos/SINAPI-CT-ASSENTAMENTO-DE-TUBOS-DE-ESGOTO-OU-DRENAGEM-PLUVIAL-EM-CONCRETO.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3408" Type="http://schemas.openxmlformats.org/officeDocument/2006/relationships/hyperlink" Target="https://www.caixa.gov.br/Downloads/sinapi-cadernos-tecnicos/SINAPI-CT-ESQUADRIAS-JANELAS.pdf" TargetMode="External"/><Relationship Id="rId9384" Type="http://schemas.openxmlformats.org/officeDocument/2006/relationships/hyperlink" Target="https://www.caixa.gov.br/Downloads/sinapi-cadernos-tecnicos/SINAPI-CT-TUBULACAO-FLANGEADA-PARA-REDES-DE-AGUA.pdf" TargetMode="External"/><Relationship Id="rId329" Type="http://schemas.openxmlformats.org/officeDocument/2006/relationships/hyperlink" Target="https://www.caixa.gov.br/Downloads/sinapi-cadernos-tecnicos/SINAPI-CT-ARMACAO-PARA-ESTRUTURAS-DE-CONCRETO-ARMADO.pdf" TargetMode="External"/><Relationship Id="rId1373" Type="http://schemas.openxmlformats.org/officeDocument/2006/relationships/hyperlink" Target="https://www.caixa.gov.br/Downloads/sinapi-cadernos-tecnicos/SINAPI-CT-CONTRAPISO.pdf" TargetMode="External"/><Relationship Id="rId2771" Type="http://schemas.openxmlformats.org/officeDocument/2006/relationships/hyperlink" Target="https://www.caixa.gov.br/Downloads/sinapi-cadernos-tecnicos/SINAPI-CT-DUTOS-PARA-AR-CONDICIONADO.pdf" TargetMode="External"/><Relationship Id="rId3822" Type="http://schemas.openxmlformats.org/officeDocument/2006/relationships/hyperlink" Target="https://www.caixa.gov.br/Downloads/sinapi-cadernos-tecnicos/SINAPI-CT-EXECUCAO-DE-TIRANTES.pdf" TargetMode="External"/><Relationship Id="rId6978" Type="http://schemas.openxmlformats.org/officeDocument/2006/relationships/hyperlink" Target="https://www.caixa.gov.br/Downloads/sinapi-metodologia/Livro_SINAPI_Calculos_Parametros.pdf" TargetMode="External"/><Relationship Id="rId9037" Type="http://schemas.openxmlformats.org/officeDocument/2006/relationships/hyperlink" Target="https://www.caixa.gov.br/Downloads/sinapi-cadernos-tecnicos/SINAPI-CT-TRANSPORTE-FLUVIAL-CARGA-E-DESCARGA.pdf" TargetMode="External"/><Relationship Id="rId743" Type="http://schemas.openxmlformats.org/officeDocument/2006/relationships/hyperlink" Target="https://www.caixa.gov.br/Downloads/sinapi-cadernos-tecnicos/SINAPI-CT-ATERRO-E-REATERRO-DE-VALAS.pdf" TargetMode="External"/><Relationship Id="rId1026" Type="http://schemas.openxmlformats.org/officeDocument/2006/relationships/hyperlink" Target="https://www.caixa.gov.br/Downloads/sinapi-cadernos-tecnicos/SINAPI-CT-BOCAS-PARA-BUEIR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5994" Type="http://schemas.openxmlformats.org/officeDocument/2006/relationships/hyperlink" Target="https://www.caixa.gov.br/Downloads/sinapi-cadernos-tecnicos/SINAPI-CT-INSTALACOES-DE-GAS-E-INCENDIO-EM-ACO-E-FERRO-GALVANIZADO.pdf" TargetMode="External"/><Relationship Id="rId8053" Type="http://schemas.openxmlformats.org/officeDocument/2006/relationships/hyperlink" Target="https://www.caixa.gov.br/Downloads/sinapi-cadernos-tecnicos/SINAPI-CT-POCOS-DE-VISITA-E-CAIXAS-PARA-BOCAS-DE-LOBO.pdf" TargetMode="External"/><Relationship Id="rId9104" Type="http://schemas.openxmlformats.org/officeDocument/2006/relationships/hyperlink" Target="https://www.caixa.gov.br/Downloads/sinapi-cadernos-tecnicos/SINAPI-CT-TRANSPORTE-DE-MATERIAIS-DENTRO-DO-CANTEIRO-DE-OBRAS.pdf" TargetMode="External"/><Relationship Id="rId9451" Type="http://schemas.openxmlformats.org/officeDocument/2006/relationships/hyperlink" Target="https://www.caixa.gov.br/Downloads/sinapi-cadernos-tecnicos/SINAPI-CT-VIDROS-E-ESPELHOS.pdf" TargetMode="External"/><Relationship Id="rId810" Type="http://schemas.openxmlformats.org/officeDocument/2006/relationships/hyperlink" Target="https://www.caixa.gov.br/Downloads/sinapi-cadernos-tecnicos/SINAPI-CT-ATERROS-BASES-SUB-BASES-E-IMPRIMACOES.pdf" TargetMode="External"/><Relationship Id="rId1440" Type="http://schemas.openxmlformats.org/officeDocument/2006/relationships/hyperlink" Target="https://www.caixa.gov.br/Downloads/sinapi-cadernos-tecnicos/SINAPI-CT-CUSTOS-HORARIOS-PRODUTIVO-E-IMPRODUTIVO-DOS-EQUIPAMENTOS.pdf" TargetMode="External"/><Relationship Id="rId4596" Type="http://schemas.openxmlformats.org/officeDocument/2006/relationships/hyperlink" Target="https://www.caixa.gov.br/Downloads/sinapi-cadernos-tecnicos/SINAPI-CT-INSTALACOES-ELETRICAS-ELETRODUTOS-CONEXOES-E-CONDULETES-APARENTES.pdf" TargetMode="External"/><Relationship Id="rId5647" Type="http://schemas.openxmlformats.org/officeDocument/2006/relationships/hyperlink" Target="https://www.caixa.gov.br/Downloads/sinapi-cadernos-tecnicos/SINAPI-CT-INSTALACOES-PREDIAIS-DE-AGUA-FRIA-EM-PVC.pdf" TargetMode="External"/><Relationship Id="rId3198" Type="http://schemas.openxmlformats.org/officeDocument/2006/relationships/hyperlink" Target="https://www.caixa.gov.br/Downloads/sinapi-cadernos-tecnicos/SINAPI-CT-ESCAVACAO-VERTICAL-A-CEU-ABERTO.pdf" TargetMode="External"/><Relationship Id="rId4249" Type="http://schemas.openxmlformats.org/officeDocument/2006/relationships/hyperlink" Target="https://www.caixa.gov.br/Downloads/sinapi-cadernos-tecnicos/SINAPI-CT-ILUMINACAO-PREDIAL-E-MONITORAMENTO.pdf" TargetMode="External"/><Relationship Id="rId4663" Type="http://schemas.openxmlformats.org/officeDocument/2006/relationships/hyperlink" Target="https://www.caixa.gov.br/Downloads/sinapi-cadernos-tecnicos/SINAPI-CT-INSTALACOES-ELETRICAS-QUADROS-CABOS-DISJUNTORES-CONTATORES-E-BARRAMENTOS-BLINDADOS.pdf" TargetMode="External"/><Relationship Id="rId5714" Type="http://schemas.openxmlformats.org/officeDocument/2006/relationships/hyperlink" Target="https://www.caixa.gov.br/Downloads/sinapi-cadernos-tecnicos/SINAPI-CT-INSTALACOES-PREDIAIS-DE-AGUA-QUENTE-EM-CPVC.pdf" TargetMode="External"/><Relationship Id="rId8120" Type="http://schemas.openxmlformats.org/officeDocument/2006/relationships/hyperlink" Target="https://www.caixa.gov.br/Downloads/sinapi-cadernos-tecnicos/SINAPI-CT-POCOS-DE-VISITA-E-CAIXAS-PARA-BOCAS-DE-LOBO.pdf" TargetMode="External"/><Relationship Id="rId3265" Type="http://schemas.openxmlformats.org/officeDocument/2006/relationships/hyperlink" Target="https://www.caixa.gov.br/Downloads/sinapi-cadernos-tecnicos/SINAPI-CT-ESCAVACAO-DE-VALAS.pdf" TargetMode="External"/><Relationship Id="rId4316" Type="http://schemas.openxmlformats.org/officeDocument/2006/relationships/hyperlink" Target="https://www.caixa.gov.br/Downloads/sinapi-cadernos-tecnicos/SINAPI-CT-INSTALACOES-ELETRICAS-ELETRODUTOS-EMBUTIDOS-CABOS-CAIXAS-TOMADAS-E-INTERRUPTORES.pdf" TargetMode="External"/><Relationship Id="rId4730" Type="http://schemas.openxmlformats.org/officeDocument/2006/relationships/hyperlink" Target="https://www.caixa.gov.br/Downloads/sinapi-cadernos-tecnicos/SINAPI-CT-INSTALACOES-ELETRICAS-REDE-DE-DISTRIBUICAO.pdf" TargetMode="External"/><Relationship Id="rId7886" Type="http://schemas.openxmlformats.org/officeDocument/2006/relationships/hyperlink" Target="https://www.caixa.gov.br/Downloads/sinapi-cadernos-tecnicos/SINAPI-CT-PINTURA-EM-SUPERFICIES-METALICAS.pdf" TargetMode="External"/><Relationship Id="rId8937" Type="http://schemas.openxmlformats.org/officeDocument/2006/relationships/hyperlink" Target="https://www.caixa.gov.br/Downloads/sinapi-cadernos-tecnicos/SINAPI-CT-TELHAMENTO-PARA-COBERTURA.pdf" TargetMode="External"/><Relationship Id="rId186" Type="http://schemas.openxmlformats.org/officeDocument/2006/relationships/hyperlink" Target="https://www.caixa.gov.br/Downloads/sinapi-cadernos-tecnicos/SINAPI-CT-ARGAMASSA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3332" Type="http://schemas.openxmlformats.org/officeDocument/2006/relationships/hyperlink" Target="https://www.caixa.gov.br/Downloads/sinapi-cadernos-tecnicos/SINAPI-CT-ESCORAMENTO-E-PREPARO-DE-FUNDO-DE-VALAS.pdf" TargetMode="External"/><Relationship Id="rId6488" Type="http://schemas.openxmlformats.org/officeDocument/2006/relationships/hyperlink" Target="https://www.caixa.gov.br/Downloads/sinapi-cadernos-tecnicos/SINAPI-CT-INSTALACOES-EM-COBRE.pdf" TargetMode="External"/><Relationship Id="rId7539" Type="http://schemas.openxmlformats.org/officeDocument/2006/relationships/hyperlink" Target="https://www.caixa.gov.br/Downloads/sinapi-cadernos-tecnicos/SINAPI-CT-PAREDES-EM-DRYWALL.pdf" TargetMode="External"/><Relationship Id="rId253" Type="http://schemas.openxmlformats.org/officeDocument/2006/relationships/hyperlink" Target="https://www.caixa.gov.br/Downloads/sinapi-cadernos-tecnicos/SINAPI-CT-ARGAMASSAS.pdf" TargetMode="External"/><Relationship Id="rId6555" Type="http://schemas.openxmlformats.org/officeDocument/2006/relationships/hyperlink" Target="https://www.caixa.gov.br/Downloads/sinapi-cadernos-tecnicos/SINAPI-CT-INSTALACOES-EM-COBRE.pdf" TargetMode="External"/><Relationship Id="rId7953" Type="http://schemas.openxmlformats.org/officeDocument/2006/relationships/hyperlink" Target="https://www.caixa.gov.br/Downloads/sinapi-cadernos-tecnicos/SINAPI-CT-PISOS.pdf" TargetMode="External"/><Relationship Id="rId320" Type="http://schemas.openxmlformats.org/officeDocument/2006/relationships/hyperlink" Target="https://www.caixa.gov.br/Downloads/sinapi-cadernos-tecnicos/SINAPI-CT-ARMACAO-PARA-ESTRUTURAS-DE-CONCRETO-ARMADO.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5157" Type="http://schemas.openxmlformats.org/officeDocument/2006/relationships/hyperlink" Target="https://www.caixa.gov.br/Downloads/sinapi-cadernos-tecnicos/SINAPI-CT-INSTALACOES-HIDRAULICAS-EM-PEX.pdf" TargetMode="External"/><Relationship Id="rId6208" Type="http://schemas.openxmlformats.org/officeDocument/2006/relationships/hyperlink" Target="https://www.caixa.gov.br/Downloads/sinapi-cadernos-tecnicos/SINAPI-CT-INSTALACOES-DE-GAS-E-INCENDIO-EM-ACO-E-FERRO-GALVANIZADO.pdf" TargetMode="External"/><Relationship Id="rId7606" Type="http://schemas.openxmlformats.org/officeDocument/2006/relationships/hyperlink" Target="https://www.caixa.gov.br/Downloads/sinapi-cadernos-tecnicos/SINAPI-CT-PASSEIOS-DE-CONCRETO.pdf" TargetMode="External"/><Relationship Id="rId5571" Type="http://schemas.openxmlformats.org/officeDocument/2006/relationships/hyperlink" Target="https://www.caixa.gov.br/Downloads/sinapi-cadernos-tecnicos/SINAPI-CT-INSTALACOES-PREDIAIS-DE-AGUA-FRIA-EM-PVC.pdf" TargetMode="External"/><Relationship Id="rId6622" Type="http://schemas.openxmlformats.org/officeDocument/2006/relationships/hyperlink" Target="https://www.caixa.gov.br/Downloads/sinapi-cadernos-tecnicos/SINAPI-CT-LAJES-PRE-MOLDADAS.pdf" TargetMode="External"/><Relationship Id="rId1767" Type="http://schemas.openxmlformats.org/officeDocument/2006/relationships/hyperlink" Target="https://www.caixa.gov.br/Downloads/sinapi-cadernos-tecnicos/SINAPI-CT-CUSTOS-HORARIOS-PRODUTIVO-E-IMPRODUTIVO-DOS-EQUIPAMENTOS.pdf" TargetMode="External"/><Relationship Id="rId2818" Type="http://schemas.openxmlformats.org/officeDocument/2006/relationships/hyperlink" Target="https://www.caixa.gov.br/Downloads/sinapi-cadernos-tecnicos/SINAPI-CT-ELETROCALHAS.pdf" TargetMode="External"/><Relationship Id="rId4173" Type="http://schemas.openxmlformats.org/officeDocument/2006/relationships/hyperlink" Target="https://www.caixa.gov.br/Downloads/sinapi-cadernos-tecnicos/SINAPI-CT-GRAUTE-E-ARMACAO.pdf" TargetMode="External"/><Relationship Id="rId5224" Type="http://schemas.openxmlformats.org/officeDocument/2006/relationships/hyperlink" Target="https://www.caixa.gov.br/Downloads/sinapi-cadernos-tecnicos/SINAPI-CT-INSTALACOES-HIDRAULICAS-EM-PPR.pdf" TargetMode="External"/><Relationship Id="rId8794" Type="http://schemas.openxmlformats.org/officeDocument/2006/relationships/hyperlink" Target="https://www.caixa.gov.br/Downloads/sinapi-cadernos-tecnicos/SINAPI-CT-SINALIZACAO-VERTICAL-VIARIA.pdf" TargetMode="External"/><Relationship Id="rId59" Type="http://schemas.openxmlformats.org/officeDocument/2006/relationships/hyperlink" Target="https://www.caixa.gov.br/Downloads/sinapi-cadernos-tecnicos/SINAPI-CT-ALVENARIA-DE-VEDACAO.pdf" TargetMode="External"/><Relationship Id="rId1834" Type="http://schemas.openxmlformats.org/officeDocument/2006/relationships/hyperlink" Target="https://www.caixa.gov.br/Downloads/sinapi-cadernos-tecnicos/SINAPI-CT-DEMOLICOES-E-REMOCOES.pdf" TargetMode="External"/><Relationship Id="rId4240" Type="http://schemas.openxmlformats.org/officeDocument/2006/relationships/hyperlink" Target="https://www.caixa.gov.br/Downloads/sinapi-cadernos-tecnicos/SINAPI-CT-ILUMINACAO-PREDIAL-E-MONITORAMENTO.pdf" TargetMode="External"/><Relationship Id="rId7396" Type="http://schemas.openxmlformats.org/officeDocument/2006/relationships/hyperlink" Target="https://www.caixa.gov.br/Downloads/sinapi-cadernos-tecnicos/SINAPI-CT-MOBILIARIO-URBANO.pdf" TargetMode="External"/><Relationship Id="rId8447" Type="http://schemas.openxmlformats.org/officeDocument/2006/relationships/hyperlink" Target="https://www.caixa.gov.br/Downloads/sinapi-cadernos-tecnicos/SINAPI-CT-RECOMPOSICAO-DE-PAVIMENTOS.pdf" TargetMode="External"/><Relationship Id="rId8861" Type="http://schemas.openxmlformats.org/officeDocument/2006/relationships/hyperlink" Target="https://www.caixa.gov.br/Downloads/sinapi-cadernos-tecnicos/SINAPI-CT-SISTEMAS-DE-MEDICAO.pdf" TargetMode="External"/><Relationship Id="rId7049" Type="http://schemas.openxmlformats.org/officeDocument/2006/relationships/hyperlink" Target="https://www.caixa.gov.br/Downloads/sinapi-metodologia/Livro_SINAPI_Calculos_Parametros.pdf" TargetMode="External"/><Relationship Id="rId7463" Type="http://schemas.openxmlformats.org/officeDocument/2006/relationships/hyperlink" Target="https://www.caixa.gov.br/Downloads/sinapi-cadernos-tecnicos/SINAPI-CT-PAREDES-DE-CONCRETO-ARMACAO.pdf" TargetMode="External"/><Relationship Id="rId8514" Type="http://schemas.openxmlformats.org/officeDocument/2006/relationships/hyperlink" Target="https://www.caixa.gov.br/Downloads/sinapi-cadernos-tecnicos/SINAPI-CT-REDES-DE-LOGICA-TELEFONIA-E-IMAGEM.pdf" TargetMode="External"/><Relationship Id="rId1901" Type="http://schemas.openxmlformats.org/officeDocument/2006/relationships/hyperlink" Target="https://www.caixa.gov.br/Downloads/sinapi-cadernos-tecnicos/SINAPI-CT-DEPRECIACAO-JUROS-IMPOSTOS-E-SEGUROS-MANUTENCAO-E-MATERIAIS-NA-OPERACAO-DOS-EQUIPAMENTOS.pdf" TargetMode="External"/><Relationship Id="rId3659" Type="http://schemas.openxmlformats.org/officeDocument/2006/relationships/hyperlink" Target="https://www.caixa.gov.br/Downloads/sinapi-cadernos-tecnicos/SINAPI-CT-ESTRUTURA-E-TRAMA-PARA-COBERTURA.pdf" TargetMode="External"/><Relationship Id="rId6065" Type="http://schemas.openxmlformats.org/officeDocument/2006/relationships/hyperlink" Target="https://www.caixa.gov.br/Downloads/sinapi-cadernos-tecnicos/SINAPI-CT-INSTALACOES-DE-GAS-E-INCENDIO-EM-ACO-E-FERRO-GALVANIZADO.pdf" TargetMode="External"/><Relationship Id="rId7116" Type="http://schemas.openxmlformats.org/officeDocument/2006/relationships/hyperlink" Target="https://www.caixa.gov.br/Downloads/sinapi-cadernos-tecnicos/SINAPI-CT-LOUCAS-E-METAIS.pdf" TargetMode="External"/><Relationship Id="rId5081" Type="http://schemas.openxmlformats.org/officeDocument/2006/relationships/hyperlink" Target="https://www.caixa.gov.br/Downloads/sinapi-cadernos-tecnicos/SINAPI-CT-INSTALACOES-HIDRAULICAS-RESERVACAO-E-BOMBAS-DE-RECALQUE.pdf" TargetMode="External"/><Relationship Id="rId6132" Type="http://schemas.openxmlformats.org/officeDocument/2006/relationships/hyperlink" Target="https://www.caixa.gov.br/Downloads/sinapi-cadernos-tecnicos/SINAPI-CT-INSTALACOES-DE-GAS-E-INCENDIO-EM-ACO-E-FERRO-GALVANIZADO.pdf" TargetMode="External"/><Relationship Id="rId7530" Type="http://schemas.openxmlformats.org/officeDocument/2006/relationships/hyperlink" Target="https://www.caixa.gov.br/Downloads/sinapi-cadernos-tecnicos/SINAPI-CT-PAREDES-DE-CONCRETO-FORMAS.pdf" TargetMode="External"/><Relationship Id="rId9288" Type="http://schemas.openxmlformats.org/officeDocument/2006/relationships/hyperlink" Target="https://www.caixa.gov.br/Downloads/sinapi-cadernos-tecnicos/SINAPI-CT-TRANSPORTE-CARGA-E-DESCARGA-DE-MATERIAIS.pdf" TargetMode="External"/><Relationship Id="rId994" Type="http://schemas.openxmlformats.org/officeDocument/2006/relationships/hyperlink" Target="https://www.caixa.gov.br/Downloads/sinapi-cadernos-tecnicos/SINAPI-CT-BOCAS-PARA-BUEIR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3726" Type="http://schemas.openxmlformats.org/officeDocument/2006/relationships/hyperlink" Target="https://www.caixa.gov.br/Downloads/sinapi-cadernos-tecnicos/SINAPI-CT-ESTRUTURAS-DE-CONTENCAO-PERFIS-PRANCHADOS-CORTINAS-E-MUROS-DE-ARRIMO.pdf" TargetMode="External"/><Relationship Id="rId647" Type="http://schemas.openxmlformats.org/officeDocument/2006/relationships/hyperlink" Target="https://www.caixa.gov.br/Downloads/sinapi-cadernos-tecnicos/SINAPI-CT-ASSENTAMENTO-DE-TUBOS-DE-ESGOTO-OU-DRENAGEM-PLUVIAL-EM-CONCRETO.pdf" TargetMode="External"/><Relationship Id="rId1277" Type="http://schemas.openxmlformats.org/officeDocument/2006/relationships/hyperlink" Target="https://www.caixa.gov.br/Downloads/sinapi-cadernos-tecnicos/SINAPI-CT-CONCRETO-PROJETADO.pdf" TargetMode="External"/><Relationship Id="rId1691" Type="http://schemas.openxmlformats.org/officeDocument/2006/relationships/hyperlink" Target="https://www.caixa.gov.br/Downloads/sinapi-cadernos-tecnicos/SINAPI-CT-CUSTOS-HORARIOS-PRODUTIVO-E-IMPRODUTIV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RENOS.pdf" TargetMode="External"/><Relationship Id="rId5898" Type="http://schemas.openxmlformats.org/officeDocument/2006/relationships/hyperlink" Target="https://www.caixa.gov.br/Downloads/sinapi-cadernos-tecnicos/SINAPI-CT-INSTALACOES-DE-DIVISORIAS-DIVERSAS.pdf" TargetMode="External"/><Relationship Id="rId6949" Type="http://schemas.openxmlformats.org/officeDocument/2006/relationships/hyperlink" Target="https://www.caixa.gov.br/Downloads/sinapi-metodologia/Livro_SINAPI_Calculos_Parametros.pdf" TargetMode="External"/><Relationship Id="rId9355" Type="http://schemas.openxmlformats.org/officeDocument/2006/relationships/hyperlink" Target="https://www.caixa.gov.br/Downloads/sinapi-cadernos-tecnicos/SINAPI-CT-TUBULACAO-FLANGEADA-PARA-REDES-DE-AGUA.pdf" TargetMode="External"/><Relationship Id="rId714" Type="http://schemas.openxmlformats.org/officeDocument/2006/relationships/hyperlink" Target="https://www.caixa.gov.br/Downloads/sinapi-cadernos-tecnicos/SINAPI-CT-ASSENTAMENTO-DE-TUBOS-DE-ESGOTO-OU-DRENAGEM-PLUVIAL-EM-CONCRETO.pdf" TargetMode="External"/><Relationship Id="rId1344" Type="http://schemas.openxmlformats.org/officeDocument/2006/relationships/hyperlink" Target="https://www.caixa.gov.br/Downloads/sinapi-cadernos-tecnicos/SINAPI-CT-CONCRETO-PROTENDIDO.pdf" TargetMode="External"/><Relationship Id="rId5965" Type="http://schemas.openxmlformats.org/officeDocument/2006/relationships/hyperlink" Target="https://www.caixa.gov.br/Downloads/sinapi-cadernos-tecnicos/SINAPI-CT-INSTALACOES-DE-GAS-E-INCENDIO-EM-ACO-E-FERRO-GALVANIZADO.pdf" TargetMode="External"/><Relationship Id="rId8371" Type="http://schemas.openxmlformats.org/officeDocument/2006/relationships/hyperlink" Target="https://www.caixa.gov.br/Downloads/sinapi-cadernos-tecnicos/SINAPI-CT-RASGOS-E-FIXACOES.pdf" TargetMode="External"/><Relationship Id="rId9008" Type="http://schemas.openxmlformats.org/officeDocument/2006/relationships/hyperlink" Target="https://www.caixa.gov.br/Downloads/sinapi-cadernos-tecnicos/SINAPI-CT-TRANSPORTE-FLUVIAL-CARGA-E-DESCARGA.pdf" TargetMode="External"/><Relationship Id="rId9422" Type="http://schemas.openxmlformats.org/officeDocument/2006/relationships/hyperlink" Target="https://www.caixa.gov.br/Downloads/sinapi-cadernos-tecnicos/SINAPI-CT-VERGAS-CONTRAVERGAS-E-FIXACAO-DE-ALVENARIA.pdf" TargetMode="External"/><Relationship Id="rId50" Type="http://schemas.openxmlformats.org/officeDocument/2006/relationships/hyperlink" Target="https://www.caixa.gov.br/Downloads/sinapi-cadernos-tecnicos/SINAPI-CT-ALVENARIA-DE-VEDACAO.pdf" TargetMode="External"/><Relationship Id="rId1411" Type="http://schemas.openxmlformats.org/officeDocument/2006/relationships/hyperlink" Target="https://www.caixa.gov.br/Downloads/sinapi-cadernos-tecnicos/SINAPI-CT-CONTRAPISO.pdf" TargetMode="External"/><Relationship Id="rId4567" Type="http://schemas.openxmlformats.org/officeDocument/2006/relationships/hyperlink" Target="https://www.caixa.gov.br/Downloads/sinapi-cadernos-tecnicos/SINAPI-CT-INSTALACOES-ELETRICAS-ELETRODUTOS-CONEXOES-E-CONDULETES-APARENTES.pdf" TargetMode="External"/><Relationship Id="rId5618" Type="http://schemas.openxmlformats.org/officeDocument/2006/relationships/hyperlink" Target="https://www.caixa.gov.br/Downloads/sinapi-cadernos-tecnicos/SINAPI-CT-INSTALACOES-PREDIAIS-DE-AGUA-FRIA-EM-PVC.pdf" TargetMode="External"/><Relationship Id="rId8024" Type="http://schemas.openxmlformats.org/officeDocument/2006/relationships/hyperlink" Target="https://www.caixa.gov.br/Downloads/sinapi-cadernos-tecnicos/SINAPI-CT-POSTES-DE-CONCRETO-E-METALICOS.pdf" TargetMode="External"/><Relationship Id="rId3169" Type="http://schemas.openxmlformats.org/officeDocument/2006/relationships/hyperlink" Target="https://www.caixa.gov.br/Downloads/sinapi-cadernos-tecnicos/SINAPI-CT-ESCAVACAO-VERTICAL-A-CEU-ABERTO.pdf" TargetMode="External"/><Relationship Id="rId3583" Type="http://schemas.openxmlformats.org/officeDocument/2006/relationships/hyperlink" Target="https://www.caixa.gov.br/Downloads/sinapi-cadernos-tecnicos/SINAPI-CT-ESTRUTURA-E-TRAMA-PARA-COBERTURA.pdf" TargetMode="External"/><Relationship Id="rId4981" Type="http://schemas.openxmlformats.org/officeDocument/2006/relationships/hyperlink" Target="https://www.caixa.gov.br/Downloads/sinapi-cadernos-tecnicos/SINAPI-CT-INSTALACOES-HIDRAULICAS-RESERVACAO-E-BOMBAS-DE-RECALQUE.pdf" TargetMode="External"/><Relationship Id="rId7040" Type="http://schemas.openxmlformats.org/officeDocument/2006/relationships/hyperlink" Target="https://www.caixa.gov.br/Downloads/sinapi-metodologia/Livro_SINAPI_Calculos_Parametro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3236" Type="http://schemas.openxmlformats.org/officeDocument/2006/relationships/hyperlink" Target="https://www.caixa.gov.br/Downloads/sinapi-cadernos-tecnicos/SINAPI-CT-ESCAVACAO-DE-VALAS.pdf" TargetMode="External"/><Relationship Id="rId4634" Type="http://schemas.openxmlformats.org/officeDocument/2006/relationships/hyperlink" Target="https://www.caixa.gov.br/Downloads/sinapi-cadernos-tecnicos/SINAPI-CT-INSTALACOES-ELETRICAS-QUADROS-CABOS-DISJUNTORES-CONTATORES-E-BARRAMENTOS-BLINDADOS.pdf" TargetMode="External"/><Relationship Id="rId157" Type="http://schemas.openxmlformats.org/officeDocument/2006/relationships/hyperlink" Target="https://www.caixa.gov.br/Downloads/sinapi-cadernos-tecnicos/SINAPI-CT-ARGAMASSAS.pdf" TargetMode="External"/><Relationship Id="rId3650" Type="http://schemas.openxmlformats.org/officeDocument/2006/relationships/hyperlink" Target="https://www.caixa.gov.br/Downloads/sinapi-cadernos-tecnicos/SINAPI-CT-ESTRUTURA-E-TRAMA-PARA-COBERTURA.pdf" TargetMode="External"/><Relationship Id="rId4701" Type="http://schemas.openxmlformats.org/officeDocument/2006/relationships/hyperlink" Target="https://www.caixa.gov.br/Downloads/sinapi-cadernos-tecnicos/SINAPI-CT-INSTALACOES-ELETRICAS-QUADROS-CABOS-DISJUNTORES-CONTATORES-E-BARRAMENTOS-BLINDADOS.pdf" TargetMode="External"/><Relationship Id="rId7857" Type="http://schemas.openxmlformats.org/officeDocument/2006/relationships/hyperlink" Target="https://www.caixa.gov.br/Downloads/sinapi-cadernos-tecnicos/SINAPI-CT-PINTURA-EM-MADEIRA.pdf" TargetMode="External"/><Relationship Id="rId8908" Type="http://schemas.openxmlformats.org/officeDocument/2006/relationships/hyperlink" Target="https://www.caixa.gov.br/Downloads/sinapi-cadernos-tecnicos/SINAPI-CT-SUPRESSAO-VEGETAL.pdf" TargetMode="External"/><Relationship Id="rId571" Type="http://schemas.openxmlformats.org/officeDocument/2006/relationships/hyperlink" Target="https://www.caixa.gov.br/Downloads/sinapi-cadernos-tecnicos/SINAPI-CT-ASSENTAMENTO-DE-TUBOS-DE-PVC-E-METALICOS-EM-REDES-DE-AGUA.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3303" Type="http://schemas.openxmlformats.org/officeDocument/2006/relationships/hyperlink" Target="https://www.caixa.gov.br/Downloads/sinapi-cadernos-tecnicos/SINAPI-CT-ESCAVACAO-EM-MATERIAL-DE-3&#170;-CATEGORIA.pdf" TargetMode="External"/><Relationship Id="rId6459" Type="http://schemas.openxmlformats.org/officeDocument/2006/relationships/hyperlink" Target="https://www.caixa.gov.br/Downloads/sinapi-cadernos-tecnicos/SINAPI-CT-INSTALACOES-EM-COBRE.pdf" TargetMode="External"/><Relationship Id="rId6873" Type="http://schemas.openxmlformats.org/officeDocument/2006/relationships/hyperlink" Target="https://www.caixa.gov.br/Downloads/sinapi-metodologia/Livro_SINAPI_Calculos_Parametros.pdf" TargetMode="External"/><Relationship Id="rId7924" Type="http://schemas.openxmlformats.org/officeDocument/2006/relationships/hyperlink" Target="https://www.caixa.gov.br/Downloads/sinapi-cadernos-tecnicos/SINAPI-CT-PINTURA-PARA-PISOS-E-PARA-SINALIZACAO-HORIZONTAL-E-VERTICAL.pdf" TargetMode="External"/><Relationship Id="rId224" Type="http://schemas.openxmlformats.org/officeDocument/2006/relationships/hyperlink" Target="https://www.caixa.gov.br/Downloads/sinapi-cadernos-tecnicos/SINAPI-CT-ARGAMASSAS.pdf" TargetMode="External"/><Relationship Id="rId5475" Type="http://schemas.openxmlformats.org/officeDocument/2006/relationships/hyperlink" Target="https://www.caixa.gov.br/Downloads/sinapi-cadernos-tecnicos/SINAPI-CT-INSTALACOES-PREDIAIS-DE-AGUA-FRIA-EM-PVC.pdf" TargetMode="External"/><Relationship Id="rId6526" Type="http://schemas.openxmlformats.org/officeDocument/2006/relationships/hyperlink" Target="https://www.caixa.gov.br/Downloads/sinapi-cadernos-tecnicos/SINAPI-CT-INSTALACOES-EM-COBRE.pdf" TargetMode="External"/><Relationship Id="rId6940" Type="http://schemas.openxmlformats.org/officeDocument/2006/relationships/hyperlink" Target="https://www.caixa.gov.br/Downloads/sinapi-metodologia/Livro_SINAPI_Calculos_Parametros.pdf" TargetMode="External"/><Relationship Id="rId4077" Type="http://schemas.openxmlformats.org/officeDocument/2006/relationships/hyperlink" Target="https://www.caixa.gov.br/Downloads/sinapi-cadernos-tecnicos/SINAPI-CT-FORMAS-PARA-ESTRUTURAS-DE-CONCRETO-ARMADO.pdf" TargetMode="External"/><Relationship Id="rId4491" Type="http://schemas.openxmlformats.org/officeDocument/2006/relationships/hyperlink" Target="https://www.caixa.gov.br/Downloads/sinapi-cadernos-tecnicos/SINAPI-CT-INSTALACOES-ELETRICAS-ELETRODUTOS-EMBUTIDOS-CABOS-CAIXAS-TOMADAS-E-INTERRUPTORES.pdf" TargetMode="External"/><Relationship Id="rId5128" Type="http://schemas.openxmlformats.org/officeDocument/2006/relationships/hyperlink" Target="https://www.caixa.gov.br/Downloads/sinapi-cadernos-tecnicos/SINAPI-CT-INSTALACOES-HIDRAULICAS-EM-PEX.pdf" TargetMode="External"/><Relationship Id="rId5542" Type="http://schemas.openxmlformats.org/officeDocument/2006/relationships/hyperlink" Target="https://www.caixa.gov.br/Downloads/sinapi-cadernos-tecnicos/SINAPI-CT-INSTALACOES-PREDIAIS-DE-AGUA-FRIA-EM-PVC.pdf" TargetMode="External"/><Relationship Id="rId8698" Type="http://schemas.openxmlformats.org/officeDocument/2006/relationships/hyperlink" Target="https://www.caixa.gov.br/Downloads/sinapi-cadernos-tecnicos/SINAPI-CT-REVESTIMENTOS-CERAMICOS-INTERNOS.pdf" TargetMode="External"/><Relationship Id="rId1738" Type="http://schemas.openxmlformats.org/officeDocument/2006/relationships/hyperlink" Target="https://www.caixa.gov.br/Downloads/sinapi-cadernos-tecnicos/SINAPI-CT-CUSTOS-HORARIOS-PRODUTIVO-E-IMPRODUTIVO-DOS-EQUIPAMENTOS.pdf" TargetMode="External"/><Relationship Id="rId3093" Type="http://schemas.openxmlformats.org/officeDocument/2006/relationships/hyperlink" Target="https://www.caixa.gov.br/Downloads/sinapi-cadernos-tecnicos/SINAPI-CT-ESCADAS.pdf" TargetMode="External"/><Relationship Id="rId4144" Type="http://schemas.openxmlformats.org/officeDocument/2006/relationships/hyperlink" Target="https://www.caixa.gov.br/Downloads/sinapi-cadernos-tecnicos/SINAPI-CT-GESSO.pdf" TargetMode="External"/><Relationship Id="rId8765" Type="http://schemas.openxmlformats.org/officeDocument/2006/relationships/hyperlink" Target="https://www.caixa.gov.br/Downloads/sinapi-cadernos-tecnicos/SINAPI-CT-SINALIZACAO-VERTICAL-VIARIA.pdf" TargetMode="External"/><Relationship Id="rId3160" Type="http://schemas.openxmlformats.org/officeDocument/2006/relationships/hyperlink" Target="https://www.caixa.gov.br/Downloads/sinapi-cadernos-tecnicos/SINAPI-CT-ESCAVACAO-VERTICAL-A-CEU-ABERTO.pdf" TargetMode="External"/><Relationship Id="rId4211" Type="http://schemas.openxmlformats.org/officeDocument/2006/relationships/hyperlink" Target="https://www.caixa.gov.br/Downloads/sinapi-cadernos-tecnicos/SINAPI-CT-GUIAS-E-SARJETAS.pdf" TargetMode="External"/><Relationship Id="rId7367" Type="http://schemas.openxmlformats.org/officeDocument/2006/relationships/hyperlink" Target="https://www.caixa.gov.br/Downloads/sinapi-cadernos-tecnicos/SINAPI-CT-MASSA-UNICA-INTERNA.pdf" TargetMode="External"/><Relationship Id="rId8418" Type="http://schemas.openxmlformats.org/officeDocument/2006/relationships/hyperlink" Target="https://www.caixa.gov.br/Downloads/sinapi-cadernos-tecnicos/SINAPI-CT-RECOMPOSICAO-DE-PAVIMENTOS.pdf" TargetMode="External"/><Relationship Id="rId1805" Type="http://schemas.openxmlformats.org/officeDocument/2006/relationships/hyperlink" Target="https://www.caixa.gov.br/Downloads/sinapi-cadernos-tecnicos/SINAPI-CT-CUSTOS-HORARIOS-PRODUTIVO-E-IMPRODUTIVO-DOS-EQUIPAMENTOS.pdf" TargetMode="External"/><Relationship Id="rId7781" Type="http://schemas.openxmlformats.org/officeDocument/2006/relationships/hyperlink" Target="https://www.caixa.gov.br/Downloads/sinapi-cadernos-tecnicos/SINAPI-CT-PINTURA-EXTERNA.pdf" TargetMode="External"/><Relationship Id="rId8832" Type="http://schemas.openxmlformats.org/officeDocument/2006/relationships/hyperlink" Target="https://www.caixa.gov.br/Downloads/sinapi-cadernos-tecnicos/SINAPI-CT-SISTEMA-DE-PROTECAO-CONTRA-DESCARGAS-ATMOSFERICAS-SPDA.pdf" TargetMode="External"/><Relationship Id="rId3977" Type="http://schemas.openxmlformats.org/officeDocument/2006/relationships/hyperlink" Target="https://www.caixa.gov.br/Downloads/sinapi-cadernos-tecnicos/SINAPI-CT-FUNDACOES-RASAS-(BLOCOS-SAPATAS-VIGAS-BALDRAME).pdf" TargetMode="External"/><Relationship Id="rId6036" Type="http://schemas.openxmlformats.org/officeDocument/2006/relationships/hyperlink" Target="https://www.caixa.gov.br/Downloads/sinapi-cadernos-tecnicos/SINAPI-CT-INSTALACOES-DE-GAS-E-INCENDIO-EM-ACO-E-FERRO-GALVANIZADO.pdf" TargetMode="External"/><Relationship Id="rId6383" Type="http://schemas.openxmlformats.org/officeDocument/2006/relationships/hyperlink" Target="https://www.caixa.gov.br/Downloads/sinapi-cadernos-tecnicos/SINAPI-CT-INSTALACOES-EM-COBRE.pdf" TargetMode="External"/><Relationship Id="rId7434" Type="http://schemas.openxmlformats.org/officeDocument/2006/relationships/hyperlink" Target="https://www.caixa.gov.br/Downloads/sinapi-cadernos-tecnicos/SINAPI-CT-MONTAGEM-DE-GRUAS-E-CREMALHEIRAS.pdf" TargetMode="External"/><Relationship Id="rId898" Type="http://schemas.openxmlformats.org/officeDocument/2006/relationships/hyperlink" Target="https://www.caixa.gov.br/Downloads/sinapi-cadernos-tecnicos/SINAPI-CT-ATERROS-BASES-SUB-BASES-E-IMPRIMACOE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993" Type="http://schemas.openxmlformats.org/officeDocument/2006/relationships/hyperlink" Target="https://www.caixa.gov.br/Downloads/sinapi-cadernos-tecnicos/SINAPI-CT-EQUIPAMENTOS-DE-PROTECAO-COLETIVA.pdf" TargetMode="External"/><Relationship Id="rId6450" Type="http://schemas.openxmlformats.org/officeDocument/2006/relationships/hyperlink" Target="https://www.caixa.gov.br/Downloads/sinapi-cadernos-tecnicos/SINAPI-CT-INSTALACOES-EM-COBRE.pdf" TargetMode="External"/><Relationship Id="rId7501" Type="http://schemas.openxmlformats.org/officeDocument/2006/relationships/hyperlink" Target="https://www.caixa.gov.br/Downloads/sinapi-cadernos-tecnicos/SINAPI-CT-PAREDES-DE-CONCRETO-ESTUCAMENTO.pdf" TargetMode="External"/><Relationship Id="rId965" Type="http://schemas.openxmlformats.org/officeDocument/2006/relationships/hyperlink" Target="https://www.caixa.gov.br/Downloads/sinapi-cadernos-tecnicos/SINAPI-CT-ATERROS-BASES-SUB-BASES-E-IMPRIMACOES.pdf" TargetMode="External"/><Relationship Id="rId1595" Type="http://schemas.openxmlformats.org/officeDocument/2006/relationships/hyperlink" Target="https://www.caixa.gov.br/Downloads/sinapi-cadernos-tecnicos/SINAPI-CT-CUSTOS-HORARIOS-PRODUTIVO-E-IMPRODUTIV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5052" Type="http://schemas.openxmlformats.org/officeDocument/2006/relationships/hyperlink" Target="https://www.caixa.gov.br/Downloads/sinapi-cadernos-tecnicos/SINAPI-CT-INSTALACOES-HIDRAULICAS-RESERVACAO-E-BOMBAS-DE-RECALQUE.pdf" TargetMode="External"/><Relationship Id="rId6103" Type="http://schemas.openxmlformats.org/officeDocument/2006/relationships/hyperlink" Target="https://www.caixa.gov.br/Downloads/sinapi-cadernos-tecnicos/SINAPI-CT-INSTALACOES-DE-GAS-E-INCENDIO-EM-ACO-E-FERRO-GALVANIZADO.pdf" TargetMode="External"/><Relationship Id="rId9259" Type="http://schemas.openxmlformats.org/officeDocument/2006/relationships/hyperlink" Target="https://www.caixa.gov.br/Downloads/sinapi-cadernos-tecnicos/SINAPI-CT-TRANSPORTE-CARGA-E-DESCARGA-DE-MATERIAIS.pdf" TargetMode="External"/><Relationship Id="rId618" Type="http://schemas.openxmlformats.org/officeDocument/2006/relationships/hyperlink" Target="https://www.caixa.gov.br/Downloads/sinapi-cadernos-tecnicos/SINAPI-CT-ASSENTAMENTO-DE-TUBOS-DE-PVC-E-METALICOS-EM-REDES-DE-AGUA.pdf" TargetMode="External"/><Relationship Id="rId1248" Type="http://schemas.openxmlformats.org/officeDocument/2006/relationships/hyperlink" Target="https://www.caixa.gov.br/Downloads/sinapi-cadernos-tecnicos/SINAPI-CT-CHAPISCO.pdf" TargetMode="External"/><Relationship Id="rId1662" Type="http://schemas.openxmlformats.org/officeDocument/2006/relationships/hyperlink" Target="https://www.caixa.gov.br/Downloads/sinapi-cadernos-tecnicos/SINAPI-CT-CUSTOS-HORARIOS-PRODUTIVO-E-IMPRODUTIVO-DOS-EQUIPAMENTOS.pdf" TargetMode="External"/><Relationship Id="rId5869" Type="http://schemas.openxmlformats.org/officeDocument/2006/relationships/hyperlink" Target="https://www.caixa.gov.br/Downloads/sinapi-cadernos-tecnicos/SINAPI-CT-INSTALACOES-PREDIAIS-DE-AGUAS-PLUVIAIS-TUBOS-CONEXOES-CAIXAS-E-RALOS.pdf" TargetMode="External"/><Relationship Id="rId8275" Type="http://schemas.openxmlformats.org/officeDocument/2006/relationships/hyperlink" Target="https://www.caixa.gov.br/Downloads/sinapi-cadernos-tecnicos/SINAPI-CT-RADIER-PISO-DE-CONCRETO-E-LAJE-SOBRE-SOLO.pdf" TargetMode="External"/><Relationship Id="rId9326" Type="http://schemas.openxmlformats.org/officeDocument/2006/relationships/hyperlink" Target="https://www.caixa.gov.br/Downloads/sinapi-cadernos-tecnicos/SINAPI-CT-TUBULACAO-FLANGEADA-PARA-REDES-DE-AGUA.pdf" TargetMode="External"/><Relationship Id="rId1315" Type="http://schemas.openxmlformats.org/officeDocument/2006/relationships/hyperlink" Target="https://www.caixa.gov.br/Downloads/sinapi-cadernos-tecnicos/SINAPI-CT-CONCRETO-PROTENDIDO.pdf" TargetMode="External"/><Relationship Id="rId2713" Type="http://schemas.openxmlformats.org/officeDocument/2006/relationships/hyperlink" Target="https://www.caixa.gov.br/Downloads/sinapi-cadernos-tecnicos/SINAPI-CT-DRENAGEM-DE-AR-CONDICIONADO.pdf" TargetMode="External"/><Relationship Id="rId7291" Type="http://schemas.openxmlformats.org/officeDocument/2006/relationships/hyperlink" Target="https://www.caixa.gov.br/Downloads/sinapi-cadernos-tecnicos/SINAPI-CT-MASSA-UNICA-EXTERNA.pdf" TargetMode="External"/><Relationship Id="rId8342" Type="http://schemas.openxmlformats.org/officeDocument/2006/relationships/hyperlink" Target="https://www.caixa.gov.br/Downloads/sinapi-cadernos-tecnicos/SINAPI-CT-RASGOS-E-FIXACOES.pdf" TargetMode="External"/><Relationship Id="rId4885" Type="http://schemas.openxmlformats.org/officeDocument/2006/relationships/hyperlink" Target="https://www.caixa.gov.br/Downloads/sinapi-cadernos-tecnicos/SINAPI-CT-INSTALACOES-HIDRAULICAS-RESERVACAO-E-BOMBAS-DE-RECALQUE.pdf" TargetMode="External"/><Relationship Id="rId5936" Type="http://schemas.openxmlformats.org/officeDocument/2006/relationships/hyperlink" Target="https://www.caixa.gov.br/Downloads/sinapi-cadernos-tecnicos/SINAPI-CT-INSTALACOES-DE-GAS-E-INCENDIO-EM-ACO-E-FERRO-GALVANIZADO.pdf" TargetMode="External"/><Relationship Id="rId21" Type="http://schemas.openxmlformats.org/officeDocument/2006/relationships/hyperlink" Target="https://www.caixa.gov.br/Downloads/sinapi-cadernos-tecnicos/SINAPI-CT-ALVENARIA-ESTRUTURAL-BLOCOS-DE-CONCRETO.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3487" Type="http://schemas.openxmlformats.org/officeDocument/2006/relationships/hyperlink" Target="https://www.caixa.gov.br/Downloads/sinapi-cadernos-tecnicos/SINAPI-CT-ESQUADRIAS-PORTAS.pdf" TargetMode="External"/><Relationship Id="rId4538" Type="http://schemas.openxmlformats.org/officeDocument/2006/relationships/hyperlink" Target="https://www.caixa.gov.br/Downloads/sinapi-cadernos-tecnicos/SINAPI-CT-INSTALACOES-ELETRICAS-ELETRODUTOS-CONEXOES-E-CONDULETES-APARENTES.pdf" TargetMode="External"/><Relationship Id="rId4952" Type="http://schemas.openxmlformats.org/officeDocument/2006/relationships/hyperlink" Target="https://www.caixa.gov.br/Downloads/sinapi-cadernos-tecnicos/SINAPI-CT-INSTALACOES-HIDRAULICAS-RESERVACAO-E-BOMBAS-DE-RECALQUE.pdf" TargetMode="External"/><Relationship Id="rId3554" Type="http://schemas.openxmlformats.org/officeDocument/2006/relationships/hyperlink" Target="https://www.caixa.gov.br/Downloads/sinapi-cadernos-tecnicos/SINAPI-CT-ESTACAS-BROCA-STRAUSS-E-ESCAVADA-COM-FLUIDO-ESTABILIZANTE.pdf" TargetMode="External"/><Relationship Id="rId4605" Type="http://schemas.openxmlformats.org/officeDocument/2006/relationships/hyperlink" Target="https://www.caixa.gov.br/Downloads/sinapi-cadernos-tecnicos/SINAPI-CT-INSTALACOES-ELETRICAS-QUADROS-CABOS-DISJUNTORES-CONTATORES-E-BARRAMENTOS-BLINDADOS.pdf" TargetMode="External"/><Relationship Id="rId7011" Type="http://schemas.openxmlformats.org/officeDocument/2006/relationships/hyperlink" Target="https://www.caixa.gov.br/Downloads/sinapi-metodologia/Livro_SINAPI_Calculos_Parametros.pdf" TargetMode="External"/><Relationship Id="rId475" Type="http://schemas.openxmlformats.org/officeDocument/2006/relationships/hyperlink" Target="https://www.caixa.gov.br/Downloads/sinapi-cadernos-tecnicos/SINAPI-CT-ASSENTAMENTO-DE-TUBOS-DE-PVC-E-METALICOS-EM-REDES-DE-AGUA.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3207" Type="http://schemas.openxmlformats.org/officeDocument/2006/relationships/hyperlink" Target="https://www.caixa.gov.br/Downloads/sinapi-cadernos-tecnicos/SINAPI-CT-ESCAVACAO-VERTICAL-A-CEU-ABERTO.pdf" TargetMode="External"/><Relationship Id="rId3621" Type="http://schemas.openxmlformats.org/officeDocument/2006/relationships/hyperlink" Target="https://www.caixa.gov.br/Downloads/sinapi-cadernos-tecnicos/SINAPI-CT-ESTRUTURA-E-TRAMA-PARA-COBERTURA.pdf" TargetMode="External"/><Relationship Id="rId6777" Type="http://schemas.openxmlformats.org/officeDocument/2006/relationships/hyperlink" Target="https://www.caixa.gov.br/Downloads/sinapi-metodologia/Livro_SINAPI_Calculos_Parametros.pdf" TargetMode="External"/><Relationship Id="rId7828" Type="http://schemas.openxmlformats.org/officeDocument/2006/relationships/hyperlink" Target="https://www.caixa.gov.br/Downloads/sinapi-cadernos-tecnicos/SINAPI-CT-PINTURA-EM-MADEIRA.pdf" TargetMode="External"/><Relationship Id="rId9183" Type="http://schemas.openxmlformats.org/officeDocument/2006/relationships/hyperlink" Target="https://www.caixa.gov.br/Downloads/sinapi-cadernos-tecnicos/SINAPI-CT-TRANSPORTE-CARGA-E-DESCARGA-DE-MATERIAIS.pdf" TargetMode="External"/><Relationship Id="rId128" Type="http://schemas.openxmlformats.org/officeDocument/2006/relationships/hyperlink" Target="https://www.caixa.gov.br/Downloads/sinapi-cadernos-tecnicos/SINAPI-CT-ARGAMASSAS.pdf" TargetMode="External"/><Relationship Id="rId542" Type="http://schemas.openxmlformats.org/officeDocument/2006/relationships/hyperlink" Target="https://www.caixa.gov.br/Downloads/sinapi-cadernos-tecnicos/SINAPI-CT-ASSENTAMENTO-DE-TUBOS-DE-PVC-E-METALICOS-EM-REDES-DE-AGUA.pdf" TargetMode="External"/><Relationship Id="rId1172" Type="http://schemas.openxmlformats.org/officeDocument/2006/relationships/hyperlink" Target="https://www.caixa.gov.br/Downloads/sinapi-cadernos-tecnicos/SINAPI-CT-CAIXAS-DE-AGUA-PARA-EDIFICACOE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5379" Type="http://schemas.openxmlformats.org/officeDocument/2006/relationships/hyperlink" Target="https://www.caixa.gov.br/Downloads/sinapi-cadernos-tecnicos/SINAPI-CT-INSTALACOES-PREDIAIS-DE-ESGOTO-TUBOS-E-CONEXOES.pdf" TargetMode="External"/><Relationship Id="rId5793" Type="http://schemas.openxmlformats.org/officeDocument/2006/relationships/hyperlink" Target="https://www.caixa.gov.br/Downloads/sinapi-cadernos-tecnicos/SINAPI-CT-INSTALACOES-PREDIAIS-DE-AGUAS-PLUVIAIS-TUBOS-CONEXOES-CAIXAS-E-RALOS.pdf" TargetMode="External"/><Relationship Id="rId6844" Type="http://schemas.openxmlformats.org/officeDocument/2006/relationships/hyperlink" Target="https://www.caixa.gov.br/Downloads/sinapi-metodologia/Livro_SINAPI_Calculos_Parametros.pdf" TargetMode="External"/><Relationship Id="rId9250" Type="http://schemas.openxmlformats.org/officeDocument/2006/relationships/hyperlink" Target="https://www.caixa.gov.br/Downloads/sinapi-cadernos-tecnicos/SINAPI-CT-TRANSPORTE-CARGA-E-DESCARGA-DE-MATERIAIS.pdf" TargetMode="External"/><Relationship Id="rId4395" Type="http://schemas.openxmlformats.org/officeDocument/2006/relationships/hyperlink" Target="https://www.caixa.gov.br/Downloads/sinapi-cadernos-tecnicos/SINAPI-CT-INSTALACOES-ELETRICAS-ELETRODUTOS-EMBUTIDOS-CABOS-CAIXAS-TOMADAS-E-INTERRUPTORES.pdf" TargetMode="External"/><Relationship Id="rId5446" Type="http://schemas.openxmlformats.org/officeDocument/2006/relationships/hyperlink" Target="https://www.caixa.gov.br/Downloads/sinapi-cadernos-tecnicos/SINAPI-CT-INSTALACOES-PREDIAIS-DE-AGUA-FRIA-EM-PVC.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4048" Type="http://schemas.openxmlformats.org/officeDocument/2006/relationships/hyperlink" Target="https://www.caixa.gov.br/Downloads/sinapi-cadernos-tecnicos/SINAPI-CT-FORMAS-PARA-ESTRUTURAS-DE-CONCRETO-ARMADO.pdf" TargetMode="External"/><Relationship Id="rId5860" Type="http://schemas.openxmlformats.org/officeDocument/2006/relationships/hyperlink" Target="https://www.caixa.gov.br/Downloads/sinapi-cadernos-tecnicos/SINAPI-CT-INSTALACOES-PREDIAIS-DE-AGUAS-PLUVIAIS-TUBOS-CONEXOES-CAIXAS-E-RALOS.pdf" TargetMode="External"/><Relationship Id="rId6911" Type="http://schemas.openxmlformats.org/officeDocument/2006/relationships/hyperlink" Target="https://www.caixa.gov.br/Downloads/sinapi-metodologia/Livro_SINAPI_Calculos_Parametros.pdf" TargetMode="External"/><Relationship Id="rId3064" Type="http://schemas.openxmlformats.org/officeDocument/2006/relationships/hyperlink" Target="https://www.caixa.gov.br/Downloads/sinapi-cadernos-tecnicos/SINAPI-CT-ESCADAS.pdf" TargetMode="External"/><Relationship Id="rId4462" Type="http://schemas.openxmlformats.org/officeDocument/2006/relationships/hyperlink" Target="https://www.caixa.gov.br/Downloads/sinapi-cadernos-tecnicos/SINAPI-CT-INSTALACOES-ELETRICAS-ELETRODUTOS-EMBUTIDOS-CABOS-CAIXAS-TOMADAS-E-INTERRUPTORES.pdf" TargetMode="External"/><Relationship Id="rId5513" Type="http://schemas.openxmlformats.org/officeDocument/2006/relationships/hyperlink" Target="https://www.caixa.gov.br/Downloads/sinapi-cadernos-tecnicos/SINAPI-CT-INSTALACOES-PREDIAIS-DE-AGUA-FRIA-EM-PVC.pdf" TargetMode="External"/><Relationship Id="rId8669" Type="http://schemas.openxmlformats.org/officeDocument/2006/relationships/hyperlink" Target="https://www.caixa.gov.br/Downloads/sinapi-cadernos-tecnicos/SINAPI-CT-REDES-DE-AGUA-E-ESGOTO-EM-PEAD-LISO-(TUBOS-E-CONEXOES).pdf" TargetMode="External"/><Relationship Id="rId1709" Type="http://schemas.openxmlformats.org/officeDocument/2006/relationships/hyperlink" Target="https://www.caixa.gov.br/Downloads/sinapi-cadernos-tecnicos/SINAPI-CT-CUSTOS-HORARIOS-PRODUTIVO-E-IMPRODUTIVO-DOS-EQUIPAMENTOS.pdf" TargetMode="External"/><Relationship Id="rId4115" Type="http://schemas.openxmlformats.org/officeDocument/2006/relationships/hyperlink" Target="https://www.caixa.gov.br/Downloads/sinapi-cadernos-tecnicos/SINAPI-CT-GALERIAS-COM-ADUELAS-DE-CONCRETO.pdf" TargetMode="External"/><Relationship Id="rId7685" Type="http://schemas.openxmlformats.org/officeDocument/2006/relationships/hyperlink" Target="https://www.caixa.gov.br/Downloads/sinapi-cadernos-tecnicos/SINAPI-CT-PEITORIS-E-CHAPINS.pdf" TargetMode="External"/><Relationship Id="rId8736" Type="http://schemas.openxmlformats.org/officeDocument/2006/relationships/hyperlink" Target="https://www.caixa.gov.br/Downloads/sinapi-cadernos-tecnicos/SINAPI-CT-SINALIZACAO-HORIZONTAL-VIARIA.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3131" Type="http://schemas.openxmlformats.org/officeDocument/2006/relationships/hyperlink" Target="https://www.caixa.gov.br/Downloads/sinapi-cadernos-tecnicos/SINAPI-CT-ESCAVACAO-HORIZONTAL.pdf" TargetMode="External"/><Relationship Id="rId6287" Type="http://schemas.openxmlformats.org/officeDocument/2006/relationships/hyperlink" Target="https://www.caixa.gov.br/Downloads/sinapi-cadernos-tecnicos/SINAPI-CT-INSTALACOES-DE-AR-CONDICIONADO.pdf" TargetMode="External"/><Relationship Id="rId7338" Type="http://schemas.openxmlformats.org/officeDocument/2006/relationships/hyperlink" Target="https://www.caixa.gov.br/Downloads/sinapi-cadernos-tecnicos/SINAPI-CT-MASSA-UNICA-EXTERNA.pdf" TargetMode="External"/><Relationship Id="rId7752" Type="http://schemas.openxmlformats.org/officeDocument/2006/relationships/hyperlink" Target="https://www.caixa.gov.br/Downloads/sinapi-cadernos-tecnicos/SINAPI-CT-PERFURACAO-HORIZONTAL-DIRECIONAL-HDD.pdf" TargetMode="External"/><Relationship Id="rId8803" Type="http://schemas.openxmlformats.org/officeDocument/2006/relationships/hyperlink" Target="https://www.caixa.gov.br/Downloads/sinapi-cadernos-tecnicos/SINAPI-CT-SINALIZACAO-VERTICAL-VIARIA.pdf" TargetMode="External"/><Relationship Id="rId2897" Type="http://schemas.openxmlformats.org/officeDocument/2006/relationships/hyperlink" Target="https://www.caixa.gov.br/Downloads/sinapi-cadernos-tecnicos/SINAPI-CT-ELETROCALHAS.pdf" TargetMode="External"/><Relationship Id="rId3948" Type="http://schemas.openxmlformats.org/officeDocument/2006/relationships/hyperlink" Target="https://www.caixa.gov.br/Downloads/sinapi-cadernos-tecnicos/SINAPI-CT-FUNDACOES-RASAS-(BLOCOS-SAPATAS-VIGAS-BALDRAME).pdf" TargetMode="External"/><Relationship Id="rId6354" Type="http://schemas.openxmlformats.org/officeDocument/2006/relationships/hyperlink" Target="https://www.caixa.gov.br/Downloads/sinapi-cadernos-tecnicos/SINAPI-CT-INSTALACOES-EM-COBRE.pdf" TargetMode="External"/><Relationship Id="rId7405" Type="http://schemas.openxmlformats.org/officeDocument/2006/relationships/hyperlink" Target="https://www.caixa.gov.br/Downloads/sinapi-cadernos-tecnicos/SINAPI-CT-MOBILIARIO-URBANO.pdf" TargetMode="External"/><Relationship Id="rId869" Type="http://schemas.openxmlformats.org/officeDocument/2006/relationships/hyperlink" Target="https://www.caixa.gov.br/Downloads/sinapi-cadernos-tecnicos/SINAPI-CT-ATERROS-BASES-SUB-BASES-E-IMPRIMACOES.pdf" TargetMode="External"/><Relationship Id="rId1499" Type="http://schemas.openxmlformats.org/officeDocument/2006/relationships/hyperlink" Target="https://www.caixa.gov.br/Downloads/sinapi-cadernos-tecnicos/SINAPI-CT-CUSTOS-HORARIOS-PRODUTIVO-E-IMPRODUTIVO-DOS-EQUIPAMENTOS.pdf" TargetMode="External"/><Relationship Id="rId5370" Type="http://schemas.openxmlformats.org/officeDocument/2006/relationships/hyperlink" Target="https://www.caixa.gov.br/Downloads/sinapi-cadernos-tecnicos/SINAPI-CT-INSTALACOES-PREDIAIS-DE-ESGOTO-TUBOS-E-CONEXOES.pdf" TargetMode="External"/><Relationship Id="rId6007" Type="http://schemas.openxmlformats.org/officeDocument/2006/relationships/hyperlink" Target="https://www.caixa.gov.br/Downloads/sinapi-cadernos-tecnicos/SINAPI-CT-INSTALACOES-DE-GAS-E-INCENDIO-EM-ACO-E-FERRO-GALVANIZADO.pdf" TargetMode="External"/><Relationship Id="rId6421" Type="http://schemas.openxmlformats.org/officeDocument/2006/relationships/hyperlink" Target="https://www.caixa.gov.br/Downloads/sinapi-cadernos-tecnicos/SINAPI-CT-INSTALACOES-EM-COBRE.pdf" TargetMode="External"/><Relationship Id="rId9577" Type="http://schemas.openxmlformats.org/officeDocument/2006/relationships/hyperlink" Target="https://www.caixa.gov.br/Downloads/sinapi-cadernos-tecnicos/SINAPI-CT-VALVULAS-E-REGISTROS-PARA-SISTEMAS-PREDIAIS.pdf" TargetMode="External"/><Relationship Id="rId2964" Type="http://schemas.openxmlformats.org/officeDocument/2006/relationships/hyperlink" Target="https://www.caixa.gov.br/Downloads/sinapi-cadernos-tecnicos/SINAPI-CT-EQUIPAMENTOS-DE-PROTECAO-COLETIVA.pdf" TargetMode="External"/><Relationship Id="rId5023" Type="http://schemas.openxmlformats.org/officeDocument/2006/relationships/hyperlink" Target="https://www.caixa.gov.br/Downloads/sinapi-cadernos-tecnicos/SINAPI-CT-INSTALACOES-HIDRAULICAS-RESERVACAO-E-BOMBAS-DE-RECALQUE.pdf" TargetMode="External"/><Relationship Id="rId8179" Type="http://schemas.openxmlformats.org/officeDocument/2006/relationships/hyperlink" Target="https://www.caixa.gov.br/Downloads/sinapi-cadernos-tecnicos/SINAPI-CT-POCOS-DE-VISITA-E-CAIXAS-PARA-BOCAS-DE-LOBO.pdf" TargetMode="External"/><Relationship Id="rId936" Type="http://schemas.openxmlformats.org/officeDocument/2006/relationships/hyperlink" Target="https://www.caixa.gov.br/Downloads/sinapi-cadernos-tecnicos/SINAPI-CT-ATERROS-BASES-SUB-BASES-E-IMPRIMACOES.pdf" TargetMode="External"/><Relationship Id="rId1219" Type="http://schemas.openxmlformats.org/officeDocument/2006/relationships/hyperlink" Target="https://www.caixa.gov.br/Downloads/sinapi-cadernos-tecnicos/SINAPI-CT-CERCAS-PROTETORES-E-ALAMBRADOS.pdf" TargetMode="External"/><Relationship Id="rId1566" Type="http://schemas.openxmlformats.org/officeDocument/2006/relationships/hyperlink" Target="https://www.caixa.gov.br/Downloads/sinapi-cadernos-tecnicos/SINAPI-CT-CUSTOS-HORARIOS-PRODUTIVO-E-IMPRODUTIV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7195" Type="http://schemas.openxmlformats.org/officeDocument/2006/relationships/hyperlink" Target="https://www.caixa.gov.br/Downloads/sinapi-cadernos-tecnicos/SINAPI-CT-LOUCAS-E-METAIS.pdf" TargetMode="External"/><Relationship Id="rId8246" Type="http://schemas.openxmlformats.org/officeDocument/2006/relationships/hyperlink" Target="https://www.caixa.gov.br/Downloads/sinapi-cadernos-tecnicos/SINAPI-CT-PRODUCAO-DE-CONCRETOS-E-ARGAMASSAS-UTILIZANDO-AGREGADO-RECICLADO.pdf" TargetMode="External"/><Relationship Id="rId8593" Type="http://schemas.openxmlformats.org/officeDocument/2006/relationships/hyperlink" Target="https://www.caixa.gov.br/Downloads/sinapi-cadernos-tecnicos/SINAPI-CT-REDES-DE-AGUA-E-ESGOTO-EM-PEAD-LISO-(TUBOS-E-CONEXOES).pdf" TargetMode="External"/><Relationship Id="rId9644" Type="http://schemas.openxmlformats.org/officeDocument/2006/relationships/hyperlink" Target="https://www.caixa.gov.br/Downloads/sinapi-cadernos-tecnicos/SINAPI-CT-VALVULAS-PARA-REDES-DE-SANEAMENTO.pdf" TargetMode="External"/><Relationship Id="rId1633" Type="http://schemas.openxmlformats.org/officeDocument/2006/relationships/hyperlink" Target="https://www.caixa.gov.br/Downloads/sinapi-cadernos-tecnicos/SINAPI-CT-CUSTOS-HORARIOS-PRODUTIVO-E-IMPRODUTIVO-DOS-EQUIPAMENTOS.pdf" TargetMode="External"/><Relationship Id="rId4789" Type="http://schemas.openxmlformats.org/officeDocument/2006/relationships/hyperlink" Target="https://www.caixa.gov.br/Downloads/sinapi-cadernos-tecnicos/SINAPI-CT-INSTALACOES-HIDRAULICAS-RESERVACAO-E-BOMBAS-DE-RECALQUE.pdf" TargetMode="External"/><Relationship Id="rId8660" Type="http://schemas.openxmlformats.org/officeDocument/2006/relationships/hyperlink" Target="https://www.caixa.gov.br/Downloads/sinapi-cadernos-tecnicos/SINAPI-CT-REDES-DE-AGUA-E-ESGOTO-EM-PEAD-LISO-(TUBOS-E-CONEXOES).pdf" TargetMode="External"/><Relationship Id="rId1700" Type="http://schemas.openxmlformats.org/officeDocument/2006/relationships/hyperlink" Target="https://www.caixa.gov.br/Downloads/sinapi-cadernos-tecnicos/SINAPI-CT-CUSTOS-HORARIOS-PRODUTIVO-E-IMPRODUTIVO-DOS-EQUIPAMENTOS.pdf" TargetMode="External"/><Relationship Id="rId4856" Type="http://schemas.openxmlformats.org/officeDocument/2006/relationships/hyperlink" Target="https://www.caixa.gov.br/Downloads/sinapi-cadernos-tecnicos/SINAPI-CT-INSTALACOES-HIDRAULICAS-RESERVACAO-E-BOMBAS-DE-RECALQUE.pdf" TargetMode="External"/><Relationship Id="rId5907" Type="http://schemas.openxmlformats.org/officeDocument/2006/relationships/hyperlink" Target="https://www.caixa.gov.br/Downloads/sinapi-cadernos-tecnicos/SINAPI-CT-INSTALACOES-DE-GAS-E-INCENDIO-EM-ACO-E-FERRO-GALVANIZADO.pdf" TargetMode="External"/><Relationship Id="rId7262" Type="http://schemas.openxmlformats.org/officeDocument/2006/relationships/hyperlink" Target="https://www.caixa.gov.br/Downloads/sinapi-cadernos-tecnicos/SINAPI-CT-MASSA-UNICA-EXTERNA.pdf" TargetMode="External"/><Relationship Id="rId8313" Type="http://schemas.openxmlformats.org/officeDocument/2006/relationships/hyperlink" Target="https://www.caixa.gov.br/Downloads/sinapi-cadernos-tecnicos/SINAPI-CT-RADIER-PISO-DE-CONCRETO-E-LAJE-SOBRE-SOLO.pdf" TargetMode="External"/><Relationship Id="rId3458" Type="http://schemas.openxmlformats.org/officeDocument/2006/relationships/hyperlink" Target="https://www.caixa.gov.br/Downloads/sinapi-cadernos-tecnicos/SINAPI-CT-ESQUADRIAS-PORTAS.pdf" TargetMode="External"/><Relationship Id="rId3872" Type="http://schemas.openxmlformats.org/officeDocument/2006/relationships/hyperlink" Target="https://www.caixa.gov.br/Downloads/sinapi-cadernos-tecnicos/SINAPI-CT-FORROS.pdf" TargetMode="External"/><Relationship Id="rId4509" Type="http://schemas.openxmlformats.org/officeDocument/2006/relationships/hyperlink" Target="https://www.caixa.gov.br/Downloads/sinapi-cadernos-tecnicos/SINAPI-CT-INSTALACOES-ELETRICAS-ELETRODUTOS-EMBUTIDOS-CABOS-CAIXAS-TOMADAS-E-INTERRUPTORES.pdf" TargetMode="External"/><Relationship Id="rId379" Type="http://schemas.openxmlformats.org/officeDocument/2006/relationships/hyperlink" Target="https://www.caixa.gov.br/Downloads/sinapi-cadernos-tecnicos/SINAPI-CT-ASSENTAMENTO-DE-TUBOS-DE-ESGOTO-EM-PVC-E-PEAD.pdf" TargetMode="External"/><Relationship Id="rId793" Type="http://schemas.openxmlformats.org/officeDocument/2006/relationships/hyperlink" Target="https://www.caixa.gov.br/Downloads/sinapi-cadernos-tecnicos/SINAPI-CT-ATERROS-BASES-SUB-BASES-E-IMPRIMACOE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3525" Type="http://schemas.openxmlformats.org/officeDocument/2006/relationships/hyperlink" Target="https://www.caixa.gov.br/Downloads/sinapi-cadernos-tecnicos/SINAPI-CT-ESQUADRIAS-PORTAS.pdf" TargetMode="External"/><Relationship Id="rId4923" Type="http://schemas.openxmlformats.org/officeDocument/2006/relationships/hyperlink" Target="https://www.caixa.gov.br/Downloads/sinapi-cadernos-tecnicos/SINAPI-CT-INSTALACOES-HIDRAULICAS-RESERVACAO-E-BOMBAS-DE-RECALQUE.pdf" TargetMode="External"/><Relationship Id="rId9087" Type="http://schemas.openxmlformats.org/officeDocument/2006/relationships/hyperlink" Target="https://www.caixa.gov.br/Downloads/sinapi-cadernos-tecnicos/SINAPI-CT-TRANSPORTE-DE-MATERIAIS-DENTRO-DO-CANTEIRO-DE-OBRAS.pdf" TargetMode="External"/><Relationship Id="rId446" Type="http://schemas.openxmlformats.org/officeDocument/2006/relationships/hyperlink" Target="https://www.caixa.gov.br/Downloads/sinapi-cadernos-tecnicos/SINAPI-CT-ASSENTAMENTO-DE-TUBOS-DE-PVC-E-METALICOS-EM-REDES-DE-AGUA.pdf" TargetMode="External"/><Relationship Id="rId1076" Type="http://schemas.openxmlformats.org/officeDocument/2006/relationships/hyperlink" Target="https://www.caixa.gov.br/Downloads/sinapi-cadernos-tecnicos/SINAPI-CT-BOMBAS-HIDRAULICAS-CENTRIFUGAS-HORIZONTAIS-E-SUBMERSIVEIS.pdf" TargetMode="External"/><Relationship Id="rId1490" Type="http://schemas.openxmlformats.org/officeDocument/2006/relationships/hyperlink" Target="https://www.caixa.gov.br/Downloads/sinapi-cadernos-tecnicos/SINAPI-CT-CUSTOS-HORARIOS-PRODUTIVO-E-IMPRODUTIV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9154" Type="http://schemas.openxmlformats.org/officeDocument/2006/relationships/hyperlink" Target="https://www.caixa.gov.br/Downloads/sinapi-cadernos-tecnicos/SINAPI-CT-TRANSPORTE-DE-MATERIAIS-DENTRO-DO-CANTEIRO-DE-OBRAS.pdf" TargetMode="External"/><Relationship Id="rId860" Type="http://schemas.openxmlformats.org/officeDocument/2006/relationships/hyperlink" Target="https://www.caixa.gov.br/Downloads/sinapi-cadernos-tecnicos/SINAPI-CT-ATERROS-BASES-SUB-BASES-E-IMPRIMACOES.pdf" TargetMode="External"/><Relationship Id="rId1143" Type="http://schemas.openxmlformats.org/officeDocument/2006/relationships/hyperlink" Target="https://www.caixa.gov.br/Downloads/sinapi-cadernos-tecnicos/SINAPI-CT-CAIXAS-ENTERRADA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4299" Type="http://schemas.openxmlformats.org/officeDocument/2006/relationships/hyperlink" Target="https://www.caixa.gov.br/Downloads/sinapi-cadernos-tecnicos/SINAPI-CT-IMPERMEABILIZACAO-PROTECAO-MECANICA-E-TRATAMENTO-DE-JUNTA.pdf" TargetMode="External"/><Relationship Id="rId5697" Type="http://schemas.openxmlformats.org/officeDocument/2006/relationships/hyperlink" Target="https://www.caixa.gov.br/Downloads/sinapi-cadernos-tecnicos/SINAPI-CT-INSTALACOES-PREDIAIS-DE-AGUA-QUENTE-EM-CPVC.pdf" TargetMode="External"/><Relationship Id="rId6748" Type="http://schemas.openxmlformats.org/officeDocument/2006/relationships/hyperlink" Target="https://www.caixa.gov.br/Downloads/sinapi-metodologia/Livro_SINAPI_Calculos_Parametros.pdf" TargetMode="External"/><Relationship Id="rId8170" Type="http://schemas.openxmlformats.org/officeDocument/2006/relationships/hyperlink" Target="https://www.caixa.gov.br/Downloads/sinapi-cadernos-tecnicos/SINAPI-CT-POCOS-DE-VISITA-E-CAIXAS-PARA-BOCAS-DE-LOBO.pdf" TargetMode="External"/><Relationship Id="rId513" Type="http://schemas.openxmlformats.org/officeDocument/2006/relationships/hyperlink" Target="https://www.caixa.gov.br/Downloads/sinapi-cadernos-tecnicos/SINAPI-CT-ASSENTAMENTO-DE-TUBOS-DE-PVC-E-METALICOS-EM-REDES-DE-AGUA.pdf" TargetMode="External"/><Relationship Id="rId5764" Type="http://schemas.openxmlformats.org/officeDocument/2006/relationships/hyperlink" Target="https://www.caixa.gov.br/Downloads/sinapi-cadernos-tecnicos/SINAPI-CT-INSTALACOES-PREDIAIS-DE-AGUA-QUENTE-EM-CPVC.pdf" TargetMode="External"/><Relationship Id="rId6815" Type="http://schemas.openxmlformats.org/officeDocument/2006/relationships/hyperlink" Target="https://www.caixa.gov.br/Downloads/sinapi-metodologia/Livro_SINAPI_Calculos_Parametros.pdf" TargetMode="External"/><Relationship Id="rId9221" Type="http://schemas.openxmlformats.org/officeDocument/2006/relationships/hyperlink" Target="https://www.caixa.gov.br/Downloads/sinapi-cadernos-tecnicos/SINAPI-CT-TRANSPORTE-CARGA-E-DESCARGA-DE-MATERIAIS.pdf" TargetMode="External"/><Relationship Id="rId1210" Type="http://schemas.openxmlformats.org/officeDocument/2006/relationships/hyperlink" Target="https://www.caixa.gov.br/Downloads/sinapi-cadernos-tecnicos/SINAPI-CT-CERCAS-PROTETORES-E-ALAMBRADOS.pdf" TargetMode="External"/><Relationship Id="rId4366" Type="http://schemas.openxmlformats.org/officeDocument/2006/relationships/hyperlink" Target="https://www.caixa.gov.br/Downloads/sinapi-cadernos-tecnicos/SINAPI-CT-INSTALACOES-ELETRICAS-ELETRODUTOS-EMBUTIDOS-CABOS-CAIXAS-TOMADAS-E-INTERRUPTORES.pdf" TargetMode="External"/><Relationship Id="rId4780" Type="http://schemas.openxmlformats.org/officeDocument/2006/relationships/hyperlink" Target="https://www.caixa.gov.br/Downloads/sinapi-cadernos-tecnicos/SINAPI-CT-INSTALACOES-HIDRAULICAS-RESERVACAO-E-BOMBAS-DE-RECALQUE.pdf" TargetMode="External"/><Relationship Id="rId5417" Type="http://schemas.openxmlformats.org/officeDocument/2006/relationships/hyperlink" Target="https://www.caixa.gov.br/Downloads/sinapi-cadernos-tecnicos/SINAPI-CT-INSTALACOES-PREDIAIS-DE-AGUA-FRIA-EM-PVC.pdf" TargetMode="External"/><Relationship Id="rId5831" Type="http://schemas.openxmlformats.org/officeDocument/2006/relationships/hyperlink" Target="https://www.caixa.gov.br/Downloads/sinapi-cadernos-tecnicos/SINAPI-CT-INSTALACOES-PREDIAIS-DE-AGUAS-PLUVIAIS-TUBOS-CONEXOES-CAIXAS-E-RALOS.pdf" TargetMode="External"/><Relationship Id="rId8987" Type="http://schemas.openxmlformats.org/officeDocument/2006/relationships/hyperlink" Target="https://www.caixa.gov.br/Downloads/sinapi-cadernos-tecnicos/SINAPI-CT-TRANSPORTE-FLUVIAL-CARGA-E-DESCARGA.pdf" TargetMode="External"/><Relationship Id="rId3382" Type="http://schemas.openxmlformats.org/officeDocument/2006/relationships/hyperlink" Target="https://www.caixa.gov.br/Downloads/sinapi-cadernos-tecnicos/SINAPI-CT-ESGOTAMENTO-DE-VALA-E-REBAIXAMENTO-DO-LENCOL-FREATICO.pdf" TargetMode="External"/><Relationship Id="rId4019" Type="http://schemas.openxmlformats.org/officeDocument/2006/relationships/hyperlink" Target="https://www.caixa.gov.br/Downloads/sinapi-cadernos-tecnicos/SINAPI-CT-FORMAS-PARA-ESTRUTURAS-DE-CONCRETO-ARMADO.pdf" TargetMode="External"/><Relationship Id="rId4433" Type="http://schemas.openxmlformats.org/officeDocument/2006/relationships/hyperlink" Target="https://www.caixa.gov.br/Downloads/sinapi-cadernos-tecnicos/SINAPI-CT-INSTALACOES-ELETRICAS-ELETRODUTOS-EMBUTIDOS-CABOS-CAIXAS-TOMADAS-E-INTERRUPTORES.pdf" TargetMode="External"/><Relationship Id="rId7589" Type="http://schemas.openxmlformats.org/officeDocument/2006/relationships/hyperlink" Target="https://www.caixa.gov.br/Downloads/sinapi-cadernos-tecnicos/SINAPI-CT-PARQUINHOS-E-EQUIPAMENTOS-DE-GINASTICA-AO-AR-LIVRE.pdf" TargetMode="External"/><Relationship Id="rId3035" Type="http://schemas.openxmlformats.org/officeDocument/2006/relationships/hyperlink" Target="https://www.caixa.gov.br/Downloads/sinapi-cadernos-tecnicos/SINAPI-CT-ESCADAS.pdf" TargetMode="External"/><Relationship Id="rId4500" Type="http://schemas.openxmlformats.org/officeDocument/2006/relationships/hyperlink" Target="https://www.caixa.gov.br/Downloads/sinapi-cadernos-tecnicos/SINAPI-CT-INSTALACOES-ELETRICAS-ELETRODUTOS-EMBUTIDOS-CABOS-CAIXAS-TOMADAS-E-INTERRUPTORES.pdf" TargetMode="External"/><Relationship Id="rId7656" Type="http://schemas.openxmlformats.org/officeDocument/2006/relationships/hyperlink" Target="https://www.caixa.gov.br/Downloads/sinapi-cadernos-tecnicos/SINAPI-CT-PAVIMENTO-RIGIDO-DE-CONCRETO.pdf" TargetMode="External"/><Relationship Id="rId8707" Type="http://schemas.openxmlformats.org/officeDocument/2006/relationships/hyperlink" Target="https://www.caixa.gov.br/Downloads/sinapi-cadernos-tecnicos/SINAPI-CT-REVESTIMENTOS-CERAMICOS-INTERNOS.pdf" TargetMode="External"/><Relationship Id="rId370" Type="http://schemas.openxmlformats.org/officeDocument/2006/relationships/hyperlink" Target="https://www.caixa.gov.br/Downloads/sinapi-cadernos-tecnicos/SINAPI-CT-ASSENTAMENTO-DE-TUBOS-DE-ESGOTO-EM-PVC-E-PEAD.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3102" Type="http://schemas.openxmlformats.org/officeDocument/2006/relationships/hyperlink" Target="https://www.caixa.gov.br/Downloads/sinapi-cadernos-tecnicos/SINAPI-CT-ESCADAS.pdf" TargetMode="External"/><Relationship Id="rId6258" Type="http://schemas.openxmlformats.org/officeDocument/2006/relationships/hyperlink" Target="https://www.caixa.gov.br/Downloads/sinapi-cadernos-tecnicos/SINAPI-CT-INSTALACOES-DE-GAS-EM-PEX-MULTICAMADAS.pdf" TargetMode="External"/><Relationship Id="rId7309" Type="http://schemas.openxmlformats.org/officeDocument/2006/relationships/hyperlink" Target="https://www.caixa.gov.br/Downloads/sinapi-cadernos-tecnicos/SINAPI-CT-MASSA-UNICA-EXTERNA.pdf" TargetMode="External"/><Relationship Id="rId5274" Type="http://schemas.openxmlformats.org/officeDocument/2006/relationships/hyperlink" Target="https://www.caixa.gov.br/Downloads/sinapi-cadernos-tecnicos/SINAPI-CT-INSTALACOES-HIDRAULICAS-EM-PPR.pdf" TargetMode="External"/><Relationship Id="rId6325" Type="http://schemas.openxmlformats.org/officeDocument/2006/relationships/hyperlink" Target="https://www.caixa.gov.br/Downloads/sinapi-cadernos-tecnicos/SINAPI-CT-INSTALACOES-DE-AR-CONDICIONADO.pdf" TargetMode="External"/><Relationship Id="rId6672" Type="http://schemas.openxmlformats.org/officeDocument/2006/relationships/hyperlink" Target="https://www.caixa.gov.br/Downloads/sinapi-cadernos-tecnicos/SINAPI-CT-LIGACOES-PREDIAIS-DE-AGUA-E-ESGOTO.pdf" TargetMode="External"/><Relationship Id="rId7723" Type="http://schemas.openxmlformats.org/officeDocument/2006/relationships/hyperlink" Target="https://www.caixa.gov.br/Downloads/sinapi-cadernos-tecnicos/SINAPI-CT-PERFURACAO-HORIZONTAL-DIRECIONAL-HDD.pdf" TargetMode="External"/><Relationship Id="rId2868" Type="http://schemas.openxmlformats.org/officeDocument/2006/relationships/hyperlink" Target="https://www.caixa.gov.br/Downloads/sinapi-cadernos-tecnicos/SINAPI-CT-ELETROCALHAS.pdf" TargetMode="External"/><Relationship Id="rId3919" Type="http://schemas.openxmlformats.org/officeDocument/2006/relationships/hyperlink" Target="https://www.caixa.gov.br/Downloads/sinapi-cadernos-tecnicos/SINAPI-CT-FOSSAS-E-SUMIDOUROS.pdf" TargetMode="External"/><Relationship Id="rId1884" Type="http://schemas.openxmlformats.org/officeDocument/2006/relationships/hyperlink" Target="https://www.caixa.gov.br/Downloads/sinapi-cadernos-tecnicos/SINAPI-CT-DEPRECIACAO-JUROS-IMPOSTOS-E-SEGUROS-MANUTENCAO-E-MATERIAIS-NA-OPERACAO-DOS-EQUIPAMENTOS.pdf" TargetMode="External"/><Relationship Id="rId2935" Type="http://schemas.openxmlformats.org/officeDocument/2006/relationships/hyperlink" Target="https://www.caixa.gov.br/Downloads/sinapi-cadernos-tecnicos/SINAPI-CT-ENERGIA-SOLAR-PARA-EDIFICACOES.pdf" TargetMode="External"/><Relationship Id="rId4290" Type="http://schemas.openxmlformats.org/officeDocument/2006/relationships/hyperlink" Target="https://www.caixa.gov.br/Downloads/sinapi-cadernos-tecnicos/SINAPI-CT-IMPERMEABILIZACAO-PROTECAO-MECANICA-E-TRATAMENTO-DE-JUNTA.pdf" TargetMode="External"/><Relationship Id="rId5341" Type="http://schemas.openxmlformats.org/officeDocument/2006/relationships/hyperlink" Target="https://www.caixa.gov.br/Downloads/sinapi-cadernos-tecnicos/SINAPI-CT-INSTALACOES-PREDIAIS-DE-ESGOTO-TUBOS-E-CONEXOES.pdf" TargetMode="External"/><Relationship Id="rId8497" Type="http://schemas.openxmlformats.org/officeDocument/2006/relationships/hyperlink" Target="https://www.caixa.gov.br/Downloads/sinapi-cadernos-tecnicos/SINAPI-CT-REDES-ENTERRADAS-DE-DISTRIBUICAO-ELETRICA.pdf" TargetMode="External"/><Relationship Id="rId9548" Type="http://schemas.openxmlformats.org/officeDocument/2006/relationships/hyperlink" Target="https://www.caixa.gov.br/Downloads/sinapi-cadernos-tecnicos/SINAPI-CT-VALVULAS-E-REGISTROS-PARA-SISTEMAS-PREDIAIS.pdf" TargetMode="External"/><Relationship Id="rId907" Type="http://schemas.openxmlformats.org/officeDocument/2006/relationships/hyperlink" Target="https://www.caixa.gov.br/Downloads/sinapi-cadernos-tecnicos/SINAPI-CT-ATERROS-BASES-SUB-BASES-E-IMPRIMACOES.pdf" TargetMode="External"/><Relationship Id="rId1537" Type="http://schemas.openxmlformats.org/officeDocument/2006/relationships/hyperlink" Target="https://www.caixa.gov.br/Downloads/sinapi-cadernos-tecnicos/SINAPI-CT-CUSTOS-HORARIOS-PRODUTIVO-E-IMPRODUTIVO-DOS-EQUIPAMENTOS.pdf" TargetMode="External"/><Relationship Id="rId1951" Type="http://schemas.openxmlformats.org/officeDocument/2006/relationships/hyperlink" Target="https://www.caixa.gov.br/Downloads/sinapi-cadernos-tecnicos/SINAPI-CT-DEPRECIACAO-JUROS-IMPOSTOS-E-SEGUROS-MANUTENCAO-E-MATERIAIS-NA-OPERACAO-DOS-EQUIPAMENTOS.pdf" TargetMode="External"/><Relationship Id="rId7099" Type="http://schemas.openxmlformats.org/officeDocument/2006/relationships/hyperlink" Target="https://www.caixa.gov.br/Downloads/sinapi-cadernos-tecnicos/SINAPI-CT-LOCACAO-DE-OBRAS.pdf" TargetMode="External"/><Relationship Id="rId8564" Type="http://schemas.openxmlformats.org/officeDocument/2006/relationships/hyperlink" Target="https://www.caixa.gov.br/Downloads/sinapi-cadernos-tecnicos/SINAPI-CT-REDES-DE-LOGICA-TELEFONIA-E-IMAGEM.pdf" TargetMode="External"/><Relationship Id="rId9615" Type="http://schemas.openxmlformats.org/officeDocument/2006/relationships/hyperlink" Target="https://www.caixa.gov.br/Downloads/sinapi-cadernos-tecnicos/SINAPI-CT-VALVULAS-PARA-REDES-DE-SANEAMENTO.pdf" TargetMode="External"/><Relationship Id="rId1604" Type="http://schemas.openxmlformats.org/officeDocument/2006/relationships/hyperlink" Target="https://www.caixa.gov.br/Downloads/sinapi-cadernos-tecnicos/SINAPI-CT-CUSTOS-HORARIOS-PRODUTIVO-E-IMPRODUTIVO-DOS-EQUIPAMENTOS.pdf" TargetMode="External"/><Relationship Id="rId4010" Type="http://schemas.openxmlformats.org/officeDocument/2006/relationships/hyperlink" Target="https://www.caixa.gov.br/Downloads/sinapi-cadernos-tecnicos/SINAPI-CT-FORMAS-PARA-ESTRUTURAS-DE-CONCRETO-ARMADO.pdf" TargetMode="External"/><Relationship Id="rId7166" Type="http://schemas.openxmlformats.org/officeDocument/2006/relationships/hyperlink" Target="https://www.caixa.gov.br/Downloads/sinapi-cadernos-tecnicos/SINAPI-CT-LOUCAS-E-METAIS.pdf" TargetMode="External"/><Relationship Id="rId7580" Type="http://schemas.openxmlformats.org/officeDocument/2006/relationships/hyperlink" Target="https://www.caixa.gov.br/Downloads/sinapi-cadernos-tecnicos/SINAPI-CT-PARQUINHOS-E-EQUIPAMENTOS-DE-GINASTICA-AO-AR-LIVRE.pdf" TargetMode="External"/><Relationship Id="rId8217" Type="http://schemas.openxmlformats.org/officeDocument/2006/relationships/hyperlink" Target="https://www.caixa.gov.br/Downloads/sinapi-cadernos-tecnicos/SINAPI-CT-PRODUCAO-DE-CONCRETO.pdf" TargetMode="External"/><Relationship Id="rId8631" Type="http://schemas.openxmlformats.org/officeDocument/2006/relationships/hyperlink" Target="https://www.caixa.gov.br/Downloads/sinapi-cadernos-tecnicos/SINAPI-CT-REDES-DE-AGUA-E-ESGOTO-EM-PEAD-LISO-(TUBOS-E-CONEXOES).pdf" TargetMode="External"/><Relationship Id="rId6182" Type="http://schemas.openxmlformats.org/officeDocument/2006/relationships/hyperlink" Target="https://www.caixa.gov.br/Downloads/sinapi-cadernos-tecnicos/SINAPI-CT-INSTALACOES-DE-GAS-E-INCENDIO-EM-ACO-E-FERRO-GALVANIZADO.pdf" TargetMode="External"/><Relationship Id="rId7233" Type="http://schemas.openxmlformats.org/officeDocument/2006/relationships/hyperlink" Target="https://www.caixa.gov.br/Downloads/sinapi-cadernos-tecnicos/SINAPI-CT-LUMINARIAS-EXTERNAS.pdf" TargetMode="External"/><Relationship Id="rId697" Type="http://schemas.openxmlformats.org/officeDocument/2006/relationships/hyperlink" Target="https://www.caixa.gov.br/Downloads/sinapi-cadernos-tecnicos/SINAPI-CT-ASSENTAMENTO-DE-TUBOS-DE-ESGOTO-OU-DRENAGEM-PLUVIAL-EM-CONCRETO.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3429" Type="http://schemas.openxmlformats.org/officeDocument/2006/relationships/hyperlink" Target="https://www.caixa.gov.br/Downloads/sinapi-cadernos-tecnicos/SINAPI-CT-ESQUADRIAS-PORTAS.pdf" TargetMode="External"/><Relationship Id="rId3776" Type="http://schemas.openxmlformats.org/officeDocument/2006/relationships/hyperlink" Target="https://www.caixa.gov.br/Downloads/sinapi-cadernos-tecnicos/SINAPI-CT-ESTRUTURAS-DE-MADEIRA.pdf" TargetMode="External"/><Relationship Id="rId4827" Type="http://schemas.openxmlformats.org/officeDocument/2006/relationships/hyperlink" Target="https://www.caixa.gov.br/Downloads/sinapi-cadernos-tecnicos/SINAPI-CT-INSTALACOES-HIDRAULICAS-RESERVACAO-E-BOMBAS-DE-RECALQUE.pdf" TargetMode="External"/><Relationship Id="rId2792" Type="http://schemas.openxmlformats.org/officeDocument/2006/relationships/hyperlink" Target="https://www.caixa.gov.br/Downloads/sinapi-cadernos-tecnicos/SINAPI-CT-DUTOS-PARA-AR-CONDICIONADO.pdf" TargetMode="External"/><Relationship Id="rId3843" Type="http://schemas.openxmlformats.org/officeDocument/2006/relationships/hyperlink" Target="https://www.caixa.gov.br/Downloads/sinapi-cadernos-tecnicos/SINAPI-CT-EXECUCAO-DE-TIRANTES.pdf" TargetMode="External"/><Relationship Id="rId6999" Type="http://schemas.openxmlformats.org/officeDocument/2006/relationships/hyperlink" Target="https://www.caixa.gov.br/Downloads/sinapi-metodologia/Livro_SINAPI_Calculos_Parametros.pdf" TargetMode="External"/><Relationship Id="rId7300" Type="http://schemas.openxmlformats.org/officeDocument/2006/relationships/hyperlink" Target="https://www.caixa.gov.br/Downloads/sinapi-cadernos-tecnicos/SINAPI-CT-MASSA-UNICA-EXTERNA.pdf" TargetMode="External"/><Relationship Id="rId9058" Type="http://schemas.openxmlformats.org/officeDocument/2006/relationships/hyperlink" Target="https://www.caixa.gov.br/Downloads/sinapi-cadernos-tecnicos/SINAPI-CT-TRANSPORTE-FLUVIAL-CARGA-E-DESCARGA.pdf" TargetMode="External"/><Relationship Id="rId764" Type="http://schemas.openxmlformats.org/officeDocument/2006/relationships/hyperlink" Target="https://www.caixa.gov.br/Downloads/sinapi-cadernos-tecnicos/SINAPI-CT-ATERROS-BASES-SUB-BASES-E-IMPRIMACOES.pdf" TargetMode="External"/><Relationship Id="rId1394" Type="http://schemas.openxmlformats.org/officeDocument/2006/relationships/hyperlink" Target="https://www.caixa.gov.br/Downloads/sinapi-cadernos-tecnicos/SINAPI-CT-CONTRAPISO.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3910" Type="http://schemas.openxmlformats.org/officeDocument/2006/relationships/hyperlink" Target="https://www.caixa.gov.br/Downloads/sinapi-cadernos-tecnicos/SINAPI-CT-FOSSAS-E-SUMIDOUROS.pdf" TargetMode="External"/><Relationship Id="rId9472" Type="http://schemas.openxmlformats.org/officeDocument/2006/relationships/hyperlink" Target="https://www.caixa.gov.br/Downloads/sinapi-cadernos-tecnicos/SINAPI-CT-VIDROS-E-ESPELHOS.pdf" TargetMode="External"/><Relationship Id="rId417" Type="http://schemas.openxmlformats.org/officeDocument/2006/relationships/hyperlink" Target="https://www.caixa.gov.br/Downloads/sinapi-cadernos-tecnicos/SINAPI-CT-ASSENTAMENTO-DE-TUBOS-DE-PVC-E-METALICOS-EM-REDES-DE-AGUA.pdf" TargetMode="External"/><Relationship Id="rId831" Type="http://schemas.openxmlformats.org/officeDocument/2006/relationships/hyperlink" Target="https://www.caixa.gov.br/Downloads/sinapi-cadernos-tecnicos/SINAPI-CT-ATERROS-BASES-SUB-BASES-E-IMPRIMACOES.pdf" TargetMode="External"/><Relationship Id="rId1047" Type="http://schemas.openxmlformats.org/officeDocument/2006/relationships/hyperlink" Target="https://www.caixa.gov.br/Downloads/sinapi-cadernos-tecnicos/SINAPI-CT-BOCAS-PARA-BUEIROS.pdf" TargetMode="External"/><Relationship Id="rId1461" Type="http://schemas.openxmlformats.org/officeDocument/2006/relationships/hyperlink" Target="https://www.caixa.gov.br/Downloads/sinapi-cadernos-tecnicos/SINAPI-CT-CUSTOS-HORARIOS-PRODUTIVO-E-IMPRODUTIVO-DOS-EQUIPAMENTOS.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5668" Type="http://schemas.openxmlformats.org/officeDocument/2006/relationships/hyperlink" Target="https://www.caixa.gov.br/Downloads/sinapi-cadernos-tecnicos/SINAPI-CT-INSTALACOES-PREDIAIS-DE-AGUA-QUENTE-EM-CPVC.pdf" TargetMode="External"/><Relationship Id="rId6719" Type="http://schemas.openxmlformats.org/officeDocument/2006/relationships/hyperlink" Target="https://www.caixa.gov.br/Downloads/sinapi-cadernos-tecnicos/SINAPI-CT-LIMPEZA-DE-OBRA.pdf" TargetMode="External"/><Relationship Id="rId8074" Type="http://schemas.openxmlformats.org/officeDocument/2006/relationships/hyperlink" Target="https://www.caixa.gov.br/Downloads/sinapi-cadernos-tecnicos/SINAPI-CT-POCOS-DE-VISITA-E-CAIXAS-PARA-BOCAS-DE-LOBO.pdf" TargetMode="External"/><Relationship Id="rId9125" Type="http://schemas.openxmlformats.org/officeDocument/2006/relationships/hyperlink" Target="https://www.caixa.gov.br/Downloads/sinapi-cadernos-tecnicos/SINAPI-CT-TRANSPORTE-DE-MATERIAIS-DENTRO-DO-CANTEIRO-DE-OBRAS.pdf" TargetMode="External"/><Relationship Id="rId1114" Type="http://schemas.openxmlformats.org/officeDocument/2006/relationships/hyperlink" Target="https://www.caixa.gov.br/Downloads/sinapi-cadernos-tecnicos/SINAPI-CT-CAIXAS-ENTERRADAS.pdf" TargetMode="External"/><Relationship Id="rId4684" Type="http://schemas.openxmlformats.org/officeDocument/2006/relationships/hyperlink" Target="https://www.caixa.gov.br/Downloads/sinapi-cadernos-tecnicos/SINAPI-CT-INSTALACOES-ELETRICAS-QUADROS-CABOS-DISJUNTORES-CONTATORES-E-BARRAMENTOS-BLINDADOS.pdf" TargetMode="External"/><Relationship Id="rId5735" Type="http://schemas.openxmlformats.org/officeDocument/2006/relationships/hyperlink" Target="https://www.caixa.gov.br/Downloads/sinapi-cadernos-tecnicos/SINAPI-CT-INSTALACOES-PREDIAIS-DE-AGUA-QUENTE-EM-CPVC.pdf" TargetMode="External"/><Relationship Id="rId7090" Type="http://schemas.openxmlformats.org/officeDocument/2006/relationships/hyperlink" Target="https://www.caixa.gov.br/Downloads/sinapi-metodologia/Livro_SINAPI_Calculos_Parametros.pdf" TargetMode="External"/><Relationship Id="rId8141" Type="http://schemas.openxmlformats.org/officeDocument/2006/relationships/hyperlink" Target="https://www.caixa.gov.br/Downloads/sinapi-cadernos-tecnicos/SINAPI-CT-POCOS-DE-VISITA-E-CAIXAS-PARA-BOCAS-DE-LOBO.pdf" TargetMode="External"/><Relationship Id="rId3286" Type="http://schemas.openxmlformats.org/officeDocument/2006/relationships/hyperlink" Target="https://www.caixa.gov.br/Downloads/sinapi-cadernos-tecnicos/SINAPI-CT-ESCAVACAO-DE-VALAS.pdf" TargetMode="External"/><Relationship Id="rId4337" Type="http://schemas.openxmlformats.org/officeDocument/2006/relationships/hyperlink" Target="https://www.caixa.gov.br/Downloads/sinapi-cadernos-tecnicos/SINAPI-CT-INSTALACOES-ELETRICAS-ELETRODUTOS-EMBUTIDOS-CABOS-CAIXAS-TOMADAS-E-INTERRUPTORES.pdf" TargetMode="External"/><Relationship Id="rId3353" Type="http://schemas.openxmlformats.org/officeDocument/2006/relationships/hyperlink" Target="https://www.caixa.gov.br/Downloads/sinapi-cadernos-tecnicos/SINAPI-CT-ESCORAMENTO-E-PREPARO-DE-FUNDO-DE-VALAS.pdf" TargetMode="External"/><Relationship Id="rId4751" Type="http://schemas.openxmlformats.org/officeDocument/2006/relationships/hyperlink" Target="https://www.caixa.gov.br/Downloads/sinapi-cadernos-tecnicos/SINAPI-CT-INSTALACOES-ELETRICAS-REDE-DE-DISTRIBUICAO.pdf" TargetMode="External"/><Relationship Id="rId5802" Type="http://schemas.openxmlformats.org/officeDocument/2006/relationships/hyperlink" Target="https://www.caixa.gov.br/Downloads/sinapi-cadernos-tecnicos/SINAPI-CT-INSTALACOES-PREDIAIS-DE-AGUAS-PLUVIAIS-TUBOS-CONEXOES-CAIXAS-E-RALOS.pdf" TargetMode="External"/><Relationship Id="rId8958" Type="http://schemas.openxmlformats.org/officeDocument/2006/relationships/hyperlink" Target="https://www.caixa.gov.br/Downloads/sinapi-cadernos-tecnicos/SINAPI-CT-TRANSFORMADORES.pdf" TargetMode="External"/><Relationship Id="rId274" Type="http://schemas.openxmlformats.org/officeDocument/2006/relationships/hyperlink" Target="https://www.caixa.gov.br/Downloads/sinapi-cadernos-tecnicos/SINAPI-CT-ARMACAO-DE-ESTACAS.pdf" TargetMode="External"/><Relationship Id="rId3006" Type="http://schemas.openxmlformats.org/officeDocument/2006/relationships/hyperlink" Target="https://www.caixa.gov.br/Downloads/sinapi-cadernos-tecnicos/SINAPI-CT-EQUIPAMENTOS-DE-PROTECAO-COLETIVA.pdf" TargetMode="External"/><Relationship Id="rId4404" Type="http://schemas.openxmlformats.org/officeDocument/2006/relationships/hyperlink" Target="https://www.caixa.gov.br/Downloads/sinapi-cadernos-tecnicos/SINAPI-CT-INSTALACOES-ELETRICAS-ELETRODUTOS-EMBUTIDOS-CABOS-CAIXAS-TOMADAS-E-INTERRUPTORES.pdf" TargetMode="External"/><Relationship Id="rId7974" Type="http://schemas.openxmlformats.org/officeDocument/2006/relationships/hyperlink" Target="https://www.caixa.gov.br/Downloads/sinapi-cadernos-tecnicos/SINAPI-CT-PISOS.pdf" TargetMode="External"/><Relationship Id="rId3420" Type="http://schemas.openxmlformats.org/officeDocument/2006/relationships/hyperlink" Target="https://www.caixa.gov.br/Downloads/sinapi-cadernos-tecnicos/SINAPI-CT-ESQUADRIAS-PORTAS.pdf" TargetMode="External"/><Relationship Id="rId6576" Type="http://schemas.openxmlformats.org/officeDocument/2006/relationships/hyperlink" Target="https://www.caixa.gov.br/Downloads/sinapi-cadernos-tecnicos/SINAPI-CT-INSTALACOES-EM-COBRE.pdf" TargetMode="External"/><Relationship Id="rId6990" Type="http://schemas.openxmlformats.org/officeDocument/2006/relationships/hyperlink" Target="https://www.caixa.gov.br/Downloads/sinapi-metodologia/Livro_SINAPI_Calculos_Parametros.pdf" TargetMode="External"/><Relationship Id="rId7627" Type="http://schemas.openxmlformats.org/officeDocument/2006/relationships/hyperlink" Target="https://www.caixa.gov.br/Downloads/sinapi-cadernos-tecnicos/SINAPI-CT-PAVIMENTO-INTERTRAVADO.pdf" TargetMode="External"/><Relationship Id="rId341" Type="http://schemas.openxmlformats.org/officeDocument/2006/relationships/hyperlink" Target="https://www.caixa.gov.br/Downloads/sinapi-cadernos-tecnicos/SINAPI-CT-ARRASAMENTO-DE-ESTACA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5178" Type="http://schemas.openxmlformats.org/officeDocument/2006/relationships/hyperlink" Target="https://www.caixa.gov.br/Downloads/sinapi-cadernos-tecnicos/SINAPI-CT-INSTALACOES-HIDRAULICAS-EM-PEX.pdf" TargetMode="External"/><Relationship Id="rId5592" Type="http://schemas.openxmlformats.org/officeDocument/2006/relationships/hyperlink" Target="https://www.caixa.gov.br/Downloads/sinapi-cadernos-tecnicos/SINAPI-CT-INSTALACOES-PREDIAIS-DE-AGUA-FRIA-EM-PVC.pdf" TargetMode="External"/><Relationship Id="rId6229" Type="http://schemas.openxmlformats.org/officeDocument/2006/relationships/hyperlink" Target="https://www.caixa.gov.br/Downloads/sinapi-cadernos-tecnicos/SINAPI-CT-INSTALACOES-DE-GAS-EM-PEX-MULTICAMADAS.pdf" TargetMode="External"/><Relationship Id="rId6643" Type="http://schemas.openxmlformats.org/officeDocument/2006/relationships/hyperlink" Target="https://www.caixa.gov.br/Downloads/sinapi-cadernos-tecnicos/SINAPI-CT-LASTRO.pdf" TargetMode="External"/><Relationship Id="rId1788" Type="http://schemas.openxmlformats.org/officeDocument/2006/relationships/hyperlink" Target="https://www.caixa.gov.br/Downloads/sinapi-cadernos-tecnicos/SINAPI-CT-CUSTOS-HORARIOS-PRODUTIVO-E-IMPRODUTIVO-DOS-EQUIPAMENTOS.pdf" TargetMode="External"/><Relationship Id="rId2839" Type="http://schemas.openxmlformats.org/officeDocument/2006/relationships/hyperlink" Target="https://www.caixa.gov.br/Downloads/sinapi-cadernos-tecnicos/SINAPI-CT-ELETROCALHAS.pdf" TargetMode="External"/><Relationship Id="rId4194" Type="http://schemas.openxmlformats.org/officeDocument/2006/relationships/hyperlink" Target="https://www.caixa.gov.br/Downloads/sinapi-cadernos-tecnicos/SINAPI-CT-GUARDA-CORPO-CORRIMAO-E-GRADE-PARA-ESQUADRIAS.pdf" TargetMode="External"/><Relationship Id="rId5245" Type="http://schemas.openxmlformats.org/officeDocument/2006/relationships/hyperlink" Target="https://www.caixa.gov.br/Downloads/sinapi-cadernos-tecnicos/SINAPI-CT-INSTALACOES-HIDRAULICAS-EM-PPR.pdf" TargetMode="External"/><Relationship Id="rId6710" Type="http://schemas.openxmlformats.org/officeDocument/2006/relationships/hyperlink" Target="https://www.caixa.gov.br/Downloads/sinapi-cadernos-tecnicos/SINAPI-CT-LIMPEZA-DE-OBRA.pdf" TargetMode="External"/><Relationship Id="rId4261" Type="http://schemas.openxmlformats.org/officeDocument/2006/relationships/hyperlink" Target="https://www.caixa.gov.br/Downloads/sinapi-cadernos-tecnicos/SINAPI-CT-ILUMINACAO-PREDIAL-E-MONITORAMENTO.pdf" TargetMode="External"/><Relationship Id="rId5312" Type="http://schemas.openxmlformats.org/officeDocument/2006/relationships/hyperlink" Target="https://www.caixa.gov.br/Downloads/sinapi-cadernos-tecnicos/SINAPI-CT-INSTALACOES-HIDRAULICAS-EM-PPR.pdf" TargetMode="External"/><Relationship Id="rId8468" Type="http://schemas.openxmlformats.org/officeDocument/2006/relationships/hyperlink" Target="https://www.caixa.gov.br/Downloads/sinapi-cadernos-tecnicos/SINAPI-CT-RECOMPOSICAO-DE-PAVIMENTOS.pdf" TargetMode="External"/><Relationship Id="rId9519" Type="http://schemas.openxmlformats.org/officeDocument/2006/relationships/hyperlink" Target="https://www.caixa.gov.br/Downloads/sinapi-cadernos-tecnicos/SINAPI-CT-VALVULAS-E-REGISTROS-PARA-SISTEMAS-PREDIAIS.pdf" TargetMode="External"/><Relationship Id="rId1508"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DEMOLICOES-E-REMOCOES.pdf" TargetMode="External"/><Relationship Id="rId2906" Type="http://schemas.openxmlformats.org/officeDocument/2006/relationships/hyperlink" Target="https://www.caixa.gov.br/Downloads/sinapi-cadernos-tecnicos/SINAPI-CT-ENERGIA-SOLAR-PARA-EDIFICACOES.pdf" TargetMode="External"/><Relationship Id="rId7484" Type="http://schemas.openxmlformats.org/officeDocument/2006/relationships/hyperlink" Target="https://www.caixa.gov.br/Downloads/sinapi-cadernos-tecnicos/SINAPI-CT-PAREDES-DE-CONCRETO-CONCRETAGEM.pdf" TargetMode="External"/><Relationship Id="rId8535" Type="http://schemas.openxmlformats.org/officeDocument/2006/relationships/hyperlink" Target="https://www.caixa.gov.br/Downloads/sinapi-cadernos-tecnicos/SINAPI-CT-REDES-DE-LOGICA-TELEFONIA-E-IMAGEM.pdf" TargetMode="External"/><Relationship Id="rId8882" Type="http://schemas.openxmlformats.org/officeDocument/2006/relationships/hyperlink" Target="https://www.caixa.gov.br/Downloads/sinapi-cadernos-tecnicos/SINAPI-CT-SISTEMAS-DE-MEDICAO.pdf" TargetMode="External"/><Relationship Id="rId1922" Type="http://schemas.openxmlformats.org/officeDocument/2006/relationships/hyperlink" Target="https://www.caixa.gov.br/Downloads/sinapi-cadernos-tecnicos/SINAPI-CT-DEPRECIACAO-JUROS-IMPOSTOS-E-SEGUROS-MANUTENCAO-E-MATERIAIS-NA-OPERACAO-DOS-EQUIPAMENTOS.pdf" TargetMode="External"/><Relationship Id="rId6086" Type="http://schemas.openxmlformats.org/officeDocument/2006/relationships/hyperlink" Target="https://www.caixa.gov.br/Downloads/sinapi-cadernos-tecnicos/SINAPI-CT-INSTALACOES-DE-GAS-E-INCENDIO-EM-ACO-E-FERRO-GALVANIZADO.pdf" TargetMode="External"/><Relationship Id="rId7137" Type="http://schemas.openxmlformats.org/officeDocument/2006/relationships/hyperlink" Target="https://www.caixa.gov.br/Downloads/sinapi-cadernos-tecnicos/SINAPI-CT-LOUCAS-E-METAIS.pdf" TargetMode="External"/><Relationship Id="rId7551" Type="http://schemas.openxmlformats.org/officeDocument/2006/relationships/hyperlink" Target="https://www.caixa.gov.br/Downloads/sinapi-cadernos-tecnicos/SINAPI-CT-PAREDES-EM-DRYWALL.pdf" TargetMode="External"/><Relationship Id="rId8602" Type="http://schemas.openxmlformats.org/officeDocument/2006/relationships/hyperlink" Target="https://www.caixa.gov.br/Downloads/sinapi-cadernos-tecnicos/SINAPI-CT-REDES-DE-AGUA-E-ESGOTO-EM-PEAD-LISO-(TUBOS-E-CONEXOES).pdf" TargetMode="External"/><Relationship Id="rId2696" Type="http://schemas.openxmlformats.org/officeDocument/2006/relationships/hyperlink" Target="https://www.caixa.gov.br/Downloads/sinapi-cadernos-tecnicos/SINAPI-CT-DRAGAGEM.pdf" TargetMode="External"/><Relationship Id="rId3747" Type="http://schemas.openxmlformats.org/officeDocument/2006/relationships/hyperlink" Target="https://www.caixa.gov.br/Downloads/sinapi-cadernos-tecnicos/SINAPI-CT-ESTRUTURAS-DE-MADEIRA.pdf" TargetMode="External"/><Relationship Id="rId6153" Type="http://schemas.openxmlformats.org/officeDocument/2006/relationships/hyperlink" Target="https://www.caixa.gov.br/Downloads/sinapi-cadernos-tecnicos/SINAPI-CT-INSTALACOES-DE-GAS-E-INCENDIO-EM-ACO-E-FERRO-GALVANIZADO.pdf" TargetMode="External"/><Relationship Id="rId7204" Type="http://schemas.openxmlformats.org/officeDocument/2006/relationships/hyperlink" Target="https://www.caixa.gov.br/Downloads/sinapi-cadernos-tecnicos/SINAPI-CT-LOUCAS-E-METAIS.pdf" TargetMode="External"/><Relationship Id="rId668" Type="http://schemas.openxmlformats.org/officeDocument/2006/relationships/hyperlink" Target="https://www.caixa.gov.br/Downloads/sinapi-cadernos-tecnicos/SINAPI-CT-ASSENTAMENTO-DE-TUBOS-DE-ESGOTO-OU-DRENAGEM-PLUVIAL-EM-CONCRETO.pdf" TargetMode="External"/><Relationship Id="rId1298" Type="http://schemas.openxmlformats.org/officeDocument/2006/relationships/hyperlink" Target="https://www.caixa.gov.br/Downloads/sinapi-cadernos-tecnicos/SINAPI-CT-CONCRETO-PROJETADO.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RENOS.pdf" TargetMode="External"/><Relationship Id="rId3814" Type="http://schemas.openxmlformats.org/officeDocument/2006/relationships/hyperlink" Target="https://www.caixa.gov.br/Downloads/sinapi-cadernos-tecnicos/SINAPI-CT-EXECUCAO-DE-TIRANTES.pdf" TargetMode="External"/><Relationship Id="rId6220" Type="http://schemas.openxmlformats.org/officeDocument/2006/relationships/hyperlink" Target="https://www.caixa.gov.br/Downloads/sinapi-cadernos-tecnicos/SINAPI-CT-INSTALACOES-DE-GAS-E-INCENDIO-EM-ACO-E-FERRO-GALVANIZADO.pdf" TargetMode="External"/><Relationship Id="rId9376" Type="http://schemas.openxmlformats.org/officeDocument/2006/relationships/hyperlink" Target="https://www.caixa.gov.br/Downloads/sinapi-cadernos-tecnicos/SINAPI-CT-TUBULACAO-FLANGEADA-PARA-REDES-DE-AGUA.pdf" TargetMode="External"/><Relationship Id="rId735" Type="http://schemas.openxmlformats.org/officeDocument/2006/relationships/hyperlink" Target="https://www.caixa.gov.br/Downloads/sinapi-cadernos-tecnicos/SINAPI-CT-ATERRO-E-REATERRO-DE-VALAS.pdf" TargetMode="External"/><Relationship Id="rId1365" Type="http://schemas.openxmlformats.org/officeDocument/2006/relationships/hyperlink" Target="https://www.caixa.gov.br/Downloads/sinapi-cadernos-tecnicos/SINAPI-CT-CONTRAPISO.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8392" Type="http://schemas.openxmlformats.org/officeDocument/2006/relationships/hyperlink" Target="https://www.caixa.gov.br/Downloads/sinapi-cadernos-tecnicos/SINAPI-CT-RASGOS-E-FIXACOES.pdf" TargetMode="External"/><Relationship Id="rId9029" Type="http://schemas.openxmlformats.org/officeDocument/2006/relationships/hyperlink" Target="https://www.caixa.gov.br/Downloads/sinapi-cadernos-tecnicos/SINAPI-CT-TRANSPORTE-FLUVIAL-CARGA-E-DESCARGA.pdf" TargetMode="External"/><Relationship Id="rId9443" Type="http://schemas.openxmlformats.org/officeDocument/2006/relationships/hyperlink" Target="https://www.caixa.gov.br/Downloads/sinapi-cadernos-tecnicos/SINAPI-CT-VERGAS-CONTRAVERGAS-E-FIXACAO-DE-ALVENARIA.pdf" TargetMode="External"/><Relationship Id="rId1018" Type="http://schemas.openxmlformats.org/officeDocument/2006/relationships/hyperlink" Target="https://www.caixa.gov.br/Downloads/sinapi-cadernos-tecnicos/SINAPI-CT-BOCAS-PARA-BUEIROS.pdf" TargetMode="External"/><Relationship Id="rId1432" Type="http://schemas.openxmlformats.org/officeDocument/2006/relationships/hyperlink" Target="https://www.caixa.gov.br/Downloads/sinapi-cadernos-tecnicos/SINAPI-CT-CUSTOS-HORARIOS-PRODUTIVO-E-IMPRODUTIVO-DOS-EQUIPAMENTOS.pdf" TargetMode="External"/><Relationship Id="rId2830" Type="http://schemas.openxmlformats.org/officeDocument/2006/relationships/hyperlink" Target="https://www.caixa.gov.br/Downloads/sinapi-cadernos-tecnicos/SINAPI-CT-ELETROCALHAS.pdf" TargetMode="External"/><Relationship Id="rId4588" Type="http://schemas.openxmlformats.org/officeDocument/2006/relationships/hyperlink" Target="https://www.caixa.gov.br/Downloads/sinapi-cadernos-tecnicos/SINAPI-CT-INSTALACOES-ELETRICAS-ELETRODUTOS-CONEXOES-E-CONDULETES-APARENTES.pdf" TargetMode="External"/><Relationship Id="rId5639" Type="http://schemas.openxmlformats.org/officeDocument/2006/relationships/hyperlink" Target="https://www.caixa.gov.br/Downloads/sinapi-cadernos-tecnicos/SINAPI-CT-INSTALACOES-PREDIAIS-DE-AGUA-FRIA-EM-PVC.pdf" TargetMode="External"/><Relationship Id="rId5986" Type="http://schemas.openxmlformats.org/officeDocument/2006/relationships/hyperlink" Target="https://www.caixa.gov.br/Downloads/sinapi-cadernos-tecnicos/SINAPI-CT-INSTALACOES-DE-GAS-E-INCENDIO-EM-ACO-E-FERRO-GALVANIZADO.pdf" TargetMode="External"/><Relationship Id="rId8045" Type="http://schemas.openxmlformats.org/officeDocument/2006/relationships/hyperlink" Target="https://www.caixa.gov.br/Downloads/sinapi-cadernos-tecnicos/SINAPI-CT-POCOS-DE-VISITA-E-CAIXAS-PARA-BOCAS-DE-LOBO.pdf" TargetMode="External"/><Relationship Id="rId71" Type="http://schemas.openxmlformats.org/officeDocument/2006/relationships/hyperlink" Target="https://www.caixa.gov.br/Downloads/sinapi-cadernos-tecnicos/SINAPI-CT-ALVENARIA-DE-VEDACAO.pdf" TargetMode="External"/><Relationship Id="rId802" Type="http://schemas.openxmlformats.org/officeDocument/2006/relationships/hyperlink" Target="https://www.caixa.gov.br/Downloads/sinapi-cadernos-tecnicos/SINAPI-CT-ATERROS-BASES-SUB-BASES-E-IMPRIMACOES.pdf" TargetMode="External"/><Relationship Id="rId7061" Type="http://schemas.openxmlformats.org/officeDocument/2006/relationships/hyperlink" Target="https://www.caixa.gov.br/Downloads/sinapi-metodologia/Livro_SINAPI_Calculos_Parametros.pdf" TargetMode="External"/><Relationship Id="rId8112" Type="http://schemas.openxmlformats.org/officeDocument/2006/relationships/hyperlink" Target="https://www.caixa.gov.br/Downloads/sinapi-cadernos-tecnicos/SINAPI-CT-POCOS-DE-VISITA-E-CAIXAS-PARA-BOCAS-DE-LOBO.pdf" TargetMode="External"/><Relationship Id="rId9510" Type="http://schemas.openxmlformats.org/officeDocument/2006/relationships/hyperlink" Target="https://www.caixa.gov.br/Downloads/sinapi-cadernos-tecnicos/SINAPI-CT-VALVULAS-E-REGISTROS-PARA-SISTEMAS-PREDIAIS.pdf" TargetMode="External"/><Relationship Id="rId4655" Type="http://schemas.openxmlformats.org/officeDocument/2006/relationships/hyperlink" Target="https://www.caixa.gov.br/Downloads/sinapi-cadernos-tecnicos/SINAPI-CT-INSTALACOES-ELETRICAS-QUADROS-CABOS-DISJUNTORES-CONTATORES-E-BARRAMENTOS-BLINDADOS.pdf" TargetMode="External"/><Relationship Id="rId5706" Type="http://schemas.openxmlformats.org/officeDocument/2006/relationships/hyperlink" Target="https://www.caixa.gov.br/Downloads/sinapi-cadernos-tecnicos/SINAPI-CT-INSTALACOES-PREDIAIS-DE-AGUA-QUENTE-EM-CPVC.pdf" TargetMode="External"/><Relationship Id="rId178" Type="http://schemas.openxmlformats.org/officeDocument/2006/relationships/hyperlink" Target="https://www.caixa.gov.br/Downloads/sinapi-cadernos-tecnicos/SINAPI-CT-ARGAMASSAS.pdf" TargetMode="External"/><Relationship Id="rId3257" Type="http://schemas.openxmlformats.org/officeDocument/2006/relationships/hyperlink" Target="https://www.caixa.gov.br/Downloads/sinapi-cadernos-tecnicos/SINAPI-CT-ESCAVACAO-DE-VALAS.pdf" TargetMode="External"/><Relationship Id="rId3671" Type="http://schemas.openxmlformats.org/officeDocument/2006/relationships/hyperlink" Target="https://www.caixa.gov.br/Downloads/sinapi-cadernos-tecnicos/SINAPI-CT-ESTRUTURA-E-TRAMA-PARA-COBERTURA.pdf" TargetMode="External"/><Relationship Id="rId4308" Type="http://schemas.openxmlformats.org/officeDocument/2006/relationships/hyperlink" Target="https://www.caixa.gov.br/Downloads/sinapi-cadernos-tecnicos/SINAPI-CT-IMPERMEABILIZACAO-PROTECAO-MECANICA-E-TRATAMENTO-DE-JUNTA.pdf" TargetMode="External"/><Relationship Id="rId4722" Type="http://schemas.openxmlformats.org/officeDocument/2006/relationships/hyperlink" Target="https://www.caixa.gov.br/Downloads/sinapi-cadernos-tecnicos/SINAPI-CT-INSTALACOES-ELETRICAS-REDE-DE-DISTRIBUICAO.pdf" TargetMode="External"/><Relationship Id="rId7878" Type="http://schemas.openxmlformats.org/officeDocument/2006/relationships/hyperlink" Target="https://www.caixa.gov.br/Downloads/sinapi-cadernos-tecnicos/SINAPI-CT-PINTURA-EM-SUPERFICIES-METALICAS.pdf" TargetMode="External"/><Relationship Id="rId8929" Type="http://schemas.openxmlformats.org/officeDocument/2006/relationships/hyperlink" Target="https://www.caixa.gov.br/Downloads/sinapi-cadernos-tecnicos/SINAPI-CT-TELHAMENTO-PARA-COBERTURA.pdf" TargetMode="External"/><Relationship Id="rId592" Type="http://schemas.openxmlformats.org/officeDocument/2006/relationships/hyperlink" Target="https://www.caixa.gov.br/Downloads/sinapi-cadernos-tecnicos/SINAPI-CT-ASSENTAMENTO-DE-TUBOS-DE-PVC-E-METALICOS-EM-REDES-DE-AGUA.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3324" Type="http://schemas.openxmlformats.org/officeDocument/2006/relationships/hyperlink" Target="https://www.caixa.gov.br/Downloads/sinapi-cadernos-tecnicos/SINAPI-CT-ESCORAMENTO-E-PREPARO-DE-FUNDO-DE-VALAS.pdf" TargetMode="External"/><Relationship Id="rId6894" Type="http://schemas.openxmlformats.org/officeDocument/2006/relationships/hyperlink" Target="https://www.caixa.gov.br/Downloads/sinapi-metodologia/Livro_SINAPI_Calculos_Parametros.pdf" TargetMode="External"/><Relationship Id="rId7945" Type="http://schemas.openxmlformats.org/officeDocument/2006/relationships/hyperlink" Target="https://www.caixa.gov.br/Downloads/sinapi-cadernos-tecnicos/SINAPI-CT-PISOS.pdf" TargetMode="External"/><Relationship Id="rId245" Type="http://schemas.openxmlformats.org/officeDocument/2006/relationships/hyperlink" Target="https://www.caixa.gov.br/Downloads/sinapi-cadernos-tecnicos/SINAPI-CT-ARGAMASSA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5496" Type="http://schemas.openxmlformats.org/officeDocument/2006/relationships/hyperlink" Target="https://www.caixa.gov.br/Downloads/sinapi-cadernos-tecnicos/SINAPI-CT-INSTALACOES-PREDIAIS-DE-AGUA-FRIA-EM-PVC.pdf" TargetMode="External"/><Relationship Id="rId6547" Type="http://schemas.openxmlformats.org/officeDocument/2006/relationships/hyperlink" Target="https://www.caixa.gov.br/Downloads/sinapi-cadernos-tecnicos/SINAPI-CT-INSTALACOES-EM-COBRE.pdf" TargetMode="External"/><Relationship Id="rId312" Type="http://schemas.openxmlformats.org/officeDocument/2006/relationships/hyperlink" Target="https://www.caixa.gov.br/Downloads/sinapi-cadernos-tecnicos/SINAPI-CT-ARMACAO-PARA-ESTRUTURAS-DE-CONCRETO-ARMADO.pdf" TargetMode="External"/><Relationship Id="rId4098" Type="http://schemas.openxmlformats.org/officeDocument/2006/relationships/hyperlink" Target="https://www.caixa.gov.br/Downloads/sinapi-cadernos-tecnicos/SINAPI-CT-GABIOES-EXECUCAO-DE-MURO-E-PROTECAO-SUPERFICIAL.pdf" TargetMode="External"/><Relationship Id="rId5149" Type="http://schemas.openxmlformats.org/officeDocument/2006/relationships/hyperlink" Target="https://www.caixa.gov.br/Downloads/sinapi-cadernos-tecnicos/SINAPI-CT-INSTALACOES-HIDRAULICAS-EM-PEX.pdf" TargetMode="External"/><Relationship Id="rId5563" Type="http://schemas.openxmlformats.org/officeDocument/2006/relationships/hyperlink" Target="https://www.caixa.gov.br/Downloads/sinapi-cadernos-tecnicos/SINAPI-CT-INSTALACOES-PREDIAIS-DE-AGUA-FRIA-EM-PVC.pdf" TargetMode="External"/><Relationship Id="rId6961" Type="http://schemas.openxmlformats.org/officeDocument/2006/relationships/hyperlink" Target="https://www.caixa.gov.br/Downloads/sinapi-metodologia/Livro_SINAPI_Calculos_Parametros.pdf" TargetMode="External"/><Relationship Id="rId9020" Type="http://schemas.openxmlformats.org/officeDocument/2006/relationships/hyperlink" Target="https://www.caixa.gov.br/Downloads/sinapi-cadernos-tecnicos/SINAPI-CT-TRANSPORTE-FLUVIAL-CARGA-E-DESCARGA.pdf" TargetMode="External"/><Relationship Id="rId4165" Type="http://schemas.openxmlformats.org/officeDocument/2006/relationships/hyperlink" Target="https://www.caixa.gov.br/Downloads/sinapi-cadernos-tecnicos/SINAPI-CT-GRAUTE-E-ARMACAO.pdf" TargetMode="External"/><Relationship Id="rId5216" Type="http://schemas.openxmlformats.org/officeDocument/2006/relationships/hyperlink" Target="https://www.caixa.gov.br/Downloads/sinapi-cadernos-tecnicos/SINAPI-CT-INSTALACOES-HIDRAULICAS-EM-PEX.pdf" TargetMode="External"/><Relationship Id="rId6614" Type="http://schemas.openxmlformats.org/officeDocument/2006/relationships/hyperlink" Target="https://www.caixa.gov.br/Downloads/sinapi-cadernos-tecnicos/SINAPI-CT-INSTALACOES-PARA-CANTEIROS-DE-OBRAS.pdf" TargetMode="External"/><Relationship Id="rId1759" Type="http://schemas.openxmlformats.org/officeDocument/2006/relationships/hyperlink" Target="https://www.caixa.gov.br/Downloads/sinapi-cadernos-tecnicos/SINAPI-CT-CUSTOS-HORARIOS-PRODUTIVO-E-IMPRODUTIVO-DOS-EQUIPAMENTOS.pdf" TargetMode="External"/><Relationship Id="rId3181" Type="http://schemas.openxmlformats.org/officeDocument/2006/relationships/hyperlink" Target="https://www.caixa.gov.br/Downloads/sinapi-cadernos-tecnicos/SINAPI-CT-ESCAVACAO-VERTICAL-A-CEU-ABERTO.pdf" TargetMode="External"/><Relationship Id="rId5630" Type="http://schemas.openxmlformats.org/officeDocument/2006/relationships/hyperlink" Target="https://www.caixa.gov.br/Downloads/sinapi-cadernos-tecnicos/SINAPI-CT-INSTALACOES-PREDIAIS-DE-AGUA-FRIA-EM-PVC.pdf" TargetMode="External"/><Relationship Id="rId8786" Type="http://schemas.openxmlformats.org/officeDocument/2006/relationships/hyperlink" Target="https://www.caixa.gov.br/Downloads/sinapi-cadernos-tecnicos/SINAPI-CT-SINALIZACAO-VERTICAL-VIARIA.pdf" TargetMode="External"/><Relationship Id="rId1826" Type="http://schemas.openxmlformats.org/officeDocument/2006/relationships/hyperlink" Target="https://www.caixa.gov.br/Downloads/sinapi-cadernos-tecnicos/SINAPI-CT-DEMOLICOES-E-REMOCOES.pdf" TargetMode="External"/><Relationship Id="rId4232" Type="http://schemas.openxmlformats.org/officeDocument/2006/relationships/hyperlink" Target="https://www.caixa.gov.br/Downloads/sinapi-cadernos-tecnicos/SINAPI-CT-GUIAS-E-SARJETAS.pdf" TargetMode="External"/><Relationship Id="rId7388" Type="http://schemas.openxmlformats.org/officeDocument/2006/relationships/hyperlink" Target="https://www.caixa.gov.br/Downloads/sinapi-cadernos-tecnicos/SINAPI-CT-MASSA-UNICA-INTERNA.pdf" TargetMode="External"/><Relationship Id="rId8439" Type="http://schemas.openxmlformats.org/officeDocument/2006/relationships/hyperlink" Target="https://www.caixa.gov.br/Downloads/sinapi-cadernos-tecnicos/SINAPI-CT-RECOMPOSICAO-DE-PAVIMENTOS.pdf" TargetMode="External"/><Relationship Id="rId8853" Type="http://schemas.openxmlformats.org/officeDocument/2006/relationships/hyperlink" Target="https://www.caixa.gov.br/Downloads/sinapi-cadernos-tecnicos/SINAPI-CT-SISTEMAS-DE-MEDICAO.pdf" TargetMode="External"/><Relationship Id="rId3998" Type="http://schemas.openxmlformats.org/officeDocument/2006/relationships/hyperlink" Target="https://www.caixa.gov.br/Downloads/sinapi-cadernos-tecnicos/SINAPI-CT-FORMAS-PARA-ESTRUTURAS-DE-CONCRETO-ARMADO.pdf" TargetMode="External"/><Relationship Id="rId7455" Type="http://schemas.openxmlformats.org/officeDocument/2006/relationships/hyperlink" Target="https://www.caixa.gov.br/Downloads/sinapi-cadernos-tecnicos/SINAPI-CT-PAISAGISMO-PLANTIO.pdf" TargetMode="External"/><Relationship Id="rId8506" Type="http://schemas.openxmlformats.org/officeDocument/2006/relationships/hyperlink" Target="https://www.caixa.gov.br/Downloads/sinapi-cadernos-tecnicos/SINAPI-CT-REDES-ENTERRADAS-DE-DISTRIBUICAO-ELETRICA.pdf" TargetMode="External"/><Relationship Id="rId8920" Type="http://schemas.openxmlformats.org/officeDocument/2006/relationships/hyperlink" Target="https://www.caixa.gov.br/Downloads/sinapi-cadernos-tecnicos/SINAPI-CT-TELHAMENTO-PARA-COBERTURA.pdf" TargetMode="External"/><Relationship Id="rId6057" Type="http://schemas.openxmlformats.org/officeDocument/2006/relationships/hyperlink" Target="https://www.caixa.gov.br/Downloads/sinapi-cadernos-tecnicos/SINAPI-CT-INSTALACOES-DE-GAS-E-INCENDIO-EM-ACO-E-FERRO-GALVANIZADO.pdf" TargetMode="External"/><Relationship Id="rId6471" Type="http://schemas.openxmlformats.org/officeDocument/2006/relationships/hyperlink" Target="https://www.caixa.gov.br/Downloads/sinapi-cadernos-tecnicos/SINAPI-CT-INSTALACOES-EM-COBRE.pdf" TargetMode="External"/><Relationship Id="rId7108" Type="http://schemas.openxmlformats.org/officeDocument/2006/relationships/hyperlink" Target="https://www.caixa.gov.br/Downloads/sinapi-cadernos-tecnicos/SINAPI-CT-LOCACAO-DE-OBRAS.pdf" TargetMode="External"/><Relationship Id="rId7522" Type="http://schemas.openxmlformats.org/officeDocument/2006/relationships/hyperlink" Target="https://www.caixa.gov.br/Downloads/sinapi-cadernos-tecnicos/SINAPI-CT-PAREDES-DE-CONCRETO-ESTUCAMENTO.pdf" TargetMode="External"/><Relationship Id="rId986" Type="http://schemas.openxmlformats.org/officeDocument/2006/relationships/hyperlink" Target="https://www.caixa.gov.br/Downloads/sinapi-cadernos-tecnicos/SINAPI-CT-BOCAS-PARA-BUEIRO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3718" Type="http://schemas.openxmlformats.org/officeDocument/2006/relationships/hyperlink" Target="https://www.caixa.gov.br/Downloads/sinapi-cadernos-tecnicos/SINAPI-CT-ESTRUTURAS-DE-CONTENCAO-ESTACAS-PAREDES-DIAFRAGMA-E-MURETA-GUIA.pdf" TargetMode="External"/><Relationship Id="rId5073" Type="http://schemas.openxmlformats.org/officeDocument/2006/relationships/hyperlink" Target="https://www.caixa.gov.br/Downloads/sinapi-cadernos-tecnicos/SINAPI-CT-INSTALACOES-HIDRAULICAS-RESERVACAO-E-BOMBAS-DE-RECALQUE.pdf" TargetMode="External"/><Relationship Id="rId6124" Type="http://schemas.openxmlformats.org/officeDocument/2006/relationships/hyperlink" Target="https://www.caixa.gov.br/Downloads/sinapi-cadernos-tecnicos/SINAPI-CT-INSTALACOES-DE-GAS-E-INCENDIO-EM-ACO-E-FERRO-GALVANIZADO.pdf" TargetMode="External"/><Relationship Id="rId639" Type="http://schemas.openxmlformats.org/officeDocument/2006/relationships/hyperlink" Target="https://www.caixa.gov.br/Downloads/sinapi-cadernos-tecnicos/SINAPI-CT-ASSENTAMENTO-DE-TUBOS-DE-ESGOTO-OU-DRENAGEM-PLUVIAL-EM-CONCRETO.pdf" TargetMode="External"/><Relationship Id="rId1269" Type="http://schemas.openxmlformats.org/officeDocument/2006/relationships/hyperlink" Target="https://www.caixa.gov.br/Downloads/sinapi-cadernos-tecnicos/SINAPI-CT-CONCRETAGEM-PARA-ESTRUTURAS-DE-CONCRETO-ARMADO.pdf" TargetMode="External"/><Relationship Id="rId5140" Type="http://schemas.openxmlformats.org/officeDocument/2006/relationships/hyperlink" Target="https://www.caixa.gov.br/Downloads/sinapi-cadernos-tecnicos/SINAPI-CT-INSTALACOES-HIDRAULICAS-EM-PEX.pdf" TargetMode="External"/><Relationship Id="rId8296" Type="http://schemas.openxmlformats.org/officeDocument/2006/relationships/hyperlink" Target="https://www.caixa.gov.br/Downloads/sinapi-cadernos-tecnicos/SINAPI-CT-RADIER-PISO-DE-CONCRETO-E-LAJE-SOBRE-SOLO.pdf" TargetMode="External"/><Relationship Id="rId9347" Type="http://schemas.openxmlformats.org/officeDocument/2006/relationships/hyperlink" Target="https://www.caixa.gov.br/Downloads/sinapi-cadernos-tecnicos/SINAPI-CT-TUBULACAO-FLANGEADA-PARA-REDES-DE-AGUA.pdf" TargetMode="External"/><Relationship Id="rId1683" Type="http://schemas.openxmlformats.org/officeDocument/2006/relationships/hyperlink" Target="https://www.caixa.gov.br/Downloads/sinapi-cadernos-tecnicos/SINAPI-CT-CUSTOS-HORARIOS-PRODUTIVO-E-IMPRODUTIVO-DOS-EQUIPAMENTOS.pdf" TargetMode="External"/><Relationship Id="rId2734" Type="http://schemas.openxmlformats.org/officeDocument/2006/relationships/hyperlink" Target="https://www.caixa.gov.br/Downloads/sinapi-cadernos-tecnicos/SINAPI-CT-DRENOS.pdf" TargetMode="External"/><Relationship Id="rId706" Type="http://schemas.openxmlformats.org/officeDocument/2006/relationships/hyperlink" Target="https://www.caixa.gov.br/Downloads/sinapi-cadernos-tecnicos/SINAPI-CT-ASSENTAMENTO-DE-TUBOS-DE-ESGOTO-OU-DRENAGEM-PLUVIAL-EM-CONCRETO.pdf" TargetMode="External"/><Relationship Id="rId1336" Type="http://schemas.openxmlformats.org/officeDocument/2006/relationships/hyperlink" Target="https://www.caixa.gov.br/Downloads/sinapi-cadernos-tecnicos/SINAPI-CT-CONCRETO-PROTENDIDO.pdf" TargetMode="External"/><Relationship Id="rId1750" Type="http://schemas.openxmlformats.org/officeDocument/2006/relationships/hyperlink" Target="https://www.caixa.gov.br/Downloads/sinapi-cadernos-tecnicos/SINAPI-CT-CUSTOS-HORARIOS-PRODUTIVO-E-IMPRODUTIVO-DOS-EQUIPAMENTOS.pdf" TargetMode="External"/><Relationship Id="rId2801" Type="http://schemas.openxmlformats.org/officeDocument/2006/relationships/hyperlink" Target="https://www.caixa.gov.br/Downloads/sinapi-cadernos-tecnicos/SINAPI-CT-DUTOS-PARA-AR-CONDICIONADO.pdf" TargetMode="External"/><Relationship Id="rId5957" Type="http://schemas.openxmlformats.org/officeDocument/2006/relationships/hyperlink" Target="https://www.caixa.gov.br/Downloads/sinapi-cadernos-tecnicos/SINAPI-CT-INSTALACOES-DE-GAS-E-INCENDIO-EM-ACO-E-FERRO-GALVANIZADO.pdf" TargetMode="External"/><Relationship Id="rId8016" Type="http://schemas.openxmlformats.org/officeDocument/2006/relationships/hyperlink" Target="https://www.caixa.gov.br/Downloads/sinapi-cadernos-tecnicos/SINAPI-CT-POSTES-DE-CONCRETO-E-METALICOS.pdf" TargetMode="External"/><Relationship Id="rId8363" Type="http://schemas.openxmlformats.org/officeDocument/2006/relationships/hyperlink" Target="https://www.caixa.gov.br/Downloads/sinapi-cadernos-tecnicos/SINAPI-CT-RASGOS-E-FIXACOES.pdf" TargetMode="External"/><Relationship Id="rId9414" Type="http://schemas.openxmlformats.org/officeDocument/2006/relationships/hyperlink" Target="https://www.caixa.gov.br/Downloads/sinapi-cadernos-tecnicos/SINAPI-CT-USINAGENS.pdf" TargetMode="External"/><Relationship Id="rId42" Type="http://schemas.openxmlformats.org/officeDocument/2006/relationships/hyperlink" Target="https://www.caixa.gov.br/Downloads/sinapi-cadernos-tecnicos/SINAPI-CT-ALVENARIA-DE-VEDACAO.pdf" TargetMode="External"/><Relationship Id="rId1403" Type="http://schemas.openxmlformats.org/officeDocument/2006/relationships/hyperlink" Target="https://www.caixa.gov.br/Downloads/sinapi-cadernos-tecnicos/SINAPI-CT-CONTRAPISO.pdf" TargetMode="External"/><Relationship Id="rId4559" Type="http://schemas.openxmlformats.org/officeDocument/2006/relationships/hyperlink" Target="https://www.caixa.gov.br/Downloads/sinapi-cadernos-tecnicos/SINAPI-CT-INSTALACOES-ELETRICAS-ELETRODUTOS-CONEXOES-E-CONDULETES-APARENTES.pdf" TargetMode="External"/><Relationship Id="rId4973" Type="http://schemas.openxmlformats.org/officeDocument/2006/relationships/hyperlink" Target="https://www.caixa.gov.br/Downloads/sinapi-cadernos-tecnicos/SINAPI-CT-INSTALACOES-HIDRAULICAS-RESERVACAO-E-BOMBAS-DE-RECALQUE.pdf" TargetMode="External"/><Relationship Id="rId8430" Type="http://schemas.openxmlformats.org/officeDocument/2006/relationships/hyperlink" Target="https://www.caixa.gov.br/Downloads/sinapi-cadernos-tecnicos/SINAPI-CT-RECOMPOSICAO-DE-PAVIMENTOS.pdf" TargetMode="External"/><Relationship Id="rId3575" Type="http://schemas.openxmlformats.org/officeDocument/2006/relationships/hyperlink" Target="https://www.caixa.gov.br/Downloads/sinapi-cadernos-tecnicos/SINAPI-CT-ESTACAS-RAIZ.pdf" TargetMode="External"/><Relationship Id="rId4626" Type="http://schemas.openxmlformats.org/officeDocument/2006/relationships/hyperlink" Target="https://www.caixa.gov.br/Downloads/sinapi-cadernos-tecnicos/SINAPI-CT-INSTALACOES-ELETRICAS-QUADROS-CABOS-DISJUNTORES-CONTATORES-E-BARRAMENTOS-BLINDADOS.pdf" TargetMode="External"/><Relationship Id="rId7032" Type="http://schemas.openxmlformats.org/officeDocument/2006/relationships/hyperlink" Target="https://www.caixa.gov.br/Downloads/sinapi-metodologia/Livro_SINAPI_Calculos_Parametros.pdf" TargetMode="External"/><Relationship Id="rId496" Type="http://schemas.openxmlformats.org/officeDocument/2006/relationships/hyperlink" Target="https://www.caixa.gov.br/Downloads/sinapi-cadernos-tecnicos/SINAPI-CT-ASSENTAMENTO-DE-TUBOS-DE-PVC-E-METALICOS-EM-REDES-DE-AGUA.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3228" Type="http://schemas.openxmlformats.org/officeDocument/2006/relationships/hyperlink" Target="https://www.caixa.gov.br/Downloads/sinapi-cadernos-tecnicos/SINAPI-CT-ESCAVACAO-DE-VALAS.pdf" TargetMode="External"/><Relationship Id="rId3642" Type="http://schemas.openxmlformats.org/officeDocument/2006/relationships/hyperlink" Target="https://www.caixa.gov.br/Downloads/sinapi-cadernos-tecnicos/SINAPI-CT-ESTRUTURA-E-TRAMA-PARA-COBERTURA.pdf" TargetMode="External"/><Relationship Id="rId6798" Type="http://schemas.openxmlformats.org/officeDocument/2006/relationships/hyperlink" Target="https://www.caixa.gov.br/Downloads/sinapi-metodologia/Livro_SINAPI_Calculos_Parametros.pdf" TargetMode="External"/><Relationship Id="rId7849" Type="http://schemas.openxmlformats.org/officeDocument/2006/relationships/hyperlink" Target="https://www.caixa.gov.br/Downloads/sinapi-cadernos-tecnicos/SINAPI-CT-PINTURA-EM-MADEIRA.pdf" TargetMode="External"/><Relationship Id="rId149" Type="http://schemas.openxmlformats.org/officeDocument/2006/relationships/hyperlink" Target="https://www.caixa.gov.br/Downloads/sinapi-cadernos-tecnicos/SINAPI-CT-ARGAMASSAS.pdf" TargetMode="External"/><Relationship Id="rId563" Type="http://schemas.openxmlformats.org/officeDocument/2006/relationships/hyperlink" Target="https://www.caixa.gov.br/Downloads/sinapi-cadernos-tecnicos/SINAPI-CT-ASSENTAMENTO-DE-TUBOS-DE-PVC-E-METALICOS-EM-REDES-DE-AGUA.pdf" TargetMode="External"/><Relationship Id="rId1193" Type="http://schemas.openxmlformats.org/officeDocument/2006/relationships/hyperlink" Target="https://www.caixa.gov.br/Downloads/sinapi-cadernos-tecnicos/SINAPI-CT-CANALETAS-GRELHAS-E-CAIXAS-COM-GRELHA-PARA-DRENAGEM.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9271" Type="http://schemas.openxmlformats.org/officeDocument/2006/relationships/hyperlink" Target="https://www.caixa.gov.br/Downloads/sinapi-cadernos-tecnicos/SINAPI-CT-TRANSPORTE-CARGA-E-DESCARGA-DE-MATERIAIS.pdf" TargetMode="External"/><Relationship Id="rId216" Type="http://schemas.openxmlformats.org/officeDocument/2006/relationships/hyperlink" Target="https://www.caixa.gov.br/Downloads/sinapi-cadernos-tecnicos/SINAPI-CT-ARGAMASSAS.pdf" TargetMode="External"/><Relationship Id="rId1260" Type="http://schemas.openxmlformats.org/officeDocument/2006/relationships/hyperlink" Target="https://www.caixa.gov.br/Downloads/sinapi-cadernos-tecnicos/SINAPI-CT-CONCRETAGEM-PARA-ESTRUTURAS-DE-CONCRETO-ARMADO.pdf" TargetMode="External"/><Relationship Id="rId6865" Type="http://schemas.openxmlformats.org/officeDocument/2006/relationships/hyperlink" Target="https://www.caixa.gov.br/Downloads/sinapi-metodologia/Livro_SINAPI_Calculos_Parametros.pdf" TargetMode="External"/><Relationship Id="rId7916" Type="http://schemas.openxmlformats.org/officeDocument/2006/relationships/hyperlink" Target="https://www.caixa.gov.br/Downloads/sinapi-cadernos-tecnicos/SINAPI-CT-PINTURA-PARA-PISOS-E-PARA-SINALIZACAO-HORIZONTAL-E-VERTICAL.pdf" TargetMode="External"/><Relationship Id="rId630" Type="http://schemas.openxmlformats.org/officeDocument/2006/relationships/hyperlink" Target="https://www.caixa.gov.br/Downloads/sinapi-cadernos-tecnicos/SINAPI-CT-ASSENTAMENTO-DE-TUBOS-DE-ESGOTO-OU-DRENAGEM-PLUVIAL-EM-CONCRETO.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4069" Type="http://schemas.openxmlformats.org/officeDocument/2006/relationships/hyperlink" Target="https://www.caixa.gov.br/Downloads/sinapi-cadernos-tecnicos/SINAPI-CT-FORMAS-PARA-ESTRUTURAS-DE-CONCRETO-ARMADO.pdf" TargetMode="External"/><Relationship Id="rId5467" Type="http://schemas.openxmlformats.org/officeDocument/2006/relationships/hyperlink" Target="https://www.caixa.gov.br/Downloads/sinapi-cadernos-tecnicos/SINAPI-CT-INSTALACOES-PREDIAIS-DE-AGUA-FRIA-EM-PVC.pdf" TargetMode="External"/><Relationship Id="rId5881" Type="http://schemas.openxmlformats.org/officeDocument/2006/relationships/hyperlink" Target="https://www.caixa.gov.br/Downloads/sinapi-cadernos-tecnicos/SINAPI-CT-INSTALACOES-DE-DIVISORIAS-DIVERSAS.pdf" TargetMode="External"/><Relationship Id="rId6518" Type="http://schemas.openxmlformats.org/officeDocument/2006/relationships/hyperlink" Target="https://www.caixa.gov.br/Downloads/sinapi-cadernos-tecnicos/SINAPI-CT-INSTALACOES-EM-COBRE.pdf" TargetMode="External"/><Relationship Id="rId6932" Type="http://schemas.openxmlformats.org/officeDocument/2006/relationships/hyperlink" Target="https://www.caixa.gov.br/Downloads/sinapi-metodologia/Livro_SINAPI_Calculos_Parametros.pdf" TargetMode="External"/><Relationship Id="rId4483" Type="http://schemas.openxmlformats.org/officeDocument/2006/relationships/hyperlink" Target="https://www.caixa.gov.br/Downloads/sinapi-cadernos-tecnicos/SINAPI-CT-INSTALACOES-ELETRICAS-ELETRODUTOS-EMBUTIDOS-CABOS-CAIXAS-TOMADAS-E-INTERRUPTORES.pdf" TargetMode="External"/><Relationship Id="rId5534" Type="http://schemas.openxmlformats.org/officeDocument/2006/relationships/hyperlink" Target="https://www.caixa.gov.br/Downloads/sinapi-cadernos-tecnicos/SINAPI-CT-INSTALACOES-PREDIAIS-DE-AGUA-FRIA-EM-PVC.pdf" TargetMode="External"/><Relationship Id="rId3085" Type="http://schemas.openxmlformats.org/officeDocument/2006/relationships/hyperlink" Target="https://www.caixa.gov.br/Downloads/sinapi-cadernos-tecnicos/SINAPI-CT-ESCADAS.pdf" TargetMode="External"/><Relationship Id="rId4136" Type="http://schemas.openxmlformats.org/officeDocument/2006/relationships/hyperlink" Target="https://www.caixa.gov.br/Downloads/sinapi-cadernos-tecnicos/SINAPI-CT-GESSO.pdf" TargetMode="External"/><Relationship Id="rId4550" Type="http://schemas.openxmlformats.org/officeDocument/2006/relationships/hyperlink" Target="https://www.caixa.gov.br/Downloads/sinapi-cadernos-tecnicos/SINAPI-CT-INSTALACOES-ELETRICAS-ELETRODUTOS-CONEXOES-E-CONDULETES-APARENTES.pdf" TargetMode="External"/><Relationship Id="rId5601" Type="http://schemas.openxmlformats.org/officeDocument/2006/relationships/hyperlink" Target="https://www.caixa.gov.br/Downloads/sinapi-cadernos-tecnicos/SINAPI-CT-INSTALACOES-PREDIAIS-DE-AGUA-FRIA-EM-PVC.pdf" TargetMode="External"/><Relationship Id="rId8757" Type="http://schemas.openxmlformats.org/officeDocument/2006/relationships/hyperlink" Target="https://www.caixa.gov.br/Downloads/sinapi-cadernos-tecnicos/SINAPI-CT-SINALIZACAO-HORIZONTAL-VIARIA.pdf" TargetMode="Externa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D31AB-8602-47B6-AEA6-F1F7E4B00826}">
  <dimension ref="A1:J58"/>
  <sheetViews>
    <sheetView tabSelected="1" view="pageBreakPreview" zoomScale="75" zoomScaleNormal="100" zoomScaleSheetLayoutView="75" workbookViewId="0">
      <selection activeCell="N10" sqref="N10"/>
    </sheetView>
  </sheetViews>
  <sheetFormatPr defaultColWidth="9.140625" defaultRowHeight="15.75"/>
  <cols>
    <col min="1" max="1" width="11" style="364" customWidth="1"/>
    <col min="2" max="2" width="15.7109375" style="363" customWidth="1"/>
    <col min="3" max="3" width="15.28515625" style="160" customWidth="1"/>
    <col min="4" max="4" width="92.7109375" style="162" customWidth="1"/>
    <col min="5" max="5" width="27.7109375" style="24" customWidth="1"/>
    <col min="6" max="6" width="2.7109375" style="24" customWidth="1"/>
    <col min="7" max="7" width="9.85546875" style="128" customWidth="1"/>
    <col min="8" max="8" width="10.85546875" style="41" customWidth="1"/>
    <col min="9" max="9" width="9.140625" style="21"/>
    <col min="10" max="10" width="20.5703125" style="21" customWidth="1"/>
    <col min="11" max="16384" width="9.140625" style="21"/>
  </cols>
  <sheetData>
    <row r="1" spans="1:10" ht="20.45" customHeight="1">
      <c r="A1" s="470" t="s">
        <v>1</v>
      </c>
      <c r="B1" s="357"/>
      <c r="C1" s="358"/>
      <c r="D1" s="358"/>
      <c r="E1" s="19"/>
      <c r="F1" s="19"/>
      <c r="G1" s="67"/>
      <c r="H1" s="19"/>
    </row>
    <row r="2" spans="1:10" ht="20.25">
      <c r="A2" s="356" t="s">
        <v>2</v>
      </c>
      <c r="B2" s="225" t="str">
        <f>'Plan. Orçamentária'!E2</f>
        <v>AMPLIAÇÃO DO CEI RITA DE CÁSSIA GOMES DENIG</v>
      </c>
      <c r="C2" s="53"/>
      <c r="D2" s="53"/>
      <c r="E2" s="53"/>
      <c r="F2" s="53"/>
      <c r="G2" s="53"/>
      <c r="H2" s="53"/>
    </row>
    <row r="3" spans="1:10" ht="20.25">
      <c r="A3" s="356" t="s">
        <v>3</v>
      </c>
      <c r="B3" s="225" t="str">
        <f>'Plan. Orçamentária'!E3</f>
        <v>RUA DR. LOURENÇO DE SÁ ALBUQUERQUE, 70 - JARDIM BRASIL - ATIBAIA SP</v>
      </c>
      <c r="C3" s="53"/>
      <c r="D3" s="53"/>
      <c r="E3" s="53"/>
      <c r="F3" s="53"/>
      <c r="G3" s="53"/>
      <c r="H3" s="53"/>
    </row>
    <row r="4" spans="1:10" ht="27" customHeight="1">
      <c r="A4" s="557" t="s">
        <v>5</v>
      </c>
      <c r="B4" s="558" t="str">
        <f>'Plan. Orçamentária'!E4</f>
        <v>SINAPI - MAR.2025, CDHU - FEV.2025 (197), SIURB EDIFICAÇÕES - JAN. 2025, SIURB INFRAESTRUTURA URBANA - JAN. 2025, FDE -JAN.2025, SICRO NOVO - JAN. 2025 - TODOS ONERADOS</v>
      </c>
      <c r="C4" s="558"/>
      <c r="D4" s="558"/>
      <c r="E4" s="558"/>
      <c r="F4" s="53"/>
      <c r="G4" s="53"/>
      <c r="H4" s="53"/>
    </row>
    <row r="5" spans="1:10" ht="16.5" customHeight="1">
      <c r="A5" s="557"/>
      <c r="B5" s="559" t="str">
        <f>'Plan. Orçamentária'!E5</f>
        <v>LEIS SOCIAIS SINAPI - 115,54% - CDHU 128,23% - FDE 122% - SIURB EDIF - 156,70%</v>
      </c>
      <c r="C5" s="559"/>
      <c r="D5" s="559"/>
      <c r="E5" s="559"/>
      <c r="F5" s="359"/>
      <c r="G5" s="359"/>
      <c r="H5" s="359"/>
    </row>
    <row r="6" spans="1:10" ht="16.5" customHeight="1">
      <c r="A6" s="356" t="s">
        <v>6</v>
      </c>
      <c r="B6" s="408">
        <f>'Plan. Orçamentária'!E6</f>
        <v>0.22470000000000001</v>
      </c>
      <c r="C6" s="390" t="str">
        <f>'Plan. Orçamentária'!F6</f>
        <v>ONERADO</v>
      </c>
      <c r="D6" s="390"/>
      <c r="E6" s="390"/>
      <c r="F6" s="359"/>
      <c r="G6" s="359"/>
      <c r="H6" s="359"/>
    </row>
    <row r="7" spans="1:10" ht="20.45" customHeight="1">
      <c r="A7" s="356" t="s">
        <v>31749</v>
      </c>
      <c r="B7" s="408">
        <v>0.23</v>
      </c>
      <c r="C7" s="202"/>
      <c r="D7" s="69"/>
      <c r="E7" s="53"/>
      <c r="F7" s="360"/>
      <c r="G7" s="361"/>
      <c r="H7" s="40"/>
    </row>
    <row r="8" spans="1:10" ht="32.450000000000003" customHeight="1">
      <c r="A8" s="354"/>
      <c r="B8" s="560" t="s">
        <v>47</v>
      </c>
      <c r="C8" s="560"/>
      <c r="D8" s="560"/>
      <c r="E8" s="300"/>
      <c r="F8" s="300"/>
      <c r="G8" s="129"/>
      <c r="H8" s="42"/>
    </row>
    <row r="9" spans="1:10" ht="15" hidden="1" customHeight="1">
      <c r="A9" s="131"/>
      <c r="B9" s="53"/>
      <c r="C9" s="53"/>
      <c r="D9" s="53"/>
      <c r="E9" s="53"/>
      <c r="F9" s="362"/>
      <c r="G9" s="129"/>
      <c r="H9" s="40"/>
    </row>
    <row r="10" spans="1:10" ht="30">
      <c r="A10" s="363"/>
      <c r="C10" s="363"/>
      <c r="D10" s="363"/>
      <c r="E10" s="355" t="s">
        <v>50</v>
      </c>
      <c r="F10" s="362"/>
      <c r="G10" s="129"/>
      <c r="H10" s="40"/>
    </row>
    <row r="11" spans="1:10" s="20" customFormat="1" ht="15.95" customHeight="1">
      <c r="A11" s="364"/>
      <c r="B11" s="363"/>
      <c r="C11" s="365"/>
      <c r="D11" s="365"/>
      <c r="E11" s="561">
        <f>E48</f>
        <v>1484077.36</v>
      </c>
      <c r="G11" s="129"/>
      <c r="H11" s="40"/>
      <c r="J11" s="25"/>
    </row>
    <row r="12" spans="1:10" s="20" customFormat="1">
      <c r="A12" s="364"/>
      <c r="B12" s="363"/>
      <c r="C12" s="365"/>
      <c r="D12" s="365"/>
      <c r="E12" s="562"/>
      <c r="G12" s="361"/>
      <c r="H12" s="40"/>
      <c r="J12" s="25"/>
    </row>
    <row r="13" spans="1:10" s="20" customFormat="1" ht="20.45" customHeight="1">
      <c r="A13" s="154" t="s">
        <v>7</v>
      </c>
      <c r="B13" s="563" t="s">
        <v>54</v>
      </c>
      <c r="C13" s="564"/>
      <c r="D13" s="565"/>
      <c r="E13" s="154" t="s">
        <v>52</v>
      </c>
      <c r="F13" s="25"/>
      <c r="G13" s="361" t="s">
        <v>88</v>
      </c>
      <c r="H13" s="44" t="s">
        <v>31583</v>
      </c>
    </row>
    <row r="14" spans="1:10" s="20" customFormat="1">
      <c r="A14" s="364"/>
      <c r="B14" s="363"/>
      <c r="C14" s="160"/>
      <c r="D14" s="160"/>
      <c r="E14" s="24"/>
      <c r="F14" s="25"/>
    </row>
    <row r="15" spans="1:10" s="20" customFormat="1" ht="18">
      <c r="A15" s="566" t="s">
        <v>108</v>
      </c>
      <c r="B15" s="567"/>
      <c r="C15" s="567"/>
      <c r="D15" s="567"/>
      <c r="E15" s="442">
        <f>SUM(E16:E18)</f>
        <v>335278.26</v>
      </c>
      <c r="F15" s="25"/>
      <c r="G15" s="361">
        <f t="shared" ref="G15:G38" si="0">IFERROR(E15/$E$11,0)</f>
        <v>0.22589999999999999</v>
      </c>
    </row>
    <row r="16" spans="1:10" s="20" customFormat="1" ht="18" customHeight="1">
      <c r="A16" s="366">
        <v>1</v>
      </c>
      <c r="B16" s="344" t="str">
        <f>IF(A16&lt;&gt;0,INDEX('Plan. Orçamentária'!$D$1:$M$306,MATCH(A16,'Plan. Orçamentária'!$D$1:$D$306,0),2),0)</f>
        <v>EQUIPE TÉCNICA</v>
      </c>
      <c r="C16" s="367"/>
      <c r="D16" s="98"/>
      <c r="E16" s="368">
        <f>IF(A16&lt;&gt;0,INDEX('Plan. Orçamentária'!$D$1:$M$2000,MATCH(A16,'Plan. Orçamentária'!$D$1:$D$2000,0),9),0)</f>
        <v>107793.84</v>
      </c>
      <c r="F16" s="25"/>
      <c r="G16" s="361">
        <f t="shared" si="0"/>
        <v>7.2599999999999998E-2</v>
      </c>
      <c r="H16" s="172">
        <f>IFERROR(E16/$E$15,0)</f>
        <v>0.32200000000000001</v>
      </c>
    </row>
    <row r="17" spans="1:8" s="20" customFormat="1" ht="18" customHeight="1">
      <c r="A17" s="366">
        <v>2</v>
      </c>
      <c r="B17" s="344" t="str">
        <f>IF(A17&lt;&gt;0,INDEX('Plan. Orçamentária'!$D$1:$M$306,MATCH(A17,'Plan. Orçamentária'!$D$1:$D$306,0),2),0)</f>
        <v>CANTEIRO DE OBRAS</v>
      </c>
      <c r="C17" s="367"/>
      <c r="D17" s="98"/>
      <c r="E17" s="368">
        <f>IF(A17&lt;&gt;0,INDEX('Plan. Orçamentária'!$D$1:$M$2000,MATCH(A17,'Plan. Orçamentária'!$D$1:$D$2000,0),9),0)</f>
        <v>95159.28</v>
      </c>
      <c r="F17" s="25"/>
      <c r="G17" s="361">
        <f t="shared" si="0"/>
        <v>6.4100000000000004E-2</v>
      </c>
      <c r="H17" s="172">
        <f t="shared" ref="H17:H18" si="1">IFERROR(E17/$E$15,0)</f>
        <v>0.28399999999999997</v>
      </c>
    </row>
    <row r="18" spans="1:8" s="316" customFormat="1" ht="18" customHeight="1">
      <c r="A18" s="366">
        <v>3</v>
      </c>
      <c r="B18" s="344" t="str">
        <f>IF(A18&lt;&gt;0,INDEX('Plan. Orçamentária'!$D$1:$M$306,MATCH(A18,'Plan. Orçamentária'!$D$1:$D$306,0),2),0)</f>
        <v xml:space="preserve">INFRAESTRUTURA </v>
      </c>
      <c r="C18" s="367"/>
      <c r="D18" s="98"/>
      <c r="E18" s="368">
        <f>IF(A18&lt;&gt;0,INDEX('Plan. Orçamentária'!$D$1:$M$2000,MATCH(A18,'Plan. Orçamentária'!$D$1:$D$2000,0),9),0)</f>
        <v>132325.14000000001</v>
      </c>
      <c r="F18" s="369"/>
      <c r="G18" s="361">
        <f>IFERROR(E18/$E$11,0)</f>
        <v>8.9200000000000002E-2</v>
      </c>
      <c r="H18" s="172">
        <f t="shared" si="1"/>
        <v>0.39500000000000002</v>
      </c>
    </row>
    <row r="19" spans="1:8" s="316" customFormat="1" ht="18" customHeight="1">
      <c r="A19" s="566" t="s">
        <v>31639</v>
      </c>
      <c r="B19" s="567"/>
      <c r="C19" s="567"/>
      <c r="D19" s="567"/>
      <c r="E19" s="442">
        <f>SUM(E20:E37)</f>
        <v>941304.41</v>
      </c>
      <c r="F19" s="369"/>
      <c r="G19" s="361">
        <f t="shared" si="0"/>
        <v>0.63429999999999997</v>
      </c>
      <c r="H19" s="172"/>
    </row>
    <row r="20" spans="1:8" s="316" customFormat="1" ht="18" customHeight="1">
      <c r="A20" s="366">
        <v>4</v>
      </c>
      <c r="B20" s="344" t="str">
        <f>IF(A20&lt;&gt;0,INDEX('Plan. Orçamentária'!$D$1:$M$306,MATCH(A20,'Plan. Orçamentária'!$D$1:$D$306,0),2),0)</f>
        <v>FUNDAÇÃO</v>
      </c>
      <c r="C20" s="367"/>
      <c r="D20" s="98"/>
      <c r="E20" s="368">
        <f>IF(A20&lt;&gt;0,INDEX('Plan. Orçamentária'!$D$1:$M$2000,MATCH(A20,'Plan. Orçamentária'!$D$1:$D$2000,0),9),0)</f>
        <v>162876.03</v>
      </c>
      <c r="F20" s="369"/>
      <c r="G20" s="361">
        <f t="shared" ref="G20:G46" si="2">IFERROR(E20/$E$11,0)</f>
        <v>0.10970000000000001</v>
      </c>
      <c r="H20" s="172">
        <f>IFERROR(E20/$E$19,0)</f>
        <v>0.17299999999999999</v>
      </c>
    </row>
    <row r="21" spans="1:8" s="316" customFormat="1" ht="18" customHeight="1">
      <c r="A21" s="366">
        <v>5</v>
      </c>
      <c r="B21" s="344" t="str">
        <f>IF(A21&lt;&gt;0,INDEX('Plan. Orçamentária'!$D$1:$M$306,MATCH(A21,'Plan. Orçamentária'!$D$1:$D$306,0),2),0)</f>
        <v>ESTRUTURAS</v>
      </c>
      <c r="C21" s="367"/>
      <c r="D21" s="98"/>
      <c r="E21" s="368">
        <f>IF(A21&lt;&gt;0,INDEX('Plan. Orçamentária'!$D$1:$M$2000,MATCH(A21,'Plan. Orçamentária'!$D$1:$D$2000,0),9),0)</f>
        <v>290546.82</v>
      </c>
      <c r="F21" s="369"/>
      <c r="G21" s="361">
        <f t="shared" si="2"/>
        <v>0.1958</v>
      </c>
      <c r="H21" s="172">
        <f t="shared" ref="H21:H37" si="3">IFERROR(E21/$E$19,0)</f>
        <v>0.309</v>
      </c>
    </row>
    <row r="22" spans="1:8" s="316" customFormat="1" ht="18" customHeight="1">
      <c r="A22" s="366">
        <v>6</v>
      </c>
      <c r="B22" s="344" t="str">
        <f>IF(A22&lt;&gt;0,INDEX('Plan. Orçamentária'!$D$1:$M$306,MATCH(A22,'Plan. Orçamentária'!$D$1:$D$306,0),2),0)</f>
        <v xml:space="preserve">COBERTURA NOVA </v>
      </c>
      <c r="C22" s="367"/>
      <c r="D22" s="98"/>
      <c r="E22" s="368">
        <f>IF(A22&lt;&gt;0,INDEX('Plan. Orçamentária'!$D$1:$M$2000,MATCH(A22,'Plan. Orçamentária'!$D$1:$D$2000,0),9),0)</f>
        <v>75241.179999999993</v>
      </c>
      <c r="F22" s="369"/>
      <c r="G22" s="361">
        <f t="shared" si="2"/>
        <v>5.0700000000000002E-2</v>
      </c>
      <c r="H22" s="172">
        <f t="shared" si="3"/>
        <v>0.08</v>
      </c>
    </row>
    <row r="23" spans="1:8" s="316" customFormat="1" ht="18" customHeight="1">
      <c r="A23" s="366">
        <v>7</v>
      </c>
      <c r="B23" s="344" t="str">
        <f>IF(A23&lt;&gt;0,INDEX('Plan. Orçamentária'!$D$1:$M$306,MATCH(A23,'Plan. Orçamentária'!$D$1:$D$306,0),2),0)</f>
        <v>IMPERMEABILIZAÇÕES</v>
      </c>
      <c r="C23" s="367"/>
      <c r="D23" s="98"/>
      <c r="E23" s="368">
        <f>IF(A23&lt;&gt;0,INDEX('Plan. Orçamentária'!$D$1:$M$2000,MATCH(A23,'Plan. Orçamentária'!$D$1:$D$2000,0),9),0)</f>
        <v>72331.199999999997</v>
      </c>
      <c r="F23" s="369"/>
      <c r="G23" s="361">
        <f t="shared" si="2"/>
        <v>4.87E-2</v>
      </c>
      <c r="H23" s="172">
        <f t="shared" si="3"/>
        <v>7.6999999999999999E-2</v>
      </c>
    </row>
    <row r="24" spans="1:8" s="316" customFormat="1" ht="18" customHeight="1">
      <c r="A24" s="366">
        <v>8</v>
      </c>
      <c r="B24" s="344" t="str">
        <f>IF(A24&lt;&gt;0,INDEX('Plan. Orçamentária'!$D$1:$M$306,MATCH(A24,'Plan. Orçamentária'!$D$1:$D$306,0),2),0)</f>
        <v>FECHAMENTOS EM ALVENARIA</v>
      </c>
      <c r="C24" s="367"/>
      <c r="D24" s="98"/>
      <c r="E24" s="368">
        <f>IF(A24&lt;&gt;0,INDEX('Plan. Orçamentária'!$D$1:$M$2000,MATCH(A24,'Plan. Orçamentária'!$D$1:$D$2000,0),9),0)</f>
        <v>65554.81</v>
      </c>
      <c r="F24" s="369"/>
      <c r="G24" s="361">
        <f t="shared" si="2"/>
        <v>4.4200000000000003E-2</v>
      </c>
      <c r="H24" s="172">
        <f t="shared" si="3"/>
        <v>7.0000000000000007E-2</v>
      </c>
    </row>
    <row r="25" spans="1:8" s="316" customFormat="1" ht="18" customHeight="1">
      <c r="A25" s="366">
        <v>9</v>
      </c>
      <c r="B25" s="344" t="str">
        <f>IF(A25&lt;&gt;0,INDEX('Plan. Orçamentária'!$D$1:$M$306,MATCH(A25,'Plan. Orçamentária'!$D$1:$D$306,0),2),0)</f>
        <v>INSTALAÇÕES ELÉTRICAS</v>
      </c>
      <c r="C25" s="367"/>
      <c r="D25" s="98"/>
      <c r="E25" s="368">
        <f>IF(A25&lt;&gt;0,INDEX('Plan. Orçamentária'!$D$1:$M$2000,MATCH(A25,'Plan. Orçamentária'!$D$1:$D$2000,0),9),0)</f>
        <v>35569.910000000003</v>
      </c>
      <c r="F25" s="369"/>
      <c r="G25" s="361">
        <f t="shared" si="2"/>
        <v>2.4E-2</v>
      </c>
      <c r="H25" s="172">
        <f t="shared" si="3"/>
        <v>3.7999999999999999E-2</v>
      </c>
    </row>
    <row r="26" spans="1:8" s="316" customFormat="1" ht="18" customHeight="1">
      <c r="A26" s="366">
        <v>10</v>
      </c>
      <c r="B26" s="344" t="str">
        <f>IF(A26&lt;&gt;0,INDEX('Plan. Orçamentária'!$D$1:$M$306,MATCH(A26,'Plan. Orçamentária'!$D$1:$D$306,0),2),0)</f>
        <v xml:space="preserve">CLIMATIZAÇÃO </v>
      </c>
      <c r="C26" s="367"/>
      <c r="D26" s="98"/>
      <c r="E26" s="368">
        <f>IF(A26&lt;&gt;0,INDEX('Plan. Orçamentária'!$D$1:$M$2000,MATCH(A26,'Plan. Orçamentária'!$D$1:$D$2000,0),9),0)</f>
        <v>6263.1</v>
      </c>
      <c r="F26" s="369"/>
      <c r="G26" s="361">
        <f t="shared" si="2"/>
        <v>4.1999999999999997E-3</v>
      </c>
      <c r="H26" s="172">
        <f t="shared" si="3"/>
        <v>7.0000000000000001E-3</v>
      </c>
    </row>
    <row r="27" spans="1:8" s="316" customFormat="1" ht="18" customHeight="1">
      <c r="A27" s="366">
        <v>11</v>
      </c>
      <c r="B27" s="344" t="str">
        <f>IF(A27&lt;&gt;0,INDEX('Plan. Orçamentária'!$D$1:$M$306,MATCH(A27,'Plan. Orçamentária'!$D$1:$D$306,0),2),0)</f>
        <v>REDE DE DADOS</v>
      </c>
      <c r="C27" s="367"/>
      <c r="D27" s="98"/>
      <c r="E27" s="368">
        <f>IF(A27&lt;&gt;0,INDEX('Plan. Orçamentária'!$D$1:$M$2000,MATCH(A27,'Plan. Orçamentária'!$D$1:$D$2000,0),9),0)</f>
        <v>19567.93</v>
      </c>
      <c r="F27" s="369"/>
      <c r="G27" s="361">
        <f t="shared" si="2"/>
        <v>1.32E-2</v>
      </c>
      <c r="H27" s="172">
        <f t="shared" si="3"/>
        <v>2.1000000000000001E-2</v>
      </c>
    </row>
    <row r="28" spans="1:8" s="316" customFormat="1" ht="18" customHeight="1">
      <c r="A28" s="366">
        <v>12</v>
      </c>
      <c r="B28" s="344" t="str">
        <f>IF(A28&lt;&gt;0,INDEX('Plan. Orçamentária'!$D$1:$M$306,MATCH(A28,'Plan. Orçamentária'!$D$1:$D$306,0),2),0)</f>
        <v>SPDA</v>
      </c>
      <c r="C28" s="367"/>
      <c r="D28" s="98"/>
      <c r="E28" s="368">
        <f>IF(A28&lt;&gt;0,INDEX('Plan. Orçamentária'!$D$1:$M$2000,MATCH(A28,'Plan. Orçamentária'!$D$1:$D$2000,0),9),0)</f>
        <v>15503.22</v>
      </c>
      <c r="F28" s="369"/>
      <c r="G28" s="361">
        <f t="shared" si="2"/>
        <v>1.04E-2</v>
      </c>
      <c r="H28" s="172">
        <f t="shared" si="3"/>
        <v>1.6E-2</v>
      </c>
    </row>
    <row r="29" spans="1:8" s="316" customFormat="1" ht="18" customHeight="1">
      <c r="A29" s="366">
        <v>13</v>
      </c>
      <c r="B29" s="344" t="str">
        <f>IF(A29&lt;&gt;0,INDEX('Plan. Orçamentária'!$D$1:$M$306,MATCH(A29,'Plan. Orçamentária'!$D$1:$D$306,0),2),0)</f>
        <v>ENERGIA SOLAR</v>
      </c>
      <c r="C29" s="367"/>
      <c r="D29" s="98"/>
      <c r="E29" s="368">
        <f>IF(A29&lt;&gt;0,INDEX('Plan. Orçamentária'!$D$1:$M$2000,MATCH(A29,'Plan. Orçamentária'!$D$1:$D$2000,0),9),0)</f>
        <v>50000.19</v>
      </c>
      <c r="F29" s="369"/>
      <c r="G29" s="361">
        <f t="shared" si="2"/>
        <v>3.3700000000000001E-2</v>
      </c>
      <c r="H29" s="172">
        <f t="shared" si="3"/>
        <v>5.2999999999999999E-2</v>
      </c>
    </row>
    <row r="30" spans="1:8" s="316" customFormat="1" ht="18" customHeight="1">
      <c r="A30" s="366">
        <v>14</v>
      </c>
      <c r="B30" s="344" t="str">
        <f>IF(A30&lt;&gt;0,INDEX('Plan. Orçamentária'!$D$1:$M$306,MATCH(A30,'Plan. Orçamentária'!$D$1:$D$306,0),2),0)</f>
        <v>INSTALAÇÕES HIDRÁULICAS - REDE DE ÁGUA FRIA</v>
      </c>
      <c r="C30" s="367"/>
      <c r="D30" s="98"/>
      <c r="E30" s="368">
        <f>IF(A30&lt;&gt;0,INDEX('Plan. Orçamentária'!$D$1:$M$2000,MATCH(A30,'Plan. Orçamentária'!$D$1:$D$2000,0),9),0)</f>
        <v>8406.61</v>
      </c>
      <c r="F30" s="369"/>
      <c r="G30" s="361">
        <f t="shared" si="2"/>
        <v>5.7000000000000002E-3</v>
      </c>
      <c r="H30" s="172">
        <f t="shared" si="3"/>
        <v>8.9999999999999993E-3</v>
      </c>
    </row>
    <row r="31" spans="1:8" s="316" customFormat="1" ht="18" customHeight="1">
      <c r="A31" s="366">
        <v>15</v>
      </c>
      <c r="B31" s="344" t="str">
        <f>IF(A31&lt;&gt;0,INDEX('Plan. Orçamentária'!$D$1:$M$306,MATCH(A31,'Plan. Orçamentária'!$D$1:$D$306,0),2),0)</f>
        <v>INSTALAÇÕES HIDRÁULICAS - REDE DE ESGOTO</v>
      </c>
      <c r="C31" s="367"/>
      <c r="D31" s="98"/>
      <c r="E31" s="368">
        <f>IF(A31&lt;&gt;0,INDEX('Plan. Orçamentária'!$D$1:$M$2000,MATCH(A31,'Plan. Orçamentária'!$D$1:$D$2000,0),9),0)</f>
        <v>13273.51</v>
      </c>
      <c r="F31" s="369"/>
      <c r="G31" s="361">
        <f t="shared" si="2"/>
        <v>8.8999999999999999E-3</v>
      </c>
      <c r="H31" s="172">
        <f t="shared" si="3"/>
        <v>1.4E-2</v>
      </c>
    </row>
    <row r="32" spans="1:8" s="316" customFormat="1" ht="18" customHeight="1">
      <c r="A32" s="366">
        <v>16</v>
      </c>
      <c r="B32" s="344" t="str">
        <f>IF(A32&lt;&gt;0,INDEX('Plan. Orçamentária'!$D$1:$M$306,MATCH(A32,'Plan. Orçamentária'!$D$1:$D$306,0),2),0)</f>
        <v>INSTALAÇÕES HIDRÁULICAS - REDE DE CAPTAÇÃO DE ÁGUAS PLUVIAIS</v>
      </c>
      <c r="C32" s="367"/>
      <c r="D32" s="98"/>
      <c r="E32" s="368">
        <f>IF(A32&lt;&gt;0,INDEX('Plan. Orçamentária'!$D$1:$M$2000,MATCH(A32,'Plan. Orçamentária'!$D$1:$D$2000,0),9),0)</f>
        <v>14037.39</v>
      </c>
      <c r="F32" s="369"/>
      <c r="G32" s="361">
        <f t="shared" si="2"/>
        <v>9.4999999999999998E-3</v>
      </c>
      <c r="H32" s="172">
        <f t="shared" si="3"/>
        <v>1.4999999999999999E-2</v>
      </c>
    </row>
    <row r="33" spans="1:8" s="316" customFormat="1" ht="18" customHeight="1">
      <c r="A33" s="366">
        <v>17</v>
      </c>
      <c r="B33" s="344" t="str">
        <f>IF(A33&lt;&gt;0,INDEX('Plan. Orçamentária'!$D$1:$M$306,MATCH(A33,'Plan. Orçamentária'!$D$1:$D$306,0),2),0)</f>
        <v>ACABAMENTOS</v>
      </c>
      <c r="C33" s="367"/>
      <c r="D33" s="98"/>
      <c r="E33" s="368">
        <f>IF(A33&lt;&gt;0,INDEX('Plan. Orçamentária'!$D$1:$M$2000,MATCH(A33,'Plan. Orçamentária'!$D$1:$D$2000,0),9),0)</f>
        <v>50607.8</v>
      </c>
      <c r="F33" s="369"/>
      <c r="G33" s="361">
        <f t="shared" si="2"/>
        <v>3.4099999999999998E-2</v>
      </c>
      <c r="H33" s="172">
        <f t="shared" si="3"/>
        <v>5.3999999999999999E-2</v>
      </c>
    </row>
    <row r="34" spans="1:8" s="316" customFormat="1" ht="18" customHeight="1">
      <c r="A34" s="366">
        <v>18</v>
      </c>
      <c r="B34" s="344" t="str">
        <f>IF(A34&lt;&gt;0,INDEX('Plan. Orçamentária'!$D$1:$M$306,MATCH(A34,'Plan. Orçamentária'!$D$1:$D$306,0),2),0)</f>
        <v>PORTAS E JANELAS</v>
      </c>
      <c r="C34" s="367"/>
      <c r="D34" s="98"/>
      <c r="E34" s="368">
        <f>IF(A34&lt;&gt;0,INDEX('Plan. Orçamentária'!$D$1:$M$2000,MATCH(A34,'Plan. Orçamentária'!$D$1:$D$2000,0),9),0)</f>
        <v>43362.66</v>
      </c>
      <c r="F34" s="369"/>
      <c r="G34" s="361">
        <f t="shared" si="2"/>
        <v>2.92E-2</v>
      </c>
      <c r="H34" s="172">
        <f t="shared" si="3"/>
        <v>4.5999999999999999E-2</v>
      </c>
    </row>
    <row r="35" spans="1:8" s="316" customFormat="1" ht="18" customHeight="1">
      <c r="A35" s="366">
        <v>19</v>
      </c>
      <c r="B35" s="344" t="str">
        <f>IF(A35&lt;&gt;0,INDEX('Plan. Orçamentária'!$D$1:$M$306,MATCH(A35,'Plan. Orçamentária'!$D$1:$D$306,0),2),0)</f>
        <v>LOUÇAS E METAIS</v>
      </c>
      <c r="C35" s="367"/>
      <c r="D35" s="98"/>
      <c r="E35" s="368">
        <f>IF(A35&lt;&gt;0,INDEX('Plan. Orçamentária'!$D$1:$M$2000,MATCH(A35,'Plan. Orçamentária'!$D$1:$D$2000,0),9),0)</f>
        <v>10211.39</v>
      </c>
      <c r="F35" s="369"/>
      <c r="G35" s="361">
        <f t="shared" si="2"/>
        <v>6.8999999999999999E-3</v>
      </c>
      <c r="H35" s="172">
        <f t="shared" si="3"/>
        <v>1.0999999999999999E-2</v>
      </c>
    </row>
    <row r="36" spans="1:8" s="316" customFormat="1" ht="18" customHeight="1">
      <c r="A36" s="366">
        <v>20</v>
      </c>
      <c r="B36" s="344" t="str">
        <f>IF(A36&lt;&gt;0,INDEX('Plan. Orçamentária'!$D$1:$M$306,MATCH(A36,'Plan. Orçamentária'!$D$1:$D$306,0),2),0)</f>
        <v>COMBATE A INCÊNDIO</v>
      </c>
      <c r="C36" s="367"/>
      <c r="D36" s="98"/>
      <c r="E36" s="368">
        <f>IF(A36&lt;&gt;0,INDEX('Plan. Orçamentária'!$D$1:$M$2000,MATCH(A36,'Plan. Orçamentária'!$D$1:$D$2000,0),9),0)</f>
        <v>7141.46</v>
      </c>
      <c r="F36" s="369"/>
      <c r="G36" s="361">
        <f t="shared" si="2"/>
        <v>4.7999999999999996E-3</v>
      </c>
      <c r="H36" s="172">
        <f t="shared" si="3"/>
        <v>8.0000000000000002E-3</v>
      </c>
    </row>
    <row r="37" spans="1:8" s="316" customFormat="1" ht="18" customHeight="1">
      <c r="A37" s="366">
        <v>21</v>
      </c>
      <c r="B37" s="344" t="str">
        <f>IF(A37&lt;&gt;0,INDEX('Plan. Orçamentária'!$D$1:$M$306,MATCH(A37,'Plan. Orçamentária'!$D$1:$D$306,0),2),0)</f>
        <v xml:space="preserve">LIMPEZA FINAL </v>
      </c>
      <c r="C37" s="367"/>
      <c r="D37" s="98"/>
      <c r="E37" s="368">
        <f>IF(A37&lt;&gt;0,INDEX('Plan. Orçamentária'!$D$1:$M$2000,MATCH(A37,'Plan. Orçamentária'!$D$1:$D$2000,0),9),0)</f>
        <v>809.2</v>
      </c>
      <c r="F37" s="369"/>
      <c r="G37" s="361">
        <f t="shared" si="2"/>
        <v>5.0000000000000001E-4</v>
      </c>
      <c r="H37" s="172">
        <f t="shared" si="3"/>
        <v>1E-3</v>
      </c>
    </row>
    <row r="38" spans="1:8" s="316" customFormat="1" ht="18" customHeight="1">
      <c r="A38" s="566" t="s">
        <v>24023</v>
      </c>
      <c r="B38" s="567"/>
      <c r="C38" s="567"/>
      <c r="D38" s="567"/>
      <c r="E38" s="442">
        <f>SUM(E39:E46)</f>
        <v>207494.69</v>
      </c>
      <c r="F38" s="369"/>
      <c r="G38" s="361">
        <f t="shared" si="0"/>
        <v>0.13980000000000001</v>
      </c>
      <c r="H38" s="172"/>
    </row>
    <row r="39" spans="1:8" s="316" customFormat="1" ht="18" customHeight="1">
      <c r="A39" s="366">
        <v>22</v>
      </c>
      <c r="B39" s="344" t="str">
        <f>IF(A39&lt;&gt;0,INDEX('Plan. Orçamentária'!$D$1:$M$306,MATCH(A39,'Plan. Orçamentária'!$D$1:$D$306,0),2),0)</f>
        <v>INSTALAÇÕES ELÉTRICAS</v>
      </c>
      <c r="C39" s="367"/>
      <c r="D39" s="98"/>
      <c r="E39" s="368">
        <f>IF(A39&lt;&gt;0,INDEX('Plan. Orçamentária'!$D$1:$M$2000,MATCH(A39,'Plan. Orçamentária'!$D$1:$D$2000,0),9),0)</f>
        <v>12528.6</v>
      </c>
      <c r="F39" s="369"/>
      <c r="G39" s="361">
        <f t="shared" si="2"/>
        <v>8.3999999999999995E-3</v>
      </c>
      <c r="H39" s="172">
        <f>IFERROR(E39/$E$38,0)</f>
        <v>0.06</v>
      </c>
    </row>
    <row r="40" spans="1:8" s="316" customFormat="1" ht="18" customHeight="1">
      <c r="A40" s="366">
        <v>23</v>
      </c>
      <c r="B40" s="344" t="str">
        <f>IF(A40&lt;&gt;0,INDEX('Plan. Orçamentária'!$D$1:$M$306,MATCH(A40,'Plan. Orçamentária'!$D$1:$D$306,0),2),0)</f>
        <v>SPDA</v>
      </c>
      <c r="C40" s="367"/>
      <c r="D40" s="98"/>
      <c r="E40" s="368">
        <f>IF(A40&lt;&gt;0,INDEX('Plan. Orçamentária'!$D$1:$M$2000,MATCH(A40,'Plan. Orçamentária'!$D$1:$D$2000,0),9),0)</f>
        <v>2699.56</v>
      </c>
      <c r="F40" s="369"/>
      <c r="G40" s="361">
        <f t="shared" si="2"/>
        <v>1.8E-3</v>
      </c>
      <c r="H40" s="172">
        <f t="shared" ref="H40:H46" si="4">IFERROR(E40/$E$38,0)</f>
        <v>1.2999999999999999E-2</v>
      </c>
    </row>
    <row r="41" spans="1:8" s="316" customFormat="1" ht="18" customHeight="1">
      <c r="A41" s="366">
        <v>24</v>
      </c>
      <c r="B41" s="344" t="str">
        <f>IF(A41&lt;&gt;0,INDEX('Plan. Orçamentária'!$D$1:$M$306,MATCH(A41,'Plan. Orçamentária'!$D$1:$D$306,0),2),0)</f>
        <v>PASSEIOS</v>
      </c>
      <c r="C41" s="367"/>
      <c r="D41" s="98"/>
      <c r="E41" s="368">
        <f>IF(A41&lt;&gt;0,INDEX('Plan. Orçamentária'!$D$1:$M$2000,MATCH(A41,'Plan. Orçamentária'!$D$1:$D$2000,0),9),0)</f>
        <v>7190.27</v>
      </c>
      <c r="F41" s="369"/>
      <c r="G41" s="361">
        <f t="shared" si="2"/>
        <v>4.7999999999999996E-3</v>
      </c>
      <c r="H41" s="172">
        <f t="shared" si="4"/>
        <v>3.5000000000000003E-2</v>
      </c>
    </row>
    <row r="42" spans="1:8" s="316" customFormat="1" ht="18" customHeight="1">
      <c r="A42" s="366">
        <v>25</v>
      </c>
      <c r="B42" s="344" t="str">
        <f>IF(A42&lt;&gt;0,INDEX('Plan. Orçamentária'!$D$1:$M$306,MATCH(A42,'Plan. Orçamentária'!$D$1:$D$306,0),2),0)</f>
        <v>PAISAGISMO</v>
      </c>
      <c r="C42" s="367"/>
      <c r="D42" s="98"/>
      <c r="E42" s="368">
        <f>IF(A42&lt;&gt;0,INDEX('Plan. Orçamentária'!$D$1:$M$2000,MATCH(A42,'Plan. Orçamentária'!$D$1:$D$2000,0),9),0)</f>
        <v>18569.439999999999</v>
      </c>
      <c r="F42" s="369"/>
      <c r="G42" s="361">
        <f t="shared" si="2"/>
        <v>1.2500000000000001E-2</v>
      </c>
      <c r="H42" s="172">
        <f t="shared" si="4"/>
        <v>8.8999999999999996E-2</v>
      </c>
    </row>
    <row r="43" spans="1:8" s="316" customFormat="1" ht="18" customHeight="1">
      <c r="A43" s="366">
        <v>26</v>
      </c>
      <c r="B43" s="344" t="str">
        <f>IF(A43&lt;&gt;0,INDEX('Plan. Orçamentária'!$D$1:$M$306,MATCH(A43,'Plan. Orçamentária'!$D$1:$D$306,0),2),0)</f>
        <v>PLAYGROUND</v>
      </c>
      <c r="C43" s="367"/>
      <c r="D43" s="98"/>
      <c r="E43" s="368">
        <f>IF(A43&lt;&gt;0,INDEX('Plan. Orçamentária'!$D$1:$M$2000,MATCH(A43,'Plan. Orçamentária'!$D$1:$D$2000,0),9),0)</f>
        <v>103590.2</v>
      </c>
      <c r="F43" s="369"/>
      <c r="G43" s="361">
        <f t="shared" si="2"/>
        <v>6.9800000000000001E-2</v>
      </c>
      <c r="H43" s="172">
        <f t="shared" si="4"/>
        <v>0.499</v>
      </c>
    </row>
    <row r="44" spans="1:8" s="316" customFormat="1" ht="18" customHeight="1">
      <c r="A44" s="366">
        <v>27</v>
      </c>
      <c r="B44" s="344" t="str">
        <f>IF(A44&lt;&gt;0,INDEX('Plan. Orçamentária'!$D$1:$M$306,MATCH(A44,'Plan. Orçamentária'!$D$1:$D$306,0),2),0)</f>
        <v>CORRIMÃO</v>
      </c>
      <c r="C44" s="367"/>
      <c r="D44" s="98"/>
      <c r="E44" s="368">
        <f>IF(A44&lt;&gt;0,INDEX('Plan. Orçamentária'!$D$1:$M$2000,MATCH(A44,'Plan. Orçamentária'!$D$1:$D$2000,0),9),0)</f>
        <v>58335.21</v>
      </c>
      <c r="F44" s="369"/>
      <c r="G44" s="361">
        <f t="shared" si="2"/>
        <v>3.9300000000000002E-2</v>
      </c>
      <c r="H44" s="172">
        <f t="shared" si="4"/>
        <v>0.28100000000000003</v>
      </c>
    </row>
    <row r="45" spans="1:8" s="316" customFormat="1" ht="18" customHeight="1">
      <c r="A45" s="366">
        <v>28</v>
      </c>
      <c r="B45" s="344" t="str">
        <f>IF(A45&lt;&gt;0,INDEX('Plan. Orçamentária'!$D$1:$M$306,MATCH(A45,'Plan. Orçamentária'!$D$1:$D$306,0),2),0)</f>
        <v>PORTÃO</v>
      </c>
      <c r="C45" s="367"/>
      <c r="D45" s="98"/>
      <c r="E45" s="368">
        <f>IF(A45&lt;&gt;0,INDEX('Plan. Orçamentária'!$D$1:$M$2000,MATCH(A45,'Plan. Orçamentária'!$D$1:$D$2000,0),9),0)</f>
        <v>3203.66</v>
      </c>
      <c r="F45" s="369"/>
      <c r="G45" s="361">
        <f t="shared" si="2"/>
        <v>2.2000000000000001E-3</v>
      </c>
      <c r="H45" s="172">
        <f t="shared" si="4"/>
        <v>1.4999999999999999E-2</v>
      </c>
    </row>
    <row r="46" spans="1:8" s="316" customFormat="1" ht="18" customHeight="1">
      <c r="A46" s="366">
        <v>29</v>
      </c>
      <c r="B46" s="344" t="str">
        <f>IF(A46&lt;&gt;0,INDEX('Plan. Orçamentária'!$D$1:$M$306,MATCH(A46,'Plan. Orçamentária'!$D$1:$D$306,0),2),0)</f>
        <v>LIMPEZA FINAL</v>
      </c>
      <c r="C46" s="367"/>
      <c r="D46" s="98"/>
      <c r="E46" s="368">
        <f>IF(A46&lt;&gt;0,INDEX('Plan. Orçamentária'!$D$1:$M$2000,MATCH(A46,'Plan. Orçamentária'!$D$1:$D$2000,0),9),0)</f>
        <v>1377.75</v>
      </c>
      <c r="F46" s="369"/>
      <c r="G46" s="361">
        <f t="shared" si="2"/>
        <v>8.9999999999999998E-4</v>
      </c>
      <c r="H46" s="172">
        <f t="shared" si="4"/>
        <v>7.0000000000000001E-3</v>
      </c>
    </row>
    <row r="47" spans="1:8" ht="16.5" thickBot="1"/>
    <row r="48" spans="1:8" ht="18" customHeight="1" thickBot="1">
      <c r="A48" s="370"/>
      <c r="B48" s="371"/>
      <c r="C48" s="371"/>
      <c r="D48" s="371"/>
      <c r="E48" s="372">
        <f>SUMIF(A16:A46,"&gt;0,9",E16:E46)</f>
        <v>1484077.36</v>
      </c>
      <c r="G48" s="21"/>
      <c r="H48" s="21"/>
    </row>
    <row r="49" spans="1:8">
      <c r="A49" s="370"/>
      <c r="B49" s="371"/>
      <c r="C49" s="371"/>
      <c r="D49" s="371"/>
      <c r="E49" s="369"/>
      <c r="G49" s="21"/>
      <c r="H49" s="21"/>
    </row>
    <row r="50" spans="1:8">
      <c r="A50" s="556">
        <f ca="1">TODAY()</f>
        <v>45782</v>
      </c>
      <c r="B50" s="556"/>
      <c r="C50" s="556"/>
      <c r="D50" s="151"/>
      <c r="E50" s="374"/>
      <c r="G50" s="555"/>
      <c r="H50" s="555"/>
    </row>
    <row r="51" spans="1:8" ht="18">
      <c r="A51" s="373"/>
      <c r="B51" s="373"/>
      <c r="C51" s="373"/>
      <c r="D51" s="126"/>
      <c r="E51" s="374"/>
      <c r="G51" s="555"/>
      <c r="H51" s="555"/>
    </row>
    <row r="52" spans="1:8" ht="18">
      <c r="A52" s="373"/>
      <c r="B52" s="373"/>
      <c r="C52" s="373"/>
      <c r="D52" s="126"/>
      <c r="E52" s="374"/>
      <c r="G52" s="102"/>
      <c r="H52" s="102"/>
    </row>
    <row r="53" spans="1:8" ht="18">
      <c r="A53" s="373"/>
      <c r="B53" s="373"/>
      <c r="C53" s="373"/>
      <c r="D53" s="126"/>
      <c r="E53" s="374"/>
      <c r="G53" s="102"/>
      <c r="H53" s="102"/>
    </row>
    <row r="54" spans="1:8" ht="18">
      <c r="A54" s="373"/>
      <c r="B54" s="373"/>
      <c r="C54" s="373"/>
      <c r="D54" s="126"/>
      <c r="E54" s="374"/>
      <c r="G54" s="102"/>
      <c r="H54" s="102"/>
    </row>
    <row r="55" spans="1:8" s="53" customFormat="1" ht="18">
      <c r="A55" s="1"/>
      <c r="B55" s="444" t="s">
        <v>31719</v>
      </c>
      <c r="C55" s="3"/>
      <c r="D55" s="444"/>
      <c r="E55" s="375"/>
      <c r="F55" s="376"/>
      <c r="G55" s="21"/>
      <c r="H55" s="21"/>
    </row>
    <row r="56" spans="1:8">
      <c r="A56" s="1"/>
      <c r="B56" s="445" t="s">
        <v>31720</v>
      </c>
      <c r="C56" s="3"/>
      <c r="D56" s="445"/>
      <c r="E56" s="377"/>
      <c r="F56" s="377"/>
      <c r="G56" s="378"/>
      <c r="H56" s="136"/>
    </row>
    <row r="57" spans="1:8">
      <c r="A57" s="1"/>
      <c r="B57" s="445" t="s">
        <v>31721</v>
      </c>
      <c r="C57" s="3"/>
      <c r="D57" s="445"/>
    </row>
    <row r="58" spans="1:8">
      <c r="A58" s="1"/>
      <c r="B58" s="17"/>
      <c r="C58" s="10"/>
      <c r="D58" s="229"/>
    </row>
  </sheetData>
  <mergeCells count="12">
    <mergeCell ref="G50:H50"/>
    <mergeCell ref="G51:H51"/>
    <mergeCell ref="A50:C50"/>
    <mergeCell ref="A4:A5"/>
    <mergeCell ref="B4:E4"/>
    <mergeCell ref="B5:E5"/>
    <mergeCell ref="B8:D8"/>
    <mergeCell ref="E11:E12"/>
    <mergeCell ref="B13:D13"/>
    <mergeCell ref="A15:D15"/>
    <mergeCell ref="A19:D19"/>
    <mergeCell ref="A38:D38"/>
  </mergeCells>
  <dataValidations disablePrompts="1" count="1">
    <dataValidation type="list" allowBlank="1" showInputMessage="1" showErrorMessage="1" sqref="E8:F8 A8" xr:uid="{634D599C-17AA-4C77-B73C-01D2E964548D}">
      <formula1>#REF!</formula1>
    </dataValidation>
  </dataValidations>
  <printOptions horizontalCentered="1"/>
  <pageMargins left="0.19685039370078741" right="0.19685039370078741" top="1.3779527559055118" bottom="3.937007874015748E-2" header="0.31496062992125984" footer="0.11811023622047245"/>
  <pageSetup paperSize="9" scale="57" orientation="portrait" r:id="rId1"/>
  <headerFooter scaleWithDoc="0" alignWithMargins="0">
    <oddHeader>&amp;L&amp;G&amp;CPREFEITURA MUNICIPAL DE ATIBAIA
Avenida da saudade, 252 - Centro - Atibaia - SP
CEP 12940-560 | Fone (11) 4414-2000
Secretaria de Obras Públicas</oddHeader>
    <oddFooter>&amp;C&amp;6Página &amp;P de &amp;N</oddFooter>
  </headerFooter>
  <ignoredErrors>
    <ignoredError sqref="E38" formula="1"/>
  </ignoredError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3AB56-5EEC-489E-A9F0-EE4599E04165}">
  <sheetPr>
    <pageSetUpPr fitToPage="1"/>
  </sheetPr>
  <dimension ref="A1:Y322"/>
  <sheetViews>
    <sheetView view="pageBreakPreview" zoomScale="70" zoomScaleNormal="85" zoomScaleSheetLayoutView="70" workbookViewId="0">
      <selection activeCell="A19" sqref="M19"/>
    </sheetView>
  </sheetViews>
  <sheetFormatPr defaultColWidth="9.140625" defaultRowHeight="15.75"/>
  <cols>
    <col min="1" max="1" width="4.5703125" style="229" customWidth="1"/>
    <col min="2" max="2" width="5" style="229" customWidth="1"/>
    <col min="3" max="3" width="7.140625" style="21" customWidth="1"/>
    <col min="4" max="4" width="11.5703125" style="168" customWidth="1"/>
    <col min="5" max="5" width="18.85546875" style="17" customWidth="1"/>
    <col min="6" max="6" width="16" style="10" customWidth="1"/>
    <col min="7" max="7" width="86.5703125" style="6" customWidth="1"/>
    <col min="8" max="8" width="13.85546875" style="21" customWidth="1"/>
    <col min="9" max="9" width="15.5703125" style="22" customWidth="1"/>
    <col min="10" max="10" width="15.5703125" style="23" customWidth="1"/>
    <col min="11" max="11" width="15.7109375" style="24" customWidth="1"/>
    <col min="12" max="12" width="21" style="23" bestFit="1" customWidth="1"/>
    <col min="13" max="13" width="2.7109375" style="2" customWidth="1"/>
    <col min="14" max="14" width="3.85546875" style="2" customWidth="1"/>
    <col min="15" max="15" width="8.28515625" style="30" bestFit="1" customWidth="1"/>
    <col min="16" max="16" width="3.7109375" style="41" customWidth="1"/>
    <col min="17" max="17" width="24" style="3" customWidth="1"/>
    <col min="18" max="19" width="15.7109375" style="3" customWidth="1"/>
    <col min="20" max="20" width="18.5703125" style="3" customWidth="1"/>
    <col min="21" max="21" width="19.42578125" style="3" customWidth="1"/>
    <col min="22" max="16384" width="9.140625" style="3"/>
  </cols>
  <sheetData>
    <row r="1" spans="1:25" ht="20.25">
      <c r="D1" s="15" t="s">
        <v>1</v>
      </c>
      <c r="E1" s="26"/>
      <c r="F1" s="7"/>
      <c r="G1" s="7"/>
      <c r="H1" s="19"/>
      <c r="I1" s="19"/>
      <c r="J1" s="67"/>
      <c r="K1" s="19"/>
      <c r="L1" s="67"/>
      <c r="M1" s="11"/>
      <c r="N1" s="14"/>
      <c r="Q1" s="578" t="s">
        <v>47</v>
      </c>
      <c r="R1" s="578"/>
      <c r="S1" s="578"/>
      <c r="T1" s="74" t="s">
        <v>69</v>
      </c>
    </row>
    <row r="2" spans="1:25" ht="20.25">
      <c r="D2" s="174" t="s">
        <v>2</v>
      </c>
      <c r="E2" s="225" t="s">
        <v>31717</v>
      </c>
      <c r="F2"/>
      <c r="G2"/>
      <c r="H2"/>
      <c r="I2"/>
      <c r="J2"/>
      <c r="K2"/>
      <c r="L2" s="194"/>
      <c r="M2" s="12"/>
      <c r="N2" s="3"/>
      <c r="Q2" s="48"/>
      <c r="R2" s="49" t="s">
        <v>20</v>
      </c>
      <c r="S2" s="49" t="s">
        <v>31586</v>
      </c>
      <c r="T2" s="75" t="str">
        <f>F6</f>
        <v>ONERADO</v>
      </c>
    </row>
    <row r="3" spans="1:25" ht="20.25">
      <c r="D3" s="174" t="s">
        <v>3</v>
      </c>
      <c r="E3" s="225" t="s">
        <v>31718</v>
      </c>
      <c r="F3"/>
      <c r="G3"/>
      <c r="H3"/>
      <c r="I3"/>
      <c r="J3"/>
      <c r="K3"/>
      <c r="L3" s="194"/>
      <c r="M3" s="13"/>
      <c r="O3" s="45"/>
      <c r="P3" s="40"/>
      <c r="Q3" s="35" t="s">
        <v>38</v>
      </c>
      <c r="R3" s="32">
        <f>BDI!G27</f>
        <v>0.28820000000000001</v>
      </c>
      <c r="S3" s="32">
        <f>BDI!G26</f>
        <v>0.22470000000000001</v>
      </c>
      <c r="T3" s="144">
        <f>IF($T$2="Onerado",S3,R3)</f>
        <v>0.22470000000000001</v>
      </c>
    </row>
    <row r="4" spans="1:25" ht="17.25">
      <c r="D4" s="579" t="s">
        <v>5</v>
      </c>
      <c r="E4" s="710" t="s">
        <v>34822</v>
      </c>
      <c r="F4" s="318"/>
      <c r="G4" s="318"/>
      <c r="H4" s="318"/>
      <c r="I4"/>
      <c r="J4"/>
      <c r="K4"/>
      <c r="L4"/>
      <c r="M4" s="12"/>
      <c r="N4" s="3"/>
      <c r="O4" s="45"/>
      <c r="P4" s="40"/>
      <c r="Q4" s="34" t="s">
        <v>40</v>
      </c>
      <c r="R4" s="32">
        <v>0</v>
      </c>
      <c r="S4" s="32">
        <v>0</v>
      </c>
      <c r="T4" s="144">
        <f>IF($T$2="Desonerado",R4,S4)</f>
        <v>0</v>
      </c>
    </row>
    <row r="5" spans="1:25" ht="16.5">
      <c r="D5" s="579"/>
      <c r="E5" s="711" t="s">
        <v>31752</v>
      </c>
      <c r="F5" s="319"/>
      <c r="G5" s="319"/>
      <c r="H5" s="319"/>
      <c r="I5" s="319"/>
      <c r="J5" s="319"/>
      <c r="K5" s="202"/>
      <c r="L5" s="202"/>
      <c r="M5" s="12"/>
      <c r="N5" s="47"/>
      <c r="O5" s="45"/>
      <c r="P5" s="40"/>
      <c r="Q5" s="34" t="s">
        <v>39</v>
      </c>
      <c r="R5" s="33">
        <v>0</v>
      </c>
      <c r="S5" s="33">
        <v>0</v>
      </c>
      <c r="T5" s="29" t="s">
        <v>21</v>
      </c>
    </row>
    <row r="6" spans="1:25" ht="20.25">
      <c r="D6" s="174" t="s">
        <v>6</v>
      </c>
      <c r="E6" s="118">
        <f>T3</f>
        <v>0.22470000000000001</v>
      </c>
      <c r="F6" s="19" t="s">
        <v>31586</v>
      </c>
      <c r="G6" s="68"/>
      <c r="H6" s="69"/>
      <c r="I6" s="69"/>
      <c r="J6" s="69"/>
      <c r="K6" s="69"/>
      <c r="L6" s="196"/>
      <c r="M6" s="12"/>
      <c r="N6" s="47"/>
      <c r="O6" s="45"/>
      <c r="P6" s="40"/>
      <c r="Q6" s="34" t="s">
        <v>41</v>
      </c>
      <c r="R6" s="580">
        <v>0</v>
      </c>
      <c r="S6" s="580"/>
      <c r="T6" s="76"/>
    </row>
    <row r="7" spans="1:25" ht="20.25">
      <c r="D7" s="174" t="s">
        <v>31749</v>
      </c>
      <c r="E7" s="118">
        <v>0.23</v>
      </c>
      <c r="F7" s="202"/>
      <c r="G7" s="202"/>
      <c r="H7" s="202"/>
      <c r="I7" s="202"/>
      <c r="J7" s="202"/>
      <c r="K7" s="202"/>
      <c r="L7" s="202"/>
      <c r="M7" s="12"/>
      <c r="N7" s="3"/>
      <c r="O7" s="45"/>
      <c r="P7" s="40"/>
    </row>
    <row r="8" spans="1:25" ht="33" customHeight="1">
      <c r="D8" s="581" t="s">
        <v>51</v>
      </c>
      <c r="E8" s="581"/>
      <c r="F8" s="581"/>
      <c r="G8" s="581"/>
      <c r="H8" s="581"/>
      <c r="I8" s="581"/>
      <c r="J8" s="581"/>
      <c r="K8" s="581"/>
      <c r="L8" s="581"/>
      <c r="M8" s="581"/>
      <c r="N8" s="27"/>
      <c r="O8" s="46"/>
      <c r="P8" s="42"/>
      <c r="Q8" s="582" t="s">
        <v>44</v>
      </c>
      <c r="R8" s="582"/>
      <c r="S8" s="582"/>
      <c r="T8" s="398" t="s">
        <v>69</v>
      </c>
    </row>
    <row r="9" spans="1:25">
      <c r="D9" s="120"/>
      <c r="E9" s="120"/>
      <c r="F9"/>
      <c r="G9"/>
      <c r="H9"/>
      <c r="I9"/>
      <c r="J9"/>
      <c r="K9"/>
      <c r="L9" s="194"/>
      <c r="M9" s="12"/>
      <c r="N9" s="3"/>
      <c r="O9" s="45"/>
      <c r="P9" s="40"/>
      <c r="Q9" s="399" t="s">
        <v>22</v>
      </c>
      <c r="R9" s="399">
        <v>0.34320000000000001</v>
      </c>
      <c r="S9" s="399">
        <v>0.26700000000000002</v>
      </c>
      <c r="T9" s="399">
        <v>0.34320000000000001</v>
      </c>
      <c r="U9" s="3" t="s">
        <v>45</v>
      </c>
    </row>
    <row r="10" spans="1:25" ht="26.45" customHeight="1">
      <c r="D10" s="17"/>
      <c r="E10" s="299"/>
      <c r="F10" s="138"/>
      <c r="G10" s="17"/>
      <c r="I10" s="568" t="s">
        <v>50</v>
      </c>
      <c r="J10" s="568"/>
      <c r="K10" s="568"/>
      <c r="L10" s="568"/>
      <c r="M10" s="18"/>
      <c r="N10" s="27"/>
      <c r="O10" s="46"/>
      <c r="P10" s="40"/>
      <c r="Q10" s="399"/>
      <c r="R10" s="400"/>
      <c r="S10" s="400"/>
      <c r="T10" s="401">
        <v>0</v>
      </c>
    </row>
    <row r="11" spans="1:25" s="4" customFormat="1" ht="10.5" customHeight="1">
      <c r="A11" s="44"/>
      <c r="B11" s="44"/>
      <c r="C11" s="20"/>
      <c r="D11" s="168"/>
      <c r="E11" s="202"/>
      <c r="F11" s="8"/>
      <c r="G11" s="8"/>
      <c r="H11" s="21"/>
      <c r="I11" s="569" t="s">
        <v>0</v>
      </c>
      <c r="J11" s="570"/>
      <c r="K11" s="571"/>
      <c r="L11" s="575">
        <f>L307</f>
        <v>1484077.36</v>
      </c>
      <c r="N11" s="27"/>
      <c r="O11" s="46"/>
      <c r="P11" s="40"/>
      <c r="Q11" s="402" t="s">
        <v>43</v>
      </c>
      <c r="R11" s="403">
        <v>0.41789999999999999</v>
      </c>
      <c r="S11" s="403">
        <v>0.35</v>
      </c>
      <c r="T11" s="401">
        <v>0.41789999999999999</v>
      </c>
      <c r="V11" s="3"/>
      <c r="W11" s="3"/>
      <c r="X11" s="3"/>
      <c r="Y11" s="3"/>
    </row>
    <row r="12" spans="1:25" s="4" customFormat="1" ht="10.5" customHeight="1">
      <c r="A12" s="44"/>
      <c r="B12" s="44"/>
      <c r="C12" s="20"/>
      <c r="D12" s="168"/>
      <c r="E12" s="17"/>
      <c r="F12" s="8"/>
      <c r="G12" s="8"/>
      <c r="H12" s="21"/>
      <c r="I12" s="572"/>
      <c r="J12" s="573"/>
      <c r="K12" s="574"/>
      <c r="L12" s="576"/>
      <c r="N12" s="60"/>
      <c r="O12" s="61"/>
      <c r="P12" s="40"/>
      <c r="Q12" s="404"/>
      <c r="R12" s="400"/>
      <c r="S12" s="405"/>
      <c r="T12" s="401">
        <v>0</v>
      </c>
      <c r="V12" s="3"/>
      <c r="W12" s="3"/>
      <c r="X12" s="3"/>
      <c r="Y12" s="3"/>
    </row>
    <row r="13" spans="1:25" s="20" customFormat="1" ht="17.45" customHeight="1">
      <c r="A13" s="44"/>
      <c r="B13" s="44"/>
      <c r="D13" s="154" t="s">
        <v>7</v>
      </c>
      <c r="E13" s="146" t="s">
        <v>9</v>
      </c>
      <c r="F13" s="154" t="s">
        <v>10</v>
      </c>
      <c r="G13" s="154" t="s">
        <v>54</v>
      </c>
      <c r="H13" s="154" t="s">
        <v>56</v>
      </c>
      <c r="I13" s="154" t="s">
        <v>49</v>
      </c>
      <c r="J13" s="154" t="s">
        <v>55</v>
      </c>
      <c r="K13" s="154" t="s">
        <v>42</v>
      </c>
      <c r="L13" s="197" t="s">
        <v>52</v>
      </c>
      <c r="M13" s="25"/>
      <c r="N13" s="60"/>
      <c r="O13" s="61"/>
      <c r="P13" s="43"/>
      <c r="Q13" s="402" t="s">
        <v>11</v>
      </c>
      <c r="R13" s="403">
        <v>0.19500000000000001</v>
      </c>
      <c r="S13" s="403"/>
      <c r="T13" s="401">
        <f>R13</f>
        <v>0.19500000000000001</v>
      </c>
      <c r="U13" s="37" t="s">
        <v>46</v>
      </c>
      <c r="V13" s="21"/>
      <c r="W13" s="21"/>
      <c r="X13" s="21"/>
      <c r="Y13" s="21"/>
    </row>
    <row r="14" spans="1:25" s="4" customFormat="1" ht="17.45" customHeight="1">
      <c r="A14" s="44"/>
      <c r="B14" s="44"/>
      <c r="C14" s="20"/>
      <c r="D14" s="169"/>
      <c r="E14" s="17"/>
      <c r="F14" s="10"/>
      <c r="G14" s="10"/>
      <c r="H14" s="160"/>
      <c r="I14" s="20"/>
      <c r="J14" s="161"/>
      <c r="K14" s="22"/>
      <c r="L14" s="198"/>
      <c r="M14" s="5"/>
      <c r="N14" s="18"/>
      <c r="O14" s="45"/>
      <c r="P14" s="44"/>
      <c r="Q14" s="402" t="s">
        <v>12</v>
      </c>
      <c r="R14" s="403">
        <v>0.34810000000000002</v>
      </c>
      <c r="S14" s="403">
        <v>0.28000000000000003</v>
      </c>
      <c r="T14" s="401">
        <v>0.34810000000000002</v>
      </c>
      <c r="U14" s="37" t="s">
        <v>45</v>
      </c>
      <c r="V14" s="3"/>
      <c r="W14" s="3"/>
      <c r="X14" s="3"/>
      <c r="Y14" s="3"/>
    </row>
    <row r="15" spans="1:25" s="21" customFormat="1" ht="17.45" customHeight="1">
      <c r="A15" s="322"/>
      <c r="B15" s="228"/>
      <c r="C15" s="44"/>
      <c r="D15" s="277"/>
      <c r="E15" s="278" t="s">
        <v>108</v>
      </c>
      <c r="F15" s="279"/>
      <c r="G15" s="280"/>
      <c r="H15" s="279"/>
      <c r="I15" s="281"/>
      <c r="J15" s="282"/>
      <c r="K15" s="284"/>
      <c r="L15" s="283"/>
      <c r="M15" s="24"/>
      <c r="N15" s="407"/>
      <c r="O15" s="118"/>
    </row>
    <row r="16" spans="1:25" s="4" customFormat="1" ht="17.45" customHeight="1">
      <c r="A16" s="322" t="str">
        <f t="shared" ref="A16:A17" si="0">LEFT(D16,1)</f>
        <v>1</v>
      </c>
      <c r="B16" s="228">
        <f>D16</f>
        <v>1</v>
      </c>
      <c r="C16" s="44">
        <f t="shared" ref="C16:C17" si="1">IF(D16="",0,B16)</f>
        <v>1</v>
      </c>
      <c r="D16" s="381">
        <v>1</v>
      </c>
      <c r="E16" s="431" t="s">
        <v>31622</v>
      </c>
      <c r="F16" s="383"/>
      <c r="G16" s="384"/>
      <c r="H16" s="385"/>
      <c r="I16" s="386"/>
      <c r="J16" s="387"/>
      <c r="K16" s="388" t="s">
        <v>23109</v>
      </c>
      <c r="L16" s="389">
        <f>SUMIF(C17:C306,D16,L17:L306)</f>
        <v>107793.84</v>
      </c>
      <c r="M16" s="5"/>
      <c r="N16" s="38"/>
      <c r="O16" s="45">
        <f t="shared" ref="O16:O20" si="2">IFERROR(L16/$L$11,0)</f>
        <v>7.2599999999999998E-2</v>
      </c>
      <c r="P16" s="39"/>
      <c r="V16" s="3"/>
      <c r="W16" s="3"/>
      <c r="X16" s="3"/>
      <c r="Y16" s="3"/>
    </row>
    <row r="17" spans="1:25" s="21" customFormat="1" ht="17.45" customHeight="1">
      <c r="A17" s="322" t="str">
        <f t="shared" si="0"/>
        <v>1</v>
      </c>
      <c r="B17" s="228">
        <f t="shared" ref="B17:B54" si="3">B16</f>
        <v>1</v>
      </c>
      <c r="C17" s="44">
        <f t="shared" si="1"/>
        <v>1</v>
      </c>
      <c r="D17" s="165">
        <f>(D16*1000)+1</f>
        <v>1001</v>
      </c>
      <c r="E17" s="70" t="s">
        <v>37</v>
      </c>
      <c r="F17" s="71">
        <v>90778</v>
      </c>
      <c r="G17" s="65" t="str">
        <f>IF($E17="SINAPI",VLOOKUP($F17,'SINAPI_ONERADO-03.25'!$B$14:$E$10000,2,FALSE),IF($E17="CDHU",VLOOKUP($F17,'CDHU_Onerado-02.25 (197)'!$A$9:$F$4114,2,FALSE),IF($E17="FDE",VLOOKUP($F17,'FDE-01.25'!$A$3:$D$4000,2,FALSE),IF($E17="SIURB (E)",VLOOKUP($F17,'EDIF SEM Des JAN25'!$A$3:$D$3000,2,FALSE),IF($E17="SIURB (I)",VLOOKUP($F17,'INFRA SEM Des JAN25'!$A$2:$D$1000,2,FALSE),IF($E17="SICRO NOVO",VLOOKUP($F17,'SICRO.DNIT ONERADA 01.25'!$A$4:$D$7000,2,FALSE),0))))))</f>
        <v>ENGENHEIRO CIVIL DE OBRA PLENO COM ENCARGOS COMPLEMENTARES</v>
      </c>
      <c r="H17" s="66" t="str">
        <f>IF($E17="SINAPI",VLOOKUP($F17,'SINAPI_ONERADO-03.25'!$B$2:$E$10000,3,FALSE),IF($E17="CDHU",VLOOKUP($F17,'CDHU_Onerado-02.25 (197)'!$A$9:$F$4114,3,FALSE),IF($E17="FDE",VLOOKUP($F17,'FDE-01.25'!$A$3:$D$4000,3,FALSE),IF($E17="SIURB (E)",VLOOKUP($F17,'EDIF SEM Des JAN25'!$A$3:$D$3000,3,FALSE),IF($E17="SIURB (I)",VLOOKUP($F17,'INFRA SEM Des JAN25'!$A$2:$D$1000,3,FALSE),IF($E17="SICRO NOVO",VLOOKUP($F17,'SICRO.DNIT ONERADA 01.25'!$A$4:$D$7000,3,FALSE),0))))))</f>
        <v>H</v>
      </c>
      <c r="I17" s="77">
        <f>IF(D17&lt;&gt;0,INDEX('MEMORIA CALCULO'!$A$1:$Q$2429,MATCH(D17,'MEMORIA CALCULO'!$A$1:$A$2429,0),17),0)</f>
        <v>264</v>
      </c>
      <c r="J17" s="192">
        <f>IF($E17="SINAPI",VLOOKUP($F17,'SINAPI_ONERADO-03.25'!$B$14:$E$10000,4,FALSE),IF($E17="CDHU",VLOOKUP($F17,'CDHU_Onerado-02.25 (197)'!$A$9:$F$4114,6,FALSE),IF($E17="FDE",VLOOKUP($F17,'FDE-01.25'!$A$3:$E$4000,5,FALSE),IF($E17="SIURB (E)",VLOOKUP($F17,'EDIF SEM Des JAN25'!$A$3:$D$3000,4,FALSE),IF($E17="SIURB (I)",VLOOKUP($F17,'INFRA SEM Des JAN25'!$A$2:$D$1000,4,FALSE),IF($E17="SICRO NOVO",VLOOKUP($F17,'SICRO.DNIT ONERADA 01.25'!$A$4:$D$7000,4,FALSE),0))))))</f>
        <v>132.72999999999999</v>
      </c>
      <c r="K17" s="193">
        <f t="shared" ref="K17:K18" si="4">J17*(1+IF(N17="x",$T$4,$T$3))</f>
        <v>162.55000000000001</v>
      </c>
      <c r="L17" s="406">
        <f t="shared" ref="L17:L18" si="5">ROUND(ROUND(I17,2)*ROUND(K17,2),2)</f>
        <v>42913.2</v>
      </c>
      <c r="M17" s="24"/>
      <c r="N17" s="28"/>
      <c r="O17" s="118">
        <f t="shared" si="2"/>
        <v>2.8899999999999999E-2</v>
      </c>
      <c r="Q17" s="24"/>
    </row>
    <row r="18" spans="1:25" s="21" customFormat="1" ht="17.45" customHeight="1">
      <c r="A18" s="322" t="str">
        <f t="shared" ref="A18" si="6">LEFT(D18,1)</f>
        <v>1</v>
      </c>
      <c r="B18" s="228">
        <f t="shared" si="3"/>
        <v>1</v>
      </c>
      <c r="C18" s="44">
        <f t="shared" ref="C18" si="7">IF(D18="",0,B18)</f>
        <v>1</v>
      </c>
      <c r="D18" s="165">
        <f t="shared" ref="D18" si="8">D17+1</f>
        <v>1002</v>
      </c>
      <c r="E18" s="70" t="s">
        <v>37</v>
      </c>
      <c r="F18" s="71">
        <v>90776</v>
      </c>
      <c r="G18" s="65" t="str">
        <f>IF($E18="SINAPI",VLOOKUP($F18,'SINAPI_ONERADO-03.25'!$B$14:$E$10000,2,FALSE),IF($E18="CDHU",VLOOKUP($F18,'CDHU_Onerado-02.25 (197)'!$A$9:$F$4114,2,FALSE),IF($E18="FDE",VLOOKUP($F18,'FDE-01.25'!$A$3:$D$4000,2,FALSE),IF($E18="SIURB (E)",VLOOKUP($F18,'EDIF SEM Des JAN25'!$A$3:$D$3000,2,FALSE),IF($E18="SIURB (I)",VLOOKUP($F18,'INFRA SEM Des JAN25'!$A$2:$D$1000,2,FALSE),IF($E18="SICRO NOVO",VLOOKUP($F18,'SICRO.DNIT ONERADA 01.25'!$A$4:$D$7000,2,FALSE),0))))))</f>
        <v>ENCARREGADO GERAL COM ENCARGOS COMPLEMENTARES</v>
      </c>
      <c r="H18" s="66" t="str">
        <f>IF($E18="SINAPI",VLOOKUP($F18,'SINAPI_ONERADO-03.25'!$B$2:$E$10000,3,FALSE),IF($E18="CDHU",VLOOKUP($F18,'CDHU_Onerado-02.25 (197)'!$A$9:$F$4114,3,FALSE),IF($E18="FDE",VLOOKUP($F18,'FDE-01.25'!$A$3:$D$4000,3,FALSE),IF($E18="SIURB (E)",VLOOKUP($F18,'EDIF SEM Des JAN25'!$A$3:$D$3000,3,FALSE),IF($E18="SIURB (I)",VLOOKUP($F18,'INFRA SEM Des JAN25'!$A$2:$D$1000,3,FALSE),IF($E18="SICRO NOVO",VLOOKUP($F18,'SICRO.DNIT ONERADA 01.25'!$A$4:$D$7000,3,FALSE),0))))))</f>
        <v>H</v>
      </c>
      <c r="I18" s="77">
        <f>IF(D18&lt;&gt;0,INDEX('MEMORIA CALCULO'!$A$1:$Q$2429,MATCH(D18,'MEMORIA CALCULO'!$A$1:$A$2429,0),17),0)</f>
        <v>1056</v>
      </c>
      <c r="J18" s="192">
        <f>IF($E18="SINAPI",VLOOKUP($F18,'SINAPI_ONERADO-03.25'!$B$14:$E$10000,4,FALSE),IF($E18="CDHU",VLOOKUP($F18,'CDHU_Onerado-02.25 (197)'!$A$9:$F$4114,6,FALSE),IF($E18="FDE",VLOOKUP($F18,'FDE-01.25'!$A$3:$E$4000,5,FALSE),IF($E18="SIURB (E)",VLOOKUP($F18,'EDIF SEM Des JAN25'!$A$3:$D$3000,4,FALSE),IF($E18="SIURB (I)",VLOOKUP($F18,'INFRA SEM Des JAN25'!$A$2:$D$1000,4,FALSE),IF($E18="SICRO NOVO",VLOOKUP($F18,'SICRO.DNIT ONERADA 01.25'!$A$4:$D$7000,4,FALSE),0))))))</f>
        <v>50.17</v>
      </c>
      <c r="K18" s="193">
        <f t="shared" ref="K18" si="9">J18*(1+IF(N18="x",$T$4,$T$3))</f>
        <v>61.44</v>
      </c>
      <c r="L18" s="406">
        <f t="shared" ref="L18" si="10">ROUND(ROUND(I18,2)*ROUND(K18,2),2)</f>
        <v>64880.639999999999</v>
      </c>
      <c r="M18" s="24"/>
      <c r="N18" s="28"/>
      <c r="O18" s="118">
        <f t="shared" si="2"/>
        <v>4.3700000000000003E-2</v>
      </c>
    </row>
    <row r="19" spans="1:25" s="21" customFormat="1" ht="17.45" customHeight="1">
      <c r="A19" s="322"/>
      <c r="B19" s="228"/>
      <c r="C19" s="44"/>
      <c r="D19" s="170"/>
      <c r="E19" s="502"/>
      <c r="F19" s="162"/>
      <c r="G19" s="162"/>
      <c r="I19" s="22"/>
      <c r="J19" s="163"/>
      <c r="K19" s="22"/>
      <c r="L19" s="198"/>
      <c r="M19" s="24"/>
      <c r="N19" s="407"/>
      <c r="O19" s="118"/>
    </row>
    <row r="20" spans="1:25" s="21" customFormat="1" ht="17.45" customHeight="1">
      <c r="A20" s="322" t="str">
        <f t="shared" ref="A20:A24" si="11">LEFT(D20,1)</f>
        <v>2</v>
      </c>
      <c r="B20" s="228">
        <f>D20</f>
        <v>2</v>
      </c>
      <c r="C20" s="44">
        <f t="shared" ref="C20:C24" si="12">IF(D20="",0,B20)</f>
        <v>2</v>
      </c>
      <c r="D20" s="409">
        <f>D16+1</f>
        <v>2</v>
      </c>
      <c r="E20" s="431" t="s">
        <v>76</v>
      </c>
      <c r="F20" s="383"/>
      <c r="G20" s="410"/>
      <c r="H20" s="383"/>
      <c r="I20" s="411"/>
      <c r="J20" s="387"/>
      <c r="K20" s="412" t="s">
        <v>23109</v>
      </c>
      <c r="L20" s="230">
        <f>SUMIF(C21:C312,D20,L21:L312)</f>
        <v>95159.28</v>
      </c>
      <c r="M20" s="24"/>
      <c r="N20" s="407"/>
      <c r="O20" s="45">
        <f t="shared" si="2"/>
        <v>6.4100000000000004E-2</v>
      </c>
    </row>
    <row r="21" spans="1:25" s="21" customFormat="1" ht="17.45" customHeight="1">
      <c r="A21" s="322" t="str">
        <f t="shared" si="11"/>
        <v>2</v>
      </c>
      <c r="B21" s="228">
        <f t="shared" si="3"/>
        <v>2</v>
      </c>
      <c r="C21" s="44">
        <f t="shared" si="12"/>
        <v>2</v>
      </c>
      <c r="D21" s="165">
        <f>(D20*1000)+1</f>
        <v>2001</v>
      </c>
      <c r="E21" s="73" t="s">
        <v>86</v>
      </c>
      <c r="F21" s="140" t="s">
        <v>978</v>
      </c>
      <c r="G21" s="65" t="str">
        <f>IF($E21="SINAPI",VLOOKUP($F21,'SINAPI_ONERADO-03.25'!G22:K7574,2,FALSE),IF($E21="CDHU",VLOOKUP($F21,'CDHU_Onerado-02.25 (197)'!$A$9:$F$4114,2,FALSE),IF($E21="FDE",VLOOKUP($F21,'FDE-01.25'!$A$3:$D$4000,2,FALSE),IF($E21="SIURB (E)",VLOOKUP($F21,'EDIF SEM Des JAN25'!$A$3:$D$3000,2,FALSE),IF($E21="SIURB (I)",VLOOKUP($F21,'INFRA SEM Des JAN25'!$A$2:$D$1000,2,FALSE),IF($E21="SICRO NOVO",VLOOKUP($F21,'SICRO.DNIT ONERADA 01.25'!$A$4:$D$7000,2,FALSE),0))))))</f>
        <v>Locação de obra de edificação</v>
      </c>
      <c r="H21" s="66" t="str">
        <f>IF($E21="SINAPI",VLOOKUP($F21,'SINAPI_ONERADO-03.25'!$G$2:$K$7540,3,FALSE),IF($E21="CDHU",VLOOKUP($F21,'CDHU_Onerado-02.25 (197)'!$A$9:$F$4114,3,FALSE),IF($E21="FDE",VLOOKUP($F21,'FDE-01.25'!$A$3:$D$4000,3,FALSE),IF($E21="SIURB (E)",VLOOKUP($F21,'EDIF SEM Des JAN25'!$A$3:$D$3000,3,FALSE),IF($E21="SIURB (I)",VLOOKUP($F21,'INFRA SEM Des JAN25'!$A$2:$D$1000,3,FALSE),IF($E21="SICRO NOVO",VLOOKUP($F21,'SICRO.DNIT ONERADA 01.25'!$A$4:$D$7000,3,FALSE),0))))))</f>
        <v>M2</v>
      </c>
      <c r="I21" s="77">
        <f>IF(D21&lt;&gt;0,INDEX('MEMORIA CALCULO'!$A$1:$Q$2429,MATCH(D21,'MEMORIA CALCULO'!$A$1:$A$2429,0),17),0)</f>
        <v>428</v>
      </c>
      <c r="J21" s="192">
        <f>IF($E21="SINAPI",VLOOKUP($F21,'SINAPI_ONERADO-03.25'!$G$2:$K$7540,5,FALSE),IF($E21="CDHU",VLOOKUP($F21,'CDHU_Onerado-02.25 (197)'!$A$9:$F$4114,6,FALSE),IF($E21="FDE",VLOOKUP($F21,'FDE-01.25'!$A$3:$E$4000,5,FALSE),IF($E21="SIURB (E)",VLOOKUP($F21,'EDIF SEM Des JAN25'!$A$3:$D$3000,4,FALSE),IF($E21="SIURB (I)",VLOOKUP($F21,'INFRA SEM Des JAN25'!$A$2:$D$1000,4,FALSE),IF($E21="SICRO NOVO",VLOOKUP($F21,'SICRO.DNIT ONERADA 01.25'!$A$4:$D$7000,4,FALSE),0))))))</f>
        <v>17.82</v>
      </c>
      <c r="K21" s="193">
        <f t="shared" ref="K21:K34" si="13">J21*(1+IF(N21="x",$T$4,$T$3))</f>
        <v>21.82</v>
      </c>
      <c r="L21" s="326">
        <f t="shared" ref="L21:L34" si="14">ROUND(ROUND(I21,2)*ROUND(K21,2),2)</f>
        <v>9338.9599999999991</v>
      </c>
      <c r="M21" s="24"/>
      <c r="N21" s="28"/>
      <c r="O21" s="118">
        <f t="shared" ref="O21:O30" si="15">IFERROR(L21/$L$11,0)</f>
        <v>6.3E-3</v>
      </c>
    </row>
    <row r="22" spans="1:25" s="21" customFormat="1" ht="17.45" customHeight="1">
      <c r="A22" s="322" t="str">
        <f t="shared" si="11"/>
        <v>2</v>
      </c>
      <c r="B22" s="228">
        <f t="shared" si="3"/>
        <v>2</v>
      </c>
      <c r="C22" s="44">
        <f t="shared" si="12"/>
        <v>2</v>
      </c>
      <c r="D22" s="165">
        <f t="shared" ref="D22:D30" si="16">D21+1</f>
        <v>2002</v>
      </c>
      <c r="E22" s="64" t="s">
        <v>86</v>
      </c>
      <c r="F22" s="139" t="s">
        <v>32</v>
      </c>
      <c r="G22" s="65" t="str">
        <f>IF($E22="SINAPI",VLOOKUP($F22,'SINAPI_ONERADO-03.25'!G23:K7575,2,FALSE),IF($E22="CDHU",VLOOKUP($F22,'CDHU_Onerado-02.25 (197)'!$A$9:$F$4114,2,FALSE),IF($E22="FDE",VLOOKUP($F22,'FDE-01.25'!$A$3:$D$4000,2,FALSE),IF($E22="SIURB (E)",VLOOKUP($F22,'EDIF SEM Des JAN25'!$A$3:$D$3000,2,FALSE),IF($E22="SIURB (I)",VLOOKUP($F22,'INFRA SEM Des JAN25'!$A$2:$D$1000,2,FALSE),IF($E22="SICRO NOVO",VLOOKUP($F22,'SICRO.DNIT ONERADA 01.25'!$A$4:$D$7000,2,FALSE),0))))))</f>
        <v>Locação de container tipo depósito - área mínima de 13,80 m²</v>
      </c>
      <c r="H22" s="66" t="str">
        <f>IF($E22="SINAPI",VLOOKUP($F22,'SINAPI_ONERADO-03.25'!$G$2:$K$7540,3,FALSE),IF($E22="CDHU",VLOOKUP($F22,'CDHU_Onerado-02.25 (197)'!$A$9:$F$4114,3,FALSE),IF($E22="FDE",VLOOKUP($F22,'FDE-01.25'!$A$3:$D$4000,3,FALSE),IF($E22="SIURB (E)",VLOOKUP($F22,'EDIF SEM Des JAN25'!$A$3:$D$3000,3,FALSE),IF($E22="SIURB (I)",VLOOKUP($F22,'INFRA SEM Des JAN25'!$A$2:$D$1000,3,FALSE),IF($E22="SICRO NOVO",VLOOKUP($F22,'SICRO.DNIT ONERADA 01.25'!$A$4:$D$7000,3,FALSE),0))))))</f>
        <v>UNMES</v>
      </c>
      <c r="I22" s="77">
        <f>IF(D22&lt;&gt;0,INDEX('MEMORIA CALCULO'!$A$1:$Q$2429,MATCH(D22,'MEMORIA CALCULO'!$A$1:$A$2429,0),17),0)</f>
        <v>6</v>
      </c>
      <c r="J22" s="192">
        <f>IF($E22="SINAPI",VLOOKUP($F22,'SINAPI_ONERADO-03.25'!$G$2:$K$7540,5,FALSE),IF($E22="CDHU",VLOOKUP($F22,'CDHU_Onerado-02.25 (197)'!$A$9:$F$4114,6,FALSE),IF($E22="FDE",VLOOKUP($F22,'FDE-01.25'!$A$3:$E$4000,5,FALSE),IF($E22="SIURB (E)",VLOOKUP($F22,'EDIF SEM Des JAN25'!$A$3:$D$3000,4,FALSE),IF($E22="SIURB (I)",VLOOKUP($F22,'INFRA SEM Des JAN25'!$A$2:$D$1000,4,FALSE),IF($E22="SICRO NOVO",VLOOKUP($F22,'SICRO.DNIT ONERADA 01.25'!$A$4:$D$7000,4,FALSE),0))))))</f>
        <v>952.59</v>
      </c>
      <c r="K22" s="193">
        <f t="shared" si="13"/>
        <v>1166.6400000000001</v>
      </c>
      <c r="L22" s="326">
        <f t="shared" si="14"/>
        <v>6999.84</v>
      </c>
      <c r="M22" s="24"/>
      <c r="N22" s="28"/>
      <c r="O22" s="118">
        <f t="shared" si="15"/>
        <v>4.7000000000000002E-3</v>
      </c>
    </row>
    <row r="23" spans="1:25" s="21" customFormat="1" ht="33" customHeight="1">
      <c r="A23" s="322" t="str">
        <f t="shared" si="11"/>
        <v>2</v>
      </c>
      <c r="B23" s="228">
        <f t="shared" si="3"/>
        <v>2</v>
      </c>
      <c r="C23" s="44">
        <f t="shared" si="12"/>
        <v>2</v>
      </c>
      <c r="D23" s="165">
        <f t="shared" si="16"/>
        <v>2003</v>
      </c>
      <c r="E23" s="64" t="s">
        <v>86</v>
      </c>
      <c r="F23" s="139" t="s">
        <v>31</v>
      </c>
      <c r="G23" s="65" t="str">
        <f>IF($E23="SINAPI",VLOOKUP($F23,'SINAPI_ONERADO-03.25'!G24:K7576,2,FALSE),IF($E23="CDHU",VLOOKUP($F23,'CDHU_Onerado-02.25 (197)'!$A$9:$F$4114,2,FALSE),IF($E23="FDE",VLOOKUP($F23,'FDE-01.25'!$A$3:$D$4000,2,FALSE),IF($E23="SIURB (E)",VLOOKUP($F23,'EDIF SEM Des JAN25'!$A$3:$D$3000,2,FALSE),IF($E23="SIURB (I)",VLOOKUP($F23,'INFRA SEM Des JAN25'!$A$2:$D$1000,2,FALSE),IF($E23="SICRO NOVO",VLOOKUP($F23,'SICRO.DNIT ONERADA 01.25'!$A$4:$D$7000,2,FALSE),0))))))</f>
        <v>Locação de container tipo sanitário com 2 vasos sanitários, 2 lavatórios, 2 mictórios e 4 pontos para chuveiro - área mínima de 13,80 m²</v>
      </c>
      <c r="H23" s="66" t="str">
        <f>IF($E23="SINAPI",VLOOKUP($F23,'SINAPI_ONERADO-03.25'!$G$2:$K$7540,3,FALSE),IF($E23="CDHU",VLOOKUP($F23,'CDHU_Onerado-02.25 (197)'!$A$9:$F$4114,3,FALSE),IF($E23="FDE",VLOOKUP($F23,'FDE-01.25'!$A$3:$D$4000,3,FALSE),IF($E23="SIURB (E)",VLOOKUP($F23,'EDIF SEM Des JAN25'!$A$3:$D$3000,3,FALSE),IF($E23="SIURB (I)",VLOOKUP($F23,'INFRA SEM Des JAN25'!$A$2:$D$1000,3,FALSE),IF($E23="SICRO NOVO",VLOOKUP($F23,'SICRO.DNIT ONERADA 01.25'!$A$4:$D$7000,3,FALSE),0))))))</f>
        <v>UNMES</v>
      </c>
      <c r="I23" s="77">
        <f>IF(D23&lt;&gt;0,INDEX('MEMORIA CALCULO'!$A$1:$Q$2429,MATCH(D23,'MEMORIA CALCULO'!$A$1:$A$2429,0),17),0)</f>
        <v>6</v>
      </c>
      <c r="J23" s="192">
        <f>IF($E23="SINAPI",VLOOKUP($F23,'SINAPI_ONERADO-03.25'!$G$2:$K$7540,5,FALSE),IF($E23="CDHU",VLOOKUP($F23,'CDHU_Onerado-02.25 (197)'!$A$9:$F$4114,6,FALSE),IF($E23="FDE",VLOOKUP($F23,'FDE-01.25'!$A$3:$E$4000,5,FALSE),IF($E23="SIURB (E)",VLOOKUP($F23,'EDIF SEM Des JAN25'!$A$3:$D$3000,4,FALSE),IF($E23="SIURB (I)",VLOOKUP($F23,'INFRA SEM Des JAN25'!$A$2:$D$1000,4,FALSE),IF($E23="SICRO NOVO",VLOOKUP($F23,'SICRO.DNIT ONERADA 01.25'!$A$4:$D$7000,4,FALSE),0))))))</f>
        <v>1435.92</v>
      </c>
      <c r="K23" s="193">
        <f t="shared" si="13"/>
        <v>1758.57</v>
      </c>
      <c r="L23" s="326">
        <f t="shared" si="14"/>
        <v>10551.42</v>
      </c>
      <c r="M23" s="24"/>
      <c r="N23" s="28"/>
      <c r="O23" s="118">
        <f t="shared" si="15"/>
        <v>7.1000000000000004E-3</v>
      </c>
    </row>
    <row r="24" spans="1:25" s="21" customFormat="1" ht="33" customHeight="1">
      <c r="A24" s="322" t="str">
        <f t="shared" si="11"/>
        <v>2</v>
      </c>
      <c r="B24" s="228">
        <f t="shared" si="3"/>
        <v>2</v>
      </c>
      <c r="C24" s="44">
        <f t="shared" si="12"/>
        <v>2</v>
      </c>
      <c r="D24" s="323">
        <f t="shared" si="16"/>
        <v>2004</v>
      </c>
      <c r="E24" s="64" t="s">
        <v>86</v>
      </c>
      <c r="F24" s="139" t="s">
        <v>99</v>
      </c>
      <c r="G24" s="65" t="str">
        <f>IF($E24="SINAPI",VLOOKUP($F24,'SINAPI_ONERADO-03.25'!G25:K7577,2,FALSE),IF($E24="CDHU",VLOOKUP($F24,'CDHU_Onerado-02.25 (197)'!$A$9:$F$4114,2,FALSE),IF($E24="FDE",VLOOKUP($F24,'FDE-01.25'!$A$3:$D$4000,2,FALSE),IF($E24="SIURB (E)",VLOOKUP($F24,'EDIF SEM Des JAN25'!$A$3:$D$3000,2,FALSE),IF($E24="SIURB (I)",VLOOKUP($F24,'INFRA SEM Des JAN25'!$A$2:$D$1000,2,FALSE),IF($E24="SICRO NOVO",VLOOKUP($F24,'SICRO.DNIT ONERADA 01.25'!$A$4:$D$7000,2,FALSE),0))))))</f>
        <v>Locação de container tipo escritório com 1 vaso sanitário, 1 lavatório e 1 ponto para chuveiro - área mínima de 13,80 m²</v>
      </c>
      <c r="H24" s="66" t="str">
        <f>IF($E24="SINAPI",VLOOKUP($F24,'SINAPI_ONERADO-03.25'!$G$2:$K$7540,3,FALSE),IF($E24="CDHU",VLOOKUP($F24,'CDHU_Onerado-02.25 (197)'!$A$9:$F$4114,3,FALSE),IF($E24="FDE",VLOOKUP($F24,'FDE-01.25'!$A$3:$D$4000,3,FALSE),IF($E24="SIURB (E)",VLOOKUP($F24,'EDIF SEM Des JAN25'!$A$3:$D$3000,3,FALSE),IF($E24="SIURB (I)",VLOOKUP($F24,'INFRA SEM Des JAN25'!$A$2:$D$1000,3,FALSE),IF($E24="SICRO NOVO",VLOOKUP($F24,'SICRO.DNIT ONERADA 01.25'!$A$4:$D$7000,3,FALSE),0))))))</f>
        <v>UNMES</v>
      </c>
      <c r="I24" s="77">
        <f>IF(D24&lt;&gt;0,INDEX('MEMORIA CALCULO'!$A$1:$Q$2429,MATCH(D24,'MEMORIA CALCULO'!$A$1:$A$2429,0),17),0)</f>
        <v>12</v>
      </c>
      <c r="J24" s="192">
        <f>IF($E24="SINAPI",VLOOKUP($F24,'SINAPI_ONERADO-03.25'!$G$2:$K$7540,5,FALSE),IF($E24="CDHU",VLOOKUP($F24,'CDHU_Onerado-02.25 (197)'!$A$9:$F$4114,6,FALSE),IF($E24="FDE",VLOOKUP($F24,'FDE-01.25'!$A$3:$E$4000,5,FALSE),IF($E24="SIURB (E)",VLOOKUP($F24,'EDIF SEM Des JAN25'!$A$3:$D$3000,4,FALSE),IF($E24="SIURB (I)",VLOOKUP($F24,'INFRA SEM Des JAN25'!$A$2:$D$1000,4,FALSE),IF($E24="SICRO NOVO",VLOOKUP($F24,'SICRO.DNIT ONERADA 01.25'!$A$4:$D$7000,4,FALSE),0))))))</f>
        <v>1556.92</v>
      </c>
      <c r="K24" s="193">
        <f t="shared" ref="K24:K25" si="17">J24*(1+IF(N24="x",$T$4,$T$3))</f>
        <v>1906.76</v>
      </c>
      <c r="L24" s="326">
        <f t="shared" ref="L24:L25" si="18">ROUND(ROUND(I24,2)*ROUND(K24,2),2)</f>
        <v>22881.119999999999</v>
      </c>
      <c r="M24" s="24"/>
      <c r="N24" s="28"/>
      <c r="O24" s="118">
        <f t="shared" ref="O24" si="19">IFERROR(L24/$L$11,0)</f>
        <v>1.54E-2</v>
      </c>
    </row>
    <row r="25" spans="1:25" s="21" customFormat="1" ht="17.45" customHeight="1">
      <c r="A25" s="322" t="str">
        <f t="shared" ref="A25:A28" si="20">LEFT(D25,1)</f>
        <v>2</v>
      </c>
      <c r="B25" s="228">
        <f t="shared" si="3"/>
        <v>2</v>
      </c>
      <c r="C25" s="44">
        <f t="shared" ref="C25:C28" si="21">IF(D25="",0,B25)</f>
        <v>2</v>
      </c>
      <c r="D25" s="165">
        <f t="shared" si="16"/>
        <v>2005</v>
      </c>
      <c r="E25" s="64" t="s">
        <v>37</v>
      </c>
      <c r="F25" s="139">
        <v>98459</v>
      </c>
      <c r="G25" s="65" t="str">
        <f>IF($E25="SINAPI",VLOOKUP($F25,'SINAPI_ONERADO-03.25'!$B$14:$E$10000,2,FALSE),IF($E25="CDHU",VLOOKUP($F25,'CDHU_Onerado-02.25 (197)'!$A$9:$F$4114,2,FALSE),IF($E25="FDE",VLOOKUP($F25,'FDE-01.25'!$A$3:$D$4000,2,FALSE),IF($E25="SIURB (E)",VLOOKUP($F25,'EDIF SEM Des JAN25'!$A$3:$D$3000,2,FALSE),IF($E25="SIURB (I)",VLOOKUP($F25,'INFRA SEM Des JAN25'!$A$2:$D$1000,2,FALSE),IF($E25="SICRO NOVO",VLOOKUP($F25,'SICRO.DNIT ONERADA 01.25'!$A$4:$D$7000,2,FALSE),0))))))</f>
        <v>TAPUME COM TELHA METÁLICA. AF_03/2024</v>
      </c>
      <c r="H25" s="66" t="str">
        <f>IF($E25="SINAPI",VLOOKUP($F25,'SINAPI_ONERADO-03.25'!$B$2:$E$10000,3,FALSE),IF($E25="CDHU",VLOOKUP($F25,'CDHU_Onerado-02.25 (197)'!$A$9:$F$4114,3,FALSE),IF($E25="FDE",VLOOKUP($F25,'FDE-01.25'!$A$3:$D$4000,3,FALSE),IF($E25="SIURB (E)",VLOOKUP($F25,'EDIF SEM Des JAN25'!$A$3:$D$3000,3,FALSE),IF($E25="SIURB (I)",VLOOKUP($F25,'INFRA SEM Des JAN25'!$A$2:$D$1000,3,FALSE),IF($E25="SICRO NOVO",VLOOKUP($F25,'SICRO.DNIT ONERADA 01.25'!$A$4:$D$7000,3,FALSE),0))))))</f>
        <v>M2</v>
      </c>
      <c r="I25" s="77">
        <f>IF(D25&lt;&gt;0,INDEX('MEMORIA CALCULO'!$A$1:$Q$2429,MATCH(D25,'MEMORIA CALCULO'!$A$1:$A$2429,0),17),0)</f>
        <v>182.6</v>
      </c>
      <c r="J25" s="192">
        <f>IF($E25="SINAPI",VLOOKUP($F25,'SINAPI_ONERADO-03.25'!$B$14:$E$10000,4,FALSE),IF($E25="CDHU",VLOOKUP($F25,'CDHU_Onerado-02.25 (197)'!$A$9:$F$4114,6,FALSE),IF($E25="FDE",VLOOKUP($F25,'FDE-01.25'!$A$3:$E$4000,5,FALSE),IF($E25="SIURB (E)",VLOOKUP($F25,'EDIF SEM Des JAN25'!$A$3:$D$3000,4,FALSE),IF($E25="SIURB (I)",VLOOKUP($F25,'INFRA SEM Des JAN25'!$A$2:$D$1000,4,FALSE),IF($E25="SICRO NOVO",VLOOKUP($F25,'SICRO.DNIT ONERADA 01.25'!$A$4:$D$7000,4,FALSE),0))))))</f>
        <v>95.12</v>
      </c>
      <c r="K25" s="193">
        <f t="shared" si="17"/>
        <v>116.49</v>
      </c>
      <c r="L25" s="406">
        <f t="shared" si="18"/>
        <v>21271.07</v>
      </c>
      <c r="M25" s="24"/>
      <c r="N25" s="28"/>
      <c r="O25" s="118">
        <f t="shared" si="15"/>
        <v>1.43E-2</v>
      </c>
    </row>
    <row r="26" spans="1:25" s="21" customFormat="1" ht="17.45" customHeight="1">
      <c r="A26" s="322" t="str">
        <f t="shared" si="20"/>
        <v>2</v>
      </c>
      <c r="B26" s="228">
        <f t="shared" si="3"/>
        <v>2</v>
      </c>
      <c r="C26" s="44">
        <f t="shared" si="21"/>
        <v>2</v>
      </c>
      <c r="D26" s="165">
        <f t="shared" si="16"/>
        <v>2006</v>
      </c>
      <c r="E26" s="64" t="s">
        <v>22759</v>
      </c>
      <c r="F26" s="287">
        <v>1005007</v>
      </c>
      <c r="G26" s="65" t="str">
        <f>IF($E26="SINAPI",VLOOKUP($F26,'SINAPI_ONERADO-03.25'!G27:K7579,2,FALSE),IF($E26="CDHU",VLOOKUP($F26,'CDHU_Onerado-02.25 (197)'!$A$9:$F$4114,2,FALSE),IF($E26="FDE",VLOOKUP($F26,'FDE-01.25'!$A$3:$D$4000,2,FALSE),IF($E26="SIURB (E)",VLOOKUP($F26,'EDIF SEM Des JAN25'!$A$3:$D$3000,2,FALSE),IF($E26="SIURB (I)",VLOOKUP($F26,'INFRA SEM Des JAN25'!$A$2:$D$1000,2,FALSE),IF($E26="SICRO NOVO",VLOOKUP($F26,'SICRO.DNIT ONERADA 01.25'!$A$4:$D$7000,2,FALSE),0))))))</f>
        <v>PORTÃO DE PEDESTRES - 1,15M, PARA TAPUME</v>
      </c>
      <c r="H26" s="66" t="str">
        <f>IF($E26="SINAPI",VLOOKUP($F26,'SINAPI_ONERADO-03.25'!$G$2:$K$7540,3,FALSE),IF($E26="CDHU",VLOOKUP($F26,'CDHU_Onerado-02.25 (197)'!$A$9:$F$4114,3,FALSE),IF($E26="FDE",VLOOKUP($F26,'FDE-01.25'!$A$3:$D$4000,3,FALSE),IF($E26="SIURB (E)",VLOOKUP($F26,'EDIF SEM Des JAN25'!$A$3:$D$3000,3,FALSE),IF($E26="SIURB (I)",VLOOKUP($F26,'INFRA SEM Des JAN25'!$A$2:$D$1000,3,FALSE),IF($E26="SICRO NOVO",VLOOKUP($F26,'SICRO.DNIT ONERADA 01.25'!$A$4:$D$7000,3,FALSE),0))))))</f>
        <v>M2</v>
      </c>
      <c r="I26" s="77">
        <f>IF(D26&lt;&gt;0,INDEX('MEMORIA CALCULO'!$A$1:$Q$2429,MATCH(D26,'MEMORIA CALCULO'!$A$1:$A$2429,0),17),0)</f>
        <v>1.89</v>
      </c>
      <c r="J26" s="192">
        <f>IF($E26="SINAPI",VLOOKUP($F26,'SINAPI_ONERADO-03.25'!$G$2:$K$7540,5,FALSE),IF($E26="CDHU",VLOOKUP($F26,'CDHU_Onerado-02.25 (197)'!$A$9:$F$4114,6,FALSE),IF($E26="FDE",VLOOKUP($F26,'FDE-01.25'!$A$3:$E$4000,5,FALSE),IF($E26="SIURB (E)",VLOOKUP($F26,'EDIF SEM Des JAN25'!$A$3:$D$3000,4,FALSE),IF($E26="SIURB (I)",VLOOKUP($F26,'INFRA SEM Des JAN25'!$A$2:$D$1000,4,FALSE),IF($E26="SICRO NOVO",VLOOKUP($F26,'SICRO.DNIT ONERADA 01.25'!$A$4:$D$7000,4,FALSE),0))))))</f>
        <v>277.23</v>
      </c>
      <c r="K26" s="193">
        <f t="shared" ref="K26:K30" si="22">J26*(1+IF(N26="x",$T$4,$T$3))</f>
        <v>339.52</v>
      </c>
      <c r="L26" s="326">
        <f t="shared" ref="L26:L30" si="23">ROUND(ROUND(I26,2)*ROUND(K26,2),2)</f>
        <v>641.69000000000005</v>
      </c>
      <c r="M26" s="24"/>
      <c r="N26" s="28"/>
      <c r="O26" s="118">
        <f t="shared" si="15"/>
        <v>4.0000000000000002E-4</v>
      </c>
    </row>
    <row r="27" spans="1:25" s="21" customFormat="1" ht="17.45" customHeight="1">
      <c r="A27" s="322" t="str">
        <f t="shared" si="20"/>
        <v>2</v>
      </c>
      <c r="B27" s="228">
        <f t="shared" si="3"/>
        <v>2</v>
      </c>
      <c r="C27" s="44">
        <f t="shared" si="21"/>
        <v>2</v>
      </c>
      <c r="D27" s="323">
        <f t="shared" si="16"/>
        <v>2007</v>
      </c>
      <c r="E27" s="64" t="s">
        <v>22759</v>
      </c>
      <c r="F27" s="287">
        <v>1005006</v>
      </c>
      <c r="G27" s="65" t="str">
        <f>IF($E27="SINAPI",VLOOKUP($F27,'SINAPI_ONERADO-03.25'!G28:K7580,2,FALSE),IF($E27="CDHU",VLOOKUP($F27,'CDHU_Onerado-02.25 (197)'!$A$9:$F$4114,2,FALSE),IF($E27="FDE",VLOOKUP($F27,'FDE-01.25'!$A$3:$D$4000,2,FALSE),IF($E27="SIURB (E)",VLOOKUP($F27,'EDIF SEM Des JAN25'!$A$3:$D$3000,2,FALSE),IF($E27="SIURB (I)",VLOOKUP($F27,'INFRA SEM Des JAN25'!$A$2:$D$1000,2,FALSE),IF($E27="SICRO NOVO",VLOOKUP($F27,'SICRO.DNIT ONERADA 01.25'!$A$4:$D$7000,2,FALSE),0))))))</f>
        <v>PORTÃO METÁLICO DE OBRA - 5M, PIVOTANTE, 2 FOLHAS, PARA TAPUME</v>
      </c>
      <c r="H27" s="66" t="str">
        <f>IF($E27="SINAPI",VLOOKUP($F27,'SINAPI_ONERADO-03.25'!$G$2:$K$7540,3,FALSE),IF($E27="CDHU",VLOOKUP($F27,'CDHU_Onerado-02.25 (197)'!$A$9:$F$4114,3,FALSE),IF($E27="FDE",VLOOKUP($F27,'FDE-01.25'!$A$3:$D$4000,3,FALSE),IF($E27="SIURB (E)",VLOOKUP($F27,'EDIF SEM Des JAN25'!$A$3:$D$3000,3,FALSE),IF($E27="SIURB (I)",VLOOKUP($F27,'INFRA SEM Des JAN25'!$A$2:$D$1000,3,FALSE),IF($E27="SICRO NOVO",VLOOKUP($F27,'SICRO.DNIT ONERADA 01.25'!$A$4:$D$7000,3,FALSE),0))))))</f>
        <v>M2</v>
      </c>
      <c r="I27" s="77">
        <f>IF(D27&lt;&gt;0,INDEX('MEMORIA CALCULO'!$A$1:$Q$2429,MATCH(D27,'MEMORIA CALCULO'!$A$1:$A$2429,0),17),0)</f>
        <v>11</v>
      </c>
      <c r="J27" s="192">
        <f>IF($E27="SINAPI",VLOOKUP($F27,'SINAPI_ONERADO-03.25'!$G$2:$K$7540,5,FALSE),IF($E27="CDHU",VLOOKUP($F27,'CDHU_Onerado-02.25 (197)'!$A$9:$F$4114,6,FALSE),IF($E27="FDE",VLOOKUP($F27,'FDE-01.25'!$A$3:$E$4000,5,FALSE),IF($E27="SIURB (E)",VLOOKUP($F27,'EDIF SEM Des JAN25'!$A$3:$D$3000,4,FALSE),IF($E27="SIURB (I)",VLOOKUP($F27,'INFRA SEM Des JAN25'!$A$2:$D$1000,4,FALSE),IF($E27="SICRO NOVO",VLOOKUP($F27,'SICRO.DNIT ONERADA 01.25'!$A$4:$D$7000,4,FALSE),0))))))</f>
        <v>292.07</v>
      </c>
      <c r="K27" s="193">
        <f t="shared" si="22"/>
        <v>357.7</v>
      </c>
      <c r="L27" s="326">
        <f t="shared" si="23"/>
        <v>3934.7</v>
      </c>
      <c r="M27" s="24"/>
      <c r="N27" s="28"/>
      <c r="O27" s="118">
        <f t="shared" si="15"/>
        <v>2.7000000000000001E-3</v>
      </c>
    </row>
    <row r="28" spans="1:25" s="21" customFormat="1" ht="17.45" customHeight="1">
      <c r="A28" s="322" t="str">
        <f t="shared" si="20"/>
        <v>2</v>
      </c>
      <c r="B28" s="228">
        <f t="shared" si="3"/>
        <v>2</v>
      </c>
      <c r="C28" s="44">
        <f t="shared" si="21"/>
        <v>2</v>
      </c>
      <c r="D28" s="165">
        <f t="shared" si="16"/>
        <v>2008</v>
      </c>
      <c r="E28" s="64" t="s">
        <v>22759</v>
      </c>
      <c r="F28" s="287">
        <v>17030002</v>
      </c>
      <c r="G28" s="65" t="str">
        <f>IF($E28="SINAPI",VLOOKUP($F28,'SINAPI_ONERADO-03.25'!G29:K7581,2,FALSE),IF($E28="CDHU",VLOOKUP($F28,'CDHU_Onerado-02.25 (197)'!$A$9:$F$4114,2,FALSE),IF($E28="FDE",VLOOKUP($F28,'FDE-01.25'!$A$3:$D$4000,2,FALSE),IF($E28="SIURB (E)",VLOOKUP($F28,'EDIF SEM Des JAN25'!$A$3:$D$3000,2,FALSE),IF($E28="SIURB (I)",VLOOKUP($F28,'INFRA SEM Des JAN25'!$A$2:$D$1000,2,FALSE),IF($E28="SICRO NOVO",VLOOKUP($F28,'SICRO.DNIT ONERADA 01.25'!$A$4:$D$7000,2,FALSE),0))))))</f>
        <v>PLACA DE OBRA EM CHAPA DE AÇO GALVANIZADO</v>
      </c>
      <c r="H28" s="66" t="str">
        <f>IF($E28="SINAPI",VLOOKUP($F28,'SINAPI_ONERADO-03.25'!$G$2:$K$7540,3,FALSE),IF($E28="CDHU",VLOOKUP($F28,'CDHU_Onerado-02.25 (197)'!$A$9:$F$4114,3,FALSE),IF($E28="FDE",VLOOKUP($F28,'FDE-01.25'!$A$3:$D$4000,3,FALSE),IF($E28="SIURB (E)",VLOOKUP($F28,'EDIF SEM Des JAN25'!$A$3:$D$3000,3,FALSE),IF($E28="SIURB (I)",VLOOKUP($F28,'INFRA SEM Des JAN25'!$A$2:$D$1000,3,FALSE),IF($E28="SICRO NOVO",VLOOKUP($F28,'SICRO.DNIT ONERADA 01.25'!$A$4:$D$7000,3,FALSE),0))))))</f>
        <v>M2</v>
      </c>
      <c r="I28" s="77">
        <f>IF(D28&lt;&gt;0,INDEX('MEMORIA CALCULO'!$A$1:$Q$2429,MATCH(D28,'MEMORIA CALCULO'!$A$1:$A$2429,0),17),0)</f>
        <v>10.5</v>
      </c>
      <c r="J28" s="192">
        <f>IF($E28="SINAPI",VLOOKUP($F28,'SINAPI_ONERADO-03.25'!$G$2:$K$7540,5,FALSE),IF($E28="CDHU",VLOOKUP($F28,'CDHU_Onerado-02.25 (197)'!$A$9:$F$4114,6,FALSE),IF($E28="FDE",VLOOKUP($F28,'FDE-01.25'!$A$3:$E$4000,5,FALSE),IF($E28="SIURB (E)",VLOOKUP($F28,'EDIF SEM Des JAN25'!$A$3:$D$3000,4,FALSE),IF($E28="SIURB (I)",VLOOKUP($F28,'INFRA SEM Des JAN25'!$A$2:$D$1000,4,FALSE),IF($E28="SICRO NOVO",VLOOKUP($F28,'SICRO.DNIT ONERADA 01.25'!$A$4:$D$7000,4,FALSE),0))))))</f>
        <v>400.96</v>
      </c>
      <c r="K28" s="193">
        <f t="shared" si="22"/>
        <v>491.06</v>
      </c>
      <c r="L28" s="326">
        <f t="shared" si="23"/>
        <v>5156.13</v>
      </c>
      <c r="N28" s="28"/>
      <c r="O28" s="118">
        <f t="shared" ref="O28" si="24">IFERROR(L28/$L$11,0)</f>
        <v>3.5000000000000001E-3</v>
      </c>
    </row>
    <row r="29" spans="1:25" s="21" customFormat="1" ht="33" customHeight="1">
      <c r="A29" s="322" t="str">
        <f t="shared" ref="A29:A30" si="25">LEFT(D29,1)</f>
        <v>2</v>
      </c>
      <c r="B29" s="228">
        <f t="shared" si="3"/>
        <v>2</v>
      </c>
      <c r="C29" s="44">
        <f t="shared" ref="C29:C30" si="26">IF(D29="",0,B29)</f>
        <v>2</v>
      </c>
      <c r="D29" s="165">
        <f t="shared" si="16"/>
        <v>2009</v>
      </c>
      <c r="E29" s="70" t="s">
        <v>37</v>
      </c>
      <c r="F29" s="71">
        <v>98462</v>
      </c>
      <c r="G29" s="65" t="str">
        <f>IF($E29="SINAPI",VLOOKUP($F29,'SINAPI_ONERADO-03.25'!$B$14:$E$10000,2,FALSE),IF($E29="CDHU",VLOOKUP($F29,'CDHU_Onerado-02.25 (197)'!$A$9:$F$4114,2,FALSE),IF($E29="FDE",VLOOKUP($F29,'FDE-01.25'!$A$3:$D$4000,2,FALSE),IF($E29="SIURB (E)",VLOOKUP($F29,'EDIF SEM Des JAN25'!$A$3:$D$3000,2,FALSE),IF($E29="SIURB (I)",VLOOKUP($F29,'INFRA SEM Des JAN25'!$A$2:$D$1000,2,FALSE),IF($E29="SICRO NOVO",VLOOKUP($F29,'SICRO.DNIT ONERADA 01.25'!$A$4:$D$7000,2,FALSE),0))))))</f>
        <v>ESTRUTURA DE MADEIRA PROVISÓRIA PARA SUPORTE DE CAIXA DÁGUA ELEVADA DE 3000 LITROS. AF_03/2024</v>
      </c>
      <c r="H29" s="66" t="str">
        <f>IF($E29="SINAPI",VLOOKUP($F29,'SINAPI_ONERADO-03.25'!$B$2:$E$10000,3,FALSE),IF($E29="CDHU",VLOOKUP($F29,'CDHU_Onerado-02.25 (197)'!$A$9:$F$4114,3,FALSE),IF($E29="FDE",VLOOKUP($F29,'FDE-01.25'!$A$3:$D$4000,3,FALSE),IF($E29="SIURB (E)",VLOOKUP($F29,'EDIF SEM Des JAN25'!$A$3:$D$3000,3,FALSE),IF($E29="SIURB (I)",VLOOKUP($F29,'INFRA SEM Des JAN25'!$A$2:$D$1000,3,FALSE),IF($E29="SICRO NOVO",VLOOKUP($F29,'SICRO.DNIT ONERADA 01.25'!$A$4:$D$7000,3,FALSE),0))))))</f>
        <v>UN</v>
      </c>
      <c r="I29" s="77">
        <f>IF(D29&lt;&gt;0,INDEX('MEMORIA CALCULO'!$A$1:$Q$2429,MATCH(D29,'MEMORIA CALCULO'!$A$1:$A$2429,0),17),0)</f>
        <v>1</v>
      </c>
      <c r="J29" s="192">
        <f>IF($E29="SINAPI",VLOOKUP($F29,'SINAPI_ONERADO-03.25'!$B$14:$E$10000,4,FALSE),IF($E29="CDHU",VLOOKUP($F29,'CDHU_Onerado-02.25 (197)'!$A$9:$F$4114,6,FALSE),IF($E29="FDE",VLOOKUP($F29,'FDE-01.25'!$A$3:$E$4000,5,FALSE),IF($E29="SIURB (E)",VLOOKUP($F29,'EDIF SEM Des JAN25'!$A$3:$D$3000,4,FALSE),IF($E29="SIURB (I)",VLOOKUP($F29,'INFRA SEM Des JAN25'!$A$2:$D$1000,4,FALSE),IF($E29="SICRO NOVO",VLOOKUP($F29,'SICRO.DNIT ONERADA 01.25'!$A$4:$D$7000,4,FALSE),0))))))</f>
        <v>9908.7199999999993</v>
      </c>
      <c r="K29" s="193">
        <f t="shared" si="22"/>
        <v>12135.21</v>
      </c>
      <c r="L29" s="406">
        <f t="shared" si="23"/>
        <v>12135.21</v>
      </c>
      <c r="M29" s="24"/>
      <c r="N29" s="28"/>
      <c r="O29" s="118">
        <f t="shared" si="15"/>
        <v>8.2000000000000007E-3</v>
      </c>
    </row>
    <row r="30" spans="1:25" s="21" customFormat="1" ht="33" customHeight="1">
      <c r="A30" s="322" t="str">
        <f t="shared" si="25"/>
        <v>2</v>
      </c>
      <c r="B30" s="228">
        <f t="shared" si="3"/>
        <v>2</v>
      </c>
      <c r="C30" s="44">
        <f t="shared" si="26"/>
        <v>2</v>
      </c>
      <c r="D30" s="165">
        <f t="shared" si="16"/>
        <v>2010</v>
      </c>
      <c r="E30" s="70" t="s">
        <v>37</v>
      </c>
      <c r="F30" s="71">
        <v>102616</v>
      </c>
      <c r="G30" s="65" t="str">
        <f>IF($E30="SINAPI",VLOOKUP($F30,'SINAPI_ONERADO-03.25'!$B$14:$E$10000,2,FALSE),IF($E30="CDHU",VLOOKUP($F30,'CDHU_Onerado-02.25 (197)'!$A$9:$F$4114,2,FALSE),IF($E30="FDE",VLOOKUP($F30,'FDE-01.25'!$A$3:$D$4000,2,FALSE),IF($E30="SIURB (E)",VLOOKUP($F30,'EDIF SEM Des JAN25'!$A$3:$D$3000,2,FALSE),IF($E30="SIURB (I)",VLOOKUP($F30,'INFRA SEM Des JAN25'!$A$2:$D$1000,2,FALSE),IF($E30="SICRO NOVO",VLOOKUP($F30,'SICRO.DNIT ONERADA 01.25'!$A$4:$D$7000,2,FALSE),0))))))</f>
        <v>CAIXA D´ÁGUA EM POLIÉSTER REFORÇADO COM FIBRA DE VIDRO, 3000 LITROS - FORNECIMENTO E INSTALAÇÃO. AF_06/2021</v>
      </c>
      <c r="H30" s="66" t="str">
        <f>IF($E30="SINAPI",VLOOKUP($F30,'SINAPI_ONERADO-03.25'!$B$2:$E$10000,3,FALSE),IF($E30="CDHU",VLOOKUP($F30,'CDHU_Onerado-02.25 (197)'!$A$9:$F$4114,3,FALSE),IF($E30="FDE",VLOOKUP($F30,'FDE-01.25'!$A$3:$D$4000,3,FALSE),IF($E30="SIURB (E)",VLOOKUP($F30,'EDIF SEM Des JAN25'!$A$3:$D$3000,3,FALSE),IF($E30="SIURB (I)",VLOOKUP($F30,'INFRA SEM Des JAN25'!$A$2:$D$1000,3,FALSE),IF($E30="SICRO NOVO",VLOOKUP($F30,'SICRO.DNIT ONERADA 01.25'!$A$4:$D$7000,3,FALSE),0))))))</f>
        <v>UN</v>
      </c>
      <c r="I30" s="77">
        <f>IF(D30&lt;&gt;0,INDEX('MEMORIA CALCULO'!$A$1:$Q$2429,MATCH(D30,'MEMORIA CALCULO'!$A$1:$A$2429,0),17),0)</f>
        <v>1</v>
      </c>
      <c r="J30" s="192">
        <f>IF($E30="SINAPI",VLOOKUP($F30,'SINAPI_ONERADO-03.25'!$B$14:$E$10000,4,FALSE),IF($E30="CDHU",VLOOKUP($F30,'CDHU_Onerado-02.25 (197)'!$A$9:$F$4114,6,FALSE),IF($E30="FDE",VLOOKUP($F30,'FDE-01.25'!$A$3:$E$4000,5,FALSE),IF($E30="SIURB (E)",VLOOKUP($F30,'EDIF SEM Des JAN25'!$A$3:$D$3000,4,FALSE),IF($E30="SIURB (I)",VLOOKUP($F30,'INFRA SEM Des JAN25'!$A$2:$D$1000,4,FALSE),IF($E30="SICRO NOVO",VLOOKUP($F30,'SICRO.DNIT ONERADA 01.25'!$A$4:$D$7000,4,FALSE),0))))))</f>
        <v>1836.48</v>
      </c>
      <c r="K30" s="193">
        <f t="shared" si="22"/>
        <v>2249.14</v>
      </c>
      <c r="L30" s="406">
        <f t="shared" si="23"/>
        <v>2249.14</v>
      </c>
      <c r="M30" s="24"/>
      <c r="N30" s="28"/>
      <c r="O30" s="118">
        <f t="shared" si="15"/>
        <v>1.5E-3</v>
      </c>
    </row>
    <row r="31" spans="1:25" s="21" customFormat="1" ht="17.45" customHeight="1">
      <c r="A31" s="322"/>
      <c r="B31" s="228"/>
      <c r="C31" s="44"/>
      <c r="D31" s="170"/>
      <c r="E31" s="502"/>
      <c r="F31" s="162"/>
      <c r="G31" s="162"/>
      <c r="I31" s="22"/>
      <c r="J31" s="163"/>
      <c r="K31" s="22"/>
      <c r="L31" s="198"/>
      <c r="M31" s="24"/>
      <c r="N31" s="407"/>
      <c r="O31" s="118"/>
    </row>
    <row r="32" spans="1:25" s="4" customFormat="1" ht="17.45" customHeight="1">
      <c r="A32" s="322" t="str">
        <f t="shared" ref="A32:A35" si="27">LEFT(D32,1)</f>
        <v>3</v>
      </c>
      <c r="B32" s="228">
        <f>D32</f>
        <v>3</v>
      </c>
      <c r="C32" s="44">
        <f t="shared" ref="C32:C35" si="28">IF(D32="",0,B32)</f>
        <v>3</v>
      </c>
      <c r="D32" s="409">
        <f>D20+1</f>
        <v>3</v>
      </c>
      <c r="E32" s="431" t="s">
        <v>31626</v>
      </c>
      <c r="F32" s="383"/>
      <c r="G32" s="410"/>
      <c r="H32" s="383"/>
      <c r="I32" s="411"/>
      <c r="J32" s="387"/>
      <c r="K32" s="412" t="s">
        <v>23109</v>
      </c>
      <c r="L32" s="230">
        <f>SUM(L34:L54)</f>
        <v>132325.14000000001</v>
      </c>
      <c r="M32" s="5"/>
      <c r="N32" s="407"/>
      <c r="O32" s="45">
        <f t="shared" ref="O32" si="29">IFERROR(L32/$L$11,0)</f>
        <v>8.9200000000000002E-2</v>
      </c>
      <c r="P32" s="39"/>
      <c r="V32" s="3"/>
      <c r="W32" s="3"/>
      <c r="X32" s="3"/>
      <c r="Y32" s="3"/>
    </row>
    <row r="33" spans="1:25" s="4" customFormat="1" ht="17.45" customHeight="1">
      <c r="A33" s="322"/>
      <c r="B33" s="228"/>
      <c r="C33" s="44"/>
      <c r="D33" s="381"/>
      <c r="E33" s="431" t="s">
        <v>31627</v>
      </c>
      <c r="F33" s="383"/>
      <c r="G33" s="384"/>
      <c r="H33" s="385"/>
      <c r="I33" s="386"/>
      <c r="J33" s="387"/>
      <c r="K33" s="388"/>
      <c r="L33" s="230"/>
      <c r="M33" s="5"/>
      <c r="N33" s="38"/>
      <c r="O33" s="45"/>
      <c r="P33" s="39"/>
      <c r="V33" s="3"/>
      <c r="W33" s="3"/>
      <c r="X33" s="3"/>
      <c r="Y33" s="3"/>
    </row>
    <row r="34" spans="1:25" s="21" customFormat="1" ht="17.45" customHeight="1">
      <c r="A34" s="322" t="str">
        <f t="shared" si="27"/>
        <v>3</v>
      </c>
      <c r="B34" s="228">
        <f>B32</f>
        <v>3</v>
      </c>
      <c r="C34" s="44">
        <f t="shared" si="28"/>
        <v>3</v>
      </c>
      <c r="D34" s="165">
        <f>(D32*1000)+1</f>
        <v>3001</v>
      </c>
      <c r="E34" s="64" t="s">
        <v>86</v>
      </c>
      <c r="F34" s="139" t="s">
        <v>122</v>
      </c>
      <c r="G34" s="65" t="str">
        <f>IF($E34="SINAPI",VLOOKUP($F34,'SINAPI_ONERADO-03.25'!G27:K7579,2,FALSE),IF($E34="CDHU",VLOOKUP($F34,'CDHU_Onerado-02.25 (197)'!$A$9:$F$4114,2,FALSE),IF($E34="FDE",VLOOKUP($F34,'FDE-01.25'!$A$3:$D$4000,2,FALSE),IF($E34="SIURB (E)",VLOOKUP($F34,'EDIF SEM Des JAN25'!$A$3:$D$3000,2,FALSE),IF($E34="SIURB (I)",VLOOKUP($F34,'INFRA SEM Des JAN25'!$A$2:$D$1000,2,FALSE),IF($E34="SICRO NOVO",VLOOKUP($F34,'SICRO.DNIT ONERADA 01.25'!$A$4:$D$7000,2,FALSE),0))))))</f>
        <v>Escavação e carga mecanizada em solo de 1ª categoria, em campo aberto</v>
      </c>
      <c r="H34" s="66" t="str">
        <f>IF($E34="SINAPI",VLOOKUP($F34,'SINAPI_ONERADO-03.25'!$G$2:$K$7540,3,FALSE),IF($E34="CDHU",VLOOKUP($F34,'CDHU_Onerado-02.25 (197)'!$A$9:$F$4114,3,FALSE),IF($E34="FDE",VLOOKUP($F34,'FDE-01.25'!$A$3:$D$4000,3,FALSE),IF($E34="SIURB (E)",VLOOKUP($F34,'EDIF SEM Des JAN25'!$A$3:$D$3000,3,FALSE),IF($E34="SIURB (I)",VLOOKUP($F34,'INFRA SEM Des JAN25'!$A$2:$D$1000,3,FALSE),IF($E34="SICRO NOVO",VLOOKUP($F34,'SICRO.DNIT ONERADA 01.25'!$A$4:$D$7000,3,FALSE),0))))))</f>
        <v>M3</v>
      </c>
      <c r="I34" s="77">
        <f>IF(D34&lt;&gt;0,INDEX('MEMORIA CALCULO'!$A$1:$Q$2429,MATCH(D34,'MEMORIA CALCULO'!$A$1:$A$2429,0),17),0)</f>
        <v>91.66</v>
      </c>
      <c r="J34" s="192">
        <f>IF($E34="SINAPI",VLOOKUP($F34,'SINAPI_ONERADO-03.25'!$G$2:$K$7540,5,FALSE),IF($E34="CDHU",VLOOKUP($F34,'CDHU_Onerado-02.25 (197)'!$A$9:$F$4114,6,FALSE),IF($E34="FDE",VLOOKUP($F34,'FDE-01.25'!$A$3:$E$4000,5,FALSE),IF($E34="SIURB (E)",VLOOKUP($F34,'EDIF SEM Des JAN25'!$A$3:$D$3000,4,FALSE),IF($E34="SIURB (I)",VLOOKUP($F34,'INFRA SEM Des JAN25'!$A$2:$D$1000,4,FALSE),IF($E34="SICRO NOVO",VLOOKUP($F34,'SICRO.DNIT ONERADA 01.25'!$A$4:$D$7000,4,FALSE),0))))))</f>
        <v>16.420000000000002</v>
      </c>
      <c r="K34" s="193">
        <f t="shared" si="13"/>
        <v>20.11</v>
      </c>
      <c r="L34" s="326">
        <f t="shared" si="14"/>
        <v>1843.28</v>
      </c>
      <c r="M34" s="24"/>
      <c r="N34" s="28"/>
      <c r="O34" s="118">
        <f>IFERROR(L34/$L$11,0)</f>
        <v>1.1999999999999999E-3</v>
      </c>
    </row>
    <row r="35" spans="1:25" s="21" customFormat="1" ht="17.45" customHeight="1">
      <c r="A35" s="322" t="str">
        <f t="shared" si="27"/>
        <v>3</v>
      </c>
      <c r="B35" s="228">
        <f>B34</f>
        <v>3</v>
      </c>
      <c r="C35" s="44">
        <f t="shared" si="28"/>
        <v>3</v>
      </c>
      <c r="D35" s="165">
        <f>D34+1</f>
        <v>3002</v>
      </c>
      <c r="E35" s="64" t="s">
        <v>86</v>
      </c>
      <c r="F35" s="139" t="s">
        <v>124</v>
      </c>
      <c r="G35" s="65" t="str">
        <f>IF($E35="SINAPI",VLOOKUP($F35,'SINAPI_ONERADO-03.25'!G28:K7580,2,FALSE),IF($E35="CDHU",VLOOKUP($F35,'CDHU_Onerado-02.25 (197)'!$A$9:$F$4114,2,FALSE),IF($E35="FDE",VLOOKUP($F35,'FDE-01.25'!$A$3:$D$4000,2,FALSE),IF($E35="SIURB (E)",VLOOKUP($F35,'EDIF SEM Des JAN25'!$A$3:$D$3000,2,FALSE),IF($E35="SIURB (I)",VLOOKUP($F35,'INFRA SEM Des JAN25'!$A$2:$D$1000,2,FALSE),IF($E35="SICRO NOVO",VLOOKUP($F35,'SICRO.DNIT ONERADA 01.25'!$A$4:$D$7000,2,FALSE),0))))))</f>
        <v>Transporte de solo de 1ª e 2ª categoria por caminhão para distâncias superiores ao 15° km até o 20° km</v>
      </c>
      <c r="H35" s="66" t="str">
        <f>IF($E35="SINAPI",VLOOKUP($F35,'SINAPI_ONERADO-03.25'!$G$2:$K$7540,3,FALSE),IF($E35="CDHU",VLOOKUP($F35,'CDHU_Onerado-02.25 (197)'!$A$9:$F$4114,3,FALSE),IF($E35="FDE",VLOOKUP($F35,'FDE-01.25'!$A$3:$D$4000,3,FALSE),IF($E35="SIURB (E)",VLOOKUP($F35,'EDIF SEM Des JAN25'!$A$3:$D$3000,3,FALSE),IF($E35="SIURB (I)",VLOOKUP($F35,'INFRA SEM Des JAN25'!$A$2:$D$1000,3,FALSE),IF($E35="SICRO NOVO",VLOOKUP($F35,'SICRO.DNIT ONERADA 01.25'!$A$4:$D$7000,3,FALSE),0))))))</f>
        <v>M3</v>
      </c>
      <c r="I35" s="77">
        <f>IF(D35&lt;&gt;0,INDEX('MEMORIA CALCULO'!$A$1:$Q$2429,MATCH(D35,'MEMORIA CALCULO'!$A$1:$A$2429,0),17),0)</f>
        <v>119.16</v>
      </c>
      <c r="J35" s="192">
        <f>IF($E35="SINAPI",VLOOKUP($F35,'SINAPI_ONERADO-03.25'!$G$2:$K$7540,5,FALSE),IF($E35="CDHU",VLOOKUP($F35,'CDHU_Onerado-02.25 (197)'!$A$9:$F$4114,6,FALSE),IF($E35="FDE",VLOOKUP($F35,'FDE-01.25'!$A$3:$E$4000,5,FALSE),IF($E35="SIURB (E)",VLOOKUP($F35,'EDIF SEM Des JAN25'!$A$3:$D$3000,4,FALSE),IF($E35="SIURB (I)",VLOOKUP($F35,'INFRA SEM Des JAN25'!$A$2:$D$1000,4,FALSE),IF($E35="SICRO NOVO",VLOOKUP($F35,'SICRO.DNIT ONERADA 01.25'!$A$4:$D$7000,4,FALSE),0))))))</f>
        <v>37.68</v>
      </c>
      <c r="K35" s="193">
        <f t="shared" ref="K35" si="30">J35*(1+IF(N35="x",$T$4,$T$3))</f>
        <v>46.15</v>
      </c>
      <c r="L35" s="326">
        <f t="shared" ref="L35" si="31">ROUND(ROUND(I35,2)*ROUND(K35,2),2)</f>
        <v>5499.23</v>
      </c>
      <c r="M35" s="24"/>
      <c r="N35" s="28"/>
      <c r="O35" s="118">
        <f>IFERROR(L35/$L$11,0)</f>
        <v>3.7000000000000002E-3</v>
      </c>
    </row>
    <row r="36" spans="1:25" s="21" customFormat="1" ht="17.45" customHeight="1">
      <c r="A36" s="322" t="str">
        <f t="shared" ref="A36:A54" si="32">LEFT(D36,1)</f>
        <v>3</v>
      </c>
      <c r="B36" s="228">
        <f t="shared" si="3"/>
        <v>3</v>
      </c>
      <c r="C36" s="44">
        <f t="shared" ref="C36:C37" si="33">IF(D36="",0,B36)</f>
        <v>3</v>
      </c>
      <c r="D36" s="165">
        <f t="shared" ref="D36:D54" si="34">D35+1</f>
        <v>3003</v>
      </c>
      <c r="E36" s="64" t="s">
        <v>86</v>
      </c>
      <c r="F36" s="139" t="s">
        <v>80</v>
      </c>
      <c r="G36" s="65" t="str">
        <f>IF($E36="SINAPI",VLOOKUP($F36,'SINAPI_ONERADO-03.25'!G55:K7607,2,FALSE),IF($E36="CDHU",VLOOKUP($F36,'CDHU_Onerado-02.25 (197)'!$A$9:$F$4114,2,FALSE),IF($E36="FDE",VLOOKUP($F36,'FDE-01.25'!$A$3:$D$4000,2,FALSE),IF($E36="SIURB (E)",VLOOKUP($F36,'EDIF SEM Des JAN25'!$A$3:$D$3000,2,FALSE),IF($E36="SIURB (I)",VLOOKUP($F36,'INFRA SEM Des JAN25'!$A$2:$D$1000,2,FALSE),IF($E36="SICRO NOVO",VLOOKUP($F36,'SICRO.DNIT ONERADA 01.25'!$A$4:$D$7000,2,FALSE),0))))))</f>
        <v>Taxa de destinação de resíduo sólido em aterro, tipo solo/terra</v>
      </c>
      <c r="H36" s="66" t="str">
        <f>IF($E36="SINAPI",VLOOKUP($F36,'SINAPI_ONERADO-03.25'!$G$2:$K$7540,3,FALSE),IF($E36="CDHU",VLOOKUP($F36,'CDHU_Onerado-02.25 (197)'!$A$9:$F$4114,3,FALSE),IF($E36="FDE",VLOOKUP($F36,'FDE-01.25'!$A$3:$D$4000,3,FALSE),IF($E36="SIURB (E)",VLOOKUP($F36,'EDIF SEM Des JAN25'!$A$3:$D$3000,3,FALSE),IF($E36="SIURB (I)",VLOOKUP($F36,'INFRA SEM Des JAN25'!$A$2:$D$1000,3,FALSE),IF($E36="SICRO NOVO",VLOOKUP($F36,'SICRO.DNIT ONERADA 01.25'!$A$4:$D$7000,3,FALSE),0))))))</f>
        <v>M3</v>
      </c>
      <c r="I36" s="77">
        <f>IF(D36&lt;&gt;0,INDEX('MEMORIA CALCULO'!$A$1:$Q$2429,MATCH(D36,'MEMORIA CALCULO'!$A$1:$A$2429,0),17),0)</f>
        <v>119.16</v>
      </c>
      <c r="J36" s="192">
        <f>IF($E36="SINAPI",VLOOKUP($F36,'SINAPI_ONERADO-03.25'!$G$2:$K$7540,5,FALSE),IF($E36="CDHU",VLOOKUP($F36,'CDHU_Onerado-02.25 (197)'!$A$9:$F$4114,6,FALSE),IF($E36="FDE",VLOOKUP($F36,'FDE-01.25'!$A$3:$E$4000,5,FALSE),IF($E36="SIURB (E)",VLOOKUP($F36,'EDIF SEM Des JAN25'!$A$3:$D$3000,4,FALSE),IF($E36="SIURB (I)",VLOOKUP($F36,'INFRA SEM Des JAN25'!$A$2:$D$1000,4,FALSE),IF($E36="SICRO NOVO",VLOOKUP($F36,'SICRO.DNIT ONERADA 01.25'!$A$4:$D$7000,4,FALSE),0))))))</f>
        <v>30.62</v>
      </c>
      <c r="K36" s="193">
        <f t="shared" ref="K36:K48" si="35">J36*(1+IF(N36="x",$T$4,$T$3))</f>
        <v>37.5</v>
      </c>
      <c r="L36" s="326">
        <f t="shared" ref="L36:L48" si="36">ROUND(ROUND(I36,2)*ROUND(K36,2),2)</f>
        <v>4468.5</v>
      </c>
      <c r="M36" s="24"/>
      <c r="N36" s="28"/>
      <c r="O36" s="118">
        <f>IFERROR(L36/$L$11,0)</f>
        <v>3.0000000000000001E-3</v>
      </c>
    </row>
    <row r="37" spans="1:25" s="4" customFormat="1" ht="17.45" customHeight="1">
      <c r="A37" s="322"/>
      <c r="B37" s="228">
        <f t="shared" si="3"/>
        <v>3</v>
      </c>
      <c r="C37" s="44">
        <f t="shared" si="33"/>
        <v>0</v>
      </c>
      <c r="D37" s="381"/>
      <c r="E37" s="431" t="s">
        <v>31628</v>
      </c>
      <c r="F37" s="383"/>
      <c r="G37" s="384"/>
      <c r="H37" s="385"/>
      <c r="I37" s="386"/>
      <c r="J37" s="387"/>
      <c r="K37" s="388"/>
      <c r="L37" s="230"/>
      <c r="M37" s="5"/>
      <c r="N37" s="38"/>
      <c r="O37" s="45"/>
      <c r="P37" s="39"/>
      <c r="V37" s="3"/>
      <c r="W37" s="3"/>
      <c r="X37" s="3"/>
      <c r="Y37" s="3"/>
    </row>
    <row r="38" spans="1:25" s="21" customFormat="1" ht="17.45" customHeight="1">
      <c r="A38" s="322" t="str">
        <f t="shared" si="32"/>
        <v>3</v>
      </c>
      <c r="B38" s="228">
        <f t="shared" si="3"/>
        <v>3</v>
      </c>
      <c r="C38" s="44">
        <f t="shared" ref="C38:C44" si="37">IF(D38="",0,B38)</f>
        <v>3</v>
      </c>
      <c r="D38" s="165">
        <f>D36+1</f>
        <v>3004</v>
      </c>
      <c r="E38" s="64" t="s">
        <v>11</v>
      </c>
      <c r="F38" s="139" t="s">
        <v>31629</v>
      </c>
      <c r="G38" s="65" t="str">
        <f>IF($E38="SINAPI",VLOOKUP($F38,'SINAPI_ONERADO-03.25'!G56:K7608,2,FALSE),IF($E38="CDHU",VLOOKUP($F38,'CDHU_Onerado-02.25 (197)'!$A$9:$F$4114,2,FALSE),IF($E38="FDE",VLOOKUP($F38,'FDE-01.25'!$A$3:$D$4000,2,FALSE),IF($E38="SIURB (E)",VLOOKUP($F38,'EDIF SEM Des JAN25'!$A$3:$D$3000,2,FALSE),IF($E38="SIURB (I)",VLOOKUP($F38,'INFRA SEM Des JAN25'!$A$2:$D$1000,2,FALSE),IF($E38="SICRO NOVO",VLOOKUP($F38,'SICRO.DNIT ONERADA 01.25'!$A$4:$D$7000,2,FALSE),0))))))</f>
        <v>ESTACA ESCAVADA MECANICAMENTE DIAM 40CM</v>
      </c>
      <c r="H38" s="66" t="str">
        <f>IF($E38="SINAPI",VLOOKUP($F38,'SINAPI_ONERADO-03.25'!$G$2:$K$7540,3,FALSE),IF($E38="CDHU",VLOOKUP($F38,'CDHU_Onerado-02.25 (197)'!$A$9:$F$4114,3,FALSE),IF($E38="FDE",VLOOKUP($F38,'FDE-01.25'!$A$3:$D$4000,3,FALSE),IF($E38="SIURB (E)",VLOOKUP($F38,'EDIF SEM Des JAN25'!$A$3:$D$3000,3,FALSE),IF($E38="SIURB (I)",VLOOKUP($F38,'INFRA SEM Des JAN25'!$A$2:$D$1000,3,FALSE),IF($E38="SICRO NOVO",VLOOKUP($F38,'SICRO.DNIT ONERADA 01.25'!$A$4:$D$7000,3,FALSE),0))))))</f>
        <v>M</v>
      </c>
      <c r="I38" s="77">
        <f>IF(D38&lt;&gt;0,INDEX('MEMORIA CALCULO'!$A$1:$Q$2429,MATCH(D38,'MEMORIA CALCULO'!$A$1:$A$2429,0),17),0)</f>
        <v>120</v>
      </c>
      <c r="J38" s="192">
        <f>IF($E38="SINAPI",VLOOKUP($F38,'SINAPI_ONERADO-03.25'!$G$2:$K$7540,5,FALSE),IF($E38="CDHU",VLOOKUP($F38,'CDHU_Onerado-02.25 (197)'!$A$9:$F$4114,6,FALSE),IF($E38="FDE",VLOOKUP($F38,'FDE-01.25'!$A$3:$E$4000,5,FALSE),IF($E38="SIURB (E)",VLOOKUP($F38,'EDIF SEM Des JAN25'!$A$3:$D$3000,4,FALSE),IF($E38="SIURB (I)",VLOOKUP($F38,'INFRA SEM Des JAN25'!$A$2:$D$1000,4,FALSE),IF($E38="SICRO NOVO",VLOOKUP($F38,'SICRO.DNIT ONERADA 01.25'!$A$4:$D$7000,4,FALSE),0))))))</f>
        <v>125.58</v>
      </c>
      <c r="K38" s="193">
        <f>J38</f>
        <v>125.58</v>
      </c>
      <c r="L38" s="326">
        <f t="shared" si="36"/>
        <v>15069.6</v>
      </c>
      <c r="M38" s="24"/>
      <c r="N38" s="28"/>
      <c r="O38" s="118">
        <f t="shared" ref="O38:O54" si="38">IFERROR(L38/$L$11,0)</f>
        <v>1.0200000000000001E-2</v>
      </c>
    </row>
    <row r="39" spans="1:25" s="21" customFormat="1" ht="33" customHeight="1">
      <c r="A39" s="322" t="str">
        <f t="shared" si="32"/>
        <v>3</v>
      </c>
      <c r="B39" s="228">
        <f t="shared" si="3"/>
        <v>3</v>
      </c>
      <c r="C39" s="44">
        <f t="shared" si="37"/>
        <v>3</v>
      </c>
      <c r="D39" s="165">
        <f t="shared" si="34"/>
        <v>3005</v>
      </c>
      <c r="E39" s="64" t="s">
        <v>37</v>
      </c>
      <c r="F39" s="139">
        <v>95584</v>
      </c>
      <c r="G39" s="65" t="str">
        <f>IF($E39="SINAPI",VLOOKUP($F39,'SINAPI_ONERADO-03.25'!$B$14:$E$10000,2,FALSE),IF($E39="CDHU",VLOOKUP($F39,'CDHU_Onerado-02.25 (197)'!$A$9:$F$4114,2,FALSE),IF($E39="FDE",VLOOKUP($F39,'FDE-01.25'!$A$3:$D$4000,2,FALSE),IF($E39="SIURB (E)",VLOOKUP($F39,'EDIF SEM Des JAN25'!$A$3:$D$3000,2,FALSE),IF($E39="SIURB (I)",VLOOKUP($F39,'INFRA SEM Des JAN25'!$A$2:$D$1000,2,FALSE),IF($E39="SICRO NOVO",VLOOKUP($F39,'SICRO.DNIT ONERADA 01.25'!$A$4:$D$7000,2,FALSE),0))))))</f>
        <v>MONTAGEM DE ARMADURA TRANSVERSAL DE ESTACAS DE SEÇÃO CIRCULAR, DIÂMETRO = 6,30 MM. AF_09/2021_PS</v>
      </c>
      <c r="H39" s="66" t="str">
        <f>IF($E39="SINAPI",VLOOKUP($F39,'SINAPI_ONERADO-03.25'!$B$2:$E$10000,3,FALSE),IF($E39="CDHU",VLOOKUP($F39,'CDHU_Onerado-02.25 (197)'!$A$9:$F$4114,3,FALSE),IF($E39="FDE",VLOOKUP($F39,'FDE-01.25'!$A$3:$D$4000,3,FALSE),IF($E39="SIURB (E)",VLOOKUP($F39,'EDIF SEM Des JAN25'!$A$3:$D$3000,3,FALSE),IF($E39="SIURB (I)",VLOOKUP($F39,'INFRA SEM Des JAN25'!$A$2:$D$1000,3,FALSE),IF($E39="SICRO NOVO",VLOOKUP($F39,'SICRO.DNIT ONERADA 01.25'!$A$4:$D$7000,3,FALSE),0))))))</f>
        <v>KG</v>
      </c>
      <c r="I39" s="77">
        <f>IF(D39&lt;&gt;0,INDEX('MEMORIA CALCULO'!$A$1:$Q$2429,MATCH(D39,'MEMORIA CALCULO'!$A$1:$A$2429,0),17),0)</f>
        <v>96</v>
      </c>
      <c r="J39" s="192">
        <f>IF($E39="SINAPI",VLOOKUP($F39,'SINAPI_ONERADO-03.25'!$B$14:$E$10000,4,FALSE),IF($E39="CDHU",VLOOKUP($F39,'CDHU_Onerado-02.25 (197)'!$A$9:$F$4114,6,FALSE),IF($E39="FDE",VLOOKUP($F39,'FDE-01.25'!$A$3:$E$4000,5,FALSE),IF($E39="SIURB (E)",VLOOKUP($F39,'EDIF SEM Des JAN25'!$A$3:$D$3000,4,FALSE),IF($E39="SIURB (I)",VLOOKUP($F39,'INFRA SEM Des JAN25'!$A$2:$D$1000,4,FALSE),IF($E39="SICRO NOVO",VLOOKUP($F39,'SICRO.DNIT ONERADA 01.25'!$A$4:$D$7000,4,FALSE),0))))))</f>
        <v>14.83</v>
      </c>
      <c r="K39" s="193">
        <f t="shared" ref="K39:K40" si="39">J39*(1+IF(N39="x",$T$4,$T$3))</f>
        <v>18.16</v>
      </c>
      <c r="L39" s="406">
        <f t="shared" si="36"/>
        <v>1743.36</v>
      </c>
      <c r="M39" s="24"/>
      <c r="N39" s="28"/>
      <c r="O39" s="118">
        <f t="shared" si="38"/>
        <v>1.1999999999999999E-3</v>
      </c>
    </row>
    <row r="40" spans="1:25" s="21" customFormat="1" ht="17.45" customHeight="1">
      <c r="A40" s="322" t="str">
        <f t="shared" si="32"/>
        <v>3</v>
      </c>
      <c r="B40" s="228">
        <f t="shared" si="3"/>
        <v>3</v>
      </c>
      <c r="C40" s="44">
        <f t="shared" si="37"/>
        <v>3</v>
      </c>
      <c r="D40" s="165">
        <f t="shared" si="34"/>
        <v>3006</v>
      </c>
      <c r="E40" s="64" t="s">
        <v>37</v>
      </c>
      <c r="F40" s="139">
        <v>95577</v>
      </c>
      <c r="G40" s="65" t="str">
        <f>IF($E40="SINAPI",VLOOKUP($F40,'SINAPI_ONERADO-03.25'!$B$14:$E$10000,2,FALSE),IF($E40="CDHU",VLOOKUP($F40,'CDHU_Onerado-02.25 (197)'!$A$9:$F$4114,2,FALSE),IF($E40="FDE",VLOOKUP($F40,'FDE-01.25'!$A$3:$D$4000,2,FALSE),IF($E40="SIURB (E)",VLOOKUP($F40,'EDIF SEM Des JAN25'!$A$3:$D$3000,2,FALSE),IF($E40="SIURB (I)",VLOOKUP($F40,'INFRA SEM Des JAN25'!$A$2:$D$1000,2,FALSE),IF($E40="SICRO NOVO",VLOOKUP($F40,'SICRO.DNIT ONERADA 01.25'!$A$4:$D$7000,2,FALSE),0))))))</f>
        <v>MONTAGEM DE ARMADURA DE ESTACAS, DIÂMETRO = 10,0 MM. AF_09/2021_PS</v>
      </c>
      <c r="H40" s="66" t="str">
        <f>IF($E40="SINAPI",VLOOKUP($F40,'SINAPI_ONERADO-03.25'!$B$2:$E$10000,3,FALSE),IF($E40="CDHU",VLOOKUP($F40,'CDHU_Onerado-02.25 (197)'!$A$9:$F$4114,3,FALSE),IF($E40="FDE",VLOOKUP($F40,'FDE-01.25'!$A$3:$D$4000,3,FALSE),IF($E40="SIURB (E)",VLOOKUP($F40,'EDIF SEM Des JAN25'!$A$3:$D$3000,3,FALSE),IF($E40="SIURB (I)",VLOOKUP($F40,'INFRA SEM Des JAN25'!$A$2:$D$1000,3,FALSE),IF($E40="SICRO NOVO",VLOOKUP($F40,'SICRO.DNIT ONERADA 01.25'!$A$4:$D$7000,3,FALSE),0))))))</f>
        <v>KG</v>
      </c>
      <c r="I40" s="77">
        <f>IF(D40&lt;&gt;0,INDEX('MEMORIA CALCULO'!$A$1:$Q$2429,MATCH(D40,'MEMORIA CALCULO'!$A$1:$A$2429,0),17),0)</f>
        <v>272</v>
      </c>
      <c r="J40" s="192">
        <f>IF($E40="SINAPI",VLOOKUP($F40,'SINAPI_ONERADO-03.25'!$B$14:$E$10000,4,FALSE),IF($E40="CDHU",VLOOKUP($F40,'CDHU_Onerado-02.25 (197)'!$A$9:$F$4114,6,FALSE),IF($E40="FDE",VLOOKUP($F40,'FDE-01.25'!$A$3:$E$4000,5,FALSE),IF($E40="SIURB (E)",VLOOKUP($F40,'EDIF SEM Des JAN25'!$A$3:$D$3000,4,FALSE),IF($E40="SIURB (I)",VLOOKUP($F40,'INFRA SEM Des JAN25'!$A$2:$D$1000,4,FALSE),IF($E40="SICRO NOVO",VLOOKUP($F40,'SICRO.DNIT ONERADA 01.25'!$A$4:$D$7000,4,FALSE),0))))))</f>
        <v>10.77</v>
      </c>
      <c r="K40" s="193">
        <f t="shared" si="39"/>
        <v>13.19</v>
      </c>
      <c r="L40" s="406">
        <f t="shared" si="36"/>
        <v>3587.68</v>
      </c>
      <c r="M40" s="24"/>
      <c r="N40" s="28"/>
      <c r="O40" s="118">
        <f t="shared" si="38"/>
        <v>2.3999999999999998E-3</v>
      </c>
    </row>
    <row r="41" spans="1:25" s="21" customFormat="1" ht="17.45" customHeight="1">
      <c r="A41" s="322" t="str">
        <f t="shared" si="32"/>
        <v>3</v>
      </c>
      <c r="B41" s="228">
        <f t="shared" si="3"/>
        <v>3</v>
      </c>
      <c r="C41" s="44">
        <f t="shared" si="37"/>
        <v>3</v>
      </c>
      <c r="D41" s="165">
        <f t="shared" si="34"/>
        <v>3007</v>
      </c>
      <c r="E41" s="64" t="s">
        <v>86</v>
      </c>
      <c r="F41" s="139" t="s">
        <v>212</v>
      </c>
      <c r="G41" s="65" t="str">
        <f>IF($E41="SINAPI",VLOOKUP($F41,'SINAPI_ONERADO-03.25'!G59:K7611,2,FALSE),IF($E41="CDHU",VLOOKUP($F41,'CDHU_Onerado-02.25 (197)'!$A$9:$F$4114,2,FALSE),IF($E41="FDE",VLOOKUP($F41,'FDE-01.25'!$A$3:$D$4000,2,FALSE),IF($E41="SIURB (E)",VLOOKUP($F41,'EDIF SEM Des JAN25'!$A$3:$D$3000,2,FALSE),IF($E41="SIURB (I)",VLOOKUP($F41,'INFRA SEM Des JAN25'!$A$2:$D$1000,2,FALSE),IF($E41="SICRO NOVO",VLOOKUP($F41,'SICRO.DNIT ONERADA 01.25'!$A$4:$D$7000,2,FALSE),0))))))</f>
        <v>Taxa de mobilização e desmobilização de equipamentos para execução de estaca tipo hélice contínua em solo</v>
      </c>
      <c r="H41" s="66" t="str">
        <f>IF($E41="SINAPI",VLOOKUP($F41,'SINAPI_ONERADO-03.25'!$G$2:$K$7540,3,FALSE),IF($E41="CDHU",VLOOKUP($F41,'CDHU_Onerado-02.25 (197)'!$A$9:$F$4114,3,FALSE),IF($E41="FDE",VLOOKUP($F41,'FDE-01.25'!$A$3:$D$4000,3,FALSE),IF($E41="SIURB (E)",VLOOKUP($F41,'EDIF SEM Des JAN25'!$A$3:$D$3000,3,FALSE),IF($E41="SIURB (I)",VLOOKUP($F41,'INFRA SEM Des JAN25'!$A$2:$D$1000,3,FALSE),IF($E41="SICRO NOVO",VLOOKUP($F41,'SICRO.DNIT ONERADA 01.25'!$A$4:$D$7000,3,FALSE),0))))))</f>
        <v>TX</v>
      </c>
      <c r="I41" s="77">
        <f>IF(D41&lt;&gt;0,INDEX('MEMORIA CALCULO'!$A$1:$Q$2429,MATCH(D41,'MEMORIA CALCULO'!$A$1:$A$2429,0),17),0)</f>
        <v>1</v>
      </c>
      <c r="J41" s="192">
        <f>IF($E41="SINAPI",VLOOKUP($F41,'SINAPI_ONERADO-03.25'!$G$2:$K$7540,5,FALSE),IF($E41="CDHU",VLOOKUP($F41,'CDHU_Onerado-02.25 (197)'!$A$9:$F$4114,6,FALSE),IF($E41="FDE",VLOOKUP($F41,'FDE-01.25'!$A$3:$E$4000,5,FALSE),IF($E41="SIURB (E)",VLOOKUP($F41,'EDIF SEM Des JAN25'!$A$3:$D$3000,4,FALSE),IF($E41="SIURB (I)",VLOOKUP($F41,'INFRA SEM Des JAN25'!$A$2:$D$1000,4,FALSE),IF($E41="SICRO NOVO",VLOOKUP($F41,'SICRO.DNIT ONERADA 01.25'!$A$4:$D$7000,4,FALSE),0))))))</f>
        <v>39754.76</v>
      </c>
      <c r="K41" s="193">
        <f t="shared" si="35"/>
        <v>48687.65</v>
      </c>
      <c r="L41" s="326">
        <f t="shared" si="36"/>
        <v>48687.65</v>
      </c>
      <c r="M41" s="24"/>
      <c r="N41" s="28"/>
      <c r="O41" s="118">
        <f t="shared" si="38"/>
        <v>3.2800000000000003E-2</v>
      </c>
    </row>
    <row r="42" spans="1:25" s="21" customFormat="1" ht="17.45" customHeight="1">
      <c r="A42" s="322" t="str">
        <f t="shared" si="32"/>
        <v>3</v>
      </c>
      <c r="B42" s="228">
        <f t="shared" si="3"/>
        <v>3</v>
      </c>
      <c r="C42" s="44">
        <f t="shared" si="37"/>
        <v>3</v>
      </c>
      <c r="D42" s="165">
        <f t="shared" si="34"/>
        <v>3008</v>
      </c>
      <c r="E42" s="64" t="s">
        <v>22759</v>
      </c>
      <c r="F42" s="287">
        <v>1004010</v>
      </c>
      <c r="G42" s="65" t="str">
        <f>IF($E42="SINAPI",VLOOKUP($F42,'SINAPI_ONERADO-03.25'!G60:K7612,2,FALSE),IF($E42="CDHU",VLOOKUP($F42,'CDHU_Onerado-02.25 (197)'!$A$9:$F$4114,2,FALSE),IF($E42="FDE",VLOOKUP($F42,'FDE-01.25'!$A$3:$D$4000,2,FALSE),IF($E42="SIURB (E)",VLOOKUP($F42,'EDIF SEM Des JAN25'!$A$3:$D$3000,2,FALSE),IF($E42="SIURB (I)",VLOOKUP($F42,'INFRA SEM Des JAN25'!$A$2:$D$1000,2,FALSE),IF($E42="SICRO NOVO",VLOOKUP($F42,'SICRO.DNIT ONERADA 01.25'!$A$4:$D$7000,2,FALSE),0))))))</f>
        <v>APILOAMENTO DO FUNDO DE VALAS, PARA SIMPLES REGULARIZAÇÃO</v>
      </c>
      <c r="H42" s="66" t="str">
        <f>IF($E42="SINAPI",VLOOKUP($F42,'SINAPI_ONERADO-03.25'!$G$2:$K$7540,3,FALSE),IF($E42="CDHU",VLOOKUP($F42,'CDHU_Onerado-02.25 (197)'!$A$9:$F$4114,3,FALSE),IF($E42="FDE",VLOOKUP($F42,'FDE-01.25'!$A$3:$D$4000,3,FALSE),IF($E42="SIURB (E)",VLOOKUP($F42,'EDIF SEM Des JAN25'!$A$3:$D$3000,3,FALSE),IF($E42="SIURB (I)",VLOOKUP($F42,'INFRA SEM Des JAN25'!$A$2:$D$1000,3,FALSE),IF($E42="SICRO NOVO",VLOOKUP($F42,'SICRO.DNIT ONERADA 01.25'!$A$4:$D$7000,3,FALSE),0))))))</f>
        <v>M2</v>
      </c>
      <c r="I42" s="77">
        <f>IF(D42&lt;&gt;0,INDEX('MEMORIA CALCULO'!$A$1:$Q$2429,MATCH(D42,'MEMORIA CALCULO'!$A$1:$A$2429,0),17),0)</f>
        <v>20.239999999999998</v>
      </c>
      <c r="J42" s="192">
        <f>IF($E42="SINAPI",VLOOKUP($F42,'SINAPI_ONERADO-03.25'!$G$2:$K$7540,5,FALSE),IF($E42="CDHU",VLOOKUP($F42,'CDHU_Onerado-02.25 (197)'!$A$9:$F$4114,6,FALSE),IF($E42="FDE",VLOOKUP($F42,'FDE-01.25'!$A$3:$E$4000,5,FALSE),IF($E42="SIURB (E)",VLOOKUP($F42,'EDIF SEM Des JAN25'!$A$3:$D$3000,4,FALSE),IF($E42="SIURB (I)",VLOOKUP($F42,'INFRA SEM Des JAN25'!$A$2:$D$1000,4,FALSE),IF($E42="SICRO NOVO",VLOOKUP($F42,'SICRO.DNIT ONERADA 01.25'!$A$4:$D$7000,4,FALSE),0))))))</f>
        <v>6.03</v>
      </c>
      <c r="K42" s="193">
        <f t="shared" si="35"/>
        <v>7.38</v>
      </c>
      <c r="L42" s="326">
        <f t="shared" si="36"/>
        <v>149.37</v>
      </c>
      <c r="M42" s="24"/>
      <c r="N42" s="28"/>
      <c r="O42" s="118">
        <f t="shared" si="38"/>
        <v>1E-4</v>
      </c>
    </row>
    <row r="43" spans="1:25" s="21" customFormat="1" ht="33" customHeight="1">
      <c r="A43" s="322" t="str">
        <f t="shared" si="32"/>
        <v>3</v>
      </c>
      <c r="B43" s="228">
        <f t="shared" si="3"/>
        <v>3</v>
      </c>
      <c r="C43" s="44">
        <f t="shared" si="37"/>
        <v>3</v>
      </c>
      <c r="D43" s="165">
        <f t="shared" si="34"/>
        <v>3009</v>
      </c>
      <c r="E43" s="64" t="s">
        <v>37</v>
      </c>
      <c r="F43" s="139">
        <v>96621</v>
      </c>
      <c r="G43" s="65" t="str">
        <f>IF($E43="SINAPI",VLOOKUP($F43,'SINAPI_ONERADO-03.25'!$B$14:$E$10000,2,FALSE),IF($E43="CDHU",VLOOKUP($F43,'CDHU_Onerado-02.25 (197)'!$A$9:$F$4114,2,FALSE),IF($E43="FDE",VLOOKUP($F43,'FDE-01.25'!$A$3:$D$4000,2,FALSE),IF($E43="SIURB (E)",VLOOKUP($F43,'EDIF SEM Des JAN25'!$A$3:$D$3000,2,FALSE),IF($E43="SIURB (I)",VLOOKUP($F43,'INFRA SEM Des JAN25'!$A$2:$D$1000,2,FALSE),IF($E43="SICRO NOVO",VLOOKUP($F43,'SICRO.DNIT ONERADA 01.25'!$A$4:$D$7000,2,FALSE),0))))))</f>
        <v>LASTRO COM MATERIAL GRANULAR, APLICAÇÃO EM BLOCOS DE COROAMENTO, ESPESSURA DE *5 CM*. AF_01/2024</v>
      </c>
      <c r="H43" s="66" t="str">
        <f>IF($E43="SINAPI",VLOOKUP($F43,'SINAPI_ONERADO-03.25'!$B$2:$E$10000,3,FALSE),IF($E43="CDHU",VLOOKUP($F43,'CDHU_Onerado-02.25 (197)'!$A$9:$F$4114,3,FALSE),IF($E43="FDE",VLOOKUP($F43,'FDE-01.25'!$A$3:$D$4000,3,FALSE),IF($E43="SIURB (E)",VLOOKUP($F43,'EDIF SEM Des JAN25'!$A$3:$D$3000,3,FALSE),IF($E43="SIURB (I)",VLOOKUP($F43,'INFRA SEM Des JAN25'!$A$2:$D$1000,3,FALSE),IF($E43="SICRO NOVO",VLOOKUP($F43,'SICRO.DNIT ONERADA 01.25'!$A$4:$D$7000,3,FALSE),0))))))</f>
        <v>M3</v>
      </c>
      <c r="I43" s="77">
        <f>IF(D43&lt;&gt;0,INDEX('MEMORIA CALCULO'!$A$1:$Q$2429,MATCH(D43,'MEMORIA CALCULO'!$A$1:$A$2429,0),17),0)</f>
        <v>1.01</v>
      </c>
      <c r="J43" s="192">
        <f>IF($E43="SINAPI",VLOOKUP($F43,'SINAPI_ONERADO-03.25'!$B$14:$E$10000,4,FALSE),IF($E43="CDHU",VLOOKUP($F43,'CDHU_Onerado-02.25 (197)'!$A$9:$F$4114,6,FALSE),IF($E43="FDE",VLOOKUP($F43,'FDE-01.25'!$A$3:$E$4000,5,FALSE),IF($E43="SIURB (E)",VLOOKUP($F43,'EDIF SEM Des JAN25'!$A$3:$D$3000,4,FALSE),IF($E43="SIURB (I)",VLOOKUP($F43,'INFRA SEM Des JAN25'!$A$2:$D$1000,4,FALSE),IF($E43="SICRO NOVO",VLOOKUP($F43,'SICRO.DNIT ONERADA 01.25'!$A$4:$D$7000,4,FALSE),0))))))</f>
        <v>215.57</v>
      </c>
      <c r="K43" s="193">
        <f t="shared" si="35"/>
        <v>264.01</v>
      </c>
      <c r="L43" s="406">
        <f t="shared" si="36"/>
        <v>266.64999999999998</v>
      </c>
      <c r="M43" s="24"/>
      <c r="N43" s="28"/>
      <c r="O43" s="118">
        <f t="shared" si="38"/>
        <v>2.0000000000000001E-4</v>
      </c>
    </row>
    <row r="44" spans="1:25" s="21" customFormat="1" ht="33" customHeight="1">
      <c r="A44" s="322" t="str">
        <f t="shared" si="32"/>
        <v>3</v>
      </c>
      <c r="B44" s="228">
        <f t="shared" si="3"/>
        <v>3</v>
      </c>
      <c r="C44" s="44">
        <f t="shared" si="37"/>
        <v>3</v>
      </c>
      <c r="D44" s="165">
        <f t="shared" si="34"/>
        <v>3010</v>
      </c>
      <c r="E44" s="64" t="s">
        <v>37</v>
      </c>
      <c r="F44" s="139">
        <v>96538</v>
      </c>
      <c r="G44" s="65" t="str">
        <f>IF($E44="SINAPI",VLOOKUP($F44,'SINAPI_ONERADO-03.25'!$B$14:$E$10000,2,FALSE),IF($E44="CDHU",VLOOKUP($F44,'CDHU_Onerado-02.25 (197)'!$A$9:$F$4114,2,FALSE),IF($E44="FDE",VLOOKUP($F44,'FDE-01.25'!$A$3:$D$4000,2,FALSE),IF($E44="SIURB (E)",VLOOKUP($F44,'EDIF SEM Des JAN25'!$A$3:$D$3000,2,FALSE),IF($E44="SIURB (I)",VLOOKUP($F44,'INFRA SEM Des JAN25'!$A$2:$D$1000,2,FALSE),IF($E44="SICRO NOVO",VLOOKUP($F44,'SICRO.DNIT ONERADA 01.25'!$A$4:$D$7000,2,FALSE),0))))))</f>
        <v>FABRICAÇÃO, MONTAGEM E DESMONTAGEM DE FÔRMA PARA SAPATA, EM CHAPA DE MADEIRA COMPENSADA RESINADA, E=17 MM, 2 UTILIZAÇÕES. AF_01/2024</v>
      </c>
      <c r="H44" s="66" t="str">
        <f>IF($E44="SINAPI",VLOOKUP($F44,'SINAPI_ONERADO-03.25'!$B$2:$E$10000,3,FALSE),IF($E44="CDHU",VLOOKUP($F44,'CDHU_Onerado-02.25 (197)'!$A$9:$F$4114,3,FALSE),IF($E44="FDE",VLOOKUP($F44,'FDE-01.25'!$A$3:$D$4000,3,FALSE),IF($E44="SIURB (E)",VLOOKUP($F44,'EDIF SEM Des JAN25'!$A$3:$D$3000,3,FALSE),IF($E44="SIURB (I)",VLOOKUP($F44,'INFRA SEM Des JAN25'!$A$2:$D$1000,3,FALSE),IF($E44="SICRO NOVO",VLOOKUP($F44,'SICRO.DNIT ONERADA 01.25'!$A$4:$D$7000,3,FALSE),0))))))</f>
        <v>M2</v>
      </c>
      <c r="I44" s="77">
        <f>IF(D44&lt;&gt;0,INDEX('MEMORIA CALCULO'!$A$1:$Q$2429,MATCH(D44,'MEMORIA CALCULO'!$A$1:$A$2429,0),17),0)</f>
        <v>35.36</v>
      </c>
      <c r="J44" s="192">
        <f>IF($E44="SINAPI",VLOOKUP($F44,'SINAPI_ONERADO-03.25'!$B$14:$E$10000,4,FALSE),IF($E44="CDHU",VLOOKUP($F44,'CDHU_Onerado-02.25 (197)'!$A$9:$F$4114,6,FALSE),IF($E44="FDE",VLOOKUP($F44,'FDE-01.25'!$A$3:$E$4000,5,FALSE),IF($E44="SIURB (E)",VLOOKUP($F44,'EDIF SEM Des JAN25'!$A$3:$D$3000,4,FALSE),IF($E44="SIURB (I)",VLOOKUP($F44,'INFRA SEM Des JAN25'!$A$2:$D$1000,4,FALSE),IF($E44="SICRO NOVO",VLOOKUP($F44,'SICRO.DNIT ONERADA 01.25'!$A$4:$D$7000,4,FALSE),0))))))</f>
        <v>268.38</v>
      </c>
      <c r="K44" s="193">
        <f t="shared" si="35"/>
        <v>328.68</v>
      </c>
      <c r="L44" s="406">
        <f t="shared" si="36"/>
        <v>11622.12</v>
      </c>
      <c r="M44" s="24"/>
      <c r="N44" s="28"/>
      <c r="O44" s="118">
        <f t="shared" si="38"/>
        <v>7.7999999999999996E-3</v>
      </c>
    </row>
    <row r="45" spans="1:25" s="21" customFormat="1" ht="17.45" customHeight="1">
      <c r="A45" s="322" t="str">
        <f t="shared" si="32"/>
        <v>3</v>
      </c>
      <c r="B45" s="228">
        <f t="shared" si="3"/>
        <v>3</v>
      </c>
      <c r="C45" s="44">
        <f t="shared" ref="C45:C54" si="40">IF(D45="",0,B45)</f>
        <v>3</v>
      </c>
      <c r="D45" s="165">
        <f t="shared" si="34"/>
        <v>3011</v>
      </c>
      <c r="E45" s="64" t="s">
        <v>86</v>
      </c>
      <c r="F45" s="139" t="s">
        <v>82</v>
      </c>
      <c r="G45" s="65" t="str">
        <f>IF($E45="SINAPI",VLOOKUP($F45,'SINAPI_ONERADO-03.25'!G63:K7615,2,FALSE),IF($E45="CDHU",VLOOKUP($F45,'CDHU_Onerado-02.25 (197)'!$A$9:$F$4114,2,FALSE),IF($E45="FDE",VLOOKUP($F45,'FDE-01.25'!$A$3:$D$4000,2,FALSE),IF($E45="SIURB (E)",VLOOKUP($F45,'EDIF SEM Des JAN25'!$A$3:$D$3000,2,FALSE),IF($E45="SIURB (I)",VLOOKUP($F45,'INFRA SEM Des JAN25'!$A$2:$D$1000,2,FALSE),IF($E45="SICRO NOVO",VLOOKUP($F45,'SICRO.DNIT ONERADA 01.25'!$A$4:$D$7000,2,FALSE),0))))))</f>
        <v>Armadura em barra de aço CA-50 (A ou B) fyk = 500 MPa</v>
      </c>
      <c r="H45" s="66" t="str">
        <f>IF($E45="SINAPI",VLOOKUP($F45,'SINAPI_ONERADO-03.25'!$G$2:$K$7540,3,FALSE),IF($E45="CDHU",VLOOKUP($F45,'CDHU_Onerado-02.25 (197)'!$A$9:$F$4114,3,FALSE),IF($E45="FDE",VLOOKUP($F45,'FDE-01.25'!$A$3:$D$4000,3,FALSE),IF($E45="SIURB (E)",VLOOKUP($F45,'EDIF SEM Des JAN25'!$A$3:$D$3000,3,FALSE),IF($E45="SIURB (I)",VLOOKUP($F45,'INFRA SEM Des JAN25'!$A$2:$D$1000,3,FALSE),IF($E45="SICRO NOVO",VLOOKUP($F45,'SICRO.DNIT ONERADA 01.25'!$A$4:$D$7000,3,FALSE),0))))))</f>
        <v>KG</v>
      </c>
      <c r="I45" s="77">
        <f>IF(D45&lt;&gt;0,INDEX('MEMORIA CALCULO'!$A$1:$Q$2429,MATCH(D45,'MEMORIA CALCULO'!$A$1:$A$2429,0),17),0)</f>
        <v>651</v>
      </c>
      <c r="J45" s="192">
        <f>IF($E45="SINAPI",VLOOKUP($F45,'SINAPI_ONERADO-03.25'!$G$2:$K$7540,5,FALSE),IF($E45="CDHU",VLOOKUP($F45,'CDHU_Onerado-02.25 (197)'!$A$9:$F$4114,6,FALSE),IF($E45="FDE",VLOOKUP($F45,'FDE-01.25'!$A$3:$E$4000,5,FALSE),IF($E45="SIURB (E)",VLOOKUP($F45,'EDIF SEM Des JAN25'!$A$3:$D$3000,4,FALSE),IF($E45="SIURB (I)",VLOOKUP($F45,'INFRA SEM Des JAN25'!$A$2:$D$1000,4,FALSE),IF($E45="SICRO NOVO",VLOOKUP($F45,'SICRO.DNIT ONERADA 01.25'!$A$4:$D$7000,4,FALSE),0))))))</f>
        <v>10.75</v>
      </c>
      <c r="K45" s="193">
        <f t="shared" si="35"/>
        <v>13.17</v>
      </c>
      <c r="L45" s="326">
        <f t="shared" si="36"/>
        <v>8573.67</v>
      </c>
      <c r="M45" s="24"/>
      <c r="N45" s="28"/>
      <c r="O45" s="118">
        <f t="shared" si="38"/>
        <v>5.7999999999999996E-3</v>
      </c>
    </row>
    <row r="46" spans="1:25" s="21" customFormat="1" ht="33" customHeight="1">
      <c r="A46" s="322" t="str">
        <f t="shared" si="32"/>
        <v>3</v>
      </c>
      <c r="B46" s="228">
        <f t="shared" si="3"/>
        <v>3</v>
      </c>
      <c r="C46" s="44">
        <f t="shared" si="40"/>
        <v>3</v>
      </c>
      <c r="D46" s="165">
        <f t="shared" si="34"/>
        <v>3012</v>
      </c>
      <c r="E46" s="64" t="s">
        <v>37</v>
      </c>
      <c r="F46" s="139">
        <v>96558</v>
      </c>
      <c r="G46" s="65" t="str">
        <f>IF($E46="SINAPI",VLOOKUP($F46,'SINAPI_ONERADO-03.25'!$B$14:$E$10000,2,FALSE),IF($E46="CDHU",VLOOKUP($F46,'CDHU_Onerado-02.25 (197)'!$A$9:$F$4114,2,FALSE),IF($E46="FDE",VLOOKUP($F46,'FDE-01.25'!$A$3:$D$4000,2,FALSE),IF($E46="SIURB (E)",VLOOKUP($F46,'EDIF SEM Des JAN25'!$A$3:$D$3000,2,FALSE),IF($E46="SIURB (I)",VLOOKUP($F46,'INFRA SEM Des JAN25'!$A$2:$D$1000,2,FALSE),IF($E46="SICRO NOVO",VLOOKUP($F46,'SICRO.DNIT ONERADA 01.25'!$A$4:$D$7000,2,FALSE),0))))))</f>
        <v>CONCRETAGEM DE SAPATA, FCK 30 MPA, COM USO DE BOMBA - LANÇAMENTO, ADENSAMENTO E ACABAMENTO. AF_01/2024</v>
      </c>
      <c r="H46" s="66" t="str">
        <f>IF($E46="SINAPI",VLOOKUP($F46,'SINAPI_ONERADO-03.25'!$B$2:$E$10000,3,FALSE),IF($E46="CDHU",VLOOKUP($F46,'CDHU_Onerado-02.25 (197)'!$A$9:$F$4114,3,FALSE),IF($E46="FDE",VLOOKUP($F46,'FDE-01.25'!$A$3:$D$4000,3,FALSE),IF($E46="SIURB (E)",VLOOKUP($F46,'EDIF SEM Des JAN25'!$A$3:$D$3000,3,FALSE),IF($E46="SIURB (I)",VLOOKUP($F46,'INFRA SEM Des JAN25'!$A$2:$D$1000,3,FALSE),IF($E46="SICRO NOVO",VLOOKUP($F46,'SICRO.DNIT ONERADA 01.25'!$A$4:$D$7000,3,FALSE),0))))))</f>
        <v>M3</v>
      </c>
      <c r="I46" s="77">
        <f>IF(D46&lt;&gt;0,INDEX('MEMORIA CALCULO'!$A$1:$Q$2429,MATCH(D46,'MEMORIA CALCULO'!$A$1:$A$2429,0),17),0)</f>
        <v>6.16</v>
      </c>
      <c r="J46" s="192">
        <f>IF($E46="SINAPI",VLOOKUP($F46,'SINAPI_ONERADO-03.25'!$B$14:$E$10000,4,FALSE),IF($E46="CDHU",VLOOKUP($F46,'CDHU_Onerado-02.25 (197)'!$A$9:$F$4114,6,FALSE),IF($E46="FDE",VLOOKUP($F46,'FDE-01.25'!$A$3:$E$4000,5,FALSE),IF($E46="SIURB (E)",VLOOKUP($F46,'EDIF SEM Des JAN25'!$A$3:$D$3000,4,FALSE),IF($E46="SIURB (I)",VLOOKUP($F46,'INFRA SEM Des JAN25'!$A$2:$D$1000,4,FALSE),IF($E46="SICRO NOVO",VLOOKUP($F46,'SICRO.DNIT ONERADA 01.25'!$A$4:$D$7000,4,FALSE),0))))))</f>
        <v>654.07000000000005</v>
      </c>
      <c r="K46" s="193">
        <f t="shared" si="35"/>
        <v>801.04</v>
      </c>
      <c r="L46" s="406">
        <f t="shared" si="36"/>
        <v>4934.41</v>
      </c>
      <c r="M46" s="24"/>
      <c r="N46" s="28"/>
      <c r="O46" s="118">
        <f t="shared" si="38"/>
        <v>3.3E-3</v>
      </c>
    </row>
    <row r="47" spans="1:25" s="21" customFormat="1" ht="17.45" customHeight="1">
      <c r="A47" s="322" t="str">
        <f t="shared" si="32"/>
        <v>3</v>
      </c>
      <c r="B47" s="228">
        <f t="shared" si="3"/>
        <v>3</v>
      </c>
      <c r="C47" s="44">
        <f t="shared" si="40"/>
        <v>3</v>
      </c>
      <c r="D47" s="165">
        <f t="shared" si="34"/>
        <v>3013</v>
      </c>
      <c r="E47" s="64" t="s">
        <v>37</v>
      </c>
      <c r="F47" s="139">
        <v>98557</v>
      </c>
      <c r="G47" s="65" t="str">
        <f>IF($E47="SINAPI",VLOOKUP($F47,'SINAPI_ONERADO-03.25'!$B$14:$E$10000,2,FALSE),IF($E47="CDHU",VLOOKUP($F47,'CDHU_Onerado-02.25 (197)'!$A$9:$F$4114,2,FALSE),IF($E47="FDE",VLOOKUP($F47,'FDE-01.25'!$A$3:$D$4000,2,FALSE),IF($E47="SIURB (E)",VLOOKUP($F47,'EDIF SEM Des JAN25'!$A$3:$D$3000,2,FALSE),IF($E47="SIURB (I)",VLOOKUP($F47,'INFRA SEM Des JAN25'!$A$2:$D$1000,2,FALSE),IF($E47="SICRO NOVO",VLOOKUP($F47,'SICRO.DNIT ONERADA 01.25'!$A$4:$D$7000,2,FALSE),0))))))</f>
        <v>IMPERMEABILIZAÇÃO DE SUPERFÍCIE COM EMULSÃO ASFÁLTICA, 2 DEMÃOS. AF_09/2023</v>
      </c>
      <c r="H47" s="66" t="str">
        <f>IF($E47="SINAPI",VLOOKUP($F47,'SINAPI_ONERADO-03.25'!$B$2:$E$10000,3,FALSE),IF($E47="CDHU",VLOOKUP($F47,'CDHU_Onerado-02.25 (197)'!$A$9:$F$4114,3,FALSE),IF($E47="FDE",VLOOKUP($F47,'FDE-01.25'!$A$3:$D$4000,3,FALSE),IF($E47="SIURB (E)",VLOOKUP($F47,'EDIF SEM Des JAN25'!$A$3:$D$3000,3,FALSE),IF($E47="SIURB (I)",VLOOKUP($F47,'INFRA SEM Des JAN25'!$A$2:$D$1000,3,FALSE),IF($E47="SICRO NOVO",VLOOKUP($F47,'SICRO.DNIT ONERADA 01.25'!$A$4:$D$7000,3,FALSE),0))))))</f>
        <v>M2</v>
      </c>
      <c r="I47" s="77">
        <f>IF(D47&lt;&gt;0,INDEX('MEMORIA CALCULO'!$A$1:$Q$2429,MATCH(D47,'MEMORIA CALCULO'!$A$1:$A$2429,0),17),0)</f>
        <v>55.6</v>
      </c>
      <c r="J47" s="192">
        <f>IF($E47="SINAPI",VLOOKUP($F47,'SINAPI_ONERADO-03.25'!$B$14:$E$10000,4,FALSE),IF($E47="CDHU",VLOOKUP($F47,'CDHU_Onerado-02.25 (197)'!$A$9:$F$4114,6,FALSE),IF($E47="FDE",VLOOKUP($F47,'FDE-01.25'!$A$3:$E$4000,5,FALSE),IF($E47="SIURB (E)",VLOOKUP($F47,'EDIF SEM Des JAN25'!$A$3:$D$3000,4,FALSE),IF($E47="SIURB (I)",VLOOKUP($F47,'INFRA SEM Des JAN25'!$A$2:$D$1000,4,FALSE),IF($E47="SICRO NOVO",VLOOKUP($F47,'SICRO.DNIT ONERADA 01.25'!$A$4:$D$7000,4,FALSE),0))))))</f>
        <v>44.3</v>
      </c>
      <c r="K47" s="193">
        <f t="shared" si="35"/>
        <v>54.25</v>
      </c>
      <c r="L47" s="406">
        <f t="shared" si="36"/>
        <v>3016.3</v>
      </c>
      <c r="M47" s="24"/>
      <c r="N47" s="28"/>
      <c r="O47" s="118">
        <f t="shared" si="38"/>
        <v>2E-3</v>
      </c>
    </row>
    <row r="48" spans="1:25" s="21" customFormat="1" ht="33" customHeight="1">
      <c r="A48" s="322" t="str">
        <f t="shared" si="32"/>
        <v>3</v>
      </c>
      <c r="B48" s="228">
        <f t="shared" si="3"/>
        <v>3</v>
      </c>
      <c r="C48" s="44">
        <f t="shared" si="40"/>
        <v>3</v>
      </c>
      <c r="D48" s="165">
        <f t="shared" si="34"/>
        <v>3014</v>
      </c>
      <c r="E48" s="64" t="s">
        <v>37</v>
      </c>
      <c r="F48" s="139">
        <v>100341</v>
      </c>
      <c r="G48" s="65" t="str">
        <f>IF($E48="SINAPI",VLOOKUP($F48,'SINAPI_ONERADO-03.25'!$B$14:$E$10000,2,FALSE),IF($E48="CDHU",VLOOKUP($F48,'CDHU_Onerado-02.25 (197)'!$A$9:$F$4114,2,FALSE),IF($E48="FDE",VLOOKUP($F48,'FDE-01.25'!$A$3:$D$4000,2,FALSE),IF($E48="SIURB (E)",VLOOKUP($F48,'EDIF SEM Des JAN25'!$A$3:$D$3000,2,FALSE),IF($E48="SIURB (I)",VLOOKUP($F48,'INFRA SEM Des JAN25'!$A$2:$D$1000,2,FALSE),IF($E48="SICRO NOVO",VLOOKUP($F48,'SICRO.DNIT ONERADA 01.25'!$A$4:$D$7000,2,FALSE),0))))))</f>
        <v>FABRICAÇÃO, MONTAGEM E DESMONTAGEM DE FÔRMA PARA CORTINA DE CONTENÇÃO, EM CHAPA DE MADEIRA COMPENSADA PLASTIFICADA, E = 18 MM, 10 UTILIZAÇÕES. AF_11/2024</v>
      </c>
      <c r="H48" s="66" t="str">
        <f>IF($E48="SINAPI",VLOOKUP($F48,'SINAPI_ONERADO-03.25'!$B$2:$E$10000,3,FALSE),IF($E48="CDHU",VLOOKUP($F48,'CDHU_Onerado-02.25 (197)'!$A$9:$F$4114,3,FALSE),IF($E48="FDE",VLOOKUP($F48,'FDE-01.25'!$A$3:$D$4000,3,FALSE),IF($E48="SIURB (E)",VLOOKUP($F48,'EDIF SEM Des JAN25'!$A$3:$D$3000,3,FALSE),IF($E48="SIURB (I)",VLOOKUP($F48,'INFRA SEM Des JAN25'!$A$2:$D$1000,3,FALSE),IF($E48="SICRO NOVO",VLOOKUP($F48,'SICRO.DNIT ONERADA 01.25'!$A$4:$D$7000,3,FALSE),0))))))</f>
        <v>M2</v>
      </c>
      <c r="I48" s="77">
        <f>IF(D48&lt;&gt;0,INDEX('MEMORIA CALCULO'!$A$1:$Q$2429,MATCH(D48,'MEMORIA CALCULO'!$A$1:$A$2429,0),17),0)</f>
        <v>64.42</v>
      </c>
      <c r="J48" s="192">
        <f>IF($E48="SINAPI",VLOOKUP($F48,'SINAPI_ONERADO-03.25'!$B$14:$E$10000,4,FALSE),IF($E48="CDHU",VLOOKUP($F48,'CDHU_Onerado-02.25 (197)'!$A$9:$F$4114,6,FALSE),IF($E48="FDE",VLOOKUP($F48,'FDE-01.25'!$A$3:$E$4000,5,FALSE),IF($E48="SIURB (E)",VLOOKUP($F48,'EDIF SEM Des JAN25'!$A$3:$D$3000,4,FALSE),IF($E48="SIURB (I)",VLOOKUP($F48,'INFRA SEM Des JAN25'!$A$2:$D$1000,4,FALSE),IF($E48="SICRO NOVO",VLOOKUP($F48,'SICRO.DNIT ONERADA 01.25'!$A$4:$D$7000,4,FALSE),0))))))</f>
        <v>43.68</v>
      </c>
      <c r="K48" s="193">
        <f t="shared" si="35"/>
        <v>53.49</v>
      </c>
      <c r="L48" s="406">
        <f t="shared" si="36"/>
        <v>3445.83</v>
      </c>
      <c r="M48" s="24"/>
      <c r="N48" s="28"/>
      <c r="O48" s="118">
        <f t="shared" si="38"/>
        <v>2.3E-3</v>
      </c>
    </row>
    <row r="49" spans="1:25" s="21" customFormat="1" ht="17.45" customHeight="1">
      <c r="A49" s="322"/>
      <c r="B49" s="228">
        <f t="shared" si="3"/>
        <v>3</v>
      </c>
      <c r="C49" s="44">
        <f t="shared" si="40"/>
        <v>3</v>
      </c>
      <c r="D49" s="165">
        <f t="shared" si="34"/>
        <v>3015</v>
      </c>
      <c r="E49" s="64" t="s">
        <v>86</v>
      </c>
      <c r="F49" s="139" t="s">
        <v>82</v>
      </c>
      <c r="G49" s="65" t="str">
        <f>IF($E49="SINAPI",VLOOKUP($F49,'SINAPI_ONERADO-03.25'!G67:K7619,2,FALSE),IF($E49="CDHU",VLOOKUP($F49,'CDHU_Onerado-02.25 (197)'!$A$9:$F$4114,2,FALSE),IF($E49="FDE",VLOOKUP($F49,'FDE-01.25'!$A$3:$D$4000,2,FALSE),IF($E49="SIURB (E)",VLOOKUP($F49,'EDIF SEM Des JAN25'!$A$3:$D$3000,2,FALSE),IF($E49="SIURB (I)",VLOOKUP($F49,'INFRA SEM Des JAN25'!$A$2:$D$1000,2,FALSE),IF($E49="SICRO NOVO",VLOOKUP($F49,'SICRO.DNIT ONERADA 01.25'!$A$4:$D$7000,2,FALSE),0))))))</f>
        <v>Armadura em barra de aço CA-50 (A ou B) fyk = 500 MPa</v>
      </c>
      <c r="H49" s="66" t="str">
        <f>IF($E49="SINAPI",VLOOKUP($F49,'SINAPI_ONERADO-03.25'!$G$2:$K$7540,3,FALSE),IF($E49="CDHU",VLOOKUP($F49,'CDHU_Onerado-02.25 (197)'!$A$9:$F$4114,3,FALSE),IF($E49="FDE",VLOOKUP($F49,'FDE-01.25'!$A$3:$D$4000,3,FALSE),IF($E49="SIURB (E)",VLOOKUP($F49,'EDIF SEM Des JAN25'!$A$3:$D$3000,3,FALSE),IF($E49="SIURB (I)",VLOOKUP($F49,'INFRA SEM Des JAN25'!$A$2:$D$1000,3,FALSE),IF($E49="SICRO NOVO",VLOOKUP($F49,'SICRO.DNIT ONERADA 01.25'!$A$4:$D$7000,3,FALSE),0))))))</f>
        <v>KG</v>
      </c>
      <c r="I49" s="77">
        <f>IF(D49&lt;&gt;0,INDEX('MEMORIA CALCULO'!$A$1:$Q$2429,MATCH(D49,'MEMORIA CALCULO'!$A$1:$A$2429,0),17),0)</f>
        <v>606</v>
      </c>
      <c r="J49" s="192">
        <f>IF($E49="SINAPI",VLOOKUP($F49,'SINAPI_ONERADO-03.25'!$G$2:$K$7540,5,FALSE),IF($E49="CDHU",VLOOKUP($F49,'CDHU_Onerado-02.25 (197)'!$A$9:$F$4114,6,FALSE),IF($E49="FDE",VLOOKUP($F49,'FDE-01.25'!$A$3:$E$4000,5,FALSE),IF($E49="SIURB (E)",VLOOKUP($F49,'EDIF SEM Des JAN25'!$A$3:$D$3000,4,FALSE),IF($E49="SIURB (I)",VLOOKUP($F49,'INFRA SEM Des JAN25'!$A$2:$D$1000,4,FALSE),IF($E49="SICRO NOVO",VLOOKUP($F49,'SICRO.DNIT ONERADA 01.25'!$A$4:$D$7000,4,FALSE),0))))))</f>
        <v>10.75</v>
      </c>
      <c r="K49" s="193">
        <f t="shared" ref="K49:K54" si="41">J49*(1+IF(N49="x",$T$4,$T$3))</f>
        <v>13.17</v>
      </c>
      <c r="L49" s="326">
        <f t="shared" ref="L49:L54" si="42">ROUND(ROUND(I49,2)*ROUND(K49,2),2)</f>
        <v>7981.02</v>
      </c>
      <c r="M49" s="24"/>
      <c r="N49" s="28"/>
      <c r="O49" s="118">
        <f t="shared" si="38"/>
        <v>5.4000000000000003E-3</v>
      </c>
    </row>
    <row r="50" spans="1:25" s="21" customFormat="1" ht="33" customHeight="1">
      <c r="A50" s="322"/>
      <c r="B50" s="228">
        <f t="shared" si="3"/>
        <v>3</v>
      </c>
      <c r="C50" s="44">
        <f t="shared" si="40"/>
        <v>3</v>
      </c>
      <c r="D50" s="165">
        <f t="shared" si="34"/>
        <v>3016</v>
      </c>
      <c r="E50" s="64" t="s">
        <v>37</v>
      </c>
      <c r="F50" s="139">
        <v>100349</v>
      </c>
      <c r="G50" s="65" t="str">
        <f>IF($E50="SINAPI",VLOOKUP($F50,'SINAPI_ONERADO-03.25'!$B$14:$E$10000,2,FALSE),IF($E50="CDHU",VLOOKUP($F50,'CDHU_Onerado-02.25 (197)'!$A$9:$F$4114,2,FALSE),IF($E50="FDE",VLOOKUP($F50,'FDE-01.25'!$A$3:$D$4000,2,FALSE),IF($E50="SIURB (E)",VLOOKUP($F50,'EDIF SEM Des JAN25'!$A$3:$D$3000,2,FALSE),IF($E50="SIURB (I)",VLOOKUP($F50,'INFRA SEM Des JAN25'!$A$2:$D$1000,2,FALSE),IF($E50="SICRO NOVO",VLOOKUP($F50,'SICRO.DNIT ONERADA 01.25'!$A$4:$D$7000,2,FALSE),0))))))</f>
        <v>CONCRETAGEM DE CORTINA DE CONTENÇÃO, ATRAVÉS DE BOMBA - LANÇAMENTO, ADENSAMENTO E ACABAMENTO. AF_11/2024</v>
      </c>
      <c r="H50" s="66" t="str">
        <f>IF($E50="SINAPI",VLOOKUP($F50,'SINAPI_ONERADO-03.25'!$B$2:$E$10000,3,FALSE),IF($E50="CDHU",VLOOKUP($F50,'CDHU_Onerado-02.25 (197)'!$A$9:$F$4114,3,FALSE),IF($E50="FDE",VLOOKUP($F50,'FDE-01.25'!$A$3:$D$4000,3,FALSE),IF($E50="SIURB (E)",VLOOKUP($F50,'EDIF SEM Des JAN25'!$A$3:$D$3000,3,FALSE),IF($E50="SIURB (I)",VLOOKUP($F50,'INFRA SEM Des JAN25'!$A$2:$D$1000,3,FALSE),IF($E50="SICRO NOVO",VLOOKUP($F50,'SICRO.DNIT ONERADA 01.25'!$A$4:$D$7000,3,FALSE),0))))))</f>
        <v>M3</v>
      </c>
      <c r="I50" s="77">
        <f>IF(D50&lt;&gt;0,INDEX('MEMORIA CALCULO'!$A$1:$Q$2429,MATCH(D50,'MEMORIA CALCULO'!$A$1:$A$2429,0),17),0)</f>
        <v>5.86</v>
      </c>
      <c r="J50" s="192">
        <f>IF($E50="SINAPI",VLOOKUP($F50,'SINAPI_ONERADO-03.25'!$B$14:$E$10000,4,FALSE),IF($E50="CDHU",VLOOKUP($F50,'CDHU_Onerado-02.25 (197)'!$A$9:$F$4114,6,FALSE),IF($E50="FDE",VLOOKUP($F50,'FDE-01.25'!$A$3:$E$4000,5,FALSE),IF($E50="SIURB (E)",VLOOKUP($F50,'EDIF SEM Des JAN25'!$A$3:$D$3000,4,FALSE),IF($E50="SIURB (I)",VLOOKUP($F50,'INFRA SEM Des JAN25'!$A$2:$D$1000,4,FALSE),IF($E50="SICRO NOVO",VLOOKUP($F50,'SICRO.DNIT ONERADA 01.25'!$A$4:$D$7000,4,FALSE),0))))))</f>
        <v>568.29</v>
      </c>
      <c r="K50" s="193">
        <f t="shared" si="41"/>
        <v>695.98</v>
      </c>
      <c r="L50" s="406">
        <f t="shared" si="42"/>
        <v>4078.44</v>
      </c>
      <c r="M50" s="24"/>
      <c r="N50" s="28"/>
      <c r="O50" s="118">
        <f t="shared" si="38"/>
        <v>2.7000000000000001E-3</v>
      </c>
    </row>
    <row r="51" spans="1:25" s="21" customFormat="1" ht="17.45" customHeight="1">
      <c r="A51" s="322"/>
      <c r="B51" s="228">
        <f t="shared" si="3"/>
        <v>3</v>
      </c>
      <c r="C51" s="44">
        <f t="shared" si="40"/>
        <v>3</v>
      </c>
      <c r="D51" s="165">
        <f t="shared" si="34"/>
        <v>3017</v>
      </c>
      <c r="E51" s="64" t="s">
        <v>37</v>
      </c>
      <c r="F51" s="139">
        <v>98557</v>
      </c>
      <c r="G51" s="65" t="str">
        <f>IF($E51="SINAPI",VLOOKUP($F51,'SINAPI_ONERADO-03.25'!$B$14:$E$10000,2,FALSE),IF($E51="CDHU",VLOOKUP($F51,'CDHU_Onerado-02.25 (197)'!$A$9:$F$4114,2,FALSE),IF($E51="FDE",VLOOKUP($F51,'FDE-01.25'!$A$3:$D$4000,2,FALSE),IF($E51="SIURB (E)",VLOOKUP($F51,'EDIF SEM Des JAN25'!$A$3:$D$3000,2,FALSE),IF($E51="SIURB (I)",VLOOKUP($F51,'INFRA SEM Des JAN25'!$A$2:$D$1000,2,FALSE),IF($E51="SICRO NOVO",VLOOKUP($F51,'SICRO.DNIT ONERADA 01.25'!$A$4:$D$7000,2,FALSE),0))))))</f>
        <v>IMPERMEABILIZAÇÃO DE SUPERFÍCIE COM EMULSÃO ASFÁLTICA, 2 DEMÃOS. AF_09/2023</v>
      </c>
      <c r="H51" s="66" t="str">
        <f>IF($E51="SINAPI",VLOOKUP($F51,'SINAPI_ONERADO-03.25'!$B$2:$E$10000,3,FALSE),IF($E51="CDHU",VLOOKUP($F51,'CDHU_Onerado-02.25 (197)'!$A$9:$F$4114,3,FALSE),IF($E51="FDE",VLOOKUP($F51,'FDE-01.25'!$A$3:$D$4000,3,FALSE),IF($E51="SIURB (E)",VLOOKUP($F51,'EDIF SEM Des JAN25'!$A$3:$D$3000,3,FALSE),IF($E51="SIURB (I)",VLOOKUP($F51,'INFRA SEM Des JAN25'!$A$2:$D$1000,3,FALSE),IF($E51="SICRO NOVO",VLOOKUP($F51,'SICRO.DNIT ONERADA 01.25'!$A$4:$D$7000,3,FALSE),0))))))</f>
        <v>M2</v>
      </c>
      <c r="I51" s="77">
        <f>IF(D51&lt;&gt;0,INDEX('MEMORIA CALCULO'!$A$1:$Q$2429,MATCH(D51,'MEMORIA CALCULO'!$A$1:$A$2429,0),17),0)</f>
        <v>64.42</v>
      </c>
      <c r="J51" s="192">
        <f>IF($E51="SINAPI",VLOOKUP($F51,'SINAPI_ONERADO-03.25'!$B$14:$E$10000,4,FALSE),IF($E51="CDHU",VLOOKUP($F51,'CDHU_Onerado-02.25 (197)'!$A$9:$F$4114,6,FALSE),IF($E51="FDE",VLOOKUP($F51,'FDE-01.25'!$A$3:$E$4000,5,FALSE),IF($E51="SIURB (E)",VLOOKUP($F51,'EDIF SEM Des JAN25'!$A$3:$D$3000,4,FALSE),IF($E51="SIURB (I)",VLOOKUP($F51,'INFRA SEM Des JAN25'!$A$2:$D$1000,4,FALSE),IF($E51="SICRO NOVO",VLOOKUP($F51,'SICRO.DNIT ONERADA 01.25'!$A$4:$D$7000,4,FALSE),0))))))</f>
        <v>44.3</v>
      </c>
      <c r="K51" s="193">
        <f t="shared" si="41"/>
        <v>54.25</v>
      </c>
      <c r="L51" s="406">
        <f t="shared" si="42"/>
        <v>3494.79</v>
      </c>
      <c r="M51" s="24"/>
      <c r="N51" s="28"/>
      <c r="O51" s="118">
        <f t="shared" si="38"/>
        <v>2.3999999999999998E-3</v>
      </c>
    </row>
    <row r="52" spans="1:25" s="21" customFormat="1" ht="17.45" customHeight="1">
      <c r="A52" s="322"/>
      <c r="B52" s="228">
        <f t="shared" si="3"/>
        <v>3</v>
      </c>
      <c r="C52" s="44">
        <f t="shared" si="40"/>
        <v>3</v>
      </c>
      <c r="D52" s="165">
        <f t="shared" si="34"/>
        <v>3018</v>
      </c>
      <c r="E52" s="64" t="s">
        <v>86</v>
      </c>
      <c r="F52" s="139" t="s">
        <v>109</v>
      </c>
      <c r="G52" s="65" t="str">
        <f>IF($E52="SINAPI",VLOOKUP($F52,'SINAPI_ONERADO-03.25'!G70:K7622,2,FALSE),IF($E52="CDHU",VLOOKUP($F52,'CDHU_Onerado-02.25 (197)'!$A$9:$F$4114,2,FALSE),IF($E52="FDE",VLOOKUP($F52,'FDE-01.25'!$A$3:$D$4000,2,FALSE),IF($E52="SIURB (E)",VLOOKUP($F52,'EDIF SEM Des JAN25'!$A$3:$D$3000,2,FALSE),IF($E52="SIURB (I)",VLOOKUP($F52,'INFRA SEM Des JAN25'!$A$2:$D$1000,2,FALSE),IF($E52="SICRO NOVO",VLOOKUP($F52,'SICRO.DNIT ONERADA 01.25'!$A$4:$D$7000,2,FALSE),0))))))</f>
        <v>Lastro de pedra britada</v>
      </c>
      <c r="H52" s="66" t="str">
        <f>IF($E52="SINAPI",VLOOKUP($F52,'SINAPI_ONERADO-03.25'!$G$2:$K$7540,3,FALSE),IF($E52="CDHU",VLOOKUP($F52,'CDHU_Onerado-02.25 (197)'!$A$9:$F$4114,3,FALSE),IF($E52="FDE",VLOOKUP($F52,'FDE-01.25'!$A$3:$D$4000,3,FALSE),IF($E52="SIURB (E)",VLOOKUP($F52,'EDIF SEM Des JAN25'!$A$3:$D$3000,3,FALSE),IF($E52="SIURB (I)",VLOOKUP($F52,'INFRA SEM Des JAN25'!$A$2:$D$1000,3,FALSE),IF($E52="SICRO NOVO",VLOOKUP($F52,'SICRO.DNIT ONERADA 01.25'!$A$4:$D$7000,3,FALSE),0))))))</f>
        <v>M3</v>
      </c>
      <c r="I52" s="77">
        <f>IF(D52&lt;&gt;0,INDEX('MEMORIA CALCULO'!$A$1:$Q$2429,MATCH(D52,'MEMORIA CALCULO'!$A$1:$A$2429,0),17),0)</f>
        <v>9.93</v>
      </c>
      <c r="J52" s="192">
        <f>IF($E52="SINAPI",VLOOKUP($F52,'SINAPI_ONERADO-03.25'!$G$2:$K$7540,5,FALSE),IF($E52="CDHU",VLOOKUP($F52,'CDHU_Onerado-02.25 (197)'!$A$9:$F$4114,6,FALSE),IF($E52="FDE",VLOOKUP($F52,'FDE-01.25'!$A$3:$E$4000,5,FALSE),IF($E52="SIURB (E)",VLOOKUP($F52,'EDIF SEM Des JAN25'!$A$3:$D$3000,4,FALSE),IF($E52="SIURB (I)",VLOOKUP($F52,'INFRA SEM Des JAN25'!$A$2:$D$1000,4,FALSE),IF($E52="SICRO NOVO",VLOOKUP($F52,'SICRO.DNIT ONERADA 01.25'!$A$4:$D$7000,4,FALSE),0))))))</f>
        <v>208.83</v>
      </c>
      <c r="K52" s="193">
        <f t="shared" si="41"/>
        <v>255.75</v>
      </c>
      <c r="L52" s="326">
        <f t="shared" si="42"/>
        <v>2539.6</v>
      </c>
      <c r="M52" s="24"/>
      <c r="N52" s="28"/>
      <c r="O52" s="118">
        <f t="shared" si="38"/>
        <v>1.6999999999999999E-3</v>
      </c>
    </row>
    <row r="53" spans="1:25" s="21" customFormat="1" ht="17.45" customHeight="1">
      <c r="A53" s="322"/>
      <c r="B53" s="228">
        <f t="shared" si="3"/>
        <v>3</v>
      </c>
      <c r="C53" s="44">
        <f t="shared" si="40"/>
        <v>3</v>
      </c>
      <c r="D53" s="165">
        <f t="shared" si="34"/>
        <v>3019</v>
      </c>
      <c r="E53" s="64" t="s">
        <v>86</v>
      </c>
      <c r="F53" s="139" t="s">
        <v>6562</v>
      </c>
      <c r="G53" s="65" t="str">
        <f>IF($E53="SINAPI",VLOOKUP($F53,'SINAPI_ONERADO-03.25'!G71:K7623,2,FALSE),IF($E53="CDHU",VLOOKUP($F53,'CDHU_Onerado-02.25 (197)'!$A$9:$F$4114,2,FALSE),IF($E53="FDE",VLOOKUP($F53,'FDE-01.25'!$A$3:$D$4000,2,FALSE),IF($E53="SIURB (E)",VLOOKUP($F53,'EDIF SEM Des JAN25'!$A$3:$D$3000,2,FALSE),IF($E53="SIURB (I)",VLOOKUP($F53,'INFRA SEM Des JAN25'!$A$2:$D$1000,2,FALSE),IF($E53="SICRO NOVO",VLOOKUP($F53,'SICRO.DNIT ONERADA 01.25'!$A$4:$D$7000,2,FALSE),0))))))</f>
        <v>Tubo em polietileno de alta densidade corrugado perfurado, DN= 4´, inclusive conexões</v>
      </c>
      <c r="H53" s="66" t="str">
        <f>IF($E53="SINAPI",VLOOKUP($F53,'SINAPI_ONERADO-03.25'!$G$2:$K$7540,3,FALSE),IF($E53="CDHU",VLOOKUP($F53,'CDHU_Onerado-02.25 (197)'!$A$9:$F$4114,3,FALSE),IF($E53="FDE",VLOOKUP($F53,'FDE-01.25'!$A$3:$D$4000,3,FALSE),IF($E53="SIURB (E)",VLOOKUP($F53,'EDIF SEM Des JAN25'!$A$3:$D$3000,3,FALSE),IF($E53="SIURB (I)",VLOOKUP($F53,'INFRA SEM Des JAN25'!$A$2:$D$1000,3,FALSE),IF($E53="SICRO NOVO",VLOOKUP($F53,'SICRO.DNIT ONERADA 01.25'!$A$4:$D$7000,3,FALSE),0))))))</f>
        <v>M</v>
      </c>
      <c r="I53" s="77">
        <f>IF(D53&lt;&gt;0,INDEX('MEMORIA CALCULO'!$A$1:$Q$2429,MATCH(D53,'MEMORIA CALCULO'!$A$1:$A$2429,0),17),0)</f>
        <v>25.46</v>
      </c>
      <c r="J53" s="192">
        <f>IF($E53="SINAPI",VLOOKUP($F53,'SINAPI_ONERADO-03.25'!$G$2:$K$7540,5,FALSE),IF($E53="CDHU",VLOOKUP($F53,'CDHU_Onerado-02.25 (197)'!$A$9:$F$4114,6,FALSE),IF($E53="FDE",VLOOKUP($F53,'FDE-01.25'!$A$3:$E$4000,5,FALSE),IF($E53="SIURB (E)",VLOOKUP($F53,'EDIF SEM Des JAN25'!$A$3:$D$3000,4,FALSE),IF($E53="SIURB (I)",VLOOKUP($F53,'INFRA SEM Des JAN25'!$A$2:$D$1000,4,FALSE),IF($E53="SICRO NOVO",VLOOKUP($F53,'SICRO.DNIT ONERADA 01.25'!$A$4:$D$7000,4,FALSE),0))))))</f>
        <v>12.82</v>
      </c>
      <c r="K53" s="193">
        <f t="shared" si="41"/>
        <v>15.7</v>
      </c>
      <c r="L53" s="326">
        <f t="shared" si="42"/>
        <v>399.72</v>
      </c>
      <c r="M53" s="24"/>
      <c r="N53" s="28"/>
      <c r="O53" s="118">
        <f t="shared" si="38"/>
        <v>2.9999999999999997E-4</v>
      </c>
    </row>
    <row r="54" spans="1:25" s="21" customFormat="1" ht="17.45" customHeight="1">
      <c r="A54" s="322" t="str">
        <f t="shared" si="32"/>
        <v>3</v>
      </c>
      <c r="B54" s="228">
        <f t="shared" si="3"/>
        <v>3</v>
      </c>
      <c r="C54" s="44">
        <f t="shared" si="40"/>
        <v>3</v>
      </c>
      <c r="D54" s="165">
        <f t="shared" si="34"/>
        <v>3020</v>
      </c>
      <c r="E54" s="64" t="s">
        <v>22759</v>
      </c>
      <c r="F54" s="287">
        <v>1004075</v>
      </c>
      <c r="G54" s="65" t="str">
        <f>IF($E54="SINAPI",VLOOKUP($F54,'SINAPI_ONERADO-03.25'!G72:K7624,2,FALSE),IF($E54="CDHU",VLOOKUP($F54,'CDHU_Onerado-02.25 (197)'!$A$9:$F$4114,2,FALSE),IF($E54="FDE",VLOOKUP($F54,'FDE-01.25'!$A$3:$D$4000,2,FALSE),IF($E54="SIURB (E)",VLOOKUP($F54,'EDIF SEM Des JAN25'!$A$3:$D$3000,2,FALSE),IF($E54="SIURB (I)",VLOOKUP($F54,'INFRA SEM Des JAN25'!$A$2:$D$1000,2,FALSE),IF($E54="SICRO NOVO",VLOOKUP($F54,'SICRO.DNIT ONERADA 01.25'!$A$4:$D$7000,2,FALSE),0))))))</f>
        <v>MANTA GEOTÊXTIL</v>
      </c>
      <c r="H54" s="66" t="str">
        <f>IF($E54="SINAPI",VLOOKUP($F54,'SINAPI_ONERADO-03.25'!$G$2:$K$7540,3,FALSE),IF($E54="CDHU",VLOOKUP($F54,'CDHU_Onerado-02.25 (197)'!$A$9:$F$4114,3,FALSE),IF($E54="FDE",VLOOKUP($F54,'FDE-01.25'!$A$3:$D$4000,3,FALSE),IF($E54="SIURB (E)",VLOOKUP($F54,'EDIF SEM Des JAN25'!$A$3:$D$3000,3,FALSE),IF($E54="SIURB (I)",VLOOKUP($F54,'INFRA SEM Des JAN25'!$A$2:$D$1000,3,FALSE),IF($E54="SICRO NOVO",VLOOKUP($F54,'SICRO.DNIT ONERADA 01.25'!$A$4:$D$7000,3,FALSE),0))))))</f>
        <v>M2</v>
      </c>
      <c r="I54" s="77">
        <f>IF(D54&lt;&gt;0,INDEX('MEMORIA CALCULO'!$A$1:$Q$2429,MATCH(D54,'MEMORIA CALCULO'!$A$1:$A$2429,0),17),0)</f>
        <v>71.290000000000006</v>
      </c>
      <c r="J54" s="192">
        <f>IF($E54="SINAPI",VLOOKUP($F54,'SINAPI_ONERADO-03.25'!$G$2:$K$7540,5,FALSE),IF($E54="CDHU",VLOOKUP($F54,'CDHU_Onerado-02.25 (197)'!$A$9:$F$4114,6,FALSE),IF($E54="FDE",VLOOKUP($F54,'FDE-01.25'!$A$3:$E$4000,5,FALSE),IF($E54="SIURB (E)",VLOOKUP($F54,'EDIF SEM Des JAN25'!$A$3:$D$3000,4,FALSE),IF($E54="SIURB (I)",VLOOKUP($F54,'INFRA SEM Des JAN25'!$A$2:$D$1000,4,FALSE),IF($E54="SICRO NOVO",VLOOKUP($F54,'SICRO.DNIT ONERADA 01.25'!$A$4:$D$7000,4,FALSE),0))))))</f>
        <v>10.58</v>
      </c>
      <c r="K54" s="193">
        <f t="shared" si="41"/>
        <v>12.96</v>
      </c>
      <c r="L54" s="326">
        <f t="shared" si="42"/>
        <v>923.92</v>
      </c>
      <c r="M54" s="24"/>
      <c r="N54" s="28"/>
      <c r="O54" s="118">
        <f t="shared" si="38"/>
        <v>5.9999999999999995E-4</v>
      </c>
    </row>
    <row r="55" spans="1:25" s="21" customFormat="1" ht="17.45" customHeight="1">
      <c r="A55" s="322"/>
      <c r="B55" s="228"/>
      <c r="C55" s="44"/>
      <c r="D55" s="170"/>
      <c r="E55" s="502"/>
      <c r="F55" s="162"/>
      <c r="G55" s="162"/>
      <c r="I55" s="22"/>
      <c r="J55" s="163"/>
      <c r="K55" s="22"/>
      <c r="L55" s="198"/>
      <c r="M55" s="24"/>
      <c r="N55" s="24"/>
      <c r="O55" s="30"/>
      <c r="Q55" s="24"/>
    </row>
    <row r="56" spans="1:25" s="21" customFormat="1" ht="17.45" customHeight="1">
      <c r="A56" s="322"/>
      <c r="B56" s="228"/>
      <c r="C56" s="44"/>
      <c r="D56" s="277"/>
      <c r="E56" s="278" t="s">
        <v>31639</v>
      </c>
      <c r="F56" s="279"/>
      <c r="G56" s="280"/>
      <c r="H56" s="279"/>
      <c r="I56" s="281"/>
      <c r="J56" s="282"/>
      <c r="K56" s="284"/>
      <c r="L56" s="283"/>
      <c r="M56" s="24"/>
      <c r="N56" s="407"/>
      <c r="O56" s="118"/>
    </row>
    <row r="57" spans="1:25" s="4" customFormat="1" ht="17.45" customHeight="1">
      <c r="A57" s="322" t="str">
        <f t="shared" ref="A57:A62" si="43">LEFT(D57,1)</f>
        <v>4</v>
      </c>
      <c r="B57" s="228">
        <f>D57</f>
        <v>4</v>
      </c>
      <c r="C57" s="44">
        <f t="shared" ref="C57:C62" si="44">IF(D57="",0,B57)</f>
        <v>4</v>
      </c>
      <c r="D57" s="409">
        <f>D32+1</f>
        <v>4</v>
      </c>
      <c r="E57" s="436" t="s">
        <v>31640</v>
      </c>
      <c r="F57" s="383"/>
      <c r="G57" s="410"/>
      <c r="H57" s="383"/>
      <c r="I57" s="411"/>
      <c r="J57" s="387"/>
      <c r="K57" s="412" t="s">
        <v>23109</v>
      </c>
      <c r="L57" s="230">
        <f>SUM(L59:L78)</f>
        <v>162876.03</v>
      </c>
      <c r="M57" s="5"/>
      <c r="N57" s="407"/>
      <c r="O57" s="45">
        <f t="shared" ref="O57" si="45">IFERROR(L57/$L$11,0)</f>
        <v>0.10970000000000001</v>
      </c>
      <c r="P57" s="39"/>
      <c r="V57" s="3"/>
      <c r="W57" s="3"/>
      <c r="X57" s="3"/>
      <c r="Y57" s="3"/>
    </row>
    <row r="58" spans="1:25" s="4" customFormat="1" ht="17.45" customHeight="1">
      <c r="A58" s="322"/>
      <c r="B58" s="228"/>
      <c r="C58" s="44"/>
      <c r="D58" s="381"/>
      <c r="E58" s="431" t="s">
        <v>126</v>
      </c>
      <c r="F58" s="383"/>
      <c r="G58" s="384"/>
      <c r="H58" s="385"/>
      <c r="I58" s="386"/>
      <c r="J58" s="387"/>
      <c r="K58" s="388"/>
      <c r="L58" s="230"/>
      <c r="M58" s="5"/>
      <c r="N58" s="38"/>
      <c r="O58" s="45"/>
      <c r="P58" s="39"/>
      <c r="V58" s="3"/>
      <c r="W58" s="3"/>
      <c r="X58" s="3"/>
      <c r="Y58" s="3"/>
    </row>
    <row r="59" spans="1:25" s="21" customFormat="1" ht="17.45" customHeight="1">
      <c r="A59" s="322" t="str">
        <f t="shared" si="43"/>
        <v>4</v>
      </c>
      <c r="B59" s="228">
        <f>B57</f>
        <v>4</v>
      </c>
      <c r="C59" s="44">
        <f t="shared" si="44"/>
        <v>4</v>
      </c>
      <c r="D59" s="165">
        <f>(D57*1000)+1</f>
        <v>4001</v>
      </c>
      <c r="E59" s="64" t="s">
        <v>86</v>
      </c>
      <c r="F59" s="139" t="s">
        <v>1944</v>
      </c>
      <c r="G59" s="65" t="str">
        <f>IF($E59="SINAPI",VLOOKUP($F59,'SINAPI_ONERADO-03.25'!G27:K7579,2,FALSE),IF($E59="CDHU",VLOOKUP($F59,'CDHU_Onerado-02.25 (197)'!$A$9:$F$4114,2,FALSE),IF($E59="FDE",VLOOKUP($F59,'FDE-01.25'!$A$3:$D$4000,2,FALSE),IF($E59="SIURB (E)",VLOOKUP($F59,'EDIF SEM Des JAN25'!$A$3:$D$3000,2,FALSE),IF($E59="SIURB (I)",VLOOKUP($F59,'INFRA SEM Des JAN25'!$A$2:$D$1000,2,FALSE),IF($E59="SICRO NOVO",VLOOKUP($F59,'SICRO.DNIT ONERADA 01.25'!$A$4:$D$7000,2,FALSE),0))))))</f>
        <v>Estaca tipo hélice contínua, diâmetro de 40 cm em solo</v>
      </c>
      <c r="H59" s="66" t="str">
        <f>IF($E59="SINAPI",VLOOKUP($F59,'SINAPI_ONERADO-03.25'!$G$2:$K$7540,3,FALSE),IF($E59="CDHU",VLOOKUP($F59,'CDHU_Onerado-02.25 (197)'!$A$9:$F$4114,3,FALSE),IF($E59="FDE",VLOOKUP($F59,'FDE-01.25'!$A$3:$D$4000,3,FALSE),IF($E59="SIURB (E)",VLOOKUP($F59,'EDIF SEM Des JAN25'!$A$3:$D$3000,3,FALSE),IF($E59="SIURB (I)",VLOOKUP($F59,'INFRA SEM Des JAN25'!$A$2:$D$1000,3,FALSE),IF($E59="SICRO NOVO",VLOOKUP($F59,'SICRO.DNIT ONERADA 01.25'!$A$4:$D$7000,3,FALSE),0))))))</f>
        <v>M</v>
      </c>
      <c r="I59" s="77">
        <f>IF(D59&lt;&gt;0,INDEX('MEMORIA CALCULO'!$A$1:$Q$2429,MATCH(D59,'MEMORIA CALCULO'!$A$1:$A$2429,0),17),0)</f>
        <v>102</v>
      </c>
      <c r="J59" s="192">
        <f>IF($E59="SINAPI",VLOOKUP($F59,'SINAPI_ONERADO-03.25'!$G$2:$K$7540,5,FALSE),IF($E59="CDHU",VLOOKUP($F59,'CDHU_Onerado-02.25 (197)'!$A$9:$F$4114,6,FALSE),IF($E59="FDE",VLOOKUP($F59,'FDE-01.25'!$A$3:$E$4000,5,FALSE),IF($E59="SIURB (E)",VLOOKUP($F59,'EDIF SEM Des JAN25'!$A$3:$D$3000,4,FALSE),IF($E59="SIURB (I)",VLOOKUP($F59,'INFRA SEM Des JAN25'!$A$2:$D$1000,4,FALSE),IF($E59="SICRO NOVO",VLOOKUP($F59,'SICRO.DNIT ONERADA 01.25'!$A$4:$D$7000,4,FALSE),0))))))</f>
        <v>79.349999999999994</v>
      </c>
      <c r="K59" s="193">
        <f t="shared" ref="K59:K62" si="46">J59*(1+IF(N59="x",$T$4,$T$3))</f>
        <v>97.18</v>
      </c>
      <c r="L59" s="326">
        <f t="shared" ref="L59:L62" si="47">ROUND(ROUND(I59,2)*ROUND(K59,2),2)</f>
        <v>9912.36</v>
      </c>
      <c r="M59" s="24"/>
      <c r="N59" s="28"/>
      <c r="O59" s="118">
        <f t="shared" ref="O59:O62" si="48">IFERROR(L59/$L$11,0)</f>
        <v>6.7000000000000002E-3</v>
      </c>
    </row>
    <row r="60" spans="1:25" s="21" customFormat="1" ht="17.45" customHeight="1">
      <c r="A60" s="322" t="str">
        <f t="shared" si="43"/>
        <v>4</v>
      </c>
      <c r="B60" s="228">
        <f t="shared" ref="B60:B78" si="49">B59</f>
        <v>4</v>
      </c>
      <c r="C60" s="44">
        <f t="shared" si="44"/>
        <v>4</v>
      </c>
      <c r="D60" s="165">
        <f t="shared" ref="D60:D78" si="50">D59+1</f>
        <v>4002</v>
      </c>
      <c r="E60" s="64" t="s">
        <v>86</v>
      </c>
      <c r="F60" s="139" t="s">
        <v>1771</v>
      </c>
      <c r="G60" s="65" t="str">
        <f>IF($E60="SINAPI",VLOOKUP($F60,'SINAPI_ONERADO-03.25'!G28:K7580,2,FALSE),IF($E60="CDHU",VLOOKUP($F60,'CDHU_Onerado-02.25 (197)'!$A$9:$F$4114,2,FALSE),IF($E60="FDE",VLOOKUP($F60,'FDE-01.25'!$A$3:$D$4000,2,FALSE),IF($E60="SIURB (E)",VLOOKUP($F60,'EDIF SEM Des JAN25'!$A$3:$D$3000,2,FALSE),IF($E60="SIURB (I)",VLOOKUP($F60,'INFRA SEM Des JAN25'!$A$2:$D$1000,2,FALSE),IF($E60="SICRO NOVO",VLOOKUP($F60,'SICRO.DNIT ONERADA 01.25'!$A$4:$D$7000,2,FALSE),0))))))</f>
        <v>Concreto usinado, fck = 30 MPa - para bombeamento em estaca hélice contínua</v>
      </c>
      <c r="H60" s="66" t="str">
        <f>IF($E60="SINAPI",VLOOKUP($F60,'SINAPI_ONERADO-03.25'!$G$2:$K$7540,3,FALSE),IF($E60="CDHU",VLOOKUP($F60,'CDHU_Onerado-02.25 (197)'!$A$9:$F$4114,3,FALSE),IF($E60="FDE",VLOOKUP($F60,'FDE-01.25'!$A$3:$D$4000,3,FALSE),IF($E60="SIURB (E)",VLOOKUP($F60,'EDIF SEM Des JAN25'!$A$3:$D$3000,3,FALSE),IF($E60="SIURB (I)",VLOOKUP($F60,'INFRA SEM Des JAN25'!$A$2:$D$1000,3,FALSE),IF($E60="SICRO NOVO",VLOOKUP($F60,'SICRO.DNIT ONERADA 01.25'!$A$4:$D$7000,3,FALSE),0))))))</f>
        <v>M3</v>
      </c>
      <c r="I60" s="77">
        <f>IF(D60&lt;&gt;0,INDEX('MEMORIA CALCULO'!$A$1:$Q$2429,MATCH(D60,'MEMORIA CALCULO'!$A$1:$A$2429,0),17),0)</f>
        <v>13.26</v>
      </c>
      <c r="J60" s="192">
        <f>IF($E60="SINAPI",VLOOKUP($F60,'SINAPI_ONERADO-03.25'!$G$2:$K$7540,5,FALSE),IF($E60="CDHU",VLOOKUP($F60,'CDHU_Onerado-02.25 (197)'!$A$9:$F$4114,6,FALSE),IF($E60="FDE",VLOOKUP($F60,'FDE-01.25'!$A$3:$E$4000,5,FALSE),IF($E60="SIURB (E)",VLOOKUP($F60,'EDIF SEM Des JAN25'!$A$3:$D$3000,4,FALSE),IF($E60="SIURB (I)",VLOOKUP($F60,'INFRA SEM Des JAN25'!$A$2:$D$1000,4,FALSE),IF($E60="SICRO NOVO",VLOOKUP($F60,'SICRO.DNIT ONERADA 01.25'!$A$4:$D$7000,4,FALSE),0))))))</f>
        <v>621.11</v>
      </c>
      <c r="K60" s="193">
        <f t="shared" si="46"/>
        <v>760.67</v>
      </c>
      <c r="L60" s="326">
        <f t="shared" si="47"/>
        <v>10086.48</v>
      </c>
      <c r="M60" s="24"/>
      <c r="N60" s="28"/>
      <c r="O60" s="118">
        <f t="shared" si="48"/>
        <v>6.7999999999999996E-3</v>
      </c>
    </row>
    <row r="61" spans="1:25" s="21" customFormat="1" ht="33" customHeight="1">
      <c r="A61" s="322" t="str">
        <f t="shared" si="43"/>
        <v>4</v>
      </c>
      <c r="B61" s="228">
        <f t="shared" si="49"/>
        <v>4</v>
      </c>
      <c r="C61" s="44">
        <f t="shared" si="44"/>
        <v>4</v>
      </c>
      <c r="D61" s="165">
        <f t="shared" si="50"/>
        <v>4003</v>
      </c>
      <c r="E61" s="64" t="s">
        <v>37</v>
      </c>
      <c r="F61" s="139">
        <v>95584</v>
      </c>
      <c r="G61" s="65" t="str">
        <f>IF($E61="SINAPI",VLOOKUP($F61,'SINAPI_ONERADO-03.25'!$B$14:$E$10000,2,FALSE),IF($E61="CDHU",VLOOKUP($F61,'CDHU_Onerado-02.25 (197)'!$A$9:$F$4114,2,FALSE),IF($E61="FDE",VLOOKUP($F61,'FDE-01.25'!$A$3:$D$4000,2,FALSE),IF($E61="SIURB (E)",VLOOKUP($F61,'EDIF SEM Des JAN25'!$A$3:$D$3000,2,FALSE),IF($E61="SIURB (I)",VLOOKUP($F61,'INFRA SEM Des JAN25'!$A$2:$D$1000,2,FALSE),IF($E61="SICRO NOVO",VLOOKUP($F61,'SICRO.DNIT ONERADA 01.25'!$A$4:$D$7000,2,FALSE),0))))))</f>
        <v>MONTAGEM DE ARMADURA TRANSVERSAL DE ESTACAS DE SEÇÃO CIRCULAR, DIÂMETRO = 6,30 MM. AF_09/2021_PS</v>
      </c>
      <c r="H61" s="66" t="str">
        <f>IF($E61="SINAPI",VLOOKUP($F61,'SINAPI_ONERADO-03.25'!$B$2:$E$10000,3,FALSE),IF($E61="CDHU",VLOOKUP($F61,'CDHU_Onerado-02.25 (197)'!$A$9:$F$4114,3,FALSE),IF($E61="FDE",VLOOKUP($F61,'FDE-01.25'!$A$3:$D$4000,3,FALSE),IF($E61="SIURB (E)",VLOOKUP($F61,'EDIF SEM Des JAN25'!$A$3:$D$3000,3,FALSE),IF($E61="SIURB (I)",VLOOKUP($F61,'INFRA SEM Des JAN25'!$A$2:$D$1000,3,FALSE),IF($E61="SICRO NOVO",VLOOKUP($F61,'SICRO.DNIT ONERADA 01.25'!$A$4:$D$7000,3,FALSE),0))))))</f>
        <v>KG</v>
      </c>
      <c r="I61" s="77">
        <f>IF(D61&lt;&gt;0,INDEX('MEMORIA CALCULO'!$A$1:$Q$2429,MATCH(D61,'MEMORIA CALCULO'!$A$1:$A$2429,0),17),0)</f>
        <v>135.58000000000001</v>
      </c>
      <c r="J61" s="192">
        <f>IF($E61="SINAPI",VLOOKUP($F61,'SINAPI_ONERADO-03.25'!$B$14:$E$10000,4,FALSE),IF($E61="CDHU",VLOOKUP($F61,'CDHU_Onerado-02.25 (197)'!$A$9:$F$4114,6,FALSE),IF($E61="FDE",VLOOKUP($F61,'FDE-01.25'!$A$3:$E$4000,5,FALSE),IF($E61="SIURB (E)",VLOOKUP($F61,'EDIF SEM Des JAN25'!$A$3:$D$3000,4,FALSE),IF($E61="SIURB (I)",VLOOKUP($F61,'INFRA SEM Des JAN25'!$A$2:$D$1000,4,FALSE),IF($E61="SICRO NOVO",VLOOKUP($F61,'SICRO.DNIT ONERADA 01.25'!$A$4:$D$7000,4,FALSE),0))))))</f>
        <v>14.83</v>
      </c>
      <c r="K61" s="193">
        <f t="shared" si="46"/>
        <v>18.16</v>
      </c>
      <c r="L61" s="406">
        <f t="shared" si="47"/>
        <v>2462.13</v>
      </c>
      <c r="M61" s="24"/>
      <c r="N61" s="28"/>
      <c r="O61" s="118">
        <f t="shared" si="48"/>
        <v>1.6999999999999999E-3</v>
      </c>
    </row>
    <row r="62" spans="1:25" s="21" customFormat="1" ht="17.45" customHeight="1">
      <c r="A62" s="322" t="str">
        <f t="shared" si="43"/>
        <v>4</v>
      </c>
      <c r="B62" s="228">
        <f t="shared" si="49"/>
        <v>4</v>
      </c>
      <c r="C62" s="44">
        <f t="shared" si="44"/>
        <v>4</v>
      </c>
      <c r="D62" s="323">
        <f t="shared" si="50"/>
        <v>4004</v>
      </c>
      <c r="E62" s="64" t="s">
        <v>37</v>
      </c>
      <c r="F62" s="139">
        <v>95577</v>
      </c>
      <c r="G62" s="65" t="str">
        <f>IF($E62="SINAPI",VLOOKUP($F62,'SINAPI_ONERADO-03.25'!$B$14:$E$10000,2,FALSE),IF($E62="CDHU",VLOOKUP($F62,'CDHU_Onerado-02.25 (197)'!$A$9:$F$4114,2,FALSE),IF($E62="FDE",VLOOKUP($F62,'FDE-01.25'!$A$3:$D$4000,2,FALSE),IF($E62="SIURB (E)",VLOOKUP($F62,'EDIF SEM Des JAN25'!$A$3:$D$3000,2,FALSE),IF($E62="SIURB (I)",VLOOKUP($F62,'INFRA SEM Des JAN25'!$A$2:$D$1000,2,FALSE),IF($E62="SICRO NOVO",VLOOKUP($F62,'SICRO.DNIT ONERADA 01.25'!$A$4:$D$7000,2,FALSE),0))))))</f>
        <v>MONTAGEM DE ARMADURA DE ESTACAS, DIÂMETRO = 10,0 MM. AF_09/2021_PS</v>
      </c>
      <c r="H62" s="66" t="str">
        <f>IF($E62="SINAPI",VLOOKUP($F62,'SINAPI_ONERADO-03.25'!$B$2:$E$10000,3,FALSE),IF($E62="CDHU",VLOOKUP($F62,'CDHU_Onerado-02.25 (197)'!$A$9:$F$4114,3,FALSE),IF($E62="FDE",VLOOKUP($F62,'FDE-01.25'!$A$3:$D$4000,3,FALSE),IF($E62="SIURB (E)",VLOOKUP($F62,'EDIF SEM Des JAN25'!$A$3:$D$3000,3,FALSE),IF($E62="SIURB (I)",VLOOKUP($F62,'INFRA SEM Des JAN25'!$A$2:$D$1000,3,FALSE),IF($E62="SICRO NOVO",VLOOKUP($F62,'SICRO.DNIT ONERADA 01.25'!$A$4:$D$7000,3,FALSE),0))))))</f>
        <v>KG</v>
      </c>
      <c r="I62" s="77">
        <f>IF(D62&lt;&gt;0,INDEX('MEMORIA CALCULO'!$A$1:$Q$2429,MATCH(D62,'MEMORIA CALCULO'!$A$1:$A$2429,0),17),0)</f>
        <v>385.56</v>
      </c>
      <c r="J62" s="192">
        <f>IF($E62="SINAPI",VLOOKUP($F62,'SINAPI_ONERADO-03.25'!$B$14:$E$10000,4,FALSE),IF($E62="CDHU",VLOOKUP($F62,'CDHU_Onerado-02.25 (197)'!$A$9:$F$4114,6,FALSE),IF($E62="FDE",VLOOKUP($F62,'FDE-01.25'!$A$3:$E$4000,5,FALSE),IF($E62="SIURB (E)",VLOOKUP($F62,'EDIF SEM Des JAN25'!$A$3:$D$3000,4,FALSE),IF($E62="SIURB (I)",VLOOKUP($F62,'INFRA SEM Des JAN25'!$A$2:$D$1000,4,FALSE),IF($E62="SICRO NOVO",VLOOKUP($F62,'SICRO.DNIT ONERADA 01.25'!$A$4:$D$7000,4,FALSE),0))))))</f>
        <v>10.77</v>
      </c>
      <c r="K62" s="193">
        <f t="shared" si="46"/>
        <v>13.19</v>
      </c>
      <c r="L62" s="406">
        <f t="shared" si="47"/>
        <v>5085.54</v>
      </c>
      <c r="M62" s="24"/>
      <c r="N62" s="28"/>
      <c r="O62" s="118">
        <f t="shared" si="48"/>
        <v>3.3999999999999998E-3</v>
      </c>
    </row>
    <row r="63" spans="1:25" s="21" customFormat="1" ht="17.45" customHeight="1">
      <c r="A63" s="322" t="str">
        <f t="shared" ref="A63:A65" si="51">LEFT(D63,1)</f>
        <v>4</v>
      </c>
      <c r="B63" s="228">
        <f t="shared" si="49"/>
        <v>4</v>
      </c>
      <c r="C63" s="44">
        <f t="shared" ref="C63:C65" si="52">IF(D63="",0,B63)</f>
        <v>4</v>
      </c>
      <c r="D63" s="165">
        <f t="shared" si="50"/>
        <v>4005</v>
      </c>
      <c r="E63" s="64" t="s">
        <v>86</v>
      </c>
      <c r="F63" s="139" t="s">
        <v>212</v>
      </c>
      <c r="G63" s="65" t="str">
        <f>IF($E63="SINAPI",VLOOKUP($F63,'SINAPI_ONERADO-03.25'!G31:K7583,2,FALSE),IF($E63="CDHU",VLOOKUP($F63,'CDHU_Onerado-02.25 (197)'!$A$9:$F$4114,2,FALSE),IF($E63="FDE",VLOOKUP($F63,'FDE-01.25'!$A$3:$D$4000,2,FALSE),IF($E63="SIURB (E)",VLOOKUP($F63,'EDIF SEM Des JAN25'!$A$3:$D$3000,2,FALSE),IF($E63="SIURB (I)",VLOOKUP($F63,'INFRA SEM Des JAN25'!$A$2:$D$1000,2,FALSE),IF($E63="SICRO NOVO",VLOOKUP($F63,'SICRO.DNIT ONERADA 01.25'!$A$4:$D$7000,2,FALSE),0))))))</f>
        <v>Taxa de mobilização e desmobilização de equipamentos para execução de estaca tipo hélice contínua em solo</v>
      </c>
      <c r="H63" s="66" t="str">
        <f>IF($E63="SINAPI",VLOOKUP($F63,'SINAPI_ONERADO-03.25'!$G$2:$K$7540,3,FALSE),IF($E63="CDHU",VLOOKUP($F63,'CDHU_Onerado-02.25 (197)'!$A$9:$F$4114,3,FALSE),IF($E63="FDE",VLOOKUP($F63,'FDE-01.25'!$A$3:$D$4000,3,FALSE),IF($E63="SIURB (E)",VLOOKUP($F63,'EDIF SEM Des JAN25'!$A$3:$D$3000,3,FALSE),IF($E63="SIURB (I)",VLOOKUP($F63,'INFRA SEM Des JAN25'!$A$2:$D$1000,3,FALSE),IF($E63="SICRO NOVO",VLOOKUP($F63,'SICRO.DNIT ONERADA 01.25'!$A$4:$D$7000,3,FALSE),0))))))</f>
        <v>TX</v>
      </c>
      <c r="I63" s="77">
        <f>IF(D63&lt;&gt;0,INDEX('MEMORIA CALCULO'!$A$1:$Q$2429,MATCH(D63,'MEMORIA CALCULO'!$A$1:$A$2429,0),17),0)</f>
        <v>1</v>
      </c>
      <c r="J63" s="192">
        <f>IF($E63="SINAPI",VLOOKUP($F63,'SINAPI_ONERADO-03.25'!$G$2:$K$7540,5,FALSE),IF($E63="CDHU",VLOOKUP($F63,'CDHU_Onerado-02.25 (197)'!$A$9:$F$4114,6,FALSE),IF($E63="FDE",VLOOKUP($F63,'FDE-01.25'!$A$3:$E$4000,5,FALSE),IF($E63="SIURB (E)",VLOOKUP($F63,'EDIF SEM Des JAN25'!$A$3:$D$3000,4,FALSE),IF($E63="SIURB (I)",VLOOKUP($F63,'INFRA SEM Des JAN25'!$A$2:$D$1000,4,FALSE),IF($E63="SICRO NOVO",VLOOKUP($F63,'SICRO.DNIT ONERADA 01.25'!$A$4:$D$7000,4,FALSE),0))))))</f>
        <v>39754.76</v>
      </c>
      <c r="K63" s="193">
        <f t="shared" ref="K63:K67" si="53">J63*(1+IF(N63="x",$T$4,$T$3))</f>
        <v>48687.65</v>
      </c>
      <c r="L63" s="326">
        <f t="shared" ref="L63:L67" si="54">ROUND(ROUND(I63,2)*ROUND(K63,2),2)</f>
        <v>48687.65</v>
      </c>
      <c r="M63" s="24"/>
      <c r="N63" s="28"/>
      <c r="O63" s="118">
        <f t="shared" ref="O63" si="55">IFERROR(L63/$L$11,0)</f>
        <v>3.2800000000000003E-2</v>
      </c>
    </row>
    <row r="64" spans="1:25" s="4" customFormat="1" ht="17.45" customHeight="1">
      <c r="A64" s="322" t="str">
        <f t="shared" si="51"/>
        <v/>
      </c>
      <c r="B64" s="228">
        <f t="shared" si="49"/>
        <v>4</v>
      </c>
      <c r="C64" s="44">
        <f t="shared" si="52"/>
        <v>0</v>
      </c>
      <c r="D64" s="381"/>
      <c r="E64" s="431" t="s">
        <v>166</v>
      </c>
      <c r="F64" s="383"/>
      <c r="G64" s="384"/>
      <c r="H64" s="385"/>
      <c r="I64" s="386"/>
      <c r="J64" s="387"/>
      <c r="K64" s="388"/>
      <c r="L64" s="230"/>
      <c r="M64" s="5"/>
      <c r="N64" s="38"/>
      <c r="O64" s="45"/>
      <c r="P64" s="39"/>
      <c r="V64" s="3"/>
      <c r="W64" s="3"/>
      <c r="X64" s="3"/>
      <c r="Y64" s="3"/>
    </row>
    <row r="65" spans="1:25" s="21" customFormat="1" ht="17.45" customHeight="1">
      <c r="A65" s="322" t="str">
        <f t="shared" si="51"/>
        <v>4</v>
      </c>
      <c r="B65" s="228">
        <f t="shared" si="49"/>
        <v>4</v>
      </c>
      <c r="C65" s="44">
        <f t="shared" si="52"/>
        <v>4</v>
      </c>
      <c r="D65" s="165">
        <f>D63+1</f>
        <v>4006</v>
      </c>
      <c r="E65" s="64" t="s">
        <v>86</v>
      </c>
      <c r="F65" s="139" t="s">
        <v>122</v>
      </c>
      <c r="G65" s="65" t="str">
        <f>IF($E65="SINAPI",VLOOKUP($F65,'SINAPI_ONERADO-03.25'!G32:K7584,2,FALSE),IF($E65="CDHU",VLOOKUP($F65,'CDHU_Onerado-02.25 (197)'!$A$9:$F$4114,2,FALSE),IF($E65="FDE",VLOOKUP($F65,'FDE-01.25'!$A$3:$D$4000,2,FALSE),IF($E65="SIURB (E)",VLOOKUP($F65,'EDIF SEM Des JAN25'!$A$3:$D$3000,2,FALSE),IF($E65="SIURB (I)",VLOOKUP($F65,'INFRA SEM Des JAN25'!$A$2:$D$1000,2,FALSE),IF($E65="SICRO NOVO",VLOOKUP($F65,'SICRO.DNIT ONERADA 01.25'!$A$4:$D$7000,2,FALSE),0))))))</f>
        <v>Escavação e carga mecanizada em solo de 1ª categoria, em campo aberto</v>
      </c>
      <c r="H65" s="66" t="str">
        <f>IF($E65="SINAPI",VLOOKUP($F65,'SINAPI_ONERADO-03.25'!$G$2:$K$7540,3,FALSE),IF($E65="CDHU",VLOOKUP($F65,'CDHU_Onerado-02.25 (197)'!$A$9:$F$4114,3,FALSE),IF($E65="FDE",VLOOKUP($F65,'FDE-01.25'!$A$3:$D$4000,3,FALSE),IF($E65="SIURB (E)",VLOOKUP($F65,'EDIF SEM Des JAN25'!$A$3:$D$3000,3,FALSE),IF($E65="SIURB (I)",VLOOKUP($F65,'INFRA SEM Des JAN25'!$A$2:$D$1000,3,FALSE),IF($E65="SICRO NOVO",VLOOKUP($F65,'SICRO.DNIT ONERADA 01.25'!$A$4:$D$7000,3,FALSE),0))))))</f>
        <v>M3</v>
      </c>
      <c r="I65" s="77">
        <f>IF(D65&lt;&gt;0,INDEX('MEMORIA CALCULO'!$A$1:$Q$2429,MATCH(D65,'MEMORIA CALCULO'!$A$1:$A$2429,0),17),0)</f>
        <v>102</v>
      </c>
      <c r="J65" s="192">
        <f>IF($E65="SINAPI",VLOOKUP($F65,'SINAPI_ONERADO-03.25'!$G$2:$K$7540,5,FALSE),IF($E65="CDHU",VLOOKUP($F65,'CDHU_Onerado-02.25 (197)'!$A$9:$F$4114,6,FALSE),IF($E65="FDE",VLOOKUP($F65,'FDE-01.25'!$A$3:$E$4000,5,FALSE),IF($E65="SIURB (E)",VLOOKUP($F65,'EDIF SEM Des JAN25'!$A$3:$D$3000,4,FALSE),IF($E65="SIURB (I)",VLOOKUP($F65,'INFRA SEM Des JAN25'!$A$2:$D$1000,4,FALSE),IF($E65="SICRO NOVO",VLOOKUP($F65,'SICRO.DNIT ONERADA 01.25'!$A$4:$D$7000,4,FALSE),0))))))</f>
        <v>16.420000000000002</v>
      </c>
      <c r="K65" s="193">
        <f t="shared" si="53"/>
        <v>20.11</v>
      </c>
      <c r="L65" s="326">
        <f t="shared" si="54"/>
        <v>2051.2199999999998</v>
      </c>
      <c r="M65" s="24"/>
      <c r="N65" s="28"/>
      <c r="O65" s="118">
        <f t="shared" ref="O65" si="56">IFERROR(L65/$L$11,0)</f>
        <v>1.4E-3</v>
      </c>
    </row>
    <row r="66" spans="1:25" s="21" customFormat="1" ht="17.45" customHeight="1">
      <c r="A66" s="322" t="str">
        <f t="shared" ref="A66:A67" si="57">LEFT(D66,1)</f>
        <v>4</v>
      </c>
      <c r="B66" s="228">
        <f t="shared" si="49"/>
        <v>4</v>
      </c>
      <c r="C66" s="44">
        <f t="shared" ref="C66:C67" si="58">IF(D66="",0,B66)</f>
        <v>4</v>
      </c>
      <c r="D66" s="323">
        <f t="shared" si="50"/>
        <v>4007</v>
      </c>
      <c r="E66" s="64" t="s">
        <v>22759</v>
      </c>
      <c r="F66" s="287">
        <v>1003006</v>
      </c>
      <c r="G66" s="65" t="str">
        <f>IF($E66="SINAPI",VLOOKUP($F66,'SINAPI_ONERADO-03.25'!G33:K7585,2,FALSE),IF($E66="CDHU",VLOOKUP($F66,'CDHU_Onerado-02.25 (197)'!$A$9:$F$4114,2,FALSE),IF($E66="FDE",VLOOKUP($F66,'FDE-01.25'!$A$3:$D$4000,2,FALSE),IF($E66="SIURB (E)",VLOOKUP($F66,'EDIF SEM Des JAN25'!$A$3:$D$3000,2,FALSE),IF($E66="SIURB (I)",VLOOKUP($F66,'INFRA SEM Des JAN25'!$A$2:$D$1000,2,FALSE),IF($E66="SICRO NOVO",VLOOKUP($F66,'SICRO.DNIT ONERADA 01.25'!$A$4:$D$7000,2,FALSE),0))))))</f>
        <v>ATERRO, INCLUSIVE COMPACTAÇÃO</v>
      </c>
      <c r="H66" s="66" t="str">
        <f>IF($E66="SINAPI",VLOOKUP($F66,'SINAPI_ONERADO-03.25'!$G$2:$K$7540,3,FALSE),IF($E66="CDHU",VLOOKUP($F66,'CDHU_Onerado-02.25 (197)'!$A$9:$F$4114,3,FALSE),IF($E66="FDE",VLOOKUP($F66,'FDE-01.25'!$A$3:$D$4000,3,FALSE),IF($E66="SIURB (E)",VLOOKUP($F66,'EDIF SEM Des JAN25'!$A$3:$D$3000,3,FALSE),IF($E66="SIURB (I)",VLOOKUP($F66,'INFRA SEM Des JAN25'!$A$2:$D$1000,3,FALSE),IF($E66="SICRO NOVO",VLOOKUP($F66,'SICRO.DNIT ONERADA 01.25'!$A$4:$D$7000,3,FALSE),0))))))</f>
        <v>M3</v>
      </c>
      <c r="I66" s="77">
        <f>IF(D66&lt;&gt;0,INDEX('MEMORIA CALCULO'!$A$1:$Q$2429,MATCH(D66,'MEMORIA CALCULO'!$A$1:$A$2429,0),17),0)</f>
        <v>88.4</v>
      </c>
      <c r="J66" s="192">
        <f>IF($E66="SINAPI",VLOOKUP($F66,'SINAPI_ONERADO-03.25'!$G$2:$K$7540,5,FALSE),IF($E66="CDHU",VLOOKUP($F66,'CDHU_Onerado-02.25 (197)'!$A$9:$F$4114,6,FALSE),IF($E66="FDE",VLOOKUP($F66,'FDE-01.25'!$A$3:$E$4000,5,FALSE),IF($E66="SIURB (E)",VLOOKUP($F66,'EDIF SEM Des JAN25'!$A$3:$D$3000,4,FALSE),IF($E66="SIURB (I)",VLOOKUP($F66,'INFRA SEM Des JAN25'!$A$2:$D$1000,4,FALSE),IF($E66="SICRO NOVO",VLOOKUP($F66,'SICRO.DNIT ONERADA 01.25'!$A$4:$D$7000,4,FALSE),0))))))</f>
        <v>7.78</v>
      </c>
      <c r="K66" s="193">
        <f t="shared" si="53"/>
        <v>9.5299999999999994</v>
      </c>
      <c r="L66" s="326">
        <f t="shared" si="54"/>
        <v>842.45</v>
      </c>
      <c r="M66" s="24"/>
      <c r="N66" s="28"/>
      <c r="O66" s="118">
        <f t="shared" ref="O66:O78" si="59">IFERROR(L66/$L$11,0)</f>
        <v>5.9999999999999995E-4</v>
      </c>
    </row>
    <row r="67" spans="1:25" s="21" customFormat="1" ht="17.45" customHeight="1">
      <c r="A67" s="322" t="str">
        <f t="shared" si="57"/>
        <v>4</v>
      </c>
      <c r="B67" s="228">
        <f t="shared" si="49"/>
        <v>4</v>
      </c>
      <c r="C67" s="44">
        <f t="shared" si="58"/>
        <v>4</v>
      </c>
      <c r="D67" s="165">
        <f t="shared" si="50"/>
        <v>4008</v>
      </c>
      <c r="E67" s="64" t="s">
        <v>86</v>
      </c>
      <c r="F67" s="139" t="s">
        <v>124</v>
      </c>
      <c r="G67" s="65" t="str">
        <f>IF($E67="SINAPI",VLOOKUP($F67,'SINAPI_ONERADO-03.25'!G34:K7586,2,FALSE),IF($E67="CDHU",VLOOKUP($F67,'CDHU_Onerado-02.25 (197)'!$A$9:$F$4114,2,FALSE),IF($E67="FDE",VLOOKUP($F67,'FDE-01.25'!$A$3:$D$4000,2,FALSE),IF($E67="SIURB (E)",VLOOKUP($F67,'EDIF SEM Des JAN25'!$A$3:$D$3000,2,FALSE),IF($E67="SIURB (I)",VLOOKUP($F67,'INFRA SEM Des JAN25'!$A$2:$D$1000,2,FALSE),IF($E67="SICRO NOVO",VLOOKUP($F67,'SICRO.DNIT ONERADA 01.25'!$A$4:$D$7000,2,FALSE),0))))))</f>
        <v>Transporte de solo de 1ª e 2ª categoria por caminhão para distâncias superiores ao 15° km até o 20° km</v>
      </c>
      <c r="H67" s="66" t="str">
        <f>IF($E67="SINAPI",VLOOKUP($F67,'SINAPI_ONERADO-03.25'!$G$2:$K$7540,3,FALSE),IF($E67="CDHU",VLOOKUP($F67,'CDHU_Onerado-02.25 (197)'!$A$9:$F$4114,3,FALSE),IF($E67="FDE",VLOOKUP($F67,'FDE-01.25'!$A$3:$D$4000,3,FALSE),IF($E67="SIURB (E)",VLOOKUP($F67,'EDIF SEM Des JAN25'!$A$3:$D$3000,3,FALSE),IF($E67="SIURB (I)",VLOOKUP($F67,'INFRA SEM Des JAN25'!$A$2:$D$1000,3,FALSE),IF($E67="SICRO NOVO",VLOOKUP($F67,'SICRO.DNIT ONERADA 01.25'!$A$4:$D$7000,3,FALSE),0))))))</f>
        <v>M3</v>
      </c>
      <c r="I67" s="77">
        <f>IF(D67&lt;&gt;0,INDEX('MEMORIA CALCULO'!$A$1:$Q$2429,MATCH(D67,'MEMORIA CALCULO'!$A$1:$A$2429,0),17),0)</f>
        <v>17.68</v>
      </c>
      <c r="J67" s="192">
        <f>IF($E67="SINAPI",VLOOKUP($F67,'SINAPI_ONERADO-03.25'!$G$2:$K$7540,5,FALSE),IF($E67="CDHU",VLOOKUP($F67,'CDHU_Onerado-02.25 (197)'!$A$9:$F$4114,6,FALSE),IF($E67="FDE",VLOOKUP($F67,'FDE-01.25'!$A$3:$E$4000,5,FALSE),IF($E67="SIURB (E)",VLOOKUP($F67,'EDIF SEM Des JAN25'!$A$3:$D$3000,4,FALSE),IF($E67="SIURB (I)",VLOOKUP($F67,'INFRA SEM Des JAN25'!$A$2:$D$1000,4,FALSE),IF($E67="SICRO NOVO",VLOOKUP($F67,'SICRO.DNIT ONERADA 01.25'!$A$4:$D$7000,4,FALSE),0))))))</f>
        <v>37.68</v>
      </c>
      <c r="K67" s="193">
        <f t="shared" si="53"/>
        <v>46.15</v>
      </c>
      <c r="L67" s="326">
        <f t="shared" si="54"/>
        <v>815.93</v>
      </c>
      <c r="M67" s="24"/>
      <c r="N67" s="28"/>
      <c r="O67" s="118">
        <f t="shared" si="59"/>
        <v>5.0000000000000001E-4</v>
      </c>
    </row>
    <row r="68" spans="1:25" s="21" customFormat="1" ht="17.45" customHeight="1">
      <c r="A68" s="322" t="str">
        <f t="shared" ref="A68:A78" si="60">LEFT(D68,1)</f>
        <v>4</v>
      </c>
      <c r="B68" s="228">
        <f t="shared" si="49"/>
        <v>4</v>
      </c>
      <c r="C68" s="44">
        <f t="shared" ref="C68:C78" si="61">IF(D68="",0,B68)</f>
        <v>4</v>
      </c>
      <c r="D68" s="323">
        <f t="shared" si="50"/>
        <v>4009</v>
      </c>
      <c r="E68" s="64" t="s">
        <v>86</v>
      </c>
      <c r="F68" s="139" t="s">
        <v>80</v>
      </c>
      <c r="G68" s="65" t="str">
        <f>IF($E68="SINAPI",VLOOKUP($F68,'SINAPI_ONERADO-03.25'!G35:K7587,2,FALSE),IF($E68="CDHU",VLOOKUP($F68,'CDHU_Onerado-02.25 (197)'!$A$9:$F$4114,2,FALSE),IF($E68="FDE",VLOOKUP($F68,'FDE-01.25'!$A$3:$D$4000,2,FALSE),IF($E68="SIURB (E)",VLOOKUP($F68,'EDIF SEM Des JAN25'!$A$3:$D$3000,2,FALSE),IF($E68="SIURB (I)",VLOOKUP($F68,'INFRA SEM Des JAN25'!$A$2:$D$1000,2,FALSE),IF($E68="SICRO NOVO",VLOOKUP($F68,'SICRO.DNIT ONERADA 01.25'!$A$4:$D$7000,2,FALSE),0))))))</f>
        <v>Taxa de destinação de resíduo sólido em aterro, tipo solo/terra</v>
      </c>
      <c r="H68" s="66" t="str">
        <f>IF($E68="SINAPI",VLOOKUP($F68,'SINAPI_ONERADO-03.25'!$G$2:$K$7540,3,FALSE),IF($E68="CDHU",VLOOKUP($F68,'CDHU_Onerado-02.25 (197)'!$A$9:$F$4114,3,FALSE),IF($E68="FDE",VLOOKUP($F68,'FDE-01.25'!$A$3:$D$4000,3,FALSE),IF($E68="SIURB (E)",VLOOKUP($F68,'EDIF SEM Des JAN25'!$A$3:$D$3000,3,FALSE),IF($E68="SIURB (I)",VLOOKUP($F68,'INFRA SEM Des JAN25'!$A$2:$D$1000,3,FALSE),IF($E68="SICRO NOVO",VLOOKUP($F68,'SICRO.DNIT ONERADA 01.25'!$A$4:$D$7000,3,FALSE),0))))))</f>
        <v>M3</v>
      </c>
      <c r="I68" s="77">
        <f>IF(D68&lt;&gt;0,INDEX('MEMORIA CALCULO'!$A$1:$Q$2429,MATCH(D68,'MEMORIA CALCULO'!$A$1:$A$2429,0),17),0)</f>
        <v>17.68</v>
      </c>
      <c r="J68" s="192">
        <f>IF($E68="SINAPI",VLOOKUP($F68,'SINAPI_ONERADO-03.25'!$G$2:$K$7540,5,FALSE),IF($E68="CDHU",VLOOKUP($F68,'CDHU_Onerado-02.25 (197)'!$A$9:$F$4114,6,FALSE),IF($E68="FDE",VLOOKUP($F68,'FDE-01.25'!$A$3:$E$4000,5,FALSE),IF($E68="SIURB (E)",VLOOKUP($F68,'EDIF SEM Des JAN25'!$A$3:$D$3000,4,FALSE),IF($E68="SIURB (I)",VLOOKUP($F68,'INFRA SEM Des JAN25'!$A$2:$D$1000,4,FALSE),IF($E68="SICRO NOVO",VLOOKUP($F68,'SICRO.DNIT ONERADA 01.25'!$A$4:$D$7000,4,FALSE),0))))))</f>
        <v>30.62</v>
      </c>
      <c r="K68" s="193">
        <f t="shared" ref="K68:K78" si="62">J68*(1+IF(N68="x",$T$4,$T$3))</f>
        <v>37.5</v>
      </c>
      <c r="L68" s="326">
        <f t="shared" ref="L68:L78" si="63">ROUND(ROUND(I68,2)*ROUND(K68,2),2)</f>
        <v>663</v>
      </c>
      <c r="M68" s="24"/>
      <c r="N68" s="28"/>
      <c r="O68" s="118">
        <f t="shared" si="59"/>
        <v>4.0000000000000002E-4</v>
      </c>
    </row>
    <row r="69" spans="1:25" s="21" customFormat="1" ht="17.45" customHeight="1">
      <c r="A69" s="322" t="str">
        <f t="shared" si="60"/>
        <v>4</v>
      </c>
      <c r="B69" s="228">
        <f t="shared" si="49"/>
        <v>4</v>
      </c>
      <c r="C69" s="44">
        <f t="shared" si="61"/>
        <v>4</v>
      </c>
      <c r="D69" s="165">
        <f t="shared" si="50"/>
        <v>4010</v>
      </c>
      <c r="E69" s="64" t="s">
        <v>22759</v>
      </c>
      <c r="F69" s="139">
        <v>2002010</v>
      </c>
      <c r="G69" s="65" t="str">
        <f>IF($E69="SINAPI",VLOOKUP($F69,'SINAPI_ONERADO-03.25'!G36:K7588,2,FALSE),IF($E69="CDHU",VLOOKUP($F69,'CDHU_Onerado-02.25 (197)'!$A$9:$F$4114,2,FALSE),IF($E69="FDE",VLOOKUP($F69,'FDE-01.25'!$A$3:$D$4000,2,FALSE),IF($E69="SIURB (E)",VLOOKUP($F69,'EDIF SEM Des JAN25'!$A$3:$D$3000,2,FALSE),IF($E69="SIURB (I)",VLOOKUP($F69,'INFRA SEM Des JAN25'!$A$2:$D$1000,2,FALSE),IF($E69="SICRO NOVO",VLOOKUP($F69,'SICRO.DNIT ONERADA 01.25'!$A$4:$D$7000,2,FALSE),0))))))</f>
        <v>APILOAMENTO DO FUNDO DE VALAS, PARA SIMPLES REGULARIZAÇÃO</v>
      </c>
      <c r="H69" s="66" t="str">
        <f>IF($E69="SINAPI",VLOOKUP($F69,'SINAPI_ONERADO-03.25'!$G$2:$K$7540,3,FALSE),IF($E69="CDHU",VLOOKUP($F69,'CDHU_Onerado-02.25 (197)'!$A$9:$F$4114,3,FALSE),IF($E69="FDE",VLOOKUP($F69,'FDE-01.25'!$A$3:$D$4000,3,FALSE),IF($E69="SIURB (E)",VLOOKUP($F69,'EDIF SEM Des JAN25'!$A$3:$D$3000,3,FALSE),IF($E69="SIURB (I)",VLOOKUP($F69,'INFRA SEM Des JAN25'!$A$2:$D$1000,3,FALSE),IF($E69="SICRO NOVO",VLOOKUP($F69,'SICRO.DNIT ONERADA 01.25'!$A$4:$D$7000,3,FALSE),0))))))</f>
        <v>M2</v>
      </c>
      <c r="I69" s="77">
        <f>IF(D69&lt;&gt;0,INDEX('MEMORIA CALCULO'!$A$1:$Q$2429,MATCH(D69,'MEMORIA CALCULO'!$A$1:$A$2429,0),17),0)</f>
        <v>66.45</v>
      </c>
      <c r="J69" s="192">
        <f>IF($E69="SINAPI",VLOOKUP($F69,'SINAPI_ONERADO-03.25'!$G$2:$K$7540,5,FALSE),IF($E69="CDHU",VLOOKUP($F69,'CDHU_Onerado-02.25 (197)'!$A$9:$F$4114,6,FALSE),IF($E69="FDE",VLOOKUP($F69,'FDE-01.25'!$A$3:$E$4000,5,FALSE),IF($E69="SIURB (E)",VLOOKUP($F69,'EDIF SEM Des JAN25'!$A$3:$D$3000,4,FALSE),IF($E69="SIURB (I)",VLOOKUP($F69,'INFRA SEM Des JAN25'!$A$2:$D$1000,4,FALSE),IF($E69="SICRO NOVO",VLOOKUP($F69,'SICRO.DNIT ONERADA 01.25'!$A$4:$D$7000,4,FALSE),0))))))</f>
        <v>6.03</v>
      </c>
      <c r="K69" s="193">
        <f t="shared" si="62"/>
        <v>7.38</v>
      </c>
      <c r="L69" s="326">
        <f t="shared" si="63"/>
        <v>490.4</v>
      </c>
      <c r="M69" s="24"/>
      <c r="N69" s="28"/>
      <c r="O69" s="118">
        <f t="shared" si="59"/>
        <v>2.9999999999999997E-4</v>
      </c>
    </row>
    <row r="70" spans="1:25" s="21" customFormat="1" ht="33" customHeight="1">
      <c r="A70" s="322" t="str">
        <f t="shared" si="60"/>
        <v>4</v>
      </c>
      <c r="B70" s="228">
        <f t="shared" si="49"/>
        <v>4</v>
      </c>
      <c r="C70" s="44">
        <f t="shared" si="61"/>
        <v>4</v>
      </c>
      <c r="D70" s="323">
        <f t="shared" si="50"/>
        <v>4011</v>
      </c>
      <c r="E70" s="64" t="s">
        <v>37</v>
      </c>
      <c r="F70" s="139">
        <v>96621</v>
      </c>
      <c r="G70" s="65" t="str">
        <f>IF($E70="SINAPI",VLOOKUP($F70,'SINAPI_ONERADO-03.25'!$B$14:$E$10000,2,FALSE),IF($E70="CDHU",VLOOKUP($F70,'CDHU_Onerado-02.25 (197)'!$A$9:$F$4114,2,FALSE),IF($E70="FDE",VLOOKUP($F70,'FDE-01.25'!$A$3:$D$4000,2,FALSE),IF($E70="SIURB (E)",VLOOKUP($F70,'EDIF SEM Des JAN25'!$A$3:$D$3000,2,FALSE),IF($E70="SIURB (I)",VLOOKUP($F70,'INFRA SEM Des JAN25'!$A$2:$D$1000,2,FALSE),IF($E70="SICRO NOVO",VLOOKUP($F70,'SICRO.DNIT ONERADA 01.25'!$A$4:$D$7000,2,FALSE),0))))))</f>
        <v>LASTRO COM MATERIAL GRANULAR, APLICAÇÃO EM BLOCOS DE COROAMENTO, ESPESSURA DE *5 CM*. AF_01/2024</v>
      </c>
      <c r="H70" s="66" t="str">
        <f>IF($E70="SINAPI",VLOOKUP($F70,'SINAPI_ONERADO-03.25'!$B$2:$E$10000,3,FALSE),IF($E70="CDHU",VLOOKUP($F70,'CDHU_Onerado-02.25 (197)'!$A$9:$F$4114,3,FALSE),IF($E70="FDE",VLOOKUP($F70,'FDE-01.25'!$A$3:$D$4000,3,FALSE),IF($E70="SIURB (E)",VLOOKUP($F70,'EDIF SEM Des JAN25'!$A$3:$D$3000,3,FALSE),IF($E70="SIURB (I)",VLOOKUP($F70,'INFRA SEM Des JAN25'!$A$2:$D$1000,3,FALSE),IF($E70="SICRO NOVO",VLOOKUP($F70,'SICRO.DNIT ONERADA 01.25'!$A$4:$D$7000,3,FALSE),0))))))</f>
        <v>M3</v>
      </c>
      <c r="I70" s="77">
        <f>IF(D70&lt;&gt;0,INDEX('MEMORIA CALCULO'!$A$1:$Q$2429,MATCH(D70,'MEMORIA CALCULO'!$A$1:$A$2429,0),17),0)</f>
        <v>3.32</v>
      </c>
      <c r="J70" s="192">
        <f>IF($E70="SINAPI",VLOOKUP($F70,'SINAPI_ONERADO-03.25'!$B$14:$E$10000,4,FALSE),IF($E70="CDHU",VLOOKUP($F70,'CDHU_Onerado-02.25 (197)'!$A$9:$F$4114,6,FALSE),IF($E70="FDE",VLOOKUP($F70,'FDE-01.25'!$A$3:$E$4000,5,FALSE),IF($E70="SIURB (E)",VLOOKUP($F70,'EDIF SEM Des JAN25'!$A$3:$D$3000,4,FALSE),IF($E70="SIURB (I)",VLOOKUP($F70,'INFRA SEM Des JAN25'!$A$2:$D$1000,4,FALSE),IF($E70="SICRO NOVO",VLOOKUP($F70,'SICRO.DNIT ONERADA 01.25'!$A$4:$D$7000,4,FALSE),0))))))</f>
        <v>215.57</v>
      </c>
      <c r="K70" s="193">
        <f t="shared" si="62"/>
        <v>264.01</v>
      </c>
      <c r="L70" s="406">
        <f t="shared" si="63"/>
        <v>876.51</v>
      </c>
      <c r="M70" s="24"/>
      <c r="N70" s="28"/>
      <c r="O70" s="118">
        <f t="shared" si="59"/>
        <v>5.9999999999999995E-4</v>
      </c>
    </row>
    <row r="71" spans="1:25" s="21" customFormat="1" ht="33" customHeight="1">
      <c r="A71" s="322" t="str">
        <f t="shared" si="60"/>
        <v>4</v>
      </c>
      <c r="B71" s="228">
        <f t="shared" si="49"/>
        <v>4</v>
      </c>
      <c r="C71" s="44">
        <f t="shared" si="61"/>
        <v>4</v>
      </c>
      <c r="D71" s="165">
        <f t="shared" si="50"/>
        <v>4012</v>
      </c>
      <c r="E71" s="64" t="s">
        <v>37</v>
      </c>
      <c r="F71" s="139">
        <v>96537</v>
      </c>
      <c r="G71" s="65" t="str">
        <f>IF($E71="SINAPI",VLOOKUP($F71,'SINAPI_ONERADO-03.25'!$B$14:$E$10000,2,FALSE),IF($E71="CDHU",VLOOKUP($F71,'CDHU_Onerado-02.25 (197)'!$A$9:$F$4114,2,FALSE),IF($E71="FDE",VLOOKUP($F71,'FDE-01.25'!$A$3:$D$4000,2,FALSE),IF($E71="SIURB (E)",VLOOKUP($F71,'EDIF SEM Des JAN25'!$A$3:$D$3000,2,FALSE),IF($E71="SIURB (I)",VLOOKUP($F71,'INFRA SEM Des JAN25'!$A$2:$D$1000,2,FALSE),IF($E71="SICRO NOVO",VLOOKUP($F71,'SICRO.DNIT ONERADA 01.25'!$A$4:$D$7000,2,FALSE),0))))))</f>
        <v>FABRICAÇÃO, MONTAGEM E DESMONTAGEM DE FÔRMA PARA BLOCO DE COROAMENTO, EM CHAPA DE MADEIRA COMPENSADA RESINADA, E=17 MM, 2 UTILIZAÇÕES. AF_01/2024</v>
      </c>
      <c r="H71" s="66" t="str">
        <f>IF($E71="SINAPI",VLOOKUP($F71,'SINAPI_ONERADO-03.25'!$B$2:$E$10000,3,FALSE),IF($E71="CDHU",VLOOKUP($F71,'CDHU_Onerado-02.25 (197)'!$A$9:$F$4114,3,FALSE),IF($E71="FDE",VLOOKUP($F71,'FDE-01.25'!$A$3:$D$4000,3,FALSE),IF($E71="SIURB (E)",VLOOKUP($F71,'EDIF SEM Des JAN25'!$A$3:$D$3000,3,FALSE),IF($E71="SIURB (I)",VLOOKUP($F71,'INFRA SEM Des JAN25'!$A$2:$D$1000,3,FALSE),IF($E71="SICRO NOVO",VLOOKUP($F71,'SICRO.DNIT ONERADA 01.25'!$A$4:$D$7000,3,FALSE),0))))))</f>
        <v>M2</v>
      </c>
      <c r="I71" s="77">
        <f>IF(D71&lt;&gt;0,INDEX('MEMORIA CALCULO'!$A$1:$Q$2429,MATCH(D71,'MEMORIA CALCULO'!$A$1:$A$2429,0),17),0)</f>
        <v>54.4</v>
      </c>
      <c r="J71" s="192">
        <f>IF($E71="SINAPI",VLOOKUP($F71,'SINAPI_ONERADO-03.25'!$B$14:$E$10000,4,FALSE),IF($E71="CDHU",VLOOKUP($F71,'CDHU_Onerado-02.25 (197)'!$A$9:$F$4114,6,FALSE),IF($E71="FDE",VLOOKUP($F71,'FDE-01.25'!$A$3:$E$4000,5,FALSE),IF($E71="SIURB (E)",VLOOKUP($F71,'EDIF SEM Des JAN25'!$A$3:$D$3000,4,FALSE),IF($E71="SIURB (I)",VLOOKUP($F71,'INFRA SEM Des JAN25'!$A$2:$D$1000,4,FALSE),IF($E71="SICRO NOVO",VLOOKUP($F71,'SICRO.DNIT ONERADA 01.25'!$A$4:$D$7000,4,FALSE),0))))))</f>
        <v>192.69</v>
      </c>
      <c r="K71" s="193">
        <f t="shared" si="62"/>
        <v>235.99</v>
      </c>
      <c r="L71" s="406">
        <f t="shared" si="63"/>
        <v>12837.86</v>
      </c>
      <c r="M71" s="24"/>
      <c r="N71" s="28"/>
      <c r="O71" s="118">
        <f t="shared" si="59"/>
        <v>8.6999999999999994E-3</v>
      </c>
    </row>
    <row r="72" spans="1:25" s="21" customFormat="1" ht="33" customHeight="1">
      <c r="A72" s="322" t="str">
        <f t="shared" si="60"/>
        <v>4</v>
      </c>
      <c r="B72" s="228">
        <f t="shared" si="49"/>
        <v>4</v>
      </c>
      <c r="C72" s="44">
        <f t="shared" si="61"/>
        <v>4</v>
      </c>
      <c r="D72" s="323">
        <f t="shared" si="50"/>
        <v>4013</v>
      </c>
      <c r="E72" s="64" t="s">
        <v>37</v>
      </c>
      <c r="F72" s="139">
        <v>96539</v>
      </c>
      <c r="G72" s="65" t="str">
        <f>IF($E72="SINAPI",VLOOKUP($F72,'SINAPI_ONERADO-03.25'!$B$14:$E$10000,2,FALSE),IF($E72="CDHU",VLOOKUP($F72,'CDHU_Onerado-02.25 (197)'!$A$9:$F$4114,2,FALSE),IF($E72="FDE",VLOOKUP($F72,'FDE-01.25'!$A$3:$D$4000,2,FALSE),IF($E72="SIURB (E)",VLOOKUP($F72,'EDIF SEM Des JAN25'!$A$3:$D$3000,2,FALSE),IF($E72="SIURB (I)",VLOOKUP($F72,'INFRA SEM Des JAN25'!$A$2:$D$1000,2,FALSE),IF($E72="SICRO NOVO",VLOOKUP($F72,'SICRO.DNIT ONERADA 01.25'!$A$4:$D$7000,2,FALSE),0))))))</f>
        <v>FABRICAÇÃO, MONTAGEM E DESMONTAGEM DE FÔRMA PARA VIGA BALDRAME, EM CHAPA DE MADEIRA COMPENSADA RESINADA, E=17 MM, 2 UTILIZAÇÕES. AF_01/2024</v>
      </c>
      <c r="H72" s="66" t="str">
        <f>IF($E72="SINAPI",VLOOKUP($F72,'SINAPI_ONERADO-03.25'!$B$2:$E$10000,3,FALSE),IF($E72="CDHU",VLOOKUP($F72,'CDHU_Onerado-02.25 (197)'!$A$9:$F$4114,3,FALSE),IF($E72="FDE",VLOOKUP($F72,'FDE-01.25'!$A$3:$D$4000,3,FALSE),IF($E72="SIURB (E)",VLOOKUP($F72,'EDIF SEM Des JAN25'!$A$3:$D$3000,3,FALSE),IF($E72="SIURB (I)",VLOOKUP($F72,'INFRA SEM Des JAN25'!$A$2:$D$1000,3,FALSE),IF($E72="SICRO NOVO",VLOOKUP($F72,'SICRO.DNIT ONERADA 01.25'!$A$4:$D$7000,3,FALSE),0))))))</f>
        <v>M2</v>
      </c>
      <c r="I72" s="77">
        <f>IF(D72&lt;&gt;0,INDEX('MEMORIA CALCULO'!$A$1:$Q$2429,MATCH(D72,'MEMORIA CALCULO'!$A$1:$A$2429,0),17),0)</f>
        <v>86.31</v>
      </c>
      <c r="J72" s="192">
        <f>IF($E72="SINAPI",VLOOKUP($F72,'SINAPI_ONERADO-03.25'!$B$14:$E$10000,4,FALSE),IF($E72="CDHU",VLOOKUP($F72,'CDHU_Onerado-02.25 (197)'!$A$9:$F$4114,6,FALSE),IF($E72="FDE",VLOOKUP($F72,'FDE-01.25'!$A$3:$E$4000,5,FALSE),IF($E72="SIURB (E)",VLOOKUP($F72,'EDIF SEM Des JAN25'!$A$3:$D$3000,4,FALSE),IF($E72="SIURB (I)",VLOOKUP($F72,'INFRA SEM Des JAN25'!$A$2:$D$1000,4,FALSE),IF($E72="SICRO NOVO",VLOOKUP($F72,'SICRO.DNIT ONERADA 01.25'!$A$4:$D$7000,4,FALSE),0))))))</f>
        <v>138.11000000000001</v>
      </c>
      <c r="K72" s="193">
        <f t="shared" si="62"/>
        <v>169.14</v>
      </c>
      <c r="L72" s="406">
        <f t="shared" si="63"/>
        <v>14598.47</v>
      </c>
      <c r="M72" s="24"/>
      <c r="N72" s="28"/>
      <c r="O72" s="118">
        <f t="shared" si="59"/>
        <v>9.7999999999999997E-3</v>
      </c>
    </row>
    <row r="73" spans="1:25" s="21" customFormat="1" ht="33" customHeight="1">
      <c r="A73" s="322" t="str">
        <f t="shared" si="60"/>
        <v>4</v>
      </c>
      <c r="B73" s="228">
        <f t="shared" si="49"/>
        <v>4</v>
      </c>
      <c r="C73" s="44">
        <f t="shared" si="61"/>
        <v>4</v>
      </c>
      <c r="D73" s="165">
        <f t="shared" si="50"/>
        <v>4014</v>
      </c>
      <c r="E73" s="64" t="s">
        <v>37</v>
      </c>
      <c r="F73" s="139">
        <v>92415</v>
      </c>
      <c r="G73" s="65" t="str">
        <f>IF($E73="SINAPI",VLOOKUP($F73,'SINAPI_ONERADO-03.25'!$B$14:$E$10000,2,FALSE),IF($E73="CDHU",VLOOKUP($F73,'CDHU_Onerado-02.25 (197)'!$A$9:$F$4114,2,FALSE),IF($E73="FDE",VLOOKUP($F73,'FDE-01.25'!$A$3:$D$4000,2,FALSE),IF($E73="SIURB (E)",VLOOKUP($F73,'EDIF SEM Des JAN25'!$A$3:$D$3000,2,FALSE),IF($E73="SIURB (I)",VLOOKUP($F73,'INFRA SEM Des JAN25'!$A$2:$D$1000,2,FALSE),IF($E73="SICRO NOVO",VLOOKUP($F73,'SICRO.DNIT ONERADA 01.25'!$A$4:$D$7000,2,FALSE),0))))))</f>
        <v>MONTAGEM E DESMONTAGEM DE FÔRMA DE PILARES RETANGULARES E ESTRUTURAS SIMILARES, PÉ-DIREITO SIMPLES, EM CHAPA DE MADEIRA COMPENSADA RESINADA, 2 UTILIZAÇÕES. AF_09/2020</v>
      </c>
      <c r="H73" s="66" t="str">
        <f>IF($E73="SINAPI",VLOOKUP($F73,'SINAPI_ONERADO-03.25'!$B$2:$E$10000,3,FALSE),IF($E73="CDHU",VLOOKUP($F73,'CDHU_Onerado-02.25 (197)'!$A$9:$F$4114,3,FALSE),IF($E73="FDE",VLOOKUP($F73,'FDE-01.25'!$A$3:$D$4000,3,FALSE),IF($E73="SIURB (E)",VLOOKUP($F73,'EDIF SEM Des JAN25'!$A$3:$D$3000,3,FALSE),IF($E73="SIURB (I)",VLOOKUP($F73,'INFRA SEM Des JAN25'!$A$2:$D$1000,3,FALSE),IF($E73="SICRO NOVO",VLOOKUP($F73,'SICRO.DNIT ONERADA 01.25'!$A$4:$D$7000,3,FALSE),0))))))</f>
        <v>M2</v>
      </c>
      <c r="I73" s="77">
        <f>IF(D73&lt;&gt;0,INDEX('MEMORIA CALCULO'!$A$1:$Q$2429,MATCH(D73,'MEMORIA CALCULO'!$A$1:$A$2429,0),17),0)</f>
        <v>11.82</v>
      </c>
      <c r="J73" s="192">
        <f>IF($E73="SINAPI",VLOOKUP($F73,'SINAPI_ONERADO-03.25'!$B$14:$E$10000,4,FALSE),IF($E73="CDHU",VLOOKUP($F73,'CDHU_Onerado-02.25 (197)'!$A$9:$F$4114,6,FALSE),IF($E73="FDE",VLOOKUP($F73,'FDE-01.25'!$A$3:$E$4000,5,FALSE),IF($E73="SIURB (E)",VLOOKUP($F73,'EDIF SEM Des JAN25'!$A$3:$D$3000,4,FALSE),IF($E73="SIURB (I)",VLOOKUP($F73,'INFRA SEM Des JAN25'!$A$2:$D$1000,4,FALSE),IF($E73="SICRO NOVO",VLOOKUP($F73,'SICRO.DNIT ONERADA 01.25'!$A$4:$D$7000,4,FALSE),0))))))</f>
        <v>147.09</v>
      </c>
      <c r="K73" s="193">
        <f t="shared" si="62"/>
        <v>180.14</v>
      </c>
      <c r="L73" s="406">
        <f t="shared" si="63"/>
        <v>2129.25</v>
      </c>
      <c r="M73" s="24"/>
      <c r="N73" s="28"/>
      <c r="O73" s="118">
        <f t="shared" si="59"/>
        <v>1.4E-3</v>
      </c>
    </row>
    <row r="74" spans="1:25" s="21" customFormat="1" ht="33" customHeight="1">
      <c r="A74" s="322" t="str">
        <f t="shared" si="60"/>
        <v>4</v>
      </c>
      <c r="B74" s="228">
        <f t="shared" si="49"/>
        <v>4</v>
      </c>
      <c r="C74" s="44">
        <f t="shared" si="61"/>
        <v>4</v>
      </c>
      <c r="D74" s="323">
        <f t="shared" si="50"/>
        <v>4015</v>
      </c>
      <c r="E74" s="64" t="s">
        <v>37</v>
      </c>
      <c r="F74" s="139">
        <v>96537</v>
      </c>
      <c r="G74" s="65" t="str">
        <f>IF($E74="SINAPI",VLOOKUP($F74,'SINAPI_ONERADO-03.25'!$B$14:$E$10000,2,FALSE),IF($E74="CDHU",VLOOKUP($F74,'CDHU_Onerado-02.25 (197)'!$A$9:$F$4114,2,FALSE),IF($E74="FDE",VLOOKUP($F74,'FDE-01.25'!$A$3:$D$4000,2,FALSE),IF($E74="SIURB (E)",VLOOKUP($F74,'EDIF SEM Des JAN25'!$A$3:$D$3000,2,FALSE),IF($E74="SIURB (I)",VLOOKUP($F74,'INFRA SEM Des JAN25'!$A$2:$D$1000,2,FALSE),IF($E74="SICRO NOVO",VLOOKUP($F74,'SICRO.DNIT ONERADA 01.25'!$A$4:$D$7000,2,FALSE),0))))))</f>
        <v>FABRICAÇÃO, MONTAGEM E DESMONTAGEM DE FÔRMA PARA BLOCO DE COROAMENTO, EM CHAPA DE MADEIRA COMPENSADA RESINADA, E=17 MM, 2 UTILIZAÇÕES. AF_01/2024</v>
      </c>
      <c r="H74" s="66" t="str">
        <f>IF($E74="SINAPI",VLOOKUP($F74,'SINAPI_ONERADO-03.25'!$B$2:$E$10000,3,FALSE),IF($E74="CDHU",VLOOKUP($F74,'CDHU_Onerado-02.25 (197)'!$A$9:$F$4114,3,FALSE),IF($E74="FDE",VLOOKUP($F74,'FDE-01.25'!$A$3:$D$4000,3,FALSE),IF($E74="SIURB (E)",VLOOKUP($F74,'EDIF SEM Des JAN25'!$A$3:$D$3000,3,FALSE),IF($E74="SIURB (I)",VLOOKUP($F74,'INFRA SEM Des JAN25'!$A$2:$D$1000,3,FALSE),IF($E74="SICRO NOVO",VLOOKUP($F74,'SICRO.DNIT ONERADA 01.25'!$A$4:$D$7000,3,FALSE),0))))))</f>
        <v>M2</v>
      </c>
      <c r="I74" s="77">
        <f>IF(D74&lt;&gt;0,INDEX('MEMORIA CALCULO'!$A$1:$Q$2429,MATCH(D74,'MEMORIA CALCULO'!$A$1:$A$2429,0),17),0)</f>
        <v>13.75</v>
      </c>
      <c r="J74" s="192">
        <f>IF($E74="SINAPI",VLOOKUP($F74,'SINAPI_ONERADO-03.25'!$B$14:$E$10000,4,FALSE),IF($E74="CDHU",VLOOKUP($F74,'CDHU_Onerado-02.25 (197)'!$A$9:$F$4114,6,FALSE),IF($E74="FDE",VLOOKUP($F74,'FDE-01.25'!$A$3:$E$4000,5,FALSE),IF($E74="SIURB (E)",VLOOKUP($F74,'EDIF SEM Des JAN25'!$A$3:$D$3000,4,FALSE),IF($E74="SIURB (I)",VLOOKUP($F74,'INFRA SEM Des JAN25'!$A$2:$D$1000,4,FALSE),IF($E74="SICRO NOVO",VLOOKUP($F74,'SICRO.DNIT ONERADA 01.25'!$A$4:$D$7000,4,FALSE),0))))))</f>
        <v>192.69</v>
      </c>
      <c r="K74" s="193">
        <f t="shared" si="62"/>
        <v>235.99</v>
      </c>
      <c r="L74" s="406">
        <f t="shared" si="63"/>
        <v>3244.86</v>
      </c>
      <c r="M74" s="24"/>
      <c r="N74" s="28"/>
      <c r="O74" s="118">
        <f t="shared" si="59"/>
        <v>2.2000000000000001E-3</v>
      </c>
    </row>
    <row r="75" spans="1:25" s="21" customFormat="1" ht="17.45" customHeight="1">
      <c r="A75" s="322" t="str">
        <f t="shared" si="60"/>
        <v>4</v>
      </c>
      <c r="B75" s="228">
        <f t="shared" si="49"/>
        <v>4</v>
      </c>
      <c r="C75" s="44">
        <f t="shared" si="61"/>
        <v>4</v>
      </c>
      <c r="D75" s="165">
        <f t="shared" si="50"/>
        <v>4016</v>
      </c>
      <c r="E75" s="64" t="s">
        <v>86</v>
      </c>
      <c r="F75" s="139" t="s">
        <v>82</v>
      </c>
      <c r="G75" s="65" t="str">
        <f>IF($E75="SINAPI",VLOOKUP($F75,'SINAPI_ONERADO-03.25'!G42:K7594,2,FALSE),IF($E75="CDHU",VLOOKUP($F75,'CDHU_Onerado-02.25 (197)'!$A$9:$F$4114,2,FALSE),IF($E75="FDE",VLOOKUP($F75,'FDE-01.25'!$A$3:$D$4000,2,FALSE),IF($E75="SIURB (E)",VLOOKUP($F75,'EDIF SEM Des JAN25'!$A$3:$D$3000,2,FALSE),IF($E75="SIURB (I)",VLOOKUP($F75,'INFRA SEM Des JAN25'!$A$2:$D$1000,2,FALSE),IF($E75="SICRO NOVO",VLOOKUP($F75,'SICRO.DNIT ONERADA 01.25'!$A$4:$D$7000,2,FALSE),0))))))</f>
        <v>Armadura em barra de aço CA-50 (A ou B) fyk = 500 MPa</v>
      </c>
      <c r="H75" s="66" t="str">
        <f>IF($E75="SINAPI",VLOOKUP($F75,'SINAPI_ONERADO-03.25'!$G$2:$K$7540,3,FALSE),IF($E75="CDHU",VLOOKUP($F75,'CDHU_Onerado-02.25 (197)'!$A$9:$F$4114,3,FALSE),IF($E75="FDE",VLOOKUP($F75,'FDE-01.25'!$A$3:$D$4000,3,FALSE),IF($E75="SIURB (E)",VLOOKUP($F75,'EDIF SEM Des JAN25'!$A$3:$D$3000,3,FALSE),IF($E75="SIURB (I)",VLOOKUP($F75,'INFRA SEM Des JAN25'!$A$2:$D$1000,3,FALSE),IF($E75="SICRO NOVO",VLOOKUP($F75,'SICRO.DNIT ONERADA 01.25'!$A$4:$D$7000,3,FALSE),0))))))</f>
        <v>KG</v>
      </c>
      <c r="I75" s="77">
        <f>IF(D75&lt;&gt;0,INDEX('MEMORIA CALCULO'!$A$1:$Q$2429,MATCH(D75,'MEMORIA CALCULO'!$A$1:$A$2429,0),17),0)</f>
        <v>1727</v>
      </c>
      <c r="J75" s="192">
        <f>IF($E75="SINAPI",VLOOKUP($F75,'SINAPI_ONERADO-03.25'!$G$2:$K$7540,5,FALSE),IF($E75="CDHU",VLOOKUP($F75,'CDHU_Onerado-02.25 (197)'!$A$9:$F$4114,6,FALSE),IF($E75="FDE",VLOOKUP($F75,'FDE-01.25'!$A$3:$E$4000,5,FALSE),IF($E75="SIURB (E)",VLOOKUP($F75,'EDIF SEM Des JAN25'!$A$3:$D$3000,4,FALSE),IF($E75="SIURB (I)",VLOOKUP($F75,'INFRA SEM Des JAN25'!$A$2:$D$1000,4,FALSE),IF($E75="SICRO NOVO",VLOOKUP($F75,'SICRO.DNIT ONERADA 01.25'!$A$4:$D$7000,4,FALSE),0))))))</f>
        <v>10.75</v>
      </c>
      <c r="K75" s="193">
        <f t="shared" si="62"/>
        <v>13.17</v>
      </c>
      <c r="L75" s="326">
        <f t="shared" si="63"/>
        <v>22744.59</v>
      </c>
      <c r="M75" s="24"/>
      <c r="N75" s="28"/>
      <c r="O75" s="118">
        <f t="shared" si="59"/>
        <v>1.5299999999999999E-2</v>
      </c>
    </row>
    <row r="76" spans="1:25" s="21" customFormat="1" ht="33" customHeight="1">
      <c r="A76" s="322" t="str">
        <f t="shared" si="60"/>
        <v>4</v>
      </c>
      <c r="B76" s="228">
        <f t="shared" si="49"/>
        <v>4</v>
      </c>
      <c r="C76" s="44">
        <f t="shared" si="61"/>
        <v>4</v>
      </c>
      <c r="D76" s="323">
        <f t="shared" si="50"/>
        <v>4017</v>
      </c>
      <c r="E76" s="64" t="s">
        <v>37</v>
      </c>
      <c r="F76" s="139">
        <v>96557</v>
      </c>
      <c r="G76" s="65" t="str">
        <f>IF($E76="SINAPI",VLOOKUP($F76,'SINAPI_ONERADO-03.25'!$B$14:$E$10000,2,FALSE),IF($E76="CDHU",VLOOKUP($F76,'CDHU_Onerado-02.25 (197)'!$A$9:$F$4114,2,FALSE),IF($E76="FDE",VLOOKUP($F76,'FDE-01.25'!$A$3:$D$4000,2,FALSE),IF($E76="SIURB (E)",VLOOKUP($F76,'EDIF SEM Des JAN25'!$A$3:$D$3000,2,FALSE),IF($E76="SIURB (I)",VLOOKUP($F76,'INFRA SEM Des JAN25'!$A$2:$D$1000,2,FALSE),IF($E76="SICRO NOVO",VLOOKUP($F76,'SICRO.DNIT ONERADA 01.25'!$A$4:$D$7000,2,FALSE),0))))))</f>
        <v>CONCRETAGEM DE BLOCO DE COROAMENTO OU VIGA BALDRAME, FCK 30 MPA, COM USO DE BOMBA - LANÇAMENTO, ADENSAMENTO E ACABAMENTO. AF_01/2024</v>
      </c>
      <c r="H76" s="66" t="str">
        <f>IF($E76="SINAPI",VLOOKUP($F76,'SINAPI_ONERADO-03.25'!$B$2:$E$10000,3,FALSE),IF($E76="CDHU",VLOOKUP($F76,'CDHU_Onerado-02.25 (197)'!$A$9:$F$4114,3,FALSE),IF($E76="FDE",VLOOKUP($F76,'FDE-01.25'!$A$3:$D$4000,3,FALSE),IF($E76="SIURB (E)",VLOOKUP($F76,'EDIF SEM Des JAN25'!$A$3:$D$3000,3,FALSE),IF($E76="SIURB (I)",VLOOKUP($F76,'INFRA SEM Des JAN25'!$A$2:$D$1000,3,FALSE),IF($E76="SICRO NOVO",VLOOKUP($F76,'SICRO.DNIT ONERADA 01.25'!$A$4:$D$7000,3,FALSE),0))))))</f>
        <v>M3</v>
      </c>
      <c r="I76" s="77">
        <f>IF(D76&lt;&gt;0,INDEX('MEMORIA CALCULO'!$A$1:$Q$2429,MATCH(D76,'MEMORIA CALCULO'!$A$1:$A$2429,0),17),0)</f>
        <v>20.78</v>
      </c>
      <c r="J76" s="192">
        <f>IF($E76="SINAPI",VLOOKUP($F76,'SINAPI_ONERADO-03.25'!$B$14:$E$10000,4,FALSE),IF($E76="CDHU",VLOOKUP($F76,'CDHU_Onerado-02.25 (197)'!$A$9:$F$4114,6,FALSE),IF($E76="FDE",VLOOKUP($F76,'FDE-01.25'!$A$3:$E$4000,5,FALSE),IF($E76="SIURB (E)",VLOOKUP($F76,'EDIF SEM Des JAN25'!$A$3:$D$3000,4,FALSE),IF($E76="SIURB (I)",VLOOKUP($F76,'INFRA SEM Des JAN25'!$A$2:$D$1000,4,FALSE),IF($E76="SICRO NOVO",VLOOKUP($F76,'SICRO.DNIT ONERADA 01.25'!$A$4:$D$7000,4,FALSE),0))))))</f>
        <v>619.54</v>
      </c>
      <c r="K76" s="193">
        <f t="shared" si="62"/>
        <v>758.75</v>
      </c>
      <c r="L76" s="406">
        <f t="shared" si="63"/>
        <v>15766.83</v>
      </c>
      <c r="M76" s="24"/>
      <c r="N76" s="28"/>
      <c r="O76" s="118">
        <f t="shared" si="59"/>
        <v>1.06E-2</v>
      </c>
    </row>
    <row r="77" spans="1:25" s="21" customFormat="1" ht="33" customHeight="1">
      <c r="A77" s="322" t="str">
        <f t="shared" si="60"/>
        <v>4</v>
      </c>
      <c r="B77" s="228">
        <f t="shared" si="49"/>
        <v>4</v>
      </c>
      <c r="C77" s="44">
        <f t="shared" si="61"/>
        <v>4</v>
      </c>
      <c r="D77" s="165">
        <f t="shared" si="50"/>
        <v>4018</v>
      </c>
      <c r="E77" s="64" t="s">
        <v>37</v>
      </c>
      <c r="F77" s="139">
        <v>103672</v>
      </c>
      <c r="G77" s="65" t="str">
        <f>IF($E77="SINAPI",VLOOKUP($F77,'SINAPI_ONERADO-03.25'!$B$14:$E$10000,2,FALSE),IF($E77="CDHU",VLOOKUP($F77,'CDHU_Onerado-02.25 (197)'!$A$9:$F$4114,2,FALSE),IF($E77="FDE",VLOOKUP($F77,'FDE-01.25'!$A$3:$D$4000,2,FALSE),IF($E77="SIURB (E)",VLOOKUP($F77,'EDIF SEM Des JAN25'!$A$3:$D$3000,2,FALSE),IF($E77="SIURB (I)",VLOOKUP($F77,'INFRA SEM Des JAN25'!$A$2:$D$1000,2,FALSE),IF($E77="SICRO NOVO",VLOOKUP($F77,'SICRO.DNIT ONERADA 01.25'!$A$4:$D$7000,2,FALSE),0))))))</f>
        <v>CONCRETAGEM DE PILARES, FCK = 25 MPA, COM USO DE BOMBA - LANÇAMENTO, ADENSAMENTO E ACABAMENTO. AF_02/2022_PS</v>
      </c>
      <c r="H77" s="66" t="str">
        <f>IF($E77="SINAPI",VLOOKUP($F77,'SINAPI_ONERADO-03.25'!$B$2:$E$10000,3,FALSE),IF($E77="CDHU",VLOOKUP($F77,'CDHU_Onerado-02.25 (197)'!$A$9:$F$4114,3,FALSE),IF($E77="FDE",VLOOKUP($F77,'FDE-01.25'!$A$3:$D$4000,3,FALSE),IF($E77="SIURB (E)",VLOOKUP($F77,'EDIF SEM Des JAN25'!$A$3:$D$3000,3,FALSE),IF($E77="SIURB (I)",VLOOKUP($F77,'INFRA SEM Des JAN25'!$A$2:$D$1000,3,FALSE),IF($E77="SICRO NOVO",VLOOKUP($F77,'SICRO.DNIT ONERADA 01.25'!$A$4:$D$7000,3,FALSE),0))))))</f>
        <v>M3</v>
      </c>
      <c r="I77" s="77">
        <f>IF(D77&lt;&gt;0,INDEX('MEMORIA CALCULO'!$A$1:$Q$2429,MATCH(D77,'MEMORIA CALCULO'!$A$1:$A$2429,0),17),0)</f>
        <v>0.8</v>
      </c>
      <c r="J77" s="192">
        <f>IF($E77="SINAPI",VLOOKUP($F77,'SINAPI_ONERADO-03.25'!$B$14:$E$10000,4,FALSE),IF($E77="CDHU",VLOOKUP($F77,'CDHU_Onerado-02.25 (197)'!$A$9:$F$4114,6,FALSE),IF($E77="FDE",VLOOKUP($F77,'FDE-01.25'!$A$3:$E$4000,5,FALSE),IF($E77="SIURB (E)",VLOOKUP($F77,'EDIF SEM Des JAN25'!$A$3:$D$3000,4,FALSE),IF($E77="SIURB (I)",VLOOKUP($F77,'INFRA SEM Des JAN25'!$A$2:$D$1000,4,FALSE),IF($E77="SICRO NOVO",VLOOKUP($F77,'SICRO.DNIT ONERADA 01.25'!$A$4:$D$7000,4,FALSE),0))))))</f>
        <v>571.37</v>
      </c>
      <c r="K77" s="193">
        <f t="shared" si="62"/>
        <v>699.76</v>
      </c>
      <c r="L77" s="406">
        <f t="shared" si="63"/>
        <v>559.80999999999995</v>
      </c>
      <c r="M77" s="24"/>
      <c r="N77" s="28"/>
      <c r="O77" s="118">
        <f t="shared" si="59"/>
        <v>4.0000000000000002E-4</v>
      </c>
    </row>
    <row r="78" spans="1:25" s="21" customFormat="1" ht="17.45" customHeight="1">
      <c r="A78" s="322" t="str">
        <f t="shared" si="60"/>
        <v>4</v>
      </c>
      <c r="B78" s="228">
        <f t="shared" si="49"/>
        <v>4</v>
      </c>
      <c r="C78" s="44">
        <f t="shared" si="61"/>
        <v>4</v>
      </c>
      <c r="D78" s="323">
        <f t="shared" si="50"/>
        <v>4019</v>
      </c>
      <c r="E78" s="64" t="s">
        <v>37</v>
      </c>
      <c r="F78" s="139">
        <v>98557</v>
      </c>
      <c r="G78" s="65" t="str">
        <f>IF($E78="SINAPI",VLOOKUP($F78,'SINAPI_ONERADO-03.25'!$B$14:$E$10000,2,FALSE),IF($E78="CDHU",VLOOKUP($F78,'CDHU_Onerado-02.25 (197)'!$A$9:$F$4114,2,FALSE),IF($E78="FDE",VLOOKUP($F78,'FDE-01.25'!$A$3:$D$4000,2,FALSE),IF($E78="SIURB (E)",VLOOKUP($F78,'EDIF SEM Des JAN25'!$A$3:$D$3000,2,FALSE),IF($E78="SIURB (I)",VLOOKUP($F78,'INFRA SEM Des JAN25'!$A$2:$D$1000,2,FALSE),IF($E78="SICRO NOVO",VLOOKUP($F78,'SICRO.DNIT ONERADA 01.25'!$A$4:$D$7000,2,FALSE),0))))))</f>
        <v>IMPERMEABILIZAÇÃO DE SUPERFÍCIE COM EMULSÃO ASFÁLTICA, 2 DEMÃOS. AF_09/2023</v>
      </c>
      <c r="H78" s="66" t="str">
        <f>IF($E78="SINAPI",VLOOKUP($F78,'SINAPI_ONERADO-03.25'!$B$2:$E$10000,3,FALSE),IF($E78="CDHU",VLOOKUP($F78,'CDHU_Onerado-02.25 (197)'!$A$9:$F$4114,3,FALSE),IF($E78="FDE",VLOOKUP($F78,'FDE-01.25'!$A$3:$D$4000,3,FALSE),IF($E78="SIURB (E)",VLOOKUP($F78,'EDIF SEM Des JAN25'!$A$3:$D$3000,3,FALSE),IF($E78="SIURB (I)",VLOOKUP($F78,'INFRA SEM Des JAN25'!$A$2:$D$1000,3,FALSE),IF($E78="SICRO NOVO",VLOOKUP($F78,'SICRO.DNIT ONERADA 01.25'!$A$4:$D$7000,3,FALSE),0))))))</f>
        <v>M2</v>
      </c>
      <c r="I78" s="77">
        <f>IF(D78&lt;&gt;0,INDEX('MEMORIA CALCULO'!$A$1:$Q$2429,MATCH(D78,'MEMORIA CALCULO'!$A$1:$A$2429,0),17),0)</f>
        <v>166.28</v>
      </c>
      <c r="J78" s="192">
        <f>IF($E78="SINAPI",VLOOKUP($F78,'SINAPI_ONERADO-03.25'!$B$14:$E$10000,4,FALSE),IF($E78="CDHU",VLOOKUP($F78,'CDHU_Onerado-02.25 (197)'!$A$9:$F$4114,6,FALSE),IF($E78="FDE",VLOOKUP($F78,'FDE-01.25'!$A$3:$E$4000,5,FALSE),IF($E78="SIURB (E)",VLOOKUP($F78,'EDIF SEM Des JAN25'!$A$3:$D$3000,4,FALSE),IF($E78="SIURB (I)",VLOOKUP($F78,'INFRA SEM Des JAN25'!$A$2:$D$1000,4,FALSE),IF($E78="SICRO NOVO",VLOOKUP($F78,'SICRO.DNIT ONERADA 01.25'!$A$4:$D$7000,4,FALSE),0))))))</f>
        <v>44.3</v>
      </c>
      <c r="K78" s="193">
        <f t="shared" si="62"/>
        <v>54.25</v>
      </c>
      <c r="L78" s="406">
        <f t="shared" si="63"/>
        <v>9020.69</v>
      </c>
      <c r="M78" s="24"/>
      <c r="N78" s="28"/>
      <c r="O78" s="118">
        <f t="shared" si="59"/>
        <v>6.1000000000000004E-3</v>
      </c>
    </row>
    <row r="79" spans="1:25" s="21" customFormat="1" ht="17.45" customHeight="1">
      <c r="A79" s="322"/>
      <c r="B79" s="228"/>
      <c r="C79" s="44"/>
      <c r="D79" s="170"/>
      <c r="E79" s="502"/>
      <c r="F79" s="162"/>
      <c r="G79" s="162"/>
      <c r="I79" s="22"/>
      <c r="J79" s="163"/>
      <c r="K79" s="22"/>
      <c r="L79" s="198"/>
      <c r="M79" s="24"/>
      <c r="N79" s="24"/>
      <c r="O79" s="30"/>
      <c r="Q79" s="24"/>
    </row>
    <row r="80" spans="1:25" s="4" customFormat="1" ht="17.45" customHeight="1">
      <c r="A80" s="322" t="str">
        <f t="shared" ref="A80:A83" si="64">LEFT(D80,1)</f>
        <v>5</v>
      </c>
      <c r="B80" s="228">
        <f>D80</f>
        <v>5</v>
      </c>
      <c r="C80" s="44">
        <f t="shared" ref="C80:C83" si="65">IF(D80="",0,B80)</f>
        <v>5</v>
      </c>
      <c r="D80" s="409">
        <f>D57+1</f>
        <v>5</v>
      </c>
      <c r="E80" s="436" t="s">
        <v>24017</v>
      </c>
      <c r="F80" s="383"/>
      <c r="G80" s="410"/>
      <c r="H80" s="383"/>
      <c r="I80" s="411"/>
      <c r="J80" s="387"/>
      <c r="K80" s="412" t="s">
        <v>23109</v>
      </c>
      <c r="L80" s="230">
        <f>SUM(L82:L101)</f>
        <v>290546.82</v>
      </c>
      <c r="M80" s="5"/>
      <c r="N80" s="407"/>
      <c r="O80" s="45">
        <f t="shared" ref="O80" si="66">IFERROR(L80/$L$11,0)</f>
        <v>0.1958</v>
      </c>
      <c r="P80" s="39"/>
      <c r="V80" s="3"/>
      <c r="W80" s="3"/>
      <c r="X80" s="3"/>
      <c r="Y80" s="3"/>
    </row>
    <row r="81" spans="1:25" s="4" customFormat="1" ht="17.45" customHeight="1">
      <c r="A81" s="322"/>
      <c r="B81" s="228"/>
      <c r="C81" s="44"/>
      <c r="D81" s="381"/>
      <c r="E81" s="431" t="s">
        <v>31647</v>
      </c>
      <c r="F81" s="383"/>
      <c r="G81" s="384"/>
      <c r="H81" s="385"/>
      <c r="I81" s="386"/>
      <c r="J81" s="387"/>
      <c r="K81" s="388"/>
      <c r="L81" s="230"/>
      <c r="M81" s="5"/>
      <c r="N81" s="38"/>
      <c r="O81" s="45"/>
      <c r="P81" s="39"/>
      <c r="V81" s="3"/>
      <c r="W81" s="3"/>
      <c r="X81" s="3"/>
      <c r="Y81" s="3"/>
    </row>
    <row r="82" spans="1:25" s="21" customFormat="1" ht="33" customHeight="1">
      <c r="A82" s="322" t="str">
        <f t="shared" si="64"/>
        <v>5</v>
      </c>
      <c r="B82" s="228">
        <f>B80</f>
        <v>5</v>
      </c>
      <c r="C82" s="44">
        <f t="shared" si="65"/>
        <v>5</v>
      </c>
      <c r="D82" s="165">
        <f>(D80*1000)+1</f>
        <v>5001</v>
      </c>
      <c r="E82" s="64" t="s">
        <v>37</v>
      </c>
      <c r="F82" s="139">
        <v>92451</v>
      </c>
      <c r="G82" s="65" t="str">
        <f>IF($E82="SINAPI",VLOOKUP($F82,'SINAPI_ONERADO-03.25'!$B$14:$E$10000,2,FALSE),IF($E82="CDHU",VLOOKUP($F82,'CDHU_Onerado-02.25 (197)'!$A$9:$F$4114,2,FALSE),IF($E82="FDE",VLOOKUP($F82,'FDE-01.25'!$A$3:$D$4000,2,FALSE),IF($E82="SIURB (E)",VLOOKUP($F82,'EDIF SEM Des JAN25'!$A$3:$D$3000,2,FALSE),IF($E82="SIURB (I)",VLOOKUP($F82,'INFRA SEM Des JAN25'!$A$2:$D$1000,2,FALSE),IF($E82="SICRO NOVO",VLOOKUP($F82,'SICRO.DNIT ONERADA 01.25'!$A$4:$D$7000,2,FALSE),0))))))</f>
        <v>MONTAGEM E DESMONTAGEM DE FÔRMA DE VIGA, ESCORAMENTO COM GARFO DE MADEIRA, PÉ-DIREITO SIMPLES, EM CHAPA DE MADEIRA RESINADA, 2 UTILIZAÇÕES. AF_09/2020</v>
      </c>
      <c r="H82" s="66" t="str">
        <f>IF($E82="SINAPI",VLOOKUP($F82,'SINAPI_ONERADO-03.25'!$B$2:$E$10000,3,FALSE),IF($E82="CDHU",VLOOKUP($F82,'CDHU_Onerado-02.25 (197)'!$A$9:$F$4114,3,FALSE),IF($E82="FDE",VLOOKUP($F82,'FDE-01.25'!$A$3:$D$4000,3,FALSE),IF($E82="SIURB (E)",VLOOKUP($F82,'EDIF SEM Des JAN25'!$A$3:$D$3000,3,FALSE),IF($E82="SIURB (I)",VLOOKUP($F82,'INFRA SEM Des JAN25'!$A$2:$D$1000,3,FALSE),IF($E82="SICRO NOVO",VLOOKUP($F82,'SICRO.DNIT ONERADA 01.25'!$A$4:$D$7000,3,FALSE),0))))))</f>
        <v>M2</v>
      </c>
      <c r="I82" s="77">
        <f>IF(D82&lt;&gt;0,INDEX('MEMORIA CALCULO'!$A$1:$Q$2429,MATCH(D82,'MEMORIA CALCULO'!$A$1:$A$2429,0),17),0)</f>
        <v>55.16</v>
      </c>
      <c r="J82" s="192">
        <f>IF($E82="SINAPI",VLOOKUP($F82,'SINAPI_ONERADO-03.25'!$B$14:$E$10000,4,FALSE),IF($E82="CDHU",VLOOKUP($F82,'CDHU_Onerado-02.25 (197)'!$A$9:$F$4114,6,FALSE),IF($E82="FDE",VLOOKUP($F82,'FDE-01.25'!$A$3:$E$4000,5,FALSE),IF($E82="SIURB (E)",VLOOKUP($F82,'EDIF SEM Des JAN25'!$A$3:$D$3000,4,FALSE),IF($E82="SIURB (I)",VLOOKUP($F82,'INFRA SEM Des JAN25'!$A$2:$D$1000,4,FALSE),IF($E82="SICRO NOVO",VLOOKUP($F82,'SICRO.DNIT ONERADA 01.25'!$A$4:$D$7000,4,FALSE),0))))))</f>
        <v>188.08</v>
      </c>
      <c r="K82" s="193">
        <f t="shared" ref="K82:K83" si="67">J82*(1+IF(N82="x",$T$4,$T$3))</f>
        <v>230.34</v>
      </c>
      <c r="L82" s="406">
        <f t="shared" ref="L82:L83" si="68">ROUND(ROUND(I82,2)*ROUND(K82,2),2)</f>
        <v>12705.55</v>
      </c>
      <c r="M82" s="24"/>
      <c r="N82" s="28"/>
      <c r="O82" s="118">
        <f t="shared" ref="O82:O83" si="69">IFERROR(L82/$L$11,0)</f>
        <v>8.6E-3</v>
      </c>
    </row>
    <row r="83" spans="1:25" s="21" customFormat="1" ht="33" customHeight="1">
      <c r="A83" s="322" t="str">
        <f t="shared" si="64"/>
        <v>5</v>
      </c>
      <c r="B83" s="228">
        <f t="shared" ref="B83:B101" si="70">B82</f>
        <v>5</v>
      </c>
      <c r="C83" s="44">
        <f t="shared" si="65"/>
        <v>5</v>
      </c>
      <c r="D83" s="165">
        <f t="shared" ref="D83:D97" si="71">D82+1</f>
        <v>5002</v>
      </c>
      <c r="E83" s="64" t="s">
        <v>37</v>
      </c>
      <c r="F83" s="139">
        <v>92415</v>
      </c>
      <c r="G83" s="65" t="str">
        <f>IF($E83="SINAPI",VLOOKUP($F83,'SINAPI_ONERADO-03.25'!$B$14:$E$10000,2,FALSE),IF($E83="CDHU",VLOOKUP($F83,'CDHU_Onerado-02.25 (197)'!$A$9:$F$4114,2,FALSE),IF($E83="FDE",VLOOKUP($F83,'FDE-01.25'!$A$3:$D$4000,2,FALSE),IF($E83="SIURB (E)",VLOOKUP($F83,'EDIF SEM Des JAN25'!$A$3:$D$3000,2,FALSE),IF($E83="SIURB (I)",VLOOKUP($F83,'INFRA SEM Des JAN25'!$A$2:$D$1000,2,FALSE),IF($E83="SICRO NOVO",VLOOKUP($F83,'SICRO.DNIT ONERADA 01.25'!$A$4:$D$7000,2,FALSE),0))))))</f>
        <v>MONTAGEM E DESMONTAGEM DE FÔRMA DE PILARES RETANGULARES E ESTRUTURAS SIMILARES, PÉ-DIREITO SIMPLES, EM CHAPA DE MADEIRA COMPENSADA RESINADA, 2 UTILIZAÇÕES. AF_09/2020</v>
      </c>
      <c r="H83" s="66" t="str">
        <f>IF($E83="SINAPI",VLOOKUP($F83,'SINAPI_ONERADO-03.25'!$B$2:$E$10000,3,FALSE),IF($E83="CDHU",VLOOKUP($F83,'CDHU_Onerado-02.25 (197)'!$A$9:$F$4114,3,FALSE),IF($E83="FDE",VLOOKUP($F83,'FDE-01.25'!$A$3:$D$4000,3,FALSE),IF($E83="SIURB (E)",VLOOKUP($F83,'EDIF SEM Des JAN25'!$A$3:$D$3000,3,FALSE),IF($E83="SIURB (I)",VLOOKUP($F83,'INFRA SEM Des JAN25'!$A$2:$D$1000,3,FALSE),IF($E83="SICRO NOVO",VLOOKUP($F83,'SICRO.DNIT ONERADA 01.25'!$A$4:$D$7000,3,FALSE),0))))))</f>
        <v>M2</v>
      </c>
      <c r="I83" s="77">
        <f>IF(D83&lt;&gt;0,INDEX('MEMORIA CALCULO'!$A$1:$Q$2429,MATCH(D83,'MEMORIA CALCULO'!$A$1:$A$2429,0),17),0)</f>
        <v>80.47</v>
      </c>
      <c r="J83" s="192">
        <f>IF($E83="SINAPI",VLOOKUP($F83,'SINAPI_ONERADO-03.25'!$B$14:$E$10000,4,FALSE),IF($E83="CDHU",VLOOKUP($F83,'CDHU_Onerado-02.25 (197)'!$A$9:$F$4114,6,FALSE),IF($E83="FDE",VLOOKUP($F83,'FDE-01.25'!$A$3:$E$4000,5,FALSE),IF($E83="SIURB (E)",VLOOKUP($F83,'EDIF SEM Des JAN25'!$A$3:$D$3000,4,FALSE),IF($E83="SIURB (I)",VLOOKUP($F83,'INFRA SEM Des JAN25'!$A$2:$D$1000,4,FALSE),IF($E83="SICRO NOVO",VLOOKUP($F83,'SICRO.DNIT ONERADA 01.25'!$A$4:$D$7000,4,FALSE),0))))))</f>
        <v>147.09</v>
      </c>
      <c r="K83" s="193">
        <f t="shared" si="67"/>
        <v>180.14</v>
      </c>
      <c r="L83" s="406">
        <f t="shared" si="68"/>
        <v>14495.87</v>
      </c>
      <c r="M83" s="24"/>
      <c r="N83" s="28"/>
      <c r="O83" s="118">
        <f t="shared" si="69"/>
        <v>9.7999999999999997E-3</v>
      </c>
    </row>
    <row r="84" spans="1:25" s="21" customFormat="1" ht="17.45" customHeight="1">
      <c r="A84" s="322" t="str">
        <f t="shared" ref="A84:A88" si="72">LEFT(D84,1)</f>
        <v>5</v>
      </c>
      <c r="B84" s="228">
        <f t="shared" si="70"/>
        <v>5</v>
      </c>
      <c r="C84" s="44">
        <f t="shared" ref="C84:C88" si="73">IF(D84="",0,B84)</f>
        <v>5</v>
      </c>
      <c r="D84" s="165">
        <f t="shared" si="71"/>
        <v>5003</v>
      </c>
      <c r="E84" s="64" t="s">
        <v>86</v>
      </c>
      <c r="F84" s="139" t="s">
        <v>82</v>
      </c>
      <c r="G84" s="65" t="str">
        <f>IF($E84="SINAPI",VLOOKUP($F84,'SINAPI_ONERADO-03.25'!G36:K7588,2,FALSE),IF($E84="CDHU",VLOOKUP($F84,'CDHU_Onerado-02.25 (197)'!$A$9:$F$4114,2,FALSE),IF($E84="FDE",VLOOKUP($F84,'FDE-01.25'!$A$3:$D$4000,2,FALSE),IF($E84="SIURB (E)",VLOOKUP($F84,'EDIF SEM Des JAN25'!$A$3:$D$3000,2,FALSE),IF($E84="SIURB (I)",VLOOKUP($F84,'INFRA SEM Des JAN25'!$A$2:$D$1000,2,FALSE),IF($E84="SICRO NOVO",VLOOKUP($F84,'SICRO.DNIT ONERADA 01.25'!$A$4:$D$7000,2,FALSE),0))))))</f>
        <v>Armadura em barra de aço CA-50 (A ou B) fyk = 500 MPa</v>
      </c>
      <c r="H84" s="66" t="str">
        <f>IF($E84="SINAPI",VLOOKUP($F84,'SINAPI_ONERADO-03.25'!$G$2:$K$7540,3,FALSE),IF($E84="CDHU",VLOOKUP($F84,'CDHU_Onerado-02.25 (197)'!$A$9:$F$4114,3,FALSE),IF($E84="FDE",VLOOKUP($F84,'FDE-01.25'!$A$3:$D$4000,3,FALSE),IF($E84="SIURB (E)",VLOOKUP($F84,'EDIF SEM Des JAN25'!$A$3:$D$3000,3,FALSE),IF($E84="SIURB (I)",VLOOKUP($F84,'INFRA SEM Des JAN25'!$A$2:$D$1000,3,FALSE),IF($E84="SICRO NOVO",VLOOKUP($F84,'SICRO.DNIT ONERADA 01.25'!$A$4:$D$7000,3,FALSE),0))))))</f>
        <v>KG</v>
      </c>
      <c r="I84" s="77">
        <f>IF(D84&lt;&gt;0,INDEX('MEMORIA CALCULO'!$A$1:$Q$2429,MATCH(D84,'MEMORIA CALCULO'!$A$1:$A$2429,0),17),0)</f>
        <v>899</v>
      </c>
      <c r="J84" s="192">
        <f>IF($E84="SINAPI",VLOOKUP($F84,'SINAPI_ONERADO-03.25'!$G$2:$K$7540,5,FALSE),IF($E84="CDHU",VLOOKUP($F84,'CDHU_Onerado-02.25 (197)'!$A$9:$F$4114,6,FALSE),IF($E84="FDE",VLOOKUP($F84,'FDE-01.25'!$A$3:$E$4000,5,FALSE),IF($E84="SIURB (E)",VLOOKUP($F84,'EDIF SEM Des JAN25'!$A$3:$D$3000,4,FALSE),IF($E84="SIURB (I)",VLOOKUP($F84,'INFRA SEM Des JAN25'!$A$2:$D$1000,4,FALSE),IF($E84="SICRO NOVO",VLOOKUP($F84,'SICRO.DNIT ONERADA 01.25'!$A$4:$D$7000,4,FALSE),0))))))</f>
        <v>10.75</v>
      </c>
      <c r="K84" s="193">
        <f t="shared" ref="K84:K92" si="74">J84*(1+IF(N84="x",$T$4,$T$3))</f>
        <v>13.17</v>
      </c>
      <c r="L84" s="326">
        <f t="shared" ref="L84:L92" si="75">ROUND(ROUND(I84,2)*ROUND(K84,2),2)</f>
        <v>11839.83</v>
      </c>
      <c r="M84" s="24"/>
      <c r="N84" s="28"/>
      <c r="O84" s="118">
        <f t="shared" ref="O84:O101" si="76">IFERROR(L84/$L$11,0)</f>
        <v>8.0000000000000002E-3</v>
      </c>
    </row>
    <row r="85" spans="1:25" s="21" customFormat="1" ht="33" customHeight="1">
      <c r="A85" s="322" t="str">
        <f t="shared" si="72"/>
        <v>5</v>
      </c>
      <c r="B85" s="228">
        <f t="shared" si="70"/>
        <v>5</v>
      </c>
      <c r="C85" s="44">
        <f t="shared" si="73"/>
        <v>5</v>
      </c>
      <c r="D85" s="165">
        <f t="shared" si="71"/>
        <v>5004</v>
      </c>
      <c r="E85" s="64" t="s">
        <v>37</v>
      </c>
      <c r="F85" s="139">
        <v>103675</v>
      </c>
      <c r="G85" s="65" t="str">
        <f>IF($E85="SINAPI",VLOOKUP($F85,'SINAPI_ONERADO-03.25'!$B$14:$E$10000,2,FALSE),IF($E85="CDHU",VLOOKUP($F85,'CDHU_Onerado-02.25 (197)'!$A$9:$F$4114,2,FALSE),IF($E85="FDE",VLOOKUP($F85,'FDE-01.25'!$A$3:$D$4000,2,FALSE),IF($E85="SIURB (E)",VLOOKUP($F85,'EDIF SEM Des JAN25'!$A$3:$D$3000,2,FALSE),IF($E85="SIURB (I)",VLOOKUP($F85,'INFRA SEM Des JAN25'!$A$2:$D$1000,2,FALSE),IF($E85="SICRO NOVO",VLOOKUP($F85,'SICRO.DNIT ONERADA 01.25'!$A$4:$D$7000,2,FALSE),0))))))</f>
        <v>CONCRETAGEM DE VIGAS E LAJES, FCK=25 MPA, PARA LAJES MACIÇAS OU NERVURADAS COM USO DE BOMBA - LANÇAMENTO, ADENSAMENTO E ACABAMENTO. AF_02/2022_PS</v>
      </c>
      <c r="H85" s="66" t="str">
        <f>IF($E85="SINAPI",VLOOKUP($F85,'SINAPI_ONERADO-03.25'!$B$2:$E$10000,3,FALSE),IF($E85="CDHU",VLOOKUP($F85,'CDHU_Onerado-02.25 (197)'!$A$9:$F$4114,3,FALSE),IF($E85="FDE",VLOOKUP($F85,'FDE-01.25'!$A$3:$D$4000,3,FALSE),IF($E85="SIURB (E)",VLOOKUP($F85,'EDIF SEM Des JAN25'!$A$3:$D$3000,3,FALSE),IF($E85="SIURB (I)",VLOOKUP($F85,'INFRA SEM Des JAN25'!$A$2:$D$1000,3,FALSE),IF($E85="SICRO NOVO",VLOOKUP($F85,'SICRO.DNIT ONERADA 01.25'!$A$4:$D$7000,3,FALSE),0))))))</f>
        <v>M3</v>
      </c>
      <c r="I85" s="77">
        <f>IF(D85&lt;&gt;0,INDEX('MEMORIA CALCULO'!$A$1:$Q$2429,MATCH(D85,'MEMORIA CALCULO'!$A$1:$A$2429,0),17),0)</f>
        <v>7.44</v>
      </c>
      <c r="J85" s="192">
        <f>IF($E85="SINAPI",VLOOKUP($F85,'SINAPI_ONERADO-03.25'!$B$14:$E$10000,4,FALSE),IF($E85="CDHU",VLOOKUP($F85,'CDHU_Onerado-02.25 (197)'!$A$9:$F$4114,6,FALSE),IF($E85="FDE",VLOOKUP($F85,'FDE-01.25'!$A$3:$E$4000,5,FALSE),IF($E85="SIURB (E)",VLOOKUP($F85,'EDIF SEM Des JAN25'!$A$3:$D$3000,4,FALSE),IF($E85="SIURB (I)",VLOOKUP($F85,'INFRA SEM Des JAN25'!$A$2:$D$1000,4,FALSE),IF($E85="SICRO NOVO",VLOOKUP($F85,'SICRO.DNIT ONERADA 01.25'!$A$4:$D$7000,4,FALSE),0))))))</f>
        <v>570.66</v>
      </c>
      <c r="K85" s="193">
        <f t="shared" si="74"/>
        <v>698.89</v>
      </c>
      <c r="L85" s="406">
        <f t="shared" si="75"/>
        <v>5199.74</v>
      </c>
      <c r="M85" s="24"/>
      <c r="N85" s="28"/>
      <c r="O85" s="118">
        <f t="shared" si="76"/>
        <v>3.5000000000000001E-3</v>
      </c>
    </row>
    <row r="86" spans="1:25" s="21" customFormat="1" ht="33" customHeight="1">
      <c r="A86" s="322" t="str">
        <f t="shared" si="72"/>
        <v>5</v>
      </c>
      <c r="B86" s="228">
        <f t="shared" si="70"/>
        <v>5</v>
      </c>
      <c r="C86" s="44">
        <f t="shared" si="73"/>
        <v>5</v>
      </c>
      <c r="D86" s="165">
        <f t="shared" si="71"/>
        <v>5005</v>
      </c>
      <c r="E86" s="64" t="s">
        <v>37</v>
      </c>
      <c r="F86" s="139">
        <v>103672</v>
      </c>
      <c r="G86" s="65" t="str">
        <f>IF($E86="SINAPI",VLOOKUP($F86,'SINAPI_ONERADO-03.25'!$B$14:$E$10000,2,FALSE),IF($E86="CDHU",VLOOKUP($F86,'CDHU_Onerado-02.25 (197)'!$A$9:$F$4114,2,FALSE),IF($E86="FDE",VLOOKUP($F86,'FDE-01.25'!$A$3:$D$4000,2,FALSE),IF($E86="SIURB (E)",VLOOKUP($F86,'EDIF SEM Des JAN25'!$A$3:$D$3000,2,FALSE),IF($E86="SIURB (I)",VLOOKUP($F86,'INFRA SEM Des JAN25'!$A$2:$D$1000,2,FALSE),IF($E86="SICRO NOVO",VLOOKUP($F86,'SICRO.DNIT ONERADA 01.25'!$A$4:$D$7000,2,FALSE),0))))))</f>
        <v>CONCRETAGEM DE PILARES, FCK = 25 MPA, COM USO DE BOMBA - LANÇAMENTO, ADENSAMENTO E ACABAMENTO. AF_02/2022_PS</v>
      </c>
      <c r="H86" s="66" t="str">
        <f>IF($E86="SINAPI",VLOOKUP($F86,'SINAPI_ONERADO-03.25'!$B$2:$E$10000,3,FALSE),IF($E86="CDHU",VLOOKUP($F86,'CDHU_Onerado-02.25 (197)'!$A$9:$F$4114,3,FALSE),IF($E86="FDE",VLOOKUP($F86,'FDE-01.25'!$A$3:$D$4000,3,FALSE),IF($E86="SIURB (E)",VLOOKUP($F86,'EDIF SEM Des JAN25'!$A$3:$D$3000,3,FALSE),IF($E86="SIURB (I)",VLOOKUP($F86,'INFRA SEM Des JAN25'!$A$2:$D$1000,3,FALSE),IF($E86="SICRO NOVO",VLOOKUP($F86,'SICRO.DNIT ONERADA 01.25'!$A$4:$D$7000,3,FALSE),0))))))</f>
        <v>M3</v>
      </c>
      <c r="I86" s="77">
        <f>IF(D86&lt;&gt;0,INDEX('MEMORIA CALCULO'!$A$1:$Q$2429,MATCH(D86,'MEMORIA CALCULO'!$A$1:$A$2429,0),17),0)</f>
        <v>5.83</v>
      </c>
      <c r="J86" s="192">
        <f>IF($E86="SINAPI",VLOOKUP($F86,'SINAPI_ONERADO-03.25'!$B$14:$E$10000,4,FALSE),IF($E86="CDHU",VLOOKUP($F86,'CDHU_Onerado-02.25 (197)'!$A$9:$F$4114,6,FALSE),IF($E86="FDE",VLOOKUP($F86,'FDE-01.25'!$A$3:$E$4000,5,FALSE),IF($E86="SIURB (E)",VLOOKUP($F86,'EDIF SEM Des JAN25'!$A$3:$D$3000,4,FALSE),IF($E86="SIURB (I)",VLOOKUP($F86,'INFRA SEM Des JAN25'!$A$2:$D$1000,4,FALSE),IF($E86="SICRO NOVO",VLOOKUP($F86,'SICRO.DNIT ONERADA 01.25'!$A$4:$D$7000,4,FALSE),0))))))</f>
        <v>571.37</v>
      </c>
      <c r="K86" s="193">
        <f t="shared" si="74"/>
        <v>699.76</v>
      </c>
      <c r="L86" s="406">
        <f t="shared" si="75"/>
        <v>4079.6</v>
      </c>
      <c r="M86" s="24"/>
      <c r="N86" s="28"/>
      <c r="O86" s="118">
        <f t="shared" si="76"/>
        <v>2.7000000000000001E-3</v>
      </c>
    </row>
    <row r="87" spans="1:25" s="21" customFormat="1" ht="33" customHeight="1">
      <c r="A87" s="322" t="str">
        <f t="shared" si="72"/>
        <v>5</v>
      </c>
      <c r="B87" s="228">
        <f t="shared" si="70"/>
        <v>5</v>
      </c>
      <c r="C87" s="44">
        <f t="shared" si="73"/>
        <v>5</v>
      </c>
      <c r="D87" s="165">
        <f t="shared" si="71"/>
        <v>5006</v>
      </c>
      <c r="E87" s="64" t="s">
        <v>37</v>
      </c>
      <c r="F87" s="139">
        <v>92482</v>
      </c>
      <c r="G87" s="65" t="str">
        <f>IF($E87="SINAPI",VLOOKUP($F87,'SINAPI_ONERADO-03.25'!$B$14:$E$10000,2,FALSE),IF($E87="CDHU",VLOOKUP($F87,'CDHU_Onerado-02.25 (197)'!$A$9:$F$4114,2,FALSE),IF($E87="FDE",VLOOKUP($F87,'FDE-01.25'!$A$3:$D$4000,2,FALSE),IF($E87="SIURB (E)",VLOOKUP($F87,'EDIF SEM Des JAN25'!$A$3:$D$3000,2,FALSE),IF($E87="SIURB (I)",VLOOKUP($F87,'INFRA SEM Des JAN25'!$A$2:$D$1000,2,FALSE),IF($E87="SICRO NOVO",VLOOKUP($F87,'SICRO.DNIT ONERADA 01.25'!$A$4:$D$7000,2,FALSE),0))))))</f>
        <v>MONTAGEM E DESMONTAGEM DE FÔRMA DE LAJE MACIÇA, PÉ-DIREITO SIMPLES, EM MADEIRA SERRADA, 1 UTILIZAÇÃO. AF_09/2020</v>
      </c>
      <c r="H87" s="66" t="str">
        <f>IF($E87="SINAPI",VLOOKUP($F87,'SINAPI_ONERADO-03.25'!$B$2:$E$10000,3,FALSE),IF($E87="CDHU",VLOOKUP($F87,'CDHU_Onerado-02.25 (197)'!$A$9:$F$4114,3,FALSE),IF($E87="FDE",VLOOKUP($F87,'FDE-01.25'!$A$3:$D$4000,3,FALSE),IF($E87="SIURB (E)",VLOOKUP($F87,'EDIF SEM Des JAN25'!$A$3:$D$3000,3,FALSE),IF($E87="SIURB (I)",VLOOKUP($F87,'INFRA SEM Des JAN25'!$A$2:$D$1000,3,FALSE),IF($E87="SICRO NOVO",VLOOKUP($F87,'SICRO.DNIT ONERADA 01.25'!$A$4:$D$7000,3,FALSE),0))))))</f>
        <v>M2</v>
      </c>
      <c r="I87" s="77">
        <f>IF(D87&lt;&gt;0,INDEX('MEMORIA CALCULO'!$A$1:$Q$2429,MATCH(D87,'MEMORIA CALCULO'!$A$1:$A$2429,0),17),0)</f>
        <v>11.12</v>
      </c>
      <c r="J87" s="192">
        <f>IF($E87="SINAPI",VLOOKUP($F87,'SINAPI_ONERADO-03.25'!$B$14:$E$10000,4,FALSE),IF($E87="CDHU",VLOOKUP($F87,'CDHU_Onerado-02.25 (197)'!$A$9:$F$4114,6,FALSE),IF($E87="FDE",VLOOKUP($F87,'FDE-01.25'!$A$3:$E$4000,5,FALSE),IF($E87="SIURB (E)",VLOOKUP($F87,'EDIF SEM Des JAN25'!$A$3:$D$3000,4,FALSE),IF($E87="SIURB (I)",VLOOKUP($F87,'INFRA SEM Des JAN25'!$A$2:$D$1000,4,FALSE),IF($E87="SICRO NOVO",VLOOKUP($F87,'SICRO.DNIT ONERADA 01.25'!$A$4:$D$7000,4,FALSE),0))))))</f>
        <v>381.62</v>
      </c>
      <c r="K87" s="193">
        <f t="shared" si="74"/>
        <v>467.37</v>
      </c>
      <c r="L87" s="406">
        <f t="shared" si="75"/>
        <v>5197.1499999999996</v>
      </c>
      <c r="M87" s="24"/>
      <c r="N87" s="28"/>
      <c r="O87" s="118">
        <f t="shared" si="76"/>
        <v>3.5000000000000001E-3</v>
      </c>
    </row>
    <row r="88" spans="1:25" s="4" customFormat="1" ht="17.45" customHeight="1">
      <c r="A88" s="322" t="str">
        <f t="shared" si="72"/>
        <v/>
      </c>
      <c r="B88" s="228">
        <f t="shared" si="70"/>
        <v>5</v>
      </c>
      <c r="C88" s="44">
        <f t="shared" si="73"/>
        <v>0</v>
      </c>
      <c r="D88" s="381"/>
      <c r="E88" s="431" t="s">
        <v>31648</v>
      </c>
      <c r="F88" s="383"/>
      <c r="G88" s="384"/>
      <c r="H88" s="385"/>
      <c r="I88" s="386"/>
      <c r="J88" s="387"/>
      <c r="K88" s="388"/>
      <c r="L88" s="230"/>
      <c r="M88" s="5"/>
      <c r="N88" s="38"/>
      <c r="O88" s="45"/>
      <c r="P88" s="39"/>
      <c r="V88" s="3"/>
      <c r="W88" s="3"/>
      <c r="X88" s="3"/>
      <c r="Y88" s="3"/>
    </row>
    <row r="89" spans="1:25" s="21" customFormat="1" ht="17.45" customHeight="1">
      <c r="A89" s="322" t="str">
        <f t="shared" ref="A89:A92" si="77">LEFT(D89,1)</f>
        <v>5</v>
      </c>
      <c r="B89" s="228">
        <f t="shared" si="70"/>
        <v>5</v>
      </c>
      <c r="C89" s="44">
        <f t="shared" ref="C89:C92" si="78">IF(D89="",0,B89)</f>
        <v>5</v>
      </c>
      <c r="D89" s="165">
        <f>D87+1</f>
        <v>5007</v>
      </c>
      <c r="E89" s="64" t="s">
        <v>86</v>
      </c>
      <c r="F89" s="139" t="s">
        <v>122</v>
      </c>
      <c r="G89" s="65" t="str">
        <f>IF($E89="SINAPI",VLOOKUP($F89,'SINAPI_ONERADO-03.25'!G40:K7592,2,FALSE),IF($E89="CDHU",VLOOKUP($F89,'CDHU_Onerado-02.25 (197)'!$A$9:$F$4114,2,FALSE),IF($E89="FDE",VLOOKUP($F89,'FDE-01.25'!$A$3:$D$4000,2,FALSE),IF($E89="SIURB (E)",VLOOKUP($F89,'EDIF SEM Des JAN25'!$A$3:$D$3000,2,FALSE),IF($E89="SIURB (I)",VLOOKUP($F89,'INFRA SEM Des JAN25'!$A$2:$D$1000,2,FALSE),IF($E89="SICRO NOVO",VLOOKUP($F89,'SICRO.DNIT ONERADA 01.25'!$A$4:$D$7000,2,FALSE),0))))))</f>
        <v>Escavação e carga mecanizada em solo de 1ª categoria, em campo aberto</v>
      </c>
      <c r="H89" s="66" t="str">
        <f>IF($E89="SINAPI",VLOOKUP($F89,'SINAPI_ONERADO-03.25'!$G$2:$K$7540,3,FALSE),IF($E89="CDHU",VLOOKUP($F89,'CDHU_Onerado-02.25 (197)'!$A$9:$F$4114,3,FALSE),IF($E89="FDE",VLOOKUP($F89,'FDE-01.25'!$A$3:$D$4000,3,FALSE),IF($E89="SIURB (E)",VLOOKUP($F89,'EDIF SEM Des JAN25'!$A$3:$D$3000,3,FALSE),IF($E89="SIURB (I)",VLOOKUP($F89,'INFRA SEM Des JAN25'!$A$2:$D$1000,3,FALSE),IF($E89="SICRO NOVO",VLOOKUP($F89,'SICRO.DNIT ONERADA 01.25'!$A$4:$D$7000,3,FALSE),0))))))</f>
        <v>M3</v>
      </c>
      <c r="I89" s="77">
        <f>IF(D89&lt;&gt;0,INDEX('MEMORIA CALCULO'!$A$1:$Q$2429,MATCH(D89,'MEMORIA CALCULO'!$A$1:$A$2429,0),17),0)</f>
        <v>207</v>
      </c>
      <c r="J89" s="192">
        <f>IF($E89="SINAPI",VLOOKUP($F89,'SINAPI_ONERADO-03.25'!$G$2:$K$7540,5,FALSE),IF($E89="CDHU",VLOOKUP($F89,'CDHU_Onerado-02.25 (197)'!$A$9:$F$4114,6,FALSE),IF($E89="FDE",VLOOKUP($F89,'FDE-01.25'!$A$3:$E$4000,5,FALSE),IF($E89="SIURB (E)",VLOOKUP($F89,'EDIF SEM Des JAN25'!$A$3:$D$3000,4,FALSE),IF($E89="SIURB (I)",VLOOKUP($F89,'INFRA SEM Des JAN25'!$A$2:$D$1000,4,FALSE),IF($E89="SICRO NOVO",VLOOKUP($F89,'SICRO.DNIT ONERADA 01.25'!$A$4:$D$7000,4,FALSE),0))))))</f>
        <v>16.420000000000002</v>
      </c>
      <c r="K89" s="193">
        <f t="shared" si="74"/>
        <v>20.11</v>
      </c>
      <c r="L89" s="326">
        <f t="shared" si="75"/>
        <v>4162.7700000000004</v>
      </c>
      <c r="M89" s="24"/>
      <c r="N89" s="28"/>
      <c r="O89" s="118">
        <f t="shared" si="76"/>
        <v>2.8E-3</v>
      </c>
    </row>
    <row r="90" spans="1:25" s="21" customFormat="1" ht="17.45" customHeight="1">
      <c r="A90" s="322" t="str">
        <f t="shared" si="77"/>
        <v>5</v>
      </c>
      <c r="B90" s="228">
        <f t="shared" si="70"/>
        <v>5</v>
      </c>
      <c r="C90" s="44">
        <f t="shared" si="78"/>
        <v>5</v>
      </c>
      <c r="D90" s="165">
        <f t="shared" si="71"/>
        <v>5008</v>
      </c>
      <c r="E90" s="64" t="s">
        <v>22759</v>
      </c>
      <c r="F90" s="287">
        <v>1003006</v>
      </c>
      <c r="G90" s="65" t="str">
        <f>IF($E90="SINAPI",VLOOKUP($F90,'SINAPI_ONERADO-03.25'!G41:K7593,2,FALSE),IF($E90="CDHU",VLOOKUP($F90,'CDHU_Onerado-02.25 (197)'!$A$9:$F$4114,2,FALSE),IF($E90="FDE",VLOOKUP($F90,'FDE-01.25'!$A$3:$D$4000,2,FALSE),IF($E90="SIURB (E)",VLOOKUP($F90,'EDIF SEM Des JAN25'!$A$3:$D$3000,2,FALSE),IF($E90="SIURB (I)",VLOOKUP($F90,'INFRA SEM Des JAN25'!$A$2:$D$1000,2,FALSE),IF($E90="SICRO NOVO",VLOOKUP($F90,'SICRO.DNIT ONERADA 01.25'!$A$4:$D$7000,2,FALSE),0))))))</f>
        <v>ATERRO, INCLUSIVE COMPACTAÇÃO</v>
      </c>
      <c r="H90" s="66" t="str">
        <f>IF($E90="SINAPI",VLOOKUP($F90,'SINAPI_ONERADO-03.25'!$G$2:$K$7540,3,FALSE),IF($E90="CDHU",VLOOKUP($F90,'CDHU_Onerado-02.25 (197)'!$A$9:$F$4114,3,FALSE),IF($E90="FDE",VLOOKUP($F90,'FDE-01.25'!$A$3:$D$4000,3,FALSE),IF($E90="SIURB (E)",VLOOKUP($F90,'EDIF SEM Des JAN25'!$A$3:$D$3000,3,FALSE),IF($E90="SIURB (I)",VLOOKUP($F90,'INFRA SEM Des JAN25'!$A$2:$D$1000,3,FALSE),IF($E90="SICRO NOVO",VLOOKUP($F90,'SICRO.DNIT ONERADA 01.25'!$A$4:$D$7000,3,FALSE),0))))))</f>
        <v>M3</v>
      </c>
      <c r="I90" s="77">
        <f>IF(D90&lt;&gt;0,INDEX('MEMORIA CALCULO'!$A$1:$Q$2429,MATCH(D90,'MEMORIA CALCULO'!$A$1:$A$2429,0),17),0)</f>
        <v>155.25</v>
      </c>
      <c r="J90" s="192">
        <f>IF($E90="SINAPI",VLOOKUP($F90,'SINAPI_ONERADO-03.25'!$G$2:$K$7540,5,FALSE),IF($E90="CDHU",VLOOKUP($F90,'CDHU_Onerado-02.25 (197)'!$A$9:$F$4114,6,FALSE),IF($E90="FDE",VLOOKUP($F90,'FDE-01.25'!$A$3:$E$4000,5,FALSE),IF($E90="SIURB (E)",VLOOKUP($F90,'EDIF SEM Des JAN25'!$A$3:$D$3000,4,FALSE),IF($E90="SIURB (I)",VLOOKUP($F90,'INFRA SEM Des JAN25'!$A$2:$D$1000,4,FALSE),IF($E90="SICRO NOVO",VLOOKUP($F90,'SICRO.DNIT ONERADA 01.25'!$A$4:$D$7000,4,FALSE),0))))))</f>
        <v>7.78</v>
      </c>
      <c r="K90" s="193">
        <f t="shared" si="74"/>
        <v>9.5299999999999994</v>
      </c>
      <c r="L90" s="326">
        <f t="shared" si="75"/>
        <v>1479.53</v>
      </c>
      <c r="M90" s="24"/>
      <c r="N90" s="28"/>
      <c r="O90" s="118">
        <f t="shared" si="76"/>
        <v>1E-3</v>
      </c>
    </row>
    <row r="91" spans="1:25" s="21" customFormat="1" ht="17.45" customHeight="1">
      <c r="A91" s="322" t="str">
        <f t="shared" si="77"/>
        <v>5</v>
      </c>
      <c r="B91" s="228">
        <f t="shared" si="70"/>
        <v>5</v>
      </c>
      <c r="C91" s="44">
        <f t="shared" si="78"/>
        <v>5</v>
      </c>
      <c r="D91" s="165">
        <f t="shared" si="71"/>
        <v>5009</v>
      </c>
      <c r="E91" s="64" t="s">
        <v>86</v>
      </c>
      <c r="F91" s="139" t="s">
        <v>124</v>
      </c>
      <c r="G91" s="65" t="str">
        <f>IF($E91="SINAPI",VLOOKUP($F91,'SINAPI_ONERADO-03.25'!G42:K7594,2,FALSE),IF($E91="CDHU",VLOOKUP($F91,'CDHU_Onerado-02.25 (197)'!$A$9:$F$4114,2,FALSE),IF($E91="FDE",VLOOKUP($F91,'FDE-01.25'!$A$3:$D$4000,2,FALSE),IF($E91="SIURB (E)",VLOOKUP($F91,'EDIF SEM Des JAN25'!$A$3:$D$3000,2,FALSE),IF($E91="SIURB (I)",VLOOKUP($F91,'INFRA SEM Des JAN25'!$A$2:$D$1000,2,FALSE),IF($E91="SICRO NOVO",VLOOKUP($F91,'SICRO.DNIT ONERADA 01.25'!$A$4:$D$7000,2,FALSE),0))))))</f>
        <v>Transporte de solo de 1ª e 2ª categoria por caminhão para distâncias superiores ao 15° km até o 20° km</v>
      </c>
      <c r="H91" s="66" t="str">
        <f>IF($E91="SINAPI",VLOOKUP($F91,'SINAPI_ONERADO-03.25'!$G$2:$K$7540,3,FALSE),IF($E91="CDHU",VLOOKUP($F91,'CDHU_Onerado-02.25 (197)'!$A$9:$F$4114,3,FALSE),IF($E91="FDE",VLOOKUP($F91,'FDE-01.25'!$A$3:$D$4000,3,FALSE),IF($E91="SIURB (E)",VLOOKUP($F91,'EDIF SEM Des JAN25'!$A$3:$D$3000,3,FALSE),IF($E91="SIURB (I)",VLOOKUP($F91,'INFRA SEM Des JAN25'!$A$2:$D$1000,3,FALSE),IF($E91="SICRO NOVO",VLOOKUP($F91,'SICRO.DNIT ONERADA 01.25'!$A$4:$D$7000,3,FALSE),0))))))</f>
        <v>M3</v>
      </c>
      <c r="I91" s="77">
        <f>IF(D91&lt;&gt;0,INDEX('MEMORIA CALCULO'!$A$1:$Q$2429,MATCH(D91,'MEMORIA CALCULO'!$A$1:$A$2429,0),17),0)</f>
        <v>67.28</v>
      </c>
      <c r="J91" s="192">
        <f>IF($E91="SINAPI",VLOOKUP($F91,'SINAPI_ONERADO-03.25'!$G$2:$K$7540,5,FALSE),IF($E91="CDHU",VLOOKUP($F91,'CDHU_Onerado-02.25 (197)'!$A$9:$F$4114,6,FALSE),IF($E91="FDE",VLOOKUP($F91,'FDE-01.25'!$A$3:$E$4000,5,FALSE),IF($E91="SIURB (E)",VLOOKUP($F91,'EDIF SEM Des JAN25'!$A$3:$D$3000,4,FALSE),IF($E91="SIURB (I)",VLOOKUP($F91,'INFRA SEM Des JAN25'!$A$2:$D$1000,4,FALSE),IF($E91="SICRO NOVO",VLOOKUP($F91,'SICRO.DNIT ONERADA 01.25'!$A$4:$D$7000,4,FALSE),0))))))</f>
        <v>37.68</v>
      </c>
      <c r="K91" s="193">
        <f t="shared" si="74"/>
        <v>46.15</v>
      </c>
      <c r="L91" s="326">
        <f t="shared" si="75"/>
        <v>3104.97</v>
      </c>
      <c r="M91" s="24"/>
      <c r="N91" s="28"/>
      <c r="O91" s="118">
        <f t="shared" si="76"/>
        <v>2.0999999999999999E-3</v>
      </c>
    </row>
    <row r="92" spans="1:25" s="21" customFormat="1" ht="17.45" customHeight="1">
      <c r="A92" s="322" t="str">
        <f t="shared" si="77"/>
        <v>5</v>
      </c>
      <c r="B92" s="228">
        <f t="shared" si="70"/>
        <v>5</v>
      </c>
      <c r="C92" s="44">
        <f t="shared" si="78"/>
        <v>5</v>
      </c>
      <c r="D92" s="165">
        <f t="shared" si="71"/>
        <v>5010</v>
      </c>
      <c r="E92" s="64" t="s">
        <v>86</v>
      </c>
      <c r="F92" s="139" t="s">
        <v>80</v>
      </c>
      <c r="G92" s="65" t="str">
        <f>IF($E92="SINAPI",VLOOKUP($F92,'SINAPI_ONERADO-03.25'!G43:K7595,2,FALSE),IF($E92="CDHU",VLOOKUP($F92,'CDHU_Onerado-02.25 (197)'!$A$9:$F$4114,2,FALSE),IF($E92="FDE",VLOOKUP($F92,'FDE-01.25'!$A$3:$D$4000,2,FALSE),IF($E92="SIURB (E)",VLOOKUP($F92,'EDIF SEM Des JAN25'!$A$3:$D$3000,2,FALSE),IF($E92="SIURB (I)",VLOOKUP($F92,'INFRA SEM Des JAN25'!$A$2:$D$1000,2,FALSE),IF($E92="SICRO NOVO",VLOOKUP($F92,'SICRO.DNIT ONERADA 01.25'!$A$4:$D$7000,2,FALSE),0))))))</f>
        <v>Taxa de destinação de resíduo sólido em aterro, tipo solo/terra</v>
      </c>
      <c r="H92" s="66" t="str">
        <f>IF($E92="SINAPI",VLOOKUP($F92,'SINAPI_ONERADO-03.25'!$G$2:$K$7540,3,FALSE),IF($E92="CDHU",VLOOKUP($F92,'CDHU_Onerado-02.25 (197)'!$A$9:$F$4114,3,FALSE),IF($E92="FDE",VLOOKUP($F92,'FDE-01.25'!$A$3:$D$4000,3,FALSE),IF($E92="SIURB (E)",VLOOKUP($F92,'EDIF SEM Des JAN25'!$A$3:$D$3000,3,FALSE),IF($E92="SIURB (I)",VLOOKUP($F92,'INFRA SEM Des JAN25'!$A$2:$D$1000,3,FALSE),IF($E92="SICRO NOVO",VLOOKUP($F92,'SICRO.DNIT ONERADA 01.25'!$A$4:$D$7000,3,FALSE),0))))))</f>
        <v>M3</v>
      </c>
      <c r="I92" s="77">
        <f>IF(D92&lt;&gt;0,INDEX('MEMORIA CALCULO'!$A$1:$Q$2429,MATCH(D92,'MEMORIA CALCULO'!$A$1:$A$2429,0),17),0)</f>
        <v>67.28</v>
      </c>
      <c r="J92" s="192">
        <f>IF($E92="SINAPI",VLOOKUP($F92,'SINAPI_ONERADO-03.25'!$G$2:$K$7540,5,FALSE),IF($E92="CDHU",VLOOKUP($F92,'CDHU_Onerado-02.25 (197)'!$A$9:$F$4114,6,FALSE),IF($E92="FDE",VLOOKUP($F92,'FDE-01.25'!$A$3:$E$4000,5,FALSE),IF($E92="SIURB (E)",VLOOKUP($F92,'EDIF SEM Des JAN25'!$A$3:$D$3000,4,FALSE),IF($E92="SIURB (I)",VLOOKUP($F92,'INFRA SEM Des JAN25'!$A$2:$D$1000,4,FALSE),IF($E92="SICRO NOVO",VLOOKUP($F92,'SICRO.DNIT ONERADA 01.25'!$A$4:$D$7000,4,FALSE),0))))))</f>
        <v>30.62</v>
      </c>
      <c r="K92" s="193">
        <f t="shared" si="74"/>
        <v>37.5</v>
      </c>
      <c r="L92" s="326">
        <f t="shared" si="75"/>
        <v>2523</v>
      </c>
      <c r="M92" s="24"/>
      <c r="N92" s="28"/>
      <c r="O92" s="118">
        <f t="shared" si="76"/>
        <v>1.6999999999999999E-3</v>
      </c>
    </row>
    <row r="93" spans="1:25" s="21" customFormat="1" ht="17.45" customHeight="1">
      <c r="A93" s="322" t="str">
        <f t="shared" ref="A93:A97" si="79">LEFT(D93,1)</f>
        <v>5</v>
      </c>
      <c r="B93" s="228">
        <f t="shared" si="70"/>
        <v>5</v>
      </c>
      <c r="C93" s="44">
        <f t="shared" ref="C93:C97" si="80">IF(D93="",0,B93)</f>
        <v>5</v>
      </c>
      <c r="D93" s="165">
        <f t="shared" si="71"/>
        <v>5011</v>
      </c>
      <c r="E93" s="64" t="s">
        <v>22759</v>
      </c>
      <c r="F93" s="287">
        <v>13001010</v>
      </c>
      <c r="G93" s="65" t="str">
        <f>IF($E93="SINAPI",VLOOKUP($F93,'SINAPI_ONERADO-03.25'!G44:K7596,2,FALSE),IF($E93="CDHU",VLOOKUP($F93,'CDHU_Onerado-02.25 (197)'!$A$9:$F$4114,2,FALSE),IF($E93="FDE",VLOOKUP($F93,'FDE-01.25'!$A$3:$D$4000,2,FALSE),IF($E93="SIURB (E)",VLOOKUP($F93,'EDIF SEM Des JAN25'!$A$3:$D$3000,2,FALSE),IF($E93="SIURB (I)",VLOOKUP($F93,'INFRA SEM Des JAN25'!$A$2:$D$1000,2,FALSE),IF($E93="SICRO NOVO",VLOOKUP($F93,'SICRO.DNIT ONERADA 01.25'!$A$4:$D$7000,2,FALSE),0))))))</f>
        <v>LASTRO DE BRITA</v>
      </c>
      <c r="H93" s="66" t="str">
        <f>IF($E93="SINAPI",VLOOKUP($F93,'SINAPI_ONERADO-03.25'!$G$2:$K$7540,3,FALSE),IF($E93="CDHU",VLOOKUP($F93,'CDHU_Onerado-02.25 (197)'!$A$9:$F$4114,3,FALSE),IF($E93="FDE",VLOOKUP($F93,'FDE-01.25'!$A$3:$D$4000,3,FALSE),IF($E93="SIURB (E)",VLOOKUP($F93,'EDIF SEM Des JAN25'!$A$3:$D$3000,3,FALSE),IF($E93="SIURB (I)",VLOOKUP($F93,'INFRA SEM Des JAN25'!$A$2:$D$1000,3,FALSE),IF($E93="SICRO NOVO",VLOOKUP($F93,'SICRO.DNIT ONERADA 01.25'!$A$4:$D$7000,3,FALSE),0))))))</f>
        <v>M3</v>
      </c>
      <c r="I93" s="77">
        <f>IF(D93&lt;&gt;0,INDEX('MEMORIA CALCULO'!$A$1:$Q$2429,MATCH(D93,'MEMORIA CALCULO'!$A$1:$A$2429,0),17),0)</f>
        <v>31.05</v>
      </c>
      <c r="J93" s="192">
        <f>IF($E93="SINAPI",VLOOKUP($F93,'SINAPI_ONERADO-03.25'!$G$2:$K$7540,5,FALSE),IF($E93="CDHU",VLOOKUP($F93,'CDHU_Onerado-02.25 (197)'!$A$9:$F$4114,6,FALSE),IF($E93="FDE",VLOOKUP($F93,'FDE-01.25'!$A$3:$E$4000,5,FALSE),IF($E93="SIURB (E)",VLOOKUP($F93,'EDIF SEM Des JAN25'!$A$3:$D$3000,4,FALSE),IF($E93="SIURB (I)",VLOOKUP($F93,'INFRA SEM Des JAN25'!$A$2:$D$1000,4,FALSE),IF($E93="SICRO NOVO",VLOOKUP($F93,'SICRO.DNIT ONERADA 01.25'!$A$4:$D$7000,4,FALSE),0))))))</f>
        <v>235.05</v>
      </c>
      <c r="K93" s="193">
        <f t="shared" ref="K93:K99" si="81">J93*(1+IF(N93="x",$T$4,$T$3))</f>
        <v>287.87</v>
      </c>
      <c r="L93" s="326">
        <f t="shared" ref="L93:L99" si="82">ROUND(ROUND(I93,2)*ROUND(K93,2),2)</f>
        <v>8938.36</v>
      </c>
      <c r="M93" s="24"/>
      <c r="N93" s="28"/>
      <c r="O93" s="118">
        <f t="shared" si="76"/>
        <v>6.0000000000000001E-3</v>
      </c>
    </row>
    <row r="94" spans="1:25" s="21" customFormat="1" ht="33" customHeight="1">
      <c r="A94" s="322" t="str">
        <f t="shared" si="79"/>
        <v>5</v>
      </c>
      <c r="B94" s="228">
        <f t="shared" si="70"/>
        <v>5</v>
      </c>
      <c r="C94" s="44">
        <f t="shared" si="80"/>
        <v>5</v>
      </c>
      <c r="D94" s="165">
        <f t="shared" si="71"/>
        <v>5012</v>
      </c>
      <c r="E94" s="64" t="s">
        <v>37</v>
      </c>
      <c r="F94" s="139">
        <v>97087</v>
      </c>
      <c r="G94" s="65" t="str">
        <f>IF($E94="SINAPI",VLOOKUP($F94,'SINAPI_ONERADO-03.25'!$B$14:$E$10000,2,FALSE),IF($E94="CDHU",VLOOKUP($F94,'CDHU_Onerado-02.25 (197)'!$A$9:$F$4114,2,FALSE),IF($E94="FDE",VLOOKUP($F94,'FDE-01.25'!$A$3:$D$4000,2,FALSE),IF($E94="SIURB (E)",VLOOKUP($F94,'EDIF SEM Des JAN25'!$A$3:$D$3000,2,FALSE),IF($E94="SIURB (I)",VLOOKUP($F94,'INFRA SEM Des JAN25'!$A$2:$D$1000,2,FALSE),IF($E94="SICRO NOVO",VLOOKUP($F94,'SICRO.DNIT ONERADA 01.25'!$A$4:$D$7000,2,FALSE),0))))))</f>
        <v>CAMADA SEPARADORA PARA EXECUÇÃO DE RADIER, PISO DE CONCRETO OU LAJE SOBRE SOLO, EM LONA PLÁSTICA. AF_09/2021</v>
      </c>
      <c r="H94" s="66" t="str">
        <f>IF($E94="SINAPI",VLOOKUP($F94,'SINAPI_ONERADO-03.25'!$B$2:$E$10000,3,FALSE),IF($E94="CDHU",VLOOKUP($F94,'CDHU_Onerado-02.25 (197)'!$A$9:$F$4114,3,FALSE),IF($E94="FDE",VLOOKUP($F94,'FDE-01.25'!$A$3:$D$4000,3,FALSE),IF($E94="SIURB (E)",VLOOKUP($F94,'EDIF SEM Des JAN25'!$A$3:$D$3000,3,FALSE),IF($E94="SIURB (I)",VLOOKUP($F94,'INFRA SEM Des JAN25'!$A$2:$D$1000,3,FALSE),IF($E94="SICRO NOVO",VLOOKUP($F94,'SICRO.DNIT ONERADA 01.25'!$A$4:$D$7000,3,FALSE),0))))))</f>
        <v>M2</v>
      </c>
      <c r="I94" s="77">
        <f>IF(D94&lt;&gt;0,INDEX('MEMORIA CALCULO'!$A$1:$Q$2429,MATCH(D94,'MEMORIA CALCULO'!$A$1:$A$2429,0),17),0)</f>
        <v>207</v>
      </c>
      <c r="J94" s="192">
        <f>IF($E94="SINAPI",VLOOKUP($F94,'SINAPI_ONERADO-03.25'!$B$14:$E$10000,4,FALSE),IF($E94="CDHU",VLOOKUP($F94,'CDHU_Onerado-02.25 (197)'!$A$9:$F$4114,6,FALSE),IF($E94="FDE",VLOOKUP($F94,'FDE-01.25'!$A$3:$E$4000,5,FALSE),IF($E94="SIURB (E)",VLOOKUP($F94,'EDIF SEM Des JAN25'!$A$3:$D$3000,4,FALSE),IF($E94="SIURB (I)",VLOOKUP($F94,'INFRA SEM Des JAN25'!$A$2:$D$1000,4,FALSE),IF($E94="SICRO NOVO",VLOOKUP($F94,'SICRO.DNIT ONERADA 01.25'!$A$4:$D$7000,4,FALSE),0))))))</f>
        <v>1.84</v>
      </c>
      <c r="K94" s="193">
        <f t="shared" si="81"/>
        <v>2.25</v>
      </c>
      <c r="L94" s="406">
        <f t="shared" si="82"/>
        <v>465.75</v>
      </c>
      <c r="M94" s="24"/>
      <c r="N94" s="28"/>
      <c r="O94" s="118">
        <f t="shared" si="76"/>
        <v>2.9999999999999997E-4</v>
      </c>
    </row>
    <row r="95" spans="1:25" s="21" customFormat="1" ht="17.45" customHeight="1">
      <c r="A95" s="322" t="str">
        <f t="shared" si="79"/>
        <v>5</v>
      </c>
      <c r="B95" s="228">
        <f t="shared" si="70"/>
        <v>5</v>
      </c>
      <c r="C95" s="44">
        <f t="shared" si="80"/>
        <v>5</v>
      </c>
      <c r="D95" s="165">
        <f t="shared" si="71"/>
        <v>5013</v>
      </c>
      <c r="E95" s="64" t="s">
        <v>22759</v>
      </c>
      <c r="F95" s="287">
        <v>1004075</v>
      </c>
      <c r="G95" s="65" t="str">
        <f>IF($E95="SINAPI",VLOOKUP($F95,'SINAPI_ONERADO-03.25'!G46:K7598,2,FALSE),IF($E95="CDHU",VLOOKUP($F95,'CDHU_Onerado-02.25 (197)'!$A$9:$F$4114,2,FALSE),IF($E95="FDE",VLOOKUP($F95,'FDE-01.25'!$A$3:$D$4000,2,FALSE),IF($E95="SIURB (E)",VLOOKUP($F95,'EDIF SEM Des JAN25'!$A$3:$D$3000,2,FALSE),IF($E95="SIURB (I)",VLOOKUP($F95,'INFRA SEM Des JAN25'!$A$2:$D$1000,2,FALSE),IF($E95="SICRO NOVO",VLOOKUP($F95,'SICRO.DNIT ONERADA 01.25'!$A$4:$D$7000,2,FALSE),0))))))</f>
        <v>MANTA GEOTÊXTIL</v>
      </c>
      <c r="H95" s="66" t="str">
        <f>IF($E95="SINAPI",VLOOKUP($F95,'SINAPI_ONERADO-03.25'!$G$2:$K$7540,3,FALSE),IF($E95="CDHU",VLOOKUP($F95,'CDHU_Onerado-02.25 (197)'!$A$9:$F$4114,3,FALSE),IF($E95="FDE",VLOOKUP($F95,'FDE-01.25'!$A$3:$D$4000,3,FALSE),IF($E95="SIURB (E)",VLOOKUP($F95,'EDIF SEM Des JAN25'!$A$3:$D$3000,3,FALSE),IF($E95="SIURB (I)",VLOOKUP($F95,'INFRA SEM Des JAN25'!$A$2:$D$1000,3,FALSE),IF($E95="SICRO NOVO",VLOOKUP($F95,'SICRO.DNIT ONERADA 01.25'!$A$4:$D$7000,3,FALSE),0))))))</f>
        <v>M2</v>
      </c>
      <c r="I95" s="77">
        <f>IF(D95&lt;&gt;0,INDEX('MEMORIA CALCULO'!$A$1:$Q$2429,MATCH(D95,'MEMORIA CALCULO'!$A$1:$A$2429,0),17),0)</f>
        <v>207</v>
      </c>
      <c r="J95" s="192">
        <f>IF($E95="SINAPI",VLOOKUP($F95,'SINAPI_ONERADO-03.25'!$G$2:$K$7540,5,FALSE),IF($E95="CDHU",VLOOKUP($F95,'CDHU_Onerado-02.25 (197)'!$A$9:$F$4114,6,FALSE),IF($E95="FDE",VLOOKUP($F95,'FDE-01.25'!$A$3:$E$4000,5,FALSE),IF($E95="SIURB (E)",VLOOKUP($F95,'EDIF SEM Des JAN25'!$A$3:$D$3000,4,FALSE),IF($E95="SIURB (I)",VLOOKUP($F95,'INFRA SEM Des JAN25'!$A$2:$D$1000,4,FALSE),IF($E95="SICRO NOVO",VLOOKUP($F95,'SICRO.DNIT ONERADA 01.25'!$A$4:$D$7000,4,FALSE),0))))))</f>
        <v>10.58</v>
      </c>
      <c r="K95" s="193">
        <f t="shared" si="81"/>
        <v>12.96</v>
      </c>
      <c r="L95" s="326">
        <f t="shared" si="82"/>
        <v>2682.72</v>
      </c>
      <c r="M95" s="24"/>
      <c r="N95" s="28"/>
      <c r="O95" s="118">
        <f t="shared" si="76"/>
        <v>1.8E-3</v>
      </c>
    </row>
    <row r="96" spans="1:25" s="21" customFormat="1" ht="33" customHeight="1">
      <c r="A96" s="322" t="str">
        <f t="shared" si="79"/>
        <v>5</v>
      </c>
      <c r="B96" s="228">
        <f t="shared" si="70"/>
        <v>5</v>
      </c>
      <c r="C96" s="44">
        <f t="shared" si="80"/>
        <v>5</v>
      </c>
      <c r="D96" s="165">
        <f t="shared" si="71"/>
        <v>5014</v>
      </c>
      <c r="E96" s="64" t="s">
        <v>37</v>
      </c>
      <c r="F96" s="139">
        <v>97092</v>
      </c>
      <c r="G96" s="65" t="str">
        <f>IF($E96="SINAPI",VLOOKUP($F96,'SINAPI_ONERADO-03.25'!$B$14:$E$10000,2,FALSE),IF($E96="CDHU",VLOOKUP($F96,'CDHU_Onerado-02.25 (197)'!$A$9:$F$4114,2,FALSE),IF($E96="FDE",VLOOKUP($F96,'FDE-01.25'!$A$3:$D$4000,2,FALSE),IF($E96="SIURB (E)",VLOOKUP($F96,'EDIF SEM Des JAN25'!$A$3:$D$3000,2,FALSE),IF($E96="SIURB (I)",VLOOKUP($F96,'INFRA SEM Des JAN25'!$A$2:$D$1000,2,FALSE),IF($E96="SICRO NOVO",VLOOKUP($F96,'SICRO.DNIT ONERADA 01.25'!$A$4:$D$7000,2,FALSE),0))))))</f>
        <v>ARMAÇÃO PARA EXECUÇÃO DE RADIER, PISO DE CONCRETO OU LAJE SOBRE SOLO, COM USO DE TELA Q-196. AF_09/2021</v>
      </c>
      <c r="H96" s="66" t="str">
        <f>IF($E96="SINAPI",VLOOKUP($F96,'SINAPI_ONERADO-03.25'!$B$2:$E$10000,3,FALSE),IF($E96="CDHU",VLOOKUP($F96,'CDHU_Onerado-02.25 (197)'!$A$9:$F$4114,3,FALSE),IF($E96="FDE",VLOOKUP($F96,'FDE-01.25'!$A$3:$D$4000,3,FALSE),IF($E96="SIURB (E)",VLOOKUP($F96,'EDIF SEM Des JAN25'!$A$3:$D$3000,3,FALSE),IF($E96="SIURB (I)",VLOOKUP($F96,'INFRA SEM Des JAN25'!$A$2:$D$1000,3,FALSE),IF($E96="SICRO NOVO",VLOOKUP($F96,'SICRO.DNIT ONERADA 01.25'!$A$4:$D$7000,3,FALSE),0))))))</f>
        <v>KG</v>
      </c>
      <c r="I96" s="77">
        <f>IF(D96&lt;&gt;0,INDEX('MEMORIA CALCULO'!$A$1:$Q$2429,MATCH(D96,'MEMORIA CALCULO'!$A$1:$A$2429,0),17),0)</f>
        <v>643.77</v>
      </c>
      <c r="J96" s="192">
        <f>IF($E96="SINAPI",VLOOKUP($F96,'SINAPI_ONERADO-03.25'!$B$14:$E$10000,4,FALSE),IF($E96="CDHU",VLOOKUP($F96,'CDHU_Onerado-02.25 (197)'!$A$9:$F$4114,6,FALSE),IF($E96="FDE",VLOOKUP($F96,'FDE-01.25'!$A$3:$E$4000,5,FALSE),IF($E96="SIURB (E)",VLOOKUP($F96,'EDIF SEM Des JAN25'!$A$3:$D$3000,4,FALSE),IF($E96="SIURB (I)",VLOOKUP($F96,'INFRA SEM Des JAN25'!$A$2:$D$1000,4,FALSE),IF($E96="SICRO NOVO",VLOOKUP($F96,'SICRO.DNIT ONERADA 01.25'!$A$4:$D$7000,4,FALSE),0))))))</f>
        <v>12.78</v>
      </c>
      <c r="K96" s="193">
        <f t="shared" si="81"/>
        <v>15.65</v>
      </c>
      <c r="L96" s="406">
        <f t="shared" si="82"/>
        <v>10075</v>
      </c>
      <c r="M96" s="24"/>
      <c r="N96" s="28"/>
      <c r="O96" s="118">
        <f t="shared" si="76"/>
        <v>6.7999999999999996E-3</v>
      </c>
    </row>
    <row r="97" spans="1:25" s="21" customFormat="1" ht="17.45" customHeight="1">
      <c r="A97" s="322" t="str">
        <f t="shared" si="79"/>
        <v>5</v>
      </c>
      <c r="B97" s="228">
        <f t="shared" si="70"/>
        <v>5</v>
      </c>
      <c r="C97" s="44">
        <f t="shared" si="80"/>
        <v>5</v>
      </c>
      <c r="D97" s="165">
        <f t="shared" si="71"/>
        <v>5015</v>
      </c>
      <c r="E97" s="64" t="s">
        <v>86</v>
      </c>
      <c r="F97" s="139" t="s">
        <v>1753</v>
      </c>
      <c r="G97" s="65" t="str">
        <f>IF($E97="SINAPI",VLOOKUP($F97,'SINAPI_ONERADO-03.25'!G48:K7600,2,FALSE),IF($E97="CDHU",VLOOKUP($F97,'CDHU_Onerado-02.25 (197)'!$A$9:$F$4114,2,FALSE),IF($E97="FDE",VLOOKUP($F97,'FDE-01.25'!$A$3:$D$4000,2,FALSE),IF($E97="SIURB (E)",VLOOKUP($F97,'EDIF SEM Des JAN25'!$A$3:$D$3000,2,FALSE),IF($E97="SIURB (I)",VLOOKUP($F97,'INFRA SEM Des JAN25'!$A$2:$D$1000,2,FALSE),IF($E97="SICRO NOVO",VLOOKUP($F97,'SICRO.DNIT ONERADA 01.25'!$A$4:$D$7000,2,FALSE),0))))))</f>
        <v>Concreto usinado, fck = 25 MPa</v>
      </c>
      <c r="H97" s="66" t="str">
        <f>IF($E97="SINAPI",VLOOKUP($F97,'SINAPI_ONERADO-03.25'!$G$2:$K$7540,3,FALSE),IF($E97="CDHU",VLOOKUP($F97,'CDHU_Onerado-02.25 (197)'!$A$9:$F$4114,3,FALSE),IF($E97="FDE",VLOOKUP($F97,'FDE-01.25'!$A$3:$D$4000,3,FALSE),IF($E97="SIURB (E)",VLOOKUP($F97,'EDIF SEM Des JAN25'!$A$3:$D$3000,3,FALSE),IF($E97="SIURB (I)",VLOOKUP($F97,'INFRA SEM Des JAN25'!$A$2:$D$1000,3,FALSE),IF($E97="SICRO NOVO",VLOOKUP($F97,'SICRO.DNIT ONERADA 01.25'!$A$4:$D$7000,3,FALSE),0))))))</f>
        <v>M3</v>
      </c>
      <c r="I97" s="77">
        <f>IF(D97&lt;&gt;0,INDEX('MEMORIA CALCULO'!$A$1:$Q$2429,MATCH(D97,'MEMORIA CALCULO'!$A$1:$A$2429,0),17),0)</f>
        <v>24</v>
      </c>
      <c r="J97" s="192">
        <f>IF($E97="SINAPI",VLOOKUP($F97,'SINAPI_ONERADO-03.25'!$G$2:$K$7540,5,FALSE),IF($E97="CDHU",VLOOKUP($F97,'CDHU_Onerado-02.25 (197)'!$A$9:$F$4114,6,FALSE),IF($E97="FDE",VLOOKUP($F97,'FDE-01.25'!$A$3:$E$4000,5,FALSE),IF($E97="SIURB (E)",VLOOKUP($F97,'EDIF SEM Des JAN25'!$A$3:$D$3000,4,FALSE),IF($E97="SIURB (I)",VLOOKUP($F97,'INFRA SEM Des JAN25'!$A$2:$D$1000,4,FALSE),IF($E97="SICRO NOVO",VLOOKUP($F97,'SICRO.DNIT ONERADA 01.25'!$A$4:$D$7000,4,FALSE),0))))))</f>
        <v>509.9</v>
      </c>
      <c r="K97" s="193">
        <f t="shared" si="81"/>
        <v>624.47</v>
      </c>
      <c r="L97" s="326">
        <f t="shared" si="82"/>
        <v>14987.28</v>
      </c>
      <c r="M97" s="24"/>
      <c r="N97" s="28"/>
      <c r="O97" s="118">
        <f t="shared" si="76"/>
        <v>1.01E-2</v>
      </c>
    </row>
    <row r="98" spans="1:25" s="4" customFormat="1" ht="17.45" customHeight="1">
      <c r="A98" s="322" t="str">
        <f t="shared" ref="A98:A101" si="83">LEFT(D98,1)</f>
        <v/>
      </c>
      <c r="B98" s="228">
        <f t="shared" si="70"/>
        <v>5</v>
      </c>
      <c r="C98" s="44">
        <f t="shared" ref="C98:C101" si="84">IF(D98="",0,B98)</f>
        <v>0</v>
      </c>
      <c r="D98" s="381"/>
      <c r="E98" s="431" t="s">
        <v>31597</v>
      </c>
      <c r="F98" s="383"/>
      <c r="G98" s="384"/>
      <c r="H98" s="385"/>
      <c r="I98" s="386"/>
      <c r="J98" s="387"/>
      <c r="K98" s="388"/>
      <c r="L98" s="230"/>
      <c r="M98" s="5"/>
      <c r="N98" s="38"/>
      <c r="O98" s="45"/>
      <c r="P98" s="39"/>
      <c r="V98" s="3"/>
      <c r="W98" s="3"/>
      <c r="X98" s="3"/>
      <c r="Y98" s="3"/>
    </row>
    <row r="99" spans="1:25" s="21" customFormat="1" ht="17.45" customHeight="1">
      <c r="A99" s="322" t="str">
        <f t="shared" si="83"/>
        <v>5</v>
      </c>
      <c r="B99" s="228">
        <f t="shared" si="70"/>
        <v>5</v>
      </c>
      <c r="C99" s="44">
        <f t="shared" si="84"/>
        <v>5</v>
      </c>
      <c r="D99" s="165">
        <f>D97+1</f>
        <v>5016</v>
      </c>
      <c r="E99" s="64" t="s">
        <v>86</v>
      </c>
      <c r="F99" s="139" t="s">
        <v>2193</v>
      </c>
      <c r="G99" s="65" t="str">
        <f>IF($E99="SINAPI",VLOOKUP($F99,'SINAPI_ONERADO-03.25'!G49:K7601,2,FALSE),IF($E99="CDHU",VLOOKUP($F99,'CDHU_Onerado-02.25 (197)'!$A$9:$F$4114,2,FALSE),IF($E99="FDE",VLOOKUP($F99,'FDE-01.25'!$A$3:$D$4000,2,FALSE),IF($E99="SIURB (E)",VLOOKUP($F99,'EDIF SEM Des JAN25'!$A$3:$D$3000,2,FALSE),IF($E99="SIURB (I)",VLOOKUP($F99,'INFRA SEM Des JAN25'!$A$2:$D$1000,2,FALSE),IF($E99="SICRO NOVO",VLOOKUP($F99,'SICRO.DNIT ONERADA 01.25'!$A$4:$D$7000,2,FALSE),0))))))</f>
        <v>Fornecimento e montagem de estrutura em aço ASTM-A572 Grau 50, sem pintura</v>
      </c>
      <c r="H99" s="66" t="str">
        <f>IF($E99="SINAPI",VLOOKUP($F99,'SINAPI_ONERADO-03.25'!$G$2:$K$7540,3,FALSE),IF($E99="CDHU",VLOOKUP($F99,'CDHU_Onerado-02.25 (197)'!$A$9:$F$4114,3,FALSE),IF($E99="FDE",VLOOKUP($F99,'FDE-01.25'!$A$3:$D$4000,3,FALSE),IF($E99="SIURB (E)",VLOOKUP($F99,'EDIF SEM Des JAN25'!$A$3:$D$3000,3,FALSE),IF($E99="SIURB (I)",VLOOKUP($F99,'INFRA SEM Des JAN25'!$A$2:$D$1000,3,FALSE),IF($E99="SICRO NOVO",VLOOKUP($F99,'SICRO.DNIT ONERADA 01.25'!$A$4:$D$7000,3,FALSE),0))))))</f>
        <v>KG</v>
      </c>
      <c r="I99" s="77">
        <f>IF(D99&lt;&gt;0,INDEX('MEMORIA CALCULO'!$A$1:$Q$2429,MATCH(D99,'MEMORIA CALCULO'!$A$1:$A$2429,0),17),0)</f>
        <v>3937.82</v>
      </c>
      <c r="J99" s="192">
        <f>IF($E99="SINAPI",VLOOKUP($F99,'SINAPI_ONERADO-03.25'!$G$2:$K$7540,5,FALSE),IF($E99="CDHU",VLOOKUP($F99,'CDHU_Onerado-02.25 (197)'!$A$9:$F$4114,6,FALSE),IF($E99="FDE",VLOOKUP($F99,'FDE-01.25'!$A$3:$E$4000,5,FALSE),IF($E99="SIURB (E)",VLOOKUP($F99,'EDIF SEM Des JAN25'!$A$3:$D$3000,4,FALSE),IF($E99="SIURB (I)",VLOOKUP($F99,'INFRA SEM Des JAN25'!$A$2:$D$1000,4,FALSE),IF($E99="SICRO NOVO",VLOOKUP($F99,'SICRO.DNIT ONERADA 01.25'!$A$4:$D$7000,4,FALSE),0))))))</f>
        <v>30.45</v>
      </c>
      <c r="K99" s="193">
        <f t="shared" si="81"/>
        <v>37.29</v>
      </c>
      <c r="L99" s="326">
        <f t="shared" si="82"/>
        <v>146841.31</v>
      </c>
      <c r="M99" s="24"/>
      <c r="N99" s="28"/>
      <c r="O99" s="118">
        <f t="shared" si="76"/>
        <v>9.8900000000000002E-2</v>
      </c>
    </row>
    <row r="100" spans="1:25" s="21" customFormat="1" ht="17.45" customHeight="1">
      <c r="A100" s="322" t="str">
        <f t="shared" si="83"/>
        <v>5</v>
      </c>
      <c r="B100" s="228">
        <f t="shared" si="70"/>
        <v>5</v>
      </c>
      <c r="C100" s="44">
        <f t="shared" si="84"/>
        <v>5</v>
      </c>
      <c r="D100" s="165">
        <f t="shared" ref="D100:D101" si="85">D99+1</f>
        <v>5017</v>
      </c>
      <c r="E100" s="64" t="s">
        <v>11</v>
      </c>
      <c r="F100" s="139" t="s">
        <v>31649</v>
      </c>
      <c r="G100" s="65" t="str">
        <f>IF($E100="SINAPI",VLOOKUP($F100,'SINAPI_ONERADO-03.25'!G50:K7602,2,FALSE),IF($E100="CDHU",VLOOKUP($F100,'CDHU_Onerado-02.25 (197)'!$A$9:$F$4114,2,FALSE),IF($E100="FDE",VLOOKUP($F100,'FDE-01.25'!$A$3:$D$4000,2,FALSE),IF($E100="SIURB (E)",VLOOKUP($F100,'EDIF SEM Des JAN25'!$A$3:$D$3000,2,FALSE),IF($E100="SIURB (I)",VLOOKUP($F100,'INFRA SEM Des JAN25'!$A$2:$D$1000,2,FALSE),IF($E100="SICRO NOVO",VLOOKUP($F100,'SICRO.DNIT ONERADA 01.25'!$A$4:$D$7000,2,FALSE),0))))))</f>
        <v>PREPARACAO SUPERF C/ JATEAMENTO ABRAS PAD SA 2X1/2" APLIC FUNDO PRIMER</v>
      </c>
      <c r="H100" s="66" t="str">
        <f>IF($E100="SINAPI",VLOOKUP($F100,'SINAPI_ONERADO-03.25'!$G$2:$K$7540,3,FALSE),IF($E100="CDHU",VLOOKUP($F100,'CDHU_Onerado-02.25 (197)'!$A$9:$F$4114,3,FALSE),IF($E100="FDE",VLOOKUP($F100,'FDE-01.25'!$A$3:$D$4000,3,FALSE),IF($E100="SIURB (E)",VLOOKUP($F100,'EDIF SEM Des JAN25'!$A$3:$D$3000,3,FALSE),IF($E100="SIURB (I)",VLOOKUP($F100,'INFRA SEM Des JAN25'!$A$2:$D$1000,3,FALSE),IF($E100="SICRO NOVO",VLOOKUP($F100,'SICRO.DNIT ONERADA 01.25'!$A$4:$D$7000,3,FALSE),0))))))</f>
        <v>M2</v>
      </c>
      <c r="I100" s="77">
        <f>IF(D100&lt;&gt;0,INDEX('MEMORIA CALCULO'!$A$1:$Q$2429,MATCH(D100,'MEMORIA CALCULO'!$A$1:$A$2429,0),17),0)</f>
        <v>161.72999999999999</v>
      </c>
      <c r="J100" s="192">
        <f>IF($E100="SINAPI",VLOOKUP($F100,'SINAPI_ONERADO-03.25'!$G$2:$K$7540,5,FALSE),IF($E100="CDHU",VLOOKUP($F100,'CDHU_Onerado-02.25 (197)'!$A$9:$F$4114,6,FALSE),IF($E100="FDE",VLOOKUP($F100,'FDE-01.25'!$A$3:$E$4000,5,FALSE),IF($E100="SIURB (E)",VLOOKUP($F100,'EDIF SEM Des JAN25'!$A$3:$D$3000,4,FALSE),IF($E100="SIURB (I)",VLOOKUP($F100,'INFRA SEM Des JAN25'!$A$2:$D$1000,4,FALSE),IF($E100="SICRO NOVO",VLOOKUP($F100,'SICRO.DNIT ONERADA 01.25'!$A$4:$D$7000,4,FALSE),0))))))</f>
        <v>111.71</v>
      </c>
      <c r="K100" s="193">
        <f>J100</f>
        <v>111.71</v>
      </c>
      <c r="L100" s="326">
        <f t="shared" ref="L100:L101" si="86">ROUND(ROUND(I100,2)*ROUND(K100,2),2)</f>
        <v>18066.86</v>
      </c>
      <c r="M100" s="24"/>
      <c r="N100" s="28"/>
      <c r="O100" s="118">
        <f t="shared" si="76"/>
        <v>1.2200000000000001E-2</v>
      </c>
    </row>
    <row r="101" spans="1:25" s="21" customFormat="1" ht="17.45" customHeight="1">
      <c r="A101" s="322" t="str">
        <f t="shared" si="83"/>
        <v>5</v>
      </c>
      <c r="B101" s="228">
        <f t="shared" si="70"/>
        <v>5</v>
      </c>
      <c r="C101" s="44">
        <f t="shared" si="84"/>
        <v>5</v>
      </c>
      <c r="D101" s="165">
        <f t="shared" si="85"/>
        <v>5018</v>
      </c>
      <c r="E101" s="64" t="s">
        <v>11</v>
      </c>
      <c r="F101" s="139" t="s">
        <v>31650</v>
      </c>
      <c r="G101" s="65" t="str">
        <f>IF($E101="SINAPI",VLOOKUP($F101,'SINAPI_ONERADO-03.25'!G51:K7603,2,FALSE),IF($E101="CDHU",VLOOKUP($F101,'CDHU_Onerado-02.25 (197)'!$A$9:$F$4114,2,FALSE),IF($E101="FDE",VLOOKUP($F101,'FDE-01.25'!$A$3:$D$4000,2,FALSE),IF($E101="SIURB (E)",VLOOKUP($F101,'EDIF SEM Des JAN25'!$A$3:$D$3000,2,FALSE),IF($E101="SIURB (I)",VLOOKUP($F101,'INFRA SEM Des JAN25'!$A$2:$D$1000,2,FALSE),IF($E101="SICRO NOVO",VLOOKUP($F101,'SICRO.DNIT ONERADA 01.25'!$A$4:$D$7000,2,FALSE),0))))))</f>
        <v>PINTURA INTUMESCENTE P/ REVESTIMENTO CONTRA FOGO EM ESTR METALICA</v>
      </c>
      <c r="H101" s="66" t="str">
        <f>IF($E101="SINAPI",VLOOKUP($F101,'SINAPI_ONERADO-03.25'!$G$2:$K$7540,3,FALSE),IF($E101="CDHU",VLOOKUP($F101,'CDHU_Onerado-02.25 (197)'!$A$9:$F$4114,3,FALSE),IF($E101="FDE",VLOOKUP($F101,'FDE-01.25'!$A$3:$D$4000,3,FALSE),IF($E101="SIURB (E)",VLOOKUP($F101,'EDIF SEM Des JAN25'!$A$3:$D$3000,3,FALSE),IF($E101="SIURB (I)",VLOOKUP($F101,'INFRA SEM Des JAN25'!$A$2:$D$1000,3,FALSE),IF($E101="SICRO NOVO",VLOOKUP($F101,'SICRO.DNIT ONERADA 01.25'!$A$4:$D$7000,3,FALSE),0))))))</f>
        <v>M2</v>
      </c>
      <c r="I101" s="77">
        <f>IF(D101&lt;&gt;0,INDEX('MEMORIA CALCULO'!$A$1:$Q$2429,MATCH(D101,'MEMORIA CALCULO'!$A$1:$A$2429,0),17),0)</f>
        <v>161.72999999999999</v>
      </c>
      <c r="J101" s="192">
        <f>IF($E101="SINAPI",VLOOKUP($F101,'SINAPI_ONERADO-03.25'!$G$2:$K$7540,5,FALSE),IF($E101="CDHU",VLOOKUP($F101,'CDHU_Onerado-02.25 (197)'!$A$9:$F$4114,6,FALSE),IF($E101="FDE",VLOOKUP($F101,'FDE-01.25'!$A$3:$E$4000,5,FALSE),IF($E101="SIURB (E)",VLOOKUP($F101,'EDIF SEM Des JAN25'!$A$3:$D$3000,4,FALSE),IF($E101="SIURB (I)",VLOOKUP($F101,'INFRA SEM Des JAN25'!$A$2:$D$1000,4,FALSE),IF($E101="SICRO NOVO",VLOOKUP($F101,'SICRO.DNIT ONERADA 01.25'!$A$4:$D$7000,4,FALSE),0))))))</f>
        <v>146.55000000000001</v>
      </c>
      <c r="K101" s="193">
        <f>J101</f>
        <v>146.55000000000001</v>
      </c>
      <c r="L101" s="326">
        <f t="shared" si="86"/>
        <v>23701.53</v>
      </c>
      <c r="M101" s="24"/>
      <c r="N101" s="28"/>
      <c r="O101" s="118">
        <f t="shared" si="76"/>
        <v>1.6E-2</v>
      </c>
    </row>
    <row r="102" spans="1:25" s="21" customFormat="1" ht="17.45" customHeight="1">
      <c r="A102" s="322"/>
      <c r="B102" s="228"/>
      <c r="C102" s="44"/>
      <c r="D102" s="170"/>
      <c r="E102" s="502"/>
      <c r="F102" s="162"/>
      <c r="G102" s="162"/>
      <c r="I102" s="22"/>
      <c r="J102" s="163"/>
      <c r="K102" s="22"/>
      <c r="L102" s="198"/>
      <c r="M102" s="24"/>
      <c r="N102" s="24"/>
      <c r="O102" s="30"/>
      <c r="Q102" s="24"/>
    </row>
    <row r="103" spans="1:25" s="21" customFormat="1" ht="17.45" customHeight="1">
      <c r="A103" s="322" t="str">
        <f t="shared" ref="A103:A106" si="87">LEFT(D103,1)</f>
        <v>6</v>
      </c>
      <c r="B103" s="228">
        <f>D103</f>
        <v>6</v>
      </c>
      <c r="C103" s="44">
        <f t="shared" ref="C103:C106" si="88">IF(D103="",0,B103)</f>
        <v>6</v>
      </c>
      <c r="D103" s="409">
        <f>D80+1</f>
        <v>6</v>
      </c>
      <c r="E103" s="431" t="s">
        <v>31658</v>
      </c>
      <c r="F103" s="383"/>
      <c r="G103" s="410"/>
      <c r="H103" s="383"/>
      <c r="I103" s="411"/>
      <c r="J103" s="387"/>
      <c r="K103" s="412" t="s">
        <v>23109</v>
      </c>
      <c r="L103" s="230">
        <f>SUMIF(C104:C314,D103,L104:L314)</f>
        <v>75241.179999999993</v>
      </c>
      <c r="M103" s="24"/>
      <c r="N103" s="38"/>
      <c r="O103" s="45">
        <f t="shared" ref="O103" si="89">IFERROR(L103/$L$11,0)</f>
        <v>5.0700000000000002E-2</v>
      </c>
      <c r="Q103" s="24"/>
    </row>
    <row r="104" spans="1:25" s="21" customFormat="1" ht="33" customHeight="1">
      <c r="A104" s="322" t="str">
        <f t="shared" si="87"/>
        <v>6</v>
      </c>
      <c r="B104" s="228">
        <f t="shared" ref="B104:B112" si="90">B103</f>
        <v>6</v>
      </c>
      <c r="C104" s="44">
        <f t="shared" si="88"/>
        <v>6</v>
      </c>
      <c r="D104" s="165">
        <f>(D103*1000)+1</f>
        <v>6001</v>
      </c>
      <c r="E104" s="64" t="s">
        <v>11</v>
      </c>
      <c r="F104" s="139" t="s">
        <v>31659</v>
      </c>
      <c r="G104" s="65" t="str">
        <f>IF($E104="SINAPI",VLOOKUP($F104,'SINAPI_ONERADO-03.25'!G24:K7576,2,FALSE),IF($E104="CDHU",VLOOKUP($F104,'CDHU_Onerado-02.25 (197)'!$A$9:$F$4114,2,FALSE),IF($E104="FDE",VLOOKUP($F104,'FDE-01.25'!$A$3:$D$4000,2,FALSE),IF($E104="SIURB (E)",VLOOKUP($F104,'EDIF SEM Des JAN25'!$A$3:$D$3000,2,FALSE),IF($E104="SIURB (I)",VLOOKUP($F104,'INFRA SEM Des JAN25'!$A$2:$D$1000,2,FALSE),IF($E104="SICRO NOVO",VLOOKUP($F104,'SICRO.DNIT ONERADA 01.25'!$A$4:$D$7000,2,FALSE),0))))))</f>
        <v>TELHA GALVALUME / ACO GALV SANDUICHE  E=50MM (PIR) SUPERIOR TRAPEZ H=40MM / INFERIOR PLANO  E= 0,50MM  COM PINT FACES APARENTES</v>
      </c>
      <c r="H104" s="66" t="str">
        <f>IF($E104="SINAPI",VLOOKUP($F104,'SINAPI_ONERADO-03.25'!$G$2:$K$7540,3,FALSE),IF($E104="CDHU",VLOOKUP($F104,'CDHU_Onerado-02.25 (197)'!$A$9:$F$4114,3,FALSE),IF($E104="FDE",VLOOKUP($F104,'FDE-01.25'!$A$3:$D$4000,3,FALSE),IF($E104="SIURB (E)",VLOOKUP($F104,'EDIF SEM Des JAN25'!$A$3:$D$3000,3,FALSE),IF($E104="SIURB (I)",VLOOKUP($F104,'INFRA SEM Des JAN25'!$A$2:$D$1000,3,FALSE),IF($E104="SICRO NOVO",VLOOKUP($F104,'SICRO.DNIT ONERADA 01.25'!$A$4:$D$7000,3,FALSE),0))))))</f>
        <v>M2</v>
      </c>
      <c r="I104" s="77">
        <f>IF(D104&lt;&gt;0,INDEX('MEMORIA CALCULO'!$A$1:$Q$2429,MATCH(D104,'MEMORIA CALCULO'!$A$1:$A$2429,0),17),0)</f>
        <v>214.8</v>
      </c>
      <c r="J104" s="192">
        <f>IF($E104="SINAPI",VLOOKUP($F104,'SINAPI_ONERADO-03.25'!$G$2:$K$7540,5,FALSE),IF($E104="CDHU",VLOOKUP($F104,'CDHU_Onerado-02.25 (197)'!$A$9:$F$4114,6,FALSE),IF($E104="FDE",VLOOKUP($F104,'FDE-01.25'!$A$3:$E$4000,5,FALSE),IF($E104="SIURB (E)",VLOOKUP($F104,'EDIF SEM Des JAN25'!$A$3:$D$3000,4,FALSE),IF($E104="SIURB (I)",VLOOKUP($F104,'INFRA SEM Des JAN25'!$A$2:$D$1000,4,FALSE),IF($E104="SICRO NOVO",VLOOKUP($F104,'SICRO.DNIT ONERADA 01.25'!$A$4:$D$7000,4,FALSE),0))))))</f>
        <v>297.94</v>
      </c>
      <c r="K104" s="193">
        <f>J104</f>
        <v>297.94</v>
      </c>
      <c r="L104" s="199">
        <f t="shared" ref="L104:L112" si="91">ROUND(ROUND(I104,2)*ROUND(K104,2),2)</f>
        <v>63997.51</v>
      </c>
      <c r="M104" s="24"/>
      <c r="N104" s="28"/>
      <c r="O104" s="118">
        <f t="shared" ref="O104:O106" si="92">IFERROR(L104/$L$11,0)</f>
        <v>4.3099999999999999E-2</v>
      </c>
      <c r="Q104" s="24"/>
    </row>
    <row r="105" spans="1:25" s="21" customFormat="1" ht="17.45" customHeight="1">
      <c r="A105" s="322" t="str">
        <f t="shared" si="87"/>
        <v>6</v>
      </c>
      <c r="B105" s="228">
        <f t="shared" si="90"/>
        <v>6</v>
      </c>
      <c r="C105" s="44">
        <f t="shared" si="88"/>
        <v>6</v>
      </c>
      <c r="D105" s="165">
        <f t="shared" ref="D105:D112" si="93">D104+1</f>
        <v>6002</v>
      </c>
      <c r="E105" s="64" t="s">
        <v>86</v>
      </c>
      <c r="F105" s="139" t="s">
        <v>303</v>
      </c>
      <c r="G105" s="65" t="str">
        <f>IF($E105="SINAPI",VLOOKUP($F105,'SINAPI_ONERADO-03.25'!G25:K7577,2,FALSE),IF($E105="CDHU",VLOOKUP($F105,'CDHU_Onerado-02.25 (197)'!$A$9:$F$4114,2,FALSE),IF($E105="FDE",VLOOKUP($F105,'FDE-01.25'!$A$3:$D$4000,2,FALSE),IF($E105="SIURB (E)",VLOOKUP($F105,'EDIF SEM Des JAN25'!$A$3:$D$3000,2,FALSE),IF($E105="SIURB (I)",VLOOKUP($F105,'INFRA SEM Des JAN25'!$A$2:$D$1000,2,FALSE),IF($E105="SICRO NOVO",VLOOKUP($F105,'SICRO.DNIT ONERADA 01.25'!$A$4:$D$7000,2,FALSE),0))))))</f>
        <v>Calha, rufo, afins em chapa galvanizada nº 24 - corte 1,00 m</v>
      </c>
      <c r="H105" s="66" t="str">
        <f>IF($E105="SINAPI",VLOOKUP($F105,'SINAPI_ONERADO-03.25'!$G$2:$K$7540,3,FALSE),IF($E105="CDHU",VLOOKUP($F105,'CDHU_Onerado-02.25 (197)'!$A$9:$F$4114,3,FALSE),IF($E105="FDE",VLOOKUP($F105,'FDE-01.25'!$A$3:$D$4000,3,FALSE),IF($E105="SIURB (E)",VLOOKUP($F105,'EDIF SEM Des JAN25'!$A$3:$D$3000,3,FALSE),IF($E105="SIURB (I)",VLOOKUP($F105,'INFRA SEM Des JAN25'!$A$2:$D$1000,3,FALSE),IF($E105="SICRO NOVO",VLOOKUP($F105,'SICRO.DNIT ONERADA 01.25'!$A$4:$D$7000,3,FALSE),0))))))</f>
        <v>M</v>
      </c>
      <c r="I105" s="77">
        <f>IF(D105&lt;&gt;0,INDEX('MEMORIA CALCULO'!$A$1:$Q$2429,MATCH(D105,'MEMORIA CALCULO'!$A$1:$A$2429,0),17),0)</f>
        <v>38</v>
      </c>
      <c r="J105" s="192">
        <f>IF($E105="SINAPI",VLOOKUP($F105,'SINAPI_ONERADO-03.25'!$G$2:$K$7540,5,FALSE),IF($E105="CDHU",VLOOKUP($F105,'CDHU_Onerado-02.25 (197)'!$A$9:$F$4114,6,FALSE),IF($E105="FDE",VLOOKUP($F105,'FDE-01.25'!$A$3:$E$4000,5,FALSE),IF($E105="SIURB (E)",VLOOKUP($F105,'EDIF SEM Des JAN25'!$A$3:$D$3000,4,FALSE),IF($E105="SIURB (I)",VLOOKUP($F105,'INFRA SEM Des JAN25'!$A$2:$D$1000,4,FALSE),IF($E105="SICRO NOVO",VLOOKUP($F105,'SICRO.DNIT ONERADA 01.25'!$A$4:$D$7000,4,FALSE),0))))))</f>
        <v>238.98</v>
      </c>
      <c r="K105" s="193">
        <f t="shared" ref="K105:K112" si="94">J105*(1+IF(N105="x",$T$4,$T$3))</f>
        <v>292.68</v>
      </c>
      <c r="L105" s="199">
        <f t="shared" si="91"/>
        <v>11121.84</v>
      </c>
      <c r="M105" s="24"/>
      <c r="N105" s="28"/>
      <c r="O105" s="118">
        <f t="shared" si="92"/>
        <v>7.4999999999999997E-3</v>
      </c>
    </row>
    <row r="106" spans="1:25" s="21" customFormat="1" ht="17.45" customHeight="1">
      <c r="A106" s="322" t="str">
        <f t="shared" si="87"/>
        <v>6</v>
      </c>
      <c r="B106" s="228">
        <f t="shared" si="90"/>
        <v>6</v>
      </c>
      <c r="C106" s="44">
        <f t="shared" si="88"/>
        <v>6</v>
      </c>
      <c r="D106" s="165">
        <f t="shared" si="93"/>
        <v>6003</v>
      </c>
      <c r="E106" s="64" t="s">
        <v>86</v>
      </c>
      <c r="F106" s="64" t="s">
        <v>7622</v>
      </c>
      <c r="G106" s="65" t="str">
        <f>IF($E106="SINAPI",VLOOKUP($F106,'SINAPI_ONERADO-03.25'!G26:K7578,2,FALSE),IF($E106="CDHU",VLOOKUP($F106,'CDHU_Onerado-02.25 (197)'!$A$9:$F$4114,2,FALSE),IF($E106="FDE",VLOOKUP($F106,'FDE-01.25'!$A$3:$D$4000,2,FALSE),IF($E106="SIURB (E)",VLOOKUP($F106,'EDIF SEM Des JAN25'!$A$3:$D$3000,2,FALSE),IF($E106="SIURB (I)",VLOOKUP($F106,'INFRA SEM Des JAN25'!$A$2:$D$1000,2,FALSE),IF($E106="SICRO NOVO",VLOOKUP($F106,'SICRO.DNIT ONERADA 01.25'!$A$4:$D$7000,2,FALSE),0))))))</f>
        <v>Imprimação betuminosa impermeabilizante</v>
      </c>
      <c r="H106" s="66" t="str">
        <f>IF($E106="SINAPI",VLOOKUP($F106,'SINAPI_ONERADO-03.25'!$G$2:$K$7540,3,FALSE),IF($E106="CDHU",VLOOKUP($F106,'CDHU_Onerado-02.25 (197)'!$A$9:$F$4114,3,FALSE),IF($E106="FDE",VLOOKUP($F106,'FDE-01.25'!$A$3:$D$4000,3,FALSE),IF($E106="SIURB (E)",VLOOKUP($F106,'EDIF SEM Des JAN25'!$A$3:$D$3000,3,FALSE),IF($E106="SIURB (I)",VLOOKUP($F106,'INFRA SEM Des JAN25'!$A$2:$D$1000,3,FALSE),IF($E106="SICRO NOVO",VLOOKUP($F106,'SICRO.DNIT ONERADA 01.25'!$A$4:$D$7000,3,FALSE),0))))))</f>
        <v>M2</v>
      </c>
      <c r="I106" s="77">
        <f>IF(D106&lt;&gt;0,INDEX('MEMORIA CALCULO'!$A$1:$Q$2429,MATCH(D106,'MEMORIA CALCULO'!$A$1:$A$2429,0),17),0)</f>
        <v>7.6</v>
      </c>
      <c r="J106" s="192">
        <f>IF($E106="SINAPI",VLOOKUP($F106,'SINAPI_ONERADO-03.25'!$G$2:$K$7540,5,FALSE),IF($E106="CDHU",VLOOKUP($F106,'CDHU_Onerado-02.25 (197)'!$A$9:$F$4114,6,FALSE),IF($E106="FDE",VLOOKUP($F106,'FDE-01.25'!$A$3:$E$4000,5,FALSE),IF($E106="SIURB (E)",VLOOKUP($F106,'EDIF SEM Des JAN25'!$A$3:$D$3000,4,FALSE),IF($E106="SIURB (I)",VLOOKUP($F106,'INFRA SEM Des JAN25'!$A$2:$D$1000,4,FALSE),IF($E106="SICRO NOVO",VLOOKUP($F106,'SICRO.DNIT ONERADA 01.25'!$A$4:$D$7000,4,FALSE),0))))))</f>
        <v>13.09</v>
      </c>
      <c r="K106" s="193">
        <f t="shared" ref="K106" si="95">J106*(1+IF(N106="x",$T$4,$T$3))</f>
        <v>16.03</v>
      </c>
      <c r="L106" s="199">
        <f t="shared" ref="L106" si="96">ROUND(ROUND(I106,2)*ROUND(K106,2),2)</f>
        <v>121.83</v>
      </c>
      <c r="M106" s="24"/>
      <c r="N106" s="28"/>
      <c r="O106" s="118">
        <f t="shared" si="92"/>
        <v>1E-4</v>
      </c>
    </row>
    <row r="107" spans="1:25" s="21" customFormat="1" ht="17.45" customHeight="1">
      <c r="A107" s="322"/>
      <c r="B107" s="228"/>
      <c r="C107" s="44"/>
      <c r="D107" s="170"/>
      <c r="E107" s="502"/>
      <c r="F107" s="162"/>
      <c r="G107" s="162"/>
      <c r="I107" s="22"/>
      <c r="J107" s="163"/>
      <c r="K107" s="22"/>
      <c r="L107" s="198"/>
      <c r="M107" s="24"/>
      <c r="N107" s="24"/>
      <c r="O107" s="30"/>
      <c r="Q107" s="24"/>
    </row>
    <row r="108" spans="1:25" s="4" customFormat="1" ht="17.45" customHeight="1">
      <c r="A108" s="322" t="str">
        <f t="shared" ref="A108:A112" si="97">LEFT(D108,1)</f>
        <v>7</v>
      </c>
      <c r="B108" s="228">
        <f>D108</f>
        <v>7</v>
      </c>
      <c r="C108" s="44">
        <f t="shared" ref="C108:C112" si="98">IF(D108="",0,B108)</f>
        <v>7</v>
      </c>
      <c r="D108" s="409">
        <f>D103+1</f>
        <v>7</v>
      </c>
      <c r="E108" s="431" t="s">
        <v>31660</v>
      </c>
      <c r="F108" s="383"/>
      <c r="G108" s="410"/>
      <c r="H108" s="383"/>
      <c r="I108" s="411"/>
      <c r="J108" s="387"/>
      <c r="K108" s="412" t="s">
        <v>23109</v>
      </c>
      <c r="L108" s="230">
        <f>SUMIF(C109:C319,D108,L109:L319)</f>
        <v>72331.199999999997</v>
      </c>
      <c r="M108" s="5"/>
      <c r="N108" s="38"/>
      <c r="O108" s="45">
        <f t="shared" ref="O108" si="99">IFERROR(L108/$L$11,0)</f>
        <v>4.87E-2</v>
      </c>
      <c r="P108" s="39"/>
      <c r="V108" s="3"/>
      <c r="W108" s="3"/>
      <c r="X108" s="3"/>
      <c r="Y108" s="3"/>
    </row>
    <row r="109" spans="1:25" s="21" customFormat="1" ht="33" customHeight="1">
      <c r="A109" s="322" t="str">
        <f t="shared" si="97"/>
        <v>7</v>
      </c>
      <c r="B109" s="228">
        <f t="shared" si="90"/>
        <v>7</v>
      </c>
      <c r="C109" s="44">
        <f t="shared" si="98"/>
        <v>7</v>
      </c>
      <c r="D109" s="165">
        <f>(D108*1000)+1</f>
        <v>7001</v>
      </c>
      <c r="E109" s="64" t="s">
        <v>37</v>
      </c>
      <c r="F109" s="139">
        <v>98547</v>
      </c>
      <c r="G109" s="65" t="str">
        <f>IF($E109="SINAPI",VLOOKUP($F109,'SINAPI_ONERADO-03.25'!$B$14:$E$10000,2,FALSE),IF($E109="CDHU",VLOOKUP($F109,'CDHU_Onerado-02.25 (197)'!$A$9:$F$4114,2,FALSE),IF($E109="FDE",VLOOKUP($F109,'FDE-01.25'!$A$3:$D$4000,2,FALSE),IF($E109="SIURB (E)",VLOOKUP($F109,'EDIF SEM Des JAN25'!$A$3:$D$3000,2,FALSE),IF($E109="SIURB (I)",VLOOKUP($F109,'INFRA SEM Des JAN25'!$A$2:$D$1000,2,FALSE),IF($E109="SICRO NOVO",VLOOKUP($F109,'SICRO.DNIT ONERADA 01.25'!$A$4:$D$7000,2,FALSE),0))))))</f>
        <v>IMPERMEABILIZAÇÃO DE SUPERFÍCIE COM MANTA ASFÁLTICA, DUAS CAMADAS, INCLUSIVE APLICAÇÃO DE PRIMER ASFÁLTICO, E=3MM E E=4MM. AF_09/2023</v>
      </c>
      <c r="H109" s="66" t="str">
        <f>IF($E109="SINAPI",VLOOKUP($F109,'SINAPI_ONERADO-03.25'!$B$2:$E$10000,3,FALSE),IF($E109="CDHU",VLOOKUP($F109,'CDHU_Onerado-02.25 (197)'!$A$9:$F$4114,3,FALSE),IF($E109="FDE",VLOOKUP($F109,'FDE-01.25'!$A$3:$D$4000,3,FALSE),IF($E109="SIURB (E)",VLOOKUP($F109,'EDIF SEM Des JAN25'!$A$3:$D$3000,3,FALSE),IF($E109="SIURB (I)",VLOOKUP($F109,'INFRA SEM Des JAN25'!$A$2:$D$1000,3,FALSE),IF($E109="SICRO NOVO",VLOOKUP($F109,'SICRO.DNIT ONERADA 01.25'!$A$4:$D$7000,3,FALSE),0))))))</f>
        <v>M2</v>
      </c>
      <c r="I109" s="77">
        <f>IF(D109&lt;&gt;0,INDEX('MEMORIA CALCULO'!$A$1:$Q$2429,MATCH(D109,'MEMORIA CALCULO'!$A$1:$A$2429,0),17),0)</f>
        <v>218.12</v>
      </c>
      <c r="J109" s="192">
        <f>IF($E109="SINAPI",VLOOKUP($F109,'SINAPI_ONERADO-03.25'!$B$14:$E$10000,4,FALSE),IF($E109="CDHU",VLOOKUP($F109,'CDHU_Onerado-02.25 (197)'!$A$9:$F$4114,6,FALSE),IF($E109="FDE",VLOOKUP($F109,'FDE-01.25'!$A$3:$E$4000,5,FALSE),IF($E109="SIURB (E)",VLOOKUP($F109,'EDIF SEM Des JAN25'!$A$3:$D$3000,4,FALSE),IF($E109="SIURB (I)",VLOOKUP($F109,'INFRA SEM Des JAN25'!$A$2:$D$1000,4,FALSE),IF($E109="SICRO NOVO",VLOOKUP($F109,'SICRO.DNIT ONERADA 01.25'!$A$4:$D$7000,4,FALSE),0))))))</f>
        <v>211.54</v>
      </c>
      <c r="K109" s="193">
        <f t="shared" ref="K109:K110" si="100">J109*(1+IF(N109="x",$T$4,$T$3))</f>
        <v>259.07</v>
      </c>
      <c r="L109" s="406">
        <f t="shared" ref="L109:L110" si="101">ROUND(ROUND(I109,2)*ROUND(K109,2),2)</f>
        <v>56508.35</v>
      </c>
      <c r="M109" s="24"/>
      <c r="N109" s="28"/>
      <c r="O109" s="118">
        <f t="shared" ref="O109:O112" si="102">IFERROR(L109/$L$11,0)</f>
        <v>3.8100000000000002E-2</v>
      </c>
      <c r="Q109" s="24"/>
    </row>
    <row r="110" spans="1:25" s="21" customFormat="1" ht="33" customHeight="1">
      <c r="A110" s="322" t="str">
        <f t="shared" si="97"/>
        <v>7</v>
      </c>
      <c r="B110" s="228">
        <f t="shared" si="90"/>
        <v>7</v>
      </c>
      <c r="C110" s="44">
        <f t="shared" si="98"/>
        <v>7</v>
      </c>
      <c r="D110" s="165">
        <f t="shared" si="93"/>
        <v>7002</v>
      </c>
      <c r="E110" s="64" t="s">
        <v>37</v>
      </c>
      <c r="F110" s="139">
        <v>98563</v>
      </c>
      <c r="G110" s="65" t="str">
        <f>IF($E110="SINAPI",VLOOKUP($F110,'SINAPI_ONERADO-03.25'!$B$14:$E$10000,2,FALSE),IF($E110="CDHU",VLOOKUP($F110,'CDHU_Onerado-02.25 (197)'!$A$9:$F$4114,2,FALSE),IF($E110="FDE",VLOOKUP($F110,'FDE-01.25'!$A$3:$D$4000,2,FALSE),IF($E110="SIURB (E)",VLOOKUP($F110,'EDIF SEM Des JAN25'!$A$3:$D$3000,2,FALSE),IF($E110="SIURB (I)",VLOOKUP($F110,'INFRA SEM Des JAN25'!$A$2:$D$1000,2,FALSE),IF($E110="SICRO NOVO",VLOOKUP($F110,'SICRO.DNIT ONERADA 01.25'!$A$4:$D$7000,2,FALSE),0))))))</f>
        <v>PROTEÇÃO MECÂNICA DE SUPERFÍCIE HORIZONTAL COM ARGAMASSA DE CIMENTO E AREIA, TRAÇO 1:3, E=2CM. AF_09/2023</v>
      </c>
      <c r="H110" s="66" t="str">
        <f>IF($E110="SINAPI",VLOOKUP($F110,'SINAPI_ONERADO-03.25'!$B$2:$E$10000,3,FALSE),IF($E110="CDHU",VLOOKUP($F110,'CDHU_Onerado-02.25 (197)'!$A$9:$F$4114,3,FALSE),IF($E110="FDE",VLOOKUP($F110,'FDE-01.25'!$A$3:$D$4000,3,FALSE),IF($E110="SIURB (E)",VLOOKUP($F110,'EDIF SEM Des JAN25'!$A$3:$D$3000,3,FALSE),IF($E110="SIURB (I)",VLOOKUP($F110,'INFRA SEM Des JAN25'!$A$2:$D$1000,3,FALSE),IF($E110="SICRO NOVO",VLOOKUP($F110,'SICRO.DNIT ONERADA 01.25'!$A$4:$D$7000,3,FALSE),0))))))</f>
        <v>M2</v>
      </c>
      <c r="I110" s="77">
        <f>IF(D110&lt;&gt;0,INDEX('MEMORIA CALCULO'!$A$1:$Q$2429,MATCH(D110,'MEMORIA CALCULO'!$A$1:$A$2429,0),17),0)</f>
        <v>218.12</v>
      </c>
      <c r="J110" s="192">
        <f>IF($E110="SINAPI",VLOOKUP($F110,'SINAPI_ONERADO-03.25'!$B$14:$E$10000,4,FALSE),IF($E110="CDHU",VLOOKUP($F110,'CDHU_Onerado-02.25 (197)'!$A$9:$F$4114,6,FALSE),IF($E110="FDE",VLOOKUP($F110,'FDE-01.25'!$A$3:$E$4000,5,FALSE),IF($E110="SIURB (E)",VLOOKUP($F110,'EDIF SEM Des JAN25'!$A$3:$D$3000,4,FALSE),IF($E110="SIURB (I)",VLOOKUP($F110,'INFRA SEM Des JAN25'!$A$2:$D$1000,4,FALSE),IF($E110="SICRO NOVO",VLOOKUP($F110,'SICRO.DNIT ONERADA 01.25'!$A$4:$D$7000,4,FALSE),0))))))</f>
        <v>40.159999999999997</v>
      </c>
      <c r="K110" s="193">
        <f t="shared" si="100"/>
        <v>49.18</v>
      </c>
      <c r="L110" s="406">
        <f t="shared" si="101"/>
        <v>10727.14</v>
      </c>
      <c r="M110" s="24"/>
      <c r="N110" s="28"/>
      <c r="O110" s="118">
        <f t="shared" si="102"/>
        <v>7.1999999999999998E-3</v>
      </c>
      <c r="Q110" s="24"/>
    </row>
    <row r="111" spans="1:25" s="21" customFormat="1" ht="17.45" customHeight="1">
      <c r="A111" s="322" t="str">
        <f t="shared" si="97"/>
        <v>7</v>
      </c>
      <c r="B111" s="228">
        <f t="shared" si="90"/>
        <v>7</v>
      </c>
      <c r="C111" s="44">
        <f t="shared" si="98"/>
        <v>7</v>
      </c>
      <c r="D111" s="165">
        <f t="shared" si="93"/>
        <v>7003</v>
      </c>
      <c r="E111" s="64" t="s">
        <v>86</v>
      </c>
      <c r="F111" s="139" t="s">
        <v>327</v>
      </c>
      <c r="G111" s="65" t="str">
        <f>IF($E111="SINAPI",VLOOKUP($F111,'SINAPI_ONERADO-03.25'!G27:K7579,2,FALSE),IF($E111="CDHU",VLOOKUP($F111,'CDHU_Onerado-02.25 (197)'!$A$9:$F$4114,2,FALSE),IF($E111="FDE",VLOOKUP($F111,'FDE-01.25'!$A$3:$D$4000,2,FALSE),IF($E111="SIURB (E)",VLOOKUP($F111,'EDIF SEM Des JAN25'!$A$3:$D$3000,2,FALSE),IF($E111="SIURB (I)",VLOOKUP($F111,'INFRA SEM Des JAN25'!$A$2:$D$1000,2,FALSE),IF($E111="SICRO NOVO",VLOOKUP($F111,'SICRO.DNIT ONERADA 01.25'!$A$4:$D$7000,2,FALSE),0))))))</f>
        <v>Argamassa de regularização e/ou proteção</v>
      </c>
      <c r="H111" s="66" t="str">
        <f>IF($E111="SINAPI",VLOOKUP($F111,'SINAPI_ONERADO-03.25'!$G$2:$K$7540,3,FALSE),IF($E111="CDHU",VLOOKUP($F111,'CDHU_Onerado-02.25 (197)'!$A$9:$F$4114,3,FALSE),IF($E111="FDE",VLOOKUP($F111,'FDE-01.25'!$A$3:$D$4000,3,FALSE),IF($E111="SIURB (E)",VLOOKUP($F111,'EDIF SEM Des JAN25'!$A$3:$D$3000,3,FALSE),IF($E111="SIURB (I)",VLOOKUP($F111,'INFRA SEM Des JAN25'!$A$2:$D$1000,3,FALSE),IF($E111="SICRO NOVO",VLOOKUP($F111,'SICRO.DNIT ONERADA 01.25'!$A$4:$D$7000,3,FALSE),0))))))</f>
        <v>M3</v>
      </c>
      <c r="I111" s="77">
        <f>IF(D111&lt;&gt;0,INDEX('MEMORIA CALCULO'!$A$1:$Q$2429,MATCH(D111,'MEMORIA CALCULO'!$A$1:$A$2429,0),17),0)</f>
        <v>4.3600000000000003</v>
      </c>
      <c r="J111" s="192">
        <f>IF($E111="SINAPI",VLOOKUP($F111,'SINAPI_ONERADO-03.25'!$G$2:$K$7540,5,FALSE),IF($E111="CDHU",VLOOKUP($F111,'CDHU_Onerado-02.25 (197)'!$A$9:$F$4114,6,FALSE),IF($E111="FDE",VLOOKUP($F111,'FDE-01.25'!$A$3:$E$4000,5,FALSE),IF($E111="SIURB (E)",VLOOKUP($F111,'EDIF SEM Des JAN25'!$A$3:$D$3000,4,FALSE),IF($E111="SIURB (I)",VLOOKUP($F111,'INFRA SEM Des JAN25'!$A$2:$D$1000,4,FALSE),IF($E111="SICRO NOVO",VLOOKUP($F111,'SICRO.DNIT ONERADA 01.25'!$A$4:$D$7000,4,FALSE),0))))))</f>
        <v>797.6</v>
      </c>
      <c r="K111" s="324">
        <f t="shared" si="94"/>
        <v>976.82</v>
      </c>
      <c r="L111" s="325">
        <f t="shared" si="91"/>
        <v>4258.9399999999996</v>
      </c>
      <c r="M111" s="24"/>
      <c r="N111" s="28"/>
      <c r="O111" s="118">
        <f t="shared" si="102"/>
        <v>2.8999999999999998E-3</v>
      </c>
    </row>
    <row r="112" spans="1:25" s="21" customFormat="1" ht="33" customHeight="1">
      <c r="A112" s="322" t="str">
        <f t="shared" si="97"/>
        <v>7</v>
      </c>
      <c r="B112" s="228">
        <f t="shared" si="90"/>
        <v>7</v>
      </c>
      <c r="C112" s="44">
        <f t="shared" si="98"/>
        <v>7</v>
      </c>
      <c r="D112" s="165">
        <f t="shared" si="93"/>
        <v>7004</v>
      </c>
      <c r="E112" s="64" t="s">
        <v>37</v>
      </c>
      <c r="F112" s="139">
        <v>98555</v>
      </c>
      <c r="G112" s="65" t="str">
        <f>IF($E112="SINAPI",VLOOKUP($F112,'SINAPI_ONERADO-03.25'!$B$14:$E$10000,2,FALSE),IF($E112="CDHU",VLOOKUP($F112,'CDHU_Onerado-02.25 (197)'!$A$9:$F$4114,2,FALSE),IF($E112="FDE",VLOOKUP($F112,'FDE-01.25'!$A$3:$D$4000,2,FALSE),IF($E112="SIURB (E)",VLOOKUP($F112,'EDIF SEM Des JAN25'!$A$3:$D$3000,2,FALSE),IF($E112="SIURB (I)",VLOOKUP($F112,'INFRA SEM Des JAN25'!$A$2:$D$1000,2,FALSE),IF($E112="SICRO NOVO",VLOOKUP($F112,'SICRO.DNIT ONERADA 01.25'!$A$4:$D$7000,2,FALSE),0))))))</f>
        <v>IMPERMEABILIZAÇÃO DE SUPERFÍCIE COM ARGAMASSA POLIMÉRICA / MEMBRANA ACRÍLICA, 3 DEMÃOS. AF_09/2023</v>
      </c>
      <c r="H112" s="66" t="str">
        <f>IF($E112="SINAPI",VLOOKUP($F112,'SINAPI_ONERADO-03.25'!$B$2:$E$10000,3,FALSE),IF($E112="CDHU",VLOOKUP($F112,'CDHU_Onerado-02.25 (197)'!$A$9:$F$4114,3,FALSE),IF($E112="FDE",VLOOKUP($F112,'FDE-01.25'!$A$3:$D$4000,3,FALSE),IF($E112="SIURB (E)",VLOOKUP($F112,'EDIF SEM Des JAN25'!$A$3:$D$3000,3,FALSE),IF($E112="SIURB (I)",VLOOKUP($F112,'INFRA SEM Des JAN25'!$A$2:$D$1000,3,FALSE),IF($E112="SICRO NOVO",VLOOKUP($F112,'SICRO.DNIT ONERADA 01.25'!$A$4:$D$7000,3,FALSE),0))))))</f>
        <v>M2</v>
      </c>
      <c r="I112" s="77">
        <f>IF(D112&lt;&gt;0,INDEX('MEMORIA CALCULO'!$A$1:$Q$2429,MATCH(D112,'MEMORIA CALCULO'!$A$1:$A$2429,0),17),0)</f>
        <v>19.100000000000001</v>
      </c>
      <c r="J112" s="192">
        <f>IF($E112="SINAPI",VLOOKUP($F112,'SINAPI_ONERADO-03.25'!$B$14:$E$10000,4,FALSE),IF($E112="CDHU",VLOOKUP($F112,'CDHU_Onerado-02.25 (197)'!$A$9:$F$4114,6,FALSE),IF($E112="FDE",VLOOKUP($F112,'FDE-01.25'!$A$3:$E$4000,5,FALSE),IF($E112="SIURB (E)",VLOOKUP($F112,'EDIF SEM Des JAN25'!$A$3:$D$3000,4,FALSE),IF($E112="SIURB (I)",VLOOKUP($F112,'INFRA SEM Des JAN25'!$A$2:$D$1000,4,FALSE),IF($E112="SICRO NOVO",VLOOKUP($F112,'SICRO.DNIT ONERADA 01.25'!$A$4:$D$7000,4,FALSE),0))))))</f>
        <v>35.770000000000003</v>
      </c>
      <c r="K112" s="193">
        <f t="shared" si="94"/>
        <v>43.81</v>
      </c>
      <c r="L112" s="406">
        <f t="shared" si="91"/>
        <v>836.77</v>
      </c>
      <c r="M112" s="24"/>
      <c r="N112" s="28"/>
      <c r="O112" s="118">
        <f t="shared" si="102"/>
        <v>5.9999999999999995E-4</v>
      </c>
    </row>
    <row r="113" spans="1:25" s="21" customFormat="1" ht="17.45" customHeight="1">
      <c r="A113" s="322"/>
      <c r="B113" s="228"/>
      <c r="C113" s="44"/>
      <c r="D113" s="170"/>
      <c r="E113" s="502"/>
      <c r="F113" s="162"/>
      <c r="G113" s="162"/>
      <c r="I113" s="22"/>
      <c r="J113" s="163"/>
      <c r="K113" s="22"/>
      <c r="L113" s="198"/>
      <c r="M113" s="24"/>
      <c r="N113" s="24"/>
      <c r="O113" s="30"/>
      <c r="Q113" s="24"/>
    </row>
    <row r="114" spans="1:25" s="4" customFormat="1" ht="17.45" customHeight="1">
      <c r="A114" s="322" t="str">
        <f t="shared" ref="A114:A119" si="103">LEFT(D114,1)</f>
        <v>8</v>
      </c>
      <c r="B114" s="228">
        <f>D114</f>
        <v>8</v>
      </c>
      <c r="C114" s="44">
        <f t="shared" ref="C114:C119" si="104">IF(D114="",0,B114)</f>
        <v>8</v>
      </c>
      <c r="D114" s="409">
        <f>D108+1</f>
        <v>8</v>
      </c>
      <c r="E114" s="436" t="s">
        <v>31663</v>
      </c>
      <c r="F114" s="383"/>
      <c r="G114" s="410"/>
      <c r="H114" s="383"/>
      <c r="I114" s="411"/>
      <c r="J114" s="387"/>
      <c r="K114" s="412" t="s">
        <v>23109</v>
      </c>
      <c r="L114" s="230">
        <f>SUMIF(C115:C328,D114,L115:L328)</f>
        <v>65554.81</v>
      </c>
      <c r="M114" s="5"/>
      <c r="N114" s="38"/>
      <c r="O114" s="45">
        <f t="shared" ref="O114:O119" si="105">IFERROR(L114/$L$11,0)</f>
        <v>4.4200000000000003E-2</v>
      </c>
      <c r="P114" s="39"/>
      <c r="V114" s="3"/>
      <c r="W114" s="3"/>
      <c r="X114" s="3"/>
      <c r="Y114" s="3"/>
    </row>
    <row r="115" spans="1:25" s="21" customFormat="1" ht="17.45" customHeight="1">
      <c r="A115" s="322" t="str">
        <f t="shared" si="103"/>
        <v>8</v>
      </c>
      <c r="B115" s="228">
        <f t="shared" ref="B115:B119" si="106">B114</f>
        <v>8</v>
      </c>
      <c r="C115" s="44">
        <f t="shared" si="104"/>
        <v>8</v>
      </c>
      <c r="D115" s="165">
        <f>(D114*1000)+1</f>
        <v>8001</v>
      </c>
      <c r="E115" s="64" t="s">
        <v>86</v>
      </c>
      <c r="F115" s="139" t="s">
        <v>322</v>
      </c>
      <c r="G115" s="65" t="str">
        <f>IF($E115="SINAPI",VLOOKUP($F115,'SINAPI_ONERADO-03.25'!G37:K7589,2,FALSE),IF($E115="CDHU",VLOOKUP($F115,'CDHU_Onerado-02.25 (197)'!$A$9:$F$4114,2,FALSE),IF($E115="FDE",VLOOKUP($F115,'FDE-01.25'!$A$3:$D$4000,2,FALSE),IF($E115="SIURB (E)",VLOOKUP($F115,'EDIF SEM Des JAN25'!$A$3:$D$3000,2,FALSE),IF($E115="SIURB (I)",VLOOKUP($F115,'INFRA SEM Des JAN25'!$A$2:$D$1000,2,FALSE),IF($E115="SICRO NOVO",VLOOKUP($F115,'SICRO.DNIT ONERADA 01.25'!$A$4:$D$7000,2,FALSE),0))))))</f>
        <v>Alvenaria de bloco de concreto de vedação de 9 cm - classe C</v>
      </c>
      <c r="H115" s="66" t="str">
        <f>IF($E115="SINAPI",VLOOKUP($F115,'SINAPI_ONERADO-03.25'!$G$2:$K$7540,3,FALSE),IF($E115="CDHU",VLOOKUP($F115,'CDHU_Onerado-02.25 (197)'!$A$9:$F$4114,3,FALSE),IF($E115="FDE",VLOOKUP($F115,'FDE-01.25'!$A$3:$D$4000,3,FALSE),IF($E115="SIURB (E)",VLOOKUP($F115,'EDIF SEM Des JAN25'!$A$3:$D$3000,3,FALSE),IF($E115="SIURB (I)",VLOOKUP($F115,'INFRA SEM Des JAN25'!$A$2:$D$1000,3,FALSE),IF($E115="SICRO NOVO",VLOOKUP($F115,'SICRO.DNIT ONERADA 01.25'!$A$4:$D$7000,3,FALSE),0))))))</f>
        <v>M2</v>
      </c>
      <c r="I115" s="77">
        <f>IF(D115&lt;&gt;0,INDEX('MEMORIA CALCULO'!$A$1:$Q$2429,MATCH(D115,'MEMORIA CALCULO'!$A$1:$A$2429,0),17),0)</f>
        <v>4.95</v>
      </c>
      <c r="J115" s="192">
        <f>IF($E115="SINAPI",VLOOKUP($F115,'SINAPI_ONERADO-03.25'!$G$2:$K$7540,5,FALSE),IF($E115="CDHU",VLOOKUP($F115,'CDHU_Onerado-02.25 (197)'!$A$9:$F$4114,6,FALSE),IF($E115="FDE",VLOOKUP($F115,'FDE-01.25'!$A$3:$E$4000,5,FALSE),IF($E115="SIURB (E)",VLOOKUP($F115,'EDIF SEM Des JAN25'!$A$3:$D$3000,4,FALSE),IF($E115="SIURB (I)",VLOOKUP($F115,'INFRA SEM Des JAN25'!$A$2:$D$1000,4,FALSE),IF($E115="SICRO NOVO",VLOOKUP($F115,'SICRO.DNIT ONERADA 01.25'!$A$4:$D$7000,4,FALSE),0))))))</f>
        <v>79.459999999999994</v>
      </c>
      <c r="K115" s="193">
        <f t="shared" ref="K115:K119" si="107">J115*(1+IF(N115="x",$T$4,$T$3))</f>
        <v>97.31</v>
      </c>
      <c r="L115" s="276">
        <f t="shared" ref="L115:L119" si="108">ROUND(ROUND(I115,2)*ROUND(K115,2),2)</f>
        <v>481.68</v>
      </c>
      <c r="M115" s="24"/>
      <c r="N115" s="28"/>
      <c r="O115" s="118">
        <f t="shared" si="105"/>
        <v>2.9999999999999997E-4</v>
      </c>
      <c r="Q115" s="24"/>
    </row>
    <row r="116" spans="1:25" s="21" customFormat="1" ht="17.45" customHeight="1">
      <c r="A116" s="322" t="str">
        <f t="shared" si="103"/>
        <v>8</v>
      </c>
      <c r="B116" s="228">
        <f t="shared" si="106"/>
        <v>8</v>
      </c>
      <c r="C116" s="44">
        <f t="shared" si="104"/>
        <v>8</v>
      </c>
      <c r="D116" s="165">
        <f t="shared" ref="D116:D119" si="109">D115+1</f>
        <v>8002</v>
      </c>
      <c r="E116" s="64" t="s">
        <v>86</v>
      </c>
      <c r="F116" s="139" t="s">
        <v>220</v>
      </c>
      <c r="G116" s="65" t="str">
        <f>IF($E116="SINAPI",VLOOKUP($F116,'SINAPI_ONERADO-03.25'!G38:K7590,2,FALSE),IF($E116="CDHU",VLOOKUP($F116,'CDHU_Onerado-02.25 (197)'!$A$9:$F$4114,2,FALSE),IF($E116="FDE",VLOOKUP($F116,'FDE-01.25'!$A$3:$D$4000,2,FALSE),IF($E116="SIURB (E)",VLOOKUP($F116,'EDIF SEM Des JAN25'!$A$3:$D$3000,2,FALSE),IF($E116="SIURB (I)",VLOOKUP($F116,'INFRA SEM Des JAN25'!$A$2:$D$1000,2,FALSE),IF($E116="SICRO NOVO",VLOOKUP($F116,'SICRO.DNIT ONERADA 01.25'!$A$4:$D$7000,2,FALSE),0))))))</f>
        <v>Alvenaria de bloco de concreto de vedação de 19 cm - classe C</v>
      </c>
      <c r="H116" s="66" t="str">
        <f>IF($E116="SINAPI",VLOOKUP($F116,'SINAPI_ONERADO-03.25'!$G$2:$K$7540,3,FALSE),IF($E116="CDHU",VLOOKUP($F116,'CDHU_Onerado-02.25 (197)'!$A$9:$F$4114,3,FALSE),IF($E116="FDE",VLOOKUP($F116,'FDE-01.25'!$A$3:$D$4000,3,FALSE),IF($E116="SIURB (E)",VLOOKUP($F116,'EDIF SEM Des JAN25'!$A$3:$D$3000,3,FALSE),IF($E116="SIURB (I)",VLOOKUP($F116,'INFRA SEM Des JAN25'!$A$2:$D$1000,3,FALSE),IF($E116="SICRO NOVO",VLOOKUP($F116,'SICRO.DNIT ONERADA 01.25'!$A$4:$D$7000,3,FALSE),0))))))</f>
        <v>M2</v>
      </c>
      <c r="I116" s="77">
        <f>IF(D116&lt;&gt;0,INDEX('MEMORIA CALCULO'!$A$1:$Q$2429,MATCH(D116,'MEMORIA CALCULO'!$A$1:$A$2429,0),17),0)</f>
        <v>258.47000000000003</v>
      </c>
      <c r="J116" s="192">
        <f>IF($E116="SINAPI",VLOOKUP($F116,'SINAPI_ONERADO-03.25'!$G$2:$K$7540,5,FALSE),IF($E116="CDHU",VLOOKUP($F116,'CDHU_Onerado-02.25 (197)'!$A$9:$F$4114,6,FALSE),IF($E116="FDE",VLOOKUP($F116,'FDE-01.25'!$A$3:$E$4000,5,FALSE),IF($E116="SIURB (E)",VLOOKUP($F116,'EDIF SEM Des JAN25'!$A$3:$D$3000,4,FALSE),IF($E116="SIURB (I)",VLOOKUP($F116,'INFRA SEM Des JAN25'!$A$2:$D$1000,4,FALSE),IF($E116="SICRO NOVO",VLOOKUP($F116,'SICRO.DNIT ONERADA 01.25'!$A$4:$D$7000,4,FALSE),0))))))</f>
        <v>114.2</v>
      </c>
      <c r="K116" s="193">
        <f t="shared" si="107"/>
        <v>139.86000000000001</v>
      </c>
      <c r="L116" s="199">
        <f t="shared" si="108"/>
        <v>36149.61</v>
      </c>
      <c r="M116" s="24"/>
      <c r="N116" s="28"/>
      <c r="O116" s="118">
        <f t="shared" si="105"/>
        <v>2.4400000000000002E-2</v>
      </c>
    </row>
    <row r="117" spans="1:25" s="21" customFormat="1" ht="17.45" customHeight="1">
      <c r="A117" s="322" t="str">
        <f t="shared" si="103"/>
        <v>8</v>
      </c>
      <c r="B117" s="228">
        <f t="shared" si="106"/>
        <v>8</v>
      </c>
      <c r="C117" s="44">
        <f t="shared" si="104"/>
        <v>8</v>
      </c>
      <c r="D117" s="165">
        <f t="shared" si="109"/>
        <v>8003</v>
      </c>
      <c r="E117" s="64" t="s">
        <v>86</v>
      </c>
      <c r="F117" s="139" t="s">
        <v>112</v>
      </c>
      <c r="G117" s="65" t="str">
        <f>IF($E117="SINAPI",VLOOKUP($F117,'SINAPI_ONERADO-03.25'!G39:K7591,2,FALSE),IF($E117="CDHU",VLOOKUP($F117,'CDHU_Onerado-02.25 (197)'!$A$9:$F$4114,2,FALSE),IF($E117="FDE",VLOOKUP($F117,'FDE-01.25'!$A$3:$D$4000,2,FALSE),IF($E117="SIURB (E)",VLOOKUP($F117,'EDIF SEM Des JAN25'!$A$3:$D$3000,2,FALSE),IF($E117="SIURB (I)",VLOOKUP($F117,'INFRA SEM Des JAN25'!$A$2:$D$1000,2,FALSE),IF($E117="SICRO NOVO",VLOOKUP($F117,'SICRO.DNIT ONERADA 01.25'!$A$4:$D$7000,2,FALSE),0))))))</f>
        <v>Chapisco</v>
      </c>
      <c r="H117" s="66" t="str">
        <f>IF($E117="SINAPI",VLOOKUP($F117,'SINAPI_ONERADO-03.25'!$G$2:$K$7540,3,FALSE),IF($E117="CDHU",VLOOKUP($F117,'CDHU_Onerado-02.25 (197)'!$A$9:$F$4114,3,FALSE),IF($E117="FDE",VLOOKUP($F117,'FDE-01.25'!$A$3:$D$4000,3,FALSE),IF($E117="SIURB (E)",VLOOKUP($F117,'EDIF SEM Des JAN25'!$A$3:$D$3000,3,FALSE),IF($E117="SIURB (I)",VLOOKUP($F117,'INFRA SEM Des JAN25'!$A$2:$D$1000,3,FALSE),IF($E117="SICRO NOVO",VLOOKUP($F117,'SICRO.DNIT ONERADA 01.25'!$A$4:$D$7000,3,FALSE),0))))))</f>
        <v>M2</v>
      </c>
      <c r="I117" s="77">
        <f>IF(D117&lt;&gt;0,INDEX('MEMORIA CALCULO'!$A$1:$Q$2429,MATCH(D117,'MEMORIA CALCULO'!$A$1:$A$2429,0),17),0)</f>
        <v>526.84</v>
      </c>
      <c r="J117" s="192">
        <f>IF($E117="SINAPI",VLOOKUP($F117,'SINAPI_ONERADO-03.25'!$G$2:$K$7540,5,FALSE),IF($E117="CDHU",VLOOKUP($F117,'CDHU_Onerado-02.25 (197)'!$A$9:$F$4114,6,FALSE),IF($E117="FDE",VLOOKUP($F117,'FDE-01.25'!$A$3:$E$4000,5,FALSE),IF($E117="SIURB (E)",VLOOKUP($F117,'EDIF SEM Des JAN25'!$A$3:$D$3000,4,FALSE),IF($E117="SIURB (I)",VLOOKUP($F117,'INFRA SEM Des JAN25'!$A$2:$D$1000,4,FALSE),IF($E117="SICRO NOVO",VLOOKUP($F117,'SICRO.DNIT ONERADA 01.25'!$A$4:$D$7000,4,FALSE),0))))))</f>
        <v>7.31</v>
      </c>
      <c r="K117" s="193">
        <f t="shared" si="107"/>
        <v>8.9499999999999993</v>
      </c>
      <c r="L117" s="199">
        <f t="shared" si="108"/>
        <v>4715.22</v>
      </c>
      <c r="M117" s="24"/>
      <c r="N117" s="28"/>
      <c r="O117" s="118">
        <f t="shared" si="105"/>
        <v>3.2000000000000002E-3</v>
      </c>
      <c r="Q117" s="24"/>
    </row>
    <row r="118" spans="1:25" s="21" customFormat="1" ht="17.45" customHeight="1">
      <c r="A118" s="322" t="str">
        <f t="shared" si="103"/>
        <v>8</v>
      </c>
      <c r="B118" s="228">
        <f>B117</f>
        <v>8</v>
      </c>
      <c r="C118" s="44">
        <f t="shared" si="104"/>
        <v>8</v>
      </c>
      <c r="D118" s="323">
        <f t="shared" si="109"/>
        <v>8004</v>
      </c>
      <c r="E118" s="64" t="s">
        <v>86</v>
      </c>
      <c r="F118" s="139" t="s">
        <v>136</v>
      </c>
      <c r="G118" s="65" t="str">
        <f>IF($E118="SINAPI",VLOOKUP($F118,'SINAPI_ONERADO-03.25'!G40:K7592,2,FALSE),IF($E118="CDHU",VLOOKUP($F118,'CDHU_Onerado-02.25 (197)'!$A$9:$F$4114,2,FALSE),IF($E118="FDE",VLOOKUP($F118,'FDE-01.25'!$A$3:$D$4000,2,FALSE),IF($E118="SIURB (E)",VLOOKUP($F118,'EDIF SEM Des JAN25'!$A$3:$D$3000,2,FALSE),IF($E118="SIURB (I)",VLOOKUP($F118,'INFRA SEM Des JAN25'!$A$2:$D$1000,2,FALSE),IF($E118="SICRO NOVO",VLOOKUP($F118,'SICRO.DNIT ONERADA 01.25'!$A$4:$D$7000,2,FALSE),0))))))</f>
        <v>Emboço comum</v>
      </c>
      <c r="H118" s="66" t="str">
        <f>IF($E118="SINAPI",VLOOKUP($F118,'SINAPI_ONERADO-03.25'!$G$2:$K$7540,3,FALSE),IF($E118="CDHU",VLOOKUP($F118,'CDHU_Onerado-02.25 (197)'!$A$9:$F$4114,3,FALSE),IF($E118="FDE",VLOOKUP($F118,'FDE-01.25'!$A$3:$D$4000,3,FALSE),IF($E118="SIURB (E)",VLOOKUP($F118,'EDIF SEM Des JAN25'!$A$3:$D$3000,3,FALSE),IF($E118="SIURB (I)",VLOOKUP($F118,'INFRA SEM Des JAN25'!$A$2:$D$1000,3,FALSE),IF($E118="SICRO NOVO",VLOOKUP($F118,'SICRO.DNIT ONERADA 01.25'!$A$4:$D$7000,3,FALSE),0))))))</f>
        <v>M2</v>
      </c>
      <c r="I118" s="77">
        <f>IF(D118&lt;&gt;0,INDEX('MEMORIA CALCULO'!$A$1:$Q$2429,MATCH(D118,'MEMORIA CALCULO'!$A$1:$A$2429,0),17),0)</f>
        <v>526.84</v>
      </c>
      <c r="J118" s="192">
        <f>IF($E118="SINAPI",VLOOKUP($F118,'SINAPI_ONERADO-03.25'!$G$2:$K$7540,5,FALSE),IF($E118="CDHU",VLOOKUP($F118,'CDHU_Onerado-02.25 (197)'!$A$9:$F$4114,6,FALSE),IF($E118="FDE",VLOOKUP($F118,'FDE-01.25'!$A$3:$E$4000,5,FALSE),IF($E118="SIURB (E)",VLOOKUP($F118,'EDIF SEM Des JAN25'!$A$3:$D$3000,4,FALSE),IF($E118="SIURB (I)",VLOOKUP($F118,'INFRA SEM Des JAN25'!$A$2:$D$1000,4,FALSE),IF($E118="SICRO NOVO",VLOOKUP($F118,'SICRO.DNIT ONERADA 01.25'!$A$4:$D$7000,4,FALSE),0))))))</f>
        <v>23.68</v>
      </c>
      <c r="K118" s="324">
        <f t="shared" si="107"/>
        <v>29</v>
      </c>
      <c r="L118" s="325">
        <f t="shared" si="108"/>
        <v>15278.36</v>
      </c>
      <c r="M118" s="24"/>
      <c r="N118" s="28"/>
      <c r="O118" s="118">
        <f t="shared" si="105"/>
        <v>1.03E-2</v>
      </c>
    </row>
    <row r="119" spans="1:25" s="21" customFormat="1" ht="17.45" customHeight="1">
      <c r="A119" s="322" t="str">
        <f t="shared" si="103"/>
        <v>8</v>
      </c>
      <c r="B119" s="228">
        <f t="shared" si="106"/>
        <v>8</v>
      </c>
      <c r="C119" s="44">
        <f t="shared" si="104"/>
        <v>8</v>
      </c>
      <c r="D119" s="165">
        <f t="shared" si="109"/>
        <v>8005</v>
      </c>
      <c r="E119" s="64" t="s">
        <v>86</v>
      </c>
      <c r="F119" s="139" t="s">
        <v>117</v>
      </c>
      <c r="G119" s="65" t="str">
        <f>IF($E119="SINAPI",VLOOKUP($F119,'SINAPI_ONERADO-03.25'!G41:K7593,2,FALSE),IF($E119="CDHU",VLOOKUP($F119,'CDHU_Onerado-02.25 (197)'!$A$9:$F$4114,2,FALSE),IF($E119="FDE",VLOOKUP($F119,'FDE-01.25'!$A$3:$D$4000,2,FALSE),IF($E119="SIURB (E)",VLOOKUP($F119,'EDIF SEM Des JAN25'!$A$3:$D$3000,2,FALSE),IF($E119="SIURB (I)",VLOOKUP($F119,'INFRA SEM Des JAN25'!$A$2:$D$1000,2,FALSE),IF($E119="SICRO NOVO",VLOOKUP($F119,'SICRO.DNIT ONERADA 01.25'!$A$4:$D$7000,2,FALSE),0))))))</f>
        <v>Reboco</v>
      </c>
      <c r="H119" s="66" t="str">
        <f>IF($E119="SINAPI",VLOOKUP($F119,'SINAPI_ONERADO-03.25'!$G$2:$K$7540,3,FALSE),IF($E119="CDHU",VLOOKUP($F119,'CDHU_Onerado-02.25 (197)'!$A$9:$F$4114,3,FALSE),IF($E119="FDE",VLOOKUP($F119,'FDE-01.25'!$A$3:$D$4000,3,FALSE),IF($E119="SIURB (E)",VLOOKUP($F119,'EDIF SEM Des JAN25'!$A$3:$D$3000,3,FALSE),IF($E119="SIURB (I)",VLOOKUP($F119,'INFRA SEM Des JAN25'!$A$2:$D$1000,3,FALSE),IF($E119="SICRO NOVO",VLOOKUP($F119,'SICRO.DNIT ONERADA 01.25'!$A$4:$D$7000,3,FALSE),0))))))</f>
        <v>M2</v>
      </c>
      <c r="I119" s="77">
        <f>IF(D119&lt;&gt;0,INDEX('MEMORIA CALCULO'!$A$1:$Q$2429,MATCH(D119,'MEMORIA CALCULO'!$A$1:$A$2429,0),17),0)</f>
        <v>526.84</v>
      </c>
      <c r="J119" s="192">
        <f>IF($E119="SINAPI",VLOOKUP($F119,'SINAPI_ONERADO-03.25'!$G$2:$K$7540,5,FALSE),IF($E119="CDHU",VLOOKUP($F119,'CDHU_Onerado-02.25 (197)'!$A$9:$F$4114,6,FALSE),IF($E119="FDE",VLOOKUP($F119,'FDE-01.25'!$A$3:$E$4000,5,FALSE),IF($E119="SIURB (E)",VLOOKUP($F119,'EDIF SEM Des JAN25'!$A$3:$D$3000,4,FALSE),IF($E119="SIURB (I)",VLOOKUP($F119,'INFRA SEM Des JAN25'!$A$2:$D$1000,4,FALSE),IF($E119="SICRO NOVO",VLOOKUP($F119,'SICRO.DNIT ONERADA 01.25'!$A$4:$D$7000,4,FALSE),0))))))</f>
        <v>13.84</v>
      </c>
      <c r="K119" s="193">
        <f t="shared" si="107"/>
        <v>16.95</v>
      </c>
      <c r="L119" s="199">
        <f t="shared" si="108"/>
        <v>8929.94</v>
      </c>
      <c r="M119" s="24"/>
      <c r="N119" s="28"/>
      <c r="O119" s="118">
        <f t="shared" si="105"/>
        <v>6.0000000000000001E-3</v>
      </c>
    </row>
    <row r="120" spans="1:25" s="21" customFormat="1" ht="17.45" customHeight="1">
      <c r="A120" s="322"/>
      <c r="B120" s="228"/>
      <c r="C120" s="44"/>
      <c r="D120" s="170"/>
      <c r="E120" s="502"/>
      <c r="F120" s="162"/>
      <c r="G120" s="162"/>
      <c r="I120" s="22"/>
      <c r="J120" s="163"/>
      <c r="K120" s="22"/>
      <c r="L120" s="198"/>
      <c r="M120" s="24"/>
      <c r="N120" s="24"/>
      <c r="O120" s="30">
        <f>IFERROR(L120/$L$11,0)</f>
        <v>0</v>
      </c>
      <c r="Q120" s="24"/>
    </row>
    <row r="121" spans="1:25" s="4" customFormat="1" ht="17.45" customHeight="1">
      <c r="A121" s="322" t="str">
        <f t="shared" ref="A121:A122" si="110">LEFT(D121,1)</f>
        <v>9</v>
      </c>
      <c r="B121" s="228">
        <f>D121</f>
        <v>9</v>
      </c>
      <c r="C121" s="44">
        <f t="shared" ref="C121:C122" si="111">IF(D121="",0,B121)</f>
        <v>9</v>
      </c>
      <c r="D121" s="409">
        <f>D114+1</f>
        <v>9</v>
      </c>
      <c r="E121" s="436" t="s">
        <v>24020</v>
      </c>
      <c r="F121" s="383"/>
      <c r="G121" s="410"/>
      <c r="H121" s="383"/>
      <c r="I121" s="411"/>
      <c r="J121" s="387"/>
      <c r="K121" s="412" t="s">
        <v>23109</v>
      </c>
      <c r="L121" s="230">
        <f>SUMIF(C122:C357,D121,L122:L357)</f>
        <v>35569.910000000003</v>
      </c>
      <c r="M121" s="5"/>
      <c r="N121" s="38"/>
      <c r="O121" s="45">
        <f t="shared" ref="O121:O140" si="112">IFERROR(L121/$L$11,0)</f>
        <v>2.4E-2</v>
      </c>
      <c r="P121" s="39"/>
      <c r="V121" s="3"/>
      <c r="W121" s="3"/>
      <c r="X121" s="3"/>
      <c r="Y121" s="3"/>
    </row>
    <row r="122" spans="1:25" s="21" customFormat="1" ht="33" customHeight="1">
      <c r="A122" s="322" t="str">
        <f t="shared" si="110"/>
        <v>9</v>
      </c>
      <c r="B122" s="228">
        <f t="shared" ref="B122:B140" si="113">B121</f>
        <v>9</v>
      </c>
      <c r="C122" s="44">
        <f t="shared" si="111"/>
        <v>9</v>
      </c>
      <c r="D122" s="165">
        <f>(D121*1000)+1</f>
        <v>9001</v>
      </c>
      <c r="E122" s="64" t="s">
        <v>37</v>
      </c>
      <c r="F122" s="139">
        <v>91926</v>
      </c>
      <c r="G122" s="65" t="str">
        <f>IF($E122="SINAPI",VLOOKUP($F122,'SINAPI_ONERADO-03.25'!$B$14:$E$10000,2,FALSE),IF($E122="CDHU",VLOOKUP($F122,'CDHU_Onerado-02.25 (197)'!$A$9:$F$4114,2,FALSE),IF($E122="FDE",VLOOKUP($F122,'FDE-01.25'!$A$3:$D$4000,2,FALSE),IF($E122="SIURB (E)",VLOOKUP($F122,'EDIF SEM Des JAN25'!$A$3:$D$3000,2,FALSE),IF($E122="SIURB (I)",VLOOKUP($F122,'INFRA SEM Des JAN25'!$A$2:$D$1000,2,FALSE),IF($E122="SICRO NOVO",VLOOKUP($F122,'SICRO.DNIT ONERADA 01.25'!$A$4:$D$7000,2,FALSE),0))))))</f>
        <v>CABO DE COBRE FLEXÍVEL ISOLADO, 2,5 MM², ANTI-CHAMA 450/750 V, PARA CIRCUITOS TERMINAIS - FORNECIMENTO E INSTALAÇÃO. AF_03/2023</v>
      </c>
      <c r="H122" s="66" t="str">
        <f>IF($E122="SINAPI",VLOOKUP($F122,'SINAPI_ONERADO-03.25'!$B$2:$E$10000,3,FALSE),IF($E122="CDHU",VLOOKUP($F122,'CDHU_Onerado-02.25 (197)'!$A$9:$F$4114,3,FALSE),IF($E122="FDE",VLOOKUP($F122,'FDE-01.25'!$A$3:$D$4000,3,FALSE),IF($E122="SIURB (E)",VLOOKUP($F122,'EDIF SEM Des JAN25'!$A$3:$D$3000,3,FALSE),IF($E122="SIURB (I)",VLOOKUP($F122,'INFRA SEM Des JAN25'!$A$2:$D$1000,3,FALSE),IF($E122="SICRO NOVO",VLOOKUP($F122,'SICRO.DNIT ONERADA 01.25'!$A$4:$D$7000,3,FALSE),0))))))</f>
        <v>M</v>
      </c>
      <c r="I122" s="77">
        <f>IF(D122&lt;&gt;0,INDEX('MEMORIA CALCULO'!$A$1:$Q$2429,MATCH(D122,'MEMORIA CALCULO'!$A$1:$A$2429,0),17),0)</f>
        <v>212.55</v>
      </c>
      <c r="J122" s="192">
        <f>IF($E122="SINAPI",VLOOKUP($F122,'SINAPI_ONERADO-03.25'!$B$14:$E$10000,4,FALSE),IF($E122="CDHU",VLOOKUP($F122,'CDHU_Onerado-02.25 (197)'!$A$9:$F$4114,6,FALSE),IF($E122="FDE",VLOOKUP($F122,'FDE-01.25'!$A$3:$E$4000,5,FALSE),IF($E122="SIURB (E)",VLOOKUP($F122,'EDIF SEM Des JAN25'!$A$3:$D$3000,4,FALSE),IF($E122="SIURB (I)",VLOOKUP($F122,'INFRA SEM Des JAN25'!$A$2:$D$1000,4,FALSE),IF($E122="SICRO NOVO",VLOOKUP($F122,'SICRO.DNIT ONERADA 01.25'!$A$4:$D$7000,4,FALSE),0))))))</f>
        <v>5.19</v>
      </c>
      <c r="K122" s="193">
        <f t="shared" ref="K122:K125" si="114">J122*(1+IF(N122="x",$T$4,$T$3))</f>
        <v>6.36</v>
      </c>
      <c r="L122" s="406">
        <f t="shared" ref="L122:L125" si="115">ROUND(ROUND(I122,2)*ROUND(K122,2),2)</f>
        <v>1351.82</v>
      </c>
      <c r="M122" s="24"/>
      <c r="N122" s="28"/>
      <c r="O122" s="118">
        <f t="shared" si="112"/>
        <v>8.9999999999999998E-4</v>
      </c>
      <c r="Q122" s="24"/>
    </row>
    <row r="123" spans="1:25" s="21" customFormat="1" ht="33" customHeight="1">
      <c r="A123" s="322" t="str">
        <f t="shared" ref="A123:A130" si="116">LEFT(D123,1)</f>
        <v>9</v>
      </c>
      <c r="B123" s="228">
        <f t="shared" si="113"/>
        <v>9</v>
      </c>
      <c r="C123" s="44">
        <f t="shared" ref="C123:C130" si="117">IF(D123="",0,B123)</f>
        <v>9</v>
      </c>
      <c r="D123" s="165">
        <f t="shared" ref="D123" si="118">D122+1</f>
        <v>9002</v>
      </c>
      <c r="E123" s="64" t="s">
        <v>37</v>
      </c>
      <c r="F123" s="139">
        <v>91930</v>
      </c>
      <c r="G123" s="65" t="str">
        <f>IF($E123="SINAPI",VLOOKUP($F123,'SINAPI_ONERADO-03.25'!$B$14:$E$10000,2,FALSE),IF($E123="CDHU",VLOOKUP($F123,'CDHU_Onerado-02.25 (197)'!$A$9:$F$4114,2,FALSE),IF($E123="FDE",VLOOKUP($F123,'FDE-01.25'!$A$3:$D$4000,2,FALSE),IF($E123="SIURB (E)",VLOOKUP($F123,'EDIF SEM Des JAN25'!$A$3:$D$3000,2,FALSE),IF($E123="SIURB (I)",VLOOKUP($F123,'INFRA SEM Des JAN25'!$A$2:$D$1000,2,FALSE),IF($E123="SICRO NOVO",VLOOKUP($F123,'SICRO.DNIT ONERADA 01.25'!$A$4:$D$7000,2,FALSE),0))))))</f>
        <v>CABO DE COBRE FLEXÍVEL ISOLADO, 6 MM², ANTI-CHAMA 450/750 V, PARA CIRCUITOS TERMINAIS - FORNECIMENTO E INSTALAÇÃO. AF_03/2023</v>
      </c>
      <c r="H123" s="66" t="str">
        <f>IF($E123="SINAPI",VLOOKUP($F123,'SINAPI_ONERADO-03.25'!$B$2:$E$10000,3,FALSE),IF($E123="CDHU",VLOOKUP($F123,'CDHU_Onerado-02.25 (197)'!$A$9:$F$4114,3,FALSE),IF($E123="FDE",VLOOKUP($F123,'FDE-01.25'!$A$3:$D$4000,3,FALSE),IF($E123="SIURB (E)",VLOOKUP($F123,'EDIF SEM Des JAN25'!$A$3:$D$3000,3,FALSE),IF($E123="SIURB (I)",VLOOKUP($F123,'INFRA SEM Des JAN25'!$A$2:$D$1000,3,FALSE),IF($E123="SICRO NOVO",VLOOKUP($F123,'SICRO.DNIT ONERADA 01.25'!$A$4:$D$7000,3,FALSE),0))))))</f>
        <v>M</v>
      </c>
      <c r="I123" s="77">
        <f>IF(D123&lt;&gt;0,INDEX('MEMORIA CALCULO'!$A$1:$Q$2429,MATCH(D123,'MEMORIA CALCULO'!$A$1:$A$2429,0),17),0)</f>
        <v>28.5</v>
      </c>
      <c r="J123" s="192">
        <f>IF($E123="SINAPI",VLOOKUP($F123,'SINAPI_ONERADO-03.25'!$B$14:$E$10000,4,FALSE),IF($E123="CDHU",VLOOKUP($F123,'CDHU_Onerado-02.25 (197)'!$A$9:$F$4114,6,FALSE),IF($E123="FDE",VLOOKUP($F123,'FDE-01.25'!$A$3:$E$4000,5,FALSE),IF($E123="SIURB (E)",VLOOKUP($F123,'EDIF SEM Des JAN25'!$A$3:$D$3000,4,FALSE),IF($E123="SIURB (I)",VLOOKUP($F123,'INFRA SEM Des JAN25'!$A$2:$D$1000,4,FALSE),IF($E123="SICRO NOVO",VLOOKUP($F123,'SICRO.DNIT ONERADA 01.25'!$A$4:$D$7000,4,FALSE),0))))))</f>
        <v>10.94</v>
      </c>
      <c r="K123" s="193">
        <f t="shared" si="114"/>
        <v>13.4</v>
      </c>
      <c r="L123" s="406">
        <f t="shared" si="115"/>
        <v>381.9</v>
      </c>
      <c r="M123" s="24"/>
      <c r="N123" s="28"/>
      <c r="O123" s="118">
        <f t="shared" si="112"/>
        <v>2.9999999999999997E-4</v>
      </c>
    </row>
    <row r="124" spans="1:25" s="21" customFormat="1" ht="33" customHeight="1">
      <c r="A124" s="322" t="str">
        <f t="shared" si="116"/>
        <v>9</v>
      </c>
      <c r="B124" s="228">
        <f t="shared" si="113"/>
        <v>9</v>
      </c>
      <c r="C124" s="44">
        <f t="shared" si="117"/>
        <v>9</v>
      </c>
      <c r="D124" s="165">
        <f t="shared" ref="D124:D140" si="119">D123+1</f>
        <v>9003</v>
      </c>
      <c r="E124" s="64" t="s">
        <v>37</v>
      </c>
      <c r="F124" s="139">
        <v>92984</v>
      </c>
      <c r="G124" s="65" t="str">
        <f>IF($E124="SINAPI",VLOOKUP($F124,'SINAPI_ONERADO-03.25'!$B$14:$E$10000,2,FALSE),IF($E124="CDHU",VLOOKUP($F124,'CDHU_Onerado-02.25 (197)'!$A$9:$F$4114,2,FALSE),IF($E124="FDE",VLOOKUP($F124,'FDE-01.25'!$A$3:$D$4000,2,FALSE),IF($E124="SIURB (E)",VLOOKUP($F124,'EDIF SEM Des JAN25'!$A$3:$D$3000,2,FALSE),IF($E124="SIURB (I)",VLOOKUP($F124,'INFRA SEM Des JAN25'!$A$2:$D$1000,2,FALSE),IF($E124="SICRO NOVO",VLOOKUP($F124,'SICRO.DNIT ONERADA 01.25'!$A$4:$D$7000,2,FALSE),0))))))</f>
        <v>CABO DE COBRE FLEXÍVEL ISOLADO, 25 MM², ANTI-CHAMA 0,6/1,0 KV, PARA REDE ENTERRADA DE DISTRIBUIÇÃO DE ENERGIA ELÉTRICA - FORNECIMENTO E INSTALAÇÃO. AF_12/2021</v>
      </c>
      <c r="H124" s="66" t="str">
        <f>IF($E124="SINAPI",VLOOKUP($F124,'SINAPI_ONERADO-03.25'!$B$2:$E$10000,3,FALSE),IF($E124="CDHU",VLOOKUP($F124,'CDHU_Onerado-02.25 (197)'!$A$9:$F$4114,3,FALSE),IF($E124="FDE",VLOOKUP($F124,'FDE-01.25'!$A$3:$D$4000,3,FALSE),IF($E124="SIURB (E)",VLOOKUP($F124,'EDIF SEM Des JAN25'!$A$3:$D$3000,3,FALSE),IF($E124="SIURB (I)",VLOOKUP($F124,'INFRA SEM Des JAN25'!$A$2:$D$1000,3,FALSE),IF($E124="SICRO NOVO",VLOOKUP($F124,'SICRO.DNIT ONERADA 01.25'!$A$4:$D$7000,3,FALSE),0))))))</f>
        <v>M</v>
      </c>
      <c r="I124" s="77">
        <f>IF(D124&lt;&gt;0,INDEX('MEMORIA CALCULO'!$A$1:$Q$2429,MATCH(D124,'MEMORIA CALCULO'!$A$1:$A$2429,0),17),0)</f>
        <v>34</v>
      </c>
      <c r="J124" s="192">
        <f>IF($E124="SINAPI",VLOOKUP($F124,'SINAPI_ONERADO-03.25'!$B$14:$E$10000,4,FALSE),IF($E124="CDHU",VLOOKUP($F124,'CDHU_Onerado-02.25 (197)'!$A$9:$F$4114,6,FALSE),IF($E124="FDE",VLOOKUP($F124,'FDE-01.25'!$A$3:$E$4000,5,FALSE),IF($E124="SIURB (E)",VLOOKUP($F124,'EDIF SEM Des JAN25'!$A$3:$D$3000,4,FALSE),IF($E124="SIURB (I)",VLOOKUP($F124,'INFRA SEM Des JAN25'!$A$2:$D$1000,4,FALSE),IF($E124="SICRO NOVO",VLOOKUP($F124,'SICRO.DNIT ONERADA 01.25'!$A$4:$D$7000,4,FALSE),0))))))</f>
        <v>30.27</v>
      </c>
      <c r="K124" s="193">
        <f t="shared" si="114"/>
        <v>37.07</v>
      </c>
      <c r="L124" s="406">
        <f t="shared" si="115"/>
        <v>1260.3800000000001</v>
      </c>
      <c r="M124" s="24"/>
      <c r="N124" s="28"/>
      <c r="O124" s="118">
        <f t="shared" si="112"/>
        <v>8.0000000000000004E-4</v>
      </c>
    </row>
    <row r="125" spans="1:25" s="21" customFormat="1" ht="33" customHeight="1">
      <c r="A125" s="322" t="str">
        <f t="shared" si="116"/>
        <v>9</v>
      </c>
      <c r="B125" s="228">
        <f t="shared" si="113"/>
        <v>9</v>
      </c>
      <c r="C125" s="44">
        <f t="shared" si="117"/>
        <v>9</v>
      </c>
      <c r="D125" s="165">
        <f t="shared" si="119"/>
        <v>9004</v>
      </c>
      <c r="E125" s="64" t="s">
        <v>37</v>
      </c>
      <c r="F125" s="139">
        <v>92986</v>
      </c>
      <c r="G125" s="65" t="str">
        <f>IF($E125="SINAPI",VLOOKUP($F125,'SINAPI_ONERADO-03.25'!$B$14:$E$10000,2,FALSE),IF($E125="CDHU",VLOOKUP($F125,'CDHU_Onerado-02.25 (197)'!$A$9:$F$4114,2,FALSE),IF($E125="FDE",VLOOKUP($F125,'FDE-01.25'!$A$3:$D$4000,2,FALSE),IF($E125="SIURB (E)",VLOOKUP($F125,'EDIF SEM Des JAN25'!$A$3:$D$3000,2,FALSE),IF($E125="SIURB (I)",VLOOKUP($F125,'INFRA SEM Des JAN25'!$A$2:$D$1000,2,FALSE),IF($E125="SICRO NOVO",VLOOKUP($F125,'SICRO.DNIT ONERADA 01.25'!$A$4:$D$7000,2,FALSE),0))))))</f>
        <v>CABO DE COBRE FLEXÍVEL ISOLADO, 35 MM², ANTI-CHAMA 0,6/1,0 KV, PARA REDE ENTERRADA DE DISTRIBUIÇÃO DE ENERGIA ELÉTRICA - FORNECIMENTO E INSTALAÇÃO. AF_12/2021</v>
      </c>
      <c r="H125" s="66" t="str">
        <f>IF($E125="SINAPI",VLOOKUP($F125,'SINAPI_ONERADO-03.25'!$B$2:$E$10000,3,FALSE),IF($E125="CDHU",VLOOKUP($F125,'CDHU_Onerado-02.25 (197)'!$A$9:$F$4114,3,FALSE),IF($E125="FDE",VLOOKUP($F125,'FDE-01.25'!$A$3:$D$4000,3,FALSE),IF($E125="SIURB (E)",VLOOKUP($F125,'EDIF SEM Des JAN25'!$A$3:$D$3000,3,FALSE),IF($E125="SIURB (I)",VLOOKUP($F125,'INFRA SEM Des JAN25'!$A$2:$D$1000,3,FALSE),IF($E125="SICRO NOVO",VLOOKUP($F125,'SICRO.DNIT ONERADA 01.25'!$A$4:$D$7000,3,FALSE),0))))))</f>
        <v>M</v>
      </c>
      <c r="I125" s="77">
        <f>IF(D125&lt;&gt;0,INDEX('MEMORIA CALCULO'!$A$1:$Q$2429,MATCH(D125,'MEMORIA CALCULO'!$A$1:$A$2429,0),17),0)</f>
        <v>136</v>
      </c>
      <c r="J125" s="192">
        <f>IF($E125="SINAPI",VLOOKUP($F125,'SINAPI_ONERADO-03.25'!$B$14:$E$10000,4,FALSE),IF($E125="CDHU",VLOOKUP($F125,'CDHU_Onerado-02.25 (197)'!$A$9:$F$4114,6,FALSE),IF($E125="FDE",VLOOKUP($F125,'FDE-01.25'!$A$3:$E$4000,5,FALSE),IF($E125="SIURB (E)",VLOOKUP($F125,'EDIF SEM Des JAN25'!$A$3:$D$3000,4,FALSE),IF($E125="SIURB (I)",VLOOKUP($F125,'INFRA SEM Des JAN25'!$A$2:$D$1000,4,FALSE),IF($E125="SICRO NOVO",VLOOKUP($F125,'SICRO.DNIT ONERADA 01.25'!$A$4:$D$7000,4,FALSE),0))))))</f>
        <v>41.5</v>
      </c>
      <c r="K125" s="193">
        <f t="shared" si="114"/>
        <v>50.83</v>
      </c>
      <c r="L125" s="406">
        <f t="shared" si="115"/>
        <v>6912.88</v>
      </c>
      <c r="M125" s="24"/>
      <c r="N125" s="28"/>
      <c r="O125" s="118">
        <f t="shared" si="112"/>
        <v>4.7000000000000002E-3</v>
      </c>
    </row>
    <row r="126" spans="1:25" s="21" customFormat="1" ht="17.45" customHeight="1">
      <c r="A126" s="322" t="str">
        <f t="shared" si="116"/>
        <v>9</v>
      </c>
      <c r="B126" s="228">
        <f t="shared" si="113"/>
        <v>9</v>
      </c>
      <c r="C126" s="44">
        <f t="shared" si="117"/>
        <v>9</v>
      </c>
      <c r="D126" s="165">
        <f t="shared" si="119"/>
        <v>9005</v>
      </c>
      <c r="E126" s="64" t="s">
        <v>22759</v>
      </c>
      <c r="F126" s="287">
        <v>9005070</v>
      </c>
      <c r="G126" s="65" t="str">
        <f>IF($E126="SINAPI",VLOOKUP($F126,'SINAPI_ONERADO-03.25'!G72:K7624,2,FALSE),IF($E126="CDHU",VLOOKUP($F126,'CDHU_Onerado-02.25 (197)'!$A$9:$F$4114,2,FALSE),IF($E126="FDE",VLOOKUP($F126,'FDE-01.25'!$A$3:$D$4000,2,FALSE),IF($E126="SIURB (E)",VLOOKUP($F126,'EDIF SEM Des JAN25'!$A$3:$D$3000,2,FALSE),IF($E126="SIURB (I)",VLOOKUP($F126,'INFRA SEM Des JAN25'!$A$2:$D$1000,2,FALSE),IF($E126="SICRO NOVO",VLOOKUP($F126,'SICRO.DNIT ONERADA 01.25'!$A$4:$D$7000,2,FALSE),0))))))</f>
        <v>CAIXA DE PASSAGEM E TAMPA PRÉ-MOLDADAS EM CONCRETO, SEM FUNDO, 40X40CM</v>
      </c>
      <c r="H126" s="66" t="str">
        <f>IF($E126="SINAPI",VLOOKUP($F126,'SINAPI_ONERADO-03.25'!$G$2:$K$7540,3,FALSE),IF($E126="CDHU",VLOOKUP($F126,'CDHU_Onerado-02.25 (197)'!$A$9:$F$4114,3,FALSE),IF($E126="FDE",VLOOKUP($F126,'FDE-01.25'!$A$3:$D$4000,3,FALSE),IF($E126="SIURB (E)",VLOOKUP($F126,'EDIF SEM Des JAN25'!$A$3:$D$3000,3,FALSE),IF($E126="SIURB (I)",VLOOKUP($F126,'INFRA SEM Des JAN25'!$A$2:$D$1000,3,FALSE),IF($E126="SICRO NOVO",VLOOKUP($F126,'SICRO.DNIT ONERADA 01.25'!$A$4:$D$7000,3,FALSE),0))))))</f>
        <v>UN</v>
      </c>
      <c r="I126" s="77">
        <f>IF(D126&lt;&gt;0,INDEX('MEMORIA CALCULO'!$A$1:$Q$2429,MATCH(D126,'MEMORIA CALCULO'!$A$1:$A$2429,0),17),0)</f>
        <v>2</v>
      </c>
      <c r="J126" s="192">
        <f>IF($E126="SINAPI",VLOOKUP($F126,'SINAPI_ONERADO-03.25'!$G$2:$K$7540,5,FALSE),IF($E126="CDHU",VLOOKUP($F126,'CDHU_Onerado-02.25 (197)'!$A$9:$F$4114,6,FALSE),IF($E126="FDE",VLOOKUP($F126,'FDE-01.25'!$A$3:$E$4000,5,FALSE),IF($E126="SIURB (E)",VLOOKUP($F126,'EDIF SEM Des JAN25'!$A$3:$D$3000,4,FALSE),IF($E126="SIURB (I)",VLOOKUP($F126,'INFRA SEM Des JAN25'!$A$2:$D$1000,4,FALSE),IF($E126="SICRO NOVO",VLOOKUP($F126,'SICRO.DNIT ONERADA 01.25'!$A$4:$D$7000,4,FALSE),0))))))</f>
        <v>216.16</v>
      </c>
      <c r="K126" s="193">
        <f t="shared" ref="K124:K133" si="120">J126*(1+IF(N126="x",$T$4,$T$3))</f>
        <v>264.73</v>
      </c>
      <c r="L126" s="199">
        <f t="shared" ref="L124:L133" si="121">ROUND(ROUND(I126,2)*ROUND(K126,2),2)</f>
        <v>529.46</v>
      </c>
      <c r="M126" s="24"/>
      <c r="N126" s="28"/>
      <c r="O126" s="118">
        <f t="shared" si="112"/>
        <v>4.0000000000000002E-4</v>
      </c>
      <c r="Q126" s="24"/>
    </row>
    <row r="127" spans="1:25" s="21" customFormat="1" ht="17.45" customHeight="1">
      <c r="A127" s="322" t="str">
        <f t="shared" si="116"/>
        <v>9</v>
      </c>
      <c r="B127" s="228">
        <f t="shared" si="113"/>
        <v>9</v>
      </c>
      <c r="C127" s="44">
        <f t="shared" si="117"/>
        <v>9</v>
      </c>
      <c r="D127" s="165">
        <f t="shared" si="119"/>
        <v>9006</v>
      </c>
      <c r="E127" s="64" t="s">
        <v>86</v>
      </c>
      <c r="F127" s="139" t="s">
        <v>4845</v>
      </c>
      <c r="G127" s="65" t="str">
        <f>IF($E127="SINAPI",VLOOKUP($F127,'SINAPI_ONERADO-03.25'!G71:K7623,2,FALSE),IF($E127="CDHU",VLOOKUP($F127,'CDHU_Onerado-02.25 (197)'!$A$9:$F$4114,2,FALSE),IF($E127="FDE",VLOOKUP($F127,'FDE-01.25'!$A$3:$D$4000,2,FALSE),IF($E127="SIURB (E)",VLOOKUP($F127,'EDIF SEM Des JAN25'!$A$3:$D$3000,2,FALSE),IF($E127="SIURB (I)",VLOOKUP($F127,'INFRA SEM Des JAN25'!$A$2:$D$1000,2,FALSE),IF($E127="SICRO NOVO",VLOOKUP($F127,'SICRO.DNIT ONERADA 01.25'!$A$4:$D$7000,2,FALSE),0))))))</f>
        <v>Eletrocalha lisa galvanizada a fogo, 100 x 50 mm, com acessórios</v>
      </c>
      <c r="H127" s="66" t="str">
        <f>IF($E127="SINAPI",VLOOKUP($F127,'SINAPI_ONERADO-03.25'!$G$2:$K$7540,3,FALSE),IF($E127="CDHU",VLOOKUP($F127,'CDHU_Onerado-02.25 (197)'!$A$9:$F$4114,3,FALSE),IF($E127="FDE",VLOOKUP($F127,'FDE-01.25'!$A$3:$D$4000,3,FALSE),IF($E127="SIURB (E)",VLOOKUP($F127,'EDIF SEM Des JAN25'!$A$3:$D$3000,3,FALSE),IF($E127="SIURB (I)",VLOOKUP($F127,'INFRA SEM Des JAN25'!$A$2:$D$1000,3,FALSE),IF($E127="SICRO NOVO",VLOOKUP($F127,'SICRO.DNIT ONERADA 01.25'!$A$4:$D$7000,3,FALSE),0))))))</f>
        <v>M</v>
      </c>
      <c r="I127" s="77">
        <f>IF(D127&lt;&gt;0,INDEX('MEMORIA CALCULO'!$A$1:$Q$2429,MATCH(D127,'MEMORIA CALCULO'!$A$1:$A$2429,0),17),0)</f>
        <v>20</v>
      </c>
      <c r="J127" s="192">
        <f>IF($E127="SINAPI",VLOOKUP($F127,'SINAPI_ONERADO-03.25'!$G$2:$K$7540,5,FALSE),IF($E127="CDHU",VLOOKUP($F127,'CDHU_Onerado-02.25 (197)'!$A$9:$F$4114,6,FALSE),IF($E127="FDE",VLOOKUP($F127,'FDE-01.25'!$A$3:$E$4000,5,FALSE),IF($E127="SIURB (E)",VLOOKUP($F127,'EDIF SEM Des JAN25'!$A$3:$D$3000,4,FALSE),IF($E127="SIURB (I)",VLOOKUP($F127,'INFRA SEM Des JAN25'!$A$2:$D$1000,4,FALSE),IF($E127="SICRO NOVO",VLOOKUP($F127,'SICRO.DNIT ONERADA 01.25'!$A$4:$D$7000,4,FALSE),0))))))</f>
        <v>93.78</v>
      </c>
      <c r="K127" s="324">
        <f t="shared" si="120"/>
        <v>114.85</v>
      </c>
      <c r="L127" s="325">
        <f t="shared" si="121"/>
        <v>2297</v>
      </c>
      <c r="M127" s="24"/>
      <c r="N127" s="28"/>
      <c r="O127" s="118">
        <f t="shared" si="112"/>
        <v>1.5E-3</v>
      </c>
    </row>
    <row r="128" spans="1:25" s="21" customFormat="1" ht="17.45" customHeight="1">
      <c r="A128" s="322" t="str">
        <f t="shared" si="116"/>
        <v>9</v>
      </c>
      <c r="B128" s="228">
        <f t="shared" si="113"/>
        <v>9</v>
      </c>
      <c r="C128" s="44">
        <f t="shared" si="117"/>
        <v>9</v>
      </c>
      <c r="D128" s="165">
        <f t="shared" si="119"/>
        <v>9007</v>
      </c>
      <c r="E128" s="64" t="s">
        <v>86</v>
      </c>
      <c r="F128" s="139" t="s">
        <v>4881</v>
      </c>
      <c r="G128" s="65" t="str">
        <f>IF($E128="SINAPI",VLOOKUP($F128,'SINAPI_ONERADO-03.25'!G72:K7624,2,FALSE),IF($E128="CDHU",VLOOKUP($F128,'CDHU_Onerado-02.25 (197)'!$A$9:$F$4114,2,FALSE),IF($E128="FDE",VLOOKUP($F128,'FDE-01.25'!$A$3:$D$4000,2,FALSE),IF($E128="SIURB (E)",VLOOKUP($F128,'EDIF SEM Des JAN25'!$A$3:$D$3000,2,FALSE),IF($E128="SIURB (I)",VLOOKUP($F128,'INFRA SEM Des JAN25'!$A$2:$D$1000,2,FALSE),IF($E128="SICRO NOVO",VLOOKUP($F128,'SICRO.DNIT ONERADA 01.25'!$A$4:$D$7000,2,FALSE),0))))))</f>
        <v>Tampa de encaixe para eletrocalha, galvanizada a fogo, L= 100 mm</v>
      </c>
      <c r="H128" s="66" t="str">
        <f>IF($E128="SINAPI",VLOOKUP($F128,'SINAPI_ONERADO-03.25'!$G$2:$K$7540,3,FALSE),IF($E128="CDHU",VLOOKUP($F128,'CDHU_Onerado-02.25 (197)'!$A$9:$F$4114,3,FALSE),IF($E128="FDE",VLOOKUP($F128,'FDE-01.25'!$A$3:$D$4000,3,FALSE),IF($E128="SIURB (E)",VLOOKUP($F128,'EDIF SEM Des JAN25'!$A$3:$D$3000,3,FALSE),IF($E128="SIURB (I)",VLOOKUP($F128,'INFRA SEM Des JAN25'!$A$2:$D$1000,3,FALSE),IF($E128="SICRO NOVO",VLOOKUP($F128,'SICRO.DNIT ONERADA 01.25'!$A$4:$D$7000,3,FALSE),0))))))</f>
        <v>M</v>
      </c>
      <c r="I128" s="77">
        <f>IF(D128&lt;&gt;0,INDEX('MEMORIA CALCULO'!$A$1:$Q$2429,MATCH(D128,'MEMORIA CALCULO'!$A$1:$A$2429,0),17),0)</f>
        <v>20</v>
      </c>
      <c r="J128" s="192">
        <f>IF($E128="SINAPI",VLOOKUP($F128,'SINAPI_ONERADO-03.25'!$G$2:$K$7540,5,FALSE),IF($E128="CDHU",VLOOKUP($F128,'CDHU_Onerado-02.25 (197)'!$A$9:$F$4114,6,FALSE),IF($E128="FDE",VLOOKUP($F128,'FDE-01.25'!$A$3:$E$4000,5,FALSE),IF($E128="SIURB (E)",VLOOKUP($F128,'EDIF SEM Des JAN25'!$A$3:$D$3000,4,FALSE),IF($E128="SIURB (I)",VLOOKUP($F128,'INFRA SEM Des JAN25'!$A$2:$D$1000,4,FALSE),IF($E128="SICRO NOVO",VLOOKUP($F128,'SICRO.DNIT ONERADA 01.25'!$A$4:$D$7000,4,FALSE),0))))))</f>
        <v>50.25</v>
      </c>
      <c r="K128" s="193">
        <f t="shared" si="120"/>
        <v>61.54</v>
      </c>
      <c r="L128" s="199">
        <f t="shared" si="121"/>
        <v>1230.8</v>
      </c>
      <c r="M128" s="24"/>
      <c r="N128" s="28"/>
      <c r="O128" s="118">
        <f t="shared" si="112"/>
        <v>8.0000000000000004E-4</v>
      </c>
    </row>
    <row r="129" spans="1:25" s="21" customFormat="1" ht="17.45" customHeight="1">
      <c r="A129" s="322" t="str">
        <f t="shared" si="116"/>
        <v>9</v>
      </c>
      <c r="B129" s="228">
        <f t="shared" si="113"/>
        <v>9</v>
      </c>
      <c r="C129" s="44">
        <f t="shared" si="117"/>
        <v>9</v>
      </c>
      <c r="D129" s="165">
        <f t="shared" si="119"/>
        <v>9008</v>
      </c>
      <c r="E129" s="64" t="s">
        <v>86</v>
      </c>
      <c r="F129" s="139" t="s">
        <v>4631</v>
      </c>
      <c r="G129" s="65" t="str">
        <f>IF($E129="SINAPI",VLOOKUP($F129,'SINAPI_ONERADO-03.25'!G73:K7625,2,FALSE),IF($E129="CDHU",VLOOKUP($F129,'CDHU_Onerado-02.25 (197)'!$A$9:$F$4114,2,FALSE),IF($E129="FDE",VLOOKUP($F129,'FDE-01.25'!$A$3:$D$4000,2,FALSE),IF($E129="SIURB (E)",VLOOKUP($F129,'EDIF SEM Des JAN25'!$A$3:$D$3000,2,FALSE),IF($E129="SIURB (I)",VLOOKUP($F129,'INFRA SEM Des JAN25'!$A$2:$D$1000,2,FALSE),IF($E129="SICRO NOVO",VLOOKUP($F129,'SICRO.DNIT ONERADA 01.25'!$A$4:$D$7000,2,FALSE),0))))))</f>
        <v>Eletroduto galvanizado conforme NBR13057 -  3/4´ com acessórios</v>
      </c>
      <c r="H129" s="66" t="str">
        <f>IF($E129="SINAPI",VLOOKUP($F129,'SINAPI_ONERADO-03.25'!$G$2:$K$7540,3,FALSE),IF($E129="CDHU",VLOOKUP($F129,'CDHU_Onerado-02.25 (197)'!$A$9:$F$4114,3,FALSE),IF($E129="FDE",VLOOKUP($F129,'FDE-01.25'!$A$3:$D$4000,3,FALSE),IF($E129="SIURB (E)",VLOOKUP($F129,'EDIF SEM Des JAN25'!$A$3:$D$3000,3,FALSE),IF($E129="SIURB (I)",VLOOKUP($F129,'INFRA SEM Des JAN25'!$A$2:$D$1000,3,FALSE),IF($E129="SICRO NOVO",VLOOKUP($F129,'SICRO.DNIT ONERADA 01.25'!$A$4:$D$7000,3,FALSE),0))))))</f>
        <v>M</v>
      </c>
      <c r="I129" s="77">
        <f>IF(D129&lt;&gt;0,INDEX('MEMORIA CALCULO'!$A$1:$Q$2429,MATCH(D129,'MEMORIA CALCULO'!$A$1:$A$2429,0),17),0)</f>
        <v>56</v>
      </c>
      <c r="J129" s="192">
        <f>IF($E129="SINAPI",VLOOKUP($F129,'SINAPI_ONERADO-03.25'!$G$2:$K$7540,5,FALSE),IF($E129="CDHU",VLOOKUP($F129,'CDHU_Onerado-02.25 (197)'!$A$9:$F$4114,6,FALSE),IF($E129="FDE",VLOOKUP($F129,'FDE-01.25'!$A$3:$E$4000,5,FALSE),IF($E129="SIURB (E)",VLOOKUP($F129,'EDIF SEM Des JAN25'!$A$3:$D$3000,4,FALSE),IF($E129="SIURB (I)",VLOOKUP($F129,'INFRA SEM Des JAN25'!$A$2:$D$1000,4,FALSE),IF($E129="SICRO NOVO",VLOOKUP($F129,'SICRO.DNIT ONERADA 01.25'!$A$4:$D$7000,4,FALSE),0))))))</f>
        <v>46.22</v>
      </c>
      <c r="K129" s="324">
        <f t="shared" si="120"/>
        <v>56.61</v>
      </c>
      <c r="L129" s="325">
        <f t="shared" si="121"/>
        <v>3170.16</v>
      </c>
      <c r="M129" s="24"/>
      <c r="N129" s="28"/>
      <c r="O129" s="118">
        <f t="shared" si="112"/>
        <v>2.0999999999999999E-3</v>
      </c>
    </row>
    <row r="130" spans="1:25" s="21" customFormat="1" ht="33" customHeight="1">
      <c r="A130" s="322" t="str">
        <f t="shared" si="116"/>
        <v>9</v>
      </c>
      <c r="B130" s="228">
        <f t="shared" si="113"/>
        <v>9</v>
      </c>
      <c r="C130" s="44">
        <f t="shared" si="117"/>
        <v>9</v>
      </c>
      <c r="D130" s="165">
        <f t="shared" si="119"/>
        <v>9009</v>
      </c>
      <c r="E130" s="64" t="s">
        <v>37</v>
      </c>
      <c r="F130" s="139">
        <v>91854</v>
      </c>
      <c r="G130" s="65" t="str">
        <f>IF($E130="SINAPI",VLOOKUP($F130,'SINAPI_ONERADO-03.25'!$B$14:$E$10000,2,FALSE),IF($E130="CDHU",VLOOKUP($F130,'CDHU_Onerado-02.25 (197)'!$A$9:$F$4114,2,FALSE),IF($E130="FDE",VLOOKUP($F130,'FDE-01.25'!$A$3:$D$4000,2,FALSE),IF($E130="SIURB (E)",VLOOKUP($F130,'EDIF SEM Des JAN25'!$A$3:$D$3000,2,FALSE),IF($E130="SIURB (I)",VLOOKUP($F130,'INFRA SEM Des JAN25'!$A$2:$D$1000,2,FALSE),IF($E130="SICRO NOVO",VLOOKUP($F130,'SICRO.DNIT ONERADA 01.25'!$A$4:$D$7000,2,FALSE),0))))))</f>
        <v>ELETRODUTO FLEXÍVEL CORRUGADO, PVC, DN 25 MM (3/4"), PARA CIRCUITOS TERMINAIS, INSTALADO EM PAREDE - FORNECIMENTO E INSTALAÇÃO. AF_03/2023</v>
      </c>
      <c r="H130" s="66" t="str">
        <f>IF($E130="SINAPI",VLOOKUP($F130,'SINAPI_ONERADO-03.25'!$B$2:$E$10000,3,FALSE),IF($E130="CDHU",VLOOKUP($F130,'CDHU_Onerado-02.25 (197)'!$A$9:$F$4114,3,FALSE),IF($E130="FDE",VLOOKUP($F130,'FDE-01.25'!$A$3:$D$4000,3,FALSE),IF($E130="SIURB (E)",VLOOKUP($F130,'EDIF SEM Des JAN25'!$A$3:$D$3000,3,FALSE),IF($E130="SIURB (I)",VLOOKUP($F130,'INFRA SEM Des JAN25'!$A$2:$D$1000,3,FALSE),IF($E130="SICRO NOVO",VLOOKUP($F130,'SICRO.DNIT ONERADA 01.25'!$A$4:$D$7000,3,FALSE),0))))))</f>
        <v>M</v>
      </c>
      <c r="I130" s="77">
        <f>IF(D130&lt;&gt;0,INDEX('MEMORIA CALCULO'!$A$1:$Q$2429,MATCH(D130,'MEMORIA CALCULO'!$A$1:$A$2429,0),17),0)</f>
        <v>34</v>
      </c>
      <c r="J130" s="192">
        <f>IF($E130="SINAPI",VLOOKUP($F130,'SINAPI_ONERADO-03.25'!$B$14:$E$10000,4,FALSE),IF($E130="CDHU",VLOOKUP($F130,'CDHU_Onerado-02.25 (197)'!$A$9:$F$4114,6,FALSE),IF($E130="FDE",VLOOKUP($F130,'FDE-01.25'!$A$3:$E$4000,5,FALSE),IF($E130="SIURB (E)",VLOOKUP($F130,'EDIF SEM Des JAN25'!$A$3:$D$3000,4,FALSE),IF($E130="SIURB (I)",VLOOKUP($F130,'INFRA SEM Des JAN25'!$A$2:$D$1000,4,FALSE),IF($E130="SICRO NOVO",VLOOKUP($F130,'SICRO.DNIT ONERADA 01.25'!$A$4:$D$7000,4,FALSE),0))))))</f>
        <v>12.68</v>
      </c>
      <c r="K130" s="193">
        <f t="shared" si="120"/>
        <v>15.53</v>
      </c>
      <c r="L130" s="406">
        <f t="shared" si="121"/>
        <v>528.02</v>
      </c>
      <c r="M130" s="24"/>
      <c r="N130" s="28"/>
      <c r="O130" s="118">
        <f t="shared" si="112"/>
        <v>4.0000000000000002E-4</v>
      </c>
    </row>
    <row r="131" spans="1:25" s="21" customFormat="1" ht="33" customHeight="1">
      <c r="A131" s="322" t="str">
        <f t="shared" ref="A131:A140" si="122">LEFT(D131,1)</f>
        <v>9</v>
      </c>
      <c r="B131" s="228">
        <f t="shared" si="113"/>
        <v>9</v>
      </c>
      <c r="C131" s="44">
        <f t="shared" ref="C131:C140" si="123">IF(D131="",0,B131)</f>
        <v>9</v>
      </c>
      <c r="D131" s="165">
        <f t="shared" si="119"/>
        <v>9010</v>
      </c>
      <c r="E131" s="64" t="s">
        <v>37</v>
      </c>
      <c r="F131" s="139">
        <v>93661</v>
      </c>
      <c r="G131" s="65" t="str">
        <f>IF($E131="SINAPI",VLOOKUP($F131,'SINAPI_ONERADO-03.25'!$B$14:$E$10000,2,FALSE),IF($E131="CDHU",VLOOKUP($F131,'CDHU_Onerado-02.25 (197)'!$A$9:$F$4114,2,FALSE),IF($E131="FDE",VLOOKUP($F131,'FDE-01.25'!$A$3:$D$4000,2,FALSE),IF($E131="SIURB (E)",VLOOKUP($F131,'EDIF SEM Des JAN25'!$A$3:$D$3000,2,FALSE),IF($E131="SIURB (I)",VLOOKUP($F131,'INFRA SEM Des JAN25'!$A$2:$D$1000,2,FALSE),IF($E131="SICRO NOVO",VLOOKUP($F131,'SICRO.DNIT ONERADA 01.25'!$A$4:$D$7000,2,FALSE),0))))))</f>
        <v>DISJUNTOR BIPOLAR TIPO DIN, CORRENTE NOMINAL DE 16A - FORNECIMENTO E INSTALAÇÃO. AF_10/2020</v>
      </c>
      <c r="H131" s="66" t="str">
        <f>IF($E131="SINAPI",VLOOKUP($F131,'SINAPI_ONERADO-03.25'!$B$2:$E$10000,3,FALSE),IF($E131="CDHU",VLOOKUP($F131,'CDHU_Onerado-02.25 (197)'!$A$9:$F$4114,3,FALSE),IF($E131="FDE",VLOOKUP($F131,'FDE-01.25'!$A$3:$D$4000,3,FALSE),IF($E131="SIURB (E)",VLOOKUP($F131,'EDIF SEM Des JAN25'!$A$3:$D$3000,3,FALSE),IF($E131="SIURB (I)",VLOOKUP($F131,'INFRA SEM Des JAN25'!$A$2:$D$1000,3,FALSE),IF($E131="SICRO NOVO",VLOOKUP($F131,'SICRO.DNIT ONERADA 01.25'!$A$4:$D$7000,3,FALSE),0))))))</f>
        <v>UN</v>
      </c>
      <c r="I131" s="77">
        <f>IF(D131&lt;&gt;0,INDEX('MEMORIA CALCULO'!$A$1:$Q$2429,MATCH(D131,'MEMORIA CALCULO'!$A$1:$A$2429,0),17),0)</f>
        <v>14</v>
      </c>
      <c r="J131" s="192">
        <f>IF($E131="SINAPI",VLOOKUP($F131,'SINAPI_ONERADO-03.25'!$B$14:$E$10000,4,FALSE),IF($E131="CDHU",VLOOKUP($F131,'CDHU_Onerado-02.25 (197)'!$A$9:$F$4114,6,FALSE),IF($E131="FDE",VLOOKUP($F131,'FDE-01.25'!$A$3:$E$4000,5,FALSE),IF($E131="SIURB (E)",VLOOKUP($F131,'EDIF SEM Des JAN25'!$A$3:$D$3000,4,FALSE),IF($E131="SIURB (I)",VLOOKUP($F131,'INFRA SEM Des JAN25'!$A$2:$D$1000,4,FALSE),IF($E131="SICRO NOVO",VLOOKUP($F131,'SICRO.DNIT ONERADA 01.25'!$A$4:$D$7000,4,FALSE),0))))))</f>
        <v>57.55</v>
      </c>
      <c r="K131" s="193">
        <f t="shared" si="120"/>
        <v>70.48</v>
      </c>
      <c r="L131" s="406">
        <f t="shared" si="121"/>
        <v>986.72</v>
      </c>
      <c r="M131" s="24"/>
      <c r="N131" s="28"/>
      <c r="O131" s="118">
        <f t="shared" si="112"/>
        <v>6.9999999999999999E-4</v>
      </c>
    </row>
    <row r="132" spans="1:25" s="21" customFormat="1" ht="33" customHeight="1">
      <c r="A132" s="322" t="str">
        <f t="shared" si="122"/>
        <v>9</v>
      </c>
      <c r="B132" s="228">
        <f t="shared" si="113"/>
        <v>9</v>
      </c>
      <c r="C132" s="44">
        <f t="shared" si="123"/>
        <v>9</v>
      </c>
      <c r="D132" s="165">
        <f t="shared" si="119"/>
        <v>9011</v>
      </c>
      <c r="E132" s="64" t="s">
        <v>37</v>
      </c>
      <c r="F132" s="64">
        <v>93663</v>
      </c>
      <c r="G132" s="65" t="str">
        <f>IF($E132="SINAPI",VLOOKUP($F132,'SINAPI_ONERADO-03.25'!$B$14:$E$10000,2,FALSE),IF($E132="CDHU",VLOOKUP($F132,'CDHU_Onerado-02.25 (197)'!$A$9:$F$4114,2,FALSE),IF($E132="FDE",VLOOKUP($F132,'FDE-01.25'!$A$3:$D$4000,2,FALSE),IF($E132="SIURB (E)",VLOOKUP($F132,'EDIF SEM Des JAN25'!$A$3:$D$3000,2,FALSE),IF($E132="SIURB (I)",VLOOKUP($F132,'INFRA SEM Des JAN25'!$A$2:$D$1000,2,FALSE),IF($E132="SICRO NOVO",VLOOKUP($F132,'SICRO.DNIT ONERADA 01.25'!$A$4:$D$7000,2,FALSE),0))))))</f>
        <v>DISJUNTOR BIPOLAR TIPO DIN, CORRENTE NOMINAL DE 25A - FORNECIMENTO E INSTALAÇÃO. AF_10/2020</v>
      </c>
      <c r="H132" s="66" t="str">
        <f>IF($E132="SINAPI",VLOOKUP($F132,'SINAPI_ONERADO-03.25'!$B$2:$E$10000,3,FALSE),IF($E132="CDHU",VLOOKUP($F132,'CDHU_Onerado-02.25 (197)'!$A$9:$F$4114,3,FALSE),IF($E132="FDE",VLOOKUP($F132,'FDE-01.25'!$A$3:$D$4000,3,FALSE),IF($E132="SIURB (E)",VLOOKUP($F132,'EDIF SEM Des JAN25'!$A$3:$D$3000,3,FALSE),IF($E132="SIURB (I)",VLOOKUP($F132,'INFRA SEM Des JAN25'!$A$2:$D$1000,3,FALSE),IF($E132="SICRO NOVO",VLOOKUP($F132,'SICRO.DNIT ONERADA 01.25'!$A$4:$D$7000,3,FALSE),0))))))</f>
        <v>UN</v>
      </c>
      <c r="I132" s="77">
        <f>IF(D132&lt;&gt;0,INDEX('MEMORIA CALCULO'!$A$1:$Q$2429,MATCH(D132,'MEMORIA CALCULO'!$A$1:$A$2429,0),17),0)</f>
        <v>2</v>
      </c>
      <c r="J132" s="192">
        <f>IF($E132="SINAPI",VLOOKUP($F132,'SINAPI_ONERADO-03.25'!$B$14:$E$10000,4,FALSE),IF($E132="CDHU",VLOOKUP($F132,'CDHU_Onerado-02.25 (197)'!$A$9:$F$4114,6,FALSE),IF($E132="FDE",VLOOKUP($F132,'FDE-01.25'!$A$3:$E$4000,5,FALSE),IF($E132="SIURB (E)",VLOOKUP($F132,'EDIF SEM Des JAN25'!$A$3:$D$3000,4,FALSE),IF($E132="SIURB (I)",VLOOKUP($F132,'INFRA SEM Des JAN25'!$A$2:$D$1000,4,FALSE),IF($E132="SICRO NOVO",VLOOKUP($F132,'SICRO.DNIT ONERADA 01.25'!$A$4:$D$7000,4,FALSE),0))))))</f>
        <v>61.03</v>
      </c>
      <c r="K132" s="193">
        <f t="shared" si="120"/>
        <v>74.739999999999995</v>
      </c>
      <c r="L132" s="406">
        <f t="shared" si="121"/>
        <v>149.47999999999999</v>
      </c>
      <c r="M132" s="24"/>
      <c r="N132" s="28"/>
      <c r="O132" s="118">
        <f t="shared" si="112"/>
        <v>1E-4</v>
      </c>
    </row>
    <row r="133" spans="1:25" s="21" customFormat="1" ht="33" customHeight="1">
      <c r="A133" s="322" t="str">
        <f t="shared" si="122"/>
        <v>9</v>
      </c>
      <c r="B133" s="228">
        <f t="shared" si="113"/>
        <v>9</v>
      </c>
      <c r="C133" s="44">
        <f t="shared" si="123"/>
        <v>9</v>
      </c>
      <c r="D133" s="165">
        <f t="shared" si="119"/>
        <v>9012</v>
      </c>
      <c r="E133" s="64" t="s">
        <v>37</v>
      </c>
      <c r="F133" s="139">
        <v>101896</v>
      </c>
      <c r="G133" s="65" t="str">
        <f>IF($E133="SINAPI",VLOOKUP($F133,'SINAPI_ONERADO-03.25'!$B$14:$E$10000,2,FALSE),IF($E133="CDHU",VLOOKUP($F133,'CDHU_Onerado-02.25 (197)'!$A$9:$F$4114,2,FALSE),IF($E133="FDE",VLOOKUP($F133,'FDE-01.25'!$A$3:$D$4000,2,FALSE),IF($E133="SIURB (E)",VLOOKUP($F133,'EDIF SEM Des JAN25'!$A$3:$D$3000,2,FALSE),IF($E133="SIURB (I)",VLOOKUP($F133,'INFRA SEM Des JAN25'!$A$2:$D$1000,2,FALSE),IF($E133="SICRO NOVO",VLOOKUP($F133,'SICRO.DNIT ONERADA 01.25'!$A$4:$D$7000,2,FALSE),0))))))</f>
        <v>DISJUNTOR TERMOMAGNÉTICO TRIPOLAR , CORRENTE NOMINAL DE 200A - FORNECIMENTO E INSTALAÇÃO. AF_10/2020</v>
      </c>
      <c r="H133" s="66" t="str">
        <f>IF($E133="SINAPI",VLOOKUP($F133,'SINAPI_ONERADO-03.25'!$B$2:$E$10000,3,FALSE),IF($E133="CDHU",VLOOKUP($F133,'CDHU_Onerado-02.25 (197)'!$A$9:$F$4114,3,FALSE),IF($E133="FDE",VLOOKUP($F133,'FDE-01.25'!$A$3:$D$4000,3,FALSE),IF($E133="SIURB (E)",VLOOKUP($F133,'EDIF SEM Des JAN25'!$A$3:$D$3000,3,FALSE),IF($E133="SIURB (I)",VLOOKUP($F133,'INFRA SEM Des JAN25'!$A$2:$D$1000,3,FALSE),IF($E133="SICRO NOVO",VLOOKUP($F133,'SICRO.DNIT ONERADA 01.25'!$A$4:$D$7000,3,FALSE),0))))))</f>
        <v>UN</v>
      </c>
      <c r="I133" s="77">
        <f>IF(D133&lt;&gt;0,INDEX('MEMORIA CALCULO'!$A$1:$Q$2429,MATCH(D133,'MEMORIA CALCULO'!$A$1:$A$2429,0),17),0)</f>
        <v>2</v>
      </c>
      <c r="J133" s="192">
        <f>IF($E133="SINAPI",VLOOKUP($F133,'SINAPI_ONERADO-03.25'!$B$14:$E$10000,4,FALSE),IF($E133="CDHU",VLOOKUP($F133,'CDHU_Onerado-02.25 (197)'!$A$9:$F$4114,6,FALSE),IF($E133="FDE",VLOOKUP($F133,'FDE-01.25'!$A$3:$E$4000,5,FALSE),IF($E133="SIURB (E)",VLOOKUP($F133,'EDIF SEM Des JAN25'!$A$3:$D$3000,4,FALSE),IF($E133="SIURB (I)",VLOOKUP($F133,'INFRA SEM Des JAN25'!$A$2:$D$1000,4,FALSE),IF($E133="SICRO NOVO",VLOOKUP($F133,'SICRO.DNIT ONERADA 01.25'!$A$4:$D$7000,4,FALSE),0))))))</f>
        <v>640</v>
      </c>
      <c r="K133" s="193">
        <f t="shared" si="120"/>
        <v>783.81</v>
      </c>
      <c r="L133" s="406">
        <f t="shared" si="121"/>
        <v>1567.62</v>
      </c>
      <c r="M133" s="24"/>
      <c r="N133" s="28"/>
      <c r="O133" s="118">
        <f t="shared" si="112"/>
        <v>1.1000000000000001E-3</v>
      </c>
    </row>
    <row r="134" spans="1:25" s="21" customFormat="1" ht="17.45" customHeight="1">
      <c r="A134" s="322" t="str">
        <f t="shared" si="122"/>
        <v>9</v>
      </c>
      <c r="B134" s="228">
        <f t="shared" si="113"/>
        <v>9</v>
      </c>
      <c r="C134" s="44">
        <f t="shared" si="123"/>
        <v>9</v>
      </c>
      <c r="D134" s="165">
        <f t="shared" si="119"/>
        <v>9013</v>
      </c>
      <c r="E134" s="64" t="s">
        <v>22759</v>
      </c>
      <c r="F134" s="287">
        <v>9017001</v>
      </c>
      <c r="G134" s="65" t="str">
        <f>IF($E134="SINAPI",VLOOKUP($F134,'SINAPI_ONERADO-03.25'!G78:K7630,2,FALSE),IF($E134="CDHU",VLOOKUP($F134,'CDHU_Onerado-02.25 (197)'!$A$9:$F$4114,2,FALSE),IF($E134="FDE",VLOOKUP($F134,'FDE-01.25'!$A$3:$D$4000,2,FALSE),IF($E134="SIURB (E)",VLOOKUP($F134,'EDIF SEM Des JAN25'!$A$3:$D$3000,2,FALSE),IF($E134="SIURB (I)",VLOOKUP($F134,'INFRA SEM Des JAN25'!$A$2:$D$1000,2,FALSE),IF($E134="SICRO NOVO",VLOOKUP($F134,'SICRO.DNIT ONERADA 01.25'!$A$4:$D$7000,2,FALSE),0))))))</f>
        <v>DPS - DISPOSITIVO PROTEÇÃO CONTRA SURTOS 275V - 40KA</v>
      </c>
      <c r="H134" s="66" t="str">
        <f>IF($E134="SINAPI",VLOOKUP($F134,'SINAPI_ONERADO-03.25'!$G$2:$K$7540,3,FALSE),IF($E134="CDHU",VLOOKUP($F134,'CDHU_Onerado-02.25 (197)'!$A$9:$F$4114,3,FALSE),IF($E134="FDE",VLOOKUP($F134,'FDE-01.25'!$A$3:$D$4000,3,FALSE),IF($E134="SIURB (E)",VLOOKUP($F134,'EDIF SEM Des JAN25'!$A$3:$D$3000,3,FALSE),IF($E134="SIURB (I)",VLOOKUP($F134,'INFRA SEM Des JAN25'!$A$2:$D$1000,3,FALSE),IF($E134="SICRO NOVO",VLOOKUP($F134,'SICRO.DNIT ONERADA 01.25'!$A$4:$D$7000,3,FALSE),0))))))</f>
        <v>UN</v>
      </c>
      <c r="I134" s="77">
        <f>IF(D134&lt;&gt;0,INDEX('MEMORIA CALCULO'!$A$1:$Q$2429,MATCH(D134,'MEMORIA CALCULO'!$A$1:$A$2429,0),17),0)</f>
        <v>2</v>
      </c>
      <c r="J134" s="192">
        <f>IF($E134="SINAPI",VLOOKUP($F134,'SINAPI_ONERADO-03.25'!$G$2:$K$7540,5,FALSE),IF($E134="CDHU",VLOOKUP($F134,'CDHU_Onerado-02.25 (197)'!$A$9:$F$4114,6,FALSE),IF($E134="FDE",VLOOKUP($F134,'FDE-01.25'!$A$3:$E$4000,5,FALSE),IF($E134="SIURB (E)",VLOOKUP($F134,'EDIF SEM Des JAN25'!$A$3:$D$3000,4,FALSE),IF($E134="SIURB (I)",VLOOKUP($F134,'INFRA SEM Des JAN25'!$A$2:$D$1000,4,FALSE),IF($E134="SICRO NOVO",VLOOKUP($F134,'SICRO.DNIT ONERADA 01.25'!$A$4:$D$7000,4,FALSE),0))))))</f>
        <v>232.68</v>
      </c>
      <c r="K134" s="193">
        <f t="shared" ref="K133:K139" si="124">J134*(1+IF(N134="x",$T$4,$T$3))</f>
        <v>284.95999999999998</v>
      </c>
      <c r="L134" s="199">
        <f t="shared" ref="L133:L140" si="125">ROUND(ROUND(I134,2)*ROUND(K134,2),2)</f>
        <v>569.91999999999996</v>
      </c>
      <c r="M134" s="24"/>
      <c r="N134" s="28"/>
      <c r="O134" s="118">
        <f t="shared" si="112"/>
        <v>4.0000000000000002E-4</v>
      </c>
    </row>
    <row r="135" spans="1:25" s="21" customFormat="1" ht="17.45" customHeight="1">
      <c r="A135" s="322" t="str">
        <f t="shared" si="122"/>
        <v>9</v>
      </c>
      <c r="B135" s="228">
        <f t="shared" si="113"/>
        <v>9</v>
      </c>
      <c r="C135" s="44">
        <f t="shared" si="123"/>
        <v>9</v>
      </c>
      <c r="D135" s="165">
        <f t="shared" si="119"/>
        <v>9014</v>
      </c>
      <c r="E135" s="64" t="s">
        <v>22759</v>
      </c>
      <c r="F135" s="287">
        <v>9082004</v>
      </c>
      <c r="G135" s="65" t="str">
        <f>IF($E135="SINAPI",VLOOKUP($F135,'SINAPI_ONERADO-03.25'!G79:K7631,2,FALSE),IF($E135="CDHU",VLOOKUP($F135,'CDHU_Onerado-02.25 (197)'!$A$9:$F$4114,2,FALSE),IF($E135="FDE",VLOOKUP($F135,'FDE-01.25'!$A$3:$D$4000,2,FALSE),IF($E135="SIURB (E)",VLOOKUP($F135,'EDIF SEM Des JAN25'!$A$3:$D$3000,2,FALSE),IF($E135="SIURB (I)",VLOOKUP($F135,'INFRA SEM Des JAN25'!$A$2:$D$1000,2,FALSE),IF($E135="SICRO NOVO",VLOOKUP($F135,'SICRO.DNIT ONERADA 01.25'!$A$4:$D$7000,2,FALSE),0))))))</f>
        <v>INTERRUPTOR SIMPLES BIPOLAR - 1 TECLA</v>
      </c>
      <c r="H135" s="66" t="str">
        <f>IF($E135="SINAPI",VLOOKUP($F135,'SINAPI_ONERADO-03.25'!$G$2:$K$7540,3,FALSE),IF($E135="CDHU",VLOOKUP($F135,'CDHU_Onerado-02.25 (197)'!$A$9:$F$4114,3,FALSE),IF($E135="FDE",VLOOKUP($F135,'FDE-01.25'!$A$3:$D$4000,3,FALSE),IF($E135="SIURB (E)",VLOOKUP($F135,'EDIF SEM Des JAN25'!$A$3:$D$3000,3,FALSE),IF($E135="SIURB (I)",VLOOKUP($F135,'INFRA SEM Des JAN25'!$A$2:$D$1000,3,FALSE),IF($E135="SICRO NOVO",VLOOKUP($F135,'SICRO.DNIT ONERADA 01.25'!$A$4:$D$7000,3,FALSE),0))))))</f>
        <v>UN</v>
      </c>
      <c r="I135" s="77">
        <f>IF(D135&lt;&gt;0,INDEX('MEMORIA CALCULO'!$A$1:$Q$2429,MATCH(D135,'MEMORIA CALCULO'!$A$1:$A$2429,0),17),0)</f>
        <v>4</v>
      </c>
      <c r="J135" s="192">
        <f>IF($E135="SINAPI",VLOOKUP($F135,'SINAPI_ONERADO-03.25'!$G$2:$K$7540,5,FALSE),IF($E135="CDHU",VLOOKUP($F135,'CDHU_Onerado-02.25 (197)'!$A$9:$F$4114,6,FALSE),IF($E135="FDE",VLOOKUP($F135,'FDE-01.25'!$A$3:$E$4000,5,FALSE),IF($E135="SIURB (E)",VLOOKUP($F135,'EDIF SEM Des JAN25'!$A$3:$D$3000,4,FALSE),IF($E135="SIURB (I)",VLOOKUP($F135,'INFRA SEM Des JAN25'!$A$2:$D$1000,4,FALSE),IF($E135="SICRO NOVO",VLOOKUP($F135,'SICRO.DNIT ONERADA 01.25'!$A$4:$D$7000,4,FALSE),0))))))</f>
        <v>49.38</v>
      </c>
      <c r="K135" s="324">
        <f t="shared" si="124"/>
        <v>60.48</v>
      </c>
      <c r="L135" s="325">
        <f t="shared" si="125"/>
        <v>241.92</v>
      </c>
      <c r="M135" s="24"/>
      <c r="N135" s="28"/>
      <c r="O135" s="118">
        <f t="shared" si="112"/>
        <v>2.0000000000000001E-4</v>
      </c>
    </row>
    <row r="136" spans="1:25" s="21" customFormat="1" ht="33" customHeight="1">
      <c r="A136" s="322" t="str">
        <f t="shared" si="122"/>
        <v>9</v>
      </c>
      <c r="B136" s="228">
        <f t="shared" si="113"/>
        <v>9</v>
      </c>
      <c r="C136" s="44">
        <f t="shared" si="123"/>
        <v>9</v>
      </c>
      <c r="D136" s="165">
        <f t="shared" si="119"/>
        <v>9015</v>
      </c>
      <c r="E136" s="64" t="s">
        <v>22759</v>
      </c>
      <c r="F136" s="287">
        <v>9009053</v>
      </c>
      <c r="G136" s="65" t="str">
        <f>IF($E136="SINAPI",VLOOKUP($F136,'SINAPI_ONERADO-03.25'!G80:K7632,2,FALSE),IF($E136="CDHU",VLOOKUP($F136,'CDHU_Onerado-02.25 (197)'!$A$9:$F$4114,2,FALSE),IF($E136="FDE",VLOOKUP($F136,'FDE-01.25'!$A$3:$D$4000,2,FALSE),IF($E136="SIURB (E)",VLOOKUP($F136,'EDIF SEM Des JAN25'!$A$3:$D$3000,2,FALSE),IF($E136="SIURB (I)",VLOOKUP($F136,'INFRA SEM Des JAN25'!$A$2:$D$1000,2,FALSE),IF($E136="SICRO NOVO",VLOOKUP($F136,'SICRO.DNIT ONERADA 01.25'!$A$4:$D$7000,2,FALSE),0))))))</f>
        <v>LUMINÁRIA COMERCIAL DE EMBUTIR COM DIFUSOR TRANSPARENTE OU FOSCO PARA 2 LÂMPADAS TUBULARES DE LED 18/20W - COMPLETA</v>
      </c>
      <c r="H136" s="66" t="str">
        <f>IF($E136="SINAPI",VLOOKUP($F136,'SINAPI_ONERADO-03.25'!$G$2:$K$7540,3,FALSE),IF($E136="CDHU",VLOOKUP($F136,'CDHU_Onerado-02.25 (197)'!$A$9:$F$4114,3,FALSE),IF($E136="FDE",VLOOKUP($F136,'FDE-01.25'!$A$3:$D$4000,3,FALSE),IF($E136="SIURB (E)",VLOOKUP($F136,'EDIF SEM Des JAN25'!$A$3:$D$3000,3,FALSE),IF($E136="SIURB (I)",VLOOKUP($F136,'INFRA SEM Des JAN25'!$A$2:$D$1000,3,FALSE),IF($E136="SICRO NOVO",VLOOKUP($F136,'SICRO.DNIT ONERADA 01.25'!$A$4:$D$7000,3,FALSE),0))))))</f>
        <v>UN</v>
      </c>
      <c r="I136" s="77">
        <f>IF(D136&lt;&gt;0,INDEX('MEMORIA CALCULO'!$A$1:$Q$2429,MATCH(D136,'MEMORIA CALCULO'!$A$1:$A$2429,0),17),0)</f>
        <v>18</v>
      </c>
      <c r="J136" s="192">
        <f>IF($E136="SINAPI",VLOOKUP($F136,'SINAPI_ONERADO-03.25'!$G$2:$K$7540,5,FALSE),IF($E136="CDHU",VLOOKUP($F136,'CDHU_Onerado-02.25 (197)'!$A$9:$F$4114,6,FALSE),IF($E136="FDE",VLOOKUP($F136,'FDE-01.25'!$A$3:$E$4000,5,FALSE),IF($E136="SIURB (E)",VLOOKUP($F136,'EDIF SEM Des JAN25'!$A$3:$D$3000,4,FALSE),IF($E136="SIURB (I)",VLOOKUP($F136,'INFRA SEM Des JAN25'!$A$2:$D$1000,4,FALSE),IF($E136="SICRO NOVO",VLOOKUP($F136,'SICRO.DNIT ONERADA 01.25'!$A$4:$D$7000,4,FALSE),0))))))</f>
        <v>279.58999999999997</v>
      </c>
      <c r="K136" s="324">
        <f t="shared" si="124"/>
        <v>342.41</v>
      </c>
      <c r="L136" s="325">
        <f t="shared" si="125"/>
        <v>6163.38</v>
      </c>
      <c r="M136" s="24"/>
      <c r="N136" s="28"/>
      <c r="O136" s="118">
        <f t="shared" si="112"/>
        <v>4.1999999999999997E-3</v>
      </c>
    </row>
    <row r="137" spans="1:25" s="21" customFormat="1" ht="33" customHeight="1">
      <c r="A137" s="322" t="str">
        <f t="shared" si="122"/>
        <v>9</v>
      </c>
      <c r="B137" s="228">
        <f t="shared" si="113"/>
        <v>9</v>
      </c>
      <c r="C137" s="44">
        <f t="shared" si="123"/>
        <v>9</v>
      </c>
      <c r="D137" s="165">
        <f t="shared" si="119"/>
        <v>9016</v>
      </c>
      <c r="E137" s="64" t="s">
        <v>86</v>
      </c>
      <c r="F137" s="139" t="s">
        <v>5595</v>
      </c>
      <c r="G137" s="65" t="str">
        <f>IF($E137="SINAPI",VLOOKUP($F137,'SINAPI_ONERADO-03.25'!G81:K7633,2,FALSE),IF($E137="CDHU",VLOOKUP($F137,'CDHU_Onerado-02.25 (197)'!$A$9:$F$4114,2,FALSE),IF($E137="FDE",VLOOKUP($F137,'FDE-01.25'!$A$3:$D$4000,2,FALSE),IF($E137="SIURB (E)",VLOOKUP($F137,'EDIF SEM Des JAN25'!$A$3:$D$3000,2,FALSE),IF($E137="SIURB (I)",VLOOKUP($F137,'INFRA SEM Des JAN25'!$A$2:$D$1000,2,FALSE),IF($E137="SICRO NOVO",VLOOKUP($F137,'SICRO.DNIT ONERADA 01.25'!$A$4:$D$7000,2,FALSE),0))))))</f>
        <v>Luminária redonda de embutir com difusor recuado, para 1 ou 2 lâmpadas fluorescentes compactas de 15 W/18 W/20 W/23 W/26 W</v>
      </c>
      <c r="H137" s="66" t="str">
        <f>IF($E137="SINAPI",VLOOKUP($F137,'SINAPI_ONERADO-03.25'!$G$2:$K$7540,3,FALSE),IF($E137="CDHU",VLOOKUP($F137,'CDHU_Onerado-02.25 (197)'!$A$9:$F$4114,3,FALSE),IF($E137="FDE",VLOOKUP($F137,'FDE-01.25'!$A$3:$D$4000,3,FALSE),IF($E137="SIURB (E)",VLOOKUP($F137,'EDIF SEM Des JAN25'!$A$3:$D$3000,3,FALSE),IF($E137="SIURB (I)",VLOOKUP($F137,'INFRA SEM Des JAN25'!$A$2:$D$1000,3,FALSE),IF($E137="SICRO NOVO",VLOOKUP($F137,'SICRO.DNIT ONERADA 01.25'!$A$4:$D$7000,3,FALSE),0))))))</f>
        <v>UN</v>
      </c>
      <c r="I137" s="77">
        <f>IF(D137&lt;&gt;0,INDEX('MEMORIA CALCULO'!$A$1:$Q$2429,MATCH(D137,'MEMORIA CALCULO'!$A$1:$A$2429,0),17),0)</f>
        <v>2</v>
      </c>
      <c r="J137" s="192">
        <f>IF($E137="SINAPI",VLOOKUP($F137,'SINAPI_ONERADO-03.25'!$G$2:$K$7540,5,FALSE),IF($E137="CDHU",VLOOKUP($F137,'CDHU_Onerado-02.25 (197)'!$A$9:$F$4114,6,FALSE),IF($E137="FDE",VLOOKUP($F137,'FDE-01.25'!$A$3:$E$4000,5,FALSE),IF($E137="SIURB (E)",VLOOKUP($F137,'EDIF SEM Des JAN25'!$A$3:$D$3000,4,FALSE),IF($E137="SIURB (I)",VLOOKUP($F137,'INFRA SEM Des JAN25'!$A$2:$D$1000,4,FALSE),IF($E137="SICRO NOVO",VLOOKUP($F137,'SICRO.DNIT ONERADA 01.25'!$A$4:$D$7000,4,FALSE),0))))))</f>
        <v>101.92</v>
      </c>
      <c r="K137" s="193">
        <f t="shared" si="124"/>
        <v>124.82</v>
      </c>
      <c r="L137" s="199">
        <f t="shared" si="125"/>
        <v>249.64</v>
      </c>
      <c r="M137" s="24"/>
      <c r="N137" s="28"/>
      <c r="O137" s="118">
        <f t="shared" si="112"/>
        <v>2.0000000000000001E-4</v>
      </c>
    </row>
    <row r="138" spans="1:25" s="21" customFormat="1" ht="50.1" customHeight="1">
      <c r="A138" s="322" t="str">
        <f t="shared" si="122"/>
        <v>9</v>
      </c>
      <c r="B138" s="228">
        <f t="shared" si="113"/>
        <v>9</v>
      </c>
      <c r="C138" s="44">
        <f t="shared" si="123"/>
        <v>9</v>
      </c>
      <c r="D138" s="165">
        <f t="shared" si="119"/>
        <v>9017</v>
      </c>
      <c r="E138" s="64" t="s">
        <v>37</v>
      </c>
      <c r="F138" s="139">
        <v>101881</v>
      </c>
      <c r="G138" s="65" t="str">
        <f>IF($E138="SINAPI",VLOOKUP($F138,'SINAPI_ONERADO-03.25'!$B$14:$E$10000,2,FALSE),IF($E138="CDHU",VLOOKUP($F138,'CDHU_Onerado-02.25 (197)'!$A$9:$F$4114,2,FALSE),IF($E138="FDE",VLOOKUP($F138,'FDE-01.25'!$A$3:$D$4000,2,FALSE),IF($E138="SIURB (E)",VLOOKUP($F138,'EDIF SEM Des JAN25'!$A$3:$D$3000,2,FALSE),IF($E138="SIURB (I)",VLOOKUP($F138,'INFRA SEM Des JAN25'!$A$2:$D$1000,2,FALSE),IF($E138="SICRO NOVO",VLOOKUP($F138,'SICRO.DNIT ONERADA 01.25'!$A$4:$D$7000,2,FALSE),0))))))</f>
        <v>QUADRO DE DISTRIBUIÇÃO DE ENERGIA EM CHAPA DE AÇO GALVANIZADO, DE EMBUTIR, COM BARRAMENTO TRIFÁSICO, PARA 40 DISJUNTORES DIN 100A - FORNECIMENTO E INSTALAÇÃO. AF_10/2020</v>
      </c>
      <c r="H138" s="66" t="str">
        <f>IF($E138="SINAPI",VLOOKUP($F138,'SINAPI_ONERADO-03.25'!$B$2:$E$10000,3,FALSE),IF($E138="CDHU",VLOOKUP($F138,'CDHU_Onerado-02.25 (197)'!$A$9:$F$4114,3,FALSE),IF($E138="FDE",VLOOKUP($F138,'FDE-01.25'!$A$3:$D$4000,3,FALSE),IF($E138="SIURB (E)",VLOOKUP($F138,'EDIF SEM Des JAN25'!$A$3:$D$3000,3,FALSE),IF($E138="SIURB (I)",VLOOKUP($F138,'INFRA SEM Des JAN25'!$A$2:$D$1000,3,FALSE),IF($E138="SICRO NOVO",VLOOKUP($F138,'SICRO.DNIT ONERADA 01.25'!$A$4:$D$7000,3,FALSE),0))))))</f>
        <v>UN</v>
      </c>
      <c r="I138" s="77">
        <f>IF(D138&lt;&gt;0,INDEX('MEMORIA CALCULO'!$A$1:$Q$2429,MATCH(D138,'MEMORIA CALCULO'!$A$1:$A$2429,0),17),0)</f>
        <v>1</v>
      </c>
      <c r="J138" s="192">
        <f>IF($E138="SINAPI",VLOOKUP($F138,'SINAPI_ONERADO-03.25'!$B$14:$E$10000,4,FALSE),IF($E138="CDHU",VLOOKUP($F138,'CDHU_Onerado-02.25 (197)'!$A$9:$F$4114,6,FALSE),IF($E138="FDE",VLOOKUP($F138,'FDE-01.25'!$A$3:$E$4000,5,FALSE),IF($E138="SIURB (E)",VLOOKUP($F138,'EDIF SEM Des JAN25'!$A$3:$D$3000,4,FALSE),IF($E138="SIURB (I)",VLOOKUP($F138,'INFRA SEM Des JAN25'!$A$2:$D$1000,4,FALSE),IF($E138="SICRO NOVO",VLOOKUP($F138,'SICRO.DNIT ONERADA 01.25'!$A$4:$D$7000,4,FALSE),0))))))</f>
        <v>840.57</v>
      </c>
      <c r="K138" s="193">
        <f t="shared" si="124"/>
        <v>1029.45</v>
      </c>
      <c r="L138" s="406">
        <f t="shared" si="125"/>
        <v>1029.45</v>
      </c>
      <c r="M138" s="24"/>
      <c r="N138" s="28"/>
      <c r="O138" s="118">
        <f t="shared" si="112"/>
        <v>6.9999999999999999E-4</v>
      </c>
    </row>
    <row r="139" spans="1:25" s="21" customFormat="1" ht="17.45" customHeight="1">
      <c r="A139" s="322" t="str">
        <f t="shared" si="122"/>
        <v>9</v>
      </c>
      <c r="B139" s="228">
        <f t="shared" si="113"/>
        <v>9</v>
      </c>
      <c r="C139" s="44">
        <f t="shared" si="123"/>
        <v>9</v>
      </c>
      <c r="D139" s="165">
        <f t="shared" si="119"/>
        <v>9018</v>
      </c>
      <c r="E139" s="64" t="s">
        <v>86</v>
      </c>
      <c r="F139" s="139" t="s">
        <v>462</v>
      </c>
      <c r="G139" s="65" t="str">
        <f>IF($E139="SINAPI",VLOOKUP($F139,'SINAPI_ONERADO-03.25'!G83:K7635,2,FALSE),IF($E139="CDHU",VLOOKUP($F139,'CDHU_Onerado-02.25 (197)'!$A$9:$F$4114,2,FALSE),IF($E139="FDE",VLOOKUP($F139,'FDE-01.25'!$A$3:$D$4000,2,FALSE),IF($E139="SIURB (E)",VLOOKUP($F139,'EDIF SEM Des JAN25'!$A$3:$D$3000,2,FALSE),IF($E139="SIURB (I)",VLOOKUP($F139,'INFRA SEM Des JAN25'!$A$2:$D$1000,2,FALSE),IF($E139="SICRO NOVO",VLOOKUP($F139,'SICRO.DNIT ONERADA 01.25'!$A$4:$D$7000,2,FALSE),0))))))</f>
        <v>Tomada 2P+T de 10 A - 250 V, completa</v>
      </c>
      <c r="H139" s="66" t="str">
        <f>IF($E139="SINAPI",VLOOKUP($F139,'SINAPI_ONERADO-03.25'!$G$2:$K$7540,3,FALSE),IF($E139="CDHU",VLOOKUP($F139,'CDHU_Onerado-02.25 (197)'!$A$9:$F$4114,3,FALSE),IF($E139="FDE",VLOOKUP($F139,'FDE-01.25'!$A$3:$D$4000,3,FALSE),IF($E139="SIURB (E)",VLOOKUP($F139,'EDIF SEM Des JAN25'!$A$3:$D$3000,3,FALSE),IF($E139="SIURB (I)",VLOOKUP($F139,'INFRA SEM Des JAN25'!$A$2:$D$1000,3,FALSE),IF($E139="SICRO NOVO",VLOOKUP($F139,'SICRO.DNIT ONERADA 01.25'!$A$4:$D$7000,3,FALSE),0))))))</f>
        <v>CJ</v>
      </c>
      <c r="I139" s="77">
        <f>IF(D139&lt;&gt;0,INDEX('MEMORIA CALCULO'!$A$1:$Q$2429,MATCH(D139,'MEMORIA CALCULO'!$A$1:$A$2429,0),17),0)</f>
        <v>14</v>
      </c>
      <c r="J139" s="192">
        <f>IF($E139="SINAPI",VLOOKUP($F139,'SINAPI_ONERADO-03.25'!$G$2:$K$7540,5,FALSE),IF($E139="CDHU",VLOOKUP($F139,'CDHU_Onerado-02.25 (197)'!$A$9:$F$4114,6,FALSE),IF($E139="FDE",VLOOKUP($F139,'FDE-01.25'!$A$3:$E$4000,5,FALSE),IF($E139="SIURB (E)",VLOOKUP($F139,'EDIF SEM Des JAN25'!$A$3:$D$3000,4,FALSE),IF($E139="SIURB (I)",VLOOKUP($F139,'INFRA SEM Des JAN25'!$A$2:$D$1000,4,FALSE),IF($E139="SICRO NOVO",VLOOKUP($F139,'SICRO.DNIT ONERADA 01.25'!$A$4:$D$7000,4,FALSE),0))))))</f>
        <v>27.77</v>
      </c>
      <c r="K139" s="324">
        <f t="shared" si="124"/>
        <v>34.01</v>
      </c>
      <c r="L139" s="325">
        <f t="shared" si="125"/>
        <v>476.14</v>
      </c>
      <c r="M139" s="24"/>
      <c r="N139" s="28"/>
      <c r="O139" s="118">
        <f t="shared" si="112"/>
        <v>2.9999999999999997E-4</v>
      </c>
    </row>
    <row r="140" spans="1:25" s="21" customFormat="1" ht="33" customHeight="1">
      <c r="A140" s="322" t="str">
        <f t="shared" si="122"/>
        <v>9</v>
      </c>
      <c r="B140" s="228">
        <f t="shared" si="113"/>
        <v>9</v>
      </c>
      <c r="C140" s="44">
        <f t="shared" si="123"/>
        <v>9</v>
      </c>
      <c r="D140" s="165">
        <f t="shared" si="119"/>
        <v>9019</v>
      </c>
      <c r="E140" s="64" t="s">
        <v>11</v>
      </c>
      <c r="F140" s="139" t="s">
        <v>31668</v>
      </c>
      <c r="G140" s="65" t="str">
        <f>IF($E140="SINAPI",VLOOKUP($F140,'SINAPI_ONERADO-03.25'!G84:K7636,2,FALSE),IF($E140="CDHU",VLOOKUP($F140,'CDHU_Onerado-02.25 (197)'!$A$9:$F$4114,2,FALSE),IF($E140="FDE",VLOOKUP($F140,'FDE-01.25'!$A$3:$D$4000,2,FALSE),IF($E140="SIURB (E)",VLOOKUP($F140,'EDIF SEM Des JAN25'!$A$3:$D$3000,2,FALSE),IF($E140="SIURB (I)",VLOOKUP($F140,'INFRA SEM Des JAN25'!$A$2:$D$1000,2,FALSE),IF($E140="SICRO NOVO",VLOOKUP($F140,'SICRO.DNIT ONERADA 01.25'!$A$4:$D$7000,2,FALSE),0))))))</f>
        <v>AE-23 ABRIGO E ENTRADA DE ENERGIA (CAIXA M, T  e IV) COM LEITURA VOLTADA PARA CALÇADA - CPFL, EDP BANDEIRANTE E ELEKTRO</v>
      </c>
      <c r="H140" s="66" t="str">
        <f>IF($E140="SINAPI",VLOOKUP($F140,'SINAPI_ONERADO-03.25'!$G$2:$K$7540,3,FALSE),IF($E140="CDHU",VLOOKUP($F140,'CDHU_Onerado-02.25 (197)'!$A$9:$F$4114,3,FALSE),IF($E140="FDE",VLOOKUP($F140,'FDE-01.25'!$A$3:$D$4000,3,FALSE),IF($E140="SIURB (E)",VLOOKUP($F140,'EDIF SEM Des JAN25'!$A$3:$D$3000,3,FALSE),IF($E140="SIURB (I)",VLOOKUP($F140,'INFRA SEM Des JAN25'!$A$2:$D$1000,3,FALSE),IF($E140="SICRO NOVO",VLOOKUP($F140,'SICRO.DNIT ONERADA 01.25'!$A$4:$D$7000,3,FALSE),0))))))</f>
        <v>UN</v>
      </c>
      <c r="I140" s="77">
        <f>IF(D140&lt;&gt;0,INDEX('MEMORIA CALCULO'!$A$1:$Q$2429,MATCH(D140,'MEMORIA CALCULO'!$A$1:$A$2429,0),17),0)</f>
        <v>1</v>
      </c>
      <c r="J140" s="192">
        <f>IF($E140="SINAPI",VLOOKUP($F140,'SINAPI_ONERADO-03.25'!$G$2:$K$7540,5,FALSE),IF($E140="CDHU",VLOOKUP($F140,'CDHU_Onerado-02.25 (197)'!$A$9:$F$4114,6,FALSE),IF($E140="FDE",VLOOKUP($F140,'FDE-01.25'!$A$3:$E$4000,5,FALSE),IF($E140="SIURB (E)",VLOOKUP($F140,'EDIF SEM Des JAN25'!$A$3:$D$3000,4,FALSE),IF($E140="SIURB (I)",VLOOKUP($F140,'INFRA SEM Des JAN25'!$A$2:$D$1000,4,FALSE),IF($E140="SICRO NOVO",VLOOKUP($F140,'SICRO.DNIT ONERADA 01.25'!$A$4:$D$7000,4,FALSE),0))))))</f>
        <v>6473.22</v>
      </c>
      <c r="K140" s="193">
        <f>J140</f>
        <v>6473.22</v>
      </c>
      <c r="L140" s="199">
        <f t="shared" si="125"/>
        <v>6473.22</v>
      </c>
      <c r="M140" s="24"/>
      <c r="N140" s="28"/>
      <c r="O140" s="118">
        <f t="shared" si="112"/>
        <v>4.4000000000000003E-3</v>
      </c>
    </row>
    <row r="141" spans="1:25" s="21" customFormat="1" ht="17.45" customHeight="1">
      <c r="A141" s="322"/>
      <c r="B141" s="228"/>
      <c r="C141" s="44"/>
      <c r="D141" s="170"/>
      <c r="E141" s="502"/>
      <c r="F141" s="162"/>
      <c r="G141" s="162"/>
      <c r="I141" s="22"/>
      <c r="J141" s="163"/>
      <c r="K141" s="22"/>
      <c r="L141" s="198"/>
      <c r="M141" s="24"/>
      <c r="N141" s="24"/>
      <c r="O141" s="30"/>
      <c r="Q141" s="24"/>
    </row>
    <row r="142" spans="1:25" s="4" customFormat="1" ht="17.45" customHeight="1">
      <c r="A142" s="322" t="str">
        <f t="shared" ref="A142:A144" si="126">LEFT(D142,1)</f>
        <v>1</v>
      </c>
      <c r="B142" s="228">
        <f>D142</f>
        <v>10</v>
      </c>
      <c r="C142" s="44">
        <f t="shared" ref="C142:C144" si="127">IF(D142="",0,B142)</f>
        <v>10</v>
      </c>
      <c r="D142" s="409">
        <f>D121+1</f>
        <v>10</v>
      </c>
      <c r="E142" s="382" t="s">
        <v>31669</v>
      </c>
      <c r="F142" s="383"/>
      <c r="G142" s="410"/>
      <c r="H142" s="383"/>
      <c r="I142" s="411"/>
      <c r="J142" s="387"/>
      <c r="K142" s="412" t="s">
        <v>23109</v>
      </c>
      <c r="L142" s="230">
        <f>SUMIF(C143:C364,D142,L143:L364)</f>
        <v>6263.1</v>
      </c>
      <c r="M142" s="5"/>
      <c r="N142" s="38"/>
      <c r="O142" s="45">
        <f t="shared" ref="O142:O144" si="128">IFERROR(L142/$L$11,0)</f>
        <v>4.1999999999999997E-3</v>
      </c>
      <c r="P142" s="39"/>
      <c r="V142" s="3"/>
      <c r="W142" s="3"/>
      <c r="X142" s="3"/>
      <c r="Y142" s="3"/>
    </row>
    <row r="143" spans="1:25" s="21" customFormat="1" ht="17.45" customHeight="1">
      <c r="A143" s="322" t="str">
        <f t="shared" si="126"/>
        <v>1</v>
      </c>
      <c r="B143" s="228">
        <f t="shared" ref="B143:B144" si="129">B142</f>
        <v>10</v>
      </c>
      <c r="C143" s="44">
        <f t="shared" si="127"/>
        <v>10</v>
      </c>
      <c r="D143" s="165">
        <f>(D142*1000)+1</f>
        <v>10001</v>
      </c>
      <c r="E143" s="64" t="s">
        <v>86</v>
      </c>
      <c r="F143" s="139" t="s">
        <v>6886</v>
      </c>
      <c r="G143" s="65" t="str">
        <f>IF($E143="SINAPI",VLOOKUP($F143,'SINAPI_ONERADO-03.25'!G73:K7625,2,FALSE),IF($E143="CDHU",VLOOKUP($F143,'CDHU_Onerado-02.25 (197)'!$A$9:$F$4114,2,FALSE),IF($E143="FDE",VLOOKUP($F143,'FDE-01.25'!$A$3:$D$4000,2,FALSE),IF($E143="SIURB (E)",VLOOKUP($F143,'EDIF SEM Des JAN25'!$A$3:$D$3000,2,FALSE),IF($E143="SIURB (I)",VLOOKUP($F143,'INFRA SEM Des JAN25'!$A$2:$D$1000,2,FALSE),IF($E143="SICRO NOVO",VLOOKUP($F143,'SICRO.DNIT ONERADA 01.25'!$A$4:$D$7000,2,FALSE),0))))))</f>
        <v>Tubo de cobre sem costura, rígido, espessura 1/16" - diâmetro 3/8", inclusive conexões</v>
      </c>
      <c r="H143" s="66" t="str">
        <f>IF($E143="SINAPI",VLOOKUP($F143,'SINAPI_ONERADO-03.25'!$G$2:$K$7540,3,FALSE),IF($E143="CDHU",VLOOKUP($F143,'CDHU_Onerado-02.25 (197)'!$A$9:$F$4114,3,FALSE),IF($E143="FDE",VLOOKUP($F143,'FDE-01.25'!$A$3:$D$4000,3,FALSE),IF($E143="SIURB (E)",VLOOKUP($F143,'EDIF SEM Des JAN25'!$A$3:$D$3000,3,FALSE),IF($E143="SIURB (I)",VLOOKUP($F143,'INFRA SEM Des JAN25'!$A$2:$D$1000,3,FALSE),IF($E143="SICRO NOVO",VLOOKUP($F143,'SICRO.DNIT ONERADA 01.25'!$A$4:$D$7000,3,FALSE),0))))))</f>
        <v>M</v>
      </c>
      <c r="I143" s="77">
        <f>IF(D143&lt;&gt;0,INDEX('MEMORIA CALCULO'!$A$1:$Q$2429,MATCH(D143,'MEMORIA CALCULO'!$A$1:$A$2429,0),17),0)</f>
        <v>30</v>
      </c>
      <c r="J143" s="192">
        <f>IF($E143="SINAPI",VLOOKUP($F143,'SINAPI_ONERADO-03.25'!$G$2:$K$7540,5,FALSE),IF($E143="CDHU",VLOOKUP($F143,'CDHU_Onerado-02.25 (197)'!$A$9:$F$4114,6,FALSE),IF($E143="FDE",VLOOKUP($F143,'FDE-01.25'!$A$3:$E$4000,5,FALSE),IF($E143="SIURB (E)",VLOOKUP($F143,'EDIF SEM Des JAN25'!$A$3:$D$3000,4,FALSE),IF($E143="SIURB (I)",VLOOKUP($F143,'INFRA SEM Des JAN25'!$A$2:$D$1000,4,FALSE),IF($E143="SICRO NOVO",VLOOKUP($F143,'SICRO.DNIT ONERADA 01.25'!$A$4:$D$7000,4,FALSE),0))))))</f>
        <v>67.3</v>
      </c>
      <c r="K143" s="193">
        <f t="shared" ref="K143:K144" si="130">J143*(1+IF(N143="x",$T$4,$T$3))</f>
        <v>82.42</v>
      </c>
      <c r="L143" s="199">
        <f t="shared" ref="L143:L144" si="131">ROUND(ROUND(I143,2)*ROUND(K143,2),2)</f>
        <v>2472.6</v>
      </c>
      <c r="M143" s="24"/>
      <c r="N143" s="28"/>
      <c r="O143" s="118">
        <f t="shared" si="128"/>
        <v>1.6999999999999999E-3</v>
      </c>
      <c r="Q143" s="24"/>
    </row>
    <row r="144" spans="1:25" s="21" customFormat="1" ht="17.45" customHeight="1">
      <c r="A144" s="322" t="str">
        <f t="shared" si="126"/>
        <v>1</v>
      </c>
      <c r="B144" s="228">
        <f t="shared" si="129"/>
        <v>10</v>
      </c>
      <c r="C144" s="44">
        <f t="shared" si="127"/>
        <v>10</v>
      </c>
      <c r="D144" s="165">
        <f t="shared" ref="D144" si="132">D143+1</f>
        <v>10002</v>
      </c>
      <c r="E144" s="64" t="s">
        <v>86</v>
      </c>
      <c r="F144" s="139" t="s">
        <v>6890</v>
      </c>
      <c r="G144" s="65" t="str">
        <f>IF($E144="SINAPI",VLOOKUP($F144,'SINAPI_ONERADO-03.25'!G74:K7626,2,FALSE),IF($E144="CDHU",VLOOKUP($F144,'CDHU_Onerado-02.25 (197)'!$A$9:$F$4114,2,FALSE),IF($E144="FDE",VLOOKUP($F144,'FDE-01.25'!$A$3:$D$4000,2,FALSE),IF($E144="SIURB (E)",VLOOKUP($F144,'EDIF SEM Des JAN25'!$A$3:$D$3000,2,FALSE),IF($E144="SIURB (I)",VLOOKUP($F144,'INFRA SEM Des JAN25'!$A$2:$D$1000,2,FALSE),IF($E144="SICRO NOVO",VLOOKUP($F144,'SICRO.DNIT ONERADA 01.25'!$A$4:$D$7000,2,FALSE),0))))))</f>
        <v>Tubo de cobre sem costura, rígido, espessura 1/16" - diâmetro 5/8", inclusive conexões</v>
      </c>
      <c r="H144" s="66" t="str">
        <f>IF($E144="SINAPI",VLOOKUP($F144,'SINAPI_ONERADO-03.25'!$G$2:$K$7540,3,FALSE),IF($E144="CDHU",VLOOKUP($F144,'CDHU_Onerado-02.25 (197)'!$A$9:$F$4114,3,FALSE),IF($E144="FDE",VLOOKUP($F144,'FDE-01.25'!$A$3:$D$4000,3,FALSE),IF($E144="SIURB (E)",VLOOKUP($F144,'EDIF SEM Des JAN25'!$A$3:$D$3000,3,FALSE),IF($E144="SIURB (I)",VLOOKUP($F144,'INFRA SEM Des JAN25'!$A$2:$D$1000,3,FALSE),IF($E144="SICRO NOVO",VLOOKUP($F144,'SICRO.DNIT ONERADA 01.25'!$A$4:$D$7000,3,FALSE),0))))))</f>
        <v>M</v>
      </c>
      <c r="I144" s="77">
        <f>IF(D144&lt;&gt;0,INDEX('MEMORIA CALCULO'!$A$1:$Q$2429,MATCH(D144,'MEMORIA CALCULO'!$A$1:$A$2429,0),17),0)</f>
        <v>30</v>
      </c>
      <c r="J144" s="192">
        <f>IF($E144="SINAPI",VLOOKUP($F144,'SINAPI_ONERADO-03.25'!$G$2:$K$7540,5,FALSE),IF($E144="CDHU",VLOOKUP($F144,'CDHU_Onerado-02.25 (197)'!$A$9:$F$4114,6,FALSE),IF($E144="FDE",VLOOKUP($F144,'FDE-01.25'!$A$3:$E$4000,5,FALSE),IF($E144="SIURB (E)",VLOOKUP($F144,'EDIF SEM Des JAN25'!$A$3:$D$3000,4,FALSE),IF($E144="SIURB (I)",VLOOKUP($F144,'INFRA SEM Des JAN25'!$A$2:$D$1000,4,FALSE),IF($E144="SICRO NOVO",VLOOKUP($F144,'SICRO.DNIT ONERADA 01.25'!$A$4:$D$7000,4,FALSE),0))))))</f>
        <v>103.17</v>
      </c>
      <c r="K144" s="193">
        <f t="shared" si="130"/>
        <v>126.35</v>
      </c>
      <c r="L144" s="199">
        <f t="shared" si="131"/>
        <v>3790.5</v>
      </c>
      <c r="M144" s="24"/>
      <c r="N144" s="28"/>
      <c r="O144" s="118">
        <f t="shared" si="128"/>
        <v>2.5999999999999999E-3</v>
      </c>
    </row>
    <row r="145" spans="1:25" s="21" customFormat="1" ht="17.45" customHeight="1">
      <c r="A145" s="322"/>
      <c r="B145" s="228"/>
      <c r="C145" s="44"/>
      <c r="D145" s="170"/>
      <c r="E145" s="502"/>
      <c r="F145" s="162"/>
      <c r="G145" s="162"/>
      <c r="I145" s="22"/>
      <c r="J145" s="163"/>
      <c r="K145" s="22"/>
      <c r="L145" s="198"/>
      <c r="M145" s="24"/>
      <c r="N145" s="24"/>
      <c r="O145" s="30"/>
      <c r="Q145" s="24"/>
    </row>
    <row r="146" spans="1:25" s="4" customFormat="1" ht="17.45" customHeight="1">
      <c r="A146" s="322" t="str">
        <f t="shared" ref="A146:A150" si="133">LEFT(D146,1)</f>
        <v>1</v>
      </c>
      <c r="B146" s="228">
        <f>D146</f>
        <v>11</v>
      </c>
      <c r="C146" s="44">
        <f t="shared" ref="C146:C150" si="134">IF(D146="",0,B146)</f>
        <v>11</v>
      </c>
      <c r="D146" s="409">
        <f>D142+1</f>
        <v>11</v>
      </c>
      <c r="E146" s="431" t="s">
        <v>31599</v>
      </c>
      <c r="F146" s="383"/>
      <c r="G146" s="410"/>
      <c r="H146" s="383"/>
      <c r="I146" s="411"/>
      <c r="J146" s="387"/>
      <c r="K146" s="412" t="s">
        <v>23109</v>
      </c>
      <c r="L146" s="230">
        <f>SUMIF(C147:C372,D146,L147:L372)</f>
        <v>19567.93</v>
      </c>
      <c r="M146" s="5"/>
      <c r="N146" s="38"/>
      <c r="O146" s="45">
        <f t="shared" ref="O146:O155" si="135">IFERROR(L146/$L$11,0)</f>
        <v>1.32E-2</v>
      </c>
      <c r="P146" s="39"/>
      <c r="V146" s="3"/>
      <c r="W146" s="3"/>
      <c r="X146" s="3"/>
      <c r="Y146" s="3"/>
    </row>
    <row r="147" spans="1:25" s="21" customFormat="1" ht="33" customHeight="1">
      <c r="A147" s="322" t="str">
        <f t="shared" si="133"/>
        <v>1</v>
      </c>
      <c r="B147" s="228">
        <f t="shared" ref="B147:B155" si="136">B146</f>
        <v>11</v>
      </c>
      <c r="C147" s="44">
        <f t="shared" si="134"/>
        <v>11</v>
      </c>
      <c r="D147" s="165">
        <f>(D146*1000)+1</f>
        <v>11001</v>
      </c>
      <c r="E147" s="64" t="s">
        <v>37</v>
      </c>
      <c r="F147" s="139">
        <v>98297</v>
      </c>
      <c r="G147" s="65" t="str">
        <f>IF($E147="SINAPI",VLOOKUP($F147,'SINAPI_ONERADO-03.25'!$B$14:$E$10000,2,FALSE),IF($E147="CDHU",VLOOKUP($F147,'CDHU_Onerado-02.25 (197)'!$A$9:$F$4114,2,FALSE),IF($E147="FDE",VLOOKUP($F147,'FDE-01.25'!$A$3:$D$4000,2,FALSE),IF($E147="SIURB (E)",VLOOKUP($F147,'EDIF SEM Des JAN25'!$A$3:$D$3000,2,FALSE),IF($E147="SIURB (I)",VLOOKUP($F147,'INFRA SEM Des JAN25'!$A$2:$D$1000,2,FALSE),IF($E147="SICRO NOVO",VLOOKUP($F147,'SICRO.DNIT ONERADA 01.25'!$A$4:$D$7000,2,FALSE),0))))))</f>
        <v>CABO ELETRÔNICO CATEGORIA 6, INSTALADO EM EDIFICAÇÃO INSTITUCIONAL - FORNECIMENTO E INSTALAÇÃO. AF_11/2019</v>
      </c>
      <c r="H147" s="66" t="str">
        <f>IF($E147="SINAPI",VLOOKUP($F147,'SINAPI_ONERADO-03.25'!$B$2:$E$10000,3,FALSE),IF($E147="CDHU",VLOOKUP($F147,'CDHU_Onerado-02.25 (197)'!$A$9:$F$4114,3,FALSE),IF($E147="FDE",VLOOKUP($F147,'FDE-01.25'!$A$3:$D$4000,3,FALSE),IF($E147="SIURB (E)",VLOOKUP($F147,'EDIF SEM Des JAN25'!$A$3:$D$3000,3,FALSE),IF($E147="SIURB (I)",VLOOKUP($F147,'INFRA SEM Des JAN25'!$A$2:$D$1000,3,FALSE),IF($E147="SICRO NOVO",VLOOKUP($F147,'SICRO.DNIT ONERADA 01.25'!$A$4:$D$7000,3,FALSE),0))))))</f>
        <v>M</v>
      </c>
      <c r="I147" s="77">
        <f>IF(D147&lt;&gt;0,INDEX('MEMORIA CALCULO'!$A$1:$Q$2429,MATCH(D147,'MEMORIA CALCULO'!$A$1:$A$2429,0),17),0)</f>
        <v>111</v>
      </c>
      <c r="J147" s="192">
        <f>IF($E147="SINAPI",VLOOKUP($F147,'SINAPI_ONERADO-03.25'!$B$14:$E$10000,4,FALSE),IF($E147="CDHU",VLOOKUP($F147,'CDHU_Onerado-02.25 (197)'!$A$9:$F$4114,6,FALSE),IF($E147="FDE",VLOOKUP($F147,'FDE-01.25'!$A$3:$E$4000,5,FALSE),IF($E147="SIURB (E)",VLOOKUP($F147,'EDIF SEM Des JAN25'!$A$3:$D$3000,4,FALSE),IF($E147="SIURB (I)",VLOOKUP($F147,'INFRA SEM Des JAN25'!$A$2:$D$1000,4,FALSE),IF($E147="SICRO NOVO",VLOOKUP($F147,'SICRO.DNIT ONERADA 01.25'!$A$4:$D$7000,4,FALSE),0))))))</f>
        <v>9.34</v>
      </c>
      <c r="K147" s="193">
        <f t="shared" ref="K147" si="137">J147*(1+IF(N147="x",$T$4,$T$3))</f>
        <v>11.44</v>
      </c>
      <c r="L147" s="406">
        <f t="shared" ref="L147" si="138">ROUND(ROUND(I147,2)*ROUND(K147,2),2)</f>
        <v>1269.8399999999999</v>
      </c>
      <c r="M147" s="24"/>
      <c r="N147" s="28"/>
      <c r="O147" s="118">
        <f t="shared" si="135"/>
        <v>8.9999999999999998E-4</v>
      </c>
      <c r="Q147" s="24"/>
    </row>
    <row r="148" spans="1:25" s="21" customFormat="1" ht="33" customHeight="1">
      <c r="A148" s="322" t="str">
        <f t="shared" si="133"/>
        <v>1</v>
      </c>
      <c r="B148" s="228">
        <f t="shared" si="136"/>
        <v>11</v>
      </c>
      <c r="C148" s="44">
        <f t="shared" si="134"/>
        <v>11</v>
      </c>
      <c r="D148" s="323">
        <f t="shared" ref="D148:D155" si="139">D147+1</f>
        <v>11002</v>
      </c>
      <c r="E148" s="64" t="s">
        <v>86</v>
      </c>
      <c r="F148" s="139" t="s">
        <v>7982</v>
      </c>
      <c r="G148" s="65" t="str">
        <f>IF($E148="SINAPI",VLOOKUP($F148,'SINAPI_ONERADO-03.25'!G82:K7634,2,FALSE),IF($E148="CDHU",VLOOKUP($F148,'CDHU_Onerado-02.25 (197)'!$A$9:$F$4114,2,FALSE),IF($E148="FDE",VLOOKUP($F148,'FDE-01.25'!$A$3:$D$4000,2,FALSE),IF($E148="SIURB (E)",VLOOKUP($F148,'EDIF SEM Des JAN25'!$A$3:$D$3000,2,FALSE),IF($E148="SIURB (I)",VLOOKUP($F148,'INFRA SEM Des JAN25'!$A$2:$D$1000,2,FALSE),IF($E148="SICRO NOVO",VLOOKUP($F148,'SICRO.DNIT ONERADA 01.25'!$A$4:$D$7000,2,FALSE),0))))))</f>
        <v>Mesa controladora híbrida para até 32 câmeras IPs, com teclado e joystick, compatível com sistema de CFTV, IP ou analógico</v>
      </c>
      <c r="H148" s="66" t="str">
        <f>IF($E148="SINAPI",VLOOKUP($F148,'SINAPI_ONERADO-03.25'!$G$2:$K$7540,3,FALSE),IF($E148="CDHU",VLOOKUP($F148,'CDHU_Onerado-02.25 (197)'!$A$9:$F$4114,3,FALSE),IF($E148="FDE",VLOOKUP($F148,'FDE-01.25'!$A$3:$D$4000,3,FALSE),IF($E148="SIURB (E)",VLOOKUP($F148,'EDIF SEM Des JAN25'!$A$3:$D$3000,3,FALSE),IF($E148="SIURB (I)",VLOOKUP($F148,'INFRA SEM Des JAN25'!$A$2:$D$1000,3,FALSE),IF($E148="SICRO NOVO",VLOOKUP($F148,'SICRO.DNIT ONERADA 01.25'!$A$4:$D$7000,3,FALSE),0))))))</f>
        <v>UN</v>
      </c>
      <c r="I148" s="77">
        <f>IF(D148&lt;&gt;0,INDEX('MEMORIA CALCULO'!$A$1:$Q$2429,MATCH(D148,'MEMORIA CALCULO'!$A$1:$A$2429,0),17),0)</f>
        <v>1</v>
      </c>
      <c r="J148" s="192">
        <f>IF($E148="SINAPI",VLOOKUP($F148,'SINAPI_ONERADO-03.25'!$G$2:$K$7540,5,FALSE),IF($E148="CDHU",VLOOKUP($F148,'CDHU_Onerado-02.25 (197)'!$A$9:$F$4114,6,FALSE),IF($E148="FDE",VLOOKUP($F148,'FDE-01.25'!$A$3:$E$4000,5,FALSE),IF($E148="SIURB (E)",VLOOKUP($F148,'EDIF SEM Des JAN25'!$A$3:$D$3000,4,FALSE),IF($E148="SIURB (I)",VLOOKUP($F148,'INFRA SEM Des JAN25'!$A$2:$D$1000,4,FALSE),IF($E148="SICRO NOVO",VLOOKUP($F148,'SICRO.DNIT ONERADA 01.25'!$A$4:$D$7000,4,FALSE),0))))))</f>
        <v>5103.6099999999997</v>
      </c>
      <c r="K148" s="324">
        <f t="shared" ref="K147:K151" si="140">J148*(1+IF(N148="x",$T$4,$T$3))</f>
        <v>6250.39</v>
      </c>
      <c r="L148" s="325">
        <f t="shared" ref="L147:L151" si="141">ROUND(ROUND(I148,2)*ROUND(K148,2),2)</f>
        <v>6250.39</v>
      </c>
      <c r="M148" s="24"/>
      <c r="N148" s="28"/>
      <c r="O148" s="118">
        <f t="shared" si="135"/>
        <v>4.1999999999999997E-3</v>
      </c>
    </row>
    <row r="149" spans="1:25" s="21" customFormat="1" ht="17.45" customHeight="1">
      <c r="A149" s="322" t="str">
        <f t="shared" si="133"/>
        <v>1</v>
      </c>
      <c r="B149" s="228">
        <f t="shared" si="136"/>
        <v>11</v>
      </c>
      <c r="C149" s="44">
        <f t="shared" si="134"/>
        <v>11</v>
      </c>
      <c r="D149" s="165">
        <f t="shared" si="139"/>
        <v>11003</v>
      </c>
      <c r="E149" s="64" t="s">
        <v>86</v>
      </c>
      <c r="F149" s="139" t="s">
        <v>7992</v>
      </c>
      <c r="G149" s="65" t="str">
        <f>IF($E149="SINAPI",VLOOKUP($F149,'SINAPI_ONERADO-03.25'!G83:K7635,2,FALSE),IF($E149="CDHU",VLOOKUP($F149,'CDHU_Onerado-02.25 (197)'!$A$9:$F$4114,2,FALSE),IF($E149="FDE",VLOOKUP($F149,'FDE-01.25'!$A$3:$D$4000,2,FALSE),IF($E149="SIURB (E)",VLOOKUP($F149,'EDIF SEM Des JAN25'!$A$3:$D$3000,2,FALSE),IF($E149="SIURB (I)",VLOOKUP($F149,'INFRA SEM Des JAN25'!$A$2:$D$1000,2,FALSE),IF($E149="SICRO NOVO",VLOOKUP($F149,'SICRO.DNIT ONERADA 01.25'!$A$4:$D$7000,2,FALSE),0))))))</f>
        <v>Monitor LCD ou LED colorido, tela plana de 21,5´</v>
      </c>
      <c r="H149" s="66" t="str">
        <f>IF($E149="SINAPI",VLOOKUP($F149,'SINAPI_ONERADO-03.25'!$G$2:$K$7540,3,FALSE),IF($E149="CDHU",VLOOKUP($F149,'CDHU_Onerado-02.25 (197)'!$A$9:$F$4114,3,FALSE),IF($E149="FDE",VLOOKUP($F149,'FDE-01.25'!$A$3:$D$4000,3,FALSE),IF($E149="SIURB (E)",VLOOKUP($F149,'EDIF SEM Des JAN25'!$A$3:$D$3000,3,FALSE),IF($E149="SIURB (I)",VLOOKUP($F149,'INFRA SEM Des JAN25'!$A$2:$D$1000,3,FALSE),IF($E149="SICRO NOVO",VLOOKUP($F149,'SICRO.DNIT ONERADA 01.25'!$A$4:$D$7000,3,FALSE),0))))))</f>
        <v>UN</v>
      </c>
      <c r="I149" s="77">
        <f>IF(D149&lt;&gt;0,INDEX('MEMORIA CALCULO'!$A$1:$Q$2429,MATCH(D149,'MEMORIA CALCULO'!$A$1:$A$2429,0),17),0)</f>
        <v>1</v>
      </c>
      <c r="J149" s="192">
        <f>IF($E149="SINAPI",VLOOKUP($F149,'SINAPI_ONERADO-03.25'!$G$2:$K$7540,5,FALSE),IF($E149="CDHU",VLOOKUP($F149,'CDHU_Onerado-02.25 (197)'!$A$9:$F$4114,6,FALSE),IF($E149="FDE",VLOOKUP($F149,'FDE-01.25'!$A$3:$E$4000,5,FALSE),IF($E149="SIURB (E)",VLOOKUP($F149,'EDIF SEM Des JAN25'!$A$3:$D$3000,4,FALSE),IF($E149="SIURB (I)",VLOOKUP($F149,'INFRA SEM Des JAN25'!$A$2:$D$1000,4,FALSE),IF($E149="SICRO NOVO",VLOOKUP($F149,'SICRO.DNIT ONERADA 01.25'!$A$4:$D$7000,4,FALSE),0))))))</f>
        <v>698.02</v>
      </c>
      <c r="K149" s="193">
        <f t="shared" si="140"/>
        <v>854.87</v>
      </c>
      <c r="L149" s="199">
        <f t="shared" si="141"/>
        <v>854.87</v>
      </c>
      <c r="M149" s="24"/>
      <c r="N149" s="28"/>
      <c r="O149" s="118">
        <f t="shared" si="135"/>
        <v>5.9999999999999995E-4</v>
      </c>
      <c r="Q149" s="24"/>
    </row>
    <row r="150" spans="1:25" s="21" customFormat="1" ht="17.45" customHeight="1">
      <c r="A150" s="322" t="str">
        <f t="shared" si="133"/>
        <v>1</v>
      </c>
      <c r="B150" s="228">
        <f>B149</f>
        <v>11</v>
      </c>
      <c r="C150" s="44">
        <f t="shared" si="134"/>
        <v>11</v>
      </c>
      <c r="D150" s="323">
        <f t="shared" si="139"/>
        <v>11004</v>
      </c>
      <c r="E150" s="64" t="s">
        <v>86</v>
      </c>
      <c r="F150" s="139" t="s">
        <v>8000</v>
      </c>
      <c r="G150" s="65" t="str">
        <f>IF($E150="SINAPI",VLOOKUP($F150,'SINAPI_ONERADO-03.25'!G84:K7636,2,FALSE),IF($E150="CDHU",VLOOKUP($F150,'CDHU_Onerado-02.25 (197)'!$A$9:$F$4114,2,FALSE),IF($E150="FDE",VLOOKUP($F150,'FDE-01.25'!$A$3:$D$4000,2,FALSE),IF($E150="SIURB (E)",VLOOKUP($F150,'EDIF SEM Des JAN25'!$A$3:$D$3000,2,FALSE),IF($E150="SIURB (I)",VLOOKUP($F150,'INFRA SEM Des JAN25'!$A$2:$D$1000,2,FALSE),IF($E150="SICRO NOVO",VLOOKUP($F150,'SICRO.DNIT ONERADA 01.25'!$A$4:$D$7000,2,FALSE),0))))))</f>
        <v>Câmera fixa colorida compacta com domo, para áreas internas e externas - 1,3 MP</v>
      </c>
      <c r="H150" s="66" t="str">
        <f>IF($E150="SINAPI",VLOOKUP($F150,'SINAPI_ONERADO-03.25'!$G$2:$K$7540,3,FALSE),IF($E150="CDHU",VLOOKUP($F150,'CDHU_Onerado-02.25 (197)'!$A$9:$F$4114,3,FALSE),IF($E150="FDE",VLOOKUP($F150,'FDE-01.25'!$A$3:$D$4000,3,FALSE),IF($E150="SIURB (E)",VLOOKUP($F150,'EDIF SEM Des JAN25'!$A$3:$D$3000,3,FALSE),IF($E150="SIURB (I)",VLOOKUP($F150,'INFRA SEM Des JAN25'!$A$2:$D$1000,3,FALSE),IF($E150="SICRO NOVO",VLOOKUP($F150,'SICRO.DNIT ONERADA 01.25'!$A$4:$D$7000,3,FALSE),0))))))</f>
        <v>UN</v>
      </c>
      <c r="I150" s="77">
        <f>IF(D150&lt;&gt;0,INDEX('MEMORIA CALCULO'!$A$1:$Q$2429,MATCH(D150,'MEMORIA CALCULO'!$A$1:$A$2429,0),17),0)</f>
        <v>3</v>
      </c>
      <c r="J150" s="192">
        <f>IF($E150="SINAPI",VLOOKUP($F150,'SINAPI_ONERADO-03.25'!$G$2:$K$7540,5,FALSE),IF($E150="CDHU",VLOOKUP($F150,'CDHU_Onerado-02.25 (197)'!$A$9:$F$4114,6,FALSE),IF($E150="FDE",VLOOKUP($F150,'FDE-01.25'!$A$3:$E$4000,5,FALSE),IF($E150="SIURB (E)",VLOOKUP($F150,'EDIF SEM Des JAN25'!$A$3:$D$3000,4,FALSE),IF($E150="SIURB (I)",VLOOKUP($F150,'INFRA SEM Des JAN25'!$A$2:$D$1000,4,FALSE),IF($E150="SICRO NOVO",VLOOKUP($F150,'SICRO.DNIT ONERADA 01.25'!$A$4:$D$7000,4,FALSE),0))))))</f>
        <v>1337.51</v>
      </c>
      <c r="K150" s="324">
        <f t="shared" si="140"/>
        <v>1638.05</v>
      </c>
      <c r="L150" s="325">
        <f t="shared" si="141"/>
        <v>4914.1499999999996</v>
      </c>
      <c r="M150" s="24"/>
      <c r="N150" s="28"/>
      <c r="O150" s="118">
        <f t="shared" si="135"/>
        <v>3.3E-3</v>
      </c>
    </row>
    <row r="151" spans="1:25" s="21" customFormat="1" ht="17.45" customHeight="1">
      <c r="A151" s="322" t="str">
        <f t="shared" ref="A151:A155" si="142">LEFT(D151,1)</f>
        <v>1</v>
      </c>
      <c r="B151" s="228">
        <f t="shared" si="136"/>
        <v>11</v>
      </c>
      <c r="C151" s="44">
        <f t="shared" ref="C151:C155" si="143">IF(D151="",0,B151)</f>
        <v>11</v>
      </c>
      <c r="D151" s="323">
        <f t="shared" si="139"/>
        <v>11005</v>
      </c>
      <c r="E151" s="64" t="s">
        <v>37</v>
      </c>
      <c r="F151" s="139">
        <v>98307</v>
      </c>
      <c r="G151" s="65" t="str">
        <f>IF($E151="SINAPI",VLOOKUP($F151,'SINAPI_ONERADO-03.25'!$B$14:$E$10000,2,FALSE),IF($E151="CDHU",VLOOKUP($F151,'CDHU_Onerado-02.25 (197)'!$A$9:$F$4114,2,FALSE),IF($E151="FDE",VLOOKUP($F151,'FDE-01.25'!$A$3:$D$4000,2,FALSE),IF($E151="SIURB (E)",VLOOKUP($F151,'EDIF SEM Des JAN25'!$A$3:$D$3000,2,FALSE),IF($E151="SIURB (I)",VLOOKUP($F151,'INFRA SEM Des JAN25'!$A$2:$D$1000,2,FALSE),IF($E151="SICRO NOVO",VLOOKUP($F151,'SICRO.DNIT ONERADA 01.25'!$A$4:$D$7000,2,FALSE),0))))))</f>
        <v>TOMADA DE REDE RJ45 - FORNECIMENTO E INSTALAÇÃO. AF_11/2019</v>
      </c>
      <c r="H151" s="66" t="str">
        <f>IF($E151="SINAPI",VLOOKUP($F151,'SINAPI_ONERADO-03.25'!$B$2:$E$10000,3,FALSE),IF($E151="CDHU",VLOOKUP($F151,'CDHU_Onerado-02.25 (197)'!$A$9:$F$4114,3,FALSE),IF($E151="FDE",VLOOKUP($F151,'FDE-01.25'!$A$3:$D$4000,3,FALSE),IF($E151="SIURB (E)",VLOOKUP($F151,'EDIF SEM Des JAN25'!$A$3:$D$3000,3,FALSE),IF($E151="SIURB (I)",VLOOKUP($F151,'INFRA SEM Des JAN25'!$A$2:$D$1000,3,FALSE),IF($E151="SICRO NOVO",VLOOKUP($F151,'SICRO.DNIT ONERADA 01.25'!$A$4:$D$7000,3,FALSE),0))))))</f>
        <v>UN</v>
      </c>
      <c r="I151" s="77">
        <f>IF(D151&lt;&gt;0,INDEX('MEMORIA CALCULO'!$A$1:$Q$2429,MATCH(D151,'MEMORIA CALCULO'!$A$1:$A$2429,0),17),0)</f>
        <v>2</v>
      </c>
      <c r="J151" s="192">
        <f>IF($E151="SINAPI",VLOOKUP($F151,'SINAPI_ONERADO-03.25'!$B$14:$E$10000,4,FALSE),IF($E151="CDHU",VLOOKUP($F151,'CDHU_Onerado-02.25 (197)'!$A$9:$F$4114,6,FALSE),IF($E151="FDE",VLOOKUP($F151,'FDE-01.25'!$A$3:$E$4000,5,FALSE),IF($E151="SIURB (E)",VLOOKUP($F151,'EDIF SEM Des JAN25'!$A$3:$D$3000,4,FALSE),IF($E151="SIURB (I)",VLOOKUP($F151,'INFRA SEM Des JAN25'!$A$2:$D$1000,4,FALSE),IF($E151="SICRO NOVO",VLOOKUP($F151,'SICRO.DNIT ONERADA 01.25'!$A$4:$D$7000,4,FALSE),0))))))</f>
        <v>52.37</v>
      </c>
      <c r="K151" s="193">
        <f t="shared" si="140"/>
        <v>64.14</v>
      </c>
      <c r="L151" s="406">
        <f t="shared" si="141"/>
        <v>128.28</v>
      </c>
      <c r="M151" s="24"/>
      <c r="N151" s="28"/>
      <c r="O151" s="118">
        <f t="shared" si="135"/>
        <v>1E-4</v>
      </c>
    </row>
    <row r="152" spans="1:25" s="21" customFormat="1" ht="17.45" customHeight="1">
      <c r="A152" s="322" t="str">
        <f t="shared" si="142"/>
        <v>1</v>
      </c>
      <c r="B152" s="228">
        <f t="shared" si="136"/>
        <v>11</v>
      </c>
      <c r="C152" s="44">
        <f t="shared" si="143"/>
        <v>11</v>
      </c>
      <c r="D152" s="165">
        <f t="shared" si="139"/>
        <v>11006</v>
      </c>
      <c r="E152" s="64" t="s">
        <v>86</v>
      </c>
      <c r="F152" s="139" t="s">
        <v>5227</v>
      </c>
      <c r="G152" s="65" t="str">
        <f>IF($E152="SINAPI",VLOOKUP($F152,'SINAPI_ONERADO-03.25'!G86:K7638,2,FALSE),IF($E152="CDHU",VLOOKUP($F152,'CDHU_Onerado-02.25 (197)'!$A$9:$F$4114,2,FALSE),IF($E152="FDE",VLOOKUP($F152,'FDE-01.25'!$A$3:$D$4000,2,FALSE),IF($E152="SIURB (E)",VLOOKUP($F152,'EDIF SEM Des JAN25'!$A$3:$D$3000,2,FALSE),IF($E152="SIURB (I)",VLOOKUP($F152,'INFRA SEM Des JAN25'!$A$2:$D$1000,2,FALSE),IF($E152="SICRO NOVO",VLOOKUP($F152,'SICRO.DNIT ONERADA 01.25'!$A$4:$D$7000,2,FALSE),0))))))</f>
        <v>Caixa de passagem em chapa, com tampa parafusada, 100 x 100 x 80 mm</v>
      </c>
      <c r="H152" s="66" t="str">
        <f>IF($E152="SINAPI",VLOOKUP($F152,'SINAPI_ONERADO-03.25'!$G$2:$K$7540,3,FALSE),IF($E152="CDHU",VLOOKUP($F152,'CDHU_Onerado-02.25 (197)'!$A$9:$F$4114,3,FALSE),IF($E152="FDE",VLOOKUP($F152,'FDE-01.25'!$A$3:$D$4000,3,FALSE),IF($E152="SIURB (E)",VLOOKUP($F152,'EDIF SEM Des JAN25'!$A$3:$D$3000,3,FALSE),IF($E152="SIURB (I)",VLOOKUP($F152,'INFRA SEM Des JAN25'!$A$2:$D$1000,3,FALSE),IF($E152="SICRO NOVO",VLOOKUP($F152,'SICRO.DNIT ONERADA 01.25'!$A$4:$D$7000,3,FALSE),0))))))</f>
        <v>UN</v>
      </c>
      <c r="I152" s="77">
        <f>IF(D152&lt;&gt;0,INDEX('MEMORIA CALCULO'!$A$1:$Q$2429,MATCH(D152,'MEMORIA CALCULO'!$A$1:$A$2429,0),17),0)</f>
        <v>2</v>
      </c>
      <c r="J152" s="192">
        <f>IF($E152="SINAPI",VLOOKUP($F152,'SINAPI_ONERADO-03.25'!$G$2:$K$7540,5,FALSE),IF($E152="CDHU",VLOOKUP($F152,'CDHU_Onerado-02.25 (197)'!$A$9:$F$4114,6,FALSE),IF($E152="FDE",VLOOKUP($F152,'FDE-01.25'!$A$3:$E$4000,5,FALSE),IF($E152="SIURB (E)",VLOOKUP($F152,'EDIF SEM Des JAN25'!$A$3:$D$3000,4,FALSE),IF($E152="SIURB (I)",VLOOKUP($F152,'INFRA SEM Des JAN25'!$A$2:$D$1000,4,FALSE),IF($E152="SICRO NOVO",VLOOKUP($F152,'SICRO.DNIT ONERADA 01.25'!$A$4:$D$7000,4,FALSE),0))))))</f>
        <v>30.92</v>
      </c>
      <c r="K152" s="324">
        <f t="shared" ref="K151:K155" si="144">J152*(1+IF(N152="x",$T$4,$T$3))</f>
        <v>37.869999999999997</v>
      </c>
      <c r="L152" s="325">
        <f t="shared" ref="L151:L155" si="145">ROUND(ROUND(I152,2)*ROUND(K152,2),2)</f>
        <v>75.739999999999995</v>
      </c>
      <c r="M152" s="24"/>
      <c r="N152" s="28"/>
      <c r="O152" s="118">
        <f t="shared" si="135"/>
        <v>1E-4</v>
      </c>
    </row>
    <row r="153" spans="1:25" s="21" customFormat="1" ht="17.45" customHeight="1">
      <c r="A153" s="322" t="str">
        <f t="shared" si="142"/>
        <v>1</v>
      </c>
      <c r="B153" s="228">
        <f t="shared" si="136"/>
        <v>11</v>
      </c>
      <c r="C153" s="44">
        <f t="shared" si="143"/>
        <v>11</v>
      </c>
      <c r="D153" s="323">
        <f t="shared" si="139"/>
        <v>11007</v>
      </c>
      <c r="E153" s="64" t="s">
        <v>86</v>
      </c>
      <c r="F153" s="139" t="s">
        <v>152</v>
      </c>
      <c r="G153" s="65" t="str">
        <f>IF($E153="SINAPI",VLOOKUP($F153,'SINAPI_ONERADO-03.25'!G87:K7639,2,FALSE),IF($E153="CDHU",VLOOKUP($F153,'CDHU_Onerado-02.25 (197)'!$A$9:$F$4114,2,FALSE),IF($E153="FDE",VLOOKUP($F153,'FDE-01.25'!$A$3:$D$4000,2,FALSE),IF($E153="SIURB (E)",VLOOKUP($F153,'EDIF SEM Des JAN25'!$A$3:$D$3000,2,FALSE),IF($E153="SIURB (I)",VLOOKUP($F153,'INFRA SEM Des JAN25'!$A$2:$D$1000,2,FALSE),IF($E153="SICRO NOVO",VLOOKUP($F153,'SICRO.DNIT ONERADA 01.25'!$A$4:$D$7000,2,FALSE),0))))))</f>
        <v>Eletroduto de PVC rígido roscável de 1´ - com acessórios</v>
      </c>
      <c r="H153" s="66" t="str">
        <f>IF($E153="SINAPI",VLOOKUP($F153,'SINAPI_ONERADO-03.25'!$G$2:$K$7540,3,FALSE),IF($E153="CDHU",VLOOKUP($F153,'CDHU_Onerado-02.25 (197)'!$A$9:$F$4114,3,FALSE),IF($E153="FDE",VLOOKUP($F153,'FDE-01.25'!$A$3:$D$4000,3,FALSE),IF($E153="SIURB (E)",VLOOKUP($F153,'EDIF SEM Des JAN25'!$A$3:$D$3000,3,FALSE),IF($E153="SIURB (I)",VLOOKUP($F153,'INFRA SEM Des JAN25'!$A$2:$D$1000,3,FALSE),IF($E153="SICRO NOVO",VLOOKUP($F153,'SICRO.DNIT ONERADA 01.25'!$A$4:$D$7000,3,FALSE),0))))))</f>
        <v>M</v>
      </c>
      <c r="I153" s="77">
        <f>IF(D153&lt;&gt;0,INDEX('MEMORIA CALCULO'!$A$1:$Q$2429,MATCH(D153,'MEMORIA CALCULO'!$A$1:$A$2429,0),17),0)</f>
        <v>24</v>
      </c>
      <c r="J153" s="192">
        <f>IF($E153="SINAPI",VLOOKUP($F153,'SINAPI_ONERADO-03.25'!$G$2:$K$7540,5,FALSE),IF($E153="CDHU",VLOOKUP($F153,'CDHU_Onerado-02.25 (197)'!$A$9:$F$4114,6,FALSE),IF($E153="FDE",VLOOKUP($F153,'FDE-01.25'!$A$3:$E$4000,5,FALSE),IF($E153="SIURB (E)",VLOOKUP($F153,'EDIF SEM Des JAN25'!$A$3:$D$3000,4,FALSE),IF($E153="SIURB (I)",VLOOKUP($F153,'INFRA SEM Des JAN25'!$A$2:$D$1000,4,FALSE),IF($E153="SICRO NOVO",VLOOKUP($F153,'SICRO.DNIT ONERADA 01.25'!$A$4:$D$7000,4,FALSE),0))))))</f>
        <v>41.49</v>
      </c>
      <c r="K153" s="193">
        <f t="shared" si="144"/>
        <v>50.81</v>
      </c>
      <c r="L153" s="199">
        <f t="shared" si="145"/>
        <v>1219.44</v>
      </c>
      <c r="M153" s="24"/>
      <c r="N153" s="28"/>
      <c r="O153" s="118">
        <f t="shared" si="135"/>
        <v>8.0000000000000004E-4</v>
      </c>
    </row>
    <row r="154" spans="1:25" s="21" customFormat="1" ht="17.45" customHeight="1">
      <c r="A154" s="322" t="str">
        <f t="shared" si="142"/>
        <v>1</v>
      </c>
      <c r="B154" s="228">
        <f t="shared" si="136"/>
        <v>11</v>
      </c>
      <c r="C154" s="44">
        <f t="shared" si="143"/>
        <v>11</v>
      </c>
      <c r="D154" s="323">
        <f t="shared" si="139"/>
        <v>11008</v>
      </c>
      <c r="E154" s="64" t="s">
        <v>86</v>
      </c>
      <c r="F154" s="139" t="s">
        <v>385</v>
      </c>
      <c r="G154" s="65" t="str">
        <f>IF($E154="SINAPI",VLOOKUP($F154,'SINAPI_ONERADO-03.25'!G88:K7640,2,FALSE),IF($E154="CDHU",VLOOKUP($F154,'CDHU_Onerado-02.25 (197)'!$A$9:$F$4114,2,FALSE),IF($E154="FDE",VLOOKUP($F154,'FDE-01.25'!$A$3:$D$4000,2,FALSE),IF($E154="SIURB (E)",VLOOKUP($F154,'EDIF SEM Des JAN25'!$A$3:$D$3000,2,FALSE),IF($E154="SIURB (I)",VLOOKUP($F154,'INFRA SEM Des JAN25'!$A$2:$D$1000,2,FALSE),IF($E154="SICRO NOVO",VLOOKUP($F154,'SICRO.DNIT ONERADA 01.25'!$A$4:$D$7000,2,FALSE),0))))))</f>
        <v>Eletroduto de PVC corrugado flexível leve, diâmetro externo de 32 mm</v>
      </c>
      <c r="H154" s="66" t="str">
        <f>IF($E154="SINAPI",VLOOKUP($F154,'SINAPI_ONERADO-03.25'!$G$2:$K$7540,3,FALSE),IF($E154="CDHU",VLOOKUP($F154,'CDHU_Onerado-02.25 (197)'!$A$9:$F$4114,3,FALSE),IF($E154="FDE",VLOOKUP($F154,'FDE-01.25'!$A$3:$D$4000,3,FALSE),IF($E154="SIURB (E)",VLOOKUP($F154,'EDIF SEM Des JAN25'!$A$3:$D$3000,3,FALSE),IF($E154="SIURB (I)",VLOOKUP($F154,'INFRA SEM Des JAN25'!$A$2:$D$1000,3,FALSE),IF($E154="SICRO NOVO",VLOOKUP($F154,'SICRO.DNIT ONERADA 01.25'!$A$4:$D$7000,3,FALSE),0))))))</f>
        <v>M</v>
      </c>
      <c r="I154" s="77">
        <f>IF(D154&lt;&gt;0,INDEX('MEMORIA CALCULO'!$A$1:$Q$2429,MATCH(D154,'MEMORIA CALCULO'!$A$1:$A$2429,0),17),0)</f>
        <v>24</v>
      </c>
      <c r="J154" s="192">
        <f>IF($E154="SINAPI",VLOOKUP($F154,'SINAPI_ONERADO-03.25'!$G$2:$K$7540,5,FALSE),IF($E154="CDHU",VLOOKUP($F154,'CDHU_Onerado-02.25 (197)'!$A$9:$F$4114,6,FALSE),IF($E154="FDE",VLOOKUP($F154,'FDE-01.25'!$A$3:$E$4000,5,FALSE),IF($E154="SIURB (E)",VLOOKUP($F154,'EDIF SEM Des JAN25'!$A$3:$D$3000,4,FALSE),IF($E154="SIURB (I)",VLOOKUP($F154,'INFRA SEM Des JAN25'!$A$2:$D$1000,4,FALSE),IF($E154="SICRO NOVO",VLOOKUP($F154,'SICRO.DNIT ONERADA 01.25'!$A$4:$D$7000,4,FALSE),0))))))</f>
        <v>20.43</v>
      </c>
      <c r="K154" s="324">
        <f t="shared" si="144"/>
        <v>25.02</v>
      </c>
      <c r="L154" s="325">
        <f t="shared" si="145"/>
        <v>600.48</v>
      </c>
      <c r="M154" s="24"/>
      <c r="N154" s="28"/>
      <c r="O154" s="118">
        <f t="shared" si="135"/>
        <v>4.0000000000000002E-4</v>
      </c>
    </row>
    <row r="155" spans="1:25" s="21" customFormat="1" ht="17.45" customHeight="1">
      <c r="A155" s="322" t="str">
        <f t="shared" si="142"/>
        <v>1</v>
      </c>
      <c r="B155" s="228">
        <f t="shared" si="136"/>
        <v>11</v>
      </c>
      <c r="C155" s="44">
        <f t="shared" si="143"/>
        <v>11</v>
      </c>
      <c r="D155" s="165">
        <f t="shared" si="139"/>
        <v>11009</v>
      </c>
      <c r="E155" s="64" t="s">
        <v>86</v>
      </c>
      <c r="F155" s="139" t="s">
        <v>7990</v>
      </c>
      <c r="G155" s="65" t="str">
        <f>IF($E155="SINAPI",VLOOKUP($F155,'SINAPI_ONERADO-03.25'!G89:K7641,2,FALSE),IF($E155="CDHU",VLOOKUP($F155,'CDHU_Onerado-02.25 (197)'!$A$9:$F$4114,2,FALSE),IF($E155="FDE",VLOOKUP($F155,'FDE-01.25'!$A$3:$D$4000,2,FALSE),IF($E155="SIURB (E)",VLOOKUP($F155,'EDIF SEM Des JAN25'!$A$3:$D$3000,2,FALSE),IF($E155="SIURB (I)",VLOOKUP($F155,'INFRA SEM Des JAN25'!$A$2:$D$1000,2,FALSE),IF($E155="SICRO NOVO",VLOOKUP($F155,'SICRO.DNIT ONERADA 01.25'!$A$4:$D$7000,2,FALSE),0))))))</f>
        <v>Rack fechado de piso padrão metálico, 19 x 44 Us x 770 mm</v>
      </c>
      <c r="H155" s="66" t="str">
        <f>IF($E155="SINAPI",VLOOKUP($F155,'SINAPI_ONERADO-03.25'!$G$2:$K$7540,3,FALSE),IF($E155="CDHU",VLOOKUP($F155,'CDHU_Onerado-02.25 (197)'!$A$9:$F$4114,3,FALSE),IF($E155="FDE",VLOOKUP($F155,'FDE-01.25'!$A$3:$D$4000,3,FALSE),IF($E155="SIURB (E)",VLOOKUP($F155,'EDIF SEM Des JAN25'!$A$3:$D$3000,3,FALSE),IF($E155="SIURB (I)",VLOOKUP($F155,'INFRA SEM Des JAN25'!$A$2:$D$1000,3,FALSE),IF($E155="SICRO NOVO",VLOOKUP($F155,'SICRO.DNIT ONERADA 01.25'!$A$4:$D$7000,3,FALSE),0))))))</f>
        <v>UN</v>
      </c>
      <c r="I155" s="77">
        <f>IF(D155&lt;&gt;0,INDEX('MEMORIA CALCULO'!$A$1:$Q$2429,MATCH(D155,'MEMORIA CALCULO'!$A$1:$A$2429,0),17),0)</f>
        <v>1</v>
      </c>
      <c r="J155" s="192">
        <f>IF($E155="SINAPI",VLOOKUP($F155,'SINAPI_ONERADO-03.25'!$G$2:$K$7540,5,FALSE),IF($E155="CDHU",VLOOKUP($F155,'CDHU_Onerado-02.25 (197)'!$A$9:$F$4114,6,FALSE),IF($E155="FDE",VLOOKUP($F155,'FDE-01.25'!$A$3:$E$4000,5,FALSE),IF($E155="SIURB (E)",VLOOKUP($F155,'EDIF SEM Des JAN25'!$A$3:$D$3000,4,FALSE),IF($E155="SIURB (I)",VLOOKUP($F155,'INFRA SEM Des JAN25'!$A$2:$D$1000,4,FALSE),IF($E155="SICRO NOVO",VLOOKUP($F155,'SICRO.DNIT ONERADA 01.25'!$A$4:$D$7000,4,FALSE),0))))))</f>
        <v>3474.11</v>
      </c>
      <c r="K155" s="193">
        <f t="shared" si="144"/>
        <v>4254.74</v>
      </c>
      <c r="L155" s="276">
        <f t="shared" si="145"/>
        <v>4254.74</v>
      </c>
      <c r="M155" s="24"/>
      <c r="N155" s="28"/>
      <c r="O155" s="118">
        <f t="shared" si="135"/>
        <v>2.8999999999999998E-3</v>
      </c>
    </row>
    <row r="156" spans="1:25" s="21" customFormat="1" ht="17.45" customHeight="1">
      <c r="A156" s="229"/>
      <c r="B156" s="229"/>
      <c r="D156" s="170"/>
      <c r="E156" s="502"/>
      <c r="F156" s="162"/>
      <c r="G156" s="162"/>
      <c r="I156" s="22"/>
      <c r="J156" s="163"/>
      <c r="K156" s="22"/>
      <c r="L156" s="198"/>
      <c r="M156" s="24"/>
      <c r="N156" s="24"/>
      <c r="O156" s="30"/>
      <c r="Q156" s="24"/>
    </row>
    <row r="157" spans="1:25" s="4" customFormat="1" ht="17.45" customHeight="1">
      <c r="A157" s="322" t="str">
        <f t="shared" ref="A157:A161" si="146">LEFT(D157,1)</f>
        <v>1</v>
      </c>
      <c r="B157" s="228">
        <f>D157</f>
        <v>12</v>
      </c>
      <c r="C157" s="44">
        <f t="shared" ref="C157:C161" si="147">IF(D157="",0,B157)</f>
        <v>12</v>
      </c>
      <c r="D157" s="409">
        <f>D146+1</f>
        <v>12</v>
      </c>
      <c r="E157" s="440" t="s">
        <v>31598</v>
      </c>
      <c r="F157" s="383"/>
      <c r="G157" s="410"/>
      <c r="H157" s="383"/>
      <c r="I157" s="411"/>
      <c r="J157" s="387"/>
      <c r="K157" s="412" t="s">
        <v>23109</v>
      </c>
      <c r="L157" s="230">
        <f>SUMIF(C158:C381,D157,L158:L381)</f>
        <v>15503.22</v>
      </c>
      <c r="M157" s="5"/>
      <c r="N157" s="38"/>
      <c r="O157" s="45">
        <f t="shared" ref="O157:O189" si="148">IFERROR(L157/$L$11,0)</f>
        <v>1.04E-2</v>
      </c>
      <c r="P157" s="39"/>
      <c r="V157" s="3"/>
      <c r="W157" s="3"/>
      <c r="X157" s="3"/>
      <c r="Y157" s="3"/>
    </row>
    <row r="158" spans="1:25" s="21" customFormat="1" ht="17.45" customHeight="1">
      <c r="A158" s="322" t="str">
        <f t="shared" si="146"/>
        <v>1</v>
      </c>
      <c r="B158" s="228">
        <f t="shared" ref="B158:B164" si="149">B157</f>
        <v>12</v>
      </c>
      <c r="C158" s="44">
        <f t="shared" si="147"/>
        <v>12</v>
      </c>
      <c r="D158" s="165">
        <f>(D157*1000)+1</f>
        <v>12001</v>
      </c>
      <c r="E158" s="64" t="s">
        <v>37</v>
      </c>
      <c r="F158" s="139">
        <v>96977</v>
      </c>
      <c r="G158" s="65" t="str">
        <f>IF($E158="SINAPI",VLOOKUP($F158,'SINAPI_ONERADO-03.25'!$B$14:$E$10000,2,FALSE),IF($E158="CDHU",VLOOKUP($F158,'CDHU_Onerado-02.25 (197)'!$A$9:$F$4114,2,FALSE),IF($E158="FDE",VLOOKUP($F158,'FDE-01.25'!$A$3:$D$4000,2,FALSE),IF($E158="SIURB (E)",VLOOKUP($F158,'EDIF SEM Des JAN25'!$A$3:$D$3000,2,FALSE),IF($E158="SIURB (I)",VLOOKUP($F158,'INFRA SEM Des JAN25'!$A$2:$D$1000,2,FALSE),IF($E158="SICRO NOVO",VLOOKUP($F158,'SICRO.DNIT ONERADA 01.25'!$A$4:$D$7000,2,FALSE),0))))))</f>
        <v>CORDOALHA DE COBRE NU 50 MM², ENTERRADA - FORNECIMENTO E INSTALAÇÃO. AF_08/2023</v>
      </c>
      <c r="H158" s="66" t="str">
        <f>IF($E158="SINAPI",VLOOKUP($F158,'SINAPI_ONERADO-03.25'!$B$2:$E$10000,3,FALSE),IF($E158="CDHU",VLOOKUP($F158,'CDHU_Onerado-02.25 (197)'!$A$9:$F$4114,3,FALSE),IF($E158="FDE",VLOOKUP($F158,'FDE-01.25'!$A$3:$D$4000,3,FALSE),IF($E158="SIURB (E)",VLOOKUP($F158,'EDIF SEM Des JAN25'!$A$3:$D$3000,3,FALSE),IF($E158="SIURB (I)",VLOOKUP($F158,'INFRA SEM Des JAN25'!$A$2:$D$1000,3,FALSE),IF($E158="SICRO NOVO",VLOOKUP($F158,'SICRO.DNIT ONERADA 01.25'!$A$4:$D$7000,3,FALSE),0))))))</f>
        <v>M</v>
      </c>
      <c r="I158" s="77">
        <f>IF(D158&lt;&gt;0,INDEX('MEMORIA CALCULO'!$A$1:$Q$2429,MATCH(D158,'MEMORIA CALCULO'!$A$1:$A$2429,0),17),0)</f>
        <v>72</v>
      </c>
      <c r="J158" s="192">
        <f>IF($E158="SINAPI",VLOOKUP($F158,'SINAPI_ONERADO-03.25'!$B$14:$E$10000,4,FALSE),IF($E158="CDHU",VLOOKUP($F158,'CDHU_Onerado-02.25 (197)'!$A$9:$F$4114,6,FALSE),IF($E158="FDE",VLOOKUP($F158,'FDE-01.25'!$A$3:$E$4000,5,FALSE),IF($E158="SIURB (E)",VLOOKUP($F158,'EDIF SEM Des JAN25'!$A$3:$D$3000,4,FALSE),IF($E158="SIURB (I)",VLOOKUP($F158,'INFRA SEM Des JAN25'!$A$2:$D$1000,4,FALSE),IF($E158="SICRO NOVO",VLOOKUP($F158,'SICRO.DNIT ONERADA 01.25'!$A$4:$D$7000,4,FALSE),0))))))</f>
        <v>60.58</v>
      </c>
      <c r="K158" s="193">
        <f t="shared" ref="K158" si="150">J158*(1+IF(N158="x",$T$4,$T$3))</f>
        <v>74.19</v>
      </c>
      <c r="L158" s="406">
        <f t="shared" ref="L158" si="151">ROUND(ROUND(I158,2)*ROUND(K158,2),2)</f>
        <v>5341.68</v>
      </c>
      <c r="M158" s="24"/>
      <c r="N158" s="28"/>
      <c r="O158" s="118">
        <f t="shared" si="148"/>
        <v>3.5999999999999999E-3</v>
      </c>
      <c r="Q158" s="24"/>
    </row>
    <row r="159" spans="1:25" s="21" customFormat="1" ht="17.45" customHeight="1">
      <c r="A159" s="322" t="str">
        <f t="shared" si="146"/>
        <v>1</v>
      </c>
      <c r="B159" s="228">
        <f t="shared" si="149"/>
        <v>12</v>
      </c>
      <c r="C159" s="44">
        <f t="shared" si="147"/>
        <v>12</v>
      </c>
      <c r="D159" s="165">
        <f t="shared" ref="D159:D164" si="152">D158+1</f>
        <v>12002</v>
      </c>
      <c r="E159" s="64" t="s">
        <v>22759</v>
      </c>
      <c r="F159" s="287">
        <v>9011095</v>
      </c>
      <c r="G159" s="65" t="str">
        <f>IF($E159="SINAPI",VLOOKUP($F159,'SINAPI_ONERADO-03.25'!G91:K7643,2,FALSE),IF($E159="CDHU",VLOOKUP($F159,'CDHU_Onerado-02.25 (197)'!$A$9:$F$4114,2,FALSE),IF($E159="FDE",VLOOKUP($F159,'FDE-01.25'!$A$3:$D$4000,2,FALSE),IF($E159="SIURB (E)",VLOOKUP($F159,'EDIF SEM Des JAN25'!$A$3:$D$3000,2,FALSE),IF($E159="SIURB (I)",VLOOKUP($F159,'INFRA SEM Des JAN25'!$A$2:$D$1000,2,FALSE),IF($E159="SICRO NOVO",VLOOKUP($F159,'SICRO.DNIT ONERADA 01.25'!$A$4:$D$7000,2,FALSE),0))))))</f>
        <v>BARRA CHATA DE ALUMÍNIO TIPO FITA 1/8" X 7/8"</v>
      </c>
      <c r="H159" s="66" t="str">
        <f>IF($E159="SINAPI",VLOOKUP($F159,'SINAPI_ONERADO-03.25'!$G$2:$K$7540,3,FALSE),IF($E159="CDHU",VLOOKUP($F159,'CDHU_Onerado-02.25 (197)'!$A$9:$F$4114,3,FALSE),IF($E159="FDE",VLOOKUP($F159,'FDE-01.25'!$A$3:$D$4000,3,FALSE),IF($E159="SIURB (E)",VLOOKUP($F159,'EDIF SEM Des JAN25'!$A$3:$D$3000,3,FALSE),IF($E159="SIURB (I)",VLOOKUP($F159,'INFRA SEM Des JAN25'!$A$2:$D$1000,3,FALSE),IF($E159="SICRO NOVO",VLOOKUP($F159,'SICRO.DNIT ONERADA 01.25'!$A$4:$D$7000,3,FALSE),0))))))</f>
        <v>M</v>
      </c>
      <c r="I159" s="77">
        <f>IF(D159&lt;&gt;0,INDEX('MEMORIA CALCULO'!$A$1:$Q$2429,MATCH(D159,'MEMORIA CALCULO'!$A$1:$A$2429,0),17),0)</f>
        <v>128</v>
      </c>
      <c r="J159" s="192">
        <f>IF($E159="SINAPI",VLOOKUP($F159,'SINAPI_ONERADO-03.25'!$G$2:$K$7540,5,FALSE),IF($E159="CDHU",VLOOKUP($F159,'CDHU_Onerado-02.25 (197)'!$A$9:$F$4114,6,FALSE),IF($E159="FDE",VLOOKUP($F159,'FDE-01.25'!$A$3:$E$4000,5,FALSE),IF($E159="SIURB (E)",VLOOKUP($F159,'EDIF SEM Des JAN25'!$A$3:$D$3000,4,FALSE),IF($E159="SIURB (I)",VLOOKUP($F159,'INFRA SEM Des JAN25'!$A$2:$D$1000,4,FALSE),IF($E159="SICRO NOVO",VLOOKUP($F159,'SICRO.DNIT ONERADA 01.25'!$A$4:$D$7000,4,FALSE),0))))))</f>
        <v>27.39</v>
      </c>
      <c r="K159" s="193">
        <f t="shared" ref="K158:K161" si="153">J159*(1+IF(N159="x",$T$4,$T$3))</f>
        <v>33.54</v>
      </c>
      <c r="L159" s="199">
        <f t="shared" ref="L158:L161" si="154">ROUND(ROUND(I159,2)*ROUND(K159,2),2)</f>
        <v>4293.12</v>
      </c>
      <c r="M159" s="24"/>
      <c r="N159" s="28"/>
      <c r="O159" s="118">
        <f t="shared" si="148"/>
        <v>2.8999999999999998E-3</v>
      </c>
    </row>
    <row r="160" spans="1:25" s="21" customFormat="1" ht="17.45" customHeight="1">
      <c r="A160" s="322" t="str">
        <f t="shared" si="146"/>
        <v>1</v>
      </c>
      <c r="B160" s="228">
        <f t="shared" si="149"/>
        <v>12</v>
      </c>
      <c r="C160" s="44">
        <f t="shared" si="147"/>
        <v>12</v>
      </c>
      <c r="D160" s="165">
        <f t="shared" si="152"/>
        <v>12003</v>
      </c>
      <c r="E160" s="64" t="s">
        <v>22759</v>
      </c>
      <c r="F160" s="287">
        <v>9011014</v>
      </c>
      <c r="G160" s="65" t="str">
        <f>IF($E160="SINAPI",VLOOKUP($F160,'SINAPI_ONERADO-03.25'!G92:K7644,2,FALSE),IF($E160="CDHU",VLOOKUP($F160,'CDHU_Onerado-02.25 (197)'!$A$9:$F$4114,2,FALSE),IF($E160="FDE",VLOOKUP($F160,'FDE-01.25'!$A$3:$D$4000,2,FALSE),IF($E160="SIURB (E)",VLOOKUP($F160,'EDIF SEM Des JAN25'!$A$3:$D$3000,2,FALSE),IF($E160="SIURB (I)",VLOOKUP($F160,'INFRA SEM Des JAN25'!$A$2:$D$1000,2,FALSE),IF($E160="SICRO NOVO",VLOOKUP($F160,'SICRO.DNIT ONERADA 01.25'!$A$4:$D$7000,2,FALSE),0))))))</f>
        <v>CAIXA DE INSPEÇÃO DE ATERRAMENTO TIPO EMBUTIR COM TAMPA E ALÇA</v>
      </c>
      <c r="H160" s="66" t="str">
        <f>IF($E160="SINAPI",VLOOKUP($F160,'SINAPI_ONERADO-03.25'!$G$2:$K$7540,3,FALSE),IF($E160="CDHU",VLOOKUP($F160,'CDHU_Onerado-02.25 (197)'!$A$9:$F$4114,3,FALSE),IF($E160="FDE",VLOOKUP($F160,'FDE-01.25'!$A$3:$D$4000,3,FALSE),IF($E160="SIURB (E)",VLOOKUP($F160,'EDIF SEM Des JAN25'!$A$3:$D$3000,3,FALSE),IF($E160="SIURB (I)",VLOOKUP($F160,'INFRA SEM Des JAN25'!$A$2:$D$1000,3,FALSE),IF($E160="SICRO NOVO",VLOOKUP($F160,'SICRO.DNIT ONERADA 01.25'!$A$4:$D$7000,3,FALSE),0))))))</f>
        <v>UN</v>
      </c>
      <c r="I160" s="77">
        <f>IF(D160&lt;&gt;0,INDEX('MEMORIA CALCULO'!$A$1:$Q$2429,MATCH(D160,'MEMORIA CALCULO'!$A$1:$A$2429,0),17),0)</f>
        <v>2</v>
      </c>
      <c r="J160" s="192">
        <f>IF($E160="SINAPI",VLOOKUP($F160,'SINAPI_ONERADO-03.25'!$G$2:$K$7540,5,FALSE),IF($E160="CDHU",VLOOKUP($F160,'CDHU_Onerado-02.25 (197)'!$A$9:$F$4114,6,FALSE),IF($E160="FDE",VLOOKUP($F160,'FDE-01.25'!$A$3:$E$4000,5,FALSE),IF($E160="SIURB (E)",VLOOKUP($F160,'EDIF SEM Des JAN25'!$A$3:$D$3000,4,FALSE),IF($E160="SIURB (I)",VLOOKUP($F160,'INFRA SEM Des JAN25'!$A$2:$D$1000,4,FALSE),IF($E160="SICRO NOVO",VLOOKUP($F160,'SICRO.DNIT ONERADA 01.25'!$A$4:$D$7000,4,FALSE),0))))))</f>
        <v>169.3</v>
      </c>
      <c r="K160" s="193">
        <f t="shared" si="153"/>
        <v>207.34</v>
      </c>
      <c r="L160" s="199">
        <f t="shared" si="154"/>
        <v>414.68</v>
      </c>
      <c r="M160" s="24"/>
      <c r="N160" s="28"/>
      <c r="O160" s="118">
        <f t="shared" si="148"/>
        <v>2.9999999999999997E-4</v>
      </c>
      <c r="Q160" s="24"/>
    </row>
    <row r="161" spans="1:25" s="21" customFormat="1" ht="17.45" customHeight="1">
      <c r="A161" s="322" t="str">
        <f t="shared" si="146"/>
        <v>1</v>
      </c>
      <c r="B161" s="228">
        <f>B160</f>
        <v>12</v>
      </c>
      <c r="C161" s="44">
        <f t="shared" si="147"/>
        <v>12</v>
      </c>
      <c r="D161" s="323">
        <f t="shared" si="152"/>
        <v>12004</v>
      </c>
      <c r="E161" s="64" t="s">
        <v>22759</v>
      </c>
      <c r="F161" s="287">
        <v>9083097</v>
      </c>
      <c r="G161" s="65" t="str">
        <f>IF($E161="SINAPI",VLOOKUP($F161,'SINAPI_ONERADO-03.25'!G93:K7645,2,FALSE),IF($E161="CDHU",VLOOKUP($F161,'CDHU_Onerado-02.25 (197)'!$A$9:$F$4114,2,FALSE),IF($E161="FDE",VLOOKUP($F161,'FDE-01.25'!$A$3:$D$4000,2,FALSE),IF($E161="SIURB (E)",VLOOKUP($F161,'EDIF SEM Des JAN25'!$A$3:$D$3000,2,FALSE),IF($E161="SIURB (I)",VLOOKUP($F161,'INFRA SEM Des JAN25'!$A$2:$D$1000,2,FALSE),IF($E161="SICRO NOVO",VLOOKUP($F161,'SICRO.DNIT ONERADA 01.25'!$A$4:$D$7000,2,FALSE),0))))))</f>
        <v>HASTE "COPPERWELD " - 3/4"X3,00M</v>
      </c>
      <c r="H161" s="66" t="str">
        <f>IF($E161="SINAPI",VLOOKUP($F161,'SINAPI_ONERADO-03.25'!$G$2:$K$7540,3,FALSE),IF($E161="CDHU",VLOOKUP($F161,'CDHU_Onerado-02.25 (197)'!$A$9:$F$4114,3,FALSE),IF($E161="FDE",VLOOKUP($F161,'FDE-01.25'!$A$3:$D$4000,3,FALSE),IF($E161="SIURB (E)",VLOOKUP($F161,'EDIF SEM Des JAN25'!$A$3:$D$3000,3,FALSE),IF($E161="SIURB (I)",VLOOKUP($F161,'INFRA SEM Des JAN25'!$A$2:$D$1000,3,FALSE),IF($E161="SICRO NOVO",VLOOKUP($F161,'SICRO.DNIT ONERADA 01.25'!$A$4:$D$7000,3,FALSE),0))))))</f>
        <v>UN</v>
      </c>
      <c r="I161" s="77">
        <f>IF(D161&lt;&gt;0,INDEX('MEMORIA CALCULO'!$A$1:$Q$2429,MATCH(D161,'MEMORIA CALCULO'!$A$1:$A$2429,0),17),0)</f>
        <v>2</v>
      </c>
      <c r="J161" s="192">
        <f>IF($E161="SINAPI",VLOOKUP($F161,'SINAPI_ONERADO-03.25'!$G$2:$K$7540,5,FALSE),IF($E161="CDHU",VLOOKUP($F161,'CDHU_Onerado-02.25 (197)'!$A$9:$F$4114,6,FALSE),IF($E161="FDE",VLOOKUP($F161,'FDE-01.25'!$A$3:$E$4000,5,FALSE),IF($E161="SIURB (E)",VLOOKUP($F161,'EDIF SEM Des JAN25'!$A$3:$D$3000,4,FALSE),IF($E161="SIURB (I)",VLOOKUP($F161,'INFRA SEM Des JAN25'!$A$2:$D$1000,4,FALSE),IF($E161="SICRO NOVO",VLOOKUP($F161,'SICRO.DNIT ONERADA 01.25'!$A$4:$D$7000,4,FALSE),0))))))</f>
        <v>381.77</v>
      </c>
      <c r="K161" s="324">
        <f t="shared" si="153"/>
        <v>467.55</v>
      </c>
      <c r="L161" s="325">
        <f t="shared" si="154"/>
        <v>935.1</v>
      </c>
      <c r="M161" s="24"/>
      <c r="N161" s="28"/>
      <c r="O161" s="118">
        <f t="shared" si="148"/>
        <v>5.9999999999999995E-4</v>
      </c>
    </row>
    <row r="162" spans="1:25" s="21" customFormat="1" ht="17.45" customHeight="1">
      <c r="A162" s="322" t="str">
        <f t="shared" ref="A162:A164" si="155">LEFT(D162,1)</f>
        <v>1</v>
      </c>
      <c r="B162" s="228">
        <f t="shared" si="149"/>
        <v>12</v>
      </c>
      <c r="C162" s="44">
        <f t="shared" ref="C162:C164" si="156">IF(D162="",0,B162)</f>
        <v>12</v>
      </c>
      <c r="D162" s="165">
        <f t="shared" si="152"/>
        <v>12005</v>
      </c>
      <c r="E162" s="64" t="s">
        <v>86</v>
      </c>
      <c r="F162" s="139" t="s">
        <v>187</v>
      </c>
      <c r="G162" s="65" t="str">
        <f>IF($E162="SINAPI",VLOOKUP($F162,'SINAPI_ONERADO-03.25'!G94:K7646,2,FALSE),IF($E162="CDHU",VLOOKUP($F162,'CDHU_Onerado-02.25 (197)'!$A$9:$F$4114,2,FALSE),IF($E162="FDE",VLOOKUP($F162,'FDE-01.25'!$A$3:$D$4000,2,FALSE),IF($E162="SIURB (E)",VLOOKUP($F162,'EDIF SEM Des JAN25'!$A$3:$D$3000,2,FALSE),IF($E162="SIURB (I)",VLOOKUP($F162,'INFRA SEM Des JAN25'!$A$2:$D$1000,2,FALSE),IF($E162="SICRO NOVO",VLOOKUP($F162,'SICRO.DNIT ONERADA 01.25'!$A$4:$D$7000,2,FALSE),0))))))</f>
        <v>Caixa de equalização, de embutir, em aço com barramento, de 200 x 200 mm e tampa</v>
      </c>
      <c r="H162" s="66" t="str">
        <f>IF($E162="SINAPI",VLOOKUP($F162,'SINAPI_ONERADO-03.25'!$G$2:$K$7540,3,FALSE),IF($E162="CDHU",VLOOKUP($F162,'CDHU_Onerado-02.25 (197)'!$A$9:$F$4114,3,FALSE),IF($E162="FDE",VLOOKUP($F162,'FDE-01.25'!$A$3:$D$4000,3,FALSE),IF($E162="SIURB (E)",VLOOKUP($F162,'EDIF SEM Des JAN25'!$A$3:$D$3000,3,FALSE),IF($E162="SIURB (I)",VLOOKUP($F162,'INFRA SEM Des JAN25'!$A$2:$D$1000,3,FALSE),IF($E162="SICRO NOVO",VLOOKUP($F162,'SICRO.DNIT ONERADA 01.25'!$A$4:$D$7000,3,FALSE),0))))))</f>
        <v>UN</v>
      </c>
      <c r="I162" s="77">
        <f>IF(D162&lt;&gt;0,INDEX('MEMORIA CALCULO'!$A$1:$Q$2429,MATCH(D162,'MEMORIA CALCULO'!$A$1:$A$2429,0),17),0)</f>
        <v>1</v>
      </c>
      <c r="J162" s="192">
        <f>IF($E162="SINAPI",VLOOKUP($F162,'SINAPI_ONERADO-03.25'!$G$2:$K$7540,5,FALSE),IF($E162="CDHU",VLOOKUP($F162,'CDHU_Onerado-02.25 (197)'!$A$9:$F$4114,6,FALSE),IF($E162="FDE",VLOOKUP($F162,'FDE-01.25'!$A$3:$E$4000,5,FALSE),IF($E162="SIURB (E)",VLOOKUP($F162,'EDIF SEM Des JAN25'!$A$3:$D$3000,4,FALSE),IF($E162="SIURB (I)",VLOOKUP($F162,'INFRA SEM Des JAN25'!$A$2:$D$1000,4,FALSE),IF($E162="SICRO NOVO",VLOOKUP($F162,'SICRO.DNIT ONERADA 01.25'!$A$4:$D$7000,4,FALSE),0))))))</f>
        <v>380.37</v>
      </c>
      <c r="K162" s="193">
        <f t="shared" ref="K162:K164" si="157">J162*(1+IF(N162="x",$T$4,$T$3))</f>
        <v>465.84</v>
      </c>
      <c r="L162" s="276">
        <f t="shared" ref="L162:L164" si="158">ROUND(ROUND(I162,2)*ROUND(K162,2),2)</f>
        <v>465.84</v>
      </c>
      <c r="M162" s="24"/>
      <c r="N162" s="28"/>
      <c r="O162" s="118">
        <f t="shared" si="148"/>
        <v>2.9999999999999997E-4</v>
      </c>
    </row>
    <row r="163" spans="1:25" s="21" customFormat="1" ht="17.45" customHeight="1">
      <c r="A163" s="322" t="str">
        <f t="shared" si="155"/>
        <v>1</v>
      </c>
      <c r="B163" s="228">
        <f t="shared" si="149"/>
        <v>12</v>
      </c>
      <c r="C163" s="44">
        <f t="shared" si="156"/>
        <v>12</v>
      </c>
      <c r="D163" s="165">
        <f t="shared" si="152"/>
        <v>12006</v>
      </c>
      <c r="E163" s="64" t="s">
        <v>86</v>
      </c>
      <c r="F163" s="139" t="s">
        <v>152</v>
      </c>
      <c r="G163" s="65" t="str">
        <f>IF($E163="SINAPI",VLOOKUP($F163,'SINAPI_ONERADO-03.25'!G95:K7647,2,FALSE),IF($E163="CDHU",VLOOKUP($F163,'CDHU_Onerado-02.25 (197)'!$A$9:$F$4114,2,FALSE),IF($E163="FDE",VLOOKUP($F163,'FDE-01.25'!$A$3:$D$4000,2,FALSE),IF($E163="SIURB (E)",VLOOKUP($F163,'EDIF SEM Des JAN25'!$A$3:$D$3000,2,FALSE),IF($E163="SIURB (I)",VLOOKUP($F163,'INFRA SEM Des JAN25'!$A$2:$D$1000,2,FALSE),IF($E163="SICRO NOVO",VLOOKUP($F163,'SICRO.DNIT ONERADA 01.25'!$A$4:$D$7000,2,FALSE),0))))))</f>
        <v>Eletroduto de PVC rígido roscável de 1´ - com acessórios</v>
      </c>
      <c r="H163" s="66" t="str">
        <f>IF($E163="SINAPI",VLOOKUP($F163,'SINAPI_ONERADO-03.25'!$G$2:$K$7540,3,FALSE),IF($E163="CDHU",VLOOKUP($F163,'CDHU_Onerado-02.25 (197)'!$A$9:$F$4114,3,FALSE),IF($E163="FDE",VLOOKUP($F163,'FDE-01.25'!$A$3:$D$4000,3,FALSE),IF($E163="SIURB (E)",VLOOKUP($F163,'EDIF SEM Des JAN25'!$A$3:$D$3000,3,FALSE),IF($E163="SIURB (I)",VLOOKUP($F163,'INFRA SEM Des JAN25'!$A$2:$D$1000,3,FALSE),IF($E163="SICRO NOVO",VLOOKUP($F163,'SICRO.DNIT ONERADA 01.25'!$A$4:$D$7000,3,FALSE),0))))))</f>
        <v>M</v>
      </c>
      <c r="I163" s="77">
        <f>IF(D163&lt;&gt;0,INDEX('MEMORIA CALCULO'!$A$1:$Q$2429,MATCH(D163,'MEMORIA CALCULO'!$A$1:$A$2429,0),17),0)</f>
        <v>72</v>
      </c>
      <c r="J163" s="192">
        <f>IF($E163="SINAPI",VLOOKUP($F163,'SINAPI_ONERADO-03.25'!$G$2:$K$7540,5,FALSE),IF($E163="CDHU",VLOOKUP($F163,'CDHU_Onerado-02.25 (197)'!$A$9:$F$4114,6,FALSE),IF($E163="FDE",VLOOKUP($F163,'FDE-01.25'!$A$3:$E$4000,5,FALSE),IF($E163="SIURB (E)",VLOOKUP($F163,'EDIF SEM Des JAN25'!$A$3:$D$3000,4,FALSE),IF($E163="SIURB (I)",VLOOKUP($F163,'INFRA SEM Des JAN25'!$A$2:$D$1000,4,FALSE),IF($E163="SICRO NOVO",VLOOKUP($F163,'SICRO.DNIT ONERADA 01.25'!$A$4:$D$7000,4,FALSE),0))))))</f>
        <v>41.49</v>
      </c>
      <c r="K163" s="193">
        <f t="shared" si="157"/>
        <v>50.81</v>
      </c>
      <c r="L163" s="199">
        <f t="shared" si="158"/>
        <v>3658.32</v>
      </c>
      <c r="M163" s="24"/>
      <c r="N163" s="28"/>
      <c r="O163" s="118">
        <f t="shared" si="148"/>
        <v>2.5000000000000001E-3</v>
      </c>
    </row>
    <row r="164" spans="1:25" s="21" customFormat="1" ht="17.45" customHeight="1">
      <c r="A164" s="322" t="str">
        <f t="shared" si="155"/>
        <v>1</v>
      </c>
      <c r="B164" s="228">
        <f t="shared" si="149"/>
        <v>12</v>
      </c>
      <c r="C164" s="44">
        <f t="shared" si="156"/>
        <v>12</v>
      </c>
      <c r="D164" s="323">
        <f t="shared" si="152"/>
        <v>12007</v>
      </c>
      <c r="E164" s="64" t="s">
        <v>22759</v>
      </c>
      <c r="F164" s="287">
        <v>9083057</v>
      </c>
      <c r="G164" s="65" t="str">
        <f>IF($E164="SINAPI",VLOOKUP($F164,'SINAPI_ONERADO-03.25'!G96:K7648,2,FALSE),IF($E164="CDHU",VLOOKUP($F164,'CDHU_Onerado-02.25 (197)'!$A$9:$F$4114,2,FALSE),IF($E164="FDE",VLOOKUP($F164,'FDE-01.25'!$A$3:$D$4000,2,FALSE),IF($E164="SIURB (E)",VLOOKUP($F164,'EDIF SEM Des JAN25'!$A$3:$D$3000,2,FALSE),IF($E164="SIURB (I)",VLOOKUP($F164,'INFRA SEM Des JAN25'!$A$2:$D$1000,2,FALSE),IF($E164="SICRO NOVO",VLOOKUP($F164,'SICRO.DNIT ONERADA 01.25'!$A$4:$D$7000,2,FALSE),0))))))</f>
        <v>TERMINAL AÉREO EM AÇO GALVANIZADO COM BASE DE FIXAÇÃO H=30CM</v>
      </c>
      <c r="H164" s="66" t="str">
        <f>IF($E164="SINAPI",VLOOKUP($F164,'SINAPI_ONERADO-03.25'!$G$2:$K$7540,3,FALSE),IF($E164="CDHU",VLOOKUP($F164,'CDHU_Onerado-02.25 (197)'!$A$9:$F$4114,3,FALSE),IF($E164="FDE",VLOOKUP($F164,'FDE-01.25'!$A$3:$D$4000,3,FALSE),IF($E164="SIURB (E)",VLOOKUP($F164,'EDIF SEM Des JAN25'!$A$3:$D$3000,3,FALSE),IF($E164="SIURB (I)",VLOOKUP($F164,'INFRA SEM Des JAN25'!$A$2:$D$1000,3,FALSE),IF($E164="SICRO NOVO",VLOOKUP($F164,'SICRO.DNIT ONERADA 01.25'!$A$4:$D$7000,3,FALSE),0))))))</f>
        <v>UN</v>
      </c>
      <c r="I164" s="77">
        <f>IF(D164&lt;&gt;0,INDEX('MEMORIA CALCULO'!$A$1:$Q$2429,MATCH(D164,'MEMORIA CALCULO'!$A$1:$A$2429,0),17),0)</f>
        <v>8</v>
      </c>
      <c r="J164" s="192">
        <f>IF($E164="SINAPI",VLOOKUP($F164,'SINAPI_ONERADO-03.25'!$G$2:$K$7540,5,FALSE),IF($E164="CDHU",VLOOKUP($F164,'CDHU_Onerado-02.25 (197)'!$A$9:$F$4114,6,FALSE),IF($E164="FDE",VLOOKUP($F164,'FDE-01.25'!$A$3:$E$4000,5,FALSE),IF($E164="SIURB (E)",VLOOKUP($F164,'EDIF SEM Des JAN25'!$A$3:$D$3000,4,FALSE),IF($E164="SIURB (I)",VLOOKUP($F164,'INFRA SEM Des JAN25'!$A$2:$D$1000,4,FALSE),IF($E164="SICRO NOVO",VLOOKUP($F164,'SICRO.DNIT ONERADA 01.25'!$A$4:$D$7000,4,FALSE),0))))))</f>
        <v>40.26</v>
      </c>
      <c r="K164" s="193">
        <f t="shared" si="157"/>
        <v>49.31</v>
      </c>
      <c r="L164" s="199">
        <f t="shared" si="158"/>
        <v>394.48</v>
      </c>
      <c r="M164" s="24"/>
      <c r="N164" s="28"/>
      <c r="O164" s="118">
        <f t="shared" si="148"/>
        <v>2.9999999999999997E-4</v>
      </c>
    </row>
    <row r="165" spans="1:25" s="21" customFormat="1" ht="17.45" customHeight="1">
      <c r="A165" s="229"/>
      <c r="B165" s="229"/>
      <c r="D165" s="170"/>
      <c r="E165" s="502"/>
      <c r="F165" s="162"/>
      <c r="G165" s="162"/>
      <c r="I165" s="22"/>
      <c r="J165" s="163"/>
      <c r="K165" s="22"/>
      <c r="L165" s="198"/>
      <c r="M165" s="24"/>
      <c r="N165" s="24"/>
      <c r="O165" s="118"/>
      <c r="Q165" s="24"/>
    </row>
    <row r="166" spans="1:25" s="4" customFormat="1" ht="17.45" customHeight="1">
      <c r="A166" s="322" t="str">
        <f>LEFT(D166,2)</f>
        <v>13</v>
      </c>
      <c r="B166" s="228">
        <f>D166</f>
        <v>13</v>
      </c>
      <c r="C166" s="44">
        <f t="shared" ref="C166:C170" si="159">IF(D166="",0,B166)</f>
        <v>13</v>
      </c>
      <c r="D166" s="409">
        <f>D157+1</f>
        <v>13</v>
      </c>
      <c r="E166" s="436" t="s">
        <v>24021</v>
      </c>
      <c r="F166" s="383"/>
      <c r="G166" s="410"/>
      <c r="H166" s="383"/>
      <c r="I166" s="411"/>
      <c r="J166" s="387"/>
      <c r="K166" s="412" t="s">
        <v>23109</v>
      </c>
      <c r="L166" s="230">
        <f>SUMIF(C167:C391,D166,L167:L391)</f>
        <v>50000.19</v>
      </c>
      <c r="M166" s="5"/>
      <c r="N166" s="38"/>
      <c r="O166" s="45">
        <f t="shared" si="148"/>
        <v>3.3700000000000001E-2</v>
      </c>
      <c r="P166" s="39"/>
      <c r="V166" s="3"/>
      <c r="W166" s="3"/>
      <c r="X166" s="3"/>
      <c r="Y166" s="3"/>
    </row>
    <row r="167" spans="1:25" s="21" customFormat="1" ht="17.45" customHeight="1">
      <c r="A167" s="322" t="str">
        <f>LEFT(D167,2)</f>
        <v>13</v>
      </c>
      <c r="B167" s="228">
        <f t="shared" ref="B167:B178" si="160">B166</f>
        <v>13</v>
      </c>
      <c r="C167" s="44">
        <f t="shared" si="159"/>
        <v>13</v>
      </c>
      <c r="D167" s="165">
        <f>(D166*1000)+1</f>
        <v>13001</v>
      </c>
      <c r="E167" s="64" t="s">
        <v>22759</v>
      </c>
      <c r="F167" s="287">
        <v>9006036</v>
      </c>
      <c r="G167" s="65" t="str">
        <f>IF($E167="SINAPI",VLOOKUP($F167,'SINAPI_ONERADO-03.25'!G100:K7652,2,FALSE),IF($E167="CDHU",VLOOKUP($F167,'CDHU_Onerado-02.25 (197)'!$A$9:$F$4114,2,FALSE),IF($E167="FDE",VLOOKUP($F167,'FDE-01.25'!$A$3:$D$4000,2,FALSE),IF($E167="SIURB (E)",VLOOKUP($F167,'EDIF SEM Des JAN25'!$A$3:$D$3000,2,FALSE),IF($E167="SIURB (I)",VLOOKUP($F167,'INFRA SEM Des JAN25'!$A$2:$D$1000,2,FALSE),IF($E167="SICRO NOVO",VLOOKUP($F167,'SICRO.DNIT ONERADA 01.25'!$A$4:$D$7000,2,FALSE),0))))))</f>
        <v>CHAVE SECCIONADORA ROTATIVA ABERTURA SOB CARGA TIPO (PACCO) - 3X63A</v>
      </c>
      <c r="H167" s="66" t="str">
        <f>IF($E167="SINAPI",VLOOKUP($F167,'SINAPI_ONERADO-03.25'!$G$2:$K$7540,3,FALSE),IF($E167="CDHU",VLOOKUP($F167,'CDHU_Onerado-02.25 (197)'!$A$9:$F$4114,3,FALSE),IF($E167="FDE",VLOOKUP($F167,'FDE-01.25'!$A$3:$D$4000,3,FALSE),IF($E167="SIURB (E)",VLOOKUP($F167,'EDIF SEM Des JAN25'!$A$3:$D$3000,3,FALSE),IF($E167="SIURB (I)",VLOOKUP($F167,'INFRA SEM Des JAN25'!$A$2:$D$1000,3,FALSE),IF($E167="SICRO NOVO",VLOOKUP($F167,'SICRO.DNIT ONERADA 01.25'!$A$4:$D$7000,3,FALSE),0))))))</f>
        <v>UN</v>
      </c>
      <c r="I167" s="77">
        <f>IF(D167&lt;&gt;0,INDEX('MEMORIA CALCULO'!$A$1:$Q$2429,MATCH(D167,'MEMORIA CALCULO'!$A$1:$A$2429,0),17),0)</f>
        <v>2</v>
      </c>
      <c r="J167" s="192">
        <f>IF($E167="SINAPI",VLOOKUP($F167,'SINAPI_ONERADO-03.25'!$G$2:$K$7540,5,FALSE),IF($E167="CDHU",VLOOKUP($F167,'CDHU_Onerado-02.25 (197)'!$A$9:$F$4114,6,FALSE),IF($E167="FDE",VLOOKUP($F167,'FDE-01.25'!$A$3:$E$4000,5,FALSE),IF($E167="SIURB (E)",VLOOKUP($F167,'EDIF SEM Des JAN25'!$A$3:$D$3000,4,FALSE),IF($E167="SIURB (I)",VLOOKUP($F167,'INFRA SEM Des JAN25'!$A$2:$D$1000,4,FALSE),IF($E167="SICRO NOVO",VLOOKUP($F167,'SICRO.DNIT ONERADA 01.25'!$A$4:$D$7000,4,FALSE),0))))))</f>
        <v>306.52</v>
      </c>
      <c r="K167" s="193">
        <f t="shared" ref="K167:K172" si="161">J167*(1+IF(N167="x",$T$4,$T$3))</f>
        <v>375.4</v>
      </c>
      <c r="L167" s="199">
        <f t="shared" ref="L167:L172" si="162">ROUND(ROUND(I167,2)*ROUND(K167,2),2)</f>
        <v>750.8</v>
      </c>
      <c r="M167" s="24"/>
      <c r="N167" s="28"/>
      <c r="O167" s="118">
        <f t="shared" si="148"/>
        <v>5.0000000000000001E-4</v>
      </c>
      <c r="Q167" s="24"/>
    </row>
    <row r="168" spans="1:25" s="21" customFormat="1" ht="17.45" customHeight="1">
      <c r="A168" s="322" t="str">
        <f t="shared" ref="A168:A171" si="163">LEFT(D168,2)</f>
        <v>13</v>
      </c>
      <c r="B168" s="228">
        <f t="shared" si="160"/>
        <v>13</v>
      </c>
      <c r="C168" s="44">
        <f t="shared" si="159"/>
        <v>13</v>
      </c>
      <c r="D168" s="165">
        <f t="shared" ref="D168:D178" si="164">D167+1</f>
        <v>13002</v>
      </c>
      <c r="E168" s="64" t="s">
        <v>22759</v>
      </c>
      <c r="F168" s="287">
        <v>9017003</v>
      </c>
      <c r="G168" s="65" t="str">
        <f>IF($E168="SINAPI",VLOOKUP($F168,'SINAPI_ONERADO-03.25'!G101:K7653,2,FALSE),IF($E168="CDHU",VLOOKUP($F168,'CDHU_Onerado-02.25 (197)'!$A$9:$F$4114,2,FALSE),IF($E168="FDE",VLOOKUP($F168,'FDE-01.25'!$A$3:$D$4000,2,FALSE),IF($E168="SIURB (E)",VLOOKUP($F168,'EDIF SEM Des JAN25'!$A$3:$D$3000,2,FALSE),IF($E168="SIURB (I)",VLOOKUP($F168,'INFRA SEM Des JAN25'!$A$2:$D$1000,2,FALSE),IF($E168="SICRO NOVO",VLOOKUP($F168,'SICRO.DNIT ONERADA 01.25'!$A$4:$D$7000,2,FALSE),0))))))</f>
        <v>DISPOSITIVO DE PROTEÇÃO CONTRA SURTOS - DPS - 1000 VCC - 45 KA - CLASSE I</v>
      </c>
      <c r="H168" s="66" t="str">
        <f>IF($E168="SINAPI",VLOOKUP($F168,'SINAPI_ONERADO-03.25'!$G$2:$K$7540,3,FALSE),IF($E168="CDHU",VLOOKUP($F168,'CDHU_Onerado-02.25 (197)'!$A$9:$F$4114,3,FALSE),IF($E168="FDE",VLOOKUP($F168,'FDE-01.25'!$A$3:$D$4000,3,FALSE),IF($E168="SIURB (E)",VLOOKUP($F168,'EDIF SEM Des JAN25'!$A$3:$D$3000,3,FALSE),IF($E168="SIURB (I)",VLOOKUP($F168,'INFRA SEM Des JAN25'!$A$2:$D$1000,3,FALSE),IF($E168="SICRO NOVO",VLOOKUP($F168,'SICRO.DNIT ONERADA 01.25'!$A$4:$D$7000,3,FALSE),0))))))</f>
        <v>UN</v>
      </c>
      <c r="I168" s="77">
        <f>IF(D168&lt;&gt;0,INDEX('MEMORIA CALCULO'!$A$1:$Q$2429,MATCH(D168,'MEMORIA CALCULO'!$A$1:$A$2429,0),17),0)</f>
        <v>4</v>
      </c>
      <c r="J168" s="192">
        <f>IF($E168="SINAPI",VLOOKUP($F168,'SINAPI_ONERADO-03.25'!$G$2:$K$7540,5,FALSE),IF($E168="CDHU",VLOOKUP($F168,'CDHU_Onerado-02.25 (197)'!$A$9:$F$4114,6,FALSE),IF($E168="FDE",VLOOKUP($F168,'FDE-01.25'!$A$3:$E$4000,5,FALSE),IF($E168="SIURB (E)",VLOOKUP($F168,'EDIF SEM Des JAN25'!$A$3:$D$3000,4,FALSE),IF($E168="SIURB (I)",VLOOKUP($F168,'INFRA SEM Des JAN25'!$A$2:$D$1000,4,FALSE),IF($E168="SICRO NOVO",VLOOKUP($F168,'SICRO.DNIT ONERADA 01.25'!$A$4:$D$7000,4,FALSE),0))))))</f>
        <v>307.74</v>
      </c>
      <c r="K168" s="193">
        <f t="shared" si="161"/>
        <v>376.89</v>
      </c>
      <c r="L168" s="199">
        <f t="shared" si="162"/>
        <v>1507.56</v>
      </c>
      <c r="M168" s="24"/>
      <c r="N168" s="28"/>
      <c r="O168" s="118">
        <f t="shared" si="148"/>
        <v>1E-3</v>
      </c>
      <c r="Q168" s="24"/>
    </row>
    <row r="169" spans="1:25" s="21" customFormat="1" ht="33" customHeight="1">
      <c r="A169" s="322" t="str">
        <f t="shared" si="163"/>
        <v>13</v>
      </c>
      <c r="B169" s="228">
        <f t="shared" si="160"/>
        <v>13</v>
      </c>
      <c r="C169" s="44">
        <f t="shared" si="159"/>
        <v>13</v>
      </c>
      <c r="D169" s="165">
        <f t="shared" si="164"/>
        <v>13003</v>
      </c>
      <c r="E169" s="64" t="s">
        <v>37</v>
      </c>
      <c r="F169" s="139">
        <v>93670</v>
      </c>
      <c r="G169" s="65" t="str">
        <f>IF($E169="SINAPI",VLOOKUP($F169,'SINAPI_ONERADO-03.25'!$B$14:$E$10000,2,FALSE),IF($E169="CDHU",VLOOKUP($F169,'CDHU_Onerado-02.25 (197)'!$A$9:$F$4114,2,FALSE),IF($E169="FDE",VLOOKUP($F169,'FDE-01.25'!$A$3:$D$4000,2,FALSE),IF($E169="SIURB (E)",VLOOKUP($F169,'EDIF SEM Des JAN25'!$A$3:$D$3000,2,FALSE),IF($E169="SIURB (I)",VLOOKUP($F169,'INFRA SEM Des JAN25'!$A$2:$D$1000,2,FALSE),IF($E169="SICRO NOVO",VLOOKUP($F169,'SICRO.DNIT ONERADA 01.25'!$A$4:$D$7000,2,FALSE),0))))))</f>
        <v>DISJUNTOR TRIPOLAR TIPO DIN, CORRENTE NOMINAL DE 25A - FORNECIMENTO E INSTALAÇÃO. AF_10/2020</v>
      </c>
      <c r="H169" s="66" t="str">
        <f>IF($E169="SINAPI",VLOOKUP($F169,'SINAPI_ONERADO-03.25'!$B$2:$E$10000,3,FALSE),IF($E169="CDHU",VLOOKUP($F169,'CDHU_Onerado-02.25 (197)'!$A$9:$F$4114,3,FALSE),IF($E169="FDE",VLOOKUP($F169,'FDE-01.25'!$A$3:$D$4000,3,FALSE),IF($E169="SIURB (E)",VLOOKUP($F169,'EDIF SEM Des JAN25'!$A$3:$D$3000,3,FALSE),IF($E169="SIURB (I)",VLOOKUP($F169,'INFRA SEM Des JAN25'!$A$2:$D$1000,3,FALSE),IF($E169="SICRO NOVO",VLOOKUP($F169,'SICRO.DNIT ONERADA 01.25'!$A$4:$D$7000,3,FALSE),0))))))</f>
        <v>UN</v>
      </c>
      <c r="I169" s="77">
        <f>IF(D169&lt;&gt;0,INDEX('MEMORIA CALCULO'!$A$1:$Q$2429,MATCH(D169,'MEMORIA CALCULO'!$A$1:$A$2429,0),17),0)</f>
        <v>3</v>
      </c>
      <c r="J169" s="192">
        <f>IF($E169="SINAPI",VLOOKUP($F169,'SINAPI_ONERADO-03.25'!$B$14:$E$10000,4,FALSE),IF($E169="CDHU",VLOOKUP($F169,'CDHU_Onerado-02.25 (197)'!$A$9:$F$4114,6,FALSE),IF($E169="FDE",VLOOKUP($F169,'FDE-01.25'!$A$3:$E$4000,5,FALSE),IF($E169="SIURB (E)",VLOOKUP($F169,'EDIF SEM Des JAN25'!$A$3:$D$3000,4,FALSE),IF($E169="SIURB (I)",VLOOKUP($F169,'INFRA SEM Des JAN25'!$A$2:$D$1000,4,FALSE),IF($E169="SICRO NOVO",VLOOKUP($F169,'SICRO.DNIT ONERADA 01.25'!$A$4:$D$7000,4,FALSE),0))))))</f>
        <v>78.290000000000006</v>
      </c>
      <c r="K169" s="193">
        <f t="shared" si="161"/>
        <v>95.88</v>
      </c>
      <c r="L169" s="406">
        <f t="shared" si="162"/>
        <v>287.64</v>
      </c>
      <c r="M169" s="24"/>
      <c r="N169" s="28"/>
      <c r="O169" s="118">
        <f t="shared" si="148"/>
        <v>2.0000000000000001E-4</v>
      </c>
      <c r="Q169" s="24"/>
    </row>
    <row r="170" spans="1:25" s="21" customFormat="1" ht="33" customHeight="1">
      <c r="A170" s="322" t="str">
        <f t="shared" si="163"/>
        <v>13</v>
      </c>
      <c r="B170" s="228">
        <f>B169</f>
        <v>13</v>
      </c>
      <c r="C170" s="44">
        <f t="shared" si="159"/>
        <v>13</v>
      </c>
      <c r="D170" s="323">
        <f t="shared" si="164"/>
        <v>13004</v>
      </c>
      <c r="E170" s="64" t="s">
        <v>37</v>
      </c>
      <c r="F170" s="139">
        <v>91929</v>
      </c>
      <c r="G170" s="65" t="str">
        <f>IF($E170="SINAPI",VLOOKUP($F170,'SINAPI_ONERADO-03.25'!$B$14:$E$10000,2,FALSE),IF($E170="CDHU",VLOOKUP($F170,'CDHU_Onerado-02.25 (197)'!$A$9:$F$4114,2,FALSE),IF($E170="FDE",VLOOKUP($F170,'FDE-01.25'!$A$3:$D$4000,2,FALSE),IF($E170="SIURB (E)",VLOOKUP($F170,'EDIF SEM Des JAN25'!$A$3:$D$3000,2,FALSE),IF($E170="SIURB (I)",VLOOKUP($F170,'INFRA SEM Des JAN25'!$A$2:$D$1000,2,FALSE),IF($E170="SICRO NOVO",VLOOKUP($F170,'SICRO.DNIT ONERADA 01.25'!$A$4:$D$7000,2,FALSE),0))))))</f>
        <v>CABO DE COBRE FLEXÍVEL ISOLADO, 4 MM², ANTI-CHAMA 0,6/1,0 KV, PARA CIRCUITOS TERMINAIS - FORNECIMENTO E INSTALAÇÃO. AF_03/2023</v>
      </c>
      <c r="H170" s="66" t="str">
        <f>IF($E170="SINAPI",VLOOKUP($F170,'SINAPI_ONERADO-03.25'!$B$2:$E$10000,3,FALSE),IF($E170="CDHU",VLOOKUP($F170,'CDHU_Onerado-02.25 (197)'!$A$9:$F$4114,3,FALSE),IF($E170="FDE",VLOOKUP($F170,'FDE-01.25'!$A$3:$D$4000,3,FALSE),IF($E170="SIURB (E)",VLOOKUP($F170,'EDIF SEM Des JAN25'!$A$3:$D$3000,3,FALSE),IF($E170="SIURB (I)",VLOOKUP($F170,'INFRA SEM Des JAN25'!$A$2:$D$1000,3,FALSE),IF($E170="SICRO NOVO",VLOOKUP($F170,'SICRO.DNIT ONERADA 01.25'!$A$4:$D$7000,3,FALSE),0))))))</f>
        <v>M</v>
      </c>
      <c r="I170" s="77">
        <f>IF(D170&lt;&gt;0,INDEX('MEMORIA CALCULO'!$A$1:$Q$2429,MATCH(D170,'MEMORIA CALCULO'!$A$1:$A$2429,0),17),0)</f>
        <v>40.4</v>
      </c>
      <c r="J170" s="192">
        <f>IF($E170="SINAPI",VLOOKUP($F170,'SINAPI_ONERADO-03.25'!$B$14:$E$10000,4,FALSE),IF($E170="CDHU",VLOOKUP($F170,'CDHU_Onerado-02.25 (197)'!$A$9:$F$4114,6,FALSE),IF($E170="FDE",VLOOKUP($F170,'FDE-01.25'!$A$3:$E$4000,5,FALSE),IF($E170="SIURB (E)",VLOOKUP($F170,'EDIF SEM Des JAN25'!$A$3:$D$3000,4,FALSE),IF($E170="SIURB (I)",VLOOKUP($F170,'INFRA SEM Des JAN25'!$A$2:$D$1000,4,FALSE),IF($E170="SICRO NOVO",VLOOKUP($F170,'SICRO.DNIT ONERADA 01.25'!$A$4:$D$7000,4,FALSE),0))))))</f>
        <v>8.36</v>
      </c>
      <c r="K170" s="193">
        <f t="shared" si="161"/>
        <v>10.24</v>
      </c>
      <c r="L170" s="406">
        <f t="shared" si="162"/>
        <v>413.7</v>
      </c>
      <c r="M170" s="24"/>
      <c r="N170" s="28"/>
      <c r="O170" s="118">
        <f t="shared" si="148"/>
        <v>2.9999999999999997E-4</v>
      </c>
    </row>
    <row r="171" spans="1:25" s="21" customFormat="1" ht="33" customHeight="1">
      <c r="A171" s="322" t="str">
        <f t="shared" si="163"/>
        <v>13</v>
      </c>
      <c r="B171" s="228">
        <f t="shared" si="160"/>
        <v>13</v>
      </c>
      <c r="C171" s="44">
        <f t="shared" ref="C171:C178" si="165">IF(D171="",0,B171)</f>
        <v>13</v>
      </c>
      <c r="D171" s="165">
        <f t="shared" si="164"/>
        <v>13005</v>
      </c>
      <c r="E171" s="64" t="s">
        <v>37</v>
      </c>
      <c r="F171" s="139">
        <v>91931</v>
      </c>
      <c r="G171" s="65" t="str">
        <f>IF($E171="SINAPI",VLOOKUP($F171,'SINAPI_ONERADO-03.25'!$B$14:$E$10000,2,FALSE),IF($E171="CDHU",VLOOKUP($F171,'CDHU_Onerado-02.25 (197)'!$A$9:$F$4114,2,FALSE),IF($E171="FDE",VLOOKUP($F171,'FDE-01.25'!$A$3:$D$4000,2,FALSE),IF($E171="SIURB (E)",VLOOKUP($F171,'EDIF SEM Des JAN25'!$A$3:$D$3000,2,FALSE),IF($E171="SIURB (I)",VLOOKUP($F171,'INFRA SEM Des JAN25'!$A$2:$D$1000,2,FALSE),IF($E171="SICRO NOVO",VLOOKUP($F171,'SICRO.DNIT ONERADA 01.25'!$A$4:$D$7000,2,FALSE),0))))))</f>
        <v>CABO DE COBRE FLEXÍVEL ISOLADO, 6 MM², ANTI-CHAMA 0,6/1,0 KV, PARA CIRCUITOS TERMINAIS - FORNECIMENTO E INSTALAÇÃO. AF_03/2023</v>
      </c>
      <c r="H171" s="66" t="str">
        <f>IF($E171="SINAPI",VLOOKUP($F171,'SINAPI_ONERADO-03.25'!$B$2:$E$10000,3,FALSE),IF($E171="CDHU",VLOOKUP($F171,'CDHU_Onerado-02.25 (197)'!$A$9:$F$4114,3,FALSE),IF($E171="FDE",VLOOKUP($F171,'FDE-01.25'!$A$3:$D$4000,3,FALSE),IF($E171="SIURB (E)",VLOOKUP($F171,'EDIF SEM Des JAN25'!$A$3:$D$3000,3,FALSE),IF($E171="SIURB (I)",VLOOKUP($F171,'INFRA SEM Des JAN25'!$A$2:$D$1000,3,FALSE),IF($E171="SICRO NOVO",VLOOKUP($F171,'SICRO.DNIT ONERADA 01.25'!$A$4:$D$7000,3,FALSE),0))))))</f>
        <v>M</v>
      </c>
      <c r="I171" s="77">
        <f>IF(D171&lt;&gt;0,INDEX('MEMORIA CALCULO'!$A$1:$Q$2429,MATCH(D171,'MEMORIA CALCULO'!$A$1:$A$2429,0),17),0)</f>
        <v>2</v>
      </c>
      <c r="J171" s="192">
        <f>IF($E171="SINAPI",VLOOKUP($F171,'SINAPI_ONERADO-03.25'!$B$14:$E$10000,4,FALSE),IF($E171="CDHU",VLOOKUP($F171,'CDHU_Onerado-02.25 (197)'!$A$9:$F$4114,6,FALSE),IF($E171="FDE",VLOOKUP($F171,'FDE-01.25'!$A$3:$E$4000,5,FALSE),IF($E171="SIURB (E)",VLOOKUP($F171,'EDIF SEM Des JAN25'!$A$3:$D$3000,4,FALSE),IF($E171="SIURB (I)",VLOOKUP($F171,'INFRA SEM Des JAN25'!$A$2:$D$1000,4,FALSE),IF($E171="SICRO NOVO",VLOOKUP($F171,'SICRO.DNIT ONERADA 01.25'!$A$4:$D$7000,4,FALSE),0))))))</f>
        <v>11.72</v>
      </c>
      <c r="K171" s="193">
        <f t="shared" si="161"/>
        <v>14.35</v>
      </c>
      <c r="L171" s="406">
        <f t="shared" si="162"/>
        <v>28.7</v>
      </c>
      <c r="M171" s="24"/>
      <c r="N171" s="28"/>
      <c r="O171" s="118">
        <f t="shared" si="148"/>
        <v>0</v>
      </c>
    </row>
    <row r="172" spans="1:25" s="21" customFormat="1" ht="33" customHeight="1">
      <c r="A172" s="322" t="str">
        <f t="shared" ref="A172:A178" si="166">LEFT(D172,2)</f>
        <v>13</v>
      </c>
      <c r="B172" s="228">
        <f t="shared" si="160"/>
        <v>13</v>
      </c>
      <c r="C172" s="44">
        <f t="shared" si="165"/>
        <v>13</v>
      </c>
      <c r="D172" s="165">
        <f t="shared" si="164"/>
        <v>13006</v>
      </c>
      <c r="E172" s="64" t="s">
        <v>37</v>
      </c>
      <c r="F172" s="139">
        <v>101561</v>
      </c>
      <c r="G172" s="65" t="str">
        <f>IF($E172="SINAPI",VLOOKUP($F172,'SINAPI_ONERADO-03.25'!$B$14:$E$10000,2,FALSE),IF($E172="CDHU",VLOOKUP($F172,'CDHU_Onerado-02.25 (197)'!$A$9:$F$4114,2,FALSE),IF($E172="FDE",VLOOKUP($F172,'FDE-01.25'!$A$3:$D$4000,2,FALSE),IF($E172="SIURB (E)",VLOOKUP($F172,'EDIF SEM Des JAN25'!$A$3:$D$3000,2,FALSE),IF($E172="SIURB (I)",VLOOKUP($F172,'INFRA SEM Des JAN25'!$A$2:$D$1000,2,FALSE),IF($E172="SICRO NOVO",VLOOKUP($F172,'SICRO.DNIT ONERADA 01.25'!$A$4:$D$7000,2,FALSE),0))))))</f>
        <v>CABO DE COBRE FLEXÍVEL ISOLADO, 16 MM², 0,6/1,0 KV, PARA REDE AÉREA DE DISTRIBUIÇÃO DE ENERGIA ELÉTRICA DE BAIXA TENSÃO - FORNECIMENTO E INSTALAÇÃO. AF_07/2020</v>
      </c>
      <c r="H172" s="66" t="str">
        <f>IF($E172="SINAPI",VLOOKUP($F172,'SINAPI_ONERADO-03.25'!$B$2:$E$10000,3,FALSE),IF($E172="CDHU",VLOOKUP($F172,'CDHU_Onerado-02.25 (197)'!$A$9:$F$4114,3,FALSE),IF($E172="FDE",VLOOKUP($F172,'FDE-01.25'!$A$3:$D$4000,3,FALSE),IF($E172="SIURB (E)",VLOOKUP($F172,'EDIF SEM Des JAN25'!$A$3:$D$3000,3,FALSE),IF($E172="SIURB (I)",VLOOKUP($F172,'INFRA SEM Des JAN25'!$A$2:$D$1000,3,FALSE),IF($E172="SICRO NOVO",VLOOKUP($F172,'SICRO.DNIT ONERADA 01.25'!$A$4:$D$7000,3,FALSE),0))))))</f>
        <v>M</v>
      </c>
      <c r="I172" s="77">
        <f>IF(D172&lt;&gt;0,INDEX('MEMORIA CALCULO'!$A$1:$Q$2429,MATCH(D172,'MEMORIA CALCULO'!$A$1:$A$2429,0),17),0)</f>
        <v>141</v>
      </c>
      <c r="J172" s="192">
        <f>IF($E172="SINAPI",VLOOKUP($F172,'SINAPI_ONERADO-03.25'!$B$14:$E$10000,4,FALSE),IF($E172="CDHU",VLOOKUP($F172,'CDHU_Onerado-02.25 (197)'!$A$9:$F$4114,6,FALSE),IF($E172="FDE",VLOOKUP($F172,'FDE-01.25'!$A$3:$E$4000,5,FALSE),IF($E172="SIURB (E)",VLOOKUP($F172,'EDIF SEM Des JAN25'!$A$3:$D$3000,4,FALSE),IF($E172="SIURB (I)",VLOOKUP($F172,'INFRA SEM Des JAN25'!$A$2:$D$1000,4,FALSE),IF($E172="SICRO NOVO",VLOOKUP($F172,'SICRO.DNIT ONERADA 01.25'!$A$4:$D$7000,4,FALSE),0))))))</f>
        <v>16.989999999999998</v>
      </c>
      <c r="K172" s="193">
        <f t="shared" si="161"/>
        <v>20.81</v>
      </c>
      <c r="L172" s="406">
        <f t="shared" si="162"/>
        <v>2934.21</v>
      </c>
      <c r="M172" s="24"/>
      <c r="N172" s="28"/>
      <c r="O172" s="118">
        <f t="shared" si="148"/>
        <v>2E-3</v>
      </c>
    </row>
    <row r="173" spans="1:25" s="21" customFormat="1" ht="17.45" customHeight="1">
      <c r="A173" s="322" t="str">
        <f t="shared" si="166"/>
        <v>13</v>
      </c>
      <c r="B173" s="228">
        <f t="shared" si="160"/>
        <v>13</v>
      </c>
      <c r="C173" s="44">
        <f t="shared" si="165"/>
        <v>13</v>
      </c>
      <c r="D173" s="323">
        <f t="shared" si="164"/>
        <v>13007</v>
      </c>
      <c r="E173" s="64" t="s">
        <v>22759</v>
      </c>
      <c r="F173" s="287">
        <v>9002015</v>
      </c>
      <c r="G173" s="65" t="str">
        <f>IF($E173="SINAPI",VLOOKUP($F173,'SINAPI_ONERADO-03.25'!G106:K7658,2,FALSE),IF($E173="CDHU",VLOOKUP($F173,'CDHU_Onerado-02.25 (197)'!$A$9:$F$4114,2,FALSE),IF($E173="FDE",VLOOKUP($F173,'FDE-01.25'!$A$3:$D$4000,2,FALSE),IF($E173="SIURB (E)",VLOOKUP($F173,'EDIF SEM Des JAN25'!$A$3:$D$3000,2,FALSE),IF($E173="SIURB (I)",VLOOKUP($F173,'INFRA SEM Des JAN25'!$A$2:$D$1000,2,FALSE),IF($E173="SICRO NOVO",VLOOKUP($F173,'SICRO.DNIT ONERADA 01.25'!$A$4:$D$7000,2,FALSE),0))))))</f>
        <v>ELETRODUTO DE AÇO GALVANIZADO ELETROLÍTICO, TIPO LEVE I - 2"</v>
      </c>
      <c r="H173" s="66" t="str">
        <f>IF($E173="SINAPI",VLOOKUP($F173,'SINAPI_ONERADO-03.25'!$G$2:$K$7540,3,FALSE),IF($E173="CDHU",VLOOKUP($F173,'CDHU_Onerado-02.25 (197)'!$A$9:$F$4114,3,FALSE),IF($E173="FDE",VLOOKUP($F173,'FDE-01.25'!$A$3:$D$4000,3,FALSE),IF($E173="SIURB (E)",VLOOKUP($F173,'EDIF SEM Des JAN25'!$A$3:$D$3000,3,FALSE),IF($E173="SIURB (I)",VLOOKUP($F173,'INFRA SEM Des JAN25'!$A$2:$D$1000,3,FALSE),IF($E173="SICRO NOVO",VLOOKUP($F173,'SICRO.DNIT ONERADA 01.25'!$A$4:$D$7000,3,FALSE),0))))))</f>
        <v>M</v>
      </c>
      <c r="I173" s="77">
        <f>IF(D173&lt;&gt;0,INDEX('MEMORIA CALCULO'!$A$1:$Q$2429,MATCH(D173,'MEMORIA CALCULO'!$A$1:$A$2429,0),17),0)</f>
        <v>40.4</v>
      </c>
      <c r="J173" s="192">
        <f>IF($E173="SINAPI",VLOOKUP($F173,'SINAPI_ONERADO-03.25'!$G$2:$K$7540,5,FALSE),IF($E173="CDHU",VLOOKUP($F173,'CDHU_Onerado-02.25 (197)'!$A$9:$F$4114,6,FALSE),IF($E173="FDE",VLOOKUP($F173,'FDE-01.25'!$A$3:$E$4000,5,FALSE),IF($E173="SIURB (E)",VLOOKUP($F173,'EDIF SEM Des JAN25'!$A$3:$D$3000,4,FALSE),IF($E173="SIURB (I)",VLOOKUP($F173,'INFRA SEM Des JAN25'!$A$2:$D$1000,4,FALSE),IF($E173="SICRO NOVO",VLOOKUP($F173,'SICRO.DNIT ONERADA 01.25'!$A$4:$D$7000,4,FALSE),0))))))</f>
        <v>77.430000000000007</v>
      </c>
      <c r="K173" s="193">
        <f t="shared" ref="K171:K178" si="167">J173*(1+IF(N173="x",$T$4,$T$3))</f>
        <v>94.83</v>
      </c>
      <c r="L173" s="199">
        <f t="shared" ref="L171:L178" si="168">ROUND(ROUND(I173,2)*ROUND(K173,2),2)</f>
        <v>3831.13</v>
      </c>
      <c r="M173" s="24"/>
      <c r="N173" s="28"/>
      <c r="O173" s="118">
        <f t="shared" si="148"/>
        <v>2.5999999999999999E-3</v>
      </c>
    </row>
    <row r="174" spans="1:25" s="21" customFormat="1" ht="17.45" customHeight="1">
      <c r="A174" s="322" t="str">
        <f t="shared" si="166"/>
        <v>13</v>
      </c>
      <c r="B174" s="228">
        <f t="shared" si="160"/>
        <v>13</v>
      </c>
      <c r="C174" s="44">
        <f t="shared" si="165"/>
        <v>13</v>
      </c>
      <c r="D174" s="165">
        <f t="shared" si="164"/>
        <v>13008</v>
      </c>
      <c r="E174" s="64" t="s">
        <v>22759</v>
      </c>
      <c r="F174" s="287">
        <v>9002053</v>
      </c>
      <c r="G174" s="65" t="str">
        <f>IF($E174="SINAPI",VLOOKUP($F174,'SINAPI_ONERADO-03.25'!G107:K7659,2,FALSE),IF($E174="CDHU",VLOOKUP($F174,'CDHU_Onerado-02.25 (197)'!$A$9:$F$4114,2,FALSE),IF($E174="FDE",VLOOKUP($F174,'FDE-01.25'!$A$3:$D$4000,2,FALSE),IF($E174="SIURB (E)",VLOOKUP($F174,'EDIF SEM Des JAN25'!$A$3:$D$3000,2,FALSE),IF($E174="SIURB (I)",VLOOKUP($F174,'INFRA SEM Des JAN25'!$A$2:$D$1000,2,FALSE),IF($E174="SICRO NOVO",VLOOKUP($F174,'SICRO.DNIT ONERADA 01.25'!$A$4:$D$7000,2,FALSE),0))))))</f>
        <v>ELETRODUTO DE POLIETILENO FLEXÍVEL, ALTA RESISTÊNCIA - 2"</v>
      </c>
      <c r="H174" s="66" t="str">
        <f>IF($E174="SINAPI",VLOOKUP($F174,'SINAPI_ONERADO-03.25'!$G$2:$K$7540,3,FALSE),IF($E174="CDHU",VLOOKUP($F174,'CDHU_Onerado-02.25 (197)'!$A$9:$F$4114,3,FALSE),IF($E174="FDE",VLOOKUP($F174,'FDE-01.25'!$A$3:$D$4000,3,FALSE),IF($E174="SIURB (E)",VLOOKUP($F174,'EDIF SEM Des JAN25'!$A$3:$D$3000,3,FALSE),IF($E174="SIURB (I)",VLOOKUP($F174,'INFRA SEM Des JAN25'!$A$2:$D$1000,3,FALSE),IF($E174="SICRO NOVO",VLOOKUP($F174,'SICRO.DNIT ONERADA 01.25'!$A$4:$D$7000,3,FALSE),0))))))</f>
        <v>M</v>
      </c>
      <c r="I174" s="77">
        <f>IF(D174&lt;&gt;0,INDEX('MEMORIA CALCULO'!$A$1:$Q$2429,MATCH(D174,'MEMORIA CALCULO'!$A$1:$A$2429,0),17),0)</f>
        <v>47</v>
      </c>
      <c r="J174" s="192">
        <f>IF($E174="SINAPI",VLOOKUP($F174,'SINAPI_ONERADO-03.25'!$G$2:$K$7540,5,FALSE),IF($E174="CDHU",VLOOKUP($F174,'CDHU_Onerado-02.25 (197)'!$A$9:$F$4114,6,FALSE),IF($E174="FDE",VLOOKUP($F174,'FDE-01.25'!$A$3:$E$4000,5,FALSE),IF($E174="SIURB (E)",VLOOKUP($F174,'EDIF SEM Des JAN25'!$A$3:$D$3000,4,FALSE),IF($E174="SIURB (I)",VLOOKUP($F174,'INFRA SEM Des JAN25'!$A$2:$D$1000,4,FALSE),IF($E174="SICRO NOVO",VLOOKUP($F174,'SICRO.DNIT ONERADA 01.25'!$A$4:$D$7000,4,FALSE),0))))))</f>
        <v>36.26</v>
      </c>
      <c r="K174" s="324">
        <f t="shared" si="167"/>
        <v>44.41</v>
      </c>
      <c r="L174" s="325">
        <f t="shared" si="168"/>
        <v>2087.27</v>
      </c>
      <c r="M174" s="24"/>
      <c r="N174" s="28"/>
      <c r="O174" s="118">
        <f t="shared" si="148"/>
        <v>1.4E-3</v>
      </c>
    </row>
    <row r="175" spans="1:25" s="21" customFormat="1" ht="50.1" customHeight="1">
      <c r="A175" s="322" t="str">
        <f t="shared" si="166"/>
        <v>13</v>
      </c>
      <c r="B175" s="228">
        <f t="shared" si="160"/>
        <v>13</v>
      </c>
      <c r="C175" s="44">
        <f t="shared" si="165"/>
        <v>13</v>
      </c>
      <c r="D175" s="165">
        <f t="shared" si="164"/>
        <v>13009</v>
      </c>
      <c r="E175" s="64" t="s">
        <v>37</v>
      </c>
      <c r="F175" s="139">
        <v>101875</v>
      </c>
      <c r="G175" s="65" t="str">
        <f>IF($E175="SINAPI",VLOOKUP($F175,'SINAPI_ONERADO-03.25'!$B$14:$E$10000,2,FALSE),IF($E175="CDHU",VLOOKUP($F175,'CDHU_Onerado-02.25 (197)'!$A$9:$F$4114,2,FALSE),IF($E175="FDE",VLOOKUP($F175,'FDE-01.25'!$A$3:$D$4000,2,FALSE),IF($E175="SIURB (E)",VLOOKUP($F175,'EDIF SEM Des JAN25'!$A$3:$D$3000,2,FALSE),IF($E175="SIURB (I)",VLOOKUP($F175,'INFRA SEM Des JAN25'!$A$2:$D$1000,2,FALSE),IF($E175="SICRO NOVO",VLOOKUP($F175,'SICRO.DNIT ONERADA 01.25'!$A$4:$D$7000,2,FALSE),0))))))</f>
        <v>QUADRO DE DISTRIBUIÇÃO DE ENERGIA EM CHAPA DE AÇO GALVANIZADO, DE EMBUTIR, COM BARRAMENTO TRIFÁSICO, PARA 12 DISJUNTORES DIN 100A - FORNECIMENTO E INSTALAÇÃO. AF_10/2020</v>
      </c>
      <c r="H175" s="66" t="str">
        <f>IF($E175="SINAPI",VLOOKUP($F175,'SINAPI_ONERADO-03.25'!$B$2:$E$10000,3,FALSE),IF($E175="CDHU",VLOOKUP($F175,'CDHU_Onerado-02.25 (197)'!$A$9:$F$4114,3,FALSE),IF($E175="FDE",VLOOKUP($F175,'FDE-01.25'!$A$3:$D$4000,3,FALSE),IF($E175="SIURB (E)",VLOOKUP($F175,'EDIF SEM Des JAN25'!$A$3:$D$3000,3,FALSE),IF($E175="SIURB (I)",VLOOKUP($F175,'INFRA SEM Des JAN25'!$A$2:$D$1000,3,FALSE),IF($E175="SICRO NOVO",VLOOKUP($F175,'SICRO.DNIT ONERADA 01.25'!$A$4:$D$7000,3,FALSE),0))))))</f>
        <v>UN</v>
      </c>
      <c r="I175" s="77">
        <f>IF(D175&lt;&gt;0,INDEX('MEMORIA CALCULO'!$A$1:$Q$2429,MATCH(D175,'MEMORIA CALCULO'!$A$1:$A$2429,0),17),0)</f>
        <v>2</v>
      </c>
      <c r="J175" s="192">
        <f>IF($E175="SINAPI",VLOOKUP($F175,'SINAPI_ONERADO-03.25'!$B$14:$E$10000,4,FALSE),IF($E175="CDHU",VLOOKUP($F175,'CDHU_Onerado-02.25 (197)'!$A$9:$F$4114,6,FALSE),IF($E175="FDE",VLOOKUP($F175,'FDE-01.25'!$A$3:$E$4000,5,FALSE),IF($E175="SIURB (E)",VLOOKUP($F175,'EDIF SEM Des JAN25'!$A$3:$D$3000,4,FALSE),IF($E175="SIURB (I)",VLOOKUP($F175,'INFRA SEM Des JAN25'!$A$2:$D$1000,4,FALSE),IF($E175="SICRO NOVO",VLOOKUP($F175,'SICRO.DNIT ONERADA 01.25'!$A$4:$D$7000,4,FALSE),0))))))</f>
        <v>359.2</v>
      </c>
      <c r="K175" s="193">
        <f t="shared" si="167"/>
        <v>439.91</v>
      </c>
      <c r="L175" s="406">
        <f t="shared" si="168"/>
        <v>879.82</v>
      </c>
      <c r="M175" s="24"/>
      <c r="N175" s="28"/>
      <c r="O175" s="118">
        <f t="shared" si="148"/>
        <v>5.9999999999999995E-4</v>
      </c>
    </row>
    <row r="176" spans="1:25" s="21" customFormat="1" ht="17.45" customHeight="1">
      <c r="A176" s="322" t="str">
        <f t="shared" si="166"/>
        <v>13</v>
      </c>
      <c r="B176" s="228">
        <f t="shared" si="160"/>
        <v>13</v>
      </c>
      <c r="C176" s="44">
        <f t="shared" si="165"/>
        <v>13</v>
      </c>
      <c r="D176" s="323">
        <f t="shared" si="164"/>
        <v>13010</v>
      </c>
      <c r="E176" s="64" t="s">
        <v>86</v>
      </c>
      <c r="F176" s="139" t="s">
        <v>5227</v>
      </c>
      <c r="G176" s="65" t="str">
        <f>IF($E176="SINAPI",VLOOKUP($F176,'SINAPI_ONERADO-03.25'!G109:K7661,2,FALSE),IF($E176="CDHU",VLOOKUP($F176,'CDHU_Onerado-02.25 (197)'!$A$9:$F$4114,2,FALSE),IF($E176="FDE",VLOOKUP($F176,'FDE-01.25'!$A$3:$D$4000,2,FALSE),IF($E176="SIURB (E)",VLOOKUP($F176,'EDIF SEM Des JAN25'!$A$3:$D$3000,2,FALSE),IF($E176="SIURB (I)",VLOOKUP($F176,'INFRA SEM Des JAN25'!$A$2:$D$1000,2,FALSE),IF($E176="SICRO NOVO",VLOOKUP($F176,'SICRO.DNIT ONERADA 01.25'!$A$4:$D$7000,2,FALSE),0))))))</f>
        <v>Caixa de passagem em chapa, com tampa parafusada, 100 x 100 x 80 mm</v>
      </c>
      <c r="H176" s="66" t="str">
        <f>IF($E176="SINAPI",VLOOKUP($F176,'SINAPI_ONERADO-03.25'!$G$2:$K$7540,3,FALSE),IF($E176="CDHU",VLOOKUP($F176,'CDHU_Onerado-02.25 (197)'!$A$9:$F$4114,3,FALSE),IF($E176="FDE",VLOOKUP($F176,'FDE-01.25'!$A$3:$D$4000,3,FALSE),IF($E176="SIURB (E)",VLOOKUP($F176,'EDIF SEM Des JAN25'!$A$3:$D$3000,3,FALSE),IF($E176="SIURB (I)",VLOOKUP($F176,'INFRA SEM Des JAN25'!$A$2:$D$1000,3,FALSE),IF($E176="SICRO NOVO",VLOOKUP($F176,'SICRO.DNIT ONERADA 01.25'!$A$4:$D$7000,3,FALSE),0))))))</f>
        <v>UN</v>
      </c>
      <c r="I176" s="77">
        <f>IF(D176&lt;&gt;0,INDEX('MEMORIA CALCULO'!$A$1:$Q$2429,MATCH(D176,'MEMORIA CALCULO'!$A$1:$A$2429,0),17),0)</f>
        <v>2</v>
      </c>
      <c r="J176" s="192">
        <f>IF($E176="SINAPI",VLOOKUP($F176,'SINAPI_ONERADO-03.25'!$G$2:$K$7540,5,FALSE),IF($E176="CDHU",VLOOKUP($F176,'CDHU_Onerado-02.25 (197)'!$A$9:$F$4114,6,FALSE),IF($E176="FDE",VLOOKUP($F176,'FDE-01.25'!$A$3:$E$4000,5,FALSE),IF($E176="SIURB (E)",VLOOKUP($F176,'EDIF SEM Des JAN25'!$A$3:$D$3000,4,FALSE),IF($E176="SIURB (I)",VLOOKUP($F176,'INFRA SEM Des JAN25'!$A$2:$D$1000,4,FALSE),IF($E176="SICRO NOVO",VLOOKUP($F176,'SICRO.DNIT ONERADA 01.25'!$A$4:$D$7000,4,FALSE),0))))))</f>
        <v>30.92</v>
      </c>
      <c r="K176" s="193">
        <f t="shared" si="167"/>
        <v>37.869999999999997</v>
      </c>
      <c r="L176" s="199">
        <f t="shared" si="168"/>
        <v>75.739999999999995</v>
      </c>
      <c r="M176" s="24"/>
      <c r="N176" s="28"/>
      <c r="O176" s="118">
        <f t="shared" si="148"/>
        <v>1E-4</v>
      </c>
    </row>
    <row r="177" spans="1:25" s="21" customFormat="1" ht="33" customHeight="1">
      <c r="A177" s="322" t="str">
        <f t="shared" si="166"/>
        <v>13</v>
      </c>
      <c r="B177" s="228">
        <f t="shared" si="160"/>
        <v>13</v>
      </c>
      <c r="C177" s="44">
        <f t="shared" si="165"/>
        <v>13</v>
      </c>
      <c r="D177" s="165">
        <f t="shared" si="164"/>
        <v>13011</v>
      </c>
      <c r="E177" s="64" t="s">
        <v>22759</v>
      </c>
      <c r="F177" s="287">
        <v>9082084</v>
      </c>
      <c r="G177" s="65" t="str">
        <f>IF($E177="SINAPI",VLOOKUP($F177,'SINAPI_ONERADO-03.25'!G110:K7662,2,FALSE),IF($E177="CDHU",VLOOKUP($F177,'CDHU_Onerado-02.25 (197)'!$A$9:$F$4114,2,FALSE),IF($E177="FDE",VLOOKUP($F177,'FDE-01.25'!$A$3:$D$4000,2,FALSE),IF($E177="SIURB (E)",VLOOKUP($F177,'EDIF SEM Des JAN25'!$A$3:$D$3000,2,FALSE),IF($E177="SIURB (I)",VLOOKUP($F177,'INFRA SEM Des JAN25'!$A$2:$D$1000,2,FALSE),IF($E177="SICRO NOVO",VLOOKUP($F177,'SICRO.DNIT ONERADA 01.25'!$A$4:$D$7000,2,FALSE),0))))))</f>
        <v>MÓDULO FOTOVOLTÁICO (PAINEL) POLICRISTALINO - 270 W - TENSÃO MÁX. 1000 VCC - EFICIÊNCIA MÍN. 15%</v>
      </c>
      <c r="H177" s="66" t="str">
        <f>IF($E177="SINAPI",VLOOKUP($F177,'SINAPI_ONERADO-03.25'!$G$2:$K$7540,3,FALSE),IF($E177="CDHU",VLOOKUP($F177,'CDHU_Onerado-02.25 (197)'!$A$9:$F$4114,3,FALSE),IF($E177="FDE",VLOOKUP($F177,'FDE-01.25'!$A$3:$D$4000,3,FALSE),IF($E177="SIURB (E)",VLOOKUP($F177,'EDIF SEM Des JAN25'!$A$3:$D$3000,3,FALSE),IF($E177="SIURB (I)",VLOOKUP($F177,'INFRA SEM Des JAN25'!$A$2:$D$1000,3,FALSE),IF($E177="SICRO NOVO",VLOOKUP($F177,'SICRO.DNIT ONERADA 01.25'!$A$4:$D$7000,3,FALSE),0))))))</f>
        <v>UN</v>
      </c>
      <c r="I177" s="77">
        <f>IF(D177&lt;&gt;0,INDEX('MEMORIA CALCULO'!$A$1:$Q$2429,MATCH(D177,'MEMORIA CALCULO'!$A$1:$A$2429,0),17),0)</f>
        <v>16</v>
      </c>
      <c r="J177" s="192">
        <f>IF($E177="SINAPI",VLOOKUP($F177,'SINAPI_ONERADO-03.25'!$G$2:$K$7540,5,FALSE),IF($E177="CDHU",VLOOKUP($F177,'CDHU_Onerado-02.25 (197)'!$A$9:$F$4114,6,FALSE),IF($E177="FDE",VLOOKUP($F177,'FDE-01.25'!$A$3:$E$4000,5,FALSE),IF($E177="SIURB (E)",VLOOKUP($F177,'EDIF SEM Des JAN25'!$A$3:$D$3000,4,FALSE),IF($E177="SIURB (I)",VLOOKUP($F177,'INFRA SEM Des JAN25'!$A$2:$D$1000,4,FALSE),IF($E177="SICRO NOVO",VLOOKUP($F177,'SICRO.DNIT ONERADA 01.25'!$A$4:$D$7000,4,FALSE),0))))))</f>
        <v>1117.8800000000001</v>
      </c>
      <c r="K177" s="193">
        <f t="shared" si="167"/>
        <v>1369.07</v>
      </c>
      <c r="L177" s="199">
        <f t="shared" si="168"/>
        <v>21905.119999999999</v>
      </c>
      <c r="M177" s="24"/>
      <c r="N177" s="28"/>
      <c r="O177" s="118">
        <f t="shared" si="148"/>
        <v>1.4800000000000001E-2</v>
      </c>
    </row>
    <row r="178" spans="1:25" s="21" customFormat="1" ht="33" customHeight="1">
      <c r="A178" s="322" t="str">
        <f t="shared" si="166"/>
        <v>13</v>
      </c>
      <c r="B178" s="228">
        <f t="shared" si="160"/>
        <v>13</v>
      </c>
      <c r="C178" s="44">
        <f t="shared" si="165"/>
        <v>13</v>
      </c>
      <c r="D178" s="165">
        <f t="shared" si="164"/>
        <v>13012</v>
      </c>
      <c r="E178" s="64" t="s">
        <v>22759</v>
      </c>
      <c r="F178" s="287">
        <v>9082049</v>
      </c>
      <c r="G178" s="65" t="str">
        <f>IF($E178="SINAPI",VLOOKUP($F178,'SINAPI_ONERADO-03.25'!G111:K7663,2,FALSE),IF($E178="CDHU",VLOOKUP($F178,'CDHU_Onerado-02.25 (197)'!$A$9:$F$4114,2,FALSE),IF($E178="FDE",VLOOKUP($F178,'FDE-01.25'!$A$3:$D$4000,2,FALSE),IF($E178="SIURB (E)",VLOOKUP($F178,'EDIF SEM Des JAN25'!$A$3:$D$3000,2,FALSE),IF($E178="SIURB (I)",VLOOKUP($F178,'INFRA SEM Des JAN25'!$A$2:$D$1000,2,FALSE),IF($E178="SICRO NOVO",VLOOKUP($F178,'SICRO.DNIT ONERADA 01.25'!$A$4:$D$7000,2,FALSE),0))))))</f>
        <v>INVERSOR FOTOVOLTÁICO SAÍDA TRIFÁSICA - 10 KW -  ENTRADA ATÉ 600 VCC - EFICIÊNCIA MÍNIMA 95%</v>
      </c>
      <c r="H178" s="66" t="str">
        <f>IF($E178="SINAPI",VLOOKUP($F178,'SINAPI_ONERADO-03.25'!$G$2:$K$7540,3,FALSE),IF($E178="CDHU",VLOOKUP($F178,'CDHU_Onerado-02.25 (197)'!$A$9:$F$4114,3,FALSE),IF($E178="FDE",VLOOKUP($F178,'FDE-01.25'!$A$3:$D$4000,3,FALSE),IF($E178="SIURB (E)",VLOOKUP($F178,'EDIF SEM Des JAN25'!$A$3:$D$3000,3,FALSE),IF($E178="SIURB (I)",VLOOKUP($F178,'INFRA SEM Des JAN25'!$A$2:$D$1000,3,FALSE),IF($E178="SICRO NOVO",VLOOKUP($F178,'SICRO.DNIT ONERADA 01.25'!$A$4:$D$7000,3,FALSE),0))))))</f>
        <v>UN</v>
      </c>
      <c r="I178" s="77">
        <f>IF(D178&lt;&gt;0,INDEX('MEMORIA CALCULO'!$A$1:$Q$2429,MATCH(D178,'MEMORIA CALCULO'!$A$1:$A$2429,0),17),0)</f>
        <v>1</v>
      </c>
      <c r="J178" s="192">
        <f>IF($E178="SINAPI",VLOOKUP($F178,'SINAPI_ONERADO-03.25'!$G$2:$K$7540,5,FALSE),IF($E178="CDHU",VLOOKUP($F178,'CDHU_Onerado-02.25 (197)'!$A$9:$F$4114,6,FALSE),IF($E178="FDE",VLOOKUP($F178,'FDE-01.25'!$A$3:$E$4000,5,FALSE),IF($E178="SIURB (E)",VLOOKUP($F178,'EDIF SEM Des JAN25'!$A$3:$D$3000,4,FALSE),IF($E178="SIURB (I)",VLOOKUP($F178,'INFRA SEM Des JAN25'!$A$2:$D$1000,4,FALSE),IF($E178="SICRO NOVO",VLOOKUP($F178,'SICRO.DNIT ONERADA 01.25'!$A$4:$D$7000,4,FALSE),0))))))</f>
        <v>12491.63</v>
      </c>
      <c r="K178" s="324">
        <f t="shared" si="167"/>
        <v>15298.5</v>
      </c>
      <c r="L178" s="325">
        <f t="shared" si="168"/>
        <v>15298.5</v>
      </c>
      <c r="M178" s="24"/>
      <c r="N178" s="28"/>
      <c r="O178" s="118">
        <f t="shared" si="148"/>
        <v>1.03E-2</v>
      </c>
    </row>
    <row r="179" spans="1:25" s="21" customFormat="1" ht="17.45" customHeight="1">
      <c r="A179" s="229"/>
      <c r="B179" s="229"/>
      <c r="D179" s="170"/>
      <c r="E179" s="502"/>
      <c r="F179" s="162"/>
      <c r="G179" s="162"/>
      <c r="I179" s="22"/>
      <c r="J179" s="163"/>
      <c r="K179" s="22"/>
      <c r="L179" s="198"/>
      <c r="M179" s="24"/>
      <c r="N179" s="24"/>
      <c r="O179" s="118"/>
      <c r="Q179" s="24"/>
    </row>
    <row r="180" spans="1:25" s="4" customFormat="1" ht="17.45" customHeight="1">
      <c r="A180" s="322" t="str">
        <f>LEFT(D180,2)</f>
        <v>14</v>
      </c>
      <c r="B180" s="228">
        <f>D180</f>
        <v>14</v>
      </c>
      <c r="C180" s="44">
        <f t="shared" ref="C180:C184" si="169">IF(D180="",0,B180)</f>
        <v>14</v>
      </c>
      <c r="D180" s="409">
        <f>D166+1</f>
        <v>14</v>
      </c>
      <c r="E180" s="436" t="s">
        <v>31673</v>
      </c>
      <c r="F180" s="383"/>
      <c r="G180" s="410"/>
      <c r="H180" s="383"/>
      <c r="I180" s="411"/>
      <c r="J180" s="387"/>
      <c r="K180" s="412" t="s">
        <v>23109</v>
      </c>
      <c r="L180" s="230">
        <f>SUMIF(C181:C398,D180,L181:L398)</f>
        <v>8406.61</v>
      </c>
      <c r="M180" s="5"/>
      <c r="N180" s="38"/>
      <c r="O180" s="45">
        <f t="shared" si="148"/>
        <v>5.7000000000000002E-3</v>
      </c>
      <c r="P180" s="39"/>
      <c r="V180" s="3"/>
      <c r="W180" s="3"/>
      <c r="X180" s="3"/>
      <c r="Y180" s="3"/>
    </row>
    <row r="181" spans="1:25" s="21" customFormat="1" ht="33" customHeight="1">
      <c r="A181" s="322" t="str">
        <f>LEFT(D181,2)</f>
        <v>14</v>
      </c>
      <c r="B181" s="228">
        <f t="shared" ref="B181:B189" si="170">B180</f>
        <v>14</v>
      </c>
      <c r="C181" s="44">
        <f t="shared" si="169"/>
        <v>14</v>
      </c>
      <c r="D181" s="165">
        <f>(D180*1000)+1</f>
        <v>14001</v>
      </c>
      <c r="E181" s="64" t="s">
        <v>37</v>
      </c>
      <c r="F181" s="139">
        <v>89985</v>
      </c>
      <c r="G181" s="65" t="str">
        <f>IF($E181="SINAPI",VLOOKUP($F181,'SINAPI_ONERADO-03.25'!$B$14:$E$10000,2,FALSE),IF($E181="CDHU",VLOOKUP($F181,'CDHU_Onerado-02.25 (197)'!$A$9:$F$4114,2,FALSE),IF($E181="FDE",VLOOKUP($F181,'FDE-01.25'!$A$3:$D$4000,2,FALSE),IF($E181="SIURB (E)",VLOOKUP($F181,'EDIF SEM Des JAN25'!$A$3:$D$3000,2,FALSE),IF($E181="SIURB (I)",VLOOKUP($F181,'INFRA SEM Des JAN25'!$A$2:$D$1000,2,FALSE),IF($E181="SICRO NOVO",VLOOKUP($F181,'SICRO.DNIT ONERADA 01.25'!$A$4:$D$7000,2,FALSE),0))))))</f>
        <v>REGISTRO DE PRESSÃO BRUTO, LATÃO, ROSCÁVEL, 3/4", COM ACABAMENTO E CANOPLA CROMADOS - FORNECIMENTO E INSTALAÇÃO. AF_08/2021</v>
      </c>
      <c r="H181" s="66" t="str">
        <f>IF($E181="SINAPI",VLOOKUP($F181,'SINAPI_ONERADO-03.25'!$B$2:$E$10000,3,FALSE),IF($E181="CDHU",VLOOKUP($F181,'CDHU_Onerado-02.25 (197)'!$A$9:$F$4114,3,FALSE),IF($E181="FDE",VLOOKUP($F181,'FDE-01.25'!$A$3:$D$4000,3,FALSE),IF($E181="SIURB (E)",VLOOKUP($F181,'EDIF SEM Des JAN25'!$A$3:$D$3000,3,FALSE),IF($E181="SIURB (I)",VLOOKUP($F181,'INFRA SEM Des JAN25'!$A$2:$D$1000,3,FALSE),IF($E181="SICRO NOVO",VLOOKUP($F181,'SICRO.DNIT ONERADA 01.25'!$A$4:$D$7000,3,FALSE),0))))))</f>
        <v>UN</v>
      </c>
      <c r="I181" s="77">
        <f>IF(D181&lt;&gt;0,INDEX('MEMORIA CALCULO'!$A$1:$Q$2429,MATCH(D181,'MEMORIA CALCULO'!$A$1:$A$2429,0),17),0)</f>
        <v>2</v>
      </c>
      <c r="J181" s="192">
        <f>IF($E181="SINAPI",VLOOKUP($F181,'SINAPI_ONERADO-03.25'!$B$14:$E$10000,4,FALSE),IF($E181="CDHU",VLOOKUP($F181,'CDHU_Onerado-02.25 (197)'!$A$9:$F$4114,6,FALSE),IF($E181="FDE",VLOOKUP($F181,'FDE-01.25'!$A$3:$E$4000,5,FALSE),IF($E181="SIURB (E)",VLOOKUP($F181,'EDIF SEM Des JAN25'!$A$3:$D$3000,4,FALSE),IF($E181="SIURB (I)",VLOOKUP($F181,'INFRA SEM Des JAN25'!$A$2:$D$1000,4,FALSE),IF($E181="SICRO NOVO",VLOOKUP($F181,'SICRO.DNIT ONERADA 01.25'!$A$4:$D$7000,4,FALSE),0))))))</f>
        <v>72.39</v>
      </c>
      <c r="K181" s="193">
        <f t="shared" ref="K181:K182" si="171">J181*(1+IF(N181="x",$T$4,$T$3))</f>
        <v>88.66</v>
      </c>
      <c r="L181" s="406">
        <f t="shared" ref="L181:L182" si="172">ROUND(ROUND(I181,2)*ROUND(K181,2),2)</f>
        <v>177.32</v>
      </c>
      <c r="M181" s="24"/>
      <c r="N181" s="28"/>
      <c r="O181" s="118">
        <f t="shared" si="148"/>
        <v>1E-4</v>
      </c>
      <c r="Q181" s="24"/>
    </row>
    <row r="182" spans="1:25" s="21" customFormat="1" ht="33" customHeight="1">
      <c r="A182" s="322" t="str">
        <f t="shared" ref="A182:A184" si="173">LEFT(D182,2)</f>
        <v>14</v>
      </c>
      <c r="B182" s="228">
        <f t="shared" si="170"/>
        <v>14</v>
      </c>
      <c r="C182" s="44">
        <f t="shared" si="169"/>
        <v>14</v>
      </c>
      <c r="D182" s="165">
        <f t="shared" ref="D182:D189" si="174">D181+1</f>
        <v>14002</v>
      </c>
      <c r="E182" s="64" t="s">
        <v>37</v>
      </c>
      <c r="F182" s="139">
        <v>89352</v>
      </c>
      <c r="G182" s="65" t="str">
        <f>IF($E182="SINAPI",VLOOKUP($F182,'SINAPI_ONERADO-03.25'!$B$14:$E$10000,2,FALSE),IF($E182="CDHU",VLOOKUP($F182,'CDHU_Onerado-02.25 (197)'!$A$9:$F$4114,2,FALSE),IF($E182="FDE",VLOOKUP($F182,'FDE-01.25'!$A$3:$D$4000,2,FALSE),IF($E182="SIURB (E)",VLOOKUP($F182,'EDIF SEM Des JAN25'!$A$3:$D$3000,2,FALSE),IF($E182="SIURB (I)",VLOOKUP($F182,'INFRA SEM Des JAN25'!$A$2:$D$1000,2,FALSE),IF($E182="SICRO NOVO",VLOOKUP($F182,'SICRO.DNIT ONERADA 01.25'!$A$4:$D$7000,2,FALSE),0))))))</f>
        <v>REGISTRO DE GAVETA BRUTO, LATÃO, ROSCÁVEL, 1/2" - FORNECIMENTO E INSTALAÇÃO. AF_08/2021</v>
      </c>
      <c r="H182" s="66" t="str">
        <f>IF($E182="SINAPI",VLOOKUP($F182,'SINAPI_ONERADO-03.25'!$B$2:$E$10000,3,FALSE),IF($E182="CDHU",VLOOKUP($F182,'CDHU_Onerado-02.25 (197)'!$A$9:$F$4114,3,FALSE),IF($E182="FDE",VLOOKUP($F182,'FDE-01.25'!$A$3:$D$4000,3,FALSE),IF($E182="SIURB (E)",VLOOKUP($F182,'EDIF SEM Des JAN25'!$A$3:$D$3000,3,FALSE),IF($E182="SIURB (I)",VLOOKUP($F182,'INFRA SEM Des JAN25'!$A$2:$D$1000,3,FALSE),IF($E182="SICRO NOVO",VLOOKUP($F182,'SICRO.DNIT ONERADA 01.25'!$A$4:$D$7000,3,FALSE),0))))))</f>
        <v>UN</v>
      </c>
      <c r="I182" s="77">
        <f>IF(D182&lt;&gt;0,INDEX('MEMORIA CALCULO'!$A$1:$Q$2429,MATCH(D182,'MEMORIA CALCULO'!$A$1:$A$2429,0),17),0)</f>
        <v>7</v>
      </c>
      <c r="J182" s="192">
        <f>IF($E182="SINAPI",VLOOKUP($F182,'SINAPI_ONERADO-03.25'!$B$14:$E$10000,4,FALSE),IF($E182="CDHU",VLOOKUP($F182,'CDHU_Onerado-02.25 (197)'!$A$9:$F$4114,6,FALSE),IF($E182="FDE",VLOOKUP($F182,'FDE-01.25'!$A$3:$E$4000,5,FALSE),IF($E182="SIURB (E)",VLOOKUP($F182,'EDIF SEM Des JAN25'!$A$3:$D$3000,4,FALSE),IF($E182="SIURB (I)",VLOOKUP($F182,'INFRA SEM Des JAN25'!$A$2:$D$1000,4,FALSE),IF($E182="SICRO NOVO",VLOOKUP($F182,'SICRO.DNIT ONERADA 01.25'!$A$4:$D$7000,4,FALSE),0))))))</f>
        <v>28.51</v>
      </c>
      <c r="K182" s="193">
        <f t="shared" si="171"/>
        <v>34.92</v>
      </c>
      <c r="L182" s="406">
        <f t="shared" si="172"/>
        <v>244.44</v>
      </c>
      <c r="M182" s="24"/>
      <c r="N182" s="28"/>
      <c r="O182" s="118">
        <f t="shared" si="148"/>
        <v>2.0000000000000001E-4</v>
      </c>
      <c r="Q182" s="24"/>
    </row>
    <row r="183" spans="1:25" s="21" customFormat="1" ht="17.45" customHeight="1">
      <c r="A183" s="322" t="str">
        <f t="shared" si="173"/>
        <v>14</v>
      </c>
      <c r="B183" s="228">
        <f t="shared" si="170"/>
        <v>14</v>
      </c>
      <c r="C183" s="44">
        <f t="shared" si="169"/>
        <v>14</v>
      </c>
      <c r="D183" s="165">
        <f t="shared" si="174"/>
        <v>14003</v>
      </c>
      <c r="E183" s="64" t="s">
        <v>86</v>
      </c>
      <c r="F183" s="139" t="s">
        <v>141</v>
      </c>
      <c r="G183" s="65" t="str">
        <f>IF($E183="SINAPI",VLOOKUP($F183,'SINAPI_ONERADO-03.25'!G109:K7661,2,FALSE),IF($E183="CDHU",VLOOKUP($F183,'CDHU_Onerado-02.25 (197)'!$A$9:$F$4114,2,FALSE),IF($E183="FDE",VLOOKUP($F183,'FDE-01.25'!$A$3:$D$4000,2,FALSE),IF($E183="SIURB (E)",VLOOKUP($F183,'EDIF SEM Des JAN25'!$A$3:$D$3000,2,FALSE),IF($E183="SIURB (I)",VLOOKUP($F183,'INFRA SEM Des JAN25'!$A$2:$D$1000,2,FALSE),IF($E183="SICRO NOVO",VLOOKUP($F183,'SICRO.DNIT ONERADA 01.25'!$A$4:$D$7000,2,FALSE),0))))))</f>
        <v>Tubo de PVC rígido soldável marrom, DN= 25 mm, (3/4´), inclusive conexões</v>
      </c>
      <c r="H183" s="66" t="str">
        <f>IF($E183="SINAPI",VLOOKUP($F183,'SINAPI_ONERADO-03.25'!$G$2:$K$7540,3,FALSE),IF($E183="CDHU",VLOOKUP($F183,'CDHU_Onerado-02.25 (197)'!$A$9:$F$4114,3,FALSE),IF($E183="FDE",VLOOKUP($F183,'FDE-01.25'!$A$3:$D$4000,3,FALSE),IF($E183="SIURB (E)",VLOOKUP($F183,'EDIF SEM Des JAN25'!$A$3:$D$3000,3,FALSE),IF($E183="SIURB (I)",VLOOKUP($F183,'INFRA SEM Des JAN25'!$A$2:$D$1000,3,FALSE),IF($E183="SICRO NOVO",VLOOKUP($F183,'SICRO.DNIT ONERADA 01.25'!$A$4:$D$7000,3,FALSE),0))))))</f>
        <v>M</v>
      </c>
      <c r="I183" s="77">
        <f>IF(D183&lt;&gt;0,INDEX('MEMORIA CALCULO'!$A$1:$Q$2429,MATCH(D183,'MEMORIA CALCULO'!$A$1:$A$2429,0),17),0)</f>
        <v>36</v>
      </c>
      <c r="J183" s="192">
        <f>IF($E183="SINAPI",VLOOKUP($F183,'SINAPI_ONERADO-03.25'!$G$2:$K$7540,5,FALSE),IF($E183="CDHU",VLOOKUP($F183,'CDHU_Onerado-02.25 (197)'!$A$9:$F$4114,6,FALSE),IF($E183="FDE",VLOOKUP($F183,'FDE-01.25'!$A$3:$E$4000,5,FALSE),IF($E183="SIURB (E)",VLOOKUP($F183,'EDIF SEM Des JAN25'!$A$3:$D$3000,4,FALSE),IF($E183="SIURB (I)",VLOOKUP($F183,'INFRA SEM Des JAN25'!$A$2:$D$1000,4,FALSE),IF($E183="SICRO NOVO",VLOOKUP($F183,'SICRO.DNIT ONERADA 01.25'!$A$4:$D$7000,4,FALSE),0))))))</f>
        <v>32.590000000000003</v>
      </c>
      <c r="K183" s="193">
        <f t="shared" ref="K181:K184" si="175">J183*(1+IF(N183="x",$T$4,$T$3))</f>
        <v>39.909999999999997</v>
      </c>
      <c r="L183" s="199">
        <f t="shared" ref="L181:L184" si="176">ROUND(ROUND(I183,2)*ROUND(K183,2),2)</f>
        <v>1436.76</v>
      </c>
      <c r="M183" s="24"/>
      <c r="N183" s="28"/>
      <c r="O183" s="118">
        <f t="shared" si="148"/>
        <v>1E-3</v>
      </c>
      <c r="Q183" s="24"/>
    </row>
    <row r="184" spans="1:25" s="21" customFormat="1" ht="17.45" customHeight="1">
      <c r="A184" s="322" t="str">
        <f t="shared" si="173"/>
        <v>14</v>
      </c>
      <c r="B184" s="228">
        <f>B183</f>
        <v>14</v>
      </c>
      <c r="C184" s="44">
        <f t="shared" si="169"/>
        <v>14</v>
      </c>
      <c r="D184" s="323">
        <f t="shared" si="174"/>
        <v>14004</v>
      </c>
      <c r="E184" s="64" t="s">
        <v>86</v>
      </c>
      <c r="F184" s="139" t="s">
        <v>352</v>
      </c>
      <c r="G184" s="65" t="str">
        <f>IF($E184="SINAPI",VLOOKUP($F184,'SINAPI_ONERADO-03.25'!G110:K7662,2,FALSE),IF($E184="CDHU",VLOOKUP($F184,'CDHU_Onerado-02.25 (197)'!$A$9:$F$4114,2,FALSE),IF($E184="FDE",VLOOKUP($F184,'FDE-01.25'!$A$3:$D$4000,2,FALSE),IF($E184="SIURB (E)",VLOOKUP($F184,'EDIF SEM Des JAN25'!$A$3:$D$3000,2,FALSE),IF($E184="SIURB (I)",VLOOKUP($F184,'INFRA SEM Des JAN25'!$A$2:$D$1000,2,FALSE),IF($E184="SICRO NOVO",VLOOKUP($F184,'SICRO.DNIT ONERADA 01.25'!$A$4:$D$7000,2,FALSE),0))))))</f>
        <v>Tubo de PVC rígido soldável marrom, DN= 32 mm, (1´), inclusive conexões</v>
      </c>
      <c r="H184" s="66" t="str">
        <f>IF($E184="SINAPI",VLOOKUP($F184,'SINAPI_ONERADO-03.25'!$G$2:$K$7540,3,FALSE),IF($E184="CDHU",VLOOKUP($F184,'CDHU_Onerado-02.25 (197)'!$A$9:$F$4114,3,FALSE),IF($E184="FDE",VLOOKUP($F184,'FDE-01.25'!$A$3:$D$4000,3,FALSE),IF($E184="SIURB (E)",VLOOKUP($F184,'EDIF SEM Des JAN25'!$A$3:$D$3000,3,FALSE),IF($E184="SIURB (I)",VLOOKUP($F184,'INFRA SEM Des JAN25'!$A$2:$D$1000,3,FALSE),IF($E184="SICRO NOVO",VLOOKUP($F184,'SICRO.DNIT ONERADA 01.25'!$A$4:$D$7000,3,FALSE),0))))))</f>
        <v>M</v>
      </c>
      <c r="I184" s="77">
        <f>IF(D184&lt;&gt;0,INDEX('MEMORIA CALCULO'!$A$1:$Q$2429,MATCH(D184,'MEMORIA CALCULO'!$A$1:$A$2429,0),17),0)</f>
        <v>7</v>
      </c>
      <c r="J184" s="192">
        <f>IF($E184="SINAPI",VLOOKUP($F184,'SINAPI_ONERADO-03.25'!$G$2:$K$7540,5,FALSE),IF($E184="CDHU",VLOOKUP($F184,'CDHU_Onerado-02.25 (197)'!$A$9:$F$4114,6,FALSE),IF($E184="FDE",VLOOKUP($F184,'FDE-01.25'!$A$3:$E$4000,5,FALSE),IF($E184="SIURB (E)",VLOOKUP($F184,'EDIF SEM Des JAN25'!$A$3:$D$3000,4,FALSE),IF($E184="SIURB (I)",VLOOKUP($F184,'INFRA SEM Des JAN25'!$A$2:$D$1000,4,FALSE),IF($E184="SICRO NOVO",VLOOKUP($F184,'SICRO.DNIT ONERADA 01.25'!$A$4:$D$7000,4,FALSE),0))))))</f>
        <v>40.6</v>
      </c>
      <c r="K184" s="324">
        <f t="shared" si="175"/>
        <v>49.72</v>
      </c>
      <c r="L184" s="325">
        <f t="shared" si="176"/>
        <v>348.04</v>
      </c>
      <c r="M184" s="24"/>
      <c r="N184" s="28"/>
      <c r="O184" s="118">
        <f t="shared" ref="O184" si="177">IFERROR(L184/$L$11,0)</f>
        <v>2.0000000000000001E-4</v>
      </c>
    </row>
    <row r="185" spans="1:25" s="21" customFormat="1" ht="17.45" customHeight="1">
      <c r="A185" s="322" t="str">
        <f t="shared" ref="A185:A189" si="178">LEFT(D185,2)</f>
        <v>14</v>
      </c>
      <c r="B185" s="228">
        <f t="shared" si="170"/>
        <v>14</v>
      </c>
      <c r="C185" s="44">
        <f t="shared" ref="C185:C189" si="179">IF(D185="",0,B185)</f>
        <v>14</v>
      </c>
      <c r="D185" s="165">
        <f t="shared" si="174"/>
        <v>14005</v>
      </c>
      <c r="E185" s="64" t="s">
        <v>86</v>
      </c>
      <c r="F185" s="139" t="s">
        <v>434</v>
      </c>
      <c r="G185" s="65" t="str">
        <f>IF($E185="SINAPI",VLOOKUP($F185,'SINAPI_ONERADO-03.25'!G111:K7663,2,FALSE),IF($E185="CDHU",VLOOKUP($F185,'CDHU_Onerado-02.25 (197)'!$A$9:$F$4114,2,FALSE),IF($E185="FDE",VLOOKUP($F185,'FDE-01.25'!$A$3:$D$4000,2,FALSE),IF($E185="SIURB (E)",VLOOKUP($F185,'EDIF SEM Des JAN25'!$A$3:$D$3000,2,FALSE),IF($E185="SIURB (I)",VLOOKUP($F185,'INFRA SEM Des JAN25'!$A$2:$D$1000,2,FALSE),IF($E185="SICRO NOVO",VLOOKUP($F185,'SICRO.DNIT ONERADA 01.25'!$A$4:$D$7000,2,FALSE),0))))))</f>
        <v>Tubo de PVC rígido soldável marrom, DN= 50 mm, (1 1/2´), inclusive conexões</v>
      </c>
      <c r="H185" s="66" t="str">
        <f>IF($E185="SINAPI",VLOOKUP($F185,'SINAPI_ONERADO-03.25'!$G$2:$K$7540,3,FALSE),IF($E185="CDHU",VLOOKUP($F185,'CDHU_Onerado-02.25 (197)'!$A$9:$F$4114,3,FALSE),IF($E185="FDE",VLOOKUP($F185,'FDE-01.25'!$A$3:$D$4000,3,FALSE),IF($E185="SIURB (E)",VLOOKUP($F185,'EDIF SEM Des JAN25'!$A$3:$D$3000,3,FALSE),IF($E185="SIURB (I)",VLOOKUP($F185,'INFRA SEM Des JAN25'!$A$2:$D$1000,3,FALSE),IF($E185="SICRO NOVO",VLOOKUP($F185,'SICRO.DNIT ONERADA 01.25'!$A$4:$D$7000,3,FALSE),0))))))</f>
        <v>M</v>
      </c>
      <c r="I185" s="77">
        <f>IF(D185&lt;&gt;0,INDEX('MEMORIA CALCULO'!$A$1:$Q$2429,MATCH(D185,'MEMORIA CALCULO'!$A$1:$A$2429,0),17),0)</f>
        <v>48.5</v>
      </c>
      <c r="J185" s="192">
        <f>IF($E185="SINAPI",VLOOKUP($F185,'SINAPI_ONERADO-03.25'!$G$2:$K$7540,5,FALSE),IF($E185="CDHU",VLOOKUP($F185,'CDHU_Onerado-02.25 (197)'!$A$9:$F$4114,6,FALSE),IF($E185="FDE",VLOOKUP($F185,'FDE-01.25'!$A$3:$E$4000,5,FALSE),IF($E185="SIURB (E)",VLOOKUP($F185,'EDIF SEM Des JAN25'!$A$3:$D$3000,4,FALSE),IF($E185="SIURB (I)",VLOOKUP($F185,'INFRA SEM Des JAN25'!$A$2:$D$1000,4,FALSE),IF($E185="SICRO NOVO",VLOOKUP($F185,'SICRO.DNIT ONERADA 01.25'!$A$4:$D$7000,4,FALSE),0))))))</f>
        <v>52.67</v>
      </c>
      <c r="K185" s="193">
        <f t="shared" ref="K185:K189" si="180">J185*(1+IF(N185="x",$T$4,$T$3))</f>
        <v>64.5</v>
      </c>
      <c r="L185" s="199">
        <f t="shared" ref="L185:L189" si="181">ROUND(ROUND(I185,2)*ROUND(K185,2),2)</f>
        <v>3128.25</v>
      </c>
      <c r="M185" s="24"/>
      <c r="N185" s="28"/>
      <c r="O185" s="118">
        <f t="shared" si="148"/>
        <v>2.0999999999999999E-3</v>
      </c>
    </row>
    <row r="186" spans="1:25" s="21" customFormat="1" ht="17.45" customHeight="1">
      <c r="A186" s="322" t="str">
        <f t="shared" si="178"/>
        <v>14</v>
      </c>
      <c r="B186" s="228">
        <f t="shared" si="170"/>
        <v>14</v>
      </c>
      <c r="C186" s="44">
        <f t="shared" si="179"/>
        <v>14</v>
      </c>
      <c r="D186" s="165">
        <f t="shared" si="174"/>
        <v>14006</v>
      </c>
      <c r="E186" s="64" t="s">
        <v>86</v>
      </c>
      <c r="F186" s="139" t="s">
        <v>6314</v>
      </c>
      <c r="G186" s="65" t="str">
        <f>IF($E186="SINAPI",VLOOKUP($F186,'SINAPI_ONERADO-03.25'!G112:K7664,2,FALSE),IF($E186="CDHU",VLOOKUP($F186,'CDHU_Onerado-02.25 (197)'!$A$9:$F$4114,2,FALSE),IF($E186="FDE",VLOOKUP($F186,'FDE-01.25'!$A$3:$D$4000,2,FALSE),IF($E186="SIURB (E)",VLOOKUP($F186,'EDIF SEM Des JAN25'!$A$3:$D$3000,2,FALSE),IF($E186="SIURB (I)",VLOOKUP($F186,'INFRA SEM Des JAN25'!$A$2:$D$1000,2,FALSE),IF($E186="SICRO NOVO",VLOOKUP($F186,'SICRO.DNIT ONERADA 01.25'!$A$4:$D$7000,2,FALSE),0))))))</f>
        <v>Tubo de PVC rígido soldável marrom, DN= 20 mm, (1/2´), inclusive conexões</v>
      </c>
      <c r="H186" s="66" t="str">
        <f>IF($E186="SINAPI",VLOOKUP($F186,'SINAPI_ONERADO-03.25'!$G$2:$K$7540,3,FALSE),IF($E186="CDHU",VLOOKUP($F186,'CDHU_Onerado-02.25 (197)'!$A$9:$F$4114,3,FALSE),IF($E186="FDE",VLOOKUP($F186,'FDE-01.25'!$A$3:$D$4000,3,FALSE),IF($E186="SIURB (E)",VLOOKUP($F186,'EDIF SEM Des JAN25'!$A$3:$D$3000,3,FALSE),IF($E186="SIURB (I)",VLOOKUP($F186,'INFRA SEM Des JAN25'!$A$2:$D$1000,3,FALSE),IF($E186="SICRO NOVO",VLOOKUP($F186,'SICRO.DNIT ONERADA 01.25'!$A$4:$D$7000,3,FALSE),0))))))</f>
        <v>M</v>
      </c>
      <c r="I186" s="77">
        <f>IF(D186&lt;&gt;0,INDEX('MEMORIA CALCULO'!$A$1:$Q$2429,MATCH(D186,'MEMORIA CALCULO'!$A$1:$A$2429,0),17),0)</f>
        <v>39</v>
      </c>
      <c r="J186" s="192">
        <f>IF($E186="SINAPI",VLOOKUP($F186,'SINAPI_ONERADO-03.25'!$G$2:$K$7540,5,FALSE),IF($E186="CDHU",VLOOKUP($F186,'CDHU_Onerado-02.25 (197)'!$A$9:$F$4114,6,FALSE),IF($E186="FDE",VLOOKUP($F186,'FDE-01.25'!$A$3:$E$4000,5,FALSE),IF($E186="SIURB (E)",VLOOKUP($F186,'EDIF SEM Des JAN25'!$A$3:$D$3000,4,FALSE),IF($E186="SIURB (I)",VLOOKUP($F186,'INFRA SEM Des JAN25'!$A$2:$D$1000,4,FALSE),IF($E186="SICRO NOVO",VLOOKUP($F186,'SICRO.DNIT ONERADA 01.25'!$A$4:$D$7000,4,FALSE),0))))))</f>
        <v>32.29</v>
      </c>
      <c r="K186" s="193">
        <f t="shared" si="180"/>
        <v>39.549999999999997</v>
      </c>
      <c r="L186" s="199">
        <f t="shared" si="181"/>
        <v>1542.45</v>
      </c>
      <c r="M186" s="24"/>
      <c r="N186" s="28"/>
      <c r="O186" s="118">
        <f t="shared" si="148"/>
        <v>1E-3</v>
      </c>
    </row>
    <row r="187" spans="1:25" s="21" customFormat="1" ht="33" customHeight="1">
      <c r="A187" s="322" t="str">
        <f t="shared" si="178"/>
        <v>14</v>
      </c>
      <c r="B187" s="228">
        <f t="shared" si="170"/>
        <v>14</v>
      </c>
      <c r="C187" s="44">
        <f t="shared" si="179"/>
        <v>14</v>
      </c>
      <c r="D187" s="323">
        <f t="shared" si="174"/>
        <v>14007</v>
      </c>
      <c r="E187" s="64" t="s">
        <v>37</v>
      </c>
      <c r="F187" s="139">
        <v>95252</v>
      </c>
      <c r="G187" s="65" t="str">
        <f>IF($E187="SINAPI",VLOOKUP($F187,'SINAPI_ONERADO-03.25'!$B$14:$E$10000,2,FALSE),IF($E187="CDHU",VLOOKUP($F187,'CDHU_Onerado-02.25 (197)'!$A$9:$F$4114,2,FALSE),IF($E187="FDE",VLOOKUP($F187,'FDE-01.25'!$A$3:$D$4000,2,FALSE),IF($E187="SIURB (E)",VLOOKUP($F187,'EDIF SEM Des JAN25'!$A$3:$D$3000,2,FALSE),IF($E187="SIURB (I)",VLOOKUP($F187,'INFRA SEM Des JAN25'!$A$2:$D$1000,2,FALSE),IF($E187="SICRO NOVO",VLOOKUP($F187,'SICRO.DNIT ONERADA 01.25'!$A$4:$D$7000,2,FALSE),0))))))</f>
        <v>VÁLVULA DE ESFERA BRUTA, BRONZE, ROSCÁVEL, 1 1/2'' - FORNECIMENTO E INSTALAÇÃO. AF_08/2021</v>
      </c>
      <c r="H187" s="66" t="str">
        <f>IF($E187="SINAPI",VLOOKUP($F187,'SINAPI_ONERADO-03.25'!$B$2:$E$10000,3,FALSE),IF($E187="CDHU",VLOOKUP($F187,'CDHU_Onerado-02.25 (197)'!$A$9:$F$4114,3,FALSE),IF($E187="FDE",VLOOKUP($F187,'FDE-01.25'!$A$3:$D$4000,3,FALSE),IF($E187="SIURB (E)",VLOOKUP($F187,'EDIF SEM Des JAN25'!$A$3:$D$3000,3,FALSE),IF($E187="SIURB (I)",VLOOKUP($F187,'INFRA SEM Des JAN25'!$A$2:$D$1000,3,FALSE),IF($E187="SICRO NOVO",VLOOKUP($F187,'SICRO.DNIT ONERADA 01.25'!$A$4:$D$7000,3,FALSE),0))))))</f>
        <v>UN</v>
      </c>
      <c r="I187" s="77">
        <f>IF(D187&lt;&gt;0,INDEX('MEMORIA CALCULO'!$A$1:$Q$2429,MATCH(D187,'MEMORIA CALCULO'!$A$1:$A$2429,0),17),0)</f>
        <v>1</v>
      </c>
      <c r="J187" s="192">
        <f>IF($E187="SINAPI",VLOOKUP($F187,'SINAPI_ONERADO-03.25'!$B$14:$E$10000,4,FALSE),IF($E187="CDHU",VLOOKUP($F187,'CDHU_Onerado-02.25 (197)'!$A$9:$F$4114,6,FALSE),IF($E187="FDE",VLOOKUP($F187,'FDE-01.25'!$A$3:$E$4000,5,FALSE),IF($E187="SIURB (E)",VLOOKUP($F187,'EDIF SEM Des JAN25'!$A$3:$D$3000,4,FALSE),IF($E187="SIURB (I)",VLOOKUP($F187,'INFRA SEM Des JAN25'!$A$2:$D$1000,4,FALSE),IF($E187="SICRO NOVO",VLOOKUP($F187,'SICRO.DNIT ONERADA 01.25'!$A$4:$D$7000,4,FALSE),0))))))</f>
        <v>116.84</v>
      </c>
      <c r="K187" s="193">
        <f t="shared" si="180"/>
        <v>143.09</v>
      </c>
      <c r="L187" s="406">
        <f t="shared" si="181"/>
        <v>143.09</v>
      </c>
      <c r="M187" s="24"/>
      <c r="N187" s="28"/>
      <c r="O187" s="118">
        <f t="shared" si="148"/>
        <v>1E-4</v>
      </c>
    </row>
    <row r="188" spans="1:25" s="21" customFormat="1" ht="33" customHeight="1">
      <c r="A188" s="322" t="str">
        <f t="shared" si="178"/>
        <v>14</v>
      </c>
      <c r="B188" s="228">
        <f t="shared" si="170"/>
        <v>14</v>
      </c>
      <c r="C188" s="44">
        <f t="shared" si="179"/>
        <v>14</v>
      </c>
      <c r="D188" s="165">
        <f t="shared" si="174"/>
        <v>14008</v>
      </c>
      <c r="E188" s="64" t="s">
        <v>37</v>
      </c>
      <c r="F188" s="139">
        <v>95248</v>
      </c>
      <c r="G188" s="65" t="str">
        <f>IF($E188="SINAPI",VLOOKUP($F188,'SINAPI_ONERADO-03.25'!$B$14:$E$10000,2,FALSE),IF($E188="CDHU",VLOOKUP($F188,'CDHU_Onerado-02.25 (197)'!$A$9:$F$4114,2,FALSE),IF($E188="FDE",VLOOKUP($F188,'FDE-01.25'!$A$3:$D$4000,2,FALSE),IF($E188="SIURB (E)",VLOOKUP($F188,'EDIF SEM Des JAN25'!$A$3:$D$3000,2,FALSE),IF($E188="SIURB (I)",VLOOKUP($F188,'INFRA SEM Des JAN25'!$A$2:$D$1000,2,FALSE),IF($E188="SICRO NOVO",VLOOKUP($F188,'SICRO.DNIT ONERADA 01.25'!$A$4:$D$7000,2,FALSE),0))))))</f>
        <v>VÁLVULA DE ESFERA BRUTA, BRONZE, ROSCÁVEL, 1/2" - FORNECIMENTO E INSTALAÇÃO. AF_08/2021</v>
      </c>
      <c r="H188" s="66" t="str">
        <f>IF($E188="SINAPI",VLOOKUP($F188,'SINAPI_ONERADO-03.25'!$B$2:$E$10000,3,FALSE),IF($E188="CDHU",VLOOKUP($F188,'CDHU_Onerado-02.25 (197)'!$A$9:$F$4114,3,FALSE),IF($E188="FDE",VLOOKUP($F188,'FDE-01.25'!$A$3:$D$4000,3,FALSE),IF($E188="SIURB (E)",VLOOKUP($F188,'EDIF SEM Des JAN25'!$A$3:$D$3000,3,FALSE),IF($E188="SIURB (I)",VLOOKUP($F188,'INFRA SEM Des JAN25'!$A$2:$D$1000,3,FALSE),IF($E188="SICRO NOVO",VLOOKUP($F188,'SICRO.DNIT ONERADA 01.25'!$A$4:$D$7000,3,FALSE),0))))))</f>
        <v>UN</v>
      </c>
      <c r="I188" s="77">
        <f>IF(D188&lt;&gt;0,INDEX('MEMORIA CALCULO'!$A$1:$Q$2429,MATCH(D188,'MEMORIA CALCULO'!$A$1:$A$2429,0),17),0)</f>
        <v>2</v>
      </c>
      <c r="J188" s="192">
        <f>IF($E188="SINAPI",VLOOKUP($F188,'SINAPI_ONERADO-03.25'!$B$14:$E$10000,4,FALSE),IF($E188="CDHU",VLOOKUP($F188,'CDHU_Onerado-02.25 (197)'!$A$9:$F$4114,6,FALSE),IF($E188="FDE",VLOOKUP($F188,'FDE-01.25'!$A$3:$E$4000,5,FALSE),IF($E188="SIURB (E)",VLOOKUP($F188,'EDIF SEM Des JAN25'!$A$3:$D$3000,4,FALSE),IF($E188="SIURB (I)",VLOOKUP($F188,'INFRA SEM Des JAN25'!$A$2:$D$1000,4,FALSE),IF($E188="SICRO NOVO",VLOOKUP($F188,'SICRO.DNIT ONERADA 01.25'!$A$4:$D$7000,4,FALSE),0))))))</f>
        <v>40.200000000000003</v>
      </c>
      <c r="K188" s="193">
        <f t="shared" si="180"/>
        <v>49.23</v>
      </c>
      <c r="L188" s="406">
        <f t="shared" si="181"/>
        <v>98.46</v>
      </c>
      <c r="M188" s="24"/>
      <c r="N188" s="28"/>
      <c r="O188" s="118">
        <f t="shared" si="148"/>
        <v>1E-4</v>
      </c>
    </row>
    <row r="189" spans="1:25" s="21" customFormat="1" ht="17.45" customHeight="1">
      <c r="A189" s="322" t="str">
        <f t="shared" si="178"/>
        <v>14</v>
      </c>
      <c r="B189" s="228">
        <f t="shared" si="170"/>
        <v>14</v>
      </c>
      <c r="C189" s="44">
        <f t="shared" si="179"/>
        <v>14</v>
      </c>
      <c r="D189" s="165">
        <f t="shared" si="174"/>
        <v>14009</v>
      </c>
      <c r="E189" s="64" t="s">
        <v>37</v>
      </c>
      <c r="F189" s="139">
        <v>102608</v>
      </c>
      <c r="G189" s="65" t="str">
        <f>IF($E189="SINAPI",VLOOKUP($F189,'SINAPI_ONERADO-03.25'!$B$14:$E$10000,2,FALSE),IF($E189="CDHU",VLOOKUP($F189,'CDHU_Onerado-02.25 (197)'!$A$9:$F$4114,2,FALSE),IF($E189="FDE",VLOOKUP($F189,'FDE-01.25'!$A$3:$D$4000,2,FALSE),IF($E189="SIURB (E)",VLOOKUP($F189,'EDIF SEM Des JAN25'!$A$3:$D$3000,2,FALSE),IF($E189="SIURB (I)",VLOOKUP($F189,'INFRA SEM Des JAN25'!$A$2:$D$1000,2,FALSE),IF($E189="SICRO NOVO",VLOOKUP($F189,'SICRO.DNIT ONERADA 01.25'!$A$4:$D$7000,2,FALSE),0))))))</f>
        <v>CAIXA D´ÁGUA EM POLIETILENO, 1500 LITROS - FORNECIMENTO E INSTALAÇÃO. AF_06/2021</v>
      </c>
      <c r="H189" s="66" t="str">
        <f>IF($E189="SINAPI",VLOOKUP($F189,'SINAPI_ONERADO-03.25'!$B$2:$E$10000,3,FALSE),IF($E189="CDHU",VLOOKUP($F189,'CDHU_Onerado-02.25 (197)'!$A$9:$F$4114,3,FALSE),IF($E189="FDE",VLOOKUP($F189,'FDE-01.25'!$A$3:$D$4000,3,FALSE),IF($E189="SIURB (E)",VLOOKUP($F189,'EDIF SEM Des JAN25'!$A$3:$D$3000,3,FALSE),IF($E189="SIURB (I)",VLOOKUP($F189,'INFRA SEM Des JAN25'!$A$2:$D$1000,3,FALSE),IF($E189="SICRO NOVO",VLOOKUP($F189,'SICRO.DNIT ONERADA 01.25'!$A$4:$D$7000,3,FALSE),0))))))</f>
        <v>UN</v>
      </c>
      <c r="I189" s="77">
        <f>IF(D189&lt;&gt;0,INDEX('MEMORIA CALCULO'!$A$1:$Q$2429,MATCH(D189,'MEMORIA CALCULO'!$A$1:$A$2429,0),17),0)</f>
        <v>1</v>
      </c>
      <c r="J189" s="192">
        <f>IF($E189="SINAPI",VLOOKUP($F189,'SINAPI_ONERADO-03.25'!$B$14:$E$10000,4,FALSE),IF($E189="CDHU",VLOOKUP($F189,'CDHU_Onerado-02.25 (197)'!$A$9:$F$4114,6,FALSE),IF($E189="FDE",VLOOKUP($F189,'FDE-01.25'!$A$3:$E$4000,5,FALSE),IF($E189="SIURB (E)",VLOOKUP($F189,'EDIF SEM Des JAN25'!$A$3:$D$3000,4,FALSE),IF($E189="SIURB (I)",VLOOKUP($F189,'INFRA SEM Des JAN25'!$A$2:$D$1000,4,FALSE),IF($E189="SICRO NOVO",VLOOKUP($F189,'SICRO.DNIT ONERADA 01.25'!$A$4:$D$7000,4,FALSE),0))))))</f>
        <v>1051.52</v>
      </c>
      <c r="K189" s="193">
        <f t="shared" si="180"/>
        <v>1287.8</v>
      </c>
      <c r="L189" s="406">
        <f t="shared" si="181"/>
        <v>1287.8</v>
      </c>
      <c r="M189" s="24"/>
      <c r="N189" s="28"/>
      <c r="O189" s="118">
        <f t="shared" si="148"/>
        <v>8.9999999999999998E-4</v>
      </c>
    </row>
    <row r="190" spans="1:25" s="21" customFormat="1" ht="17.45" customHeight="1">
      <c r="A190" s="229"/>
      <c r="B190" s="229"/>
      <c r="D190" s="170"/>
      <c r="E190" s="502"/>
      <c r="F190" s="162"/>
      <c r="G190" s="162"/>
      <c r="I190" s="22"/>
      <c r="J190" s="163"/>
      <c r="K190" s="22"/>
      <c r="L190" s="198"/>
      <c r="M190" s="24"/>
      <c r="N190" s="24"/>
      <c r="O190" s="30"/>
      <c r="Q190" s="24"/>
    </row>
    <row r="191" spans="1:25" s="4" customFormat="1" ht="17.45" customHeight="1">
      <c r="A191" s="322" t="str">
        <f>LEFT(D191,2)</f>
        <v>15</v>
      </c>
      <c r="B191" s="228">
        <f>D191</f>
        <v>15</v>
      </c>
      <c r="C191" s="44">
        <f t="shared" ref="C191:C195" si="182">IF(D191="",0,B191)</f>
        <v>15</v>
      </c>
      <c r="D191" s="409">
        <f>D180+1</f>
        <v>15</v>
      </c>
      <c r="E191" s="436" t="s">
        <v>31672</v>
      </c>
      <c r="F191" s="383"/>
      <c r="G191" s="410"/>
      <c r="H191" s="383"/>
      <c r="I191" s="411"/>
      <c r="J191" s="387"/>
      <c r="K191" s="412" t="s">
        <v>23109</v>
      </c>
      <c r="L191" s="230">
        <f>SUMIF(C192:C405,D191,L192:L405)</f>
        <v>13273.51</v>
      </c>
      <c r="M191" s="5"/>
      <c r="N191" s="38"/>
      <c r="O191" s="45">
        <f t="shared" ref="O191:O201" si="183">IFERROR(L191/$L$11,0)</f>
        <v>8.8999999999999999E-3</v>
      </c>
      <c r="P191" s="39"/>
      <c r="V191" s="3"/>
      <c r="W191" s="3"/>
      <c r="X191" s="3"/>
      <c r="Y191" s="3"/>
    </row>
    <row r="192" spans="1:25" s="21" customFormat="1" ht="17.45" customHeight="1">
      <c r="A192" s="322" t="str">
        <f>LEFT(D192,2)</f>
        <v>15</v>
      </c>
      <c r="B192" s="228">
        <f t="shared" ref="B192:B201" si="184">B191</f>
        <v>15</v>
      </c>
      <c r="C192" s="44">
        <f t="shared" si="182"/>
        <v>15</v>
      </c>
      <c r="D192" s="165">
        <f>(D191*1000)+1</f>
        <v>15001</v>
      </c>
      <c r="E192" s="64" t="s">
        <v>11</v>
      </c>
      <c r="F192" s="139" t="s">
        <v>31670</v>
      </c>
      <c r="G192" s="65" t="str">
        <f>IF($E192="SINAPI",VLOOKUP($F192,'SINAPI_ONERADO-03.25'!G114:K7666,2,FALSE),IF($E192="CDHU",VLOOKUP($F192,'CDHU_Onerado-02.25 (197)'!$A$9:$F$4114,2,FALSE),IF($E192="FDE",VLOOKUP($F192,'FDE-01.25'!$A$3:$D$4000,2,FALSE),IF($E192="SIURB (E)",VLOOKUP($F192,'EDIF SEM Des JAN25'!$A$3:$D$3000,2,FALSE),IF($E192="SIURB (I)",VLOOKUP($F192,'INFRA SEM Des JAN25'!$A$2:$D$1000,2,FALSE),IF($E192="SICRO NOVO",VLOOKUP($F192,'SICRO.DNIT ONERADA 01.25'!$A$4:$D$7000,2,FALSE),0))))))</f>
        <v>CI-01 CAIXA DE INSPECAO 60X60CM PARA ESGOTO</v>
      </c>
      <c r="H192" s="66" t="str">
        <f>IF($E192="SINAPI",VLOOKUP($F192,'SINAPI_ONERADO-03.25'!$G$2:$K$7540,3,FALSE),IF($E192="CDHU",VLOOKUP($F192,'CDHU_Onerado-02.25 (197)'!$A$9:$F$4114,3,FALSE),IF($E192="FDE",VLOOKUP($F192,'FDE-01.25'!$A$3:$D$4000,3,FALSE),IF($E192="SIURB (E)",VLOOKUP($F192,'EDIF SEM Des JAN25'!$A$3:$D$3000,3,FALSE),IF($E192="SIURB (I)",VLOOKUP($F192,'INFRA SEM Des JAN25'!$A$2:$D$1000,3,FALSE),IF($E192="SICRO NOVO",VLOOKUP($F192,'SICRO.DNIT ONERADA 01.25'!$A$4:$D$7000,3,FALSE),0))))))</f>
        <v>UN</v>
      </c>
      <c r="I192" s="77">
        <f>IF(D192&lt;&gt;0,INDEX('MEMORIA CALCULO'!$A$1:$Q$2429,MATCH(D192,'MEMORIA CALCULO'!$A$1:$A$2429,0),17),0)</f>
        <v>5</v>
      </c>
      <c r="J192" s="192">
        <f>IF($E192="SINAPI",VLOOKUP($F192,'SINAPI_ONERADO-03.25'!$G$2:$K$7540,5,FALSE),IF($E192="CDHU",VLOOKUP($F192,'CDHU_Onerado-02.25 (197)'!$A$9:$F$4114,6,FALSE),IF($E192="FDE",VLOOKUP($F192,'FDE-01.25'!$A$3:$E$4000,5,FALSE),IF($E192="SIURB (E)",VLOOKUP($F192,'EDIF SEM Des JAN25'!$A$3:$D$3000,4,FALSE),IF($E192="SIURB (I)",VLOOKUP($F192,'INFRA SEM Des JAN25'!$A$2:$D$1000,4,FALSE),IF($E192="SICRO NOVO",VLOOKUP($F192,'SICRO.DNIT ONERADA 01.25'!$A$4:$D$7000,4,FALSE),0))))))</f>
        <v>829.45</v>
      </c>
      <c r="K192" s="193">
        <f>J192</f>
        <v>829.45</v>
      </c>
      <c r="L192" s="199">
        <f t="shared" ref="L192" si="185">ROUND(ROUND(I192,2)*ROUND(K192,2),2)</f>
        <v>4147.25</v>
      </c>
      <c r="M192" s="24"/>
      <c r="N192" s="28"/>
      <c r="O192" s="118">
        <f t="shared" si="183"/>
        <v>2.8E-3</v>
      </c>
      <c r="Q192" s="24"/>
    </row>
    <row r="193" spans="1:25" s="21" customFormat="1" ht="17.45" customHeight="1">
      <c r="A193" s="322" t="str">
        <f t="shared" ref="A193:A195" si="186">LEFT(D193,2)</f>
        <v>15</v>
      </c>
      <c r="B193" s="228">
        <f t="shared" si="184"/>
        <v>15</v>
      </c>
      <c r="C193" s="44">
        <f t="shared" si="182"/>
        <v>15</v>
      </c>
      <c r="D193" s="165">
        <f t="shared" ref="D193:D201" si="187">D192+1</f>
        <v>15002</v>
      </c>
      <c r="E193" s="64" t="s">
        <v>86</v>
      </c>
      <c r="F193" s="139" t="s">
        <v>359</v>
      </c>
      <c r="G193" s="65" t="str">
        <f>IF($E193="SINAPI",VLOOKUP($F193,'SINAPI_ONERADO-03.25'!G115:K7667,2,FALSE),IF($E193="CDHU",VLOOKUP($F193,'CDHU_Onerado-02.25 (197)'!$A$9:$F$4114,2,FALSE),IF($E193="FDE",VLOOKUP($F193,'FDE-01.25'!$A$3:$D$4000,2,FALSE),IF($E193="SIURB (E)",VLOOKUP($F193,'EDIF SEM Des JAN25'!$A$3:$D$3000,2,FALSE),IF($E193="SIURB (I)",VLOOKUP($F193,'INFRA SEM Des JAN25'!$A$2:$D$1000,2,FALSE),IF($E193="SICRO NOVO",VLOOKUP($F193,'SICRO.DNIT ONERADA 01.25'!$A$4:$D$7000,2,FALSE),0))))))</f>
        <v>Tubo de PVC rígido branco, pontas lisas, soldável, linha esgoto série normal, DN= 40 mm, inclusive conexões</v>
      </c>
      <c r="H193" s="66" t="str">
        <f>IF($E193="SINAPI",VLOOKUP($F193,'SINAPI_ONERADO-03.25'!$G$2:$K$7540,3,FALSE),IF($E193="CDHU",VLOOKUP($F193,'CDHU_Onerado-02.25 (197)'!$A$9:$F$4114,3,FALSE),IF($E193="FDE",VLOOKUP($F193,'FDE-01.25'!$A$3:$D$4000,3,FALSE),IF($E193="SIURB (E)",VLOOKUP($F193,'EDIF SEM Des JAN25'!$A$3:$D$3000,3,FALSE),IF($E193="SIURB (I)",VLOOKUP($F193,'INFRA SEM Des JAN25'!$A$2:$D$1000,3,FALSE),IF($E193="SICRO NOVO",VLOOKUP($F193,'SICRO.DNIT ONERADA 01.25'!$A$4:$D$7000,3,FALSE),0))))))</f>
        <v>M</v>
      </c>
      <c r="I193" s="77">
        <f>IF(D193&lt;&gt;0,INDEX('MEMORIA CALCULO'!$A$1:$Q$2429,MATCH(D193,'MEMORIA CALCULO'!$A$1:$A$2429,0),17),0)</f>
        <v>4.4000000000000004</v>
      </c>
      <c r="J193" s="192">
        <f>IF($E193="SINAPI",VLOOKUP($F193,'SINAPI_ONERADO-03.25'!$G$2:$K$7540,5,FALSE),IF($E193="CDHU",VLOOKUP($F193,'CDHU_Onerado-02.25 (197)'!$A$9:$F$4114,6,FALSE),IF($E193="FDE",VLOOKUP($F193,'FDE-01.25'!$A$3:$E$4000,5,FALSE),IF($E193="SIURB (E)",VLOOKUP($F193,'EDIF SEM Des JAN25'!$A$3:$D$3000,4,FALSE),IF($E193="SIURB (I)",VLOOKUP($F193,'INFRA SEM Des JAN25'!$A$2:$D$1000,4,FALSE),IF($E193="SICRO NOVO",VLOOKUP($F193,'SICRO.DNIT ONERADA 01.25'!$A$4:$D$7000,4,FALSE),0))))))</f>
        <v>38.25</v>
      </c>
      <c r="K193" s="193">
        <f t="shared" ref="K193:K195" si="188">J193*(1+IF(N193="x",$T$4,$T$3))</f>
        <v>46.84</v>
      </c>
      <c r="L193" s="199">
        <f t="shared" ref="L193:L195" si="189">ROUND(ROUND(I193,2)*ROUND(K193,2),2)</f>
        <v>206.1</v>
      </c>
      <c r="M193" s="24"/>
      <c r="N193" s="28"/>
      <c r="O193" s="118">
        <f t="shared" si="183"/>
        <v>1E-4</v>
      </c>
      <c r="Q193" s="24"/>
    </row>
    <row r="194" spans="1:25" s="21" customFormat="1" ht="33" customHeight="1">
      <c r="A194" s="322" t="str">
        <f t="shared" si="186"/>
        <v>15</v>
      </c>
      <c r="B194" s="228">
        <f t="shared" si="184"/>
        <v>15</v>
      </c>
      <c r="C194" s="44">
        <f t="shared" si="182"/>
        <v>15</v>
      </c>
      <c r="D194" s="165">
        <f t="shared" si="187"/>
        <v>15003</v>
      </c>
      <c r="E194" s="64" t="s">
        <v>86</v>
      </c>
      <c r="F194" s="139" t="s">
        <v>477</v>
      </c>
      <c r="G194" s="65" t="str">
        <f>IF($E194="SINAPI",VLOOKUP($F194,'SINAPI_ONERADO-03.25'!G116:K7668,2,FALSE),IF($E194="CDHU",VLOOKUP($F194,'CDHU_Onerado-02.25 (197)'!$A$9:$F$4114,2,FALSE),IF($E194="FDE",VLOOKUP($F194,'FDE-01.25'!$A$3:$D$4000,2,FALSE),IF($E194="SIURB (E)",VLOOKUP($F194,'EDIF SEM Des JAN25'!$A$3:$D$3000,2,FALSE),IF($E194="SIURB (I)",VLOOKUP($F194,'INFRA SEM Des JAN25'!$A$2:$D$1000,2,FALSE),IF($E194="SICRO NOVO",VLOOKUP($F194,'SICRO.DNIT ONERADA 01.25'!$A$4:$D$7000,2,FALSE),0))))))</f>
        <v>Tubo de PVC rígido branco PxB com virola e anel de borracha, linha esgoto série normal, DN= 50 mm, inclusive conexões</v>
      </c>
      <c r="H194" s="66" t="str">
        <f>IF($E194="SINAPI",VLOOKUP($F194,'SINAPI_ONERADO-03.25'!$G$2:$K$7540,3,FALSE),IF($E194="CDHU",VLOOKUP($F194,'CDHU_Onerado-02.25 (197)'!$A$9:$F$4114,3,FALSE),IF($E194="FDE",VLOOKUP($F194,'FDE-01.25'!$A$3:$D$4000,3,FALSE),IF($E194="SIURB (E)",VLOOKUP($F194,'EDIF SEM Des JAN25'!$A$3:$D$3000,3,FALSE),IF($E194="SIURB (I)",VLOOKUP($F194,'INFRA SEM Des JAN25'!$A$2:$D$1000,3,FALSE),IF($E194="SICRO NOVO",VLOOKUP($F194,'SICRO.DNIT ONERADA 01.25'!$A$4:$D$7000,3,FALSE),0))))))</f>
        <v>M</v>
      </c>
      <c r="I194" s="77">
        <f>IF(D194&lt;&gt;0,INDEX('MEMORIA CALCULO'!$A$1:$Q$2429,MATCH(D194,'MEMORIA CALCULO'!$A$1:$A$2429,0),17),0)</f>
        <v>6.19</v>
      </c>
      <c r="J194" s="192">
        <f>IF($E194="SINAPI",VLOOKUP($F194,'SINAPI_ONERADO-03.25'!$G$2:$K$7540,5,FALSE),IF($E194="CDHU",VLOOKUP($F194,'CDHU_Onerado-02.25 (197)'!$A$9:$F$4114,6,FALSE),IF($E194="FDE",VLOOKUP($F194,'FDE-01.25'!$A$3:$E$4000,5,FALSE),IF($E194="SIURB (E)",VLOOKUP($F194,'EDIF SEM Des JAN25'!$A$3:$D$3000,4,FALSE),IF($E194="SIURB (I)",VLOOKUP($F194,'INFRA SEM Des JAN25'!$A$2:$D$1000,4,FALSE),IF($E194="SICRO NOVO",VLOOKUP($F194,'SICRO.DNIT ONERADA 01.25'!$A$4:$D$7000,4,FALSE),0))))))</f>
        <v>47.86</v>
      </c>
      <c r="K194" s="193">
        <f t="shared" si="188"/>
        <v>58.61</v>
      </c>
      <c r="L194" s="199">
        <f t="shared" si="189"/>
        <v>362.8</v>
      </c>
      <c r="M194" s="24"/>
      <c r="N194" s="28"/>
      <c r="O194" s="118">
        <f t="shared" si="183"/>
        <v>2.0000000000000001E-4</v>
      </c>
      <c r="Q194" s="24"/>
    </row>
    <row r="195" spans="1:25" s="21" customFormat="1" ht="33" customHeight="1">
      <c r="A195" s="322" t="str">
        <f t="shared" si="186"/>
        <v>15</v>
      </c>
      <c r="B195" s="228">
        <f>B194</f>
        <v>15</v>
      </c>
      <c r="C195" s="44">
        <f t="shared" si="182"/>
        <v>15</v>
      </c>
      <c r="D195" s="323">
        <f t="shared" si="187"/>
        <v>15004</v>
      </c>
      <c r="E195" s="64" t="s">
        <v>86</v>
      </c>
      <c r="F195" s="139" t="s">
        <v>363</v>
      </c>
      <c r="G195" s="65" t="str">
        <f>IF($E195="SINAPI",VLOOKUP($F195,'SINAPI_ONERADO-03.25'!G117:K7669,2,FALSE),IF($E195="CDHU",VLOOKUP($F195,'CDHU_Onerado-02.25 (197)'!$A$9:$F$4114,2,FALSE),IF($E195="FDE",VLOOKUP($F195,'FDE-01.25'!$A$3:$D$4000,2,FALSE),IF($E195="SIURB (E)",VLOOKUP($F195,'EDIF SEM Des JAN25'!$A$3:$D$3000,2,FALSE),IF($E195="SIURB (I)",VLOOKUP($F195,'INFRA SEM Des JAN25'!$A$2:$D$1000,2,FALSE),IF($E195="SICRO NOVO",VLOOKUP($F195,'SICRO.DNIT ONERADA 01.25'!$A$4:$D$7000,2,FALSE),0))))))</f>
        <v>Tubo de PVC rígido branco PxB com virola e anel de borracha, linha esgoto série normal, DN= 75 mm, inclusive conexões</v>
      </c>
      <c r="H195" s="66" t="str">
        <f>IF($E195="SINAPI",VLOOKUP($F195,'SINAPI_ONERADO-03.25'!$G$2:$K$7540,3,FALSE),IF($E195="CDHU",VLOOKUP($F195,'CDHU_Onerado-02.25 (197)'!$A$9:$F$4114,3,FALSE),IF($E195="FDE",VLOOKUP($F195,'FDE-01.25'!$A$3:$D$4000,3,FALSE),IF($E195="SIURB (E)",VLOOKUP($F195,'EDIF SEM Des JAN25'!$A$3:$D$3000,3,FALSE),IF($E195="SIURB (I)",VLOOKUP($F195,'INFRA SEM Des JAN25'!$A$2:$D$1000,3,FALSE),IF($E195="SICRO NOVO",VLOOKUP($F195,'SICRO.DNIT ONERADA 01.25'!$A$4:$D$7000,3,FALSE),0))))))</f>
        <v>M</v>
      </c>
      <c r="I195" s="77">
        <f>IF(D195&lt;&gt;0,INDEX('MEMORIA CALCULO'!$A$1:$Q$2429,MATCH(D195,'MEMORIA CALCULO'!$A$1:$A$2429,0),17),0)</f>
        <v>9</v>
      </c>
      <c r="J195" s="192">
        <f>IF($E195="SINAPI",VLOOKUP($F195,'SINAPI_ONERADO-03.25'!$G$2:$K$7540,5,FALSE),IF($E195="CDHU",VLOOKUP($F195,'CDHU_Onerado-02.25 (197)'!$A$9:$F$4114,6,FALSE),IF($E195="FDE",VLOOKUP($F195,'FDE-01.25'!$A$3:$E$4000,5,FALSE),IF($E195="SIURB (E)",VLOOKUP($F195,'EDIF SEM Des JAN25'!$A$3:$D$3000,4,FALSE),IF($E195="SIURB (I)",VLOOKUP($F195,'INFRA SEM Des JAN25'!$A$2:$D$1000,4,FALSE),IF($E195="SICRO NOVO",VLOOKUP($F195,'SICRO.DNIT ONERADA 01.25'!$A$4:$D$7000,4,FALSE),0))))))</f>
        <v>75.790000000000006</v>
      </c>
      <c r="K195" s="324">
        <f t="shared" si="188"/>
        <v>92.82</v>
      </c>
      <c r="L195" s="325">
        <f t="shared" si="189"/>
        <v>835.38</v>
      </c>
      <c r="M195" s="24"/>
      <c r="N195" s="28"/>
      <c r="O195" s="118">
        <f t="shared" si="183"/>
        <v>5.9999999999999995E-4</v>
      </c>
    </row>
    <row r="196" spans="1:25" s="21" customFormat="1" ht="17.45" customHeight="1">
      <c r="A196" s="322" t="str">
        <f t="shared" ref="A196:A201" si="190">LEFT(D196,2)</f>
        <v>15</v>
      </c>
      <c r="B196" s="228">
        <f t="shared" si="184"/>
        <v>15</v>
      </c>
      <c r="C196" s="44">
        <f t="shared" ref="C196:C201" si="191">IF(D196="",0,B196)</f>
        <v>15</v>
      </c>
      <c r="D196" s="165">
        <f t="shared" si="187"/>
        <v>15005</v>
      </c>
      <c r="E196" s="64" t="s">
        <v>86</v>
      </c>
      <c r="F196" s="139" t="s">
        <v>221</v>
      </c>
      <c r="G196" s="65" t="str">
        <f>IF($E196="SINAPI",VLOOKUP($F196,'SINAPI_ONERADO-03.25'!G118:K7670,2,FALSE),IF($E196="CDHU",VLOOKUP($F196,'CDHU_Onerado-02.25 (197)'!$A$9:$F$4114,2,FALSE),IF($E196="FDE",VLOOKUP($F196,'FDE-01.25'!$A$3:$D$4000,2,FALSE),IF($E196="SIURB (E)",VLOOKUP($F196,'EDIF SEM Des JAN25'!$A$3:$D$3000,2,FALSE),IF($E196="SIURB (I)",VLOOKUP($F196,'INFRA SEM Des JAN25'!$A$2:$D$1000,2,FALSE),IF($E196="SICRO NOVO",VLOOKUP($F196,'SICRO.DNIT ONERADA 01.25'!$A$4:$D$7000,2,FALSE),0))))))</f>
        <v>Tubo PVC rígido, tipo Coletor Esgoto, junta elástica, DN= 100 mm, inclusive conexões</v>
      </c>
      <c r="H196" s="66" t="str">
        <f>IF($E196="SINAPI",VLOOKUP($F196,'SINAPI_ONERADO-03.25'!$G$2:$K$7540,3,FALSE),IF($E196="CDHU",VLOOKUP($F196,'CDHU_Onerado-02.25 (197)'!$A$9:$F$4114,3,FALSE),IF($E196="FDE",VLOOKUP($F196,'FDE-01.25'!$A$3:$D$4000,3,FALSE),IF($E196="SIURB (E)",VLOOKUP($F196,'EDIF SEM Des JAN25'!$A$3:$D$3000,3,FALSE),IF($E196="SIURB (I)",VLOOKUP($F196,'INFRA SEM Des JAN25'!$A$2:$D$1000,3,FALSE),IF($E196="SICRO NOVO",VLOOKUP($F196,'SICRO.DNIT ONERADA 01.25'!$A$4:$D$7000,3,FALSE),0))))))</f>
        <v>M</v>
      </c>
      <c r="I196" s="77">
        <f>IF(D196&lt;&gt;0,INDEX('MEMORIA CALCULO'!$A$1:$Q$2429,MATCH(D196,'MEMORIA CALCULO'!$A$1:$A$2429,0),17),0)</f>
        <v>17.14</v>
      </c>
      <c r="J196" s="192">
        <f>IF($E196="SINAPI",VLOOKUP($F196,'SINAPI_ONERADO-03.25'!$G$2:$K$7540,5,FALSE),IF($E196="CDHU",VLOOKUP($F196,'CDHU_Onerado-02.25 (197)'!$A$9:$F$4114,6,FALSE),IF($E196="FDE",VLOOKUP($F196,'FDE-01.25'!$A$3:$E$4000,5,FALSE),IF($E196="SIURB (E)",VLOOKUP($F196,'EDIF SEM Des JAN25'!$A$3:$D$3000,4,FALSE),IF($E196="SIURB (I)",VLOOKUP($F196,'INFRA SEM Des JAN25'!$A$2:$D$1000,4,FALSE),IF($E196="SICRO NOVO",VLOOKUP($F196,'SICRO.DNIT ONERADA 01.25'!$A$4:$D$7000,4,FALSE),0))))))</f>
        <v>47.11</v>
      </c>
      <c r="K196" s="193">
        <f t="shared" ref="K196:K201" si="192">J196*(1+IF(N196="x",$T$4,$T$3))</f>
        <v>57.7</v>
      </c>
      <c r="L196" s="199">
        <f t="shared" ref="L196:L201" si="193">ROUND(ROUND(I196,2)*ROUND(K196,2),2)</f>
        <v>988.98</v>
      </c>
      <c r="M196" s="24"/>
      <c r="N196" s="28"/>
      <c r="O196" s="118">
        <f t="shared" si="183"/>
        <v>6.9999999999999999E-4</v>
      </c>
    </row>
    <row r="197" spans="1:25" s="21" customFormat="1" ht="17.45" customHeight="1">
      <c r="A197" s="322" t="str">
        <f t="shared" si="190"/>
        <v>15</v>
      </c>
      <c r="B197" s="228">
        <f t="shared" si="184"/>
        <v>15</v>
      </c>
      <c r="C197" s="44">
        <f t="shared" si="191"/>
        <v>15</v>
      </c>
      <c r="D197" s="165">
        <f t="shared" si="187"/>
        <v>15006</v>
      </c>
      <c r="E197" s="64" t="s">
        <v>86</v>
      </c>
      <c r="F197" s="139" t="s">
        <v>232</v>
      </c>
      <c r="G197" s="65" t="str">
        <f>IF($E197="SINAPI",VLOOKUP($F197,'SINAPI_ONERADO-03.25'!G119:K7671,2,FALSE),IF($E197="CDHU",VLOOKUP($F197,'CDHU_Onerado-02.25 (197)'!$A$9:$F$4114,2,FALSE),IF($E197="FDE",VLOOKUP($F197,'FDE-01.25'!$A$3:$D$4000,2,FALSE),IF($E197="SIURB (E)",VLOOKUP($F197,'EDIF SEM Des JAN25'!$A$3:$D$3000,2,FALSE),IF($E197="SIURB (I)",VLOOKUP($F197,'INFRA SEM Des JAN25'!$A$2:$D$1000,2,FALSE),IF($E197="SICRO NOVO",VLOOKUP($F197,'SICRO.DNIT ONERADA 01.25'!$A$4:$D$7000,2,FALSE),0))))))</f>
        <v>Tubo PVC rígido, tipo Coletor Esgoto, junta elástica, DN= 150 mm, inclusive conexões</v>
      </c>
      <c r="H197" s="66" t="str">
        <f>IF($E197="SINAPI",VLOOKUP($F197,'SINAPI_ONERADO-03.25'!$G$2:$K$7540,3,FALSE),IF($E197="CDHU",VLOOKUP($F197,'CDHU_Onerado-02.25 (197)'!$A$9:$F$4114,3,FALSE),IF($E197="FDE",VLOOKUP($F197,'FDE-01.25'!$A$3:$D$4000,3,FALSE),IF($E197="SIURB (E)",VLOOKUP($F197,'EDIF SEM Des JAN25'!$A$3:$D$3000,3,FALSE),IF($E197="SIURB (I)",VLOOKUP($F197,'INFRA SEM Des JAN25'!$A$2:$D$1000,3,FALSE),IF($E197="SICRO NOVO",VLOOKUP($F197,'SICRO.DNIT ONERADA 01.25'!$A$4:$D$7000,3,FALSE),0))))))</f>
        <v>M</v>
      </c>
      <c r="I197" s="77">
        <f>IF(D197&lt;&gt;0,INDEX('MEMORIA CALCULO'!$A$1:$Q$2429,MATCH(D197,'MEMORIA CALCULO'!$A$1:$A$2429,0),17),0)</f>
        <v>31</v>
      </c>
      <c r="J197" s="192">
        <f>IF($E197="SINAPI",VLOOKUP($F197,'SINAPI_ONERADO-03.25'!$G$2:$K$7540,5,FALSE),IF($E197="CDHU",VLOOKUP($F197,'CDHU_Onerado-02.25 (197)'!$A$9:$F$4114,6,FALSE),IF($E197="FDE",VLOOKUP($F197,'FDE-01.25'!$A$3:$E$4000,5,FALSE),IF($E197="SIURB (E)",VLOOKUP($F197,'EDIF SEM Des JAN25'!$A$3:$D$3000,4,FALSE),IF($E197="SIURB (I)",VLOOKUP($F197,'INFRA SEM Des JAN25'!$A$2:$D$1000,4,FALSE),IF($E197="SICRO NOVO",VLOOKUP($F197,'SICRO.DNIT ONERADA 01.25'!$A$4:$D$7000,4,FALSE),0))))))</f>
        <v>67.38</v>
      </c>
      <c r="K197" s="193">
        <f t="shared" si="192"/>
        <v>82.52</v>
      </c>
      <c r="L197" s="199">
        <f t="shared" si="193"/>
        <v>2558.12</v>
      </c>
      <c r="M197" s="24"/>
      <c r="N197" s="28"/>
      <c r="O197" s="118">
        <f t="shared" si="183"/>
        <v>1.6999999999999999E-3</v>
      </c>
    </row>
    <row r="198" spans="1:25" s="21" customFormat="1" ht="17.45" customHeight="1">
      <c r="A198" s="322" t="str">
        <f t="shared" si="190"/>
        <v>15</v>
      </c>
      <c r="B198" s="228">
        <f t="shared" si="184"/>
        <v>15</v>
      </c>
      <c r="C198" s="44">
        <f t="shared" si="191"/>
        <v>15</v>
      </c>
      <c r="D198" s="323">
        <f t="shared" si="187"/>
        <v>15007</v>
      </c>
      <c r="E198" s="64" t="s">
        <v>11</v>
      </c>
      <c r="F198" s="139" t="s">
        <v>31671</v>
      </c>
      <c r="G198" s="65" t="str">
        <f>IF($E198="SINAPI",VLOOKUP($F198,'SINAPI_ONERADO-03.25'!G120:K7672,2,FALSE),IF($E198="CDHU",VLOOKUP($F198,'CDHU_Onerado-02.25 (197)'!$A$9:$F$4114,2,FALSE),IF($E198="FDE",VLOOKUP($F198,'FDE-01.25'!$A$3:$D$4000,2,FALSE),IF($E198="SIURB (E)",VLOOKUP($F198,'EDIF SEM Des JAN25'!$A$3:$D$3000,2,FALSE),IF($E198="SIURB (I)",VLOOKUP($F198,'INFRA SEM Des JAN25'!$A$2:$D$1000,2,FALSE),IF($E198="SICRO NOVO",VLOOKUP($F198,'SICRO.DNIT ONERADA 01.25'!$A$4:$D$7000,2,FALSE),0))))))</f>
        <v>RALO SIFONADO CONICO PVC DN 100MM C/GRELHA PVC CROMADO</v>
      </c>
      <c r="H198" s="66" t="str">
        <f>IF($E198="SINAPI",VLOOKUP($F198,'SINAPI_ONERADO-03.25'!$G$2:$K$7540,3,FALSE),IF($E198="CDHU",VLOOKUP($F198,'CDHU_Onerado-02.25 (197)'!$A$9:$F$4114,3,FALSE),IF($E198="FDE",VLOOKUP($F198,'FDE-01.25'!$A$3:$D$4000,3,FALSE),IF($E198="SIURB (E)",VLOOKUP($F198,'EDIF SEM Des JAN25'!$A$3:$D$3000,3,FALSE),IF($E198="SIURB (I)",VLOOKUP($F198,'INFRA SEM Des JAN25'!$A$2:$D$1000,3,FALSE),IF($E198="SICRO NOVO",VLOOKUP($F198,'SICRO.DNIT ONERADA 01.25'!$A$4:$D$7000,3,FALSE),0))))))</f>
        <v>UN</v>
      </c>
      <c r="I198" s="77">
        <f>IF(D198&lt;&gt;0,INDEX('MEMORIA CALCULO'!$A$1:$Q$2429,MATCH(D198,'MEMORIA CALCULO'!$A$1:$A$2429,0),17),0)</f>
        <v>2</v>
      </c>
      <c r="J198" s="192">
        <f>IF($E198="SINAPI",VLOOKUP($F198,'SINAPI_ONERADO-03.25'!$G$2:$K$7540,5,FALSE),IF($E198="CDHU",VLOOKUP($F198,'CDHU_Onerado-02.25 (197)'!$A$9:$F$4114,6,FALSE),IF($E198="FDE",VLOOKUP($F198,'FDE-01.25'!$A$3:$E$4000,5,FALSE),IF($E198="SIURB (E)",VLOOKUP($F198,'EDIF SEM Des JAN25'!$A$3:$D$3000,4,FALSE),IF($E198="SIURB (I)",VLOOKUP($F198,'INFRA SEM Des JAN25'!$A$2:$D$1000,4,FALSE),IF($E198="SICRO NOVO",VLOOKUP($F198,'SICRO.DNIT ONERADA 01.25'!$A$4:$D$7000,4,FALSE),0))))))</f>
        <v>108.39</v>
      </c>
      <c r="K198" s="193">
        <f>J198</f>
        <v>108.39</v>
      </c>
      <c r="L198" s="325">
        <f t="shared" si="193"/>
        <v>216.78</v>
      </c>
      <c r="M198" s="24"/>
      <c r="N198" s="28"/>
      <c r="O198" s="118">
        <f t="shared" si="183"/>
        <v>1E-4</v>
      </c>
    </row>
    <row r="199" spans="1:25" s="21" customFormat="1" ht="33" customHeight="1">
      <c r="A199" s="322" t="str">
        <f t="shared" si="190"/>
        <v>15</v>
      </c>
      <c r="B199" s="228">
        <f t="shared" si="184"/>
        <v>15</v>
      </c>
      <c r="C199" s="44">
        <f t="shared" si="191"/>
        <v>15</v>
      </c>
      <c r="D199" s="165">
        <f t="shared" si="187"/>
        <v>15008</v>
      </c>
      <c r="E199" s="64" t="s">
        <v>37</v>
      </c>
      <c r="F199" s="139">
        <v>97978</v>
      </c>
      <c r="G199" s="65" t="str">
        <f>IF($E199="SINAPI",VLOOKUP($F199,'SINAPI_ONERADO-03.25'!$B$14:$E$10000,2,FALSE),IF($E199="CDHU",VLOOKUP($F199,'CDHU_Onerado-02.25 (197)'!$A$9:$F$4114,2,FALSE),IF($E199="FDE",VLOOKUP($F199,'FDE-01.25'!$A$3:$D$4000,2,FALSE),IF($E199="SIURB (E)",VLOOKUP($F199,'EDIF SEM Des JAN25'!$A$3:$D$3000,2,FALSE),IF($E199="SIURB (I)",VLOOKUP($F199,'INFRA SEM Des JAN25'!$A$2:$D$1000,2,FALSE),IF($E199="SICRO NOVO",VLOOKUP($F199,'SICRO.DNIT ONERADA 01.25'!$A$4:$D$7000,2,FALSE),0))))))</f>
        <v>BASE PARA POÇO DE VISITA CIRCULAR PARA ESGOTO, EM CONCRETO PRÉ-MOLDADO, DIÂMETRO INTERNO = 0,80 M, PROFUNDIDADE = 1,35 M, EXCLUINDO TAMPÃO. AF_12/2020</v>
      </c>
      <c r="H199" s="66" t="str">
        <f>IF($E199="SINAPI",VLOOKUP($F199,'SINAPI_ONERADO-03.25'!$B$2:$E$10000,3,FALSE),IF($E199="CDHU",VLOOKUP($F199,'CDHU_Onerado-02.25 (197)'!$A$9:$F$4114,3,FALSE),IF($E199="FDE",VLOOKUP($F199,'FDE-01.25'!$A$3:$D$4000,3,FALSE),IF($E199="SIURB (E)",VLOOKUP($F199,'EDIF SEM Des JAN25'!$A$3:$D$3000,3,FALSE),IF($E199="SIURB (I)",VLOOKUP($F199,'INFRA SEM Des JAN25'!$A$2:$D$1000,3,FALSE),IF($E199="SICRO NOVO",VLOOKUP($F199,'SICRO.DNIT ONERADA 01.25'!$A$4:$D$7000,3,FALSE),0))))))</f>
        <v>UN</v>
      </c>
      <c r="I199" s="77">
        <f>IF(D199&lt;&gt;0,INDEX('MEMORIA CALCULO'!$A$1:$Q$2429,MATCH(D199,'MEMORIA CALCULO'!$A$1:$A$2429,0),17),0)</f>
        <v>2</v>
      </c>
      <c r="J199" s="192">
        <f>IF($E199="SINAPI",VLOOKUP($F199,'SINAPI_ONERADO-03.25'!$B$14:$E$10000,4,FALSE),IF($E199="CDHU",VLOOKUP($F199,'CDHU_Onerado-02.25 (197)'!$A$9:$F$4114,6,FALSE),IF($E199="FDE",VLOOKUP($F199,'FDE-01.25'!$A$3:$E$4000,5,FALSE),IF($E199="SIURB (E)",VLOOKUP($F199,'EDIF SEM Des JAN25'!$A$3:$D$3000,4,FALSE),IF($E199="SIURB (I)",VLOOKUP($F199,'INFRA SEM Des JAN25'!$A$2:$D$1000,4,FALSE),IF($E199="SICRO NOVO",VLOOKUP($F199,'SICRO.DNIT ONERADA 01.25'!$A$4:$D$7000,4,FALSE),0))))))</f>
        <v>1010.31</v>
      </c>
      <c r="K199" s="193">
        <f t="shared" ref="K199:K201" si="194">J199*(1+IF(N199="x",$T$4,$T$3))</f>
        <v>1237.33</v>
      </c>
      <c r="L199" s="406">
        <f t="shared" si="193"/>
        <v>2474.66</v>
      </c>
      <c r="M199" s="24"/>
      <c r="N199" s="28"/>
      <c r="O199" s="118">
        <f t="shared" si="183"/>
        <v>1.6999999999999999E-3</v>
      </c>
    </row>
    <row r="200" spans="1:25" s="21" customFormat="1" ht="33" customHeight="1">
      <c r="A200" s="322" t="str">
        <f t="shared" si="190"/>
        <v>15</v>
      </c>
      <c r="B200" s="228">
        <f t="shared" si="184"/>
        <v>15</v>
      </c>
      <c r="C200" s="44">
        <f t="shared" si="191"/>
        <v>15</v>
      </c>
      <c r="D200" s="165">
        <f t="shared" si="187"/>
        <v>15009</v>
      </c>
      <c r="E200" s="64" t="s">
        <v>37</v>
      </c>
      <c r="F200" s="139">
        <v>98409</v>
      </c>
      <c r="G200" s="65" t="str">
        <f>IF($E200="SINAPI",VLOOKUP($F200,'SINAPI_ONERADO-03.25'!$B$14:$E$10000,2,FALSE),IF($E200="CDHU",VLOOKUP($F200,'CDHU_Onerado-02.25 (197)'!$A$9:$F$4114,2,FALSE),IF($E200="FDE",VLOOKUP($F200,'FDE-01.25'!$A$3:$D$4000,2,FALSE),IF($E200="SIURB (E)",VLOOKUP($F200,'EDIF SEM Des JAN25'!$A$3:$D$3000,2,FALSE),IF($E200="SIURB (I)",VLOOKUP($F200,'INFRA SEM Des JAN25'!$A$2:$D$1000,2,FALSE),IF($E200="SICRO NOVO",VLOOKUP($F200,'SICRO.DNIT ONERADA 01.25'!$A$4:$D$7000,2,FALSE),0))))))</f>
        <v>ACRÉSCIMO PARA POÇO DE VISITA CIRCULAR PARA ESGOTO, EM CONCRETO PRÉ-MOLDADO, DIÂMETRO INTERNO = 0,8 M. AF_12/2020</v>
      </c>
      <c r="H200" s="66" t="str">
        <f>IF($E200="SINAPI",VLOOKUP($F200,'SINAPI_ONERADO-03.25'!$B$2:$E$10000,3,FALSE),IF($E200="CDHU",VLOOKUP($F200,'CDHU_Onerado-02.25 (197)'!$A$9:$F$4114,3,FALSE),IF($E200="FDE",VLOOKUP($F200,'FDE-01.25'!$A$3:$D$4000,3,FALSE),IF($E200="SIURB (E)",VLOOKUP($F200,'EDIF SEM Des JAN25'!$A$3:$D$3000,3,FALSE),IF($E200="SIURB (I)",VLOOKUP($F200,'INFRA SEM Des JAN25'!$A$2:$D$1000,3,FALSE),IF($E200="SICRO NOVO",VLOOKUP($F200,'SICRO.DNIT ONERADA 01.25'!$A$4:$D$7000,3,FALSE),0))))))</f>
        <v>M</v>
      </c>
      <c r="I200" s="77">
        <f>IF(D200&lt;&gt;0,INDEX('MEMORIA CALCULO'!$A$1:$Q$2429,MATCH(D200,'MEMORIA CALCULO'!$A$1:$A$2429,0),17),0)</f>
        <v>0.26</v>
      </c>
      <c r="J200" s="192">
        <f>IF($E200="SINAPI",VLOOKUP($F200,'SINAPI_ONERADO-03.25'!$B$14:$E$10000,4,FALSE),IF($E200="CDHU",VLOOKUP($F200,'CDHU_Onerado-02.25 (197)'!$A$9:$F$4114,6,FALSE),IF($E200="FDE",VLOOKUP($F200,'FDE-01.25'!$A$3:$E$4000,5,FALSE),IF($E200="SIURB (E)",VLOOKUP($F200,'EDIF SEM Des JAN25'!$A$3:$D$3000,4,FALSE),IF($E200="SIURB (I)",VLOOKUP($F200,'INFRA SEM Des JAN25'!$A$2:$D$1000,4,FALSE),IF($E200="SICRO NOVO",VLOOKUP($F200,'SICRO.DNIT ONERADA 01.25'!$A$4:$D$7000,4,FALSE),0))))))</f>
        <v>423.59</v>
      </c>
      <c r="K200" s="193">
        <f t="shared" si="194"/>
        <v>518.77</v>
      </c>
      <c r="L200" s="406">
        <f t="shared" si="193"/>
        <v>134.88</v>
      </c>
      <c r="M200" s="24"/>
      <c r="N200" s="28"/>
      <c r="O200" s="118">
        <f t="shared" si="183"/>
        <v>1E-4</v>
      </c>
    </row>
    <row r="201" spans="1:25" s="21" customFormat="1" ht="33" customHeight="1">
      <c r="A201" s="322" t="str">
        <f t="shared" si="190"/>
        <v>15</v>
      </c>
      <c r="B201" s="228">
        <f t="shared" si="184"/>
        <v>15</v>
      </c>
      <c r="C201" s="44">
        <f t="shared" si="191"/>
        <v>15</v>
      </c>
      <c r="D201" s="323">
        <f t="shared" si="187"/>
        <v>15010</v>
      </c>
      <c r="E201" s="64" t="s">
        <v>37</v>
      </c>
      <c r="F201" s="139">
        <v>98114</v>
      </c>
      <c r="G201" s="65" t="str">
        <f>IF($E201="SINAPI",VLOOKUP($F201,'SINAPI_ONERADO-03.25'!$B$14:$E$10000,2,FALSE),IF($E201="CDHU",VLOOKUP($F201,'CDHU_Onerado-02.25 (197)'!$A$9:$F$4114,2,FALSE),IF($E201="FDE",VLOOKUP($F201,'FDE-01.25'!$A$3:$D$4000,2,FALSE),IF($E201="SIURB (E)",VLOOKUP($F201,'EDIF SEM Des JAN25'!$A$3:$D$3000,2,FALSE),IF($E201="SIURB (I)",VLOOKUP($F201,'INFRA SEM Des JAN25'!$A$2:$D$1000,2,FALSE),IF($E201="SICRO NOVO",VLOOKUP($F201,'SICRO.DNIT ONERADA 01.25'!$A$4:$D$7000,2,FALSE),0))))))</f>
        <v>TAMPA CIRCULAR PARA ESGOTO E DRENAGEM, EM FERRO FUNDIDO, DIÂMETRO INTERNO = 0,6 M. AF_12/2020</v>
      </c>
      <c r="H201" s="66" t="str">
        <f>IF($E201="SINAPI",VLOOKUP($F201,'SINAPI_ONERADO-03.25'!$B$2:$E$10000,3,FALSE),IF($E201="CDHU",VLOOKUP($F201,'CDHU_Onerado-02.25 (197)'!$A$9:$F$4114,3,FALSE),IF($E201="FDE",VLOOKUP($F201,'FDE-01.25'!$A$3:$D$4000,3,FALSE),IF($E201="SIURB (E)",VLOOKUP($F201,'EDIF SEM Des JAN25'!$A$3:$D$3000,3,FALSE),IF($E201="SIURB (I)",VLOOKUP($F201,'INFRA SEM Des JAN25'!$A$2:$D$1000,3,FALSE),IF($E201="SICRO NOVO",VLOOKUP($F201,'SICRO.DNIT ONERADA 01.25'!$A$4:$D$7000,3,FALSE),0))))))</f>
        <v>UN</v>
      </c>
      <c r="I201" s="77">
        <f>IF(D201&lt;&gt;0,INDEX('MEMORIA CALCULO'!$A$1:$Q$2429,MATCH(D201,'MEMORIA CALCULO'!$A$1:$A$2429,0),17),0)</f>
        <v>2</v>
      </c>
      <c r="J201" s="192">
        <f>IF($E201="SINAPI",VLOOKUP($F201,'SINAPI_ONERADO-03.25'!$B$14:$E$10000,4,FALSE),IF($E201="CDHU",VLOOKUP($F201,'CDHU_Onerado-02.25 (197)'!$A$9:$F$4114,6,FALSE),IF($E201="FDE",VLOOKUP($F201,'FDE-01.25'!$A$3:$E$4000,5,FALSE),IF($E201="SIURB (E)",VLOOKUP($F201,'EDIF SEM Des JAN25'!$A$3:$D$3000,4,FALSE),IF($E201="SIURB (I)",VLOOKUP($F201,'INFRA SEM Des JAN25'!$A$2:$D$1000,4,FALSE),IF($E201="SICRO NOVO",VLOOKUP($F201,'SICRO.DNIT ONERADA 01.25'!$A$4:$D$7000,4,FALSE),0))))))</f>
        <v>550.57000000000005</v>
      </c>
      <c r="K201" s="193">
        <f t="shared" si="194"/>
        <v>674.28</v>
      </c>
      <c r="L201" s="406">
        <f t="shared" si="193"/>
        <v>1348.56</v>
      </c>
      <c r="M201" s="24"/>
      <c r="N201" s="28"/>
      <c r="O201" s="118">
        <f t="shared" si="183"/>
        <v>8.9999999999999998E-4</v>
      </c>
    </row>
    <row r="202" spans="1:25" s="21" customFormat="1" ht="17.45" customHeight="1">
      <c r="A202" s="229"/>
      <c r="B202" s="229"/>
      <c r="D202" s="170"/>
      <c r="E202" s="502"/>
      <c r="F202" s="162"/>
      <c r="G202" s="162"/>
      <c r="I202" s="22"/>
      <c r="J202" s="163"/>
      <c r="K202" s="22"/>
      <c r="L202" s="198"/>
      <c r="M202" s="24"/>
      <c r="N202" s="24"/>
      <c r="O202" s="30"/>
      <c r="Q202" s="24"/>
    </row>
    <row r="203" spans="1:25" s="4" customFormat="1" ht="17.45" customHeight="1">
      <c r="A203" s="322" t="str">
        <f>LEFT(D203,2)</f>
        <v>16</v>
      </c>
      <c r="B203" s="228">
        <f>D203</f>
        <v>16</v>
      </c>
      <c r="C203" s="44">
        <f t="shared" ref="C203:C208" si="195">IF(D203="",0,B203)</f>
        <v>16</v>
      </c>
      <c r="D203" s="409">
        <f>D191+1</f>
        <v>16</v>
      </c>
      <c r="E203" s="436" t="s">
        <v>31674</v>
      </c>
      <c r="F203" s="383"/>
      <c r="G203" s="410"/>
      <c r="H203" s="383"/>
      <c r="I203" s="411"/>
      <c r="J203" s="387"/>
      <c r="K203" s="412" t="s">
        <v>23109</v>
      </c>
      <c r="L203" s="230">
        <f>SUMIF(C204:C412,D203,L204:L412)</f>
        <v>14037.39</v>
      </c>
      <c r="M203" s="5"/>
      <c r="N203" s="38"/>
      <c r="O203" s="45">
        <f t="shared" ref="O203:O208" si="196">IFERROR(L203/$L$11,0)</f>
        <v>9.4999999999999998E-3</v>
      </c>
      <c r="P203" s="39"/>
      <c r="V203" s="3"/>
      <c r="W203" s="3"/>
      <c r="X203" s="3"/>
      <c r="Y203" s="3"/>
    </row>
    <row r="204" spans="1:25" s="21" customFormat="1" ht="17.45" customHeight="1">
      <c r="A204" s="322" t="str">
        <f>LEFT(D204,2)</f>
        <v>16</v>
      </c>
      <c r="B204" s="228">
        <f t="shared" ref="B204:B208" si="197">B203</f>
        <v>16</v>
      </c>
      <c r="C204" s="44">
        <f t="shared" si="195"/>
        <v>16</v>
      </c>
      <c r="D204" s="165">
        <f>(D203*1000)+1</f>
        <v>16001</v>
      </c>
      <c r="E204" s="64" t="s">
        <v>11</v>
      </c>
      <c r="F204" s="139" t="s">
        <v>31675</v>
      </c>
      <c r="G204" s="65" t="str">
        <f>IF($E204="SINAPI",VLOOKUP($F204,'SINAPI_ONERADO-03.25'!G121:K7673,2,FALSE),IF($E204="CDHU",VLOOKUP($F204,'CDHU_Onerado-02.25 (197)'!$A$9:$F$4114,2,FALSE),IF($E204="FDE",VLOOKUP($F204,'FDE-01.25'!$A$3:$D$4000,2,FALSE),IF($E204="SIURB (E)",VLOOKUP($F204,'EDIF SEM Des JAN25'!$A$3:$D$3000,2,FALSE),IF($E204="SIURB (I)",VLOOKUP($F204,'INFRA SEM Des JAN25'!$A$2:$D$1000,2,FALSE),IF($E204="SICRO NOVO",VLOOKUP($F204,'SICRO.DNIT ONERADA 01.25'!$A$4:$D$7000,2,FALSE),0))))))</f>
        <v>CA-10 CAIXA DE AREIA 50X50 CM PARA AGUAS PLUVIAIS</v>
      </c>
      <c r="H204" s="66" t="str">
        <f>IF($E204="SINAPI",VLOOKUP($F204,'SINAPI_ONERADO-03.25'!$G$2:$K$7540,3,FALSE),IF($E204="CDHU",VLOOKUP($F204,'CDHU_Onerado-02.25 (197)'!$A$9:$F$4114,3,FALSE),IF($E204="FDE",VLOOKUP($F204,'FDE-01.25'!$A$3:$D$4000,3,FALSE),IF($E204="SIURB (E)",VLOOKUP($F204,'EDIF SEM Des JAN25'!$A$3:$D$3000,3,FALSE),IF($E204="SIURB (I)",VLOOKUP($F204,'INFRA SEM Des JAN25'!$A$2:$D$1000,3,FALSE),IF($E204="SICRO NOVO",VLOOKUP($F204,'SICRO.DNIT ONERADA 01.25'!$A$4:$D$7000,3,FALSE),0))))))</f>
        <v>UN</v>
      </c>
      <c r="I204" s="77">
        <f>IF(D204&lt;&gt;0,INDEX('MEMORIA CALCULO'!$A$1:$Q$2429,MATCH(D204,'MEMORIA CALCULO'!$A$1:$A$2429,0),17),0)</f>
        <v>4</v>
      </c>
      <c r="J204" s="192">
        <f>IF($E204="SINAPI",VLOOKUP($F204,'SINAPI_ONERADO-03.25'!$G$2:$K$7540,5,FALSE),IF($E204="CDHU",VLOOKUP($F204,'CDHU_Onerado-02.25 (197)'!$A$9:$F$4114,6,FALSE),IF($E204="FDE",VLOOKUP($F204,'FDE-01.25'!$A$3:$E$4000,5,FALSE),IF($E204="SIURB (E)",VLOOKUP($F204,'EDIF SEM Des JAN25'!$A$3:$D$3000,4,FALSE),IF($E204="SIURB (I)",VLOOKUP($F204,'INFRA SEM Des JAN25'!$A$2:$D$1000,4,FALSE),IF($E204="SICRO NOVO",VLOOKUP($F204,'SICRO.DNIT ONERADA 01.25'!$A$4:$D$7000,4,FALSE),0))))))</f>
        <v>502.38</v>
      </c>
      <c r="K204" s="193">
        <f>J204</f>
        <v>502.38</v>
      </c>
      <c r="L204" s="199">
        <f t="shared" ref="L204:L208" si="198">ROUND(ROUND(I204,2)*ROUND(K204,2),2)</f>
        <v>2009.52</v>
      </c>
      <c r="M204" s="24"/>
      <c r="N204" s="28"/>
      <c r="O204" s="118">
        <f t="shared" si="196"/>
        <v>1.4E-3</v>
      </c>
      <c r="Q204" s="24"/>
    </row>
    <row r="205" spans="1:25" s="21" customFormat="1" ht="17.45" customHeight="1">
      <c r="A205" s="322" t="str">
        <f t="shared" ref="A205:A208" si="199">LEFT(D205,2)</f>
        <v>16</v>
      </c>
      <c r="B205" s="228">
        <f t="shared" si="197"/>
        <v>16</v>
      </c>
      <c r="C205" s="44">
        <f t="shared" si="195"/>
        <v>16</v>
      </c>
      <c r="D205" s="165">
        <f t="shared" ref="D205:D208" si="200">D204+1</f>
        <v>16002</v>
      </c>
      <c r="E205" s="64" t="s">
        <v>86</v>
      </c>
      <c r="F205" s="139" t="s">
        <v>221</v>
      </c>
      <c r="G205" s="65" t="str">
        <f>IF($E205="SINAPI",VLOOKUP($F205,'SINAPI_ONERADO-03.25'!G122:K7674,2,FALSE),IF($E205="CDHU",VLOOKUP($F205,'CDHU_Onerado-02.25 (197)'!$A$9:$F$4114,2,FALSE),IF($E205="FDE",VLOOKUP($F205,'FDE-01.25'!$A$3:$D$4000,2,FALSE),IF($E205="SIURB (E)",VLOOKUP($F205,'EDIF SEM Des JAN25'!$A$3:$D$3000,2,FALSE),IF($E205="SIURB (I)",VLOOKUP($F205,'INFRA SEM Des JAN25'!$A$2:$D$1000,2,FALSE),IF($E205="SICRO NOVO",VLOOKUP($F205,'SICRO.DNIT ONERADA 01.25'!$A$4:$D$7000,2,FALSE),0))))))</f>
        <v>Tubo PVC rígido, tipo Coletor Esgoto, junta elástica, DN= 100 mm, inclusive conexões</v>
      </c>
      <c r="H205" s="66" t="str">
        <f>IF($E205="SINAPI",VLOOKUP($F205,'SINAPI_ONERADO-03.25'!$G$2:$K$7540,3,FALSE),IF($E205="CDHU",VLOOKUP($F205,'CDHU_Onerado-02.25 (197)'!$A$9:$F$4114,3,FALSE),IF($E205="FDE",VLOOKUP($F205,'FDE-01.25'!$A$3:$D$4000,3,FALSE),IF($E205="SIURB (E)",VLOOKUP($F205,'EDIF SEM Des JAN25'!$A$3:$D$3000,3,FALSE),IF($E205="SIURB (I)",VLOOKUP($F205,'INFRA SEM Des JAN25'!$A$2:$D$1000,3,FALSE),IF($E205="SICRO NOVO",VLOOKUP($F205,'SICRO.DNIT ONERADA 01.25'!$A$4:$D$7000,3,FALSE),0))))))</f>
        <v>M</v>
      </c>
      <c r="I205" s="77">
        <f>IF(D205&lt;&gt;0,INDEX('MEMORIA CALCULO'!$A$1:$Q$2429,MATCH(D205,'MEMORIA CALCULO'!$A$1:$A$2429,0),17),0)</f>
        <v>34</v>
      </c>
      <c r="J205" s="192">
        <f>IF($E205="SINAPI",VLOOKUP($F205,'SINAPI_ONERADO-03.25'!$G$2:$K$7540,5,FALSE),IF($E205="CDHU",VLOOKUP($F205,'CDHU_Onerado-02.25 (197)'!$A$9:$F$4114,6,FALSE),IF($E205="FDE",VLOOKUP($F205,'FDE-01.25'!$A$3:$E$4000,5,FALSE),IF($E205="SIURB (E)",VLOOKUP($F205,'EDIF SEM Des JAN25'!$A$3:$D$3000,4,FALSE),IF($E205="SIURB (I)",VLOOKUP($F205,'INFRA SEM Des JAN25'!$A$2:$D$1000,4,FALSE),IF($E205="SICRO NOVO",VLOOKUP($F205,'SICRO.DNIT ONERADA 01.25'!$A$4:$D$7000,4,FALSE),0))))))</f>
        <v>47.11</v>
      </c>
      <c r="K205" s="193">
        <f t="shared" ref="K205:K208" si="201">J205*(1+IF(N205="x",$T$4,$T$3))</f>
        <v>57.7</v>
      </c>
      <c r="L205" s="199">
        <f t="shared" si="198"/>
        <v>1961.8</v>
      </c>
      <c r="M205" s="24"/>
      <c r="N205" s="28"/>
      <c r="O205" s="118">
        <f t="shared" si="196"/>
        <v>1.2999999999999999E-3</v>
      </c>
      <c r="Q205" s="24"/>
    </row>
    <row r="206" spans="1:25" s="21" customFormat="1" ht="17.45" customHeight="1">
      <c r="A206" s="322" t="str">
        <f t="shared" si="199"/>
        <v>16</v>
      </c>
      <c r="B206" s="228">
        <f t="shared" si="197"/>
        <v>16</v>
      </c>
      <c r="C206" s="44">
        <f t="shared" si="195"/>
        <v>16</v>
      </c>
      <c r="D206" s="165">
        <f t="shared" si="200"/>
        <v>16003</v>
      </c>
      <c r="E206" s="64" t="s">
        <v>86</v>
      </c>
      <c r="F206" s="139" t="s">
        <v>232</v>
      </c>
      <c r="G206" s="65" t="str">
        <f>IF($E206="SINAPI",VLOOKUP($F206,'SINAPI_ONERADO-03.25'!G123:K7675,2,FALSE),IF($E206="CDHU",VLOOKUP($F206,'CDHU_Onerado-02.25 (197)'!$A$9:$F$4114,2,FALSE),IF($E206="FDE",VLOOKUP($F206,'FDE-01.25'!$A$3:$D$4000,2,FALSE),IF($E206="SIURB (E)",VLOOKUP($F206,'EDIF SEM Des JAN25'!$A$3:$D$3000,2,FALSE),IF($E206="SIURB (I)",VLOOKUP($F206,'INFRA SEM Des JAN25'!$A$2:$D$1000,2,FALSE),IF($E206="SICRO NOVO",VLOOKUP($F206,'SICRO.DNIT ONERADA 01.25'!$A$4:$D$7000,2,FALSE),0))))))</f>
        <v>Tubo PVC rígido, tipo Coletor Esgoto, junta elástica, DN= 150 mm, inclusive conexões</v>
      </c>
      <c r="H206" s="66" t="str">
        <f>IF($E206="SINAPI",VLOOKUP($F206,'SINAPI_ONERADO-03.25'!$G$2:$K$7540,3,FALSE),IF($E206="CDHU",VLOOKUP($F206,'CDHU_Onerado-02.25 (197)'!$A$9:$F$4114,3,FALSE),IF($E206="FDE",VLOOKUP($F206,'FDE-01.25'!$A$3:$D$4000,3,FALSE),IF($E206="SIURB (E)",VLOOKUP($F206,'EDIF SEM Des JAN25'!$A$3:$D$3000,3,FALSE),IF($E206="SIURB (I)",VLOOKUP($F206,'INFRA SEM Des JAN25'!$A$2:$D$1000,3,FALSE),IF($E206="SICRO NOVO",VLOOKUP($F206,'SICRO.DNIT ONERADA 01.25'!$A$4:$D$7000,3,FALSE),0))))))</f>
        <v>M</v>
      </c>
      <c r="I206" s="77">
        <f>IF(D206&lt;&gt;0,INDEX('MEMORIA CALCULO'!$A$1:$Q$2429,MATCH(D206,'MEMORIA CALCULO'!$A$1:$A$2429,0),17),0)</f>
        <v>27</v>
      </c>
      <c r="J206" s="192">
        <f>IF($E206="SINAPI",VLOOKUP($F206,'SINAPI_ONERADO-03.25'!$G$2:$K$7540,5,FALSE),IF($E206="CDHU",VLOOKUP($F206,'CDHU_Onerado-02.25 (197)'!$A$9:$F$4114,6,FALSE),IF($E206="FDE",VLOOKUP($F206,'FDE-01.25'!$A$3:$E$4000,5,FALSE),IF($E206="SIURB (E)",VLOOKUP($F206,'EDIF SEM Des JAN25'!$A$3:$D$3000,4,FALSE),IF($E206="SIURB (I)",VLOOKUP($F206,'INFRA SEM Des JAN25'!$A$2:$D$1000,4,FALSE),IF($E206="SICRO NOVO",VLOOKUP($F206,'SICRO.DNIT ONERADA 01.25'!$A$4:$D$7000,4,FALSE),0))))))</f>
        <v>67.38</v>
      </c>
      <c r="K206" s="193">
        <f t="shared" si="201"/>
        <v>82.52</v>
      </c>
      <c r="L206" s="199">
        <f t="shared" si="198"/>
        <v>2228.04</v>
      </c>
      <c r="M206" s="24"/>
      <c r="N206" s="28"/>
      <c r="O206" s="118">
        <f t="shared" si="196"/>
        <v>1.5E-3</v>
      </c>
      <c r="Q206" s="24"/>
    </row>
    <row r="207" spans="1:25" s="21" customFormat="1" ht="17.45" customHeight="1">
      <c r="A207" s="322" t="str">
        <f t="shared" si="199"/>
        <v>16</v>
      </c>
      <c r="B207" s="228">
        <f>B206</f>
        <v>16</v>
      </c>
      <c r="C207" s="44">
        <f t="shared" si="195"/>
        <v>16</v>
      </c>
      <c r="D207" s="323">
        <f t="shared" si="200"/>
        <v>16004</v>
      </c>
      <c r="E207" s="64" t="s">
        <v>22759</v>
      </c>
      <c r="F207" s="287">
        <v>10011086</v>
      </c>
      <c r="G207" s="65" t="str">
        <f>IF($E207="SINAPI",VLOOKUP($F207,'SINAPI_ONERADO-03.25'!G124:K7676,2,FALSE),IF($E207="CDHU",VLOOKUP($F207,'CDHU_Onerado-02.25 (197)'!$A$9:$F$4114,2,FALSE),IF($E207="FDE",VLOOKUP($F207,'FDE-01.25'!$A$3:$D$4000,2,FALSE),IF($E207="SIURB (E)",VLOOKUP($F207,'EDIF SEM Des JAN25'!$A$3:$D$3000,2,FALSE),IF($E207="SIURB (I)",VLOOKUP($F207,'INFRA SEM Des JAN25'!$A$2:$D$1000,2,FALSE),IF($E207="SICRO NOVO",VLOOKUP($F207,'SICRO.DNIT ONERADA 01.25'!$A$4:$D$7000,2,FALSE),0))))))</f>
        <v>HV.22 - CANALETA DE ALVENARIA PARA GRELHA OU TAMPA DE CONCRETO  L=30CM</v>
      </c>
      <c r="H207" s="66" t="str">
        <f>IF($E207="SINAPI",VLOOKUP($F207,'SINAPI_ONERADO-03.25'!$G$2:$K$7540,3,FALSE),IF($E207="CDHU",VLOOKUP($F207,'CDHU_Onerado-02.25 (197)'!$A$9:$F$4114,3,FALSE),IF($E207="FDE",VLOOKUP($F207,'FDE-01.25'!$A$3:$D$4000,3,FALSE),IF($E207="SIURB (E)",VLOOKUP($F207,'EDIF SEM Des JAN25'!$A$3:$D$3000,3,FALSE),IF($E207="SIURB (I)",VLOOKUP($F207,'INFRA SEM Des JAN25'!$A$2:$D$1000,3,FALSE),IF($E207="SICRO NOVO",VLOOKUP($F207,'SICRO.DNIT ONERADA 01.25'!$A$4:$D$7000,3,FALSE),0))))))</f>
        <v>M</v>
      </c>
      <c r="I207" s="77">
        <f>IF(D207&lt;&gt;0,INDEX('MEMORIA CALCULO'!$A$1:$Q$2429,MATCH(D207,'MEMORIA CALCULO'!$A$1:$A$2429,0),17),0)</f>
        <v>23.6</v>
      </c>
      <c r="J207" s="192">
        <f>IF($E207="SINAPI",VLOOKUP($F207,'SINAPI_ONERADO-03.25'!$G$2:$K$7540,5,FALSE),IF($E207="CDHU",VLOOKUP($F207,'CDHU_Onerado-02.25 (197)'!$A$9:$F$4114,6,FALSE),IF($E207="FDE",VLOOKUP($F207,'FDE-01.25'!$A$3:$E$4000,5,FALSE),IF($E207="SIURB (E)",VLOOKUP($F207,'EDIF SEM Des JAN25'!$A$3:$D$3000,4,FALSE),IF($E207="SIURB (I)",VLOOKUP($F207,'INFRA SEM Des JAN25'!$A$2:$D$1000,4,FALSE),IF($E207="SICRO NOVO",VLOOKUP($F207,'SICRO.DNIT ONERADA 01.25'!$A$4:$D$7000,4,FALSE),0))))))</f>
        <v>183.91</v>
      </c>
      <c r="K207" s="324">
        <f t="shared" si="201"/>
        <v>225.23</v>
      </c>
      <c r="L207" s="325">
        <f t="shared" si="198"/>
        <v>5315.43</v>
      </c>
      <c r="M207" s="24"/>
      <c r="N207" s="28"/>
      <c r="O207" s="118">
        <f t="shared" si="196"/>
        <v>3.5999999999999999E-3</v>
      </c>
    </row>
    <row r="208" spans="1:25" s="21" customFormat="1" ht="17.45" customHeight="1">
      <c r="A208" s="322" t="str">
        <f t="shared" si="199"/>
        <v>16</v>
      </c>
      <c r="B208" s="228">
        <f t="shared" si="197"/>
        <v>16</v>
      </c>
      <c r="C208" s="44">
        <f t="shared" si="195"/>
        <v>16</v>
      </c>
      <c r="D208" s="165">
        <f t="shared" si="200"/>
        <v>16005</v>
      </c>
      <c r="E208" s="64" t="s">
        <v>22759</v>
      </c>
      <c r="F208" s="287">
        <v>10011090</v>
      </c>
      <c r="G208" s="65" t="str">
        <f>IF($E208="SINAPI",VLOOKUP($F208,'SINAPI_ONERADO-03.25'!G125:K7677,2,FALSE),IF($E208="CDHU",VLOOKUP($F208,'CDHU_Onerado-02.25 (197)'!$A$9:$F$4114,2,FALSE),IF($E208="FDE",VLOOKUP($F208,'FDE-01.25'!$A$3:$D$4000,2,FALSE),IF($E208="SIURB (E)",VLOOKUP($F208,'EDIF SEM Des JAN25'!$A$3:$D$3000,2,FALSE),IF($E208="SIURB (I)",VLOOKUP($F208,'INFRA SEM Des JAN25'!$A$2:$D$1000,2,FALSE),IF($E208="SICRO NOVO",VLOOKUP($F208,'SICRO.DNIT ONERADA 01.25'!$A$4:$D$7000,2,FALSE),0))))))</f>
        <v>HC.05 - GRELHA DE CONCRETO PARA CANALETA - L=30CM - SEM PASSAGEM DE VEÍCULOS</v>
      </c>
      <c r="H208" s="66" t="str">
        <f>IF($E208="SINAPI",VLOOKUP($F208,'SINAPI_ONERADO-03.25'!$G$2:$K$7540,3,FALSE),IF($E208="CDHU",VLOOKUP($F208,'CDHU_Onerado-02.25 (197)'!$A$9:$F$4114,3,FALSE),IF($E208="FDE",VLOOKUP($F208,'FDE-01.25'!$A$3:$D$4000,3,FALSE),IF($E208="SIURB (E)",VLOOKUP($F208,'EDIF SEM Des JAN25'!$A$3:$D$3000,3,FALSE),IF($E208="SIURB (I)",VLOOKUP($F208,'INFRA SEM Des JAN25'!$A$2:$D$1000,3,FALSE),IF($E208="SICRO NOVO",VLOOKUP($F208,'SICRO.DNIT ONERADA 01.25'!$A$4:$D$7000,3,FALSE),0))))))</f>
        <v>M</v>
      </c>
      <c r="I208" s="77">
        <f>IF(D208&lt;&gt;0,INDEX('MEMORIA CALCULO'!$A$1:$Q$2429,MATCH(D208,'MEMORIA CALCULO'!$A$1:$A$2429,0),17),0)</f>
        <v>23.6</v>
      </c>
      <c r="J208" s="192">
        <f>IF($E208="SINAPI",VLOOKUP($F208,'SINAPI_ONERADO-03.25'!$G$2:$K$7540,5,FALSE),IF($E208="CDHU",VLOOKUP($F208,'CDHU_Onerado-02.25 (197)'!$A$9:$F$4114,6,FALSE),IF($E208="FDE",VLOOKUP($F208,'FDE-01.25'!$A$3:$E$4000,5,FALSE),IF($E208="SIURB (E)",VLOOKUP($F208,'EDIF SEM Des JAN25'!$A$3:$D$3000,4,FALSE),IF($E208="SIURB (I)",VLOOKUP($F208,'INFRA SEM Des JAN25'!$A$2:$D$1000,4,FALSE),IF($E208="SICRO NOVO",VLOOKUP($F208,'SICRO.DNIT ONERADA 01.25'!$A$4:$D$7000,4,FALSE),0))))))</f>
        <v>87.28</v>
      </c>
      <c r="K208" s="193">
        <f t="shared" si="201"/>
        <v>106.89</v>
      </c>
      <c r="L208" s="199">
        <f t="shared" si="198"/>
        <v>2522.6</v>
      </c>
      <c r="M208" s="24"/>
      <c r="N208" s="28"/>
      <c r="O208" s="118">
        <f t="shared" si="196"/>
        <v>1.6999999999999999E-3</v>
      </c>
    </row>
    <row r="209" spans="1:25" s="21" customFormat="1" ht="17.45" customHeight="1">
      <c r="A209" s="229"/>
      <c r="B209" s="229"/>
      <c r="D209" s="170"/>
      <c r="E209" s="502"/>
      <c r="F209" s="162"/>
      <c r="G209" s="162"/>
      <c r="I209" s="22"/>
      <c r="J209" s="163"/>
      <c r="K209" s="22"/>
      <c r="L209" s="198"/>
      <c r="M209" s="24"/>
      <c r="N209" s="24"/>
      <c r="O209" s="30"/>
      <c r="Q209" s="24"/>
    </row>
    <row r="210" spans="1:25" s="4" customFormat="1" ht="17.45" customHeight="1">
      <c r="A210" s="322" t="str">
        <f>LEFT(D210,2)</f>
        <v>17</v>
      </c>
      <c r="B210" s="228">
        <f>D210</f>
        <v>17</v>
      </c>
      <c r="C210" s="44">
        <f t="shared" ref="C210:C216" si="202">IF(D210="",0,B210)</f>
        <v>17</v>
      </c>
      <c r="D210" s="409">
        <f>D203+1</f>
        <v>17</v>
      </c>
      <c r="E210" s="436" t="s">
        <v>31676</v>
      </c>
      <c r="F210" s="383"/>
      <c r="G210" s="410"/>
      <c r="H210" s="383"/>
      <c r="I210" s="411"/>
      <c r="J210" s="387"/>
      <c r="K210" s="412" t="s">
        <v>23109</v>
      </c>
      <c r="L210" s="230">
        <f>SUMIF(C212:C419,D210,L212:L419)</f>
        <v>50607.8</v>
      </c>
      <c r="M210" s="5"/>
      <c r="N210" s="38"/>
      <c r="O210" s="45">
        <f t="shared" ref="O210:O224" si="203">IFERROR(L210/$L$11,0)</f>
        <v>3.4099999999999998E-2</v>
      </c>
      <c r="P210" s="39"/>
      <c r="V210" s="3"/>
      <c r="W210" s="3"/>
      <c r="X210" s="3"/>
      <c r="Y210" s="3"/>
    </row>
    <row r="211" spans="1:25" s="4" customFormat="1" ht="17.45" customHeight="1">
      <c r="A211" s="322"/>
      <c r="B211" s="228"/>
      <c r="C211" s="44"/>
      <c r="D211" s="381"/>
      <c r="E211" s="436" t="s">
        <v>31677</v>
      </c>
      <c r="F211" s="383"/>
      <c r="G211" s="384"/>
      <c r="H211" s="385"/>
      <c r="I211" s="386"/>
      <c r="J211" s="387"/>
      <c r="K211" s="388"/>
      <c r="L211" s="230"/>
      <c r="M211" s="5"/>
      <c r="N211" s="38"/>
      <c r="O211" s="45"/>
      <c r="P211" s="39"/>
      <c r="V211" s="3"/>
      <c r="W211" s="3"/>
      <c r="X211" s="3"/>
      <c r="Y211" s="3"/>
    </row>
    <row r="212" spans="1:25" s="21" customFormat="1" ht="17.45" customHeight="1">
      <c r="A212" s="322" t="str">
        <f>LEFT(D212,2)</f>
        <v>17</v>
      </c>
      <c r="B212" s="228">
        <f>B210</f>
        <v>17</v>
      </c>
      <c r="C212" s="44">
        <f t="shared" si="202"/>
        <v>17</v>
      </c>
      <c r="D212" s="165">
        <f>(D210*1000)+1</f>
        <v>17001</v>
      </c>
      <c r="E212" s="64" t="s">
        <v>86</v>
      </c>
      <c r="F212" s="139" t="s">
        <v>327</v>
      </c>
      <c r="G212" s="65" t="str">
        <f>IF($E212="SINAPI",VLOOKUP($F212,'SINAPI_ONERADO-03.25'!G128:K7680,2,FALSE),IF($E212="CDHU",VLOOKUP($F212,'CDHU_Onerado-02.25 (197)'!$A$9:$F$4114,2,FALSE),IF($E212="FDE",VLOOKUP($F212,'FDE-01.25'!$A$3:$D$4000,2,FALSE),IF($E212="SIURB (E)",VLOOKUP($F212,'EDIF SEM Des JAN25'!$A$3:$D$3000,2,FALSE),IF($E212="SIURB (I)",VLOOKUP($F212,'INFRA SEM Des JAN25'!$A$2:$D$1000,2,FALSE),IF($E212="SICRO NOVO",VLOOKUP($F212,'SICRO.DNIT ONERADA 01.25'!$A$4:$D$7000,2,FALSE),0))))))</f>
        <v>Argamassa de regularização e/ou proteção</v>
      </c>
      <c r="H212" s="66" t="str">
        <f>IF($E212="SINAPI",VLOOKUP($F212,'SINAPI_ONERADO-03.25'!$G$2:$K$7540,3,FALSE),IF($E212="CDHU",VLOOKUP($F212,'CDHU_Onerado-02.25 (197)'!$A$9:$F$4114,3,FALSE),IF($E212="FDE",VLOOKUP($F212,'FDE-01.25'!$A$3:$D$4000,3,FALSE),IF($E212="SIURB (E)",VLOOKUP($F212,'EDIF SEM Des JAN25'!$A$3:$D$3000,3,FALSE),IF($E212="SIURB (I)",VLOOKUP($F212,'INFRA SEM Des JAN25'!$A$2:$D$1000,3,FALSE),IF($E212="SICRO NOVO",VLOOKUP($F212,'SICRO.DNIT ONERADA 01.25'!$A$4:$D$7000,3,FALSE),0))))))</f>
        <v>M3</v>
      </c>
      <c r="I212" s="77">
        <f>IF(D212&lt;&gt;0,INDEX('MEMORIA CALCULO'!$A$1:$Q$2429,MATCH(D212,'MEMORIA CALCULO'!$A$1:$A$2429,0),17),0)</f>
        <v>6.23</v>
      </c>
      <c r="J212" s="192">
        <f>IF($E212="SINAPI",VLOOKUP($F212,'SINAPI_ONERADO-03.25'!$G$2:$K$7540,5,FALSE),IF($E212="CDHU",VLOOKUP($F212,'CDHU_Onerado-02.25 (197)'!$A$9:$F$4114,6,FALSE),IF($E212="FDE",VLOOKUP($F212,'FDE-01.25'!$A$3:$E$4000,5,FALSE),IF($E212="SIURB (E)",VLOOKUP($F212,'EDIF SEM Des JAN25'!$A$3:$D$3000,4,FALSE),IF($E212="SIURB (I)",VLOOKUP($F212,'INFRA SEM Des JAN25'!$A$2:$D$1000,4,FALSE),IF($E212="SICRO NOVO",VLOOKUP($F212,'SICRO.DNIT ONERADA 01.25'!$A$4:$D$7000,4,FALSE),0))))))</f>
        <v>797.6</v>
      </c>
      <c r="K212" s="193">
        <f t="shared" ref="K212:K216" si="204">J212*(1+IF(N212="x",$T$4,$T$3))</f>
        <v>976.82</v>
      </c>
      <c r="L212" s="199">
        <f t="shared" ref="L212:L216" si="205">ROUND(ROUND(I212,2)*ROUND(K212,2),2)</f>
        <v>6085.59</v>
      </c>
      <c r="M212" s="24"/>
      <c r="N212" s="28"/>
      <c r="O212" s="118">
        <f t="shared" si="203"/>
        <v>4.1000000000000003E-3</v>
      </c>
      <c r="Q212" s="24"/>
    </row>
    <row r="213" spans="1:25" s="21" customFormat="1" ht="33" customHeight="1">
      <c r="A213" s="322" t="str">
        <f t="shared" ref="A213:A216" si="206">LEFT(D213,2)</f>
        <v>17</v>
      </c>
      <c r="B213" s="228">
        <f t="shared" ref="B213:B222" si="207">B212</f>
        <v>17</v>
      </c>
      <c r="C213" s="44">
        <f t="shared" si="202"/>
        <v>17</v>
      </c>
      <c r="D213" s="165">
        <f t="shared" ref="D213:D222" si="208">D212+1</f>
        <v>17002</v>
      </c>
      <c r="E213" s="64" t="s">
        <v>37</v>
      </c>
      <c r="F213" s="139">
        <v>87263</v>
      </c>
      <c r="G213" s="65" t="str">
        <f>IF($E213="SINAPI",VLOOKUP($F213,'SINAPI_ONERADO-03.25'!$B$14:$E$10000,2,FALSE),IF($E213="CDHU",VLOOKUP($F213,'CDHU_Onerado-02.25 (197)'!$A$9:$F$4114,2,FALSE),IF($E213="FDE",VLOOKUP($F213,'FDE-01.25'!$A$3:$D$4000,2,FALSE),IF($E213="SIURB (E)",VLOOKUP($F213,'EDIF SEM Des JAN25'!$A$3:$D$3000,2,FALSE),IF($E213="SIURB (I)",VLOOKUP($F213,'INFRA SEM Des JAN25'!$A$2:$D$1000,2,FALSE),IF($E213="SICRO NOVO",VLOOKUP($F213,'SICRO.DNIT ONERADA 01.25'!$A$4:$D$7000,2,FALSE),0))))))</f>
        <v>REVESTIMENTO CERÂMICO PARA PISO COM PLACAS TIPO PORCELANATO DE DIMENSÕES 60X60 CM APLICADA EM AMBIENTES DE ÁREA MAIOR QUE 10 M². AF_02/2023_PE</v>
      </c>
      <c r="H213" s="66" t="str">
        <f>IF($E213="SINAPI",VLOOKUP($F213,'SINAPI_ONERADO-03.25'!$B$2:$E$10000,3,FALSE),IF($E213="CDHU",VLOOKUP($F213,'CDHU_Onerado-02.25 (197)'!$A$9:$F$4114,3,FALSE),IF($E213="FDE",VLOOKUP($F213,'FDE-01.25'!$A$3:$D$4000,3,FALSE),IF($E213="SIURB (E)",VLOOKUP($F213,'EDIF SEM Des JAN25'!$A$3:$D$3000,3,FALSE),IF($E213="SIURB (I)",VLOOKUP($F213,'INFRA SEM Des JAN25'!$A$2:$D$1000,3,FALSE),IF($E213="SICRO NOVO",VLOOKUP($F213,'SICRO.DNIT ONERADA 01.25'!$A$4:$D$7000,3,FALSE),0))))))</f>
        <v>M2</v>
      </c>
      <c r="I213" s="77">
        <f>IF(D213&lt;&gt;0,INDEX('MEMORIA CALCULO'!$A$1:$Q$2429,MATCH(D213,'MEMORIA CALCULO'!$A$1:$A$2429,0),17),0)</f>
        <v>44.05</v>
      </c>
      <c r="J213" s="192">
        <f>IF($E213="SINAPI",VLOOKUP($F213,'SINAPI_ONERADO-03.25'!$B$14:$E$10000,4,FALSE),IF($E213="CDHU",VLOOKUP($F213,'CDHU_Onerado-02.25 (197)'!$A$9:$F$4114,6,FALSE),IF($E213="FDE",VLOOKUP($F213,'FDE-01.25'!$A$3:$E$4000,5,FALSE),IF($E213="SIURB (E)",VLOOKUP($F213,'EDIF SEM Des JAN25'!$A$3:$D$3000,4,FALSE),IF($E213="SIURB (I)",VLOOKUP($F213,'INFRA SEM Des JAN25'!$A$2:$D$1000,4,FALSE),IF($E213="SICRO NOVO",VLOOKUP($F213,'SICRO.DNIT ONERADA 01.25'!$A$4:$D$7000,4,FALSE),0))))))</f>
        <v>105.85</v>
      </c>
      <c r="K213" s="193">
        <f t="shared" si="204"/>
        <v>129.63</v>
      </c>
      <c r="L213" s="406">
        <f t="shared" si="205"/>
        <v>5710.2</v>
      </c>
      <c r="M213" s="24"/>
      <c r="N213" s="28"/>
      <c r="O213" s="118">
        <f t="shared" si="203"/>
        <v>3.8E-3</v>
      </c>
      <c r="Q213" s="24"/>
    </row>
    <row r="214" spans="1:25" s="21" customFormat="1" ht="33" customHeight="1">
      <c r="A214" s="322" t="str">
        <f t="shared" si="206"/>
        <v>17</v>
      </c>
      <c r="B214" s="228">
        <f t="shared" si="207"/>
        <v>17</v>
      </c>
      <c r="C214" s="44">
        <f t="shared" si="202"/>
        <v>17</v>
      </c>
      <c r="D214" s="165">
        <f t="shared" si="208"/>
        <v>17003</v>
      </c>
      <c r="E214" s="64" t="s">
        <v>37</v>
      </c>
      <c r="F214" s="139">
        <v>88650</v>
      </c>
      <c r="G214" s="65" t="str">
        <f>IF($E214="SINAPI",VLOOKUP($F214,'SINAPI_ONERADO-03.25'!$B$14:$E$10000,2,FALSE),IF($E214="CDHU",VLOOKUP($F214,'CDHU_Onerado-02.25 (197)'!$A$9:$F$4114,2,FALSE),IF($E214="FDE",VLOOKUP($F214,'FDE-01.25'!$A$3:$D$4000,2,FALSE),IF($E214="SIURB (E)",VLOOKUP($F214,'EDIF SEM Des JAN25'!$A$3:$D$3000,2,FALSE),IF($E214="SIURB (I)",VLOOKUP($F214,'INFRA SEM Des JAN25'!$A$2:$D$1000,2,FALSE),IF($E214="SICRO NOVO",VLOOKUP($F214,'SICRO.DNIT ONERADA 01.25'!$A$4:$D$7000,2,FALSE),0))))))</f>
        <v>RODAPÉ CERÂMICO DE 7CM DE ALTURA COM PLACAS TIPO ESMALTADA DE DIMENSÕES 60X60CM. AF_02/2023</v>
      </c>
      <c r="H214" s="66" t="str">
        <f>IF($E214="SINAPI",VLOOKUP($F214,'SINAPI_ONERADO-03.25'!$B$2:$E$10000,3,FALSE),IF($E214="CDHU",VLOOKUP($F214,'CDHU_Onerado-02.25 (197)'!$A$9:$F$4114,3,FALSE),IF($E214="FDE",VLOOKUP($F214,'FDE-01.25'!$A$3:$D$4000,3,FALSE),IF($E214="SIURB (E)",VLOOKUP($F214,'EDIF SEM Des JAN25'!$A$3:$D$3000,3,FALSE),IF($E214="SIURB (I)",VLOOKUP($F214,'INFRA SEM Des JAN25'!$A$2:$D$1000,3,FALSE),IF($E214="SICRO NOVO",VLOOKUP($F214,'SICRO.DNIT ONERADA 01.25'!$A$4:$D$7000,3,FALSE),0))))))</f>
        <v>M</v>
      </c>
      <c r="I214" s="77">
        <f>IF(D214&lt;&gt;0,INDEX('MEMORIA CALCULO'!$A$1:$Q$2429,MATCH(D214,'MEMORIA CALCULO'!$A$1:$A$2429,0),17),0)</f>
        <v>45.6</v>
      </c>
      <c r="J214" s="192">
        <f>IF($E214="SINAPI",VLOOKUP($F214,'SINAPI_ONERADO-03.25'!$B$14:$E$10000,4,FALSE),IF($E214="CDHU",VLOOKUP($F214,'CDHU_Onerado-02.25 (197)'!$A$9:$F$4114,6,FALSE),IF($E214="FDE",VLOOKUP($F214,'FDE-01.25'!$A$3:$E$4000,5,FALSE),IF($E214="SIURB (E)",VLOOKUP($F214,'EDIF SEM Des JAN25'!$A$3:$D$3000,4,FALSE),IF($E214="SIURB (I)",VLOOKUP($F214,'INFRA SEM Des JAN25'!$A$2:$D$1000,4,FALSE),IF($E214="SICRO NOVO",VLOOKUP($F214,'SICRO.DNIT ONERADA 01.25'!$A$4:$D$7000,4,FALSE),0))))))</f>
        <v>11.22</v>
      </c>
      <c r="K214" s="193">
        <f t="shared" si="204"/>
        <v>13.74</v>
      </c>
      <c r="L214" s="406">
        <f t="shared" si="205"/>
        <v>626.54</v>
      </c>
      <c r="M214" s="24"/>
      <c r="N214" s="28"/>
      <c r="O214" s="118">
        <f t="shared" si="203"/>
        <v>4.0000000000000002E-4</v>
      </c>
      <c r="Q214" s="24"/>
    </row>
    <row r="215" spans="1:25" s="4" customFormat="1" ht="17.45" customHeight="1">
      <c r="A215" s="322"/>
      <c r="B215" s="228"/>
      <c r="C215" s="44"/>
      <c r="D215" s="381"/>
      <c r="E215" s="436" t="s">
        <v>31678</v>
      </c>
      <c r="F215" s="383"/>
      <c r="G215" s="384"/>
      <c r="H215" s="385"/>
      <c r="I215" s="386"/>
      <c r="J215" s="387"/>
      <c r="K215" s="388"/>
      <c r="L215" s="230"/>
      <c r="M215" s="5"/>
      <c r="N215" s="38"/>
      <c r="O215" s="45"/>
      <c r="P215" s="39"/>
      <c r="V215" s="3"/>
      <c r="W215" s="3"/>
      <c r="X215" s="3"/>
      <c r="Y215" s="3"/>
    </row>
    <row r="216" spans="1:25" s="21" customFormat="1" ht="33" customHeight="1">
      <c r="A216" s="322" t="str">
        <f t="shared" si="206"/>
        <v>17</v>
      </c>
      <c r="B216" s="228">
        <f>B214</f>
        <v>17</v>
      </c>
      <c r="C216" s="44">
        <f t="shared" si="202"/>
        <v>17</v>
      </c>
      <c r="D216" s="323">
        <f>D214+1</f>
        <v>17004</v>
      </c>
      <c r="E216" s="64" t="s">
        <v>37</v>
      </c>
      <c r="F216" s="139">
        <v>87265</v>
      </c>
      <c r="G216" s="65" t="str">
        <f>IF($E216="SINAPI",VLOOKUP($F216,'SINAPI_ONERADO-03.25'!$B$14:$E$10000,2,FALSE),IF($E216="CDHU",VLOOKUP($F216,'CDHU_Onerado-02.25 (197)'!$A$9:$F$4114,2,FALSE),IF($E216="FDE",VLOOKUP($F216,'FDE-01.25'!$A$3:$D$4000,2,FALSE),IF($E216="SIURB (E)",VLOOKUP($F216,'EDIF SEM Des JAN25'!$A$3:$D$3000,2,FALSE),IF($E216="SIURB (I)",VLOOKUP($F216,'INFRA SEM Des JAN25'!$A$2:$D$1000,2,FALSE),IF($E216="SICRO NOVO",VLOOKUP($F216,'SICRO.DNIT ONERADA 01.25'!$A$4:$D$7000,2,FALSE),0))))))</f>
        <v>REVESTIMENTO CERÂMICO PARA PAREDES INTERNAS COM PLACAS TIPO ESMALTADA DE DIMENSÕES 20X20 CM APLICADAS NA ALTURA INTEIRA DAS PAREDES.  AF_02/2023_PE</v>
      </c>
      <c r="H216" s="66" t="str">
        <f>IF($E216="SINAPI",VLOOKUP($F216,'SINAPI_ONERADO-03.25'!$B$2:$E$10000,3,FALSE),IF($E216="CDHU",VLOOKUP($F216,'CDHU_Onerado-02.25 (197)'!$A$9:$F$4114,3,FALSE),IF($E216="FDE",VLOOKUP($F216,'FDE-01.25'!$A$3:$D$4000,3,FALSE),IF($E216="SIURB (E)",VLOOKUP($F216,'EDIF SEM Des JAN25'!$A$3:$D$3000,3,FALSE),IF($E216="SIURB (I)",VLOOKUP($F216,'INFRA SEM Des JAN25'!$A$2:$D$1000,3,FALSE),IF($E216="SICRO NOVO",VLOOKUP($F216,'SICRO.DNIT ONERADA 01.25'!$A$4:$D$7000,3,FALSE),0))))))</f>
        <v>M2</v>
      </c>
      <c r="I216" s="77">
        <f>IF(D216&lt;&gt;0,INDEX('MEMORIA CALCULO'!$A$1:$Q$2429,MATCH(D216,'MEMORIA CALCULO'!$A$1:$A$2429,0),17),0)</f>
        <v>54.01</v>
      </c>
      <c r="J216" s="192">
        <f>IF($E216="SINAPI",VLOOKUP($F216,'SINAPI_ONERADO-03.25'!$B$14:$E$10000,4,FALSE),IF($E216="CDHU",VLOOKUP($F216,'CDHU_Onerado-02.25 (197)'!$A$9:$F$4114,6,FALSE),IF($E216="FDE",VLOOKUP($F216,'FDE-01.25'!$A$3:$E$4000,5,FALSE),IF($E216="SIURB (E)",VLOOKUP($F216,'EDIF SEM Des JAN25'!$A$3:$D$3000,4,FALSE),IF($E216="SIURB (I)",VLOOKUP($F216,'INFRA SEM Des JAN25'!$A$2:$D$1000,4,FALSE),IF($E216="SICRO NOVO",VLOOKUP($F216,'SICRO.DNIT ONERADA 01.25'!$A$4:$D$7000,4,FALSE),0))))))</f>
        <v>58.75</v>
      </c>
      <c r="K216" s="193">
        <f t="shared" ref="K216:K217" si="209">J216*(1+IF(N216="x",$T$4,$T$3))</f>
        <v>71.95</v>
      </c>
      <c r="L216" s="406">
        <f t="shared" ref="L216:L217" si="210">ROUND(ROUND(I216,2)*ROUND(K216,2),2)</f>
        <v>3886.02</v>
      </c>
      <c r="M216" s="24"/>
      <c r="N216" s="28"/>
      <c r="O216" s="118">
        <f t="shared" si="203"/>
        <v>2.5999999999999999E-3</v>
      </c>
    </row>
    <row r="217" spans="1:25" s="21" customFormat="1" ht="33" customHeight="1">
      <c r="A217" s="322" t="str">
        <f t="shared" ref="A217:A224" si="211">LEFT(D217,2)</f>
        <v>17</v>
      </c>
      <c r="B217" s="228">
        <f t="shared" si="207"/>
        <v>17</v>
      </c>
      <c r="C217" s="44">
        <f t="shared" ref="C217:C224" si="212">IF(D217="",0,B217)</f>
        <v>17</v>
      </c>
      <c r="D217" s="165">
        <f t="shared" si="208"/>
        <v>17005</v>
      </c>
      <c r="E217" s="64" t="s">
        <v>37</v>
      </c>
      <c r="F217" s="139">
        <v>95626</v>
      </c>
      <c r="G217" s="65" t="str">
        <f>IF($E217="SINAPI",VLOOKUP($F217,'SINAPI_ONERADO-03.25'!$B$14:$E$10000,2,FALSE),IF($E217="CDHU",VLOOKUP($F217,'CDHU_Onerado-02.25 (197)'!$A$9:$F$4114,2,FALSE),IF($E217="FDE",VLOOKUP($F217,'FDE-01.25'!$A$3:$D$4000,2,FALSE),IF($E217="SIURB (E)",VLOOKUP($F217,'EDIF SEM Des JAN25'!$A$3:$D$3000,2,FALSE),IF($E217="SIURB (I)",VLOOKUP($F217,'INFRA SEM Des JAN25'!$A$2:$D$1000,2,FALSE),IF($E217="SICRO NOVO",VLOOKUP($F217,'SICRO.DNIT ONERADA 01.25'!$A$4:$D$7000,2,FALSE),0))))))</f>
        <v>APLICAÇÃO MANUAL DE TINTA LÁTEX ACRÍLICA EM PAREDE EXTERNAS DE CASAS, DUAS DEMÃOS. AF_03/2024</v>
      </c>
      <c r="H217" s="66" t="str">
        <f>IF($E217="SINAPI",VLOOKUP($F217,'SINAPI_ONERADO-03.25'!$B$2:$E$10000,3,FALSE),IF($E217="CDHU",VLOOKUP($F217,'CDHU_Onerado-02.25 (197)'!$A$9:$F$4114,3,FALSE),IF($E217="FDE",VLOOKUP($F217,'FDE-01.25'!$A$3:$D$4000,3,FALSE),IF($E217="SIURB (E)",VLOOKUP($F217,'EDIF SEM Des JAN25'!$A$3:$D$3000,3,FALSE),IF($E217="SIURB (I)",VLOOKUP($F217,'INFRA SEM Des JAN25'!$A$2:$D$1000,3,FALSE),IF($E217="SICRO NOVO",VLOOKUP($F217,'SICRO.DNIT ONERADA 01.25'!$A$4:$D$7000,3,FALSE),0))))))</f>
        <v>M2</v>
      </c>
      <c r="I217" s="77">
        <f>IF(D217&lt;&gt;0,INDEX('MEMORIA CALCULO'!$A$1:$Q$2429,MATCH(D217,'MEMORIA CALCULO'!$A$1:$A$2429,0),17),0)</f>
        <v>125.02</v>
      </c>
      <c r="J217" s="192">
        <f>IF($E217="SINAPI",VLOOKUP($F217,'SINAPI_ONERADO-03.25'!$B$14:$E$10000,4,FALSE),IF($E217="CDHU",VLOOKUP($F217,'CDHU_Onerado-02.25 (197)'!$A$9:$F$4114,6,FALSE),IF($E217="FDE",VLOOKUP($F217,'FDE-01.25'!$A$3:$E$4000,5,FALSE),IF($E217="SIURB (E)",VLOOKUP($F217,'EDIF SEM Des JAN25'!$A$3:$D$3000,4,FALSE),IF($E217="SIURB (I)",VLOOKUP($F217,'INFRA SEM Des JAN25'!$A$2:$D$1000,4,FALSE),IF($E217="SICRO NOVO",VLOOKUP($F217,'SICRO.DNIT ONERADA 01.25'!$A$4:$D$7000,4,FALSE),0))))))</f>
        <v>18.32</v>
      </c>
      <c r="K217" s="193">
        <f t="shared" si="209"/>
        <v>22.44</v>
      </c>
      <c r="L217" s="406">
        <f t="shared" si="210"/>
        <v>2805.45</v>
      </c>
      <c r="M217" s="24"/>
      <c r="N217" s="28"/>
      <c r="O217" s="118">
        <f t="shared" si="203"/>
        <v>1.9E-3</v>
      </c>
    </row>
    <row r="218" spans="1:25" s="21" customFormat="1" ht="17.45" customHeight="1">
      <c r="A218" s="322" t="str">
        <f t="shared" si="211"/>
        <v>17</v>
      </c>
      <c r="B218" s="228">
        <f t="shared" si="207"/>
        <v>17</v>
      </c>
      <c r="C218" s="44">
        <f t="shared" si="212"/>
        <v>17</v>
      </c>
      <c r="D218" s="165">
        <f t="shared" si="208"/>
        <v>17006</v>
      </c>
      <c r="E218" s="64" t="s">
        <v>22758</v>
      </c>
      <c r="F218" s="287">
        <v>10025001</v>
      </c>
      <c r="G218" s="65" t="str">
        <f>IF($E218="SINAPI",VLOOKUP($F218,'SINAPI_ONERADO-03.25'!G133:K7685,2,FALSE),IF($E218="CDHU",VLOOKUP($F218,'CDHU_Onerado-02.25 (197)'!$A$9:$F$4114,2,FALSE),IF($E218="FDE",VLOOKUP($F218,'FDE-01.25'!$A$3:$D$4000,2,FALSE),IF($E218="SIURB (E)",VLOOKUP($F218,'EDIF SEM Des JAN25'!$A$3:$D$3000,2,FALSE),IF($E218="SIURB (I)",VLOOKUP($F218,'INFRA SEM Des JAN25'!$A$2:$D$1000,2,FALSE),IF($E218="SICRO NOVO",VLOOKUP($F218,'SICRO.DNIT ONERADA 01.25'!$A$4:$D$7000,2,FALSE),0))))))</f>
        <v>APLICAÇÃO DE TINTA ANTI-PICHAÇÃO - BASE SOLVENTE - 2 DEMÃOS</v>
      </c>
      <c r="H218" s="66" t="str">
        <f>IF($E218="SINAPI",VLOOKUP($F218,'SINAPI_ONERADO-03.25'!$G$2:$K$7540,3,FALSE),IF($E218="CDHU",VLOOKUP($F218,'CDHU_Onerado-02.25 (197)'!$A$9:$F$4114,3,FALSE),IF($E218="FDE",VLOOKUP($F218,'FDE-01.25'!$A$3:$D$4000,3,FALSE),IF($E218="SIURB (E)",VLOOKUP($F218,'EDIF SEM Des JAN25'!$A$3:$D$3000,3,FALSE),IF($E218="SIURB (I)",VLOOKUP($F218,'INFRA SEM Des JAN25'!$A$2:$D$1000,3,FALSE),IF($E218="SICRO NOVO",VLOOKUP($F218,'SICRO.DNIT ONERADA 01.25'!$A$4:$D$7000,3,FALSE),0))))))</f>
        <v>M2</v>
      </c>
      <c r="I218" s="77">
        <f>IF(D218&lt;&gt;0,INDEX('MEMORIA CALCULO'!$A$1:$Q$2429,MATCH(D218,'MEMORIA CALCULO'!$A$1:$A$2429,0),17),0)</f>
        <v>3.2</v>
      </c>
      <c r="J218" s="192">
        <f>IF($E218="SINAPI",VLOOKUP($F218,'SINAPI_ONERADO-03.25'!$G$2:$K$7540,5,FALSE),IF($E218="CDHU",VLOOKUP($F218,'CDHU_Onerado-02.25 (197)'!$A$9:$F$4114,6,FALSE),IF($E218="FDE",VLOOKUP($F218,'FDE-01.25'!$A$3:$E$4000,5,FALSE),IF($E218="SIURB (E)",VLOOKUP($F218,'EDIF SEM Des JAN25'!$A$3:$D$3000,4,FALSE),IF($E218="SIURB (I)",VLOOKUP($F218,'INFRA SEM Des JAN25'!$A$2:$D$1000,4,FALSE),IF($E218="SICRO NOVO",VLOOKUP($F218,'SICRO.DNIT ONERADA 01.25'!$A$4:$D$7000,4,FALSE),0))))))</f>
        <v>80.59</v>
      </c>
      <c r="K218" s="193">
        <f t="shared" ref="K217:K224" si="213">J218*(1+IF(N218="x",$T$4,$T$3))</f>
        <v>98.7</v>
      </c>
      <c r="L218" s="199">
        <f t="shared" ref="L217:L224" si="214">ROUND(ROUND(I218,2)*ROUND(K218,2),2)</f>
        <v>315.83999999999997</v>
      </c>
      <c r="M218" s="24"/>
      <c r="N218" s="28"/>
      <c r="O218" s="118">
        <f t="shared" si="203"/>
        <v>2.0000000000000001E-4</v>
      </c>
    </row>
    <row r="219" spans="1:25" s="21" customFormat="1" ht="17.45" customHeight="1">
      <c r="A219" s="322" t="str">
        <f t="shared" si="211"/>
        <v>17</v>
      </c>
      <c r="B219" s="228">
        <f t="shared" si="207"/>
        <v>17</v>
      </c>
      <c r="C219" s="44">
        <f t="shared" si="212"/>
        <v>17</v>
      </c>
      <c r="D219" s="323">
        <f t="shared" si="208"/>
        <v>17007</v>
      </c>
      <c r="E219" s="64" t="s">
        <v>22759</v>
      </c>
      <c r="F219" s="287">
        <v>17005040</v>
      </c>
      <c r="G219" s="65" t="str">
        <f>IF($E219="SINAPI",VLOOKUP($F219,'SINAPI_ONERADO-03.25'!G134:K7686,2,FALSE),IF($E219="CDHU",VLOOKUP($F219,'CDHU_Onerado-02.25 (197)'!$A$9:$F$4114,2,FALSE),IF($E219="FDE",VLOOKUP($F219,'FDE-01.25'!$A$3:$D$4000,2,FALSE),IF($E219="SIURB (E)",VLOOKUP($F219,'EDIF SEM Des JAN25'!$A$3:$D$3000,2,FALSE),IF($E219="SIURB (I)",VLOOKUP($F219,'INFRA SEM Des JAN25'!$A$2:$D$1000,2,FALSE),IF($E219="SICRO NOVO",VLOOKUP($F219,'SICRO.DNIT ONERADA 01.25'!$A$4:$D$7000,2,FALSE),0))))))</f>
        <v>DM.05 - FAIXA BATE-CARTEIRA PARA SALA DE AULA</v>
      </c>
      <c r="H219" s="66" t="str">
        <f>IF($E219="SINAPI",VLOOKUP($F219,'SINAPI_ONERADO-03.25'!$G$2:$K$7540,3,FALSE),IF($E219="CDHU",VLOOKUP($F219,'CDHU_Onerado-02.25 (197)'!$A$9:$F$4114,3,FALSE),IF($E219="FDE",VLOOKUP($F219,'FDE-01.25'!$A$3:$D$4000,3,FALSE),IF($E219="SIURB (E)",VLOOKUP($F219,'EDIF SEM Des JAN25'!$A$3:$D$3000,3,FALSE),IF($E219="SIURB (I)",VLOOKUP($F219,'INFRA SEM Des JAN25'!$A$2:$D$1000,3,FALSE),IF($E219="SICRO NOVO",VLOOKUP($F219,'SICRO.DNIT ONERADA 01.25'!$A$4:$D$7000,3,FALSE),0))))))</f>
        <v>M</v>
      </c>
      <c r="I219" s="77">
        <f>IF(D219&lt;&gt;0,INDEX('MEMORIA CALCULO'!$A$1:$Q$2429,MATCH(D219,'MEMORIA CALCULO'!$A$1:$A$2429,0),17),0)</f>
        <v>45.6</v>
      </c>
      <c r="J219" s="192">
        <f>IF($E219="SINAPI",VLOOKUP($F219,'SINAPI_ONERADO-03.25'!$G$2:$K$7540,5,FALSE),IF($E219="CDHU",VLOOKUP($F219,'CDHU_Onerado-02.25 (197)'!$A$9:$F$4114,6,FALSE),IF($E219="FDE",VLOOKUP($F219,'FDE-01.25'!$A$3:$E$4000,5,FALSE),IF($E219="SIURB (E)",VLOOKUP($F219,'EDIF SEM Des JAN25'!$A$3:$D$3000,4,FALSE),IF($E219="SIURB (I)",VLOOKUP($F219,'INFRA SEM Des JAN25'!$A$2:$D$1000,4,FALSE),IF($E219="SICRO NOVO",VLOOKUP($F219,'SICRO.DNIT ONERADA 01.25'!$A$4:$D$7000,4,FALSE),0))))))</f>
        <v>193.45</v>
      </c>
      <c r="K219" s="324">
        <f t="shared" si="213"/>
        <v>236.92</v>
      </c>
      <c r="L219" s="325">
        <f t="shared" si="214"/>
        <v>10803.55</v>
      </c>
      <c r="M219" s="24"/>
      <c r="N219" s="28"/>
      <c r="O219" s="118">
        <f t="shared" si="203"/>
        <v>7.3000000000000001E-3</v>
      </c>
    </row>
    <row r="220" spans="1:25" s="4" customFormat="1" ht="17.45" customHeight="1">
      <c r="A220" s="322"/>
      <c r="B220" s="228"/>
      <c r="C220" s="44"/>
      <c r="D220" s="381"/>
      <c r="E220" s="436" t="s">
        <v>24018</v>
      </c>
      <c r="F220" s="383"/>
      <c r="G220" s="384"/>
      <c r="H220" s="385"/>
      <c r="I220" s="386"/>
      <c r="J220" s="387"/>
      <c r="K220" s="388"/>
      <c r="L220" s="230"/>
      <c r="M220" s="5"/>
      <c r="N220" s="38"/>
      <c r="O220" s="118"/>
      <c r="P220" s="39"/>
      <c r="V220" s="3"/>
      <c r="W220" s="3"/>
      <c r="X220" s="3"/>
      <c r="Y220" s="3"/>
    </row>
    <row r="221" spans="1:25" s="21" customFormat="1" ht="17.45" customHeight="1">
      <c r="A221" s="322" t="str">
        <f t="shared" si="211"/>
        <v>17</v>
      </c>
      <c r="B221" s="228">
        <f>B219</f>
        <v>17</v>
      </c>
      <c r="C221" s="44">
        <f t="shared" si="212"/>
        <v>17</v>
      </c>
      <c r="D221" s="165">
        <f>D219+1</f>
        <v>17008</v>
      </c>
      <c r="E221" s="64" t="s">
        <v>37</v>
      </c>
      <c r="F221" s="139">
        <v>96113</v>
      </c>
      <c r="G221" s="65" t="str">
        <f>IF($E221="SINAPI",VLOOKUP($F221,'SINAPI_ONERADO-03.25'!$B$14:$E$10000,2,FALSE),IF($E221="CDHU",VLOOKUP($F221,'CDHU_Onerado-02.25 (197)'!$A$9:$F$4114,2,FALSE),IF($E221="FDE",VLOOKUP($F221,'FDE-01.25'!$A$3:$D$4000,2,FALSE),IF($E221="SIURB (E)",VLOOKUP($F221,'EDIF SEM Des JAN25'!$A$3:$D$3000,2,FALSE),IF($E221="SIURB (I)",VLOOKUP($F221,'INFRA SEM Des JAN25'!$A$2:$D$1000,2,FALSE),IF($E221="SICRO NOVO",VLOOKUP($F221,'SICRO.DNIT ONERADA 01.25'!$A$4:$D$7000,2,FALSE),0))))))</f>
        <v>FORRO EM PLACAS DE GESSO, PARA AMBIENTES COMERCIAIS. AF_08/2023_PS</v>
      </c>
      <c r="H221" s="66" t="str">
        <f>IF($E221="SINAPI",VLOOKUP($F221,'SINAPI_ONERADO-03.25'!$B$2:$E$10000,3,FALSE),IF($E221="CDHU",VLOOKUP($F221,'CDHU_Onerado-02.25 (197)'!$A$9:$F$4114,3,FALSE),IF($E221="FDE",VLOOKUP($F221,'FDE-01.25'!$A$3:$D$4000,3,FALSE),IF($E221="SIURB (E)",VLOOKUP($F221,'EDIF SEM Des JAN25'!$A$3:$D$3000,3,FALSE),IF($E221="SIURB (I)",VLOOKUP($F221,'INFRA SEM Des JAN25'!$A$2:$D$1000,3,FALSE),IF($E221="SICRO NOVO",VLOOKUP($F221,'SICRO.DNIT ONERADA 01.25'!$A$4:$D$7000,3,FALSE),0))))))</f>
        <v>M2</v>
      </c>
      <c r="I221" s="77">
        <f>IF(D221&lt;&gt;0,INDEX('MEMORIA CALCULO'!$A$1:$Q$2429,MATCH(D221,'MEMORIA CALCULO'!$A$1:$A$2429,0),17),0)</f>
        <v>77.900000000000006</v>
      </c>
      <c r="J221" s="192">
        <f>IF($E221="SINAPI",VLOOKUP($F221,'SINAPI_ONERADO-03.25'!$B$14:$E$10000,4,FALSE),IF($E221="CDHU",VLOOKUP($F221,'CDHU_Onerado-02.25 (197)'!$A$9:$F$4114,6,FALSE),IF($E221="FDE",VLOOKUP($F221,'FDE-01.25'!$A$3:$E$4000,5,FALSE),IF($E221="SIURB (E)",VLOOKUP($F221,'EDIF SEM Des JAN25'!$A$3:$D$3000,4,FALSE),IF($E221="SIURB (I)",VLOOKUP($F221,'INFRA SEM Des JAN25'!$A$2:$D$1000,4,FALSE),IF($E221="SICRO NOVO",VLOOKUP($F221,'SICRO.DNIT ONERADA 01.25'!$A$4:$D$7000,4,FALSE),0))))))</f>
        <v>54.69</v>
      </c>
      <c r="K221" s="193">
        <f t="shared" ref="K221:K222" si="215">J221*(1+IF(N221="x",$T$4,$T$3))</f>
        <v>66.98</v>
      </c>
      <c r="L221" s="406">
        <f t="shared" ref="L221:L222" si="216">ROUND(ROUND(I221,2)*ROUND(K221,2),2)</f>
        <v>5217.74</v>
      </c>
      <c r="M221" s="24"/>
      <c r="N221" s="28"/>
      <c r="O221" s="118">
        <f t="shared" si="203"/>
        <v>3.5000000000000001E-3</v>
      </c>
    </row>
    <row r="222" spans="1:25" s="21" customFormat="1" ht="17.45" customHeight="1">
      <c r="A222" s="322" t="str">
        <f t="shared" si="211"/>
        <v>17</v>
      </c>
      <c r="B222" s="228">
        <f t="shared" si="207"/>
        <v>17</v>
      </c>
      <c r="C222" s="44">
        <f t="shared" si="212"/>
        <v>17</v>
      </c>
      <c r="D222" s="165">
        <f t="shared" si="208"/>
        <v>17009</v>
      </c>
      <c r="E222" s="64" t="s">
        <v>37</v>
      </c>
      <c r="F222" s="139">
        <v>88488</v>
      </c>
      <c r="G222" s="65" t="str">
        <f>IF($E222="SINAPI",VLOOKUP($F222,'SINAPI_ONERADO-03.25'!$B$14:$E$10000,2,FALSE),IF($E222="CDHU",VLOOKUP($F222,'CDHU_Onerado-02.25 (197)'!$A$9:$F$4114,2,FALSE),IF($E222="FDE",VLOOKUP($F222,'FDE-01.25'!$A$3:$D$4000,2,FALSE),IF($E222="SIURB (E)",VLOOKUP($F222,'EDIF SEM Des JAN25'!$A$3:$D$3000,2,FALSE),IF($E222="SIURB (I)",VLOOKUP($F222,'INFRA SEM Des JAN25'!$A$2:$D$1000,2,FALSE),IF($E222="SICRO NOVO",VLOOKUP($F222,'SICRO.DNIT ONERADA 01.25'!$A$4:$D$7000,2,FALSE),0))))))</f>
        <v>PINTURA LÁTEX ACRÍLICA PREMIUM, APLICAÇÃO MANUAL EM TETO, DUAS DEMÃOS. AF_04/2023</v>
      </c>
      <c r="H222" s="66" t="str">
        <f>IF($E222="SINAPI",VLOOKUP($F222,'SINAPI_ONERADO-03.25'!$B$2:$E$10000,3,FALSE),IF($E222="CDHU",VLOOKUP($F222,'CDHU_Onerado-02.25 (197)'!$A$9:$F$4114,3,FALSE),IF($E222="FDE",VLOOKUP($F222,'FDE-01.25'!$A$3:$D$4000,3,FALSE),IF($E222="SIURB (E)",VLOOKUP($F222,'EDIF SEM Des JAN25'!$A$3:$D$3000,3,FALSE),IF($E222="SIURB (I)",VLOOKUP($F222,'INFRA SEM Des JAN25'!$A$2:$D$1000,3,FALSE),IF($E222="SICRO NOVO",VLOOKUP($F222,'SICRO.DNIT ONERADA 01.25'!$A$4:$D$7000,3,FALSE),0))))))</f>
        <v>M2</v>
      </c>
      <c r="I222" s="77">
        <f>IF(D222&lt;&gt;0,INDEX('MEMORIA CALCULO'!$A$1:$Q$2429,MATCH(D222,'MEMORIA CALCULO'!$A$1:$A$2429,0),17),0)</f>
        <v>77.900000000000006</v>
      </c>
      <c r="J222" s="192">
        <f>IF($E222="SINAPI",VLOOKUP($F222,'SINAPI_ONERADO-03.25'!$B$14:$E$10000,4,FALSE),IF($E222="CDHU",VLOOKUP($F222,'CDHU_Onerado-02.25 (197)'!$A$9:$F$4114,6,FALSE),IF($E222="FDE",VLOOKUP($F222,'FDE-01.25'!$A$3:$E$4000,5,FALSE),IF($E222="SIURB (E)",VLOOKUP($F222,'EDIF SEM Des JAN25'!$A$3:$D$3000,4,FALSE),IF($E222="SIURB (I)",VLOOKUP($F222,'INFRA SEM Des JAN25'!$A$2:$D$1000,4,FALSE),IF($E222="SICRO NOVO",VLOOKUP($F222,'SICRO.DNIT ONERADA 01.25'!$A$4:$D$7000,4,FALSE),0))))))</f>
        <v>17.690000000000001</v>
      </c>
      <c r="K222" s="193">
        <f t="shared" si="215"/>
        <v>21.66</v>
      </c>
      <c r="L222" s="406">
        <f t="shared" si="216"/>
        <v>1687.31</v>
      </c>
      <c r="M222" s="24"/>
      <c r="N222" s="28"/>
      <c r="O222" s="118">
        <f t="shared" si="203"/>
        <v>1.1000000000000001E-3</v>
      </c>
    </row>
    <row r="223" spans="1:25" s="4" customFormat="1" ht="17.45" customHeight="1">
      <c r="A223" s="322"/>
      <c r="B223" s="228"/>
      <c r="C223" s="44"/>
      <c r="D223" s="381"/>
      <c r="E223" s="431" t="s">
        <v>31679</v>
      </c>
      <c r="F223" s="383"/>
      <c r="G223" s="384"/>
      <c r="H223" s="385"/>
      <c r="I223" s="386"/>
      <c r="J223" s="387"/>
      <c r="K223" s="388"/>
      <c r="L223" s="230"/>
      <c r="M223" s="5"/>
      <c r="N223" s="38"/>
      <c r="O223" s="118"/>
      <c r="P223" s="39"/>
      <c r="V223" s="3"/>
      <c r="W223" s="3"/>
      <c r="X223" s="3"/>
      <c r="Y223" s="3"/>
    </row>
    <row r="224" spans="1:25" s="21" customFormat="1" ht="17.45" customHeight="1">
      <c r="A224" s="322" t="str">
        <f t="shared" si="211"/>
        <v>17</v>
      </c>
      <c r="B224" s="228">
        <f>B222</f>
        <v>17</v>
      </c>
      <c r="C224" s="44">
        <f t="shared" si="212"/>
        <v>17</v>
      </c>
      <c r="D224" s="323">
        <f>D222+1</f>
        <v>17010</v>
      </c>
      <c r="E224" s="64" t="s">
        <v>86</v>
      </c>
      <c r="F224" s="139" t="s">
        <v>3935</v>
      </c>
      <c r="G224" s="65" t="str">
        <f>IF($E224="SINAPI",VLOOKUP($F224,'SINAPI_ONERADO-03.25'!G137:K7689,2,FALSE),IF($E224="CDHU",VLOOKUP($F224,'CDHU_Onerado-02.25 (197)'!$A$9:$F$4114,2,FALSE),IF($E224="FDE",VLOOKUP($F224,'FDE-01.25'!$A$3:$D$4000,2,FALSE),IF($E224="SIURB (E)",VLOOKUP($F224,'EDIF SEM Des JAN25'!$A$3:$D$3000,2,FALSE),IF($E224="SIURB (I)",VLOOKUP($F224,'INFRA SEM Des JAN25'!$A$2:$D$1000,2,FALSE),IF($E224="SICRO NOVO",VLOOKUP($F224,'SICRO.DNIT ONERADA 01.25'!$A$4:$D$7000,2,FALSE),0))))))</f>
        <v>Textura acrílica para uso interno / externo, inclusive preparo</v>
      </c>
      <c r="H224" s="66" t="str">
        <f>IF($E224="SINAPI",VLOOKUP($F224,'SINAPI_ONERADO-03.25'!$G$2:$K$7540,3,FALSE),IF($E224="CDHU",VLOOKUP($F224,'CDHU_Onerado-02.25 (197)'!$A$9:$F$4114,3,FALSE),IF($E224="FDE",VLOOKUP($F224,'FDE-01.25'!$A$3:$D$4000,3,FALSE),IF($E224="SIURB (E)",VLOOKUP($F224,'EDIF SEM Des JAN25'!$A$3:$D$3000,3,FALSE),IF($E224="SIURB (I)",VLOOKUP($F224,'INFRA SEM Des JAN25'!$A$2:$D$1000,3,FALSE),IF($E224="SICRO NOVO",VLOOKUP($F224,'SICRO.DNIT ONERADA 01.25'!$A$4:$D$7000,3,FALSE),0))))))</f>
        <v>M2</v>
      </c>
      <c r="I224" s="77">
        <f>IF(D224&lt;&gt;0,INDEX('MEMORIA CALCULO'!$A$1:$Q$2429,MATCH(D224,'MEMORIA CALCULO'!$A$1:$A$2429,0),17),0)</f>
        <v>229.66</v>
      </c>
      <c r="J224" s="192">
        <f>IF($E224="SINAPI",VLOOKUP($F224,'SINAPI_ONERADO-03.25'!$G$2:$K$7540,5,FALSE),IF($E224="CDHU",VLOOKUP($F224,'CDHU_Onerado-02.25 (197)'!$A$9:$F$4114,6,FALSE),IF($E224="FDE",VLOOKUP($F224,'FDE-01.25'!$A$3:$E$4000,5,FALSE),IF($E224="SIURB (E)",VLOOKUP($F224,'EDIF SEM Des JAN25'!$A$3:$D$3000,4,FALSE),IF($E224="SIURB (I)",VLOOKUP($F224,'INFRA SEM Des JAN25'!$A$2:$D$1000,4,FALSE),IF($E224="SICRO NOVO",VLOOKUP($F224,'SICRO.DNIT ONERADA 01.25'!$A$4:$D$7000,4,FALSE),0))))))</f>
        <v>47.89</v>
      </c>
      <c r="K224" s="324">
        <f t="shared" si="213"/>
        <v>58.65</v>
      </c>
      <c r="L224" s="325">
        <f t="shared" si="214"/>
        <v>13469.56</v>
      </c>
      <c r="M224" s="24"/>
      <c r="N224" s="28"/>
      <c r="O224" s="118">
        <f t="shared" si="203"/>
        <v>9.1000000000000004E-3</v>
      </c>
    </row>
    <row r="225" spans="1:25" s="21" customFormat="1" ht="17.45" customHeight="1">
      <c r="A225" s="229"/>
      <c r="B225" s="229"/>
      <c r="D225" s="170"/>
      <c r="E225" s="502"/>
      <c r="F225" s="162"/>
      <c r="G225" s="162"/>
      <c r="I225" s="22"/>
      <c r="J225" s="163"/>
      <c r="K225" s="22"/>
      <c r="L225" s="198"/>
      <c r="M225" s="24"/>
      <c r="N225" s="24"/>
      <c r="O225" s="118"/>
      <c r="Q225" s="24"/>
    </row>
    <row r="226" spans="1:25" s="4" customFormat="1" ht="17.45" customHeight="1">
      <c r="A226" s="322" t="str">
        <f>LEFT(D226,2)</f>
        <v>18</v>
      </c>
      <c r="B226" s="228">
        <f>D226</f>
        <v>18</v>
      </c>
      <c r="C226" s="44">
        <f t="shared" ref="C226:C231" si="217">IF(D226="",0,B226)</f>
        <v>18</v>
      </c>
      <c r="D226" s="409">
        <f>D210+1</f>
        <v>18</v>
      </c>
      <c r="E226" s="431" t="s">
        <v>31691</v>
      </c>
      <c r="F226" s="383"/>
      <c r="G226" s="410"/>
      <c r="H226" s="383"/>
      <c r="I226" s="411"/>
      <c r="J226" s="387"/>
      <c r="K226" s="412" t="s">
        <v>23109</v>
      </c>
      <c r="L226" s="230">
        <f>SUMIF(C228:C426,D226,L228:L426)</f>
        <v>43362.66</v>
      </c>
      <c r="M226" s="5"/>
      <c r="N226" s="38"/>
      <c r="O226" s="45">
        <f t="shared" ref="O226:O237" si="218">IFERROR(L226/$L$11,0)</f>
        <v>2.92E-2</v>
      </c>
      <c r="P226" s="39"/>
      <c r="V226" s="3"/>
      <c r="W226" s="3"/>
      <c r="X226" s="3"/>
      <c r="Y226" s="3"/>
    </row>
    <row r="227" spans="1:25" s="4" customFormat="1" ht="17.45" customHeight="1">
      <c r="A227" s="322"/>
      <c r="B227" s="228"/>
      <c r="C227" s="44"/>
      <c r="D227" s="381"/>
      <c r="E227" s="436" t="s">
        <v>31692</v>
      </c>
      <c r="F227" s="383"/>
      <c r="G227" s="384"/>
      <c r="H227" s="385"/>
      <c r="I227" s="386"/>
      <c r="J227" s="387"/>
      <c r="K227" s="388"/>
      <c r="L227" s="230"/>
      <c r="M227" s="5"/>
      <c r="N227" s="38"/>
      <c r="O227" s="45"/>
      <c r="P227" s="39"/>
      <c r="V227" s="3"/>
      <c r="W227" s="3"/>
      <c r="X227" s="3"/>
      <c r="Y227" s="3"/>
    </row>
    <row r="228" spans="1:25" s="21" customFormat="1" ht="50.1" customHeight="1">
      <c r="A228" s="322" t="str">
        <f>LEFT(D228,2)</f>
        <v>18</v>
      </c>
      <c r="B228" s="228">
        <f>B226</f>
        <v>18</v>
      </c>
      <c r="C228" s="44">
        <f t="shared" si="217"/>
        <v>18</v>
      </c>
      <c r="D228" s="165">
        <f>(D226*1000)+1</f>
        <v>18001</v>
      </c>
      <c r="E228" s="64" t="s">
        <v>37</v>
      </c>
      <c r="F228" s="139">
        <v>90843</v>
      </c>
      <c r="G228" s="65" t="str">
        <f>IF($E228="SINAPI",VLOOKUP($F228,'SINAPI_ONERADO-03.25'!$B$14:$E$10000,2,FALSE),IF($E228="CDHU",VLOOKUP($F228,'CDHU_Onerado-02.25 (197)'!$A$9:$F$4114,2,FALSE),IF($E228="FDE",VLOOKUP($F228,'FDE-01.25'!$A$3:$D$4000,2,FALSE),IF($E228="SIURB (E)",VLOOKUP($F228,'EDIF SEM Des JAN25'!$A$3:$D$3000,2,FALSE),IF($E228="SIURB (I)",VLOOKUP($F228,'INFRA SEM Des JAN25'!$A$2:$D$1000,2,FALSE),IF($E228="SICRO NOVO",VLOOKUP($F228,'SICRO.DNIT ONERADA 01.25'!$A$4:$D$7000,2,FALSE),0))))))</f>
        <v>KIT DE PORTA DE MADEIRA PARA PINTURA, SEMI-OCA (LEVE OU MÉDIA), PADRÃO MÉDIO, 80X210CM, ESPESSURA DE 3,5CM, ITENS INCLUSOS: DOBRADIÇAS, MONTAGEM E INSTALAÇÃO DO BATENTE, FECHADURA COM EXECUÇÃO DO FURO - FORNECIMENTO E INSTALAÇÃO. AF_12/2019</v>
      </c>
      <c r="H228" s="66" t="str">
        <f>IF($E228="SINAPI",VLOOKUP($F228,'SINAPI_ONERADO-03.25'!$B$2:$E$10000,3,FALSE),IF($E228="CDHU",VLOOKUP($F228,'CDHU_Onerado-02.25 (197)'!$A$9:$F$4114,3,FALSE),IF($E228="FDE",VLOOKUP($F228,'FDE-01.25'!$A$3:$D$4000,3,FALSE),IF($E228="SIURB (E)",VLOOKUP($F228,'EDIF SEM Des JAN25'!$A$3:$D$3000,3,FALSE),IF($E228="SIURB (I)",VLOOKUP($F228,'INFRA SEM Des JAN25'!$A$2:$D$1000,3,FALSE),IF($E228="SICRO NOVO",VLOOKUP($F228,'SICRO.DNIT ONERADA 01.25'!$A$4:$D$7000,3,FALSE),0))))))</f>
        <v>UN</v>
      </c>
      <c r="I228" s="77">
        <f>IF(D228&lt;&gt;0,INDEX('MEMORIA CALCULO'!$A$1:$Q$2429,MATCH(D228,'MEMORIA CALCULO'!$A$1:$A$2429,0),17),0)</f>
        <v>3</v>
      </c>
      <c r="J228" s="192">
        <f>IF($E228="SINAPI",VLOOKUP($F228,'SINAPI_ONERADO-03.25'!$B$14:$E$10000,4,FALSE),IF($E228="CDHU",VLOOKUP($F228,'CDHU_Onerado-02.25 (197)'!$A$9:$F$4114,6,FALSE),IF($E228="FDE",VLOOKUP($F228,'FDE-01.25'!$A$3:$E$4000,5,FALSE),IF($E228="SIURB (E)",VLOOKUP($F228,'EDIF SEM Des JAN25'!$A$3:$D$3000,4,FALSE),IF($E228="SIURB (I)",VLOOKUP($F228,'INFRA SEM Des JAN25'!$A$2:$D$1000,4,FALSE),IF($E228="SICRO NOVO",VLOOKUP($F228,'SICRO.DNIT ONERADA 01.25'!$A$4:$D$7000,4,FALSE),0))))))</f>
        <v>1316.04</v>
      </c>
      <c r="K228" s="193">
        <f t="shared" ref="K228" si="219">J228*(1+IF(N228="x",$T$4,$T$3))</f>
        <v>1611.75</v>
      </c>
      <c r="L228" s="406">
        <f t="shared" ref="L228" si="220">ROUND(ROUND(I228,2)*ROUND(K228,2),2)</f>
        <v>4835.25</v>
      </c>
      <c r="M228" s="24"/>
      <c r="N228" s="28"/>
      <c r="O228" s="118">
        <f t="shared" si="218"/>
        <v>3.3E-3</v>
      </c>
      <c r="Q228" s="24"/>
    </row>
    <row r="229" spans="1:25" s="21" customFormat="1" ht="17.45" customHeight="1">
      <c r="A229" s="322" t="str">
        <f t="shared" ref="A229:A231" si="221">LEFT(D229,2)</f>
        <v>18</v>
      </c>
      <c r="B229" s="228">
        <f t="shared" ref="B229:B237" si="222">B228</f>
        <v>18</v>
      </c>
      <c r="C229" s="44">
        <f t="shared" si="217"/>
        <v>18</v>
      </c>
      <c r="D229" s="165">
        <f t="shared" ref="D229:D237" si="223">D228+1</f>
        <v>18002</v>
      </c>
      <c r="E229" s="64" t="s">
        <v>86</v>
      </c>
      <c r="F229" s="139" t="s">
        <v>3012</v>
      </c>
      <c r="G229" s="65" t="str">
        <f>IF($E229="SINAPI",VLOOKUP($F229,'SINAPI_ONERADO-03.25'!G136:K7688,2,FALSE),IF($E229="CDHU",VLOOKUP($F229,'CDHU_Onerado-02.25 (197)'!$A$9:$F$4114,2,FALSE),IF($E229="FDE",VLOOKUP($F229,'FDE-01.25'!$A$3:$D$4000,2,FALSE),IF($E229="SIURB (E)",VLOOKUP($F229,'EDIF SEM Des JAN25'!$A$3:$D$3000,2,FALSE),IF($E229="SIURB (I)",VLOOKUP($F229,'INFRA SEM Des JAN25'!$A$2:$D$1000,2,FALSE),IF($E229="SICRO NOVO",VLOOKUP($F229,'SICRO.DNIT ONERADA 01.25'!$A$4:$D$7000,2,FALSE),0))))))</f>
        <v>Acréscimo de visor completo em porta de madeira</v>
      </c>
      <c r="H229" s="66" t="str">
        <f>IF($E229="SINAPI",VLOOKUP($F229,'SINAPI_ONERADO-03.25'!$G$2:$K$7540,3,FALSE),IF($E229="CDHU",VLOOKUP($F229,'CDHU_Onerado-02.25 (197)'!$A$9:$F$4114,3,FALSE),IF($E229="FDE",VLOOKUP($F229,'FDE-01.25'!$A$3:$D$4000,3,FALSE),IF($E229="SIURB (E)",VLOOKUP($F229,'EDIF SEM Des JAN25'!$A$3:$D$3000,3,FALSE),IF($E229="SIURB (I)",VLOOKUP($F229,'INFRA SEM Des JAN25'!$A$2:$D$1000,3,FALSE),IF($E229="SICRO NOVO",VLOOKUP($F229,'SICRO.DNIT ONERADA 01.25'!$A$4:$D$7000,3,FALSE),0))))))</f>
        <v>UN</v>
      </c>
      <c r="I229" s="77">
        <f>IF(D229&lt;&gt;0,INDEX('MEMORIA CALCULO'!$A$1:$Q$2429,MATCH(D229,'MEMORIA CALCULO'!$A$1:$A$2429,0),17),0)</f>
        <v>2</v>
      </c>
      <c r="J229" s="192">
        <f>IF($E229="SINAPI",VLOOKUP($F229,'SINAPI_ONERADO-03.25'!$G$2:$K$7540,5,FALSE),IF($E229="CDHU",VLOOKUP($F229,'CDHU_Onerado-02.25 (197)'!$A$9:$F$4114,6,FALSE),IF($E229="FDE",VLOOKUP($F229,'FDE-01.25'!$A$3:$E$4000,5,FALSE),IF($E229="SIURB (E)",VLOOKUP($F229,'EDIF SEM Des JAN25'!$A$3:$D$3000,4,FALSE),IF($E229="SIURB (I)",VLOOKUP($F229,'INFRA SEM Des JAN25'!$A$2:$D$1000,4,FALSE),IF($E229="SICRO NOVO",VLOOKUP($F229,'SICRO.DNIT ONERADA 01.25'!$A$4:$D$7000,4,FALSE),0))))))</f>
        <v>313.07</v>
      </c>
      <c r="K229" s="193">
        <f t="shared" ref="K228:K230" si="224">J229*(1+IF(N229="x",$T$4,$T$3))</f>
        <v>383.42</v>
      </c>
      <c r="L229" s="199">
        <f t="shared" ref="L228:L231" si="225">ROUND(ROUND(I229,2)*ROUND(K229,2),2)</f>
        <v>766.84</v>
      </c>
      <c r="M229" s="24"/>
      <c r="N229" s="28"/>
      <c r="O229" s="118">
        <f t="shared" si="218"/>
        <v>5.0000000000000001E-4</v>
      </c>
      <c r="Q229" s="24"/>
    </row>
    <row r="230" spans="1:25" s="21" customFormat="1" ht="17.45" customHeight="1">
      <c r="A230" s="322" t="str">
        <f t="shared" si="221"/>
        <v>18</v>
      </c>
      <c r="B230" s="228">
        <f t="shared" si="222"/>
        <v>18</v>
      </c>
      <c r="C230" s="44">
        <f t="shared" si="217"/>
        <v>18</v>
      </c>
      <c r="D230" s="165">
        <f t="shared" si="223"/>
        <v>18003</v>
      </c>
      <c r="E230" s="64" t="s">
        <v>37</v>
      </c>
      <c r="F230" s="64">
        <v>93184</v>
      </c>
      <c r="G230" s="65" t="str">
        <f>IF($E230="SINAPI",VLOOKUP($F230,'SINAPI_ONERADO-03.25'!$B$14:$E$10000,2,FALSE),IF($E230="CDHU",VLOOKUP($F230,'CDHU_Onerado-02.25 (197)'!$A$9:$F$4114,2,FALSE),IF($E230="FDE",VLOOKUP($F230,'FDE-01.25'!$A$3:$D$4000,2,FALSE),IF($E230="SIURB (E)",VLOOKUP($F230,'EDIF SEM Des JAN25'!$A$3:$D$3000,2,FALSE),IF($E230="SIURB (I)",VLOOKUP($F230,'INFRA SEM Des JAN25'!$A$2:$D$1000,2,FALSE),IF($E230="SICRO NOVO",VLOOKUP($F230,'SICRO.DNIT ONERADA 01.25'!$A$4:$D$7000,2,FALSE),0))))))</f>
        <v>VERGA PRÉ-MOLDADA COM ATÉ 1,5 M DE VÃO, ESPESSURA DE *20* CM. AF_03/2024</v>
      </c>
      <c r="H230" s="66" t="str">
        <f>IF($E230="SINAPI",VLOOKUP($F230,'SINAPI_ONERADO-03.25'!$B$2:$E$10000,3,FALSE),IF($E230="CDHU",VLOOKUP($F230,'CDHU_Onerado-02.25 (197)'!$A$9:$F$4114,3,FALSE),IF($E230="FDE",VLOOKUP($F230,'FDE-01.25'!$A$3:$D$4000,3,FALSE),IF($E230="SIURB (E)",VLOOKUP($F230,'EDIF SEM Des JAN25'!$A$3:$D$3000,3,FALSE),IF($E230="SIURB (I)",VLOOKUP($F230,'INFRA SEM Des JAN25'!$A$2:$D$1000,3,FALSE),IF($E230="SICRO NOVO",VLOOKUP($F230,'SICRO.DNIT ONERADA 01.25'!$A$4:$D$7000,3,FALSE),0))))))</f>
        <v>M</v>
      </c>
      <c r="I230" s="77">
        <f>IF(D230&lt;&gt;0,INDEX('MEMORIA CALCULO'!$A$1:$Q$2429,MATCH(D230,'MEMORIA CALCULO'!$A$1:$A$2429,0),17),0)</f>
        <v>3.6</v>
      </c>
      <c r="J230" s="192">
        <f>IF($E230="SINAPI",VLOOKUP($F230,'SINAPI_ONERADO-03.25'!$B$14:$E$10000,4,FALSE),IF($E230="CDHU",VLOOKUP($F230,'CDHU_Onerado-02.25 (197)'!$A$9:$F$4114,6,FALSE),IF($E230="FDE",VLOOKUP($F230,'FDE-01.25'!$A$3:$E$4000,5,FALSE),IF($E230="SIURB (E)",VLOOKUP($F230,'EDIF SEM Des JAN25'!$A$3:$D$3000,4,FALSE),IF($E230="SIURB (I)",VLOOKUP($F230,'INFRA SEM Des JAN25'!$A$2:$D$1000,4,FALSE),IF($E230="SICRO NOVO",VLOOKUP($F230,'SICRO.DNIT ONERADA 01.25'!$A$4:$D$7000,4,FALSE),0))))))</f>
        <v>28.59</v>
      </c>
      <c r="K230" s="193">
        <f t="shared" si="224"/>
        <v>35.01</v>
      </c>
      <c r="L230" s="406">
        <f t="shared" si="225"/>
        <v>126.04</v>
      </c>
      <c r="M230" s="24"/>
      <c r="N230" s="28"/>
      <c r="O230" s="118">
        <f t="shared" si="218"/>
        <v>1E-4</v>
      </c>
      <c r="Q230" s="24"/>
    </row>
    <row r="231" spans="1:25" s="21" customFormat="1" ht="17.45" customHeight="1">
      <c r="A231" s="322" t="str">
        <f t="shared" si="221"/>
        <v>18</v>
      </c>
      <c r="B231" s="228">
        <f>B230</f>
        <v>18</v>
      </c>
      <c r="C231" s="44">
        <f t="shared" si="217"/>
        <v>18</v>
      </c>
      <c r="D231" s="323">
        <f t="shared" si="223"/>
        <v>18004</v>
      </c>
      <c r="E231" s="64" t="s">
        <v>11</v>
      </c>
      <c r="F231" s="139" t="s">
        <v>31693</v>
      </c>
      <c r="G231" s="65" t="str">
        <f>IF($E231="SINAPI",VLOOKUP($F231,'SINAPI_ONERADO-03.25'!G138:K7690,2,FALSE),IF($E231="CDHU",VLOOKUP($F231,'CDHU_Onerado-02.25 (197)'!$A$9:$F$4114,2,FALSE),IF($E231="FDE",VLOOKUP($F231,'FDE-01.25'!$A$3:$D$4000,2,FALSE),IF($E231="SIURB (E)",VLOOKUP($F231,'EDIF SEM Des JAN25'!$A$3:$D$3000,2,FALSE),IF($E231="SIURB (I)",VLOOKUP($F231,'INFRA SEM Des JAN25'!$A$2:$D$1000,2,FALSE),IF($E231="SICRO NOVO",VLOOKUP($F231,'SICRO.DNIT ONERADA 01.25'!$A$4:$D$7000,2,FALSE),0))))))</f>
        <v>SO-17 SOLEIRA RAMPADA DESNIVEL ATE 2CM (GRANILITE / ALVENARIA 22CM)</v>
      </c>
      <c r="H231" s="66" t="str">
        <f>IF($E231="SINAPI",VLOOKUP($F231,'SINAPI_ONERADO-03.25'!$G$2:$K$7540,3,FALSE),IF($E231="CDHU",VLOOKUP($F231,'CDHU_Onerado-02.25 (197)'!$A$9:$F$4114,3,FALSE),IF($E231="FDE",VLOOKUP($F231,'FDE-01.25'!$A$3:$D$4000,3,FALSE),IF($E231="SIURB (E)",VLOOKUP($F231,'EDIF SEM Des JAN25'!$A$3:$D$3000,3,FALSE),IF($E231="SIURB (I)",VLOOKUP($F231,'INFRA SEM Des JAN25'!$A$2:$D$1000,3,FALSE),IF($E231="SICRO NOVO",VLOOKUP($F231,'SICRO.DNIT ONERADA 01.25'!$A$4:$D$7000,3,FALSE),0))))))</f>
        <v>M</v>
      </c>
      <c r="I231" s="77">
        <f>IF(D231&lt;&gt;0,INDEX('MEMORIA CALCULO'!$A$1:$Q$2429,MATCH(D231,'MEMORIA CALCULO'!$A$1:$A$2429,0),17),0)</f>
        <v>2.4</v>
      </c>
      <c r="J231" s="192">
        <f>IF($E231="SINAPI",VLOOKUP($F231,'SINAPI_ONERADO-03.25'!$G$2:$K$7540,5,FALSE),IF($E231="CDHU",VLOOKUP($F231,'CDHU_Onerado-02.25 (197)'!$A$9:$F$4114,6,FALSE),IF($E231="FDE",VLOOKUP($F231,'FDE-01.25'!$A$3:$E$4000,5,FALSE),IF($E231="SIURB (E)",VLOOKUP($F231,'EDIF SEM Des JAN25'!$A$3:$D$3000,4,FALSE),IF($E231="SIURB (I)",VLOOKUP($F231,'INFRA SEM Des JAN25'!$A$2:$D$1000,4,FALSE),IF($E231="SICRO NOVO",VLOOKUP($F231,'SICRO.DNIT ONERADA 01.25'!$A$4:$D$7000,4,FALSE),0))))))</f>
        <v>191.74</v>
      </c>
      <c r="K231" s="193">
        <f>J231</f>
        <v>191.74</v>
      </c>
      <c r="L231" s="325">
        <f t="shared" si="225"/>
        <v>460.18</v>
      </c>
      <c r="M231" s="24"/>
      <c r="N231" s="28"/>
      <c r="O231" s="118">
        <f t="shared" si="218"/>
        <v>2.9999999999999997E-4</v>
      </c>
    </row>
    <row r="232" spans="1:25" s="4" customFormat="1" ht="17.45" customHeight="1">
      <c r="A232" s="322" t="str">
        <f t="shared" ref="A232:A236" si="226">LEFT(D232,2)</f>
        <v/>
      </c>
      <c r="B232" s="228">
        <f t="shared" si="222"/>
        <v>18</v>
      </c>
      <c r="C232" s="44">
        <f t="shared" ref="C232:C236" si="227">IF(D232="",0,B232)</f>
        <v>0</v>
      </c>
      <c r="D232" s="381"/>
      <c r="E232" s="436" t="s">
        <v>31694</v>
      </c>
      <c r="F232" s="383"/>
      <c r="G232" s="384"/>
      <c r="H232" s="385"/>
      <c r="I232" s="386"/>
      <c r="J232" s="387"/>
      <c r="K232" s="388"/>
      <c r="L232" s="230"/>
      <c r="M232" s="5"/>
      <c r="N232" s="38"/>
      <c r="O232" s="45"/>
      <c r="P232" s="39"/>
      <c r="V232" s="3"/>
      <c r="W232" s="3"/>
      <c r="X232" s="3"/>
      <c r="Y232" s="3"/>
    </row>
    <row r="233" spans="1:25" s="21" customFormat="1" ht="17.45" customHeight="1">
      <c r="A233" s="322" t="str">
        <f t="shared" si="226"/>
        <v>18</v>
      </c>
      <c r="B233" s="228">
        <f t="shared" si="222"/>
        <v>18</v>
      </c>
      <c r="C233" s="44">
        <f t="shared" si="227"/>
        <v>18</v>
      </c>
      <c r="D233" s="165">
        <f>D231+1</f>
        <v>18005</v>
      </c>
      <c r="E233" s="64" t="s">
        <v>86</v>
      </c>
      <c r="F233" s="139" t="s">
        <v>338</v>
      </c>
      <c r="G233" s="65" t="str">
        <f>IF($E233="SINAPI",VLOOKUP($F233,'SINAPI_ONERADO-03.25'!G140:K7692,2,FALSE),IF($E233="CDHU",VLOOKUP($F233,'CDHU_Onerado-02.25 (197)'!$A$9:$F$4114,2,FALSE),IF($E233="FDE",VLOOKUP($F233,'FDE-01.25'!$A$3:$D$4000,2,FALSE),IF($E233="SIURB (E)",VLOOKUP($F233,'EDIF SEM Des JAN25'!$A$3:$D$3000,2,FALSE),IF($E233="SIURB (I)",VLOOKUP($F233,'INFRA SEM Des JAN25'!$A$2:$D$1000,2,FALSE),IF($E233="SICRO NOVO",VLOOKUP($F233,'SICRO.DNIT ONERADA 01.25'!$A$4:$D$7000,2,FALSE),0))))))</f>
        <v>Caixilho em alumínio maxim-ar com vidro - branco</v>
      </c>
      <c r="H233" s="66" t="str">
        <f>IF($E233="SINAPI",VLOOKUP($F233,'SINAPI_ONERADO-03.25'!$G$2:$K$7540,3,FALSE),IF($E233="CDHU",VLOOKUP($F233,'CDHU_Onerado-02.25 (197)'!$A$9:$F$4114,3,FALSE),IF($E233="FDE",VLOOKUP($F233,'FDE-01.25'!$A$3:$D$4000,3,FALSE),IF($E233="SIURB (E)",VLOOKUP($F233,'EDIF SEM Des JAN25'!$A$3:$D$3000,3,FALSE),IF($E233="SIURB (I)",VLOOKUP($F233,'INFRA SEM Des JAN25'!$A$2:$D$1000,3,FALSE),IF($E233="SICRO NOVO",VLOOKUP($F233,'SICRO.DNIT ONERADA 01.25'!$A$4:$D$7000,3,FALSE),0))))))</f>
        <v>M2</v>
      </c>
      <c r="I233" s="77">
        <f>IF(D233&lt;&gt;0,INDEX('MEMORIA CALCULO'!$A$1:$Q$2429,MATCH(D233,'MEMORIA CALCULO'!$A$1:$A$2429,0),17),0)</f>
        <v>14</v>
      </c>
      <c r="J233" s="192">
        <f>IF($E233="SINAPI",VLOOKUP($F233,'SINAPI_ONERADO-03.25'!$G$2:$K$7540,5,FALSE),IF($E233="CDHU",VLOOKUP($F233,'CDHU_Onerado-02.25 (197)'!$A$9:$F$4114,6,FALSE),IF($E233="FDE",VLOOKUP($F233,'FDE-01.25'!$A$3:$E$4000,5,FALSE),IF($E233="SIURB (E)",VLOOKUP($F233,'EDIF SEM Des JAN25'!$A$3:$D$3000,4,FALSE),IF($E233="SIURB (I)",VLOOKUP($F233,'INFRA SEM Des JAN25'!$A$2:$D$1000,4,FALSE),IF($E233="SICRO NOVO",VLOOKUP($F233,'SICRO.DNIT ONERADA 01.25'!$A$4:$D$7000,4,FALSE),0))))))</f>
        <v>1498.26</v>
      </c>
      <c r="K233" s="193">
        <f t="shared" ref="K233:K237" si="228">J233*(1+IF(N233="x",$T$4,$T$3))</f>
        <v>1834.92</v>
      </c>
      <c r="L233" s="199">
        <f t="shared" ref="L233:L237" si="229">ROUND(ROUND(I233,2)*ROUND(K233,2),2)</f>
        <v>25688.880000000001</v>
      </c>
      <c r="M233" s="24"/>
      <c r="N233" s="28"/>
      <c r="O233" s="118">
        <f t="shared" si="218"/>
        <v>1.7299999999999999E-2</v>
      </c>
    </row>
    <row r="234" spans="1:25" s="21" customFormat="1" ht="17.45" customHeight="1">
      <c r="A234" s="322" t="str">
        <f t="shared" si="226"/>
        <v>18</v>
      </c>
      <c r="B234" s="228">
        <f t="shared" si="222"/>
        <v>18</v>
      </c>
      <c r="C234" s="44">
        <f t="shared" si="227"/>
        <v>18</v>
      </c>
      <c r="D234" s="323">
        <f t="shared" si="223"/>
        <v>18006</v>
      </c>
      <c r="E234" s="64" t="s">
        <v>86</v>
      </c>
      <c r="F234" s="139" t="s">
        <v>3288</v>
      </c>
      <c r="G234" s="65" t="str">
        <f>IF($E234="SINAPI",VLOOKUP($F234,'SINAPI_ONERADO-03.25'!G141:K7693,2,FALSE),IF($E234="CDHU",VLOOKUP($F234,'CDHU_Onerado-02.25 (197)'!$A$9:$F$4114,2,FALSE),IF($E234="FDE",VLOOKUP($F234,'FDE-01.25'!$A$3:$D$4000,2,FALSE),IF($E234="SIURB (E)",VLOOKUP($F234,'EDIF SEM Des JAN25'!$A$3:$D$3000,2,FALSE),IF($E234="SIURB (I)",VLOOKUP($F234,'INFRA SEM Des JAN25'!$A$2:$D$1000,2,FALSE),IF($E234="SICRO NOVO",VLOOKUP($F234,'SICRO.DNIT ONERADA 01.25'!$A$4:$D$7000,2,FALSE),0))))))</f>
        <v>Caixilho em alumínio com pintura eletrostática, basculante, sob medida - branco</v>
      </c>
      <c r="H234" s="66" t="str">
        <f>IF($E234="SINAPI",VLOOKUP($F234,'SINAPI_ONERADO-03.25'!$G$2:$K$7540,3,FALSE),IF($E234="CDHU",VLOOKUP($F234,'CDHU_Onerado-02.25 (197)'!$A$9:$F$4114,3,FALSE),IF($E234="FDE",VLOOKUP($F234,'FDE-01.25'!$A$3:$D$4000,3,FALSE),IF($E234="SIURB (E)",VLOOKUP($F234,'EDIF SEM Des JAN25'!$A$3:$D$3000,3,FALSE),IF($E234="SIURB (I)",VLOOKUP($F234,'INFRA SEM Des JAN25'!$A$2:$D$1000,3,FALSE),IF($E234="SICRO NOVO",VLOOKUP($F234,'SICRO.DNIT ONERADA 01.25'!$A$4:$D$7000,3,FALSE),0))))))</f>
        <v>M2</v>
      </c>
      <c r="I234" s="77">
        <f>IF(D234&lt;&gt;0,INDEX('MEMORIA CALCULO'!$A$1:$Q$2429,MATCH(D234,'MEMORIA CALCULO'!$A$1:$A$2429,0),17),0)</f>
        <v>1.2</v>
      </c>
      <c r="J234" s="192">
        <f>IF($E234="SINAPI",VLOOKUP($F234,'SINAPI_ONERADO-03.25'!$G$2:$K$7540,5,FALSE),IF($E234="CDHU",VLOOKUP($F234,'CDHU_Onerado-02.25 (197)'!$A$9:$F$4114,6,FALSE),IF($E234="FDE",VLOOKUP($F234,'FDE-01.25'!$A$3:$E$4000,5,FALSE),IF($E234="SIURB (E)",VLOOKUP($F234,'EDIF SEM Des JAN25'!$A$3:$D$3000,4,FALSE),IF($E234="SIURB (I)",VLOOKUP($F234,'INFRA SEM Des JAN25'!$A$2:$D$1000,4,FALSE),IF($E234="SICRO NOVO",VLOOKUP($F234,'SICRO.DNIT ONERADA 01.25'!$A$4:$D$7000,4,FALSE),0))))))</f>
        <v>885.22</v>
      </c>
      <c r="K234" s="324">
        <f t="shared" si="228"/>
        <v>1084.1300000000001</v>
      </c>
      <c r="L234" s="325">
        <f t="shared" si="229"/>
        <v>1300.96</v>
      </c>
      <c r="M234" s="24"/>
      <c r="N234" s="28"/>
      <c r="O234" s="118">
        <f t="shared" si="218"/>
        <v>8.9999999999999998E-4</v>
      </c>
    </row>
    <row r="235" spans="1:25" s="21" customFormat="1" ht="17.45" customHeight="1">
      <c r="A235" s="322" t="str">
        <f t="shared" si="226"/>
        <v>18</v>
      </c>
      <c r="B235" s="228">
        <f t="shared" si="222"/>
        <v>18</v>
      </c>
      <c r="C235" s="44">
        <f t="shared" si="227"/>
        <v>18</v>
      </c>
      <c r="D235" s="165">
        <f t="shared" si="223"/>
        <v>18007</v>
      </c>
      <c r="E235" s="64" t="s">
        <v>86</v>
      </c>
      <c r="F235" s="139" t="s">
        <v>3246</v>
      </c>
      <c r="G235" s="65" t="str">
        <f>IF($E235="SINAPI",VLOOKUP($F235,'SINAPI_ONERADO-03.25'!G142:K7694,2,FALSE),IF($E235="CDHU",VLOOKUP($F235,'CDHU_Onerado-02.25 (197)'!$A$9:$F$4114,2,FALSE),IF($E235="FDE",VLOOKUP($F235,'FDE-01.25'!$A$3:$D$4000,2,FALSE),IF($E235="SIURB (E)",VLOOKUP($F235,'EDIF SEM Des JAN25'!$A$3:$D$3000,2,FALSE),IF($E235="SIURB (I)",VLOOKUP($F235,'INFRA SEM Des JAN25'!$A$2:$D$1000,2,FALSE),IF($E235="SICRO NOVO",VLOOKUP($F235,'SICRO.DNIT ONERADA 01.25'!$A$4:$D$7000,2,FALSE),0))))))</f>
        <v>Caixilho em alumínio fixo, sob medida</v>
      </c>
      <c r="H235" s="66" t="str">
        <f>IF($E235="SINAPI",VLOOKUP($F235,'SINAPI_ONERADO-03.25'!$G$2:$K$7540,3,FALSE),IF($E235="CDHU",VLOOKUP($F235,'CDHU_Onerado-02.25 (197)'!$A$9:$F$4114,3,FALSE),IF($E235="FDE",VLOOKUP($F235,'FDE-01.25'!$A$3:$D$4000,3,FALSE),IF($E235="SIURB (E)",VLOOKUP($F235,'EDIF SEM Des JAN25'!$A$3:$D$3000,3,FALSE),IF($E235="SIURB (I)",VLOOKUP($F235,'INFRA SEM Des JAN25'!$A$2:$D$1000,3,FALSE),IF($E235="SICRO NOVO",VLOOKUP($F235,'SICRO.DNIT ONERADA 01.25'!$A$4:$D$7000,3,FALSE),0))))))</f>
        <v>M2</v>
      </c>
      <c r="I235" s="77">
        <f>IF(D235&lt;&gt;0,INDEX('MEMORIA CALCULO'!$A$1:$Q$2429,MATCH(D235,'MEMORIA CALCULO'!$A$1:$A$2429,0),17),0)</f>
        <v>3</v>
      </c>
      <c r="J235" s="192">
        <f>IF($E235="SINAPI",VLOOKUP($F235,'SINAPI_ONERADO-03.25'!$G$2:$K$7540,5,FALSE),IF($E235="CDHU",VLOOKUP($F235,'CDHU_Onerado-02.25 (197)'!$A$9:$F$4114,6,FALSE),IF($E235="FDE",VLOOKUP($F235,'FDE-01.25'!$A$3:$E$4000,5,FALSE),IF($E235="SIURB (E)",VLOOKUP($F235,'EDIF SEM Des JAN25'!$A$3:$D$3000,4,FALSE),IF($E235="SIURB (I)",VLOOKUP($F235,'INFRA SEM Des JAN25'!$A$2:$D$1000,4,FALSE),IF($E235="SICRO NOVO",VLOOKUP($F235,'SICRO.DNIT ONERADA 01.25'!$A$4:$D$7000,4,FALSE),0))))))</f>
        <v>902.96</v>
      </c>
      <c r="K235" s="193">
        <f t="shared" si="228"/>
        <v>1105.8599999999999</v>
      </c>
      <c r="L235" s="199">
        <f t="shared" si="229"/>
        <v>3317.58</v>
      </c>
      <c r="M235" s="24"/>
      <c r="N235" s="28"/>
      <c r="O235" s="118">
        <f t="shared" si="218"/>
        <v>2.2000000000000001E-3</v>
      </c>
    </row>
    <row r="236" spans="1:25" s="21" customFormat="1" ht="17.45" customHeight="1">
      <c r="A236" s="322" t="str">
        <f t="shared" si="226"/>
        <v>18</v>
      </c>
      <c r="B236" s="228">
        <f t="shared" si="222"/>
        <v>18</v>
      </c>
      <c r="C236" s="44">
        <f t="shared" si="227"/>
        <v>18</v>
      </c>
      <c r="D236" s="165">
        <f t="shared" si="223"/>
        <v>18008</v>
      </c>
      <c r="E236" s="64" t="s">
        <v>37</v>
      </c>
      <c r="F236" s="139">
        <v>93187</v>
      </c>
      <c r="G236" s="65" t="str">
        <f>IF($E236="SINAPI",VLOOKUP($F236,'SINAPI_ONERADO-03.25'!$B$14:$E$10000,2,FALSE),IF($E236="CDHU",VLOOKUP($F236,'CDHU_Onerado-02.25 (197)'!$A$9:$F$4114,2,FALSE),IF($E236="FDE",VLOOKUP($F236,'FDE-01.25'!$A$3:$D$4000,2,FALSE),IF($E236="SIURB (E)",VLOOKUP($F236,'EDIF SEM Des JAN25'!$A$3:$D$3000,2,FALSE),IF($E236="SIURB (I)",VLOOKUP($F236,'INFRA SEM Des JAN25'!$A$2:$D$1000,2,FALSE),IF($E236="SICRO NOVO",VLOOKUP($F236,'SICRO.DNIT ONERADA 01.25'!$A$4:$D$7000,2,FALSE),0))))))</f>
        <v>VERGA MOLDADA IN LOCO EM CONCRETO, ESPESSURA DE *20* CM. AF_03/2024</v>
      </c>
      <c r="H236" s="66" t="str">
        <f>IF($E236="SINAPI",VLOOKUP($F236,'SINAPI_ONERADO-03.25'!$B$2:$E$10000,3,FALSE),IF($E236="CDHU",VLOOKUP($F236,'CDHU_Onerado-02.25 (197)'!$A$9:$F$4114,3,FALSE),IF($E236="FDE",VLOOKUP($F236,'FDE-01.25'!$A$3:$D$4000,3,FALSE),IF($E236="SIURB (E)",VLOOKUP($F236,'EDIF SEM Des JAN25'!$A$3:$D$3000,3,FALSE),IF($E236="SIURB (I)",VLOOKUP($F236,'INFRA SEM Des JAN25'!$A$2:$D$1000,3,FALSE),IF($E236="SICRO NOVO",VLOOKUP($F236,'SICRO.DNIT ONERADA 01.25'!$A$4:$D$7000,3,FALSE),0))))))</f>
        <v>M</v>
      </c>
      <c r="I236" s="77">
        <f>IF(D236&lt;&gt;0,INDEX('MEMORIA CALCULO'!$A$1:$Q$2429,MATCH(D236,'MEMORIA CALCULO'!$A$1:$A$2429,0),17),0)</f>
        <v>34.4</v>
      </c>
      <c r="J236" s="192">
        <f>IF($E236="SINAPI",VLOOKUP($F236,'SINAPI_ONERADO-03.25'!$B$14:$E$10000,4,FALSE),IF($E236="CDHU",VLOOKUP($F236,'CDHU_Onerado-02.25 (197)'!$A$9:$F$4114,6,FALSE),IF($E236="FDE",VLOOKUP($F236,'FDE-01.25'!$A$3:$E$4000,5,FALSE),IF($E236="SIURB (E)",VLOOKUP($F236,'EDIF SEM Des JAN25'!$A$3:$D$3000,4,FALSE),IF($E236="SIURB (I)",VLOOKUP($F236,'INFRA SEM Des JAN25'!$A$2:$D$1000,4,FALSE),IF($E236="SICRO NOVO",VLOOKUP($F236,'SICRO.DNIT ONERADA 01.25'!$A$4:$D$7000,4,FALSE),0))))))</f>
        <v>80.489999999999995</v>
      </c>
      <c r="K236" s="193">
        <f t="shared" si="228"/>
        <v>98.58</v>
      </c>
      <c r="L236" s="406">
        <f t="shared" si="229"/>
        <v>3391.15</v>
      </c>
      <c r="M236" s="24"/>
      <c r="N236" s="28"/>
      <c r="O236" s="118">
        <f t="shared" si="218"/>
        <v>2.3E-3</v>
      </c>
    </row>
    <row r="237" spans="1:25" s="21" customFormat="1" ht="17.45" customHeight="1">
      <c r="A237" s="322" t="str">
        <f t="shared" ref="A237" si="230">LEFT(D237,2)</f>
        <v>18</v>
      </c>
      <c r="B237" s="228">
        <f t="shared" si="222"/>
        <v>18</v>
      </c>
      <c r="C237" s="44">
        <f t="shared" ref="C237" si="231">IF(D237="",0,B237)</f>
        <v>18</v>
      </c>
      <c r="D237" s="323">
        <f t="shared" si="223"/>
        <v>18009</v>
      </c>
      <c r="E237" s="64" t="s">
        <v>86</v>
      </c>
      <c r="F237" s="139" t="s">
        <v>340</v>
      </c>
      <c r="G237" s="65" t="str">
        <f>IF($E237="SINAPI",VLOOKUP($F237,'SINAPI_ONERADO-03.25'!G145:K7697,2,FALSE),IF($E237="CDHU",VLOOKUP($F237,'CDHU_Onerado-02.25 (197)'!$A$9:$F$4114,2,FALSE),IF($E237="FDE",VLOOKUP($F237,'FDE-01.25'!$A$3:$D$4000,2,FALSE),IF($E237="SIURB (E)",VLOOKUP($F237,'EDIF SEM Des JAN25'!$A$3:$D$3000,2,FALSE),IF($E237="SIURB (I)",VLOOKUP($F237,'INFRA SEM Des JAN25'!$A$2:$D$1000,2,FALSE),IF($E237="SICRO NOVO",VLOOKUP($F237,'SICRO.DNIT ONERADA 01.25'!$A$4:$D$7000,2,FALSE),0))))))</f>
        <v>Peitoril e/ou soleira em granito, espessura de 2 cm e largura de 21 cm até 30 cm, acabamento polido</v>
      </c>
      <c r="H237" s="66" t="str">
        <f>IF($E237="SINAPI",VLOOKUP($F237,'SINAPI_ONERADO-03.25'!$G$2:$K$7540,3,FALSE),IF($E237="CDHU",VLOOKUP($F237,'CDHU_Onerado-02.25 (197)'!$A$9:$F$4114,3,FALSE),IF($E237="FDE",VLOOKUP($F237,'FDE-01.25'!$A$3:$D$4000,3,FALSE),IF($E237="SIURB (E)",VLOOKUP($F237,'EDIF SEM Des JAN25'!$A$3:$D$3000,3,FALSE),IF($E237="SIURB (I)",VLOOKUP($F237,'INFRA SEM Des JAN25'!$A$2:$D$1000,3,FALSE),IF($E237="SICRO NOVO",VLOOKUP($F237,'SICRO.DNIT ONERADA 01.25'!$A$4:$D$7000,3,FALSE),0))))))</f>
        <v>M</v>
      </c>
      <c r="I237" s="77">
        <f>IF(D237&lt;&gt;0,INDEX('MEMORIA CALCULO'!$A$1:$Q$2429,MATCH(D237,'MEMORIA CALCULO'!$A$1:$A$2429,0),17),0)</f>
        <v>14</v>
      </c>
      <c r="J237" s="192">
        <f>IF($E237="SINAPI",VLOOKUP($F237,'SINAPI_ONERADO-03.25'!$G$2:$K$7540,5,FALSE),IF($E237="CDHU",VLOOKUP($F237,'CDHU_Onerado-02.25 (197)'!$A$9:$F$4114,6,FALSE),IF($E237="FDE",VLOOKUP($F237,'FDE-01.25'!$A$3:$E$4000,5,FALSE),IF($E237="SIURB (E)",VLOOKUP($F237,'EDIF SEM Des JAN25'!$A$3:$D$3000,4,FALSE),IF($E237="SIURB (I)",VLOOKUP($F237,'INFRA SEM Des JAN25'!$A$2:$D$1000,4,FALSE),IF($E237="SICRO NOVO",VLOOKUP($F237,'SICRO.DNIT ONERADA 01.25'!$A$4:$D$7000,4,FALSE),0))))))</f>
        <v>202.72</v>
      </c>
      <c r="K237" s="193">
        <f t="shared" si="228"/>
        <v>248.27</v>
      </c>
      <c r="L237" s="199">
        <f t="shared" si="229"/>
        <v>3475.78</v>
      </c>
      <c r="M237" s="24"/>
      <c r="N237" s="28"/>
      <c r="O237" s="118">
        <f t="shared" si="218"/>
        <v>2.3E-3</v>
      </c>
    </row>
    <row r="238" spans="1:25" s="21" customFormat="1" ht="17.45" customHeight="1">
      <c r="A238" s="229"/>
      <c r="B238" s="229"/>
      <c r="D238" s="170"/>
      <c r="E238" s="502"/>
      <c r="F238" s="162"/>
      <c r="G238" s="162"/>
      <c r="I238" s="22"/>
      <c r="J238" s="163"/>
      <c r="K238" s="22"/>
      <c r="L238" s="198"/>
      <c r="M238" s="24"/>
      <c r="N238" s="24"/>
      <c r="O238" s="30"/>
      <c r="Q238" s="24"/>
    </row>
    <row r="239" spans="1:25" s="4" customFormat="1" ht="17.45" customHeight="1">
      <c r="A239" s="322" t="str">
        <f>LEFT(D239,2)</f>
        <v>19</v>
      </c>
      <c r="B239" s="228">
        <f>D239</f>
        <v>19</v>
      </c>
      <c r="C239" s="44">
        <f t="shared" ref="C239:C243" si="232">IF(D239="",0,B239)</f>
        <v>19</v>
      </c>
      <c r="D239" s="409">
        <f>D226+1</f>
        <v>19</v>
      </c>
      <c r="E239" s="431" t="s">
        <v>24019</v>
      </c>
      <c r="F239" s="383"/>
      <c r="G239" s="410"/>
      <c r="H239" s="383"/>
      <c r="I239" s="411"/>
      <c r="J239" s="387"/>
      <c r="K239" s="412" t="s">
        <v>23109</v>
      </c>
      <c r="L239" s="230">
        <f>SUMIF(C240:C433,D239,L240:L433)</f>
        <v>10211.39</v>
      </c>
      <c r="M239" s="5"/>
      <c r="N239" s="38"/>
      <c r="O239" s="45">
        <f t="shared" ref="O239:O250" si="233">IFERROR(L239/$L$11,0)</f>
        <v>6.8999999999999999E-3</v>
      </c>
      <c r="P239" s="39"/>
      <c r="V239" s="3"/>
      <c r="W239" s="3"/>
      <c r="X239" s="3"/>
      <c r="Y239" s="3"/>
    </row>
    <row r="240" spans="1:25" s="21" customFormat="1" ht="33" customHeight="1">
      <c r="A240" s="322" t="str">
        <f>LEFT(D240,2)</f>
        <v>19</v>
      </c>
      <c r="B240" s="228">
        <f t="shared" ref="B240:B250" si="234">B239</f>
        <v>19</v>
      </c>
      <c r="C240" s="44">
        <f t="shared" si="232"/>
        <v>19</v>
      </c>
      <c r="D240" s="165">
        <f>(D239*1000)+1</f>
        <v>19001</v>
      </c>
      <c r="E240" s="64" t="s">
        <v>22759</v>
      </c>
      <c r="F240" s="287">
        <v>10014052</v>
      </c>
      <c r="G240" s="65" t="str">
        <f>IF($E240="SINAPI",VLOOKUP($F240,'SINAPI_ONERADO-03.25'!G142:K7694,2,FALSE),IF($E240="CDHU",VLOOKUP($F240,'CDHU_Onerado-02.25 (197)'!$A$9:$F$4114,2,FALSE),IF($E240="FDE",VLOOKUP($F240,'FDE-01.25'!$A$3:$D$4000,2,FALSE),IF($E240="SIURB (E)",VLOOKUP($F240,'EDIF SEM Des JAN25'!$A$3:$D$3000,2,FALSE),IF($E240="SIURB (I)",VLOOKUP($F240,'INFRA SEM Des JAN25'!$A$2:$D$1000,2,FALSE),IF($E240="SICRO NOVO",VLOOKUP($F240,'SICRO.DNIT ONERADA 01.25'!$A$4:$D$7000,2,FALSE),0))))))</f>
        <v>DISPENSER DE SABÃO, DE PAREDE, MANUAL, PARA SANITÁRIOS, ABS, ALTO IMPACTO, COM RESERVATÓRIO DE 800/ 900ML</v>
      </c>
      <c r="H240" s="66" t="str">
        <f>IF($E240="SINAPI",VLOOKUP($F240,'SINAPI_ONERADO-03.25'!$G$2:$K$7540,3,FALSE),IF($E240="CDHU",VLOOKUP($F240,'CDHU_Onerado-02.25 (197)'!$A$9:$F$4114,3,FALSE),IF($E240="FDE",VLOOKUP($F240,'FDE-01.25'!$A$3:$D$4000,3,FALSE),IF($E240="SIURB (E)",VLOOKUP($F240,'EDIF SEM Des JAN25'!$A$3:$D$3000,3,FALSE),IF($E240="SIURB (I)",VLOOKUP($F240,'INFRA SEM Des JAN25'!$A$2:$D$1000,3,FALSE),IF($E240="SICRO NOVO",VLOOKUP($F240,'SICRO.DNIT ONERADA 01.25'!$A$4:$D$7000,3,FALSE),0))))))</f>
        <v>UN</v>
      </c>
      <c r="I240" s="77">
        <f>IF(D240&lt;&gt;0,INDEX('MEMORIA CALCULO'!$A$1:$Q$2429,MATCH(D240,'MEMORIA CALCULO'!$A$1:$A$2429,0),17),0)</f>
        <v>1</v>
      </c>
      <c r="J240" s="192">
        <f>IF($E240="SINAPI",VLOOKUP($F240,'SINAPI_ONERADO-03.25'!$G$2:$K$7540,5,FALSE),IF($E240="CDHU",VLOOKUP($F240,'CDHU_Onerado-02.25 (197)'!$A$9:$F$4114,6,FALSE),IF($E240="FDE",VLOOKUP($F240,'FDE-01.25'!$A$3:$E$4000,5,FALSE),IF($E240="SIURB (E)",VLOOKUP($F240,'EDIF SEM Des JAN25'!$A$3:$D$3000,4,FALSE),IF($E240="SIURB (I)",VLOOKUP($F240,'INFRA SEM Des JAN25'!$A$2:$D$1000,4,FALSE),IF($E240="SICRO NOVO",VLOOKUP($F240,'SICRO.DNIT ONERADA 01.25'!$A$4:$D$7000,4,FALSE),0))))))</f>
        <v>69.7</v>
      </c>
      <c r="K240" s="193">
        <f t="shared" ref="K240:K242" si="235">J240*(1+IF(N240="x",$T$4,$T$3))</f>
        <v>85.36</v>
      </c>
      <c r="L240" s="199">
        <f t="shared" ref="L240:L243" si="236">ROUND(ROUND(I240,2)*ROUND(K240,2),2)</f>
        <v>85.36</v>
      </c>
      <c r="M240" s="24"/>
      <c r="N240" s="28"/>
      <c r="O240" s="118">
        <f t="shared" si="233"/>
        <v>1E-4</v>
      </c>
      <c r="Q240" s="24"/>
    </row>
    <row r="241" spans="1:25" s="21" customFormat="1" ht="33" customHeight="1">
      <c r="A241" s="322" t="str">
        <f t="shared" ref="A241:A243" si="237">LEFT(D241,2)</f>
        <v>19</v>
      </c>
      <c r="B241" s="228">
        <f t="shared" si="234"/>
        <v>19</v>
      </c>
      <c r="C241" s="44">
        <f t="shared" si="232"/>
        <v>19</v>
      </c>
      <c r="D241" s="165">
        <f t="shared" ref="D241:D250" si="238">D240+1</f>
        <v>19002</v>
      </c>
      <c r="E241" s="64" t="s">
        <v>22759</v>
      </c>
      <c r="F241" s="287">
        <v>10014066</v>
      </c>
      <c r="G241" s="65" t="str">
        <f>IF($E241="SINAPI",VLOOKUP($F241,'SINAPI_ONERADO-03.25'!G143:K7695,2,FALSE),IF($E241="CDHU",VLOOKUP($F241,'CDHU_Onerado-02.25 (197)'!$A$9:$F$4114,2,FALSE),IF($E241="FDE",VLOOKUP($F241,'FDE-01.25'!$A$3:$D$4000,2,FALSE),IF($E241="SIURB (E)",VLOOKUP($F241,'EDIF SEM Des JAN25'!$A$3:$D$3000,2,FALSE),IF($E241="SIURB (I)",VLOOKUP($F241,'INFRA SEM Des JAN25'!$A$2:$D$1000,2,FALSE),IF($E241="SICRO NOVO",VLOOKUP($F241,'SICRO.DNIT ONERADA 01.25'!$A$4:$D$7000,2,FALSE),0))))))</f>
        <v>DISPENSER PAPEL TOALHA, DE PAREDE, MANUAL, PARA SANITÁRIOS - ABS - ALTO IMPACTO - AUTO CORTE</v>
      </c>
      <c r="H241" s="66" t="str">
        <f>IF($E241="SINAPI",VLOOKUP($F241,'SINAPI_ONERADO-03.25'!$G$2:$K$7540,3,FALSE),IF($E241="CDHU",VLOOKUP($F241,'CDHU_Onerado-02.25 (197)'!$A$9:$F$4114,3,FALSE),IF($E241="FDE",VLOOKUP($F241,'FDE-01.25'!$A$3:$D$4000,3,FALSE),IF($E241="SIURB (E)",VLOOKUP($F241,'EDIF SEM Des JAN25'!$A$3:$D$3000,3,FALSE),IF($E241="SIURB (I)",VLOOKUP($F241,'INFRA SEM Des JAN25'!$A$2:$D$1000,3,FALSE),IF($E241="SICRO NOVO",VLOOKUP($F241,'SICRO.DNIT ONERADA 01.25'!$A$4:$D$7000,3,FALSE),0))))))</f>
        <v>UN</v>
      </c>
      <c r="I241" s="77">
        <f>IF(D241&lt;&gt;0,INDEX('MEMORIA CALCULO'!$A$1:$Q$2429,MATCH(D241,'MEMORIA CALCULO'!$A$1:$A$2429,0),17),0)</f>
        <v>1</v>
      </c>
      <c r="J241" s="192">
        <f>IF($E241="SINAPI",VLOOKUP($F241,'SINAPI_ONERADO-03.25'!$G$2:$K$7540,5,FALSE),IF($E241="CDHU",VLOOKUP($F241,'CDHU_Onerado-02.25 (197)'!$A$9:$F$4114,6,FALSE),IF($E241="FDE",VLOOKUP($F241,'FDE-01.25'!$A$3:$E$4000,5,FALSE),IF($E241="SIURB (E)",VLOOKUP($F241,'EDIF SEM Des JAN25'!$A$3:$D$3000,4,FALSE),IF($E241="SIURB (I)",VLOOKUP($F241,'INFRA SEM Des JAN25'!$A$2:$D$1000,4,FALSE),IF($E241="SICRO NOVO",VLOOKUP($F241,'SICRO.DNIT ONERADA 01.25'!$A$4:$D$7000,4,FALSE),0))))))</f>
        <v>259.2</v>
      </c>
      <c r="K241" s="193">
        <f t="shared" si="235"/>
        <v>317.44</v>
      </c>
      <c r="L241" s="199">
        <f t="shared" si="236"/>
        <v>317.44</v>
      </c>
      <c r="M241" s="24"/>
      <c r="N241" s="28"/>
      <c r="O241" s="118">
        <f t="shared" si="233"/>
        <v>2.0000000000000001E-4</v>
      </c>
      <c r="Q241" s="24"/>
    </row>
    <row r="242" spans="1:25" s="21" customFormat="1" ht="17.45" customHeight="1">
      <c r="A242" s="322" t="str">
        <f t="shared" si="237"/>
        <v>19</v>
      </c>
      <c r="B242" s="228">
        <f t="shared" si="234"/>
        <v>19</v>
      </c>
      <c r="C242" s="44">
        <f t="shared" si="232"/>
        <v>19</v>
      </c>
      <c r="D242" s="165">
        <f t="shared" si="238"/>
        <v>19003</v>
      </c>
      <c r="E242" s="64" t="s">
        <v>86</v>
      </c>
      <c r="F242" s="139" t="s">
        <v>489</v>
      </c>
      <c r="G242" s="65" t="str">
        <f>IF($E242="SINAPI",VLOOKUP($F242,'SINAPI_ONERADO-03.25'!G144:K7696,2,FALSE),IF($E242="CDHU",VLOOKUP($F242,'CDHU_Onerado-02.25 (197)'!$A$9:$F$4114,2,FALSE),IF($E242="FDE",VLOOKUP($F242,'FDE-01.25'!$A$3:$D$4000,2,FALSE),IF($E242="SIURB (E)",VLOOKUP($F242,'EDIF SEM Des JAN25'!$A$3:$D$3000,2,FALSE),IF($E242="SIURB (I)",VLOOKUP($F242,'INFRA SEM Des JAN25'!$A$2:$D$1000,2,FALSE),IF($E242="SICRO NOVO",VLOOKUP($F242,'SICRO.DNIT ONERADA 01.25'!$A$4:$D$7000,2,FALSE),0))))))</f>
        <v>Dispenser papel higiênico em ABS para rolão 300 / 600 m, com visor</v>
      </c>
      <c r="H242" s="66" t="str">
        <f>IF($E242="SINAPI",VLOOKUP($F242,'SINAPI_ONERADO-03.25'!$G$2:$K$7540,3,FALSE),IF($E242="CDHU",VLOOKUP($F242,'CDHU_Onerado-02.25 (197)'!$A$9:$F$4114,3,FALSE),IF($E242="FDE",VLOOKUP($F242,'FDE-01.25'!$A$3:$D$4000,3,FALSE),IF($E242="SIURB (E)",VLOOKUP($F242,'EDIF SEM Des JAN25'!$A$3:$D$3000,3,FALSE),IF($E242="SIURB (I)",VLOOKUP($F242,'INFRA SEM Des JAN25'!$A$2:$D$1000,3,FALSE),IF($E242="SICRO NOVO",VLOOKUP($F242,'SICRO.DNIT ONERADA 01.25'!$A$4:$D$7000,3,FALSE),0))))))</f>
        <v>UN</v>
      </c>
      <c r="I242" s="77">
        <f>IF(D242&lt;&gt;0,INDEX('MEMORIA CALCULO'!$A$1:$Q$2429,MATCH(D242,'MEMORIA CALCULO'!$A$1:$A$2429,0),17),0)</f>
        <v>2</v>
      </c>
      <c r="J242" s="192">
        <f>IF($E242="SINAPI",VLOOKUP($F242,'SINAPI_ONERADO-03.25'!$G$2:$K$7540,5,FALSE),IF($E242="CDHU",VLOOKUP($F242,'CDHU_Onerado-02.25 (197)'!$A$9:$F$4114,6,FALSE),IF($E242="FDE",VLOOKUP($F242,'FDE-01.25'!$A$3:$E$4000,5,FALSE),IF($E242="SIURB (E)",VLOOKUP($F242,'EDIF SEM Des JAN25'!$A$3:$D$3000,4,FALSE),IF($E242="SIURB (I)",VLOOKUP($F242,'INFRA SEM Des JAN25'!$A$2:$D$1000,4,FALSE),IF($E242="SICRO NOVO",VLOOKUP($F242,'SICRO.DNIT ONERADA 01.25'!$A$4:$D$7000,4,FALSE),0))))))</f>
        <v>75.33</v>
      </c>
      <c r="K242" s="193">
        <f t="shared" si="235"/>
        <v>92.26</v>
      </c>
      <c r="L242" s="199">
        <f t="shared" si="236"/>
        <v>184.52</v>
      </c>
      <c r="M242" s="24"/>
      <c r="N242" s="28"/>
      <c r="O242" s="118">
        <f t="shared" si="233"/>
        <v>1E-4</v>
      </c>
      <c r="Q242" s="24"/>
    </row>
    <row r="243" spans="1:25" s="21" customFormat="1" ht="17.45" customHeight="1">
      <c r="A243" s="322" t="str">
        <f t="shared" si="237"/>
        <v>19</v>
      </c>
      <c r="B243" s="228">
        <f>B242</f>
        <v>19</v>
      </c>
      <c r="C243" s="44">
        <f t="shared" si="232"/>
        <v>19</v>
      </c>
      <c r="D243" s="323">
        <f t="shared" si="238"/>
        <v>19004</v>
      </c>
      <c r="E243" s="64" t="s">
        <v>11</v>
      </c>
      <c r="F243" s="139" t="s">
        <v>31702</v>
      </c>
      <c r="G243" s="65" t="str">
        <f>IF($E243="SINAPI",VLOOKUP($F243,'SINAPI_ONERADO-03.25'!G145:K7697,2,FALSE),IF($E243="CDHU",VLOOKUP($F243,'CDHU_Onerado-02.25 (197)'!$A$9:$F$4114,2,FALSE),IF($E243="FDE",VLOOKUP($F243,'FDE-01.25'!$A$3:$D$4000,2,FALSE),IF($E243="SIURB (E)",VLOOKUP($F243,'EDIF SEM Des JAN25'!$A$3:$D$3000,2,FALSE),IF($E243="SIURB (I)",VLOOKUP($F243,'INFRA SEM Des JAN25'!$A$2:$D$1000,2,FALSE),IF($E243="SICRO NOVO",VLOOKUP($F243,'SICRO.DNIT ONERADA 01.25'!$A$4:$D$7000,2,FALSE),0))))))</f>
        <v>BACIA SANITÁRIA INFANTIL</v>
      </c>
      <c r="H243" s="66" t="str">
        <f>IF($E243="SINAPI",VLOOKUP($F243,'SINAPI_ONERADO-03.25'!$G$2:$K$7540,3,FALSE),IF($E243="CDHU",VLOOKUP($F243,'CDHU_Onerado-02.25 (197)'!$A$9:$F$4114,3,FALSE),IF($E243="FDE",VLOOKUP($F243,'FDE-01.25'!$A$3:$D$4000,3,FALSE),IF($E243="SIURB (E)",VLOOKUP($F243,'EDIF SEM Des JAN25'!$A$3:$D$3000,3,FALSE),IF($E243="SIURB (I)",VLOOKUP($F243,'INFRA SEM Des JAN25'!$A$2:$D$1000,3,FALSE),IF($E243="SICRO NOVO",VLOOKUP($F243,'SICRO.DNIT ONERADA 01.25'!$A$4:$D$7000,3,FALSE),0))))))</f>
        <v>UN</v>
      </c>
      <c r="I243" s="77">
        <f>IF(D243&lt;&gt;0,INDEX('MEMORIA CALCULO'!$A$1:$Q$2429,MATCH(D243,'MEMORIA CALCULO'!$A$1:$A$2429,0),17),0)</f>
        <v>2</v>
      </c>
      <c r="J243" s="192">
        <f>IF($E243="SINAPI",VLOOKUP($F243,'SINAPI_ONERADO-03.25'!$G$2:$K$7540,5,FALSE),IF($E243="CDHU",VLOOKUP($F243,'CDHU_Onerado-02.25 (197)'!$A$9:$F$4114,6,FALSE),IF($E243="FDE",VLOOKUP($F243,'FDE-01.25'!$A$3:$E$4000,5,FALSE),IF($E243="SIURB (E)",VLOOKUP($F243,'EDIF SEM Des JAN25'!$A$3:$D$3000,4,FALSE),IF($E243="SIURB (I)",VLOOKUP($F243,'INFRA SEM Des JAN25'!$A$2:$D$1000,4,FALSE),IF($E243="SICRO NOVO",VLOOKUP($F243,'SICRO.DNIT ONERADA 01.25'!$A$4:$D$7000,4,FALSE),0))))))</f>
        <v>801.05</v>
      </c>
      <c r="K243" s="193">
        <f>J243</f>
        <v>801.05</v>
      </c>
      <c r="L243" s="325">
        <f t="shared" si="236"/>
        <v>1602.1</v>
      </c>
      <c r="M243" s="24"/>
      <c r="N243" s="28"/>
      <c r="O243" s="118">
        <f t="shared" si="233"/>
        <v>1.1000000000000001E-3</v>
      </c>
    </row>
    <row r="244" spans="1:25" s="21" customFormat="1" ht="17.45" customHeight="1">
      <c r="A244" s="322" t="str">
        <f t="shared" ref="A244:A250" si="239">LEFT(D244,2)</f>
        <v>19</v>
      </c>
      <c r="B244" s="228">
        <f t="shared" si="234"/>
        <v>19</v>
      </c>
      <c r="C244" s="44">
        <f t="shared" ref="C244:C250" si="240">IF(D244="",0,B244)</f>
        <v>19</v>
      </c>
      <c r="D244" s="165">
        <f t="shared" si="238"/>
        <v>19005</v>
      </c>
      <c r="E244" s="64" t="s">
        <v>86</v>
      </c>
      <c r="F244" s="139" t="s">
        <v>6057</v>
      </c>
      <c r="G244" s="65" t="str">
        <f>IF($E244="SINAPI",VLOOKUP($F244,'SINAPI_ONERADO-03.25'!G146:K7698,2,FALSE),IF($E244="CDHU",VLOOKUP($F244,'CDHU_Onerado-02.25 (197)'!$A$9:$F$4114,2,FALSE),IF($E244="FDE",VLOOKUP($F244,'FDE-01.25'!$A$3:$D$4000,2,FALSE),IF($E244="SIURB (E)",VLOOKUP($F244,'EDIF SEM Des JAN25'!$A$3:$D$3000,2,FALSE),IF($E244="SIURB (I)",VLOOKUP($F244,'INFRA SEM Des JAN25'!$A$2:$D$1000,2,FALSE),IF($E244="SICRO NOVO",VLOOKUP($F244,'SICRO.DNIT ONERADA 01.25'!$A$4:$D$7000,2,FALSE),0))))))</f>
        <v>Lavatório de louça pequeno com coluna suspensa - linha especial</v>
      </c>
      <c r="H244" s="66" t="str">
        <f>IF($E244="SINAPI",VLOOKUP($F244,'SINAPI_ONERADO-03.25'!$G$2:$K$7540,3,FALSE),IF($E244="CDHU",VLOOKUP($F244,'CDHU_Onerado-02.25 (197)'!$A$9:$F$4114,3,FALSE),IF($E244="FDE",VLOOKUP($F244,'FDE-01.25'!$A$3:$D$4000,3,FALSE),IF($E244="SIURB (E)",VLOOKUP($F244,'EDIF SEM Des JAN25'!$A$3:$D$3000,3,FALSE),IF($E244="SIURB (I)",VLOOKUP($F244,'INFRA SEM Des JAN25'!$A$2:$D$1000,3,FALSE),IF($E244="SICRO NOVO",VLOOKUP($F244,'SICRO.DNIT ONERADA 01.25'!$A$4:$D$7000,3,FALSE),0))))))</f>
        <v>UN</v>
      </c>
      <c r="I244" s="77">
        <f>IF(D244&lt;&gt;0,INDEX('MEMORIA CALCULO'!$A$1:$Q$2429,MATCH(D244,'MEMORIA CALCULO'!$A$1:$A$2429,0),17),0)</f>
        <v>1</v>
      </c>
      <c r="J244" s="192">
        <f>IF($E244="SINAPI",VLOOKUP($F244,'SINAPI_ONERADO-03.25'!$G$2:$K$7540,5,FALSE),IF($E244="CDHU",VLOOKUP($F244,'CDHU_Onerado-02.25 (197)'!$A$9:$F$4114,6,FALSE),IF($E244="FDE",VLOOKUP($F244,'FDE-01.25'!$A$3:$E$4000,5,FALSE),IF($E244="SIURB (E)",VLOOKUP($F244,'EDIF SEM Des JAN25'!$A$3:$D$3000,4,FALSE),IF($E244="SIURB (I)",VLOOKUP($F244,'INFRA SEM Des JAN25'!$A$2:$D$1000,4,FALSE),IF($E244="SICRO NOVO",VLOOKUP($F244,'SICRO.DNIT ONERADA 01.25'!$A$4:$D$7000,4,FALSE),0))))))</f>
        <v>972.29</v>
      </c>
      <c r="K244" s="193">
        <f t="shared" ref="K244:K248" si="241">J244*(1+IF(N244="x",$T$4,$T$3))</f>
        <v>1190.76</v>
      </c>
      <c r="L244" s="199">
        <f t="shared" ref="L244:L250" si="242">ROUND(ROUND(I244,2)*ROUND(K244,2),2)</f>
        <v>1190.76</v>
      </c>
      <c r="M244" s="24"/>
      <c r="N244" s="28"/>
      <c r="O244" s="118">
        <f t="shared" si="233"/>
        <v>8.0000000000000004E-4</v>
      </c>
    </row>
    <row r="245" spans="1:25" s="21" customFormat="1" ht="17.45" customHeight="1">
      <c r="A245" s="322" t="str">
        <f t="shared" si="239"/>
        <v>19</v>
      </c>
      <c r="B245" s="228">
        <f t="shared" si="234"/>
        <v>19</v>
      </c>
      <c r="C245" s="44">
        <f t="shared" si="240"/>
        <v>19</v>
      </c>
      <c r="D245" s="165">
        <f t="shared" si="238"/>
        <v>19006</v>
      </c>
      <c r="E245" s="64" t="s">
        <v>22759</v>
      </c>
      <c r="F245" s="287">
        <v>10014010</v>
      </c>
      <c r="G245" s="65" t="str">
        <f>IF($E245="SINAPI",VLOOKUP($F245,'SINAPI_ONERADO-03.25'!G147:K7699,2,FALSE),IF($E245="CDHU",VLOOKUP($F245,'CDHU_Onerado-02.25 (197)'!$A$9:$F$4114,2,FALSE),IF($E245="FDE",VLOOKUP($F245,'FDE-01.25'!$A$3:$D$4000,2,FALSE),IF($E245="SIURB (E)",VLOOKUP($F245,'EDIF SEM Des JAN25'!$A$3:$D$3000,2,FALSE),IF($E245="SIURB (I)",VLOOKUP($F245,'INFRA SEM Des JAN25'!$A$2:$D$1000,2,FALSE),IF($E245="SICRO NOVO",VLOOKUP($F245,'SICRO.DNIT ONERADA 01.25'!$A$4:$D$7000,2,FALSE),0))))))</f>
        <v>TORNEIRA DE MESA COM ACIONAMENTO MANUAL E FECHAMENTO AUTOMÁTICO</v>
      </c>
      <c r="H245" s="66" t="str">
        <f>IF($E245="SINAPI",VLOOKUP($F245,'SINAPI_ONERADO-03.25'!$G$2:$K$7540,3,FALSE),IF($E245="CDHU",VLOOKUP($F245,'CDHU_Onerado-02.25 (197)'!$A$9:$F$4114,3,FALSE),IF($E245="FDE",VLOOKUP($F245,'FDE-01.25'!$A$3:$D$4000,3,FALSE),IF($E245="SIURB (E)",VLOOKUP($F245,'EDIF SEM Des JAN25'!$A$3:$D$3000,3,FALSE),IF($E245="SIURB (I)",VLOOKUP($F245,'INFRA SEM Des JAN25'!$A$2:$D$1000,3,FALSE),IF($E245="SICRO NOVO",VLOOKUP($F245,'SICRO.DNIT ONERADA 01.25'!$A$4:$D$7000,3,FALSE),0))))))</f>
        <v>UN</v>
      </c>
      <c r="I245" s="77">
        <f>IF(D245&lt;&gt;0,INDEX('MEMORIA CALCULO'!$A$1:$Q$2429,MATCH(D245,'MEMORIA CALCULO'!$A$1:$A$2429,0),17),0)</f>
        <v>5</v>
      </c>
      <c r="J245" s="192">
        <f>IF($E245="SINAPI",VLOOKUP($F245,'SINAPI_ONERADO-03.25'!$G$2:$K$7540,5,FALSE),IF($E245="CDHU",VLOOKUP($F245,'CDHU_Onerado-02.25 (197)'!$A$9:$F$4114,6,FALSE),IF($E245="FDE",VLOOKUP($F245,'FDE-01.25'!$A$3:$E$4000,5,FALSE),IF($E245="SIURB (E)",VLOOKUP($F245,'EDIF SEM Des JAN25'!$A$3:$D$3000,4,FALSE),IF($E245="SIURB (I)",VLOOKUP($F245,'INFRA SEM Des JAN25'!$A$2:$D$1000,4,FALSE),IF($E245="SICRO NOVO",VLOOKUP($F245,'SICRO.DNIT ONERADA 01.25'!$A$4:$D$7000,4,FALSE),0))))))</f>
        <v>571.72</v>
      </c>
      <c r="K245" s="193">
        <f t="shared" si="241"/>
        <v>700.19</v>
      </c>
      <c r="L245" s="199">
        <f t="shared" si="242"/>
        <v>3500.95</v>
      </c>
      <c r="M245" s="24"/>
      <c r="N245" s="28"/>
      <c r="O245" s="118">
        <f t="shared" si="233"/>
        <v>2.3999999999999998E-3</v>
      </c>
    </row>
    <row r="246" spans="1:25" s="21" customFormat="1" ht="17.45" customHeight="1">
      <c r="A246" s="322" t="str">
        <f t="shared" si="239"/>
        <v>19</v>
      </c>
      <c r="B246" s="228">
        <f t="shared" si="234"/>
        <v>19</v>
      </c>
      <c r="C246" s="44">
        <f t="shared" si="240"/>
        <v>19</v>
      </c>
      <c r="D246" s="323">
        <f t="shared" si="238"/>
        <v>19007</v>
      </c>
      <c r="E246" s="64" t="s">
        <v>22759</v>
      </c>
      <c r="F246" s="287">
        <v>14001070</v>
      </c>
      <c r="G246" s="65" t="str">
        <f>IF($E246="SINAPI",VLOOKUP($F246,'SINAPI_ONERADO-03.25'!G148:K7700,2,FALSE),IF($E246="CDHU",VLOOKUP($F246,'CDHU_Onerado-02.25 (197)'!$A$9:$F$4114,2,FALSE),IF($E246="FDE",VLOOKUP($F246,'FDE-01.25'!$A$3:$D$4000,2,FALSE),IF($E246="SIURB (E)",VLOOKUP($F246,'EDIF SEM Des JAN25'!$A$3:$D$3000,2,FALSE),IF($E246="SIURB (I)",VLOOKUP($F246,'INFRA SEM Des JAN25'!$A$2:$D$1000,2,FALSE),IF($E246="SICRO NOVO",VLOOKUP($F246,'SICRO.DNIT ONERADA 01.25'!$A$4:$D$7000,2,FALSE),0))))))</f>
        <v>ESPELHO COMUM - ESPESSURA 3MM</v>
      </c>
      <c r="H246" s="66" t="str">
        <f>IF($E246="SINAPI",VLOOKUP($F246,'SINAPI_ONERADO-03.25'!$G$2:$K$7540,3,FALSE),IF($E246="CDHU",VLOOKUP($F246,'CDHU_Onerado-02.25 (197)'!$A$9:$F$4114,3,FALSE),IF($E246="FDE",VLOOKUP($F246,'FDE-01.25'!$A$3:$D$4000,3,FALSE),IF($E246="SIURB (E)",VLOOKUP($F246,'EDIF SEM Des JAN25'!$A$3:$D$3000,3,FALSE),IF($E246="SIURB (I)",VLOOKUP($F246,'INFRA SEM Des JAN25'!$A$2:$D$1000,3,FALSE),IF($E246="SICRO NOVO",VLOOKUP($F246,'SICRO.DNIT ONERADA 01.25'!$A$4:$D$7000,3,FALSE),0))))))</f>
        <v>M2</v>
      </c>
      <c r="I246" s="77">
        <f>IF(D246&lt;&gt;0,INDEX('MEMORIA CALCULO'!$A$1:$Q$2429,MATCH(D246,'MEMORIA CALCULO'!$A$1:$A$2429,0),17),0)</f>
        <v>0.45</v>
      </c>
      <c r="J246" s="192">
        <f>IF($E246="SINAPI",VLOOKUP($F246,'SINAPI_ONERADO-03.25'!$G$2:$K$7540,5,FALSE),IF($E246="CDHU",VLOOKUP($F246,'CDHU_Onerado-02.25 (197)'!$A$9:$F$4114,6,FALSE),IF($E246="FDE",VLOOKUP($F246,'FDE-01.25'!$A$3:$E$4000,5,FALSE),IF($E246="SIURB (E)",VLOOKUP($F246,'EDIF SEM Des JAN25'!$A$3:$D$3000,4,FALSE),IF($E246="SIURB (I)",VLOOKUP($F246,'INFRA SEM Des JAN25'!$A$2:$D$1000,4,FALSE),IF($E246="SICRO NOVO",VLOOKUP($F246,'SICRO.DNIT ONERADA 01.25'!$A$4:$D$7000,4,FALSE),0))))))</f>
        <v>208.84</v>
      </c>
      <c r="K246" s="324">
        <f t="shared" si="241"/>
        <v>255.77</v>
      </c>
      <c r="L246" s="325">
        <f t="shared" si="242"/>
        <v>115.1</v>
      </c>
      <c r="M246" s="24"/>
      <c r="N246" s="28"/>
      <c r="O246" s="118">
        <f t="shared" si="233"/>
        <v>1E-4</v>
      </c>
    </row>
    <row r="247" spans="1:25" s="21" customFormat="1" ht="17.45" customHeight="1">
      <c r="A247" s="322" t="str">
        <f t="shared" si="239"/>
        <v>19</v>
      </c>
      <c r="B247" s="228">
        <f t="shared" si="234"/>
        <v>19</v>
      </c>
      <c r="C247" s="44">
        <f t="shared" si="240"/>
        <v>19</v>
      </c>
      <c r="D247" s="165">
        <f t="shared" si="238"/>
        <v>19008</v>
      </c>
      <c r="E247" s="64" t="s">
        <v>86</v>
      </c>
      <c r="F247" s="139" t="s">
        <v>6105</v>
      </c>
      <c r="G247" s="65" t="str">
        <f>IF($E247="SINAPI",VLOOKUP($F247,'SINAPI_ONERADO-03.25'!G149:K7701,2,FALSE),IF($E247="CDHU",VLOOKUP($F247,'CDHU_Onerado-02.25 (197)'!$A$9:$F$4114,2,FALSE),IF($E247="FDE",VLOOKUP($F247,'FDE-01.25'!$A$3:$D$4000,2,FALSE),IF($E247="SIURB (E)",VLOOKUP($F247,'EDIF SEM Des JAN25'!$A$3:$D$3000,2,FALSE),IF($E247="SIURB (I)",VLOOKUP($F247,'INFRA SEM Des JAN25'!$A$2:$D$1000,2,FALSE),IF($E247="SICRO NOVO",VLOOKUP($F247,'SICRO.DNIT ONERADA 01.25'!$A$4:$D$7000,2,FALSE),0))))))</f>
        <v>Cabide cromado para banheiro</v>
      </c>
      <c r="H247" s="66" t="str">
        <f>IF($E247="SINAPI",VLOOKUP($F247,'SINAPI_ONERADO-03.25'!$G$2:$K$7540,3,FALSE),IF($E247="CDHU",VLOOKUP($F247,'CDHU_Onerado-02.25 (197)'!$A$9:$F$4114,3,FALSE),IF($E247="FDE",VLOOKUP($F247,'FDE-01.25'!$A$3:$D$4000,3,FALSE),IF($E247="SIURB (E)",VLOOKUP($F247,'EDIF SEM Des JAN25'!$A$3:$D$3000,3,FALSE),IF($E247="SIURB (I)",VLOOKUP($F247,'INFRA SEM Des JAN25'!$A$2:$D$1000,3,FALSE),IF($E247="SICRO NOVO",VLOOKUP($F247,'SICRO.DNIT ONERADA 01.25'!$A$4:$D$7000,3,FALSE),0))))))</f>
        <v>UN</v>
      </c>
      <c r="I247" s="77">
        <f>IF(D247&lt;&gt;0,INDEX('MEMORIA CALCULO'!$A$1:$Q$2429,MATCH(D247,'MEMORIA CALCULO'!$A$1:$A$2429,0),17),0)</f>
        <v>2</v>
      </c>
      <c r="J247" s="192">
        <f>IF($E247="SINAPI",VLOOKUP($F247,'SINAPI_ONERADO-03.25'!$G$2:$K$7540,5,FALSE),IF($E247="CDHU",VLOOKUP($F247,'CDHU_Onerado-02.25 (197)'!$A$9:$F$4114,6,FALSE),IF($E247="FDE",VLOOKUP($F247,'FDE-01.25'!$A$3:$E$4000,5,FALSE),IF($E247="SIURB (E)",VLOOKUP($F247,'EDIF SEM Des JAN25'!$A$3:$D$3000,4,FALSE),IF($E247="SIURB (I)",VLOOKUP($F247,'INFRA SEM Des JAN25'!$A$2:$D$1000,4,FALSE),IF($E247="SICRO NOVO",VLOOKUP($F247,'SICRO.DNIT ONERADA 01.25'!$A$4:$D$7000,4,FALSE),0))))))</f>
        <v>30.95</v>
      </c>
      <c r="K247" s="193">
        <f t="shared" si="241"/>
        <v>37.9</v>
      </c>
      <c r="L247" s="199">
        <f t="shared" si="242"/>
        <v>75.8</v>
      </c>
      <c r="M247" s="24"/>
      <c r="N247" s="28"/>
      <c r="O247" s="118">
        <f t="shared" si="233"/>
        <v>1E-4</v>
      </c>
    </row>
    <row r="248" spans="1:25" s="21" customFormat="1" ht="33" customHeight="1">
      <c r="A248" s="322" t="str">
        <f t="shared" si="239"/>
        <v>19</v>
      </c>
      <c r="B248" s="228">
        <f t="shared" si="234"/>
        <v>19</v>
      </c>
      <c r="C248" s="44">
        <f t="shared" si="240"/>
        <v>19</v>
      </c>
      <c r="D248" s="165">
        <f t="shared" si="238"/>
        <v>19009</v>
      </c>
      <c r="E248" s="64" t="s">
        <v>37</v>
      </c>
      <c r="F248" s="139">
        <v>100860</v>
      </c>
      <c r="G248" s="65" t="str">
        <f>IF($E248="SINAPI",VLOOKUP($F248,'SINAPI_ONERADO-03.25'!$B$14:$E$10000,2,FALSE),IF($E248="CDHU",VLOOKUP($F248,'CDHU_Onerado-02.25 (197)'!$A$9:$F$4114,2,FALSE),IF($E248="FDE",VLOOKUP($F248,'FDE-01.25'!$A$3:$D$4000,2,FALSE),IF($E248="SIURB (E)",VLOOKUP($F248,'EDIF SEM Des JAN25'!$A$3:$D$3000,2,FALSE),IF($E248="SIURB (I)",VLOOKUP($F248,'INFRA SEM Des JAN25'!$A$2:$D$1000,2,FALSE),IF($E248="SICRO NOVO",VLOOKUP($F248,'SICRO.DNIT ONERADA 01.25'!$A$4:$D$7000,2,FALSE),0))))))</f>
        <v>CHUVEIRO ELÉTRICO COMUM CORPO PLÁSTICO, TIPO DUCHA - FORNECIMENTO E INSTALAÇÃO. AF_01/2020</v>
      </c>
      <c r="H248" s="66" t="str">
        <f>IF($E248="SINAPI",VLOOKUP($F248,'SINAPI_ONERADO-03.25'!$B$2:$E$10000,3,FALSE),IF($E248="CDHU",VLOOKUP($F248,'CDHU_Onerado-02.25 (197)'!$A$9:$F$4114,3,FALSE),IF($E248="FDE",VLOOKUP($F248,'FDE-01.25'!$A$3:$D$4000,3,FALSE),IF($E248="SIURB (E)",VLOOKUP($F248,'EDIF SEM Des JAN25'!$A$3:$D$3000,3,FALSE),IF($E248="SIURB (I)",VLOOKUP($F248,'INFRA SEM Des JAN25'!$A$2:$D$1000,3,FALSE),IF($E248="SICRO NOVO",VLOOKUP($F248,'SICRO.DNIT ONERADA 01.25'!$A$4:$D$7000,3,FALSE),0))))))</f>
        <v>UN</v>
      </c>
      <c r="I248" s="77">
        <f>IF(D248&lt;&gt;0,INDEX('MEMORIA CALCULO'!$A$1:$Q$2429,MATCH(D248,'MEMORIA CALCULO'!$A$1:$A$2429,0),17),0)</f>
        <v>1</v>
      </c>
      <c r="J248" s="192">
        <f>IF($E248="SINAPI",VLOOKUP($F248,'SINAPI_ONERADO-03.25'!$B$14:$E$10000,4,FALSE),IF($E248="CDHU",VLOOKUP($F248,'CDHU_Onerado-02.25 (197)'!$A$9:$F$4114,6,FALSE),IF($E248="FDE",VLOOKUP($F248,'FDE-01.25'!$A$3:$E$4000,5,FALSE),IF($E248="SIURB (E)",VLOOKUP($F248,'EDIF SEM Des JAN25'!$A$3:$D$3000,4,FALSE),IF($E248="SIURB (I)",VLOOKUP($F248,'INFRA SEM Des JAN25'!$A$2:$D$1000,4,FALSE),IF($E248="SICRO NOVO",VLOOKUP($F248,'SICRO.DNIT ONERADA 01.25'!$A$4:$D$7000,4,FALSE),0))))))</f>
        <v>117.22</v>
      </c>
      <c r="K248" s="193">
        <f t="shared" si="241"/>
        <v>143.56</v>
      </c>
      <c r="L248" s="406">
        <f t="shared" si="242"/>
        <v>143.56</v>
      </c>
      <c r="M248" s="24"/>
      <c r="N248" s="28"/>
      <c r="O248" s="118">
        <f t="shared" si="233"/>
        <v>1E-4</v>
      </c>
    </row>
    <row r="249" spans="1:25" s="21" customFormat="1" ht="17.45" customHeight="1">
      <c r="A249" s="322" t="str">
        <f t="shared" si="239"/>
        <v>19</v>
      </c>
      <c r="B249" s="228">
        <f t="shared" si="234"/>
        <v>19</v>
      </c>
      <c r="C249" s="44">
        <f t="shared" si="240"/>
        <v>19</v>
      </c>
      <c r="D249" s="165">
        <f t="shared" si="238"/>
        <v>19010</v>
      </c>
      <c r="E249" s="64" t="s">
        <v>11</v>
      </c>
      <c r="F249" s="139" t="s">
        <v>31703</v>
      </c>
      <c r="G249" s="65" t="str">
        <f>IF($E249="SINAPI",VLOOKUP($F249,'SINAPI_ONERADO-03.25'!G151:K7703,2,FALSE),IF($E249="CDHU",VLOOKUP($F249,'CDHU_Onerado-02.25 (197)'!$A$9:$F$4114,2,FALSE),IF($E249="FDE",VLOOKUP($F249,'FDE-01.25'!$A$3:$D$4000,2,FALSE),IF($E249="SIURB (E)",VLOOKUP($F249,'EDIF SEM Des JAN25'!$A$3:$D$3000,2,FALSE),IF($E249="SIURB (I)",VLOOKUP($F249,'INFRA SEM Des JAN25'!$A$2:$D$1000,2,FALSE),IF($E249="SICRO NOVO",VLOOKUP($F249,'SICRO.DNIT ONERADA 01.25'!$A$4:$D$7000,2,FALSE),0))))))</f>
        <v>ACABAMENTO ANTIVANDALISMO PARA VALVULA DE DESCARGA</v>
      </c>
      <c r="H249" s="66" t="str">
        <f>IF($E249="SINAPI",VLOOKUP($F249,'SINAPI_ONERADO-03.25'!$G$2:$K$7540,3,FALSE),IF($E249="CDHU",VLOOKUP($F249,'CDHU_Onerado-02.25 (197)'!$A$9:$F$4114,3,FALSE),IF($E249="FDE",VLOOKUP($F249,'FDE-01.25'!$A$3:$D$4000,3,FALSE),IF($E249="SIURB (E)",VLOOKUP($F249,'EDIF SEM Des JAN25'!$A$3:$D$3000,3,FALSE),IF($E249="SIURB (I)",VLOOKUP($F249,'INFRA SEM Des JAN25'!$A$2:$D$1000,3,FALSE),IF($E249="SICRO NOVO",VLOOKUP($F249,'SICRO.DNIT ONERADA 01.25'!$A$4:$D$7000,3,FALSE),0))))))</f>
        <v>UN</v>
      </c>
      <c r="I249" s="77">
        <f>IF(D249&lt;&gt;0,INDEX('MEMORIA CALCULO'!$A$1:$Q$2429,MATCH(D249,'MEMORIA CALCULO'!$A$1:$A$2429,0),17),0)</f>
        <v>2</v>
      </c>
      <c r="J249" s="192">
        <f>IF($E249="SINAPI",VLOOKUP($F249,'SINAPI_ONERADO-03.25'!$G$2:$K$7540,5,FALSE),IF($E249="CDHU",VLOOKUP($F249,'CDHU_Onerado-02.25 (197)'!$A$9:$F$4114,6,FALSE),IF($E249="FDE",VLOOKUP($F249,'FDE-01.25'!$A$3:$E$4000,5,FALSE),IF($E249="SIURB (E)",VLOOKUP($F249,'EDIF SEM Des JAN25'!$A$3:$D$3000,4,FALSE),IF($E249="SIURB (I)",VLOOKUP($F249,'INFRA SEM Des JAN25'!$A$2:$D$1000,4,FALSE),IF($E249="SICRO NOVO",VLOOKUP($F249,'SICRO.DNIT ONERADA 01.25'!$A$4:$D$7000,4,FALSE),0))))))</f>
        <v>345.28</v>
      </c>
      <c r="K249" s="193">
        <f>J249</f>
        <v>345.28</v>
      </c>
      <c r="L249" s="199">
        <f t="shared" si="242"/>
        <v>690.56</v>
      </c>
      <c r="M249" s="24"/>
      <c r="N249" s="28"/>
      <c r="O249" s="118">
        <f t="shared" si="233"/>
        <v>5.0000000000000001E-4</v>
      </c>
    </row>
    <row r="250" spans="1:25" s="21" customFormat="1" ht="17.45" customHeight="1">
      <c r="A250" s="322" t="str">
        <f t="shared" si="239"/>
        <v>19</v>
      </c>
      <c r="B250" s="228">
        <f t="shared" si="234"/>
        <v>19</v>
      </c>
      <c r="C250" s="44">
        <f t="shared" si="240"/>
        <v>19</v>
      </c>
      <c r="D250" s="165">
        <f t="shared" si="238"/>
        <v>19011</v>
      </c>
      <c r="E250" s="64" t="s">
        <v>11</v>
      </c>
      <c r="F250" s="139" t="s">
        <v>31704</v>
      </c>
      <c r="G250" s="65" t="str">
        <f>IF($E250="SINAPI",VLOOKUP($F250,'SINAPI_ONERADO-03.25'!G152:K7704,2,FALSE),IF($E250="CDHU",VLOOKUP($F250,'CDHU_Onerado-02.25 (197)'!$A$9:$F$4114,2,FALSE),IF($E250="FDE",VLOOKUP($F250,'FDE-01.25'!$A$3:$D$4000,2,FALSE),IF($E250="SIURB (E)",VLOOKUP($F250,'EDIF SEM Des JAN25'!$A$3:$D$3000,2,FALSE),IF($E250="SIURB (I)",VLOOKUP($F250,'INFRA SEM Des JAN25'!$A$2:$D$1000,2,FALSE),IF($E250="SICRO NOVO",VLOOKUP($F250,'SICRO.DNIT ONERADA 01.25'!$A$4:$D$7000,2,FALSE),0))))))</f>
        <v>BB-01 BEBEDOURO COLETIVO</v>
      </c>
      <c r="H250" s="66" t="str">
        <f>IF($E250="SINAPI",VLOOKUP($F250,'SINAPI_ONERADO-03.25'!$G$2:$K$7540,3,FALSE),IF($E250="CDHU",VLOOKUP($F250,'CDHU_Onerado-02.25 (197)'!$A$9:$F$4114,3,FALSE),IF($E250="FDE",VLOOKUP($F250,'FDE-01.25'!$A$3:$D$4000,3,FALSE),IF($E250="SIURB (E)",VLOOKUP($F250,'EDIF SEM Des JAN25'!$A$3:$D$3000,3,FALSE),IF($E250="SIURB (I)",VLOOKUP($F250,'INFRA SEM Des JAN25'!$A$2:$D$1000,3,FALSE),IF($E250="SICRO NOVO",VLOOKUP($F250,'SICRO.DNIT ONERADA 01.25'!$A$4:$D$7000,3,FALSE),0))))))</f>
        <v>M</v>
      </c>
      <c r="I250" s="77">
        <f>IF(D250&lt;&gt;0,INDEX('MEMORIA CALCULO'!$A$1:$Q$2429,MATCH(D250,'MEMORIA CALCULO'!$A$1:$A$2429,0),17),0)</f>
        <v>2</v>
      </c>
      <c r="J250" s="192">
        <f>IF($E250="SINAPI",VLOOKUP($F250,'SINAPI_ONERADO-03.25'!$G$2:$K$7540,5,FALSE),IF($E250="CDHU",VLOOKUP($F250,'CDHU_Onerado-02.25 (197)'!$A$9:$F$4114,6,FALSE),IF($E250="FDE",VLOOKUP($F250,'FDE-01.25'!$A$3:$E$4000,5,FALSE),IF($E250="SIURB (E)",VLOOKUP($F250,'EDIF SEM Des JAN25'!$A$3:$D$3000,4,FALSE),IF($E250="SIURB (I)",VLOOKUP($F250,'INFRA SEM Des JAN25'!$A$2:$D$1000,4,FALSE),IF($E250="SICRO NOVO",VLOOKUP($F250,'SICRO.DNIT ONERADA 01.25'!$A$4:$D$7000,4,FALSE),0))))))</f>
        <v>1152.6199999999999</v>
      </c>
      <c r="K250" s="193">
        <f>J250</f>
        <v>1152.6199999999999</v>
      </c>
      <c r="L250" s="199">
        <f t="shared" si="242"/>
        <v>2305.2399999999998</v>
      </c>
      <c r="M250" s="24"/>
      <c r="N250" s="28"/>
      <c r="O250" s="118">
        <f t="shared" si="233"/>
        <v>1.6000000000000001E-3</v>
      </c>
    </row>
    <row r="251" spans="1:25" s="21" customFormat="1" ht="17.45" customHeight="1">
      <c r="A251" s="229"/>
      <c r="B251" s="229"/>
      <c r="D251" s="170"/>
      <c r="E251" s="502"/>
      <c r="F251" s="162"/>
      <c r="G251" s="162"/>
      <c r="I251" s="22"/>
      <c r="J251" s="163"/>
      <c r="K251" s="22"/>
      <c r="L251" s="198"/>
      <c r="M251" s="24"/>
      <c r="N251" s="24"/>
      <c r="O251" s="30"/>
      <c r="Q251" s="24"/>
    </row>
    <row r="252" spans="1:25" s="4" customFormat="1" ht="17.45" customHeight="1">
      <c r="A252" s="322" t="str">
        <f>LEFT(D252,2)</f>
        <v>20</v>
      </c>
      <c r="B252" s="228">
        <f>D252</f>
        <v>20</v>
      </c>
      <c r="C252" s="44">
        <f t="shared" ref="C252:C256" si="243">IF(D252="",0,B252)</f>
        <v>20</v>
      </c>
      <c r="D252" s="409">
        <f>D239+1</f>
        <v>20</v>
      </c>
      <c r="E252" s="431" t="s">
        <v>31700</v>
      </c>
      <c r="F252" s="383"/>
      <c r="G252" s="410"/>
      <c r="H252" s="383"/>
      <c r="I252" s="411"/>
      <c r="J252" s="387"/>
      <c r="K252" s="412" t="s">
        <v>23109</v>
      </c>
      <c r="L252" s="230">
        <f>SUMIF(C253:C440,D252,L253:L440)</f>
        <v>7141.46</v>
      </c>
      <c r="M252" s="5"/>
      <c r="N252" s="38"/>
      <c r="O252" s="45">
        <f t="shared" ref="O252:O258" si="244">IFERROR(L252/$L$11,0)</f>
        <v>4.7999999999999996E-3</v>
      </c>
      <c r="P252" s="39"/>
      <c r="V252" s="3"/>
      <c r="W252" s="3"/>
      <c r="X252" s="3"/>
      <c r="Y252" s="3"/>
    </row>
    <row r="253" spans="1:25" s="21" customFormat="1" ht="33" customHeight="1">
      <c r="A253" s="322" t="str">
        <f>LEFT(D253,2)</f>
        <v>20</v>
      </c>
      <c r="B253" s="228">
        <f t="shared" ref="B253:B257" si="245">B252</f>
        <v>20</v>
      </c>
      <c r="C253" s="44">
        <f t="shared" si="243"/>
        <v>20</v>
      </c>
      <c r="D253" s="165">
        <f>(D252*1000)+1</f>
        <v>20001</v>
      </c>
      <c r="E253" s="64" t="s">
        <v>37</v>
      </c>
      <c r="F253" s="139">
        <v>97599</v>
      </c>
      <c r="G253" s="65" t="str">
        <f>IF($E253="SINAPI",VLOOKUP($F253,'SINAPI_ONERADO-03.25'!$B$14:$E$10000,2,FALSE),IF($E253="CDHU",VLOOKUP($F253,'CDHU_Onerado-02.25 (197)'!$A$9:$F$4114,2,FALSE),IF($E253="FDE",VLOOKUP($F253,'FDE-01.25'!$A$3:$D$4000,2,FALSE),IF($E253="SIURB (E)",VLOOKUP($F253,'EDIF SEM Des JAN25'!$A$3:$D$3000,2,FALSE),IF($E253="SIURB (I)",VLOOKUP($F253,'INFRA SEM Des JAN25'!$A$2:$D$1000,2,FALSE),IF($E253="SICRO NOVO",VLOOKUP($F253,'SICRO.DNIT ONERADA 01.25'!$A$4:$D$7000,2,FALSE),0))))))</f>
        <v>LUMINÁRIA DE EMERGÊNCIA, COM 30 LÂMPADAS LED DE 2 W, SEM REATOR - FORNECIMENTO E INSTALAÇÃO. AF_09/2024</v>
      </c>
      <c r="H253" s="66" t="str">
        <f>IF($E253="SINAPI",VLOOKUP($F253,'SINAPI_ONERADO-03.25'!$B$2:$E$10000,3,FALSE),IF($E253="CDHU",VLOOKUP($F253,'CDHU_Onerado-02.25 (197)'!$A$9:$F$4114,3,FALSE),IF($E253="FDE",VLOOKUP($F253,'FDE-01.25'!$A$3:$D$4000,3,FALSE),IF($E253="SIURB (E)",VLOOKUP($F253,'EDIF SEM Des JAN25'!$A$3:$D$3000,3,FALSE),IF($E253="SIURB (I)",VLOOKUP($F253,'INFRA SEM Des JAN25'!$A$2:$D$1000,3,FALSE),IF($E253="SICRO NOVO",VLOOKUP($F253,'SICRO.DNIT ONERADA 01.25'!$A$4:$D$7000,3,FALSE),0))))))</f>
        <v>UN</v>
      </c>
      <c r="I253" s="77">
        <f>IF(D253&lt;&gt;0,INDEX('MEMORIA CALCULO'!$A$1:$Q$2429,MATCH(D253,'MEMORIA CALCULO'!$A$1:$A$2429,0),17),0)</f>
        <v>6</v>
      </c>
      <c r="J253" s="192">
        <f>IF($E253="SINAPI",VLOOKUP($F253,'SINAPI_ONERADO-03.25'!$B$14:$E$10000,4,FALSE),IF($E253="CDHU",VLOOKUP($F253,'CDHU_Onerado-02.25 (197)'!$A$9:$F$4114,6,FALSE),IF($E253="FDE",VLOOKUP($F253,'FDE-01.25'!$A$3:$E$4000,5,FALSE),IF($E253="SIURB (E)",VLOOKUP($F253,'EDIF SEM Des JAN25'!$A$3:$D$3000,4,FALSE),IF($E253="SIURB (I)",VLOOKUP($F253,'INFRA SEM Des JAN25'!$A$2:$D$1000,4,FALSE),IF($E253="SICRO NOVO",VLOOKUP($F253,'SICRO.DNIT ONERADA 01.25'!$A$4:$D$7000,4,FALSE),0))))))</f>
        <v>21.49</v>
      </c>
      <c r="K253" s="193">
        <f t="shared" ref="K253" si="246">J253*(1+IF(N253="x",$T$4,$T$3))</f>
        <v>26.32</v>
      </c>
      <c r="L253" s="406">
        <f t="shared" ref="L253" si="247">ROUND(ROUND(I253,2)*ROUND(K253,2),2)</f>
        <v>157.91999999999999</v>
      </c>
      <c r="M253" s="24"/>
      <c r="N253" s="28"/>
      <c r="O253" s="118">
        <f t="shared" si="244"/>
        <v>1E-4</v>
      </c>
      <c r="Q253" s="24"/>
    </row>
    <row r="254" spans="1:25" s="21" customFormat="1" ht="33" customHeight="1">
      <c r="A254" s="322" t="str">
        <f t="shared" ref="A254:A256" si="248">LEFT(D254,2)</f>
        <v>20</v>
      </c>
      <c r="B254" s="228">
        <f t="shared" si="245"/>
        <v>20</v>
      </c>
      <c r="C254" s="44">
        <f t="shared" si="243"/>
        <v>20</v>
      </c>
      <c r="D254" s="165">
        <f t="shared" ref="D254:D258" si="249">D253+1</f>
        <v>20002</v>
      </c>
      <c r="E254" s="64" t="s">
        <v>86</v>
      </c>
      <c r="F254" s="139" t="s">
        <v>146</v>
      </c>
      <c r="G254" s="65" t="str">
        <f>IF($E254="SINAPI",VLOOKUP($F254,'SINAPI_ONERADO-03.25'!G150:K7702,2,FALSE),IF($E254="CDHU",VLOOKUP($F254,'CDHU_Onerado-02.25 (197)'!$A$9:$F$4114,2,FALSE),IF($E254="FDE",VLOOKUP($F254,'FDE-01.25'!$A$3:$D$4000,2,FALSE),IF($E254="SIURB (E)",VLOOKUP($F254,'EDIF SEM Des JAN25'!$A$3:$D$3000,2,FALSE),IF($E254="SIURB (I)",VLOOKUP($F254,'INFRA SEM Des JAN25'!$A$2:$D$1000,2,FALSE),IF($E254="SICRO NOVO",VLOOKUP($F254,'SICRO.DNIT ONERADA 01.25'!$A$4:$D$7000,2,FALSE),0))))))</f>
        <v>Bloco autônomo de iluminação de emergência LED, com autonomia mínima de 3 horas, fluxo luminoso de 2.000 até 3.000 lúmens, equipado com 2 faróis</v>
      </c>
      <c r="H254" s="66" t="str">
        <f>IF($E254="SINAPI",VLOOKUP($F254,'SINAPI_ONERADO-03.25'!$G$2:$K$7540,3,FALSE),IF($E254="CDHU",VLOOKUP($F254,'CDHU_Onerado-02.25 (197)'!$A$9:$F$4114,3,FALSE),IF($E254="FDE",VLOOKUP($F254,'FDE-01.25'!$A$3:$D$4000,3,FALSE),IF($E254="SIURB (E)",VLOOKUP($F254,'EDIF SEM Des JAN25'!$A$3:$D$3000,3,FALSE),IF($E254="SIURB (I)",VLOOKUP($F254,'INFRA SEM Des JAN25'!$A$2:$D$1000,3,FALSE),IF($E254="SICRO NOVO",VLOOKUP($F254,'SICRO.DNIT ONERADA 01.25'!$A$4:$D$7000,3,FALSE),0))))))</f>
        <v>UN</v>
      </c>
      <c r="I254" s="77">
        <f>IF(D254&lt;&gt;0,INDEX('MEMORIA CALCULO'!$A$1:$Q$2429,MATCH(D254,'MEMORIA CALCULO'!$A$1:$A$2429,0),17),0)</f>
        <v>3</v>
      </c>
      <c r="J254" s="192">
        <f>IF($E254="SINAPI",VLOOKUP($F254,'SINAPI_ONERADO-03.25'!$G$2:$K$7540,5,FALSE),IF($E254="CDHU",VLOOKUP($F254,'CDHU_Onerado-02.25 (197)'!$A$9:$F$4114,6,FALSE),IF($E254="FDE",VLOOKUP($F254,'FDE-01.25'!$A$3:$E$4000,5,FALSE),IF($E254="SIURB (E)",VLOOKUP($F254,'EDIF SEM Des JAN25'!$A$3:$D$3000,4,FALSE),IF($E254="SIURB (I)",VLOOKUP($F254,'INFRA SEM Des JAN25'!$A$2:$D$1000,4,FALSE),IF($E254="SICRO NOVO",VLOOKUP($F254,'SICRO.DNIT ONERADA 01.25'!$A$4:$D$7000,4,FALSE),0))))))</f>
        <v>238.05</v>
      </c>
      <c r="K254" s="193">
        <f t="shared" ref="K253:K257" si="250">J254*(1+IF(N254="x",$T$4,$T$3))</f>
        <v>291.54000000000002</v>
      </c>
      <c r="L254" s="199">
        <f t="shared" ref="L253:L257" si="251">ROUND(ROUND(I254,2)*ROUND(K254,2),2)</f>
        <v>874.62</v>
      </c>
      <c r="M254" s="24"/>
      <c r="N254" s="28"/>
      <c r="O254" s="118">
        <f t="shared" si="244"/>
        <v>5.9999999999999995E-4</v>
      </c>
      <c r="Q254" s="24"/>
    </row>
    <row r="255" spans="1:25" s="21" customFormat="1" ht="17.45" customHeight="1">
      <c r="A255" s="322" t="str">
        <f t="shared" si="248"/>
        <v>20</v>
      </c>
      <c r="B255" s="228">
        <f t="shared" si="245"/>
        <v>20</v>
      </c>
      <c r="C255" s="44">
        <f t="shared" si="243"/>
        <v>20</v>
      </c>
      <c r="D255" s="165">
        <f t="shared" si="249"/>
        <v>20003</v>
      </c>
      <c r="E255" s="64" t="s">
        <v>86</v>
      </c>
      <c r="F255" s="139" t="s">
        <v>157</v>
      </c>
      <c r="G255" s="65" t="str">
        <f>IF($E255="SINAPI",VLOOKUP($F255,'SINAPI_ONERADO-03.25'!G151:K7703,2,FALSE),IF($E255="CDHU",VLOOKUP($F255,'CDHU_Onerado-02.25 (197)'!$A$9:$F$4114,2,FALSE),IF($E255="FDE",VLOOKUP($F255,'FDE-01.25'!$A$3:$D$4000,2,FALSE),IF($E255="SIURB (E)",VLOOKUP($F255,'EDIF SEM Des JAN25'!$A$3:$D$3000,2,FALSE),IF($E255="SIURB (I)",VLOOKUP($F255,'INFRA SEM Des JAN25'!$A$2:$D$1000,2,FALSE),IF($E255="SICRO NOVO",VLOOKUP($F255,'SICRO.DNIT ONERADA 01.25'!$A$4:$D$7000,2,FALSE),0))))))</f>
        <v>Extintor manual de pó químico seco ABC - capacidade de 6 kg</v>
      </c>
      <c r="H255" s="66" t="str">
        <f>IF($E255="SINAPI",VLOOKUP($F255,'SINAPI_ONERADO-03.25'!$G$2:$K$7540,3,FALSE),IF($E255="CDHU",VLOOKUP($F255,'CDHU_Onerado-02.25 (197)'!$A$9:$F$4114,3,FALSE),IF($E255="FDE",VLOOKUP($F255,'FDE-01.25'!$A$3:$D$4000,3,FALSE),IF($E255="SIURB (E)",VLOOKUP($F255,'EDIF SEM Des JAN25'!$A$3:$D$3000,3,FALSE),IF($E255="SIURB (I)",VLOOKUP($F255,'INFRA SEM Des JAN25'!$A$2:$D$1000,3,FALSE),IF($E255="SICRO NOVO",VLOOKUP($F255,'SICRO.DNIT ONERADA 01.25'!$A$4:$D$7000,3,FALSE),0))))))</f>
        <v>UN</v>
      </c>
      <c r="I255" s="77">
        <f>IF(D255&lt;&gt;0,INDEX('MEMORIA CALCULO'!$A$1:$Q$2429,MATCH(D255,'MEMORIA CALCULO'!$A$1:$A$2429,0),17),0)</f>
        <v>3</v>
      </c>
      <c r="J255" s="192">
        <f>IF($E255="SINAPI",VLOOKUP($F255,'SINAPI_ONERADO-03.25'!$G$2:$K$7540,5,FALSE),IF($E255="CDHU",VLOOKUP($F255,'CDHU_Onerado-02.25 (197)'!$A$9:$F$4114,6,FALSE),IF($E255="FDE",VLOOKUP($F255,'FDE-01.25'!$A$3:$E$4000,5,FALSE),IF($E255="SIURB (E)",VLOOKUP($F255,'EDIF SEM Des JAN25'!$A$3:$D$3000,4,FALSE),IF($E255="SIURB (I)",VLOOKUP($F255,'INFRA SEM Des JAN25'!$A$2:$D$1000,4,FALSE),IF($E255="SICRO NOVO",VLOOKUP($F255,'SICRO.DNIT ONERADA 01.25'!$A$4:$D$7000,4,FALSE),0))))))</f>
        <v>272.75</v>
      </c>
      <c r="K255" s="193">
        <f t="shared" si="250"/>
        <v>334.04</v>
      </c>
      <c r="L255" s="199">
        <f t="shared" si="251"/>
        <v>1002.12</v>
      </c>
      <c r="M255" s="24"/>
      <c r="N255" s="28"/>
      <c r="O255" s="118">
        <f t="shared" si="244"/>
        <v>6.9999999999999999E-4</v>
      </c>
      <c r="Q255" s="24"/>
    </row>
    <row r="256" spans="1:25" s="21" customFormat="1" ht="33" customHeight="1">
      <c r="A256" s="322" t="str">
        <f t="shared" si="248"/>
        <v>20</v>
      </c>
      <c r="B256" s="228">
        <f>B255</f>
        <v>20</v>
      </c>
      <c r="C256" s="44">
        <f t="shared" si="243"/>
        <v>20</v>
      </c>
      <c r="D256" s="323">
        <f t="shared" si="249"/>
        <v>20004</v>
      </c>
      <c r="E256" s="64" t="s">
        <v>86</v>
      </c>
      <c r="F256" s="139" t="s">
        <v>159</v>
      </c>
      <c r="G256" s="65" t="str">
        <f>IF($E256="SINAPI",VLOOKUP($F256,'SINAPI_ONERADO-03.25'!G152:K7704,2,FALSE),IF($E256="CDHU",VLOOKUP($F256,'CDHU_Onerado-02.25 (197)'!$A$9:$F$4114,2,FALSE),IF($E256="FDE",VLOOKUP($F256,'FDE-01.25'!$A$3:$D$4000,2,FALSE),IF($E256="SIURB (E)",VLOOKUP($F256,'EDIF SEM Des JAN25'!$A$3:$D$3000,2,FALSE),IF($E256="SIURB (I)",VLOOKUP($F256,'INFRA SEM Des JAN25'!$A$2:$D$1000,2,FALSE),IF($E256="SICRO NOVO",VLOOKUP($F256,'SICRO.DNIT ONERADA 01.25'!$A$4:$D$7000,2,FALSE),0))))))</f>
        <v>Placa de sinalização em PVC fotoluminescente (240x120mm), com indicação de rota de evacuação e saída de emergência</v>
      </c>
      <c r="H256" s="66" t="str">
        <f>IF($E256="SINAPI",VLOOKUP($F256,'SINAPI_ONERADO-03.25'!$G$2:$K$7540,3,FALSE),IF($E256="CDHU",VLOOKUP($F256,'CDHU_Onerado-02.25 (197)'!$A$9:$F$4114,3,FALSE),IF($E256="FDE",VLOOKUP($F256,'FDE-01.25'!$A$3:$D$4000,3,FALSE),IF($E256="SIURB (E)",VLOOKUP($F256,'EDIF SEM Des JAN25'!$A$3:$D$3000,3,FALSE),IF($E256="SIURB (I)",VLOOKUP($F256,'INFRA SEM Des JAN25'!$A$2:$D$1000,3,FALSE),IF($E256="SICRO NOVO",VLOOKUP($F256,'SICRO.DNIT ONERADA 01.25'!$A$4:$D$7000,3,FALSE),0))))))</f>
        <v>UN</v>
      </c>
      <c r="I256" s="77">
        <f>IF(D256&lt;&gt;0,INDEX('MEMORIA CALCULO'!$A$1:$Q$2429,MATCH(D256,'MEMORIA CALCULO'!$A$1:$A$2429,0),17),0)</f>
        <v>8</v>
      </c>
      <c r="J256" s="192">
        <f>IF($E256="SINAPI",VLOOKUP($F256,'SINAPI_ONERADO-03.25'!$G$2:$K$7540,5,FALSE),IF($E256="CDHU",VLOOKUP($F256,'CDHU_Onerado-02.25 (197)'!$A$9:$F$4114,6,FALSE),IF($E256="FDE",VLOOKUP($F256,'FDE-01.25'!$A$3:$E$4000,5,FALSE),IF($E256="SIURB (E)",VLOOKUP($F256,'EDIF SEM Des JAN25'!$A$3:$D$3000,4,FALSE),IF($E256="SIURB (I)",VLOOKUP($F256,'INFRA SEM Des JAN25'!$A$2:$D$1000,4,FALSE),IF($E256="SICRO NOVO",VLOOKUP($F256,'SICRO.DNIT ONERADA 01.25'!$A$4:$D$7000,4,FALSE),0))))))</f>
        <v>25.94</v>
      </c>
      <c r="K256" s="324">
        <f t="shared" si="250"/>
        <v>31.77</v>
      </c>
      <c r="L256" s="325">
        <f t="shared" si="251"/>
        <v>254.16</v>
      </c>
      <c r="M256" s="24"/>
      <c r="N256" s="28"/>
      <c r="O256" s="118">
        <f t="shared" si="244"/>
        <v>2.0000000000000001E-4</v>
      </c>
    </row>
    <row r="257" spans="1:25" s="21" customFormat="1" ht="33" customHeight="1">
      <c r="A257" s="322" t="str">
        <f t="shared" ref="A257:A258" si="252">LEFT(D257,2)</f>
        <v>20</v>
      </c>
      <c r="B257" s="228">
        <f t="shared" si="245"/>
        <v>20</v>
      </c>
      <c r="C257" s="44">
        <f t="shared" ref="C257:C258" si="253">IF(D257="",0,B257)</f>
        <v>20</v>
      </c>
      <c r="D257" s="165">
        <f t="shared" si="249"/>
        <v>20005</v>
      </c>
      <c r="E257" s="64" t="s">
        <v>37</v>
      </c>
      <c r="F257" s="139">
        <v>102500</v>
      </c>
      <c r="G257" s="65" t="str">
        <f>IF($E257="SINAPI",VLOOKUP($F257,'SINAPI_ONERADO-03.25'!$B$14:$E$10000,2,FALSE),IF($E257="CDHU",VLOOKUP($F257,'CDHU_Onerado-02.25 (197)'!$A$9:$F$4114,2,FALSE),IF($E257="FDE",VLOOKUP($F257,'FDE-01.25'!$A$3:$D$4000,2,FALSE),IF($E257="SIURB (E)",VLOOKUP($F257,'EDIF SEM Des JAN25'!$A$3:$D$3000,2,FALSE),IF($E257="SIURB (I)",VLOOKUP($F257,'INFRA SEM Des JAN25'!$A$2:$D$1000,2,FALSE),IF($E257="SICRO NOVO",VLOOKUP($F257,'SICRO.DNIT ONERADA 01.25'!$A$4:$D$7000,2,FALSE),0))))))</f>
        <v>PINTURA DE DEMARCAÇÃO DE VAGA COM TINTA ACRÍLICA, E = 10 CM, APLICAÇÃO MANUAL. AF_05/2021</v>
      </c>
      <c r="H257" s="66" t="str">
        <f>IF($E257="SINAPI",VLOOKUP($F257,'SINAPI_ONERADO-03.25'!$B$2:$E$10000,3,FALSE),IF($E257="CDHU",VLOOKUP($F257,'CDHU_Onerado-02.25 (197)'!$A$9:$F$4114,3,FALSE),IF($E257="FDE",VLOOKUP($F257,'FDE-01.25'!$A$3:$D$4000,3,FALSE),IF($E257="SIURB (E)",VLOOKUP($F257,'EDIF SEM Des JAN25'!$A$3:$D$3000,3,FALSE),IF($E257="SIURB (I)",VLOOKUP($F257,'INFRA SEM Des JAN25'!$A$2:$D$1000,3,FALSE),IF($E257="SICRO NOVO",VLOOKUP($F257,'SICRO.DNIT ONERADA 01.25'!$A$4:$D$7000,3,FALSE),0))))))</f>
        <v>M</v>
      </c>
      <c r="I257" s="77">
        <f>IF(D257&lt;&gt;0,INDEX('MEMORIA CALCULO'!$A$1:$Q$2429,MATCH(D257,'MEMORIA CALCULO'!$A$1:$A$2429,0),17),0)</f>
        <v>30</v>
      </c>
      <c r="J257" s="192">
        <f>IF($E257="SINAPI",VLOOKUP($F257,'SINAPI_ONERADO-03.25'!$B$14:$E$10000,4,FALSE),IF($E257="CDHU",VLOOKUP($F257,'CDHU_Onerado-02.25 (197)'!$A$9:$F$4114,6,FALSE),IF($E257="FDE",VLOOKUP($F257,'FDE-01.25'!$A$3:$E$4000,5,FALSE),IF($E257="SIURB (E)",VLOOKUP($F257,'EDIF SEM Des JAN25'!$A$3:$D$3000,4,FALSE),IF($E257="SIURB (I)",VLOOKUP($F257,'INFRA SEM Des JAN25'!$A$2:$D$1000,4,FALSE),IF($E257="SICRO NOVO",VLOOKUP($F257,'SICRO.DNIT ONERADA 01.25'!$A$4:$D$7000,4,FALSE),0))))))</f>
        <v>5.39</v>
      </c>
      <c r="K257" s="193">
        <f t="shared" si="250"/>
        <v>6.6</v>
      </c>
      <c r="L257" s="406">
        <f t="shared" si="251"/>
        <v>198</v>
      </c>
      <c r="M257" s="24"/>
      <c r="N257" s="28"/>
      <c r="O257" s="118">
        <f t="shared" si="244"/>
        <v>1E-4</v>
      </c>
    </row>
    <row r="258" spans="1:25" s="21" customFormat="1" ht="33" customHeight="1">
      <c r="A258" s="322" t="str">
        <f t="shared" si="252"/>
        <v>20</v>
      </c>
      <c r="B258" s="228">
        <f>B257</f>
        <v>20</v>
      </c>
      <c r="C258" s="44">
        <f t="shared" si="253"/>
        <v>20</v>
      </c>
      <c r="D258" s="323">
        <f t="shared" si="249"/>
        <v>20006</v>
      </c>
      <c r="E258" s="64" t="s">
        <v>22759</v>
      </c>
      <c r="F258" s="287">
        <v>20005036</v>
      </c>
      <c r="G258" s="65" t="str">
        <f>IF($E258="SINAPI",VLOOKUP($F258,'SINAPI_ONERADO-03.25'!G154:K7706,2,FALSE),IF($E258="CDHU",VLOOKUP($F258,'CDHU_Onerado-02.25 (197)'!$A$9:$F$4114,2,FALSE),IF($E258="FDE",VLOOKUP($F258,'FDE-01.25'!$A$3:$D$4000,2,FALSE),IF($E258="SIURB (E)",VLOOKUP($F258,'EDIF SEM Des JAN25'!$A$3:$D$3000,2,FALSE),IF($E258="SIURB (I)",VLOOKUP($F258,'INFRA SEM Des JAN25'!$A$2:$D$1000,2,FALSE),IF($E258="SICRO NOVO",VLOOKUP($F258,'SICRO.DNIT ONERADA 01.25'!$A$4:$D$7000,2,FALSE),0))))))</f>
        <v>SERVIÇOS TÉCNICOS PROFISSIONAIS PARA OBTENÇÃO DO AVCB JUNTO AO CORPO DE BOMBEIROS PARA EDIFICAÇÕES ATÉ 2000 M2</v>
      </c>
      <c r="H258" s="66" t="str">
        <f>IF($E258="SINAPI",VLOOKUP($F258,'SINAPI_ONERADO-03.25'!$G$2:$K$7540,3,FALSE),IF($E258="CDHU",VLOOKUP($F258,'CDHU_Onerado-02.25 (197)'!$A$9:$F$4114,3,FALSE),IF($E258="FDE",VLOOKUP($F258,'FDE-01.25'!$A$3:$D$4000,3,FALSE),IF($E258="SIURB (E)",VLOOKUP($F258,'EDIF SEM Des JAN25'!$A$3:$D$3000,3,FALSE),IF($E258="SIURB (I)",VLOOKUP($F258,'INFRA SEM Des JAN25'!$A$2:$D$1000,3,FALSE),IF($E258="SICRO NOVO",VLOOKUP($F258,'SICRO.DNIT ONERADA 01.25'!$A$4:$D$7000,3,FALSE),0))))))</f>
        <v>GL</v>
      </c>
      <c r="I258" s="77">
        <f>IF(D258&lt;&gt;0,INDEX('MEMORIA CALCULO'!$A$1:$Q$2429,MATCH(D258,'MEMORIA CALCULO'!$A$1:$A$2429,0),17),0)</f>
        <v>1</v>
      </c>
      <c r="J258" s="192">
        <f>IF($E258="SINAPI",VLOOKUP($F258,'SINAPI_ONERADO-03.25'!$G$2:$K$7540,5,FALSE),IF($E258="CDHU",VLOOKUP($F258,'CDHU_Onerado-02.25 (197)'!$A$9:$F$4114,6,FALSE),IF($E258="FDE",VLOOKUP($F258,'FDE-01.25'!$A$3:$E$4000,5,FALSE),IF($E258="SIURB (E)",VLOOKUP($F258,'EDIF SEM Des JAN25'!$A$3:$D$3000,4,FALSE),IF($E258="SIURB (I)",VLOOKUP($F258,'INFRA SEM Des JAN25'!$A$2:$D$1000,4,FALSE),IF($E258="SICRO NOVO",VLOOKUP($F258,'SICRO.DNIT ONERADA 01.25'!$A$4:$D$7000,4,FALSE),0))))))</f>
        <v>3800.64</v>
      </c>
      <c r="K258" s="324">
        <f t="shared" ref="K257:K258" si="254">J258*(1+IF(N258="x",$T$4,$T$3))</f>
        <v>4654.6400000000003</v>
      </c>
      <c r="L258" s="325">
        <f t="shared" ref="L257:L258" si="255">ROUND(ROUND(I258,2)*ROUND(K258,2),2)</f>
        <v>4654.6400000000003</v>
      </c>
      <c r="M258" s="24"/>
      <c r="N258" s="28"/>
      <c r="O258" s="118">
        <f t="shared" si="244"/>
        <v>3.0999999999999999E-3</v>
      </c>
    </row>
    <row r="259" spans="1:25" s="21" customFormat="1" ht="17.45" customHeight="1">
      <c r="A259" s="229"/>
      <c r="B259" s="229"/>
      <c r="D259" s="170"/>
      <c r="E259" s="502"/>
      <c r="F259" s="162"/>
      <c r="G259" s="162"/>
      <c r="I259" s="22"/>
      <c r="J259" s="163"/>
      <c r="K259" s="22"/>
      <c r="L259" s="198"/>
      <c r="M259" s="24"/>
      <c r="N259" s="24"/>
      <c r="O259" s="30"/>
      <c r="Q259" s="24"/>
    </row>
    <row r="260" spans="1:25" s="4" customFormat="1" ht="17.45" customHeight="1">
      <c r="A260" s="322" t="str">
        <f>LEFT(D260,2)</f>
        <v>21</v>
      </c>
      <c r="B260" s="228">
        <f>D260</f>
        <v>21</v>
      </c>
      <c r="C260" s="44">
        <f t="shared" ref="C260:C261" si="256">IF(D260="",0,B260)</f>
        <v>21</v>
      </c>
      <c r="D260" s="409">
        <f>D252+1</f>
        <v>21</v>
      </c>
      <c r="E260" s="431" t="s">
        <v>31701</v>
      </c>
      <c r="F260" s="383"/>
      <c r="G260" s="410"/>
      <c r="H260" s="383"/>
      <c r="I260" s="411"/>
      <c r="J260" s="387"/>
      <c r="K260" s="412" t="s">
        <v>23109</v>
      </c>
      <c r="L260" s="230">
        <f>SUMIF(C261:C447,D260,L261:L447)</f>
        <v>809.2</v>
      </c>
      <c r="M260" s="5"/>
      <c r="N260" s="38"/>
      <c r="O260" s="45">
        <f t="shared" ref="O260:O261" si="257">IFERROR(L260/$L$11,0)</f>
        <v>5.0000000000000001E-4</v>
      </c>
      <c r="P260" s="39"/>
      <c r="V260" s="3"/>
      <c r="W260" s="3"/>
      <c r="X260" s="3"/>
      <c r="Y260" s="3"/>
    </row>
    <row r="261" spans="1:25" s="21" customFormat="1" ht="17.45" customHeight="1">
      <c r="A261" s="322" t="str">
        <f>LEFT(D261,2)</f>
        <v>21</v>
      </c>
      <c r="B261" s="228">
        <f t="shared" ref="B261" si="258">B260</f>
        <v>21</v>
      </c>
      <c r="C261" s="44">
        <f t="shared" si="256"/>
        <v>21</v>
      </c>
      <c r="D261" s="165">
        <f>(D260*1000)+1</f>
        <v>21001</v>
      </c>
      <c r="E261" s="64" t="s">
        <v>86</v>
      </c>
      <c r="F261" s="139" t="s">
        <v>154</v>
      </c>
      <c r="G261" s="65" t="str">
        <f>IF($E261="SINAPI",VLOOKUP($F261,'SINAPI_ONERADO-03.25'!G156:K7708,2,FALSE),IF($E261="CDHU",VLOOKUP($F261,'CDHU_Onerado-02.25 (197)'!$A$9:$F$4114,2,FALSE),IF($E261="FDE",VLOOKUP($F261,'FDE-01.25'!$A$3:$D$4000,2,FALSE),IF($E261="SIURB (E)",VLOOKUP($F261,'EDIF SEM Des JAN25'!$A$3:$D$3000,2,FALSE),IF($E261="SIURB (I)",VLOOKUP($F261,'INFRA SEM Des JAN25'!$A$2:$D$1000,2,FALSE),IF($E261="SICRO NOVO",VLOOKUP($F261,'SICRO.DNIT ONERADA 01.25'!$A$4:$D$7000,2,FALSE),0))))))</f>
        <v>Limpeza final da obra</v>
      </c>
      <c r="H261" s="66" t="str">
        <f>IF($E261="SINAPI",VLOOKUP($F261,'SINAPI_ONERADO-03.25'!$G$2:$K$7540,3,FALSE),IF($E261="CDHU",VLOOKUP($F261,'CDHU_Onerado-02.25 (197)'!$A$9:$F$4114,3,FALSE),IF($E261="FDE",VLOOKUP($F261,'FDE-01.25'!$A$3:$D$4000,3,FALSE),IF($E261="SIURB (E)",VLOOKUP($F261,'EDIF SEM Des JAN25'!$A$3:$D$3000,3,FALSE),IF($E261="SIURB (I)",VLOOKUP($F261,'INFRA SEM Des JAN25'!$A$2:$D$1000,3,FALSE),IF($E261="SICRO NOVO",VLOOKUP($F261,'SICRO.DNIT ONERADA 01.25'!$A$4:$D$7000,3,FALSE),0))))))</f>
        <v>M2</v>
      </c>
      <c r="I261" s="77">
        <f>IF(D261&lt;&gt;0,INDEX('MEMORIA CALCULO'!$A$1:$Q$2429,MATCH(D261,'MEMORIA CALCULO'!$A$1:$A$2429,0),17),0)</f>
        <v>44.05</v>
      </c>
      <c r="J261" s="192">
        <f>IF($E261="SINAPI",VLOOKUP($F261,'SINAPI_ONERADO-03.25'!$G$2:$K$7540,5,FALSE),IF($E261="CDHU",VLOOKUP($F261,'CDHU_Onerado-02.25 (197)'!$A$9:$F$4114,6,FALSE),IF($E261="FDE",VLOOKUP($F261,'FDE-01.25'!$A$3:$E$4000,5,FALSE),IF($E261="SIURB (E)",VLOOKUP($F261,'EDIF SEM Des JAN25'!$A$3:$D$3000,4,FALSE),IF($E261="SIURB (I)",VLOOKUP($F261,'INFRA SEM Des JAN25'!$A$2:$D$1000,4,FALSE),IF($E261="SICRO NOVO",VLOOKUP($F261,'SICRO.DNIT ONERADA 01.25'!$A$4:$D$7000,4,FALSE),0))))))</f>
        <v>15</v>
      </c>
      <c r="K261" s="193">
        <f t="shared" ref="K261" si="259">J261*(1+IF(N261="x",$T$4,$T$3))</f>
        <v>18.37</v>
      </c>
      <c r="L261" s="199">
        <f t="shared" ref="L261" si="260">ROUND(ROUND(I261,2)*ROUND(K261,2),2)</f>
        <v>809.2</v>
      </c>
      <c r="M261" s="24"/>
      <c r="N261" s="28"/>
      <c r="O261" s="118">
        <f t="shared" si="257"/>
        <v>5.0000000000000001E-4</v>
      </c>
      <c r="Q261" s="24"/>
    </row>
    <row r="262" spans="1:25" s="21" customFormat="1" ht="17.45" customHeight="1">
      <c r="A262" s="229"/>
      <c r="B262" s="229"/>
      <c r="D262" s="170"/>
      <c r="E262" s="502"/>
      <c r="F262" s="162"/>
      <c r="G262" s="162"/>
      <c r="I262" s="22"/>
      <c r="J262" s="163"/>
      <c r="K262" s="22"/>
      <c r="L262" s="198"/>
      <c r="M262" s="24"/>
      <c r="N262" s="24"/>
      <c r="O262" s="30"/>
      <c r="Q262" s="24"/>
    </row>
    <row r="263" spans="1:25" s="21" customFormat="1" ht="17.45" customHeight="1">
      <c r="A263" s="322"/>
      <c r="B263" s="228"/>
      <c r="C263" s="44"/>
      <c r="D263" s="277"/>
      <c r="E263" s="278" t="s">
        <v>24023</v>
      </c>
      <c r="F263" s="279"/>
      <c r="G263" s="280"/>
      <c r="H263" s="279"/>
      <c r="I263" s="281"/>
      <c r="J263" s="282"/>
      <c r="K263" s="284"/>
      <c r="L263" s="283"/>
      <c r="M263" s="24"/>
      <c r="N263" s="407"/>
      <c r="O263" s="118"/>
    </row>
    <row r="264" spans="1:25" s="4" customFormat="1" ht="17.45" customHeight="1">
      <c r="A264" s="322" t="str">
        <f>LEFT(D264,2)</f>
        <v>22</v>
      </c>
      <c r="B264" s="228">
        <f>D264</f>
        <v>22</v>
      </c>
      <c r="C264" s="44">
        <f t="shared" ref="C264:C269" si="261">IF(D264="",0,B264)</f>
        <v>22</v>
      </c>
      <c r="D264" s="409">
        <f>D260+1</f>
        <v>22</v>
      </c>
      <c r="E264" s="431" t="s">
        <v>24020</v>
      </c>
      <c r="F264" s="383"/>
      <c r="G264" s="410"/>
      <c r="H264" s="383"/>
      <c r="I264" s="411"/>
      <c r="J264" s="387"/>
      <c r="K264" s="412" t="s">
        <v>23109</v>
      </c>
      <c r="L264" s="230">
        <f>SUMIF(C265:C454,D264,L265:L454)</f>
        <v>12528.6</v>
      </c>
      <c r="M264" s="5"/>
      <c r="N264" s="38"/>
      <c r="O264" s="45">
        <f t="shared" ref="O264:O269" si="262">IFERROR(L264/$L$11,0)</f>
        <v>8.3999999999999995E-3</v>
      </c>
      <c r="P264" s="39"/>
      <c r="V264" s="3"/>
      <c r="W264" s="3"/>
      <c r="X264" s="3"/>
      <c r="Y264" s="3"/>
    </row>
    <row r="265" spans="1:25" s="21" customFormat="1" ht="33" customHeight="1">
      <c r="A265" s="322" t="str">
        <f>LEFT(D265,2)</f>
        <v>22</v>
      </c>
      <c r="B265" s="228">
        <f t="shared" ref="B265:B269" si="263">B264</f>
        <v>22</v>
      </c>
      <c r="C265" s="44">
        <f t="shared" si="261"/>
        <v>22</v>
      </c>
      <c r="D265" s="165">
        <f>(D264*1000)+1</f>
        <v>22001</v>
      </c>
      <c r="E265" s="64" t="s">
        <v>37</v>
      </c>
      <c r="F265" s="139">
        <v>91928</v>
      </c>
      <c r="G265" s="65" t="str">
        <f>IF($E265="SINAPI",VLOOKUP($F265,'SINAPI_ONERADO-03.25'!$B$14:$E$10000,2,FALSE),IF($E265="CDHU",VLOOKUP($F265,'CDHU_Onerado-02.25 (197)'!$A$9:$F$4114,2,FALSE),IF($E265="FDE",VLOOKUP($F265,'FDE-01.25'!$A$3:$D$4000,2,FALSE),IF($E265="SIURB (E)",VLOOKUP($F265,'EDIF SEM Des JAN25'!$A$3:$D$3000,2,FALSE),IF($E265="SIURB (I)",VLOOKUP($F265,'INFRA SEM Des JAN25'!$A$2:$D$1000,2,FALSE),IF($E265="SICRO NOVO",VLOOKUP($F265,'SICRO.DNIT ONERADA 01.25'!$A$4:$D$7000,2,FALSE),0))))))</f>
        <v>CABO DE COBRE FLEXÍVEL ISOLADO, 4 MM², ANTI-CHAMA 450/750 V, PARA CIRCUITOS TERMINAIS - FORNECIMENTO E INSTALAÇÃO. AF_03/2023</v>
      </c>
      <c r="H265" s="66" t="str">
        <f>IF($E265="SINAPI",VLOOKUP($F265,'SINAPI_ONERADO-03.25'!$B$2:$E$10000,3,FALSE),IF($E265="CDHU",VLOOKUP($F265,'CDHU_Onerado-02.25 (197)'!$A$9:$F$4114,3,FALSE),IF($E265="FDE",VLOOKUP($F265,'FDE-01.25'!$A$3:$D$4000,3,FALSE),IF($E265="SIURB (E)",VLOOKUP($F265,'EDIF SEM Des JAN25'!$A$3:$D$3000,3,FALSE),IF($E265="SIURB (I)",VLOOKUP($F265,'INFRA SEM Des JAN25'!$A$2:$D$1000,3,FALSE),IF($E265="SICRO NOVO",VLOOKUP($F265,'SICRO.DNIT ONERADA 01.25'!$A$4:$D$7000,3,FALSE),0))))))</f>
        <v>M</v>
      </c>
      <c r="I265" s="77">
        <f>IF(D265&lt;&gt;0,INDEX('MEMORIA CALCULO'!$A$1:$Q$2429,MATCH(D265,'MEMORIA CALCULO'!$A$1:$A$2429,0),17),0)</f>
        <v>192</v>
      </c>
      <c r="J265" s="192">
        <f>IF($E265="SINAPI",VLOOKUP($F265,'SINAPI_ONERADO-03.25'!$B$14:$E$10000,4,FALSE),IF($E265="CDHU",VLOOKUP($F265,'CDHU_Onerado-02.25 (197)'!$A$9:$F$4114,6,FALSE),IF($E265="FDE",VLOOKUP($F265,'FDE-01.25'!$A$3:$E$4000,5,FALSE),IF($E265="SIURB (E)",VLOOKUP($F265,'EDIF SEM Des JAN25'!$A$3:$D$3000,4,FALSE),IF($E265="SIURB (I)",VLOOKUP($F265,'INFRA SEM Des JAN25'!$A$2:$D$1000,4,FALSE),IF($E265="SICRO NOVO",VLOOKUP($F265,'SICRO.DNIT ONERADA 01.25'!$A$4:$D$7000,4,FALSE),0))))))</f>
        <v>7.89</v>
      </c>
      <c r="K265" s="193">
        <f t="shared" ref="K265:K266" si="264">J265*(1+IF(N265="x",$T$4,$T$3))</f>
        <v>9.66</v>
      </c>
      <c r="L265" s="406">
        <f t="shared" ref="L265:L266" si="265">ROUND(ROUND(I265,2)*ROUND(K265,2),2)</f>
        <v>1854.72</v>
      </c>
      <c r="M265" s="24"/>
      <c r="N265" s="28"/>
      <c r="O265" s="118">
        <f t="shared" si="262"/>
        <v>1.1999999999999999E-3</v>
      </c>
      <c r="Q265" s="24"/>
    </row>
    <row r="266" spans="1:25" s="21" customFormat="1" ht="33" customHeight="1">
      <c r="A266" s="322" t="str">
        <f t="shared" ref="A266:A269" si="266">LEFT(D266,2)</f>
        <v>22</v>
      </c>
      <c r="B266" s="228">
        <f t="shared" si="263"/>
        <v>22</v>
      </c>
      <c r="C266" s="44">
        <f t="shared" si="261"/>
        <v>22</v>
      </c>
      <c r="D266" s="165">
        <f t="shared" ref="D266:D269" si="267">D265+1</f>
        <v>22002</v>
      </c>
      <c r="E266" s="64" t="s">
        <v>37</v>
      </c>
      <c r="F266" s="139">
        <v>91857</v>
      </c>
      <c r="G266" s="65" t="str">
        <f>IF($E266="SINAPI",VLOOKUP($F266,'SINAPI_ONERADO-03.25'!$B$14:$E$10000,2,FALSE),IF($E266="CDHU",VLOOKUP($F266,'CDHU_Onerado-02.25 (197)'!$A$9:$F$4114,2,FALSE),IF($E266="FDE",VLOOKUP($F266,'FDE-01.25'!$A$3:$D$4000,2,FALSE),IF($E266="SIURB (E)",VLOOKUP($F266,'EDIF SEM Des JAN25'!$A$3:$D$3000,2,FALSE),IF($E266="SIURB (I)",VLOOKUP($F266,'INFRA SEM Des JAN25'!$A$2:$D$1000,2,FALSE),IF($E266="SICRO NOVO",VLOOKUP($F266,'SICRO.DNIT ONERADA 01.25'!$A$4:$D$7000,2,FALSE),0))))))</f>
        <v>ELETRODUTO FLEXÍVEL CORRUGADO REFORÇADO, PVC, DN 32 MM (1"), PARA CIRCUITOS TERMINAIS, INSTALADO EM PAREDE - FORNECIMENTO E INSTALAÇÃO. AF_03/2023</v>
      </c>
      <c r="H266" s="66" t="str">
        <f>IF($E266="SINAPI",VLOOKUP($F266,'SINAPI_ONERADO-03.25'!$B$2:$E$10000,3,FALSE),IF($E266="CDHU",VLOOKUP($F266,'CDHU_Onerado-02.25 (197)'!$A$9:$F$4114,3,FALSE),IF($E266="FDE",VLOOKUP($F266,'FDE-01.25'!$A$3:$D$4000,3,FALSE),IF($E266="SIURB (E)",VLOOKUP($F266,'EDIF SEM Des JAN25'!$A$3:$D$3000,3,FALSE),IF($E266="SIURB (I)",VLOOKUP($F266,'INFRA SEM Des JAN25'!$A$2:$D$1000,3,FALSE),IF($E266="SICRO NOVO",VLOOKUP($F266,'SICRO.DNIT ONERADA 01.25'!$A$4:$D$7000,3,FALSE),0))))))</f>
        <v>M</v>
      </c>
      <c r="I266" s="77">
        <f>IF(D266&lt;&gt;0,INDEX('MEMORIA CALCULO'!$A$1:$Q$2429,MATCH(D266,'MEMORIA CALCULO'!$A$1:$A$2429,0),17),0)</f>
        <v>40</v>
      </c>
      <c r="J266" s="192">
        <f>IF($E266="SINAPI",VLOOKUP($F266,'SINAPI_ONERADO-03.25'!$B$14:$E$10000,4,FALSE),IF($E266="CDHU",VLOOKUP($F266,'CDHU_Onerado-02.25 (197)'!$A$9:$F$4114,6,FALSE),IF($E266="FDE",VLOOKUP($F266,'FDE-01.25'!$A$3:$E$4000,5,FALSE),IF($E266="SIURB (E)",VLOOKUP($F266,'EDIF SEM Des JAN25'!$A$3:$D$3000,4,FALSE),IF($E266="SIURB (I)",VLOOKUP($F266,'INFRA SEM Des JAN25'!$A$2:$D$1000,4,FALSE),IF($E266="SICRO NOVO",VLOOKUP($F266,'SICRO.DNIT ONERADA 01.25'!$A$4:$D$7000,4,FALSE),0))))))</f>
        <v>18.46</v>
      </c>
      <c r="K266" s="193">
        <f t="shared" si="264"/>
        <v>22.61</v>
      </c>
      <c r="L266" s="406">
        <f t="shared" si="265"/>
        <v>904.4</v>
      </c>
      <c r="M266" s="24"/>
      <c r="N266" s="28"/>
      <c r="O266" s="118">
        <f t="shared" si="262"/>
        <v>5.9999999999999995E-4</v>
      </c>
      <c r="Q266" s="24"/>
    </row>
    <row r="267" spans="1:25" s="21" customFormat="1" ht="17.45" customHeight="1">
      <c r="A267" s="322" t="str">
        <f t="shared" si="266"/>
        <v>22</v>
      </c>
      <c r="B267" s="228">
        <f t="shared" si="263"/>
        <v>22</v>
      </c>
      <c r="C267" s="44">
        <f t="shared" si="261"/>
        <v>22</v>
      </c>
      <c r="D267" s="165">
        <f t="shared" si="267"/>
        <v>22003</v>
      </c>
      <c r="E267" s="64" t="s">
        <v>86</v>
      </c>
      <c r="F267" s="139" t="s">
        <v>5537</v>
      </c>
      <c r="G267" s="65" t="str">
        <f>IF($E267="SINAPI",VLOOKUP($F267,'SINAPI_ONERADO-03.25'!G165:K7717,2,FALSE),IF($E267="CDHU",VLOOKUP($F267,'CDHU_Onerado-02.25 (197)'!$A$9:$F$4114,2,FALSE),IF($E267="FDE",VLOOKUP($F267,'FDE-01.25'!$A$3:$D$4000,2,FALSE),IF($E267="SIURB (E)",VLOOKUP($F267,'EDIF SEM Des JAN25'!$A$3:$D$3000,2,FALSE),IF($E267="SIURB (I)",VLOOKUP($F267,'INFRA SEM Des JAN25'!$A$2:$D$1000,2,FALSE),IF($E267="SICRO NOVO",VLOOKUP($F267,'SICRO.DNIT ONERADA 01.25'!$A$4:$D$7000,2,FALSE),0))))))</f>
        <v>Poste telecônico reto em aço SAE 1010/1020 galvanizado a fogo, altura de 6,00 m</v>
      </c>
      <c r="H267" s="66" t="str">
        <f>IF($E267="SINAPI",VLOOKUP($F267,'SINAPI_ONERADO-03.25'!$G$2:$K$7540,3,FALSE),IF($E267="CDHU",VLOOKUP($F267,'CDHU_Onerado-02.25 (197)'!$A$9:$F$4114,3,FALSE),IF($E267="FDE",VLOOKUP($F267,'FDE-01.25'!$A$3:$D$4000,3,FALSE),IF($E267="SIURB (E)",VLOOKUP($F267,'EDIF SEM Des JAN25'!$A$3:$D$3000,3,FALSE),IF($E267="SIURB (I)",VLOOKUP($F267,'INFRA SEM Des JAN25'!$A$2:$D$1000,3,FALSE),IF($E267="SICRO NOVO",VLOOKUP($F267,'SICRO.DNIT ONERADA 01.25'!$A$4:$D$7000,3,FALSE),0))))))</f>
        <v>UN</v>
      </c>
      <c r="I267" s="77">
        <f>IF(D267&lt;&gt;0,INDEX('MEMORIA CALCULO'!$A$1:$Q$2429,MATCH(D267,'MEMORIA CALCULO'!$A$1:$A$2429,0),17),0)</f>
        <v>4</v>
      </c>
      <c r="J267" s="192">
        <f>IF($E267="SINAPI",VLOOKUP($F267,'SINAPI_ONERADO-03.25'!$G$2:$K$7540,5,FALSE),IF($E267="CDHU",VLOOKUP($F267,'CDHU_Onerado-02.25 (197)'!$A$9:$F$4114,6,FALSE),IF($E267="FDE",VLOOKUP($F267,'FDE-01.25'!$A$3:$E$4000,5,FALSE),IF($E267="SIURB (E)",VLOOKUP($F267,'EDIF SEM Des JAN25'!$A$3:$D$3000,4,FALSE),IF($E267="SIURB (I)",VLOOKUP($F267,'INFRA SEM Des JAN25'!$A$2:$D$1000,4,FALSE),IF($E267="SICRO NOVO",VLOOKUP($F267,'SICRO.DNIT ONERADA 01.25'!$A$4:$D$7000,4,FALSE),0))))))</f>
        <v>1623.53</v>
      </c>
      <c r="K267" s="193">
        <f t="shared" ref="K265:K269" si="268">J267*(1+IF(N267="x",$T$4,$T$3))</f>
        <v>1988.34</v>
      </c>
      <c r="L267" s="199">
        <f t="shared" ref="L265:L269" si="269">ROUND(ROUND(I267,2)*ROUND(K267,2),2)</f>
        <v>7953.36</v>
      </c>
      <c r="M267" s="24"/>
      <c r="N267" s="28"/>
      <c r="O267" s="118">
        <f t="shared" si="262"/>
        <v>5.4000000000000003E-3</v>
      </c>
      <c r="Q267" s="24"/>
    </row>
    <row r="268" spans="1:25" s="21" customFormat="1" ht="17.45" customHeight="1">
      <c r="A268" s="322" t="str">
        <f t="shared" si="266"/>
        <v>22</v>
      </c>
      <c r="B268" s="228">
        <f>B267</f>
        <v>22</v>
      </c>
      <c r="C268" s="44">
        <f t="shared" si="261"/>
        <v>22</v>
      </c>
      <c r="D268" s="323">
        <f t="shared" si="267"/>
        <v>22004</v>
      </c>
      <c r="E268" s="64" t="s">
        <v>86</v>
      </c>
      <c r="F268" s="139" t="s">
        <v>258</v>
      </c>
      <c r="G268" s="65" t="str">
        <f>IF($E268="SINAPI",VLOOKUP($F268,'SINAPI_ONERADO-03.25'!G166:K7718,2,FALSE),IF($E268="CDHU",VLOOKUP($F268,'CDHU_Onerado-02.25 (197)'!$A$9:$F$4114,2,FALSE),IF($E268="FDE",VLOOKUP($F268,'FDE-01.25'!$A$3:$D$4000,2,FALSE),IF($E268="SIURB (E)",VLOOKUP($F268,'EDIF SEM Des JAN25'!$A$3:$D$3000,2,FALSE),IF($E268="SIURB (I)",VLOOKUP($F268,'INFRA SEM Des JAN25'!$A$2:$D$1000,2,FALSE),IF($E268="SICRO NOVO",VLOOKUP($F268,'SICRO.DNIT ONERADA 01.25'!$A$4:$D$7000,2,FALSE),0))))))</f>
        <v>Suporte tubular de fixação em poste para 1 luminária tipo pétala</v>
      </c>
      <c r="H268" s="66" t="str">
        <f>IF($E268="SINAPI",VLOOKUP($F268,'SINAPI_ONERADO-03.25'!$G$2:$K$7540,3,FALSE),IF($E268="CDHU",VLOOKUP($F268,'CDHU_Onerado-02.25 (197)'!$A$9:$F$4114,3,FALSE),IF($E268="FDE",VLOOKUP($F268,'FDE-01.25'!$A$3:$D$4000,3,FALSE),IF($E268="SIURB (E)",VLOOKUP($F268,'EDIF SEM Des JAN25'!$A$3:$D$3000,3,FALSE),IF($E268="SIURB (I)",VLOOKUP($F268,'INFRA SEM Des JAN25'!$A$2:$D$1000,3,FALSE),IF($E268="SICRO NOVO",VLOOKUP($F268,'SICRO.DNIT ONERADA 01.25'!$A$4:$D$7000,3,FALSE),0))))))</f>
        <v>UN</v>
      </c>
      <c r="I268" s="77">
        <f>IF(D268&lt;&gt;0,INDEX('MEMORIA CALCULO'!$A$1:$Q$2429,MATCH(D268,'MEMORIA CALCULO'!$A$1:$A$2429,0),17),0)</f>
        <v>4</v>
      </c>
      <c r="J268" s="192">
        <f>IF($E268="SINAPI",VLOOKUP($F268,'SINAPI_ONERADO-03.25'!$G$2:$K$7540,5,FALSE),IF($E268="CDHU",VLOOKUP($F268,'CDHU_Onerado-02.25 (197)'!$A$9:$F$4114,6,FALSE),IF($E268="FDE",VLOOKUP($F268,'FDE-01.25'!$A$3:$E$4000,5,FALSE),IF($E268="SIURB (E)",VLOOKUP($F268,'EDIF SEM Des JAN25'!$A$3:$D$3000,4,FALSE),IF($E268="SIURB (I)",VLOOKUP($F268,'INFRA SEM Des JAN25'!$A$2:$D$1000,4,FALSE),IF($E268="SICRO NOVO",VLOOKUP($F268,'SICRO.DNIT ONERADA 01.25'!$A$4:$D$7000,4,FALSE),0))))))</f>
        <v>93.92</v>
      </c>
      <c r="K268" s="324">
        <f t="shared" si="268"/>
        <v>115.02</v>
      </c>
      <c r="L268" s="325">
        <f t="shared" si="269"/>
        <v>460.08</v>
      </c>
      <c r="M268" s="24"/>
      <c r="N268" s="28"/>
      <c r="O268" s="118">
        <f t="shared" si="262"/>
        <v>2.9999999999999997E-4</v>
      </c>
    </row>
    <row r="269" spans="1:25" s="21" customFormat="1" ht="17.45" customHeight="1">
      <c r="A269" s="322" t="str">
        <f t="shared" si="266"/>
        <v>22</v>
      </c>
      <c r="B269" s="228">
        <f t="shared" si="263"/>
        <v>22</v>
      </c>
      <c r="C269" s="44">
        <f t="shared" si="261"/>
        <v>22</v>
      </c>
      <c r="D269" s="165">
        <f t="shared" si="267"/>
        <v>22005</v>
      </c>
      <c r="E269" s="64" t="s">
        <v>86</v>
      </c>
      <c r="F269" s="139" t="s">
        <v>5553</v>
      </c>
      <c r="G269" s="65" t="str">
        <f>IF($E269="SINAPI",VLOOKUP($F269,'SINAPI_ONERADO-03.25'!G167:K7719,2,FALSE),IF($E269="CDHU",VLOOKUP($F269,'CDHU_Onerado-02.25 (197)'!$A$9:$F$4114,2,FALSE),IF($E269="FDE",VLOOKUP($F269,'FDE-01.25'!$A$3:$D$4000,2,FALSE),IF($E269="SIURB (E)",VLOOKUP($F269,'EDIF SEM Des JAN25'!$A$3:$D$3000,2,FALSE),IF($E269="SIURB (I)",VLOOKUP($F269,'INFRA SEM Des JAN25'!$A$2:$D$1000,2,FALSE),IF($E269="SICRO NOVO",VLOOKUP($F269,'SICRO.DNIT ONERADA 01.25'!$A$4:$D$7000,2,FALSE),0))))))</f>
        <v>Luminária LED retangular para poste, fluxo luminoso de 5000 a 5500 lm - potência de 50W</v>
      </c>
      <c r="H269" s="66" t="str">
        <f>IF($E269="SINAPI",VLOOKUP($F269,'SINAPI_ONERADO-03.25'!$G$2:$K$7540,3,FALSE),IF($E269="CDHU",VLOOKUP($F269,'CDHU_Onerado-02.25 (197)'!$A$9:$F$4114,3,FALSE),IF($E269="FDE",VLOOKUP($F269,'FDE-01.25'!$A$3:$D$4000,3,FALSE),IF($E269="SIURB (E)",VLOOKUP($F269,'EDIF SEM Des JAN25'!$A$3:$D$3000,3,FALSE),IF($E269="SIURB (I)",VLOOKUP($F269,'INFRA SEM Des JAN25'!$A$2:$D$1000,3,FALSE),IF($E269="SICRO NOVO",VLOOKUP($F269,'SICRO.DNIT ONERADA 01.25'!$A$4:$D$7000,3,FALSE),0))))))</f>
        <v>UN</v>
      </c>
      <c r="I269" s="77">
        <f>IF(D269&lt;&gt;0,INDEX('MEMORIA CALCULO'!$A$1:$Q$2429,MATCH(D269,'MEMORIA CALCULO'!$A$1:$A$2429,0),17),0)</f>
        <v>4</v>
      </c>
      <c r="J269" s="192">
        <f>IF($E269="SINAPI",VLOOKUP($F269,'SINAPI_ONERADO-03.25'!$G$2:$K$7540,5,FALSE),IF($E269="CDHU",VLOOKUP($F269,'CDHU_Onerado-02.25 (197)'!$A$9:$F$4114,6,FALSE),IF($E269="FDE",VLOOKUP($F269,'FDE-01.25'!$A$3:$E$4000,5,FALSE),IF($E269="SIURB (E)",VLOOKUP($F269,'EDIF SEM Des JAN25'!$A$3:$D$3000,4,FALSE),IF($E269="SIURB (I)",VLOOKUP($F269,'INFRA SEM Des JAN25'!$A$2:$D$1000,4,FALSE),IF($E269="SICRO NOVO",VLOOKUP($F269,'SICRO.DNIT ONERADA 01.25'!$A$4:$D$7000,4,FALSE),0))))))</f>
        <v>276.81</v>
      </c>
      <c r="K269" s="193">
        <f t="shared" si="268"/>
        <v>339.01</v>
      </c>
      <c r="L269" s="199">
        <f t="shared" si="269"/>
        <v>1356.04</v>
      </c>
      <c r="M269" s="24"/>
      <c r="N269" s="28"/>
      <c r="O269" s="118">
        <f t="shared" si="262"/>
        <v>8.9999999999999998E-4</v>
      </c>
    </row>
    <row r="270" spans="1:25" s="21" customFormat="1" ht="17.45" customHeight="1">
      <c r="A270" s="229"/>
      <c r="B270" s="229"/>
      <c r="D270" s="170"/>
      <c r="E270" s="502"/>
      <c r="F270" s="162"/>
      <c r="G270" s="162"/>
      <c r="I270" s="22"/>
      <c r="J270" s="163"/>
      <c r="K270" s="22"/>
      <c r="L270" s="198"/>
      <c r="M270" s="24"/>
      <c r="N270" s="24"/>
      <c r="O270" s="30"/>
      <c r="Q270" s="24"/>
    </row>
    <row r="271" spans="1:25" s="4" customFormat="1" ht="17.45" customHeight="1">
      <c r="A271" s="322" t="str">
        <f>LEFT(D271,2)</f>
        <v>23</v>
      </c>
      <c r="B271" s="228">
        <f>D271</f>
        <v>23</v>
      </c>
      <c r="C271" s="44">
        <f t="shared" ref="C271:C273" si="270">IF(D271="",0,B271)</f>
        <v>23</v>
      </c>
      <c r="D271" s="409">
        <f>D264+1</f>
        <v>23</v>
      </c>
      <c r="E271" s="431" t="s">
        <v>31598</v>
      </c>
      <c r="F271" s="383"/>
      <c r="G271" s="410"/>
      <c r="H271" s="383"/>
      <c r="I271" s="411"/>
      <c r="J271" s="387"/>
      <c r="K271" s="412" t="s">
        <v>23109</v>
      </c>
      <c r="L271" s="230">
        <f>SUMIF(C272:C461,D271,L272:L461)</f>
        <v>2699.56</v>
      </c>
      <c r="M271" s="5"/>
      <c r="N271" s="38"/>
      <c r="O271" s="45">
        <f t="shared" ref="O271:O273" si="271">IFERROR(L271/$L$11,0)</f>
        <v>1.8E-3</v>
      </c>
      <c r="P271" s="39"/>
      <c r="V271" s="3"/>
      <c r="W271" s="3"/>
      <c r="X271" s="3"/>
      <c r="Y271" s="3"/>
    </row>
    <row r="272" spans="1:25" s="21" customFormat="1" ht="17.45" customHeight="1">
      <c r="A272" s="322" t="str">
        <f>LEFT(D272,2)</f>
        <v>23</v>
      </c>
      <c r="B272" s="228">
        <f t="shared" ref="B272:B273" si="272">B271</f>
        <v>23</v>
      </c>
      <c r="C272" s="44">
        <f t="shared" si="270"/>
        <v>23</v>
      </c>
      <c r="D272" s="165">
        <f>(D271*1000)+1</f>
        <v>23001</v>
      </c>
      <c r="E272" s="64" t="s">
        <v>22759</v>
      </c>
      <c r="F272" s="287">
        <v>9083097</v>
      </c>
      <c r="G272" s="65" t="str">
        <f>IF($E272="SINAPI",VLOOKUP($F272,'SINAPI_ONERADO-03.25'!G170:K7722,2,FALSE),IF($E272="CDHU",VLOOKUP($F272,'CDHU_Onerado-02.25 (197)'!$A$9:$F$4114,2,FALSE),IF($E272="FDE",VLOOKUP($F272,'FDE-01.25'!$A$3:$D$4000,2,FALSE),IF($E272="SIURB (E)",VLOOKUP($F272,'EDIF SEM Des JAN25'!$A$3:$D$3000,2,FALSE),IF($E272="SIURB (I)",VLOOKUP($F272,'INFRA SEM Des JAN25'!$A$2:$D$1000,2,FALSE),IF($E272="SICRO NOVO",VLOOKUP($F272,'SICRO.DNIT ONERADA 01.25'!$A$4:$D$7000,2,FALSE),0))))))</f>
        <v>HASTE "COPPERWELD " - 3/4"X3,00M</v>
      </c>
      <c r="H272" s="66" t="str">
        <f>IF($E272="SINAPI",VLOOKUP($F272,'SINAPI_ONERADO-03.25'!$G$2:$K$7540,3,FALSE),IF($E272="CDHU",VLOOKUP($F272,'CDHU_Onerado-02.25 (197)'!$A$9:$F$4114,3,FALSE),IF($E272="FDE",VLOOKUP($F272,'FDE-01.25'!$A$3:$D$4000,3,FALSE),IF($E272="SIURB (E)",VLOOKUP($F272,'EDIF SEM Des JAN25'!$A$3:$D$3000,3,FALSE),IF($E272="SIURB (I)",VLOOKUP($F272,'INFRA SEM Des JAN25'!$A$2:$D$1000,3,FALSE),IF($E272="SICRO NOVO",VLOOKUP($F272,'SICRO.DNIT ONERADA 01.25'!$A$4:$D$7000,3,FALSE),0))))))</f>
        <v>UN</v>
      </c>
      <c r="I272" s="77">
        <f>IF(D272&lt;&gt;0,INDEX('MEMORIA CALCULO'!$A$1:$Q$2429,MATCH(D272,'MEMORIA CALCULO'!$A$1:$A$2429,0),17),0)</f>
        <v>4</v>
      </c>
      <c r="J272" s="192">
        <f>IF($E272="SINAPI",VLOOKUP($F272,'SINAPI_ONERADO-03.25'!$G$2:$K$7540,5,FALSE),IF($E272="CDHU",VLOOKUP($F272,'CDHU_Onerado-02.25 (197)'!$A$9:$F$4114,6,FALSE),IF($E272="FDE",VLOOKUP($F272,'FDE-01.25'!$A$3:$E$4000,5,FALSE),IF($E272="SIURB (E)",VLOOKUP($F272,'EDIF SEM Des JAN25'!$A$3:$D$3000,4,FALSE),IF($E272="SIURB (I)",VLOOKUP($F272,'INFRA SEM Des JAN25'!$A$2:$D$1000,4,FALSE),IF($E272="SICRO NOVO",VLOOKUP($F272,'SICRO.DNIT ONERADA 01.25'!$A$4:$D$7000,4,FALSE),0))))))</f>
        <v>381.77</v>
      </c>
      <c r="K272" s="193">
        <f t="shared" ref="K272:K273" si="273">J272*(1+IF(N272="x",$T$4,$T$3))</f>
        <v>467.55</v>
      </c>
      <c r="L272" s="199">
        <f t="shared" ref="L272:L273" si="274">ROUND(ROUND(I272,2)*ROUND(K272,2),2)</f>
        <v>1870.2</v>
      </c>
      <c r="M272" s="24"/>
      <c r="N272" s="28"/>
      <c r="O272" s="118">
        <f t="shared" si="271"/>
        <v>1.2999999999999999E-3</v>
      </c>
      <c r="Q272" s="24"/>
    </row>
    <row r="273" spans="1:25" s="21" customFormat="1" ht="17.45" customHeight="1">
      <c r="A273" s="322" t="str">
        <f t="shared" ref="A273" si="275">LEFT(D273,2)</f>
        <v>23</v>
      </c>
      <c r="B273" s="228">
        <f t="shared" si="272"/>
        <v>23</v>
      </c>
      <c r="C273" s="44">
        <f t="shared" si="270"/>
        <v>23</v>
      </c>
      <c r="D273" s="165">
        <f t="shared" ref="D273" si="276">D272+1</f>
        <v>23002</v>
      </c>
      <c r="E273" s="64" t="s">
        <v>22759</v>
      </c>
      <c r="F273" s="287">
        <v>9011014</v>
      </c>
      <c r="G273" s="65" t="str">
        <f>IF($E273="SINAPI",VLOOKUP($F273,'SINAPI_ONERADO-03.25'!G171:K7723,2,FALSE),IF($E273="CDHU",VLOOKUP($F273,'CDHU_Onerado-02.25 (197)'!$A$9:$F$4114,2,FALSE),IF($E273="FDE",VLOOKUP($F273,'FDE-01.25'!$A$3:$D$4000,2,FALSE),IF($E273="SIURB (E)",VLOOKUP($F273,'EDIF SEM Des JAN25'!$A$3:$D$3000,2,FALSE),IF($E273="SIURB (I)",VLOOKUP($F273,'INFRA SEM Des JAN25'!$A$2:$D$1000,2,FALSE),IF($E273="SICRO NOVO",VLOOKUP($F273,'SICRO.DNIT ONERADA 01.25'!$A$4:$D$7000,2,FALSE),0))))))</f>
        <v>CAIXA DE INSPEÇÃO DE ATERRAMENTO TIPO EMBUTIR COM TAMPA E ALÇA</v>
      </c>
      <c r="H273" s="66" t="str">
        <f>IF($E273="SINAPI",VLOOKUP($F273,'SINAPI_ONERADO-03.25'!$G$2:$K$7540,3,FALSE),IF($E273="CDHU",VLOOKUP($F273,'CDHU_Onerado-02.25 (197)'!$A$9:$F$4114,3,FALSE),IF($E273="FDE",VLOOKUP($F273,'FDE-01.25'!$A$3:$D$4000,3,FALSE),IF($E273="SIURB (E)",VLOOKUP($F273,'EDIF SEM Des JAN25'!$A$3:$D$3000,3,FALSE),IF($E273="SIURB (I)",VLOOKUP($F273,'INFRA SEM Des JAN25'!$A$2:$D$1000,3,FALSE),IF($E273="SICRO NOVO",VLOOKUP($F273,'SICRO.DNIT ONERADA 01.25'!$A$4:$D$7000,3,FALSE),0))))))</f>
        <v>UN</v>
      </c>
      <c r="I273" s="77">
        <f>IF(D273&lt;&gt;0,INDEX('MEMORIA CALCULO'!$A$1:$Q$2429,MATCH(D273,'MEMORIA CALCULO'!$A$1:$A$2429,0),17),0)</f>
        <v>4</v>
      </c>
      <c r="J273" s="192">
        <f>IF($E273="SINAPI",VLOOKUP($F273,'SINAPI_ONERADO-03.25'!$G$2:$K$7540,5,FALSE),IF($E273="CDHU",VLOOKUP($F273,'CDHU_Onerado-02.25 (197)'!$A$9:$F$4114,6,FALSE),IF($E273="FDE",VLOOKUP($F273,'FDE-01.25'!$A$3:$E$4000,5,FALSE),IF($E273="SIURB (E)",VLOOKUP($F273,'EDIF SEM Des JAN25'!$A$3:$D$3000,4,FALSE),IF($E273="SIURB (I)",VLOOKUP($F273,'INFRA SEM Des JAN25'!$A$2:$D$1000,4,FALSE),IF($E273="SICRO NOVO",VLOOKUP($F273,'SICRO.DNIT ONERADA 01.25'!$A$4:$D$7000,4,FALSE),0))))))</f>
        <v>169.3</v>
      </c>
      <c r="K273" s="193">
        <f t="shared" si="273"/>
        <v>207.34</v>
      </c>
      <c r="L273" s="199">
        <f t="shared" si="274"/>
        <v>829.36</v>
      </c>
      <c r="M273" s="24"/>
      <c r="N273" s="28"/>
      <c r="O273" s="118">
        <f t="shared" si="271"/>
        <v>5.9999999999999995E-4</v>
      </c>
      <c r="Q273" s="24"/>
    </row>
    <row r="274" spans="1:25" s="21" customFormat="1" ht="17.45" customHeight="1">
      <c r="A274" s="229"/>
      <c r="B274" s="229"/>
      <c r="D274" s="170"/>
      <c r="E274" s="502"/>
      <c r="F274" s="162"/>
      <c r="G274" s="162"/>
      <c r="I274" s="22"/>
      <c r="J274" s="163"/>
      <c r="K274" s="22"/>
      <c r="L274" s="198"/>
      <c r="M274" s="24"/>
      <c r="N274" s="24"/>
      <c r="O274" s="30"/>
      <c r="Q274" s="24"/>
    </row>
    <row r="275" spans="1:25" s="4" customFormat="1" ht="17.45" customHeight="1">
      <c r="A275" s="322" t="str">
        <f>LEFT(D275,2)</f>
        <v>24</v>
      </c>
      <c r="B275" s="228">
        <f>D275</f>
        <v>24</v>
      </c>
      <c r="C275" s="44">
        <f t="shared" ref="C275:C277" si="277">IF(D275="",0,B275)</f>
        <v>24</v>
      </c>
      <c r="D275" s="409">
        <f>D271+1</f>
        <v>24</v>
      </c>
      <c r="E275" s="431" t="s">
        <v>31706</v>
      </c>
      <c r="F275" s="383"/>
      <c r="G275" s="410"/>
      <c r="H275" s="383"/>
      <c r="I275" s="411"/>
      <c r="J275" s="387"/>
      <c r="K275" s="412" t="s">
        <v>23109</v>
      </c>
      <c r="L275" s="230">
        <f>SUMIF(C276:C468,D275,L276:L468)</f>
        <v>7190.27</v>
      </c>
      <c r="M275" s="5"/>
      <c r="N275" s="38"/>
      <c r="O275" s="45">
        <f t="shared" ref="O275:O277" si="278">IFERROR(L275/$L$11,0)</f>
        <v>4.7999999999999996E-3</v>
      </c>
      <c r="P275" s="39"/>
      <c r="V275" s="3"/>
      <c r="W275" s="3"/>
      <c r="X275" s="3"/>
      <c r="Y275" s="3"/>
    </row>
    <row r="276" spans="1:25" s="21" customFormat="1" ht="33" customHeight="1">
      <c r="A276" s="322" t="str">
        <f>LEFT(D276,2)</f>
        <v>24</v>
      </c>
      <c r="B276" s="228">
        <f t="shared" ref="B276:B277" si="279">B275</f>
        <v>24</v>
      </c>
      <c r="C276" s="44">
        <f t="shared" si="277"/>
        <v>24</v>
      </c>
      <c r="D276" s="165">
        <f>(D275*1000)+1</f>
        <v>24001</v>
      </c>
      <c r="E276" s="64" t="s">
        <v>37</v>
      </c>
      <c r="F276" s="139">
        <v>94992</v>
      </c>
      <c r="G276" s="65" t="str">
        <f>IF($E276="SINAPI",VLOOKUP($F276,'SINAPI_ONERADO-03.25'!$B$14:$E$10000,2,FALSE),IF($E276="CDHU",VLOOKUP($F276,'CDHU_Onerado-02.25 (197)'!$A$9:$F$4114,2,FALSE),IF($E276="FDE",VLOOKUP($F276,'FDE-01.25'!$A$3:$D$4000,2,FALSE),IF($E276="SIURB (E)",VLOOKUP($F276,'EDIF SEM Des JAN25'!$A$3:$D$3000,2,FALSE),IF($E276="SIURB (I)",VLOOKUP($F276,'INFRA SEM Des JAN25'!$A$2:$D$1000,2,FALSE),IF($E276="SICRO NOVO",VLOOKUP($F276,'SICRO.DNIT ONERADA 01.25'!$A$4:$D$7000,2,FALSE),0))))))</f>
        <v>EXECUÇÃO DE PASSEIO (CALÇADA) OU PISO DE CONCRETO COM CONCRETO MOLDADO IN LOCO, FEITO EM OBRA, ACABAMENTO CONVENCIONAL, ESPESSURA 6 CM, ARMADO. AF_08/2022</v>
      </c>
      <c r="H276" s="66" t="str">
        <f>IF($E276="SINAPI",VLOOKUP($F276,'SINAPI_ONERADO-03.25'!$B$2:$E$10000,3,FALSE),IF($E276="CDHU",VLOOKUP($F276,'CDHU_Onerado-02.25 (197)'!$A$9:$F$4114,3,FALSE),IF($E276="FDE",VLOOKUP($F276,'FDE-01.25'!$A$3:$D$4000,3,FALSE),IF($E276="SIURB (E)",VLOOKUP($F276,'EDIF SEM Des JAN25'!$A$3:$D$3000,3,FALSE),IF($E276="SIURB (I)",VLOOKUP($F276,'INFRA SEM Des JAN25'!$A$2:$D$1000,3,FALSE),IF($E276="SICRO NOVO",VLOOKUP($F276,'SICRO.DNIT ONERADA 01.25'!$A$4:$D$7000,3,FALSE),0))))))</f>
        <v>M2</v>
      </c>
      <c r="I276" s="77">
        <f>IF(D276&lt;&gt;0,INDEX('MEMORIA CALCULO'!$A$1:$Q$2429,MATCH(D276,'MEMORIA CALCULO'!$A$1:$A$2429,0),17),0)</f>
        <v>75</v>
      </c>
      <c r="J276" s="192">
        <f>IF($E276="SINAPI",VLOOKUP($F276,'SINAPI_ONERADO-03.25'!$B$14:$E$10000,4,FALSE),IF($E276="CDHU",VLOOKUP($F276,'CDHU_Onerado-02.25 (197)'!$A$9:$F$4114,6,FALSE),IF($E276="FDE",VLOOKUP($F276,'FDE-01.25'!$A$3:$E$4000,5,FALSE),IF($E276="SIURB (E)",VLOOKUP($F276,'EDIF SEM Des JAN25'!$A$3:$D$3000,4,FALSE),IF($E276="SIURB (I)",VLOOKUP($F276,'INFRA SEM Des JAN25'!$A$2:$D$1000,4,FALSE),IF($E276="SICRO NOVO",VLOOKUP($F276,'SICRO.DNIT ONERADA 01.25'!$A$4:$D$7000,4,FALSE),0))))))</f>
        <v>74.89</v>
      </c>
      <c r="K276" s="193">
        <f t="shared" ref="K276" si="280">J276*(1+IF(N276="x",$T$4,$T$3))</f>
        <v>91.72</v>
      </c>
      <c r="L276" s="406">
        <f t="shared" ref="L276" si="281">ROUND(ROUND(I276,2)*ROUND(K276,2),2)</f>
        <v>6879</v>
      </c>
      <c r="M276" s="24"/>
      <c r="N276" s="28"/>
      <c r="O276" s="118">
        <f t="shared" si="278"/>
        <v>4.5999999999999999E-3</v>
      </c>
      <c r="Q276" s="24"/>
    </row>
    <row r="277" spans="1:25" s="21" customFormat="1" ht="17.45" customHeight="1">
      <c r="A277" s="322" t="str">
        <f t="shared" ref="A277" si="282">LEFT(D277,2)</f>
        <v>24</v>
      </c>
      <c r="B277" s="228">
        <f t="shared" si="279"/>
        <v>24</v>
      </c>
      <c r="C277" s="44">
        <f t="shared" si="277"/>
        <v>24</v>
      </c>
      <c r="D277" s="165">
        <f t="shared" ref="D277" si="283">D276+1</f>
        <v>24002</v>
      </c>
      <c r="E277" s="64" t="s">
        <v>22759</v>
      </c>
      <c r="F277" s="139">
        <v>13002047</v>
      </c>
      <c r="G277" s="65" t="str">
        <f>IF($E277="SINAPI",VLOOKUP($F277,'SINAPI_ONERADO-03.25'!G178:K7730,2,FALSE),IF($E277="CDHU",VLOOKUP($F277,'CDHU_Onerado-02.25 (197)'!$A$9:$F$4114,2,FALSE),IF($E277="FDE",VLOOKUP($F277,'FDE-01.25'!$A$3:$D$4000,2,FALSE),IF($E277="SIURB (E)",VLOOKUP($F277,'EDIF SEM Des JAN25'!$A$3:$D$3000,2,FALSE),IF($E277="SIURB (I)",VLOOKUP($F277,'INFRA SEM Des JAN25'!$A$2:$D$1000,2,FALSE),IF($E277="SICRO NOVO",VLOOKUP($F277,'SICRO.DNIT ONERADA 01.25'!$A$4:$D$7000,2,FALSE),0))))))</f>
        <v>PISO PODOTÁTIL, ALERTA OU DIRECIONAL, EM LADRILHO HIDRÁULICO</v>
      </c>
      <c r="H277" s="66" t="str">
        <f>IF($E277="SINAPI",VLOOKUP($F277,'SINAPI_ONERADO-03.25'!$G$2:$K$7540,3,FALSE),IF($E277="CDHU",VLOOKUP($F277,'CDHU_Onerado-02.25 (197)'!$A$9:$F$4114,3,FALSE),IF($E277="FDE",VLOOKUP($F277,'FDE-01.25'!$A$3:$D$4000,3,FALSE),IF($E277="SIURB (E)",VLOOKUP($F277,'EDIF SEM Des JAN25'!$A$3:$D$3000,3,FALSE),IF($E277="SIURB (I)",VLOOKUP($F277,'INFRA SEM Des JAN25'!$A$2:$D$1000,3,FALSE),IF($E277="SICRO NOVO",VLOOKUP($F277,'SICRO.DNIT ONERADA 01.25'!$A$4:$D$7000,3,FALSE),0))))))</f>
        <v>M2</v>
      </c>
      <c r="I277" s="77">
        <f>IF(D277&lt;&gt;0,INDEX('MEMORIA CALCULO'!$A$1:$Q$2429,MATCH(D277,'MEMORIA CALCULO'!$A$1:$A$2429,0),17),0)</f>
        <v>1.5</v>
      </c>
      <c r="J277" s="192">
        <f>IF($E277="SINAPI",VLOOKUP($F277,'SINAPI_ONERADO-03.25'!$G$2:$K$7540,5,FALSE),IF($E277="CDHU",VLOOKUP($F277,'CDHU_Onerado-02.25 (197)'!$A$9:$F$4114,6,FALSE),IF($E277="FDE",VLOOKUP($F277,'FDE-01.25'!$A$3:$E$4000,5,FALSE),IF($E277="SIURB (E)",VLOOKUP($F277,'EDIF SEM Des JAN25'!$A$3:$D$3000,4,FALSE),IF($E277="SIURB (I)",VLOOKUP($F277,'INFRA SEM Des JAN25'!$A$2:$D$1000,4,FALSE),IF($E277="SICRO NOVO",VLOOKUP($F277,'SICRO.DNIT ONERADA 01.25'!$A$4:$D$7000,4,FALSE),0))))))</f>
        <v>169.44</v>
      </c>
      <c r="K277" s="193">
        <f t="shared" ref="K276:K277" si="284">J277*(1+IF(N277="x",$T$4,$T$3))</f>
        <v>207.51</v>
      </c>
      <c r="L277" s="199">
        <f t="shared" ref="L276:L277" si="285">ROUND(ROUND(I277,2)*ROUND(K277,2),2)</f>
        <v>311.27</v>
      </c>
      <c r="M277" s="24"/>
      <c r="N277" s="28"/>
      <c r="O277" s="118">
        <f t="shared" si="278"/>
        <v>2.0000000000000001E-4</v>
      </c>
      <c r="Q277" s="24"/>
    </row>
    <row r="278" spans="1:25" s="21" customFormat="1" ht="17.45" customHeight="1">
      <c r="A278" s="229"/>
      <c r="B278" s="229"/>
      <c r="D278" s="170"/>
      <c r="E278" s="502"/>
      <c r="F278" s="162"/>
      <c r="G278" s="162"/>
      <c r="I278" s="22"/>
      <c r="J278" s="163"/>
      <c r="K278" s="22"/>
      <c r="L278" s="198"/>
      <c r="M278" s="24"/>
      <c r="N278" s="24"/>
      <c r="O278" s="30"/>
      <c r="Q278" s="24"/>
    </row>
    <row r="279" spans="1:25" s="4" customFormat="1" ht="17.45" customHeight="1">
      <c r="A279" s="322" t="str">
        <f>LEFT(D279,2)</f>
        <v>25</v>
      </c>
      <c r="B279" s="228">
        <f>D279</f>
        <v>25</v>
      </c>
      <c r="C279" s="44">
        <f t="shared" ref="C279:C283" si="286">IF(D279="",0,B279)</f>
        <v>25</v>
      </c>
      <c r="D279" s="409">
        <f>D275+1</f>
        <v>25</v>
      </c>
      <c r="E279" s="431" t="s">
        <v>111</v>
      </c>
      <c r="F279" s="383"/>
      <c r="G279" s="410"/>
      <c r="H279" s="383"/>
      <c r="I279" s="411"/>
      <c r="J279" s="387"/>
      <c r="K279" s="412" t="s">
        <v>23109</v>
      </c>
      <c r="L279" s="230">
        <f>SUMIF(C280:C475,D279,L280:L475)</f>
        <v>18569.439999999999</v>
      </c>
      <c r="M279" s="5"/>
      <c r="N279" s="38"/>
      <c r="O279" s="45">
        <f t="shared" ref="O279:O286" si="287">IFERROR(L279/$L$11,0)</f>
        <v>1.2500000000000001E-2</v>
      </c>
      <c r="P279" s="39"/>
      <c r="V279" s="3"/>
      <c r="W279" s="3"/>
      <c r="X279" s="3"/>
      <c r="Y279" s="3"/>
    </row>
    <row r="280" spans="1:25" s="21" customFormat="1" ht="17.45" customHeight="1">
      <c r="A280" s="322" t="str">
        <f>LEFT(D280,2)</f>
        <v>25</v>
      </c>
      <c r="B280" s="228">
        <f t="shared" ref="B280:B285" si="288">B279</f>
        <v>25</v>
      </c>
      <c r="C280" s="44">
        <f t="shared" si="286"/>
        <v>25</v>
      </c>
      <c r="D280" s="165">
        <f>(D279*1000)+1</f>
        <v>25001</v>
      </c>
      <c r="E280" s="64" t="s">
        <v>86</v>
      </c>
      <c r="F280" s="139" t="s">
        <v>169</v>
      </c>
      <c r="G280" s="65" t="str">
        <f>IF($E280="SINAPI",VLOOKUP($F280,'SINAPI_ONERADO-03.25'!G184:K7736,2,FALSE),IF($E280="CDHU",VLOOKUP($F280,'CDHU_Onerado-02.25 (197)'!$A$9:$F$4114,2,FALSE),IF($E280="FDE",VLOOKUP($F280,'FDE-01.25'!$A$3:$D$4000,2,FALSE),IF($E280="SIURB (E)",VLOOKUP($F280,'EDIF SEM Des JAN25'!$A$3:$D$3000,2,FALSE),IF($E280="SIURB (I)",VLOOKUP($F280,'INFRA SEM Des JAN25'!$A$2:$D$1000,2,FALSE),IF($E280="SICRO NOVO",VLOOKUP($F280,'SICRO.DNIT ONERADA 01.25'!$A$4:$D$7000,2,FALSE),0))))))</f>
        <v>Abertura de caixa até 25 cm, inclui escavação, compactação, transporte e preparo do sub-leito</v>
      </c>
      <c r="H280" s="66" t="str">
        <f>IF($E280="SINAPI",VLOOKUP($F280,'SINAPI_ONERADO-03.25'!$G$2:$K$7540,3,FALSE),IF($E280="CDHU",VLOOKUP($F280,'CDHU_Onerado-02.25 (197)'!$A$9:$F$4114,3,FALSE),IF($E280="FDE",VLOOKUP($F280,'FDE-01.25'!$A$3:$D$4000,3,FALSE),IF($E280="SIURB (E)",VLOOKUP($F280,'EDIF SEM Des JAN25'!$A$3:$D$3000,3,FALSE),IF($E280="SIURB (I)",VLOOKUP($F280,'INFRA SEM Des JAN25'!$A$2:$D$1000,3,FALSE),IF($E280="SICRO NOVO",VLOOKUP($F280,'SICRO.DNIT ONERADA 01.25'!$A$4:$D$7000,3,FALSE),0))))))</f>
        <v>M2</v>
      </c>
      <c r="I280" s="77">
        <f>IF(D280&lt;&gt;0,INDEX('MEMORIA CALCULO'!$A$1:$Q$2429,MATCH(D280,'MEMORIA CALCULO'!$A$1:$A$2429,0),17),0)</f>
        <v>96</v>
      </c>
      <c r="J280" s="192">
        <f>IF($E280="SINAPI",VLOOKUP($F280,'SINAPI_ONERADO-03.25'!$G$2:$K$7540,5,FALSE),IF($E280="CDHU",VLOOKUP($F280,'CDHU_Onerado-02.25 (197)'!$A$9:$F$4114,6,FALSE),IF($E280="FDE",VLOOKUP($F280,'FDE-01.25'!$A$3:$E$4000,5,FALSE),IF($E280="SIURB (E)",VLOOKUP($F280,'EDIF SEM Des JAN25'!$A$3:$D$3000,4,FALSE),IF($E280="SIURB (I)",VLOOKUP($F280,'INFRA SEM Des JAN25'!$A$2:$D$1000,4,FALSE),IF($E280="SICRO NOVO",VLOOKUP($F280,'SICRO.DNIT ONERADA 01.25'!$A$4:$D$7000,4,FALSE),0))))))</f>
        <v>24.84</v>
      </c>
      <c r="K280" s="193">
        <f t="shared" ref="K280:K282" si="289">J280*(1+IF(N280="x",$T$4,$T$3))</f>
        <v>30.42</v>
      </c>
      <c r="L280" s="199">
        <f t="shared" ref="L280:L283" si="290">ROUND(ROUND(I280,2)*ROUND(K280,2),2)</f>
        <v>2920.32</v>
      </c>
      <c r="M280" s="24"/>
      <c r="N280" s="28"/>
      <c r="O280" s="118">
        <f t="shared" si="287"/>
        <v>2E-3</v>
      </c>
      <c r="Q280" s="24"/>
    </row>
    <row r="281" spans="1:25" s="21" customFormat="1" ht="17.45" customHeight="1">
      <c r="A281" s="322" t="str">
        <f t="shared" ref="A281:A283" si="291">LEFT(D281,2)</f>
        <v>25</v>
      </c>
      <c r="B281" s="228">
        <f t="shared" si="288"/>
        <v>25</v>
      </c>
      <c r="C281" s="44">
        <f t="shared" si="286"/>
        <v>25</v>
      </c>
      <c r="D281" s="165">
        <f t="shared" ref="D281:D286" si="292">D280+1</f>
        <v>25002</v>
      </c>
      <c r="E281" s="64" t="s">
        <v>22759</v>
      </c>
      <c r="F281" s="287">
        <v>18080011</v>
      </c>
      <c r="G281" s="65" t="str">
        <f>IF($E281="SINAPI",VLOOKUP($F281,'SINAPI_ONERADO-03.25'!G185:K7737,2,FALSE),IF($E281="CDHU",VLOOKUP($F281,'CDHU_Onerado-02.25 (197)'!$A$9:$F$4114,2,FALSE),IF($E281="FDE",VLOOKUP($F281,'FDE-01.25'!$A$3:$D$4000,2,FALSE),IF($E281="SIURB (E)",VLOOKUP($F281,'EDIF SEM Des JAN25'!$A$3:$D$3000,2,FALSE),IF($E281="SIURB (I)",VLOOKUP($F281,'INFRA SEM Des JAN25'!$A$2:$D$1000,2,FALSE),IF($E281="SICRO NOVO",VLOOKUP($F281,'SICRO.DNIT ONERADA 01.25'!$A$4:$D$7000,2,FALSE),0))))))</f>
        <v>TERRA PREPARADA PARA PLANTIO</v>
      </c>
      <c r="H281" s="66" t="str">
        <f>IF($E281="SINAPI",VLOOKUP($F281,'SINAPI_ONERADO-03.25'!$G$2:$K$7540,3,FALSE),IF($E281="CDHU",VLOOKUP($F281,'CDHU_Onerado-02.25 (197)'!$A$9:$F$4114,3,FALSE),IF($E281="FDE",VLOOKUP($F281,'FDE-01.25'!$A$3:$D$4000,3,FALSE),IF($E281="SIURB (E)",VLOOKUP($F281,'EDIF SEM Des JAN25'!$A$3:$D$3000,3,FALSE),IF($E281="SIURB (I)",VLOOKUP($F281,'INFRA SEM Des JAN25'!$A$2:$D$1000,3,FALSE),IF($E281="SICRO NOVO",VLOOKUP($F281,'SICRO.DNIT ONERADA 01.25'!$A$4:$D$7000,3,FALSE),0))))))</f>
        <v>M3</v>
      </c>
      <c r="I281" s="77">
        <f>IF(D281&lt;&gt;0,INDEX('MEMORIA CALCULO'!$A$1:$Q$2429,MATCH(D281,'MEMORIA CALCULO'!$A$1:$A$2429,0),17),0)</f>
        <v>24</v>
      </c>
      <c r="J281" s="192">
        <f>IF($E281="SINAPI",VLOOKUP($F281,'SINAPI_ONERADO-03.25'!$G$2:$K$7540,5,FALSE),IF($E281="CDHU",VLOOKUP($F281,'CDHU_Onerado-02.25 (197)'!$A$9:$F$4114,6,FALSE),IF($E281="FDE",VLOOKUP($F281,'FDE-01.25'!$A$3:$E$4000,5,FALSE),IF($E281="SIURB (E)",VLOOKUP($F281,'EDIF SEM Des JAN25'!$A$3:$D$3000,4,FALSE),IF($E281="SIURB (I)",VLOOKUP($F281,'INFRA SEM Des JAN25'!$A$2:$D$1000,4,FALSE),IF($E281="SICRO NOVO",VLOOKUP($F281,'SICRO.DNIT ONERADA 01.25'!$A$4:$D$7000,4,FALSE),0))))))</f>
        <v>294.51</v>
      </c>
      <c r="K281" s="193">
        <f t="shared" si="289"/>
        <v>360.69</v>
      </c>
      <c r="L281" s="199">
        <f t="shared" si="290"/>
        <v>8656.56</v>
      </c>
      <c r="M281" s="24"/>
      <c r="N281" s="28"/>
      <c r="O281" s="118">
        <f t="shared" si="287"/>
        <v>5.7999999999999996E-3</v>
      </c>
      <c r="Q281" s="24"/>
    </row>
    <row r="282" spans="1:25" s="21" customFormat="1" ht="17.45" customHeight="1">
      <c r="A282" s="322" t="str">
        <f t="shared" si="291"/>
        <v>25</v>
      </c>
      <c r="B282" s="228">
        <f t="shared" si="288"/>
        <v>25</v>
      </c>
      <c r="C282" s="44">
        <f t="shared" si="286"/>
        <v>25</v>
      </c>
      <c r="D282" s="165">
        <f t="shared" si="292"/>
        <v>25003</v>
      </c>
      <c r="E282" s="64" t="s">
        <v>22759</v>
      </c>
      <c r="F282" s="287">
        <v>18003005</v>
      </c>
      <c r="G282" s="65" t="str">
        <f>IF($E282="SINAPI",VLOOKUP($F282,'SINAPI_ONERADO-03.25'!G186:K7738,2,FALSE),IF($E282="CDHU",VLOOKUP($F282,'CDHU_Onerado-02.25 (197)'!$A$9:$F$4114,2,FALSE),IF($E282="FDE",VLOOKUP($F282,'FDE-01.25'!$A$3:$D$4000,2,FALSE),IF($E282="SIURB (E)",VLOOKUP($F282,'EDIF SEM Des JAN25'!$A$3:$D$3000,2,FALSE),IF($E282="SIURB (I)",VLOOKUP($F282,'INFRA SEM Des JAN25'!$A$2:$D$1000,2,FALSE),IF($E282="SICRO NOVO",VLOOKUP($F282,'SICRO.DNIT ONERADA 01.25'!$A$4:$D$7000,2,FALSE),0))))))</f>
        <v>GRAMA ESMERALDA</v>
      </c>
      <c r="H282" s="66" t="str">
        <f>IF($E282="SINAPI",VLOOKUP($F282,'SINAPI_ONERADO-03.25'!$G$2:$K$7540,3,FALSE),IF($E282="CDHU",VLOOKUP($F282,'CDHU_Onerado-02.25 (197)'!$A$9:$F$4114,3,FALSE),IF($E282="FDE",VLOOKUP($F282,'FDE-01.25'!$A$3:$D$4000,3,FALSE),IF($E282="SIURB (E)",VLOOKUP($F282,'EDIF SEM Des JAN25'!$A$3:$D$3000,3,FALSE),IF($E282="SIURB (I)",VLOOKUP($F282,'INFRA SEM Des JAN25'!$A$2:$D$1000,3,FALSE),IF($E282="SICRO NOVO",VLOOKUP($F282,'SICRO.DNIT ONERADA 01.25'!$A$4:$D$7000,3,FALSE),0))))))</f>
        <v>M2</v>
      </c>
      <c r="I282" s="77">
        <f>IF(D282&lt;&gt;0,INDEX('MEMORIA CALCULO'!$A$1:$Q$2429,MATCH(D282,'MEMORIA CALCULO'!$A$1:$A$2429,0),17),0)</f>
        <v>96</v>
      </c>
      <c r="J282" s="192">
        <f>IF($E282="SINAPI",VLOOKUP($F282,'SINAPI_ONERADO-03.25'!$G$2:$K$7540,5,FALSE),IF($E282="CDHU",VLOOKUP($F282,'CDHU_Onerado-02.25 (197)'!$A$9:$F$4114,6,FALSE),IF($E282="FDE",VLOOKUP($F282,'FDE-01.25'!$A$3:$E$4000,5,FALSE),IF($E282="SIURB (E)",VLOOKUP($F282,'EDIF SEM Des JAN25'!$A$3:$D$3000,4,FALSE),IF($E282="SIURB (I)",VLOOKUP($F282,'INFRA SEM Des JAN25'!$A$2:$D$1000,4,FALSE),IF($E282="SICRO NOVO",VLOOKUP($F282,'SICRO.DNIT ONERADA 01.25'!$A$4:$D$7000,4,FALSE),0))))))</f>
        <v>23.05</v>
      </c>
      <c r="K282" s="193">
        <f t="shared" si="289"/>
        <v>28.23</v>
      </c>
      <c r="L282" s="199">
        <f t="shared" si="290"/>
        <v>2710.08</v>
      </c>
      <c r="M282" s="24"/>
      <c r="N282" s="28"/>
      <c r="O282" s="118">
        <f t="shared" si="287"/>
        <v>1.8E-3</v>
      </c>
      <c r="Q282" s="24"/>
    </row>
    <row r="283" spans="1:25" s="21" customFormat="1" ht="17.45" customHeight="1">
      <c r="A283" s="322" t="str">
        <f t="shared" si="291"/>
        <v>25</v>
      </c>
      <c r="B283" s="228">
        <f>B282</f>
        <v>25</v>
      </c>
      <c r="C283" s="44">
        <f t="shared" si="286"/>
        <v>25</v>
      </c>
      <c r="D283" s="323">
        <f t="shared" si="292"/>
        <v>25004</v>
      </c>
      <c r="E283" s="64" t="s">
        <v>11</v>
      </c>
      <c r="F283" s="139" t="s">
        <v>31710</v>
      </c>
      <c r="G283" s="65" t="str">
        <f>IF($E283="SINAPI",VLOOKUP($F283,'SINAPI_ONERADO-03.25'!G187:K7739,2,FALSE),IF($E283="CDHU",VLOOKUP($F283,'CDHU_Onerado-02.25 (197)'!$A$9:$F$4114,2,FALSE),IF($E283="FDE",VLOOKUP($F283,'FDE-01.25'!$A$3:$D$4000,2,FALSE),IF($E283="SIURB (E)",VLOOKUP($F283,'EDIF SEM Des JAN25'!$A$3:$D$3000,2,FALSE),IF($E283="SIURB (I)",VLOOKUP($F283,'INFRA SEM Des JAN25'!$A$2:$D$1000,2,FALSE),IF($E283="SICRO NOVO",VLOOKUP($F283,'SICRO.DNIT ONERADA 01.25'!$A$4:$D$7000,2,FALSE),0))))))</f>
        <v>ARBUSTO COSTELA- DE -ADAO  H=0.50 A 0.70 M</v>
      </c>
      <c r="H283" s="66" t="str">
        <f>IF($E283="SINAPI",VLOOKUP($F283,'SINAPI_ONERADO-03.25'!$G$2:$K$7540,3,FALSE),IF($E283="CDHU",VLOOKUP($F283,'CDHU_Onerado-02.25 (197)'!$A$9:$F$4114,3,FALSE),IF($E283="FDE",VLOOKUP($F283,'FDE-01.25'!$A$3:$D$4000,3,FALSE),IF($E283="SIURB (E)",VLOOKUP($F283,'EDIF SEM Des JAN25'!$A$3:$D$3000,3,FALSE),IF($E283="SIURB (I)",VLOOKUP($F283,'INFRA SEM Des JAN25'!$A$2:$D$1000,3,FALSE),IF($E283="SICRO NOVO",VLOOKUP($F283,'SICRO.DNIT ONERADA 01.25'!$A$4:$D$7000,3,FALSE),0))))))</f>
        <v>UN</v>
      </c>
      <c r="I283" s="77">
        <f>IF(D283&lt;&gt;0,INDEX('MEMORIA CALCULO'!$A$1:$Q$2429,MATCH(D283,'MEMORIA CALCULO'!$A$1:$A$2429,0),17),0)</f>
        <v>5</v>
      </c>
      <c r="J283" s="192">
        <f>IF($E283="SINAPI",VLOOKUP($F283,'SINAPI_ONERADO-03.25'!$G$2:$K$7540,5,FALSE),IF($E283="CDHU",VLOOKUP($F283,'CDHU_Onerado-02.25 (197)'!$A$9:$F$4114,6,FALSE),IF($E283="FDE",VLOOKUP($F283,'FDE-01.25'!$A$3:$E$4000,5,FALSE),IF($E283="SIURB (E)",VLOOKUP($F283,'EDIF SEM Des JAN25'!$A$3:$D$3000,4,FALSE),IF($E283="SIURB (I)",VLOOKUP($F283,'INFRA SEM Des JAN25'!$A$2:$D$1000,4,FALSE),IF($E283="SICRO NOVO",VLOOKUP($F283,'SICRO.DNIT ONERADA 01.25'!$A$4:$D$7000,4,FALSE),0))))))</f>
        <v>103.06</v>
      </c>
      <c r="K283" s="193">
        <f>J283</f>
        <v>103.06</v>
      </c>
      <c r="L283" s="325">
        <f t="shared" si="290"/>
        <v>515.29999999999995</v>
      </c>
      <c r="M283" s="24"/>
      <c r="N283" s="28"/>
      <c r="O283" s="118">
        <f t="shared" si="287"/>
        <v>2.9999999999999997E-4</v>
      </c>
    </row>
    <row r="284" spans="1:25" s="21" customFormat="1" ht="17.45" customHeight="1">
      <c r="A284" s="322" t="str">
        <f t="shared" ref="A284:A286" si="293">LEFT(D284,2)</f>
        <v>25</v>
      </c>
      <c r="B284" s="228">
        <f t="shared" si="288"/>
        <v>25</v>
      </c>
      <c r="C284" s="44">
        <f t="shared" ref="C284:C286" si="294">IF(D284="",0,B284)</f>
        <v>25</v>
      </c>
      <c r="D284" s="165">
        <f t="shared" si="292"/>
        <v>25005</v>
      </c>
      <c r="E284" s="64" t="s">
        <v>11</v>
      </c>
      <c r="F284" s="139" t="s">
        <v>31711</v>
      </c>
      <c r="G284" s="65" t="str">
        <f>IF($E284="SINAPI",VLOOKUP($F284,'SINAPI_ONERADO-03.25'!G188:K7740,2,FALSE),IF($E284="CDHU",VLOOKUP($F284,'CDHU_Onerado-02.25 (197)'!$A$9:$F$4114,2,FALSE),IF($E284="FDE",VLOOKUP($F284,'FDE-01.25'!$A$3:$D$4000,2,FALSE),IF($E284="SIURB (E)",VLOOKUP($F284,'EDIF SEM Des JAN25'!$A$3:$D$3000,2,FALSE),IF($E284="SIURB (I)",VLOOKUP($F284,'INFRA SEM Des JAN25'!$A$2:$D$1000,2,FALSE),IF($E284="SICRO NOVO",VLOOKUP($F284,'SICRO.DNIT ONERADA 01.25'!$A$4:$D$7000,2,FALSE),0))))))</f>
        <v>ARBUSTO AVE-DO-PARAÍSO H=0,50 A 0,70M</v>
      </c>
      <c r="H284" s="66" t="str">
        <f>IF($E284="SINAPI",VLOOKUP($F284,'SINAPI_ONERADO-03.25'!$G$2:$K$7540,3,FALSE),IF($E284="CDHU",VLOOKUP($F284,'CDHU_Onerado-02.25 (197)'!$A$9:$F$4114,3,FALSE),IF($E284="FDE",VLOOKUP($F284,'FDE-01.25'!$A$3:$D$4000,3,FALSE),IF($E284="SIURB (E)",VLOOKUP($F284,'EDIF SEM Des JAN25'!$A$3:$D$3000,3,FALSE),IF($E284="SIURB (I)",VLOOKUP($F284,'INFRA SEM Des JAN25'!$A$2:$D$1000,3,FALSE),IF($E284="SICRO NOVO",VLOOKUP($F284,'SICRO.DNIT ONERADA 01.25'!$A$4:$D$7000,3,FALSE),0))))))</f>
        <v>UN</v>
      </c>
      <c r="I284" s="77">
        <f>IF(D284&lt;&gt;0,INDEX('MEMORIA CALCULO'!$A$1:$Q$2429,MATCH(D284,'MEMORIA CALCULO'!$A$1:$A$2429,0),17),0)</f>
        <v>3</v>
      </c>
      <c r="J284" s="192">
        <f>IF($E284="SINAPI",VLOOKUP($F284,'SINAPI_ONERADO-03.25'!$G$2:$K$7540,5,FALSE),IF($E284="CDHU",VLOOKUP($F284,'CDHU_Onerado-02.25 (197)'!$A$9:$F$4114,6,FALSE),IF($E284="FDE",VLOOKUP($F284,'FDE-01.25'!$A$3:$E$4000,5,FALSE),IF($E284="SIURB (E)",VLOOKUP($F284,'EDIF SEM Des JAN25'!$A$3:$D$3000,4,FALSE),IF($E284="SIURB (I)",VLOOKUP($F284,'INFRA SEM Des JAN25'!$A$2:$D$1000,4,FALSE),IF($E284="SICRO NOVO",VLOOKUP($F284,'SICRO.DNIT ONERADA 01.25'!$A$4:$D$7000,4,FALSE),0))))))</f>
        <v>94.72</v>
      </c>
      <c r="K284" s="193">
        <f>J284</f>
        <v>94.72</v>
      </c>
      <c r="L284" s="199">
        <f t="shared" ref="L284:L286" si="295">ROUND(ROUND(I284,2)*ROUND(K284,2),2)</f>
        <v>284.16000000000003</v>
      </c>
      <c r="M284" s="24"/>
      <c r="N284" s="28"/>
      <c r="O284" s="118">
        <f t="shared" si="287"/>
        <v>2.0000000000000001E-4</v>
      </c>
    </row>
    <row r="285" spans="1:25" s="21" customFormat="1" ht="17.45" customHeight="1">
      <c r="A285" s="322" t="str">
        <f t="shared" si="293"/>
        <v>25</v>
      </c>
      <c r="B285" s="228">
        <f t="shared" si="288"/>
        <v>25</v>
      </c>
      <c r="C285" s="44">
        <f t="shared" si="294"/>
        <v>25</v>
      </c>
      <c r="D285" s="165">
        <f t="shared" si="292"/>
        <v>25006</v>
      </c>
      <c r="E285" s="64" t="s">
        <v>11</v>
      </c>
      <c r="F285" s="139" t="s">
        <v>31709</v>
      </c>
      <c r="G285" s="65" t="str">
        <f>IF($E285="SINAPI",VLOOKUP($F285,'SINAPI_ONERADO-03.25'!G189:K7741,2,FALSE),IF($E285="CDHU",VLOOKUP($F285,'CDHU_Onerado-02.25 (197)'!$A$9:$F$4114,2,FALSE),IF($E285="FDE",VLOOKUP($F285,'FDE-01.25'!$A$3:$D$4000,2,FALSE),IF($E285="SIURB (E)",VLOOKUP($F285,'EDIF SEM Des JAN25'!$A$3:$D$3000,2,FALSE),IF($E285="SIURB (I)",VLOOKUP($F285,'INFRA SEM Des JAN25'!$A$2:$D$1000,2,FALSE),IF($E285="SICRO NOVO",VLOOKUP($F285,'SICRO.DNIT ONERADA 01.25'!$A$4:$D$7000,2,FALSE),0))))))</f>
        <v>TJ-03 TORNEIRA DE JARDIM</v>
      </c>
      <c r="H285" s="66" t="str">
        <f>IF($E285="SINAPI",VLOOKUP($F285,'SINAPI_ONERADO-03.25'!$G$2:$K$7540,3,FALSE),IF($E285="CDHU",VLOOKUP($F285,'CDHU_Onerado-02.25 (197)'!$A$9:$F$4114,3,FALSE),IF($E285="FDE",VLOOKUP($F285,'FDE-01.25'!$A$3:$D$4000,3,FALSE),IF($E285="SIURB (E)",VLOOKUP($F285,'EDIF SEM Des JAN25'!$A$3:$D$3000,3,FALSE),IF($E285="SIURB (I)",VLOOKUP($F285,'INFRA SEM Des JAN25'!$A$2:$D$1000,3,FALSE),IF($E285="SICRO NOVO",VLOOKUP($F285,'SICRO.DNIT ONERADA 01.25'!$A$4:$D$7000,3,FALSE),0))))))</f>
        <v>UN</v>
      </c>
      <c r="I285" s="77">
        <f>IF(D285&lt;&gt;0,INDEX('MEMORIA CALCULO'!$A$1:$Q$2429,MATCH(D285,'MEMORIA CALCULO'!$A$1:$A$2429,0),17),0)</f>
        <v>3</v>
      </c>
      <c r="J285" s="192">
        <f>IF($E285="SINAPI",VLOOKUP($F285,'SINAPI_ONERADO-03.25'!$G$2:$K$7540,5,FALSE),IF($E285="CDHU",VLOOKUP($F285,'CDHU_Onerado-02.25 (197)'!$A$9:$F$4114,6,FALSE),IF($E285="FDE",VLOOKUP($F285,'FDE-01.25'!$A$3:$E$4000,5,FALSE),IF($E285="SIURB (E)",VLOOKUP($F285,'EDIF SEM Des JAN25'!$A$3:$D$3000,4,FALSE),IF($E285="SIURB (I)",VLOOKUP($F285,'INFRA SEM Des JAN25'!$A$2:$D$1000,4,FALSE),IF($E285="SICRO NOVO",VLOOKUP($F285,'SICRO.DNIT ONERADA 01.25'!$A$4:$D$7000,4,FALSE),0))))))</f>
        <v>656.69</v>
      </c>
      <c r="K285" s="193">
        <f>J285</f>
        <v>656.69</v>
      </c>
      <c r="L285" s="199">
        <f t="shared" si="295"/>
        <v>1970.07</v>
      </c>
      <c r="M285" s="24"/>
      <c r="N285" s="28"/>
      <c r="O285" s="118">
        <f t="shared" si="287"/>
        <v>1.2999999999999999E-3</v>
      </c>
    </row>
    <row r="286" spans="1:25" s="21" customFormat="1" ht="17.45" customHeight="1">
      <c r="A286" s="322" t="str">
        <f t="shared" si="293"/>
        <v>25</v>
      </c>
      <c r="B286" s="228">
        <f>B285</f>
        <v>25</v>
      </c>
      <c r="C286" s="44">
        <f t="shared" si="294"/>
        <v>25</v>
      </c>
      <c r="D286" s="323">
        <f t="shared" si="292"/>
        <v>25007</v>
      </c>
      <c r="E286" s="64" t="s">
        <v>86</v>
      </c>
      <c r="F286" s="139" t="s">
        <v>161</v>
      </c>
      <c r="G286" s="65" t="str">
        <f>IF($E286="SINAPI",VLOOKUP($F286,'SINAPI_ONERADO-03.25'!G190:K7742,2,FALSE),IF($E286="CDHU",VLOOKUP($F286,'CDHU_Onerado-02.25 (197)'!$A$9:$F$4114,2,FALSE),IF($E286="FDE",VLOOKUP($F286,'FDE-01.25'!$A$3:$D$4000,2,FALSE),IF($E286="SIURB (E)",VLOOKUP($F286,'EDIF SEM Des JAN25'!$A$3:$D$3000,2,FALSE),IF($E286="SIURB (I)",VLOOKUP($F286,'INFRA SEM Des JAN25'!$A$2:$D$1000,2,FALSE),IF($E286="SICRO NOVO",VLOOKUP($F286,'SICRO.DNIT ONERADA 01.25'!$A$4:$D$7000,2,FALSE),0))))))</f>
        <v>Conjunto de 4 lixeiras para coleta seletiva, com tampa basculante, capacidade 50 litros</v>
      </c>
      <c r="H286" s="66" t="str">
        <f>IF($E286="SINAPI",VLOOKUP($F286,'SINAPI_ONERADO-03.25'!$G$2:$K$7540,3,FALSE),IF($E286="CDHU",VLOOKUP($F286,'CDHU_Onerado-02.25 (197)'!$A$9:$F$4114,3,FALSE),IF($E286="FDE",VLOOKUP($F286,'FDE-01.25'!$A$3:$D$4000,3,FALSE),IF($E286="SIURB (E)",VLOOKUP($F286,'EDIF SEM Des JAN25'!$A$3:$D$3000,3,FALSE),IF($E286="SIURB (I)",VLOOKUP($F286,'INFRA SEM Des JAN25'!$A$2:$D$1000,3,FALSE),IF($E286="SICRO NOVO",VLOOKUP($F286,'SICRO.DNIT ONERADA 01.25'!$A$4:$D$7000,3,FALSE),0))))))</f>
        <v>UN</v>
      </c>
      <c r="I286" s="77">
        <f>IF(D286&lt;&gt;0,INDEX('MEMORIA CALCULO'!$A$1:$Q$2429,MATCH(D286,'MEMORIA CALCULO'!$A$1:$A$2429,0),17),0)</f>
        <v>1</v>
      </c>
      <c r="J286" s="192">
        <f>IF($E286="SINAPI",VLOOKUP($F286,'SINAPI_ONERADO-03.25'!$G$2:$K$7540,5,FALSE),IF($E286="CDHU",VLOOKUP($F286,'CDHU_Onerado-02.25 (197)'!$A$9:$F$4114,6,FALSE),IF($E286="FDE",VLOOKUP($F286,'FDE-01.25'!$A$3:$E$4000,5,FALSE),IF($E286="SIURB (E)",VLOOKUP($F286,'EDIF SEM Des JAN25'!$A$3:$D$3000,4,FALSE),IF($E286="SIURB (I)",VLOOKUP($F286,'INFRA SEM Des JAN25'!$A$2:$D$1000,4,FALSE),IF($E286="SICRO NOVO",VLOOKUP($F286,'SICRO.DNIT ONERADA 01.25'!$A$4:$D$7000,4,FALSE),0))))))</f>
        <v>1235.3599999999999</v>
      </c>
      <c r="K286" s="324">
        <f t="shared" ref="K286" si="296">J286*(1+IF(N286="x",$T$4,$T$3))</f>
        <v>1512.95</v>
      </c>
      <c r="L286" s="325">
        <f t="shared" si="295"/>
        <v>1512.95</v>
      </c>
      <c r="M286" s="24"/>
      <c r="N286" s="28"/>
      <c r="O286" s="118">
        <f t="shared" si="287"/>
        <v>1E-3</v>
      </c>
    </row>
    <row r="287" spans="1:25" s="21" customFormat="1" ht="17.45" customHeight="1">
      <c r="A287" s="229"/>
      <c r="B287" s="229"/>
      <c r="D287" s="170"/>
      <c r="E287" s="502"/>
      <c r="F287" s="162"/>
      <c r="G287" s="162"/>
      <c r="I287" s="22"/>
      <c r="J287" s="163"/>
      <c r="K287" s="22"/>
      <c r="L287" s="198"/>
      <c r="M287" s="24"/>
      <c r="N287" s="24"/>
      <c r="O287" s="30"/>
      <c r="Q287" s="24"/>
    </row>
    <row r="288" spans="1:25" s="4" customFormat="1" ht="17.45" customHeight="1">
      <c r="A288" s="322" t="str">
        <f>LEFT(D288,2)</f>
        <v>26</v>
      </c>
      <c r="B288" s="228">
        <f>D288</f>
        <v>26</v>
      </c>
      <c r="C288" s="44">
        <f t="shared" ref="C288:C291" si="297">IF(D288="",0,B288)</f>
        <v>26</v>
      </c>
      <c r="D288" s="409">
        <f>D279+1</f>
        <v>26</v>
      </c>
      <c r="E288" s="431" t="s">
        <v>31708</v>
      </c>
      <c r="F288" s="383"/>
      <c r="G288" s="410"/>
      <c r="H288" s="383"/>
      <c r="I288" s="411"/>
      <c r="J288" s="387"/>
      <c r="K288" s="412" t="s">
        <v>23109</v>
      </c>
      <c r="L288" s="230">
        <f>SUMIF(C289:C475,D288,L289:L475)</f>
        <v>103590.2</v>
      </c>
      <c r="M288" s="5"/>
      <c r="N288" s="38"/>
      <c r="O288" s="45">
        <f t="shared" ref="O288:O295" si="298">IFERROR(L288/$L$11,0)</f>
        <v>6.9800000000000001E-2</v>
      </c>
      <c r="P288" s="39"/>
      <c r="V288" s="3"/>
      <c r="W288" s="3"/>
      <c r="X288" s="3"/>
      <c r="Y288" s="3"/>
    </row>
    <row r="289" spans="1:25" s="21" customFormat="1" ht="33" customHeight="1">
      <c r="A289" s="322" t="str">
        <f>LEFT(D289,2)</f>
        <v>26</v>
      </c>
      <c r="B289" s="228">
        <f t="shared" ref="B289:B295" si="299">B288</f>
        <v>26</v>
      </c>
      <c r="C289" s="44">
        <f t="shared" si="297"/>
        <v>26</v>
      </c>
      <c r="D289" s="165">
        <f>(D288*1000)+1</f>
        <v>26001</v>
      </c>
      <c r="E289" s="64" t="s">
        <v>22759</v>
      </c>
      <c r="F289" s="287">
        <v>18014041</v>
      </c>
      <c r="G289" s="65" t="str">
        <f>IF($E289="SINAPI",VLOOKUP($F289,'SINAPI_ONERADO-03.25'!G184:K7736,2,FALSE),IF($E289="CDHU",VLOOKUP($F289,'CDHU_Onerado-02.25 (197)'!$A$9:$F$4114,2,FALSE),IF($E289="FDE",VLOOKUP($F289,'FDE-01.25'!$A$3:$D$4000,2,FALSE),IF($E289="SIURB (E)",VLOOKUP($F289,'EDIF SEM Des JAN25'!$A$3:$D$3000,2,FALSE),IF($E289="SIURB (I)",VLOOKUP($F289,'INFRA SEM Des JAN25'!$A$2:$D$1000,2,FALSE),IF($E289="SICRO NOVO",VLOOKUP($F289,'SICRO.DNIT ONERADA 01.25'!$A$4:$D$7000,2,FALSE),0))))))</f>
        <v>PLAYGROUND BRINQUEDOS DE MADEIRA - CASA TARZAN COM RAMPA ESCALADA, ESCORREGADOR, PONTE E ESCADA MARINHEIRO</v>
      </c>
      <c r="H289" s="66" t="str">
        <f>IF($E289="SINAPI",VLOOKUP($F289,'SINAPI_ONERADO-03.25'!$G$2:$K$7540,3,FALSE),IF($E289="CDHU",VLOOKUP($F289,'CDHU_Onerado-02.25 (197)'!$A$9:$F$4114,3,FALSE),IF($E289="FDE",VLOOKUP($F289,'FDE-01.25'!$A$3:$D$4000,3,FALSE),IF($E289="SIURB (E)",VLOOKUP($F289,'EDIF SEM Des JAN25'!$A$3:$D$3000,3,FALSE),IF($E289="SIURB (I)",VLOOKUP($F289,'INFRA SEM Des JAN25'!$A$2:$D$1000,3,FALSE),IF($E289="SICRO NOVO",VLOOKUP($F289,'SICRO.DNIT ONERADA 01.25'!$A$4:$D$7000,3,FALSE),0))))))</f>
        <v>UN</v>
      </c>
      <c r="I289" s="77">
        <f>IF(D289&lt;&gt;0,INDEX('MEMORIA CALCULO'!$A$1:$Q$2429,MATCH(D289,'MEMORIA CALCULO'!$A$1:$A$2429,0),17),0)</f>
        <v>1</v>
      </c>
      <c r="J289" s="192">
        <f>IF($E289="SINAPI",VLOOKUP($F289,'SINAPI_ONERADO-03.25'!$G$2:$K$7540,5,FALSE),IF($E289="CDHU",VLOOKUP($F289,'CDHU_Onerado-02.25 (197)'!$A$9:$F$4114,6,FALSE),IF($E289="FDE",VLOOKUP($F289,'FDE-01.25'!$A$3:$E$4000,5,FALSE),IF($E289="SIURB (E)",VLOOKUP($F289,'EDIF SEM Des JAN25'!$A$3:$D$3000,4,FALSE),IF($E289="SIURB (I)",VLOOKUP($F289,'INFRA SEM Des JAN25'!$A$2:$D$1000,4,FALSE),IF($E289="SICRO NOVO",VLOOKUP($F289,'SICRO.DNIT ONERADA 01.25'!$A$4:$D$7000,4,FALSE),0))))))</f>
        <v>8076.87</v>
      </c>
      <c r="K289" s="193">
        <f t="shared" ref="K289:K291" si="300">J289*(1+IF(N289="x",$T$4,$T$3))</f>
        <v>9891.74</v>
      </c>
      <c r="L289" s="199">
        <f t="shared" ref="L289:L291" si="301">ROUND(ROUND(I289,2)*ROUND(K289,2),2)</f>
        <v>9891.74</v>
      </c>
      <c r="M289" s="24"/>
      <c r="N289" s="28"/>
      <c r="O289" s="118">
        <f t="shared" si="298"/>
        <v>6.7000000000000002E-3</v>
      </c>
      <c r="Q289" s="24"/>
    </row>
    <row r="290" spans="1:25" s="21" customFormat="1" ht="17.45" customHeight="1">
      <c r="A290" s="322" t="str">
        <f t="shared" ref="A290:A291" si="302">LEFT(D290,2)</f>
        <v>26</v>
      </c>
      <c r="B290" s="228">
        <f t="shared" si="299"/>
        <v>26</v>
      </c>
      <c r="C290" s="44">
        <f t="shared" si="297"/>
        <v>26</v>
      </c>
      <c r="D290" s="165">
        <f t="shared" ref="D290:D295" si="303">D289+1</f>
        <v>26002</v>
      </c>
      <c r="E290" s="64" t="s">
        <v>86</v>
      </c>
      <c r="F290" s="64" t="s">
        <v>4097</v>
      </c>
      <c r="G290" s="65" t="str">
        <f>IF($E290="SINAPI",VLOOKUP($F290,'SINAPI_ONERADO-03.25'!G185:K7737,2,FALSE),IF($E290="CDHU",VLOOKUP($F290,'CDHU_Onerado-02.25 (197)'!$A$9:$F$4114,2,FALSE),IF($E290="FDE",VLOOKUP($F290,'FDE-01.25'!$A$3:$D$4000,2,FALSE),IF($E290="SIURB (E)",VLOOKUP($F290,'EDIF SEM Des JAN25'!$A$3:$D$3000,2,FALSE),IF($E290="SIURB (I)",VLOOKUP($F290,'INFRA SEM Des JAN25'!$A$2:$D$1000,2,FALSE),IF($E290="SICRO NOVO",VLOOKUP($F290,'SICRO.DNIT ONERADA 01.25'!$A$4:$D$7000,2,FALSE),0))))))</f>
        <v>Gira-gira em ferro com assento de madeira (8 lugares)</v>
      </c>
      <c r="H290" s="66" t="str">
        <f>IF($E290="SINAPI",VLOOKUP($F290,'SINAPI_ONERADO-03.25'!$G$2:$K$7540,3,FALSE),IF($E290="CDHU",VLOOKUP($F290,'CDHU_Onerado-02.25 (197)'!$A$9:$F$4114,3,FALSE),IF($E290="FDE",VLOOKUP($F290,'FDE-01.25'!$A$3:$D$4000,3,FALSE),IF($E290="SIURB (E)",VLOOKUP($F290,'EDIF SEM Des JAN25'!$A$3:$D$3000,3,FALSE),IF($E290="SIURB (I)",VLOOKUP($F290,'INFRA SEM Des JAN25'!$A$2:$D$1000,3,FALSE),IF($E290="SICRO NOVO",VLOOKUP($F290,'SICRO.DNIT ONERADA 01.25'!$A$4:$D$7000,3,FALSE),0))))))</f>
        <v>CJ</v>
      </c>
      <c r="I290" s="77">
        <f>IF(D290&lt;&gt;0,INDEX('MEMORIA CALCULO'!$A$1:$Q$2429,MATCH(D290,'MEMORIA CALCULO'!$A$1:$A$2429,0),17),0)</f>
        <v>1</v>
      </c>
      <c r="J290" s="192">
        <f>IF($E290="SINAPI",VLOOKUP($F290,'SINAPI_ONERADO-03.25'!$G$2:$K$7540,5,FALSE),IF($E290="CDHU",VLOOKUP($F290,'CDHU_Onerado-02.25 (197)'!$A$9:$F$4114,6,FALSE),IF($E290="FDE",VLOOKUP($F290,'FDE-01.25'!$A$3:$E$4000,5,FALSE),IF($E290="SIURB (E)",VLOOKUP($F290,'EDIF SEM Des JAN25'!$A$3:$D$3000,4,FALSE),IF($E290="SIURB (I)",VLOOKUP($F290,'INFRA SEM Des JAN25'!$A$2:$D$1000,4,FALSE),IF($E290="SICRO NOVO",VLOOKUP($F290,'SICRO.DNIT ONERADA 01.25'!$A$4:$D$7000,4,FALSE),0))))))</f>
        <v>3585.22</v>
      </c>
      <c r="K290" s="193">
        <f t="shared" si="300"/>
        <v>4390.82</v>
      </c>
      <c r="L290" s="199">
        <f t="shared" si="301"/>
        <v>4390.82</v>
      </c>
      <c r="M290" s="24"/>
      <c r="N290" s="28"/>
      <c r="O290" s="118">
        <f t="shared" si="298"/>
        <v>3.0000000000000001E-3</v>
      </c>
      <c r="Q290" s="24"/>
    </row>
    <row r="291" spans="1:25" s="21" customFormat="1" ht="17.45" customHeight="1">
      <c r="A291" s="322" t="str">
        <f t="shared" si="302"/>
        <v>26</v>
      </c>
      <c r="B291" s="228">
        <f t="shared" si="299"/>
        <v>26</v>
      </c>
      <c r="C291" s="44">
        <f t="shared" si="297"/>
        <v>26</v>
      </c>
      <c r="D291" s="165">
        <f t="shared" si="303"/>
        <v>26003</v>
      </c>
      <c r="E291" s="64" t="s">
        <v>86</v>
      </c>
      <c r="F291" s="64" t="s">
        <v>4095</v>
      </c>
      <c r="G291" s="65" t="str">
        <f>IF($E291="SINAPI",VLOOKUP($F291,'SINAPI_ONERADO-03.25'!G186:K7738,2,FALSE),IF($E291="CDHU",VLOOKUP($F291,'CDHU_Onerado-02.25 (197)'!$A$9:$F$4114,2,FALSE),IF($E291="FDE",VLOOKUP($F291,'FDE-01.25'!$A$3:$D$4000,2,FALSE),IF($E291="SIURB (E)",VLOOKUP($F291,'EDIF SEM Des JAN25'!$A$3:$D$3000,2,FALSE),IF($E291="SIURB (I)",VLOOKUP($F291,'INFRA SEM Des JAN25'!$A$2:$D$1000,2,FALSE),IF($E291="SICRO NOVO",VLOOKUP($F291,'SICRO.DNIT ONERADA 01.25'!$A$4:$D$7000,2,FALSE),0))))))</f>
        <v>Gangorra dupla em madeira rústica</v>
      </c>
      <c r="H291" s="66" t="str">
        <f>IF($E291="SINAPI",VLOOKUP($F291,'SINAPI_ONERADO-03.25'!$G$2:$K$7540,3,FALSE),IF($E291="CDHU",VLOOKUP($F291,'CDHU_Onerado-02.25 (197)'!$A$9:$F$4114,3,FALSE),IF($E291="FDE",VLOOKUP($F291,'FDE-01.25'!$A$3:$D$4000,3,FALSE),IF($E291="SIURB (E)",VLOOKUP($F291,'EDIF SEM Des JAN25'!$A$3:$D$3000,3,FALSE),IF($E291="SIURB (I)",VLOOKUP($F291,'INFRA SEM Des JAN25'!$A$2:$D$1000,3,FALSE),IF($E291="SICRO NOVO",VLOOKUP($F291,'SICRO.DNIT ONERADA 01.25'!$A$4:$D$7000,3,FALSE),0))))))</f>
        <v>CJ</v>
      </c>
      <c r="I291" s="77">
        <f>IF(D291&lt;&gt;0,INDEX('MEMORIA CALCULO'!$A$1:$Q$2429,MATCH(D291,'MEMORIA CALCULO'!$A$1:$A$2429,0),17),0)</f>
        <v>2</v>
      </c>
      <c r="J291" s="192">
        <f>IF($E291="SINAPI",VLOOKUP($F291,'SINAPI_ONERADO-03.25'!$G$2:$K$7540,5,FALSE),IF($E291="CDHU",VLOOKUP($F291,'CDHU_Onerado-02.25 (197)'!$A$9:$F$4114,6,FALSE),IF($E291="FDE",VLOOKUP($F291,'FDE-01.25'!$A$3:$E$4000,5,FALSE),IF($E291="SIURB (E)",VLOOKUP($F291,'EDIF SEM Des JAN25'!$A$3:$D$3000,4,FALSE),IF($E291="SIURB (I)",VLOOKUP($F291,'INFRA SEM Des JAN25'!$A$2:$D$1000,4,FALSE),IF($E291="SICRO NOVO",VLOOKUP($F291,'SICRO.DNIT ONERADA 01.25'!$A$4:$D$7000,4,FALSE),0))))))</f>
        <v>1897.19</v>
      </c>
      <c r="K291" s="193">
        <f t="shared" si="300"/>
        <v>2323.4899999999998</v>
      </c>
      <c r="L291" s="199">
        <f t="shared" si="301"/>
        <v>4646.9799999999996</v>
      </c>
      <c r="M291" s="24"/>
      <c r="N291" s="28"/>
      <c r="O291" s="118">
        <f t="shared" si="298"/>
        <v>3.0999999999999999E-3</v>
      </c>
      <c r="Q291" s="24"/>
    </row>
    <row r="292" spans="1:25" s="21" customFormat="1" ht="17.45" customHeight="1">
      <c r="A292" s="322" t="str">
        <f t="shared" ref="A292:A295" si="304">LEFT(D292,2)</f>
        <v>26</v>
      </c>
      <c r="B292" s="228">
        <f t="shared" si="299"/>
        <v>26</v>
      </c>
      <c r="C292" s="44">
        <f t="shared" ref="C292:C295" si="305">IF(D292="",0,B292)</f>
        <v>26</v>
      </c>
      <c r="D292" s="165">
        <f t="shared" si="303"/>
        <v>26004</v>
      </c>
      <c r="E292" s="64" t="s">
        <v>22759</v>
      </c>
      <c r="F292" s="287">
        <v>18014045</v>
      </c>
      <c r="G292" s="65" t="str">
        <f>IF($E292="SINAPI",VLOOKUP($F292,'SINAPI_ONERADO-03.25'!G187:K7739,2,FALSE),IF($E292="CDHU",VLOOKUP($F292,'CDHU_Onerado-02.25 (197)'!$A$9:$F$4114,2,FALSE),IF($E292="FDE",VLOOKUP($F292,'FDE-01.25'!$A$3:$D$4000,2,FALSE),IF($E292="SIURB (E)",VLOOKUP($F292,'EDIF SEM Des JAN25'!$A$3:$D$3000,2,FALSE),IF($E292="SIURB (I)",VLOOKUP($F292,'INFRA SEM Des JAN25'!$A$2:$D$1000,2,FALSE),IF($E292="SICRO NOVO",VLOOKUP($F292,'SICRO.DNIT ONERADA 01.25'!$A$4:$D$7000,2,FALSE),0))))))</f>
        <v>PLAYGROUND BRINQUEDOS DE MADEIRA - ESCORREGADOR ( ALT.=1,80M COMP.=3,00M)</v>
      </c>
      <c r="H292" s="66" t="str">
        <f>IF($E292="SINAPI",VLOOKUP($F292,'SINAPI_ONERADO-03.25'!$G$2:$K$7540,3,FALSE),IF($E292="CDHU",VLOOKUP($F292,'CDHU_Onerado-02.25 (197)'!$A$9:$F$4114,3,FALSE),IF($E292="FDE",VLOOKUP($F292,'FDE-01.25'!$A$3:$D$4000,3,FALSE),IF($E292="SIURB (E)",VLOOKUP($F292,'EDIF SEM Des JAN25'!$A$3:$D$3000,3,FALSE),IF($E292="SIURB (I)",VLOOKUP($F292,'INFRA SEM Des JAN25'!$A$2:$D$1000,3,FALSE),IF($E292="SICRO NOVO",VLOOKUP($F292,'SICRO.DNIT ONERADA 01.25'!$A$4:$D$7000,3,FALSE),0))))))</f>
        <v>UN</v>
      </c>
      <c r="I292" s="77">
        <f>IF(D292&lt;&gt;0,INDEX('MEMORIA CALCULO'!$A$1:$Q$2429,MATCH(D292,'MEMORIA CALCULO'!$A$1:$A$2429,0),17),0)</f>
        <v>1</v>
      </c>
      <c r="J292" s="192">
        <f>IF($E292="SINAPI",VLOOKUP($F292,'SINAPI_ONERADO-03.25'!$G$2:$K$7540,5,FALSE),IF($E292="CDHU",VLOOKUP($F292,'CDHU_Onerado-02.25 (197)'!$A$9:$F$4114,6,FALSE),IF($E292="FDE",VLOOKUP($F292,'FDE-01.25'!$A$3:$E$4000,5,FALSE),IF($E292="SIURB (E)",VLOOKUP($F292,'EDIF SEM Des JAN25'!$A$3:$D$3000,4,FALSE),IF($E292="SIURB (I)",VLOOKUP($F292,'INFRA SEM Des JAN25'!$A$2:$D$1000,4,FALSE),IF($E292="SICRO NOVO",VLOOKUP($F292,'SICRO.DNIT ONERADA 01.25'!$A$4:$D$7000,4,FALSE),0))))))</f>
        <v>3864.51</v>
      </c>
      <c r="K292" s="193">
        <f t="shared" ref="K292:K294" si="306">J292*(1+IF(N292="x",$T$4,$T$3))</f>
        <v>4732.87</v>
      </c>
      <c r="L292" s="199">
        <f t="shared" ref="L292:L295" si="307">ROUND(ROUND(I292,2)*ROUND(K292,2),2)</f>
        <v>4732.87</v>
      </c>
      <c r="M292" s="24"/>
      <c r="N292" s="28"/>
      <c r="O292" s="118">
        <f t="shared" si="298"/>
        <v>3.2000000000000002E-3</v>
      </c>
    </row>
    <row r="293" spans="1:25" s="21" customFormat="1" ht="17.45" customHeight="1">
      <c r="A293" s="322" t="str">
        <f t="shared" si="304"/>
        <v>26</v>
      </c>
      <c r="B293" s="228">
        <f t="shared" si="299"/>
        <v>26</v>
      </c>
      <c r="C293" s="44">
        <f t="shared" si="305"/>
        <v>26</v>
      </c>
      <c r="D293" s="165">
        <f t="shared" si="303"/>
        <v>26005</v>
      </c>
      <c r="E293" s="64" t="s">
        <v>86</v>
      </c>
      <c r="F293" s="139" t="s">
        <v>169</v>
      </c>
      <c r="G293" s="65" t="str">
        <f>IF($E293="SINAPI",VLOOKUP($F293,'SINAPI_ONERADO-03.25'!G188:K7740,2,FALSE),IF($E293="CDHU",VLOOKUP($F293,'CDHU_Onerado-02.25 (197)'!$A$9:$F$4114,2,FALSE),IF($E293="FDE",VLOOKUP($F293,'FDE-01.25'!$A$3:$D$4000,2,FALSE),IF($E293="SIURB (E)",VLOOKUP($F293,'EDIF SEM Des JAN25'!$A$3:$D$3000,2,FALSE),IF($E293="SIURB (I)",VLOOKUP($F293,'INFRA SEM Des JAN25'!$A$2:$D$1000,2,FALSE),IF($E293="SICRO NOVO",VLOOKUP($F293,'SICRO.DNIT ONERADA 01.25'!$A$4:$D$7000,2,FALSE),0))))))</f>
        <v>Abertura de caixa até 25 cm, inclui escavação, compactação, transporte e preparo do sub-leito</v>
      </c>
      <c r="H293" s="66" t="str">
        <f>IF($E293="SINAPI",VLOOKUP($F293,'SINAPI_ONERADO-03.25'!$G$2:$K$7540,3,FALSE),IF($E293="CDHU",VLOOKUP($F293,'CDHU_Onerado-02.25 (197)'!$A$9:$F$4114,3,FALSE),IF($E293="FDE",VLOOKUP($F293,'FDE-01.25'!$A$3:$D$4000,3,FALSE),IF($E293="SIURB (E)",VLOOKUP($F293,'EDIF SEM Des JAN25'!$A$3:$D$3000,3,FALSE),IF($E293="SIURB (I)",VLOOKUP($F293,'INFRA SEM Des JAN25'!$A$2:$D$1000,3,FALSE),IF($E293="SICRO NOVO",VLOOKUP($F293,'SICRO.DNIT ONERADA 01.25'!$A$4:$D$7000,3,FALSE),0))))))</f>
        <v>M2</v>
      </c>
      <c r="I293" s="77">
        <f>IF(D293&lt;&gt;0,INDEX('MEMORIA CALCULO'!$A$1:$Q$2429,MATCH(D293,'MEMORIA CALCULO'!$A$1:$A$2429,0),17),0)</f>
        <v>86.14</v>
      </c>
      <c r="J293" s="192">
        <f>IF($E293="SINAPI",VLOOKUP($F293,'SINAPI_ONERADO-03.25'!$G$2:$K$7540,5,FALSE),IF($E293="CDHU",VLOOKUP($F293,'CDHU_Onerado-02.25 (197)'!$A$9:$F$4114,6,FALSE),IF($E293="FDE",VLOOKUP($F293,'FDE-01.25'!$A$3:$E$4000,5,FALSE),IF($E293="SIURB (E)",VLOOKUP($F293,'EDIF SEM Des JAN25'!$A$3:$D$3000,4,FALSE),IF($E293="SIURB (I)",VLOOKUP($F293,'INFRA SEM Des JAN25'!$A$2:$D$1000,4,FALSE),IF($E293="SICRO NOVO",VLOOKUP($F293,'SICRO.DNIT ONERADA 01.25'!$A$4:$D$7000,4,FALSE),0))))))</f>
        <v>24.84</v>
      </c>
      <c r="K293" s="193">
        <f t="shared" si="306"/>
        <v>30.42</v>
      </c>
      <c r="L293" s="199">
        <f t="shared" si="307"/>
        <v>2620.38</v>
      </c>
      <c r="M293" s="24"/>
      <c r="N293" s="28"/>
      <c r="O293" s="118">
        <f t="shared" si="298"/>
        <v>1.8E-3</v>
      </c>
    </row>
    <row r="294" spans="1:25" s="21" customFormat="1" ht="17.45" customHeight="1">
      <c r="A294" s="322" t="str">
        <f t="shared" si="304"/>
        <v>26</v>
      </c>
      <c r="B294" s="228">
        <f t="shared" si="299"/>
        <v>26</v>
      </c>
      <c r="C294" s="44">
        <f t="shared" si="305"/>
        <v>26</v>
      </c>
      <c r="D294" s="165">
        <f t="shared" si="303"/>
        <v>26006</v>
      </c>
      <c r="E294" s="64" t="s">
        <v>22759</v>
      </c>
      <c r="F294" s="287">
        <v>17002031</v>
      </c>
      <c r="G294" s="65" t="str">
        <f>IF($E294="SINAPI",VLOOKUP($F294,'SINAPI_ONERADO-03.25'!G189:K7741,2,FALSE),IF($E294="CDHU",VLOOKUP($F294,'CDHU_Onerado-02.25 (197)'!$A$9:$F$4114,2,FALSE),IF($E294="FDE",VLOOKUP($F294,'FDE-01.25'!$A$3:$D$4000,2,FALSE),IF($E294="SIURB (E)",VLOOKUP($F294,'EDIF SEM Des JAN25'!$A$3:$D$3000,2,FALSE),IF($E294="SIURB (I)",VLOOKUP($F294,'INFRA SEM Des JAN25'!$A$2:$D$1000,2,FALSE),IF($E294="SICRO NOVO",VLOOKUP($F294,'SICRO.DNIT ONERADA 01.25'!$A$4:$D$7000,2,FALSE),0))))))</f>
        <v>PÓ DE BRITA COM COMPACTAÇÃO MECÂNICA - ESPESSURA 10CM</v>
      </c>
      <c r="H294" s="66" t="str">
        <f>IF($E294="SINAPI",VLOOKUP($F294,'SINAPI_ONERADO-03.25'!$G$2:$K$7540,3,FALSE),IF($E294="CDHU",VLOOKUP($F294,'CDHU_Onerado-02.25 (197)'!$A$9:$F$4114,3,FALSE),IF($E294="FDE",VLOOKUP($F294,'FDE-01.25'!$A$3:$D$4000,3,FALSE),IF($E294="SIURB (E)",VLOOKUP($F294,'EDIF SEM Des JAN25'!$A$3:$D$3000,3,FALSE),IF($E294="SIURB (I)",VLOOKUP($F294,'INFRA SEM Des JAN25'!$A$2:$D$1000,3,FALSE),IF($E294="SICRO NOVO",VLOOKUP($F294,'SICRO.DNIT ONERADA 01.25'!$A$4:$D$7000,3,FALSE),0))))))</f>
        <v>M2</v>
      </c>
      <c r="I294" s="77">
        <f>IF(D294&lt;&gt;0,INDEX('MEMORIA CALCULO'!$A$1:$Q$2429,MATCH(D294,'MEMORIA CALCULO'!$A$1:$A$2429,0),17),0)</f>
        <v>4.3099999999999996</v>
      </c>
      <c r="J294" s="192">
        <f>IF($E294="SINAPI",VLOOKUP($F294,'SINAPI_ONERADO-03.25'!$G$2:$K$7540,5,FALSE),IF($E294="CDHU",VLOOKUP($F294,'CDHU_Onerado-02.25 (197)'!$A$9:$F$4114,6,FALSE),IF($E294="FDE",VLOOKUP($F294,'FDE-01.25'!$A$3:$E$4000,5,FALSE),IF($E294="SIURB (E)",VLOOKUP($F294,'EDIF SEM Des JAN25'!$A$3:$D$3000,4,FALSE),IF($E294="SIURB (I)",VLOOKUP($F294,'INFRA SEM Des JAN25'!$A$2:$D$1000,4,FALSE),IF($E294="SICRO NOVO",VLOOKUP($F294,'SICRO.DNIT ONERADA 01.25'!$A$4:$D$7000,4,FALSE),0))))))</f>
        <v>33</v>
      </c>
      <c r="K294" s="193">
        <f t="shared" si="306"/>
        <v>40.42</v>
      </c>
      <c r="L294" s="199">
        <f t="shared" si="307"/>
        <v>174.21</v>
      </c>
      <c r="M294" s="24"/>
      <c r="N294" s="28"/>
      <c r="O294" s="118">
        <f t="shared" si="298"/>
        <v>1E-4</v>
      </c>
    </row>
    <row r="295" spans="1:25" s="21" customFormat="1" ht="33" customHeight="1">
      <c r="A295" s="322" t="str">
        <f t="shared" si="304"/>
        <v>26</v>
      </c>
      <c r="B295" s="228">
        <f t="shared" si="299"/>
        <v>26</v>
      </c>
      <c r="C295" s="44">
        <f t="shared" si="305"/>
        <v>26</v>
      </c>
      <c r="D295" s="165">
        <f t="shared" si="303"/>
        <v>26007</v>
      </c>
      <c r="E295" s="64" t="s">
        <v>11</v>
      </c>
      <c r="F295" s="139" t="s">
        <v>31712</v>
      </c>
      <c r="G295" s="65" t="str">
        <f>IF($E295="SINAPI",VLOOKUP($F295,'SINAPI_ONERADO-03.25'!G190:K7742,2,FALSE),IF($E295="CDHU",VLOOKUP($F295,'CDHU_Onerado-02.25 (197)'!$A$9:$F$4114,2,FALSE),IF($E295="FDE",VLOOKUP($F295,'FDE-01.25'!$A$3:$D$4000,2,FALSE),IF($E295="SIURB (E)",VLOOKUP($F295,'EDIF SEM Des JAN25'!$A$3:$D$3000,2,FALSE),IF($E295="SIURB (I)",VLOOKUP($F295,'INFRA SEM Des JAN25'!$A$2:$D$1000,2,FALSE),IF($E295="SICRO NOVO",VLOOKUP($F295,'SICRO.DNIT ONERADA 01.25'!$A$4:$D$7000,2,FALSE),0))))))</f>
        <v>PISO ESPORTIVO DE BORRACHA NATURAL (100% LATEX) E REGULARIZAÇAO DO PISO DE CONCRETO INCLUSIVE MATERIAL E MAO DE OBRA</v>
      </c>
      <c r="H295" s="66" t="str">
        <f>IF($E295="SINAPI",VLOOKUP($F295,'SINAPI_ONERADO-03.25'!$G$2:$K$7540,3,FALSE),IF($E295="CDHU",VLOOKUP($F295,'CDHU_Onerado-02.25 (197)'!$A$9:$F$4114,3,FALSE),IF($E295="FDE",VLOOKUP($F295,'FDE-01.25'!$A$3:$D$4000,3,FALSE),IF($E295="SIURB (E)",VLOOKUP($F295,'EDIF SEM Des JAN25'!$A$3:$D$3000,3,FALSE),IF($E295="SIURB (I)",VLOOKUP($F295,'INFRA SEM Des JAN25'!$A$2:$D$1000,3,FALSE),IF($E295="SICRO NOVO",VLOOKUP($F295,'SICRO.DNIT ONERADA 01.25'!$A$4:$D$7000,3,FALSE),0))))))</f>
        <v>M2</v>
      </c>
      <c r="I295" s="77">
        <f>IF(D295&lt;&gt;0,INDEX('MEMORIA CALCULO'!$A$1:$Q$2429,MATCH(D295,'MEMORIA CALCULO'!$A$1:$A$2429,0),17),0)</f>
        <v>86.14</v>
      </c>
      <c r="J295" s="192">
        <f>IF($E295="SINAPI",VLOOKUP($F295,'SINAPI_ONERADO-03.25'!$G$2:$K$7540,5,FALSE),IF($E295="CDHU",VLOOKUP($F295,'CDHU_Onerado-02.25 (197)'!$A$9:$F$4114,6,FALSE),IF($E295="FDE",VLOOKUP($F295,'FDE-01.25'!$A$3:$E$4000,5,FALSE),IF($E295="SIURB (E)",VLOOKUP($F295,'EDIF SEM Des JAN25'!$A$3:$D$3000,4,FALSE),IF($E295="SIURB (I)",VLOOKUP($F295,'INFRA SEM Des JAN25'!$A$2:$D$1000,4,FALSE),IF($E295="SICRO NOVO",VLOOKUP($F295,'SICRO.DNIT ONERADA 01.25'!$A$4:$D$7000,4,FALSE),0))))))</f>
        <v>895.44</v>
      </c>
      <c r="K295" s="193">
        <f>J295</f>
        <v>895.44</v>
      </c>
      <c r="L295" s="199">
        <f t="shared" si="307"/>
        <v>77133.2</v>
      </c>
      <c r="M295" s="24"/>
      <c r="N295" s="28"/>
      <c r="O295" s="118">
        <f t="shared" si="298"/>
        <v>5.1999999999999998E-2</v>
      </c>
    </row>
    <row r="296" spans="1:25" s="21" customFormat="1" ht="17.45" customHeight="1">
      <c r="A296" s="229"/>
      <c r="B296" s="229"/>
      <c r="D296" s="170"/>
      <c r="E296" s="502"/>
      <c r="F296" s="162"/>
      <c r="G296" s="162"/>
      <c r="I296" s="22"/>
      <c r="J296" s="163"/>
      <c r="K296" s="22"/>
      <c r="L296" s="198"/>
      <c r="M296" s="24"/>
      <c r="N296" s="24"/>
      <c r="O296" s="30"/>
      <c r="Q296" s="24"/>
    </row>
    <row r="297" spans="1:25" s="4" customFormat="1" ht="17.45" customHeight="1">
      <c r="A297" s="322" t="str">
        <f>LEFT(D297,2)</f>
        <v>27</v>
      </c>
      <c r="B297" s="228">
        <f>D297</f>
        <v>27</v>
      </c>
      <c r="C297" s="44">
        <f t="shared" ref="C297:C299" si="308">IF(D297="",0,B297)</f>
        <v>27</v>
      </c>
      <c r="D297" s="409">
        <f>D288+1</f>
        <v>27</v>
      </c>
      <c r="E297" s="431" t="s">
        <v>31713</v>
      </c>
      <c r="F297" s="383"/>
      <c r="G297" s="410"/>
      <c r="H297" s="383"/>
      <c r="I297" s="411"/>
      <c r="J297" s="387"/>
      <c r="K297" s="412" t="s">
        <v>23109</v>
      </c>
      <c r="L297" s="230">
        <f>SUMIF(C298:C482,D297,L298:L482)</f>
        <v>58335.21</v>
      </c>
      <c r="M297" s="5"/>
      <c r="N297" s="38"/>
      <c r="O297" s="45">
        <f t="shared" ref="O297:O299" si="309">IFERROR(L297/$L$11,0)</f>
        <v>3.9300000000000002E-2</v>
      </c>
      <c r="P297" s="39"/>
      <c r="V297" s="3"/>
      <c r="W297" s="3"/>
      <c r="X297" s="3"/>
      <c r="Y297" s="3"/>
    </row>
    <row r="298" spans="1:25" s="21" customFormat="1" ht="17.45" customHeight="1">
      <c r="A298" s="322" t="str">
        <f>LEFT(D298,2)</f>
        <v>27</v>
      </c>
      <c r="B298" s="228">
        <f t="shared" ref="B298:B299" si="310">B297</f>
        <v>27</v>
      </c>
      <c r="C298" s="44">
        <f t="shared" si="308"/>
        <v>27</v>
      </c>
      <c r="D298" s="165">
        <f>(D297*1000)+1</f>
        <v>27001</v>
      </c>
      <c r="E298" s="64" t="s">
        <v>22759</v>
      </c>
      <c r="F298" s="287">
        <v>17005025</v>
      </c>
      <c r="G298" s="65" t="str">
        <f>IF($E298="SINAPI",VLOOKUP($F298,'SINAPI_ONERADO-03.25'!G191:K7743,2,FALSE),IF($E298="CDHU",VLOOKUP($F298,'CDHU_Onerado-02.25 (197)'!$A$9:$F$4114,2,FALSE),IF($E298="FDE",VLOOKUP($F298,'FDE-01.25'!$A$3:$D$4000,2,FALSE),IF($E298="SIURB (E)",VLOOKUP($F298,'EDIF SEM Des JAN25'!$A$3:$D$3000,2,FALSE),IF($E298="SIURB (I)",VLOOKUP($F298,'INFRA SEM Des JAN25'!$A$2:$D$1000,2,FALSE),IF($E298="SICRO NOVO",VLOOKUP($F298,'SICRO.DNIT ONERADA 01.25'!$A$4:$D$7000,2,FALSE),0))))))</f>
        <v>DP.05 - CORRIMÃO EM TUBO GALVANIZADO COM GUARDA CORPO</v>
      </c>
      <c r="H298" s="66" t="str">
        <f>IF($E298="SINAPI",VLOOKUP($F298,'SINAPI_ONERADO-03.25'!$G$2:$K$7540,3,FALSE),IF($E298="CDHU",VLOOKUP($F298,'CDHU_Onerado-02.25 (197)'!$A$9:$F$4114,3,FALSE),IF($E298="FDE",VLOOKUP($F298,'FDE-01.25'!$A$3:$D$4000,3,FALSE),IF($E298="SIURB (E)",VLOOKUP($F298,'EDIF SEM Des JAN25'!$A$3:$D$3000,3,FALSE),IF($E298="SIURB (I)",VLOOKUP($F298,'INFRA SEM Des JAN25'!$A$2:$D$1000,3,FALSE),IF($E298="SICRO NOVO",VLOOKUP($F298,'SICRO.DNIT ONERADA 01.25'!$A$4:$D$7000,3,FALSE),0))))))</f>
        <v>M</v>
      </c>
      <c r="I298" s="77">
        <f>IF(D298&lt;&gt;0,INDEX('MEMORIA CALCULO'!$A$1:$Q$2429,MATCH(D298,'MEMORIA CALCULO'!$A$1:$A$2429,0),17),0)</f>
        <v>36.65</v>
      </c>
      <c r="J298" s="192">
        <f>IF($E298="SINAPI",VLOOKUP($F298,'SINAPI_ONERADO-03.25'!$G$2:$K$7540,5,FALSE),IF($E298="CDHU",VLOOKUP($F298,'CDHU_Onerado-02.25 (197)'!$A$9:$F$4114,6,FALSE),IF($E298="FDE",VLOOKUP($F298,'FDE-01.25'!$A$3:$E$4000,5,FALSE),IF($E298="SIURB (E)",VLOOKUP($F298,'EDIF SEM Des JAN25'!$A$3:$D$3000,4,FALSE),IF($E298="SIURB (I)",VLOOKUP($F298,'INFRA SEM Des JAN25'!$A$2:$D$1000,4,FALSE),IF($E298="SICRO NOVO",VLOOKUP($F298,'SICRO.DNIT ONERADA 01.25'!$A$4:$D$7000,4,FALSE),0))))))</f>
        <v>498.2</v>
      </c>
      <c r="K298" s="193">
        <f t="shared" ref="K298" si="311">J298*(1+IF(N298="x",$T$4,$T$3))</f>
        <v>610.15</v>
      </c>
      <c r="L298" s="199">
        <f t="shared" ref="L298:L299" si="312">ROUND(ROUND(I298,2)*ROUND(K298,2),2)</f>
        <v>22362</v>
      </c>
      <c r="M298" s="24"/>
      <c r="N298" s="28"/>
      <c r="O298" s="118">
        <f t="shared" si="309"/>
        <v>1.5100000000000001E-2</v>
      </c>
      <c r="Q298" s="24"/>
    </row>
    <row r="299" spans="1:25" s="21" customFormat="1" ht="17.45" customHeight="1">
      <c r="A299" s="322" t="str">
        <f t="shared" ref="A299" si="313">LEFT(D299,2)</f>
        <v>27</v>
      </c>
      <c r="B299" s="228">
        <f t="shared" si="310"/>
        <v>27</v>
      </c>
      <c r="C299" s="44">
        <f t="shared" si="308"/>
        <v>27</v>
      </c>
      <c r="D299" s="165">
        <f t="shared" ref="D299" si="314">D298+1</f>
        <v>27002</v>
      </c>
      <c r="E299" s="64" t="s">
        <v>11</v>
      </c>
      <c r="F299" s="139" t="s">
        <v>31714</v>
      </c>
      <c r="G299" s="65" t="str">
        <f>IF($E299="SINAPI",VLOOKUP($F299,'SINAPI_ONERADO-03.25'!G192:K7744,2,FALSE),IF($E299="CDHU",VLOOKUP($F299,'CDHU_Onerado-02.25 (197)'!$A$9:$F$4114,2,FALSE),IF($E299="FDE",VLOOKUP($F299,'FDE-01.25'!$A$3:$D$4000,2,FALSE),IF($E299="SIURB (E)",VLOOKUP($F299,'EDIF SEM Des JAN25'!$A$3:$D$3000,2,FALSE),IF($E299="SIURB (I)",VLOOKUP($F299,'INFRA SEM Des JAN25'!$A$2:$D$1000,2,FALSE),IF($E299="SICRO NOVO",VLOOKUP($F299,'SICRO.DNIT ONERADA 01.25'!$A$4:$D$7000,2,FALSE),0))))))</f>
        <v>CO-34 CORRIMÃO DUPLO AÇO GALVANIZADO COM PINTURA ESMALTE.</v>
      </c>
      <c r="H299" s="66" t="str">
        <f>IF($E299="SINAPI",VLOOKUP($F299,'SINAPI_ONERADO-03.25'!$G$2:$K$7540,3,FALSE),IF($E299="CDHU",VLOOKUP($F299,'CDHU_Onerado-02.25 (197)'!$A$9:$F$4114,3,FALSE),IF($E299="FDE",VLOOKUP($F299,'FDE-01.25'!$A$3:$D$4000,3,FALSE),IF($E299="SIURB (E)",VLOOKUP($F299,'EDIF SEM Des JAN25'!$A$3:$D$3000,3,FALSE),IF($E299="SIURB (I)",VLOOKUP($F299,'INFRA SEM Des JAN25'!$A$2:$D$1000,3,FALSE),IF($E299="SICRO NOVO",VLOOKUP($F299,'SICRO.DNIT ONERADA 01.25'!$A$4:$D$7000,3,FALSE),0))))))</f>
        <v>M</v>
      </c>
      <c r="I299" s="77">
        <f>IF(D299&lt;&gt;0,INDEX('MEMORIA CALCULO'!$A$1:$Q$2429,MATCH(D299,'MEMORIA CALCULO'!$A$1:$A$2429,0),17),0)</f>
        <v>46.82</v>
      </c>
      <c r="J299" s="192">
        <f>IF($E299="SINAPI",VLOOKUP($F299,'SINAPI_ONERADO-03.25'!$G$2:$K$7540,5,FALSE),IF($E299="CDHU",VLOOKUP($F299,'CDHU_Onerado-02.25 (197)'!$A$9:$F$4114,6,FALSE),IF($E299="FDE",VLOOKUP($F299,'FDE-01.25'!$A$3:$E$4000,5,FALSE),IF($E299="SIURB (E)",VLOOKUP($F299,'EDIF SEM Des JAN25'!$A$3:$D$3000,4,FALSE),IF($E299="SIURB (I)",VLOOKUP($F299,'INFRA SEM Des JAN25'!$A$2:$D$1000,4,FALSE),IF($E299="SICRO NOVO",VLOOKUP($F299,'SICRO.DNIT ONERADA 01.25'!$A$4:$D$7000,4,FALSE),0))))))</f>
        <v>768.33</v>
      </c>
      <c r="K299" s="193">
        <f>J299</f>
        <v>768.33</v>
      </c>
      <c r="L299" s="199">
        <f t="shared" si="312"/>
        <v>35973.21</v>
      </c>
      <c r="M299" s="24"/>
      <c r="N299" s="28"/>
      <c r="O299" s="118">
        <f t="shared" si="309"/>
        <v>2.4199999999999999E-2</v>
      </c>
      <c r="Q299" s="24"/>
    </row>
    <row r="300" spans="1:25" s="21" customFormat="1" ht="17.45" customHeight="1">
      <c r="A300" s="229"/>
      <c r="B300" s="229"/>
      <c r="D300" s="170"/>
      <c r="E300" s="502"/>
      <c r="F300" s="162"/>
      <c r="G300" s="162"/>
      <c r="I300" s="22"/>
      <c r="J300" s="163"/>
      <c r="K300" s="22"/>
      <c r="L300" s="198"/>
      <c r="M300" s="24"/>
      <c r="N300" s="24"/>
      <c r="O300" s="30"/>
      <c r="Q300" s="24"/>
    </row>
    <row r="301" spans="1:25" s="4" customFormat="1" ht="17.45" customHeight="1">
      <c r="A301" s="322" t="str">
        <f>LEFT(D301,2)</f>
        <v>28</v>
      </c>
      <c r="B301" s="228">
        <f>D301</f>
        <v>28</v>
      </c>
      <c r="C301" s="44">
        <f t="shared" ref="C301:C302" si="315">IF(D301="",0,B301)</f>
        <v>28</v>
      </c>
      <c r="D301" s="409">
        <f>D297+1</f>
        <v>28</v>
      </c>
      <c r="E301" s="431" t="s">
        <v>31715</v>
      </c>
      <c r="F301" s="383"/>
      <c r="G301" s="410"/>
      <c r="H301" s="383"/>
      <c r="I301" s="411"/>
      <c r="J301" s="387"/>
      <c r="K301" s="412" t="s">
        <v>23109</v>
      </c>
      <c r="L301" s="230">
        <f>SUMIF(C302:C489,D301,L302:L489)</f>
        <v>3203.66</v>
      </c>
      <c r="M301" s="5"/>
      <c r="N301" s="38"/>
      <c r="O301" s="45">
        <f t="shared" ref="O301:O302" si="316">IFERROR(L301/$L$11,0)</f>
        <v>2.2000000000000001E-3</v>
      </c>
      <c r="P301" s="39"/>
      <c r="V301" s="3"/>
      <c r="W301" s="3"/>
      <c r="X301" s="3"/>
      <c r="Y301" s="3"/>
    </row>
    <row r="302" spans="1:25" s="21" customFormat="1" ht="17.45" customHeight="1">
      <c r="A302" s="322" t="str">
        <f>LEFT(D302,2)</f>
        <v>28</v>
      </c>
      <c r="B302" s="228">
        <f t="shared" ref="B302" si="317">B301</f>
        <v>28</v>
      </c>
      <c r="C302" s="44">
        <f t="shared" si="315"/>
        <v>28</v>
      </c>
      <c r="D302" s="165">
        <f>(D301*1000)+1</f>
        <v>28001</v>
      </c>
      <c r="E302" s="64" t="s">
        <v>86</v>
      </c>
      <c r="F302" s="139" t="s">
        <v>174</v>
      </c>
      <c r="G302" s="65" t="str">
        <f>IF($E302="SINAPI",VLOOKUP($F302,'SINAPI_ONERADO-03.25'!G198:K7750,2,FALSE),IF($E302="CDHU",VLOOKUP($F302,'CDHU_Onerado-02.25 (197)'!$A$9:$F$4114,2,FALSE),IF($E302="FDE",VLOOKUP($F302,'FDE-01.25'!$A$3:$D$4000,2,FALSE),IF($E302="SIURB (E)",VLOOKUP($F302,'EDIF SEM Des JAN25'!$A$3:$D$3000,2,FALSE),IF($E302="SIURB (I)",VLOOKUP($F302,'INFRA SEM Des JAN25'!$A$2:$D$1000,2,FALSE),IF($E302="SICRO NOVO",VLOOKUP($F302,'SICRO.DNIT ONERADA 01.25'!$A$4:$D$7000,2,FALSE),0))))))</f>
        <v>Portão de abrir em grade de aço galvanizado eletrofundida, malha 65 x 132 mm, e pintura eletrostática</v>
      </c>
      <c r="H302" s="66" t="str">
        <f>IF($E302="SINAPI",VLOOKUP($F302,'SINAPI_ONERADO-03.25'!$G$2:$K$7540,3,FALSE),IF($E302="CDHU",VLOOKUP($F302,'CDHU_Onerado-02.25 (197)'!$A$9:$F$4114,3,FALSE),IF($E302="FDE",VLOOKUP($F302,'FDE-01.25'!$A$3:$D$4000,3,FALSE),IF($E302="SIURB (E)",VLOOKUP($F302,'EDIF SEM Des JAN25'!$A$3:$D$3000,3,FALSE),IF($E302="SIURB (I)",VLOOKUP($F302,'INFRA SEM Des JAN25'!$A$2:$D$1000,3,FALSE),IF($E302="SICRO NOVO",VLOOKUP($F302,'SICRO.DNIT ONERADA 01.25'!$A$4:$D$7000,3,FALSE),0))))))</f>
        <v>M2</v>
      </c>
      <c r="I302" s="77">
        <f>IF(D302&lt;&gt;0,INDEX('MEMORIA CALCULO'!$A$1:$Q$2429,MATCH(D302,'MEMORIA CALCULO'!$A$1:$A$2429,0),17),0)</f>
        <v>1.65</v>
      </c>
      <c r="J302" s="192">
        <f>IF($E302="SINAPI",VLOOKUP($F302,'SINAPI_ONERADO-03.25'!$G$2:$K$7540,5,FALSE),IF($E302="CDHU",VLOOKUP($F302,'CDHU_Onerado-02.25 (197)'!$A$9:$F$4114,6,FALSE),IF($E302="FDE",VLOOKUP($F302,'FDE-01.25'!$A$3:$E$4000,5,FALSE),IF($E302="SIURB (E)",VLOOKUP($F302,'EDIF SEM Des JAN25'!$A$3:$D$3000,4,FALSE),IF($E302="SIURB (I)",VLOOKUP($F302,'INFRA SEM Des JAN25'!$A$2:$D$1000,4,FALSE),IF($E302="SICRO NOVO",VLOOKUP($F302,'SICRO.DNIT ONERADA 01.25'!$A$4:$D$7000,4,FALSE),0))))))</f>
        <v>1585.38</v>
      </c>
      <c r="K302" s="193">
        <f t="shared" ref="K302" si="318">J302*(1+IF(N302="x",$T$4,$T$3))</f>
        <v>1941.61</v>
      </c>
      <c r="L302" s="199">
        <f t="shared" ref="L302" si="319">ROUND(ROUND(I302,2)*ROUND(K302,2),2)</f>
        <v>3203.66</v>
      </c>
      <c r="M302" s="24"/>
      <c r="N302" s="28"/>
      <c r="O302" s="118">
        <f t="shared" si="316"/>
        <v>2.2000000000000001E-3</v>
      </c>
      <c r="Q302" s="24"/>
    </row>
    <row r="303" spans="1:25" s="21" customFormat="1" ht="17.45" customHeight="1">
      <c r="A303" s="229"/>
      <c r="B303" s="229"/>
      <c r="D303" s="170"/>
      <c r="E303" s="502"/>
      <c r="F303" s="162"/>
      <c r="G303" s="162"/>
      <c r="I303" s="22"/>
      <c r="J303" s="163"/>
      <c r="K303" s="22"/>
      <c r="L303" s="198"/>
      <c r="M303" s="24"/>
      <c r="N303" s="24"/>
      <c r="O303" s="30"/>
      <c r="Q303" s="24"/>
    </row>
    <row r="304" spans="1:25" s="4" customFormat="1" ht="17.45" customHeight="1">
      <c r="A304" s="322" t="str">
        <f>LEFT(D304,2)</f>
        <v>29</v>
      </c>
      <c r="B304" s="228">
        <f>D304</f>
        <v>29</v>
      </c>
      <c r="C304" s="44">
        <f t="shared" ref="C304:C305" si="320">IF(D304="",0,B304)</f>
        <v>29</v>
      </c>
      <c r="D304" s="409">
        <f>D301+1</f>
        <v>29</v>
      </c>
      <c r="E304" s="382" t="s">
        <v>24022</v>
      </c>
      <c r="F304" s="383"/>
      <c r="G304" s="410"/>
      <c r="H304" s="383"/>
      <c r="I304" s="411"/>
      <c r="J304" s="387"/>
      <c r="K304" s="412" t="s">
        <v>23109</v>
      </c>
      <c r="L304" s="230">
        <f>SUMIF(C305:C496,D304,L305:L496)</f>
        <v>1377.75</v>
      </c>
      <c r="M304" s="5"/>
      <c r="N304" s="38"/>
      <c r="O304" s="45">
        <f t="shared" ref="O304:O307" si="321">IFERROR(L304/$L$11,0)</f>
        <v>8.9999999999999998E-4</v>
      </c>
      <c r="P304" s="39"/>
      <c r="V304" s="3"/>
      <c r="W304" s="3"/>
      <c r="X304" s="3"/>
      <c r="Y304" s="3"/>
    </row>
    <row r="305" spans="1:17" s="21" customFormat="1" ht="17.45" customHeight="1">
      <c r="A305" s="322" t="str">
        <f>LEFT(D305,2)</f>
        <v>29</v>
      </c>
      <c r="B305" s="228">
        <f t="shared" ref="B305" si="322">B304</f>
        <v>29</v>
      </c>
      <c r="C305" s="44">
        <f t="shared" si="320"/>
        <v>29</v>
      </c>
      <c r="D305" s="503">
        <f>(D304*1000)+1</f>
        <v>29001</v>
      </c>
      <c r="E305" s="64" t="s">
        <v>86</v>
      </c>
      <c r="F305" s="139" t="s">
        <v>154</v>
      </c>
      <c r="G305" s="504" t="str">
        <f>IF($E305="SINAPI",VLOOKUP($F305,'SINAPI_ONERADO-03.25'!G205:K7757,2,FALSE),IF($E305="CDHU",VLOOKUP($F305,'CDHU_Onerado-02.25 (197)'!$A$9:$F$4114,2,FALSE),IF($E305="FDE",VLOOKUP($F305,'FDE-01.25'!$A$3:$D$4000,2,FALSE),IF($E305="SIURB (E)",VLOOKUP($F305,'EDIF SEM Des JAN25'!$A$3:$D$3000,2,FALSE),IF($E305="SIURB (I)",VLOOKUP($F305,'INFRA SEM Des JAN25'!$A$2:$D$1000,2,FALSE),IF($E305="SICRO NOVO",VLOOKUP($F305,'SICRO.DNIT ONERADA 01.25'!$A$4:$D$7000,2,FALSE),0))))))</f>
        <v>Limpeza final da obra</v>
      </c>
      <c r="H305" s="64" t="str">
        <f>IF($E305="SINAPI",VLOOKUP($F305,'SINAPI_ONERADO-03.25'!$G$2:$K$7540,3,FALSE),IF($E305="CDHU",VLOOKUP($F305,'CDHU_Onerado-02.25 (197)'!$A$9:$F$4114,3,FALSE),IF($E305="FDE",VLOOKUP($F305,'FDE-01.25'!$A$3:$D$4000,3,FALSE),IF($E305="SIURB (E)",VLOOKUP($F305,'EDIF SEM Des JAN25'!$A$3:$D$3000,3,FALSE),IF($E305="SIURB (I)",VLOOKUP($F305,'INFRA SEM Des JAN25'!$A$2:$D$1000,3,FALSE),IF($E305="SICRO NOVO",VLOOKUP($F305,'SICRO.DNIT ONERADA 01.25'!$A$4:$D$7000,3,FALSE),0))))))</f>
        <v>M2</v>
      </c>
      <c r="I305" s="505">
        <f>IF(D305&lt;&gt;0,INDEX('MEMORIA CALCULO'!$A$1:$Q$2429,MATCH(D305,'MEMORIA CALCULO'!$A$1:$A$2429,0),17),0)</f>
        <v>75</v>
      </c>
      <c r="J305" s="192">
        <f>IF($E305="SINAPI",VLOOKUP($F305,'SINAPI_ONERADO-03.25'!$G$2:$K$7540,5,FALSE),IF($E305="CDHU",VLOOKUP($F305,'CDHU_Onerado-02.25 (197)'!$A$9:$F$4114,6,FALSE),IF($E305="FDE",VLOOKUP($F305,'FDE-01.25'!$A$3:$E$4000,5,FALSE),IF($E305="SIURB (E)",VLOOKUP($F305,'EDIF SEM Des JAN25'!$A$3:$D$3000,4,FALSE),IF($E305="SIURB (I)",VLOOKUP($F305,'INFRA SEM Des JAN25'!$A$2:$D$1000,4,FALSE),IF($E305="SICRO NOVO",VLOOKUP($F305,'SICRO.DNIT ONERADA 01.25'!$A$4:$D$7000,4,FALSE),0))))))</f>
        <v>15</v>
      </c>
      <c r="K305" s="506">
        <f t="shared" ref="K305" si="323">J305*(1+IF(N305="x",$T$4,$T$3))</f>
        <v>18.37</v>
      </c>
      <c r="L305" s="199">
        <f t="shared" ref="L305" si="324">ROUND(ROUND(I305,2)*ROUND(K305,2),2)</f>
        <v>1377.75</v>
      </c>
      <c r="M305" s="24"/>
      <c r="N305" s="28"/>
      <c r="O305" s="118">
        <f t="shared" si="321"/>
        <v>8.9999999999999998E-4</v>
      </c>
      <c r="Q305" s="24"/>
    </row>
    <row r="306" spans="1:17" s="21" customFormat="1" ht="16.5" thickBot="1">
      <c r="A306" s="229"/>
      <c r="B306" s="229"/>
      <c r="D306" s="364"/>
      <c r="E306" s="502"/>
      <c r="F306" s="162"/>
      <c r="G306" s="162"/>
      <c r="I306" s="22"/>
      <c r="J306" s="163"/>
      <c r="K306" s="22"/>
      <c r="L306" s="163"/>
      <c r="M306" s="24"/>
      <c r="N306" s="24"/>
      <c r="O306" s="30"/>
      <c r="Q306" s="24"/>
    </row>
    <row r="307" spans="1:17" ht="16.5" thickBot="1">
      <c r="D307" s="171"/>
      <c r="E307" s="50"/>
      <c r="F307" s="31"/>
      <c r="G307" s="50"/>
      <c r="H307" s="30"/>
      <c r="J307" s="51"/>
      <c r="K307" s="99" t="s">
        <v>53</v>
      </c>
      <c r="L307" s="195">
        <f>SUMIF(K14:K306,"SUBTOTAL",L14:L306)</f>
        <v>1484077.36</v>
      </c>
      <c r="N307" s="3"/>
      <c r="O307" s="45">
        <f t="shared" si="321"/>
        <v>1</v>
      </c>
      <c r="P307" s="3"/>
      <c r="Q307" s="24"/>
    </row>
    <row r="308" spans="1:17">
      <c r="D308" s="171"/>
      <c r="E308" s="50"/>
      <c r="F308" s="31"/>
      <c r="G308" s="50"/>
      <c r="H308" s="30"/>
      <c r="J308" s="51"/>
      <c r="N308" s="3"/>
      <c r="O308" s="3"/>
      <c r="P308" s="3"/>
      <c r="Q308" s="24"/>
    </row>
    <row r="309" spans="1:17">
      <c r="D309" s="171"/>
      <c r="E309" s="50"/>
      <c r="F309" s="31"/>
      <c r="G309" s="50"/>
      <c r="H309" s="30"/>
      <c r="J309" s="51"/>
      <c r="N309" s="3"/>
      <c r="O309" s="3"/>
      <c r="P309" s="3"/>
      <c r="Q309" s="24"/>
    </row>
    <row r="310" spans="1:17">
      <c r="D310" s="171"/>
      <c r="E310" s="50"/>
      <c r="F310" s="31"/>
      <c r="G310" s="50"/>
      <c r="H310" s="30"/>
      <c r="J310" s="51"/>
      <c r="N310" s="3"/>
      <c r="O310" s="3"/>
      <c r="P310" s="3"/>
      <c r="Q310" s="24"/>
    </row>
    <row r="311" spans="1:17">
      <c r="D311" s="171"/>
      <c r="E311" s="50"/>
      <c r="F311" s="31"/>
      <c r="G311" s="50"/>
      <c r="H311" s="30"/>
      <c r="J311" s="51"/>
      <c r="N311" s="3"/>
      <c r="O311" s="3"/>
      <c r="P311" s="3"/>
      <c r="Q311" s="24"/>
    </row>
    <row r="312" spans="1:17">
      <c r="D312" s="577">
        <f ca="1">TODAY()</f>
        <v>45782</v>
      </c>
      <c r="E312" s="577"/>
      <c r="F312" s="577"/>
      <c r="N312" s="3"/>
      <c r="O312" s="3"/>
      <c r="P312" s="3"/>
    </row>
    <row r="313" spans="1:17" customFormat="1" ht="18">
      <c r="A313" s="131"/>
      <c r="B313" s="131"/>
      <c r="C313" s="53"/>
      <c r="D313" s="120"/>
      <c r="E313" s="50"/>
      <c r="F313" s="31"/>
      <c r="G313" s="444" t="s">
        <v>31719</v>
      </c>
      <c r="H313" s="21"/>
      <c r="I313" s="444"/>
      <c r="L313" s="194"/>
      <c r="O313" s="3"/>
      <c r="P313" s="3"/>
      <c r="Q313" s="3"/>
    </row>
    <row r="314" spans="1:17" ht="18">
      <c r="E314" s="50"/>
      <c r="F314" s="31"/>
      <c r="G314" s="445" t="s">
        <v>31720</v>
      </c>
      <c r="I314" s="445"/>
      <c r="J314"/>
      <c r="K314" s="96"/>
      <c r="L314" s="200"/>
      <c r="M314" s="96"/>
      <c r="N314" s="3"/>
      <c r="O314" s="3"/>
      <c r="P314" s="3"/>
    </row>
    <row r="315" spans="1:17">
      <c r="E315" s="50"/>
      <c r="F315" s="31"/>
      <c r="G315" s="445" t="s">
        <v>31721</v>
      </c>
      <c r="I315" s="445"/>
      <c r="K315" s="97"/>
      <c r="L315" s="201"/>
      <c r="M315" s="97"/>
      <c r="N315" s="3"/>
      <c r="O315" s="3"/>
      <c r="P315" s="3"/>
    </row>
    <row r="316" spans="1:17">
      <c r="E316" s="50"/>
      <c r="F316" s="31"/>
      <c r="I316" s="229"/>
      <c r="K316" s="97"/>
      <c r="L316" s="201"/>
      <c r="M316" s="97"/>
      <c r="N316" s="3"/>
      <c r="O316" s="3"/>
      <c r="P316" s="3"/>
    </row>
    <row r="317" spans="1:17">
      <c r="E317" s="50"/>
      <c r="F317" s="31"/>
    </row>
    <row r="318" spans="1:17">
      <c r="E318" s="50"/>
      <c r="F318" s="31"/>
    </row>
    <row r="319" spans="1:17">
      <c r="E319" s="50"/>
      <c r="F319" s="31"/>
    </row>
    <row r="320" spans="1:17">
      <c r="E320" s="50"/>
      <c r="F320" s="31"/>
    </row>
    <row r="321" spans="5:6">
      <c r="E321" s="50"/>
      <c r="F321" s="31"/>
    </row>
    <row r="322" spans="5:6">
      <c r="E322" s="50"/>
      <c r="F322" s="31"/>
    </row>
  </sheetData>
  <autoFilter ref="D1:M307" xr:uid="{00000000-0009-0000-0000-000001000000}"/>
  <mergeCells count="9">
    <mergeCell ref="I10:L10"/>
    <mergeCell ref="I11:K12"/>
    <mergeCell ref="L11:L12"/>
    <mergeCell ref="D312:F312"/>
    <mergeCell ref="Q1:S1"/>
    <mergeCell ref="D4:D5"/>
    <mergeCell ref="R6:S6"/>
    <mergeCell ref="D8:M8"/>
    <mergeCell ref="Q8:S8"/>
  </mergeCells>
  <phoneticPr fontId="56" type="noConversion"/>
  <conditionalFormatting sqref="I17:L18 I21:L30 I39:L40 I43:L44 I46:L48 I50:L51 I61:L62 I70:L74 I76:L78 I82:L83 I85:L87 I94:L94 I96:L96 I109:L112 I122:L125 I130:L133 I138:L138 I147:L147 I151:L151 I158:L158 I169:L172 I175:L175 I181:L182 I187:L189 I199:L201 I213:L214 I216:L217 I221:L222 I228:L228 I230:L230 I233:L237 I248:L248 I253:L253 I257:L257 I265:L266 I276:L276">
    <cfRule type="cellIs" dxfId="230" priority="245" operator="equal">
      <formula>0</formula>
    </cfRule>
  </conditionalFormatting>
  <conditionalFormatting sqref="I34:L36 I38:L38 I41:L42 I45:L45 I49:L49 I52:L54">
    <cfRule type="cellIs" dxfId="229" priority="143" operator="equal">
      <formula>0</formula>
    </cfRule>
  </conditionalFormatting>
  <conditionalFormatting sqref="I59:L60 I65:L69 I63:L63 I75:L75">
    <cfRule type="cellIs" dxfId="228" priority="35" operator="equal">
      <formula>0</formula>
    </cfRule>
  </conditionalFormatting>
  <conditionalFormatting sqref="I84:L84 I89:L93 I95:L95 I97:L97">
    <cfRule type="cellIs" dxfId="227" priority="37" operator="equal">
      <formula>0</formula>
    </cfRule>
  </conditionalFormatting>
  <conditionalFormatting sqref="I99:L101">
    <cfRule type="cellIs" dxfId="226" priority="15" operator="equal">
      <formula>0</formula>
    </cfRule>
  </conditionalFormatting>
  <conditionalFormatting sqref="I104:L106">
    <cfRule type="cellIs" dxfId="225" priority="14" operator="equal">
      <formula>0</formula>
    </cfRule>
  </conditionalFormatting>
  <conditionalFormatting sqref="I115:L119">
    <cfRule type="cellIs" dxfId="224" priority="197" operator="equal">
      <formula>0</formula>
    </cfRule>
  </conditionalFormatting>
  <conditionalFormatting sqref="I126:L129 I134:L137 I139:L140">
    <cfRule type="cellIs" dxfId="223" priority="13" operator="equal">
      <formula>0</formula>
    </cfRule>
  </conditionalFormatting>
  <conditionalFormatting sqref="I143:L144">
    <cfRule type="cellIs" dxfId="222" priority="189" operator="equal">
      <formula>0</formula>
    </cfRule>
  </conditionalFormatting>
  <conditionalFormatting sqref="I148:L150 I152:L155">
    <cfRule type="cellIs" dxfId="221" priority="187" operator="equal">
      <formula>0</formula>
    </cfRule>
  </conditionalFormatting>
  <conditionalFormatting sqref="I159:L164">
    <cfRule type="cellIs" dxfId="220" priority="185" operator="equal">
      <formula>0</formula>
    </cfRule>
  </conditionalFormatting>
  <conditionalFormatting sqref="I167:L168 I173:L174 I176:L178">
    <cfRule type="cellIs" dxfId="219" priority="182" operator="equal">
      <formula>0</formula>
    </cfRule>
  </conditionalFormatting>
  <conditionalFormatting sqref="I183:L186">
    <cfRule type="cellIs" dxfId="218" priority="140" operator="equal">
      <formula>0</formula>
    </cfRule>
  </conditionalFormatting>
  <conditionalFormatting sqref="I192:L198">
    <cfRule type="cellIs" dxfId="217" priority="11" operator="equal">
      <formula>0</formula>
    </cfRule>
  </conditionalFormatting>
  <conditionalFormatting sqref="I204:L208">
    <cfRule type="cellIs" dxfId="216" priority="10" operator="equal">
      <formula>0</formula>
    </cfRule>
  </conditionalFormatting>
  <conditionalFormatting sqref="I212:L212 I218:L219 I224:L224">
    <cfRule type="cellIs" dxfId="215" priority="137" operator="equal">
      <formula>0</formula>
    </cfRule>
  </conditionalFormatting>
  <conditionalFormatting sqref="I229:L229 I231:L231">
    <cfRule type="cellIs" dxfId="214" priority="9" operator="equal">
      <formula>0</formula>
    </cfRule>
  </conditionalFormatting>
  <conditionalFormatting sqref="I240:L247 I249:L250">
    <cfRule type="cellIs" dxfId="213" priority="6" operator="equal">
      <formula>0</formula>
    </cfRule>
  </conditionalFormatting>
  <conditionalFormatting sqref="I254:L256 I258:L258">
    <cfRule type="cellIs" dxfId="212" priority="134" operator="equal">
      <formula>0</formula>
    </cfRule>
  </conditionalFormatting>
  <conditionalFormatting sqref="I261:L261">
    <cfRule type="cellIs" dxfId="211" priority="133" operator="equal">
      <formula>0</formula>
    </cfRule>
  </conditionalFormatting>
  <conditionalFormatting sqref="I267:L269">
    <cfRule type="cellIs" dxfId="210" priority="132" operator="equal">
      <formula>0</formula>
    </cfRule>
  </conditionalFormatting>
  <conditionalFormatting sqref="I272:L273">
    <cfRule type="cellIs" dxfId="209" priority="131" operator="equal">
      <formula>0</formula>
    </cfRule>
  </conditionalFormatting>
  <conditionalFormatting sqref="I277:L277">
    <cfRule type="cellIs" dxfId="208" priority="130" operator="equal">
      <formula>0</formula>
    </cfRule>
  </conditionalFormatting>
  <conditionalFormatting sqref="I280:L286">
    <cfRule type="cellIs" dxfId="207" priority="3" operator="equal">
      <formula>0</formula>
    </cfRule>
  </conditionalFormatting>
  <conditionalFormatting sqref="I289:L295">
    <cfRule type="cellIs" dxfId="206" priority="2" operator="equal">
      <formula>0</formula>
    </cfRule>
  </conditionalFormatting>
  <conditionalFormatting sqref="I298:L299">
    <cfRule type="cellIs" dxfId="205" priority="1" operator="equal">
      <formula>0</formula>
    </cfRule>
  </conditionalFormatting>
  <conditionalFormatting sqref="I302:L302">
    <cfRule type="cellIs" dxfId="204" priority="126" operator="equal">
      <formula>0</formula>
    </cfRule>
  </conditionalFormatting>
  <conditionalFormatting sqref="I305:L305">
    <cfRule type="cellIs" dxfId="203" priority="125" operator="equal">
      <formula>0</formula>
    </cfRule>
  </conditionalFormatting>
  <dataValidations count="3">
    <dataValidation type="list" allowBlank="1" showInputMessage="1" showErrorMessage="1" sqref="D8:M8" xr:uid="{796DD65F-D09F-4AC4-9923-FE27BDA6D254}">
      <formula1>#REF!</formula1>
    </dataValidation>
    <dataValidation type="list" allowBlank="1" showInputMessage="1" showErrorMessage="1" sqref="N99:N101 N115:N119 N56:N57 N143:N144 N147:N155 N158:N164 N167:N178 N15 N181:N189 N192:N201 N204:N208 N224 N240:N250 N253:N258 N261 N265:N269 N272:N273 N276:N277 N280:N286 N298:N299 N289:N295 N302 N305 N59:N63 N109:N113 N122:N140 N34:N36 N38:N54 N263 N65:N78 N89:N97 N104:N107 N17:N32 N212:N214 N216:N219 N221:N222 N228:N231 N233:N237 N82:N87 N80" xr:uid="{3A31D06D-8B06-4A4E-997C-1F6D7361CA6F}">
      <formula1>$T$5:$T$6</formula1>
    </dataValidation>
    <dataValidation type="list" allowBlank="1" showInputMessage="1" showErrorMessage="1" sqref="F6" xr:uid="{E82ED757-DCF2-4A68-BE25-9CD878A5403E}">
      <formula1>$R$2:$S$2</formula1>
    </dataValidation>
  </dataValidations>
  <printOptions horizontalCentered="1"/>
  <pageMargins left="0.19685039370078741" right="0.19685039370078741" top="1.3779527559055118" bottom="0.39370078740157483" header="0.31496062992125984" footer="0.11811023622047245"/>
  <pageSetup paperSize="9" scale="46" fitToHeight="0" orientation="portrait" r:id="rId1"/>
  <headerFooter scaleWithDoc="0" alignWithMargins="0">
    <oddHeader>&amp;L
&amp;G&amp;CPREFEITURA MUNICIPAL DE ATIBAIA
Avenida da saudade, 252 - Centro - Atibaia - SP
CEP 12940-560 | Fone (11) 4414-2000
Secretaria de Obras Públicas</oddHeader>
    <oddFooter>&amp;C&amp;6Página &amp;P de &amp;N</oddFooter>
  </headerFooter>
  <colBreaks count="1" manualBreakCount="1">
    <brk id="16" max="1048575" man="1"/>
  </col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Y955"/>
  <sheetViews>
    <sheetView showGridLines="0" view="pageBreakPreview" topLeftCell="A925" zoomScale="85" zoomScaleNormal="120" zoomScaleSheetLayoutView="85" workbookViewId="0">
      <selection activeCell="Q949" sqref="Q949"/>
    </sheetView>
  </sheetViews>
  <sheetFormatPr defaultRowHeight="15" outlineLevelRow="1"/>
  <cols>
    <col min="1" max="1" width="9.85546875" style="85" customWidth="1"/>
    <col min="4" max="4" width="9.140625" customWidth="1"/>
    <col min="5" max="5" width="14.85546875" style="120" customWidth="1"/>
    <col min="6" max="6" width="9.7109375" style="120" customWidth="1"/>
    <col min="7" max="7" width="10.42578125" style="120" customWidth="1"/>
    <col min="9" max="9" width="3.140625" customWidth="1"/>
    <col min="10" max="10" width="10.28515625" customWidth="1"/>
    <col min="11" max="11" width="2.7109375" customWidth="1"/>
    <col min="12" max="12" width="13.42578125" customWidth="1"/>
    <col min="13" max="13" width="2.7109375" customWidth="1"/>
    <col min="14" max="14" width="13.42578125" customWidth="1"/>
    <col min="15" max="15" width="9.42578125" bestFit="1" customWidth="1"/>
    <col min="17" max="17" width="10.5703125" bestFit="1" customWidth="1"/>
    <col min="19" max="19" width="13.28515625" customWidth="1"/>
    <col min="20" max="20" width="9.42578125" bestFit="1" customWidth="1"/>
    <col min="21" max="21" width="2.7109375" customWidth="1"/>
    <col min="22" max="22" width="10.140625" customWidth="1"/>
    <col min="23" max="23" width="2.7109375" customWidth="1"/>
    <col min="24" max="24" width="10.140625" customWidth="1"/>
    <col min="25" max="25" width="9" customWidth="1"/>
  </cols>
  <sheetData>
    <row r="1" spans="1:25" ht="15.75" thickBot="1">
      <c r="A1" s="82"/>
      <c r="B1" s="78"/>
      <c r="C1" s="121"/>
      <c r="D1" s="117"/>
      <c r="E1" s="117"/>
      <c r="F1" s="117"/>
      <c r="G1" s="117"/>
      <c r="H1" s="121"/>
      <c r="I1" s="121"/>
      <c r="J1" s="121"/>
      <c r="K1" s="121"/>
      <c r="L1" s="122"/>
      <c r="M1" s="122"/>
      <c r="N1" s="121"/>
      <c r="O1" s="123"/>
      <c r="P1" s="109"/>
      <c r="Q1" s="289"/>
      <c r="T1" s="123"/>
      <c r="U1" s="122"/>
      <c r="V1" s="122"/>
      <c r="W1" s="122"/>
      <c r="X1" s="122"/>
      <c r="Y1" s="122"/>
    </row>
    <row r="2" spans="1:25">
      <c r="A2" s="82"/>
      <c r="B2" s="86" t="s">
        <v>31600</v>
      </c>
      <c r="C2" s="87" t="str">
        <f>'Plan. Orçamentária'!E2</f>
        <v>AMPLIAÇÃO DO CEI RITA DE CÁSSIA GOMES DENIG</v>
      </c>
      <c r="D2" s="87"/>
      <c r="E2" s="119"/>
      <c r="F2" s="119"/>
      <c r="G2" s="119"/>
      <c r="H2" s="87"/>
      <c r="I2" s="87"/>
      <c r="J2" s="87"/>
      <c r="K2" s="87"/>
      <c r="L2" s="87"/>
      <c r="M2" s="87"/>
      <c r="N2" s="87"/>
      <c r="O2" s="87"/>
      <c r="P2" s="415"/>
      <c r="Q2" s="417"/>
      <c r="T2" s="206"/>
      <c r="U2" s="206"/>
      <c r="V2" s="206"/>
      <c r="W2" s="206"/>
      <c r="X2" s="206"/>
      <c r="Y2" s="206"/>
    </row>
    <row r="3" spans="1:25" ht="15.75">
      <c r="A3" s="82"/>
      <c r="B3" s="88" t="s">
        <v>70</v>
      </c>
      <c r="C3" s="167" t="str">
        <f>'Plan. Orçamentária'!E3</f>
        <v>RUA DR. LOURENÇO DE SÁ ALBUQUERQUE, 70 - JARDIM BRASIL - ATIBAIA SP</v>
      </c>
      <c r="D3" s="79"/>
      <c r="E3" s="79"/>
      <c r="F3" s="79"/>
      <c r="G3" s="79"/>
      <c r="H3" s="80"/>
      <c r="I3" s="80"/>
      <c r="J3" s="80"/>
      <c r="K3" s="80"/>
      <c r="L3" s="81"/>
      <c r="M3" s="81"/>
      <c r="N3" s="80"/>
      <c r="O3" s="147"/>
      <c r="P3" s="416" t="s">
        <v>71</v>
      </c>
      <c r="Q3" s="414">
        <f ca="1">TODAY()</f>
        <v>45782</v>
      </c>
      <c r="R3" s="413"/>
      <c r="S3" s="413"/>
      <c r="U3" s="226"/>
      <c r="V3" s="226"/>
      <c r="W3" s="226"/>
      <c r="X3" s="226"/>
      <c r="Y3" s="226"/>
    </row>
    <row r="4" spans="1:25">
      <c r="A4" s="83"/>
      <c r="B4" s="89"/>
      <c r="C4" s="207"/>
      <c r="D4" s="207"/>
      <c r="E4" s="83"/>
      <c r="F4" s="208"/>
      <c r="G4" s="209"/>
      <c r="H4" s="210"/>
      <c r="I4" s="210"/>
      <c r="L4" s="211"/>
      <c r="M4" s="211"/>
      <c r="P4" s="124"/>
      <c r="Q4" s="125"/>
      <c r="U4" s="211"/>
      <c r="V4" s="211"/>
      <c r="W4" s="211"/>
      <c r="X4" s="211"/>
      <c r="Y4" s="211"/>
    </row>
    <row r="5" spans="1:25" ht="19.5" customHeight="1">
      <c r="A5" s="83"/>
      <c r="B5" s="593" t="s">
        <v>75</v>
      </c>
      <c r="C5" s="594"/>
      <c r="D5" s="594"/>
      <c r="E5" s="594"/>
      <c r="F5" s="594"/>
      <c r="G5" s="594"/>
      <c r="H5" s="594"/>
      <c r="I5" s="594"/>
      <c r="J5" s="594"/>
      <c r="K5" s="594"/>
      <c r="L5" s="594"/>
      <c r="M5" s="594"/>
      <c r="N5" s="594"/>
      <c r="O5" s="594"/>
      <c r="P5" s="594"/>
      <c r="Q5" s="595"/>
    </row>
    <row r="6" spans="1:25">
      <c r="A6" s="82"/>
      <c r="B6" s="598" t="s">
        <v>72</v>
      </c>
      <c r="C6" s="600" t="s">
        <v>73</v>
      </c>
      <c r="D6" s="601"/>
      <c r="E6" s="601"/>
      <c r="F6" s="601"/>
      <c r="G6" s="601"/>
      <c r="H6" s="601"/>
      <c r="I6" s="601"/>
      <c r="J6" s="601"/>
      <c r="K6" s="601"/>
      <c r="L6" s="601"/>
      <c r="M6" s="601"/>
      <c r="N6" s="601"/>
      <c r="O6" s="601"/>
      <c r="P6" s="596" t="s">
        <v>74</v>
      </c>
      <c r="Q6" s="597"/>
    </row>
    <row r="7" spans="1:25">
      <c r="A7" s="82"/>
      <c r="B7" s="599"/>
      <c r="C7" s="600"/>
      <c r="D7" s="601"/>
      <c r="E7" s="601"/>
      <c r="F7" s="601"/>
      <c r="G7" s="601"/>
      <c r="H7" s="601"/>
      <c r="I7" s="601"/>
      <c r="J7" s="601"/>
      <c r="K7" s="601"/>
      <c r="L7" s="601"/>
      <c r="M7" s="601"/>
      <c r="N7" s="601"/>
      <c r="O7" s="601"/>
      <c r="P7" s="110" t="s">
        <v>68</v>
      </c>
      <c r="Q7" s="90" t="s">
        <v>4</v>
      </c>
    </row>
    <row r="8" spans="1:25">
      <c r="A8" s="82"/>
      <c r="B8" s="114"/>
      <c r="C8" s="212"/>
      <c r="D8" s="212"/>
      <c r="E8" s="212"/>
      <c r="F8" s="212"/>
      <c r="G8" s="212"/>
      <c r="H8" s="212"/>
      <c r="I8" s="212"/>
      <c r="J8" s="212"/>
      <c r="K8" s="212"/>
      <c r="L8" s="213"/>
      <c r="M8" s="213"/>
      <c r="N8" s="212"/>
      <c r="O8" s="214"/>
      <c r="P8" s="111"/>
      <c r="Q8" s="91"/>
      <c r="T8" s="214"/>
      <c r="U8" s="213"/>
      <c r="V8" s="213"/>
      <c r="W8" s="213"/>
      <c r="X8" s="213"/>
      <c r="Y8" s="213"/>
    </row>
    <row r="9" spans="1:25" ht="15" customHeight="1">
      <c r="A9" s="84"/>
      <c r="B9" s="418"/>
      <c r="C9" s="423" t="str">
        <f>'Plan. Orçamentária'!$E$15</f>
        <v>SERVIÇOS PRELIMINARES</v>
      </c>
      <c r="D9" s="423"/>
      <c r="E9" s="423"/>
      <c r="F9" s="423"/>
      <c r="G9" s="423"/>
      <c r="H9" s="423"/>
      <c r="I9" s="423"/>
      <c r="J9" s="423"/>
      <c r="K9" s="423"/>
      <c r="L9" s="423"/>
      <c r="M9" s="423"/>
      <c r="N9" s="423"/>
      <c r="O9" s="423"/>
      <c r="P9" s="419"/>
      <c r="Q9" s="420"/>
      <c r="T9" s="391"/>
    </row>
    <row r="10" spans="1:25" ht="15" customHeight="1">
      <c r="A10" s="84"/>
      <c r="B10" s="425">
        <v>1</v>
      </c>
      <c r="C10" s="424" t="str">
        <f>'Plan. Orçamentária'!$E$16</f>
        <v>EQUIPE TÉCNICA</v>
      </c>
      <c r="D10" s="424"/>
      <c r="E10" s="424"/>
      <c r="F10" s="424"/>
      <c r="G10" s="424"/>
      <c r="H10" s="424"/>
      <c r="I10" s="424"/>
      <c r="J10" s="424"/>
      <c r="K10" s="424"/>
      <c r="L10" s="424"/>
      <c r="M10" s="424"/>
      <c r="N10" s="424"/>
      <c r="O10" s="424"/>
      <c r="P10" s="421"/>
      <c r="Q10" s="422"/>
      <c r="T10" s="391"/>
    </row>
    <row r="11" spans="1:25">
      <c r="A11" s="83">
        <f>'Plan. Orçamentária'!D17</f>
        <v>1001</v>
      </c>
      <c r="B11" s="115">
        <f>IF(A11&lt;&gt;0,INDEX('Plan. Orçamentária'!$D$16:$K$306,MATCH(A11,'Plan. Orçamentária'!$D$16:$D$306,0),3),0)</f>
        <v>90778</v>
      </c>
      <c r="C11" s="584" t="str">
        <f>IF(A11&lt;&gt;0,INDEX('Plan. Orçamentária'!$D$16:$K$306,MATCH(A11,'Plan. Orçamentária'!$D$16:$D$306,0),4),0)</f>
        <v>ENGENHEIRO CIVIL DE OBRA PLENO COM ENCARGOS COMPLEMENTARES</v>
      </c>
      <c r="D11" s="584"/>
      <c r="E11" s="584"/>
      <c r="F11" s="584"/>
      <c r="G11" s="584"/>
      <c r="H11" s="584"/>
      <c r="I11" s="584"/>
      <c r="J11" s="584"/>
      <c r="K11" s="584"/>
      <c r="L11" s="584"/>
      <c r="M11" s="584"/>
      <c r="N11" s="584"/>
      <c r="O11" s="584"/>
      <c r="P11" s="112" t="str">
        <f>IF(A11&lt;&gt;0,INDEX('Plan. Orçamentária'!$D$16:$K$306,MATCH(A11,'Plan. Orçamentária'!$D$16:$D$306,0),5),0)</f>
        <v>H</v>
      </c>
      <c r="Q11" s="92">
        <f>TRUNC(SUM(O13),2)</f>
        <v>264</v>
      </c>
    </row>
    <row r="12" spans="1:25">
      <c r="A12" s="82"/>
      <c r="B12" s="116"/>
      <c r="C12" s="121"/>
      <c r="D12" s="213"/>
      <c r="E12" s="213"/>
      <c r="F12" s="213"/>
      <c r="G12" s="219"/>
      <c r="H12" s="223"/>
      <c r="I12" s="223"/>
      <c r="J12" s="215"/>
      <c r="K12" s="215"/>
      <c r="L12" s="432" t="s">
        <v>31623</v>
      </c>
      <c r="M12" s="432"/>
      <c r="N12" s="432" t="s">
        <v>77</v>
      </c>
      <c r="O12" s="222" t="s">
        <v>4</v>
      </c>
      <c r="P12" s="113"/>
      <c r="Q12" s="93"/>
      <c r="T12" s="216"/>
      <c r="U12" s="215"/>
      <c r="V12" s="215"/>
      <c r="W12" s="215"/>
      <c r="X12" s="215"/>
      <c r="Y12" s="215"/>
    </row>
    <row r="13" spans="1:25">
      <c r="A13" s="82"/>
      <c r="B13" s="116"/>
      <c r="C13" s="121"/>
      <c r="D13" s="213"/>
      <c r="E13" s="213"/>
      <c r="F13" s="213"/>
      <c r="G13" s="219"/>
      <c r="H13" s="223"/>
      <c r="I13" s="223"/>
      <c r="J13" s="220"/>
      <c r="K13" s="213"/>
      <c r="L13" s="224">
        <f>22*2</f>
        <v>44</v>
      </c>
      <c r="M13" s="224" t="s">
        <v>31624</v>
      </c>
      <c r="N13" s="224">
        <v>6</v>
      </c>
      <c r="O13" s="433">
        <f>L13*N13</f>
        <v>264</v>
      </c>
      <c r="P13" s="113"/>
      <c r="Q13" s="93"/>
      <c r="T13" s="217"/>
      <c r="U13" s="213"/>
      <c r="V13" s="213"/>
      <c r="W13" s="213"/>
      <c r="X13" s="213"/>
      <c r="Y13" s="213"/>
    </row>
    <row r="14" spans="1:25">
      <c r="A14" s="82"/>
      <c r="B14" s="116"/>
      <c r="C14" s="121"/>
      <c r="D14" s="213"/>
      <c r="E14" s="213"/>
      <c r="F14" s="213"/>
      <c r="G14" s="213"/>
      <c r="H14" s="219"/>
      <c r="I14" s="213"/>
      <c r="J14" s="220"/>
      <c r="K14" s="213"/>
      <c r="L14" s="213"/>
      <c r="M14" s="213"/>
      <c r="N14" s="213"/>
      <c r="O14" s="217"/>
      <c r="P14" s="113"/>
      <c r="Q14" s="93"/>
      <c r="T14" s="217"/>
      <c r="U14" s="213"/>
      <c r="V14" s="213"/>
      <c r="W14" s="213"/>
      <c r="X14" s="213"/>
      <c r="Y14" s="213"/>
    </row>
    <row r="15" spans="1:25">
      <c r="A15" s="83">
        <f>A11+1</f>
        <v>1002</v>
      </c>
      <c r="B15" s="115">
        <f>IF(A15&lt;&gt;0,INDEX('Plan. Orçamentária'!$D$16:$K$306,MATCH(A15,'Plan. Orçamentária'!$D$16:$D$306,0),3),0)</f>
        <v>90776</v>
      </c>
      <c r="C15" s="584" t="str">
        <f>IF(A15&lt;&gt;0,INDEX('Plan. Orçamentária'!$D$16:$K$306,MATCH(A15,'Plan. Orçamentária'!$D$16:$D$306,0),4),0)</f>
        <v>ENCARREGADO GERAL COM ENCARGOS COMPLEMENTARES</v>
      </c>
      <c r="D15" s="584"/>
      <c r="E15" s="584"/>
      <c r="F15" s="584"/>
      <c r="G15" s="584"/>
      <c r="H15" s="584"/>
      <c r="I15" s="584"/>
      <c r="J15" s="584"/>
      <c r="K15" s="584"/>
      <c r="L15" s="584"/>
      <c r="M15" s="584"/>
      <c r="N15" s="584"/>
      <c r="O15" s="584"/>
      <c r="P15" s="112" t="str">
        <f>IF(A15&lt;&gt;0,INDEX('Plan. Orçamentária'!$D$16:$K$306,MATCH(A15,'Plan. Orçamentária'!$D$16:$D$306,0),5),0)</f>
        <v>H</v>
      </c>
      <c r="Q15" s="92">
        <f>TRUNC(SUM(O17),2)</f>
        <v>1056</v>
      </c>
    </row>
    <row r="16" spans="1:25">
      <c r="A16" s="82"/>
      <c r="B16" s="116"/>
      <c r="C16" s="121"/>
      <c r="D16" s="213"/>
      <c r="E16" s="213"/>
      <c r="F16" s="213"/>
      <c r="G16" s="213"/>
      <c r="H16" s="216"/>
      <c r="I16" s="213"/>
      <c r="J16" s="216"/>
      <c r="K16" s="213"/>
      <c r="L16" s="432" t="s">
        <v>31623</v>
      </c>
      <c r="M16" s="432"/>
      <c r="N16" s="432" t="s">
        <v>77</v>
      </c>
      <c r="O16" s="222" t="s">
        <v>4</v>
      </c>
      <c r="P16" s="113"/>
      <c r="Q16" s="93"/>
      <c r="T16" s="216"/>
      <c r="U16" s="215"/>
      <c r="V16" s="215"/>
      <c r="W16" s="215"/>
      <c r="X16" s="215"/>
      <c r="Y16" s="215"/>
    </row>
    <row r="17" spans="1:25">
      <c r="A17" s="82"/>
      <c r="B17" s="116"/>
      <c r="C17" s="121"/>
      <c r="D17" s="213"/>
      <c r="E17" s="213"/>
      <c r="F17" s="213"/>
      <c r="G17" s="219"/>
      <c r="H17" s="217"/>
      <c r="I17" s="213"/>
      <c r="J17" s="166"/>
      <c r="K17" s="213"/>
      <c r="L17" s="224">
        <f>22*8</f>
        <v>176</v>
      </c>
      <c r="M17" s="224" t="s">
        <v>31624</v>
      </c>
      <c r="N17" s="224">
        <f>$N$13</f>
        <v>6</v>
      </c>
      <c r="O17" s="433">
        <f>L17*N17</f>
        <v>1056</v>
      </c>
      <c r="P17" s="113"/>
      <c r="Q17" s="93"/>
      <c r="T17" s="217"/>
      <c r="U17" s="213"/>
      <c r="V17" s="213"/>
      <c r="W17" s="213"/>
      <c r="X17" s="213"/>
      <c r="Y17" s="213"/>
    </row>
    <row r="18" spans="1:25">
      <c r="A18" s="82"/>
      <c r="B18" s="116"/>
      <c r="C18" s="121"/>
      <c r="D18" s="213"/>
      <c r="E18" s="213"/>
      <c r="F18" s="213"/>
      <c r="G18" s="213"/>
      <c r="H18" s="213"/>
      <c r="I18" s="213"/>
      <c r="J18" s="213"/>
      <c r="K18" s="213"/>
      <c r="L18" s="213"/>
      <c r="M18" s="213"/>
      <c r="N18" s="213"/>
      <c r="O18" s="217"/>
      <c r="P18" s="113"/>
      <c r="Q18" s="93"/>
      <c r="T18" s="217"/>
      <c r="U18" s="213"/>
      <c r="V18" s="213"/>
      <c r="W18" s="213"/>
      <c r="X18" s="213"/>
      <c r="Y18" s="213"/>
    </row>
    <row r="19" spans="1:25" ht="15" customHeight="1">
      <c r="A19" s="84"/>
      <c r="B19" s="425">
        <v>2</v>
      </c>
      <c r="C19" s="424" t="str">
        <f>'Plan. Orçamentária'!$E$20</f>
        <v>CANTEIRO DE OBRAS</v>
      </c>
      <c r="D19" s="424"/>
      <c r="E19" s="424"/>
      <c r="F19" s="424"/>
      <c r="G19" s="424"/>
      <c r="H19" s="424"/>
      <c r="I19" s="424"/>
      <c r="J19" s="424"/>
      <c r="K19" s="424"/>
      <c r="L19" s="424"/>
      <c r="M19" s="424"/>
      <c r="N19" s="424"/>
      <c r="O19" s="424"/>
      <c r="P19" s="421"/>
      <c r="Q19" s="422"/>
      <c r="T19" s="391"/>
    </row>
    <row r="20" spans="1:25">
      <c r="A20" s="83">
        <f>'Plan. Orçamentária'!D21</f>
        <v>2001</v>
      </c>
      <c r="B20" s="115" t="str">
        <f>IF(A20&lt;&gt;0,INDEX('Plan. Orçamentária'!$D$16:$K$306,MATCH(A20,'Plan. Orçamentária'!$D$16:$D$306,0),3),0)</f>
        <v>02.10.020</v>
      </c>
      <c r="C20" s="584" t="str">
        <f>IF(A20&lt;&gt;0,INDEX('Plan. Orçamentária'!$D$16:$K$306,MATCH(A20,'Plan. Orçamentária'!$D$16:$D$306,0),4),0)</f>
        <v>Locação de obra de edificação</v>
      </c>
      <c r="D20" s="584"/>
      <c r="E20" s="584"/>
      <c r="F20" s="584"/>
      <c r="G20" s="584"/>
      <c r="H20" s="584"/>
      <c r="I20" s="584"/>
      <c r="J20" s="584"/>
      <c r="K20" s="584"/>
      <c r="L20" s="584"/>
      <c r="M20" s="584"/>
      <c r="N20" s="584"/>
      <c r="O20" s="584"/>
      <c r="P20" s="112" t="str">
        <f>IF(A20&lt;&gt;0,INDEX('Plan. Orçamentária'!$D$16:$K$306,MATCH(A20,'Plan. Orçamentária'!$D$16:$D$306,0),5),0)</f>
        <v>M2</v>
      </c>
      <c r="Q20" s="92">
        <f>TRUNC(SUM(O22),2)</f>
        <v>428</v>
      </c>
    </row>
    <row r="21" spans="1:25">
      <c r="A21" s="82"/>
      <c r="B21" s="116"/>
      <c r="C21" s="121"/>
      <c r="D21" s="213"/>
      <c r="E21" s="213"/>
      <c r="F21" s="213"/>
      <c r="G21" s="219"/>
      <c r="H21" s="223"/>
      <c r="I21" s="223"/>
      <c r="J21" s="223"/>
      <c r="K21" s="223"/>
      <c r="L21" s="213"/>
      <c r="M21" s="213"/>
      <c r="N21" s="213"/>
      <c r="O21" s="222" t="s">
        <v>4</v>
      </c>
      <c r="P21" s="113"/>
      <c r="Q21" s="93"/>
      <c r="T21" s="217"/>
      <c r="U21" s="213"/>
      <c r="V21" s="213"/>
      <c r="W21" s="213"/>
      <c r="X21" s="213"/>
      <c r="Y21" s="213"/>
    </row>
    <row r="22" spans="1:25">
      <c r="A22" s="82"/>
      <c r="B22" s="116"/>
      <c r="C22" s="121"/>
      <c r="D22" s="213"/>
      <c r="E22" s="213"/>
      <c r="F22" s="213"/>
      <c r="G22" s="219"/>
      <c r="H22" s="223"/>
      <c r="I22" s="223"/>
      <c r="J22" s="223"/>
      <c r="K22" s="223"/>
      <c r="L22" s="213"/>
      <c r="M22" s="213"/>
      <c r="N22" s="213"/>
      <c r="O22" s="433">
        <v>428</v>
      </c>
      <c r="P22" s="113"/>
      <c r="Q22" s="93"/>
      <c r="T22" s="217"/>
      <c r="U22" s="213"/>
      <c r="V22" s="213"/>
      <c r="W22" s="213"/>
      <c r="X22" s="213"/>
      <c r="Y22" s="213"/>
    </row>
    <row r="23" spans="1:25">
      <c r="A23" s="82"/>
      <c r="B23" s="116"/>
      <c r="C23" s="121"/>
      <c r="D23" s="213"/>
      <c r="E23" s="213"/>
      <c r="F23" s="213"/>
      <c r="G23" s="219"/>
      <c r="H23" s="223"/>
      <c r="I23" s="223"/>
      <c r="J23" s="223"/>
      <c r="K23" s="223"/>
      <c r="L23" s="213"/>
      <c r="M23" s="213"/>
      <c r="N23" s="213"/>
      <c r="O23" s="217"/>
      <c r="P23" s="113"/>
      <c r="Q23" s="93"/>
      <c r="T23" s="217"/>
      <c r="U23" s="213"/>
      <c r="V23" s="213"/>
      <c r="W23" s="213"/>
      <c r="X23" s="213"/>
      <c r="Y23" s="213"/>
    </row>
    <row r="24" spans="1:25">
      <c r="A24" s="83">
        <f>A20+1</f>
        <v>2002</v>
      </c>
      <c r="B24" s="115" t="str">
        <f>IF(A24&lt;&gt;0,INDEX('Plan. Orçamentária'!$D$16:$K$306,MATCH(A24,'Plan. Orçamentária'!$D$16:$D$306,0),3),0)</f>
        <v>02.02.150</v>
      </c>
      <c r="C24" s="584" t="str">
        <f>IF(A24&lt;&gt;0,INDEX('Plan. Orçamentária'!$D$16:$K$306,MATCH(A24,'Plan. Orçamentária'!$D$16:$D$306,0),4),0)</f>
        <v>Locação de container tipo depósito - área mínima de 13,80 m²</v>
      </c>
      <c r="D24" s="584"/>
      <c r="E24" s="584"/>
      <c r="F24" s="584"/>
      <c r="G24" s="584"/>
      <c r="H24" s="584"/>
      <c r="I24" s="584"/>
      <c r="J24" s="584"/>
      <c r="K24" s="584"/>
      <c r="L24" s="584"/>
      <c r="M24" s="584"/>
      <c r="N24" s="584"/>
      <c r="O24" s="584"/>
      <c r="P24" s="112" t="str">
        <f>IF(A24&lt;&gt;0,INDEX('Plan. Orçamentária'!$D$16:$K$306,MATCH(A24,'Plan. Orçamentária'!$D$16:$D$306,0),5),0)</f>
        <v>UNMES</v>
      </c>
      <c r="Q24" s="92">
        <f>TRUNC(SUM(O26),2)</f>
        <v>6</v>
      </c>
    </row>
    <row r="25" spans="1:25" outlineLevel="1">
      <c r="A25" s="82"/>
      <c r="B25" s="116"/>
      <c r="C25" s="121"/>
      <c r="D25" s="213"/>
      <c r="E25" s="213"/>
      <c r="F25" s="213"/>
      <c r="G25" s="213"/>
      <c r="H25" s="213"/>
      <c r="I25" s="213"/>
      <c r="J25" s="222"/>
      <c r="K25" s="213"/>
      <c r="L25" s="432" t="s">
        <v>68</v>
      </c>
      <c r="M25" s="432"/>
      <c r="N25" s="434" t="s">
        <v>77</v>
      </c>
      <c r="O25" s="222" t="s">
        <v>4</v>
      </c>
      <c r="P25" s="113"/>
      <c r="Q25" s="93"/>
    </row>
    <row r="26" spans="1:25" outlineLevel="1">
      <c r="A26" s="82"/>
      <c r="B26" s="116"/>
      <c r="C26" s="121"/>
      <c r="D26" s="213"/>
      <c r="E26" s="213"/>
      <c r="F26" s="213"/>
      <c r="G26" s="213"/>
      <c r="H26" s="166"/>
      <c r="I26" s="213"/>
      <c r="J26" s="217"/>
      <c r="K26" s="213"/>
      <c r="L26" s="224">
        <v>1</v>
      </c>
      <c r="M26" s="224" t="s">
        <v>31624</v>
      </c>
      <c r="N26" s="224">
        <f>$N$13</f>
        <v>6</v>
      </c>
      <c r="O26" s="433">
        <f>L26*N26</f>
        <v>6</v>
      </c>
      <c r="P26" s="113"/>
      <c r="Q26" s="93"/>
    </row>
    <row r="27" spans="1:25">
      <c r="A27" s="82"/>
      <c r="B27" s="116"/>
      <c r="C27" s="121"/>
      <c r="D27" s="213"/>
      <c r="E27" s="213"/>
      <c r="F27" s="213"/>
      <c r="G27" s="219"/>
      <c r="H27" s="223"/>
      <c r="I27" s="223"/>
      <c r="J27" s="223"/>
      <c r="K27" s="223"/>
      <c r="L27" s="213"/>
      <c r="M27" s="213"/>
      <c r="N27" s="213"/>
      <c r="O27" s="217"/>
      <c r="P27" s="113"/>
      <c r="Q27" s="93"/>
      <c r="T27" s="217"/>
      <c r="U27" s="213"/>
      <c r="V27" s="213"/>
      <c r="W27" s="213"/>
      <c r="X27" s="213"/>
      <c r="Y27" s="213"/>
    </row>
    <row r="28" spans="1:25">
      <c r="A28" s="83">
        <f>A24+1</f>
        <v>2003</v>
      </c>
      <c r="B28" s="115" t="str">
        <f>IF(A28&lt;&gt;0,INDEX('Plan. Orçamentária'!$D$16:$K$306,MATCH(A28,'Plan. Orçamentária'!$D$16:$D$306,0),3),0)</f>
        <v>02.02.140</v>
      </c>
      <c r="C28" s="584" t="str">
        <f>IF(A28&lt;&gt;0,INDEX('Plan. Orçamentária'!$D$16:$K$306,MATCH(A28,'Plan. Orçamentária'!$D$16:$D$306,0),4),0)</f>
        <v>Locação de container tipo sanitário com 2 vasos sanitários, 2 lavatórios, 2 mictórios e 4 pontos para chuveiro - área mínima de 13,80 m²</v>
      </c>
      <c r="D28" s="584"/>
      <c r="E28" s="584"/>
      <c r="F28" s="584"/>
      <c r="G28" s="584"/>
      <c r="H28" s="584"/>
      <c r="I28" s="584"/>
      <c r="J28" s="584"/>
      <c r="K28" s="584"/>
      <c r="L28" s="584"/>
      <c r="M28" s="584"/>
      <c r="N28" s="584"/>
      <c r="O28" s="584"/>
      <c r="P28" s="112" t="str">
        <f>IF(A28&lt;&gt;0,INDEX('Plan. Orçamentária'!$D$16:$K$306,MATCH(A28,'Plan. Orçamentária'!$D$16:$D$306,0),5),0)</f>
        <v>UNMES</v>
      </c>
      <c r="Q28" s="92">
        <f>TRUNC(SUM(O30),2)</f>
        <v>6</v>
      </c>
    </row>
    <row r="29" spans="1:25" outlineLevel="1">
      <c r="A29" s="82"/>
      <c r="B29" s="116"/>
      <c r="C29" s="121"/>
      <c r="D29" s="213"/>
      <c r="E29" s="213"/>
      <c r="F29" s="587"/>
      <c r="G29" s="589"/>
      <c r="H29" s="216"/>
      <c r="I29" s="213"/>
      <c r="J29" s="216"/>
      <c r="K29" s="213"/>
      <c r="L29" s="432" t="s">
        <v>68</v>
      </c>
      <c r="M29" s="432"/>
      <c r="N29" s="434" t="s">
        <v>77</v>
      </c>
      <c r="O29" s="222" t="s">
        <v>4</v>
      </c>
      <c r="P29" s="113"/>
      <c r="Q29" s="93"/>
    </row>
    <row r="30" spans="1:25" outlineLevel="1">
      <c r="A30" s="82"/>
      <c r="B30" s="116"/>
      <c r="C30" s="121"/>
      <c r="D30" s="213"/>
      <c r="E30" s="213"/>
      <c r="F30" s="588"/>
      <c r="G30" s="590"/>
      <c r="H30" s="166"/>
      <c r="I30" s="213"/>
      <c r="J30" s="166"/>
      <c r="K30" s="213"/>
      <c r="L30" s="224">
        <v>1</v>
      </c>
      <c r="M30" s="224" t="s">
        <v>31624</v>
      </c>
      <c r="N30" s="224">
        <f>$N$13</f>
        <v>6</v>
      </c>
      <c r="O30" s="433">
        <f>L30*N30</f>
        <v>6</v>
      </c>
      <c r="P30" s="113"/>
      <c r="Q30" s="93"/>
    </row>
    <row r="31" spans="1:25">
      <c r="A31" s="82"/>
      <c r="B31" s="116"/>
      <c r="C31" s="121"/>
      <c r="D31" s="213"/>
      <c r="E31" s="213"/>
      <c r="F31" s="213"/>
      <c r="G31" s="219"/>
      <c r="H31" s="223"/>
      <c r="I31" s="223"/>
      <c r="J31" s="223"/>
      <c r="K31" s="223"/>
      <c r="L31" s="213"/>
      <c r="M31" s="213"/>
      <c r="N31" s="213"/>
      <c r="O31" s="217"/>
      <c r="P31" s="113"/>
      <c r="Q31" s="93"/>
      <c r="T31" s="217"/>
      <c r="U31" s="213"/>
      <c r="V31" s="213"/>
      <c r="W31" s="213"/>
      <c r="X31" s="213"/>
      <c r="Y31" s="213"/>
    </row>
    <row r="32" spans="1:25">
      <c r="A32" s="83">
        <f>A28+1</f>
        <v>2004</v>
      </c>
      <c r="B32" s="115" t="str">
        <f>IF(A32&lt;&gt;0,INDEX('Plan. Orçamentária'!$D$16:$K$306,MATCH(A32,'Plan. Orçamentária'!$D$16:$D$306,0),3),0)</f>
        <v>02.02.130</v>
      </c>
      <c r="C32" s="584" t="str">
        <f>IF(A32&lt;&gt;0,INDEX('Plan. Orçamentária'!$D$16:$K$306,MATCH(A32,'Plan. Orçamentária'!$D$16:$D$306,0),4),0)</f>
        <v>Locação de container tipo escritório com 1 vaso sanitário, 1 lavatório e 1 ponto para chuveiro - área mínima de 13,80 m²</v>
      </c>
      <c r="D32" s="584"/>
      <c r="E32" s="584"/>
      <c r="F32" s="584"/>
      <c r="G32" s="584"/>
      <c r="H32" s="584"/>
      <c r="I32" s="584"/>
      <c r="J32" s="584"/>
      <c r="K32" s="584"/>
      <c r="L32" s="584"/>
      <c r="M32" s="584"/>
      <c r="N32" s="584"/>
      <c r="O32" s="584"/>
      <c r="P32" s="112" t="str">
        <f>IF(A32&lt;&gt;0,INDEX('Plan. Orçamentária'!$D$16:$K$306,MATCH(A32,'Plan. Orçamentária'!$D$16:$D$306,0),5),0)</f>
        <v>UNMES</v>
      </c>
      <c r="Q32" s="92">
        <f>TRUNC(SUM(O34),2)</f>
        <v>12</v>
      </c>
    </row>
    <row r="33" spans="1:25">
      <c r="A33" s="82"/>
      <c r="B33" s="116"/>
      <c r="C33" s="121"/>
      <c r="D33" s="213"/>
      <c r="E33" s="213"/>
      <c r="F33" s="213"/>
      <c r="G33" s="219"/>
      <c r="H33" s="223"/>
      <c r="I33" s="223"/>
      <c r="J33" s="223"/>
      <c r="K33" s="223"/>
      <c r="L33" s="432" t="s">
        <v>68</v>
      </c>
      <c r="M33" s="432"/>
      <c r="N33" s="434" t="s">
        <v>77</v>
      </c>
      <c r="O33" s="222" t="s">
        <v>4</v>
      </c>
      <c r="P33" s="113"/>
      <c r="Q33" s="93"/>
      <c r="T33" s="217"/>
      <c r="U33" s="213"/>
      <c r="V33" s="213"/>
      <c r="W33" s="213"/>
      <c r="X33" s="213"/>
      <c r="Y33" s="213"/>
    </row>
    <row r="34" spans="1:25">
      <c r="A34" s="82"/>
      <c r="B34" s="116"/>
      <c r="C34" s="121"/>
      <c r="D34" s="213"/>
      <c r="E34" s="213"/>
      <c r="F34" s="213"/>
      <c r="G34" s="219"/>
      <c r="H34" s="223"/>
      <c r="I34" s="223"/>
      <c r="J34" s="223"/>
      <c r="K34" s="223"/>
      <c r="L34" s="224">
        <v>2</v>
      </c>
      <c r="M34" s="224" t="s">
        <v>31624</v>
      </c>
      <c r="N34" s="224">
        <f>$N$13</f>
        <v>6</v>
      </c>
      <c r="O34" s="433">
        <f>L34*N34</f>
        <v>12</v>
      </c>
      <c r="P34" s="113"/>
      <c r="Q34" s="93"/>
      <c r="T34" s="217"/>
      <c r="U34" s="213"/>
      <c r="V34" s="213"/>
      <c r="W34" s="213"/>
      <c r="X34" s="213"/>
      <c r="Y34" s="213"/>
    </row>
    <row r="35" spans="1:25">
      <c r="A35" s="82"/>
      <c r="B35" s="116"/>
      <c r="C35" s="121"/>
      <c r="D35" s="213"/>
      <c r="E35" s="213"/>
      <c r="F35" s="213"/>
      <c r="G35" s="219"/>
      <c r="H35" s="223"/>
      <c r="I35" s="223"/>
      <c r="J35" s="223"/>
      <c r="K35" s="223"/>
      <c r="L35" s="213"/>
      <c r="M35" s="213"/>
      <c r="N35" s="213"/>
      <c r="O35" s="217"/>
      <c r="P35" s="113"/>
      <c r="Q35" s="93"/>
      <c r="T35" s="217"/>
      <c r="U35" s="213"/>
      <c r="V35" s="213"/>
      <c r="W35" s="213"/>
      <c r="X35" s="213"/>
      <c r="Y35" s="213"/>
    </row>
    <row r="36" spans="1:25">
      <c r="A36" s="83">
        <f>A32+1</f>
        <v>2005</v>
      </c>
      <c r="B36" s="115">
        <f>IF(A36&lt;&gt;0,INDEX('Plan. Orçamentária'!$D$16:$K$306,MATCH(A36,'Plan. Orçamentária'!$D$16:$D$306,0),3),0)</f>
        <v>98459</v>
      </c>
      <c r="C36" s="584" t="str">
        <f>IF(A36&lt;&gt;0,INDEX('Plan. Orçamentária'!$D$16:$K$306,MATCH(A36,'Plan. Orçamentária'!$D$16:$D$306,0),4),0)</f>
        <v>TAPUME COM TELHA METÁLICA. AF_03/2024</v>
      </c>
      <c r="D36" s="584"/>
      <c r="E36" s="584"/>
      <c r="F36" s="584"/>
      <c r="G36" s="584"/>
      <c r="H36" s="584"/>
      <c r="I36" s="584"/>
      <c r="J36" s="584"/>
      <c r="K36" s="584"/>
      <c r="L36" s="584"/>
      <c r="M36" s="584"/>
      <c r="N36" s="584"/>
      <c r="O36" s="584"/>
      <c r="P36" s="112" t="str">
        <f>IF(A36&lt;&gt;0,INDEX('Plan. Orçamentária'!$D$16:$K$306,MATCH(A36,'Plan. Orçamentária'!$D$16:$D$306,0),5),0)</f>
        <v>M2</v>
      </c>
      <c r="Q36" s="92">
        <f>TRUNC(SUM(O38:O39),2)</f>
        <v>182.6</v>
      </c>
    </row>
    <row r="37" spans="1:25" outlineLevel="1">
      <c r="A37" s="82"/>
      <c r="B37" s="116"/>
      <c r="C37" s="121"/>
      <c r="D37" s="213"/>
      <c r="E37" s="213"/>
      <c r="F37" s="213"/>
      <c r="G37" s="213"/>
      <c r="H37" s="216"/>
      <c r="I37" s="213"/>
      <c r="J37" s="216"/>
      <c r="K37" s="213"/>
      <c r="L37" s="432" t="s">
        <v>31625</v>
      </c>
      <c r="M37" s="432"/>
      <c r="N37" s="434" t="s">
        <v>27</v>
      </c>
      <c r="O37" s="222" t="s">
        <v>4</v>
      </c>
      <c r="P37" s="113"/>
      <c r="Q37" s="93"/>
    </row>
    <row r="38" spans="1:25" outlineLevel="1">
      <c r="A38" s="82"/>
      <c r="B38" s="116"/>
      <c r="C38" s="121"/>
      <c r="D38" s="213"/>
      <c r="E38" s="213"/>
      <c r="F38" s="213"/>
      <c r="G38" s="213"/>
      <c r="H38" s="166"/>
      <c r="I38" s="213"/>
      <c r="J38" s="166"/>
      <c r="K38" s="213"/>
      <c r="L38" s="224">
        <v>83</v>
      </c>
      <c r="M38" s="224" t="s">
        <v>31624</v>
      </c>
      <c r="N38" s="224">
        <v>2.2000000000000002</v>
      </c>
      <c r="O38" s="433">
        <f>L38*N38</f>
        <v>182.6</v>
      </c>
      <c r="P38" s="113"/>
      <c r="Q38" s="93"/>
    </row>
    <row r="39" spans="1:25">
      <c r="A39" s="82"/>
      <c r="B39" s="116"/>
      <c r="C39" s="121"/>
      <c r="D39" s="213"/>
      <c r="E39" s="213"/>
      <c r="F39" s="213"/>
      <c r="G39" s="219"/>
      <c r="H39" s="223"/>
      <c r="I39" s="223"/>
      <c r="J39" s="166"/>
      <c r="K39" s="213"/>
      <c r="L39" s="217"/>
      <c r="M39" s="213"/>
      <c r="N39" s="217"/>
      <c r="O39" s="213"/>
      <c r="P39" s="113"/>
      <c r="Q39" s="93"/>
      <c r="T39" s="217"/>
      <c r="U39" s="213"/>
      <c r="V39" s="213"/>
      <c r="W39" s="213"/>
      <c r="X39" s="213"/>
      <c r="Y39" s="213"/>
    </row>
    <row r="40" spans="1:25">
      <c r="A40" s="83">
        <f>A36+1</f>
        <v>2006</v>
      </c>
      <c r="B40" s="115">
        <f>IF(A40&lt;&gt;0,INDEX('Plan. Orçamentária'!$D$16:$K$306,MATCH(A40,'Plan. Orçamentária'!$D$16:$D$306,0),3),0)</f>
        <v>1005007</v>
      </c>
      <c r="C40" s="584" t="str">
        <f>IF(A40&lt;&gt;0,INDEX('Plan. Orçamentária'!$D$16:$K$306,MATCH(A40,'Plan. Orçamentária'!$D$16:$D$306,0),4),0)</f>
        <v>PORTÃO DE PEDESTRES - 1,15M, PARA TAPUME</v>
      </c>
      <c r="D40" s="584"/>
      <c r="E40" s="584"/>
      <c r="F40" s="584"/>
      <c r="G40" s="584"/>
      <c r="H40" s="584"/>
      <c r="I40" s="584"/>
      <c r="J40" s="584"/>
      <c r="K40" s="584"/>
      <c r="L40" s="584"/>
      <c r="M40" s="584"/>
      <c r="N40" s="584"/>
      <c r="O40" s="584"/>
      <c r="P40" s="112" t="str">
        <f>IF(A40&lt;&gt;0,INDEX('Plan. Orçamentária'!$D$16:$K$306,MATCH(A40,'Plan. Orçamentária'!$D$16:$D$306,0),5),0)</f>
        <v>M2</v>
      </c>
      <c r="Q40" s="92">
        <f>TRUNC(SUM(O42:O43),2)</f>
        <v>1.89</v>
      </c>
    </row>
    <row r="41" spans="1:25" outlineLevel="1">
      <c r="A41" s="82"/>
      <c r="B41" s="116"/>
      <c r="C41" s="121"/>
      <c r="D41" s="213"/>
      <c r="E41" s="213"/>
      <c r="F41" s="213"/>
      <c r="G41" s="213"/>
      <c r="H41" s="216"/>
      <c r="I41" s="213"/>
      <c r="J41" s="216"/>
      <c r="K41" s="213"/>
      <c r="L41" s="432"/>
      <c r="M41" s="432"/>
      <c r="N41" s="434"/>
      <c r="O41" s="222" t="s">
        <v>4</v>
      </c>
      <c r="P41" s="113"/>
      <c r="Q41" s="93"/>
    </row>
    <row r="42" spans="1:25" outlineLevel="1">
      <c r="A42" s="82"/>
      <c r="B42" s="116"/>
      <c r="C42" s="121"/>
      <c r="D42" s="213"/>
      <c r="E42" s="213"/>
      <c r="F42" s="213"/>
      <c r="G42" s="213"/>
      <c r="H42" s="166"/>
      <c r="I42" s="213"/>
      <c r="J42" s="166"/>
      <c r="K42" s="213"/>
      <c r="L42" s="224"/>
      <c r="M42" s="224"/>
      <c r="N42" s="224"/>
      <c r="O42" s="433">
        <v>1.89</v>
      </c>
      <c r="P42" s="113"/>
      <c r="Q42" s="93"/>
    </row>
    <row r="43" spans="1:25">
      <c r="A43" s="82"/>
      <c r="B43" s="116"/>
      <c r="C43" s="121"/>
      <c r="D43" s="213"/>
      <c r="E43" s="213"/>
      <c r="F43" s="213"/>
      <c r="G43" s="219"/>
      <c r="H43" s="223"/>
      <c r="I43" s="223"/>
      <c r="J43" s="166"/>
      <c r="K43" s="213"/>
      <c r="L43" s="217"/>
      <c r="M43" s="213"/>
      <c r="N43" s="217"/>
      <c r="O43" s="213"/>
      <c r="P43" s="113"/>
      <c r="Q43" s="93"/>
      <c r="T43" s="217"/>
      <c r="U43" s="213"/>
      <c r="V43" s="213"/>
      <c r="W43" s="213"/>
      <c r="X43" s="213"/>
      <c r="Y43" s="213"/>
    </row>
    <row r="44" spans="1:25">
      <c r="A44" s="83">
        <f>A40+1</f>
        <v>2007</v>
      </c>
      <c r="B44" s="115">
        <f>IF(A44&lt;&gt;0,INDEX('Plan. Orçamentária'!$D$16:$K$306,MATCH(A44,'Plan. Orçamentária'!$D$16:$D$306,0),3),0)</f>
        <v>1005006</v>
      </c>
      <c r="C44" s="584" t="str">
        <f>IF(A44&lt;&gt;0,INDEX('Plan. Orçamentária'!$D$16:$K$306,MATCH(A44,'Plan. Orçamentária'!$D$16:$D$306,0),4),0)</f>
        <v>PORTÃO METÁLICO DE OBRA - 5M, PIVOTANTE, 2 FOLHAS, PARA TAPUME</v>
      </c>
      <c r="D44" s="584"/>
      <c r="E44" s="584"/>
      <c r="F44" s="584"/>
      <c r="G44" s="584"/>
      <c r="H44" s="584"/>
      <c r="I44" s="584"/>
      <c r="J44" s="584"/>
      <c r="K44" s="584"/>
      <c r="L44" s="584"/>
      <c r="M44" s="584"/>
      <c r="N44" s="584"/>
      <c r="O44" s="584"/>
      <c r="P44" s="112" t="str">
        <f>IF(A44&lt;&gt;0,INDEX('Plan. Orçamentária'!$D$16:$K$306,MATCH(A44,'Plan. Orçamentária'!$D$16:$D$306,0),5),0)</f>
        <v>M2</v>
      </c>
      <c r="Q44" s="92">
        <f>TRUNC(SUM(O46:O47),2)</f>
        <v>11</v>
      </c>
    </row>
    <row r="45" spans="1:25" outlineLevel="1">
      <c r="A45" s="82"/>
      <c r="B45" s="116"/>
      <c r="C45" s="121"/>
      <c r="D45" s="213"/>
      <c r="E45" s="213"/>
      <c r="F45" s="213"/>
      <c r="G45" s="213"/>
      <c r="H45" s="216"/>
      <c r="I45" s="213"/>
      <c r="J45" s="216"/>
      <c r="K45" s="213"/>
      <c r="L45" s="432" t="s">
        <v>31625</v>
      </c>
      <c r="M45" s="432"/>
      <c r="N45" s="434" t="s">
        <v>27</v>
      </c>
      <c r="O45" s="222" t="s">
        <v>4</v>
      </c>
      <c r="P45" s="113"/>
      <c r="Q45" s="93"/>
    </row>
    <row r="46" spans="1:25" outlineLevel="1">
      <c r="A46" s="82"/>
      <c r="B46" s="116"/>
      <c r="C46" s="121"/>
      <c r="D46" s="213"/>
      <c r="E46" s="213"/>
      <c r="F46" s="213"/>
      <c r="G46" s="213"/>
      <c r="H46" s="166"/>
      <c r="I46" s="213"/>
      <c r="J46" s="166"/>
      <c r="K46" s="213"/>
      <c r="L46" s="224">
        <v>5</v>
      </c>
      <c r="M46" s="224" t="s">
        <v>31624</v>
      </c>
      <c r="N46" s="224">
        <v>2.2000000000000002</v>
      </c>
      <c r="O46" s="433">
        <f>L46*N46</f>
        <v>11</v>
      </c>
      <c r="P46" s="113"/>
      <c r="Q46" s="93"/>
    </row>
    <row r="47" spans="1:25">
      <c r="A47" s="82"/>
      <c r="B47" s="116"/>
      <c r="C47" s="121"/>
      <c r="D47" s="213"/>
      <c r="E47" s="213"/>
      <c r="F47" s="213"/>
      <c r="G47" s="219"/>
      <c r="H47" s="223"/>
      <c r="I47" s="223"/>
      <c r="J47" s="166"/>
      <c r="K47" s="213"/>
      <c r="L47" s="217"/>
      <c r="M47" s="213"/>
      <c r="N47" s="217"/>
      <c r="O47" s="213"/>
      <c r="P47" s="113"/>
      <c r="Q47" s="93"/>
      <c r="T47" s="217"/>
      <c r="U47" s="213"/>
      <c r="V47" s="213"/>
      <c r="W47" s="213"/>
      <c r="X47" s="213"/>
      <c r="Y47" s="213"/>
    </row>
    <row r="48" spans="1:25">
      <c r="A48" s="83">
        <f>A44+1</f>
        <v>2008</v>
      </c>
      <c r="B48" s="115">
        <f>IF(A48&lt;&gt;0,INDEX('Plan. Orçamentária'!$D$16:$K$306,MATCH(A48,'Plan. Orçamentária'!$D$16:$D$306,0),3),0)</f>
        <v>17030002</v>
      </c>
      <c r="C48" s="584" t="str">
        <f>IF(A48&lt;&gt;0,INDEX('Plan. Orçamentária'!$D$16:$K$306,MATCH(A48,'Plan. Orçamentária'!$D$16:$D$306,0),4),0)</f>
        <v>PLACA DE OBRA EM CHAPA DE AÇO GALVANIZADO</v>
      </c>
      <c r="D48" s="584"/>
      <c r="E48" s="584"/>
      <c r="F48" s="584"/>
      <c r="G48" s="584"/>
      <c r="H48" s="584"/>
      <c r="I48" s="584"/>
      <c r="J48" s="584"/>
      <c r="K48" s="584"/>
      <c r="L48" s="584"/>
      <c r="M48" s="584"/>
      <c r="N48" s="584"/>
      <c r="O48" s="584"/>
      <c r="P48" s="112" t="str">
        <f>IF(A48&lt;&gt;0,INDEX('Plan. Orçamentária'!$D$16:$K$306,MATCH(A48,'Plan. Orçamentária'!$D$16:$D$306,0),5),0)</f>
        <v>M2</v>
      </c>
      <c r="Q48" s="92">
        <f>TRUNC(SUM(O50:O51),2)</f>
        <v>10.5</v>
      </c>
    </row>
    <row r="49" spans="1:25" outlineLevel="1">
      <c r="A49" s="82"/>
      <c r="B49" s="116"/>
      <c r="C49" s="121"/>
      <c r="D49" s="213"/>
      <c r="E49" s="213"/>
      <c r="F49" s="213"/>
      <c r="G49" s="213"/>
      <c r="H49" s="216"/>
      <c r="I49" s="213"/>
      <c r="J49" s="216"/>
      <c r="K49" s="213"/>
      <c r="L49" s="432"/>
      <c r="M49" s="432"/>
      <c r="N49" s="434"/>
      <c r="O49" s="222" t="s">
        <v>4</v>
      </c>
      <c r="P49" s="113"/>
      <c r="Q49" s="93"/>
    </row>
    <row r="50" spans="1:25" outlineLevel="1">
      <c r="A50" s="82"/>
      <c r="B50" s="116"/>
      <c r="C50" s="121"/>
      <c r="D50" s="213"/>
      <c r="E50" s="213"/>
      <c r="F50" s="213"/>
      <c r="G50" s="213"/>
      <c r="H50" s="166"/>
      <c r="I50" s="213"/>
      <c r="J50" s="166"/>
      <c r="K50" s="213"/>
      <c r="L50" s="224"/>
      <c r="M50" s="224"/>
      <c r="N50" s="224"/>
      <c r="O50" s="433">
        <v>10.5</v>
      </c>
      <c r="P50" s="113"/>
      <c r="Q50" s="93"/>
    </row>
    <row r="51" spans="1:25">
      <c r="A51" s="82"/>
      <c r="B51" s="116"/>
      <c r="C51" s="121"/>
      <c r="D51" s="213"/>
      <c r="E51" s="213"/>
      <c r="F51" s="213"/>
      <c r="G51" s="219"/>
      <c r="H51" s="223"/>
      <c r="I51" s="223"/>
      <c r="J51" s="166"/>
      <c r="K51" s="213"/>
      <c r="L51" s="217"/>
      <c r="M51" s="213"/>
      <c r="N51" s="217"/>
      <c r="O51" s="213"/>
      <c r="P51" s="113"/>
      <c r="Q51" s="93"/>
      <c r="T51" s="217"/>
      <c r="U51" s="213"/>
      <c r="V51" s="213"/>
      <c r="W51" s="213"/>
      <c r="X51" s="213"/>
      <c r="Y51" s="213"/>
    </row>
    <row r="52" spans="1:25">
      <c r="A52" s="83">
        <f>A48+1</f>
        <v>2009</v>
      </c>
      <c r="B52" s="115">
        <f>IF(A52&lt;&gt;0,INDEX('Plan. Orçamentária'!$D$16:$K$306,MATCH(A52,'Plan. Orçamentária'!$D$16:$D$306,0),3),0)</f>
        <v>98462</v>
      </c>
      <c r="C52" s="584" t="str">
        <f>IF(A52&lt;&gt;0,INDEX('Plan. Orçamentária'!$D$16:$K$306,MATCH(A52,'Plan. Orçamentária'!$D$16:$D$306,0),4),0)</f>
        <v>ESTRUTURA DE MADEIRA PROVISÓRIA PARA SUPORTE DE CAIXA DÁGUA ELEVADA DE 3000 LITROS. AF_03/2024</v>
      </c>
      <c r="D52" s="584"/>
      <c r="E52" s="584"/>
      <c r="F52" s="584"/>
      <c r="G52" s="584"/>
      <c r="H52" s="584"/>
      <c r="I52" s="584"/>
      <c r="J52" s="584"/>
      <c r="K52" s="584"/>
      <c r="L52" s="584"/>
      <c r="M52" s="584"/>
      <c r="N52" s="584"/>
      <c r="O52" s="584"/>
      <c r="P52" s="112" t="str">
        <f>IF(A52&lt;&gt;0,INDEX('Plan. Orçamentária'!$D$16:$K$306,MATCH(A52,'Plan. Orçamentária'!$D$16:$D$306,0),5),0)</f>
        <v>UN</v>
      </c>
      <c r="Q52" s="92">
        <f>TRUNC(SUM(O54:O55),2)</f>
        <v>1</v>
      </c>
    </row>
    <row r="53" spans="1:25" outlineLevel="1">
      <c r="A53" s="82"/>
      <c r="B53" s="116"/>
      <c r="C53" s="121"/>
      <c r="D53" s="213"/>
      <c r="E53" s="213"/>
      <c r="F53" s="213"/>
      <c r="G53" s="213"/>
      <c r="H53" s="216"/>
      <c r="I53" s="213"/>
      <c r="J53" s="216"/>
      <c r="K53" s="213"/>
      <c r="L53" s="432"/>
      <c r="M53" s="432"/>
      <c r="N53" s="434"/>
      <c r="O53" s="222" t="s">
        <v>4</v>
      </c>
      <c r="P53" s="113"/>
      <c r="Q53" s="93"/>
    </row>
    <row r="54" spans="1:25" outlineLevel="1">
      <c r="A54" s="82"/>
      <c r="B54" s="116"/>
      <c r="C54" s="121"/>
      <c r="D54" s="213"/>
      <c r="E54" s="213"/>
      <c r="F54" s="213"/>
      <c r="G54" s="213"/>
      <c r="H54" s="166"/>
      <c r="I54" s="213"/>
      <c r="J54" s="166"/>
      <c r="K54" s="213"/>
      <c r="L54" s="224"/>
      <c r="M54" s="224"/>
      <c r="N54" s="224"/>
      <c r="O54" s="433">
        <v>1</v>
      </c>
      <c r="P54" s="113"/>
      <c r="Q54" s="93"/>
    </row>
    <row r="55" spans="1:25">
      <c r="A55" s="82"/>
      <c r="B55" s="116"/>
      <c r="C55" s="121"/>
      <c r="D55" s="213"/>
      <c r="E55" s="213"/>
      <c r="F55" s="213"/>
      <c r="G55" s="219"/>
      <c r="H55" s="223"/>
      <c r="I55" s="223"/>
      <c r="J55" s="166"/>
      <c r="K55" s="213"/>
      <c r="L55" s="217"/>
      <c r="M55" s="213"/>
      <c r="N55" s="217"/>
      <c r="O55" s="213"/>
      <c r="P55" s="113"/>
      <c r="Q55" s="93"/>
      <c r="T55" s="217"/>
      <c r="U55" s="213"/>
      <c r="V55" s="213"/>
      <c r="W55" s="213"/>
      <c r="X55" s="213"/>
      <c r="Y55" s="213"/>
    </row>
    <row r="56" spans="1:25">
      <c r="A56" s="83">
        <f>A52+1</f>
        <v>2010</v>
      </c>
      <c r="B56" s="115">
        <f>IF(A56&lt;&gt;0,INDEX('Plan. Orçamentária'!$D$16:$K$306,MATCH(A56,'Plan. Orçamentária'!$D$16:$D$306,0),3),0)</f>
        <v>102616</v>
      </c>
      <c r="C56" s="584" t="str">
        <f>IF(A56&lt;&gt;0,INDEX('Plan. Orçamentária'!$D$16:$K$306,MATCH(A56,'Plan. Orçamentária'!$D$16:$D$306,0),4),0)</f>
        <v>CAIXA D´ÁGUA EM POLIÉSTER REFORÇADO COM FIBRA DE VIDRO, 3000 LITROS - FORNECIMENTO E INSTALAÇÃO. AF_06/2021</v>
      </c>
      <c r="D56" s="584"/>
      <c r="E56" s="584"/>
      <c r="F56" s="584"/>
      <c r="G56" s="584"/>
      <c r="H56" s="584"/>
      <c r="I56" s="584"/>
      <c r="J56" s="584"/>
      <c r="K56" s="584"/>
      <c r="L56" s="584"/>
      <c r="M56" s="584"/>
      <c r="N56" s="584"/>
      <c r="O56" s="584"/>
      <c r="P56" s="112" t="str">
        <f>IF(A56&lt;&gt;0,INDEX('Plan. Orçamentária'!$D$16:$K$306,MATCH(A56,'Plan. Orçamentária'!$D$16:$D$306,0),5),0)</f>
        <v>UN</v>
      </c>
      <c r="Q56" s="92">
        <f>TRUNC(SUM(O58:O59),2)</f>
        <v>1</v>
      </c>
    </row>
    <row r="57" spans="1:25" outlineLevel="1">
      <c r="A57" s="82"/>
      <c r="B57" s="116"/>
      <c r="C57" s="121"/>
      <c r="D57" s="213"/>
      <c r="E57" s="213"/>
      <c r="F57" s="213"/>
      <c r="G57" s="213"/>
      <c r="H57" s="216"/>
      <c r="I57" s="213"/>
      <c r="J57" s="216"/>
      <c r="K57" s="213"/>
      <c r="L57" s="432"/>
      <c r="M57" s="432"/>
      <c r="N57" s="434"/>
      <c r="O57" s="222" t="s">
        <v>4</v>
      </c>
      <c r="P57" s="113"/>
      <c r="Q57" s="93"/>
    </row>
    <row r="58" spans="1:25" outlineLevel="1">
      <c r="A58" s="82"/>
      <c r="B58" s="116"/>
      <c r="C58" s="121"/>
      <c r="D58" s="213"/>
      <c r="E58" s="213"/>
      <c r="F58" s="213"/>
      <c r="G58" s="213"/>
      <c r="H58" s="166"/>
      <c r="I58" s="213"/>
      <c r="J58" s="166"/>
      <c r="K58" s="213"/>
      <c r="L58" s="224"/>
      <c r="M58" s="224"/>
      <c r="N58" s="224"/>
      <c r="O58" s="433">
        <v>1</v>
      </c>
      <c r="P58" s="113"/>
      <c r="Q58" s="93"/>
    </row>
    <row r="59" spans="1:25">
      <c r="A59" s="82"/>
      <c r="B59" s="116"/>
      <c r="C59" s="121"/>
      <c r="D59" s="213"/>
      <c r="E59" s="213"/>
      <c r="F59" s="213"/>
      <c r="G59" s="219"/>
      <c r="H59" s="223"/>
      <c r="I59" s="223"/>
      <c r="J59" s="166"/>
      <c r="K59" s="213"/>
      <c r="L59" s="217"/>
      <c r="M59" s="213"/>
      <c r="N59" s="217"/>
      <c r="O59" s="213"/>
      <c r="P59" s="113"/>
      <c r="Q59" s="93"/>
      <c r="T59" s="217"/>
      <c r="U59" s="213"/>
      <c r="V59" s="213"/>
      <c r="W59" s="213"/>
      <c r="X59" s="213"/>
      <c r="Y59" s="213"/>
    </row>
    <row r="60" spans="1:25" ht="15" customHeight="1">
      <c r="A60" s="84"/>
      <c r="B60" s="425">
        <v>3</v>
      </c>
      <c r="C60" s="424" t="str">
        <f>'Plan. Orçamentária'!$E$32</f>
        <v xml:space="preserve">INFRAESTRUTURA </v>
      </c>
      <c r="D60" s="424"/>
      <c r="E60" s="424"/>
      <c r="F60" s="424"/>
      <c r="G60" s="424"/>
      <c r="H60" s="424"/>
      <c r="I60" s="424"/>
      <c r="J60" s="424"/>
      <c r="K60" s="424"/>
      <c r="L60" s="424"/>
      <c r="M60" s="424"/>
      <c r="N60" s="424"/>
      <c r="O60" s="424"/>
      <c r="P60" s="421"/>
      <c r="Q60" s="422"/>
      <c r="T60" s="391"/>
    </row>
    <row r="61" spans="1:25" ht="15" customHeight="1">
      <c r="A61" s="84"/>
      <c r="B61" s="425"/>
      <c r="C61" s="424" t="str">
        <f>'Plan. Orçamentária'!E33</f>
        <v xml:space="preserve">MOVIMENTAÇÃO DE TERRA </v>
      </c>
      <c r="D61" s="424"/>
      <c r="E61" s="424"/>
      <c r="F61" s="424"/>
      <c r="G61" s="424"/>
      <c r="H61" s="424"/>
      <c r="I61" s="424"/>
      <c r="J61" s="424"/>
      <c r="K61" s="424"/>
      <c r="L61" s="424"/>
      <c r="M61" s="424"/>
      <c r="N61" s="424"/>
      <c r="O61" s="424"/>
      <c r="P61" s="421"/>
      <c r="Q61" s="422"/>
      <c r="T61" s="391"/>
    </row>
    <row r="62" spans="1:25">
      <c r="A62" s="83">
        <f>'Plan. Orçamentária'!D34</f>
        <v>3001</v>
      </c>
      <c r="B62" s="115" t="str">
        <f>IF(A62&lt;&gt;0,INDEX('Plan. Orçamentária'!$D$16:$K$306,MATCH(A62,'Plan. Orçamentária'!$D$16:$D$306,0),3),0)</f>
        <v>07.01.020</v>
      </c>
      <c r="C62" s="584" t="str">
        <f>IF(A62&lt;&gt;0,INDEX('Plan. Orçamentária'!$D$16:$K$306,MATCH(A62,'Plan. Orçamentária'!$D$16:$D$306,0),4),0)</f>
        <v>Escavação e carga mecanizada em solo de 1ª categoria, em campo aberto</v>
      </c>
      <c r="D62" s="584"/>
      <c r="E62" s="584"/>
      <c r="F62" s="584"/>
      <c r="G62" s="584"/>
      <c r="H62" s="584"/>
      <c r="I62" s="584"/>
      <c r="J62" s="584"/>
      <c r="K62" s="584"/>
      <c r="L62" s="584"/>
      <c r="M62" s="584"/>
      <c r="N62" s="584"/>
      <c r="O62" s="584"/>
      <c r="P62" s="112" t="str">
        <f>IF(A62&lt;&gt;0,INDEX('Plan. Orçamentária'!$D$16:$K$306,MATCH(A62,'Plan. Orçamentária'!$D$16:$D$306,0),5),0)</f>
        <v>M3</v>
      </c>
      <c r="Q62" s="92">
        <f>TRUNC(SUM(O64),2)</f>
        <v>91.66</v>
      </c>
    </row>
    <row r="63" spans="1:25">
      <c r="A63" s="82"/>
      <c r="B63" s="116"/>
      <c r="C63" s="121"/>
      <c r="D63" s="213"/>
      <c r="E63" s="213"/>
      <c r="F63" s="213"/>
      <c r="G63" s="219"/>
      <c r="H63" s="223"/>
      <c r="I63" s="223"/>
      <c r="J63" s="223"/>
      <c r="K63" s="223"/>
      <c r="L63" s="213"/>
      <c r="M63" s="213"/>
      <c r="N63" s="213"/>
      <c r="O63" s="222" t="s">
        <v>31630</v>
      </c>
      <c r="P63" s="113"/>
      <c r="Q63" s="93"/>
      <c r="T63" s="217"/>
      <c r="U63" s="213"/>
      <c r="V63" s="213"/>
      <c r="W63" s="213"/>
      <c r="X63" s="213"/>
      <c r="Y63" s="213"/>
    </row>
    <row r="64" spans="1:25">
      <c r="A64" s="82"/>
      <c r="B64" s="116"/>
      <c r="C64" s="121"/>
      <c r="D64" s="213"/>
      <c r="E64" s="213"/>
      <c r="F64" s="213"/>
      <c r="G64" s="219"/>
      <c r="H64" s="223"/>
      <c r="I64" s="223"/>
      <c r="J64" s="223"/>
      <c r="K64" s="223"/>
      <c r="L64" s="213"/>
      <c r="M64" s="213"/>
      <c r="N64" s="213" t="s">
        <v>107</v>
      </c>
      <c r="O64" s="224">
        <v>91.66</v>
      </c>
      <c r="P64" s="113"/>
      <c r="Q64" s="93"/>
      <c r="T64" s="217"/>
      <c r="U64" s="213"/>
      <c r="V64" s="213"/>
      <c r="W64" s="213"/>
      <c r="X64" s="213"/>
      <c r="Y64" s="213"/>
    </row>
    <row r="65" spans="1:25">
      <c r="A65" s="82"/>
      <c r="B65" s="116"/>
      <c r="C65" s="121"/>
      <c r="D65" s="213"/>
      <c r="E65" s="213"/>
      <c r="F65" s="213"/>
      <c r="G65" s="219"/>
      <c r="H65" s="223"/>
      <c r="I65" s="223"/>
      <c r="J65" s="223"/>
      <c r="K65" s="223"/>
      <c r="L65" s="213"/>
      <c r="M65" s="213"/>
      <c r="N65" s="213"/>
      <c r="O65" s="217"/>
      <c r="P65" s="113"/>
      <c r="Q65" s="93"/>
      <c r="T65" s="217"/>
      <c r="U65" s="213"/>
      <c r="V65" s="213"/>
      <c r="W65" s="213"/>
      <c r="X65" s="213"/>
      <c r="Y65" s="213"/>
    </row>
    <row r="66" spans="1:25">
      <c r="A66" s="83">
        <f>A62+1</f>
        <v>3002</v>
      </c>
      <c r="B66" s="115" t="str">
        <f>IF(A66&lt;&gt;0,INDEX('Plan. Orçamentária'!$D$16:$K$306,MATCH(A66,'Plan. Orçamentária'!$D$16:$D$306,0),3),0)</f>
        <v>05.10.025</v>
      </c>
      <c r="C66" s="584" t="str">
        <f>IF(A66&lt;&gt;0,INDEX('Plan. Orçamentária'!$D$16:$K$306,MATCH(A66,'Plan. Orçamentária'!$D$16:$D$306,0),4),0)</f>
        <v>Transporte de solo de 1ª e 2ª categoria por caminhão para distâncias superiores ao 15° km até o 20° km</v>
      </c>
      <c r="D66" s="584"/>
      <c r="E66" s="584"/>
      <c r="F66" s="584"/>
      <c r="G66" s="584"/>
      <c r="H66" s="584"/>
      <c r="I66" s="584"/>
      <c r="J66" s="584"/>
      <c r="K66" s="584"/>
      <c r="L66" s="584"/>
      <c r="M66" s="584"/>
      <c r="N66" s="584"/>
      <c r="O66" s="584"/>
      <c r="P66" s="112" t="str">
        <f>IF(A66&lt;&gt;0,INDEX('Plan. Orçamentária'!$D$16:$K$306,MATCH(A66,'Plan. Orçamentária'!$D$16:$D$306,0),5),0)</f>
        <v>M3</v>
      </c>
      <c r="Q66" s="92">
        <f>TRUNC(SUM(O68),2)</f>
        <v>119.16</v>
      </c>
    </row>
    <row r="67" spans="1:25" ht="18" outlineLevel="1">
      <c r="A67" s="82"/>
      <c r="B67" s="116"/>
      <c r="C67" s="121"/>
      <c r="D67" s="213"/>
      <c r="E67" s="213"/>
      <c r="F67" s="213"/>
      <c r="G67" s="213"/>
      <c r="H67" s="213"/>
      <c r="I67" s="213"/>
      <c r="J67" s="222" t="s">
        <v>31631</v>
      </c>
      <c r="K67" s="435"/>
      <c r="L67" s="432" t="s">
        <v>31632</v>
      </c>
      <c r="M67" s="432"/>
      <c r="N67" s="434" t="s">
        <v>31633</v>
      </c>
      <c r="O67" s="222" t="s">
        <v>4</v>
      </c>
      <c r="P67" s="113"/>
      <c r="Q67" s="93"/>
    </row>
    <row r="68" spans="1:25" outlineLevel="1">
      <c r="A68" s="82"/>
      <c r="B68" s="116"/>
      <c r="C68" s="121"/>
      <c r="D68" s="213"/>
      <c r="E68" s="213"/>
      <c r="F68" s="213"/>
      <c r="G68" s="213"/>
      <c r="H68" s="166"/>
      <c r="I68" s="213"/>
      <c r="J68" s="224">
        <f>O64</f>
        <v>91.66</v>
      </c>
      <c r="K68" s="224" t="s">
        <v>31634</v>
      </c>
      <c r="L68" s="224">
        <v>0</v>
      </c>
      <c r="M68" s="224" t="s">
        <v>31624</v>
      </c>
      <c r="N68" s="224">
        <v>1.3</v>
      </c>
      <c r="O68" s="224">
        <f>(J68-L68)*N68</f>
        <v>119.16</v>
      </c>
      <c r="P68" s="113"/>
      <c r="Q68" s="93"/>
    </row>
    <row r="69" spans="1:25">
      <c r="A69" s="82"/>
      <c r="B69" s="116"/>
      <c r="C69" s="121"/>
      <c r="D69" s="213"/>
      <c r="E69" s="213"/>
      <c r="F69" s="213"/>
      <c r="G69" s="219"/>
      <c r="H69" s="223"/>
      <c r="I69" s="223"/>
      <c r="J69" s="223"/>
      <c r="K69" s="223"/>
      <c r="L69" s="213"/>
      <c r="M69" s="213"/>
      <c r="N69" s="213"/>
      <c r="O69" s="217"/>
      <c r="P69" s="113"/>
      <c r="Q69" s="93"/>
      <c r="T69" s="217"/>
      <c r="U69" s="213"/>
      <c r="V69" s="213"/>
      <c r="W69" s="213"/>
      <c r="X69" s="213"/>
      <c r="Y69" s="213"/>
    </row>
    <row r="70" spans="1:25">
      <c r="A70" s="83">
        <f>A66+1</f>
        <v>3003</v>
      </c>
      <c r="B70" s="115" t="str">
        <f>IF(A70&lt;&gt;0,INDEX('Plan. Orçamentária'!$D$16:$K$306,MATCH(A70,'Plan. Orçamentária'!$D$16:$D$306,0),3),0)</f>
        <v>05.09.007</v>
      </c>
      <c r="C70" s="584" t="str">
        <f>IF(A70&lt;&gt;0,INDEX('Plan. Orçamentária'!$D$16:$K$306,MATCH(A70,'Plan. Orçamentária'!$D$16:$D$306,0),4),0)</f>
        <v>Taxa de destinação de resíduo sólido em aterro, tipo solo/terra</v>
      </c>
      <c r="D70" s="584"/>
      <c r="E70" s="584"/>
      <c r="F70" s="584"/>
      <c r="G70" s="584"/>
      <c r="H70" s="584"/>
      <c r="I70" s="584"/>
      <c r="J70" s="584"/>
      <c r="K70" s="584"/>
      <c r="L70" s="584"/>
      <c r="M70" s="584"/>
      <c r="N70" s="584"/>
      <c r="O70" s="584"/>
      <c r="P70" s="112" t="str">
        <f>IF(A70&lt;&gt;0,INDEX('Plan. Orçamentária'!$D$16:$K$306,MATCH(A70,'Plan. Orçamentária'!$D$16:$D$306,0),5),0)</f>
        <v>M3</v>
      </c>
      <c r="Q70" s="92">
        <f>TRUNC(SUM(O72),2)</f>
        <v>119.16</v>
      </c>
    </row>
    <row r="71" spans="1:25" outlineLevel="1">
      <c r="A71" s="82"/>
      <c r="B71" s="116"/>
      <c r="C71" s="121"/>
      <c r="D71" s="213"/>
      <c r="E71" s="213"/>
      <c r="F71" s="587"/>
      <c r="G71" s="589"/>
      <c r="H71" s="216"/>
      <c r="I71" s="213"/>
      <c r="J71" s="216"/>
      <c r="K71" s="213"/>
      <c r="L71" s="216"/>
      <c r="M71" s="213"/>
      <c r="N71" s="216"/>
      <c r="O71" s="222" t="s">
        <v>4</v>
      </c>
      <c r="P71" s="113"/>
      <c r="Q71" s="93"/>
    </row>
    <row r="72" spans="1:25" outlineLevel="1">
      <c r="A72" s="82"/>
      <c r="B72" s="116"/>
      <c r="C72" s="121"/>
      <c r="D72" s="213"/>
      <c r="E72" s="213"/>
      <c r="F72" s="588"/>
      <c r="G72" s="590"/>
      <c r="H72" s="166"/>
      <c r="I72" s="213"/>
      <c r="J72" s="166"/>
      <c r="K72" s="213"/>
      <c r="L72" s="217"/>
      <c r="M72" s="213"/>
      <c r="N72" s="217"/>
      <c r="O72" s="224">
        <f>Q66</f>
        <v>119.16</v>
      </c>
      <c r="P72" s="113"/>
      <c r="Q72" s="93"/>
    </row>
    <row r="73" spans="1:25">
      <c r="A73" s="82"/>
      <c r="B73" s="116"/>
      <c r="C73" s="121"/>
      <c r="D73" s="213"/>
      <c r="E73" s="213"/>
      <c r="F73" s="213"/>
      <c r="G73" s="219"/>
      <c r="H73" s="223"/>
      <c r="I73" s="223"/>
      <c r="J73" s="223"/>
      <c r="K73" s="223"/>
      <c r="L73" s="213"/>
      <c r="M73" s="213"/>
      <c r="N73" s="213"/>
      <c r="O73" s="217"/>
      <c r="P73" s="113"/>
      <c r="Q73" s="93"/>
      <c r="T73" s="217"/>
      <c r="U73" s="213"/>
      <c r="V73" s="213"/>
      <c r="W73" s="213"/>
      <c r="X73" s="213"/>
      <c r="Y73" s="213"/>
    </row>
    <row r="74" spans="1:25" ht="15" customHeight="1">
      <c r="A74" s="84"/>
      <c r="B74" s="425"/>
      <c r="C74" s="424" t="str">
        <f>'Plan. Orçamentária'!E37</f>
        <v>MURO DE CONTENÇÃO</v>
      </c>
      <c r="D74" s="424"/>
      <c r="E74" s="424"/>
      <c r="F74" s="424"/>
      <c r="G74" s="424"/>
      <c r="H74" s="424"/>
      <c r="I74" s="424"/>
      <c r="J74" s="424"/>
      <c r="K74" s="424"/>
      <c r="L74" s="424"/>
      <c r="M74" s="424"/>
      <c r="N74" s="424"/>
      <c r="O74" s="424"/>
      <c r="P74" s="421"/>
      <c r="Q74" s="422"/>
      <c r="T74" s="391"/>
    </row>
    <row r="75" spans="1:25">
      <c r="A75" s="83">
        <f>A70+1</f>
        <v>3004</v>
      </c>
      <c r="B75" s="115" t="str">
        <f>IF(A75&lt;&gt;0,INDEX('Plan. Orçamentária'!$D$16:$K$306,MATCH(A75,'Plan. Orçamentária'!$D$16:$D$306,0),3),0)</f>
        <v>02.02.103</v>
      </c>
      <c r="C75" s="584" t="str">
        <f>IF(A75&lt;&gt;0,INDEX('Plan. Orçamentária'!$D$16:$K$306,MATCH(A75,'Plan. Orçamentária'!$D$16:$D$306,0),4),0)</f>
        <v>ESTACA ESCAVADA MECANICAMENTE DIAM 40CM</v>
      </c>
      <c r="D75" s="584"/>
      <c r="E75" s="584"/>
      <c r="F75" s="584"/>
      <c r="G75" s="584"/>
      <c r="H75" s="584"/>
      <c r="I75" s="584"/>
      <c r="J75" s="584"/>
      <c r="K75" s="584"/>
      <c r="L75" s="584"/>
      <c r="M75" s="584"/>
      <c r="N75" s="584"/>
      <c r="O75" s="584"/>
      <c r="P75" s="112" t="str">
        <f>IF(A75&lt;&gt;0,INDEX('Plan. Orçamentária'!$D$16:$K$306,MATCH(A75,'Plan. Orçamentária'!$D$16:$D$306,0),5),0)</f>
        <v>M</v>
      </c>
      <c r="Q75" s="92">
        <f>TRUNC(SUM(O77),2)</f>
        <v>120</v>
      </c>
    </row>
    <row r="76" spans="1:25">
      <c r="A76" s="82"/>
      <c r="B76" s="116"/>
      <c r="C76" s="121"/>
      <c r="D76" s="213"/>
      <c r="E76" s="213"/>
      <c r="F76" s="213"/>
      <c r="G76" s="219"/>
      <c r="H76" s="223"/>
      <c r="I76" s="223"/>
      <c r="J76" s="223"/>
      <c r="K76" s="223"/>
      <c r="L76" s="432" t="s">
        <v>31625</v>
      </c>
      <c r="M76" s="432"/>
      <c r="N76" s="434" t="s">
        <v>24</v>
      </c>
      <c r="O76" s="222" t="s">
        <v>4</v>
      </c>
      <c r="P76" s="113"/>
      <c r="Q76" s="93"/>
      <c r="T76" s="217"/>
      <c r="U76" s="213"/>
      <c r="V76" s="213"/>
      <c r="W76" s="213"/>
      <c r="X76" s="213"/>
      <c r="Y76" s="213"/>
    </row>
    <row r="77" spans="1:25">
      <c r="A77" s="82"/>
      <c r="B77" s="116"/>
      <c r="C77" s="121"/>
      <c r="D77" s="213"/>
      <c r="E77" s="213"/>
      <c r="F77" s="213"/>
      <c r="G77" s="219"/>
      <c r="H77" s="223"/>
      <c r="I77" s="223"/>
      <c r="J77" s="223"/>
      <c r="K77" s="223"/>
      <c r="L77" s="224">
        <v>10</v>
      </c>
      <c r="M77" s="224" t="s">
        <v>31624</v>
      </c>
      <c r="N77" s="224">
        <v>12</v>
      </c>
      <c r="O77" s="224">
        <f>L77*N77</f>
        <v>120</v>
      </c>
      <c r="P77" s="113"/>
      <c r="Q77" s="93"/>
      <c r="T77" s="217"/>
      <c r="U77" s="213"/>
      <c r="V77" s="213"/>
      <c r="W77" s="213"/>
      <c r="X77" s="213"/>
      <c r="Y77" s="213"/>
    </row>
    <row r="78" spans="1:25">
      <c r="A78" s="82"/>
      <c r="B78" s="116"/>
      <c r="C78" s="121"/>
      <c r="D78" s="213"/>
      <c r="E78" s="213"/>
      <c r="F78" s="213"/>
      <c r="G78" s="219"/>
      <c r="H78" s="223"/>
      <c r="I78" s="223"/>
      <c r="J78" s="223"/>
      <c r="K78" s="223"/>
      <c r="L78" s="213"/>
      <c r="M78" s="213"/>
      <c r="N78" s="213"/>
      <c r="O78" s="217"/>
      <c r="P78" s="113"/>
      <c r="Q78" s="93"/>
      <c r="T78" s="217"/>
      <c r="U78" s="213"/>
      <c r="V78" s="213"/>
      <c r="W78" s="213"/>
      <c r="X78" s="213"/>
      <c r="Y78" s="213"/>
    </row>
    <row r="79" spans="1:25">
      <c r="A79" s="83">
        <f>A75+1</f>
        <v>3005</v>
      </c>
      <c r="B79" s="115">
        <f>IF(A79&lt;&gt;0,INDEX('Plan. Orçamentária'!$D$16:$K$306,MATCH(A79,'Plan. Orçamentária'!$D$16:$D$306,0),3),0)</f>
        <v>95584</v>
      </c>
      <c r="C79" s="584" t="str">
        <f>IF(A79&lt;&gt;0,INDEX('Plan. Orçamentária'!$D$16:$K$306,MATCH(A79,'Plan. Orçamentária'!$D$16:$D$306,0),4),0)</f>
        <v>MONTAGEM DE ARMADURA TRANSVERSAL DE ESTACAS DE SEÇÃO CIRCULAR, DIÂMETRO = 6,30 MM. AF_09/2021_PS</v>
      </c>
      <c r="D79" s="584"/>
      <c r="E79" s="584"/>
      <c r="F79" s="584"/>
      <c r="G79" s="584"/>
      <c r="H79" s="584"/>
      <c r="I79" s="584"/>
      <c r="J79" s="584"/>
      <c r="K79" s="584"/>
      <c r="L79" s="584"/>
      <c r="M79" s="584"/>
      <c r="N79" s="584"/>
      <c r="O79" s="584"/>
      <c r="P79" s="112" t="str">
        <f>IF(A79&lt;&gt;0,INDEX('Plan. Orçamentária'!$D$16:$K$306,MATCH(A79,'Plan. Orçamentária'!$D$16:$D$306,0),5),0)</f>
        <v>KG</v>
      </c>
      <c r="Q79" s="92">
        <f>TRUNC(SUM(O81:O82),2)</f>
        <v>96</v>
      </c>
    </row>
    <row r="80" spans="1:25" outlineLevel="1">
      <c r="A80" s="82"/>
      <c r="B80" s="116"/>
      <c r="C80" s="121"/>
      <c r="D80" s="213"/>
      <c r="E80" s="213"/>
      <c r="F80" s="213"/>
      <c r="G80" s="213"/>
      <c r="H80" s="216"/>
      <c r="I80" s="213"/>
      <c r="J80" s="216"/>
      <c r="K80" s="213"/>
      <c r="L80" s="216"/>
      <c r="M80" s="213"/>
      <c r="N80" s="222"/>
      <c r="O80" s="222" t="s">
        <v>4</v>
      </c>
      <c r="P80" s="113"/>
      <c r="Q80" s="93"/>
    </row>
    <row r="81" spans="1:25" outlineLevel="1">
      <c r="A81" s="82"/>
      <c r="B81" s="116"/>
      <c r="C81" s="121"/>
      <c r="D81" s="213"/>
      <c r="E81" s="213"/>
      <c r="F81" s="213"/>
      <c r="G81" s="213"/>
      <c r="H81" s="166"/>
      <c r="I81" s="213"/>
      <c r="J81" s="166"/>
      <c r="K81" s="213"/>
      <c r="L81" s="217"/>
      <c r="M81" s="213"/>
      <c r="N81" s="217"/>
      <c r="O81" s="433">
        <v>96</v>
      </c>
      <c r="P81" s="113"/>
      <c r="Q81" s="93"/>
    </row>
    <row r="82" spans="1:25">
      <c r="A82" s="82"/>
      <c r="B82" s="116"/>
      <c r="C82" s="121"/>
      <c r="D82" s="213"/>
      <c r="E82" s="213"/>
      <c r="F82" s="213"/>
      <c r="G82" s="219"/>
      <c r="H82" s="223"/>
      <c r="I82" s="223"/>
      <c r="J82" s="166"/>
      <c r="K82" s="213"/>
      <c r="L82" s="217"/>
      <c r="M82" s="213"/>
      <c r="N82" s="217"/>
      <c r="O82" s="213"/>
      <c r="P82" s="113"/>
      <c r="Q82" s="93"/>
      <c r="T82" s="217"/>
      <c r="U82" s="213"/>
      <c r="V82" s="213"/>
      <c r="W82" s="213"/>
      <c r="X82" s="213"/>
      <c r="Y82" s="213"/>
    </row>
    <row r="83" spans="1:25">
      <c r="A83" s="83">
        <f>A79+1</f>
        <v>3006</v>
      </c>
      <c r="B83" s="115">
        <f>IF(A83&lt;&gt;0,INDEX('Plan. Orçamentária'!$D$16:$K$306,MATCH(A83,'Plan. Orçamentária'!$D$16:$D$306,0),3),0)</f>
        <v>95577</v>
      </c>
      <c r="C83" s="584" t="str">
        <f>IF(A83&lt;&gt;0,INDEX('Plan. Orçamentária'!$D$16:$K$306,MATCH(A83,'Plan. Orçamentária'!$D$16:$D$306,0),4),0)</f>
        <v>MONTAGEM DE ARMADURA DE ESTACAS, DIÂMETRO = 10,0 MM. AF_09/2021_PS</v>
      </c>
      <c r="D83" s="584"/>
      <c r="E83" s="584"/>
      <c r="F83" s="584"/>
      <c r="G83" s="584"/>
      <c r="H83" s="584"/>
      <c r="I83" s="584"/>
      <c r="J83" s="584"/>
      <c r="K83" s="584"/>
      <c r="L83" s="584"/>
      <c r="M83" s="584"/>
      <c r="N83" s="584"/>
      <c r="O83" s="584"/>
      <c r="P83" s="112" t="str">
        <f>IF(A83&lt;&gt;0,INDEX('Plan. Orçamentária'!$D$16:$K$306,MATCH(A83,'Plan. Orçamentária'!$D$16:$D$306,0),5),0)</f>
        <v>KG</v>
      </c>
      <c r="Q83" s="92">
        <f>TRUNC(SUM(O85),2)</f>
        <v>272</v>
      </c>
    </row>
    <row r="84" spans="1:25">
      <c r="A84" s="82"/>
      <c r="B84" s="116"/>
      <c r="C84" s="121"/>
      <c r="D84" s="213"/>
      <c r="E84" s="213"/>
      <c r="F84" s="213"/>
      <c r="G84" s="219"/>
      <c r="H84" s="223"/>
      <c r="I84" s="223"/>
      <c r="J84" s="223"/>
      <c r="K84" s="223"/>
      <c r="L84" s="213"/>
      <c r="M84" s="213"/>
      <c r="N84" s="213"/>
      <c r="O84" s="222" t="s">
        <v>4</v>
      </c>
      <c r="P84" s="113"/>
      <c r="Q84" s="93"/>
      <c r="T84" s="217"/>
      <c r="U84" s="213"/>
      <c r="V84" s="213"/>
      <c r="W84" s="213"/>
      <c r="X84" s="213"/>
      <c r="Y84" s="213"/>
    </row>
    <row r="85" spans="1:25">
      <c r="A85" s="82"/>
      <c r="B85" s="116"/>
      <c r="C85" s="121"/>
      <c r="D85" s="213"/>
      <c r="E85" s="213"/>
      <c r="F85" s="213"/>
      <c r="G85" s="219"/>
      <c r="H85" s="223"/>
      <c r="I85" s="223"/>
      <c r="J85" s="223"/>
      <c r="K85" s="223"/>
      <c r="L85" s="213"/>
      <c r="M85" s="213"/>
      <c r="N85" s="166"/>
      <c r="O85" s="433">
        <v>272</v>
      </c>
      <c r="P85" s="113"/>
      <c r="Q85" s="93"/>
      <c r="T85" s="217"/>
      <c r="U85" s="213"/>
      <c r="V85" s="213"/>
      <c r="W85" s="213"/>
      <c r="X85" s="213"/>
      <c r="Y85" s="213"/>
    </row>
    <row r="86" spans="1:25">
      <c r="A86" s="82"/>
      <c r="B86" s="116"/>
      <c r="C86" s="121"/>
      <c r="D86" s="213"/>
      <c r="E86" s="213"/>
      <c r="F86" s="213"/>
      <c r="G86" s="219"/>
      <c r="H86" s="223"/>
      <c r="I86" s="223"/>
      <c r="J86" s="223"/>
      <c r="K86" s="223"/>
      <c r="L86" s="213"/>
      <c r="M86" s="213"/>
      <c r="N86" s="213"/>
      <c r="O86" s="217"/>
      <c r="P86" s="113"/>
      <c r="Q86" s="93"/>
      <c r="T86" s="217"/>
      <c r="U86" s="213"/>
      <c r="V86" s="213"/>
      <c r="W86" s="213"/>
      <c r="X86" s="213"/>
      <c r="Y86" s="213"/>
    </row>
    <row r="87" spans="1:25">
      <c r="A87" s="83">
        <f>A83+1</f>
        <v>3007</v>
      </c>
      <c r="B87" s="115" t="str">
        <f>IF(A87&lt;&gt;0,INDEX('Plan. Orçamentária'!$D$16:$K$306,MATCH(A87,'Plan. Orçamentária'!$D$16:$D$306,0),3),0)</f>
        <v>12.12.010</v>
      </c>
      <c r="C87" s="584" t="str">
        <f>IF(A87&lt;&gt;0,INDEX('Plan. Orçamentária'!$D$16:$K$306,MATCH(A87,'Plan. Orçamentária'!$D$16:$D$306,0),4),0)</f>
        <v>Taxa de mobilização e desmobilização de equipamentos para execução de estaca tipo hélice contínua em solo</v>
      </c>
      <c r="D87" s="584"/>
      <c r="E87" s="584"/>
      <c r="F87" s="584"/>
      <c r="G87" s="584"/>
      <c r="H87" s="584"/>
      <c r="I87" s="584"/>
      <c r="J87" s="584"/>
      <c r="K87" s="584"/>
      <c r="L87" s="584"/>
      <c r="M87" s="584"/>
      <c r="N87" s="584"/>
      <c r="O87" s="584"/>
      <c r="P87" s="112" t="str">
        <f>IF(A87&lt;&gt;0,INDEX('Plan. Orçamentária'!$D$16:$K$306,MATCH(A87,'Plan. Orçamentária'!$D$16:$D$306,0),5),0)</f>
        <v>TX</v>
      </c>
      <c r="Q87" s="92">
        <f>TRUNC(SUM(O89:O90),2)</f>
        <v>1</v>
      </c>
    </row>
    <row r="88" spans="1:25" outlineLevel="1">
      <c r="A88" s="82"/>
      <c r="B88" s="116"/>
      <c r="C88" s="121"/>
      <c r="D88" s="213"/>
      <c r="E88" s="213"/>
      <c r="F88" s="213"/>
      <c r="G88" s="213"/>
      <c r="H88" s="216"/>
      <c r="I88" s="213"/>
      <c r="J88" s="216"/>
      <c r="K88" s="213"/>
      <c r="L88" s="216"/>
      <c r="M88" s="213"/>
      <c r="N88" s="222"/>
      <c r="O88" s="222" t="s">
        <v>4</v>
      </c>
      <c r="P88" s="113"/>
      <c r="Q88" s="93"/>
    </row>
    <row r="89" spans="1:25" outlineLevel="1">
      <c r="A89" s="82"/>
      <c r="B89" s="116"/>
      <c r="C89" s="121"/>
      <c r="D89" s="213"/>
      <c r="E89" s="213"/>
      <c r="F89" s="213"/>
      <c r="G89" s="213"/>
      <c r="H89" s="166"/>
      <c r="I89" s="213"/>
      <c r="J89" s="166"/>
      <c r="K89" s="213"/>
      <c r="L89" s="217"/>
      <c r="M89" s="213"/>
      <c r="N89" s="217"/>
      <c r="O89" s="224">
        <v>1</v>
      </c>
      <c r="P89" s="113"/>
      <c r="Q89" s="93"/>
    </row>
    <row r="90" spans="1:25">
      <c r="A90" s="82"/>
      <c r="B90" s="116"/>
      <c r="C90" s="121"/>
      <c r="D90" s="213"/>
      <c r="E90" s="213"/>
      <c r="F90" s="213"/>
      <c r="G90" s="219"/>
      <c r="H90" s="223"/>
      <c r="I90" s="223"/>
      <c r="J90" s="166"/>
      <c r="K90" s="213"/>
      <c r="L90" s="217"/>
      <c r="M90" s="213"/>
      <c r="N90" s="217"/>
      <c r="O90" s="213"/>
      <c r="P90" s="113"/>
      <c r="Q90" s="93"/>
      <c r="T90" s="217"/>
      <c r="U90" s="213"/>
      <c r="V90" s="213"/>
      <c r="W90" s="213"/>
      <c r="X90" s="213"/>
      <c r="Y90" s="213"/>
    </row>
    <row r="91" spans="1:25">
      <c r="A91" s="83">
        <f>A87+1</f>
        <v>3008</v>
      </c>
      <c r="B91" s="115">
        <f>IF(A91&lt;&gt;0,INDEX('Plan. Orçamentária'!$D$16:$K$306,MATCH(A91,'Plan. Orçamentária'!$D$16:$D$306,0),3),0)</f>
        <v>1004010</v>
      </c>
      <c r="C91" s="584" t="str">
        <f>IF(A91&lt;&gt;0,INDEX('Plan. Orçamentária'!$D$16:$K$306,MATCH(A91,'Plan. Orçamentária'!$D$16:$D$306,0),4),0)</f>
        <v>APILOAMENTO DO FUNDO DE VALAS, PARA SIMPLES REGULARIZAÇÃO</v>
      </c>
      <c r="D91" s="584"/>
      <c r="E91" s="584"/>
      <c r="F91" s="584"/>
      <c r="G91" s="584"/>
      <c r="H91" s="584"/>
      <c r="I91" s="584"/>
      <c r="J91" s="584"/>
      <c r="K91" s="584"/>
      <c r="L91" s="584"/>
      <c r="M91" s="584"/>
      <c r="N91" s="584"/>
      <c r="O91" s="584"/>
      <c r="P91" s="112" t="str">
        <f>IF(A91&lt;&gt;0,INDEX('Plan. Orçamentária'!$D$16:$K$306,MATCH(A91,'Plan. Orçamentária'!$D$16:$D$306,0),5),0)</f>
        <v>M2</v>
      </c>
      <c r="Q91" s="92">
        <f>TRUNC(SUM(O93:O94),2)</f>
        <v>20.239999999999998</v>
      </c>
    </row>
    <row r="92" spans="1:25" outlineLevel="1">
      <c r="A92" s="82"/>
      <c r="B92" s="116"/>
      <c r="C92" s="121"/>
      <c r="D92" s="213"/>
      <c r="E92" s="213"/>
      <c r="F92" s="213"/>
      <c r="G92" s="213"/>
      <c r="H92" s="216"/>
      <c r="I92" s="213"/>
      <c r="J92" s="216"/>
      <c r="K92" s="213"/>
      <c r="L92" s="216"/>
      <c r="M92" s="213"/>
      <c r="N92" s="222"/>
      <c r="O92" s="222" t="s">
        <v>4</v>
      </c>
      <c r="P92" s="113"/>
      <c r="Q92" s="93"/>
    </row>
    <row r="93" spans="1:25" outlineLevel="1">
      <c r="A93" s="82"/>
      <c r="B93" s="116"/>
      <c r="C93" s="121"/>
      <c r="D93" s="213"/>
      <c r="E93" s="213"/>
      <c r="F93" s="213"/>
      <c r="G93" s="213"/>
      <c r="H93" s="166"/>
      <c r="I93" s="213"/>
      <c r="J93" s="166"/>
      <c r="K93" s="213"/>
      <c r="L93" s="217"/>
      <c r="M93" s="213"/>
      <c r="N93" s="217" t="s">
        <v>31636</v>
      </c>
      <c r="O93" s="433">
        <v>20.239999999999998</v>
      </c>
      <c r="P93" s="113"/>
      <c r="Q93" s="93"/>
    </row>
    <row r="94" spans="1:25">
      <c r="A94" s="82"/>
      <c r="B94" s="116"/>
      <c r="C94" s="121"/>
      <c r="D94" s="213"/>
      <c r="E94" s="213"/>
      <c r="F94" s="213"/>
      <c r="G94" s="219"/>
      <c r="H94" s="223"/>
      <c r="I94" s="223"/>
      <c r="J94" s="166"/>
      <c r="K94" s="213"/>
      <c r="L94" s="217"/>
      <c r="M94" s="213"/>
      <c r="N94" s="217"/>
      <c r="O94" s="213"/>
      <c r="P94" s="113"/>
      <c r="Q94" s="93"/>
      <c r="T94" s="217"/>
      <c r="U94" s="213"/>
      <c r="V94" s="213"/>
      <c r="W94" s="213"/>
      <c r="X94" s="213"/>
      <c r="Y94" s="213"/>
    </row>
    <row r="95" spans="1:25">
      <c r="A95" s="83">
        <f>A91+1</f>
        <v>3009</v>
      </c>
      <c r="B95" s="115">
        <f>IF(A95&lt;&gt;0,INDEX('Plan. Orçamentária'!$D$16:$K$306,MATCH(A95,'Plan. Orçamentária'!$D$16:$D$306,0),3),0)</f>
        <v>96621</v>
      </c>
      <c r="C95" s="584" t="str">
        <f>IF(A95&lt;&gt;0,INDEX('Plan. Orçamentária'!$D$16:$K$306,MATCH(A95,'Plan. Orçamentária'!$D$16:$D$306,0),4),0)</f>
        <v>LASTRO COM MATERIAL GRANULAR, APLICAÇÃO EM BLOCOS DE COROAMENTO, ESPESSURA DE *5 CM*. AF_01/2024</v>
      </c>
      <c r="D95" s="584"/>
      <c r="E95" s="584"/>
      <c r="F95" s="584"/>
      <c r="G95" s="584"/>
      <c r="H95" s="584"/>
      <c r="I95" s="584"/>
      <c r="J95" s="584"/>
      <c r="K95" s="584"/>
      <c r="L95" s="584"/>
      <c r="M95" s="584"/>
      <c r="N95" s="584"/>
      <c r="O95" s="584"/>
      <c r="P95" s="112" t="str">
        <f>IF(A95&lt;&gt;0,INDEX('Plan. Orçamentária'!$D$16:$K$306,MATCH(A95,'Plan. Orçamentária'!$D$16:$D$306,0),5),0)</f>
        <v>M3</v>
      </c>
      <c r="Q95" s="92">
        <f>TRUNC(SUM(O97),2)</f>
        <v>1.01</v>
      </c>
    </row>
    <row r="96" spans="1:25">
      <c r="A96" s="82"/>
      <c r="B96" s="116"/>
      <c r="C96" s="121"/>
      <c r="D96" s="213"/>
      <c r="E96" s="213"/>
      <c r="F96" s="213"/>
      <c r="G96" s="219"/>
      <c r="H96" s="223"/>
      <c r="I96" s="223"/>
      <c r="J96" s="223"/>
      <c r="K96" s="223"/>
      <c r="L96" s="432" t="s">
        <v>31635</v>
      </c>
      <c r="M96" s="432"/>
      <c r="N96" s="434" t="s">
        <v>27</v>
      </c>
      <c r="O96" s="222" t="s">
        <v>4</v>
      </c>
      <c r="P96" s="113"/>
      <c r="Q96" s="93"/>
      <c r="T96" s="217"/>
      <c r="U96" s="213"/>
      <c r="V96" s="213"/>
      <c r="W96" s="213"/>
      <c r="X96" s="213"/>
      <c r="Y96" s="213"/>
    </row>
    <row r="97" spans="1:25">
      <c r="A97" s="82"/>
      <c r="B97" s="116"/>
      <c r="C97" s="121"/>
      <c r="D97" s="213"/>
      <c r="E97" s="213"/>
      <c r="F97" s="213"/>
      <c r="G97" s="219"/>
      <c r="H97" s="223"/>
      <c r="I97" s="223"/>
      <c r="J97" s="223"/>
      <c r="K97" s="223"/>
      <c r="L97" s="224">
        <f>Q91</f>
        <v>20.239999999999998</v>
      </c>
      <c r="M97" s="224" t="s">
        <v>31624</v>
      </c>
      <c r="N97" s="224">
        <v>0.05</v>
      </c>
      <c r="O97" s="433">
        <f>L97*N97</f>
        <v>1.01</v>
      </c>
      <c r="P97" s="113"/>
      <c r="Q97" s="93"/>
      <c r="T97" s="217"/>
      <c r="U97" s="213"/>
      <c r="V97" s="213"/>
      <c r="W97" s="213"/>
      <c r="X97" s="213"/>
      <c r="Y97" s="213"/>
    </row>
    <row r="98" spans="1:25">
      <c r="A98" s="82"/>
      <c r="B98" s="116"/>
      <c r="C98" s="121"/>
      <c r="D98" s="213"/>
      <c r="E98" s="213"/>
      <c r="F98" s="213"/>
      <c r="G98" s="219"/>
      <c r="H98" s="223"/>
      <c r="I98" s="223"/>
      <c r="J98" s="223"/>
      <c r="K98" s="223"/>
      <c r="L98" s="213"/>
      <c r="M98" s="213"/>
      <c r="N98" s="213"/>
      <c r="O98" s="217"/>
      <c r="P98" s="113"/>
      <c r="Q98" s="93"/>
      <c r="T98" s="217"/>
      <c r="U98" s="213"/>
      <c r="V98" s="213"/>
      <c r="W98" s="213"/>
      <c r="X98" s="213"/>
      <c r="Y98" s="213"/>
    </row>
    <row r="99" spans="1:25">
      <c r="A99" s="83">
        <f>A95+1</f>
        <v>3010</v>
      </c>
      <c r="B99" s="115">
        <f>IF(A99&lt;&gt;0,INDEX('Plan. Orçamentária'!$D$16:$K$306,MATCH(A99,'Plan. Orçamentária'!$D$16:$D$306,0),3),0)</f>
        <v>96538</v>
      </c>
      <c r="C99" s="584" t="str">
        <f>IF(A99&lt;&gt;0,INDEX('Plan. Orçamentária'!$D$16:$K$306,MATCH(A99,'Plan. Orçamentária'!$D$16:$D$306,0),4),0)</f>
        <v>FABRICAÇÃO, MONTAGEM E DESMONTAGEM DE FÔRMA PARA SAPATA, EM CHAPA DE MADEIRA COMPENSADA RESINADA, E=17 MM, 2 UTILIZAÇÕES. AF_01/2024</v>
      </c>
      <c r="D99" s="584"/>
      <c r="E99" s="584"/>
      <c r="F99" s="584"/>
      <c r="G99" s="584"/>
      <c r="H99" s="584"/>
      <c r="I99" s="584"/>
      <c r="J99" s="584"/>
      <c r="K99" s="584"/>
      <c r="L99" s="584"/>
      <c r="M99" s="584"/>
      <c r="N99" s="584"/>
      <c r="O99" s="584"/>
      <c r="P99" s="112" t="str">
        <f>IF(A99&lt;&gt;0,INDEX('Plan. Orçamentária'!$D$16:$K$306,MATCH(A99,'Plan. Orçamentária'!$D$16:$D$306,0),5),0)</f>
        <v>M2</v>
      </c>
      <c r="Q99" s="92">
        <f>TRUNC(SUM(O101:O102),2)</f>
        <v>35.36</v>
      </c>
    </row>
    <row r="100" spans="1:25" outlineLevel="1">
      <c r="A100" s="82"/>
      <c r="B100" s="116"/>
      <c r="C100" s="121"/>
      <c r="D100" s="213"/>
      <c r="E100" s="213"/>
      <c r="F100" s="213"/>
      <c r="G100" s="213"/>
      <c r="H100" s="216"/>
      <c r="I100" s="213"/>
      <c r="J100" s="216"/>
      <c r="K100" s="213"/>
      <c r="L100" s="216"/>
      <c r="M100" s="213"/>
      <c r="N100" s="222"/>
      <c r="O100" s="222" t="s">
        <v>4</v>
      </c>
      <c r="P100" s="113"/>
      <c r="Q100" s="93"/>
    </row>
    <row r="101" spans="1:25" outlineLevel="1">
      <c r="A101" s="82"/>
      <c r="B101" s="116"/>
      <c r="C101" s="121"/>
      <c r="D101" s="213"/>
      <c r="E101" s="213"/>
      <c r="F101" s="213"/>
      <c r="G101" s="213"/>
      <c r="H101" s="166"/>
      <c r="I101" s="213"/>
      <c r="J101" s="166"/>
      <c r="K101" s="213"/>
      <c r="L101" s="217"/>
      <c r="M101" s="213"/>
      <c r="N101" s="217"/>
      <c r="O101" s="224">
        <f>17.59+17.77</f>
        <v>35.36</v>
      </c>
      <c r="P101" s="113"/>
      <c r="Q101" s="93"/>
    </row>
    <row r="102" spans="1:25">
      <c r="A102" s="82"/>
      <c r="B102" s="116"/>
      <c r="C102" s="121"/>
      <c r="D102" s="213"/>
      <c r="E102" s="213"/>
      <c r="F102" s="213"/>
      <c r="G102" s="219"/>
      <c r="H102" s="223"/>
      <c r="I102" s="223"/>
      <c r="J102" s="166"/>
      <c r="K102" s="213"/>
      <c r="L102" s="217"/>
      <c r="M102" s="213"/>
      <c r="N102" s="217"/>
      <c r="O102" s="213"/>
      <c r="P102" s="113"/>
      <c r="Q102" s="93"/>
      <c r="T102" s="217"/>
      <c r="U102" s="213"/>
      <c r="V102" s="213"/>
      <c r="W102" s="213"/>
      <c r="X102" s="213"/>
      <c r="Y102" s="213"/>
    </row>
    <row r="103" spans="1:25">
      <c r="A103" s="83">
        <f>A99+1</f>
        <v>3011</v>
      </c>
      <c r="B103" s="115" t="str">
        <f>IF(A103&lt;&gt;0,INDEX('Plan. Orçamentária'!$D$16:$K$306,MATCH(A103,'Plan. Orçamentária'!$D$16:$D$306,0),3),0)</f>
        <v>10.01.040</v>
      </c>
      <c r="C103" s="584" t="str">
        <f>IF(A103&lt;&gt;0,INDEX('Plan. Orçamentária'!$D$16:$K$306,MATCH(A103,'Plan. Orçamentária'!$D$16:$D$306,0),4),0)</f>
        <v>Armadura em barra de aço CA-50 (A ou B) fyk = 500 MPa</v>
      </c>
      <c r="D103" s="584"/>
      <c r="E103" s="584"/>
      <c r="F103" s="584"/>
      <c r="G103" s="584"/>
      <c r="H103" s="584"/>
      <c r="I103" s="584"/>
      <c r="J103" s="584"/>
      <c r="K103" s="584"/>
      <c r="L103" s="584"/>
      <c r="M103" s="584"/>
      <c r="N103" s="584"/>
      <c r="O103" s="584"/>
      <c r="P103" s="112" t="str">
        <f>IF(A103&lt;&gt;0,INDEX('Plan. Orçamentária'!$D$16:$K$306,MATCH(A103,'Plan. Orçamentária'!$D$16:$D$306,0),5),0)</f>
        <v>KG</v>
      </c>
      <c r="Q103" s="92">
        <f>TRUNC(SUM(O105:O106),2)</f>
        <v>651</v>
      </c>
    </row>
    <row r="104" spans="1:25" outlineLevel="1">
      <c r="A104" s="82"/>
      <c r="B104" s="116"/>
      <c r="C104" s="121"/>
      <c r="D104" s="213"/>
      <c r="E104" s="213"/>
      <c r="F104" s="213"/>
      <c r="G104" s="213"/>
      <c r="H104" s="216"/>
      <c r="I104" s="213"/>
      <c r="J104" s="216"/>
      <c r="K104" s="213"/>
      <c r="L104" s="216"/>
      <c r="M104" s="213"/>
      <c r="N104" s="222"/>
      <c r="O104" s="222" t="s">
        <v>4</v>
      </c>
      <c r="P104" s="113"/>
      <c r="Q104" s="93"/>
    </row>
    <row r="105" spans="1:25" outlineLevel="1">
      <c r="A105" s="82"/>
      <c r="B105" s="116"/>
      <c r="C105" s="121"/>
      <c r="D105" s="213"/>
      <c r="E105" s="213"/>
      <c r="F105" s="213"/>
      <c r="G105" s="213"/>
      <c r="H105" s="166"/>
      <c r="I105" s="213"/>
      <c r="J105" s="166"/>
      <c r="K105" s="213"/>
      <c r="L105" s="217"/>
      <c r="M105" s="213"/>
      <c r="N105" s="217"/>
      <c r="O105" s="224">
        <v>651</v>
      </c>
      <c r="P105" s="113"/>
      <c r="Q105" s="93"/>
    </row>
    <row r="106" spans="1:25">
      <c r="A106" s="82"/>
      <c r="B106" s="116"/>
      <c r="C106" s="121"/>
      <c r="D106" s="213"/>
      <c r="E106" s="213"/>
      <c r="F106" s="213"/>
      <c r="G106" s="219"/>
      <c r="H106" s="223"/>
      <c r="I106" s="223"/>
      <c r="J106" s="166"/>
      <c r="K106" s="213"/>
      <c r="L106" s="217"/>
      <c r="M106" s="213"/>
      <c r="N106" s="217"/>
      <c r="O106" s="213"/>
      <c r="P106" s="113"/>
      <c r="Q106" s="93"/>
      <c r="T106" s="217"/>
      <c r="U106" s="213"/>
      <c r="V106" s="213"/>
      <c r="W106" s="213"/>
      <c r="X106" s="213"/>
      <c r="Y106" s="213"/>
    </row>
    <row r="107" spans="1:25">
      <c r="A107" s="83">
        <f>A103+1</f>
        <v>3012</v>
      </c>
      <c r="B107" s="115">
        <f>IF(A107&lt;&gt;0,INDEX('Plan. Orçamentária'!$D$16:$K$306,MATCH(A107,'Plan. Orçamentária'!$D$16:$D$306,0),3),0)</f>
        <v>96558</v>
      </c>
      <c r="C107" s="584" t="str">
        <f>IF(A107&lt;&gt;0,INDEX('Plan. Orçamentária'!$D$16:$K$306,MATCH(A107,'Plan. Orçamentária'!$D$16:$D$306,0),4),0)</f>
        <v>CONCRETAGEM DE SAPATA, FCK 30 MPA, COM USO DE BOMBA - LANÇAMENTO, ADENSAMENTO E ACABAMENTO. AF_01/2024</v>
      </c>
      <c r="D107" s="584"/>
      <c r="E107" s="584"/>
      <c r="F107" s="584"/>
      <c r="G107" s="584"/>
      <c r="H107" s="584"/>
      <c r="I107" s="584"/>
      <c r="J107" s="584"/>
      <c r="K107" s="584"/>
      <c r="L107" s="584"/>
      <c r="M107" s="584"/>
      <c r="N107" s="584"/>
      <c r="O107" s="584"/>
      <c r="P107" s="112" t="str">
        <f>IF(A107&lt;&gt;0,INDEX('Plan. Orçamentária'!$D$16:$K$306,MATCH(A107,'Plan. Orçamentária'!$D$16:$D$306,0),5),0)</f>
        <v>M3</v>
      </c>
      <c r="Q107" s="92">
        <f>TRUNC(SUM(O109),2)</f>
        <v>6.16</v>
      </c>
    </row>
    <row r="108" spans="1:25">
      <c r="A108" s="82"/>
      <c r="B108" s="116"/>
      <c r="C108" s="121"/>
      <c r="D108" s="213"/>
      <c r="E108" s="213"/>
      <c r="F108" s="213"/>
      <c r="G108" s="219"/>
      <c r="H108" s="223"/>
      <c r="I108" s="223"/>
      <c r="J108" s="223"/>
      <c r="K108" s="223"/>
      <c r="L108" s="213"/>
      <c r="M108" s="213"/>
      <c r="N108" s="213"/>
      <c r="O108" s="222" t="s">
        <v>4</v>
      </c>
      <c r="P108" s="113"/>
      <c r="Q108" s="93"/>
      <c r="T108" s="217"/>
      <c r="U108" s="213"/>
      <c r="V108" s="213"/>
      <c r="W108" s="213"/>
      <c r="X108" s="213"/>
      <c r="Y108" s="213"/>
    </row>
    <row r="109" spans="1:25">
      <c r="A109" s="82"/>
      <c r="B109" s="116"/>
      <c r="C109" s="121"/>
      <c r="D109" s="213"/>
      <c r="E109" s="213"/>
      <c r="F109" s="213"/>
      <c r="G109" s="219"/>
      <c r="H109" s="223"/>
      <c r="I109" s="223"/>
      <c r="J109" s="223"/>
      <c r="K109" s="223"/>
      <c r="L109" s="213"/>
      <c r="M109" s="213"/>
      <c r="N109" s="166"/>
      <c r="O109" s="224">
        <v>6.16</v>
      </c>
      <c r="P109" s="113"/>
      <c r="Q109" s="93"/>
      <c r="T109" s="217"/>
      <c r="U109" s="213"/>
      <c r="V109" s="213"/>
      <c r="W109" s="213"/>
      <c r="X109" s="213"/>
      <c r="Y109" s="213"/>
    </row>
    <row r="110" spans="1:25">
      <c r="A110" s="82"/>
      <c r="B110" s="116"/>
      <c r="C110" s="121"/>
      <c r="D110" s="213"/>
      <c r="E110" s="213"/>
      <c r="F110" s="213"/>
      <c r="G110" s="219"/>
      <c r="H110" s="223"/>
      <c r="I110" s="223"/>
      <c r="J110" s="223"/>
      <c r="K110" s="223"/>
      <c r="L110" s="213"/>
      <c r="M110" s="213"/>
      <c r="N110" s="213"/>
      <c r="O110" s="217"/>
      <c r="P110" s="113"/>
      <c r="Q110" s="93"/>
      <c r="T110" s="217"/>
      <c r="U110" s="213"/>
      <c r="V110" s="213"/>
      <c r="W110" s="213"/>
      <c r="X110" s="213"/>
      <c r="Y110" s="213"/>
    </row>
    <row r="111" spans="1:25">
      <c r="A111" s="83">
        <f>A107+1</f>
        <v>3013</v>
      </c>
      <c r="B111" s="115">
        <f>IF(A111&lt;&gt;0,INDEX('Plan. Orçamentária'!$D$16:$K$306,MATCH(A111,'Plan. Orçamentária'!$D$16:$D$306,0),3),0)</f>
        <v>98557</v>
      </c>
      <c r="C111" s="584" t="str">
        <f>IF(A111&lt;&gt;0,INDEX('Plan. Orçamentária'!$D$16:$K$306,MATCH(A111,'Plan. Orçamentária'!$D$16:$D$306,0),4),0)</f>
        <v>IMPERMEABILIZAÇÃO DE SUPERFÍCIE COM EMULSÃO ASFÁLTICA, 2 DEMÃOS. AF_09/2023</v>
      </c>
      <c r="D111" s="584"/>
      <c r="E111" s="584"/>
      <c r="F111" s="584"/>
      <c r="G111" s="584"/>
      <c r="H111" s="584"/>
      <c r="I111" s="584"/>
      <c r="J111" s="584"/>
      <c r="K111" s="584"/>
      <c r="L111" s="584"/>
      <c r="M111" s="584"/>
      <c r="N111" s="584"/>
      <c r="O111" s="584"/>
      <c r="P111" s="112" t="str">
        <f>IF(A111&lt;&gt;0,INDEX('Plan. Orçamentária'!$D$16:$K$306,MATCH(A111,'Plan. Orçamentária'!$D$16:$D$306,0),5),0)</f>
        <v>M2</v>
      </c>
      <c r="Q111" s="92">
        <f>TRUNC(SUM(O113:O114),2)</f>
        <v>55.6</v>
      </c>
    </row>
    <row r="112" spans="1:25" outlineLevel="1">
      <c r="A112" s="82"/>
      <c r="B112" s="116"/>
      <c r="C112" s="121"/>
      <c r="D112" s="213"/>
      <c r="E112" s="213"/>
      <c r="F112" s="213"/>
      <c r="G112" s="213"/>
      <c r="H112" s="216"/>
      <c r="I112" s="213"/>
      <c r="J112" s="216"/>
      <c r="K112" s="213"/>
      <c r="L112" s="216"/>
      <c r="M112" s="213"/>
      <c r="N112" s="222"/>
      <c r="O112" s="222" t="s">
        <v>4</v>
      </c>
      <c r="P112" s="113"/>
      <c r="Q112" s="93"/>
    </row>
    <row r="113" spans="1:25" outlineLevel="1">
      <c r="A113" s="82"/>
      <c r="B113" s="116"/>
      <c r="C113" s="121"/>
      <c r="D113" s="213"/>
      <c r="E113" s="213"/>
      <c r="F113" s="213"/>
      <c r="G113" s="213"/>
      <c r="H113" s="166"/>
      <c r="I113" s="213"/>
      <c r="J113" s="166"/>
      <c r="K113" s="213"/>
      <c r="L113" s="217"/>
      <c r="M113" s="213"/>
      <c r="N113" s="217"/>
      <c r="O113" s="224">
        <f>Q91+Q99</f>
        <v>55.6</v>
      </c>
      <c r="P113" s="113"/>
      <c r="Q113" s="93"/>
    </row>
    <row r="114" spans="1:25">
      <c r="A114" s="82"/>
      <c r="B114" s="116"/>
      <c r="C114" s="121"/>
      <c r="D114" s="213"/>
      <c r="E114" s="213"/>
      <c r="F114" s="213"/>
      <c r="G114" s="219"/>
      <c r="H114" s="223"/>
      <c r="I114" s="223"/>
      <c r="J114" s="166"/>
      <c r="K114" s="213"/>
      <c r="L114" s="217"/>
      <c r="M114" s="213"/>
      <c r="N114" s="217"/>
      <c r="O114" s="213"/>
      <c r="P114" s="113"/>
      <c r="Q114" s="93"/>
      <c r="T114" s="217"/>
      <c r="U114" s="213"/>
      <c r="V114" s="213"/>
      <c r="W114" s="213"/>
      <c r="X114" s="213"/>
      <c r="Y114" s="213"/>
    </row>
    <row r="115" spans="1:25">
      <c r="A115" s="83">
        <f>A111+1</f>
        <v>3014</v>
      </c>
      <c r="B115" s="115">
        <f>IF(A115&lt;&gt;0,INDEX('Plan. Orçamentária'!$D$16:$K$306,MATCH(A115,'Plan. Orçamentária'!$D$16:$D$306,0),3),0)</f>
        <v>100341</v>
      </c>
      <c r="C115" s="584" t="str">
        <f>IF(A115&lt;&gt;0,INDEX('Plan. Orçamentária'!$D$16:$K$306,MATCH(A115,'Plan. Orçamentária'!$D$16:$D$306,0),4),0)</f>
        <v>FABRICAÇÃO, MONTAGEM E DESMONTAGEM DE FÔRMA PARA CORTINA DE CONTENÇÃO, EM CHAPA DE MADEIRA COMPENSADA PLASTIFICADA, E = 18 MM, 10 UTILIZAÇÕES. AF_11/2024</v>
      </c>
      <c r="D115" s="584"/>
      <c r="E115" s="584"/>
      <c r="F115" s="584"/>
      <c r="G115" s="584"/>
      <c r="H115" s="584"/>
      <c r="I115" s="584"/>
      <c r="J115" s="584"/>
      <c r="K115" s="584"/>
      <c r="L115" s="584"/>
      <c r="M115" s="584"/>
      <c r="N115" s="584"/>
      <c r="O115" s="584"/>
      <c r="P115" s="112" t="str">
        <f>IF(A115&lt;&gt;0,INDEX('Plan. Orçamentária'!$D$16:$K$306,MATCH(A115,'Plan. Orçamentária'!$D$16:$D$306,0),5),0)</f>
        <v>M2</v>
      </c>
      <c r="Q115" s="92">
        <f>TRUNC(SUM(O117:O118),2)</f>
        <v>64.42</v>
      </c>
    </row>
    <row r="116" spans="1:25" outlineLevel="1">
      <c r="A116" s="82"/>
      <c r="B116" s="116"/>
      <c r="C116" s="121"/>
      <c r="D116" s="213"/>
      <c r="E116" s="213"/>
      <c r="F116" s="213"/>
      <c r="G116" s="213"/>
      <c r="H116" s="216"/>
      <c r="I116" s="213"/>
      <c r="J116" s="216"/>
      <c r="K116" s="213"/>
      <c r="L116" s="216"/>
      <c r="M116" s="213"/>
      <c r="N116" s="222"/>
      <c r="O116" s="222" t="s">
        <v>4</v>
      </c>
      <c r="P116" s="113"/>
      <c r="Q116" s="93"/>
    </row>
    <row r="117" spans="1:25" outlineLevel="1">
      <c r="A117" s="82"/>
      <c r="B117" s="116"/>
      <c r="C117" s="121"/>
      <c r="D117" s="213"/>
      <c r="E117" s="213"/>
      <c r="F117" s="213"/>
      <c r="G117" s="213"/>
      <c r="H117" s="166"/>
      <c r="I117" s="213"/>
      <c r="J117" s="166"/>
      <c r="K117" s="213"/>
      <c r="L117" s="217"/>
      <c r="M117" s="213"/>
      <c r="N117" s="217"/>
      <c r="O117" s="224">
        <f>5.78+58.64</f>
        <v>64.42</v>
      </c>
      <c r="P117" s="113"/>
      <c r="Q117" s="93"/>
    </row>
    <row r="118" spans="1:25">
      <c r="A118" s="82"/>
      <c r="B118" s="116"/>
      <c r="C118" s="121"/>
      <c r="D118" s="213"/>
      <c r="E118" s="213"/>
      <c r="F118" s="213"/>
      <c r="G118" s="219"/>
      <c r="H118" s="223"/>
      <c r="I118" s="223"/>
      <c r="J118" s="166"/>
      <c r="K118" s="213"/>
      <c r="L118" s="217"/>
      <c r="M118" s="213"/>
      <c r="N118" s="217"/>
      <c r="O118" s="213"/>
      <c r="P118" s="113"/>
      <c r="Q118" s="93"/>
      <c r="T118" s="217"/>
      <c r="U118" s="213"/>
      <c r="V118" s="213"/>
      <c r="W118" s="213"/>
      <c r="X118" s="213"/>
      <c r="Y118" s="213"/>
    </row>
    <row r="119" spans="1:25">
      <c r="A119" s="83">
        <f>A115+1</f>
        <v>3015</v>
      </c>
      <c r="B119" s="115" t="str">
        <f>IF(A119&lt;&gt;0,INDEX('Plan. Orçamentária'!$D$16:$K$306,MATCH(A119,'Plan. Orçamentária'!$D$16:$D$306,0),3),0)</f>
        <v>10.01.040</v>
      </c>
      <c r="C119" s="584" t="str">
        <f>IF(A119&lt;&gt;0,INDEX('Plan. Orçamentária'!$D$16:$K$306,MATCH(A119,'Plan. Orçamentária'!$D$16:$D$306,0),4),0)</f>
        <v>Armadura em barra de aço CA-50 (A ou B) fyk = 500 MPa</v>
      </c>
      <c r="D119" s="584"/>
      <c r="E119" s="584"/>
      <c r="F119" s="584"/>
      <c r="G119" s="584"/>
      <c r="H119" s="584"/>
      <c r="I119" s="584"/>
      <c r="J119" s="584"/>
      <c r="K119" s="584"/>
      <c r="L119" s="584"/>
      <c r="M119" s="584"/>
      <c r="N119" s="584"/>
      <c r="O119" s="584"/>
      <c r="P119" s="112" t="str">
        <f>IF(A119&lt;&gt;0,INDEX('Plan. Orçamentária'!$D$16:$K$306,MATCH(A119,'Plan. Orçamentária'!$D$16:$D$306,0),5),0)</f>
        <v>KG</v>
      </c>
      <c r="Q119" s="92">
        <f>TRUNC(SUM(O121),2)</f>
        <v>606</v>
      </c>
    </row>
    <row r="120" spans="1:25">
      <c r="A120" s="82"/>
      <c r="B120" s="116"/>
      <c r="C120" s="121"/>
      <c r="D120" s="213"/>
      <c r="E120" s="213"/>
      <c r="F120" s="213"/>
      <c r="G120" s="219"/>
      <c r="H120" s="223"/>
      <c r="I120" s="223"/>
      <c r="J120" s="223"/>
      <c r="K120" s="223"/>
      <c r="L120" s="213"/>
      <c r="M120" s="213"/>
      <c r="N120" s="213"/>
      <c r="O120" s="222" t="s">
        <v>4</v>
      </c>
      <c r="P120" s="113"/>
      <c r="Q120" s="93"/>
      <c r="T120" s="217"/>
      <c r="U120" s="213"/>
      <c r="V120" s="213"/>
      <c r="W120" s="213"/>
      <c r="X120" s="213"/>
      <c r="Y120" s="213"/>
    </row>
    <row r="121" spans="1:25">
      <c r="A121" s="82"/>
      <c r="B121" s="116"/>
      <c r="C121" s="121"/>
      <c r="D121" s="213"/>
      <c r="E121" s="213"/>
      <c r="F121" s="213"/>
      <c r="G121" s="219"/>
      <c r="H121" s="223"/>
      <c r="I121" s="223"/>
      <c r="J121" s="223"/>
      <c r="K121" s="223"/>
      <c r="L121" s="213"/>
      <c r="M121" s="213"/>
      <c r="N121" s="166"/>
      <c r="O121" s="224">
        <v>606</v>
      </c>
      <c r="P121" s="113"/>
      <c r="Q121" s="93"/>
      <c r="T121" s="217"/>
      <c r="U121" s="213"/>
      <c r="V121" s="213"/>
      <c r="W121" s="213"/>
      <c r="X121" s="213"/>
      <c r="Y121" s="213"/>
    </row>
    <row r="122" spans="1:25">
      <c r="A122" s="82"/>
      <c r="B122" s="116"/>
      <c r="C122" s="121"/>
      <c r="D122" s="213"/>
      <c r="E122" s="213"/>
      <c r="F122" s="213"/>
      <c r="G122" s="219"/>
      <c r="H122" s="223"/>
      <c r="I122" s="223"/>
      <c r="J122" s="223"/>
      <c r="K122" s="223"/>
      <c r="L122" s="213"/>
      <c r="M122" s="213"/>
      <c r="N122" s="213"/>
      <c r="O122" s="217"/>
      <c r="P122" s="113"/>
      <c r="Q122" s="93"/>
      <c r="T122" s="217"/>
      <c r="U122" s="213"/>
      <c r="V122" s="213"/>
      <c r="W122" s="213"/>
      <c r="X122" s="213"/>
      <c r="Y122" s="213"/>
    </row>
    <row r="123" spans="1:25">
      <c r="A123" s="83">
        <f>A119+1</f>
        <v>3016</v>
      </c>
      <c r="B123" s="115">
        <f>IF(A123&lt;&gt;0,INDEX('Plan. Orçamentária'!$D$16:$K$306,MATCH(A123,'Plan. Orçamentária'!$D$16:$D$306,0),3),0)</f>
        <v>100349</v>
      </c>
      <c r="C123" s="584" t="str">
        <f>IF(A123&lt;&gt;0,INDEX('Plan. Orçamentária'!$D$16:$K$306,MATCH(A123,'Plan. Orçamentária'!$D$16:$D$306,0),4),0)</f>
        <v>CONCRETAGEM DE CORTINA DE CONTENÇÃO, ATRAVÉS DE BOMBA - LANÇAMENTO, ADENSAMENTO E ACABAMENTO. AF_11/2024</v>
      </c>
      <c r="D123" s="584"/>
      <c r="E123" s="584"/>
      <c r="F123" s="584"/>
      <c r="G123" s="584"/>
      <c r="H123" s="584"/>
      <c r="I123" s="584"/>
      <c r="J123" s="584"/>
      <c r="K123" s="584"/>
      <c r="L123" s="584"/>
      <c r="M123" s="584"/>
      <c r="N123" s="584"/>
      <c r="O123" s="584"/>
      <c r="P123" s="112" t="str">
        <f>IF(A123&lt;&gt;0,INDEX('Plan. Orçamentária'!$D$16:$K$306,MATCH(A123,'Plan. Orçamentária'!$D$16:$D$306,0),5),0)</f>
        <v>M3</v>
      </c>
      <c r="Q123" s="92">
        <f>TRUNC(SUM(O125:O126),2)</f>
        <v>5.86</v>
      </c>
    </row>
    <row r="124" spans="1:25" outlineLevel="1">
      <c r="A124" s="82"/>
      <c r="B124" s="116"/>
      <c r="C124" s="121"/>
      <c r="D124" s="213"/>
      <c r="E124" s="213"/>
      <c r="F124" s="213"/>
      <c r="G124" s="213"/>
      <c r="H124" s="216"/>
      <c r="I124" s="213"/>
      <c r="J124" s="216"/>
      <c r="K124" s="213"/>
      <c r="L124" s="216"/>
      <c r="M124" s="213"/>
      <c r="N124" s="222"/>
      <c r="O124" s="222" t="s">
        <v>4</v>
      </c>
      <c r="P124" s="113"/>
      <c r="Q124" s="93"/>
    </row>
    <row r="125" spans="1:25" outlineLevel="1">
      <c r="A125" s="82"/>
      <c r="B125" s="116"/>
      <c r="C125" s="121"/>
      <c r="D125" s="213"/>
      <c r="E125" s="213"/>
      <c r="F125" s="213"/>
      <c r="G125" s="213"/>
      <c r="H125" s="166"/>
      <c r="I125" s="213"/>
      <c r="J125" s="166"/>
      <c r="K125" s="213"/>
      <c r="L125" s="217"/>
      <c r="M125" s="213"/>
      <c r="N125" s="217"/>
      <c r="O125" s="224">
        <v>5.86</v>
      </c>
      <c r="P125" s="113"/>
      <c r="Q125" s="93"/>
    </row>
    <row r="126" spans="1:25">
      <c r="A126" s="82"/>
      <c r="B126" s="116"/>
      <c r="C126" s="121"/>
      <c r="D126" s="213"/>
      <c r="E126" s="213"/>
      <c r="F126" s="213"/>
      <c r="G126" s="219"/>
      <c r="H126" s="223"/>
      <c r="I126" s="223"/>
      <c r="J126" s="166"/>
      <c r="K126" s="213"/>
      <c r="L126" s="217"/>
      <c r="M126" s="213"/>
      <c r="N126" s="217"/>
      <c r="O126" s="213"/>
      <c r="P126" s="113"/>
      <c r="Q126" s="93"/>
      <c r="T126" s="217"/>
      <c r="U126" s="213"/>
      <c r="V126" s="213"/>
      <c r="W126" s="213"/>
      <c r="X126" s="213"/>
      <c r="Y126" s="213"/>
    </row>
    <row r="127" spans="1:25">
      <c r="A127" s="83">
        <f>A123+1</f>
        <v>3017</v>
      </c>
      <c r="B127" s="115">
        <f>IF(A127&lt;&gt;0,INDEX('Plan. Orçamentária'!$D$16:$K$306,MATCH(A127,'Plan. Orçamentária'!$D$16:$D$306,0),3),0)</f>
        <v>98557</v>
      </c>
      <c r="C127" s="584" t="str">
        <f>IF(A127&lt;&gt;0,INDEX('Plan. Orçamentária'!$D$16:$K$306,MATCH(A127,'Plan. Orçamentária'!$D$16:$D$306,0),4),0)</f>
        <v>IMPERMEABILIZAÇÃO DE SUPERFÍCIE COM EMULSÃO ASFÁLTICA, 2 DEMÃOS. AF_09/2023</v>
      </c>
      <c r="D127" s="584"/>
      <c r="E127" s="584"/>
      <c r="F127" s="584"/>
      <c r="G127" s="584"/>
      <c r="H127" s="584"/>
      <c r="I127" s="584"/>
      <c r="J127" s="584"/>
      <c r="K127" s="584"/>
      <c r="L127" s="584"/>
      <c r="M127" s="584"/>
      <c r="N127" s="584"/>
      <c r="O127" s="584"/>
      <c r="P127" s="112" t="str">
        <f>IF(A127&lt;&gt;0,INDEX('Plan. Orçamentária'!$D$16:$K$306,MATCH(A127,'Plan. Orçamentária'!$D$16:$D$306,0),5),0)</f>
        <v>M2</v>
      </c>
      <c r="Q127" s="92">
        <f>TRUNC(SUM(O129:O130),2)</f>
        <v>64.42</v>
      </c>
    </row>
    <row r="128" spans="1:25" outlineLevel="1">
      <c r="A128" s="82"/>
      <c r="B128" s="116"/>
      <c r="C128" s="121"/>
      <c r="D128" s="213"/>
      <c r="E128" s="213"/>
      <c r="F128" s="213"/>
      <c r="G128" s="213"/>
      <c r="H128" s="216"/>
      <c r="I128" s="213"/>
      <c r="J128" s="216"/>
      <c r="K128" s="213"/>
      <c r="L128" s="216"/>
      <c r="M128" s="213"/>
      <c r="N128" s="222"/>
      <c r="O128" s="222" t="s">
        <v>4</v>
      </c>
      <c r="P128" s="113"/>
      <c r="Q128" s="93"/>
    </row>
    <row r="129" spans="1:25" outlineLevel="1">
      <c r="A129" s="82"/>
      <c r="B129" s="116"/>
      <c r="C129" s="121"/>
      <c r="D129" s="213"/>
      <c r="E129" s="213"/>
      <c r="F129" s="213"/>
      <c r="G129" s="213"/>
      <c r="H129" s="166"/>
      <c r="I129" s="213"/>
      <c r="J129" s="166"/>
      <c r="K129" s="213"/>
      <c r="L129" s="217"/>
      <c r="M129" s="213"/>
      <c r="N129" s="217"/>
      <c r="O129" s="224">
        <f>Q115</f>
        <v>64.42</v>
      </c>
      <c r="P129" s="113"/>
      <c r="Q129" s="93"/>
    </row>
    <row r="130" spans="1:25">
      <c r="A130" s="82"/>
      <c r="B130" s="116"/>
      <c r="C130" s="121"/>
      <c r="D130" s="213"/>
      <c r="E130" s="213"/>
      <c r="F130" s="213"/>
      <c r="G130" s="219"/>
      <c r="H130" s="223"/>
      <c r="I130" s="223"/>
      <c r="J130" s="166"/>
      <c r="K130" s="213"/>
      <c r="L130" s="217"/>
      <c r="M130" s="213"/>
      <c r="N130" s="217"/>
      <c r="O130" s="213"/>
      <c r="P130" s="113"/>
      <c r="Q130" s="93"/>
      <c r="T130" s="217"/>
      <c r="U130" s="213"/>
      <c r="V130" s="213"/>
      <c r="W130" s="213"/>
      <c r="X130" s="213"/>
      <c r="Y130" s="213"/>
    </row>
    <row r="131" spans="1:25">
      <c r="A131" s="83">
        <f>A127+1</f>
        <v>3018</v>
      </c>
      <c r="B131" s="115" t="str">
        <f>IF(A131&lt;&gt;0,INDEX('Plan. Orçamentária'!$D$16:$K$306,MATCH(A131,'Plan. Orçamentária'!$D$16:$D$306,0),3),0)</f>
        <v>11.18.040</v>
      </c>
      <c r="C131" s="584" t="str">
        <f>IF(A131&lt;&gt;0,INDEX('Plan. Orçamentária'!$D$16:$K$306,MATCH(A131,'Plan. Orçamentária'!$D$16:$D$306,0),4),0)</f>
        <v>Lastro de pedra britada</v>
      </c>
      <c r="D131" s="584"/>
      <c r="E131" s="584"/>
      <c r="F131" s="584"/>
      <c r="G131" s="584"/>
      <c r="H131" s="584"/>
      <c r="I131" s="584"/>
      <c r="J131" s="584"/>
      <c r="K131" s="584"/>
      <c r="L131" s="584"/>
      <c r="M131" s="584"/>
      <c r="N131" s="584"/>
      <c r="O131" s="584"/>
      <c r="P131" s="112" t="str">
        <f>IF(A131&lt;&gt;0,INDEX('Plan. Orçamentária'!$D$16:$K$306,MATCH(A131,'Plan. Orçamentária'!$D$16:$D$306,0),5),0)</f>
        <v>M3</v>
      </c>
      <c r="Q131" s="92">
        <f>SUM(O133:O134)</f>
        <v>9.93</v>
      </c>
    </row>
    <row r="132" spans="1:25" outlineLevel="1">
      <c r="A132" s="82"/>
      <c r="B132" s="116"/>
      <c r="C132" s="121"/>
      <c r="D132" s="213"/>
      <c r="E132" s="213"/>
      <c r="F132" s="213"/>
      <c r="G132" s="213"/>
      <c r="H132" s="216"/>
      <c r="I132" s="213"/>
      <c r="J132" s="432" t="s">
        <v>31625</v>
      </c>
      <c r="K132" s="432"/>
      <c r="L132" s="432" t="s">
        <v>31637</v>
      </c>
      <c r="M132" s="432"/>
      <c r="N132" s="434" t="s">
        <v>27</v>
      </c>
      <c r="O132" s="222" t="s">
        <v>4</v>
      </c>
      <c r="P132" s="113"/>
      <c r="Q132" s="93"/>
    </row>
    <row r="133" spans="1:25" outlineLevel="1">
      <c r="A133" s="82"/>
      <c r="B133" s="116"/>
      <c r="C133" s="121"/>
      <c r="D133" s="213"/>
      <c r="E133" s="213"/>
      <c r="F133" s="213"/>
      <c r="G133" s="213"/>
      <c r="H133" s="166"/>
      <c r="I133" s="213"/>
      <c r="J133" s="224">
        <v>25.46</v>
      </c>
      <c r="K133" s="224" t="s">
        <v>31624</v>
      </c>
      <c r="L133" s="224">
        <v>0.4</v>
      </c>
      <c r="M133" s="224" t="s">
        <v>31624</v>
      </c>
      <c r="N133" s="224">
        <v>1</v>
      </c>
      <c r="O133" s="224">
        <f>J133*L133*N133</f>
        <v>10.18</v>
      </c>
      <c r="P133" s="113"/>
      <c r="Q133" s="93"/>
    </row>
    <row r="134" spans="1:25">
      <c r="A134" s="82"/>
      <c r="B134" s="116"/>
      <c r="C134" s="121"/>
      <c r="D134" s="213"/>
      <c r="E134" s="213"/>
      <c r="F134" s="213"/>
      <c r="G134" s="219"/>
      <c r="H134" s="223"/>
      <c r="I134" s="223"/>
      <c r="J134" s="592" t="s">
        <v>31638</v>
      </c>
      <c r="K134" s="592"/>
      <c r="L134" s="592"/>
      <c r="M134" s="435"/>
      <c r="N134" s="435"/>
      <c r="O134" s="435">
        <f>-J133*0.01</f>
        <v>-0.25</v>
      </c>
      <c r="P134" s="113"/>
      <c r="Q134" s="93"/>
      <c r="T134" s="217"/>
      <c r="U134" s="213"/>
      <c r="V134" s="213"/>
      <c r="W134" s="213"/>
      <c r="X134" s="213"/>
      <c r="Y134" s="213"/>
    </row>
    <row r="135" spans="1:25">
      <c r="A135" s="82"/>
      <c r="B135" s="116"/>
      <c r="C135" s="121"/>
      <c r="D135" s="213"/>
      <c r="E135" s="213"/>
      <c r="F135" s="213"/>
      <c r="G135" s="219"/>
      <c r="H135" s="223"/>
      <c r="I135" s="223"/>
      <c r="J135" s="166"/>
      <c r="K135" s="213"/>
      <c r="L135" s="217"/>
      <c r="M135" s="213"/>
      <c r="N135" s="217"/>
      <c r="O135" s="213"/>
      <c r="P135" s="113"/>
      <c r="Q135" s="93"/>
      <c r="T135" s="217"/>
      <c r="U135" s="213"/>
      <c r="V135" s="213"/>
      <c r="W135" s="213"/>
      <c r="X135" s="213"/>
      <c r="Y135" s="213"/>
    </row>
    <row r="136" spans="1:25">
      <c r="A136" s="83">
        <f>A131+1</f>
        <v>3019</v>
      </c>
      <c r="B136" s="115" t="str">
        <f>IF(A136&lt;&gt;0,INDEX('Plan. Orçamentária'!$D$16:$K$306,MATCH(A136,'Plan. Orçamentária'!$D$16:$D$306,0),3),0)</f>
        <v>46.13.020</v>
      </c>
      <c r="C136" s="584" t="str">
        <f>IF(A136&lt;&gt;0,INDEX('Plan. Orçamentária'!$D$16:$K$306,MATCH(A136,'Plan. Orçamentária'!$D$16:$D$306,0),4),0)</f>
        <v>Tubo em polietileno de alta densidade corrugado perfurado, DN= 4´, inclusive conexões</v>
      </c>
      <c r="D136" s="584"/>
      <c r="E136" s="584"/>
      <c r="F136" s="584"/>
      <c r="G136" s="584"/>
      <c r="H136" s="584"/>
      <c r="I136" s="584"/>
      <c r="J136" s="584"/>
      <c r="K136" s="584"/>
      <c r="L136" s="584"/>
      <c r="M136" s="584"/>
      <c r="N136" s="584"/>
      <c r="O136" s="584"/>
      <c r="P136" s="112" t="str">
        <f>IF(A136&lt;&gt;0,INDEX('Plan. Orçamentária'!$D$16:$K$306,MATCH(A136,'Plan. Orçamentária'!$D$16:$D$306,0),5),0)</f>
        <v>M</v>
      </c>
      <c r="Q136" s="92">
        <f>TRUNC(SUM(O138),2)</f>
        <v>25.46</v>
      </c>
    </row>
    <row r="137" spans="1:25">
      <c r="A137" s="82"/>
      <c r="B137" s="116"/>
      <c r="C137" s="121"/>
      <c r="D137" s="213"/>
      <c r="E137" s="213"/>
      <c r="F137" s="213"/>
      <c r="G137" s="219"/>
      <c r="H137" s="223"/>
      <c r="I137" s="223"/>
      <c r="J137" s="223"/>
      <c r="K137" s="223"/>
      <c r="L137" s="213"/>
      <c r="M137" s="213"/>
      <c r="N137" s="213"/>
      <c r="O137" s="222" t="s">
        <v>4</v>
      </c>
      <c r="P137" s="113"/>
      <c r="Q137" s="93"/>
      <c r="T137" s="217"/>
      <c r="U137" s="213"/>
      <c r="V137" s="213"/>
      <c r="W137" s="213"/>
      <c r="X137" s="213"/>
      <c r="Y137" s="213"/>
    </row>
    <row r="138" spans="1:25">
      <c r="A138" s="82"/>
      <c r="B138" s="116"/>
      <c r="C138" s="121"/>
      <c r="D138" s="213"/>
      <c r="E138" s="213"/>
      <c r="F138" s="213"/>
      <c r="G138" s="219"/>
      <c r="H138" s="223"/>
      <c r="I138" s="223"/>
      <c r="J138" s="223"/>
      <c r="K138" s="223"/>
      <c r="L138" s="213"/>
      <c r="M138" s="213"/>
      <c r="N138" s="166"/>
      <c r="O138" s="224">
        <f>J133</f>
        <v>25.46</v>
      </c>
      <c r="P138" s="113"/>
      <c r="Q138" s="93"/>
      <c r="T138" s="217"/>
      <c r="U138" s="213"/>
      <c r="V138" s="213"/>
      <c r="W138" s="213"/>
      <c r="X138" s="213"/>
      <c r="Y138" s="213"/>
    </row>
    <row r="139" spans="1:25">
      <c r="A139" s="82"/>
      <c r="B139" s="116"/>
      <c r="C139" s="121"/>
      <c r="D139" s="213"/>
      <c r="E139" s="213"/>
      <c r="F139" s="213"/>
      <c r="G139" s="219"/>
      <c r="H139" s="223"/>
      <c r="I139" s="223"/>
      <c r="J139" s="223"/>
      <c r="K139" s="223"/>
      <c r="L139" s="213"/>
      <c r="M139" s="213"/>
      <c r="N139" s="213"/>
      <c r="O139" s="217"/>
      <c r="P139" s="113"/>
      <c r="Q139" s="93"/>
      <c r="T139" s="217"/>
      <c r="U139" s="213"/>
      <c r="V139" s="213"/>
      <c r="W139" s="213"/>
      <c r="X139" s="213"/>
      <c r="Y139" s="213"/>
    </row>
    <row r="140" spans="1:25">
      <c r="A140" s="83">
        <f>A136+1</f>
        <v>3020</v>
      </c>
      <c r="B140" s="115">
        <f>IF(A140&lt;&gt;0,INDEX('Plan. Orçamentária'!$D$16:$K$306,MATCH(A140,'Plan. Orçamentária'!$D$16:$D$306,0),3),0)</f>
        <v>1004075</v>
      </c>
      <c r="C140" s="584" t="str">
        <f>IF(A140&lt;&gt;0,INDEX('Plan. Orçamentária'!$D$16:$K$306,MATCH(A140,'Plan. Orçamentária'!$D$16:$D$306,0),4),0)</f>
        <v>MANTA GEOTÊXTIL</v>
      </c>
      <c r="D140" s="584"/>
      <c r="E140" s="584"/>
      <c r="F140" s="584"/>
      <c r="G140" s="584"/>
      <c r="H140" s="584"/>
      <c r="I140" s="584"/>
      <c r="J140" s="584"/>
      <c r="K140" s="584"/>
      <c r="L140" s="584"/>
      <c r="M140" s="584"/>
      <c r="N140" s="584"/>
      <c r="O140" s="584"/>
      <c r="P140" s="112" t="str">
        <f>IF(A140&lt;&gt;0,INDEX('Plan. Orçamentária'!$D$16:$K$306,MATCH(A140,'Plan. Orçamentária'!$D$16:$D$306,0),5),0)</f>
        <v>M2</v>
      </c>
      <c r="Q140" s="92">
        <f>TRUNC(SUM(O142:O143),2)</f>
        <v>71.290000000000006</v>
      </c>
    </row>
    <row r="141" spans="1:25" outlineLevel="1">
      <c r="A141" s="82"/>
      <c r="B141" s="116"/>
      <c r="C141" s="121"/>
      <c r="D141" s="213"/>
      <c r="E141" s="213"/>
      <c r="F141" s="213"/>
      <c r="G141" s="213"/>
      <c r="H141" s="216"/>
      <c r="I141" s="213"/>
      <c r="J141" s="216"/>
      <c r="K141" s="213"/>
      <c r="L141" s="432" t="s">
        <v>31625</v>
      </c>
      <c r="M141" s="432"/>
      <c r="N141" s="432" t="s">
        <v>31637</v>
      </c>
      <c r="O141" s="222" t="s">
        <v>4</v>
      </c>
      <c r="P141" s="113"/>
      <c r="Q141" s="93"/>
    </row>
    <row r="142" spans="1:25" outlineLevel="1">
      <c r="A142" s="82"/>
      <c r="B142" s="116"/>
      <c r="C142" s="121"/>
      <c r="D142" s="213"/>
      <c r="E142" s="213"/>
      <c r="F142" s="213"/>
      <c r="G142" s="213"/>
      <c r="H142" s="166"/>
      <c r="I142" s="213"/>
      <c r="J142" s="166"/>
      <c r="K142" s="213"/>
      <c r="L142" s="224">
        <f>J133</f>
        <v>25.46</v>
      </c>
      <c r="M142" s="224" t="s">
        <v>31624</v>
      </c>
      <c r="N142" s="224">
        <f>2.8</f>
        <v>2.8</v>
      </c>
      <c r="O142" s="224">
        <f>L142*N142</f>
        <v>71.290000000000006</v>
      </c>
      <c r="P142" s="113"/>
      <c r="Q142" s="93"/>
    </row>
    <row r="143" spans="1:25">
      <c r="A143" s="82"/>
      <c r="B143" s="116"/>
      <c r="C143" s="121"/>
      <c r="D143" s="213"/>
      <c r="E143" s="213"/>
      <c r="F143" s="213"/>
      <c r="G143" s="219"/>
      <c r="H143" s="223"/>
      <c r="I143" s="223"/>
      <c r="J143" s="166"/>
      <c r="K143" s="213"/>
      <c r="L143" s="217"/>
      <c r="M143" s="213"/>
      <c r="N143" s="217"/>
      <c r="O143" s="213"/>
      <c r="P143" s="113"/>
      <c r="Q143" s="93"/>
      <c r="T143" s="217"/>
      <c r="U143" s="213"/>
      <c r="V143" s="213"/>
      <c r="W143" s="213"/>
      <c r="X143" s="213"/>
      <c r="Y143" s="213"/>
    </row>
    <row r="144" spans="1:25" ht="15" customHeight="1">
      <c r="A144" s="84"/>
      <c r="B144" s="418"/>
      <c r="C144" s="423" t="str">
        <f>'Plan. Orçamentária'!E56</f>
        <v>BLOCO AMPLIAÇÃO</v>
      </c>
      <c r="D144" s="423"/>
      <c r="E144" s="423"/>
      <c r="F144" s="423"/>
      <c r="G144" s="423"/>
      <c r="H144" s="423"/>
      <c r="I144" s="423"/>
      <c r="J144" s="423"/>
      <c r="K144" s="423"/>
      <c r="L144" s="423"/>
      <c r="M144" s="423"/>
      <c r="N144" s="423"/>
      <c r="O144" s="423"/>
      <c r="P144" s="419"/>
      <c r="Q144" s="420"/>
      <c r="T144" s="391"/>
    </row>
    <row r="145" spans="1:25" ht="15" customHeight="1">
      <c r="A145" s="84"/>
      <c r="B145" s="425">
        <v>4</v>
      </c>
      <c r="C145" s="424" t="str">
        <f>'Plan. Orçamentária'!E57</f>
        <v>FUNDAÇÃO</v>
      </c>
      <c r="D145" s="424"/>
      <c r="E145" s="424"/>
      <c r="F145" s="424"/>
      <c r="G145" s="424"/>
      <c r="H145" s="424"/>
      <c r="I145" s="424"/>
      <c r="J145" s="424"/>
      <c r="K145" s="424"/>
      <c r="L145" s="424"/>
      <c r="M145" s="424"/>
      <c r="N145" s="424"/>
      <c r="O145" s="424"/>
      <c r="P145" s="421"/>
      <c r="Q145" s="422"/>
      <c r="T145" s="391"/>
    </row>
    <row r="146" spans="1:25" ht="15" customHeight="1">
      <c r="A146" s="84"/>
      <c r="B146" s="425"/>
      <c r="C146" s="424" t="str">
        <f>'Plan. Orçamentária'!E58</f>
        <v>ESTACAS</v>
      </c>
      <c r="D146" s="424"/>
      <c r="E146" s="424"/>
      <c r="F146" s="424"/>
      <c r="G146" s="424"/>
      <c r="H146" s="424"/>
      <c r="I146" s="424"/>
      <c r="J146" s="424"/>
      <c r="K146" s="424"/>
      <c r="L146" s="424"/>
      <c r="M146" s="424"/>
      <c r="N146" s="424"/>
      <c r="O146" s="424"/>
      <c r="P146" s="421"/>
      <c r="Q146" s="422"/>
      <c r="T146" s="391"/>
    </row>
    <row r="147" spans="1:25">
      <c r="A147" s="83">
        <f>'Plan. Orçamentária'!D59</f>
        <v>4001</v>
      </c>
      <c r="B147" s="115" t="str">
        <f>IF(A147&lt;&gt;0,INDEX('Plan. Orçamentária'!$D$16:$K$306,MATCH(A147,'Plan. Orçamentária'!$D$16:$D$306,0),3),0)</f>
        <v>12.12.060</v>
      </c>
      <c r="C147" s="584" t="str">
        <f>IF(A147&lt;&gt;0,INDEX('Plan. Orçamentária'!$D$16:$K$306,MATCH(A147,'Plan. Orçamentária'!$D$16:$D$306,0),4),0)</f>
        <v>Estaca tipo hélice contínua, diâmetro de 40 cm em solo</v>
      </c>
      <c r="D147" s="584"/>
      <c r="E147" s="584"/>
      <c r="F147" s="584"/>
      <c r="G147" s="584"/>
      <c r="H147" s="584"/>
      <c r="I147" s="584"/>
      <c r="J147" s="584"/>
      <c r="K147" s="584"/>
      <c r="L147" s="584"/>
      <c r="M147" s="584"/>
      <c r="N147" s="584"/>
      <c r="O147" s="584"/>
      <c r="P147" s="112" t="str">
        <f>IF(A147&lt;&gt;0,INDEX('Plan. Orçamentária'!$D$16:$K$306,MATCH(A147,'Plan. Orçamentária'!$D$16:$D$306,0),5),0)</f>
        <v>M</v>
      </c>
      <c r="Q147" s="92">
        <f>TRUNC(SUM(O149),2)</f>
        <v>102</v>
      </c>
    </row>
    <row r="148" spans="1:25">
      <c r="A148" s="82"/>
      <c r="B148" s="116"/>
      <c r="C148" s="121"/>
      <c r="D148" s="213"/>
      <c r="E148" s="213"/>
      <c r="F148" s="213"/>
      <c r="G148" s="219"/>
      <c r="H148" s="223"/>
      <c r="I148" s="223"/>
      <c r="J148" s="223"/>
      <c r="K148" s="223"/>
      <c r="L148" s="432" t="s">
        <v>31625</v>
      </c>
      <c r="M148" s="432"/>
      <c r="N148" s="434" t="s">
        <v>24</v>
      </c>
      <c r="O148" s="222" t="s">
        <v>4</v>
      </c>
      <c r="P148" s="113"/>
      <c r="Q148" s="93"/>
      <c r="T148" s="217"/>
      <c r="U148" s="213"/>
      <c r="V148" s="213"/>
      <c r="W148" s="213"/>
      <c r="X148" s="213"/>
      <c r="Y148" s="213"/>
    </row>
    <row r="149" spans="1:25">
      <c r="A149" s="82"/>
      <c r="B149" s="116"/>
      <c r="C149" s="121"/>
      <c r="D149" s="213"/>
      <c r="E149" s="213"/>
      <c r="F149" s="213"/>
      <c r="G149" s="219"/>
      <c r="H149" s="223"/>
      <c r="I149" s="223"/>
      <c r="J149" s="223"/>
      <c r="K149" s="223"/>
      <c r="L149" s="224">
        <v>6</v>
      </c>
      <c r="M149" s="224" t="s">
        <v>31624</v>
      </c>
      <c r="N149" s="224">
        <v>17</v>
      </c>
      <c r="O149" s="224">
        <f>L149*N149</f>
        <v>102</v>
      </c>
      <c r="P149" s="113"/>
      <c r="Q149" s="93"/>
      <c r="T149" s="217"/>
      <c r="U149" s="213"/>
      <c r="V149" s="213"/>
      <c r="W149" s="213"/>
      <c r="X149" s="213"/>
      <c r="Y149" s="213"/>
    </row>
    <row r="150" spans="1:25">
      <c r="A150" s="82"/>
      <c r="B150" s="116"/>
      <c r="C150" s="121"/>
      <c r="D150" s="213"/>
      <c r="E150" s="213"/>
      <c r="F150" s="213"/>
      <c r="G150" s="219"/>
      <c r="H150" s="223"/>
      <c r="I150" s="223"/>
      <c r="J150" s="223"/>
      <c r="K150" s="223"/>
      <c r="L150" s="213"/>
      <c r="M150" s="213"/>
      <c r="N150" s="213"/>
      <c r="O150" s="217"/>
      <c r="P150" s="113"/>
      <c r="Q150" s="93"/>
      <c r="T150" s="217"/>
      <c r="U150" s="213"/>
      <c r="V150" s="213"/>
      <c r="W150" s="213"/>
      <c r="X150" s="213"/>
      <c r="Y150" s="213"/>
    </row>
    <row r="151" spans="1:25">
      <c r="A151" s="83">
        <f>A147+1</f>
        <v>4002</v>
      </c>
      <c r="B151" s="115" t="str">
        <f>IF(A151&lt;&gt;0,INDEX('Plan. Orçamentária'!$D$16:$K$306,MATCH(A151,'Plan. Orçamentária'!$D$16:$D$306,0),3),0)</f>
        <v>11.01.520</v>
      </c>
      <c r="C151" s="584" t="str">
        <f>IF(A151&lt;&gt;0,INDEX('Plan. Orçamentária'!$D$16:$K$306,MATCH(A151,'Plan. Orçamentária'!$D$16:$D$306,0),4),0)</f>
        <v>Concreto usinado, fck = 30 MPa - para bombeamento em estaca hélice contínua</v>
      </c>
      <c r="D151" s="584"/>
      <c r="E151" s="584"/>
      <c r="F151" s="584"/>
      <c r="G151" s="584"/>
      <c r="H151" s="584"/>
      <c r="I151" s="584"/>
      <c r="J151" s="584"/>
      <c r="K151" s="584"/>
      <c r="L151" s="584"/>
      <c r="M151" s="584"/>
      <c r="N151" s="584"/>
      <c r="O151" s="584"/>
      <c r="P151" s="112" t="str">
        <f>IF(A151&lt;&gt;0,INDEX('Plan. Orçamentária'!$D$16:$K$306,MATCH(A151,'Plan. Orçamentária'!$D$16:$D$306,0),5),0)</f>
        <v>M3</v>
      </c>
      <c r="Q151" s="92">
        <f>TRUNC(SUM(O153),2)</f>
        <v>13.26</v>
      </c>
    </row>
    <row r="152" spans="1:25" outlineLevel="1">
      <c r="A152" s="82"/>
      <c r="B152" s="116"/>
      <c r="C152" s="121"/>
      <c r="D152" s="213"/>
      <c r="E152" s="213"/>
      <c r="F152" s="213"/>
      <c r="G152" s="213"/>
      <c r="H152" s="213"/>
      <c r="I152" s="213"/>
      <c r="J152" s="222"/>
      <c r="K152" s="213"/>
      <c r="L152" s="432" t="s">
        <v>31635</v>
      </c>
      <c r="M152" s="432"/>
      <c r="N152" s="434" t="s">
        <v>31625</v>
      </c>
      <c r="O152" s="222" t="s">
        <v>4</v>
      </c>
      <c r="P152" s="113"/>
      <c r="Q152" s="93"/>
    </row>
    <row r="153" spans="1:25" outlineLevel="1">
      <c r="A153" s="82"/>
      <c r="B153" s="116"/>
      <c r="C153" s="121"/>
      <c r="D153" s="213"/>
      <c r="E153" s="213"/>
      <c r="F153" s="213"/>
      <c r="G153" s="213"/>
      <c r="H153" s="166"/>
      <c r="I153" s="213"/>
      <c r="J153" s="217"/>
      <c r="K153" s="213"/>
      <c r="L153" s="224">
        <f>ROUND(3.14*0.2*0.2,2)</f>
        <v>0.13</v>
      </c>
      <c r="M153" s="224" t="s">
        <v>31624</v>
      </c>
      <c r="N153" s="224">
        <f>Q147</f>
        <v>102</v>
      </c>
      <c r="O153" s="433">
        <f>ROUND(L153*N153,2)</f>
        <v>13.26</v>
      </c>
      <c r="P153" s="113"/>
      <c r="Q153" s="93"/>
    </row>
    <row r="154" spans="1:25">
      <c r="A154" s="82"/>
      <c r="B154" s="116"/>
      <c r="C154" s="121"/>
      <c r="D154" s="213"/>
      <c r="E154" s="213"/>
      <c r="F154" s="213"/>
      <c r="G154" s="219"/>
      <c r="H154" s="223"/>
      <c r="I154" s="223"/>
      <c r="J154" s="223"/>
      <c r="K154" s="223"/>
      <c r="L154" s="213"/>
      <c r="M154" s="213"/>
      <c r="N154" s="213"/>
      <c r="O154" s="217"/>
      <c r="P154" s="113"/>
      <c r="Q154" s="93"/>
      <c r="T154" s="217"/>
      <c r="U154" s="213"/>
      <c r="V154" s="213"/>
      <c r="W154" s="213"/>
      <c r="X154" s="213"/>
      <c r="Y154" s="213"/>
    </row>
    <row r="155" spans="1:25">
      <c r="A155" s="83">
        <f>A151+1</f>
        <v>4003</v>
      </c>
      <c r="B155" s="115">
        <f>IF(A155&lt;&gt;0,INDEX('Plan. Orçamentária'!$D$16:$K$306,MATCH(A155,'Plan. Orçamentária'!$D$16:$D$306,0),3),0)</f>
        <v>95584</v>
      </c>
      <c r="C155" s="584" t="str">
        <f>IF(A155&lt;&gt;0,INDEX('Plan. Orçamentária'!$D$16:$K$306,MATCH(A155,'Plan. Orçamentária'!$D$16:$D$306,0),4),0)</f>
        <v>MONTAGEM DE ARMADURA TRANSVERSAL DE ESTACAS DE SEÇÃO CIRCULAR, DIÂMETRO = 6,30 MM. AF_09/2021_PS</v>
      </c>
      <c r="D155" s="584"/>
      <c r="E155" s="584"/>
      <c r="F155" s="584"/>
      <c r="G155" s="584"/>
      <c r="H155" s="584"/>
      <c r="I155" s="584"/>
      <c r="J155" s="584"/>
      <c r="K155" s="584"/>
      <c r="L155" s="584"/>
      <c r="M155" s="584"/>
      <c r="N155" s="584"/>
      <c r="O155" s="584"/>
      <c r="P155" s="112" t="str">
        <f>IF(A155&lt;&gt;0,INDEX('Plan. Orçamentária'!$D$16:$K$306,MATCH(A155,'Plan. Orçamentária'!$D$16:$D$306,0),5),0)</f>
        <v>KG</v>
      </c>
      <c r="Q155" s="92">
        <f>TRUNC(SUM(O157),2)</f>
        <v>135.58000000000001</v>
      </c>
    </row>
    <row r="156" spans="1:25" outlineLevel="1">
      <c r="A156" s="82"/>
      <c r="B156" s="116"/>
      <c r="C156" s="121"/>
      <c r="D156" s="213"/>
      <c r="E156" s="213"/>
      <c r="F156" s="587"/>
      <c r="G156" s="589"/>
      <c r="H156" s="216"/>
      <c r="I156" s="213"/>
      <c r="J156" s="216"/>
      <c r="K156" s="213"/>
      <c r="L156" s="216"/>
      <c r="M156" s="213"/>
      <c r="N156" s="216"/>
      <c r="O156" s="222" t="s">
        <v>4</v>
      </c>
      <c r="P156" s="113"/>
      <c r="Q156" s="93"/>
    </row>
    <row r="157" spans="1:25" outlineLevel="1">
      <c r="A157" s="82"/>
      <c r="B157" s="116"/>
      <c r="C157" s="121"/>
      <c r="D157" s="213"/>
      <c r="E157" s="213"/>
      <c r="F157" s="588"/>
      <c r="G157" s="590"/>
      <c r="H157" s="166"/>
      <c r="I157" s="213"/>
      <c r="J157" s="166"/>
      <c r="K157" s="213"/>
      <c r="L157" s="217"/>
      <c r="M157" s="213"/>
      <c r="N157" s="217"/>
      <c r="O157" s="433">
        <f>22*1.45*N149*0.25</f>
        <v>135.58000000000001</v>
      </c>
      <c r="P157" s="113"/>
      <c r="Q157" s="93"/>
    </row>
    <row r="158" spans="1:25">
      <c r="A158" s="82"/>
      <c r="B158" s="116"/>
      <c r="C158" s="121"/>
      <c r="D158" s="213"/>
      <c r="E158" s="213"/>
      <c r="F158" s="213"/>
      <c r="G158" s="219"/>
      <c r="H158" s="223"/>
      <c r="I158" s="223"/>
      <c r="J158" s="223"/>
      <c r="K158" s="223"/>
      <c r="L158" s="213"/>
      <c r="M158" s="213"/>
      <c r="N158" s="213"/>
      <c r="O158" s="217"/>
      <c r="P158" s="113"/>
      <c r="Q158" s="93"/>
      <c r="T158" s="217"/>
      <c r="U158" s="213"/>
      <c r="V158" s="213"/>
      <c r="W158" s="213"/>
      <c r="X158" s="213"/>
      <c r="Y158" s="213"/>
    </row>
    <row r="159" spans="1:25">
      <c r="A159" s="83">
        <f>A155+1</f>
        <v>4004</v>
      </c>
      <c r="B159" s="115">
        <f>IF(A159&lt;&gt;0,INDEX('Plan. Orçamentária'!$D$16:$K$306,MATCH(A159,'Plan. Orçamentária'!$D$16:$D$306,0),3),0)</f>
        <v>95577</v>
      </c>
      <c r="C159" s="584" t="str">
        <f>IF(A159&lt;&gt;0,INDEX('Plan. Orçamentária'!$D$16:$K$306,MATCH(A159,'Plan. Orçamentária'!$D$16:$D$306,0),4),0)</f>
        <v>MONTAGEM DE ARMADURA DE ESTACAS, DIÂMETRO = 10,0 MM. AF_09/2021_PS</v>
      </c>
      <c r="D159" s="584"/>
      <c r="E159" s="584"/>
      <c r="F159" s="584"/>
      <c r="G159" s="584"/>
      <c r="H159" s="584"/>
      <c r="I159" s="584"/>
      <c r="J159" s="584"/>
      <c r="K159" s="584"/>
      <c r="L159" s="584"/>
      <c r="M159" s="584"/>
      <c r="N159" s="584"/>
      <c r="O159" s="584"/>
      <c r="P159" s="112" t="str">
        <f>IF(A159&lt;&gt;0,INDEX('Plan. Orçamentária'!$D$16:$K$306,MATCH(A159,'Plan. Orçamentária'!$D$16:$D$306,0),5),0)</f>
        <v>KG</v>
      </c>
      <c r="Q159" s="92">
        <f>TRUNC(SUM(O161),2)</f>
        <v>385.56</v>
      </c>
    </row>
    <row r="160" spans="1:25">
      <c r="A160" s="82"/>
      <c r="B160" s="116"/>
      <c r="C160" s="121"/>
      <c r="D160" s="213"/>
      <c r="E160" s="213"/>
      <c r="F160" s="213"/>
      <c r="G160" s="219"/>
      <c r="H160" s="223"/>
      <c r="I160" s="223"/>
      <c r="J160" s="223"/>
      <c r="K160" s="223"/>
      <c r="L160" s="213"/>
      <c r="M160" s="213"/>
      <c r="N160" s="213"/>
      <c r="O160" s="222" t="s">
        <v>4</v>
      </c>
      <c r="P160" s="113"/>
      <c r="Q160" s="93"/>
      <c r="T160" s="217"/>
      <c r="U160" s="213"/>
      <c r="V160" s="213"/>
      <c r="W160" s="213"/>
      <c r="X160" s="213"/>
      <c r="Y160" s="213"/>
    </row>
    <row r="161" spans="1:25">
      <c r="A161" s="82"/>
      <c r="B161" s="116"/>
      <c r="C161" s="121"/>
      <c r="D161" s="213"/>
      <c r="E161" s="213"/>
      <c r="F161" s="213"/>
      <c r="G161" s="219"/>
      <c r="H161" s="223"/>
      <c r="I161" s="223"/>
      <c r="J161" s="223"/>
      <c r="K161" s="223"/>
      <c r="L161" s="213"/>
      <c r="M161" s="213"/>
      <c r="N161" s="166"/>
      <c r="O161" s="433">
        <f>Q147*6*0.63</f>
        <v>385.56</v>
      </c>
      <c r="P161" s="113"/>
      <c r="Q161" s="93"/>
      <c r="T161" s="217"/>
      <c r="U161" s="213"/>
      <c r="V161" s="213"/>
      <c r="W161" s="213"/>
      <c r="X161" s="213"/>
      <c r="Y161" s="213"/>
    </row>
    <row r="162" spans="1:25">
      <c r="A162" s="82"/>
      <c r="B162" s="116"/>
      <c r="C162" s="121"/>
      <c r="D162" s="213"/>
      <c r="E162" s="213"/>
      <c r="F162" s="213"/>
      <c r="G162" s="219"/>
      <c r="H162" s="223"/>
      <c r="I162" s="223"/>
      <c r="J162" s="223"/>
      <c r="K162" s="223"/>
      <c r="L162" s="213"/>
      <c r="M162" s="213"/>
      <c r="N162" s="213"/>
      <c r="O162" s="217"/>
      <c r="P162" s="113"/>
      <c r="Q162" s="93"/>
      <c r="T162" s="217"/>
      <c r="U162" s="213"/>
      <c r="V162" s="213"/>
      <c r="W162" s="213"/>
      <c r="X162" s="213"/>
      <c r="Y162" s="213"/>
    </row>
    <row r="163" spans="1:25">
      <c r="A163" s="83">
        <f>A159+1</f>
        <v>4005</v>
      </c>
      <c r="B163" s="115" t="str">
        <f>IF(A163&lt;&gt;0,INDEX('Plan. Orçamentária'!$D$16:$K$306,MATCH(A163,'Plan. Orçamentária'!$D$16:$D$306,0),3),0)</f>
        <v>12.12.010</v>
      </c>
      <c r="C163" s="584" t="str">
        <f>IF(A163&lt;&gt;0,INDEX('Plan. Orçamentária'!$D$16:$K$306,MATCH(A163,'Plan. Orçamentária'!$D$16:$D$306,0),4),0)</f>
        <v>Taxa de mobilização e desmobilização de equipamentos para execução de estaca tipo hélice contínua em solo</v>
      </c>
      <c r="D163" s="584"/>
      <c r="E163" s="584"/>
      <c r="F163" s="584"/>
      <c r="G163" s="584"/>
      <c r="H163" s="584"/>
      <c r="I163" s="584"/>
      <c r="J163" s="584"/>
      <c r="K163" s="584"/>
      <c r="L163" s="584"/>
      <c r="M163" s="584"/>
      <c r="N163" s="584"/>
      <c r="O163" s="584"/>
      <c r="P163" s="112" t="str">
        <f>IF(A163&lt;&gt;0,INDEX('Plan. Orçamentária'!$D$16:$K$306,MATCH(A163,'Plan. Orçamentária'!$D$16:$D$306,0),5),0)</f>
        <v>TX</v>
      </c>
      <c r="Q163" s="92">
        <f>TRUNC(SUM(O165:O166),2)</f>
        <v>1</v>
      </c>
    </row>
    <row r="164" spans="1:25" outlineLevel="1">
      <c r="A164" s="82"/>
      <c r="B164" s="116"/>
      <c r="C164" s="121"/>
      <c r="D164" s="213"/>
      <c r="E164" s="213"/>
      <c r="F164" s="213"/>
      <c r="G164" s="213"/>
      <c r="H164" s="216"/>
      <c r="I164" s="213"/>
      <c r="J164" s="216"/>
      <c r="K164" s="213"/>
      <c r="L164" s="216"/>
      <c r="M164" s="213"/>
      <c r="N164" s="222"/>
      <c r="O164" s="222" t="s">
        <v>4</v>
      </c>
      <c r="P164" s="113"/>
      <c r="Q164" s="93"/>
    </row>
    <row r="165" spans="1:25" outlineLevel="1">
      <c r="A165" s="82"/>
      <c r="B165" s="116"/>
      <c r="C165" s="121"/>
      <c r="D165" s="213"/>
      <c r="E165" s="213"/>
      <c r="F165" s="213"/>
      <c r="G165" s="213"/>
      <c r="H165" s="166"/>
      <c r="I165" s="213"/>
      <c r="J165" s="166"/>
      <c r="K165" s="213"/>
      <c r="L165" s="217"/>
      <c r="M165" s="213"/>
      <c r="N165" s="217"/>
      <c r="O165" s="224">
        <v>1</v>
      </c>
      <c r="P165" s="113"/>
      <c r="Q165" s="93"/>
    </row>
    <row r="166" spans="1:25">
      <c r="A166" s="82"/>
      <c r="B166" s="116"/>
      <c r="C166" s="121"/>
      <c r="D166" s="213"/>
      <c r="E166" s="213"/>
      <c r="F166" s="213"/>
      <c r="G166" s="219"/>
      <c r="H166" s="223"/>
      <c r="I166" s="223"/>
      <c r="J166" s="166"/>
      <c r="K166" s="213"/>
      <c r="L166" s="217"/>
      <c r="M166" s="213"/>
      <c r="N166" s="217"/>
      <c r="O166" s="213"/>
      <c r="P166" s="113"/>
      <c r="Q166" s="93"/>
      <c r="T166" s="217"/>
      <c r="U166" s="213"/>
      <c r="V166" s="213"/>
      <c r="W166" s="213"/>
      <c r="X166" s="213"/>
      <c r="Y166" s="213"/>
    </row>
    <row r="167" spans="1:25" ht="15" customHeight="1">
      <c r="A167" s="84"/>
      <c r="B167" s="425"/>
      <c r="C167" s="424" t="str">
        <f>'Plan. Orçamentária'!E64</f>
        <v>ELEMENTOS DE FUNDAÇÃO</v>
      </c>
      <c r="D167" s="424"/>
      <c r="E167" s="424"/>
      <c r="F167" s="424"/>
      <c r="G167" s="424"/>
      <c r="H167" s="424"/>
      <c r="I167" s="424"/>
      <c r="J167" s="424"/>
      <c r="K167" s="424"/>
      <c r="L167" s="424"/>
      <c r="M167" s="424"/>
      <c r="N167" s="424"/>
      <c r="O167" s="424"/>
      <c r="P167" s="421"/>
      <c r="Q167" s="422"/>
      <c r="T167" s="391"/>
    </row>
    <row r="168" spans="1:25">
      <c r="A168" s="83">
        <f>A163+1</f>
        <v>4006</v>
      </c>
      <c r="B168" s="115" t="str">
        <f>IF(A168&lt;&gt;0,INDEX('Plan. Orçamentária'!$D$16:$K$306,MATCH(A168,'Plan. Orçamentária'!$D$16:$D$306,0),3),0)</f>
        <v>07.01.020</v>
      </c>
      <c r="C168" s="584" t="str">
        <f>IF(A168&lt;&gt;0,INDEX('Plan. Orçamentária'!$D$16:$K$306,MATCH(A168,'Plan. Orçamentária'!$D$16:$D$306,0),4),0)</f>
        <v>Escavação e carga mecanizada em solo de 1ª categoria, em campo aberto</v>
      </c>
      <c r="D168" s="584"/>
      <c r="E168" s="584"/>
      <c r="F168" s="584"/>
      <c r="G168" s="584"/>
      <c r="H168" s="584"/>
      <c r="I168" s="584"/>
      <c r="J168" s="584"/>
      <c r="K168" s="584"/>
      <c r="L168" s="584"/>
      <c r="M168" s="584"/>
      <c r="N168" s="584"/>
      <c r="O168" s="584"/>
      <c r="P168" s="112" t="str">
        <f>IF(A168&lt;&gt;0,INDEX('Plan. Orçamentária'!$D$16:$K$306,MATCH(A168,'Plan. Orçamentária'!$D$16:$D$306,0),5),0)</f>
        <v>M3</v>
      </c>
      <c r="Q168" s="92">
        <f>TRUNC(SUM(O170),2)</f>
        <v>102</v>
      </c>
    </row>
    <row r="169" spans="1:25">
      <c r="A169" s="82"/>
      <c r="B169" s="116"/>
      <c r="C169" s="121"/>
      <c r="D169" s="213"/>
      <c r="E169" s="213"/>
      <c r="F169" s="213"/>
      <c r="G169" s="219"/>
      <c r="H169" s="223"/>
      <c r="I169" s="223"/>
      <c r="J169" s="223"/>
      <c r="K169" s="223"/>
      <c r="L169" s="213"/>
      <c r="M169" s="213"/>
      <c r="N169" s="213"/>
      <c r="O169" s="222" t="s">
        <v>4</v>
      </c>
      <c r="P169" s="113"/>
      <c r="Q169" s="93"/>
      <c r="T169" s="217"/>
      <c r="U169" s="213"/>
      <c r="V169" s="213"/>
      <c r="W169" s="213"/>
      <c r="X169" s="213"/>
      <c r="Y169" s="213"/>
    </row>
    <row r="170" spans="1:25">
      <c r="A170" s="82"/>
      <c r="B170" s="116"/>
      <c r="C170" s="121"/>
      <c r="D170" s="213"/>
      <c r="E170" s="213"/>
      <c r="F170" s="213"/>
      <c r="G170" s="219"/>
      <c r="H170" s="223"/>
      <c r="I170" s="223"/>
      <c r="J170" s="223"/>
      <c r="K170" s="223"/>
      <c r="L170" s="213"/>
      <c r="M170" s="213"/>
      <c r="N170" s="166"/>
      <c r="O170" s="433">
        <f>2*2*1.5*17</f>
        <v>102</v>
      </c>
      <c r="P170" s="113"/>
      <c r="Q170" s="93"/>
      <c r="T170" s="217"/>
      <c r="U170" s="213"/>
      <c r="V170" s="213"/>
      <c r="W170" s="213"/>
      <c r="X170" s="213"/>
      <c r="Y170" s="213"/>
    </row>
    <row r="171" spans="1:25">
      <c r="A171" s="82"/>
      <c r="B171" s="116"/>
      <c r="C171" s="121"/>
      <c r="D171" s="213"/>
      <c r="E171" s="213"/>
      <c r="F171" s="213"/>
      <c r="G171" s="219"/>
      <c r="H171" s="223"/>
      <c r="I171" s="223"/>
      <c r="J171" s="223"/>
      <c r="K171" s="223"/>
      <c r="L171" s="213"/>
      <c r="M171" s="213"/>
      <c r="N171" s="213"/>
      <c r="O171" s="217"/>
      <c r="P171" s="113"/>
      <c r="Q171" s="93"/>
      <c r="T171" s="217"/>
      <c r="U171" s="213"/>
      <c r="V171" s="213"/>
      <c r="W171" s="213"/>
      <c r="X171" s="213"/>
      <c r="Y171" s="213"/>
    </row>
    <row r="172" spans="1:25">
      <c r="A172" s="83">
        <f>A168+1</f>
        <v>4007</v>
      </c>
      <c r="B172" s="115">
        <f>IF(A172&lt;&gt;0,INDEX('Plan. Orçamentária'!$D$16:$K$306,MATCH(A172,'Plan. Orçamentária'!$D$16:$D$306,0),3),0)</f>
        <v>1003006</v>
      </c>
      <c r="C172" s="584" t="str">
        <f>IF(A172&lt;&gt;0,INDEX('Plan. Orçamentária'!$D$16:$K$306,MATCH(A172,'Plan. Orçamentária'!$D$16:$D$306,0),4),0)</f>
        <v>ATERRO, INCLUSIVE COMPACTAÇÃO</v>
      </c>
      <c r="D172" s="584"/>
      <c r="E172" s="584"/>
      <c r="F172" s="584"/>
      <c r="G172" s="584"/>
      <c r="H172" s="584"/>
      <c r="I172" s="584"/>
      <c r="J172" s="584"/>
      <c r="K172" s="584"/>
      <c r="L172" s="584"/>
      <c r="M172" s="584"/>
      <c r="N172" s="584"/>
      <c r="O172" s="584"/>
      <c r="P172" s="112" t="str">
        <f>IF(A172&lt;&gt;0,INDEX('Plan. Orçamentária'!$D$16:$K$306,MATCH(A172,'Plan. Orçamentária'!$D$16:$D$306,0),5),0)</f>
        <v>M3</v>
      </c>
      <c r="Q172" s="92">
        <f>TRUNC(SUM(O174:O175),2)</f>
        <v>88.4</v>
      </c>
    </row>
    <row r="173" spans="1:25" outlineLevel="1">
      <c r="A173" s="82"/>
      <c r="B173" s="116"/>
      <c r="C173" s="121"/>
      <c r="D173" s="213"/>
      <c r="E173" s="213"/>
      <c r="F173" s="213"/>
      <c r="G173" s="213"/>
      <c r="H173" s="216"/>
      <c r="I173" s="213"/>
      <c r="J173" s="216"/>
      <c r="K173" s="213"/>
      <c r="L173" s="216"/>
      <c r="M173" s="213"/>
      <c r="N173" s="222"/>
      <c r="O173" s="222" t="s">
        <v>4</v>
      </c>
      <c r="P173" s="113"/>
      <c r="Q173" s="93"/>
    </row>
    <row r="174" spans="1:25" outlineLevel="1">
      <c r="A174" s="82"/>
      <c r="B174" s="116"/>
      <c r="C174" s="121"/>
      <c r="D174" s="213"/>
      <c r="E174" s="213"/>
      <c r="F174" s="213"/>
      <c r="G174" s="213"/>
      <c r="H174" s="166"/>
      <c r="I174" s="213"/>
      <c r="J174" s="166"/>
      <c r="K174" s="213"/>
      <c r="L174" s="217"/>
      <c r="M174" s="213"/>
      <c r="N174" s="217"/>
      <c r="O174" s="433">
        <f>(2*2*1.5*17)-(1*1*0.8*17)</f>
        <v>88.4</v>
      </c>
      <c r="P174" s="113"/>
      <c r="Q174" s="93"/>
    </row>
    <row r="175" spans="1:25">
      <c r="A175" s="82"/>
      <c r="B175" s="116"/>
      <c r="C175" s="121"/>
      <c r="D175" s="213"/>
      <c r="E175" s="213"/>
      <c r="F175" s="213"/>
      <c r="G175" s="219"/>
      <c r="H175" s="223"/>
      <c r="I175" s="223"/>
      <c r="J175" s="166"/>
      <c r="K175" s="213"/>
      <c r="L175" s="217"/>
      <c r="M175" s="213"/>
      <c r="N175" s="217"/>
      <c r="O175" s="213"/>
      <c r="P175" s="113"/>
      <c r="Q175" s="93"/>
      <c r="T175" s="217"/>
      <c r="U175" s="213"/>
      <c r="V175" s="213"/>
      <c r="W175" s="213"/>
      <c r="X175" s="213"/>
      <c r="Y175" s="213"/>
    </row>
    <row r="176" spans="1:25">
      <c r="A176" s="83">
        <f>A172+1</f>
        <v>4008</v>
      </c>
      <c r="B176" s="115" t="str">
        <f>IF(A176&lt;&gt;0,INDEX('Plan. Orçamentária'!$D$16:$K$306,MATCH(A176,'Plan. Orçamentária'!$D$16:$D$306,0),3),0)</f>
        <v>05.10.025</v>
      </c>
      <c r="C176" s="584" t="str">
        <f>IF(A176&lt;&gt;0,INDEX('Plan. Orçamentária'!$D$16:$K$306,MATCH(A176,'Plan. Orçamentária'!$D$16:$D$306,0),4),0)</f>
        <v>Transporte de solo de 1ª e 2ª categoria por caminhão para distâncias superiores ao 15° km até o 20° km</v>
      </c>
      <c r="D176" s="584"/>
      <c r="E176" s="584"/>
      <c r="F176" s="584"/>
      <c r="G176" s="584"/>
      <c r="H176" s="584"/>
      <c r="I176" s="584"/>
      <c r="J176" s="584"/>
      <c r="K176" s="584"/>
      <c r="L176" s="584"/>
      <c r="M176" s="584"/>
      <c r="N176" s="584"/>
      <c r="O176" s="584"/>
      <c r="P176" s="112" t="str">
        <f>IF(A176&lt;&gt;0,INDEX('Plan. Orçamentária'!$D$16:$K$306,MATCH(A176,'Plan. Orçamentária'!$D$16:$D$306,0),5),0)</f>
        <v>M3</v>
      </c>
      <c r="Q176" s="92">
        <f>TRUNC(SUM(O178:O179),2)</f>
        <v>17.68</v>
      </c>
    </row>
    <row r="177" spans="1:25" outlineLevel="1">
      <c r="A177" s="82"/>
      <c r="B177" s="116"/>
      <c r="C177" s="121"/>
      <c r="D177" s="213"/>
      <c r="E177" s="213"/>
      <c r="F177" s="213"/>
      <c r="G177" s="213"/>
      <c r="H177" s="216"/>
      <c r="I177" s="213"/>
      <c r="J177" s="216"/>
      <c r="K177" s="213"/>
      <c r="L177" s="216"/>
      <c r="M177" s="213"/>
      <c r="N177" s="222"/>
      <c r="O177" s="432" t="s">
        <v>31630</v>
      </c>
      <c r="P177" s="113"/>
      <c r="Q177" s="93"/>
    </row>
    <row r="178" spans="1:25" outlineLevel="1">
      <c r="A178" s="82"/>
      <c r="B178" s="116"/>
      <c r="C178" s="121"/>
      <c r="D178" s="213"/>
      <c r="E178" s="213"/>
      <c r="F178" s="213"/>
      <c r="G178" s="213"/>
      <c r="H178" s="166"/>
      <c r="I178" s="213"/>
      <c r="J178" s="166"/>
      <c r="K178" s="213"/>
      <c r="L178" s="217"/>
      <c r="M178" s="213"/>
      <c r="N178" s="217"/>
      <c r="O178" s="433">
        <f>(Q168-Q172)*1.3</f>
        <v>17.68</v>
      </c>
      <c r="P178" s="113"/>
      <c r="Q178" s="93"/>
    </row>
    <row r="179" spans="1:25">
      <c r="A179" s="82"/>
      <c r="B179" s="116"/>
      <c r="C179" s="121"/>
      <c r="D179" s="213"/>
      <c r="E179" s="213"/>
      <c r="F179" s="213"/>
      <c r="G179" s="219"/>
      <c r="H179" s="223"/>
      <c r="I179" s="223"/>
      <c r="J179" s="166"/>
      <c r="K179" s="213"/>
      <c r="L179" s="217"/>
      <c r="M179" s="213"/>
      <c r="N179" s="217"/>
      <c r="O179" s="213"/>
      <c r="P179" s="113"/>
      <c r="Q179" s="93"/>
      <c r="T179" s="217"/>
      <c r="U179" s="213"/>
      <c r="V179" s="213"/>
      <c r="W179" s="213"/>
      <c r="X179" s="213"/>
      <c r="Y179" s="213"/>
    </row>
    <row r="180" spans="1:25">
      <c r="A180" s="83">
        <f>A176+1</f>
        <v>4009</v>
      </c>
      <c r="B180" s="115" t="str">
        <f>IF(A180&lt;&gt;0,INDEX('Plan. Orçamentária'!$D$16:$K$306,MATCH(A180,'Plan. Orçamentária'!$D$16:$D$306,0),3),0)</f>
        <v>05.09.007</v>
      </c>
      <c r="C180" s="584" t="str">
        <f>IF(A180&lt;&gt;0,INDEX('Plan. Orçamentária'!$D$16:$K$306,MATCH(A180,'Plan. Orçamentária'!$D$16:$D$306,0),4),0)</f>
        <v>Taxa de destinação de resíduo sólido em aterro, tipo solo/terra</v>
      </c>
      <c r="D180" s="584"/>
      <c r="E180" s="584"/>
      <c r="F180" s="584"/>
      <c r="G180" s="584"/>
      <c r="H180" s="584"/>
      <c r="I180" s="584"/>
      <c r="J180" s="584"/>
      <c r="K180" s="584"/>
      <c r="L180" s="584"/>
      <c r="M180" s="584"/>
      <c r="N180" s="584"/>
      <c r="O180" s="584"/>
      <c r="P180" s="112" t="str">
        <f>IF(A180&lt;&gt;0,INDEX('Plan. Orçamentária'!$D$16:$K$306,MATCH(A180,'Plan. Orçamentária'!$D$16:$D$306,0),5),0)</f>
        <v>M3</v>
      </c>
      <c r="Q180" s="92">
        <f>TRUNC(SUM(O182:O183),2)</f>
        <v>17.68</v>
      </c>
    </row>
    <row r="181" spans="1:25" outlineLevel="1">
      <c r="A181" s="82"/>
      <c r="B181" s="116"/>
      <c r="C181" s="121"/>
      <c r="D181" s="213"/>
      <c r="E181" s="213"/>
      <c r="F181" s="213"/>
      <c r="G181" s="213"/>
      <c r="H181" s="216"/>
      <c r="I181" s="213"/>
      <c r="J181" s="216"/>
      <c r="K181" s="213"/>
      <c r="L181" s="216"/>
      <c r="M181" s="213"/>
      <c r="N181" s="222"/>
      <c r="O181" s="216" t="s">
        <v>4</v>
      </c>
      <c r="P181" s="113"/>
      <c r="Q181" s="93"/>
    </row>
    <row r="182" spans="1:25" outlineLevel="1">
      <c r="A182" s="82"/>
      <c r="B182" s="116"/>
      <c r="C182" s="121"/>
      <c r="D182" s="213"/>
      <c r="E182" s="213"/>
      <c r="F182" s="213"/>
      <c r="G182" s="213"/>
      <c r="H182" s="166"/>
      <c r="I182" s="213"/>
      <c r="J182" s="166"/>
      <c r="K182" s="213"/>
      <c r="L182" s="217"/>
      <c r="M182" s="213"/>
      <c r="N182" s="217"/>
      <c r="O182" s="433">
        <f>Q176</f>
        <v>17.68</v>
      </c>
      <c r="P182" s="113"/>
      <c r="Q182" s="93"/>
    </row>
    <row r="183" spans="1:25">
      <c r="A183" s="82"/>
      <c r="B183" s="116"/>
      <c r="C183" s="121"/>
      <c r="D183" s="213"/>
      <c r="E183" s="213"/>
      <c r="F183" s="213"/>
      <c r="G183" s="219"/>
      <c r="H183" s="223"/>
      <c r="I183" s="223"/>
      <c r="J183" s="166"/>
      <c r="K183" s="213"/>
      <c r="L183" s="217"/>
      <c r="M183" s="213"/>
      <c r="N183" s="217"/>
      <c r="O183" s="213"/>
      <c r="P183" s="113"/>
      <c r="Q183" s="93"/>
      <c r="T183" s="217"/>
      <c r="U183" s="213"/>
      <c r="V183" s="213"/>
      <c r="W183" s="213"/>
      <c r="X183" s="213"/>
      <c r="Y183" s="213"/>
    </row>
    <row r="184" spans="1:25">
      <c r="A184" s="83">
        <f>A180+1</f>
        <v>4010</v>
      </c>
      <c r="B184" s="115">
        <f>IF(A184&lt;&gt;0,INDEX('Plan. Orçamentária'!$D$16:$K$306,MATCH(A184,'Plan. Orçamentária'!$D$16:$D$306,0),3),0)</f>
        <v>2002010</v>
      </c>
      <c r="C184" s="584" t="str">
        <f>IF(A184&lt;&gt;0,INDEX('Plan. Orçamentária'!$D$16:$K$306,MATCH(A184,'Plan. Orçamentária'!$D$16:$D$306,0),4),0)</f>
        <v>APILOAMENTO DO FUNDO DE VALAS, PARA SIMPLES REGULARIZAÇÃO</v>
      </c>
      <c r="D184" s="584"/>
      <c r="E184" s="584"/>
      <c r="F184" s="584"/>
      <c r="G184" s="584"/>
      <c r="H184" s="584"/>
      <c r="I184" s="584"/>
      <c r="J184" s="584"/>
      <c r="K184" s="584"/>
      <c r="L184" s="584"/>
      <c r="M184" s="584"/>
      <c r="N184" s="584"/>
      <c r="O184" s="584"/>
      <c r="P184" s="112" t="str">
        <f>IF(A184&lt;&gt;0,INDEX('Plan. Orçamentária'!$D$16:$K$306,MATCH(A184,'Plan. Orçamentária'!$D$16:$D$306,0),5),0)</f>
        <v>M2</v>
      </c>
      <c r="Q184" s="92">
        <f>TRUNC(SUM(O186:O188),2)</f>
        <v>66.45</v>
      </c>
    </row>
    <row r="185" spans="1:25" outlineLevel="1">
      <c r="A185" s="82"/>
      <c r="B185" s="116"/>
      <c r="C185" s="121"/>
      <c r="D185" s="213"/>
      <c r="E185" s="213"/>
      <c r="F185" s="213"/>
      <c r="G185" s="213"/>
      <c r="H185" s="216"/>
      <c r="I185" s="213"/>
      <c r="J185" s="216"/>
      <c r="K185" s="213"/>
      <c r="L185" s="216"/>
      <c r="M185" s="213"/>
      <c r="N185" s="222"/>
      <c r="O185" s="222" t="s">
        <v>4</v>
      </c>
      <c r="P185" s="113"/>
      <c r="Q185" s="93"/>
    </row>
    <row r="186" spans="1:25" outlineLevel="1">
      <c r="A186" s="82"/>
      <c r="B186" s="116"/>
      <c r="C186" s="121"/>
      <c r="D186" s="213"/>
      <c r="E186" s="213"/>
      <c r="F186" s="213"/>
      <c r="G186" s="213"/>
      <c r="H186" s="166"/>
      <c r="I186" s="213"/>
      <c r="J186" s="166"/>
      <c r="K186" s="213"/>
      <c r="L186" s="591" t="s">
        <v>31641</v>
      </c>
      <c r="M186" s="591"/>
      <c r="N186" s="591"/>
      <c r="O186" s="433">
        <f>17*1.2*1.2</f>
        <v>24.48</v>
      </c>
      <c r="P186" s="113"/>
      <c r="Q186" s="93"/>
    </row>
    <row r="187" spans="1:25" outlineLevel="1">
      <c r="A187" s="82"/>
      <c r="B187" s="116"/>
      <c r="C187" s="121"/>
      <c r="D187" s="213"/>
      <c r="E187" s="213"/>
      <c r="F187" s="213"/>
      <c r="G187" s="213"/>
      <c r="H187" s="166"/>
      <c r="I187" s="213"/>
      <c r="J187" s="166"/>
      <c r="K187" s="213"/>
      <c r="L187" s="583" t="s">
        <v>31642</v>
      </c>
      <c r="M187" s="583"/>
      <c r="N187" s="583"/>
      <c r="O187" s="433">
        <f>(53.06+15.4+76.25)*0.29</f>
        <v>41.97</v>
      </c>
      <c r="P187" s="113"/>
      <c r="Q187" s="93"/>
    </row>
    <row r="188" spans="1:25">
      <c r="A188" s="82"/>
      <c r="B188" s="116"/>
      <c r="C188" s="121"/>
      <c r="D188" s="213"/>
      <c r="E188" s="213"/>
      <c r="F188" s="213"/>
      <c r="G188" s="219"/>
      <c r="H188" s="223"/>
      <c r="I188" s="223"/>
      <c r="J188" s="166"/>
      <c r="K188" s="213"/>
      <c r="L188" s="217"/>
      <c r="M188" s="213"/>
      <c r="N188" s="217"/>
      <c r="O188" s="213"/>
      <c r="P188" s="113"/>
      <c r="Q188" s="93"/>
      <c r="T188" s="217"/>
      <c r="U188" s="213"/>
      <c r="V188" s="213"/>
      <c r="W188" s="213"/>
      <c r="X188" s="213"/>
      <c r="Y188" s="213"/>
    </row>
    <row r="189" spans="1:25">
      <c r="A189" s="83">
        <f>A184+1</f>
        <v>4011</v>
      </c>
      <c r="B189" s="115">
        <f>IF(A189&lt;&gt;0,INDEX('Plan. Orçamentária'!$D$16:$K$306,MATCH(A189,'Plan. Orçamentária'!$D$16:$D$306,0),3),0)</f>
        <v>96621</v>
      </c>
      <c r="C189" s="584" t="str">
        <f>IF(A189&lt;&gt;0,INDEX('Plan. Orçamentária'!$D$16:$K$306,MATCH(A189,'Plan. Orçamentária'!$D$16:$D$306,0),4),0)</f>
        <v>LASTRO COM MATERIAL GRANULAR, APLICAÇÃO EM BLOCOS DE COROAMENTO, ESPESSURA DE *5 CM*. AF_01/2024</v>
      </c>
      <c r="D189" s="584"/>
      <c r="E189" s="584"/>
      <c r="F189" s="584"/>
      <c r="G189" s="584"/>
      <c r="H189" s="584"/>
      <c r="I189" s="584"/>
      <c r="J189" s="584"/>
      <c r="K189" s="584"/>
      <c r="L189" s="584"/>
      <c r="M189" s="584"/>
      <c r="N189" s="584"/>
      <c r="O189" s="584"/>
      <c r="P189" s="112" t="str">
        <f>IF(A189&lt;&gt;0,INDEX('Plan. Orçamentária'!$D$16:$K$306,MATCH(A189,'Plan. Orçamentária'!$D$16:$D$306,0),5),0)</f>
        <v>M3</v>
      </c>
      <c r="Q189" s="92">
        <f>TRUNC(SUM(O191:O193),2)</f>
        <v>3.32</v>
      </c>
    </row>
    <row r="190" spans="1:25" outlineLevel="1">
      <c r="A190" s="82"/>
      <c r="B190" s="116"/>
      <c r="C190" s="121"/>
      <c r="D190" s="213"/>
      <c r="E190" s="213"/>
      <c r="F190" s="213"/>
      <c r="G190" s="213"/>
      <c r="H190" s="216"/>
      <c r="I190" s="213"/>
      <c r="J190" s="216"/>
      <c r="K190" s="213"/>
      <c r="L190" s="434" t="s">
        <v>31635</v>
      </c>
      <c r="M190" s="434"/>
      <c r="N190" s="434" t="s">
        <v>27</v>
      </c>
      <c r="O190" s="222" t="s">
        <v>4</v>
      </c>
      <c r="P190" s="113"/>
      <c r="Q190" s="93"/>
    </row>
    <row r="191" spans="1:25" outlineLevel="1">
      <c r="A191" s="82"/>
      <c r="B191" s="116"/>
      <c r="C191" s="121"/>
      <c r="D191" s="213"/>
      <c r="E191" s="213"/>
      <c r="F191" s="213"/>
      <c r="G191" s="213"/>
      <c r="H191" s="591" t="s">
        <v>31641</v>
      </c>
      <c r="I191" s="591"/>
      <c r="J191" s="591"/>
      <c r="K191" s="213"/>
      <c r="L191" s="224">
        <f>O186</f>
        <v>24.48</v>
      </c>
      <c r="M191" s="224" t="s">
        <v>31624</v>
      </c>
      <c r="N191" s="224">
        <v>0.05</v>
      </c>
      <c r="O191" s="433">
        <f>L191*N191</f>
        <v>1.22</v>
      </c>
      <c r="P191" s="113"/>
      <c r="Q191" s="93"/>
    </row>
    <row r="192" spans="1:25" ht="15" customHeight="1" outlineLevel="1">
      <c r="A192" s="82"/>
      <c r="B192" s="116"/>
      <c r="C192" s="121"/>
      <c r="D192" s="213"/>
      <c r="E192" s="213"/>
      <c r="F192" s="213"/>
      <c r="G192" s="213"/>
      <c r="H192" s="583" t="s">
        <v>31642</v>
      </c>
      <c r="I192" s="583"/>
      <c r="J192" s="583"/>
      <c r="K192" s="213"/>
      <c r="L192" s="224">
        <f>O187</f>
        <v>41.97</v>
      </c>
      <c r="M192" s="224" t="s">
        <v>31624</v>
      </c>
      <c r="N192" s="224">
        <v>0.05</v>
      </c>
      <c r="O192" s="433">
        <f>L192*N192</f>
        <v>2.1</v>
      </c>
      <c r="P192" s="113"/>
      <c r="Q192" s="93"/>
    </row>
    <row r="193" spans="1:25">
      <c r="A193" s="82"/>
      <c r="B193" s="116"/>
      <c r="C193" s="121"/>
      <c r="D193" s="213"/>
      <c r="E193" s="213"/>
      <c r="F193" s="213"/>
      <c r="G193" s="219"/>
      <c r="H193" s="223"/>
      <c r="I193" s="223"/>
      <c r="J193" s="166"/>
      <c r="K193" s="213"/>
      <c r="L193" s="217"/>
      <c r="M193" s="213"/>
      <c r="N193" s="217"/>
      <c r="O193" s="213"/>
      <c r="P193" s="113"/>
      <c r="Q193" s="93"/>
      <c r="T193" s="217"/>
      <c r="U193" s="213"/>
      <c r="V193" s="213"/>
      <c r="W193" s="213"/>
      <c r="X193" s="213"/>
      <c r="Y193" s="213"/>
    </row>
    <row r="194" spans="1:25">
      <c r="A194" s="83">
        <f>A189+1</f>
        <v>4012</v>
      </c>
      <c r="B194" s="115">
        <f>IF(A194&lt;&gt;0,INDEX('Plan. Orçamentária'!$D$16:$K$306,MATCH(A194,'Plan. Orçamentária'!$D$16:$D$306,0),3),0)</f>
        <v>96537</v>
      </c>
      <c r="C194" s="584" t="str">
        <f>IF(A194&lt;&gt;0,INDEX('Plan. Orçamentária'!$D$16:$K$306,MATCH(A194,'Plan. Orçamentária'!$D$16:$D$306,0),4),0)</f>
        <v>FABRICAÇÃO, MONTAGEM E DESMONTAGEM DE FÔRMA PARA BLOCO DE COROAMENTO, EM CHAPA DE MADEIRA COMPENSADA RESINADA, E=17 MM, 2 UTILIZAÇÕES. AF_01/2024</v>
      </c>
      <c r="D194" s="584"/>
      <c r="E194" s="584"/>
      <c r="F194" s="584"/>
      <c r="G194" s="584"/>
      <c r="H194" s="584"/>
      <c r="I194" s="584"/>
      <c r="J194" s="584"/>
      <c r="K194" s="584"/>
      <c r="L194" s="584"/>
      <c r="M194" s="584"/>
      <c r="N194" s="584"/>
      <c r="O194" s="584"/>
      <c r="P194" s="112" t="str">
        <f>IF(A194&lt;&gt;0,INDEX('Plan. Orçamentária'!$D$16:$K$306,MATCH(A194,'Plan. Orçamentária'!$D$16:$D$306,0),5),0)</f>
        <v>M2</v>
      </c>
      <c r="Q194" s="92">
        <f>TRUNC(SUM(O196:O196),2)</f>
        <v>54.4</v>
      </c>
    </row>
    <row r="195" spans="1:25" outlineLevel="1">
      <c r="A195" s="82"/>
      <c r="B195" s="116"/>
      <c r="C195" s="121"/>
      <c r="D195" s="213"/>
      <c r="E195" s="213"/>
      <c r="F195" s="213"/>
      <c r="G195" s="213"/>
      <c r="H195" s="216"/>
      <c r="I195" s="213"/>
      <c r="J195" s="216"/>
      <c r="K195" s="213"/>
      <c r="L195" s="216"/>
      <c r="M195" s="213"/>
      <c r="N195" s="222"/>
      <c r="O195" s="222" t="s">
        <v>4</v>
      </c>
      <c r="P195" s="113"/>
      <c r="Q195" s="93"/>
    </row>
    <row r="196" spans="1:25" outlineLevel="1">
      <c r="A196" s="82"/>
      <c r="B196" s="116"/>
      <c r="C196" s="121"/>
      <c r="D196" s="213"/>
      <c r="E196" s="213"/>
      <c r="F196" s="213"/>
      <c r="G196" s="213"/>
      <c r="H196" s="591"/>
      <c r="I196" s="591"/>
      <c r="J196" s="591"/>
      <c r="K196" s="213"/>
      <c r="L196" s="591" t="s">
        <v>31641</v>
      </c>
      <c r="M196" s="591"/>
      <c r="N196" s="591"/>
      <c r="O196" s="433">
        <v>54.4</v>
      </c>
      <c r="P196" s="113"/>
      <c r="Q196" s="93"/>
    </row>
    <row r="197" spans="1:25">
      <c r="A197" s="82"/>
      <c r="B197" s="116"/>
      <c r="C197" s="121"/>
      <c r="D197" s="213"/>
      <c r="E197" s="213"/>
      <c r="F197" s="213"/>
      <c r="G197" s="219"/>
      <c r="H197" s="223"/>
      <c r="I197" s="223"/>
      <c r="J197" s="166"/>
      <c r="K197" s="213"/>
      <c r="L197" s="217"/>
      <c r="M197" s="213"/>
      <c r="N197" s="217"/>
      <c r="O197" s="213"/>
      <c r="P197" s="113"/>
      <c r="Q197" s="93"/>
      <c r="T197" s="217"/>
      <c r="U197" s="213"/>
      <c r="V197" s="213"/>
      <c r="W197" s="213"/>
      <c r="X197" s="213"/>
      <c r="Y197" s="213"/>
    </row>
    <row r="198" spans="1:25">
      <c r="A198" s="83">
        <f>A194+1</f>
        <v>4013</v>
      </c>
      <c r="B198" s="115">
        <f>IF(A198&lt;&gt;0,INDEX('Plan. Orçamentária'!$D$16:$K$306,MATCH(A198,'Plan. Orçamentária'!$D$16:$D$306,0),3),0)</f>
        <v>96539</v>
      </c>
      <c r="C198" s="584" t="str">
        <f>IF(A198&lt;&gt;0,INDEX('Plan. Orçamentária'!$D$16:$K$306,MATCH(A198,'Plan. Orçamentária'!$D$16:$D$306,0),4),0)</f>
        <v>FABRICAÇÃO, MONTAGEM E DESMONTAGEM DE FÔRMA PARA VIGA BALDRAME, EM CHAPA DE MADEIRA COMPENSADA RESINADA, E=17 MM, 2 UTILIZAÇÕES. AF_01/2024</v>
      </c>
      <c r="D198" s="584"/>
      <c r="E198" s="584"/>
      <c r="F198" s="584"/>
      <c r="G198" s="584"/>
      <c r="H198" s="584"/>
      <c r="I198" s="584"/>
      <c r="J198" s="584"/>
      <c r="K198" s="584"/>
      <c r="L198" s="584"/>
      <c r="M198" s="584"/>
      <c r="N198" s="584"/>
      <c r="O198" s="584"/>
      <c r="P198" s="112" t="str">
        <f>IF(A198&lt;&gt;0,INDEX('Plan. Orçamentária'!$D$16:$K$306,MATCH(A198,'Plan. Orçamentária'!$D$16:$D$306,0),5),0)</f>
        <v>M2</v>
      </c>
      <c r="Q198" s="92">
        <f>TRUNC(SUM(O200:O201),2)</f>
        <v>86.31</v>
      </c>
    </row>
    <row r="199" spans="1:25" outlineLevel="1">
      <c r="A199" s="82"/>
      <c r="B199" s="116"/>
      <c r="C199" s="121"/>
      <c r="D199" s="213"/>
      <c r="E199" s="213"/>
      <c r="F199" s="213"/>
      <c r="G199" s="213"/>
      <c r="H199" s="216"/>
      <c r="I199" s="213"/>
      <c r="J199" s="216"/>
      <c r="K199" s="213"/>
      <c r="L199" s="216"/>
      <c r="M199" s="213"/>
      <c r="N199" s="222"/>
      <c r="O199" s="222" t="s">
        <v>4</v>
      </c>
      <c r="P199" s="113"/>
      <c r="Q199" s="93"/>
    </row>
    <row r="200" spans="1:25" outlineLevel="1">
      <c r="A200" s="82"/>
      <c r="B200" s="116"/>
      <c r="C200" s="121"/>
      <c r="D200" s="213"/>
      <c r="E200" s="213"/>
      <c r="F200" s="213"/>
      <c r="G200" s="213"/>
      <c r="H200" s="166"/>
      <c r="I200" s="213"/>
      <c r="J200" s="166"/>
      <c r="K200" s="213"/>
      <c r="L200" s="583" t="s">
        <v>31642</v>
      </c>
      <c r="M200" s="583"/>
      <c r="N200" s="583"/>
      <c r="O200" s="433">
        <f>62.73+23.58</f>
        <v>86.31</v>
      </c>
      <c r="P200" s="113"/>
      <c r="Q200" s="93"/>
    </row>
    <row r="201" spans="1:25">
      <c r="A201" s="82"/>
      <c r="B201" s="116"/>
      <c r="C201" s="121"/>
      <c r="D201" s="213"/>
      <c r="E201" s="213"/>
      <c r="F201" s="213"/>
      <c r="G201" s="219"/>
      <c r="H201" s="223"/>
      <c r="I201" s="223"/>
      <c r="J201" s="166"/>
      <c r="K201" s="213"/>
      <c r="L201" s="217"/>
      <c r="M201" s="213"/>
      <c r="N201" s="217"/>
      <c r="O201" s="213"/>
      <c r="P201" s="113"/>
      <c r="Q201" s="93"/>
      <c r="T201" s="217"/>
      <c r="U201" s="213"/>
      <c r="V201" s="213"/>
      <c r="W201" s="213"/>
      <c r="X201" s="213"/>
      <c r="Y201" s="213"/>
    </row>
    <row r="202" spans="1:25">
      <c r="A202" s="83">
        <f>A198+1</f>
        <v>4014</v>
      </c>
      <c r="B202" s="115">
        <f>IF(A202&lt;&gt;0,INDEX('Plan. Orçamentária'!$D$16:$K$306,MATCH(A202,'Plan. Orçamentária'!$D$16:$D$306,0),3),0)</f>
        <v>92415</v>
      </c>
      <c r="C202" s="584" t="str">
        <f>IF(A202&lt;&gt;0,INDEX('Plan. Orçamentária'!$D$16:$K$306,MATCH(A202,'Plan. Orçamentária'!$D$16:$D$306,0),4),0)</f>
        <v>MONTAGEM E DESMONTAGEM DE FÔRMA DE PILARES RETANGULARES E ESTRUTURAS SIMILARES, PÉ-DIREITO SIMPLES, EM CHAPA DE MADEIRA COMPENSADA RESINADA, 2 UTILIZAÇÕES. AF_09/2020</v>
      </c>
      <c r="D202" s="584"/>
      <c r="E202" s="584"/>
      <c r="F202" s="584"/>
      <c r="G202" s="584"/>
      <c r="H202" s="584"/>
      <c r="I202" s="584"/>
      <c r="J202" s="584"/>
      <c r="K202" s="584"/>
      <c r="L202" s="584"/>
      <c r="M202" s="584"/>
      <c r="N202" s="584"/>
      <c r="O202" s="584"/>
      <c r="P202" s="112" t="str">
        <f>IF(A202&lt;&gt;0,INDEX('Plan. Orçamentária'!$D$16:$K$306,MATCH(A202,'Plan. Orçamentária'!$D$16:$D$306,0),5),0)</f>
        <v>M2</v>
      </c>
      <c r="Q202" s="92">
        <f>TRUNC(SUM(O204:O205),2)</f>
        <v>11.82</v>
      </c>
    </row>
    <row r="203" spans="1:25" outlineLevel="1">
      <c r="A203" s="82"/>
      <c r="B203" s="116"/>
      <c r="C203" s="121"/>
      <c r="D203" s="213"/>
      <c r="E203" s="213"/>
      <c r="F203" s="213"/>
      <c r="G203" s="213"/>
      <c r="H203" s="216"/>
      <c r="I203" s="213"/>
      <c r="J203" s="216"/>
      <c r="K203" s="213"/>
      <c r="L203" s="216"/>
      <c r="M203" s="213"/>
      <c r="N203" s="222"/>
      <c r="O203" s="222" t="s">
        <v>4</v>
      </c>
      <c r="P203" s="113"/>
      <c r="Q203" s="93"/>
    </row>
    <row r="204" spans="1:25" ht="15" customHeight="1" outlineLevel="1">
      <c r="A204" s="82"/>
      <c r="B204" s="116"/>
      <c r="C204" s="121"/>
      <c r="D204" s="213"/>
      <c r="E204" s="213"/>
      <c r="F204" s="213"/>
      <c r="G204" s="213"/>
      <c r="H204" s="166"/>
      <c r="I204" s="213"/>
      <c r="J204" s="166"/>
      <c r="K204" s="213"/>
      <c r="L204" s="583" t="s">
        <v>31643</v>
      </c>
      <c r="M204" s="583"/>
      <c r="N204" s="583"/>
      <c r="O204" s="433">
        <v>11.82</v>
      </c>
      <c r="P204" s="113"/>
      <c r="Q204" s="93"/>
    </row>
    <row r="205" spans="1:25">
      <c r="A205" s="82"/>
      <c r="B205" s="116"/>
      <c r="C205" s="121"/>
      <c r="D205" s="213"/>
      <c r="E205" s="213"/>
      <c r="F205" s="213"/>
      <c r="G205" s="219"/>
      <c r="H205" s="223"/>
      <c r="I205" s="223"/>
      <c r="J205" s="166"/>
      <c r="K205" s="213"/>
      <c r="L205" s="217"/>
      <c r="M205" s="213"/>
      <c r="N205" s="217"/>
      <c r="O205" s="213"/>
      <c r="P205" s="113"/>
      <c r="Q205" s="93"/>
      <c r="T205" s="217"/>
      <c r="U205" s="213"/>
      <c r="V205" s="213"/>
      <c r="W205" s="213"/>
      <c r="X205" s="213"/>
      <c r="Y205" s="213"/>
    </row>
    <row r="206" spans="1:25">
      <c r="A206" s="83">
        <f>A202+1</f>
        <v>4015</v>
      </c>
      <c r="B206" s="115">
        <f>IF(A206&lt;&gt;0,INDEX('Plan. Orçamentária'!$D$16:$K$306,MATCH(A206,'Plan. Orçamentária'!$D$16:$D$306,0),3),0)</f>
        <v>96537</v>
      </c>
      <c r="C206" s="584" t="str">
        <f>IF(A206&lt;&gt;0,INDEX('Plan. Orçamentária'!$D$16:$K$306,MATCH(A206,'Plan. Orçamentária'!$D$16:$D$306,0),4),0)</f>
        <v>FABRICAÇÃO, MONTAGEM E DESMONTAGEM DE FÔRMA PARA BLOCO DE COROAMENTO, EM CHAPA DE MADEIRA COMPENSADA RESINADA, E=17 MM, 2 UTILIZAÇÕES. AF_01/2024</v>
      </c>
      <c r="D206" s="584"/>
      <c r="E206" s="584"/>
      <c r="F206" s="584"/>
      <c r="G206" s="584"/>
      <c r="H206" s="584"/>
      <c r="I206" s="584"/>
      <c r="J206" s="584"/>
      <c r="K206" s="584"/>
      <c r="L206" s="584"/>
      <c r="M206" s="584"/>
      <c r="N206" s="584"/>
      <c r="O206" s="584"/>
      <c r="P206" s="112" t="str">
        <f>IF(A206&lt;&gt;0,INDEX('Plan. Orçamentária'!$D$16:$K$306,MATCH(A206,'Plan. Orçamentária'!$D$16:$D$306,0),5),0)</f>
        <v>M2</v>
      </c>
      <c r="Q206" s="92">
        <f>TRUNC(SUM(O208:O209),2)</f>
        <v>13.75</v>
      </c>
    </row>
    <row r="207" spans="1:25" outlineLevel="1">
      <c r="A207" s="82"/>
      <c r="B207" s="116"/>
      <c r="C207" s="121"/>
      <c r="D207" s="213"/>
      <c r="E207" s="586"/>
      <c r="F207" s="586"/>
      <c r="G207" s="586"/>
      <c r="H207" s="432" t="s">
        <v>31644</v>
      </c>
      <c r="J207" s="432" t="s">
        <v>31645</v>
      </c>
      <c r="K207" s="432"/>
      <c r="L207" s="432" t="s">
        <v>27</v>
      </c>
      <c r="M207" s="432"/>
      <c r="N207" s="432" t="s">
        <v>31625</v>
      </c>
      <c r="O207" s="222" t="s">
        <v>4</v>
      </c>
      <c r="P207" s="113"/>
      <c r="Q207" s="93"/>
    </row>
    <row r="208" spans="1:25" outlineLevel="1">
      <c r="A208" s="82"/>
      <c r="B208" s="116"/>
      <c r="C208" s="121"/>
      <c r="D208" s="213"/>
      <c r="E208" s="583" t="s">
        <v>31643</v>
      </c>
      <c r="F208" s="583"/>
      <c r="G208" s="583"/>
      <c r="H208" s="224">
        <v>5</v>
      </c>
      <c r="I208" s="224"/>
      <c r="J208" s="224">
        <v>1</v>
      </c>
      <c r="K208" s="224"/>
      <c r="L208" s="224">
        <v>2.5</v>
      </c>
      <c r="M208" s="224" t="s">
        <v>31624</v>
      </c>
      <c r="N208" s="224">
        <f>2*PI()*(0.35/2)</f>
        <v>1.1000000000000001</v>
      </c>
      <c r="O208" s="433">
        <f>N208*J208*L208*H208</f>
        <v>13.75</v>
      </c>
      <c r="P208" s="113"/>
      <c r="Q208" s="93"/>
    </row>
    <row r="209" spans="1:25">
      <c r="A209" s="82"/>
      <c r="B209" s="116"/>
      <c r="C209" s="121"/>
      <c r="D209" s="213"/>
      <c r="E209" s="213"/>
      <c r="F209" s="213"/>
      <c r="G209" s="219"/>
      <c r="H209" s="223"/>
      <c r="I209" s="223"/>
      <c r="J209" s="166"/>
      <c r="K209" s="213"/>
      <c r="L209" s="217"/>
      <c r="M209" s="213"/>
      <c r="N209" s="217"/>
      <c r="O209" s="213"/>
      <c r="P209" s="113"/>
      <c r="Q209" s="93"/>
      <c r="T209" s="217"/>
      <c r="U209" s="213"/>
      <c r="V209" s="213"/>
      <c r="W209" s="213"/>
      <c r="X209" s="213"/>
      <c r="Y209" s="213"/>
    </row>
    <row r="210" spans="1:25">
      <c r="A210" s="83">
        <f>A206+1</f>
        <v>4016</v>
      </c>
      <c r="B210" s="115" t="str">
        <f>IF(A210&lt;&gt;0,INDEX('Plan. Orçamentária'!$D$16:$K$306,MATCH(A210,'Plan. Orçamentária'!$D$16:$D$306,0),3),0)</f>
        <v>10.01.040</v>
      </c>
      <c r="C210" s="584" t="str">
        <f>IF(A210&lt;&gt;0,INDEX('Plan. Orçamentária'!$D$16:$K$306,MATCH(A210,'Plan. Orçamentária'!$D$16:$D$306,0),4),0)</f>
        <v>Armadura em barra de aço CA-50 (A ou B) fyk = 500 MPa</v>
      </c>
      <c r="D210" s="584"/>
      <c r="E210" s="584"/>
      <c r="F210" s="584"/>
      <c r="G210" s="584"/>
      <c r="H210" s="584"/>
      <c r="I210" s="584"/>
      <c r="J210" s="584"/>
      <c r="K210" s="584"/>
      <c r="L210" s="584"/>
      <c r="M210" s="584"/>
      <c r="N210" s="584"/>
      <c r="O210" s="584"/>
      <c r="P210" s="112" t="str">
        <f>IF(A210&lt;&gt;0,INDEX('Plan. Orçamentária'!$D$16:$K$306,MATCH(A210,'Plan. Orçamentária'!$D$16:$D$306,0),5),0)</f>
        <v>KG</v>
      </c>
      <c r="Q210" s="92">
        <f>TRUNC(SUM(O212:O215),2)</f>
        <v>1727</v>
      </c>
    </row>
    <row r="211" spans="1:25" outlineLevel="1">
      <c r="A211" s="82"/>
      <c r="B211" s="116"/>
      <c r="C211" s="121"/>
      <c r="D211" s="213"/>
      <c r="E211" s="586"/>
      <c r="F211" s="586"/>
      <c r="G211" s="586"/>
      <c r="H211" s="432"/>
      <c r="J211" s="432"/>
      <c r="K211" s="432"/>
      <c r="L211" s="216"/>
      <c r="M211" s="213"/>
      <c r="N211" s="222"/>
      <c r="O211" s="222" t="s">
        <v>4</v>
      </c>
      <c r="P211" s="113"/>
      <c r="Q211" s="93"/>
    </row>
    <row r="212" spans="1:25" ht="15" customHeight="1" outlineLevel="1">
      <c r="A212" s="82"/>
      <c r="B212" s="116"/>
      <c r="C212" s="121"/>
      <c r="D212" s="213"/>
      <c r="E212" s="583"/>
      <c r="F212" s="583"/>
      <c r="G212" s="583"/>
      <c r="H212" s="224"/>
      <c r="I212" s="224"/>
      <c r="J212" s="224"/>
      <c r="K212" s="224"/>
      <c r="L212" s="591" t="s">
        <v>31641</v>
      </c>
      <c r="M212" s="591"/>
      <c r="N212" s="591"/>
      <c r="O212" s="433">
        <v>1127</v>
      </c>
      <c r="P212" s="113"/>
      <c r="Q212" s="93"/>
    </row>
    <row r="213" spans="1:25" ht="15" customHeight="1" outlineLevel="1">
      <c r="A213" s="82"/>
      <c r="B213" s="116"/>
      <c r="C213" s="121"/>
      <c r="D213" s="213"/>
      <c r="E213" s="224"/>
      <c r="F213" s="224"/>
      <c r="G213" s="224"/>
      <c r="H213" s="224"/>
      <c r="I213" s="224"/>
      <c r="J213" s="224"/>
      <c r="K213" s="224"/>
      <c r="L213" s="583" t="s">
        <v>31642</v>
      </c>
      <c r="M213" s="583"/>
      <c r="N213" s="583"/>
      <c r="O213" s="224">
        <v>373</v>
      </c>
      <c r="P213" s="113"/>
      <c r="Q213" s="93"/>
    </row>
    <row r="214" spans="1:25" ht="15" customHeight="1" outlineLevel="1">
      <c r="A214" s="82"/>
      <c r="B214" s="116"/>
      <c r="C214" s="121"/>
      <c r="D214" s="213"/>
      <c r="E214" s="224"/>
      <c r="F214" s="224"/>
      <c r="G214" s="224"/>
      <c r="H214" s="224"/>
      <c r="I214" s="224"/>
      <c r="J214" s="224"/>
      <c r="K214" s="224"/>
      <c r="L214" s="583" t="s">
        <v>31643</v>
      </c>
      <c r="M214" s="583"/>
      <c r="N214" s="583"/>
      <c r="O214" s="224">
        <v>227</v>
      </c>
      <c r="P214" s="113"/>
      <c r="Q214" s="93"/>
    </row>
    <row r="215" spans="1:25">
      <c r="A215" s="82"/>
      <c r="B215" s="116"/>
      <c r="C215" s="121"/>
      <c r="D215" s="213"/>
      <c r="E215" s="213"/>
      <c r="F215" s="213"/>
      <c r="G215" s="219"/>
      <c r="H215" s="223"/>
      <c r="I215" s="223"/>
      <c r="J215" s="166"/>
      <c r="K215" s="213"/>
      <c r="L215" s="217"/>
      <c r="M215" s="213"/>
      <c r="N215" s="217"/>
      <c r="O215" s="213"/>
      <c r="P215" s="113"/>
      <c r="Q215" s="93"/>
      <c r="T215" s="217"/>
      <c r="U215" s="213"/>
      <c r="V215" s="213"/>
      <c r="W215" s="213"/>
      <c r="X215" s="213"/>
      <c r="Y215" s="213"/>
    </row>
    <row r="216" spans="1:25">
      <c r="A216" s="83">
        <f>A210+1</f>
        <v>4017</v>
      </c>
      <c r="B216" s="115">
        <f>IF(A216&lt;&gt;0,INDEX('Plan. Orçamentária'!$D$16:$K$306,MATCH(A216,'Plan. Orçamentária'!$D$16:$D$306,0),3),0)</f>
        <v>96557</v>
      </c>
      <c r="C216" s="584" t="str">
        <f>IF(A216&lt;&gt;0,INDEX('Plan. Orçamentária'!$D$16:$K$306,MATCH(A216,'Plan. Orçamentária'!$D$16:$D$306,0),4),0)</f>
        <v>CONCRETAGEM DE BLOCO DE COROAMENTO OU VIGA BALDRAME, FCK 30 MPA, COM USO DE BOMBA - LANÇAMENTO, ADENSAMENTO E ACABAMENTO. AF_01/2024</v>
      </c>
      <c r="D216" s="584"/>
      <c r="E216" s="584"/>
      <c r="F216" s="584"/>
      <c r="G216" s="584"/>
      <c r="H216" s="584"/>
      <c r="I216" s="584"/>
      <c r="J216" s="584"/>
      <c r="K216" s="584"/>
      <c r="L216" s="584"/>
      <c r="M216" s="584"/>
      <c r="N216" s="584"/>
      <c r="O216" s="584"/>
      <c r="P216" s="112" t="str">
        <f>IF(A216&lt;&gt;0,INDEX('Plan. Orçamentária'!$D$16:$K$306,MATCH(A216,'Plan. Orçamentária'!$D$16:$D$306,0),5),0)</f>
        <v>M3</v>
      </c>
      <c r="Q216" s="92">
        <f>TRUNC(SUM(O218:O220),2)</f>
        <v>20.78</v>
      </c>
    </row>
    <row r="217" spans="1:25" outlineLevel="1">
      <c r="A217" s="82"/>
      <c r="B217" s="116"/>
      <c r="C217" s="121"/>
      <c r="D217" s="213"/>
      <c r="E217" s="213"/>
      <c r="F217" s="213"/>
      <c r="G217" s="213"/>
      <c r="H217" s="216"/>
      <c r="I217" s="213"/>
      <c r="J217" s="216"/>
      <c r="K217" s="213"/>
      <c r="L217" s="586" t="s">
        <v>31646</v>
      </c>
      <c r="M217" s="586"/>
      <c r="N217" s="586"/>
      <c r="O217" s="437" t="s">
        <v>31630</v>
      </c>
      <c r="P217" s="113"/>
      <c r="Q217" s="93"/>
    </row>
    <row r="218" spans="1:25" outlineLevel="1">
      <c r="A218" s="82"/>
      <c r="B218" s="116"/>
      <c r="C218" s="121"/>
      <c r="D218" s="213"/>
      <c r="E218" s="213"/>
      <c r="F218" s="213"/>
      <c r="G218" s="213"/>
      <c r="H218" s="166"/>
      <c r="I218" s="213"/>
      <c r="J218" s="166"/>
      <c r="K218" s="213"/>
      <c r="L218" s="591" t="s">
        <v>31641</v>
      </c>
      <c r="M218" s="591"/>
      <c r="N218" s="591"/>
      <c r="O218" s="224">
        <v>13.6</v>
      </c>
      <c r="P218" s="113"/>
      <c r="Q218" s="93"/>
    </row>
    <row r="219" spans="1:25" outlineLevel="1">
      <c r="A219" s="82"/>
      <c r="B219" s="116"/>
      <c r="C219" s="121"/>
      <c r="D219" s="213"/>
      <c r="E219" s="213"/>
      <c r="F219" s="213"/>
      <c r="G219" s="213"/>
      <c r="H219" s="166"/>
      <c r="I219" s="213"/>
      <c r="J219" s="166"/>
      <c r="K219" s="213"/>
      <c r="L219" s="583" t="s">
        <v>31642</v>
      </c>
      <c r="M219" s="583"/>
      <c r="N219" s="583"/>
      <c r="O219" s="224">
        <v>7.18</v>
      </c>
      <c r="P219" s="113"/>
      <c r="Q219" s="93"/>
    </row>
    <row r="220" spans="1:25" ht="15" customHeight="1">
      <c r="A220" s="82"/>
      <c r="B220" s="116"/>
      <c r="C220" s="121"/>
      <c r="D220" s="213"/>
      <c r="E220" s="213"/>
      <c r="F220" s="213"/>
      <c r="G220" s="219"/>
      <c r="H220" s="223"/>
      <c r="I220" s="223"/>
      <c r="J220" s="166"/>
      <c r="K220" s="213"/>
      <c r="L220" s="217"/>
      <c r="M220" s="213"/>
      <c r="N220" s="217"/>
      <c r="O220" s="213"/>
      <c r="P220" s="113"/>
      <c r="Q220" s="93"/>
      <c r="T220" s="217"/>
      <c r="U220" s="213"/>
      <c r="V220" s="213"/>
      <c r="W220" s="213"/>
      <c r="X220" s="213"/>
      <c r="Y220" s="213"/>
    </row>
    <row r="221" spans="1:25">
      <c r="A221" s="83">
        <f>A216+1</f>
        <v>4018</v>
      </c>
      <c r="B221" s="115">
        <f>IF(A221&lt;&gt;0,INDEX('Plan. Orçamentária'!$D$16:$K$306,MATCH(A221,'Plan. Orçamentária'!$D$16:$D$306,0),3),0)</f>
        <v>103672</v>
      </c>
      <c r="C221" s="584" t="str">
        <f>IF(A221&lt;&gt;0,INDEX('Plan. Orçamentária'!$D$16:$K$306,MATCH(A221,'Plan. Orçamentária'!$D$16:$D$306,0),4),0)</f>
        <v>CONCRETAGEM DE PILARES, FCK = 25 MPA, COM USO DE BOMBA - LANÇAMENTO, ADENSAMENTO E ACABAMENTO. AF_02/2022_PS</v>
      </c>
      <c r="D221" s="584"/>
      <c r="E221" s="584"/>
      <c r="F221" s="584"/>
      <c r="G221" s="584"/>
      <c r="H221" s="584"/>
      <c r="I221" s="584"/>
      <c r="J221" s="584"/>
      <c r="K221" s="584"/>
      <c r="L221" s="584"/>
      <c r="M221" s="584"/>
      <c r="N221" s="584"/>
      <c r="O221" s="584"/>
      <c r="P221" s="112" t="str">
        <f>IF(A221&lt;&gt;0,INDEX('Plan. Orçamentária'!$D$16:$K$306,MATCH(A221,'Plan. Orçamentária'!$D$16:$D$306,0),5),0)</f>
        <v>M3</v>
      </c>
      <c r="Q221" s="92">
        <f>TRUNC(SUM(O223:O224),2)</f>
        <v>0.8</v>
      </c>
    </row>
    <row r="222" spans="1:25" outlineLevel="1">
      <c r="A222" s="82"/>
      <c r="B222" s="116"/>
      <c r="C222" s="121"/>
      <c r="D222" s="213"/>
      <c r="E222" s="213"/>
      <c r="F222" s="213"/>
      <c r="G222" s="213"/>
      <c r="H222" s="216"/>
      <c r="I222" s="213"/>
      <c r="J222" s="216"/>
      <c r="K222" s="213"/>
      <c r="L222" s="586" t="s">
        <v>31646</v>
      </c>
      <c r="M222" s="586"/>
      <c r="N222" s="586"/>
      <c r="O222" s="437" t="s">
        <v>4</v>
      </c>
      <c r="P222" s="113"/>
      <c r="Q222" s="93"/>
    </row>
    <row r="223" spans="1:25" outlineLevel="1">
      <c r="A223" s="82"/>
      <c r="B223" s="116"/>
      <c r="C223" s="121"/>
      <c r="D223" s="213"/>
      <c r="E223" s="213"/>
      <c r="F223" s="213"/>
      <c r="G223" s="213"/>
      <c r="H223" s="166"/>
      <c r="I223" s="213"/>
      <c r="J223" s="166"/>
      <c r="K223" s="213"/>
      <c r="L223" s="583" t="s">
        <v>31643</v>
      </c>
      <c r="M223" s="583"/>
      <c r="N223" s="583"/>
      <c r="O223" s="224">
        <v>0.8</v>
      </c>
      <c r="P223" s="113"/>
      <c r="Q223" s="93"/>
    </row>
    <row r="224" spans="1:25">
      <c r="A224" s="82"/>
      <c r="B224" s="116"/>
      <c r="C224" s="121"/>
      <c r="D224" s="213"/>
      <c r="E224" s="213"/>
      <c r="F224" s="213"/>
      <c r="G224" s="219"/>
      <c r="H224" s="223"/>
      <c r="I224" s="223"/>
      <c r="J224" s="166"/>
      <c r="K224" s="213"/>
      <c r="L224" s="217"/>
      <c r="M224" s="213"/>
      <c r="N224" s="217"/>
      <c r="O224" s="213"/>
      <c r="P224" s="113"/>
      <c r="Q224" s="93"/>
      <c r="T224" s="217"/>
      <c r="U224" s="213"/>
      <c r="V224" s="213"/>
      <c r="W224" s="213"/>
      <c r="X224" s="213"/>
      <c r="Y224" s="213"/>
    </row>
    <row r="225" spans="1:25">
      <c r="A225" s="83">
        <f>A221+1</f>
        <v>4019</v>
      </c>
      <c r="B225" s="115">
        <f>IF(A225&lt;&gt;0,INDEX('Plan. Orçamentária'!$D$16:$K$306,MATCH(A225,'Plan. Orçamentária'!$D$16:$D$306,0),3),0)</f>
        <v>98557</v>
      </c>
      <c r="C225" s="584" t="str">
        <f>IF(A225&lt;&gt;0,INDEX('Plan. Orçamentária'!$D$16:$K$306,MATCH(A225,'Plan. Orçamentária'!$D$16:$D$306,0),4),0)</f>
        <v>IMPERMEABILIZAÇÃO DE SUPERFÍCIE COM EMULSÃO ASFÁLTICA, 2 DEMÃOS. AF_09/2023</v>
      </c>
      <c r="D225" s="584"/>
      <c r="E225" s="584"/>
      <c r="F225" s="584"/>
      <c r="G225" s="584"/>
      <c r="H225" s="584"/>
      <c r="I225" s="584"/>
      <c r="J225" s="584"/>
      <c r="K225" s="584"/>
      <c r="L225" s="584"/>
      <c r="M225" s="584"/>
      <c r="N225" s="584"/>
      <c r="O225" s="584"/>
      <c r="P225" s="112" t="str">
        <f>IF(A225&lt;&gt;0,INDEX('Plan. Orçamentária'!$D$16:$K$306,MATCH(A225,'Plan. Orçamentária'!$D$16:$D$306,0),5),0)</f>
        <v>M2</v>
      </c>
      <c r="Q225" s="92">
        <f>TRUNC(SUM(O227:O228),2)</f>
        <v>166.28</v>
      </c>
    </row>
    <row r="226" spans="1:25" outlineLevel="1">
      <c r="A226" s="82"/>
      <c r="B226" s="116"/>
      <c r="C226" s="121"/>
      <c r="D226" s="213"/>
      <c r="E226" s="213"/>
      <c r="F226" s="213"/>
      <c r="G226" s="213"/>
      <c r="H226" s="216"/>
      <c r="I226" s="213"/>
      <c r="J226" s="216"/>
      <c r="K226" s="213"/>
      <c r="L226" s="216"/>
      <c r="M226" s="213"/>
      <c r="N226" s="222"/>
      <c r="O226" s="222" t="s">
        <v>4</v>
      </c>
      <c r="P226" s="113"/>
      <c r="Q226" s="93"/>
    </row>
    <row r="227" spans="1:25" outlineLevel="1">
      <c r="A227" s="82"/>
      <c r="B227" s="116"/>
      <c r="C227" s="121"/>
      <c r="D227" s="213"/>
      <c r="E227" s="213"/>
      <c r="F227" s="213"/>
      <c r="G227" s="213"/>
      <c r="H227" s="166"/>
      <c r="I227" s="213"/>
      <c r="J227" s="166"/>
      <c r="K227" s="213"/>
      <c r="L227" s="217"/>
      <c r="M227" s="213"/>
      <c r="N227" s="217"/>
      <c r="O227" s="224">
        <f>Q194+Q198+Q202+Q206</f>
        <v>166.28</v>
      </c>
      <c r="P227" s="113"/>
      <c r="Q227" s="93"/>
    </row>
    <row r="228" spans="1:25">
      <c r="A228" s="82"/>
      <c r="B228" s="116"/>
      <c r="C228" s="121"/>
      <c r="D228" s="213"/>
      <c r="E228" s="213"/>
      <c r="F228" s="213"/>
      <c r="G228" s="219"/>
      <c r="H228" s="223"/>
      <c r="I228" s="223"/>
      <c r="J228" s="166"/>
      <c r="K228" s="213"/>
      <c r="L228" s="217"/>
      <c r="M228" s="213"/>
      <c r="N228" s="217"/>
      <c r="O228" s="213"/>
      <c r="P228" s="113"/>
      <c r="Q228" s="93"/>
      <c r="T228" s="217"/>
      <c r="U228" s="213"/>
      <c r="V228" s="213"/>
      <c r="W228" s="213"/>
      <c r="X228" s="213"/>
      <c r="Y228" s="213"/>
    </row>
    <row r="229" spans="1:25" ht="15" customHeight="1">
      <c r="A229" s="84"/>
      <c r="B229" s="425">
        <v>5</v>
      </c>
      <c r="C229" s="424" t="str">
        <f>'Plan. Orçamentária'!E80</f>
        <v>ESTRUTURAS</v>
      </c>
      <c r="D229" s="424"/>
      <c r="E229" s="424"/>
      <c r="F229" s="424"/>
      <c r="G229" s="424"/>
      <c r="H229" s="424"/>
      <c r="I229" s="424"/>
      <c r="J229" s="424"/>
      <c r="K229" s="424"/>
      <c r="L229" s="424"/>
      <c r="M229" s="424"/>
      <c r="N229" s="424"/>
      <c r="O229" s="424"/>
      <c r="P229" s="421"/>
      <c r="Q229" s="422"/>
      <c r="T229" s="391"/>
    </row>
    <row r="230" spans="1:25" ht="15" customHeight="1">
      <c r="A230" s="84"/>
      <c r="B230" s="425"/>
      <c r="C230" s="424" t="str">
        <f>'Plan. Orçamentária'!E81</f>
        <v>ESTRUTURAS DE CONCRETO ARMADO</v>
      </c>
      <c r="D230" s="424"/>
      <c r="E230" s="424"/>
      <c r="F230" s="424"/>
      <c r="G230" s="424"/>
      <c r="H230" s="424"/>
      <c r="I230" s="424"/>
      <c r="J230" s="424"/>
      <c r="K230" s="424"/>
      <c r="L230" s="424"/>
      <c r="M230" s="424"/>
      <c r="N230" s="424"/>
      <c r="O230" s="424"/>
      <c r="P230" s="421"/>
      <c r="Q230" s="422"/>
      <c r="T230" s="391"/>
    </row>
    <row r="231" spans="1:25">
      <c r="A231" s="83">
        <f>'Plan. Orçamentária'!D82</f>
        <v>5001</v>
      </c>
      <c r="B231" s="115">
        <f>IF(A231&lt;&gt;0,INDEX('Plan. Orçamentária'!$D$16:$K$306,MATCH(A231,'Plan. Orçamentária'!$D$16:$D$306,0),3),0)</f>
        <v>92451</v>
      </c>
      <c r="C231" s="584" t="str">
        <f>IF(A231&lt;&gt;0,INDEX('Plan. Orçamentária'!$D$16:$K$306,MATCH(A231,'Plan. Orçamentária'!$D$16:$D$306,0),4),0)</f>
        <v>MONTAGEM E DESMONTAGEM DE FÔRMA DE VIGA, ESCORAMENTO COM GARFO DE MADEIRA, PÉ-DIREITO SIMPLES, EM CHAPA DE MADEIRA RESINADA, 2 UTILIZAÇÕES. AF_09/2020</v>
      </c>
      <c r="D231" s="584"/>
      <c r="E231" s="584"/>
      <c r="F231" s="584"/>
      <c r="G231" s="584"/>
      <c r="H231" s="584"/>
      <c r="I231" s="584"/>
      <c r="J231" s="584"/>
      <c r="K231" s="584"/>
      <c r="L231" s="584"/>
      <c r="M231" s="584"/>
      <c r="N231" s="584"/>
      <c r="O231" s="584"/>
      <c r="P231" s="112" t="str">
        <f>IF(A231&lt;&gt;0,INDEX('Plan. Orçamentária'!$D$16:$K$306,MATCH(A231,'Plan. Orçamentária'!$D$16:$D$306,0),5),0)</f>
        <v>M2</v>
      </c>
      <c r="Q231" s="92">
        <f>TRUNC(SUM(O233),2)</f>
        <v>55.16</v>
      </c>
    </row>
    <row r="232" spans="1:25">
      <c r="A232" s="82"/>
      <c r="B232" s="116"/>
      <c r="C232" s="121"/>
      <c r="D232" s="213"/>
      <c r="E232" s="213"/>
      <c r="F232" s="213"/>
      <c r="G232" s="219"/>
      <c r="H232" s="223"/>
      <c r="I232" s="223"/>
      <c r="J232" s="223"/>
      <c r="K232" s="223"/>
      <c r="L232" s="586" t="s">
        <v>31646</v>
      </c>
      <c r="M232" s="586"/>
      <c r="N232" s="586"/>
      <c r="O232" s="222" t="s">
        <v>4</v>
      </c>
      <c r="P232" s="113"/>
      <c r="Q232" s="93"/>
      <c r="T232" s="217"/>
      <c r="U232" s="213"/>
      <c r="V232" s="213"/>
      <c r="W232" s="213"/>
      <c r="X232" s="213"/>
      <c r="Y232" s="213"/>
    </row>
    <row r="233" spans="1:25">
      <c r="A233" s="82"/>
      <c r="B233" s="116"/>
      <c r="C233" s="121"/>
      <c r="D233" s="213"/>
      <c r="E233" s="213"/>
      <c r="F233" s="213"/>
      <c r="G233" s="219"/>
      <c r="H233" s="223"/>
      <c r="I233" s="223"/>
      <c r="J233" s="223"/>
      <c r="K233" s="223"/>
      <c r="L233" s="583" t="s">
        <v>31642</v>
      </c>
      <c r="M233" s="583"/>
      <c r="N233" s="583"/>
      <c r="O233" s="224">
        <f>45.92+9.24</f>
        <v>55.16</v>
      </c>
      <c r="P233" s="113"/>
      <c r="Q233" s="93"/>
      <c r="T233" s="217"/>
      <c r="U233" s="213"/>
      <c r="V233" s="213"/>
      <c r="W233" s="213"/>
      <c r="X233" s="213"/>
      <c r="Y233" s="213"/>
    </row>
    <row r="234" spans="1:25">
      <c r="A234" s="82"/>
      <c r="B234" s="116"/>
      <c r="C234" s="121"/>
      <c r="D234" s="213"/>
      <c r="E234" s="213"/>
      <c r="F234" s="213"/>
      <c r="G234" s="219"/>
      <c r="H234" s="223"/>
      <c r="I234" s="223"/>
      <c r="J234" s="223"/>
      <c r="K234" s="223"/>
      <c r="L234" s="213"/>
      <c r="M234" s="213"/>
      <c r="N234" s="213"/>
      <c r="O234" s="217"/>
      <c r="P234" s="113"/>
      <c r="Q234" s="93"/>
      <c r="T234" s="217"/>
      <c r="U234" s="213"/>
      <c r="V234" s="213"/>
      <c r="W234" s="213"/>
      <c r="X234" s="213"/>
      <c r="Y234" s="213"/>
    </row>
    <row r="235" spans="1:25">
      <c r="A235" s="83">
        <f>A231+1</f>
        <v>5002</v>
      </c>
      <c r="B235" s="115">
        <f>IF(A235&lt;&gt;0,INDEX('Plan. Orçamentária'!$D$16:$K$306,MATCH(A235,'Plan. Orçamentária'!$D$16:$D$306,0),3),0)</f>
        <v>92415</v>
      </c>
      <c r="C235" s="584" t="str">
        <f>IF(A235&lt;&gt;0,INDEX('Plan. Orçamentária'!$D$16:$K$306,MATCH(A235,'Plan. Orçamentária'!$D$16:$D$306,0),4),0)</f>
        <v>MONTAGEM E DESMONTAGEM DE FÔRMA DE PILARES RETANGULARES E ESTRUTURAS SIMILARES, PÉ-DIREITO SIMPLES, EM CHAPA DE MADEIRA COMPENSADA RESINADA, 2 UTILIZAÇÕES. AF_09/2020</v>
      </c>
      <c r="D235" s="584"/>
      <c r="E235" s="584"/>
      <c r="F235" s="584"/>
      <c r="G235" s="584"/>
      <c r="H235" s="584"/>
      <c r="I235" s="584"/>
      <c r="J235" s="584"/>
      <c r="K235" s="584"/>
      <c r="L235" s="584"/>
      <c r="M235" s="584"/>
      <c r="N235" s="584"/>
      <c r="O235" s="584"/>
      <c r="P235" s="112" t="str">
        <f>IF(A235&lt;&gt;0,INDEX('Plan. Orçamentária'!$D$16:$K$306,MATCH(A235,'Plan. Orçamentária'!$D$16:$D$306,0),5),0)</f>
        <v>M2</v>
      </c>
      <c r="Q235" s="92">
        <f>TRUNC(SUM(O237),2)</f>
        <v>80.47</v>
      </c>
    </row>
    <row r="236" spans="1:25" outlineLevel="1">
      <c r="A236" s="82"/>
      <c r="B236" s="116"/>
      <c r="C236" s="121"/>
      <c r="D236" s="213"/>
      <c r="E236" s="213"/>
      <c r="F236" s="213"/>
      <c r="G236" s="213"/>
      <c r="H236" s="213"/>
      <c r="I236" s="213"/>
      <c r="J236" s="222"/>
      <c r="K236" s="213"/>
      <c r="L236" s="216"/>
      <c r="M236" s="213"/>
      <c r="N236" s="216"/>
      <c r="O236" s="222" t="s">
        <v>4</v>
      </c>
      <c r="P236" s="113"/>
      <c r="Q236" s="93"/>
    </row>
    <row r="237" spans="1:25" outlineLevel="1">
      <c r="A237" s="82"/>
      <c r="B237" s="116"/>
      <c r="C237" s="121"/>
      <c r="D237" s="213"/>
      <c r="E237" s="213"/>
      <c r="F237" s="213"/>
      <c r="G237" s="213"/>
      <c r="H237" s="166"/>
      <c r="I237" s="213"/>
      <c r="J237" s="217"/>
      <c r="K237" s="213"/>
      <c r="L237" s="583" t="s">
        <v>31651</v>
      </c>
      <c r="M237" s="583"/>
      <c r="N237" s="583"/>
      <c r="O237" s="224">
        <f>80.47</f>
        <v>80.47</v>
      </c>
      <c r="P237" s="113"/>
      <c r="Q237" s="93"/>
    </row>
    <row r="238" spans="1:25">
      <c r="A238" s="82"/>
      <c r="B238" s="116"/>
      <c r="C238" s="121"/>
      <c r="D238" s="213"/>
      <c r="E238" s="213"/>
      <c r="F238" s="213"/>
      <c r="G238" s="219"/>
      <c r="H238" s="223"/>
      <c r="I238" s="223"/>
      <c r="J238" s="223"/>
      <c r="K238" s="223"/>
      <c r="L238" s="213"/>
      <c r="M238" s="213"/>
      <c r="N238" s="213"/>
      <c r="O238" s="217"/>
      <c r="P238" s="113"/>
      <c r="Q238" s="93"/>
      <c r="T238" s="217"/>
      <c r="U238" s="213"/>
      <c r="V238" s="213"/>
      <c r="W238" s="213"/>
      <c r="X238" s="213"/>
      <c r="Y238" s="213"/>
    </row>
    <row r="239" spans="1:25">
      <c r="A239" s="83">
        <f>A235+1</f>
        <v>5003</v>
      </c>
      <c r="B239" s="115" t="str">
        <f>IF(A239&lt;&gt;0,INDEX('Plan. Orçamentária'!$D$16:$K$306,MATCH(A239,'Plan. Orçamentária'!$D$16:$D$306,0),3),0)</f>
        <v>10.01.040</v>
      </c>
      <c r="C239" s="584" t="str">
        <f>IF(A239&lt;&gt;0,INDEX('Plan. Orçamentária'!$D$16:$K$306,MATCH(A239,'Plan. Orçamentária'!$D$16:$D$306,0),4),0)</f>
        <v>Armadura em barra de aço CA-50 (A ou B) fyk = 500 MPa</v>
      </c>
      <c r="D239" s="584"/>
      <c r="E239" s="584"/>
      <c r="F239" s="584"/>
      <c r="G239" s="584"/>
      <c r="H239" s="584"/>
      <c r="I239" s="584"/>
      <c r="J239" s="584"/>
      <c r="K239" s="584"/>
      <c r="L239" s="584"/>
      <c r="M239" s="584"/>
      <c r="N239" s="584"/>
      <c r="O239" s="584"/>
      <c r="P239" s="112" t="str">
        <f>IF(A239&lt;&gt;0,INDEX('Plan. Orçamentária'!$D$16:$K$306,MATCH(A239,'Plan. Orçamentária'!$D$16:$D$306,0),5),0)</f>
        <v>KG</v>
      </c>
      <c r="Q239" s="92">
        <f>TRUNC(SUM(O241:O243),2)</f>
        <v>899</v>
      </c>
    </row>
    <row r="240" spans="1:25" outlineLevel="1">
      <c r="A240" s="82"/>
      <c r="B240" s="116"/>
      <c r="C240" s="121"/>
      <c r="D240" s="213"/>
      <c r="E240" s="213"/>
      <c r="F240" s="587"/>
      <c r="G240" s="589"/>
      <c r="H240" s="216"/>
      <c r="I240" s="213"/>
      <c r="J240" s="216"/>
      <c r="K240" s="213"/>
      <c r="L240" s="216"/>
      <c r="M240" s="213"/>
      <c r="N240" s="216"/>
      <c r="O240" s="222" t="s">
        <v>4</v>
      </c>
      <c r="P240" s="113"/>
      <c r="Q240" s="93"/>
    </row>
    <row r="241" spans="1:25" outlineLevel="1">
      <c r="A241" s="82"/>
      <c r="B241" s="116"/>
      <c r="C241" s="121"/>
      <c r="D241" s="213"/>
      <c r="E241" s="213"/>
      <c r="F241" s="588"/>
      <c r="G241" s="590"/>
      <c r="H241" s="166"/>
      <c r="I241" s="213"/>
      <c r="J241" s="166"/>
      <c r="K241" s="213"/>
      <c r="L241" s="583" t="s">
        <v>31652</v>
      </c>
      <c r="M241" s="583"/>
      <c r="N241" s="583"/>
      <c r="O241" s="224">
        <v>94</v>
      </c>
      <c r="P241" s="113"/>
      <c r="Q241" s="93"/>
    </row>
    <row r="242" spans="1:25" ht="23.25" outlineLevel="1">
      <c r="A242" s="82"/>
      <c r="B242" s="116"/>
      <c r="C242" s="121"/>
      <c r="D242" s="213"/>
      <c r="E242" s="213"/>
      <c r="F242" s="427"/>
      <c r="G242" s="428"/>
      <c r="H242" s="166"/>
      <c r="I242" s="213"/>
      <c r="J242" s="166"/>
      <c r="K242" s="213"/>
      <c r="L242" s="583" t="s">
        <v>31653</v>
      </c>
      <c r="M242" s="583"/>
      <c r="N242" s="583"/>
      <c r="O242" s="224">
        <v>201</v>
      </c>
      <c r="P242" s="113"/>
      <c r="Q242" s="93"/>
    </row>
    <row r="243" spans="1:25" ht="23.25" outlineLevel="1">
      <c r="A243" s="82"/>
      <c r="B243" s="116"/>
      <c r="C243" s="121"/>
      <c r="D243" s="213"/>
      <c r="E243" s="213"/>
      <c r="F243" s="427"/>
      <c r="G243" s="428"/>
      <c r="H243" s="166"/>
      <c r="I243" s="213"/>
      <c r="J243" s="166"/>
      <c r="K243" s="213"/>
      <c r="L243" s="583" t="s">
        <v>31651</v>
      </c>
      <c r="M243" s="583"/>
      <c r="N243" s="583"/>
      <c r="O243" s="438">
        <v>604</v>
      </c>
      <c r="P243" s="113"/>
      <c r="Q243" s="93"/>
    </row>
    <row r="244" spans="1:25">
      <c r="A244" s="82"/>
      <c r="B244" s="116"/>
      <c r="C244" s="121"/>
      <c r="D244" s="213"/>
      <c r="E244" s="213"/>
      <c r="F244" s="213"/>
      <c r="G244" s="219"/>
      <c r="H244" s="223"/>
      <c r="I244" s="223"/>
      <c r="J244" s="223"/>
      <c r="K244" s="223"/>
      <c r="L244" s="213"/>
      <c r="M244" s="213"/>
      <c r="N244" s="213"/>
      <c r="O244" s="217"/>
      <c r="P244" s="113"/>
      <c r="Q244" s="93"/>
      <c r="T244" s="217"/>
      <c r="U244" s="213"/>
      <c r="V244" s="213"/>
      <c r="W244" s="213"/>
      <c r="X244" s="213"/>
      <c r="Y244" s="213"/>
    </row>
    <row r="245" spans="1:25">
      <c r="A245" s="83">
        <f>A239+1</f>
        <v>5004</v>
      </c>
      <c r="B245" s="115">
        <f>IF(A245&lt;&gt;0,INDEX('Plan. Orçamentária'!$D$16:$K$306,MATCH(A245,'Plan. Orçamentária'!$D$16:$D$306,0),3),0)</f>
        <v>103675</v>
      </c>
      <c r="C245" s="584" t="str">
        <f>IF(A245&lt;&gt;0,INDEX('Plan. Orçamentária'!$D$16:$K$306,MATCH(A245,'Plan. Orçamentária'!$D$16:$D$306,0),4),0)</f>
        <v>CONCRETAGEM DE VIGAS E LAJES, FCK=25 MPA, PARA LAJES MACIÇAS OU NERVURADAS COM USO DE BOMBA - LANÇAMENTO, ADENSAMENTO E ACABAMENTO. AF_02/2022_PS</v>
      </c>
      <c r="D245" s="584"/>
      <c r="E245" s="584"/>
      <c r="F245" s="584"/>
      <c r="G245" s="584"/>
      <c r="H245" s="584"/>
      <c r="I245" s="584"/>
      <c r="J245" s="584"/>
      <c r="K245" s="584"/>
      <c r="L245" s="584"/>
      <c r="M245" s="584"/>
      <c r="N245" s="584"/>
      <c r="O245" s="584"/>
      <c r="P245" s="112" t="str">
        <f>IF(A245&lt;&gt;0,INDEX('Plan. Orçamentária'!$D$16:$K$306,MATCH(A245,'Plan. Orçamentária'!$D$16:$D$306,0),5),0)</f>
        <v>M3</v>
      </c>
      <c r="Q245" s="92">
        <f>TRUNC(SUM(O247:O248),2)</f>
        <v>7.44</v>
      </c>
    </row>
    <row r="246" spans="1:25" outlineLevel="1">
      <c r="A246" s="82"/>
      <c r="B246" s="116"/>
      <c r="C246" s="121"/>
      <c r="D246" s="213"/>
      <c r="E246" s="213"/>
      <c r="F246" s="213"/>
      <c r="G246" s="213"/>
      <c r="H246" s="213"/>
      <c r="I246" s="213"/>
      <c r="J246" s="222"/>
      <c r="K246" s="213"/>
      <c r="L246" s="586" t="s">
        <v>31646</v>
      </c>
      <c r="M246" s="586"/>
      <c r="N246" s="586"/>
      <c r="O246" s="222" t="s">
        <v>4</v>
      </c>
      <c r="P246" s="113"/>
      <c r="Q246" s="93"/>
    </row>
    <row r="247" spans="1:25" outlineLevel="1">
      <c r="A247" s="82"/>
      <c r="B247" s="116"/>
      <c r="C247" s="121"/>
      <c r="D247" s="213"/>
      <c r="E247" s="213"/>
      <c r="F247" s="213"/>
      <c r="G247" s="213"/>
      <c r="H247" s="166"/>
      <c r="I247" s="213"/>
      <c r="J247" s="217"/>
      <c r="K247" s="213"/>
      <c r="L247" s="583" t="s">
        <v>31652</v>
      </c>
      <c r="M247" s="583"/>
      <c r="N247" s="583"/>
      <c r="O247" s="224">
        <v>2.2200000000000002</v>
      </c>
      <c r="P247" s="113"/>
      <c r="Q247" s="93"/>
    </row>
    <row r="248" spans="1:25" outlineLevel="1">
      <c r="A248" s="82"/>
      <c r="B248" s="116"/>
      <c r="C248" s="121"/>
      <c r="D248" s="213"/>
      <c r="E248" s="213"/>
      <c r="F248" s="213"/>
      <c r="G248" s="213"/>
      <c r="H248" s="166"/>
      <c r="I248" s="213"/>
      <c r="J248" s="217"/>
      <c r="K248" s="213"/>
      <c r="L248" s="583" t="s">
        <v>31642</v>
      </c>
      <c r="M248" s="583"/>
      <c r="N248" s="583"/>
      <c r="O248" s="224">
        <v>5.22</v>
      </c>
      <c r="P248" s="113"/>
      <c r="Q248" s="93"/>
    </row>
    <row r="249" spans="1:25">
      <c r="A249" s="82"/>
      <c r="B249" s="116"/>
      <c r="C249" s="121"/>
      <c r="D249" s="213"/>
      <c r="E249" s="213"/>
      <c r="F249" s="213"/>
      <c r="G249" s="219"/>
      <c r="H249" s="223"/>
      <c r="I249" s="223"/>
      <c r="J249" s="223"/>
      <c r="K249" s="223"/>
      <c r="L249" s="213"/>
      <c r="M249" s="213"/>
      <c r="N249" s="213"/>
      <c r="O249" s="217"/>
      <c r="P249" s="113"/>
      <c r="Q249" s="93"/>
      <c r="T249" s="217"/>
      <c r="U249" s="213"/>
      <c r="V249" s="213"/>
      <c r="W249" s="213"/>
      <c r="X249" s="213"/>
      <c r="Y249" s="213"/>
    </row>
    <row r="250" spans="1:25">
      <c r="A250" s="83">
        <f>A245+1</f>
        <v>5005</v>
      </c>
      <c r="B250" s="115">
        <f>IF(A250&lt;&gt;0,INDEX('Plan. Orçamentária'!$D$16:$K$306,MATCH(A250,'Plan. Orçamentária'!$D$16:$D$306,0),3),0)</f>
        <v>103672</v>
      </c>
      <c r="C250" s="584" t="str">
        <f>IF(A250&lt;&gt;0,INDEX('Plan. Orçamentária'!$D$16:$K$306,MATCH(A250,'Plan. Orçamentária'!$D$16:$D$306,0),4),0)</f>
        <v>CONCRETAGEM DE PILARES, FCK = 25 MPA, COM USO DE BOMBA - LANÇAMENTO, ADENSAMENTO E ACABAMENTO. AF_02/2022_PS</v>
      </c>
      <c r="D250" s="584"/>
      <c r="E250" s="584"/>
      <c r="F250" s="584"/>
      <c r="G250" s="584"/>
      <c r="H250" s="584"/>
      <c r="I250" s="584"/>
      <c r="J250" s="584"/>
      <c r="K250" s="584"/>
      <c r="L250" s="584"/>
      <c r="M250" s="584"/>
      <c r="N250" s="584"/>
      <c r="O250" s="584"/>
      <c r="P250" s="112" t="str">
        <f>IF(A250&lt;&gt;0,INDEX('Plan. Orçamentária'!$D$16:$K$306,MATCH(A250,'Plan. Orçamentária'!$D$16:$D$306,0),5),0)</f>
        <v>M3</v>
      </c>
      <c r="Q250" s="92">
        <f>TRUNC(SUM(O252),2)</f>
        <v>5.83</v>
      </c>
    </row>
    <row r="251" spans="1:25" outlineLevel="1">
      <c r="A251" s="82"/>
      <c r="B251" s="116"/>
      <c r="C251" s="121"/>
      <c r="D251" s="213"/>
      <c r="E251" s="213"/>
      <c r="F251" s="587"/>
      <c r="G251" s="589"/>
      <c r="H251" s="216"/>
      <c r="I251" s="213"/>
      <c r="J251" s="216"/>
      <c r="K251" s="213"/>
      <c r="L251" s="586" t="s">
        <v>31646</v>
      </c>
      <c r="M251" s="586"/>
      <c r="N251" s="586"/>
      <c r="O251" s="437" t="s">
        <v>4</v>
      </c>
      <c r="P251" s="113"/>
      <c r="Q251" s="93"/>
    </row>
    <row r="252" spans="1:25" outlineLevel="1">
      <c r="A252" s="82"/>
      <c r="B252" s="116"/>
      <c r="C252" s="121"/>
      <c r="D252" s="213"/>
      <c r="E252" s="213"/>
      <c r="F252" s="588"/>
      <c r="G252" s="590"/>
      <c r="H252" s="166"/>
      <c r="I252" s="213"/>
      <c r="J252" s="166"/>
      <c r="K252" s="213"/>
      <c r="L252" s="583" t="s">
        <v>31651</v>
      </c>
      <c r="M252" s="583"/>
      <c r="N252" s="583"/>
      <c r="O252" s="224">
        <v>5.83</v>
      </c>
      <c r="P252" s="113"/>
      <c r="Q252" s="93"/>
    </row>
    <row r="253" spans="1:25">
      <c r="A253" s="82"/>
      <c r="B253" s="116"/>
      <c r="C253" s="121"/>
      <c r="D253" s="213"/>
      <c r="E253" s="213"/>
      <c r="F253" s="213"/>
      <c r="G253" s="219"/>
      <c r="H253" s="223"/>
      <c r="I253" s="223"/>
      <c r="J253" s="223"/>
      <c r="K253" s="223"/>
      <c r="L253" s="213"/>
      <c r="M253" s="213"/>
      <c r="N253" s="213"/>
      <c r="O253" s="217"/>
      <c r="P253" s="113"/>
      <c r="Q253" s="93"/>
      <c r="T253" s="217"/>
      <c r="U253" s="213"/>
      <c r="V253" s="213"/>
      <c r="W253" s="213"/>
      <c r="X253" s="213"/>
      <c r="Y253" s="213"/>
    </row>
    <row r="254" spans="1:25">
      <c r="A254" s="83">
        <f>A250+1</f>
        <v>5006</v>
      </c>
      <c r="B254" s="115">
        <f>IF(A254&lt;&gt;0,INDEX('Plan. Orçamentária'!$D$16:$K$306,MATCH(A254,'Plan. Orçamentária'!$D$16:$D$306,0),3),0)</f>
        <v>92482</v>
      </c>
      <c r="C254" s="584" t="str">
        <f>IF(A254&lt;&gt;0,INDEX('Plan. Orçamentária'!$D$16:$K$306,MATCH(A254,'Plan. Orçamentária'!$D$16:$D$306,0),4),0)</f>
        <v>MONTAGEM E DESMONTAGEM DE FÔRMA DE LAJE MACIÇA, PÉ-DIREITO SIMPLES, EM MADEIRA SERRADA, 1 UTILIZAÇÃO. AF_09/2020</v>
      </c>
      <c r="D254" s="584"/>
      <c r="E254" s="584"/>
      <c r="F254" s="584"/>
      <c r="G254" s="584"/>
      <c r="H254" s="584"/>
      <c r="I254" s="584"/>
      <c r="J254" s="584"/>
      <c r="K254" s="584"/>
      <c r="L254" s="584"/>
      <c r="M254" s="584"/>
      <c r="N254" s="584"/>
      <c r="O254" s="584"/>
      <c r="P254" s="112" t="str">
        <f>IF(A254&lt;&gt;0,INDEX('Plan. Orçamentária'!$D$16:$K$306,MATCH(A254,'Plan. Orçamentária'!$D$16:$D$306,0),5),0)</f>
        <v>M2</v>
      </c>
      <c r="Q254" s="92">
        <f>TRUNC(SUM(O256),2)</f>
        <v>11.12</v>
      </c>
    </row>
    <row r="255" spans="1:25" outlineLevel="1">
      <c r="A255" s="82"/>
      <c r="B255" s="116"/>
      <c r="C255" s="121"/>
      <c r="D255" s="213"/>
      <c r="E255" s="213"/>
      <c r="F255" s="213"/>
      <c r="G255" s="213"/>
      <c r="H255" s="213"/>
      <c r="I255" s="213"/>
      <c r="J255" s="222"/>
      <c r="K255" s="213"/>
      <c r="L255" s="216"/>
      <c r="M255" s="213"/>
      <c r="N255" s="216"/>
      <c r="O255" s="222" t="s">
        <v>4</v>
      </c>
      <c r="P255" s="113"/>
      <c r="Q255" s="93"/>
    </row>
    <row r="256" spans="1:25" outlineLevel="1">
      <c r="A256" s="82"/>
      <c r="B256" s="116"/>
      <c r="C256" s="121"/>
      <c r="D256" s="213"/>
      <c r="E256" s="213"/>
      <c r="F256" s="213"/>
      <c r="G256" s="213"/>
      <c r="H256" s="166"/>
      <c r="I256" s="213"/>
      <c r="J256" s="217"/>
      <c r="K256" s="213"/>
      <c r="L256" s="217"/>
      <c r="M256" s="213"/>
      <c r="N256" s="217"/>
      <c r="O256" s="224">
        <v>11.12</v>
      </c>
      <c r="P256" s="113"/>
      <c r="Q256" s="93"/>
    </row>
    <row r="257" spans="1:25">
      <c r="A257" s="82"/>
      <c r="B257" s="116"/>
      <c r="C257" s="121"/>
      <c r="D257" s="213"/>
      <c r="E257" s="213"/>
      <c r="F257" s="213"/>
      <c r="G257" s="219"/>
      <c r="H257" s="223"/>
      <c r="I257" s="223"/>
      <c r="J257" s="223"/>
      <c r="K257" s="223"/>
      <c r="L257" s="213"/>
      <c r="M257" s="213"/>
      <c r="N257" s="213"/>
      <c r="O257" s="217"/>
      <c r="P257" s="113"/>
      <c r="Q257" s="93"/>
      <c r="T257" s="217"/>
      <c r="U257" s="213"/>
      <c r="V257" s="213"/>
      <c r="W257" s="213"/>
      <c r="X257" s="213"/>
      <c r="Y257" s="213"/>
    </row>
    <row r="258" spans="1:25" ht="15" customHeight="1">
      <c r="A258" s="84"/>
      <c r="B258" s="425"/>
      <c r="C258" s="424" t="str">
        <f>'Plan. Orçamentária'!E88</f>
        <v>LAJE SOBRE O SOLO</v>
      </c>
      <c r="D258" s="424"/>
      <c r="E258" s="424"/>
      <c r="F258" s="424"/>
      <c r="G258" s="424"/>
      <c r="H258" s="424"/>
      <c r="I258" s="424"/>
      <c r="J258" s="424"/>
      <c r="K258" s="424"/>
      <c r="L258" s="424"/>
      <c r="M258" s="424"/>
      <c r="N258" s="424"/>
      <c r="O258" s="424"/>
      <c r="P258" s="421"/>
      <c r="Q258" s="422"/>
      <c r="T258" s="391"/>
    </row>
    <row r="259" spans="1:25">
      <c r="A259" s="83">
        <f>A254+1</f>
        <v>5007</v>
      </c>
      <c r="B259" s="115" t="str">
        <f>IF(A259&lt;&gt;0,INDEX('Plan. Orçamentária'!$D$16:$K$306,MATCH(A259,'Plan. Orçamentária'!$D$16:$D$306,0),3),0)</f>
        <v>07.01.020</v>
      </c>
      <c r="C259" s="584" t="str">
        <f>IF(A259&lt;&gt;0,INDEX('Plan. Orçamentária'!$D$16:$K$306,MATCH(A259,'Plan. Orçamentária'!$D$16:$D$306,0),4),0)</f>
        <v>Escavação e carga mecanizada em solo de 1ª categoria, em campo aberto</v>
      </c>
      <c r="D259" s="584"/>
      <c r="E259" s="584"/>
      <c r="F259" s="584"/>
      <c r="G259" s="584"/>
      <c r="H259" s="584"/>
      <c r="I259" s="584"/>
      <c r="J259" s="584"/>
      <c r="K259" s="584"/>
      <c r="L259" s="584"/>
      <c r="M259" s="584"/>
      <c r="N259" s="584"/>
      <c r="O259" s="584"/>
      <c r="P259" s="112" t="str">
        <f>IF(A259&lt;&gt;0,INDEX('Plan. Orçamentária'!$D$16:$K$306,MATCH(A259,'Plan. Orçamentária'!$D$16:$D$306,0),5),0)</f>
        <v>M3</v>
      </c>
      <c r="Q259" s="92">
        <f>TRUNC(SUM(O261),2)</f>
        <v>207</v>
      </c>
    </row>
    <row r="260" spans="1:25" outlineLevel="1">
      <c r="A260" s="82"/>
      <c r="B260" s="116"/>
      <c r="C260" s="121"/>
      <c r="D260" s="213"/>
      <c r="E260" s="213"/>
      <c r="F260" s="587"/>
      <c r="G260" s="589"/>
      <c r="H260" s="216"/>
      <c r="I260" s="213"/>
      <c r="J260" s="216"/>
      <c r="K260" s="213"/>
      <c r="L260" s="216"/>
      <c r="M260" s="213"/>
      <c r="N260" s="216"/>
      <c r="O260" s="432" t="s">
        <v>4</v>
      </c>
      <c r="P260" s="113"/>
      <c r="Q260" s="93"/>
    </row>
    <row r="261" spans="1:25" outlineLevel="1">
      <c r="A261" s="82"/>
      <c r="B261" s="116"/>
      <c r="C261" s="121"/>
      <c r="D261" s="213"/>
      <c r="E261" s="213"/>
      <c r="F261" s="588"/>
      <c r="G261" s="590"/>
      <c r="H261" s="166"/>
      <c r="I261" s="213"/>
      <c r="J261" s="166"/>
      <c r="K261" s="213"/>
      <c r="L261" s="217"/>
      <c r="M261" s="213"/>
      <c r="N261" s="217"/>
      <c r="O261" s="433">
        <f>L277*1+L278*1</f>
        <v>207</v>
      </c>
      <c r="P261" s="113"/>
      <c r="Q261" s="93"/>
    </row>
    <row r="262" spans="1:25">
      <c r="A262" s="82"/>
      <c r="B262" s="116"/>
      <c r="C262" s="121"/>
      <c r="D262" s="213"/>
      <c r="E262" s="213"/>
      <c r="F262" s="213"/>
      <c r="G262" s="219"/>
      <c r="H262" s="223"/>
      <c r="I262" s="223"/>
      <c r="J262" s="223"/>
      <c r="K262" s="223"/>
      <c r="L262" s="213"/>
      <c r="M262" s="213"/>
      <c r="N262" s="213"/>
      <c r="O262" s="217"/>
      <c r="P262" s="113"/>
      <c r="Q262" s="93"/>
      <c r="T262" s="217"/>
      <c r="U262" s="213"/>
      <c r="V262" s="213"/>
      <c r="W262" s="213"/>
      <c r="X262" s="213"/>
      <c r="Y262" s="213"/>
    </row>
    <row r="263" spans="1:25">
      <c r="A263" s="83">
        <f>A259+1</f>
        <v>5008</v>
      </c>
      <c r="B263" s="115">
        <f>IF(A263&lt;&gt;0,INDEX('Plan. Orçamentária'!$D$16:$K$306,MATCH(A263,'Plan. Orçamentária'!$D$16:$D$306,0),3),0)</f>
        <v>1003006</v>
      </c>
      <c r="C263" s="584" t="str">
        <f>IF(A263&lt;&gt;0,INDEX('Plan. Orçamentária'!$D$16:$K$306,MATCH(A263,'Plan. Orçamentária'!$D$16:$D$306,0),4),0)</f>
        <v>ATERRO, INCLUSIVE COMPACTAÇÃO</v>
      </c>
      <c r="D263" s="584"/>
      <c r="E263" s="584"/>
      <c r="F263" s="584"/>
      <c r="G263" s="584"/>
      <c r="H263" s="584"/>
      <c r="I263" s="584"/>
      <c r="J263" s="584"/>
      <c r="K263" s="584"/>
      <c r="L263" s="584"/>
      <c r="M263" s="584"/>
      <c r="N263" s="584"/>
      <c r="O263" s="584"/>
      <c r="P263" s="112" t="str">
        <f>IF(A263&lt;&gt;0,INDEX('Plan. Orçamentária'!$D$16:$K$306,MATCH(A263,'Plan. Orçamentária'!$D$16:$D$306,0),5),0)</f>
        <v>M3</v>
      </c>
      <c r="Q263" s="92">
        <f>TRUNC(SUM(O265),2)</f>
        <v>155.25</v>
      </c>
    </row>
    <row r="264" spans="1:25" outlineLevel="1">
      <c r="A264" s="82"/>
      <c r="B264" s="116"/>
      <c r="C264" s="121"/>
      <c r="D264" s="213"/>
      <c r="E264" s="213"/>
      <c r="F264" s="587"/>
      <c r="G264" s="589"/>
      <c r="H264" s="216"/>
      <c r="I264" s="213"/>
      <c r="J264" s="216"/>
      <c r="K264" s="213"/>
      <c r="L264" s="216"/>
      <c r="M264" s="213"/>
      <c r="N264" s="216"/>
      <c r="O264" s="432" t="s">
        <v>4</v>
      </c>
      <c r="P264" s="113"/>
      <c r="Q264" s="93"/>
    </row>
    <row r="265" spans="1:25" outlineLevel="1">
      <c r="A265" s="82"/>
      <c r="B265" s="116"/>
      <c r="C265" s="121"/>
      <c r="D265" s="213"/>
      <c r="E265" s="213"/>
      <c r="F265" s="588"/>
      <c r="G265" s="590"/>
      <c r="H265" s="166"/>
      <c r="I265" s="213"/>
      <c r="J265" s="166"/>
      <c r="K265" s="213"/>
      <c r="L265" s="217"/>
      <c r="M265" s="213"/>
      <c r="N265" s="217"/>
      <c r="O265" s="433">
        <f>L277*0.75+L278*0.75</f>
        <v>155.25</v>
      </c>
      <c r="P265" s="113"/>
      <c r="Q265" s="93"/>
    </row>
    <row r="266" spans="1:25">
      <c r="A266" s="82"/>
      <c r="B266" s="116"/>
      <c r="C266" s="121"/>
      <c r="D266" s="213"/>
      <c r="E266" s="213"/>
      <c r="F266" s="213"/>
      <c r="G266" s="219"/>
      <c r="H266" s="223"/>
      <c r="I266" s="223"/>
      <c r="J266" s="223"/>
      <c r="K266" s="223"/>
      <c r="L266" s="213"/>
      <c r="M266" s="213"/>
      <c r="N266" s="213"/>
      <c r="O266" s="217"/>
      <c r="P266" s="113"/>
      <c r="Q266" s="93"/>
      <c r="T266" s="217"/>
      <c r="U266" s="213"/>
      <c r="V266" s="213"/>
      <c r="W266" s="213"/>
      <c r="X266" s="213"/>
      <c r="Y266" s="213"/>
    </row>
    <row r="267" spans="1:25">
      <c r="A267" s="83">
        <f>A263+1</f>
        <v>5009</v>
      </c>
      <c r="B267" s="115" t="str">
        <f>IF(A267&lt;&gt;0,INDEX('Plan. Orçamentária'!$D$16:$K$306,MATCH(A267,'Plan. Orçamentária'!$D$16:$D$306,0),3),0)</f>
        <v>05.10.025</v>
      </c>
      <c r="C267" s="584" t="str">
        <f>IF(A267&lt;&gt;0,INDEX('Plan. Orçamentária'!$D$16:$K$306,MATCH(A267,'Plan. Orçamentária'!$D$16:$D$306,0),4),0)</f>
        <v>Transporte de solo de 1ª e 2ª categoria por caminhão para distâncias superiores ao 15° km até o 20° km</v>
      </c>
      <c r="D267" s="584"/>
      <c r="E267" s="584"/>
      <c r="F267" s="584"/>
      <c r="G267" s="584"/>
      <c r="H267" s="584"/>
      <c r="I267" s="584"/>
      <c r="J267" s="584"/>
      <c r="K267" s="584"/>
      <c r="L267" s="584"/>
      <c r="M267" s="584"/>
      <c r="N267" s="584"/>
      <c r="O267" s="584"/>
      <c r="P267" s="112" t="str">
        <f>IF(A267&lt;&gt;0,INDEX('Plan. Orçamentária'!$D$16:$K$306,MATCH(A267,'Plan. Orçamentária'!$D$16:$D$306,0),5),0)</f>
        <v>M3</v>
      </c>
      <c r="Q267" s="92">
        <f>TRUNC(SUM(O269),2)</f>
        <v>67.28</v>
      </c>
    </row>
    <row r="268" spans="1:25" outlineLevel="1">
      <c r="A268" s="82"/>
      <c r="B268" s="116"/>
      <c r="C268" s="121"/>
      <c r="D268" s="213"/>
      <c r="E268" s="213"/>
      <c r="F268" s="587"/>
      <c r="G268" s="589"/>
      <c r="H268" s="216"/>
      <c r="I268" s="213"/>
      <c r="J268" s="216"/>
      <c r="K268" s="213"/>
      <c r="L268" s="216"/>
      <c r="M268" s="213"/>
      <c r="N268" s="216"/>
      <c r="O268" s="432" t="s">
        <v>31630</v>
      </c>
      <c r="P268" s="113"/>
      <c r="Q268" s="93"/>
    </row>
    <row r="269" spans="1:25" outlineLevel="1">
      <c r="A269" s="82"/>
      <c r="B269" s="116"/>
      <c r="C269" s="121"/>
      <c r="D269" s="213"/>
      <c r="E269" s="213"/>
      <c r="F269" s="588"/>
      <c r="G269" s="590"/>
      <c r="H269" s="166"/>
      <c r="I269" s="213"/>
      <c r="J269" s="166"/>
      <c r="K269" s="213"/>
      <c r="L269" s="217"/>
      <c r="M269" s="213"/>
      <c r="N269" s="217"/>
      <c r="O269" s="433">
        <f>(Q259-Q263)*1.3</f>
        <v>67.28</v>
      </c>
      <c r="P269" s="113"/>
      <c r="Q269" s="93"/>
    </row>
    <row r="270" spans="1:25">
      <c r="A270" s="82"/>
      <c r="B270" s="116"/>
      <c r="C270" s="121"/>
      <c r="D270" s="213"/>
      <c r="E270" s="213"/>
      <c r="F270" s="213"/>
      <c r="G270" s="219"/>
      <c r="H270" s="223"/>
      <c r="I270" s="223"/>
      <c r="J270" s="223"/>
      <c r="K270" s="223"/>
      <c r="L270" s="213"/>
      <c r="M270" s="213"/>
      <c r="N270" s="213"/>
      <c r="O270" s="217"/>
      <c r="P270" s="113"/>
      <c r="Q270" s="93"/>
      <c r="T270" s="217"/>
      <c r="U270" s="213"/>
      <c r="V270" s="213"/>
      <c r="W270" s="213"/>
      <c r="X270" s="213"/>
      <c r="Y270" s="213"/>
    </row>
    <row r="271" spans="1:25">
      <c r="A271" s="83">
        <f>A267+1</f>
        <v>5010</v>
      </c>
      <c r="B271" s="115" t="str">
        <f>IF(A271&lt;&gt;0,INDEX('Plan. Orçamentária'!$D$16:$K$306,MATCH(A271,'Plan. Orçamentária'!$D$16:$D$306,0),3),0)</f>
        <v>05.09.007</v>
      </c>
      <c r="C271" s="584" t="str">
        <f>IF(A271&lt;&gt;0,INDEX('Plan. Orçamentária'!$D$16:$K$306,MATCH(A271,'Plan. Orçamentária'!$D$16:$D$306,0),4),0)</f>
        <v>Taxa de destinação de resíduo sólido em aterro, tipo solo/terra</v>
      </c>
      <c r="D271" s="584"/>
      <c r="E271" s="584"/>
      <c r="F271" s="584"/>
      <c r="G271" s="584"/>
      <c r="H271" s="584"/>
      <c r="I271" s="584"/>
      <c r="J271" s="584"/>
      <c r="K271" s="584"/>
      <c r="L271" s="584"/>
      <c r="M271" s="584"/>
      <c r="N271" s="584"/>
      <c r="O271" s="584"/>
      <c r="P271" s="112" t="str">
        <f>IF(A271&lt;&gt;0,INDEX('Plan. Orçamentária'!$D$16:$K$306,MATCH(A271,'Plan. Orçamentária'!$D$16:$D$306,0),5),0)</f>
        <v>M3</v>
      </c>
      <c r="Q271" s="92">
        <f>TRUNC(SUM(O273),2)</f>
        <v>67.28</v>
      </c>
    </row>
    <row r="272" spans="1:25" outlineLevel="1">
      <c r="A272" s="82"/>
      <c r="B272" s="116"/>
      <c r="C272" s="121"/>
      <c r="D272" s="213"/>
      <c r="E272" s="213"/>
      <c r="F272" s="587"/>
      <c r="G272" s="589"/>
      <c r="H272" s="216"/>
      <c r="I272" s="213"/>
      <c r="J272" s="216"/>
      <c r="K272" s="213"/>
      <c r="L272" s="216"/>
      <c r="M272" s="213"/>
      <c r="N272" s="216"/>
      <c r="O272" s="222" t="s">
        <v>4</v>
      </c>
      <c r="P272" s="113"/>
      <c r="Q272" s="93"/>
    </row>
    <row r="273" spans="1:25" outlineLevel="1">
      <c r="A273" s="82"/>
      <c r="B273" s="116"/>
      <c r="C273" s="121"/>
      <c r="D273" s="213"/>
      <c r="E273" s="213"/>
      <c r="F273" s="588"/>
      <c r="G273" s="590"/>
      <c r="H273" s="166"/>
      <c r="I273" s="213"/>
      <c r="J273" s="166"/>
      <c r="K273" s="213"/>
      <c r="L273" s="217"/>
      <c r="M273" s="213"/>
      <c r="N273" s="217"/>
      <c r="O273" s="433">
        <f>Q267</f>
        <v>67.28</v>
      </c>
      <c r="P273" s="113"/>
      <c r="Q273" s="93"/>
    </row>
    <row r="274" spans="1:25">
      <c r="A274" s="82"/>
      <c r="B274" s="116"/>
      <c r="C274" s="121"/>
      <c r="D274" s="213"/>
      <c r="E274" s="213"/>
      <c r="F274" s="213"/>
      <c r="G274" s="219"/>
      <c r="H274" s="223"/>
      <c r="I274" s="223"/>
      <c r="J274" s="223"/>
      <c r="K274" s="223"/>
      <c r="L274" s="213"/>
      <c r="M274" s="213"/>
      <c r="N274" s="213"/>
      <c r="O274" s="217"/>
      <c r="P274" s="113"/>
      <c r="Q274" s="93"/>
      <c r="T274" s="217"/>
      <c r="U274" s="213"/>
      <c r="V274" s="213"/>
      <c r="W274" s="213"/>
      <c r="X274" s="213"/>
      <c r="Y274" s="213"/>
    </row>
    <row r="275" spans="1:25">
      <c r="A275" s="83">
        <f>A271+1</f>
        <v>5011</v>
      </c>
      <c r="B275" s="115">
        <f>IF(A275&lt;&gt;0,INDEX('Plan. Orçamentária'!$D$16:$K$306,MATCH(A275,'Plan. Orçamentária'!$D$16:$D$306,0),3),0)</f>
        <v>13001010</v>
      </c>
      <c r="C275" s="584" t="str">
        <f>IF(A275&lt;&gt;0,INDEX('Plan. Orçamentária'!$D$16:$K$306,MATCH(A275,'Plan. Orçamentária'!$D$16:$D$306,0),4),0)</f>
        <v>LASTRO DE BRITA</v>
      </c>
      <c r="D275" s="584"/>
      <c r="E275" s="584"/>
      <c r="F275" s="584"/>
      <c r="G275" s="584"/>
      <c r="H275" s="584"/>
      <c r="I275" s="584"/>
      <c r="J275" s="584"/>
      <c r="K275" s="584"/>
      <c r="L275" s="584"/>
      <c r="M275" s="584"/>
      <c r="N275" s="584"/>
      <c r="O275" s="584"/>
      <c r="P275" s="112" t="str">
        <f>IF(A275&lt;&gt;0,INDEX('Plan. Orçamentária'!$D$16:$K$306,MATCH(A275,'Plan. Orçamentária'!$D$16:$D$306,0),5),0)</f>
        <v>M3</v>
      </c>
      <c r="Q275" s="92">
        <f>TRUNC(SUM(O277:O278),2)</f>
        <v>31.05</v>
      </c>
    </row>
    <row r="276" spans="1:25" outlineLevel="1">
      <c r="A276" s="82"/>
      <c r="B276" s="116"/>
      <c r="C276" s="121"/>
      <c r="D276" s="213"/>
      <c r="E276" s="213"/>
      <c r="F276" s="587"/>
      <c r="G276" s="589"/>
      <c r="H276" s="216"/>
      <c r="I276" s="213"/>
      <c r="J276" s="216"/>
      <c r="K276" s="213"/>
      <c r="L276" s="432" t="s">
        <v>31635</v>
      </c>
      <c r="M276" s="432"/>
      <c r="N276" s="434" t="s">
        <v>27</v>
      </c>
      <c r="O276" s="222" t="s">
        <v>4</v>
      </c>
      <c r="P276" s="113"/>
      <c r="Q276" s="93"/>
    </row>
    <row r="277" spans="1:25" outlineLevel="1">
      <c r="A277" s="82"/>
      <c r="B277" s="116"/>
      <c r="C277" s="121"/>
      <c r="D277" s="213"/>
      <c r="E277" s="213"/>
      <c r="F277" s="588"/>
      <c r="G277" s="590"/>
      <c r="H277" s="166"/>
      <c r="I277" s="583" t="s">
        <v>31654</v>
      </c>
      <c r="J277" s="583"/>
      <c r="K277" s="583"/>
      <c r="L277" s="224">
        <f>20*4.5</f>
        <v>90</v>
      </c>
      <c r="M277" s="224" t="s">
        <v>31624</v>
      </c>
      <c r="N277" s="224">
        <v>0.15</v>
      </c>
      <c r="O277" s="224">
        <f>L277*N277</f>
        <v>13.5</v>
      </c>
      <c r="P277" s="113"/>
      <c r="Q277" s="93"/>
    </row>
    <row r="278" spans="1:25">
      <c r="A278" s="82"/>
      <c r="B278" s="116"/>
      <c r="C278" s="121"/>
      <c r="D278" s="213"/>
      <c r="E278" s="213"/>
      <c r="F278" s="213"/>
      <c r="G278" s="219"/>
      <c r="H278" s="223"/>
      <c r="I278" s="583" t="s">
        <v>31655</v>
      </c>
      <c r="J278" s="583"/>
      <c r="K278" s="583"/>
      <c r="L278" s="224">
        <f>18*6.5</f>
        <v>117</v>
      </c>
      <c r="M278" s="224" t="s">
        <v>31624</v>
      </c>
      <c r="N278" s="224">
        <v>0.15</v>
      </c>
      <c r="O278" s="224">
        <f>L278*N278</f>
        <v>17.55</v>
      </c>
      <c r="P278" s="113"/>
      <c r="Q278" s="93"/>
      <c r="T278" s="217"/>
      <c r="U278" s="213"/>
      <c r="V278" s="213"/>
      <c r="W278" s="213"/>
      <c r="X278" s="213"/>
      <c r="Y278" s="213"/>
    </row>
    <row r="279" spans="1:25">
      <c r="A279" s="82"/>
      <c r="B279" s="116"/>
      <c r="C279" s="121"/>
      <c r="D279" s="213"/>
      <c r="E279" s="213"/>
      <c r="F279" s="213"/>
      <c r="G279" s="219"/>
      <c r="H279" s="223"/>
      <c r="I279" s="223"/>
      <c r="J279" s="223"/>
      <c r="K279" s="223"/>
      <c r="L279" s="213"/>
      <c r="M279" s="213"/>
      <c r="N279" s="213"/>
      <c r="O279" s="217"/>
      <c r="P279" s="113"/>
      <c r="Q279" s="93"/>
      <c r="T279" s="217"/>
      <c r="U279" s="213"/>
      <c r="V279" s="213"/>
      <c r="W279" s="213"/>
      <c r="X279" s="213"/>
      <c r="Y279" s="213"/>
    </row>
    <row r="280" spans="1:25">
      <c r="A280" s="83">
        <f>A275+1</f>
        <v>5012</v>
      </c>
      <c r="B280" s="115">
        <f>IF(A280&lt;&gt;0,INDEX('Plan. Orçamentária'!$D$16:$K$306,MATCH(A280,'Plan. Orçamentária'!$D$16:$D$306,0),3),0)</f>
        <v>97087</v>
      </c>
      <c r="C280" s="584" t="str">
        <f>IF(A280&lt;&gt;0,INDEX('Plan. Orçamentária'!$D$16:$K$306,MATCH(A280,'Plan. Orçamentária'!$D$16:$D$306,0),4),0)</f>
        <v>CAMADA SEPARADORA PARA EXECUÇÃO DE RADIER, PISO DE CONCRETO OU LAJE SOBRE SOLO, EM LONA PLÁSTICA. AF_09/2021</v>
      </c>
      <c r="D280" s="584"/>
      <c r="E280" s="584"/>
      <c r="F280" s="584"/>
      <c r="G280" s="584"/>
      <c r="H280" s="584"/>
      <c r="I280" s="584"/>
      <c r="J280" s="584"/>
      <c r="K280" s="584"/>
      <c r="L280" s="584"/>
      <c r="M280" s="584"/>
      <c r="N280" s="584"/>
      <c r="O280" s="584"/>
      <c r="P280" s="112" t="str">
        <f>IF(A280&lt;&gt;0,INDEX('Plan. Orçamentária'!$D$16:$K$306,MATCH(A280,'Plan. Orçamentária'!$D$16:$D$306,0),5),0)</f>
        <v>M2</v>
      </c>
      <c r="Q280" s="92">
        <f>TRUNC(SUM(O282:O283),2)</f>
        <v>207</v>
      </c>
    </row>
    <row r="281" spans="1:25" outlineLevel="1">
      <c r="A281" s="82"/>
      <c r="B281" s="116"/>
      <c r="C281" s="121"/>
      <c r="D281" s="213"/>
      <c r="E281" s="213"/>
      <c r="F281" s="587"/>
      <c r="G281" s="589"/>
      <c r="H281" s="216"/>
      <c r="I281" s="213"/>
      <c r="J281" s="216"/>
      <c r="K281" s="213"/>
      <c r="L281" s="216"/>
      <c r="M281" s="213"/>
      <c r="N281" s="216"/>
      <c r="O281" s="222" t="s">
        <v>4</v>
      </c>
      <c r="P281" s="113"/>
      <c r="Q281" s="93"/>
    </row>
    <row r="282" spans="1:25" outlineLevel="1">
      <c r="A282" s="82"/>
      <c r="B282" s="116"/>
      <c r="C282" s="121"/>
      <c r="D282" s="213"/>
      <c r="E282" s="213"/>
      <c r="F282" s="588"/>
      <c r="G282" s="590"/>
      <c r="H282" s="166"/>
      <c r="I282" s="213"/>
      <c r="J282" s="166"/>
      <c r="K282" s="213"/>
      <c r="L282" s="583" t="s">
        <v>31654</v>
      </c>
      <c r="M282" s="583"/>
      <c r="N282" s="583"/>
      <c r="O282" s="224">
        <f>L277</f>
        <v>90</v>
      </c>
      <c r="P282" s="113"/>
      <c r="Q282" s="93"/>
    </row>
    <row r="283" spans="1:25" ht="23.25" outlineLevel="1">
      <c r="A283" s="82"/>
      <c r="B283" s="116"/>
      <c r="C283" s="121"/>
      <c r="D283" s="213"/>
      <c r="E283" s="213"/>
      <c r="F283" s="427"/>
      <c r="G283" s="428"/>
      <c r="H283" s="166"/>
      <c r="I283" s="213"/>
      <c r="J283" s="166"/>
      <c r="K283" s="213"/>
      <c r="L283" s="583" t="s">
        <v>31655</v>
      </c>
      <c r="M283" s="583"/>
      <c r="N283" s="583"/>
      <c r="O283" s="224">
        <f>L278</f>
        <v>117</v>
      </c>
      <c r="P283" s="113"/>
      <c r="Q283" s="93"/>
    </row>
    <row r="284" spans="1:25">
      <c r="A284" s="82"/>
      <c r="B284" s="116"/>
      <c r="C284" s="121"/>
      <c r="D284" s="213"/>
      <c r="E284" s="213"/>
      <c r="F284" s="213"/>
      <c r="G284" s="219"/>
      <c r="H284" s="223"/>
      <c r="I284" s="223"/>
      <c r="J284" s="223"/>
      <c r="K284" s="223"/>
      <c r="L284" s="213"/>
      <c r="M284" s="213"/>
      <c r="N284" s="213"/>
      <c r="O284" s="217"/>
      <c r="P284" s="113"/>
      <c r="Q284" s="93"/>
      <c r="T284" s="217"/>
      <c r="U284" s="213"/>
      <c r="V284" s="213"/>
      <c r="W284" s="213"/>
      <c r="X284" s="213"/>
      <c r="Y284" s="213"/>
    </row>
    <row r="285" spans="1:25">
      <c r="A285" s="83">
        <f>A280+1</f>
        <v>5013</v>
      </c>
      <c r="B285" s="115">
        <f>IF(A285&lt;&gt;0,INDEX('Plan. Orçamentária'!$D$16:$K$306,MATCH(A285,'Plan. Orçamentária'!$D$16:$D$306,0),3),0)</f>
        <v>1004075</v>
      </c>
      <c r="C285" s="584" t="str">
        <f>IF(A285&lt;&gt;0,INDEX('Plan. Orçamentária'!$D$16:$K$306,MATCH(A285,'Plan. Orçamentária'!$D$16:$D$306,0),4),0)</f>
        <v>MANTA GEOTÊXTIL</v>
      </c>
      <c r="D285" s="584"/>
      <c r="E285" s="584"/>
      <c r="F285" s="584"/>
      <c r="G285" s="584"/>
      <c r="H285" s="584"/>
      <c r="I285" s="584"/>
      <c r="J285" s="584"/>
      <c r="K285" s="584"/>
      <c r="L285" s="584"/>
      <c r="M285" s="584"/>
      <c r="N285" s="584"/>
      <c r="O285" s="584"/>
      <c r="P285" s="112" t="str">
        <f>IF(A285&lt;&gt;0,INDEX('Plan. Orçamentária'!$D$16:$K$306,MATCH(A285,'Plan. Orçamentária'!$D$16:$D$306,0),5),0)</f>
        <v>M2</v>
      </c>
      <c r="Q285" s="92">
        <f>TRUNC(SUM(O287:O288),2)</f>
        <v>207</v>
      </c>
    </row>
    <row r="286" spans="1:25" ht="15" customHeight="1" outlineLevel="1">
      <c r="A286" s="82"/>
      <c r="B286" s="116"/>
      <c r="C286" s="121"/>
      <c r="D286" s="213"/>
      <c r="E286" s="213"/>
      <c r="F286" s="587"/>
      <c r="G286" s="589"/>
      <c r="H286" s="216"/>
      <c r="I286" s="213"/>
      <c r="J286" s="216"/>
      <c r="K286" s="213"/>
      <c r="L286" s="216"/>
      <c r="M286" s="213"/>
      <c r="N286" s="216"/>
      <c r="O286" s="222" t="s">
        <v>4</v>
      </c>
      <c r="P286" s="113"/>
      <c r="Q286" s="93"/>
    </row>
    <row r="287" spans="1:25" ht="15" customHeight="1" outlineLevel="1">
      <c r="A287" s="82"/>
      <c r="B287" s="116"/>
      <c r="C287" s="121"/>
      <c r="D287" s="213"/>
      <c r="E287" s="213"/>
      <c r="F287" s="588"/>
      <c r="G287" s="590"/>
      <c r="H287" s="166"/>
      <c r="I287" s="213"/>
      <c r="J287" s="166"/>
      <c r="K287" s="213"/>
      <c r="L287" s="583" t="s">
        <v>31654</v>
      </c>
      <c r="M287" s="583"/>
      <c r="N287" s="583"/>
      <c r="O287" s="224">
        <f>L277</f>
        <v>90</v>
      </c>
      <c r="P287" s="113"/>
      <c r="Q287" s="93"/>
    </row>
    <row r="288" spans="1:25" ht="23.25" outlineLevel="1">
      <c r="A288" s="82"/>
      <c r="B288" s="116"/>
      <c r="C288" s="121"/>
      <c r="D288" s="213"/>
      <c r="E288" s="213"/>
      <c r="F288" s="427"/>
      <c r="G288" s="428"/>
      <c r="H288" s="166"/>
      <c r="I288" s="213"/>
      <c r="J288" s="166"/>
      <c r="K288" s="213"/>
      <c r="L288" s="583" t="s">
        <v>31655</v>
      </c>
      <c r="M288" s="583"/>
      <c r="N288" s="583"/>
      <c r="O288" s="224">
        <f>L278</f>
        <v>117</v>
      </c>
      <c r="P288" s="113"/>
      <c r="Q288" s="93"/>
    </row>
    <row r="289" spans="1:25">
      <c r="A289" s="82"/>
      <c r="B289" s="116"/>
      <c r="C289" s="121"/>
      <c r="D289" s="213"/>
      <c r="E289" s="213"/>
      <c r="F289" s="213"/>
      <c r="G289" s="219"/>
      <c r="H289" s="223"/>
      <c r="I289" s="223"/>
      <c r="J289" s="223"/>
      <c r="K289" s="223"/>
      <c r="L289" s="213"/>
      <c r="M289" s="213"/>
      <c r="N289" s="213"/>
      <c r="O289" s="217"/>
      <c r="P289" s="113"/>
      <c r="Q289" s="93"/>
      <c r="T289" s="217"/>
      <c r="U289" s="213"/>
      <c r="V289" s="213"/>
      <c r="W289" s="213"/>
      <c r="X289" s="213"/>
      <c r="Y289" s="213"/>
    </row>
    <row r="290" spans="1:25">
      <c r="A290" s="83">
        <f>A285+1</f>
        <v>5014</v>
      </c>
      <c r="B290" s="115">
        <f>IF(A290&lt;&gt;0,INDEX('Plan. Orçamentária'!$D$16:$K$306,MATCH(A290,'Plan. Orçamentária'!$D$16:$D$306,0),3),0)</f>
        <v>97092</v>
      </c>
      <c r="C290" s="584" t="str">
        <f>IF(A290&lt;&gt;0,INDEX('Plan. Orçamentária'!$D$16:$K$306,MATCH(A290,'Plan. Orçamentária'!$D$16:$D$306,0),4),0)</f>
        <v>ARMAÇÃO PARA EXECUÇÃO DE RADIER, PISO DE CONCRETO OU LAJE SOBRE SOLO, COM USO DE TELA Q-196. AF_09/2021</v>
      </c>
      <c r="D290" s="584"/>
      <c r="E290" s="584"/>
      <c r="F290" s="584"/>
      <c r="G290" s="584"/>
      <c r="H290" s="584"/>
      <c r="I290" s="584"/>
      <c r="J290" s="584"/>
      <c r="K290" s="584"/>
      <c r="L290" s="584"/>
      <c r="M290" s="584"/>
      <c r="N290" s="584"/>
      <c r="O290" s="584"/>
      <c r="P290" s="112" t="str">
        <f>IF(A290&lt;&gt;0,INDEX('Plan. Orçamentária'!$D$16:$K$306,MATCH(A290,'Plan. Orçamentária'!$D$16:$D$306,0),5),0)</f>
        <v>KG</v>
      </c>
      <c r="Q290" s="92">
        <f>TRUNC(SUM(O292:O293),2)</f>
        <v>643.77</v>
      </c>
    </row>
    <row r="291" spans="1:25" outlineLevel="1">
      <c r="A291" s="82"/>
      <c r="B291" s="116"/>
      <c r="C291" s="121"/>
      <c r="D291" s="213"/>
      <c r="E291" s="213"/>
      <c r="F291" s="587"/>
      <c r="G291" s="589"/>
      <c r="H291" s="216"/>
      <c r="I291" s="213"/>
      <c r="J291" s="216"/>
      <c r="K291" s="213"/>
      <c r="L291" s="432" t="s">
        <v>31635</v>
      </c>
      <c r="M291" s="432"/>
      <c r="N291" s="434" t="s">
        <v>31656</v>
      </c>
      <c r="O291" s="222" t="s">
        <v>4</v>
      </c>
      <c r="P291" s="113"/>
      <c r="Q291" s="93"/>
    </row>
    <row r="292" spans="1:25" ht="15" customHeight="1" outlineLevel="1">
      <c r="A292" s="82"/>
      <c r="B292" s="116"/>
      <c r="C292" s="121"/>
      <c r="D292" s="213"/>
      <c r="E292" s="213"/>
      <c r="F292" s="588"/>
      <c r="G292" s="590"/>
      <c r="H292" s="583" t="s">
        <v>31654</v>
      </c>
      <c r="I292" s="583"/>
      <c r="J292" s="583"/>
      <c r="K292" s="213"/>
      <c r="L292" s="224">
        <f>L277</f>
        <v>90</v>
      </c>
      <c r="M292" s="224" t="s">
        <v>31624</v>
      </c>
      <c r="N292" s="224">
        <v>3.11</v>
      </c>
      <c r="O292" s="224">
        <f>L292*N292</f>
        <v>279.89999999999998</v>
      </c>
      <c r="P292" s="113"/>
      <c r="Q292" s="93"/>
    </row>
    <row r="293" spans="1:25" ht="23.25" outlineLevel="1">
      <c r="A293" s="82"/>
      <c r="B293" s="116"/>
      <c r="C293" s="121"/>
      <c r="D293" s="213"/>
      <c r="E293" s="213"/>
      <c r="F293" s="427"/>
      <c r="G293" s="428"/>
      <c r="H293" s="583" t="s">
        <v>31655</v>
      </c>
      <c r="I293" s="583"/>
      <c r="J293" s="583"/>
      <c r="K293" s="213"/>
      <c r="L293" s="224">
        <f>L278</f>
        <v>117</v>
      </c>
      <c r="M293" s="224" t="s">
        <v>31624</v>
      </c>
      <c r="N293" s="224">
        <v>3.11</v>
      </c>
      <c r="O293" s="224">
        <f>L293*N293</f>
        <v>363.87</v>
      </c>
      <c r="P293" s="113"/>
      <c r="Q293" s="93"/>
    </row>
    <row r="294" spans="1:25">
      <c r="A294" s="82"/>
      <c r="B294" s="116"/>
      <c r="C294" s="121"/>
      <c r="D294" s="213"/>
      <c r="E294" s="213"/>
      <c r="F294" s="213"/>
      <c r="G294" s="219"/>
      <c r="H294" s="223"/>
      <c r="I294" s="223"/>
      <c r="J294" s="223"/>
      <c r="K294" s="223"/>
      <c r="L294" s="213"/>
      <c r="M294" s="213"/>
      <c r="N294" s="213"/>
      <c r="O294" s="217"/>
      <c r="P294" s="113"/>
      <c r="Q294" s="93"/>
      <c r="T294" s="217"/>
      <c r="U294" s="213"/>
      <c r="V294" s="213"/>
      <c r="W294" s="213"/>
      <c r="X294" s="213"/>
      <c r="Y294" s="213"/>
    </row>
    <row r="295" spans="1:25">
      <c r="A295" s="83">
        <f>A290+1</f>
        <v>5015</v>
      </c>
      <c r="B295" s="115" t="str">
        <f>IF(A295&lt;&gt;0,INDEX('Plan. Orçamentária'!$D$16:$K$306,MATCH(A295,'Plan. Orçamentária'!$D$16:$D$306,0),3),0)</f>
        <v>11.01.130</v>
      </c>
      <c r="C295" s="584" t="str">
        <f>IF(A295&lt;&gt;0,INDEX('Plan. Orçamentária'!$D$16:$K$306,MATCH(A295,'Plan. Orçamentária'!$D$16:$D$306,0),4),0)</f>
        <v>Concreto usinado, fck = 25 MPa</v>
      </c>
      <c r="D295" s="584"/>
      <c r="E295" s="584"/>
      <c r="F295" s="584"/>
      <c r="G295" s="584"/>
      <c r="H295" s="584"/>
      <c r="I295" s="584"/>
      <c r="J295" s="584"/>
      <c r="K295" s="584"/>
      <c r="L295" s="584"/>
      <c r="M295" s="584"/>
      <c r="N295" s="584"/>
      <c r="O295" s="584"/>
      <c r="P295" s="112" t="str">
        <f>IF(A295&lt;&gt;0,INDEX('Plan. Orçamentária'!$D$16:$K$306,MATCH(A295,'Plan. Orçamentária'!$D$16:$D$306,0),5),0)</f>
        <v>M3</v>
      </c>
      <c r="Q295" s="92">
        <f>TRUNC(SUM(O297:O298),2)</f>
        <v>24</v>
      </c>
    </row>
    <row r="296" spans="1:25" outlineLevel="1">
      <c r="A296" s="82"/>
      <c r="B296" s="116"/>
      <c r="C296" s="121"/>
      <c r="D296" s="213"/>
      <c r="E296" s="213"/>
      <c r="F296" s="587"/>
      <c r="G296" s="589"/>
      <c r="H296" s="216"/>
      <c r="I296" s="213"/>
      <c r="J296" s="216"/>
      <c r="K296" s="213"/>
      <c r="L296" s="216"/>
      <c r="M296" s="213"/>
      <c r="N296" s="216"/>
      <c r="O296" s="222" t="s">
        <v>4</v>
      </c>
      <c r="P296" s="113"/>
      <c r="Q296" s="93"/>
    </row>
    <row r="297" spans="1:25" outlineLevel="1">
      <c r="A297" s="82"/>
      <c r="B297" s="116"/>
      <c r="C297" s="121"/>
      <c r="D297" s="213"/>
      <c r="E297" s="213"/>
      <c r="F297" s="588"/>
      <c r="G297" s="590"/>
      <c r="H297" s="166"/>
      <c r="I297" s="213"/>
      <c r="J297" s="166"/>
      <c r="K297" s="213"/>
      <c r="L297" s="583" t="s">
        <v>31654</v>
      </c>
      <c r="M297" s="583"/>
      <c r="N297" s="583"/>
      <c r="O297" s="224">
        <v>6.45</v>
      </c>
      <c r="P297" s="113"/>
      <c r="Q297" s="93"/>
    </row>
    <row r="298" spans="1:25" ht="23.25" outlineLevel="1">
      <c r="A298" s="82"/>
      <c r="B298" s="116"/>
      <c r="C298" s="121"/>
      <c r="D298" s="213"/>
      <c r="E298" s="213"/>
      <c r="F298" s="427"/>
      <c r="G298" s="428"/>
      <c r="H298" s="166"/>
      <c r="I298" s="213"/>
      <c r="J298" s="166"/>
      <c r="K298" s="213"/>
      <c r="L298" s="583" t="s">
        <v>31655</v>
      </c>
      <c r="M298" s="583"/>
      <c r="N298" s="583"/>
      <c r="O298" s="224">
        <f>L278*0.15</f>
        <v>17.55</v>
      </c>
      <c r="P298" s="113"/>
      <c r="Q298" s="93"/>
    </row>
    <row r="299" spans="1:25">
      <c r="A299" s="82"/>
      <c r="B299" s="116"/>
      <c r="C299" s="121"/>
      <c r="D299" s="213"/>
      <c r="E299" s="213"/>
      <c r="F299" s="213"/>
      <c r="G299" s="219"/>
      <c r="H299" s="223"/>
      <c r="I299" s="223"/>
      <c r="J299" s="223"/>
      <c r="K299" s="223"/>
      <c r="L299" s="213"/>
      <c r="M299" s="213"/>
      <c r="N299" s="213"/>
      <c r="O299" s="217"/>
      <c r="P299" s="113"/>
      <c r="Q299" s="93"/>
      <c r="T299" s="217"/>
      <c r="U299" s="213"/>
      <c r="V299" s="213"/>
      <c r="W299" s="213"/>
      <c r="X299" s="213"/>
      <c r="Y299" s="213"/>
    </row>
    <row r="300" spans="1:25" ht="15" customHeight="1">
      <c r="A300" s="84"/>
      <c r="B300" s="425"/>
      <c r="C300" s="424" t="str">
        <f>'Plan. Orçamentária'!E98</f>
        <v>ESTRUTURA METÁLICA</v>
      </c>
      <c r="D300" s="424"/>
      <c r="E300" s="424"/>
      <c r="F300" s="424"/>
      <c r="G300" s="424"/>
      <c r="H300" s="424"/>
      <c r="I300" s="424"/>
      <c r="J300" s="424"/>
      <c r="K300" s="424"/>
      <c r="L300" s="424"/>
      <c r="M300" s="424"/>
      <c r="N300" s="424"/>
      <c r="O300" s="424"/>
      <c r="P300" s="421"/>
      <c r="Q300" s="422"/>
      <c r="T300" s="391"/>
    </row>
    <row r="301" spans="1:25">
      <c r="A301" s="83">
        <f>A295+1</f>
        <v>5016</v>
      </c>
      <c r="B301" s="115" t="str">
        <f>IF(A301&lt;&gt;0,INDEX('Plan. Orçamentária'!$D$16:$K$306,MATCH(A301,'Plan. Orçamentária'!$D$16:$D$306,0),3),0)</f>
        <v>15.03.131</v>
      </c>
      <c r="C301" s="584" t="str">
        <f>IF(A301&lt;&gt;0,INDEX('Plan. Orçamentária'!$D$16:$K$306,MATCH(A301,'Plan. Orçamentária'!$D$16:$D$306,0),4),0)</f>
        <v>Fornecimento e montagem de estrutura em aço ASTM-A572 Grau 50, sem pintura</v>
      </c>
      <c r="D301" s="584"/>
      <c r="E301" s="584"/>
      <c r="F301" s="584"/>
      <c r="G301" s="584"/>
      <c r="H301" s="584"/>
      <c r="I301" s="584"/>
      <c r="J301" s="584"/>
      <c r="K301" s="584"/>
      <c r="L301" s="584"/>
      <c r="M301" s="584"/>
      <c r="N301" s="584"/>
      <c r="O301" s="584"/>
      <c r="P301" s="112" t="str">
        <f>IF(A301&lt;&gt;0,INDEX('Plan. Orçamentária'!$D$16:$K$306,MATCH(A301,'Plan. Orçamentária'!$D$16:$D$306,0),5),0)</f>
        <v>KG</v>
      </c>
      <c r="Q301" s="92">
        <f>TRUNC(SUM(O303),2)</f>
        <v>3937.82</v>
      </c>
    </row>
    <row r="302" spans="1:25" outlineLevel="1">
      <c r="A302" s="82"/>
      <c r="B302" s="116"/>
      <c r="C302" s="121"/>
      <c r="D302" s="213"/>
      <c r="E302" s="213"/>
      <c r="F302" s="587"/>
      <c r="G302" s="589"/>
      <c r="H302" s="216"/>
      <c r="I302" s="213"/>
      <c r="J302" s="216"/>
      <c r="K302" s="213"/>
      <c r="L302" s="216"/>
      <c r="M302" s="213"/>
      <c r="N302" s="216"/>
      <c r="O302" s="222" t="s">
        <v>4</v>
      </c>
      <c r="P302" s="113"/>
      <c r="Q302" s="93"/>
    </row>
    <row r="303" spans="1:25" outlineLevel="1">
      <c r="A303" s="82"/>
      <c r="B303" s="116"/>
      <c r="C303" s="121"/>
      <c r="D303" s="213"/>
      <c r="E303" s="213"/>
      <c r="F303" s="588"/>
      <c r="G303" s="590"/>
      <c r="H303" s="166"/>
      <c r="I303" s="213"/>
      <c r="J303" s="166"/>
      <c r="K303" s="213"/>
      <c r="L303" s="583" t="s">
        <v>31657</v>
      </c>
      <c r="M303" s="583"/>
      <c r="N303" s="583"/>
      <c r="O303" s="224">
        <v>3937.82</v>
      </c>
      <c r="P303" s="113"/>
      <c r="Q303" s="93"/>
    </row>
    <row r="304" spans="1:25">
      <c r="A304" s="82"/>
      <c r="B304" s="116"/>
      <c r="C304" s="121"/>
      <c r="D304" s="213"/>
      <c r="E304" s="213"/>
      <c r="F304" s="213"/>
      <c r="G304" s="219"/>
      <c r="H304" s="223"/>
      <c r="I304" s="223"/>
      <c r="J304" s="223"/>
      <c r="K304" s="223"/>
      <c r="L304" s="213"/>
      <c r="M304" s="213"/>
      <c r="N304" s="213"/>
      <c r="O304" s="217"/>
      <c r="P304" s="113"/>
      <c r="Q304" s="93"/>
      <c r="T304" s="217"/>
      <c r="U304" s="213"/>
      <c r="V304" s="213"/>
      <c r="W304" s="213"/>
      <c r="X304" s="213"/>
      <c r="Y304" s="213"/>
    </row>
    <row r="305" spans="1:25">
      <c r="A305" s="83">
        <f>A301+1</f>
        <v>5017</v>
      </c>
      <c r="B305" s="115" t="str">
        <f>IF(A305&lt;&gt;0,INDEX('Plan. Orçamentária'!$D$16:$K$306,MATCH(A305,'Plan. Orçamentária'!$D$16:$D$306,0),3),0)</f>
        <v>16.48.031</v>
      </c>
      <c r="C305" s="584" t="str">
        <f>IF(A305&lt;&gt;0,INDEX('Plan. Orçamentária'!$D$16:$K$306,MATCH(A305,'Plan. Orçamentária'!$D$16:$D$306,0),4),0)</f>
        <v>PREPARACAO SUPERF C/ JATEAMENTO ABRAS PAD SA 2X1/2" APLIC FUNDO PRIMER</v>
      </c>
      <c r="D305" s="584"/>
      <c r="E305" s="584"/>
      <c r="F305" s="584"/>
      <c r="G305" s="584"/>
      <c r="H305" s="584"/>
      <c r="I305" s="584"/>
      <c r="J305" s="584"/>
      <c r="K305" s="584"/>
      <c r="L305" s="584"/>
      <c r="M305" s="584"/>
      <c r="N305" s="584"/>
      <c r="O305" s="584"/>
      <c r="P305" s="112" t="str">
        <f>IF(A305&lt;&gt;0,INDEX('Plan. Orçamentária'!$D$16:$K$306,MATCH(A305,'Plan. Orçamentária'!$D$16:$D$306,0),5),0)</f>
        <v>M2</v>
      </c>
      <c r="Q305" s="92">
        <f>TRUNC(SUM(O307),2)</f>
        <v>161.72999999999999</v>
      </c>
    </row>
    <row r="306" spans="1:25" outlineLevel="1">
      <c r="A306" s="82"/>
      <c r="B306" s="116"/>
      <c r="C306" s="121"/>
      <c r="D306" s="213"/>
      <c r="E306" s="213"/>
      <c r="F306" s="587"/>
      <c r="G306" s="589"/>
      <c r="H306" s="216"/>
      <c r="I306" s="213"/>
      <c r="J306" s="216"/>
      <c r="K306" s="213"/>
      <c r="L306" s="216"/>
      <c r="M306" s="213"/>
      <c r="N306" s="216"/>
      <c r="O306" s="222" t="s">
        <v>4</v>
      </c>
      <c r="P306" s="113"/>
      <c r="Q306" s="93"/>
    </row>
    <row r="307" spans="1:25" outlineLevel="1">
      <c r="A307" s="82"/>
      <c r="B307" s="116"/>
      <c r="C307" s="121"/>
      <c r="D307" s="213"/>
      <c r="E307" s="213"/>
      <c r="F307" s="588"/>
      <c r="G307" s="590"/>
      <c r="H307" s="166"/>
      <c r="I307" s="213"/>
      <c r="J307" s="166"/>
      <c r="K307" s="213"/>
      <c r="L307" s="583" t="s">
        <v>31657</v>
      </c>
      <c r="M307" s="583"/>
      <c r="N307" s="583"/>
      <c r="O307" s="224">
        <v>161.72999999999999</v>
      </c>
      <c r="P307" s="113"/>
      <c r="Q307" s="93"/>
    </row>
    <row r="308" spans="1:25">
      <c r="A308" s="82"/>
      <c r="B308" s="116"/>
      <c r="C308" s="121"/>
      <c r="D308" s="213"/>
      <c r="E308" s="213"/>
      <c r="F308" s="213"/>
      <c r="G308" s="219"/>
      <c r="H308" s="223"/>
      <c r="I308" s="223"/>
      <c r="J308" s="223"/>
      <c r="K308" s="223"/>
      <c r="L308" s="213"/>
      <c r="M308" s="213"/>
      <c r="N308" s="213"/>
      <c r="O308" s="217"/>
      <c r="P308" s="113"/>
      <c r="Q308" s="93"/>
      <c r="T308" s="217"/>
      <c r="U308" s="213"/>
      <c r="V308" s="213"/>
      <c r="W308" s="213"/>
      <c r="X308" s="213"/>
      <c r="Y308" s="213"/>
    </row>
    <row r="309" spans="1:25">
      <c r="A309" s="83">
        <f>A305+1</f>
        <v>5018</v>
      </c>
      <c r="B309" s="115" t="str">
        <f>IF(A309&lt;&gt;0,INDEX('Plan. Orçamentária'!$D$16:$K$306,MATCH(A309,'Plan. Orçamentária'!$D$16:$D$306,0),3),0)</f>
        <v>16.48.035</v>
      </c>
      <c r="C309" s="584" t="str">
        <f>IF(A309&lt;&gt;0,INDEX('Plan. Orçamentária'!$D$16:$K$306,MATCH(A309,'Plan. Orçamentária'!$D$16:$D$306,0),4),0)</f>
        <v>PINTURA INTUMESCENTE P/ REVESTIMENTO CONTRA FOGO EM ESTR METALICA</v>
      </c>
      <c r="D309" s="584"/>
      <c r="E309" s="584"/>
      <c r="F309" s="584"/>
      <c r="G309" s="584"/>
      <c r="H309" s="584"/>
      <c r="I309" s="584"/>
      <c r="J309" s="584"/>
      <c r="K309" s="584"/>
      <c r="L309" s="584"/>
      <c r="M309" s="584"/>
      <c r="N309" s="584"/>
      <c r="O309" s="584"/>
      <c r="P309" s="112" t="str">
        <f>IF(A309&lt;&gt;0,INDEX('Plan. Orçamentária'!$D$16:$K$306,MATCH(A309,'Plan. Orçamentária'!$D$16:$D$306,0),5),0)</f>
        <v>M2</v>
      </c>
      <c r="Q309" s="92">
        <f>TRUNC(SUM(O311),2)</f>
        <v>161.72999999999999</v>
      </c>
    </row>
    <row r="310" spans="1:25" outlineLevel="1">
      <c r="A310" s="82"/>
      <c r="B310" s="116"/>
      <c r="C310" s="121"/>
      <c r="D310" s="213"/>
      <c r="E310" s="213"/>
      <c r="F310" s="587"/>
      <c r="G310" s="589"/>
      <c r="H310" s="216"/>
      <c r="I310" s="213"/>
      <c r="J310" s="216"/>
      <c r="K310" s="213"/>
      <c r="L310" s="216"/>
      <c r="M310" s="213"/>
      <c r="N310" s="216"/>
      <c r="O310" s="222" t="s">
        <v>4</v>
      </c>
      <c r="P310" s="113"/>
      <c r="Q310" s="93"/>
    </row>
    <row r="311" spans="1:25" outlineLevel="1">
      <c r="A311" s="82"/>
      <c r="B311" s="116"/>
      <c r="C311" s="121"/>
      <c r="D311" s="213"/>
      <c r="E311" s="213"/>
      <c r="F311" s="588"/>
      <c r="G311" s="590"/>
      <c r="H311" s="166"/>
      <c r="I311" s="213"/>
      <c r="J311" s="166"/>
      <c r="K311" s="213"/>
      <c r="L311" s="583" t="s">
        <v>31657</v>
      </c>
      <c r="M311" s="583"/>
      <c r="N311" s="583"/>
      <c r="O311" s="224">
        <f>O307</f>
        <v>161.72999999999999</v>
      </c>
      <c r="P311" s="113"/>
      <c r="Q311" s="93"/>
    </row>
    <row r="312" spans="1:25">
      <c r="A312" s="82"/>
      <c r="B312" s="116"/>
      <c r="C312" s="121"/>
      <c r="D312" s="213"/>
      <c r="E312" s="213"/>
      <c r="F312" s="213"/>
      <c r="G312" s="219"/>
      <c r="H312" s="223"/>
      <c r="I312" s="223"/>
      <c r="J312" s="223"/>
      <c r="K312" s="223"/>
      <c r="L312" s="213"/>
      <c r="M312" s="213"/>
      <c r="N312" s="213"/>
      <c r="O312" s="217"/>
      <c r="P312" s="113"/>
      <c r="Q312" s="93"/>
      <c r="T312" s="217"/>
      <c r="U312" s="213"/>
      <c r="V312" s="213"/>
      <c r="W312" s="213"/>
      <c r="X312" s="213"/>
      <c r="Y312" s="213"/>
    </row>
    <row r="313" spans="1:25" ht="15" customHeight="1">
      <c r="A313" s="84"/>
      <c r="B313" s="425">
        <v>6</v>
      </c>
      <c r="C313" s="424" t="str">
        <f>'Plan. Orçamentária'!$E$103</f>
        <v xml:space="preserve">COBERTURA NOVA </v>
      </c>
      <c r="D313" s="424"/>
      <c r="E313" s="424"/>
      <c r="F313" s="424"/>
      <c r="G313" s="424"/>
      <c r="H313" s="424"/>
      <c r="I313" s="424"/>
      <c r="J313" s="424"/>
      <c r="K313" s="424"/>
      <c r="L313" s="424"/>
      <c r="M313" s="424"/>
      <c r="N313" s="424"/>
      <c r="O313" s="424"/>
      <c r="P313" s="421"/>
      <c r="Q313" s="422"/>
      <c r="T313" s="391"/>
    </row>
    <row r="314" spans="1:25">
      <c r="A314" s="83">
        <f>'Plan. Orçamentária'!D104</f>
        <v>6001</v>
      </c>
      <c r="B314" s="115" t="str">
        <f>IF(A314&lt;&gt;0,INDEX('Plan. Orçamentária'!$D$16:$K$306,MATCH(A314,'Plan. Orçamentária'!$D$16:$D$306,0),3),0)</f>
        <v>07.03.138</v>
      </c>
      <c r="C314" s="584" t="str">
        <f>IF(A314&lt;&gt;0,INDEX('Plan. Orçamentária'!$D$16:$K$306,MATCH(A314,'Plan. Orçamentária'!$D$16:$D$306,0),4),0)</f>
        <v>TELHA GALVALUME / ACO GALV SANDUICHE  E=50MM (PIR) SUPERIOR TRAPEZ H=40MM / INFERIOR PLANO  E= 0,50MM  COM PINT FACES APARENTES</v>
      </c>
      <c r="D314" s="584"/>
      <c r="E314" s="584"/>
      <c r="F314" s="584"/>
      <c r="G314" s="584"/>
      <c r="H314" s="584"/>
      <c r="I314" s="584"/>
      <c r="J314" s="584"/>
      <c r="K314" s="584"/>
      <c r="L314" s="584"/>
      <c r="M314" s="584"/>
      <c r="N314" s="584"/>
      <c r="O314" s="584"/>
      <c r="P314" s="112" t="str">
        <f>IF(A314&lt;&gt;0,INDEX('Plan. Orçamentária'!$D$16:$K$306,MATCH(A314,'Plan. Orçamentária'!$D$16:$D$306,0),5),0)</f>
        <v>M2</v>
      </c>
      <c r="Q314" s="92">
        <f>TRUNC(SUM(O316),2)</f>
        <v>214.8</v>
      </c>
    </row>
    <row r="315" spans="1:25">
      <c r="A315" s="82"/>
      <c r="B315" s="116"/>
      <c r="C315" s="121"/>
      <c r="D315" s="213"/>
      <c r="E315" s="213"/>
      <c r="F315" s="213"/>
      <c r="G315" s="216"/>
      <c r="H315" s="216"/>
      <c r="J315" s="216"/>
      <c r="K315" s="215"/>
      <c r="L315" s="215"/>
      <c r="M315" s="215"/>
      <c r="N315" s="218"/>
      <c r="O315" s="437" t="s">
        <v>4</v>
      </c>
      <c r="P315" s="113"/>
      <c r="Q315" s="93"/>
      <c r="T315" s="216"/>
      <c r="U315" s="215"/>
      <c r="V315" s="215"/>
      <c r="W315" s="215"/>
      <c r="X315" s="215"/>
      <c r="Y315" s="215"/>
    </row>
    <row r="316" spans="1:25" ht="15" customHeight="1">
      <c r="A316" s="82"/>
      <c r="B316" s="116"/>
      <c r="C316" s="121"/>
      <c r="D316" s="213"/>
      <c r="E316" s="213"/>
      <c r="F316" s="213"/>
      <c r="G316" s="213"/>
      <c r="H316" s="219"/>
      <c r="I316" s="213"/>
      <c r="J316" s="220"/>
      <c r="K316" s="213"/>
      <c r="L316" s="583" t="s">
        <v>31661</v>
      </c>
      <c r="M316" s="583"/>
      <c r="N316" s="583"/>
      <c r="O316" s="224">
        <f>179*1.2</f>
        <v>214.8</v>
      </c>
      <c r="P316" s="113"/>
      <c r="Q316" s="93"/>
      <c r="T316" s="217"/>
      <c r="U316" s="213"/>
      <c r="V316" s="213"/>
      <c r="W316" s="213"/>
      <c r="X316" s="213"/>
      <c r="Y316" s="213"/>
    </row>
    <row r="317" spans="1:25">
      <c r="A317" s="82"/>
      <c r="B317" s="116"/>
      <c r="C317" s="121"/>
      <c r="D317" s="213"/>
      <c r="E317" s="213"/>
      <c r="F317" s="213"/>
      <c r="G317" s="213"/>
      <c r="H317" s="219"/>
      <c r="I317" s="213"/>
      <c r="J317" s="220"/>
      <c r="K317" s="213"/>
      <c r="L317" s="213"/>
      <c r="M317" s="213"/>
      <c r="N317" s="213"/>
      <c r="O317" s="217"/>
      <c r="P317" s="113"/>
      <c r="Q317" s="93"/>
      <c r="T317" s="217"/>
      <c r="U317" s="213"/>
      <c r="V317" s="213"/>
      <c r="W317" s="213"/>
      <c r="X317" s="213"/>
      <c r="Y317" s="213"/>
    </row>
    <row r="318" spans="1:25">
      <c r="A318" s="83">
        <f>A314+1</f>
        <v>6002</v>
      </c>
      <c r="B318" s="115" t="str">
        <f>IF(A318&lt;&gt;0,INDEX('Plan. Orçamentária'!$D$16:$K$306,MATCH(A318,'Plan. Orçamentária'!$D$16:$D$306,0),3),0)</f>
        <v>16.33.062</v>
      </c>
      <c r="C318" s="584" t="str">
        <f>IF(A318&lt;&gt;0,INDEX('Plan. Orçamentária'!$D$16:$K$306,MATCH(A318,'Plan. Orçamentária'!$D$16:$D$306,0),4),0)</f>
        <v>Calha, rufo, afins em chapa galvanizada nº 24 - corte 1,00 m</v>
      </c>
      <c r="D318" s="584"/>
      <c r="E318" s="584"/>
      <c r="F318" s="584"/>
      <c r="G318" s="584"/>
      <c r="H318" s="584"/>
      <c r="I318" s="584"/>
      <c r="J318" s="584"/>
      <c r="K318" s="584"/>
      <c r="L318" s="584"/>
      <c r="M318" s="584"/>
      <c r="N318" s="584"/>
      <c r="O318" s="584"/>
      <c r="P318" s="112" t="str">
        <f>IF(A318&lt;&gt;0,INDEX('Plan. Orçamentária'!$D$16:$K$306,MATCH(A318,'Plan. Orçamentária'!$D$16:$D$306,0),5),0)</f>
        <v>M</v>
      </c>
      <c r="Q318" s="92">
        <f>TRUNC(SUM(O320),2)</f>
        <v>38</v>
      </c>
    </row>
    <row r="319" spans="1:25">
      <c r="A319" s="82"/>
      <c r="B319" s="116"/>
      <c r="C319" s="121"/>
      <c r="D319" s="213"/>
      <c r="E319" s="213"/>
      <c r="F319" s="213"/>
      <c r="G319" s="213"/>
      <c r="H319" s="213"/>
      <c r="I319" s="213"/>
      <c r="J319" s="213"/>
      <c r="K319" s="213"/>
      <c r="L319" s="215"/>
      <c r="M319" s="215"/>
      <c r="N319" s="218"/>
      <c r="O319" s="222" t="s">
        <v>4</v>
      </c>
      <c r="P319" s="113"/>
      <c r="Q319" s="93"/>
      <c r="T319" s="216"/>
      <c r="U319" s="215"/>
      <c r="V319" s="215"/>
      <c r="W319" s="215"/>
      <c r="X319" s="215"/>
      <c r="Y319" s="215"/>
    </row>
    <row r="320" spans="1:25" ht="15.75">
      <c r="A320" s="82"/>
      <c r="B320" s="116"/>
      <c r="C320" s="121"/>
      <c r="D320" s="213"/>
      <c r="E320" s="213"/>
      <c r="F320" s="213"/>
      <c r="G320" s="213"/>
      <c r="H320" s="213"/>
      <c r="I320" s="213"/>
      <c r="J320" s="213"/>
      <c r="K320" s="213"/>
      <c r="L320" s="583" t="s">
        <v>31662</v>
      </c>
      <c r="M320" s="583"/>
      <c r="N320" s="583"/>
      <c r="O320" s="224">
        <f>18+20</f>
        <v>38</v>
      </c>
      <c r="P320" s="113"/>
      <c r="Q320" s="93"/>
      <c r="S320" s="379"/>
      <c r="T320" s="217"/>
      <c r="U320" s="213"/>
      <c r="V320" s="213"/>
      <c r="W320" s="213"/>
      <c r="X320" s="213"/>
      <c r="Y320" s="213"/>
    </row>
    <row r="321" spans="1:25" ht="15.75">
      <c r="A321" s="82"/>
      <c r="B321" s="116"/>
      <c r="C321" s="121"/>
      <c r="D321" s="213"/>
      <c r="E321" s="213"/>
      <c r="F321" s="213"/>
      <c r="G321" s="213"/>
      <c r="H321" s="213"/>
      <c r="I321" s="213"/>
      <c r="J321" s="213"/>
      <c r="K321" s="213"/>
      <c r="L321" s="213"/>
      <c r="M321" s="213"/>
      <c r="N321" s="213"/>
      <c r="O321" s="217"/>
      <c r="P321" s="113"/>
      <c r="Q321" s="93"/>
      <c r="S321" s="379"/>
      <c r="T321" s="217"/>
      <c r="U321" s="213"/>
      <c r="V321" s="213"/>
      <c r="W321" s="213"/>
      <c r="X321" s="213"/>
      <c r="Y321" s="213"/>
    </row>
    <row r="322" spans="1:25" ht="15.75">
      <c r="A322" s="83">
        <f>A318+1</f>
        <v>6003</v>
      </c>
      <c r="B322" s="115" t="str">
        <f>IF(A322&lt;&gt;0,INDEX('Plan. Orçamentária'!$D$16:$K$306,MATCH(A322,'Plan. Orçamentária'!$D$16:$D$306,0),3),0)</f>
        <v>54.03.240</v>
      </c>
      <c r="C322" s="584" t="str">
        <f>IF(A322&lt;&gt;0,INDEX('Plan. Orçamentária'!$D$16:$K$306,MATCH(A322,'Plan. Orçamentária'!$D$16:$D$306,0),4),0)</f>
        <v>Imprimação betuminosa impermeabilizante</v>
      </c>
      <c r="D322" s="584"/>
      <c r="E322" s="584"/>
      <c r="F322" s="584"/>
      <c r="G322" s="584"/>
      <c r="H322" s="584"/>
      <c r="I322" s="584"/>
      <c r="J322" s="584"/>
      <c r="K322" s="584"/>
      <c r="L322" s="584"/>
      <c r="M322" s="584"/>
      <c r="N322" s="584"/>
      <c r="O322" s="584"/>
      <c r="P322" s="112" t="str">
        <f>IF(A322&lt;&gt;0,INDEX('Plan. Orçamentária'!$D$16:$K$306,MATCH(A322,'Plan. Orçamentária'!$D$16:$D$306,0),5),0)</f>
        <v>M2</v>
      </c>
      <c r="Q322" s="92">
        <f>TRUNC(SUM(O324),2)</f>
        <v>7.6</v>
      </c>
      <c r="S322" s="379"/>
    </row>
    <row r="323" spans="1:25" ht="15.75">
      <c r="A323" s="82"/>
      <c r="B323" s="116"/>
      <c r="C323" s="121"/>
      <c r="D323" s="213"/>
      <c r="E323" s="213"/>
      <c r="F323" s="213"/>
      <c r="G323" s="213"/>
      <c r="H323" s="216"/>
      <c r="I323" s="213"/>
      <c r="J323" s="216"/>
      <c r="K323" s="213"/>
      <c r="L323" s="215"/>
      <c r="M323" s="215"/>
      <c r="N323" s="218"/>
      <c r="O323" s="222" t="s">
        <v>4</v>
      </c>
      <c r="P323" s="113"/>
      <c r="Q323" s="93"/>
      <c r="S323" s="379"/>
      <c r="T323" s="216"/>
      <c r="U323" s="215"/>
      <c r="V323" s="215"/>
      <c r="W323" s="215"/>
      <c r="X323" s="215"/>
      <c r="Y323" s="215"/>
    </row>
    <row r="324" spans="1:25" ht="15.75">
      <c r="A324" s="82"/>
      <c r="B324" s="116"/>
      <c r="C324" s="121"/>
      <c r="D324" s="213"/>
      <c r="E324" s="213"/>
      <c r="F324" s="213"/>
      <c r="G324" s="219"/>
      <c r="H324" s="220"/>
      <c r="I324" s="213"/>
      <c r="J324" s="213"/>
      <c r="K324" s="213"/>
      <c r="L324" s="213"/>
      <c r="M324" s="213"/>
      <c r="N324" s="213"/>
      <c r="O324" s="224">
        <f>Q318*0.2</f>
        <v>7.6</v>
      </c>
      <c r="P324" s="113"/>
      <c r="Q324" s="93"/>
      <c r="S324" s="379"/>
      <c r="T324" s="217"/>
      <c r="U324" s="213"/>
      <c r="V324" s="213"/>
      <c r="W324" s="213"/>
      <c r="X324" s="213"/>
      <c r="Y324" s="213"/>
    </row>
    <row r="325" spans="1:25" ht="15.75">
      <c r="A325" s="82"/>
      <c r="B325" s="116"/>
      <c r="C325" s="121"/>
      <c r="D325" s="213"/>
      <c r="E325" s="213"/>
      <c r="F325" s="213"/>
      <c r="G325" s="219"/>
      <c r="H325" s="220"/>
      <c r="I325" s="213"/>
      <c r="J325" s="213"/>
      <c r="K325" s="213"/>
      <c r="L325" s="213"/>
      <c r="M325" s="213"/>
      <c r="N325" s="213"/>
      <c r="O325" s="213"/>
      <c r="P325" s="113"/>
      <c r="Q325" s="93"/>
      <c r="S325" s="379"/>
      <c r="T325" s="213"/>
      <c r="U325" s="213"/>
      <c r="V325" s="213"/>
      <c r="W325" s="213"/>
      <c r="X325" s="213"/>
      <c r="Y325" s="213"/>
    </row>
    <row r="326" spans="1:25" ht="15" customHeight="1">
      <c r="A326" s="84"/>
      <c r="B326" s="425">
        <v>7</v>
      </c>
      <c r="C326" s="424" t="str">
        <f>'Plan. Orçamentária'!E108</f>
        <v>IMPERMEABILIZAÇÕES</v>
      </c>
      <c r="D326" s="424"/>
      <c r="E326" s="424"/>
      <c r="F326" s="424"/>
      <c r="G326" s="424"/>
      <c r="H326" s="424"/>
      <c r="I326" s="424"/>
      <c r="J326" s="424"/>
      <c r="K326" s="424"/>
      <c r="L326" s="424"/>
      <c r="M326" s="424"/>
      <c r="N326" s="424"/>
      <c r="O326" s="424"/>
      <c r="P326" s="421"/>
      <c r="Q326" s="422"/>
      <c r="T326" s="391"/>
    </row>
    <row r="327" spans="1:25" ht="15.75">
      <c r="A327" s="83">
        <f>'Plan. Orçamentária'!D109</f>
        <v>7001</v>
      </c>
      <c r="B327" s="115">
        <f>IF(A327&lt;&gt;0,INDEX('Plan. Orçamentária'!$D$16:$K$306,MATCH(A327,'Plan. Orçamentária'!$D$16:$D$306,0),3),0)</f>
        <v>98547</v>
      </c>
      <c r="C327" s="584" t="str">
        <f>IF(A327&lt;&gt;0,INDEX('Plan. Orçamentária'!$D$16:$K$306,MATCH(A327,'Plan. Orçamentária'!$D$16:$D$306,0),4),0)</f>
        <v>IMPERMEABILIZAÇÃO DE SUPERFÍCIE COM MANTA ASFÁLTICA, DUAS CAMADAS, INCLUSIVE APLICAÇÃO DE PRIMER ASFÁLTICO, E=3MM E E=4MM. AF_09/2023</v>
      </c>
      <c r="D327" s="584"/>
      <c r="E327" s="584"/>
      <c r="F327" s="584"/>
      <c r="G327" s="584"/>
      <c r="H327" s="584"/>
      <c r="I327" s="584"/>
      <c r="J327" s="584"/>
      <c r="K327" s="584"/>
      <c r="L327" s="584"/>
      <c r="M327" s="584"/>
      <c r="N327" s="584"/>
      <c r="O327" s="584"/>
      <c r="P327" s="112" t="str">
        <f>IF(A327&lt;&gt;0,INDEX('Plan. Orçamentária'!$D$16:$K$306,MATCH(A327,'Plan. Orçamentária'!$D$16:$D$306,0),5),0)</f>
        <v>M2</v>
      </c>
      <c r="Q327" s="92">
        <f>TRUNC(SUM(O329),2)</f>
        <v>218.12</v>
      </c>
      <c r="S327" s="379"/>
    </row>
    <row r="328" spans="1:25" ht="15.75">
      <c r="A328" s="82"/>
      <c r="B328" s="116"/>
      <c r="C328" s="121"/>
      <c r="D328" s="213"/>
      <c r="E328" s="213"/>
      <c r="F328" s="213"/>
      <c r="G328" s="213"/>
      <c r="H328" s="216"/>
      <c r="I328" s="213"/>
      <c r="J328" s="216"/>
      <c r="K328" s="213"/>
      <c r="L328" s="215"/>
      <c r="M328" s="215"/>
      <c r="N328" s="218"/>
      <c r="O328" s="216" t="s">
        <v>4</v>
      </c>
      <c r="P328" s="113"/>
      <c r="Q328" s="93"/>
      <c r="S328" s="379"/>
      <c r="T328" s="216"/>
      <c r="U328" s="215"/>
      <c r="V328" s="215"/>
      <c r="W328" s="215"/>
      <c r="X328" s="215"/>
      <c r="Y328" s="215"/>
    </row>
    <row r="329" spans="1:25" ht="15.75">
      <c r="A329" s="82"/>
      <c r="B329" s="116"/>
      <c r="C329" s="121"/>
      <c r="D329" s="213"/>
      <c r="E329" s="213"/>
      <c r="F329" s="213"/>
      <c r="G329" s="219"/>
      <c r="H329" s="217"/>
      <c r="I329" s="213"/>
      <c r="J329" s="217"/>
      <c r="K329" s="213"/>
      <c r="L329" s="224"/>
      <c r="M329" s="213"/>
      <c r="N329" s="213"/>
      <c r="O329" s="224">
        <f>L277+L278+Q254</f>
        <v>218.12</v>
      </c>
      <c r="P329" s="113"/>
      <c r="Q329" s="93"/>
      <c r="S329" s="379"/>
      <c r="T329" s="217"/>
      <c r="U329" s="213"/>
      <c r="V329" s="221"/>
      <c r="W329" s="213"/>
      <c r="X329" s="221"/>
      <c r="Y329" s="213"/>
    </row>
    <row r="330" spans="1:25" ht="15.75">
      <c r="A330" s="82"/>
      <c r="B330" s="116"/>
      <c r="C330" s="121"/>
      <c r="D330" s="213"/>
      <c r="E330" s="213"/>
      <c r="F330" s="213"/>
      <c r="G330" s="219"/>
      <c r="H330" s="217"/>
      <c r="I330" s="213"/>
      <c r="J330" s="217"/>
      <c r="K330" s="213"/>
      <c r="L330" s="213"/>
      <c r="M330" s="213"/>
      <c r="N330" s="213"/>
      <c r="O330" s="217"/>
      <c r="P330" s="113"/>
      <c r="Q330" s="93"/>
      <c r="S330" s="380"/>
      <c r="T330" s="217"/>
      <c r="U330" s="213"/>
      <c r="V330" s="213"/>
      <c r="W330" s="213"/>
      <c r="X330" s="213"/>
      <c r="Y330" s="213"/>
    </row>
    <row r="331" spans="1:25" ht="15.75">
      <c r="A331" s="83">
        <f>A327+1</f>
        <v>7002</v>
      </c>
      <c r="B331" s="115">
        <f>IF(A331&lt;&gt;0,INDEX('Plan. Orçamentária'!$D$16:$K$306,MATCH(A331,'Plan. Orçamentária'!$D$16:$D$306,0),3),0)</f>
        <v>98563</v>
      </c>
      <c r="C331" s="584" t="str">
        <f>IF(A331&lt;&gt;0,INDEX('Plan. Orçamentária'!$D$16:$K$306,MATCH(A331,'Plan. Orçamentária'!$D$16:$D$306,0),4),0)</f>
        <v>PROTEÇÃO MECÂNICA DE SUPERFÍCIE HORIZONTAL COM ARGAMASSA DE CIMENTO E AREIA, TRAÇO 1:3, E=2CM. AF_09/2023</v>
      </c>
      <c r="D331" s="584"/>
      <c r="E331" s="584"/>
      <c r="F331" s="584"/>
      <c r="G331" s="584"/>
      <c r="H331" s="584"/>
      <c r="I331" s="584"/>
      <c r="J331" s="584"/>
      <c r="K331" s="584"/>
      <c r="L331" s="584"/>
      <c r="M331" s="584"/>
      <c r="N331" s="584"/>
      <c r="O331" s="584"/>
      <c r="P331" s="112" t="str">
        <f>IF(A331&lt;&gt;0,INDEX('Plan. Orçamentária'!$D$16:$K$306,MATCH(A331,'Plan. Orçamentária'!$D$16:$D$306,0),5),0)</f>
        <v>M2</v>
      </c>
      <c r="Q331" s="92">
        <f>TRUNC(SUM(O333),2)</f>
        <v>218.12</v>
      </c>
      <c r="S331" s="379"/>
    </row>
    <row r="332" spans="1:25">
      <c r="A332" s="82"/>
      <c r="B332" s="116"/>
      <c r="C332" s="121"/>
      <c r="D332" s="213"/>
      <c r="E332" s="213"/>
      <c r="F332" s="213"/>
      <c r="G332" s="213"/>
      <c r="H332" s="216"/>
      <c r="I332" s="213"/>
      <c r="J332" s="215"/>
      <c r="K332" s="213"/>
      <c r="L332" s="215"/>
      <c r="M332" s="215"/>
      <c r="N332" s="218"/>
      <c r="O332" s="216" t="s">
        <v>4</v>
      </c>
      <c r="P332" s="113"/>
      <c r="Q332" s="93"/>
      <c r="T332" s="216"/>
      <c r="U332" s="215"/>
      <c r="V332" s="215"/>
      <c r="W332" s="215"/>
      <c r="X332" s="215"/>
      <c r="Y332" s="215"/>
    </row>
    <row r="333" spans="1:25">
      <c r="A333" s="82"/>
      <c r="B333" s="116"/>
      <c r="C333" s="121"/>
      <c r="D333" s="213"/>
      <c r="E333" s="213"/>
      <c r="F333" s="213"/>
      <c r="G333" s="219"/>
      <c r="H333" s="220"/>
      <c r="I333" s="213"/>
      <c r="J333" s="220"/>
      <c r="K333" s="213"/>
      <c r="L333" s="213"/>
      <c r="M333" s="213"/>
      <c r="N333" s="213"/>
      <c r="O333" s="224">
        <f>Q327</f>
        <v>218.12</v>
      </c>
      <c r="P333" s="113"/>
      <c r="Q333" s="93"/>
      <c r="T333" s="217"/>
      <c r="U333" s="213"/>
      <c r="V333" s="213"/>
      <c r="W333" s="213"/>
      <c r="X333" s="213"/>
      <c r="Y333" s="213"/>
    </row>
    <row r="334" spans="1:25">
      <c r="A334" s="82"/>
      <c r="B334" s="116"/>
      <c r="C334" s="121"/>
      <c r="D334" s="213"/>
      <c r="E334" s="213"/>
      <c r="F334" s="213"/>
      <c r="G334" s="219"/>
      <c r="H334" s="220"/>
      <c r="I334" s="213"/>
      <c r="J334" s="213"/>
      <c r="K334" s="213"/>
      <c r="L334" s="213"/>
      <c r="M334" s="213"/>
      <c r="N334" s="213"/>
      <c r="O334" s="213"/>
      <c r="P334" s="113"/>
      <c r="Q334" s="93"/>
      <c r="T334" s="213"/>
      <c r="U334" s="213"/>
      <c r="V334" s="213"/>
      <c r="W334" s="213"/>
      <c r="X334" s="213"/>
      <c r="Y334" s="213"/>
    </row>
    <row r="335" spans="1:25" ht="15.75">
      <c r="A335" s="83">
        <f>A331+1</f>
        <v>7003</v>
      </c>
      <c r="B335" s="115" t="str">
        <f>IF(A335&lt;&gt;0,INDEX('Plan. Orçamentária'!$D$16:$K$306,MATCH(A335,'Plan. Orçamentária'!$D$16:$D$306,0),3),0)</f>
        <v>17.01.020</v>
      </c>
      <c r="C335" s="584" t="str">
        <f>IF(A335&lt;&gt;0,INDEX('Plan. Orçamentária'!$D$16:$K$306,MATCH(A335,'Plan. Orçamentária'!$D$16:$D$306,0),4),0)</f>
        <v>Argamassa de regularização e/ou proteção</v>
      </c>
      <c r="D335" s="584"/>
      <c r="E335" s="584"/>
      <c r="F335" s="584"/>
      <c r="G335" s="584"/>
      <c r="H335" s="584"/>
      <c r="I335" s="584"/>
      <c r="J335" s="584"/>
      <c r="K335" s="584"/>
      <c r="L335" s="584"/>
      <c r="M335" s="584"/>
      <c r="N335" s="584"/>
      <c r="O335" s="584"/>
      <c r="P335" s="112" t="str">
        <f>IF(A335&lt;&gt;0,INDEX('Plan. Orçamentária'!$D$16:$K$306,MATCH(A335,'Plan. Orçamentária'!$D$16:$D$306,0),5),0)</f>
        <v>M3</v>
      </c>
      <c r="Q335" s="92">
        <f>TRUNC(SUM(O337),2)</f>
        <v>4.3600000000000003</v>
      </c>
      <c r="S335" s="379"/>
    </row>
    <row r="336" spans="1:25">
      <c r="A336" s="82"/>
      <c r="B336" s="116"/>
      <c r="C336" s="121"/>
      <c r="D336" s="213"/>
      <c r="E336" s="213"/>
      <c r="F336" s="213"/>
      <c r="G336" s="213"/>
      <c r="H336" s="216"/>
      <c r="I336" s="213"/>
      <c r="J336" s="215"/>
      <c r="K336" s="213"/>
      <c r="L336" s="215" t="s">
        <v>31635</v>
      </c>
      <c r="M336" s="215"/>
      <c r="N336" s="218" t="s">
        <v>31665</v>
      </c>
      <c r="O336" s="216" t="s">
        <v>4</v>
      </c>
      <c r="P336" s="113"/>
      <c r="Q336" s="93"/>
      <c r="T336" s="216"/>
      <c r="U336" s="215"/>
      <c r="V336" s="215"/>
      <c r="W336" s="215"/>
      <c r="X336" s="215"/>
      <c r="Y336" s="215"/>
    </row>
    <row r="337" spans="1:25">
      <c r="A337" s="82"/>
      <c r="B337" s="116"/>
      <c r="C337" s="121"/>
      <c r="D337" s="213"/>
      <c r="E337" s="213"/>
      <c r="F337" s="213"/>
      <c r="G337" s="219"/>
      <c r="H337" s="220"/>
      <c r="I337" s="213"/>
      <c r="J337" s="220"/>
      <c r="K337" s="213"/>
      <c r="L337" s="224">
        <f>Q327</f>
        <v>218.12</v>
      </c>
      <c r="M337" s="213" t="s">
        <v>31624</v>
      </c>
      <c r="N337" s="213">
        <v>0.02</v>
      </c>
      <c r="O337" s="224">
        <f>L337*N337</f>
        <v>4.3600000000000003</v>
      </c>
      <c r="P337" s="113"/>
      <c r="Q337" s="93"/>
      <c r="T337" s="217"/>
      <c r="U337" s="213"/>
      <c r="V337" s="213"/>
      <c r="W337" s="213"/>
      <c r="X337" s="213"/>
      <c r="Y337" s="213"/>
    </row>
    <row r="338" spans="1:25">
      <c r="A338" s="82"/>
      <c r="B338" s="116"/>
      <c r="C338" s="121"/>
      <c r="D338" s="213"/>
      <c r="E338" s="213"/>
      <c r="F338" s="213"/>
      <c r="G338" s="219"/>
      <c r="H338" s="220"/>
      <c r="I338" s="213"/>
      <c r="J338" s="213"/>
      <c r="K338" s="213"/>
      <c r="L338" s="213"/>
      <c r="M338" s="213"/>
      <c r="N338" s="213"/>
      <c r="O338" s="213"/>
      <c r="P338" s="113"/>
      <c r="Q338" s="93"/>
      <c r="T338" s="213"/>
      <c r="U338" s="213"/>
      <c r="V338" s="213"/>
      <c r="W338" s="213"/>
      <c r="X338" s="213"/>
      <c r="Y338" s="213"/>
    </row>
    <row r="339" spans="1:25" ht="15.75">
      <c r="A339" s="83">
        <f>A335+1</f>
        <v>7004</v>
      </c>
      <c r="B339" s="115">
        <f>IF(A339&lt;&gt;0,INDEX('Plan. Orçamentária'!$D$16:$K$306,MATCH(A339,'Plan. Orçamentária'!$D$16:$D$306,0),3),0)</f>
        <v>98555</v>
      </c>
      <c r="C339" s="584" t="str">
        <f>IF(A339&lt;&gt;0,INDEX('Plan. Orçamentária'!$D$16:$K$306,MATCH(A339,'Plan. Orçamentária'!$D$16:$D$306,0),4),0)</f>
        <v>IMPERMEABILIZAÇÃO DE SUPERFÍCIE COM ARGAMASSA POLIMÉRICA / MEMBRANA ACRÍLICA, 3 DEMÃOS. AF_09/2023</v>
      </c>
      <c r="D339" s="584"/>
      <c r="E339" s="584"/>
      <c r="F339" s="584"/>
      <c r="G339" s="584"/>
      <c r="H339" s="584"/>
      <c r="I339" s="584"/>
      <c r="J339" s="584"/>
      <c r="K339" s="584"/>
      <c r="L339" s="584"/>
      <c r="M339" s="584"/>
      <c r="N339" s="584"/>
      <c r="O339" s="584"/>
      <c r="P339" s="112" t="str">
        <f>IF(A339&lt;&gt;0,INDEX('Plan. Orçamentária'!$D$16:$K$306,MATCH(A339,'Plan. Orçamentária'!$D$16:$D$306,0),5),0)</f>
        <v>M2</v>
      </c>
      <c r="Q339" s="92">
        <f>TRUNC(SUM(O341),2)</f>
        <v>19.100000000000001</v>
      </c>
      <c r="S339" s="379"/>
    </row>
    <row r="340" spans="1:25">
      <c r="A340" s="82"/>
      <c r="B340" s="116"/>
      <c r="C340" s="121"/>
      <c r="D340" s="213"/>
      <c r="E340" s="213"/>
      <c r="F340" s="213"/>
      <c r="G340" s="213"/>
      <c r="H340" s="216"/>
      <c r="I340" s="213"/>
      <c r="J340" s="215"/>
      <c r="K340" s="213"/>
      <c r="L340" s="215"/>
      <c r="M340" s="215"/>
      <c r="N340" s="218"/>
      <c r="O340" s="437" t="s">
        <v>4</v>
      </c>
      <c r="P340" s="113"/>
      <c r="Q340" s="93"/>
      <c r="T340" s="216"/>
      <c r="U340" s="215"/>
      <c r="V340" s="215"/>
      <c r="W340" s="215"/>
      <c r="X340" s="215"/>
      <c r="Y340" s="215"/>
    </row>
    <row r="341" spans="1:25">
      <c r="A341" s="82"/>
      <c r="B341" s="116"/>
      <c r="C341" s="121"/>
      <c r="D341" s="213"/>
      <c r="E341" s="213"/>
      <c r="F341" s="213"/>
      <c r="G341" s="219"/>
      <c r="H341" s="220"/>
      <c r="I341" s="213"/>
      <c r="J341" s="220"/>
      <c r="K341" s="213"/>
      <c r="L341" s="213"/>
      <c r="M341" s="213"/>
      <c r="N341" s="213"/>
      <c r="O341" s="224">
        <f>O674+((L684-0.8)*0.2)+(3.2*1.5)</f>
        <v>19.100000000000001</v>
      </c>
      <c r="P341" s="113"/>
      <c r="Q341" s="93"/>
      <c r="T341" s="217"/>
      <c r="U341" s="213"/>
      <c r="V341" s="213"/>
      <c r="W341" s="213"/>
      <c r="X341" s="213"/>
      <c r="Y341" s="213"/>
    </row>
    <row r="342" spans="1:25">
      <c r="A342" s="82"/>
      <c r="B342" s="116"/>
      <c r="C342" s="121"/>
      <c r="D342" s="213"/>
      <c r="E342" s="213"/>
      <c r="F342" s="213"/>
      <c r="G342" s="219"/>
      <c r="H342" s="220"/>
      <c r="I342" s="213"/>
      <c r="J342" s="213"/>
      <c r="K342" s="213"/>
      <c r="L342" s="213"/>
      <c r="M342" s="213"/>
      <c r="N342" s="213"/>
      <c r="O342" s="213"/>
      <c r="P342" s="113"/>
      <c r="Q342" s="93"/>
      <c r="T342" s="213"/>
      <c r="U342" s="213"/>
      <c r="V342" s="213"/>
      <c r="W342" s="213"/>
      <c r="X342" s="213"/>
      <c r="Y342" s="213"/>
    </row>
    <row r="343" spans="1:25" ht="15" customHeight="1">
      <c r="A343" s="84"/>
      <c r="B343" s="425">
        <v>8</v>
      </c>
      <c r="C343" s="424" t="str">
        <f>'Plan. Orçamentária'!$E$114</f>
        <v>FECHAMENTOS EM ALVENARIA</v>
      </c>
      <c r="D343" s="424"/>
      <c r="E343" s="424"/>
      <c r="F343" s="424"/>
      <c r="G343" s="424"/>
      <c r="H343" s="424"/>
      <c r="I343" s="424"/>
      <c r="J343" s="424"/>
      <c r="K343" s="424"/>
      <c r="L343" s="424"/>
      <c r="M343" s="424"/>
      <c r="N343" s="424"/>
      <c r="O343" s="424"/>
      <c r="P343" s="421"/>
      <c r="Q343" s="422"/>
      <c r="T343" s="391"/>
    </row>
    <row r="344" spans="1:25">
      <c r="A344" s="83">
        <f>'Plan. Orçamentária'!D115</f>
        <v>8001</v>
      </c>
      <c r="B344" s="115" t="str">
        <f>IF(A344&lt;&gt;0,INDEX('Plan. Orçamentária'!$D$16:$K$306,MATCH(A344,'Plan. Orçamentária'!$D$16:$D$306,0),3),0)</f>
        <v>14.10.101</v>
      </c>
      <c r="C344" s="584" t="str">
        <f>IF(A344&lt;&gt;0,INDEX('Plan. Orçamentária'!$D$16:$K$306,MATCH(A344,'Plan. Orçamentária'!$D$16:$D$306,0),4),0)</f>
        <v>Alvenaria de bloco de concreto de vedação de 9 cm - classe C</v>
      </c>
      <c r="D344" s="584"/>
      <c r="E344" s="584"/>
      <c r="F344" s="584"/>
      <c r="G344" s="584"/>
      <c r="H344" s="584"/>
      <c r="I344" s="584"/>
      <c r="J344" s="584"/>
      <c r="K344" s="584"/>
      <c r="L344" s="584"/>
      <c r="M344" s="584"/>
      <c r="N344" s="584"/>
      <c r="O344" s="584"/>
      <c r="P344" s="112" t="str">
        <f>IF(A344&lt;&gt;0,INDEX('Plan. Orçamentária'!$D$16:$K$306,MATCH(A344,'Plan. Orçamentária'!$D$16:$D$306,0),5),0)</f>
        <v>M2</v>
      </c>
      <c r="Q344" s="92">
        <f>TRUNC(SUM(O346),2)</f>
        <v>4.95</v>
      </c>
    </row>
    <row r="345" spans="1:25">
      <c r="A345" s="82"/>
      <c r="B345" s="116"/>
      <c r="C345" s="121"/>
      <c r="D345" s="213"/>
      <c r="E345" s="213"/>
      <c r="F345" s="213"/>
      <c r="G345" s="216"/>
      <c r="H345" s="216"/>
      <c r="J345" s="432" t="s">
        <v>85</v>
      </c>
      <c r="K345" s="224"/>
      <c r="L345" s="432" t="s">
        <v>31625</v>
      </c>
      <c r="M345" s="224"/>
      <c r="N345" s="218" t="s">
        <v>27</v>
      </c>
      <c r="O345" s="216" t="s">
        <v>31630</v>
      </c>
      <c r="P345" s="113"/>
      <c r="Q345" s="93"/>
      <c r="T345" s="216"/>
      <c r="U345" s="215"/>
      <c r="V345" s="215"/>
      <c r="W345" s="215"/>
      <c r="X345" s="215"/>
      <c r="Y345" s="215"/>
    </row>
    <row r="346" spans="1:25">
      <c r="A346" s="82"/>
      <c r="B346" s="116"/>
      <c r="C346" s="121"/>
      <c r="D346" s="213"/>
      <c r="E346" s="213"/>
      <c r="F346" s="583" t="s">
        <v>31664</v>
      </c>
      <c r="G346" s="583"/>
      <c r="H346" s="583"/>
      <c r="I346" s="213"/>
      <c r="J346" s="224">
        <v>3</v>
      </c>
      <c r="K346" s="224" t="s">
        <v>21</v>
      </c>
      <c r="L346" s="224">
        <v>1.1000000000000001</v>
      </c>
      <c r="M346" s="224" t="s">
        <v>21</v>
      </c>
      <c r="N346" s="224">
        <f>1.5</f>
        <v>1.5</v>
      </c>
      <c r="O346" s="224">
        <f>L346*N346*J346</f>
        <v>4.95</v>
      </c>
      <c r="P346" s="113"/>
      <c r="Q346" s="93"/>
      <c r="T346" s="217"/>
      <c r="U346" s="213"/>
      <c r="V346" s="213"/>
      <c r="W346" s="213"/>
      <c r="X346" s="213"/>
      <c r="Y346" s="213"/>
    </row>
    <row r="347" spans="1:25">
      <c r="A347" s="82"/>
      <c r="B347" s="116"/>
      <c r="C347" s="121"/>
      <c r="D347" s="213"/>
      <c r="E347" s="213"/>
      <c r="F347" s="213"/>
      <c r="G347" s="213"/>
      <c r="H347" s="219"/>
      <c r="I347" s="213"/>
      <c r="J347" s="220"/>
      <c r="K347" s="213"/>
      <c r="L347" s="213"/>
      <c r="M347" s="213"/>
      <c r="N347" s="213"/>
      <c r="O347" s="217"/>
      <c r="P347" s="113"/>
      <c r="Q347" s="93"/>
      <c r="T347" s="217"/>
      <c r="U347" s="213"/>
      <c r="V347" s="213"/>
      <c r="W347" s="213"/>
      <c r="X347" s="213"/>
      <c r="Y347" s="213"/>
    </row>
    <row r="348" spans="1:25">
      <c r="A348" s="83">
        <f>A344+1</f>
        <v>8002</v>
      </c>
      <c r="B348" s="115" t="str">
        <f>IF(A348&lt;&gt;0,INDEX('Plan. Orçamentária'!$D$16:$K$306,MATCH(A348,'Plan. Orçamentária'!$D$16:$D$306,0),3),0)</f>
        <v>14.10.121</v>
      </c>
      <c r="C348" s="584" t="str">
        <f>IF(A348&lt;&gt;0,INDEX('Plan. Orçamentária'!$D$16:$K$306,MATCH(A348,'Plan. Orçamentária'!$D$16:$D$306,0),4),0)</f>
        <v>Alvenaria de bloco de concreto de vedação de 19 cm - classe C</v>
      </c>
      <c r="D348" s="584"/>
      <c r="E348" s="584"/>
      <c r="F348" s="584"/>
      <c r="G348" s="584"/>
      <c r="H348" s="584"/>
      <c r="I348" s="584"/>
      <c r="J348" s="584"/>
      <c r="K348" s="584"/>
      <c r="L348" s="584"/>
      <c r="M348" s="584"/>
      <c r="N348" s="584"/>
      <c r="O348" s="584"/>
      <c r="P348" s="112" t="str">
        <f>IF(A348&lt;&gt;0,INDEX('Plan. Orçamentária'!$D$16:$K$306,MATCH(A348,'Plan. Orçamentária'!$D$16:$D$306,0),5),0)</f>
        <v>M2</v>
      </c>
      <c r="Q348" s="92">
        <f>TRUNC(SUM(O350:O351),2)</f>
        <v>258.47000000000003</v>
      </c>
    </row>
    <row r="349" spans="1:25">
      <c r="A349" s="82"/>
      <c r="B349" s="116"/>
      <c r="C349" s="121"/>
      <c r="D349" s="213"/>
      <c r="E349" s="213"/>
      <c r="F349" s="213"/>
      <c r="G349" s="213"/>
      <c r="H349" s="213"/>
      <c r="I349" s="213"/>
      <c r="J349" s="213"/>
      <c r="K349" s="213"/>
      <c r="L349" s="432" t="s">
        <v>31625</v>
      </c>
      <c r="M349" s="224"/>
      <c r="N349" s="218" t="s">
        <v>27</v>
      </c>
      <c r="O349" s="216" t="s">
        <v>31630</v>
      </c>
      <c r="P349" s="113"/>
      <c r="Q349" s="93"/>
      <c r="T349" s="216"/>
      <c r="U349" s="215"/>
      <c r="V349" s="215"/>
      <c r="W349" s="215"/>
      <c r="X349" s="215"/>
      <c r="Y349" s="215"/>
    </row>
    <row r="350" spans="1:25" ht="15.75">
      <c r="A350" s="82"/>
      <c r="B350" s="116"/>
      <c r="C350" s="121"/>
      <c r="D350" s="213"/>
      <c r="E350" s="213"/>
      <c r="F350" s="213"/>
      <c r="G350" s="213"/>
      <c r="H350" s="213"/>
      <c r="I350" s="213"/>
      <c r="J350" s="213"/>
      <c r="K350" s="213"/>
      <c r="L350" s="224">
        <f>3.5+5.5*4+17*2+2.1</f>
        <v>61.6</v>
      </c>
      <c r="M350" s="224" t="s">
        <v>31624</v>
      </c>
      <c r="N350" s="224">
        <v>4.5999999999999996</v>
      </c>
      <c r="O350" s="224">
        <f>L350*N350</f>
        <v>283.36</v>
      </c>
      <c r="P350" s="113"/>
      <c r="Q350" s="93"/>
      <c r="S350" s="379"/>
      <c r="T350" s="217"/>
      <c r="U350" s="213"/>
      <c r="V350" s="213"/>
      <c r="W350" s="213"/>
      <c r="X350" s="213"/>
      <c r="Y350" s="213"/>
    </row>
    <row r="351" spans="1:25" ht="15.75">
      <c r="A351" s="82"/>
      <c r="B351" s="116"/>
      <c r="C351" s="121"/>
      <c r="D351" s="213"/>
      <c r="E351" s="213"/>
      <c r="F351" s="213"/>
      <c r="G351" s="213"/>
      <c r="H351" s="213"/>
      <c r="I351" s="213"/>
      <c r="J351" s="213"/>
      <c r="K351" s="213"/>
      <c r="L351" s="439"/>
      <c r="M351" s="439"/>
      <c r="N351" s="435"/>
      <c r="O351" s="435">
        <f>-(Q720*0.8*2.1+Q740+Q744+Q748+0.7*2.35)</f>
        <v>-24.89</v>
      </c>
      <c r="P351" s="113"/>
      <c r="Q351" s="93"/>
      <c r="S351" s="379"/>
      <c r="T351" s="217"/>
      <c r="U351" s="213"/>
      <c r="V351" s="213"/>
      <c r="W351" s="213"/>
      <c r="X351" s="213"/>
      <c r="Y351" s="213"/>
    </row>
    <row r="352" spans="1:25" ht="15.75">
      <c r="A352" s="82"/>
      <c r="B352" s="116"/>
      <c r="C352" s="121"/>
      <c r="D352" s="213"/>
      <c r="E352" s="213"/>
      <c r="F352" s="213"/>
      <c r="G352" s="213"/>
      <c r="H352" s="213"/>
      <c r="I352" s="213"/>
      <c r="J352" s="213"/>
      <c r="K352" s="213"/>
      <c r="L352" s="213"/>
      <c r="M352" s="213"/>
      <c r="N352" s="213"/>
      <c r="O352" s="217"/>
      <c r="P352" s="113"/>
      <c r="Q352" s="93"/>
      <c r="S352" s="379"/>
      <c r="T352" s="217"/>
      <c r="U352" s="213"/>
      <c r="V352" s="213"/>
      <c r="W352" s="213"/>
      <c r="X352" s="213"/>
      <c r="Y352" s="213"/>
    </row>
    <row r="353" spans="1:25" ht="15.75">
      <c r="A353" s="83">
        <f>A348+1</f>
        <v>8003</v>
      </c>
      <c r="B353" s="115" t="str">
        <f>IF(A353&lt;&gt;0,INDEX('Plan. Orçamentária'!$D$16:$K$306,MATCH(A353,'Plan. Orçamentária'!$D$16:$D$306,0),3),0)</f>
        <v>17.02.020</v>
      </c>
      <c r="C353" s="584" t="str">
        <f>IF(A353&lt;&gt;0,INDEX('Plan. Orçamentária'!$D$16:$K$306,MATCH(A353,'Plan. Orçamentária'!$D$16:$D$306,0),4),0)</f>
        <v>Chapisco</v>
      </c>
      <c r="D353" s="584"/>
      <c r="E353" s="584"/>
      <c r="F353" s="584"/>
      <c r="G353" s="584"/>
      <c r="H353" s="584"/>
      <c r="I353" s="584"/>
      <c r="J353" s="584"/>
      <c r="K353" s="584"/>
      <c r="L353" s="584"/>
      <c r="M353" s="584"/>
      <c r="N353" s="584"/>
      <c r="O353" s="584"/>
      <c r="P353" s="112" t="str">
        <f>IF(A353&lt;&gt;0,INDEX('Plan. Orçamentária'!$D$16:$K$306,MATCH(A353,'Plan. Orçamentária'!$D$16:$D$306,0),5),0)</f>
        <v>M2</v>
      </c>
      <c r="Q353" s="92">
        <f>TRUNC(SUM(O355),2)</f>
        <v>526.84</v>
      </c>
      <c r="S353" s="379"/>
    </row>
    <row r="354" spans="1:25" ht="15.75">
      <c r="A354" s="82"/>
      <c r="B354" s="116"/>
      <c r="C354" s="121"/>
      <c r="D354" s="213"/>
      <c r="E354" s="213"/>
      <c r="F354" s="213"/>
      <c r="G354" s="213"/>
      <c r="H354" s="216"/>
      <c r="I354" s="213"/>
      <c r="J354" s="216"/>
      <c r="K354" s="213"/>
      <c r="L354" s="432" t="s">
        <v>31666</v>
      </c>
      <c r="M354" s="432"/>
      <c r="N354" s="434" t="s">
        <v>31667</v>
      </c>
      <c r="O354" s="222" t="s">
        <v>4</v>
      </c>
      <c r="P354" s="113"/>
      <c r="Q354" s="93"/>
      <c r="S354" s="379"/>
      <c r="T354" s="216"/>
      <c r="U354" s="215"/>
      <c r="V354" s="215"/>
      <c r="W354" s="215"/>
      <c r="X354" s="215"/>
      <c r="Y354" s="215"/>
    </row>
    <row r="355" spans="1:25" ht="15.75">
      <c r="A355" s="82"/>
      <c r="B355" s="116"/>
      <c r="C355" s="121"/>
      <c r="D355" s="213"/>
      <c r="E355" s="213"/>
      <c r="F355" s="213"/>
      <c r="G355" s="219"/>
      <c r="H355" s="220"/>
      <c r="I355" s="213"/>
      <c r="J355" s="213"/>
      <c r="K355" s="213"/>
      <c r="L355" s="224">
        <f>Q344+Q348</f>
        <v>263.42</v>
      </c>
      <c r="M355" s="224" t="s">
        <v>31624</v>
      </c>
      <c r="N355" s="224">
        <v>2</v>
      </c>
      <c r="O355" s="433">
        <f>L355*N355</f>
        <v>526.84</v>
      </c>
      <c r="P355" s="113"/>
      <c r="Q355" s="93"/>
      <c r="S355" s="379"/>
      <c r="T355" s="217"/>
      <c r="U355" s="213"/>
      <c r="V355" s="213"/>
      <c r="W355" s="213"/>
      <c r="X355" s="213"/>
      <c r="Y355" s="213"/>
    </row>
    <row r="356" spans="1:25" ht="15.75">
      <c r="A356" s="82"/>
      <c r="B356" s="116"/>
      <c r="C356" s="121"/>
      <c r="D356" s="213"/>
      <c r="E356" s="213"/>
      <c r="F356" s="213"/>
      <c r="G356" s="219"/>
      <c r="H356" s="220"/>
      <c r="I356" s="213"/>
      <c r="J356" s="213"/>
      <c r="K356" s="213"/>
      <c r="L356" s="213"/>
      <c r="M356" s="213"/>
      <c r="N356" s="213"/>
      <c r="O356" s="213"/>
      <c r="P356" s="113"/>
      <c r="Q356" s="93"/>
      <c r="S356" s="379"/>
      <c r="T356" s="213"/>
      <c r="U356" s="213"/>
      <c r="V356" s="213"/>
      <c r="W356" s="213"/>
      <c r="X356" s="213"/>
      <c r="Y356" s="213"/>
    </row>
    <row r="357" spans="1:25" ht="15.75">
      <c r="A357" s="83">
        <f>A353+1</f>
        <v>8004</v>
      </c>
      <c r="B357" s="115" t="str">
        <f>IF(A357&lt;&gt;0,INDEX('Plan. Orçamentária'!$D$16:$K$306,MATCH(A357,'Plan. Orçamentária'!$D$16:$D$306,0),3),0)</f>
        <v>17.02.120</v>
      </c>
      <c r="C357" s="584" t="str">
        <f>IF(A357&lt;&gt;0,INDEX('Plan. Orçamentária'!$D$16:$K$306,MATCH(A357,'Plan. Orçamentária'!$D$16:$D$306,0),4),0)</f>
        <v>Emboço comum</v>
      </c>
      <c r="D357" s="584"/>
      <c r="E357" s="584"/>
      <c r="F357" s="584"/>
      <c r="G357" s="584"/>
      <c r="H357" s="584"/>
      <c r="I357" s="584"/>
      <c r="J357" s="584"/>
      <c r="K357" s="584"/>
      <c r="L357" s="584"/>
      <c r="M357" s="584"/>
      <c r="N357" s="584"/>
      <c r="O357" s="584"/>
      <c r="P357" s="112" t="str">
        <f>IF(A357&lt;&gt;0,INDEX('Plan. Orçamentária'!$D$16:$K$306,MATCH(A357,'Plan. Orçamentária'!$D$16:$D$306,0),5),0)</f>
        <v>M2</v>
      </c>
      <c r="Q357" s="92">
        <f>TRUNC(SUM(O359),2)</f>
        <v>526.84</v>
      </c>
      <c r="S357" s="379"/>
    </row>
    <row r="358" spans="1:25" ht="15.75">
      <c r="A358" s="82"/>
      <c r="B358" s="116"/>
      <c r="C358" s="121"/>
      <c r="D358" s="213"/>
      <c r="E358" s="213"/>
      <c r="F358" s="213"/>
      <c r="G358" s="213"/>
      <c r="H358" s="216"/>
      <c r="I358" s="213"/>
      <c r="J358" s="216"/>
      <c r="K358" s="213"/>
      <c r="L358" s="215"/>
      <c r="M358" s="215"/>
      <c r="N358" s="218"/>
      <c r="O358" s="222" t="s">
        <v>4</v>
      </c>
      <c r="P358" s="113"/>
      <c r="Q358" s="93"/>
      <c r="S358" s="379"/>
      <c r="T358" s="216"/>
      <c r="U358" s="215"/>
      <c r="V358" s="215"/>
      <c r="W358" s="215"/>
      <c r="X358" s="215"/>
      <c r="Y358" s="215"/>
    </row>
    <row r="359" spans="1:25" ht="15.75">
      <c r="A359" s="82"/>
      <c r="B359" s="116"/>
      <c r="C359" s="121"/>
      <c r="D359" s="213"/>
      <c r="E359" s="213"/>
      <c r="F359" s="213"/>
      <c r="G359" s="219"/>
      <c r="H359" s="217"/>
      <c r="I359" s="213"/>
      <c r="J359" s="217"/>
      <c r="K359" s="213"/>
      <c r="L359" s="224"/>
      <c r="M359" s="213"/>
      <c r="N359" s="213"/>
      <c r="O359" s="433">
        <f>Q353</f>
        <v>526.84</v>
      </c>
      <c r="P359" s="113"/>
      <c r="Q359" s="93"/>
      <c r="S359" s="379"/>
      <c r="T359" s="217"/>
      <c r="U359" s="213"/>
      <c r="V359" s="221"/>
      <c r="W359" s="213"/>
      <c r="X359" s="221"/>
      <c r="Y359" s="213"/>
    </row>
    <row r="360" spans="1:25" ht="15.75">
      <c r="A360" s="82"/>
      <c r="B360" s="116"/>
      <c r="C360" s="121"/>
      <c r="D360" s="213"/>
      <c r="E360" s="213"/>
      <c r="F360" s="213"/>
      <c r="G360" s="219"/>
      <c r="H360" s="217"/>
      <c r="I360" s="213"/>
      <c r="J360" s="217"/>
      <c r="K360" s="213"/>
      <c r="L360" s="213"/>
      <c r="M360" s="213"/>
      <c r="N360" s="213"/>
      <c r="O360" s="217"/>
      <c r="P360" s="113"/>
      <c r="Q360" s="93"/>
      <c r="S360" s="380"/>
      <c r="T360" s="217"/>
      <c r="U360" s="213"/>
      <c r="V360" s="213"/>
      <c r="W360" s="213"/>
      <c r="X360" s="213"/>
      <c r="Y360" s="213"/>
    </row>
    <row r="361" spans="1:25" ht="15.75">
      <c r="A361" s="83">
        <f>A357+1</f>
        <v>8005</v>
      </c>
      <c r="B361" s="115" t="str">
        <f>IF(A361&lt;&gt;0,INDEX('Plan. Orçamentária'!$D$16:$K$306,MATCH(A361,'Plan. Orçamentária'!$D$16:$D$306,0),3),0)</f>
        <v>17.02.220</v>
      </c>
      <c r="C361" s="584" t="str">
        <f>IF(A361&lt;&gt;0,INDEX('Plan. Orçamentária'!$D$16:$K$306,MATCH(A361,'Plan. Orçamentária'!$D$16:$D$306,0),4),0)</f>
        <v>Reboco</v>
      </c>
      <c r="D361" s="584"/>
      <c r="E361" s="584"/>
      <c r="F361" s="584"/>
      <c r="G361" s="584"/>
      <c r="H361" s="584"/>
      <c r="I361" s="584"/>
      <c r="J361" s="584"/>
      <c r="K361" s="584"/>
      <c r="L361" s="584"/>
      <c r="M361" s="584"/>
      <c r="N361" s="584"/>
      <c r="O361" s="584"/>
      <c r="P361" s="112" t="str">
        <f>IF(A361&lt;&gt;0,INDEX('Plan. Orçamentária'!$D$16:$K$306,MATCH(A361,'Plan. Orçamentária'!$D$16:$D$306,0),5),0)</f>
        <v>M2</v>
      </c>
      <c r="Q361" s="92">
        <f>TRUNC(SUM(O363),2)</f>
        <v>526.84</v>
      </c>
      <c r="S361" s="379"/>
    </row>
    <row r="362" spans="1:25">
      <c r="A362" s="82"/>
      <c r="B362" s="116"/>
      <c r="C362" s="121"/>
      <c r="D362" s="213"/>
      <c r="E362" s="213"/>
      <c r="F362" s="213"/>
      <c r="G362" s="213"/>
      <c r="H362" s="216"/>
      <c r="I362" s="213"/>
      <c r="J362" s="215"/>
      <c r="K362" s="213"/>
      <c r="L362" s="215"/>
      <c r="M362" s="215"/>
      <c r="N362" s="218"/>
      <c r="O362" s="222" t="s">
        <v>4</v>
      </c>
      <c r="P362" s="113"/>
      <c r="Q362" s="93"/>
      <c r="T362" s="216"/>
      <c r="U362" s="215"/>
      <c r="V362" s="215"/>
      <c r="W362" s="215"/>
      <c r="X362" s="215"/>
      <c r="Y362" s="215"/>
    </row>
    <row r="363" spans="1:25">
      <c r="A363" s="82"/>
      <c r="B363" s="116"/>
      <c r="C363" s="121"/>
      <c r="D363" s="213"/>
      <c r="E363" s="213"/>
      <c r="F363" s="213"/>
      <c r="G363" s="219"/>
      <c r="H363" s="220"/>
      <c r="I363" s="213"/>
      <c r="J363" s="220"/>
      <c r="K363" s="213"/>
      <c r="L363" s="213"/>
      <c r="M363" s="213"/>
      <c r="N363" s="213"/>
      <c r="O363" s="433">
        <f>Q353</f>
        <v>526.84</v>
      </c>
      <c r="P363" s="113"/>
      <c r="Q363" s="93"/>
      <c r="T363" s="217"/>
      <c r="U363" s="213"/>
      <c r="V363" s="213"/>
      <c r="W363" s="213"/>
      <c r="X363" s="213"/>
      <c r="Y363" s="213"/>
    </row>
    <row r="364" spans="1:25">
      <c r="A364" s="82"/>
      <c r="B364" s="116"/>
      <c r="C364" s="121"/>
      <c r="D364" s="213"/>
      <c r="E364" s="213"/>
      <c r="F364" s="213"/>
      <c r="G364" s="219"/>
      <c r="H364" s="220"/>
      <c r="I364" s="213"/>
      <c r="J364" s="213"/>
      <c r="K364" s="213"/>
      <c r="L364" s="213"/>
      <c r="M364" s="213"/>
      <c r="N364" s="213"/>
      <c r="O364" s="213"/>
      <c r="P364" s="113"/>
      <c r="Q364" s="93"/>
      <c r="T364" s="213"/>
      <c r="U364" s="213"/>
      <c r="V364" s="213"/>
      <c r="W364" s="213"/>
      <c r="X364" s="213"/>
      <c r="Y364" s="213"/>
    </row>
    <row r="365" spans="1:25" ht="15" customHeight="1">
      <c r="A365" s="84"/>
      <c r="B365" s="425">
        <v>9</v>
      </c>
      <c r="C365" s="424" t="str">
        <f>'Plan. Orçamentária'!E121</f>
        <v>INSTALAÇÕES ELÉTRICAS</v>
      </c>
      <c r="D365" s="424"/>
      <c r="E365" s="424"/>
      <c r="F365" s="424"/>
      <c r="G365" s="424"/>
      <c r="H365" s="424"/>
      <c r="I365" s="424"/>
      <c r="J365" s="424"/>
      <c r="K365" s="424"/>
      <c r="L365" s="424"/>
      <c r="M365" s="424"/>
      <c r="N365" s="424"/>
      <c r="O365" s="424"/>
      <c r="P365" s="421"/>
      <c r="Q365" s="422"/>
      <c r="T365" s="391"/>
    </row>
    <row r="366" spans="1:25">
      <c r="A366" s="83">
        <f>'Plan. Orçamentária'!D122</f>
        <v>9001</v>
      </c>
      <c r="B366" s="115">
        <f>IF(A366&lt;&gt;0,INDEX('Plan. Orçamentária'!$D$16:$K$306,MATCH(A366,'Plan. Orçamentária'!$D$16:$D$306,0),3),0)</f>
        <v>91926</v>
      </c>
      <c r="C366" s="584" t="str">
        <f>IF(A366&lt;&gt;0,INDEX('Plan. Orçamentária'!$D$16:$K$306,MATCH(A366,'Plan. Orçamentária'!$D$16:$D$306,0),4),0)</f>
        <v>CABO DE COBRE FLEXÍVEL ISOLADO, 2,5 MM², ANTI-CHAMA 450/750 V, PARA CIRCUITOS TERMINAIS - FORNECIMENTO E INSTALAÇÃO. AF_03/2023</v>
      </c>
      <c r="D366" s="584"/>
      <c r="E366" s="584"/>
      <c r="F366" s="584"/>
      <c r="G366" s="584"/>
      <c r="H366" s="584"/>
      <c r="I366" s="584"/>
      <c r="J366" s="584"/>
      <c r="K366" s="584"/>
      <c r="L366" s="584"/>
      <c r="M366" s="584"/>
      <c r="N366" s="584"/>
      <c r="O366" s="584"/>
      <c r="P366" s="112" t="str">
        <f>IF(A366&lt;&gt;0,INDEX('Plan. Orçamentária'!$D$16:$K$306,MATCH(A366,'Plan. Orçamentária'!$D$16:$D$306,0),5),0)</f>
        <v>M</v>
      </c>
      <c r="Q366" s="92">
        <f>TRUNC(SUM(O368),2)</f>
        <v>212.55</v>
      </c>
    </row>
    <row r="367" spans="1:25">
      <c r="A367" s="82"/>
      <c r="B367" s="116"/>
      <c r="C367" s="121"/>
      <c r="D367" s="213"/>
      <c r="E367" s="213"/>
      <c r="F367" s="213"/>
      <c r="G367" s="216"/>
      <c r="H367" s="216"/>
      <c r="J367" s="216"/>
      <c r="K367" s="215"/>
      <c r="L367" s="215"/>
      <c r="M367" s="215"/>
      <c r="N367" s="218"/>
      <c r="O367" s="222" t="s">
        <v>4</v>
      </c>
      <c r="P367" s="113"/>
      <c r="Q367" s="93"/>
      <c r="T367" s="216"/>
      <c r="U367" s="215"/>
      <c r="V367" s="215"/>
      <c r="W367" s="215"/>
      <c r="X367" s="215"/>
      <c r="Y367" s="215"/>
    </row>
    <row r="368" spans="1:25">
      <c r="A368" s="82"/>
      <c r="B368" s="116"/>
      <c r="C368" s="121"/>
      <c r="D368" s="213"/>
      <c r="E368" s="213"/>
      <c r="F368" s="213"/>
      <c r="G368" s="213"/>
      <c r="H368" s="219"/>
      <c r="I368" s="213"/>
      <c r="J368" s="220"/>
      <c r="K368" s="213"/>
      <c r="L368" s="213"/>
      <c r="M368" s="213"/>
      <c r="N368" s="213"/>
      <c r="O368" s="224">
        <f>40.85*3+15*6</f>
        <v>212.55</v>
      </c>
      <c r="P368" s="113"/>
      <c r="Q368" s="93"/>
      <c r="T368" s="217"/>
      <c r="U368" s="213"/>
      <c r="V368" s="213"/>
      <c r="W368" s="213"/>
      <c r="X368" s="213"/>
      <c r="Y368" s="213"/>
    </row>
    <row r="369" spans="1:25">
      <c r="A369" s="82"/>
      <c r="B369" s="116"/>
      <c r="C369" s="121"/>
      <c r="D369" s="213"/>
      <c r="E369" s="213"/>
      <c r="F369" s="213"/>
      <c r="G369" s="213"/>
      <c r="H369" s="219"/>
      <c r="I369" s="213"/>
      <c r="J369" s="220"/>
      <c r="K369" s="213"/>
      <c r="L369" s="213"/>
      <c r="M369" s="213"/>
      <c r="N369" s="213"/>
      <c r="O369" s="217"/>
      <c r="P369" s="113"/>
      <c r="Q369" s="93"/>
      <c r="T369" s="217"/>
      <c r="U369" s="213"/>
      <c r="V369" s="213"/>
      <c r="W369" s="213"/>
      <c r="X369" s="213"/>
      <c r="Y369" s="213"/>
    </row>
    <row r="370" spans="1:25">
      <c r="A370" s="83">
        <f>A366+1</f>
        <v>9002</v>
      </c>
      <c r="B370" s="115">
        <f>IF(A370&lt;&gt;0,INDEX('Plan. Orçamentária'!$D$16:$K$306,MATCH(A370,'Plan. Orçamentária'!$D$16:$D$306,0),3),0)</f>
        <v>91930</v>
      </c>
      <c r="C370" s="584" t="str">
        <f>IF(A370&lt;&gt;0,INDEX('Plan. Orçamentária'!$D$16:$K$306,MATCH(A370,'Plan. Orçamentária'!$D$16:$D$306,0),4),0)</f>
        <v>CABO DE COBRE FLEXÍVEL ISOLADO, 6 MM², ANTI-CHAMA 450/750 V, PARA CIRCUITOS TERMINAIS - FORNECIMENTO E INSTALAÇÃO. AF_03/2023</v>
      </c>
      <c r="D370" s="584"/>
      <c r="E370" s="584"/>
      <c r="F370" s="584"/>
      <c r="G370" s="584"/>
      <c r="H370" s="584"/>
      <c r="I370" s="584"/>
      <c r="J370" s="584"/>
      <c r="K370" s="584"/>
      <c r="L370" s="584"/>
      <c r="M370" s="584"/>
      <c r="N370" s="584"/>
      <c r="O370" s="584"/>
      <c r="P370" s="112" t="str">
        <f>IF(A370&lt;&gt;0,INDEX('Plan. Orçamentária'!$D$16:$K$306,MATCH(A370,'Plan. Orçamentária'!$D$16:$D$306,0),5),0)</f>
        <v>M</v>
      </c>
      <c r="Q370" s="92">
        <f>TRUNC(SUM(O372),2)</f>
        <v>28.5</v>
      </c>
    </row>
    <row r="371" spans="1:25">
      <c r="A371" s="82"/>
      <c r="B371" s="116"/>
      <c r="C371" s="121"/>
      <c r="D371" s="213"/>
      <c r="E371" s="213"/>
      <c r="F371" s="213"/>
      <c r="G371" s="213"/>
      <c r="H371" s="213"/>
      <c r="I371" s="213"/>
      <c r="J371" s="213"/>
      <c r="K371" s="213"/>
      <c r="L371" s="215"/>
      <c r="M371" s="215"/>
      <c r="N371" s="218"/>
      <c r="O371" s="222" t="s">
        <v>4</v>
      </c>
      <c r="P371" s="113"/>
      <c r="Q371" s="93"/>
      <c r="T371" s="216"/>
      <c r="U371" s="215"/>
      <c r="V371" s="215"/>
      <c r="W371" s="215"/>
      <c r="X371" s="215"/>
      <c r="Y371" s="215"/>
    </row>
    <row r="372" spans="1:25" ht="15.75">
      <c r="A372" s="82"/>
      <c r="B372" s="116"/>
      <c r="C372" s="121"/>
      <c r="D372" s="213"/>
      <c r="E372" s="213"/>
      <c r="F372" s="213"/>
      <c r="G372" s="213"/>
      <c r="H372" s="213"/>
      <c r="I372" s="213"/>
      <c r="J372" s="213"/>
      <c r="K372" s="213"/>
      <c r="L372" s="213"/>
      <c r="M372" s="213"/>
      <c r="N372" s="213"/>
      <c r="O372" s="433">
        <f>(4.4+5.1)*3</f>
        <v>28.5</v>
      </c>
      <c r="P372" s="113"/>
      <c r="Q372" s="93"/>
      <c r="S372" s="379"/>
      <c r="T372" s="217"/>
      <c r="U372" s="213"/>
      <c r="V372" s="213"/>
      <c r="W372" s="213"/>
      <c r="X372" s="213"/>
      <c r="Y372" s="213"/>
    </row>
    <row r="373" spans="1:25" ht="15.75">
      <c r="A373" s="82"/>
      <c r="B373" s="116"/>
      <c r="C373" s="121"/>
      <c r="D373" s="213"/>
      <c r="E373" s="213"/>
      <c r="F373" s="213"/>
      <c r="G373" s="213"/>
      <c r="H373" s="213"/>
      <c r="I373" s="213"/>
      <c r="J373" s="213"/>
      <c r="K373" s="213"/>
      <c r="L373" s="213"/>
      <c r="M373" s="213"/>
      <c r="N373" s="213"/>
      <c r="O373" s="217"/>
      <c r="P373" s="113"/>
      <c r="Q373" s="93"/>
      <c r="S373" s="379"/>
      <c r="T373" s="217"/>
      <c r="U373" s="213"/>
      <c r="V373" s="213"/>
      <c r="W373" s="213"/>
      <c r="X373" s="213"/>
      <c r="Y373" s="213"/>
    </row>
    <row r="374" spans="1:25" ht="15.75">
      <c r="A374" s="83">
        <f>A370+1</f>
        <v>9003</v>
      </c>
      <c r="B374" s="115">
        <f>IF(A374&lt;&gt;0,INDEX('Plan. Orçamentária'!$D$16:$K$306,MATCH(A374,'Plan. Orçamentária'!$D$16:$D$306,0),3),0)</f>
        <v>92984</v>
      </c>
      <c r="C374" s="584" t="str">
        <f>IF(A374&lt;&gt;0,INDEX('Plan. Orçamentária'!$D$16:$K$306,MATCH(A374,'Plan. Orçamentária'!$D$16:$D$306,0),4),0)</f>
        <v>CABO DE COBRE FLEXÍVEL ISOLADO, 25 MM², ANTI-CHAMA 0,6/1,0 KV, PARA REDE ENTERRADA DE DISTRIBUIÇÃO DE ENERGIA ELÉTRICA - FORNECIMENTO E INSTALAÇÃO. AF_12/2021</v>
      </c>
      <c r="D374" s="584"/>
      <c r="E374" s="584"/>
      <c r="F374" s="584"/>
      <c r="G374" s="584"/>
      <c r="H374" s="584"/>
      <c r="I374" s="584"/>
      <c r="J374" s="584"/>
      <c r="K374" s="584"/>
      <c r="L374" s="584"/>
      <c r="M374" s="584"/>
      <c r="N374" s="584"/>
      <c r="O374" s="584"/>
      <c r="P374" s="112" t="str">
        <f>IF(A374&lt;&gt;0,INDEX('Plan. Orçamentária'!$D$16:$K$306,MATCH(A374,'Plan. Orçamentária'!$D$16:$D$306,0),5),0)</f>
        <v>M</v>
      </c>
      <c r="Q374" s="92">
        <f>TRUNC(SUM(O376),2)</f>
        <v>34</v>
      </c>
      <c r="S374" s="379"/>
    </row>
    <row r="375" spans="1:25" ht="15.75">
      <c r="A375" s="82"/>
      <c r="B375" s="116"/>
      <c r="C375" s="121"/>
      <c r="D375" s="213"/>
      <c r="E375" s="213"/>
      <c r="F375" s="213"/>
      <c r="G375" s="213"/>
      <c r="H375" s="216"/>
      <c r="I375" s="213"/>
      <c r="J375" s="216"/>
      <c r="K375" s="213"/>
      <c r="L375" s="215"/>
      <c r="M375" s="215"/>
      <c r="N375" s="218"/>
      <c r="O375" s="222" t="s">
        <v>4</v>
      </c>
      <c r="P375" s="113"/>
      <c r="Q375" s="93"/>
      <c r="S375" s="379"/>
      <c r="T375" s="216"/>
      <c r="U375" s="215"/>
      <c r="V375" s="215"/>
      <c r="W375" s="215"/>
      <c r="X375" s="215"/>
      <c r="Y375" s="215"/>
    </row>
    <row r="376" spans="1:25" ht="15.75">
      <c r="A376" s="82"/>
      <c r="B376" s="116"/>
      <c r="C376" s="121"/>
      <c r="D376" s="213"/>
      <c r="E376" s="213"/>
      <c r="F376" s="213"/>
      <c r="G376" s="219"/>
      <c r="H376" s="220"/>
      <c r="I376" s="213"/>
      <c r="J376" s="213"/>
      <c r="K376" s="213"/>
      <c r="L376" s="213"/>
      <c r="M376" s="213"/>
      <c r="N376" s="213"/>
      <c r="O376" s="433">
        <v>34</v>
      </c>
      <c r="P376" s="113"/>
      <c r="Q376" s="93"/>
      <c r="S376" s="379"/>
      <c r="T376" s="217"/>
      <c r="U376" s="213"/>
      <c r="V376" s="213"/>
      <c r="W376" s="213"/>
      <c r="X376" s="213"/>
      <c r="Y376" s="213"/>
    </row>
    <row r="377" spans="1:25" ht="15.75">
      <c r="A377" s="82"/>
      <c r="B377" s="116"/>
      <c r="C377" s="121"/>
      <c r="D377" s="213"/>
      <c r="E377" s="213"/>
      <c r="F377" s="213"/>
      <c r="G377" s="219"/>
      <c r="H377" s="220"/>
      <c r="I377" s="213"/>
      <c r="J377" s="213"/>
      <c r="K377" s="213"/>
      <c r="L377" s="213"/>
      <c r="M377" s="213"/>
      <c r="N377" s="213"/>
      <c r="O377" s="213"/>
      <c r="P377" s="113"/>
      <c r="Q377" s="93"/>
      <c r="S377" s="379"/>
      <c r="T377" s="213"/>
      <c r="U377" s="213"/>
      <c r="V377" s="213"/>
      <c r="W377" s="213"/>
      <c r="X377" s="213"/>
      <c r="Y377" s="213"/>
    </row>
    <row r="378" spans="1:25" ht="15.75">
      <c r="A378" s="83">
        <f>A374+1</f>
        <v>9004</v>
      </c>
      <c r="B378" s="115">
        <f>IF(A378&lt;&gt;0,INDEX('Plan. Orçamentária'!$D$16:$K$306,MATCH(A378,'Plan. Orçamentária'!$D$16:$D$306,0),3),0)</f>
        <v>92986</v>
      </c>
      <c r="C378" s="584" t="str">
        <f>IF(A378&lt;&gt;0,INDEX('Plan. Orçamentária'!$D$16:$K$306,MATCH(A378,'Plan. Orçamentária'!$D$16:$D$306,0),4),0)</f>
        <v>CABO DE COBRE FLEXÍVEL ISOLADO, 35 MM², ANTI-CHAMA 0,6/1,0 KV, PARA REDE ENTERRADA DE DISTRIBUIÇÃO DE ENERGIA ELÉTRICA - FORNECIMENTO E INSTALAÇÃO. AF_12/2021</v>
      </c>
      <c r="D378" s="584"/>
      <c r="E378" s="584"/>
      <c r="F378" s="584"/>
      <c r="G378" s="584"/>
      <c r="H378" s="584"/>
      <c r="I378" s="584"/>
      <c r="J378" s="584"/>
      <c r="K378" s="584"/>
      <c r="L378" s="584"/>
      <c r="M378" s="584"/>
      <c r="N378" s="584"/>
      <c r="O378" s="584"/>
      <c r="P378" s="112" t="str">
        <f>IF(A378&lt;&gt;0,INDEX('Plan. Orçamentária'!$D$16:$K$306,MATCH(A378,'Plan. Orçamentária'!$D$16:$D$306,0),5),0)</f>
        <v>M</v>
      </c>
      <c r="Q378" s="92">
        <f>TRUNC(SUM(O380),2)</f>
        <v>136</v>
      </c>
      <c r="S378" s="379"/>
    </row>
    <row r="379" spans="1:25" ht="15.75">
      <c r="A379" s="82"/>
      <c r="B379" s="116"/>
      <c r="C379" s="121"/>
      <c r="D379" s="213"/>
      <c r="E379" s="213"/>
      <c r="F379" s="213"/>
      <c r="G379" s="213"/>
      <c r="H379" s="216"/>
      <c r="I379" s="213"/>
      <c r="J379" s="216"/>
      <c r="K379" s="213"/>
      <c r="L379" s="215"/>
      <c r="M379" s="215"/>
      <c r="N379" s="218"/>
      <c r="O379" s="222" t="s">
        <v>4</v>
      </c>
      <c r="P379" s="113"/>
      <c r="Q379" s="93"/>
      <c r="S379" s="379"/>
      <c r="T379" s="216"/>
      <c r="U379" s="215"/>
      <c r="V379" s="215"/>
      <c r="W379" s="215"/>
      <c r="X379" s="215"/>
      <c r="Y379" s="215"/>
    </row>
    <row r="380" spans="1:25" ht="15.75">
      <c r="A380" s="82"/>
      <c r="B380" s="116"/>
      <c r="C380" s="121"/>
      <c r="D380" s="213"/>
      <c r="E380" s="213"/>
      <c r="F380" s="213"/>
      <c r="G380" s="219"/>
      <c r="H380" s="217"/>
      <c r="I380" s="213"/>
      <c r="J380" s="217"/>
      <c r="K380" s="213"/>
      <c r="L380" s="224"/>
      <c r="M380" s="213"/>
      <c r="N380" s="213"/>
      <c r="O380" s="433">
        <f>34*4</f>
        <v>136</v>
      </c>
      <c r="P380" s="113"/>
      <c r="Q380" s="93"/>
      <c r="S380" s="379"/>
      <c r="T380" s="217"/>
      <c r="U380" s="213"/>
      <c r="V380" s="221"/>
      <c r="W380" s="213"/>
      <c r="X380" s="221"/>
      <c r="Y380" s="213"/>
    </row>
    <row r="381" spans="1:25" ht="15.75">
      <c r="A381" s="82"/>
      <c r="B381" s="116"/>
      <c r="C381" s="121"/>
      <c r="D381" s="213"/>
      <c r="E381" s="213"/>
      <c r="F381" s="213"/>
      <c r="G381" s="219"/>
      <c r="H381" s="217"/>
      <c r="I381" s="213"/>
      <c r="J381" s="217"/>
      <c r="K381" s="213"/>
      <c r="L381" s="213"/>
      <c r="M381" s="213"/>
      <c r="N381" s="213"/>
      <c r="O381" s="217"/>
      <c r="P381" s="113"/>
      <c r="Q381" s="93"/>
      <c r="S381" s="380"/>
      <c r="T381" s="217"/>
      <c r="U381" s="213"/>
      <c r="V381" s="213"/>
      <c r="W381" s="213"/>
      <c r="X381" s="213"/>
      <c r="Y381" s="213"/>
    </row>
    <row r="382" spans="1:25" ht="15.75">
      <c r="A382" s="83">
        <f>A378+1</f>
        <v>9005</v>
      </c>
      <c r="B382" s="115">
        <f>IF(A382&lt;&gt;0,INDEX('Plan. Orçamentária'!$D$16:$K$306,MATCH(A382,'Plan. Orçamentária'!$D$16:$D$306,0),3),0)</f>
        <v>9005070</v>
      </c>
      <c r="C382" s="584" t="str">
        <f>IF(A382&lt;&gt;0,INDEX('Plan. Orçamentária'!$D$16:$K$306,MATCH(A382,'Plan. Orçamentária'!$D$16:$D$306,0),4),0)</f>
        <v>CAIXA DE PASSAGEM E TAMPA PRÉ-MOLDADAS EM CONCRETO, SEM FUNDO, 40X40CM</v>
      </c>
      <c r="D382" s="584"/>
      <c r="E382" s="584"/>
      <c r="F382" s="584"/>
      <c r="G382" s="584"/>
      <c r="H382" s="584"/>
      <c r="I382" s="584"/>
      <c r="J382" s="584"/>
      <c r="K382" s="584"/>
      <c r="L382" s="584"/>
      <c r="M382" s="584"/>
      <c r="N382" s="584"/>
      <c r="O382" s="584"/>
      <c r="P382" s="112" t="str">
        <f>IF(A382&lt;&gt;0,INDEX('Plan. Orçamentária'!$D$16:$K$306,MATCH(A382,'Plan. Orçamentária'!$D$16:$D$306,0),5),0)</f>
        <v>UN</v>
      </c>
      <c r="Q382" s="92">
        <f>TRUNC(SUM(O384),2)</f>
        <v>2</v>
      </c>
      <c r="S382" s="379"/>
    </row>
    <row r="383" spans="1:25">
      <c r="A383" s="82"/>
      <c r="B383" s="116"/>
      <c r="C383" s="121"/>
      <c r="D383" s="213"/>
      <c r="E383" s="213"/>
      <c r="F383" s="213"/>
      <c r="G383" s="213"/>
      <c r="H383" s="216"/>
      <c r="I383" s="213"/>
      <c r="J383" s="215"/>
      <c r="K383" s="213"/>
      <c r="L383" s="215"/>
      <c r="M383" s="215"/>
      <c r="N383" s="218"/>
      <c r="O383" s="222" t="s">
        <v>4</v>
      </c>
      <c r="P383" s="113"/>
      <c r="Q383" s="93"/>
      <c r="T383" s="216"/>
      <c r="U383" s="215"/>
      <c r="V383" s="215"/>
      <c r="W383" s="215"/>
      <c r="X383" s="215"/>
      <c r="Y383" s="215"/>
    </row>
    <row r="384" spans="1:25">
      <c r="A384" s="82"/>
      <c r="B384" s="116"/>
      <c r="C384" s="121"/>
      <c r="D384" s="213"/>
      <c r="E384" s="213"/>
      <c r="F384" s="213"/>
      <c r="G384" s="219"/>
      <c r="H384" s="220"/>
      <c r="I384" s="213"/>
      <c r="J384" s="220"/>
      <c r="K384" s="213"/>
      <c r="L384" s="213"/>
      <c r="M384" s="213"/>
      <c r="N384" s="213"/>
      <c r="O384" s="433">
        <v>2</v>
      </c>
      <c r="P384" s="113"/>
      <c r="Q384" s="93"/>
      <c r="T384" s="217"/>
      <c r="U384" s="213"/>
      <c r="V384" s="213"/>
      <c r="W384" s="213"/>
      <c r="X384" s="213"/>
      <c r="Y384" s="213"/>
    </row>
    <row r="385" spans="1:25">
      <c r="A385" s="82"/>
      <c r="B385" s="116"/>
      <c r="C385" s="121"/>
      <c r="D385" s="213"/>
      <c r="E385" s="213"/>
      <c r="F385" s="213"/>
      <c r="G385" s="219"/>
      <c r="H385" s="220"/>
      <c r="I385" s="213"/>
      <c r="J385" s="213"/>
      <c r="K385" s="213"/>
      <c r="L385" s="213"/>
      <c r="M385" s="213"/>
      <c r="N385" s="213"/>
      <c r="O385" s="213"/>
      <c r="P385" s="113"/>
      <c r="Q385" s="93"/>
      <c r="T385" s="213"/>
      <c r="U385" s="213"/>
      <c r="V385" s="213"/>
      <c r="W385" s="213"/>
      <c r="X385" s="213"/>
      <c r="Y385" s="213"/>
    </row>
    <row r="386" spans="1:25">
      <c r="A386" s="83">
        <f>A382+1</f>
        <v>9006</v>
      </c>
      <c r="B386" s="115" t="str">
        <f>IF(A386&lt;&gt;0,INDEX('Plan. Orçamentária'!$D$16:$K$306,MATCH(A386,'Plan. Orçamentária'!$D$16:$D$306,0),3),0)</f>
        <v>38.21.120</v>
      </c>
      <c r="C386" s="584" t="str">
        <f>IF(A386&lt;&gt;0,INDEX('Plan. Orçamentária'!$D$16:$K$306,MATCH(A386,'Plan. Orçamentária'!$D$16:$D$306,0),4),0)</f>
        <v>Eletrocalha lisa galvanizada a fogo, 100 x 50 mm, com acessórios</v>
      </c>
      <c r="D386" s="584"/>
      <c r="E386" s="584"/>
      <c r="F386" s="584"/>
      <c r="G386" s="584"/>
      <c r="H386" s="584"/>
      <c r="I386" s="584"/>
      <c r="J386" s="584"/>
      <c r="K386" s="584"/>
      <c r="L386" s="584"/>
      <c r="M386" s="584"/>
      <c r="N386" s="584"/>
      <c r="O386" s="584"/>
      <c r="P386" s="112" t="str">
        <f>IF(A386&lt;&gt;0,INDEX('Plan. Orçamentária'!$D$16:$K$306,MATCH(A386,'Plan. Orçamentária'!$D$16:$D$306,0),5),0)</f>
        <v>M</v>
      </c>
      <c r="Q386" s="92">
        <f>TRUNC(SUM(O388),2)</f>
        <v>20</v>
      </c>
    </row>
    <row r="387" spans="1:25">
      <c r="A387" s="82"/>
      <c r="B387" s="116"/>
      <c r="C387" s="121"/>
      <c r="D387" s="213"/>
      <c r="E387" s="213"/>
      <c r="F387" s="213"/>
      <c r="G387" s="213"/>
      <c r="H387" s="213"/>
      <c r="I387" s="213"/>
      <c r="J387" s="213"/>
      <c r="K387" s="213"/>
      <c r="L387" s="215"/>
      <c r="M387" s="215"/>
      <c r="N387" s="218"/>
      <c r="O387" s="222" t="s">
        <v>4</v>
      </c>
      <c r="P387" s="113"/>
      <c r="Q387" s="93"/>
      <c r="T387" s="216"/>
      <c r="U387" s="215"/>
      <c r="V387" s="215"/>
      <c r="W387" s="215"/>
      <c r="X387" s="215"/>
      <c r="Y387" s="215"/>
    </row>
    <row r="388" spans="1:25" ht="15.75">
      <c r="A388" s="82"/>
      <c r="B388" s="116"/>
      <c r="C388" s="121"/>
      <c r="D388" s="213"/>
      <c r="E388" s="213"/>
      <c r="F388" s="213"/>
      <c r="G388" s="213"/>
      <c r="H388" s="213"/>
      <c r="I388" s="213"/>
      <c r="J388" s="213"/>
      <c r="K388" s="213"/>
      <c r="L388" s="213"/>
      <c r="M388" s="213"/>
      <c r="N388" s="213"/>
      <c r="O388" s="433">
        <v>20</v>
      </c>
      <c r="P388" s="113"/>
      <c r="Q388" s="93"/>
      <c r="S388" s="379"/>
      <c r="T388" s="217"/>
      <c r="U388" s="213"/>
      <c r="V388" s="213"/>
      <c r="W388" s="213"/>
      <c r="X388" s="213"/>
      <c r="Y388" s="213"/>
    </row>
    <row r="389" spans="1:25" ht="15.75">
      <c r="A389" s="82"/>
      <c r="B389" s="116"/>
      <c r="C389" s="121"/>
      <c r="D389" s="213"/>
      <c r="E389" s="213"/>
      <c r="F389" s="213"/>
      <c r="G389" s="213"/>
      <c r="H389" s="213"/>
      <c r="I389" s="213"/>
      <c r="J389" s="213"/>
      <c r="K389" s="213"/>
      <c r="L389" s="213"/>
      <c r="M389" s="213"/>
      <c r="N389" s="213"/>
      <c r="O389" s="217"/>
      <c r="P389" s="113"/>
      <c r="Q389" s="93"/>
      <c r="S389" s="379"/>
      <c r="T389" s="217"/>
      <c r="U389" s="213"/>
      <c r="V389" s="213"/>
      <c r="W389" s="213"/>
      <c r="X389" s="213"/>
      <c r="Y389" s="213"/>
    </row>
    <row r="390" spans="1:25" ht="15.75">
      <c r="A390" s="83">
        <f>A386+1</f>
        <v>9007</v>
      </c>
      <c r="B390" s="115" t="str">
        <f>IF(A390&lt;&gt;0,INDEX('Plan. Orçamentária'!$D$16:$K$306,MATCH(A390,'Plan. Orçamentária'!$D$16:$D$306,0),3),0)</f>
        <v>38.22.620</v>
      </c>
      <c r="C390" s="584" t="str">
        <f>IF(A390&lt;&gt;0,INDEX('Plan. Orçamentária'!$D$16:$K$306,MATCH(A390,'Plan. Orçamentária'!$D$16:$D$306,0),4),0)</f>
        <v>Tampa de encaixe para eletrocalha, galvanizada a fogo, L= 100 mm</v>
      </c>
      <c r="D390" s="584"/>
      <c r="E390" s="584"/>
      <c r="F390" s="584"/>
      <c r="G390" s="584"/>
      <c r="H390" s="584"/>
      <c r="I390" s="584"/>
      <c r="J390" s="584"/>
      <c r="K390" s="584"/>
      <c r="L390" s="584"/>
      <c r="M390" s="584"/>
      <c r="N390" s="584"/>
      <c r="O390" s="584"/>
      <c r="P390" s="112" t="str">
        <f>IF(A390&lt;&gt;0,INDEX('Plan. Orçamentária'!$D$16:$K$306,MATCH(A390,'Plan. Orçamentária'!$D$16:$D$306,0),5),0)</f>
        <v>M</v>
      </c>
      <c r="Q390" s="92">
        <f>TRUNC(SUM(O392),2)</f>
        <v>20</v>
      </c>
      <c r="S390" s="379"/>
    </row>
    <row r="391" spans="1:25" ht="15.75">
      <c r="A391" s="82"/>
      <c r="B391" s="116"/>
      <c r="C391" s="121"/>
      <c r="D391" s="213"/>
      <c r="E391" s="213"/>
      <c r="F391" s="213"/>
      <c r="G391" s="213"/>
      <c r="H391" s="216"/>
      <c r="I391" s="213"/>
      <c r="J391" s="216"/>
      <c r="K391" s="213"/>
      <c r="L391" s="215"/>
      <c r="M391" s="215"/>
      <c r="N391" s="218"/>
      <c r="O391" s="222" t="s">
        <v>4</v>
      </c>
      <c r="P391" s="113"/>
      <c r="Q391" s="93"/>
      <c r="S391" s="379"/>
      <c r="T391" s="216"/>
      <c r="U391" s="215"/>
      <c r="V391" s="215"/>
      <c r="W391" s="215"/>
      <c r="X391" s="215"/>
      <c r="Y391" s="215"/>
    </row>
    <row r="392" spans="1:25" ht="15.75">
      <c r="A392" s="82"/>
      <c r="B392" s="116"/>
      <c r="C392" s="121"/>
      <c r="D392" s="213"/>
      <c r="E392" s="213"/>
      <c r="F392" s="213"/>
      <c r="G392" s="219"/>
      <c r="H392" s="220"/>
      <c r="I392" s="213"/>
      <c r="J392" s="213"/>
      <c r="K392" s="213"/>
      <c r="L392" s="213"/>
      <c r="M392" s="213"/>
      <c r="N392" s="213"/>
      <c r="O392" s="433">
        <f>Q386</f>
        <v>20</v>
      </c>
      <c r="P392" s="113"/>
      <c r="Q392" s="93"/>
      <c r="S392" s="379"/>
      <c r="T392" s="217"/>
      <c r="U392" s="213"/>
      <c r="V392" s="213"/>
      <c r="W392" s="213"/>
      <c r="X392" s="213"/>
      <c r="Y392" s="213"/>
    </row>
    <row r="393" spans="1:25" ht="15.75">
      <c r="A393" s="82"/>
      <c r="B393" s="116"/>
      <c r="C393" s="121"/>
      <c r="D393" s="213"/>
      <c r="E393" s="213"/>
      <c r="F393" s="213"/>
      <c r="G393" s="219"/>
      <c r="H393" s="220"/>
      <c r="I393" s="213"/>
      <c r="J393" s="213"/>
      <c r="K393" s="213"/>
      <c r="L393" s="213"/>
      <c r="M393" s="213"/>
      <c r="N393" s="213"/>
      <c r="O393" s="213"/>
      <c r="P393" s="113"/>
      <c r="Q393" s="93"/>
      <c r="S393" s="379"/>
      <c r="T393" s="213"/>
      <c r="U393" s="213"/>
      <c r="V393" s="213"/>
      <c r="W393" s="213"/>
      <c r="X393" s="213"/>
      <c r="Y393" s="213"/>
    </row>
    <row r="394" spans="1:25" ht="15.75">
      <c r="A394" s="83">
        <f>A390+1</f>
        <v>9008</v>
      </c>
      <c r="B394" s="115" t="str">
        <f>IF(A394&lt;&gt;0,INDEX('Plan. Orçamentária'!$D$16:$K$306,MATCH(A394,'Plan. Orçamentária'!$D$16:$D$306,0),3),0)</f>
        <v>38.04.040</v>
      </c>
      <c r="C394" s="584" t="str">
        <f>IF(A394&lt;&gt;0,INDEX('Plan. Orçamentária'!$D$16:$K$306,MATCH(A394,'Plan. Orçamentária'!$D$16:$D$306,0),4),0)</f>
        <v>Eletroduto galvanizado conforme NBR13057 -  3/4´ com acessórios</v>
      </c>
      <c r="D394" s="584"/>
      <c r="E394" s="584"/>
      <c r="F394" s="584"/>
      <c r="G394" s="584"/>
      <c r="H394" s="584"/>
      <c r="I394" s="584"/>
      <c r="J394" s="584"/>
      <c r="K394" s="584"/>
      <c r="L394" s="584"/>
      <c r="M394" s="584"/>
      <c r="N394" s="584"/>
      <c r="O394" s="584"/>
      <c r="P394" s="112" t="str">
        <f>IF(A394&lt;&gt;0,INDEX('Plan. Orçamentária'!$D$16:$K$306,MATCH(A394,'Plan. Orçamentária'!$D$16:$D$306,0),5),0)</f>
        <v>M</v>
      </c>
      <c r="Q394" s="92">
        <f>TRUNC(SUM(O396),2)</f>
        <v>56</v>
      </c>
      <c r="S394" s="379"/>
    </row>
    <row r="395" spans="1:25" ht="15.75">
      <c r="A395" s="82"/>
      <c r="B395" s="116"/>
      <c r="C395" s="121"/>
      <c r="D395" s="213"/>
      <c r="E395" s="213"/>
      <c r="F395" s="213"/>
      <c r="G395" s="213"/>
      <c r="H395" s="216"/>
      <c r="I395" s="213"/>
      <c r="J395" s="216"/>
      <c r="K395" s="213"/>
      <c r="L395" s="215"/>
      <c r="M395" s="215"/>
      <c r="N395" s="218"/>
      <c r="O395" s="222" t="s">
        <v>4</v>
      </c>
      <c r="P395" s="113"/>
      <c r="Q395" s="93"/>
      <c r="S395" s="379"/>
      <c r="T395" s="216"/>
      <c r="U395" s="215"/>
      <c r="V395" s="215"/>
      <c r="W395" s="215"/>
      <c r="X395" s="215"/>
      <c r="Y395" s="215"/>
    </row>
    <row r="396" spans="1:25" ht="15.75">
      <c r="A396" s="82"/>
      <c r="B396" s="116"/>
      <c r="C396" s="121"/>
      <c r="D396" s="213"/>
      <c r="E396" s="213"/>
      <c r="F396" s="213"/>
      <c r="G396" s="219"/>
      <c r="H396" s="217"/>
      <c r="I396" s="213"/>
      <c r="J396" s="217"/>
      <c r="K396" s="213"/>
      <c r="L396" s="224"/>
      <c r="M396" s="213"/>
      <c r="N396" s="213"/>
      <c r="O396" s="433">
        <v>56</v>
      </c>
      <c r="P396" s="113"/>
      <c r="Q396" s="93"/>
      <c r="S396" s="379"/>
      <c r="T396" s="217"/>
      <c r="U396" s="213"/>
      <c r="V396" s="221"/>
      <c r="W396" s="213"/>
      <c r="X396" s="221"/>
      <c r="Y396" s="213"/>
    </row>
    <row r="397" spans="1:25" ht="15.75">
      <c r="A397" s="82"/>
      <c r="B397" s="116"/>
      <c r="C397" s="121"/>
      <c r="D397" s="213"/>
      <c r="E397" s="213"/>
      <c r="F397" s="213"/>
      <c r="G397" s="219"/>
      <c r="H397" s="217"/>
      <c r="I397" s="213"/>
      <c r="J397" s="217"/>
      <c r="K397" s="213"/>
      <c r="L397" s="213"/>
      <c r="M397" s="213"/>
      <c r="N397" s="213"/>
      <c r="O397" s="217"/>
      <c r="P397" s="113"/>
      <c r="Q397" s="93"/>
      <c r="S397" s="380"/>
      <c r="T397" s="217"/>
      <c r="U397" s="213"/>
      <c r="V397" s="213"/>
      <c r="W397" s="213"/>
      <c r="X397" s="213"/>
      <c r="Y397" s="213"/>
    </row>
    <row r="398" spans="1:25" ht="15.75">
      <c r="A398" s="83">
        <f>A394+1</f>
        <v>9009</v>
      </c>
      <c r="B398" s="115">
        <f>IF(A398&lt;&gt;0,INDEX('Plan. Orçamentária'!$D$16:$K$306,MATCH(A398,'Plan. Orçamentária'!$D$16:$D$306,0),3),0)</f>
        <v>91854</v>
      </c>
      <c r="C398" s="584" t="str">
        <f>IF(A398&lt;&gt;0,INDEX('Plan. Orçamentária'!$D$16:$K$306,MATCH(A398,'Plan. Orçamentária'!$D$16:$D$306,0),4),0)</f>
        <v>ELETRODUTO FLEXÍVEL CORRUGADO, PVC, DN 25 MM (3/4"), PARA CIRCUITOS TERMINAIS, INSTALADO EM PAREDE - FORNECIMENTO E INSTALAÇÃO. AF_03/2023</v>
      </c>
      <c r="D398" s="584"/>
      <c r="E398" s="584"/>
      <c r="F398" s="584"/>
      <c r="G398" s="584"/>
      <c r="H398" s="584"/>
      <c r="I398" s="584"/>
      <c r="J398" s="584"/>
      <c r="K398" s="584"/>
      <c r="L398" s="584"/>
      <c r="M398" s="584"/>
      <c r="N398" s="584"/>
      <c r="O398" s="584"/>
      <c r="P398" s="112" t="str">
        <f>IF(A398&lt;&gt;0,INDEX('Plan. Orçamentária'!$D$16:$K$306,MATCH(A398,'Plan. Orçamentária'!$D$16:$D$306,0),5),0)</f>
        <v>M</v>
      </c>
      <c r="Q398" s="92">
        <f>TRUNC(SUM(O400),2)</f>
        <v>34</v>
      </c>
      <c r="S398" s="379"/>
    </row>
    <row r="399" spans="1:25">
      <c r="A399" s="82"/>
      <c r="B399" s="116"/>
      <c r="C399" s="121"/>
      <c r="D399" s="213"/>
      <c r="E399" s="213"/>
      <c r="F399" s="213"/>
      <c r="G399" s="213"/>
      <c r="H399" s="216"/>
      <c r="I399" s="213"/>
      <c r="J399" s="215"/>
      <c r="K399" s="213"/>
      <c r="L399" s="215"/>
      <c r="M399" s="215"/>
      <c r="N399" s="218"/>
      <c r="O399" s="222" t="s">
        <v>4</v>
      </c>
      <c r="P399" s="113"/>
      <c r="Q399" s="93"/>
      <c r="T399" s="216"/>
      <c r="U399" s="215"/>
      <c r="V399" s="215"/>
      <c r="W399" s="215"/>
      <c r="X399" s="215"/>
      <c r="Y399" s="215"/>
    </row>
    <row r="400" spans="1:25">
      <c r="A400" s="82"/>
      <c r="B400" s="116"/>
      <c r="C400" s="121"/>
      <c r="D400" s="213"/>
      <c r="E400" s="213"/>
      <c r="F400" s="213"/>
      <c r="G400" s="219"/>
      <c r="H400" s="220"/>
      <c r="I400" s="213"/>
      <c r="J400" s="220"/>
      <c r="K400" s="213"/>
      <c r="L400" s="213"/>
      <c r="M400" s="213"/>
      <c r="N400" s="213"/>
      <c r="O400" s="433">
        <v>34</v>
      </c>
      <c r="P400" s="113"/>
      <c r="Q400" s="93"/>
      <c r="T400" s="217"/>
      <c r="U400" s="213"/>
      <c r="V400" s="213"/>
      <c r="W400" s="213"/>
      <c r="X400" s="213"/>
      <c r="Y400" s="213"/>
    </row>
    <row r="401" spans="1:25">
      <c r="A401" s="82"/>
      <c r="B401" s="116"/>
      <c r="C401" s="121"/>
      <c r="D401" s="213"/>
      <c r="E401" s="213"/>
      <c r="F401" s="213"/>
      <c r="G401" s="219"/>
      <c r="H401" s="220"/>
      <c r="I401" s="213"/>
      <c r="J401" s="213"/>
      <c r="K401" s="213"/>
      <c r="L401" s="213"/>
      <c r="M401" s="213"/>
      <c r="N401" s="213"/>
      <c r="O401" s="213"/>
      <c r="P401" s="113"/>
      <c r="Q401" s="93"/>
      <c r="T401" s="213"/>
      <c r="U401" s="213"/>
      <c r="V401" s="213"/>
      <c r="W401" s="213"/>
      <c r="X401" s="213"/>
      <c r="Y401" s="213"/>
    </row>
    <row r="402" spans="1:25">
      <c r="A402" s="83">
        <f>A398+1</f>
        <v>9010</v>
      </c>
      <c r="B402" s="115">
        <f>IF(A402&lt;&gt;0,INDEX('Plan. Orçamentária'!$D$16:$K$306,MATCH(A402,'Plan. Orçamentária'!$D$16:$D$306,0),3),0)</f>
        <v>93661</v>
      </c>
      <c r="C402" s="584" t="str">
        <f>IF(A402&lt;&gt;0,INDEX('Plan. Orçamentária'!$D$16:$K$306,MATCH(A402,'Plan. Orçamentária'!$D$16:$D$306,0),4),0)</f>
        <v>DISJUNTOR BIPOLAR TIPO DIN, CORRENTE NOMINAL DE 16A - FORNECIMENTO E INSTALAÇÃO. AF_10/2020</v>
      </c>
      <c r="D402" s="584"/>
      <c r="E402" s="584"/>
      <c r="F402" s="584"/>
      <c r="G402" s="584"/>
      <c r="H402" s="584"/>
      <c r="I402" s="584"/>
      <c r="J402" s="584"/>
      <c r="K402" s="584"/>
      <c r="L402" s="584"/>
      <c r="M402" s="584"/>
      <c r="N402" s="584"/>
      <c r="O402" s="584"/>
      <c r="P402" s="112" t="str">
        <f>IF(A402&lt;&gt;0,INDEX('Plan. Orçamentária'!$D$16:$K$306,MATCH(A402,'Plan. Orçamentária'!$D$16:$D$306,0),5),0)</f>
        <v>UN</v>
      </c>
      <c r="Q402" s="92">
        <f>TRUNC(SUM(O404),2)</f>
        <v>14</v>
      </c>
    </row>
    <row r="403" spans="1:25">
      <c r="A403" s="82"/>
      <c r="B403" s="116"/>
      <c r="C403" s="121"/>
      <c r="D403" s="213"/>
      <c r="E403" s="213"/>
      <c r="F403" s="213"/>
      <c r="G403" s="213"/>
      <c r="H403" s="213"/>
      <c r="I403" s="213"/>
      <c r="J403" s="213"/>
      <c r="K403" s="213"/>
      <c r="L403" s="215"/>
      <c r="M403" s="215"/>
      <c r="N403" s="218"/>
      <c r="O403" s="222" t="s">
        <v>4</v>
      </c>
      <c r="P403" s="113"/>
      <c r="Q403" s="93"/>
      <c r="T403" s="216"/>
      <c r="U403" s="215"/>
      <c r="V403" s="215"/>
      <c r="W403" s="215"/>
      <c r="X403" s="215"/>
      <c r="Y403" s="215"/>
    </row>
    <row r="404" spans="1:25" ht="15.75">
      <c r="A404" s="82"/>
      <c r="B404" s="116"/>
      <c r="C404" s="121"/>
      <c r="D404" s="213"/>
      <c r="E404" s="213"/>
      <c r="F404" s="213"/>
      <c r="G404" s="213"/>
      <c r="H404" s="213"/>
      <c r="I404" s="213"/>
      <c r="J404" s="213"/>
      <c r="K404" s="213"/>
      <c r="L404" s="213"/>
      <c r="M404" s="213"/>
      <c r="N404" s="213"/>
      <c r="O404" s="433">
        <f>7*2</f>
        <v>14</v>
      </c>
      <c r="P404" s="113"/>
      <c r="Q404" s="93"/>
      <c r="S404" s="379"/>
      <c r="T404" s="217"/>
      <c r="U404" s="213"/>
      <c r="V404" s="213"/>
      <c r="W404" s="213"/>
      <c r="X404" s="213"/>
      <c r="Y404" s="213"/>
    </row>
    <row r="405" spans="1:25" ht="15.75">
      <c r="A405" s="82"/>
      <c r="B405" s="116"/>
      <c r="C405" s="121"/>
      <c r="D405" s="213"/>
      <c r="E405" s="213"/>
      <c r="F405" s="213"/>
      <c r="G405" s="213"/>
      <c r="H405" s="213"/>
      <c r="I405" s="213"/>
      <c r="J405" s="213"/>
      <c r="K405" s="213"/>
      <c r="L405" s="213"/>
      <c r="M405" s="213"/>
      <c r="N405" s="213"/>
      <c r="O405" s="217"/>
      <c r="P405" s="113"/>
      <c r="Q405" s="93"/>
      <c r="S405" s="379"/>
      <c r="T405" s="217"/>
      <c r="U405" s="213"/>
      <c r="V405" s="213"/>
      <c r="W405" s="213"/>
      <c r="X405" s="213"/>
      <c r="Y405" s="213"/>
    </row>
    <row r="406" spans="1:25" ht="15.75">
      <c r="A406" s="83">
        <f>A402+1</f>
        <v>9011</v>
      </c>
      <c r="B406" s="115">
        <f>IF(A406&lt;&gt;0,INDEX('Plan. Orçamentária'!$D$16:$K$306,MATCH(A406,'Plan. Orçamentária'!$D$16:$D$306,0),3),0)</f>
        <v>93663</v>
      </c>
      <c r="C406" s="584" t="str">
        <f>IF(A406&lt;&gt;0,INDEX('Plan. Orçamentária'!$D$16:$K$306,MATCH(A406,'Plan. Orçamentária'!$D$16:$D$306,0),4),0)</f>
        <v>DISJUNTOR BIPOLAR TIPO DIN, CORRENTE NOMINAL DE 25A - FORNECIMENTO E INSTALAÇÃO. AF_10/2020</v>
      </c>
      <c r="D406" s="584"/>
      <c r="E406" s="584"/>
      <c r="F406" s="584"/>
      <c r="G406" s="584"/>
      <c r="H406" s="584"/>
      <c r="I406" s="584"/>
      <c r="J406" s="584"/>
      <c r="K406" s="584"/>
      <c r="L406" s="584"/>
      <c r="M406" s="584"/>
      <c r="N406" s="584"/>
      <c r="O406" s="584"/>
      <c r="P406" s="112" t="str">
        <f>IF(A406&lt;&gt;0,INDEX('Plan. Orçamentária'!$D$16:$K$306,MATCH(A406,'Plan. Orçamentária'!$D$16:$D$306,0),5),0)</f>
        <v>UN</v>
      </c>
      <c r="Q406" s="92">
        <f>TRUNC(SUM(O408),2)</f>
        <v>2</v>
      </c>
      <c r="S406" s="379"/>
    </row>
    <row r="407" spans="1:25" ht="15.75">
      <c r="A407" s="82"/>
      <c r="B407" s="116"/>
      <c r="C407" s="121"/>
      <c r="D407" s="213"/>
      <c r="E407" s="213"/>
      <c r="F407" s="213"/>
      <c r="G407" s="213"/>
      <c r="H407" s="216"/>
      <c r="I407" s="213"/>
      <c r="J407" s="216"/>
      <c r="K407" s="213"/>
      <c r="L407" s="215"/>
      <c r="M407" s="215"/>
      <c r="N407" s="218"/>
      <c r="O407" s="222" t="s">
        <v>4</v>
      </c>
      <c r="P407" s="113"/>
      <c r="Q407" s="93"/>
      <c r="S407" s="379"/>
      <c r="T407" s="216"/>
      <c r="U407" s="215"/>
      <c r="V407" s="215"/>
      <c r="W407" s="215"/>
      <c r="X407" s="215"/>
      <c r="Y407" s="215"/>
    </row>
    <row r="408" spans="1:25" ht="15.75">
      <c r="A408" s="82"/>
      <c r="B408" s="116"/>
      <c r="C408" s="121"/>
      <c r="D408" s="213"/>
      <c r="E408" s="213"/>
      <c r="F408" s="213"/>
      <c r="G408" s="219"/>
      <c r="H408" s="220"/>
      <c r="I408" s="213"/>
      <c r="J408" s="213"/>
      <c r="K408" s="213"/>
      <c r="L408" s="213"/>
      <c r="M408" s="213"/>
      <c r="N408" s="213"/>
      <c r="O408" s="433">
        <v>2</v>
      </c>
      <c r="P408" s="113"/>
      <c r="Q408" s="93"/>
      <c r="S408" s="379"/>
      <c r="T408" s="217"/>
      <c r="U408" s="213"/>
      <c r="V408" s="213"/>
      <c r="W408" s="213"/>
      <c r="X408" s="213"/>
      <c r="Y408" s="213"/>
    </row>
    <row r="409" spans="1:25" ht="15.75">
      <c r="A409" s="82"/>
      <c r="B409" s="116"/>
      <c r="C409" s="121"/>
      <c r="D409" s="213"/>
      <c r="E409" s="213"/>
      <c r="F409" s="213"/>
      <c r="G409" s="219"/>
      <c r="H409" s="220"/>
      <c r="I409" s="213"/>
      <c r="J409" s="213"/>
      <c r="K409" s="213"/>
      <c r="L409" s="213"/>
      <c r="M409" s="213"/>
      <c r="N409" s="213"/>
      <c r="O409" s="213"/>
      <c r="P409" s="113"/>
      <c r="Q409" s="93"/>
      <c r="S409" s="379"/>
      <c r="T409" s="213"/>
      <c r="U409" s="213"/>
      <c r="V409" s="213"/>
      <c r="W409" s="213"/>
      <c r="X409" s="213"/>
      <c r="Y409" s="213"/>
    </row>
    <row r="410" spans="1:25" ht="15.75">
      <c r="A410" s="83">
        <f>A406+1</f>
        <v>9012</v>
      </c>
      <c r="B410" s="115">
        <f>IF(A410&lt;&gt;0,INDEX('Plan. Orçamentária'!$D$16:$K$306,MATCH(A410,'Plan. Orçamentária'!$D$16:$D$306,0),3),0)</f>
        <v>101896</v>
      </c>
      <c r="C410" s="584" t="str">
        <f>IF(A410&lt;&gt;0,INDEX('Plan. Orçamentária'!$D$16:$K$306,MATCH(A410,'Plan. Orçamentária'!$D$16:$D$306,0),4),0)</f>
        <v>DISJUNTOR TERMOMAGNÉTICO TRIPOLAR , CORRENTE NOMINAL DE 200A - FORNECIMENTO E INSTALAÇÃO. AF_10/2020</v>
      </c>
      <c r="D410" s="584"/>
      <c r="E410" s="584"/>
      <c r="F410" s="584"/>
      <c r="G410" s="584"/>
      <c r="H410" s="584"/>
      <c r="I410" s="584"/>
      <c r="J410" s="584"/>
      <c r="K410" s="584"/>
      <c r="L410" s="584"/>
      <c r="M410" s="584"/>
      <c r="N410" s="584"/>
      <c r="O410" s="584"/>
      <c r="P410" s="112" t="str">
        <f>IF(A410&lt;&gt;0,INDEX('Plan. Orçamentária'!$D$16:$K$306,MATCH(A410,'Plan. Orçamentária'!$D$16:$D$306,0),5),0)</f>
        <v>UN</v>
      </c>
      <c r="Q410" s="92">
        <f>TRUNC(SUM(O412),2)</f>
        <v>2</v>
      </c>
      <c r="S410" s="379"/>
    </row>
    <row r="411" spans="1:25" ht="15.75">
      <c r="A411" s="82"/>
      <c r="B411" s="116"/>
      <c r="C411" s="121"/>
      <c r="D411" s="213"/>
      <c r="E411" s="213"/>
      <c r="F411" s="213"/>
      <c r="G411" s="213"/>
      <c r="H411" s="216"/>
      <c r="I411" s="213"/>
      <c r="J411" s="216"/>
      <c r="K411" s="213"/>
      <c r="L411" s="215"/>
      <c r="M411" s="215"/>
      <c r="N411" s="218"/>
      <c r="O411" s="222" t="s">
        <v>4</v>
      </c>
      <c r="P411" s="113"/>
      <c r="Q411" s="93"/>
      <c r="S411" s="379"/>
      <c r="T411" s="216"/>
      <c r="U411" s="215"/>
      <c r="V411" s="215"/>
      <c r="W411" s="215"/>
      <c r="X411" s="215"/>
      <c r="Y411" s="215"/>
    </row>
    <row r="412" spans="1:25" ht="15.75">
      <c r="A412" s="82"/>
      <c r="B412" s="116"/>
      <c r="C412" s="121"/>
      <c r="D412" s="213"/>
      <c r="E412" s="213"/>
      <c r="F412" s="213"/>
      <c r="G412" s="219"/>
      <c r="H412" s="217"/>
      <c r="I412" s="213"/>
      <c r="J412" s="217"/>
      <c r="K412" s="213"/>
      <c r="L412" s="224"/>
      <c r="M412" s="213"/>
      <c r="N412" s="213"/>
      <c r="O412" s="433">
        <v>2</v>
      </c>
      <c r="P412" s="113"/>
      <c r="Q412" s="93"/>
      <c r="S412" s="379"/>
      <c r="T412" s="217"/>
      <c r="U412" s="213"/>
      <c r="V412" s="221"/>
      <c r="W412" s="213"/>
      <c r="X412" s="221"/>
      <c r="Y412" s="213"/>
    </row>
    <row r="413" spans="1:25" ht="15.75">
      <c r="A413" s="82"/>
      <c r="B413" s="116"/>
      <c r="C413" s="121"/>
      <c r="D413" s="213"/>
      <c r="E413" s="213"/>
      <c r="F413" s="213"/>
      <c r="G413" s="219"/>
      <c r="H413" s="217"/>
      <c r="I413" s="213"/>
      <c r="J413" s="217"/>
      <c r="K413" s="213"/>
      <c r="L413" s="213"/>
      <c r="M413" s="213"/>
      <c r="N413" s="213"/>
      <c r="O413" s="217"/>
      <c r="P413" s="113"/>
      <c r="Q413" s="93"/>
      <c r="S413" s="380"/>
      <c r="T413" s="217"/>
      <c r="U413" s="213"/>
      <c r="V413" s="213"/>
      <c r="W413" s="213"/>
      <c r="X413" s="213"/>
      <c r="Y413" s="213"/>
    </row>
    <row r="414" spans="1:25" ht="15.75">
      <c r="A414" s="83">
        <f>A410+1</f>
        <v>9013</v>
      </c>
      <c r="B414" s="115">
        <f>IF(A414&lt;&gt;0,INDEX('Plan. Orçamentária'!$D$16:$K$306,MATCH(A414,'Plan. Orçamentária'!$D$16:$D$306,0),3),0)</f>
        <v>9017001</v>
      </c>
      <c r="C414" s="584" t="str">
        <f>IF(A414&lt;&gt;0,INDEX('Plan. Orçamentária'!$D$16:$K$306,MATCH(A414,'Plan. Orçamentária'!$D$16:$D$306,0),4),0)</f>
        <v>DPS - DISPOSITIVO PROTEÇÃO CONTRA SURTOS 275V - 40KA</v>
      </c>
      <c r="D414" s="584"/>
      <c r="E414" s="584"/>
      <c r="F414" s="584"/>
      <c r="G414" s="584"/>
      <c r="H414" s="584"/>
      <c r="I414" s="584"/>
      <c r="J414" s="584"/>
      <c r="K414" s="584"/>
      <c r="L414" s="584"/>
      <c r="M414" s="584"/>
      <c r="N414" s="584"/>
      <c r="O414" s="584"/>
      <c r="P414" s="112" t="str">
        <f>IF(A414&lt;&gt;0,INDEX('Plan. Orçamentária'!$D$16:$K$306,MATCH(A414,'Plan. Orçamentária'!$D$16:$D$306,0),5),0)</f>
        <v>UN</v>
      </c>
      <c r="Q414" s="92">
        <f>TRUNC(SUM(O416),2)</f>
        <v>2</v>
      </c>
      <c r="S414" s="379"/>
    </row>
    <row r="415" spans="1:25">
      <c r="A415" s="82"/>
      <c r="B415" s="116"/>
      <c r="C415" s="121"/>
      <c r="D415" s="213"/>
      <c r="E415" s="213"/>
      <c r="F415" s="213"/>
      <c r="G415" s="213"/>
      <c r="H415" s="216"/>
      <c r="I415" s="213"/>
      <c r="J415" s="215"/>
      <c r="K415" s="213"/>
      <c r="L415" s="215"/>
      <c r="M415" s="215"/>
      <c r="N415" s="218"/>
      <c r="O415" s="222" t="s">
        <v>4</v>
      </c>
      <c r="P415" s="113"/>
      <c r="Q415" s="93"/>
      <c r="T415" s="216"/>
      <c r="U415" s="215"/>
      <c r="V415" s="215"/>
      <c r="W415" s="215"/>
      <c r="X415" s="215"/>
      <c r="Y415" s="215"/>
    </row>
    <row r="416" spans="1:25">
      <c r="A416" s="82"/>
      <c r="B416" s="116"/>
      <c r="C416" s="121"/>
      <c r="D416" s="213"/>
      <c r="E416" s="213"/>
      <c r="F416" s="213"/>
      <c r="G416" s="219"/>
      <c r="H416" s="220"/>
      <c r="I416" s="213"/>
      <c r="J416" s="220"/>
      <c r="K416" s="213"/>
      <c r="L416" s="213"/>
      <c r="M416" s="213"/>
      <c r="N416" s="213"/>
      <c r="O416" s="433">
        <v>2</v>
      </c>
      <c r="P416" s="113"/>
      <c r="Q416" s="93"/>
      <c r="T416" s="217"/>
      <c r="U416" s="213"/>
      <c r="V416" s="213"/>
      <c r="W416" s="213"/>
      <c r="X416" s="213"/>
      <c r="Y416" s="213"/>
    </row>
    <row r="417" spans="1:25">
      <c r="A417" s="82"/>
      <c r="B417" s="116"/>
      <c r="C417" s="121"/>
      <c r="D417" s="213"/>
      <c r="E417" s="213"/>
      <c r="F417" s="213"/>
      <c r="G417" s="219"/>
      <c r="H417" s="220"/>
      <c r="I417" s="213"/>
      <c r="J417" s="213"/>
      <c r="K417" s="213"/>
      <c r="L417" s="213"/>
      <c r="M417" s="213"/>
      <c r="N417" s="213"/>
      <c r="O417" s="213"/>
      <c r="P417" s="113"/>
      <c r="Q417" s="93"/>
      <c r="T417" s="213"/>
      <c r="U417" s="213"/>
      <c r="V417" s="213"/>
      <c r="W417" s="213"/>
      <c r="X417" s="213"/>
      <c r="Y417" s="213"/>
    </row>
    <row r="418" spans="1:25">
      <c r="A418" s="83">
        <f>A414+1</f>
        <v>9014</v>
      </c>
      <c r="B418" s="115">
        <f>IF(A418&lt;&gt;0,INDEX('Plan. Orçamentária'!$D$16:$K$306,MATCH(A418,'Plan. Orçamentária'!$D$16:$D$306,0),3),0)</f>
        <v>9082004</v>
      </c>
      <c r="C418" s="584" t="str">
        <f>IF(A418&lt;&gt;0,INDEX('Plan. Orçamentária'!$D$16:$K$306,MATCH(A418,'Plan. Orçamentária'!$D$16:$D$306,0),4),0)</f>
        <v>INTERRUPTOR SIMPLES BIPOLAR - 1 TECLA</v>
      </c>
      <c r="D418" s="584"/>
      <c r="E418" s="584"/>
      <c r="F418" s="584"/>
      <c r="G418" s="584"/>
      <c r="H418" s="584"/>
      <c r="I418" s="584"/>
      <c r="J418" s="584"/>
      <c r="K418" s="584"/>
      <c r="L418" s="584"/>
      <c r="M418" s="584"/>
      <c r="N418" s="584"/>
      <c r="O418" s="584"/>
      <c r="P418" s="112" t="str">
        <f>IF(A418&lt;&gt;0,INDEX('Plan. Orçamentária'!$D$16:$K$306,MATCH(A418,'Plan. Orçamentária'!$D$16:$D$306,0),5),0)</f>
        <v>UN</v>
      </c>
      <c r="Q418" s="92">
        <f>TRUNC(SUM(O420),2)</f>
        <v>4</v>
      </c>
    </row>
    <row r="419" spans="1:25">
      <c r="A419" s="82"/>
      <c r="B419" s="116"/>
      <c r="C419" s="121"/>
      <c r="D419" s="213"/>
      <c r="E419" s="213"/>
      <c r="F419" s="213"/>
      <c r="G419" s="213"/>
      <c r="H419" s="213"/>
      <c r="I419" s="213"/>
      <c r="J419" s="213"/>
      <c r="K419" s="213"/>
      <c r="L419" s="215"/>
      <c r="M419" s="215"/>
      <c r="N419" s="218"/>
      <c r="O419" s="222" t="s">
        <v>4</v>
      </c>
      <c r="P419" s="113"/>
      <c r="Q419" s="93"/>
      <c r="T419" s="216"/>
      <c r="U419" s="215"/>
      <c r="V419" s="215"/>
      <c r="W419" s="215"/>
      <c r="X419" s="215"/>
      <c r="Y419" s="215"/>
    </row>
    <row r="420" spans="1:25" ht="15.75">
      <c r="A420" s="82"/>
      <c r="B420" s="116"/>
      <c r="C420" s="121"/>
      <c r="D420" s="213"/>
      <c r="E420" s="213"/>
      <c r="F420" s="213"/>
      <c r="G420" s="213"/>
      <c r="H420" s="213"/>
      <c r="I420" s="213"/>
      <c r="J420" s="213"/>
      <c r="K420" s="213"/>
      <c r="L420" s="213"/>
      <c r="M420" s="213"/>
      <c r="N420" s="213"/>
      <c r="O420" s="433">
        <v>4</v>
      </c>
      <c r="P420" s="113"/>
      <c r="Q420" s="93"/>
      <c r="S420" s="379"/>
      <c r="T420" s="217"/>
      <c r="U420" s="213"/>
      <c r="V420" s="213"/>
      <c r="W420" s="213"/>
      <c r="X420" s="213"/>
      <c r="Y420" s="213"/>
    </row>
    <row r="421" spans="1:25" ht="15.75">
      <c r="A421" s="82"/>
      <c r="B421" s="116"/>
      <c r="C421" s="121"/>
      <c r="D421" s="213"/>
      <c r="E421" s="213"/>
      <c r="F421" s="213"/>
      <c r="G421" s="213"/>
      <c r="H421" s="213"/>
      <c r="I421" s="213"/>
      <c r="J421" s="213"/>
      <c r="K421" s="213"/>
      <c r="L421" s="213"/>
      <c r="M421" s="213"/>
      <c r="N421" s="213"/>
      <c r="O421" s="217"/>
      <c r="P421" s="113"/>
      <c r="Q421" s="93"/>
      <c r="S421" s="379"/>
      <c r="T421" s="217"/>
      <c r="U421" s="213"/>
      <c r="V421" s="213"/>
      <c r="W421" s="213"/>
      <c r="X421" s="213"/>
      <c r="Y421" s="213"/>
    </row>
    <row r="422" spans="1:25" ht="15.75">
      <c r="A422" s="83">
        <f>A418+1</f>
        <v>9015</v>
      </c>
      <c r="B422" s="115">
        <f>IF(A422&lt;&gt;0,INDEX('Plan. Orçamentária'!$D$16:$K$306,MATCH(A422,'Plan. Orçamentária'!$D$16:$D$306,0),3),0)</f>
        <v>9009053</v>
      </c>
      <c r="C422" s="584" t="str">
        <f>IF(A422&lt;&gt;0,INDEX('Plan. Orçamentária'!$D$16:$K$306,MATCH(A422,'Plan. Orçamentária'!$D$16:$D$306,0),4),0)</f>
        <v>LUMINÁRIA COMERCIAL DE EMBUTIR COM DIFUSOR TRANSPARENTE OU FOSCO PARA 2 LÂMPADAS TUBULARES DE LED 18/20W - COMPLETA</v>
      </c>
      <c r="D422" s="584"/>
      <c r="E422" s="584"/>
      <c r="F422" s="584"/>
      <c r="G422" s="584"/>
      <c r="H422" s="584"/>
      <c r="I422" s="584"/>
      <c r="J422" s="584"/>
      <c r="K422" s="584"/>
      <c r="L422" s="584"/>
      <c r="M422" s="584"/>
      <c r="N422" s="584"/>
      <c r="O422" s="584"/>
      <c r="P422" s="112" t="str">
        <f>IF(A422&lt;&gt;0,INDEX('Plan. Orçamentária'!$D$16:$K$306,MATCH(A422,'Plan. Orçamentária'!$D$16:$D$306,0),5),0)</f>
        <v>UN</v>
      </c>
      <c r="Q422" s="92">
        <f>TRUNC(SUM(O424),2)</f>
        <v>18</v>
      </c>
      <c r="S422" s="379"/>
    </row>
    <row r="423" spans="1:25" ht="15.75">
      <c r="A423" s="82"/>
      <c r="B423" s="116"/>
      <c r="C423" s="121"/>
      <c r="D423" s="213"/>
      <c r="E423" s="213"/>
      <c r="F423" s="213"/>
      <c r="G423" s="213"/>
      <c r="H423" s="216"/>
      <c r="I423" s="213"/>
      <c r="J423" s="216"/>
      <c r="K423" s="213"/>
      <c r="L423" s="215"/>
      <c r="M423" s="215"/>
      <c r="N423" s="218"/>
      <c r="O423" s="222" t="s">
        <v>4</v>
      </c>
      <c r="P423" s="113"/>
      <c r="Q423" s="93"/>
      <c r="S423" s="379"/>
      <c r="T423" s="216"/>
      <c r="U423" s="215"/>
      <c r="V423" s="215"/>
      <c r="W423" s="215"/>
      <c r="X423" s="215"/>
      <c r="Y423" s="215"/>
    </row>
    <row r="424" spans="1:25" ht="15.75">
      <c r="A424" s="82"/>
      <c r="B424" s="116"/>
      <c r="C424" s="121"/>
      <c r="D424" s="213"/>
      <c r="E424" s="213"/>
      <c r="F424" s="213"/>
      <c r="G424" s="219"/>
      <c r="H424" s="220"/>
      <c r="I424" s="213"/>
      <c r="J424" s="213"/>
      <c r="K424" s="213"/>
      <c r="L424" s="213"/>
      <c r="M424" s="213"/>
      <c r="N424" s="213"/>
      <c r="O424" s="433">
        <v>18</v>
      </c>
      <c r="P424" s="113"/>
      <c r="Q424" s="93"/>
      <c r="S424" s="379"/>
      <c r="T424" s="217"/>
      <c r="U424" s="213"/>
      <c r="V424" s="213"/>
      <c r="W424" s="213"/>
      <c r="X424" s="213"/>
      <c r="Y424" s="213"/>
    </row>
    <row r="425" spans="1:25" ht="15.75">
      <c r="A425" s="82"/>
      <c r="B425" s="116"/>
      <c r="C425" s="121"/>
      <c r="D425" s="213"/>
      <c r="E425" s="213"/>
      <c r="F425" s="213"/>
      <c r="G425" s="219"/>
      <c r="H425" s="220"/>
      <c r="I425" s="213"/>
      <c r="J425" s="213"/>
      <c r="K425" s="213"/>
      <c r="L425" s="213"/>
      <c r="M425" s="213"/>
      <c r="N425" s="213"/>
      <c r="O425" s="213"/>
      <c r="P425" s="113"/>
      <c r="Q425" s="93"/>
      <c r="S425" s="379"/>
      <c r="T425" s="213"/>
      <c r="U425" s="213"/>
      <c r="V425" s="213"/>
      <c r="W425" s="213"/>
      <c r="X425" s="213"/>
      <c r="Y425" s="213"/>
    </row>
    <row r="426" spans="1:25" ht="15.75">
      <c r="A426" s="83">
        <f>A422+1</f>
        <v>9016</v>
      </c>
      <c r="B426" s="115" t="str">
        <f>IF(A426&lt;&gt;0,INDEX('Plan. Orçamentária'!$D$16:$K$306,MATCH(A426,'Plan. Orçamentária'!$D$16:$D$306,0),3),0)</f>
        <v>41.14.310</v>
      </c>
      <c r="C426" s="584" t="str">
        <f>IF(A426&lt;&gt;0,INDEX('Plan. Orçamentária'!$D$16:$K$306,MATCH(A426,'Plan. Orçamentária'!$D$16:$D$306,0),4),0)</f>
        <v>Luminária redonda de embutir com difusor recuado, para 1 ou 2 lâmpadas fluorescentes compactas de 15 W/18 W/20 W/23 W/26 W</v>
      </c>
      <c r="D426" s="584"/>
      <c r="E426" s="584"/>
      <c r="F426" s="584"/>
      <c r="G426" s="584"/>
      <c r="H426" s="584"/>
      <c r="I426" s="584"/>
      <c r="J426" s="584"/>
      <c r="K426" s="584"/>
      <c r="L426" s="584"/>
      <c r="M426" s="584"/>
      <c r="N426" s="584"/>
      <c r="O426" s="584"/>
      <c r="P426" s="112" t="str">
        <f>IF(A426&lt;&gt;0,INDEX('Plan. Orçamentária'!$D$16:$K$306,MATCH(A426,'Plan. Orçamentária'!$D$16:$D$306,0),5),0)</f>
        <v>UN</v>
      </c>
      <c r="Q426" s="92">
        <f>TRUNC(SUM(O428),2)</f>
        <v>2</v>
      </c>
      <c r="S426" s="379"/>
    </row>
    <row r="427" spans="1:25" ht="15.75">
      <c r="A427" s="82"/>
      <c r="B427" s="116"/>
      <c r="C427" s="121"/>
      <c r="D427" s="213"/>
      <c r="E427" s="213"/>
      <c r="F427" s="213"/>
      <c r="G427" s="213"/>
      <c r="H427" s="216"/>
      <c r="I427" s="213"/>
      <c r="J427" s="216"/>
      <c r="K427" s="213"/>
      <c r="L427" s="215"/>
      <c r="M427" s="215"/>
      <c r="N427" s="218"/>
      <c r="O427" s="222" t="s">
        <v>4</v>
      </c>
      <c r="P427" s="113"/>
      <c r="Q427" s="93"/>
      <c r="S427" s="379"/>
      <c r="T427" s="216"/>
      <c r="U427" s="215"/>
      <c r="V427" s="215"/>
      <c r="W427" s="215"/>
      <c r="X427" s="215"/>
      <c r="Y427" s="215"/>
    </row>
    <row r="428" spans="1:25" ht="15.75">
      <c r="A428" s="82"/>
      <c r="B428" s="116"/>
      <c r="C428" s="121"/>
      <c r="D428" s="213"/>
      <c r="E428" s="213"/>
      <c r="F428" s="213"/>
      <c r="G428" s="219"/>
      <c r="H428" s="217"/>
      <c r="I428" s="213"/>
      <c r="J428" s="217"/>
      <c r="K428" s="213"/>
      <c r="L428" s="224"/>
      <c r="M428" s="213"/>
      <c r="N428" s="213"/>
      <c r="O428" s="433">
        <v>2</v>
      </c>
      <c r="P428" s="113"/>
      <c r="Q428" s="93"/>
      <c r="S428" s="379"/>
      <c r="T428" s="217"/>
      <c r="U428" s="213"/>
      <c r="V428" s="221"/>
      <c r="W428" s="213"/>
      <c r="X428" s="221"/>
      <c r="Y428" s="213"/>
    </row>
    <row r="429" spans="1:25" ht="15.75">
      <c r="A429" s="82"/>
      <c r="B429" s="116"/>
      <c r="C429" s="121"/>
      <c r="D429" s="213"/>
      <c r="E429" s="213"/>
      <c r="F429" s="213"/>
      <c r="G429" s="219"/>
      <c r="H429" s="217"/>
      <c r="I429" s="213"/>
      <c r="J429" s="217"/>
      <c r="K429" s="213"/>
      <c r="L429" s="213"/>
      <c r="M429" s="213"/>
      <c r="N429" s="213"/>
      <c r="O429" s="217"/>
      <c r="P429" s="113"/>
      <c r="Q429" s="93"/>
      <c r="S429" s="380"/>
      <c r="T429" s="217"/>
      <c r="U429" s="213"/>
      <c r="V429" s="213"/>
      <c r="W429" s="213"/>
      <c r="X429" s="213"/>
      <c r="Y429" s="213"/>
    </row>
    <row r="430" spans="1:25" ht="15.75">
      <c r="A430" s="83">
        <f>A426+1</f>
        <v>9017</v>
      </c>
      <c r="B430" s="115">
        <f>IF(A430&lt;&gt;0,INDEX('Plan. Orçamentária'!$D$16:$K$306,MATCH(A430,'Plan. Orçamentária'!$D$16:$D$306,0),3),0)</f>
        <v>101881</v>
      </c>
      <c r="C430" s="584" t="str">
        <f>IF(A430&lt;&gt;0,INDEX('Plan. Orçamentária'!$D$16:$K$306,MATCH(A430,'Plan. Orçamentária'!$D$16:$D$306,0),4),0)</f>
        <v>QUADRO DE DISTRIBUIÇÃO DE ENERGIA EM CHAPA DE AÇO GALVANIZADO, DE EMBUTIR, COM BARRAMENTO TRIFÁSICO, PARA 40 DISJUNTORES DIN 100A - FORNECIMENTO E INSTALAÇÃO. AF_10/2020</v>
      </c>
      <c r="D430" s="584"/>
      <c r="E430" s="584"/>
      <c r="F430" s="584"/>
      <c r="G430" s="584"/>
      <c r="H430" s="584"/>
      <c r="I430" s="584"/>
      <c r="J430" s="584"/>
      <c r="K430" s="584"/>
      <c r="L430" s="584"/>
      <c r="M430" s="584"/>
      <c r="N430" s="584"/>
      <c r="O430" s="584"/>
      <c r="P430" s="112" t="str">
        <f>IF(A430&lt;&gt;0,INDEX('Plan. Orçamentária'!$D$16:$K$306,MATCH(A430,'Plan. Orçamentária'!$D$16:$D$306,0),5),0)</f>
        <v>UN</v>
      </c>
      <c r="Q430" s="92">
        <f>TRUNC(SUM(O432),2)</f>
        <v>1</v>
      </c>
      <c r="S430" s="379"/>
    </row>
    <row r="431" spans="1:25">
      <c r="A431" s="82"/>
      <c r="B431" s="116"/>
      <c r="C431" s="121"/>
      <c r="D431" s="213"/>
      <c r="E431" s="213"/>
      <c r="F431" s="213"/>
      <c r="G431" s="213"/>
      <c r="H431" s="216"/>
      <c r="I431" s="213"/>
      <c r="J431" s="215"/>
      <c r="K431" s="213"/>
      <c r="L431" s="215"/>
      <c r="M431" s="215"/>
      <c r="N431" s="218"/>
      <c r="O431" s="222" t="s">
        <v>4</v>
      </c>
      <c r="P431" s="113"/>
      <c r="Q431" s="93"/>
      <c r="T431" s="216"/>
      <c r="U431" s="215"/>
      <c r="V431" s="215"/>
      <c r="W431" s="215"/>
      <c r="X431" s="215"/>
      <c r="Y431" s="215"/>
    </row>
    <row r="432" spans="1:25">
      <c r="A432" s="82"/>
      <c r="B432" s="116"/>
      <c r="C432" s="121"/>
      <c r="D432" s="213"/>
      <c r="E432" s="213"/>
      <c r="F432" s="213"/>
      <c r="G432" s="219"/>
      <c r="H432" s="220"/>
      <c r="I432" s="213"/>
      <c r="J432" s="220"/>
      <c r="K432" s="213"/>
      <c r="L432" s="213"/>
      <c r="M432" s="213"/>
      <c r="N432" s="213"/>
      <c r="O432" s="433">
        <v>1</v>
      </c>
      <c r="P432" s="113"/>
      <c r="Q432" s="93"/>
      <c r="T432" s="217"/>
      <c r="U432" s="213"/>
      <c r="V432" s="213"/>
      <c r="W432" s="213"/>
      <c r="X432" s="213"/>
      <c r="Y432" s="213"/>
    </row>
    <row r="433" spans="1:25">
      <c r="A433" s="82"/>
      <c r="B433" s="116"/>
      <c r="C433" s="121"/>
      <c r="D433" s="213"/>
      <c r="E433" s="213"/>
      <c r="F433" s="213"/>
      <c r="G433" s="219"/>
      <c r="H433" s="220"/>
      <c r="I433" s="213"/>
      <c r="J433" s="213"/>
      <c r="K433" s="213"/>
      <c r="L433" s="213"/>
      <c r="M433" s="213"/>
      <c r="N433" s="213"/>
      <c r="O433" s="213"/>
      <c r="P433" s="113"/>
      <c r="Q433" s="93"/>
      <c r="T433" s="213"/>
      <c r="U433" s="213"/>
      <c r="V433" s="213"/>
      <c r="W433" s="213"/>
      <c r="X433" s="213"/>
      <c r="Y433" s="213"/>
    </row>
    <row r="434" spans="1:25" ht="15.75">
      <c r="A434" s="83">
        <f>A430+1</f>
        <v>9018</v>
      </c>
      <c r="B434" s="115" t="str">
        <f>IF(A434&lt;&gt;0,INDEX('Plan. Orçamentária'!$D$16:$K$306,MATCH(A434,'Plan. Orçamentária'!$D$16:$D$306,0),3),0)</f>
        <v>40.04.450</v>
      </c>
      <c r="C434" s="584" t="str">
        <f>IF(A434&lt;&gt;0,INDEX('Plan. Orçamentária'!$D$16:$K$306,MATCH(A434,'Plan. Orçamentária'!$D$16:$D$306,0),4),0)</f>
        <v>Tomada 2P+T de 10 A - 250 V, completa</v>
      </c>
      <c r="D434" s="584"/>
      <c r="E434" s="584"/>
      <c r="F434" s="584"/>
      <c r="G434" s="584"/>
      <c r="H434" s="584"/>
      <c r="I434" s="584"/>
      <c r="J434" s="584"/>
      <c r="K434" s="584"/>
      <c r="L434" s="584"/>
      <c r="M434" s="584"/>
      <c r="N434" s="584"/>
      <c r="O434" s="584"/>
      <c r="P434" s="112" t="str">
        <f>IF(A434&lt;&gt;0,INDEX('Plan. Orçamentária'!$D$16:$K$306,MATCH(A434,'Plan. Orçamentária'!$D$16:$D$306,0),5),0)</f>
        <v>CJ</v>
      </c>
      <c r="Q434" s="92">
        <f>TRUNC(SUM(O436),2)</f>
        <v>14</v>
      </c>
      <c r="S434" s="379"/>
    </row>
    <row r="435" spans="1:25" ht="15.75">
      <c r="A435" s="82"/>
      <c r="B435" s="116"/>
      <c r="C435" s="121"/>
      <c r="D435" s="213"/>
      <c r="E435" s="213"/>
      <c r="F435" s="213"/>
      <c r="G435" s="213"/>
      <c r="H435" s="216"/>
      <c r="I435" s="213"/>
      <c r="J435" s="216"/>
      <c r="K435" s="213"/>
      <c r="L435" s="215"/>
      <c r="M435" s="215"/>
      <c r="N435" s="218"/>
      <c r="O435" s="222" t="s">
        <v>4</v>
      </c>
      <c r="P435" s="113"/>
      <c r="Q435" s="93"/>
      <c r="S435" s="379"/>
      <c r="T435" s="216"/>
      <c r="U435" s="215"/>
      <c r="V435" s="215"/>
      <c r="W435" s="215"/>
      <c r="X435" s="215"/>
      <c r="Y435" s="215"/>
    </row>
    <row r="436" spans="1:25" ht="15.75">
      <c r="A436" s="82"/>
      <c r="B436" s="116"/>
      <c r="C436" s="121"/>
      <c r="D436" s="213"/>
      <c r="E436" s="213"/>
      <c r="F436" s="213"/>
      <c r="G436" s="219"/>
      <c r="H436" s="217"/>
      <c r="I436" s="213"/>
      <c r="J436" s="217"/>
      <c r="K436" s="213"/>
      <c r="L436" s="224"/>
      <c r="M436" s="213"/>
      <c r="N436" s="213"/>
      <c r="O436" s="433">
        <v>14</v>
      </c>
      <c r="P436" s="113"/>
      <c r="Q436" s="93"/>
      <c r="S436" s="379"/>
      <c r="T436" s="217"/>
      <c r="U436" s="213"/>
      <c r="V436" s="221"/>
      <c r="W436" s="213"/>
      <c r="X436" s="221"/>
      <c r="Y436" s="213"/>
    </row>
    <row r="437" spans="1:25" ht="15.75">
      <c r="A437" s="82"/>
      <c r="B437" s="116"/>
      <c r="C437" s="121"/>
      <c r="D437" s="213"/>
      <c r="E437" s="213"/>
      <c r="F437" s="213"/>
      <c r="G437" s="219"/>
      <c r="H437" s="217"/>
      <c r="I437" s="213"/>
      <c r="J437" s="217"/>
      <c r="K437" s="213"/>
      <c r="L437" s="213"/>
      <c r="M437" s="213"/>
      <c r="N437" s="213"/>
      <c r="O437" s="217"/>
      <c r="P437" s="113"/>
      <c r="Q437" s="93"/>
      <c r="S437" s="380"/>
      <c r="T437" s="217"/>
      <c r="U437" s="213"/>
      <c r="V437" s="213"/>
      <c r="W437" s="213"/>
      <c r="X437" s="213"/>
      <c r="Y437" s="213"/>
    </row>
    <row r="438" spans="1:25" ht="15.75">
      <c r="A438" s="83">
        <f>A434+1</f>
        <v>9019</v>
      </c>
      <c r="B438" s="115" t="str">
        <f>IF(A438&lt;&gt;0,INDEX('Plan. Orçamentária'!$D$16:$K$306,MATCH(A438,'Plan. Orçamentária'!$D$16:$D$306,0),3),0)</f>
        <v>09.02.053</v>
      </c>
      <c r="C438" s="584" t="str">
        <f>IF(A438&lt;&gt;0,INDEX('Plan. Orçamentária'!$D$16:$K$306,MATCH(A438,'Plan. Orçamentária'!$D$16:$D$306,0),4),0)</f>
        <v>AE-23 ABRIGO E ENTRADA DE ENERGIA (CAIXA M, T  e IV) COM LEITURA VOLTADA PARA CALÇADA - CPFL, EDP BANDEIRANTE E ELEKTRO</v>
      </c>
      <c r="D438" s="584"/>
      <c r="E438" s="584"/>
      <c r="F438" s="584"/>
      <c r="G438" s="584"/>
      <c r="H438" s="584"/>
      <c r="I438" s="584"/>
      <c r="J438" s="584"/>
      <c r="K438" s="584"/>
      <c r="L438" s="584"/>
      <c r="M438" s="584"/>
      <c r="N438" s="584"/>
      <c r="O438" s="584"/>
      <c r="P438" s="112" t="str">
        <f>IF(A438&lt;&gt;0,INDEX('Plan. Orçamentária'!$D$16:$K$306,MATCH(A438,'Plan. Orçamentária'!$D$16:$D$306,0),5),0)</f>
        <v>UN</v>
      </c>
      <c r="Q438" s="92">
        <f>TRUNC(SUM(O440),2)</f>
        <v>1</v>
      </c>
      <c r="S438" s="379"/>
    </row>
    <row r="439" spans="1:25">
      <c r="A439" s="82"/>
      <c r="B439" s="116"/>
      <c r="C439" s="121"/>
      <c r="D439" s="213"/>
      <c r="E439" s="213"/>
      <c r="F439" s="213"/>
      <c r="G439" s="213"/>
      <c r="H439" s="216"/>
      <c r="I439" s="213"/>
      <c r="J439" s="215"/>
      <c r="K439" s="213"/>
      <c r="L439" s="215"/>
      <c r="M439" s="215"/>
      <c r="N439" s="218"/>
      <c r="O439" s="222" t="s">
        <v>4</v>
      </c>
      <c r="P439" s="113"/>
      <c r="Q439" s="93"/>
      <c r="T439" s="216"/>
      <c r="U439" s="215"/>
      <c r="V439" s="215"/>
      <c r="W439" s="215"/>
      <c r="X439" s="215"/>
      <c r="Y439" s="215"/>
    </row>
    <row r="440" spans="1:25">
      <c r="A440" s="82"/>
      <c r="B440" s="116"/>
      <c r="C440" s="121"/>
      <c r="D440" s="213"/>
      <c r="E440" s="213"/>
      <c r="F440" s="213"/>
      <c r="G440" s="219"/>
      <c r="H440" s="220"/>
      <c r="I440" s="213"/>
      <c r="J440" s="220"/>
      <c r="K440" s="213"/>
      <c r="L440" s="213"/>
      <c r="M440" s="213"/>
      <c r="N440" s="213"/>
      <c r="O440" s="433">
        <v>1</v>
      </c>
      <c r="P440" s="113"/>
      <c r="Q440" s="93"/>
      <c r="T440" s="217"/>
      <c r="U440" s="213"/>
      <c r="V440" s="213"/>
      <c r="W440" s="213"/>
      <c r="X440" s="213"/>
      <c r="Y440" s="213"/>
    </row>
    <row r="441" spans="1:25">
      <c r="A441" s="82"/>
      <c r="B441" s="116"/>
      <c r="C441" s="121"/>
      <c r="D441" s="213"/>
      <c r="E441" s="213"/>
      <c r="F441" s="213"/>
      <c r="G441" s="219"/>
      <c r="H441" s="220"/>
      <c r="I441" s="213"/>
      <c r="J441" s="213"/>
      <c r="K441" s="213"/>
      <c r="L441" s="213"/>
      <c r="M441" s="213"/>
      <c r="N441" s="213"/>
      <c r="O441" s="213"/>
      <c r="P441" s="113"/>
      <c r="Q441" s="93"/>
      <c r="T441" s="213"/>
      <c r="U441" s="213"/>
      <c r="V441" s="213"/>
      <c r="W441" s="213"/>
      <c r="X441" s="213"/>
      <c r="Y441" s="213"/>
    </row>
    <row r="442" spans="1:25" ht="15" customHeight="1">
      <c r="A442" s="84"/>
      <c r="B442" s="425">
        <v>10</v>
      </c>
      <c r="C442" s="424" t="str">
        <f>'Plan. Orçamentária'!E142</f>
        <v xml:space="preserve">CLIMATIZAÇÃO </v>
      </c>
      <c r="D442" s="424"/>
      <c r="E442" s="424"/>
      <c r="F442" s="424"/>
      <c r="G442" s="424"/>
      <c r="H442" s="424"/>
      <c r="I442" s="424"/>
      <c r="J442" s="424"/>
      <c r="K442" s="424"/>
      <c r="L442" s="424"/>
      <c r="M442" s="424"/>
      <c r="N442" s="424"/>
      <c r="O442" s="424"/>
      <c r="P442" s="421"/>
      <c r="Q442" s="422"/>
      <c r="T442" s="391"/>
    </row>
    <row r="443" spans="1:25">
      <c r="A443" s="83">
        <f>'Plan. Orçamentária'!D143</f>
        <v>10001</v>
      </c>
      <c r="B443" s="115" t="str">
        <f>IF(A443&lt;&gt;0,INDEX('Plan. Orçamentária'!$D$16:$K$306,MATCH(A443,'Plan. Orçamentária'!$D$16:$D$306,0),3),0)</f>
        <v>46.32.001</v>
      </c>
      <c r="C443" s="584" t="str">
        <f>IF(A443&lt;&gt;0,INDEX('Plan. Orçamentária'!$D$16:$K$306,MATCH(A443,'Plan. Orçamentária'!$D$16:$D$306,0),4),0)</f>
        <v>Tubo de cobre sem costura, rígido, espessura 1/16" - diâmetro 3/8", inclusive conexões</v>
      </c>
      <c r="D443" s="584"/>
      <c r="E443" s="584"/>
      <c r="F443" s="584"/>
      <c r="G443" s="584"/>
      <c r="H443" s="584"/>
      <c r="I443" s="584"/>
      <c r="J443" s="584"/>
      <c r="K443" s="584"/>
      <c r="L443" s="584"/>
      <c r="M443" s="584"/>
      <c r="N443" s="584"/>
      <c r="O443" s="584"/>
      <c r="P443" s="112" t="str">
        <f>IF(A443&lt;&gt;0,INDEX('Plan. Orçamentária'!$D$16:$K$306,MATCH(A443,'Plan. Orçamentária'!$D$16:$D$306,0),5),0)</f>
        <v>M</v>
      </c>
      <c r="Q443" s="92">
        <f>TRUNC(SUM(O445),2)</f>
        <v>30</v>
      </c>
    </row>
    <row r="444" spans="1:25">
      <c r="A444" s="82"/>
      <c r="B444" s="116"/>
      <c r="C444" s="121"/>
      <c r="D444" s="213"/>
      <c r="E444" s="213"/>
      <c r="F444" s="213"/>
      <c r="G444" s="216"/>
      <c r="H444" s="216"/>
      <c r="J444" s="216"/>
      <c r="K444" s="215"/>
      <c r="L444" s="215"/>
      <c r="M444" s="215"/>
      <c r="N444" s="218"/>
      <c r="O444" s="222" t="s">
        <v>4</v>
      </c>
      <c r="P444" s="113"/>
      <c r="Q444" s="93"/>
      <c r="T444" s="216"/>
      <c r="U444" s="215"/>
      <c r="V444" s="215"/>
      <c r="W444" s="215"/>
      <c r="X444" s="215"/>
      <c r="Y444" s="215"/>
    </row>
    <row r="445" spans="1:25">
      <c r="A445" s="82"/>
      <c r="B445" s="116"/>
      <c r="C445" s="121"/>
      <c r="D445" s="213"/>
      <c r="E445" s="213"/>
      <c r="F445" s="213"/>
      <c r="G445" s="213"/>
      <c r="H445" s="219"/>
      <c r="I445" s="213"/>
      <c r="J445" s="220"/>
      <c r="K445" s="213"/>
      <c r="L445" s="213"/>
      <c r="M445" s="213"/>
      <c r="N445" s="213"/>
      <c r="O445" s="433">
        <v>30</v>
      </c>
      <c r="P445" s="113"/>
      <c r="Q445" s="93"/>
      <c r="T445" s="217"/>
      <c r="U445" s="213"/>
      <c r="V445" s="213"/>
      <c r="W445" s="213"/>
      <c r="X445" s="213"/>
      <c r="Y445" s="213"/>
    </row>
    <row r="446" spans="1:25">
      <c r="A446" s="82"/>
      <c r="B446" s="116"/>
      <c r="C446" s="121"/>
      <c r="D446" s="213"/>
      <c r="E446" s="213"/>
      <c r="F446" s="213"/>
      <c r="G446" s="213"/>
      <c r="H446" s="219"/>
      <c r="I446" s="213"/>
      <c r="J446" s="220"/>
      <c r="K446" s="213"/>
      <c r="L446" s="213"/>
      <c r="M446" s="213"/>
      <c r="N446" s="213"/>
      <c r="O446" s="217"/>
      <c r="P446" s="113"/>
      <c r="Q446" s="93"/>
      <c r="T446" s="217"/>
      <c r="U446" s="213"/>
      <c r="V446" s="213"/>
      <c r="W446" s="213"/>
      <c r="X446" s="213"/>
      <c r="Y446" s="213"/>
    </row>
    <row r="447" spans="1:25">
      <c r="A447" s="83">
        <f>A443+1</f>
        <v>10002</v>
      </c>
      <c r="B447" s="115" t="str">
        <f>IF(A447&lt;&gt;0,INDEX('Plan. Orçamentária'!$D$16:$K$306,MATCH(A447,'Plan. Orçamentária'!$D$16:$D$306,0),3),0)</f>
        <v>46.32.003</v>
      </c>
      <c r="C447" s="584" t="str">
        <f>IF(A447&lt;&gt;0,INDEX('Plan. Orçamentária'!$D$16:$K$306,MATCH(A447,'Plan. Orçamentária'!$D$16:$D$306,0),4),0)</f>
        <v>Tubo de cobre sem costura, rígido, espessura 1/16" - diâmetro 5/8", inclusive conexões</v>
      </c>
      <c r="D447" s="584"/>
      <c r="E447" s="584"/>
      <c r="F447" s="584"/>
      <c r="G447" s="584"/>
      <c r="H447" s="584"/>
      <c r="I447" s="584"/>
      <c r="J447" s="584"/>
      <c r="K447" s="584"/>
      <c r="L447" s="584"/>
      <c r="M447" s="584"/>
      <c r="N447" s="584"/>
      <c r="O447" s="584"/>
      <c r="P447" s="112" t="str">
        <f>IF(A447&lt;&gt;0,INDEX('Plan. Orçamentária'!$D$16:$K$306,MATCH(A447,'Plan. Orçamentária'!$D$16:$D$306,0),5),0)</f>
        <v>M</v>
      </c>
      <c r="Q447" s="92">
        <f>TRUNC(SUM(O449),2)</f>
        <v>30</v>
      </c>
    </row>
    <row r="448" spans="1:25">
      <c r="A448" s="82"/>
      <c r="B448" s="116"/>
      <c r="C448" s="121"/>
      <c r="D448" s="213"/>
      <c r="E448" s="213"/>
      <c r="F448" s="213"/>
      <c r="G448" s="213"/>
      <c r="H448" s="213"/>
      <c r="I448" s="213"/>
      <c r="J448" s="213"/>
      <c r="K448" s="213"/>
      <c r="L448" s="215"/>
      <c r="M448" s="215"/>
      <c r="N448" s="218"/>
      <c r="O448" s="222" t="s">
        <v>4</v>
      </c>
      <c r="P448" s="113"/>
      <c r="Q448" s="93"/>
      <c r="T448" s="216"/>
      <c r="U448" s="215"/>
      <c r="V448" s="215"/>
      <c r="W448" s="215"/>
      <c r="X448" s="215"/>
      <c r="Y448" s="215"/>
    </row>
    <row r="449" spans="1:25" ht="15.75">
      <c r="A449" s="82"/>
      <c r="B449" s="116"/>
      <c r="C449" s="121"/>
      <c r="D449" s="213"/>
      <c r="E449" s="213"/>
      <c r="F449" s="213"/>
      <c r="G449" s="213"/>
      <c r="H449" s="213"/>
      <c r="I449" s="213"/>
      <c r="J449" s="213"/>
      <c r="K449" s="213"/>
      <c r="L449" s="213"/>
      <c r="M449" s="213"/>
      <c r="N449" s="213"/>
      <c r="O449" s="433">
        <v>30</v>
      </c>
      <c r="P449" s="113"/>
      <c r="Q449" s="93"/>
      <c r="S449" s="379"/>
      <c r="T449" s="217"/>
      <c r="U449" s="213"/>
      <c r="V449" s="213"/>
      <c r="W449" s="213"/>
      <c r="X449" s="213"/>
      <c r="Y449" s="213"/>
    </row>
    <row r="450" spans="1:25" ht="15.75">
      <c r="A450" s="82"/>
      <c r="B450" s="116"/>
      <c r="C450" s="121"/>
      <c r="D450" s="213"/>
      <c r="E450" s="213"/>
      <c r="F450" s="213"/>
      <c r="G450" s="213"/>
      <c r="H450" s="213"/>
      <c r="I450" s="213"/>
      <c r="J450" s="213"/>
      <c r="K450" s="213"/>
      <c r="L450" s="213"/>
      <c r="M450" s="213"/>
      <c r="N450" s="213"/>
      <c r="O450" s="217"/>
      <c r="P450" s="113"/>
      <c r="Q450" s="93"/>
      <c r="S450" s="379"/>
      <c r="T450" s="217"/>
      <c r="U450" s="213"/>
      <c r="V450" s="213"/>
      <c r="W450" s="213"/>
      <c r="X450" s="213"/>
      <c r="Y450" s="213"/>
    </row>
    <row r="451" spans="1:25" ht="15" customHeight="1">
      <c r="A451" s="84"/>
      <c r="B451" s="425">
        <v>11</v>
      </c>
      <c r="C451" s="424" t="str">
        <f>'Plan. Orçamentária'!E146</f>
        <v>REDE DE DADOS</v>
      </c>
      <c r="D451" s="424"/>
      <c r="E451" s="424"/>
      <c r="F451" s="424"/>
      <c r="G451" s="424"/>
      <c r="H451" s="424"/>
      <c r="I451" s="424"/>
      <c r="J451" s="424"/>
      <c r="K451" s="424"/>
      <c r="L451" s="424"/>
      <c r="M451" s="424"/>
      <c r="N451" s="424"/>
      <c r="O451" s="424"/>
      <c r="P451" s="421"/>
      <c r="Q451" s="422"/>
      <c r="T451" s="391"/>
    </row>
    <row r="452" spans="1:25">
      <c r="A452" s="83">
        <f>'Plan. Orçamentária'!D147</f>
        <v>11001</v>
      </c>
      <c r="B452" s="115">
        <f>IF(A452&lt;&gt;0,INDEX('Plan. Orçamentária'!$D$16:$K$306,MATCH(A452,'Plan. Orçamentária'!$D$16:$D$306,0),3),0)</f>
        <v>98297</v>
      </c>
      <c r="C452" s="584" t="str">
        <f>IF(A452&lt;&gt;0,INDEX('Plan. Orçamentária'!$D$16:$K$306,MATCH(A452,'Plan. Orçamentária'!$D$16:$D$306,0),4),0)</f>
        <v>CABO ELETRÔNICO CATEGORIA 6, INSTALADO EM EDIFICAÇÃO INSTITUCIONAL - FORNECIMENTO E INSTALAÇÃO. AF_11/2019</v>
      </c>
      <c r="D452" s="584"/>
      <c r="E452" s="584"/>
      <c r="F452" s="584"/>
      <c r="G452" s="584"/>
      <c r="H452" s="584"/>
      <c r="I452" s="584"/>
      <c r="J452" s="584"/>
      <c r="K452" s="584"/>
      <c r="L452" s="584"/>
      <c r="M452" s="584"/>
      <c r="N452" s="584"/>
      <c r="O452" s="584"/>
      <c r="P452" s="112" t="str">
        <f>IF(A452&lt;&gt;0,INDEX('Plan. Orçamentária'!$D$16:$K$306,MATCH(A452,'Plan. Orçamentária'!$D$16:$D$306,0),5),0)</f>
        <v>M</v>
      </c>
      <c r="Q452" s="92">
        <f>TRUNC(SUM(O454),2)</f>
        <v>111</v>
      </c>
    </row>
    <row r="453" spans="1:25">
      <c r="A453" s="82"/>
      <c r="B453" s="116"/>
      <c r="C453" s="121"/>
      <c r="D453" s="213"/>
      <c r="E453" s="213"/>
      <c r="F453" s="213"/>
      <c r="G453" s="216"/>
      <c r="H453" s="216"/>
      <c r="J453" s="216"/>
      <c r="K453" s="215"/>
      <c r="L453" s="215"/>
      <c r="M453" s="215"/>
      <c r="N453" s="218"/>
      <c r="O453" s="222" t="s">
        <v>4</v>
      </c>
      <c r="P453" s="113"/>
      <c r="Q453" s="93"/>
      <c r="T453" s="216"/>
      <c r="U453" s="215"/>
      <c r="V453" s="215"/>
      <c r="W453" s="215"/>
      <c r="X453" s="215"/>
      <c r="Y453" s="215"/>
    </row>
    <row r="454" spans="1:25">
      <c r="A454" s="82"/>
      <c r="B454" s="116"/>
      <c r="C454" s="121"/>
      <c r="D454" s="213"/>
      <c r="E454" s="213"/>
      <c r="F454" s="213"/>
      <c r="G454" s="213"/>
      <c r="H454" s="219"/>
      <c r="I454" s="213"/>
      <c r="J454" s="220"/>
      <c r="K454" s="213"/>
      <c r="L454" s="213"/>
      <c r="M454" s="213"/>
      <c r="N454" s="213"/>
      <c r="O454" s="433">
        <f>18*2+9*3+24*2</f>
        <v>111</v>
      </c>
      <c r="P454" s="113"/>
      <c r="Q454" s="93"/>
      <c r="T454" s="217"/>
      <c r="U454" s="213"/>
      <c r="V454" s="213"/>
      <c r="W454" s="213"/>
      <c r="X454" s="213"/>
      <c r="Y454" s="213"/>
    </row>
    <row r="455" spans="1:25">
      <c r="A455" s="82"/>
      <c r="B455" s="116"/>
      <c r="C455" s="121"/>
      <c r="D455" s="213"/>
      <c r="E455" s="213"/>
      <c r="F455" s="213"/>
      <c r="G455" s="213"/>
      <c r="H455" s="219"/>
      <c r="I455" s="213"/>
      <c r="J455" s="220"/>
      <c r="K455" s="213"/>
      <c r="L455" s="213"/>
      <c r="M455" s="213"/>
      <c r="N455" s="213"/>
      <c r="O455" s="217"/>
      <c r="P455" s="113"/>
      <c r="Q455" s="93"/>
      <c r="T455" s="217"/>
      <c r="U455" s="213"/>
      <c r="V455" s="213"/>
      <c r="W455" s="213"/>
      <c r="X455" s="213"/>
      <c r="Y455" s="213"/>
    </row>
    <row r="456" spans="1:25">
      <c r="A456" s="83">
        <f>A452+1</f>
        <v>11002</v>
      </c>
      <c r="B456" s="115" t="str">
        <f>IF(A456&lt;&gt;0,INDEX('Plan. Orçamentária'!$D$16:$K$306,MATCH(A456,'Plan. Orçamentária'!$D$16:$D$306,0),3),0)</f>
        <v>66.08.061</v>
      </c>
      <c r="C456" s="584" t="str">
        <f>IF(A456&lt;&gt;0,INDEX('Plan. Orçamentária'!$D$16:$K$306,MATCH(A456,'Plan. Orçamentária'!$D$16:$D$306,0),4),0)</f>
        <v>Mesa controladora híbrida para até 32 câmeras IPs, com teclado e joystick, compatível com sistema de CFTV, IP ou analógico</v>
      </c>
      <c r="D456" s="584"/>
      <c r="E456" s="584"/>
      <c r="F456" s="584"/>
      <c r="G456" s="584"/>
      <c r="H456" s="584"/>
      <c r="I456" s="584"/>
      <c r="J456" s="584"/>
      <c r="K456" s="584"/>
      <c r="L456" s="584"/>
      <c r="M456" s="584"/>
      <c r="N456" s="584"/>
      <c r="O456" s="584"/>
      <c r="P456" s="112" t="str">
        <f>IF(A456&lt;&gt;0,INDEX('Plan. Orçamentária'!$D$16:$K$306,MATCH(A456,'Plan. Orçamentária'!$D$16:$D$306,0),5),0)</f>
        <v>UN</v>
      </c>
      <c r="Q456" s="92">
        <f>TRUNC(SUM(O458),2)</f>
        <v>1</v>
      </c>
    </row>
    <row r="457" spans="1:25">
      <c r="A457" s="82"/>
      <c r="B457" s="116"/>
      <c r="C457" s="121"/>
      <c r="D457" s="213"/>
      <c r="E457" s="213"/>
      <c r="F457" s="213"/>
      <c r="G457" s="213"/>
      <c r="H457" s="213"/>
      <c r="I457" s="213"/>
      <c r="J457" s="213"/>
      <c r="K457" s="213"/>
      <c r="L457" s="215"/>
      <c r="M457" s="215"/>
      <c r="N457" s="218"/>
      <c r="O457" s="222" t="s">
        <v>4</v>
      </c>
      <c r="P457" s="113"/>
      <c r="Q457" s="93"/>
      <c r="T457" s="216"/>
      <c r="U457" s="215"/>
      <c r="V457" s="215"/>
      <c r="W457" s="215"/>
      <c r="X457" s="215"/>
      <c r="Y457" s="215"/>
    </row>
    <row r="458" spans="1:25" ht="15.75">
      <c r="A458" s="82"/>
      <c r="B458" s="116"/>
      <c r="C458" s="121"/>
      <c r="D458" s="213"/>
      <c r="E458" s="213"/>
      <c r="F458" s="213"/>
      <c r="G458" s="213"/>
      <c r="H458" s="213"/>
      <c r="I458" s="213"/>
      <c r="J458" s="213"/>
      <c r="K458" s="213"/>
      <c r="L458" s="213"/>
      <c r="M458" s="213"/>
      <c r="N458" s="213"/>
      <c r="O458" s="433">
        <v>1</v>
      </c>
      <c r="P458" s="113"/>
      <c r="Q458" s="93"/>
      <c r="S458" s="379"/>
      <c r="T458" s="217"/>
      <c r="U458" s="213"/>
      <c r="V458" s="213"/>
      <c r="W458" s="213"/>
      <c r="X458" s="213"/>
      <c r="Y458" s="213"/>
    </row>
    <row r="459" spans="1:25" ht="15.75">
      <c r="A459" s="82"/>
      <c r="B459" s="116"/>
      <c r="C459" s="121"/>
      <c r="D459" s="213"/>
      <c r="E459" s="213"/>
      <c r="F459" s="213"/>
      <c r="G459" s="213"/>
      <c r="H459" s="213"/>
      <c r="I459" s="213"/>
      <c r="J459" s="213"/>
      <c r="K459" s="213"/>
      <c r="L459" s="213"/>
      <c r="M459" s="213"/>
      <c r="N459" s="213"/>
      <c r="O459" s="217"/>
      <c r="P459" s="113"/>
      <c r="Q459" s="93"/>
      <c r="S459" s="379"/>
      <c r="T459" s="217"/>
      <c r="U459" s="213"/>
      <c r="V459" s="213"/>
      <c r="W459" s="213"/>
      <c r="X459" s="213"/>
      <c r="Y459" s="213"/>
    </row>
    <row r="460" spans="1:25" ht="15.75">
      <c r="A460" s="83">
        <f>A456+1</f>
        <v>11003</v>
      </c>
      <c r="B460" s="115" t="str">
        <f>IF(A460&lt;&gt;0,INDEX('Plan. Orçamentária'!$D$16:$K$306,MATCH(A460,'Plan. Orçamentária'!$D$16:$D$306,0),3),0)</f>
        <v>66.08.131</v>
      </c>
      <c r="C460" s="584" t="str">
        <f>IF(A460&lt;&gt;0,INDEX('Plan. Orçamentária'!$D$16:$K$306,MATCH(A460,'Plan. Orçamentária'!$D$16:$D$306,0),4),0)</f>
        <v>Monitor LCD ou LED colorido, tela plana de 21,5´</v>
      </c>
      <c r="D460" s="584"/>
      <c r="E460" s="584"/>
      <c r="F460" s="584"/>
      <c r="G460" s="584"/>
      <c r="H460" s="584"/>
      <c r="I460" s="584"/>
      <c r="J460" s="584"/>
      <c r="K460" s="584"/>
      <c r="L460" s="584"/>
      <c r="M460" s="584"/>
      <c r="N460" s="584"/>
      <c r="O460" s="584"/>
      <c r="P460" s="112" t="str">
        <f>IF(A460&lt;&gt;0,INDEX('Plan. Orçamentária'!$D$16:$K$306,MATCH(A460,'Plan. Orçamentária'!$D$16:$D$306,0),5),0)</f>
        <v>UN</v>
      </c>
      <c r="Q460" s="92">
        <f>TRUNC(SUM(O462),2)</f>
        <v>1</v>
      </c>
      <c r="S460" s="379"/>
    </row>
    <row r="461" spans="1:25" ht="15.75">
      <c r="A461" s="82"/>
      <c r="B461" s="116"/>
      <c r="C461" s="121"/>
      <c r="D461" s="213"/>
      <c r="E461" s="213"/>
      <c r="F461" s="213"/>
      <c r="G461" s="213"/>
      <c r="H461" s="216"/>
      <c r="I461" s="213"/>
      <c r="J461" s="216"/>
      <c r="K461" s="213"/>
      <c r="L461" s="215"/>
      <c r="M461" s="215"/>
      <c r="N461" s="218"/>
      <c r="O461" s="222" t="s">
        <v>4</v>
      </c>
      <c r="P461" s="113"/>
      <c r="Q461" s="93"/>
      <c r="S461" s="379"/>
      <c r="T461" s="216"/>
      <c r="U461" s="215"/>
      <c r="V461" s="215"/>
      <c r="W461" s="215"/>
      <c r="X461" s="215"/>
      <c r="Y461" s="215"/>
    </row>
    <row r="462" spans="1:25" ht="15.75">
      <c r="A462" s="82"/>
      <c r="B462" s="116"/>
      <c r="C462" s="121"/>
      <c r="D462" s="213"/>
      <c r="E462" s="213"/>
      <c r="F462" s="213"/>
      <c r="G462" s="219"/>
      <c r="H462" s="220"/>
      <c r="I462" s="213"/>
      <c r="J462" s="213"/>
      <c r="K462" s="213"/>
      <c r="L462" s="213"/>
      <c r="M462" s="213"/>
      <c r="N462" s="213"/>
      <c r="O462" s="433">
        <v>1</v>
      </c>
      <c r="P462" s="113"/>
      <c r="Q462" s="93"/>
      <c r="S462" s="379"/>
      <c r="T462" s="217"/>
      <c r="U462" s="213"/>
      <c r="V462" s="213"/>
      <c r="W462" s="213"/>
      <c r="X462" s="213"/>
      <c r="Y462" s="213"/>
    </row>
    <row r="463" spans="1:25" ht="15.75">
      <c r="A463" s="82"/>
      <c r="B463" s="116"/>
      <c r="C463" s="121"/>
      <c r="D463" s="213"/>
      <c r="E463" s="213"/>
      <c r="F463" s="213"/>
      <c r="G463" s="219"/>
      <c r="H463" s="220"/>
      <c r="I463" s="213"/>
      <c r="J463" s="213"/>
      <c r="K463" s="213"/>
      <c r="L463" s="213"/>
      <c r="M463" s="213"/>
      <c r="N463" s="213"/>
      <c r="O463" s="213"/>
      <c r="P463" s="113"/>
      <c r="Q463" s="93"/>
      <c r="S463" s="379"/>
      <c r="T463" s="213"/>
      <c r="U463" s="213"/>
      <c r="V463" s="213"/>
      <c r="W463" s="213"/>
      <c r="X463" s="213"/>
      <c r="Y463" s="213"/>
    </row>
    <row r="464" spans="1:25" ht="15.75">
      <c r="A464" s="83">
        <f>A460+1</f>
        <v>11004</v>
      </c>
      <c r="B464" s="115" t="str">
        <f>IF(A464&lt;&gt;0,INDEX('Plan. Orçamentária'!$D$16:$K$306,MATCH(A464,'Plan. Orçamentária'!$D$16:$D$306,0),3),0)</f>
        <v>66.08.324</v>
      </c>
      <c r="C464" s="584" t="str">
        <f>IF(A464&lt;&gt;0,INDEX('Plan. Orçamentária'!$D$16:$K$306,MATCH(A464,'Plan. Orçamentária'!$D$16:$D$306,0),4),0)</f>
        <v>Câmera fixa colorida compacta com domo, para áreas internas e externas - 1,3 MP</v>
      </c>
      <c r="D464" s="584"/>
      <c r="E464" s="584"/>
      <c r="F464" s="584"/>
      <c r="G464" s="584"/>
      <c r="H464" s="584"/>
      <c r="I464" s="584"/>
      <c r="J464" s="584"/>
      <c r="K464" s="584"/>
      <c r="L464" s="584"/>
      <c r="M464" s="584"/>
      <c r="N464" s="584"/>
      <c r="O464" s="584"/>
      <c r="P464" s="112" t="str">
        <f>IF(A464&lt;&gt;0,INDEX('Plan. Orçamentária'!$D$16:$K$306,MATCH(A464,'Plan. Orçamentária'!$D$16:$D$306,0),5),0)</f>
        <v>UN</v>
      </c>
      <c r="Q464" s="92">
        <f>TRUNC(SUM(O466),2)</f>
        <v>3</v>
      </c>
      <c r="S464" s="379"/>
    </row>
    <row r="465" spans="1:25" ht="15.75">
      <c r="A465" s="82"/>
      <c r="B465" s="116"/>
      <c r="C465" s="121"/>
      <c r="D465" s="213"/>
      <c r="E465" s="213"/>
      <c r="F465" s="213"/>
      <c r="G465" s="213"/>
      <c r="H465" s="216"/>
      <c r="I465" s="213"/>
      <c r="J465" s="216"/>
      <c r="K465" s="213"/>
      <c r="L465" s="215"/>
      <c r="M465" s="215"/>
      <c r="N465" s="218"/>
      <c r="O465" s="222" t="s">
        <v>4</v>
      </c>
      <c r="P465" s="113"/>
      <c r="Q465" s="93"/>
      <c r="S465" s="379"/>
      <c r="T465" s="216"/>
      <c r="U465" s="215"/>
      <c r="V465" s="215"/>
      <c r="W465" s="215"/>
      <c r="X465" s="215"/>
      <c r="Y465" s="215"/>
    </row>
    <row r="466" spans="1:25" ht="15.75">
      <c r="A466" s="82"/>
      <c r="B466" s="116"/>
      <c r="C466" s="121"/>
      <c r="D466" s="213"/>
      <c r="E466" s="213"/>
      <c r="F466" s="213"/>
      <c r="G466" s="219"/>
      <c r="H466" s="217"/>
      <c r="I466" s="213"/>
      <c r="J466" s="217"/>
      <c r="K466" s="213"/>
      <c r="L466" s="224"/>
      <c r="M466" s="213"/>
      <c r="N466" s="213"/>
      <c r="O466" s="433">
        <v>3</v>
      </c>
      <c r="P466" s="113"/>
      <c r="Q466" s="93"/>
      <c r="S466" s="379"/>
      <c r="T466" s="217"/>
      <c r="U466" s="213"/>
      <c r="V466" s="221"/>
      <c r="W466" s="213"/>
      <c r="X466" s="221"/>
      <c r="Y466" s="213"/>
    </row>
    <row r="467" spans="1:25" ht="15.75">
      <c r="A467" s="82"/>
      <c r="B467" s="116"/>
      <c r="C467" s="121"/>
      <c r="D467" s="213"/>
      <c r="E467" s="213"/>
      <c r="F467" s="213"/>
      <c r="G467" s="219"/>
      <c r="H467" s="217"/>
      <c r="I467" s="213"/>
      <c r="J467" s="217"/>
      <c r="K467" s="213"/>
      <c r="L467" s="213"/>
      <c r="M467" s="213"/>
      <c r="N467" s="213"/>
      <c r="O467" s="217"/>
      <c r="P467" s="113"/>
      <c r="Q467" s="93"/>
      <c r="S467" s="380"/>
      <c r="T467" s="217"/>
      <c r="U467" s="213"/>
      <c r="V467" s="213"/>
      <c r="W467" s="213"/>
      <c r="X467" s="213"/>
      <c r="Y467" s="213"/>
    </row>
    <row r="468" spans="1:25" ht="15.75">
      <c r="A468" s="83">
        <f>A464+1</f>
        <v>11005</v>
      </c>
      <c r="B468" s="115">
        <f>IF(A468&lt;&gt;0,INDEX('Plan. Orçamentária'!$D$16:$K$306,MATCH(A468,'Plan. Orçamentária'!$D$16:$D$306,0),3),0)</f>
        <v>98307</v>
      </c>
      <c r="C468" s="584" t="str">
        <f>IF(A468&lt;&gt;0,INDEX('Plan. Orçamentária'!$D$16:$K$306,MATCH(A468,'Plan. Orçamentária'!$D$16:$D$306,0),4),0)</f>
        <v>TOMADA DE REDE RJ45 - FORNECIMENTO E INSTALAÇÃO. AF_11/2019</v>
      </c>
      <c r="D468" s="584"/>
      <c r="E468" s="584"/>
      <c r="F468" s="584"/>
      <c r="G468" s="584"/>
      <c r="H468" s="584"/>
      <c r="I468" s="584"/>
      <c r="J468" s="584"/>
      <c r="K468" s="584"/>
      <c r="L468" s="584"/>
      <c r="M468" s="584"/>
      <c r="N468" s="584"/>
      <c r="O468" s="584"/>
      <c r="P468" s="112" t="str">
        <f>IF(A468&lt;&gt;0,INDEX('Plan. Orçamentária'!$D$16:$K$306,MATCH(A468,'Plan. Orçamentária'!$D$16:$D$306,0),5),0)</f>
        <v>UN</v>
      </c>
      <c r="Q468" s="92">
        <f>TRUNC(SUM(O470),2)</f>
        <v>2</v>
      </c>
      <c r="S468" s="379"/>
    </row>
    <row r="469" spans="1:25">
      <c r="A469" s="82"/>
      <c r="B469" s="116"/>
      <c r="C469" s="121"/>
      <c r="D469" s="213"/>
      <c r="E469" s="213"/>
      <c r="F469" s="213"/>
      <c r="G469" s="213"/>
      <c r="H469" s="216"/>
      <c r="I469" s="213"/>
      <c r="J469" s="215"/>
      <c r="K469" s="213"/>
      <c r="L469" s="215"/>
      <c r="M469" s="215"/>
      <c r="N469" s="218"/>
      <c r="O469" s="222" t="s">
        <v>4</v>
      </c>
      <c r="P469" s="113"/>
      <c r="Q469" s="93"/>
      <c r="T469" s="216"/>
      <c r="U469" s="215"/>
      <c r="V469" s="215"/>
      <c r="W469" s="215"/>
      <c r="X469" s="215"/>
      <c r="Y469" s="215"/>
    </row>
    <row r="470" spans="1:25">
      <c r="A470" s="82"/>
      <c r="B470" s="116"/>
      <c r="C470" s="121"/>
      <c r="D470" s="213"/>
      <c r="E470" s="213"/>
      <c r="F470" s="213"/>
      <c r="G470" s="219"/>
      <c r="H470" s="220"/>
      <c r="I470" s="213"/>
      <c r="J470" s="220"/>
      <c r="K470" s="213"/>
      <c r="L470" s="213"/>
      <c r="M470" s="213"/>
      <c r="N470" s="213"/>
      <c r="O470" s="433">
        <v>2</v>
      </c>
      <c r="P470" s="113"/>
      <c r="Q470" s="93"/>
      <c r="T470" s="217"/>
      <c r="U470" s="213"/>
      <c r="V470" s="213"/>
      <c r="W470" s="213"/>
      <c r="X470" s="213"/>
      <c r="Y470" s="213"/>
    </row>
    <row r="471" spans="1:25">
      <c r="A471" s="82"/>
      <c r="B471" s="116"/>
      <c r="C471" s="121"/>
      <c r="D471" s="213"/>
      <c r="E471" s="213"/>
      <c r="F471" s="213"/>
      <c r="G471" s="219"/>
      <c r="H471" s="220"/>
      <c r="I471" s="213"/>
      <c r="J471" s="213"/>
      <c r="K471" s="213"/>
      <c r="L471" s="213"/>
      <c r="M471" s="213"/>
      <c r="N471" s="213"/>
      <c r="O471" s="213"/>
      <c r="P471" s="113"/>
      <c r="Q471" s="93"/>
      <c r="T471" s="213"/>
      <c r="U471" s="213"/>
      <c r="V471" s="213"/>
      <c r="W471" s="213"/>
      <c r="X471" s="213"/>
      <c r="Y471" s="213"/>
    </row>
    <row r="472" spans="1:25">
      <c r="A472" s="83">
        <f>A468+1</f>
        <v>11006</v>
      </c>
      <c r="B472" s="115" t="str">
        <f>IF(A472&lt;&gt;0,INDEX('Plan. Orçamentária'!$D$16:$K$306,MATCH(A472,'Plan. Orçamentária'!$D$16:$D$306,0),3),0)</f>
        <v>40.02.020</v>
      </c>
      <c r="C472" s="584" t="str">
        <f>IF(A472&lt;&gt;0,INDEX('Plan. Orçamentária'!$D$16:$K$306,MATCH(A472,'Plan. Orçamentária'!$D$16:$D$306,0),4),0)</f>
        <v>Caixa de passagem em chapa, com tampa parafusada, 100 x 100 x 80 mm</v>
      </c>
      <c r="D472" s="584"/>
      <c r="E472" s="584"/>
      <c r="F472" s="584"/>
      <c r="G472" s="584"/>
      <c r="H472" s="584"/>
      <c r="I472" s="584"/>
      <c r="J472" s="584"/>
      <c r="K472" s="584"/>
      <c r="L472" s="584"/>
      <c r="M472" s="584"/>
      <c r="N472" s="584"/>
      <c r="O472" s="584"/>
      <c r="P472" s="112" t="str">
        <f>IF(A472&lt;&gt;0,INDEX('Plan. Orçamentária'!$D$16:$K$306,MATCH(A472,'Plan. Orçamentária'!$D$16:$D$306,0),5),0)</f>
        <v>UN</v>
      </c>
      <c r="Q472" s="92">
        <f>TRUNC(SUM(O474),2)</f>
        <v>2</v>
      </c>
    </row>
    <row r="473" spans="1:25">
      <c r="A473" s="82"/>
      <c r="B473" s="116"/>
      <c r="C473" s="121"/>
      <c r="D473" s="213"/>
      <c r="E473" s="213"/>
      <c r="F473" s="213"/>
      <c r="G473" s="213"/>
      <c r="H473" s="213"/>
      <c r="I473" s="213"/>
      <c r="J473" s="213"/>
      <c r="K473" s="213"/>
      <c r="L473" s="215"/>
      <c r="M473" s="215"/>
      <c r="N473" s="218"/>
      <c r="O473" s="222" t="s">
        <v>4</v>
      </c>
      <c r="P473" s="113"/>
      <c r="Q473" s="93"/>
      <c r="T473" s="216"/>
      <c r="U473" s="215"/>
      <c r="V473" s="215"/>
      <c r="W473" s="215"/>
      <c r="X473" s="215"/>
      <c r="Y473" s="215"/>
    </row>
    <row r="474" spans="1:25" ht="15.75">
      <c r="A474" s="82"/>
      <c r="B474" s="116"/>
      <c r="C474" s="121"/>
      <c r="D474" s="213"/>
      <c r="E474" s="213"/>
      <c r="F474" s="213"/>
      <c r="G474" s="213"/>
      <c r="H474" s="213"/>
      <c r="I474" s="213"/>
      <c r="J474" s="213"/>
      <c r="K474" s="213"/>
      <c r="L474" s="213"/>
      <c r="M474" s="213"/>
      <c r="N474" s="213"/>
      <c r="O474" s="433">
        <v>2</v>
      </c>
      <c r="P474" s="113"/>
      <c r="Q474" s="93"/>
      <c r="S474" s="379"/>
      <c r="T474" s="217"/>
      <c r="U474" s="213"/>
      <c r="V474" s="213"/>
      <c r="W474" s="213"/>
      <c r="X474" s="213"/>
      <c r="Y474" s="213"/>
    </row>
    <row r="475" spans="1:25" ht="15.75">
      <c r="A475" s="82"/>
      <c r="B475" s="116"/>
      <c r="C475" s="121"/>
      <c r="D475" s="213"/>
      <c r="E475" s="213"/>
      <c r="F475" s="213"/>
      <c r="G475" s="213"/>
      <c r="H475" s="213"/>
      <c r="I475" s="213"/>
      <c r="J475" s="213"/>
      <c r="K475" s="213"/>
      <c r="L475" s="213"/>
      <c r="M475" s="213"/>
      <c r="N475" s="213"/>
      <c r="O475" s="217"/>
      <c r="P475" s="113"/>
      <c r="Q475" s="93"/>
      <c r="S475" s="379"/>
      <c r="T475" s="217"/>
      <c r="U475" s="213"/>
      <c r="V475" s="213"/>
      <c r="W475" s="213"/>
      <c r="X475" s="213"/>
      <c r="Y475" s="213"/>
    </row>
    <row r="476" spans="1:25" ht="15.75">
      <c r="A476" s="83">
        <f>A472+1</f>
        <v>11007</v>
      </c>
      <c r="B476" s="115" t="str">
        <f>IF(A476&lt;&gt;0,INDEX('Plan. Orçamentária'!$D$16:$K$306,MATCH(A476,'Plan. Orçamentária'!$D$16:$D$306,0),3),0)</f>
        <v>38.01.060</v>
      </c>
      <c r="C476" s="584" t="str">
        <f>IF(A476&lt;&gt;0,INDEX('Plan. Orçamentária'!$D$16:$K$306,MATCH(A476,'Plan. Orçamentária'!$D$16:$D$306,0),4),0)</f>
        <v>Eletroduto de PVC rígido roscável de 1´ - com acessórios</v>
      </c>
      <c r="D476" s="584"/>
      <c r="E476" s="584"/>
      <c r="F476" s="584"/>
      <c r="G476" s="584"/>
      <c r="H476" s="584"/>
      <c r="I476" s="584"/>
      <c r="J476" s="584"/>
      <c r="K476" s="584"/>
      <c r="L476" s="584"/>
      <c r="M476" s="584"/>
      <c r="N476" s="584"/>
      <c r="O476" s="584"/>
      <c r="P476" s="112" t="str">
        <f>IF(A476&lt;&gt;0,INDEX('Plan. Orçamentária'!$D$16:$K$306,MATCH(A476,'Plan. Orçamentária'!$D$16:$D$306,0),5),0)</f>
        <v>M</v>
      </c>
      <c r="Q476" s="92">
        <f>TRUNC(SUM(O478),2)</f>
        <v>24</v>
      </c>
      <c r="S476" s="379"/>
    </row>
    <row r="477" spans="1:25" ht="15.75">
      <c r="A477" s="82"/>
      <c r="B477" s="116"/>
      <c r="C477" s="121"/>
      <c r="D477" s="213"/>
      <c r="E477" s="213"/>
      <c r="F477" s="213"/>
      <c r="G477" s="213"/>
      <c r="H477" s="216"/>
      <c r="I477" s="213"/>
      <c r="J477" s="216"/>
      <c r="K477" s="213"/>
      <c r="L477" s="215"/>
      <c r="M477" s="215"/>
      <c r="N477" s="218"/>
      <c r="O477" s="222" t="s">
        <v>4</v>
      </c>
      <c r="P477" s="113"/>
      <c r="Q477" s="93"/>
      <c r="S477" s="379"/>
      <c r="T477" s="216"/>
      <c r="U477" s="215"/>
      <c r="V477" s="215"/>
      <c r="W477" s="215"/>
      <c r="X477" s="215"/>
      <c r="Y477" s="215"/>
    </row>
    <row r="478" spans="1:25" ht="15.75">
      <c r="A478" s="82"/>
      <c r="B478" s="116"/>
      <c r="C478" s="121"/>
      <c r="D478" s="213"/>
      <c r="E478" s="213"/>
      <c r="F478" s="213"/>
      <c r="G478" s="219"/>
      <c r="H478" s="220"/>
      <c r="I478" s="213"/>
      <c r="J478" s="213"/>
      <c r="K478" s="213"/>
      <c r="L478" s="213"/>
      <c r="M478" s="213"/>
      <c r="N478" s="213"/>
      <c r="O478" s="433">
        <v>24</v>
      </c>
      <c r="P478" s="113"/>
      <c r="Q478" s="93"/>
      <c r="S478" s="379"/>
      <c r="T478" s="217"/>
      <c r="U478" s="213"/>
      <c r="V478" s="213"/>
      <c r="W478" s="213"/>
      <c r="X478" s="213"/>
      <c r="Y478" s="213"/>
    </row>
    <row r="479" spans="1:25" ht="15.75">
      <c r="A479" s="82"/>
      <c r="B479" s="116"/>
      <c r="C479" s="121"/>
      <c r="D479" s="213"/>
      <c r="E479" s="213"/>
      <c r="F479" s="213"/>
      <c r="G479" s="219"/>
      <c r="H479" s="220"/>
      <c r="I479" s="213"/>
      <c r="J479" s="213"/>
      <c r="K479" s="213"/>
      <c r="L479" s="213"/>
      <c r="M479" s="213"/>
      <c r="N479" s="213"/>
      <c r="O479" s="213"/>
      <c r="P479" s="113"/>
      <c r="Q479" s="93"/>
      <c r="S479" s="379"/>
      <c r="T479" s="213"/>
      <c r="U479" s="213"/>
      <c r="V479" s="213"/>
      <c r="W479" s="213"/>
      <c r="X479" s="213"/>
      <c r="Y479" s="213"/>
    </row>
    <row r="480" spans="1:25" ht="15.75">
      <c r="A480" s="83">
        <f>A476+1</f>
        <v>11008</v>
      </c>
      <c r="B480" s="115" t="str">
        <f>IF(A480&lt;&gt;0,INDEX('Plan. Orçamentária'!$D$16:$K$306,MATCH(A480,'Plan. Orçamentária'!$D$16:$D$306,0),3),0)</f>
        <v>38.19.040</v>
      </c>
      <c r="C480" s="584" t="str">
        <f>IF(A480&lt;&gt;0,INDEX('Plan. Orçamentária'!$D$16:$K$306,MATCH(A480,'Plan. Orçamentária'!$D$16:$D$306,0),4),0)</f>
        <v>Eletroduto de PVC corrugado flexível leve, diâmetro externo de 32 mm</v>
      </c>
      <c r="D480" s="584"/>
      <c r="E480" s="584"/>
      <c r="F480" s="584"/>
      <c r="G480" s="584"/>
      <c r="H480" s="584"/>
      <c r="I480" s="584"/>
      <c r="J480" s="584"/>
      <c r="K480" s="584"/>
      <c r="L480" s="584"/>
      <c r="M480" s="584"/>
      <c r="N480" s="584"/>
      <c r="O480" s="584"/>
      <c r="P480" s="112" t="str">
        <f>IF(A480&lt;&gt;0,INDEX('Plan. Orçamentária'!$D$16:$K$306,MATCH(A480,'Plan. Orçamentária'!$D$16:$D$306,0),5),0)</f>
        <v>M</v>
      </c>
      <c r="Q480" s="92">
        <f>TRUNC(SUM(O482),2)</f>
        <v>24</v>
      </c>
      <c r="S480" s="379"/>
    </row>
    <row r="481" spans="1:25" ht="15.75">
      <c r="A481" s="82"/>
      <c r="B481" s="116"/>
      <c r="C481" s="121"/>
      <c r="D481" s="213"/>
      <c r="E481" s="213"/>
      <c r="F481" s="213"/>
      <c r="G481" s="213"/>
      <c r="H481" s="216"/>
      <c r="I481" s="213"/>
      <c r="J481" s="216"/>
      <c r="K481" s="213"/>
      <c r="L481" s="215"/>
      <c r="M481" s="215"/>
      <c r="N481" s="218"/>
      <c r="O481" s="222" t="s">
        <v>4</v>
      </c>
      <c r="P481" s="113"/>
      <c r="Q481" s="93"/>
      <c r="S481" s="379"/>
      <c r="T481" s="216"/>
      <c r="U481" s="215"/>
      <c r="V481" s="215"/>
      <c r="W481" s="215"/>
      <c r="X481" s="215"/>
      <c r="Y481" s="215"/>
    </row>
    <row r="482" spans="1:25" ht="15.75">
      <c r="A482" s="82"/>
      <c r="B482" s="116"/>
      <c r="C482" s="121"/>
      <c r="D482" s="213"/>
      <c r="E482" s="213"/>
      <c r="F482" s="213"/>
      <c r="G482" s="219"/>
      <c r="H482" s="217"/>
      <c r="I482" s="213"/>
      <c r="J482" s="217"/>
      <c r="K482" s="213"/>
      <c r="L482" s="224"/>
      <c r="M482" s="213"/>
      <c r="N482" s="213"/>
      <c r="O482" s="433">
        <v>24</v>
      </c>
      <c r="P482" s="113"/>
      <c r="Q482" s="93"/>
      <c r="S482" s="379"/>
      <c r="T482" s="217"/>
      <c r="U482" s="213"/>
      <c r="V482" s="221"/>
      <c r="W482" s="213"/>
      <c r="X482" s="221"/>
      <c r="Y482" s="213"/>
    </row>
    <row r="483" spans="1:25" ht="15.75">
      <c r="A483" s="82"/>
      <c r="B483" s="116"/>
      <c r="C483" s="121"/>
      <c r="D483" s="213"/>
      <c r="E483" s="213"/>
      <c r="F483" s="213"/>
      <c r="G483" s="219"/>
      <c r="H483" s="217"/>
      <c r="I483" s="213"/>
      <c r="J483" s="217"/>
      <c r="K483" s="213"/>
      <c r="L483" s="213"/>
      <c r="M483" s="213"/>
      <c r="N483" s="213"/>
      <c r="O483" s="217"/>
      <c r="P483" s="113"/>
      <c r="Q483" s="93"/>
      <c r="S483" s="380"/>
      <c r="T483" s="217"/>
      <c r="U483" s="213"/>
      <c r="V483" s="213"/>
      <c r="W483" s="213"/>
      <c r="X483" s="213"/>
      <c r="Y483" s="213"/>
    </row>
    <row r="484" spans="1:25" ht="15.75">
      <c r="A484" s="83">
        <f>A480+1</f>
        <v>11009</v>
      </c>
      <c r="B484" s="115" t="str">
        <f>IF(A484&lt;&gt;0,INDEX('Plan. Orçamentária'!$D$16:$K$306,MATCH(A484,'Plan. Orçamentária'!$D$16:$D$306,0),3),0)</f>
        <v>66.08.115</v>
      </c>
      <c r="C484" s="584" t="str">
        <f>IF(A484&lt;&gt;0,INDEX('Plan. Orçamentária'!$D$16:$K$306,MATCH(A484,'Plan. Orçamentária'!$D$16:$D$306,0),4),0)</f>
        <v>Rack fechado de piso padrão metálico, 19 x 44 Us x 770 mm</v>
      </c>
      <c r="D484" s="584"/>
      <c r="E484" s="584"/>
      <c r="F484" s="584"/>
      <c r="G484" s="584"/>
      <c r="H484" s="584"/>
      <c r="I484" s="584"/>
      <c r="J484" s="584"/>
      <c r="K484" s="584"/>
      <c r="L484" s="584"/>
      <c r="M484" s="584"/>
      <c r="N484" s="584"/>
      <c r="O484" s="584"/>
      <c r="P484" s="112" t="str">
        <f>IF(A484&lt;&gt;0,INDEX('Plan. Orçamentária'!$D$16:$K$306,MATCH(A484,'Plan. Orçamentária'!$D$16:$D$306,0),5),0)</f>
        <v>UN</v>
      </c>
      <c r="Q484" s="92">
        <f>TRUNC(SUM(O486),2)</f>
        <v>1</v>
      </c>
      <c r="S484" s="379"/>
    </row>
    <row r="485" spans="1:25">
      <c r="A485" s="82"/>
      <c r="B485" s="116"/>
      <c r="C485" s="121"/>
      <c r="D485" s="213"/>
      <c r="E485" s="213"/>
      <c r="F485" s="213"/>
      <c r="G485" s="213"/>
      <c r="H485" s="216"/>
      <c r="I485" s="213"/>
      <c r="J485" s="215"/>
      <c r="K485" s="213"/>
      <c r="L485" s="215"/>
      <c r="M485" s="215"/>
      <c r="N485" s="218"/>
      <c r="O485" s="222" t="s">
        <v>4</v>
      </c>
      <c r="P485" s="113"/>
      <c r="Q485" s="93"/>
      <c r="T485" s="216"/>
      <c r="U485" s="215"/>
      <c r="V485" s="215"/>
      <c r="W485" s="215"/>
      <c r="X485" s="215"/>
      <c r="Y485" s="215"/>
    </row>
    <row r="486" spans="1:25">
      <c r="A486" s="82"/>
      <c r="B486" s="116"/>
      <c r="C486" s="121"/>
      <c r="D486" s="213"/>
      <c r="E486" s="213"/>
      <c r="F486" s="213"/>
      <c r="G486" s="219"/>
      <c r="H486" s="220"/>
      <c r="I486" s="213"/>
      <c r="J486" s="220"/>
      <c r="K486" s="213"/>
      <c r="L486" s="213"/>
      <c r="M486" s="213"/>
      <c r="N486" s="213"/>
      <c r="O486" s="433">
        <v>1</v>
      </c>
      <c r="P486" s="113"/>
      <c r="Q486" s="93"/>
      <c r="T486" s="217"/>
      <c r="U486" s="213"/>
      <c r="V486" s="213"/>
      <c r="W486" s="213"/>
      <c r="X486" s="213"/>
      <c r="Y486" s="213"/>
    </row>
    <row r="487" spans="1:25">
      <c r="A487" s="82"/>
      <c r="B487" s="116"/>
      <c r="C487" s="121"/>
      <c r="D487" s="213"/>
      <c r="E487" s="213"/>
      <c r="F487" s="213"/>
      <c r="G487" s="219"/>
      <c r="H487" s="220"/>
      <c r="I487" s="213"/>
      <c r="J487" s="213"/>
      <c r="K487" s="213"/>
      <c r="L487" s="213"/>
      <c r="M487" s="213"/>
      <c r="N487" s="213"/>
      <c r="O487" s="213"/>
      <c r="P487" s="113"/>
      <c r="Q487" s="93"/>
      <c r="T487" s="213"/>
      <c r="U487" s="213"/>
      <c r="V487" s="213"/>
      <c r="W487" s="213"/>
      <c r="X487" s="213"/>
      <c r="Y487" s="213"/>
    </row>
    <row r="488" spans="1:25" ht="15" customHeight="1">
      <c r="A488" s="84"/>
      <c r="B488" s="425">
        <v>12</v>
      </c>
      <c r="C488" s="424" t="str">
        <f>'Plan. Orçamentária'!E157</f>
        <v>SPDA</v>
      </c>
      <c r="D488" s="424"/>
      <c r="E488" s="424"/>
      <c r="F488" s="424"/>
      <c r="G488" s="424"/>
      <c r="H488" s="424"/>
      <c r="I488" s="424"/>
      <c r="J488" s="424"/>
      <c r="K488" s="424"/>
      <c r="L488" s="424"/>
      <c r="M488" s="424"/>
      <c r="N488" s="424"/>
      <c r="O488" s="424"/>
      <c r="P488" s="421"/>
      <c r="Q488" s="422"/>
      <c r="T488" s="391"/>
    </row>
    <row r="489" spans="1:25">
      <c r="A489" s="83">
        <f>'Plan. Orçamentária'!D158</f>
        <v>12001</v>
      </c>
      <c r="B489" s="115">
        <f>IF(A489&lt;&gt;0,INDEX('Plan. Orçamentária'!$D$16:$K$306,MATCH(A489,'Plan. Orçamentária'!$D$16:$D$306,0),3),0)</f>
        <v>96977</v>
      </c>
      <c r="C489" s="584" t="str">
        <f>IF(A489&lt;&gt;0,INDEX('Plan. Orçamentária'!$D$16:$K$306,MATCH(A489,'Plan. Orçamentária'!$D$16:$D$306,0),4),0)</f>
        <v>CORDOALHA DE COBRE NU 50 MM², ENTERRADA - FORNECIMENTO E INSTALAÇÃO. AF_08/2023</v>
      </c>
      <c r="D489" s="584"/>
      <c r="E489" s="584"/>
      <c r="F489" s="584"/>
      <c r="G489" s="584"/>
      <c r="H489" s="584"/>
      <c r="I489" s="584"/>
      <c r="J489" s="584"/>
      <c r="K489" s="584"/>
      <c r="L489" s="584"/>
      <c r="M489" s="584"/>
      <c r="N489" s="584"/>
      <c r="O489" s="584"/>
      <c r="P489" s="112" t="str">
        <f>IF(A489&lt;&gt;0,INDEX('Plan. Orçamentária'!$D$16:$K$306,MATCH(A489,'Plan. Orçamentária'!$D$16:$D$306,0),5),0)</f>
        <v>M</v>
      </c>
      <c r="Q489" s="92">
        <f>TRUNC(SUM(O491),2)</f>
        <v>72</v>
      </c>
    </row>
    <row r="490" spans="1:25">
      <c r="A490" s="82"/>
      <c r="B490" s="116"/>
      <c r="C490" s="121"/>
      <c r="D490" s="213"/>
      <c r="E490" s="213"/>
      <c r="F490" s="213"/>
      <c r="G490" s="216"/>
      <c r="H490" s="216"/>
      <c r="J490" s="216"/>
      <c r="K490" s="215"/>
      <c r="L490" s="215"/>
      <c r="M490" s="215"/>
      <c r="N490" s="218"/>
      <c r="O490" s="222" t="s">
        <v>4</v>
      </c>
      <c r="P490" s="113"/>
      <c r="Q490" s="93"/>
      <c r="T490" s="216"/>
      <c r="U490" s="215"/>
      <c r="V490" s="215"/>
      <c r="W490" s="215"/>
      <c r="X490" s="215"/>
      <c r="Y490" s="215"/>
    </row>
    <row r="491" spans="1:25">
      <c r="A491" s="82"/>
      <c r="B491" s="116"/>
      <c r="C491" s="121"/>
      <c r="D491" s="213"/>
      <c r="E491" s="213"/>
      <c r="F491" s="213"/>
      <c r="G491" s="213"/>
      <c r="H491" s="219"/>
      <c r="I491" s="213"/>
      <c r="J491" s="220"/>
      <c r="K491" s="213"/>
      <c r="L491" s="213"/>
      <c r="M491" s="213"/>
      <c r="N491" s="213"/>
      <c r="O491" s="433">
        <f>72</f>
        <v>72</v>
      </c>
      <c r="P491" s="113"/>
      <c r="Q491" s="93"/>
      <c r="T491" s="217"/>
      <c r="U491" s="213"/>
      <c r="V491" s="213"/>
      <c r="W491" s="213"/>
      <c r="X491" s="213"/>
      <c r="Y491" s="213"/>
    </row>
    <row r="492" spans="1:25">
      <c r="A492" s="82"/>
      <c r="B492" s="116"/>
      <c r="C492" s="121"/>
      <c r="D492" s="213"/>
      <c r="E492" s="213"/>
      <c r="F492" s="213"/>
      <c r="G492" s="213"/>
      <c r="H492" s="219"/>
      <c r="I492" s="213"/>
      <c r="J492" s="220"/>
      <c r="K492" s="213"/>
      <c r="L492" s="213"/>
      <c r="M492" s="213"/>
      <c r="N492" s="213"/>
      <c r="O492" s="217"/>
      <c r="P492" s="113"/>
      <c r="Q492" s="93"/>
      <c r="T492" s="217"/>
      <c r="U492" s="213"/>
      <c r="V492" s="213"/>
      <c r="W492" s="213"/>
      <c r="X492" s="213"/>
      <c r="Y492" s="213"/>
    </row>
    <row r="493" spans="1:25">
      <c r="A493" s="83">
        <f>A489+1</f>
        <v>12002</v>
      </c>
      <c r="B493" s="115">
        <f>IF(A493&lt;&gt;0,INDEX('Plan. Orçamentária'!$D$16:$K$306,MATCH(A493,'Plan. Orçamentária'!$D$16:$D$306,0),3),0)</f>
        <v>9011095</v>
      </c>
      <c r="C493" s="584" t="str">
        <f>IF(A493&lt;&gt;0,INDEX('Plan. Orçamentária'!$D$16:$K$306,MATCH(A493,'Plan. Orçamentária'!$D$16:$D$306,0),4),0)</f>
        <v>BARRA CHATA DE ALUMÍNIO TIPO FITA 1/8" X 7/8"</v>
      </c>
      <c r="D493" s="584"/>
      <c r="E493" s="584"/>
      <c r="F493" s="584"/>
      <c r="G493" s="584"/>
      <c r="H493" s="584"/>
      <c r="I493" s="584"/>
      <c r="J493" s="584"/>
      <c r="K493" s="584"/>
      <c r="L493" s="584"/>
      <c r="M493" s="584"/>
      <c r="N493" s="584"/>
      <c r="O493" s="584"/>
      <c r="P493" s="112" t="str">
        <f>IF(A493&lt;&gt;0,INDEX('Plan. Orçamentária'!$D$16:$K$306,MATCH(A493,'Plan. Orçamentária'!$D$16:$D$306,0),5),0)</f>
        <v>M</v>
      </c>
      <c r="Q493" s="92">
        <f>TRUNC(SUM(O495),2)</f>
        <v>128</v>
      </c>
    </row>
    <row r="494" spans="1:25">
      <c r="A494" s="82"/>
      <c r="B494" s="116"/>
      <c r="C494" s="121"/>
      <c r="D494" s="213"/>
      <c r="E494" s="213"/>
      <c r="F494" s="213"/>
      <c r="G494" s="213"/>
      <c r="H494" s="213"/>
      <c r="I494" s="213"/>
      <c r="J494" s="213"/>
      <c r="K494" s="213"/>
      <c r="L494" s="215"/>
      <c r="M494" s="215"/>
      <c r="N494" s="218"/>
      <c r="O494" s="222" t="s">
        <v>4</v>
      </c>
      <c r="P494" s="113"/>
      <c r="Q494" s="93"/>
      <c r="T494" s="216"/>
      <c r="U494" s="215"/>
      <c r="V494" s="215"/>
      <c r="W494" s="215"/>
      <c r="X494" s="215"/>
      <c r="Y494" s="215"/>
    </row>
    <row r="495" spans="1:25" ht="15.75">
      <c r="A495" s="82"/>
      <c r="B495" s="116"/>
      <c r="C495" s="121"/>
      <c r="D495" s="213"/>
      <c r="E495" s="213"/>
      <c r="F495" s="213"/>
      <c r="G495" s="213"/>
      <c r="H495" s="213"/>
      <c r="I495" s="213"/>
      <c r="J495" s="213"/>
      <c r="K495" s="213"/>
      <c r="L495" s="213"/>
      <c r="M495" s="213"/>
      <c r="N495" s="213"/>
      <c r="O495" s="433">
        <f>96+8*4</f>
        <v>128</v>
      </c>
      <c r="P495" s="113"/>
      <c r="Q495" s="93"/>
      <c r="S495" s="379"/>
      <c r="T495" s="217"/>
      <c r="U495" s="213"/>
      <c r="V495" s="213"/>
      <c r="W495" s="213"/>
      <c r="X495" s="213"/>
      <c r="Y495" s="213"/>
    </row>
    <row r="496" spans="1:25" ht="15.75">
      <c r="A496" s="82"/>
      <c r="B496" s="116"/>
      <c r="C496" s="121"/>
      <c r="D496" s="213"/>
      <c r="E496" s="213"/>
      <c r="F496" s="213"/>
      <c r="G496" s="213"/>
      <c r="H496" s="213"/>
      <c r="I496" s="213"/>
      <c r="J496" s="213"/>
      <c r="K496" s="213"/>
      <c r="L496" s="213"/>
      <c r="M496" s="213"/>
      <c r="N496" s="213"/>
      <c r="O496" s="217"/>
      <c r="P496" s="113"/>
      <c r="Q496" s="93"/>
      <c r="S496" s="379"/>
      <c r="T496" s="217"/>
      <c r="U496" s="213"/>
      <c r="V496" s="213"/>
      <c r="W496" s="213"/>
      <c r="X496" s="213"/>
      <c r="Y496" s="213"/>
    </row>
    <row r="497" spans="1:25" ht="15.75">
      <c r="A497" s="83">
        <f>A493+1</f>
        <v>12003</v>
      </c>
      <c r="B497" s="115">
        <f>IF(A497&lt;&gt;0,INDEX('Plan. Orçamentária'!$D$16:$K$306,MATCH(A497,'Plan. Orçamentária'!$D$16:$D$306,0),3),0)</f>
        <v>9011014</v>
      </c>
      <c r="C497" s="584" t="str">
        <f>IF(A497&lt;&gt;0,INDEX('Plan. Orçamentária'!$D$16:$K$306,MATCH(A497,'Plan. Orçamentária'!$D$16:$D$306,0),4),0)</f>
        <v>CAIXA DE INSPEÇÃO DE ATERRAMENTO TIPO EMBUTIR COM TAMPA E ALÇA</v>
      </c>
      <c r="D497" s="584"/>
      <c r="E497" s="584"/>
      <c r="F497" s="584"/>
      <c r="G497" s="584"/>
      <c r="H497" s="584"/>
      <c r="I497" s="584"/>
      <c r="J497" s="584"/>
      <c r="K497" s="584"/>
      <c r="L497" s="584"/>
      <c r="M497" s="584"/>
      <c r="N497" s="584"/>
      <c r="O497" s="584"/>
      <c r="P497" s="112" t="str">
        <f>IF(A497&lt;&gt;0,INDEX('Plan. Orçamentária'!$D$16:$K$306,MATCH(A497,'Plan. Orçamentária'!$D$16:$D$306,0),5),0)</f>
        <v>UN</v>
      </c>
      <c r="Q497" s="92">
        <f>TRUNC(SUM(O499),2)</f>
        <v>2</v>
      </c>
      <c r="S497" s="379"/>
    </row>
    <row r="498" spans="1:25" ht="15.75">
      <c r="A498" s="82"/>
      <c r="B498" s="116"/>
      <c r="C498" s="121"/>
      <c r="D498" s="213"/>
      <c r="E498" s="213"/>
      <c r="F498" s="213"/>
      <c r="G498" s="213"/>
      <c r="H498" s="216"/>
      <c r="I498" s="213"/>
      <c r="J498" s="216"/>
      <c r="K498" s="213"/>
      <c r="L498" s="215"/>
      <c r="M498" s="215"/>
      <c r="N498" s="218"/>
      <c r="O498" s="222" t="s">
        <v>4</v>
      </c>
      <c r="P498" s="113"/>
      <c r="Q498" s="93"/>
      <c r="S498" s="379"/>
      <c r="T498" s="216"/>
      <c r="U498" s="215"/>
      <c r="V498" s="215"/>
      <c r="W498" s="215"/>
      <c r="X498" s="215"/>
      <c r="Y498" s="215"/>
    </row>
    <row r="499" spans="1:25" ht="15.75">
      <c r="A499" s="82"/>
      <c r="B499" s="116"/>
      <c r="C499" s="121"/>
      <c r="D499" s="213"/>
      <c r="E499" s="213"/>
      <c r="F499" s="213"/>
      <c r="G499" s="219"/>
      <c r="H499" s="220"/>
      <c r="I499" s="213"/>
      <c r="J499" s="213"/>
      <c r="K499" s="213"/>
      <c r="L499" s="213"/>
      <c r="M499" s="213"/>
      <c r="N499" s="213"/>
      <c r="O499" s="433">
        <v>2</v>
      </c>
      <c r="P499" s="113"/>
      <c r="Q499" s="93"/>
      <c r="S499" s="379"/>
      <c r="T499" s="217"/>
      <c r="U499" s="213"/>
      <c r="V499" s="213"/>
      <c r="W499" s="213"/>
      <c r="X499" s="213"/>
      <c r="Y499" s="213"/>
    </row>
    <row r="500" spans="1:25" ht="15.75">
      <c r="A500" s="82"/>
      <c r="B500" s="116"/>
      <c r="C500" s="121"/>
      <c r="D500" s="213"/>
      <c r="E500" s="213"/>
      <c r="F500" s="213"/>
      <c r="G500" s="219"/>
      <c r="H500" s="220"/>
      <c r="I500" s="213"/>
      <c r="J500" s="213"/>
      <c r="K500" s="213"/>
      <c r="L500" s="213"/>
      <c r="M500" s="213"/>
      <c r="N500" s="213"/>
      <c r="O500" s="213"/>
      <c r="P500" s="113"/>
      <c r="Q500" s="93"/>
      <c r="S500" s="379"/>
      <c r="T500" s="213"/>
      <c r="U500" s="213"/>
      <c r="V500" s="213"/>
      <c r="W500" s="213"/>
      <c r="X500" s="213"/>
      <c r="Y500" s="213"/>
    </row>
    <row r="501" spans="1:25" ht="15.75">
      <c r="A501" s="83">
        <f>A497+1</f>
        <v>12004</v>
      </c>
      <c r="B501" s="115">
        <f>IF(A501&lt;&gt;0,INDEX('Plan. Orçamentária'!$D$16:$K$306,MATCH(A501,'Plan. Orçamentária'!$D$16:$D$306,0),3),0)</f>
        <v>9083097</v>
      </c>
      <c r="C501" s="584" t="str">
        <f>IF(A501&lt;&gt;0,INDEX('Plan. Orçamentária'!$D$16:$K$306,MATCH(A501,'Plan. Orçamentária'!$D$16:$D$306,0),4),0)</f>
        <v>HASTE "COPPERWELD " - 3/4"X3,00M</v>
      </c>
      <c r="D501" s="584"/>
      <c r="E501" s="584"/>
      <c r="F501" s="584"/>
      <c r="G501" s="584"/>
      <c r="H501" s="584"/>
      <c r="I501" s="584"/>
      <c r="J501" s="584"/>
      <c r="K501" s="584"/>
      <c r="L501" s="584"/>
      <c r="M501" s="584"/>
      <c r="N501" s="584"/>
      <c r="O501" s="584"/>
      <c r="P501" s="112" t="str">
        <f>IF(A501&lt;&gt;0,INDEX('Plan. Orçamentária'!$D$16:$K$306,MATCH(A501,'Plan. Orçamentária'!$D$16:$D$306,0),5),0)</f>
        <v>UN</v>
      </c>
      <c r="Q501" s="92">
        <f>TRUNC(SUM(O503),2)</f>
        <v>2</v>
      </c>
      <c r="S501" s="379"/>
    </row>
    <row r="502" spans="1:25" ht="15.75">
      <c r="A502" s="82"/>
      <c r="B502" s="116"/>
      <c r="C502" s="121"/>
      <c r="D502" s="213"/>
      <c r="E502" s="213"/>
      <c r="F502" s="213"/>
      <c r="G502" s="213"/>
      <c r="H502" s="216"/>
      <c r="I502" s="213"/>
      <c r="J502" s="216"/>
      <c r="K502" s="213"/>
      <c r="L502" s="215"/>
      <c r="M502" s="215"/>
      <c r="N502" s="218"/>
      <c r="O502" s="222" t="s">
        <v>4</v>
      </c>
      <c r="P502" s="113"/>
      <c r="Q502" s="93"/>
      <c r="S502" s="379"/>
      <c r="T502" s="216"/>
      <c r="U502" s="215"/>
      <c r="V502" s="215"/>
      <c r="W502" s="215"/>
      <c r="X502" s="215"/>
      <c r="Y502" s="215"/>
    </row>
    <row r="503" spans="1:25" ht="15.75">
      <c r="A503" s="82"/>
      <c r="B503" s="116"/>
      <c r="C503" s="121"/>
      <c r="D503" s="213"/>
      <c r="E503" s="213"/>
      <c r="F503" s="213"/>
      <c r="G503" s="219"/>
      <c r="H503" s="217"/>
      <c r="I503" s="213"/>
      <c r="J503" s="217"/>
      <c r="K503" s="213"/>
      <c r="L503" s="224"/>
      <c r="M503" s="213"/>
      <c r="N503" s="213"/>
      <c r="O503" s="433">
        <v>2</v>
      </c>
      <c r="P503" s="113"/>
      <c r="Q503" s="93"/>
      <c r="S503" s="379"/>
      <c r="T503" s="217"/>
      <c r="U503" s="213"/>
      <c r="V503" s="221"/>
      <c r="W503" s="213"/>
      <c r="X503" s="221"/>
      <c r="Y503" s="213"/>
    </row>
    <row r="504" spans="1:25" ht="15.75">
      <c r="A504" s="82"/>
      <c r="B504" s="116"/>
      <c r="C504" s="121"/>
      <c r="D504" s="213"/>
      <c r="E504" s="213"/>
      <c r="F504" s="213"/>
      <c r="G504" s="219"/>
      <c r="H504" s="217"/>
      <c r="I504" s="213"/>
      <c r="J504" s="217"/>
      <c r="K504" s="213"/>
      <c r="L504" s="213"/>
      <c r="M504" s="213"/>
      <c r="N504" s="213"/>
      <c r="O504" s="217"/>
      <c r="P504" s="113"/>
      <c r="Q504" s="93"/>
      <c r="S504" s="380"/>
      <c r="T504" s="217"/>
      <c r="U504" s="213"/>
      <c r="V504" s="213"/>
      <c r="W504" s="213"/>
      <c r="X504" s="213"/>
      <c r="Y504" s="213"/>
    </row>
    <row r="505" spans="1:25" ht="15.75">
      <c r="A505" s="83">
        <f>A501+1</f>
        <v>12005</v>
      </c>
      <c r="B505" s="115" t="str">
        <f>IF(A505&lt;&gt;0,INDEX('Plan. Orçamentária'!$D$16:$K$306,MATCH(A505,'Plan. Orçamentária'!$D$16:$D$306,0),3),0)</f>
        <v>42.05.380</v>
      </c>
      <c r="C505" s="584" t="str">
        <f>IF(A505&lt;&gt;0,INDEX('Plan. Orçamentária'!$D$16:$K$306,MATCH(A505,'Plan. Orçamentária'!$D$16:$D$306,0),4),0)</f>
        <v>Caixa de equalização, de embutir, em aço com barramento, de 200 x 200 mm e tampa</v>
      </c>
      <c r="D505" s="584"/>
      <c r="E505" s="584"/>
      <c r="F505" s="584"/>
      <c r="G505" s="584"/>
      <c r="H505" s="584"/>
      <c r="I505" s="584"/>
      <c r="J505" s="584"/>
      <c r="K505" s="584"/>
      <c r="L505" s="584"/>
      <c r="M505" s="584"/>
      <c r="N505" s="584"/>
      <c r="O505" s="584"/>
      <c r="P505" s="112" t="str">
        <f>IF(A505&lt;&gt;0,INDEX('Plan. Orçamentária'!$D$16:$K$306,MATCH(A505,'Plan. Orçamentária'!$D$16:$D$306,0),5),0)</f>
        <v>UN</v>
      </c>
      <c r="Q505" s="92">
        <f>TRUNC(SUM(O507),2)</f>
        <v>1</v>
      </c>
      <c r="S505" s="379"/>
    </row>
    <row r="506" spans="1:25">
      <c r="A506" s="82"/>
      <c r="B506" s="116"/>
      <c r="C506" s="121"/>
      <c r="D506" s="213"/>
      <c r="E506" s="213"/>
      <c r="F506" s="213"/>
      <c r="G506" s="213"/>
      <c r="H506" s="216"/>
      <c r="I506" s="213"/>
      <c r="J506" s="215"/>
      <c r="K506" s="213"/>
      <c r="L506" s="215"/>
      <c r="M506" s="215"/>
      <c r="N506" s="218"/>
      <c r="O506" s="222" t="s">
        <v>4</v>
      </c>
      <c r="P506" s="113"/>
      <c r="Q506" s="93"/>
      <c r="T506" s="216"/>
      <c r="U506" s="215"/>
      <c r="V506" s="215"/>
      <c r="W506" s="215"/>
      <c r="X506" s="215"/>
      <c r="Y506" s="215"/>
    </row>
    <row r="507" spans="1:25">
      <c r="A507" s="82"/>
      <c r="B507" s="116"/>
      <c r="C507" s="121"/>
      <c r="D507" s="213"/>
      <c r="E507" s="213"/>
      <c r="F507" s="213"/>
      <c r="G507" s="219"/>
      <c r="H507" s="220"/>
      <c r="I507" s="213"/>
      <c r="J507" s="220"/>
      <c r="K507" s="213"/>
      <c r="L507" s="213"/>
      <c r="M507" s="213"/>
      <c r="N507" s="213"/>
      <c r="O507" s="433">
        <v>1</v>
      </c>
      <c r="P507" s="113"/>
      <c r="Q507" s="93"/>
      <c r="T507" s="217"/>
      <c r="U507" s="213"/>
      <c r="V507" s="213"/>
      <c r="W507" s="213"/>
      <c r="X507" s="213"/>
      <c r="Y507" s="213"/>
    </row>
    <row r="508" spans="1:25">
      <c r="A508" s="82"/>
      <c r="B508" s="116"/>
      <c r="C508" s="121"/>
      <c r="D508" s="213"/>
      <c r="E508" s="213"/>
      <c r="F508" s="213"/>
      <c r="G508" s="219"/>
      <c r="H508" s="220"/>
      <c r="I508" s="213"/>
      <c r="J508" s="213"/>
      <c r="K508" s="213"/>
      <c r="L508" s="213"/>
      <c r="M508" s="213"/>
      <c r="N508" s="213"/>
      <c r="O508" s="213"/>
      <c r="P508" s="113"/>
      <c r="Q508" s="93"/>
      <c r="T508" s="213"/>
      <c r="U508" s="213"/>
      <c r="V508" s="213"/>
      <c r="W508" s="213"/>
      <c r="X508" s="213"/>
      <c r="Y508" s="213"/>
    </row>
    <row r="509" spans="1:25" ht="15.75">
      <c r="A509" s="83">
        <f>A505+1</f>
        <v>12006</v>
      </c>
      <c r="B509" s="115" t="str">
        <f>IF(A509&lt;&gt;0,INDEX('Plan. Orçamentária'!$D$16:$K$306,MATCH(A509,'Plan. Orçamentária'!$D$16:$D$306,0),3),0)</f>
        <v>38.01.060</v>
      </c>
      <c r="C509" s="584" t="str">
        <f>IF(A509&lt;&gt;0,INDEX('Plan. Orçamentária'!$D$16:$K$306,MATCH(A509,'Plan. Orçamentária'!$D$16:$D$306,0),4),0)</f>
        <v>Eletroduto de PVC rígido roscável de 1´ - com acessórios</v>
      </c>
      <c r="D509" s="584"/>
      <c r="E509" s="584"/>
      <c r="F509" s="584"/>
      <c r="G509" s="584"/>
      <c r="H509" s="584"/>
      <c r="I509" s="584"/>
      <c r="J509" s="584"/>
      <c r="K509" s="584"/>
      <c r="L509" s="584"/>
      <c r="M509" s="584"/>
      <c r="N509" s="584"/>
      <c r="O509" s="584"/>
      <c r="P509" s="112" t="str">
        <f>IF(A509&lt;&gt;0,INDEX('Plan. Orçamentária'!$D$16:$K$306,MATCH(A509,'Plan. Orçamentária'!$D$16:$D$306,0),5),0)</f>
        <v>M</v>
      </c>
      <c r="Q509" s="92">
        <f>TRUNC(SUM(O511),2)</f>
        <v>72</v>
      </c>
      <c r="S509" s="379"/>
    </row>
    <row r="510" spans="1:25" ht="15.75">
      <c r="A510" s="82"/>
      <c r="B510" s="116"/>
      <c r="C510" s="121"/>
      <c r="D510" s="213"/>
      <c r="E510" s="213"/>
      <c r="F510" s="213"/>
      <c r="G510" s="213"/>
      <c r="H510" s="216"/>
      <c r="I510" s="213"/>
      <c r="J510" s="216"/>
      <c r="K510" s="213"/>
      <c r="L510" s="215"/>
      <c r="M510" s="215"/>
      <c r="N510" s="218"/>
      <c r="O510" s="222" t="s">
        <v>4</v>
      </c>
      <c r="P510" s="113"/>
      <c r="Q510" s="93"/>
      <c r="S510" s="379"/>
      <c r="T510" s="216"/>
      <c r="U510" s="215"/>
      <c r="V510" s="215"/>
      <c r="W510" s="215"/>
      <c r="X510" s="215"/>
      <c r="Y510" s="215"/>
    </row>
    <row r="511" spans="1:25" ht="15.75">
      <c r="A511" s="82"/>
      <c r="B511" s="116"/>
      <c r="C511" s="121"/>
      <c r="D511" s="213"/>
      <c r="E511" s="213"/>
      <c r="F511" s="213"/>
      <c r="G511" s="219"/>
      <c r="H511" s="217"/>
      <c r="I511" s="213"/>
      <c r="J511" s="217"/>
      <c r="K511" s="213"/>
      <c r="L511" s="224"/>
      <c r="M511" s="213"/>
      <c r="N511" s="213"/>
      <c r="O511" s="433">
        <v>72</v>
      </c>
      <c r="P511" s="113"/>
      <c r="Q511" s="93"/>
      <c r="S511" s="379"/>
      <c r="T511" s="217"/>
      <c r="U511" s="213"/>
      <c r="V511" s="221"/>
      <c r="W511" s="213"/>
      <c r="X511" s="221"/>
      <c r="Y511" s="213"/>
    </row>
    <row r="512" spans="1:25" ht="15.75">
      <c r="A512" s="82"/>
      <c r="B512" s="116"/>
      <c r="C512" s="121"/>
      <c r="D512" s="213"/>
      <c r="E512" s="213"/>
      <c r="F512" s="213"/>
      <c r="G512" s="219"/>
      <c r="H512" s="217"/>
      <c r="I512" s="213"/>
      <c r="J512" s="217"/>
      <c r="K512" s="213"/>
      <c r="L512" s="213"/>
      <c r="M512" s="213"/>
      <c r="N512" s="213"/>
      <c r="O512" s="217"/>
      <c r="P512" s="113"/>
      <c r="Q512" s="93"/>
      <c r="S512" s="380"/>
      <c r="T512" s="217"/>
      <c r="U512" s="213"/>
      <c r="V512" s="213"/>
      <c r="W512" s="213"/>
      <c r="X512" s="213"/>
      <c r="Y512" s="213"/>
    </row>
    <row r="513" spans="1:25" ht="15.75">
      <c r="A513" s="83">
        <f>A509+1</f>
        <v>12007</v>
      </c>
      <c r="B513" s="115">
        <f>IF(A513&lt;&gt;0,INDEX('Plan. Orçamentária'!$D$16:$K$306,MATCH(A513,'Plan. Orçamentária'!$D$16:$D$306,0),3),0)</f>
        <v>9083057</v>
      </c>
      <c r="C513" s="584" t="str">
        <f>IF(A513&lt;&gt;0,INDEX('Plan. Orçamentária'!$D$16:$K$306,MATCH(A513,'Plan. Orçamentária'!$D$16:$D$306,0),4),0)</f>
        <v>TERMINAL AÉREO EM AÇO GALVANIZADO COM BASE DE FIXAÇÃO H=30CM</v>
      </c>
      <c r="D513" s="584"/>
      <c r="E513" s="584"/>
      <c r="F513" s="584"/>
      <c r="G513" s="584"/>
      <c r="H513" s="584"/>
      <c r="I513" s="584"/>
      <c r="J513" s="584"/>
      <c r="K513" s="584"/>
      <c r="L513" s="584"/>
      <c r="M513" s="584"/>
      <c r="N513" s="584"/>
      <c r="O513" s="584"/>
      <c r="P513" s="112" t="str">
        <f>IF(A513&lt;&gt;0,INDEX('Plan. Orçamentária'!$D$16:$K$306,MATCH(A513,'Plan. Orçamentária'!$D$16:$D$306,0),5),0)</f>
        <v>UN</v>
      </c>
      <c r="Q513" s="92">
        <f>TRUNC(SUM(O515),2)</f>
        <v>8</v>
      </c>
      <c r="S513" s="379"/>
    </row>
    <row r="514" spans="1:25">
      <c r="A514" s="82"/>
      <c r="B514" s="116"/>
      <c r="C514" s="121"/>
      <c r="D514" s="213"/>
      <c r="E514" s="213"/>
      <c r="F514" s="213"/>
      <c r="G514" s="213"/>
      <c r="H514" s="216"/>
      <c r="I514" s="213"/>
      <c r="J514" s="215"/>
      <c r="K514" s="213"/>
      <c r="L514" s="215"/>
      <c r="M514" s="215"/>
      <c r="N514" s="218"/>
      <c r="O514" s="222" t="s">
        <v>4</v>
      </c>
      <c r="P514" s="113"/>
      <c r="Q514" s="93"/>
      <c r="T514" s="216"/>
      <c r="U514" s="215"/>
      <c r="V514" s="215"/>
      <c r="W514" s="215"/>
      <c r="X514" s="215"/>
      <c r="Y514" s="215"/>
    </row>
    <row r="515" spans="1:25">
      <c r="A515" s="82"/>
      <c r="B515" s="116"/>
      <c r="C515" s="121"/>
      <c r="D515" s="213"/>
      <c r="E515" s="213"/>
      <c r="F515" s="213"/>
      <c r="G515" s="219"/>
      <c r="H515" s="220"/>
      <c r="I515" s="213"/>
      <c r="J515" s="220"/>
      <c r="K515" s="213"/>
      <c r="L515" s="213"/>
      <c r="M515" s="213"/>
      <c r="N515" s="213"/>
      <c r="O515" s="433">
        <v>8</v>
      </c>
      <c r="P515" s="113"/>
      <c r="Q515" s="93"/>
      <c r="T515" s="217"/>
      <c r="U515" s="213"/>
      <c r="V515" s="213"/>
      <c r="W515" s="213"/>
      <c r="X515" s="213"/>
      <c r="Y515" s="213"/>
    </row>
    <row r="516" spans="1:25">
      <c r="A516" s="82"/>
      <c r="B516" s="116"/>
      <c r="C516" s="121"/>
      <c r="D516" s="213"/>
      <c r="E516" s="213"/>
      <c r="F516" s="213"/>
      <c r="G516" s="219"/>
      <c r="H516" s="220"/>
      <c r="I516" s="213"/>
      <c r="J516" s="213"/>
      <c r="K516" s="213"/>
      <c r="L516" s="213"/>
      <c r="M516" s="213"/>
      <c r="N516" s="213"/>
      <c r="O516" s="213"/>
      <c r="P516" s="113"/>
      <c r="Q516" s="93"/>
      <c r="T516" s="213"/>
      <c r="U516" s="213"/>
      <c r="V516" s="213"/>
      <c r="W516" s="213"/>
      <c r="X516" s="213"/>
      <c r="Y516" s="213"/>
    </row>
    <row r="517" spans="1:25" ht="15" customHeight="1">
      <c r="A517" s="84"/>
      <c r="B517" s="425">
        <v>13</v>
      </c>
      <c r="C517" s="424" t="str">
        <f>'Plan. Orçamentária'!E166</f>
        <v>ENERGIA SOLAR</v>
      </c>
      <c r="D517" s="424"/>
      <c r="E517" s="424"/>
      <c r="F517" s="424"/>
      <c r="G517" s="424"/>
      <c r="H517" s="424"/>
      <c r="I517" s="424"/>
      <c r="J517" s="424"/>
      <c r="K517" s="424"/>
      <c r="L517" s="424"/>
      <c r="M517" s="424"/>
      <c r="N517" s="424"/>
      <c r="O517" s="424"/>
      <c r="P517" s="421"/>
      <c r="Q517" s="422"/>
      <c r="T517" s="391"/>
    </row>
    <row r="518" spans="1:25">
      <c r="A518" s="83">
        <f>'Plan. Orçamentária'!D167</f>
        <v>13001</v>
      </c>
      <c r="B518" s="115">
        <f>IF(A518&lt;&gt;0,INDEX('Plan. Orçamentária'!$D$16:$K$306,MATCH(A518,'Plan. Orçamentária'!$D$16:$D$306,0),3),0)</f>
        <v>9006036</v>
      </c>
      <c r="C518" s="584" t="str">
        <f>IF(A518&lt;&gt;0,INDEX('Plan. Orçamentária'!$D$16:$K$306,MATCH(A518,'Plan. Orçamentária'!$D$16:$D$306,0),4),0)</f>
        <v>CHAVE SECCIONADORA ROTATIVA ABERTURA SOB CARGA TIPO (PACCO) - 3X63A</v>
      </c>
      <c r="D518" s="584"/>
      <c r="E518" s="584"/>
      <c r="F518" s="584"/>
      <c r="G518" s="584"/>
      <c r="H518" s="584"/>
      <c r="I518" s="584"/>
      <c r="J518" s="584"/>
      <c r="K518" s="584"/>
      <c r="L518" s="584"/>
      <c r="M518" s="584"/>
      <c r="N518" s="584"/>
      <c r="O518" s="584"/>
      <c r="P518" s="112" t="str">
        <f>IF(A518&lt;&gt;0,INDEX('Plan. Orçamentária'!$D$16:$K$306,MATCH(A518,'Plan. Orçamentária'!$D$16:$D$306,0),5),0)</f>
        <v>UN</v>
      </c>
      <c r="Q518" s="92">
        <f>TRUNC(SUM(O520),2)</f>
        <v>2</v>
      </c>
    </row>
    <row r="519" spans="1:25">
      <c r="A519" s="82"/>
      <c r="B519" s="116"/>
      <c r="C519" s="121"/>
      <c r="D519" s="213"/>
      <c r="E519" s="213"/>
      <c r="F519" s="213"/>
      <c r="G519" s="216"/>
      <c r="H519" s="216"/>
      <c r="J519" s="216"/>
      <c r="K519" s="215"/>
      <c r="L519" s="215"/>
      <c r="M519" s="215"/>
      <c r="N519" s="218"/>
      <c r="O519" s="222" t="s">
        <v>4</v>
      </c>
      <c r="P519" s="113"/>
      <c r="Q519" s="93"/>
      <c r="T519" s="216"/>
      <c r="U519" s="215"/>
      <c r="V519" s="215"/>
      <c r="W519" s="215"/>
      <c r="X519" s="215"/>
      <c r="Y519" s="215"/>
    </row>
    <row r="520" spans="1:25">
      <c r="A520" s="82"/>
      <c r="B520" s="116"/>
      <c r="C520" s="121"/>
      <c r="D520" s="213"/>
      <c r="E520" s="213"/>
      <c r="F520" s="213"/>
      <c r="G520" s="213"/>
      <c r="H520" s="219"/>
      <c r="I520" s="213"/>
      <c r="J520" s="220"/>
      <c r="K520" s="213"/>
      <c r="L520" s="213"/>
      <c r="M520" s="213"/>
      <c r="N520" s="213"/>
      <c r="O520" s="433">
        <v>2</v>
      </c>
      <c r="P520" s="113"/>
      <c r="Q520" s="93"/>
      <c r="T520" s="217"/>
      <c r="U520" s="213"/>
      <c r="V520" s="213"/>
      <c r="W520" s="213"/>
      <c r="X520" s="213"/>
      <c r="Y520" s="213"/>
    </row>
    <row r="521" spans="1:25">
      <c r="A521" s="82"/>
      <c r="B521" s="116"/>
      <c r="C521" s="121"/>
      <c r="D521" s="213"/>
      <c r="E521" s="213"/>
      <c r="F521" s="213"/>
      <c r="G521" s="213"/>
      <c r="H521" s="219"/>
      <c r="I521" s="213"/>
      <c r="J521" s="220"/>
      <c r="K521" s="213"/>
      <c r="L521" s="213"/>
      <c r="M521" s="213"/>
      <c r="N521" s="213"/>
      <c r="O521" s="217"/>
      <c r="P521" s="113"/>
      <c r="Q521" s="93"/>
      <c r="T521" s="217"/>
      <c r="U521" s="213"/>
      <c r="V521" s="213"/>
      <c r="W521" s="213"/>
      <c r="X521" s="213"/>
      <c r="Y521" s="213"/>
    </row>
    <row r="522" spans="1:25">
      <c r="A522" s="83">
        <f>A518+1</f>
        <v>13002</v>
      </c>
      <c r="B522" s="115">
        <f>IF(A522&lt;&gt;0,INDEX('Plan. Orçamentária'!$D$16:$K$306,MATCH(A522,'Plan. Orçamentária'!$D$16:$D$306,0),3),0)</f>
        <v>9017003</v>
      </c>
      <c r="C522" s="584" t="str">
        <f>IF(A522&lt;&gt;0,INDEX('Plan. Orçamentária'!$D$16:$K$306,MATCH(A522,'Plan. Orçamentária'!$D$16:$D$306,0),4),0)</f>
        <v>DISPOSITIVO DE PROTEÇÃO CONTRA SURTOS - DPS - 1000 VCC - 45 KA - CLASSE I</v>
      </c>
      <c r="D522" s="584"/>
      <c r="E522" s="584"/>
      <c r="F522" s="584"/>
      <c r="G522" s="584"/>
      <c r="H522" s="584"/>
      <c r="I522" s="584"/>
      <c r="J522" s="584"/>
      <c r="K522" s="584"/>
      <c r="L522" s="584"/>
      <c r="M522" s="584"/>
      <c r="N522" s="584"/>
      <c r="O522" s="584"/>
      <c r="P522" s="112" t="str">
        <f>IF(A522&lt;&gt;0,INDEX('Plan. Orçamentária'!$D$16:$K$306,MATCH(A522,'Plan. Orçamentária'!$D$16:$D$306,0),5),0)</f>
        <v>UN</v>
      </c>
      <c r="Q522" s="92">
        <f>TRUNC(SUM(O524),2)</f>
        <v>4</v>
      </c>
    </row>
    <row r="523" spans="1:25">
      <c r="A523" s="82"/>
      <c r="B523" s="116"/>
      <c r="C523" s="121"/>
      <c r="D523" s="213"/>
      <c r="E523" s="213"/>
      <c r="F523" s="213"/>
      <c r="G523" s="213"/>
      <c r="H523" s="213"/>
      <c r="I523" s="213"/>
      <c r="J523" s="213"/>
      <c r="K523" s="213"/>
      <c r="L523" s="215"/>
      <c r="M523" s="215"/>
      <c r="N523" s="218"/>
      <c r="O523" s="222" t="s">
        <v>4</v>
      </c>
      <c r="P523" s="113"/>
      <c r="Q523" s="93"/>
      <c r="T523" s="216"/>
      <c r="U523" s="215"/>
      <c r="V523" s="215"/>
      <c r="W523" s="215"/>
      <c r="X523" s="215"/>
      <c r="Y523" s="215"/>
    </row>
    <row r="524" spans="1:25" ht="15.75">
      <c r="A524" s="82"/>
      <c r="B524" s="116"/>
      <c r="C524" s="121"/>
      <c r="D524" s="213"/>
      <c r="E524" s="213"/>
      <c r="F524" s="213"/>
      <c r="G524" s="213"/>
      <c r="H524" s="213"/>
      <c r="I524" s="213"/>
      <c r="J524" s="213"/>
      <c r="K524" s="213"/>
      <c r="L524" s="213"/>
      <c r="M524" s="213"/>
      <c r="N524" s="213"/>
      <c r="O524" s="433">
        <v>4</v>
      </c>
      <c r="P524" s="113"/>
      <c r="Q524" s="93"/>
      <c r="S524" s="379"/>
      <c r="T524" s="217"/>
      <c r="U524" s="213"/>
      <c r="V524" s="213"/>
      <c r="W524" s="213"/>
      <c r="X524" s="213"/>
      <c r="Y524" s="213"/>
    </row>
    <row r="525" spans="1:25" ht="15.75">
      <c r="A525" s="82"/>
      <c r="B525" s="116"/>
      <c r="C525" s="121"/>
      <c r="D525" s="213"/>
      <c r="E525" s="213"/>
      <c r="F525" s="213"/>
      <c r="G525" s="213"/>
      <c r="H525" s="213"/>
      <c r="I525" s="213"/>
      <c r="J525" s="213"/>
      <c r="K525" s="213"/>
      <c r="L525" s="213"/>
      <c r="M525" s="213"/>
      <c r="N525" s="213"/>
      <c r="O525" s="217"/>
      <c r="P525" s="113"/>
      <c r="Q525" s="93"/>
      <c r="S525" s="379"/>
      <c r="T525" s="217"/>
      <c r="U525" s="213"/>
      <c r="V525" s="213"/>
      <c r="W525" s="213"/>
      <c r="X525" s="213"/>
      <c r="Y525" s="213"/>
    </row>
    <row r="526" spans="1:25" ht="15.75">
      <c r="A526" s="83">
        <f>A522+1</f>
        <v>13003</v>
      </c>
      <c r="B526" s="115">
        <f>IF(A526&lt;&gt;0,INDEX('Plan. Orçamentária'!$D$16:$K$306,MATCH(A526,'Plan. Orçamentária'!$D$16:$D$306,0),3),0)</f>
        <v>93670</v>
      </c>
      <c r="C526" s="584" t="str">
        <f>IF(A526&lt;&gt;0,INDEX('Plan. Orçamentária'!$D$16:$K$306,MATCH(A526,'Plan. Orçamentária'!$D$16:$D$306,0),4),0)</f>
        <v>DISJUNTOR TRIPOLAR TIPO DIN, CORRENTE NOMINAL DE 25A - FORNECIMENTO E INSTALAÇÃO. AF_10/2020</v>
      </c>
      <c r="D526" s="584"/>
      <c r="E526" s="584"/>
      <c r="F526" s="584"/>
      <c r="G526" s="584"/>
      <c r="H526" s="584"/>
      <c r="I526" s="584"/>
      <c r="J526" s="584"/>
      <c r="K526" s="584"/>
      <c r="L526" s="584"/>
      <c r="M526" s="584"/>
      <c r="N526" s="584"/>
      <c r="O526" s="584"/>
      <c r="P526" s="112" t="str">
        <f>IF(A526&lt;&gt;0,INDEX('Plan. Orçamentária'!$D$16:$K$306,MATCH(A526,'Plan. Orçamentária'!$D$16:$D$306,0),5),0)</f>
        <v>UN</v>
      </c>
      <c r="Q526" s="92">
        <f>TRUNC(SUM(O528),2)</f>
        <v>3</v>
      </c>
      <c r="S526" s="379"/>
    </row>
    <row r="527" spans="1:25" ht="15.75">
      <c r="A527" s="82"/>
      <c r="B527" s="116"/>
      <c r="C527" s="121"/>
      <c r="D527" s="213"/>
      <c r="E527" s="213"/>
      <c r="F527" s="213"/>
      <c r="G527" s="213"/>
      <c r="H527" s="216"/>
      <c r="I527" s="213"/>
      <c r="J527" s="216"/>
      <c r="K527" s="213"/>
      <c r="L527" s="215"/>
      <c r="M527" s="215"/>
      <c r="N527" s="218"/>
      <c r="O527" s="222" t="s">
        <v>4</v>
      </c>
      <c r="P527" s="113"/>
      <c r="Q527" s="93"/>
      <c r="S527" s="379"/>
      <c r="T527" s="216"/>
      <c r="U527" s="215"/>
      <c r="V527" s="215"/>
      <c r="W527" s="215"/>
      <c r="X527" s="215"/>
      <c r="Y527" s="215"/>
    </row>
    <row r="528" spans="1:25" ht="15.75">
      <c r="A528" s="82"/>
      <c r="B528" s="116"/>
      <c r="C528" s="121"/>
      <c r="D528" s="213"/>
      <c r="E528" s="213"/>
      <c r="F528" s="213"/>
      <c r="G528" s="219"/>
      <c r="H528" s="220"/>
      <c r="I528" s="213"/>
      <c r="J528" s="213"/>
      <c r="K528" s="213"/>
      <c r="L528" s="213"/>
      <c r="M528" s="213"/>
      <c r="N528" s="213"/>
      <c r="O528" s="433">
        <v>3</v>
      </c>
      <c r="P528" s="113"/>
      <c r="Q528" s="93"/>
      <c r="S528" s="379"/>
      <c r="T528" s="217"/>
      <c r="U528" s="213"/>
      <c r="V528" s="213"/>
      <c r="W528" s="213"/>
      <c r="X528" s="213"/>
      <c r="Y528" s="213"/>
    </row>
    <row r="529" spans="1:25" ht="15.75">
      <c r="A529" s="82"/>
      <c r="B529" s="116"/>
      <c r="C529" s="121"/>
      <c r="D529" s="213"/>
      <c r="E529" s="213"/>
      <c r="F529" s="213"/>
      <c r="G529" s="219"/>
      <c r="H529" s="220"/>
      <c r="I529" s="213"/>
      <c r="J529" s="213"/>
      <c r="K529" s="213"/>
      <c r="L529" s="213"/>
      <c r="M529" s="213"/>
      <c r="N529" s="213"/>
      <c r="O529" s="213"/>
      <c r="P529" s="113"/>
      <c r="Q529" s="93"/>
      <c r="S529" s="379"/>
      <c r="T529" s="213"/>
      <c r="U529" s="213"/>
      <c r="V529" s="213"/>
      <c r="W529" s="213"/>
      <c r="X529" s="213"/>
      <c r="Y529" s="213"/>
    </row>
    <row r="530" spans="1:25" ht="15.75">
      <c r="A530" s="83">
        <f>A526+1</f>
        <v>13004</v>
      </c>
      <c r="B530" s="115">
        <f>IF(A530&lt;&gt;0,INDEX('Plan. Orçamentária'!$D$16:$K$306,MATCH(A530,'Plan. Orçamentária'!$D$16:$D$306,0),3),0)</f>
        <v>91929</v>
      </c>
      <c r="C530" s="584" t="str">
        <f>IF(A530&lt;&gt;0,INDEX('Plan. Orçamentária'!$D$16:$K$306,MATCH(A530,'Plan. Orçamentária'!$D$16:$D$306,0),4),0)</f>
        <v>CABO DE COBRE FLEXÍVEL ISOLADO, 4 MM², ANTI-CHAMA 0,6/1,0 KV, PARA CIRCUITOS TERMINAIS - FORNECIMENTO E INSTALAÇÃO. AF_03/2023</v>
      </c>
      <c r="D530" s="584"/>
      <c r="E530" s="584"/>
      <c r="F530" s="584"/>
      <c r="G530" s="584"/>
      <c r="H530" s="584"/>
      <c r="I530" s="584"/>
      <c r="J530" s="584"/>
      <c r="K530" s="584"/>
      <c r="L530" s="584"/>
      <c r="M530" s="584"/>
      <c r="N530" s="584"/>
      <c r="O530" s="584"/>
      <c r="P530" s="112" t="str">
        <f>IF(A530&lt;&gt;0,INDEX('Plan. Orçamentária'!$D$16:$K$306,MATCH(A530,'Plan. Orçamentária'!$D$16:$D$306,0),5),0)</f>
        <v>M</v>
      </c>
      <c r="Q530" s="92">
        <f>TRUNC(SUM(O532),2)</f>
        <v>40.4</v>
      </c>
      <c r="S530" s="379"/>
    </row>
    <row r="531" spans="1:25" ht="15.75">
      <c r="A531" s="82"/>
      <c r="B531" s="116"/>
      <c r="C531" s="121"/>
      <c r="D531" s="213"/>
      <c r="E531" s="213"/>
      <c r="F531" s="213"/>
      <c r="G531" s="213"/>
      <c r="H531" s="216"/>
      <c r="I531" s="213"/>
      <c r="J531" s="216"/>
      <c r="K531" s="213"/>
      <c r="L531" s="215"/>
      <c r="M531" s="215"/>
      <c r="N531" s="218"/>
      <c r="O531" s="222" t="s">
        <v>4</v>
      </c>
      <c r="P531" s="113"/>
      <c r="Q531" s="93"/>
      <c r="S531" s="379"/>
      <c r="T531" s="216"/>
      <c r="U531" s="215"/>
      <c r="V531" s="215"/>
      <c r="W531" s="215"/>
      <c r="X531" s="215"/>
      <c r="Y531" s="215"/>
    </row>
    <row r="532" spans="1:25" ht="15.75">
      <c r="A532" s="82"/>
      <c r="B532" s="116"/>
      <c r="C532" s="121"/>
      <c r="D532" s="213"/>
      <c r="E532" s="213"/>
      <c r="F532" s="213"/>
      <c r="G532" s="219"/>
      <c r="H532" s="217"/>
      <c r="I532" s="213"/>
      <c r="J532" s="217"/>
      <c r="K532" s="213"/>
      <c r="L532" s="224"/>
      <c r="M532" s="213"/>
      <c r="N532" s="213"/>
      <c r="O532" s="433">
        <f>8.6*4+4+2</f>
        <v>40.4</v>
      </c>
      <c r="P532" s="113"/>
      <c r="Q532" s="93"/>
      <c r="S532" s="379"/>
      <c r="T532" s="217"/>
      <c r="U532" s="213"/>
      <c r="V532" s="221"/>
      <c r="W532" s="213"/>
      <c r="X532" s="221"/>
      <c r="Y532" s="213"/>
    </row>
    <row r="533" spans="1:25" ht="15.75">
      <c r="A533" s="82"/>
      <c r="B533" s="116"/>
      <c r="C533" s="121"/>
      <c r="D533" s="213"/>
      <c r="E533" s="213"/>
      <c r="F533" s="213"/>
      <c r="G533" s="219"/>
      <c r="H533" s="217"/>
      <c r="I533" s="213"/>
      <c r="J533" s="217"/>
      <c r="K533" s="213"/>
      <c r="L533" s="213"/>
      <c r="M533" s="213"/>
      <c r="N533" s="213"/>
      <c r="O533" s="217"/>
      <c r="P533" s="113"/>
      <c r="Q533" s="93"/>
      <c r="S533" s="380"/>
      <c r="T533" s="217"/>
      <c r="U533" s="213"/>
      <c r="V533" s="213"/>
      <c r="W533" s="213"/>
      <c r="X533" s="213"/>
      <c r="Y533" s="213"/>
    </row>
    <row r="534" spans="1:25" ht="15.75">
      <c r="A534" s="83">
        <f>A530+1</f>
        <v>13005</v>
      </c>
      <c r="B534" s="115">
        <f>IF(A534&lt;&gt;0,INDEX('Plan. Orçamentária'!$D$16:$K$306,MATCH(A534,'Plan. Orçamentária'!$D$16:$D$306,0),3),0)</f>
        <v>91931</v>
      </c>
      <c r="C534" s="584" t="str">
        <f>IF(A534&lt;&gt;0,INDEX('Plan. Orçamentária'!$D$16:$K$306,MATCH(A534,'Plan. Orçamentária'!$D$16:$D$306,0),4),0)</f>
        <v>CABO DE COBRE FLEXÍVEL ISOLADO, 6 MM², ANTI-CHAMA 0,6/1,0 KV, PARA CIRCUITOS TERMINAIS - FORNECIMENTO E INSTALAÇÃO. AF_03/2023</v>
      </c>
      <c r="D534" s="584"/>
      <c r="E534" s="584"/>
      <c r="F534" s="584"/>
      <c r="G534" s="584"/>
      <c r="H534" s="584"/>
      <c r="I534" s="584"/>
      <c r="J534" s="584"/>
      <c r="K534" s="584"/>
      <c r="L534" s="584"/>
      <c r="M534" s="584"/>
      <c r="N534" s="584"/>
      <c r="O534" s="584"/>
      <c r="P534" s="112" t="str">
        <f>IF(A534&lt;&gt;0,INDEX('Plan. Orçamentária'!$D$16:$K$306,MATCH(A534,'Plan. Orçamentária'!$D$16:$D$306,0),5),0)</f>
        <v>M</v>
      </c>
      <c r="Q534" s="92">
        <f>TRUNC(SUM(O536),2)</f>
        <v>2</v>
      </c>
      <c r="S534" s="379"/>
    </row>
    <row r="535" spans="1:25">
      <c r="A535" s="82"/>
      <c r="B535" s="116"/>
      <c r="C535" s="121"/>
      <c r="D535" s="213"/>
      <c r="E535" s="213"/>
      <c r="F535" s="213"/>
      <c r="G535" s="213"/>
      <c r="H535" s="216"/>
      <c r="I535" s="213"/>
      <c r="J535" s="215"/>
      <c r="K535" s="213"/>
      <c r="L535" s="215"/>
      <c r="M535" s="215"/>
      <c r="N535" s="218"/>
      <c r="O535" s="222" t="s">
        <v>4</v>
      </c>
      <c r="P535" s="113"/>
      <c r="Q535" s="93"/>
      <c r="T535" s="216"/>
      <c r="U535" s="215"/>
      <c r="V535" s="215"/>
      <c r="W535" s="215"/>
      <c r="X535" s="215"/>
      <c r="Y535" s="215"/>
    </row>
    <row r="536" spans="1:25">
      <c r="A536" s="82"/>
      <c r="B536" s="116"/>
      <c r="C536" s="121"/>
      <c r="D536" s="213"/>
      <c r="E536" s="213"/>
      <c r="F536" s="213"/>
      <c r="G536" s="219"/>
      <c r="H536" s="220"/>
      <c r="I536" s="213"/>
      <c r="J536" s="220"/>
      <c r="K536" s="213"/>
      <c r="L536" s="213"/>
      <c r="M536" s="213"/>
      <c r="N536" s="213"/>
      <c r="O536" s="433">
        <f>1*2</f>
        <v>2</v>
      </c>
      <c r="P536" s="113"/>
      <c r="Q536" s="93"/>
      <c r="T536" s="217"/>
      <c r="U536" s="213"/>
      <c r="V536" s="213"/>
      <c r="W536" s="213"/>
      <c r="X536" s="213"/>
      <c r="Y536" s="213"/>
    </row>
    <row r="537" spans="1:25">
      <c r="A537" s="82"/>
      <c r="B537" s="116"/>
      <c r="C537" s="121"/>
      <c r="D537" s="213"/>
      <c r="E537" s="213"/>
      <c r="F537" s="213"/>
      <c r="G537" s="219"/>
      <c r="H537" s="220"/>
      <c r="I537" s="213"/>
      <c r="J537" s="213"/>
      <c r="K537" s="213"/>
      <c r="L537" s="213"/>
      <c r="M537" s="213"/>
      <c r="N537" s="213"/>
      <c r="O537" s="213"/>
      <c r="P537" s="113"/>
      <c r="Q537" s="93"/>
      <c r="T537" s="213"/>
      <c r="U537" s="213"/>
      <c r="V537" s="213"/>
      <c r="W537" s="213"/>
      <c r="X537" s="213"/>
      <c r="Y537" s="213"/>
    </row>
    <row r="538" spans="1:25">
      <c r="A538" s="83">
        <f>A534+1</f>
        <v>13006</v>
      </c>
      <c r="B538" s="115">
        <f>IF(A538&lt;&gt;0,INDEX('Plan. Orçamentária'!$D$16:$K$306,MATCH(A538,'Plan. Orçamentária'!$D$16:$D$306,0),3),0)</f>
        <v>101561</v>
      </c>
      <c r="C538" s="584" t="str">
        <f>IF(A538&lt;&gt;0,INDEX('Plan. Orçamentária'!$D$16:$K$306,MATCH(A538,'Plan. Orçamentária'!$D$16:$D$306,0),4),0)</f>
        <v>CABO DE COBRE FLEXÍVEL ISOLADO, 16 MM², 0,6/1,0 KV, PARA REDE AÉREA DE DISTRIBUIÇÃO DE ENERGIA ELÉTRICA DE BAIXA TENSÃO - FORNECIMENTO E INSTALAÇÃO. AF_07/2020</v>
      </c>
      <c r="D538" s="584"/>
      <c r="E538" s="584"/>
      <c r="F538" s="584"/>
      <c r="G538" s="584"/>
      <c r="H538" s="584"/>
      <c r="I538" s="584"/>
      <c r="J538" s="584"/>
      <c r="K538" s="584"/>
      <c r="L538" s="584"/>
      <c r="M538" s="584"/>
      <c r="N538" s="584"/>
      <c r="O538" s="584"/>
      <c r="P538" s="112" t="str">
        <f>IF(A538&lt;&gt;0,INDEX('Plan. Orçamentária'!$D$16:$K$306,MATCH(A538,'Plan. Orçamentária'!$D$16:$D$306,0),5),0)</f>
        <v>M</v>
      </c>
      <c r="Q538" s="92">
        <f>TRUNC(SUM(O540),2)</f>
        <v>141</v>
      </c>
    </row>
    <row r="539" spans="1:25">
      <c r="A539" s="82"/>
      <c r="B539" s="116"/>
      <c r="C539" s="121"/>
      <c r="D539" s="213"/>
      <c r="E539" s="213"/>
      <c r="F539" s="213"/>
      <c r="G539" s="213"/>
      <c r="H539" s="213"/>
      <c r="I539" s="213"/>
      <c r="J539" s="213"/>
      <c r="K539" s="213"/>
      <c r="L539" s="215"/>
      <c r="M539" s="215"/>
      <c r="N539" s="218"/>
      <c r="O539" s="222" t="s">
        <v>4</v>
      </c>
      <c r="P539" s="113"/>
      <c r="Q539" s="93"/>
      <c r="T539" s="216"/>
      <c r="U539" s="215"/>
      <c r="V539" s="215"/>
      <c r="W539" s="215"/>
      <c r="X539" s="215"/>
      <c r="Y539" s="215"/>
    </row>
    <row r="540" spans="1:25" ht="15.75">
      <c r="A540" s="82"/>
      <c r="B540" s="116"/>
      <c r="C540" s="121"/>
      <c r="D540" s="213"/>
      <c r="E540" s="213"/>
      <c r="F540" s="213"/>
      <c r="G540" s="213"/>
      <c r="H540" s="213"/>
      <c r="I540" s="213"/>
      <c r="J540" s="213"/>
      <c r="K540" s="213"/>
      <c r="L540" s="213"/>
      <c r="M540" s="213"/>
      <c r="N540" s="213"/>
      <c r="O540" s="433">
        <f>3*45+2*3</f>
        <v>141</v>
      </c>
      <c r="P540" s="113"/>
      <c r="Q540" s="93"/>
      <c r="S540" s="379"/>
      <c r="T540" s="217"/>
      <c r="U540" s="213"/>
      <c r="V540" s="213"/>
      <c r="W540" s="213"/>
      <c r="X540" s="213"/>
      <c r="Y540" s="213"/>
    </row>
    <row r="541" spans="1:25" ht="15.75">
      <c r="A541" s="82"/>
      <c r="B541" s="116"/>
      <c r="C541" s="121"/>
      <c r="D541" s="213"/>
      <c r="E541" s="213"/>
      <c r="F541" s="213"/>
      <c r="G541" s="213"/>
      <c r="H541" s="213"/>
      <c r="I541" s="213"/>
      <c r="J541" s="213"/>
      <c r="K541" s="213"/>
      <c r="L541" s="213"/>
      <c r="M541" s="213"/>
      <c r="N541" s="213"/>
      <c r="O541" s="217"/>
      <c r="P541" s="113"/>
      <c r="Q541" s="93"/>
      <c r="S541" s="379"/>
      <c r="T541" s="217"/>
      <c r="U541" s="213"/>
      <c r="V541" s="213"/>
      <c r="W541" s="213"/>
      <c r="X541" s="213"/>
      <c r="Y541" s="213"/>
    </row>
    <row r="542" spans="1:25" ht="15.75">
      <c r="A542" s="83">
        <f>A538+1</f>
        <v>13007</v>
      </c>
      <c r="B542" s="115">
        <f>IF(A542&lt;&gt;0,INDEX('Plan. Orçamentária'!$D$16:$K$306,MATCH(A542,'Plan. Orçamentária'!$D$16:$D$306,0),3),0)</f>
        <v>9002015</v>
      </c>
      <c r="C542" s="584" t="str">
        <f>IF(A542&lt;&gt;0,INDEX('Plan. Orçamentária'!$D$16:$K$306,MATCH(A542,'Plan. Orçamentária'!$D$16:$D$306,0),4),0)</f>
        <v>ELETRODUTO DE AÇO GALVANIZADO ELETROLÍTICO, TIPO LEVE I - 2"</v>
      </c>
      <c r="D542" s="584"/>
      <c r="E542" s="584"/>
      <c r="F542" s="584"/>
      <c r="G542" s="584"/>
      <c r="H542" s="584"/>
      <c r="I542" s="584"/>
      <c r="J542" s="584"/>
      <c r="K542" s="584"/>
      <c r="L542" s="584"/>
      <c r="M542" s="584"/>
      <c r="N542" s="584"/>
      <c r="O542" s="584"/>
      <c r="P542" s="112" t="str">
        <f>IF(A542&lt;&gt;0,INDEX('Plan. Orçamentária'!$D$16:$K$306,MATCH(A542,'Plan. Orçamentária'!$D$16:$D$306,0),5),0)</f>
        <v>M</v>
      </c>
      <c r="Q542" s="92">
        <f>TRUNC(SUM(O544),2)</f>
        <v>40.4</v>
      </c>
      <c r="S542" s="379"/>
    </row>
    <row r="543" spans="1:25" ht="15.75">
      <c r="A543" s="82"/>
      <c r="B543" s="116"/>
      <c r="C543" s="121"/>
      <c r="D543" s="213"/>
      <c r="E543" s="213"/>
      <c r="F543" s="213"/>
      <c r="G543" s="213"/>
      <c r="H543" s="216"/>
      <c r="I543" s="213"/>
      <c r="J543" s="216"/>
      <c r="K543" s="213"/>
      <c r="L543" s="215"/>
      <c r="M543" s="215"/>
      <c r="N543" s="218"/>
      <c r="O543" s="222" t="s">
        <v>4</v>
      </c>
      <c r="P543" s="113"/>
      <c r="Q543" s="93"/>
      <c r="S543" s="379"/>
      <c r="T543" s="216"/>
      <c r="U543" s="215"/>
      <c r="V543" s="215"/>
      <c r="W543" s="215"/>
      <c r="X543" s="215"/>
      <c r="Y543" s="215"/>
    </row>
    <row r="544" spans="1:25" ht="15.75">
      <c r="A544" s="82"/>
      <c r="B544" s="116"/>
      <c r="C544" s="121"/>
      <c r="D544" s="213"/>
      <c r="E544" s="213"/>
      <c r="F544" s="213"/>
      <c r="G544" s="219"/>
      <c r="H544" s="220"/>
      <c r="I544" s="213"/>
      <c r="J544" s="213"/>
      <c r="K544" s="213"/>
      <c r="L544" s="213"/>
      <c r="M544" s="213"/>
      <c r="N544" s="213"/>
      <c r="O544" s="433">
        <f>8.6*4+4+2</f>
        <v>40.4</v>
      </c>
      <c r="P544" s="113"/>
      <c r="Q544" s="93"/>
      <c r="S544" s="379"/>
      <c r="T544" s="217"/>
      <c r="U544" s="213"/>
      <c r="V544" s="213"/>
      <c r="W544" s="213"/>
      <c r="X544" s="213"/>
      <c r="Y544" s="213"/>
    </row>
    <row r="545" spans="1:25" ht="15.75">
      <c r="A545" s="82"/>
      <c r="B545" s="116"/>
      <c r="C545" s="121"/>
      <c r="D545" s="213"/>
      <c r="E545" s="213"/>
      <c r="F545" s="213"/>
      <c r="G545" s="219"/>
      <c r="H545" s="220"/>
      <c r="I545" s="213"/>
      <c r="J545" s="213"/>
      <c r="K545" s="213"/>
      <c r="L545" s="213"/>
      <c r="M545" s="213"/>
      <c r="N545" s="213"/>
      <c r="O545" s="213"/>
      <c r="P545" s="113"/>
      <c r="Q545" s="93"/>
      <c r="S545" s="379"/>
      <c r="T545" s="213"/>
      <c r="U545" s="213"/>
      <c r="V545" s="213"/>
      <c r="W545" s="213"/>
      <c r="X545" s="213"/>
      <c r="Y545" s="213"/>
    </row>
    <row r="546" spans="1:25" ht="15.75">
      <c r="A546" s="83">
        <f>A542+1</f>
        <v>13008</v>
      </c>
      <c r="B546" s="115">
        <f>IF(A546&lt;&gt;0,INDEX('Plan. Orçamentária'!$D$16:$K$306,MATCH(A546,'Plan. Orçamentária'!$D$16:$D$306,0),3),0)</f>
        <v>9002053</v>
      </c>
      <c r="C546" s="584" t="str">
        <f>IF(A546&lt;&gt;0,INDEX('Plan. Orçamentária'!$D$16:$K$306,MATCH(A546,'Plan. Orçamentária'!$D$16:$D$306,0),4),0)</f>
        <v>ELETRODUTO DE POLIETILENO FLEXÍVEL, ALTA RESISTÊNCIA - 2"</v>
      </c>
      <c r="D546" s="584"/>
      <c r="E546" s="584"/>
      <c r="F546" s="584"/>
      <c r="G546" s="584"/>
      <c r="H546" s="584"/>
      <c r="I546" s="584"/>
      <c r="J546" s="584"/>
      <c r="K546" s="584"/>
      <c r="L546" s="584"/>
      <c r="M546" s="584"/>
      <c r="N546" s="584"/>
      <c r="O546" s="584"/>
      <c r="P546" s="112" t="str">
        <f>IF(A546&lt;&gt;0,INDEX('Plan. Orçamentária'!$D$16:$K$306,MATCH(A546,'Plan. Orçamentária'!$D$16:$D$306,0),5),0)</f>
        <v>M</v>
      </c>
      <c r="Q546" s="92">
        <f>TRUNC(SUM(O548),2)</f>
        <v>47</v>
      </c>
      <c r="S546" s="379"/>
    </row>
    <row r="547" spans="1:25" ht="15.75">
      <c r="A547" s="82"/>
      <c r="B547" s="116"/>
      <c r="C547" s="121"/>
      <c r="D547" s="213"/>
      <c r="E547" s="213"/>
      <c r="F547" s="213"/>
      <c r="G547" s="213"/>
      <c r="H547" s="216"/>
      <c r="I547" s="213"/>
      <c r="J547" s="216"/>
      <c r="K547" s="213"/>
      <c r="L547" s="215"/>
      <c r="M547" s="215"/>
      <c r="N547" s="218"/>
      <c r="O547" s="222" t="s">
        <v>4</v>
      </c>
      <c r="P547" s="113"/>
      <c r="Q547" s="93"/>
      <c r="S547" s="379"/>
      <c r="T547" s="216"/>
      <c r="U547" s="215"/>
      <c r="V547" s="215"/>
      <c r="W547" s="215"/>
      <c r="X547" s="215"/>
      <c r="Y547" s="215"/>
    </row>
    <row r="548" spans="1:25" ht="15.75">
      <c r="A548" s="82"/>
      <c r="B548" s="116"/>
      <c r="C548" s="121"/>
      <c r="D548" s="213"/>
      <c r="E548" s="213"/>
      <c r="F548" s="213"/>
      <c r="G548" s="219"/>
      <c r="H548" s="217"/>
      <c r="I548" s="213"/>
      <c r="J548" s="217"/>
      <c r="K548" s="213"/>
      <c r="L548" s="224"/>
      <c r="M548" s="213"/>
      <c r="N548" s="213"/>
      <c r="O548" s="433">
        <f>45+2</f>
        <v>47</v>
      </c>
      <c r="P548" s="113"/>
      <c r="Q548" s="93"/>
      <c r="S548" s="379"/>
      <c r="T548" s="217"/>
      <c r="U548" s="213"/>
      <c r="V548" s="221"/>
      <c r="W548" s="213"/>
      <c r="X548" s="221"/>
      <c r="Y548" s="213"/>
    </row>
    <row r="549" spans="1:25" ht="15.75">
      <c r="A549" s="82"/>
      <c r="B549" s="116"/>
      <c r="C549" s="121"/>
      <c r="D549" s="213"/>
      <c r="E549" s="213"/>
      <c r="F549" s="213"/>
      <c r="G549" s="219"/>
      <c r="H549" s="217"/>
      <c r="I549" s="213"/>
      <c r="J549" s="217"/>
      <c r="K549" s="213"/>
      <c r="L549" s="213"/>
      <c r="M549" s="213"/>
      <c r="N549" s="213"/>
      <c r="O549" s="217"/>
      <c r="P549" s="113"/>
      <c r="Q549" s="93"/>
      <c r="S549" s="380"/>
      <c r="T549" s="217"/>
      <c r="U549" s="213"/>
      <c r="V549" s="213"/>
      <c r="W549" s="213"/>
      <c r="X549" s="213"/>
      <c r="Y549" s="213"/>
    </row>
    <row r="550" spans="1:25" ht="15.75">
      <c r="A550" s="83">
        <f>A546+1</f>
        <v>13009</v>
      </c>
      <c r="B550" s="115">
        <f>IF(A550&lt;&gt;0,INDEX('Plan. Orçamentária'!$D$16:$K$306,MATCH(A550,'Plan. Orçamentária'!$D$16:$D$306,0),3),0)</f>
        <v>101875</v>
      </c>
      <c r="C550" s="584" t="str">
        <f>IF(A550&lt;&gt;0,INDEX('Plan. Orçamentária'!$D$16:$K$306,MATCH(A550,'Plan. Orçamentária'!$D$16:$D$306,0),4),0)</f>
        <v>QUADRO DE DISTRIBUIÇÃO DE ENERGIA EM CHAPA DE AÇO GALVANIZADO, DE EMBUTIR, COM BARRAMENTO TRIFÁSICO, PARA 12 DISJUNTORES DIN 100A - FORNECIMENTO E INSTALAÇÃO. AF_10/2020</v>
      </c>
      <c r="D550" s="584"/>
      <c r="E550" s="584"/>
      <c r="F550" s="584"/>
      <c r="G550" s="584"/>
      <c r="H550" s="584"/>
      <c r="I550" s="584"/>
      <c r="J550" s="584"/>
      <c r="K550" s="584"/>
      <c r="L550" s="584"/>
      <c r="M550" s="584"/>
      <c r="N550" s="584"/>
      <c r="O550" s="584"/>
      <c r="P550" s="112" t="str">
        <f>IF(A550&lt;&gt;0,INDEX('Plan. Orçamentária'!$D$16:$K$306,MATCH(A550,'Plan. Orçamentária'!$D$16:$D$306,0),5),0)</f>
        <v>UN</v>
      </c>
      <c r="Q550" s="92">
        <f>TRUNC(SUM(O552),2)</f>
        <v>2</v>
      </c>
      <c r="S550" s="379"/>
    </row>
    <row r="551" spans="1:25">
      <c r="A551" s="82"/>
      <c r="B551" s="116"/>
      <c r="C551" s="121"/>
      <c r="D551" s="213"/>
      <c r="E551" s="213"/>
      <c r="F551" s="213"/>
      <c r="G551" s="213"/>
      <c r="H551" s="216"/>
      <c r="I551" s="213"/>
      <c r="J551" s="215"/>
      <c r="K551" s="213"/>
      <c r="L551" s="215"/>
      <c r="M551" s="215"/>
      <c r="N551" s="218"/>
      <c r="O551" s="222" t="s">
        <v>4</v>
      </c>
      <c r="P551" s="113"/>
      <c r="Q551" s="93"/>
      <c r="T551" s="216"/>
      <c r="U551" s="215"/>
      <c r="V551" s="215"/>
      <c r="W551" s="215"/>
      <c r="X551" s="215"/>
      <c r="Y551" s="215"/>
    </row>
    <row r="552" spans="1:25">
      <c r="A552" s="82"/>
      <c r="B552" s="116"/>
      <c r="C552" s="121"/>
      <c r="D552" s="213"/>
      <c r="E552" s="213"/>
      <c r="F552" s="213"/>
      <c r="G552" s="219"/>
      <c r="H552" s="220"/>
      <c r="I552" s="213"/>
      <c r="J552" s="220"/>
      <c r="K552" s="213"/>
      <c r="L552" s="213"/>
      <c r="M552" s="213"/>
      <c r="N552" s="213"/>
      <c r="O552" s="433">
        <v>2</v>
      </c>
      <c r="P552" s="113"/>
      <c r="Q552" s="93"/>
      <c r="T552" s="217"/>
      <c r="U552" s="213"/>
      <c r="V552" s="213"/>
      <c r="W552" s="213"/>
      <c r="X552" s="213"/>
      <c r="Y552" s="213"/>
    </row>
    <row r="553" spans="1:25">
      <c r="A553" s="82"/>
      <c r="B553" s="116"/>
      <c r="C553" s="121"/>
      <c r="D553" s="213"/>
      <c r="E553" s="213"/>
      <c r="F553" s="213"/>
      <c r="G553" s="219"/>
      <c r="H553" s="220"/>
      <c r="I553" s="213"/>
      <c r="J553" s="213"/>
      <c r="K553" s="213"/>
      <c r="L553" s="213"/>
      <c r="M553" s="213"/>
      <c r="N553" s="213"/>
      <c r="O553" s="213"/>
      <c r="P553" s="113"/>
      <c r="Q553" s="93"/>
      <c r="T553" s="213"/>
      <c r="U553" s="213"/>
      <c r="V553" s="213"/>
      <c r="W553" s="213"/>
      <c r="X553" s="213"/>
      <c r="Y553" s="213"/>
    </row>
    <row r="554" spans="1:25">
      <c r="A554" s="83">
        <f>A550+1</f>
        <v>13010</v>
      </c>
      <c r="B554" s="115" t="str">
        <f>IF(A554&lt;&gt;0,INDEX('Plan. Orçamentária'!$D$16:$K$306,MATCH(A554,'Plan. Orçamentária'!$D$16:$D$306,0),3),0)</f>
        <v>40.02.020</v>
      </c>
      <c r="C554" s="584" t="str">
        <f>IF(A554&lt;&gt;0,INDEX('Plan. Orçamentária'!$D$16:$K$306,MATCH(A554,'Plan. Orçamentária'!$D$16:$D$306,0),4),0)</f>
        <v>Caixa de passagem em chapa, com tampa parafusada, 100 x 100 x 80 mm</v>
      </c>
      <c r="D554" s="584"/>
      <c r="E554" s="584"/>
      <c r="F554" s="584"/>
      <c r="G554" s="584"/>
      <c r="H554" s="584"/>
      <c r="I554" s="584"/>
      <c r="J554" s="584"/>
      <c r="K554" s="584"/>
      <c r="L554" s="584"/>
      <c r="M554" s="584"/>
      <c r="N554" s="584"/>
      <c r="O554" s="584"/>
      <c r="P554" s="112" t="str">
        <f>IF(A554&lt;&gt;0,INDEX('Plan. Orçamentária'!$D$16:$K$306,MATCH(A554,'Plan. Orçamentária'!$D$16:$D$306,0),5),0)</f>
        <v>UN</v>
      </c>
      <c r="Q554" s="92">
        <f>TRUNC(SUM(O556),2)</f>
        <v>2</v>
      </c>
    </row>
    <row r="555" spans="1:25">
      <c r="A555" s="82"/>
      <c r="B555" s="116"/>
      <c r="C555" s="121"/>
      <c r="D555" s="213"/>
      <c r="E555" s="213"/>
      <c r="F555" s="213"/>
      <c r="G555" s="213"/>
      <c r="H555" s="213"/>
      <c r="I555" s="213"/>
      <c r="J555" s="213"/>
      <c r="K555" s="213"/>
      <c r="L555" s="215"/>
      <c r="M555" s="215"/>
      <c r="N555" s="218"/>
      <c r="O555" s="222" t="s">
        <v>4</v>
      </c>
      <c r="P555" s="113"/>
      <c r="Q555" s="93"/>
      <c r="T555" s="216"/>
      <c r="U555" s="215"/>
      <c r="V555" s="215"/>
      <c r="W555" s="215"/>
      <c r="X555" s="215"/>
      <c r="Y555" s="215"/>
    </row>
    <row r="556" spans="1:25" ht="15.75">
      <c r="A556" s="82"/>
      <c r="B556" s="116"/>
      <c r="C556" s="121"/>
      <c r="D556" s="213"/>
      <c r="E556" s="213"/>
      <c r="F556" s="213"/>
      <c r="G556" s="213"/>
      <c r="H556" s="213"/>
      <c r="I556" s="213"/>
      <c r="J556" s="213"/>
      <c r="K556" s="213"/>
      <c r="L556" s="213"/>
      <c r="M556" s="213"/>
      <c r="N556" s="213"/>
      <c r="O556" s="433">
        <v>2</v>
      </c>
      <c r="P556" s="113"/>
      <c r="Q556" s="93"/>
      <c r="S556" s="379"/>
      <c r="T556" s="217"/>
      <c r="U556" s="213"/>
      <c r="V556" s="213"/>
      <c r="W556" s="213"/>
      <c r="X556" s="213"/>
      <c r="Y556" s="213"/>
    </row>
    <row r="557" spans="1:25" ht="15.75">
      <c r="A557" s="82"/>
      <c r="B557" s="116"/>
      <c r="C557" s="121"/>
      <c r="D557" s="213"/>
      <c r="E557" s="213"/>
      <c r="F557" s="213"/>
      <c r="G557" s="213"/>
      <c r="H557" s="213"/>
      <c r="I557" s="213"/>
      <c r="J557" s="213"/>
      <c r="K557" s="213"/>
      <c r="L557" s="213"/>
      <c r="M557" s="213"/>
      <c r="N557" s="213"/>
      <c r="O557" s="217"/>
      <c r="P557" s="113"/>
      <c r="Q557" s="93"/>
      <c r="S557" s="379"/>
      <c r="T557" s="217"/>
      <c r="U557" s="213"/>
      <c r="V557" s="213"/>
      <c r="W557" s="213"/>
      <c r="X557" s="213"/>
      <c r="Y557" s="213"/>
    </row>
    <row r="558" spans="1:25" ht="15.75">
      <c r="A558" s="83">
        <f>A554+1</f>
        <v>13011</v>
      </c>
      <c r="B558" s="115">
        <f>IF(A558&lt;&gt;0,INDEX('Plan. Orçamentária'!$D$16:$K$306,MATCH(A558,'Plan. Orçamentária'!$D$16:$D$306,0),3),0)</f>
        <v>9082084</v>
      </c>
      <c r="C558" s="584" t="str">
        <f>IF(A558&lt;&gt;0,INDEX('Plan. Orçamentária'!$D$16:$K$306,MATCH(A558,'Plan. Orçamentária'!$D$16:$D$306,0),4),0)</f>
        <v>MÓDULO FOTOVOLTÁICO (PAINEL) POLICRISTALINO - 270 W - TENSÃO MÁX. 1000 VCC - EFICIÊNCIA MÍN. 15%</v>
      </c>
      <c r="D558" s="584"/>
      <c r="E558" s="584"/>
      <c r="F558" s="584"/>
      <c r="G558" s="584"/>
      <c r="H558" s="584"/>
      <c r="I558" s="584"/>
      <c r="J558" s="584"/>
      <c r="K558" s="584"/>
      <c r="L558" s="584"/>
      <c r="M558" s="584"/>
      <c r="N558" s="584"/>
      <c r="O558" s="584"/>
      <c r="P558" s="112" t="str">
        <f>IF(A558&lt;&gt;0,INDEX('Plan. Orçamentária'!$D$16:$K$306,MATCH(A558,'Plan. Orçamentária'!$D$16:$D$306,0),5),0)</f>
        <v>UN</v>
      </c>
      <c r="Q558" s="92">
        <f>TRUNC(SUM(O560),2)</f>
        <v>16</v>
      </c>
      <c r="S558" s="379"/>
    </row>
    <row r="559" spans="1:25" ht="15.75">
      <c r="A559" s="82"/>
      <c r="B559" s="116"/>
      <c r="C559" s="121"/>
      <c r="D559" s="213"/>
      <c r="E559" s="213"/>
      <c r="F559" s="213"/>
      <c r="G559" s="213"/>
      <c r="H559" s="216"/>
      <c r="I559" s="213"/>
      <c r="J559" s="216"/>
      <c r="K559" s="213"/>
      <c r="L559" s="215"/>
      <c r="M559" s="215"/>
      <c r="N559" s="218"/>
      <c r="O559" s="222" t="s">
        <v>4</v>
      </c>
      <c r="P559" s="113"/>
      <c r="Q559" s="93"/>
      <c r="S559" s="379"/>
      <c r="T559" s="216"/>
      <c r="U559" s="215"/>
      <c r="V559" s="215"/>
      <c r="W559" s="215"/>
      <c r="X559" s="215"/>
      <c r="Y559" s="215"/>
    </row>
    <row r="560" spans="1:25" ht="15.75">
      <c r="A560" s="82"/>
      <c r="B560" s="116"/>
      <c r="C560" s="121"/>
      <c r="D560" s="213"/>
      <c r="E560" s="213"/>
      <c r="F560" s="213"/>
      <c r="G560" s="219"/>
      <c r="H560" s="220"/>
      <c r="I560" s="213"/>
      <c r="J560" s="213"/>
      <c r="K560" s="213"/>
      <c r="L560" s="213"/>
      <c r="M560" s="213"/>
      <c r="N560" s="213"/>
      <c r="O560" s="433">
        <v>16</v>
      </c>
      <c r="P560" s="113"/>
      <c r="Q560" s="93"/>
      <c r="S560" s="379"/>
      <c r="T560" s="217"/>
      <c r="U560" s="213"/>
      <c r="V560" s="213"/>
      <c r="W560" s="213"/>
      <c r="X560" s="213"/>
      <c r="Y560" s="213"/>
    </row>
    <row r="561" spans="1:25" ht="15.75">
      <c r="A561" s="82"/>
      <c r="B561" s="116"/>
      <c r="C561" s="121"/>
      <c r="D561" s="213"/>
      <c r="E561" s="213"/>
      <c r="F561" s="213"/>
      <c r="G561" s="219"/>
      <c r="H561" s="220"/>
      <c r="I561" s="213"/>
      <c r="J561" s="213"/>
      <c r="K561" s="213"/>
      <c r="L561" s="213"/>
      <c r="M561" s="213"/>
      <c r="N561" s="213"/>
      <c r="O561" s="213"/>
      <c r="P561" s="113"/>
      <c r="Q561" s="93"/>
      <c r="S561" s="379"/>
      <c r="T561" s="213"/>
      <c r="U561" s="213"/>
      <c r="V561" s="213"/>
      <c r="W561" s="213"/>
      <c r="X561" s="213"/>
      <c r="Y561" s="213"/>
    </row>
    <row r="562" spans="1:25" ht="15.75">
      <c r="A562" s="83">
        <f>A558+1</f>
        <v>13012</v>
      </c>
      <c r="B562" s="115">
        <f>IF(A562&lt;&gt;0,INDEX('Plan. Orçamentária'!$D$16:$K$306,MATCH(A562,'Plan. Orçamentária'!$D$16:$D$306,0),3),0)</f>
        <v>9082049</v>
      </c>
      <c r="C562" s="584" t="str">
        <f>IF(A562&lt;&gt;0,INDEX('Plan. Orçamentária'!$D$16:$K$306,MATCH(A562,'Plan. Orçamentária'!$D$16:$D$306,0),4),0)</f>
        <v>INVERSOR FOTOVOLTÁICO SAÍDA TRIFÁSICA - 10 KW -  ENTRADA ATÉ 600 VCC - EFICIÊNCIA MÍNIMA 95%</v>
      </c>
      <c r="D562" s="584"/>
      <c r="E562" s="584"/>
      <c r="F562" s="584"/>
      <c r="G562" s="584"/>
      <c r="H562" s="584"/>
      <c r="I562" s="584"/>
      <c r="J562" s="584"/>
      <c r="K562" s="584"/>
      <c r="L562" s="584"/>
      <c r="M562" s="584"/>
      <c r="N562" s="584"/>
      <c r="O562" s="584"/>
      <c r="P562" s="112" t="str">
        <f>IF(A562&lt;&gt;0,INDEX('Plan. Orçamentária'!$D$16:$K$306,MATCH(A562,'Plan. Orçamentária'!$D$16:$D$306,0),5),0)</f>
        <v>UN</v>
      </c>
      <c r="Q562" s="92">
        <f>TRUNC(SUM(O564),2)</f>
        <v>1</v>
      </c>
      <c r="S562" s="379"/>
    </row>
    <row r="563" spans="1:25" ht="15.75">
      <c r="A563" s="82"/>
      <c r="B563" s="116"/>
      <c r="C563" s="121"/>
      <c r="D563" s="213"/>
      <c r="E563" s="213"/>
      <c r="F563" s="213"/>
      <c r="G563" s="213"/>
      <c r="H563" s="216"/>
      <c r="I563" s="213"/>
      <c r="J563" s="216"/>
      <c r="K563" s="213"/>
      <c r="L563" s="215"/>
      <c r="M563" s="215"/>
      <c r="N563" s="218"/>
      <c r="O563" s="222" t="s">
        <v>4</v>
      </c>
      <c r="P563" s="113"/>
      <c r="Q563" s="93"/>
      <c r="S563" s="379"/>
      <c r="T563" s="216"/>
      <c r="U563" s="215"/>
      <c r="V563" s="215"/>
      <c r="W563" s="215"/>
      <c r="X563" s="215"/>
      <c r="Y563" s="215"/>
    </row>
    <row r="564" spans="1:25" ht="15.75">
      <c r="A564" s="82"/>
      <c r="B564" s="116"/>
      <c r="C564" s="121"/>
      <c r="D564" s="213"/>
      <c r="E564" s="213"/>
      <c r="F564" s="213"/>
      <c r="G564" s="219"/>
      <c r="H564" s="217"/>
      <c r="I564" s="213"/>
      <c r="J564" s="217"/>
      <c r="K564" s="213"/>
      <c r="L564" s="224"/>
      <c r="M564" s="213"/>
      <c r="N564" s="213"/>
      <c r="O564" s="433">
        <v>1</v>
      </c>
      <c r="P564" s="113"/>
      <c r="Q564" s="93"/>
      <c r="S564" s="379"/>
      <c r="T564" s="217"/>
      <c r="U564" s="213"/>
      <c r="V564" s="221"/>
      <c r="W564" s="213"/>
      <c r="X564" s="221"/>
      <c r="Y564" s="213"/>
    </row>
    <row r="565" spans="1:25" ht="15.75">
      <c r="A565" s="82"/>
      <c r="B565" s="116"/>
      <c r="C565" s="121"/>
      <c r="D565" s="213"/>
      <c r="E565" s="213"/>
      <c r="F565" s="213"/>
      <c r="G565" s="219"/>
      <c r="H565" s="217"/>
      <c r="I565" s="213"/>
      <c r="J565" s="217"/>
      <c r="K565" s="213"/>
      <c r="L565" s="213"/>
      <c r="M565" s="213"/>
      <c r="N565" s="213"/>
      <c r="O565" s="217"/>
      <c r="P565" s="113"/>
      <c r="Q565" s="93"/>
      <c r="S565" s="380"/>
      <c r="T565" s="217"/>
      <c r="U565" s="213"/>
      <c r="V565" s="213"/>
      <c r="W565" s="213"/>
      <c r="X565" s="213"/>
      <c r="Y565" s="213"/>
    </row>
    <row r="566" spans="1:25" ht="15" customHeight="1">
      <c r="A566" s="84"/>
      <c r="B566" s="425">
        <v>14</v>
      </c>
      <c r="C566" s="424" t="str">
        <f>'Plan. Orçamentária'!E180</f>
        <v>INSTALAÇÕES HIDRÁULICAS - REDE DE ÁGUA FRIA</v>
      </c>
      <c r="D566" s="424"/>
      <c r="E566" s="424"/>
      <c r="F566" s="424"/>
      <c r="G566" s="424"/>
      <c r="H566" s="424"/>
      <c r="I566" s="424"/>
      <c r="J566" s="424"/>
      <c r="K566" s="424"/>
      <c r="L566" s="424"/>
      <c r="M566" s="424"/>
      <c r="N566" s="424"/>
      <c r="O566" s="424"/>
      <c r="P566" s="421"/>
      <c r="Q566" s="422"/>
      <c r="T566" s="391"/>
    </row>
    <row r="567" spans="1:25">
      <c r="A567" s="83">
        <f>'Plan. Orçamentária'!D181</f>
        <v>14001</v>
      </c>
      <c r="B567" s="115">
        <f>IF(A567&lt;&gt;0,INDEX('Plan. Orçamentária'!$D$16:$K$306,MATCH(A567,'Plan. Orçamentária'!$D$16:$D$306,0),3),0)</f>
        <v>89985</v>
      </c>
      <c r="C567" s="584" t="str">
        <f>IF(A567&lt;&gt;0,INDEX('Plan. Orçamentária'!$D$16:$K$306,MATCH(A567,'Plan. Orçamentária'!$D$16:$D$306,0),4),0)</f>
        <v>REGISTRO DE PRESSÃO BRUTO, LATÃO, ROSCÁVEL, 3/4", COM ACABAMENTO E CANOPLA CROMADOS - FORNECIMENTO E INSTALAÇÃO. AF_08/2021</v>
      </c>
      <c r="D567" s="584"/>
      <c r="E567" s="584"/>
      <c r="F567" s="584"/>
      <c r="G567" s="584"/>
      <c r="H567" s="584"/>
      <c r="I567" s="584"/>
      <c r="J567" s="584"/>
      <c r="K567" s="584"/>
      <c r="L567" s="584"/>
      <c r="M567" s="584"/>
      <c r="N567" s="584"/>
      <c r="O567" s="584"/>
      <c r="P567" s="112" t="str">
        <f>IF(A567&lt;&gt;0,INDEX('Plan. Orçamentária'!$D$16:$K$306,MATCH(A567,'Plan. Orçamentária'!$D$16:$D$306,0),5),0)</f>
        <v>UN</v>
      </c>
      <c r="Q567" s="92">
        <f>TRUNC(SUM(O569),2)</f>
        <v>2</v>
      </c>
    </row>
    <row r="568" spans="1:25">
      <c r="A568" s="82"/>
      <c r="B568" s="116"/>
      <c r="C568" s="121"/>
      <c r="D568" s="213"/>
      <c r="E568" s="213"/>
      <c r="F568" s="213"/>
      <c r="G568" s="216"/>
      <c r="H568" s="216"/>
      <c r="J568" s="216"/>
      <c r="K568" s="215"/>
      <c r="L568" s="215"/>
      <c r="M568" s="215"/>
      <c r="N568" s="218"/>
      <c r="O568" s="222" t="s">
        <v>4</v>
      </c>
      <c r="P568" s="113"/>
      <c r="Q568" s="93"/>
      <c r="T568" s="216"/>
      <c r="U568" s="215"/>
      <c r="V568" s="215"/>
      <c r="W568" s="215"/>
      <c r="X568" s="215"/>
      <c r="Y568" s="215"/>
    </row>
    <row r="569" spans="1:25">
      <c r="A569" s="82"/>
      <c r="B569" s="116"/>
      <c r="C569" s="121"/>
      <c r="D569" s="213"/>
      <c r="E569" s="213"/>
      <c r="F569" s="213"/>
      <c r="G569" s="213"/>
      <c r="H569" s="219"/>
      <c r="I569" s="213"/>
      <c r="J569" s="220"/>
      <c r="K569" s="213"/>
      <c r="L569" s="213"/>
      <c r="M569" s="213"/>
      <c r="N569" s="213"/>
      <c r="O569" s="433">
        <v>2</v>
      </c>
      <c r="P569" s="113"/>
      <c r="Q569" s="93"/>
      <c r="T569" s="217"/>
      <c r="U569" s="213"/>
      <c r="V569" s="213"/>
      <c r="W569" s="213"/>
      <c r="X569" s="213"/>
      <c r="Y569" s="213"/>
    </row>
    <row r="570" spans="1:25">
      <c r="A570" s="82"/>
      <c r="B570" s="116"/>
      <c r="C570" s="121"/>
      <c r="D570" s="213"/>
      <c r="E570" s="213"/>
      <c r="F570" s="213"/>
      <c r="G570" s="213"/>
      <c r="H570" s="219"/>
      <c r="I570" s="213"/>
      <c r="J570" s="220"/>
      <c r="K570" s="213"/>
      <c r="L570" s="213"/>
      <c r="M570" s="213"/>
      <c r="N570" s="213"/>
      <c r="O570" s="217"/>
      <c r="P570" s="113"/>
      <c r="Q570" s="93"/>
      <c r="T570" s="217"/>
      <c r="U570" s="213"/>
      <c r="V570" s="213"/>
      <c r="W570" s="213"/>
      <c r="X570" s="213"/>
      <c r="Y570" s="213"/>
    </row>
    <row r="571" spans="1:25">
      <c r="A571" s="83">
        <f>A567+1</f>
        <v>14002</v>
      </c>
      <c r="B571" s="115">
        <f>IF(A571&lt;&gt;0,INDEX('Plan. Orçamentária'!$D$16:$K$306,MATCH(A571,'Plan. Orçamentária'!$D$16:$D$306,0),3),0)</f>
        <v>89352</v>
      </c>
      <c r="C571" s="584" t="str">
        <f>IF(A571&lt;&gt;0,INDEX('Plan. Orçamentária'!$D$16:$K$306,MATCH(A571,'Plan. Orçamentária'!$D$16:$D$306,0),4),0)</f>
        <v>REGISTRO DE GAVETA BRUTO, LATÃO, ROSCÁVEL, 1/2" - FORNECIMENTO E INSTALAÇÃO. AF_08/2021</v>
      </c>
      <c r="D571" s="584"/>
      <c r="E571" s="584"/>
      <c r="F571" s="584"/>
      <c r="G571" s="584"/>
      <c r="H571" s="584"/>
      <c r="I571" s="584"/>
      <c r="J571" s="584"/>
      <c r="K571" s="584"/>
      <c r="L571" s="584"/>
      <c r="M571" s="584"/>
      <c r="N571" s="584"/>
      <c r="O571" s="584"/>
      <c r="P571" s="112" t="str">
        <f>IF(A571&lt;&gt;0,INDEX('Plan. Orçamentária'!$D$16:$K$306,MATCH(A571,'Plan. Orçamentária'!$D$16:$D$306,0),5),0)</f>
        <v>UN</v>
      </c>
      <c r="Q571" s="92">
        <f>TRUNC(SUM(O573),2)</f>
        <v>7</v>
      </c>
    </row>
    <row r="572" spans="1:25">
      <c r="A572" s="82"/>
      <c r="B572" s="116"/>
      <c r="C572" s="121"/>
      <c r="D572" s="213"/>
      <c r="E572" s="213"/>
      <c r="F572" s="213"/>
      <c r="G572" s="213"/>
      <c r="H572" s="213"/>
      <c r="I572" s="213"/>
      <c r="J572" s="213"/>
      <c r="K572" s="213"/>
      <c r="L572" s="215"/>
      <c r="M572" s="215"/>
      <c r="N572" s="218"/>
      <c r="O572" s="222" t="s">
        <v>4</v>
      </c>
      <c r="P572" s="113"/>
      <c r="Q572" s="93"/>
      <c r="T572" s="216"/>
      <c r="U572" s="215"/>
      <c r="V572" s="215"/>
      <c r="W572" s="215"/>
      <c r="X572" s="215"/>
      <c r="Y572" s="215"/>
    </row>
    <row r="573" spans="1:25" ht="15.75">
      <c r="A573" s="82"/>
      <c r="B573" s="116"/>
      <c r="C573" s="121"/>
      <c r="D573" s="213"/>
      <c r="E573" s="213"/>
      <c r="F573" s="213"/>
      <c r="G573" s="213"/>
      <c r="H573" s="213"/>
      <c r="I573" s="213"/>
      <c r="J573" s="213"/>
      <c r="K573" s="213"/>
      <c r="L573" s="213"/>
      <c r="M573" s="213"/>
      <c r="N573" s="213"/>
      <c r="O573" s="433">
        <v>7</v>
      </c>
      <c r="P573" s="113"/>
      <c r="Q573" s="93"/>
      <c r="S573" s="379"/>
      <c r="T573" s="217"/>
      <c r="U573" s="213"/>
      <c r="V573" s="213"/>
      <c r="W573" s="213"/>
      <c r="X573" s="213"/>
      <c r="Y573" s="213"/>
    </row>
    <row r="574" spans="1:25" ht="15.75">
      <c r="A574" s="82"/>
      <c r="B574" s="116"/>
      <c r="C574" s="121"/>
      <c r="D574" s="213"/>
      <c r="E574" s="213"/>
      <c r="F574" s="213"/>
      <c r="G574" s="213"/>
      <c r="H574" s="213"/>
      <c r="I574" s="213"/>
      <c r="J574" s="213"/>
      <c r="K574" s="213"/>
      <c r="L574" s="213"/>
      <c r="M574" s="213"/>
      <c r="N574" s="213"/>
      <c r="O574" s="217"/>
      <c r="P574" s="113"/>
      <c r="Q574" s="93"/>
      <c r="S574" s="379"/>
      <c r="T574" s="217"/>
      <c r="U574" s="213"/>
      <c r="V574" s="213"/>
      <c r="W574" s="213"/>
      <c r="X574" s="213"/>
      <c r="Y574" s="213"/>
    </row>
    <row r="575" spans="1:25" ht="15.75">
      <c r="A575" s="83">
        <f>A571+1</f>
        <v>14003</v>
      </c>
      <c r="B575" s="115" t="str">
        <f>IF(A575&lt;&gt;0,INDEX('Plan. Orçamentária'!$D$16:$K$306,MATCH(A575,'Plan. Orçamentária'!$D$16:$D$306,0),3),0)</f>
        <v>46.01.020</v>
      </c>
      <c r="C575" s="584" t="str">
        <f>IF(A575&lt;&gt;0,INDEX('Plan. Orçamentária'!$D$16:$K$306,MATCH(A575,'Plan. Orçamentária'!$D$16:$D$306,0),4),0)</f>
        <v>Tubo de PVC rígido soldável marrom, DN= 25 mm, (3/4´), inclusive conexões</v>
      </c>
      <c r="D575" s="584"/>
      <c r="E575" s="584"/>
      <c r="F575" s="584"/>
      <c r="G575" s="584"/>
      <c r="H575" s="584"/>
      <c r="I575" s="584"/>
      <c r="J575" s="584"/>
      <c r="K575" s="584"/>
      <c r="L575" s="584"/>
      <c r="M575" s="584"/>
      <c r="N575" s="584"/>
      <c r="O575" s="584"/>
      <c r="P575" s="112" t="str">
        <f>IF(A575&lt;&gt;0,INDEX('Plan. Orçamentária'!$D$16:$K$306,MATCH(A575,'Plan. Orçamentária'!$D$16:$D$306,0),5),0)</f>
        <v>M</v>
      </c>
      <c r="Q575" s="92">
        <f>TRUNC(SUM(O577),2)</f>
        <v>36</v>
      </c>
      <c r="S575" s="379"/>
    </row>
    <row r="576" spans="1:25" ht="15.75">
      <c r="A576" s="82"/>
      <c r="B576" s="116"/>
      <c r="C576" s="121"/>
      <c r="D576" s="213"/>
      <c r="E576" s="213"/>
      <c r="F576" s="213"/>
      <c r="G576" s="213"/>
      <c r="H576" s="216"/>
      <c r="I576" s="213"/>
      <c r="J576" s="216"/>
      <c r="K576" s="213"/>
      <c r="L576" s="215"/>
      <c r="M576" s="215"/>
      <c r="N576" s="218"/>
      <c r="O576" s="222" t="s">
        <v>4</v>
      </c>
      <c r="P576" s="113"/>
      <c r="Q576" s="93"/>
      <c r="S576" s="379"/>
      <c r="T576" s="216"/>
      <c r="U576" s="215"/>
      <c r="V576" s="215"/>
      <c r="W576" s="215"/>
      <c r="X576" s="215"/>
      <c r="Y576" s="215"/>
    </row>
    <row r="577" spans="1:25" ht="15.75">
      <c r="A577" s="82"/>
      <c r="B577" s="116"/>
      <c r="C577" s="121"/>
      <c r="D577" s="213"/>
      <c r="E577" s="213"/>
      <c r="F577" s="213"/>
      <c r="G577" s="219"/>
      <c r="H577" s="220"/>
      <c r="I577" s="213"/>
      <c r="J577" s="213"/>
      <c r="K577" s="213"/>
      <c r="L577" s="213"/>
      <c r="M577" s="213"/>
      <c r="N577" s="213"/>
      <c r="O577" s="433">
        <f>6*4+5*2+2</f>
        <v>36</v>
      </c>
      <c r="P577" s="113"/>
      <c r="Q577" s="93"/>
      <c r="S577" s="379"/>
      <c r="T577" s="217"/>
      <c r="U577" s="213"/>
      <c r="V577" s="213"/>
      <c r="W577" s="213"/>
      <c r="X577" s="213"/>
      <c r="Y577" s="213"/>
    </row>
    <row r="578" spans="1:25" ht="15.75">
      <c r="A578" s="82"/>
      <c r="B578" s="116"/>
      <c r="C578" s="121"/>
      <c r="D578" s="213"/>
      <c r="E578" s="213"/>
      <c r="F578" s="213"/>
      <c r="G578" s="219"/>
      <c r="H578" s="220"/>
      <c r="I578" s="213"/>
      <c r="J578" s="213"/>
      <c r="K578" s="213"/>
      <c r="L578" s="213"/>
      <c r="M578" s="213"/>
      <c r="N578" s="213"/>
      <c r="O578" s="213"/>
      <c r="P578" s="113"/>
      <c r="Q578" s="93"/>
      <c r="S578" s="379"/>
      <c r="T578" s="213"/>
      <c r="U578" s="213"/>
      <c r="V578" s="213"/>
      <c r="W578" s="213"/>
      <c r="X578" s="213"/>
      <c r="Y578" s="213"/>
    </row>
    <row r="579" spans="1:25" ht="15.75">
      <c r="A579" s="83">
        <f>A575+1</f>
        <v>14004</v>
      </c>
      <c r="B579" s="115" t="str">
        <f>IF(A579&lt;&gt;0,INDEX('Plan. Orçamentária'!$D$16:$K$306,MATCH(A579,'Plan. Orçamentária'!$D$16:$D$306,0),3),0)</f>
        <v>46.01.030</v>
      </c>
      <c r="C579" s="584" t="str">
        <f>IF(A579&lt;&gt;0,INDEX('Plan. Orçamentária'!$D$16:$K$306,MATCH(A579,'Plan. Orçamentária'!$D$16:$D$306,0),4),0)</f>
        <v>Tubo de PVC rígido soldável marrom, DN= 32 mm, (1´), inclusive conexões</v>
      </c>
      <c r="D579" s="584"/>
      <c r="E579" s="584"/>
      <c r="F579" s="584"/>
      <c r="G579" s="584"/>
      <c r="H579" s="584"/>
      <c r="I579" s="584"/>
      <c r="J579" s="584"/>
      <c r="K579" s="584"/>
      <c r="L579" s="584"/>
      <c r="M579" s="584"/>
      <c r="N579" s="584"/>
      <c r="O579" s="584"/>
      <c r="P579" s="112" t="str">
        <f>IF(A579&lt;&gt;0,INDEX('Plan. Orçamentária'!$D$16:$K$306,MATCH(A579,'Plan. Orçamentária'!$D$16:$D$306,0),5),0)</f>
        <v>M</v>
      </c>
      <c r="Q579" s="92">
        <f>TRUNC(SUM(O581),2)</f>
        <v>7</v>
      </c>
      <c r="S579" s="379"/>
    </row>
    <row r="580" spans="1:25" ht="15.75">
      <c r="A580" s="82"/>
      <c r="B580" s="116"/>
      <c r="C580" s="121"/>
      <c r="D580" s="213"/>
      <c r="E580" s="213"/>
      <c r="F580" s="213"/>
      <c r="G580" s="213"/>
      <c r="H580" s="216"/>
      <c r="I580" s="213"/>
      <c r="J580" s="216"/>
      <c r="K580" s="213"/>
      <c r="L580" s="215"/>
      <c r="M580" s="215"/>
      <c r="N580" s="218"/>
      <c r="O580" s="222" t="s">
        <v>4</v>
      </c>
      <c r="P580" s="113"/>
      <c r="Q580" s="93"/>
      <c r="S580" s="379"/>
      <c r="T580" s="216"/>
      <c r="U580" s="215"/>
      <c r="V580" s="215"/>
      <c r="W580" s="215"/>
      <c r="X580" s="215"/>
      <c r="Y580" s="215"/>
    </row>
    <row r="581" spans="1:25" ht="15.75">
      <c r="A581" s="82"/>
      <c r="B581" s="116"/>
      <c r="C581" s="121"/>
      <c r="D581" s="213"/>
      <c r="E581" s="213"/>
      <c r="F581" s="213"/>
      <c r="G581" s="219"/>
      <c r="H581" s="217"/>
      <c r="I581" s="213"/>
      <c r="J581" s="217"/>
      <c r="K581" s="213"/>
      <c r="L581" s="224"/>
      <c r="M581" s="213"/>
      <c r="N581" s="213"/>
      <c r="O581" s="433">
        <v>7</v>
      </c>
      <c r="P581" s="113"/>
      <c r="Q581" s="93"/>
      <c r="S581" s="379"/>
      <c r="T581" s="217"/>
      <c r="U581" s="213"/>
      <c r="V581" s="221"/>
      <c r="W581" s="213"/>
      <c r="X581" s="221"/>
      <c r="Y581" s="213"/>
    </row>
    <row r="582" spans="1:25" ht="15.75">
      <c r="A582" s="82"/>
      <c r="B582" s="116"/>
      <c r="C582" s="121"/>
      <c r="D582" s="213"/>
      <c r="E582" s="213"/>
      <c r="F582" s="213"/>
      <c r="G582" s="219"/>
      <c r="H582" s="217"/>
      <c r="I582" s="213"/>
      <c r="J582" s="217"/>
      <c r="K582" s="213"/>
      <c r="L582" s="213"/>
      <c r="M582" s="213"/>
      <c r="N582" s="213"/>
      <c r="O582" s="217"/>
      <c r="P582" s="113"/>
      <c r="Q582" s="93"/>
      <c r="S582" s="380"/>
      <c r="T582" s="217"/>
      <c r="U582" s="213"/>
      <c r="V582" s="213"/>
      <c r="W582" s="213"/>
      <c r="X582" s="213"/>
      <c r="Y582" s="213"/>
    </row>
    <row r="583" spans="1:25" ht="15.75">
      <c r="A583" s="83">
        <f>A579+1</f>
        <v>14005</v>
      </c>
      <c r="B583" s="115" t="str">
        <f>IF(A583&lt;&gt;0,INDEX('Plan. Orçamentária'!$D$16:$K$306,MATCH(A583,'Plan. Orçamentária'!$D$16:$D$306,0),3),0)</f>
        <v>46.01.050</v>
      </c>
      <c r="C583" s="584" t="str">
        <f>IF(A583&lt;&gt;0,INDEX('Plan. Orçamentária'!$D$16:$K$306,MATCH(A583,'Plan. Orçamentária'!$D$16:$D$306,0),4),0)</f>
        <v>Tubo de PVC rígido soldável marrom, DN= 50 mm, (1 1/2´), inclusive conexões</v>
      </c>
      <c r="D583" s="584"/>
      <c r="E583" s="584"/>
      <c r="F583" s="584"/>
      <c r="G583" s="584"/>
      <c r="H583" s="584"/>
      <c r="I583" s="584"/>
      <c r="J583" s="584"/>
      <c r="K583" s="584"/>
      <c r="L583" s="584"/>
      <c r="M583" s="584"/>
      <c r="N583" s="584"/>
      <c r="O583" s="584"/>
      <c r="P583" s="112" t="str">
        <f>IF(A583&lt;&gt;0,INDEX('Plan. Orçamentária'!$D$16:$K$306,MATCH(A583,'Plan. Orçamentária'!$D$16:$D$306,0),5),0)</f>
        <v>M</v>
      </c>
      <c r="Q583" s="92">
        <f>TRUNC(SUM(O585),2)</f>
        <v>48.5</v>
      </c>
      <c r="S583" s="379"/>
    </row>
    <row r="584" spans="1:25">
      <c r="A584" s="82"/>
      <c r="B584" s="116"/>
      <c r="C584" s="121"/>
      <c r="D584" s="213"/>
      <c r="E584" s="213"/>
      <c r="F584" s="213"/>
      <c r="G584" s="213"/>
      <c r="H584" s="216"/>
      <c r="I584" s="213"/>
      <c r="J584" s="215"/>
      <c r="K584" s="213"/>
      <c r="L584" s="215"/>
      <c r="M584" s="215"/>
      <c r="N584" s="218"/>
      <c r="O584" s="222" t="s">
        <v>4</v>
      </c>
      <c r="P584" s="113"/>
      <c r="Q584" s="93"/>
      <c r="T584" s="216"/>
      <c r="U584" s="215"/>
      <c r="V584" s="215"/>
      <c r="W584" s="215"/>
      <c r="X584" s="215"/>
      <c r="Y584" s="215"/>
    </row>
    <row r="585" spans="1:25">
      <c r="A585" s="82"/>
      <c r="B585" s="116"/>
      <c r="C585" s="121"/>
      <c r="D585" s="213"/>
      <c r="E585" s="213"/>
      <c r="F585" s="213"/>
      <c r="G585" s="219"/>
      <c r="H585" s="220"/>
      <c r="I585" s="213"/>
      <c r="J585" s="220"/>
      <c r="K585" s="213"/>
      <c r="L585" s="213"/>
      <c r="M585" s="213"/>
      <c r="N585" s="213"/>
      <c r="O585" s="433">
        <f>36.5+3*4</f>
        <v>48.5</v>
      </c>
      <c r="P585" s="113"/>
      <c r="Q585" s="93"/>
      <c r="T585" s="217"/>
      <c r="U585" s="213"/>
      <c r="V585" s="213"/>
      <c r="W585" s="213"/>
      <c r="X585" s="213"/>
      <c r="Y585" s="213"/>
    </row>
    <row r="586" spans="1:25">
      <c r="A586" s="82"/>
      <c r="B586" s="116"/>
      <c r="C586" s="121"/>
      <c r="D586" s="213"/>
      <c r="E586" s="213"/>
      <c r="F586" s="213"/>
      <c r="G586" s="219"/>
      <c r="H586" s="220"/>
      <c r="I586" s="213"/>
      <c r="J586" s="213"/>
      <c r="K586" s="213"/>
      <c r="L586" s="213"/>
      <c r="M586" s="213"/>
      <c r="N586" s="213"/>
      <c r="O586" s="213"/>
      <c r="P586" s="113"/>
      <c r="Q586" s="93"/>
      <c r="T586" s="213"/>
      <c r="U586" s="213"/>
      <c r="V586" s="213"/>
      <c r="W586" s="213"/>
      <c r="X586" s="213"/>
      <c r="Y586" s="213"/>
    </row>
    <row r="587" spans="1:25">
      <c r="A587" s="83">
        <f>A583+1</f>
        <v>14006</v>
      </c>
      <c r="B587" s="115" t="str">
        <f>IF(A587&lt;&gt;0,INDEX('Plan. Orçamentária'!$D$16:$K$306,MATCH(A587,'Plan. Orçamentária'!$D$16:$D$306,0),3),0)</f>
        <v>46.01.010</v>
      </c>
      <c r="C587" s="584" t="str">
        <f>IF(A587&lt;&gt;0,INDEX('Plan. Orçamentária'!$D$16:$K$306,MATCH(A587,'Plan. Orçamentária'!$D$16:$D$306,0),4),0)</f>
        <v>Tubo de PVC rígido soldável marrom, DN= 20 mm, (1/2´), inclusive conexões</v>
      </c>
      <c r="D587" s="584"/>
      <c r="E587" s="584"/>
      <c r="F587" s="584"/>
      <c r="G587" s="584"/>
      <c r="H587" s="584"/>
      <c r="I587" s="584"/>
      <c r="J587" s="584"/>
      <c r="K587" s="584"/>
      <c r="L587" s="584"/>
      <c r="M587" s="584"/>
      <c r="N587" s="584"/>
      <c r="O587" s="584"/>
      <c r="P587" s="112" t="str">
        <f>IF(A587&lt;&gt;0,INDEX('Plan. Orçamentária'!$D$16:$K$306,MATCH(A587,'Plan. Orçamentária'!$D$16:$D$306,0),5),0)</f>
        <v>M</v>
      </c>
      <c r="Q587" s="92">
        <f>TRUNC(SUM(O589),2)</f>
        <v>39</v>
      </c>
    </row>
    <row r="588" spans="1:25">
      <c r="A588" s="82"/>
      <c r="B588" s="116"/>
      <c r="C588" s="121"/>
      <c r="D588" s="213"/>
      <c r="E588" s="213"/>
      <c r="F588" s="213"/>
      <c r="G588" s="213"/>
      <c r="H588" s="213"/>
      <c r="I588" s="213"/>
      <c r="J588" s="213"/>
      <c r="K588" s="213"/>
      <c r="L588" s="215"/>
      <c r="M588" s="215"/>
      <c r="N588" s="218"/>
      <c r="O588" s="222" t="s">
        <v>4</v>
      </c>
      <c r="P588" s="113"/>
      <c r="Q588" s="93"/>
      <c r="T588" s="216"/>
      <c r="U588" s="215"/>
      <c r="V588" s="215"/>
      <c r="W588" s="215"/>
      <c r="X588" s="215"/>
      <c r="Y588" s="215"/>
    </row>
    <row r="589" spans="1:25" ht="15.75">
      <c r="A589" s="82"/>
      <c r="B589" s="116"/>
      <c r="C589" s="121"/>
      <c r="D589" s="213"/>
      <c r="E589" s="213"/>
      <c r="F589" s="213"/>
      <c r="G589" s="213"/>
      <c r="H589" s="213"/>
      <c r="I589" s="213"/>
      <c r="J589" s="213"/>
      <c r="K589" s="213"/>
      <c r="L589" s="213"/>
      <c r="M589" s="213"/>
      <c r="N589" s="213"/>
      <c r="O589" s="433">
        <v>39</v>
      </c>
      <c r="P589" s="113"/>
      <c r="Q589" s="93"/>
      <c r="S589" s="379"/>
      <c r="T589" s="217"/>
      <c r="U589" s="213"/>
      <c r="V589" s="213"/>
      <c r="W589" s="213"/>
      <c r="X589" s="213"/>
      <c r="Y589" s="213"/>
    </row>
    <row r="590" spans="1:25" ht="15.75">
      <c r="A590" s="82"/>
      <c r="B590" s="116"/>
      <c r="C590" s="121"/>
      <c r="D590" s="213"/>
      <c r="E590" s="213"/>
      <c r="F590" s="213"/>
      <c r="G590" s="213"/>
      <c r="H590" s="213"/>
      <c r="I590" s="213"/>
      <c r="J590" s="213"/>
      <c r="K590" s="213"/>
      <c r="L590" s="213"/>
      <c r="M590" s="213"/>
      <c r="N590" s="213"/>
      <c r="O590" s="217"/>
      <c r="P590" s="113"/>
      <c r="Q590" s="93"/>
      <c r="S590" s="379"/>
      <c r="T590" s="217"/>
      <c r="U590" s="213"/>
      <c r="V590" s="213"/>
      <c r="W590" s="213"/>
      <c r="X590" s="213"/>
      <c r="Y590" s="213"/>
    </row>
    <row r="591" spans="1:25" ht="15.75">
      <c r="A591" s="83">
        <f>A587+1</f>
        <v>14007</v>
      </c>
      <c r="B591" s="115">
        <f>IF(A591&lt;&gt;0,INDEX('Plan. Orçamentária'!$D$16:$K$306,MATCH(A591,'Plan. Orçamentária'!$D$16:$D$306,0),3),0)</f>
        <v>95252</v>
      </c>
      <c r="C591" s="584" t="str">
        <f>IF(A591&lt;&gt;0,INDEX('Plan. Orçamentária'!$D$16:$K$306,MATCH(A591,'Plan. Orçamentária'!$D$16:$D$306,0),4),0)</f>
        <v>VÁLVULA DE ESFERA BRUTA, BRONZE, ROSCÁVEL, 1 1/2'' - FORNECIMENTO E INSTALAÇÃO. AF_08/2021</v>
      </c>
      <c r="D591" s="584"/>
      <c r="E591" s="584"/>
      <c r="F591" s="584"/>
      <c r="G591" s="584"/>
      <c r="H591" s="584"/>
      <c r="I591" s="584"/>
      <c r="J591" s="584"/>
      <c r="K591" s="584"/>
      <c r="L591" s="584"/>
      <c r="M591" s="584"/>
      <c r="N591" s="584"/>
      <c r="O591" s="584"/>
      <c r="P591" s="112" t="str">
        <f>IF(A591&lt;&gt;0,INDEX('Plan. Orçamentária'!$D$16:$K$306,MATCH(A591,'Plan. Orçamentária'!$D$16:$D$306,0),5),0)</f>
        <v>UN</v>
      </c>
      <c r="Q591" s="92">
        <f>TRUNC(SUM(O593),2)</f>
        <v>1</v>
      </c>
      <c r="S591" s="379"/>
    </row>
    <row r="592" spans="1:25" ht="15.75">
      <c r="A592" s="82"/>
      <c r="B592" s="116"/>
      <c r="C592" s="121"/>
      <c r="D592" s="213"/>
      <c r="E592" s="213"/>
      <c r="F592" s="213"/>
      <c r="G592" s="213"/>
      <c r="H592" s="216"/>
      <c r="I592" s="213"/>
      <c r="J592" s="216"/>
      <c r="K592" s="213"/>
      <c r="L592" s="215"/>
      <c r="M592" s="215"/>
      <c r="N592" s="218"/>
      <c r="O592" s="222" t="s">
        <v>4</v>
      </c>
      <c r="P592" s="113"/>
      <c r="Q592" s="93"/>
      <c r="S592" s="379"/>
      <c r="T592" s="216"/>
      <c r="U592" s="215"/>
      <c r="V592" s="215"/>
      <c r="W592" s="215"/>
      <c r="X592" s="215"/>
      <c r="Y592" s="215"/>
    </row>
    <row r="593" spans="1:25" ht="15.75">
      <c r="A593" s="82"/>
      <c r="B593" s="116"/>
      <c r="C593" s="121"/>
      <c r="D593" s="213"/>
      <c r="E593" s="213"/>
      <c r="F593" s="213"/>
      <c r="G593" s="219"/>
      <c r="H593" s="220"/>
      <c r="I593" s="213"/>
      <c r="J593" s="213"/>
      <c r="K593" s="213"/>
      <c r="L593" s="213"/>
      <c r="M593" s="213"/>
      <c r="N593" s="213"/>
      <c r="O593" s="433">
        <v>1</v>
      </c>
      <c r="P593" s="113"/>
      <c r="Q593" s="93"/>
      <c r="S593" s="379"/>
      <c r="T593" s="217"/>
      <c r="U593" s="213"/>
      <c r="V593" s="213"/>
      <c r="W593" s="213"/>
      <c r="X593" s="213"/>
      <c r="Y593" s="213"/>
    </row>
    <row r="594" spans="1:25" ht="15.75">
      <c r="A594" s="82"/>
      <c r="B594" s="116"/>
      <c r="C594" s="121"/>
      <c r="D594" s="213"/>
      <c r="E594" s="213"/>
      <c r="F594" s="213"/>
      <c r="G594" s="219"/>
      <c r="H594" s="220"/>
      <c r="I594" s="213"/>
      <c r="J594" s="213"/>
      <c r="K594" s="213"/>
      <c r="L594" s="213"/>
      <c r="M594" s="213"/>
      <c r="N594" s="213"/>
      <c r="O594" s="213"/>
      <c r="P594" s="113"/>
      <c r="Q594" s="93"/>
      <c r="S594" s="379"/>
      <c r="T594" s="213"/>
      <c r="U594" s="213"/>
      <c r="V594" s="213"/>
      <c r="W594" s="213"/>
      <c r="X594" s="213"/>
      <c r="Y594" s="213"/>
    </row>
    <row r="595" spans="1:25" ht="15.75">
      <c r="A595" s="83">
        <f>A591+1</f>
        <v>14008</v>
      </c>
      <c r="B595" s="115">
        <f>IF(A595&lt;&gt;0,INDEX('Plan. Orçamentária'!$D$16:$K$306,MATCH(A595,'Plan. Orçamentária'!$D$16:$D$306,0),3),0)</f>
        <v>95248</v>
      </c>
      <c r="C595" s="584" t="str">
        <f>IF(A595&lt;&gt;0,INDEX('Plan. Orçamentária'!$D$16:$K$306,MATCH(A595,'Plan. Orçamentária'!$D$16:$D$306,0),4),0)</f>
        <v>VÁLVULA DE ESFERA BRUTA, BRONZE, ROSCÁVEL, 1/2" - FORNECIMENTO E INSTALAÇÃO. AF_08/2021</v>
      </c>
      <c r="D595" s="584"/>
      <c r="E595" s="584"/>
      <c r="F595" s="584"/>
      <c r="G595" s="584"/>
      <c r="H595" s="584"/>
      <c r="I595" s="584"/>
      <c r="J595" s="584"/>
      <c r="K595" s="584"/>
      <c r="L595" s="584"/>
      <c r="M595" s="584"/>
      <c r="N595" s="584"/>
      <c r="O595" s="584"/>
      <c r="P595" s="112" t="str">
        <f>IF(A595&lt;&gt;0,INDEX('Plan. Orçamentária'!$D$16:$K$306,MATCH(A595,'Plan. Orçamentária'!$D$16:$D$306,0),5),0)</f>
        <v>UN</v>
      </c>
      <c r="Q595" s="92">
        <f>TRUNC(SUM(O597),2)</f>
        <v>2</v>
      </c>
      <c r="S595" s="379"/>
    </row>
    <row r="596" spans="1:25" ht="15.75">
      <c r="A596" s="82"/>
      <c r="B596" s="116"/>
      <c r="C596" s="121"/>
      <c r="D596" s="213"/>
      <c r="E596" s="213"/>
      <c r="F596" s="213"/>
      <c r="G596" s="213"/>
      <c r="H596" s="216"/>
      <c r="I596" s="213"/>
      <c r="J596" s="216"/>
      <c r="K596" s="213"/>
      <c r="L596" s="215"/>
      <c r="M596" s="215"/>
      <c r="N596" s="218"/>
      <c r="O596" s="222" t="s">
        <v>4</v>
      </c>
      <c r="P596" s="113"/>
      <c r="Q596" s="93"/>
      <c r="S596" s="379"/>
      <c r="T596" s="216"/>
      <c r="U596" s="215"/>
      <c r="V596" s="215"/>
      <c r="W596" s="215"/>
      <c r="X596" s="215"/>
      <c r="Y596" s="215"/>
    </row>
    <row r="597" spans="1:25" ht="15.75">
      <c r="A597" s="82"/>
      <c r="B597" s="116"/>
      <c r="C597" s="121"/>
      <c r="D597" s="213"/>
      <c r="E597" s="213"/>
      <c r="F597" s="213"/>
      <c r="G597" s="219"/>
      <c r="H597" s="217"/>
      <c r="I597" s="213"/>
      <c r="J597" s="217"/>
      <c r="K597" s="213"/>
      <c r="L597" s="224"/>
      <c r="M597" s="213"/>
      <c r="N597" s="213"/>
      <c r="O597" s="433">
        <v>2</v>
      </c>
      <c r="P597" s="113"/>
      <c r="Q597" s="93"/>
      <c r="S597" s="379"/>
      <c r="T597" s="217"/>
      <c r="U597" s="213"/>
      <c r="V597" s="221"/>
      <c r="W597" s="213"/>
      <c r="X597" s="221"/>
      <c r="Y597" s="213"/>
    </row>
    <row r="598" spans="1:25" ht="15.75">
      <c r="A598" s="82"/>
      <c r="B598" s="116"/>
      <c r="C598" s="121"/>
      <c r="D598" s="213"/>
      <c r="E598" s="213"/>
      <c r="F598" s="213"/>
      <c r="G598" s="219"/>
      <c r="H598" s="217"/>
      <c r="I598" s="213"/>
      <c r="J598" s="217"/>
      <c r="K598" s="213"/>
      <c r="L598" s="213"/>
      <c r="M598" s="213"/>
      <c r="N598" s="213"/>
      <c r="O598" s="217"/>
      <c r="P598" s="113"/>
      <c r="Q598" s="93"/>
      <c r="S598" s="380"/>
      <c r="T598" s="217"/>
      <c r="U598" s="213"/>
      <c r="V598" s="213"/>
      <c r="W598" s="213"/>
      <c r="X598" s="213"/>
      <c r="Y598" s="213"/>
    </row>
    <row r="599" spans="1:25" ht="15.75">
      <c r="A599" s="83">
        <f>A595+1</f>
        <v>14009</v>
      </c>
      <c r="B599" s="115">
        <f>IF(A599&lt;&gt;0,INDEX('Plan. Orçamentária'!$D$16:$K$306,MATCH(A599,'Plan. Orçamentária'!$D$16:$D$306,0),3),0)</f>
        <v>102608</v>
      </c>
      <c r="C599" s="584" t="str">
        <f>IF(A599&lt;&gt;0,INDEX('Plan. Orçamentária'!$D$16:$K$306,MATCH(A599,'Plan. Orçamentária'!$D$16:$D$306,0),4),0)</f>
        <v>CAIXA D´ÁGUA EM POLIETILENO, 1500 LITROS - FORNECIMENTO E INSTALAÇÃO. AF_06/2021</v>
      </c>
      <c r="D599" s="584"/>
      <c r="E599" s="584"/>
      <c r="F599" s="584"/>
      <c r="G599" s="584"/>
      <c r="H599" s="584"/>
      <c r="I599" s="584"/>
      <c r="J599" s="584"/>
      <c r="K599" s="584"/>
      <c r="L599" s="584"/>
      <c r="M599" s="584"/>
      <c r="N599" s="584"/>
      <c r="O599" s="584"/>
      <c r="P599" s="112" t="str">
        <f>IF(A599&lt;&gt;0,INDEX('Plan. Orçamentária'!$D$16:$K$306,MATCH(A599,'Plan. Orçamentária'!$D$16:$D$306,0),5),0)</f>
        <v>UN</v>
      </c>
      <c r="Q599" s="92">
        <f>TRUNC(SUM(O601),2)</f>
        <v>1</v>
      </c>
      <c r="S599" s="379"/>
    </row>
    <row r="600" spans="1:25">
      <c r="A600" s="82"/>
      <c r="B600" s="116"/>
      <c r="C600" s="121"/>
      <c r="D600" s="213"/>
      <c r="E600" s="213"/>
      <c r="F600" s="213"/>
      <c r="G600" s="213"/>
      <c r="H600" s="216"/>
      <c r="I600" s="213"/>
      <c r="J600" s="215"/>
      <c r="K600" s="213"/>
      <c r="L600" s="215"/>
      <c r="M600" s="215"/>
      <c r="N600" s="218"/>
      <c r="O600" s="222" t="s">
        <v>4</v>
      </c>
      <c r="P600" s="113"/>
      <c r="Q600" s="93"/>
      <c r="T600" s="216"/>
      <c r="U600" s="215"/>
      <c r="V600" s="215"/>
      <c r="W600" s="215"/>
      <c r="X600" s="215"/>
      <c r="Y600" s="215"/>
    </row>
    <row r="601" spans="1:25">
      <c r="A601" s="82"/>
      <c r="B601" s="116"/>
      <c r="C601" s="121"/>
      <c r="D601" s="213"/>
      <c r="E601" s="213"/>
      <c r="F601" s="213"/>
      <c r="G601" s="219"/>
      <c r="H601" s="220"/>
      <c r="I601" s="213"/>
      <c r="J601" s="220"/>
      <c r="K601" s="213"/>
      <c r="L601" s="213"/>
      <c r="M601" s="213"/>
      <c r="N601" s="213"/>
      <c r="O601" s="433">
        <v>1</v>
      </c>
      <c r="P601" s="113"/>
      <c r="Q601" s="93"/>
      <c r="T601" s="217"/>
      <c r="U601" s="213"/>
      <c r="V601" s="213"/>
      <c r="W601" s="213"/>
      <c r="X601" s="213"/>
      <c r="Y601" s="213"/>
    </row>
    <row r="602" spans="1:25">
      <c r="A602" s="82"/>
      <c r="B602" s="116"/>
      <c r="C602" s="121"/>
      <c r="D602" s="213"/>
      <c r="E602" s="213"/>
      <c r="F602" s="213"/>
      <c r="G602" s="219"/>
      <c r="H602" s="220"/>
      <c r="I602" s="213"/>
      <c r="J602" s="213"/>
      <c r="K602" s="213"/>
      <c r="L602" s="213"/>
      <c r="M602" s="213"/>
      <c r="N602" s="213"/>
      <c r="O602" s="213"/>
      <c r="P602" s="113"/>
      <c r="Q602" s="93"/>
      <c r="T602" s="213"/>
      <c r="U602" s="213"/>
      <c r="V602" s="213"/>
      <c r="W602" s="213"/>
      <c r="X602" s="213"/>
      <c r="Y602" s="213"/>
    </row>
    <row r="603" spans="1:25" ht="15" customHeight="1">
      <c r="A603" s="84"/>
      <c r="B603" s="425">
        <v>15</v>
      </c>
      <c r="C603" s="424" t="str">
        <f>'Plan. Orçamentária'!E191</f>
        <v>INSTALAÇÕES HIDRÁULICAS - REDE DE ESGOTO</v>
      </c>
      <c r="D603" s="424"/>
      <c r="E603" s="424"/>
      <c r="F603" s="424"/>
      <c r="G603" s="424"/>
      <c r="H603" s="424"/>
      <c r="I603" s="424"/>
      <c r="J603" s="424"/>
      <c r="K603" s="424"/>
      <c r="L603" s="424"/>
      <c r="M603" s="424"/>
      <c r="N603" s="424"/>
      <c r="O603" s="424"/>
      <c r="P603" s="421"/>
      <c r="Q603" s="422"/>
      <c r="T603" s="391"/>
    </row>
    <row r="604" spans="1:25">
      <c r="A604" s="83">
        <f>'Plan. Orçamentária'!D192</f>
        <v>15001</v>
      </c>
      <c r="B604" s="115" t="str">
        <f>IF(A604&lt;&gt;0,INDEX('Plan. Orçamentária'!$D$16:$K$306,MATCH(A604,'Plan. Orçamentária'!$D$16:$D$306,0),3),0)</f>
        <v>16.08.028</v>
      </c>
      <c r="C604" s="584" t="str">
        <f>IF(A604&lt;&gt;0,INDEX('Plan. Orçamentária'!$D$16:$K$306,MATCH(A604,'Plan. Orçamentária'!$D$16:$D$306,0),4),0)</f>
        <v>CI-01 CAIXA DE INSPECAO 60X60CM PARA ESGOTO</v>
      </c>
      <c r="D604" s="584"/>
      <c r="E604" s="584"/>
      <c r="F604" s="584"/>
      <c r="G604" s="584"/>
      <c r="H604" s="584"/>
      <c r="I604" s="584"/>
      <c r="J604" s="584"/>
      <c r="K604" s="584"/>
      <c r="L604" s="584"/>
      <c r="M604" s="584"/>
      <c r="N604" s="584"/>
      <c r="O604" s="584"/>
      <c r="P604" s="112" t="str">
        <f>IF(A604&lt;&gt;0,INDEX('Plan. Orçamentária'!$D$16:$K$306,MATCH(A604,'Plan. Orçamentária'!$D$16:$D$306,0),5),0)</f>
        <v>UN</v>
      </c>
      <c r="Q604" s="92">
        <f>TRUNC(SUM(O606),2)</f>
        <v>5</v>
      </c>
    </row>
    <row r="605" spans="1:25">
      <c r="A605" s="82"/>
      <c r="B605" s="116"/>
      <c r="C605" s="121"/>
      <c r="D605" s="213"/>
      <c r="E605" s="213"/>
      <c r="F605" s="213"/>
      <c r="G605" s="216"/>
      <c r="H605" s="216"/>
      <c r="J605" s="216"/>
      <c r="K605" s="215"/>
      <c r="L605" s="215"/>
      <c r="M605" s="215"/>
      <c r="N605" s="218"/>
      <c r="O605" s="222" t="s">
        <v>4</v>
      </c>
      <c r="P605" s="113"/>
      <c r="Q605" s="93"/>
      <c r="T605" s="216"/>
      <c r="U605" s="215"/>
      <c r="V605" s="215"/>
      <c r="W605" s="215"/>
      <c r="X605" s="215"/>
      <c r="Y605" s="215"/>
    </row>
    <row r="606" spans="1:25">
      <c r="A606" s="82"/>
      <c r="B606" s="116"/>
      <c r="C606" s="121"/>
      <c r="D606" s="213"/>
      <c r="E606" s="213"/>
      <c r="F606" s="213"/>
      <c r="G606" s="213"/>
      <c r="H606" s="219"/>
      <c r="I606" s="213"/>
      <c r="J606" s="220"/>
      <c r="K606" s="213"/>
      <c r="L606" s="213"/>
      <c r="M606" s="213"/>
      <c r="N606" s="213"/>
      <c r="O606" s="433">
        <v>5</v>
      </c>
      <c r="P606" s="113"/>
      <c r="Q606" s="93"/>
      <c r="T606" s="217"/>
      <c r="U606" s="213"/>
      <c r="V606" s="213"/>
      <c r="W606" s="213"/>
      <c r="X606" s="213"/>
      <c r="Y606" s="213"/>
    </row>
    <row r="607" spans="1:25">
      <c r="A607" s="82"/>
      <c r="B607" s="116"/>
      <c r="C607" s="121"/>
      <c r="D607" s="213"/>
      <c r="E607" s="213"/>
      <c r="F607" s="213"/>
      <c r="G607" s="213"/>
      <c r="H607" s="219"/>
      <c r="I607" s="213"/>
      <c r="J607" s="220"/>
      <c r="K607" s="213"/>
      <c r="L607" s="213"/>
      <c r="M607" s="213"/>
      <c r="N607" s="213"/>
      <c r="O607" s="217"/>
      <c r="P607" s="113"/>
      <c r="Q607" s="93"/>
      <c r="T607" s="217"/>
      <c r="U607" s="213"/>
      <c r="V607" s="213"/>
      <c r="W607" s="213"/>
      <c r="X607" s="213"/>
      <c r="Y607" s="213"/>
    </row>
    <row r="608" spans="1:25">
      <c r="A608" s="83">
        <f>A604+1</f>
        <v>15002</v>
      </c>
      <c r="B608" s="115" t="str">
        <f>IF(A608&lt;&gt;0,INDEX('Plan. Orçamentária'!$D$16:$K$306,MATCH(A608,'Plan. Orçamentária'!$D$16:$D$306,0),3),0)</f>
        <v>46.02.010</v>
      </c>
      <c r="C608" s="584" t="str">
        <f>IF(A608&lt;&gt;0,INDEX('Plan. Orçamentária'!$D$16:$K$306,MATCH(A608,'Plan. Orçamentária'!$D$16:$D$306,0),4),0)</f>
        <v>Tubo de PVC rígido branco, pontas lisas, soldável, linha esgoto série normal, DN= 40 mm, inclusive conexões</v>
      </c>
      <c r="D608" s="584"/>
      <c r="E608" s="584"/>
      <c r="F608" s="584"/>
      <c r="G608" s="584"/>
      <c r="H608" s="584"/>
      <c r="I608" s="584"/>
      <c r="J608" s="584"/>
      <c r="K608" s="584"/>
      <c r="L608" s="584"/>
      <c r="M608" s="584"/>
      <c r="N608" s="584"/>
      <c r="O608" s="584"/>
      <c r="P608" s="112" t="str">
        <f>IF(A608&lt;&gt;0,INDEX('Plan. Orçamentária'!$D$16:$K$306,MATCH(A608,'Plan. Orçamentária'!$D$16:$D$306,0),5),0)</f>
        <v>M</v>
      </c>
      <c r="Q608" s="92">
        <f>TRUNC(SUM(O610),2)</f>
        <v>4.4000000000000004</v>
      </c>
    </row>
    <row r="609" spans="1:25">
      <c r="A609" s="82"/>
      <c r="B609" s="116"/>
      <c r="C609" s="121"/>
      <c r="D609" s="213"/>
      <c r="E609" s="213"/>
      <c r="F609" s="213"/>
      <c r="G609" s="213"/>
      <c r="H609" s="213"/>
      <c r="I609" s="213"/>
      <c r="J609" s="213"/>
      <c r="K609" s="213"/>
      <c r="L609" s="215"/>
      <c r="M609" s="215"/>
      <c r="N609" s="218"/>
      <c r="O609" s="222" t="s">
        <v>4</v>
      </c>
      <c r="P609" s="113"/>
      <c r="Q609" s="93"/>
      <c r="T609" s="216"/>
      <c r="U609" s="215"/>
      <c r="V609" s="215"/>
      <c r="W609" s="215"/>
      <c r="X609" s="215"/>
      <c r="Y609" s="215"/>
    </row>
    <row r="610" spans="1:25" ht="15.75">
      <c r="A610" s="82"/>
      <c r="B610" s="116"/>
      <c r="C610" s="121"/>
      <c r="D610" s="213"/>
      <c r="E610" s="213"/>
      <c r="F610" s="213"/>
      <c r="G610" s="213"/>
      <c r="H610" s="213"/>
      <c r="I610" s="213"/>
      <c r="J610" s="213"/>
      <c r="K610" s="213"/>
      <c r="L610" s="213"/>
      <c r="M610" s="213"/>
      <c r="N610" s="213"/>
      <c r="O610" s="433">
        <v>4.4000000000000004</v>
      </c>
      <c r="P610" s="113"/>
      <c r="Q610" s="93"/>
      <c r="S610" s="379"/>
      <c r="T610" s="217"/>
      <c r="U610" s="213"/>
      <c r="V610" s="213"/>
      <c r="W610" s="213"/>
      <c r="X610" s="213"/>
      <c r="Y610" s="213"/>
    </row>
    <row r="611" spans="1:25" ht="15.75">
      <c r="A611" s="82"/>
      <c r="B611" s="116"/>
      <c r="C611" s="121"/>
      <c r="D611" s="213"/>
      <c r="E611" s="213"/>
      <c r="F611" s="213"/>
      <c r="G611" s="213"/>
      <c r="H611" s="213"/>
      <c r="I611" s="213"/>
      <c r="J611" s="213"/>
      <c r="K611" s="213"/>
      <c r="L611" s="213"/>
      <c r="M611" s="213"/>
      <c r="N611" s="213"/>
      <c r="O611" s="217"/>
      <c r="P611" s="113"/>
      <c r="Q611" s="93"/>
      <c r="S611" s="379"/>
      <c r="T611" s="217"/>
      <c r="U611" s="213"/>
      <c r="V611" s="213"/>
      <c r="W611" s="213"/>
      <c r="X611" s="213"/>
      <c r="Y611" s="213"/>
    </row>
    <row r="612" spans="1:25" ht="15.75">
      <c r="A612" s="83">
        <f>A608+1</f>
        <v>15003</v>
      </c>
      <c r="B612" s="115" t="str">
        <f>IF(A612&lt;&gt;0,INDEX('Plan. Orçamentária'!$D$16:$K$306,MATCH(A612,'Plan. Orçamentária'!$D$16:$D$306,0),3),0)</f>
        <v>46.02.050</v>
      </c>
      <c r="C612" s="584" t="str">
        <f>IF(A612&lt;&gt;0,INDEX('Plan. Orçamentária'!$D$16:$K$306,MATCH(A612,'Plan. Orçamentária'!$D$16:$D$306,0),4),0)</f>
        <v>Tubo de PVC rígido branco PxB com virola e anel de borracha, linha esgoto série normal, DN= 50 mm, inclusive conexões</v>
      </c>
      <c r="D612" s="584"/>
      <c r="E612" s="584"/>
      <c r="F612" s="584"/>
      <c r="G612" s="584"/>
      <c r="H612" s="584"/>
      <c r="I612" s="584"/>
      <c r="J612" s="584"/>
      <c r="K612" s="584"/>
      <c r="L612" s="584"/>
      <c r="M612" s="584"/>
      <c r="N612" s="584"/>
      <c r="O612" s="584"/>
      <c r="P612" s="112" t="str">
        <f>IF(A612&lt;&gt;0,INDEX('Plan. Orçamentária'!$D$16:$K$306,MATCH(A612,'Plan. Orçamentária'!$D$16:$D$306,0),5),0)</f>
        <v>M</v>
      </c>
      <c r="Q612" s="92">
        <f>TRUNC(SUM(O614),2)</f>
        <v>6.19</v>
      </c>
      <c r="S612" s="379"/>
    </row>
    <row r="613" spans="1:25" ht="15.75">
      <c r="A613" s="82"/>
      <c r="B613" s="116"/>
      <c r="C613" s="121"/>
      <c r="D613" s="213"/>
      <c r="E613" s="213"/>
      <c r="F613" s="213"/>
      <c r="G613" s="213"/>
      <c r="H613" s="216"/>
      <c r="I613" s="213"/>
      <c r="J613" s="216"/>
      <c r="K613" s="213"/>
      <c r="L613" s="215"/>
      <c r="M613" s="215"/>
      <c r="N613" s="218"/>
      <c r="O613" s="222" t="s">
        <v>4</v>
      </c>
      <c r="P613" s="113"/>
      <c r="Q613" s="93"/>
      <c r="S613" s="379"/>
      <c r="T613" s="216"/>
      <c r="U613" s="215"/>
      <c r="V613" s="215"/>
      <c r="W613" s="215"/>
      <c r="X613" s="215"/>
      <c r="Y613" s="215"/>
    </row>
    <row r="614" spans="1:25" ht="15.75">
      <c r="A614" s="82"/>
      <c r="B614" s="116"/>
      <c r="C614" s="121"/>
      <c r="D614" s="213"/>
      <c r="E614" s="213"/>
      <c r="F614" s="213"/>
      <c r="G614" s="219"/>
      <c r="H614" s="220"/>
      <c r="I614" s="213"/>
      <c r="J614" s="213"/>
      <c r="K614" s="213"/>
      <c r="L614" s="213"/>
      <c r="M614" s="213"/>
      <c r="N614" s="213"/>
      <c r="O614" s="433">
        <v>6.19</v>
      </c>
      <c r="P614" s="113"/>
      <c r="Q614" s="93"/>
      <c r="S614" s="379"/>
      <c r="T614" s="217"/>
      <c r="U614" s="213"/>
      <c r="V614" s="213"/>
      <c r="W614" s="213"/>
      <c r="X614" s="213"/>
      <c r="Y614" s="213"/>
    </row>
    <row r="615" spans="1:25" ht="15.75">
      <c r="A615" s="82"/>
      <c r="B615" s="116"/>
      <c r="C615" s="121"/>
      <c r="D615" s="213"/>
      <c r="E615" s="213"/>
      <c r="F615" s="213"/>
      <c r="G615" s="219"/>
      <c r="H615" s="220"/>
      <c r="I615" s="213"/>
      <c r="J615" s="213"/>
      <c r="K615" s="213"/>
      <c r="L615" s="213"/>
      <c r="M615" s="213"/>
      <c r="N615" s="213"/>
      <c r="O615" s="213"/>
      <c r="P615" s="113"/>
      <c r="Q615" s="93"/>
      <c r="S615" s="379"/>
      <c r="T615" s="213"/>
      <c r="U615" s="213"/>
      <c r="V615" s="213"/>
      <c r="W615" s="213"/>
      <c r="X615" s="213"/>
      <c r="Y615" s="213"/>
    </row>
    <row r="616" spans="1:25" ht="15.75">
      <c r="A616" s="83">
        <f>A612+1</f>
        <v>15004</v>
      </c>
      <c r="B616" s="115" t="str">
        <f>IF(A616&lt;&gt;0,INDEX('Plan. Orçamentária'!$D$16:$K$306,MATCH(A616,'Plan. Orçamentária'!$D$16:$D$306,0),3),0)</f>
        <v>46.02.060</v>
      </c>
      <c r="C616" s="584" t="str">
        <f>IF(A616&lt;&gt;0,INDEX('Plan. Orçamentária'!$D$16:$K$306,MATCH(A616,'Plan. Orçamentária'!$D$16:$D$306,0),4),0)</f>
        <v>Tubo de PVC rígido branco PxB com virola e anel de borracha, linha esgoto série normal, DN= 75 mm, inclusive conexões</v>
      </c>
      <c r="D616" s="584"/>
      <c r="E616" s="584"/>
      <c r="F616" s="584"/>
      <c r="G616" s="584"/>
      <c r="H616" s="584"/>
      <c r="I616" s="584"/>
      <c r="J616" s="584"/>
      <c r="K616" s="584"/>
      <c r="L616" s="584"/>
      <c r="M616" s="584"/>
      <c r="N616" s="584"/>
      <c r="O616" s="584"/>
      <c r="P616" s="112" t="str">
        <f>IF(A616&lt;&gt;0,INDEX('Plan. Orçamentária'!$D$16:$K$306,MATCH(A616,'Plan. Orçamentária'!$D$16:$D$306,0),5),0)</f>
        <v>M</v>
      </c>
      <c r="Q616" s="92">
        <f>TRUNC(SUM(O618),2)</f>
        <v>9</v>
      </c>
      <c r="S616" s="379"/>
    </row>
    <row r="617" spans="1:25" ht="15.75">
      <c r="A617" s="82"/>
      <c r="B617" s="116"/>
      <c r="C617" s="121"/>
      <c r="D617" s="213"/>
      <c r="E617" s="213"/>
      <c r="F617" s="213"/>
      <c r="G617" s="213"/>
      <c r="H617" s="216"/>
      <c r="I617" s="213"/>
      <c r="J617" s="216"/>
      <c r="K617" s="213"/>
      <c r="L617" s="215"/>
      <c r="M617" s="215"/>
      <c r="N617" s="218"/>
      <c r="O617" s="222" t="s">
        <v>4</v>
      </c>
      <c r="P617" s="113"/>
      <c r="Q617" s="93"/>
      <c r="S617" s="379"/>
      <c r="T617" s="216"/>
      <c r="U617" s="215"/>
      <c r="V617" s="215"/>
      <c r="W617" s="215"/>
      <c r="X617" s="215"/>
      <c r="Y617" s="215"/>
    </row>
    <row r="618" spans="1:25" ht="15.75">
      <c r="A618" s="82"/>
      <c r="B618" s="116"/>
      <c r="C618" s="121"/>
      <c r="D618" s="213"/>
      <c r="E618" s="213"/>
      <c r="F618" s="213"/>
      <c r="G618" s="219"/>
      <c r="H618" s="217"/>
      <c r="I618" s="213"/>
      <c r="J618" s="217"/>
      <c r="K618" s="213"/>
      <c r="L618" s="224"/>
      <c r="M618" s="213"/>
      <c r="N618" s="213"/>
      <c r="O618" s="433">
        <v>9</v>
      </c>
      <c r="P618" s="113"/>
      <c r="Q618" s="93"/>
      <c r="S618" s="379"/>
      <c r="T618" s="217"/>
      <c r="U618" s="213"/>
      <c r="V618" s="221"/>
      <c r="W618" s="213"/>
      <c r="X618" s="221"/>
      <c r="Y618" s="213"/>
    </row>
    <row r="619" spans="1:25" ht="15.75">
      <c r="A619" s="82"/>
      <c r="B619" s="116"/>
      <c r="C619" s="121"/>
      <c r="D619" s="213"/>
      <c r="E619" s="213"/>
      <c r="F619" s="213"/>
      <c r="G619" s="219"/>
      <c r="H619" s="217"/>
      <c r="I619" s="213"/>
      <c r="J619" s="217"/>
      <c r="K619" s="213"/>
      <c r="L619" s="213"/>
      <c r="M619" s="213"/>
      <c r="N619" s="213"/>
      <c r="O619" s="217"/>
      <c r="P619" s="113"/>
      <c r="Q619" s="93"/>
      <c r="S619" s="380"/>
      <c r="T619" s="217"/>
      <c r="U619" s="213"/>
      <c r="V619" s="213"/>
      <c r="W619" s="213"/>
      <c r="X619" s="213"/>
      <c r="Y619" s="213"/>
    </row>
    <row r="620" spans="1:25" ht="15.75">
      <c r="A620" s="83">
        <f>A616+1</f>
        <v>15005</v>
      </c>
      <c r="B620" s="115" t="str">
        <f>IF(A620&lt;&gt;0,INDEX('Plan. Orçamentária'!$D$16:$K$306,MATCH(A620,'Plan. Orçamentária'!$D$16:$D$306,0),3),0)</f>
        <v>46.05.020</v>
      </c>
      <c r="C620" s="584" t="str">
        <f>IF(A620&lt;&gt;0,INDEX('Plan. Orçamentária'!$D$16:$K$306,MATCH(A620,'Plan. Orçamentária'!$D$16:$D$306,0),4),0)</f>
        <v>Tubo PVC rígido, tipo Coletor Esgoto, junta elástica, DN= 100 mm, inclusive conexões</v>
      </c>
      <c r="D620" s="584"/>
      <c r="E620" s="584"/>
      <c r="F620" s="584"/>
      <c r="G620" s="584"/>
      <c r="H620" s="584"/>
      <c r="I620" s="584"/>
      <c r="J620" s="584"/>
      <c r="K620" s="584"/>
      <c r="L620" s="584"/>
      <c r="M620" s="584"/>
      <c r="N620" s="584"/>
      <c r="O620" s="584"/>
      <c r="P620" s="112" t="str">
        <f>IF(A620&lt;&gt;0,INDEX('Plan. Orçamentária'!$D$16:$K$306,MATCH(A620,'Plan. Orçamentária'!$D$16:$D$306,0),5),0)</f>
        <v>M</v>
      </c>
      <c r="Q620" s="92">
        <f>TRUNC(SUM(O622),2)</f>
        <v>17.14</v>
      </c>
      <c r="S620" s="379"/>
    </row>
    <row r="621" spans="1:25">
      <c r="A621" s="82"/>
      <c r="B621" s="116"/>
      <c r="C621" s="121"/>
      <c r="D621" s="213"/>
      <c r="E621" s="213"/>
      <c r="F621" s="213"/>
      <c r="G621" s="213"/>
      <c r="H621" s="216"/>
      <c r="I621" s="213"/>
      <c r="J621" s="215"/>
      <c r="K621" s="213"/>
      <c r="L621" s="215"/>
      <c r="M621" s="215"/>
      <c r="N621" s="218"/>
      <c r="O621" s="222" t="s">
        <v>4</v>
      </c>
      <c r="P621" s="113"/>
      <c r="Q621" s="93"/>
      <c r="T621" s="216"/>
      <c r="U621" s="215"/>
      <c r="V621" s="215"/>
      <c r="W621" s="215"/>
      <c r="X621" s="215"/>
      <c r="Y621" s="215"/>
    </row>
    <row r="622" spans="1:25">
      <c r="A622" s="82"/>
      <c r="B622" s="116"/>
      <c r="C622" s="121"/>
      <c r="D622" s="213"/>
      <c r="E622" s="213"/>
      <c r="F622" s="213"/>
      <c r="G622" s="219"/>
      <c r="H622" s="220"/>
      <c r="I622" s="213"/>
      <c r="J622" s="220"/>
      <c r="K622" s="213"/>
      <c r="L622" s="213"/>
      <c r="M622" s="213"/>
      <c r="N622" s="213"/>
      <c r="O622" s="433">
        <v>17.14</v>
      </c>
      <c r="P622" s="113"/>
      <c r="Q622" s="93"/>
      <c r="T622" s="217"/>
      <c r="U622" s="213"/>
      <c r="V622" s="213"/>
      <c r="W622" s="213"/>
      <c r="X622" s="213"/>
      <c r="Y622" s="213"/>
    </row>
    <row r="623" spans="1:25">
      <c r="A623" s="82"/>
      <c r="B623" s="116"/>
      <c r="C623" s="121"/>
      <c r="D623" s="213"/>
      <c r="E623" s="213"/>
      <c r="F623" s="213"/>
      <c r="G623" s="219"/>
      <c r="H623" s="220"/>
      <c r="I623" s="213"/>
      <c r="J623" s="213"/>
      <c r="K623" s="213"/>
      <c r="L623" s="213"/>
      <c r="M623" s="213"/>
      <c r="N623" s="213"/>
      <c r="O623" s="213"/>
      <c r="P623" s="113"/>
      <c r="Q623" s="93"/>
      <c r="T623" s="213"/>
      <c r="U623" s="213"/>
      <c r="V623" s="213"/>
      <c r="W623" s="213"/>
      <c r="X623" s="213"/>
      <c r="Y623" s="213"/>
    </row>
    <row r="624" spans="1:25">
      <c r="A624" s="83">
        <f>A620+1</f>
        <v>15006</v>
      </c>
      <c r="B624" s="115" t="str">
        <f>IF(A624&lt;&gt;0,INDEX('Plan. Orçamentária'!$D$16:$K$306,MATCH(A624,'Plan. Orçamentária'!$D$16:$D$306,0),3),0)</f>
        <v>46.05.040</v>
      </c>
      <c r="C624" s="584" t="str">
        <f>IF(A624&lt;&gt;0,INDEX('Plan. Orçamentária'!$D$16:$K$306,MATCH(A624,'Plan. Orçamentária'!$D$16:$D$306,0),4),0)</f>
        <v>Tubo PVC rígido, tipo Coletor Esgoto, junta elástica, DN= 150 mm, inclusive conexões</v>
      </c>
      <c r="D624" s="584"/>
      <c r="E624" s="584"/>
      <c r="F624" s="584"/>
      <c r="G624" s="584"/>
      <c r="H624" s="584"/>
      <c r="I624" s="584"/>
      <c r="J624" s="584"/>
      <c r="K624" s="584"/>
      <c r="L624" s="584"/>
      <c r="M624" s="584"/>
      <c r="N624" s="584"/>
      <c r="O624" s="584"/>
      <c r="P624" s="112" t="str">
        <f>IF(A624&lt;&gt;0,INDEX('Plan. Orçamentária'!$D$16:$K$306,MATCH(A624,'Plan. Orçamentária'!$D$16:$D$306,0),5),0)</f>
        <v>M</v>
      </c>
      <c r="Q624" s="92">
        <f>TRUNC(SUM(O626),2)</f>
        <v>31</v>
      </c>
    </row>
    <row r="625" spans="1:25">
      <c r="A625" s="82"/>
      <c r="B625" s="116"/>
      <c r="C625" s="121"/>
      <c r="D625" s="213"/>
      <c r="E625" s="213"/>
      <c r="F625" s="213"/>
      <c r="G625" s="213"/>
      <c r="H625" s="213"/>
      <c r="I625" s="213"/>
      <c r="J625" s="213"/>
      <c r="K625" s="213"/>
      <c r="L625" s="215"/>
      <c r="M625" s="215"/>
      <c r="N625" s="218"/>
      <c r="O625" s="222" t="s">
        <v>4</v>
      </c>
      <c r="P625" s="113"/>
      <c r="Q625" s="93"/>
      <c r="T625" s="216"/>
      <c r="U625" s="215"/>
      <c r="V625" s="215"/>
      <c r="W625" s="215"/>
      <c r="X625" s="215"/>
      <c r="Y625" s="215"/>
    </row>
    <row r="626" spans="1:25" ht="15.75">
      <c r="A626" s="82"/>
      <c r="B626" s="116"/>
      <c r="C626" s="121"/>
      <c r="D626" s="213"/>
      <c r="E626" s="213"/>
      <c r="F626" s="213"/>
      <c r="G626" s="213"/>
      <c r="H626" s="213"/>
      <c r="I626" s="213"/>
      <c r="J626" s="213"/>
      <c r="K626" s="213"/>
      <c r="L626" s="213"/>
      <c r="M626" s="213"/>
      <c r="N626" s="213"/>
      <c r="O626" s="433">
        <v>31</v>
      </c>
      <c r="P626" s="113"/>
      <c r="Q626" s="93"/>
      <c r="S626" s="379"/>
      <c r="T626" s="217"/>
      <c r="U626" s="213"/>
      <c r="V626" s="213"/>
      <c r="W626" s="213"/>
      <c r="X626" s="213"/>
      <c r="Y626" s="213"/>
    </row>
    <row r="627" spans="1:25" ht="15.75">
      <c r="A627" s="82"/>
      <c r="B627" s="116"/>
      <c r="C627" s="121"/>
      <c r="D627" s="213"/>
      <c r="E627" s="213"/>
      <c r="F627" s="213"/>
      <c r="G627" s="213"/>
      <c r="H627" s="213"/>
      <c r="I627" s="213"/>
      <c r="J627" s="213"/>
      <c r="K627" s="213"/>
      <c r="L627" s="213"/>
      <c r="M627" s="213"/>
      <c r="N627" s="213"/>
      <c r="O627" s="217"/>
      <c r="P627" s="113"/>
      <c r="Q627" s="93"/>
      <c r="S627" s="379"/>
      <c r="T627" s="217"/>
      <c r="U627" s="213"/>
      <c r="V627" s="213"/>
      <c r="W627" s="213"/>
      <c r="X627" s="213"/>
      <c r="Y627" s="213"/>
    </row>
    <row r="628" spans="1:25" ht="15.75">
      <c r="A628" s="83">
        <f>A624+1</f>
        <v>15007</v>
      </c>
      <c r="B628" s="115" t="str">
        <f>IF(A628&lt;&gt;0,INDEX('Plan. Orçamentária'!$D$16:$K$306,MATCH(A628,'Plan. Orçamentária'!$D$16:$D$306,0),3),0)</f>
        <v>08.10.045</v>
      </c>
      <c r="C628" s="584" t="str">
        <f>IF(A628&lt;&gt;0,INDEX('Plan. Orçamentária'!$D$16:$K$306,MATCH(A628,'Plan. Orçamentária'!$D$16:$D$306,0),4),0)</f>
        <v>RALO SIFONADO CONICO PVC DN 100MM C/GRELHA PVC CROMADO</v>
      </c>
      <c r="D628" s="584"/>
      <c r="E628" s="584"/>
      <c r="F628" s="584"/>
      <c r="G628" s="584"/>
      <c r="H628" s="584"/>
      <c r="I628" s="584"/>
      <c r="J628" s="584"/>
      <c r="K628" s="584"/>
      <c r="L628" s="584"/>
      <c r="M628" s="584"/>
      <c r="N628" s="584"/>
      <c r="O628" s="584"/>
      <c r="P628" s="112" t="str">
        <f>IF(A628&lt;&gt;0,INDEX('Plan. Orçamentária'!$D$16:$K$306,MATCH(A628,'Plan. Orçamentária'!$D$16:$D$306,0),5),0)</f>
        <v>UN</v>
      </c>
      <c r="Q628" s="92">
        <f>TRUNC(SUM(O630),2)</f>
        <v>2</v>
      </c>
      <c r="S628" s="379"/>
    </row>
    <row r="629" spans="1:25" ht="15.75">
      <c r="A629" s="82"/>
      <c r="B629" s="116"/>
      <c r="C629" s="121"/>
      <c r="D629" s="213"/>
      <c r="E629" s="213"/>
      <c r="F629" s="213"/>
      <c r="G629" s="213"/>
      <c r="H629" s="216"/>
      <c r="I629" s="213"/>
      <c r="J629" s="216"/>
      <c r="K629" s="213"/>
      <c r="L629" s="215"/>
      <c r="M629" s="215"/>
      <c r="N629" s="218"/>
      <c r="O629" s="222" t="s">
        <v>4</v>
      </c>
      <c r="P629" s="113"/>
      <c r="Q629" s="93"/>
      <c r="S629" s="379"/>
      <c r="T629" s="216"/>
      <c r="U629" s="215"/>
      <c r="V629" s="215"/>
      <c r="W629" s="215"/>
      <c r="X629" s="215"/>
      <c r="Y629" s="215"/>
    </row>
    <row r="630" spans="1:25" ht="15.75">
      <c r="A630" s="82"/>
      <c r="B630" s="116"/>
      <c r="C630" s="121"/>
      <c r="D630" s="213"/>
      <c r="E630" s="213"/>
      <c r="F630" s="213"/>
      <c r="G630" s="219"/>
      <c r="H630" s="220"/>
      <c r="I630" s="213"/>
      <c r="J630" s="213"/>
      <c r="K630" s="213"/>
      <c r="L630" s="213"/>
      <c r="M630" s="213"/>
      <c r="N630" s="213"/>
      <c r="O630" s="433">
        <v>2</v>
      </c>
      <c r="P630" s="113"/>
      <c r="Q630" s="93"/>
      <c r="S630" s="379"/>
      <c r="T630" s="217"/>
      <c r="U630" s="213"/>
      <c r="V630" s="213"/>
      <c r="W630" s="213"/>
      <c r="X630" s="213"/>
      <c r="Y630" s="213"/>
    </row>
    <row r="631" spans="1:25" ht="15.75">
      <c r="A631" s="82"/>
      <c r="B631" s="116"/>
      <c r="C631" s="121"/>
      <c r="D631" s="213"/>
      <c r="E631" s="213"/>
      <c r="F631" s="213"/>
      <c r="G631" s="219"/>
      <c r="H631" s="220"/>
      <c r="I631" s="213"/>
      <c r="J631" s="213"/>
      <c r="K631" s="213"/>
      <c r="L631" s="213"/>
      <c r="M631" s="213"/>
      <c r="N631" s="213"/>
      <c r="O631" s="213"/>
      <c r="P631" s="113"/>
      <c r="Q631" s="93"/>
      <c r="S631" s="379"/>
      <c r="T631" s="213"/>
      <c r="U631" s="213"/>
      <c r="V631" s="213"/>
      <c r="W631" s="213"/>
      <c r="X631" s="213"/>
      <c r="Y631" s="213"/>
    </row>
    <row r="632" spans="1:25" ht="15.75">
      <c r="A632" s="83">
        <f>A628+1</f>
        <v>15008</v>
      </c>
      <c r="B632" s="115">
        <f>IF(A632&lt;&gt;0,INDEX('Plan. Orçamentária'!$D$16:$K$306,MATCH(A632,'Plan. Orçamentária'!$D$16:$D$306,0),3),0)</f>
        <v>97978</v>
      </c>
      <c r="C632" s="584" t="str">
        <f>IF(A632&lt;&gt;0,INDEX('Plan. Orçamentária'!$D$16:$K$306,MATCH(A632,'Plan. Orçamentária'!$D$16:$D$306,0),4),0)</f>
        <v>BASE PARA POÇO DE VISITA CIRCULAR PARA ESGOTO, EM CONCRETO PRÉ-MOLDADO, DIÂMETRO INTERNO = 0,80 M, PROFUNDIDADE = 1,35 M, EXCLUINDO TAMPÃO. AF_12/2020</v>
      </c>
      <c r="D632" s="584"/>
      <c r="E632" s="584"/>
      <c r="F632" s="584"/>
      <c r="G632" s="584"/>
      <c r="H632" s="584"/>
      <c r="I632" s="584"/>
      <c r="J632" s="584"/>
      <c r="K632" s="584"/>
      <c r="L632" s="584"/>
      <c r="M632" s="584"/>
      <c r="N632" s="584"/>
      <c r="O632" s="584"/>
      <c r="P632" s="112" t="str">
        <f>IF(A632&lt;&gt;0,INDEX('Plan. Orçamentária'!$D$16:$K$306,MATCH(A632,'Plan. Orçamentária'!$D$16:$D$306,0),5),0)</f>
        <v>UN</v>
      </c>
      <c r="Q632" s="92">
        <f>TRUNC(SUM(O634),2)</f>
        <v>2</v>
      </c>
      <c r="S632" s="379"/>
    </row>
    <row r="633" spans="1:25" ht="15.75">
      <c r="A633" s="82"/>
      <c r="B633" s="116"/>
      <c r="C633" s="121"/>
      <c r="D633" s="213"/>
      <c r="E633" s="213"/>
      <c r="F633" s="213"/>
      <c r="G633" s="213"/>
      <c r="H633" s="216"/>
      <c r="I633" s="213"/>
      <c r="J633" s="216"/>
      <c r="K633" s="213"/>
      <c r="L633" s="215"/>
      <c r="M633" s="215"/>
      <c r="N633" s="218"/>
      <c r="O633" s="222" t="s">
        <v>4</v>
      </c>
      <c r="P633" s="113"/>
      <c r="Q633" s="93"/>
      <c r="S633" s="379"/>
      <c r="T633" s="216"/>
      <c r="U633" s="215"/>
      <c r="V633" s="215"/>
      <c r="W633" s="215"/>
      <c r="X633" s="215"/>
      <c r="Y633" s="215"/>
    </row>
    <row r="634" spans="1:25" ht="15.75">
      <c r="A634" s="82"/>
      <c r="B634" s="116"/>
      <c r="C634" s="121"/>
      <c r="D634" s="213"/>
      <c r="E634" s="213"/>
      <c r="F634" s="213"/>
      <c r="G634" s="219"/>
      <c r="H634" s="217"/>
      <c r="I634" s="213"/>
      <c r="J634" s="217"/>
      <c r="K634" s="213"/>
      <c r="L634" s="224"/>
      <c r="M634" s="213"/>
      <c r="N634" s="213"/>
      <c r="O634" s="433">
        <v>2</v>
      </c>
      <c r="P634" s="113"/>
      <c r="Q634" s="93"/>
      <c r="S634" s="379"/>
      <c r="T634" s="217"/>
      <c r="U634" s="213"/>
      <c r="V634" s="221"/>
      <c r="W634" s="213"/>
      <c r="X634" s="221"/>
      <c r="Y634" s="213"/>
    </row>
    <row r="635" spans="1:25" ht="15.75">
      <c r="A635" s="82"/>
      <c r="B635" s="116"/>
      <c r="C635" s="121"/>
      <c r="D635" s="213"/>
      <c r="E635" s="213"/>
      <c r="F635" s="213"/>
      <c r="G635" s="219"/>
      <c r="H635" s="217"/>
      <c r="I635" s="213"/>
      <c r="J635" s="217"/>
      <c r="K635" s="213"/>
      <c r="L635" s="213"/>
      <c r="M635" s="213"/>
      <c r="N635" s="213"/>
      <c r="O635" s="217"/>
      <c r="P635" s="113"/>
      <c r="Q635" s="93"/>
      <c r="S635" s="380"/>
      <c r="T635" s="217"/>
      <c r="U635" s="213"/>
      <c r="V635" s="213"/>
      <c r="W635" s="213"/>
      <c r="X635" s="213"/>
      <c r="Y635" s="213"/>
    </row>
    <row r="636" spans="1:25" ht="15.75">
      <c r="A636" s="83">
        <f>A632+1</f>
        <v>15009</v>
      </c>
      <c r="B636" s="115">
        <f>IF(A636&lt;&gt;0,INDEX('Plan. Orçamentária'!$D$16:$K$306,MATCH(A636,'Plan. Orçamentária'!$D$16:$D$306,0),3),0)</f>
        <v>98409</v>
      </c>
      <c r="C636" s="584" t="str">
        <f>IF(A636&lt;&gt;0,INDEX('Plan. Orçamentária'!$D$16:$K$306,MATCH(A636,'Plan. Orçamentária'!$D$16:$D$306,0),4),0)</f>
        <v>ACRÉSCIMO PARA POÇO DE VISITA CIRCULAR PARA ESGOTO, EM CONCRETO PRÉ-MOLDADO, DIÂMETRO INTERNO = 0,8 M. AF_12/2020</v>
      </c>
      <c r="D636" s="584"/>
      <c r="E636" s="584"/>
      <c r="F636" s="584"/>
      <c r="G636" s="584"/>
      <c r="H636" s="584"/>
      <c r="I636" s="584"/>
      <c r="J636" s="584"/>
      <c r="K636" s="584"/>
      <c r="L636" s="584"/>
      <c r="M636" s="584"/>
      <c r="N636" s="584"/>
      <c r="O636" s="584"/>
      <c r="P636" s="112" t="str">
        <f>IF(A636&lt;&gt;0,INDEX('Plan. Orçamentária'!$D$16:$K$306,MATCH(A636,'Plan. Orçamentária'!$D$16:$D$306,0),5),0)</f>
        <v>M</v>
      </c>
      <c r="Q636" s="92">
        <f>TRUNC(SUM(O638),2)</f>
        <v>0.26</v>
      </c>
      <c r="S636" s="379"/>
    </row>
    <row r="637" spans="1:25">
      <c r="A637" s="82"/>
      <c r="B637" s="116"/>
      <c r="C637" s="121"/>
      <c r="D637" s="213"/>
      <c r="E637" s="213"/>
      <c r="F637" s="213"/>
      <c r="G637" s="213"/>
      <c r="H637" s="216"/>
      <c r="I637" s="213"/>
      <c r="J637" s="215"/>
      <c r="K637" s="213"/>
      <c r="L637" s="215"/>
      <c r="M637" s="215"/>
      <c r="N637" s="218"/>
      <c r="O637" s="222" t="s">
        <v>4</v>
      </c>
      <c r="P637" s="113"/>
      <c r="Q637" s="93"/>
      <c r="T637" s="216"/>
      <c r="U637" s="215"/>
      <c r="V637" s="215"/>
      <c r="W637" s="215"/>
      <c r="X637" s="215"/>
      <c r="Y637" s="215"/>
    </row>
    <row r="638" spans="1:25">
      <c r="A638" s="82"/>
      <c r="B638" s="116"/>
      <c r="C638" s="121"/>
      <c r="D638" s="213"/>
      <c r="E638" s="213"/>
      <c r="F638" s="213"/>
      <c r="G638" s="219"/>
      <c r="H638" s="220"/>
      <c r="I638" s="213"/>
      <c r="J638" s="220"/>
      <c r="K638" s="213"/>
      <c r="L638" s="213"/>
      <c r="M638" s="213"/>
      <c r="N638" s="213"/>
      <c r="O638" s="433">
        <f>(1.48-1.35)*2</f>
        <v>0.26</v>
      </c>
      <c r="P638" s="113"/>
      <c r="Q638" s="93"/>
      <c r="T638" s="217"/>
      <c r="U638" s="213"/>
      <c r="V638" s="213"/>
      <c r="W638" s="213"/>
      <c r="X638" s="213"/>
      <c r="Y638" s="213"/>
    </row>
    <row r="639" spans="1:25">
      <c r="A639" s="82"/>
      <c r="B639" s="116"/>
      <c r="C639" s="121"/>
      <c r="D639" s="213"/>
      <c r="E639" s="213"/>
      <c r="F639" s="213"/>
      <c r="G639" s="219"/>
      <c r="H639" s="220"/>
      <c r="I639" s="213"/>
      <c r="J639" s="213"/>
      <c r="K639" s="213"/>
      <c r="L639" s="213"/>
      <c r="M639" s="213"/>
      <c r="N639" s="213"/>
      <c r="O639" s="213"/>
      <c r="P639" s="113"/>
      <c r="Q639" s="93"/>
      <c r="T639" s="213"/>
      <c r="U639" s="213"/>
      <c r="V639" s="213"/>
      <c r="W639" s="213"/>
      <c r="X639" s="213"/>
      <c r="Y639" s="213"/>
    </row>
    <row r="640" spans="1:25" ht="15.75">
      <c r="A640" s="83">
        <f>A636+1</f>
        <v>15010</v>
      </c>
      <c r="B640" s="115">
        <f>IF(A640&lt;&gt;0,INDEX('Plan. Orçamentária'!$D$16:$K$306,MATCH(A640,'Plan. Orçamentária'!$D$16:$D$306,0),3),0)</f>
        <v>98114</v>
      </c>
      <c r="C640" s="584" t="str">
        <f>IF(A640&lt;&gt;0,INDEX('Plan. Orçamentária'!$D$16:$K$306,MATCH(A640,'Plan. Orçamentária'!$D$16:$D$306,0),4),0)</f>
        <v>TAMPA CIRCULAR PARA ESGOTO E DRENAGEM, EM FERRO FUNDIDO, DIÂMETRO INTERNO = 0,6 M. AF_12/2020</v>
      </c>
      <c r="D640" s="584"/>
      <c r="E640" s="584"/>
      <c r="F640" s="584"/>
      <c r="G640" s="584"/>
      <c r="H640" s="584"/>
      <c r="I640" s="584"/>
      <c r="J640" s="584"/>
      <c r="K640" s="584"/>
      <c r="L640" s="584"/>
      <c r="M640" s="584"/>
      <c r="N640" s="584"/>
      <c r="O640" s="584"/>
      <c r="P640" s="112" t="str">
        <f>IF(A640&lt;&gt;0,INDEX('Plan. Orçamentária'!$D$16:$K$306,MATCH(A640,'Plan. Orçamentária'!$D$16:$D$306,0),5),0)</f>
        <v>UN</v>
      </c>
      <c r="Q640" s="92">
        <f>TRUNC(SUM(O642),2)</f>
        <v>2</v>
      </c>
      <c r="S640" s="379"/>
    </row>
    <row r="641" spans="1:25">
      <c r="A641" s="82"/>
      <c r="B641" s="116"/>
      <c r="C641" s="121"/>
      <c r="D641" s="213"/>
      <c r="E641" s="213"/>
      <c r="F641" s="213"/>
      <c r="G641" s="213"/>
      <c r="H641" s="216"/>
      <c r="I641" s="213"/>
      <c r="J641" s="215"/>
      <c r="K641" s="213"/>
      <c r="L641" s="215"/>
      <c r="M641" s="215"/>
      <c r="N641" s="218"/>
      <c r="O641" s="222" t="s">
        <v>4</v>
      </c>
      <c r="P641" s="113"/>
      <c r="Q641" s="93"/>
      <c r="T641" s="216"/>
      <c r="U641" s="215"/>
      <c r="V641" s="215"/>
      <c r="W641" s="215"/>
      <c r="X641" s="215"/>
      <c r="Y641" s="215"/>
    </row>
    <row r="642" spans="1:25">
      <c r="A642" s="82"/>
      <c r="B642" s="116"/>
      <c r="C642" s="121"/>
      <c r="D642" s="213"/>
      <c r="E642" s="213"/>
      <c r="F642" s="213"/>
      <c r="G642" s="219"/>
      <c r="H642" s="220"/>
      <c r="I642" s="213"/>
      <c r="J642" s="220"/>
      <c r="K642" s="213"/>
      <c r="L642" s="213"/>
      <c r="M642" s="213"/>
      <c r="N642" s="213"/>
      <c r="O642" s="433">
        <v>2</v>
      </c>
      <c r="P642" s="113"/>
      <c r="Q642" s="93"/>
      <c r="T642" s="217"/>
      <c r="U642" s="213"/>
      <c r="V642" s="213"/>
      <c r="W642" s="213"/>
      <c r="X642" s="213"/>
      <c r="Y642" s="213"/>
    </row>
    <row r="643" spans="1:25">
      <c r="A643" s="82"/>
      <c r="B643" s="116"/>
      <c r="C643" s="121"/>
      <c r="D643" s="213"/>
      <c r="E643" s="213"/>
      <c r="F643" s="213"/>
      <c r="G643" s="219"/>
      <c r="H643" s="220"/>
      <c r="I643" s="213"/>
      <c r="J643" s="213"/>
      <c r="K643" s="213"/>
      <c r="L643" s="213"/>
      <c r="M643" s="213"/>
      <c r="N643" s="213"/>
      <c r="O643" s="213"/>
      <c r="P643" s="113"/>
      <c r="Q643" s="93"/>
      <c r="T643" s="213"/>
      <c r="U643" s="213"/>
      <c r="V643" s="213"/>
      <c r="W643" s="213"/>
      <c r="X643" s="213"/>
      <c r="Y643" s="213"/>
    </row>
    <row r="644" spans="1:25" ht="15" customHeight="1">
      <c r="A644" s="84"/>
      <c r="B644" s="425">
        <v>16</v>
      </c>
      <c r="C644" s="424" t="str">
        <f>'Plan. Orçamentária'!E203</f>
        <v>INSTALAÇÕES HIDRÁULICAS - REDE DE CAPTAÇÃO DE ÁGUAS PLUVIAIS</v>
      </c>
      <c r="D644" s="424"/>
      <c r="E644" s="424"/>
      <c r="F644" s="424"/>
      <c r="G644" s="424"/>
      <c r="H644" s="424"/>
      <c r="I644" s="424"/>
      <c r="J644" s="424"/>
      <c r="K644" s="424"/>
      <c r="L644" s="424"/>
      <c r="M644" s="424"/>
      <c r="N644" s="424"/>
      <c r="O644" s="424"/>
      <c r="P644" s="421"/>
      <c r="Q644" s="422"/>
      <c r="T644" s="391"/>
    </row>
    <row r="645" spans="1:25">
      <c r="A645" s="83">
        <f>'Plan. Orçamentária'!D204</f>
        <v>16001</v>
      </c>
      <c r="B645" s="115" t="str">
        <f>IF(A645&lt;&gt;0,INDEX('Plan. Orçamentária'!$D$16:$K$306,MATCH(A645,'Plan. Orçamentária'!$D$16:$D$306,0),3),0)</f>
        <v>16.05.075</v>
      </c>
      <c r="C645" s="584" t="str">
        <f>IF(A645&lt;&gt;0,INDEX('Plan. Orçamentária'!$D$16:$K$306,MATCH(A645,'Plan. Orçamentária'!$D$16:$D$306,0),4),0)</f>
        <v>CA-10 CAIXA DE AREIA 50X50 CM PARA AGUAS PLUVIAIS</v>
      </c>
      <c r="D645" s="584"/>
      <c r="E645" s="584"/>
      <c r="F645" s="584"/>
      <c r="G645" s="584"/>
      <c r="H645" s="584"/>
      <c r="I645" s="584"/>
      <c r="J645" s="584"/>
      <c r="K645" s="584"/>
      <c r="L645" s="584"/>
      <c r="M645" s="584"/>
      <c r="N645" s="584"/>
      <c r="O645" s="584"/>
      <c r="P645" s="112" t="str">
        <f>IF(A645&lt;&gt;0,INDEX('Plan. Orçamentária'!$D$16:$K$306,MATCH(A645,'Plan. Orçamentária'!$D$16:$D$306,0),5),0)</f>
        <v>UN</v>
      </c>
      <c r="Q645" s="92">
        <f>TRUNC(SUM(O647),2)</f>
        <v>4</v>
      </c>
    </row>
    <row r="646" spans="1:25">
      <c r="A646" s="82"/>
      <c r="B646" s="116"/>
      <c r="C646" s="121"/>
      <c r="D646" s="213"/>
      <c r="E646" s="213"/>
      <c r="F646" s="213"/>
      <c r="G646" s="216"/>
      <c r="H646" s="216"/>
      <c r="J646" s="216"/>
      <c r="K646" s="215"/>
      <c r="L646" s="215"/>
      <c r="M646" s="215"/>
      <c r="N646" s="218"/>
      <c r="O646" s="222" t="s">
        <v>4</v>
      </c>
      <c r="P646" s="113"/>
      <c r="Q646" s="93"/>
      <c r="T646" s="216"/>
      <c r="U646" s="215"/>
      <c r="V646" s="215"/>
      <c r="W646" s="215"/>
      <c r="X646" s="215"/>
      <c r="Y646" s="215"/>
    </row>
    <row r="647" spans="1:25">
      <c r="A647" s="82"/>
      <c r="B647" s="116"/>
      <c r="C647" s="121"/>
      <c r="D647" s="213"/>
      <c r="E647" s="213"/>
      <c r="F647" s="213"/>
      <c r="G647" s="213"/>
      <c r="H647" s="219"/>
      <c r="I647" s="213"/>
      <c r="J647" s="220"/>
      <c r="K647" s="213"/>
      <c r="L647" s="213"/>
      <c r="M647" s="213"/>
      <c r="N647" s="213"/>
      <c r="O647" s="433">
        <v>4</v>
      </c>
      <c r="P647" s="113"/>
      <c r="Q647" s="93"/>
      <c r="T647" s="217"/>
      <c r="U647" s="213"/>
      <c r="V647" s="213"/>
      <c r="W647" s="213"/>
      <c r="X647" s="213"/>
      <c r="Y647" s="213"/>
    </row>
    <row r="648" spans="1:25">
      <c r="A648" s="82"/>
      <c r="B648" s="116"/>
      <c r="C648" s="121"/>
      <c r="D648" s="213"/>
      <c r="E648" s="213"/>
      <c r="F648" s="213"/>
      <c r="G648" s="213"/>
      <c r="H648" s="219"/>
      <c r="I648" s="213"/>
      <c r="J648" s="220"/>
      <c r="K648" s="213"/>
      <c r="L648" s="213"/>
      <c r="M648" s="213"/>
      <c r="N648" s="213"/>
      <c r="O648" s="217"/>
      <c r="P648" s="113"/>
      <c r="Q648" s="93"/>
      <c r="T648" s="217"/>
      <c r="U648" s="213"/>
      <c r="V648" s="213"/>
      <c r="W648" s="213"/>
      <c r="X648" s="213"/>
      <c r="Y648" s="213"/>
    </row>
    <row r="649" spans="1:25">
      <c r="A649" s="83">
        <f>A645+1</f>
        <v>16002</v>
      </c>
      <c r="B649" s="115" t="str">
        <f>IF(A649&lt;&gt;0,INDEX('Plan. Orçamentária'!$D$16:$K$306,MATCH(A649,'Plan. Orçamentária'!$D$16:$D$306,0),3),0)</f>
        <v>46.05.020</v>
      </c>
      <c r="C649" s="584" t="str">
        <f>IF(A649&lt;&gt;0,INDEX('Plan. Orçamentária'!$D$16:$K$306,MATCH(A649,'Plan. Orçamentária'!$D$16:$D$306,0),4),0)</f>
        <v>Tubo PVC rígido, tipo Coletor Esgoto, junta elástica, DN= 100 mm, inclusive conexões</v>
      </c>
      <c r="D649" s="584"/>
      <c r="E649" s="584"/>
      <c r="F649" s="584"/>
      <c r="G649" s="584"/>
      <c r="H649" s="584"/>
      <c r="I649" s="584"/>
      <c r="J649" s="584"/>
      <c r="K649" s="584"/>
      <c r="L649" s="584"/>
      <c r="M649" s="584"/>
      <c r="N649" s="584"/>
      <c r="O649" s="584"/>
      <c r="P649" s="112" t="str">
        <f>IF(A649&lt;&gt;0,INDEX('Plan. Orçamentária'!$D$16:$K$306,MATCH(A649,'Plan. Orçamentária'!$D$16:$D$306,0),5),0)</f>
        <v>M</v>
      </c>
      <c r="Q649" s="92">
        <f>TRUNC(SUM(O651),2)</f>
        <v>34</v>
      </c>
    </row>
    <row r="650" spans="1:25">
      <c r="A650" s="82"/>
      <c r="B650" s="116"/>
      <c r="C650" s="121"/>
      <c r="D650" s="213"/>
      <c r="E650" s="213"/>
      <c r="F650" s="213"/>
      <c r="G650" s="213"/>
      <c r="H650" s="213"/>
      <c r="I650" s="213"/>
      <c r="J650" s="213"/>
      <c r="K650" s="213"/>
      <c r="L650" s="215"/>
      <c r="M650" s="215"/>
      <c r="N650" s="218"/>
      <c r="O650" s="222" t="s">
        <v>4</v>
      </c>
      <c r="P650" s="113"/>
      <c r="Q650" s="93"/>
      <c r="T650" s="216"/>
      <c r="U650" s="215"/>
      <c r="V650" s="215"/>
      <c r="W650" s="215"/>
      <c r="X650" s="215"/>
      <c r="Y650" s="215"/>
    </row>
    <row r="651" spans="1:25" ht="15.75">
      <c r="A651" s="82"/>
      <c r="B651" s="116"/>
      <c r="C651" s="121"/>
      <c r="D651" s="213"/>
      <c r="E651" s="213"/>
      <c r="F651" s="213"/>
      <c r="G651" s="213"/>
      <c r="H651" s="213"/>
      <c r="I651" s="213"/>
      <c r="J651" s="213"/>
      <c r="K651" s="213"/>
      <c r="L651" s="213"/>
      <c r="M651" s="213"/>
      <c r="N651" s="213"/>
      <c r="O651" s="433">
        <f>11+4*4+7</f>
        <v>34</v>
      </c>
      <c r="P651" s="113"/>
      <c r="Q651" s="93"/>
      <c r="S651" s="379"/>
      <c r="T651" s="217"/>
      <c r="U651" s="213"/>
      <c r="V651" s="213"/>
      <c r="W651" s="213"/>
      <c r="X651" s="213"/>
      <c r="Y651" s="213"/>
    </row>
    <row r="652" spans="1:25" ht="15.75">
      <c r="A652" s="82"/>
      <c r="B652" s="116"/>
      <c r="C652" s="121"/>
      <c r="D652" s="213"/>
      <c r="E652" s="213"/>
      <c r="F652" s="213"/>
      <c r="G652" s="213"/>
      <c r="H652" s="213"/>
      <c r="I652" s="213"/>
      <c r="J652" s="213"/>
      <c r="K652" s="213"/>
      <c r="L652" s="213"/>
      <c r="M652" s="213"/>
      <c r="N652" s="213"/>
      <c r="O652" s="217"/>
      <c r="P652" s="113"/>
      <c r="Q652" s="93"/>
      <c r="S652" s="379"/>
      <c r="T652" s="217"/>
      <c r="U652" s="213"/>
      <c r="V652" s="213"/>
      <c r="W652" s="213"/>
      <c r="X652" s="213"/>
      <c r="Y652" s="213"/>
    </row>
    <row r="653" spans="1:25" ht="15.75">
      <c r="A653" s="83">
        <f>A649+1</f>
        <v>16003</v>
      </c>
      <c r="B653" s="115" t="str">
        <f>IF(A653&lt;&gt;0,INDEX('Plan. Orçamentária'!$D$16:$K$306,MATCH(A653,'Plan. Orçamentária'!$D$16:$D$306,0),3),0)</f>
        <v>46.05.040</v>
      </c>
      <c r="C653" s="584" t="str">
        <f>IF(A653&lt;&gt;0,INDEX('Plan. Orçamentária'!$D$16:$K$306,MATCH(A653,'Plan. Orçamentária'!$D$16:$D$306,0),4),0)</f>
        <v>Tubo PVC rígido, tipo Coletor Esgoto, junta elástica, DN= 150 mm, inclusive conexões</v>
      </c>
      <c r="D653" s="584"/>
      <c r="E653" s="584"/>
      <c r="F653" s="584"/>
      <c r="G653" s="584"/>
      <c r="H653" s="584"/>
      <c r="I653" s="584"/>
      <c r="J653" s="584"/>
      <c r="K653" s="584"/>
      <c r="L653" s="584"/>
      <c r="M653" s="584"/>
      <c r="N653" s="584"/>
      <c r="O653" s="584"/>
      <c r="P653" s="112" t="str">
        <f>IF(A653&lt;&gt;0,INDEX('Plan. Orçamentária'!$D$16:$K$306,MATCH(A653,'Plan. Orçamentária'!$D$16:$D$306,0),5),0)</f>
        <v>M</v>
      </c>
      <c r="Q653" s="92">
        <f>TRUNC(SUM(O655),2)</f>
        <v>27</v>
      </c>
      <c r="S653" s="379"/>
    </row>
    <row r="654" spans="1:25" ht="15.75">
      <c r="A654" s="82"/>
      <c r="B654" s="116"/>
      <c r="C654" s="121"/>
      <c r="D654" s="213"/>
      <c r="E654" s="213"/>
      <c r="F654" s="213"/>
      <c r="G654" s="213"/>
      <c r="H654" s="216"/>
      <c r="I654" s="213"/>
      <c r="J654" s="216"/>
      <c r="K654" s="213"/>
      <c r="L654" s="215"/>
      <c r="M654" s="215"/>
      <c r="N654" s="218"/>
      <c r="O654" s="222" t="s">
        <v>4</v>
      </c>
      <c r="P654" s="113"/>
      <c r="Q654" s="93"/>
      <c r="S654" s="379"/>
      <c r="T654" s="216"/>
      <c r="U654" s="215"/>
      <c r="V654" s="215"/>
      <c r="W654" s="215"/>
      <c r="X654" s="215"/>
      <c r="Y654" s="215"/>
    </row>
    <row r="655" spans="1:25" ht="15.75">
      <c r="A655" s="82"/>
      <c r="B655" s="116"/>
      <c r="C655" s="121"/>
      <c r="D655" s="213"/>
      <c r="E655" s="213"/>
      <c r="F655" s="213"/>
      <c r="G655" s="219"/>
      <c r="H655" s="220"/>
      <c r="I655" s="213"/>
      <c r="J655" s="213"/>
      <c r="K655" s="213"/>
      <c r="L655" s="213"/>
      <c r="M655" s="213"/>
      <c r="N655" s="213"/>
      <c r="O655" s="433">
        <v>27</v>
      </c>
      <c r="P655" s="113"/>
      <c r="Q655" s="93"/>
      <c r="S655" s="379"/>
      <c r="T655" s="217"/>
      <c r="U655" s="213"/>
      <c r="V655" s="213"/>
      <c r="W655" s="213"/>
      <c r="X655" s="213"/>
      <c r="Y655" s="213"/>
    </row>
    <row r="656" spans="1:25" ht="15.75">
      <c r="A656" s="82"/>
      <c r="B656" s="116"/>
      <c r="C656" s="121"/>
      <c r="D656" s="213"/>
      <c r="E656" s="213"/>
      <c r="F656" s="213"/>
      <c r="G656" s="219"/>
      <c r="H656" s="220"/>
      <c r="I656" s="213"/>
      <c r="J656" s="213"/>
      <c r="K656" s="213"/>
      <c r="L656" s="213"/>
      <c r="M656" s="213"/>
      <c r="N656" s="213"/>
      <c r="O656" s="213"/>
      <c r="P656" s="113"/>
      <c r="Q656" s="93"/>
      <c r="S656" s="379"/>
      <c r="T656" s="213"/>
      <c r="U656" s="213"/>
      <c r="V656" s="213"/>
      <c r="W656" s="213"/>
      <c r="X656" s="213"/>
      <c r="Y656" s="213"/>
    </row>
    <row r="657" spans="1:25" ht="15.75">
      <c r="A657" s="83">
        <f>A653+1</f>
        <v>16004</v>
      </c>
      <c r="B657" s="115">
        <f>IF(A657&lt;&gt;0,INDEX('Plan. Orçamentária'!$D$16:$K$306,MATCH(A657,'Plan. Orçamentária'!$D$16:$D$306,0),3),0)</f>
        <v>10011086</v>
      </c>
      <c r="C657" s="584" t="str">
        <f>IF(A657&lt;&gt;0,INDEX('Plan. Orçamentária'!$D$16:$K$306,MATCH(A657,'Plan. Orçamentária'!$D$16:$D$306,0),4),0)</f>
        <v>HV.22 - CANALETA DE ALVENARIA PARA GRELHA OU TAMPA DE CONCRETO  L=30CM</v>
      </c>
      <c r="D657" s="584"/>
      <c r="E657" s="584"/>
      <c r="F657" s="584"/>
      <c r="G657" s="584"/>
      <c r="H657" s="584"/>
      <c r="I657" s="584"/>
      <c r="J657" s="584"/>
      <c r="K657" s="584"/>
      <c r="L657" s="584"/>
      <c r="M657" s="584"/>
      <c r="N657" s="584"/>
      <c r="O657" s="584"/>
      <c r="P657" s="112" t="str">
        <f>IF(A657&lt;&gt;0,INDEX('Plan. Orçamentária'!$D$16:$K$306,MATCH(A657,'Plan. Orçamentária'!$D$16:$D$306,0),5),0)</f>
        <v>M</v>
      </c>
      <c r="Q657" s="92">
        <f>TRUNC(SUM(O659),2)</f>
        <v>23.6</v>
      </c>
      <c r="S657" s="379"/>
    </row>
    <row r="658" spans="1:25" ht="15.75">
      <c r="A658" s="82"/>
      <c r="B658" s="116"/>
      <c r="C658" s="121"/>
      <c r="D658" s="213"/>
      <c r="E658" s="213"/>
      <c r="F658" s="213"/>
      <c r="G658" s="213"/>
      <c r="H658" s="216"/>
      <c r="I658" s="213"/>
      <c r="J658" s="216"/>
      <c r="K658" s="213"/>
      <c r="L658" s="215"/>
      <c r="M658" s="215"/>
      <c r="N658" s="218"/>
      <c r="O658" s="222" t="s">
        <v>4</v>
      </c>
      <c r="P658" s="113"/>
      <c r="Q658" s="93"/>
      <c r="S658" s="379"/>
      <c r="T658" s="216"/>
      <c r="U658" s="215"/>
      <c r="V658" s="215"/>
      <c r="W658" s="215"/>
      <c r="X658" s="215"/>
      <c r="Y658" s="215"/>
    </row>
    <row r="659" spans="1:25" ht="15.75">
      <c r="A659" s="82"/>
      <c r="B659" s="116"/>
      <c r="C659" s="121"/>
      <c r="D659" s="213"/>
      <c r="E659" s="213"/>
      <c r="F659" s="213"/>
      <c r="G659" s="219"/>
      <c r="H659" s="217"/>
      <c r="I659" s="213"/>
      <c r="J659" s="217"/>
      <c r="K659" s="213"/>
      <c r="L659" s="224"/>
      <c r="M659" s="213"/>
      <c r="N659" s="213"/>
      <c r="O659" s="433">
        <f>20+1.5+1.5+0.6</f>
        <v>23.6</v>
      </c>
      <c r="P659" s="113"/>
      <c r="Q659" s="93"/>
      <c r="S659" s="379"/>
      <c r="T659" s="217"/>
      <c r="U659" s="213"/>
      <c r="V659" s="221"/>
      <c r="W659" s="213"/>
      <c r="X659" s="221"/>
      <c r="Y659" s="213"/>
    </row>
    <row r="660" spans="1:25" ht="15.75">
      <c r="A660" s="82"/>
      <c r="B660" s="116"/>
      <c r="C660" s="121"/>
      <c r="D660" s="213"/>
      <c r="E660" s="213"/>
      <c r="F660" s="213"/>
      <c r="G660" s="219"/>
      <c r="H660" s="217"/>
      <c r="I660" s="213"/>
      <c r="J660" s="217"/>
      <c r="K660" s="213"/>
      <c r="L660" s="213"/>
      <c r="M660" s="213"/>
      <c r="N660" s="213"/>
      <c r="O660" s="217"/>
      <c r="P660" s="113"/>
      <c r="Q660" s="93"/>
      <c r="S660" s="380"/>
      <c r="T660" s="217"/>
      <c r="U660" s="213"/>
      <c r="V660" s="213"/>
      <c r="W660" s="213"/>
      <c r="X660" s="213"/>
      <c r="Y660" s="213"/>
    </row>
    <row r="661" spans="1:25" ht="15.75">
      <c r="A661" s="83">
        <f>A657+1</f>
        <v>16005</v>
      </c>
      <c r="B661" s="115">
        <f>IF(A661&lt;&gt;0,INDEX('Plan. Orçamentária'!$D$16:$K$306,MATCH(A661,'Plan. Orçamentária'!$D$16:$D$306,0),3),0)</f>
        <v>10011090</v>
      </c>
      <c r="C661" s="584" t="str">
        <f>IF(A661&lt;&gt;0,INDEX('Plan. Orçamentária'!$D$16:$K$306,MATCH(A661,'Plan. Orçamentária'!$D$16:$D$306,0),4),0)</f>
        <v>HC.05 - GRELHA DE CONCRETO PARA CANALETA - L=30CM - SEM PASSAGEM DE VEÍCULOS</v>
      </c>
      <c r="D661" s="584"/>
      <c r="E661" s="584"/>
      <c r="F661" s="584"/>
      <c r="G661" s="584"/>
      <c r="H661" s="584"/>
      <c r="I661" s="584"/>
      <c r="J661" s="584"/>
      <c r="K661" s="584"/>
      <c r="L661" s="584"/>
      <c r="M661" s="584"/>
      <c r="N661" s="584"/>
      <c r="O661" s="584"/>
      <c r="P661" s="112" t="str">
        <f>IF(A661&lt;&gt;0,INDEX('Plan. Orçamentária'!$D$16:$K$306,MATCH(A661,'Plan. Orçamentária'!$D$16:$D$306,0),5),0)</f>
        <v>M</v>
      </c>
      <c r="Q661" s="92">
        <f>TRUNC(SUM(O663),2)</f>
        <v>23.6</v>
      </c>
      <c r="S661" s="379"/>
    </row>
    <row r="662" spans="1:25">
      <c r="A662" s="82"/>
      <c r="B662" s="116"/>
      <c r="C662" s="121"/>
      <c r="D662" s="213"/>
      <c r="E662" s="213"/>
      <c r="F662" s="213"/>
      <c r="G662" s="213"/>
      <c r="H662" s="216"/>
      <c r="I662" s="213"/>
      <c r="J662" s="215"/>
      <c r="K662" s="213"/>
      <c r="L662" s="215"/>
      <c r="M662" s="215"/>
      <c r="N662" s="218"/>
      <c r="O662" s="222" t="s">
        <v>4</v>
      </c>
      <c r="P662" s="113"/>
      <c r="Q662" s="93"/>
      <c r="T662" s="216"/>
      <c r="U662" s="215"/>
      <c r="V662" s="215"/>
      <c r="W662" s="215"/>
      <c r="X662" s="215"/>
      <c r="Y662" s="215"/>
    </row>
    <row r="663" spans="1:25">
      <c r="A663" s="82"/>
      <c r="B663" s="116"/>
      <c r="C663" s="121"/>
      <c r="D663" s="213"/>
      <c r="E663" s="213"/>
      <c r="F663" s="213"/>
      <c r="G663" s="219"/>
      <c r="H663" s="220"/>
      <c r="I663" s="213"/>
      <c r="J663" s="220"/>
      <c r="K663" s="213"/>
      <c r="L663" s="213"/>
      <c r="M663" s="213"/>
      <c r="N663" s="213"/>
      <c r="O663" s="433">
        <f>Q657</f>
        <v>23.6</v>
      </c>
      <c r="P663" s="113"/>
      <c r="Q663" s="93"/>
      <c r="T663" s="217"/>
      <c r="U663" s="213"/>
      <c r="V663" s="213"/>
      <c r="W663" s="213"/>
      <c r="X663" s="213"/>
      <c r="Y663" s="213"/>
    </row>
    <row r="664" spans="1:25">
      <c r="A664" s="82"/>
      <c r="B664" s="116"/>
      <c r="C664" s="121"/>
      <c r="D664" s="213"/>
      <c r="E664" s="213"/>
      <c r="F664" s="213"/>
      <c r="G664" s="219"/>
      <c r="H664" s="220"/>
      <c r="I664" s="213"/>
      <c r="J664" s="213"/>
      <c r="K664" s="213"/>
      <c r="L664" s="213"/>
      <c r="M664" s="213"/>
      <c r="N664" s="213"/>
      <c r="O664" s="213"/>
      <c r="P664" s="113"/>
      <c r="Q664" s="93"/>
      <c r="T664" s="213"/>
      <c r="U664" s="213"/>
      <c r="V664" s="213"/>
      <c r="W664" s="213"/>
      <c r="X664" s="213"/>
      <c r="Y664" s="213"/>
    </row>
    <row r="665" spans="1:25" ht="15" customHeight="1">
      <c r="A665" s="84"/>
      <c r="B665" s="425">
        <v>17</v>
      </c>
      <c r="C665" s="424" t="str">
        <f>'Plan. Orçamentária'!E210</f>
        <v>ACABAMENTOS</v>
      </c>
      <c r="D665" s="424"/>
      <c r="E665" s="424"/>
      <c r="F665" s="424"/>
      <c r="G665" s="424"/>
      <c r="H665" s="424"/>
      <c r="I665" s="424"/>
      <c r="J665" s="424"/>
      <c r="K665" s="424"/>
      <c r="L665" s="424"/>
      <c r="M665" s="424"/>
      <c r="N665" s="424"/>
      <c r="O665" s="424"/>
      <c r="P665" s="421"/>
      <c r="Q665" s="422"/>
      <c r="T665" s="391"/>
    </row>
    <row r="666" spans="1:25" ht="15" customHeight="1">
      <c r="A666" s="84"/>
      <c r="B666" s="425"/>
      <c r="C666" s="424" t="str">
        <f>'Plan. Orçamentária'!E211</f>
        <v xml:space="preserve">PISOS </v>
      </c>
      <c r="D666" s="424"/>
      <c r="E666" s="424"/>
      <c r="F666" s="424"/>
      <c r="G666" s="424"/>
      <c r="H666" s="424"/>
      <c r="I666" s="424"/>
      <c r="J666" s="424"/>
      <c r="K666" s="424"/>
      <c r="L666" s="424"/>
      <c r="M666" s="424"/>
      <c r="N666" s="424"/>
      <c r="O666" s="424"/>
      <c r="P666" s="421"/>
      <c r="Q666" s="422"/>
      <c r="T666" s="391"/>
    </row>
    <row r="667" spans="1:25">
      <c r="A667" s="83">
        <f>'Plan. Orçamentária'!D212</f>
        <v>17001</v>
      </c>
      <c r="B667" s="115" t="str">
        <f>IF(A667&lt;&gt;0,INDEX('Plan. Orçamentária'!$D$16:$K$306,MATCH(A667,'Plan. Orçamentária'!$D$16:$D$306,0),3),0)</f>
        <v>17.01.020</v>
      </c>
      <c r="C667" s="584" t="str">
        <f>IF(A667&lt;&gt;0,INDEX('Plan. Orçamentária'!$D$16:$K$306,MATCH(A667,'Plan. Orçamentária'!$D$16:$D$306,0),4),0)</f>
        <v>Argamassa de regularização e/ou proteção</v>
      </c>
      <c r="D667" s="584"/>
      <c r="E667" s="584"/>
      <c r="F667" s="584"/>
      <c r="G667" s="584"/>
      <c r="H667" s="584"/>
      <c r="I667" s="584"/>
      <c r="J667" s="584"/>
      <c r="K667" s="584"/>
      <c r="L667" s="584"/>
      <c r="M667" s="584"/>
      <c r="N667" s="584"/>
      <c r="O667" s="584"/>
      <c r="P667" s="112" t="str">
        <f>IF(A667&lt;&gt;0,INDEX('Plan. Orçamentária'!$D$16:$K$306,MATCH(A667,'Plan. Orçamentária'!$D$16:$D$306,0),5),0)</f>
        <v>M3</v>
      </c>
      <c r="Q667" s="92">
        <f>TRUNC(SUM(O669:O670),2)</f>
        <v>6.23</v>
      </c>
    </row>
    <row r="668" spans="1:25">
      <c r="A668" s="82"/>
      <c r="B668" s="116"/>
      <c r="C668" s="121"/>
      <c r="D668" s="213"/>
      <c r="E668" s="213"/>
      <c r="F668" s="213"/>
      <c r="G668" s="216"/>
      <c r="H668" s="216"/>
      <c r="J668" s="216"/>
      <c r="K668" s="215"/>
      <c r="L668" s="432" t="s">
        <v>31635</v>
      </c>
      <c r="M668" s="432"/>
      <c r="N668" s="434" t="s">
        <v>31680</v>
      </c>
      <c r="O668" s="222" t="s">
        <v>4</v>
      </c>
      <c r="P668" s="113"/>
      <c r="Q668" s="93"/>
      <c r="T668" s="216"/>
      <c r="U668" s="215"/>
      <c r="V668" s="215"/>
      <c r="W668" s="215"/>
      <c r="X668" s="215"/>
      <c r="Y668" s="215"/>
    </row>
    <row r="669" spans="1:25" ht="15" customHeight="1">
      <c r="A669" s="82"/>
      <c r="B669" s="116"/>
      <c r="C669" s="121"/>
      <c r="D669" s="213"/>
      <c r="E669" s="213"/>
      <c r="F669" s="213"/>
      <c r="G669" s="213"/>
      <c r="H669" s="219"/>
      <c r="I669" s="583" t="s">
        <v>31681</v>
      </c>
      <c r="J669" s="583"/>
      <c r="K669" s="583"/>
      <c r="L669" s="433">
        <v>10.25</v>
      </c>
      <c r="M669" s="224" t="s">
        <v>31624</v>
      </c>
      <c r="N669" s="224">
        <v>1</v>
      </c>
      <c r="O669" s="433">
        <f>L669*N669*0.08</f>
        <v>0.82</v>
      </c>
      <c r="P669" s="113"/>
      <c r="Q669" s="93"/>
      <c r="T669" s="217"/>
      <c r="U669" s="213"/>
      <c r="V669" s="213"/>
      <c r="W669" s="213"/>
      <c r="X669" s="213"/>
      <c r="Y669" s="213"/>
    </row>
    <row r="670" spans="1:25">
      <c r="A670" s="82"/>
      <c r="B670" s="116"/>
      <c r="C670" s="121"/>
      <c r="D670" s="213"/>
      <c r="E670" s="213"/>
      <c r="F670" s="213"/>
      <c r="G670" s="213"/>
      <c r="H670" s="219"/>
      <c r="I670" s="583" t="s">
        <v>31682</v>
      </c>
      <c r="J670" s="583"/>
      <c r="K670" s="583"/>
      <c r="L670" s="433">
        <v>33.799999999999997</v>
      </c>
      <c r="M670" s="224" t="s">
        <v>31624</v>
      </c>
      <c r="N670" s="224">
        <v>2</v>
      </c>
      <c r="O670" s="433">
        <f>L670*N670*0.08</f>
        <v>5.41</v>
      </c>
      <c r="P670" s="113"/>
      <c r="Q670" s="93"/>
      <c r="T670" s="217"/>
      <c r="U670" s="213"/>
      <c r="V670" s="213"/>
      <c r="W670" s="213"/>
      <c r="X670" s="213"/>
      <c r="Y670" s="213"/>
    </row>
    <row r="671" spans="1:25">
      <c r="A671" s="82"/>
      <c r="B671" s="116"/>
      <c r="C671" s="121"/>
      <c r="D671" s="213"/>
      <c r="E671" s="213"/>
      <c r="F671" s="213"/>
      <c r="G671" s="213"/>
      <c r="H671" s="219"/>
      <c r="I671" s="213"/>
      <c r="J671" s="220"/>
      <c r="K671" s="213"/>
      <c r="L671" s="213"/>
      <c r="M671" s="213"/>
      <c r="N671" s="213"/>
      <c r="O671" s="217"/>
      <c r="P671" s="113"/>
      <c r="Q671" s="93"/>
      <c r="T671" s="217"/>
      <c r="U671" s="213"/>
      <c r="V671" s="213"/>
      <c r="W671" s="213"/>
      <c r="X671" s="213"/>
      <c r="Y671" s="213"/>
    </row>
    <row r="672" spans="1:25">
      <c r="A672" s="83">
        <f>A667+1</f>
        <v>17002</v>
      </c>
      <c r="B672" s="115">
        <f>IF(A672&lt;&gt;0,INDEX('Plan. Orçamentária'!$D$16:$K$306,MATCH(A672,'Plan. Orçamentária'!$D$16:$D$306,0),3),0)</f>
        <v>87263</v>
      </c>
      <c r="C672" s="584" t="str">
        <f>IF(A672&lt;&gt;0,INDEX('Plan. Orçamentária'!$D$16:$K$306,MATCH(A672,'Plan. Orçamentária'!$D$16:$D$306,0),4),0)</f>
        <v>REVESTIMENTO CERÂMICO PARA PISO COM PLACAS TIPO PORCELANATO DE DIMENSÕES 60X60 CM APLICADA EM AMBIENTES DE ÁREA MAIOR QUE 10 M². AF_02/2023_PE</v>
      </c>
      <c r="D672" s="584"/>
      <c r="E672" s="584"/>
      <c r="F672" s="584"/>
      <c r="G672" s="584"/>
      <c r="H672" s="584"/>
      <c r="I672" s="584"/>
      <c r="J672" s="584"/>
      <c r="K672" s="584"/>
      <c r="L672" s="584"/>
      <c r="M672" s="584"/>
      <c r="N672" s="584"/>
      <c r="O672" s="584"/>
      <c r="P672" s="112" t="str">
        <f>IF(A672&lt;&gt;0,INDEX('Plan. Orçamentária'!$D$16:$K$306,MATCH(A672,'Plan. Orçamentária'!$D$16:$D$306,0),5),0)</f>
        <v>M2</v>
      </c>
      <c r="Q672" s="92">
        <f>TRUNC(SUM(O674:O675),2)</f>
        <v>44.05</v>
      </c>
    </row>
    <row r="673" spans="1:25">
      <c r="A673" s="82"/>
      <c r="B673" s="116"/>
      <c r="C673" s="121"/>
      <c r="D673" s="213"/>
      <c r="E673" s="213"/>
      <c r="F673" s="213"/>
      <c r="G673" s="213"/>
      <c r="H673" s="213"/>
      <c r="I673" s="213"/>
      <c r="J673" s="213"/>
      <c r="K673" s="213"/>
      <c r="L673" s="215"/>
      <c r="M673" s="215"/>
      <c r="N673" s="218"/>
      <c r="O673" s="222" t="s">
        <v>4</v>
      </c>
      <c r="P673" s="113"/>
      <c r="Q673" s="93"/>
      <c r="T673" s="216"/>
      <c r="U673" s="215"/>
      <c r="V673" s="215"/>
      <c r="W673" s="215"/>
      <c r="X673" s="215"/>
      <c r="Y673" s="215"/>
    </row>
    <row r="674" spans="1:25" ht="15.75">
      <c r="A674" s="82"/>
      <c r="B674" s="116"/>
      <c r="C674" s="121"/>
      <c r="D674" s="213"/>
      <c r="E674" s="213"/>
      <c r="F674" s="213"/>
      <c r="G674" s="213"/>
      <c r="H674" s="213"/>
      <c r="I674" s="213"/>
      <c r="J674" s="213"/>
      <c r="K674" s="213"/>
      <c r="L674" s="213"/>
      <c r="M674" s="213"/>
      <c r="N674" s="213"/>
      <c r="O674" s="433">
        <f>L669</f>
        <v>10.25</v>
      </c>
      <c r="P674" s="113"/>
      <c r="Q674" s="93"/>
      <c r="S674" s="379"/>
      <c r="T674" s="217"/>
      <c r="U674" s="213"/>
      <c r="V674" s="213"/>
      <c r="W674" s="213"/>
      <c r="X674" s="213"/>
      <c r="Y674" s="213"/>
    </row>
    <row r="675" spans="1:25" ht="15.75">
      <c r="A675" s="82"/>
      <c r="B675" s="116"/>
      <c r="C675" s="121"/>
      <c r="D675" s="213"/>
      <c r="E675" s="213"/>
      <c r="F675" s="213"/>
      <c r="G675" s="213"/>
      <c r="H675" s="213"/>
      <c r="I675" s="213"/>
      <c r="J675" s="213"/>
      <c r="K675" s="213"/>
      <c r="L675" s="213"/>
      <c r="M675" s="213"/>
      <c r="N675" s="213"/>
      <c r="O675" s="433">
        <f>L670</f>
        <v>33.799999999999997</v>
      </c>
      <c r="P675" s="113"/>
      <c r="Q675" s="93"/>
      <c r="S675" s="379"/>
      <c r="T675" s="217"/>
      <c r="U675" s="213"/>
      <c r="V675" s="213"/>
      <c r="W675" s="213"/>
      <c r="X675" s="213"/>
      <c r="Y675" s="213"/>
    </row>
    <row r="676" spans="1:25" ht="15.75">
      <c r="A676" s="82"/>
      <c r="B676" s="116"/>
      <c r="C676" s="121"/>
      <c r="D676" s="213"/>
      <c r="E676" s="213"/>
      <c r="F676" s="213"/>
      <c r="G676" s="213"/>
      <c r="H676" s="213"/>
      <c r="I676" s="213"/>
      <c r="J676" s="213"/>
      <c r="K676" s="213"/>
      <c r="L676" s="213"/>
      <c r="M676" s="213"/>
      <c r="N676" s="213"/>
      <c r="O676" s="217"/>
      <c r="P676" s="113"/>
      <c r="Q676" s="93"/>
      <c r="S676" s="379"/>
      <c r="T676" s="217"/>
      <c r="U676" s="213"/>
      <c r="V676" s="213"/>
      <c r="W676" s="213"/>
      <c r="X676" s="213"/>
      <c r="Y676" s="213"/>
    </row>
    <row r="677" spans="1:25" ht="15.75">
      <c r="A677" s="83">
        <f>A672+1</f>
        <v>17003</v>
      </c>
      <c r="B677" s="115">
        <f>IF(A677&lt;&gt;0,INDEX('Plan. Orçamentária'!$D$16:$K$306,MATCH(A677,'Plan. Orçamentária'!$D$16:$D$306,0),3),0)</f>
        <v>88650</v>
      </c>
      <c r="C677" s="584" t="str">
        <f>IF(A677&lt;&gt;0,INDEX('Plan. Orçamentária'!$D$16:$K$306,MATCH(A677,'Plan. Orçamentária'!$D$16:$D$306,0),4),0)</f>
        <v>RODAPÉ CERÂMICO DE 7CM DE ALTURA COM PLACAS TIPO ESMALTADA DE DIMENSÕES 60X60CM. AF_02/2023</v>
      </c>
      <c r="D677" s="584"/>
      <c r="E677" s="584"/>
      <c r="F677" s="584"/>
      <c r="G677" s="584"/>
      <c r="H677" s="584"/>
      <c r="I677" s="584"/>
      <c r="J677" s="584"/>
      <c r="K677" s="584"/>
      <c r="L677" s="584"/>
      <c r="M677" s="584"/>
      <c r="N677" s="584"/>
      <c r="O677" s="584"/>
      <c r="P677" s="112" t="str">
        <f>IF(A677&lt;&gt;0,INDEX('Plan. Orçamentária'!$D$16:$K$306,MATCH(A677,'Plan. Orçamentária'!$D$16:$D$306,0),5),0)</f>
        <v>M</v>
      </c>
      <c r="Q677" s="92">
        <f>TRUNC(SUM(O679),2)</f>
        <v>45.6</v>
      </c>
      <c r="S677" s="379"/>
    </row>
    <row r="678" spans="1:25" ht="15.75">
      <c r="A678" s="82"/>
      <c r="B678" s="116"/>
      <c r="C678" s="121"/>
      <c r="D678" s="213"/>
      <c r="E678" s="213"/>
      <c r="F678" s="213"/>
      <c r="G678" s="213"/>
      <c r="H678" s="216"/>
      <c r="I678" s="213"/>
      <c r="J678" s="216"/>
      <c r="K678" s="213"/>
      <c r="L678" s="432" t="s">
        <v>31625</v>
      </c>
      <c r="M678" s="432"/>
      <c r="N678" s="432" t="s">
        <v>31683</v>
      </c>
      <c r="O678" s="222" t="s">
        <v>4</v>
      </c>
      <c r="P678" s="113"/>
      <c r="Q678" s="93"/>
      <c r="S678" s="379"/>
      <c r="T678" s="216"/>
      <c r="U678" s="215"/>
      <c r="V678" s="215"/>
      <c r="W678" s="215"/>
      <c r="X678" s="215"/>
      <c r="Y678" s="215"/>
    </row>
    <row r="679" spans="1:25" ht="15.75">
      <c r="A679" s="82"/>
      <c r="B679" s="116"/>
      <c r="C679" s="121"/>
      <c r="D679" s="213"/>
      <c r="E679" s="213"/>
      <c r="F679" s="213"/>
      <c r="G679" s="219"/>
      <c r="H679" s="583" t="s">
        <v>31684</v>
      </c>
      <c r="I679" s="583"/>
      <c r="J679" s="583"/>
      <c r="K679" s="213"/>
      <c r="L679" s="224">
        <f>23.6*2</f>
        <v>47.2</v>
      </c>
      <c r="M679" s="224" t="s">
        <v>31634</v>
      </c>
      <c r="N679" s="224">
        <f>0.8*1*2</f>
        <v>1.6</v>
      </c>
      <c r="O679" s="433">
        <f>L679-N679</f>
        <v>45.6</v>
      </c>
      <c r="P679" s="113"/>
      <c r="Q679" s="93"/>
      <c r="S679" s="379"/>
      <c r="T679" s="217"/>
      <c r="U679" s="213"/>
      <c r="V679" s="213"/>
      <c r="W679" s="213"/>
      <c r="X679" s="213"/>
      <c r="Y679" s="213"/>
    </row>
    <row r="680" spans="1:25" ht="15.75">
      <c r="A680" s="82"/>
      <c r="B680" s="116"/>
      <c r="C680" s="121"/>
      <c r="D680" s="213"/>
      <c r="E680" s="213"/>
      <c r="F680" s="213"/>
      <c r="G680" s="219"/>
      <c r="H680" s="220"/>
      <c r="I680" s="213"/>
      <c r="J680" s="213"/>
      <c r="K680" s="213"/>
      <c r="L680" s="213"/>
      <c r="M680" s="213"/>
      <c r="N680" s="213"/>
      <c r="O680" s="213"/>
      <c r="P680" s="113"/>
      <c r="Q680" s="93"/>
      <c r="S680" s="379"/>
      <c r="T680" s="213"/>
      <c r="U680" s="213"/>
      <c r="V680" s="213"/>
      <c r="W680" s="213"/>
      <c r="X680" s="213"/>
      <c r="Y680" s="213"/>
    </row>
    <row r="681" spans="1:25" ht="15" customHeight="1">
      <c r="A681" s="84"/>
      <c r="B681" s="425"/>
      <c r="C681" s="424" t="str">
        <f>'Plan. Orçamentária'!E215</f>
        <v xml:space="preserve">PAREDES </v>
      </c>
      <c r="D681" s="424"/>
      <c r="E681" s="424"/>
      <c r="F681" s="424"/>
      <c r="G681" s="424"/>
      <c r="H681" s="424"/>
      <c r="I681" s="424"/>
      <c r="J681" s="424"/>
      <c r="K681" s="424"/>
      <c r="L681" s="424"/>
      <c r="M681" s="424"/>
      <c r="N681" s="424"/>
      <c r="O681" s="424"/>
      <c r="P681" s="421"/>
      <c r="Q681" s="422"/>
      <c r="T681" s="391"/>
    </row>
    <row r="682" spans="1:25" ht="15.75">
      <c r="A682" s="83">
        <f>A677+1</f>
        <v>17004</v>
      </c>
      <c r="B682" s="115">
        <f>IF(A682&lt;&gt;0,INDEX('Plan. Orçamentária'!$D$16:$K$306,MATCH(A682,'Plan. Orçamentária'!$D$16:$D$306,0),3),0)</f>
        <v>87265</v>
      </c>
      <c r="C682" s="584" t="str">
        <f>IF(A682&lt;&gt;0,INDEX('Plan. Orçamentária'!$D$16:$K$306,MATCH(A682,'Plan. Orçamentária'!$D$16:$D$306,0),4),0)</f>
        <v>REVESTIMENTO CERÂMICO PARA PAREDES INTERNAS COM PLACAS TIPO ESMALTADA DE DIMENSÕES 20X20 CM APLICADAS NA ALTURA INTEIRA DAS PAREDES.  AF_02/2023_PE</v>
      </c>
      <c r="D682" s="584"/>
      <c r="E682" s="584"/>
      <c r="F682" s="584"/>
      <c r="G682" s="584"/>
      <c r="H682" s="584"/>
      <c r="I682" s="584"/>
      <c r="J682" s="584"/>
      <c r="K682" s="584"/>
      <c r="L682" s="584"/>
      <c r="M682" s="584"/>
      <c r="N682" s="584"/>
      <c r="O682" s="584"/>
      <c r="P682" s="112" t="str">
        <f>IF(A682&lt;&gt;0,INDEX('Plan. Orçamentária'!$D$16:$K$306,MATCH(A682,'Plan. Orçamentária'!$D$16:$D$306,0),5),0)</f>
        <v>M2</v>
      </c>
      <c r="Q682" s="92">
        <f>TRUNC(SUM(O684:O685),2)</f>
        <v>54.01</v>
      </c>
      <c r="S682" s="379"/>
    </row>
    <row r="683" spans="1:25" ht="15.75">
      <c r="A683" s="82"/>
      <c r="B683" s="116"/>
      <c r="C683" s="121"/>
      <c r="D683" s="213"/>
      <c r="E683" s="213"/>
      <c r="F683" s="213"/>
      <c r="G683" s="213"/>
      <c r="H683" s="216"/>
      <c r="I683" s="213"/>
      <c r="J683" s="216"/>
      <c r="K683" s="213"/>
      <c r="L683" s="432" t="s">
        <v>31625</v>
      </c>
      <c r="M683" s="432"/>
      <c r="N683" s="434" t="s">
        <v>27</v>
      </c>
      <c r="O683" s="222" t="s">
        <v>4</v>
      </c>
      <c r="P683" s="113"/>
      <c r="Q683" s="93"/>
      <c r="S683" s="379"/>
      <c r="T683" s="216"/>
      <c r="U683" s="215"/>
      <c r="V683" s="215"/>
      <c r="W683" s="215"/>
      <c r="X683" s="215"/>
      <c r="Y683" s="215"/>
    </row>
    <row r="684" spans="1:25" ht="15.75">
      <c r="A684" s="82"/>
      <c r="B684" s="116"/>
      <c r="C684" s="121"/>
      <c r="D684" s="213"/>
      <c r="E684" s="213"/>
      <c r="F684" s="213"/>
      <c r="G684" s="219"/>
      <c r="H684" s="583" t="s">
        <v>31681</v>
      </c>
      <c r="I684" s="583"/>
      <c r="J684" s="583"/>
      <c r="K684" s="213"/>
      <c r="L684" s="224">
        <v>21.07</v>
      </c>
      <c r="M684" s="224" t="s">
        <v>31624</v>
      </c>
      <c r="N684" s="224">
        <v>2.7</v>
      </c>
      <c r="O684" s="433">
        <f>L684*N684</f>
        <v>56.89</v>
      </c>
      <c r="P684" s="113"/>
      <c r="Q684" s="93"/>
      <c r="S684" s="379"/>
      <c r="T684" s="217"/>
      <c r="U684" s="213"/>
      <c r="V684" s="221"/>
      <c r="W684" s="213"/>
      <c r="X684" s="221"/>
      <c r="Y684" s="213"/>
    </row>
    <row r="685" spans="1:25" ht="15.75">
      <c r="A685" s="82"/>
      <c r="B685" s="116"/>
      <c r="C685" s="121"/>
      <c r="D685" s="213"/>
      <c r="E685" s="213"/>
      <c r="F685" s="213"/>
      <c r="G685" s="219"/>
      <c r="H685" s="585" t="s">
        <v>31685</v>
      </c>
      <c r="I685" s="585"/>
      <c r="J685" s="585"/>
      <c r="K685" s="213"/>
      <c r="L685" s="435"/>
      <c r="M685" s="435"/>
      <c r="N685" s="435"/>
      <c r="O685" s="441">
        <f>-(2*0.6)-(0.8*2.1)</f>
        <v>-2.88</v>
      </c>
      <c r="P685" s="113"/>
      <c r="Q685" s="93"/>
      <c r="S685" s="380"/>
      <c r="T685" s="217"/>
      <c r="U685" s="213"/>
      <c r="V685" s="213"/>
      <c r="W685" s="213"/>
      <c r="X685" s="213"/>
      <c r="Y685" s="213"/>
    </row>
    <row r="686" spans="1:25" ht="15.75">
      <c r="A686" s="82"/>
      <c r="B686" s="116"/>
      <c r="C686" s="121"/>
      <c r="D686" s="213"/>
      <c r="E686" s="213"/>
      <c r="F686" s="213"/>
      <c r="G686" s="219"/>
      <c r="H686" s="217"/>
      <c r="I686" s="213"/>
      <c r="J686" s="217"/>
      <c r="K686" s="213"/>
      <c r="L686" s="213"/>
      <c r="M686" s="213"/>
      <c r="N686" s="213"/>
      <c r="O686" s="217"/>
      <c r="P686" s="113"/>
      <c r="Q686" s="93"/>
      <c r="S686" s="380"/>
      <c r="T686" s="217"/>
      <c r="U686" s="213"/>
      <c r="V686" s="213"/>
      <c r="W686" s="213"/>
      <c r="X686" s="213"/>
      <c r="Y686" s="213"/>
    </row>
    <row r="687" spans="1:25" ht="15.75">
      <c r="A687" s="83">
        <f>A682+1</f>
        <v>17005</v>
      </c>
      <c r="B687" s="115">
        <f>IF(A687&lt;&gt;0,INDEX('Plan. Orçamentária'!$D$16:$K$306,MATCH(A687,'Plan. Orçamentária'!$D$16:$D$306,0),3),0)</f>
        <v>95626</v>
      </c>
      <c r="C687" s="584" t="str">
        <f>IF(A687&lt;&gt;0,INDEX('Plan. Orçamentária'!$D$16:$K$306,MATCH(A687,'Plan. Orçamentária'!$D$16:$D$306,0),4),0)</f>
        <v>APLICAÇÃO MANUAL DE TINTA LÁTEX ACRÍLICA EM PAREDE EXTERNAS DE CASAS, DUAS DEMÃOS. AF_03/2024</v>
      </c>
      <c r="D687" s="584"/>
      <c r="E687" s="584"/>
      <c r="F687" s="584"/>
      <c r="G687" s="584"/>
      <c r="H687" s="584"/>
      <c r="I687" s="584"/>
      <c r="J687" s="584"/>
      <c r="K687" s="584"/>
      <c r="L687" s="584"/>
      <c r="M687" s="584"/>
      <c r="N687" s="584"/>
      <c r="O687" s="584"/>
      <c r="P687" s="112" t="str">
        <f>IF(A687&lt;&gt;0,INDEX('Plan. Orçamentária'!$D$16:$K$306,MATCH(A687,'Plan. Orçamentária'!$D$16:$D$306,0),5),0)</f>
        <v>M2</v>
      </c>
      <c r="Q687" s="92">
        <f>TRUNC(SUM(O689:O691),2)</f>
        <v>125.02</v>
      </c>
      <c r="S687" s="379"/>
    </row>
    <row r="688" spans="1:25">
      <c r="A688" s="82"/>
      <c r="B688" s="116"/>
      <c r="C688" s="121"/>
      <c r="D688" s="213"/>
      <c r="E688" s="213"/>
      <c r="F688" s="213"/>
      <c r="G688" s="213"/>
      <c r="H688" s="216"/>
      <c r="I688" s="213"/>
      <c r="J688" s="215"/>
      <c r="K688" s="213"/>
      <c r="L688" s="432" t="s">
        <v>31625</v>
      </c>
      <c r="M688" s="432"/>
      <c r="N688" s="434" t="s">
        <v>27</v>
      </c>
      <c r="O688" s="222" t="s">
        <v>4</v>
      </c>
      <c r="P688" s="113"/>
      <c r="Q688" s="93"/>
      <c r="T688" s="216"/>
      <c r="U688" s="215"/>
      <c r="V688" s="215"/>
      <c r="W688" s="215"/>
      <c r="X688" s="215"/>
      <c r="Y688" s="215"/>
    </row>
    <row r="689" spans="1:25">
      <c r="A689" s="82"/>
      <c r="B689" s="116"/>
      <c r="C689" s="121"/>
      <c r="D689" s="213"/>
      <c r="E689" s="213"/>
      <c r="F689" s="213"/>
      <c r="G689" s="219"/>
      <c r="H689" s="583" t="s">
        <v>31686</v>
      </c>
      <c r="I689" s="583"/>
      <c r="J689" s="583"/>
      <c r="K689" s="213"/>
      <c r="L689" s="224">
        <v>23.6</v>
      </c>
      <c r="M689" s="224" t="s">
        <v>31624</v>
      </c>
      <c r="N689" s="224">
        <v>3</v>
      </c>
      <c r="O689" s="433">
        <f>(L689*N689)</f>
        <v>70.8</v>
      </c>
      <c r="P689" s="113"/>
      <c r="Q689" s="93"/>
      <c r="T689" s="217"/>
      <c r="U689" s="213"/>
      <c r="V689" s="213"/>
      <c r="W689" s="213"/>
      <c r="X689" s="213"/>
      <c r="Y689" s="213"/>
    </row>
    <row r="690" spans="1:25">
      <c r="A690" s="82"/>
      <c r="B690" s="116"/>
      <c r="C690" s="121"/>
      <c r="D690" s="213"/>
      <c r="E690" s="213"/>
      <c r="F690" s="213"/>
      <c r="G690" s="219"/>
      <c r="H690" s="583" t="s">
        <v>31687</v>
      </c>
      <c r="I690" s="583"/>
      <c r="J690" s="583"/>
      <c r="K690" s="213"/>
      <c r="L690" s="224">
        <v>23.6</v>
      </c>
      <c r="M690" s="224" t="s">
        <v>31624</v>
      </c>
      <c r="N690" s="224">
        <v>3</v>
      </c>
      <c r="O690" s="433">
        <f t="shared" ref="O690" si="0">(L690*N690)</f>
        <v>70.8</v>
      </c>
      <c r="P690" s="113"/>
      <c r="Q690" s="93"/>
      <c r="T690" s="217"/>
      <c r="U690" s="213"/>
      <c r="V690" s="213"/>
      <c r="W690" s="213"/>
      <c r="X690" s="213"/>
      <c r="Y690" s="213"/>
    </row>
    <row r="691" spans="1:25">
      <c r="A691" s="82"/>
      <c r="B691" s="116"/>
      <c r="C691" s="121"/>
      <c r="D691" s="213"/>
      <c r="E691" s="213"/>
      <c r="F691" s="213"/>
      <c r="G691" s="219"/>
      <c r="H691" s="220"/>
      <c r="I691" s="213"/>
      <c r="J691" s="220"/>
      <c r="K691" s="213"/>
      <c r="L691" s="224"/>
      <c r="M691" s="224"/>
      <c r="N691" s="224"/>
      <c r="O691" s="441">
        <f>-(2*0.8*1.1+2*1*1.5+4*2.11*1.4)</f>
        <v>-16.579999999999998</v>
      </c>
      <c r="P691" s="113"/>
      <c r="Q691" s="93"/>
      <c r="T691" s="217"/>
      <c r="U691" s="213"/>
      <c r="V691" s="213"/>
      <c r="W691" s="213"/>
      <c r="X691" s="213"/>
      <c r="Y691" s="213"/>
    </row>
    <row r="692" spans="1:25">
      <c r="A692" s="82"/>
      <c r="B692" s="116"/>
      <c r="C692" s="121"/>
      <c r="D692" s="213"/>
      <c r="E692" s="213"/>
      <c r="F692" s="213"/>
      <c r="G692" s="219"/>
      <c r="H692" s="220"/>
      <c r="I692" s="213"/>
      <c r="J692" s="213"/>
      <c r="K692" s="213"/>
      <c r="L692" s="213"/>
      <c r="M692" s="213"/>
      <c r="N692" s="213"/>
      <c r="O692" s="213"/>
      <c r="P692" s="113"/>
      <c r="Q692" s="93"/>
      <c r="T692" s="213"/>
      <c r="U692" s="213"/>
      <c r="V692" s="213"/>
      <c r="W692" s="213"/>
      <c r="X692" s="213"/>
      <c r="Y692" s="213"/>
    </row>
    <row r="693" spans="1:25">
      <c r="A693" s="83">
        <f>A687+1</f>
        <v>17006</v>
      </c>
      <c r="B693" s="115">
        <f>IF(A693&lt;&gt;0,INDEX('Plan. Orçamentária'!$D$16:$K$306,MATCH(A693,'Plan. Orçamentária'!$D$16:$D$306,0),3),0)</f>
        <v>10025001</v>
      </c>
      <c r="C693" s="584" t="str">
        <f>IF(A693&lt;&gt;0,INDEX('Plan. Orçamentária'!$D$16:$K$306,MATCH(A693,'Plan. Orçamentária'!$D$16:$D$306,0),4),0)</f>
        <v>APLICAÇÃO DE TINTA ANTI-PICHAÇÃO - BASE SOLVENTE - 2 DEMÃOS</v>
      </c>
      <c r="D693" s="584"/>
      <c r="E693" s="584"/>
      <c r="F693" s="584"/>
      <c r="G693" s="584"/>
      <c r="H693" s="584"/>
      <c r="I693" s="584"/>
      <c r="J693" s="584"/>
      <c r="K693" s="584"/>
      <c r="L693" s="584"/>
      <c r="M693" s="584"/>
      <c r="N693" s="584"/>
      <c r="O693" s="584"/>
      <c r="P693" s="112" t="str">
        <f>IF(A693&lt;&gt;0,INDEX('Plan. Orçamentária'!$D$16:$K$306,MATCH(A693,'Plan. Orçamentária'!$D$16:$D$306,0),5),0)</f>
        <v>M2</v>
      </c>
      <c r="Q693" s="92">
        <f>TRUNC(SUM(O695:O696),2)</f>
        <v>3.2</v>
      </c>
    </row>
    <row r="694" spans="1:25">
      <c r="A694" s="82"/>
      <c r="B694" s="116"/>
      <c r="C694" s="121"/>
      <c r="D694" s="213"/>
      <c r="E694" s="213"/>
      <c r="F694" s="213"/>
      <c r="G694" s="213"/>
      <c r="H694" s="213"/>
      <c r="I694" s="213"/>
      <c r="J694" s="432" t="s">
        <v>31625</v>
      </c>
      <c r="K694" s="432"/>
      <c r="L694" s="432" t="s">
        <v>27</v>
      </c>
      <c r="M694" s="432"/>
      <c r="N694" s="432" t="s">
        <v>31683</v>
      </c>
      <c r="O694" s="432" t="s">
        <v>4</v>
      </c>
      <c r="P694" s="113"/>
      <c r="Q694" s="93"/>
      <c r="T694" s="216"/>
      <c r="U694" s="215"/>
      <c r="V694" s="215"/>
      <c r="W694" s="215"/>
      <c r="X694" s="215"/>
      <c r="Y694" s="215"/>
    </row>
    <row r="695" spans="1:25" ht="15.95" customHeight="1">
      <c r="A695" s="82"/>
      <c r="B695" s="116"/>
      <c r="C695" s="121"/>
      <c r="D695" s="213"/>
      <c r="E695" s="213"/>
      <c r="F695" s="213"/>
      <c r="G695" s="583" t="s">
        <v>31688</v>
      </c>
      <c r="H695" s="583"/>
      <c r="I695" s="583"/>
      <c r="J695" s="224">
        <v>23.6</v>
      </c>
      <c r="K695" s="224" t="s">
        <v>31624</v>
      </c>
      <c r="L695" s="224">
        <v>1</v>
      </c>
      <c r="M695" s="224" t="s">
        <v>31634</v>
      </c>
      <c r="N695" s="224">
        <f>0.8*1*2</f>
        <v>1.6</v>
      </c>
      <c r="O695" s="224">
        <f>L695*N695</f>
        <v>1.6</v>
      </c>
      <c r="P695" s="113"/>
      <c r="Q695" s="93"/>
      <c r="S695" s="379"/>
      <c r="T695" s="217"/>
      <c r="U695" s="213"/>
      <c r="V695" s="213"/>
      <c r="W695" s="213"/>
      <c r="X695" s="213"/>
      <c r="Y695" s="213"/>
    </row>
    <row r="696" spans="1:25" ht="15.75">
      <c r="A696" s="82"/>
      <c r="B696" s="116"/>
      <c r="C696" s="121"/>
      <c r="D696" s="213"/>
      <c r="E696" s="213"/>
      <c r="F696" s="213"/>
      <c r="G696" s="583" t="s">
        <v>31688</v>
      </c>
      <c r="H696" s="583"/>
      <c r="I696" s="583"/>
      <c r="J696" s="224">
        <v>23.6</v>
      </c>
      <c r="K696" s="224" t="s">
        <v>31624</v>
      </c>
      <c r="L696" s="224">
        <v>1</v>
      </c>
      <c r="M696" s="224" t="s">
        <v>31634</v>
      </c>
      <c r="N696" s="224">
        <f>0.8*1*2</f>
        <v>1.6</v>
      </c>
      <c r="O696" s="224">
        <f>L696*N696</f>
        <v>1.6</v>
      </c>
      <c r="P696" s="113"/>
      <c r="Q696" s="93"/>
      <c r="S696" s="379"/>
      <c r="T696" s="217"/>
      <c r="U696" s="213"/>
      <c r="V696" s="213"/>
      <c r="W696" s="213"/>
      <c r="X696" s="213"/>
      <c r="Y696" s="213"/>
    </row>
    <row r="697" spans="1:25" ht="15.75">
      <c r="A697" s="82"/>
      <c r="B697" s="116"/>
      <c r="C697" s="121"/>
      <c r="D697" s="213"/>
      <c r="E697" s="213"/>
      <c r="F697" s="213"/>
      <c r="G697" s="213"/>
      <c r="H697" s="213"/>
      <c r="I697" s="213"/>
      <c r="J697" s="213"/>
      <c r="K697" s="213"/>
      <c r="L697" s="213"/>
      <c r="M697" s="213"/>
      <c r="N697" s="213"/>
      <c r="O697" s="217"/>
      <c r="P697" s="113"/>
      <c r="Q697" s="93"/>
      <c r="S697" s="379"/>
      <c r="T697" s="217"/>
      <c r="U697" s="213"/>
      <c r="V697" s="213"/>
      <c r="W697" s="213"/>
      <c r="X697" s="213"/>
      <c r="Y697" s="213"/>
    </row>
    <row r="698" spans="1:25" ht="15.75">
      <c r="A698" s="83">
        <f>A693+1</f>
        <v>17007</v>
      </c>
      <c r="B698" s="115">
        <f>IF(A698&lt;&gt;0,INDEX('Plan. Orçamentária'!$D$16:$K$306,MATCH(A698,'Plan. Orçamentária'!$D$16:$D$306,0),3),0)</f>
        <v>17005040</v>
      </c>
      <c r="C698" s="584" t="str">
        <f>IF(A698&lt;&gt;0,INDEX('Plan. Orçamentária'!$D$16:$K$306,MATCH(A698,'Plan. Orçamentária'!$D$16:$D$306,0),4),0)</f>
        <v>DM.05 - FAIXA BATE-CARTEIRA PARA SALA DE AULA</v>
      </c>
      <c r="D698" s="584"/>
      <c r="E698" s="584"/>
      <c r="F698" s="584"/>
      <c r="G698" s="584"/>
      <c r="H698" s="584"/>
      <c r="I698" s="584"/>
      <c r="J698" s="584"/>
      <c r="K698" s="584"/>
      <c r="L698" s="584"/>
      <c r="M698" s="584"/>
      <c r="N698" s="584"/>
      <c r="O698" s="584"/>
      <c r="P698" s="112" t="str">
        <f>IF(A698&lt;&gt;0,INDEX('Plan. Orçamentária'!$D$16:$K$306,MATCH(A698,'Plan. Orçamentária'!$D$16:$D$306,0),5),0)</f>
        <v>M</v>
      </c>
      <c r="Q698" s="92">
        <f>TRUNC(SUM(O700),2)</f>
        <v>45.6</v>
      </c>
      <c r="S698" s="379"/>
    </row>
    <row r="699" spans="1:25" ht="15.75">
      <c r="A699" s="82"/>
      <c r="B699" s="116"/>
      <c r="C699" s="121"/>
      <c r="D699" s="213"/>
      <c r="E699" s="213"/>
      <c r="F699" s="213"/>
      <c r="G699" s="213"/>
      <c r="H699" s="216"/>
      <c r="I699" s="213"/>
      <c r="J699" s="432" t="s">
        <v>31625</v>
      </c>
      <c r="K699" s="432"/>
      <c r="L699" s="432" t="s">
        <v>31683</v>
      </c>
      <c r="M699" s="432"/>
      <c r="N699" s="432" t="s">
        <v>85</v>
      </c>
      <c r="O699" s="432" t="s">
        <v>4</v>
      </c>
      <c r="P699" s="113"/>
      <c r="Q699" s="93"/>
      <c r="S699" s="379"/>
      <c r="T699" s="216"/>
      <c r="U699" s="215"/>
      <c r="V699" s="215"/>
      <c r="W699" s="215"/>
      <c r="X699" s="215"/>
      <c r="Y699" s="215"/>
    </row>
    <row r="700" spans="1:25" ht="15.75">
      <c r="A700" s="82"/>
      <c r="B700" s="116"/>
      <c r="C700" s="121"/>
      <c r="D700" s="213"/>
      <c r="E700" s="213"/>
      <c r="F700" s="213"/>
      <c r="G700" s="583" t="s">
        <v>31688</v>
      </c>
      <c r="H700" s="583"/>
      <c r="I700" s="583"/>
      <c r="J700" s="224">
        <v>23.6</v>
      </c>
      <c r="K700" s="224" t="s">
        <v>31634</v>
      </c>
      <c r="L700" s="224">
        <v>0.8</v>
      </c>
      <c r="M700" s="224" t="s">
        <v>31624</v>
      </c>
      <c r="N700" s="224">
        <v>2</v>
      </c>
      <c r="O700" s="224">
        <f>(J700-L700)*N700</f>
        <v>45.6</v>
      </c>
      <c r="P700" s="113"/>
      <c r="Q700" s="93"/>
      <c r="S700" s="379"/>
      <c r="T700" s="217"/>
      <c r="U700" s="213"/>
      <c r="V700" s="213"/>
      <c r="W700" s="213"/>
      <c r="X700" s="213"/>
      <c r="Y700" s="213"/>
    </row>
    <row r="701" spans="1:25" ht="15.75">
      <c r="A701" s="82"/>
      <c r="B701" s="116"/>
      <c r="C701" s="121"/>
      <c r="D701" s="213"/>
      <c r="E701" s="213"/>
      <c r="F701" s="213"/>
      <c r="G701" s="219"/>
      <c r="H701" s="220"/>
      <c r="I701" s="213"/>
      <c r="J701" s="213"/>
      <c r="K701" s="213"/>
      <c r="L701" s="213"/>
      <c r="M701" s="213"/>
      <c r="N701" s="213"/>
      <c r="O701" s="213"/>
      <c r="P701" s="113"/>
      <c r="Q701" s="93"/>
      <c r="S701" s="379"/>
      <c r="T701" s="213"/>
      <c r="U701" s="213"/>
      <c r="V701" s="213"/>
      <c r="W701" s="213"/>
      <c r="X701" s="213"/>
      <c r="Y701" s="213"/>
    </row>
    <row r="702" spans="1:25" ht="15" customHeight="1">
      <c r="A702" s="84"/>
      <c r="B702" s="425"/>
      <c r="C702" s="424" t="str">
        <f>'Plan. Orçamentária'!E220</f>
        <v>FORROS E TETOS</v>
      </c>
      <c r="D702" s="424"/>
      <c r="E702" s="424"/>
      <c r="F702" s="424"/>
      <c r="G702" s="424"/>
      <c r="H702" s="424"/>
      <c r="I702" s="424"/>
      <c r="J702" s="424"/>
      <c r="K702" s="424"/>
      <c r="L702" s="424"/>
      <c r="M702" s="424"/>
      <c r="N702" s="424"/>
      <c r="O702" s="424"/>
      <c r="P702" s="421"/>
      <c r="Q702" s="422"/>
      <c r="T702" s="391"/>
    </row>
    <row r="703" spans="1:25" ht="15.75">
      <c r="A703" s="83">
        <f>A698+1</f>
        <v>17008</v>
      </c>
      <c r="B703" s="115">
        <f>IF(A703&lt;&gt;0,INDEX('Plan. Orçamentária'!$D$16:$K$306,MATCH(A703,'Plan. Orçamentária'!$D$16:$D$306,0),3),0)</f>
        <v>96113</v>
      </c>
      <c r="C703" s="584" t="str">
        <f>IF(A703&lt;&gt;0,INDEX('Plan. Orçamentária'!$D$16:$K$306,MATCH(A703,'Plan. Orçamentária'!$D$16:$D$306,0),4),0)</f>
        <v>FORRO EM PLACAS DE GESSO, PARA AMBIENTES COMERCIAIS. AF_08/2023_PS</v>
      </c>
      <c r="D703" s="584"/>
      <c r="E703" s="584"/>
      <c r="F703" s="584"/>
      <c r="G703" s="584"/>
      <c r="H703" s="584"/>
      <c r="I703" s="584"/>
      <c r="J703" s="584"/>
      <c r="K703" s="584"/>
      <c r="L703" s="584"/>
      <c r="M703" s="584"/>
      <c r="N703" s="584"/>
      <c r="O703" s="584"/>
      <c r="P703" s="112" t="str">
        <f>IF(A703&lt;&gt;0,INDEX('Plan. Orçamentária'!$D$16:$K$306,MATCH(A703,'Plan. Orçamentária'!$D$16:$D$306,0),5),0)</f>
        <v>M2</v>
      </c>
      <c r="Q703" s="92">
        <f>TRUNC(SUM(O705:O706),2)</f>
        <v>77.900000000000006</v>
      </c>
      <c r="S703" s="379"/>
    </row>
    <row r="704" spans="1:25" ht="15.75">
      <c r="A704" s="82"/>
      <c r="B704" s="116"/>
      <c r="C704" s="121"/>
      <c r="D704" s="213"/>
      <c r="E704" s="213"/>
      <c r="F704" s="213"/>
      <c r="G704" s="213"/>
      <c r="H704" s="216"/>
      <c r="I704" s="213"/>
      <c r="J704" s="216"/>
      <c r="K704" s="213"/>
      <c r="L704" s="586" t="s">
        <v>31689</v>
      </c>
      <c r="M704" s="586"/>
      <c r="N704" s="586"/>
      <c r="O704" s="222" t="s">
        <v>4</v>
      </c>
      <c r="P704" s="113"/>
      <c r="Q704" s="93"/>
      <c r="S704" s="379"/>
      <c r="T704" s="216"/>
      <c r="U704" s="215"/>
      <c r="V704" s="215"/>
      <c r="W704" s="215"/>
      <c r="X704" s="215"/>
      <c r="Y704" s="215"/>
    </row>
    <row r="705" spans="1:25" ht="15.75">
      <c r="A705" s="82"/>
      <c r="B705" s="116"/>
      <c r="C705" s="121"/>
      <c r="D705" s="213"/>
      <c r="E705" s="213"/>
      <c r="F705" s="213"/>
      <c r="G705" s="219"/>
      <c r="H705" s="217"/>
      <c r="I705" s="213"/>
      <c r="J705" s="217"/>
      <c r="K705" s="213"/>
      <c r="L705" s="583" t="s">
        <v>31681</v>
      </c>
      <c r="M705" s="583"/>
      <c r="N705" s="583"/>
      <c r="O705" s="433">
        <v>10.3</v>
      </c>
      <c r="P705" s="113"/>
      <c r="Q705" s="93"/>
      <c r="S705" s="379"/>
      <c r="T705" s="217"/>
      <c r="U705" s="213"/>
      <c r="V705" s="221"/>
      <c r="W705" s="213"/>
      <c r="X705" s="221"/>
      <c r="Y705" s="213"/>
    </row>
    <row r="706" spans="1:25" ht="15.75">
      <c r="A706" s="82"/>
      <c r="B706" s="116"/>
      <c r="C706" s="121"/>
      <c r="D706" s="213"/>
      <c r="E706" s="213"/>
      <c r="F706" s="213"/>
      <c r="G706" s="219"/>
      <c r="H706" s="217"/>
      <c r="I706" s="213"/>
      <c r="J706" s="217"/>
      <c r="K706" s="213"/>
      <c r="L706" s="583" t="s">
        <v>31688</v>
      </c>
      <c r="M706" s="583"/>
      <c r="N706" s="583"/>
      <c r="O706" s="433">
        <f>33.8*2</f>
        <v>67.599999999999994</v>
      </c>
      <c r="P706" s="113"/>
      <c r="Q706" s="93"/>
      <c r="S706" s="379"/>
      <c r="T706" s="217"/>
      <c r="U706" s="213"/>
      <c r="V706" s="221"/>
      <c r="W706" s="213"/>
      <c r="X706" s="221"/>
      <c r="Y706" s="213"/>
    </row>
    <row r="707" spans="1:25" ht="15.75">
      <c r="A707" s="82"/>
      <c r="B707" s="116"/>
      <c r="C707" s="121"/>
      <c r="D707" s="213"/>
      <c r="E707" s="213"/>
      <c r="F707" s="213"/>
      <c r="G707" s="219"/>
      <c r="H707" s="217"/>
      <c r="I707" s="213"/>
      <c r="J707" s="217"/>
      <c r="K707" s="213"/>
      <c r="L707" s="213"/>
      <c r="M707" s="213"/>
      <c r="N707" s="213"/>
      <c r="O707" s="217"/>
      <c r="P707" s="113"/>
      <c r="Q707" s="93"/>
      <c r="S707" s="380"/>
      <c r="T707" s="217"/>
      <c r="U707" s="213"/>
      <c r="V707" s="213"/>
      <c r="W707" s="213"/>
      <c r="X707" s="213"/>
      <c r="Y707" s="213"/>
    </row>
    <row r="708" spans="1:25" ht="15.75">
      <c r="A708" s="83">
        <f>A703+1</f>
        <v>17009</v>
      </c>
      <c r="B708" s="115">
        <f>IF(A708&lt;&gt;0,INDEX('Plan. Orçamentária'!$D$16:$K$306,MATCH(A708,'Plan. Orçamentária'!$D$16:$D$306,0),3),0)</f>
        <v>88488</v>
      </c>
      <c r="C708" s="584" t="str">
        <f>IF(A708&lt;&gt;0,INDEX('Plan. Orçamentária'!$D$16:$K$306,MATCH(A708,'Plan. Orçamentária'!$D$16:$D$306,0),4),0)</f>
        <v>PINTURA LÁTEX ACRÍLICA PREMIUM, APLICAÇÃO MANUAL EM TETO, DUAS DEMÃOS. AF_04/2023</v>
      </c>
      <c r="D708" s="584"/>
      <c r="E708" s="584"/>
      <c r="F708" s="584"/>
      <c r="G708" s="584"/>
      <c r="H708" s="584"/>
      <c r="I708" s="584"/>
      <c r="J708" s="584"/>
      <c r="K708" s="584"/>
      <c r="L708" s="584"/>
      <c r="M708" s="584"/>
      <c r="N708" s="584"/>
      <c r="O708" s="584"/>
      <c r="P708" s="112" t="str">
        <f>IF(A708&lt;&gt;0,INDEX('Plan. Orçamentária'!$D$16:$K$306,MATCH(A708,'Plan. Orçamentária'!$D$16:$D$306,0),5),0)</f>
        <v>M2</v>
      </c>
      <c r="Q708" s="92">
        <f>TRUNC(SUM(O710),2)</f>
        <v>77.900000000000006</v>
      </c>
      <c r="S708" s="379"/>
    </row>
    <row r="709" spans="1:25">
      <c r="A709" s="82"/>
      <c r="B709" s="116"/>
      <c r="C709" s="121"/>
      <c r="D709" s="213"/>
      <c r="E709" s="213"/>
      <c r="F709" s="213"/>
      <c r="G709" s="213"/>
      <c r="H709" s="216"/>
      <c r="I709" s="213"/>
      <c r="J709" s="215"/>
      <c r="K709" s="213"/>
      <c r="L709" s="215"/>
      <c r="M709" s="215"/>
      <c r="N709" s="218"/>
      <c r="O709" s="222" t="s">
        <v>4</v>
      </c>
      <c r="P709" s="113"/>
      <c r="Q709" s="93"/>
      <c r="T709" s="216"/>
      <c r="U709" s="215"/>
      <c r="V709" s="215"/>
      <c r="W709" s="215"/>
      <c r="X709" s="215"/>
      <c r="Y709" s="215"/>
    </row>
    <row r="710" spans="1:25">
      <c r="A710" s="82"/>
      <c r="B710" s="116"/>
      <c r="C710" s="121"/>
      <c r="D710" s="213"/>
      <c r="E710" s="213"/>
      <c r="F710" s="213"/>
      <c r="G710" s="219"/>
      <c r="H710" s="220"/>
      <c r="I710" s="213"/>
      <c r="J710" s="220"/>
      <c r="K710" s="213"/>
      <c r="L710" s="583" t="s">
        <v>31690</v>
      </c>
      <c r="M710" s="583"/>
      <c r="N710" s="583"/>
      <c r="O710" s="433">
        <f>Q703</f>
        <v>77.900000000000006</v>
      </c>
      <c r="P710" s="113"/>
      <c r="Q710" s="93"/>
      <c r="T710" s="217"/>
      <c r="U710" s="213"/>
      <c r="V710" s="213"/>
      <c r="W710" s="213"/>
      <c r="X710" s="213"/>
      <c r="Y710" s="213"/>
    </row>
    <row r="711" spans="1:25">
      <c r="A711" s="82"/>
      <c r="B711" s="116"/>
      <c r="C711" s="121"/>
      <c r="D711" s="213"/>
      <c r="E711" s="213"/>
      <c r="F711" s="213"/>
      <c r="G711" s="219"/>
      <c r="H711" s="220"/>
      <c r="I711" s="213"/>
      <c r="J711" s="213"/>
      <c r="K711" s="213"/>
      <c r="L711" s="213"/>
      <c r="M711" s="213"/>
      <c r="N711" s="213"/>
      <c r="O711" s="213"/>
      <c r="P711" s="113"/>
      <c r="Q711" s="93"/>
      <c r="T711" s="213"/>
      <c r="U711" s="213"/>
      <c r="V711" s="213"/>
      <c r="W711" s="213"/>
      <c r="X711" s="213"/>
      <c r="Y711" s="213"/>
    </row>
    <row r="712" spans="1:25" ht="15" customHeight="1">
      <c r="A712" s="84"/>
      <c r="B712" s="425"/>
      <c r="C712" s="424" t="str">
        <f>'Plan. Orçamentária'!E223</f>
        <v>FACHADA</v>
      </c>
      <c r="D712" s="424"/>
      <c r="E712" s="424"/>
      <c r="F712" s="424"/>
      <c r="G712" s="424"/>
      <c r="H712" s="424"/>
      <c r="I712" s="424"/>
      <c r="J712" s="424"/>
      <c r="K712" s="424"/>
      <c r="L712" s="424"/>
      <c r="M712" s="424"/>
      <c r="N712" s="424"/>
      <c r="O712" s="424"/>
      <c r="P712" s="421"/>
      <c r="Q712" s="422"/>
      <c r="T712" s="391"/>
    </row>
    <row r="713" spans="1:25" ht="15.75">
      <c r="A713" s="83">
        <f>A708+1</f>
        <v>17010</v>
      </c>
      <c r="B713" s="115" t="str">
        <f>IF(A713&lt;&gt;0,INDEX('Plan. Orçamentária'!$D$16:$K$306,MATCH(A713,'Plan. Orçamentária'!$D$16:$D$306,0),3),0)</f>
        <v>33.10.100</v>
      </c>
      <c r="C713" s="584" t="str">
        <f>IF(A713&lt;&gt;0,INDEX('Plan. Orçamentária'!$D$16:$K$306,MATCH(A713,'Plan. Orçamentária'!$D$16:$D$306,0),4),0)</f>
        <v>Textura acrílica para uso interno / externo, inclusive preparo</v>
      </c>
      <c r="D713" s="584"/>
      <c r="E713" s="584"/>
      <c r="F713" s="584"/>
      <c r="G713" s="584"/>
      <c r="H713" s="584"/>
      <c r="I713" s="584"/>
      <c r="J713" s="584"/>
      <c r="K713" s="584"/>
      <c r="L713" s="584"/>
      <c r="M713" s="584"/>
      <c r="N713" s="584"/>
      <c r="O713" s="584"/>
      <c r="P713" s="112" t="str">
        <f>IF(A713&lt;&gt;0,INDEX('Plan. Orçamentária'!$D$16:$K$306,MATCH(A713,'Plan. Orçamentária'!$D$16:$D$306,0),5),0)</f>
        <v>M2</v>
      </c>
      <c r="Q713" s="92">
        <f>TRUNC(SUM(O715:O716),2)</f>
        <v>229.66</v>
      </c>
      <c r="S713" s="379"/>
    </row>
    <row r="714" spans="1:25">
      <c r="A714" s="82"/>
      <c r="B714" s="116"/>
      <c r="C714" s="121"/>
      <c r="D714" s="213"/>
      <c r="E714" s="213"/>
      <c r="F714" s="213"/>
      <c r="G714" s="213"/>
      <c r="H714" s="216"/>
      <c r="I714" s="213"/>
      <c r="J714" s="215"/>
      <c r="K714" s="213"/>
      <c r="L714" s="215"/>
      <c r="M714" s="215"/>
      <c r="N714" s="218"/>
      <c r="O714" s="222" t="s">
        <v>4</v>
      </c>
      <c r="P714" s="113"/>
      <c r="Q714" s="93"/>
      <c r="T714" s="216"/>
      <c r="U714" s="215"/>
      <c r="V714" s="215"/>
      <c r="W714" s="215"/>
      <c r="X714" s="215"/>
      <c r="Y714" s="215"/>
    </row>
    <row r="715" spans="1:25">
      <c r="A715" s="82"/>
      <c r="B715" s="116"/>
      <c r="C715" s="121"/>
      <c r="D715" s="213"/>
      <c r="E715" s="213"/>
      <c r="F715" s="213"/>
      <c r="G715" s="219"/>
      <c r="H715" s="220"/>
      <c r="I715" s="213"/>
      <c r="J715" s="220"/>
      <c r="K715" s="213"/>
      <c r="L715" s="213"/>
      <c r="M715" s="213"/>
      <c r="N715" s="213"/>
      <c r="O715" s="433">
        <f>(45+3.5*2+2.1*2)*4.5</f>
        <v>252.9</v>
      </c>
      <c r="P715" s="113"/>
      <c r="Q715" s="93"/>
      <c r="T715" s="217"/>
      <c r="U715" s="213"/>
      <c r="V715" s="213"/>
      <c r="W715" s="213"/>
      <c r="X715" s="213"/>
      <c r="Y715" s="213"/>
    </row>
    <row r="716" spans="1:25">
      <c r="A716" s="82"/>
      <c r="B716" s="116"/>
      <c r="C716" s="121"/>
      <c r="D716" s="213"/>
      <c r="E716" s="213"/>
      <c r="F716" s="213"/>
      <c r="G716" s="219"/>
      <c r="H716" s="220"/>
      <c r="I716" s="213"/>
      <c r="J716" s="220"/>
      <c r="K716" s="213"/>
      <c r="L716" s="213"/>
      <c r="M716" s="213"/>
      <c r="N716" s="213"/>
      <c r="O716" s="433">
        <f>-(Q720*0.8*2.1+Q740+Q744+Q748)</f>
        <v>-23.24</v>
      </c>
      <c r="P716" s="113"/>
      <c r="Q716" s="93"/>
      <c r="T716" s="217"/>
      <c r="U716" s="213"/>
      <c r="V716" s="213"/>
      <c r="W716" s="213"/>
      <c r="X716" s="213"/>
      <c r="Y716" s="213"/>
    </row>
    <row r="717" spans="1:25">
      <c r="A717" s="82"/>
      <c r="B717" s="116"/>
      <c r="C717" s="121"/>
      <c r="D717" s="213"/>
      <c r="E717" s="213"/>
      <c r="F717" s="213"/>
      <c r="G717" s="219"/>
      <c r="H717" s="220"/>
      <c r="I717" s="213"/>
      <c r="J717" s="213"/>
      <c r="K717" s="213"/>
      <c r="L717" s="213"/>
      <c r="M717" s="213"/>
      <c r="N717" s="213"/>
      <c r="O717" s="213"/>
      <c r="P717" s="113"/>
      <c r="Q717" s="93"/>
      <c r="T717" s="213"/>
      <c r="U717" s="213"/>
      <c r="V717" s="213"/>
      <c r="W717" s="213"/>
      <c r="X717" s="213"/>
      <c r="Y717" s="213"/>
    </row>
    <row r="718" spans="1:25" ht="15" customHeight="1">
      <c r="A718" s="84"/>
      <c r="B718" s="425">
        <v>18</v>
      </c>
      <c r="C718" s="424" t="str">
        <f>'Plan. Orçamentária'!E226</f>
        <v>PORTAS E JANELAS</v>
      </c>
      <c r="D718" s="424"/>
      <c r="E718" s="424"/>
      <c r="F718" s="424"/>
      <c r="G718" s="424"/>
      <c r="H718" s="424"/>
      <c r="I718" s="424"/>
      <c r="J718" s="424"/>
      <c r="K718" s="424"/>
      <c r="L718" s="424"/>
      <c r="M718" s="424"/>
      <c r="N718" s="424"/>
      <c r="O718" s="424"/>
      <c r="P718" s="421"/>
      <c r="Q718" s="422"/>
      <c r="T718" s="391"/>
    </row>
    <row r="719" spans="1:25" ht="15" customHeight="1">
      <c r="A719" s="84"/>
      <c r="B719" s="425"/>
      <c r="C719" s="424" t="str">
        <f>'Plan. Orçamentária'!E227</f>
        <v xml:space="preserve">PORTAS </v>
      </c>
      <c r="D719" s="424"/>
      <c r="E719" s="424"/>
      <c r="F719" s="424"/>
      <c r="G719" s="424"/>
      <c r="H719" s="424"/>
      <c r="I719" s="424"/>
      <c r="J719" s="424"/>
      <c r="K719" s="424"/>
      <c r="L719" s="424"/>
      <c r="M719" s="424"/>
      <c r="N719" s="424"/>
      <c r="O719" s="424"/>
      <c r="P719" s="421"/>
      <c r="Q719" s="422"/>
      <c r="T719" s="391"/>
    </row>
    <row r="720" spans="1:25">
      <c r="A720" s="83">
        <f>'Plan. Orçamentária'!D228</f>
        <v>18001</v>
      </c>
      <c r="B720" s="115">
        <f>IF(A720&lt;&gt;0,INDEX('Plan. Orçamentária'!$D$16:$K$306,MATCH(A720,'Plan. Orçamentária'!$D$16:$D$306,0),3),0)</f>
        <v>90843</v>
      </c>
      <c r="C720" s="584" t="str">
        <f>IF(A720&lt;&gt;0,INDEX('Plan. Orçamentária'!$D$16:$K$306,MATCH(A720,'Plan. Orçamentária'!$D$16:$D$306,0),4),0)</f>
        <v>KIT DE PORTA DE MADEIRA PARA PINTURA, SEMI-OCA (LEVE OU MÉDIA), PADRÃO MÉDIO, 80X210CM, ESPESSURA DE 3,5CM, ITENS INCLUSOS: DOBRADIÇAS, MONTAGEM E INSTALAÇÃO DO BATENTE, FECHADURA COM EXECUÇÃO DO FURO - FORNECIMENTO E INSTALAÇÃO. AF_12/2019</v>
      </c>
      <c r="D720" s="584"/>
      <c r="E720" s="584"/>
      <c r="F720" s="584"/>
      <c r="G720" s="584"/>
      <c r="H720" s="584"/>
      <c r="I720" s="584"/>
      <c r="J720" s="584"/>
      <c r="K720" s="584"/>
      <c r="L720" s="584"/>
      <c r="M720" s="584"/>
      <c r="N720" s="584"/>
      <c r="O720" s="584"/>
      <c r="P720" s="112" t="str">
        <f>IF(A720&lt;&gt;0,INDEX('Plan. Orçamentária'!$D$16:$K$306,MATCH(A720,'Plan. Orçamentária'!$D$16:$D$306,0),5),0)</f>
        <v>UN</v>
      </c>
      <c r="Q720" s="92">
        <f>TRUNC(SUM(O722:O723),2)</f>
        <v>3</v>
      </c>
    </row>
    <row r="721" spans="1:25">
      <c r="A721" s="82"/>
      <c r="B721" s="116"/>
      <c r="C721" s="121"/>
      <c r="D721" s="213"/>
      <c r="E721" s="213"/>
      <c r="F721" s="213"/>
      <c r="G721" s="216"/>
      <c r="H721" s="216"/>
      <c r="J721" s="216"/>
      <c r="K721" s="215"/>
      <c r="L721" s="215"/>
      <c r="M721" s="215"/>
      <c r="N721" s="218"/>
      <c r="O721" s="437" t="s">
        <v>4</v>
      </c>
      <c r="P721" s="113"/>
      <c r="Q721" s="93"/>
      <c r="T721" s="216"/>
      <c r="U721" s="215"/>
      <c r="V721" s="215"/>
      <c r="W721" s="215"/>
      <c r="X721" s="215"/>
      <c r="Y721" s="215"/>
    </row>
    <row r="722" spans="1:25">
      <c r="A722" s="82"/>
      <c r="B722" s="116"/>
      <c r="C722" s="121"/>
      <c r="D722" s="213"/>
      <c r="E722" s="213"/>
      <c r="F722" s="213"/>
      <c r="G722" s="213"/>
      <c r="H722" s="219"/>
      <c r="I722" s="213"/>
      <c r="J722" s="220"/>
      <c r="K722" s="213"/>
      <c r="L722" s="583" t="s">
        <v>31698</v>
      </c>
      <c r="M722" s="583"/>
      <c r="N722" s="583"/>
      <c r="O722" s="224">
        <v>2</v>
      </c>
      <c r="P722" s="113"/>
      <c r="Q722" s="93"/>
      <c r="T722" s="217"/>
      <c r="U722" s="213"/>
      <c r="V722" s="213"/>
      <c r="W722" s="213"/>
      <c r="X722" s="213"/>
      <c r="Y722" s="213"/>
    </row>
    <row r="723" spans="1:25">
      <c r="A723" s="82"/>
      <c r="B723" s="116"/>
      <c r="C723" s="121"/>
      <c r="D723" s="213"/>
      <c r="E723" s="213"/>
      <c r="F723" s="213"/>
      <c r="G723" s="213"/>
      <c r="H723" s="219"/>
      <c r="I723" s="213"/>
      <c r="J723" s="220"/>
      <c r="K723" s="213"/>
      <c r="L723" s="583" t="s">
        <v>31699</v>
      </c>
      <c r="M723" s="583"/>
      <c r="N723" s="583"/>
      <c r="O723" s="224">
        <v>1</v>
      </c>
      <c r="P723" s="113"/>
      <c r="Q723" s="93"/>
      <c r="T723" s="217"/>
      <c r="U723" s="213"/>
      <c r="V723" s="213"/>
      <c r="W723" s="213"/>
      <c r="X723" s="213"/>
      <c r="Y723" s="213"/>
    </row>
    <row r="724" spans="1:25">
      <c r="A724" s="82"/>
      <c r="B724" s="116"/>
      <c r="C724" s="121"/>
      <c r="D724" s="213"/>
      <c r="E724" s="213"/>
      <c r="F724" s="213"/>
      <c r="G724" s="213"/>
      <c r="H724" s="219"/>
      <c r="I724" s="213"/>
      <c r="J724" s="220"/>
      <c r="K724" s="213"/>
      <c r="L724" s="213"/>
      <c r="M724" s="213"/>
      <c r="N724" s="213"/>
      <c r="O724" s="217"/>
      <c r="P724" s="113"/>
      <c r="Q724" s="93"/>
      <c r="T724" s="217"/>
      <c r="U724" s="213"/>
      <c r="V724" s="213"/>
      <c r="W724" s="213"/>
      <c r="X724" s="213"/>
      <c r="Y724" s="213"/>
    </row>
    <row r="725" spans="1:25">
      <c r="A725" s="83">
        <f>A720+1</f>
        <v>18002</v>
      </c>
      <c r="B725" s="115" t="str">
        <f>IF(A725&lt;&gt;0,INDEX('Plan. Orçamentária'!$D$16:$K$306,MATCH(A725,'Plan. Orçamentária'!$D$16:$D$306,0),3),0)</f>
        <v>23.20.140</v>
      </c>
      <c r="C725" s="584" t="str">
        <f>IF(A725&lt;&gt;0,INDEX('Plan. Orçamentária'!$D$16:$K$306,MATCH(A725,'Plan. Orçamentária'!$D$16:$D$306,0),4),0)</f>
        <v>Acréscimo de visor completo em porta de madeira</v>
      </c>
      <c r="D725" s="584"/>
      <c r="E725" s="584"/>
      <c r="F725" s="584"/>
      <c r="G725" s="584"/>
      <c r="H725" s="584"/>
      <c r="I725" s="584"/>
      <c r="J725" s="584"/>
      <c r="K725" s="584"/>
      <c r="L725" s="584"/>
      <c r="M725" s="584"/>
      <c r="N725" s="584"/>
      <c r="O725" s="584"/>
      <c r="P725" s="112" t="str">
        <f>IF(A725&lt;&gt;0,INDEX('Plan. Orçamentária'!$D$16:$K$306,MATCH(A725,'Plan. Orçamentária'!$D$16:$D$306,0),5),0)</f>
        <v>UN</v>
      </c>
      <c r="Q725" s="92">
        <f>TRUNC(SUM(O727),2)</f>
        <v>2</v>
      </c>
    </row>
    <row r="726" spans="1:25">
      <c r="A726" s="82"/>
      <c r="B726" s="116"/>
      <c r="C726" s="121"/>
      <c r="D726" s="213"/>
      <c r="E726" s="213"/>
      <c r="F726" s="213"/>
      <c r="G726" s="213"/>
      <c r="H726" s="213"/>
      <c r="I726" s="213"/>
      <c r="J726" s="213"/>
      <c r="K726" s="213"/>
      <c r="L726" s="215"/>
      <c r="M726" s="215"/>
      <c r="N726" s="218"/>
      <c r="O726" s="222" t="s">
        <v>4</v>
      </c>
      <c r="P726" s="113"/>
      <c r="Q726" s="93"/>
      <c r="T726" s="216"/>
      <c r="U726" s="215"/>
      <c r="V726" s="215"/>
      <c r="W726" s="215"/>
      <c r="X726" s="215"/>
      <c r="Y726" s="215"/>
    </row>
    <row r="727" spans="1:25" ht="15.75">
      <c r="A727" s="82"/>
      <c r="B727" s="116"/>
      <c r="C727" s="121"/>
      <c r="D727" s="213"/>
      <c r="E727" s="213"/>
      <c r="F727" s="213"/>
      <c r="G727" s="213"/>
      <c r="H727" s="213"/>
      <c r="I727" s="213"/>
      <c r="J727" s="213"/>
      <c r="K727" s="213"/>
      <c r="L727" s="583" t="s">
        <v>31698</v>
      </c>
      <c r="M727" s="583"/>
      <c r="N727" s="583"/>
      <c r="O727" s="224">
        <v>2</v>
      </c>
      <c r="P727" s="113"/>
      <c r="Q727" s="93"/>
      <c r="S727" s="379"/>
      <c r="T727" s="217"/>
      <c r="U727" s="213"/>
      <c r="V727" s="213"/>
      <c r="W727" s="213"/>
      <c r="X727" s="213"/>
      <c r="Y727" s="213"/>
    </row>
    <row r="728" spans="1:25" ht="15.75">
      <c r="A728" s="82"/>
      <c r="B728" s="116"/>
      <c r="C728" s="121"/>
      <c r="D728" s="213"/>
      <c r="E728" s="213"/>
      <c r="F728" s="213"/>
      <c r="G728" s="213"/>
      <c r="H728" s="213"/>
      <c r="I728" s="213"/>
      <c r="J728" s="213"/>
      <c r="K728" s="213"/>
      <c r="L728" s="213"/>
      <c r="M728" s="213"/>
      <c r="N728" s="213"/>
      <c r="O728" s="217"/>
      <c r="P728" s="113"/>
      <c r="Q728" s="93"/>
      <c r="S728" s="379"/>
      <c r="T728" s="217"/>
      <c r="U728" s="213"/>
      <c r="V728" s="213"/>
      <c r="W728" s="213"/>
      <c r="X728" s="213"/>
      <c r="Y728" s="213"/>
    </row>
    <row r="729" spans="1:25" ht="15.75">
      <c r="A729" s="83">
        <f>A725+1</f>
        <v>18003</v>
      </c>
      <c r="B729" s="115">
        <f>IF(A729&lt;&gt;0,INDEX('Plan. Orçamentária'!$D$16:$K$306,MATCH(A729,'Plan. Orçamentária'!$D$16:$D$306,0),3),0)</f>
        <v>93184</v>
      </c>
      <c r="C729" s="584" t="str">
        <f>IF(A729&lt;&gt;0,INDEX('Plan. Orçamentária'!$D$16:$K$306,MATCH(A729,'Plan. Orçamentária'!$D$16:$D$306,0),4),0)</f>
        <v>VERGA PRÉ-MOLDADA COM ATÉ 1,5 M DE VÃO, ESPESSURA DE *20* CM. AF_03/2024</v>
      </c>
      <c r="D729" s="584"/>
      <c r="E729" s="584"/>
      <c r="F729" s="584"/>
      <c r="G729" s="584"/>
      <c r="H729" s="584"/>
      <c r="I729" s="584"/>
      <c r="J729" s="584"/>
      <c r="K729" s="584"/>
      <c r="L729" s="584"/>
      <c r="M729" s="584"/>
      <c r="N729" s="584"/>
      <c r="O729" s="584"/>
      <c r="P729" s="112" t="str">
        <f>IF(A729&lt;&gt;0,INDEX('Plan. Orçamentária'!$D$16:$K$306,MATCH(A729,'Plan. Orçamentária'!$D$16:$D$306,0),5),0)</f>
        <v>M</v>
      </c>
      <c r="Q729" s="92">
        <f>TRUNC(SUM(O731:O732),2)</f>
        <v>3.6</v>
      </c>
      <c r="S729" s="379"/>
    </row>
    <row r="730" spans="1:25" ht="15.75">
      <c r="A730" s="82"/>
      <c r="B730" s="116"/>
      <c r="C730" s="121"/>
      <c r="D730" s="213"/>
      <c r="E730" s="213"/>
      <c r="F730" s="213"/>
      <c r="G730" s="213"/>
      <c r="H730" s="216"/>
      <c r="I730" s="213"/>
      <c r="J730" s="216"/>
      <c r="K730" s="213"/>
      <c r="L730" s="215"/>
      <c r="M730" s="215"/>
      <c r="N730" s="218"/>
      <c r="O730" s="437" t="s">
        <v>4</v>
      </c>
      <c r="P730" s="113"/>
      <c r="Q730" s="93"/>
      <c r="S730" s="379"/>
      <c r="T730" s="216"/>
      <c r="U730" s="215"/>
      <c r="V730" s="215"/>
      <c r="W730" s="215"/>
      <c r="X730" s="215"/>
      <c r="Y730" s="215"/>
    </row>
    <row r="731" spans="1:25" ht="15.75">
      <c r="A731" s="82"/>
      <c r="B731" s="116"/>
      <c r="C731" s="121"/>
      <c r="D731" s="213"/>
      <c r="E731" s="213"/>
      <c r="F731" s="213"/>
      <c r="G731" s="219"/>
      <c r="H731" s="220"/>
      <c r="I731" s="213"/>
      <c r="J731" s="213"/>
      <c r="K731" s="213"/>
      <c r="L731" s="583" t="s">
        <v>31698</v>
      </c>
      <c r="M731" s="583"/>
      <c r="N731" s="583"/>
      <c r="O731" s="224">
        <f>O722*(0.8+0.4)*1</f>
        <v>2.4</v>
      </c>
      <c r="P731" s="113"/>
      <c r="Q731" s="93"/>
      <c r="S731" s="379"/>
      <c r="T731" s="217"/>
      <c r="U731" s="213"/>
      <c r="V731" s="213"/>
      <c r="W731" s="213"/>
      <c r="X731" s="213"/>
      <c r="Y731" s="213"/>
    </row>
    <row r="732" spans="1:25" ht="15.75">
      <c r="A732" s="82"/>
      <c r="B732" s="116"/>
      <c r="C732" s="121"/>
      <c r="D732" s="213"/>
      <c r="E732" s="213"/>
      <c r="F732" s="213"/>
      <c r="G732" s="219"/>
      <c r="H732" s="220"/>
      <c r="I732" s="213"/>
      <c r="J732" s="213"/>
      <c r="K732" s="213"/>
      <c r="L732" s="583" t="s">
        <v>31699</v>
      </c>
      <c r="M732" s="583"/>
      <c r="N732" s="583"/>
      <c r="O732" s="224">
        <f>O723*(0.8+0.4)*1</f>
        <v>1.2</v>
      </c>
      <c r="P732" s="113"/>
      <c r="Q732" s="93"/>
      <c r="S732" s="379"/>
      <c r="T732" s="217"/>
      <c r="U732" s="213"/>
      <c r="V732" s="213"/>
      <c r="W732" s="213"/>
      <c r="X732" s="213"/>
      <c r="Y732" s="213"/>
    </row>
    <row r="733" spans="1:25" ht="15.75">
      <c r="A733" s="82"/>
      <c r="B733" s="116"/>
      <c r="C733" s="121"/>
      <c r="D733" s="213"/>
      <c r="E733" s="213"/>
      <c r="F733" s="213"/>
      <c r="G733" s="219"/>
      <c r="H733" s="220"/>
      <c r="I733" s="213"/>
      <c r="J733" s="213"/>
      <c r="K733" s="213"/>
      <c r="L733" s="213"/>
      <c r="M733" s="213"/>
      <c r="N733" s="213"/>
      <c r="O733" s="213"/>
      <c r="P733" s="113"/>
      <c r="Q733" s="93"/>
      <c r="S733" s="379"/>
      <c r="T733" s="213"/>
      <c r="U733" s="213"/>
      <c r="V733" s="213"/>
      <c r="W733" s="213"/>
      <c r="X733" s="213"/>
      <c r="Y733" s="213"/>
    </row>
    <row r="734" spans="1:25" ht="15.75">
      <c r="A734" s="83">
        <f>A729+1</f>
        <v>18004</v>
      </c>
      <c r="B734" s="115" t="str">
        <f>IF(A734&lt;&gt;0,INDEX('Plan. Orçamentária'!$D$16:$K$306,MATCH(A734,'Plan. Orçamentária'!$D$16:$D$306,0),3),0)</f>
        <v>13.06.077</v>
      </c>
      <c r="C734" s="584" t="str">
        <f>IF(A734&lt;&gt;0,INDEX('Plan. Orçamentária'!$D$16:$K$306,MATCH(A734,'Plan. Orçamentária'!$D$16:$D$306,0),4),0)</f>
        <v>SO-17 SOLEIRA RAMPADA DESNIVEL ATE 2CM (GRANILITE / ALVENARIA 22CM)</v>
      </c>
      <c r="D734" s="584"/>
      <c r="E734" s="584"/>
      <c r="F734" s="584"/>
      <c r="G734" s="584"/>
      <c r="H734" s="584"/>
      <c r="I734" s="584"/>
      <c r="J734" s="584"/>
      <c r="K734" s="584"/>
      <c r="L734" s="584"/>
      <c r="M734" s="584"/>
      <c r="N734" s="584"/>
      <c r="O734" s="584"/>
      <c r="P734" s="112" t="str">
        <f>IF(A734&lt;&gt;0,INDEX('Plan. Orçamentária'!$D$16:$K$306,MATCH(A734,'Plan. Orçamentária'!$D$16:$D$306,0),5),0)</f>
        <v>M</v>
      </c>
      <c r="Q734" s="92">
        <f>TRUNC(SUM(O736:O737),2)</f>
        <v>2.4</v>
      </c>
      <c r="S734" s="379"/>
    </row>
    <row r="735" spans="1:25" ht="15.75">
      <c r="A735" s="82"/>
      <c r="B735" s="116"/>
      <c r="C735" s="121"/>
      <c r="D735" s="213"/>
      <c r="E735" s="213"/>
      <c r="F735" s="213"/>
      <c r="G735" s="213"/>
      <c r="H735" s="216"/>
      <c r="I735" s="213"/>
      <c r="J735" s="216"/>
      <c r="K735" s="213"/>
      <c r="L735" s="215"/>
      <c r="M735" s="215"/>
      <c r="N735" s="218"/>
      <c r="O735" s="437" t="s">
        <v>4</v>
      </c>
      <c r="P735" s="113"/>
      <c r="Q735" s="93"/>
      <c r="S735" s="379"/>
      <c r="T735" s="216"/>
      <c r="U735" s="215"/>
      <c r="V735" s="215"/>
      <c r="W735" s="215"/>
      <c r="X735" s="215"/>
      <c r="Y735" s="215"/>
    </row>
    <row r="736" spans="1:25" ht="15.75">
      <c r="A736" s="82"/>
      <c r="B736" s="116"/>
      <c r="C736" s="121"/>
      <c r="D736" s="213"/>
      <c r="E736" s="213"/>
      <c r="F736" s="213"/>
      <c r="G736" s="219"/>
      <c r="H736" s="217"/>
      <c r="I736" s="213"/>
      <c r="J736" s="217"/>
      <c r="K736" s="213"/>
      <c r="L736" s="583" t="s">
        <v>31698</v>
      </c>
      <c r="M736" s="583"/>
      <c r="N736" s="583"/>
      <c r="O736" s="224">
        <f>O722*0.8</f>
        <v>1.6</v>
      </c>
      <c r="P736" s="113"/>
      <c r="Q736" s="93"/>
      <c r="S736" s="379"/>
      <c r="T736" s="217"/>
      <c r="U736" s="213"/>
      <c r="V736" s="221"/>
      <c r="W736" s="213"/>
      <c r="X736" s="221"/>
      <c r="Y736" s="213"/>
    </row>
    <row r="737" spans="1:25" ht="15.75">
      <c r="A737" s="82"/>
      <c r="B737" s="116"/>
      <c r="C737" s="121"/>
      <c r="D737" s="213"/>
      <c r="E737" s="213"/>
      <c r="F737" s="213"/>
      <c r="G737" s="219"/>
      <c r="H737" s="217"/>
      <c r="I737" s="213"/>
      <c r="J737" s="217"/>
      <c r="K737" s="213"/>
      <c r="L737" s="583" t="s">
        <v>31699</v>
      </c>
      <c r="M737" s="583"/>
      <c r="N737" s="583"/>
      <c r="O737" s="224">
        <f>O723*0.8</f>
        <v>0.8</v>
      </c>
      <c r="P737" s="113"/>
      <c r="Q737" s="93"/>
      <c r="S737" s="379"/>
      <c r="T737" s="217"/>
      <c r="U737" s="213"/>
      <c r="V737" s="221"/>
      <c r="W737" s="213"/>
      <c r="X737" s="221"/>
      <c r="Y737" s="213"/>
    </row>
    <row r="738" spans="1:25" ht="15.75">
      <c r="A738" s="82"/>
      <c r="B738" s="116"/>
      <c r="C738" s="121"/>
      <c r="D738" s="213"/>
      <c r="E738" s="213"/>
      <c r="F738" s="213"/>
      <c r="G738" s="219"/>
      <c r="H738" s="217"/>
      <c r="I738" s="213"/>
      <c r="J738" s="217"/>
      <c r="K738" s="213"/>
      <c r="L738" s="213"/>
      <c r="M738" s="213"/>
      <c r="N738" s="213"/>
      <c r="O738" s="217"/>
      <c r="P738" s="113"/>
      <c r="Q738" s="93"/>
      <c r="S738" s="380"/>
      <c r="T738" s="217"/>
      <c r="U738" s="213"/>
      <c r="V738" s="213"/>
      <c r="W738" s="213"/>
      <c r="X738" s="213"/>
      <c r="Y738" s="213"/>
    </row>
    <row r="739" spans="1:25" ht="15" customHeight="1">
      <c r="A739" s="84"/>
      <c r="B739" s="425"/>
      <c r="C739" s="424" t="str">
        <f>'Plan. Orçamentária'!E232</f>
        <v xml:space="preserve">JANELAS </v>
      </c>
      <c r="D739" s="424"/>
      <c r="E739" s="424"/>
      <c r="F739" s="424"/>
      <c r="G739" s="424"/>
      <c r="H739" s="424"/>
      <c r="I739" s="424"/>
      <c r="J739" s="424"/>
      <c r="K739" s="424"/>
      <c r="L739" s="424"/>
      <c r="M739" s="424"/>
      <c r="N739" s="424"/>
      <c r="O739" s="424"/>
      <c r="P739" s="421"/>
      <c r="Q739" s="422"/>
      <c r="T739" s="391"/>
    </row>
    <row r="740" spans="1:25" ht="15.75">
      <c r="A740" s="83">
        <f>A734+1</f>
        <v>18005</v>
      </c>
      <c r="B740" s="115" t="str">
        <f>IF(A740&lt;&gt;0,INDEX('Plan. Orçamentária'!$D$16:$K$306,MATCH(A740,'Plan. Orçamentária'!$D$16:$D$306,0),3),0)</f>
        <v>25.01.361</v>
      </c>
      <c r="C740" s="584" t="str">
        <f>IF(A740&lt;&gt;0,INDEX('Plan. Orçamentária'!$D$16:$K$306,MATCH(A740,'Plan. Orçamentária'!$D$16:$D$306,0),4),0)</f>
        <v>Caixilho em alumínio maxim-ar com vidro - branco</v>
      </c>
      <c r="D740" s="584"/>
      <c r="E740" s="584"/>
      <c r="F740" s="584"/>
      <c r="G740" s="584"/>
      <c r="H740" s="584"/>
      <c r="I740" s="584"/>
      <c r="J740" s="584"/>
      <c r="K740" s="584"/>
      <c r="L740" s="584"/>
      <c r="M740" s="584"/>
      <c r="N740" s="584"/>
      <c r="O740" s="584"/>
      <c r="P740" s="112" t="str">
        <f>IF(A740&lt;&gt;0,INDEX('Plan. Orçamentária'!$D$16:$K$306,MATCH(A740,'Plan. Orçamentária'!$D$16:$D$306,0),5),0)</f>
        <v>M2</v>
      </c>
      <c r="Q740" s="92">
        <f>TRUNC(SUM(O742),2)</f>
        <v>14</v>
      </c>
      <c r="S740" s="379"/>
    </row>
    <row r="741" spans="1:25">
      <c r="A741" s="82"/>
      <c r="B741" s="116"/>
      <c r="C741" s="121"/>
      <c r="D741" s="213"/>
      <c r="E741" s="213"/>
      <c r="F741" s="213"/>
      <c r="G741" s="213"/>
      <c r="H741" s="216"/>
      <c r="I741" s="213"/>
      <c r="J741" s="432" t="s">
        <v>31637</v>
      </c>
      <c r="K741" s="432"/>
      <c r="L741" s="432" t="s">
        <v>27</v>
      </c>
      <c r="M741" s="432"/>
      <c r="N741" s="432" t="s">
        <v>85</v>
      </c>
      <c r="O741" s="437" t="s">
        <v>31630</v>
      </c>
      <c r="P741" s="113"/>
      <c r="Q741" s="93"/>
      <c r="T741" s="216"/>
      <c r="U741" s="215"/>
      <c r="V741" s="215"/>
      <c r="W741" s="215"/>
      <c r="X741" s="215"/>
      <c r="Y741" s="215"/>
    </row>
    <row r="742" spans="1:25">
      <c r="A742" s="82"/>
      <c r="B742" s="116"/>
      <c r="C742" s="121"/>
      <c r="D742" s="213"/>
      <c r="E742" s="213"/>
      <c r="F742" s="213"/>
      <c r="G742" s="583" t="s">
        <v>31695</v>
      </c>
      <c r="H742" s="583"/>
      <c r="I742" s="583"/>
      <c r="J742" s="224">
        <v>2</v>
      </c>
      <c r="K742" s="224" t="s">
        <v>31624</v>
      </c>
      <c r="L742" s="224">
        <v>1.4</v>
      </c>
      <c r="M742" s="224" t="s">
        <v>31624</v>
      </c>
      <c r="N742" s="224">
        <f>4+1</f>
        <v>5</v>
      </c>
      <c r="O742" s="224">
        <f>J742*L742*N742</f>
        <v>14</v>
      </c>
      <c r="P742" s="113"/>
      <c r="Q742" s="93"/>
      <c r="T742" s="217"/>
      <c r="U742" s="213"/>
      <c r="V742" s="213"/>
      <c r="W742" s="213"/>
      <c r="X742" s="213"/>
      <c r="Y742" s="213"/>
    </row>
    <row r="743" spans="1:25">
      <c r="A743" s="82"/>
      <c r="B743" s="116"/>
      <c r="C743" s="121"/>
      <c r="D743" s="213"/>
      <c r="E743" s="213"/>
      <c r="F743" s="213"/>
      <c r="G743" s="219"/>
      <c r="H743" s="220"/>
      <c r="I743" s="213"/>
      <c r="J743" s="213"/>
      <c r="K743" s="213"/>
      <c r="L743" s="213"/>
      <c r="M743" s="213"/>
      <c r="N743" s="213"/>
      <c r="O743" s="213"/>
      <c r="P743" s="113"/>
      <c r="Q743" s="93"/>
      <c r="T743" s="213"/>
      <c r="U743" s="213"/>
      <c r="V743" s="213"/>
      <c r="W743" s="213"/>
      <c r="X743" s="213"/>
      <c r="Y743" s="213"/>
    </row>
    <row r="744" spans="1:25">
      <c r="A744" s="83">
        <f>A740+1</f>
        <v>18006</v>
      </c>
      <c r="B744" s="115" t="str">
        <f>IF(A744&lt;&gt;0,INDEX('Plan. Orçamentária'!$D$16:$K$306,MATCH(A744,'Plan. Orçamentária'!$D$16:$D$306,0),3),0)</f>
        <v>25.01.480</v>
      </c>
      <c r="C744" s="584" t="str">
        <f>IF(A744&lt;&gt;0,INDEX('Plan. Orçamentária'!$D$16:$K$306,MATCH(A744,'Plan. Orçamentária'!$D$16:$D$306,0),4),0)</f>
        <v>Caixilho em alumínio com pintura eletrostática, basculante, sob medida - branco</v>
      </c>
      <c r="D744" s="584"/>
      <c r="E744" s="584"/>
      <c r="F744" s="584"/>
      <c r="G744" s="584"/>
      <c r="H744" s="584"/>
      <c r="I744" s="584"/>
      <c r="J744" s="584"/>
      <c r="K744" s="584"/>
      <c r="L744" s="584"/>
      <c r="M744" s="584"/>
      <c r="N744" s="584"/>
      <c r="O744" s="584"/>
      <c r="P744" s="112" t="str">
        <f>IF(A744&lt;&gt;0,INDEX('Plan. Orçamentária'!$D$16:$K$306,MATCH(A744,'Plan. Orçamentária'!$D$16:$D$306,0),5),0)</f>
        <v>M2</v>
      </c>
      <c r="Q744" s="92">
        <f>TRUNC(SUM(O746),2)</f>
        <v>1.2</v>
      </c>
    </row>
    <row r="745" spans="1:25">
      <c r="A745" s="82"/>
      <c r="B745" s="116"/>
      <c r="C745" s="121"/>
      <c r="D745" s="213"/>
      <c r="E745" s="213"/>
      <c r="F745" s="213"/>
      <c r="G745" s="213"/>
      <c r="H745" s="213"/>
      <c r="I745" s="213"/>
      <c r="J745" s="432" t="s">
        <v>31637</v>
      </c>
      <c r="K745" s="432"/>
      <c r="L745" s="432" t="s">
        <v>27</v>
      </c>
      <c r="M745" s="432"/>
      <c r="N745" s="432" t="s">
        <v>85</v>
      </c>
      <c r="O745" s="437" t="s">
        <v>31630</v>
      </c>
      <c r="P745" s="113"/>
      <c r="Q745" s="93"/>
      <c r="T745" s="216"/>
      <c r="U745" s="215"/>
      <c r="V745" s="215"/>
      <c r="W745" s="215"/>
      <c r="X745" s="215"/>
      <c r="Y745" s="215"/>
    </row>
    <row r="746" spans="1:25" ht="15.75">
      <c r="A746" s="82"/>
      <c r="B746" s="116"/>
      <c r="C746" s="121"/>
      <c r="D746" s="213"/>
      <c r="E746" s="213"/>
      <c r="F746" s="213"/>
      <c r="G746" s="583" t="s">
        <v>31696</v>
      </c>
      <c r="H746" s="583"/>
      <c r="I746" s="583"/>
      <c r="J746" s="224">
        <v>2</v>
      </c>
      <c r="K746" s="224" t="s">
        <v>31624</v>
      </c>
      <c r="L746" s="224">
        <v>0.6</v>
      </c>
      <c r="M746" s="224" t="s">
        <v>31624</v>
      </c>
      <c r="N746" s="224">
        <v>1</v>
      </c>
      <c r="O746" s="224">
        <f t="shared" ref="O746" si="1">J746*L746*N746</f>
        <v>1.2</v>
      </c>
      <c r="P746" s="113"/>
      <c r="Q746" s="93"/>
      <c r="S746" s="379"/>
      <c r="T746" s="217"/>
      <c r="U746" s="213"/>
      <c r="V746" s="213"/>
      <c r="W746" s="213"/>
      <c r="X746" s="213"/>
      <c r="Y746" s="213"/>
    </row>
    <row r="747" spans="1:25" ht="15.75">
      <c r="A747" s="82"/>
      <c r="B747" s="116"/>
      <c r="C747" s="121"/>
      <c r="D747" s="213"/>
      <c r="E747" s="213"/>
      <c r="F747" s="213"/>
      <c r="G747" s="213"/>
      <c r="H747" s="213"/>
      <c r="I747" s="213"/>
      <c r="J747" s="213"/>
      <c r="K747" s="213"/>
      <c r="L747" s="213"/>
      <c r="M747" s="213"/>
      <c r="N747" s="213"/>
      <c r="O747" s="217"/>
      <c r="P747" s="113"/>
      <c r="Q747" s="93"/>
      <c r="S747" s="379"/>
      <c r="T747" s="217"/>
      <c r="U747" s="213"/>
      <c r="V747" s="213"/>
      <c r="W747" s="213"/>
      <c r="X747" s="213"/>
      <c r="Y747" s="213"/>
    </row>
    <row r="748" spans="1:25" ht="15.75">
      <c r="A748" s="83">
        <f>A744+1</f>
        <v>18007</v>
      </c>
      <c r="B748" s="115" t="str">
        <f>IF(A748&lt;&gt;0,INDEX('Plan. Orçamentária'!$D$16:$K$306,MATCH(A748,'Plan. Orçamentária'!$D$16:$D$306,0),3),0)</f>
        <v>25.01.020</v>
      </c>
      <c r="C748" s="584" t="str">
        <f>IF(A748&lt;&gt;0,INDEX('Plan. Orçamentária'!$D$16:$K$306,MATCH(A748,'Plan. Orçamentária'!$D$16:$D$306,0),4),0)</f>
        <v>Caixilho em alumínio fixo, sob medida</v>
      </c>
      <c r="D748" s="584"/>
      <c r="E748" s="584"/>
      <c r="F748" s="584"/>
      <c r="G748" s="584"/>
      <c r="H748" s="584"/>
      <c r="I748" s="584"/>
      <c r="J748" s="584"/>
      <c r="K748" s="584"/>
      <c r="L748" s="584"/>
      <c r="M748" s="584"/>
      <c r="N748" s="584"/>
      <c r="O748" s="584"/>
      <c r="P748" s="112" t="str">
        <f>IF(A748&lt;&gt;0,INDEX('Plan. Orçamentária'!$D$16:$K$306,MATCH(A748,'Plan. Orçamentária'!$D$16:$D$306,0),5),0)</f>
        <v>M2</v>
      </c>
      <c r="Q748" s="92">
        <f>TRUNC(SUM(O750),2)</f>
        <v>3</v>
      </c>
      <c r="S748" s="379"/>
    </row>
    <row r="749" spans="1:25" ht="15.75">
      <c r="A749" s="82"/>
      <c r="B749" s="116"/>
      <c r="C749" s="121"/>
      <c r="D749" s="213"/>
      <c r="E749" s="213"/>
      <c r="F749" s="213"/>
      <c r="G749" s="213"/>
      <c r="H749" s="216"/>
      <c r="I749" s="213"/>
      <c r="J749" s="432" t="s">
        <v>31637</v>
      </c>
      <c r="K749" s="432"/>
      <c r="L749" s="432" t="s">
        <v>27</v>
      </c>
      <c r="M749" s="432"/>
      <c r="N749" s="432" t="s">
        <v>85</v>
      </c>
      <c r="O749" s="437" t="s">
        <v>31630</v>
      </c>
      <c r="P749" s="113"/>
      <c r="Q749" s="93"/>
      <c r="S749" s="379"/>
      <c r="T749" s="216"/>
      <c r="U749" s="215"/>
      <c r="V749" s="215"/>
      <c r="W749" s="215"/>
      <c r="X749" s="215"/>
      <c r="Y749" s="215"/>
    </row>
    <row r="750" spans="1:25" ht="15.75">
      <c r="A750" s="82"/>
      <c r="B750" s="116"/>
      <c r="C750" s="121"/>
      <c r="D750" s="213"/>
      <c r="E750" s="213"/>
      <c r="F750" s="213"/>
      <c r="G750" s="583" t="s">
        <v>31697</v>
      </c>
      <c r="H750" s="583"/>
      <c r="I750" s="583"/>
      <c r="J750" s="224">
        <v>1</v>
      </c>
      <c r="K750" s="224" t="s">
        <v>31624</v>
      </c>
      <c r="L750" s="224">
        <v>1.5</v>
      </c>
      <c r="M750" s="224" t="s">
        <v>31624</v>
      </c>
      <c r="N750" s="224">
        <v>2</v>
      </c>
      <c r="O750" s="224">
        <f t="shared" ref="O750" si="2">J750*L750*N750</f>
        <v>3</v>
      </c>
      <c r="P750" s="113"/>
      <c r="Q750" s="93"/>
      <c r="S750" s="379"/>
      <c r="T750" s="217"/>
      <c r="U750" s="213"/>
      <c r="V750" s="213"/>
      <c r="W750" s="213"/>
      <c r="X750" s="213"/>
      <c r="Y750" s="213"/>
    </row>
    <row r="751" spans="1:25" ht="15.75">
      <c r="A751" s="82"/>
      <c r="B751" s="116"/>
      <c r="C751" s="121"/>
      <c r="D751" s="213"/>
      <c r="E751" s="213"/>
      <c r="F751" s="213"/>
      <c r="G751" s="219"/>
      <c r="H751" s="220"/>
      <c r="I751" s="213"/>
      <c r="J751" s="213"/>
      <c r="K751" s="213"/>
      <c r="L751" s="213"/>
      <c r="M751" s="213"/>
      <c r="N751" s="213"/>
      <c r="O751" s="213"/>
      <c r="P751" s="113"/>
      <c r="Q751" s="93"/>
      <c r="S751" s="379"/>
      <c r="T751" s="213"/>
      <c r="U751" s="213"/>
      <c r="V751" s="213"/>
      <c r="W751" s="213"/>
      <c r="X751" s="213"/>
      <c r="Y751" s="213"/>
    </row>
    <row r="752" spans="1:25" ht="15.75">
      <c r="A752" s="83">
        <f>A748+1</f>
        <v>18008</v>
      </c>
      <c r="B752" s="115">
        <f>IF(A752&lt;&gt;0,INDEX('Plan. Orçamentária'!$D$16:$K$306,MATCH(A752,'Plan. Orçamentária'!$D$16:$D$306,0),3),0)</f>
        <v>93187</v>
      </c>
      <c r="C752" s="584" t="str">
        <f>IF(A752&lt;&gt;0,INDEX('Plan. Orçamentária'!$D$16:$K$306,MATCH(A752,'Plan. Orçamentária'!$D$16:$D$306,0),4),0)</f>
        <v>VERGA MOLDADA IN LOCO EM CONCRETO, ESPESSURA DE *20* CM. AF_03/2024</v>
      </c>
      <c r="D752" s="584"/>
      <c r="E752" s="584"/>
      <c r="F752" s="584"/>
      <c r="G752" s="584"/>
      <c r="H752" s="584"/>
      <c r="I752" s="584"/>
      <c r="J752" s="584"/>
      <c r="K752" s="584"/>
      <c r="L752" s="584"/>
      <c r="M752" s="584"/>
      <c r="N752" s="584"/>
      <c r="O752" s="584"/>
      <c r="P752" s="112" t="str">
        <f>IF(A752&lt;&gt;0,INDEX('Plan. Orçamentária'!$D$16:$K$306,MATCH(A752,'Plan. Orçamentária'!$D$16:$D$306,0),5),0)</f>
        <v>M</v>
      </c>
      <c r="Q752" s="92">
        <f>TRUNC(SUM(O754:O755),2)</f>
        <v>34.4</v>
      </c>
      <c r="S752" s="379"/>
    </row>
    <row r="753" spans="1:25" ht="15.75">
      <c r="A753" s="82"/>
      <c r="B753" s="116"/>
      <c r="C753" s="121"/>
      <c r="D753" s="213"/>
      <c r="E753" s="213"/>
      <c r="F753" s="213"/>
      <c r="G753" s="213"/>
      <c r="H753" s="216"/>
      <c r="I753" s="213"/>
      <c r="J753" s="216"/>
      <c r="K753" s="213"/>
      <c r="L753" s="215"/>
      <c r="M753" s="215"/>
      <c r="N753" s="218"/>
      <c r="O753" s="437" t="s">
        <v>31630</v>
      </c>
      <c r="P753" s="113"/>
      <c r="Q753" s="93"/>
      <c r="S753" s="379"/>
      <c r="T753" s="216"/>
      <c r="U753" s="215"/>
      <c r="V753" s="215"/>
      <c r="W753" s="215"/>
      <c r="X753" s="215"/>
      <c r="Y753" s="215"/>
    </row>
    <row r="754" spans="1:25" ht="15.75">
      <c r="A754" s="82"/>
      <c r="B754" s="116"/>
      <c r="C754" s="121"/>
      <c r="D754" s="213"/>
      <c r="E754" s="213"/>
      <c r="F754" s="213"/>
      <c r="G754" s="219"/>
      <c r="H754" s="217"/>
      <c r="I754" s="213"/>
      <c r="J754" s="217"/>
      <c r="K754" s="213"/>
      <c r="L754" s="224"/>
      <c r="M754" s="213"/>
      <c r="N754" s="213"/>
      <c r="O754" s="224">
        <f>N750*(J750+0.4)*2</f>
        <v>5.6</v>
      </c>
      <c r="P754" s="113"/>
      <c r="Q754" s="93"/>
      <c r="S754" s="379"/>
      <c r="T754" s="217"/>
      <c r="U754" s="213"/>
      <c r="V754" s="221"/>
      <c r="W754" s="213"/>
      <c r="X754" s="221"/>
      <c r="Y754" s="213"/>
    </row>
    <row r="755" spans="1:25" ht="15.75">
      <c r="A755" s="82"/>
      <c r="B755" s="116"/>
      <c r="C755" s="121"/>
      <c r="D755" s="213"/>
      <c r="E755" s="213"/>
      <c r="F755" s="213"/>
      <c r="G755" s="219"/>
      <c r="H755" s="217"/>
      <c r="I755" s="213"/>
      <c r="J755" s="217"/>
      <c r="K755" s="213"/>
      <c r="L755" s="213"/>
      <c r="M755" s="213"/>
      <c r="N755" s="213"/>
      <c r="O755" s="224">
        <f>N742*(J742+0.4)*2+N746*(J746+0.4)*2</f>
        <v>28.8</v>
      </c>
      <c r="P755" s="113"/>
      <c r="Q755" s="93"/>
      <c r="S755" s="380"/>
      <c r="T755" s="217"/>
      <c r="U755" s="213"/>
      <c r="V755" s="213"/>
      <c r="W755" s="213"/>
      <c r="X755" s="213"/>
      <c r="Y755" s="213"/>
    </row>
    <row r="756" spans="1:25" ht="15.75">
      <c r="A756" s="83">
        <f>A752+1</f>
        <v>18009</v>
      </c>
      <c r="B756" s="115" t="str">
        <f>IF(A756&lt;&gt;0,INDEX('Plan. Orçamentária'!$D$16:$K$306,MATCH(A756,'Plan. Orçamentária'!$D$16:$D$306,0),3),0)</f>
        <v>19.01.064</v>
      </c>
      <c r="C756" s="584" t="str">
        <f>IF(A756&lt;&gt;0,INDEX('Plan. Orçamentária'!$D$16:$K$306,MATCH(A756,'Plan. Orçamentária'!$D$16:$D$306,0),4),0)</f>
        <v>Peitoril e/ou soleira em granito, espessura de 2 cm e largura de 21 cm até 30 cm, acabamento polido</v>
      </c>
      <c r="D756" s="584"/>
      <c r="E756" s="584"/>
      <c r="F756" s="584"/>
      <c r="G756" s="584"/>
      <c r="H756" s="584"/>
      <c r="I756" s="584"/>
      <c r="J756" s="584"/>
      <c r="K756" s="584"/>
      <c r="L756" s="584"/>
      <c r="M756" s="584"/>
      <c r="N756" s="584"/>
      <c r="O756" s="584"/>
      <c r="P756" s="112" t="str">
        <f>IF(A756&lt;&gt;0,INDEX('Plan. Orçamentária'!$D$16:$K$306,MATCH(A756,'Plan. Orçamentária'!$D$16:$D$306,0),5),0)</f>
        <v>M</v>
      </c>
      <c r="Q756" s="92">
        <f>TRUNC(SUM(O758),2)</f>
        <v>14</v>
      </c>
      <c r="S756" s="379"/>
    </row>
    <row r="757" spans="1:25">
      <c r="A757" s="82"/>
      <c r="B757" s="116"/>
      <c r="C757" s="121"/>
      <c r="D757" s="213"/>
      <c r="E757" s="213"/>
      <c r="F757" s="213"/>
      <c r="G757" s="213"/>
      <c r="H757" s="216"/>
      <c r="I757" s="213"/>
      <c r="J757" s="215"/>
      <c r="K757" s="213"/>
      <c r="L757" s="215"/>
      <c r="M757" s="215"/>
      <c r="N757" s="218"/>
      <c r="O757" s="437" t="s">
        <v>31630</v>
      </c>
      <c r="P757" s="113"/>
      <c r="Q757" s="93"/>
      <c r="T757" s="216"/>
      <c r="U757" s="215"/>
      <c r="V757" s="215"/>
      <c r="W757" s="215"/>
      <c r="X757" s="215"/>
      <c r="Y757" s="215"/>
    </row>
    <row r="758" spans="1:25">
      <c r="A758" s="82"/>
      <c r="B758" s="116"/>
      <c r="C758" s="121"/>
      <c r="D758" s="213"/>
      <c r="E758" s="213"/>
      <c r="F758" s="213"/>
      <c r="G758" s="219"/>
      <c r="H758" s="220"/>
      <c r="I758" s="213"/>
      <c r="J758" s="220"/>
      <c r="K758" s="213"/>
      <c r="L758" s="213"/>
      <c r="M758" s="213"/>
      <c r="N758" s="213"/>
      <c r="O758" s="224">
        <f>J742*N742+J746*N746+J750*N750</f>
        <v>14</v>
      </c>
      <c r="P758" s="113"/>
      <c r="Q758" s="93"/>
      <c r="T758" s="217"/>
      <c r="U758" s="213"/>
      <c r="V758" s="213"/>
      <c r="W758" s="213"/>
      <c r="X758" s="213"/>
      <c r="Y758" s="213"/>
    </row>
    <row r="759" spans="1:25">
      <c r="A759" s="82"/>
      <c r="B759" s="116"/>
      <c r="C759" s="121"/>
      <c r="D759" s="213"/>
      <c r="E759" s="213"/>
      <c r="F759" s="213"/>
      <c r="G759" s="219"/>
      <c r="H759" s="220"/>
      <c r="I759" s="213"/>
      <c r="J759" s="213"/>
      <c r="K759" s="213"/>
      <c r="L759" s="213"/>
      <c r="M759" s="213"/>
      <c r="N759" s="213"/>
      <c r="O759" s="213"/>
      <c r="P759" s="113"/>
      <c r="Q759" s="93"/>
      <c r="T759" s="213"/>
      <c r="U759" s="213"/>
      <c r="V759" s="213"/>
      <c r="W759" s="213"/>
      <c r="X759" s="213"/>
      <c r="Y759" s="213"/>
    </row>
    <row r="760" spans="1:25" ht="15" customHeight="1">
      <c r="A760" s="84"/>
      <c r="B760" s="425">
        <v>19</v>
      </c>
      <c r="C760" s="424" t="str">
        <f>'Plan. Orçamentária'!E239</f>
        <v>LOUÇAS E METAIS</v>
      </c>
      <c r="D760" s="424"/>
      <c r="E760" s="424"/>
      <c r="F760" s="424"/>
      <c r="G760" s="424"/>
      <c r="H760" s="424"/>
      <c r="I760" s="424"/>
      <c r="J760" s="424"/>
      <c r="K760" s="424"/>
      <c r="L760" s="424"/>
      <c r="M760" s="424"/>
      <c r="N760" s="424"/>
      <c r="O760" s="424"/>
      <c r="P760" s="421"/>
      <c r="Q760" s="422"/>
      <c r="T760" s="391"/>
    </row>
    <row r="761" spans="1:25">
      <c r="A761" s="83">
        <f>'Plan. Orçamentária'!D240</f>
        <v>19001</v>
      </c>
      <c r="B761" s="115">
        <f>IF(A761&lt;&gt;0,INDEX('Plan. Orçamentária'!$D$16:$K$306,MATCH(A761,'Plan. Orçamentária'!$D$16:$D$306,0),3),0)</f>
        <v>10014052</v>
      </c>
      <c r="C761" s="584" t="str">
        <f>IF(A761&lt;&gt;0,INDEX('Plan. Orçamentária'!$D$16:$K$306,MATCH(A761,'Plan. Orçamentária'!$D$16:$D$306,0),4),0)</f>
        <v>DISPENSER DE SABÃO, DE PAREDE, MANUAL, PARA SANITÁRIOS, ABS, ALTO IMPACTO, COM RESERVATÓRIO DE 800/ 900ML</v>
      </c>
      <c r="D761" s="584"/>
      <c r="E761" s="584"/>
      <c r="F761" s="584"/>
      <c r="G761" s="584"/>
      <c r="H761" s="584"/>
      <c r="I761" s="584"/>
      <c r="J761" s="584"/>
      <c r="K761" s="584"/>
      <c r="L761" s="584"/>
      <c r="M761" s="584"/>
      <c r="N761" s="584"/>
      <c r="O761" s="584"/>
      <c r="P761" s="112" t="str">
        <f>IF(A761&lt;&gt;0,INDEX('Plan. Orçamentária'!$D$16:$K$306,MATCH(A761,'Plan. Orçamentária'!$D$16:$D$306,0),5),0)</f>
        <v>UN</v>
      </c>
      <c r="Q761" s="92">
        <f>TRUNC(SUM(O763),2)</f>
        <v>1</v>
      </c>
    </row>
    <row r="762" spans="1:25">
      <c r="A762" s="82"/>
      <c r="B762" s="116"/>
      <c r="C762" s="121"/>
      <c r="D762" s="213"/>
      <c r="E762" s="213"/>
      <c r="F762" s="213"/>
      <c r="G762" s="216"/>
      <c r="H762" s="216"/>
      <c r="J762" s="216"/>
      <c r="K762" s="215"/>
      <c r="L762" s="215"/>
      <c r="M762" s="215"/>
      <c r="N762" s="218"/>
      <c r="O762" s="222" t="s">
        <v>31630</v>
      </c>
      <c r="P762" s="113"/>
      <c r="Q762" s="93"/>
      <c r="T762" s="216"/>
      <c r="U762" s="215"/>
      <c r="V762" s="215"/>
      <c r="W762" s="215"/>
      <c r="X762" s="215"/>
      <c r="Y762" s="215"/>
    </row>
    <row r="763" spans="1:25">
      <c r="A763" s="82"/>
      <c r="B763" s="116"/>
      <c r="C763" s="121"/>
      <c r="D763" s="213"/>
      <c r="E763" s="213"/>
      <c r="F763" s="213"/>
      <c r="G763" s="213"/>
      <c r="H763" s="219"/>
      <c r="I763" s="213"/>
      <c r="J763" s="220"/>
      <c r="K763" s="213"/>
      <c r="L763" s="213"/>
      <c r="M763" s="213"/>
      <c r="N763" s="213"/>
      <c r="O763" s="224">
        <v>1</v>
      </c>
      <c r="P763" s="113"/>
      <c r="Q763" s="93"/>
      <c r="T763" s="217"/>
      <c r="U763" s="213"/>
      <c r="V763" s="213"/>
      <c r="W763" s="213"/>
      <c r="X763" s="213"/>
      <c r="Y763" s="213"/>
    </row>
    <row r="764" spans="1:25">
      <c r="A764" s="82"/>
      <c r="B764" s="116"/>
      <c r="C764" s="121"/>
      <c r="D764" s="213"/>
      <c r="E764" s="213"/>
      <c r="F764" s="213"/>
      <c r="G764" s="213"/>
      <c r="H764" s="219"/>
      <c r="I764" s="213"/>
      <c r="J764" s="220"/>
      <c r="K764" s="213"/>
      <c r="L764" s="213"/>
      <c r="M764" s="213"/>
      <c r="N764" s="213"/>
      <c r="O764" s="217"/>
      <c r="P764" s="113"/>
      <c r="Q764" s="93"/>
      <c r="T764" s="217"/>
      <c r="U764" s="213"/>
      <c r="V764" s="213"/>
      <c r="W764" s="213"/>
      <c r="X764" s="213"/>
      <c r="Y764" s="213"/>
    </row>
    <row r="765" spans="1:25">
      <c r="A765" s="83">
        <f>A761+1</f>
        <v>19002</v>
      </c>
      <c r="B765" s="115">
        <f>IF(A765&lt;&gt;0,INDEX('Plan. Orçamentária'!$D$16:$K$306,MATCH(A765,'Plan. Orçamentária'!$D$16:$D$306,0),3),0)</f>
        <v>10014066</v>
      </c>
      <c r="C765" s="584" t="str">
        <f>IF(A765&lt;&gt;0,INDEX('Plan. Orçamentária'!$D$16:$K$306,MATCH(A765,'Plan. Orçamentária'!$D$16:$D$306,0),4),0)</f>
        <v>DISPENSER PAPEL TOALHA, DE PAREDE, MANUAL, PARA SANITÁRIOS - ABS - ALTO IMPACTO - AUTO CORTE</v>
      </c>
      <c r="D765" s="584"/>
      <c r="E765" s="584"/>
      <c r="F765" s="584"/>
      <c r="G765" s="584"/>
      <c r="H765" s="584"/>
      <c r="I765" s="584"/>
      <c r="J765" s="584"/>
      <c r="K765" s="584"/>
      <c r="L765" s="584"/>
      <c r="M765" s="584"/>
      <c r="N765" s="584"/>
      <c r="O765" s="584"/>
      <c r="P765" s="112" t="str">
        <f>IF(A765&lt;&gt;0,INDEX('Plan. Orçamentária'!$D$16:$K$306,MATCH(A765,'Plan. Orçamentária'!$D$16:$D$306,0),5),0)</f>
        <v>UN</v>
      </c>
      <c r="Q765" s="92">
        <f>TRUNC(SUM(O767),2)</f>
        <v>1</v>
      </c>
    </row>
    <row r="766" spans="1:25">
      <c r="A766" s="82"/>
      <c r="B766" s="116"/>
      <c r="C766" s="121"/>
      <c r="D766" s="213"/>
      <c r="E766" s="213"/>
      <c r="F766" s="213"/>
      <c r="G766" s="213"/>
      <c r="H766" s="213"/>
      <c r="I766" s="213"/>
      <c r="J766" s="213"/>
      <c r="K766" s="213"/>
      <c r="L766" s="215"/>
      <c r="M766" s="215"/>
      <c r="N766" s="218"/>
      <c r="O766" s="222" t="s">
        <v>31630</v>
      </c>
      <c r="P766" s="113"/>
      <c r="Q766" s="93"/>
      <c r="T766" s="216"/>
      <c r="U766" s="215"/>
      <c r="V766" s="215"/>
      <c r="W766" s="215"/>
      <c r="X766" s="215"/>
      <c r="Y766" s="215"/>
    </row>
    <row r="767" spans="1:25" ht="15.75">
      <c r="A767" s="82"/>
      <c r="B767" s="116"/>
      <c r="C767" s="121"/>
      <c r="D767" s="213"/>
      <c r="E767" s="213"/>
      <c r="F767" s="213"/>
      <c r="G767" s="213"/>
      <c r="H767" s="213"/>
      <c r="I767" s="213"/>
      <c r="J767" s="213"/>
      <c r="K767" s="213"/>
      <c r="L767" s="213"/>
      <c r="M767" s="213"/>
      <c r="N767" s="213"/>
      <c r="O767" s="224">
        <v>1</v>
      </c>
      <c r="P767" s="113"/>
      <c r="Q767" s="93"/>
      <c r="S767" s="379"/>
      <c r="T767" s="217"/>
      <c r="U767" s="213"/>
      <c r="V767" s="213"/>
      <c r="W767" s="213"/>
      <c r="X767" s="213"/>
      <c r="Y767" s="213"/>
    </row>
    <row r="768" spans="1:25" ht="15.75">
      <c r="A768" s="82"/>
      <c r="B768" s="116"/>
      <c r="C768" s="121"/>
      <c r="D768" s="213"/>
      <c r="E768" s="213"/>
      <c r="F768" s="213"/>
      <c r="G768" s="213"/>
      <c r="H768" s="213"/>
      <c r="I768" s="213"/>
      <c r="J768" s="213"/>
      <c r="K768" s="213"/>
      <c r="L768" s="213"/>
      <c r="M768" s="213"/>
      <c r="N768" s="213"/>
      <c r="O768" s="217"/>
      <c r="P768" s="113"/>
      <c r="Q768" s="93"/>
      <c r="S768" s="379"/>
      <c r="T768" s="217"/>
      <c r="U768" s="213"/>
      <c r="V768" s="213"/>
      <c r="W768" s="213"/>
      <c r="X768" s="213"/>
      <c r="Y768" s="213"/>
    </row>
    <row r="769" spans="1:25" ht="15.75">
      <c r="A769" s="83">
        <f>A765+1</f>
        <v>19003</v>
      </c>
      <c r="B769" s="115" t="str">
        <f>IF(A769&lt;&gt;0,INDEX('Plan. Orçamentária'!$D$16:$K$306,MATCH(A769,'Plan. Orçamentária'!$D$16:$D$306,0),3),0)</f>
        <v>44.03.050</v>
      </c>
      <c r="C769" s="584" t="str">
        <f>IF(A769&lt;&gt;0,INDEX('Plan. Orçamentária'!$D$16:$K$306,MATCH(A769,'Plan. Orçamentária'!$D$16:$D$306,0),4),0)</f>
        <v>Dispenser papel higiênico em ABS para rolão 300 / 600 m, com visor</v>
      </c>
      <c r="D769" s="584"/>
      <c r="E769" s="584"/>
      <c r="F769" s="584"/>
      <c r="G769" s="584"/>
      <c r="H769" s="584"/>
      <c r="I769" s="584"/>
      <c r="J769" s="584"/>
      <c r="K769" s="584"/>
      <c r="L769" s="584"/>
      <c r="M769" s="584"/>
      <c r="N769" s="584"/>
      <c r="O769" s="584"/>
      <c r="P769" s="112" t="str">
        <f>IF(A769&lt;&gt;0,INDEX('Plan. Orçamentária'!$D$16:$K$306,MATCH(A769,'Plan. Orçamentária'!$D$16:$D$306,0),5),0)</f>
        <v>UN</v>
      </c>
      <c r="Q769" s="92">
        <f>TRUNC(SUM(O771),2)</f>
        <v>2</v>
      </c>
      <c r="S769" s="379"/>
    </row>
    <row r="770" spans="1:25" ht="15.75">
      <c r="A770" s="82"/>
      <c r="B770" s="116"/>
      <c r="C770" s="121"/>
      <c r="D770" s="213"/>
      <c r="E770" s="213"/>
      <c r="F770" s="213"/>
      <c r="G770" s="213"/>
      <c r="H770" s="216"/>
      <c r="I770" s="213"/>
      <c r="J770" s="216"/>
      <c r="K770" s="213"/>
      <c r="L770" s="215"/>
      <c r="M770" s="215"/>
      <c r="N770" s="218"/>
      <c r="O770" s="222" t="s">
        <v>31630</v>
      </c>
      <c r="P770" s="113"/>
      <c r="Q770" s="93"/>
      <c r="S770" s="379"/>
      <c r="T770" s="216"/>
      <c r="U770" s="215"/>
      <c r="V770" s="215"/>
      <c r="W770" s="215"/>
      <c r="X770" s="215"/>
      <c r="Y770" s="215"/>
    </row>
    <row r="771" spans="1:25" ht="15.75">
      <c r="A771" s="82"/>
      <c r="B771" s="116"/>
      <c r="C771" s="121"/>
      <c r="D771" s="213"/>
      <c r="E771" s="213"/>
      <c r="F771" s="213"/>
      <c r="G771" s="219"/>
      <c r="H771" s="220"/>
      <c r="I771" s="213"/>
      <c r="J771" s="213"/>
      <c r="K771" s="213"/>
      <c r="L771" s="213"/>
      <c r="M771" s="213"/>
      <c r="N771" s="213"/>
      <c r="O771" s="224">
        <v>2</v>
      </c>
      <c r="P771" s="113"/>
      <c r="Q771" s="93"/>
      <c r="S771" s="379"/>
      <c r="T771" s="217"/>
      <c r="U771" s="213"/>
      <c r="V771" s="213"/>
      <c r="W771" s="213"/>
      <c r="X771" s="213"/>
      <c r="Y771" s="213"/>
    </row>
    <row r="772" spans="1:25" ht="15.75">
      <c r="A772" s="82"/>
      <c r="B772" s="116"/>
      <c r="C772" s="121"/>
      <c r="D772" s="213"/>
      <c r="E772" s="213"/>
      <c r="F772" s="213"/>
      <c r="G772" s="219"/>
      <c r="H772" s="220"/>
      <c r="I772" s="213"/>
      <c r="J772" s="213"/>
      <c r="K772" s="213"/>
      <c r="L772" s="213"/>
      <c r="M772" s="213"/>
      <c r="N772" s="213"/>
      <c r="O772" s="213"/>
      <c r="P772" s="113"/>
      <c r="Q772" s="93"/>
      <c r="S772" s="379"/>
      <c r="T772" s="213"/>
      <c r="U772" s="213"/>
      <c r="V772" s="213"/>
      <c r="W772" s="213"/>
      <c r="X772" s="213"/>
      <c r="Y772" s="213"/>
    </row>
    <row r="773" spans="1:25" ht="15.75">
      <c r="A773" s="83">
        <f>A769+1</f>
        <v>19004</v>
      </c>
      <c r="B773" s="115" t="str">
        <f>IF(A773&lt;&gt;0,INDEX('Plan. Orçamentária'!$D$16:$K$306,MATCH(A773,'Plan. Orçamentária'!$D$16:$D$306,0),3),0)</f>
        <v>08.16.003</v>
      </c>
      <c r="C773" s="584" t="str">
        <f>IF(A773&lt;&gt;0,INDEX('Plan. Orçamentária'!$D$16:$K$306,MATCH(A773,'Plan. Orçamentária'!$D$16:$D$306,0),4),0)</f>
        <v>BACIA SANITÁRIA INFANTIL</v>
      </c>
      <c r="D773" s="584"/>
      <c r="E773" s="584"/>
      <c r="F773" s="584"/>
      <c r="G773" s="584"/>
      <c r="H773" s="584"/>
      <c r="I773" s="584"/>
      <c r="J773" s="584"/>
      <c r="K773" s="584"/>
      <c r="L773" s="584"/>
      <c r="M773" s="584"/>
      <c r="N773" s="584"/>
      <c r="O773" s="584"/>
      <c r="P773" s="112" t="str">
        <f>IF(A773&lt;&gt;0,INDEX('Plan. Orçamentária'!$D$16:$K$306,MATCH(A773,'Plan. Orçamentária'!$D$16:$D$306,0),5),0)</f>
        <v>UN</v>
      </c>
      <c r="Q773" s="92">
        <f>TRUNC(SUM(O775),2)</f>
        <v>2</v>
      </c>
      <c r="S773" s="379"/>
    </row>
    <row r="774" spans="1:25" ht="15.75">
      <c r="A774" s="82"/>
      <c r="B774" s="116"/>
      <c r="C774" s="121"/>
      <c r="D774" s="213"/>
      <c r="E774" s="213"/>
      <c r="F774" s="213"/>
      <c r="G774" s="213"/>
      <c r="H774" s="216"/>
      <c r="I774" s="213"/>
      <c r="J774" s="216"/>
      <c r="K774" s="213"/>
      <c r="L774" s="215"/>
      <c r="M774" s="215"/>
      <c r="N774" s="218"/>
      <c r="O774" s="432" t="s">
        <v>4</v>
      </c>
      <c r="P774" s="113"/>
      <c r="Q774" s="93"/>
      <c r="S774" s="379"/>
      <c r="T774" s="216"/>
      <c r="U774" s="215"/>
      <c r="V774" s="215"/>
      <c r="W774" s="215"/>
      <c r="X774" s="215"/>
      <c r="Y774" s="215"/>
    </row>
    <row r="775" spans="1:25" ht="15.75">
      <c r="A775" s="82"/>
      <c r="B775" s="116"/>
      <c r="C775" s="121"/>
      <c r="D775" s="213"/>
      <c r="E775" s="213"/>
      <c r="F775" s="213"/>
      <c r="G775" s="219"/>
      <c r="H775" s="217"/>
      <c r="I775" s="213"/>
      <c r="J775" s="217"/>
      <c r="K775" s="213"/>
      <c r="L775" s="224"/>
      <c r="M775" s="213"/>
      <c r="N775" s="213"/>
      <c r="O775" s="224">
        <v>2</v>
      </c>
      <c r="P775" s="113"/>
      <c r="Q775" s="93"/>
      <c r="S775" s="379"/>
      <c r="T775" s="217"/>
      <c r="U775" s="213"/>
      <c r="V775" s="221"/>
      <c r="W775" s="213"/>
      <c r="X775" s="221"/>
      <c r="Y775" s="213"/>
    </row>
    <row r="776" spans="1:25" ht="15.75">
      <c r="A776" s="82"/>
      <c r="B776" s="116"/>
      <c r="C776" s="121"/>
      <c r="D776" s="213"/>
      <c r="E776" s="213"/>
      <c r="F776" s="213"/>
      <c r="G776" s="219"/>
      <c r="H776" s="217"/>
      <c r="I776" s="213"/>
      <c r="J776" s="217"/>
      <c r="K776" s="213"/>
      <c r="L776" s="213"/>
      <c r="M776" s="213"/>
      <c r="N776" s="213"/>
      <c r="O776" s="217"/>
      <c r="P776" s="113"/>
      <c r="Q776" s="93"/>
      <c r="S776" s="380"/>
      <c r="T776" s="217"/>
      <c r="U776" s="213"/>
      <c r="V776" s="213"/>
      <c r="W776" s="213"/>
      <c r="X776" s="213"/>
      <c r="Y776" s="213"/>
    </row>
    <row r="777" spans="1:25" ht="15.75">
      <c r="A777" s="83">
        <f>A773+1</f>
        <v>19005</v>
      </c>
      <c r="B777" s="115" t="str">
        <f>IF(A777&lt;&gt;0,INDEX('Plan. Orçamentária'!$D$16:$K$306,MATCH(A777,'Plan. Orçamentária'!$D$16:$D$306,0),3),0)</f>
        <v>44.01.160</v>
      </c>
      <c r="C777" s="584" t="str">
        <f>IF(A777&lt;&gt;0,INDEX('Plan. Orçamentária'!$D$16:$K$306,MATCH(A777,'Plan. Orçamentária'!$D$16:$D$306,0),4),0)</f>
        <v>Lavatório de louça pequeno com coluna suspensa - linha especial</v>
      </c>
      <c r="D777" s="584"/>
      <c r="E777" s="584"/>
      <c r="F777" s="584"/>
      <c r="G777" s="584"/>
      <c r="H777" s="584"/>
      <c r="I777" s="584"/>
      <c r="J777" s="584"/>
      <c r="K777" s="584"/>
      <c r="L777" s="584"/>
      <c r="M777" s="584"/>
      <c r="N777" s="584"/>
      <c r="O777" s="584"/>
      <c r="P777" s="112" t="str">
        <f>IF(A777&lt;&gt;0,INDEX('Plan. Orçamentária'!$D$16:$K$306,MATCH(A777,'Plan. Orçamentária'!$D$16:$D$306,0),5),0)</f>
        <v>UN</v>
      </c>
      <c r="Q777" s="92">
        <f>TRUNC(SUM(O779),2)</f>
        <v>1</v>
      </c>
      <c r="S777" s="379"/>
    </row>
    <row r="778" spans="1:25">
      <c r="A778" s="82"/>
      <c r="B778" s="116"/>
      <c r="C778" s="121"/>
      <c r="D778" s="213"/>
      <c r="E778" s="213"/>
      <c r="F778" s="213"/>
      <c r="G778" s="213"/>
      <c r="H778" s="216"/>
      <c r="I778" s="213"/>
      <c r="J778" s="215"/>
      <c r="K778" s="213"/>
      <c r="L778" s="215"/>
      <c r="M778" s="215"/>
      <c r="N778" s="218"/>
      <c r="O778" s="222" t="s">
        <v>31630</v>
      </c>
      <c r="P778" s="113"/>
      <c r="Q778" s="93"/>
      <c r="T778" s="216"/>
      <c r="U778" s="215"/>
      <c r="V778" s="215"/>
      <c r="W778" s="215"/>
      <c r="X778" s="215"/>
      <c r="Y778" s="215"/>
    </row>
    <row r="779" spans="1:25">
      <c r="A779" s="82"/>
      <c r="B779" s="116"/>
      <c r="C779" s="121"/>
      <c r="D779" s="213"/>
      <c r="E779" s="213"/>
      <c r="F779" s="213"/>
      <c r="G779" s="219"/>
      <c r="H779" s="220"/>
      <c r="I779" s="213"/>
      <c r="J779" s="220"/>
      <c r="K779" s="213"/>
      <c r="L779" s="583" t="s">
        <v>31681</v>
      </c>
      <c r="M779" s="583"/>
      <c r="N779" s="583"/>
      <c r="O779" s="224">
        <v>1</v>
      </c>
      <c r="P779" s="113"/>
      <c r="Q779" s="93"/>
      <c r="T779" s="217"/>
      <c r="U779" s="213"/>
      <c r="V779" s="213"/>
      <c r="W779" s="213"/>
      <c r="X779" s="213"/>
      <c r="Y779" s="213"/>
    </row>
    <row r="780" spans="1:25">
      <c r="A780" s="82"/>
      <c r="B780" s="116"/>
      <c r="C780" s="121"/>
      <c r="D780" s="213"/>
      <c r="E780" s="213"/>
      <c r="F780" s="213"/>
      <c r="G780" s="219"/>
      <c r="H780" s="220"/>
      <c r="I780" s="213"/>
      <c r="J780" s="213"/>
      <c r="K780" s="213"/>
      <c r="L780" s="213"/>
      <c r="M780" s="213"/>
      <c r="N780" s="213"/>
      <c r="O780" s="213"/>
      <c r="P780" s="113"/>
      <c r="Q780" s="93"/>
      <c r="T780" s="213"/>
      <c r="U780" s="213"/>
      <c r="V780" s="213"/>
      <c r="W780" s="213"/>
      <c r="X780" s="213"/>
      <c r="Y780" s="213"/>
    </row>
    <row r="781" spans="1:25">
      <c r="A781" s="83">
        <f>A777+1</f>
        <v>19006</v>
      </c>
      <c r="B781" s="115">
        <f>IF(A781&lt;&gt;0,INDEX('Plan. Orçamentária'!$D$16:$K$306,MATCH(A781,'Plan. Orçamentária'!$D$16:$D$306,0),3),0)</f>
        <v>10014010</v>
      </c>
      <c r="C781" s="584" t="str">
        <f>IF(A781&lt;&gt;0,INDEX('Plan. Orçamentária'!$D$16:$K$306,MATCH(A781,'Plan. Orçamentária'!$D$16:$D$306,0),4),0)</f>
        <v>TORNEIRA DE MESA COM ACIONAMENTO MANUAL E FECHAMENTO AUTOMÁTICO</v>
      </c>
      <c r="D781" s="584"/>
      <c r="E781" s="584"/>
      <c r="F781" s="584"/>
      <c r="G781" s="584"/>
      <c r="H781" s="584"/>
      <c r="I781" s="584"/>
      <c r="J781" s="584"/>
      <c r="K781" s="584"/>
      <c r="L781" s="584"/>
      <c r="M781" s="584"/>
      <c r="N781" s="584"/>
      <c r="O781" s="584"/>
      <c r="P781" s="112" t="str">
        <f>IF(A781&lt;&gt;0,INDEX('Plan. Orçamentária'!$D$16:$K$306,MATCH(A781,'Plan. Orçamentária'!$D$16:$D$306,0),5),0)</f>
        <v>UN</v>
      </c>
      <c r="Q781" s="92">
        <f>TRUNC(SUM(O783),2)</f>
        <v>5</v>
      </c>
    </row>
    <row r="782" spans="1:25">
      <c r="A782" s="82"/>
      <c r="B782" s="116"/>
      <c r="C782" s="121"/>
      <c r="D782" s="213"/>
      <c r="E782" s="213"/>
      <c r="F782" s="213"/>
      <c r="G782" s="213"/>
      <c r="H782" s="213"/>
      <c r="I782" s="213"/>
      <c r="J782" s="213"/>
      <c r="K782" s="213"/>
      <c r="L782" s="215"/>
      <c r="M782" s="215"/>
      <c r="N782" s="218"/>
      <c r="O782" s="432" t="s">
        <v>4</v>
      </c>
      <c r="P782" s="113"/>
      <c r="Q782" s="93"/>
      <c r="T782" s="216"/>
      <c r="U782" s="215"/>
      <c r="V782" s="215"/>
      <c r="W782" s="215"/>
      <c r="X782" s="215"/>
      <c r="Y782" s="215"/>
    </row>
    <row r="783" spans="1:25" ht="15.75">
      <c r="A783" s="82"/>
      <c r="B783" s="116"/>
      <c r="C783" s="121"/>
      <c r="D783" s="213"/>
      <c r="E783" s="213"/>
      <c r="F783" s="213"/>
      <c r="G783" s="213"/>
      <c r="H783" s="213"/>
      <c r="I783" s="213"/>
      <c r="J783" s="213"/>
      <c r="K783" s="213"/>
      <c r="L783" s="583" t="s">
        <v>31705</v>
      </c>
      <c r="M783" s="583"/>
      <c r="N783" s="583"/>
      <c r="O783" s="224">
        <v>5</v>
      </c>
      <c r="P783" s="113"/>
      <c r="Q783" s="93"/>
      <c r="S783" s="379"/>
      <c r="T783" s="217"/>
      <c r="U783" s="213"/>
      <c r="V783" s="213"/>
      <c r="W783" s="213"/>
      <c r="X783" s="213"/>
      <c r="Y783" s="213"/>
    </row>
    <row r="784" spans="1:25" ht="15.75">
      <c r="A784" s="82"/>
      <c r="B784" s="116"/>
      <c r="C784" s="121"/>
      <c r="D784" s="213"/>
      <c r="E784" s="213"/>
      <c r="F784" s="213"/>
      <c r="G784" s="213"/>
      <c r="H784" s="213"/>
      <c r="I784" s="213"/>
      <c r="J784" s="213"/>
      <c r="K784" s="213"/>
      <c r="L784" s="213"/>
      <c r="M784" s="213"/>
      <c r="N784" s="213"/>
      <c r="O784" s="217"/>
      <c r="P784" s="113"/>
      <c r="Q784" s="93"/>
      <c r="S784" s="379"/>
      <c r="T784" s="217"/>
      <c r="U784" s="213"/>
      <c r="V784" s="213"/>
      <c r="W784" s="213"/>
      <c r="X784" s="213"/>
      <c r="Y784" s="213"/>
    </row>
    <row r="785" spans="1:25" ht="15.75">
      <c r="A785" s="83">
        <f>A781+1</f>
        <v>19007</v>
      </c>
      <c r="B785" s="115">
        <f>IF(A785&lt;&gt;0,INDEX('Plan. Orçamentária'!$D$16:$K$306,MATCH(A785,'Plan. Orçamentária'!$D$16:$D$306,0),3),0)</f>
        <v>14001070</v>
      </c>
      <c r="C785" s="584" t="str">
        <f>IF(A785&lt;&gt;0,INDEX('Plan. Orçamentária'!$D$16:$K$306,MATCH(A785,'Plan. Orçamentária'!$D$16:$D$306,0),4),0)</f>
        <v>ESPELHO COMUM - ESPESSURA 3MM</v>
      </c>
      <c r="D785" s="584"/>
      <c r="E785" s="584"/>
      <c r="F785" s="584"/>
      <c r="G785" s="584"/>
      <c r="H785" s="584"/>
      <c r="I785" s="584"/>
      <c r="J785" s="584"/>
      <c r="K785" s="584"/>
      <c r="L785" s="584"/>
      <c r="M785" s="584"/>
      <c r="N785" s="584"/>
      <c r="O785" s="584"/>
      <c r="P785" s="112" t="str">
        <f>IF(A785&lt;&gt;0,INDEX('Plan. Orçamentária'!$D$16:$K$306,MATCH(A785,'Plan. Orçamentária'!$D$16:$D$306,0),5),0)</f>
        <v>M2</v>
      </c>
      <c r="Q785" s="92">
        <f>TRUNC(SUM(O787),2)</f>
        <v>0.45</v>
      </c>
      <c r="S785" s="379"/>
    </row>
    <row r="786" spans="1:25" ht="15.75">
      <c r="A786" s="82"/>
      <c r="B786" s="116"/>
      <c r="C786" s="121"/>
      <c r="D786" s="213"/>
      <c r="E786" s="213"/>
      <c r="F786" s="213"/>
      <c r="G786" s="213"/>
      <c r="H786" s="216"/>
      <c r="I786" s="213"/>
      <c r="J786" s="216"/>
      <c r="K786" s="213"/>
      <c r="L786" s="215"/>
      <c r="M786" s="215"/>
      <c r="N786" s="218"/>
      <c r="O786" s="432" t="s">
        <v>4</v>
      </c>
      <c r="P786" s="113"/>
      <c r="Q786" s="93"/>
      <c r="S786" s="379"/>
      <c r="T786" s="216"/>
      <c r="U786" s="215"/>
      <c r="V786" s="215"/>
      <c r="W786" s="215"/>
      <c r="X786" s="215"/>
      <c r="Y786" s="215"/>
    </row>
    <row r="787" spans="1:25" ht="15.75">
      <c r="A787" s="82"/>
      <c r="B787" s="116"/>
      <c r="C787" s="121"/>
      <c r="D787" s="213"/>
      <c r="E787" s="213"/>
      <c r="F787" s="213"/>
      <c r="G787" s="219"/>
      <c r="H787" s="220"/>
      <c r="I787" s="213"/>
      <c r="J787" s="213"/>
      <c r="K787" s="213"/>
      <c r="L787" s="213"/>
      <c r="M787" s="213"/>
      <c r="N787" s="213"/>
      <c r="O787" s="224">
        <f>1*0.5*0.9</f>
        <v>0.45</v>
      </c>
      <c r="P787" s="113"/>
      <c r="Q787" s="93"/>
      <c r="S787" s="379"/>
      <c r="T787" s="217"/>
      <c r="U787" s="213"/>
      <c r="V787" s="213"/>
      <c r="W787" s="213"/>
      <c r="X787" s="213"/>
      <c r="Y787" s="213"/>
    </row>
    <row r="788" spans="1:25" ht="15.75">
      <c r="A788" s="82"/>
      <c r="B788" s="116"/>
      <c r="C788" s="121"/>
      <c r="D788" s="213"/>
      <c r="E788" s="213"/>
      <c r="F788" s="213"/>
      <c r="G788" s="219"/>
      <c r="H788" s="220"/>
      <c r="I788" s="213"/>
      <c r="J788" s="213"/>
      <c r="K788" s="213"/>
      <c r="L788" s="213"/>
      <c r="M788" s="213"/>
      <c r="N788" s="213"/>
      <c r="O788" s="213"/>
      <c r="P788" s="113"/>
      <c r="Q788" s="93"/>
      <c r="S788" s="379"/>
      <c r="T788" s="213"/>
      <c r="U788" s="213"/>
      <c r="V788" s="213"/>
      <c r="W788" s="213"/>
      <c r="X788" s="213"/>
      <c r="Y788" s="213"/>
    </row>
    <row r="789" spans="1:25" ht="15.75">
      <c r="A789" s="83">
        <f>A785+1</f>
        <v>19008</v>
      </c>
      <c r="B789" s="115" t="str">
        <f>IF(A789&lt;&gt;0,INDEX('Plan. Orçamentária'!$D$16:$K$306,MATCH(A789,'Plan. Orçamentária'!$D$16:$D$306,0),3),0)</f>
        <v>44.03.090</v>
      </c>
      <c r="C789" s="584" t="str">
        <f>IF(A789&lt;&gt;0,INDEX('Plan. Orçamentária'!$D$16:$K$306,MATCH(A789,'Plan. Orçamentária'!$D$16:$D$306,0),4),0)</f>
        <v>Cabide cromado para banheiro</v>
      </c>
      <c r="D789" s="584"/>
      <c r="E789" s="584"/>
      <c r="F789" s="584"/>
      <c r="G789" s="584"/>
      <c r="H789" s="584"/>
      <c r="I789" s="584"/>
      <c r="J789" s="584"/>
      <c r="K789" s="584"/>
      <c r="L789" s="584"/>
      <c r="M789" s="584"/>
      <c r="N789" s="584"/>
      <c r="O789" s="584"/>
      <c r="P789" s="112" t="str">
        <f>IF(A789&lt;&gt;0,INDEX('Plan. Orçamentária'!$D$16:$K$306,MATCH(A789,'Plan. Orçamentária'!$D$16:$D$306,0),5),0)</f>
        <v>UN</v>
      </c>
      <c r="Q789" s="92">
        <f>TRUNC(SUM(O791),2)</f>
        <v>2</v>
      </c>
      <c r="S789" s="379"/>
    </row>
    <row r="790" spans="1:25" ht="15.75">
      <c r="A790" s="82"/>
      <c r="B790" s="116"/>
      <c r="C790" s="121"/>
      <c r="D790" s="213"/>
      <c r="E790" s="213"/>
      <c r="F790" s="213"/>
      <c r="G790" s="213"/>
      <c r="H790" s="216"/>
      <c r="I790" s="213"/>
      <c r="J790" s="216"/>
      <c r="K790" s="213"/>
      <c r="L790" s="215"/>
      <c r="M790" s="215"/>
      <c r="N790" s="218"/>
      <c r="O790" s="432" t="s">
        <v>4</v>
      </c>
      <c r="P790" s="113"/>
      <c r="Q790" s="93"/>
      <c r="S790" s="379"/>
      <c r="T790" s="216"/>
      <c r="U790" s="215"/>
      <c r="V790" s="215"/>
      <c r="W790" s="215"/>
      <c r="X790" s="215"/>
      <c r="Y790" s="215"/>
    </row>
    <row r="791" spans="1:25" ht="15.75">
      <c r="A791" s="82"/>
      <c r="B791" s="116"/>
      <c r="C791" s="121"/>
      <c r="D791" s="213"/>
      <c r="E791" s="213"/>
      <c r="F791" s="213"/>
      <c r="G791" s="219"/>
      <c r="H791" s="217"/>
      <c r="I791" s="213"/>
      <c r="J791" s="217"/>
      <c r="K791" s="213"/>
      <c r="L791" s="224"/>
      <c r="M791" s="213"/>
      <c r="N791" s="213"/>
      <c r="O791" s="224">
        <v>2</v>
      </c>
      <c r="P791" s="113"/>
      <c r="Q791" s="93"/>
      <c r="S791" s="379"/>
      <c r="T791" s="217"/>
      <c r="U791" s="213"/>
      <c r="V791" s="221"/>
      <c r="W791" s="213"/>
      <c r="X791" s="221"/>
      <c r="Y791" s="213"/>
    </row>
    <row r="792" spans="1:25" ht="15.75">
      <c r="A792" s="82"/>
      <c r="B792" s="116"/>
      <c r="C792" s="121"/>
      <c r="D792" s="213"/>
      <c r="E792" s="213"/>
      <c r="F792" s="213"/>
      <c r="G792" s="219"/>
      <c r="H792" s="217"/>
      <c r="I792" s="213"/>
      <c r="J792" s="217"/>
      <c r="K792" s="213"/>
      <c r="L792" s="213"/>
      <c r="M792" s="213"/>
      <c r="N792" s="213"/>
      <c r="O792" s="217"/>
      <c r="P792" s="113"/>
      <c r="Q792" s="93"/>
      <c r="S792" s="380"/>
      <c r="T792" s="217"/>
      <c r="U792" s="213"/>
      <c r="V792" s="213"/>
      <c r="W792" s="213"/>
      <c r="X792" s="213"/>
      <c r="Y792" s="213"/>
    </row>
    <row r="793" spans="1:25" ht="15.75">
      <c r="A793" s="83">
        <f>A789+1</f>
        <v>19009</v>
      </c>
      <c r="B793" s="115">
        <f>IF(A793&lt;&gt;0,INDEX('Plan. Orçamentária'!$D$16:$K$306,MATCH(A793,'Plan. Orçamentária'!$D$16:$D$306,0),3),0)</f>
        <v>100860</v>
      </c>
      <c r="C793" s="584" t="str">
        <f>IF(A793&lt;&gt;0,INDEX('Plan. Orçamentária'!$D$16:$K$306,MATCH(A793,'Plan. Orçamentária'!$D$16:$D$306,0),4),0)</f>
        <v>CHUVEIRO ELÉTRICO COMUM CORPO PLÁSTICO, TIPO DUCHA - FORNECIMENTO E INSTALAÇÃO. AF_01/2020</v>
      </c>
      <c r="D793" s="584"/>
      <c r="E793" s="584"/>
      <c r="F793" s="584"/>
      <c r="G793" s="584"/>
      <c r="H793" s="584"/>
      <c r="I793" s="584"/>
      <c r="J793" s="584"/>
      <c r="K793" s="584"/>
      <c r="L793" s="584"/>
      <c r="M793" s="584"/>
      <c r="N793" s="584"/>
      <c r="O793" s="584"/>
      <c r="P793" s="112" t="str">
        <f>IF(A793&lt;&gt;0,INDEX('Plan. Orçamentária'!$D$16:$K$306,MATCH(A793,'Plan. Orçamentária'!$D$16:$D$306,0),5),0)</f>
        <v>UN</v>
      </c>
      <c r="Q793" s="92">
        <f>TRUNC(SUM(O795),2)</f>
        <v>1</v>
      </c>
      <c r="S793" s="379"/>
    </row>
    <row r="794" spans="1:25">
      <c r="A794" s="82"/>
      <c r="B794" s="116"/>
      <c r="C794" s="121"/>
      <c r="D794" s="213"/>
      <c r="E794" s="213"/>
      <c r="F794" s="213"/>
      <c r="G794" s="213"/>
      <c r="H794" s="216"/>
      <c r="I794" s="213"/>
      <c r="J794" s="215"/>
      <c r="K794" s="213"/>
      <c r="L794" s="215"/>
      <c r="M794" s="215"/>
      <c r="N794" s="218"/>
      <c r="O794" s="432" t="s">
        <v>4</v>
      </c>
      <c r="P794" s="113"/>
      <c r="Q794" s="93"/>
      <c r="T794" s="216"/>
      <c r="U794" s="215"/>
      <c r="V794" s="215"/>
      <c r="W794" s="215"/>
      <c r="X794" s="215"/>
      <c r="Y794" s="215"/>
    </row>
    <row r="795" spans="1:25">
      <c r="A795" s="82"/>
      <c r="B795" s="116"/>
      <c r="C795" s="121"/>
      <c r="D795" s="213"/>
      <c r="E795" s="213"/>
      <c r="F795" s="213"/>
      <c r="G795" s="219"/>
      <c r="H795" s="220"/>
      <c r="I795" s="213"/>
      <c r="J795" s="220"/>
      <c r="K795" s="213"/>
      <c r="L795" s="213"/>
      <c r="M795" s="213"/>
      <c r="N795" s="213"/>
      <c r="O795" s="224">
        <v>1</v>
      </c>
      <c r="P795" s="113"/>
      <c r="Q795" s="93"/>
      <c r="T795" s="217"/>
      <c r="U795" s="213"/>
      <c r="V795" s="213"/>
      <c r="W795" s="213"/>
      <c r="X795" s="213"/>
      <c r="Y795" s="213"/>
    </row>
    <row r="796" spans="1:25">
      <c r="A796" s="82"/>
      <c r="B796" s="116"/>
      <c r="C796" s="121"/>
      <c r="D796" s="213"/>
      <c r="E796" s="213"/>
      <c r="F796" s="213"/>
      <c r="G796" s="219"/>
      <c r="H796" s="220"/>
      <c r="I796" s="213"/>
      <c r="J796" s="213"/>
      <c r="K796" s="213"/>
      <c r="L796" s="213"/>
      <c r="M796" s="213"/>
      <c r="N796" s="213"/>
      <c r="O796" s="213"/>
      <c r="P796" s="113"/>
      <c r="Q796" s="93"/>
      <c r="T796" s="213"/>
      <c r="U796" s="213"/>
      <c r="V796" s="213"/>
      <c r="W796" s="213"/>
      <c r="X796" s="213"/>
      <c r="Y796" s="213"/>
    </row>
    <row r="797" spans="1:25" ht="15.75">
      <c r="A797" s="83">
        <f>A793+1</f>
        <v>19010</v>
      </c>
      <c r="B797" s="115" t="str">
        <f>IF(A797&lt;&gt;0,INDEX('Plan. Orçamentária'!$D$16:$K$306,MATCH(A797,'Plan. Orçamentária'!$D$16:$D$306,0),3),0)</f>
        <v>08.80.018</v>
      </c>
      <c r="C797" s="584" t="str">
        <f>IF(A797&lt;&gt;0,INDEX('Plan. Orçamentária'!$D$16:$K$306,MATCH(A797,'Plan. Orçamentária'!$D$16:$D$306,0),4),0)</f>
        <v>ACABAMENTO ANTIVANDALISMO PARA VALVULA DE DESCARGA</v>
      </c>
      <c r="D797" s="584"/>
      <c r="E797" s="584"/>
      <c r="F797" s="584"/>
      <c r="G797" s="584"/>
      <c r="H797" s="584"/>
      <c r="I797" s="584"/>
      <c r="J797" s="584"/>
      <c r="K797" s="584"/>
      <c r="L797" s="584"/>
      <c r="M797" s="584"/>
      <c r="N797" s="584"/>
      <c r="O797" s="584"/>
      <c r="P797" s="112" t="str">
        <f>IF(A797&lt;&gt;0,INDEX('Plan. Orçamentária'!$D$16:$K$306,MATCH(A797,'Plan. Orçamentária'!$D$16:$D$306,0),5),0)</f>
        <v>UN</v>
      </c>
      <c r="Q797" s="92">
        <f>TRUNC(SUM(O799),2)</f>
        <v>2</v>
      </c>
      <c r="S797" s="379"/>
    </row>
    <row r="798" spans="1:25" ht="15.75">
      <c r="A798" s="82"/>
      <c r="B798" s="116"/>
      <c r="C798" s="121"/>
      <c r="D798" s="213"/>
      <c r="E798" s="213"/>
      <c r="F798" s="213"/>
      <c r="G798" s="213"/>
      <c r="H798" s="216"/>
      <c r="I798" s="213"/>
      <c r="J798" s="216"/>
      <c r="K798" s="213"/>
      <c r="L798" s="215"/>
      <c r="M798" s="215"/>
      <c r="N798" s="218"/>
      <c r="O798" s="432" t="s">
        <v>4</v>
      </c>
      <c r="P798" s="113"/>
      <c r="Q798" s="93"/>
      <c r="S798" s="379"/>
      <c r="T798" s="216"/>
      <c r="U798" s="215"/>
      <c r="V798" s="215"/>
      <c r="W798" s="215"/>
      <c r="X798" s="215"/>
      <c r="Y798" s="215"/>
    </row>
    <row r="799" spans="1:25" ht="15.75">
      <c r="A799" s="82"/>
      <c r="B799" s="116"/>
      <c r="C799" s="121"/>
      <c r="D799" s="213"/>
      <c r="E799" s="213"/>
      <c r="F799" s="213"/>
      <c r="G799" s="219"/>
      <c r="H799" s="217"/>
      <c r="I799" s="213"/>
      <c r="J799" s="217"/>
      <c r="K799" s="213"/>
      <c r="L799" s="224"/>
      <c r="M799" s="213"/>
      <c r="N799" s="213"/>
      <c r="O799" s="224">
        <v>2</v>
      </c>
      <c r="P799" s="113"/>
      <c r="Q799" s="93"/>
      <c r="S799" s="379"/>
      <c r="T799" s="217"/>
      <c r="U799" s="213"/>
      <c r="V799" s="221"/>
      <c r="W799" s="213"/>
      <c r="X799" s="221"/>
      <c r="Y799" s="213"/>
    </row>
    <row r="800" spans="1:25" ht="15.75">
      <c r="A800" s="82"/>
      <c r="B800" s="116"/>
      <c r="C800" s="121"/>
      <c r="D800" s="213"/>
      <c r="E800" s="213"/>
      <c r="F800" s="213"/>
      <c r="G800" s="219"/>
      <c r="H800" s="217"/>
      <c r="I800" s="213"/>
      <c r="J800" s="217"/>
      <c r="K800" s="213"/>
      <c r="L800" s="213"/>
      <c r="M800" s="213"/>
      <c r="N800" s="213"/>
      <c r="O800" s="217"/>
      <c r="P800" s="113"/>
      <c r="Q800" s="93"/>
      <c r="S800" s="380"/>
      <c r="T800" s="217"/>
      <c r="U800" s="213"/>
      <c r="V800" s="213"/>
      <c r="W800" s="213"/>
      <c r="X800" s="213"/>
      <c r="Y800" s="213"/>
    </row>
    <row r="801" spans="1:25" ht="15.75">
      <c r="A801" s="83">
        <f>A797+1</f>
        <v>19011</v>
      </c>
      <c r="B801" s="115" t="str">
        <f>IF(A801&lt;&gt;0,INDEX('Plan. Orçamentária'!$D$16:$K$306,MATCH(A801,'Plan. Orçamentária'!$D$16:$D$306,0),3),0)</f>
        <v>08.15.016</v>
      </c>
      <c r="C801" s="584" t="str">
        <f>IF(A801&lt;&gt;0,INDEX('Plan. Orçamentária'!$D$16:$K$306,MATCH(A801,'Plan. Orçamentária'!$D$16:$D$306,0),4),0)</f>
        <v>BB-01 BEBEDOURO COLETIVO</v>
      </c>
      <c r="D801" s="584"/>
      <c r="E801" s="584"/>
      <c r="F801" s="584"/>
      <c r="G801" s="584"/>
      <c r="H801" s="584"/>
      <c r="I801" s="584"/>
      <c r="J801" s="584"/>
      <c r="K801" s="584"/>
      <c r="L801" s="584"/>
      <c r="M801" s="584"/>
      <c r="N801" s="584"/>
      <c r="O801" s="584"/>
      <c r="P801" s="112" t="str">
        <f>IF(A801&lt;&gt;0,INDEX('Plan. Orçamentária'!$D$16:$K$306,MATCH(A801,'Plan. Orçamentária'!$D$16:$D$306,0),5),0)</f>
        <v>M</v>
      </c>
      <c r="Q801" s="92">
        <f>TRUNC(SUM(O803),2)</f>
        <v>2</v>
      </c>
      <c r="S801" s="379"/>
    </row>
    <row r="802" spans="1:25">
      <c r="A802" s="82"/>
      <c r="B802" s="116"/>
      <c r="C802" s="121"/>
      <c r="D802" s="213"/>
      <c r="E802" s="213"/>
      <c r="F802" s="213"/>
      <c r="G802" s="213"/>
      <c r="H802" s="216"/>
      <c r="I802" s="213"/>
      <c r="J802" s="215"/>
      <c r="K802" s="213"/>
      <c r="L802" s="215"/>
      <c r="M802" s="215"/>
      <c r="N802" s="218"/>
      <c r="O802" s="432" t="s">
        <v>4</v>
      </c>
      <c r="P802" s="113"/>
      <c r="Q802" s="93"/>
      <c r="T802" s="216"/>
      <c r="U802" s="215"/>
      <c r="V802" s="215"/>
      <c r="W802" s="215"/>
      <c r="X802" s="215"/>
      <c r="Y802" s="215"/>
    </row>
    <row r="803" spans="1:25">
      <c r="A803" s="82"/>
      <c r="B803" s="116"/>
      <c r="C803" s="121"/>
      <c r="D803" s="213"/>
      <c r="E803" s="213"/>
      <c r="F803" s="213"/>
      <c r="G803" s="219"/>
      <c r="H803" s="220"/>
      <c r="I803" s="213"/>
      <c r="J803" s="220"/>
      <c r="K803" s="213"/>
      <c r="L803" s="213"/>
      <c r="M803" s="213"/>
      <c r="N803" s="213"/>
      <c r="O803" s="224">
        <v>2</v>
      </c>
      <c r="P803" s="113"/>
      <c r="Q803" s="93"/>
      <c r="T803" s="217"/>
      <c r="U803" s="213"/>
      <c r="V803" s="213"/>
      <c r="W803" s="213"/>
      <c r="X803" s="213"/>
      <c r="Y803" s="213"/>
    </row>
    <row r="804" spans="1:25">
      <c r="A804" s="82"/>
      <c r="B804" s="116"/>
      <c r="C804" s="121"/>
      <c r="D804" s="213"/>
      <c r="E804" s="213"/>
      <c r="F804" s="213"/>
      <c r="G804" s="219"/>
      <c r="H804" s="220"/>
      <c r="I804" s="213"/>
      <c r="J804" s="213"/>
      <c r="K804" s="213"/>
      <c r="L804" s="213"/>
      <c r="M804" s="213"/>
      <c r="N804" s="213"/>
      <c r="O804" s="213"/>
      <c r="P804" s="113"/>
      <c r="Q804" s="93"/>
      <c r="T804" s="213"/>
      <c r="U804" s="213"/>
      <c r="V804" s="213"/>
      <c r="W804" s="213"/>
      <c r="X804" s="213"/>
      <c r="Y804" s="213"/>
    </row>
    <row r="805" spans="1:25" ht="15" customHeight="1">
      <c r="A805" s="84"/>
      <c r="B805" s="425">
        <v>20</v>
      </c>
      <c r="C805" s="424" t="str">
        <f>'Plan. Orçamentária'!E252</f>
        <v>COMBATE A INCÊNDIO</v>
      </c>
      <c r="D805" s="424"/>
      <c r="E805" s="424"/>
      <c r="F805" s="424"/>
      <c r="G805" s="424"/>
      <c r="H805" s="424"/>
      <c r="I805" s="424"/>
      <c r="J805" s="424"/>
      <c r="K805" s="424"/>
      <c r="L805" s="424"/>
      <c r="M805" s="424"/>
      <c r="N805" s="424"/>
      <c r="O805" s="424"/>
      <c r="P805" s="421"/>
      <c r="Q805" s="422"/>
      <c r="T805" s="391"/>
    </row>
    <row r="806" spans="1:25">
      <c r="A806" s="83">
        <f>'Plan. Orçamentária'!D253</f>
        <v>20001</v>
      </c>
      <c r="B806" s="115">
        <f>IF(A806&lt;&gt;0,INDEX('Plan. Orçamentária'!$D$16:$K$306,MATCH(A806,'Plan. Orçamentária'!$D$16:$D$306,0),3),0)</f>
        <v>97599</v>
      </c>
      <c r="C806" s="584" t="str">
        <f>IF(A806&lt;&gt;0,INDEX('Plan. Orçamentária'!$D$16:$K$306,MATCH(A806,'Plan. Orçamentária'!$D$16:$D$306,0),4),0)</f>
        <v>LUMINÁRIA DE EMERGÊNCIA, COM 30 LÂMPADAS LED DE 2 W, SEM REATOR - FORNECIMENTO E INSTALAÇÃO. AF_09/2024</v>
      </c>
      <c r="D806" s="584"/>
      <c r="E806" s="584"/>
      <c r="F806" s="584"/>
      <c r="G806" s="584"/>
      <c r="H806" s="584"/>
      <c r="I806" s="584"/>
      <c r="J806" s="584"/>
      <c r="K806" s="584"/>
      <c r="L806" s="584"/>
      <c r="M806" s="584"/>
      <c r="N806" s="584"/>
      <c r="O806" s="584"/>
      <c r="P806" s="112" t="str">
        <f>IF(A806&lt;&gt;0,INDEX('Plan. Orçamentária'!$D$16:$K$306,MATCH(A806,'Plan. Orçamentária'!$D$16:$D$306,0),5),0)</f>
        <v>UN</v>
      </c>
      <c r="Q806" s="92">
        <f>TRUNC(SUM(O808),2)</f>
        <v>6</v>
      </c>
    </row>
    <row r="807" spans="1:25">
      <c r="A807" s="82"/>
      <c r="B807" s="116"/>
      <c r="C807" s="121"/>
      <c r="D807" s="213"/>
      <c r="E807" s="213"/>
      <c r="F807" s="213"/>
      <c r="G807" s="216"/>
      <c r="H807" s="216"/>
      <c r="J807" s="216"/>
      <c r="K807" s="215"/>
      <c r="L807" s="215"/>
      <c r="M807" s="215"/>
      <c r="N807" s="218"/>
      <c r="O807" s="222" t="s">
        <v>4</v>
      </c>
      <c r="P807" s="113"/>
      <c r="Q807" s="93"/>
      <c r="T807" s="216"/>
      <c r="U807" s="215"/>
      <c r="V807" s="215"/>
      <c r="W807" s="215"/>
      <c r="X807" s="215"/>
      <c r="Y807" s="215"/>
    </row>
    <row r="808" spans="1:25">
      <c r="A808" s="82"/>
      <c r="B808" s="116"/>
      <c r="C808" s="121"/>
      <c r="D808" s="213"/>
      <c r="E808" s="213"/>
      <c r="F808" s="213"/>
      <c r="G808" s="213"/>
      <c r="H808" s="219"/>
      <c r="I808" s="213"/>
      <c r="J808" s="220"/>
      <c r="K808" s="213"/>
      <c r="L808" s="583" t="s">
        <v>31639</v>
      </c>
      <c r="M808" s="583"/>
      <c r="N808" s="583"/>
      <c r="O808" s="224">
        <v>6</v>
      </c>
      <c r="P808" s="113"/>
      <c r="Q808" s="93"/>
      <c r="T808" s="217"/>
      <c r="U808" s="213"/>
      <c r="V808" s="213"/>
      <c r="W808" s="213"/>
      <c r="X808" s="213"/>
      <c r="Y808" s="213"/>
    </row>
    <row r="809" spans="1:25">
      <c r="A809" s="82"/>
      <c r="B809" s="116"/>
      <c r="C809" s="121"/>
      <c r="D809" s="213"/>
      <c r="E809" s="213"/>
      <c r="F809" s="213"/>
      <c r="G809" s="213"/>
      <c r="H809" s="219"/>
      <c r="I809" s="213"/>
      <c r="J809" s="220"/>
      <c r="K809" s="213"/>
      <c r="L809" s="213"/>
      <c r="M809" s="213"/>
      <c r="N809" s="213"/>
      <c r="O809" s="217"/>
      <c r="P809" s="113"/>
      <c r="Q809" s="93"/>
      <c r="T809" s="217"/>
      <c r="U809" s="213"/>
      <c r="V809" s="213"/>
      <c r="W809" s="213"/>
      <c r="X809" s="213"/>
      <c r="Y809" s="213"/>
    </row>
    <row r="810" spans="1:25">
      <c r="A810" s="83">
        <f>A806+1</f>
        <v>20002</v>
      </c>
      <c r="B810" s="115" t="str">
        <f>IF(A810&lt;&gt;0,INDEX('Plan. Orçamentária'!$D$16:$K$306,MATCH(A810,'Plan. Orçamentária'!$D$16:$D$306,0),3),0)</f>
        <v>50.05.312</v>
      </c>
      <c r="C810" s="584" t="str">
        <f>IF(A810&lt;&gt;0,INDEX('Plan. Orçamentária'!$D$16:$K$306,MATCH(A810,'Plan. Orçamentária'!$D$16:$D$306,0),4),0)</f>
        <v>Bloco autônomo de iluminação de emergência LED, com autonomia mínima de 3 horas, fluxo luminoso de 2.000 até 3.000 lúmens, equipado com 2 faróis</v>
      </c>
      <c r="D810" s="584"/>
      <c r="E810" s="584"/>
      <c r="F810" s="584"/>
      <c r="G810" s="584"/>
      <c r="H810" s="584"/>
      <c r="I810" s="584"/>
      <c r="J810" s="584"/>
      <c r="K810" s="584"/>
      <c r="L810" s="584"/>
      <c r="M810" s="584"/>
      <c r="N810" s="584"/>
      <c r="O810" s="584"/>
      <c r="P810" s="112" t="str">
        <f>IF(A810&lt;&gt;0,INDEX('Plan. Orçamentária'!$D$16:$K$306,MATCH(A810,'Plan. Orçamentária'!$D$16:$D$306,0),5),0)</f>
        <v>UN</v>
      </c>
      <c r="Q810" s="92">
        <f>TRUNC(SUM(O812),2)</f>
        <v>3</v>
      </c>
    </row>
    <row r="811" spans="1:25">
      <c r="A811" s="82"/>
      <c r="B811" s="116"/>
      <c r="C811" s="121"/>
      <c r="D811" s="213"/>
      <c r="E811" s="213"/>
      <c r="F811" s="213"/>
      <c r="G811" s="213"/>
      <c r="H811" s="213"/>
      <c r="I811" s="213"/>
      <c r="J811" s="213"/>
      <c r="K811" s="213"/>
      <c r="L811" s="215"/>
      <c r="M811" s="215"/>
      <c r="N811" s="218"/>
      <c r="O811" s="222" t="s">
        <v>4</v>
      </c>
      <c r="P811" s="113"/>
      <c r="Q811" s="93"/>
      <c r="T811" s="216"/>
      <c r="U811" s="215"/>
      <c r="V811" s="215"/>
      <c r="W811" s="215"/>
      <c r="X811" s="215"/>
      <c r="Y811" s="215"/>
    </row>
    <row r="812" spans="1:25" ht="15.75">
      <c r="A812" s="82"/>
      <c r="B812" s="116"/>
      <c r="C812" s="121"/>
      <c r="D812" s="213"/>
      <c r="E812" s="213"/>
      <c r="F812" s="213"/>
      <c r="G812" s="213"/>
      <c r="H812" s="213"/>
      <c r="I812" s="213"/>
      <c r="J812" s="213"/>
      <c r="K812" s="213"/>
      <c r="L812" s="583" t="s">
        <v>31639</v>
      </c>
      <c r="M812" s="583"/>
      <c r="N812" s="583"/>
      <c r="O812" s="224">
        <v>3</v>
      </c>
      <c r="P812" s="113"/>
      <c r="Q812" s="93"/>
      <c r="S812" s="379"/>
      <c r="T812" s="217"/>
      <c r="U812" s="213"/>
      <c r="V812" s="213"/>
      <c r="W812" s="213"/>
      <c r="X812" s="213"/>
      <c r="Y812" s="213"/>
    </row>
    <row r="813" spans="1:25" ht="15.75">
      <c r="A813" s="82"/>
      <c r="B813" s="116"/>
      <c r="C813" s="121"/>
      <c r="D813" s="213"/>
      <c r="E813" s="213"/>
      <c r="F813" s="213"/>
      <c r="G813" s="213"/>
      <c r="H813" s="213"/>
      <c r="I813" s="213"/>
      <c r="J813" s="213"/>
      <c r="K813" s="213"/>
      <c r="L813" s="213"/>
      <c r="M813" s="213"/>
      <c r="N813" s="213"/>
      <c r="O813" s="217"/>
      <c r="P813" s="113"/>
      <c r="Q813" s="93"/>
      <c r="S813" s="379"/>
      <c r="T813" s="217"/>
      <c r="U813" s="213"/>
      <c r="V813" s="213"/>
      <c r="W813" s="213"/>
      <c r="X813" s="213"/>
      <c r="Y813" s="213"/>
    </row>
    <row r="814" spans="1:25" ht="15.75">
      <c r="A814" s="83">
        <f>A810+1</f>
        <v>20003</v>
      </c>
      <c r="B814" s="115" t="str">
        <f>IF(A814&lt;&gt;0,INDEX('Plan. Orçamentária'!$D$16:$K$306,MATCH(A814,'Plan. Orçamentária'!$D$16:$D$306,0),3),0)</f>
        <v>50.10.120</v>
      </c>
      <c r="C814" s="584" t="str">
        <f>IF(A814&lt;&gt;0,INDEX('Plan. Orçamentária'!$D$16:$K$306,MATCH(A814,'Plan. Orçamentária'!$D$16:$D$306,0),4),0)</f>
        <v>Extintor manual de pó químico seco ABC - capacidade de 6 kg</v>
      </c>
      <c r="D814" s="584"/>
      <c r="E814" s="584"/>
      <c r="F814" s="584"/>
      <c r="G814" s="584"/>
      <c r="H814" s="584"/>
      <c r="I814" s="584"/>
      <c r="J814" s="584"/>
      <c r="K814" s="584"/>
      <c r="L814" s="584"/>
      <c r="M814" s="584"/>
      <c r="N814" s="584"/>
      <c r="O814" s="584"/>
      <c r="P814" s="112" t="str">
        <f>IF(A814&lt;&gt;0,INDEX('Plan. Orçamentária'!$D$16:$K$306,MATCH(A814,'Plan. Orçamentária'!$D$16:$D$306,0),5),0)</f>
        <v>UN</v>
      </c>
      <c r="Q814" s="92">
        <f>TRUNC(SUM(O816),2)</f>
        <v>3</v>
      </c>
      <c r="S814" s="379"/>
    </row>
    <row r="815" spans="1:25" ht="15.75">
      <c r="A815" s="82"/>
      <c r="B815" s="116"/>
      <c r="C815" s="121"/>
      <c r="D815" s="213"/>
      <c r="E815" s="213"/>
      <c r="F815" s="213"/>
      <c r="G815" s="213"/>
      <c r="H815" s="216"/>
      <c r="I815" s="213"/>
      <c r="J815" s="216"/>
      <c r="K815" s="213"/>
      <c r="L815" s="215"/>
      <c r="M815" s="215"/>
      <c r="N815" s="218"/>
      <c r="O815" s="222" t="s">
        <v>4</v>
      </c>
      <c r="P815" s="113"/>
      <c r="Q815" s="93"/>
      <c r="S815" s="379"/>
      <c r="T815" s="216"/>
      <c r="U815" s="215"/>
      <c r="V815" s="215"/>
      <c r="W815" s="215"/>
      <c r="X815" s="215"/>
      <c r="Y815" s="215"/>
    </row>
    <row r="816" spans="1:25" ht="15.75">
      <c r="A816" s="82"/>
      <c r="B816" s="116"/>
      <c r="C816" s="121"/>
      <c r="D816" s="213"/>
      <c r="E816" s="213"/>
      <c r="F816" s="213"/>
      <c r="G816" s="219"/>
      <c r="H816" s="220"/>
      <c r="I816" s="213"/>
      <c r="J816" s="213"/>
      <c r="K816" s="213"/>
      <c r="L816" s="583" t="s">
        <v>31639</v>
      </c>
      <c r="M816" s="583"/>
      <c r="N816" s="583"/>
      <c r="O816" s="224">
        <v>3</v>
      </c>
      <c r="P816" s="113"/>
      <c r="Q816" s="93"/>
      <c r="S816" s="379"/>
      <c r="T816" s="217"/>
      <c r="U816" s="213"/>
      <c r="V816" s="213"/>
      <c r="W816" s="213"/>
      <c r="X816" s="213"/>
      <c r="Y816" s="213"/>
    </row>
    <row r="817" spans="1:25" ht="15.75">
      <c r="A817" s="82"/>
      <c r="B817" s="116"/>
      <c r="C817" s="121"/>
      <c r="D817" s="213"/>
      <c r="E817" s="213"/>
      <c r="F817" s="213"/>
      <c r="G817" s="219"/>
      <c r="H817" s="220"/>
      <c r="I817" s="213"/>
      <c r="J817" s="213"/>
      <c r="K817" s="213"/>
      <c r="L817" s="213"/>
      <c r="M817" s="213"/>
      <c r="N817" s="213"/>
      <c r="O817" s="213"/>
      <c r="P817" s="113"/>
      <c r="Q817" s="93"/>
      <c r="S817" s="379"/>
      <c r="T817" s="213"/>
      <c r="U817" s="213"/>
      <c r="V817" s="213"/>
      <c r="W817" s="213"/>
      <c r="X817" s="213"/>
      <c r="Y817" s="213"/>
    </row>
    <row r="818" spans="1:25" ht="15.75">
      <c r="A818" s="83">
        <f>A814+1</f>
        <v>20004</v>
      </c>
      <c r="B818" s="115" t="str">
        <f>IF(A818&lt;&gt;0,INDEX('Plan. Orçamentária'!$D$16:$K$306,MATCH(A818,'Plan. Orçamentária'!$D$16:$D$306,0),3),0)</f>
        <v>97.02.195</v>
      </c>
      <c r="C818" s="584" t="str">
        <f>IF(A818&lt;&gt;0,INDEX('Plan. Orçamentária'!$D$16:$K$306,MATCH(A818,'Plan. Orçamentária'!$D$16:$D$306,0),4),0)</f>
        <v>Placa de sinalização em PVC fotoluminescente (240x120mm), com indicação de rota de evacuação e saída de emergência</v>
      </c>
      <c r="D818" s="584"/>
      <c r="E818" s="584"/>
      <c r="F818" s="584"/>
      <c r="G818" s="584"/>
      <c r="H818" s="584"/>
      <c r="I818" s="584"/>
      <c r="J818" s="584"/>
      <c r="K818" s="584"/>
      <c r="L818" s="584"/>
      <c r="M818" s="584"/>
      <c r="N818" s="584"/>
      <c r="O818" s="584"/>
      <c r="P818" s="112" t="str">
        <f>IF(A818&lt;&gt;0,INDEX('Plan. Orçamentária'!$D$16:$K$306,MATCH(A818,'Plan. Orçamentária'!$D$16:$D$306,0),5),0)</f>
        <v>UN</v>
      </c>
      <c r="Q818" s="92">
        <f>TRUNC(SUM(O820),2)</f>
        <v>8</v>
      </c>
      <c r="S818" s="379"/>
    </row>
    <row r="819" spans="1:25" ht="15.75">
      <c r="A819" s="82"/>
      <c r="B819" s="116"/>
      <c r="C819" s="121"/>
      <c r="D819" s="213"/>
      <c r="E819" s="213"/>
      <c r="F819" s="213"/>
      <c r="G819" s="213"/>
      <c r="H819" s="216"/>
      <c r="I819" s="213"/>
      <c r="J819" s="216"/>
      <c r="K819" s="213"/>
      <c r="L819" s="215"/>
      <c r="M819" s="215"/>
      <c r="N819" s="218"/>
      <c r="O819" s="222" t="s">
        <v>4</v>
      </c>
      <c r="P819" s="113"/>
      <c r="Q819" s="93"/>
      <c r="S819" s="379"/>
      <c r="T819" s="216"/>
      <c r="U819" s="215"/>
      <c r="V819" s="215"/>
      <c r="W819" s="215"/>
      <c r="X819" s="215"/>
      <c r="Y819" s="215"/>
    </row>
    <row r="820" spans="1:25" ht="15.75">
      <c r="A820" s="82"/>
      <c r="B820" s="116"/>
      <c r="C820" s="121"/>
      <c r="D820" s="213"/>
      <c r="E820" s="213"/>
      <c r="F820" s="213"/>
      <c r="G820" s="219"/>
      <c r="H820" s="217"/>
      <c r="I820" s="213"/>
      <c r="J820" s="217"/>
      <c r="K820" s="213"/>
      <c r="L820" s="583" t="s">
        <v>31639</v>
      </c>
      <c r="M820" s="583"/>
      <c r="N820" s="583"/>
      <c r="O820" s="224">
        <v>8</v>
      </c>
      <c r="P820" s="113"/>
      <c r="Q820" s="93"/>
      <c r="S820" s="379"/>
      <c r="T820" s="217"/>
      <c r="U820" s="213"/>
      <c r="V820" s="221"/>
      <c r="W820" s="213"/>
      <c r="X820" s="221"/>
      <c r="Y820" s="213"/>
    </row>
    <row r="821" spans="1:25" ht="15.95" customHeight="1">
      <c r="A821" s="82"/>
      <c r="B821" s="116"/>
      <c r="C821" s="121"/>
      <c r="D821" s="213"/>
      <c r="E821" s="213"/>
      <c r="F821" s="213"/>
      <c r="G821" s="219"/>
      <c r="H821" s="217"/>
      <c r="I821" s="213"/>
      <c r="J821" s="217"/>
      <c r="K821" s="213"/>
      <c r="L821" s="213"/>
      <c r="M821" s="213"/>
      <c r="N821" s="213"/>
      <c r="O821" s="217"/>
      <c r="P821" s="113"/>
      <c r="Q821" s="93"/>
      <c r="S821" s="380"/>
      <c r="T821" s="217"/>
      <c r="U821" s="213"/>
      <c r="V821" s="213"/>
      <c r="W821" s="213"/>
      <c r="X821" s="213"/>
      <c r="Y821" s="213"/>
    </row>
    <row r="822" spans="1:25" ht="15.75">
      <c r="A822" s="83">
        <f>A818+1</f>
        <v>20005</v>
      </c>
      <c r="B822" s="115">
        <f>IF(A822&lt;&gt;0,INDEX('Plan. Orçamentária'!$D$16:$K$306,MATCH(A822,'Plan. Orçamentária'!$D$16:$D$306,0),3),0)</f>
        <v>102500</v>
      </c>
      <c r="C822" s="584" t="str">
        <f>IF(A822&lt;&gt;0,INDEX('Plan. Orçamentária'!$D$16:$K$306,MATCH(A822,'Plan. Orçamentária'!$D$16:$D$306,0),4),0)</f>
        <v>PINTURA DE DEMARCAÇÃO DE VAGA COM TINTA ACRÍLICA, E = 10 CM, APLICAÇÃO MANUAL. AF_05/2021</v>
      </c>
      <c r="D822" s="584"/>
      <c r="E822" s="584"/>
      <c r="F822" s="584"/>
      <c r="G822" s="584"/>
      <c r="H822" s="584"/>
      <c r="I822" s="584"/>
      <c r="J822" s="584"/>
      <c r="K822" s="584"/>
      <c r="L822" s="584"/>
      <c r="M822" s="584"/>
      <c r="N822" s="584"/>
      <c r="O822" s="584"/>
      <c r="P822" s="112" t="str">
        <f>IF(A822&lt;&gt;0,INDEX('Plan. Orçamentária'!$D$16:$K$306,MATCH(A822,'Plan. Orçamentária'!$D$16:$D$306,0),5),0)</f>
        <v>M</v>
      </c>
      <c r="Q822" s="92">
        <f>TRUNC(SUM(O824),2)</f>
        <v>30</v>
      </c>
      <c r="S822" s="379"/>
    </row>
    <row r="823" spans="1:25">
      <c r="A823" s="82"/>
      <c r="B823" s="116"/>
      <c r="C823" s="121"/>
      <c r="D823" s="213"/>
      <c r="E823" s="213"/>
      <c r="F823" s="213"/>
      <c r="G823" s="213"/>
      <c r="H823" s="216"/>
      <c r="I823" s="213"/>
      <c r="J823" s="215"/>
      <c r="K823" s="213"/>
      <c r="L823" s="215"/>
      <c r="M823" s="215"/>
      <c r="N823" s="218"/>
      <c r="O823" s="222" t="s">
        <v>4</v>
      </c>
      <c r="P823" s="113"/>
      <c r="Q823" s="93"/>
      <c r="T823" s="216"/>
      <c r="U823" s="215"/>
      <c r="V823" s="215"/>
      <c r="W823" s="215"/>
      <c r="X823" s="215"/>
      <c r="Y823" s="215"/>
    </row>
    <row r="824" spans="1:25">
      <c r="A824" s="82"/>
      <c r="B824" s="116"/>
      <c r="C824" s="121"/>
      <c r="D824" s="213"/>
      <c r="E824" s="213"/>
      <c r="F824" s="213"/>
      <c r="G824" s="219"/>
      <c r="H824" s="220"/>
      <c r="I824" s="213"/>
      <c r="J824" s="220"/>
      <c r="K824" s="213"/>
      <c r="L824" s="583" t="s">
        <v>31639</v>
      </c>
      <c r="M824" s="583"/>
      <c r="N824" s="583"/>
      <c r="O824" s="224">
        <f>Q814*10</f>
        <v>30</v>
      </c>
      <c r="P824" s="113"/>
      <c r="Q824" s="93"/>
      <c r="T824" s="217"/>
      <c r="U824" s="213"/>
      <c r="V824" s="213"/>
      <c r="W824" s="213"/>
      <c r="X824" s="213"/>
      <c r="Y824" s="213"/>
    </row>
    <row r="825" spans="1:25">
      <c r="A825" s="82"/>
      <c r="B825" s="116"/>
      <c r="C825" s="121"/>
      <c r="D825" s="213"/>
      <c r="E825" s="213"/>
      <c r="F825" s="213"/>
      <c r="G825" s="219"/>
      <c r="H825" s="220"/>
      <c r="I825" s="213"/>
      <c r="J825" s="213"/>
      <c r="K825" s="213"/>
      <c r="L825" s="213"/>
      <c r="M825" s="213"/>
      <c r="N825" s="213"/>
      <c r="O825" s="213"/>
      <c r="P825" s="113"/>
      <c r="Q825" s="93"/>
      <c r="T825" s="213"/>
      <c r="U825" s="213"/>
      <c r="V825" s="213"/>
      <c r="W825" s="213"/>
      <c r="X825" s="213"/>
      <c r="Y825" s="213"/>
    </row>
    <row r="826" spans="1:25" ht="15.75">
      <c r="A826" s="83">
        <f>A822+1</f>
        <v>20006</v>
      </c>
      <c r="B826" s="115">
        <f>IF(A826&lt;&gt;0,INDEX('Plan. Orçamentária'!$D$16:$K$306,MATCH(A826,'Plan. Orçamentária'!$D$16:$D$306,0),3),0)</f>
        <v>20005036</v>
      </c>
      <c r="C826" s="584" t="str">
        <f>IF(A826&lt;&gt;0,INDEX('Plan. Orçamentária'!$D$16:$K$306,MATCH(A826,'Plan. Orçamentária'!$D$16:$D$306,0),4),0)</f>
        <v>SERVIÇOS TÉCNICOS PROFISSIONAIS PARA OBTENÇÃO DO AVCB JUNTO AO CORPO DE BOMBEIROS PARA EDIFICAÇÕES ATÉ 2000 M2</v>
      </c>
      <c r="D826" s="584"/>
      <c r="E826" s="584"/>
      <c r="F826" s="584"/>
      <c r="G826" s="584"/>
      <c r="H826" s="584"/>
      <c r="I826" s="584"/>
      <c r="J826" s="584"/>
      <c r="K826" s="584"/>
      <c r="L826" s="584"/>
      <c r="M826" s="584"/>
      <c r="N826" s="584"/>
      <c r="O826" s="584"/>
      <c r="P826" s="112" t="str">
        <f>IF(A826&lt;&gt;0,INDEX('Plan. Orçamentária'!$D$16:$K$306,MATCH(A826,'Plan. Orçamentária'!$D$16:$D$306,0),5),0)</f>
        <v>GL</v>
      </c>
      <c r="Q826" s="92">
        <f>TRUNC(SUM(O828),2)</f>
        <v>1</v>
      </c>
      <c r="S826" s="379"/>
    </row>
    <row r="827" spans="1:25">
      <c r="A827" s="82"/>
      <c r="B827" s="116"/>
      <c r="C827" s="121"/>
      <c r="D827" s="213"/>
      <c r="E827" s="213"/>
      <c r="F827" s="213"/>
      <c r="G827" s="213"/>
      <c r="H827" s="216"/>
      <c r="I827" s="213"/>
      <c r="J827" s="215"/>
      <c r="K827" s="213"/>
      <c r="L827" s="215"/>
      <c r="M827" s="215"/>
      <c r="N827" s="218"/>
      <c r="O827" s="222" t="s">
        <v>4</v>
      </c>
      <c r="P827" s="113"/>
      <c r="Q827" s="93"/>
      <c r="T827" s="216"/>
      <c r="U827" s="215"/>
      <c r="V827" s="215"/>
      <c r="W827" s="215"/>
      <c r="X827" s="215"/>
      <c r="Y827" s="215"/>
    </row>
    <row r="828" spans="1:25">
      <c r="A828" s="82"/>
      <c r="B828" s="116"/>
      <c r="C828" s="121"/>
      <c r="D828" s="213"/>
      <c r="E828" s="213"/>
      <c r="F828" s="213"/>
      <c r="G828" s="219"/>
      <c r="H828" s="220"/>
      <c r="I828" s="213"/>
      <c r="J828" s="220"/>
      <c r="K828" s="213"/>
      <c r="L828" s="583" t="s">
        <v>31639</v>
      </c>
      <c r="M828" s="583"/>
      <c r="N828" s="583"/>
      <c r="O828" s="224">
        <v>1</v>
      </c>
      <c r="P828" s="113"/>
      <c r="Q828" s="93"/>
      <c r="T828" s="217"/>
      <c r="U828" s="213"/>
      <c r="V828" s="213"/>
      <c r="W828" s="213"/>
      <c r="X828" s="213"/>
      <c r="Y828" s="213"/>
    </row>
    <row r="829" spans="1:25">
      <c r="A829" s="82"/>
      <c r="B829" s="116"/>
      <c r="C829" s="121"/>
      <c r="D829" s="213"/>
      <c r="E829" s="213"/>
      <c r="F829" s="213"/>
      <c r="G829" s="219"/>
      <c r="H829" s="220"/>
      <c r="I829" s="213"/>
      <c r="J829" s="213"/>
      <c r="K829" s="213"/>
      <c r="L829" s="213"/>
      <c r="M829" s="213"/>
      <c r="N829" s="213"/>
      <c r="O829" s="213"/>
      <c r="P829" s="113"/>
      <c r="Q829" s="93"/>
      <c r="T829" s="213"/>
      <c r="U829" s="213"/>
      <c r="V829" s="213"/>
      <c r="W829" s="213"/>
      <c r="X829" s="213"/>
      <c r="Y829" s="213"/>
    </row>
    <row r="830" spans="1:25" ht="15" customHeight="1">
      <c r="A830" s="84"/>
      <c r="B830" s="425">
        <v>21</v>
      </c>
      <c r="C830" s="424" t="str">
        <f>'Plan. Orçamentária'!E260</f>
        <v xml:space="preserve">LIMPEZA FINAL </v>
      </c>
      <c r="D830" s="424"/>
      <c r="E830" s="424"/>
      <c r="F830" s="424"/>
      <c r="G830" s="424"/>
      <c r="H830" s="424"/>
      <c r="I830" s="424"/>
      <c r="J830" s="424"/>
      <c r="K830" s="424"/>
      <c r="L830" s="424"/>
      <c r="M830" s="424"/>
      <c r="N830" s="424"/>
      <c r="O830" s="424"/>
      <c r="P830" s="421"/>
      <c r="Q830" s="422"/>
      <c r="T830" s="391"/>
    </row>
    <row r="831" spans="1:25">
      <c r="A831" s="83">
        <f>'Plan. Orçamentária'!D261</f>
        <v>21001</v>
      </c>
      <c r="B831" s="115" t="str">
        <f>IF(A831&lt;&gt;0,INDEX('Plan. Orçamentária'!$D$16:$K$306,MATCH(A831,'Plan. Orçamentária'!$D$16:$D$306,0),3),0)</f>
        <v>55.01.020</v>
      </c>
      <c r="C831" s="584" t="str">
        <f>IF(A831&lt;&gt;0,INDEX('Plan. Orçamentária'!$D$16:$K$306,MATCH(A831,'Plan. Orçamentária'!$D$16:$D$306,0),4),0)</f>
        <v>Limpeza final da obra</v>
      </c>
      <c r="D831" s="584"/>
      <c r="E831" s="584"/>
      <c r="F831" s="584"/>
      <c r="G831" s="584"/>
      <c r="H831" s="584"/>
      <c r="I831" s="584"/>
      <c r="J831" s="584"/>
      <c r="K831" s="584"/>
      <c r="L831" s="584"/>
      <c r="M831" s="584"/>
      <c r="N831" s="584"/>
      <c r="O831" s="584"/>
      <c r="P831" s="112" t="str">
        <f>IF(A831&lt;&gt;0,INDEX('Plan. Orçamentária'!$D$16:$K$306,MATCH(A831,'Plan. Orçamentária'!$D$16:$D$306,0),5),0)</f>
        <v>M2</v>
      </c>
      <c r="Q831" s="92">
        <f>TRUNC(SUM(O833),2)</f>
        <v>44.05</v>
      </c>
    </row>
    <row r="832" spans="1:25">
      <c r="A832" s="82"/>
      <c r="B832" s="116"/>
      <c r="C832" s="121"/>
      <c r="D832" s="213"/>
      <c r="E832" s="213"/>
      <c r="F832" s="213"/>
      <c r="G832" s="216"/>
      <c r="H832" s="216"/>
      <c r="J832" s="216"/>
      <c r="K832" s="215"/>
      <c r="L832" s="215"/>
      <c r="M832" s="215"/>
      <c r="N832" s="218"/>
      <c r="O832" s="222" t="s">
        <v>4</v>
      </c>
      <c r="P832" s="113"/>
      <c r="Q832" s="93"/>
      <c r="T832" s="216"/>
      <c r="U832" s="215"/>
      <c r="V832" s="215"/>
      <c r="W832" s="215"/>
      <c r="X832" s="215"/>
      <c r="Y832" s="215"/>
    </row>
    <row r="833" spans="1:25">
      <c r="A833" s="82"/>
      <c r="B833" s="116"/>
      <c r="C833" s="121"/>
      <c r="D833" s="213"/>
      <c r="E833" s="213"/>
      <c r="F833" s="213"/>
      <c r="G833" s="213"/>
      <c r="H833" s="219"/>
      <c r="I833" s="213"/>
      <c r="J833" s="220"/>
      <c r="K833" s="213"/>
      <c r="L833" s="213"/>
      <c r="M833" s="213"/>
      <c r="N833" s="213"/>
      <c r="O833" s="433">
        <f>Q672</f>
        <v>44.05</v>
      </c>
      <c r="P833" s="113"/>
      <c r="Q833" s="93"/>
      <c r="T833" s="217"/>
      <c r="U833" s="213"/>
      <c r="V833" s="213"/>
      <c r="W833" s="213"/>
      <c r="X833" s="213"/>
      <c r="Y833" s="213"/>
    </row>
    <row r="834" spans="1:25" ht="15" customHeight="1">
      <c r="A834" s="84"/>
      <c r="B834" s="418"/>
      <c r="C834" s="423" t="str">
        <f>'Plan. Orçamentária'!$E$15</f>
        <v>SERVIÇOS PRELIMINARES</v>
      </c>
      <c r="D834" s="423"/>
      <c r="E834" s="423"/>
      <c r="F834" s="423"/>
      <c r="G834" s="423"/>
      <c r="H834" s="423"/>
      <c r="I834" s="423"/>
      <c r="J834" s="423"/>
      <c r="K834" s="423"/>
      <c r="L834" s="423"/>
      <c r="M834" s="423"/>
      <c r="N834" s="423"/>
      <c r="O834" s="423"/>
      <c r="P834" s="419"/>
      <c r="Q834" s="420"/>
      <c r="T834" s="391"/>
    </row>
    <row r="835" spans="1:25" ht="15" customHeight="1">
      <c r="A835" s="84"/>
      <c r="B835" s="425">
        <v>22</v>
      </c>
      <c r="C835" s="424" t="str">
        <f>'Plan. Orçamentária'!E264</f>
        <v>INSTALAÇÕES ELÉTRICAS</v>
      </c>
      <c r="D835" s="424"/>
      <c r="E835" s="424"/>
      <c r="F835" s="424"/>
      <c r="G835" s="424"/>
      <c r="H835" s="424"/>
      <c r="I835" s="424"/>
      <c r="J835" s="424"/>
      <c r="K835" s="424"/>
      <c r="L835" s="424"/>
      <c r="M835" s="424"/>
      <c r="N835" s="424"/>
      <c r="O835" s="424"/>
      <c r="P835" s="421"/>
      <c r="Q835" s="422"/>
      <c r="T835" s="391"/>
    </row>
    <row r="836" spans="1:25">
      <c r="A836" s="83">
        <f>'Plan. Orçamentária'!D265</f>
        <v>22001</v>
      </c>
      <c r="B836" s="115">
        <f>IF(A836&lt;&gt;0,INDEX('Plan. Orçamentária'!$D$16:$K$306,MATCH(A836,'Plan. Orçamentária'!$D$16:$D$306,0),3),0)</f>
        <v>91928</v>
      </c>
      <c r="C836" s="584" t="str">
        <f>IF(A836&lt;&gt;0,INDEX('Plan. Orçamentária'!$D$16:$K$306,MATCH(A836,'Plan. Orçamentária'!$D$16:$D$306,0),4),0)</f>
        <v>CABO DE COBRE FLEXÍVEL ISOLADO, 4 MM², ANTI-CHAMA 450/750 V, PARA CIRCUITOS TERMINAIS - FORNECIMENTO E INSTALAÇÃO. AF_03/2023</v>
      </c>
      <c r="D836" s="584"/>
      <c r="E836" s="584"/>
      <c r="F836" s="584"/>
      <c r="G836" s="584"/>
      <c r="H836" s="584"/>
      <c r="I836" s="584"/>
      <c r="J836" s="584"/>
      <c r="K836" s="584"/>
      <c r="L836" s="584"/>
      <c r="M836" s="584"/>
      <c r="N836" s="584"/>
      <c r="O836" s="584"/>
      <c r="P836" s="112" t="str">
        <f>IF(A836&lt;&gt;0,INDEX('Plan. Orçamentária'!$D$16:$K$306,MATCH(A836,'Plan. Orçamentária'!$D$16:$D$306,0),5),0)</f>
        <v>M</v>
      </c>
      <c r="Q836" s="92">
        <f>TRUNC(SUM(O838),2)</f>
        <v>192</v>
      </c>
    </row>
    <row r="837" spans="1:25">
      <c r="A837" s="82"/>
      <c r="B837" s="116"/>
      <c r="C837" s="121"/>
      <c r="D837" s="213"/>
      <c r="E837" s="213"/>
      <c r="F837" s="213"/>
      <c r="G837" s="216"/>
      <c r="H837" s="216"/>
      <c r="J837" s="216"/>
      <c r="K837" s="215"/>
      <c r="L837" s="215"/>
      <c r="M837" s="215"/>
      <c r="N837" s="218"/>
      <c r="O837" s="222" t="s">
        <v>4</v>
      </c>
      <c r="P837" s="113"/>
      <c r="Q837" s="93"/>
      <c r="T837" s="216"/>
      <c r="U837" s="215"/>
      <c r="V837" s="215"/>
      <c r="W837" s="215"/>
      <c r="X837" s="215"/>
      <c r="Y837" s="215"/>
    </row>
    <row r="838" spans="1:25">
      <c r="A838" s="82"/>
      <c r="B838" s="116"/>
      <c r="C838" s="121"/>
      <c r="D838" s="213"/>
      <c r="E838" s="213"/>
      <c r="F838" s="213"/>
      <c r="G838" s="213"/>
      <c r="H838" s="219"/>
      <c r="I838" s="213"/>
      <c r="J838" s="220"/>
      <c r="K838" s="213"/>
      <c r="L838" s="213"/>
      <c r="M838" s="213"/>
      <c r="N838" s="213"/>
      <c r="O838" s="224">
        <f>40*3+6*4*3</f>
        <v>192</v>
      </c>
      <c r="P838" s="113"/>
      <c r="Q838" s="93"/>
      <c r="T838" s="217"/>
      <c r="U838" s="213"/>
      <c r="V838" s="213"/>
      <c r="W838" s="213"/>
      <c r="X838" s="213"/>
      <c r="Y838" s="213"/>
    </row>
    <row r="839" spans="1:25">
      <c r="A839" s="82"/>
      <c r="B839" s="116"/>
      <c r="C839" s="121"/>
      <c r="D839" s="213"/>
      <c r="E839" s="213"/>
      <c r="F839" s="213"/>
      <c r="G839" s="213"/>
      <c r="H839" s="219"/>
      <c r="I839" s="213"/>
      <c r="J839" s="220"/>
      <c r="K839" s="213"/>
      <c r="L839" s="213"/>
      <c r="M839" s="213"/>
      <c r="N839" s="213"/>
      <c r="O839" s="217"/>
      <c r="P839" s="113"/>
      <c r="Q839" s="93"/>
      <c r="T839" s="217"/>
      <c r="U839" s="213"/>
      <c r="V839" s="213"/>
      <c r="W839" s="213"/>
      <c r="X839" s="213"/>
      <c r="Y839" s="213"/>
    </row>
    <row r="840" spans="1:25">
      <c r="A840" s="83">
        <f>A836+1</f>
        <v>22002</v>
      </c>
      <c r="B840" s="115">
        <f>IF(A840&lt;&gt;0,INDEX('Plan. Orçamentária'!$D$16:$K$306,MATCH(A840,'Plan. Orçamentária'!$D$16:$D$306,0),3),0)</f>
        <v>91857</v>
      </c>
      <c r="C840" s="584" t="str">
        <f>IF(A840&lt;&gt;0,INDEX('Plan. Orçamentária'!$D$16:$K$306,MATCH(A840,'Plan. Orçamentária'!$D$16:$D$306,0),4),0)</f>
        <v>ELETRODUTO FLEXÍVEL CORRUGADO REFORÇADO, PVC, DN 32 MM (1"), PARA CIRCUITOS TERMINAIS, INSTALADO EM PAREDE - FORNECIMENTO E INSTALAÇÃO. AF_03/2023</v>
      </c>
      <c r="D840" s="584"/>
      <c r="E840" s="584"/>
      <c r="F840" s="584"/>
      <c r="G840" s="584"/>
      <c r="H840" s="584"/>
      <c r="I840" s="584"/>
      <c r="J840" s="584"/>
      <c r="K840" s="584"/>
      <c r="L840" s="584"/>
      <c r="M840" s="584"/>
      <c r="N840" s="584"/>
      <c r="O840" s="584"/>
      <c r="P840" s="112" t="str">
        <f>IF(A840&lt;&gt;0,INDEX('Plan. Orçamentária'!$D$16:$K$306,MATCH(A840,'Plan. Orçamentária'!$D$16:$D$306,0),5),0)</f>
        <v>M</v>
      </c>
      <c r="Q840" s="92">
        <f>TRUNC(SUM(O842),2)</f>
        <v>40</v>
      </c>
    </row>
    <row r="841" spans="1:25">
      <c r="A841" s="82"/>
      <c r="B841" s="116"/>
      <c r="C841" s="121"/>
      <c r="D841" s="213"/>
      <c r="E841" s="213"/>
      <c r="F841" s="213"/>
      <c r="G841" s="213"/>
      <c r="H841" s="213"/>
      <c r="I841" s="213"/>
      <c r="J841" s="213"/>
      <c r="K841" s="213"/>
      <c r="L841" s="215"/>
      <c r="M841" s="215"/>
      <c r="N841" s="218"/>
      <c r="O841" s="222" t="s">
        <v>4</v>
      </c>
      <c r="P841" s="113"/>
      <c r="Q841" s="93"/>
      <c r="T841" s="216"/>
      <c r="U841" s="215"/>
      <c r="V841" s="215"/>
      <c r="W841" s="215"/>
      <c r="X841" s="215"/>
      <c r="Y841" s="215"/>
    </row>
    <row r="842" spans="1:25" ht="15.75">
      <c r="A842" s="82"/>
      <c r="B842" s="116"/>
      <c r="C842" s="121"/>
      <c r="D842" s="213"/>
      <c r="E842" s="213"/>
      <c r="F842" s="213"/>
      <c r="G842" s="213"/>
      <c r="H842" s="213"/>
      <c r="I842" s="213"/>
      <c r="J842" s="213"/>
      <c r="K842" s="213"/>
      <c r="L842" s="213"/>
      <c r="M842" s="213"/>
      <c r="N842" s="213"/>
      <c r="O842" s="224">
        <v>40</v>
      </c>
      <c r="P842" s="113"/>
      <c r="Q842" s="93"/>
      <c r="S842" s="379"/>
      <c r="T842" s="217"/>
      <c r="U842" s="213"/>
      <c r="V842" s="213"/>
      <c r="W842" s="213"/>
      <c r="X842" s="213"/>
      <c r="Y842" s="213"/>
    </row>
    <row r="843" spans="1:25" ht="15.75">
      <c r="A843" s="82"/>
      <c r="B843" s="116"/>
      <c r="C843" s="121"/>
      <c r="D843" s="213"/>
      <c r="E843" s="213"/>
      <c r="F843" s="213"/>
      <c r="G843" s="213"/>
      <c r="H843" s="213"/>
      <c r="I843" s="213"/>
      <c r="J843" s="213"/>
      <c r="K843" s="213"/>
      <c r="L843" s="213"/>
      <c r="M843" s="213"/>
      <c r="N843" s="213"/>
      <c r="O843" s="217"/>
      <c r="P843" s="113"/>
      <c r="Q843" s="93"/>
      <c r="S843" s="379"/>
      <c r="T843" s="217"/>
      <c r="U843" s="213"/>
      <c r="V843" s="213"/>
      <c r="W843" s="213"/>
      <c r="X843" s="213"/>
      <c r="Y843" s="213"/>
    </row>
    <row r="844" spans="1:25" ht="15.75">
      <c r="A844" s="83">
        <f>A840+1</f>
        <v>22003</v>
      </c>
      <c r="B844" s="115" t="str">
        <f>IF(A844&lt;&gt;0,INDEX('Plan. Orçamentária'!$D$16:$K$306,MATCH(A844,'Plan. Orçamentária'!$D$16:$D$306,0),3),0)</f>
        <v>41.10.430</v>
      </c>
      <c r="C844" s="584" t="str">
        <f>IF(A844&lt;&gt;0,INDEX('Plan. Orçamentária'!$D$16:$K$306,MATCH(A844,'Plan. Orçamentária'!$D$16:$D$306,0),4),0)</f>
        <v>Poste telecônico reto em aço SAE 1010/1020 galvanizado a fogo, altura de 6,00 m</v>
      </c>
      <c r="D844" s="584"/>
      <c r="E844" s="584"/>
      <c r="F844" s="584"/>
      <c r="G844" s="584"/>
      <c r="H844" s="584"/>
      <c r="I844" s="584"/>
      <c r="J844" s="584"/>
      <c r="K844" s="584"/>
      <c r="L844" s="584"/>
      <c r="M844" s="584"/>
      <c r="N844" s="584"/>
      <c r="O844" s="584"/>
      <c r="P844" s="112" t="str">
        <f>IF(A844&lt;&gt;0,INDEX('Plan. Orçamentária'!$D$16:$K$306,MATCH(A844,'Plan. Orçamentária'!$D$16:$D$306,0),5),0)</f>
        <v>UN</v>
      </c>
      <c r="Q844" s="92">
        <f>TRUNC(SUM(O846),2)</f>
        <v>4</v>
      </c>
      <c r="S844" s="379"/>
    </row>
    <row r="845" spans="1:25" ht="15.75">
      <c r="A845" s="82"/>
      <c r="B845" s="116"/>
      <c r="C845" s="121"/>
      <c r="D845" s="213"/>
      <c r="E845" s="213"/>
      <c r="F845" s="213"/>
      <c r="G845" s="213"/>
      <c r="H845" s="216"/>
      <c r="I845" s="213"/>
      <c r="J845" s="216"/>
      <c r="K845" s="213"/>
      <c r="L845" s="215"/>
      <c r="M845" s="215"/>
      <c r="N845" s="218"/>
      <c r="O845" s="222" t="s">
        <v>4</v>
      </c>
      <c r="P845" s="113"/>
      <c r="Q845" s="93"/>
      <c r="S845" s="379"/>
      <c r="T845" s="216"/>
      <c r="U845" s="215"/>
      <c r="V845" s="215"/>
      <c r="W845" s="215"/>
      <c r="X845" s="215"/>
      <c r="Y845" s="215"/>
    </row>
    <row r="846" spans="1:25" ht="15.75">
      <c r="A846" s="82"/>
      <c r="B846" s="116"/>
      <c r="C846" s="121"/>
      <c r="D846" s="213"/>
      <c r="E846" s="213"/>
      <c r="F846" s="213"/>
      <c r="G846" s="219"/>
      <c r="H846" s="220"/>
      <c r="I846" s="213"/>
      <c r="J846" s="213"/>
      <c r="K846" s="213"/>
      <c r="L846" s="213"/>
      <c r="M846" s="213"/>
      <c r="N846" s="213"/>
      <c r="O846" s="224">
        <v>4</v>
      </c>
      <c r="P846" s="113"/>
      <c r="Q846" s="93"/>
      <c r="S846" s="379"/>
      <c r="T846" s="217"/>
      <c r="U846" s="213"/>
      <c r="V846" s="213"/>
      <c r="W846" s="213"/>
      <c r="X846" s="213"/>
      <c r="Y846" s="213"/>
    </row>
    <row r="847" spans="1:25" ht="15.75">
      <c r="A847" s="82"/>
      <c r="B847" s="116"/>
      <c r="C847" s="121"/>
      <c r="D847" s="213"/>
      <c r="E847" s="213"/>
      <c r="F847" s="213"/>
      <c r="G847" s="219"/>
      <c r="H847" s="220"/>
      <c r="I847" s="213"/>
      <c r="J847" s="213"/>
      <c r="K847" s="213"/>
      <c r="L847" s="213"/>
      <c r="M847" s="213"/>
      <c r="N847" s="213"/>
      <c r="O847" s="213"/>
      <c r="P847" s="113"/>
      <c r="Q847" s="93"/>
      <c r="S847" s="379"/>
      <c r="T847" s="213"/>
      <c r="U847" s="213"/>
      <c r="V847" s="213"/>
      <c r="W847" s="213"/>
      <c r="X847" s="213"/>
      <c r="Y847" s="213"/>
    </row>
    <row r="848" spans="1:25" ht="15.75">
      <c r="A848" s="83">
        <f>A844+1</f>
        <v>22004</v>
      </c>
      <c r="B848" s="115" t="str">
        <f>IF(A848&lt;&gt;0,INDEX('Plan. Orçamentária'!$D$16:$K$306,MATCH(A848,'Plan. Orçamentária'!$D$16:$D$306,0),3),0)</f>
        <v>41.11.440</v>
      </c>
      <c r="C848" s="584" t="str">
        <f>IF(A848&lt;&gt;0,INDEX('Plan. Orçamentária'!$D$16:$K$306,MATCH(A848,'Plan. Orçamentária'!$D$16:$D$306,0),4),0)</f>
        <v>Suporte tubular de fixação em poste para 1 luminária tipo pétala</v>
      </c>
      <c r="D848" s="584"/>
      <c r="E848" s="584"/>
      <c r="F848" s="584"/>
      <c r="G848" s="584"/>
      <c r="H848" s="584"/>
      <c r="I848" s="584"/>
      <c r="J848" s="584"/>
      <c r="K848" s="584"/>
      <c r="L848" s="584"/>
      <c r="M848" s="584"/>
      <c r="N848" s="584"/>
      <c r="O848" s="584"/>
      <c r="P848" s="112" t="str">
        <f>IF(A848&lt;&gt;0,INDEX('Plan. Orçamentária'!$D$16:$K$306,MATCH(A848,'Plan. Orçamentária'!$D$16:$D$306,0),5),0)</f>
        <v>UN</v>
      </c>
      <c r="Q848" s="92">
        <f>TRUNC(SUM(O850),2)</f>
        <v>4</v>
      </c>
      <c r="S848" s="379"/>
    </row>
    <row r="849" spans="1:25" ht="15.75">
      <c r="A849" s="82"/>
      <c r="B849" s="116"/>
      <c r="C849" s="121"/>
      <c r="D849" s="213"/>
      <c r="E849" s="213"/>
      <c r="F849" s="213"/>
      <c r="G849" s="213"/>
      <c r="H849" s="216"/>
      <c r="I849" s="213"/>
      <c r="J849" s="216"/>
      <c r="K849" s="213"/>
      <c r="L849" s="215"/>
      <c r="M849" s="215"/>
      <c r="N849" s="218"/>
      <c r="O849" s="222" t="s">
        <v>4</v>
      </c>
      <c r="P849" s="113"/>
      <c r="Q849" s="93"/>
      <c r="S849" s="379"/>
      <c r="T849" s="216"/>
      <c r="U849" s="215"/>
      <c r="V849" s="215"/>
      <c r="W849" s="215"/>
      <c r="X849" s="215"/>
      <c r="Y849" s="215"/>
    </row>
    <row r="850" spans="1:25" ht="15.75">
      <c r="A850" s="82"/>
      <c r="B850" s="116"/>
      <c r="C850" s="121"/>
      <c r="D850" s="213"/>
      <c r="E850" s="213"/>
      <c r="F850" s="213"/>
      <c r="G850" s="219"/>
      <c r="H850" s="217"/>
      <c r="I850" s="213"/>
      <c r="J850" s="217"/>
      <c r="K850" s="213"/>
      <c r="L850" s="224"/>
      <c r="M850" s="213"/>
      <c r="N850" s="213"/>
      <c r="O850" s="224">
        <v>4</v>
      </c>
      <c r="P850" s="113"/>
      <c r="Q850" s="93"/>
      <c r="S850" s="379"/>
      <c r="T850" s="217"/>
      <c r="U850" s="213"/>
      <c r="V850" s="221"/>
      <c r="W850" s="213"/>
      <c r="X850" s="221"/>
      <c r="Y850" s="213"/>
    </row>
    <row r="851" spans="1:25" ht="15.75">
      <c r="A851" s="82"/>
      <c r="B851" s="116"/>
      <c r="C851" s="121"/>
      <c r="D851" s="213"/>
      <c r="E851" s="213"/>
      <c r="F851" s="213"/>
      <c r="G851" s="219"/>
      <c r="H851" s="217"/>
      <c r="I851" s="213"/>
      <c r="J851" s="217"/>
      <c r="K851" s="213"/>
      <c r="L851" s="213"/>
      <c r="M851" s="213"/>
      <c r="N851" s="213"/>
      <c r="O851" s="217"/>
      <c r="P851" s="113"/>
      <c r="Q851" s="93"/>
      <c r="S851" s="380"/>
      <c r="T851" s="217"/>
      <c r="U851" s="213"/>
      <c r="V851" s="213"/>
      <c r="W851" s="213"/>
      <c r="X851" s="213"/>
      <c r="Y851" s="213"/>
    </row>
    <row r="852" spans="1:25" ht="15.75">
      <c r="A852" s="83">
        <f>A848+1</f>
        <v>22005</v>
      </c>
      <c r="B852" s="115" t="str">
        <f>IF(A852&lt;&gt;0,INDEX('Plan. Orçamentária'!$D$16:$K$306,MATCH(A852,'Plan. Orçamentária'!$D$16:$D$306,0),3),0)</f>
        <v>41.11.116</v>
      </c>
      <c r="C852" s="584" t="str">
        <f>IF(A852&lt;&gt;0,INDEX('Plan. Orçamentária'!$D$16:$K$306,MATCH(A852,'Plan. Orçamentária'!$D$16:$D$306,0),4),0)</f>
        <v>Luminária LED retangular para poste, fluxo luminoso de 5000 a 5500 lm - potência de 50W</v>
      </c>
      <c r="D852" s="584"/>
      <c r="E852" s="584"/>
      <c r="F852" s="584"/>
      <c r="G852" s="584"/>
      <c r="H852" s="584"/>
      <c r="I852" s="584"/>
      <c r="J852" s="584"/>
      <c r="K852" s="584"/>
      <c r="L852" s="584"/>
      <c r="M852" s="584"/>
      <c r="N852" s="584"/>
      <c r="O852" s="584"/>
      <c r="P852" s="112" t="str">
        <f>IF(A852&lt;&gt;0,INDEX('Plan. Orçamentária'!$D$16:$K$306,MATCH(A852,'Plan. Orçamentária'!$D$16:$D$306,0),5),0)</f>
        <v>UN</v>
      </c>
      <c r="Q852" s="92">
        <f>TRUNC(SUM(O854),2)</f>
        <v>4</v>
      </c>
      <c r="S852" s="379"/>
    </row>
    <row r="853" spans="1:25">
      <c r="A853" s="82"/>
      <c r="B853" s="116"/>
      <c r="C853" s="121"/>
      <c r="D853" s="213"/>
      <c r="E853" s="213"/>
      <c r="F853" s="213"/>
      <c r="G853" s="213"/>
      <c r="H853" s="216"/>
      <c r="I853" s="213"/>
      <c r="J853" s="215"/>
      <c r="K853" s="213"/>
      <c r="L853" s="215"/>
      <c r="M853" s="215"/>
      <c r="N853" s="218"/>
      <c r="O853" s="222" t="s">
        <v>4</v>
      </c>
      <c r="P853" s="113"/>
      <c r="Q853" s="93"/>
      <c r="T853" s="216"/>
      <c r="U853" s="215"/>
      <c r="V853" s="215"/>
      <c r="W853" s="215"/>
      <c r="X853" s="215"/>
      <c r="Y853" s="215"/>
    </row>
    <row r="854" spans="1:25">
      <c r="A854" s="82"/>
      <c r="B854" s="116"/>
      <c r="C854" s="121"/>
      <c r="D854" s="213"/>
      <c r="E854" s="213"/>
      <c r="F854" s="213"/>
      <c r="G854" s="219"/>
      <c r="H854" s="220"/>
      <c r="I854" s="213"/>
      <c r="J854" s="220"/>
      <c r="K854" s="213"/>
      <c r="L854" s="213"/>
      <c r="M854" s="213"/>
      <c r="N854" s="213"/>
      <c r="O854" s="224">
        <v>4</v>
      </c>
      <c r="P854" s="113"/>
      <c r="Q854" s="93"/>
      <c r="T854" s="217"/>
      <c r="U854" s="213"/>
      <c r="V854" s="213"/>
      <c r="W854" s="213"/>
      <c r="X854" s="213"/>
      <c r="Y854" s="213"/>
    </row>
    <row r="855" spans="1:25">
      <c r="A855" s="82"/>
      <c r="B855" s="116"/>
      <c r="C855" s="121"/>
      <c r="D855" s="213"/>
      <c r="E855" s="213"/>
      <c r="F855" s="213"/>
      <c r="G855" s="219"/>
      <c r="H855" s="220"/>
      <c r="I855" s="213"/>
      <c r="J855" s="213"/>
      <c r="K855" s="213"/>
      <c r="L855" s="213"/>
      <c r="M855" s="213"/>
      <c r="N855" s="213"/>
      <c r="O855" s="213"/>
      <c r="P855" s="113"/>
      <c r="Q855" s="93"/>
      <c r="T855" s="213"/>
      <c r="U855" s="213"/>
      <c r="V855" s="213"/>
      <c r="W855" s="213"/>
      <c r="X855" s="213"/>
      <c r="Y855" s="213"/>
    </row>
    <row r="856" spans="1:25" ht="15" customHeight="1">
      <c r="A856" s="84"/>
      <c r="B856" s="425">
        <v>23</v>
      </c>
      <c r="C856" s="424" t="str">
        <f>'Plan. Orçamentária'!E271</f>
        <v>SPDA</v>
      </c>
      <c r="D856" s="424"/>
      <c r="E856" s="424"/>
      <c r="F856" s="424"/>
      <c r="G856" s="424"/>
      <c r="H856" s="424"/>
      <c r="I856" s="424"/>
      <c r="J856" s="424"/>
      <c r="K856" s="424"/>
      <c r="L856" s="424"/>
      <c r="M856" s="424"/>
      <c r="N856" s="424"/>
      <c r="O856" s="424"/>
      <c r="P856" s="421"/>
      <c r="Q856" s="422"/>
      <c r="T856" s="391"/>
    </row>
    <row r="857" spans="1:25">
      <c r="A857" s="83">
        <f>'Plan. Orçamentária'!D272</f>
        <v>23001</v>
      </c>
      <c r="B857" s="115">
        <f>IF(A857&lt;&gt;0,INDEX('Plan. Orçamentária'!$D$16:$K$306,MATCH(A857,'Plan. Orçamentária'!$D$16:$D$306,0),3),0)</f>
        <v>9083097</v>
      </c>
      <c r="C857" s="584" t="str">
        <f>IF(A857&lt;&gt;0,INDEX('Plan. Orçamentária'!$D$16:$K$306,MATCH(A857,'Plan. Orçamentária'!$D$16:$D$306,0),4),0)</f>
        <v>HASTE "COPPERWELD " - 3/4"X3,00M</v>
      </c>
      <c r="D857" s="584"/>
      <c r="E857" s="584"/>
      <c r="F857" s="584"/>
      <c r="G857" s="584"/>
      <c r="H857" s="584"/>
      <c r="I857" s="584"/>
      <c r="J857" s="584"/>
      <c r="K857" s="584"/>
      <c r="L857" s="584"/>
      <c r="M857" s="584"/>
      <c r="N857" s="584"/>
      <c r="O857" s="584"/>
      <c r="P857" s="112" t="str">
        <f>IF(A857&lt;&gt;0,INDEX('Plan. Orçamentária'!$D$16:$K$306,MATCH(A857,'Plan. Orçamentária'!$D$16:$D$306,0),5),0)</f>
        <v>UN</v>
      </c>
      <c r="Q857" s="92">
        <f>TRUNC(SUM(O859),2)</f>
        <v>4</v>
      </c>
    </row>
    <row r="858" spans="1:25">
      <c r="A858" s="82"/>
      <c r="B858" s="116"/>
      <c r="C858" s="121"/>
      <c r="D858" s="213"/>
      <c r="E858" s="213"/>
      <c r="F858" s="213"/>
      <c r="G858" s="216"/>
      <c r="H858" s="216"/>
      <c r="J858" s="216"/>
      <c r="K858" s="215"/>
      <c r="L858" s="215"/>
      <c r="M858" s="215"/>
      <c r="N858" s="218"/>
      <c r="O858" s="222" t="s">
        <v>4</v>
      </c>
      <c r="P858" s="113"/>
      <c r="Q858" s="93"/>
      <c r="T858" s="216"/>
      <c r="U858" s="215"/>
      <c r="V858" s="215"/>
      <c r="W858" s="215"/>
      <c r="X858" s="215"/>
      <c r="Y858" s="215"/>
    </row>
    <row r="859" spans="1:25">
      <c r="A859" s="82"/>
      <c r="B859" s="116"/>
      <c r="C859" s="121"/>
      <c r="D859" s="213"/>
      <c r="E859" s="213"/>
      <c r="F859" s="213"/>
      <c r="G859" s="213"/>
      <c r="H859" s="219"/>
      <c r="I859" s="213"/>
      <c r="J859" s="220"/>
      <c r="K859" s="213"/>
      <c r="L859" s="213"/>
      <c r="M859" s="213"/>
      <c r="N859" s="213"/>
      <c r="O859" s="224">
        <v>4</v>
      </c>
      <c r="P859" s="113"/>
      <c r="Q859" s="93"/>
      <c r="T859" s="217"/>
      <c r="U859" s="213"/>
      <c r="V859" s="213"/>
      <c r="W859" s="213"/>
      <c r="X859" s="213"/>
      <c r="Y859" s="213"/>
    </row>
    <row r="860" spans="1:25">
      <c r="A860" s="82"/>
      <c r="B860" s="116"/>
      <c r="C860" s="121"/>
      <c r="D860" s="213"/>
      <c r="E860" s="213"/>
      <c r="F860" s="213"/>
      <c r="G860" s="213"/>
      <c r="H860" s="219"/>
      <c r="I860" s="213"/>
      <c r="J860" s="220"/>
      <c r="K860" s="213"/>
      <c r="L860" s="213"/>
      <c r="M860" s="213"/>
      <c r="N860" s="213"/>
      <c r="O860" s="217"/>
      <c r="P860" s="113"/>
      <c r="Q860" s="93"/>
      <c r="T860" s="217"/>
      <c r="U860" s="213"/>
      <c r="V860" s="213"/>
      <c r="W860" s="213"/>
      <c r="X860" s="213"/>
      <c r="Y860" s="213"/>
    </row>
    <row r="861" spans="1:25">
      <c r="A861" s="83">
        <f>A857+1</f>
        <v>23002</v>
      </c>
      <c r="B861" s="115">
        <f>IF(A861&lt;&gt;0,INDEX('Plan. Orçamentária'!$D$16:$K$306,MATCH(A861,'Plan. Orçamentária'!$D$16:$D$306,0),3),0)</f>
        <v>9011014</v>
      </c>
      <c r="C861" s="584" t="str">
        <f>IF(A861&lt;&gt;0,INDEX('Plan. Orçamentária'!$D$16:$K$306,MATCH(A861,'Plan. Orçamentária'!$D$16:$D$306,0),4),0)</f>
        <v>CAIXA DE INSPEÇÃO DE ATERRAMENTO TIPO EMBUTIR COM TAMPA E ALÇA</v>
      </c>
      <c r="D861" s="584"/>
      <c r="E861" s="584"/>
      <c r="F861" s="584"/>
      <c r="G861" s="584"/>
      <c r="H861" s="584"/>
      <c r="I861" s="584"/>
      <c r="J861" s="584"/>
      <c r="K861" s="584"/>
      <c r="L861" s="584"/>
      <c r="M861" s="584"/>
      <c r="N861" s="584"/>
      <c r="O861" s="584"/>
      <c r="P861" s="112" t="str">
        <f>IF(A861&lt;&gt;0,INDEX('Plan. Orçamentária'!$D$16:$K$306,MATCH(A861,'Plan. Orçamentária'!$D$16:$D$306,0),5),0)</f>
        <v>UN</v>
      </c>
      <c r="Q861" s="92">
        <f>TRUNC(SUM(O863),2)</f>
        <v>4</v>
      </c>
    </row>
    <row r="862" spans="1:25">
      <c r="A862" s="82"/>
      <c r="B862" s="116"/>
      <c r="C862" s="121"/>
      <c r="D862" s="213"/>
      <c r="E862" s="213"/>
      <c r="F862" s="213"/>
      <c r="G862" s="213"/>
      <c r="H862" s="213"/>
      <c r="I862" s="213"/>
      <c r="J862" s="213"/>
      <c r="K862" s="213"/>
      <c r="L862" s="215"/>
      <c r="M862" s="215"/>
      <c r="N862" s="218"/>
      <c r="O862" s="222" t="s">
        <v>4</v>
      </c>
      <c r="P862" s="113"/>
      <c r="Q862" s="93"/>
      <c r="T862" s="216"/>
      <c r="U862" s="215"/>
      <c r="V862" s="215"/>
      <c r="W862" s="215"/>
      <c r="X862" s="215"/>
      <c r="Y862" s="215"/>
    </row>
    <row r="863" spans="1:25" ht="15.75">
      <c r="A863" s="82"/>
      <c r="B863" s="116"/>
      <c r="C863" s="121"/>
      <c r="D863" s="213"/>
      <c r="E863" s="213"/>
      <c r="F863" s="213"/>
      <c r="G863" s="213"/>
      <c r="H863" s="213"/>
      <c r="I863" s="213"/>
      <c r="J863" s="213"/>
      <c r="K863" s="213"/>
      <c r="L863" s="213"/>
      <c r="M863" s="213"/>
      <c r="N863" s="213"/>
      <c r="O863" s="224">
        <v>4</v>
      </c>
      <c r="P863" s="113"/>
      <c r="Q863" s="93"/>
      <c r="S863" s="379"/>
      <c r="T863" s="217"/>
      <c r="U863" s="213"/>
      <c r="V863" s="213"/>
      <c r="W863" s="213"/>
      <c r="X863" s="213"/>
      <c r="Y863" s="213"/>
    </row>
    <row r="864" spans="1:25" ht="15.75">
      <c r="A864" s="82"/>
      <c r="B864" s="116"/>
      <c r="C864" s="121"/>
      <c r="D864" s="213"/>
      <c r="E864" s="213"/>
      <c r="F864" s="213"/>
      <c r="G864" s="213"/>
      <c r="H864" s="213"/>
      <c r="I864" s="213"/>
      <c r="J864" s="213"/>
      <c r="K864" s="213"/>
      <c r="L864" s="213"/>
      <c r="M864" s="213"/>
      <c r="N864" s="213"/>
      <c r="O864" s="217"/>
      <c r="P864" s="113"/>
      <c r="Q864" s="93"/>
      <c r="S864" s="379"/>
      <c r="T864" s="217"/>
      <c r="U864" s="213"/>
      <c r="V864" s="213"/>
      <c r="W864" s="213"/>
      <c r="X864" s="213"/>
      <c r="Y864" s="213"/>
    </row>
    <row r="865" spans="1:25" ht="15" customHeight="1">
      <c r="A865" s="84"/>
      <c r="B865" s="425">
        <v>24</v>
      </c>
      <c r="C865" s="424" t="str">
        <f>'Plan. Orçamentária'!E275</f>
        <v>PASSEIOS</v>
      </c>
      <c r="D865" s="424"/>
      <c r="E865" s="424"/>
      <c r="F865" s="424"/>
      <c r="G865" s="424"/>
      <c r="H865" s="424"/>
      <c r="I865" s="424"/>
      <c r="J865" s="424"/>
      <c r="K865" s="424"/>
      <c r="L865" s="424"/>
      <c r="M865" s="424"/>
      <c r="N865" s="424"/>
      <c r="O865" s="424"/>
      <c r="P865" s="421"/>
      <c r="Q865" s="422"/>
      <c r="T865" s="391"/>
    </row>
    <row r="866" spans="1:25">
      <c r="A866" s="83">
        <f>'Plan. Orçamentária'!D276</f>
        <v>24001</v>
      </c>
      <c r="B866" s="115">
        <f>IF(A866&lt;&gt;0,INDEX('Plan. Orçamentária'!$D$16:$K$306,MATCH(A866,'Plan. Orçamentária'!$D$16:$D$306,0),3),0)</f>
        <v>94992</v>
      </c>
      <c r="C866" s="584" t="str">
        <f>IF(A866&lt;&gt;0,INDEX('Plan. Orçamentária'!$D$16:$K$306,MATCH(A866,'Plan. Orçamentária'!$D$16:$D$306,0),4),0)</f>
        <v>EXECUÇÃO DE PASSEIO (CALÇADA) OU PISO DE CONCRETO COM CONCRETO MOLDADO IN LOCO, FEITO EM OBRA, ACABAMENTO CONVENCIONAL, ESPESSURA 6 CM, ARMADO. AF_08/2022</v>
      </c>
      <c r="D866" s="584"/>
      <c r="E866" s="584"/>
      <c r="F866" s="584"/>
      <c r="G866" s="584"/>
      <c r="H866" s="584"/>
      <c r="I866" s="584"/>
      <c r="J866" s="584"/>
      <c r="K866" s="584"/>
      <c r="L866" s="584"/>
      <c r="M866" s="584"/>
      <c r="N866" s="584"/>
      <c r="O866" s="584"/>
      <c r="P866" s="112" t="str">
        <f>IF(A866&lt;&gt;0,INDEX('Plan. Orçamentária'!$D$16:$K$306,MATCH(A866,'Plan. Orçamentária'!$D$16:$D$306,0),5),0)</f>
        <v>M2</v>
      </c>
      <c r="Q866" s="92">
        <f>TRUNC(SUM(O868:O869),2)</f>
        <v>75</v>
      </c>
    </row>
    <row r="867" spans="1:25">
      <c r="A867" s="82"/>
      <c r="B867" s="116"/>
      <c r="C867" s="121"/>
      <c r="D867" s="213"/>
      <c r="E867" s="213"/>
      <c r="F867" s="213"/>
      <c r="G867" s="216"/>
      <c r="H867" s="216"/>
      <c r="J867" s="216"/>
      <c r="K867" s="215"/>
      <c r="L867" s="215"/>
      <c r="M867" s="215"/>
      <c r="N867" s="218"/>
      <c r="O867" s="222" t="s">
        <v>4</v>
      </c>
      <c r="P867" s="113"/>
      <c r="Q867" s="93"/>
      <c r="T867" s="216"/>
      <c r="U867" s="215"/>
      <c r="V867" s="215"/>
      <c r="W867" s="215"/>
      <c r="X867" s="215"/>
      <c r="Y867" s="215"/>
    </row>
    <row r="868" spans="1:25">
      <c r="A868" s="82"/>
      <c r="B868" s="116"/>
      <c r="C868" s="121"/>
      <c r="D868" s="213"/>
      <c r="E868" s="213"/>
      <c r="F868" s="213"/>
      <c r="G868" s="213"/>
      <c r="H868" s="219"/>
      <c r="I868" s="213"/>
      <c r="J868" s="220"/>
      <c r="K868" s="213"/>
      <c r="L868" s="583" t="s">
        <v>31707</v>
      </c>
      <c r="M868" s="583"/>
      <c r="N868" s="583"/>
      <c r="O868" s="433">
        <v>55</v>
      </c>
      <c r="P868" s="113"/>
      <c r="Q868" s="93"/>
      <c r="T868" s="217"/>
      <c r="U868" s="213"/>
      <c r="V868" s="213"/>
      <c r="W868" s="213"/>
      <c r="X868" s="213"/>
      <c r="Y868" s="213"/>
    </row>
    <row r="869" spans="1:25">
      <c r="A869" s="82"/>
      <c r="B869" s="116"/>
      <c r="C869" s="121"/>
      <c r="D869" s="213"/>
      <c r="E869" s="213"/>
      <c r="F869" s="213"/>
      <c r="G869" s="213"/>
      <c r="H869" s="219"/>
      <c r="I869" s="213"/>
      <c r="J869" s="220"/>
      <c r="K869" s="213"/>
      <c r="L869" s="583" t="s">
        <v>23629</v>
      </c>
      <c r="M869" s="583"/>
      <c r="N869" s="583"/>
      <c r="O869" s="433">
        <v>20</v>
      </c>
      <c r="P869" s="113"/>
      <c r="Q869" s="93"/>
      <c r="T869" s="217"/>
      <c r="U869" s="213"/>
      <c r="V869" s="213"/>
      <c r="W869" s="213"/>
      <c r="X869" s="213"/>
      <c r="Y869" s="213"/>
    </row>
    <row r="870" spans="1:25">
      <c r="A870" s="82"/>
      <c r="B870" s="116"/>
      <c r="C870" s="121"/>
      <c r="D870" s="213"/>
      <c r="E870" s="213"/>
      <c r="F870" s="213"/>
      <c r="G870" s="213"/>
      <c r="H870" s="219"/>
      <c r="I870" s="213"/>
      <c r="J870" s="220"/>
      <c r="K870" s="213"/>
      <c r="L870" s="213"/>
      <c r="M870" s="213"/>
      <c r="N870" s="213"/>
      <c r="O870" s="217"/>
      <c r="P870" s="113"/>
      <c r="Q870" s="93"/>
      <c r="T870" s="217"/>
      <c r="U870" s="213"/>
      <c r="V870" s="213"/>
      <c r="W870" s="213"/>
      <c r="X870" s="213"/>
      <c r="Y870" s="213"/>
    </row>
    <row r="871" spans="1:25">
      <c r="A871" s="83">
        <f>A866+1</f>
        <v>24002</v>
      </c>
      <c r="B871" s="115">
        <f>IF(A871&lt;&gt;0,INDEX('Plan. Orçamentária'!$D$16:$K$306,MATCH(A871,'Plan. Orçamentária'!$D$16:$D$306,0),3),0)</f>
        <v>13002047</v>
      </c>
      <c r="C871" s="584" t="str">
        <f>IF(A871&lt;&gt;0,INDEX('Plan. Orçamentária'!$D$16:$K$306,MATCH(A871,'Plan. Orçamentária'!$D$16:$D$306,0),4),0)</f>
        <v>PISO PODOTÁTIL, ALERTA OU DIRECIONAL, EM LADRILHO HIDRÁULICO</v>
      </c>
      <c r="D871" s="584"/>
      <c r="E871" s="584"/>
      <c r="F871" s="584"/>
      <c r="G871" s="584"/>
      <c r="H871" s="584"/>
      <c r="I871" s="584"/>
      <c r="J871" s="584"/>
      <c r="K871" s="584"/>
      <c r="L871" s="584"/>
      <c r="M871" s="584"/>
      <c r="N871" s="584"/>
      <c r="O871" s="584"/>
      <c r="P871" s="112" t="str">
        <f>IF(A871&lt;&gt;0,INDEX('Plan. Orçamentária'!$D$16:$K$306,MATCH(A871,'Plan. Orçamentária'!$D$16:$D$306,0),5),0)</f>
        <v>M2</v>
      </c>
      <c r="Q871" s="92">
        <f>TRUNC(SUM(O873),2)</f>
        <v>1.5</v>
      </c>
    </row>
    <row r="872" spans="1:25">
      <c r="A872" s="82"/>
      <c r="B872" s="116"/>
      <c r="C872" s="121"/>
      <c r="D872" s="213"/>
      <c r="E872" s="213"/>
      <c r="F872" s="213"/>
      <c r="G872" s="213"/>
      <c r="H872" s="213"/>
      <c r="I872" s="213"/>
      <c r="J872" s="213"/>
      <c r="K872" s="213"/>
      <c r="L872" s="215"/>
      <c r="M872" s="215"/>
      <c r="N872" s="218"/>
      <c r="O872" s="222" t="s">
        <v>4</v>
      </c>
      <c r="P872" s="113"/>
      <c r="Q872" s="93"/>
      <c r="T872" s="216"/>
      <c r="U872" s="215"/>
      <c r="V872" s="215"/>
      <c r="W872" s="215"/>
      <c r="X872" s="215"/>
      <c r="Y872" s="215"/>
    </row>
    <row r="873" spans="1:25" ht="15.75">
      <c r="A873" s="82"/>
      <c r="B873" s="116"/>
      <c r="C873" s="121"/>
      <c r="D873" s="213"/>
      <c r="E873" s="213"/>
      <c r="F873" s="213"/>
      <c r="G873" s="213"/>
      <c r="H873" s="213"/>
      <c r="I873" s="213"/>
      <c r="J873" s="213"/>
      <c r="K873" s="213"/>
      <c r="L873" s="213"/>
      <c r="M873" s="213"/>
      <c r="N873" s="213"/>
      <c r="O873" s="433">
        <f>0.25*0.25*24</f>
        <v>1.5</v>
      </c>
      <c r="P873" s="113"/>
      <c r="Q873" s="93"/>
      <c r="S873" s="379"/>
      <c r="T873" s="217"/>
      <c r="U873" s="213"/>
      <c r="V873" s="213"/>
      <c r="W873" s="213"/>
      <c r="X873" s="213"/>
      <c r="Y873" s="213"/>
    </row>
    <row r="874" spans="1:25" ht="15.75">
      <c r="A874" s="82"/>
      <c r="B874" s="116"/>
      <c r="C874" s="121"/>
      <c r="D874" s="213"/>
      <c r="E874" s="213"/>
      <c r="F874" s="213"/>
      <c r="G874" s="213"/>
      <c r="H874" s="213"/>
      <c r="I874" s="213"/>
      <c r="J874" s="213"/>
      <c r="K874" s="213"/>
      <c r="L874" s="213"/>
      <c r="M874" s="213"/>
      <c r="N874" s="213"/>
      <c r="O874" s="217"/>
      <c r="P874" s="113"/>
      <c r="Q874" s="93"/>
      <c r="S874" s="379"/>
      <c r="T874" s="217"/>
      <c r="U874" s="213"/>
      <c r="V874" s="213"/>
      <c r="W874" s="213"/>
      <c r="X874" s="213"/>
      <c r="Y874" s="213"/>
    </row>
    <row r="875" spans="1:25" ht="15" customHeight="1">
      <c r="A875" s="84"/>
      <c r="B875" s="425">
        <v>25</v>
      </c>
      <c r="C875" s="424" t="str">
        <f>'Plan. Orçamentária'!E279</f>
        <v>PAISAGISMO</v>
      </c>
      <c r="D875" s="424"/>
      <c r="E875" s="424"/>
      <c r="F875" s="424"/>
      <c r="G875" s="424"/>
      <c r="H875" s="424"/>
      <c r="I875" s="424"/>
      <c r="J875" s="424"/>
      <c r="K875" s="424"/>
      <c r="L875" s="424"/>
      <c r="M875" s="424"/>
      <c r="N875" s="424"/>
      <c r="O875" s="424"/>
      <c r="P875" s="421"/>
      <c r="Q875" s="422"/>
      <c r="T875" s="391"/>
    </row>
    <row r="876" spans="1:25">
      <c r="A876" s="83">
        <f>'Plan. Orçamentária'!D280</f>
        <v>25001</v>
      </c>
      <c r="B876" s="115" t="str">
        <f>IF(A876&lt;&gt;0,INDEX('Plan. Orçamentária'!$D$16:$K$306,MATCH(A876,'Plan. Orçamentária'!$D$16:$D$306,0),3),0)</f>
        <v>54.01.400</v>
      </c>
      <c r="C876" s="584" t="str">
        <f>IF(A876&lt;&gt;0,INDEX('Plan. Orçamentária'!$D$16:$K$306,MATCH(A876,'Plan. Orçamentária'!$D$16:$D$306,0),4),0)</f>
        <v>Abertura de caixa até 25 cm, inclui escavação, compactação, transporte e preparo do sub-leito</v>
      </c>
      <c r="D876" s="584"/>
      <c r="E876" s="584"/>
      <c r="F876" s="584"/>
      <c r="G876" s="584"/>
      <c r="H876" s="584"/>
      <c r="I876" s="584"/>
      <c r="J876" s="584"/>
      <c r="K876" s="584"/>
      <c r="L876" s="584"/>
      <c r="M876" s="584"/>
      <c r="N876" s="584"/>
      <c r="O876" s="584"/>
      <c r="P876" s="112" t="str">
        <f>IF(A876&lt;&gt;0,INDEX('Plan. Orçamentária'!$D$16:$K$306,MATCH(A876,'Plan. Orçamentária'!$D$16:$D$306,0),5),0)</f>
        <v>M2</v>
      </c>
      <c r="Q876" s="92">
        <f>TRUNC(SUM(O878),2)</f>
        <v>96</v>
      </c>
    </row>
    <row r="877" spans="1:25">
      <c r="A877" s="82"/>
      <c r="B877" s="116"/>
      <c r="C877" s="121"/>
      <c r="D877" s="213"/>
      <c r="E877" s="213"/>
      <c r="F877" s="213"/>
      <c r="G877" s="216"/>
      <c r="H877" s="216"/>
      <c r="J877" s="216"/>
      <c r="K877" s="215"/>
      <c r="L877" s="215"/>
      <c r="M877" s="215"/>
      <c r="N877" s="218"/>
      <c r="O877" s="222" t="s">
        <v>4</v>
      </c>
      <c r="P877" s="113"/>
      <c r="Q877" s="93"/>
      <c r="T877" s="216"/>
      <c r="U877" s="215"/>
      <c r="V877" s="215"/>
      <c r="W877" s="215"/>
      <c r="X877" s="215"/>
      <c r="Y877" s="215"/>
    </row>
    <row r="878" spans="1:25">
      <c r="A878" s="82"/>
      <c r="B878" s="116"/>
      <c r="C878" s="121"/>
      <c r="D878" s="213"/>
      <c r="E878" s="213"/>
      <c r="F878" s="213"/>
      <c r="G878" s="213"/>
      <c r="H878" s="219"/>
      <c r="I878" s="213"/>
      <c r="J878" s="220"/>
      <c r="K878" s="213"/>
      <c r="L878" s="213"/>
      <c r="M878" s="213"/>
      <c r="N878" s="213"/>
      <c r="O878" s="433">
        <v>96</v>
      </c>
      <c r="P878" s="113"/>
      <c r="Q878" s="93"/>
      <c r="T878" s="217"/>
      <c r="U878" s="213"/>
      <c r="V878" s="213"/>
      <c r="W878" s="213"/>
      <c r="X878" s="213"/>
      <c r="Y878" s="213"/>
    </row>
    <row r="879" spans="1:25">
      <c r="A879" s="82"/>
      <c r="B879" s="116"/>
      <c r="C879" s="121"/>
      <c r="D879" s="213"/>
      <c r="E879" s="213"/>
      <c r="F879" s="213"/>
      <c r="G879" s="213"/>
      <c r="H879" s="219"/>
      <c r="I879" s="213"/>
      <c r="J879" s="220"/>
      <c r="K879" s="213"/>
      <c r="L879" s="213"/>
      <c r="M879" s="213"/>
      <c r="N879" s="213"/>
      <c r="O879" s="217"/>
      <c r="P879" s="113"/>
      <c r="Q879" s="93"/>
      <c r="T879" s="217"/>
      <c r="U879" s="213"/>
      <c r="V879" s="213"/>
      <c r="W879" s="213"/>
      <c r="X879" s="213"/>
      <c r="Y879" s="213"/>
    </row>
    <row r="880" spans="1:25">
      <c r="A880" s="83">
        <f>A876+1</f>
        <v>25002</v>
      </c>
      <c r="B880" s="115">
        <f>IF(A880&lt;&gt;0,INDEX('Plan. Orçamentária'!$D$16:$K$306,MATCH(A880,'Plan. Orçamentária'!$D$16:$D$306,0),3),0)</f>
        <v>18080011</v>
      </c>
      <c r="C880" s="584" t="str">
        <f>IF(A880&lt;&gt;0,INDEX('Plan. Orçamentária'!$D$16:$K$306,MATCH(A880,'Plan. Orçamentária'!$D$16:$D$306,0),4),0)</f>
        <v>TERRA PREPARADA PARA PLANTIO</v>
      </c>
      <c r="D880" s="584"/>
      <c r="E880" s="584"/>
      <c r="F880" s="584"/>
      <c r="G880" s="584"/>
      <c r="H880" s="584"/>
      <c r="I880" s="584"/>
      <c r="J880" s="584"/>
      <c r="K880" s="584"/>
      <c r="L880" s="584"/>
      <c r="M880" s="584"/>
      <c r="N880" s="584"/>
      <c r="O880" s="584"/>
      <c r="P880" s="112" t="str">
        <f>IF(A880&lt;&gt;0,INDEX('Plan. Orçamentária'!$D$16:$K$306,MATCH(A880,'Plan. Orçamentária'!$D$16:$D$306,0),5),0)</f>
        <v>M3</v>
      </c>
      <c r="Q880" s="92">
        <f>TRUNC(SUM(O882),2)</f>
        <v>24</v>
      </c>
    </row>
    <row r="881" spans="1:25">
      <c r="A881" s="82"/>
      <c r="B881" s="116"/>
      <c r="C881" s="121"/>
      <c r="D881" s="213"/>
      <c r="E881" s="213"/>
      <c r="F881" s="213"/>
      <c r="G881" s="213"/>
      <c r="H881" s="213"/>
      <c r="I881" s="213"/>
      <c r="J881" s="213"/>
      <c r="K881" s="213"/>
      <c r="L881" s="432" t="s">
        <v>31635</v>
      </c>
      <c r="M881" s="432"/>
      <c r="N881" s="434" t="s">
        <v>27</v>
      </c>
      <c r="O881" s="222" t="s">
        <v>4</v>
      </c>
      <c r="P881" s="113"/>
      <c r="Q881" s="93"/>
      <c r="T881" s="216"/>
      <c r="U881" s="215"/>
      <c r="V881" s="215"/>
      <c r="W881" s="215"/>
      <c r="X881" s="215"/>
      <c r="Y881" s="215"/>
    </row>
    <row r="882" spans="1:25" ht="15.75">
      <c r="A882" s="82"/>
      <c r="B882" s="116"/>
      <c r="C882" s="121"/>
      <c r="D882" s="213"/>
      <c r="E882" s="213"/>
      <c r="F882" s="213"/>
      <c r="G882" s="213"/>
      <c r="H882" s="213"/>
      <c r="I882" s="213"/>
      <c r="J882" s="213"/>
      <c r="K882" s="213"/>
      <c r="L882" s="224">
        <f>Q876</f>
        <v>96</v>
      </c>
      <c r="M882" s="224" t="s">
        <v>31624</v>
      </c>
      <c r="N882" s="224">
        <v>0.25</v>
      </c>
      <c r="O882" s="224">
        <f>L882*N882</f>
        <v>24</v>
      </c>
      <c r="P882" s="113"/>
      <c r="Q882" s="93"/>
      <c r="S882" s="379"/>
      <c r="T882" s="217"/>
      <c r="U882" s="213"/>
      <c r="V882" s="213"/>
      <c r="W882" s="213"/>
      <c r="X882" s="213"/>
      <c r="Y882" s="213"/>
    </row>
    <row r="883" spans="1:25" ht="15.75">
      <c r="A883" s="82"/>
      <c r="B883" s="116"/>
      <c r="C883" s="121"/>
      <c r="D883" s="213"/>
      <c r="E883" s="213"/>
      <c r="F883" s="213"/>
      <c r="G883" s="213"/>
      <c r="H883" s="213"/>
      <c r="I883" s="213"/>
      <c r="J883" s="213"/>
      <c r="K883" s="213"/>
      <c r="L883" s="213"/>
      <c r="M883" s="213"/>
      <c r="N883" s="213"/>
      <c r="O883" s="217"/>
      <c r="P883" s="113"/>
      <c r="Q883" s="93"/>
      <c r="S883" s="379"/>
      <c r="T883" s="217"/>
      <c r="U883" s="213"/>
      <c r="V883" s="213"/>
      <c r="W883" s="213"/>
      <c r="X883" s="213"/>
      <c r="Y883" s="213"/>
    </row>
    <row r="884" spans="1:25" ht="15.75">
      <c r="A884" s="83">
        <f>A880+1</f>
        <v>25003</v>
      </c>
      <c r="B884" s="115">
        <f>IF(A884&lt;&gt;0,INDEX('Plan. Orçamentária'!$D$16:$K$306,MATCH(A884,'Plan. Orçamentária'!$D$16:$D$306,0),3),0)</f>
        <v>18003005</v>
      </c>
      <c r="C884" s="584" t="str">
        <f>IF(A884&lt;&gt;0,INDEX('Plan. Orçamentária'!$D$16:$K$306,MATCH(A884,'Plan. Orçamentária'!$D$16:$D$306,0),4),0)</f>
        <v>GRAMA ESMERALDA</v>
      </c>
      <c r="D884" s="584"/>
      <c r="E884" s="584"/>
      <c r="F884" s="584"/>
      <c r="G884" s="584"/>
      <c r="H884" s="584"/>
      <c r="I884" s="584"/>
      <c r="J884" s="584"/>
      <c r="K884" s="584"/>
      <c r="L884" s="584"/>
      <c r="M884" s="584"/>
      <c r="N884" s="584"/>
      <c r="O884" s="584"/>
      <c r="P884" s="112" t="str">
        <f>IF(A884&lt;&gt;0,INDEX('Plan. Orçamentária'!$D$16:$K$306,MATCH(A884,'Plan. Orçamentária'!$D$16:$D$306,0),5),0)</f>
        <v>M2</v>
      </c>
      <c r="Q884" s="92">
        <f>TRUNC(SUM(O886),2)</f>
        <v>96</v>
      </c>
      <c r="S884" s="379"/>
    </row>
    <row r="885" spans="1:25" ht="15.75">
      <c r="A885" s="82"/>
      <c r="B885" s="116"/>
      <c r="C885" s="121"/>
      <c r="D885" s="213"/>
      <c r="E885" s="213"/>
      <c r="F885" s="213"/>
      <c r="G885" s="213"/>
      <c r="H885" s="216"/>
      <c r="I885" s="213"/>
      <c r="J885" s="216"/>
      <c r="K885" s="213"/>
      <c r="L885" s="215"/>
      <c r="M885" s="215"/>
      <c r="N885" s="218"/>
      <c r="O885" s="222" t="s">
        <v>4</v>
      </c>
      <c r="P885" s="113"/>
      <c r="Q885" s="93"/>
      <c r="S885" s="379"/>
      <c r="T885" s="216"/>
      <c r="U885" s="215"/>
      <c r="V885" s="215"/>
      <c r="W885" s="215"/>
      <c r="X885" s="215"/>
      <c r="Y885" s="215"/>
    </row>
    <row r="886" spans="1:25" ht="15.75">
      <c r="A886" s="82"/>
      <c r="B886" s="116"/>
      <c r="C886" s="121"/>
      <c r="D886" s="213"/>
      <c r="E886" s="213"/>
      <c r="F886" s="213"/>
      <c r="G886" s="219"/>
      <c r="H886" s="220"/>
      <c r="I886" s="213"/>
      <c r="J886" s="213"/>
      <c r="K886" s="213"/>
      <c r="L886" s="213"/>
      <c r="M886" s="213"/>
      <c r="N886" s="213"/>
      <c r="O886" s="433">
        <f>Q876</f>
        <v>96</v>
      </c>
      <c r="P886" s="113"/>
      <c r="Q886" s="93"/>
      <c r="S886" s="379"/>
      <c r="T886" s="217"/>
      <c r="U886" s="213"/>
      <c r="V886" s="213"/>
      <c r="W886" s="213"/>
      <c r="X886" s="213"/>
      <c r="Y886" s="213"/>
    </row>
    <row r="887" spans="1:25" ht="15.75">
      <c r="A887" s="82"/>
      <c r="B887" s="116"/>
      <c r="C887" s="121"/>
      <c r="D887" s="213"/>
      <c r="E887" s="213"/>
      <c r="F887" s="213"/>
      <c r="G887" s="219"/>
      <c r="H887" s="220"/>
      <c r="I887" s="213"/>
      <c r="J887" s="213"/>
      <c r="K887" s="213"/>
      <c r="L887" s="213"/>
      <c r="M887" s="213"/>
      <c r="N887" s="213"/>
      <c r="O887" s="213"/>
      <c r="P887" s="113"/>
      <c r="Q887" s="93"/>
      <c r="S887" s="379"/>
      <c r="T887" s="213"/>
      <c r="U887" s="213"/>
      <c r="V887" s="213"/>
      <c r="W887" s="213"/>
      <c r="X887" s="213"/>
      <c r="Y887" s="213"/>
    </row>
    <row r="888" spans="1:25" ht="15.75">
      <c r="A888" s="83">
        <f>A884+1</f>
        <v>25004</v>
      </c>
      <c r="B888" s="115" t="str">
        <f>IF(A888&lt;&gt;0,INDEX('Plan. Orçamentária'!$D$16:$K$306,MATCH(A888,'Plan. Orçamentária'!$D$16:$D$306,0),3),0)</f>
        <v>16.03.075</v>
      </c>
      <c r="C888" s="584" t="str">
        <f>IF(A888&lt;&gt;0,INDEX('Plan. Orçamentária'!$D$16:$K$306,MATCH(A888,'Plan. Orçamentária'!$D$16:$D$306,0),4),0)</f>
        <v>ARBUSTO COSTELA- DE -ADAO  H=0.50 A 0.70 M</v>
      </c>
      <c r="D888" s="584"/>
      <c r="E888" s="584"/>
      <c r="F888" s="584"/>
      <c r="G888" s="584"/>
      <c r="H888" s="584"/>
      <c r="I888" s="584"/>
      <c r="J888" s="584"/>
      <c r="K888" s="584"/>
      <c r="L888" s="584"/>
      <c r="M888" s="584"/>
      <c r="N888" s="584"/>
      <c r="O888" s="584"/>
      <c r="P888" s="112" t="str">
        <f>IF(A888&lt;&gt;0,INDEX('Plan. Orçamentária'!$D$16:$K$306,MATCH(A888,'Plan. Orçamentária'!$D$16:$D$306,0),5),0)</f>
        <v>UN</v>
      </c>
      <c r="Q888" s="92">
        <f>TRUNC(SUM(O890),2)</f>
        <v>5</v>
      </c>
      <c r="S888" s="379"/>
    </row>
    <row r="889" spans="1:25" ht="15.75">
      <c r="A889" s="82"/>
      <c r="B889" s="116"/>
      <c r="C889" s="121"/>
      <c r="D889" s="213"/>
      <c r="E889" s="213"/>
      <c r="F889" s="213"/>
      <c r="G889" s="213"/>
      <c r="H889" s="216"/>
      <c r="I889" s="213"/>
      <c r="J889" s="216"/>
      <c r="K889" s="213"/>
      <c r="L889" s="215"/>
      <c r="M889" s="215"/>
      <c r="N889" s="218"/>
      <c r="O889" s="222" t="s">
        <v>4</v>
      </c>
      <c r="P889" s="113"/>
      <c r="Q889" s="93"/>
      <c r="S889" s="379"/>
      <c r="T889" s="216"/>
      <c r="U889" s="215"/>
      <c r="V889" s="215"/>
      <c r="W889" s="215"/>
      <c r="X889" s="215"/>
      <c r="Y889" s="215"/>
    </row>
    <row r="890" spans="1:25" ht="15.75">
      <c r="A890" s="82"/>
      <c r="B890" s="116"/>
      <c r="C890" s="121"/>
      <c r="D890" s="213"/>
      <c r="E890" s="213"/>
      <c r="F890" s="213"/>
      <c r="G890" s="219"/>
      <c r="H890" s="217"/>
      <c r="I890" s="213"/>
      <c r="J890" s="217"/>
      <c r="K890" s="213"/>
      <c r="L890" s="224"/>
      <c r="M890" s="213"/>
      <c r="N890" s="213"/>
      <c r="O890" s="433">
        <v>5</v>
      </c>
      <c r="P890" s="113"/>
      <c r="Q890" s="93"/>
      <c r="S890" s="379"/>
      <c r="T890" s="217"/>
      <c r="U890" s="213"/>
      <c r="V890" s="221"/>
      <c r="W890" s="213"/>
      <c r="X890" s="221"/>
      <c r="Y890" s="213"/>
    </row>
    <row r="891" spans="1:25" ht="15.75">
      <c r="A891" s="82"/>
      <c r="B891" s="116"/>
      <c r="C891" s="121"/>
      <c r="D891" s="213"/>
      <c r="E891" s="213"/>
      <c r="F891" s="213"/>
      <c r="G891" s="219"/>
      <c r="H891" s="217"/>
      <c r="I891" s="213"/>
      <c r="J891" s="217"/>
      <c r="K891" s="213"/>
      <c r="L891" s="213"/>
      <c r="M891" s="213"/>
      <c r="N891" s="213"/>
      <c r="O891" s="217"/>
      <c r="P891" s="113"/>
      <c r="Q891" s="93"/>
      <c r="S891" s="380"/>
      <c r="T891" s="217"/>
      <c r="U891" s="213"/>
      <c r="V891" s="213"/>
      <c r="W891" s="213"/>
      <c r="X891" s="213"/>
      <c r="Y891" s="213"/>
    </row>
    <row r="892" spans="1:25" ht="15.75">
      <c r="A892" s="83">
        <f>A888+1</f>
        <v>25005</v>
      </c>
      <c r="B892" s="115" t="str">
        <f>IF(A892&lt;&gt;0,INDEX('Plan. Orçamentária'!$D$16:$K$306,MATCH(A892,'Plan. Orçamentária'!$D$16:$D$306,0),3),0)</f>
        <v>16.03.301</v>
      </c>
      <c r="C892" s="584" t="str">
        <f>IF(A892&lt;&gt;0,INDEX('Plan. Orçamentária'!$D$16:$K$306,MATCH(A892,'Plan. Orçamentária'!$D$16:$D$306,0),4),0)</f>
        <v>ARBUSTO AVE-DO-PARAÍSO H=0,50 A 0,70M</v>
      </c>
      <c r="D892" s="584"/>
      <c r="E892" s="584"/>
      <c r="F892" s="584"/>
      <c r="G892" s="584"/>
      <c r="H892" s="584"/>
      <c r="I892" s="584"/>
      <c r="J892" s="584"/>
      <c r="K892" s="584"/>
      <c r="L892" s="584"/>
      <c r="M892" s="584"/>
      <c r="N892" s="584"/>
      <c r="O892" s="584"/>
      <c r="P892" s="112" t="str">
        <f>IF(A892&lt;&gt;0,INDEX('Plan. Orçamentária'!$D$16:$K$306,MATCH(A892,'Plan. Orçamentária'!$D$16:$D$306,0),5),0)</f>
        <v>UN</v>
      </c>
      <c r="Q892" s="92">
        <f>TRUNC(SUM(O894),2)</f>
        <v>3</v>
      </c>
      <c r="S892" s="379"/>
    </row>
    <row r="893" spans="1:25">
      <c r="A893" s="82"/>
      <c r="B893" s="116"/>
      <c r="C893" s="121"/>
      <c r="D893" s="213"/>
      <c r="E893" s="213"/>
      <c r="F893" s="213"/>
      <c r="G893" s="213"/>
      <c r="H893" s="216"/>
      <c r="I893" s="213"/>
      <c r="J893" s="215"/>
      <c r="K893" s="213"/>
      <c r="L893" s="215"/>
      <c r="M893" s="215"/>
      <c r="N893" s="218"/>
      <c r="O893" s="222" t="s">
        <v>4</v>
      </c>
      <c r="P893" s="113"/>
      <c r="Q893" s="93"/>
      <c r="T893" s="216"/>
      <c r="U893" s="215"/>
      <c r="V893" s="215"/>
      <c r="W893" s="215"/>
      <c r="X893" s="215"/>
      <c r="Y893" s="215"/>
    </row>
    <row r="894" spans="1:25">
      <c r="A894" s="82"/>
      <c r="B894" s="116"/>
      <c r="C894" s="121"/>
      <c r="D894" s="213"/>
      <c r="E894" s="213"/>
      <c r="F894" s="213"/>
      <c r="G894" s="219"/>
      <c r="H894" s="220"/>
      <c r="I894" s="213"/>
      <c r="J894" s="220"/>
      <c r="K894" s="213"/>
      <c r="L894" s="213"/>
      <c r="M894" s="213"/>
      <c r="N894" s="213"/>
      <c r="O894" s="433">
        <v>3</v>
      </c>
      <c r="P894" s="113"/>
      <c r="Q894" s="93"/>
      <c r="T894" s="217"/>
      <c r="U894" s="213"/>
      <c r="V894" s="213"/>
      <c r="W894" s="213"/>
      <c r="X894" s="213"/>
      <c r="Y894" s="213"/>
    </row>
    <row r="895" spans="1:25">
      <c r="A895" s="82"/>
      <c r="B895" s="116"/>
      <c r="C895" s="121"/>
      <c r="D895" s="213"/>
      <c r="E895" s="213"/>
      <c r="F895" s="213"/>
      <c r="G895" s="219"/>
      <c r="H895" s="220"/>
      <c r="I895" s="213"/>
      <c r="J895" s="213"/>
      <c r="K895" s="213"/>
      <c r="L895" s="213"/>
      <c r="M895" s="213"/>
      <c r="N895" s="213"/>
      <c r="O895" s="213"/>
      <c r="P895" s="113"/>
      <c r="Q895" s="93"/>
      <c r="T895" s="213"/>
      <c r="U895" s="213"/>
      <c r="V895" s="213"/>
      <c r="W895" s="213"/>
      <c r="X895" s="213"/>
      <c r="Y895" s="213"/>
    </row>
    <row r="896" spans="1:25" ht="15.75">
      <c r="A896" s="83">
        <f>A892+1</f>
        <v>25006</v>
      </c>
      <c r="B896" s="115" t="str">
        <f>IF(A896&lt;&gt;0,INDEX('Plan. Orçamentária'!$D$16:$K$306,MATCH(A896,'Plan. Orçamentária'!$D$16:$D$306,0),3),0)</f>
        <v>08.17.081</v>
      </c>
      <c r="C896" s="584" t="str">
        <f>IF(A896&lt;&gt;0,INDEX('Plan. Orçamentária'!$D$16:$K$306,MATCH(A896,'Plan. Orçamentária'!$D$16:$D$306,0),4),0)</f>
        <v>TJ-03 TORNEIRA DE JARDIM</v>
      </c>
      <c r="D896" s="584"/>
      <c r="E896" s="584"/>
      <c r="F896" s="584"/>
      <c r="G896" s="584"/>
      <c r="H896" s="584"/>
      <c r="I896" s="584"/>
      <c r="J896" s="584"/>
      <c r="K896" s="584"/>
      <c r="L896" s="584"/>
      <c r="M896" s="584"/>
      <c r="N896" s="584"/>
      <c r="O896" s="584"/>
      <c r="P896" s="112" t="str">
        <f>IF(A896&lt;&gt;0,INDEX('Plan. Orçamentária'!$D$16:$K$306,MATCH(A896,'Plan. Orçamentária'!$D$16:$D$306,0),5),0)</f>
        <v>UN</v>
      </c>
      <c r="Q896" s="92">
        <f>TRUNC(SUM(O898),2)</f>
        <v>3</v>
      </c>
      <c r="S896" s="379"/>
    </row>
    <row r="897" spans="1:25">
      <c r="A897" s="82"/>
      <c r="B897" s="116"/>
      <c r="C897" s="121"/>
      <c r="D897" s="213"/>
      <c r="E897" s="213"/>
      <c r="F897" s="213"/>
      <c r="G897" s="213"/>
      <c r="H897" s="216"/>
      <c r="I897" s="213"/>
      <c r="J897" s="215"/>
      <c r="K897" s="213"/>
      <c r="L897" s="215"/>
      <c r="M897" s="215"/>
      <c r="N897" s="218"/>
      <c r="O897" s="222" t="s">
        <v>4</v>
      </c>
      <c r="P897" s="113"/>
      <c r="Q897" s="93"/>
      <c r="T897" s="216"/>
      <c r="U897" s="215"/>
      <c r="V897" s="215"/>
      <c r="W897" s="215"/>
      <c r="X897" s="215"/>
      <c r="Y897" s="215"/>
    </row>
    <row r="898" spans="1:25">
      <c r="A898" s="82"/>
      <c r="B898" s="116"/>
      <c r="C898" s="121"/>
      <c r="D898" s="213"/>
      <c r="E898" s="213"/>
      <c r="F898" s="213"/>
      <c r="G898" s="219"/>
      <c r="H898" s="220"/>
      <c r="I898" s="213"/>
      <c r="J898" s="220"/>
      <c r="K898" s="213"/>
      <c r="L898" s="213"/>
      <c r="M898" s="213"/>
      <c r="N898" s="213"/>
      <c r="O898" s="433">
        <v>3</v>
      </c>
      <c r="P898" s="113"/>
      <c r="Q898" s="93"/>
      <c r="T898" s="217"/>
      <c r="U898" s="213"/>
      <c r="V898" s="213"/>
      <c r="W898" s="213"/>
      <c r="X898" s="213"/>
      <c r="Y898" s="213"/>
    </row>
    <row r="899" spans="1:25">
      <c r="A899" s="82"/>
      <c r="B899" s="116"/>
      <c r="C899" s="121"/>
      <c r="D899" s="213"/>
      <c r="E899" s="213"/>
      <c r="F899" s="213"/>
      <c r="G899" s="219"/>
      <c r="H899" s="220"/>
      <c r="I899" s="213"/>
      <c r="J899" s="213"/>
      <c r="K899" s="213"/>
      <c r="L899" s="213"/>
      <c r="M899" s="213"/>
      <c r="N899" s="213"/>
      <c r="O899" s="213"/>
      <c r="P899" s="113"/>
      <c r="Q899" s="93"/>
      <c r="T899" s="213"/>
      <c r="U899" s="213"/>
      <c r="V899" s="213"/>
      <c r="W899" s="213"/>
      <c r="X899" s="213"/>
      <c r="Y899" s="213"/>
    </row>
    <row r="900" spans="1:25" ht="15.75">
      <c r="A900" s="83">
        <f>A896+1</f>
        <v>25007</v>
      </c>
      <c r="B900" s="115" t="str">
        <f>IF(A900&lt;&gt;0,INDEX('Plan. Orçamentária'!$D$16:$K$306,MATCH(A900,'Plan. Orçamentária'!$D$16:$D$306,0),3),0)</f>
        <v>35.20.050</v>
      </c>
      <c r="C900" s="584" t="str">
        <f>IF(A900&lt;&gt;0,INDEX('Plan. Orçamentária'!$D$16:$K$306,MATCH(A900,'Plan. Orçamentária'!$D$16:$D$306,0),4),0)</f>
        <v>Conjunto de 4 lixeiras para coleta seletiva, com tampa basculante, capacidade 50 litros</v>
      </c>
      <c r="D900" s="584"/>
      <c r="E900" s="584"/>
      <c r="F900" s="584"/>
      <c r="G900" s="584"/>
      <c r="H900" s="584"/>
      <c r="I900" s="584"/>
      <c r="J900" s="584"/>
      <c r="K900" s="584"/>
      <c r="L900" s="584"/>
      <c r="M900" s="584"/>
      <c r="N900" s="584"/>
      <c r="O900" s="584"/>
      <c r="P900" s="112" t="str">
        <f>IF(A900&lt;&gt;0,INDEX('Plan. Orçamentária'!$D$16:$K$306,MATCH(A900,'Plan. Orçamentária'!$D$16:$D$306,0),5),0)</f>
        <v>UN</v>
      </c>
      <c r="Q900" s="92">
        <f>TRUNC(SUM(O902),2)</f>
        <v>1</v>
      </c>
      <c r="S900" s="379"/>
    </row>
    <row r="901" spans="1:25">
      <c r="A901" s="82"/>
      <c r="B901" s="116"/>
      <c r="C901" s="121"/>
      <c r="D901" s="213"/>
      <c r="E901" s="213"/>
      <c r="F901" s="213"/>
      <c r="G901" s="213"/>
      <c r="H901" s="216"/>
      <c r="I901" s="213"/>
      <c r="J901" s="215"/>
      <c r="K901" s="213"/>
      <c r="L901" s="215"/>
      <c r="M901" s="215"/>
      <c r="N901" s="218"/>
      <c r="O901" s="222" t="s">
        <v>4</v>
      </c>
      <c r="P901" s="113"/>
      <c r="Q901" s="93"/>
      <c r="T901" s="216"/>
      <c r="U901" s="215"/>
      <c r="V901" s="215"/>
      <c r="W901" s="215"/>
      <c r="X901" s="215"/>
      <c r="Y901" s="215"/>
    </row>
    <row r="902" spans="1:25">
      <c r="A902" s="82"/>
      <c r="B902" s="116"/>
      <c r="C902" s="121"/>
      <c r="D902" s="213"/>
      <c r="E902" s="213"/>
      <c r="F902" s="213"/>
      <c r="G902" s="219"/>
      <c r="H902" s="220"/>
      <c r="I902" s="213"/>
      <c r="J902" s="220"/>
      <c r="K902" s="213"/>
      <c r="L902" s="213"/>
      <c r="M902" s="213"/>
      <c r="N902" s="213"/>
      <c r="O902" s="433">
        <v>1</v>
      </c>
      <c r="P902" s="113"/>
      <c r="Q902" s="93"/>
      <c r="T902" s="217"/>
      <c r="U902" s="213"/>
      <c r="V902" s="213"/>
      <c r="W902" s="213"/>
      <c r="X902" s="213"/>
      <c r="Y902" s="213"/>
    </row>
    <row r="903" spans="1:25">
      <c r="A903" s="82"/>
      <c r="B903" s="116"/>
      <c r="C903" s="121"/>
      <c r="D903" s="213"/>
      <c r="E903" s="213"/>
      <c r="F903" s="213"/>
      <c r="G903" s="219"/>
      <c r="H903" s="220"/>
      <c r="I903" s="213"/>
      <c r="J903" s="213"/>
      <c r="K903" s="213"/>
      <c r="L903" s="213"/>
      <c r="M903" s="213"/>
      <c r="N903" s="213"/>
      <c r="O903" s="213"/>
      <c r="P903" s="113"/>
      <c r="Q903" s="93"/>
      <c r="T903" s="213"/>
      <c r="U903" s="213"/>
      <c r="V903" s="213"/>
      <c r="W903" s="213"/>
      <c r="X903" s="213"/>
      <c r="Y903" s="213"/>
    </row>
    <row r="904" spans="1:25" ht="15" customHeight="1">
      <c r="A904" s="84"/>
      <c r="B904" s="425">
        <v>23</v>
      </c>
      <c r="C904" s="424" t="str">
        <f>'Plan. Orçamentária'!E288</f>
        <v>PLAYGROUND</v>
      </c>
      <c r="D904" s="424"/>
      <c r="E904" s="424"/>
      <c r="F904" s="424"/>
      <c r="G904" s="424"/>
      <c r="H904" s="424"/>
      <c r="I904" s="424"/>
      <c r="J904" s="424"/>
      <c r="K904" s="424"/>
      <c r="L904" s="424"/>
      <c r="M904" s="424"/>
      <c r="N904" s="424"/>
      <c r="O904" s="424"/>
      <c r="P904" s="421"/>
      <c r="Q904" s="422"/>
      <c r="T904" s="391"/>
    </row>
    <row r="905" spans="1:25">
      <c r="A905" s="83">
        <f>'Plan. Orçamentária'!D289</f>
        <v>26001</v>
      </c>
      <c r="B905" s="115">
        <f>IF(A905&lt;&gt;0,INDEX('Plan. Orçamentária'!$D$16:$K$306,MATCH(A905,'Plan. Orçamentária'!$D$16:$D$306,0),3),0)</f>
        <v>18014041</v>
      </c>
      <c r="C905" s="584" t="str">
        <f>IF(A905&lt;&gt;0,INDEX('Plan. Orçamentária'!$D$16:$K$306,MATCH(A905,'Plan. Orçamentária'!$D$16:$D$306,0),4),0)</f>
        <v>PLAYGROUND BRINQUEDOS DE MADEIRA - CASA TARZAN COM RAMPA ESCALADA, ESCORREGADOR, PONTE E ESCADA MARINHEIRO</v>
      </c>
      <c r="D905" s="584"/>
      <c r="E905" s="584"/>
      <c r="F905" s="584"/>
      <c r="G905" s="584"/>
      <c r="H905" s="584"/>
      <c r="I905" s="584"/>
      <c r="J905" s="584"/>
      <c r="K905" s="584"/>
      <c r="L905" s="584"/>
      <c r="M905" s="584"/>
      <c r="N905" s="584"/>
      <c r="O905" s="584"/>
      <c r="P905" s="112" t="str">
        <f>IF(A905&lt;&gt;0,INDEX('Plan. Orçamentária'!$D$16:$K$306,MATCH(A905,'Plan. Orçamentária'!$D$16:$D$306,0),5),0)</f>
        <v>UN</v>
      </c>
      <c r="Q905" s="92">
        <f>TRUNC(SUM(O907),2)</f>
        <v>1</v>
      </c>
    </row>
    <row r="906" spans="1:25">
      <c r="A906" s="82"/>
      <c r="B906" s="116"/>
      <c r="C906" s="121"/>
      <c r="D906" s="213"/>
      <c r="E906" s="213"/>
      <c r="F906" s="213"/>
      <c r="G906" s="216"/>
      <c r="H906" s="216"/>
      <c r="J906" s="216"/>
      <c r="K906" s="215"/>
      <c r="L906" s="215"/>
      <c r="M906" s="215"/>
      <c r="N906" s="218"/>
      <c r="O906" s="222" t="s">
        <v>4</v>
      </c>
      <c r="P906" s="113"/>
      <c r="Q906" s="93"/>
      <c r="T906" s="216"/>
      <c r="U906" s="215"/>
      <c r="V906" s="215"/>
      <c r="W906" s="215"/>
      <c r="X906" s="215"/>
      <c r="Y906" s="215"/>
    </row>
    <row r="907" spans="1:25">
      <c r="A907" s="82"/>
      <c r="B907" s="116"/>
      <c r="C907" s="121"/>
      <c r="D907" s="213"/>
      <c r="E907" s="213"/>
      <c r="F907" s="213"/>
      <c r="G907" s="213"/>
      <c r="H907" s="219"/>
      <c r="I907" s="213"/>
      <c r="J907" s="220"/>
      <c r="K907" s="213"/>
      <c r="L907" s="213"/>
      <c r="M907" s="213"/>
      <c r="N907" s="213"/>
      <c r="O907" s="433">
        <v>1</v>
      </c>
      <c r="P907" s="113"/>
      <c r="Q907" s="93"/>
      <c r="T907" s="217"/>
      <c r="U907" s="213"/>
      <c r="V907" s="213"/>
      <c r="W907" s="213"/>
      <c r="X907" s="213"/>
      <c r="Y907" s="213"/>
    </row>
    <row r="908" spans="1:25">
      <c r="A908" s="82"/>
      <c r="B908" s="116"/>
      <c r="C908" s="121"/>
      <c r="D908" s="213"/>
      <c r="E908" s="213"/>
      <c r="F908" s="213"/>
      <c r="G908" s="213"/>
      <c r="H908" s="219"/>
      <c r="I908" s="213"/>
      <c r="J908" s="220"/>
      <c r="K908" s="213"/>
      <c r="L908" s="213"/>
      <c r="M908" s="213"/>
      <c r="N908" s="213"/>
      <c r="O908" s="217"/>
      <c r="P908" s="113"/>
      <c r="Q908" s="93"/>
      <c r="T908" s="217"/>
      <c r="U908" s="213"/>
      <c r="V908" s="213"/>
      <c r="W908" s="213"/>
      <c r="X908" s="213"/>
      <c r="Y908" s="213"/>
    </row>
    <row r="909" spans="1:25">
      <c r="A909" s="83">
        <f>A905+1</f>
        <v>26002</v>
      </c>
      <c r="B909" s="115" t="str">
        <f>IF(A909&lt;&gt;0,INDEX('Plan. Orçamentária'!$D$16:$K$306,MATCH(A909,'Plan. Orçamentária'!$D$16:$D$306,0),3),0)</f>
        <v>35.05.240</v>
      </c>
      <c r="C909" s="584" t="str">
        <f>IF(A909&lt;&gt;0,INDEX('Plan. Orçamentária'!$D$16:$K$306,MATCH(A909,'Plan. Orçamentária'!$D$16:$D$306,0),4),0)</f>
        <v>Gira-gira em ferro com assento de madeira (8 lugares)</v>
      </c>
      <c r="D909" s="584"/>
      <c r="E909" s="584"/>
      <c r="F909" s="584"/>
      <c r="G909" s="584"/>
      <c r="H909" s="584"/>
      <c r="I909" s="584"/>
      <c r="J909" s="584"/>
      <c r="K909" s="584"/>
      <c r="L909" s="584"/>
      <c r="M909" s="584"/>
      <c r="N909" s="584"/>
      <c r="O909" s="584"/>
      <c r="P909" s="112" t="str">
        <f>IF(A909&lt;&gt;0,INDEX('Plan. Orçamentária'!$D$16:$K$306,MATCH(A909,'Plan. Orçamentária'!$D$16:$D$306,0),5),0)</f>
        <v>CJ</v>
      </c>
      <c r="Q909" s="92">
        <f>TRUNC(SUM(O911),2)</f>
        <v>1</v>
      </c>
    </row>
    <row r="910" spans="1:25">
      <c r="A910" s="82"/>
      <c r="B910" s="116"/>
      <c r="C910" s="121"/>
      <c r="D910" s="213"/>
      <c r="E910" s="213"/>
      <c r="F910" s="213"/>
      <c r="G910" s="213"/>
      <c r="H910" s="213"/>
      <c r="I910" s="213"/>
      <c r="J910" s="213"/>
      <c r="K910" s="213"/>
      <c r="L910" s="215"/>
      <c r="M910" s="215"/>
      <c r="N910" s="218"/>
      <c r="O910" s="222" t="s">
        <v>4</v>
      </c>
      <c r="P910" s="113"/>
      <c r="Q910" s="93"/>
      <c r="T910" s="216"/>
      <c r="U910" s="215"/>
      <c r="V910" s="215"/>
      <c r="W910" s="215"/>
      <c r="X910" s="215"/>
      <c r="Y910" s="215"/>
    </row>
    <row r="911" spans="1:25" ht="15.75">
      <c r="A911" s="82"/>
      <c r="B911" s="116"/>
      <c r="C911" s="121"/>
      <c r="D911" s="213"/>
      <c r="E911" s="213"/>
      <c r="F911" s="213"/>
      <c r="G911" s="213"/>
      <c r="H911" s="213"/>
      <c r="I911" s="213"/>
      <c r="J911" s="213"/>
      <c r="K911" s="213"/>
      <c r="L911" s="213"/>
      <c r="M911" s="213"/>
      <c r="N911" s="213"/>
      <c r="O911" s="433">
        <v>1</v>
      </c>
      <c r="P911" s="113"/>
      <c r="Q911" s="93"/>
      <c r="S911" s="379"/>
      <c r="T911" s="217"/>
      <c r="U911" s="213"/>
      <c r="V911" s="213"/>
      <c r="W911" s="213"/>
      <c r="X911" s="213"/>
      <c r="Y911" s="213"/>
    </row>
    <row r="912" spans="1:25" ht="15.75">
      <c r="A912" s="82"/>
      <c r="B912" s="116"/>
      <c r="C912" s="121"/>
      <c r="D912" s="213"/>
      <c r="E912" s="213"/>
      <c r="F912" s="213"/>
      <c r="G912" s="213"/>
      <c r="H912" s="213"/>
      <c r="I912" s="213"/>
      <c r="J912" s="213"/>
      <c r="K912" s="213"/>
      <c r="L912" s="213"/>
      <c r="M912" s="213"/>
      <c r="N912" s="213"/>
      <c r="O912" s="217"/>
      <c r="P912" s="113"/>
      <c r="Q912" s="93"/>
      <c r="S912" s="379"/>
      <c r="T912" s="217"/>
      <c r="U912" s="213"/>
      <c r="V912" s="213"/>
      <c r="W912" s="213"/>
      <c r="X912" s="213"/>
      <c r="Y912" s="213"/>
    </row>
    <row r="913" spans="1:25" ht="15.75">
      <c r="A913" s="83">
        <f>A909+1</f>
        <v>26003</v>
      </c>
      <c r="B913" s="115" t="str">
        <f>IF(A913&lt;&gt;0,INDEX('Plan. Orçamentária'!$D$16:$K$306,MATCH(A913,'Plan. Orçamentária'!$D$16:$D$306,0),3),0)</f>
        <v>35.05.220</v>
      </c>
      <c r="C913" s="584" t="str">
        <f>IF(A913&lt;&gt;0,INDEX('Plan. Orçamentária'!$D$16:$K$306,MATCH(A913,'Plan. Orçamentária'!$D$16:$D$306,0),4),0)</f>
        <v>Gangorra dupla em madeira rústica</v>
      </c>
      <c r="D913" s="584"/>
      <c r="E913" s="584"/>
      <c r="F913" s="584"/>
      <c r="G913" s="584"/>
      <c r="H913" s="584"/>
      <c r="I913" s="584"/>
      <c r="J913" s="584"/>
      <c r="K913" s="584"/>
      <c r="L913" s="584"/>
      <c r="M913" s="584"/>
      <c r="N913" s="584"/>
      <c r="O913" s="584"/>
      <c r="P913" s="112" t="str">
        <f>IF(A913&lt;&gt;0,INDEX('Plan. Orçamentária'!$D$16:$K$306,MATCH(A913,'Plan. Orçamentária'!$D$16:$D$306,0),5),0)</f>
        <v>CJ</v>
      </c>
      <c r="Q913" s="92">
        <f>TRUNC(SUM(O915),2)</f>
        <v>2</v>
      </c>
      <c r="S913" s="379"/>
    </row>
    <row r="914" spans="1:25" ht="15.75">
      <c r="A914" s="82"/>
      <c r="B914" s="116"/>
      <c r="C914" s="121"/>
      <c r="D914" s="213"/>
      <c r="E914" s="213"/>
      <c r="F914" s="213"/>
      <c r="G914" s="213"/>
      <c r="H914" s="216"/>
      <c r="I914" s="213"/>
      <c r="J914" s="216"/>
      <c r="K914" s="213"/>
      <c r="L914" s="215"/>
      <c r="M914" s="215"/>
      <c r="N914" s="218"/>
      <c r="O914" s="222" t="s">
        <v>4</v>
      </c>
      <c r="P914" s="113"/>
      <c r="Q914" s="93"/>
      <c r="S914" s="379"/>
      <c r="T914" s="216"/>
      <c r="U914" s="215"/>
      <c r="V914" s="215"/>
      <c r="W914" s="215"/>
      <c r="X914" s="215"/>
      <c r="Y914" s="215"/>
    </row>
    <row r="915" spans="1:25" ht="15.75">
      <c r="A915" s="82"/>
      <c r="B915" s="116"/>
      <c r="C915" s="121"/>
      <c r="D915" s="213"/>
      <c r="E915" s="213"/>
      <c r="F915" s="213"/>
      <c r="G915" s="219"/>
      <c r="H915" s="220"/>
      <c r="I915" s="213"/>
      <c r="J915" s="213"/>
      <c r="K915" s="213"/>
      <c r="L915" s="213"/>
      <c r="M915" s="213"/>
      <c r="N915" s="213"/>
      <c r="O915" s="433">
        <v>2</v>
      </c>
      <c r="P915" s="113"/>
      <c r="Q915" s="93"/>
      <c r="S915" s="379"/>
      <c r="T915" s="217"/>
      <c r="U915" s="213"/>
      <c r="V915" s="213"/>
      <c r="W915" s="213"/>
      <c r="X915" s="213"/>
      <c r="Y915" s="213"/>
    </row>
    <row r="916" spans="1:25" ht="15.75">
      <c r="A916" s="82"/>
      <c r="B916" s="116"/>
      <c r="C916" s="121"/>
      <c r="D916" s="213"/>
      <c r="E916" s="213"/>
      <c r="F916" s="213"/>
      <c r="G916" s="219"/>
      <c r="H916" s="220"/>
      <c r="I916" s="213"/>
      <c r="J916" s="213"/>
      <c r="K916" s="213"/>
      <c r="L916" s="213"/>
      <c r="M916" s="213"/>
      <c r="N916" s="213"/>
      <c r="O916" s="213"/>
      <c r="P916" s="113"/>
      <c r="Q916" s="93"/>
      <c r="S916" s="379"/>
      <c r="T916" s="213"/>
      <c r="U916" s="213"/>
      <c r="V916" s="213"/>
      <c r="W916" s="213"/>
      <c r="X916" s="213"/>
      <c r="Y916" s="213"/>
    </row>
    <row r="917" spans="1:25" ht="15.75">
      <c r="A917" s="83">
        <f>A913+1</f>
        <v>26004</v>
      </c>
      <c r="B917" s="115">
        <f>IF(A917&lt;&gt;0,INDEX('Plan. Orçamentária'!$D$16:$K$306,MATCH(A917,'Plan. Orçamentária'!$D$16:$D$306,0),3),0)</f>
        <v>18014045</v>
      </c>
      <c r="C917" s="584" t="str">
        <f>IF(A917&lt;&gt;0,INDEX('Plan. Orçamentária'!$D$16:$K$306,MATCH(A917,'Plan. Orçamentária'!$D$16:$D$306,0),4),0)</f>
        <v>PLAYGROUND BRINQUEDOS DE MADEIRA - ESCORREGADOR ( ALT.=1,80M COMP.=3,00M)</v>
      </c>
      <c r="D917" s="584"/>
      <c r="E917" s="584"/>
      <c r="F917" s="584"/>
      <c r="G917" s="584"/>
      <c r="H917" s="584"/>
      <c r="I917" s="584"/>
      <c r="J917" s="584"/>
      <c r="K917" s="584"/>
      <c r="L917" s="584"/>
      <c r="M917" s="584"/>
      <c r="N917" s="584"/>
      <c r="O917" s="584"/>
      <c r="P917" s="112" t="str">
        <f>IF(A917&lt;&gt;0,INDEX('Plan. Orçamentária'!$D$16:$K$306,MATCH(A917,'Plan. Orçamentária'!$D$16:$D$306,0),5),0)</f>
        <v>UN</v>
      </c>
      <c r="Q917" s="92">
        <f>TRUNC(SUM(O919),2)</f>
        <v>1</v>
      </c>
      <c r="S917" s="379"/>
    </row>
    <row r="918" spans="1:25" ht="15.75">
      <c r="A918" s="82"/>
      <c r="B918" s="116"/>
      <c r="C918" s="121"/>
      <c r="D918" s="213"/>
      <c r="E918" s="213"/>
      <c r="F918" s="213"/>
      <c r="G918" s="213"/>
      <c r="H918" s="216"/>
      <c r="I918" s="213"/>
      <c r="J918" s="216"/>
      <c r="K918" s="213"/>
      <c r="L918" s="215"/>
      <c r="M918" s="215"/>
      <c r="N918" s="218"/>
      <c r="O918" s="222" t="s">
        <v>4</v>
      </c>
      <c r="P918" s="113"/>
      <c r="Q918" s="93"/>
      <c r="S918" s="379"/>
      <c r="T918" s="216"/>
      <c r="U918" s="215"/>
      <c r="V918" s="215"/>
      <c r="W918" s="215"/>
      <c r="X918" s="215"/>
      <c r="Y918" s="215"/>
    </row>
    <row r="919" spans="1:25" ht="15.75">
      <c r="A919" s="82"/>
      <c r="B919" s="116"/>
      <c r="C919" s="121"/>
      <c r="D919" s="213"/>
      <c r="E919" s="213"/>
      <c r="F919" s="213"/>
      <c r="G919" s="219"/>
      <c r="H919" s="217"/>
      <c r="I919" s="213"/>
      <c r="J919" s="217"/>
      <c r="K919" s="213"/>
      <c r="L919" s="224"/>
      <c r="M919" s="213"/>
      <c r="N919" s="213"/>
      <c r="O919" s="433">
        <v>1</v>
      </c>
      <c r="P919" s="113"/>
      <c r="Q919" s="93"/>
      <c r="S919" s="379"/>
      <c r="T919" s="217"/>
      <c r="U919" s="213"/>
      <c r="V919" s="221"/>
      <c r="W919" s="213"/>
      <c r="X919" s="221"/>
      <c r="Y919" s="213"/>
    </row>
    <row r="920" spans="1:25" ht="15.75">
      <c r="A920" s="82"/>
      <c r="B920" s="116"/>
      <c r="C920" s="121"/>
      <c r="D920" s="213"/>
      <c r="E920" s="213"/>
      <c r="F920" s="213"/>
      <c r="G920" s="219"/>
      <c r="H920" s="217"/>
      <c r="I920" s="213"/>
      <c r="J920" s="217"/>
      <c r="K920" s="213"/>
      <c r="L920" s="213"/>
      <c r="M920" s="213"/>
      <c r="N920" s="213"/>
      <c r="O920" s="217"/>
      <c r="P920" s="113"/>
      <c r="Q920" s="93"/>
      <c r="S920" s="380"/>
      <c r="T920" s="217"/>
      <c r="U920" s="213"/>
      <c r="V920" s="213"/>
      <c r="W920" s="213"/>
      <c r="X920" s="213"/>
      <c r="Y920" s="213"/>
    </row>
    <row r="921" spans="1:25" ht="15.75">
      <c r="A921" s="83">
        <f>A917+1</f>
        <v>26005</v>
      </c>
      <c r="B921" s="115" t="str">
        <f>IF(A921&lt;&gt;0,INDEX('Plan. Orçamentária'!$D$16:$K$306,MATCH(A921,'Plan. Orçamentária'!$D$16:$D$306,0),3),0)</f>
        <v>54.01.400</v>
      </c>
      <c r="C921" s="584" t="str">
        <f>IF(A921&lt;&gt;0,INDEX('Plan. Orçamentária'!$D$16:$K$306,MATCH(A921,'Plan. Orçamentária'!$D$16:$D$306,0),4),0)</f>
        <v>Abertura de caixa até 25 cm, inclui escavação, compactação, transporte e preparo do sub-leito</v>
      </c>
      <c r="D921" s="584"/>
      <c r="E921" s="584"/>
      <c r="F921" s="584"/>
      <c r="G921" s="584"/>
      <c r="H921" s="584"/>
      <c r="I921" s="584"/>
      <c r="J921" s="584"/>
      <c r="K921" s="584"/>
      <c r="L921" s="584"/>
      <c r="M921" s="584"/>
      <c r="N921" s="584"/>
      <c r="O921" s="584"/>
      <c r="P921" s="112" t="str">
        <f>IF(A921&lt;&gt;0,INDEX('Plan. Orçamentária'!$D$16:$K$306,MATCH(A921,'Plan. Orçamentária'!$D$16:$D$306,0),5),0)</f>
        <v>M2</v>
      </c>
      <c r="Q921" s="92">
        <f>TRUNC(SUM(O923),2)</f>
        <v>86.14</v>
      </c>
      <c r="S921" s="379"/>
    </row>
    <row r="922" spans="1:25">
      <c r="A922" s="82"/>
      <c r="B922" s="116"/>
      <c r="C922" s="121"/>
      <c r="D922" s="213"/>
      <c r="E922" s="213"/>
      <c r="F922" s="213"/>
      <c r="G922" s="213"/>
      <c r="H922" s="216"/>
      <c r="I922" s="213"/>
      <c r="J922" s="215"/>
      <c r="K922" s="213"/>
      <c r="L922" s="215"/>
      <c r="M922" s="215"/>
      <c r="N922" s="218"/>
      <c r="O922" s="222" t="s">
        <v>4</v>
      </c>
      <c r="P922" s="113"/>
      <c r="Q922" s="93"/>
      <c r="T922" s="216"/>
      <c r="U922" s="215"/>
      <c r="V922" s="215"/>
      <c r="W922" s="215"/>
      <c r="X922" s="215"/>
      <c r="Y922" s="215"/>
    </row>
    <row r="923" spans="1:25">
      <c r="A923" s="82"/>
      <c r="B923" s="116"/>
      <c r="C923" s="121"/>
      <c r="D923" s="213"/>
      <c r="E923" s="213"/>
      <c r="F923" s="213"/>
      <c r="G923" s="219"/>
      <c r="H923" s="220"/>
      <c r="I923" s="213"/>
      <c r="J923" s="220"/>
      <c r="K923" s="213"/>
      <c r="L923" s="213"/>
      <c r="M923" s="213"/>
      <c r="N923" s="213"/>
      <c r="O923" s="433">
        <f>Q929</f>
        <v>86.14</v>
      </c>
      <c r="P923" s="113"/>
      <c r="Q923" s="93"/>
      <c r="T923" s="217"/>
      <c r="U923" s="213"/>
      <c r="V923" s="213"/>
      <c r="W923" s="213"/>
      <c r="X923" s="213"/>
      <c r="Y923" s="213"/>
    </row>
    <row r="924" spans="1:25">
      <c r="A924" s="82"/>
      <c r="B924" s="116"/>
      <c r="C924" s="121"/>
      <c r="D924" s="213"/>
      <c r="E924" s="213"/>
      <c r="F924" s="213"/>
      <c r="G924" s="219"/>
      <c r="H924" s="220"/>
      <c r="I924" s="213"/>
      <c r="J924" s="213"/>
      <c r="K924" s="213"/>
      <c r="L924" s="213"/>
      <c r="M924" s="213"/>
      <c r="N924" s="213"/>
      <c r="O924" s="213"/>
      <c r="P924" s="113"/>
      <c r="Q924" s="93"/>
      <c r="T924" s="213"/>
      <c r="U924" s="213"/>
      <c r="V924" s="213"/>
      <c r="W924" s="213"/>
      <c r="X924" s="213"/>
      <c r="Y924" s="213"/>
    </row>
    <row r="925" spans="1:25" ht="15.75">
      <c r="A925" s="83">
        <f>A921+1</f>
        <v>26006</v>
      </c>
      <c r="B925" s="115">
        <f>IF(A925&lt;&gt;0,INDEX('Plan. Orçamentária'!$D$16:$K$306,MATCH(A925,'Plan. Orçamentária'!$D$16:$D$306,0),3),0)</f>
        <v>17002031</v>
      </c>
      <c r="C925" s="584" t="str">
        <f>IF(A925&lt;&gt;0,INDEX('Plan. Orçamentária'!$D$16:$K$306,MATCH(A925,'Plan. Orçamentária'!$D$16:$D$306,0),4),0)</f>
        <v>PÓ DE BRITA COM COMPACTAÇÃO MECÂNICA - ESPESSURA 10CM</v>
      </c>
      <c r="D925" s="584"/>
      <c r="E925" s="584"/>
      <c r="F925" s="584"/>
      <c r="G925" s="584"/>
      <c r="H925" s="584"/>
      <c r="I925" s="584"/>
      <c r="J925" s="584"/>
      <c r="K925" s="584"/>
      <c r="L925" s="584"/>
      <c r="M925" s="584"/>
      <c r="N925" s="584"/>
      <c r="O925" s="584"/>
      <c r="P925" s="112" t="str">
        <f>IF(A925&lt;&gt;0,INDEX('Plan. Orçamentária'!$D$16:$K$306,MATCH(A925,'Plan. Orçamentária'!$D$16:$D$306,0),5),0)</f>
        <v>M2</v>
      </c>
      <c r="Q925" s="92">
        <f>TRUNC(SUM(O927),2)</f>
        <v>4.3099999999999996</v>
      </c>
      <c r="S925" s="379"/>
    </row>
    <row r="926" spans="1:25" ht="15.75">
      <c r="A926" s="82"/>
      <c r="B926" s="116"/>
      <c r="C926" s="121"/>
      <c r="D926" s="213"/>
      <c r="E926" s="213"/>
      <c r="F926" s="213"/>
      <c r="G926" s="213"/>
      <c r="H926" s="216"/>
      <c r="I926" s="213"/>
      <c r="J926" s="216"/>
      <c r="K926" s="213"/>
      <c r="L926" s="215"/>
      <c r="M926" s="215"/>
      <c r="N926" s="218"/>
      <c r="O926" s="222" t="s">
        <v>4</v>
      </c>
      <c r="P926" s="113"/>
      <c r="Q926" s="93"/>
      <c r="S926" s="379"/>
      <c r="T926" s="216"/>
      <c r="U926" s="215"/>
      <c r="V926" s="215"/>
      <c r="W926" s="215"/>
      <c r="X926" s="215"/>
      <c r="Y926" s="215"/>
    </row>
    <row r="927" spans="1:25" ht="15.75">
      <c r="A927" s="82"/>
      <c r="B927" s="116"/>
      <c r="C927" s="121"/>
      <c r="D927" s="213"/>
      <c r="E927" s="213"/>
      <c r="F927" s="213"/>
      <c r="G927" s="219"/>
      <c r="H927" s="217"/>
      <c r="I927" s="213"/>
      <c r="J927" s="217"/>
      <c r="K927" s="213"/>
      <c r="L927" s="224"/>
      <c r="M927" s="213"/>
      <c r="N927" s="213"/>
      <c r="O927" s="224">
        <f>Q929*0.05</f>
        <v>4.3099999999999996</v>
      </c>
      <c r="P927" s="113"/>
      <c r="Q927" s="93"/>
      <c r="S927" s="379"/>
      <c r="T927" s="217"/>
      <c r="U927" s="213"/>
      <c r="V927" s="221"/>
      <c r="W927" s="213"/>
      <c r="X927" s="221"/>
      <c r="Y927" s="213"/>
    </row>
    <row r="928" spans="1:25" ht="15.75">
      <c r="A928" s="82"/>
      <c r="B928" s="116"/>
      <c r="C928" s="121"/>
      <c r="D928" s="213"/>
      <c r="E928" s="213"/>
      <c r="F928" s="213"/>
      <c r="G928" s="219"/>
      <c r="H928" s="217"/>
      <c r="I928" s="213"/>
      <c r="J928" s="217"/>
      <c r="K928" s="213"/>
      <c r="L928" s="213"/>
      <c r="M928" s="213"/>
      <c r="N928" s="213"/>
      <c r="O928" s="217"/>
      <c r="P928" s="113"/>
      <c r="Q928" s="93"/>
      <c r="S928" s="380"/>
      <c r="T928" s="217"/>
      <c r="U928" s="213"/>
      <c r="V928" s="213"/>
      <c r="W928" s="213"/>
      <c r="X928" s="213"/>
      <c r="Y928" s="213"/>
    </row>
    <row r="929" spans="1:25" ht="15.75">
      <c r="A929" s="83">
        <f>A925+1</f>
        <v>26007</v>
      </c>
      <c r="B929" s="115" t="str">
        <f>IF(A929&lt;&gt;0,INDEX('Plan. Orçamentária'!$D$16:$K$306,MATCH(A929,'Plan. Orçamentária'!$D$16:$D$306,0),3),0)</f>
        <v>16.04.038</v>
      </c>
      <c r="C929" s="584" t="str">
        <f>IF(A929&lt;&gt;0,INDEX('Plan. Orçamentária'!$D$16:$K$306,MATCH(A929,'Plan. Orçamentária'!$D$16:$D$306,0),4),0)</f>
        <v>PISO ESPORTIVO DE BORRACHA NATURAL (100% LATEX) E REGULARIZAÇAO DO PISO DE CONCRETO INCLUSIVE MATERIAL E MAO DE OBRA</v>
      </c>
      <c r="D929" s="584"/>
      <c r="E929" s="584"/>
      <c r="F929" s="584"/>
      <c r="G929" s="584"/>
      <c r="H929" s="584"/>
      <c r="I929" s="584"/>
      <c r="J929" s="584"/>
      <c r="K929" s="584"/>
      <c r="L929" s="584"/>
      <c r="M929" s="584"/>
      <c r="N929" s="584"/>
      <c r="O929" s="584"/>
      <c r="P929" s="112" t="str">
        <f>IF(A929&lt;&gt;0,INDEX('Plan. Orçamentária'!$D$16:$K$306,MATCH(A929,'Plan. Orçamentária'!$D$16:$D$306,0),5),0)</f>
        <v>M2</v>
      </c>
      <c r="Q929" s="92">
        <f>TRUNC(SUM(O931),2)</f>
        <v>86.14</v>
      </c>
      <c r="S929" s="379"/>
    </row>
    <row r="930" spans="1:25">
      <c r="A930" s="82"/>
      <c r="B930" s="116"/>
      <c r="C930" s="121"/>
      <c r="D930" s="213"/>
      <c r="E930" s="213"/>
      <c r="F930" s="213"/>
      <c r="G930" s="213"/>
      <c r="H930" s="216"/>
      <c r="I930" s="213"/>
      <c r="J930" s="215"/>
      <c r="K930" s="213"/>
      <c r="L930" s="215"/>
      <c r="M930" s="215"/>
      <c r="N930" s="218"/>
      <c r="O930" s="222" t="s">
        <v>4</v>
      </c>
      <c r="P930" s="113"/>
      <c r="Q930" s="93"/>
      <c r="T930" s="216"/>
      <c r="U930" s="215"/>
      <c r="V930" s="215"/>
      <c r="W930" s="215"/>
      <c r="X930" s="215"/>
      <c r="Y930" s="215"/>
    </row>
    <row r="931" spans="1:25">
      <c r="A931" s="82"/>
      <c r="B931" s="116"/>
      <c r="C931" s="121"/>
      <c r="D931" s="213"/>
      <c r="E931" s="213"/>
      <c r="F931" s="213"/>
      <c r="G931" s="219"/>
      <c r="H931" s="220"/>
      <c r="I931" s="213"/>
      <c r="J931" s="220"/>
      <c r="K931" s="213"/>
      <c r="L931" s="213"/>
      <c r="M931" s="213"/>
      <c r="N931" s="213"/>
      <c r="O931" s="224">
        <v>86.14</v>
      </c>
      <c r="P931" s="113"/>
      <c r="Q931" s="93"/>
      <c r="T931" s="217"/>
      <c r="U931" s="213"/>
      <c r="V931" s="213"/>
      <c r="W931" s="213"/>
      <c r="X931" s="213"/>
      <c r="Y931" s="213"/>
    </row>
    <row r="932" spans="1:25">
      <c r="A932" s="82"/>
      <c r="B932" s="116"/>
      <c r="C932" s="121"/>
      <c r="D932" s="213"/>
      <c r="E932" s="213"/>
      <c r="F932" s="213"/>
      <c r="G932" s="219"/>
      <c r="H932" s="220"/>
      <c r="I932" s="213"/>
      <c r="J932" s="213"/>
      <c r="K932" s="213"/>
      <c r="L932" s="213"/>
      <c r="M932" s="213"/>
      <c r="N932" s="213"/>
      <c r="O932" s="213"/>
      <c r="P932" s="113"/>
      <c r="Q932" s="93"/>
      <c r="T932" s="213"/>
      <c r="U932" s="213"/>
      <c r="V932" s="213"/>
      <c r="W932" s="213"/>
      <c r="X932" s="213"/>
      <c r="Y932" s="213"/>
    </row>
    <row r="933" spans="1:25" ht="15" customHeight="1">
      <c r="A933" s="84"/>
      <c r="B933" s="425">
        <v>27</v>
      </c>
      <c r="C933" s="424" t="str">
        <f>'Plan. Orçamentária'!E297</f>
        <v>CORRIMÃO</v>
      </c>
      <c r="D933" s="424"/>
      <c r="E933" s="424"/>
      <c r="F933" s="424"/>
      <c r="G933" s="424"/>
      <c r="H933" s="424"/>
      <c r="I933" s="424"/>
      <c r="J933" s="424"/>
      <c r="K933" s="424"/>
      <c r="L933" s="424"/>
      <c r="M933" s="424"/>
      <c r="N933" s="424"/>
      <c r="O933" s="424"/>
      <c r="P933" s="421"/>
      <c r="Q933" s="422"/>
      <c r="T933" s="391"/>
    </row>
    <row r="934" spans="1:25">
      <c r="A934" s="83">
        <f>'Plan. Orçamentária'!D298</f>
        <v>27001</v>
      </c>
      <c r="B934" s="115">
        <f>IF(A934&lt;&gt;0,INDEX('Plan. Orçamentária'!$D$16:$K$306,MATCH(A934,'Plan. Orçamentária'!$D$16:$D$306,0),3),0)</f>
        <v>17005025</v>
      </c>
      <c r="C934" s="584" t="str">
        <f>IF(A934&lt;&gt;0,INDEX('Plan. Orçamentária'!$D$16:$K$306,MATCH(A934,'Plan. Orçamentária'!$D$16:$D$306,0),4),0)</f>
        <v>DP.05 - CORRIMÃO EM TUBO GALVANIZADO COM GUARDA CORPO</v>
      </c>
      <c r="D934" s="584"/>
      <c r="E934" s="584"/>
      <c r="F934" s="584"/>
      <c r="G934" s="584"/>
      <c r="H934" s="584"/>
      <c r="I934" s="584"/>
      <c r="J934" s="584"/>
      <c r="K934" s="584"/>
      <c r="L934" s="584"/>
      <c r="M934" s="584"/>
      <c r="N934" s="584"/>
      <c r="O934" s="584"/>
      <c r="P934" s="112" t="str">
        <f>IF(A934&lt;&gt;0,INDEX('Plan. Orçamentária'!$D$16:$K$306,MATCH(A934,'Plan. Orçamentária'!$D$16:$D$306,0),5),0)</f>
        <v>M</v>
      </c>
      <c r="Q934" s="92">
        <f>TRUNC(SUM(O936),2)</f>
        <v>36.65</v>
      </c>
    </row>
    <row r="935" spans="1:25">
      <c r="A935" s="82"/>
      <c r="B935" s="116"/>
      <c r="C935" s="121"/>
      <c r="D935" s="213"/>
      <c r="E935" s="213"/>
      <c r="F935" s="213"/>
      <c r="G935" s="216"/>
      <c r="H935" s="216"/>
      <c r="J935" s="216"/>
      <c r="K935" s="215"/>
      <c r="L935" s="215"/>
      <c r="M935" s="215"/>
      <c r="N935" s="218"/>
      <c r="O935" s="222" t="s">
        <v>4</v>
      </c>
      <c r="P935" s="113"/>
      <c r="Q935" s="93"/>
      <c r="T935" s="216"/>
      <c r="U935" s="215"/>
      <c r="V935" s="215"/>
      <c r="W935" s="215"/>
      <c r="X935" s="215"/>
      <c r="Y935" s="215"/>
    </row>
    <row r="936" spans="1:25">
      <c r="A936" s="82"/>
      <c r="B936" s="116"/>
      <c r="C936" s="121"/>
      <c r="D936" s="213"/>
      <c r="E936" s="213"/>
      <c r="F936" s="213"/>
      <c r="G936" s="213"/>
      <c r="H936" s="219"/>
      <c r="I936" s="213"/>
      <c r="J936" s="220"/>
      <c r="K936" s="213"/>
      <c r="L936" s="213"/>
      <c r="M936" s="213"/>
      <c r="N936" s="213"/>
      <c r="O936" s="224">
        <v>36.65</v>
      </c>
      <c r="P936" s="113"/>
      <c r="Q936" s="93"/>
      <c r="T936" s="217"/>
      <c r="U936" s="213"/>
      <c r="V936" s="213"/>
      <c r="W936" s="213"/>
      <c r="X936" s="213"/>
      <c r="Y936" s="213"/>
    </row>
    <row r="937" spans="1:25">
      <c r="A937" s="82"/>
      <c r="B937" s="116"/>
      <c r="C937" s="121"/>
      <c r="D937" s="213"/>
      <c r="E937" s="213"/>
      <c r="F937" s="213"/>
      <c r="G937" s="213"/>
      <c r="H937" s="219"/>
      <c r="I937" s="213"/>
      <c r="J937" s="220"/>
      <c r="K937" s="213"/>
      <c r="L937" s="213"/>
      <c r="M937" s="213"/>
      <c r="N937" s="213"/>
      <c r="O937" s="217"/>
      <c r="P937" s="113"/>
      <c r="Q937" s="93"/>
      <c r="T937" s="217"/>
      <c r="U937" s="213"/>
      <c r="V937" s="213"/>
      <c r="W937" s="213"/>
      <c r="X937" s="213"/>
      <c r="Y937" s="213"/>
    </row>
    <row r="938" spans="1:25">
      <c r="A938" s="83">
        <f>A934+1</f>
        <v>27002</v>
      </c>
      <c r="B938" s="115" t="str">
        <f>IF(A938&lt;&gt;0,INDEX('Plan. Orçamentária'!$D$16:$K$306,MATCH(A938,'Plan. Orçamentária'!$D$16:$D$306,0),3),0)</f>
        <v>06.03.100</v>
      </c>
      <c r="C938" s="584" t="str">
        <f>IF(A938&lt;&gt;0,INDEX('Plan. Orçamentária'!$D$16:$K$306,MATCH(A938,'Plan. Orçamentária'!$D$16:$D$306,0),4),0)</f>
        <v>CO-34 CORRIMÃO DUPLO AÇO GALVANIZADO COM PINTURA ESMALTE.</v>
      </c>
      <c r="D938" s="584"/>
      <c r="E938" s="584"/>
      <c r="F938" s="584"/>
      <c r="G938" s="584"/>
      <c r="H938" s="584"/>
      <c r="I938" s="584"/>
      <c r="J938" s="584"/>
      <c r="K938" s="584"/>
      <c r="L938" s="584"/>
      <c r="M938" s="584"/>
      <c r="N938" s="584"/>
      <c r="O938" s="584"/>
      <c r="P938" s="112" t="str">
        <f>IF(A938&lt;&gt;0,INDEX('Plan. Orçamentária'!$D$16:$K$306,MATCH(A938,'Plan. Orçamentária'!$D$16:$D$306,0),5),0)</f>
        <v>M</v>
      </c>
      <c r="Q938" s="92">
        <f>TRUNC(SUM(O940),2)</f>
        <v>46.82</v>
      </c>
    </row>
    <row r="939" spans="1:25">
      <c r="A939" s="82"/>
      <c r="B939" s="116"/>
      <c r="C939" s="121"/>
      <c r="D939" s="213"/>
      <c r="E939" s="213"/>
      <c r="F939" s="213"/>
      <c r="G939" s="213"/>
      <c r="H939" s="213"/>
      <c r="I939" s="213"/>
      <c r="J939" s="213"/>
      <c r="K939" s="213"/>
      <c r="L939" s="215"/>
      <c r="M939" s="215"/>
      <c r="N939" s="218"/>
      <c r="O939" s="222" t="s">
        <v>4</v>
      </c>
      <c r="P939" s="113"/>
      <c r="Q939" s="93"/>
      <c r="T939" s="216"/>
      <c r="U939" s="215"/>
      <c r="V939" s="215"/>
      <c r="W939" s="215"/>
      <c r="X939" s="215"/>
      <c r="Y939" s="215"/>
    </row>
    <row r="940" spans="1:25" ht="15.75">
      <c r="A940" s="82"/>
      <c r="B940" s="116"/>
      <c r="C940" s="121"/>
      <c r="D940" s="213"/>
      <c r="E940" s="213"/>
      <c r="F940" s="213"/>
      <c r="G940" s="213"/>
      <c r="H940" s="213"/>
      <c r="I940" s="213"/>
      <c r="J940" s="213"/>
      <c r="K940" s="213"/>
      <c r="L940" s="213"/>
      <c r="M940" s="213"/>
      <c r="N940" s="213"/>
      <c r="O940" s="224">
        <f>17.36*2+2.96*2+3.2+2.98</f>
        <v>46.82</v>
      </c>
      <c r="P940" s="113"/>
      <c r="Q940" s="93"/>
      <c r="S940" s="379"/>
      <c r="T940" s="217"/>
      <c r="U940" s="213"/>
      <c r="V940" s="213"/>
      <c r="W940" s="213"/>
      <c r="X940" s="213"/>
      <c r="Y940" s="213"/>
    </row>
    <row r="941" spans="1:25" ht="15.75">
      <c r="A941" s="82"/>
      <c r="B941" s="116"/>
      <c r="C941" s="121"/>
      <c r="D941" s="213"/>
      <c r="E941" s="213"/>
      <c r="F941" s="213"/>
      <c r="G941" s="213"/>
      <c r="H941" s="213"/>
      <c r="I941" s="213"/>
      <c r="J941" s="213"/>
      <c r="K941" s="213"/>
      <c r="L941" s="213"/>
      <c r="M941" s="213"/>
      <c r="N941" s="213"/>
      <c r="O941" s="217"/>
      <c r="P941" s="113"/>
      <c r="Q941" s="93"/>
      <c r="S941" s="379"/>
      <c r="T941" s="217"/>
      <c r="U941" s="213"/>
      <c r="V941" s="213"/>
      <c r="W941" s="213"/>
      <c r="X941" s="213"/>
      <c r="Y941" s="213"/>
    </row>
    <row r="942" spans="1:25" ht="15" customHeight="1">
      <c r="A942" s="84"/>
      <c r="B942" s="425">
        <v>28</v>
      </c>
      <c r="C942" s="424" t="str">
        <f>'Plan. Orçamentária'!E301</f>
        <v>PORTÃO</v>
      </c>
      <c r="D942" s="424"/>
      <c r="E942" s="424"/>
      <c r="F942" s="424"/>
      <c r="G942" s="424"/>
      <c r="H942" s="424"/>
      <c r="I942" s="424"/>
      <c r="J942" s="424"/>
      <c r="K942" s="424"/>
      <c r="L942" s="424"/>
      <c r="M942" s="424"/>
      <c r="N942" s="424"/>
      <c r="O942" s="424"/>
      <c r="P942" s="421"/>
      <c r="Q942" s="422"/>
      <c r="T942" s="391"/>
    </row>
    <row r="943" spans="1:25">
      <c r="A943" s="83">
        <f>'Plan. Orçamentária'!D302</f>
        <v>28001</v>
      </c>
      <c r="B943" s="115" t="str">
        <f>IF(A943&lt;&gt;0,INDEX('Plan. Orçamentária'!$D$16:$K$306,MATCH(A943,'Plan. Orçamentária'!$D$16:$D$306,0),3),0)</f>
        <v>34.05.290</v>
      </c>
      <c r="C943" s="584" t="str">
        <f>IF(A943&lt;&gt;0,INDEX('Plan. Orçamentária'!$D$16:$K$306,MATCH(A943,'Plan. Orçamentária'!$D$16:$D$306,0),4),0)</f>
        <v>Portão de abrir em grade de aço galvanizado eletrofundida, malha 65 x 132 mm, e pintura eletrostática</v>
      </c>
      <c r="D943" s="584"/>
      <c r="E943" s="584"/>
      <c r="F943" s="584"/>
      <c r="G943" s="584"/>
      <c r="H943" s="584"/>
      <c r="I943" s="584"/>
      <c r="J943" s="584"/>
      <c r="K943" s="584"/>
      <c r="L943" s="584"/>
      <c r="M943" s="584"/>
      <c r="N943" s="584"/>
      <c r="O943" s="584"/>
      <c r="P943" s="112" t="str">
        <f>IF(A943&lt;&gt;0,INDEX('Plan. Orçamentária'!$D$16:$K$306,MATCH(A943,'Plan. Orçamentária'!$D$16:$D$306,0),5),0)</f>
        <v>M2</v>
      </c>
      <c r="Q943" s="92">
        <f>TRUNC(SUM(O945),2)</f>
        <v>1.65</v>
      </c>
    </row>
    <row r="944" spans="1:25">
      <c r="A944" s="82"/>
      <c r="B944" s="116"/>
      <c r="C944" s="121"/>
      <c r="D944" s="213"/>
      <c r="E944" s="213"/>
      <c r="F944" s="213"/>
      <c r="G944" s="216"/>
      <c r="H944" s="216"/>
      <c r="J944" s="216"/>
      <c r="K944" s="215"/>
      <c r="L944" s="215"/>
      <c r="M944" s="215"/>
      <c r="N944" s="218"/>
      <c r="O944" s="222" t="s">
        <v>4</v>
      </c>
      <c r="P944" s="113"/>
      <c r="Q944" s="93"/>
      <c r="T944" s="216"/>
      <c r="U944" s="215"/>
      <c r="V944" s="215"/>
      <c r="W944" s="215"/>
      <c r="X944" s="215"/>
      <c r="Y944" s="215"/>
    </row>
    <row r="945" spans="1:25">
      <c r="A945" s="82"/>
      <c r="B945" s="116"/>
      <c r="C945" s="121"/>
      <c r="D945" s="213"/>
      <c r="E945" s="213"/>
      <c r="F945" s="213"/>
      <c r="G945" s="213"/>
      <c r="H945" s="219"/>
      <c r="I945" s="213"/>
      <c r="J945" s="220"/>
      <c r="K945" s="213"/>
      <c r="L945" s="583" t="s">
        <v>31716</v>
      </c>
      <c r="M945" s="583"/>
      <c r="N945" s="583"/>
      <c r="O945" s="433">
        <f>0.7*2.35</f>
        <v>1.65</v>
      </c>
      <c r="P945" s="113"/>
      <c r="Q945" s="93"/>
      <c r="T945" s="217"/>
      <c r="U945" s="213"/>
      <c r="V945" s="213"/>
      <c r="W945" s="213"/>
      <c r="X945" s="213"/>
      <c r="Y945" s="213"/>
    </row>
    <row r="946" spans="1:25">
      <c r="A946" s="82"/>
      <c r="B946" s="116"/>
      <c r="C946" s="121"/>
      <c r="D946" s="213"/>
      <c r="E946" s="213"/>
      <c r="F946" s="213"/>
      <c r="G946" s="213"/>
      <c r="H946" s="219"/>
      <c r="I946" s="213"/>
      <c r="J946" s="220"/>
      <c r="K946" s="213"/>
      <c r="L946" s="213"/>
      <c r="M946" s="213"/>
      <c r="N946" s="213"/>
      <c r="O946" s="217"/>
      <c r="P946" s="113"/>
      <c r="Q946" s="93"/>
      <c r="T946" s="217"/>
      <c r="U946" s="213"/>
      <c r="V946" s="213"/>
      <c r="W946" s="213"/>
      <c r="X946" s="213"/>
      <c r="Y946" s="213"/>
    </row>
    <row r="947" spans="1:25" ht="15" customHeight="1">
      <c r="A947" s="84"/>
      <c r="B947" s="425">
        <v>29</v>
      </c>
      <c r="C947" s="424" t="str">
        <f>'Plan. Orçamentária'!E304</f>
        <v>LIMPEZA FINAL</v>
      </c>
      <c r="D947" s="424"/>
      <c r="E947" s="424"/>
      <c r="F947" s="424"/>
      <c r="G947" s="424"/>
      <c r="H947" s="424"/>
      <c r="I947" s="424"/>
      <c r="J947" s="424"/>
      <c r="K947" s="424"/>
      <c r="L947" s="424"/>
      <c r="M947" s="424"/>
      <c r="N947" s="424"/>
      <c r="O947" s="424"/>
      <c r="P947" s="421"/>
      <c r="Q947" s="422"/>
      <c r="T947" s="391"/>
    </row>
    <row r="948" spans="1:25">
      <c r="A948" s="83">
        <f>'Plan. Orçamentária'!D305</f>
        <v>29001</v>
      </c>
      <c r="B948" s="115" t="str">
        <f>IF(A948&lt;&gt;0,INDEX('Plan. Orçamentária'!$D$16:$K$306,MATCH(A948,'Plan. Orçamentária'!$D$16:$D$306,0),3),0)</f>
        <v>55.01.020</v>
      </c>
      <c r="C948" s="584" t="str">
        <f>IF(A948&lt;&gt;0,INDEX('Plan. Orçamentária'!$D$16:$K$306,MATCH(A948,'Plan. Orçamentária'!$D$16:$D$306,0),4),0)</f>
        <v>Limpeza final da obra</v>
      </c>
      <c r="D948" s="584"/>
      <c r="E948" s="584"/>
      <c r="F948" s="584"/>
      <c r="G948" s="584"/>
      <c r="H948" s="584"/>
      <c r="I948" s="584"/>
      <c r="J948" s="584"/>
      <c r="K948" s="584"/>
      <c r="L948" s="584"/>
      <c r="M948" s="584"/>
      <c r="N948" s="584"/>
      <c r="O948" s="584"/>
      <c r="P948" s="112" t="str">
        <f>IF(A948&lt;&gt;0,INDEX('Plan. Orçamentária'!$D$16:$K$306,MATCH(A948,'Plan. Orçamentária'!$D$16:$D$306,0),5),0)</f>
        <v>M2</v>
      </c>
      <c r="Q948" s="92">
        <f>TRUNC(SUM(O950),2)</f>
        <v>75</v>
      </c>
    </row>
    <row r="949" spans="1:25">
      <c r="A949" s="82"/>
      <c r="B949" s="116"/>
      <c r="C949" s="121"/>
      <c r="D949" s="213"/>
      <c r="E949" s="213"/>
      <c r="F949" s="213"/>
      <c r="G949" s="216"/>
      <c r="H949" s="216"/>
      <c r="J949" s="216"/>
      <c r="K949" s="215"/>
      <c r="L949" s="215"/>
      <c r="M949" s="215"/>
      <c r="N949" s="218"/>
      <c r="O949" s="222" t="s">
        <v>4</v>
      </c>
      <c r="P949" s="113"/>
      <c r="Q949" s="93"/>
      <c r="T949" s="216"/>
      <c r="U949" s="215"/>
      <c r="V949" s="215"/>
      <c r="W949" s="215"/>
      <c r="X949" s="215"/>
      <c r="Y949" s="215"/>
    </row>
    <row r="950" spans="1:25">
      <c r="A950" s="82"/>
      <c r="B950" s="116"/>
      <c r="C950" s="121"/>
      <c r="D950" s="213"/>
      <c r="E950" s="213"/>
      <c r="F950" s="213"/>
      <c r="G950" s="213"/>
      <c r="H950" s="219"/>
      <c r="I950" s="213"/>
      <c r="J950" s="220"/>
      <c r="K950" s="213"/>
      <c r="L950" s="213"/>
      <c r="M950" s="213"/>
      <c r="N950" s="213"/>
      <c r="O950" s="433">
        <f>Q866</f>
        <v>75</v>
      </c>
      <c r="P950" s="113"/>
      <c r="Q950" s="93"/>
      <c r="T950" s="217"/>
      <c r="U950" s="213"/>
      <c r="V950" s="213"/>
      <c r="W950" s="213"/>
      <c r="X950" s="213"/>
      <c r="Y950" s="213"/>
    </row>
    <row r="951" spans="1:25">
      <c r="A951" s="82"/>
      <c r="B951" s="116"/>
      <c r="C951" s="121"/>
      <c r="D951" s="213"/>
      <c r="E951" s="213"/>
      <c r="F951" s="213"/>
      <c r="G951" s="213"/>
      <c r="H951" s="219"/>
      <c r="I951" s="213"/>
      <c r="J951" s="220"/>
      <c r="K951" s="213"/>
      <c r="L951" s="213"/>
      <c r="M951" s="213"/>
      <c r="N951" s="213"/>
      <c r="O951" s="217"/>
      <c r="P951" s="113"/>
      <c r="Q951" s="93"/>
      <c r="T951" s="217"/>
      <c r="U951" s="213"/>
      <c r="V951" s="213"/>
      <c r="W951" s="213"/>
      <c r="X951" s="213"/>
      <c r="Y951" s="213"/>
    </row>
    <row r="952" spans="1:25">
      <c r="A952" s="82"/>
      <c r="B952" s="116"/>
      <c r="C952" s="121"/>
      <c r="D952" s="213"/>
      <c r="E952" s="213"/>
      <c r="F952" s="213"/>
      <c r="G952" s="213"/>
      <c r="H952" s="219"/>
      <c r="I952" s="213"/>
      <c r="J952" s="220"/>
      <c r="K952" s="213"/>
      <c r="L952" s="213"/>
      <c r="M952" s="213"/>
      <c r="N952" s="213"/>
      <c r="O952" s="217"/>
      <c r="P952" s="113"/>
      <c r="Q952" s="93"/>
      <c r="T952" s="217"/>
      <c r="U952" s="213"/>
      <c r="V952" s="213"/>
      <c r="W952" s="213"/>
      <c r="X952" s="213"/>
      <c r="Y952" s="213"/>
    </row>
    <row r="953" spans="1:25">
      <c r="N953" s="166"/>
      <c r="O953" s="164"/>
      <c r="T953" s="164"/>
    </row>
    <row r="954" spans="1:25">
      <c r="N954" s="166"/>
      <c r="O954" s="164"/>
      <c r="T954" s="164"/>
    </row>
    <row r="955" spans="1:25">
      <c r="N955" s="166"/>
      <c r="O955" s="164"/>
      <c r="T955" s="164"/>
    </row>
  </sheetData>
  <mergeCells count="339">
    <mergeCell ref="C925:O925"/>
    <mergeCell ref="C929:O929"/>
    <mergeCell ref="C769:O769"/>
    <mergeCell ref="C773:O773"/>
    <mergeCell ref="C744:O744"/>
    <mergeCell ref="C748:O748"/>
    <mergeCell ref="C752:O752"/>
    <mergeCell ref="C756:O756"/>
    <mergeCell ref="C913:O913"/>
    <mergeCell ref="C917:O917"/>
    <mergeCell ref="C921:O921"/>
    <mergeCell ref="C826:O826"/>
    <mergeCell ref="L808:N808"/>
    <mergeCell ref="L812:N812"/>
    <mergeCell ref="L816:N816"/>
    <mergeCell ref="L820:N820"/>
    <mergeCell ref="L824:N824"/>
    <mergeCell ref="L828:N828"/>
    <mergeCell ref="C896:O896"/>
    <mergeCell ref="C900:O900"/>
    <mergeCell ref="C948:O948"/>
    <mergeCell ref="C231:O231"/>
    <mergeCell ref="C235:O235"/>
    <mergeCell ref="C239:O239"/>
    <mergeCell ref="F240:F241"/>
    <mergeCell ref="G240:G241"/>
    <mergeCell ref="C836:O836"/>
    <mergeCell ref="C840:O840"/>
    <mergeCell ref="C844:O844"/>
    <mergeCell ref="C848:O848"/>
    <mergeCell ref="C852:O852"/>
    <mergeCell ref="L868:N868"/>
    <mergeCell ref="L869:N869"/>
    <mergeCell ref="C905:O905"/>
    <mergeCell ref="C909:O909"/>
    <mergeCell ref="C777:O777"/>
    <mergeCell ref="C806:O806"/>
    <mergeCell ref="C810:O810"/>
    <mergeCell ref="C814:O814"/>
    <mergeCell ref="C818:O818"/>
    <mergeCell ref="C822:O822"/>
    <mergeCell ref="C831:O831"/>
    <mergeCell ref="C934:O934"/>
    <mergeCell ref="C797:O797"/>
    <mergeCell ref="L722:N722"/>
    <mergeCell ref="L723:N723"/>
    <mergeCell ref="L727:N727"/>
    <mergeCell ref="L731:N731"/>
    <mergeCell ref="L732:N732"/>
    <mergeCell ref="C567:O567"/>
    <mergeCell ref="C571:O571"/>
    <mergeCell ref="C720:O720"/>
    <mergeCell ref="C725:O725"/>
    <mergeCell ref="C729:O729"/>
    <mergeCell ref="C595:O595"/>
    <mergeCell ref="C599:O599"/>
    <mergeCell ref="C624:O624"/>
    <mergeCell ref="C628:O628"/>
    <mergeCell ref="C575:O575"/>
    <mergeCell ref="C620:O620"/>
    <mergeCell ref="C649:O649"/>
    <mergeCell ref="C653:O653"/>
    <mergeCell ref="C583:O583"/>
    <mergeCell ref="C682:O682"/>
    <mergeCell ref="C608:O608"/>
    <mergeCell ref="C612:O612"/>
    <mergeCell ref="C616:O616"/>
    <mergeCell ref="C632:O632"/>
    <mergeCell ref="C468:O468"/>
    <mergeCell ref="C410:O410"/>
    <mergeCell ref="C414:O414"/>
    <mergeCell ref="C418:O418"/>
    <mergeCell ref="C422:O422"/>
    <mergeCell ref="C734:O734"/>
    <mergeCell ref="C740:O740"/>
    <mergeCell ref="C761:O761"/>
    <mergeCell ref="C765:O765"/>
    <mergeCell ref="C443:O443"/>
    <mergeCell ref="C447:O447"/>
    <mergeCell ref="C489:O489"/>
    <mergeCell ref="C493:O493"/>
    <mergeCell ref="C497:O497"/>
    <mergeCell ref="C501:O501"/>
    <mergeCell ref="C505:O505"/>
    <mergeCell ref="C604:O604"/>
    <mergeCell ref="C645:O645"/>
    <mergeCell ref="C657:O657"/>
    <mergeCell ref="C661:O661"/>
    <mergeCell ref="C550:O550"/>
    <mergeCell ref="C554:O554"/>
    <mergeCell ref="C558:O558"/>
    <mergeCell ref="C562:O562"/>
    <mergeCell ref="C331:O331"/>
    <mergeCell ref="C374:O374"/>
    <mergeCell ref="C378:O378"/>
    <mergeCell ref="C382:O382"/>
    <mergeCell ref="C452:O452"/>
    <mergeCell ref="C456:O456"/>
    <mergeCell ref="C460:O460"/>
    <mergeCell ref="C464:O464"/>
    <mergeCell ref="C390:O390"/>
    <mergeCell ref="C394:O394"/>
    <mergeCell ref="C398:O398"/>
    <mergeCell ref="C402:O402"/>
    <mergeCell ref="C406:O406"/>
    <mergeCell ref="C357:O357"/>
    <mergeCell ref="C361:O361"/>
    <mergeCell ref="B5:Q5"/>
    <mergeCell ref="P6:Q6"/>
    <mergeCell ref="B6:B7"/>
    <mergeCell ref="C6:O7"/>
    <mergeCell ref="C11:O11"/>
    <mergeCell ref="C15:O15"/>
    <mergeCell ref="C20:O20"/>
    <mergeCell ref="C24:O24"/>
    <mergeCell ref="C28:O28"/>
    <mergeCell ref="F29:F30"/>
    <mergeCell ref="G29:G30"/>
    <mergeCell ref="C32:O32"/>
    <mergeCell ref="C36:O36"/>
    <mergeCell ref="C366:O366"/>
    <mergeCell ref="C370:O370"/>
    <mergeCell ref="C344:O344"/>
    <mergeCell ref="C348:O348"/>
    <mergeCell ref="C353:O353"/>
    <mergeCell ref="C314:O314"/>
    <mergeCell ref="C318:O318"/>
    <mergeCell ref="C322:O322"/>
    <mergeCell ref="C327:O327"/>
    <mergeCell ref="C40:O40"/>
    <mergeCell ref="C44:O44"/>
    <mergeCell ref="C48:O48"/>
    <mergeCell ref="C52:O52"/>
    <mergeCell ref="C83:O83"/>
    <mergeCell ref="C87:O87"/>
    <mergeCell ref="C91:O91"/>
    <mergeCell ref="C95:O95"/>
    <mergeCell ref="C99:O99"/>
    <mergeCell ref="C62:O62"/>
    <mergeCell ref="C66:O66"/>
    <mergeCell ref="C70:O70"/>
    <mergeCell ref="F71:F72"/>
    <mergeCell ref="G71:G72"/>
    <mergeCell ref="C75:O75"/>
    <mergeCell ref="C79:O79"/>
    <mergeCell ref="C140:O140"/>
    <mergeCell ref="J134:L134"/>
    <mergeCell ref="C168:O168"/>
    <mergeCell ref="C172:O172"/>
    <mergeCell ref="C176:O176"/>
    <mergeCell ref="C180:O180"/>
    <mergeCell ref="C184:O184"/>
    <mergeCell ref="C189:O189"/>
    <mergeCell ref="C103:O103"/>
    <mergeCell ref="C107:O107"/>
    <mergeCell ref="C111:O111"/>
    <mergeCell ref="C115:O115"/>
    <mergeCell ref="C119:O119"/>
    <mergeCell ref="C123:O123"/>
    <mergeCell ref="C127:O127"/>
    <mergeCell ref="C131:O131"/>
    <mergeCell ref="C136:O136"/>
    <mergeCell ref="C147:O147"/>
    <mergeCell ref="C151:O151"/>
    <mergeCell ref="C155:O155"/>
    <mergeCell ref="F156:F157"/>
    <mergeCell ref="G156:G157"/>
    <mergeCell ref="C159:O159"/>
    <mergeCell ref="C163:O163"/>
    <mergeCell ref="L186:N186"/>
    <mergeCell ref="L187:N187"/>
    <mergeCell ref="H191:J191"/>
    <mergeCell ref="H192:J192"/>
    <mergeCell ref="L196:N196"/>
    <mergeCell ref="E207:G207"/>
    <mergeCell ref="E208:G208"/>
    <mergeCell ref="L217:N217"/>
    <mergeCell ref="L218:N218"/>
    <mergeCell ref="H196:J196"/>
    <mergeCell ref="L200:N200"/>
    <mergeCell ref="L204:N204"/>
    <mergeCell ref="E211:G211"/>
    <mergeCell ref="E212:G212"/>
    <mergeCell ref="C194:O194"/>
    <mergeCell ref="C198:O198"/>
    <mergeCell ref="C202:O202"/>
    <mergeCell ref="C206:O206"/>
    <mergeCell ref="C210:O210"/>
    <mergeCell ref="C216:O216"/>
    <mergeCell ref="G260:G261"/>
    <mergeCell ref="C263:O263"/>
    <mergeCell ref="F264:F265"/>
    <mergeCell ref="G264:G265"/>
    <mergeCell ref="L212:N212"/>
    <mergeCell ref="L213:N213"/>
    <mergeCell ref="L214:N214"/>
    <mergeCell ref="L219:N219"/>
    <mergeCell ref="L222:N222"/>
    <mergeCell ref="C245:O245"/>
    <mergeCell ref="L223:N223"/>
    <mergeCell ref="C221:O221"/>
    <mergeCell ref="C225:O225"/>
    <mergeCell ref="L241:N241"/>
    <mergeCell ref="L242:N242"/>
    <mergeCell ref="L243:N243"/>
    <mergeCell ref="L246:N246"/>
    <mergeCell ref="L247:N247"/>
    <mergeCell ref="L248:N248"/>
    <mergeCell ref="L251:N251"/>
    <mergeCell ref="L252:N252"/>
    <mergeCell ref="C250:O250"/>
    <mergeCell ref="F251:F252"/>
    <mergeCell ref="G251:G252"/>
    <mergeCell ref="C280:O280"/>
    <mergeCell ref="F281:F282"/>
    <mergeCell ref="G281:G282"/>
    <mergeCell ref="C285:O285"/>
    <mergeCell ref="F286:F287"/>
    <mergeCell ref="G286:G287"/>
    <mergeCell ref="C290:O290"/>
    <mergeCell ref="F291:F292"/>
    <mergeCell ref="G291:G292"/>
    <mergeCell ref="C295:O295"/>
    <mergeCell ref="F296:F297"/>
    <mergeCell ref="G296:G297"/>
    <mergeCell ref="C301:O301"/>
    <mergeCell ref="F302:F303"/>
    <mergeCell ref="G302:G303"/>
    <mergeCell ref="C305:O305"/>
    <mergeCell ref="F306:F307"/>
    <mergeCell ref="G306:G307"/>
    <mergeCell ref="C56:O56"/>
    <mergeCell ref="L311:N311"/>
    <mergeCell ref="C335:O335"/>
    <mergeCell ref="C339:O339"/>
    <mergeCell ref="L316:N316"/>
    <mergeCell ref="L320:N320"/>
    <mergeCell ref="F346:H346"/>
    <mergeCell ref="C386:O386"/>
    <mergeCell ref="H292:J292"/>
    <mergeCell ref="H293:J293"/>
    <mergeCell ref="L297:N297"/>
    <mergeCell ref="L298:N298"/>
    <mergeCell ref="L303:N303"/>
    <mergeCell ref="L307:N307"/>
    <mergeCell ref="C309:O309"/>
    <mergeCell ref="F310:F311"/>
    <mergeCell ref="G310:G311"/>
    <mergeCell ref="I277:K277"/>
    <mergeCell ref="C267:O267"/>
    <mergeCell ref="F268:F269"/>
    <mergeCell ref="G268:G269"/>
    <mergeCell ref="C271:O271"/>
    <mergeCell ref="F272:F273"/>
    <mergeCell ref="G272:G273"/>
    <mergeCell ref="L232:N232"/>
    <mergeCell ref="L233:N233"/>
    <mergeCell ref="L237:N237"/>
    <mergeCell ref="C472:O472"/>
    <mergeCell ref="C476:O476"/>
    <mergeCell ref="C480:O480"/>
    <mergeCell ref="C484:O484"/>
    <mergeCell ref="C509:O509"/>
    <mergeCell ref="C513:O513"/>
    <mergeCell ref="C254:O254"/>
    <mergeCell ref="C259:O259"/>
    <mergeCell ref="F260:F261"/>
    <mergeCell ref="C426:O426"/>
    <mergeCell ref="C430:O430"/>
    <mergeCell ref="C434:O434"/>
    <mergeCell ref="C438:O438"/>
    <mergeCell ref="C275:O275"/>
    <mergeCell ref="F276:F277"/>
    <mergeCell ref="G276:G277"/>
    <mergeCell ref="I278:K278"/>
    <mergeCell ref="L282:N282"/>
    <mergeCell ref="L283:N283"/>
    <mergeCell ref="L287:N287"/>
    <mergeCell ref="L288:N288"/>
    <mergeCell ref="C538:O538"/>
    <mergeCell ref="C542:O542"/>
    <mergeCell ref="C546:O546"/>
    <mergeCell ref="C518:O518"/>
    <mergeCell ref="C522:O522"/>
    <mergeCell ref="C526:O526"/>
    <mergeCell ref="C530:O530"/>
    <mergeCell ref="C534:O534"/>
    <mergeCell ref="C693:O693"/>
    <mergeCell ref="C636:O636"/>
    <mergeCell ref="C640:O640"/>
    <mergeCell ref="C667:O667"/>
    <mergeCell ref="C672:O672"/>
    <mergeCell ref="C677:O677"/>
    <mergeCell ref="C579:O579"/>
    <mergeCell ref="C587:O587"/>
    <mergeCell ref="C591:O591"/>
    <mergeCell ref="C698:O698"/>
    <mergeCell ref="C703:O703"/>
    <mergeCell ref="C708:O708"/>
    <mergeCell ref="C713:O713"/>
    <mergeCell ref="I669:K669"/>
    <mergeCell ref="I670:K670"/>
    <mergeCell ref="H679:J679"/>
    <mergeCell ref="H684:J684"/>
    <mergeCell ref="H685:J685"/>
    <mergeCell ref="H689:J689"/>
    <mergeCell ref="H690:J690"/>
    <mergeCell ref="G695:I695"/>
    <mergeCell ref="G696:I696"/>
    <mergeCell ref="G700:I700"/>
    <mergeCell ref="L705:N705"/>
    <mergeCell ref="L706:N706"/>
    <mergeCell ref="L704:N704"/>
    <mergeCell ref="L710:N710"/>
    <mergeCell ref="C687:O687"/>
    <mergeCell ref="L945:N945"/>
    <mergeCell ref="L736:N736"/>
    <mergeCell ref="L737:N737"/>
    <mergeCell ref="G742:I742"/>
    <mergeCell ref="G746:I746"/>
    <mergeCell ref="G750:I750"/>
    <mergeCell ref="C781:O781"/>
    <mergeCell ref="C785:O785"/>
    <mergeCell ref="C789:O789"/>
    <mergeCell ref="C793:O793"/>
    <mergeCell ref="L779:N779"/>
    <mergeCell ref="L783:N783"/>
    <mergeCell ref="C892:O892"/>
    <mergeCell ref="C857:O857"/>
    <mergeCell ref="C861:O861"/>
    <mergeCell ref="C866:O866"/>
    <mergeCell ref="C871:O871"/>
    <mergeCell ref="C876:O876"/>
    <mergeCell ref="C880:O880"/>
    <mergeCell ref="C884:O884"/>
    <mergeCell ref="C888:O888"/>
    <mergeCell ref="C938:O938"/>
    <mergeCell ref="C943:O943"/>
    <mergeCell ref="C801:O801"/>
  </mergeCells>
  <phoneticPr fontId="56" type="noConversion"/>
  <pageMargins left="3.0555555555555555E-2" right="0.51181102362204722" top="1.1023622047244095" bottom="0.78740157480314965" header="0.31496062992125984" footer="0.31496062992125984"/>
  <pageSetup paperSize="9" scale="10" orientation="portrait" r:id="rId1"/>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U139"/>
  <sheetViews>
    <sheetView view="pageBreakPreview" topLeftCell="A88" zoomScale="70" zoomScaleNormal="70" zoomScaleSheetLayoutView="70" zoomScalePageLayoutView="55" workbookViewId="0">
      <selection activeCell="A19" sqref="M19"/>
    </sheetView>
  </sheetViews>
  <sheetFormatPr defaultColWidth="9.140625" defaultRowHeight="15.75"/>
  <cols>
    <col min="1" max="1" width="7.140625" style="52" customWidth="1"/>
    <col min="2" max="2" width="38.28515625" style="3" customWidth="1"/>
    <col min="3" max="3" width="15.28515625" style="51" customWidth="1"/>
    <col min="4" max="4" width="12.42578125" style="103" customWidth="1"/>
    <col min="5" max="5" width="15.85546875" style="103" hidden="1" customWidth="1"/>
    <col min="6" max="9" width="8.140625" style="3" customWidth="1"/>
    <col min="10" max="53" width="5" style="3" customWidth="1"/>
    <col min="54" max="173" width="5.7109375" style="3" hidden="1" customWidth="1"/>
    <col min="174" max="174" width="5.7109375" style="3" customWidth="1"/>
    <col min="175" max="175" width="22.5703125" style="3" bestFit="1" customWidth="1"/>
    <col min="176" max="176" width="9.140625" style="3"/>
    <col min="177" max="177" width="11.140625" style="3" customWidth="1"/>
    <col min="178" max="16384" width="9.140625" style="3"/>
  </cols>
  <sheetData>
    <row r="1" spans="1:177">
      <c r="A1" s="155" t="s">
        <v>1</v>
      </c>
      <c r="B1" s="156"/>
      <c r="C1" s="471"/>
      <c r="D1" s="157"/>
      <c r="E1" s="157"/>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c r="AY1" s="158"/>
      <c r="AZ1" s="158"/>
      <c r="BA1" s="158"/>
      <c r="BB1" s="158"/>
      <c r="BC1" s="158"/>
      <c r="BD1" s="158"/>
      <c r="BE1" s="158"/>
      <c r="BF1" s="158"/>
      <c r="BG1" s="158"/>
      <c r="BH1" s="158"/>
      <c r="BI1" s="158"/>
      <c r="BJ1" s="158"/>
      <c r="BK1" s="158"/>
      <c r="BL1" s="158"/>
      <c r="BM1" s="158"/>
      <c r="BN1" s="158"/>
      <c r="BO1" s="158"/>
      <c r="BP1" s="158"/>
      <c r="BQ1" s="158"/>
      <c r="BR1" s="158"/>
      <c r="BS1" s="158"/>
      <c r="BT1" s="158"/>
      <c r="BU1" s="158"/>
      <c r="BV1" s="158"/>
      <c r="BW1" s="158"/>
      <c r="BX1" s="158"/>
      <c r="BY1" s="321"/>
    </row>
    <row r="2" spans="1:177">
      <c r="A2" s="159" t="s">
        <v>2</v>
      </c>
      <c r="B2" s="3" t="str">
        <f>'Plan. Orçamentária'!E2</f>
        <v>AMPLIAÇÃO DO CEI RITA DE CÁSSIA GOMES DENIG</v>
      </c>
      <c r="C2" s="477"/>
      <c r="BY2" s="290"/>
    </row>
    <row r="3" spans="1:177">
      <c r="A3" s="159" t="s">
        <v>3</v>
      </c>
      <c r="B3" s="3" t="str">
        <f>'Plan. Orçamentária'!E3</f>
        <v>RUA DR. LOURENÇO DE SÁ ALBUQUERQUE, 70 - JARDIM BRASIL - ATIBAIA SP</v>
      </c>
      <c r="C3" s="477"/>
      <c r="BY3" s="290"/>
    </row>
    <row r="4" spans="1:177">
      <c r="A4" s="159"/>
      <c r="C4" s="477"/>
      <c r="BY4" s="290"/>
    </row>
    <row r="5" spans="1:177" ht="25.5">
      <c r="A5" s="635" t="s">
        <v>8</v>
      </c>
      <c r="B5" s="636"/>
      <c r="C5" s="636"/>
      <c r="D5" s="636"/>
      <c r="E5" s="478"/>
      <c r="F5" s="94"/>
      <c r="G5" s="479"/>
      <c r="H5" s="479"/>
      <c r="I5" s="479"/>
      <c r="J5" s="480"/>
      <c r="K5" s="480"/>
      <c r="L5" s="480"/>
      <c r="M5" s="480"/>
      <c r="N5" s="480"/>
      <c r="O5" s="480"/>
      <c r="P5" s="480"/>
      <c r="Q5" s="480"/>
      <c r="R5" s="480"/>
      <c r="S5" s="480"/>
      <c r="T5" s="480"/>
      <c r="U5" s="480"/>
      <c r="V5" s="480"/>
      <c r="W5" s="480"/>
      <c r="X5" s="480"/>
      <c r="Y5" s="480"/>
      <c r="Z5" s="480"/>
      <c r="AA5" s="480"/>
      <c r="AB5" s="480"/>
      <c r="AC5" s="480"/>
      <c r="AD5" s="480"/>
      <c r="AE5" s="480"/>
      <c r="AF5" s="480"/>
      <c r="AG5" s="480"/>
      <c r="AH5" s="480"/>
      <c r="AI5" s="480"/>
      <c r="AJ5" s="480"/>
      <c r="AK5" s="480"/>
      <c r="AL5" s="480"/>
      <c r="AM5" s="480"/>
      <c r="AN5" s="480"/>
      <c r="AO5" s="480"/>
      <c r="AP5" s="480"/>
      <c r="AQ5" s="480"/>
      <c r="AR5" s="480"/>
      <c r="AS5" s="480"/>
      <c r="AT5" s="480"/>
      <c r="AU5" s="480"/>
      <c r="AV5" s="480"/>
      <c r="AW5" s="480"/>
      <c r="AX5" s="480"/>
      <c r="AY5" s="480"/>
      <c r="AZ5" s="480"/>
      <c r="BA5" s="480"/>
      <c r="BB5" s="480"/>
      <c r="BC5" s="480"/>
      <c r="BD5" s="480"/>
      <c r="BE5" s="480"/>
      <c r="BF5" s="480"/>
      <c r="BG5" s="480"/>
      <c r="BH5" s="480"/>
      <c r="BI5" s="480"/>
      <c r="BJ5" s="480"/>
      <c r="BK5" s="480"/>
      <c r="BL5" s="480"/>
      <c r="BM5" s="480"/>
      <c r="BN5" s="480"/>
      <c r="BO5" s="480"/>
      <c r="BP5" s="480"/>
      <c r="BQ5" s="480"/>
      <c r="BR5" s="480"/>
      <c r="BS5" s="480"/>
      <c r="BT5" s="480"/>
      <c r="BU5" s="480"/>
      <c r="BY5" s="290"/>
    </row>
    <row r="6" spans="1:177">
      <c r="A6" s="148"/>
      <c r="C6" s="477"/>
      <c r="BY6" s="290"/>
    </row>
    <row r="7" spans="1:177" ht="15.95" customHeight="1">
      <c r="A7" s="657" t="s">
        <v>7</v>
      </c>
      <c r="B7" s="658" t="s">
        <v>54</v>
      </c>
      <c r="C7" s="660" t="s">
        <v>4</v>
      </c>
      <c r="D7" s="662" t="s">
        <v>91</v>
      </c>
      <c r="E7" s="662" t="s">
        <v>121</v>
      </c>
      <c r="F7" s="654" t="s">
        <v>57</v>
      </c>
      <c r="G7" s="655"/>
      <c r="H7" s="655"/>
      <c r="I7" s="656"/>
      <c r="J7" s="639" t="s">
        <v>58</v>
      </c>
      <c r="K7" s="637"/>
      <c r="L7" s="637"/>
      <c r="M7" s="638"/>
      <c r="N7" s="639" t="s">
        <v>59</v>
      </c>
      <c r="O7" s="637"/>
      <c r="P7" s="637"/>
      <c r="Q7" s="638"/>
      <c r="R7" s="639" t="s">
        <v>60</v>
      </c>
      <c r="S7" s="637"/>
      <c r="T7" s="637"/>
      <c r="U7" s="638"/>
      <c r="V7" s="639" t="s">
        <v>119</v>
      </c>
      <c r="W7" s="637"/>
      <c r="X7" s="637"/>
      <c r="Y7" s="638"/>
      <c r="Z7" s="639" t="s">
        <v>120</v>
      </c>
      <c r="AA7" s="637"/>
      <c r="AB7" s="637"/>
      <c r="AC7" s="638"/>
      <c r="AD7" s="639" t="s">
        <v>24024</v>
      </c>
      <c r="AE7" s="637"/>
      <c r="AF7" s="637"/>
      <c r="AG7" s="638"/>
      <c r="AH7" s="639" t="s">
        <v>24025</v>
      </c>
      <c r="AI7" s="637"/>
      <c r="AJ7" s="637"/>
      <c r="AK7" s="638"/>
      <c r="AL7" s="639" t="s">
        <v>24026</v>
      </c>
      <c r="AM7" s="637"/>
      <c r="AN7" s="637"/>
      <c r="AO7" s="638"/>
      <c r="AP7" s="639" t="s">
        <v>24027</v>
      </c>
      <c r="AQ7" s="637"/>
      <c r="AR7" s="637"/>
      <c r="AS7" s="638"/>
      <c r="AT7" s="639" t="s">
        <v>24028</v>
      </c>
      <c r="AU7" s="637"/>
      <c r="AV7" s="637"/>
      <c r="AW7" s="638"/>
      <c r="AX7" s="639" t="s">
        <v>24029</v>
      </c>
      <c r="AY7" s="637"/>
      <c r="AZ7" s="637"/>
      <c r="BA7" s="638"/>
      <c r="BB7" s="639" t="s">
        <v>24024</v>
      </c>
      <c r="BC7" s="637"/>
      <c r="BD7" s="637"/>
      <c r="BE7" s="638"/>
      <c r="BF7" s="639" t="s">
        <v>24025</v>
      </c>
      <c r="BG7" s="637"/>
      <c r="BH7" s="637"/>
      <c r="BI7" s="638"/>
      <c r="BJ7" s="639" t="s">
        <v>24026</v>
      </c>
      <c r="BK7" s="637"/>
      <c r="BL7" s="637"/>
      <c r="BM7" s="638"/>
      <c r="BN7" s="639" t="s">
        <v>24027</v>
      </c>
      <c r="BO7" s="637"/>
      <c r="BP7" s="637"/>
      <c r="BQ7" s="638"/>
      <c r="BR7" s="639" t="s">
        <v>24028</v>
      </c>
      <c r="BS7" s="637"/>
      <c r="BT7" s="637"/>
      <c r="BU7" s="638"/>
      <c r="BV7" s="639" t="s">
        <v>24029</v>
      </c>
      <c r="BW7" s="637"/>
      <c r="BX7" s="637"/>
      <c r="BY7" s="638"/>
      <c r="BZ7" s="637" t="s">
        <v>31722</v>
      </c>
      <c r="CA7" s="637"/>
      <c r="CB7" s="637"/>
      <c r="CC7" s="638"/>
      <c r="CD7" s="639" t="s">
        <v>31723</v>
      </c>
      <c r="CE7" s="637"/>
      <c r="CF7" s="637"/>
      <c r="CG7" s="638"/>
      <c r="CH7" s="639" t="s">
        <v>31724</v>
      </c>
      <c r="CI7" s="637"/>
      <c r="CJ7" s="637"/>
      <c r="CK7" s="638"/>
      <c r="CL7" s="639" t="s">
        <v>31725</v>
      </c>
      <c r="CM7" s="637"/>
      <c r="CN7" s="637"/>
      <c r="CO7" s="638"/>
      <c r="CP7" s="639" t="s">
        <v>31726</v>
      </c>
      <c r="CQ7" s="637"/>
      <c r="CR7" s="637"/>
      <c r="CS7" s="638"/>
      <c r="CT7" s="639" t="s">
        <v>31727</v>
      </c>
      <c r="CU7" s="637"/>
      <c r="CV7" s="637"/>
      <c r="CW7" s="638"/>
      <c r="CX7" s="630" t="s">
        <v>31728</v>
      </c>
      <c r="CY7" s="631"/>
      <c r="CZ7" s="631"/>
      <c r="DA7" s="632"/>
      <c r="DB7" s="630" t="s">
        <v>31729</v>
      </c>
      <c r="DC7" s="631"/>
      <c r="DD7" s="631"/>
      <c r="DE7" s="632"/>
      <c r="DF7" s="630" t="s">
        <v>31730</v>
      </c>
      <c r="DG7" s="631"/>
      <c r="DH7" s="631"/>
      <c r="DI7" s="632"/>
      <c r="DJ7" s="630" t="s">
        <v>31731</v>
      </c>
      <c r="DK7" s="631"/>
      <c r="DL7" s="631"/>
      <c r="DM7" s="632"/>
      <c r="DN7" s="630" t="s">
        <v>31732</v>
      </c>
      <c r="DO7" s="631"/>
      <c r="DP7" s="631"/>
      <c r="DQ7" s="632"/>
      <c r="DR7" s="630" t="s">
        <v>31733</v>
      </c>
      <c r="DS7" s="631"/>
      <c r="DT7" s="631"/>
      <c r="DU7" s="632"/>
      <c r="DV7" s="630" t="s">
        <v>31734</v>
      </c>
      <c r="DW7" s="631"/>
      <c r="DX7" s="631"/>
      <c r="DY7" s="632"/>
      <c r="DZ7" s="630" t="s">
        <v>31735</v>
      </c>
      <c r="EA7" s="631"/>
      <c r="EB7" s="631"/>
      <c r="EC7" s="632"/>
      <c r="ED7" s="630" t="s">
        <v>31736</v>
      </c>
      <c r="EE7" s="631"/>
      <c r="EF7" s="631"/>
      <c r="EG7" s="632"/>
      <c r="EH7" s="630" t="s">
        <v>31737</v>
      </c>
      <c r="EI7" s="631"/>
      <c r="EJ7" s="631"/>
      <c r="EK7" s="632"/>
      <c r="EL7" s="630" t="s">
        <v>31738</v>
      </c>
      <c r="EM7" s="631"/>
      <c r="EN7" s="631"/>
      <c r="EO7" s="632"/>
      <c r="EP7" s="630" t="s">
        <v>31739</v>
      </c>
      <c r="EQ7" s="631"/>
      <c r="ER7" s="631"/>
      <c r="ES7" s="632"/>
      <c r="ET7" s="630" t="s">
        <v>31740</v>
      </c>
      <c r="EU7" s="631"/>
      <c r="EV7" s="631"/>
      <c r="EW7" s="632"/>
      <c r="EX7" s="630" t="s">
        <v>31741</v>
      </c>
      <c r="EY7" s="631"/>
      <c r="EZ7" s="631"/>
      <c r="FA7" s="632"/>
      <c r="FB7" s="630" t="s">
        <v>31742</v>
      </c>
      <c r="FC7" s="631"/>
      <c r="FD7" s="631"/>
      <c r="FE7" s="632"/>
      <c r="FF7" s="630" t="s">
        <v>31743</v>
      </c>
      <c r="FG7" s="631"/>
      <c r="FH7" s="631"/>
      <c r="FI7" s="632"/>
      <c r="FJ7" s="630" t="s">
        <v>31744</v>
      </c>
      <c r="FK7" s="631"/>
      <c r="FL7" s="631"/>
      <c r="FM7" s="632"/>
      <c r="FN7" s="630" t="s">
        <v>31745</v>
      </c>
      <c r="FO7" s="631"/>
      <c r="FP7" s="631"/>
      <c r="FQ7" s="632"/>
      <c r="FS7" s="633" t="s">
        <v>31746</v>
      </c>
    </row>
    <row r="8" spans="1:177" ht="16.149999999999999" customHeight="1">
      <c r="A8" s="657"/>
      <c r="B8" s="659"/>
      <c r="C8" s="661"/>
      <c r="D8" s="663"/>
      <c r="E8" s="663"/>
      <c r="F8" s="100">
        <v>1</v>
      </c>
      <c r="G8" s="100">
        <v>2</v>
      </c>
      <c r="H8" s="100">
        <v>3</v>
      </c>
      <c r="I8" s="100">
        <v>4</v>
      </c>
      <c r="J8" s="101">
        <v>1</v>
      </c>
      <c r="K8" s="101">
        <v>2</v>
      </c>
      <c r="L8" s="101">
        <v>3</v>
      </c>
      <c r="M8" s="101">
        <v>4</v>
      </c>
      <c r="N8" s="101">
        <v>1</v>
      </c>
      <c r="O8" s="101">
        <v>2</v>
      </c>
      <c r="P8" s="101">
        <v>3</v>
      </c>
      <c r="Q8" s="101">
        <v>4</v>
      </c>
      <c r="R8" s="100">
        <v>1</v>
      </c>
      <c r="S8" s="100">
        <v>2</v>
      </c>
      <c r="T8" s="100">
        <v>3</v>
      </c>
      <c r="U8" s="100">
        <v>4</v>
      </c>
      <c r="V8" s="101">
        <v>1</v>
      </c>
      <c r="W8" s="101">
        <v>2</v>
      </c>
      <c r="X8" s="101">
        <v>3</v>
      </c>
      <c r="Y8" s="101">
        <v>4</v>
      </c>
      <c r="Z8" s="101">
        <v>1</v>
      </c>
      <c r="AA8" s="101">
        <v>2</v>
      </c>
      <c r="AB8" s="101">
        <v>3</v>
      </c>
      <c r="AC8" s="101">
        <v>4</v>
      </c>
      <c r="AD8" s="101">
        <v>1</v>
      </c>
      <c r="AE8" s="101">
        <v>2</v>
      </c>
      <c r="AF8" s="101">
        <v>3</v>
      </c>
      <c r="AG8" s="101">
        <v>4</v>
      </c>
      <c r="AH8" s="101">
        <v>1</v>
      </c>
      <c r="AI8" s="101">
        <v>2</v>
      </c>
      <c r="AJ8" s="101">
        <v>3</v>
      </c>
      <c r="AK8" s="101">
        <v>4</v>
      </c>
      <c r="AL8" s="101">
        <v>1</v>
      </c>
      <c r="AM8" s="101">
        <v>2</v>
      </c>
      <c r="AN8" s="101">
        <v>3</v>
      </c>
      <c r="AO8" s="101">
        <v>4</v>
      </c>
      <c r="AP8" s="101">
        <v>1</v>
      </c>
      <c r="AQ8" s="101">
        <v>2</v>
      </c>
      <c r="AR8" s="101">
        <v>3</v>
      </c>
      <c r="AS8" s="101">
        <v>4</v>
      </c>
      <c r="AT8" s="101">
        <v>1</v>
      </c>
      <c r="AU8" s="101">
        <v>2</v>
      </c>
      <c r="AV8" s="101">
        <v>3</v>
      </c>
      <c r="AW8" s="101">
        <v>4</v>
      </c>
      <c r="AX8" s="101">
        <v>1</v>
      </c>
      <c r="AY8" s="101">
        <v>2</v>
      </c>
      <c r="AZ8" s="101">
        <v>3</v>
      </c>
      <c r="BA8" s="101">
        <v>4</v>
      </c>
      <c r="BB8" s="100">
        <v>1</v>
      </c>
      <c r="BC8" s="100">
        <v>2</v>
      </c>
      <c r="BD8" s="100">
        <v>3</v>
      </c>
      <c r="BE8" s="100">
        <v>4</v>
      </c>
      <c r="BF8" s="101">
        <v>1</v>
      </c>
      <c r="BG8" s="101">
        <v>2</v>
      </c>
      <c r="BH8" s="101">
        <v>3</v>
      </c>
      <c r="BI8" s="101">
        <v>4</v>
      </c>
      <c r="BJ8" s="101">
        <v>1</v>
      </c>
      <c r="BK8" s="101">
        <v>2</v>
      </c>
      <c r="BL8" s="101">
        <v>3</v>
      </c>
      <c r="BM8" s="101">
        <v>4</v>
      </c>
      <c r="BN8" s="101">
        <v>1</v>
      </c>
      <c r="BO8" s="101">
        <v>2</v>
      </c>
      <c r="BP8" s="101">
        <v>3</v>
      </c>
      <c r="BQ8" s="101">
        <v>4</v>
      </c>
      <c r="BR8" s="101">
        <v>1</v>
      </c>
      <c r="BS8" s="101">
        <v>2</v>
      </c>
      <c r="BT8" s="101">
        <v>3</v>
      </c>
      <c r="BU8" s="101">
        <v>4</v>
      </c>
      <c r="BV8" s="101">
        <v>1</v>
      </c>
      <c r="BW8" s="101">
        <v>2</v>
      </c>
      <c r="BX8" s="101">
        <v>3</v>
      </c>
      <c r="BY8" s="101">
        <v>4</v>
      </c>
      <c r="BZ8" s="430">
        <v>1</v>
      </c>
      <c r="CA8" s="101">
        <v>2</v>
      </c>
      <c r="CB8" s="101">
        <v>3</v>
      </c>
      <c r="CC8" s="101">
        <v>4</v>
      </c>
      <c r="CD8" s="101">
        <v>1</v>
      </c>
      <c r="CE8" s="101">
        <v>2</v>
      </c>
      <c r="CF8" s="101">
        <v>3</v>
      </c>
      <c r="CG8" s="101">
        <v>4</v>
      </c>
      <c r="CH8" s="101">
        <v>1</v>
      </c>
      <c r="CI8" s="101">
        <v>2</v>
      </c>
      <c r="CJ8" s="101">
        <v>3</v>
      </c>
      <c r="CK8" s="101">
        <v>4</v>
      </c>
      <c r="CL8" s="101">
        <v>1</v>
      </c>
      <c r="CM8" s="101">
        <v>2</v>
      </c>
      <c r="CN8" s="101">
        <v>3</v>
      </c>
      <c r="CO8" s="101">
        <v>4</v>
      </c>
      <c r="CP8" s="101">
        <v>1</v>
      </c>
      <c r="CQ8" s="101">
        <v>2</v>
      </c>
      <c r="CR8" s="101">
        <v>3</v>
      </c>
      <c r="CS8" s="101">
        <v>4</v>
      </c>
      <c r="CT8" s="101">
        <v>1</v>
      </c>
      <c r="CU8" s="101">
        <v>2</v>
      </c>
      <c r="CV8" s="101">
        <v>3</v>
      </c>
      <c r="CW8" s="101">
        <v>4</v>
      </c>
      <c r="CX8" s="446">
        <v>1</v>
      </c>
      <c r="CY8" s="446">
        <v>2</v>
      </c>
      <c r="CZ8" s="446">
        <v>3</v>
      </c>
      <c r="DA8" s="446">
        <v>4</v>
      </c>
      <c r="DB8" s="446">
        <v>1</v>
      </c>
      <c r="DC8" s="446">
        <v>2</v>
      </c>
      <c r="DD8" s="446">
        <v>3</v>
      </c>
      <c r="DE8" s="446">
        <v>4</v>
      </c>
      <c r="DF8" s="447">
        <v>1</v>
      </c>
      <c r="DG8" s="447">
        <v>2</v>
      </c>
      <c r="DH8" s="447">
        <v>3</v>
      </c>
      <c r="DI8" s="447">
        <v>4</v>
      </c>
      <c r="DJ8" s="447">
        <v>1</v>
      </c>
      <c r="DK8" s="447">
        <v>2</v>
      </c>
      <c r="DL8" s="447">
        <v>3</v>
      </c>
      <c r="DM8" s="447">
        <v>4</v>
      </c>
      <c r="DN8" s="446">
        <v>1</v>
      </c>
      <c r="DO8" s="446">
        <v>2</v>
      </c>
      <c r="DP8" s="446">
        <v>3</v>
      </c>
      <c r="DQ8" s="446">
        <v>4</v>
      </c>
      <c r="DR8" s="446">
        <v>1</v>
      </c>
      <c r="DS8" s="446">
        <v>2</v>
      </c>
      <c r="DT8" s="446">
        <v>3</v>
      </c>
      <c r="DU8" s="446">
        <v>4</v>
      </c>
      <c r="DV8" s="447">
        <v>1</v>
      </c>
      <c r="DW8" s="447">
        <v>2</v>
      </c>
      <c r="DX8" s="447">
        <v>3</v>
      </c>
      <c r="DY8" s="447">
        <v>4</v>
      </c>
      <c r="DZ8" s="447">
        <v>1</v>
      </c>
      <c r="EA8" s="447">
        <v>2</v>
      </c>
      <c r="EB8" s="447">
        <v>3</v>
      </c>
      <c r="EC8" s="447">
        <v>4</v>
      </c>
      <c r="ED8" s="446">
        <v>1</v>
      </c>
      <c r="EE8" s="446">
        <v>2</v>
      </c>
      <c r="EF8" s="446">
        <v>3</v>
      </c>
      <c r="EG8" s="446">
        <v>4</v>
      </c>
      <c r="EH8" s="447">
        <v>1</v>
      </c>
      <c r="EI8" s="447">
        <v>2</v>
      </c>
      <c r="EJ8" s="447">
        <v>3</v>
      </c>
      <c r="EK8" s="447">
        <v>4</v>
      </c>
      <c r="EL8" s="447">
        <v>1</v>
      </c>
      <c r="EM8" s="447">
        <v>2</v>
      </c>
      <c r="EN8" s="447">
        <v>3</v>
      </c>
      <c r="EO8" s="447">
        <v>4</v>
      </c>
      <c r="EP8" s="446">
        <v>1</v>
      </c>
      <c r="EQ8" s="446">
        <v>2</v>
      </c>
      <c r="ER8" s="446">
        <v>3</v>
      </c>
      <c r="ES8" s="446">
        <v>4</v>
      </c>
      <c r="ET8" s="446">
        <v>1</v>
      </c>
      <c r="EU8" s="446">
        <v>2</v>
      </c>
      <c r="EV8" s="446">
        <v>3</v>
      </c>
      <c r="EW8" s="446">
        <v>4</v>
      </c>
      <c r="EX8" s="447">
        <v>1</v>
      </c>
      <c r="EY8" s="447">
        <v>2</v>
      </c>
      <c r="EZ8" s="447">
        <v>3</v>
      </c>
      <c r="FA8" s="447">
        <v>4</v>
      </c>
      <c r="FB8" s="447">
        <v>1</v>
      </c>
      <c r="FC8" s="447">
        <v>2</v>
      </c>
      <c r="FD8" s="447">
        <v>3</v>
      </c>
      <c r="FE8" s="447">
        <v>4</v>
      </c>
      <c r="FF8" s="446">
        <v>1</v>
      </c>
      <c r="FG8" s="446">
        <v>2</v>
      </c>
      <c r="FH8" s="446">
        <v>3</v>
      </c>
      <c r="FI8" s="446">
        <v>4</v>
      </c>
      <c r="FJ8" s="446">
        <v>1</v>
      </c>
      <c r="FK8" s="446">
        <v>2</v>
      </c>
      <c r="FL8" s="446">
        <v>3</v>
      </c>
      <c r="FM8" s="446">
        <v>4</v>
      </c>
      <c r="FN8" s="446">
        <v>1</v>
      </c>
      <c r="FO8" s="446">
        <v>2</v>
      </c>
      <c r="FP8" s="446">
        <v>3</v>
      </c>
      <c r="FQ8" s="446">
        <v>4</v>
      </c>
      <c r="FS8" s="634"/>
    </row>
    <row r="9" spans="1:177">
      <c r="A9" s="148"/>
      <c r="C9" s="481"/>
      <c r="D9" s="482"/>
      <c r="E9" s="482"/>
      <c r="BY9" s="290"/>
    </row>
    <row r="10" spans="1:177" ht="16.5" customHeight="1">
      <c r="A10" s="612">
        <v>1</v>
      </c>
      <c r="B10" s="615" t="str">
        <f>IF(A10&lt;&gt;0,INDEX(RESUMO!$A$10:$H$486,MATCH(A10,RESUMO!$A$10:$A$486,0),2),0)</f>
        <v>EQUIPE TÉCNICA</v>
      </c>
      <c r="C10" s="616">
        <f>IF(A10&lt;&gt;0,INDEX(RESUMO!$A$10:$H$486,MATCH(A10,RESUMO!$A$10:$A$486,0),5),0)</f>
        <v>107793.84</v>
      </c>
      <c r="D10" s="617">
        <f>IF(A10&lt;&gt;0,INDEX(RESUMO!$A$10:$H$486,MATCH(A10,RESUMO!$A$10:$A$486,0),8),0)</f>
        <v>0.32200000000000001</v>
      </c>
      <c r="E10" s="617">
        <f>IF(A10&lt;&gt;0,INDEX(RESUMO!$A$10:$I$486,MATCH(A10,RESUMO!$A$10:$A$486,0),8),0)</f>
        <v>0.32200000000000001</v>
      </c>
      <c r="F10" s="618">
        <v>0.05</v>
      </c>
      <c r="G10" s="619"/>
      <c r="H10" s="618">
        <v>0.05</v>
      </c>
      <c r="I10" s="619"/>
      <c r="J10" s="618">
        <v>8.5000000000000006E-2</v>
      </c>
      <c r="K10" s="624"/>
      <c r="L10" s="624"/>
      <c r="M10" s="619"/>
      <c r="N10" s="618">
        <v>8.2500000000000004E-2</v>
      </c>
      <c r="O10" s="624"/>
      <c r="P10" s="624"/>
      <c r="Q10" s="619"/>
      <c r="R10" s="618">
        <v>8.2500000000000004E-2</v>
      </c>
      <c r="S10" s="624"/>
      <c r="T10" s="624"/>
      <c r="U10" s="619"/>
      <c r="V10" s="618">
        <v>8.2500000000000004E-2</v>
      </c>
      <c r="W10" s="624"/>
      <c r="X10" s="624"/>
      <c r="Y10" s="619"/>
      <c r="Z10" s="618">
        <v>8.2500000000000004E-2</v>
      </c>
      <c r="AA10" s="624"/>
      <c r="AB10" s="624"/>
      <c r="AC10" s="619"/>
      <c r="AD10" s="618">
        <v>8.2500000000000004E-2</v>
      </c>
      <c r="AE10" s="624"/>
      <c r="AF10" s="624"/>
      <c r="AG10" s="619"/>
      <c r="AH10" s="618">
        <v>8.2500000000000004E-2</v>
      </c>
      <c r="AI10" s="624"/>
      <c r="AJ10" s="624"/>
      <c r="AK10" s="619"/>
      <c r="AL10" s="618">
        <v>0.08</v>
      </c>
      <c r="AM10" s="624"/>
      <c r="AN10" s="624"/>
      <c r="AO10" s="619"/>
      <c r="AP10" s="618">
        <v>0.08</v>
      </c>
      <c r="AQ10" s="624"/>
      <c r="AR10" s="624"/>
      <c r="AS10" s="619"/>
      <c r="AT10" s="618">
        <v>0.08</v>
      </c>
      <c r="AU10" s="624"/>
      <c r="AV10" s="624"/>
      <c r="AW10" s="619"/>
      <c r="AX10" s="618">
        <v>0.08</v>
      </c>
      <c r="AY10" s="624"/>
      <c r="AZ10" s="624"/>
      <c r="BA10" s="619"/>
      <c r="BB10" s="618"/>
      <c r="BC10" s="624"/>
      <c r="BD10" s="624"/>
      <c r="BE10" s="619"/>
      <c r="BF10" s="618"/>
      <c r="BG10" s="624"/>
      <c r="BH10" s="624"/>
      <c r="BI10" s="619"/>
      <c r="BJ10" s="618"/>
      <c r="BK10" s="624"/>
      <c r="BL10" s="624"/>
      <c r="BM10" s="619"/>
      <c r="BN10" s="618"/>
      <c r="BO10" s="624"/>
      <c r="BP10" s="624"/>
      <c r="BQ10" s="624"/>
      <c r="BR10" s="618"/>
      <c r="BS10" s="624"/>
      <c r="BT10" s="624"/>
      <c r="BU10" s="619"/>
      <c r="BV10" s="618"/>
      <c r="BW10" s="624"/>
      <c r="BX10" s="624"/>
      <c r="BY10" s="619"/>
      <c r="BZ10" s="624"/>
      <c r="CA10" s="624"/>
      <c r="CB10" s="624"/>
      <c r="CC10" s="619"/>
      <c r="CD10" s="618"/>
      <c r="CE10" s="624"/>
      <c r="CF10" s="624"/>
      <c r="CG10" s="619"/>
      <c r="CH10" s="618"/>
      <c r="CI10" s="624"/>
      <c r="CJ10" s="624"/>
      <c r="CK10" s="619"/>
      <c r="CL10" s="618"/>
      <c r="CM10" s="624"/>
      <c r="CN10" s="624"/>
      <c r="CO10" s="619"/>
      <c r="CP10" s="618"/>
      <c r="CQ10" s="624"/>
      <c r="CR10" s="624"/>
      <c r="CS10" s="619"/>
      <c r="CT10" s="618"/>
      <c r="CU10" s="624"/>
      <c r="CV10" s="624"/>
      <c r="CW10" s="619"/>
      <c r="CX10" s="602"/>
      <c r="CY10" s="603"/>
      <c r="CZ10" s="603"/>
      <c r="DA10" s="604"/>
      <c r="DB10" s="602"/>
      <c r="DC10" s="603"/>
      <c r="DD10" s="603"/>
      <c r="DE10" s="604"/>
      <c r="DF10" s="602"/>
      <c r="DG10" s="603"/>
      <c r="DH10" s="603"/>
      <c r="DI10" s="604"/>
      <c r="DJ10" s="602"/>
      <c r="DK10" s="603"/>
      <c r="DL10" s="603"/>
      <c r="DM10" s="604"/>
      <c r="DN10" s="602"/>
      <c r="DO10" s="603"/>
      <c r="DP10" s="603"/>
      <c r="DQ10" s="604"/>
      <c r="DR10" s="602"/>
      <c r="DS10" s="603"/>
      <c r="DT10" s="603"/>
      <c r="DU10" s="604"/>
      <c r="DV10" s="602"/>
      <c r="DW10" s="603"/>
      <c r="DX10" s="603"/>
      <c r="DY10" s="604"/>
      <c r="DZ10" s="602"/>
      <c r="EA10" s="603"/>
      <c r="EB10" s="603"/>
      <c r="EC10" s="604"/>
      <c r="ED10" s="602"/>
      <c r="EE10" s="603"/>
      <c r="EF10" s="603"/>
      <c r="EG10" s="604"/>
      <c r="EH10" s="602"/>
      <c r="EI10" s="603"/>
      <c r="EJ10" s="603"/>
      <c r="EK10" s="604"/>
      <c r="EL10" s="602"/>
      <c r="EM10" s="603"/>
      <c r="EN10" s="603"/>
      <c r="EO10" s="604"/>
      <c r="EP10" s="602"/>
      <c r="EQ10" s="603"/>
      <c r="ER10" s="603"/>
      <c r="ES10" s="604"/>
      <c r="ET10" s="602"/>
      <c r="EU10" s="603"/>
      <c r="EV10" s="603"/>
      <c r="EW10" s="604"/>
      <c r="EX10" s="602"/>
      <c r="EY10" s="603"/>
      <c r="EZ10" s="603"/>
      <c r="FA10" s="604"/>
      <c r="FB10" s="602"/>
      <c r="FC10" s="603"/>
      <c r="FD10" s="603"/>
      <c r="FE10" s="604"/>
      <c r="FF10" s="602"/>
      <c r="FG10" s="603"/>
      <c r="FH10" s="603"/>
      <c r="FI10" s="604"/>
      <c r="FJ10" s="602"/>
      <c r="FK10" s="603"/>
      <c r="FL10" s="603"/>
      <c r="FM10" s="604"/>
      <c r="FN10" s="602"/>
      <c r="FO10" s="603"/>
      <c r="FP10" s="603"/>
      <c r="FQ10" s="604"/>
      <c r="FS10" s="448">
        <f>SUM(F10:FQ10)</f>
        <v>1</v>
      </c>
    </row>
    <row r="11" spans="1:177" ht="12.95" customHeight="1">
      <c r="A11" s="613"/>
      <c r="B11" s="615"/>
      <c r="C11" s="616"/>
      <c r="D11" s="617"/>
      <c r="E11" s="617"/>
      <c r="F11" s="54" t="s">
        <v>105</v>
      </c>
      <c r="G11" s="56" t="s">
        <v>105</v>
      </c>
      <c r="H11" s="54" t="s">
        <v>105</v>
      </c>
      <c r="I11" s="56" t="s">
        <v>105</v>
      </c>
      <c r="J11" s="54" t="s">
        <v>105</v>
      </c>
      <c r="K11" s="55" t="s">
        <v>105</v>
      </c>
      <c r="L11" s="55" t="s">
        <v>105</v>
      </c>
      <c r="M11" s="55" t="s">
        <v>105</v>
      </c>
      <c r="N11" s="54" t="s">
        <v>105</v>
      </c>
      <c r="O11" s="55" t="s">
        <v>105</v>
      </c>
      <c r="P11" s="55" t="s">
        <v>105</v>
      </c>
      <c r="Q11" s="55" t="s">
        <v>105</v>
      </c>
      <c r="R11" s="54" t="s">
        <v>105</v>
      </c>
      <c r="S11" s="55" t="s">
        <v>105</v>
      </c>
      <c r="T11" s="55" t="s">
        <v>105</v>
      </c>
      <c r="U11" s="55" t="s">
        <v>105</v>
      </c>
      <c r="V11" s="54" t="s">
        <v>105</v>
      </c>
      <c r="W11" s="55" t="s">
        <v>105</v>
      </c>
      <c r="X11" s="55" t="s">
        <v>105</v>
      </c>
      <c r="Y11" s="55" t="s">
        <v>105</v>
      </c>
      <c r="Z11" s="54" t="s">
        <v>105</v>
      </c>
      <c r="AA11" s="55" t="s">
        <v>105</v>
      </c>
      <c r="AB11" s="55" t="s">
        <v>105</v>
      </c>
      <c r="AC11" s="55" t="s">
        <v>105</v>
      </c>
      <c r="AD11" s="54" t="s">
        <v>105</v>
      </c>
      <c r="AE11" s="55" t="s">
        <v>105</v>
      </c>
      <c r="AF11" s="55" t="s">
        <v>105</v>
      </c>
      <c r="AG11" s="55" t="s">
        <v>105</v>
      </c>
      <c r="AH11" s="54" t="s">
        <v>105</v>
      </c>
      <c r="AI11" s="55" t="s">
        <v>105</v>
      </c>
      <c r="AJ11" s="55" t="s">
        <v>105</v>
      </c>
      <c r="AK11" s="55" t="s">
        <v>105</v>
      </c>
      <c r="AL11" s="54" t="s">
        <v>105</v>
      </c>
      <c r="AM11" s="55" t="s">
        <v>105</v>
      </c>
      <c r="AN11" s="55" t="s">
        <v>105</v>
      </c>
      <c r="AO11" s="55" t="s">
        <v>105</v>
      </c>
      <c r="AP11" s="54" t="s">
        <v>105</v>
      </c>
      <c r="AQ11" s="55" t="s">
        <v>105</v>
      </c>
      <c r="AR11" s="55" t="s">
        <v>105</v>
      </c>
      <c r="AS11" s="55" t="s">
        <v>105</v>
      </c>
      <c r="AT11" s="54" t="s">
        <v>105</v>
      </c>
      <c r="AU11" s="55" t="s">
        <v>105</v>
      </c>
      <c r="AV11" s="55" t="s">
        <v>105</v>
      </c>
      <c r="AW11" s="55" t="s">
        <v>105</v>
      </c>
      <c r="AX11" s="54" t="s">
        <v>105</v>
      </c>
      <c r="AY11" s="55" t="s">
        <v>105</v>
      </c>
      <c r="AZ11" s="55" t="s">
        <v>105</v>
      </c>
      <c r="BA11" s="55" t="s">
        <v>105</v>
      </c>
      <c r="BB11" s="54"/>
      <c r="BC11" s="55"/>
      <c r="BD11" s="55"/>
      <c r="BE11" s="55"/>
      <c r="BF11" s="54"/>
      <c r="BG11" s="55"/>
      <c r="BH11" s="55"/>
      <c r="BI11" s="55"/>
      <c r="BJ11" s="54"/>
      <c r="BK11" s="55"/>
      <c r="BL11" s="55"/>
      <c r="BM11" s="55"/>
      <c r="BN11" s="54"/>
      <c r="BO11" s="55"/>
      <c r="BP11" s="55"/>
      <c r="BQ11" s="55"/>
      <c r="BR11" s="54"/>
      <c r="BS11" s="55"/>
      <c r="BT11" s="55"/>
      <c r="BU11" s="56"/>
      <c r="BV11" s="54"/>
      <c r="BW11" s="55"/>
      <c r="BX11" s="55"/>
      <c r="BY11" s="56"/>
      <c r="BZ11" s="55"/>
      <c r="CA11" s="55"/>
      <c r="CB11" s="55"/>
      <c r="CC11" s="56"/>
      <c r="CD11" s="54"/>
      <c r="CE11" s="55"/>
      <c r="CF11" s="55"/>
      <c r="CG11" s="56"/>
      <c r="CH11" s="54"/>
      <c r="CI11" s="55"/>
      <c r="CJ11" s="55"/>
      <c r="CK11" s="56"/>
      <c r="CL11" s="54"/>
      <c r="CM11" s="55"/>
      <c r="CN11" s="55"/>
      <c r="CO11" s="56"/>
      <c r="CP11" s="54"/>
      <c r="CQ11" s="55"/>
      <c r="CR11" s="55"/>
      <c r="CS11" s="56"/>
      <c r="CT11" s="54"/>
      <c r="CU11" s="55"/>
      <c r="CV11" s="55"/>
      <c r="CW11" s="56"/>
      <c r="CX11" s="54"/>
      <c r="CY11" s="55"/>
      <c r="CZ11" s="55"/>
      <c r="DA11" s="56"/>
      <c r="DB11" s="54"/>
      <c r="DC11" s="55"/>
      <c r="DD11" s="55"/>
      <c r="DE11" s="56"/>
      <c r="DF11" s="54"/>
      <c r="DG11" s="55"/>
      <c r="DH11" s="55"/>
      <c r="DI11" s="56"/>
      <c r="DJ11" s="54"/>
      <c r="DK11" s="55"/>
      <c r="DL11" s="55"/>
      <c r="DM11" s="56"/>
      <c r="DN11" s="54"/>
      <c r="DO11" s="55"/>
      <c r="DP11" s="55"/>
      <c r="DQ11" s="56"/>
      <c r="DR11" s="54"/>
      <c r="DS11" s="55"/>
      <c r="DT11" s="55"/>
      <c r="DU11" s="56"/>
      <c r="DV11" s="54"/>
      <c r="DW11" s="55"/>
      <c r="DX11" s="55"/>
      <c r="DY11" s="56"/>
      <c r="DZ11" s="54"/>
      <c r="EA11" s="55"/>
      <c r="EB11" s="55"/>
      <c r="EC11" s="56"/>
      <c r="ED11" s="54"/>
      <c r="EE11" s="55"/>
      <c r="EF11" s="55"/>
      <c r="EG11" s="56"/>
      <c r="EH11" s="54"/>
      <c r="EI11" s="55"/>
      <c r="EJ11" s="55"/>
      <c r="EK11" s="56"/>
      <c r="EL11" s="54"/>
      <c r="EM11" s="55"/>
      <c r="EN11" s="55"/>
      <c r="EO11" s="56"/>
      <c r="EP11" s="54"/>
      <c r="EQ11" s="55"/>
      <c r="ER11" s="55"/>
      <c r="ES11" s="56"/>
      <c r="ET11" s="54"/>
      <c r="EU11" s="55"/>
      <c r="EV11" s="55"/>
      <c r="EW11" s="56"/>
      <c r="EX11" s="54"/>
      <c r="EY11" s="55"/>
      <c r="EZ11" s="55"/>
      <c r="FA11" s="56"/>
      <c r="FB11" s="54"/>
      <c r="FC11" s="55"/>
      <c r="FD11" s="55"/>
      <c r="FE11" s="56"/>
      <c r="FF11" s="54"/>
      <c r="FG11" s="55"/>
      <c r="FH11" s="55"/>
      <c r="FI11" s="56"/>
      <c r="FJ11" s="54"/>
      <c r="FK11" s="55"/>
      <c r="FL11" s="55"/>
      <c r="FM11" s="56"/>
      <c r="FN11" s="54"/>
      <c r="FO11" s="55"/>
      <c r="FP11" s="55"/>
      <c r="FQ11" s="56"/>
      <c r="FS11" s="449"/>
    </row>
    <row r="12" spans="1:177" ht="16.5" customHeight="1">
      <c r="A12" s="614"/>
      <c r="B12" s="615"/>
      <c r="C12" s="616"/>
      <c r="D12" s="617"/>
      <c r="E12" s="617"/>
      <c r="F12" s="605">
        <f>F10*$C10</f>
        <v>5389.69</v>
      </c>
      <c r="G12" s="606"/>
      <c r="H12" s="605">
        <f>H10*$C10</f>
        <v>5389.69</v>
      </c>
      <c r="I12" s="606"/>
      <c r="J12" s="605">
        <f>J10*$C10</f>
        <v>9162.48</v>
      </c>
      <c r="K12" s="625"/>
      <c r="L12" s="625"/>
      <c r="M12" s="606"/>
      <c r="N12" s="607">
        <f>N10*$C10</f>
        <v>8892.99</v>
      </c>
      <c r="O12" s="608"/>
      <c r="P12" s="608"/>
      <c r="Q12" s="609"/>
      <c r="R12" s="607">
        <f>R10*$C10</f>
        <v>8892.99</v>
      </c>
      <c r="S12" s="608"/>
      <c r="T12" s="608"/>
      <c r="U12" s="609"/>
      <c r="V12" s="607">
        <f>V10*$C10</f>
        <v>8892.99</v>
      </c>
      <c r="W12" s="608"/>
      <c r="X12" s="608"/>
      <c r="Y12" s="609"/>
      <c r="Z12" s="607">
        <f>Z10*$C10</f>
        <v>8892.99</v>
      </c>
      <c r="AA12" s="608"/>
      <c r="AB12" s="608"/>
      <c r="AC12" s="609"/>
      <c r="AD12" s="607">
        <f>AD10*$C10</f>
        <v>8892.99</v>
      </c>
      <c r="AE12" s="608"/>
      <c r="AF12" s="608"/>
      <c r="AG12" s="609"/>
      <c r="AH12" s="607">
        <f>AH10*$C10</f>
        <v>8892.99</v>
      </c>
      <c r="AI12" s="608"/>
      <c r="AJ12" s="608"/>
      <c r="AK12" s="609"/>
      <c r="AL12" s="607">
        <f>AL10*$C10</f>
        <v>8623.51</v>
      </c>
      <c r="AM12" s="608"/>
      <c r="AN12" s="608"/>
      <c r="AO12" s="609"/>
      <c r="AP12" s="607">
        <f>AP10*$C10</f>
        <v>8623.51</v>
      </c>
      <c r="AQ12" s="608"/>
      <c r="AR12" s="608"/>
      <c r="AS12" s="609"/>
      <c r="AT12" s="607">
        <f>AT10*$C10</f>
        <v>8623.51</v>
      </c>
      <c r="AU12" s="608"/>
      <c r="AV12" s="608"/>
      <c r="AW12" s="609"/>
      <c r="AX12" s="607">
        <f>AX10*$C10</f>
        <v>8623.51</v>
      </c>
      <c r="AY12" s="608"/>
      <c r="AZ12" s="608"/>
      <c r="BA12" s="609"/>
      <c r="BB12" s="607">
        <f>BB10*$C10</f>
        <v>0</v>
      </c>
      <c r="BC12" s="608"/>
      <c r="BD12" s="608"/>
      <c r="BE12" s="609"/>
      <c r="BF12" s="607">
        <f>BF10*$C10</f>
        <v>0</v>
      </c>
      <c r="BG12" s="608"/>
      <c r="BH12" s="608"/>
      <c r="BI12" s="609"/>
      <c r="BJ12" s="607">
        <f>BJ10*$C10</f>
        <v>0</v>
      </c>
      <c r="BK12" s="608"/>
      <c r="BL12" s="608"/>
      <c r="BM12" s="609"/>
      <c r="BN12" s="607">
        <f>BN10*$C10</f>
        <v>0</v>
      </c>
      <c r="BO12" s="608"/>
      <c r="BP12" s="608"/>
      <c r="BQ12" s="608"/>
      <c r="BR12" s="607">
        <f>BR10*$C10</f>
        <v>0</v>
      </c>
      <c r="BS12" s="608"/>
      <c r="BT12" s="608"/>
      <c r="BU12" s="609"/>
      <c r="BV12" s="607">
        <f>BV10*$C10</f>
        <v>0</v>
      </c>
      <c r="BW12" s="608"/>
      <c r="BX12" s="608"/>
      <c r="BY12" s="609"/>
      <c r="BZ12" s="608">
        <f>BZ10*$C10</f>
        <v>0</v>
      </c>
      <c r="CA12" s="608"/>
      <c r="CB12" s="608"/>
      <c r="CC12" s="609"/>
      <c r="CD12" s="607">
        <f>CD10*$C10</f>
        <v>0</v>
      </c>
      <c r="CE12" s="608"/>
      <c r="CF12" s="608"/>
      <c r="CG12" s="609"/>
      <c r="CH12" s="607">
        <f>CH10*$C10</f>
        <v>0</v>
      </c>
      <c r="CI12" s="608"/>
      <c r="CJ12" s="608"/>
      <c r="CK12" s="609"/>
      <c r="CL12" s="607">
        <f>CL10*$C10</f>
        <v>0</v>
      </c>
      <c r="CM12" s="608"/>
      <c r="CN12" s="608"/>
      <c r="CO12" s="609"/>
      <c r="CP12" s="607">
        <f>CP10*$C10</f>
        <v>0</v>
      </c>
      <c r="CQ12" s="608"/>
      <c r="CR12" s="608"/>
      <c r="CS12" s="609"/>
      <c r="CT12" s="607">
        <f>CT10*$C10</f>
        <v>0</v>
      </c>
      <c r="CU12" s="608"/>
      <c r="CV12" s="608"/>
      <c r="CW12" s="609"/>
      <c r="CX12" s="607">
        <f>CX10*$C10</f>
        <v>0</v>
      </c>
      <c r="CY12" s="608"/>
      <c r="CZ12" s="608"/>
      <c r="DA12" s="609"/>
      <c r="DB12" s="607">
        <f>DB10*$C10</f>
        <v>0</v>
      </c>
      <c r="DC12" s="608"/>
      <c r="DD12" s="608"/>
      <c r="DE12" s="609"/>
      <c r="DF12" s="607">
        <f>DF10*$C10</f>
        <v>0</v>
      </c>
      <c r="DG12" s="608"/>
      <c r="DH12" s="608"/>
      <c r="DI12" s="609"/>
      <c r="DJ12" s="607">
        <f>DJ10*$C10</f>
        <v>0</v>
      </c>
      <c r="DK12" s="608"/>
      <c r="DL12" s="608"/>
      <c r="DM12" s="609"/>
      <c r="DN12" s="607">
        <f>DN10*$C10</f>
        <v>0</v>
      </c>
      <c r="DO12" s="608"/>
      <c r="DP12" s="608"/>
      <c r="DQ12" s="609"/>
      <c r="DR12" s="607">
        <f>DR10*$C10</f>
        <v>0</v>
      </c>
      <c r="DS12" s="608"/>
      <c r="DT12" s="608"/>
      <c r="DU12" s="609"/>
      <c r="DV12" s="607">
        <f>DV10*$C10</f>
        <v>0</v>
      </c>
      <c r="DW12" s="608"/>
      <c r="DX12" s="608"/>
      <c r="DY12" s="609"/>
      <c r="DZ12" s="607">
        <f>DZ10*$C10</f>
        <v>0</v>
      </c>
      <c r="EA12" s="608"/>
      <c r="EB12" s="608"/>
      <c r="EC12" s="609"/>
      <c r="ED12" s="607">
        <f>ED10*$C10</f>
        <v>0</v>
      </c>
      <c r="EE12" s="608"/>
      <c r="EF12" s="608"/>
      <c r="EG12" s="609"/>
      <c r="EH12" s="607">
        <f>EH10*$C10</f>
        <v>0</v>
      </c>
      <c r="EI12" s="608"/>
      <c r="EJ12" s="608"/>
      <c r="EK12" s="609"/>
      <c r="EL12" s="607">
        <f>EL10*$C10</f>
        <v>0</v>
      </c>
      <c r="EM12" s="608"/>
      <c r="EN12" s="608"/>
      <c r="EO12" s="609"/>
      <c r="EP12" s="607">
        <f>EP10*$C10</f>
        <v>0</v>
      </c>
      <c r="EQ12" s="608"/>
      <c r="ER12" s="608"/>
      <c r="ES12" s="609"/>
      <c r="ET12" s="607">
        <f>ET10*$C10</f>
        <v>0</v>
      </c>
      <c r="EU12" s="608"/>
      <c r="EV12" s="608"/>
      <c r="EW12" s="609"/>
      <c r="EX12" s="607">
        <f>EX10*$C10</f>
        <v>0</v>
      </c>
      <c r="EY12" s="608"/>
      <c r="EZ12" s="608"/>
      <c r="FA12" s="609"/>
      <c r="FB12" s="607">
        <f>FB10*$C10</f>
        <v>0</v>
      </c>
      <c r="FC12" s="608"/>
      <c r="FD12" s="608"/>
      <c r="FE12" s="609"/>
      <c r="FF12" s="607">
        <f>FF10*$C10</f>
        <v>0</v>
      </c>
      <c r="FG12" s="608"/>
      <c r="FH12" s="608"/>
      <c r="FI12" s="609"/>
      <c r="FJ12" s="607">
        <f>FJ10*$C10</f>
        <v>0</v>
      </c>
      <c r="FK12" s="608"/>
      <c r="FL12" s="608"/>
      <c r="FM12" s="609"/>
      <c r="FN12" s="607">
        <f>FN10*$C10</f>
        <v>0</v>
      </c>
      <c r="FO12" s="608"/>
      <c r="FP12" s="608"/>
      <c r="FQ12" s="609"/>
      <c r="FS12" s="449">
        <f>SUM(F12:FQ12)</f>
        <v>107793.84</v>
      </c>
      <c r="FU12" s="2">
        <f>FS12-C10</f>
        <v>0</v>
      </c>
    </row>
    <row r="13" spans="1:177" ht="16.5" customHeight="1">
      <c r="A13" s="626">
        <v>2</v>
      </c>
      <c r="B13" s="615" t="str">
        <f>IF(A13&lt;&gt;0,INDEX(RESUMO!$A$10:$H$486,MATCH(A13,RESUMO!$A$10:$A$486,0),2),0)</f>
        <v>CANTEIRO DE OBRAS</v>
      </c>
      <c r="C13" s="616">
        <f>IF(A13&lt;&gt;0,INDEX(RESUMO!$A$10:$H$486,MATCH(A13,RESUMO!$A$10:$A$486,0),5),0)</f>
        <v>95159.28</v>
      </c>
      <c r="D13" s="617">
        <f>IF(A13&lt;&gt;0,INDEX(RESUMO!$A$10:$H$486,MATCH(A13,RESUMO!$A$10:$A$486,0),8),0)</f>
        <v>0.28399999999999997</v>
      </c>
      <c r="E13" s="617">
        <f>IF(A13&lt;&gt;0,INDEX(RESUMO!$A$10:$I$486,MATCH(A13,RESUMO!$A$10:$A$486,0),8),0)</f>
        <v>0.28399999999999997</v>
      </c>
      <c r="F13" s="618">
        <v>4.2500000000000003E-2</v>
      </c>
      <c r="G13" s="619"/>
      <c r="H13" s="618">
        <v>4.2500000000000003E-2</v>
      </c>
      <c r="I13" s="619"/>
      <c r="J13" s="618">
        <v>0.08</v>
      </c>
      <c r="K13" s="624"/>
      <c r="L13" s="624"/>
      <c r="M13" s="619"/>
      <c r="N13" s="618">
        <v>0.08</v>
      </c>
      <c r="O13" s="624"/>
      <c r="P13" s="624"/>
      <c r="Q13" s="619"/>
      <c r="R13" s="618">
        <v>8.5000000000000006E-2</v>
      </c>
      <c r="S13" s="624"/>
      <c r="T13" s="624"/>
      <c r="U13" s="619"/>
      <c r="V13" s="618">
        <v>8.5000000000000006E-2</v>
      </c>
      <c r="W13" s="624"/>
      <c r="X13" s="624"/>
      <c r="Y13" s="619"/>
      <c r="Z13" s="618">
        <v>8.5000000000000006E-2</v>
      </c>
      <c r="AA13" s="624"/>
      <c r="AB13" s="624"/>
      <c r="AC13" s="619"/>
      <c r="AD13" s="618">
        <v>8.5000000000000006E-2</v>
      </c>
      <c r="AE13" s="624"/>
      <c r="AF13" s="624"/>
      <c r="AG13" s="619"/>
      <c r="AH13" s="618">
        <v>8.5000000000000006E-2</v>
      </c>
      <c r="AI13" s="624"/>
      <c r="AJ13" s="624"/>
      <c r="AK13" s="619"/>
      <c r="AL13" s="618">
        <v>8.5000000000000006E-2</v>
      </c>
      <c r="AM13" s="624"/>
      <c r="AN13" s="624"/>
      <c r="AO13" s="619"/>
      <c r="AP13" s="618">
        <v>8.5000000000000006E-2</v>
      </c>
      <c r="AQ13" s="624"/>
      <c r="AR13" s="624"/>
      <c r="AS13" s="619"/>
      <c r="AT13" s="618">
        <v>0.08</v>
      </c>
      <c r="AU13" s="624"/>
      <c r="AV13" s="624"/>
      <c r="AW13" s="619"/>
      <c r="AX13" s="618">
        <v>0.08</v>
      </c>
      <c r="AY13" s="624"/>
      <c r="AZ13" s="624"/>
      <c r="BA13" s="619"/>
      <c r="BB13" s="618"/>
      <c r="BC13" s="624"/>
      <c r="BD13" s="624"/>
      <c r="BE13" s="619"/>
      <c r="BF13" s="618"/>
      <c r="BG13" s="624"/>
      <c r="BH13" s="624"/>
      <c r="BI13" s="619"/>
      <c r="BJ13" s="618"/>
      <c r="BK13" s="624"/>
      <c r="BL13" s="624"/>
      <c r="BM13" s="619"/>
      <c r="BN13" s="618"/>
      <c r="BO13" s="624"/>
      <c r="BP13" s="624"/>
      <c r="BQ13" s="624"/>
      <c r="BR13" s="618"/>
      <c r="BS13" s="624"/>
      <c r="BT13" s="624"/>
      <c r="BU13" s="619"/>
      <c r="BV13" s="618"/>
      <c r="BW13" s="624"/>
      <c r="BX13" s="624"/>
      <c r="BY13" s="619"/>
      <c r="BZ13" s="603"/>
      <c r="CA13" s="603"/>
      <c r="CB13" s="603"/>
      <c r="CC13" s="604"/>
      <c r="CD13" s="602"/>
      <c r="CE13" s="603"/>
      <c r="CF13" s="603"/>
      <c r="CG13" s="604"/>
      <c r="CH13" s="602"/>
      <c r="CI13" s="603"/>
      <c r="CJ13" s="603"/>
      <c r="CK13" s="604"/>
      <c r="CL13" s="602"/>
      <c r="CM13" s="603"/>
      <c r="CN13" s="603"/>
      <c r="CO13" s="604"/>
      <c r="CP13" s="602"/>
      <c r="CQ13" s="603"/>
      <c r="CR13" s="603"/>
      <c r="CS13" s="604"/>
      <c r="CT13" s="602"/>
      <c r="CU13" s="603"/>
      <c r="CV13" s="603"/>
      <c r="CW13" s="604"/>
      <c r="CX13" s="602"/>
      <c r="CY13" s="603"/>
      <c r="CZ13" s="603"/>
      <c r="DA13" s="604"/>
      <c r="DB13" s="602"/>
      <c r="DC13" s="603"/>
      <c r="DD13" s="603"/>
      <c r="DE13" s="604"/>
      <c r="DF13" s="602"/>
      <c r="DG13" s="603"/>
      <c r="DH13" s="603"/>
      <c r="DI13" s="604"/>
      <c r="DJ13" s="602"/>
      <c r="DK13" s="603"/>
      <c r="DL13" s="603"/>
      <c r="DM13" s="604"/>
      <c r="DN13" s="602"/>
      <c r="DO13" s="603"/>
      <c r="DP13" s="603"/>
      <c r="DQ13" s="604"/>
      <c r="DR13" s="602"/>
      <c r="DS13" s="603"/>
      <c r="DT13" s="603"/>
      <c r="DU13" s="604"/>
      <c r="DV13" s="602"/>
      <c r="DW13" s="603"/>
      <c r="DX13" s="603"/>
      <c r="DY13" s="604"/>
      <c r="DZ13" s="602"/>
      <c r="EA13" s="603"/>
      <c r="EB13" s="603"/>
      <c r="EC13" s="604"/>
      <c r="ED13" s="602"/>
      <c r="EE13" s="603"/>
      <c r="EF13" s="603"/>
      <c r="EG13" s="604"/>
      <c r="EH13" s="602"/>
      <c r="EI13" s="603"/>
      <c r="EJ13" s="603"/>
      <c r="EK13" s="604"/>
      <c r="EL13" s="602"/>
      <c r="EM13" s="603"/>
      <c r="EN13" s="603"/>
      <c r="EO13" s="604"/>
      <c r="EP13" s="602"/>
      <c r="EQ13" s="603"/>
      <c r="ER13" s="603"/>
      <c r="ES13" s="604"/>
      <c r="ET13" s="602"/>
      <c r="EU13" s="603"/>
      <c r="EV13" s="603"/>
      <c r="EW13" s="604"/>
      <c r="EX13" s="602"/>
      <c r="EY13" s="603"/>
      <c r="EZ13" s="603"/>
      <c r="FA13" s="604"/>
      <c r="FB13" s="602"/>
      <c r="FC13" s="603"/>
      <c r="FD13" s="603"/>
      <c r="FE13" s="604"/>
      <c r="FF13" s="602"/>
      <c r="FG13" s="603"/>
      <c r="FH13" s="603"/>
      <c r="FI13" s="604"/>
      <c r="FJ13" s="602"/>
      <c r="FK13" s="603"/>
      <c r="FL13" s="603"/>
      <c r="FM13" s="604"/>
      <c r="FN13" s="602"/>
      <c r="FO13" s="603"/>
      <c r="FP13" s="603"/>
      <c r="FQ13" s="604"/>
      <c r="FS13" s="448">
        <f>SUM(F13:FQ13)</f>
        <v>1</v>
      </c>
      <c r="FU13" s="2"/>
    </row>
    <row r="14" spans="1:177" ht="12.95" customHeight="1">
      <c r="A14" s="626"/>
      <c r="B14" s="615"/>
      <c r="C14" s="616"/>
      <c r="D14" s="617"/>
      <c r="E14" s="617"/>
      <c r="F14" s="54" t="s">
        <v>105</v>
      </c>
      <c r="G14" s="56" t="s">
        <v>105</v>
      </c>
      <c r="H14" s="54" t="s">
        <v>105</v>
      </c>
      <c r="I14" s="56" t="s">
        <v>105</v>
      </c>
      <c r="J14" s="54" t="s">
        <v>105</v>
      </c>
      <c r="K14" s="55" t="s">
        <v>105</v>
      </c>
      <c r="L14" s="55" t="s">
        <v>105</v>
      </c>
      <c r="M14" s="55" t="s">
        <v>105</v>
      </c>
      <c r="N14" s="54" t="s">
        <v>105</v>
      </c>
      <c r="O14" s="55" t="s">
        <v>105</v>
      </c>
      <c r="P14" s="55" t="s">
        <v>105</v>
      </c>
      <c r="Q14" s="55" t="s">
        <v>105</v>
      </c>
      <c r="R14" s="54" t="s">
        <v>105</v>
      </c>
      <c r="S14" s="55" t="s">
        <v>105</v>
      </c>
      <c r="T14" s="55" t="s">
        <v>105</v>
      </c>
      <c r="U14" s="55" t="s">
        <v>105</v>
      </c>
      <c r="V14" s="54" t="s">
        <v>105</v>
      </c>
      <c r="W14" s="55" t="s">
        <v>105</v>
      </c>
      <c r="X14" s="55" t="s">
        <v>105</v>
      </c>
      <c r="Y14" s="55" t="s">
        <v>105</v>
      </c>
      <c r="Z14" s="54" t="s">
        <v>105</v>
      </c>
      <c r="AA14" s="55" t="s">
        <v>105</v>
      </c>
      <c r="AB14" s="55" t="s">
        <v>105</v>
      </c>
      <c r="AC14" s="55" t="s">
        <v>105</v>
      </c>
      <c r="AD14" s="54" t="s">
        <v>105</v>
      </c>
      <c r="AE14" s="55" t="s">
        <v>105</v>
      </c>
      <c r="AF14" s="55" t="s">
        <v>105</v>
      </c>
      <c r="AG14" s="55" t="s">
        <v>105</v>
      </c>
      <c r="AH14" s="54" t="s">
        <v>105</v>
      </c>
      <c r="AI14" s="55" t="s">
        <v>105</v>
      </c>
      <c r="AJ14" s="55" t="s">
        <v>105</v>
      </c>
      <c r="AK14" s="55" t="s">
        <v>105</v>
      </c>
      <c r="AL14" s="54" t="s">
        <v>105</v>
      </c>
      <c r="AM14" s="55" t="s">
        <v>105</v>
      </c>
      <c r="AN14" s="55" t="s">
        <v>105</v>
      </c>
      <c r="AO14" s="55" t="s">
        <v>105</v>
      </c>
      <c r="AP14" s="54" t="s">
        <v>105</v>
      </c>
      <c r="AQ14" s="55" t="s">
        <v>105</v>
      </c>
      <c r="AR14" s="55" t="s">
        <v>105</v>
      </c>
      <c r="AS14" s="55" t="s">
        <v>105</v>
      </c>
      <c r="AT14" s="54" t="s">
        <v>105</v>
      </c>
      <c r="AU14" s="55" t="s">
        <v>105</v>
      </c>
      <c r="AV14" s="55" t="s">
        <v>105</v>
      </c>
      <c r="AW14" s="55" t="s">
        <v>105</v>
      </c>
      <c r="AX14" s="54" t="s">
        <v>105</v>
      </c>
      <c r="AY14" s="55" t="s">
        <v>105</v>
      </c>
      <c r="AZ14" s="55" t="s">
        <v>105</v>
      </c>
      <c r="BA14" s="55" t="s">
        <v>105</v>
      </c>
      <c r="BB14" s="54"/>
      <c r="BC14" s="55"/>
      <c r="BD14" s="55"/>
      <c r="BE14" s="55"/>
      <c r="BF14" s="54"/>
      <c r="BG14" s="55"/>
      <c r="BH14" s="55"/>
      <c r="BI14" s="55"/>
      <c r="BJ14" s="54"/>
      <c r="BK14" s="55"/>
      <c r="BL14" s="55"/>
      <c r="BM14" s="55"/>
      <c r="BN14" s="54"/>
      <c r="BO14" s="55"/>
      <c r="BP14" s="55"/>
      <c r="BQ14" s="55"/>
      <c r="BR14" s="54"/>
      <c r="BS14" s="55"/>
      <c r="BT14" s="55"/>
      <c r="BU14" s="56"/>
      <c r="BV14" s="54"/>
      <c r="BW14" s="55"/>
      <c r="BX14" s="55"/>
      <c r="BY14" s="56"/>
      <c r="BZ14" s="55"/>
      <c r="CA14" s="55"/>
      <c r="CB14" s="55"/>
      <c r="CC14" s="56"/>
      <c r="CD14" s="54"/>
      <c r="CE14" s="55"/>
      <c r="CF14" s="55"/>
      <c r="CG14" s="56"/>
      <c r="CH14" s="54"/>
      <c r="CI14" s="55"/>
      <c r="CJ14" s="55"/>
      <c r="CK14" s="56"/>
      <c r="CL14" s="54"/>
      <c r="CM14" s="55"/>
      <c r="CN14" s="55"/>
      <c r="CO14" s="56"/>
      <c r="CP14" s="54"/>
      <c r="CQ14" s="55"/>
      <c r="CR14" s="55"/>
      <c r="CS14" s="56"/>
      <c r="CT14" s="54"/>
      <c r="CU14" s="55"/>
      <c r="CV14" s="55"/>
      <c r="CW14" s="56"/>
      <c r="CX14" s="54"/>
      <c r="CY14" s="55"/>
      <c r="CZ14" s="55"/>
      <c r="DA14" s="56"/>
      <c r="DB14" s="54"/>
      <c r="DC14" s="55"/>
      <c r="DD14" s="55"/>
      <c r="DE14" s="56"/>
      <c r="DF14" s="54"/>
      <c r="DG14" s="55"/>
      <c r="DH14" s="55"/>
      <c r="DI14" s="56"/>
      <c r="DJ14" s="54"/>
      <c r="DK14" s="55"/>
      <c r="DL14" s="55"/>
      <c r="DM14" s="56"/>
      <c r="DN14" s="54"/>
      <c r="DO14" s="55"/>
      <c r="DP14" s="55"/>
      <c r="DQ14" s="56"/>
      <c r="DR14" s="54"/>
      <c r="DS14" s="55"/>
      <c r="DT14" s="55"/>
      <c r="DU14" s="56"/>
      <c r="DV14" s="54"/>
      <c r="DW14" s="55"/>
      <c r="DX14" s="55"/>
      <c r="DY14" s="56"/>
      <c r="DZ14" s="54"/>
      <c r="EA14" s="55"/>
      <c r="EB14" s="55"/>
      <c r="EC14" s="56"/>
      <c r="ED14" s="54"/>
      <c r="EE14" s="55"/>
      <c r="EF14" s="55"/>
      <c r="EG14" s="56"/>
      <c r="EH14" s="54"/>
      <c r="EI14" s="55"/>
      <c r="EJ14" s="55"/>
      <c r="EK14" s="56"/>
      <c r="EL14" s="54"/>
      <c r="EM14" s="55"/>
      <c r="EN14" s="55"/>
      <c r="EO14" s="56"/>
      <c r="EP14" s="54"/>
      <c r="EQ14" s="55"/>
      <c r="ER14" s="55"/>
      <c r="ES14" s="56"/>
      <c r="ET14" s="54"/>
      <c r="EU14" s="55"/>
      <c r="EV14" s="55"/>
      <c r="EW14" s="56"/>
      <c r="EX14" s="54"/>
      <c r="EY14" s="55"/>
      <c r="EZ14" s="55"/>
      <c r="FA14" s="56"/>
      <c r="FB14" s="54"/>
      <c r="FC14" s="55"/>
      <c r="FD14" s="55"/>
      <c r="FE14" s="56"/>
      <c r="FF14" s="54"/>
      <c r="FG14" s="55"/>
      <c r="FH14" s="55"/>
      <c r="FI14" s="56"/>
      <c r="FJ14" s="54"/>
      <c r="FK14" s="55"/>
      <c r="FL14" s="55"/>
      <c r="FM14" s="56"/>
      <c r="FN14" s="54"/>
      <c r="FO14" s="55"/>
      <c r="FP14" s="55"/>
      <c r="FQ14" s="56"/>
      <c r="FS14" s="449"/>
      <c r="FU14" s="2"/>
    </row>
    <row r="15" spans="1:177" ht="16.5" customHeight="1">
      <c r="A15" s="626"/>
      <c r="B15" s="615"/>
      <c r="C15" s="616"/>
      <c r="D15" s="617"/>
      <c r="E15" s="617"/>
      <c r="F15" s="605">
        <f>F13*$C13</f>
        <v>4044.27</v>
      </c>
      <c r="G15" s="606"/>
      <c r="H15" s="605">
        <f>H13*$C13</f>
        <v>4044.27</v>
      </c>
      <c r="I15" s="606"/>
      <c r="J15" s="607">
        <f>J13*$C13</f>
        <v>7612.74</v>
      </c>
      <c r="K15" s="608"/>
      <c r="L15" s="608"/>
      <c r="M15" s="609"/>
      <c r="N15" s="607">
        <f>N13*$C13</f>
        <v>7612.74</v>
      </c>
      <c r="O15" s="608"/>
      <c r="P15" s="608"/>
      <c r="Q15" s="609"/>
      <c r="R15" s="607">
        <f>R13*$C13</f>
        <v>8088.54</v>
      </c>
      <c r="S15" s="608"/>
      <c r="T15" s="608"/>
      <c r="U15" s="609"/>
      <c r="V15" s="607">
        <f>V13*$C13</f>
        <v>8088.54</v>
      </c>
      <c r="W15" s="608"/>
      <c r="X15" s="608"/>
      <c r="Y15" s="609"/>
      <c r="Z15" s="607">
        <f>Z13*$C13</f>
        <v>8088.54</v>
      </c>
      <c r="AA15" s="608"/>
      <c r="AB15" s="608"/>
      <c r="AC15" s="609"/>
      <c r="AD15" s="607">
        <f>AD13*$C13</f>
        <v>8088.54</v>
      </c>
      <c r="AE15" s="608"/>
      <c r="AF15" s="608"/>
      <c r="AG15" s="609"/>
      <c r="AH15" s="607">
        <f>AH13*$C13</f>
        <v>8088.54</v>
      </c>
      <c r="AI15" s="608"/>
      <c r="AJ15" s="608"/>
      <c r="AK15" s="609"/>
      <c r="AL15" s="607">
        <f>AL13*$C13</f>
        <v>8088.54</v>
      </c>
      <c r="AM15" s="608"/>
      <c r="AN15" s="608"/>
      <c r="AO15" s="609"/>
      <c r="AP15" s="607">
        <f>AP13*$C13</f>
        <v>8088.54</v>
      </c>
      <c r="AQ15" s="608"/>
      <c r="AR15" s="608"/>
      <c r="AS15" s="609"/>
      <c r="AT15" s="607">
        <f>AT13*$C13</f>
        <v>7612.74</v>
      </c>
      <c r="AU15" s="608"/>
      <c r="AV15" s="608"/>
      <c r="AW15" s="609"/>
      <c r="AX15" s="607">
        <f>AX13*$C13</f>
        <v>7612.74</v>
      </c>
      <c r="AY15" s="608"/>
      <c r="AZ15" s="608"/>
      <c r="BA15" s="609"/>
      <c r="BB15" s="607">
        <f>BB13*$C13</f>
        <v>0</v>
      </c>
      <c r="BC15" s="608"/>
      <c r="BD15" s="608"/>
      <c r="BE15" s="609"/>
      <c r="BF15" s="607">
        <f>BF13*$C13</f>
        <v>0</v>
      </c>
      <c r="BG15" s="608"/>
      <c r="BH15" s="608"/>
      <c r="BI15" s="609"/>
      <c r="BJ15" s="607">
        <f>BJ13*$C13</f>
        <v>0</v>
      </c>
      <c r="BK15" s="608"/>
      <c r="BL15" s="608"/>
      <c r="BM15" s="609"/>
      <c r="BN15" s="607">
        <f>BN13*$C13</f>
        <v>0</v>
      </c>
      <c r="BO15" s="608"/>
      <c r="BP15" s="608"/>
      <c r="BQ15" s="608"/>
      <c r="BR15" s="607">
        <f>BR13*$C13</f>
        <v>0</v>
      </c>
      <c r="BS15" s="608"/>
      <c r="BT15" s="608"/>
      <c r="BU15" s="609"/>
      <c r="BV15" s="607">
        <f>BV13*$C13</f>
        <v>0</v>
      </c>
      <c r="BW15" s="608"/>
      <c r="BX15" s="608"/>
      <c r="BY15" s="609"/>
      <c r="BZ15" s="608">
        <f>BZ13*$C13</f>
        <v>0</v>
      </c>
      <c r="CA15" s="608"/>
      <c r="CB15" s="608"/>
      <c r="CC15" s="609"/>
      <c r="CD15" s="607">
        <f>CD13*$C13</f>
        <v>0</v>
      </c>
      <c r="CE15" s="608"/>
      <c r="CF15" s="608"/>
      <c r="CG15" s="609"/>
      <c r="CH15" s="607">
        <f>CH13*$C13</f>
        <v>0</v>
      </c>
      <c r="CI15" s="608"/>
      <c r="CJ15" s="608"/>
      <c r="CK15" s="609"/>
      <c r="CL15" s="607">
        <f>CL13*$C13</f>
        <v>0</v>
      </c>
      <c r="CM15" s="608"/>
      <c r="CN15" s="608"/>
      <c r="CO15" s="609"/>
      <c r="CP15" s="607">
        <f>CP13*$C13</f>
        <v>0</v>
      </c>
      <c r="CQ15" s="608"/>
      <c r="CR15" s="608"/>
      <c r="CS15" s="609"/>
      <c r="CT15" s="607">
        <f>CT13*$C13</f>
        <v>0</v>
      </c>
      <c r="CU15" s="608"/>
      <c r="CV15" s="608"/>
      <c r="CW15" s="609"/>
      <c r="CX15" s="607">
        <f>CX13*$C13</f>
        <v>0</v>
      </c>
      <c r="CY15" s="608"/>
      <c r="CZ15" s="608"/>
      <c r="DA15" s="609"/>
      <c r="DB15" s="607">
        <f>DB13*$C13</f>
        <v>0</v>
      </c>
      <c r="DC15" s="608"/>
      <c r="DD15" s="608"/>
      <c r="DE15" s="609"/>
      <c r="DF15" s="607">
        <f>DF13*$C13</f>
        <v>0</v>
      </c>
      <c r="DG15" s="608"/>
      <c r="DH15" s="608"/>
      <c r="DI15" s="609"/>
      <c r="DJ15" s="607">
        <f>DJ13*$C13</f>
        <v>0</v>
      </c>
      <c r="DK15" s="608"/>
      <c r="DL15" s="608"/>
      <c r="DM15" s="609"/>
      <c r="DN15" s="607">
        <f>DN13*$C13</f>
        <v>0</v>
      </c>
      <c r="DO15" s="608"/>
      <c r="DP15" s="608"/>
      <c r="DQ15" s="609"/>
      <c r="DR15" s="607">
        <f>DR13*$C13</f>
        <v>0</v>
      </c>
      <c r="DS15" s="608"/>
      <c r="DT15" s="608"/>
      <c r="DU15" s="609"/>
      <c r="DV15" s="607">
        <f>DV13*$C13</f>
        <v>0</v>
      </c>
      <c r="DW15" s="608"/>
      <c r="DX15" s="608"/>
      <c r="DY15" s="609"/>
      <c r="DZ15" s="607">
        <f>DZ13*$C13</f>
        <v>0</v>
      </c>
      <c r="EA15" s="608"/>
      <c r="EB15" s="608"/>
      <c r="EC15" s="609"/>
      <c r="ED15" s="607">
        <f>ED13*$C13</f>
        <v>0</v>
      </c>
      <c r="EE15" s="608"/>
      <c r="EF15" s="608"/>
      <c r="EG15" s="609"/>
      <c r="EH15" s="607">
        <f>EH13*$C13</f>
        <v>0</v>
      </c>
      <c r="EI15" s="608"/>
      <c r="EJ15" s="608"/>
      <c r="EK15" s="609"/>
      <c r="EL15" s="607">
        <f>EL13*$C13</f>
        <v>0</v>
      </c>
      <c r="EM15" s="608"/>
      <c r="EN15" s="608"/>
      <c r="EO15" s="609"/>
      <c r="EP15" s="607">
        <f>EP13*$C13</f>
        <v>0</v>
      </c>
      <c r="EQ15" s="608"/>
      <c r="ER15" s="608"/>
      <c r="ES15" s="609"/>
      <c r="ET15" s="607">
        <f>ET13*$C13</f>
        <v>0</v>
      </c>
      <c r="EU15" s="608"/>
      <c r="EV15" s="608"/>
      <c r="EW15" s="609"/>
      <c r="EX15" s="607">
        <f>EX13*$C13</f>
        <v>0</v>
      </c>
      <c r="EY15" s="608"/>
      <c r="EZ15" s="608"/>
      <c r="FA15" s="609"/>
      <c r="FB15" s="607">
        <f>FB13*$C13</f>
        <v>0</v>
      </c>
      <c r="FC15" s="608"/>
      <c r="FD15" s="608"/>
      <c r="FE15" s="609"/>
      <c r="FF15" s="607">
        <f>FF13*$C13</f>
        <v>0</v>
      </c>
      <c r="FG15" s="608"/>
      <c r="FH15" s="608"/>
      <c r="FI15" s="609"/>
      <c r="FJ15" s="607">
        <f>FJ13*$C13</f>
        <v>0</v>
      </c>
      <c r="FK15" s="608"/>
      <c r="FL15" s="608"/>
      <c r="FM15" s="609"/>
      <c r="FN15" s="607">
        <f>FN13*$C13</f>
        <v>0</v>
      </c>
      <c r="FO15" s="608"/>
      <c r="FP15" s="608"/>
      <c r="FQ15" s="609"/>
      <c r="FS15" s="449">
        <f>SUM(F15:FQ15)</f>
        <v>95159.28</v>
      </c>
      <c r="FU15" s="2">
        <f t="shared" ref="FU15:FU73" si="0">FS15-C13</f>
        <v>0</v>
      </c>
    </row>
    <row r="16" spans="1:177" ht="16.5" customHeight="1">
      <c r="A16" s="612">
        <v>3</v>
      </c>
      <c r="B16" s="615" t="str">
        <f>IF(A16&lt;&gt;0,INDEX(RESUMO!$A$10:$H$486,MATCH(A16,RESUMO!$A$10:$A$486,0),2),0)</f>
        <v xml:space="preserve">INFRAESTRUTURA </v>
      </c>
      <c r="C16" s="616">
        <f>IF(A16&lt;&gt;0,INDEX(RESUMO!$A$10:$H$486,MATCH(A16,RESUMO!$A$10:$A$486,0),5),0)</f>
        <v>132325.14000000001</v>
      </c>
      <c r="D16" s="617">
        <f>IF(A16&lt;&gt;0,INDEX(RESUMO!$A$10:$H$486,MATCH(A16,RESUMO!$A$10:$A$486,0),8),0)</f>
        <v>0.39500000000000002</v>
      </c>
      <c r="E16" s="617">
        <f>IF(A16&lt;&gt;0,INDEX(RESUMO!$A$10:$I$486,MATCH(A16,RESUMO!$A$10:$A$486,0),8),0)</f>
        <v>0.39500000000000002</v>
      </c>
      <c r="F16" s="618">
        <v>0.125</v>
      </c>
      <c r="G16" s="619"/>
      <c r="H16" s="618">
        <v>0.125</v>
      </c>
      <c r="I16" s="619"/>
      <c r="J16" s="602">
        <v>0.4</v>
      </c>
      <c r="K16" s="603"/>
      <c r="L16" s="603"/>
      <c r="M16" s="604"/>
      <c r="N16" s="602">
        <v>0.3</v>
      </c>
      <c r="O16" s="603"/>
      <c r="P16" s="603"/>
      <c r="Q16" s="604"/>
      <c r="R16" s="602">
        <v>0.05</v>
      </c>
      <c r="S16" s="603"/>
      <c r="T16" s="603"/>
      <c r="U16" s="604"/>
      <c r="V16" s="602"/>
      <c r="W16" s="603"/>
      <c r="X16" s="603"/>
      <c r="Y16" s="604"/>
      <c r="Z16" s="602"/>
      <c r="AA16" s="603"/>
      <c r="AB16" s="603"/>
      <c r="AC16" s="604"/>
      <c r="AD16" s="602"/>
      <c r="AE16" s="603"/>
      <c r="AF16" s="603"/>
      <c r="AG16" s="604"/>
      <c r="AH16" s="602"/>
      <c r="AI16" s="603"/>
      <c r="AJ16" s="603"/>
      <c r="AK16" s="604"/>
      <c r="AL16" s="602"/>
      <c r="AM16" s="603"/>
      <c r="AN16" s="603"/>
      <c r="AO16" s="604"/>
      <c r="AP16" s="602"/>
      <c r="AQ16" s="603"/>
      <c r="AR16" s="603"/>
      <c r="AS16" s="604"/>
      <c r="AT16" s="602"/>
      <c r="AU16" s="603"/>
      <c r="AV16" s="603"/>
      <c r="AW16" s="604"/>
      <c r="AX16" s="602"/>
      <c r="AY16" s="603"/>
      <c r="AZ16" s="603"/>
      <c r="BA16" s="604"/>
      <c r="BB16" s="602"/>
      <c r="BC16" s="603"/>
      <c r="BD16" s="603"/>
      <c r="BE16" s="604"/>
      <c r="BF16" s="602"/>
      <c r="BG16" s="603"/>
      <c r="BH16" s="603"/>
      <c r="BI16" s="604"/>
      <c r="BJ16" s="602"/>
      <c r="BK16" s="603"/>
      <c r="BL16" s="603"/>
      <c r="BM16" s="604"/>
      <c r="BN16" s="602"/>
      <c r="BO16" s="603"/>
      <c r="BP16" s="603"/>
      <c r="BQ16" s="603"/>
      <c r="BR16" s="602"/>
      <c r="BS16" s="603"/>
      <c r="BT16" s="603"/>
      <c r="BU16" s="604"/>
      <c r="BV16" s="602"/>
      <c r="BW16" s="603"/>
      <c r="BX16" s="603"/>
      <c r="BY16" s="604"/>
      <c r="BZ16" s="603"/>
      <c r="CA16" s="603"/>
      <c r="CB16" s="603"/>
      <c r="CC16" s="604"/>
      <c r="CD16" s="602"/>
      <c r="CE16" s="603"/>
      <c r="CF16" s="603"/>
      <c r="CG16" s="604"/>
      <c r="CH16" s="602"/>
      <c r="CI16" s="603"/>
      <c r="CJ16" s="603"/>
      <c r="CK16" s="604"/>
      <c r="CL16" s="602"/>
      <c r="CM16" s="603"/>
      <c r="CN16" s="603"/>
      <c r="CO16" s="604"/>
      <c r="CP16" s="602"/>
      <c r="CQ16" s="603"/>
      <c r="CR16" s="603"/>
      <c r="CS16" s="604"/>
      <c r="CT16" s="602"/>
      <c r="CU16" s="603"/>
      <c r="CV16" s="603"/>
      <c r="CW16" s="604"/>
      <c r="CX16" s="602"/>
      <c r="CY16" s="603"/>
      <c r="CZ16" s="603"/>
      <c r="DA16" s="604"/>
      <c r="DB16" s="602"/>
      <c r="DC16" s="603"/>
      <c r="DD16" s="603"/>
      <c r="DE16" s="604"/>
      <c r="DF16" s="602"/>
      <c r="DG16" s="603"/>
      <c r="DH16" s="603"/>
      <c r="DI16" s="604"/>
      <c r="DJ16" s="602"/>
      <c r="DK16" s="603"/>
      <c r="DL16" s="603"/>
      <c r="DM16" s="604"/>
      <c r="DN16" s="602"/>
      <c r="DO16" s="603"/>
      <c r="DP16" s="603"/>
      <c r="DQ16" s="604"/>
      <c r="DR16" s="602"/>
      <c r="DS16" s="603"/>
      <c r="DT16" s="603"/>
      <c r="DU16" s="604"/>
      <c r="DV16" s="602"/>
      <c r="DW16" s="603"/>
      <c r="DX16" s="603"/>
      <c r="DY16" s="604"/>
      <c r="DZ16" s="602"/>
      <c r="EA16" s="603"/>
      <c r="EB16" s="603"/>
      <c r="EC16" s="604"/>
      <c r="ED16" s="602"/>
      <c r="EE16" s="603"/>
      <c r="EF16" s="603"/>
      <c r="EG16" s="604"/>
      <c r="EH16" s="602"/>
      <c r="EI16" s="603"/>
      <c r="EJ16" s="603"/>
      <c r="EK16" s="604"/>
      <c r="EL16" s="602"/>
      <c r="EM16" s="603"/>
      <c r="EN16" s="603"/>
      <c r="EO16" s="604"/>
      <c r="EP16" s="602"/>
      <c r="EQ16" s="603"/>
      <c r="ER16" s="603"/>
      <c r="ES16" s="604"/>
      <c r="ET16" s="602"/>
      <c r="EU16" s="603"/>
      <c r="EV16" s="603"/>
      <c r="EW16" s="604"/>
      <c r="EX16" s="602"/>
      <c r="EY16" s="603"/>
      <c r="EZ16" s="603"/>
      <c r="FA16" s="604"/>
      <c r="FB16" s="602"/>
      <c r="FC16" s="603"/>
      <c r="FD16" s="603"/>
      <c r="FE16" s="604"/>
      <c r="FF16" s="602"/>
      <c r="FG16" s="603"/>
      <c r="FH16" s="603"/>
      <c r="FI16" s="604"/>
      <c r="FJ16" s="602"/>
      <c r="FK16" s="603"/>
      <c r="FL16" s="603"/>
      <c r="FM16" s="604"/>
      <c r="FN16" s="602"/>
      <c r="FO16" s="603"/>
      <c r="FP16" s="603"/>
      <c r="FQ16" s="604"/>
      <c r="FS16" s="448">
        <f>SUM(F16:FQ16)</f>
        <v>1</v>
      </c>
      <c r="FU16" s="2"/>
    </row>
    <row r="17" spans="1:177" ht="12.95" customHeight="1">
      <c r="A17" s="613"/>
      <c r="B17" s="615"/>
      <c r="C17" s="616"/>
      <c r="D17" s="617"/>
      <c r="E17" s="617"/>
      <c r="F17" s="54" t="s">
        <v>105</v>
      </c>
      <c r="G17" s="56" t="s">
        <v>105</v>
      </c>
      <c r="H17" s="54" t="s">
        <v>105</v>
      </c>
      <c r="I17" s="56" t="s">
        <v>105</v>
      </c>
      <c r="J17" s="54" t="s">
        <v>105</v>
      </c>
      <c r="K17" s="55" t="s">
        <v>105</v>
      </c>
      <c r="L17" s="55" t="s">
        <v>105</v>
      </c>
      <c r="M17" s="55" t="s">
        <v>105</v>
      </c>
      <c r="N17" s="54" t="s">
        <v>105</v>
      </c>
      <c r="O17" s="55" t="s">
        <v>105</v>
      </c>
      <c r="P17" s="55" t="s">
        <v>105</v>
      </c>
      <c r="Q17" s="55" t="s">
        <v>105</v>
      </c>
      <c r="R17" s="54" t="s">
        <v>105</v>
      </c>
      <c r="S17" s="55" t="s">
        <v>105</v>
      </c>
      <c r="T17" s="55" t="s">
        <v>105</v>
      </c>
      <c r="U17" s="55" t="s">
        <v>105</v>
      </c>
      <c r="V17" s="54"/>
      <c r="W17" s="55"/>
      <c r="X17" s="55"/>
      <c r="Y17" s="56"/>
      <c r="Z17" s="54"/>
      <c r="AA17" s="55"/>
      <c r="AB17" s="55"/>
      <c r="AC17" s="56"/>
      <c r="AD17" s="54"/>
      <c r="AE17" s="55"/>
      <c r="AF17" s="55"/>
      <c r="AG17" s="56"/>
      <c r="AH17" s="54"/>
      <c r="AI17" s="55"/>
      <c r="AJ17" s="55"/>
      <c r="AK17" s="56"/>
      <c r="AL17" s="54"/>
      <c r="AM17" s="55"/>
      <c r="AN17" s="55"/>
      <c r="AO17" s="56"/>
      <c r="AP17" s="54"/>
      <c r="AQ17" s="55"/>
      <c r="AR17" s="55"/>
      <c r="AS17" s="56"/>
      <c r="AT17" s="54"/>
      <c r="AU17" s="55"/>
      <c r="AV17" s="55"/>
      <c r="AW17" s="56"/>
      <c r="AX17" s="54"/>
      <c r="AY17" s="55"/>
      <c r="AZ17" s="55"/>
      <c r="BA17" s="56"/>
      <c r="BB17" s="54"/>
      <c r="BC17" s="55"/>
      <c r="BD17" s="55"/>
      <c r="BE17" s="56"/>
      <c r="BF17" s="54"/>
      <c r="BG17" s="55"/>
      <c r="BH17" s="55"/>
      <c r="BI17" s="56"/>
      <c r="BJ17" s="54"/>
      <c r="BK17" s="55"/>
      <c r="BL17" s="55"/>
      <c r="BM17" s="56"/>
      <c r="BN17" s="54"/>
      <c r="BO17" s="55"/>
      <c r="BP17" s="55"/>
      <c r="BQ17" s="55"/>
      <c r="BR17" s="54"/>
      <c r="BS17" s="55"/>
      <c r="BT17" s="55"/>
      <c r="BU17" s="56"/>
      <c r="BV17" s="54"/>
      <c r="BW17" s="55"/>
      <c r="BX17" s="55"/>
      <c r="BY17" s="56"/>
      <c r="BZ17" s="55"/>
      <c r="CA17" s="55"/>
      <c r="CB17" s="55"/>
      <c r="CC17" s="56"/>
      <c r="CD17" s="54"/>
      <c r="CE17" s="55"/>
      <c r="CF17" s="55"/>
      <c r="CG17" s="56"/>
      <c r="CH17" s="54"/>
      <c r="CI17" s="55"/>
      <c r="CJ17" s="55"/>
      <c r="CK17" s="56"/>
      <c r="CL17" s="54"/>
      <c r="CM17" s="55"/>
      <c r="CN17" s="55"/>
      <c r="CO17" s="56"/>
      <c r="CP17" s="54"/>
      <c r="CQ17" s="55"/>
      <c r="CR17" s="55"/>
      <c r="CS17" s="56"/>
      <c r="CT17" s="54"/>
      <c r="CU17" s="55"/>
      <c r="CV17" s="55"/>
      <c r="CW17" s="56"/>
      <c r="CX17" s="54"/>
      <c r="CY17" s="55"/>
      <c r="CZ17" s="55"/>
      <c r="DA17" s="56"/>
      <c r="DB17" s="54"/>
      <c r="DC17" s="55"/>
      <c r="DD17" s="55"/>
      <c r="DE17" s="56"/>
      <c r="DF17" s="54"/>
      <c r="DG17" s="55"/>
      <c r="DH17" s="55"/>
      <c r="DI17" s="56"/>
      <c r="DJ17" s="54"/>
      <c r="DK17" s="55"/>
      <c r="DL17" s="55"/>
      <c r="DM17" s="56"/>
      <c r="DN17" s="54"/>
      <c r="DO17" s="55"/>
      <c r="DP17" s="55"/>
      <c r="DQ17" s="56"/>
      <c r="DR17" s="54"/>
      <c r="DS17" s="55"/>
      <c r="DT17" s="55"/>
      <c r="DU17" s="56"/>
      <c r="DV17" s="54"/>
      <c r="DW17" s="55"/>
      <c r="DX17" s="55"/>
      <c r="DY17" s="56"/>
      <c r="DZ17" s="54"/>
      <c r="EA17" s="55"/>
      <c r="EB17" s="55"/>
      <c r="EC17" s="56"/>
      <c r="ED17" s="54"/>
      <c r="EE17" s="55"/>
      <c r="EF17" s="55"/>
      <c r="EG17" s="56"/>
      <c r="EH17" s="54"/>
      <c r="EI17" s="55"/>
      <c r="EJ17" s="55"/>
      <c r="EK17" s="56"/>
      <c r="EL17" s="54"/>
      <c r="EM17" s="55"/>
      <c r="EN17" s="55"/>
      <c r="EO17" s="56"/>
      <c r="EP17" s="54"/>
      <c r="EQ17" s="55"/>
      <c r="ER17" s="55"/>
      <c r="ES17" s="56"/>
      <c r="ET17" s="54"/>
      <c r="EU17" s="55"/>
      <c r="EV17" s="55"/>
      <c r="EW17" s="56"/>
      <c r="EX17" s="54"/>
      <c r="EY17" s="55"/>
      <c r="EZ17" s="55"/>
      <c r="FA17" s="56"/>
      <c r="FB17" s="54"/>
      <c r="FC17" s="55"/>
      <c r="FD17" s="55"/>
      <c r="FE17" s="56"/>
      <c r="FF17" s="54"/>
      <c r="FG17" s="55"/>
      <c r="FH17" s="55"/>
      <c r="FI17" s="56"/>
      <c r="FJ17" s="54"/>
      <c r="FK17" s="55"/>
      <c r="FL17" s="55"/>
      <c r="FM17" s="56"/>
      <c r="FN17" s="54"/>
      <c r="FO17" s="55"/>
      <c r="FP17" s="55"/>
      <c r="FQ17" s="56"/>
      <c r="FS17" s="449"/>
      <c r="FU17" s="2"/>
    </row>
    <row r="18" spans="1:177" ht="16.5" customHeight="1">
      <c r="A18" s="614"/>
      <c r="B18" s="615"/>
      <c r="C18" s="616"/>
      <c r="D18" s="617"/>
      <c r="E18" s="617"/>
      <c r="F18" s="605">
        <f>F16*$C16</f>
        <v>16540.64</v>
      </c>
      <c r="G18" s="606"/>
      <c r="H18" s="605">
        <f>H16*$C16</f>
        <v>16540.64</v>
      </c>
      <c r="I18" s="606"/>
      <c r="J18" s="607">
        <f>J16*$C16</f>
        <v>52930.06</v>
      </c>
      <c r="K18" s="608"/>
      <c r="L18" s="608"/>
      <c r="M18" s="609"/>
      <c r="N18" s="607">
        <f>N16*$C16</f>
        <v>39697.54</v>
      </c>
      <c r="O18" s="608"/>
      <c r="P18" s="608"/>
      <c r="Q18" s="609"/>
      <c r="R18" s="607">
        <f>R16*$C16</f>
        <v>6616.26</v>
      </c>
      <c r="S18" s="608"/>
      <c r="T18" s="608"/>
      <c r="U18" s="609"/>
      <c r="V18" s="607">
        <f>V16*$C16</f>
        <v>0</v>
      </c>
      <c r="W18" s="608"/>
      <c r="X18" s="608"/>
      <c r="Y18" s="609"/>
      <c r="Z18" s="607">
        <f>Z16*$C16</f>
        <v>0</v>
      </c>
      <c r="AA18" s="608"/>
      <c r="AB18" s="608"/>
      <c r="AC18" s="609"/>
      <c r="AD18" s="607">
        <f>AD16*$C16</f>
        <v>0</v>
      </c>
      <c r="AE18" s="608"/>
      <c r="AF18" s="608"/>
      <c r="AG18" s="609"/>
      <c r="AH18" s="607">
        <f>AH16*$C16</f>
        <v>0</v>
      </c>
      <c r="AI18" s="608"/>
      <c r="AJ18" s="608"/>
      <c r="AK18" s="609"/>
      <c r="AL18" s="607">
        <f>AL16*$C16</f>
        <v>0</v>
      </c>
      <c r="AM18" s="608"/>
      <c r="AN18" s="608"/>
      <c r="AO18" s="609"/>
      <c r="AP18" s="607">
        <f>AP16*$C16</f>
        <v>0</v>
      </c>
      <c r="AQ18" s="608"/>
      <c r="AR18" s="608"/>
      <c r="AS18" s="609"/>
      <c r="AT18" s="607">
        <f>AT16*$C16</f>
        <v>0</v>
      </c>
      <c r="AU18" s="608"/>
      <c r="AV18" s="608"/>
      <c r="AW18" s="609"/>
      <c r="AX18" s="607">
        <f>AX16*$C16</f>
        <v>0</v>
      </c>
      <c r="AY18" s="608"/>
      <c r="AZ18" s="608"/>
      <c r="BA18" s="609"/>
      <c r="BB18" s="607">
        <f>BB16*$C16</f>
        <v>0</v>
      </c>
      <c r="BC18" s="608"/>
      <c r="BD18" s="608"/>
      <c r="BE18" s="609"/>
      <c r="BF18" s="607">
        <f>BF16*$C16</f>
        <v>0</v>
      </c>
      <c r="BG18" s="608"/>
      <c r="BH18" s="608"/>
      <c r="BI18" s="609"/>
      <c r="BJ18" s="607">
        <f>BJ16*$C16</f>
        <v>0</v>
      </c>
      <c r="BK18" s="608"/>
      <c r="BL18" s="608"/>
      <c r="BM18" s="609"/>
      <c r="BN18" s="607">
        <f>BN16*$C16</f>
        <v>0</v>
      </c>
      <c r="BO18" s="608"/>
      <c r="BP18" s="608"/>
      <c r="BQ18" s="608"/>
      <c r="BR18" s="607">
        <f>BR16*$C16</f>
        <v>0</v>
      </c>
      <c r="BS18" s="608"/>
      <c r="BT18" s="608"/>
      <c r="BU18" s="609"/>
      <c r="BV18" s="607">
        <f>BV16*$C16</f>
        <v>0</v>
      </c>
      <c r="BW18" s="608"/>
      <c r="BX18" s="608"/>
      <c r="BY18" s="609"/>
      <c r="BZ18" s="608">
        <f>BZ16*$C16</f>
        <v>0</v>
      </c>
      <c r="CA18" s="608"/>
      <c r="CB18" s="608"/>
      <c r="CC18" s="609"/>
      <c r="CD18" s="607">
        <f>CD16*$C16</f>
        <v>0</v>
      </c>
      <c r="CE18" s="608"/>
      <c r="CF18" s="608"/>
      <c r="CG18" s="609"/>
      <c r="CH18" s="607">
        <f>CH16*$C16</f>
        <v>0</v>
      </c>
      <c r="CI18" s="608"/>
      <c r="CJ18" s="608"/>
      <c r="CK18" s="609"/>
      <c r="CL18" s="607">
        <f>CL16*$C16</f>
        <v>0</v>
      </c>
      <c r="CM18" s="608"/>
      <c r="CN18" s="608"/>
      <c r="CO18" s="609"/>
      <c r="CP18" s="607">
        <f>CP16*$C16</f>
        <v>0</v>
      </c>
      <c r="CQ18" s="608"/>
      <c r="CR18" s="608"/>
      <c r="CS18" s="609"/>
      <c r="CT18" s="607">
        <f>CT16*$C16</f>
        <v>0</v>
      </c>
      <c r="CU18" s="608"/>
      <c r="CV18" s="608"/>
      <c r="CW18" s="609"/>
      <c r="CX18" s="607">
        <f>CX16*$C16</f>
        <v>0</v>
      </c>
      <c r="CY18" s="608"/>
      <c r="CZ18" s="608"/>
      <c r="DA18" s="609"/>
      <c r="DB18" s="607">
        <f>DB16*$C16</f>
        <v>0</v>
      </c>
      <c r="DC18" s="608"/>
      <c r="DD18" s="608"/>
      <c r="DE18" s="609"/>
      <c r="DF18" s="607">
        <f>DF16*$C16</f>
        <v>0</v>
      </c>
      <c r="DG18" s="608"/>
      <c r="DH18" s="608"/>
      <c r="DI18" s="609"/>
      <c r="DJ18" s="607">
        <f>DJ16*$C16</f>
        <v>0</v>
      </c>
      <c r="DK18" s="608"/>
      <c r="DL18" s="608"/>
      <c r="DM18" s="609"/>
      <c r="DN18" s="607">
        <f>DN16*$C16</f>
        <v>0</v>
      </c>
      <c r="DO18" s="608"/>
      <c r="DP18" s="608"/>
      <c r="DQ18" s="609"/>
      <c r="DR18" s="607">
        <f>DR16*$C16</f>
        <v>0</v>
      </c>
      <c r="DS18" s="608"/>
      <c r="DT18" s="608"/>
      <c r="DU18" s="609"/>
      <c r="DV18" s="607">
        <f>DV16*$C16</f>
        <v>0</v>
      </c>
      <c r="DW18" s="608"/>
      <c r="DX18" s="608"/>
      <c r="DY18" s="609"/>
      <c r="DZ18" s="607">
        <f>DZ16*$C16</f>
        <v>0</v>
      </c>
      <c r="EA18" s="608"/>
      <c r="EB18" s="608"/>
      <c r="EC18" s="609"/>
      <c r="ED18" s="607">
        <f>ED16*$C16</f>
        <v>0</v>
      </c>
      <c r="EE18" s="608"/>
      <c r="EF18" s="608"/>
      <c r="EG18" s="609"/>
      <c r="EH18" s="607">
        <f>EH16*$C16</f>
        <v>0</v>
      </c>
      <c r="EI18" s="608"/>
      <c r="EJ18" s="608"/>
      <c r="EK18" s="609"/>
      <c r="EL18" s="607">
        <f>EL16*$C16</f>
        <v>0</v>
      </c>
      <c r="EM18" s="608"/>
      <c r="EN18" s="608"/>
      <c r="EO18" s="609"/>
      <c r="EP18" s="607">
        <f>EP16*$C16</f>
        <v>0</v>
      </c>
      <c r="EQ18" s="608"/>
      <c r="ER18" s="608"/>
      <c r="ES18" s="609"/>
      <c r="ET18" s="607">
        <f>ET16*$C16</f>
        <v>0</v>
      </c>
      <c r="EU18" s="608"/>
      <c r="EV18" s="608"/>
      <c r="EW18" s="609"/>
      <c r="EX18" s="607">
        <f>EX16*$C16</f>
        <v>0</v>
      </c>
      <c r="EY18" s="608"/>
      <c r="EZ18" s="608"/>
      <c r="FA18" s="609"/>
      <c r="FB18" s="607">
        <f>FB16*$C16</f>
        <v>0</v>
      </c>
      <c r="FC18" s="608"/>
      <c r="FD18" s="608"/>
      <c r="FE18" s="609"/>
      <c r="FF18" s="607">
        <f>FF16*$C16</f>
        <v>0</v>
      </c>
      <c r="FG18" s="608"/>
      <c r="FH18" s="608"/>
      <c r="FI18" s="609"/>
      <c r="FJ18" s="607">
        <f>FJ16*$C16</f>
        <v>0</v>
      </c>
      <c r="FK18" s="608"/>
      <c r="FL18" s="608"/>
      <c r="FM18" s="609"/>
      <c r="FN18" s="607">
        <f>FN16*$C16</f>
        <v>0</v>
      </c>
      <c r="FO18" s="608"/>
      <c r="FP18" s="608"/>
      <c r="FQ18" s="609"/>
      <c r="FS18" s="449">
        <f>SUM(F18:FQ18)</f>
        <v>132325.14000000001</v>
      </c>
      <c r="FU18" s="2">
        <f t="shared" si="0"/>
        <v>0</v>
      </c>
    </row>
    <row r="19" spans="1:177" s="454" customFormat="1" ht="23.25">
      <c r="A19" s="627" t="str">
        <f>RESUMO!A19</f>
        <v>BLOCO AMPLIAÇÃO</v>
      </c>
      <c r="B19" s="628"/>
      <c r="C19" s="628"/>
      <c r="D19" s="628"/>
      <c r="E19" s="628"/>
      <c r="F19" s="628"/>
      <c r="G19" s="628"/>
      <c r="H19" s="628"/>
      <c r="I19" s="628"/>
      <c r="J19" s="628"/>
      <c r="K19" s="628"/>
      <c r="L19" s="628"/>
      <c r="M19" s="628"/>
      <c r="N19" s="628"/>
      <c r="O19" s="628"/>
      <c r="P19" s="628"/>
      <c r="Q19" s="628"/>
      <c r="R19" s="628"/>
      <c r="S19" s="628"/>
      <c r="T19" s="628"/>
      <c r="U19" s="628"/>
      <c r="V19" s="628"/>
      <c r="W19" s="628"/>
      <c r="X19" s="628"/>
      <c r="Y19" s="628"/>
      <c r="Z19" s="628"/>
      <c r="AA19" s="628"/>
      <c r="AB19" s="628"/>
      <c r="AC19" s="628"/>
      <c r="AD19" s="628"/>
      <c r="AE19" s="628"/>
      <c r="AF19" s="628"/>
      <c r="AG19" s="628"/>
      <c r="AH19" s="628"/>
      <c r="AI19" s="628"/>
      <c r="AJ19" s="628"/>
      <c r="AK19" s="628"/>
      <c r="AL19" s="628"/>
      <c r="AM19" s="628"/>
      <c r="AN19" s="628"/>
      <c r="AO19" s="628"/>
      <c r="AP19" s="628"/>
      <c r="AQ19" s="628"/>
      <c r="AR19" s="628"/>
      <c r="AS19" s="628"/>
      <c r="AT19" s="628"/>
      <c r="AU19" s="628"/>
      <c r="AV19" s="628"/>
      <c r="AW19" s="628"/>
      <c r="AX19" s="628"/>
      <c r="AY19" s="628"/>
      <c r="AZ19" s="628"/>
      <c r="BA19" s="628"/>
      <c r="BB19" s="628"/>
      <c r="BC19" s="628"/>
      <c r="BD19" s="628"/>
      <c r="BE19" s="628"/>
      <c r="BF19" s="628"/>
      <c r="BG19" s="628"/>
      <c r="BH19" s="628"/>
      <c r="BI19" s="628"/>
      <c r="BJ19" s="628"/>
      <c r="BK19" s="628"/>
      <c r="BL19" s="628"/>
      <c r="BM19" s="628"/>
      <c r="BN19" s="628"/>
      <c r="BO19" s="628"/>
      <c r="BP19" s="628"/>
      <c r="BQ19" s="628"/>
      <c r="BR19" s="628"/>
      <c r="BS19" s="628"/>
      <c r="BT19" s="628"/>
      <c r="BU19" s="628"/>
      <c r="BV19" s="628"/>
      <c r="BW19" s="628"/>
      <c r="BX19" s="628"/>
      <c r="BY19" s="629"/>
      <c r="BZ19" s="450"/>
      <c r="CA19" s="450"/>
      <c r="CB19" s="450"/>
      <c r="CC19" s="451"/>
      <c r="CD19" s="452"/>
      <c r="CE19" s="450"/>
      <c r="CF19" s="450"/>
      <c r="CG19" s="451"/>
      <c r="CH19" s="452"/>
      <c r="CI19" s="450"/>
      <c r="CJ19" s="450"/>
      <c r="CK19" s="451"/>
      <c r="CL19" s="452"/>
      <c r="CM19" s="450"/>
      <c r="CN19" s="450"/>
      <c r="CO19" s="451"/>
      <c r="CP19" s="452"/>
      <c r="CQ19" s="450"/>
      <c r="CR19" s="450"/>
      <c r="CS19" s="451"/>
      <c r="CT19" s="452"/>
      <c r="CU19" s="450"/>
      <c r="CV19" s="450"/>
      <c r="CW19" s="453"/>
      <c r="CX19" s="450"/>
      <c r="CY19" s="450"/>
      <c r="CZ19" s="450"/>
      <c r="DA19" s="451"/>
      <c r="DB19" s="452"/>
      <c r="DC19" s="450"/>
      <c r="DD19" s="450"/>
      <c r="DE19" s="451"/>
      <c r="DF19" s="452"/>
      <c r="DG19" s="450"/>
      <c r="DH19" s="450"/>
      <c r="DI19" s="451"/>
      <c r="DJ19" s="452"/>
      <c r="DK19" s="450"/>
      <c r="DL19" s="450"/>
      <c r="DM19" s="451"/>
      <c r="DN19" s="452"/>
      <c r="DO19" s="450"/>
      <c r="DP19" s="450"/>
      <c r="DQ19" s="451"/>
      <c r="DR19" s="452"/>
      <c r="DS19" s="450"/>
      <c r="DT19" s="450"/>
      <c r="DU19" s="451"/>
      <c r="DV19" s="452"/>
      <c r="DW19" s="450"/>
      <c r="DX19" s="450"/>
      <c r="DY19" s="451"/>
      <c r="DZ19" s="452"/>
      <c r="EA19" s="450"/>
      <c r="EB19" s="450"/>
      <c r="EC19" s="451"/>
      <c r="ED19" s="452"/>
      <c r="EE19" s="450"/>
      <c r="EF19" s="450"/>
      <c r="EG19" s="451"/>
      <c r="EH19" s="452"/>
      <c r="EI19" s="450"/>
      <c r="EJ19" s="450"/>
      <c r="EK19" s="451"/>
      <c r="EL19" s="452"/>
      <c r="EM19" s="450"/>
      <c r="EN19" s="450"/>
      <c r="EO19" s="451"/>
      <c r="EP19" s="452"/>
      <c r="EQ19" s="450"/>
      <c r="ER19" s="450"/>
      <c r="ES19" s="451"/>
      <c r="ET19" s="452"/>
      <c r="EU19" s="450"/>
      <c r="EV19" s="450"/>
      <c r="EW19" s="451"/>
      <c r="EX19" s="452"/>
      <c r="EY19" s="450"/>
      <c r="EZ19" s="450"/>
      <c r="FA19" s="451"/>
      <c r="FB19" s="452"/>
      <c r="FC19" s="450"/>
      <c r="FD19" s="450"/>
      <c r="FE19" s="451"/>
      <c r="FF19" s="452"/>
      <c r="FG19" s="450"/>
      <c r="FH19" s="450"/>
      <c r="FI19" s="451"/>
      <c r="FJ19" s="452"/>
      <c r="FK19" s="450"/>
      <c r="FL19" s="450"/>
      <c r="FM19" s="451"/>
      <c r="FN19" s="452"/>
      <c r="FO19" s="450"/>
      <c r="FP19" s="450"/>
      <c r="FQ19" s="451"/>
      <c r="FS19" s="455"/>
    </row>
    <row r="20" spans="1:177" ht="16.5" customHeight="1">
      <c r="A20" s="612">
        <v>4</v>
      </c>
      <c r="B20" s="615" t="str">
        <f>IF(A20&lt;&gt;0,INDEX(RESUMO!$A$10:$H$486,MATCH(A20,RESUMO!$A$10:$A$486,0),2),0)</f>
        <v>FUNDAÇÃO</v>
      </c>
      <c r="C20" s="616">
        <f>IF(A20&lt;&gt;0,INDEX(RESUMO!$A$10:$H$486,MATCH(A20,RESUMO!$A$10:$A$486,0),5),0)</f>
        <v>162876.03</v>
      </c>
      <c r="D20" s="617">
        <f>IF(A20&lt;&gt;0,INDEX(RESUMO!$A$10:$H$486,MATCH(A20,RESUMO!$A$10:$A$486,0),8),0)</f>
        <v>0.17299999999999999</v>
      </c>
      <c r="E20" s="617">
        <f>IF(A20&lt;&gt;0,INDEX(RESUMO!$A$10:$I$486,MATCH(A20,RESUMO!$A$10:$A$486,0),8),0)</f>
        <v>0.17299999999999999</v>
      </c>
      <c r="F20" s="618"/>
      <c r="G20" s="619"/>
      <c r="H20" s="618"/>
      <c r="I20" s="619"/>
      <c r="J20" s="602">
        <v>0.2</v>
      </c>
      <c r="K20" s="603"/>
      <c r="L20" s="603"/>
      <c r="M20" s="604"/>
      <c r="N20" s="602">
        <v>0.4</v>
      </c>
      <c r="O20" s="603"/>
      <c r="P20" s="603"/>
      <c r="Q20" s="604"/>
      <c r="R20" s="602">
        <v>0.3</v>
      </c>
      <c r="S20" s="603"/>
      <c r="T20" s="603"/>
      <c r="U20" s="604"/>
      <c r="V20" s="602">
        <v>0.1</v>
      </c>
      <c r="W20" s="603"/>
      <c r="X20" s="603"/>
      <c r="Y20" s="604"/>
      <c r="Z20" s="602"/>
      <c r="AA20" s="603"/>
      <c r="AB20" s="603"/>
      <c r="AC20" s="604"/>
      <c r="AD20" s="602"/>
      <c r="AE20" s="603"/>
      <c r="AF20" s="603"/>
      <c r="AG20" s="604"/>
      <c r="AH20" s="602"/>
      <c r="AI20" s="603"/>
      <c r="AJ20" s="603"/>
      <c r="AK20" s="604"/>
      <c r="AL20" s="602"/>
      <c r="AM20" s="603"/>
      <c r="AN20" s="603"/>
      <c r="AO20" s="604"/>
      <c r="AP20" s="602"/>
      <c r="AQ20" s="603"/>
      <c r="AR20" s="603"/>
      <c r="AS20" s="604"/>
      <c r="AT20" s="602"/>
      <c r="AU20" s="603"/>
      <c r="AV20" s="603"/>
      <c r="AW20" s="604"/>
      <c r="AX20" s="602"/>
      <c r="AY20" s="603"/>
      <c r="AZ20" s="603"/>
      <c r="BA20" s="604"/>
      <c r="BB20" s="602"/>
      <c r="BC20" s="603"/>
      <c r="BD20" s="603"/>
      <c r="BE20" s="604"/>
      <c r="BF20" s="602"/>
      <c r="BG20" s="603"/>
      <c r="BH20" s="603"/>
      <c r="BI20" s="604"/>
      <c r="BJ20" s="602"/>
      <c r="BK20" s="603"/>
      <c r="BL20" s="603"/>
      <c r="BM20" s="604"/>
      <c r="BN20" s="602"/>
      <c r="BO20" s="603"/>
      <c r="BP20" s="603"/>
      <c r="BQ20" s="603"/>
      <c r="BR20" s="602"/>
      <c r="BS20" s="603"/>
      <c r="BT20" s="603"/>
      <c r="BU20" s="604"/>
      <c r="BV20" s="602"/>
      <c r="BW20" s="603"/>
      <c r="BX20" s="603"/>
      <c r="BY20" s="604"/>
      <c r="BZ20" s="603"/>
      <c r="CA20" s="603"/>
      <c r="CB20" s="603"/>
      <c r="CC20" s="604"/>
      <c r="CD20" s="602"/>
      <c r="CE20" s="603"/>
      <c r="CF20" s="603"/>
      <c r="CG20" s="604"/>
      <c r="CH20" s="602"/>
      <c r="CI20" s="603"/>
      <c r="CJ20" s="603"/>
      <c r="CK20" s="604"/>
      <c r="CL20" s="602"/>
      <c r="CM20" s="603"/>
      <c r="CN20" s="603"/>
      <c r="CO20" s="604"/>
      <c r="CP20" s="602"/>
      <c r="CQ20" s="603"/>
      <c r="CR20" s="603"/>
      <c r="CS20" s="604"/>
      <c r="CT20" s="602"/>
      <c r="CU20" s="603"/>
      <c r="CV20" s="603"/>
      <c r="CW20" s="604"/>
      <c r="CX20" s="602"/>
      <c r="CY20" s="603"/>
      <c r="CZ20" s="603"/>
      <c r="DA20" s="604"/>
      <c r="DB20" s="602"/>
      <c r="DC20" s="603"/>
      <c r="DD20" s="603"/>
      <c r="DE20" s="604"/>
      <c r="DF20" s="602"/>
      <c r="DG20" s="603"/>
      <c r="DH20" s="603"/>
      <c r="DI20" s="604"/>
      <c r="DJ20" s="602"/>
      <c r="DK20" s="603"/>
      <c r="DL20" s="603"/>
      <c r="DM20" s="604"/>
      <c r="DN20" s="602"/>
      <c r="DO20" s="603"/>
      <c r="DP20" s="603"/>
      <c r="DQ20" s="604"/>
      <c r="DR20" s="602"/>
      <c r="DS20" s="603"/>
      <c r="DT20" s="603"/>
      <c r="DU20" s="604"/>
      <c r="DV20" s="602"/>
      <c r="DW20" s="603"/>
      <c r="DX20" s="603"/>
      <c r="DY20" s="604"/>
      <c r="DZ20" s="602"/>
      <c r="EA20" s="603"/>
      <c r="EB20" s="603"/>
      <c r="EC20" s="604"/>
      <c r="ED20" s="602"/>
      <c r="EE20" s="603"/>
      <c r="EF20" s="603"/>
      <c r="EG20" s="604"/>
      <c r="EH20" s="602"/>
      <c r="EI20" s="603"/>
      <c r="EJ20" s="603"/>
      <c r="EK20" s="604"/>
      <c r="EL20" s="602"/>
      <c r="EM20" s="603"/>
      <c r="EN20" s="603"/>
      <c r="EO20" s="604"/>
      <c r="EP20" s="602"/>
      <c r="EQ20" s="603"/>
      <c r="ER20" s="603"/>
      <c r="ES20" s="604"/>
      <c r="ET20" s="602"/>
      <c r="EU20" s="603"/>
      <c r="EV20" s="603"/>
      <c r="EW20" s="604"/>
      <c r="EX20" s="602"/>
      <c r="EY20" s="603"/>
      <c r="EZ20" s="603"/>
      <c r="FA20" s="604"/>
      <c r="FB20" s="602"/>
      <c r="FC20" s="603"/>
      <c r="FD20" s="603"/>
      <c r="FE20" s="604"/>
      <c r="FF20" s="602"/>
      <c r="FG20" s="603"/>
      <c r="FH20" s="603"/>
      <c r="FI20" s="604"/>
      <c r="FJ20" s="602"/>
      <c r="FK20" s="603"/>
      <c r="FL20" s="603"/>
      <c r="FM20" s="604"/>
      <c r="FN20" s="602"/>
      <c r="FO20" s="603"/>
      <c r="FP20" s="603"/>
      <c r="FQ20" s="604"/>
      <c r="FS20" s="448">
        <f>SUM(F20:FQ20)</f>
        <v>1</v>
      </c>
      <c r="FU20" s="2"/>
    </row>
    <row r="21" spans="1:177" ht="12.95" customHeight="1">
      <c r="A21" s="613"/>
      <c r="B21" s="615"/>
      <c r="C21" s="616"/>
      <c r="D21" s="617"/>
      <c r="E21" s="617"/>
      <c r="F21" s="54"/>
      <c r="G21" s="56"/>
      <c r="H21" s="54"/>
      <c r="I21" s="56"/>
      <c r="J21" s="54" t="s">
        <v>105</v>
      </c>
      <c r="K21" s="55" t="s">
        <v>105</v>
      </c>
      <c r="L21" s="55" t="s">
        <v>105</v>
      </c>
      <c r="M21" s="55" t="s">
        <v>105</v>
      </c>
      <c r="N21" s="54" t="s">
        <v>105</v>
      </c>
      <c r="O21" s="55" t="s">
        <v>105</v>
      </c>
      <c r="P21" s="55" t="s">
        <v>105</v>
      </c>
      <c r="Q21" s="55" t="s">
        <v>105</v>
      </c>
      <c r="R21" s="54" t="s">
        <v>105</v>
      </c>
      <c r="S21" s="55" t="s">
        <v>105</v>
      </c>
      <c r="T21" s="55" t="s">
        <v>105</v>
      </c>
      <c r="U21" s="55" t="s">
        <v>105</v>
      </c>
      <c r="V21" s="54" t="s">
        <v>105</v>
      </c>
      <c r="W21" s="55" t="s">
        <v>105</v>
      </c>
      <c r="X21" s="55" t="s">
        <v>105</v>
      </c>
      <c r="Y21" s="55" t="s">
        <v>105</v>
      </c>
      <c r="Z21" s="54"/>
      <c r="AA21" s="55"/>
      <c r="AB21" s="55"/>
      <c r="AC21" s="56"/>
      <c r="AD21" s="54"/>
      <c r="AE21" s="55"/>
      <c r="AF21" s="55"/>
      <c r="AG21" s="56"/>
      <c r="AH21" s="54"/>
      <c r="AI21" s="55"/>
      <c r="AJ21" s="55"/>
      <c r="AK21" s="56"/>
      <c r="AL21" s="54"/>
      <c r="AM21" s="55"/>
      <c r="AN21" s="55"/>
      <c r="AO21" s="56"/>
      <c r="AP21" s="54"/>
      <c r="AQ21" s="55"/>
      <c r="AR21" s="55"/>
      <c r="AS21" s="56"/>
      <c r="AT21" s="54"/>
      <c r="AU21" s="55"/>
      <c r="AV21" s="55"/>
      <c r="AW21" s="56"/>
      <c r="AX21" s="54"/>
      <c r="AY21" s="55"/>
      <c r="AZ21" s="55"/>
      <c r="BA21" s="55"/>
      <c r="BB21" s="54"/>
      <c r="BC21" s="55"/>
      <c r="BD21" s="55"/>
      <c r="BE21" s="56"/>
      <c r="BF21" s="54"/>
      <c r="BG21" s="55"/>
      <c r="BH21" s="55"/>
      <c r="BI21" s="56"/>
      <c r="BJ21" s="54"/>
      <c r="BK21" s="55"/>
      <c r="BL21" s="55"/>
      <c r="BM21" s="56"/>
      <c r="BN21" s="54"/>
      <c r="BO21" s="55"/>
      <c r="BP21" s="55"/>
      <c r="BQ21" s="55"/>
      <c r="BR21" s="54"/>
      <c r="BS21" s="55"/>
      <c r="BT21" s="55"/>
      <c r="BU21" s="56"/>
      <c r="BV21" s="54"/>
      <c r="BW21" s="55"/>
      <c r="BX21" s="55"/>
      <c r="BY21" s="56"/>
      <c r="BZ21" s="55"/>
      <c r="CA21" s="55"/>
      <c r="CB21" s="55"/>
      <c r="CC21" s="56"/>
      <c r="CD21" s="54"/>
      <c r="CE21" s="55"/>
      <c r="CF21" s="55"/>
      <c r="CG21" s="56"/>
      <c r="CH21" s="54"/>
      <c r="CI21" s="55"/>
      <c r="CJ21" s="55"/>
      <c r="CK21" s="56"/>
      <c r="CL21" s="54"/>
      <c r="CM21" s="55"/>
      <c r="CN21" s="55"/>
      <c r="CO21" s="56"/>
      <c r="CP21" s="54"/>
      <c r="CQ21" s="55"/>
      <c r="CR21" s="55"/>
      <c r="CS21" s="56"/>
      <c r="CT21" s="54"/>
      <c r="CU21" s="55"/>
      <c r="CV21" s="55"/>
      <c r="CW21" s="56"/>
      <c r="CX21" s="54"/>
      <c r="CY21" s="55"/>
      <c r="CZ21" s="55"/>
      <c r="DA21" s="56"/>
      <c r="DB21" s="54"/>
      <c r="DC21" s="55"/>
      <c r="DD21" s="55"/>
      <c r="DE21" s="56"/>
      <c r="DF21" s="54"/>
      <c r="DG21" s="55"/>
      <c r="DH21" s="55"/>
      <c r="DI21" s="56"/>
      <c r="DJ21" s="54"/>
      <c r="DK21" s="55"/>
      <c r="DL21" s="55"/>
      <c r="DM21" s="56"/>
      <c r="DN21" s="54"/>
      <c r="DO21" s="55"/>
      <c r="DP21" s="55"/>
      <c r="DQ21" s="56"/>
      <c r="DR21" s="54"/>
      <c r="DS21" s="55"/>
      <c r="DT21" s="55"/>
      <c r="DU21" s="56"/>
      <c r="DV21" s="54"/>
      <c r="DW21" s="55"/>
      <c r="DX21" s="55"/>
      <c r="DY21" s="56"/>
      <c r="DZ21" s="54"/>
      <c r="EA21" s="55"/>
      <c r="EB21" s="55"/>
      <c r="EC21" s="56"/>
      <c r="ED21" s="54"/>
      <c r="EE21" s="55"/>
      <c r="EF21" s="55"/>
      <c r="EG21" s="56"/>
      <c r="EH21" s="54"/>
      <c r="EI21" s="55"/>
      <c r="EJ21" s="55"/>
      <c r="EK21" s="56"/>
      <c r="EL21" s="54"/>
      <c r="EM21" s="55"/>
      <c r="EN21" s="55"/>
      <c r="EO21" s="56"/>
      <c r="EP21" s="54"/>
      <c r="EQ21" s="55"/>
      <c r="ER21" s="55"/>
      <c r="ES21" s="56"/>
      <c r="ET21" s="54"/>
      <c r="EU21" s="55"/>
      <c r="EV21" s="55"/>
      <c r="EW21" s="56"/>
      <c r="EX21" s="54"/>
      <c r="EY21" s="55"/>
      <c r="EZ21" s="55"/>
      <c r="FA21" s="56"/>
      <c r="FB21" s="54"/>
      <c r="FC21" s="55"/>
      <c r="FD21" s="55"/>
      <c r="FE21" s="56"/>
      <c r="FF21" s="54"/>
      <c r="FG21" s="55"/>
      <c r="FH21" s="55"/>
      <c r="FI21" s="56"/>
      <c r="FJ21" s="54"/>
      <c r="FK21" s="55"/>
      <c r="FL21" s="55"/>
      <c r="FM21" s="56"/>
      <c r="FN21" s="54"/>
      <c r="FO21" s="55"/>
      <c r="FP21" s="55"/>
      <c r="FQ21" s="56"/>
      <c r="FS21" s="449"/>
      <c r="FU21" s="2"/>
    </row>
    <row r="22" spans="1:177" ht="16.5" customHeight="1">
      <c r="A22" s="614"/>
      <c r="B22" s="615"/>
      <c r="C22" s="616"/>
      <c r="D22" s="617"/>
      <c r="E22" s="617"/>
      <c r="F22" s="605">
        <f>F20*$C20</f>
        <v>0</v>
      </c>
      <c r="G22" s="606"/>
      <c r="H22" s="605">
        <f>H20*$C20</f>
        <v>0</v>
      </c>
      <c r="I22" s="606"/>
      <c r="J22" s="607">
        <f>J20*$C20</f>
        <v>32575.21</v>
      </c>
      <c r="K22" s="608"/>
      <c r="L22" s="608"/>
      <c r="M22" s="609"/>
      <c r="N22" s="607">
        <f>N20*$C20</f>
        <v>65150.41</v>
      </c>
      <c r="O22" s="608"/>
      <c r="P22" s="608"/>
      <c r="Q22" s="609"/>
      <c r="R22" s="607">
        <f>R20*$C20</f>
        <v>48862.81</v>
      </c>
      <c r="S22" s="608"/>
      <c r="T22" s="608"/>
      <c r="U22" s="609"/>
      <c r="V22" s="607">
        <f>V20*$C20</f>
        <v>16287.6</v>
      </c>
      <c r="W22" s="608"/>
      <c r="X22" s="608"/>
      <c r="Y22" s="609"/>
      <c r="Z22" s="607">
        <f>Z20*$C20</f>
        <v>0</v>
      </c>
      <c r="AA22" s="608"/>
      <c r="AB22" s="608"/>
      <c r="AC22" s="609"/>
      <c r="AD22" s="607">
        <f>AD20*$C20</f>
        <v>0</v>
      </c>
      <c r="AE22" s="608"/>
      <c r="AF22" s="608"/>
      <c r="AG22" s="609"/>
      <c r="AH22" s="607">
        <f>AH20*$C20</f>
        <v>0</v>
      </c>
      <c r="AI22" s="608"/>
      <c r="AJ22" s="608"/>
      <c r="AK22" s="609"/>
      <c r="AL22" s="607">
        <f>AL20*$C20</f>
        <v>0</v>
      </c>
      <c r="AM22" s="608"/>
      <c r="AN22" s="608"/>
      <c r="AO22" s="609"/>
      <c r="AP22" s="607">
        <f>AP20*$C20</f>
        <v>0</v>
      </c>
      <c r="AQ22" s="608"/>
      <c r="AR22" s="608"/>
      <c r="AS22" s="609"/>
      <c r="AT22" s="607">
        <f>AT20*$C20</f>
        <v>0</v>
      </c>
      <c r="AU22" s="608"/>
      <c r="AV22" s="608"/>
      <c r="AW22" s="609"/>
      <c r="AX22" s="607">
        <f>AX20*$C20</f>
        <v>0</v>
      </c>
      <c r="AY22" s="608"/>
      <c r="AZ22" s="608"/>
      <c r="BA22" s="609"/>
      <c r="BB22" s="607">
        <f>BB20*$C20</f>
        <v>0</v>
      </c>
      <c r="BC22" s="608"/>
      <c r="BD22" s="608"/>
      <c r="BE22" s="609"/>
      <c r="BF22" s="607">
        <f>BF20*$C20</f>
        <v>0</v>
      </c>
      <c r="BG22" s="608"/>
      <c r="BH22" s="608"/>
      <c r="BI22" s="609"/>
      <c r="BJ22" s="607">
        <f>BJ20*$C20</f>
        <v>0</v>
      </c>
      <c r="BK22" s="608"/>
      <c r="BL22" s="608"/>
      <c r="BM22" s="609"/>
      <c r="BN22" s="607">
        <f>BN20*$C20</f>
        <v>0</v>
      </c>
      <c r="BO22" s="608"/>
      <c r="BP22" s="608"/>
      <c r="BQ22" s="608"/>
      <c r="BR22" s="607">
        <f>BR20*$C20</f>
        <v>0</v>
      </c>
      <c r="BS22" s="608"/>
      <c r="BT22" s="608"/>
      <c r="BU22" s="609"/>
      <c r="BV22" s="607">
        <f>BV20*$C20</f>
        <v>0</v>
      </c>
      <c r="BW22" s="608"/>
      <c r="BX22" s="608"/>
      <c r="BY22" s="609"/>
      <c r="BZ22" s="608">
        <f>BZ20*$C20</f>
        <v>0</v>
      </c>
      <c r="CA22" s="608"/>
      <c r="CB22" s="608"/>
      <c r="CC22" s="609"/>
      <c r="CD22" s="607">
        <f>CD20*$C20</f>
        <v>0</v>
      </c>
      <c r="CE22" s="608"/>
      <c r="CF22" s="608"/>
      <c r="CG22" s="609"/>
      <c r="CH22" s="607">
        <f>CH20*$C20</f>
        <v>0</v>
      </c>
      <c r="CI22" s="608"/>
      <c r="CJ22" s="608"/>
      <c r="CK22" s="609"/>
      <c r="CL22" s="607">
        <f>CL20*$C20</f>
        <v>0</v>
      </c>
      <c r="CM22" s="608"/>
      <c r="CN22" s="608"/>
      <c r="CO22" s="609"/>
      <c r="CP22" s="607">
        <f>CP20*$C20</f>
        <v>0</v>
      </c>
      <c r="CQ22" s="608"/>
      <c r="CR22" s="608"/>
      <c r="CS22" s="609"/>
      <c r="CT22" s="607">
        <f>CT20*$C20</f>
        <v>0</v>
      </c>
      <c r="CU22" s="608"/>
      <c r="CV22" s="608"/>
      <c r="CW22" s="609"/>
      <c r="CX22" s="607">
        <f>CX20*$C20</f>
        <v>0</v>
      </c>
      <c r="CY22" s="608"/>
      <c r="CZ22" s="608"/>
      <c r="DA22" s="609"/>
      <c r="DB22" s="607">
        <f>DB20*$C20</f>
        <v>0</v>
      </c>
      <c r="DC22" s="608"/>
      <c r="DD22" s="608"/>
      <c r="DE22" s="609"/>
      <c r="DF22" s="607">
        <f>DF20*$C20</f>
        <v>0</v>
      </c>
      <c r="DG22" s="608"/>
      <c r="DH22" s="608"/>
      <c r="DI22" s="609"/>
      <c r="DJ22" s="607">
        <f>DJ20*$C20</f>
        <v>0</v>
      </c>
      <c r="DK22" s="608"/>
      <c r="DL22" s="608"/>
      <c r="DM22" s="609"/>
      <c r="DN22" s="607">
        <f>DN20*$C20</f>
        <v>0</v>
      </c>
      <c r="DO22" s="608"/>
      <c r="DP22" s="608"/>
      <c r="DQ22" s="609"/>
      <c r="DR22" s="607">
        <f>DR20*$C20</f>
        <v>0</v>
      </c>
      <c r="DS22" s="608"/>
      <c r="DT22" s="608"/>
      <c r="DU22" s="609"/>
      <c r="DV22" s="607">
        <f>DV20*$C20</f>
        <v>0</v>
      </c>
      <c r="DW22" s="608"/>
      <c r="DX22" s="608"/>
      <c r="DY22" s="609"/>
      <c r="DZ22" s="607">
        <f>DZ20*$C20</f>
        <v>0</v>
      </c>
      <c r="EA22" s="608"/>
      <c r="EB22" s="608"/>
      <c r="EC22" s="609"/>
      <c r="ED22" s="607">
        <f>ED20*$C20</f>
        <v>0</v>
      </c>
      <c r="EE22" s="608"/>
      <c r="EF22" s="608"/>
      <c r="EG22" s="609"/>
      <c r="EH22" s="607">
        <f>EH20*$C20</f>
        <v>0</v>
      </c>
      <c r="EI22" s="608"/>
      <c r="EJ22" s="608"/>
      <c r="EK22" s="609"/>
      <c r="EL22" s="607">
        <f>EL20*$C20</f>
        <v>0</v>
      </c>
      <c r="EM22" s="608"/>
      <c r="EN22" s="608"/>
      <c r="EO22" s="609"/>
      <c r="EP22" s="607">
        <f>EP20*$C20</f>
        <v>0</v>
      </c>
      <c r="EQ22" s="608"/>
      <c r="ER22" s="608"/>
      <c r="ES22" s="609"/>
      <c r="ET22" s="607">
        <f>ET20*$C20</f>
        <v>0</v>
      </c>
      <c r="EU22" s="608"/>
      <c r="EV22" s="608"/>
      <c r="EW22" s="609"/>
      <c r="EX22" s="607">
        <f>EX20*$C20</f>
        <v>0</v>
      </c>
      <c r="EY22" s="608"/>
      <c r="EZ22" s="608"/>
      <c r="FA22" s="609"/>
      <c r="FB22" s="607">
        <f>FB20*$C20</f>
        <v>0</v>
      </c>
      <c r="FC22" s="608"/>
      <c r="FD22" s="608"/>
      <c r="FE22" s="609"/>
      <c r="FF22" s="607">
        <f>FF20*$C20</f>
        <v>0</v>
      </c>
      <c r="FG22" s="608"/>
      <c r="FH22" s="608"/>
      <c r="FI22" s="609"/>
      <c r="FJ22" s="607">
        <f>FJ20*$C20</f>
        <v>0</v>
      </c>
      <c r="FK22" s="608"/>
      <c r="FL22" s="608"/>
      <c r="FM22" s="609"/>
      <c r="FN22" s="607">
        <f>FN20*$C20</f>
        <v>0</v>
      </c>
      <c r="FO22" s="608"/>
      <c r="FP22" s="608"/>
      <c r="FQ22" s="609"/>
      <c r="FS22" s="449">
        <f>SUM(F22:FQ22)</f>
        <v>162876.03</v>
      </c>
      <c r="FU22" s="2">
        <f t="shared" si="0"/>
        <v>0</v>
      </c>
    </row>
    <row r="23" spans="1:177" ht="16.5" customHeight="1">
      <c r="A23" s="612">
        <v>5</v>
      </c>
      <c r="B23" s="615" t="str">
        <f>IF(A23&lt;&gt;0,INDEX(RESUMO!$A$10:$H$486,MATCH(A23,RESUMO!$A$10:$A$486,0),2),0)</f>
        <v>ESTRUTURAS</v>
      </c>
      <c r="C23" s="616">
        <f>IF(A23&lt;&gt;0,INDEX(RESUMO!$A$10:$H$486,MATCH(A23,RESUMO!$A$10:$A$486,0),5),0)</f>
        <v>290546.82</v>
      </c>
      <c r="D23" s="617">
        <f>IF(A23&lt;&gt;0,INDEX(RESUMO!$A$10:$H$486,MATCH(A23,RESUMO!$A$10:$A$486,0),8),0)</f>
        <v>0.309</v>
      </c>
      <c r="E23" s="617">
        <f>IF(A23&lt;&gt;0,INDEX(RESUMO!$A$10:$I$486,MATCH(A23,RESUMO!$A$10:$A$486,0),8),0)</f>
        <v>0.309</v>
      </c>
      <c r="F23" s="618"/>
      <c r="G23" s="619"/>
      <c r="H23" s="618"/>
      <c r="I23" s="619"/>
      <c r="J23" s="602"/>
      <c r="K23" s="603"/>
      <c r="L23" s="603"/>
      <c r="M23" s="604"/>
      <c r="N23" s="602"/>
      <c r="O23" s="603"/>
      <c r="P23" s="603"/>
      <c r="Q23" s="604"/>
      <c r="R23" s="602">
        <v>0.35</v>
      </c>
      <c r="S23" s="603"/>
      <c r="T23" s="603"/>
      <c r="U23" s="604"/>
      <c r="V23" s="602">
        <v>0.45</v>
      </c>
      <c r="W23" s="603"/>
      <c r="X23" s="603"/>
      <c r="Y23" s="604"/>
      <c r="Z23" s="602">
        <v>0.2</v>
      </c>
      <c r="AA23" s="603"/>
      <c r="AB23" s="603"/>
      <c r="AC23" s="604"/>
      <c r="AD23" s="602"/>
      <c r="AE23" s="603"/>
      <c r="AF23" s="603"/>
      <c r="AG23" s="604"/>
      <c r="AH23" s="602"/>
      <c r="AI23" s="603"/>
      <c r="AJ23" s="603"/>
      <c r="AK23" s="604"/>
      <c r="AL23" s="602"/>
      <c r="AM23" s="603"/>
      <c r="AN23" s="603"/>
      <c r="AO23" s="604"/>
      <c r="AP23" s="602"/>
      <c r="AQ23" s="603"/>
      <c r="AR23" s="603"/>
      <c r="AS23" s="604"/>
      <c r="AT23" s="602"/>
      <c r="AU23" s="603"/>
      <c r="AV23" s="603"/>
      <c r="AW23" s="604"/>
      <c r="AX23" s="602"/>
      <c r="AY23" s="603"/>
      <c r="AZ23" s="603"/>
      <c r="BA23" s="604"/>
      <c r="BB23" s="602"/>
      <c r="BC23" s="603"/>
      <c r="BD23" s="603"/>
      <c r="BE23" s="604"/>
      <c r="BF23" s="602"/>
      <c r="BG23" s="603"/>
      <c r="BH23" s="603"/>
      <c r="BI23" s="604"/>
      <c r="BJ23" s="602"/>
      <c r="BK23" s="603"/>
      <c r="BL23" s="603"/>
      <c r="BM23" s="604"/>
      <c r="BN23" s="602"/>
      <c r="BO23" s="603"/>
      <c r="BP23" s="603"/>
      <c r="BQ23" s="603"/>
      <c r="BR23" s="602"/>
      <c r="BS23" s="603"/>
      <c r="BT23" s="603"/>
      <c r="BU23" s="604"/>
      <c r="BV23" s="602"/>
      <c r="BW23" s="603"/>
      <c r="BX23" s="603"/>
      <c r="BY23" s="604"/>
      <c r="BZ23" s="603"/>
      <c r="CA23" s="603"/>
      <c r="CB23" s="603"/>
      <c r="CC23" s="604"/>
      <c r="CD23" s="602"/>
      <c r="CE23" s="603"/>
      <c r="CF23" s="603"/>
      <c r="CG23" s="604"/>
      <c r="CH23" s="602"/>
      <c r="CI23" s="603"/>
      <c r="CJ23" s="603"/>
      <c r="CK23" s="604"/>
      <c r="CL23" s="602"/>
      <c r="CM23" s="603"/>
      <c r="CN23" s="603"/>
      <c r="CO23" s="604"/>
      <c r="CP23" s="602"/>
      <c r="CQ23" s="603"/>
      <c r="CR23" s="603"/>
      <c r="CS23" s="604"/>
      <c r="CT23" s="602"/>
      <c r="CU23" s="603"/>
      <c r="CV23" s="603"/>
      <c r="CW23" s="604"/>
      <c r="CX23" s="602"/>
      <c r="CY23" s="603"/>
      <c r="CZ23" s="603"/>
      <c r="DA23" s="604"/>
      <c r="DB23" s="602"/>
      <c r="DC23" s="603"/>
      <c r="DD23" s="603"/>
      <c r="DE23" s="604"/>
      <c r="DF23" s="602"/>
      <c r="DG23" s="603"/>
      <c r="DH23" s="603"/>
      <c r="DI23" s="604"/>
      <c r="DJ23" s="602"/>
      <c r="DK23" s="603"/>
      <c r="DL23" s="603"/>
      <c r="DM23" s="604"/>
      <c r="DN23" s="602"/>
      <c r="DO23" s="603"/>
      <c r="DP23" s="603"/>
      <c r="DQ23" s="604"/>
      <c r="DR23" s="602"/>
      <c r="DS23" s="603"/>
      <c r="DT23" s="603"/>
      <c r="DU23" s="604"/>
      <c r="DV23" s="602"/>
      <c r="DW23" s="603"/>
      <c r="DX23" s="603"/>
      <c r="DY23" s="604"/>
      <c r="DZ23" s="602"/>
      <c r="EA23" s="603"/>
      <c r="EB23" s="603"/>
      <c r="EC23" s="604"/>
      <c r="ED23" s="602"/>
      <c r="EE23" s="603"/>
      <c r="EF23" s="603"/>
      <c r="EG23" s="604"/>
      <c r="EH23" s="602"/>
      <c r="EI23" s="603"/>
      <c r="EJ23" s="603"/>
      <c r="EK23" s="604"/>
      <c r="EL23" s="602"/>
      <c r="EM23" s="603"/>
      <c r="EN23" s="603"/>
      <c r="EO23" s="604"/>
      <c r="EP23" s="602"/>
      <c r="EQ23" s="603"/>
      <c r="ER23" s="603"/>
      <c r="ES23" s="604"/>
      <c r="ET23" s="602"/>
      <c r="EU23" s="603"/>
      <c r="EV23" s="603"/>
      <c r="EW23" s="604"/>
      <c r="EX23" s="602"/>
      <c r="EY23" s="603"/>
      <c r="EZ23" s="603"/>
      <c r="FA23" s="604"/>
      <c r="FB23" s="602"/>
      <c r="FC23" s="603"/>
      <c r="FD23" s="603"/>
      <c r="FE23" s="604"/>
      <c r="FF23" s="602"/>
      <c r="FG23" s="603"/>
      <c r="FH23" s="603"/>
      <c r="FI23" s="604"/>
      <c r="FJ23" s="602"/>
      <c r="FK23" s="603"/>
      <c r="FL23" s="603"/>
      <c r="FM23" s="604"/>
      <c r="FN23" s="602"/>
      <c r="FO23" s="603"/>
      <c r="FP23" s="603"/>
      <c r="FQ23" s="604"/>
      <c r="FS23" s="448">
        <f>SUM(F23:FQ23)</f>
        <v>1</v>
      </c>
      <c r="FU23" s="2"/>
    </row>
    <row r="24" spans="1:177" ht="12.95" customHeight="1">
      <c r="A24" s="613"/>
      <c r="B24" s="615"/>
      <c r="C24" s="616"/>
      <c r="D24" s="617"/>
      <c r="E24" s="617"/>
      <c r="F24" s="54"/>
      <c r="G24" s="56"/>
      <c r="H24" s="54"/>
      <c r="I24" s="56"/>
      <c r="J24" s="54"/>
      <c r="K24" s="55"/>
      <c r="L24" s="55"/>
      <c r="M24" s="56"/>
      <c r="N24" s="54"/>
      <c r="O24" s="55"/>
      <c r="P24" s="55"/>
      <c r="Q24" s="56"/>
      <c r="R24" s="54" t="s">
        <v>105</v>
      </c>
      <c r="S24" s="55" t="s">
        <v>105</v>
      </c>
      <c r="T24" s="55" t="s">
        <v>105</v>
      </c>
      <c r="U24" s="55" t="s">
        <v>105</v>
      </c>
      <c r="V24" s="54" t="s">
        <v>105</v>
      </c>
      <c r="W24" s="55" t="s">
        <v>105</v>
      </c>
      <c r="X24" s="55" t="s">
        <v>105</v>
      </c>
      <c r="Y24" s="55" t="s">
        <v>105</v>
      </c>
      <c r="Z24" s="54" t="s">
        <v>105</v>
      </c>
      <c r="AA24" s="55" t="s">
        <v>105</v>
      </c>
      <c r="AB24" s="55" t="s">
        <v>105</v>
      </c>
      <c r="AC24" s="55" t="s">
        <v>105</v>
      </c>
      <c r="AD24" s="54"/>
      <c r="AE24" s="55"/>
      <c r="AF24" s="55"/>
      <c r="AG24" s="55"/>
      <c r="AH24" s="54"/>
      <c r="AI24" s="55"/>
      <c r="AJ24" s="55"/>
      <c r="AK24" s="55"/>
      <c r="AL24" s="54"/>
      <c r="AM24" s="55"/>
      <c r="AN24" s="55"/>
      <c r="AO24" s="55"/>
      <c r="AP24" s="54"/>
      <c r="AQ24" s="55"/>
      <c r="AR24" s="55"/>
      <c r="AS24" s="55"/>
      <c r="AT24" s="54"/>
      <c r="AU24" s="55"/>
      <c r="AV24" s="55"/>
      <c r="AW24" s="55"/>
      <c r="AX24" s="54"/>
      <c r="AY24" s="55"/>
      <c r="AZ24" s="55"/>
      <c r="BA24" s="55"/>
      <c r="BB24" s="54"/>
      <c r="BC24" s="55"/>
      <c r="BD24" s="55"/>
      <c r="BE24" s="55"/>
      <c r="BF24" s="54"/>
      <c r="BG24" s="55"/>
      <c r="BH24" s="55"/>
      <c r="BI24" s="55"/>
      <c r="BJ24" s="54"/>
      <c r="BK24" s="55"/>
      <c r="BL24" s="55"/>
      <c r="BM24" s="56"/>
      <c r="BN24" s="54"/>
      <c r="BO24" s="55"/>
      <c r="BP24" s="55"/>
      <c r="BQ24" s="55"/>
      <c r="BR24" s="54"/>
      <c r="BS24" s="55"/>
      <c r="BT24" s="55"/>
      <c r="BU24" s="56"/>
      <c r="BV24" s="54"/>
      <c r="BW24" s="55"/>
      <c r="BX24" s="55"/>
      <c r="BY24" s="56"/>
      <c r="BZ24" s="55"/>
      <c r="CA24" s="55"/>
      <c r="CB24" s="55"/>
      <c r="CC24" s="56"/>
      <c r="CD24" s="54"/>
      <c r="CE24" s="55"/>
      <c r="CF24" s="55"/>
      <c r="CG24" s="56"/>
      <c r="CH24" s="54"/>
      <c r="CI24" s="55"/>
      <c r="CJ24" s="55"/>
      <c r="CK24" s="56"/>
      <c r="CL24" s="54"/>
      <c r="CM24" s="55"/>
      <c r="CN24" s="55"/>
      <c r="CO24" s="56"/>
      <c r="CP24" s="54"/>
      <c r="CQ24" s="55"/>
      <c r="CR24" s="55"/>
      <c r="CS24" s="56"/>
      <c r="CT24" s="54"/>
      <c r="CU24" s="55"/>
      <c r="CV24" s="55"/>
      <c r="CW24" s="56"/>
      <c r="CX24" s="54"/>
      <c r="CY24" s="55"/>
      <c r="CZ24" s="55"/>
      <c r="DA24" s="56"/>
      <c r="DB24" s="54"/>
      <c r="DC24" s="55"/>
      <c r="DD24" s="55"/>
      <c r="DE24" s="56"/>
      <c r="DF24" s="54"/>
      <c r="DG24" s="55"/>
      <c r="DH24" s="55"/>
      <c r="DI24" s="56"/>
      <c r="DJ24" s="54"/>
      <c r="DK24" s="55"/>
      <c r="DL24" s="55"/>
      <c r="DM24" s="56"/>
      <c r="DN24" s="54"/>
      <c r="DO24" s="55"/>
      <c r="DP24" s="55"/>
      <c r="DQ24" s="56"/>
      <c r="DR24" s="54"/>
      <c r="DS24" s="55"/>
      <c r="DT24" s="55"/>
      <c r="DU24" s="56"/>
      <c r="DV24" s="54"/>
      <c r="DW24" s="55"/>
      <c r="DX24" s="55"/>
      <c r="DY24" s="56"/>
      <c r="DZ24" s="54"/>
      <c r="EA24" s="55"/>
      <c r="EB24" s="55"/>
      <c r="EC24" s="56"/>
      <c r="ED24" s="54"/>
      <c r="EE24" s="55"/>
      <c r="EF24" s="55"/>
      <c r="EG24" s="56"/>
      <c r="EH24" s="54"/>
      <c r="EI24" s="55"/>
      <c r="EJ24" s="55"/>
      <c r="EK24" s="56"/>
      <c r="EL24" s="54"/>
      <c r="EM24" s="55"/>
      <c r="EN24" s="55"/>
      <c r="EO24" s="56"/>
      <c r="EP24" s="54"/>
      <c r="EQ24" s="55"/>
      <c r="ER24" s="55"/>
      <c r="ES24" s="56"/>
      <c r="ET24" s="54"/>
      <c r="EU24" s="55"/>
      <c r="EV24" s="55"/>
      <c r="EW24" s="56"/>
      <c r="EX24" s="54"/>
      <c r="EY24" s="55"/>
      <c r="EZ24" s="55"/>
      <c r="FA24" s="56"/>
      <c r="FB24" s="54"/>
      <c r="FC24" s="55"/>
      <c r="FD24" s="55"/>
      <c r="FE24" s="56"/>
      <c r="FF24" s="54"/>
      <c r="FG24" s="55"/>
      <c r="FH24" s="55"/>
      <c r="FI24" s="56"/>
      <c r="FJ24" s="54"/>
      <c r="FK24" s="55"/>
      <c r="FL24" s="55"/>
      <c r="FM24" s="56"/>
      <c r="FN24" s="54"/>
      <c r="FO24" s="55"/>
      <c r="FP24" s="55"/>
      <c r="FQ24" s="56"/>
      <c r="FS24" s="449"/>
      <c r="FU24" s="2"/>
    </row>
    <row r="25" spans="1:177" ht="16.5" customHeight="1">
      <c r="A25" s="614"/>
      <c r="B25" s="615"/>
      <c r="C25" s="616"/>
      <c r="D25" s="617"/>
      <c r="E25" s="617"/>
      <c r="F25" s="605">
        <f>F23*$C23</f>
        <v>0</v>
      </c>
      <c r="G25" s="606"/>
      <c r="H25" s="605">
        <f>H23*$C23</f>
        <v>0</v>
      </c>
      <c r="I25" s="606"/>
      <c r="J25" s="607">
        <f>J23*$C23</f>
        <v>0</v>
      </c>
      <c r="K25" s="608"/>
      <c r="L25" s="608"/>
      <c r="M25" s="609"/>
      <c r="N25" s="607">
        <f>N23*$C23</f>
        <v>0</v>
      </c>
      <c r="O25" s="608"/>
      <c r="P25" s="608"/>
      <c r="Q25" s="609"/>
      <c r="R25" s="607">
        <f>R23*$C23</f>
        <v>101691.39</v>
      </c>
      <c r="S25" s="608"/>
      <c r="T25" s="608"/>
      <c r="U25" s="609"/>
      <c r="V25" s="607">
        <f>V23*$C23</f>
        <v>130746.07</v>
      </c>
      <c r="W25" s="608"/>
      <c r="X25" s="608"/>
      <c r="Y25" s="609"/>
      <c r="Z25" s="607">
        <f>Z23*$C23</f>
        <v>58109.36</v>
      </c>
      <c r="AA25" s="608"/>
      <c r="AB25" s="608"/>
      <c r="AC25" s="609"/>
      <c r="AD25" s="607">
        <f>AD23*$C23</f>
        <v>0</v>
      </c>
      <c r="AE25" s="608"/>
      <c r="AF25" s="608"/>
      <c r="AG25" s="609"/>
      <c r="AH25" s="607">
        <f>AH23*$C23</f>
        <v>0</v>
      </c>
      <c r="AI25" s="608"/>
      <c r="AJ25" s="608"/>
      <c r="AK25" s="609"/>
      <c r="AL25" s="607">
        <f>AL23*$C23</f>
        <v>0</v>
      </c>
      <c r="AM25" s="608"/>
      <c r="AN25" s="608"/>
      <c r="AO25" s="609"/>
      <c r="AP25" s="607">
        <f>AP23*$C23</f>
        <v>0</v>
      </c>
      <c r="AQ25" s="608"/>
      <c r="AR25" s="608"/>
      <c r="AS25" s="609"/>
      <c r="AT25" s="607">
        <f>AT23*$C23</f>
        <v>0</v>
      </c>
      <c r="AU25" s="608"/>
      <c r="AV25" s="608"/>
      <c r="AW25" s="609"/>
      <c r="AX25" s="607">
        <f>AX23*$C23</f>
        <v>0</v>
      </c>
      <c r="AY25" s="608"/>
      <c r="AZ25" s="608"/>
      <c r="BA25" s="609"/>
      <c r="BB25" s="607">
        <f>BB23*$C23</f>
        <v>0</v>
      </c>
      <c r="BC25" s="608"/>
      <c r="BD25" s="608"/>
      <c r="BE25" s="609"/>
      <c r="BF25" s="607">
        <f>BF23*$C23</f>
        <v>0</v>
      </c>
      <c r="BG25" s="608"/>
      <c r="BH25" s="608"/>
      <c r="BI25" s="609"/>
      <c r="BJ25" s="607">
        <f>BJ23*$C23</f>
        <v>0</v>
      </c>
      <c r="BK25" s="608"/>
      <c r="BL25" s="608"/>
      <c r="BM25" s="609"/>
      <c r="BN25" s="607">
        <f>BN23*$C23</f>
        <v>0</v>
      </c>
      <c r="BO25" s="608"/>
      <c r="BP25" s="608"/>
      <c r="BQ25" s="608"/>
      <c r="BR25" s="607">
        <f>BR23*$C23</f>
        <v>0</v>
      </c>
      <c r="BS25" s="608"/>
      <c r="BT25" s="608"/>
      <c r="BU25" s="609"/>
      <c r="BV25" s="607">
        <f>BV23*$C23</f>
        <v>0</v>
      </c>
      <c r="BW25" s="608"/>
      <c r="BX25" s="608"/>
      <c r="BY25" s="609"/>
      <c r="BZ25" s="608">
        <f>BZ23*$C23</f>
        <v>0</v>
      </c>
      <c r="CA25" s="608"/>
      <c r="CB25" s="608"/>
      <c r="CC25" s="609"/>
      <c r="CD25" s="607">
        <f>CD23*$C23</f>
        <v>0</v>
      </c>
      <c r="CE25" s="608"/>
      <c r="CF25" s="608"/>
      <c r="CG25" s="609"/>
      <c r="CH25" s="607">
        <f>CH23*$C23</f>
        <v>0</v>
      </c>
      <c r="CI25" s="608"/>
      <c r="CJ25" s="608"/>
      <c r="CK25" s="609"/>
      <c r="CL25" s="607">
        <f>CL23*$C23</f>
        <v>0</v>
      </c>
      <c r="CM25" s="608"/>
      <c r="CN25" s="608"/>
      <c r="CO25" s="609"/>
      <c r="CP25" s="607">
        <f>CP23*$C23</f>
        <v>0</v>
      </c>
      <c r="CQ25" s="608"/>
      <c r="CR25" s="608"/>
      <c r="CS25" s="609"/>
      <c r="CT25" s="607">
        <f>CT23*$C23</f>
        <v>0</v>
      </c>
      <c r="CU25" s="608"/>
      <c r="CV25" s="608"/>
      <c r="CW25" s="609"/>
      <c r="CX25" s="607">
        <f>CX23*$C23</f>
        <v>0</v>
      </c>
      <c r="CY25" s="608"/>
      <c r="CZ25" s="608"/>
      <c r="DA25" s="609"/>
      <c r="DB25" s="607">
        <f>DB23*$C23</f>
        <v>0</v>
      </c>
      <c r="DC25" s="608"/>
      <c r="DD25" s="608"/>
      <c r="DE25" s="609"/>
      <c r="DF25" s="607">
        <f>DF23*$C23</f>
        <v>0</v>
      </c>
      <c r="DG25" s="608"/>
      <c r="DH25" s="608"/>
      <c r="DI25" s="609"/>
      <c r="DJ25" s="607">
        <f>DJ23*$C23</f>
        <v>0</v>
      </c>
      <c r="DK25" s="608"/>
      <c r="DL25" s="608"/>
      <c r="DM25" s="609"/>
      <c r="DN25" s="607">
        <f>DN23*$C23</f>
        <v>0</v>
      </c>
      <c r="DO25" s="608"/>
      <c r="DP25" s="608"/>
      <c r="DQ25" s="609"/>
      <c r="DR25" s="607">
        <f>DR23*$C23</f>
        <v>0</v>
      </c>
      <c r="DS25" s="608"/>
      <c r="DT25" s="608"/>
      <c r="DU25" s="609"/>
      <c r="DV25" s="607">
        <f>DV23*$C23</f>
        <v>0</v>
      </c>
      <c r="DW25" s="608"/>
      <c r="DX25" s="608"/>
      <c r="DY25" s="609"/>
      <c r="DZ25" s="607">
        <f>DZ23*$C23</f>
        <v>0</v>
      </c>
      <c r="EA25" s="608"/>
      <c r="EB25" s="608"/>
      <c r="EC25" s="609"/>
      <c r="ED25" s="607">
        <f>ED23*$C23</f>
        <v>0</v>
      </c>
      <c r="EE25" s="608"/>
      <c r="EF25" s="608"/>
      <c r="EG25" s="609"/>
      <c r="EH25" s="607">
        <f>EH23*$C23</f>
        <v>0</v>
      </c>
      <c r="EI25" s="608"/>
      <c r="EJ25" s="608"/>
      <c r="EK25" s="609"/>
      <c r="EL25" s="607">
        <f>EL23*$C23</f>
        <v>0</v>
      </c>
      <c r="EM25" s="608"/>
      <c r="EN25" s="608"/>
      <c r="EO25" s="609"/>
      <c r="EP25" s="607">
        <f>EP23*$C23</f>
        <v>0</v>
      </c>
      <c r="EQ25" s="608"/>
      <c r="ER25" s="608"/>
      <c r="ES25" s="609"/>
      <c r="ET25" s="607">
        <f>ET23*$C23</f>
        <v>0</v>
      </c>
      <c r="EU25" s="608"/>
      <c r="EV25" s="608"/>
      <c r="EW25" s="609"/>
      <c r="EX25" s="607">
        <f>EX23*$C23</f>
        <v>0</v>
      </c>
      <c r="EY25" s="608"/>
      <c r="EZ25" s="608"/>
      <c r="FA25" s="609"/>
      <c r="FB25" s="607">
        <f>FB23*$C23</f>
        <v>0</v>
      </c>
      <c r="FC25" s="608"/>
      <c r="FD25" s="608"/>
      <c r="FE25" s="609"/>
      <c r="FF25" s="607">
        <f>FF23*$C23</f>
        <v>0</v>
      </c>
      <c r="FG25" s="608"/>
      <c r="FH25" s="608"/>
      <c r="FI25" s="609"/>
      <c r="FJ25" s="607">
        <f>FJ23*$C23</f>
        <v>0</v>
      </c>
      <c r="FK25" s="608"/>
      <c r="FL25" s="608"/>
      <c r="FM25" s="609"/>
      <c r="FN25" s="607">
        <f>FN23*$C23</f>
        <v>0</v>
      </c>
      <c r="FO25" s="608"/>
      <c r="FP25" s="608"/>
      <c r="FQ25" s="609"/>
      <c r="FS25" s="449">
        <f>SUM(F25:FQ25)</f>
        <v>290546.82</v>
      </c>
      <c r="FU25" s="2">
        <f t="shared" si="0"/>
        <v>0</v>
      </c>
    </row>
    <row r="26" spans="1:177" ht="16.5" customHeight="1">
      <c r="A26" s="612">
        <v>6</v>
      </c>
      <c r="B26" s="615" t="str">
        <f>IF(A26&lt;&gt;0,INDEX(RESUMO!$A$10:$H$486,MATCH(A26,RESUMO!$A$10:$A$486,0),2),0)</f>
        <v xml:space="preserve">COBERTURA NOVA </v>
      </c>
      <c r="C26" s="616">
        <f>IF(A26&lt;&gt;0,INDEX(RESUMO!$A$10:$H$486,MATCH(A26,RESUMO!$A$10:$A$486,0),5),0)</f>
        <v>75241.179999999993</v>
      </c>
      <c r="D26" s="617">
        <f>IF(A26&lt;&gt;0,INDEX(RESUMO!$A$10:$H$486,MATCH(A26,RESUMO!$A$10:$A$486,0),8),0)</f>
        <v>0.08</v>
      </c>
      <c r="E26" s="617">
        <f>IF(A26&lt;&gt;0,INDEX(RESUMO!$A$10:$I$486,MATCH(A26,RESUMO!$A$10:$A$486,0),8),0)</f>
        <v>0.08</v>
      </c>
      <c r="F26" s="618"/>
      <c r="G26" s="619"/>
      <c r="H26" s="618"/>
      <c r="I26" s="619"/>
      <c r="J26" s="602"/>
      <c r="K26" s="603"/>
      <c r="L26" s="603"/>
      <c r="M26" s="604"/>
      <c r="N26" s="602"/>
      <c r="O26" s="603"/>
      <c r="P26" s="603"/>
      <c r="Q26" s="604"/>
      <c r="R26" s="602"/>
      <c r="S26" s="603"/>
      <c r="T26" s="603"/>
      <c r="U26" s="604"/>
      <c r="V26" s="602"/>
      <c r="W26" s="603"/>
      <c r="X26" s="603"/>
      <c r="Y26" s="604"/>
      <c r="Z26" s="602">
        <v>0.3</v>
      </c>
      <c r="AA26" s="603"/>
      <c r="AB26" s="603"/>
      <c r="AC26" s="604"/>
      <c r="AD26" s="602">
        <v>0.6</v>
      </c>
      <c r="AE26" s="603"/>
      <c r="AF26" s="603"/>
      <c r="AG26" s="604"/>
      <c r="AH26" s="602">
        <v>0.1</v>
      </c>
      <c r="AI26" s="603"/>
      <c r="AJ26" s="603"/>
      <c r="AK26" s="604"/>
      <c r="AL26" s="602"/>
      <c r="AM26" s="603"/>
      <c r="AN26" s="603"/>
      <c r="AO26" s="604"/>
      <c r="AP26" s="602"/>
      <c r="AQ26" s="603"/>
      <c r="AR26" s="603"/>
      <c r="AS26" s="604"/>
      <c r="AT26" s="602"/>
      <c r="AU26" s="603"/>
      <c r="AV26" s="603"/>
      <c r="AW26" s="604"/>
      <c r="AX26" s="602"/>
      <c r="AY26" s="603"/>
      <c r="AZ26" s="603"/>
      <c r="BA26" s="604"/>
      <c r="BB26" s="602"/>
      <c r="BC26" s="603"/>
      <c r="BD26" s="603"/>
      <c r="BE26" s="604"/>
      <c r="BF26" s="602"/>
      <c r="BG26" s="603"/>
      <c r="BH26" s="603"/>
      <c r="BI26" s="604"/>
      <c r="BJ26" s="602"/>
      <c r="BK26" s="603"/>
      <c r="BL26" s="603"/>
      <c r="BM26" s="604"/>
      <c r="BN26" s="602"/>
      <c r="BO26" s="603"/>
      <c r="BP26" s="603"/>
      <c r="BQ26" s="603"/>
      <c r="BR26" s="602"/>
      <c r="BS26" s="603"/>
      <c r="BT26" s="603"/>
      <c r="BU26" s="604"/>
      <c r="BV26" s="602"/>
      <c r="BW26" s="603"/>
      <c r="BX26" s="603"/>
      <c r="BY26" s="604"/>
      <c r="BZ26" s="603"/>
      <c r="CA26" s="603"/>
      <c r="CB26" s="603"/>
      <c r="CC26" s="604"/>
      <c r="CD26" s="602"/>
      <c r="CE26" s="603"/>
      <c r="CF26" s="603"/>
      <c r="CG26" s="604"/>
      <c r="CH26" s="602"/>
      <c r="CI26" s="603"/>
      <c r="CJ26" s="603"/>
      <c r="CK26" s="604"/>
      <c r="CL26" s="602"/>
      <c r="CM26" s="603"/>
      <c r="CN26" s="603"/>
      <c r="CO26" s="604"/>
      <c r="CP26" s="602"/>
      <c r="CQ26" s="603"/>
      <c r="CR26" s="603"/>
      <c r="CS26" s="604"/>
      <c r="CT26" s="602"/>
      <c r="CU26" s="603"/>
      <c r="CV26" s="603"/>
      <c r="CW26" s="604"/>
      <c r="CX26" s="602"/>
      <c r="CY26" s="603"/>
      <c r="CZ26" s="603"/>
      <c r="DA26" s="604"/>
      <c r="DB26" s="602"/>
      <c r="DC26" s="603"/>
      <c r="DD26" s="603"/>
      <c r="DE26" s="604"/>
      <c r="DF26" s="602"/>
      <c r="DG26" s="603"/>
      <c r="DH26" s="603"/>
      <c r="DI26" s="604"/>
      <c r="DJ26" s="602"/>
      <c r="DK26" s="603"/>
      <c r="DL26" s="603"/>
      <c r="DM26" s="604"/>
      <c r="DN26" s="602"/>
      <c r="DO26" s="603"/>
      <c r="DP26" s="603"/>
      <c r="DQ26" s="604"/>
      <c r="DR26" s="602"/>
      <c r="DS26" s="603"/>
      <c r="DT26" s="603"/>
      <c r="DU26" s="604"/>
      <c r="DV26" s="602"/>
      <c r="DW26" s="603"/>
      <c r="DX26" s="603"/>
      <c r="DY26" s="604"/>
      <c r="DZ26" s="602"/>
      <c r="EA26" s="603"/>
      <c r="EB26" s="603"/>
      <c r="EC26" s="604"/>
      <c r="ED26" s="602"/>
      <c r="EE26" s="603"/>
      <c r="EF26" s="603"/>
      <c r="EG26" s="604"/>
      <c r="EH26" s="602"/>
      <c r="EI26" s="603"/>
      <c r="EJ26" s="603"/>
      <c r="EK26" s="604"/>
      <c r="EL26" s="602"/>
      <c r="EM26" s="603"/>
      <c r="EN26" s="603"/>
      <c r="EO26" s="604"/>
      <c r="EP26" s="602"/>
      <c r="EQ26" s="603"/>
      <c r="ER26" s="603"/>
      <c r="ES26" s="604"/>
      <c r="ET26" s="602"/>
      <c r="EU26" s="603"/>
      <c r="EV26" s="603"/>
      <c r="EW26" s="604"/>
      <c r="EX26" s="602"/>
      <c r="EY26" s="603"/>
      <c r="EZ26" s="603"/>
      <c r="FA26" s="604"/>
      <c r="FB26" s="602"/>
      <c r="FC26" s="603"/>
      <c r="FD26" s="603"/>
      <c r="FE26" s="604"/>
      <c r="FF26" s="602"/>
      <c r="FG26" s="603"/>
      <c r="FH26" s="603"/>
      <c r="FI26" s="604"/>
      <c r="FJ26" s="602"/>
      <c r="FK26" s="603"/>
      <c r="FL26" s="603"/>
      <c r="FM26" s="604"/>
      <c r="FN26" s="602"/>
      <c r="FO26" s="603"/>
      <c r="FP26" s="603"/>
      <c r="FQ26" s="604"/>
      <c r="FS26" s="448">
        <f>SUM(F26:FQ26)</f>
        <v>1</v>
      </c>
      <c r="FU26" s="2"/>
    </row>
    <row r="27" spans="1:177" ht="12.95" customHeight="1">
      <c r="A27" s="613"/>
      <c r="B27" s="615"/>
      <c r="C27" s="616"/>
      <c r="D27" s="617"/>
      <c r="E27" s="617"/>
      <c r="F27" s="54"/>
      <c r="G27" s="56"/>
      <c r="H27" s="54"/>
      <c r="I27" s="56"/>
      <c r="J27" s="54"/>
      <c r="K27" s="55"/>
      <c r="L27" s="55"/>
      <c r="M27" s="56"/>
      <c r="N27" s="54"/>
      <c r="O27" s="55"/>
      <c r="P27" s="55"/>
      <c r="Q27" s="56"/>
      <c r="R27" s="54"/>
      <c r="S27" s="55"/>
      <c r="T27" s="55"/>
      <c r="U27" s="56"/>
      <c r="V27" s="54"/>
      <c r="W27" s="55"/>
      <c r="X27" s="55"/>
      <c r="Y27" s="55"/>
      <c r="Z27" s="54" t="s">
        <v>105</v>
      </c>
      <c r="AA27" s="55" t="s">
        <v>105</v>
      </c>
      <c r="AB27" s="55" t="s">
        <v>105</v>
      </c>
      <c r="AC27" s="55" t="s">
        <v>105</v>
      </c>
      <c r="AD27" s="54" t="s">
        <v>105</v>
      </c>
      <c r="AE27" s="55" t="s">
        <v>105</v>
      </c>
      <c r="AF27" s="55" t="s">
        <v>105</v>
      </c>
      <c r="AG27" s="55" t="s">
        <v>105</v>
      </c>
      <c r="AH27" s="54" t="s">
        <v>105</v>
      </c>
      <c r="AI27" s="55" t="s">
        <v>105</v>
      </c>
      <c r="AJ27" s="55" t="s">
        <v>105</v>
      </c>
      <c r="AK27" s="55" t="s">
        <v>105</v>
      </c>
      <c r="AL27" s="54"/>
      <c r="AM27" s="55"/>
      <c r="AN27" s="55"/>
      <c r="AO27" s="55"/>
      <c r="AP27" s="54"/>
      <c r="AQ27" s="55"/>
      <c r="AR27" s="55"/>
      <c r="AS27" s="55"/>
      <c r="AT27" s="54"/>
      <c r="AU27" s="55"/>
      <c r="AV27" s="55"/>
      <c r="AW27" s="55"/>
      <c r="AX27" s="54"/>
      <c r="AY27" s="55"/>
      <c r="AZ27" s="55"/>
      <c r="BA27" s="55"/>
      <c r="BB27" s="54"/>
      <c r="BC27" s="55"/>
      <c r="BD27" s="55"/>
      <c r="BE27" s="55"/>
      <c r="BF27" s="54"/>
      <c r="BG27" s="55"/>
      <c r="BH27" s="55"/>
      <c r="BI27" s="55"/>
      <c r="BJ27" s="54"/>
      <c r="BK27" s="55"/>
      <c r="BL27" s="55"/>
      <c r="BM27" s="56"/>
      <c r="BN27" s="54"/>
      <c r="BO27" s="55"/>
      <c r="BP27" s="55"/>
      <c r="BQ27" s="55"/>
      <c r="BR27" s="54"/>
      <c r="BS27" s="55"/>
      <c r="BT27" s="55"/>
      <c r="BU27" s="56"/>
      <c r="BV27" s="54"/>
      <c r="BW27" s="55"/>
      <c r="BX27" s="55"/>
      <c r="BY27" s="56"/>
      <c r="BZ27" s="55"/>
      <c r="CA27" s="55"/>
      <c r="CB27" s="55"/>
      <c r="CC27" s="56"/>
      <c r="CD27" s="54"/>
      <c r="CE27" s="55"/>
      <c r="CF27" s="55"/>
      <c r="CG27" s="56"/>
      <c r="CH27" s="54"/>
      <c r="CI27" s="55"/>
      <c r="CJ27" s="55"/>
      <c r="CK27" s="56"/>
      <c r="CL27" s="54"/>
      <c r="CM27" s="55"/>
      <c r="CN27" s="55"/>
      <c r="CO27" s="56"/>
      <c r="CP27" s="54"/>
      <c r="CQ27" s="55"/>
      <c r="CR27" s="55"/>
      <c r="CS27" s="56"/>
      <c r="CT27" s="54"/>
      <c r="CU27" s="55"/>
      <c r="CV27" s="55"/>
      <c r="CW27" s="56"/>
      <c r="CX27" s="54"/>
      <c r="CY27" s="55"/>
      <c r="CZ27" s="55"/>
      <c r="DA27" s="56"/>
      <c r="DB27" s="54"/>
      <c r="DC27" s="55"/>
      <c r="DD27" s="55"/>
      <c r="DE27" s="56"/>
      <c r="DF27" s="54"/>
      <c r="DG27" s="55"/>
      <c r="DH27" s="55"/>
      <c r="DI27" s="56"/>
      <c r="DJ27" s="54"/>
      <c r="DK27" s="55"/>
      <c r="DL27" s="55"/>
      <c r="DM27" s="56"/>
      <c r="DN27" s="54"/>
      <c r="DO27" s="55"/>
      <c r="DP27" s="55"/>
      <c r="DQ27" s="56"/>
      <c r="DR27" s="54"/>
      <c r="DS27" s="55"/>
      <c r="DT27" s="55"/>
      <c r="DU27" s="56"/>
      <c r="DV27" s="54"/>
      <c r="DW27" s="55"/>
      <c r="DX27" s="55"/>
      <c r="DY27" s="56"/>
      <c r="DZ27" s="54"/>
      <c r="EA27" s="55"/>
      <c r="EB27" s="55"/>
      <c r="EC27" s="56"/>
      <c r="ED27" s="54"/>
      <c r="EE27" s="55"/>
      <c r="EF27" s="55"/>
      <c r="EG27" s="56"/>
      <c r="EH27" s="54"/>
      <c r="EI27" s="55"/>
      <c r="EJ27" s="55"/>
      <c r="EK27" s="56"/>
      <c r="EL27" s="54"/>
      <c r="EM27" s="55"/>
      <c r="EN27" s="55"/>
      <c r="EO27" s="56"/>
      <c r="EP27" s="54"/>
      <c r="EQ27" s="55"/>
      <c r="ER27" s="55"/>
      <c r="ES27" s="56"/>
      <c r="ET27" s="54"/>
      <c r="EU27" s="55"/>
      <c r="EV27" s="55"/>
      <c r="EW27" s="56"/>
      <c r="EX27" s="54"/>
      <c r="EY27" s="55"/>
      <c r="EZ27" s="55"/>
      <c r="FA27" s="56"/>
      <c r="FB27" s="54"/>
      <c r="FC27" s="55"/>
      <c r="FD27" s="55"/>
      <c r="FE27" s="56"/>
      <c r="FF27" s="54"/>
      <c r="FG27" s="55"/>
      <c r="FH27" s="55"/>
      <c r="FI27" s="56"/>
      <c r="FJ27" s="54"/>
      <c r="FK27" s="55"/>
      <c r="FL27" s="55"/>
      <c r="FM27" s="56"/>
      <c r="FN27" s="54"/>
      <c r="FO27" s="55"/>
      <c r="FP27" s="55"/>
      <c r="FQ27" s="56"/>
      <c r="FS27" s="449"/>
      <c r="FU27" s="2"/>
    </row>
    <row r="28" spans="1:177" ht="16.5" customHeight="1">
      <c r="A28" s="614"/>
      <c r="B28" s="615"/>
      <c r="C28" s="616"/>
      <c r="D28" s="617"/>
      <c r="E28" s="617"/>
      <c r="F28" s="605">
        <f>F26*$C26</f>
        <v>0</v>
      </c>
      <c r="G28" s="606"/>
      <c r="H28" s="605">
        <f>H26*$C26</f>
        <v>0</v>
      </c>
      <c r="I28" s="606"/>
      <c r="J28" s="607">
        <f>J26*$C26</f>
        <v>0</v>
      </c>
      <c r="K28" s="608"/>
      <c r="L28" s="608"/>
      <c r="M28" s="609"/>
      <c r="N28" s="607">
        <f>N26*$C26</f>
        <v>0</v>
      </c>
      <c r="O28" s="608"/>
      <c r="P28" s="608"/>
      <c r="Q28" s="609"/>
      <c r="R28" s="607">
        <f>R26*$C26</f>
        <v>0</v>
      </c>
      <c r="S28" s="608"/>
      <c r="T28" s="608"/>
      <c r="U28" s="609"/>
      <c r="V28" s="607">
        <f>V26*$C26</f>
        <v>0</v>
      </c>
      <c r="W28" s="608"/>
      <c r="X28" s="608"/>
      <c r="Y28" s="609"/>
      <c r="Z28" s="607">
        <f>Z26*$C26</f>
        <v>22572.35</v>
      </c>
      <c r="AA28" s="608"/>
      <c r="AB28" s="608"/>
      <c r="AC28" s="609"/>
      <c r="AD28" s="607">
        <f>AD26*$C26</f>
        <v>45144.71</v>
      </c>
      <c r="AE28" s="608"/>
      <c r="AF28" s="608"/>
      <c r="AG28" s="609"/>
      <c r="AH28" s="607">
        <f>AH26*$C26</f>
        <v>7524.12</v>
      </c>
      <c r="AI28" s="608"/>
      <c r="AJ28" s="608"/>
      <c r="AK28" s="609"/>
      <c r="AL28" s="607">
        <f>AL26*$C26</f>
        <v>0</v>
      </c>
      <c r="AM28" s="608"/>
      <c r="AN28" s="608"/>
      <c r="AO28" s="609"/>
      <c r="AP28" s="607">
        <f>AP26*$C26</f>
        <v>0</v>
      </c>
      <c r="AQ28" s="608"/>
      <c r="AR28" s="608"/>
      <c r="AS28" s="609"/>
      <c r="AT28" s="607">
        <f>AT26*$C26</f>
        <v>0</v>
      </c>
      <c r="AU28" s="608"/>
      <c r="AV28" s="608"/>
      <c r="AW28" s="609"/>
      <c r="AX28" s="607">
        <f>AX26*$C26</f>
        <v>0</v>
      </c>
      <c r="AY28" s="608"/>
      <c r="AZ28" s="608"/>
      <c r="BA28" s="609"/>
      <c r="BB28" s="607">
        <f>BB26*$C26</f>
        <v>0</v>
      </c>
      <c r="BC28" s="608"/>
      <c r="BD28" s="608"/>
      <c r="BE28" s="609"/>
      <c r="BF28" s="607">
        <f>BF26*$C26</f>
        <v>0</v>
      </c>
      <c r="BG28" s="608"/>
      <c r="BH28" s="608"/>
      <c r="BI28" s="609"/>
      <c r="BJ28" s="607">
        <f>BJ26*$C26</f>
        <v>0</v>
      </c>
      <c r="BK28" s="608"/>
      <c r="BL28" s="608"/>
      <c r="BM28" s="609"/>
      <c r="BN28" s="607">
        <f>BN26*$C26</f>
        <v>0</v>
      </c>
      <c r="BO28" s="608"/>
      <c r="BP28" s="608"/>
      <c r="BQ28" s="608"/>
      <c r="BR28" s="607">
        <f>BR26*$C26</f>
        <v>0</v>
      </c>
      <c r="BS28" s="608"/>
      <c r="BT28" s="608"/>
      <c r="BU28" s="609"/>
      <c r="BV28" s="607">
        <f>BV26*$C26</f>
        <v>0</v>
      </c>
      <c r="BW28" s="608"/>
      <c r="BX28" s="608"/>
      <c r="BY28" s="609"/>
      <c r="BZ28" s="608">
        <f>BZ26*$C26</f>
        <v>0</v>
      </c>
      <c r="CA28" s="608"/>
      <c r="CB28" s="608"/>
      <c r="CC28" s="609"/>
      <c r="CD28" s="607">
        <f>CD26*$C26</f>
        <v>0</v>
      </c>
      <c r="CE28" s="608"/>
      <c r="CF28" s="608"/>
      <c r="CG28" s="609"/>
      <c r="CH28" s="607">
        <f>CH26*$C26</f>
        <v>0</v>
      </c>
      <c r="CI28" s="608"/>
      <c r="CJ28" s="608"/>
      <c r="CK28" s="609"/>
      <c r="CL28" s="607">
        <f>CL26*$C26</f>
        <v>0</v>
      </c>
      <c r="CM28" s="608"/>
      <c r="CN28" s="608"/>
      <c r="CO28" s="609"/>
      <c r="CP28" s="607">
        <f>CP26*$C26</f>
        <v>0</v>
      </c>
      <c r="CQ28" s="608"/>
      <c r="CR28" s="608"/>
      <c r="CS28" s="609"/>
      <c r="CT28" s="607">
        <f>CT26*$C26</f>
        <v>0</v>
      </c>
      <c r="CU28" s="608"/>
      <c r="CV28" s="608"/>
      <c r="CW28" s="609"/>
      <c r="CX28" s="607">
        <f>CX26*$C26</f>
        <v>0</v>
      </c>
      <c r="CY28" s="608"/>
      <c r="CZ28" s="608"/>
      <c r="DA28" s="609"/>
      <c r="DB28" s="607">
        <f>DB26*$C26</f>
        <v>0</v>
      </c>
      <c r="DC28" s="608"/>
      <c r="DD28" s="608"/>
      <c r="DE28" s="609"/>
      <c r="DF28" s="607">
        <f>DF26*$C26</f>
        <v>0</v>
      </c>
      <c r="DG28" s="608"/>
      <c r="DH28" s="608"/>
      <c r="DI28" s="609"/>
      <c r="DJ28" s="607">
        <f>DJ26*$C26</f>
        <v>0</v>
      </c>
      <c r="DK28" s="608"/>
      <c r="DL28" s="608"/>
      <c r="DM28" s="609"/>
      <c r="DN28" s="607">
        <f>DN26*$C26</f>
        <v>0</v>
      </c>
      <c r="DO28" s="608"/>
      <c r="DP28" s="608"/>
      <c r="DQ28" s="609"/>
      <c r="DR28" s="607">
        <f>DR26*$C26</f>
        <v>0</v>
      </c>
      <c r="DS28" s="608"/>
      <c r="DT28" s="608"/>
      <c r="DU28" s="609"/>
      <c r="DV28" s="607">
        <f>DV26*$C26</f>
        <v>0</v>
      </c>
      <c r="DW28" s="608"/>
      <c r="DX28" s="608"/>
      <c r="DY28" s="609"/>
      <c r="DZ28" s="607">
        <f>DZ26*$C26</f>
        <v>0</v>
      </c>
      <c r="EA28" s="608"/>
      <c r="EB28" s="608"/>
      <c r="EC28" s="609"/>
      <c r="ED28" s="607">
        <f>ED26*$C26</f>
        <v>0</v>
      </c>
      <c r="EE28" s="608"/>
      <c r="EF28" s="608"/>
      <c r="EG28" s="609"/>
      <c r="EH28" s="607">
        <f>EH26*$C26</f>
        <v>0</v>
      </c>
      <c r="EI28" s="608"/>
      <c r="EJ28" s="608"/>
      <c r="EK28" s="609"/>
      <c r="EL28" s="607">
        <f>EL26*$C26</f>
        <v>0</v>
      </c>
      <c r="EM28" s="608"/>
      <c r="EN28" s="608"/>
      <c r="EO28" s="609"/>
      <c r="EP28" s="607">
        <f>EP26*$C26</f>
        <v>0</v>
      </c>
      <c r="EQ28" s="608"/>
      <c r="ER28" s="608"/>
      <c r="ES28" s="609"/>
      <c r="ET28" s="607">
        <f>ET26*$C26</f>
        <v>0</v>
      </c>
      <c r="EU28" s="608"/>
      <c r="EV28" s="608"/>
      <c r="EW28" s="609"/>
      <c r="EX28" s="607">
        <f>EX26*$C26</f>
        <v>0</v>
      </c>
      <c r="EY28" s="608"/>
      <c r="EZ28" s="608"/>
      <c r="FA28" s="609"/>
      <c r="FB28" s="607">
        <f>FB26*$C26</f>
        <v>0</v>
      </c>
      <c r="FC28" s="608"/>
      <c r="FD28" s="608"/>
      <c r="FE28" s="609"/>
      <c r="FF28" s="607">
        <f>FF26*$C26</f>
        <v>0</v>
      </c>
      <c r="FG28" s="608"/>
      <c r="FH28" s="608"/>
      <c r="FI28" s="609"/>
      <c r="FJ28" s="607">
        <f>FJ26*$C26</f>
        <v>0</v>
      </c>
      <c r="FK28" s="608"/>
      <c r="FL28" s="608"/>
      <c r="FM28" s="609"/>
      <c r="FN28" s="607">
        <f>FN26*$C26</f>
        <v>0</v>
      </c>
      <c r="FO28" s="608"/>
      <c r="FP28" s="608"/>
      <c r="FQ28" s="609"/>
      <c r="FS28" s="449">
        <f>SUM(F28:FQ28)</f>
        <v>75241.179999999993</v>
      </c>
      <c r="FU28" s="2">
        <f t="shared" si="0"/>
        <v>0</v>
      </c>
    </row>
    <row r="29" spans="1:177" ht="16.5" customHeight="1">
      <c r="A29" s="612">
        <v>7</v>
      </c>
      <c r="B29" s="615" t="str">
        <f>IF(A29&lt;&gt;0,INDEX(RESUMO!$A$10:$H$486,MATCH(A29,RESUMO!$A$10:$A$486,0),2),0)</f>
        <v>IMPERMEABILIZAÇÕES</v>
      </c>
      <c r="C29" s="616">
        <f>IF(A29&lt;&gt;0,INDEX(RESUMO!$A$10:$H$486,MATCH(A29,RESUMO!$A$10:$A$486,0),5),0)</f>
        <v>72331.199999999997</v>
      </c>
      <c r="D29" s="617">
        <f>IF(A29&lt;&gt;0,INDEX(RESUMO!$A$10:$H$486,MATCH(A29,RESUMO!$A$10:$A$486,0),8),0)</f>
        <v>7.6999999999999999E-2</v>
      </c>
      <c r="E29" s="617">
        <f>IF(A29&lt;&gt;0,INDEX(RESUMO!$A$10:$I$486,MATCH(A29,RESUMO!$A$10:$A$486,0),8),0)</f>
        <v>7.6999999999999999E-2</v>
      </c>
      <c r="F29" s="618"/>
      <c r="G29" s="619"/>
      <c r="H29" s="618"/>
      <c r="I29" s="619"/>
      <c r="J29" s="602"/>
      <c r="K29" s="603"/>
      <c r="L29" s="603"/>
      <c r="M29" s="604"/>
      <c r="N29" s="602"/>
      <c r="O29" s="603"/>
      <c r="P29" s="603"/>
      <c r="Q29" s="604"/>
      <c r="R29" s="602"/>
      <c r="S29" s="603"/>
      <c r="T29" s="603"/>
      <c r="U29" s="604"/>
      <c r="V29" s="602"/>
      <c r="W29" s="603"/>
      <c r="X29" s="603"/>
      <c r="Y29" s="604"/>
      <c r="Z29" s="602"/>
      <c r="AA29" s="603"/>
      <c r="AB29" s="603"/>
      <c r="AC29" s="604"/>
      <c r="AD29" s="602">
        <v>0.2</v>
      </c>
      <c r="AE29" s="603"/>
      <c r="AF29" s="603"/>
      <c r="AG29" s="604"/>
      <c r="AH29" s="618">
        <v>0.5</v>
      </c>
      <c r="AI29" s="624"/>
      <c r="AJ29" s="624"/>
      <c r="AK29" s="619"/>
      <c r="AL29" s="618">
        <v>0.3</v>
      </c>
      <c r="AM29" s="624"/>
      <c r="AN29" s="624"/>
      <c r="AO29" s="619"/>
      <c r="AP29" s="602"/>
      <c r="AQ29" s="603"/>
      <c r="AR29" s="603"/>
      <c r="AS29" s="604"/>
      <c r="AT29" s="602"/>
      <c r="AU29" s="603"/>
      <c r="AV29" s="603"/>
      <c r="AW29" s="604"/>
      <c r="AX29" s="602"/>
      <c r="AY29" s="603"/>
      <c r="AZ29" s="603"/>
      <c r="BA29" s="604"/>
      <c r="BB29" s="602"/>
      <c r="BC29" s="603"/>
      <c r="BD29" s="603"/>
      <c r="BE29" s="604"/>
      <c r="BF29" s="602"/>
      <c r="BG29" s="603"/>
      <c r="BH29" s="603"/>
      <c r="BI29" s="604"/>
      <c r="BJ29" s="602"/>
      <c r="BK29" s="603"/>
      <c r="BL29" s="603"/>
      <c r="BM29" s="604"/>
      <c r="BN29" s="602"/>
      <c r="BO29" s="603"/>
      <c r="BP29" s="603"/>
      <c r="BQ29" s="603"/>
      <c r="BR29" s="602"/>
      <c r="BS29" s="603"/>
      <c r="BT29" s="603"/>
      <c r="BU29" s="604"/>
      <c r="BV29" s="602"/>
      <c r="BW29" s="603"/>
      <c r="BX29" s="603"/>
      <c r="BY29" s="604"/>
      <c r="BZ29" s="603"/>
      <c r="CA29" s="603"/>
      <c r="CB29" s="603"/>
      <c r="CC29" s="604"/>
      <c r="CD29" s="602"/>
      <c r="CE29" s="603"/>
      <c r="CF29" s="603"/>
      <c r="CG29" s="604"/>
      <c r="CH29" s="602"/>
      <c r="CI29" s="603"/>
      <c r="CJ29" s="603"/>
      <c r="CK29" s="604"/>
      <c r="CL29" s="602"/>
      <c r="CM29" s="603"/>
      <c r="CN29" s="603"/>
      <c r="CO29" s="604"/>
      <c r="CP29" s="602"/>
      <c r="CQ29" s="603"/>
      <c r="CR29" s="603"/>
      <c r="CS29" s="604"/>
      <c r="CT29" s="602"/>
      <c r="CU29" s="603"/>
      <c r="CV29" s="603"/>
      <c r="CW29" s="604"/>
      <c r="CX29" s="602"/>
      <c r="CY29" s="603"/>
      <c r="CZ29" s="603"/>
      <c r="DA29" s="604"/>
      <c r="DB29" s="602"/>
      <c r="DC29" s="603"/>
      <c r="DD29" s="603"/>
      <c r="DE29" s="604"/>
      <c r="DF29" s="602"/>
      <c r="DG29" s="603"/>
      <c r="DH29" s="603"/>
      <c r="DI29" s="604"/>
      <c r="DJ29" s="602"/>
      <c r="DK29" s="603"/>
      <c r="DL29" s="603"/>
      <c r="DM29" s="604"/>
      <c r="DN29" s="602"/>
      <c r="DO29" s="603"/>
      <c r="DP29" s="603"/>
      <c r="DQ29" s="604"/>
      <c r="DR29" s="602"/>
      <c r="DS29" s="603"/>
      <c r="DT29" s="603"/>
      <c r="DU29" s="604"/>
      <c r="DV29" s="602"/>
      <c r="DW29" s="603"/>
      <c r="DX29" s="603"/>
      <c r="DY29" s="604"/>
      <c r="DZ29" s="602"/>
      <c r="EA29" s="603"/>
      <c r="EB29" s="603"/>
      <c r="EC29" s="604"/>
      <c r="ED29" s="602"/>
      <c r="EE29" s="603"/>
      <c r="EF29" s="603"/>
      <c r="EG29" s="604"/>
      <c r="EH29" s="602"/>
      <c r="EI29" s="603"/>
      <c r="EJ29" s="603"/>
      <c r="EK29" s="604"/>
      <c r="EL29" s="602"/>
      <c r="EM29" s="603"/>
      <c r="EN29" s="603"/>
      <c r="EO29" s="604"/>
      <c r="EP29" s="602"/>
      <c r="EQ29" s="603"/>
      <c r="ER29" s="603"/>
      <c r="ES29" s="604"/>
      <c r="ET29" s="602"/>
      <c r="EU29" s="603"/>
      <c r="EV29" s="603"/>
      <c r="EW29" s="604"/>
      <c r="EX29" s="602"/>
      <c r="EY29" s="603"/>
      <c r="EZ29" s="603"/>
      <c r="FA29" s="604"/>
      <c r="FB29" s="602"/>
      <c r="FC29" s="603"/>
      <c r="FD29" s="603"/>
      <c r="FE29" s="604"/>
      <c r="FF29" s="602"/>
      <c r="FG29" s="603"/>
      <c r="FH29" s="603"/>
      <c r="FI29" s="604"/>
      <c r="FJ29" s="602"/>
      <c r="FK29" s="603"/>
      <c r="FL29" s="603"/>
      <c r="FM29" s="604"/>
      <c r="FN29" s="602"/>
      <c r="FO29" s="603"/>
      <c r="FP29" s="603"/>
      <c r="FQ29" s="604"/>
      <c r="FS29" s="448">
        <f>SUM(F29:FQ29)</f>
        <v>1</v>
      </c>
      <c r="FU29" s="2"/>
    </row>
    <row r="30" spans="1:177" ht="12.95" customHeight="1">
      <c r="A30" s="613"/>
      <c r="B30" s="615"/>
      <c r="C30" s="616"/>
      <c r="D30" s="617"/>
      <c r="E30" s="617"/>
      <c r="F30" s="54"/>
      <c r="G30" s="56"/>
      <c r="H30" s="54"/>
      <c r="I30" s="56"/>
      <c r="J30" s="54"/>
      <c r="K30" s="55"/>
      <c r="L30" s="55"/>
      <c r="M30" s="56"/>
      <c r="N30" s="54"/>
      <c r="O30" s="55"/>
      <c r="P30" s="55"/>
      <c r="Q30" s="56"/>
      <c r="R30" s="54"/>
      <c r="S30" s="55"/>
      <c r="T30" s="55"/>
      <c r="U30" s="55"/>
      <c r="V30" s="54"/>
      <c r="W30" s="55"/>
      <c r="X30" s="55"/>
      <c r="Y30" s="55"/>
      <c r="Z30" s="54"/>
      <c r="AA30" s="55"/>
      <c r="AB30" s="55"/>
      <c r="AC30" s="55"/>
      <c r="AD30" s="54" t="s">
        <v>105</v>
      </c>
      <c r="AE30" s="55" t="s">
        <v>105</v>
      </c>
      <c r="AF30" s="55" t="s">
        <v>105</v>
      </c>
      <c r="AG30" s="55" t="s">
        <v>105</v>
      </c>
      <c r="AH30" s="54" t="s">
        <v>105</v>
      </c>
      <c r="AI30" s="55" t="s">
        <v>105</v>
      </c>
      <c r="AJ30" s="55" t="s">
        <v>105</v>
      </c>
      <c r="AK30" s="55" t="s">
        <v>105</v>
      </c>
      <c r="AL30" s="54" t="s">
        <v>105</v>
      </c>
      <c r="AM30" s="55" t="s">
        <v>105</v>
      </c>
      <c r="AN30" s="55" t="s">
        <v>105</v>
      </c>
      <c r="AO30" s="55" t="s">
        <v>105</v>
      </c>
      <c r="AP30" s="55"/>
      <c r="AQ30" s="55"/>
      <c r="AR30" s="55"/>
      <c r="AS30" s="55"/>
      <c r="AT30" s="55"/>
      <c r="AU30" s="55"/>
      <c r="AV30" s="55"/>
      <c r="AW30" s="55"/>
      <c r="AX30" s="55"/>
      <c r="AY30" s="55"/>
      <c r="AZ30" s="55"/>
      <c r="BA30" s="55"/>
      <c r="BB30" s="54"/>
      <c r="BC30" s="55"/>
      <c r="BD30" s="55"/>
      <c r="BE30" s="55"/>
      <c r="BF30" s="54"/>
      <c r="BG30" s="55"/>
      <c r="BH30" s="55"/>
      <c r="BI30" s="55"/>
      <c r="BJ30" s="54"/>
      <c r="BK30" s="55"/>
      <c r="BL30" s="55"/>
      <c r="BM30" s="55"/>
      <c r="BN30" s="54"/>
      <c r="BO30" s="55"/>
      <c r="BP30" s="55"/>
      <c r="BQ30" s="55"/>
      <c r="BR30" s="54"/>
      <c r="BS30" s="55"/>
      <c r="BT30" s="55"/>
      <c r="BU30" s="56"/>
      <c r="BV30" s="54"/>
      <c r="BW30" s="55"/>
      <c r="BX30" s="55"/>
      <c r="BY30" s="56"/>
      <c r="BZ30" s="55"/>
      <c r="CA30" s="55"/>
      <c r="CB30" s="55"/>
      <c r="CC30" s="56"/>
      <c r="CD30" s="54"/>
      <c r="CE30" s="55"/>
      <c r="CF30" s="55"/>
      <c r="CG30" s="56"/>
      <c r="CH30" s="54"/>
      <c r="CI30" s="55"/>
      <c r="CJ30" s="55"/>
      <c r="CK30" s="56"/>
      <c r="CL30" s="54"/>
      <c r="CM30" s="55"/>
      <c r="CN30" s="55"/>
      <c r="CO30" s="56"/>
      <c r="CP30" s="54"/>
      <c r="CQ30" s="55"/>
      <c r="CR30" s="55"/>
      <c r="CS30" s="56"/>
      <c r="CT30" s="54"/>
      <c r="CU30" s="55"/>
      <c r="CV30" s="55"/>
      <c r="CW30" s="56"/>
      <c r="CX30" s="54"/>
      <c r="CY30" s="55"/>
      <c r="CZ30" s="55"/>
      <c r="DA30" s="56"/>
      <c r="DB30" s="54"/>
      <c r="DC30" s="55"/>
      <c r="DD30" s="55"/>
      <c r="DE30" s="56"/>
      <c r="DF30" s="54"/>
      <c r="DG30" s="55"/>
      <c r="DH30" s="55"/>
      <c r="DI30" s="56"/>
      <c r="DJ30" s="54"/>
      <c r="DK30" s="55"/>
      <c r="DL30" s="55"/>
      <c r="DM30" s="56"/>
      <c r="DN30" s="54"/>
      <c r="DO30" s="55"/>
      <c r="DP30" s="55"/>
      <c r="DQ30" s="56"/>
      <c r="DR30" s="54"/>
      <c r="DS30" s="55"/>
      <c r="DT30" s="55"/>
      <c r="DU30" s="56"/>
      <c r="DV30" s="54"/>
      <c r="DW30" s="55"/>
      <c r="DX30" s="55"/>
      <c r="DY30" s="56"/>
      <c r="DZ30" s="54"/>
      <c r="EA30" s="55"/>
      <c r="EB30" s="55"/>
      <c r="EC30" s="56"/>
      <c r="ED30" s="54"/>
      <c r="EE30" s="55"/>
      <c r="EF30" s="55"/>
      <c r="EG30" s="56"/>
      <c r="EH30" s="54"/>
      <c r="EI30" s="55"/>
      <c r="EJ30" s="55"/>
      <c r="EK30" s="56"/>
      <c r="EL30" s="54"/>
      <c r="EM30" s="55"/>
      <c r="EN30" s="55"/>
      <c r="EO30" s="56"/>
      <c r="EP30" s="54"/>
      <c r="EQ30" s="55"/>
      <c r="ER30" s="55"/>
      <c r="ES30" s="56"/>
      <c r="ET30" s="54"/>
      <c r="EU30" s="55"/>
      <c r="EV30" s="55"/>
      <c r="EW30" s="56"/>
      <c r="EX30" s="54"/>
      <c r="EY30" s="55"/>
      <c r="EZ30" s="55"/>
      <c r="FA30" s="56"/>
      <c r="FB30" s="54"/>
      <c r="FC30" s="55"/>
      <c r="FD30" s="55"/>
      <c r="FE30" s="56"/>
      <c r="FF30" s="54"/>
      <c r="FG30" s="55"/>
      <c r="FH30" s="55"/>
      <c r="FI30" s="56"/>
      <c r="FJ30" s="54"/>
      <c r="FK30" s="55"/>
      <c r="FL30" s="55"/>
      <c r="FM30" s="56"/>
      <c r="FN30" s="54"/>
      <c r="FO30" s="55"/>
      <c r="FP30" s="55"/>
      <c r="FQ30" s="56"/>
      <c r="FS30" s="449"/>
      <c r="FU30" s="2"/>
    </row>
    <row r="31" spans="1:177" ht="16.5" customHeight="1">
      <c r="A31" s="614"/>
      <c r="B31" s="615"/>
      <c r="C31" s="616"/>
      <c r="D31" s="617"/>
      <c r="E31" s="617"/>
      <c r="F31" s="605">
        <f>F29*$C29</f>
        <v>0</v>
      </c>
      <c r="G31" s="606"/>
      <c r="H31" s="605">
        <f>H29*$C29</f>
        <v>0</v>
      </c>
      <c r="I31" s="606"/>
      <c r="J31" s="607">
        <f>J29*$C29</f>
        <v>0</v>
      </c>
      <c r="K31" s="608"/>
      <c r="L31" s="608"/>
      <c r="M31" s="609"/>
      <c r="N31" s="607">
        <f>N29*$C29</f>
        <v>0</v>
      </c>
      <c r="O31" s="608"/>
      <c r="P31" s="608"/>
      <c r="Q31" s="609"/>
      <c r="R31" s="607">
        <f>R29*$C29</f>
        <v>0</v>
      </c>
      <c r="S31" s="608"/>
      <c r="T31" s="608"/>
      <c r="U31" s="609"/>
      <c r="V31" s="607">
        <f>V29*$C29</f>
        <v>0</v>
      </c>
      <c r="W31" s="608"/>
      <c r="X31" s="608"/>
      <c r="Y31" s="609"/>
      <c r="Z31" s="607"/>
      <c r="AA31" s="608"/>
      <c r="AB31" s="608"/>
      <c r="AC31" s="609"/>
      <c r="AD31" s="607">
        <f>AD29*$C29</f>
        <v>14466.24</v>
      </c>
      <c r="AE31" s="608"/>
      <c r="AF31" s="608"/>
      <c r="AG31" s="609"/>
      <c r="AH31" s="607">
        <f>AH29*$C29</f>
        <v>36165.599999999999</v>
      </c>
      <c r="AI31" s="608"/>
      <c r="AJ31" s="608"/>
      <c r="AK31" s="609"/>
      <c r="AL31" s="607">
        <f>AL29*$C29</f>
        <v>21699.360000000001</v>
      </c>
      <c r="AM31" s="608"/>
      <c r="AN31" s="608"/>
      <c r="AO31" s="609"/>
      <c r="AP31" s="607">
        <f>AP29*$C29</f>
        <v>0</v>
      </c>
      <c r="AQ31" s="608"/>
      <c r="AR31" s="608"/>
      <c r="AS31" s="609"/>
      <c r="AT31" s="607">
        <f>AT29*$C29</f>
        <v>0</v>
      </c>
      <c r="AU31" s="608"/>
      <c r="AV31" s="608"/>
      <c r="AW31" s="609"/>
      <c r="AX31" s="607">
        <f>AX29*$C29</f>
        <v>0</v>
      </c>
      <c r="AY31" s="608"/>
      <c r="AZ31" s="608"/>
      <c r="BA31" s="609"/>
      <c r="BB31" s="607">
        <f>BB29*$C29</f>
        <v>0</v>
      </c>
      <c r="BC31" s="608"/>
      <c r="BD31" s="608"/>
      <c r="BE31" s="609"/>
      <c r="BF31" s="607">
        <f>BF29*$C29</f>
        <v>0</v>
      </c>
      <c r="BG31" s="608"/>
      <c r="BH31" s="608"/>
      <c r="BI31" s="609"/>
      <c r="BJ31" s="607">
        <f>BJ29*$C29</f>
        <v>0</v>
      </c>
      <c r="BK31" s="608"/>
      <c r="BL31" s="608"/>
      <c r="BM31" s="609"/>
      <c r="BN31" s="607">
        <f>BN29*$C29</f>
        <v>0</v>
      </c>
      <c r="BO31" s="608"/>
      <c r="BP31" s="608"/>
      <c r="BQ31" s="608"/>
      <c r="BR31" s="607">
        <f>BR29*$C29</f>
        <v>0</v>
      </c>
      <c r="BS31" s="608"/>
      <c r="BT31" s="608"/>
      <c r="BU31" s="609"/>
      <c r="BV31" s="607">
        <f>BV29*$C29</f>
        <v>0</v>
      </c>
      <c r="BW31" s="608"/>
      <c r="BX31" s="608"/>
      <c r="BY31" s="609"/>
      <c r="BZ31" s="608">
        <f>BZ29*$C29</f>
        <v>0</v>
      </c>
      <c r="CA31" s="608"/>
      <c r="CB31" s="608"/>
      <c r="CC31" s="609"/>
      <c r="CD31" s="607">
        <f>CD29*$C29</f>
        <v>0</v>
      </c>
      <c r="CE31" s="608"/>
      <c r="CF31" s="608"/>
      <c r="CG31" s="609"/>
      <c r="CH31" s="607">
        <f>CH29*$C29</f>
        <v>0</v>
      </c>
      <c r="CI31" s="608"/>
      <c r="CJ31" s="608"/>
      <c r="CK31" s="609"/>
      <c r="CL31" s="607">
        <f>CL29*$C29</f>
        <v>0</v>
      </c>
      <c r="CM31" s="608"/>
      <c r="CN31" s="608"/>
      <c r="CO31" s="609"/>
      <c r="CP31" s="607">
        <f>CP29*$C29</f>
        <v>0</v>
      </c>
      <c r="CQ31" s="608"/>
      <c r="CR31" s="608"/>
      <c r="CS31" s="609"/>
      <c r="CT31" s="607">
        <f>CT29*$C29</f>
        <v>0</v>
      </c>
      <c r="CU31" s="608"/>
      <c r="CV31" s="608"/>
      <c r="CW31" s="609"/>
      <c r="CX31" s="607">
        <f>CX29*$C29</f>
        <v>0</v>
      </c>
      <c r="CY31" s="608"/>
      <c r="CZ31" s="608"/>
      <c r="DA31" s="609"/>
      <c r="DB31" s="607">
        <f>DB29*$C29</f>
        <v>0</v>
      </c>
      <c r="DC31" s="608"/>
      <c r="DD31" s="608"/>
      <c r="DE31" s="609"/>
      <c r="DF31" s="607">
        <f>DF29*$C29</f>
        <v>0</v>
      </c>
      <c r="DG31" s="608"/>
      <c r="DH31" s="608"/>
      <c r="DI31" s="609"/>
      <c r="DJ31" s="607">
        <f>DJ29*$C29</f>
        <v>0</v>
      </c>
      <c r="DK31" s="608"/>
      <c r="DL31" s="608"/>
      <c r="DM31" s="609"/>
      <c r="DN31" s="607">
        <f>DN29*$C29</f>
        <v>0</v>
      </c>
      <c r="DO31" s="608"/>
      <c r="DP31" s="608"/>
      <c r="DQ31" s="609"/>
      <c r="DR31" s="607">
        <f>DR29*$C29</f>
        <v>0</v>
      </c>
      <c r="DS31" s="608"/>
      <c r="DT31" s="608"/>
      <c r="DU31" s="609"/>
      <c r="DV31" s="607">
        <f>DV29*$C29</f>
        <v>0</v>
      </c>
      <c r="DW31" s="608"/>
      <c r="DX31" s="608"/>
      <c r="DY31" s="609"/>
      <c r="DZ31" s="607">
        <f>DZ29*$C29</f>
        <v>0</v>
      </c>
      <c r="EA31" s="608"/>
      <c r="EB31" s="608"/>
      <c r="EC31" s="609"/>
      <c r="ED31" s="607">
        <f>ED29*$C29</f>
        <v>0</v>
      </c>
      <c r="EE31" s="608"/>
      <c r="EF31" s="608"/>
      <c r="EG31" s="609"/>
      <c r="EH31" s="607">
        <f>EH29*$C29</f>
        <v>0</v>
      </c>
      <c r="EI31" s="608"/>
      <c r="EJ31" s="608"/>
      <c r="EK31" s="609"/>
      <c r="EL31" s="607">
        <f>EL29*$C29</f>
        <v>0</v>
      </c>
      <c r="EM31" s="608"/>
      <c r="EN31" s="608"/>
      <c r="EO31" s="609"/>
      <c r="EP31" s="607">
        <f>EP29*$C29</f>
        <v>0</v>
      </c>
      <c r="EQ31" s="608"/>
      <c r="ER31" s="608"/>
      <c r="ES31" s="609"/>
      <c r="ET31" s="607">
        <f>ET29*$C29</f>
        <v>0</v>
      </c>
      <c r="EU31" s="608"/>
      <c r="EV31" s="608"/>
      <c r="EW31" s="609"/>
      <c r="EX31" s="607">
        <f>EX29*$C29</f>
        <v>0</v>
      </c>
      <c r="EY31" s="608"/>
      <c r="EZ31" s="608"/>
      <c r="FA31" s="609"/>
      <c r="FB31" s="607">
        <f>FB29*$C29</f>
        <v>0</v>
      </c>
      <c r="FC31" s="608"/>
      <c r="FD31" s="608"/>
      <c r="FE31" s="609"/>
      <c r="FF31" s="607">
        <f>FF29*$C29</f>
        <v>0</v>
      </c>
      <c r="FG31" s="608"/>
      <c r="FH31" s="608"/>
      <c r="FI31" s="609"/>
      <c r="FJ31" s="607">
        <f>FJ29*$C29</f>
        <v>0</v>
      </c>
      <c r="FK31" s="608"/>
      <c r="FL31" s="608"/>
      <c r="FM31" s="609"/>
      <c r="FN31" s="607">
        <f>FN29*$C29</f>
        <v>0</v>
      </c>
      <c r="FO31" s="608"/>
      <c r="FP31" s="608"/>
      <c r="FQ31" s="609"/>
      <c r="FS31" s="449">
        <f>SUM(F31:FQ31)</f>
        <v>72331.199999999997</v>
      </c>
      <c r="FU31" s="2">
        <f t="shared" si="0"/>
        <v>0</v>
      </c>
    </row>
    <row r="32" spans="1:177" ht="16.5" customHeight="1">
      <c r="A32" s="612">
        <v>8</v>
      </c>
      <c r="B32" s="615" t="str">
        <f>IF(A32&lt;&gt;0,INDEX(RESUMO!$A$10:$H$486,MATCH(A32,RESUMO!$A$10:$A$486,0),2),0)</f>
        <v>FECHAMENTOS EM ALVENARIA</v>
      </c>
      <c r="C32" s="616">
        <f>IF(A32&lt;&gt;0,INDEX(RESUMO!$A$10:$H$486,MATCH(A32,RESUMO!$A$10:$A$486,0),5),0)</f>
        <v>65554.81</v>
      </c>
      <c r="D32" s="617">
        <f>IF(A32&lt;&gt;0,INDEX(RESUMO!$A$10:$H$486,MATCH(A32,RESUMO!$A$10:$A$486,0),8),0)</f>
        <v>7.0000000000000007E-2</v>
      </c>
      <c r="E32" s="617">
        <f>IF(A32&lt;&gt;0,INDEX(RESUMO!$A$10:$I$486,MATCH(A32,RESUMO!$A$10:$A$486,0),8),0)</f>
        <v>7.0000000000000007E-2</v>
      </c>
      <c r="F32" s="618"/>
      <c r="G32" s="619"/>
      <c r="H32" s="618"/>
      <c r="I32" s="619"/>
      <c r="J32" s="602"/>
      <c r="K32" s="603"/>
      <c r="L32" s="603"/>
      <c r="M32" s="604"/>
      <c r="N32" s="602"/>
      <c r="O32" s="603"/>
      <c r="P32" s="603"/>
      <c r="Q32" s="604"/>
      <c r="R32" s="602"/>
      <c r="S32" s="603"/>
      <c r="T32" s="603"/>
      <c r="U32" s="604"/>
      <c r="V32" s="602"/>
      <c r="W32" s="603"/>
      <c r="X32" s="603"/>
      <c r="Y32" s="604"/>
      <c r="Z32" s="618">
        <v>0.5</v>
      </c>
      <c r="AA32" s="624"/>
      <c r="AB32" s="624"/>
      <c r="AC32" s="619"/>
      <c r="AD32" s="618">
        <v>0.4</v>
      </c>
      <c r="AE32" s="624"/>
      <c r="AF32" s="624"/>
      <c r="AG32" s="619"/>
      <c r="AH32" s="618">
        <v>0.1</v>
      </c>
      <c r="AI32" s="624"/>
      <c r="AJ32" s="624"/>
      <c r="AK32" s="619"/>
      <c r="AL32" s="618"/>
      <c r="AM32" s="624"/>
      <c r="AN32" s="624"/>
      <c r="AO32" s="619"/>
      <c r="AP32" s="618"/>
      <c r="AQ32" s="624"/>
      <c r="AR32" s="624"/>
      <c r="AS32" s="619"/>
      <c r="AT32" s="618"/>
      <c r="AU32" s="624"/>
      <c r="AV32" s="624"/>
      <c r="AW32" s="619"/>
      <c r="AX32" s="602"/>
      <c r="AY32" s="603"/>
      <c r="AZ32" s="603"/>
      <c r="BA32" s="604"/>
      <c r="BB32" s="602"/>
      <c r="BC32" s="603"/>
      <c r="BD32" s="603"/>
      <c r="BE32" s="604"/>
      <c r="BF32" s="618"/>
      <c r="BG32" s="624"/>
      <c r="BH32" s="624"/>
      <c r="BI32" s="619"/>
      <c r="BJ32" s="602"/>
      <c r="BK32" s="603"/>
      <c r="BL32" s="603"/>
      <c r="BM32" s="604"/>
      <c r="BN32" s="602"/>
      <c r="BO32" s="603"/>
      <c r="BP32" s="603"/>
      <c r="BQ32" s="603"/>
      <c r="BR32" s="602"/>
      <c r="BS32" s="603"/>
      <c r="BT32" s="603"/>
      <c r="BU32" s="604"/>
      <c r="BV32" s="602"/>
      <c r="BW32" s="603"/>
      <c r="BX32" s="603"/>
      <c r="BY32" s="604"/>
      <c r="BZ32" s="603"/>
      <c r="CA32" s="603"/>
      <c r="CB32" s="603"/>
      <c r="CC32" s="604"/>
      <c r="CD32" s="602"/>
      <c r="CE32" s="603"/>
      <c r="CF32" s="603"/>
      <c r="CG32" s="604"/>
      <c r="CH32" s="602"/>
      <c r="CI32" s="603"/>
      <c r="CJ32" s="603"/>
      <c r="CK32" s="604"/>
      <c r="CL32" s="602"/>
      <c r="CM32" s="603"/>
      <c r="CN32" s="603"/>
      <c r="CO32" s="604"/>
      <c r="CP32" s="602"/>
      <c r="CQ32" s="603"/>
      <c r="CR32" s="603"/>
      <c r="CS32" s="604"/>
      <c r="CT32" s="602"/>
      <c r="CU32" s="603"/>
      <c r="CV32" s="603"/>
      <c r="CW32" s="604"/>
      <c r="CX32" s="602"/>
      <c r="CY32" s="603"/>
      <c r="CZ32" s="603"/>
      <c r="DA32" s="604"/>
      <c r="DB32" s="602"/>
      <c r="DC32" s="603"/>
      <c r="DD32" s="603"/>
      <c r="DE32" s="604"/>
      <c r="DF32" s="602"/>
      <c r="DG32" s="603"/>
      <c r="DH32" s="603"/>
      <c r="DI32" s="604"/>
      <c r="DJ32" s="602"/>
      <c r="DK32" s="603"/>
      <c r="DL32" s="603"/>
      <c r="DM32" s="604"/>
      <c r="DN32" s="602"/>
      <c r="DO32" s="603"/>
      <c r="DP32" s="603"/>
      <c r="DQ32" s="604"/>
      <c r="DR32" s="602"/>
      <c r="DS32" s="603"/>
      <c r="DT32" s="603"/>
      <c r="DU32" s="604"/>
      <c r="DV32" s="602"/>
      <c r="DW32" s="603"/>
      <c r="DX32" s="603"/>
      <c r="DY32" s="604"/>
      <c r="DZ32" s="602"/>
      <c r="EA32" s="603"/>
      <c r="EB32" s="603"/>
      <c r="EC32" s="604"/>
      <c r="ED32" s="602"/>
      <c r="EE32" s="603"/>
      <c r="EF32" s="603"/>
      <c r="EG32" s="604"/>
      <c r="EH32" s="602"/>
      <c r="EI32" s="603"/>
      <c r="EJ32" s="603"/>
      <c r="EK32" s="604"/>
      <c r="EL32" s="602"/>
      <c r="EM32" s="603"/>
      <c r="EN32" s="603"/>
      <c r="EO32" s="604"/>
      <c r="EP32" s="602"/>
      <c r="EQ32" s="603"/>
      <c r="ER32" s="603"/>
      <c r="ES32" s="604"/>
      <c r="ET32" s="602"/>
      <c r="EU32" s="603"/>
      <c r="EV32" s="603"/>
      <c r="EW32" s="604"/>
      <c r="EX32" s="602"/>
      <c r="EY32" s="603"/>
      <c r="EZ32" s="603"/>
      <c r="FA32" s="604"/>
      <c r="FB32" s="602"/>
      <c r="FC32" s="603"/>
      <c r="FD32" s="603"/>
      <c r="FE32" s="604"/>
      <c r="FF32" s="602"/>
      <c r="FG32" s="603"/>
      <c r="FH32" s="603"/>
      <c r="FI32" s="604"/>
      <c r="FJ32" s="602"/>
      <c r="FK32" s="603"/>
      <c r="FL32" s="603"/>
      <c r="FM32" s="604"/>
      <c r="FN32" s="602"/>
      <c r="FO32" s="603"/>
      <c r="FP32" s="603"/>
      <c r="FQ32" s="604"/>
      <c r="FS32" s="448">
        <f>SUM(F32:FQ32)</f>
        <v>1</v>
      </c>
      <c r="FU32" s="2"/>
    </row>
    <row r="33" spans="1:177" ht="12.95" customHeight="1">
      <c r="A33" s="613"/>
      <c r="B33" s="615"/>
      <c r="C33" s="616"/>
      <c r="D33" s="617"/>
      <c r="E33" s="617"/>
      <c r="F33" s="54"/>
      <c r="G33" s="56"/>
      <c r="H33" s="54"/>
      <c r="I33" s="56"/>
      <c r="J33" s="54"/>
      <c r="K33" s="55"/>
      <c r="L33" s="55"/>
      <c r="M33" s="56"/>
      <c r="N33" s="54"/>
      <c r="O33" s="55"/>
      <c r="P33" s="55"/>
      <c r="Q33" s="56"/>
      <c r="R33" s="54"/>
      <c r="S33" s="55"/>
      <c r="T33" s="55"/>
      <c r="U33" s="55"/>
      <c r="V33" s="54"/>
      <c r="W33" s="55"/>
      <c r="X33" s="55"/>
      <c r="Y33" s="55"/>
      <c r="Z33" s="54" t="s">
        <v>105</v>
      </c>
      <c r="AA33" s="55" t="s">
        <v>105</v>
      </c>
      <c r="AB33" s="55" t="s">
        <v>105</v>
      </c>
      <c r="AC33" s="55" t="s">
        <v>105</v>
      </c>
      <c r="AD33" s="54" t="s">
        <v>105</v>
      </c>
      <c r="AE33" s="55" t="s">
        <v>105</v>
      </c>
      <c r="AF33" s="55" t="s">
        <v>105</v>
      </c>
      <c r="AG33" s="55" t="s">
        <v>105</v>
      </c>
      <c r="AH33" s="54" t="s">
        <v>105</v>
      </c>
      <c r="AI33" s="55" t="s">
        <v>105</v>
      </c>
      <c r="AJ33" s="55" t="s">
        <v>105</v>
      </c>
      <c r="AK33" s="55" t="s">
        <v>105</v>
      </c>
      <c r="AL33" s="54"/>
      <c r="AM33" s="55"/>
      <c r="AN33" s="55"/>
      <c r="AO33" s="55"/>
      <c r="AP33" s="54"/>
      <c r="AQ33" s="55"/>
      <c r="AR33" s="55"/>
      <c r="AS33" s="55"/>
      <c r="AT33" s="54"/>
      <c r="AU33" s="55"/>
      <c r="AV33" s="55"/>
      <c r="AW33" s="55"/>
      <c r="AX33" s="54"/>
      <c r="AY33" s="55"/>
      <c r="AZ33" s="55"/>
      <c r="BA33" s="56"/>
      <c r="BB33" s="54"/>
      <c r="BC33" s="55"/>
      <c r="BD33" s="55"/>
      <c r="BE33" s="55"/>
      <c r="BF33" s="54"/>
      <c r="BG33" s="55"/>
      <c r="BH33" s="55"/>
      <c r="BI33" s="55"/>
      <c r="BJ33" s="54"/>
      <c r="BK33" s="55"/>
      <c r="BL33" s="55"/>
      <c r="BM33" s="55"/>
      <c r="BN33" s="54"/>
      <c r="BO33" s="55"/>
      <c r="BP33" s="55"/>
      <c r="BQ33" s="55"/>
      <c r="BR33" s="54"/>
      <c r="BS33" s="55"/>
      <c r="BT33" s="55"/>
      <c r="BU33" s="56"/>
      <c r="BV33" s="54"/>
      <c r="BW33" s="55"/>
      <c r="BX33" s="55"/>
      <c r="BY33" s="56"/>
      <c r="BZ33" s="55"/>
      <c r="CA33" s="55"/>
      <c r="CB33" s="55"/>
      <c r="CC33" s="56"/>
      <c r="CD33" s="54"/>
      <c r="CE33" s="55"/>
      <c r="CF33" s="55"/>
      <c r="CG33" s="56"/>
      <c r="CH33" s="54"/>
      <c r="CI33" s="55"/>
      <c r="CJ33" s="55"/>
      <c r="CK33" s="56"/>
      <c r="CL33" s="54"/>
      <c r="CM33" s="55"/>
      <c r="CN33" s="55"/>
      <c r="CO33" s="56"/>
      <c r="CP33" s="54"/>
      <c r="CQ33" s="55"/>
      <c r="CR33" s="55"/>
      <c r="CS33" s="56"/>
      <c r="CT33" s="54"/>
      <c r="CU33" s="55"/>
      <c r="CV33" s="55"/>
      <c r="CW33" s="56"/>
      <c r="CX33" s="54"/>
      <c r="CY33" s="55"/>
      <c r="CZ33" s="55"/>
      <c r="DA33" s="56"/>
      <c r="DB33" s="54"/>
      <c r="DC33" s="55"/>
      <c r="DD33" s="55"/>
      <c r="DE33" s="56"/>
      <c r="DF33" s="54"/>
      <c r="DG33" s="55"/>
      <c r="DH33" s="55"/>
      <c r="DI33" s="56"/>
      <c r="DJ33" s="54"/>
      <c r="DK33" s="55"/>
      <c r="DL33" s="55"/>
      <c r="DM33" s="56"/>
      <c r="DN33" s="54"/>
      <c r="DO33" s="55"/>
      <c r="DP33" s="55"/>
      <c r="DQ33" s="56"/>
      <c r="DR33" s="54"/>
      <c r="DS33" s="55"/>
      <c r="DT33" s="55"/>
      <c r="DU33" s="56"/>
      <c r="DV33" s="54"/>
      <c r="DW33" s="55"/>
      <c r="DX33" s="55"/>
      <c r="DY33" s="56"/>
      <c r="DZ33" s="54"/>
      <c r="EA33" s="55"/>
      <c r="EB33" s="55"/>
      <c r="EC33" s="56"/>
      <c r="ED33" s="54"/>
      <c r="EE33" s="55"/>
      <c r="EF33" s="55"/>
      <c r="EG33" s="56"/>
      <c r="EH33" s="54"/>
      <c r="EI33" s="55"/>
      <c r="EJ33" s="55"/>
      <c r="EK33" s="56"/>
      <c r="EL33" s="54"/>
      <c r="EM33" s="55"/>
      <c r="EN33" s="55"/>
      <c r="EO33" s="56"/>
      <c r="EP33" s="54"/>
      <c r="EQ33" s="55"/>
      <c r="ER33" s="55"/>
      <c r="ES33" s="56"/>
      <c r="ET33" s="54"/>
      <c r="EU33" s="55"/>
      <c r="EV33" s="55"/>
      <c r="EW33" s="56"/>
      <c r="EX33" s="54"/>
      <c r="EY33" s="55"/>
      <c r="EZ33" s="55"/>
      <c r="FA33" s="56"/>
      <c r="FB33" s="54"/>
      <c r="FC33" s="55"/>
      <c r="FD33" s="55"/>
      <c r="FE33" s="56"/>
      <c r="FF33" s="54"/>
      <c r="FG33" s="55"/>
      <c r="FH33" s="55"/>
      <c r="FI33" s="56"/>
      <c r="FJ33" s="54"/>
      <c r="FK33" s="55"/>
      <c r="FL33" s="55"/>
      <c r="FM33" s="56"/>
      <c r="FN33" s="54"/>
      <c r="FO33" s="55"/>
      <c r="FP33" s="55"/>
      <c r="FQ33" s="56"/>
      <c r="FS33" s="449"/>
      <c r="FU33" s="2"/>
    </row>
    <row r="34" spans="1:177" ht="16.5" customHeight="1">
      <c r="A34" s="614"/>
      <c r="B34" s="615"/>
      <c r="C34" s="616"/>
      <c r="D34" s="617"/>
      <c r="E34" s="617"/>
      <c r="F34" s="605">
        <f>F32*$C32</f>
        <v>0</v>
      </c>
      <c r="G34" s="606"/>
      <c r="H34" s="605">
        <f>H32*$C32</f>
        <v>0</v>
      </c>
      <c r="I34" s="606"/>
      <c r="J34" s="607">
        <f>J32*$C32</f>
        <v>0</v>
      </c>
      <c r="K34" s="608"/>
      <c r="L34" s="608"/>
      <c r="M34" s="609"/>
      <c r="N34" s="607">
        <f>N32*$C32</f>
        <v>0</v>
      </c>
      <c r="O34" s="608"/>
      <c r="P34" s="608"/>
      <c r="Q34" s="609"/>
      <c r="R34" s="607">
        <f>R32*$C32</f>
        <v>0</v>
      </c>
      <c r="S34" s="608"/>
      <c r="T34" s="608"/>
      <c r="U34" s="609"/>
      <c r="V34" s="607">
        <f>V32*$C32</f>
        <v>0</v>
      </c>
      <c r="W34" s="608"/>
      <c r="X34" s="608"/>
      <c r="Y34" s="609"/>
      <c r="Z34" s="605">
        <f>Z32*$C32</f>
        <v>32777.410000000003</v>
      </c>
      <c r="AA34" s="625"/>
      <c r="AB34" s="625"/>
      <c r="AC34" s="606"/>
      <c r="AD34" s="605">
        <f>AD32*$C32</f>
        <v>26221.919999999998</v>
      </c>
      <c r="AE34" s="625"/>
      <c r="AF34" s="625"/>
      <c r="AG34" s="606"/>
      <c r="AH34" s="605">
        <f>AH32*$C32</f>
        <v>6555.48</v>
      </c>
      <c r="AI34" s="625"/>
      <c r="AJ34" s="625"/>
      <c r="AK34" s="606"/>
      <c r="AL34" s="607">
        <f>AL32*$C32</f>
        <v>0</v>
      </c>
      <c r="AM34" s="608"/>
      <c r="AN34" s="608"/>
      <c r="AO34" s="609"/>
      <c r="AP34" s="607">
        <f>AP32*$C32</f>
        <v>0</v>
      </c>
      <c r="AQ34" s="608"/>
      <c r="AR34" s="608"/>
      <c r="AS34" s="609"/>
      <c r="AT34" s="607">
        <f>AT32*$C32</f>
        <v>0</v>
      </c>
      <c r="AU34" s="608"/>
      <c r="AV34" s="608"/>
      <c r="AW34" s="609"/>
      <c r="AX34" s="607">
        <f>AX32*$C32</f>
        <v>0</v>
      </c>
      <c r="AY34" s="608"/>
      <c r="AZ34" s="608"/>
      <c r="BA34" s="609"/>
      <c r="BB34" s="605"/>
      <c r="BC34" s="625"/>
      <c r="BD34" s="625"/>
      <c r="BE34" s="606"/>
      <c r="BF34" s="605"/>
      <c r="BG34" s="625"/>
      <c r="BH34" s="625"/>
      <c r="BI34" s="606"/>
      <c r="BJ34" s="607">
        <f>BJ32*$C32</f>
        <v>0</v>
      </c>
      <c r="BK34" s="608"/>
      <c r="BL34" s="608"/>
      <c r="BM34" s="609"/>
      <c r="BN34" s="607">
        <f>BN32*$C32</f>
        <v>0</v>
      </c>
      <c r="BO34" s="608"/>
      <c r="BP34" s="608"/>
      <c r="BQ34" s="608"/>
      <c r="BR34" s="607">
        <f>BR32*$C32</f>
        <v>0</v>
      </c>
      <c r="BS34" s="608"/>
      <c r="BT34" s="608"/>
      <c r="BU34" s="609"/>
      <c r="BV34" s="607">
        <f>BV32*$C32</f>
        <v>0</v>
      </c>
      <c r="BW34" s="608"/>
      <c r="BX34" s="608"/>
      <c r="BY34" s="609"/>
      <c r="BZ34" s="608">
        <f>BZ32*$C32</f>
        <v>0</v>
      </c>
      <c r="CA34" s="608"/>
      <c r="CB34" s="608"/>
      <c r="CC34" s="609"/>
      <c r="CD34" s="607">
        <f>CD32*$C32</f>
        <v>0</v>
      </c>
      <c r="CE34" s="608"/>
      <c r="CF34" s="608"/>
      <c r="CG34" s="609"/>
      <c r="CH34" s="607">
        <f>CH32*$C32</f>
        <v>0</v>
      </c>
      <c r="CI34" s="608"/>
      <c r="CJ34" s="608"/>
      <c r="CK34" s="609"/>
      <c r="CL34" s="607">
        <f>CL32*$C32</f>
        <v>0</v>
      </c>
      <c r="CM34" s="608"/>
      <c r="CN34" s="608"/>
      <c r="CO34" s="609"/>
      <c r="CP34" s="607">
        <f>CP32*$C32</f>
        <v>0</v>
      </c>
      <c r="CQ34" s="608"/>
      <c r="CR34" s="608"/>
      <c r="CS34" s="609"/>
      <c r="CT34" s="607">
        <f>CT32*$C32</f>
        <v>0</v>
      </c>
      <c r="CU34" s="608"/>
      <c r="CV34" s="608"/>
      <c r="CW34" s="609"/>
      <c r="CX34" s="607">
        <f>CX32*$C32</f>
        <v>0</v>
      </c>
      <c r="CY34" s="608"/>
      <c r="CZ34" s="608"/>
      <c r="DA34" s="609"/>
      <c r="DB34" s="607">
        <f>DB32*$C32</f>
        <v>0</v>
      </c>
      <c r="DC34" s="608"/>
      <c r="DD34" s="608"/>
      <c r="DE34" s="609"/>
      <c r="DF34" s="607">
        <f>DF32*$C32</f>
        <v>0</v>
      </c>
      <c r="DG34" s="608"/>
      <c r="DH34" s="608"/>
      <c r="DI34" s="609"/>
      <c r="DJ34" s="607">
        <f>DJ32*$C32</f>
        <v>0</v>
      </c>
      <c r="DK34" s="608"/>
      <c r="DL34" s="608"/>
      <c r="DM34" s="609"/>
      <c r="DN34" s="607">
        <f>DN32*$C32</f>
        <v>0</v>
      </c>
      <c r="DO34" s="608"/>
      <c r="DP34" s="608"/>
      <c r="DQ34" s="609"/>
      <c r="DR34" s="607">
        <f>DR32*$C32</f>
        <v>0</v>
      </c>
      <c r="DS34" s="608"/>
      <c r="DT34" s="608"/>
      <c r="DU34" s="609"/>
      <c r="DV34" s="607">
        <f>DV32*$C32</f>
        <v>0</v>
      </c>
      <c r="DW34" s="608"/>
      <c r="DX34" s="608"/>
      <c r="DY34" s="609"/>
      <c r="DZ34" s="607">
        <f>DZ32*$C32</f>
        <v>0</v>
      </c>
      <c r="EA34" s="608"/>
      <c r="EB34" s="608"/>
      <c r="EC34" s="609"/>
      <c r="ED34" s="607">
        <f>ED32*$C32</f>
        <v>0</v>
      </c>
      <c r="EE34" s="608"/>
      <c r="EF34" s="608"/>
      <c r="EG34" s="609"/>
      <c r="EH34" s="607">
        <f>EH32*$C32</f>
        <v>0</v>
      </c>
      <c r="EI34" s="608"/>
      <c r="EJ34" s="608"/>
      <c r="EK34" s="609"/>
      <c r="EL34" s="607">
        <f>EL32*$C32</f>
        <v>0</v>
      </c>
      <c r="EM34" s="608"/>
      <c r="EN34" s="608"/>
      <c r="EO34" s="609"/>
      <c r="EP34" s="607">
        <f>EP32*$C32</f>
        <v>0</v>
      </c>
      <c r="EQ34" s="608"/>
      <c r="ER34" s="608"/>
      <c r="ES34" s="609"/>
      <c r="ET34" s="607">
        <f>ET32*$C32</f>
        <v>0</v>
      </c>
      <c r="EU34" s="608"/>
      <c r="EV34" s="608"/>
      <c r="EW34" s="609"/>
      <c r="EX34" s="607">
        <f>EX32*$C32</f>
        <v>0</v>
      </c>
      <c r="EY34" s="608"/>
      <c r="EZ34" s="608"/>
      <c r="FA34" s="609"/>
      <c r="FB34" s="607">
        <f>FB32*$C32</f>
        <v>0</v>
      </c>
      <c r="FC34" s="608"/>
      <c r="FD34" s="608"/>
      <c r="FE34" s="609"/>
      <c r="FF34" s="607">
        <f>FF32*$C32</f>
        <v>0</v>
      </c>
      <c r="FG34" s="608"/>
      <c r="FH34" s="608"/>
      <c r="FI34" s="609"/>
      <c r="FJ34" s="607">
        <f>FJ32*$C32</f>
        <v>0</v>
      </c>
      <c r="FK34" s="608"/>
      <c r="FL34" s="608"/>
      <c r="FM34" s="609"/>
      <c r="FN34" s="607">
        <f>FN32*$C32</f>
        <v>0</v>
      </c>
      <c r="FO34" s="608"/>
      <c r="FP34" s="608"/>
      <c r="FQ34" s="609"/>
      <c r="FS34" s="449">
        <f>SUM(F34:FQ34)</f>
        <v>65554.81</v>
      </c>
      <c r="FU34" s="2">
        <f t="shared" si="0"/>
        <v>0</v>
      </c>
    </row>
    <row r="35" spans="1:177" ht="16.5" customHeight="1">
      <c r="A35" s="612">
        <v>9</v>
      </c>
      <c r="B35" s="615" t="str">
        <f>IF(A35&lt;&gt;0,INDEX(RESUMO!$A$10:$H$486,MATCH(A35,RESUMO!$A$10:$A$486,0),2),0)</f>
        <v>INSTALAÇÕES ELÉTRICAS</v>
      </c>
      <c r="C35" s="616">
        <f>IF(A35&lt;&gt;0,INDEX(RESUMO!$A$10:$H$486,MATCH(A35,RESUMO!$A$10:$A$486,0),5),0)</f>
        <v>35569.910000000003</v>
      </c>
      <c r="D35" s="617">
        <f>IF(A35&lt;&gt;0,INDEX(RESUMO!$A$10:$H$486,MATCH(A35,RESUMO!$A$10:$A$486,0),8),0)</f>
        <v>3.7999999999999999E-2</v>
      </c>
      <c r="E35" s="617">
        <f>IF(A35&lt;&gt;0,INDEX(RESUMO!$A$10:$I$486,MATCH(A35,RESUMO!$A$10:$A$486,0),8),0)</f>
        <v>3.7999999999999999E-2</v>
      </c>
      <c r="F35" s="618"/>
      <c r="G35" s="619"/>
      <c r="H35" s="618"/>
      <c r="I35" s="619"/>
      <c r="J35" s="602"/>
      <c r="K35" s="603"/>
      <c r="L35" s="603"/>
      <c r="M35" s="604"/>
      <c r="N35" s="602"/>
      <c r="O35" s="603"/>
      <c r="P35" s="603"/>
      <c r="Q35" s="604"/>
      <c r="R35" s="602"/>
      <c r="S35" s="603"/>
      <c r="T35" s="603"/>
      <c r="U35" s="604"/>
      <c r="V35" s="602"/>
      <c r="W35" s="603"/>
      <c r="X35" s="603"/>
      <c r="Y35" s="604"/>
      <c r="Z35" s="618">
        <v>0.2</v>
      </c>
      <c r="AA35" s="624"/>
      <c r="AB35" s="624"/>
      <c r="AC35" s="619"/>
      <c r="AD35" s="618">
        <v>0.3</v>
      </c>
      <c r="AE35" s="624"/>
      <c r="AF35" s="624"/>
      <c r="AG35" s="619"/>
      <c r="AH35" s="618">
        <v>0.5</v>
      </c>
      <c r="AI35" s="624"/>
      <c r="AJ35" s="624"/>
      <c r="AK35" s="619"/>
      <c r="AL35" s="618"/>
      <c r="AM35" s="624"/>
      <c r="AN35" s="624"/>
      <c r="AO35" s="619"/>
      <c r="AP35" s="618"/>
      <c r="AQ35" s="624"/>
      <c r="AR35" s="624"/>
      <c r="AS35" s="619"/>
      <c r="AT35" s="618"/>
      <c r="AU35" s="624"/>
      <c r="AV35" s="624"/>
      <c r="AW35" s="619"/>
      <c r="AX35" s="602"/>
      <c r="AY35" s="603"/>
      <c r="AZ35" s="603"/>
      <c r="BA35" s="604"/>
      <c r="BB35" s="602"/>
      <c r="BC35" s="603"/>
      <c r="BD35" s="603"/>
      <c r="BE35" s="604"/>
      <c r="BF35" s="618"/>
      <c r="BG35" s="624"/>
      <c r="BH35" s="624"/>
      <c r="BI35" s="619"/>
      <c r="BJ35" s="602"/>
      <c r="BK35" s="603"/>
      <c r="BL35" s="603"/>
      <c r="BM35" s="604"/>
      <c r="BN35" s="602"/>
      <c r="BO35" s="603"/>
      <c r="BP35" s="603"/>
      <c r="BQ35" s="603"/>
      <c r="BR35" s="602"/>
      <c r="BS35" s="603"/>
      <c r="BT35" s="603"/>
      <c r="BU35" s="604"/>
      <c r="BV35" s="602"/>
      <c r="BW35" s="603"/>
      <c r="BX35" s="603"/>
      <c r="BY35" s="604"/>
      <c r="BZ35" s="603"/>
      <c r="CA35" s="603"/>
      <c r="CB35" s="603"/>
      <c r="CC35" s="604"/>
      <c r="CD35" s="602"/>
      <c r="CE35" s="603"/>
      <c r="CF35" s="603"/>
      <c r="CG35" s="604"/>
      <c r="CH35" s="602"/>
      <c r="CI35" s="603"/>
      <c r="CJ35" s="603"/>
      <c r="CK35" s="604"/>
      <c r="CL35" s="602"/>
      <c r="CM35" s="603"/>
      <c r="CN35" s="603"/>
      <c r="CO35" s="604"/>
      <c r="CP35" s="602"/>
      <c r="CQ35" s="603"/>
      <c r="CR35" s="603"/>
      <c r="CS35" s="604"/>
      <c r="CT35" s="602"/>
      <c r="CU35" s="603"/>
      <c r="CV35" s="603"/>
      <c r="CW35" s="604"/>
      <c r="CX35" s="602"/>
      <c r="CY35" s="603"/>
      <c r="CZ35" s="603"/>
      <c r="DA35" s="604"/>
      <c r="DB35" s="602"/>
      <c r="DC35" s="603"/>
      <c r="DD35" s="603"/>
      <c r="DE35" s="604"/>
      <c r="DF35" s="602"/>
      <c r="DG35" s="603"/>
      <c r="DH35" s="603"/>
      <c r="DI35" s="604"/>
      <c r="DJ35" s="602"/>
      <c r="DK35" s="603"/>
      <c r="DL35" s="603"/>
      <c r="DM35" s="604"/>
      <c r="DN35" s="602"/>
      <c r="DO35" s="603"/>
      <c r="DP35" s="603"/>
      <c r="DQ35" s="604"/>
      <c r="DR35" s="602"/>
      <c r="DS35" s="603"/>
      <c r="DT35" s="603"/>
      <c r="DU35" s="604"/>
      <c r="DV35" s="602"/>
      <c r="DW35" s="603"/>
      <c r="DX35" s="603"/>
      <c r="DY35" s="604"/>
      <c r="DZ35" s="602"/>
      <c r="EA35" s="603"/>
      <c r="EB35" s="603"/>
      <c r="EC35" s="604"/>
      <c r="ED35" s="602"/>
      <c r="EE35" s="603"/>
      <c r="EF35" s="603"/>
      <c r="EG35" s="604"/>
      <c r="EH35" s="602"/>
      <c r="EI35" s="603"/>
      <c r="EJ35" s="603"/>
      <c r="EK35" s="604"/>
      <c r="EL35" s="602"/>
      <c r="EM35" s="603"/>
      <c r="EN35" s="603"/>
      <c r="EO35" s="604"/>
      <c r="EP35" s="602"/>
      <c r="EQ35" s="603"/>
      <c r="ER35" s="603"/>
      <c r="ES35" s="604"/>
      <c r="ET35" s="602"/>
      <c r="EU35" s="603"/>
      <c r="EV35" s="603"/>
      <c r="EW35" s="604"/>
      <c r="EX35" s="602"/>
      <c r="EY35" s="603"/>
      <c r="EZ35" s="603"/>
      <c r="FA35" s="604"/>
      <c r="FB35" s="602"/>
      <c r="FC35" s="603"/>
      <c r="FD35" s="603"/>
      <c r="FE35" s="604"/>
      <c r="FF35" s="602"/>
      <c r="FG35" s="603"/>
      <c r="FH35" s="603"/>
      <c r="FI35" s="604"/>
      <c r="FJ35" s="602"/>
      <c r="FK35" s="603"/>
      <c r="FL35" s="603"/>
      <c r="FM35" s="604"/>
      <c r="FN35" s="602"/>
      <c r="FO35" s="603"/>
      <c r="FP35" s="603"/>
      <c r="FQ35" s="604"/>
      <c r="FS35" s="448">
        <f>SUM(F35:FQ35)</f>
        <v>1</v>
      </c>
      <c r="FU35" s="2"/>
    </row>
    <row r="36" spans="1:177" ht="12.95" customHeight="1">
      <c r="A36" s="613"/>
      <c r="B36" s="615"/>
      <c r="C36" s="616"/>
      <c r="D36" s="617"/>
      <c r="E36" s="617"/>
      <c r="F36" s="54"/>
      <c r="G36" s="56"/>
      <c r="H36" s="54"/>
      <c r="I36" s="56"/>
      <c r="J36" s="54"/>
      <c r="K36" s="55"/>
      <c r="L36" s="55"/>
      <c r="M36" s="56"/>
      <c r="N36" s="54"/>
      <c r="O36" s="55"/>
      <c r="P36" s="55"/>
      <c r="Q36" s="55"/>
      <c r="R36" s="54"/>
      <c r="S36" s="55"/>
      <c r="T36" s="55"/>
      <c r="U36" s="55"/>
      <c r="V36" s="54"/>
      <c r="W36" s="55"/>
      <c r="X36" s="55"/>
      <c r="Y36" s="55"/>
      <c r="Z36" s="54" t="s">
        <v>105</v>
      </c>
      <c r="AA36" s="55" t="s">
        <v>105</v>
      </c>
      <c r="AB36" s="55" t="s">
        <v>105</v>
      </c>
      <c r="AC36" s="55" t="s">
        <v>105</v>
      </c>
      <c r="AD36" s="54" t="s">
        <v>105</v>
      </c>
      <c r="AE36" s="55" t="s">
        <v>105</v>
      </c>
      <c r="AF36" s="55" t="s">
        <v>105</v>
      </c>
      <c r="AG36" s="55" t="s">
        <v>105</v>
      </c>
      <c r="AH36" s="54" t="s">
        <v>105</v>
      </c>
      <c r="AI36" s="55" t="s">
        <v>105</v>
      </c>
      <c r="AJ36" s="55" t="s">
        <v>105</v>
      </c>
      <c r="AK36" s="55" t="s">
        <v>105</v>
      </c>
      <c r="AL36" s="54"/>
      <c r="AM36" s="55"/>
      <c r="AN36" s="55"/>
      <c r="AO36" s="55"/>
      <c r="AP36" s="54"/>
      <c r="AQ36" s="55"/>
      <c r="AR36" s="55"/>
      <c r="AS36" s="55"/>
      <c r="AT36" s="54"/>
      <c r="AU36" s="55"/>
      <c r="AV36" s="55"/>
      <c r="AW36" s="55"/>
      <c r="AX36" s="54"/>
      <c r="AY36" s="55"/>
      <c r="AZ36" s="55"/>
      <c r="BA36" s="56"/>
      <c r="BB36" s="54"/>
      <c r="BC36" s="55"/>
      <c r="BD36" s="55"/>
      <c r="BE36" s="55"/>
      <c r="BF36" s="54"/>
      <c r="BG36" s="55"/>
      <c r="BH36" s="55"/>
      <c r="BI36" s="55"/>
      <c r="BJ36" s="54"/>
      <c r="BK36" s="55"/>
      <c r="BL36" s="55"/>
      <c r="BM36" s="55"/>
      <c r="BN36" s="54"/>
      <c r="BO36" s="55"/>
      <c r="BP36" s="55"/>
      <c r="BQ36" s="55"/>
      <c r="BR36" s="54"/>
      <c r="BS36" s="55"/>
      <c r="BT36" s="55"/>
      <c r="BU36" s="56"/>
      <c r="BV36" s="54"/>
      <c r="BW36" s="55"/>
      <c r="BX36" s="55"/>
      <c r="BY36" s="56"/>
      <c r="BZ36" s="55"/>
      <c r="CA36" s="55"/>
      <c r="CB36" s="55"/>
      <c r="CC36" s="56"/>
      <c r="CD36" s="54"/>
      <c r="CE36" s="55"/>
      <c r="CF36" s="55"/>
      <c r="CG36" s="56"/>
      <c r="CH36" s="54"/>
      <c r="CI36" s="55"/>
      <c r="CJ36" s="55"/>
      <c r="CK36" s="56"/>
      <c r="CL36" s="54"/>
      <c r="CM36" s="55"/>
      <c r="CN36" s="55"/>
      <c r="CO36" s="56"/>
      <c r="CP36" s="54"/>
      <c r="CQ36" s="55"/>
      <c r="CR36" s="55"/>
      <c r="CS36" s="56"/>
      <c r="CT36" s="54"/>
      <c r="CU36" s="55"/>
      <c r="CV36" s="55"/>
      <c r="CW36" s="56"/>
      <c r="CX36" s="54"/>
      <c r="CY36" s="55"/>
      <c r="CZ36" s="55"/>
      <c r="DA36" s="56"/>
      <c r="DB36" s="54"/>
      <c r="DC36" s="55"/>
      <c r="DD36" s="55"/>
      <c r="DE36" s="56"/>
      <c r="DF36" s="54"/>
      <c r="DG36" s="55"/>
      <c r="DH36" s="55"/>
      <c r="DI36" s="56"/>
      <c r="DJ36" s="54"/>
      <c r="DK36" s="55"/>
      <c r="DL36" s="55"/>
      <c r="DM36" s="56"/>
      <c r="DN36" s="54"/>
      <c r="DO36" s="55"/>
      <c r="DP36" s="55"/>
      <c r="DQ36" s="56"/>
      <c r="DR36" s="54"/>
      <c r="DS36" s="55"/>
      <c r="DT36" s="55"/>
      <c r="DU36" s="56"/>
      <c r="DV36" s="54"/>
      <c r="DW36" s="55"/>
      <c r="DX36" s="55"/>
      <c r="DY36" s="56"/>
      <c r="DZ36" s="54"/>
      <c r="EA36" s="55"/>
      <c r="EB36" s="55"/>
      <c r="EC36" s="56"/>
      <c r="ED36" s="54"/>
      <c r="EE36" s="55"/>
      <c r="EF36" s="55"/>
      <c r="EG36" s="56"/>
      <c r="EH36" s="54"/>
      <c r="EI36" s="55"/>
      <c r="EJ36" s="55"/>
      <c r="EK36" s="56"/>
      <c r="EL36" s="54"/>
      <c r="EM36" s="55"/>
      <c r="EN36" s="55"/>
      <c r="EO36" s="56"/>
      <c r="EP36" s="54"/>
      <c r="EQ36" s="55"/>
      <c r="ER36" s="55"/>
      <c r="ES36" s="56"/>
      <c r="ET36" s="54"/>
      <c r="EU36" s="55"/>
      <c r="EV36" s="55"/>
      <c r="EW36" s="56"/>
      <c r="EX36" s="54"/>
      <c r="EY36" s="55"/>
      <c r="EZ36" s="55"/>
      <c r="FA36" s="56"/>
      <c r="FB36" s="54"/>
      <c r="FC36" s="55"/>
      <c r="FD36" s="55"/>
      <c r="FE36" s="56"/>
      <c r="FF36" s="54"/>
      <c r="FG36" s="55"/>
      <c r="FH36" s="55"/>
      <c r="FI36" s="56"/>
      <c r="FJ36" s="54"/>
      <c r="FK36" s="55"/>
      <c r="FL36" s="55"/>
      <c r="FM36" s="56"/>
      <c r="FN36" s="54"/>
      <c r="FO36" s="55"/>
      <c r="FP36" s="55"/>
      <c r="FQ36" s="56"/>
      <c r="FS36" s="449"/>
      <c r="FU36" s="2"/>
    </row>
    <row r="37" spans="1:177" ht="16.5" customHeight="1">
      <c r="A37" s="614"/>
      <c r="B37" s="615"/>
      <c r="C37" s="616"/>
      <c r="D37" s="617"/>
      <c r="E37" s="617"/>
      <c r="F37" s="605">
        <f>F35*$C35</f>
        <v>0</v>
      </c>
      <c r="G37" s="606"/>
      <c r="H37" s="605">
        <f>H35*$C35</f>
        <v>0</v>
      </c>
      <c r="I37" s="606"/>
      <c r="J37" s="607">
        <f>J35*$C35</f>
        <v>0</v>
      </c>
      <c r="K37" s="608"/>
      <c r="L37" s="608"/>
      <c r="M37" s="609"/>
      <c r="N37" s="607">
        <f>N35*$C35</f>
        <v>0</v>
      </c>
      <c r="O37" s="608"/>
      <c r="P37" s="608"/>
      <c r="Q37" s="609"/>
      <c r="R37" s="607">
        <f>R35*$C35</f>
        <v>0</v>
      </c>
      <c r="S37" s="608"/>
      <c r="T37" s="608"/>
      <c r="U37" s="609"/>
      <c r="V37" s="607">
        <f>V35*$C35</f>
        <v>0</v>
      </c>
      <c r="W37" s="608"/>
      <c r="X37" s="608"/>
      <c r="Y37" s="609"/>
      <c r="Z37" s="605">
        <f>Z35*$C35</f>
        <v>7113.98</v>
      </c>
      <c r="AA37" s="625"/>
      <c r="AB37" s="625"/>
      <c r="AC37" s="606"/>
      <c r="AD37" s="605">
        <f>AD35*$C35</f>
        <v>10670.97</v>
      </c>
      <c r="AE37" s="625"/>
      <c r="AF37" s="625"/>
      <c r="AG37" s="606"/>
      <c r="AH37" s="605">
        <f>AH35*$C35</f>
        <v>17784.96</v>
      </c>
      <c r="AI37" s="625"/>
      <c r="AJ37" s="625"/>
      <c r="AK37" s="606"/>
      <c r="AL37" s="607">
        <f>AL35*$C35</f>
        <v>0</v>
      </c>
      <c r="AM37" s="608"/>
      <c r="AN37" s="608"/>
      <c r="AO37" s="609"/>
      <c r="AP37" s="607">
        <f>AP35*$C35</f>
        <v>0</v>
      </c>
      <c r="AQ37" s="608"/>
      <c r="AR37" s="608"/>
      <c r="AS37" s="609"/>
      <c r="AT37" s="607">
        <f>AT35*$C35</f>
        <v>0</v>
      </c>
      <c r="AU37" s="608"/>
      <c r="AV37" s="608"/>
      <c r="AW37" s="609"/>
      <c r="AX37" s="607">
        <f>AX35*$C35</f>
        <v>0</v>
      </c>
      <c r="AY37" s="608"/>
      <c r="AZ37" s="608"/>
      <c r="BA37" s="609"/>
      <c r="BB37" s="605"/>
      <c r="BC37" s="625"/>
      <c r="BD37" s="625"/>
      <c r="BE37" s="606"/>
      <c r="BF37" s="605"/>
      <c r="BG37" s="625"/>
      <c r="BH37" s="625"/>
      <c r="BI37" s="606"/>
      <c r="BJ37" s="607">
        <f>BJ35*$C35</f>
        <v>0</v>
      </c>
      <c r="BK37" s="608"/>
      <c r="BL37" s="608"/>
      <c r="BM37" s="609"/>
      <c r="BN37" s="607">
        <f>BN35*$C35</f>
        <v>0</v>
      </c>
      <c r="BO37" s="608"/>
      <c r="BP37" s="608"/>
      <c r="BQ37" s="608"/>
      <c r="BR37" s="607">
        <f>BR35*$C35</f>
        <v>0</v>
      </c>
      <c r="BS37" s="608"/>
      <c r="BT37" s="608"/>
      <c r="BU37" s="609"/>
      <c r="BV37" s="607">
        <f>BV35*$C35</f>
        <v>0</v>
      </c>
      <c r="BW37" s="608"/>
      <c r="BX37" s="608"/>
      <c r="BY37" s="609"/>
      <c r="BZ37" s="608">
        <f>BZ35*$C35</f>
        <v>0</v>
      </c>
      <c r="CA37" s="608"/>
      <c r="CB37" s="608"/>
      <c r="CC37" s="609"/>
      <c r="CD37" s="607">
        <f>CD35*$C35</f>
        <v>0</v>
      </c>
      <c r="CE37" s="608"/>
      <c r="CF37" s="608"/>
      <c r="CG37" s="609"/>
      <c r="CH37" s="607">
        <f>CH35*$C35</f>
        <v>0</v>
      </c>
      <c r="CI37" s="608"/>
      <c r="CJ37" s="608"/>
      <c r="CK37" s="609"/>
      <c r="CL37" s="607">
        <f>CL35*$C35</f>
        <v>0</v>
      </c>
      <c r="CM37" s="608"/>
      <c r="CN37" s="608"/>
      <c r="CO37" s="609"/>
      <c r="CP37" s="607">
        <f>CP35*$C35</f>
        <v>0</v>
      </c>
      <c r="CQ37" s="608"/>
      <c r="CR37" s="608"/>
      <c r="CS37" s="609"/>
      <c r="CT37" s="607">
        <f>CT35*$C35</f>
        <v>0</v>
      </c>
      <c r="CU37" s="608"/>
      <c r="CV37" s="608"/>
      <c r="CW37" s="609"/>
      <c r="CX37" s="607">
        <f>CX35*$C35</f>
        <v>0</v>
      </c>
      <c r="CY37" s="608"/>
      <c r="CZ37" s="608"/>
      <c r="DA37" s="609"/>
      <c r="DB37" s="607">
        <f>DB35*$C35</f>
        <v>0</v>
      </c>
      <c r="DC37" s="608"/>
      <c r="DD37" s="608"/>
      <c r="DE37" s="609"/>
      <c r="DF37" s="607">
        <f>DF35*$C35</f>
        <v>0</v>
      </c>
      <c r="DG37" s="608"/>
      <c r="DH37" s="608"/>
      <c r="DI37" s="609"/>
      <c r="DJ37" s="607">
        <f>DJ35*$C35</f>
        <v>0</v>
      </c>
      <c r="DK37" s="608"/>
      <c r="DL37" s="608"/>
      <c r="DM37" s="609"/>
      <c r="DN37" s="607">
        <f>DN35*$C35</f>
        <v>0</v>
      </c>
      <c r="DO37" s="608"/>
      <c r="DP37" s="608"/>
      <c r="DQ37" s="609"/>
      <c r="DR37" s="607">
        <f>DR35*$C35</f>
        <v>0</v>
      </c>
      <c r="DS37" s="608"/>
      <c r="DT37" s="608"/>
      <c r="DU37" s="609"/>
      <c r="DV37" s="607">
        <f>DV35*$C35</f>
        <v>0</v>
      </c>
      <c r="DW37" s="608"/>
      <c r="DX37" s="608"/>
      <c r="DY37" s="609"/>
      <c r="DZ37" s="607">
        <f>DZ35*$C35</f>
        <v>0</v>
      </c>
      <c r="EA37" s="608"/>
      <c r="EB37" s="608"/>
      <c r="EC37" s="609"/>
      <c r="ED37" s="607">
        <f>ED35*$C35</f>
        <v>0</v>
      </c>
      <c r="EE37" s="608"/>
      <c r="EF37" s="608"/>
      <c r="EG37" s="609"/>
      <c r="EH37" s="607">
        <f>EH35*$C35</f>
        <v>0</v>
      </c>
      <c r="EI37" s="608"/>
      <c r="EJ37" s="608"/>
      <c r="EK37" s="609"/>
      <c r="EL37" s="607">
        <f>EL35*$C35</f>
        <v>0</v>
      </c>
      <c r="EM37" s="608"/>
      <c r="EN37" s="608"/>
      <c r="EO37" s="609"/>
      <c r="EP37" s="607">
        <f>EP35*$C35</f>
        <v>0</v>
      </c>
      <c r="EQ37" s="608"/>
      <c r="ER37" s="608"/>
      <c r="ES37" s="609"/>
      <c r="ET37" s="607">
        <f>ET35*$C35</f>
        <v>0</v>
      </c>
      <c r="EU37" s="608"/>
      <c r="EV37" s="608"/>
      <c r="EW37" s="609"/>
      <c r="EX37" s="607">
        <f>EX35*$C35</f>
        <v>0</v>
      </c>
      <c r="EY37" s="608"/>
      <c r="EZ37" s="608"/>
      <c r="FA37" s="609"/>
      <c r="FB37" s="607">
        <f>FB35*$C35</f>
        <v>0</v>
      </c>
      <c r="FC37" s="608"/>
      <c r="FD37" s="608"/>
      <c r="FE37" s="609"/>
      <c r="FF37" s="607">
        <f>FF35*$C35</f>
        <v>0</v>
      </c>
      <c r="FG37" s="608"/>
      <c r="FH37" s="608"/>
      <c r="FI37" s="609"/>
      <c r="FJ37" s="607">
        <f>FJ35*$C35</f>
        <v>0</v>
      </c>
      <c r="FK37" s="608"/>
      <c r="FL37" s="608"/>
      <c r="FM37" s="609"/>
      <c r="FN37" s="607">
        <f>FN35*$C35</f>
        <v>0</v>
      </c>
      <c r="FO37" s="608"/>
      <c r="FP37" s="608"/>
      <c r="FQ37" s="609"/>
      <c r="FS37" s="449">
        <f>SUM(F37:FQ37)</f>
        <v>35569.910000000003</v>
      </c>
      <c r="FU37" s="2">
        <f t="shared" si="0"/>
        <v>0</v>
      </c>
    </row>
    <row r="38" spans="1:177" ht="16.5" customHeight="1">
      <c r="A38" s="612">
        <v>10</v>
      </c>
      <c r="B38" s="615" t="str">
        <f>IF(A38&lt;&gt;0,INDEX(RESUMO!$A$10:$H$486,MATCH(A38,RESUMO!$A$10:$A$486,0),2),0)</f>
        <v xml:space="preserve">CLIMATIZAÇÃO </v>
      </c>
      <c r="C38" s="616">
        <f>IF(A38&lt;&gt;0,INDEX(RESUMO!$A$10:$H$486,MATCH(A38,RESUMO!$A$10:$A$486,0),5),0)</f>
        <v>6263.1</v>
      </c>
      <c r="D38" s="617">
        <f>IF(A38&lt;&gt;0,INDEX(RESUMO!$A$10:$H$486,MATCH(A38,RESUMO!$A$10:$A$486,0),8),0)</f>
        <v>7.0000000000000001E-3</v>
      </c>
      <c r="E38" s="617">
        <f>IF(A38&lt;&gt;0,INDEX(RESUMO!$A$10:$I$486,MATCH(A38,RESUMO!$A$10:$A$486,0),8),0)</f>
        <v>7.0000000000000001E-3</v>
      </c>
      <c r="F38" s="618"/>
      <c r="G38" s="619"/>
      <c r="H38" s="618"/>
      <c r="I38" s="619"/>
      <c r="J38" s="602"/>
      <c r="K38" s="603"/>
      <c r="L38" s="603"/>
      <c r="M38" s="604"/>
      <c r="N38" s="602"/>
      <c r="O38" s="603"/>
      <c r="P38" s="603"/>
      <c r="Q38" s="604"/>
      <c r="R38" s="602"/>
      <c r="S38" s="603"/>
      <c r="T38" s="603"/>
      <c r="U38" s="604"/>
      <c r="V38" s="602"/>
      <c r="W38" s="603"/>
      <c r="X38" s="603"/>
      <c r="Y38" s="604"/>
      <c r="Z38" s="602"/>
      <c r="AA38" s="603"/>
      <c r="AB38" s="603"/>
      <c r="AC38" s="604"/>
      <c r="AD38" s="602"/>
      <c r="AE38" s="603"/>
      <c r="AF38" s="603"/>
      <c r="AG38" s="604"/>
      <c r="AH38" s="602"/>
      <c r="AI38" s="603"/>
      <c r="AJ38" s="603"/>
      <c r="AK38" s="604"/>
      <c r="AL38" s="602">
        <v>0.3</v>
      </c>
      <c r="AM38" s="603"/>
      <c r="AN38" s="603"/>
      <c r="AO38" s="604"/>
      <c r="AP38" s="602">
        <v>0.4</v>
      </c>
      <c r="AQ38" s="603"/>
      <c r="AR38" s="603"/>
      <c r="AS38" s="604"/>
      <c r="AT38" s="602">
        <v>0.3</v>
      </c>
      <c r="AU38" s="603"/>
      <c r="AV38" s="603"/>
      <c r="AW38" s="604"/>
      <c r="AX38" s="602"/>
      <c r="AY38" s="603"/>
      <c r="AZ38" s="603"/>
      <c r="BA38" s="604"/>
      <c r="BB38" s="602"/>
      <c r="BC38" s="603"/>
      <c r="BD38" s="603"/>
      <c r="BE38" s="604"/>
      <c r="BF38" s="618"/>
      <c r="BG38" s="624"/>
      <c r="BH38" s="624"/>
      <c r="BI38" s="619"/>
      <c r="BJ38" s="602"/>
      <c r="BK38" s="603"/>
      <c r="BL38" s="603"/>
      <c r="BM38" s="604"/>
      <c r="BN38" s="602"/>
      <c r="BO38" s="603"/>
      <c r="BP38" s="603"/>
      <c r="BQ38" s="603"/>
      <c r="BR38" s="602"/>
      <c r="BS38" s="603"/>
      <c r="BT38" s="603"/>
      <c r="BU38" s="604"/>
      <c r="BV38" s="602"/>
      <c r="BW38" s="603"/>
      <c r="BX38" s="603"/>
      <c r="BY38" s="604"/>
      <c r="BZ38" s="603"/>
      <c r="CA38" s="603"/>
      <c r="CB38" s="603"/>
      <c r="CC38" s="604"/>
      <c r="CD38" s="602"/>
      <c r="CE38" s="603"/>
      <c r="CF38" s="603"/>
      <c r="CG38" s="604"/>
      <c r="CH38" s="602"/>
      <c r="CI38" s="603"/>
      <c r="CJ38" s="603"/>
      <c r="CK38" s="604"/>
      <c r="CL38" s="602"/>
      <c r="CM38" s="603"/>
      <c r="CN38" s="603"/>
      <c r="CO38" s="604"/>
      <c r="CP38" s="602"/>
      <c r="CQ38" s="603"/>
      <c r="CR38" s="603"/>
      <c r="CS38" s="604"/>
      <c r="CT38" s="602"/>
      <c r="CU38" s="603"/>
      <c r="CV38" s="603"/>
      <c r="CW38" s="604"/>
      <c r="CX38" s="602"/>
      <c r="CY38" s="603"/>
      <c r="CZ38" s="603"/>
      <c r="DA38" s="604"/>
      <c r="DB38" s="602"/>
      <c r="DC38" s="603"/>
      <c r="DD38" s="603"/>
      <c r="DE38" s="604"/>
      <c r="DF38" s="602"/>
      <c r="DG38" s="603"/>
      <c r="DH38" s="603"/>
      <c r="DI38" s="604"/>
      <c r="DJ38" s="602"/>
      <c r="DK38" s="603"/>
      <c r="DL38" s="603"/>
      <c r="DM38" s="604"/>
      <c r="DN38" s="602"/>
      <c r="DO38" s="603"/>
      <c r="DP38" s="603"/>
      <c r="DQ38" s="604"/>
      <c r="DR38" s="602"/>
      <c r="DS38" s="603"/>
      <c r="DT38" s="603"/>
      <c r="DU38" s="604"/>
      <c r="DV38" s="602"/>
      <c r="DW38" s="603"/>
      <c r="DX38" s="603"/>
      <c r="DY38" s="604"/>
      <c r="DZ38" s="602"/>
      <c r="EA38" s="603"/>
      <c r="EB38" s="603"/>
      <c r="EC38" s="604"/>
      <c r="ED38" s="602"/>
      <c r="EE38" s="603"/>
      <c r="EF38" s="603"/>
      <c r="EG38" s="604"/>
      <c r="EH38" s="602"/>
      <c r="EI38" s="603"/>
      <c r="EJ38" s="603"/>
      <c r="EK38" s="604"/>
      <c r="EL38" s="602"/>
      <c r="EM38" s="603"/>
      <c r="EN38" s="603"/>
      <c r="EO38" s="604"/>
      <c r="EP38" s="602"/>
      <c r="EQ38" s="603"/>
      <c r="ER38" s="603"/>
      <c r="ES38" s="604"/>
      <c r="ET38" s="602"/>
      <c r="EU38" s="603"/>
      <c r="EV38" s="603"/>
      <c r="EW38" s="604"/>
      <c r="EX38" s="602"/>
      <c r="EY38" s="603"/>
      <c r="EZ38" s="603"/>
      <c r="FA38" s="604"/>
      <c r="FB38" s="602"/>
      <c r="FC38" s="603"/>
      <c r="FD38" s="603"/>
      <c r="FE38" s="604"/>
      <c r="FF38" s="602"/>
      <c r="FG38" s="603"/>
      <c r="FH38" s="603"/>
      <c r="FI38" s="604"/>
      <c r="FJ38" s="602"/>
      <c r="FK38" s="603"/>
      <c r="FL38" s="603"/>
      <c r="FM38" s="604"/>
      <c r="FN38" s="602"/>
      <c r="FO38" s="603"/>
      <c r="FP38" s="603"/>
      <c r="FQ38" s="604"/>
      <c r="FS38" s="448">
        <f>SUM(F38:FQ38)</f>
        <v>1</v>
      </c>
      <c r="FU38" s="2"/>
    </row>
    <row r="39" spans="1:177" ht="12.95" customHeight="1">
      <c r="A39" s="613"/>
      <c r="B39" s="615"/>
      <c r="C39" s="616"/>
      <c r="D39" s="617"/>
      <c r="E39" s="617"/>
      <c r="F39" s="54"/>
      <c r="G39" s="56"/>
      <c r="H39" s="54"/>
      <c r="I39" s="56"/>
      <c r="J39" s="54"/>
      <c r="K39" s="55"/>
      <c r="L39" s="55"/>
      <c r="M39" s="56"/>
      <c r="N39" s="54"/>
      <c r="O39" s="55"/>
      <c r="P39" s="55"/>
      <c r="Q39" s="56"/>
      <c r="R39" s="54"/>
      <c r="S39" s="55"/>
      <c r="T39" s="55"/>
      <c r="U39" s="55"/>
      <c r="V39" s="54"/>
      <c r="W39" s="55"/>
      <c r="X39" s="55"/>
      <c r="Y39" s="56"/>
      <c r="Z39" s="54"/>
      <c r="AA39" s="55"/>
      <c r="AB39" s="55"/>
      <c r="AC39" s="55"/>
      <c r="AD39" s="54"/>
      <c r="AE39" s="55"/>
      <c r="AF39" s="55"/>
      <c r="AG39" s="55"/>
      <c r="AH39" s="54"/>
      <c r="AI39" s="55"/>
      <c r="AJ39" s="55"/>
      <c r="AK39" s="55"/>
      <c r="AL39" s="54" t="s">
        <v>105</v>
      </c>
      <c r="AM39" s="55" t="s">
        <v>105</v>
      </c>
      <c r="AN39" s="55" t="s">
        <v>105</v>
      </c>
      <c r="AO39" s="55" t="s">
        <v>105</v>
      </c>
      <c r="AP39" s="54" t="s">
        <v>105</v>
      </c>
      <c r="AQ39" s="55" t="s">
        <v>105</v>
      </c>
      <c r="AR39" s="55" t="s">
        <v>105</v>
      </c>
      <c r="AS39" s="55" t="s">
        <v>105</v>
      </c>
      <c r="AT39" s="54" t="s">
        <v>105</v>
      </c>
      <c r="AU39" s="55" t="s">
        <v>105</v>
      </c>
      <c r="AV39" s="55" t="s">
        <v>105</v>
      </c>
      <c r="AW39" s="55" t="s">
        <v>105</v>
      </c>
      <c r="AX39" s="54"/>
      <c r="AY39" s="55"/>
      <c r="AZ39" s="55"/>
      <c r="BA39" s="56"/>
      <c r="BB39" s="54"/>
      <c r="BC39" s="55"/>
      <c r="BD39" s="55"/>
      <c r="BE39" s="55"/>
      <c r="BF39" s="54"/>
      <c r="BG39" s="55"/>
      <c r="BH39" s="55"/>
      <c r="BI39" s="55"/>
      <c r="BJ39" s="54"/>
      <c r="BK39" s="55"/>
      <c r="BL39" s="55"/>
      <c r="BM39" s="55"/>
      <c r="BN39" s="54"/>
      <c r="BO39" s="55"/>
      <c r="BP39" s="55"/>
      <c r="BQ39" s="55"/>
      <c r="BR39" s="54"/>
      <c r="BS39" s="55"/>
      <c r="BT39" s="55"/>
      <c r="BU39" s="56"/>
      <c r="BV39" s="54"/>
      <c r="BW39" s="55"/>
      <c r="BX39" s="55"/>
      <c r="BY39" s="56"/>
      <c r="BZ39" s="55"/>
      <c r="CA39" s="55"/>
      <c r="CB39" s="55"/>
      <c r="CC39" s="56"/>
      <c r="CD39" s="54"/>
      <c r="CE39" s="55"/>
      <c r="CF39" s="55"/>
      <c r="CG39" s="56"/>
      <c r="CH39" s="54"/>
      <c r="CI39" s="55"/>
      <c r="CJ39" s="55"/>
      <c r="CK39" s="56"/>
      <c r="CL39" s="54"/>
      <c r="CM39" s="55"/>
      <c r="CN39" s="55"/>
      <c r="CO39" s="56"/>
      <c r="CP39" s="54"/>
      <c r="CQ39" s="55"/>
      <c r="CR39" s="55"/>
      <c r="CS39" s="56"/>
      <c r="CT39" s="54"/>
      <c r="CU39" s="55"/>
      <c r="CV39" s="55"/>
      <c r="CW39" s="56"/>
      <c r="CX39" s="54"/>
      <c r="CY39" s="55"/>
      <c r="CZ39" s="55"/>
      <c r="DA39" s="56"/>
      <c r="DB39" s="54"/>
      <c r="DC39" s="55"/>
      <c r="DD39" s="55"/>
      <c r="DE39" s="56"/>
      <c r="DF39" s="54"/>
      <c r="DG39" s="55"/>
      <c r="DH39" s="55"/>
      <c r="DI39" s="56"/>
      <c r="DJ39" s="54"/>
      <c r="DK39" s="55"/>
      <c r="DL39" s="55"/>
      <c r="DM39" s="56"/>
      <c r="DN39" s="54"/>
      <c r="DO39" s="55"/>
      <c r="DP39" s="55"/>
      <c r="DQ39" s="56"/>
      <c r="DR39" s="54"/>
      <c r="DS39" s="55"/>
      <c r="DT39" s="55"/>
      <c r="DU39" s="56"/>
      <c r="DV39" s="54"/>
      <c r="DW39" s="55"/>
      <c r="DX39" s="55"/>
      <c r="DY39" s="56"/>
      <c r="DZ39" s="54"/>
      <c r="EA39" s="55"/>
      <c r="EB39" s="55"/>
      <c r="EC39" s="56"/>
      <c r="ED39" s="54"/>
      <c r="EE39" s="55"/>
      <c r="EF39" s="55"/>
      <c r="EG39" s="56"/>
      <c r="EH39" s="54"/>
      <c r="EI39" s="55"/>
      <c r="EJ39" s="55"/>
      <c r="EK39" s="56"/>
      <c r="EL39" s="54"/>
      <c r="EM39" s="55"/>
      <c r="EN39" s="55"/>
      <c r="EO39" s="56"/>
      <c r="EP39" s="54"/>
      <c r="EQ39" s="55"/>
      <c r="ER39" s="55"/>
      <c r="ES39" s="56"/>
      <c r="ET39" s="54"/>
      <c r="EU39" s="55"/>
      <c r="EV39" s="55"/>
      <c r="EW39" s="56"/>
      <c r="EX39" s="54"/>
      <c r="EY39" s="55"/>
      <c r="EZ39" s="55"/>
      <c r="FA39" s="56"/>
      <c r="FB39" s="54"/>
      <c r="FC39" s="55"/>
      <c r="FD39" s="55"/>
      <c r="FE39" s="56"/>
      <c r="FF39" s="54"/>
      <c r="FG39" s="55"/>
      <c r="FH39" s="55"/>
      <c r="FI39" s="56"/>
      <c r="FJ39" s="54"/>
      <c r="FK39" s="55"/>
      <c r="FL39" s="55"/>
      <c r="FM39" s="56"/>
      <c r="FN39" s="54"/>
      <c r="FO39" s="55"/>
      <c r="FP39" s="55"/>
      <c r="FQ39" s="56"/>
      <c r="FS39" s="449"/>
      <c r="FU39" s="2"/>
    </row>
    <row r="40" spans="1:177" ht="16.5" customHeight="1">
      <c r="A40" s="614"/>
      <c r="B40" s="615"/>
      <c r="C40" s="616"/>
      <c r="D40" s="617"/>
      <c r="E40" s="617"/>
      <c r="F40" s="605">
        <f>F38*$C38</f>
        <v>0</v>
      </c>
      <c r="G40" s="606"/>
      <c r="H40" s="605">
        <f>H38*$C38</f>
        <v>0</v>
      </c>
      <c r="I40" s="606"/>
      <c r="J40" s="607">
        <f>J38*$C38</f>
        <v>0</v>
      </c>
      <c r="K40" s="608"/>
      <c r="L40" s="608"/>
      <c r="M40" s="609"/>
      <c r="N40" s="607">
        <f>N38*$C38</f>
        <v>0</v>
      </c>
      <c r="O40" s="608"/>
      <c r="P40" s="608"/>
      <c r="Q40" s="609"/>
      <c r="R40" s="607">
        <f>R38*$C38</f>
        <v>0</v>
      </c>
      <c r="S40" s="608"/>
      <c r="T40" s="608"/>
      <c r="U40" s="609"/>
      <c r="V40" s="607">
        <f>V38*$C38</f>
        <v>0</v>
      </c>
      <c r="W40" s="608"/>
      <c r="X40" s="608"/>
      <c r="Y40" s="609"/>
      <c r="Z40" s="607"/>
      <c r="AA40" s="608"/>
      <c r="AB40" s="608"/>
      <c r="AC40" s="609"/>
      <c r="AD40" s="607"/>
      <c r="AE40" s="608"/>
      <c r="AF40" s="608"/>
      <c r="AG40" s="609"/>
      <c r="AH40" s="607"/>
      <c r="AI40" s="608"/>
      <c r="AJ40" s="608"/>
      <c r="AK40" s="609"/>
      <c r="AL40" s="607">
        <f>AL38*$C38</f>
        <v>1878.93</v>
      </c>
      <c r="AM40" s="608"/>
      <c r="AN40" s="608"/>
      <c r="AO40" s="609"/>
      <c r="AP40" s="607">
        <f>AP38*$C38</f>
        <v>2505.2399999999998</v>
      </c>
      <c r="AQ40" s="608"/>
      <c r="AR40" s="608"/>
      <c r="AS40" s="609"/>
      <c r="AT40" s="607">
        <f>AT38*$C38</f>
        <v>1878.93</v>
      </c>
      <c r="AU40" s="608"/>
      <c r="AV40" s="608"/>
      <c r="AW40" s="609"/>
      <c r="AX40" s="607">
        <f>AX38*$C38</f>
        <v>0</v>
      </c>
      <c r="AY40" s="608"/>
      <c r="AZ40" s="608"/>
      <c r="BA40" s="609"/>
      <c r="BB40" s="607"/>
      <c r="BC40" s="608"/>
      <c r="BD40" s="608"/>
      <c r="BE40" s="609"/>
      <c r="BF40" s="605"/>
      <c r="BG40" s="625"/>
      <c r="BH40" s="625"/>
      <c r="BI40" s="606"/>
      <c r="BJ40" s="607"/>
      <c r="BK40" s="608"/>
      <c r="BL40" s="608"/>
      <c r="BM40" s="609"/>
      <c r="BN40" s="607">
        <f>BN38*$C38</f>
        <v>0</v>
      </c>
      <c r="BO40" s="608"/>
      <c r="BP40" s="608"/>
      <c r="BQ40" s="608"/>
      <c r="BR40" s="607">
        <f>BR38*$C38</f>
        <v>0</v>
      </c>
      <c r="BS40" s="608"/>
      <c r="BT40" s="608"/>
      <c r="BU40" s="609"/>
      <c r="BV40" s="607">
        <f>BV38*$C38</f>
        <v>0</v>
      </c>
      <c r="BW40" s="608"/>
      <c r="BX40" s="608"/>
      <c r="BY40" s="609"/>
      <c r="BZ40" s="608">
        <f>BZ38*$C38</f>
        <v>0</v>
      </c>
      <c r="CA40" s="608"/>
      <c r="CB40" s="608"/>
      <c r="CC40" s="609"/>
      <c r="CD40" s="607">
        <f>CD38*$C38</f>
        <v>0</v>
      </c>
      <c r="CE40" s="608"/>
      <c r="CF40" s="608"/>
      <c r="CG40" s="609"/>
      <c r="CH40" s="607">
        <f>CH38*$C38</f>
        <v>0</v>
      </c>
      <c r="CI40" s="608"/>
      <c r="CJ40" s="608"/>
      <c r="CK40" s="609"/>
      <c r="CL40" s="607">
        <f>CL38*$C38</f>
        <v>0</v>
      </c>
      <c r="CM40" s="608"/>
      <c r="CN40" s="608"/>
      <c r="CO40" s="609"/>
      <c r="CP40" s="607">
        <f>CP38*$C38</f>
        <v>0</v>
      </c>
      <c r="CQ40" s="608"/>
      <c r="CR40" s="608"/>
      <c r="CS40" s="609"/>
      <c r="CT40" s="607">
        <f>CT38*$C38</f>
        <v>0</v>
      </c>
      <c r="CU40" s="608"/>
      <c r="CV40" s="608"/>
      <c r="CW40" s="609"/>
      <c r="CX40" s="607">
        <f>CX38*$C38</f>
        <v>0</v>
      </c>
      <c r="CY40" s="608"/>
      <c r="CZ40" s="608"/>
      <c r="DA40" s="609"/>
      <c r="DB40" s="607">
        <f>DB38*$C38</f>
        <v>0</v>
      </c>
      <c r="DC40" s="608"/>
      <c r="DD40" s="608"/>
      <c r="DE40" s="609"/>
      <c r="DF40" s="607">
        <f>DF38*$C38</f>
        <v>0</v>
      </c>
      <c r="DG40" s="608"/>
      <c r="DH40" s="608"/>
      <c r="DI40" s="609"/>
      <c r="DJ40" s="607">
        <f>DJ38*$C38</f>
        <v>0</v>
      </c>
      <c r="DK40" s="608"/>
      <c r="DL40" s="608"/>
      <c r="DM40" s="609"/>
      <c r="DN40" s="607">
        <f>DN38*$C38</f>
        <v>0</v>
      </c>
      <c r="DO40" s="608"/>
      <c r="DP40" s="608"/>
      <c r="DQ40" s="609"/>
      <c r="DR40" s="607">
        <f>DR38*$C38</f>
        <v>0</v>
      </c>
      <c r="DS40" s="608"/>
      <c r="DT40" s="608"/>
      <c r="DU40" s="609"/>
      <c r="DV40" s="607">
        <f>DV38*$C38</f>
        <v>0</v>
      </c>
      <c r="DW40" s="608"/>
      <c r="DX40" s="608"/>
      <c r="DY40" s="609"/>
      <c r="DZ40" s="607">
        <f>DZ38*$C38</f>
        <v>0</v>
      </c>
      <c r="EA40" s="608"/>
      <c r="EB40" s="608"/>
      <c r="EC40" s="609"/>
      <c r="ED40" s="607">
        <f>ED38*$C38</f>
        <v>0</v>
      </c>
      <c r="EE40" s="608"/>
      <c r="EF40" s="608"/>
      <c r="EG40" s="609"/>
      <c r="EH40" s="607">
        <f>EH38*$C38</f>
        <v>0</v>
      </c>
      <c r="EI40" s="608"/>
      <c r="EJ40" s="608"/>
      <c r="EK40" s="609"/>
      <c r="EL40" s="607">
        <f>EL38*$C38</f>
        <v>0</v>
      </c>
      <c r="EM40" s="608"/>
      <c r="EN40" s="608"/>
      <c r="EO40" s="609"/>
      <c r="EP40" s="607">
        <f>EP38*$C38</f>
        <v>0</v>
      </c>
      <c r="EQ40" s="608"/>
      <c r="ER40" s="608"/>
      <c r="ES40" s="609"/>
      <c r="ET40" s="607">
        <f>ET38*$C38</f>
        <v>0</v>
      </c>
      <c r="EU40" s="608"/>
      <c r="EV40" s="608"/>
      <c r="EW40" s="609"/>
      <c r="EX40" s="607">
        <f>EX38*$C38</f>
        <v>0</v>
      </c>
      <c r="EY40" s="608"/>
      <c r="EZ40" s="608"/>
      <c r="FA40" s="609"/>
      <c r="FB40" s="607">
        <f>FB38*$C38</f>
        <v>0</v>
      </c>
      <c r="FC40" s="608"/>
      <c r="FD40" s="608"/>
      <c r="FE40" s="609"/>
      <c r="FF40" s="607">
        <f>FF38*$C38</f>
        <v>0</v>
      </c>
      <c r="FG40" s="608"/>
      <c r="FH40" s="608"/>
      <c r="FI40" s="609"/>
      <c r="FJ40" s="607">
        <f>FJ38*$C38</f>
        <v>0</v>
      </c>
      <c r="FK40" s="608"/>
      <c r="FL40" s="608"/>
      <c r="FM40" s="609"/>
      <c r="FN40" s="607">
        <f>FN38*$C38</f>
        <v>0</v>
      </c>
      <c r="FO40" s="608"/>
      <c r="FP40" s="608"/>
      <c r="FQ40" s="609"/>
      <c r="FS40" s="449">
        <f>SUM(F40:FQ40)</f>
        <v>6263.1</v>
      </c>
      <c r="FU40" s="2">
        <f t="shared" si="0"/>
        <v>0</v>
      </c>
    </row>
    <row r="41" spans="1:177" ht="16.5" customHeight="1">
      <c r="A41" s="612">
        <v>11</v>
      </c>
      <c r="B41" s="615" t="str">
        <f>IF(A41&lt;&gt;0,INDEX(RESUMO!$A$10:$H$486,MATCH(A41,RESUMO!$A$10:$A$486,0),2),0)</f>
        <v>REDE DE DADOS</v>
      </c>
      <c r="C41" s="616">
        <f>IF(A41&lt;&gt;0,INDEX(RESUMO!$A$10:$H$486,MATCH(A41,RESUMO!$A$10:$A$486,0),5),0)</f>
        <v>19567.93</v>
      </c>
      <c r="D41" s="617">
        <f>IF(A41&lt;&gt;0,INDEX(RESUMO!$A$10:$H$486,MATCH(A41,RESUMO!$A$10:$A$486,0),8),0)</f>
        <v>2.1000000000000001E-2</v>
      </c>
      <c r="E41" s="617">
        <f>IF(A41&lt;&gt;0,INDEX(RESUMO!$A$10:$I$486,MATCH(A41,RESUMO!$A$10:$A$486,0),8),0)</f>
        <v>2.1000000000000001E-2</v>
      </c>
      <c r="F41" s="618"/>
      <c r="G41" s="619"/>
      <c r="H41" s="618"/>
      <c r="I41" s="619"/>
      <c r="J41" s="602"/>
      <c r="K41" s="603"/>
      <c r="L41" s="603"/>
      <c r="M41" s="604"/>
      <c r="N41" s="602"/>
      <c r="O41" s="603"/>
      <c r="P41" s="603"/>
      <c r="Q41" s="604"/>
      <c r="R41" s="602"/>
      <c r="S41" s="603"/>
      <c r="T41" s="603"/>
      <c r="U41" s="604"/>
      <c r="V41" s="602"/>
      <c r="W41" s="603"/>
      <c r="X41" s="603"/>
      <c r="Y41" s="604"/>
      <c r="Z41" s="602"/>
      <c r="AA41" s="603"/>
      <c r="AB41" s="603"/>
      <c r="AC41" s="604"/>
      <c r="AD41" s="602"/>
      <c r="AE41" s="603"/>
      <c r="AF41" s="603"/>
      <c r="AG41" s="604"/>
      <c r="AH41" s="602"/>
      <c r="AI41" s="603"/>
      <c r="AJ41" s="603"/>
      <c r="AK41" s="604"/>
      <c r="AL41" s="602">
        <v>0.25</v>
      </c>
      <c r="AM41" s="603"/>
      <c r="AN41" s="603"/>
      <c r="AO41" s="604"/>
      <c r="AP41" s="602">
        <v>0.35</v>
      </c>
      <c r="AQ41" s="603"/>
      <c r="AR41" s="603"/>
      <c r="AS41" s="604"/>
      <c r="AT41" s="602">
        <v>0.4</v>
      </c>
      <c r="AU41" s="603"/>
      <c r="AV41" s="603"/>
      <c r="AW41" s="604"/>
      <c r="AX41" s="602"/>
      <c r="AY41" s="603"/>
      <c r="AZ41" s="603"/>
      <c r="BA41" s="604"/>
      <c r="BB41" s="602"/>
      <c r="BC41" s="603"/>
      <c r="BD41" s="603"/>
      <c r="BE41" s="604"/>
      <c r="BF41" s="602"/>
      <c r="BG41" s="603"/>
      <c r="BH41" s="603"/>
      <c r="BI41" s="604"/>
      <c r="BJ41" s="602"/>
      <c r="BK41" s="603"/>
      <c r="BL41" s="603"/>
      <c r="BM41" s="604"/>
      <c r="BN41" s="602"/>
      <c r="BO41" s="603"/>
      <c r="BP41" s="603"/>
      <c r="BQ41" s="603"/>
      <c r="BR41" s="602"/>
      <c r="BS41" s="603"/>
      <c r="BT41" s="603"/>
      <c r="BU41" s="604"/>
      <c r="BV41" s="602"/>
      <c r="BW41" s="603"/>
      <c r="BX41" s="603"/>
      <c r="BY41" s="604"/>
      <c r="BZ41" s="603"/>
      <c r="CA41" s="603"/>
      <c r="CB41" s="603"/>
      <c r="CC41" s="604"/>
      <c r="CD41" s="602"/>
      <c r="CE41" s="603"/>
      <c r="CF41" s="603"/>
      <c r="CG41" s="604"/>
      <c r="CH41" s="602"/>
      <c r="CI41" s="603"/>
      <c r="CJ41" s="603"/>
      <c r="CK41" s="604"/>
      <c r="CL41" s="602"/>
      <c r="CM41" s="603"/>
      <c r="CN41" s="603"/>
      <c r="CO41" s="604"/>
      <c r="CP41" s="602"/>
      <c r="CQ41" s="603"/>
      <c r="CR41" s="603"/>
      <c r="CS41" s="604"/>
      <c r="CT41" s="602"/>
      <c r="CU41" s="603"/>
      <c r="CV41" s="603"/>
      <c r="CW41" s="604"/>
      <c r="CX41" s="602"/>
      <c r="CY41" s="603"/>
      <c r="CZ41" s="603"/>
      <c r="DA41" s="604"/>
      <c r="DB41" s="602"/>
      <c r="DC41" s="603"/>
      <c r="DD41" s="603"/>
      <c r="DE41" s="604"/>
      <c r="DF41" s="602"/>
      <c r="DG41" s="603"/>
      <c r="DH41" s="603"/>
      <c r="DI41" s="604"/>
      <c r="DJ41" s="602"/>
      <c r="DK41" s="603"/>
      <c r="DL41" s="603"/>
      <c r="DM41" s="604"/>
      <c r="DN41" s="602"/>
      <c r="DO41" s="603"/>
      <c r="DP41" s="603"/>
      <c r="DQ41" s="604"/>
      <c r="DR41" s="602"/>
      <c r="DS41" s="603"/>
      <c r="DT41" s="603"/>
      <c r="DU41" s="604"/>
      <c r="DV41" s="602"/>
      <c r="DW41" s="603"/>
      <c r="DX41" s="603"/>
      <c r="DY41" s="604"/>
      <c r="DZ41" s="602"/>
      <c r="EA41" s="603"/>
      <c r="EB41" s="603"/>
      <c r="EC41" s="604"/>
      <c r="ED41" s="602"/>
      <c r="EE41" s="603"/>
      <c r="EF41" s="603"/>
      <c r="EG41" s="604"/>
      <c r="EH41" s="602"/>
      <c r="EI41" s="603"/>
      <c r="EJ41" s="603"/>
      <c r="EK41" s="604"/>
      <c r="EL41" s="602"/>
      <c r="EM41" s="603"/>
      <c r="EN41" s="603"/>
      <c r="EO41" s="604"/>
      <c r="EP41" s="602"/>
      <c r="EQ41" s="603"/>
      <c r="ER41" s="603"/>
      <c r="ES41" s="604"/>
      <c r="ET41" s="602"/>
      <c r="EU41" s="603"/>
      <c r="EV41" s="603"/>
      <c r="EW41" s="604"/>
      <c r="EX41" s="602"/>
      <c r="EY41" s="603"/>
      <c r="EZ41" s="603"/>
      <c r="FA41" s="604"/>
      <c r="FB41" s="602"/>
      <c r="FC41" s="603"/>
      <c r="FD41" s="603"/>
      <c r="FE41" s="604"/>
      <c r="FF41" s="602"/>
      <c r="FG41" s="603"/>
      <c r="FH41" s="603"/>
      <c r="FI41" s="604"/>
      <c r="FJ41" s="602"/>
      <c r="FK41" s="603"/>
      <c r="FL41" s="603"/>
      <c r="FM41" s="604"/>
      <c r="FN41" s="602"/>
      <c r="FO41" s="603"/>
      <c r="FP41" s="603"/>
      <c r="FQ41" s="604"/>
      <c r="FS41" s="448">
        <f>SUM(F41:FQ41)</f>
        <v>1</v>
      </c>
      <c r="FU41" s="2"/>
    </row>
    <row r="42" spans="1:177" ht="12.95" customHeight="1">
      <c r="A42" s="613"/>
      <c r="B42" s="615"/>
      <c r="C42" s="616"/>
      <c r="D42" s="617"/>
      <c r="E42" s="617"/>
      <c r="F42" s="54"/>
      <c r="G42" s="56"/>
      <c r="H42" s="54"/>
      <c r="I42" s="56"/>
      <c r="J42" s="54"/>
      <c r="K42" s="55"/>
      <c r="L42" s="55"/>
      <c r="M42" s="56"/>
      <c r="N42" s="54"/>
      <c r="O42" s="55"/>
      <c r="P42" s="55"/>
      <c r="Q42" s="55"/>
      <c r="R42" s="54"/>
      <c r="S42" s="55"/>
      <c r="T42" s="55"/>
      <c r="U42" s="55"/>
      <c r="V42" s="54"/>
      <c r="W42" s="55"/>
      <c r="X42" s="55"/>
      <c r="Y42" s="55"/>
      <c r="Z42" s="54"/>
      <c r="AA42" s="55"/>
      <c r="AB42" s="55"/>
      <c r="AC42" s="55"/>
      <c r="AD42" s="54"/>
      <c r="AE42" s="55"/>
      <c r="AF42" s="55"/>
      <c r="AG42" s="55"/>
      <c r="AH42" s="54"/>
      <c r="AI42" s="55"/>
      <c r="AJ42" s="55"/>
      <c r="AK42" s="55"/>
      <c r="AL42" s="54" t="s">
        <v>105</v>
      </c>
      <c r="AM42" s="55" t="s">
        <v>105</v>
      </c>
      <c r="AN42" s="55" t="s">
        <v>105</v>
      </c>
      <c r="AO42" s="55" t="s">
        <v>105</v>
      </c>
      <c r="AP42" s="54" t="s">
        <v>105</v>
      </c>
      <c r="AQ42" s="55" t="s">
        <v>105</v>
      </c>
      <c r="AR42" s="55" t="s">
        <v>105</v>
      </c>
      <c r="AS42" s="55" t="s">
        <v>105</v>
      </c>
      <c r="AT42" s="54" t="s">
        <v>105</v>
      </c>
      <c r="AU42" s="55" t="s">
        <v>105</v>
      </c>
      <c r="AV42" s="55" t="s">
        <v>105</v>
      </c>
      <c r="AW42" s="55" t="s">
        <v>105</v>
      </c>
      <c r="AX42" s="54"/>
      <c r="AY42" s="55"/>
      <c r="AZ42" s="55"/>
      <c r="BA42" s="56"/>
      <c r="BB42" s="54"/>
      <c r="BC42" s="55"/>
      <c r="BD42" s="55"/>
      <c r="BE42" s="55"/>
      <c r="BF42" s="54"/>
      <c r="BG42" s="55"/>
      <c r="BH42" s="55"/>
      <c r="BI42" s="55"/>
      <c r="BJ42" s="54"/>
      <c r="BK42" s="55"/>
      <c r="BL42" s="55"/>
      <c r="BM42" s="55"/>
      <c r="BN42" s="54"/>
      <c r="BO42" s="55"/>
      <c r="BP42" s="55"/>
      <c r="BQ42" s="55"/>
      <c r="BR42" s="54"/>
      <c r="BS42" s="55"/>
      <c r="BT42" s="55"/>
      <c r="BU42" s="56"/>
      <c r="BV42" s="54"/>
      <c r="BW42" s="55"/>
      <c r="BX42" s="55"/>
      <c r="BY42" s="56"/>
      <c r="BZ42" s="55"/>
      <c r="CA42" s="55"/>
      <c r="CB42" s="55"/>
      <c r="CC42" s="56"/>
      <c r="CD42" s="54"/>
      <c r="CE42" s="55"/>
      <c r="CF42" s="55"/>
      <c r="CG42" s="56"/>
      <c r="CH42" s="54"/>
      <c r="CI42" s="55"/>
      <c r="CJ42" s="55"/>
      <c r="CK42" s="56"/>
      <c r="CL42" s="54"/>
      <c r="CM42" s="55"/>
      <c r="CN42" s="55"/>
      <c r="CO42" s="56"/>
      <c r="CP42" s="54"/>
      <c r="CQ42" s="55"/>
      <c r="CR42" s="55"/>
      <c r="CS42" s="56"/>
      <c r="CT42" s="54"/>
      <c r="CU42" s="55"/>
      <c r="CV42" s="55"/>
      <c r="CW42" s="56"/>
      <c r="CX42" s="54"/>
      <c r="CY42" s="55"/>
      <c r="CZ42" s="55"/>
      <c r="DA42" s="56"/>
      <c r="DB42" s="54"/>
      <c r="DC42" s="55"/>
      <c r="DD42" s="55"/>
      <c r="DE42" s="56"/>
      <c r="DF42" s="54"/>
      <c r="DG42" s="55"/>
      <c r="DH42" s="55"/>
      <c r="DI42" s="56"/>
      <c r="DJ42" s="54"/>
      <c r="DK42" s="55"/>
      <c r="DL42" s="55"/>
      <c r="DM42" s="56"/>
      <c r="DN42" s="54"/>
      <c r="DO42" s="55"/>
      <c r="DP42" s="55"/>
      <c r="DQ42" s="56"/>
      <c r="DR42" s="54"/>
      <c r="DS42" s="55"/>
      <c r="DT42" s="55"/>
      <c r="DU42" s="56"/>
      <c r="DV42" s="54"/>
      <c r="DW42" s="55"/>
      <c r="DX42" s="55"/>
      <c r="DY42" s="56"/>
      <c r="DZ42" s="54"/>
      <c r="EA42" s="55"/>
      <c r="EB42" s="55"/>
      <c r="EC42" s="56"/>
      <c r="ED42" s="54"/>
      <c r="EE42" s="55"/>
      <c r="EF42" s="55"/>
      <c r="EG42" s="56"/>
      <c r="EH42" s="54"/>
      <c r="EI42" s="55"/>
      <c r="EJ42" s="55"/>
      <c r="EK42" s="56"/>
      <c r="EL42" s="54"/>
      <c r="EM42" s="55"/>
      <c r="EN42" s="55"/>
      <c r="EO42" s="56"/>
      <c r="EP42" s="54"/>
      <c r="EQ42" s="55"/>
      <c r="ER42" s="55"/>
      <c r="ES42" s="56"/>
      <c r="ET42" s="54"/>
      <c r="EU42" s="55"/>
      <c r="EV42" s="55"/>
      <c r="EW42" s="56"/>
      <c r="EX42" s="54"/>
      <c r="EY42" s="55"/>
      <c r="EZ42" s="55"/>
      <c r="FA42" s="56"/>
      <c r="FB42" s="54"/>
      <c r="FC42" s="55"/>
      <c r="FD42" s="55"/>
      <c r="FE42" s="56"/>
      <c r="FF42" s="54"/>
      <c r="FG42" s="55"/>
      <c r="FH42" s="55"/>
      <c r="FI42" s="56"/>
      <c r="FJ42" s="54"/>
      <c r="FK42" s="55"/>
      <c r="FL42" s="55"/>
      <c r="FM42" s="56"/>
      <c r="FN42" s="54"/>
      <c r="FO42" s="55"/>
      <c r="FP42" s="55"/>
      <c r="FQ42" s="56"/>
      <c r="FS42" s="449"/>
      <c r="FU42" s="2"/>
    </row>
    <row r="43" spans="1:177" ht="16.5" customHeight="1">
      <c r="A43" s="614"/>
      <c r="B43" s="615"/>
      <c r="C43" s="616"/>
      <c r="D43" s="617"/>
      <c r="E43" s="617"/>
      <c r="F43" s="605">
        <f>F41*$C41</f>
        <v>0</v>
      </c>
      <c r="G43" s="606"/>
      <c r="H43" s="605">
        <f>H41*$C41</f>
        <v>0</v>
      </c>
      <c r="I43" s="606"/>
      <c r="J43" s="607">
        <f>J41*$C41</f>
        <v>0</v>
      </c>
      <c r="K43" s="608"/>
      <c r="L43" s="608"/>
      <c r="M43" s="609"/>
      <c r="N43" s="607">
        <f>N41*$C41</f>
        <v>0</v>
      </c>
      <c r="O43" s="608"/>
      <c r="P43" s="608"/>
      <c r="Q43" s="609"/>
      <c r="R43" s="607">
        <f>R41*$C41</f>
        <v>0</v>
      </c>
      <c r="S43" s="608"/>
      <c r="T43" s="608"/>
      <c r="U43" s="609"/>
      <c r="V43" s="607"/>
      <c r="W43" s="608"/>
      <c r="X43" s="608"/>
      <c r="Y43" s="609"/>
      <c r="Z43" s="607"/>
      <c r="AA43" s="608"/>
      <c r="AB43" s="608"/>
      <c r="AC43" s="609"/>
      <c r="AD43" s="607"/>
      <c r="AE43" s="608"/>
      <c r="AF43" s="608"/>
      <c r="AG43" s="609"/>
      <c r="AH43" s="607">
        <f>AH41*$C41</f>
        <v>0</v>
      </c>
      <c r="AI43" s="608"/>
      <c r="AJ43" s="608"/>
      <c r="AK43" s="609"/>
      <c r="AL43" s="607">
        <f>AL41*$C41</f>
        <v>4891.9799999999996</v>
      </c>
      <c r="AM43" s="608"/>
      <c r="AN43" s="608"/>
      <c r="AO43" s="609"/>
      <c r="AP43" s="607">
        <f>AP41*$C41</f>
        <v>6848.78</v>
      </c>
      <c r="AQ43" s="608"/>
      <c r="AR43" s="608"/>
      <c r="AS43" s="609"/>
      <c r="AT43" s="607">
        <f>AT41*$C41</f>
        <v>7827.17</v>
      </c>
      <c r="AU43" s="608"/>
      <c r="AV43" s="608"/>
      <c r="AW43" s="609"/>
      <c r="AX43" s="607">
        <f>AX41*$C41</f>
        <v>0</v>
      </c>
      <c r="AY43" s="608"/>
      <c r="AZ43" s="608"/>
      <c r="BA43" s="609"/>
      <c r="BB43" s="605">
        <f>BB41*$C41</f>
        <v>0</v>
      </c>
      <c r="BC43" s="625"/>
      <c r="BD43" s="625"/>
      <c r="BE43" s="606"/>
      <c r="BF43" s="605">
        <f>BF41*$C41</f>
        <v>0</v>
      </c>
      <c r="BG43" s="625"/>
      <c r="BH43" s="625"/>
      <c r="BI43" s="606"/>
      <c r="BJ43" s="607">
        <f>BJ41*$C41</f>
        <v>0</v>
      </c>
      <c r="BK43" s="608"/>
      <c r="BL43" s="608"/>
      <c r="BM43" s="609"/>
      <c r="BN43" s="607">
        <f>BN41*$C41</f>
        <v>0</v>
      </c>
      <c r="BO43" s="608"/>
      <c r="BP43" s="608"/>
      <c r="BQ43" s="608"/>
      <c r="BR43" s="607">
        <f>BR41*$C41</f>
        <v>0</v>
      </c>
      <c r="BS43" s="608"/>
      <c r="BT43" s="608"/>
      <c r="BU43" s="609"/>
      <c r="BV43" s="607">
        <f>BV41*$C41</f>
        <v>0</v>
      </c>
      <c r="BW43" s="608"/>
      <c r="BX43" s="608"/>
      <c r="BY43" s="609"/>
      <c r="BZ43" s="608">
        <f>BZ41*$C41</f>
        <v>0</v>
      </c>
      <c r="CA43" s="608"/>
      <c r="CB43" s="608"/>
      <c r="CC43" s="609"/>
      <c r="CD43" s="607">
        <f>CD41*$C41</f>
        <v>0</v>
      </c>
      <c r="CE43" s="608"/>
      <c r="CF43" s="608"/>
      <c r="CG43" s="609"/>
      <c r="CH43" s="607">
        <f>CH41*$C41</f>
        <v>0</v>
      </c>
      <c r="CI43" s="608"/>
      <c r="CJ43" s="608"/>
      <c r="CK43" s="609"/>
      <c r="CL43" s="607">
        <f>CL41*$C41</f>
        <v>0</v>
      </c>
      <c r="CM43" s="608"/>
      <c r="CN43" s="608"/>
      <c r="CO43" s="609"/>
      <c r="CP43" s="607">
        <f>CP41*$C41</f>
        <v>0</v>
      </c>
      <c r="CQ43" s="608"/>
      <c r="CR43" s="608"/>
      <c r="CS43" s="609"/>
      <c r="CT43" s="607">
        <f>CT41*$C41</f>
        <v>0</v>
      </c>
      <c r="CU43" s="608"/>
      <c r="CV43" s="608"/>
      <c r="CW43" s="609"/>
      <c r="CX43" s="607">
        <f>CX41*$C41</f>
        <v>0</v>
      </c>
      <c r="CY43" s="608"/>
      <c r="CZ43" s="608"/>
      <c r="DA43" s="609"/>
      <c r="DB43" s="607">
        <f>DB41*$C41</f>
        <v>0</v>
      </c>
      <c r="DC43" s="608"/>
      <c r="DD43" s="608"/>
      <c r="DE43" s="609"/>
      <c r="DF43" s="607">
        <f>DF41*$C41</f>
        <v>0</v>
      </c>
      <c r="DG43" s="608"/>
      <c r="DH43" s="608"/>
      <c r="DI43" s="609"/>
      <c r="DJ43" s="607">
        <f>DJ41*$C41</f>
        <v>0</v>
      </c>
      <c r="DK43" s="608"/>
      <c r="DL43" s="608"/>
      <c r="DM43" s="609"/>
      <c r="DN43" s="607">
        <f>DN41*$C41</f>
        <v>0</v>
      </c>
      <c r="DO43" s="608"/>
      <c r="DP43" s="608"/>
      <c r="DQ43" s="609"/>
      <c r="DR43" s="607">
        <f>DR41*$C41</f>
        <v>0</v>
      </c>
      <c r="DS43" s="608"/>
      <c r="DT43" s="608"/>
      <c r="DU43" s="609"/>
      <c r="DV43" s="607">
        <f>DV41*$C41</f>
        <v>0</v>
      </c>
      <c r="DW43" s="608"/>
      <c r="DX43" s="608"/>
      <c r="DY43" s="609"/>
      <c r="DZ43" s="607">
        <f>DZ41*$C41</f>
        <v>0</v>
      </c>
      <c r="EA43" s="608"/>
      <c r="EB43" s="608"/>
      <c r="EC43" s="609"/>
      <c r="ED43" s="607">
        <f>ED41*$C41</f>
        <v>0</v>
      </c>
      <c r="EE43" s="608"/>
      <c r="EF43" s="608"/>
      <c r="EG43" s="609"/>
      <c r="EH43" s="607">
        <f>EH41*$C41</f>
        <v>0</v>
      </c>
      <c r="EI43" s="608"/>
      <c r="EJ43" s="608"/>
      <c r="EK43" s="609"/>
      <c r="EL43" s="607">
        <f>EL41*$C41</f>
        <v>0</v>
      </c>
      <c r="EM43" s="608"/>
      <c r="EN43" s="608"/>
      <c r="EO43" s="609"/>
      <c r="EP43" s="607">
        <f>EP41*$C41</f>
        <v>0</v>
      </c>
      <c r="EQ43" s="608"/>
      <c r="ER43" s="608"/>
      <c r="ES43" s="609"/>
      <c r="ET43" s="607">
        <f>ET41*$C41</f>
        <v>0</v>
      </c>
      <c r="EU43" s="608"/>
      <c r="EV43" s="608"/>
      <c r="EW43" s="609"/>
      <c r="EX43" s="607">
        <f>EX41*$C41</f>
        <v>0</v>
      </c>
      <c r="EY43" s="608"/>
      <c r="EZ43" s="608"/>
      <c r="FA43" s="609"/>
      <c r="FB43" s="607">
        <f>FB41*$C41</f>
        <v>0</v>
      </c>
      <c r="FC43" s="608"/>
      <c r="FD43" s="608"/>
      <c r="FE43" s="609"/>
      <c r="FF43" s="607">
        <f>FF41*$C41</f>
        <v>0</v>
      </c>
      <c r="FG43" s="608"/>
      <c r="FH43" s="608"/>
      <c r="FI43" s="609"/>
      <c r="FJ43" s="607">
        <f>FJ41*$C41</f>
        <v>0</v>
      </c>
      <c r="FK43" s="608"/>
      <c r="FL43" s="608"/>
      <c r="FM43" s="609"/>
      <c r="FN43" s="607">
        <f>FN41*$C41</f>
        <v>0</v>
      </c>
      <c r="FO43" s="608"/>
      <c r="FP43" s="608"/>
      <c r="FQ43" s="609"/>
      <c r="FS43" s="449">
        <f>SUM(F43:FQ43)</f>
        <v>19567.93</v>
      </c>
      <c r="FU43" s="2">
        <f t="shared" si="0"/>
        <v>0</v>
      </c>
    </row>
    <row r="44" spans="1:177" ht="16.5" customHeight="1">
      <c r="A44" s="612">
        <v>12</v>
      </c>
      <c r="B44" s="615" t="str">
        <f>IF(A44&lt;&gt;0,INDEX(RESUMO!$A$10:$H$486,MATCH(A44,RESUMO!$A$10:$A$486,0),2),0)</f>
        <v>SPDA</v>
      </c>
      <c r="C44" s="616">
        <f>IF(A44&lt;&gt;0,INDEX(RESUMO!$A$10:$H$486,MATCH(A44,RESUMO!$A$10:$A$486,0),5),0)</f>
        <v>15503.22</v>
      </c>
      <c r="D44" s="617">
        <f>IF(A44&lt;&gt;0,INDEX(RESUMO!$A$10:$H$486,MATCH(A44,RESUMO!$A$10:$A$486,0),8),0)</f>
        <v>1.6E-2</v>
      </c>
      <c r="E44" s="617">
        <f>IF(A44&lt;&gt;0,INDEX(RESUMO!$A$10:$I$486,MATCH(A44,RESUMO!$A$10:$A$486,0),8),0)</f>
        <v>1.6E-2</v>
      </c>
      <c r="F44" s="618"/>
      <c r="G44" s="619"/>
      <c r="H44" s="618"/>
      <c r="I44" s="619"/>
      <c r="J44" s="602"/>
      <c r="K44" s="603"/>
      <c r="L44" s="603"/>
      <c r="M44" s="604"/>
      <c r="N44" s="602"/>
      <c r="O44" s="603"/>
      <c r="P44" s="603"/>
      <c r="Q44" s="604"/>
      <c r="R44" s="602"/>
      <c r="S44" s="603"/>
      <c r="T44" s="603"/>
      <c r="U44" s="604"/>
      <c r="V44" s="602"/>
      <c r="W44" s="603"/>
      <c r="X44" s="603"/>
      <c r="Y44" s="604"/>
      <c r="Z44" s="602"/>
      <c r="AA44" s="603"/>
      <c r="AB44" s="603"/>
      <c r="AC44" s="604"/>
      <c r="AD44" s="602"/>
      <c r="AE44" s="603"/>
      <c r="AF44" s="603"/>
      <c r="AG44" s="604"/>
      <c r="AH44" s="618"/>
      <c r="AI44" s="624"/>
      <c r="AJ44" s="624"/>
      <c r="AK44" s="619"/>
      <c r="AL44" s="602">
        <v>0.2</v>
      </c>
      <c r="AM44" s="603"/>
      <c r="AN44" s="603"/>
      <c r="AO44" s="604"/>
      <c r="AP44" s="602">
        <v>0.35</v>
      </c>
      <c r="AQ44" s="603"/>
      <c r="AR44" s="603"/>
      <c r="AS44" s="604"/>
      <c r="AT44" s="602">
        <v>0.45</v>
      </c>
      <c r="AU44" s="603"/>
      <c r="AV44" s="603"/>
      <c r="AW44" s="604"/>
      <c r="AX44" s="602"/>
      <c r="AY44" s="603"/>
      <c r="AZ44" s="603"/>
      <c r="BA44" s="604"/>
      <c r="BB44" s="602"/>
      <c r="BC44" s="603"/>
      <c r="BD44" s="603"/>
      <c r="BE44" s="604"/>
      <c r="BF44" s="602"/>
      <c r="BG44" s="603"/>
      <c r="BH44" s="603"/>
      <c r="BI44" s="604"/>
      <c r="BJ44" s="618"/>
      <c r="BK44" s="624"/>
      <c r="BL44" s="624"/>
      <c r="BM44" s="619"/>
      <c r="BN44" s="602"/>
      <c r="BO44" s="603"/>
      <c r="BP44" s="603"/>
      <c r="BQ44" s="603"/>
      <c r="BR44" s="602"/>
      <c r="BS44" s="603"/>
      <c r="BT44" s="603"/>
      <c r="BU44" s="604"/>
      <c r="BV44" s="602"/>
      <c r="BW44" s="603"/>
      <c r="BX44" s="603"/>
      <c r="BY44" s="604"/>
      <c r="BZ44" s="603"/>
      <c r="CA44" s="603"/>
      <c r="CB44" s="603"/>
      <c r="CC44" s="604"/>
      <c r="CD44" s="602"/>
      <c r="CE44" s="603"/>
      <c r="CF44" s="603"/>
      <c r="CG44" s="604"/>
      <c r="CH44" s="602"/>
      <c r="CI44" s="603"/>
      <c r="CJ44" s="603"/>
      <c r="CK44" s="604"/>
      <c r="CL44" s="602"/>
      <c r="CM44" s="603"/>
      <c r="CN44" s="603"/>
      <c r="CO44" s="604"/>
      <c r="CP44" s="602"/>
      <c r="CQ44" s="603"/>
      <c r="CR44" s="603"/>
      <c r="CS44" s="604"/>
      <c r="CT44" s="602"/>
      <c r="CU44" s="603"/>
      <c r="CV44" s="603"/>
      <c r="CW44" s="604"/>
      <c r="CX44" s="602"/>
      <c r="CY44" s="603"/>
      <c r="CZ44" s="603"/>
      <c r="DA44" s="604"/>
      <c r="DB44" s="602"/>
      <c r="DC44" s="603"/>
      <c r="DD44" s="603"/>
      <c r="DE44" s="604"/>
      <c r="DF44" s="602"/>
      <c r="DG44" s="603"/>
      <c r="DH44" s="603"/>
      <c r="DI44" s="604"/>
      <c r="DJ44" s="602"/>
      <c r="DK44" s="603"/>
      <c r="DL44" s="603"/>
      <c r="DM44" s="604"/>
      <c r="DN44" s="602"/>
      <c r="DO44" s="603"/>
      <c r="DP44" s="603"/>
      <c r="DQ44" s="604"/>
      <c r="DR44" s="602"/>
      <c r="DS44" s="603"/>
      <c r="DT44" s="603"/>
      <c r="DU44" s="604"/>
      <c r="DV44" s="602"/>
      <c r="DW44" s="603"/>
      <c r="DX44" s="603"/>
      <c r="DY44" s="604"/>
      <c r="DZ44" s="602"/>
      <c r="EA44" s="603"/>
      <c r="EB44" s="603"/>
      <c r="EC44" s="604"/>
      <c r="ED44" s="602"/>
      <c r="EE44" s="603"/>
      <c r="EF44" s="603"/>
      <c r="EG44" s="604"/>
      <c r="EH44" s="602"/>
      <c r="EI44" s="603"/>
      <c r="EJ44" s="603"/>
      <c r="EK44" s="604"/>
      <c r="EL44" s="602"/>
      <c r="EM44" s="603"/>
      <c r="EN44" s="603"/>
      <c r="EO44" s="604"/>
      <c r="EP44" s="602"/>
      <c r="EQ44" s="603"/>
      <c r="ER44" s="603"/>
      <c r="ES44" s="604"/>
      <c r="ET44" s="602"/>
      <c r="EU44" s="603"/>
      <c r="EV44" s="603"/>
      <c r="EW44" s="604"/>
      <c r="EX44" s="602"/>
      <c r="EY44" s="603"/>
      <c r="EZ44" s="603"/>
      <c r="FA44" s="604"/>
      <c r="FB44" s="602"/>
      <c r="FC44" s="603"/>
      <c r="FD44" s="603"/>
      <c r="FE44" s="604"/>
      <c r="FF44" s="602"/>
      <c r="FG44" s="603"/>
      <c r="FH44" s="603"/>
      <c r="FI44" s="604"/>
      <c r="FJ44" s="602"/>
      <c r="FK44" s="603"/>
      <c r="FL44" s="603"/>
      <c r="FM44" s="604"/>
      <c r="FN44" s="602"/>
      <c r="FO44" s="603"/>
      <c r="FP44" s="603"/>
      <c r="FQ44" s="604"/>
      <c r="FS44" s="448">
        <f>SUM(F44:FQ44)</f>
        <v>1</v>
      </c>
      <c r="FU44" s="2"/>
    </row>
    <row r="45" spans="1:177" ht="12.95" customHeight="1">
      <c r="A45" s="613"/>
      <c r="B45" s="615"/>
      <c r="C45" s="616"/>
      <c r="D45" s="617"/>
      <c r="E45" s="617"/>
      <c r="F45" s="54"/>
      <c r="G45" s="56"/>
      <c r="H45" s="54"/>
      <c r="I45" s="56"/>
      <c r="J45" s="54"/>
      <c r="K45" s="55"/>
      <c r="L45" s="55"/>
      <c r="M45" s="56"/>
      <c r="N45" s="54"/>
      <c r="O45" s="55"/>
      <c r="P45" s="55"/>
      <c r="Q45" s="55"/>
      <c r="R45" s="54"/>
      <c r="S45" s="55"/>
      <c r="T45" s="55"/>
      <c r="U45" s="55"/>
      <c r="V45" s="54"/>
      <c r="W45" s="55"/>
      <c r="X45" s="55"/>
      <c r="Y45" s="55"/>
      <c r="Z45" s="54"/>
      <c r="AA45" s="55"/>
      <c r="AB45" s="55"/>
      <c r="AC45" s="55"/>
      <c r="AD45" s="54"/>
      <c r="AE45" s="55"/>
      <c r="AF45" s="55"/>
      <c r="AG45" s="55"/>
      <c r="AH45" s="54"/>
      <c r="AI45" s="55"/>
      <c r="AJ45" s="55"/>
      <c r="AK45" s="55"/>
      <c r="AL45" s="54" t="s">
        <v>105</v>
      </c>
      <c r="AM45" s="55" t="s">
        <v>105</v>
      </c>
      <c r="AN45" s="55" t="s">
        <v>105</v>
      </c>
      <c r="AO45" s="55" t="s">
        <v>105</v>
      </c>
      <c r="AP45" s="54" t="s">
        <v>105</v>
      </c>
      <c r="AQ45" s="55" t="s">
        <v>105</v>
      </c>
      <c r="AR45" s="55" t="s">
        <v>105</v>
      </c>
      <c r="AS45" s="55" t="s">
        <v>105</v>
      </c>
      <c r="AT45" s="54" t="s">
        <v>105</v>
      </c>
      <c r="AU45" s="55" t="s">
        <v>105</v>
      </c>
      <c r="AV45" s="55" t="s">
        <v>105</v>
      </c>
      <c r="AW45" s="55" t="s">
        <v>105</v>
      </c>
      <c r="AX45" s="54"/>
      <c r="AY45" s="55"/>
      <c r="AZ45" s="55"/>
      <c r="BA45" s="56"/>
      <c r="BB45" s="54"/>
      <c r="BC45" s="55"/>
      <c r="BD45" s="55"/>
      <c r="BE45" s="55"/>
      <c r="BF45" s="54"/>
      <c r="BG45" s="55"/>
      <c r="BH45" s="55"/>
      <c r="BI45" s="55"/>
      <c r="BJ45" s="54"/>
      <c r="BK45" s="55"/>
      <c r="BL45" s="55"/>
      <c r="BM45" s="55"/>
      <c r="BN45" s="54"/>
      <c r="BO45" s="55"/>
      <c r="BP45" s="55"/>
      <c r="BQ45" s="55"/>
      <c r="BR45" s="54"/>
      <c r="BS45" s="55"/>
      <c r="BT45" s="55"/>
      <c r="BU45" s="56"/>
      <c r="BV45" s="54"/>
      <c r="BW45" s="55"/>
      <c r="BX45" s="55"/>
      <c r="BY45" s="56"/>
      <c r="BZ45" s="55"/>
      <c r="CA45" s="55"/>
      <c r="CB45" s="55"/>
      <c r="CC45" s="56"/>
      <c r="CD45" s="54"/>
      <c r="CE45" s="55"/>
      <c r="CF45" s="55"/>
      <c r="CG45" s="56"/>
      <c r="CH45" s="54"/>
      <c r="CI45" s="55"/>
      <c r="CJ45" s="55"/>
      <c r="CK45" s="56"/>
      <c r="CL45" s="54"/>
      <c r="CM45" s="55"/>
      <c r="CN45" s="55"/>
      <c r="CO45" s="56"/>
      <c r="CP45" s="54"/>
      <c r="CQ45" s="55"/>
      <c r="CR45" s="55"/>
      <c r="CS45" s="56"/>
      <c r="CT45" s="54"/>
      <c r="CU45" s="55"/>
      <c r="CV45" s="55"/>
      <c r="CW45" s="56"/>
      <c r="CX45" s="54"/>
      <c r="CY45" s="55"/>
      <c r="CZ45" s="55"/>
      <c r="DA45" s="56"/>
      <c r="DB45" s="54"/>
      <c r="DC45" s="55"/>
      <c r="DD45" s="55"/>
      <c r="DE45" s="56"/>
      <c r="DF45" s="54"/>
      <c r="DG45" s="55"/>
      <c r="DH45" s="55"/>
      <c r="DI45" s="56"/>
      <c r="DJ45" s="54"/>
      <c r="DK45" s="55"/>
      <c r="DL45" s="55"/>
      <c r="DM45" s="56"/>
      <c r="DN45" s="54"/>
      <c r="DO45" s="55"/>
      <c r="DP45" s="55"/>
      <c r="DQ45" s="56"/>
      <c r="DR45" s="54"/>
      <c r="DS45" s="55"/>
      <c r="DT45" s="55"/>
      <c r="DU45" s="56"/>
      <c r="DV45" s="54"/>
      <c r="DW45" s="55"/>
      <c r="DX45" s="55"/>
      <c r="DY45" s="56"/>
      <c r="DZ45" s="54"/>
      <c r="EA45" s="55"/>
      <c r="EB45" s="55"/>
      <c r="EC45" s="56"/>
      <c r="ED45" s="54"/>
      <c r="EE45" s="55"/>
      <c r="EF45" s="55"/>
      <c r="EG45" s="56"/>
      <c r="EH45" s="54"/>
      <c r="EI45" s="55"/>
      <c r="EJ45" s="55"/>
      <c r="EK45" s="56"/>
      <c r="EL45" s="54"/>
      <c r="EM45" s="55"/>
      <c r="EN45" s="55"/>
      <c r="EO45" s="56"/>
      <c r="EP45" s="54"/>
      <c r="EQ45" s="55"/>
      <c r="ER45" s="55"/>
      <c r="ES45" s="56"/>
      <c r="ET45" s="54"/>
      <c r="EU45" s="55"/>
      <c r="EV45" s="55"/>
      <c r="EW45" s="56"/>
      <c r="EX45" s="54"/>
      <c r="EY45" s="55"/>
      <c r="EZ45" s="55"/>
      <c r="FA45" s="56"/>
      <c r="FB45" s="54"/>
      <c r="FC45" s="55"/>
      <c r="FD45" s="55"/>
      <c r="FE45" s="56"/>
      <c r="FF45" s="54"/>
      <c r="FG45" s="55"/>
      <c r="FH45" s="55"/>
      <c r="FI45" s="56"/>
      <c r="FJ45" s="54"/>
      <c r="FK45" s="55"/>
      <c r="FL45" s="55"/>
      <c r="FM45" s="56"/>
      <c r="FN45" s="54"/>
      <c r="FO45" s="55"/>
      <c r="FP45" s="55"/>
      <c r="FQ45" s="56"/>
      <c r="FS45" s="449"/>
      <c r="FU45" s="2"/>
    </row>
    <row r="46" spans="1:177" ht="16.5" customHeight="1">
      <c r="A46" s="614"/>
      <c r="B46" s="615"/>
      <c r="C46" s="616"/>
      <c r="D46" s="617"/>
      <c r="E46" s="617"/>
      <c r="F46" s="605">
        <f>F44*$C44</f>
        <v>0</v>
      </c>
      <c r="G46" s="606"/>
      <c r="H46" s="605">
        <f>H44*$C44</f>
        <v>0</v>
      </c>
      <c r="I46" s="606"/>
      <c r="J46" s="607">
        <f>J44*$C44</f>
        <v>0</v>
      </c>
      <c r="K46" s="608"/>
      <c r="L46" s="608"/>
      <c r="M46" s="609"/>
      <c r="N46" s="607">
        <f>N44*$C44</f>
        <v>0</v>
      </c>
      <c r="O46" s="608"/>
      <c r="P46" s="608"/>
      <c r="Q46" s="609"/>
      <c r="R46" s="607">
        <f>R44*$C44</f>
        <v>0</v>
      </c>
      <c r="S46" s="608"/>
      <c r="T46" s="608"/>
      <c r="U46" s="609"/>
      <c r="V46" s="607"/>
      <c r="W46" s="608"/>
      <c r="X46" s="608"/>
      <c r="Y46" s="609"/>
      <c r="Z46" s="607"/>
      <c r="AA46" s="608"/>
      <c r="AB46" s="608"/>
      <c r="AC46" s="609"/>
      <c r="AD46" s="607"/>
      <c r="AE46" s="608"/>
      <c r="AF46" s="608"/>
      <c r="AG46" s="609"/>
      <c r="AH46" s="607">
        <f>AH44*$C44</f>
        <v>0</v>
      </c>
      <c r="AI46" s="608"/>
      <c r="AJ46" s="608"/>
      <c r="AK46" s="609"/>
      <c r="AL46" s="607">
        <f>AL44*$C44</f>
        <v>3100.64</v>
      </c>
      <c r="AM46" s="608"/>
      <c r="AN46" s="608"/>
      <c r="AO46" s="609"/>
      <c r="AP46" s="607">
        <f>AP44*$C44</f>
        <v>5426.13</v>
      </c>
      <c r="AQ46" s="608"/>
      <c r="AR46" s="608"/>
      <c r="AS46" s="609"/>
      <c r="AT46" s="607">
        <f>AT44*$C44</f>
        <v>6976.45</v>
      </c>
      <c r="AU46" s="608"/>
      <c r="AV46" s="608"/>
      <c r="AW46" s="609"/>
      <c r="AX46" s="607">
        <f>AX44*$C44</f>
        <v>0</v>
      </c>
      <c r="AY46" s="608"/>
      <c r="AZ46" s="608"/>
      <c r="BA46" s="609"/>
      <c r="BB46" s="607">
        <f>BB44*$C44</f>
        <v>0</v>
      </c>
      <c r="BC46" s="608"/>
      <c r="BD46" s="608"/>
      <c r="BE46" s="609"/>
      <c r="BF46" s="607"/>
      <c r="BG46" s="608"/>
      <c r="BH46" s="608"/>
      <c r="BI46" s="609"/>
      <c r="BJ46" s="607"/>
      <c r="BK46" s="608"/>
      <c r="BL46" s="608"/>
      <c r="BM46" s="609"/>
      <c r="BN46" s="607">
        <f>BN44*$C44</f>
        <v>0</v>
      </c>
      <c r="BO46" s="608"/>
      <c r="BP46" s="608"/>
      <c r="BQ46" s="608"/>
      <c r="BR46" s="607">
        <f>BR44*$C44</f>
        <v>0</v>
      </c>
      <c r="BS46" s="608"/>
      <c r="BT46" s="608"/>
      <c r="BU46" s="609"/>
      <c r="BV46" s="607">
        <f>BV44*$C44</f>
        <v>0</v>
      </c>
      <c r="BW46" s="608"/>
      <c r="BX46" s="608"/>
      <c r="BY46" s="609"/>
      <c r="BZ46" s="608">
        <f>BZ44*$C44</f>
        <v>0</v>
      </c>
      <c r="CA46" s="608"/>
      <c r="CB46" s="608"/>
      <c r="CC46" s="609"/>
      <c r="CD46" s="607">
        <f>CD44*$C44</f>
        <v>0</v>
      </c>
      <c r="CE46" s="608"/>
      <c r="CF46" s="608"/>
      <c r="CG46" s="609"/>
      <c r="CH46" s="607">
        <f>CH44*$C44</f>
        <v>0</v>
      </c>
      <c r="CI46" s="608"/>
      <c r="CJ46" s="608"/>
      <c r="CK46" s="609"/>
      <c r="CL46" s="607">
        <f>CL44*$C44</f>
        <v>0</v>
      </c>
      <c r="CM46" s="608"/>
      <c r="CN46" s="608"/>
      <c r="CO46" s="609"/>
      <c r="CP46" s="607">
        <f>CP44*$C44</f>
        <v>0</v>
      </c>
      <c r="CQ46" s="608"/>
      <c r="CR46" s="608"/>
      <c r="CS46" s="609"/>
      <c r="CT46" s="607">
        <f>CT44*$C44</f>
        <v>0</v>
      </c>
      <c r="CU46" s="608"/>
      <c r="CV46" s="608"/>
      <c r="CW46" s="609"/>
      <c r="CX46" s="607">
        <f>CX44*$C44</f>
        <v>0</v>
      </c>
      <c r="CY46" s="608"/>
      <c r="CZ46" s="608"/>
      <c r="DA46" s="609"/>
      <c r="DB46" s="607">
        <f>DB44*$C44</f>
        <v>0</v>
      </c>
      <c r="DC46" s="608"/>
      <c r="DD46" s="608"/>
      <c r="DE46" s="609"/>
      <c r="DF46" s="607">
        <f>DF44*$C44</f>
        <v>0</v>
      </c>
      <c r="DG46" s="608"/>
      <c r="DH46" s="608"/>
      <c r="DI46" s="609"/>
      <c r="DJ46" s="607">
        <f>DJ44*$C44</f>
        <v>0</v>
      </c>
      <c r="DK46" s="608"/>
      <c r="DL46" s="608"/>
      <c r="DM46" s="609"/>
      <c r="DN46" s="607">
        <f>DN44*$C44</f>
        <v>0</v>
      </c>
      <c r="DO46" s="608"/>
      <c r="DP46" s="608"/>
      <c r="DQ46" s="609"/>
      <c r="DR46" s="607">
        <f>DR44*$C44</f>
        <v>0</v>
      </c>
      <c r="DS46" s="608"/>
      <c r="DT46" s="608"/>
      <c r="DU46" s="609"/>
      <c r="DV46" s="607">
        <f>DV44*$C44</f>
        <v>0</v>
      </c>
      <c r="DW46" s="608"/>
      <c r="DX46" s="608"/>
      <c r="DY46" s="609"/>
      <c r="DZ46" s="607">
        <f>DZ44*$C44</f>
        <v>0</v>
      </c>
      <c r="EA46" s="608"/>
      <c r="EB46" s="608"/>
      <c r="EC46" s="609"/>
      <c r="ED46" s="607">
        <f>ED44*$C44</f>
        <v>0</v>
      </c>
      <c r="EE46" s="608"/>
      <c r="EF46" s="608"/>
      <c r="EG46" s="609"/>
      <c r="EH46" s="607">
        <f>EH44*$C44</f>
        <v>0</v>
      </c>
      <c r="EI46" s="608"/>
      <c r="EJ46" s="608"/>
      <c r="EK46" s="609"/>
      <c r="EL46" s="607">
        <f>EL44*$C44</f>
        <v>0</v>
      </c>
      <c r="EM46" s="608"/>
      <c r="EN46" s="608"/>
      <c r="EO46" s="609"/>
      <c r="EP46" s="607">
        <f>EP44*$C44</f>
        <v>0</v>
      </c>
      <c r="EQ46" s="608"/>
      <c r="ER46" s="608"/>
      <c r="ES46" s="609"/>
      <c r="ET46" s="607">
        <f>ET44*$C44</f>
        <v>0</v>
      </c>
      <c r="EU46" s="608"/>
      <c r="EV46" s="608"/>
      <c r="EW46" s="609"/>
      <c r="EX46" s="607">
        <f>EX44*$C44</f>
        <v>0</v>
      </c>
      <c r="EY46" s="608"/>
      <c r="EZ46" s="608"/>
      <c r="FA46" s="609"/>
      <c r="FB46" s="607">
        <f>FB44*$C44</f>
        <v>0</v>
      </c>
      <c r="FC46" s="608"/>
      <c r="FD46" s="608"/>
      <c r="FE46" s="609"/>
      <c r="FF46" s="607">
        <f>FF44*$C44</f>
        <v>0</v>
      </c>
      <c r="FG46" s="608"/>
      <c r="FH46" s="608"/>
      <c r="FI46" s="609"/>
      <c r="FJ46" s="607">
        <f>FJ44*$C44</f>
        <v>0</v>
      </c>
      <c r="FK46" s="608"/>
      <c r="FL46" s="608"/>
      <c r="FM46" s="609"/>
      <c r="FN46" s="607">
        <f>FN44*$C44</f>
        <v>0</v>
      </c>
      <c r="FO46" s="608"/>
      <c r="FP46" s="608"/>
      <c r="FQ46" s="609"/>
      <c r="FS46" s="449">
        <f>SUM(F46:FQ46)</f>
        <v>15503.22</v>
      </c>
      <c r="FU46" s="2">
        <f t="shared" si="0"/>
        <v>0</v>
      </c>
    </row>
    <row r="47" spans="1:177" ht="16.5" customHeight="1">
      <c r="A47" s="612">
        <v>13</v>
      </c>
      <c r="B47" s="615" t="str">
        <f>IF(A47&lt;&gt;0,INDEX(RESUMO!$A$10:$H$486,MATCH(A47,RESUMO!$A$10:$A$486,0),2),0)</f>
        <v>ENERGIA SOLAR</v>
      </c>
      <c r="C47" s="616">
        <f>IF(A47&lt;&gt;0,INDEX(RESUMO!$A$10:$H$486,MATCH(A47,RESUMO!$A$10:$A$486,0),5),0)</f>
        <v>50000.19</v>
      </c>
      <c r="D47" s="617">
        <f>IF(A47&lt;&gt;0,INDEX(RESUMO!$A$10:$H$486,MATCH(A47,RESUMO!$A$10:$A$486,0),8),0)</f>
        <v>5.2999999999999999E-2</v>
      </c>
      <c r="E47" s="617">
        <f>IF(A47&lt;&gt;0,INDEX(RESUMO!$A$10:$I$486,MATCH(A47,RESUMO!$A$10:$A$486,0),8),0)</f>
        <v>5.2999999999999999E-2</v>
      </c>
      <c r="F47" s="618"/>
      <c r="G47" s="619"/>
      <c r="H47" s="618"/>
      <c r="I47" s="619"/>
      <c r="J47" s="602"/>
      <c r="K47" s="603"/>
      <c r="L47" s="603"/>
      <c r="M47" s="604"/>
      <c r="N47" s="602"/>
      <c r="O47" s="603"/>
      <c r="P47" s="603"/>
      <c r="Q47" s="604"/>
      <c r="R47" s="602"/>
      <c r="S47" s="603"/>
      <c r="T47" s="603"/>
      <c r="U47" s="604"/>
      <c r="V47" s="602"/>
      <c r="W47" s="603"/>
      <c r="X47" s="603"/>
      <c r="Y47" s="604"/>
      <c r="Z47" s="602"/>
      <c r="AA47" s="603"/>
      <c r="AB47" s="603"/>
      <c r="AC47" s="604"/>
      <c r="AD47" s="602"/>
      <c r="AE47" s="603"/>
      <c r="AF47" s="603"/>
      <c r="AG47" s="604"/>
      <c r="AH47" s="602"/>
      <c r="AI47" s="603"/>
      <c r="AJ47" s="603"/>
      <c r="AK47" s="604"/>
      <c r="AL47" s="618"/>
      <c r="AM47" s="624"/>
      <c r="AN47" s="624"/>
      <c r="AO47" s="619"/>
      <c r="AP47" s="602">
        <v>0.25</v>
      </c>
      <c r="AQ47" s="603"/>
      <c r="AR47" s="603"/>
      <c r="AS47" s="604"/>
      <c r="AT47" s="602">
        <v>0.75</v>
      </c>
      <c r="AU47" s="603"/>
      <c r="AV47" s="603"/>
      <c r="AW47" s="604"/>
      <c r="AX47" s="602"/>
      <c r="AY47" s="603"/>
      <c r="AZ47" s="603"/>
      <c r="BA47" s="604"/>
      <c r="BB47" s="602"/>
      <c r="BC47" s="603"/>
      <c r="BD47" s="603"/>
      <c r="BE47" s="604"/>
      <c r="BF47" s="602"/>
      <c r="BG47" s="603"/>
      <c r="BH47" s="603"/>
      <c r="BI47" s="604"/>
      <c r="BJ47" s="618"/>
      <c r="BK47" s="624"/>
      <c r="BL47" s="624"/>
      <c r="BM47" s="619"/>
      <c r="BN47" s="602"/>
      <c r="BO47" s="603"/>
      <c r="BP47" s="603"/>
      <c r="BQ47" s="603"/>
      <c r="BR47" s="602"/>
      <c r="BS47" s="603"/>
      <c r="BT47" s="603"/>
      <c r="BU47" s="604"/>
      <c r="BV47" s="602"/>
      <c r="BW47" s="603"/>
      <c r="BX47" s="603"/>
      <c r="BY47" s="604"/>
      <c r="BZ47" s="603"/>
      <c r="CA47" s="603"/>
      <c r="CB47" s="603"/>
      <c r="CC47" s="604"/>
      <c r="CD47" s="602"/>
      <c r="CE47" s="603"/>
      <c r="CF47" s="603"/>
      <c r="CG47" s="604"/>
      <c r="CH47" s="602"/>
      <c r="CI47" s="603"/>
      <c r="CJ47" s="603"/>
      <c r="CK47" s="604"/>
      <c r="CL47" s="602"/>
      <c r="CM47" s="603"/>
      <c r="CN47" s="603"/>
      <c r="CO47" s="604"/>
      <c r="CP47" s="602"/>
      <c r="CQ47" s="603"/>
      <c r="CR47" s="603"/>
      <c r="CS47" s="604"/>
      <c r="CT47" s="602"/>
      <c r="CU47" s="603"/>
      <c r="CV47" s="603"/>
      <c r="CW47" s="604"/>
      <c r="CX47" s="602"/>
      <c r="CY47" s="603"/>
      <c r="CZ47" s="603"/>
      <c r="DA47" s="604"/>
      <c r="DB47" s="602"/>
      <c r="DC47" s="603"/>
      <c r="DD47" s="603"/>
      <c r="DE47" s="604"/>
      <c r="DF47" s="602"/>
      <c r="DG47" s="603"/>
      <c r="DH47" s="603"/>
      <c r="DI47" s="604"/>
      <c r="DJ47" s="602"/>
      <c r="DK47" s="603"/>
      <c r="DL47" s="603"/>
      <c r="DM47" s="604"/>
      <c r="DN47" s="602"/>
      <c r="DO47" s="603"/>
      <c r="DP47" s="603"/>
      <c r="DQ47" s="604"/>
      <c r="DR47" s="602"/>
      <c r="DS47" s="603"/>
      <c r="DT47" s="603"/>
      <c r="DU47" s="604"/>
      <c r="DV47" s="602"/>
      <c r="DW47" s="603"/>
      <c r="DX47" s="603"/>
      <c r="DY47" s="604"/>
      <c r="DZ47" s="602"/>
      <c r="EA47" s="603"/>
      <c r="EB47" s="603"/>
      <c r="EC47" s="604"/>
      <c r="ED47" s="602"/>
      <c r="EE47" s="603"/>
      <c r="EF47" s="603"/>
      <c r="EG47" s="604"/>
      <c r="EH47" s="602"/>
      <c r="EI47" s="603"/>
      <c r="EJ47" s="603"/>
      <c r="EK47" s="604"/>
      <c r="EL47" s="602"/>
      <c r="EM47" s="603"/>
      <c r="EN47" s="603"/>
      <c r="EO47" s="604"/>
      <c r="EP47" s="602"/>
      <c r="EQ47" s="603"/>
      <c r="ER47" s="603"/>
      <c r="ES47" s="604"/>
      <c r="ET47" s="602"/>
      <c r="EU47" s="603"/>
      <c r="EV47" s="603"/>
      <c r="EW47" s="604"/>
      <c r="EX47" s="602"/>
      <c r="EY47" s="603"/>
      <c r="EZ47" s="603"/>
      <c r="FA47" s="604"/>
      <c r="FB47" s="602"/>
      <c r="FC47" s="603"/>
      <c r="FD47" s="603"/>
      <c r="FE47" s="604"/>
      <c r="FF47" s="602"/>
      <c r="FG47" s="603"/>
      <c r="FH47" s="603"/>
      <c r="FI47" s="604"/>
      <c r="FJ47" s="602"/>
      <c r="FK47" s="603"/>
      <c r="FL47" s="603"/>
      <c r="FM47" s="604"/>
      <c r="FN47" s="602"/>
      <c r="FO47" s="603"/>
      <c r="FP47" s="603"/>
      <c r="FQ47" s="604"/>
      <c r="FS47" s="448">
        <f>SUM(F47:FQ47)</f>
        <v>1</v>
      </c>
      <c r="FU47" s="2"/>
    </row>
    <row r="48" spans="1:177" ht="12.95" customHeight="1">
      <c r="A48" s="613"/>
      <c r="B48" s="615"/>
      <c r="C48" s="616"/>
      <c r="D48" s="617"/>
      <c r="E48" s="617"/>
      <c r="F48" s="54"/>
      <c r="G48" s="56"/>
      <c r="H48" s="54"/>
      <c r="I48" s="56"/>
      <c r="J48" s="54"/>
      <c r="K48" s="55"/>
      <c r="L48" s="55"/>
      <c r="M48" s="56"/>
      <c r="N48" s="54"/>
      <c r="O48" s="55"/>
      <c r="P48" s="55"/>
      <c r="Q48" s="56"/>
      <c r="R48" s="54"/>
      <c r="S48" s="55"/>
      <c r="T48" s="55"/>
      <c r="U48" s="55"/>
      <c r="V48" s="54"/>
      <c r="W48" s="55"/>
      <c r="X48" s="55"/>
      <c r="Y48" s="55"/>
      <c r="Z48" s="54"/>
      <c r="AA48" s="55"/>
      <c r="AB48" s="55"/>
      <c r="AC48" s="55"/>
      <c r="AD48" s="54"/>
      <c r="AE48" s="55"/>
      <c r="AF48" s="55"/>
      <c r="AG48" s="55"/>
      <c r="AH48" s="54"/>
      <c r="AI48" s="55"/>
      <c r="AJ48" s="55"/>
      <c r="AK48" s="55"/>
      <c r="AL48" s="54"/>
      <c r="AM48" s="55"/>
      <c r="AN48" s="55"/>
      <c r="AO48" s="55"/>
      <c r="AP48" s="54" t="s">
        <v>105</v>
      </c>
      <c r="AQ48" s="55" t="s">
        <v>105</v>
      </c>
      <c r="AR48" s="55" t="s">
        <v>105</v>
      </c>
      <c r="AS48" s="55" t="s">
        <v>105</v>
      </c>
      <c r="AT48" s="54" t="s">
        <v>105</v>
      </c>
      <c r="AU48" s="55" t="s">
        <v>105</v>
      </c>
      <c r="AV48" s="55" t="s">
        <v>105</v>
      </c>
      <c r="AW48" s="55" t="s">
        <v>105</v>
      </c>
      <c r="AX48" s="54"/>
      <c r="AY48" s="55"/>
      <c r="AZ48" s="55"/>
      <c r="BA48" s="56"/>
      <c r="BB48" s="54"/>
      <c r="BC48" s="55"/>
      <c r="BD48" s="55"/>
      <c r="BE48" s="55"/>
      <c r="BF48" s="54"/>
      <c r="BG48" s="55"/>
      <c r="BH48" s="55"/>
      <c r="BI48" s="55"/>
      <c r="BJ48" s="54"/>
      <c r="BK48" s="55"/>
      <c r="BL48" s="55"/>
      <c r="BM48" s="55"/>
      <c r="BN48" s="54"/>
      <c r="BO48" s="55"/>
      <c r="BP48" s="55"/>
      <c r="BQ48" s="55"/>
      <c r="BR48" s="54"/>
      <c r="BS48" s="55"/>
      <c r="BT48" s="55"/>
      <c r="BU48" s="56"/>
      <c r="BV48" s="54"/>
      <c r="BW48" s="55"/>
      <c r="BX48" s="55"/>
      <c r="BY48" s="56"/>
      <c r="BZ48" s="55"/>
      <c r="CA48" s="55"/>
      <c r="CB48" s="55"/>
      <c r="CC48" s="56"/>
      <c r="CD48" s="54"/>
      <c r="CE48" s="55"/>
      <c r="CF48" s="55"/>
      <c r="CG48" s="56"/>
      <c r="CH48" s="54"/>
      <c r="CI48" s="55"/>
      <c r="CJ48" s="55"/>
      <c r="CK48" s="56"/>
      <c r="CL48" s="54"/>
      <c r="CM48" s="55"/>
      <c r="CN48" s="55"/>
      <c r="CO48" s="56"/>
      <c r="CP48" s="54"/>
      <c r="CQ48" s="55"/>
      <c r="CR48" s="55"/>
      <c r="CS48" s="56"/>
      <c r="CT48" s="54"/>
      <c r="CU48" s="55"/>
      <c r="CV48" s="55"/>
      <c r="CW48" s="56"/>
      <c r="CX48" s="54"/>
      <c r="CY48" s="55"/>
      <c r="CZ48" s="55"/>
      <c r="DA48" s="56"/>
      <c r="DB48" s="54"/>
      <c r="DC48" s="55"/>
      <c r="DD48" s="55"/>
      <c r="DE48" s="56"/>
      <c r="DF48" s="54"/>
      <c r="DG48" s="55"/>
      <c r="DH48" s="55"/>
      <c r="DI48" s="56"/>
      <c r="DJ48" s="54"/>
      <c r="DK48" s="55"/>
      <c r="DL48" s="55"/>
      <c r="DM48" s="56"/>
      <c r="DN48" s="54"/>
      <c r="DO48" s="55"/>
      <c r="DP48" s="55"/>
      <c r="DQ48" s="56"/>
      <c r="DR48" s="54"/>
      <c r="DS48" s="55"/>
      <c r="DT48" s="55"/>
      <c r="DU48" s="56"/>
      <c r="DV48" s="54"/>
      <c r="DW48" s="55"/>
      <c r="DX48" s="55"/>
      <c r="DY48" s="56"/>
      <c r="DZ48" s="54"/>
      <c r="EA48" s="55"/>
      <c r="EB48" s="55"/>
      <c r="EC48" s="56"/>
      <c r="ED48" s="54"/>
      <c r="EE48" s="55"/>
      <c r="EF48" s="55"/>
      <c r="EG48" s="56"/>
      <c r="EH48" s="54"/>
      <c r="EI48" s="55"/>
      <c r="EJ48" s="55"/>
      <c r="EK48" s="56"/>
      <c r="EL48" s="54"/>
      <c r="EM48" s="55"/>
      <c r="EN48" s="55"/>
      <c r="EO48" s="56"/>
      <c r="EP48" s="54"/>
      <c r="EQ48" s="55"/>
      <c r="ER48" s="55"/>
      <c r="ES48" s="56"/>
      <c r="ET48" s="54"/>
      <c r="EU48" s="55"/>
      <c r="EV48" s="55"/>
      <c r="EW48" s="56"/>
      <c r="EX48" s="54"/>
      <c r="EY48" s="55"/>
      <c r="EZ48" s="55"/>
      <c r="FA48" s="56"/>
      <c r="FB48" s="54"/>
      <c r="FC48" s="55"/>
      <c r="FD48" s="55"/>
      <c r="FE48" s="56"/>
      <c r="FF48" s="54"/>
      <c r="FG48" s="55"/>
      <c r="FH48" s="55"/>
      <c r="FI48" s="56"/>
      <c r="FJ48" s="54"/>
      <c r="FK48" s="55"/>
      <c r="FL48" s="55"/>
      <c r="FM48" s="56"/>
      <c r="FN48" s="54"/>
      <c r="FO48" s="55"/>
      <c r="FP48" s="55"/>
      <c r="FQ48" s="56"/>
      <c r="FS48" s="449"/>
      <c r="FU48" s="2"/>
    </row>
    <row r="49" spans="1:177" ht="16.5" customHeight="1">
      <c r="A49" s="614"/>
      <c r="B49" s="615"/>
      <c r="C49" s="616"/>
      <c r="D49" s="617"/>
      <c r="E49" s="617"/>
      <c r="F49" s="605">
        <f>F47*$C47</f>
        <v>0</v>
      </c>
      <c r="G49" s="606"/>
      <c r="H49" s="605">
        <f>H47*$C47</f>
        <v>0</v>
      </c>
      <c r="I49" s="606"/>
      <c r="J49" s="607">
        <f>J47*$C47</f>
        <v>0</v>
      </c>
      <c r="K49" s="608"/>
      <c r="L49" s="608"/>
      <c r="M49" s="609"/>
      <c r="N49" s="607">
        <f>N47*$C47</f>
        <v>0</v>
      </c>
      <c r="O49" s="608"/>
      <c r="P49" s="608"/>
      <c r="Q49" s="609"/>
      <c r="R49" s="607">
        <f>R47*$C47</f>
        <v>0</v>
      </c>
      <c r="S49" s="608"/>
      <c r="T49" s="608"/>
      <c r="U49" s="609"/>
      <c r="V49" s="607">
        <f>V47*$C47</f>
        <v>0</v>
      </c>
      <c r="W49" s="608"/>
      <c r="X49" s="608"/>
      <c r="Y49" s="609"/>
      <c r="Z49" s="607">
        <f>Z47*$C47</f>
        <v>0</v>
      </c>
      <c r="AA49" s="608"/>
      <c r="AB49" s="608"/>
      <c r="AC49" s="609"/>
      <c r="AD49" s="607">
        <f>AD47*$C47</f>
        <v>0</v>
      </c>
      <c r="AE49" s="608"/>
      <c r="AF49" s="608"/>
      <c r="AG49" s="609"/>
      <c r="AH49" s="607">
        <f>AH47*$C47</f>
        <v>0</v>
      </c>
      <c r="AI49" s="608"/>
      <c r="AJ49" s="608"/>
      <c r="AK49" s="609"/>
      <c r="AL49" s="607">
        <f>AL47*$C47</f>
        <v>0</v>
      </c>
      <c r="AM49" s="608"/>
      <c r="AN49" s="608"/>
      <c r="AO49" s="609"/>
      <c r="AP49" s="607">
        <f>AP47*$C47</f>
        <v>12500.05</v>
      </c>
      <c r="AQ49" s="608"/>
      <c r="AR49" s="608"/>
      <c r="AS49" s="609"/>
      <c r="AT49" s="607">
        <f>AT47*$C47</f>
        <v>37500.14</v>
      </c>
      <c r="AU49" s="608"/>
      <c r="AV49" s="608"/>
      <c r="AW49" s="609"/>
      <c r="AX49" s="607">
        <f>AX47*$C47</f>
        <v>0</v>
      </c>
      <c r="AY49" s="608"/>
      <c r="AZ49" s="608"/>
      <c r="BA49" s="609"/>
      <c r="BB49" s="607">
        <f>BB47*$C47</f>
        <v>0</v>
      </c>
      <c r="BC49" s="608"/>
      <c r="BD49" s="608"/>
      <c r="BE49" s="609"/>
      <c r="BF49" s="607"/>
      <c r="BG49" s="608"/>
      <c r="BH49" s="608"/>
      <c r="BI49" s="609"/>
      <c r="BJ49" s="607"/>
      <c r="BK49" s="608"/>
      <c r="BL49" s="608"/>
      <c r="BM49" s="609"/>
      <c r="BN49" s="607">
        <f>BN47*$C47</f>
        <v>0</v>
      </c>
      <c r="BO49" s="608"/>
      <c r="BP49" s="608"/>
      <c r="BQ49" s="608"/>
      <c r="BR49" s="607">
        <f>BR47*$C47</f>
        <v>0</v>
      </c>
      <c r="BS49" s="608"/>
      <c r="BT49" s="608"/>
      <c r="BU49" s="609"/>
      <c r="BV49" s="607">
        <f>BV47*$C47</f>
        <v>0</v>
      </c>
      <c r="BW49" s="608"/>
      <c r="BX49" s="608"/>
      <c r="BY49" s="609"/>
      <c r="BZ49" s="608">
        <f>BZ47*$C47</f>
        <v>0</v>
      </c>
      <c r="CA49" s="608"/>
      <c r="CB49" s="608"/>
      <c r="CC49" s="609"/>
      <c r="CD49" s="607">
        <f>CD47*$C47</f>
        <v>0</v>
      </c>
      <c r="CE49" s="608"/>
      <c r="CF49" s="608"/>
      <c r="CG49" s="609"/>
      <c r="CH49" s="607">
        <f>CH47*$C47</f>
        <v>0</v>
      </c>
      <c r="CI49" s="608"/>
      <c r="CJ49" s="608"/>
      <c r="CK49" s="609"/>
      <c r="CL49" s="607">
        <f>CL47*$C47</f>
        <v>0</v>
      </c>
      <c r="CM49" s="608"/>
      <c r="CN49" s="608"/>
      <c r="CO49" s="609"/>
      <c r="CP49" s="607">
        <f>CP47*$C47</f>
        <v>0</v>
      </c>
      <c r="CQ49" s="608"/>
      <c r="CR49" s="608"/>
      <c r="CS49" s="609"/>
      <c r="CT49" s="607">
        <f>CT47*$C47</f>
        <v>0</v>
      </c>
      <c r="CU49" s="608"/>
      <c r="CV49" s="608"/>
      <c r="CW49" s="609"/>
      <c r="CX49" s="607">
        <f>CX47*$C47</f>
        <v>0</v>
      </c>
      <c r="CY49" s="608"/>
      <c r="CZ49" s="608"/>
      <c r="DA49" s="609"/>
      <c r="DB49" s="607">
        <f>DB47*$C47</f>
        <v>0</v>
      </c>
      <c r="DC49" s="608"/>
      <c r="DD49" s="608"/>
      <c r="DE49" s="609"/>
      <c r="DF49" s="607">
        <f>DF47*$C47</f>
        <v>0</v>
      </c>
      <c r="DG49" s="608"/>
      <c r="DH49" s="608"/>
      <c r="DI49" s="609"/>
      <c r="DJ49" s="607">
        <f>DJ47*$C47</f>
        <v>0</v>
      </c>
      <c r="DK49" s="608"/>
      <c r="DL49" s="608"/>
      <c r="DM49" s="609"/>
      <c r="DN49" s="607">
        <f>DN47*$C47</f>
        <v>0</v>
      </c>
      <c r="DO49" s="608"/>
      <c r="DP49" s="608"/>
      <c r="DQ49" s="609"/>
      <c r="DR49" s="607">
        <f>DR47*$C47</f>
        <v>0</v>
      </c>
      <c r="DS49" s="608"/>
      <c r="DT49" s="608"/>
      <c r="DU49" s="609"/>
      <c r="DV49" s="607">
        <f>DV47*$C47</f>
        <v>0</v>
      </c>
      <c r="DW49" s="608"/>
      <c r="DX49" s="608"/>
      <c r="DY49" s="609"/>
      <c r="DZ49" s="607">
        <f>DZ47*$C47</f>
        <v>0</v>
      </c>
      <c r="EA49" s="608"/>
      <c r="EB49" s="608"/>
      <c r="EC49" s="609"/>
      <c r="ED49" s="607">
        <f>ED47*$C47</f>
        <v>0</v>
      </c>
      <c r="EE49" s="608"/>
      <c r="EF49" s="608"/>
      <c r="EG49" s="609"/>
      <c r="EH49" s="607">
        <f>EH47*$C47</f>
        <v>0</v>
      </c>
      <c r="EI49" s="608"/>
      <c r="EJ49" s="608"/>
      <c r="EK49" s="609"/>
      <c r="EL49" s="607">
        <f>EL47*$C47</f>
        <v>0</v>
      </c>
      <c r="EM49" s="608"/>
      <c r="EN49" s="608"/>
      <c r="EO49" s="609"/>
      <c r="EP49" s="607">
        <f>EP47*$C47</f>
        <v>0</v>
      </c>
      <c r="EQ49" s="608"/>
      <c r="ER49" s="608"/>
      <c r="ES49" s="609"/>
      <c r="ET49" s="607">
        <f>ET47*$C47</f>
        <v>0</v>
      </c>
      <c r="EU49" s="608"/>
      <c r="EV49" s="608"/>
      <c r="EW49" s="609"/>
      <c r="EX49" s="607">
        <f>EX47*$C47</f>
        <v>0</v>
      </c>
      <c r="EY49" s="608"/>
      <c r="EZ49" s="608"/>
      <c r="FA49" s="609"/>
      <c r="FB49" s="607">
        <f>FB47*$C47</f>
        <v>0</v>
      </c>
      <c r="FC49" s="608"/>
      <c r="FD49" s="608"/>
      <c r="FE49" s="609"/>
      <c r="FF49" s="607">
        <f>FF47*$C47</f>
        <v>0</v>
      </c>
      <c r="FG49" s="608"/>
      <c r="FH49" s="608"/>
      <c r="FI49" s="609"/>
      <c r="FJ49" s="607">
        <f>FJ47*$C47</f>
        <v>0</v>
      </c>
      <c r="FK49" s="608"/>
      <c r="FL49" s="608"/>
      <c r="FM49" s="609"/>
      <c r="FN49" s="607">
        <f>FN47*$C47</f>
        <v>0</v>
      </c>
      <c r="FO49" s="608"/>
      <c r="FP49" s="608"/>
      <c r="FQ49" s="609"/>
      <c r="FS49" s="449">
        <f>SUM(F49:FQ49)</f>
        <v>50000.19</v>
      </c>
      <c r="FU49" s="2">
        <f t="shared" si="0"/>
        <v>0</v>
      </c>
    </row>
    <row r="50" spans="1:177" ht="16.5" customHeight="1">
      <c r="A50" s="612">
        <v>14</v>
      </c>
      <c r="B50" s="653" t="str">
        <f>IF(A50&lt;&gt;0,INDEX(RESUMO!$A$10:$H$486,MATCH(A50,RESUMO!$A$10:$A$486,0),2),0)</f>
        <v>INSTALAÇÕES HIDRÁULICAS - REDE DE ÁGUA FRIA</v>
      </c>
      <c r="C50" s="616">
        <f>IF(A50&lt;&gt;0,INDEX(RESUMO!$A$10:$H$486,MATCH(A50,RESUMO!$A$10:$A$486,0),5),0)</f>
        <v>8406.61</v>
      </c>
      <c r="D50" s="617">
        <f>IF(A50&lt;&gt;0,INDEX(RESUMO!$A$10:$H$486,MATCH(A50,RESUMO!$A$10:$A$486,0),8),0)</f>
        <v>8.9999999999999993E-3</v>
      </c>
      <c r="E50" s="617">
        <f>IF(A50&lt;&gt;0,INDEX(RESUMO!$A$10:$I$486,MATCH(A50,RESUMO!$A$10:$A$486,0),8),0)</f>
        <v>8.9999999999999993E-3</v>
      </c>
      <c r="F50" s="618"/>
      <c r="G50" s="619"/>
      <c r="H50" s="618"/>
      <c r="I50" s="619"/>
      <c r="J50" s="602"/>
      <c r="K50" s="603"/>
      <c r="L50" s="603"/>
      <c r="M50" s="604"/>
      <c r="N50" s="602"/>
      <c r="O50" s="603"/>
      <c r="P50" s="603"/>
      <c r="Q50" s="604"/>
      <c r="R50" s="602"/>
      <c r="S50" s="603"/>
      <c r="T50" s="603"/>
      <c r="U50" s="604"/>
      <c r="V50" s="602"/>
      <c r="W50" s="603"/>
      <c r="X50" s="603"/>
      <c r="Y50" s="604"/>
      <c r="Z50" s="618">
        <v>0.25</v>
      </c>
      <c r="AA50" s="624"/>
      <c r="AB50" s="624"/>
      <c r="AC50" s="619"/>
      <c r="AD50" s="618">
        <v>0.5</v>
      </c>
      <c r="AE50" s="624"/>
      <c r="AF50" s="624"/>
      <c r="AG50" s="619"/>
      <c r="AH50" s="618">
        <v>0.25</v>
      </c>
      <c r="AI50" s="624"/>
      <c r="AJ50" s="624"/>
      <c r="AK50" s="619"/>
      <c r="AL50" s="618"/>
      <c r="AM50" s="624"/>
      <c r="AN50" s="624"/>
      <c r="AO50" s="619"/>
      <c r="AP50" s="618"/>
      <c r="AQ50" s="624"/>
      <c r="AR50" s="624"/>
      <c r="AS50" s="619"/>
      <c r="AT50" s="618"/>
      <c r="AU50" s="624"/>
      <c r="AV50" s="624"/>
      <c r="AW50" s="619"/>
      <c r="AX50" s="602"/>
      <c r="AY50" s="603"/>
      <c r="AZ50" s="603"/>
      <c r="BA50" s="604"/>
      <c r="BB50" s="602"/>
      <c r="BC50" s="603"/>
      <c r="BD50" s="603"/>
      <c r="BE50" s="604"/>
      <c r="BF50" s="602"/>
      <c r="BG50" s="603"/>
      <c r="BH50" s="603"/>
      <c r="BI50" s="604"/>
      <c r="BJ50" s="618"/>
      <c r="BK50" s="624"/>
      <c r="BL50" s="624"/>
      <c r="BM50" s="619"/>
      <c r="BN50" s="602"/>
      <c r="BO50" s="603"/>
      <c r="BP50" s="603"/>
      <c r="BQ50" s="603"/>
      <c r="BR50" s="602"/>
      <c r="BS50" s="603"/>
      <c r="BT50" s="603"/>
      <c r="BU50" s="604"/>
      <c r="BV50" s="602"/>
      <c r="BW50" s="603"/>
      <c r="BX50" s="603"/>
      <c r="BY50" s="604"/>
      <c r="BZ50" s="603"/>
      <c r="CA50" s="603"/>
      <c r="CB50" s="603"/>
      <c r="CC50" s="604"/>
      <c r="CD50" s="602"/>
      <c r="CE50" s="603"/>
      <c r="CF50" s="603"/>
      <c r="CG50" s="604"/>
      <c r="CH50" s="602"/>
      <c r="CI50" s="603"/>
      <c r="CJ50" s="603"/>
      <c r="CK50" s="604"/>
      <c r="CL50" s="602"/>
      <c r="CM50" s="603"/>
      <c r="CN50" s="603"/>
      <c r="CO50" s="604"/>
      <c r="CP50" s="602"/>
      <c r="CQ50" s="603"/>
      <c r="CR50" s="603"/>
      <c r="CS50" s="604"/>
      <c r="CT50" s="602"/>
      <c r="CU50" s="603"/>
      <c r="CV50" s="603"/>
      <c r="CW50" s="604"/>
      <c r="CX50" s="602"/>
      <c r="CY50" s="603"/>
      <c r="CZ50" s="603"/>
      <c r="DA50" s="604"/>
      <c r="DB50" s="602"/>
      <c r="DC50" s="603"/>
      <c r="DD50" s="603"/>
      <c r="DE50" s="604"/>
      <c r="DF50" s="602"/>
      <c r="DG50" s="603"/>
      <c r="DH50" s="603"/>
      <c r="DI50" s="604"/>
      <c r="DJ50" s="602"/>
      <c r="DK50" s="603"/>
      <c r="DL50" s="603"/>
      <c r="DM50" s="604"/>
      <c r="DN50" s="602"/>
      <c r="DO50" s="603"/>
      <c r="DP50" s="603"/>
      <c r="DQ50" s="604"/>
      <c r="DR50" s="602"/>
      <c r="DS50" s="603"/>
      <c r="DT50" s="603"/>
      <c r="DU50" s="604"/>
      <c r="DV50" s="602"/>
      <c r="DW50" s="603"/>
      <c r="DX50" s="603"/>
      <c r="DY50" s="604"/>
      <c r="DZ50" s="602"/>
      <c r="EA50" s="603"/>
      <c r="EB50" s="603"/>
      <c r="EC50" s="604"/>
      <c r="ED50" s="602"/>
      <c r="EE50" s="603"/>
      <c r="EF50" s="603"/>
      <c r="EG50" s="604"/>
      <c r="EH50" s="602"/>
      <c r="EI50" s="603"/>
      <c r="EJ50" s="603"/>
      <c r="EK50" s="604"/>
      <c r="EL50" s="602"/>
      <c r="EM50" s="603"/>
      <c r="EN50" s="603"/>
      <c r="EO50" s="604"/>
      <c r="EP50" s="602"/>
      <c r="EQ50" s="603"/>
      <c r="ER50" s="603"/>
      <c r="ES50" s="604"/>
      <c r="ET50" s="602"/>
      <c r="EU50" s="603"/>
      <c r="EV50" s="603"/>
      <c r="EW50" s="604"/>
      <c r="EX50" s="602"/>
      <c r="EY50" s="603"/>
      <c r="EZ50" s="603"/>
      <c r="FA50" s="604"/>
      <c r="FB50" s="602"/>
      <c r="FC50" s="603"/>
      <c r="FD50" s="603"/>
      <c r="FE50" s="604"/>
      <c r="FF50" s="602"/>
      <c r="FG50" s="603"/>
      <c r="FH50" s="603"/>
      <c r="FI50" s="604"/>
      <c r="FJ50" s="602"/>
      <c r="FK50" s="603"/>
      <c r="FL50" s="603"/>
      <c r="FM50" s="604"/>
      <c r="FN50" s="602"/>
      <c r="FO50" s="603"/>
      <c r="FP50" s="603"/>
      <c r="FQ50" s="604"/>
      <c r="FS50" s="448">
        <f>SUM(F50:FQ50)</f>
        <v>1</v>
      </c>
      <c r="FU50" s="2"/>
    </row>
    <row r="51" spans="1:177" ht="12.95" customHeight="1">
      <c r="A51" s="613"/>
      <c r="B51" s="653"/>
      <c r="C51" s="616"/>
      <c r="D51" s="617"/>
      <c r="E51" s="617"/>
      <c r="F51" s="54"/>
      <c r="G51" s="56"/>
      <c r="H51" s="54"/>
      <c r="I51" s="56"/>
      <c r="J51" s="54"/>
      <c r="K51" s="55"/>
      <c r="L51" s="55"/>
      <c r="M51" s="55"/>
      <c r="N51" s="54"/>
      <c r="O51" s="55"/>
      <c r="P51" s="55"/>
      <c r="Q51" s="55"/>
      <c r="R51" s="54"/>
      <c r="S51" s="55"/>
      <c r="T51" s="55"/>
      <c r="U51" s="55"/>
      <c r="V51" s="54"/>
      <c r="W51" s="55"/>
      <c r="X51" s="55"/>
      <c r="Y51" s="55"/>
      <c r="Z51" s="54" t="s">
        <v>105</v>
      </c>
      <c r="AA51" s="55" t="s">
        <v>105</v>
      </c>
      <c r="AB51" s="55" t="s">
        <v>105</v>
      </c>
      <c r="AC51" s="55" t="s">
        <v>105</v>
      </c>
      <c r="AD51" s="54" t="s">
        <v>105</v>
      </c>
      <c r="AE51" s="55" t="s">
        <v>105</v>
      </c>
      <c r="AF51" s="55" t="s">
        <v>105</v>
      </c>
      <c r="AG51" s="55" t="s">
        <v>105</v>
      </c>
      <c r="AH51" s="54" t="s">
        <v>105</v>
      </c>
      <c r="AI51" s="55" t="s">
        <v>105</v>
      </c>
      <c r="AJ51" s="55" t="s">
        <v>105</v>
      </c>
      <c r="AK51" s="55" t="s">
        <v>105</v>
      </c>
      <c r="AL51" s="54"/>
      <c r="AM51" s="55"/>
      <c r="AN51" s="55"/>
      <c r="AO51" s="55"/>
      <c r="AP51" s="54"/>
      <c r="AQ51" s="55"/>
      <c r="AR51" s="55"/>
      <c r="AS51" s="55"/>
      <c r="AT51" s="54"/>
      <c r="AU51" s="55"/>
      <c r="AV51" s="55"/>
      <c r="AW51" s="55"/>
      <c r="AX51" s="55"/>
      <c r="AY51" s="55"/>
      <c r="AZ51" s="55"/>
      <c r="BA51" s="55"/>
      <c r="BB51" s="55"/>
      <c r="BC51" s="55"/>
      <c r="BD51" s="55"/>
      <c r="BE51" s="55"/>
      <c r="BF51" s="54"/>
      <c r="BG51" s="55"/>
      <c r="BH51" s="55"/>
      <c r="BI51" s="55"/>
      <c r="BJ51" s="54"/>
      <c r="BK51" s="55"/>
      <c r="BL51" s="55"/>
      <c r="BM51" s="55"/>
      <c r="BN51" s="54"/>
      <c r="BO51" s="55"/>
      <c r="BP51" s="55"/>
      <c r="BQ51" s="55"/>
      <c r="BR51" s="54"/>
      <c r="BS51" s="55"/>
      <c r="BT51" s="55"/>
      <c r="BU51" s="56"/>
      <c r="BV51" s="54"/>
      <c r="BW51" s="55"/>
      <c r="BX51" s="55"/>
      <c r="BY51" s="56"/>
      <c r="BZ51" s="55"/>
      <c r="CA51" s="55"/>
      <c r="CB51" s="55"/>
      <c r="CC51" s="56"/>
      <c r="CD51" s="54"/>
      <c r="CE51" s="55"/>
      <c r="CF51" s="55"/>
      <c r="CG51" s="56"/>
      <c r="CH51" s="54"/>
      <c r="CI51" s="55"/>
      <c r="CJ51" s="55"/>
      <c r="CK51" s="56"/>
      <c r="CL51" s="54"/>
      <c r="CM51" s="55"/>
      <c r="CN51" s="55"/>
      <c r="CO51" s="56"/>
      <c r="CP51" s="54"/>
      <c r="CQ51" s="55"/>
      <c r="CR51" s="55"/>
      <c r="CS51" s="56"/>
      <c r="CT51" s="54"/>
      <c r="CU51" s="55"/>
      <c r="CV51" s="55"/>
      <c r="CW51" s="56"/>
      <c r="CX51" s="54"/>
      <c r="CY51" s="55"/>
      <c r="CZ51" s="55"/>
      <c r="DA51" s="56"/>
      <c r="DB51" s="54"/>
      <c r="DC51" s="55"/>
      <c r="DD51" s="55"/>
      <c r="DE51" s="56"/>
      <c r="DF51" s="54"/>
      <c r="DG51" s="55"/>
      <c r="DH51" s="55"/>
      <c r="DI51" s="56"/>
      <c r="DJ51" s="54"/>
      <c r="DK51" s="55"/>
      <c r="DL51" s="55"/>
      <c r="DM51" s="56"/>
      <c r="DN51" s="54"/>
      <c r="DO51" s="55"/>
      <c r="DP51" s="55"/>
      <c r="DQ51" s="56"/>
      <c r="DR51" s="54"/>
      <c r="DS51" s="55"/>
      <c r="DT51" s="55"/>
      <c r="DU51" s="56"/>
      <c r="DV51" s="54"/>
      <c r="DW51" s="55"/>
      <c r="DX51" s="55"/>
      <c r="DY51" s="56"/>
      <c r="DZ51" s="54"/>
      <c r="EA51" s="55"/>
      <c r="EB51" s="55"/>
      <c r="EC51" s="56"/>
      <c r="ED51" s="54"/>
      <c r="EE51" s="55"/>
      <c r="EF51" s="55"/>
      <c r="EG51" s="56"/>
      <c r="EH51" s="54"/>
      <c r="EI51" s="55"/>
      <c r="EJ51" s="55"/>
      <c r="EK51" s="56"/>
      <c r="EL51" s="54"/>
      <c r="EM51" s="55"/>
      <c r="EN51" s="55"/>
      <c r="EO51" s="56"/>
      <c r="EP51" s="54"/>
      <c r="EQ51" s="55"/>
      <c r="ER51" s="55"/>
      <c r="ES51" s="56"/>
      <c r="ET51" s="54"/>
      <c r="EU51" s="55"/>
      <c r="EV51" s="55"/>
      <c r="EW51" s="56"/>
      <c r="EX51" s="54"/>
      <c r="EY51" s="55"/>
      <c r="EZ51" s="55"/>
      <c r="FA51" s="56"/>
      <c r="FB51" s="54"/>
      <c r="FC51" s="55"/>
      <c r="FD51" s="55"/>
      <c r="FE51" s="56"/>
      <c r="FF51" s="54"/>
      <c r="FG51" s="55"/>
      <c r="FH51" s="55"/>
      <c r="FI51" s="56"/>
      <c r="FJ51" s="54"/>
      <c r="FK51" s="55"/>
      <c r="FL51" s="55"/>
      <c r="FM51" s="56"/>
      <c r="FN51" s="54"/>
      <c r="FO51" s="55"/>
      <c r="FP51" s="55"/>
      <c r="FQ51" s="56"/>
      <c r="FS51" s="449"/>
      <c r="FU51" s="2"/>
    </row>
    <row r="52" spans="1:177" ht="16.5" customHeight="1">
      <c r="A52" s="614"/>
      <c r="B52" s="653"/>
      <c r="C52" s="616"/>
      <c r="D52" s="617"/>
      <c r="E52" s="617"/>
      <c r="F52" s="605">
        <f>F50*$C50</f>
        <v>0</v>
      </c>
      <c r="G52" s="606"/>
      <c r="H52" s="605">
        <f>H50*$C50</f>
        <v>0</v>
      </c>
      <c r="I52" s="606"/>
      <c r="J52" s="607">
        <f>J50*$C50</f>
        <v>0</v>
      </c>
      <c r="K52" s="608"/>
      <c r="L52" s="608"/>
      <c r="M52" s="609"/>
      <c r="N52" s="607">
        <f>N50*$C50</f>
        <v>0</v>
      </c>
      <c r="O52" s="608"/>
      <c r="P52" s="608"/>
      <c r="Q52" s="609"/>
      <c r="R52" s="607">
        <f>R50*$C50</f>
        <v>0</v>
      </c>
      <c r="S52" s="608"/>
      <c r="T52" s="608"/>
      <c r="U52" s="609"/>
      <c r="V52" s="607">
        <f>V50*$C50</f>
        <v>0</v>
      </c>
      <c r="W52" s="608"/>
      <c r="X52" s="608"/>
      <c r="Y52" s="609"/>
      <c r="Z52" s="605">
        <f>Z50*$C50</f>
        <v>2101.65</v>
      </c>
      <c r="AA52" s="625"/>
      <c r="AB52" s="625"/>
      <c r="AC52" s="606"/>
      <c r="AD52" s="605">
        <f>AD50*$C50</f>
        <v>4203.3100000000004</v>
      </c>
      <c r="AE52" s="625"/>
      <c r="AF52" s="625"/>
      <c r="AG52" s="606"/>
      <c r="AH52" s="605">
        <f>AH50*$C50</f>
        <v>2101.65</v>
      </c>
      <c r="AI52" s="625"/>
      <c r="AJ52" s="625"/>
      <c r="AK52" s="606"/>
      <c r="AL52" s="607">
        <f>AL50*$C50</f>
        <v>0</v>
      </c>
      <c r="AM52" s="608"/>
      <c r="AN52" s="608"/>
      <c r="AO52" s="609"/>
      <c r="AP52" s="607">
        <f>AP50*$C50</f>
        <v>0</v>
      </c>
      <c r="AQ52" s="608"/>
      <c r="AR52" s="608"/>
      <c r="AS52" s="609"/>
      <c r="AT52" s="607">
        <f>AT50*$C50</f>
        <v>0</v>
      </c>
      <c r="AU52" s="608"/>
      <c r="AV52" s="608"/>
      <c r="AW52" s="609"/>
      <c r="AX52" s="607">
        <f>AX50*$C50</f>
        <v>0</v>
      </c>
      <c r="AY52" s="608"/>
      <c r="AZ52" s="608"/>
      <c r="BA52" s="609"/>
      <c r="BB52" s="607">
        <f>BB50*$C50</f>
        <v>0</v>
      </c>
      <c r="BC52" s="608"/>
      <c r="BD52" s="608"/>
      <c r="BE52" s="609"/>
      <c r="BF52" s="607">
        <f>BF50*$C50</f>
        <v>0</v>
      </c>
      <c r="BG52" s="608"/>
      <c r="BH52" s="608"/>
      <c r="BI52" s="609"/>
      <c r="BJ52" s="607">
        <f>BJ50*$C50</f>
        <v>0</v>
      </c>
      <c r="BK52" s="608"/>
      <c r="BL52" s="608"/>
      <c r="BM52" s="609"/>
      <c r="BN52" s="607">
        <f>BN50*$C50</f>
        <v>0</v>
      </c>
      <c r="BO52" s="608"/>
      <c r="BP52" s="608"/>
      <c r="BQ52" s="608"/>
      <c r="BR52" s="607">
        <f>BR50*$C50</f>
        <v>0</v>
      </c>
      <c r="BS52" s="608"/>
      <c r="BT52" s="608"/>
      <c r="BU52" s="609"/>
      <c r="BV52" s="607">
        <f>BV50*$C50</f>
        <v>0</v>
      </c>
      <c r="BW52" s="608"/>
      <c r="BX52" s="608"/>
      <c r="BY52" s="609"/>
      <c r="BZ52" s="608">
        <f>BZ50*$C50</f>
        <v>0</v>
      </c>
      <c r="CA52" s="608"/>
      <c r="CB52" s="608"/>
      <c r="CC52" s="609"/>
      <c r="CD52" s="607">
        <f>CD50*$C50</f>
        <v>0</v>
      </c>
      <c r="CE52" s="608"/>
      <c r="CF52" s="608"/>
      <c r="CG52" s="609"/>
      <c r="CH52" s="607">
        <f>CH50*$C50</f>
        <v>0</v>
      </c>
      <c r="CI52" s="608"/>
      <c r="CJ52" s="608"/>
      <c r="CK52" s="609"/>
      <c r="CL52" s="607">
        <f>CL50*$C50</f>
        <v>0</v>
      </c>
      <c r="CM52" s="608"/>
      <c r="CN52" s="608"/>
      <c r="CO52" s="609"/>
      <c r="CP52" s="607">
        <f>CP50*$C50</f>
        <v>0</v>
      </c>
      <c r="CQ52" s="608"/>
      <c r="CR52" s="608"/>
      <c r="CS52" s="609"/>
      <c r="CT52" s="607">
        <f>CT50*$C50</f>
        <v>0</v>
      </c>
      <c r="CU52" s="608"/>
      <c r="CV52" s="608"/>
      <c r="CW52" s="609"/>
      <c r="CX52" s="607">
        <f>CX50*$C50</f>
        <v>0</v>
      </c>
      <c r="CY52" s="608"/>
      <c r="CZ52" s="608"/>
      <c r="DA52" s="609"/>
      <c r="DB52" s="607">
        <f>DB50*$C50</f>
        <v>0</v>
      </c>
      <c r="DC52" s="608"/>
      <c r="DD52" s="608"/>
      <c r="DE52" s="609"/>
      <c r="DF52" s="607">
        <f>DF50*$C50</f>
        <v>0</v>
      </c>
      <c r="DG52" s="608"/>
      <c r="DH52" s="608"/>
      <c r="DI52" s="609"/>
      <c r="DJ52" s="607">
        <f>DJ50*$C50</f>
        <v>0</v>
      </c>
      <c r="DK52" s="608"/>
      <c r="DL52" s="608"/>
      <c r="DM52" s="609"/>
      <c r="DN52" s="607">
        <f>DN50*$C50</f>
        <v>0</v>
      </c>
      <c r="DO52" s="608"/>
      <c r="DP52" s="608"/>
      <c r="DQ52" s="609"/>
      <c r="DR52" s="607">
        <f>DR50*$C50</f>
        <v>0</v>
      </c>
      <c r="DS52" s="608"/>
      <c r="DT52" s="608"/>
      <c r="DU52" s="609"/>
      <c r="DV52" s="607">
        <f>DV50*$C50</f>
        <v>0</v>
      </c>
      <c r="DW52" s="608"/>
      <c r="DX52" s="608"/>
      <c r="DY52" s="609"/>
      <c r="DZ52" s="607">
        <f>DZ50*$C50</f>
        <v>0</v>
      </c>
      <c r="EA52" s="608"/>
      <c r="EB52" s="608"/>
      <c r="EC52" s="609"/>
      <c r="ED52" s="607">
        <f>ED50*$C50</f>
        <v>0</v>
      </c>
      <c r="EE52" s="608"/>
      <c r="EF52" s="608"/>
      <c r="EG52" s="609"/>
      <c r="EH52" s="607">
        <f>EH50*$C50</f>
        <v>0</v>
      </c>
      <c r="EI52" s="608"/>
      <c r="EJ52" s="608"/>
      <c r="EK52" s="609"/>
      <c r="EL52" s="607">
        <f>EL50*$C50</f>
        <v>0</v>
      </c>
      <c r="EM52" s="608"/>
      <c r="EN52" s="608"/>
      <c r="EO52" s="609"/>
      <c r="EP52" s="607">
        <f>EP50*$C50</f>
        <v>0</v>
      </c>
      <c r="EQ52" s="608"/>
      <c r="ER52" s="608"/>
      <c r="ES52" s="609"/>
      <c r="ET52" s="607">
        <f>ET50*$C50</f>
        <v>0</v>
      </c>
      <c r="EU52" s="608"/>
      <c r="EV52" s="608"/>
      <c r="EW52" s="609"/>
      <c r="EX52" s="607">
        <f>EX50*$C50</f>
        <v>0</v>
      </c>
      <c r="EY52" s="608"/>
      <c r="EZ52" s="608"/>
      <c r="FA52" s="609"/>
      <c r="FB52" s="607">
        <f>FB50*$C50</f>
        <v>0</v>
      </c>
      <c r="FC52" s="608"/>
      <c r="FD52" s="608"/>
      <c r="FE52" s="609"/>
      <c r="FF52" s="607">
        <f>FF50*$C50</f>
        <v>0</v>
      </c>
      <c r="FG52" s="608"/>
      <c r="FH52" s="608"/>
      <c r="FI52" s="609"/>
      <c r="FJ52" s="607">
        <f>FJ50*$C50</f>
        <v>0</v>
      </c>
      <c r="FK52" s="608"/>
      <c r="FL52" s="608"/>
      <c r="FM52" s="609"/>
      <c r="FN52" s="607">
        <f>FN50*$C50</f>
        <v>0</v>
      </c>
      <c r="FO52" s="608"/>
      <c r="FP52" s="608"/>
      <c r="FQ52" s="609"/>
      <c r="FS52" s="449">
        <f>SUM(F52:FQ52)</f>
        <v>8406.61</v>
      </c>
      <c r="FU52" s="2">
        <f t="shared" si="0"/>
        <v>0</v>
      </c>
    </row>
    <row r="53" spans="1:177" ht="16.5" customHeight="1">
      <c r="A53" s="612">
        <v>15</v>
      </c>
      <c r="B53" s="653" t="str">
        <f>IF(A53&lt;&gt;0,INDEX(RESUMO!$A$10:$H$486,MATCH(A53,RESUMO!$A$10:$A$486,0),2),0)</f>
        <v>INSTALAÇÕES HIDRÁULICAS - REDE DE ESGOTO</v>
      </c>
      <c r="C53" s="616">
        <f>IF(A53&lt;&gt;0,INDEX(RESUMO!$A$10:$H$486,MATCH(A53,RESUMO!$A$10:$A$486,0),5),0)</f>
        <v>13273.51</v>
      </c>
      <c r="D53" s="617">
        <f>IF(A53&lt;&gt;0,INDEX(RESUMO!$A$10:$H$486,MATCH(A53,RESUMO!$A$10:$A$486,0),8),0)</f>
        <v>1.4E-2</v>
      </c>
      <c r="E53" s="617">
        <f>IF(A53&lt;&gt;0,INDEX(RESUMO!$A$10:$I$486,MATCH(A53,RESUMO!$A$10:$A$486,0),8),0)</f>
        <v>1.4E-2</v>
      </c>
      <c r="F53" s="618"/>
      <c r="G53" s="619"/>
      <c r="H53" s="618"/>
      <c r="I53" s="619"/>
      <c r="J53" s="602"/>
      <c r="K53" s="603"/>
      <c r="L53" s="603"/>
      <c r="M53" s="604"/>
      <c r="N53" s="602"/>
      <c r="O53" s="603"/>
      <c r="P53" s="603"/>
      <c r="Q53" s="604"/>
      <c r="R53" s="602"/>
      <c r="S53" s="603"/>
      <c r="T53" s="603"/>
      <c r="U53" s="604"/>
      <c r="V53" s="602"/>
      <c r="W53" s="624"/>
      <c r="X53" s="624"/>
      <c r="Y53" s="619"/>
      <c r="Z53" s="618">
        <v>0.3</v>
      </c>
      <c r="AA53" s="624"/>
      <c r="AB53" s="624"/>
      <c r="AC53" s="619"/>
      <c r="AD53" s="618">
        <v>0.45</v>
      </c>
      <c r="AE53" s="624"/>
      <c r="AF53" s="624"/>
      <c r="AG53" s="619"/>
      <c r="AH53" s="618">
        <v>0.25</v>
      </c>
      <c r="AI53" s="624"/>
      <c r="AJ53" s="624"/>
      <c r="AK53" s="619"/>
      <c r="AL53" s="602"/>
      <c r="AM53" s="603"/>
      <c r="AN53" s="603"/>
      <c r="AO53" s="604"/>
      <c r="AP53" s="602"/>
      <c r="AQ53" s="603"/>
      <c r="AR53" s="603"/>
      <c r="AS53" s="604"/>
      <c r="AT53" s="602"/>
      <c r="AU53" s="603"/>
      <c r="AV53" s="603"/>
      <c r="AW53" s="604"/>
      <c r="AX53" s="618"/>
      <c r="AY53" s="624"/>
      <c r="AZ53" s="624"/>
      <c r="BA53" s="619"/>
      <c r="BB53" s="602"/>
      <c r="BC53" s="603"/>
      <c r="BD53" s="603"/>
      <c r="BE53" s="604"/>
      <c r="BF53" s="602"/>
      <c r="BG53" s="603"/>
      <c r="BH53" s="603"/>
      <c r="BI53" s="604"/>
      <c r="BJ53" s="602"/>
      <c r="BK53" s="603"/>
      <c r="BL53" s="603"/>
      <c r="BM53" s="604"/>
      <c r="BN53" s="602"/>
      <c r="BO53" s="603"/>
      <c r="BP53" s="603"/>
      <c r="BQ53" s="603"/>
      <c r="BR53" s="602"/>
      <c r="BS53" s="603"/>
      <c r="BT53" s="603"/>
      <c r="BU53" s="604"/>
      <c r="BV53" s="602"/>
      <c r="BW53" s="603"/>
      <c r="BX53" s="603"/>
      <c r="BY53" s="604"/>
      <c r="BZ53" s="603"/>
      <c r="CA53" s="603"/>
      <c r="CB53" s="603"/>
      <c r="CC53" s="604"/>
      <c r="CD53" s="602"/>
      <c r="CE53" s="603"/>
      <c r="CF53" s="603"/>
      <c r="CG53" s="604"/>
      <c r="CH53" s="602"/>
      <c r="CI53" s="603"/>
      <c r="CJ53" s="603"/>
      <c r="CK53" s="604"/>
      <c r="CL53" s="602"/>
      <c r="CM53" s="603"/>
      <c r="CN53" s="603"/>
      <c r="CO53" s="604"/>
      <c r="CP53" s="602"/>
      <c r="CQ53" s="603"/>
      <c r="CR53" s="603"/>
      <c r="CS53" s="604"/>
      <c r="CT53" s="602"/>
      <c r="CU53" s="603"/>
      <c r="CV53" s="603"/>
      <c r="CW53" s="604"/>
      <c r="CX53" s="602"/>
      <c r="CY53" s="603"/>
      <c r="CZ53" s="603"/>
      <c r="DA53" s="604"/>
      <c r="DB53" s="602"/>
      <c r="DC53" s="603"/>
      <c r="DD53" s="603"/>
      <c r="DE53" s="604"/>
      <c r="DF53" s="602"/>
      <c r="DG53" s="603"/>
      <c r="DH53" s="603"/>
      <c r="DI53" s="604"/>
      <c r="DJ53" s="602"/>
      <c r="DK53" s="603"/>
      <c r="DL53" s="603"/>
      <c r="DM53" s="604"/>
      <c r="DN53" s="602"/>
      <c r="DO53" s="603"/>
      <c r="DP53" s="603"/>
      <c r="DQ53" s="604"/>
      <c r="DR53" s="602"/>
      <c r="DS53" s="603"/>
      <c r="DT53" s="603"/>
      <c r="DU53" s="604"/>
      <c r="DV53" s="602"/>
      <c r="DW53" s="603"/>
      <c r="DX53" s="603"/>
      <c r="DY53" s="604"/>
      <c r="DZ53" s="602"/>
      <c r="EA53" s="603"/>
      <c r="EB53" s="603"/>
      <c r="EC53" s="604"/>
      <c r="ED53" s="602"/>
      <c r="EE53" s="603"/>
      <c r="EF53" s="603"/>
      <c r="EG53" s="604"/>
      <c r="EH53" s="602"/>
      <c r="EI53" s="603"/>
      <c r="EJ53" s="603"/>
      <c r="EK53" s="604"/>
      <c r="EL53" s="602"/>
      <c r="EM53" s="603"/>
      <c r="EN53" s="603"/>
      <c r="EO53" s="604"/>
      <c r="EP53" s="602"/>
      <c r="EQ53" s="603"/>
      <c r="ER53" s="603"/>
      <c r="ES53" s="604"/>
      <c r="ET53" s="602"/>
      <c r="EU53" s="603"/>
      <c r="EV53" s="603"/>
      <c r="EW53" s="604"/>
      <c r="EX53" s="602"/>
      <c r="EY53" s="603"/>
      <c r="EZ53" s="603"/>
      <c r="FA53" s="604"/>
      <c r="FB53" s="602"/>
      <c r="FC53" s="603"/>
      <c r="FD53" s="603"/>
      <c r="FE53" s="604"/>
      <c r="FF53" s="602"/>
      <c r="FG53" s="603"/>
      <c r="FH53" s="603"/>
      <c r="FI53" s="604"/>
      <c r="FJ53" s="602"/>
      <c r="FK53" s="603"/>
      <c r="FL53" s="603"/>
      <c r="FM53" s="604"/>
      <c r="FN53" s="602"/>
      <c r="FO53" s="603"/>
      <c r="FP53" s="603"/>
      <c r="FQ53" s="604"/>
      <c r="FS53" s="448">
        <f>SUM(F53:FQ53)</f>
        <v>1</v>
      </c>
      <c r="FU53" s="2"/>
    </row>
    <row r="54" spans="1:177" ht="12.95" customHeight="1">
      <c r="A54" s="613"/>
      <c r="B54" s="653"/>
      <c r="C54" s="616"/>
      <c r="D54" s="617"/>
      <c r="E54" s="617"/>
      <c r="F54" s="54"/>
      <c r="G54" s="56"/>
      <c r="H54" s="54"/>
      <c r="I54" s="56"/>
      <c r="J54" s="54"/>
      <c r="K54" s="55"/>
      <c r="L54" s="55"/>
      <c r="M54" s="55"/>
      <c r="N54" s="54"/>
      <c r="O54" s="55"/>
      <c r="P54" s="55"/>
      <c r="Q54" s="55"/>
      <c r="R54" s="54"/>
      <c r="S54" s="55"/>
      <c r="T54" s="55"/>
      <c r="U54" s="55"/>
      <c r="V54" s="54"/>
      <c r="W54" s="55"/>
      <c r="X54" s="55"/>
      <c r="Y54" s="55"/>
      <c r="Z54" s="54" t="s">
        <v>105</v>
      </c>
      <c r="AA54" s="55" t="s">
        <v>105</v>
      </c>
      <c r="AB54" s="55" t="s">
        <v>105</v>
      </c>
      <c r="AC54" s="55" t="s">
        <v>105</v>
      </c>
      <c r="AD54" s="54" t="s">
        <v>105</v>
      </c>
      <c r="AE54" s="55" t="s">
        <v>105</v>
      </c>
      <c r="AF54" s="55" t="s">
        <v>105</v>
      </c>
      <c r="AG54" s="55" t="s">
        <v>105</v>
      </c>
      <c r="AH54" s="54" t="s">
        <v>105</v>
      </c>
      <c r="AI54" s="55" t="s">
        <v>105</v>
      </c>
      <c r="AJ54" s="55" t="s">
        <v>105</v>
      </c>
      <c r="AK54" s="55" t="s">
        <v>105</v>
      </c>
      <c r="AL54" s="54"/>
      <c r="AM54" s="55"/>
      <c r="AN54" s="55"/>
      <c r="AO54" s="55"/>
      <c r="AP54" s="54"/>
      <c r="AQ54" s="55"/>
      <c r="AR54" s="55"/>
      <c r="AS54" s="55"/>
      <c r="AT54" s="54"/>
      <c r="AU54" s="55"/>
      <c r="AV54" s="55"/>
      <c r="AW54" s="55"/>
      <c r="AX54" s="54"/>
      <c r="AY54" s="55"/>
      <c r="AZ54" s="55"/>
      <c r="BA54" s="55"/>
      <c r="BB54" s="54"/>
      <c r="BC54" s="55"/>
      <c r="BD54" s="55"/>
      <c r="BE54" s="55"/>
      <c r="BF54" s="54"/>
      <c r="BG54" s="55"/>
      <c r="BH54" s="55"/>
      <c r="BI54" s="55"/>
      <c r="BJ54" s="54"/>
      <c r="BK54" s="55"/>
      <c r="BL54" s="55"/>
      <c r="BM54" s="55"/>
      <c r="BN54" s="54"/>
      <c r="BO54" s="55"/>
      <c r="BP54" s="55"/>
      <c r="BQ54" s="55"/>
      <c r="BR54" s="54"/>
      <c r="BS54" s="55"/>
      <c r="BT54" s="55"/>
      <c r="BU54" s="55"/>
      <c r="BV54" s="54"/>
      <c r="BW54" s="55"/>
      <c r="BX54" s="55"/>
      <c r="BY54" s="56"/>
      <c r="BZ54" s="55"/>
      <c r="CA54" s="55"/>
      <c r="CB54" s="55"/>
      <c r="CC54" s="56"/>
      <c r="CD54" s="54"/>
      <c r="CE54" s="55"/>
      <c r="CF54" s="55"/>
      <c r="CG54" s="56"/>
      <c r="CH54" s="54"/>
      <c r="CI54" s="55"/>
      <c r="CJ54" s="55"/>
      <c r="CK54" s="56"/>
      <c r="CL54" s="54"/>
      <c r="CM54" s="55"/>
      <c r="CN54" s="55"/>
      <c r="CO54" s="56"/>
      <c r="CP54" s="54"/>
      <c r="CQ54" s="55"/>
      <c r="CR54" s="55"/>
      <c r="CS54" s="56"/>
      <c r="CT54" s="54"/>
      <c r="CU54" s="55"/>
      <c r="CV54" s="55"/>
      <c r="CW54" s="56"/>
      <c r="CX54" s="54"/>
      <c r="CY54" s="55"/>
      <c r="CZ54" s="55"/>
      <c r="DA54" s="56"/>
      <c r="DB54" s="54"/>
      <c r="DC54" s="55"/>
      <c r="DD54" s="55"/>
      <c r="DE54" s="56"/>
      <c r="DF54" s="54"/>
      <c r="DG54" s="55"/>
      <c r="DH54" s="55"/>
      <c r="DI54" s="56"/>
      <c r="DJ54" s="54"/>
      <c r="DK54" s="55"/>
      <c r="DL54" s="55"/>
      <c r="DM54" s="56"/>
      <c r="DN54" s="54"/>
      <c r="DO54" s="55"/>
      <c r="DP54" s="55"/>
      <c r="DQ54" s="56"/>
      <c r="DR54" s="54"/>
      <c r="DS54" s="55"/>
      <c r="DT54" s="55"/>
      <c r="DU54" s="56"/>
      <c r="DV54" s="54"/>
      <c r="DW54" s="55"/>
      <c r="DX54" s="55"/>
      <c r="DY54" s="56"/>
      <c r="DZ54" s="54"/>
      <c r="EA54" s="55"/>
      <c r="EB54" s="55"/>
      <c r="EC54" s="56"/>
      <c r="ED54" s="54"/>
      <c r="EE54" s="55"/>
      <c r="EF54" s="55"/>
      <c r="EG54" s="56"/>
      <c r="EH54" s="54"/>
      <c r="EI54" s="55"/>
      <c r="EJ54" s="55"/>
      <c r="EK54" s="56"/>
      <c r="EL54" s="54"/>
      <c r="EM54" s="55"/>
      <c r="EN54" s="55"/>
      <c r="EO54" s="56"/>
      <c r="EP54" s="54"/>
      <c r="EQ54" s="55"/>
      <c r="ER54" s="55"/>
      <c r="ES54" s="56"/>
      <c r="ET54" s="54"/>
      <c r="EU54" s="55"/>
      <c r="EV54" s="55"/>
      <c r="EW54" s="56"/>
      <c r="EX54" s="54"/>
      <c r="EY54" s="55"/>
      <c r="EZ54" s="55"/>
      <c r="FA54" s="56"/>
      <c r="FB54" s="54"/>
      <c r="FC54" s="55"/>
      <c r="FD54" s="55"/>
      <c r="FE54" s="56"/>
      <c r="FF54" s="54"/>
      <c r="FG54" s="55"/>
      <c r="FH54" s="55"/>
      <c r="FI54" s="56"/>
      <c r="FJ54" s="54"/>
      <c r="FK54" s="55"/>
      <c r="FL54" s="55"/>
      <c r="FM54" s="56"/>
      <c r="FN54" s="54"/>
      <c r="FO54" s="55"/>
      <c r="FP54" s="55"/>
      <c r="FQ54" s="56"/>
      <c r="FS54" s="449"/>
      <c r="FU54" s="2"/>
    </row>
    <row r="55" spans="1:177" ht="16.5" customHeight="1">
      <c r="A55" s="614"/>
      <c r="B55" s="653"/>
      <c r="C55" s="616"/>
      <c r="D55" s="617"/>
      <c r="E55" s="617"/>
      <c r="F55" s="605">
        <f>F53*$C53</f>
        <v>0</v>
      </c>
      <c r="G55" s="606"/>
      <c r="H55" s="605">
        <f>H53*$C53</f>
        <v>0</v>
      </c>
      <c r="I55" s="606"/>
      <c r="J55" s="607">
        <f>J53*$C53</f>
        <v>0</v>
      </c>
      <c r="K55" s="608"/>
      <c r="L55" s="608"/>
      <c r="M55" s="609"/>
      <c r="N55" s="607">
        <f>N53*$C53</f>
        <v>0</v>
      </c>
      <c r="O55" s="608"/>
      <c r="P55" s="608"/>
      <c r="Q55" s="609"/>
      <c r="R55" s="607">
        <f>R53*$C53</f>
        <v>0</v>
      </c>
      <c r="S55" s="608"/>
      <c r="T55" s="608"/>
      <c r="U55" s="609"/>
      <c r="V55" s="607">
        <f>V53*$C53</f>
        <v>0</v>
      </c>
      <c r="W55" s="608"/>
      <c r="X55" s="608"/>
      <c r="Y55" s="609"/>
      <c r="Z55" s="605">
        <f>Z53*$C53</f>
        <v>3982.05</v>
      </c>
      <c r="AA55" s="625"/>
      <c r="AB55" s="625"/>
      <c r="AC55" s="606"/>
      <c r="AD55" s="605">
        <f>AD53*$C53</f>
        <v>5973.08</v>
      </c>
      <c r="AE55" s="625"/>
      <c r="AF55" s="625"/>
      <c r="AG55" s="606"/>
      <c r="AH55" s="605">
        <f>AH53*$C53</f>
        <v>3318.38</v>
      </c>
      <c r="AI55" s="625"/>
      <c r="AJ55" s="625"/>
      <c r="AK55" s="606"/>
      <c r="AL55" s="607">
        <f>AL53*$C53</f>
        <v>0</v>
      </c>
      <c r="AM55" s="608"/>
      <c r="AN55" s="608"/>
      <c r="AO55" s="609"/>
      <c r="AP55" s="607">
        <f>AP53*$C53</f>
        <v>0</v>
      </c>
      <c r="AQ55" s="608"/>
      <c r="AR55" s="608"/>
      <c r="AS55" s="609"/>
      <c r="AT55" s="607">
        <f>AT53*$C53</f>
        <v>0</v>
      </c>
      <c r="AU55" s="608"/>
      <c r="AV55" s="608"/>
      <c r="AW55" s="609"/>
      <c r="AX55" s="607">
        <f>AX53*$C53</f>
        <v>0</v>
      </c>
      <c r="AY55" s="608"/>
      <c r="AZ55" s="608"/>
      <c r="BA55" s="609"/>
      <c r="BB55" s="607">
        <f>BB53*$C53</f>
        <v>0</v>
      </c>
      <c r="BC55" s="608"/>
      <c r="BD55" s="608"/>
      <c r="BE55" s="609"/>
      <c r="BF55" s="607">
        <f>BF53*$C53</f>
        <v>0</v>
      </c>
      <c r="BG55" s="608"/>
      <c r="BH55" s="608"/>
      <c r="BI55" s="609"/>
      <c r="BJ55" s="607">
        <f>BJ53*$C53</f>
        <v>0</v>
      </c>
      <c r="BK55" s="608"/>
      <c r="BL55" s="608"/>
      <c r="BM55" s="609"/>
      <c r="BN55" s="607">
        <f>BN53*$C53</f>
        <v>0</v>
      </c>
      <c r="BO55" s="608"/>
      <c r="BP55" s="608"/>
      <c r="BQ55" s="608"/>
      <c r="BR55" s="607">
        <f>BR53*$C53</f>
        <v>0</v>
      </c>
      <c r="BS55" s="608"/>
      <c r="BT55" s="608"/>
      <c r="BU55" s="609"/>
      <c r="BV55" s="607">
        <f>BV53*$C53</f>
        <v>0</v>
      </c>
      <c r="BW55" s="608"/>
      <c r="BX55" s="608"/>
      <c r="BY55" s="609"/>
      <c r="BZ55" s="608">
        <f>BZ53*$C53</f>
        <v>0</v>
      </c>
      <c r="CA55" s="608"/>
      <c r="CB55" s="608"/>
      <c r="CC55" s="609"/>
      <c r="CD55" s="607">
        <f>CD53*$C53</f>
        <v>0</v>
      </c>
      <c r="CE55" s="608"/>
      <c r="CF55" s="608"/>
      <c r="CG55" s="609"/>
      <c r="CH55" s="607">
        <f>CH53*$C53</f>
        <v>0</v>
      </c>
      <c r="CI55" s="608"/>
      <c r="CJ55" s="608"/>
      <c r="CK55" s="609"/>
      <c r="CL55" s="607">
        <f>CL53*$C53</f>
        <v>0</v>
      </c>
      <c r="CM55" s="608"/>
      <c r="CN55" s="608"/>
      <c r="CO55" s="609"/>
      <c r="CP55" s="607">
        <f>CP53*$C53</f>
        <v>0</v>
      </c>
      <c r="CQ55" s="608"/>
      <c r="CR55" s="608"/>
      <c r="CS55" s="609"/>
      <c r="CT55" s="607">
        <f>CT53*$C53</f>
        <v>0</v>
      </c>
      <c r="CU55" s="608"/>
      <c r="CV55" s="608"/>
      <c r="CW55" s="609"/>
      <c r="CX55" s="607">
        <f>CX53*$C53</f>
        <v>0</v>
      </c>
      <c r="CY55" s="608"/>
      <c r="CZ55" s="608"/>
      <c r="DA55" s="609"/>
      <c r="DB55" s="607">
        <f>DB53*$C53</f>
        <v>0</v>
      </c>
      <c r="DC55" s="608"/>
      <c r="DD55" s="608"/>
      <c r="DE55" s="609"/>
      <c r="DF55" s="607">
        <f>DF53*$C53</f>
        <v>0</v>
      </c>
      <c r="DG55" s="608"/>
      <c r="DH55" s="608"/>
      <c r="DI55" s="609"/>
      <c r="DJ55" s="607">
        <f>DJ53*$C53</f>
        <v>0</v>
      </c>
      <c r="DK55" s="608"/>
      <c r="DL55" s="608"/>
      <c r="DM55" s="609"/>
      <c r="DN55" s="607">
        <f>DN53*$C53</f>
        <v>0</v>
      </c>
      <c r="DO55" s="608"/>
      <c r="DP55" s="608"/>
      <c r="DQ55" s="609"/>
      <c r="DR55" s="607">
        <f>DR53*$C53</f>
        <v>0</v>
      </c>
      <c r="DS55" s="608"/>
      <c r="DT55" s="608"/>
      <c r="DU55" s="609"/>
      <c r="DV55" s="607">
        <f>DV53*$C53</f>
        <v>0</v>
      </c>
      <c r="DW55" s="608"/>
      <c r="DX55" s="608"/>
      <c r="DY55" s="609"/>
      <c r="DZ55" s="607">
        <f>DZ53*$C53</f>
        <v>0</v>
      </c>
      <c r="EA55" s="608"/>
      <c r="EB55" s="608"/>
      <c r="EC55" s="609"/>
      <c r="ED55" s="607">
        <f>ED53*$C53</f>
        <v>0</v>
      </c>
      <c r="EE55" s="608"/>
      <c r="EF55" s="608"/>
      <c r="EG55" s="609"/>
      <c r="EH55" s="607">
        <f>EH53*$C53</f>
        <v>0</v>
      </c>
      <c r="EI55" s="608"/>
      <c r="EJ55" s="608"/>
      <c r="EK55" s="609"/>
      <c r="EL55" s="607">
        <f>EL53*$C53</f>
        <v>0</v>
      </c>
      <c r="EM55" s="608"/>
      <c r="EN55" s="608"/>
      <c r="EO55" s="609"/>
      <c r="EP55" s="607">
        <f>EP53*$C53</f>
        <v>0</v>
      </c>
      <c r="EQ55" s="608"/>
      <c r="ER55" s="608"/>
      <c r="ES55" s="609"/>
      <c r="ET55" s="607">
        <f>ET53*$C53</f>
        <v>0</v>
      </c>
      <c r="EU55" s="608"/>
      <c r="EV55" s="608"/>
      <c r="EW55" s="609"/>
      <c r="EX55" s="607">
        <f>EX53*$C53</f>
        <v>0</v>
      </c>
      <c r="EY55" s="608"/>
      <c r="EZ55" s="608"/>
      <c r="FA55" s="609"/>
      <c r="FB55" s="607">
        <f>FB53*$C53</f>
        <v>0</v>
      </c>
      <c r="FC55" s="608"/>
      <c r="FD55" s="608"/>
      <c r="FE55" s="609"/>
      <c r="FF55" s="607">
        <f>FF53*$C53</f>
        <v>0</v>
      </c>
      <c r="FG55" s="608"/>
      <c r="FH55" s="608"/>
      <c r="FI55" s="609"/>
      <c r="FJ55" s="607">
        <f>FJ53*$C53</f>
        <v>0</v>
      </c>
      <c r="FK55" s="608"/>
      <c r="FL55" s="608"/>
      <c r="FM55" s="609"/>
      <c r="FN55" s="607">
        <f>FN53*$C53</f>
        <v>0</v>
      </c>
      <c r="FO55" s="608"/>
      <c r="FP55" s="608"/>
      <c r="FQ55" s="609"/>
      <c r="FS55" s="449">
        <f>SUM(F55:FQ55)</f>
        <v>13273.51</v>
      </c>
      <c r="FU55" s="2">
        <f t="shared" si="0"/>
        <v>0</v>
      </c>
    </row>
    <row r="56" spans="1:177" ht="16.5" customHeight="1">
      <c r="A56" s="612">
        <v>16</v>
      </c>
      <c r="B56" s="653" t="str">
        <f>IF(A56&lt;&gt;0,INDEX(RESUMO!$A$10:$H$486,MATCH(A56,RESUMO!$A$10:$A$486,0),2),0)</f>
        <v>INSTALAÇÕES HIDRÁULICAS - REDE DE CAPTAÇÃO DE ÁGUAS PLUVIAIS</v>
      </c>
      <c r="C56" s="616">
        <f>IF(A56&lt;&gt;0,INDEX(RESUMO!$A$10:$H$486,MATCH(A56,RESUMO!$A$10:$A$486,0),5),0)</f>
        <v>14037.39</v>
      </c>
      <c r="D56" s="617">
        <f>IF(A56&lt;&gt;0,INDEX(RESUMO!$A$10:$H$486,MATCH(A56,RESUMO!$A$10:$A$486,0),8),0)</f>
        <v>1.4999999999999999E-2</v>
      </c>
      <c r="E56" s="617">
        <f>IF(A56&lt;&gt;0,INDEX(RESUMO!$A$10:$I$486,MATCH(A56,RESUMO!$A$10:$A$486,0),8),0)</f>
        <v>1.4999999999999999E-2</v>
      </c>
      <c r="F56" s="618"/>
      <c r="G56" s="619"/>
      <c r="H56" s="618"/>
      <c r="I56" s="619"/>
      <c r="J56" s="602"/>
      <c r="K56" s="603"/>
      <c r="L56" s="603"/>
      <c r="M56" s="604"/>
      <c r="N56" s="602"/>
      <c r="O56" s="603"/>
      <c r="P56" s="603"/>
      <c r="Q56" s="604"/>
      <c r="R56" s="602"/>
      <c r="S56" s="603"/>
      <c r="T56" s="603"/>
      <c r="U56" s="604"/>
      <c r="V56" s="602"/>
      <c r="W56" s="624"/>
      <c r="X56" s="624"/>
      <c r="Y56" s="619"/>
      <c r="Z56" s="618">
        <v>0.2</v>
      </c>
      <c r="AA56" s="624"/>
      <c r="AB56" s="624"/>
      <c r="AC56" s="619"/>
      <c r="AD56" s="618">
        <v>0.55000000000000004</v>
      </c>
      <c r="AE56" s="624"/>
      <c r="AF56" s="624"/>
      <c r="AG56" s="619"/>
      <c r="AH56" s="618">
        <v>0.25</v>
      </c>
      <c r="AI56" s="624"/>
      <c r="AJ56" s="624"/>
      <c r="AK56" s="619"/>
      <c r="AL56" s="602"/>
      <c r="AM56" s="603"/>
      <c r="AN56" s="603"/>
      <c r="AO56" s="604"/>
      <c r="AP56" s="602"/>
      <c r="AQ56" s="603"/>
      <c r="AR56" s="603"/>
      <c r="AS56" s="604"/>
      <c r="AT56" s="602"/>
      <c r="AU56" s="603"/>
      <c r="AV56" s="603"/>
      <c r="AW56" s="604"/>
      <c r="AX56" s="602"/>
      <c r="AY56" s="603"/>
      <c r="AZ56" s="603"/>
      <c r="BA56" s="604"/>
      <c r="BB56" s="602"/>
      <c r="BC56" s="603"/>
      <c r="BD56" s="603"/>
      <c r="BE56" s="604"/>
      <c r="BF56" s="602"/>
      <c r="BG56" s="603"/>
      <c r="BH56" s="603"/>
      <c r="BI56" s="604"/>
      <c r="BJ56" s="602"/>
      <c r="BK56" s="603"/>
      <c r="BL56" s="603"/>
      <c r="BM56" s="604"/>
      <c r="BN56" s="602"/>
      <c r="BO56" s="603"/>
      <c r="BP56" s="603"/>
      <c r="BQ56" s="604"/>
      <c r="BR56" s="602"/>
      <c r="BS56" s="603"/>
      <c r="BT56" s="603"/>
      <c r="BU56" s="603"/>
      <c r="BV56" s="602"/>
      <c r="BW56" s="603"/>
      <c r="BX56" s="603"/>
      <c r="BY56" s="604"/>
      <c r="BZ56" s="603"/>
      <c r="CA56" s="603"/>
      <c r="CB56" s="603"/>
      <c r="CC56" s="604"/>
      <c r="CD56" s="602"/>
      <c r="CE56" s="603"/>
      <c r="CF56" s="603"/>
      <c r="CG56" s="604"/>
      <c r="CH56" s="602"/>
      <c r="CI56" s="603"/>
      <c r="CJ56" s="603"/>
      <c r="CK56" s="604"/>
      <c r="CL56" s="602"/>
      <c r="CM56" s="603"/>
      <c r="CN56" s="603"/>
      <c r="CO56" s="604"/>
      <c r="CP56" s="602"/>
      <c r="CQ56" s="603"/>
      <c r="CR56" s="603"/>
      <c r="CS56" s="604"/>
      <c r="CT56" s="602"/>
      <c r="CU56" s="603"/>
      <c r="CV56" s="603"/>
      <c r="CW56" s="604"/>
      <c r="CX56" s="602"/>
      <c r="CY56" s="603"/>
      <c r="CZ56" s="603"/>
      <c r="DA56" s="604"/>
      <c r="DB56" s="602"/>
      <c r="DC56" s="603"/>
      <c r="DD56" s="603"/>
      <c r="DE56" s="604"/>
      <c r="DF56" s="602"/>
      <c r="DG56" s="603"/>
      <c r="DH56" s="603"/>
      <c r="DI56" s="604"/>
      <c r="DJ56" s="602"/>
      <c r="DK56" s="603"/>
      <c r="DL56" s="603"/>
      <c r="DM56" s="604"/>
      <c r="DN56" s="602"/>
      <c r="DO56" s="603"/>
      <c r="DP56" s="603"/>
      <c r="DQ56" s="604"/>
      <c r="DR56" s="602"/>
      <c r="DS56" s="603"/>
      <c r="DT56" s="603"/>
      <c r="DU56" s="604"/>
      <c r="DV56" s="602"/>
      <c r="DW56" s="603"/>
      <c r="DX56" s="603"/>
      <c r="DY56" s="604"/>
      <c r="DZ56" s="602"/>
      <c r="EA56" s="603"/>
      <c r="EB56" s="603"/>
      <c r="EC56" s="604"/>
      <c r="ED56" s="602"/>
      <c r="EE56" s="603"/>
      <c r="EF56" s="603"/>
      <c r="EG56" s="604"/>
      <c r="EH56" s="602"/>
      <c r="EI56" s="603"/>
      <c r="EJ56" s="603"/>
      <c r="EK56" s="604"/>
      <c r="EL56" s="602"/>
      <c r="EM56" s="603"/>
      <c r="EN56" s="603"/>
      <c r="EO56" s="604"/>
      <c r="EP56" s="602"/>
      <c r="EQ56" s="603"/>
      <c r="ER56" s="603"/>
      <c r="ES56" s="604"/>
      <c r="ET56" s="602"/>
      <c r="EU56" s="603"/>
      <c r="EV56" s="603"/>
      <c r="EW56" s="604"/>
      <c r="EX56" s="602"/>
      <c r="EY56" s="603"/>
      <c r="EZ56" s="603"/>
      <c r="FA56" s="604"/>
      <c r="FB56" s="602"/>
      <c r="FC56" s="603"/>
      <c r="FD56" s="603"/>
      <c r="FE56" s="604"/>
      <c r="FF56" s="602"/>
      <c r="FG56" s="603"/>
      <c r="FH56" s="603"/>
      <c r="FI56" s="604"/>
      <c r="FJ56" s="602"/>
      <c r="FK56" s="603"/>
      <c r="FL56" s="603"/>
      <c r="FM56" s="604"/>
      <c r="FN56" s="602"/>
      <c r="FO56" s="603"/>
      <c r="FP56" s="603"/>
      <c r="FQ56" s="604"/>
      <c r="FS56" s="448">
        <f>SUM(F56:FQ56)</f>
        <v>1</v>
      </c>
      <c r="FU56" s="2"/>
    </row>
    <row r="57" spans="1:177" ht="12.95" customHeight="1">
      <c r="A57" s="613"/>
      <c r="B57" s="653"/>
      <c r="C57" s="616"/>
      <c r="D57" s="617"/>
      <c r="E57" s="617"/>
      <c r="F57" s="54"/>
      <c r="G57" s="56"/>
      <c r="H57" s="54"/>
      <c r="I57" s="56"/>
      <c r="J57" s="54"/>
      <c r="K57" s="55"/>
      <c r="L57" s="55"/>
      <c r="M57" s="55"/>
      <c r="N57" s="54"/>
      <c r="O57" s="55"/>
      <c r="P57" s="55"/>
      <c r="Q57" s="55"/>
      <c r="R57" s="54"/>
      <c r="S57" s="55"/>
      <c r="T57" s="55"/>
      <c r="U57" s="55"/>
      <c r="V57" s="54"/>
      <c r="W57" s="55"/>
      <c r="X57" s="55"/>
      <c r="Y57" s="55"/>
      <c r="Z57" s="54" t="s">
        <v>105</v>
      </c>
      <c r="AA57" s="55" t="s">
        <v>105</v>
      </c>
      <c r="AB57" s="55" t="s">
        <v>105</v>
      </c>
      <c r="AC57" s="55" t="s">
        <v>105</v>
      </c>
      <c r="AD57" s="54" t="s">
        <v>105</v>
      </c>
      <c r="AE57" s="55" t="s">
        <v>105</v>
      </c>
      <c r="AF57" s="55" t="s">
        <v>105</v>
      </c>
      <c r="AG57" s="55" t="s">
        <v>105</v>
      </c>
      <c r="AH57" s="54" t="s">
        <v>105</v>
      </c>
      <c r="AI57" s="55" t="s">
        <v>105</v>
      </c>
      <c r="AJ57" s="55" t="s">
        <v>105</v>
      </c>
      <c r="AK57" s="55" t="s">
        <v>105</v>
      </c>
      <c r="AL57" s="55"/>
      <c r="AM57" s="55"/>
      <c r="AN57" s="55"/>
      <c r="AO57" s="55"/>
      <c r="AP57" s="55"/>
      <c r="AQ57" s="55"/>
      <c r="AR57" s="55"/>
      <c r="AS57" s="55"/>
      <c r="AT57" s="55"/>
      <c r="AU57" s="55"/>
      <c r="AV57" s="55"/>
      <c r="AW57" s="55"/>
      <c r="AX57" s="54"/>
      <c r="AY57" s="55"/>
      <c r="AZ57" s="55"/>
      <c r="BA57" s="55"/>
      <c r="BB57" s="54"/>
      <c r="BC57" s="55"/>
      <c r="BD57" s="55"/>
      <c r="BE57" s="56"/>
      <c r="BF57" s="54"/>
      <c r="BG57" s="55"/>
      <c r="BH57" s="55"/>
      <c r="BI57" s="56"/>
      <c r="BJ57" s="54"/>
      <c r="BK57" s="55"/>
      <c r="BL57" s="55"/>
      <c r="BM57" s="55"/>
      <c r="BN57" s="54"/>
      <c r="BO57" s="55"/>
      <c r="BP57" s="55"/>
      <c r="BQ57" s="55"/>
      <c r="BR57" s="54"/>
      <c r="BS57" s="55"/>
      <c r="BT57" s="55"/>
      <c r="BU57" s="55"/>
      <c r="BV57" s="54"/>
      <c r="BW57" s="55"/>
      <c r="BX57" s="55"/>
      <c r="BY57" s="56"/>
      <c r="BZ57" s="55"/>
      <c r="CA57" s="55"/>
      <c r="CB57" s="55"/>
      <c r="CC57" s="56"/>
      <c r="CD57" s="54"/>
      <c r="CE57" s="55"/>
      <c r="CF57" s="55"/>
      <c r="CG57" s="56"/>
      <c r="CH57" s="54"/>
      <c r="CI57" s="55"/>
      <c r="CJ57" s="55"/>
      <c r="CK57" s="56"/>
      <c r="CL57" s="54"/>
      <c r="CM57" s="55"/>
      <c r="CN57" s="55"/>
      <c r="CO57" s="56"/>
      <c r="CP57" s="54"/>
      <c r="CQ57" s="55"/>
      <c r="CR57" s="55"/>
      <c r="CS57" s="56"/>
      <c r="CT57" s="54"/>
      <c r="CU57" s="55"/>
      <c r="CV57" s="55"/>
      <c r="CW57" s="56"/>
      <c r="CX57" s="54"/>
      <c r="CY57" s="55"/>
      <c r="CZ57" s="55"/>
      <c r="DA57" s="56"/>
      <c r="DB57" s="54"/>
      <c r="DC57" s="55"/>
      <c r="DD57" s="55"/>
      <c r="DE57" s="56"/>
      <c r="DF57" s="54"/>
      <c r="DG57" s="55"/>
      <c r="DH57" s="55"/>
      <c r="DI57" s="56"/>
      <c r="DJ57" s="54"/>
      <c r="DK57" s="55"/>
      <c r="DL57" s="55"/>
      <c r="DM57" s="56"/>
      <c r="DN57" s="54"/>
      <c r="DO57" s="55"/>
      <c r="DP57" s="55"/>
      <c r="DQ57" s="56"/>
      <c r="DR57" s="54"/>
      <c r="DS57" s="55"/>
      <c r="DT57" s="55"/>
      <c r="DU57" s="56"/>
      <c r="DV57" s="54"/>
      <c r="DW57" s="55"/>
      <c r="DX57" s="55"/>
      <c r="DY57" s="56"/>
      <c r="DZ57" s="54"/>
      <c r="EA57" s="55"/>
      <c r="EB57" s="55"/>
      <c r="EC57" s="56"/>
      <c r="ED57" s="54"/>
      <c r="EE57" s="55"/>
      <c r="EF57" s="55"/>
      <c r="EG57" s="56"/>
      <c r="EH57" s="54"/>
      <c r="EI57" s="55"/>
      <c r="EJ57" s="55"/>
      <c r="EK57" s="56"/>
      <c r="EL57" s="54"/>
      <c r="EM57" s="55"/>
      <c r="EN57" s="55"/>
      <c r="EO57" s="56"/>
      <c r="EP57" s="54"/>
      <c r="EQ57" s="55"/>
      <c r="ER57" s="55"/>
      <c r="ES57" s="56"/>
      <c r="ET57" s="54"/>
      <c r="EU57" s="55"/>
      <c r="EV57" s="55"/>
      <c r="EW57" s="56"/>
      <c r="EX57" s="54"/>
      <c r="EY57" s="55"/>
      <c r="EZ57" s="55"/>
      <c r="FA57" s="56"/>
      <c r="FB57" s="54"/>
      <c r="FC57" s="55"/>
      <c r="FD57" s="55"/>
      <c r="FE57" s="56"/>
      <c r="FF57" s="54"/>
      <c r="FG57" s="55"/>
      <c r="FH57" s="55"/>
      <c r="FI57" s="56"/>
      <c r="FJ57" s="54"/>
      <c r="FK57" s="55"/>
      <c r="FL57" s="55"/>
      <c r="FM57" s="56"/>
      <c r="FN57" s="54"/>
      <c r="FO57" s="55"/>
      <c r="FP57" s="55"/>
      <c r="FQ57" s="56"/>
      <c r="FS57" s="449"/>
      <c r="FU57" s="2"/>
    </row>
    <row r="58" spans="1:177" ht="16.5" customHeight="1">
      <c r="A58" s="614"/>
      <c r="B58" s="653"/>
      <c r="C58" s="616"/>
      <c r="D58" s="617"/>
      <c r="E58" s="617"/>
      <c r="F58" s="605">
        <f>F56*$C56</f>
        <v>0</v>
      </c>
      <c r="G58" s="606"/>
      <c r="H58" s="605">
        <f>H56*$C56</f>
        <v>0</v>
      </c>
      <c r="I58" s="606"/>
      <c r="J58" s="607">
        <f>J56*$C56</f>
        <v>0</v>
      </c>
      <c r="K58" s="608"/>
      <c r="L58" s="608"/>
      <c r="M58" s="609"/>
      <c r="N58" s="607">
        <f>N56*$C56</f>
        <v>0</v>
      </c>
      <c r="O58" s="608"/>
      <c r="P58" s="608"/>
      <c r="Q58" s="609"/>
      <c r="R58" s="607">
        <f>R56*$C56</f>
        <v>0</v>
      </c>
      <c r="S58" s="608"/>
      <c r="T58" s="608"/>
      <c r="U58" s="609"/>
      <c r="V58" s="607">
        <f>V56*$C56</f>
        <v>0</v>
      </c>
      <c r="W58" s="608"/>
      <c r="X58" s="608"/>
      <c r="Y58" s="609"/>
      <c r="Z58" s="605">
        <f>Z56*$C56</f>
        <v>2807.48</v>
      </c>
      <c r="AA58" s="625"/>
      <c r="AB58" s="625"/>
      <c r="AC58" s="606"/>
      <c r="AD58" s="605">
        <f>AD56*$C56</f>
        <v>7720.56</v>
      </c>
      <c r="AE58" s="625"/>
      <c r="AF58" s="625"/>
      <c r="AG58" s="606"/>
      <c r="AH58" s="605">
        <f>AH56*$C56</f>
        <v>3509.35</v>
      </c>
      <c r="AI58" s="625"/>
      <c r="AJ58" s="625"/>
      <c r="AK58" s="606"/>
      <c r="AL58" s="607">
        <f>AL56*$C56</f>
        <v>0</v>
      </c>
      <c r="AM58" s="608"/>
      <c r="AN58" s="608"/>
      <c r="AO58" s="609"/>
      <c r="AP58" s="607">
        <f>AP56*$C56</f>
        <v>0</v>
      </c>
      <c r="AQ58" s="608"/>
      <c r="AR58" s="608"/>
      <c r="AS58" s="609"/>
      <c r="AT58" s="607">
        <f>AT56*$C56</f>
        <v>0</v>
      </c>
      <c r="AU58" s="608"/>
      <c r="AV58" s="608"/>
      <c r="AW58" s="609"/>
      <c r="AX58" s="607">
        <f>AX56*$C56</f>
        <v>0</v>
      </c>
      <c r="AY58" s="608"/>
      <c r="AZ58" s="608"/>
      <c r="BA58" s="609"/>
      <c r="BB58" s="607">
        <f>BB56*$C56</f>
        <v>0</v>
      </c>
      <c r="BC58" s="608"/>
      <c r="BD58" s="608"/>
      <c r="BE58" s="609"/>
      <c r="BF58" s="607">
        <f>BF56*$C56</f>
        <v>0</v>
      </c>
      <c r="BG58" s="608"/>
      <c r="BH58" s="608"/>
      <c r="BI58" s="609"/>
      <c r="BJ58" s="607">
        <f>BJ56*$C56</f>
        <v>0</v>
      </c>
      <c r="BK58" s="608"/>
      <c r="BL58" s="608"/>
      <c r="BM58" s="609"/>
      <c r="BN58" s="607">
        <f>BN56*$C56</f>
        <v>0</v>
      </c>
      <c r="BO58" s="608"/>
      <c r="BP58" s="608"/>
      <c r="BQ58" s="608"/>
      <c r="BR58" s="607">
        <f>BR56*$C56</f>
        <v>0</v>
      </c>
      <c r="BS58" s="608"/>
      <c r="BT58" s="608"/>
      <c r="BU58" s="609"/>
      <c r="BV58" s="607">
        <f>BV56*$C56</f>
        <v>0</v>
      </c>
      <c r="BW58" s="608"/>
      <c r="BX58" s="608"/>
      <c r="BY58" s="609"/>
      <c r="BZ58" s="608">
        <f>BZ56*$C56</f>
        <v>0</v>
      </c>
      <c r="CA58" s="608"/>
      <c r="CB58" s="608"/>
      <c r="CC58" s="609"/>
      <c r="CD58" s="607">
        <f>CD56*$C56</f>
        <v>0</v>
      </c>
      <c r="CE58" s="608"/>
      <c r="CF58" s="608"/>
      <c r="CG58" s="609"/>
      <c r="CH58" s="607">
        <f>CH56*$C56</f>
        <v>0</v>
      </c>
      <c r="CI58" s="608"/>
      <c r="CJ58" s="608"/>
      <c r="CK58" s="609"/>
      <c r="CL58" s="607">
        <f>CL56*$C56</f>
        <v>0</v>
      </c>
      <c r="CM58" s="608"/>
      <c r="CN58" s="608"/>
      <c r="CO58" s="609"/>
      <c r="CP58" s="607">
        <f>CP56*$C56</f>
        <v>0</v>
      </c>
      <c r="CQ58" s="608"/>
      <c r="CR58" s="608"/>
      <c r="CS58" s="609"/>
      <c r="CT58" s="607">
        <f>CT56*$C56</f>
        <v>0</v>
      </c>
      <c r="CU58" s="608"/>
      <c r="CV58" s="608"/>
      <c r="CW58" s="609"/>
      <c r="CX58" s="607">
        <f>CX56*$C56</f>
        <v>0</v>
      </c>
      <c r="CY58" s="608"/>
      <c r="CZ58" s="608"/>
      <c r="DA58" s="609"/>
      <c r="DB58" s="607">
        <f>DB56*$C56</f>
        <v>0</v>
      </c>
      <c r="DC58" s="608"/>
      <c r="DD58" s="608"/>
      <c r="DE58" s="609"/>
      <c r="DF58" s="607">
        <f>DF56*$C56</f>
        <v>0</v>
      </c>
      <c r="DG58" s="608"/>
      <c r="DH58" s="608"/>
      <c r="DI58" s="609"/>
      <c r="DJ58" s="607">
        <f>DJ56*$C56</f>
        <v>0</v>
      </c>
      <c r="DK58" s="608"/>
      <c r="DL58" s="608"/>
      <c r="DM58" s="609"/>
      <c r="DN58" s="607">
        <f>DN56*$C56</f>
        <v>0</v>
      </c>
      <c r="DO58" s="608"/>
      <c r="DP58" s="608"/>
      <c r="DQ58" s="609"/>
      <c r="DR58" s="607">
        <f>DR56*$C56</f>
        <v>0</v>
      </c>
      <c r="DS58" s="608"/>
      <c r="DT58" s="608"/>
      <c r="DU58" s="609"/>
      <c r="DV58" s="607">
        <f>DV56*$C56</f>
        <v>0</v>
      </c>
      <c r="DW58" s="608"/>
      <c r="DX58" s="608"/>
      <c r="DY58" s="609"/>
      <c r="DZ58" s="607">
        <f>DZ56*$C56</f>
        <v>0</v>
      </c>
      <c r="EA58" s="608"/>
      <c r="EB58" s="608"/>
      <c r="EC58" s="609"/>
      <c r="ED58" s="607">
        <f>ED56*$C56</f>
        <v>0</v>
      </c>
      <c r="EE58" s="608"/>
      <c r="EF58" s="608"/>
      <c r="EG58" s="609"/>
      <c r="EH58" s="607">
        <f>EH56*$C56</f>
        <v>0</v>
      </c>
      <c r="EI58" s="608"/>
      <c r="EJ58" s="608"/>
      <c r="EK58" s="609"/>
      <c r="EL58" s="607">
        <f>EL56*$C56</f>
        <v>0</v>
      </c>
      <c r="EM58" s="608"/>
      <c r="EN58" s="608"/>
      <c r="EO58" s="609"/>
      <c r="EP58" s="607">
        <f>EP56*$C56</f>
        <v>0</v>
      </c>
      <c r="EQ58" s="608"/>
      <c r="ER58" s="608"/>
      <c r="ES58" s="609"/>
      <c r="ET58" s="607">
        <f>ET56*$C56</f>
        <v>0</v>
      </c>
      <c r="EU58" s="608"/>
      <c r="EV58" s="608"/>
      <c r="EW58" s="609"/>
      <c r="EX58" s="607">
        <f>EX56*$C56</f>
        <v>0</v>
      </c>
      <c r="EY58" s="608"/>
      <c r="EZ58" s="608"/>
      <c r="FA58" s="609"/>
      <c r="FB58" s="607">
        <f>FB56*$C56</f>
        <v>0</v>
      </c>
      <c r="FC58" s="608"/>
      <c r="FD58" s="608"/>
      <c r="FE58" s="609"/>
      <c r="FF58" s="607">
        <f>FF56*$C56</f>
        <v>0</v>
      </c>
      <c r="FG58" s="608"/>
      <c r="FH58" s="608"/>
      <c r="FI58" s="609"/>
      <c r="FJ58" s="607">
        <f>FJ56*$C56</f>
        <v>0</v>
      </c>
      <c r="FK58" s="608"/>
      <c r="FL58" s="608"/>
      <c r="FM58" s="609"/>
      <c r="FN58" s="607">
        <f>FN56*$C56</f>
        <v>0</v>
      </c>
      <c r="FO58" s="608"/>
      <c r="FP58" s="608"/>
      <c r="FQ58" s="609"/>
      <c r="FS58" s="449">
        <f>SUM(F58:FQ58)</f>
        <v>14037.39</v>
      </c>
      <c r="FU58" s="2">
        <f t="shared" si="0"/>
        <v>0</v>
      </c>
    </row>
    <row r="59" spans="1:177" ht="16.5" customHeight="1">
      <c r="A59" s="612">
        <v>17</v>
      </c>
      <c r="B59" s="615" t="str">
        <f>IF(A59&lt;&gt;0,INDEX(RESUMO!$A$10:$H$486,MATCH(A59,RESUMO!$A$10:$A$486,0),2),0)</f>
        <v>ACABAMENTOS</v>
      </c>
      <c r="C59" s="616">
        <f>IF(A59&lt;&gt;0,INDEX(RESUMO!$A$10:$H$486,MATCH(A59,RESUMO!$A$10:$A$486,0),5),0)</f>
        <v>50607.8</v>
      </c>
      <c r="D59" s="617">
        <f>IF(A59&lt;&gt;0,INDEX(RESUMO!$A$10:$H$486,MATCH(A59,RESUMO!$A$10:$A$486,0),8),0)</f>
        <v>5.3999999999999999E-2</v>
      </c>
      <c r="E59" s="617">
        <f>IF(A59&lt;&gt;0,INDEX(RESUMO!$A$10:$I$486,MATCH(A59,RESUMO!$A$10:$A$486,0),8),0)</f>
        <v>5.3999999999999999E-2</v>
      </c>
      <c r="F59" s="618"/>
      <c r="G59" s="619"/>
      <c r="H59" s="618"/>
      <c r="I59" s="619"/>
      <c r="J59" s="602"/>
      <c r="K59" s="603"/>
      <c r="L59" s="603"/>
      <c r="M59" s="604"/>
      <c r="N59" s="602"/>
      <c r="O59" s="603"/>
      <c r="P59" s="603"/>
      <c r="Q59" s="604"/>
      <c r="R59" s="602"/>
      <c r="S59" s="603"/>
      <c r="T59" s="603"/>
      <c r="U59" s="604"/>
      <c r="V59" s="602"/>
      <c r="W59" s="603"/>
      <c r="X59" s="603"/>
      <c r="Y59" s="604"/>
      <c r="Z59" s="602"/>
      <c r="AA59" s="603"/>
      <c r="AB59" s="603"/>
      <c r="AC59" s="604"/>
      <c r="AD59" s="602">
        <v>0.1</v>
      </c>
      <c r="AE59" s="603"/>
      <c r="AF59" s="603"/>
      <c r="AG59" s="604"/>
      <c r="AH59" s="602">
        <v>0.35</v>
      </c>
      <c r="AI59" s="603"/>
      <c r="AJ59" s="603"/>
      <c r="AK59" s="604"/>
      <c r="AL59" s="602">
        <v>0.4</v>
      </c>
      <c r="AM59" s="603"/>
      <c r="AN59" s="603"/>
      <c r="AO59" s="604"/>
      <c r="AP59" s="602">
        <v>0.15</v>
      </c>
      <c r="AQ59" s="603"/>
      <c r="AR59" s="603"/>
      <c r="AS59" s="604"/>
      <c r="AT59" s="602"/>
      <c r="AU59" s="603"/>
      <c r="AV59" s="603"/>
      <c r="AW59" s="604"/>
      <c r="AX59" s="602"/>
      <c r="AY59" s="603"/>
      <c r="AZ59" s="603"/>
      <c r="BA59" s="604"/>
      <c r="BB59" s="602"/>
      <c r="BC59" s="603"/>
      <c r="BD59" s="603"/>
      <c r="BE59" s="604"/>
      <c r="BF59" s="602"/>
      <c r="BG59" s="603"/>
      <c r="BH59" s="603"/>
      <c r="BI59" s="604"/>
      <c r="BJ59" s="602"/>
      <c r="BK59" s="603"/>
      <c r="BL59" s="603"/>
      <c r="BM59" s="604"/>
      <c r="BN59" s="602"/>
      <c r="BO59" s="603"/>
      <c r="BP59" s="603"/>
      <c r="BQ59" s="604"/>
      <c r="BR59" s="602"/>
      <c r="BS59" s="603"/>
      <c r="BT59" s="603"/>
      <c r="BU59" s="603"/>
      <c r="BV59" s="602"/>
      <c r="BW59" s="603"/>
      <c r="BX59" s="603"/>
      <c r="BY59" s="604"/>
      <c r="BZ59" s="603"/>
      <c r="CA59" s="603"/>
      <c r="CB59" s="603"/>
      <c r="CC59" s="604"/>
      <c r="CD59" s="602"/>
      <c r="CE59" s="603"/>
      <c r="CF59" s="603"/>
      <c r="CG59" s="604"/>
      <c r="CH59" s="602"/>
      <c r="CI59" s="603"/>
      <c r="CJ59" s="603"/>
      <c r="CK59" s="604"/>
      <c r="CL59" s="602"/>
      <c r="CM59" s="603"/>
      <c r="CN59" s="603"/>
      <c r="CO59" s="604"/>
      <c r="CP59" s="602"/>
      <c r="CQ59" s="603"/>
      <c r="CR59" s="603"/>
      <c r="CS59" s="604"/>
      <c r="CT59" s="602"/>
      <c r="CU59" s="603"/>
      <c r="CV59" s="603"/>
      <c r="CW59" s="604"/>
      <c r="CX59" s="602"/>
      <c r="CY59" s="603"/>
      <c r="CZ59" s="603"/>
      <c r="DA59" s="604"/>
      <c r="DB59" s="602"/>
      <c r="DC59" s="603"/>
      <c r="DD59" s="603"/>
      <c r="DE59" s="604"/>
      <c r="DF59" s="602"/>
      <c r="DG59" s="603"/>
      <c r="DH59" s="603"/>
      <c r="DI59" s="604"/>
      <c r="DJ59" s="602"/>
      <c r="DK59" s="603"/>
      <c r="DL59" s="603"/>
      <c r="DM59" s="604"/>
      <c r="DN59" s="602"/>
      <c r="DO59" s="603"/>
      <c r="DP59" s="603"/>
      <c r="DQ59" s="604"/>
      <c r="DR59" s="602"/>
      <c r="DS59" s="603"/>
      <c r="DT59" s="603"/>
      <c r="DU59" s="604"/>
      <c r="DV59" s="602"/>
      <c r="DW59" s="603"/>
      <c r="DX59" s="603"/>
      <c r="DY59" s="604"/>
      <c r="DZ59" s="602"/>
      <c r="EA59" s="603"/>
      <c r="EB59" s="603"/>
      <c r="EC59" s="604"/>
      <c r="ED59" s="602"/>
      <c r="EE59" s="603"/>
      <c r="EF59" s="603"/>
      <c r="EG59" s="604"/>
      <c r="EH59" s="602"/>
      <c r="EI59" s="603"/>
      <c r="EJ59" s="603"/>
      <c r="EK59" s="604"/>
      <c r="EL59" s="602"/>
      <c r="EM59" s="603"/>
      <c r="EN59" s="603"/>
      <c r="EO59" s="604"/>
      <c r="EP59" s="602"/>
      <c r="EQ59" s="603"/>
      <c r="ER59" s="603"/>
      <c r="ES59" s="604"/>
      <c r="ET59" s="602"/>
      <c r="EU59" s="603"/>
      <c r="EV59" s="603"/>
      <c r="EW59" s="604"/>
      <c r="EX59" s="602"/>
      <c r="EY59" s="603"/>
      <c r="EZ59" s="603"/>
      <c r="FA59" s="604"/>
      <c r="FB59" s="602"/>
      <c r="FC59" s="603"/>
      <c r="FD59" s="603"/>
      <c r="FE59" s="604"/>
      <c r="FF59" s="602"/>
      <c r="FG59" s="603"/>
      <c r="FH59" s="603"/>
      <c r="FI59" s="604"/>
      <c r="FJ59" s="602"/>
      <c r="FK59" s="603"/>
      <c r="FL59" s="603"/>
      <c r="FM59" s="604"/>
      <c r="FN59" s="602"/>
      <c r="FO59" s="603"/>
      <c r="FP59" s="603"/>
      <c r="FQ59" s="604"/>
      <c r="FS59" s="448">
        <f>SUM(F59:FQ59)</f>
        <v>1</v>
      </c>
      <c r="FU59" s="2"/>
    </row>
    <row r="60" spans="1:177" ht="12.95" customHeight="1">
      <c r="A60" s="613"/>
      <c r="B60" s="615"/>
      <c r="C60" s="616"/>
      <c r="D60" s="617"/>
      <c r="E60" s="617"/>
      <c r="F60" s="54"/>
      <c r="G60" s="56"/>
      <c r="H60" s="54"/>
      <c r="I60" s="56"/>
      <c r="J60" s="54"/>
      <c r="K60" s="55"/>
      <c r="L60" s="55"/>
      <c r="M60" s="56"/>
      <c r="N60" s="54"/>
      <c r="O60" s="55"/>
      <c r="P60" s="55"/>
      <c r="Q60" s="56"/>
      <c r="R60" s="54"/>
      <c r="S60" s="55"/>
      <c r="T60" s="55"/>
      <c r="U60" s="56"/>
      <c r="V60" s="54"/>
      <c r="W60" s="55"/>
      <c r="X60" s="55"/>
      <c r="Y60" s="55"/>
      <c r="Z60" s="54"/>
      <c r="AA60" s="55"/>
      <c r="AB60" s="55"/>
      <c r="AC60" s="55"/>
      <c r="AD60" s="54" t="s">
        <v>105</v>
      </c>
      <c r="AE60" s="55" t="s">
        <v>105</v>
      </c>
      <c r="AF60" s="55" t="s">
        <v>105</v>
      </c>
      <c r="AG60" s="55" t="s">
        <v>105</v>
      </c>
      <c r="AH60" s="54" t="s">
        <v>105</v>
      </c>
      <c r="AI60" s="55" t="s">
        <v>105</v>
      </c>
      <c r="AJ60" s="55" t="s">
        <v>105</v>
      </c>
      <c r="AK60" s="55" t="s">
        <v>105</v>
      </c>
      <c r="AL60" s="54" t="s">
        <v>105</v>
      </c>
      <c r="AM60" s="55" t="s">
        <v>105</v>
      </c>
      <c r="AN60" s="55" t="s">
        <v>105</v>
      </c>
      <c r="AO60" s="55" t="s">
        <v>105</v>
      </c>
      <c r="AP60" s="54" t="s">
        <v>105</v>
      </c>
      <c r="AQ60" s="55" t="s">
        <v>105</v>
      </c>
      <c r="AR60" s="55" t="s">
        <v>105</v>
      </c>
      <c r="AS60" s="55" t="s">
        <v>105</v>
      </c>
      <c r="AT60" s="54"/>
      <c r="AU60" s="55"/>
      <c r="AV60" s="55"/>
      <c r="AW60" s="55"/>
      <c r="AX60" s="54"/>
      <c r="AY60" s="55"/>
      <c r="AZ60" s="55"/>
      <c r="BA60" s="55"/>
      <c r="BB60" s="54"/>
      <c r="BC60" s="55"/>
      <c r="BD60" s="55"/>
      <c r="BE60" s="56"/>
      <c r="BF60" s="54"/>
      <c r="BG60" s="55"/>
      <c r="BH60" s="55"/>
      <c r="BI60" s="56"/>
      <c r="BJ60" s="54"/>
      <c r="BK60" s="55"/>
      <c r="BL60" s="55"/>
      <c r="BM60" s="56"/>
      <c r="BN60" s="54"/>
      <c r="BO60" s="55"/>
      <c r="BP60" s="55"/>
      <c r="BQ60" s="55"/>
      <c r="BR60" s="54"/>
      <c r="BS60" s="55"/>
      <c r="BT60" s="55"/>
      <c r="BU60" s="55"/>
      <c r="BV60" s="54"/>
      <c r="BW60" s="55"/>
      <c r="BX60" s="55"/>
      <c r="BY60" s="56"/>
      <c r="BZ60" s="55"/>
      <c r="CA60" s="55"/>
      <c r="CB60" s="55"/>
      <c r="CC60" s="56"/>
      <c r="CD60" s="54"/>
      <c r="CE60" s="55"/>
      <c r="CF60" s="55"/>
      <c r="CG60" s="56"/>
      <c r="CH60" s="54"/>
      <c r="CI60" s="55"/>
      <c r="CJ60" s="55"/>
      <c r="CK60" s="56"/>
      <c r="CL60" s="54"/>
      <c r="CM60" s="55"/>
      <c r="CN60" s="55"/>
      <c r="CO60" s="56"/>
      <c r="CP60" s="54"/>
      <c r="CQ60" s="55"/>
      <c r="CR60" s="55"/>
      <c r="CS60" s="56"/>
      <c r="CT60" s="54"/>
      <c r="CU60" s="55"/>
      <c r="CV60" s="55"/>
      <c r="CW60" s="56"/>
      <c r="CX60" s="54"/>
      <c r="CY60" s="55"/>
      <c r="CZ60" s="55"/>
      <c r="DA60" s="56"/>
      <c r="DB60" s="54"/>
      <c r="DC60" s="55"/>
      <c r="DD60" s="55"/>
      <c r="DE60" s="56"/>
      <c r="DF60" s="54"/>
      <c r="DG60" s="55"/>
      <c r="DH60" s="55"/>
      <c r="DI60" s="56"/>
      <c r="DJ60" s="54"/>
      <c r="DK60" s="55"/>
      <c r="DL60" s="55"/>
      <c r="DM60" s="56"/>
      <c r="DN60" s="54"/>
      <c r="DO60" s="55"/>
      <c r="DP60" s="55"/>
      <c r="DQ60" s="56"/>
      <c r="DR60" s="54"/>
      <c r="DS60" s="55"/>
      <c r="DT60" s="55"/>
      <c r="DU60" s="56"/>
      <c r="DV60" s="54"/>
      <c r="DW60" s="55"/>
      <c r="DX60" s="55"/>
      <c r="DY60" s="56"/>
      <c r="DZ60" s="54"/>
      <c r="EA60" s="55"/>
      <c r="EB60" s="55"/>
      <c r="EC60" s="56"/>
      <c r="ED60" s="54"/>
      <c r="EE60" s="55"/>
      <c r="EF60" s="55"/>
      <c r="EG60" s="56"/>
      <c r="EH60" s="54"/>
      <c r="EI60" s="55"/>
      <c r="EJ60" s="55"/>
      <c r="EK60" s="56"/>
      <c r="EL60" s="54"/>
      <c r="EM60" s="55"/>
      <c r="EN60" s="55"/>
      <c r="EO60" s="56"/>
      <c r="EP60" s="54"/>
      <c r="EQ60" s="55"/>
      <c r="ER60" s="55"/>
      <c r="ES60" s="56"/>
      <c r="ET60" s="54"/>
      <c r="EU60" s="55"/>
      <c r="EV60" s="55"/>
      <c r="EW60" s="56"/>
      <c r="EX60" s="54"/>
      <c r="EY60" s="55"/>
      <c r="EZ60" s="55"/>
      <c r="FA60" s="56"/>
      <c r="FB60" s="54"/>
      <c r="FC60" s="55"/>
      <c r="FD60" s="55"/>
      <c r="FE60" s="56"/>
      <c r="FF60" s="54"/>
      <c r="FG60" s="55"/>
      <c r="FH60" s="55"/>
      <c r="FI60" s="56"/>
      <c r="FJ60" s="54"/>
      <c r="FK60" s="55"/>
      <c r="FL60" s="55"/>
      <c r="FM60" s="56"/>
      <c r="FN60" s="54"/>
      <c r="FO60" s="55"/>
      <c r="FP60" s="55"/>
      <c r="FQ60" s="56"/>
      <c r="FS60" s="449"/>
      <c r="FU60" s="2"/>
    </row>
    <row r="61" spans="1:177" ht="16.5" customHeight="1">
      <c r="A61" s="614"/>
      <c r="B61" s="615"/>
      <c r="C61" s="616"/>
      <c r="D61" s="617"/>
      <c r="E61" s="617"/>
      <c r="F61" s="605">
        <f>F59*$C59</f>
        <v>0</v>
      </c>
      <c r="G61" s="606"/>
      <c r="H61" s="605">
        <f>H59*$C59</f>
        <v>0</v>
      </c>
      <c r="I61" s="606"/>
      <c r="J61" s="607">
        <f>J59*$C59</f>
        <v>0</v>
      </c>
      <c r="K61" s="608"/>
      <c r="L61" s="608"/>
      <c r="M61" s="609"/>
      <c r="N61" s="607">
        <f>N59*$C59</f>
        <v>0</v>
      </c>
      <c r="O61" s="608"/>
      <c r="P61" s="608"/>
      <c r="Q61" s="609"/>
      <c r="R61" s="607">
        <f>R59*$C59</f>
        <v>0</v>
      </c>
      <c r="S61" s="608"/>
      <c r="T61" s="608"/>
      <c r="U61" s="609"/>
      <c r="V61" s="607"/>
      <c r="W61" s="608"/>
      <c r="X61" s="608"/>
      <c r="Y61" s="609"/>
      <c r="Z61" s="607"/>
      <c r="AA61" s="608"/>
      <c r="AB61" s="608"/>
      <c r="AC61" s="609"/>
      <c r="AD61" s="607">
        <f>AD59*$C59</f>
        <v>5060.78</v>
      </c>
      <c r="AE61" s="608"/>
      <c r="AF61" s="608"/>
      <c r="AG61" s="609"/>
      <c r="AH61" s="607">
        <f>AH59*$C59</f>
        <v>17712.73</v>
      </c>
      <c r="AI61" s="608"/>
      <c r="AJ61" s="608"/>
      <c r="AK61" s="609"/>
      <c r="AL61" s="607">
        <f>AL59*$C59</f>
        <v>20243.12</v>
      </c>
      <c r="AM61" s="608"/>
      <c r="AN61" s="608"/>
      <c r="AO61" s="609"/>
      <c r="AP61" s="607">
        <f>AP59*$C59</f>
        <v>7591.17</v>
      </c>
      <c r="AQ61" s="608"/>
      <c r="AR61" s="608"/>
      <c r="AS61" s="609"/>
      <c r="AT61" s="607"/>
      <c r="AU61" s="608"/>
      <c r="AV61" s="608"/>
      <c r="AW61" s="609"/>
      <c r="AX61" s="607">
        <f>AX59*$C59</f>
        <v>0</v>
      </c>
      <c r="AY61" s="608"/>
      <c r="AZ61" s="608"/>
      <c r="BA61" s="609"/>
      <c r="BB61" s="607">
        <f>BB59*$C59</f>
        <v>0</v>
      </c>
      <c r="BC61" s="608"/>
      <c r="BD61" s="608"/>
      <c r="BE61" s="609"/>
      <c r="BF61" s="607">
        <f>BF59*$C59</f>
        <v>0</v>
      </c>
      <c r="BG61" s="608"/>
      <c r="BH61" s="608"/>
      <c r="BI61" s="609"/>
      <c r="BJ61" s="607">
        <f>BJ59*$C59</f>
        <v>0</v>
      </c>
      <c r="BK61" s="608"/>
      <c r="BL61" s="608"/>
      <c r="BM61" s="609"/>
      <c r="BN61" s="607">
        <f>BN59*$C59</f>
        <v>0</v>
      </c>
      <c r="BO61" s="608"/>
      <c r="BP61" s="608"/>
      <c r="BQ61" s="608"/>
      <c r="BR61" s="607">
        <f>BR59*$C59</f>
        <v>0</v>
      </c>
      <c r="BS61" s="608"/>
      <c r="BT61" s="608"/>
      <c r="BU61" s="609"/>
      <c r="BV61" s="607">
        <f>BV59*$C59</f>
        <v>0</v>
      </c>
      <c r="BW61" s="608"/>
      <c r="BX61" s="608"/>
      <c r="BY61" s="609"/>
      <c r="BZ61" s="608">
        <f>BZ59*$C59</f>
        <v>0</v>
      </c>
      <c r="CA61" s="608"/>
      <c r="CB61" s="608"/>
      <c r="CC61" s="609"/>
      <c r="CD61" s="607">
        <f>CD59*$C59</f>
        <v>0</v>
      </c>
      <c r="CE61" s="608"/>
      <c r="CF61" s="608"/>
      <c r="CG61" s="609"/>
      <c r="CH61" s="607">
        <f>CH59*$C59</f>
        <v>0</v>
      </c>
      <c r="CI61" s="608"/>
      <c r="CJ61" s="608"/>
      <c r="CK61" s="609"/>
      <c r="CL61" s="607">
        <f>CL59*$C59</f>
        <v>0</v>
      </c>
      <c r="CM61" s="608"/>
      <c r="CN61" s="608"/>
      <c r="CO61" s="609"/>
      <c r="CP61" s="607">
        <f>CP59*$C59</f>
        <v>0</v>
      </c>
      <c r="CQ61" s="608"/>
      <c r="CR61" s="608"/>
      <c r="CS61" s="609"/>
      <c r="CT61" s="607">
        <f>CT59*$C59</f>
        <v>0</v>
      </c>
      <c r="CU61" s="608"/>
      <c r="CV61" s="608"/>
      <c r="CW61" s="609"/>
      <c r="CX61" s="607">
        <f>CX59*$C59</f>
        <v>0</v>
      </c>
      <c r="CY61" s="608"/>
      <c r="CZ61" s="608"/>
      <c r="DA61" s="609"/>
      <c r="DB61" s="607">
        <f>DB59*$C59</f>
        <v>0</v>
      </c>
      <c r="DC61" s="608"/>
      <c r="DD61" s="608"/>
      <c r="DE61" s="609"/>
      <c r="DF61" s="607">
        <f>DF59*$C59</f>
        <v>0</v>
      </c>
      <c r="DG61" s="608"/>
      <c r="DH61" s="608"/>
      <c r="DI61" s="609"/>
      <c r="DJ61" s="607">
        <f>DJ59*$C59</f>
        <v>0</v>
      </c>
      <c r="DK61" s="608"/>
      <c r="DL61" s="608"/>
      <c r="DM61" s="609"/>
      <c r="DN61" s="607">
        <f>DN59*$C59</f>
        <v>0</v>
      </c>
      <c r="DO61" s="608"/>
      <c r="DP61" s="608"/>
      <c r="DQ61" s="609"/>
      <c r="DR61" s="607">
        <f>DR59*$C59</f>
        <v>0</v>
      </c>
      <c r="DS61" s="608"/>
      <c r="DT61" s="608"/>
      <c r="DU61" s="609"/>
      <c r="DV61" s="607">
        <f>DV59*$C59</f>
        <v>0</v>
      </c>
      <c r="DW61" s="608"/>
      <c r="DX61" s="608"/>
      <c r="DY61" s="609"/>
      <c r="DZ61" s="607">
        <f>DZ59*$C59</f>
        <v>0</v>
      </c>
      <c r="EA61" s="608"/>
      <c r="EB61" s="608"/>
      <c r="EC61" s="609"/>
      <c r="ED61" s="607">
        <f>ED59*$C59</f>
        <v>0</v>
      </c>
      <c r="EE61" s="608"/>
      <c r="EF61" s="608"/>
      <c r="EG61" s="609"/>
      <c r="EH61" s="607">
        <f>EH59*$C59</f>
        <v>0</v>
      </c>
      <c r="EI61" s="608"/>
      <c r="EJ61" s="608"/>
      <c r="EK61" s="609"/>
      <c r="EL61" s="607">
        <f>EL59*$C59</f>
        <v>0</v>
      </c>
      <c r="EM61" s="608"/>
      <c r="EN61" s="608"/>
      <c r="EO61" s="609"/>
      <c r="EP61" s="607">
        <f>EP59*$C59</f>
        <v>0</v>
      </c>
      <c r="EQ61" s="608"/>
      <c r="ER61" s="608"/>
      <c r="ES61" s="609"/>
      <c r="ET61" s="607">
        <f>ET59*$C59</f>
        <v>0</v>
      </c>
      <c r="EU61" s="608"/>
      <c r="EV61" s="608"/>
      <c r="EW61" s="609"/>
      <c r="EX61" s="607">
        <f>EX59*$C59</f>
        <v>0</v>
      </c>
      <c r="EY61" s="608"/>
      <c r="EZ61" s="608"/>
      <c r="FA61" s="609"/>
      <c r="FB61" s="607">
        <f>FB59*$C59</f>
        <v>0</v>
      </c>
      <c r="FC61" s="608"/>
      <c r="FD61" s="608"/>
      <c r="FE61" s="609"/>
      <c r="FF61" s="607">
        <f>FF59*$C59</f>
        <v>0</v>
      </c>
      <c r="FG61" s="608"/>
      <c r="FH61" s="608"/>
      <c r="FI61" s="609"/>
      <c r="FJ61" s="607">
        <f>FJ59*$C59</f>
        <v>0</v>
      </c>
      <c r="FK61" s="608"/>
      <c r="FL61" s="608"/>
      <c r="FM61" s="609"/>
      <c r="FN61" s="607">
        <f>FN59*$C59</f>
        <v>0</v>
      </c>
      <c r="FO61" s="608"/>
      <c r="FP61" s="608"/>
      <c r="FQ61" s="609"/>
      <c r="FS61" s="449">
        <f>SUM(F61:FQ61)</f>
        <v>50607.8</v>
      </c>
      <c r="FU61" s="2">
        <f t="shared" si="0"/>
        <v>0</v>
      </c>
    </row>
    <row r="62" spans="1:177" ht="16.5" customHeight="1">
      <c r="A62" s="612">
        <v>18</v>
      </c>
      <c r="B62" s="615" t="str">
        <f>IF(A62&lt;&gt;0,INDEX(RESUMO!$A$10:$H$486,MATCH(A62,RESUMO!$A$10:$A$486,0),2),0)</f>
        <v>PORTAS E JANELAS</v>
      </c>
      <c r="C62" s="616">
        <f>IF(A62&lt;&gt;0,INDEX(RESUMO!$A$10:$H$486,MATCH(A62,RESUMO!$A$10:$A$486,0),5),0)</f>
        <v>43362.66</v>
      </c>
      <c r="D62" s="617">
        <f>IF(A62&lt;&gt;0,INDEX(RESUMO!$A$10:$H$486,MATCH(A62,RESUMO!$A$10:$A$486,0),8),0)</f>
        <v>4.5999999999999999E-2</v>
      </c>
      <c r="E62" s="617">
        <f>IF(A62&lt;&gt;0,INDEX(RESUMO!$A$10:$I$486,MATCH(A62,RESUMO!$A$10:$A$486,0),8),0)</f>
        <v>4.5999999999999999E-2</v>
      </c>
      <c r="F62" s="618"/>
      <c r="G62" s="619"/>
      <c r="H62" s="618"/>
      <c r="I62" s="619"/>
      <c r="J62" s="602"/>
      <c r="K62" s="603"/>
      <c r="L62" s="603"/>
      <c r="M62" s="604"/>
      <c r="N62" s="602"/>
      <c r="O62" s="603"/>
      <c r="P62" s="603"/>
      <c r="Q62" s="604"/>
      <c r="R62" s="602"/>
      <c r="S62" s="603"/>
      <c r="T62" s="603"/>
      <c r="U62" s="604"/>
      <c r="V62" s="602"/>
      <c r="W62" s="603"/>
      <c r="X62" s="603"/>
      <c r="Y62" s="604"/>
      <c r="Z62" s="602"/>
      <c r="AA62" s="603"/>
      <c r="AB62" s="603"/>
      <c r="AC62" s="604"/>
      <c r="AD62" s="602">
        <v>0.2</v>
      </c>
      <c r="AE62" s="603"/>
      <c r="AF62" s="603"/>
      <c r="AG62" s="604"/>
      <c r="AH62" s="602">
        <v>0.5</v>
      </c>
      <c r="AI62" s="603"/>
      <c r="AJ62" s="603"/>
      <c r="AK62" s="604"/>
      <c r="AL62" s="602">
        <v>0.3</v>
      </c>
      <c r="AM62" s="603"/>
      <c r="AN62" s="603"/>
      <c r="AO62" s="604"/>
      <c r="AP62" s="602"/>
      <c r="AQ62" s="603"/>
      <c r="AR62" s="603"/>
      <c r="AS62" s="604"/>
      <c r="AT62" s="602"/>
      <c r="AU62" s="603"/>
      <c r="AV62" s="603"/>
      <c r="AW62" s="604"/>
      <c r="AX62" s="602"/>
      <c r="AY62" s="603"/>
      <c r="AZ62" s="603"/>
      <c r="BA62" s="604"/>
      <c r="BB62" s="602"/>
      <c r="BC62" s="603"/>
      <c r="BD62" s="603"/>
      <c r="BE62" s="604"/>
      <c r="BF62" s="602"/>
      <c r="BG62" s="603"/>
      <c r="BH62" s="603"/>
      <c r="BI62" s="604"/>
      <c r="BJ62" s="602"/>
      <c r="BK62" s="603"/>
      <c r="BL62" s="603"/>
      <c r="BM62" s="604"/>
      <c r="BN62" s="602"/>
      <c r="BO62" s="603"/>
      <c r="BP62" s="603"/>
      <c r="BQ62" s="603"/>
      <c r="BR62" s="602"/>
      <c r="BS62" s="603"/>
      <c r="BT62" s="603"/>
      <c r="BU62" s="604"/>
      <c r="BV62" s="602"/>
      <c r="BW62" s="603"/>
      <c r="BX62" s="603"/>
      <c r="BY62" s="604"/>
      <c r="BZ62" s="603"/>
      <c r="CA62" s="603"/>
      <c r="CB62" s="603"/>
      <c r="CC62" s="604"/>
      <c r="CD62" s="602"/>
      <c r="CE62" s="603"/>
      <c r="CF62" s="603"/>
      <c r="CG62" s="604"/>
      <c r="CH62" s="602"/>
      <c r="CI62" s="603"/>
      <c r="CJ62" s="603"/>
      <c r="CK62" s="604"/>
      <c r="CL62" s="602"/>
      <c r="CM62" s="603"/>
      <c r="CN62" s="603"/>
      <c r="CO62" s="604"/>
      <c r="CP62" s="602"/>
      <c r="CQ62" s="603"/>
      <c r="CR62" s="603"/>
      <c r="CS62" s="604"/>
      <c r="CT62" s="602"/>
      <c r="CU62" s="603"/>
      <c r="CV62" s="603"/>
      <c r="CW62" s="604"/>
      <c r="CX62" s="602"/>
      <c r="CY62" s="603"/>
      <c r="CZ62" s="603"/>
      <c r="DA62" s="604"/>
      <c r="DB62" s="602"/>
      <c r="DC62" s="603"/>
      <c r="DD62" s="603"/>
      <c r="DE62" s="604"/>
      <c r="DF62" s="602"/>
      <c r="DG62" s="603"/>
      <c r="DH62" s="603"/>
      <c r="DI62" s="604"/>
      <c r="DJ62" s="602"/>
      <c r="DK62" s="603"/>
      <c r="DL62" s="603"/>
      <c r="DM62" s="604"/>
      <c r="DN62" s="602"/>
      <c r="DO62" s="603"/>
      <c r="DP62" s="603"/>
      <c r="DQ62" s="604"/>
      <c r="DR62" s="602"/>
      <c r="DS62" s="603"/>
      <c r="DT62" s="603"/>
      <c r="DU62" s="604"/>
      <c r="DV62" s="602"/>
      <c r="DW62" s="603"/>
      <c r="DX62" s="603"/>
      <c r="DY62" s="604"/>
      <c r="DZ62" s="602"/>
      <c r="EA62" s="603"/>
      <c r="EB62" s="603"/>
      <c r="EC62" s="604"/>
      <c r="ED62" s="602"/>
      <c r="EE62" s="603"/>
      <c r="EF62" s="603"/>
      <c r="EG62" s="604"/>
      <c r="EH62" s="602"/>
      <c r="EI62" s="603"/>
      <c r="EJ62" s="603"/>
      <c r="EK62" s="604"/>
      <c r="EL62" s="602"/>
      <c r="EM62" s="603"/>
      <c r="EN62" s="603"/>
      <c r="EO62" s="604"/>
      <c r="EP62" s="602"/>
      <c r="EQ62" s="603"/>
      <c r="ER62" s="603"/>
      <c r="ES62" s="604"/>
      <c r="ET62" s="602"/>
      <c r="EU62" s="603"/>
      <c r="EV62" s="603"/>
      <c r="EW62" s="604"/>
      <c r="EX62" s="602"/>
      <c r="EY62" s="603"/>
      <c r="EZ62" s="603"/>
      <c r="FA62" s="604"/>
      <c r="FB62" s="602"/>
      <c r="FC62" s="603"/>
      <c r="FD62" s="603"/>
      <c r="FE62" s="604"/>
      <c r="FF62" s="602"/>
      <c r="FG62" s="603"/>
      <c r="FH62" s="603"/>
      <c r="FI62" s="604"/>
      <c r="FJ62" s="602"/>
      <c r="FK62" s="603"/>
      <c r="FL62" s="603"/>
      <c r="FM62" s="604"/>
      <c r="FN62" s="602"/>
      <c r="FO62" s="603"/>
      <c r="FP62" s="603"/>
      <c r="FQ62" s="604"/>
      <c r="FS62" s="448">
        <f>SUM(F62:FQ62)</f>
        <v>1</v>
      </c>
      <c r="FU62" s="2"/>
    </row>
    <row r="63" spans="1:177" ht="12.95" customHeight="1">
      <c r="A63" s="613"/>
      <c r="B63" s="615"/>
      <c r="C63" s="616"/>
      <c r="D63" s="617"/>
      <c r="E63" s="617"/>
      <c r="F63" s="54"/>
      <c r="G63" s="56"/>
      <c r="H63" s="54"/>
      <c r="I63" s="56"/>
      <c r="J63" s="54"/>
      <c r="K63" s="55"/>
      <c r="L63" s="55"/>
      <c r="M63" s="56"/>
      <c r="N63" s="54"/>
      <c r="O63" s="55"/>
      <c r="P63" s="55"/>
      <c r="Q63" s="56"/>
      <c r="R63" s="54"/>
      <c r="S63" s="55"/>
      <c r="T63" s="55"/>
      <c r="U63" s="55"/>
      <c r="V63" s="54"/>
      <c r="W63" s="55"/>
      <c r="X63" s="55"/>
      <c r="Y63" s="55"/>
      <c r="Z63" s="54"/>
      <c r="AA63" s="55"/>
      <c r="AB63" s="55"/>
      <c r="AC63" s="55"/>
      <c r="AD63" s="54" t="s">
        <v>105</v>
      </c>
      <c r="AE63" s="55" t="s">
        <v>105</v>
      </c>
      <c r="AF63" s="55" t="s">
        <v>105</v>
      </c>
      <c r="AG63" s="55" t="s">
        <v>105</v>
      </c>
      <c r="AH63" s="54" t="s">
        <v>105</v>
      </c>
      <c r="AI63" s="55" t="s">
        <v>105</v>
      </c>
      <c r="AJ63" s="55" t="s">
        <v>105</v>
      </c>
      <c r="AK63" s="55" t="s">
        <v>105</v>
      </c>
      <c r="AL63" s="54" t="s">
        <v>105</v>
      </c>
      <c r="AM63" s="55" t="s">
        <v>105</v>
      </c>
      <c r="AN63" s="55" t="s">
        <v>105</v>
      </c>
      <c r="AO63" s="55" t="s">
        <v>105</v>
      </c>
      <c r="AP63" s="54"/>
      <c r="AQ63" s="55"/>
      <c r="AR63" s="55"/>
      <c r="AS63" s="55"/>
      <c r="AT63" s="54"/>
      <c r="AU63" s="55"/>
      <c r="AV63" s="55"/>
      <c r="AW63" s="55"/>
      <c r="AX63" s="54"/>
      <c r="AY63" s="55"/>
      <c r="AZ63" s="55"/>
      <c r="BA63" s="55"/>
      <c r="BB63" s="54"/>
      <c r="BC63" s="55"/>
      <c r="BD63" s="55"/>
      <c r="BE63" s="56"/>
      <c r="BF63" s="54"/>
      <c r="BG63" s="55"/>
      <c r="BH63" s="55"/>
      <c r="BI63" s="56"/>
      <c r="BJ63" s="54"/>
      <c r="BK63" s="55"/>
      <c r="BL63" s="55"/>
      <c r="BM63" s="56"/>
      <c r="BN63" s="54"/>
      <c r="BO63" s="55"/>
      <c r="BP63" s="55"/>
      <c r="BQ63" s="55"/>
      <c r="BR63" s="54"/>
      <c r="BS63" s="55"/>
      <c r="BT63" s="55"/>
      <c r="BU63" s="56"/>
      <c r="BV63" s="54"/>
      <c r="BW63" s="55"/>
      <c r="BX63" s="55"/>
      <c r="BY63" s="56"/>
      <c r="BZ63" s="55"/>
      <c r="CA63" s="55"/>
      <c r="CB63" s="55"/>
      <c r="CC63" s="56"/>
      <c r="CD63" s="54"/>
      <c r="CE63" s="55"/>
      <c r="CF63" s="55"/>
      <c r="CG63" s="56"/>
      <c r="CH63" s="54"/>
      <c r="CI63" s="55"/>
      <c r="CJ63" s="55"/>
      <c r="CK63" s="56"/>
      <c r="CL63" s="54"/>
      <c r="CM63" s="55"/>
      <c r="CN63" s="55"/>
      <c r="CO63" s="56"/>
      <c r="CP63" s="54"/>
      <c r="CQ63" s="55"/>
      <c r="CR63" s="55"/>
      <c r="CS63" s="56"/>
      <c r="CT63" s="54"/>
      <c r="CU63" s="55"/>
      <c r="CV63" s="55"/>
      <c r="CW63" s="56"/>
      <c r="CX63" s="54"/>
      <c r="CY63" s="55"/>
      <c r="CZ63" s="55"/>
      <c r="DA63" s="56"/>
      <c r="DB63" s="54"/>
      <c r="DC63" s="55"/>
      <c r="DD63" s="55"/>
      <c r="DE63" s="56"/>
      <c r="DF63" s="54"/>
      <c r="DG63" s="55"/>
      <c r="DH63" s="55"/>
      <c r="DI63" s="56"/>
      <c r="DJ63" s="54"/>
      <c r="DK63" s="55"/>
      <c r="DL63" s="55"/>
      <c r="DM63" s="56"/>
      <c r="DN63" s="54"/>
      <c r="DO63" s="55"/>
      <c r="DP63" s="55"/>
      <c r="DQ63" s="56"/>
      <c r="DR63" s="54"/>
      <c r="DS63" s="55"/>
      <c r="DT63" s="55"/>
      <c r="DU63" s="56"/>
      <c r="DV63" s="54"/>
      <c r="DW63" s="55"/>
      <c r="DX63" s="55"/>
      <c r="DY63" s="56"/>
      <c r="DZ63" s="54"/>
      <c r="EA63" s="55"/>
      <c r="EB63" s="55"/>
      <c r="EC63" s="56"/>
      <c r="ED63" s="54"/>
      <c r="EE63" s="55"/>
      <c r="EF63" s="55"/>
      <c r="EG63" s="56"/>
      <c r="EH63" s="54"/>
      <c r="EI63" s="55"/>
      <c r="EJ63" s="55"/>
      <c r="EK63" s="56"/>
      <c r="EL63" s="54"/>
      <c r="EM63" s="55"/>
      <c r="EN63" s="55"/>
      <c r="EO63" s="56"/>
      <c r="EP63" s="54"/>
      <c r="EQ63" s="55"/>
      <c r="ER63" s="55"/>
      <c r="ES63" s="56"/>
      <c r="ET63" s="54"/>
      <c r="EU63" s="55"/>
      <c r="EV63" s="55"/>
      <c r="EW63" s="56"/>
      <c r="EX63" s="54"/>
      <c r="EY63" s="55"/>
      <c r="EZ63" s="55"/>
      <c r="FA63" s="56"/>
      <c r="FB63" s="54"/>
      <c r="FC63" s="55"/>
      <c r="FD63" s="55"/>
      <c r="FE63" s="56"/>
      <c r="FF63" s="54"/>
      <c r="FG63" s="55"/>
      <c r="FH63" s="55"/>
      <c r="FI63" s="56"/>
      <c r="FJ63" s="54"/>
      <c r="FK63" s="55"/>
      <c r="FL63" s="55"/>
      <c r="FM63" s="56"/>
      <c r="FN63" s="54"/>
      <c r="FO63" s="55"/>
      <c r="FP63" s="55"/>
      <c r="FQ63" s="56"/>
      <c r="FS63" s="449"/>
      <c r="FU63" s="2"/>
    </row>
    <row r="64" spans="1:177" ht="16.5" customHeight="1">
      <c r="A64" s="614"/>
      <c r="B64" s="615"/>
      <c r="C64" s="616"/>
      <c r="D64" s="617"/>
      <c r="E64" s="617"/>
      <c r="F64" s="605">
        <f>F62*$C62</f>
        <v>0</v>
      </c>
      <c r="G64" s="606"/>
      <c r="H64" s="605">
        <f>H62*$C62</f>
        <v>0</v>
      </c>
      <c r="I64" s="606"/>
      <c r="J64" s="607">
        <f>J62*$C62</f>
        <v>0</v>
      </c>
      <c r="K64" s="608"/>
      <c r="L64" s="608"/>
      <c r="M64" s="609"/>
      <c r="N64" s="607">
        <f>N62*$C62</f>
        <v>0</v>
      </c>
      <c r="O64" s="608"/>
      <c r="P64" s="608"/>
      <c r="Q64" s="609"/>
      <c r="R64" s="607"/>
      <c r="S64" s="608"/>
      <c r="T64" s="608"/>
      <c r="U64" s="609"/>
      <c r="V64" s="607"/>
      <c r="W64" s="608"/>
      <c r="X64" s="608"/>
      <c r="Y64" s="609"/>
      <c r="Z64" s="607"/>
      <c r="AA64" s="608"/>
      <c r="AB64" s="608"/>
      <c r="AC64" s="609"/>
      <c r="AD64" s="607">
        <f>AD62*$C62</f>
        <v>8672.5300000000007</v>
      </c>
      <c r="AE64" s="608"/>
      <c r="AF64" s="608"/>
      <c r="AG64" s="609"/>
      <c r="AH64" s="607">
        <f>AH62*$C62</f>
        <v>21681.33</v>
      </c>
      <c r="AI64" s="608"/>
      <c r="AJ64" s="608"/>
      <c r="AK64" s="609"/>
      <c r="AL64" s="607">
        <f>AL62*$C62</f>
        <v>13008.8</v>
      </c>
      <c r="AM64" s="608"/>
      <c r="AN64" s="608"/>
      <c r="AO64" s="609"/>
      <c r="AP64" s="607">
        <f>AP62*$C62</f>
        <v>0</v>
      </c>
      <c r="AQ64" s="608"/>
      <c r="AR64" s="608"/>
      <c r="AS64" s="609"/>
      <c r="AT64" s="607">
        <f>AT62*$C62</f>
        <v>0</v>
      </c>
      <c r="AU64" s="608"/>
      <c r="AV64" s="608"/>
      <c r="AW64" s="609"/>
      <c r="AX64" s="607">
        <f>AX62*$C62</f>
        <v>0</v>
      </c>
      <c r="AY64" s="608"/>
      <c r="AZ64" s="608"/>
      <c r="BA64" s="609"/>
      <c r="BB64" s="607">
        <f>BB62*$C62</f>
        <v>0</v>
      </c>
      <c r="BC64" s="608"/>
      <c r="BD64" s="608"/>
      <c r="BE64" s="609"/>
      <c r="BF64" s="607">
        <f>BF62*$C62</f>
        <v>0</v>
      </c>
      <c r="BG64" s="608"/>
      <c r="BH64" s="608"/>
      <c r="BI64" s="609"/>
      <c r="BJ64" s="607">
        <f>BJ62*$C62</f>
        <v>0</v>
      </c>
      <c r="BK64" s="608"/>
      <c r="BL64" s="608"/>
      <c r="BM64" s="609"/>
      <c r="BN64" s="607">
        <f>BN62*$C62</f>
        <v>0</v>
      </c>
      <c r="BO64" s="608"/>
      <c r="BP64" s="608"/>
      <c r="BQ64" s="608"/>
      <c r="BR64" s="607">
        <f>BR62*$C62</f>
        <v>0</v>
      </c>
      <c r="BS64" s="608"/>
      <c r="BT64" s="608"/>
      <c r="BU64" s="609"/>
      <c r="BV64" s="607">
        <f>BV62*$C62</f>
        <v>0</v>
      </c>
      <c r="BW64" s="608"/>
      <c r="BX64" s="608"/>
      <c r="BY64" s="609"/>
      <c r="BZ64" s="608">
        <f>BZ62*$C62</f>
        <v>0</v>
      </c>
      <c r="CA64" s="608"/>
      <c r="CB64" s="608"/>
      <c r="CC64" s="609"/>
      <c r="CD64" s="607">
        <f>CD62*$C62</f>
        <v>0</v>
      </c>
      <c r="CE64" s="608"/>
      <c r="CF64" s="608"/>
      <c r="CG64" s="609"/>
      <c r="CH64" s="607">
        <f>CH62*$C62</f>
        <v>0</v>
      </c>
      <c r="CI64" s="608"/>
      <c r="CJ64" s="608"/>
      <c r="CK64" s="609"/>
      <c r="CL64" s="607">
        <f>CL62*$C62</f>
        <v>0</v>
      </c>
      <c r="CM64" s="608"/>
      <c r="CN64" s="608"/>
      <c r="CO64" s="609"/>
      <c r="CP64" s="607">
        <f>CP62*$C62</f>
        <v>0</v>
      </c>
      <c r="CQ64" s="608"/>
      <c r="CR64" s="608"/>
      <c r="CS64" s="609"/>
      <c r="CT64" s="607">
        <f>CT62*$C62</f>
        <v>0</v>
      </c>
      <c r="CU64" s="608"/>
      <c r="CV64" s="608"/>
      <c r="CW64" s="609"/>
      <c r="CX64" s="607">
        <f>CX62*$C62</f>
        <v>0</v>
      </c>
      <c r="CY64" s="608"/>
      <c r="CZ64" s="608"/>
      <c r="DA64" s="609"/>
      <c r="DB64" s="607">
        <f>DB62*$C62</f>
        <v>0</v>
      </c>
      <c r="DC64" s="608"/>
      <c r="DD64" s="608"/>
      <c r="DE64" s="609"/>
      <c r="DF64" s="607">
        <f>DF62*$C62</f>
        <v>0</v>
      </c>
      <c r="DG64" s="608"/>
      <c r="DH64" s="608"/>
      <c r="DI64" s="609"/>
      <c r="DJ64" s="607">
        <f>DJ62*$C62</f>
        <v>0</v>
      </c>
      <c r="DK64" s="608"/>
      <c r="DL64" s="608"/>
      <c r="DM64" s="609"/>
      <c r="DN64" s="607">
        <f>DN62*$C62</f>
        <v>0</v>
      </c>
      <c r="DO64" s="608"/>
      <c r="DP64" s="608"/>
      <c r="DQ64" s="609"/>
      <c r="DR64" s="607">
        <f>DR62*$C62</f>
        <v>0</v>
      </c>
      <c r="DS64" s="608"/>
      <c r="DT64" s="608"/>
      <c r="DU64" s="609"/>
      <c r="DV64" s="607">
        <f>DV62*$C62</f>
        <v>0</v>
      </c>
      <c r="DW64" s="608"/>
      <c r="DX64" s="608"/>
      <c r="DY64" s="609"/>
      <c r="DZ64" s="607">
        <f>DZ62*$C62</f>
        <v>0</v>
      </c>
      <c r="EA64" s="608"/>
      <c r="EB64" s="608"/>
      <c r="EC64" s="609"/>
      <c r="ED64" s="607">
        <f>ED62*$C62</f>
        <v>0</v>
      </c>
      <c r="EE64" s="608"/>
      <c r="EF64" s="608"/>
      <c r="EG64" s="609"/>
      <c r="EH64" s="607">
        <f>EH62*$C62</f>
        <v>0</v>
      </c>
      <c r="EI64" s="608"/>
      <c r="EJ64" s="608"/>
      <c r="EK64" s="609"/>
      <c r="EL64" s="607">
        <f>EL62*$C62</f>
        <v>0</v>
      </c>
      <c r="EM64" s="608"/>
      <c r="EN64" s="608"/>
      <c r="EO64" s="609"/>
      <c r="EP64" s="607">
        <f>EP62*$C62</f>
        <v>0</v>
      </c>
      <c r="EQ64" s="608"/>
      <c r="ER64" s="608"/>
      <c r="ES64" s="609"/>
      <c r="ET64" s="607">
        <f>ET62*$C62</f>
        <v>0</v>
      </c>
      <c r="EU64" s="608"/>
      <c r="EV64" s="608"/>
      <c r="EW64" s="609"/>
      <c r="EX64" s="607">
        <f>EX62*$C62</f>
        <v>0</v>
      </c>
      <c r="EY64" s="608"/>
      <c r="EZ64" s="608"/>
      <c r="FA64" s="609"/>
      <c r="FB64" s="607">
        <f>FB62*$C62</f>
        <v>0</v>
      </c>
      <c r="FC64" s="608"/>
      <c r="FD64" s="608"/>
      <c r="FE64" s="609"/>
      <c r="FF64" s="607">
        <f>FF62*$C62</f>
        <v>0</v>
      </c>
      <c r="FG64" s="608"/>
      <c r="FH64" s="608"/>
      <c r="FI64" s="609"/>
      <c r="FJ64" s="607">
        <f>FJ62*$C62</f>
        <v>0</v>
      </c>
      <c r="FK64" s="608"/>
      <c r="FL64" s="608"/>
      <c r="FM64" s="609"/>
      <c r="FN64" s="607">
        <f>FN62*$C62</f>
        <v>0</v>
      </c>
      <c r="FO64" s="608"/>
      <c r="FP64" s="608"/>
      <c r="FQ64" s="609"/>
      <c r="FS64" s="456">
        <f>SUM(F64:FQ64)</f>
        <v>43362.66</v>
      </c>
      <c r="FU64" s="2">
        <f t="shared" si="0"/>
        <v>0</v>
      </c>
    </row>
    <row r="65" spans="1:177" ht="16.5" customHeight="1">
      <c r="A65" s="612">
        <v>19</v>
      </c>
      <c r="B65" s="615" t="str">
        <f>IF(A65&lt;&gt;0,INDEX(RESUMO!$A$10:$H$486,MATCH(A65,RESUMO!$A$10:$A$486,0),2),0)</f>
        <v>LOUÇAS E METAIS</v>
      </c>
      <c r="C65" s="616">
        <f>IF(A65&lt;&gt;0,INDEX(RESUMO!$A$10:$H$486,MATCH(A65,RESUMO!$A$10:$A$486,0),5),0)</f>
        <v>10211.39</v>
      </c>
      <c r="D65" s="617">
        <f>IF(A65&lt;&gt;0,INDEX(RESUMO!$A$10:$H$486,MATCH(A65,RESUMO!$A$10:$A$486,0),8),0)</f>
        <v>1.0999999999999999E-2</v>
      </c>
      <c r="E65" s="617">
        <f>IF(A65&lt;&gt;0,INDEX(RESUMO!$A$10:$I$486,MATCH(A65,RESUMO!$A$10:$A$486,0),8),0)</f>
        <v>1.0999999999999999E-2</v>
      </c>
      <c r="F65" s="618"/>
      <c r="G65" s="619"/>
      <c r="H65" s="618"/>
      <c r="I65" s="619"/>
      <c r="J65" s="602"/>
      <c r="K65" s="603"/>
      <c r="L65" s="603"/>
      <c r="M65" s="604"/>
      <c r="N65" s="602"/>
      <c r="O65" s="603"/>
      <c r="P65" s="603"/>
      <c r="Q65" s="604"/>
      <c r="R65" s="602"/>
      <c r="S65" s="603"/>
      <c r="T65" s="603"/>
      <c r="U65" s="604"/>
      <c r="V65" s="602"/>
      <c r="W65" s="603"/>
      <c r="X65" s="603"/>
      <c r="Y65" s="604"/>
      <c r="Z65" s="602"/>
      <c r="AA65" s="603"/>
      <c r="AB65" s="603"/>
      <c r="AC65" s="604"/>
      <c r="AD65" s="602"/>
      <c r="AE65" s="603"/>
      <c r="AF65" s="603"/>
      <c r="AG65" s="604"/>
      <c r="AH65" s="602"/>
      <c r="AI65" s="603"/>
      <c r="AJ65" s="603"/>
      <c r="AK65" s="604"/>
      <c r="AL65" s="602">
        <v>0.42499999999999999</v>
      </c>
      <c r="AM65" s="603"/>
      <c r="AN65" s="603"/>
      <c r="AO65" s="604"/>
      <c r="AP65" s="602">
        <v>0.35</v>
      </c>
      <c r="AQ65" s="603"/>
      <c r="AR65" s="603"/>
      <c r="AS65" s="604"/>
      <c r="AT65" s="602">
        <v>0.22500000000000001</v>
      </c>
      <c r="AU65" s="603"/>
      <c r="AV65" s="603"/>
      <c r="AW65" s="604"/>
      <c r="AX65" s="602"/>
      <c r="AY65" s="603"/>
      <c r="AZ65" s="603"/>
      <c r="BA65" s="604"/>
      <c r="BB65" s="602"/>
      <c r="BC65" s="603"/>
      <c r="BD65" s="603"/>
      <c r="BE65" s="604"/>
      <c r="BF65" s="602"/>
      <c r="BG65" s="603"/>
      <c r="BH65" s="603"/>
      <c r="BI65" s="604"/>
      <c r="BJ65" s="602"/>
      <c r="BK65" s="603"/>
      <c r="BL65" s="603"/>
      <c r="BM65" s="604"/>
      <c r="BN65" s="602"/>
      <c r="BO65" s="603"/>
      <c r="BP65" s="603"/>
      <c r="BQ65" s="604"/>
      <c r="BR65" s="602"/>
      <c r="BS65" s="603"/>
      <c r="BT65" s="603"/>
      <c r="BU65" s="603"/>
      <c r="BV65" s="602"/>
      <c r="BW65" s="603"/>
      <c r="BX65" s="603"/>
      <c r="BY65" s="604"/>
      <c r="BZ65" s="603"/>
      <c r="CA65" s="603"/>
      <c r="CB65" s="603"/>
      <c r="CC65" s="604"/>
      <c r="CD65" s="602"/>
      <c r="CE65" s="603"/>
      <c r="CF65" s="603"/>
      <c r="CG65" s="604"/>
      <c r="CH65" s="602"/>
      <c r="CI65" s="603"/>
      <c r="CJ65" s="603"/>
      <c r="CK65" s="604"/>
      <c r="CL65" s="602"/>
      <c r="CM65" s="603"/>
      <c r="CN65" s="603"/>
      <c r="CO65" s="604"/>
      <c r="CP65" s="602"/>
      <c r="CQ65" s="603"/>
      <c r="CR65" s="603"/>
      <c r="CS65" s="604"/>
      <c r="CT65" s="602"/>
      <c r="CU65" s="603"/>
      <c r="CV65" s="603"/>
      <c r="CW65" s="604"/>
      <c r="CX65" s="602"/>
      <c r="CY65" s="603"/>
      <c r="CZ65" s="603"/>
      <c r="DA65" s="604"/>
      <c r="DB65" s="602"/>
      <c r="DC65" s="603"/>
      <c r="DD65" s="603"/>
      <c r="DE65" s="604"/>
      <c r="DF65" s="602"/>
      <c r="DG65" s="603"/>
      <c r="DH65" s="603"/>
      <c r="DI65" s="604"/>
      <c r="DJ65" s="602"/>
      <c r="DK65" s="603"/>
      <c r="DL65" s="603"/>
      <c r="DM65" s="604"/>
      <c r="DN65" s="602"/>
      <c r="DO65" s="603"/>
      <c r="DP65" s="603"/>
      <c r="DQ65" s="604"/>
      <c r="DR65" s="602"/>
      <c r="DS65" s="603"/>
      <c r="DT65" s="603"/>
      <c r="DU65" s="604"/>
      <c r="DV65" s="602"/>
      <c r="DW65" s="603"/>
      <c r="DX65" s="603"/>
      <c r="DY65" s="604"/>
      <c r="DZ65" s="602"/>
      <c r="EA65" s="603"/>
      <c r="EB65" s="603"/>
      <c r="EC65" s="604"/>
      <c r="ED65" s="602"/>
      <c r="EE65" s="603"/>
      <c r="EF65" s="603"/>
      <c r="EG65" s="604"/>
      <c r="EH65" s="602"/>
      <c r="EI65" s="603"/>
      <c r="EJ65" s="603"/>
      <c r="EK65" s="604"/>
      <c r="EL65" s="602"/>
      <c r="EM65" s="603"/>
      <c r="EN65" s="603"/>
      <c r="EO65" s="604"/>
      <c r="EP65" s="602"/>
      <c r="EQ65" s="603"/>
      <c r="ER65" s="603"/>
      <c r="ES65" s="604"/>
      <c r="ET65" s="602"/>
      <c r="EU65" s="603"/>
      <c r="EV65" s="603"/>
      <c r="EW65" s="604"/>
      <c r="EX65" s="602"/>
      <c r="EY65" s="603"/>
      <c r="EZ65" s="603"/>
      <c r="FA65" s="604"/>
      <c r="FB65" s="602"/>
      <c r="FC65" s="603"/>
      <c r="FD65" s="603"/>
      <c r="FE65" s="604"/>
      <c r="FF65" s="602"/>
      <c r="FG65" s="603"/>
      <c r="FH65" s="603"/>
      <c r="FI65" s="604"/>
      <c r="FJ65" s="602"/>
      <c r="FK65" s="603"/>
      <c r="FL65" s="603"/>
      <c r="FM65" s="604"/>
      <c r="FN65" s="602"/>
      <c r="FO65" s="603"/>
      <c r="FP65" s="603"/>
      <c r="FQ65" s="604"/>
      <c r="FS65" s="448">
        <f>SUM(F65:FQ65)</f>
        <v>1</v>
      </c>
      <c r="FU65" s="2"/>
    </row>
    <row r="66" spans="1:177" ht="12.95" customHeight="1">
      <c r="A66" s="613"/>
      <c r="B66" s="615"/>
      <c r="C66" s="616"/>
      <c r="D66" s="617"/>
      <c r="E66" s="617"/>
      <c r="F66" s="54"/>
      <c r="G66" s="56"/>
      <c r="H66" s="54"/>
      <c r="I66" s="56"/>
      <c r="J66" s="54"/>
      <c r="K66" s="55"/>
      <c r="L66" s="55"/>
      <c r="M66" s="56"/>
      <c r="N66" s="54"/>
      <c r="O66" s="55"/>
      <c r="P66" s="55"/>
      <c r="Q66" s="56"/>
      <c r="R66" s="54"/>
      <c r="S66" s="55"/>
      <c r="T66" s="55"/>
      <c r="U66" s="56"/>
      <c r="V66" s="54"/>
      <c r="W66" s="55"/>
      <c r="X66" s="55"/>
      <c r="Y66" s="55"/>
      <c r="Z66" s="54"/>
      <c r="AA66" s="55"/>
      <c r="AB66" s="55"/>
      <c r="AC66" s="55"/>
      <c r="AD66" s="54"/>
      <c r="AE66" s="55"/>
      <c r="AF66" s="55"/>
      <c r="AG66" s="55"/>
      <c r="AH66" s="54"/>
      <c r="AI66" s="55"/>
      <c r="AJ66" s="55"/>
      <c r="AK66" s="55"/>
      <c r="AL66" s="54" t="s">
        <v>105</v>
      </c>
      <c r="AM66" s="55" t="s">
        <v>105</v>
      </c>
      <c r="AN66" s="55" t="s">
        <v>105</v>
      </c>
      <c r="AO66" s="55" t="s">
        <v>105</v>
      </c>
      <c r="AP66" s="54" t="s">
        <v>105</v>
      </c>
      <c r="AQ66" s="55" t="s">
        <v>105</v>
      </c>
      <c r="AR66" s="55" t="s">
        <v>105</v>
      </c>
      <c r="AS66" s="55" t="s">
        <v>105</v>
      </c>
      <c r="AT66" s="54" t="s">
        <v>105</v>
      </c>
      <c r="AU66" s="55" t="s">
        <v>105</v>
      </c>
      <c r="AV66" s="55" t="s">
        <v>105</v>
      </c>
      <c r="AW66" s="55" t="s">
        <v>105</v>
      </c>
      <c r="AX66" s="54"/>
      <c r="AY66" s="55"/>
      <c r="AZ66" s="55"/>
      <c r="BA66" s="56"/>
      <c r="BB66" s="54"/>
      <c r="BC66" s="55"/>
      <c r="BD66" s="55"/>
      <c r="BE66" s="56"/>
      <c r="BF66" s="54"/>
      <c r="BG66" s="55"/>
      <c r="BH66" s="55"/>
      <c r="BI66" s="56"/>
      <c r="BJ66" s="54"/>
      <c r="BK66" s="55"/>
      <c r="BL66" s="55"/>
      <c r="BM66" s="56"/>
      <c r="BN66" s="54"/>
      <c r="BO66" s="55"/>
      <c r="BP66" s="55"/>
      <c r="BQ66" s="55"/>
      <c r="BR66" s="54"/>
      <c r="BS66" s="55"/>
      <c r="BT66" s="55"/>
      <c r="BU66" s="55"/>
      <c r="BV66" s="54"/>
      <c r="BW66" s="55"/>
      <c r="BX66" s="55"/>
      <c r="BY66" s="56"/>
      <c r="BZ66" s="55"/>
      <c r="CA66" s="55"/>
      <c r="CB66" s="55"/>
      <c r="CC66" s="56"/>
      <c r="CD66" s="54"/>
      <c r="CE66" s="55"/>
      <c r="CF66" s="55"/>
      <c r="CG66" s="56"/>
      <c r="CH66" s="54"/>
      <c r="CI66" s="55"/>
      <c r="CJ66" s="55"/>
      <c r="CK66" s="56"/>
      <c r="CL66" s="54"/>
      <c r="CM66" s="55"/>
      <c r="CN66" s="55"/>
      <c r="CO66" s="56"/>
      <c r="CP66" s="54"/>
      <c r="CQ66" s="55"/>
      <c r="CR66" s="55"/>
      <c r="CS66" s="56"/>
      <c r="CT66" s="54"/>
      <c r="CU66" s="55"/>
      <c r="CV66" s="55"/>
      <c r="CW66" s="56"/>
      <c r="CX66" s="54"/>
      <c r="CY66" s="55"/>
      <c r="CZ66" s="55"/>
      <c r="DA66" s="56"/>
      <c r="DB66" s="54"/>
      <c r="DC66" s="55"/>
      <c r="DD66" s="55"/>
      <c r="DE66" s="56"/>
      <c r="DF66" s="54"/>
      <c r="DG66" s="55"/>
      <c r="DH66" s="55"/>
      <c r="DI66" s="56"/>
      <c r="DJ66" s="54"/>
      <c r="DK66" s="55"/>
      <c r="DL66" s="55"/>
      <c r="DM66" s="56"/>
      <c r="DN66" s="54"/>
      <c r="DO66" s="55"/>
      <c r="DP66" s="55"/>
      <c r="DQ66" s="56"/>
      <c r="DR66" s="54"/>
      <c r="DS66" s="55"/>
      <c r="DT66" s="55"/>
      <c r="DU66" s="56"/>
      <c r="DV66" s="54"/>
      <c r="DW66" s="55"/>
      <c r="DX66" s="55"/>
      <c r="DY66" s="56"/>
      <c r="DZ66" s="54"/>
      <c r="EA66" s="55"/>
      <c r="EB66" s="55"/>
      <c r="EC66" s="56"/>
      <c r="ED66" s="54"/>
      <c r="EE66" s="55"/>
      <c r="EF66" s="55"/>
      <c r="EG66" s="56"/>
      <c r="EH66" s="54"/>
      <c r="EI66" s="55"/>
      <c r="EJ66" s="55"/>
      <c r="EK66" s="56"/>
      <c r="EL66" s="54"/>
      <c r="EM66" s="55"/>
      <c r="EN66" s="55"/>
      <c r="EO66" s="56"/>
      <c r="EP66" s="54"/>
      <c r="EQ66" s="55"/>
      <c r="ER66" s="55"/>
      <c r="ES66" s="56"/>
      <c r="ET66" s="54"/>
      <c r="EU66" s="55"/>
      <c r="EV66" s="55"/>
      <c r="EW66" s="56"/>
      <c r="EX66" s="54"/>
      <c r="EY66" s="55"/>
      <c r="EZ66" s="55"/>
      <c r="FA66" s="56"/>
      <c r="FB66" s="54"/>
      <c r="FC66" s="55"/>
      <c r="FD66" s="55"/>
      <c r="FE66" s="56"/>
      <c r="FF66" s="54"/>
      <c r="FG66" s="55"/>
      <c r="FH66" s="55"/>
      <c r="FI66" s="56"/>
      <c r="FJ66" s="54"/>
      <c r="FK66" s="55"/>
      <c r="FL66" s="55"/>
      <c r="FM66" s="56"/>
      <c r="FN66" s="54"/>
      <c r="FO66" s="55"/>
      <c r="FP66" s="55"/>
      <c r="FQ66" s="56"/>
      <c r="FS66" s="449"/>
      <c r="FU66" s="2"/>
    </row>
    <row r="67" spans="1:177" ht="16.5" customHeight="1">
      <c r="A67" s="614"/>
      <c r="B67" s="615"/>
      <c r="C67" s="616"/>
      <c r="D67" s="617"/>
      <c r="E67" s="617"/>
      <c r="F67" s="605">
        <f>F65*$C65</f>
        <v>0</v>
      </c>
      <c r="G67" s="606"/>
      <c r="H67" s="605">
        <f>H65*$C65</f>
        <v>0</v>
      </c>
      <c r="I67" s="606"/>
      <c r="J67" s="607">
        <f>J65*$C65</f>
        <v>0</v>
      </c>
      <c r="K67" s="608"/>
      <c r="L67" s="608"/>
      <c r="M67" s="609"/>
      <c r="N67" s="607">
        <f>N65*$C65</f>
        <v>0</v>
      </c>
      <c r="O67" s="608"/>
      <c r="P67" s="608"/>
      <c r="Q67" s="609"/>
      <c r="R67" s="607">
        <f>R65*$C65</f>
        <v>0</v>
      </c>
      <c r="S67" s="608"/>
      <c r="T67" s="608"/>
      <c r="U67" s="609"/>
      <c r="V67" s="607"/>
      <c r="W67" s="608"/>
      <c r="X67" s="608"/>
      <c r="Y67" s="609"/>
      <c r="Z67" s="607"/>
      <c r="AA67" s="608"/>
      <c r="AB67" s="608"/>
      <c r="AC67" s="609"/>
      <c r="AD67" s="607"/>
      <c r="AE67" s="608"/>
      <c r="AF67" s="608"/>
      <c r="AG67" s="609"/>
      <c r="AH67" s="607"/>
      <c r="AI67" s="608"/>
      <c r="AJ67" s="608"/>
      <c r="AK67" s="609"/>
      <c r="AL67" s="607">
        <f>AL65*$C65</f>
        <v>4339.84</v>
      </c>
      <c r="AM67" s="608"/>
      <c r="AN67" s="608"/>
      <c r="AO67" s="609"/>
      <c r="AP67" s="607">
        <f>AP65*$C65</f>
        <v>3573.99</v>
      </c>
      <c r="AQ67" s="608"/>
      <c r="AR67" s="608"/>
      <c r="AS67" s="609"/>
      <c r="AT67" s="607">
        <f>AT65*$C65</f>
        <v>2297.56</v>
      </c>
      <c r="AU67" s="608"/>
      <c r="AV67" s="608"/>
      <c r="AW67" s="609"/>
      <c r="AX67" s="607">
        <f>AX65*$C65</f>
        <v>0</v>
      </c>
      <c r="AY67" s="608"/>
      <c r="AZ67" s="608"/>
      <c r="BA67" s="609"/>
      <c r="BB67" s="607">
        <f>BB65*$C65</f>
        <v>0</v>
      </c>
      <c r="BC67" s="608"/>
      <c r="BD67" s="608"/>
      <c r="BE67" s="609"/>
      <c r="BF67" s="607">
        <f>BF65*$C65</f>
        <v>0</v>
      </c>
      <c r="BG67" s="608"/>
      <c r="BH67" s="608"/>
      <c r="BI67" s="609"/>
      <c r="BJ67" s="607">
        <f>BJ65*$C65</f>
        <v>0</v>
      </c>
      <c r="BK67" s="608"/>
      <c r="BL67" s="608"/>
      <c r="BM67" s="609"/>
      <c r="BN67" s="607">
        <f>BN65*$C65</f>
        <v>0</v>
      </c>
      <c r="BO67" s="608"/>
      <c r="BP67" s="608"/>
      <c r="BQ67" s="608"/>
      <c r="BR67" s="607">
        <f>BR65*$C65</f>
        <v>0</v>
      </c>
      <c r="BS67" s="608"/>
      <c r="BT67" s="608"/>
      <c r="BU67" s="609"/>
      <c r="BV67" s="607">
        <f>BV65*$C65</f>
        <v>0</v>
      </c>
      <c r="BW67" s="608"/>
      <c r="BX67" s="608"/>
      <c r="BY67" s="609"/>
      <c r="BZ67" s="608">
        <f>BZ65*$C65</f>
        <v>0</v>
      </c>
      <c r="CA67" s="608"/>
      <c r="CB67" s="608"/>
      <c r="CC67" s="609"/>
      <c r="CD67" s="607">
        <f>CD65*$C65</f>
        <v>0</v>
      </c>
      <c r="CE67" s="608"/>
      <c r="CF67" s="608"/>
      <c r="CG67" s="609"/>
      <c r="CH67" s="607">
        <f>CH65*$C65</f>
        <v>0</v>
      </c>
      <c r="CI67" s="608"/>
      <c r="CJ67" s="608"/>
      <c r="CK67" s="609"/>
      <c r="CL67" s="607">
        <f>CL65*$C65</f>
        <v>0</v>
      </c>
      <c r="CM67" s="608"/>
      <c r="CN67" s="608"/>
      <c r="CO67" s="609"/>
      <c r="CP67" s="607">
        <f>CP65*$C65</f>
        <v>0</v>
      </c>
      <c r="CQ67" s="608"/>
      <c r="CR67" s="608"/>
      <c r="CS67" s="609"/>
      <c r="CT67" s="607">
        <f>CT65*$C65</f>
        <v>0</v>
      </c>
      <c r="CU67" s="608"/>
      <c r="CV67" s="608"/>
      <c r="CW67" s="609"/>
      <c r="CX67" s="607">
        <f>CX65*$C65</f>
        <v>0</v>
      </c>
      <c r="CY67" s="608"/>
      <c r="CZ67" s="608"/>
      <c r="DA67" s="609"/>
      <c r="DB67" s="607">
        <f>DB65*$C65</f>
        <v>0</v>
      </c>
      <c r="DC67" s="608"/>
      <c r="DD67" s="608"/>
      <c r="DE67" s="609"/>
      <c r="DF67" s="607">
        <f>DF65*$C65</f>
        <v>0</v>
      </c>
      <c r="DG67" s="608"/>
      <c r="DH67" s="608"/>
      <c r="DI67" s="609"/>
      <c r="DJ67" s="607">
        <f>DJ65*$C65</f>
        <v>0</v>
      </c>
      <c r="DK67" s="608"/>
      <c r="DL67" s="608"/>
      <c r="DM67" s="609"/>
      <c r="DN67" s="607">
        <f>DN65*$C65</f>
        <v>0</v>
      </c>
      <c r="DO67" s="608"/>
      <c r="DP67" s="608"/>
      <c r="DQ67" s="609"/>
      <c r="DR67" s="607">
        <f>DR65*$C65</f>
        <v>0</v>
      </c>
      <c r="DS67" s="608"/>
      <c r="DT67" s="608"/>
      <c r="DU67" s="609"/>
      <c r="DV67" s="607">
        <f>DV65*$C65</f>
        <v>0</v>
      </c>
      <c r="DW67" s="608"/>
      <c r="DX67" s="608"/>
      <c r="DY67" s="609"/>
      <c r="DZ67" s="607">
        <f>DZ65*$C65</f>
        <v>0</v>
      </c>
      <c r="EA67" s="608"/>
      <c r="EB67" s="608"/>
      <c r="EC67" s="609"/>
      <c r="ED67" s="607">
        <f>ED65*$C65</f>
        <v>0</v>
      </c>
      <c r="EE67" s="608"/>
      <c r="EF67" s="608"/>
      <c r="EG67" s="609"/>
      <c r="EH67" s="607">
        <f>EH65*$C65</f>
        <v>0</v>
      </c>
      <c r="EI67" s="608"/>
      <c r="EJ67" s="608"/>
      <c r="EK67" s="609"/>
      <c r="EL67" s="607">
        <f>EL65*$C65</f>
        <v>0</v>
      </c>
      <c r="EM67" s="608"/>
      <c r="EN67" s="608"/>
      <c r="EO67" s="609"/>
      <c r="EP67" s="607">
        <f>EP65*$C65</f>
        <v>0</v>
      </c>
      <c r="EQ67" s="608"/>
      <c r="ER67" s="608"/>
      <c r="ES67" s="609"/>
      <c r="ET67" s="607">
        <f>ET65*$C65</f>
        <v>0</v>
      </c>
      <c r="EU67" s="608"/>
      <c r="EV67" s="608"/>
      <c r="EW67" s="609"/>
      <c r="EX67" s="607">
        <f>EX65*$C65</f>
        <v>0</v>
      </c>
      <c r="EY67" s="608"/>
      <c r="EZ67" s="608"/>
      <c r="FA67" s="609"/>
      <c r="FB67" s="607">
        <f>FB65*$C65</f>
        <v>0</v>
      </c>
      <c r="FC67" s="608"/>
      <c r="FD67" s="608"/>
      <c r="FE67" s="609"/>
      <c r="FF67" s="607">
        <f>FF65*$C65</f>
        <v>0</v>
      </c>
      <c r="FG67" s="608"/>
      <c r="FH67" s="608"/>
      <c r="FI67" s="609"/>
      <c r="FJ67" s="607">
        <f>FJ65*$C65</f>
        <v>0</v>
      </c>
      <c r="FK67" s="608"/>
      <c r="FL67" s="608"/>
      <c r="FM67" s="609"/>
      <c r="FN67" s="607">
        <f>FN65*$C65</f>
        <v>0</v>
      </c>
      <c r="FO67" s="608"/>
      <c r="FP67" s="608"/>
      <c r="FQ67" s="609"/>
      <c r="FS67" s="449">
        <f>SUM(F67:FQ67)</f>
        <v>10211.39</v>
      </c>
      <c r="FU67" s="2">
        <f t="shared" si="0"/>
        <v>0</v>
      </c>
    </row>
    <row r="68" spans="1:177" ht="16.5" customHeight="1">
      <c r="A68" s="612">
        <v>20</v>
      </c>
      <c r="B68" s="615" t="str">
        <f>IF(A68&lt;&gt;0,INDEX(RESUMO!$A$10:$H$486,MATCH(A68,RESUMO!$A$10:$A$486,0),2),0)</f>
        <v>COMBATE A INCÊNDIO</v>
      </c>
      <c r="C68" s="616">
        <f>IF(A68&lt;&gt;0,INDEX(RESUMO!$A$10:$H$486,MATCH(A68,RESUMO!$A$10:$A$486,0),5),0)</f>
        <v>7141.46</v>
      </c>
      <c r="D68" s="617">
        <f>IF(A68&lt;&gt;0,INDEX(RESUMO!$A$10:$H$486,MATCH(A68,RESUMO!$A$10:$A$486,0),8),0)</f>
        <v>8.0000000000000002E-3</v>
      </c>
      <c r="E68" s="617">
        <f>IF(A68&lt;&gt;0,INDEX(RESUMO!$A$10:$I$486,MATCH(A68,RESUMO!$A$10:$A$486,0),8),0)</f>
        <v>8.0000000000000002E-3</v>
      </c>
      <c r="F68" s="618"/>
      <c r="G68" s="619"/>
      <c r="H68" s="618"/>
      <c r="I68" s="619"/>
      <c r="J68" s="602"/>
      <c r="K68" s="603"/>
      <c r="L68" s="603"/>
      <c r="M68" s="604"/>
      <c r="N68" s="602"/>
      <c r="O68" s="603"/>
      <c r="P68" s="603"/>
      <c r="Q68" s="604"/>
      <c r="R68" s="602"/>
      <c r="S68" s="603"/>
      <c r="T68" s="603"/>
      <c r="U68" s="604"/>
      <c r="V68" s="602"/>
      <c r="W68" s="603"/>
      <c r="X68" s="603"/>
      <c r="Y68" s="604"/>
      <c r="Z68" s="602"/>
      <c r="AA68" s="603"/>
      <c r="AB68" s="603"/>
      <c r="AC68" s="604"/>
      <c r="AD68" s="602"/>
      <c r="AE68" s="603"/>
      <c r="AF68" s="603"/>
      <c r="AG68" s="604"/>
      <c r="AH68" s="602"/>
      <c r="AI68" s="603"/>
      <c r="AJ68" s="603"/>
      <c r="AK68" s="604"/>
      <c r="AL68" s="602"/>
      <c r="AM68" s="603"/>
      <c r="AN68" s="603"/>
      <c r="AO68" s="604"/>
      <c r="AP68" s="602"/>
      <c r="AQ68" s="603"/>
      <c r="AR68" s="603"/>
      <c r="AS68" s="604"/>
      <c r="AT68" s="602">
        <v>0.55000000000000004</v>
      </c>
      <c r="AU68" s="603"/>
      <c r="AV68" s="603"/>
      <c r="AW68" s="604"/>
      <c r="AX68" s="602">
        <v>0.45</v>
      </c>
      <c r="AY68" s="603"/>
      <c r="AZ68" s="603"/>
      <c r="BA68" s="604"/>
      <c r="BB68" s="602"/>
      <c r="BC68" s="603"/>
      <c r="BD68" s="603"/>
      <c r="BE68" s="604"/>
      <c r="BF68" s="602"/>
      <c r="BG68" s="603"/>
      <c r="BH68" s="603"/>
      <c r="BI68" s="604"/>
      <c r="BJ68" s="602"/>
      <c r="BK68" s="603"/>
      <c r="BL68" s="603"/>
      <c r="BM68" s="604"/>
      <c r="BN68" s="602"/>
      <c r="BO68" s="603"/>
      <c r="BP68" s="603"/>
      <c r="BQ68" s="603"/>
      <c r="BR68" s="602"/>
      <c r="BS68" s="603"/>
      <c r="BT68" s="603"/>
      <c r="BU68" s="604"/>
      <c r="BV68" s="602"/>
      <c r="BW68" s="603"/>
      <c r="BX68" s="603"/>
      <c r="BY68" s="604"/>
      <c r="BZ68" s="603"/>
      <c r="CA68" s="603"/>
      <c r="CB68" s="603"/>
      <c r="CC68" s="604"/>
      <c r="CD68" s="602"/>
      <c r="CE68" s="603"/>
      <c r="CF68" s="603"/>
      <c r="CG68" s="604"/>
      <c r="CH68" s="602"/>
      <c r="CI68" s="603"/>
      <c r="CJ68" s="603"/>
      <c r="CK68" s="604"/>
      <c r="CL68" s="602"/>
      <c r="CM68" s="603"/>
      <c r="CN68" s="603"/>
      <c r="CO68" s="604"/>
      <c r="CP68" s="602"/>
      <c r="CQ68" s="603"/>
      <c r="CR68" s="603"/>
      <c r="CS68" s="604"/>
      <c r="CT68" s="602"/>
      <c r="CU68" s="603"/>
      <c r="CV68" s="603"/>
      <c r="CW68" s="604"/>
      <c r="CX68" s="602"/>
      <c r="CY68" s="603"/>
      <c r="CZ68" s="603"/>
      <c r="DA68" s="604"/>
      <c r="DB68" s="602"/>
      <c r="DC68" s="603"/>
      <c r="DD68" s="603"/>
      <c r="DE68" s="604"/>
      <c r="DF68" s="602"/>
      <c r="DG68" s="603"/>
      <c r="DH68" s="603"/>
      <c r="DI68" s="604"/>
      <c r="DJ68" s="602"/>
      <c r="DK68" s="603"/>
      <c r="DL68" s="603"/>
      <c r="DM68" s="604"/>
      <c r="DN68" s="602"/>
      <c r="DO68" s="603"/>
      <c r="DP68" s="603"/>
      <c r="DQ68" s="604"/>
      <c r="DR68" s="602"/>
      <c r="DS68" s="603"/>
      <c r="DT68" s="603"/>
      <c r="DU68" s="604"/>
      <c r="DV68" s="602"/>
      <c r="DW68" s="603"/>
      <c r="DX68" s="603"/>
      <c r="DY68" s="604"/>
      <c r="DZ68" s="602"/>
      <c r="EA68" s="603"/>
      <c r="EB68" s="603"/>
      <c r="EC68" s="604"/>
      <c r="ED68" s="602"/>
      <c r="EE68" s="603"/>
      <c r="EF68" s="603"/>
      <c r="EG68" s="604"/>
      <c r="EH68" s="602"/>
      <c r="EI68" s="603"/>
      <c r="EJ68" s="603"/>
      <c r="EK68" s="604"/>
      <c r="EL68" s="602"/>
      <c r="EM68" s="603"/>
      <c r="EN68" s="603"/>
      <c r="EO68" s="604"/>
      <c r="EP68" s="602"/>
      <c r="EQ68" s="603"/>
      <c r="ER68" s="603"/>
      <c r="ES68" s="604"/>
      <c r="ET68" s="602"/>
      <c r="EU68" s="603"/>
      <c r="EV68" s="603"/>
      <c r="EW68" s="604"/>
      <c r="EX68" s="602"/>
      <c r="EY68" s="603"/>
      <c r="EZ68" s="603"/>
      <c r="FA68" s="604"/>
      <c r="FB68" s="602"/>
      <c r="FC68" s="603"/>
      <c r="FD68" s="603"/>
      <c r="FE68" s="604"/>
      <c r="FF68" s="602"/>
      <c r="FG68" s="603"/>
      <c r="FH68" s="603"/>
      <c r="FI68" s="604"/>
      <c r="FJ68" s="602"/>
      <c r="FK68" s="603"/>
      <c r="FL68" s="603"/>
      <c r="FM68" s="604"/>
      <c r="FN68" s="602"/>
      <c r="FO68" s="603"/>
      <c r="FP68" s="603"/>
      <c r="FQ68" s="604"/>
      <c r="FS68" s="448">
        <f>SUM(F68:FQ68)</f>
        <v>1</v>
      </c>
      <c r="FU68" s="2"/>
    </row>
    <row r="69" spans="1:177" ht="12.95" customHeight="1">
      <c r="A69" s="613"/>
      <c r="B69" s="615"/>
      <c r="C69" s="616"/>
      <c r="D69" s="617"/>
      <c r="E69" s="617"/>
      <c r="F69" s="54"/>
      <c r="G69" s="56"/>
      <c r="H69" s="54"/>
      <c r="I69" s="56"/>
      <c r="J69" s="54"/>
      <c r="K69" s="55"/>
      <c r="L69" s="55"/>
      <c r="M69" s="56"/>
      <c r="N69" s="54"/>
      <c r="O69" s="55"/>
      <c r="P69" s="55"/>
      <c r="Q69" s="56"/>
      <c r="R69" s="54"/>
      <c r="S69" s="55"/>
      <c r="T69" s="55"/>
      <c r="U69" s="56"/>
      <c r="V69" s="54"/>
      <c r="W69" s="55"/>
      <c r="X69" s="55"/>
      <c r="Y69" s="56"/>
      <c r="Z69" s="54"/>
      <c r="AA69" s="55"/>
      <c r="AB69" s="55"/>
      <c r="AC69" s="56"/>
      <c r="AD69" s="54"/>
      <c r="AE69" s="55"/>
      <c r="AF69" s="55"/>
      <c r="AG69" s="56"/>
      <c r="AH69" s="54"/>
      <c r="AI69" s="55"/>
      <c r="AJ69" s="55"/>
      <c r="AK69" s="56"/>
      <c r="AL69" s="54"/>
      <c r="AM69" s="55"/>
      <c r="AN69" s="55"/>
      <c r="AO69" s="56"/>
      <c r="AP69" s="54"/>
      <c r="AQ69" s="55"/>
      <c r="AR69" s="55"/>
      <c r="AS69" s="56"/>
      <c r="AT69" s="54" t="s">
        <v>105</v>
      </c>
      <c r="AU69" s="55" t="s">
        <v>105</v>
      </c>
      <c r="AV69" s="55" t="s">
        <v>105</v>
      </c>
      <c r="AW69" s="55" t="s">
        <v>105</v>
      </c>
      <c r="AX69" s="54" t="s">
        <v>105</v>
      </c>
      <c r="AY69" s="55" t="s">
        <v>105</v>
      </c>
      <c r="AZ69" s="55" t="s">
        <v>105</v>
      </c>
      <c r="BA69" s="55" t="s">
        <v>105</v>
      </c>
      <c r="BB69" s="54"/>
      <c r="BC69" s="55"/>
      <c r="BD69" s="55"/>
      <c r="BE69" s="56"/>
      <c r="BF69" s="54"/>
      <c r="BG69" s="55"/>
      <c r="BH69" s="55"/>
      <c r="BI69" s="56"/>
      <c r="BJ69" s="54"/>
      <c r="BK69" s="55"/>
      <c r="BL69" s="55"/>
      <c r="BM69" s="56"/>
      <c r="BN69" s="54"/>
      <c r="BO69" s="55"/>
      <c r="BP69" s="55"/>
      <c r="BQ69" s="55"/>
      <c r="BR69" s="54"/>
      <c r="BS69" s="55"/>
      <c r="BT69" s="55"/>
      <c r="BU69" s="56"/>
      <c r="BV69" s="54"/>
      <c r="BW69" s="55"/>
      <c r="BX69" s="55"/>
      <c r="BY69" s="56"/>
      <c r="BZ69" s="55"/>
      <c r="CA69" s="55"/>
      <c r="CB69" s="55"/>
      <c r="CC69" s="56"/>
      <c r="CD69" s="54"/>
      <c r="CE69" s="55"/>
      <c r="CF69" s="55"/>
      <c r="CG69" s="56"/>
      <c r="CH69" s="54"/>
      <c r="CI69" s="55"/>
      <c r="CJ69" s="55"/>
      <c r="CK69" s="56"/>
      <c r="CL69" s="54"/>
      <c r="CM69" s="55"/>
      <c r="CN69" s="55"/>
      <c r="CO69" s="56"/>
      <c r="CP69" s="54"/>
      <c r="CQ69" s="55"/>
      <c r="CR69" s="55"/>
      <c r="CS69" s="56"/>
      <c r="CT69" s="54"/>
      <c r="CU69" s="55"/>
      <c r="CV69" s="55"/>
      <c r="CW69" s="56"/>
      <c r="CX69" s="54"/>
      <c r="CY69" s="55"/>
      <c r="CZ69" s="55"/>
      <c r="DA69" s="56"/>
      <c r="DB69" s="54"/>
      <c r="DC69" s="55"/>
      <c r="DD69" s="55"/>
      <c r="DE69" s="56"/>
      <c r="DF69" s="54"/>
      <c r="DG69" s="55"/>
      <c r="DH69" s="55"/>
      <c r="DI69" s="56"/>
      <c r="DJ69" s="54"/>
      <c r="DK69" s="55"/>
      <c r="DL69" s="55"/>
      <c r="DM69" s="56"/>
      <c r="DN69" s="54"/>
      <c r="DO69" s="55"/>
      <c r="DP69" s="55"/>
      <c r="DQ69" s="56"/>
      <c r="DR69" s="54"/>
      <c r="DS69" s="55"/>
      <c r="DT69" s="55"/>
      <c r="DU69" s="56"/>
      <c r="DV69" s="54"/>
      <c r="DW69" s="55"/>
      <c r="DX69" s="55"/>
      <c r="DY69" s="56"/>
      <c r="DZ69" s="54"/>
      <c r="EA69" s="55"/>
      <c r="EB69" s="55"/>
      <c r="EC69" s="56"/>
      <c r="ED69" s="54"/>
      <c r="EE69" s="55"/>
      <c r="EF69" s="55"/>
      <c r="EG69" s="56"/>
      <c r="EH69" s="54"/>
      <c r="EI69" s="55"/>
      <c r="EJ69" s="55"/>
      <c r="EK69" s="56"/>
      <c r="EL69" s="54"/>
      <c r="EM69" s="55"/>
      <c r="EN69" s="55"/>
      <c r="EO69" s="56"/>
      <c r="EP69" s="54"/>
      <c r="EQ69" s="55"/>
      <c r="ER69" s="55"/>
      <c r="ES69" s="56"/>
      <c r="ET69" s="54"/>
      <c r="EU69" s="55"/>
      <c r="EV69" s="55"/>
      <c r="EW69" s="56"/>
      <c r="EX69" s="54"/>
      <c r="EY69" s="55"/>
      <c r="EZ69" s="55"/>
      <c r="FA69" s="56"/>
      <c r="FB69" s="54"/>
      <c r="FC69" s="55"/>
      <c r="FD69" s="55"/>
      <c r="FE69" s="56"/>
      <c r="FF69" s="54"/>
      <c r="FG69" s="55"/>
      <c r="FH69" s="55"/>
      <c r="FI69" s="56"/>
      <c r="FJ69" s="54"/>
      <c r="FK69" s="55"/>
      <c r="FL69" s="55"/>
      <c r="FM69" s="56"/>
      <c r="FN69" s="54"/>
      <c r="FO69" s="55"/>
      <c r="FP69" s="55"/>
      <c r="FQ69" s="56"/>
      <c r="FS69" s="449"/>
      <c r="FU69" s="2"/>
    </row>
    <row r="70" spans="1:177" ht="16.5" customHeight="1">
      <c r="A70" s="614"/>
      <c r="B70" s="615"/>
      <c r="C70" s="616"/>
      <c r="D70" s="617"/>
      <c r="E70" s="617"/>
      <c r="F70" s="605">
        <f>F68*$C68</f>
        <v>0</v>
      </c>
      <c r="G70" s="606"/>
      <c r="H70" s="605">
        <f>H68*$C68</f>
        <v>0</v>
      </c>
      <c r="I70" s="606"/>
      <c r="J70" s="607">
        <f>J68*$C68</f>
        <v>0</v>
      </c>
      <c r="K70" s="608"/>
      <c r="L70" s="608"/>
      <c r="M70" s="609"/>
      <c r="N70" s="607">
        <f>N68*$C68</f>
        <v>0</v>
      </c>
      <c r="O70" s="608"/>
      <c r="P70" s="608"/>
      <c r="Q70" s="609"/>
      <c r="R70" s="607">
        <f>R68*$C68</f>
        <v>0</v>
      </c>
      <c r="S70" s="608"/>
      <c r="T70" s="608"/>
      <c r="U70" s="609"/>
      <c r="V70" s="607">
        <f>V68*$C68</f>
        <v>0</v>
      </c>
      <c r="W70" s="608"/>
      <c r="X70" s="608"/>
      <c r="Y70" s="609"/>
      <c r="Z70" s="607">
        <f>Z68*$C68</f>
        <v>0</v>
      </c>
      <c r="AA70" s="608"/>
      <c r="AB70" s="608"/>
      <c r="AC70" s="609"/>
      <c r="AD70" s="607">
        <f>AD68*$C68</f>
        <v>0</v>
      </c>
      <c r="AE70" s="608"/>
      <c r="AF70" s="608"/>
      <c r="AG70" s="609"/>
      <c r="AH70" s="607">
        <f>AH68*$C68</f>
        <v>0</v>
      </c>
      <c r="AI70" s="608"/>
      <c r="AJ70" s="608"/>
      <c r="AK70" s="609"/>
      <c r="AL70" s="607">
        <f>AL68*$C68</f>
        <v>0</v>
      </c>
      <c r="AM70" s="608"/>
      <c r="AN70" s="608"/>
      <c r="AO70" s="609"/>
      <c r="AP70" s="607">
        <f>AP68*$C68</f>
        <v>0</v>
      </c>
      <c r="AQ70" s="608"/>
      <c r="AR70" s="608"/>
      <c r="AS70" s="609"/>
      <c r="AT70" s="607">
        <f>AT68*$C68</f>
        <v>3927.8</v>
      </c>
      <c r="AU70" s="608"/>
      <c r="AV70" s="608"/>
      <c r="AW70" s="609"/>
      <c r="AX70" s="607">
        <f>AX68*$C68</f>
        <v>3213.66</v>
      </c>
      <c r="AY70" s="608"/>
      <c r="AZ70" s="608"/>
      <c r="BA70" s="609"/>
      <c r="BB70" s="607">
        <f>BB68*$C68</f>
        <v>0</v>
      </c>
      <c r="BC70" s="608"/>
      <c r="BD70" s="608"/>
      <c r="BE70" s="609"/>
      <c r="BF70" s="607">
        <f>BF68*$C68</f>
        <v>0</v>
      </c>
      <c r="BG70" s="608"/>
      <c r="BH70" s="608"/>
      <c r="BI70" s="609"/>
      <c r="BJ70" s="607">
        <f>BJ68*$C68</f>
        <v>0</v>
      </c>
      <c r="BK70" s="608"/>
      <c r="BL70" s="608"/>
      <c r="BM70" s="609"/>
      <c r="BN70" s="607">
        <f>BN68*$C68</f>
        <v>0</v>
      </c>
      <c r="BO70" s="608"/>
      <c r="BP70" s="608"/>
      <c r="BQ70" s="608"/>
      <c r="BR70" s="607">
        <f>BR68*$C68</f>
        <v>0</v>
      </c>
      <c r="BS70" s="608"/>
      <c r="BT70" s="608"/>
      <c r="BU70" s="609"/>
      <c r="BV70" s="607">
        <f>BV68*$C68</f>
        <v>0</v>
      </c>
      <c r="BW70" s="608"/>
      <c r="BX70" s="608"/>
      <c r="BY70" s="609"/>
      <c r="BZ70" s="608">
        <f>BZ68*$C68</f>
        <v>0</v>
      </c>
      <c r="CA70" s="608"/>
      <c r="CB70" s="608"/>
      <c r="CC70" s="609"/>
      <c r="CD70" s="607">
        <f>CD68*$C68</f>
        <v>0</v>
      </c>
      <c r="CE70" s="608"/>
      <c r="CF70" s="608"/>
      <c r="CG70" s="609"/>
      <c r="CH70" s="607">
        <f>CH68*$C68</f>
        <v>0</v>
      </c>
      <c r="CI70" s="608"/>
      <c r="CJ70" s="608"/>
      <c r="CK70" s="609"/>
      <c r="CL70" s="607">
        <f>CL68*$C68</f>
        <v>0</v>
      </c>
      <c r="CM70" s="608"/>
      <c r="CN70" s="608"/>
      <c r="CO70" s="609"/>
      <c r="CP70" s="607">
        <f>CP68*$C68</f>
        <v>0</v>
      </c>
      <c r="CQ70" s="608"/>
      <c r="CR70" s="608"/>
      <c r="CS70" s="609"/>
      <c r="CT70" s="607">
        <f>CT68*$C68</f>
        <v>0</v>
      </c>
      <c r="CU70" s="608"/>
      <c r="CV70" s="608"/>
      <c r="CW70" s="609"/>
      <c r="CX70" s="607">
        <f>CX68*$C68</f>
        <v>0</v>
      </c>
      <c r="CY70" s="608"/>
      <c r="CZ70" s="608"/>
      <c r="DA70" s="609"/>
      <c r="DB70" s="607">
        <f>DB68*$C68</f>
        <v>0</v>
      </c>
      <c r="DC70" s="608"/>
      <c r="DD70" s="608"/>
      <c r="DE70" s="609"/>
      <c r="DF70" s="607">
        <f>DF68*$C68</f>
        <v>0</v>
      </c>
      <c r="DG70" s="608"/>
      <c r="DH70" s="608"/>
      <c r="DI70" s="609"/>
      <c r="DJ70" s="607">
        <f>DJ68*$C68</f>
        <v>0</v>
      </c>
      <c r="DK70" s="608"/>
      <c r="DL70" s="608"/>
      <c r="DM70" s="609"/>
      <c r="DN70" s="607">
        <f>DN68*$C68</f>
        <v>0</v>
      </c>
      <c r="DO70" s="608"/>
      <c r="DP70" s="608"/>
      <c r="DQ70" s="609"/>
      <c r="DR70" s="607">
        <f>DR68*$C68</f>
        <v>0</v>
      </c>
      <c r="DS70" s="608"/>
      <c r="DT70" s="608"/>
      <c r="DU70" s="609"/>
      <c r="DV70" s="607">
        <f>DV68*$C68</f>
        <v>0</v>
      </c>
      <c r="DW70" s="608"/>
      <c r="DX70" s="608"/>
      <c r="DY70" s="609"/>
      <c r="DZ70" s="607">
        <f>DZ68*$C68</f>
        <v>0</v>
      </c>
      <c r="EA70" s="608"/>
      <c r="EB70" s="608"/>
      <c r="EC70" s="609"/>
      <c r="ED70" s="607">
        <f>ED68*$C68</f>
        <v>0</v>
      </c>
      <c r="EE70" s="608"/>
      <c r="EF70" s="608"/>
      <c r="EG70" s="609"/>
      <c r="EH70" s="607">
        <f>EH68*$C68</f>
        <v>0</v>
      </c>
      <c r="EI70" s="608"/>
      <c r="EJ70" s="608"/>
      <c r="EK70" s="609"/>
      <c r="EL70" s="607">
        <f>EL68*$C68</f>
        <v>0</v>
      </c>
      <c r="EM70" s="608"/>
      <c r="EN70" s="608"/>
      <c r="EO70" s="609"/>
      <c r="EP70" s="607">
        <f>EP68*$C68</f>
        <v>0</v>
      </c>
      <c r="EQ70" s="608"/>
      <c r="ER70" s="608"/>
      <c r="ES70" s="609"/>
      <c r="ET70" s="607">
        <f>ET68*$C68</f>
        <v>0</v>
      </c>
      <c r="EU70" s="608"/>
      <c r="EV70" s="608"/>
      <c r="EW70" s="609"/>
      <c r="EX70" s="607">
        <f>EX68*$C68</f>
        <v>0</v>
      </c>
      <c r="EY70" s="608"/>
      <c r="EZ70" s="608"/>
      <c r="FA70" s="609"/>
      <c r="FB70" s="607">
        <f>FB68*$C68</f>
        <v>0</v>
      </c>
      <c r="FC70" s="608"/>
      <c r="FD70" s="608"/>
      <c r="FE70" s="609"/>
      <c r="FF70" s="607">
        <f>FF68*$C68</f>
        <v>0</v>
      </c>
      <c r="FG70" s="608"/>
      <c r="FH70" s="608"/>
      <c r="FI70" s="609"/>
      <c r="FJ70" s="607">
        <f>FJ68*$C68</f>
        <v>0</v>
      </c>
      <c r="FK70" s="608"/>
      <c r="FL70" s="608"/>
      <c r="FM70" s="609"/>
      <c r="FN70" s="607">
        <f>FN68*$C68</f>
        <v>0</v>
      </c>
      <c r="FO70" s="608"/>
      <c r="FP70" s="608"/>
      <c r="FQ70" s="609"/>
      <c r="FS70" s="456">
        <f>SUM(F70:FQ70)</f>
        <v>7141.46</v>
      </c>
      <c r="FU70" s="2">
        <f t="shared" si="0"/>
        <v>0</v>
      </c>
    </row>
    <row r="71" spans="1:177" ht="16.5" customHeight="1">
      <c r="A71" s="612">
        <v>21</v>
      </c>
      <c r="B71" s="615" t="str">
        <f>IF(A71&lt;&gt;0,INDEX(RESUMO!$A$10:$H$486,MATCH(A71,RESUMO!$A$10:$A$486,0),2),0)</f>
        <v xml:space="preserve">LIMPEZA FINAL </v>
      </c>
      <c r="C71" s="616">
        <f>IF(A71&lt;&gt;0,INDEX(RESUMO!$A$10:$H$486,MATCH(A71,RESUMO!$A$10:$A$486,0),5),0)</f>
        <v>809.2</v>
      </c>
      <c r="D71" s="617">
        <f>IF(A71&lt;&gt;0,INDEX(RESUMO!$A$10:$H$486,MATCH(A71,RESUMO!$A$10:$A$486,0),8),0)</f>
        <v>1E-3</v>
      </c>
      <c r="E71" s="617">
        <f>IF(A71&lt;&gt;0,INDEX(RESUMO!$A$10:$I$486,MATCH(A71,RESUMO!$A$10:$A$486,0),8),0)</f>
        <v>1E-3</v>
      </c>
      <c r="F71" s="618"/>
      <c r="G71" s="619"/>
      <c r="H71" s="618"/>
      <c r="I71" s="619"/>
      <c r="J71" s="602"/>
      <c r="K71" s="603"/>
      <c r="L71" s="603"/>
      <c r="M71" s="604"/>
      <c r="N71" s="602"/>
      <c r="O71" s="603"/>
      <c r="P71" s="603"/>
      <c r="Q71" s="604"/>
      <c r="R71" s="602"/>
      <c r="S71" s="603"/>
      <c r="T71" s="603"/>
      <c r="U71" s="604"/>
      <c r="V71" s="602"/>
      <c r="W71" s="603"/>
      <c r="X71" s="603"/>
      <c r="Y71" s="604"/>
      <c r="Z71" s="602"/>
      <c r="AA71" s="603"/>
      <c r="AB71" s="603"/>
      <c r="AC71" s="604"/>
      <c r="AD71" s="602"/>
      <c r="AE71" s="603"/>
      <c r="AF71" s="603"/>
      <c r="AG71" s="604"/>
      <c r="AH71" s="602"/>
      <c r="AI71" s="603"/>
      <c r="AJ71" s="603"/>
      <c r="AK71" s="604"/>
      <c r="AL71" s="602"/>
      <c r="AM71" s="603"/>
      <c r="AN71" s="603"/>
      <c r="AO71" s="604"/>
      <c r="AP71" s="602"/>
      <c r="AQ71" s="603"/>
      <c r="AR71" s="603"/>
      <c r="AS71" s="604"/>
      <c r="AT71" s="602"/>
      <c r="AU71" s="603"/>
      <c r="AV71" s="603"/>
      <c r="AW71" s="604"/>
      <c r="AX71" s="602">
        <v>1</v>
      </c>
      <c r="AY71" s="603"/>
      <c r="AZ71" s="603"/>
      <c r="BA71" s="604"/>
      <c r="BB71" s="602"/>
      <c r="BC71" s="603"/>
      <c r="BD71" s="603"/>
      <c r="BE71" s="604"/>
      <c r="BF71" s="602"/>
      <c r="BG71" s="603"/>
      <c r="BH71" s="603"/>
      <c r="BI71" s="604"/>
      <c r="BJ71" s="602"/>
      <c r="BK71" s="603"/>
      <c r="BL71" s="603"/>
      <c r="BM71" s="604"/>
      <c r="BN71" s="602"/>
      <c r="BO71" s="603"/>
      <c r="BP71" s="603"/>
      <c r="BQ71" s="603"/>
      <c r="BR71" s="602"/>
      <c r="BS71" s="603"/>
      <c r="BT71" s="603"/>
      <c r="BU71" s="604"/>
      <c r="BV71" s="602"/>
      <c r="BW71" s="603"/>
      <c r="BX71" s="603"/>
      <c r="BY71" s="604"/>
      <c r="BZ71" s="603"/>
      <c r="CA71" s="603"/>
      <c r="CB71" s="603"/>
      <c r="CC71" s="604"/>
      <c r="CD71" s="602"/>
      <c r="CE71" s="603"/>
      <c r="CF71" s="603"/>
      <c r="CG71" s="604"/>
      <c r="CH71" s="602"/>
      <c r="CI71" s="603"/>
      <c r="CJ71" s="603"/>
      <c r="CK71" s="604"/>
      <c r="CL71" s="602"/>
      <c r="CM71" s="603"/>
      <c r="CN71" s="603"/>
      <c r="CO71" s="604"/>
      <c r="CP71" s="602"/>
      <c r="CQ71" s="603"/>
      <c r="CR71" s="603"/>
      <c r="CS71" s="604"/>
      <c r="CT71" s="602"/>
      <c r="CU71" s="603"/>
      <c r="CV71" s="603"/>
      <c r="CW71" s="604"/>
      <c r="CX71" s="602"/>
      <c r="CY71" s="603"/>
      <c r="CZ71" s="603"/>
      <c r="DA71" s="604"/>
      <c r="DB71" s="602"/>
      <c r="DC71" s="603"/>
      <c r="DD71" s="603"/>
      <c r="DE71" s="604"/>
      <c r="DF71" s="602"/>
      <c r="DG71" s="603"/>
      <c r="DH71" s="603"/>
      <c r="DI71" s="604"/>
      <c r="DJ71" s="602"/>
      <c r="DK71" s="603"/>
      <c r="DL71" s="603"/>
      <c r="DM71" s="604"/>
      <c r="DN71" s="602"/>
      <c r="DO71" s="603"/>
      <c r="DP71" s="603"/>
      <c r="DQ71" s="604"/>
      <c r="DR71" s="602"/>
      <c r="DS71" s="603"/>
      <c r="DT71" s="603"/>
      <c r="DU71" s="604"/>
      <c r="DV71" s="602"/>
      <c r="DW71" s="603"/>
      <c r="DX71" s="603"/>
      <c r="DY71" s="604"/>
      <c r="DZ71" s="602"/>
      <c r="EA71" s="603"/>
      <c r="EB71" s="603"/>
      <c r="EC71" s="604"/>
      <c r="ED71" s="602"/>
      <c r="EE71" s="603"/>
      <c r="EF71" s="603"/>
      <c r="EG71" s="604"/>
      <c r="EH71" s="602"/>
      <c r="EI71" s="603"/>
      <c r="EJ71" s="603"/>
      <c r="EK71" s="604"/>
      <c r="EL71" s="602"/>
      <c r="EM71" s="603"/>
      <c r="EN71" s="603"/>
      <c r="EO71" s="604"/>
      <c r="EP71" s="602"/>
      <c r="EQ71" s="603"/>
      <c r="ER71" s="603"/>
      <c r="ES71" s="604"/>
      <c r="ET71" s="602"/>
      <c r="EU71" s="603"/>
      <c r="EV71" s="603"/>
      <c r="EW71" s="604"/>
      <c r="EX71" s="602"/>
      <c r="EY71" s="603"/>
      <c r="EZ71" s="603"/>
      <c r="FA71" s="604"/>
      <c r="FB71" s="602"/>
      <c r="FC71" s="603"/>
      <c r="FD71" s="603"/>
      <c r="FE71" s="604"/>
      <c r="FF71" s="602"/>
      <c r="FG71" s="603"/>
      <c r="FH71" s="603"/>
      <c r="FI71" s="604"/>
      <c r="FJ71" s="602"/>
      <c r="FK71" s="603"/>
      <c r="FL71" s="603"/>
      <c r="FM71" s="604"/>
      <c r="FN71" s="602"/>
      <c r="FO71" s="603"/>
      <c r="FP71" s="603"/>
      <c r="FQ71" s="604"/>
      <c r="FS71" s="448">
        <f>SUM(F71:FQ71)</f>
        <v>1</v>
      </c>
      <c r="FU71" s="2"/>
    </row>
    <row r="72" spans="1:177" ht="12.95" customHeight="1">
      <c r="A72" s="613"/>
      <c r="B72" s="615"/>
      <c r="C72" s="616"/>
      <c r="D72" s="617"/>
      <c r="E72" s="617"/>
      <c r="F72" s="54"/>
      <c r="G72" s="56"/>
      <c r="H72" s="54"/>
      <c r="I72" s="56"/>
      <c r="J72" s="54"/>
      <c r="K72" s="55"/>
      <c r="L72" s="55"/>
      <c r="M72" s="56"/>
      <c r="N72" s="54"/>
      <c r="O72" s="55"/>
      <c r="P72" s="55"/>
      <c r="Q72" s="56"/>
      <c r="R72" s="54"/>
      <c r="S72" s="55"/>
      <c r="T72" s="55"/>
      <c r="U72" s="56"/>
      <c r="V72" s="54"/>
      <c r="W72" s="55"/>
      <c r="X72" s="55"/>
      <c r="Y72" s="56"/>
      <c r="Z72" s="54"/>
      <c r="AA72" s="55"/>
      <c r="AB72" s="55"/>
      <c r="AC72" s="56"/>
      <c r="AD72" s="54"/>
      <c r="AE72" s="55"/>
      <c r="AF72" s="55"/>
      <c r="AG72" s="56"/>
      <c r="AH72" s="54"/>
      <c r="AI72" s="55"/>
      <c r="AJ72" s="55"/>
      <c r="AK72" s="56"/>
      <c r="AL72" s="54"/>
      <c r="AM72" s="55"/>
      <c r="AN72" s="55"/>
      <c r="AO72" s="56"/>
      <c r="AP72" s="54"/>
      <c r="AQ72" s="55"/>
      <c r="AR72" s="55"/>
      <c r="AS72" s="56"/>
      <c r="AT72" s="54"/>
      <c r="AU72" s="55"/>
      <c r="AV72" s="55"/>
      <c r="AW72" s="56"/>
      <c r="AX72" s="54" t="s">
        <v>105</v>
      </c>
      <c r="AY72" s="55" t="s">
        <v>105</v>
      </c>
      <c r="AZ72" s="55" t="s">
        <v>105</v>
      </c>
      <c r="BA72" s="55" t="s">
        <v>105</v>
      </c>
      <c r="BB72" s="54"/>
      <c r="BC72" s="55"/>
      <c r="BD72" s="55"/>
      <c r="BE72" s="56"/>
      <c r="BF72" s="54"/>
      <c r="BG72" s="55"/>
      <c r="BH72" s="55"/>
      <c r="BI72" s="56"/>
      <c r="BJ72" s="54"/>
      <c r="BK72" s="55"/>
      <c r="BL72" s="55"/>
      <c r="BM72" s="56"/>
      <c r="BN72" s="54"/>
      <c r="BO72" s="55"/>
      <c r="BP72" s="55"/>
      <c r="BQ72" s="55"/>
      <c r="BR72" s="54"/>
      <c r="BS72" s="55"/>
      <c r="BT72" s="55"/>
      <c r="BU72" s="56"/>
      <c r="BV72" s="54"/>
      <c r="BW72" s="55"/>
      <c r="BX72" s="55"/>
      <c r="BY72" s="56"/>
      <c r="BZ72" s="55"/>
      <c r="CA72" s="55"/>
      <c r="CB72" s="55"/>
      <c r="CC72" s="56"/>
      <c r="CD72" s="54"/>
      <c r="CE72" s="55"/>
      <c r="CF72" s="55"/>
      <c r="CG72" s="56"/>
      <c r="CH72" s="54"/>
      <c r="CI72" s="55"/>
      <c r="CJ72" s="55"/>
      <c r="CK72" s="56"/>
      <c r="CL72" s="54"/>
      <c r="CM72" s="55"/>
      <c r="CN72" s="55"/>
      <c r="CO72" s="56"/>
      <c r="CP72" s="54"/>
      <c r="CQ72" s="55"/>
      <c r="CR72" s="55"/>
      <c r="CS72" s="56"/>
      <c r="CT72" s="54"/>
      <c r="CU72" s="55"/>
      <c r="CV72" s="55"/>
      <c r="CW72" s="56"/>
      <c r="CX72" s="54"/>
      <c r="CY72" s="55"/>
      <c r="CZ72" s="55"/>
      <c r="DA72" s="56"/>
      <c r="DB72" s="54"/>
      <c r="DC72" s="55"/>
      <c r="DD72" s="55"/>
      <c r="DE72" s="56"/>
      <c r="DF72" s="54"/>
      <c r="DG72" s="55"/>
      <c r="DH72" s="55"/>
      <c r="DI72" s="56"/>
      <c r="DJ72" s="54"/>
      <c r="DK72" s="55"/>
      <c r="DL72" s="55"/>
      <c r="DM72" s="56"/>
      <c r="DN72" s="54"/>
      <c r="DO72" s="55"/>
      <c r="DP72" s="55"/>
      <c r="DQ72" s="56"/>
      <c r="DR72" s="54"/>
      <c r="DS72" s="55"/>
      <c r="DT72" s="55"/>
      <c r="DU72" s="56"/>
      <c r="DV72" s="54"/>
      <c r="DW72" s="55"/>
      <c r="DX72" s="55"/>
      <c r="DY72" s="56"/>
      <c r="DZ72" s="54"/>
      <c r="EA72" s="55"/>
      <c r="EB72" s="55"/>
      <c r="EC72" s="56"/>
      <c r="ED72" s="54"/>
      <c r="EE72" s="55"/>
      <c r="EF72" s="55"/>
      <c r="EG72" s="56"/>
      <c r="EH72" s="54"/>
      <c r="EI72" s="55"/>
      <c r="EJ72" s="55"/>
      <c r="EK72" s="56"/>
      <c r="EL72" s="54"/>
      <c r="EM72" s="55"/>
      <c r="EN72" s="55"/>
      <c r="EO72" s="56"/>
      <c r="EP72" s="54"/>
      <c r="EQ72" s="55"/>
      <c r="ER72" s="55"/>
      <c r="ES72" s="56"/>
      <c r="ET72" s="54"/>
      <c r="EU72" s="55"/>
      <c r="EV72" s="55"/>
      <c r="EW72" s="56"/>
      <c r="EX72" s="54"/>
      <c r="EY72" s="55"/>
      <c r="EZ72" s="55"/>
      <c r="FA72" s="56"/>
      <c r="FB72" s="54"/>
      <c r="FC72" s="55"/>
      <c r="FD72" s="55"/>
      <c r="FE72" s="56"/>
      <c r="FF72" s="54"/>
      <c r="FG72" s="55"/>
      <c r="FH72" s="55"/>
      <c r="FI72" s="56"/>
      <c r="FJ72" s="54"/>
      <c r="FK72" s="55"/>
      <c r="FL72" s="55"/>
      <c r="FM72" s="56"/>
      <c r="FN72" s="54"/>
      <c r="FO72" s="55"/>
      <c r="FP72" s="55"/>
      <c r="FQ72" s="56"/>
      <c r="FS72" s="449"/>
      <c r="FU72" s="2"/>
    </row>
    <row r="73" spans="1:177" ht="16.5" customHeight="1">
      <c r="A73" s="614"/>
      <c r="B73" s="615"/>
      <c r="C73" s="616"/>
      <c r="D73" s="617"/>
      <c r="E73" s="617"/>
      <c r="F73" s="605">
        <f>F71*$C71</f>
        <v>0</v>
      </c>
      <c r="G73" s="606"/>
      <c r="H73" s="605">
        <f>H71*$C71</f>
        <v>0</v>
      </c>
      <c r="I73" s="606"/>
      <c r="J73" s="607">
        <f>J71*$C71</f>
        <v>0</v>
      </c>
      <c r="K73" s="608"/>
      <c r="L73" s="608"/>
      <c r="M73" s="609"/>
      <c r="N73" s="607">
        <f>N71*$C71</f>
        <v>0</v>
      </c>
      <c r="O73" s="608"/>
      <c r="P73" s="608"/>
      <c r="Q73" s="609"/>
      <c r="R73" s="607">
        <f>R71*$C71</f>
        <v>0</v>
      </c>
      <c r="S73" s="608"/>
      <c r="T73" s="608"/>
      <c r="U73" s="609"/>
      <c r="V73" s="607">
        <f>V71*$C71</f>
        <v>0</v>
      </c>
      <c r="W73" s="608"/>
      <c r="X73" s="608"/>
      <c r="Y73" s="609"/>
      <c r="Z73" s="607">
        <f>Z71*$C71</f>
        <v>0</v>
      </c>
      <c r="AA73" s="608"/>
      <c r="AB73" s="608"/>
      <c r="AC73" s="609"/>
      <c r="AD73" s="607">
        <f>AD71*$C71</f>
        <v>0</v>
      </c>
      <c r="AE73" s="608"/>
      <c r="AF73" s="608"/>
      <c r="AG73" s="609"/>
      <c r="AH73" s="607">
        <f>AH71*$C71</f>
        <v>0</v>
      </c>
      <c r="AI73" s="608"/>
      <c r="AJ73" s="608"/>
      <c r="AK73" s="609"/>
      <c r="AL73" s="607">
        <f>AL71*$C71</f>
        <v>0</v>
      </c>
      <c r="AM73" s="608"/>
      <c r="AN73" s="608"/>
      <c r="AO73" s="609"/>
      <c r="AP73" s="607">
        <f>AP71*$C71</f>
        <v>0</v>
      </c>
      <c r="AQ73" s="608"/>
      <c r="AR73" s="608"/>
      <c r="AS73" s="609"/>
      <c r="AT73" s="607">
        <f>AT71*$C71</f>
        <v>0</v>
      </c>
      <c r="AU73" s="608"/>
      <c r="AV73" s="608"/>
      <c r="AW73" s="609"/>
      <c r="AX73" s="607">
        <f>AX71*$C71</f>
        <v>809.2</v>
      </c>
      <c r="AY73" s="608"/>
      <c r="AZ73" s="608"/>
      <c r="BA73" s="609"/>
      <c r="BB73" s="607">
        <f>BB71*$C71</f>
        <v>0</v>
      </c>
      <c r="BC73" s="608"/>
      <c r="BD73" s="608"/>
      <c r="BE73" s="609"/>
      <c r="BF73" s="607">
        <f>BF71*$C71</f>
        <v>0</v>
      </c>
      <c r="BG73" s="608"/>
      <c r="BH73" s="608"/>
      <c r="BI73" s="609"/>
      <c r="BJ73" s="607">
        <f>BJ71*$C71</f>
        <v>0</v>
      </c>
      <c r="BK73" s="608"/>
      <c r="BL73" s="608"/>
      <c r="BM73" s="609"/>
      <c r="BN73" s="607">
        <f>BN71*$C71</f>
        <v>0</v>
      </c>
      <c r="BO73" s="608"/>
      <c r="BP73" s="608"/>
      <c r="BQ73" s="608"/>
      <c r="BR73" s="607">
        <f>BR71*$C71</f>
        <v>0</v>
      </c>
      <c r="BS73" s="608"/>
      <c r="BT73" s="608"/>
      <c r="BU73" s="609"/>
      <c r="BV73" s="607">
        <f>BV71*$C71</f>
        <v>0</v>
      </c>
      <c r="BW73" s="608"/>
      <c r="BX73" s="608"/>
      <c r="BY73" s="609"/>
      <c r="BZ73" s="608">
        <f>BZ71*$C71</f>
        <v>0</v>
      </c>
      <c r="CA73" s="608"/>
      <c r="CB73" s="608"/>
      <c r="CC73" s="609"/>
      <c r="CD73" s="607">
        <f>CD71*$C71</f>
        <v>0</v>
      </c>
      <c r="CE73" s="608"/>
      <c r="CF73" s="608"/>
      <c r="CG73" s="609"/>
      <c r="CH73" s="607">
        <f>CH71*$C71</f>
        <v>0</v>
      </c>
      <c r="CI73" s="608"/>
      <c r="CJ73" s="608"/>
      <c r="CK73" s="609"/>
      <c r="CL73" s="607">
        <f>CL71*$C71</f>
        <v>0</v>
      </c>
      <c r="CM73" s="608"/>
      <c r="CN73" s="608"/>
      <c r="CO73" s="609"/>
      <c r="CP73" s="607">
        <f>CP71*$C71</f>
        <v>0</v>
      </c>
      <c r="CQ73" s="608"/>
      <c r="CR73" s="608"/>
      <c r="CS73" s="609"/>
      <c r="CT73" s="607">
        <f>CT71*$C71</f>
        <v>0</v>
      </c>
      <c r="CU73" s="608"/>
      <c r="CV73" s="608"/>
      <c r="CW73" s="609"/>
      <c r="CX73" s="607">
        <f>CX71*$C71</f>
        <v>0</v>
      </c>
      <c r="CY73" s="608"/>
      <c r="CZ73" s="608"/>
      <c r="DA73" s="609"/>
      <c r="DB73" s="607">
        <f>DB71*$C71</f>
        <v>0</v>
      </c>
      <c r="DC73" s="608"/>
      <c r="DD73" s="608"/>
      <c r="DE73" s="609"/>
      <c r="DF73" s="607">
        <f>DF71*$C71</f>
        <v>0</v>
      </c>
      <c r="DG73" s="608"/>
      <c r="DH73" s="608"/>
      <c r="DI73" s="609"/>
      <c r="DJ73" s="607">
        <f>DJ71*$C71</f>
        <v>0</v>
      </c>
      <c r="DK73" s="608"/>
      <c r="DL73" s="608"/>
      <c r="DM73" s="609"/>
      <c r="DN73" s="607">
        <f>DN71*$C71</f>
        <v>0</v>
      </c>
      <c r="DO73" s="608"/>
      <c r="DP73" s="608"/>
      <c r="DQ73" s="609"/>
      <c r="DR73" s="607">
        <f>DR71*$C71</f>
        <v>0</v>
      </c>
      <c r="DS73" s="608"/>
      <c r="DT73" s="608"/>
      <c r="DU73" s="609"/>
      <c r="DV73" s="607">
        <f>DV71*$C71</f>
        <v>0</v>
      </c>
      <c r="DW73" s="608"/>
      <c r="DX73" s="608"/>
      <c r="DY73" s="609"/>
      <c r="DZ73" s="607">
        <f>DZ71*$C71</f>
        <v>0</v>
      </c>
      <c r="EA73" s="608"/>
      <c r="EB73" s="608"/>
      <c r="EC73" s="609"/>
      <c r="ED73" s="607">
        <f>ED71*$C71</f>
        <v>0</v>
      </c>
      <c r="EE73" s="608"/>
      <c r="EF73" s="608"/>
      <c r="EG73" s="609"/>
      <c r="EH73" s="607">
        <f>EH71*$C71</f>
        <v>0</v>
      </c>
      <c r="EI73" s="608"/>
      <c r="EJ73" s="608"/>
      <c r="EK73" s="609"/>
      <c r="EL73" s="607">
        <f>EL71*$C71</f>
        <v>0</v>
      </c>
      <c r="EM73" s="608"/>
      <c r="EN73" s="608"/>
      <c r="EO73" s="609"/>
      <c r="EP73" s="607">
        <f>EP71*$C71</f>
        <v>0</v>
      </c>
      <c r="EQ73" s="608"/>
      <c r="ER73" s="608"/>
      <c r="ES73" s="609"/>
      <c r="ET73" s="607">
        <f>ET71*$C71</f>
        <v>0</v>
      </c>
      <c r="EU73" s="608"/>
      <c r="EV73" s="608"/>
      <c r="EW73" s="609"/>
      <c r="EX73" s="607">
        <f>EX71*$C71</f>
        <v>0</v>
      </c>
      <c r="EY73" s="608"/>
      <c r="EZ73" s="608"/>
      <c r="FA73" s="609"/>
      <c r="FB73" s="607">
        <f>FB71*$C71</f>
        <v>0</v>
      </c>
      <c r="FC73" s="608"/>
      <c r="FD73" s="608"/>
      <c r="FE73" s="609"/>
      <c r="FF73" s="607">
        <f>FF71*$C71</f>
        <v>0</v>
      </c>
      <c r="FG73" s="608"/>
      <c r="FH73" s="608"/>
      <c r="FI73" s="609"/>
      <c r="FJ73" s="607">
        <f>FJ71*$C71</f>
        <v>0</v>
      </c>
      <c r="FK73" s="608"/>
      <c r="FL73" s="608"/>
      <c r="FM73" s="609"/>
      <c r="FN73" s="607">
        <f>FN71*$C71</f>
        <v>0</v>
      </c>
      <c r="FO73" s="608"/>
      <c r="FP73" s="608"/>
      <c r="FQ73" s="609"/>
      <c r="FS73" s="456">
        <f>SUM(F73:FQ73)</f>
        <v>809.2</v>
      </c>
      <c r="FU73" s="2">
        <f t="shared" si="0"/>
        <v>0</v>
      </c>
    </row>
    <row r="74" spans="1:177" s="454" customFormat="1" ht="23.25">
      <c r="A74" s="627" t="str">
        <f>RESUMO!A38</f>
        <v>IMPLANTAÇÃO</v>
      </c>
      <c r="B74" s="628"/>
      <c r="C74" s="628"/>
      <c r="D74" s="628"/>
      <c r="E74" s="628"/>
      <c r="F74" s="628"/>
      <c r="G74" s="628"/>
      <c r="H74" s="628"/>
      <c r="I74" s="628"/>
      <c r="J74" s="628"/>
      <c r="K74" s="628"/>
      <c r="L74" s="628"/>
      <c r="M74" s="628"/>
      <c r="N74" s="628"/>
      <c r="O74" s="628"/>
      <c r="P74" s="628"/>
      <c r="Q74" s="628"/>
      <c r="R74" s="628"/>
      <c r="S74" s="628"/>
      <c r="T74" s="628"/>
      <c r="U74" s="628"/>
      <c r="V74" s="628"/>
      <c r="W74" s="628"/>
      <c r="X74" s="628"/>
      <c r="Y74" s="628"/>
      <c r="Z74" s="628"/>
      <c r="AA74" s="628"/>
      <c r="AB74" s="628"/>
      <c r="AC74" s="628"/>
      <c r="AD74" s="628"/>
      <c r="AE74" s="628"/>
      <c r="AF74" s="628"/>
      <c r="AG74" s="628"/>
      <c r="AH74" s="628"/>
      <c r="AI74" s="628"/>
      <c r="AJ74" s="628"/>
      <c r="AK74" s="628"/>
      <c r="AL74" s="628"/>
      <c r="AM74" s="628"/>
      <c r="AN74" s="628"/>
      <c r="AO74" s="628"/>
      <c r="AP74" s="628"/>
      <c r="AQ74" s="628"/>
      <c r="AR74" s="628"/>
      <c r="AS74" s="628"/>
      <c r="AT74" s="628"/>
      <c r="AU74" s="628"/>
      <c r="AV74" s="628"/>
      <c r="AW74" s="628"/>
      <c r="AX74" s="628"/>
      <c r="AY74" s="628"/>
      <c r="AZ74" s="628"/>
      <c r="BA74" s="628"/>
      <c r="BB74" s="628"/>
      <c r="BC74" s="628"/>
      <c r="BD74" s="628"/>
      <c r="BE74" s="628"/>
      <c r="BF74" s="628"/>
      <c r="BG74" s="628"/>
      <c r="BH74" s="628"/>
      <c r="BI74" s="628"/>
      <c r="BJ74" s="628"/>
      <c r="BK74" s="628"/>
      <c r="BL74" s="628"/>
      <c r="BM74" s="628"/>
      <c r="BN74" s="628"/>
      <c r="BO74" s="628"/>
      <c r="BP74" s="628"/>
      <c r="BQ74" s="628"/>
      <c r="BR74" s="628"/>
      <c r="BS74" s="628"/>
      <c r="BT74" s="628"/>
      <c r="BU74" s="628"/>
      <c r="BV74" s="628"/>
      <c r="BW74" s="628"/>
      <c r="BX74" s="628"/>
      <c r="BY74" s="629"/>
      <c r="BZ74" s="450"/>
      <c r="CA74" s="450"/>
      <c r="CB74" s="450"/>
      <c r="CC74" s="451"/>
      <c r="CD74" s="452"/>
      <c r="CE74" s="450"/>
      <c r="CF74" s="450"/>
      <c r="CG74" s="451"/>
      <c r="CH74" s="452"/>
      <c r="CI74" s="450"/>
      <c r="CJ74" s="450"/>
      <c r="CK74" s="451"/>
      <c r="CL74" s="452"/>
      <c r="CM74" s="450"/>
      <c r="CN74" s="450"/>
      <c r="CO74" s="451"/>
      <c r="CP74" s="452"/>
      <c r="CQ74" s="450"/>
      <c r="CR74" s="450"/>
      <c r="CS74" s="451"/>
      <c r="CT74" s="452"/>
      <c r="CU74" s="450"/>
      <c r="CV74" s="450"/>
      <c r="CW74" s="453"/>
      <c r="CX74" s="450"/>
      <c r="CY74" s="450"/>
      <c r="CZ74" s="450"/>
      <c r="DA74" s="451"/>
      <c r="DB74" s="452"/>
      <c r="DC74" s="450"/>
      <c r="DD74" s="450"/>
      <c r="DE74" s="451"/>
      <c r="DF74" s="452"/>
      <c r="DG74" s="450"/>
      <c r="DH74" s="450"/>
      <c r="DI74" s="451"/>
      <c r="DJ74" s="452"/>
      <c r="DK74" s="450"/>
      <c r="DL74" s="450"/>
      <c r="DM74" s="451"/>
      <c r="DN74" s="452"/>
      <c r="DO74" s="450"/>
      <c r="DP74" s="450"/>
      <c r="DQ74" s="451"/>
      <c r="DR74" s="452"/>
      <c r="DS74" s="450"/>
      <c r="DT74" s="450"/>
      <c r="DU74" s="451"/>
      <c r="DV74" s="452"/>
      <c r="DW74" s="450"/>
      <c r="DX74" s="450"/>
      <c r="DY74" s="451"/>
      <c r="DZ74" s="452"/>
      <c r="EA74" s="450"/>
      <c r="EB74" s="450"/>
      <c r="EC74" s="451"/>
      <c r="ED74" s="452"/>
      <c r="EE74" s="450"/>
      <c r="EF74" s="450"/>
      <c r="EG74" s="451"/>
      <c r="EH74" s="452"/>
      <c r="EI74" s="450"/>
      <c r="EJ74" s="450"/>
      <c r="EK74" s="451"/>
      <c r="EL74" s="452"/>
      <c r="EM74" s="450"/>
      <c r="EN74" s="450"/>
      <c r="EO74" s="451"/>
      <c r="EP74" s="452"/>
      <c r="EQ74" s="450"/>
      <c r="ER74" s="450"/>
      <c r="ES74" s="451"/>
      <c r="ET74" s="452"/>
      <c r="EU74" s="450"/>
      <c r="EV74" s="450"/>
      <c r="EW74" s="451"/>
      <c r="EX74" s="452"/>
      <c r="EY74" s="450"/>
      <c r="EZ74" s="450"/>
      <c r="FA74" s="451"/>
      <c r="FB74" s="452"/>
      <c r="FC74" s="450"/>
      <c r="FD74" s="450"/>
      <c r="FE74" s="451"/>
      <c r="FF74" s="452"/>
      <c r="FG74" s="450"/>
      <c r="FH74" s="450"/>
      <c r="FI74" s="451"/>
      <c r="FJ74" s="452"/>
      <c r="FK74" s="450"/>
      <c r="FL74" s="450"/>
      <c r="FM74" s="451"/>
      <c r="FN74" s="452"/>
      <c r="FO74" s="450"/>
      <c r="FP74" s="450"/>
      <c r="FQ74" s="451"/>
      <c r="FS74" s="455"/>
    </row>
    <row r="75" spans="1:177" ht="16.5" customHeight="1">
      <c r="A75" s="626">
        <v>22</v>
      </c>
      <c r="B75" s="615" t="str">
        <f>IF(A75&lt;&gt;0,INDEX(RESUMO!$A$10:$H$486,MATCH(A75,RESUMO!$A$10:$A$486,0),2),0)</f>
        <v>INSTALAÇÕES ELÉTRICAS</v>
      </c>
      <c r="C75" s="616">
        <f>IF(A75&lt;&gt;0,INDEX(RESUMO!$A$10:$H$486,MATCH(A75,RESUMO!$A$10:$A$486,0),5),0)</f>
        <v>12528.6</v>
      </c>
      <c r="D75" s="617">
        <f>IF(A75&lt;&gt;0,INDEX(RESUMO!$A$10:$H$486,MATCH(A75,RESUMO!$A$10:$A$486,0),8),0)</f>
        <v>0.06</v>
      </c>
      <c r="E75" s="617">
        <f>IF(A75&lt;&gt;0,INDEX(RESUMO!$A$10:$I$486,MATCH(A75,RESUMO!$A$10:$A$486,0),8),0)</f>
        <v>0.06</v>
      </c>
      <c r="F75" s="618"/>
      <c r="G75" s="619"/>
      <c r="H75" s="618"/>
      <c r="I75" s="619"/>
      <c r="J75" s="602"/>
      <c r="K75" s="603"/>
      <c r="L75" s="603"/>
      <c r="M75" s="604"/>
      <c r="N75" s="602"/>
      <c r="O75" s="603"/>
      <c r="P75" s="603"/>
      <c r="Q75" s="604"/>
      <c r="R75" s="602"/>
      <c r="S75" s="603"/>
      <c r="T75" s="603"/>
      <c r="U75" s="604"/>
      <c r="V75" s="602"/>
      <c r="W75" s="603"/>
      <c r="X75" s="603"/>
      <c r="Y75" s="604"/>
      <c r="Z75" s="602"/>
      <c r="AA75" s="603"/>
      <c r="AB75" s="603"/>
      <c r="AC75" s="604"/>
      <c r="AD75" s="602">
        <v>1</v>
      </c>
      <c r="AE75" s="603"/>
      <c r="AF75" s="603"/>
      <c r="AG75" s="604"/>
      <c r="AH75" s="602"/>
      <c r="AI75" s="603"/>
      <c r="AJ75" s="603"/>
      <c r="AK75" s="604"/>
      <c r="AL75" s="602"/>
      <c r="AM75" s="603"/>
      <c r="AN75" s="603"/>
      <c r="AO75" s="604"/>
      <c r="AP75" s="602"/>
      <c r="AQ75" s="603"/>
      <c r="AR75" s="603"/>
      <c r="AS75" s="604"/>
      <c r="AT75" s="602"/>
      <c r="AU75" s="603"/>
      <c r="AV75" s="603"/>
      <c r="AW75" s="604"/>
      <c r="AX75" s="602"/>
      <c r="AY75" s="603"/>
      <c r="AZ75" s="603"/>
      <c r="BA75" s="604"/>
      <c r="BB75" s="602"/>
      <c r="BC75" s="603"/>
      <c r="BD75" s="603"/>
      <c r="BE75" s="604"/>
      <c r="BF75" s="602"/>
      <c r="BG75" s="603"/>
      <c r="BH75" s="603"/>
      <c r="BI75" s="604"/>
      <c r="BJ75" s="602"/>
      <c r="BK75" s="603"/>
      <c r="BL75" s="603"/>
      <c r="BM75" s="604"/>
      <c r="BN75" s="602"/>
      <c r="BO75" s="603"/>
      <c r="BP75" s="603"/>
      <c r="BQ75" s="603"/>
      <c r="BR75" s="602"/>
      <c r="BS75" s="603"/>
      <c r="BT75" s="603"/>
      <c r="BU75" s="604"/>
      <c r="BV75" s="602"/>
      <c r="BW75" s="603"/>
      <c r="BX75" s="603"/>
      <c r="BY75" s="604"/>
      <c r="BZ75" s="603"/>
      <c r="CA75" s="603"/>
      <c r="CB75" s="603"/>
      <c r="CC75" s="604"/>
      <c r="CD75" s="602"/>
      <c r="CE75" s="603"/>
      <c r="CF75" s="603"/>
      <c r="CG75" s="604"/>
      <c r="CH75" s="602"/>
      <c r="CI75" s="603"/>
      <c r="CJ75" s="603"/>
      <c r="CK75" s="604"/>
      <c r="CL75" s="602"/>
      <c r="CM75" s="603"/>
      <c r="CN75" s="603"/>
      <c r="CO75" s="604"/>
      <c r="CP75" s="602"/>
      <c r="CQ75" s="603"/>
      <c r="CR75" s="603"/>
      <c r="CS75" s="604"/>
      <c r="CT75" s="602"/>
      <c r="CU75" s="603"/>
      <c r="CV75" s="603"/>
      <c r="CW75" s="604"/>
      <c r="CX75" s="602"/>
      <c r="CY75" s="603"/>
      <c r="CZ75" s="603"/>
      <c r="DA75" s="604"/>
      <c r="DB75" s="602"/>
      <c r="DC75" s="603"/>
      <c r="DD75" s="603"/>
      <c r="DE75" s="604"/>
      <c r="DF75" s="602"/>
      <c r="DG75" s="603"/>
      <c r="DH75" s="603"/>
      <c r="DI75" s="604"/>
      <c r="DJ75" s="602"/>
      <c r="DK75" s="603"/>
      <c r="DL75" s="603"/>
      <c r="DM75" s="604"/>
      <c r="DN75" s="602"/>
      <c r="DO75" s="603"/>
      <c r="DP75" s="603"/>
      <c r="DQ75" s="604"/>
      <c r="DR75" s="602"/>
      <c r="DS75" s="603"/>
      <c r="DT75" s="603"/>
      <c r="DU75" s="604"/>
      <c r="DV75" s="602"/>
      <c r="DW75" s="603"/>
      <c r="DX75" s="603"/>
      <c r="DY75" s="604"/>
      <c r="DZ75" s="602"/>
      <c r="EA75" s="603"/>
      <c r="EB75" s="603"/>
      <c r="EC75" s="604"/>
      <c r="ED75" s="602"/>
      <c r="EE75" s="603"/>
      <c r="EF75" s="603"/>
      <c r="EG75" s="604"/>
      <c r="EH75" s="602"/>
      <c r="EI75" s="603"/>
      <c r="EJ75" s="603"/>
      <c r="EK75" s="604"/>
      <c r="EL75" s="602"/>
      <c r="EM75" s="603"/>
      <c r="EN75" s="603"/>
      <c r="EO75" s="604"/>
      <c r="EP75" s="602"/>
      <c r="EQ75" s="603"/>
      <c r="ER75" s="603"/>
      <c r="ES75" s="604"/>
      <c r="ET75" s="602"/>
      <c r="EU75" s="603"/>
      <c r="EV75" s="603"/>
      <c r="EW75" s="604"/>
      <c r="EX75" s="602"/>
      <c r="EY75" s="603"/>
      <c r="EZ75" s="603"/>
      <c r="FA75" s="604"/>
      <c r="FB75" s="602"/>
      <c r="FC75" s="603"/>
      <c r="FD75" s="603"/>
      <c r="FE75" s="604"/>
      <c r="FF75" s="602"/>
      <c r="FG75" s="603"/>
      <c r="FH75" s="603"/>
      <c r="FI75" s="604"/>
      <c r="FJ75" s="602"/>
      <c r="FK75" s="603"/>
      <c r="FL75" s="603"/>
      <c r="FM75" s="604"/>
      <c r="FN75" s="602"/>
      <c r="FO75" s="603"/>
      <c r="FP75" s="603"/>
      <c r="FQ75" s="604"/>
      <c r="FS75" s="448">
        <f>SUM(F75:FQ75)</f>
        <v>1</v>
      </c>
      <c r="FU75" s="2"/>
    </row>
    <row r="76" spans="1:177" ht="12.95" customHeight="1">
      <c r="A76" s="626"/>
      <c r="B76" s="615"/>
      <c r="C76" s="616"/>
      <c r="D76" s="617"/>
      <c r="E76" s="617"/>
      <c r="F76" s="54"/>
      <c r="G76" s="56"/>
      <c r="H76" s="54"/>
      <c r="I76" s="56"/>
      <c r="J76" s="54"/>
      <c r="K76" s="55"/>
      <c r="L76" s="55"/>
      <c r="M76" s="55"/>
      <c r="N76" s="54"/>
      <c r="O76" s="55"/>
      <c r="P76" s="55"/>
      <c r="Q76" s="55"/>
      <c r="R76" s="54"/>
      <c r="S76" s="55"/>
      <c r="T76" s="55"/>
      <c r="U76" s="56"/>
      <c r="V76" s="54"/>
      <c r="W76" s="55"/>
      <c r="X76" s="55"/>
      <c r="Y76" s="56"/>
      <c r="Z76" s="54"/>
      <c r="AA76" s="55"/>
      <c r="AB76" s="55"/>
      <c r="AC76" s="56"/>
      <c r="AD76" s="54" t="s">
        <v>105</v>
      </c>
      <c r="AE76" s="55" t="s">
        <v>105</v>
      </c>
      <c r="AF76" s="55" t="s">
        <v>105</v>
      </c>
      <c r="AG76" s="55" t="s">
        <v>105</v>
      </c>
      <c r="AH76" s="54"/>
      <c r="AI76" s="55"/>
      <c r="AJ76" s="55"/>
      <c r="AK76" s="56"/>
      <c r="AL76" s="54"/>
      <c r="AM76" s="55"/>
      <c r="AN76" s="55"/>
      <c r="AO76" s="56"/>
      <c r="AP76" s="54"/>
      <c r="AQ76" s="55"/>
      <c r="AR76" s="55"/>
      <c r="AS76" s="56"/>
      <c r="AT76" s="54"/>
      <c r="AU76" s="55"/>
      <c r="AV76" s="55"/>
      <c r="AW76" s="56"/>
      <c r="AX76" s="54"/>
      <c r="AY76" s="55"/>
      <c r="AZ76" s="55"/>
      <c r="BA76" s="56"/>
      <c r="BB76" s="54"/>
      <c r="BC76" s="55"/>
      <c r="BD76" s="55"/>
      <c r="BE76" s="55"/>
      <c r="BF76" s="54"/>
      <c r="BG76" s="55"/>
      <c r="BH76" s="55"/>
      <c r="BI76" s="56"/>
      <c r="BJ76" s="54"/>
      <c r="BK76" s="55"/>
      <c r="BL76" s="55"/>
      <c r="BM76" s="55"/>
      <c r="BN76" s="54"/>
      <c r="BO76" s="55"/>
      <c r="BP76" s="55"/>
      <c r="BQ76" s="55"/>
      <c r="BR76" s="54"/>
      <c r="BS76" s="55"/>
      <c r="BT76" s="55"/>
      <c r="BU76" s="56"/>
      <c r="BV76" s="54"/>
      <c r="BW76" s="55"/>
      <c r="BX76" s="55"/>
      <c r="BY76" s="56"/>
      <c r="BZ76" s="55"/>
      <c r="CA76" s="55"/>
      <c r="CB76" s="55"/>
      <c r="CC76" s="56"/>
      <c r="CD76" s="54"/>
      <c r="CE76" s="55"/>
      <c r="CF76" s="55"/>
      <c r="CG76" s="56"/>
      <c r="CH76" s="54"/>
      <c r="CI76" s="55"/>
      <c r="CJ76" s="55"/>
      <c r="CK76" s="56"/>
      <c r="CL76" s="54"/>
      <c r="CM76" s="55"/>
      <c r="CN76" s="55"/>
      <c r="CO76" s="56"/>
      <c r="CP76" s="54"/>
      <c r="CQ76" s="55"/>
      <c r="CR76" s="55"/>
      <c r="CS76" s="56"/>
      <c r="CT76" s="54"/>
      <c r="CU76" s="55"/>
      <c r="CV76" s="55"/>
      <c r="CW76" s="56"/>
      <c r="CX76" s="54"/>
      <c r="CY76" s="55"/>
      <c r="CZ76" s="55"/>
      <c r="DA76" s="56"/>
      <c r="DB76" s="54"/>
      <c r="DC76" s="55"/>
      <c r="DD76" s="55"/>
      <c r="DE76" s="56"/>
      <c r="DF76" s="54"/>
      <c r="DG76" s="55"/>
      <c r="DH76" s="55"/>
      <c r="DI76" s="56"/>
      <c r="DJ76" s="54"/>
      <c r="DK76" s="55"/>
      <c r="DL76" s="55"/>
      <c r="DM76" s="56"/>
      <c r="DN76" s="54"/>
      <c r="DO76" s="55"/>
      <c r="DP76" s="55"/>
      <c r="DQ76" s="56"/>
      <c r="DR76" s="54"/>
      <c r="DS76" s="55"/>
      <c r="DT76" s="55"/>
      <c r="DU76" s="56"/>
      <c r="DV76" s="54"/>
      <c r="DW76" s="55"/>
      <c r="DX76" s="55"/>
      <c r="DY76" s="56"/>
      <c r="DZ76" s="54"/>
      <c r="EA76" s="55"/>
      <c r="EB76" s="55"/>
      <c r="EC76" s="56"/>
      <c r="ED76" s="54"/>
      <c r="EE76" s="55"/>
      <c r="EF76" s="55"/>
      <c r="EG76" s="56"/>
      <c r="EH76" s="54"/>
      <c r="EI76" s="55"/>
      <c r="EJ76" s="55"/>
      <c r="EK76" s="56"/>
      <c r="EL76" s="54"/>
      <c r="EM76" s="55"/>
      <c r="EN76" s="55"/>
      <c r="EO76" s="56"/>
      <c r="EP76" s="54"/>
      <c r="EQ76" s="55"/>
      <c r="ER76" s="55"/>
      <c r="ES76" s="56"/>
      <c r="ET76" s="54"/>
      <c r="EU76" s="55"/>
      <c r="EV76" s="55"/>
      <c r="EW76" s="56"/>
      <c r="EX76" s="54"/>
      <c r="EY76" s="55"/>
      <c r="EZ76" s="55"/>
      <c r="FA76" s="56"/>
      <c r="FB76" s="54"/>
      <c r="FC76" s="55"/>
      <c r="FD76" s="55"/>
      <c r="FE76" s="56"/>
      <c r="FF76" s="54"/>
      <c r="FG76" s="55"/>
      <c r="FH76" s="55"/>
      <c r="FI76" s="56"/>
      <c r="FJ76" s="54"/>
      <c r="FK76" s="55"/>
      <c r="FL76" s="55"/>
      <c r="FM76" s="56"/>
      <c r="FN76" s="54"/>
      <c r="FO76" s="55"/>
      <c r="FP76" s="55"/>
      <c r="FQ76" s="56"/>
      <c r="FS76" s="449"/>
      <c r="FU76" s="2"/>
    </row>
    <row r="77" spans="1:177">
      <c r="A77" s="626"/>
      <c r="B77" s="615"/>
      <c r="C77" s="616"/>
      <c r="D77" s="617"/>
      <c r="E77" s="617"/>
      <c r="F77" s="605">
        <f>F75*$C75</f>
        <v>0</v>
      </c>
      <c r="G77" s="606"/>
      <c r="H77" s="605">
        <f>H75*$C75</f>
        <v>0</v>
      </c>
      <c r="I77" s="606"/>
      <c r="J77" s="607"/>
      <c r="K77" s="608"/>
      <c r="L77" s="608"/>
      <c r="M77" s="609"/>
      <c r="N77" s="607"/>
      <c r="O77" s="608"/>
      <c r="P77" s="608"/>
      <c r="Q77" s="609"/>
      <c r="R77" s="607">
        <f>R75*$C75</f>
        <v>0</v>
      </c>
      <c r="S77" s="608"/>
      <c r="T77" s="608"/>
      <c r="U77" s="609"/>
      <c r="V77" s="607">
        <f>V75*$C75</f>
        <v>0</v>
      </c>
      <c r="W77" s="608"/>
      <c r="X77" s="608"/>
      <c r="Y77" s="609"/>
      <c r="Z77" s="607">
        <f>Z75*$C75</f>
        <v>0</v>
      </c>
      <c r="AA77" s="608"/>
      <c r="AB77" s="608"/>
      <c r="AC77" s="609"/>
      <c r="AD77" s="607">
        <f>AD75*$C75</f>
        <v>12528.6</v>
      </c>
      <c r="AE77" s="608"/>
      <c r="AF77" s="608"/>
      <c r="AG77" s="609"/>
      <c r="AH77" s="607">
        <f>AH75*$C75</f>
        <v>0</v>
      </c>
      <c r="AI77" s="608"/>
      <c r="AJ77" s="608"/>
      <c r="AK77" s="609"/>
      <c r="AL77" s="607">
        <f>AL75*$C75</f>
        <v>0</v>
      </c>
      <c r="AM77" s="608"/>
      <c r="AN77" s="608"/>
      <c r="AO77" s="609"/>
      <c r="AP77" s="607">
        <f>AP75*$C75</f>
        <v>0</v>
      </c>
      <c r="AQ77" s="608"/>
      <c r="AR77" s="608"/>
      <c r="AS77" s="609"/>
      <c r="AT77" s="607">
        <f>AT75*$C75</f>
        <v>0</v>
      </c>
      <c r="AU77" s="608"/>
      <c r="AV77" s="608"/>
      <c r="AW77" s="609"/>
      <c r="AX77" s="607">
        <f>AX75*$C75</f>
        <v>0</v>
      </c>
      <c r="AY77" s="608"/>
      <c r="AZ77" s="608"/>
      <c r="BA77" s="609"/>
      <c r="BB77" s="607">
        <f>BB75*$C75</f>
        <v>0</v>
      </c>
      <c r="BC77" s="608"/>
      <c r="BD77" s="608"/>
      <c r="BE77" s="609"/>
      <c r="BF77" s="607">
        <f>BF75*$C75</f>
        <v>0</v>
      </c>
      <c r="BG77" s="608"/>
      <c r="BH77" s="608"/>
      <c r="BI77" s="609"/>
      <c r="BJ77" s="607">
        <f>BJ75*$C75</f>
        <v>0</v>
      </c>
      <c r="BK77" s="608"/>
      <c r="BL77" s="608"/>
      <c r="BM77" s="609"/>
      <c r="BN77" s="607">
        <f>BN75*$C75</f>
        <v>0</v>
      </c>
      <c r="BO77" s="608"/>
      <c r="BP77" s="608"/>
      <c r="BQ77" s="608"/>
      <c r="BR77" s="607">
        <f>BR75*$C75</f>
        <v>0</v>
      </c>
      <c r="BS77" s="608"/>
      <c r="BT77" s="608"/>
      <c r="BU77" s="609"/>
      <c r="BV77" s="607">
        <f>BV75*$C75</f>
        <v>0</v>
      </c>
      <c r="BW77" s="608"/>
      <c r="BX77" s="608"/>
      <c r="BY77" s="609"/>
      <c r="BZ77" s="608">
        <f>BZ75*$C75</f>
        <v>0</v>
      </c>
      <c r="CA77" s="608"/>
      <c r="CB77" s="608"/>
      <c r="CC77" s="609"/>
      <c r="CD77" s="607">
        <f>CD75*$C75</f>
        <v>0</v>
      </c>
      <c r="CE77" s="608"/>
      <c r="CF77" s="608"/>
      <c r="CG77" s="609"/>
      <c r="CH77" s="607">
        <f>CH75*$C75</f>
        <v>0</v>
      </c>
      <c r="CI77" s="608"/>
      <c r="CJ77" s="608"/>
      <c r="CK77" s="609"/>
      <c r="CL77" s="607">
        <f>CL75*$C75</f>
        <v>0</v>
      </c>
      <c r="CM77" s="608"/>
      <c r="CN77" s="608"/>
      <c r="CO77" s="609"/>
      <c r="CP77" s="607">
        <f>CP75*$C75</f>
        <v>0</v>
      </c>
      <c r="CQ77" s="608"/>
      <c r="CR77" s="608"/>
      <c r="CS77" s="609"/>
      <c r="CT77" s="607">
        <f>CT75*$C75</f>
        <v>0</v>
      </c>
      <c r="CU77" s="608"/>
      <c r="CV77" s="608"/>
      <c r="CW77" s="609"/>
      <c r="CX77" s="607">
        <f>CX75*$C75</f>
        <v>0</v>
      </c>
      <c r="CY77" s="608"/>
      <c r="CZ77" s="608"/>
      <c r="DA77" s="609"/>
      <c r="DB77" s="607">
        <f>DB75*$C75</f>
        <v>0</v>
      </c>
      <c r="DC77" s="608"/>
      <c r="DD77" s="608"/>
      <c r="DE77" s="609"/>
      <c r="DF77" s="607">
        <f>DF75*$C75</f>
        <v>0</v>
      </c>
      <c r="DG77" s="608"/>
      <c r="DH77" s="608"/>
      <c r="DI77" s="609"/>
      <c r="DJ77" s="607">
        <f>DJ75*$C75</f>
        <v>0</v>
      </c>
      <c r="DK77" s="608"/>
      <c r="DL77" s="608"/>
      <c r="DM77" s="609"/>
      <c r="DN77" s="607">
        <f>DN75*$C75</f>
        <v>0</v>
      </c>
      <c r="DO77" s="608"/>
      <c r="DP77" s="608"/>
      <c r="DQ77" s="609"/>
      <c r="DR77" s="607">
        <f>DR75*$C75</f>
        <v>0</v>
      </c>
      <c r="DS77" s="608"/>
      <c r="DT77" s="608"/>
      <c r="DU77" s="609"/>
      <c r="DV77" s="607">
        <f>DV75*$C75</f>
        <v>0</v>
      </c>
      <c r="DW77" s="608"/>
      <c r="DX77" s="608"/>
      <c r="DY77" s="609"/>
      <c r="DZ77" s="607">
        <f>DZ75*$C75</f>
        <v>0</v>
      </c>
      <c r="EA77" s="608"/>
      <c r="EB77" s="608"/>
      <c r="EC77" s="609"/>
      <c r="ED77" s="607">
        <f>ED75*$C75</f>
        <v>0</v>
      </c>
      <c r="EE77" s="608"/>
      <c r="EF77" s="608"/>
      <c r="EG77" s="609"/>
      <c r="EH77" s="607">
        <f>EH75*$C75</f>
        <v>0</v>
      </c>
      <c r="EI77" s="608"/>
      <c r="EJ77" s="608"/>
      <c r="EK77" s="609"/>
      <c r="EL77" s="607">
        <f>EL75*$C75</f>
        <v>0</v>
      </c>
      <c r="EM77" s="608"/>
      <c r="EN77" s="608"/>
      <c r="EO77" s="609"/>
      <c r="EP77" s="607">
        <f>EP75*$C75</f>
        <v>0</v>
      </c>
      <c r="EQ77" s="608"/>
      <c r="ER77" s="608"/>
      <c r="ES77" s="609"/>
      <c r="ET77" s="607">
        <f>ET75*$C75</f>
        <v>0</v>
      </c>
      <c r="EU77" s="608"/>
      <c r="EV77" s="608"/>
      <c r="EW77" s="609"/>
      <c r="EX77" s="607">
        <f>EX75*$C75</f>
        <v>0</v>
      </c>
      <c r="EY77" s="608"/>
      <c r="EZ77" s="608"/>
      <c r="FA77" s="609"/>
      <c r="FB77" s="607">
        <f>FB75*$C75</f>
        <v>0</v>
      </c>
      <c r="FC77" s="608"/>
      <c r="FD77" s="608"/>
      <c r="FE77" s="609"/>
      <c r="FF77" s="607">
        <f>FF75*$C75</f>
        <v>0</v>
      </c>
      <c r="FG77" s="608"/>
      <c r="FH77" s="608"/>
      <c r="FI77" s="609"/>
      <c r="FJ77" s="607">
        <f>FJ75*$C75</f>
        <v>0</v>
      </c>
      <c r="FK77" s="608"/>
      <c r="FL77" s="608"/>
      <c r="FM77" s="609"/>
      <c r="FN77" s="607">
        <f>FN75*$C75</f>
        <v>0</v>
      </c>
      <c r="FO77" s="608"/>
      <c r="FP77" s="608"/>
      <c r="FQ77" s="609"/>
      <c r="FS77" s="449">
        <f>SUM(F77:FQ77)</f>
        <v>12528.6</v>
      </c>
      <c r="FU77" s="2">
        <f t="shared" ref="FU77:FU101" si="1">FS77-C75</f>
        <v>0</v>
      </c>
    </row>
    <row r="78" spans="1:177">
      <c r="A78" s="626">
        <v>23</v>
      </c>
      <c r="B78" s="615" t="str">
        <f>IF(A78&lt;&gt;0,INDEX(RESUMO!$A$10:$H$486,MATCH(A78,RESUMO!$A$10:$A$486,0),2),0)</f>
        <v>SPDA</v>
      </c>
      <c r="C78" s="616">
        <f>IF(A78&lt;&gt;0,INDEX(RESUMO!$A$10:$H$486,MATCH(A78,RESUMO!$A$10:$A$486,0),5),0)</f>
        <v>2699.56</v>
      </c>
      <c r="D78" s="617">
        <f>IF(A78&lt;&gt;0,INDEX(RESUMO!$A$10:$H$486,MATCH(A78,RESUMO!$A$10:$A$486,0),8),0)</f>
        <v>1.2999999999999999E-2</v>
      </c>
      <c r="E78" s="617">
        <f>IF(A78&lt;&gt;0,INDEX(RESUMO!$A$10:$I$486,MATCH(A78,RESUMO!$A$10:$A$486,0),8),0)</f>
        <v>1.2999999999999999E-2</v>
      </c>
      <c r="F78" s="618"/>
      <c r="G78" s="619"/>
      <c r="H78" s="618"/>
      <c r="I78" s="619"/>
      <c r="J78" s="618"/>
      <c r="K78" s="624"/>
      <c r="L78" s="624"/>
      <c r="M78" s="619"/>
      <c r="N78" s="602"/>
      <c r="O78" s="603"/>
      <c r="P78" s="603"/>
      <c r="Q78" s="604"/>
      <c r="R78" s="602"/>
      <c r="S78" s="603"/>
      <c r="T78" s="603"/>
      <c r="U78" s="604"/>
      <c r="V78" s="618"/>
      <c r="W78" s="624"/>
      <c r="X78" s="624"/>
      <c r="Y78" s="619"/>
      <c r="Z78" s="618"/>
      <c r="AA78" s="624"/>
      <c r="AB78" s="624"/>
      <c r="AC78" s="619"/>
      <c r="AD78" s="602">
        <v>1</v>
      </c>
      <c r="AE78" s="603"/>
      <c r="AF78" s="603"/>
      <c r="AG78" s="604"/>
      <c r="AH78" s="618"/>
      <c r="AI78" s="624"/>
      <c r="AJ78" s="624"/>
      <c r="AK78" s="619"/>
      <c r="AL78" s="618"/>
      <c r="AM78" s="624"/>
      <c r="AN78" s="624"/>
      <c r="AO78" s="619"/>
      <c r="AP78" s="618"/>
      <c r="AQ78" s="624"/>
      <c r="AR78" s="624"/>
      <c r="AS78" s="619"/>
      <c r="AT78" s="618"/>
      <c r="AU78" s="624"/>
      <c r="AV78" s="624"/>
      <c r="AW78" s="619"/>
      <c r="AX78" s="618"/>
      <c r="AY78" s="624"/>
      <c r="AZ78" s="624"/>
      <c r="BA78" s="619"/>
      <c r="BB78" s="602"/>
      <c r="BC78" s="603"/>
      <c r="BD78" s="603"/>
      <c r="BE78" s="604"/>
      <c r="BF78" s="618"/>
      <c r="BG78" s="624"/>
      <c r="BH78" s="624"/>
      <c r="BI78" s="619"/>
      <c r="BJ78" s="618"/>
      <c r="BK78" s="624"/>
      <c r="BL78" s="624"/>
      <c r="BM78" s="619"/>
      <c r="BN78" s="618"/>
      <c r="BO78" s="624"/>
      <c r="BP78" s="624"/>
      <c r="BQ78" s="619"/>
      <c r="BR78" s="618"/>
      <c r="BS78" s="624"/>
      <c r="BT78" s="624"/>
      <c r="BU78" s="619"/>
      <c r="BV78" s="618"/>
      <c r="BW78" s="624"/>
      <c r="BX78" s="624"/>
      <c r="BY78" s="619"/>
      <c r="BZ78" s="624"/>
      <c r="CA78" s="624"/>
      <c r="CB78" s="624"/>
      <c r="CC78" s="619"/>
      <c r="CD78" s="618"/>
      <c r="CE78" s="624"/>
      <c r="CF78" s="624"/>
      <c r="CG78" s="619"/>
      <c r="CH78" s="618"/>
      <c r="CI78" s="624"/>
      <c r="CJ78" s="624"/>
      <c r="CK78" s="619"/>
      <c r="CL78" s="618"/>
      <c r="CM78" s="624"/>
      <c r="CN78" s="624"/>
      <c r="CO78" s="619"/>
      <c r="CP78" s="618"/>
      <c r="CQ78" s="624"/>
      <c r="CR78" s="624"/>
      <c r="CS78" s="619"/>
      <c r="CT78" s="618"/>
      <c r="CU78" s="624"/>
      <c r="CV78" s="624"/>
      <c r="CW78" s="619"/>
      <c r="CX78" s="618"/>
      <c r="CY78" s="624"/>
      <c r="CZ78" s="624"/>
      <c r="DA78" s="619"/>
      <c r="DB78" s="618"/>
      <c r="DC78" s="624"/>
      <c r="DD78" s="624"/>
      <c r="DE78" s="619"/>
      <c r="DF78" s="618"/>
      <c r="DG78" s="624"/>
      <c r="DH78" s="624"/>
      <c r="DI78" s="619"/>
      <c r="DJ78" s="618"/>
      <c r="DK78" s="624"/>
      <c r="DL78" s="624"/>
      <c r="DM78" s="619"/>
      <c r="DN78" s="618"/>
      <c r="DO78" s="624"/>
      <c r="DP78" s="624"/>
      <c r="DQ78" s="619"/>
      <c r="DR78" s="618"/>
      <c r="DS78" s="624"/>
      <c r="DT78" s="624"/>
      <c r="DU78" s="619"/>
      <c r="DV78" s="618"/>
      <c r="DW78" s="624"/>
      <c r="DX78" s="624"/>
      <c r="DY78" s="619"/>
      <c r="DZ78" s="618"/>
      <c r="EA78" s="624"/>
      <c r="EB78" s="624"/>
      <c r="EC78" s="619"/>
      <c r="ED78" s="618"/>
      <c r="EE78" s="624"/>
      <c r="EF78" s="624"/>
      <c r="EG78" s="619"/>
      <c r="EH78" s="618"/>
      <c r="EI78" s="624"/>
      <c r="EJ78" s="624"/>
      <c r="EK78" s="619"/>
      <c r="EL78" s="618"/>
      <c r="EM78" s="624"/>
      <c r="EN78" s="624"/>
      <c r="EO78" s="619"/>
      <c r="EP78" s="618"/>
      <c r="EQ78" s="624"/>
      <c r="ER78" s="624"/>
      <c r="ES78" s="619"/>
      <c r="ET78" s="618"/>
      <c r="EU78" s="624"/>
      <c r="EV78" s="624"/>
      <c r="EW78" s="619"/>
      <c r="EX78" s="618"/>
      <c r="EY78" s="624"/>
      <c r="EZ78" s="624"/>
      <c r="FA78" s="619"/>
      <c r="FB78" s="618"/>
      <c r="FC78" s="624"/>
      <c r="FD78" s="624"/>
      <c r="FE78" s="619"/>
      <c r="FF78" s="618"/>
      <c r="FG78" s="624"/>
      <c r="FH78" s="624"/>
      <c r="FI78" s="619"/>
      <c r="FJ78" s="618"/>
      <c r="FK78" s="624"/>
      <c r="FL78" s="624"/>
      <c r="FM78" s="619"/>
      <c r="FN78" s="618"/>
      <c r="FO78" s="624"/>
      <c r="FP78" s="624"/>
      <c r="FQ78" s="619"/>
      <c r="FS78" s="448">
        <f>SUM(F78:FQ78)</f>
        <v>1</v>
      </c>
      <c r="FU78" s="2"/>
    </row>
    <row r="79" spans="1:177">
      <c r="A79" s="626"/>
      <c r="B79" s="615"/>
      <c r="C79" s="616"/>
      <c r="D79" s="617"/>
      <c r="E79" s="617"/>
      <c r="F79" s="54"/>
      <c r="G79" s="56"/>
      <c r="H79" s="54"/>
      <c r="I79" s="56"/>
      <c r="J79" s="54"/>
      <c r="K79" s="55"/>
      <c r="L79" s="55"/>
      <c r="M79" s="56"/>
      <c r="N79" s="54"/>
      <c r="O79" s="55"/>
      <c r="P79" s="55"/>
      <c r="Q79" s="55"/>
      <c r="R79" s="54"/>
      <c r="S79" s="55"/>
      <c r="T79" s="55"/>
      <c r="U79" s="55"/>
      <c r="V79" s="54"/>
      <c r="W79" s="55"/>
      <c r="X79" s="55"/>
      <c r="Y79" s="55"/>
      <c r="Z79" s="54"/>
      <c r="AA79" s="55"/>
      <c r="AB79" s="55"/>
      <c r="AC79" s="55"/>
      <c r="AD79" s="54" t="s">
        <v>105</v>
      </c>
      <c r="AE79" s="55" t="s">
        <v>105</v>
      </c>
      <c r="AF79" s="55" t="s">
        <v>105</v>
      </c>
      <c r="AG79" s="55" t="s">
        <v>105</v>
      </c>
      <c r="AH79" s="54"/>
      <c r="AI79" s="55"/>
      <c r="AJ79" s="55"/>
      <c r="AK79" s="55"/>
      <c r="AL79" s="54"/>
      <c r="AM79" s="55"/>
      <c r="AN79" s="55"/>
      <c r="AO79" s="55"/>
      <c r="AP79" s="54"/>
      <c r="AQ79" s="55"/>
      <c r="AR79" s="55"/>
      <c r="AS79" s="55"/>
      <c r="AT79" s="54"/>
      <c r="AU79" s="55"/>
      <c r="AV79" s="55"/>
      <c r="AW79" s="55"/>
      <c r="AX79" s="54"/>
      <c r="AY79" s="55"/>
      <c r="AZ79" s="55"/>
      <c r="BA79" s="56"/>
      <c r="BB79" s="54"/>
      <c r="BC79" s="55"/>
      <c r="BD79" s="55"/>
      <c r="BE79" s="55"/>
      <c r="BF79" s="54"/>
      <c r="BG79" s="55"/>
      <c r="BH79" s="55"/>
      <c r="BI79" s="55"/>
      <c r="BJ79" s="54"/>
      <c r="BK79" s="55"/>
      <c r="BL79" s="55"/>
      <c r="BM79" s="56"/>
      <c r="BN79" s="54"/>
      <c r="BO79" s="55"/>
      <c r="BP79" s="55"/>
      <c r="BQ79" s="55"/>
      <c r="BR79" s="54"/>
      <c r="BS79" s="55"/>
      <c r="BT79" s="55"/>
      <c r="BU79" s="56"/>
      <c r="BV79" s="54"/>
      <c r="BW79" s="55"/>
      <c r="BX79" s="55"/>
      <c r="BY79" s="56"/>
      <c r="BZ79" s="55"/>
      <c r="CA79" s="55"/>
      <c r="CB79" s="55"/>
      <c r="CC79" s="56"/>
      <c r="CD79" s="54"/>
      <c r="CE79" s="55"/>
      <c r="CF79" s="55"/>
      <c r="CG79" s="56"/>
      <c r="CH79" s="54"/>
      <c r="CI79" s="55"/>
      <c r="CJ79" s="55"/>
      <c r="CK79" s="56"/>
      <c r="CL79" s="54"/>
      <c r="CM79" s="55"/>
      <c r="CN79" s="55"/>
      <c r="CO79" s="56"/>
      <c r="CP79" s="54"/>
      <c r="CQ79" s="55"/>
      <c r="CR79" s="55"/>
      <c r="CS79" s="56"/>
      <c r="CT79" s="54"/>
      <c r="CU79" s="55"/>
      <c r="CV79" s="55"/>
      <c r="CW79" s="56"/>
      <c r="CX79" s="54"/>
      <c r="CY79" s="55"/>
      <c r="CZ79" s="55"/>
      <c r="DA79" s="56"/>
      <c r="DB79" s="54"/>
      <c r="DC79" s="55"/>
      <c r="DD79" s="55"/>
      <c r="DE79" s="56"/>
      <c r="DF79" s="54"/>
      <c r="DG79" s="55"/>
      <c r="DH79" s="55"/>
      <c r="DI79" s="56"/>
      <c r="DJ79" s="54"/>
      <c r="DK79" s="55"/>
      <c r="DL79" s="55"/>
      <c r="DM79" s="56"/>
      <c r="DN79" s="54"/>
      <c r="DO79" s="55"/>
      <c r="DP79" s="55"/>
      <c r="DQ79" s="56"/>
      <c r="DR79" s="54"/>
      <c r="DS79" s="55"/>
      <c r="DT79" s="55"/>
      <c r="DU79" s="56"/>
      <c r="DV79" s="54"/>
      <c r="DW79" s="55"/>
      <c r="DX79" s="55"/>
      <c r="DY79" s="56"/>
      <c r="DZ79" s="54"/>
      <c r="EA79" s="55"/>
      <c r="EB79" s="55"/>
      <c r="EC79" s="56"/>
      <c r="ED79" s="54"/>
      <c r="EE79" s="55"/>
      <c r="EF79" s="55"/>
      <c r="EG79" s="56"/>
      <c r="EH79" s="54"/>
      <c r="EI79" s="55"/>
      <c r="EJ79" s="55"/>
      <c r="EK79" s="56"/>
      <c r="EL79" s="54"/>
      <c r="EM79" s="55"/>
      <c r="EN79" s="55"/>
      <c r="EO79" s="56"/>
      <c r="EP79" s="54"/>
      <c r="EQ79" s="55"/>
      <c r="ER79" s="55"/>
      <c r="ES79" s="56"/>
      <c r="ET79" s="54"/>
      <c r="EU79" s="55"/>
      <c r="EV79" s="55"/>
      <c r="EW79" s="56"/>
      <c r="EX79" s="54"/>
      <c r="EY79" s="55"/>
      <c r="EZ79" s="55"/>
      <c r="FA79" s="56"/>
      <c r="FB79" s="54"/>
      <c r="FC79" s="55"/>
      <c r="FD79" s="55"/>
      <c r="FE79" s="56"/>
      <c r="FF79" s="54"/>
      <c r="FG79" s="55"/>
      <c r="FH79" s="55"/>
      <c r="FI79" s="56"/>
      <c r="FJ79" s="54"/>
      <c r="FK79" s="55"/>
      <c r="FL79" s="55"/>
      <c r="FM79" s="56"/>
      <c r="FN79" s="54"/>
      <c r="FO79" s="55"/>
      <c r="FP79" s="55"/>
      <c r="FQ79" s="56"/>
      <c r="FS79" s="449"/>
      <c r="FU79" s="2"/>
    </row>
    <row r="80" spans="1:177">
      <c r="A80" s="626"/>
      <c r="B80" s="615"/>
      <c r="C80" s="616"/>
      <c r="D80" s="617"/>
      <c r="E80" s="617"/>
      <c r="F80" s="605">
        <f>F78*$C78</f>
        <v>0</v>
      </c>
      <c r="G80" s="606"/>
      <c r="H80" s="605">
        <f>H78*$C78</f>
        <v>0</v>
      </c>
      <c r="I80" s="606"/>
      <c r="J80" s="605">
        <f>J78*$C78</f>
        <v>0</v>
      </c>
      <c r="K80" s="625"/>
      <c r="L80" s="625"/>
      <c r="M80" s="606"/>
      <c r="N80" s="605"/>
      <c r="O80" s="625"/>
      <c r="P80" s="625"/>
      <c r="Q80" s="606"/>
      <c r="R80" s="605"/>
      <c r="S80" s="625"/>
      <c r="T80" s="625"/>
      <c r="U80" s="606"/>
      <c r="V80" s="605">
        <f>V78*$C78</f>
        <v>0</v>
      </c>
      <c r="W80" s="625"/>
      <c r="X80" s="625"/>
      <c r="Y80" s="606"/>
      <c r="Z80" s="605">
        <f>Z78*$C78</f>
        <v>0</v>
      </c>
      <c r="AA80" s="625"/>
      <c r="AB80" s="625"/>
      <c r="AC80" s="606"/>
      <c r="AD80" s="607">
        <f>AD78*$C78</f>
        <v>2699.56</v>
      </c>
      <c r="AE80" s="608"/>
      <c r="AF80" s="608"/>
      <c r="AG80" s="609"/>
      <c r="AH80" s="605">
        <f>AH78*$C78</f>
        <v>0</v>
      </c>
      <c r="AI80" s="625"/>
      <c r="AJ80" s="625"/>
      <c r="AK80" s="606"/>
      <c r="AL80" s="605">
        <f>AL78*$C78</f>
        <v>0</v>
      </c>
      <c r="AM80" s="625"/>
      <c r="AN80" s="625"/>
      <c r="AO80" s="606"/>
      <c r="AP80" s="605">
        <f>AP78*$C78</f>
        <v>0</v>
      </c>
      <c r="AQ80" s="625"/>
      <c r="AR80" s="625"/>
      <c r="AS80" s="606"/>
      <c r="AT80" s="605">
        <f>AT78*$C78</f>
        <v>0</v>
      </c>
      <c r="AU80" s="625"/>
      <c r="AV80" s="625"/>
      <c r="AW80" s="606"/>
      <c r="AX80" s="605">
        <f>AX78*$C78</f>
        <v>0</v>
      </c>
      <c r="AY80" s="625"/>
      <c r="AZ80" s="625"/>
      <c r="BA80" s="606"/>
      <c r="BB80" s="605">
        <f>BB78*$C78</f>
        <v>0</v>
      </c>
      <c r="BC80" s="625"/>
      <c r="BD80" s="625"/>
      <c r="BE80" s="606"/>
      <c r="BF80" s="605">
        <f>BF78*$C78</f>
        <v>0</v>
      </c>
      <c r="BG80" s="625"/>
      <c r="BH80" s="625"/>
      <c r="BI80" s="606"/>
      <c r="BJ80" s="605">
        <f>BJ78*$C78</f>
        <v>0</v>
      </c>
      <c r="BK80" s="625"/>
      <c r="BL80" s="625"/>
      <c r="BM80" s="606"/>
      <c r="BN80" s="605">
        <f>BN78*$C78</f>
        <v>0</v>
      </c>
      <c r="BO80" s="625"/>
      <c r="BP80" s="625"/>
      <c r="BQ80" s="606"/>
      <c r="BR80" s="605">
        <f>BR78*$C78</f>
        <v>0</v>
      </c>
      <c r="BS80" s="625"/>
      <c r="BT80" s="625"/>
      <c r="BU80" s="606"/>
      <c r="BV80" s="605">
        <f>BV78*$C78</f>
        <v>0</v>
      </c>
      <c r="BW80" s="625"/>
      <c r="BX80" s="625"/>
      <c r="BY80" s="606"/>
      <c r="BZ80" s="625">
        <f>BZ78*$C78</f>
        <v>0</v>
      </c>
      <c r="CA80" s="625"/>
      <c r="CB80" s="625"/>
      <c r="CC80" s="606"/>
      <c r="CD80" s="605">
        <f>CD78*$C78</f>
        <v>0</v>
      </c>
      <c r="CE80" s="625"/>
      <c r="CF80" s="625"/>
      <c r="CG80" s="606"/>
      <c r="CH80" s="605">
        <f>CH78*$C78</f>
        <v>0</v>
      </c>
      <c r="CI80" s="625"/>
      <c r="CJ80" s="625"/>
      <c r="CK80" s="606"/>
      <c r="CL80" s="605">
        <f>CL78*$C78</f>
        <v>0</v>
      </c>
      <c r="CM80" s="625"/>
      <c r="CN80" s="625"/>
      <c r="CO80" s="606"/>
      <c r="CP80" s="605">
        <f>CP78*$C78</f>
        <v>0</v>
      </c>
      <c r="CQ80" s="625"/>
      <c r="CR80" s="625"/>
      <c r="CS80" s="606"/>
      <c r="CT80" s="605">
        <f>CT78*$C78</f>
        <v>0</v>
      </c>
      <c r="CU80" s="625"/>
      <c r="CV80" s="625"/>
      <c r="CW80" s="606"/>
      <c r="CX80" s="605">
        <f>CX78*$C78</f>
        <v>0</v>
      </c>
      <c r="CY80" s="625"/>
      <c r="CZ80" s="625"/>
      <c r="DA80" s="606"/>
      <c r="DB80" s="605">
        <f>DB78*$C78</f>
        <v>0</v>
      </c>
      <c r="DC80" s="625"/>
      <c r="DD80" s="625"/>
      <c r="DE80" s="606"/>
      <c r="DF80" s="605">
        <f>DF78*$C78</f>
        <v>0</v>
      </c>
      <c r="DG80" s="625"/>
      <c r="DH80" s="625"/>
      <c r="DI80" s="606"/>
      <c r="DJ80" s="605">
        <f>DJ78*$C78</f>
        <v>0</v>
      </c>
      <c r="DK80" s="625"/>
      <c r="DL80" s="625"/>
      <c r="DM80" s="606"/>
      <c r="DN80" s="605">
        <f>DN78*$C78</f>
        <v>0</v>
      </c>
      <c r="DO80" s="625"/>
      <c r="DP80" s="625"/>
      <c r="DQ80" s="606"/>
      <c r="DR80" s="605">
        <f>DR78*$C78</f>
        <v>0</v>
      </c>
      <c r="DS80" s="625"/>
      <c r="DT80" s="625"/>
      <c r="DU80" s="606"/>
      <c r="DV80" s="605">
        <f>DV78*$C78</f>
        <v>0</v>
      </c>
      <c r="DW80" s="625"/>
      <c r="DX80" s="625"/>
      <c r="DY80" s="606"/>
      <c r="DZ80" s="605">
        <f>DZ78*$C78</f>
        <v>0</v>
      </c>
      <c r="EA80" s="625"/>
      <c r="EB80" s="625"/>
      <c r="EC80" s="606"/>
      <c r="ED80" s="605">
        <f>ED78*$C78</f>
        <v>0</v>
      </c>
      <c r="EE80" s="625"/>
      <c r="EF80" s="625"/>
      <c r="EG80" s="606"/>
      <c r="EH80" s="605">
        <f>EH78*$C78</f>
        <v>0</v>
      </c>
      <c r="EI80" s="625"/>
      <c r="EJ80" s="625"/>
      <c r="EK80" s="606"/>
      <c r="EL80" s="605">
        <f>EL78*$C78</f>
        <v>0</v>
      </c>
      <c r="EM80" s="625"/>
      <c r="EN80" s="625"/>
      <c r="EO80" s="606"/>
      <c r="EP80" s="605">
        <f>EP78*$C78</f>
        <v>0</v>
      </c>
      <c r="EQ80" s="625"/>
      <c r="ER80" s="625"/>
      <c r="ES80" s="606"/>
      <c r="ET80" s="605">
        <f>ET78*$C78</f>
        <v>0</v>
      </c>
      <c r="EU80" s="625"/>
      <c r="EV80" s="625"/>
      <c r="EW80" s="606"/>
      <c r="EX80" s="605">
        <f>EX78*$C78</f>
        <v>0</v>
      </c>
      <c r="EY80" s="625"/>
      <c r="EZ80" s="625"/>
      <c r="FA80" s="606"/>
      <c r="FB80" s="605">
        <f>FB78*$C78</f>
        <v>0</v>
      </c>
      <c r="FC80" s="625"/>
      <c r="FD80" s="625"/>
      <c r="FE80" s="606"/>
      <c r="FF80" s="605">
        <f>FF78*$C78</f>
        <v>0</v>
      </c>
      <c r="FG80" s="625"/>
      <c r="FH80" s="625"/>
      <c r="FI80" s="606"/>
      <c r="FJ80" s="605">
        <f>FJ78*$C78</f>
        <v>0</v>
      </c>
      <c r="FK80" s="625"/>
      <c r="FL80" s="625"/>
      <c r="FM80" s="606"/>
      <c r="FN80" s="605">
        <f>FN78*$C78</f>
        <v>0</v>
      </c>
      <c r="FO80" s="625"/>
      <c r="FP80" s="625"/>
      <c r="FQ80" s="606"/>
      <c r="FS80" s="449">
        <f>SUM(F80:FQ80)</f>
        <v>2699.56</v>
      </c>
      <c r="FU80" s="2">
        <f t="shared" si="1"/>
        <v>0</v>
      </c>
    </row>
    <row r="81" spans="1:177" ht="16.5" customHeight="1">
      <c r="A81" s="626">
        <v>24</v>
      </c>
      <c r="B81" s="615" t="str">
        <f>IF(A81&lt;&gt;0,INDEX(RESUMO!$A$10:$H$486,MATCH(A81,RESUMO!$A$10:$A$486,0),2),0)</f>
        <v>PASSEIOS</v>
      </c>
      <c r="C81" s="616">
        <f>IF(A81&lt;&gt;0,INDEX(RESUMO!$A$10:$H$486,MATCH(A81,RESUMO!$A$10:$A$486,0),5),0)</f>
        <v>7190.27</v>
      </c>
      <c r="D81" s="617">
        <f>IF(A81&lt;&gt;0,INDEX(RESUMO!$A$10:$H$486,MATCH(A81,RESUMO!$A$10:$A$486,0),8),0)</f>
        <v>3.5000000000000003E-2</v>
      </c>
      <c r="E81" s="617">
        <f>IF(A81&lt;&gt;0,INDEX(RESUMO!$A$10:$I$486,MATCH(A81,RESUMO!$A$10:$A$486,0),8),0)</f>
        <v>3.5000000000000003E-2</v>
      </c>
      <c r="F81" s="618"/>
      <c r="G81" s="619"/>
      <c r="H81" s="618"/>
      <c r="I81" s="619"/>
      <c r="J81" s="602"/>
      <c r="K81" s="603"/>
      <c r="L81" s="603"/>
      <c r="M81" s="604"/>
      <c r="N81" s="602"/>
      <c r="O81" s="603"/>
      <c r="P81" s="603"/>
      <c r="Q81" s="604"/>
      <c r="R81" s="602"/>
      <c r="S81" s="603"/>
      <c r="T81" s="603"/>
      <c r="U81" s="604"/>
      <c r="V81" s="602"/>
      <c r="W81" s="603"/>
      <c r="X81" s="603"/>
      <c r="Y81" s="604"/>
      <c r="Z81" s="602"/>
      <c r="AA81" s="603"/>
      <c r="AB81" s="603"/>
      <c r="AC81" s="604"/>
      <c r="AD81" s="602"/>
      <c r="AE81" s="603"/>
      <c r="AF81" s="603"/>
      <c r="AG81" s="604"/>
      <c r="AH81" s="602">
        <v>0.35</v>
      </c>
      <c r="AI81" s="603"/>
      <c r="AJ81" s="603"/>
      <c r="AK81" s="604"/>
      <c r="AL81" s="602">
        <v>0.5</v>
      </c>
      <c r="AM81" s="603"/>
      <c r="AN81" s="603"/>
      <c r="AO81" s="604"/>
      <c r="AP81" s="602">
        <v>0.15</v>
      </c>
      <c r="AQ81" s="603"/>
      <c r="AR81" s="603"/>
      <c r="AS81" s="604"/>
      <c r="AT81" s="618"/>
      <c r="AU81" s="624"/>
      <c r="AV81" s="624"/>
      <c r="AW81" s="619"/>
      <c r="AX81" s="602"/>
      <c r="AY81" s="603"/>
      <c r="AZ81" s="603"/>
      <c r="BA81" s="604"/>
      <c r="BB81" s="602"/>
      <c r="BC81" s="603"/>
      <c r="BD81" s="603"/>
      <c r="BE81" s="604"/>
      <c r="BF81" s="618"/>
      <c r="BG81" s="624"/>
      <c r="BH81" s="624"/>
      <c r="BI81" s="619"/>
      <c r="BJ81" s="602"/>
      <c r="BK81" s="603"/>
      <c r="BL81" s="603"/>
      <c r="BM81" s="604"/>
      <c r="BN81" s="602"/>
      <c r="BO81" s="603"/>
      <c r="BP81" s="603"/>
      <c r="BQ81" s="603"/>
      <c r="BR81" s="602"/>
      <c r="BS81" s="603"/>
      <c r="BT81" s="603"/>
      <c r="BU81" s="604"/>
      <c r="BV81" s="602"/>
      <c r="BW81" s="603"/>
      <c r="BX81" s="603"/>
      <c r="BY81" s="604"/>
      <c r="BZ81" s="603"/>
      <c r="CA81" s="603"/>
      <c r="CB81" s="603"/>
      <c r="CC81" s="604"/>
      <c r="CD81" s="602"/>
      <c r="CE81" s="603"/>
      <c r="CF81" s="603"/>
      <c r="CG81" s="604"/>
      <c r="CH81" s="602"/>
      <c r="CI81" s="603"/>
      <c r="CJ81" s="603"/>
      <c r="CK81" s="604"/>
      <c r="CL81" s="602"/>
      <c r="CM81" s="603"/>
      <c r="CN81" s="603"/>
      <c r="CO81" s="604"/>
      <c r="CP81" s="602"/>
      <c r="CQ81" s="603"/>
      <c r="CR81" s="603"/>
      <c r="CS81" s="604"/>
      <c r="CT81" s="602"/>
      <c r="CU81" s="603"/>
      <c r="CV81" s="603"/>
      <c r="CW81" s="604"/>
      <c r="CX81" s="602"/>
      <c r="CY81" s="603"/>
      <c r="CZ81" s="603"/>
      <c r="DA81" s="604"/>
      <c r="DB81" s="602"/>
      <c r="DC81" s="603"/>
      <c r="DD81" s="603"/>
      <c r="DE81" s="604"/>
      <c r="DF81" s="602"/>
      <c r="DG81" s="603"/>
      <c r="DH81" s="603"/>
      <c r="DI81" s="604"/>
      <c r="DJ81" s="602"/>
      <c r="DK81" s="603"/>
      <c r="DL81" s="603"/>
      <c r="DM81" s="604"/>
      <c r="DN81" s="602"/>
      <c r="DO81" s="603"/>
      <c r="DP81" s="603"/>
      <c r="DQ81" s="604"/>
      <c r="DR81" s="602"/>
      <c r="DS81" s="603"/>
      <c r="DT81" s="603"/>
      <c r="DU81" s="604"/>
      <c r="DV81" s="602"/>
      <c r="DW81" s="603"/>
      <c r="DX81" s="603"/>
      <c r="DY81" s="604"/>
      <c r="DZ81" s="602"/>
      <c r="EA81" s="603"/>
      <c r="EB81" s="603"/>
      <c r="EC81" s="604"/>
      <c r="ED81" s="602"/>
      <c r="EE81" s="603"/>
      <c r="EF81" s="603"/>
      <c r="EG81" s="604"/>
      <c r="EH81" s="602"/>
      <c r="EI81" s="603"/>
      <c r="EJ81" s="603"/>
      <c r="EK81" s="604"/>
      <c r="EL81" s="602"/>
      <c r="EM81" s="603"/>
      <c r="EN81" s="603"/>
      <c r="EO81" s="604"/>
      <c r="EP81" s="602"/>
      <c r="EQ81" s="603"/>
      <c r="ER81" s="603"/>
      <c r="ES81" s="604"/>
      <c r="ET81" s="602"/>
      <c r="EU81" s="603"/>
      <c r="EV81" s="603"/>
      <c r="EW81" s="604"/>
      <c r="EX81" s="602"/>
      <c r="EY81" s="603"/>
      <c r="EZ81" s="603"/>
      <c r="FA81" s="604"/>
      <c r="FB81" s="602"/>
      <c r="FC81" s="603"/>
      <c r="FD81" s="603"/>
      <c r="FE81" s="604"/>
      <c r="FF81" s="602"/>
      <c r="FG81" s="603"/>
      <c r="FH81" s="603"/>
      <c r="FI81" s="604"/>
      <c r="FJ81" s="602"/>
      <c r="FK81" s="603"/>
      <c r="FL81" s="603"/>
      <c r="FM81" s="604"/>
      <c r="FN81" s="602"/>
      <c r="FO81" s="603"/>
      <c r="FP81" s="603"/>
      <c r="FQ81" s="604"/>
      <c r="FS81" s="448">
        <f>SUM(F81:FQ81)</f>
        <v>1</v>
      </c>
      <c r="FU81" s="2"/>
    </row>
    <row r="82" spans="1:177" ht="12.95" customHeight="1">
      <c r="A82" s="626"/>
      <c r="B82" s="615"/>
      <c r="C82" s="616"/>
      <c r="D82" s="617"/>
      <c r="E82" s="617"/>
      <c r="F82" s="54"/>
      <c r="G82" s="56"/>
      <c r="H82" s="54"/>
      <c r="I82" s="56"/>
      <c r="J82" s="54"/>
      <c r="K82" s="55"/>
      <c r="L82" s="55"/>
      <c r="M82" s="56"/>
      <c r="N82" s="54"/>
      <c r="O82" s="55"/>
      <c r="P82" s="55"/>
      <c r="Q82" s="56"/>
      <c r="R82" s="54"/>
      <c r="S82" s="55"/>
      <c r="T82" s="55"/>
      <c r="U82" s="56"/>
      <c r="V82" s="54"/>
      <c r="W82" s="55"/>
      <c r="X82" s="55"/>
      <c r="Y82" s="55"/>
      <c r="Z82" s="54"/>
      <c r="AA82" s="55"/>
      <c r="AB82" s="55"/>
      <c r="AC82" s="55"/>
      <c r="AD82" s="54"/>
      <c r="AE82" s="55"/>
      <c r="AF82" s="55"/>
      <c r="AG82" s="55"/>
      <c r="AH82" s="54" t="s">
        <v>105</v>
      </c>
      <c r="AI82" s="55" t="s">
        <v>105</v>
      </c>
      <c r="AJ82" s="55" t="s">
        <v>105</v>
      </c>
      <c r="AK82" s="55" t="s">
        <v>105</v>
      </c>
      <c r="AL82" s="54" t="s">
        <v>105</v>
      </c>
      <c r="AM82" s="55" t="s">
        <v>105</v>
      </c>
      <c r="AN82" s="55" t="s">
        <v>105</v>
      </c>
      <c r="AO82" s="55" t="s">
        <v>105</v>
      </c>
      <c r="AP82" s="54" t="s">
        <v>105</v>
      </c>
      <c r="AQ82" s="55" t="s">
        <v>105</v>
      </c>
      <c r="AR82" s="55" t="s">
        <v>105</v>
      </c>
      <c r="AS82" s="55" t="s">
        <v>105</v>
      </c>
      <c r="AT82" s="54"/>
      <c r="AU82" s="55"/>
      <c r="AV82" s="55"/>
      <c r="AW82" s="55"/>
      <c r="AX82" s="54"/>
      <c r="AY82" s="55"/>
      <c r="AZ82" s="55"/>
      <c r="BA82" s="56"/>
      <c r="BB82" s="54"/>
      <c r="BC82" s="55"/>
      <c r="BD82" s="55"/>
      <c r="BE82" s="55"/>
      <c r="BF82" s="54"/>
      <c r="BG82" s="55"/>
      <c r="BH82" s="55"/>
      <c r="BI82" s="55"/>
      <c r="BJ82" s="54"/>
      <c r="BK82" s="55"/>
      <c r="BL82" s="55"/>
      <c r="BM82" s="55"/>
      <c r="BN82" s="54"/>
      <c r="BO82" s="55"/>
      <c r="BP82" s="55"/>
      <c r="BQ82" s="55"/>
      <c r="BR82" s="54"/>
      <c r="BS82" s="55"/>
      <c r="BT82" s="55"/>
      <c r="BU82" s="56"/>
      <c r="BV82" s="54"/>
      <c r="BW82" s="55"/>
      <c r="BX82" s="55"/>
      <c r="BY82" s="56"/>
      <c r="BZ82" s="55"/>
      <c r="CA82" s="55"/>
      <c r="CB82" s="55"/>
      <c r="CC82" s="56"/>
      <c r="CD82" s="54"/>
      <c r="CE82" s="55"/>
      <c r="CF82" s="55"/>
      <c r="CG82" s="56"/>
      <c r="CH82" s="54"/>
      <c r="CI82" s="55"/>
      <c r="CJ82" s="55"/>
      <c r="CK82" s="56"/>
      <c r="CL82" s="54"/>
      <c r="CM82" s="55"/>
      <c r="CN82" s="55"/>
      <c r="CO82" s="56"/>
      <c r="CP82" s="54"/>
      <c r="CQ82" s="55"/>
      <c r="CR82" s="55"/>
      <c r="CS82" s="56"/>
      <c r="CT82" s="54"/>
      <c r="CU82" s="55"/>
      <c r="CV82" s="55"/>
      <c r="CW82" s="56"/>
      <c r="CX82" s="54"/>
      <c r="CY82" s="55"/>
      <c r="CZ82" s="55"/>
      <c r="DA82" s="56"/>
      <c r="DB82" s="54"/>
      <c r="DC82" s="55"/>
      <c r="DD82" s="55"/>
      <c r="DE82" s="56"/>
      <c r="DF82" s="54"/>
      <c r="DG82" s="55"/>
      <c r="DH82" s="55"/>
      <c r="DI82" s="56"/>
      <c r="DJ82" s="54"/>
      <c r="DK82" s="55"/>
      <c r="DL82" s="55"/>
      <c r="DM82" s="56"/>
      <c r="DN82" s="54"/>
      <c r="DO82" s="55"/>
      <c r="DP82" s="55"/>
      <c r="DQ82" s="56"/>
      <c r="DR82" s="54"/>
      <c r="DS82" s="55"/>
      <c r="DT82" s="55"/>
      <c r="DU82" s="56"/>
      <c r="DV82" s="54"/>
      <c r="DW82" s="55"/>
      <c r="DX82" s="55"/>
      <c r="DY82" s="56"/>
      <c r="DZ82" s="54"/>
      <c r="EA82" s="55"/>
      <c r="EB82" s="55"/>
      <c r="EC82" s="56"/>
      <c r="ED82" s="54"/>
      <c r="EE82" s="55"/>
      <c r="EF82" s="55"/>
      <c r="EG82" s="56"/>
      <c r="EH82" s="54"/>
      <c r="EI82" s="55"/>
      <c r="EJ82" s="55"/>
      <c r="EK82" s="56"/>
      <c r="EL82" s="54"/>
      <c r="EM82" s="55"/>
      <c r="EN82" s="55"/>
      <c r="EO82" s="56"/>
      <c r="EP82" s="54"/>
      <c r="EQ82" s="55"/>
      <c r="ER82" s="55"/>
      <c r="ES82" s="56"/>
      <c r="ET82" s="54"/>
      <c r="EU82" s="55"/>
      <c r="EV82" s="55"/>
      <c r="EW82" s="56"/>
      <c r="EX82" s="54"/>
      <c r="EY82" s="55"/>
      <c r="EZ82" s="55"/>
      <c r="FA82" s="56"/>
      <c r="FB82" s="54"/>
      <c r="FC82" s="55"/>
      <c r="FD82" s="55"/>
      <c r="FE82" s="56"/>
      <c r="FF82" s="54"/>
      <c r="FG82" s="55"/>
      <c r="FH82" s="55"/>
      <c r="FI82" s="56"/>
      <c r="FJ82" s="54"/>
      <c r="FK82" s="55"/>
      <c r="FL82" s="55"/>
      <c r="FM82" s="56"/>
      <c r="FN82" s="54"/>
      <c r="FO82" s="55"/>
      <c r="FP82" s="55"/>
      <c r="FQ82" s="56"/>
      <c r="FS82" s="449"/>
      <c r="FU82" s="2"/>
    </row>
    <row r="83" spans="1:177" ht="16.5" customHeight="1">
      <c r="A83" s="626"/>
      <c r="B83" s="615"/>
      <c r="C83" s="616"/>
      <c r="D83" s="617"/>
      <c r="E83" s="617"/>
      <c r="F83" s="605">
        <f>F81*$C81</f>
        <v>0</v>
      </c>
      <c r="G83" s="606"/>
      <c r="H83" s="605">
        <f>H81*$C81</f>
        <v>0</v>
      </c>
      <c r="I83" s="606"/>
      <c r="J83" s="607">
        <f>J81*$C81</f>
        <v>0</v>
      </c>
      <c r="K83" s="608"/>
      <c r="L83" s="608"/>
      <c r="M83" s="609"/>
      <c r="N83" s="607">
        <f>N81*$C81</f>
        <v>0</v>
      </c>
      <c r="O83" s="608"/>
      <c r="P83" s="608"/>
      <c r="Q83" s="609"/>
      <c r="R83" s="607">
        <f>R81*$C81</f>
        <v>0</v>
      </c>
      <c r="S83" s="608"/>
      <c r="T83" s="608"/>
      <c r="U83" s="609"/>
      <c r="V83" s="607"/>
      <c r="W83" s="608"/>
      <c r="X83" s="608"/>
      <c r="Y83" s="609"/>
      <c r="Z83" s="607"/>
      <c r="AA83" s="608"/>
      <c r="AB83" s="608"/>
      <c r="AC83" s="609"/>
      <c r="AD83" s="607"/>
      <c r="AE83" s="608"/>
      <c r="AF83" s="608"/>
      <c r="AG83" s="609"/>
      <c r="AH83" s="607">
        <f>AH81*$C81</f>
        <v>2516.59</v>
      </c>
      <c r="AI83" s="608"/>
      <c r="AJ83" s="608"/>
      <c r="AK83" s="609"/>
      <c r="AL83" s="607">
        <f>AL81*$C81</f>
        <v>3595.14</v>
      </c>
      <c r="AM83" s="608"/>
      <c r="AN83" s="608"/>
      <c r="AO83" s="609"/>
      <c r="AP83" s="607">
        <f>AP81*$C81</f>
        <v>1078.54</v>
      </c>
      <c r="AQ83" s="608"/>
      <c r="AR83" s="608"/>
      <c r="AS83" s="609"/>
      <c r="AT83" s="605">
        <f>AT81*$C81</f>
        <v>0</v>
      </c>
      <c r="AU83" s="625"/>
      <c r="AV83" s="625"/>
      <c r="AW83" s="606"/>
      <c r="AX83" s="607">
        <f>AX81*$C81</f>
        <v>0</v>
      </c>
      <c r="AY83" s="608"/>
      <c r="AZ83" s="608"/>
      <c r="BA83" s="609"/>
      <c r="BB83" s="607">
        <f>BB81*$C81</f>
        <v>0</v>
      </c>
      <c r="BC83" s="608"/>
      <c r="BD83" s="608"/>
      <c r="BE83" s="609"/>
      <c r="BF83" s="607">
        <f>BF81*$C81</f>
        <v>0</v>
      </c>
      <c r="BG83" s="608"/>
      <c r="BH83" s="608"/>
      <c r="BI83" s="609"/>
      <c r="BJ83" s="607">
        <f>BJ81*$C81</f>
        <v>0</v>
      </c>
      <c r="BK83" s="608"/>
      <c r="BL83" s="608"/>
      <c r="BM83" s="609"/>
      <c r="BN83" s="607">
        <f>BN81*$C81</f>
        <v>0</v>
      </c>
      <c r="BO83" s="608"/>
      <c r="BP83" s="608"/>
      <c r="BQ83" s="608"/>
      <c r="BR83" s="607">
        <f>BR81*$C81</f>
        <v>0</v>
      </c>
      <c r="BS83" s="608"/>
      <c r="BT83" s="608"/>
      <c r="BU83" s="609"/>
      <c r="BV83" s="607">
        <f>BV81*$C81</f>
        <v>0</v>
      </c>
      <c r="BW83" s="608"/>
      <c r="BX83" s="608"/>
      <c r="BY83" s="609"/>
      <c r="BZ83" s="608">
        <f>BZ81*$C81</f>
        <v>0</v>
      </c>
      <c r="CA83" s="608"/>
      <c r="CB83" s="608"/>
      <c r="CC83" s="609"/>
      <c r="CD83" s="607">
        <f>CD81*$C81</f>
        <v>0</v>
      </c>
      <c r="CE83" s="608"/>
      <c r="CF83" s="608"/>
      <c r="CG83" s="609"/>
      <c r="CH83" s="607">
        <f>CH81*$C81</f>
        <v>0</v>
      </c>
      <c r="CI83" s="608"/>
      <c r="CJ83" s="608"/>
      <c r="CK83" s="609"/>
      <c r="CL83" s="607">
        <f>CL81*$C81</f>
        <v>0</v>
      </c>
      <c r="CM83" s="608"/>
      <c r="CN83" s="608"/>
      <c r="CO83" s="609"/>
      <c r="CP83" s="607">
        <f>CP81*$C81</f>
        <v>0</v>
      </c>
      <c r="CQ83" s="608"/>
      <c r="CR83" s="608"/>
      <c r="CS83" s="609"/>
      <c r="CT83" s="607">
        <f>CT81*$C81</f>
        <v>0</v>
      </c>
      <c r="CU83" s="608"/>
      <c r="CV83" s="608"/>
      <c r="CW83" s="609"/>
      <c r="CX83" s="607">
        <f>CX81*$C81</f>
        <v>0</v>
      </c>
      <c r="CY83" s="608"/>
      <c r="CZ83" s="608"/>
      <c r="DA83" s="609"/>
      <c r="DB83" s="607">
        <f>DB81*$C81</f>
        <v>0</v>
      </c>
      <c r="DC83" s="608"/>
      <c r="DD83" s="608"/>
      <c r="DE83" s="609"/>
      <c r="DF83" s="607">
        <f>DF81*$C81</f>
        <v>0</v>
      </c>
      <c r="DG83" s="608"/>
      <c r="DH83" s="608"/>
      <c r="DI83" s="609"/>
      <c r="DJ83" s="607">
        <f>DJ81*$C81</f>
        <v>0</v>
      </c>
      <c r="DK83" s="608"/>
      <c r="DL83" s="608"/>
      <c r="DM83" s="609"/>
      <c r="DN83" s="607">
        <f>DN81*$C81</f>
        <v>0</v>
      </c>
      <c r="DO83" s="608"/>
      <c r="DP83" s="608"/>
      <c r="DQ83" s="609"/>
      <c r="DR83" s="607">
        <f>DR81*$C81</f>
        <v>0</v>
      </c>
      <c r="DS83" s="608"/>
      <c r="DT83" s="608"/>
      <c r="DU83" s="609"/>
      <c r="DV83" s="607">
        <f>DV81*$C81</f>
        <v>0</v>
      </c>
      <c r="DW83" s="608"/>
      <c r="DX83" s="608"/>
      <c r="DY83" s="609"/>
      <c r="DZ83" s="607">
        <f>DZ81*$C81</f>
        <v>0</v>
      </c>
      <c r="EA83" s="608"/>
      <c r="EB83" s="608"/>
      <c r="EC83" s="609"/>
      <c r="ED83" s="607">
        <f>ED81*$C81</f>
        <v>0</v>
      </c>
      <c r="EE83" s="608"/>
      <c r="EF83" s="608"/>
      <c r="EG83" s="609"/>
      <c r="EH83" s="607">
        <f>EH81*$C81</f>
        <v>0</v>
      </c>
      <c r="EI83" s="608"/>
      <c r="EJ83" s="608"/>
      <c r="EK83" s="609"/>
      <c r="EL83" s="607">
        <f>EL81*$C81</f>
        <v>0</v>
      </c>
      <c r="EM83" s="608"/>
      <c r="EN83" s="608"/>
      <c r="EO83" s="609"/>
      <c r="EP83" s="607">
        <f>EP81*$C81</f>
        <v>0</v>
      </c>
      <c r="EQ83" s="608"/>
      <c r="ER83" s="608"/>
      <c r="ES83" s="609"/>
      <c r="ET83" s="607">
        <f>ET81*$C81</f>
        <v>0</v>
      </c>
      <c r="EU83" s="608"/>
      <c r="EV83" s="608"/>
      <c r="EW83" s="609"/>
      <c r="EX83" s="607">
        <f>EX81*$C81</f>
        <v>0</v>
      </c>
      <c r="EY83" s="608"/>
      <c r="EZ83" s="608"/>
      <c r="FA83" s="609"/>
      <c r="FB83" s="607">
        <f>FB81*$C81</f>
        <v>0</v>
      </c>
      <c r="FC83" s="608"/>
      <c r="FD83" s="608"/>
      <c r="FE83" s="609"/>
      <c r="FF83" s="607">
        <f>FF81*$C81</f>
        <v>0</v>
      </c>
      <c r="FG83" s="608"/>
      <c r="FH83" s="608"/>
      <c r="FI83" s="609"/>
      <c r="FJ83" s="607">
        <f>FJ81*$C81</f>
        <v>0</v>
      </c>
      <c r="FK83" s="608"/>
      <c r="FL83" s="608"/>
      <c r="FM83" s="609"/>
      <c r="FN83" s="607">
        <f>FN81*$C81</f>
        <v>0</v>
      </c>
      <c r="FO83" s="608"/>
      <c r="FP83" s="608"/>
      <c r="FQ83" s="609"/>
      <c r="FS83" s="449">
        <f>SUM(F83:FQ83)</f>
        <v>7190.27</v>
      </c>
      <c r="FU83" s="2">
        <f t="shared" si="1"/>
        <v>0</v>
      </c>
    </row>
    <row r="84" spans="1:177" ht="16.5" customHeight="1">
      <c r="A84" s="626">
        <v>25</v>
      </c>
      <c r="B84" s="615" t="str">
        <f>IF(A84&lt;&gt;0,INDEX(RESUMO!$A$10:$H$486,MATCH(A84,RESUMO!$A$10:$A$486,0),2),0)</f>
        <v>PAISAGISMO</v>
      </c>
      <c r="C84" s="616">
        <f>IF(A84&lt;&gt;0,INDEX(RESUMO!$A$10:$H$486,MATCH(A84,RESUMO!$A$10:$A$486,0),5),0)</f>
        <v>18569.439999999999</v>
      </c>
      <c r="D84" s="617">
        <f>IF(A84&lt;&gt;0,INDEX(RESUMO!$A$10:$H$486,MATCH(A84,RESUMO!$A$10:$A$486,0),8),0)</f>
        <v>8.8999999999999996E-2</v>
      </c>
      <c r="E84" s="617">
        <f>IF(A84&lt;&gt;0,INDEX(RESUMO!$A$10:$I$486,MATCH(A84,RESUMO!$A$10:$A$486,0),8),0)</f>
        <v>8.8999999999999996E-2</v>
      </c>
      <c r="F84" s="618"/>
      <c r="G84" s="619"/>
      <c r="H84" s="618"/>
      <c r="I84" s="619"/>
      <c r="J84" s="602"/>
      <c r="K84" s="603"/>
      <c r="L84" s="603"/>
      <c r="M84" s="604"/>
      <c r="N84" s="602"/>
      <c r="O84" s="603"/>
      <c r="P84" s="603"/>
      <c r="Q84" s="604"/>
      <c r="R84" s="602"/>
      <c r="S84" s="603"/>
      <c r="T84" s="603"/>
      <c r="U84" s="604"/>
      <c r="V84" s="618"/>
      <c r="W84" s="624"/>
      <c r="X84" s="624"/>
      <c r="Y84" s="619"/>
      <c r="Z84" s="618"/>
      <c r="AA84" s="624"/>
      <c r="AB84" s="624"/>
      <c r="AC84" s="619"/>
      <c r="AD84" s="618"/>
      <c r="AE84" s="624"/>
      <c r="AF84" s="624"/>
      <c r="AG84" s="619"/>
      <c r="AH84" s="618"/>
      <c r="AI84" s="624"/>
      <c r="AJ84" s="624"/>
      <c r="AK84" s="619"/>
      <c r="AL84" s="602">
        <v>0.4</v>
      </c>
      <c r="AM84" s="603"/>
      <c r="AN84" s="603"/>
      <c r="AO84" s="604"/>
      <c r="AP84" s="602">
        <v>0.35</v>
      </c>
      <c r="AQ84" s="603"/>
      <c r="AR84" s="603"/>
      <c r="AS84" s="604"/>
      <c r="AT84" s="602">
        <v>0.25</v>
      </c>
      <c r="AU84" s="603"/>
      <c r="AV84" s="603"/>
      <c r="AW84" s="604"/>
      <c r="AX84" s="618"/>
      <c r="AY84" s="624"/>
      <c r="AZ84" s="624"/>
      <c r="BA84" s="619"/>
      <c r="BB84" s="602"/>
      <c r="BC84" s="603"/>
      <c r="BD84" s="603"/>
      <c r="BE84" s="604"/>
      <c r="BF84" s="618"/>
      <c r="BG84" s="624"/>
      <c r="BH84" s="624"/>
      <c r="BI84" s="619"/>
      <c r="BJ84" s="602"/>
      <c r="BK84" s="603"/>
      <c r="BL84" s="603"/>
      <c r="BM84" s="604"/>
      <c r="BN84" s="602"/>
      <c r="BO84" s="603"/>
      <c r="BP84" s="603"/>
      <c r="BQ84" s="603"/>
      <c r="BR84" s="602"/>
      <c r="BS84" s="603"/>
      <c r="BT84" s="603"/>
      <c r="BU84" s="604"/>
      <c r="BV84" s="602"/>
      <c r="BW84" s="603"/>
      <c r="BX84" s="603"/>
      <c r="BY84" s="604"/>
      <c r="BZ84" s="603"/>
      <c r="CA84" s="603"/>
      <c r="CB84" s="603"/>
      <c r="CC84" s="604"/>
      <c r="CD84" s="602"/>
      <c r="CE84" s="603"/>
      <c r="CF84" s="603"/>
      <c r="CG84" s="604"/>
      <c r="CH84" s="602"/>
      <c r="CI84" s="603"/>
      <c r="CJ84" s="603"/>
      <c r="CK84" s="604"/>
      <c r="CL84" s="602"/>
      <c r="CM84" s="603"/>
      <c r="CN84" s="603"/>
      <c r="CO84" s="604"/>
      <c r="CP84" s="602"/>
      <c r="CQ84" s="603"/>
      <c r="CR84" s="603"/>
      <c r="CS84" s="604"/>
      <c r="CT84" s="602"/>
      <c r="CU84" s="603"/>
      <c r="CV84" s="603"/>
      <c r="CW84" s="604"/>
      <c r="CX84" s="602"/>
      <c r="CY84" s="603"/>
      <c r="CZ84" s="603"/>
      <c r="DA84" s="604"/>
      <c r="DB84" s="602"/>
      <c r="DC84" s="603"/>
      <c r="DD84" s="603"/>
      <c r="DE84" s="604"/>
      <c r="DF84" s="602"/>
      <c r="DG84" s="603"/>
      <c r="DH84" s="603"/>
      <c r="DI84" s="604"/>
      <c r="DJ84" s="602"/>
      <c r="DK84" s="603"/>
      <c r="DL84" s="603"/>
      <c r="DM84" s="604"/>
      <c r="DN84" s="602"/>
      <c r="DO84" s="603"/>
      <c r="DP84" s="603"/>
      <c r="DQ84" s="604"/>
      <c r="DR84" s="602"/>
      <c r="DS84" s="603"/>
      <c r="DT84" s="603"/>
      <c r="DU84" s="604"/>
      <c r="DV84" s="602"/>
      <c r="DW84" s="603"/>
      <c r="DX84" s="603"/>
      <c r="DY84" s="604"/>
      <c r="DZ84" s="602"/>
      <c r="EA84" s="603"/>
      <c r="EB84" s="603"/>
      <c r="EC84" s="604"/>
      <c r="ED84" s="602"/>
      <c r="EE84" s="603"/>
      <c r="EF84" s="603"/>
      <c r="EG84" s="604"/>
      <c r="EH84" s="602"/>
      <c r="EI84" s="603"/>
      <c r="EJ84" s="603"/>
      <c r="EK84" s="604"/>
      <c r="EL84" s="602"/>
      <c r="EM84" s="603"/>
      <c r="EN84" s="603"/>
      <c r="EO84" s="604"/>
      <c r="EP84" s="602"/>
      <c r="EQ84" s="603"/>
      <c r="ER84" s="603"/>
      <c r="ES84" s="604"/>
      <c r="ET84" s="602"/>
      <c r="EU84" s="603"/>
      <c r="EV84" s="603"/>
      <c r="EW84" s="604"/>
      <c r="EX84" s="602"/>
      <c r="EY84" s="603"/>
      <c r="EZ84" s="603"/>
      <c r="FA84" s="604"/>
      <c r="FB84" s="602"/>
      <c r="FC84" s="603"/>
      <c r="FD84" s="603"/>
      <c r="FE84" s="604"/>
      <c r="FF84" s="602"/>
      <c r="FG84" s="603"/>
      <c r="FH84" s="603"/>
      <c r="FI84" s="604"/>
      <c r="FJ84" s="602"/>
      <c r="FK84" s="603"/>
      <c r="FL84" s="603"/>
      <c r="FM84" s="604"/>
      <c r="FN84" s="602"/>
      <c r="FO84" s="603"/>
      <c r="FP84" s="603"/>
      <c r="FQ84" s="604"/>
      <c r="FS84" s="448">
        <f>SUM(F84:FQ84)</f>
        <v>1</v>
      </c>
      <c r="FU84" s="2"/>
    </row>
    <row r="85" spans="1:177" ht="12.95" customHeight="1">
      <c r="A85" s="626"/>
      <c r="B85" s="615"/>
      <c r="C85" s="616"/>
      <c r="D85" s="617"/>
      <c r="E85" s="617"/>
      <c r="F85" s="54"/>
      <c r="G85" s="56"/>
      <c r="H85" s="54"/>
      <c r="I85" s="56"/>
      <c r="J85" s="54"/>
      <c r="K85" s="55"/>
      <c r="L85" s="55"/>
      <c r="M85" s="56"/>
      <c r="N85" s="54"/>
      <c r="O85" s="55"/>
      <c r="P85" s="55"/>
      <c r="Q85" s="56"/>
      <c r="R85" s="54"/>
      <c r="S85" s="55"/>
      <c r="T85" s="55"/>
      <c r="U85" s="55"/>
      <c r="V85" s="54"/>
      <c r="W85" s="55"/>
      <c r="X85" s="55"/>
      <c r="Y85" s="55"/>
      <c r="Z85" s="54"/>
      <c r="AA85" s="55"/>
      <c r="AB85" s="55"/>
      <c r="AC85" s="55"/>
      <c r="AD85" s="54"/>
      <c r="AE85" s="55"/>
      <c r="AF85" s="55"/>
      <c r="AG85" s="55"/>
      <c r="AH85" s="54"/>
      <c r="AI85" s="55"/>
      <c r="AJ85" s="55"/>
      <c r="AK85" s="55"/>
      <c r="AL85" s="54" t="s">
        <v>105</v>
      </c>
      <c r="AM85" s="55" t="s">
        <v>105</v>
      </c>
      <c r="AN85" s="55" t="s">
        <v>105</v>
      </c>
      <c r="AO85" s="55" t="s">
        <v>105</v>
      </c>
      <c r="AP85" s="54" t="s">
        <v>105</v>
      </c>
      <c r="AQ85" s="55" t="s">
        <v>105</v>
      </c>
      <c r="AR85" s="55" t="s">
        <v>105</v>
      </c>
      <c r="AS85" s="55" t="s">
        <v>105</v>
      </c>
      <c r="AT85" s="54" t="s">
        <v>105</v>
      </c>
      <c r="AU85" s="55" t="s">
        <v>105</v>
      </c>
      <c r="AV85" s="55" t="s">
        <v>105</v>
      </c>
      <c r="AW85" s="55" t="s">
        <v>105</v>
      </c>
      <c r="AX85" s="54"/>
      <c r="AY85" s="55"/>
      <c r="AZ85" s="55"/>
      <c r="BA85" s="56"/>
      <c r="BB85" s="54"/>
      <c r="BC85" s="55"/>
      <c r="BD85" s="55"/>
      <c r="BE85" s="55"/>
      <c r="BF85" s="54"/>
      <c r="BG85" s="55"/>
      <c r="BH85" s="55"/>
      <c r="BI85" s="55"/>
      <c r="BJ85" s="54"/>
      <c r="BK85" s="55"/>
      <c r="BL85" s="55"/>
      <c r="BM85" s="55"/>
      <c r="BN85" s="54"/>
      <c r="BO85" s="55"/>
      <c r="BP85" s="55"/>
      <c r="BQ85" s="55"/>
      <c r="BR85" s="54"/>
      <c r="BS85" s="55"/>
      <c r="BT85" s="55"/>
      <c r="BU85" s="56"/>
      <c r="BV85" s="54"/>
      <c r="BW85" s="55"/>
      <c r="BX85" s="55"/>
      <c r="BY85" s="56"/>
      <c r="BZ85" s="55"/>
      <c r="CA85" s="55"/>
      <c r="CB85" s="55"/>
      <c r="CC85" s="56"/>
      <c r="CD85" s="54"/>
      <c r="CE85" s="55"/>
      <c r="CF85" s="55"/>
      <c r="CG85" s="56"/>
      <c r="CH85" s="54"/>
      <c r="CI85" s="55"/>
      <c r="CJ85" s="55"/>
      <c r="CK85" s="56"/>
      <c r="CL85" s="54"/>
      <c r="CM85" s="55"/>
      <c r="CN85" s="55"/>
      <c r="CO85" s="56"/>
      <c r="CP85" s="54"/>
      <c r="CQ85" s="55"/>
      <c r="CR85" s="55"/>
      <c r="CS85" s="56"/>
      <c r="CT85" s="54"/>
      <c r="CU85" s="55"/>
      <c r="CV85" s="55"/>
      <c r="CW85" s="56"/>
      <c r="CX85" s="54"/>
      <c r="CY85" s="55"/>
      <c r="CZ85" s="55"/>
      <c r="DA85" s="56"/>
      <c r="DB85" s="54"/>
      <c r="DC85" s="55"/>
      <c r="DD85" s="55"/>
      <c r="DE85" s="56"/>
      <c r="DF85" s="54"/>
      <c r="DG85" s="55"/>
      <c r="DH85" s="55"/>
      <c r="DI85" s="56"/>
      <c r="DJ85" s="54"/>
      <c r="DK85" s="55"/>
      <c r="DL85" s="55"/>
      <c r="DM85" s="56"/>
      <c r="DN85" s="54"/>
      <c r="DO85" s="55"/>
      <c r="DP85" s="55"/>
      <c r="DQ85" s="56"/>
      <c r="DR85" s="54"/>
      <c r="DS85" s="55"/>
      <c r="DT85" s="55"/>
      <c r="DU85" s="56"/>
      <c r="DV85" s="54"/>
      <c r="DW85" s="55"/>
      <c r="DX85" s="55"/>
      <c r="DY85" s="56"/>
      <c r="DZ85" s="54"/>
      <c r="EA85" s="55"/>
      <c r="EB85" s="55"/>
      <c r="EC85" s="56"/>
      <c r="ED85" s="54"/>
      <c r="EE85" s="55"/>
      <c r="EF85" s="55"/>
      <c r="EG85" s="56"/>
      <c r="EH85" s="54"/>
      <c r="EI85" s="55"/>
      <c r="EJ85" s="55"/>
      <c r="EK85" s="56"/>
      <c r="EL85" s="54"/>
      <c r="EM85" s="55"/>
      <c r="EN85" s="55"/>
      <c r="EO85" s="56"/>
      <c r="EP85" s="54"/>
      <c r="EQ85" s="55"/>
      <c r="ER85" s="55"/>
      <c r="ES85" s="56"/>
      <c r="ET85" s="54"/>
      <c r="EU85" s="55"/>
      <c r="EV85" s="55"/>
      <c r="EW85" s="56"/>
      <c r="EX85" s="54"/>
      <c r="EY85" s="55"/>
      <c r="EZ85" s="55"/>
      <c r="FA85" s="56"/>
      <c r="FB85" s="54"/>
      <c r="FC85" s="55"/>
      <c r="FD85" s="55"/>
      <c r="FE85" s="56"/>
      <c r="FF85" s="54"/>
      <c r="FG85" s="55"/>
      <c r="FH85" s="55"/>
      <c r="FI85" s="56"/>
      <c r="FJ85" s="54"/>
      <c r="FK85" s="55"/>
      <c r="FL85" s="55"/>
      <c r="FM85" s="56"/>
      <c r="FN85" s="54"/>
      <c r="FO85" s="55"/>
      <c r="FP85" s="55"/>
      <c r="FQ85" s="56"/>
      <c r="FS85" s="449"/>
      <c r="FU85" s="2"/>
    </row>
    <row r="86" spans="1:177" ht="16.5" customHeight="1">
      <c r="A86" s="626"/>
      <c r="B86" s="615"/>
      <c r="C86" s="616"/>
      <c r="D86" s="617"/>
      <c r="E86" s="617"/>
      <c r="F86" s="605">
        <f>F84*$C84</f>
        <v>0</v>
      </c>
      <c r="G86" s="606"/>
      <c r="H86" s="605">
        <f>H84*$C84</f>
        <v>0</v>
      </c>
      <c r="I86" s="606"/>
      <c r="J86" s="607">
        <f>J84*$C84</f>
        <v>0</v>
      </c>
      <c r="K86" s="608"/>
      <c r="L86" s="608"/>
      <c r="M86" s="609"/>
      <c r="N86" s="607">
        <f>N84*$C84</f>
        <v>0</v>
      </c>
      <c r="O86" s="608"/>
      <c r="P86" s="608"/>
      <c r="Q86" s="609"/>
      <c r="R86" s="607">
        <f>R84*$C84</f>
        <v>0</v>
      </c>
      <c r="S86" s="608"/>
      <c r="T86" s="608"/>
      <c r="U86" s="609"/>
      <c r="V86" s="607">
        <f>V84*$C84</f>
        <v>0</v>
      </c>
      <c r="W86" s="608"/>
      <c r="X86" s="608"/>
      <c r="Y86" s="609"/>
      <c r="Z86" s="607">
        <f>Z84*$C84</f>
        <v>0</v>
      </c>
      <c r="AA86" s="608"/>
      <c r="AB86" s="608"/>
      <c r="AC86" s="609"/>
      <c r="AD86" s="607">
        <f>AD84*$C84</f>
        <v>0</v>
      </c>
      <c r="AE86" s="608"/>
      <c r="AF86" s="608"/>
      <c r="AG86" s="609"/>
      <c r="AH86" s="607">
        <f>AH84*$C84</f>
        <v>0</v>
      </c>
      <c r="AI86" s="608"/>
      <c r="AJ86" s="608"/>
      <c r="AK86" s="609"/>
      <c r="AL86" s="607">
        <f>AL84*$C84</f>
        <v>7427.78</v>
      </c>
      <c r="AM86" s="608"/>
      <c r="AN86" s="608"/>
      <c r="AO86" s="609"/>
      <c r="AP86" s="607">
        <f>AP84*$C84</f>
        <v>6499.3</v>
      </c>
      <c r="AQ86" s="608"/>
      <c r="AR86" s="608"/>
      <c r="AS86" s="609"/>
      <c r="AT86" s="607">
        <f>AT84*$C84</f>
        <v>4642.3599999999997</v>
      </c>
      <c r="AU86" s="608"/>
      <c r="AV86" s="608"/>
      <c r="AW86" s="609"/>
      <c r="AX86" s="605">
        <f>AX84*$C84</f>
        <v>0</v>
      </c>
      <c r="AY86" s="625"/>
      <c r="AZ86" s="625"/>
      <c r="BA86" s="606"/>
      <c r="BB86" s="607">
        <f>BB84*$C84</f>
        <v>0</v>
      </c>
      <c r="BC86" s="608"/>
      <c r="BD86" s="608"/>
      <c r="BE86" s="609"/>
      <c r="BF86" s="607">
        <f>BF84*$C84</f>
        <v>0</v>
      </c>
      <c r="BG86" s="608"/>
      <c r="BH86" s="608"/>
      <c r="BI86" s="609"/>
      <c r="BJ86" s="607">
        <f>BJ84*$C84</f>
        <v>0</v>
      </c>
      <c r="BK86" s="608"/>
      <c r="BL86" s="608"/>
      <c r="BM86" s="609"/>
      <c r="BN86" s="607">
        <f>BN84*$C84</f>
        <v>0</v>
      </c>
      <c r="BO86" s="608"/>
      <c r="BP86" s="608"/>
      <c r="BQ86" s="608"/>
      <c r="BR86" s="607">
        <f>BR84*$C84</f>
        <v>0</v>
      </c>
      <c r="BS86" s="608"/>
      <c r="BT86" s="608"/>
      <c r="BU86" s="609"/>
      <c r="BV86" s="607">
        <f>BV84*$C84</f>
        <v>0</v>
      </c>
      <c r="BW86" s="608"/>
      <c r="BX86" s="608"/>
      <c r="BY86" s="609"/>
      <c r="BZ86" s="608">
        <f>BZ84*$C84</f>
        <v>0</v>
      </c>
      <c r="CA86" s="608"/>
      <c r="CB86" s="608"/>
      <c r="CC86" s="609"/>
      <c r="CD86" s="607">
        <f>CD84*$C84</f>
        <v>0</v>
      </c>
      <c r="CE86" s="608"/>
      <c r="CF86" s="608"/>
      <c r="CG86" s="609"/>
      <c r="CH86" s="607">
        <f>CH84*$C84</f>
        <v>0</v>
      </c>
      <c r="CI86" s="608"/>
      <c r="CJ86" s="608"/>
      <c r="CK86" s="609"/>
      <c r="CL86" s="607">
        <f>CL84*$C84</f>
        <v>0</v>
      </c>
      <c r="CM86" s="608"/>
      <c r="CN86" s="608"/>
      <c r="CO86" s="609"/>
      <c r="CP86" s="607">
        <f>CP84*$C84</f>
        <v>0</v>
      </c>
      <c r="CQ86" s="608"/>
      <c r="CR86" s="608"/>
      <c r="CS86" s="609"/>
      <c r="CT86" s="607">
        <f>CT84*$C84</f>
        <v>0</v>
      </c>
      <c r="CU86" s="608"/>
      <c r="CV86" s="608"/>
      <c r="CW86" s="609"/>
      <c r="CX86" s="607">
        <f>CX84*$C84</f>
        <v>0</v>
      </c>
      <c r="CY86" s="608"/>
      <c r="CZ86" s="608"/>
      <c r="DA86" s="609"/>
      <c r="DB86" s="607">
        <f>DB84*$C84</f>
        <v>0</v>
      </c>
      <c r="DC86" s="608"/>
      <c r="DD86" s="608"/>
      <c r="DE86" s="609"/>
      <c r="DF86" s="607">
        <f>DF84*$C84</f>
        <v>0</v>
      </c>
      <c r="DG86" s="608"/>
      <c r="DH86" s="608"/>
      <c r="DI86" s="609"/>
      <c r="DJ86" s="607">
        <f>DJ84*$C84</f>
        <v>0</v>
      </c>
      <c r="DK86" s="608"/>
      <c r="DL86" s="608"/>
      <c r="DM86" s="609"/>
      <c r="DN86" s="607">
        <f>DN84*$C84</f>
        <v>0</v>
      </c>
      <c r="DO86" s="608"/>
      <c r="DP86" s="608"/>
      <c r="DQ86" s="609"/>
      <c r="DR86" s="607">
        <f>DR84*$C84</f>
        <v>0</v>
      </c>
      <c r="DS86" s="608"/>
      <c r="DT86" s="608"/>
      <c r="DU86" s="609"/>
      <c r="DV86" s="607">
        <f>DV84*$C84</f>
        <v>0</v>
      </c>
      <c r="DW86" s="608"/>
      <c r="DX86" s="608"/>
      <c r="DY86" s="609"/>
      <c r="DZ86" s="607">
        <f>DZ84*$C84</f>
        <v>0</v>
      </c>
      <c r="EA86" s="608"/>
      <c r="EB86" s="608"/>
      <c r="EC86" s="609"/>
      <c r="ED86" s="607">
        <f>ED84*$C84</f>
        <v>0</v>
      </c>
      <c r="EE86" s="608"/>
      <c r="EF86" s="608"/>
      <c r="EG86" s="609"/>
      <c r="EH86" s="607">
        <f>EH84*$C84</f>
        <v>0</v>
      </c>
      <c r="EI86" s="608"/>
      <c r="EJ86" s="608"/>
      <c r="EK86" s="609"/>
      <c r="EL86" s="607">
        <f>EL84*$C84</f>
        <v>0</v>
      </c>
      <c r="EM86" s="608"/>
      <c r="EN86" s="608"/>
      <c r="EO86" s="609"/>
      <c r="EP86" s="607">
        <f>EP84*$C84</f>
        <v>0</v>
      </c>
      <c r="EQ86" s="608"/>
      <c r="ER86" s="608"/>
      <c r="ES86" s="609"/>
      <c r="ET86" s="607">
        <f>ET84*$C84</f>
        <v>0</v>
      </c>
      <c r="EU86" s="608"/>
      <c r="EV86" s="608"/>
      <c r="EW86" s="609"/>
      <c r="EX86" s="607">
        <f>EX84*$C84</f>
        <v>0</v>
      </c>
      <c r="EY86" s="608"/>
      <c r="EZ86" s="608"/>
      <c r="FA86" s="609"/>
      <c r="FB86" s="607">
        <f>FB84*$C84</f>
        <v>0</v>
      </c>
      <c r="FC86" s="608"/>
      <c r="FD86" s="608"/>
      <c r="FE86" s="609"/>
      <c r="FF86" s="607">
        <f>FF84*$C84</f>
        <v>0</v>
      </c>
      <c r="FG86" s="608"/>
      <c r="FH86" s="608"/>
      <c r="FI86" s="609"/>
      <c r="FJ86" s="607">
        <f>FJ84*$C84</f>
        <v>0</v>
      </c>
      <c r="FK86" s="608"/>
      <c r="FL86" s="608"/>
      <c r="FM86" s="609"/>
      <c r="FN86" s="607">
        <f>FN84*$C84</f>
        <v>0</v>
      </c>
      <c r="FO86" s="608"/>
      <c r="FP86" s="608"/>
      <c r="FQ86" s="609"/>
      <c r="FS86" s="449">
        <f>SUM(F86:FQ86)</f>
        <v>18569.439999999999</v>
      </c>
      <c r="FU86" s="2">
        <f t="shared" si="1"/>
        <v>0</v>
      </c>
    </row>
    <row r="87" spans="1:177" ht="16.5" customHeight="1">
      <c r="A87" s="626">
        <v>26</v>
      </c>
      <c r="B87" s="615" t="str">
        <f>IF(A87&lt;&gt;0,INDEX(RESUMO!$A$10:$H$486,MATCH(A87,RESUMO!$A$10:$A$486,0),2),0)</f>
        <v>PLAYGROUND</v>
      </c>
      <c r="C87" s="616">
        <f>IF(A87&lt;&gt;0,INDEX(RESUMO!$A$10:$H$486,MATCH(A87,RESUMO!$A$10:$A$486,0),5),0)</f>
        <v>103590.2</v>
      </c>
      <c r="D87" s="617">
        <f>IF(A87&lt;&gt;0,INDEX(RESUMO!$A$10:$H$486,MATCH(A87,RESUMO!$A$10:$A$486,0),8),0)</f>
        <v>0.499</v>
      </c>
      <c r="E87" s="617">
        <f>IF(A87&lt;&gt;0,INDEX(RESUMO!$A$10:$I$486,MATCH(A87,RESUMO!$A$10:$A$486,0),8),0)</f>
        <v>0.499</v>
      </c>
      <c r="F87" s="618"/>
      <c r="G87" s="619"/>
      <c r="H87" s="618"/>
      <c r="I87" s="619"/>
      <c r="J87" s="602"/>
      <c r="K87" s="603"/>
      <c r="L87" s="603"/>
      <c r="M87" s="604"/>
      <c r="N87" s="602"/>
      <c r="O87" s="603"/>
      <c r="P87" s="603"/>
      <c r="Q87" s="604"/>
      <c r="R87" s="602"/>
      <c r="S87" s="603"/>
      <c r="T87" s="603"/>
      <c r="U87" s="604"/>
      <c r="V87" s="618"/>
      <c r="W87" s="624"/>
      <c r="X87" s="624"/>
      <c r="Y87" s="619"/>
      <c r="Z87" s="618"/>
      <c r="AA87" s="624"/>
      <c r="AB87" s="624"/>
      <c r="AC87" s="619"/>
      <c r="AD87" s="618"/>
      <c r="AE87" s="624"/>
      <c r="AF87" s="624"/>
      <c r="AG87" s="619"/>
      <c r="AH87" s="618"/>
      <c r="AI87" s="624"/>
      <c r="AJ87" s="624"/>
      <c r="AK87" s="619"/>
      <c r="AL87" s="602">
        <v>0.5</v>
      </c>
      <c r="AM87" s="603"/>
      <c r="AN87" s="603"/>
      <c r="AO87" s="604"/>
      <c r="AP87" s="602">
        <v>0.3</v>
      </c>
      <c r="AQ87" s="603"/>
      <c r="AR87" s="603"/>
      <c r="AS87" s="604"/>
      <c r="AT87" s="602">
        <v>0.2</v>
      </c>
      <c r="AU87" s="603"/>
      <c r="AV87" s="603"/>
      <c r="AW87" s="604"/>
      <c r="AX87" s="618"/>
      <c r="AY87" s="624"/>
      <c r="AZ87" s="624"/>
      <c r="BA87" s="619"/>
      <c r="BB87" s="602"/>
      <c r="BC87" s="603"/>
      <c r="BD87" s="603"/>
      <c r="BE87" s="604"/>
      <c r="BF87" s="602"/>
      <c r="BG87" s="603"/>
      <c r="BH87" s="603"/>
      <c r="BI87" s="604"/>
      <c r="BJ87" s="602"/>
      <c r="BK87" s="603"/>
      <c r="BL87" s="603"/>
      <c r="BM87" s="604"/>
      <c r="BN87" s="602"/>
      <c r="BO87" s="603"/>
      <c r="BP87" s="603"/>
      <c r="BQ87" s="604"/>
      <c r="BR87" s="618"/>
      <c r="BS87" s="624"/>
      <c r="BT87" s="624"/>
      <c r="BU87" s="619"/>
      <c r="BV87" s="602"/>
      <c r="BW87" s="603"/>
      <c r="BX87" s="603"/>
      <c r="BY87" s="604"/>
      <c r="BZ87" s="603"/>
      <c r="CA87" s="603"/>
      <c r="CB87" s="603"/>
      <c r="CC87" s="604"/>
      <c r="CD87" s="602"/>
      <c r="CE87" s="603"/>
      <c r="CF87" s="603"/>
      <c r="CG87" s="604"/>
      <c r="CH87" s="602"/>
      <c r="CI87" s="603"/>
      <c r="CJ87" s="603"/>
      <c r="CK87" s="604"/>
      <c r="CL87" s="602"/>
      <c r="CM87" s="603"/>
      <c r="CN87" s="603"/>
      <c r="CO87" s="604"/>
      <c r="CP87" s="602"/>
      <c r="CQ87" s="603"/>
      <c r="CR87" s="603"/>
      <c r="CS87" s="604"/>
      <c r="CT87" s="602"/>
      <c r="CU87" s="603"/>
      <c r="CV87" s="603"/>
      <c r="CW87" s="604"/>
      <c r="CX87" s="602"/>
      <c r="CY87" s="603"/>
      <c r="CZ87" s="603"/>
      <c r="DA87" s="604"/>
      <c r="DB87" s="602"/>
      <c r="DC87" s="603"/>
      <c r="DD87" s="603"/>
      <c r="DE87" s="604"/>
      <c r="DF87" s="602"/>
      <c r="DG87" s="603"/>
      <c r="DH87" s="603"/>
      <c r="DI87" s="604"/>
      <c r="DJ87" s="602"/>
      <c r="DK87" s="603"/>
      <c r="DL87" s="603"/>
      <c r="DM87" s="604"/>
      <c r="DN87" s="602"/>
      <c r="DO87" s="603"/>
      <c r="DP87" s="603"/>
      <c r="DQ87" s="604"/>
      <c r="DR87" s="602"/>
      <c r="DS87" s="603"/>
      <c r="DT87" s="603"/>
      <c r="DU87" s="604"/>
      <c r="DV87" s="602"/>
      <c r="DW87" s="603"/>
      <c r="DX87" s="603"/>
      <c r="DY87" s="604"/>
      <c r="DZ87" s="602"/>
      <c r="EA87" s="603"/>
      <c r="EB87" s="603"/>
      <c r="EC87" s="604"/>
      <c r="ED87" s="602"/>
      <c r="EE87" s="603"/>
      <c r="EF87" s="603"/>
      <c r="EG87" s="604"/>
      <c r="EH87" s="602"/>
      <c r="EI87" s="603"/>
      <c r="EJ87" s="603"/>
      <c r="EK87" s="604"/>
      <c r="EL87" s="602"/>
      <c r="EM87" s="603"/>
      <c r="EN87" s="603"/>
      <c r="EO87" s="604"/>
      <c r="EP87" s="602"/>
      <c r="EQ87" s="603"/>
      <c r="ER87" s="603"/>
      <c r="ES87" s="604"/>
      <c r="ET87" s="602"/>
      <c r="EU87" s="603"/>
      <c r="EV87" s="603"/>
      <c r="EW87" s="604"/>
      <c r="EX87" s="602"/>
      <c r="EY87" s="603"/>
      <c r="EZ87" s="603"/>
      <c r="FA87" s="604"/>
      <c r="FB87" s="602"/>
      <c r="FC87" s="603"/>
      <c r="FD87" s="603"/>
      <c r="FE87" s="604"/>
      <c r="FF87" s="602"/>
      <c r="FG87" s="603"/>
      <c r="FH87" s="603"/>
      <c r="FI87" s="604"/>
      <c r="FJ87" s="602"/>
      <c r="FK87" s="603"/>
      <c r="FL87" s="603"/>
      <c r="FM87" s="604"/>
      <c r="FN87" s="602"/>
      <c r="FO87" s="603"/>
      <c r="FP87" s="603"/>
      <c r="FQ87" s="604"/>
      <c r="FS87" s="448">
        <f>SUM(F87:FQ87)</f>
        <v>1</v>
      </c>
      <c r="FU87" s="2"/>
    </row>
    <row r="88" spans="1:177" ht="12.95" customHeight="1">
      <c r="A88" s="626"/>
      <c r="B88" s="615"/>
      <c r="C88" s="616"/>
      <c r="D88" s="617"/>
      <c r="E88" s="617"/>
      <c r="F88" s="54"/>
      <c r="G88" s="56"/>
      <c r="H88" s="54"/>
      <c r="I88" s="56"/>
      <c r="J88" s="54"/>
      <c r="K88" s="55"/>
      <c r="L88" s="55"/>
      <c r="M88" s="56"/>
      <c r="N88" s="54"/>
      <c r="O88" s="55"/>
      <c r="P88" s="55"/>
      <c r="Q88" s="56"/>
      <c r="R88" s="54"/>
      <c r="S88" s="55"/>
      <c r="T88" s="55"/>
      <c r="U88" s="56"/>
      <c r="V88" s="54"/>
      <c r="W88" s="55"/>
      <c r="X88" s="55"/>
      <c r="Y88" s="55"/>
      <c r="Z88" s="54"/>
      <c r="AA88" s="55"/>
      <c r="AB88" s="55"/>
      <c r="AC88" s="55"/>
      <c r="AD88" s="54"/>
      <c r="AE88" s="55"/>
      <c r="AF88" s="55"/>
      <c r="AG88" s="55"/>
      <c r="AH88" s="54"/>
      <c r="AI88" s="55"/>
      <c r="AJ88" s="55"/>
      <c r="AK88" s="55"/>
      <c r="AL88" s="54" t="s">
        <v>105</v>
      </c>
      <c r="AM88" s="55" t="s">
        <v>105</v>
      </c>
      <c r="AN88" s="55" t="s">
        <v>105</v>
      </c>
      <c r="AO88" s="55" t="s">
        <v>105</v>
      </c>
      <c r="AP88" s="54" t="s">
        <v>105</v>
      </c>
      <c r="AQ88" s="55" t="s">
        <v>105</v>
      </c>
      <c r="AR88" s="55" t="s">
        <v>105</v>
      </c>
      <c r="AS88" s="55" t="s">
        <v>105</v>
      </c>
      <c r="AT88" s="54" t="s">
        <v>105</v>
      </c>
      <c r="AU88" s="55" t="s">
        <v>105</v>
      </c>
      <c r="AV88" s="55" t="s">
        <v>105</v>
      </c>
      <c r="AW88" s="55" t="s">
        <v>105</v>
      </c>
      <c r="AX88" s="54"/>
      <c r="AY88" s="55"/>
      <c r="AZ88" s="55"/>
      <c r="BA88" s="55"/>
      <c r="BB88" s="54"/>
      <c r="BC88" s="55"/>
      <c r="BD88" s="55"/>
      <c r="BE88" s="55"/>
      <c r="BF88" s="54"/>
      <c r="BG88" s="55"/>
      <c r="BH88" s="55"/>
      <c r="BI88" s="55"/>
      <c r="BJ88" s="54"/>
      <c r="BK88" s="55"/>
      <c r="BL88" s="55"/>
      <c r="BM88" s="55"/>
      <c r="BN88" s="54"/>
      <c r="BO88" s="55"/>
      <c r="BP88" s="55"/>
      <c r="BQ88" s="55"/>
      <c r="BR88" s="54"/>
      <c r="BS88" s="55"/>
      <c r="BT88" s="55"/>
      <c r="BU88" s="55"/>
      <c r="BV88" s="54"/>
      <c r="BW88" s="55"/>
      <c r="BX88" s="55"/>
      <c r="BY88" s="56"/>
      <c r="BZ88" s="55"/>
      <c r="CA88" s="55"/>
      <c r="CB88" s="55"/>
      <c r="CC88" s="56"/>
      <c r="CD88" s="54"/>
      <c r="CE88" s="55"/>
      <c r="CF88" s="55"/>
      <c r="CG88" s="56"/>
      <c r="CH88" s="54"/>
      <c r="CI88" s="55"/>
      <c r="CJ88" s="55"/>
      <c r="CK88" s="56"/>
      <c r="CL88" s="54"/>
      <c r="CM88" s="55"/>
      <c r="CN88" s="55"/>
      <c r="CO88" s="56"/>
      <c r="CP88" s="54"/>
      <c r="CQ88" s="55"/>
      <c r="CR88" s="55"/>
      <c r="CS88" s="56"/>
      <c r="CT88" s="54"/>
      <c r="CU88" s="55"/>
      <c r="CV88" s="55"/>
      <c r="CW88" s="56"/>
      <c r="CX88" s="54"/>
      <c r="CY88" s="55"/>
      <c r="CZ88" s="55"/>
      <c r="DA88" s="56"/>
      <c r="DB88" s="54"/>
      <c r="DC88" s="55"/>
      <c r="DD88" s="55"/>
      <c r="DE88" s="56"/>
      <c r="DF88" s="54"/>
      <c r="DG88" s="55"/>
      <c r="DH88" s="55"/>
      <c r="DI88" s="56"/>
      <c r="DJ88" s="54"/>
      <c r="DK88" s="55"/>
      <c r="DL88" s="55"/>
      <c r="DM88" s="56"/>
      <c r="DN88" s="54"/>
      <c r="DO88" s="55"/>
      <c r="DP88" s="55"/>
      <c r="DQ88" s="56"/>
      <c r="DR88" s="54"/>
      <c r="DS88" s="55"/>
      <c r="DT88" s="55"/>
      <c r="DU88" s="56"/>
      <c r="DV88" s="54"/>
      <c r="DW88" s="55"/>
      <c r="DX88" s="55"/>
      <c r="DY88" s="56"/>
      <c r="DZ88" s="54"/>
      <c r="EA88" s="55"/>
      <c r="EB88" s="55"/>
      <c r="EC88" s="56"/>
      <c r="ED88" s="54"/>
      <c r="EE88" s="55"/>
      <c r="EF88" s="55"/>
      <c r="EG88" s="56"/>
      <c r="EH88" s="54"/>
      <c r="EI88" s="55"/>
      <c r="EJ88" s="55"/>
      <c r="EK88" s="56"/>
      <c r="EL88" s="54"/>
      <c r="EM88" s="55"/>
      <c r="EN88" s="55"/>
      <c r="EO88" s="56"/>
      <c r="EP88" s="54"/>
      <c r="EQ88" s="55"/>
      <c r="ER88" s="55"/>
      <c r="ES88" s="56"/>
      <c r="ET88" s="54"/>
      <c r="EU88" s="55"/>
      <c r="EV88" s="55"/>
      <c r="EW88" s="56"/>
      <c r="EX88" s="54"/>
      <c r="EY88" s="55"/>
      <c r="EZ88" s="55"/>
      <c r="FA88" s="56"/>
      <c r="FB88" s="54"/>
      <c r="FC88" s="55"/>
      <c r="FD88" s="55"/>
      <c r="FE88" s="56"/>
      <c r="FF88" s="54"/>
      <c r="FG88" s="55"/>
      <c r="FH88" s="55"/>
      <c r="FI88" s="56"/>
      <c r="FJ88" s="54"/>
      <c r="FK88" s="55"/>
      <c r="FL88" s="55"/>
      <c r="FM88" s="56"/>
      <c r="FN88" s="54"/>
      <c r="FO88" s="55"/>
      <c r="FP88" s="55"/>
      <c r="FQ88" s="56"/>
      <c r="FS88" s="449"/>
      <c r="FU88" s="2"/>
    </row>
    <row r="89" spans="1:177" ht="16.5" customHeight="1">
      <c r="A89" s="626"/>
      <c r="B89" s="615"/>
      <c r="C89" s="616"/>
      <c r="D89" s="617"/>
      <c r="E89" s="617"/>
      <c r="F89" s="605">
        <f>F87*$C87</f>
        <v>0</v>
      </c>
      <c r="G89" s="606"/>
      <c r="H89" s="605">
        <f>H87*$C87</f>
        <v>0</v>
      </c>
      <c r="I89" s="606"/>
      <c r="J89" s="607">
        <f>J87*$C87</f>
        <v>0</v>
      </c>
      <c r="K89" s="608"/>
      <c r="L89" s="608"/>
      <c r="M89" s="609"/>
      <c r="N89" s="607">
        <f>N87*$C87</f>
        <v>0</v>
      </c>
      <c r="O89" s="608"/>
      <c r="P89" s="608"/>
      <c r="Q89" s="609"/>
      <c r="R89" s="607">
        <f>R87*$C87</f>
        <v>0</v>
      </c>
      <c r="S89" s="608"/>
      <c r="T89" s="608"/>
      <c r="U89" s="609"/>
      <c r="V89" s="607">
        <f>V87*$C87</f>
        <v>0</v>
      </c>
      <c r="W89" s="608"/>
      <c r="X89" s="608"/>
      <c r="Y89" s="609"/>
      <c r="Z89" s="607">
        <f>Z87*$C87</f>
        <v>0</v>
      </c>
      <c r="AA89" s="608"/>
      <c r="AB89" s="608"/>
      <c r="AC89" s="609"/>
      <c r="AD89" s="607">
        <f>AD87*$C87</f>
        <v>0</v>
      </c>
      <c r="AE89" s="608"/>
      <c r="AF89" s="608"/>
      <c r="AG89" s="609"/>
      <c r="AH89" s="607">
        <f>AH87*$C87</f>
        <v>0</v>
      </c>
      <c r="AI89" s="608"/>
      <c r="AJ89" s="608"/>
      <c r="AK89" s="609"/>
      <c r="AL89" s="607">
        <f>AL87*$C87</f>
        <v>51795.1</v>
      </c>
      <c r="AM89" s="608"/>
      <c r="AN89" s="608"/>
      <c r="AO89" s="609"/>
      <c r="AP89" s="607">
        <f>AP87*$C87</f>
        <v>31077.06</v>
      </c>
      <c r="AQ89" s="608"/>
      <c r="AR89" s="608"/>
      <c r="AS89" s="609"/>
      <c r="AT89" s="607">
        <f>AT87*$C87</f>
        <v>20718.04</v>
      </c>
      <c r="AU89" s="608"/>
      <c r="AV89" s="608"/>
      <c r="AW89" s="609"/>
      <c r="AX89" s="607">
        <f>AX87*$C87</f>
        <v>0</v>
      </c>
      <c r="AY89" s="608"/>
      <c r="AZ89" s="608"/>
      <c r="BA89" s="609"/>
      <c r="BB89" s="607">
        <f>BB87*$C87</f>
        <v>0</v>
      </c>
      <c r="BC89" s="608"/>
      <c r="BD89" s="608"/>
      <c r="BE89" s="609"/>
      <c r="BF89" s="607">
        <f>BF87*$C87</f>
        <v>0</v>
      </c>
      <c r="BG89" s="608"/>
      <c r="BH89" s="608"/>
      <c r="BI89" s="609"/>
      <c r="BJ89" s="607">
        <f>BJ87*$C87</f>
        <v>0</v>
      </c>
      <c r="BK89" s="608"/>
      <c r="BL89" s="608"/>
      <c r="BM89" s="609"/>
      <c r="BN89" s="607">
        <f>BN87*$C87</f>
        <v>0</v>
      </c>
      <c r="BO89" s="608"/>
      <c r="BP89" s="608"/>
      <c r="BQ89" s="608"/>
      <c r="BR89" s="607">
        <f>BR87*$C87</f>
        <v>0</v>
      </c>
      <c r="BS89" s="608"/>
      <c r="BT89" s="608"/>
      <c r="BU89" s="609"/>
      <c r="BV89" s="607">
        <f>BV87*$C87</f>
        <v>0</v>
      </c>
      <c r="BW89" s="608"/>
      <c r="BX89" s="608"/>
      <c r="BY89" s="609"/>
      <c r="BZ89" s="608">
        <f>BZ87*$C87</f>
        <v>0</v>
      </c>
      <c r="CA89" s="608"/>
      <c r="CB89" s="608"/>
      <c r="CC89" s="609"/>
      <c r="CD89" s="607">
        <f>CD87*$C87</f>
        <v>0</v>
      </c>
      <c r="CE89" s="608"/>
      <c r="CF89" s="608"/>
      <c r="CG89" s="609"/>
      <c r="CH89" s="607">
        <f>CH87*$C87</f>
        <v>0</v>
      </c>
      <c r="CI89" s="608"/>
      <c r="CJ89" s="608"/>
      <c r="CK89" s="609"/>
      <c r="CL89" s="607">
        <f>CL87*$C87</f>
        <v>0</v>
      </c>
      <c r="CM89" s="608"/>
      <c r="CN89" s="608"/>
      <c r="CO89" s="609"/>
      <c r="CP89" s="607">
        <f>CP87*$C87</f>
        <v>0</v>
      </c>
      <c r="CQ89" s="608"/>
      <c r="CR89" s="608"/>
      <c r="CS89" s="609"/>
      <c r="CT89" s="607">
        <f>CT87*$C87</f>
        <v>0</v>
      </c>
      <c r="CU89" s="608"/>
      <c r="CV89" s="608"/>
      <c r="CW89" s="609"/>
      <c r="CX89" s="607">
        <f>CX87*$C87</f>
        <v>0</v>
      </c>
      <c r="CY89" s="608"/>
      <c r="CZ89" s="608"/>
      <c r="DA89" s="609"/>
      <c r="DB89" s="607">
        <f>DB87*$C87</f>
        <v>0</v>
      </c>
      <c r="DC89" s="608"/>
      <c r="DD89" s="608"/>
      <c r="DE89" s="609"/>
      <c r="DF89" s="607">
        <f>DF87*$C87</f>
        <v>0</v>
      </c>
      <c r="DG89" s="608"/>
      <c r="DH89" s="608"/>
      <c r="DI89" s="609"/>
      <c r="DJ89" s="607">
        <f>DJ87*$C87</f>
        <v>0</v>
      </c>
      <c r="DK89" s="608"/>
      <c r="DL89" s="608"/>
      <c r="DM89" s="609"/>
      <c r="DN89" s="607">
        <f>DN87*$C87</f>
        <v>0</v>
      </c>
      <c r="DO89" s="608"/>
      <c r="DP89" s="608"/>
      <c r="DQ89" s="609"/>
      <c r="DR89" s="607">
        <f>DR87*$C87</f>
        <v>0</v>
      </c>
      <c r="DS89" s="608"/>
      <c r="DT89" s="608"/>
      <c r="DU89" s="609"/>
      <c r="DV89" s="607">
        <f>DV87*$C87</f>
        <v>0</v>
      </c>
      <c r="DW89" s="608"/>
      <c r="DX89" s="608"/>
      <c r="DY89" s="609"/>
      <c r="DZ89" s="607">
        <f>DZ87*$C87</f>
        <v>0</v>
      </c>
      <c r="EA89" s="608"/>
      <c r="EB89" s="608"/>
      <c r="EC89" s="609"/>
      <c r="ED89" s="607">
        <f>ED87*$C87</f>
        <v>0</v>
      </c>
      <c r="EE89" s="608"/>
      <c r="EF89" s="608"/>
      <c r="EG89" s="609"/>
      <c r="EH89" s="607">
        <f>EH87*$C87</f>
        <v>0</v>
      </c>
      <c r="EI89" s="608"/>
      <c r="EJ89" s="608"/>
      <c r="EK89" s="609"/>
      <c r="EL89" s="607">
        <f>EL87*$C87</f>
        <v>0</v>
      </c>
      <c r="EM89" s="608"/>
      <c r="EN89" s="608"/>
      <c r="EO89" s="609"/>
      <c r="EP89" s="607">
        <f>EP87*$C87</f>
        <v>0</v>
      </c>
      <c r="EQ89" s="608"/>
      <c r="ER89" s="608"/>
      <c r="ES89" s="609"/>
      <c r="ET89" s="607">
        <f>ET87*$C87</f>
        <v>0</v>
      </c>
      <c r="EU89" s="608"/>
      <c r="EV89" s="608"/>
      <c r="EW89" s="609"/>
      <c r="EX89" s="607">
        <f>EX87*$C87</f>
        <v>0</v>
      </c>
      <c r="EY89" s="608"/>
      <c r="EZ89" s="608"/>
      <c r="FA89" s="609"/>
      <c r="FB89" s="607">
        <f>FB87*$C87</f>
        <v>0</v>
      </c>
      <c r="FC89" s="608"/>
      <c r="FD89" s="608"/>
      <c r="FE89" s="609"/>
      <c r="FF89" s="607">
        <f>FF87*$C87</f>
        <v>0</v>
      </c>
      <c r="FG89" s="608"/>
      <c r="FH89" s="608"/>
      <c r="FI89" s="609"/>
      <c r="FJ89" s="607">
        <f>FJ87*$C87</f>
        <v>0</v>
      </c>
      <c r="FK89" s="608"/>
      <c r="FL89" s="608"/>
      <c r="FM89" s="609"/>
      <c r="FN89" s="607">
        <f>FN87*$C87</f>
        <v>0</v>
      </c>
      <c r="FO89" s="608"/>
      <c r="FP89" s="608"/>
      <c r="FQ89" s="609"/>
      <c r="FS89" s="449">
        <f>SUM(F89:FQ89)</f>
        <v>103590.2</v>
      </c>
      <c r="FU89" s="2">
        <f t="shared" si="1"/>
        <v>0</v>
      </c>
    </row>
    <row r="90" spans="1:177" ht="16.5" customHeight="1">
      <c r="A90" s="626">
        <v>27</v>
      </c>
      <c r="B90" s="615" t="str">
        <f>IF(A90&lt;&gt;0,INDEX(RESUMO!$A$10:$H$486,MATCH(A90,RESUMO!$A$10:$A$486,0),2),0)</f>
        <v>CORRIMÃO</v>
      </c>
      <c r="C90" s="616">
        <f>IF(A90&lt;&gt;0,INDEX(RESUMO!$A$10:$H$486,MATCH(A90,RESUMO!$A$10:$A$486,0),5),0)</f>
        <v>58335.21</v>
      </c>
      <c r="D90" s="617">
        <f>IF(A90&lt;&gt;0,INDEX(RESUMO!$A$10:$H$486,MATCH(A90,RESUMO!$A$10:$A$486,0),8),0)</f>
        <v>0.28100000000000003</v>
      </c>
      <c r="E90" s="617">
        <f>IF(A90&lt;&gt;0,INDEX(RESUMO!$A$10:$I$486,MATCH(A90,RESUMO!$A$10:$A$486,0),8),0)</f>
        <v>0.28100000000000003</v>
      </c>
      <c r="F90" s="618"/>
      <c r="G90" s="619"/>
      <c r="H90" s="618"/>
      <c r="I90" s="619"/>
      <c r="J90" s="602"/>
      <c r="K90" s="603"/>
      <c r="L90" s="603"/>
      <c r="M90" s="604"/>
      <c r="N90" s="602"/>
      <c r="O90" s="603"/>
      <c r="P90" s="603"/>
      <c r="Q90" s="604"/>
      <c r="R90" s="602"/>
      <c r="S90" s="603"/>
      <c r="T90" s="603"/>
      <c r="U90" s="604"/>
      <c r="V90" s="602"/>
      <c r="W90" s="603"/>
      <c r="X90" s="603"/>
      <c r="Y90" s="604"/>
      <c r="Z90" s="602"/>
      <c r="AA90" s="603"/>
      <c r="AB90" s="603"/>
      <c r="AC90" s="604"/>
      <c r="AD90" s="602"/>
      <c r="AE90" s="603"/>
      <c r="AF90" s="603"/>
      <c r="AG90" s="604"/>
      <c r="AH90" s="602"/>
      <c r="AI90" s="603"/>
      <c r="AJ90" s="603"/>
      <c r="AK90" s="604"/>
      <c r="AL90" s="602"/>
      <c r="AM90" s="603"/>
      <c r="AN90" s="603"/>
      <c r="AO90" s="604"/>
      <c r="AP90" s="602">
        <v>0.5</v>
      </c>
      <c r="AQ90" s="603"/>
      <c r="AR90" s="603"/>
      <c r="AS90" s="604"/>
      <c r="AT90" s="602">
        <v>0.35</v>
      </c>
      <c r="AU90" s="603"/>
      <c r="AV90" s="603"/>
      <c r="AW90" s="604"/>
      <c r="AX90" s="602">
        <v>0.15</v>
      </c>
      <c r="AY90" s="603"/>
      <c r="AZ90" s="603"/>
      <c r="BA90" s="604"/>
      <c r="BB90" s="602"/>
      <c r="BC90" s="603"/>
      <c r="BD90" s="603"/>
      <c r="BE90" s="604"/>
      <c r="BF90" s="602"/>
      <c r="BG90" s="603"/>
      <c r="BH90" s="603"/>
      <c r="BI90" s="604"/>
      <c r="BJ90" s="602"/>
      <c r="BK90" s="603"/>
      <c r="BL90" s="603"/>
      <c r="BM90" s="604"/>
      <c r="BN90" s="602"/>
      <c r="BO90" s="603"/>
      <c r="BP90" s="603"/>
      <c r="BQ90" s="604"/>
      <c r="BR90" s="602"/>
      <c r="BS90" s="603"/>
      <c r="BT90" s="603"/>
      <c r="BU90" s="603"/>
      <c r="BV90" s="602"/>
      <c r="BW90" s="603"/>
      <c r="BX90" s="603"/>
      <c r="BY90" s="604"/>
      <c r="BZ90" s="603"/>
      <c r="CA90" s="603"/>
      <c r="CB90" s="603"/>
      <c r="CC90" s="604"/>
      <c r="CD90" s="602"/>
      <c r="CE90" s="603"/>
      <c r="CF90" s="603"/>
      <c r="CG90" s="604"/>
      <c r="CH90" s="602"/>
      <c r="CI90" s="603"/>
      <c r="CJ90" s="603"/>
      <c r="CK90" s="604"/>
      <c r="CL90" s="602"/>
      <c r="CM90" s="603"/>
      <c r="CN90" s="603"/>
      <c r="CO90" s="604"/>
      <c r="CP90" s="602"/>
      <c r="CQ90" s="603"/>
      <c r="CR90" s="603"/>
      <c r="CS90" s="604"/>
      <c r="CT90" s="602"/>
      <c r="CU90" s="603"/>
      <c r="CV90" s="603"/>
      <c r="CW90" s="604"/>
      <c r="CX90" s="602"/>
      <c r="CY90" s="603"/>
      <c r="CZ90" s="603"/>
      <c r="DA90" s="604"/>
      <c r="DB90" s="602"/>
      <c r="DC90" s="603"/>
      <c r="DD90" s="603"/>
      <c r="DE90" s="604"/>
      <c r="DF90" s="602"/>
      <c r="DG90" s="603"/>
      <c r="DH90" s="603"/>
      <c r="DI90" s="604"/>
      <c r="DJ90" s="602"/>
      <c r="DK90" s="603"/>
      <c r="DL90" s="603"/>
      <c r="DM90" s="604"/>
      <c r="DN90" s="602"/>
      <c r="DO90" s="603"/>
      <c r="DP90" s="603"/>
      <c r="DQ90" s="604"/>
      <c r="DR90" s="602"/>
      <c r="DS90" s="603"/>
      <c r="DT90" s="603"/>
      <c r="DU90" s="604"/>
      <c r="DV90" s="602"/>
      <c r="DW90" s="603"/>
      <c r="DX90" s="603"/>
      <c r="DY90" s="604"/>
      <c r="DZ90" s="602"/>
      <c r="EA90" s="603"/>
      <c r="EB90" s="603"/>
      <c r="EC90" s="604"/>
      <c r="ED90" s="602"/>
      <c r="EE90" s="603"/>
      <c r="EF90" s="603"/>
      <c r="EG90" s="604"/>
      <c r="EH90" s="602"/>
      <c r="EI90" s="603"/>
      <c r="EJ90" s="603"/>
      <c r="EK90" s="604"/>
      <c r="EL90" s="602"/>
      <c r="EM90" s="603"/>
      <c r="EN90" s="603"/>
      <c r="EO90" s="604"/>
      <c r="EP90" s="602"/>
      <c r="EQ90" s="603"/>
      <c r="ER90" s="603"/>
      <c r="ES90" s="604"/>
      <c r="ET90" s="602"/>
      <c r="EU90" s="603"/>
      <c r="EV90" s="603"/>
      <c r="EW90" s="604"/>
      <c r="EX90" s="602"/>
      <c r="EY90" s="603"/>
      <c r="EZ90" s="603"/>
      <c r="FA90" s="604"/>
      <c r="FB90" s="602"/>
      <c r="FC90" s="603"/>
      <c r="FD90" s="603"/>
      <c r="FE90" s="604"/>
      <c r="FF90" s="602"/>
      <c r="FG90" s="603"/>
      <c r="FH90" s="603"/>
      <c r="FI90" s="604"/>
      <c r="FJ90" s="602"/>
      <c r="FK90" s="603"/>
      <c r="FL90" s="603"/>
      <c r="FM90" s="604"/>
      <c r="FN90" s="602"/>
      <c r="FO90" s="603"/>
      <c r="FP90" s="603"/>
      <c r="FQ90" s="604"/>
      <c r="FS90" s="448">
        <f>SUM(F90:FQ90)</f>
        <v>1</v>
      </c>
      <c r="FU90" s="2"/>
    </row>
    <row r="91" spans="1:177" ht="12.95" customHeight="1">
      <c r="A91" s="626"/>
      <c r="B91" s="615"/>
      <c r="C91" s="616"/>
      <c r="D91" s="617"/>
      <c r="E91" s="617"/>
      <c r="F91" s="54"/>
      <c r="G91" s="56"/>
      <c r="H91" s="54"/>
      <c r="I91" s="56"/>
      <c r="J91" s="54"/>
      <c r="K91" s="55"/>
      <c r="L91" s="55"/>
      <c r="M91" s="56"/>
      <c r="N91" s="54"/>
      <c r="O91" s="55"/>
      <c r="P91" s="55"/>
      <c r="Q91" s="56"/>
      <c r="R91" s="54"/>
      <c r="S91" s="55"/>
      <c r="T91" s="55"/>
      <c r="U91" s="56"/>
      <c r="V91" s="54"/>
      <c r="W91" s="55"/>
      <c r="X91" s="55"/>
      <c r="Y91" s="56"/>
      <c r="Z91" s="54"/>
      <c r="AA91" s="55"/>
      <c r="AB91" s="55"/>
      <c r="AC91" s="56"/>
      <c r="AD91" s="54"/>
      <c r="AE91" s="55"/>
      <c r="AF91" s="55"/>
      <c r="AG91" s="56"/>
      <c r="AH91" s="54"/>
      <c r="AI91" s="55"/>
      <c r="AJ91" s="55"/>
      <c r="AK91" s="56"/>
      <c r="AL91" s="54"/>
      <c r="AM91" s="55"/>
      <c r="AN91" s="55"/>
      <c r="AO91" s="56"/>
      <c r="AP91" s="54" t="s">
        <v>105</v>
      </c>
      <c r="AQ91" s="55" t="s">
        <v>105</v>
      </c>
      <c r="AR91" s="55" t="s">
        <v>105</v>
      </c>
      <c r="AS91" s="55" t="s">
        <v>105</v>
      </c>
      <c r="AT91" s="54" t="s">
        <v>105</v>
      </c>
      <c r="AU91" s="55" t="s">
        <v>105</v>
      </c>
      <c r="AV91" s="55" t="s">
        <v>105</v>
      </c>
      <c r="AW91" s="55" t="s">
        <v>105</v>
      </c>
      <c r="AX91" s="54" t="s">
        <v>105</v>
      </c>
      <c r="AY91" s="55" t="s">
        <v>105</v>
      </c>
      <c r="AZ91" s="55" t="s">
        <v>105</v>
      </c>
      <c r="BA91" s="55" t="s">
        <v>105</v>
      </c>
      <c r="BB91" s="54"/>
      <c r="BC91" s="55"/>
      <c r="BD91" s="55"/>
      <c r="BE91" s="56"/>
      <c r="BF91" s="54"/>
      <c r="BG91" s="55"/>
      <c r="BH91" s="55"/>
      <c r="BI91" s="56"/>
      <c r="BJ91" s="54"/>
      <c r="BK91" s="55"/>
      <c r="BL91" s="55"/>
      <c r="BM91" s="55"/>
      <c r="BN91" s="54"/>
      <c r="BO91" s="55"/>
      <c r="BP91" s="55"/>
      <c r="BQ91" s="55"/>
      <c r="BR91" s="54"/>
      <c r="BS91" s="55"/>
      <c r="BT91" s="55"/>
      <c r="BU91" s="55"/>
      <c r="BV91" s="54"/>
      <c r="BW91" s="55"/>
      <c r="BX91" s="55"/>
      <c r="BY91" s="56"/>
      <c r="BZ91" s="55"/>
      <c r="CA91" s="55"/>
      <c r="CB91" s="55"/>
      <c r="CC91" s="56"/>
      <c r="CD91" s="54"/>
      <c r="CE91" s="55"/>
      <c r="CF91" s="55"/>
      <c r="CG91" s="56"/>
      <c r="CH91" s="54"/>
      <c r="CI91" s="55"/>
      <c r="CJ91" s="55"/>
      <c r="CK91" s="56"/>
      <c r="CL91" s="54"/>
      <c r="CM91" s="55"/>
      <c r="CN91" s="55"/>
      <c r="CO91" s="56"/>
      <c r="CP91" s="54"/>
      <c r="CQ91" s="55"/>
      <c r="CR91" s="55"/>
      <c r="CS91" s="56"/>
      <c r="CT91" s="54"/>
      <c r="CU91" s="55"/>
      <c r="CV91" s="55"/>
      <c r="CW91" s="56"/>
      <c r="CX91" s="54"/>
      <c r="CY91" s="55"/>
      <c r="CZ91" s="55"/>
      <c r="DA91" s="56"/>
      <c r="DB91" s="54"/>
      <c r="DC91" s="55"/>
      <c r="DD91" s="55"/>
      <c r="DE91" s="56"/>
      <c r="DF91" s="54"/>
      <c r="DG91" s="55"/>
      <c r="DH91" s="55"/>
      <c r="DI91" s="56"/>
      <c r="DJ91" s="54"/>
      <c r="DK91" s="55"/>
      <c r="DL91" s="55"/>
      <c r="DM91" s="56"/>
      <c r="DN91" s="54"/>
      <c r="DO91" s="55"/>
      <c r="DP91" s="55"/>
      <c r="DQ91" s="56"/>
      <c r="DR91" s="54"/>
      <c r="DS91" s="55"/>
      <c r="DT91" s="55"/>
      <c r="DU91" s="56"/>
      <c r="DV91" s="54"/>
      <c r="DW91" s="55"/>
      <c r="DX91" s="55"/>
      <c r="DY91" s="56"/>
      <c r="DZ91" s="54"/>
      <c r="EA91" s="55"/>
      <c r="EB91" s="55"/>
      <c r="EC91" s="56"/>
      <c r="ED91" s="54"/>
      <c r="EE91" s="55"/>
      <c r="EF91" s="55"/>
      <c r="EG91" s="56"/>
      <c r="EH91" s="54"/>
      <c r="EI91" s="55"/>
      <c r="EJ91" s="55"/>
      <c r="EK91" s="56"/>
      <c r="EL91" s="54"/>
      <c r="EM91" s="55"/>
      <c r="EN91" s="55"/>
      <c r="EO91" s="56"/>
      <c r="EP91" s="54"/>
      <c r="EQ91" s="55"/>
      <c r="ER91" s="55"/>
      <c r="ES91" s="56"/>
      <c r="ET91" s="54"/>
      <c r="EU91" s="55"/>
      <c r="EV91" s="55"/>
      <c r="EW91" s="56"/>
      <c r="EX91" s="54"/>
      <c r="EY91" s="55"/>
      <c r="EZ91" s="55"/>
      <c r="FA91" s="56"/>
      <c r="FB91" s="54"/>
      <c r="FC91" s="55"/>
      <c r="FD91" s="55"/>
      <c r="FE91" s="56"/>
      <c r="FF91" s="54"/>
      <c r="FG91" s="55"/>
      <c r="FH91" s="55"/>
      <c r="FI91" s="56"/>
      <c r="FJ91" s="54"/>
      <c r="FK91" s="55"/>
      <c r="FL91" s="55"/>
      <c r="FM91" s="56"/>
      <c r="FN91" s="54"/>
      <c r="FO91" s="55"/>
      <c r="FP91" s="55"/>
      <c r="FQ91" s="56"/>
      <c r="FS91" s="449"/>
      <c r="FU91" s="2"/>
    </row>
    <row r="92" spans="1:177" ht="16.5" customHeight="1">
      <c r="A92" s="626"/>
      <c r="B92" s="615"/>
      <c r="C92" s="616"/>
      <c r="D92" s="617"/>
      <c r="E92" s="617"/>
      <c r="F92" s="605">
        <f>F90*$C90</f>
        <v>0</v>
      </c>
      <c r="G92" s="606"/>
      <c r="H92" s="605">
        <f>H90*$C90</f>
        <v>0</v>
      </c>
      <c r="I92" s="606"/>
      <c r="J92" s="607">
        <f>J90*$C90</f>
        <v>0</v>
      </c>
      <c r="K92" s="608"/>
      <c r="L92" s="608"/>
      <c r="M92" s="609"/>
      <c r="N92" s="607">
        <f>N90*$C90</f>
        <v>0</v>
      </c>
      <c r="O92" s="608"/>
      <c r="P92" s="608"/>
      <c r="Q92" s="609"/>
      <c r="R92" s="607">
        <f>R90*$C90</f>
        <v>0</v>
      </c>
      <c r="S92" s="608"/>
      <c r="T92" s="608"/>
      <c r="U92" s="609"/>
      <c r="V92" s="607">
        <f>V90*$C90</f>
        <v>0</v>
      </c>
      <c r="W92" s="608"/>
      <c r="X92" s="608"/>
      <c r="Y92" s="609"/>
      <c r="Z92" s="607">
        <f>Z90*$C90</f>
        <v>0</v>
      </c>
      <c r="AA92" s="608"/>
      <c r="AB92" s="608"/>
      <c r="AC92" s="609"/>
      <c r="AD92" s="607">
        <f>AD90*$C90</f>
        <v>0</v>
      </c>
      <c r="AE92" s="608"/>
      <c r="AF92" s="608"/>
      <c r="AG92" s="609"/>
      <c r="AH92" s="607">
        <f>AH90*$C90</f>
        <v>0</v>
      </c>
      <c r="AI92" s="608"/>
      <c r="AJ92" s="608"/>
      <c r="AK92" s="609"/>
      <c r="AL92" s="607">
        <f>AL90*$C90</f>
        <v>0</v>
      </c>
      <c r="AM92" s="608"/>
      <c r="AN92" s="608"/>
      <c r="AO92" s="609"/>
      <c r="AP92" s="607">
        <f>AP90*$C90</f>
        <v>29167.61</v>
      </c>
      <c r="AQ92" s="608"/>
      <c r="AR92" s="608"/>
      <c r="AS92" s="609"/>
      <c r="AT92" s="607">
        <f>AT90*$C90</f>
        <v>20417.32</v>
      </c>
      <c r="AU92" s="608"/>
      <c r="AV92" s="608"/>
      <c r="AW92" s="609"/>
      <c r="AX92" s="607">
        <f>AX90*$C90</f>
        <v>8750.2800000000007</v>
      </c>
      <c r="AY92" s="608"/>
      <c r="AZ92" s="608"/>
      <c r="BA92" s="609"/>
      <c r="BB92" s="607">
        <f>BB90*$C90</f>
        <v>0</v>
      </c>
      <c r="BC92" s="608"/>
      <c r="BD92" s="608"/>
      <c r="BE92" s="609"/>
      <c r="BF92" s="607">
        <f>BF90*$C90</f>
        <v>0</v>
      </c>
      <c r="BG92" s="608"/>
      <c r="BH92" s="608"/>
      <c r="BI92" s="609"/>
      <c r="BJ92" s="607">
        <f>BJ90*$C90</f>
        <v>0</v>
      </c>
      <c r="BK92" s="608"/>
      <c r="BL92" s="608"/>
      <c r="BM92" s="609"/>
      <c r="BN92" s="607">
        <f>BN90*$C90</f>
        <v>0</v>
      </c>
      <c r="BO92" s="608"/>
      <c r="BP92" s="608"/>
      <c r="BQ92" s="608"/>
      <c r="BR92" s="607">
        <f>BR90*$C90</f>
        <v>0</v>
      </c>
      <c r="BS92" s="608"/>
      <c r="BT92" s="608"/>
      <c r="BU92" s="609"/>
      <c r="BV92" s="607">
        <f>BV90*$C90</f>
        <v>0</v>
      </c>
      <c r="BW92" s="608"/>
      <c r="BX92" s="608"/>
      <c r="BY92" s="609"/>
      <c r="BZ92" s="608">
        <f>BZ90*$C90</f>
        <v>0</v>
      </c>
      <c r="CA92" s="608"/>
      <c r="CB92" s="608"/>
      <c r="CC92" s="609"/>
      <c r="CD92" s="607">
        <f>CD90*$C90</f>
        <v>0</v>
      </c>
      <c r="CE92" s="608"/>
      <c r="CF92" s="608"/>
      <c r="CG92" s="609"/>
      <c r="CH92" s="607">
        <f>CH90*$C90</f>
        <v>0</v>
      </c>
      <c r="CI92" s="608"/>
      <c r="CJ92" s="608"/>
      <c r="CK92" s="609"/>
      <c r="CL92" s="607">
        <f>CL90*$C90</f>
        <v>0</v>
      </c>
      <c r="CM92" s="608"/>
      <c r="CN92" s="608"/>
      <c r="CO92" s="609"/>
      <c r="CP92" s="607">
        <f>CP90*$C90</f>
        <v>0</v>
      </c>
      <c r="CQ92" s="608"/>
      <c r="CR92" s="608"/>
      <c r="CS92" s="609"/>
      <c r="CT92" s="607">
        <f>CT90*$C90</f>
        <v>0</v>
      </c>
      <c r="CU92" s="608"/>
      <c r="CV92" s="608"/>
      <c r="CW92" s="609"/>
      <c r="CX92" s="607">
        <f>CX90*$C90</f>
        <v>0</v>
      </c>
      <c r="CY92" s="608"/>
      <c r="CZ92" s="608"/>
      <c r="DA92" s="609"/>
      <c r="DB92" s="607">
        <f>DB90*$C90</f>
        <v>0</v>
      </c>
      <c r="DC92" s="608"/>
      <c r="DD92" s="608"/>
      <c r="DE92" s="609"/>
      <c r="DF92" s="607">
        <f>DF90*$C90</f>
        <v>0</v>
      </c>
      <c r="DG92" s="608"/>
      <c r="DH92" s="608"/>
      <c r="DI92" s="609"/>
      <c r="DJ92" s="607">
        <f>DJ90*$C90</f>
        <v>0</v>
      </c>
      <c r="DK92" s="608"/>
      <c r="DL92" s="608"/>
      <c r="DM92" s="609"/>
      <c r="DN92" s="607">
        <f>DN90*$C90</f>
        <v>0</v>
      </c>
      <c r="DO92" s="608"/>
      <c r="DP92" s="608"/>
      <c r="DQ92" s="609"/>
      <c r="DR92" s="607">
        <f>DR90*$C90</f>
        <v>0</v>
      </c>
      <c r="DS92" s="608"/>
      <c r="DT92" s="608"/>
      <c r="DU92" s="609"/>
      <c r="DV92" s="607">
        <f>DV90*$C90</f>
        <v>0</v>
      </c>
      <c r="DW92" s="608"/>
      <c r="DX92" s="608"/>
      <c r="DY92" s="609"/>
      <c r="DZ92" s="607">
        <f>DZ90*$C90</f>
        <v>0</v>
      </c>
      <c r="EA92" s="608"/>
      <c r="EB92" s="608"/>
      <c r="EC92" s="609"/>
      <c r="ED92" s="607">
        <f>ED90*$C90</f>
        <v>0</v>
      </c>
      <c r="EE92" s="608"/>
      <c r="EF92" s="608"/>
      <c r="EG92" s="609"/>
      <c r="EH92" s="607">
        <f>EH90*$C90</f>
        <v>0</v>
      </c>
      <c r="EI92" s="608"/>
      <c r="EJ92" s="608"/>
      <c r="EK92" s="609"/>
      <c r="EL92" s="607">
        <f>EL90*$C90</f>
        <v>0</v>
      </c>
      <c r="EM92" s="608"/>
      <c r="EN92" s="608"/>
      <c r="EO92" s="609"/>
      <c r="EP92" s="607">
        <f>EP90*$C90</f>
        <v>0</v>
      </c>
      <c r="EQ92" s="608"/>
      <c r="ER92" s="608"/>
      <c r="ES92" s="609"/>
      <c r="ET92" s="607">
        <f>ET90*$C90</f>
        <v>0</v>
      </c>
      <c r="EU92" s="608"/>
      <c r="EV92" s="608"/>
      <c r="EW92" s="609"/>
      <c r="EX92" s="607">
        <f>EX90*$C90</f>
        <v>0</v>
      </c>
      <c r="EY92" s="608"/>
      <c r="EZ92" s="608"/>
      <c r="FA92" s="609"/>
      <c r="FB92" s="607">
        <f>FB90*$C90</f>
        <v>0</v>
      </c>
      <c r="FC92" s="608"/>
      <c r="FD92" s="608"/>
      <c r="FE92" s="609"/>
      <c r="FF92" s="607">
        <f>FF90*$C90</f>
        <v>0</v>
      </c>
      <c r="FG92" s="608"/>
      <c r="FH92" s="608"/>
      <c r="FI92" s="609"/>
      <c r="FJ92" s="607">
        <f>FJ90*$C90</f>
        <v>0</v>
      </c>
      <c r="FK92" s="608"/>
      <c r="FL92" s="608"/>
      <c r="FM92" s="609"/>
      <c r="FN92" s="607">
        <f>FN90*$C90</f>
        <v>0</v>
      </c>
      <c r="FO92" s="608"/>
      <c r="FP92" s="608"/>
      <c r="FQ92" s="609"/>
      <c r="FS92" s="449">
        <f>SUM(F92:FQ92)</f>
        <v>58335.21</v>
      </c>
      <c r="FU92" s="2">
        <f t="shared" si="1"/>
        <v>0</v>
      </c>
    </row>
    <row r="93" spans="1:177" ht="16.5" customHeight="1">
      <c r="A93" s="626">
        <v>28</v>
      </c>
      <c r="B93" s="615" t="str">
        <f>IF(A93&lt;&gt;0,INDEX(RESUMO!$A$10:$H$486,MATCH(A93,RESUMO!$A$10:$A$486,0),2),0)</f>
        <v>PORTÃO</v>
      </c>
      <c r="C93" s="616">
        <f>IF(A93&lt;&gt;0,INDEX(RESUMO!$A$10:$H$486,MATCH(A93,RESUMO!$A$10:$A$486,0),5),0)</f>
        <v>3203.66</v>
      </c>
      <c r="D93" s="617">
        <f>IF(A93&lt;&gt;0,INDEX(RESUMO!$A$10:$H$486,MATCH(A93,RESUMO!$A$10:$A$486,0),8),0)</f>
        <v>1.4999999999999999E-2</v>
      </c>
      <c r="E93" s="617">
        <f>IF(A93&lt;&gt;0,INDEX(RESUMO!$A$10:$I$486,MATCH(A93,RESUMO!$A$10:$A$486,0),8),0)</f>
        <v>1.4999999999999999E-2</v>
      </c>
      <c r="F93" s="618"/>
      <c r="G93" s="619"/>
      <c r="H93" s="618"/>
      <c r="I93" s="619"/>
      <c r="J93" s="602"/>
      <c r="K93" s="603"/>
      <c r="L93" s="603"/>
      <c r="M93" s="604"/>
      <c r="N93" s="602"/>
      <c r="O93" s="603"/>
      <c r="P93" s="603"/>
      <c r="Q93" s="604"/>
      <c r="R93" s="602"/>
      <c r="S93" s="603"/>
      <c r="T93" s="603"/>
      <c r="U93" s="604"/>
      <c r="V93" s="602"/>
      <c r="W93" s="603"/>
      <c r="X93" s="603"/>
      <c r="Y93" s="604"/>
      <c r="Z93" s="602"/>
      <c r="AA93" s="603"/>
      <c r="AB93" s="603"/>
      <c r="AC93" s="604"/>
      <c r="AD93" s="602"/>
      <c r="AE93" s="603"/>
      <c r="AF93" s="603"/>
      <c r="AG93" s="604"/>
      <c r="AH93" s="602"/>
      <c r="AI93" s="603"/>
      <c r="AJ93" s="603"/>
      <c r="AK93" s="604"/>
      <c r="AL93" s="602"/>
      <c r="AM93" s="603"/>
      <c r="AN93" s="603"/>
      <c r="AO93" s="604"/>
      <c r="AP93" s="602"/>
      <c r="AQ93" s="603"/>
      <c r="AR93" s="603"/>
      <c r="AS93" s="604"/>
      <c r="AT93" s="602"/>
      <c r="AU93" s="603"/>
      <c r="AV93" s="603"/>
      <c r="AW93" s="604"/>
      <c r="AX93" s="602">
        <v>1</v>
      </c>
      <c r="AY93" s="603"/>
      <c r="AZ93" s="603"/>
      <c r="BA93" s="604"/>
      <c r="BB93" s="602"/>
      <c r="BC93" s="603"/>
      <c r="BD93" s="603"/>
      <c r="BE93" s="604"/>
      <c r="BF93" s="602"/>
      <c r="BG93" s="603"/>
      <c r="BH93" s="603"/>
      <c r="BI93" s="604"/>
      <c r="BJ93" s="602"/>
      <c r="BK93" s="603"/>
      <c r="BL93" s="603"/>
      <c r="BM93" s="604"/>
      <c r="BN93" s="602"/>
      <c r="BO93" s="603"/>
      <c r="BP93" s="603"/>
      <c r="BQ93" s="603"/>
      <c r="BR93" s="602"/>
      <c r="BS93" s="603"/>
      <c r="BT93" s="603"/>
      <c r="BU93" s="604"/>
      <c r="BV93" s="602"/>
      <c r="BW93" s="603"/>
      <c r="BX93" s="603"/>
      <c r="BY93" s="604"/>
      <c r="BZ93" s="603"/>
      <c r="CA93" s="603"/>
      <c r="CB93" s="603"/>
      <c r="CC93" s="604"/>
      <c r="CD93" s="602"/>
      <c r="CE93" s="603"/>
      <c r="CF93" s="603"/>
      <c r="CG93" s="604"/>
      <c r="CH93" s="602"/>
      <c r="CI93" s="603"/>
      <c r="CJ93" s="603"/>
      <c r="CK93" s="604"/>
      <c r="CL93" s="602"/>
      <c r="CM93" s="603"/>
      <c r="CN93" s="603"/>
      <c r="CO93" s="604"/>
      <c r="CP93" s="602"/>
      <c r="CQ93" s="603"/>
      <c r="CR93" s="603"/>
      <c r="CS93" s="604"/>
      <c r="CT93" s="602"/>
      <c r="CU93" s="603"/>
      <c r="CV93" s="603"/>
      <c r="CW93" s="604"/>
      <c r="CX93" s="602"/>
      <c r="CY93" s="603"/>
      <c r="CZ93" s="603"/>
      <c r="DA93" s="604"/>
      <c r="DB93" s="602"/>
      <c r="DC93" s="603"/>
      <c r="DD93" s="603"/>
      <c r="DE93" s="604"/>
      <c r="DF93" s="602"/>
      <c r="DG93" s="603"/>
      <c r="DH93" s="603"/>
      <c r="DI93" s="604"/>
      <c r="DJ93" s="602"/>
      <c r="DK93" s="603"/>
      <c r="DL93" s="603"/>
      <c r="DM93" s="604"/>
      <c r="DN93" s="602"/>
      <c r="DO93" s="603"/>
      <c r="DP93" s="603"/>
      <c r="DQ93" s="604"/>
      <c r="DR93" s="602"/>
      <c r="DS93" s="603"/>
      <c r="DT93" s="603"/>
      <c r="DU93" s="604"/>
      <c r="DV93" s="602"/>
      <c r="DW93" s="603"/>
      <c r="DX93" s="603"/>
      <c r="DY93" s="604"/>
      <c r="DZ93" s="602"/>
      <c r="EA93" s="603"/>
      <c r="EB93" s="603"/>
      <c r="EC93" s="604"/>
      <c r="ED93" s="602"/>
      <c r="EE93" s="603"/>
      <c r="EF93" s="603"/>
      <c r="EG93" s="604"/>
      <c r="EH93" s="602"/>
      <c r="EI93" s="603"/>
      <c r="EJ93" s="603"/>
      <c r="EK93" s="604"/>
      <c r="EL93" s="602"/>
      <c r="EM93" s="603"/>
      <c r="EN93" s="603"/>
      <c r="EO93" s="604"/>
      <c r="EP93" s="602"/>
      <c r="EQ93" s="603"/>
      <c r="ER93" s="603"/>
      <c r="ES93" s="604"/>
      <c r="ET93" s="602"/>
      <c r="EU93" s="603"/>
      <c r="EV93" s="603"/>
      <c r="EW93" s="604"/>
      <c r="EX93" s="602"/>
      <c r="EY93" s="603"/>
      <c r="EZ93" s="603"/>
      <c r="FA93" s="604"/>
      <c r="FB93" s="602"/>
      <c r="FC93" s="603"/>
      <c r="FD93" s="603"/>
      <c r="FE93" s="604"/>
      <c r="FF93" s="602"/>
      <c r="FG93" s="603"/>
      <c r="FH93" s="603"/>
      <c r="FI93" s="604"/>
      <c r="FJ93" s="602"/>
      <c r="FK93" s="603"/>
      <c r="FL93" s="603"/>
      <c r="FM93" s="604"/>
      <c r="FN93" s="602"/>
      <c r="FO93" s="603"/>
      <c r="FP93" s="603"/>
      <c r="FQ93" s="604"/>
      <c r="FS93" s="448">
        <f>SUM(F93:FQ93)</f>
        <v>1</v>
      </c>
      <c r="FU93" s="2"/>
    </row>
    <row r="94" spans="1:177" ht="12.95" customHeight="1">
      <c r="A94" s="626"/>
      <c r="B94" s="615"/>
      <c r="C94" s="616"/>
      <c r="D94" s="617"/>
      <c r="E94" s="617"/>
      <c r="F94" s="54"/>
      <c r="G94" s="56"/>
      <c r="H94" s="54"/>
      <c r="I94" s="56"/>
      <c r="J94" s="54"/>
      <c r="K94" s="55"/>
      <c r="L94" s="55"/>
      <c r="M94" s="56"/>
      <c r="N94" s="54"/>
      <c r="O94" s="55"/>
      <c r="P94" s="55"/>
      <c r="Q94" s="56"/>
      <c r="R94" s="54"/>
      <c r="S94" s="55"/>
      <c r="T94" s="55"/>
      <c r="U94" s="56"/>
      <c r="V94" s="54"/>
      <c r="W94" s="55"/>
      <c r="X94" s="55"/>
      <c r="Y94" s="55"/>
      <c r="Z94" s="54"/>
      <c r="AA94" s="55"/>
      <c r="AB94" s="55"/>
      <c r="AC94" s="55"/>
      <c r="AD94" s="54"/>
      <c r="AE94" s="55"/>
      <c r="AF94" s="55"/>
      <c r="AG94" s="55"/>
      <c r="AH94" s="54"/>
      <c r="AI94" s="55"/>
      <c r="AJ94" s="55"/>
      <c r="AK94" s="55"/>
      <c r="AL94" s="54"/>
      <c r="AM94" s="55"/>
      <c r="AN94" s="55"/>
      <c r="AO94" s="55"/>
      <c r="AP94" s="54"/>
      <c r="AQ94" s="55"/>
      <c r="AR94" s="55"/>
      <c r="AS94" s="55"/>
      <c r="AT94" s="54"/>
      <c r="AU94" s="55"/>
      <c r="AV94" s="55"/>
      <c r="AW94" s="55"/>
      <c r="AX94" s="54" t="s">
        <v>105</v>
      </c>
      <c r="AY94" s="55" t="s">
        <v>105</v>
      </c>
      <c r="AZ94" s="55" t="s">
        <v>105</v>
      </c>
      <c r="BA94" s="55" t="s">
        <v>105</v>
      </c>
      <c r="BB94" s="54"/>
      <c r="BC94" s="55"/>
      <c r="BD94" s="55"/>
      <c r="BE94" s="56"/>
      <c r="BF94" s="54"/>
      <c r="BG94" s="55"/>
      <c r="BH94" s="55"/>
      <c r="BI94" s="56"/>
      <c r="BJ94" s="54"/>
      <c r="BK94" s="55"/>
      <c r="BL94" s="55"/>
      <c r="BM94" s="56"/>
      <c r="BN94" s="54"/>
      <c r="BO94" s="55"/>
      <c r="BP94" s="55"/>
      <c r="BQ94" s="55"/>
      <c r="BR94" s="54"/>
      <c r="BS94" s="55"/>
      <c r="BT94" s="55"/>
      <c r="BU94" s="55"/>
      <c r="BV94" s="54"/>
      <c r="BW94" s="55"/>
      <c r="BX94" s="55"/>
      <c r="BY94" s="56"/>
      <c r="BZ94" s="55"/>
      <c r="CA94" s="55"/>
      <c r="CB94" s="55"/>
      <c r="CC94" s="56"/>
      <c r="CD94" s="54"/>
      <c r="CE94" s="55"/>
      <c r="CF94" s="55"/>
      <c r="CG94" s="56"/>
      <c r="CH94" s="54"/>
      <c r="CI94" s="55"/>
      <c r="CJ94" s="55"/>
      <c r="CK94" s="56"/>
      <c r="CL94" s="54"/>
      <c r="CM94" s="55"/>
      <c r="CN94" s="55"/>
      <c r="CO94" s="56"/>
      <c r="CP94" s="54"/>
      <c r="CQ94" s="55"/>
      <c r="CR94" s="55"/>
      <c r="CS94" s="56"/>
      <c r="CT94" s="54"/>
      <c r="CU94" s="55"/>
      <c r="CV94" s="55"/>
      <c r="CW94" s="56"/>
      <c r="CX94" s="54"/>
      <c r="CY94" s="55"/>
      <c r="CZ94" s="55"/>
      <c r="DA94" s="56"/>
      <c r="DB94" s="54"/>
      <c r="DC94" s="55"/>
      <c r="DD94" s="55"/>
      <c r="DE94" s="56"/>
      <c r="DF94" s="54"/>
      <c r="DG94" s="55"/>
      <c r="DH94" s="55"/>
      <c r="DI94" s="56"/>
      <c r="DJ94" s="54"/>
      <c r="DK94" s="55"/>
      <c r="DL94" s="55"/>
      <c r="DM94" s="56"/>
      <c r="DN94" s="54"/>
      <c r="DO94" s="55"/>
      <c r="DP94" s="55"/>
      <c r="DQ94" s="56"/>
      <c r="DR94" s="54"/>
      <c r="DS94" s="55"/>
      <c r="DT94" s="55"/>
      <c r="DU94" s="56"/>
      <c r="DV94" s="54"/>
      <c r="DW94" s="55"/>
      <c r="DX94" s="55"/>
      <c r="DY94" s="56"/>
      <c r="DZ94" s="54"/>
      <c r="EA94" s="55"/>
      <c r="EB94" s="55"/>
      <c r="EC94" s="56"/>
      <c r="ED94" s="54"/>
      <c r="EE94" s="55"/>
      <c r="EF94" s="55"/>
      <c r="EG94" s="56"/>
      <c r="EH94" s="54"/>
      <c r="EI94" s="55"/>
      <c r="EJ94" s="55"/>
      <c r="EK94" s="56"/>
      <c r="EL94" s="54"/>
      <c r="EM94" s="55"/>
      <c r="EN94" s="55"/>
      <c r="EO94" s="56"/>
      <c r="EP94" s="54"/>
      <c r="EQ94" s="55"/>
      <c r="ER94" s="55"/>
      <c r="ES94" s="56"/>
      <c r="ET94" s="54"/>
      <c r="EU94" s="55"/>
      <c r="EV94" s="55"/>
      <c r="EW94" s="56"/>
      <c r="EX94" s="54"/>
      <c r="EY94" s="55"/>
      <c r="EZ94" s="55"/>
      <c r="FA94" s="56"/>
      <c r="FB94" s="54"/>
      <c r="FC94" s="55"/>
      <c r="FD94" s="55"/>
      <c r="FE94" s="56"/>
      <c r="FF94" s="54"/>
      <c r="FG94" s="55"/>
      <c r="FH94" s="55"/>
      <c r="FI94" s="56"/>
      <c r="FJ94" s="54"/>
      <c r="FK94" s="55"/>
      <c r="FL94" s="55"/>
      <c r="FM94" s="56"/>
      <c r="FN94" s="54"/>
      <c r="FO94" s="55"/>
      <c r="FP94" s="55"/>
      <c r="FQ94" s="56"/>
      <c r="FS94" s="449"/>
      <c r="FU94" s="2"/>
    </row>
    <row r="95" spans="1:177" ht="16.5" customHeight="1">
      <c r="A95" s="626"/>
      <c r="B95" s="615"/>
      <c r="C95" s="616"/>
      <c r="D95" s="617"/>
      <c r="E95" s="617"/>
      <c r="F95" s="605">
        <f>F93*$C93</f>
        <v>0</v>
      </c>
      <c r="G95" s="606"/>
      <c r="H95" s="605">
        <f>H93*$C93</f>
        <v>0</v>
      </c>
      <c r="I95" s="606"/>
      <c r="J95" s="607">
        <f>J93*$C93</f>
        <v>0</v>
      </c>
      <c r="K95" s="608"/>
      <c r="L95" s="608"/>
      <c r="M95" s="609"/>
      <c r="N95" s="607">
        <f>N93*$C93</f>
        <v>0</v>
      </c>
      <c r="O95" s="608"/>
      <c r="P95" s="608"/>
      <c r="Q95" s="609"/>
      <c r="R95" s="607">
        <f>R93*$C93</f>
        <v>0</v>
      </c>
      <c r="S95" s="608"/>
      <c r="T95" s="608"/>
      <c r="U95" s="609"/>
      <c r="V95" s="607"/>
      <c r="W95" s="608"/>
      <c r="X95" s="608"/>
      <c r="Y95" s="609"/>
      <c r="Z95" s="607"/>
      <c r="AA95" s="608"/>
      <c r="AB95" s="608"/>
      <c r="AC95" s="609"/>
      <c r="AD95" s="607"/>
      <c r="AE95" s="608"/>
      <c r="AF95" s="608"/>
      <c r="AG95" s="609"/>
      <c r="AH95" s="607"/>
      <c r="AI95" s="608"/>
      <c r="AJ95" s="608"/>
      <c r="AK95" s="609"/>
      <c r="AL95" s="607"/>
      <c r="AM95" s="608"/>
      <c r="AN95" s="608"/>
      <c r="AO95" s="609"/>
      <c r="AP95" s="607"/>
      <c r="AQ95" s="608"/>
      <c r="AR95" s="608"/>
      <c r="AS95" s="609"/>
      <c r="AT95" s="607">
        <f>AT93*$C93</f>
        <v>0</v>
      </c>
      <c r="AU95" s="608"/>
      <c r="AV95" s="608"/>
      <c r="AW95" s="609"/>
      <c r="AX95" s="607">
        <f>AX93*$C93</f>
        <v>3203.66</v>
      </c>
      <c r="AY95" s="608"/>
      <c r="AZ95" s="608"/>
      <c r="BA95" s="609"/>
      <c r="BB95" s="607">
        <f>BB93*$C93</f>
        <v>0</v>
      </c>
      <c r="BC95" s="608"/>
      <c r="BD95" s="608"/>
      <c r="BE95" s="609"/>
      <c r="BF95" s="607">
        <f>BF93*$C93</f>
        <v>0</v>
      </c>
      <c r="BG95" s="608"/>
      <c r="BH95" s="608"/>
      <c r="BI95" s="609"/>
      <c r="BJ95" s="607">
        <f>BJ93*$C93</f>
        <v>0</v>
      </c>
      <c r="BK95" s="608"/>
      <c r="BL95" s="608"/>
      <c r="BM95" s="609"/>
      <c r="BN95" s="607">
        <f>BN93*$C93</f>
        <v>0</v>
      </c>
      <c r="BO95" s="608"/>
      <c r="BP95" s="608"/>
      <c r="BQ95" s="608"/>
      <c r="BR95" s="607">
        <f>BR93*$C93</f>
        <v>0</v>
      </c>
      <c r="BS95" s="608"/>
      <c r="BT95" s="608"/>
      <c r="BU95" s="609"/>
      <c r="BV95" s="607">
        <f>BV93*$C93</f>
        <v>0</v>
      </c>
      <c r="BW95" s="608"/>
      <c r="BX95" s="608"/>
      <c r="BY95" s="609"/>
      <c r="BZ95" s="608">
        <f>BZ93*$C93</f>
        <v>0</v>
      </c>
      <c r="CA95" s="608"/>
      <c r="CB95" s="608"/>
      <c r="CC95" s="609"/>
      <c r="CD95" s="607">
        <f>CD93*$C93</f>
        <v>0</v>
      </c>
      <c r="CE95" s="608"/>
      <c r="CF95" s="608"/>
      <c r="CG95" s="609"/>
      <c r="CH95" s="607">
        <f>CH93*$C93</f>
        <v>0</v>
      </c>
      <c r="CI95" s="608"/>
      <c r="CJ95" s="608"/>
      <c r="CK95" s="609"/>
      <c r="CL95" s="607">
        <f>CL93*$C93</f>
        <v>0</v>
      </c>
      <c r="CM95" s="608"/>
      <c r="CN95" s="608"/>
      <c r="CO95" s="609"/>
      <c r="CP95" s="607">
        <f>CP93*$C93</f>
        <v>0</v>
      </c>
      <c r="CQ95" s="608"/>
      <c r="CR95" s="608"/>
      <c r="CS95" s="609"/>
      <c r="CT95" s="607">
        <f>CT93*$C93</f>
        <v>0</v>
      </c>
      <c r="CU95" s="608"/>
      <c r="CV95" s="608"/>
      <c r="CW95" s="609"/>
      <c r="CX95" s="607">
        <f>CX93*$C93</f>
        <v>0</v>
      </c>
      <c r="CY95" s="608"/>
      <c r="CZ95" s="608"/>
      <c r="DA95" s="609"/>
      <c r="DB95" s="607">
        <f>DB93*$C93</f>
        <v>0</v>
      </c>
      <c r="DC95" s="608"/>
      <c r="DD95" s="608"/>
      <c r="DE95" s="609"/>
      <c r="DF95" s="607">
        <f>DF93*$C93</f>
        <v>0</v>
      </c>
      <c r="DG95" s="608"/>
      <c r="DH95" s="608"/>
      <c r="DI95" s="609"/>
      <c r="DJ95" s="607">
        <f>DJ93*$C93</f>
        <v>0</v>
      </c>
      <c r="DK95" s="608"/>
      <c r="DL95" s="608"/>
      <c r="DM95" s="609"/>
      <c r="DN95" s="607">
        <f>DN93*$C93</f>
        <v>0</v>
      </c>
      <c r="DO95" s="608"/>
      <c r="DP95" s="608"/>
      <c r="DQ95" s="609"/>
      <c r="DR95" s="607">
        <f>DR93*$C93</f>
        <v>0</v>
      </c>
      <c r="DS95" s="608"/>
      <c r="DT95" s="608"/>
      <c r="DU95" s="609"/>
      <c r="DV95" s="607">
        <f>DV93*$C93</f>
        <v>0</v>
      </c>
      <c r="DW95" s="608"/>
      <c r="DX95" s="608"/>
      <c r="DY95" s="609"/>
      <c r="DZ95" s="607">
        <f>DZ93*$C93</f>
        <v>0</v>
      </c>
      <c r="EA95" s="608"/>
      <c r="EB95" s="608"/>
      <c r="EC95" s="609"/>
      <c r="ED95" s="607">
        <f>ED93*$C93</f>
        <v>0</v>
      </c>
      <c r="EE95" s="608"/>
      <c r="EF95" s="608"/>
      <c r="EG95" s="609"/>
      <c r="EH95" s="607">
        <f>EH93*$C93</f>
        <v>0</v>
      </c>
      <c r="EI95" s="608"/>
      <c r="EJ95" s="608"/>
      <c r="EK95" s="609"/>
      <c r="EL95" s="607">
        <f>EL93*$C93</f>
        <v>0</v>
      </c>
      <c r="EM95" s="608"/>
      <c r="EN95" s="608"/>
      <c r="EO95" s="609"/>
      <c r="EP95" s="607">
        <f>EP93*$C93</f>
        <v>0</v>
      </c>
      <c r="EQ95" s="608"/>
      <c r="ER95" s="608"/>
      <c r="ES95" s="609"/>
      <c r="ET95" s="607">
        <f>ET93*$C93</f>
        <v>0</v>
      </c>
      <c r="EU95" s="608"/>
      <c r="EV95" s="608"/>
      <c r="EW95" s="609"/>
      <c r="EX95" s="607">
        <f>EX93*$C93</f>
        <v>0</v>
      </c>
      <c r="EY95" s="608"/>
      <c r="EZ95" s="608"/>
      <c r="FA95" s="609"/>
      <c r="FB95" s="607">
        <f>FB93*$C93</f>
        <v>0</v>
      </c>
      <c r="FC95" s="608"/>
      <c r="FD95" s="608"/>
      <c r="FE95" s="609"/>
      <c r="FF95" s="607">
        <f>FF93*$C93</f>
        <v>0</v>
      </c>
      <c r="FG95" s="608"/>
      <c r="FH95" s="608"/>
      <c r="FI95" s="609"/>
      <c r="FJ95" s="607">
        <f>FJ93*$C93</f>
        <v>0</v>
      </c>
      <c r="FK95" s="608"/>
      <c r="FL95" s="608"/>
      <c r="FM95" s="609"/>
      <c r="FN95" s="607">
        <f>FN93*$C93</f>
        <v>0</v>
      </c>
      <c r="FO95" s="608"/>
      <c r="FP95" s="608"/>
      <c r="FQ95" s="609"/>
      <c r="FS95" s="449">
        <f>SUM(F95:FQ95)</f>
        <v>3203.66</v>
      </c>
      <c r="FU95" s="2">
        <f t="shared" si="1"/>
        <v>0</v>
      </c>
    </row>
    <row r="96" spans="1:177" ht="16.5" customHeight="1">
      <c r="A96" s="626">
        <v>29</v>
      </c>
      <c r="B96" s="615" t="str">
        <f>IF(A96&lt;&gt;0,INDEX(RESUMO!$A$10:$H$486,MATCH(A96,RESUMO!$A$10:$A$486,0),2),0)</f>
        <v>LIMPEZA FINAL</v>
      </c>
      <c r="C96" s="616">
        <f>IF(A96&lt;&gt;0,INDEX(RESUMO!$A$10:$H$486,MATCH(A96,RESUMO!$A$10:$A$486,0),5),0)</f>
        <v>1377.75</v>
      </c>
      <c r="D96" s="617">
        <f>IF(A96&lt;&gt;0,INDEX(RESUMO!$A$10:$H$486,MATCH(A96,RESUMO!$A$10:$A$486,0),8),0)</f>
        <v>7.0000000000000001E-3</v>
      </c>
      <c r="E96" s="617">
        <f>IF(A96&lt;&gt;0,INDEX(RESUMO!$A$10:$I$486,MATCH(A96,RESUMO!$A$10:$A$486,0),8),0)</f>
        <v>7.0000000000000001E-3</v>
      </c>
      <c r="F96" s="618"/>
      <c r="G96" s="619"/>
      <c r="H96" s="618"/>
      <c r="I96" s="619"/>
      <c r="J96" s="602"/>
      <c r="K96" s="603"/>
      <c r="L96" s="603"/>
      <c r="M96" s="604"/>
      <c r="N96" s="602"/>
      <c r="O96" s="603"/>
      <c r="P96" s="603"/>
      <c r="Q96" s="604"/>
      <c r="R96" s="602"/>
      <c r="S96" s="603"/>
      <c r="T96" s="603"/>
      <c r="U96" s="604"/>
      <c r="V96" s="602"/>
      <c r="W96" s="603"/>
      <c r="X96" s="603"/>
      <c r="Y96" s="604"/>
      <c r="Z96" s="602"/>
      <c r="AA96" s="603"/>
      <c r="AB96" s="603"/>
      <c r="AC96" s="604"/>
      <c r="AD96" s="602"/>
      <c r="AE96" s="603"/>
      <c r="AF96" s="603"/>
      <c r="AG96" s="604"/>
      <c r="AH96" s="602"/>
      <c r="AI96" s="603"/>
      <c r="AJ96" s="603"/>
      <c r="AK96" s="604"/>
      <c r="AL96" s="602"/>
      <c r="AM96" s="603"/>
      <c r="AN96" s="603"/>
      <c r="AO96" s="604"/>
      <c r="AP96" s="602"/>
      <c r="AQ96" s="603"/>
      <c r="AR96" s="603"/>
      <c r="AS96" s="604"/>
      <c r="AT96" s="602"/>
      <c r="AU96" s="603"/>
      <c r="AV96" s="603"/>
      <c r="AW96" s="604"/>
      <c r="AX96" s="602">
        <v>1</v>
      </c>
      <c r="AY96" s="603"/>
      <c r="AZ96" s="603"/>
      <c r="BA96" s="604"/>
      <c r="BB96" s="602"/>
      <c r="BC96" s="603"/>
      <c r="BD96" s="603"/>
      <c r="BE96" s="604"/>
      <c r="BF96" s="602"/>
      <c r="BG96" s="603"/>
      <c r="BH96" s="603"/>
      <c r="BI96" s="604"/>
      <c r="BJ96" s="602"/>
      <c r="BK96" s="603"/>
      <c r="BL96" s="603"/>
      <c r="BM96" s="604"/>
      <c r="BN96" s="602"/>
      <c r="BO96" s="603"/>
      <c r="BP96" s="603"/>
      <c r="BQ96" s="603"/>
      <c r="BR96" s="602"/>
      <c r="BS96" s="603"/>
      <c r="BT96" s="603"/>
      <c r="BU96" s="604"/>
      <c r="BV96" s="602"/>
      <c r="BW96" s="603"/>
      <c r="BX96" s="603"/>
      <c r="BY96" s="604"/>
      <c r="BZ96" s="603"/>
      <c r="CA96" s="603"/>
      <c r="CB96" s="603"/>
      <c r="CC96" s="604"/>
      <c r="CD96" s="602"/>
      <c r="CE96" s="603"/>
      <c r="CF96" s="603"/>
      <c r="CG96" s="604"/>
      <c r="CH96" s="602"/>
      <c r="CI96" s="603"/>
      <c r="CJ96" s="603"/>
      <c r="CK96" s="604"/>
      <c r="CL96" s="602"/>
      <c r="CM96" s="603"/>
      <c r="CN96" s="603"/>
      <c r="CO96" s="604"/>
      <c r="CP96" s="602"/>
      <c r="CQ96" s="603"/>
      <c r="CR96" s="603"/>
      <c r="CS96" s="604"/>
      <c r="CT96" s="602"/>
      <c r="CU96" s="603"/>
      <c r="CV96" s="603"/>
      <c r="CW96" s="604"/>
      <c r="CX96" s="602"/>
      <c r="CY96" s="603"/>
      <c r="CZ96" s="603"/>
      <c r="DA96" s="604"/>
      <c r="DB96" s="602"/>
      <c r="DC96" s="603"/>
      <c r="DD96" s="603"/>
      <c r="DE96" s="604"/>
      <c r="DF96" s="602"/>
      <c r="DG96" s="603"/>
      <c r="DH96" s="603"/>
      <c r="DI96" s="604"/>
      <c r="DJ96" s="602"/>
      <c r="DK96" s="603"/>
      <c r="DL96" s="603"/>
      <c r="DM96" s="604"/>
      <c r="DN96" s="602"/>
      <c r="DO96" s="603"/>
      <c r="DP96" s="603"/>
      <c r="DQ96" s="604"/>
      <c r="DR96" s="602"/>
      <c r="DS96" s="603"/>
      <c r="DT96" s="603"/>
      <c r="DU96" s="604"/>
      <c r="DV96" s="602"/>
      <c r="DW96" s="603"/>
      <c r="DX96" s="603"/>
      <c r="DY96" s="604"/>
      <c r="DZ96" s="602"/>
      <c r="EA96" s="603"/>
      <c r="EB96" s="603"/>
      <c r="EC96" s="604"/>
      <c r="ED96" s="602"/>
      <c r="EE96" s="603"/>
      <c r="EF96" s="603"/>
      <c r="EG96" s="604"/>
      <c r="EH96" s="602"/>
      <c r="EI96" s="603"/>
      <c r="EJ96" s="603"/>
      <c r="EK96" s="604"/>
      <c r="EL96" s="602"/>
      <c r="EM96" s="603"/>
      <c r="EN96" s="603"/>
      <c r="EO96" s="604"/>
      <c r="EP96" s="602"/>
      <c r="EQ96" s="603"/>
      <c r="ER96" s="603"/>
      <c r="ES96" s="604"/>
      <c r="ET96" s="602"/>
      <c r="EU96" s="603"/>
      <c r="EV96" s="603"/>
      <c r="EW96" s="604"/>
      <c r="EX96" s="602"/>
      <c r="EY96" s="603"/>
      <c r="EZ96" s="603"/>
      <c r="FA96" s="604"/>
      <c r="FB96" s="602"/>
      <c r="FC96" s="603"/>
      <c r="FD96" s="603"/>
      <c r="FE96" s="604"/>
      <c r="FF96" s="602"/>
      <c r="FG96" s="603"/>
      <c r="FH96" s="603"/>
      <c r="FI96" s="604"/>
      <c r="FJ96" s="602"/>
      <c r="FK96" s="603"/>
      <c r="FL96" s="603"/>
      <c r="FM96" s="604"/>
      <c r="FN96" s="602"/>
      <c r="FO96" s="603"/>
      <c r="FP96" s="603"/>
      <c r="FQ96" s="604"/>
      <c r="FS96" s="448">
        <f>SUM(F96:FQ96)</f>
        <v>1</v>
      </c>
      <c r="FU96" s="2"/>
    </row>
    <row r="97" spans="1:177" ht="12.95" customHeight="1">
      <c r="A97" s="626"/>
      <c r="B97" s="615"/>
      <c r="C97" s="616"/>
      <c r="D97" s="617"/>
      <c r="E97" s="617"/>
      <c r="F97" s="54"/>
      <c r="G97" s="56"/>
      <c r="H97" s="54"/>
      <c r="I97" s="56"/>
      <c r="J97" s="54"/>
      <c r="K97" s="55"/>
      <c r="L97" s="55"/>
      <c r="M97" s="55"/>
      <c r="N97" s="54"/>
      <c r="O97" s="55"/>
      <c r="P97" s="55"/>
      <c r="Q97" s="55"/>
      <c r="R97" s="54"/>
      <c r="S97" s="55"/>
      <c r="T97" s="55"/>
      <c r="U97" s="56"/>
      <c r="V97" s="54"/>
      <c r="W97" s="55"/>
      <c r="X97" s="55"/>
      <c r="Y97" s="56"/>
      <c r="Z97" s="54"/>
      <c r="AA97" s="55"/>
      <c r="AB97" s="55"/>
      <c r="AC97" s="56"/>
      <c r="AD97" s="54"/>
      <c r="AE97" s="55"/>
      <c r="AF97" s="55"/>
      <c r="AG97" s="56"/>
      <c r="AH97" s="54"/>
      <c r="AI97" s="55"/>
      <c r="AJ97" s="55"/>
      <c r="AK97" s="56"/>
      <c r="AL97" s="54"/>
      <c r="AM97" s="55"/>
      <c r="AN97" s="55"/>
      <c r="AO97" s="56"/>
      <c r="AP97" s="54"/>
      <c r="AQ97" s="55"/>
      <c r="AR97" s="55"/>
      <c r="AS97" s="56"/>
      <c r="AT97" s="54"/>
      <c r="AU97" s="55"/>
      <c r="AV97" s="55"/>
      <c r="AW97" s="56"/>
      <c r="AX97" s="54" t="s">
        <v>105</v>
      </c>
      <c r="AY97" s="55" t="s">
        <v>105</v>
      </c>
      <c r="AZ97" s="55" t="s">
        <v>105</v>
      </c>
      <c r="BA97" s="55" t="s">
        <v>105</v>
      </c>
      <c r="BB97" s="54"/>
      <c r="BC97" s="55"/>
      <c r="BD97" s="55"/>
      <c r="BE97" s="56"/>
      <c r="BF97" s="54"/>
      <c r="BG97" s="55"/>
      <c r="BH97" s="55"/>
      <c r="BI97" s="56"/>
      <c r="BJ97" s="54"/>
      <c r="BK97" s="55"/>
      <c r="BL97" s="55"/>
      <c r="BM97" s="56"/>
      <c r="BN97" s="54"/>
      <c r="BO97" s="55"/>
      <c r="BP97" s="55"/>
      <c r="BQ97" s="55"/>
      <c r="BR97" s="54"/>
      <c r="BS97" s="55"/>
      <c r="BT97" s="55"/>
      <c r="BU97" s="56"/>
      <c r="BV97" s="54"/>
      <c r="BW97" s="55"/>
      <c r="BX97" s="55"/>
      <c r="BY97" s="56"/>
      <c r="BZ97" s="55"/>
      <c r="CA97" s="55"/>
      <c r="CB97" s="55"/>
      <c r="CC97" s="56"/>
      <c r="CD97" s="54"/>
      <c r="CE97" s="55"/>
      <c r="CF97" s="55"/>
      <c r="CG97" s="56"/>
      <c r="CH97" s="54"/>
      <c r="CI97" s="55"/>
      <c r="CJ97" s="55"/>
      <c r="CK97" s="56"/>
      <c r="CL97" s="54"/>
      <c r="CM97" s="55"/>
      <c r="CN97" s="55"/>
      <c r="CO97" s="56"/>
      <c r="CP97" s="54"/>
      <c r="CQ97" s="55"/>
      <c r="CR97" s="55"/>
      <c r="CS97" s="56"/>
      <c r="CT97" s="54"/>
      <c r="CU97" s="55"/>
      <c r="CV97" s="55"/>
      <c r="CW97" s="56"/>
      <c r="CX97" s="54"/>
      <c r="CY97" s="55"/>
      <c r="CZ97" s="55"/>
      <c r="DA97" s="56"/>
      <c r="DB97" s="54"/>
      <c r="DC97" s="55"/>
      <c r="DD97" s="55"/>
      <c r="DE97" s="56"/>
      <c r="DF97" s="54"/>
      <c r="DG97" s="55"/>
      <c r="DH97" s="55"/>
      <c r="DI97" s="56"/>
      <c r="DJ97" s="54"/>
      <c r="DK97" s="55"/>
      <c r="DL97" s="55"/>
      <c r="DM97" s="56"/>
      <c r="DN97" s="54"/>
      <c r="DO97" s="55"/>
      <c r="DP97" s="55"/>
      <c r="DQ97" s="56"/>
      <c r="DR97" s="54"/>
      <c r="DS97" s="55"/>
      <c r="DT97" s="55"/>
      <c r="DU97" s="56"/>
      <c r="DV97" s="54"/>
      <c r="DW97" s="55"/>
      <c r="DX97" s="55"/>
      <c r="DY97" s="56"/>
      <c r="DZ97" s="54"/>
      <c r="EA97" s="55"/>
      <c r="EB97" s="55"/>
      <c r="EC97" s="56"/>
      <c r="ED97" s="54"/>
      <c r="EE97" s="55"/>
      <c r="EF97" s="55"/>
      <c r="EG97" s="56"/>
      <c r="EH97" s="54"/>
      <c r="EI97" s="55"/>
      <c r="EJ97" s="55"/>
      <c r="EK97" s="56"/>
      <c r="EL97" s="54"/>
      <c r="EM97" s="55"/>
      <c r="EN97" s="55"/>
      <c r="EO97" s="56"/>
      <c r="EP97" s="54"/>
      <c r="EQ97" s="55"/>
      <c r="ER97" s="55"/>
      <c r="ES97" s="56"/>
      <c r="ET97" s="54"/>
      <c r="EU97" s="55"/>
      <c r="EV97" s="55"/>
      <c r="EW97" s="56"/>
      <c r="EX97" s="54"/>
      <c r="EY97" s="55"/>
      <c r="EZ97" s="55"/>
      <c r="FA97" s="56"/>
      <c r="FB97" s="54"/>
      <c r="FC97" s="55"/>
      <c r="FD97" s="55"/>
      <c r="FE97" s="56"/>
      <c r="FF97" s="54"/>
      <c r="FG97" s="55"/>
      <c r="FH97" s="55"/>
      <c r="FI97" s="56"/>
      <c r="FJ97" s="54"/>
      <c r="FK97" s="55"/>
      <c r="FL97" s="55"/>
      <c r="FM97" s="56"/>
      <c r="FN97" s="54"/>
      <c r="FO97" s="55"/>
      <c r="FP97" s="55"/>
      <c r="FQ97" s="56"/>
      <c r="FS97" s="449"/>
      <c r="FU97" s="2"/>
    </row>
    <row r="98" spans="1:177" ht="16.5" customHeight="1">
      <c r="A98" s="626"/>
      <c r="B98" s="615"/>
      <c r="C98" s="616"/>
      <c r="D98" s="617"/>
      <c r="E98" s="617"/>
      <c r="F98" s="605">
        <f>F96*$C96</f>
        <v>0</v>
      </c>
      <c r="G98" s="606"/>
      <c r="H98" s="605">
        <f>H96*$C96</f>
        <v>0</v>
      </c>
      <c r="I98" s="606"/>
      <c r="J98" s="607">
        <f>J96*$C96</f>
        <v>0</v>
      </c>
      <c r="K98" s="608"/>
      <c r="L98" s="608"/>
      <c r="M98" s="609"/>
      <c r="N98" s="607">
        <f>N96*$C96</f>
        <v>0</v>
      </c>
      <c r="O98" s="608"/>
      <c r="P98" s="608"/>
      <c r="Q98" s="609"/>
      <c r="R98" s="607">
        <f>R96*$C96</f>
        <v>0</v>
      </c>
      <c r="S98" s="608"/>
      <c r="T98" s="608"/>
      <c r="U98" s="609"/>
      <c r="V98" s="607">
        <f>V96*$C96</f>
        <v>0</v>
      </c>
      <c r="W98" s="608"/>
      <c r="X98" s="608"/>
      <c r="Y98" s="609"/>
      <c r="Z98" s="607">
        <f>Z96*$C96</f>
        <v>0</v>
      </c>
      <c r="AA98" s="608"/>
      <c r="AB98" s="608"/>
      <c r="AC98" s="609"/>
      <c r="AD98" s="607">
        <f>AD96*$C96</f>
        <v>0</v>
      </c>
      <c r="AE98" s="608"/>
      <c r="AF98" s="608"/>
      <c r="AG98" s="609"/>
      <c r="AH98" s="607">
        <f>AH96*$C96</f>
        <v>0</v>
      </c>
      <c r="AI98" s="608"/>
      <c r="AJ98" s="608"/>
      <c r="AK98" s="609"/>
      <c r="AL98" s="607">
        <f>AL96*$C96</f>
        <v>0</v>
      </c>
      <c r="AM98" s="608"/>
      <c r="AN98" s="608"/>
      <c r="AO98" s="609"/>
      <c r="AP98" s="607">
        <f>AP96*$C96</f>
        <v>0</v>
      </c>
      <c r="AQ98" s="608"/>
      <c r="AR98" s="608"/>
      <c r="AS98" s="609"/>
      <c r="AT98" s="607">
        <f>AT96*$C96</f>
        <v>0</v>
      </c>
      <c r="AU98" s="608"/>
      <c r="AV98" s="608"/>
      <c r="AW98" s="609"/>
      <c r="AX98" s="607">
        <f>AX96*$C96</f>
        <v>1377.75</v>
      </c>
      <c r="AY98" s="608"/>
      <c r="AZ98" s="608"/>
      <c r="BA98" s="609"/>
      <c r="BB98" s="607">
        <f>BB96*$C96</f>
        <v>0</v>
      </c>
      <c r="BC98" s="608"/>
      <c r="BD98" s="608"/>
      <c r="BE98" s="609"/>
      <c r="BF98" s="607">
        <f>BF96*$C96</f>
        <v>0</v>
      </c>
      <c r="BG98" s="608"/>
      <c r="BH98" s="608"/>
      <c r="BI98" s="609"/>
      <c r="BJ98" s="607">
        <f>BJ96*$C96</f>
        <v>0</v>
      </c>
      <c r="BK98" s="608"/>
      <c r="BL98" s="608"/>
      <c r="BM98" s="609"/>
      <c r="BN98" s="607">
        <f>BN96*$C96</f>
        <v>0</v>
      </c>
      <c r="BO98" s="608"/>
      <c r="BP98" s="608"/>
      <c r="BQ98" s="608"/>
      <c r="BR98" s="607">
        <f>BR96*$C96</f>
        <v>0</v>
      </c>
      <c r="BS98" s="608"/>
      <c r="BT98" s="608"/>
      <c r="BU98" s="609"/>
      <c r="BV98" s="607">
        <f>BV96*$C96</f>
        <v>0</v>
      </c>
      <c r="BW98" s="608"/>
      <c r="BX98" s="608"/>
      <c r="BY98" s="609"/>
      <c r="BZ98" s="608">
        <f>BZ96*$C96</f>
        <v>0</v>
      </c>
      <c r="CA98" s="608"/>
      <c r="CB98" s="608"/>
      <c r="CC98" s="609"/>
      <c r="CD98" s="607">
        <f>CD96*$C96</f>
        <v>0</v>
      </c>
      <c r="CE98" s="608"/>
      <c r="CF98" s="608"/>
      <c r="CG98" s="609"/>
      <c r="CH98" s="607">
        <f>CH96*$C96</f>
        <v>0</v>
      </c>
      <c r="CI98" s="608"/>
      <c r="CJ98" s="608"/>
      <c r="CK98" s="609"/>
      <c r="CL98" s="607">
        <f>CL96*$C96</f>
        <v>0</v>
      </c>
      <c r="CM98" s="608"/>
      <c r="CN98" s="608"/>
      <c r="CO98" s="609"/>
      <c r="CP98" s="607">
        <f>CP96*$C96</f>
        <v>0</v>
      </c>
      <c r="CQ98" s="608"/>
      <c r="CR98" s="608"/>
      <c r="CS98" s="609"/>
      <c r="CT98" s="607">
        <f>CT96*$C96</f>
        <v>0</v>
      </c>
      <c r="CU98" s="608"/>
      <c r="CV98" s="608"/>
      <c r="CW98" s="609"/>
      <c r="CX98" s="607">
        <f>CX96*$C96</f>
        <v>0</v>
      </c>
      <c r="CY98" s="608"/>
      <c r="CZ98" s="608"/>
      <c r="DA98" s="609"/>
      <c r="DB98" s="607">
        <f>DB96*$C96</f>
        <v>0</v>
      </c>
      <c r="DC98" s="608"/>
      <c r="DD98" s="608"/>
      <c r="DE98" s="609"/>
      <c r="DF98" s="607">
        <f>DF96*$C96</f>
        <v>0</v>
      </c>
      <c r="DG98" s="608"/>
      <c r="DH98" s="608"/>
      <c r="DI98" s="609"/>
      <c r="DJ98" s="607">
        <f>DJ96*$C96</f>
        <v>0</v>
      </c>
      <c r="DK98" s="608"/>
      <c r="DL98" s="608"/>
      <c r="DM98" s="609"/>
      <c r="DN98" s="607">
        <f>DN96*$C96</f>
        <v>0</v>
      </c>
      <c r="DO98" s="608"/>
      <c r="DP98" s="608"/>
      <c r="DQ98" s="609"/>
      <c r="DR98" s="607">
        <f>DR96*$C96</f>
        <v>0</v>
      </c>
      <c r="DS98" s="608"/>
      <c r="DT98" s="608"/>
      <c r="DU98" s="609"/>
      <c r="DV98" s="607">
        <f>DV96*$C96</f>
        <v>0</v>
      </c>
      <c r="DW98" s="608"/>
      <c r="DX98" s="608"/>
      <c r="DY98" s="609"/>
      <c r="DZ98" s="607">
        <f>DZ96*$C96</f>
        <v>0</v>
      </c>
      <c r="EA98" s="608"/>
      <c r="EB98" s="608"/>
      <c r="EC98" s="609"/>
      <c r="ED98" s="607">
        <f>ED96*$C96</f>
        <v>0</v>
      </c>
      <c r="EE98" s="608"/>
      <c r="EF98" s="608"/>
      <c r="EG98" s="609"/>
      <c r="EH98" s="607">
        <f>EH96*$C96</f>
        <v>0</v>
      </c>
      <c r="EI98" s="608"/>
      <c r="EJ98" s="608"/>
      <c r="EK98" s="609"/>
      <c r="EL98" s="607">
        <f>EL96*$C96</f>
        <v>0</v>
      </c>
      <c r="EM98" s="608"/>
      <c r="EN98" s="608"/>
      <c r="EO98" s="609"/>
      <c r="EP98" s="607">
        <f>EP96*$C96</f>
        <v>0</v>
      </c>
      <c r="EQ98" s="608"/>
      <c r="ER98" s="608"/>
      <c r="ES98" s="609"/>
      <c r="ET98" s="607">
        <f>ET96*$C96</f>
        <v>0</v>
      </c>
      <c r="EU98" s="608"/>
      <c r="EV98" s="608"/>
      <c r="EW98" s="609"/>
      <c r="EX98" s="607">
        <f>EX96*$C96</f>
        <v>0</v>
      </c>
      <c r="EY98" s="608"/>
      <c r="EZ98" s="608"/>
      <c r="FA98" s="609"/>
      <c r="FB98" s="607">
        <f>FB96*$C96</f>
        <v>0</v>
      </c>
      <c r="FC98" s="608"/>
      <c r="FD98" s="608"/>
      <c r="FE98" s="609"/>
      <c r="FF98" s="607">
        <f>FF96*$C96</f>
        <v>0</v>
      </c>
      <c r="FG98" s="608"/>
      <c r="FH98" s="608"/>
      <c r="FI98" s="609"/>
      <c r="FJ98" s="607">
        <f>FJ96*$C96</f>
        <v>0</v>
      </c>
      <c r="FK98" s="608"/>
      <c r="FL98" s="608"/>
      <c r="FM98" s="609"/>
      <c r="FN98" s="607">
        <f>FN96*$C96</f>
        <v>0</v>
      </c>
      <c r="FO98" s="608"/>
      <c r="FP98" s="608"/>
      <c r="FQ98" s="609"/>
      <c r="FS98" s="456">
        <f>SUM(F98:FQ98)</f>
        <v>1377.75</v>
      </c>
      <c r="FU98" s="2">
        <f t="shared" si="1"/>
        <v>0</v>
      </c>
    </row>
    <row r="99" spans="1:177" hidden="1">
      <c r="A99" s="626">
        <v>28</v>
      </c>
      <c r="B99" s="644"/>
      <c r="C99" s="647"/>
      <c r="D99" s="650"/>
      <c r="E99" s="650"/>
      <c r="F99" s="618"/>
      <c r="G99" s="619"/>
      <c r="H99" s="618"/>
      <c r="I99" s="619"/>
      <c r="J99" s="618"/>
      <c r="K99" s="624"/>
      <c r="L99" s="624"/>
      <c r="M99" s="619"/>
      <c r="N99" s="618"/>
      <c r="O99" s="624"/>
      <c r="P99" s="624"/>
      <c r="Q99" s="619"/>
      <c r="R99" s="618"/>
      <c r="S99" s="624"/>
      <c r="T99" s="624"/>
      <c r="U99" s="619"/>
      <c r="V99" s="618"/>
      <c r="W99" s="624"/>
      <c r="X99" s="624"/>
      <c r="Y99" s="619"/>
      <c r="Z99" s="618"/>
      <c r="AA99" s="624"/>
      <c r="AB99" s="624"/>
      <c r="AC99" s="619"/>
      <c r="AD99" s="618"/>
      <c r="AE99" s="624"/>
      <c r="AF99" s="624"/>
      <c r="AG99" s="619"/>
      <c r="AH99" s="618"/>
      <c r="AI99" s="624"/>
      <c r="AJ99" s="624"/>
      <c r="AK99" s="619"/>
      <c r="AL99" s="618"/>
      <c r="AM99" s="624"/>
      <c r="AN99" s="624"/>
      <c r="AO99" s="619"/>
      <c r="AP99" s="618"/>
      <c r="AQ99" s="624"/>
      <c r="AR99" s="624"/>
      <c r="AS99" s="619"/>
      <c r="AT99" s="618"/>
      <c r="AU99" s="624"/>
      <c r="AV99" s="624"/>
      <c r="AW99" s="619"/>
      <c r="AX99" s="618"/>
      <c r="AY99" s="624"/>
      <c r="AZ99" s="624"/>
      <c r="BA99" s="619"/>
      <c r="BB99" s="618"/>
      <c r="BC99" s="624"/>
      <c r="BD99" s="624"/>
      <c r="BE99" s="619"/>
      <c r="BF99" s="618"/>
      <c r="BG99" s="624"/>
      <c r="BH99" s="624"/>
      <c r="BI99" s="619"/>
      <c r="BJ99" s="618"/>
      <c r="BK99" s="624"/>
      <c r="BL99" s="624"/>
      <c r="BM99" s="619"/>
      <c r="BN99" s="618"/>
      <c r="BO99" s="624"/>
      <c r="BP99" s="624"/>
      <c r="BQ99" s="619"/>
      <c r="BR99" s="618"/>
      <c r="BS99" s="624"/>
      <c r="BT99" s="624"/>
      <c r="BU99" s="619"/>
      <c r="BV99" s="618"/>
      <c r="BW99" s="624"/>
      <c r="BX99" s="624"/>
      <c r="BY99" s="619"/>
      <c r="BZ99" s="624"/>
      <c r="CA99" s="624"/>
      <c r="CB99" s="624"/>
      <c r="CC99" s="619"/>
      <c r="CD99" s="618"/>
      <c r="CE99" s="624"/>
      <c r="CF99" s="624"/>
      <c r="CG99" s="619"/>
      <c r="CH99" s="618"/>
      <c r="CI99" s="624"/>
      <c r="CJ99" s="624"/>
      <c r="CK99" s="619"/>
      <c r="CL99" s="618"/>
      <c r="CM99" s="624"/>
      <c r="CN99" s="624"/>
      <c r="CO99" s="619"/>
      <c r="CP99" s="618"/>
      <c r="CQ99" s="624"/>
      <c r="CR99" s="624"/>
      <c r="CS99" s="619"/>
      <c r="CT99" s="618"/>
      <c r="CU99" s="624"/>
      <c r="CV99" s="624"/>
      <c r="CW99" s="619"/>
      <c r="CX99" s="618"/>
      <c r="CY99" s="624"/>
      <c r="CZ99" s="624"/>
      <c r="DA99" s="619"/>
      <c r="DB99" s="618"/>
      <c r="DC99" s="624"/>
      <c r="DD99" s="624"/>
      <c r="DE99" s="619"/>
      <c r="DF99" s="618"/>
      <c r="DG99" s="624"/>
      <c r="DH99" s="624"/>
      <c r="DI99" s="619"/>
      <c r="DJ99" s="618"/>
      <c r="DK99" s="624"/>
      <c r="DL99" s="624"/>
      <c r="DM99" s="619"/>
      <c r="DN99" s="618"/>
      <c r="DO99" s="624"/>
      <c r="DP99" s="624"/>
      <c r="DQ99" s="619"/>
      <c r="DR99" s="618"/>
      <c r="DS99" s="624"/>
      <c r="DT99" s="624"/>
      <c r="DU99" s="619"/>
      <c r="DV99" s="618"/>
      <c r="DW99" s="624"/>
      <c r="DX99" s="624"/>
      <c r="DY99" s="619"/>
      <c r="DZ99" s="618"/>
      <c r="EA99" s="624"/>
      <c r="EB99" s="624"/>
      <c r="EC99" s="619"/>
      <c r="ED99" s="618"/>
      <c r="EE99" s="624"/>
      <c r="EF99" s="624"/>
      <c r="EG99" s="619"/>
      <c r="EH99" s="618"/>
      <c r="EI99" s="624"/>
      <c r="EJ99" s="624"/>
      <c r="EK99" s="619"/>
      <c r="EL99" s="618"/>
      <c r="EM99" s="624"/>
      <c r="EN99" s="624"/>
      <c r="EO99" s="619"/>
      <c r="EP99" s="618"/>
      <c r="EQ99" s="624"/>
      <c r="ER99" s="624"/>
      <c r="ES99" s="619"/>
      <c r="ET99" s="618"/>
      <c r="EU99" s="624"/>
      <c r="EV99" s="624"/>
      <c r="EW99" s="619"/>
      <c r="EX99" s="618"/>
      <c r="EY99" s="624"/>
      <c r="EZ99" s="624"/>
      <c r="FA99" s="619"/>
      <c r="FB99" s="618"/>
      <c r="FC99" s="624"/>
      <c r="FD99" s="624"/>
      <c r="FE99" s="619"/>
      <c r="FF99" s="618"/>
      <c r="FG99" s="624"/>
      <c r="FH99" s="624"/>
      <c r="FI99" s="619"/>
      <c r="FJ99" s="618"/>
      <c r="FK99" s="624"/>
      <c r="FL99" s="624"/>
      <c r="FM99" s="619"/>
      <c r="FN99" s="618"/>
      <c r="FO99" s="624"/>
      <c r="FP99" s="624"/>
      <c r="FQ99" s="619"/>
      <c r="FS99" s="448">
        <f>SUM(F99:FQ99)</f>
        <v>0</v>
      </c>
      <c r="FU99" s="2">
        <f t="shared" si="1"/>
        <v>0</v>
      </c>
    </row>
    <row r="100" spans="1:177" hidden="1">
      <c r="A100" s="626"/>
      <c r="B100" s="645"/>
      <c r="C100" s="648"/>
      <c r="D100" s="651"/>
      <c r="E100" s="651"/>
      <c r="F100" s="54"/>
      <c r="G100" s="56"/>
      <c r="H100" s="54"/>
      <c r="I100" s="56"/>
      <c r="J100" s="54"/>
      <c r="K100" s="55"/>
      <c r="L100" s="55"/>
      <c r="M100" s="56"/>
      <c r="N100" s="54"/>
      <c r="O100" s="55"/>
      <c r="P100" s="55"/>
      <c r="Q100" s="56"/>
      <c r="R100" s="54"/>
      <c r="S100" s="55"/>
      <c r="T100" s="55"/>
      <c r="U100" s="56"/>
      <c r="V100" s="54"/>
      <c r="W100" s="55"/>
      <c r="X100" s="55"/>
      <c r="Y100" s="56"/>
      <c r="Z100" s="54"/>
      <c r="AA100" s="55"/>
      <c r="AB100" s="55"/>
      <c r="AC100" s="56"/>
      <c r="AD100" s="54"/>
      <c r="AE100" s="55"/>
      <c r="AF100" s="55"/>
      <c r="AG100" s="56"/>
      <c r="AH100" s="54"/>
      <c r="AI100" s="55"/>
      <c r="AJ100" s="55"/>
      <c r="AK100" s="56"/>
      <c r="AL100" s="54"/>
      <c r="AM100" s="55"/>
      <c r="AN100" s="55"/>
      <c r="AO100" s="56"/>
      <c r="AP100" s="54"/>
      <c r="AQ100" s="55"/>
      <c r="AR100" s="55"/>
      <c r="AS100" s="56"/>
      <c r="AT100" s="54"/>
      <c r="AU100" s="55"/>
      <c r="AV100" s="55"/>
      <c r="AW100" s="56"/>
      <c r="AX100" s="54"/>
      <c r="AY100" s="55"/>
      <c r="AZ100" s="55"/>
      <c r="BA100" s="56"/>
      <c r="BB100" s="54"/>
      <c r="BC100" s="55"/>
      <c r="BD100" s="55"/>
      <c r="BE100" s="56"/>
      <c r="BF100" s="54"/>
      <c r="BG100" s="55"/>
      <c r="BH100" s="55"/>
      <c r="BI100" s="56"/>
      <c r="BJ100" s="54"/>
      <c r="BK100" s="55"/>
      <c r="BL100" s="55"/>
      <c r="BM100" s="56"/>
      <c r="BN100" s="54"/>
      <c r="BO100" s="55"/>
      <c r="BP100" s="55"/>
      <c r="BQ100" s="55"/>
      <c r="BR100" s="54"/>
      <c r="BS100" s="55"/>
      <c r="BT100" s="55"/>
      <c r="BU100" s="56"/>
      <c r="BV100" s="54"/>
      <c r="BW100" s="55"/>
      <c r="BX100" s="55"/>
      <c r="BY100" s="56"/>
      <c r="BZ100" s="55"/>
      <c r="CA100" s="55"/>
      <c r="CB100" s="55"/>
      <c r="CC100" s="56"/>
      <c r="CD100" s="54"/>
      <c r="CE100" s="55"/>
      <c r="CF100" s="55"/>
      <c r="CG100" s="56"/>
      <c r="CH100" s="54"/>
      <c r="CI100" s="55"/>
      <c r="CJ100" s="55"/>
      <c r="CK100" s="56"/>
      <c r="CL100" s="54"/>
      <c r="CM100" s="55"/>
      <c r="CN100" s="55"/>
      <c r="CO100" s="56"/>
      <c r="CP100" s="54"/>
      <c r="CQ100" s="55"/>
      <c r="CR100" s="55"/>
      <c r="CS100" s="56"/>
      <c r="CT100" s="54"/>
      <c r="CU100" s="55"/>
      <c r="CV100" s="55"/>
      <c r="CW100" s="56"/>
      <c r="CX100" s="54"/>
      <c r="CY100" s="55"/>
      <c r="CZ100" s="55"/>
      <c r="DA100" s="56"/>
      <c r="DB100" s="54"/>
      <c r="DC100" s="55"/>
      <c r="DD100" s="55"/>
      <c r="DE100" s="56"/>
      <c r="DF100" s="54"/>
      <c r="DG100" s="55"/>
      <c r="DH100" s="55"/>
      <c r="DI100" s="56"/>
      <c r="DJ100" s="54"/>
      <c r="DK100" s="55"/>
      <c r="DL100" s="55"/>
      <c r="DM100" s="56"/>
      <c r="DN100" s="54"/>
      <c r="DO100" s="55"/>
      <c r="DP100" s="55"/>
      <c r="DQ100" s="56"/>
      <c r="DR100" s="54"/>
      <c r="DS100" s="55"/>
      <c r="DT100" s="55"/>
      <c r="DU100" s="56"/>
      <c r="DV100" s="54"/>
      <c r="DW100" s="55"/>
      <c r="DX100" s="55"/>
      <c r="DY100" s="56"/>
      <c r="DZ100" s="54"/>
      <c r="EA100" s="55"/>
      <c r="EB100" s="55"/>
      <c r="EC100" s="56"/>
      <c r="ED100" s="54"/>
      <c r="EE100" s="55"/>
      <c r="EF100" s="55"/>
      <c r="EG100" s="56"/>
      <c r="EH100" s="54"/>
      <c r="EI100" s="55"/>
      <c r="EJ100" s="55"/>
      <c r="EK100" s="56"/>
      <c r="EL100" s="54"/>
      <c r="EM100" s="55"/>
      <c r="EN100" s="55"/>
      <c r="EO100" s="56"/>
      <c r="EP100" s="54"/>
      <c r="EQ100" s="55"/>
      <c r="ER100" s="55"/>
      <c r="ES100" s="56"/>
      <c r="ET100" s="54"/>
      <c r="EU100" s="55"/>
      <c r="EV100" s="55"/>
      <c r="EW100" s="56"/>
      <c r="EX100" s="54"/>
      <c r="EY100" s="55"/>
      <c r="EZ100" s="55"/>
      <c r="FA100" s="56"/>
      <c r="FB100" s="54"/>
      <c r="FC100" s="55"/>
      <c r="FD100" s="55"/>
      <c r="FE100" s="56"/>
      <c r="FF100" s="54"/>
      <c r="FG100" s="55"/>
      <c r="FH100" s="55"/>
      <c r="FI100" s="56"/>
      <c r="FJ100" s="54"/>
      <c r="FK100" s="55"/>
      <c r="FL100" s="55"/>
      <c r="FM100" s="56"/>
      <c r="FN100" s="54"/>
      <c r="FO100" s="55"/>
      <c r="FP100" s="55"/>
      <c r="FQ100" s="56"/>
      <c r="FS100" s="449"/>
      <c r="FU100" s="2">
        <f t="shared" si="1"/>
        <v>0</v>
      </c>
    </row>
    <row r="101" spans="1:177" hidden="1">
      <c r="A101" s="626"/>
      <c r="B101" s="646"/>
      <c r="C101" s="649"/>
      <c r="D101" s="652"/>
      <c r="E101" s="652"/>
      <c r="F101" s="605">
        <f>F99*$C99</f>
        <v>0</v>
      </c>
      <c r="G101" s="606"/>
      <c r="H101" s="605">
        <f>H99*$C99</f>
        <v>0</v>
      </c>
      <c r="I101" s="606"/>
      <c r="J101" s="605">
        <f>J99*$C99</f>
        <v>0</v>
      </c>
      <c r="K101" s="625"/>
      <c r="L101" s="625"/>
      <c r="M101" s="606"/>
      <c r="N101" s="605">
        <f>N99*$C99</f>
        <v>0</v>
      </c>
      <c r="O101" s="625"/>
      <c r="P101" s="625"/>
      <c r="Q101" s="606"/>
      <c r="R101" s="605">
        <f>R99*$C99</f>
        <v>0</v>
      </c>
      <c r="S101" s="625"/>
      <c r="T101" s="625"/>
      <c r="U101" s="606"/>
      <c r="V101" s="605">
        <f>V99*$C99</f>
        <v>0</v>
      </c>
      <c r="W101" s="625"/>
      <c r="X101" s="625"/>
      <c r="Y101" s="606"/>
      <c r="Z101" s="605">
        <f>Z99*$C99</f>
        <v>0</v>
      </c>
      <c r="AA101" s="625"/>
      <c r="AB101" s="625"/>
      <c r="AC101" s="606"/>
      <c r="AD101" s="605">
        <f>AD99*$C99</f>
        <v>0</v>
      </c>
      <c r="AE101" s="625"/>
      <c r="AF101" s="625"/>
      <c r="AG101" s="606"/>
      <c r="AH101" s="605">
        <f>AH99*$C99</f>
        <v>0</v>
      </c>
      <c r="AI101" s="625"/>
      <c r="AJ101" s="625"/>
      <c r="AK101" s="606"/>
      <c r="AL101" s="605">
        <f>AL99*$C99</f>
        <v>0</v>
      </c>
      <c r="AM101" s="625"/>
      <c r="AN101" s="625"/>
      <c r="AO101" s="606"/>
      <c r="AP101" s="605">
        <f>AP99*$C99</f>
        <v>0</v>
      </c>
      <c r="AQ101" s="625"/>
      <c r="AR101" s="625"/>
      <c r="AS101" s="606"/>
      <c r="AT101" s="605">
        <f>AT99*$C99</f>
        <v>0</v>
      </c>
      <c r="AU101" s="625"/>
      <c r="AV101" s="625"/>
      <c r="AW101" s="606"/>
      <c r="AX101" s="605">
        <f>AX99*$C99</f>
        <v>0</v>
      </c>
      <c r="AY101" s="625"/>
      <c r="AZ101" s="625"/>
      <c r="BA101" s="606"/>
      <c r="BB101" s="605">
        <f>BB99*$C99</f>
        <v>0</v>
      </c>
      <c r="BC101" s="625"/>
      <c r="BD101" s="625"/>
      <c r="BE101" s="606"/>
      <c r="BF101" s="605">
        <f>BF99*$C99</f>
        <v>0</v>
      </c>
      <c r="BG101" s="625"/>
      <c r="BH101" s="625"/>
      <c r="BI101" s="606"/>
      <c r="BJ101" s="605">
        <f>BJ99*$C99</f>
        <v>0</v>
      </c>
      <c r="BK101" s="625"/>
      <c r="BL101" s="625"/>
      <c r="BM101" s="606"/>
      <c r="BN101" s="605">
        <f>BN99*$C99</f>
        <v>0</v>
      </c>
      <c r="BO101" s="625"/>
      <c r="BP101" s="625"/>
      <c r="BQ101" s="606"/>
      <c r="BR101" s="605">
        <f>BR99*$C99</f>
        <v>0</v>
      </c>
      <c r="BS101" s="625"/>
      <c r="BT101" s="625"/>
      <c r="BU101" s="606"/>
      <c r="BV101" s="605">
        <f>BV99*$C99</f>
        <v>0</v>
      </c>
      <c r="BW101" s="625"/>
      <c r="BX101" s="625"/>
      <c r="BY101" s="606"/>
      <c r="BZ101" s="625">
        <f>BZ99*$C99</f>
        <v>0</v>
      </c>
      <c r="CA101" s="625"/>
      <c r="CB101" s="625"/>
      <c r="CC101" s="606"/>
      <c r="CD101" s="605">
        <f>CD99*$C99</f>
        <v>0</v>
      </c>
      <c r="CE101" s="625"/>
      <c r="CF101" s="625"/>
      <c r="CG101" s="606"/>
      <c r="CH101" s="605">
        <f>CH99*$C99</f>
        <v>0</v>
      </c>
      <c r="CI101" s="625"/>
      <c r="CJ101" s="625"/>
      <c r="CK101" s="606"/>
      <c r="CL101" s="605">
        <f>CL99*$C99</f>
        <v>0</v>
      </c>
      <c r="CM101" s="625"/>
      <c r="CN101" s="625"/>
      <c r="CO101" s="606"/>
      <c r="CP101" s="605">
        <f>CP99*$C99</f>
        <v>0</v>
      </c>
      <c r="CQ101" s="625"/>
      <c r="CR101" s="625"/>
      <c r="CS101" s="606"/>
      <c r="CT101" s="605">
        <f>CT99*$C99</f>
        <v>0</v>
      </c>
      <c r="CU101" s="625"/>
      <c r="CV101" s="625"/>
      <c r="CW101" s="606"/>
      <c r="CX101" s="605">
        <f>CX99*$C99</f>
        <v>0</v>
      </c>
      <c r="CY101" s="625"/>
      <c r="CZ101" s="625"/>
      <c r="DA101" s="606"/>
      <c r="DB101" s="605">
        <f>DB99*$C99</f>
        <v>0</v>
      </c>
      <c r="DC101" s="625"/>
      <c r="DD101" s="625"/>
      <c r="DE101" s="606"/>
      <c r="DF101" s="605">
        <f>DF99*$C99</f>
        <v>0</v>
      </c>
      <c r="DG101" s="625"/>
      <c r="DH101" s="625"/>
      <c r="DI101" s="606"/>
      <c r="DJ101" s="605">
        <f>DJ99*$C99</f>
        <v>0</v>
      </c>
      <c r="DK101" s="625"/>
      <c r="DL101" s="625"/>
      <c r="DM101" s="606"/>
      <c r="DN101" s="605">
        <f>DN99*$C99</f>
        <v>0</v>
      </c>
      <c r="DO101" s="625"/>
      <c r="DP101" s="625"/>
      <c r="DQ101" s="606"/>
      <c r="DR101" s="605">
        <f>DR99*$C99</f>
        <v>0</v>
      </c>
      <c r="DS101" s="625"/>
      <c r="DT101" s="625"/>
      <c r="DU101" s="606"/>
      <c r="DV101" s="605">
        <f>DV99*$C99</f>
        <v>0</v>
      </c>
      <c r="DW101" s="625"/>
      <c r="DX101" s="625"/>
      <c r="DY101" s="606"/>
      <c r="DZ101" s="605">
        <f>DZ99*$C99</f>
        <v>0</v>
      </c>
      <c r="EA101" s="625"/>
      <c r="EB101" s="625"/>
      <c r="EC101" s="606"/>
      <c r="ED101" s="605">
        <f>ED99*$C99</f>
        <v>0</v>
      </c>
      <c r="EE101" s="625"/>
      <c r="EF101" s="625"/>
      <c r="EG101" s="606"/>
      <c r="EH101" s="605">
        <f>EH99*$C99</f>
        <v>0</v>
      </c>
      <c r="EI101" s="625"/>
      <c r="EJ101" s="625"/>
      <c r="EK101" s="606"/>
      <c r="EL101" s="605">
        <f>EL99*$C99</f>
        <v>0</v>
      </c>
      <c r="EM101" s="625"/>
      <c r="EN101" s="625"/>
      <c r="EO101" s="606"/>
      <c r="EP101" s="605">
        <f>EP99*$C99</f>
        <v>0</v>
      </c>
      <c r="EQ101" s="625"/>
      <c r="ER101" s="625"/>
      <c r="ES101" s="606"/>
      <c r="ET101" s="605">
        <f>ET99*$C99</f>
        <v>0</v>
      </c>
      <c r="EU101" s="625"/>
      <c r="EV101" s="625"/>
      <c r="EW101" s="606"/>
      <c r="EX101" s="605">
        <f>EX99*$C99</f>
        <v>0</v>
      </c>
      <c r="EY101" s="625"/>
      <c r="EZ101" s="625"/>
      <c r="FA101" s="606"/>
      <c r="FB101" s="605">
        <f>FB99*$C99</f>
        <v>0</v>
      </c>
      <c r="FC101" s="625"/>
      <c r="FD101" s="625"/>
      <c r="FE101" s="606"/>
      <c r="FF101" s="605">
        <f>FF99*$C99</f>
        <v>0</v>
      </c>
      <c r="FG101" s="625"/>
      <c r="FH101" s="625"/>
      <c r="FI101" s="606"/>
      <c r="FJ101" s="605">
        <f>FJ99*$C99</f>
        <v>0</v>
      </c>
      <c r="FK101" s="625"/>
      <c r="FL101" s="625"/>
      <c r="FM101" s="606"/>
      <c r="FN101" s="605">
        <f>FN99*$C99</f>
        <v>0</v>
      </c>
      <c r="FO101" s="625"/>
      <c r="FP101" s="625"/>
      <c r="FQ101" s="606"/>
      <c r="FS101" s="449">
        <f>SUM(F101:FQ101)</f>
        <v>0</v>
      </c>
      <c r="FU101" s="2">
        <f t="shared" si="1"/>
        <v>0</v>
      </c>
    </row>
    <row r="102" spans="1:177">
      <c r="A102" s="149"/>
      <c r="B102" s="21"/>
      <c r="C102" s="477"/>
      <c r="D102" s="104"/>
      <c r="E102" s="104"/>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c r="BJ102" s="41"/>
      <c r="BK102" s="41"/>
      <c r="BL102" s="41"/>
      <c r="BM102" s="41"/>
      <c r="BN102" s="41"/>
      <c r="BO102" s="41"/>
      <c r="BP102" s="41"/>
      <c r="BQ102" s="41"/>
      <c r="BR102" s="41"/>
      <c r="BS102" s="41"/>
      <c r="BT102" s="41"/>
      <c r="BU102" s="41"/>
      <c r="BV102" s="41"/>
      <c r="BW102" s="41"/>
      <c r="BX102" s="41"/>
      <c r="BY102" s="291"/>
      <c r="BZ102" s="41"/>
      <c r="CA102" s="41"/>
      <c r="CB102" s="41"/>
      <c r="CC102" s="41"/>
      <c r="CD102" s="41"/>
      <c r="CE102" s="41"/>
      <c r="CF102" s="41"/>
      <c r="CG102" s="41"/>
      <c r="CH102" s="41"/>
      <c r="CI102" s="41"/>
      <c r="CJ102" s="41"/>
      <c r="CK102" s="41"/>
      <c r="CL102" s="41"/>
      <c r="CM102" s="41"/>
      <c r="CN102" s="41"/>
      <c r="CO102" s="41"/>
      <c r="CP102" s="41"/>
      <c r="CQ102" s="41"/>
      <c r="CR102" s="41"/>
      <c r="CS102" s="41"/>
      <c r="CT102" s="41"/>
      <c r="CU102" s="41"/>
      <c r="CV102" s="41"/>
      <c r="CW102" s="41"/>
      <c r="CX102" s="41"/>
      <c r="CY102" s="41"/>
      <c r="CZ102" s="41"/>
      <c r="DA102" s="41"/>
      <c r="DB102" s="41"/>
      <c r="DC102" s="41"/>
      <c r="DD102" s="41"/>
      <c r="DE102" s="41"/>
      <c r="DF102" s="41"/>
      <c r="DG102" s="41"/>
      <c r="DH102" s="41"/>
      <c r="DI102" s="41"/>
      <c r="DJ102" s="41"/>
      <c r="DK102" s="41"/>
      <c r="DL102" s="41"/>
      <c r="DM102" s="41"/>
      <c r="DN102" s="41"/>
      <c r="DO102" s="41"/>
      <c r="DP102" s="41"/>
      <c r="DQ102" s="41"/>
      <c r="DR102" s="41"/>
      <c r="DS102" s="41"/>
      <c r="DT102" s="41"/>
      <c r="DU102" s="41"/>
      <c r="DV102" s="41"/>
      <c r="DW102" s="41"/>
      <c r="DX102" s="41"/>
      <c r="DY102" s="41"/>
      <c r="DZ102" s="41"/>
      <c r="EA102" s="41"/>
      <c r="EB102" s="41"/>
      <c r="EC102" s="41"/>
      <c r="ED102" s="41"/>
      <c r="EE102" s="41"/>
      <c r="EF102" s="41"/>
      <c r="EG102" s="41"/>
      <c r="EH102" s="41"/>
      <c r="EI102" s="41"/>
      <c r="EJ102" s="41"/>
      <c r="EK102" s="41"/>
      <c r="EL102" s="41"/>
      <c r="EM102" s="41"/>
      <c r="EN102" s="41"/>
      <c r="EO102" s="41"/>
      <c r="EP102" s="41"/>
      <c r="EQ102" s="41"/>
      <c r="ER102" s="41"/>
      <c r="ES102" s="41"/>
      <c r="ET102" s="41"/>
      <c r="EU102" s="41"/>
      <c r="EV102" s="41"/>
      <c r="EW102" s="41"/>
      <c r="EX102" s="41"/>
      <c r="EY102" s="41"/>
      <c r="EZ102" s="41"/>
      <c r="FA102" s="41"/>
      <c r="FB102" s="41"/>
      <c r="FC102" s="41"/>
      <c r="FD102" s="41"/>
      <c r="FE102" s="41"/>
      <c r="FF102" s="41"/>
      <c r="FG102" s="41"/>
      <c r="FH102" s="41"/>
      <c r="FI102" s="41"/>
      <c r="FJ102" s="41"/>
      <c r="FK102" s="41"/>
      <c r="FL102" s="41"/>
      <c r="FM102" s="41"/>
      <c r="FN102" s="41"/>
      <c r="FO102" s="41"/>
      <c r="FP102" s="41"/>
      <c r="FQ102" s="41"/>
      <c r="FS102" s="457"/>
      <c r="FU102" s="2"/>
    </row>
    <row r="103" spans="1:177" ht="16.5" customHeight="1">
      <c r="A103" s="150"/>
      <c r="B103" s="621" t="s">
        <v>61</v>
      </c>
      <c r="C103" s="621"/>
      <c r="D103" s="105"/>
      <c r="E103" s="105"/>
      <c r="F103" s="620">
        <f>IFERROR(SUM(F12+F15+F18+F22+F25+F28+F31+F34+F37+F40+F43+F46+F49+F52+F55+F58+F61+F64+F67+F70++F73+F77+F80+F83+F86+F89+F92+F95+F98),0)</f>
        <v>25974.6</v>
      </c>
      <c r="G103" s="620"/>
      <c r="H103" s="620">
        <f>IFERROR(SUM(H12+H15+H18+H22+H25+H28+H31+H34+H37+H40+H43+H46+H49+H52+H55+H58+H61+H64+H67+H70++H73+H77+H80+H83+H86+H89+H92+H95+H98),0)</f>
        <v>25974.6</v>
      </c>
      <c r="I103" s="620"/>
      <c r="J103" s="620">
        <f>IFERROR(SUM(J12+J15+J18+J22+J25+J28+J31+J34+J37+J40+J43+J46+J49+J52+J55+J58+J61+J64+J67+J70++J73+J77+J80+J83+J86+J89+J92+J95+J98),0)</f>
        <v>102280.49</v>
      </c>
      <c r="K103" s="620"/>
      <c r="L103" s="620"/>
      <c r="M103" s="620"/>
      <c r="N103" s="620">
        <f t="shared" ref="N103" si="2">IFERROR(SUM(N12+N15+N18+N22+N25+N28+N31+N34+N37+N40+N43+N46+N49+N52+N55+N58+N61+N64+N67+N70++N73+N77+N80+N83+N86+N89+N92+N95+N98),0)</f>
        <v>121353.68</v>
      </c>
      <c r="O103" s="620"/>
      <c r="P103" s="620"/>
      <c r="Q103" s="620"/>
      <c r="R103" s="620">
        <f t="shared" ref="R103" si="3">IFERROR(SUM(R12+R15+R18+R22+R25+R28+R31+R34+R37+R40+R43+R46+R49+R52+R55+R58+R61+R64+R67+R70++R73+R77+R80+R83+R86+R89+R92+R95+R98),0)</f>
        <v>174151.99</v>
      </c>
      <c r="S103" s="620"/>
      <c r="T103" s="620"/>
      <c r="U103" s="620"/>
      <c r="V103" s="620">
        <f t="shared" ref="V103" si="4">IFERROR(SUM(V12+V15+V18+V22+V25+V28+V31+V34+V37+V40+V43+V46+V49+V52+V55+V58+V61+V64+V67+V70++V73+V77+V80+V83+V86+V89+V92+V95+V98),0)</f>
        <v>164015.20000000001</v>
      </c>
      <c r="W103" s="620"/>
      <c r="X103" s="620"/>
      <c r="Y103" s="620"/>
      <c r="Z103" s="620">
        <f t="shared" ref="Z103" si="5">IFERROR(SUM(Z12+Z15+Z18+Z22+Z25+Z28+Z31+Z34+Z37+Z40+Z43+Z46+Z49+Z52+Z55+Z58+Z61+Z64+Z67+Z70++Z73+Z77+Z80+Z83+Z86+Z89+Z92+Z95+Z98),0)</f>
        <v>146445.81</v>
      </c>
      <c r="AA103" s="620"/>
      <c r="AB103" s="620"/>
      <c r="AC103" s="620"/>
      <c r="AD103" s="620">
        <f t="shared" ref="AD103" si="6">IFERROR(SUM(AD12+AD15+AD18+AD22+AD25+AD28+AD31+AD34+AD37+AD40+AD43+AD46+AD49+AD52+AD55+AD58+AD61+AD64+AD67+AD70++AD73+AD77+AD80+AD83+AD86+AD89+AD92+AD95+AD98),0)</f>
        <v>160343.79</v>
      </c>
      <c r="AE103" s="620"/>
      <c r="AF103" s="620"/>
      <c r="AG103" s="620"/>
      <c r="AH103" s="620">
        <f t="shared" ref="AH103" si="7">IFERROR(SUM(AH12+AH15+AH18+AH22+AH25+AH28+AH31+AH34+AH37+AH40+AH43+AH46+AH49+AH52+AH55+AH58+AH61+AH64+AH67+AH70++AH73+AH77+AH80+AH83+AH86+AH89+AH92+AH95+AH98),0)</f>
        <v>135851.72</v>
      </c>
      <c r="AI103" s="620"/>
      <c r="AJ103" s="620"/>
      <c r="AK103" s="620"/>
      <c r="AL103" s="620">
        <f t="shared" ref="AL103" si="8">IFERROR(SUM(AL12+AL15+AL18+AL22+AL25+AL28+AL31+AL34+AL37+AL40+AL43+AL46+AL49+AL52+AL55+AL58+AL61+AL64+AL67+AL70++AL73+AL77+AL80+AL83+AL86+AL89+AL92+AL95+AL98),0)</f>
        <v>148692.74</v>
      </c>
      <c r="AM103" s="620"/>
      <c r="AN103" s="620"/>
      <c r="AO103" s="620"/>
      <c r="AP103" s="620">
        <f t="shared" ref="AP103" si="9">IFERROR(SUM(AP12+AP15+AP18+AP22+AP25+AP28+AP31+AP34+AP37+AP40+AP43+AP46+AP49+AP52+AP55+AP58+AP61+AP64+AP67+AP70++AP73+AP77+AP80+AP83+AP86+AP89+AP92+AP95+AP98),0)</f>
        <v>122979.92</v>
      </c>
      <c r="AQ103" s="620"/>
      <c r="AR103" s="620"/>
      <c r="AS103" s="620"/>
      <c r="AT103" s="620">
        <f t="shared" ref="AT103" si="10">IFERROR(SUM(AT12+AT15+AT18+AT22+AT25+AT28+AT31+AT34+AT37+AT40+AT43+AT46+AT49+AT52+AT55+AT58+AT61+AT64+AT67+AT70++AT73+AT77+AT80+AT83+AT86+AT89+AT92+AT95+AT98),0)</f>
        <v>122422.02</v>
      </c>
      <c r="AU103" s="620"/>
      <c r="AV103" s="620"/>
      <c r="AW103" s="620"/>
      <c r="AX103" s="620">
        <f t="shared" ref="AX103" si="11">IFERROR(SUM(AX12+AX15+AX18+AX22+AX25+AX28+AX31+AX34+AX37+AX40+AX43+AX46+AX49+AX52+AX55+AX58+AX61+AX64+AX67+AX70++AX73+AX77+AX80+AX83+AX86+AX89+AX92+AX95+AX98),0)</f>
        <v>33590.800000000003</v>
      </c>
      <c r="AY103" s="620"/>
      <c r="AZ103" s="620"/>
      <c r="BA103" s="620"/>
      <c r="BB103" s="620">
        <f>IFERROR(SUM(BB12+BB15+BB18+#REF!+BB22+BB25+BB28+BB31+BB34+BB37+BB40+BB43+BB46+BB49+BB52+BB55+BB58+BB67+BB70+BB77+BB80+BB83+BB86+BB89+BB92+BB95+BB98+#REF!),0)</f>
        <v>0</v>
      </c>
      <c r="BC103" s="620"/>
      <c r="BD103" s="620">
        <f>IFERROR(SUM(BD12+BD15+BD18+#REF!+BD22+BD25+BD28+BD31+BD34+BD37+BD40+BD43+BD46+BD49+BD52+BD55+BD58+BD67+BD70+BD77+BD80+BD83+BD86+BD89+BD92+BD95+BD98+#REF!),0)</f>
        <v>0</v>
      </c>
      <c r="BE103" s="620"/>
      <c r="BF103" s="620">
        <f>IFERROR(SUM(BF12+BF15+BF18+#REF!+BF22+BF25+BF28+BF31+BF34+BF37+BF40+BF43+BF46+BF49+BF52+BF55+BF58+BF67+BF70+BF77+BF80+BF83+BF86+BF89+BF92+BF95+BF98+#REF!),0)</f>
        <v>0</v>
      </c>
      <c r="BG103" s="620"/>
      <c r="BH103" s="620">
        <f>IFERROR(SUM(BH12+BH15+BH18+#REF!+BH22+BH25+BH28+BH31+BH34+BH37+BH40+BH43+BH46+BH49+BH52+BH55+BH58+BH67+BH70+BH77+BH80+BH83+BH86+BH89+BH92+BH95+BH98+#REF!),0)</f>
        <v>0</v>
      </c>
      <c r="BI103" s="620"/>
      <c r="BJ103" s="620">
        <f>IFERROR(SUM(BJ12+BJ15+BJ18+#REF!+BJ22+BJ25+BJ28+BJ31+BJ34+BJ37+BJ40+BJ43+BJ46+BJ49+BJ52+BJ55+BJ58+BJ67+BJ70+BJ77+BJ80+BJ83+BJ86+BJ89+BJ92+BJ95+BJ98+#REF!),0)</f>
        <v>0</v>
      </c>
      <c r="BK103" s="620"/>
      <c r="BL103" s="620">
        <f>IFERROR(SUM(BL12+BL15+BL18+#REF!+BL22+BL25+BL28+BL31+BL34+BL37+BL40+BL43+BL46+BL49+BL52+BL55+BL58+BL67+BL70+BL77+BL80+BL83+BL86+BL89+BL92+BL95+BL98+#REF!),0)</f>
        <v>0</v>
      </c>
      <c r="BM103" s="620"/>
      <c r="BN103" s="620">
        <f>IFERROR(SUM(BN12+BN15+BN18+#REF!+BN22+BN25+BN28+BN31+BN34+BN37+BN40+BN43+BN46+BN49+BN52+BN55+BN58+BN67+BN70+BN77+BN80+BN83+BN86+BN89+BN92+BN95+BN98+#REF!),0)</f>
        <v>0</v>
      </c>
      <c r="BO103" s="620"/>
      <c r="BP103" s="620">
        <f>IFERROR(SUM(BP12+BP15+BP18+#REF!+BP22+BP25+BP28+BP31+BP34+BP37+BP40+BP43+BP46+BP49+BP52+BP55+BP58+BP67+BP70+BP77+BP80+BP83+BP86+BP89+BP92+BP95+BP98+#REF!),0)</f>
        <v>0</v>
      </c>
      <c r="BQ103" s="620"/>
      <c r="BR103" s="620">
        <f>IFERROR(SUM(BR12+BR15+BR18+#REF!+BR22+BR25+BR28+BR31+BR34+BR37+BR40+BR43+BR46+BR49+BR52+BR55+BR58+BR67+BR70+BR77+BR80+BR83+BR86+BR89+BR92+BR95+BR98+#REF!),0)</f>
        <v>0</v>
      </c>
      <c r="BS103" s="620"/>
      <c r="BT103" s="620">
        <f>IFERROR(SUM(BT12+BT15+BT18+#REF!+BT22+BT25+BT28+BT31+BT34+BT37+BT40+BT43+BT46+BT49+BT52+BT55+BT58+BT67+BT70+BT77+BT80+BT83+BT86+BT89+BT92+BT95+BT98+#REF!),0)</f>
        <v>0</v>
      </c>
      <c r="BU103" s="620"/>
      <c r="BV103" s="620">
        <f>IFERROR(SUM(BV12+BV15+BV18+#REF!+BV22+BV25+BV28+BV31+BV34+BV37+BV40+BV43+BV46+BV49+BV52+BV55+BV58+BV67+BV70+BV77+BV80+BV83+BV86+BV89+BV92+BV95+BV98+#REF!),0)</f>
        <v>0</v>
      </c>
      <c r="BW103" s="620"/>
      <c r="BX103" s="620">
        <f>IFERROR(SUM(BX12+BX15+BX18+#REF!+BX22+BX25+BX28+BX31+BX34+BX37+BX40+BX43+BX46+BX49+BX52+BX55+BX58+BX67+BX70+BX77+BX80+BX83+BX86+BX89+BX92+BX95+BX98+#REF!),0)</f>
        <v>0</v>
      </c>
      <c r="BY103" s="623"/>
      <c r="BZ103" s="620">
        <f>IFERROR(SUM(BZ12+BZ15+BZ18+#REF!+BZ22+BZ25+BZ28+BZ31+BZ37+BZ40+BZ43+BZ46+BZ49+BZ52+BZ55+BZ58+BZ67+BZ70+BZ77+#REF!+#REF!+#REF!+#REF!+#REF!+#REF!+#REF!+#REF!+#REF!+#REF!+#REF!+#REF!+#REF!+#REF!+#REF!+#REF!+#REF!+#REF!+#REF!+#REF!+#REF!+#REF!+#REF!+#REF!+#REF!+#REF!+#REF!+#REF!+#REF!),0)</f>
        <v>0</v>
      </c>
      <c r="CA103" s="620"/>
      <c r="CB103" s="620"/>
      <c r="CC103" s="620"/>
      <c r="CD103" s="620">
        <f>IFERROR(SUM(CD12+CD15+CD18+#REF!+CD22+CD25+CD28+CD31+CD37+CD40+CD43+CD46+CD49+CD52+CD55+CD58+CD67+CD70+CD77+#REF!+#REF!+#REF!+#REF!+#REF!+#REF!+#REF!+#REF!+#REF!+#REF!+#REF!+#REF!+#REF!+#REF!+#REF!+#REF!+#REF!+#REF!+#REF!+#REF!+#REF!+#REF!+#REF!+#REF!+#REF!+#REF!+#REF!+#REF!+#REF!),0)</f>
        <v>0</v>
      </c>
      <c r="CE103" s="620"/>
      <c r="CF103" s="620"/>
      <c r="CG103" s="620"/>
      <c r="CH103" s="620">
        <f>IFERROR(SUM(CH12+CH15+CH18+#REF!+CH22+CH25+CH28+CH31+CH37+CH40+CH43+CH46+CH49+CH52+CH55+CH58+CH67+CH70+CH77+#REF!+#REF!+#REF!+#REF!+#REF!+#REF!+#REF!+#REF!+#REF!+#REF!+#REF!+#REF!+#REF!+#REF!+#REF!+#REF!+#REF!+#REF!+#REF!+#REF!+#REF!+#REF!+#REF!+#REF!+#REF!+#REF!+#REF!+#REF!+#REF!),0)</f>
        <v>0</v>
      </c>
      <c r="CI103" s="620"/>
      <c r="CJ103" s="620"/>
      <c r="CK103" s="620"/>
      <c r="CL103" s="620">
        <f>IFERROR(SUM(CL12+CL15+CL18+#REF!+CL22+CL25+CL28+CL31+CL37+CL40+CL43+CL46+CL49+CL52+CL55+CL58+CL67+CL70+CL77+#REF!+#REF!+#REF!+#REF!+#REF!+#REF!+#REF!+#REF!+#REF!+#REF!+#REF!+#REF!+#REF!+#REF!+#REF!+#REF!+#REF!+#REF!+#REF!+#REF!+#REF!+#REF!+#REF!+#REF!+#REF!+#REF!+#REF!+#REF!+#REF!),0)</f>
        <v>0</v>
      </c>
      <c r="CM103" s="620"/>
      <c r="CN103" s="620"/>
      <c r="CO103" s="620"/>
      <c r="CP103" s="620">
        <f>IFERROR(SUM(CP12+CP15+CP18+#REF!+CP22+CP25+CP28+CP31+CP37+CP40+CP43+CP46+CP49+CP52+CP55+CP58+CP67+CP70+CP77+#REF!+#REF!+#REF!+#REF!+#REF!+#REF!+#REF!+#REF!+#REF!+#REF!+#REF!+#REF!+#REF!+#REF!+#REF!+#REF!+#REF!+#REF!+#REF!+#REF!+#REF!+#REF!+#REF!+#REF!+#REF!+#REF!+#REF!+#REF!+#REF!),0)</f>
        <v>0</v>
      </c>
      <c r="CQ103" s="620"/>
      <c r="CR103" s="620"/>
      <c r="CS103" s="620"/>
      <c r="CT103" s="620">
        <f>IFERROR(SUM(CT12+CT15+CT18+#REF!+CT22+CT25+CT28+CT31+CT37+CT40+CT43+CT46+CT49+CT52+CT55+CT58+CT67+CT70+CT77+#REF!+#REF!+#REF!+#REF!+#REF!+#REF!+#REF!+#REF!+#REF!+#REF!+#REF!+#REF!+#REF!+#REF!+#REF!+#REF!+#REF!+#REF!+#REF!+#REF!+#REF!+#REF!+#REF!+#REF!+#REF!+#REF!+#REF!+#REF!+#REF!),0)</f>
        <v>0</v>
      </c>
      <c r="CU103" s="620"/>
      <c r="CV103" s="620"/>
      <c r="CW103" s="620"/>
      <c r="CX103" s="620">
        <v>0</v>
      </c>
      <c r="CY103" s="620"/>
      <c r="CZ103" s="620"/>
      <c r="DA103" s="620"/>
      <c r="DB103" s="620">
        <v>0</v>
      </c>
      <c r="DC103" s="620"/>
      <c r="DD103" s="620"/>
      <c r="DE103" s="620"/>
      <c r="DF103" s="620">
        <v>0</v>
      </c>
      <c r="DG103" s="620"/>
      <c r="DH103" s="620"/>
      <c r="DI103" s="620"/>
      <c r="DJ103" s="620">
        <v>0</v>
      </c>
      <c r="DK103" s="620"/>
      <c r="DL103" s="620"/>
      <c r="DM103" s="620"/>
      <c r="DN103" s="620">
        <v>0</v>
      </c>
      <c r="DO103" s="620"/>
      <c r="DP103" s="620"/>
      <c r="DQ103" s="620"/>
      <c r="DR103" s="620">
        <v>0</v>
      </c>
      <c r="DS103" s="620"/>
      <c r="DT103" s="620"/>
      <c r="DU103" s="620"/>
      <c r="DV103" s="620">
        <v>0</v>
      </c>
      <c r="DW103" s="620"/>
      <c r="DX103" s="620"/>
      <c r="DY103" s="620"/>
      <c r="DZ103" s="620">
        <v>0</v>
      </c>
      <c r="EA103" s="620"/>
      <c r="EB103" s="620"/>
      <c r="EC103" s="620"/>
      <c r="ED103" s="620">
        <v>0</v>
      </c>
      <c r="EE103" s="620"/>
      <c r="EF103" s="620"/>
      <c r="EG103" s="620"/>
      <c r="EH103" s="620">
        <v>0</v>
      </c>
      <c r="EI103" s="620"/>
      <c r="EJ103" s="620"/>
      <c r="EK103" s="620"/>
      <c r="EL103" s="620">
        <v>0</v>
      </c>
      <c r="EM103" s="620"/>
      <c r="EN103" s="620"/>
      <c r="EO103" s="620"/>
      <c r="EP103" s="620">
        <v>0</v>
      </c>
      <c r="EQ103" s="620"/>
      <c r="ER103" s="620"/>
      <c r="ES103" s="620"/>
      <c r="ET103" s="620">
        <v>0</v>
      </c>
      <c r="EU103" s="620"/>
      <c r="EV103" s="620"/>
      <c r="EW103" s="620"/>
      <c r="EX103" s="620">
        <v>0</v>
      </c>
      <c r="EY103" s="620"/>
      <c r="EZ103" s="620"/>
      <c r="FA103" s="620"/>
      <c r="FB103" s="620">
        <v>0</v>
      </c>
      <c r="FC103" s="620"/>
      <c r="FD103" s="620"/>
      <c r="FE103" s="620"/>
      <c r="FF103" s="620">
        <v>0</v>
      </c>
      <c r="FG103" s="620"/>
      <c r="FH103" s="620"/>
      <c r="FI103" s="620"/>
      <c r="FJ103" s="620">
        <v>0</v>
      </c>
      <c r="FK103" s="620"/>
      <c r="FL103" s="620"/>
      <c r="FM103" s="620"/>
      <c r="FN103" s="620">
        <v>0</v>
      </c>
      <c r="FO103" s="620"/>
      <c r="FP103" s="620"/>
      <c r="FQ103" s="620"/>
      <c r="FS103" s="426">
        <f>SUM(F103:FN103)</f>
        <v>1484077.36</v>
      </c>
      <c r="FU103" s="2">
        <f>FS103-AX106</f>
        <v>0</v>
      </c>
    </row>
    <row r="104" spans="1:177" ht="16.5" customHeight="1">
      <c r="A104" s="150"/>
      <c r="B104" s="621" t="s">
        <v>62</v>
      </c>
      <c r="C104" s="621"/>
      <c r="D104" s="105"/>
      <c r="E104" s="105"/>
      <c r="F104" s="622">
        <f>F103/SUM($C$10:$C$101)</f>
        <v>1.7500000000000002E-2</v>
      </c>
      <c r="G104" s="622"/>
      <c r="H104" s="622">
        <f>H103/SUM($C$10:$C$101)</f>
        <v>1.7500000000000002E-2</v>
      </c>
      <c r="I104" s="622"/>
      <c r="J104" s="622">
        <f>J103/SUM($C$10:$C$101)</f>
        <v>6.8900000000000003E-2</v>
      </c>
      <c r="K104" s="622"/>
      <c r="L104" s="622">
        <f>L103/SUM($C$10:$C$101)</f>
        <v>0</v>
      </c>
      <c r="M104" s="622"/>
      <c r="N104" s="622">
        <f>N103/SUM($C$10:$C$101)</f>
        <v>8.1799999999999998E-2</v>
      </c>
      <c r="O104" s="622"/>
      <c r="P104" s="622">
        <f>P103/SUM($C$10:$C$101)</f>
        <v>0</v>
      </c>
      <c r="Q104" s="622"/>
      <c r="R104" s="622">
        <f>R103/SUM($C$10:$C$101)</f>
        <v>0.1173</v>
      </c>
      <c r="S104" s="622"/>
      <c r="T104" s="622">
        <f>T103/SUM($C$10:$C$101)</f>
        <v>0</v>
      </c>
      <c r="U104" s="622"/>
      <c r="V104" s="622">
        <f>V103/SUM($C$10:$C$101)</f>
        <v>0.1105</v>
      </c>
      <c r="W104" s="622"/>
      <c r="X104" s="622">
        <f>X103/SUM($C$10:$C$101)</f>
        <v>0</v>
      </c>
      <c r="Y104" s="622"/>
      <c r="Z104" s="622">
        <f>Z103/SUM($C$10:$C$101)</f>
        <v>9.8699999999999996E-2</v>
      </c>
      <c r="AA104" s="622"/>
      <c r="AB104" s="622">
        <f>AB103/SUM($C$10:$C$101)</f>
        <v>0</v>
      </c>
      <c r="AC104" s="622"/>
      <c r="AD104" s="622">
        <f>AD103/SUM($C$10:$C$101)</f>
        <v>0.108</v>
      </c>
      <c r="AE104" s="622"/>
      <c r="AF104" s="622">
        <f>AF103/SUM($C$10:$C$101)</f>
        <v>0</v>
      </c>
      <c r="AG104" s="622"/>
      <c r="AH104" s="622">
        <f>AH103/SUM($C$10:$C$101)</f>
        <v>9.1499999999999998E-2</v>
      </c>
      <c r="AI104" s="622"/>
      <c r="AJ104" s="622">
        <f>AJ103/SUM($C$10:$C$101)</f>
        <v>0</v>
      </c>
      <c r="AK104" s="622"/>
      <c r="AL104" s="622">
        <f>AL103/SUM($C$10:$C$101)</f>
        <v>0.1002</v>
      </c>
      <c r="AM104" s="622"/>
      <c r="AN104" s="622">
        <f>AN103/SUM($C$10:$C$101)</f>
        <v>0</v>
      </c>
      <c r="AO104" s="622"/>
      <c r="AP104" s="622">
        <f>AP103/SUM($C$10:$C$101)</f>
        <v>8.2900000000000001E-2</v>
      </c>
      <c r="AQ104" s="622"/>
      <c r="AR104" s="622">
        <f>AR103/SUM($C$10:$C$101)</f>
        <v>0</v>
      </c>
      <c r="AS104" s="622"/>
      <c r="AT104" s="622">
        <f>AT103/SUM($C$10:$C$101)</f>
        <v>8.2500000000000004E-2</v>
      </c>
      <c r="AU104" s="622"/>
      <c r="AV104" s="622">
        <f>AV103/SUM($C$10:$C$101)</f>
        <v>0</v>
      </c>
      <c r="AW104" s="622"/>
      <c r="AX104" s="622">
        <f>AX103/SUM($C$10:$C$101)</f>
        <v>2.2599999999999999E-2</v>
      </c>
      <c r="AY104" s="622"/>
      <c r="AZ104" s="622">
        <f>AZ103/SUM($C$10:$C$101)</f>
        <v>0</v>
      </c>
      <c r="BA104" s="622"/>
      <c r="BB104" s="622">
        <f>BB103/SUM($C$10:$C$101)</f>
        <v>0</v>
      </c>
      <c r="BC104" s="622"/>
      <c r="BD104" s="622">
        <f>BD103/SUM($C$10:$C$101)</f>
        <v>0</v>
      </c>
      <c r="BE104" s="622"/>
      <c r="BF104" s="622">
        <f>BF103/SUM($C$10:$C$101)</f>
        <v>0</v>
      </c>
      <c r="BG104" s="622"/>
      <c r="BH104" s="622">
        <f>BH103/SUM($C$10:$C$101)</f>
        <v>0</v>
      </c>
      <c r="BI104" s="622"/>
      <c r="BJ104" s="622">
        <f>BJ103/SUM($C$10:$C$101)</f>
        <v>0</v>
      </c>
      <c r="BK104" s="622"/>
      <c r="BL104" s="622">
        <f>BL103/SUM($C$10:$C$101)</f>
        <v>0</v>
      </c>
      <c r="BM104" s="622"/>
      <c r="BN104" s="622">
        <f>BN103/SUM($C$10:$C$101)</f>
        <v>0</v>
      </c>
      <c r="BO104" s="622"/>
      <c r="BP104" s="622">
        <f>BP103/SUM($C$10:$C$101)</f>
        <v>0</v>
      </c>
      <c r="BQ104" s="622"/>
      <c r="BR104" s="622">
        <f>BR103/SUM($C$10:$C$101)</f>
        <v>0</v>
      </c>
      <c r="BS104" s="622"/>
      <c r="BT104" s="622">
        <f>BT103/SUM($C$10:$C$101)</f>
        <v>0</v>
      </c>
      <c r="BU104" s="622"/>
      <c r="BV104" s="622">
        <f>BV103/SUM($C$10:$C$101)</f>
        <v>0</v>
      </c>
      <c r="BW104" s="622"/>
      <c r="BX104" s="622">
        <f>BX103/SUM($C$10:$C$101)</f>
        <v>0</v>
      </c>
      <c r="BY104" s="643"/>
      <c r="BZ104" s="622">
        <f>BZ103/SUM($C$10:$C$77)</f>
        <v>0</v>
      </c>
      <c r="CA104" s="622"/>
      <c r="CB104" s="622"/>
      <c r="CC104" s="622"/>
      <c r="CD104" s="622">
        <f>CD103/SUM($C$10:$C$77)</f>
        <v>0</v>
      </c>
      <c r="CE104" s="622"/>
      <c r="CF104" s="622"/>
      <c r="CG104" s="622"/>
      <c r="CH104" s="622">
        <f>CH103/SUM($C$10:$C$77)</f>
        <v>0</v>
      </c>
      <c r="CI104" s="622"/>
      <c r="CJ104" s="622"/>
      <c r="CK104" s="622"/>
      <c r="CL104" s="622">
        <f>CL103/SUM($C$10:$C$77)</f>
        <v>0</v>
      </c>
      <c r="CM104" s="622"/>
      <c r="CN104" s="622"/>
      <c r="CO104" s="622"/>
      <c r="CP104" s="622">
        <f>CP103/SUM($C$10:$C$77)</f>
        <v>0</v>
      </c>
      <c r="CQ104" s="622"/>
      <c r="CR104" s="622"/>
      <c r="CS104" s="622"/>
      <c r="CT104" s="622">
        <f>CT103/SUM($C$10:$C$77)</f>
        <v>0</v>
      </c>
      <c r="CU104" s="622"/>
      <c r="CV104" s="622"/>
      <c r="CW104" s="622"/>
      <c r="CX104" s="622" t="e">
        <f ca="1">CX103/SOMA($C$10:$C$77)</f>
        <v>#NAME?</v>
      </c>
      <c r="CY104" s="622"/>
      <c r="CZ104" s="622"/>
      <c r="DA104" s="622"/>
      <c r="DB104" s="622" t="e">
        <f ca="1">DB103/SOMA($C$10:$C$77)</f>
        <v>#NAME?</v>
      </c>
      <c r="DC104" s="622"/>
      <c r="DD104" s="622"/>
      <c r="DE104" s="622"/>
      <c r="DF104" s="622" t="e">
        <f ca="1">DF103/SOMA($C$10:$C$77)</f>
        <v>#NAME?</v>
      </c>
      <c r="DG104" s="622"/>
      <c r="DH104" s="622"/>
      <c r="DI104" s="622"/>
      <c r="DJ104" s="622" t="e">
        <f ca="1">DJ103/SOMA($C$10:$C$77)</f>
        <v>#NAME?</v>
      </c>
      <c r="DK104" s="622"/>
      <c r="DL104" s="622"/>
      <c r="DM104" s="622"/>
      <c r="DN104" s="622" t="e">
        <f ca="1">DN103/SOMA($C$10:$C$77)</f>
        <v>#NAME?</v>
      </c>
      <c r="DO104" s="622"/>
      <c r="DP104" s="622"/>
      <c r="DQ104" s="622"/>
      <c r="DR104" s="622" t="e">
        <f ca="1">DR103/SOMA($C$10:$C$77)</f>
        <v>#NAME?</v>
      </c>
      <c r="DS104" s="622"/>
      <c r="DT104" s="622"/>
      <c r="DU104" s="622"/>
      <c r="DV104" s="622" t="e">
        <f ca="1">DV103/SOMA($C$10:$C$77)</f>
        <v>#NAME?</v>
      </c>
      <c r="DW104" s="622"/>
      <c r="DX104" s="622"/>
      <c r="DY104" s="622"/>
      <c r="DZ104" s="622" t="e">
        <f ca="1">DZ103/SOMA($C$10:$C$77)</f>
        <v>#NAME?</v>
      </c>
      <c r="EA104" s="622"/>
      <c r="EB104" s="622"/>
      <c r="EC104" s="622"/>
      <c r="ED104" s="622" t="e">
        <f ca="1">ED103/SOMA($C$10:$C$77)</f>
        <v>#NAME?</v>
      </c>
      <c r="EE104" s="622"/>
      <c r="EF104" s="622"/>
      <c r="EG104" s="622"/>
      <c r="EH104" s="622" t="e">
        <f ca="1">EH103/SOMA($C$10:$C$77)</f>
        <v>#NAME?</v>
      </c>
      <c r="EI104" s="622"/>
      <c r="EJ104" s="622"/>
      <c r="EK104" s="622"/>
      <c r="EL104" s="622" t="e">
        <f ca="1">EL103/SOMA($C$10:$C$77)</f>
        <v>#NAME?</v>
      </c>
      <c r="EM104" s="622"/>
      <c r="EN104" s="622"/>
      <c r="EO104" s="622"/>
      <c r="EP104" s="622" t="e">
        <f ca="1">EP103/SOMA($C$10:$C$77)</f>
        <v>#NAME?</v>
      </c>
      <c r="EQ104" s="622"/>
      <c r="ER104" s="622"/>
      <c r="ES104" s="622"/>
      <c r="ET104" s="622" t="e">
        <f ca="1">ET103/SOMA($C$10:$C$77)</f>
        <v>#NAME?</v>
      </c>
      <c r="EU104" s="622"/>
      <c r="EV104" s="622"/>
      <c r="EW104" s="622"/>
      <c r="EX104" s="622" t="e">
        <f ca="1">EX103/SOMA($C$10:$C$77)</f>
        <v>#NAME?</v>
      </c>
      <c r="EY104" s="622"/>
      <c r="EZ104" s="622"/>
      <c r="FA104" s="622"/>
      <c r="FB104" s="622" t="e">
        <f ca="1">FB103/SOMA($C$10:$C$77)</f>
        <v>#NAME?</v>
      </c>
      <c r="FC104" s="622"/>
      <c r="FD104" s="622"/>
      <c r="FE104" s="622"/>
      <c r="FF104" s="622" t="e">
        <f ca="1">FF103/SOMA($C$10:$C$77)</f>
        <v>#NAME?</v>
      </c>
      <c r="FG104" s="622"/>
      <c r="FH104" s="622"/>
      <c r="FI104" s="622"/>
      <c r="FJ104" s="622" t="e">
        <f ca="1">FJ103/SOMA($C$10:$C$77)</f>
        <v>#NAME?</v>
      </c>
      <c r="FK104" s="622"/>
      <c r="FL104" s="622"/>
      <c r="FM104" s="622"/>
      <c r="FN104" s="622" t="e">
        <f ca="1">FN103/SOMA($C$10:$C$77)</f>
        <v>#NAME?</v>
      </c>
      <c r="FO104" s="622"/>
      <c r="FP104" s="622"/>
      <c r="FQ104" s="622"/>
      <c r="FS104" s="458">
        <f>SUM(F104:CW104)</f>
        <v>0.99990000000000001</v>
      </c>
      <c r="FU104" s="2"/>
    </row>
    <row r="105" spans="1:177" ht="20.25" customHeight="1">
      <c r="A105" s="150"/>
      <c r="B105" s="483"/>
      <c r="C105" s="484"/>
      <c r="D105" s="485"/>
      <c r="E105" s="485"/>
      <c r="F105" s="95"/>
      <c r="G105" s="95"/>
      <c r="H105" s="95"/>
      <c r="I105" s="95"/>
      <c r="J105" s="95"/>
      <c r="K105" s="95"/>
      <c r="L105" s="95"/>
      <c r="M105" s="95"/>
      <c r="N105" s="95"/>
      <c r="O105" s="95"/>
      <c r="P105" s="95"/>
      <c r="Q105" s="95"/>
      <c r="R105" s="95"/>
      <c r="S105" s="95"/>
      <c r="T105" s="95"/>
      <c r="U105" s="95"/>
      <c r="V105" s="95"/>
      <c r="W105" s="95"/>
      <c r="X105" s="95"/>
      <c r="Y105" s="95"/>
      <c r="Z105" s="95"/>
      <c r="AA105" s="95"/>
      <c r="AB105" s="95"/>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292"/>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45"/>
      <c r="CY105" s="45"/>
      <c r="CZ105" s="45"/>
      <c r="DA105" s="45"/>
      <c r="DB105" s="45"/>
      <c r="DC105" s="45"/>
      <c r="DD105" s="45"/>
      <c r="DE105" s="45"/>
      <c r="DF105" s="45"/>
      <c r="DG105" s="45"/>
      <c r="DH105" s="45"/>
      <c r="DI105" s="45"/>
      <c r="DJ105" s="45"/>
      <c r="DK105" s="45"/>
      <c r="DL105" s="45"/>
      <c r="DM105" s="45"/>
      <c r="DN105" s="45"/>
      <c r="DO105" s="45"/>
      <c r="DP105" s="45"/>
      <c r="DQ105" s="45"/>
      <c r="DR105" s="45"/>
      <c r="DS105" s="45"/>
      <c r="DT105" s="45"/>
      <c r="DU105" s="45"/>
      <c r="DV105" s="45"/>
      <c r="DW105" s="45"/>
      <c r="DX105" s="45"/>
      <c r="DY105" s="45"/>
      <c r="DZ105" s="45"/>
      <c r="EA105" s="45"/>
      <c r="EB105" s="45"/>
      <c r="EC105" s="45"/>
      <c r="ED105" s="45"/>
      <c r="EE105" s="45"/>
      <c r="EF105" s="45"/>
      <c r="EG105" s="45"/>
      <c r="EH105" s="45"/>
      <c r="EI105" s="45"/>
      <c r="EJ105" s="45"/>
      <c r="EK105" s="45"/>
      <c r="EL105" s="45"/>
      <c r="EM105" s="45"/>
      <c r="EN105" s="45"/>
      <c r="EO105" s="45"/>
      <c r="EP105" s="45"/>
      <c r="EQ105" s="45"/>
      <c r="ER105" s="45"/>
      <c r="ES105" s="45"/>
      <c r="ET105" s="45"/>
      <c r="EU105" s="45"/>
      <c r="EV105" s="45"/>
      <c r="EW105" s="45"/>
      <c r="EX105" s="45"/>
      <c r="EY105" s="45"/>
      <c r="EZ105" s="45"/>
      <c r="FA105" s="45"/>
      <c r="FB105" s="45"/>
      <c r="FC105" s="45"/>
      <c r="FD105" s="45"/>
      <c r="FE105" s="45"/>
      <c r="FF105" s="45"/>
      <c r="FG105" s="45"/>
      <c r="FH105" s="45"/>
      <c r="FI105" s="45"/>
      <c r="FJ105" s="45"/>
      <c r="FK105" s="45"/>
      <c r="FL105" s="45"/>
      <c r="FM105" s="45"/>
      <c r="FN105" s="45"/>
      <c r="FO105" s="45"/>
      <c r="FP105" s="45"/>
      <c r="FQ105" s="45"/>
      <c r="FS105" s="459"/>
    </row>
    <row r="106" spans="1:177" ht="16.5" customHeight="1">
      <c r="A106" s="150"/>
      <c r="B106" s="621" t="s">
        <v>63</v>
      </c>
      <c r="C106" s="621"/>
      <c r="D106" s="106"/>
      <c r="E106" s="106"/>
      <c r="F106" s="620">
        <f>F103</f>
        <v>25974.6</v>
      </c>
      <c r="G106" s="620"/>
      <c r="H106" s="620">
        <f>IF(H103=0,0,H103+F106)</f>
        <v>51949.2</v>
      </c>
      <c r="I106" s="620"/>
      <c r="J106" s="620">
        <f>IF(J103=0,0,J103+H106)</f>
        <v>154229.69</v>
      </c>
      <c r="K106" s="620"/>
      <c r="L106" s="620"/>
      <c r="M106" s="620"/>
      <c r="N106" s="620">
        <f>IF(N103=0,0,N103+J106)</f>
        <v>275583.37</v>
      </c>
      <c r="O106" s="620"/>
      <c r="P106" s="620"/>
      <c r="Q106" s="620"/>
      <c r="R106" s="620">
        <f>IF(R103=0,0,R103+N106)</f>
        <v>449735.36</v>
      </c>
      <c r="S106" s="620"/>
      <c r="T106" s="620"/>
      <c r="U106" s="620"/>
      <c r="V106" s="620">
        <f t="shared" ref="V106" si="12">IF(V103=0,0,V103+R106)</f>
        <v>613750.56000000006</v>
      </c>
      <c r="W106" s="620"/>
      <c r="X106" s="620"/>
      <c r="Y106" s="620"/>
      <c r="Z106" s="620">
        <f t="shared" ref="Z106" si="13">IF(Z103=0,0,Z103+V106)</f>
        <v>760196.37</v>
      </c>
      <c r="AA106" s="620"/>
      <c r="AB106" s="620"/>
      <c r="AC106" s="620"/>
      <c r="AD106" s="620">
        <f t="shared" ref="AD106" si="14">IF(AD103=0,0,AD103+Z106)</f>
        <v>920540.16000000003</v>
      </c>
      <c r="AE106" s="620"/>
      <c r="AF106" s="620"/>
      <c r="AG106" s="620"/>
      <c r="AH106" s="620">
        <f t="shared" ref="AH106" si="15">IF(AH103=0,0,AH103+AD106)</f>
        <v>1056391.8799999999</v>
      </c>
      <c r="AI106" s="620"/>
      <c r="AJ106" s="620"/>
      <c r="AK106" s="620"/>
      <c r="AL106" s="620">
        <f t="shared" ref="AL106" si="16">IF(AL103=0,0,AL103+AH106)</f>
        <v>1205084.6200000001</v>
      </c>
      <c r="AM106" s="620"/>
      <c r="AN106" s="620"/>
      <c r="AO106" s="620"/>
      <c r="AP106" s="620">
        <f t="shared" ref="AP106" si="17">IF(AP103=0,0,AP103+AL106)</f>
        <v>1328064.54</v>
      </c>
      <c r="AQ106" s="620"/>
      <c r="AR106" s="620"/>
      <c r="AS106" s="620"/>
      <c r="AT106" s="620">
        <f t="shared" ref="AT106" si="18">IF(AT103=0,0,AT103+AP106)</f>
        <v>1450486.56</v>
      </c>
      <c r="AU106" s="620"/>
      <c r="AV106" s="620"/>
      <c r="AW106" s="620"/>
      <c r="AX106" s="620">
        <f>IF(AX103=0,0,AX103+AT106)</f>
        <v>1484077.36</v>
      </c>
      <c r="AY106" s="620"/>
      <c r="AZ106" s="620"/>
      <c r="BA106" s="620"/>
      <c r="BB106" s="620">
        <f>IF(BB103=0,0,BB103+AX106)</f>
        <v>0</v>
      </c>
      <c r="BC106" s="620"/>
      <c r="BD106" s="620"/>
      <c r="BE106" s="620"/>
      <c r="BF106" s="620">
        <f>IF(BF103=0,0,BF103+BB106)</f>
        <v>0</v>
      </c>
      <c r="BG106" s="620"/>
      <c r="BH106" s="620"/>
      <c r="BI106" s="620"/>
      <c r="BJ106" s="620">
        <f>IF(BJ103=0,0,BJ103+BF106)</f>
        <v>0</v>
      </c>
      <c r="BK106" s="620"/>
      <c r="BL106" s="620"/>
      <c r="BM106" s="620"/>
      <c r="BN106" s="620">
        <f>IF(BN103=0,0,BN103+BJ106)</f>
        <v>0</v>
      </c>
      <c r="BO106" s="620"/>
      <c r="BP106" s="620"/>
      <c r="BQ106" s="620"/>
      <c r="BR106" s="620">
        <f>IF(BR103=0,0,BR103+BN106)</f>
        <v>0</v>
      </c>
      <c r="BS106" s="620"/>
      <c r="BT106" s="620"/>
      <c r="BU106" s="620"/>
      <c r="BV106" s="620">
        <f>IF(BV103=0,0,BV103+BR106)</f>
        <v>0</v>
      </c>
      <c r="BW106" s="620"/>
      <c r="BX106" s="620"/>
      <c r="BY106" s="623"/>
      <c r="BZ106" s="620">
        <f>IF(BZ103=0,0,BZ103+BV106)</f>
        <v>0</v>
      </c>
      <c r="CA106" s="620"/>
      <c r="CB106" s="620"/>
      <c r="CC106" s="620"/>
      <c r="CD106" s="620">
        <f>IF(CD103=0,0,CD103+BZ106)</f>
        <v>0</v>
      </c>
      <c r="CE106" s="620"/>
      <c r="CF106" s="620"/>
      <c r="CG106" s="620"/>
      <c r="CH106" s="620">
        <f>IF(CH103=0,0,CH103+CD106)</f>
        <v>0</v>
      </c>
      <c r="CI106" s="620"/>
      <c r="CJ106" s="620"/>
      <c r="CK106" s="620"/>
      <c r="CL106" s="620">
        <f>IF(CL103=0,0,CL103+CH106)</f>
        <v>0</v>
      </c>
      <c r="CM106" s="620"/>
      <c r="CN106" s="620"/>
      <c r="CO106" s="620"/>
      <c r="CP106" s="620">
        <f>IF(CP103=0,0,CP103+CL106)</f>
        <v>0</v>
      </c>
      <c r="CQ106" s="620"/>
      <c r="CR106" s="620"/>
      <c r="CS106" s="620"/>
      <c r="CT106" s="620">
        <f>IF(CT103=0,0,CT103+CP106)</f>
        <v>0</v>
      </c>
      <c r="CU106" s="620"/>
      <c r="CV106" s="620"/>
      <c r="CW106" s="620"/>
      <c r="CX106" s="620">
        <v>0</v>
      </c>
      <c r="CY106" s="620"/>
      <c r="CZ106" s="620">
        <v>0</v>
      </c>
      <c r="DA106" s="620"/>
      <c r="DB106" s="620">
        <v>0</v>
      </c>
      <c r="DC106" s="620"/>
      <c r="DD106" s="620">
        <v>0</v>
      </c>
      <c r="DE106" s="620"/>
      <c r="DF106" s="620">
        <v>0</v>
      </c>
      <c r="DG106" s="620"/>
      <c r="DH106" s="620">
        <v>0</v>
      </c>
      <c r="DI106" s="620"/>
      <c r="DJ106" s="620">
        <v>0</v>
      </c>
      <c r="DK106" s="620"/>
      <c r="DL106" s="620">
        <v>0</v>
      </c>
      <c r="DM106" s="620"/>
      <c r="DN106" s="620">
        <v>0</v>
      </c>
      <c r="DO106" s="620"/>
      <c r="DP106" s="620">
        <v>0</v>
      </c>
      <c r="DQ106" s="620"/>
      <c r="DR106" s="620">
        <v>0</v>
      </c>
      <c r="DS106" s="620"/>
      <c r="DT106" s="620">
        <v>0</v>
      </c>
      <c r="DU106" s="620"/>
      <c r="DV106" s="620">
        <v>0</v>
      </c>
      <c r="DW106" s="620"/>
      <c r="DX106" s="620">
        <v>0</v>
      </c>
      <c r="DY106" s="620"/>
      <c r="DZ106" s="620">
        <v>0</v>
      </c>
      <c r="EA106" s="620"/>
      <c r="EB106" s="620">
        <v>0</v>
      </c>
      <c r="EC106" s="620"/>
      <c r="ED106" s="620">
        <v>0</v>
      </c>
      <c r="EE106" s="620"/>
      <c r="EF106" s="620">
        <v>0</v>
      </c>
      <c r="EG106" s="620"/>
      <c r="EH106" s="620">
        <v>0</v>
      </c>
      <c r="EI106" s="620"/>
      <c r="EJ106" s="620">
        <v>0</v>
      </c>
      <c r="EK106" s="620"/>
      <c r="EL106" s="620">
        <v>0</v>
      </c>
      <c r="EM106" s="620"/>
      <c r="EN106" s="620">
        <v>0</v>
      </c>
      <c r="EO106" s="620"/>
      <c r="EP106" s="620">
        <v>0</v>
      </c>
      <c r="EQ106" s="620"/>
      <c r="ER106" s="620">
        <v>0</v>
      </c>
      <c r="ES106" s="620"/>
      <c r="ET106" s="620">
        <v>0</v>
      </c>
      <c r="EU106" s="620"/>
      <c r="EV106" s="620">
        <v>0</v>
      </c>
      <c r="EW106" s="620"/>
      <c r="EX106" s="620">
        <v>0</v>
      </c>
      <c r="EY106" s="620"/>
      <c r="EZ106" s="620">
        <v>0</v>
      </c>
      <c r="FA106" s="620"/>
      <c r="FB106" s="620">
        <v>0</v>
      </c>
      <c r="FC106" s="620"/>
      <c r="FD106" s="620">
        <v>0</v>
      </c>
      <c r="FE106" s="620"/>
      <c r="FF106" s="620">
        <v>0</v>
      </c>
      <c r="FG106" s="620"/>
      <c r="FH106" s="620">
        <v>0</v>
      </c>
      <c r="FI106" s="620"/>
      <c r="FJ106" s="620">
        <v>0</v>
      </c>
      <c r="FK106" s="620"/>
      <c r="FL106" s="620">
        <v>0</v>
      </c>
      <c r="FM106" s="620"/>
      <c r="FN106" s="620">
        <v>0</v>
      </c>
      <c r="FO106" s="620"/>
      <c r="FP106" s="620">
        <v>0</v>
      </c>
      <c r="FQ106" s="620"/>
    </row>
    <row r="107" spans="1:177" ht="16.5" customHeight="1">
      <c r="A107" s="150"/>
      <c r="B107" s="621" t="s">
        <v>64</v>
      </c>
      <c r="C107" s="621"/>
      <c r="D107" s="106"/>
      <c r="E107" s="106"/>
      <c r="F107" s="622">
        <f>F106/SUM($C$10:$C$101)</f>
        <v>1.7500000000000002E-2</v>
      </c>
      <c r="G107" s="622"/>
      <c r="H107" s="622">
        <f>H106/SUM($C$10:$C$101)</f>
        <v>3.5000000000000003E-2</v>
      </c>
      <c r="I107" s="622"/>
      <c r="J107" s="622">
        <f>J106/SUM($C$10:$C$101)</f>
        <v>0.10390000000000001</v>
      </c>
      <c r="K107" s="622"/>
      <c r="L107" s="622">
        <f>L106/SUM($C$10:$C$101)</f>
        <v>0</v>
      </c>
      <c r="M107" s="622"/>
      <c r="N107" s="622">
        <f>N106/SUM($C$10:$C$101)</f>
        <v>0.1857</v>
      </c>
      <c r="O107" s="622"/>
      <c r="P107" s="622">
        <f>P106/SUM($C$10:$C$101)</f>
        <v>0</v>
      </c>
      <c r="Q107" s="622"/>
      <c r="R107" s="622">
        <f>R106/SUM($C$10:$C$101)</f>
        <v>0.30299999999999999</v>
      </c>
      <c r="S107" s="622"/>
      <c r="T107" s="622">
        <f>T106/SUM($C$10:$C$101)</f>
        <v>0</v>
      </c>
      <c r="U107" s="622"/>
      <c r="V107" s="622">
        <f>V106/SUM($C$10:$C$101)</f>
        <v>0.41360000000000002</v>
      </c>
      <c r="W107" s="622"/>
      <c r="X107" s="622">
        <f>X106/SUM($C$10:$C$101)</f>
        <v>0</v>
      </c>
      <c r="Y107" s="622"/>
      <c r="Z107" s="622">
        <f>Z106/SUM($C$10:$C$101)</f>
        <v>0.51219999999999999</v>
      </c>
      <c r="AA107" s="622"/>
      <c r="AB107" s="622">
        <f>AB106/SUM($C$10:$C$101)</f>
        <v>0</v>
      </c>
      <c r="AC107" s="622"/>
      <c r="AD107" s="622">
        <f>AD106/SUM($C$10:$C$101)</f>
        <v>0.62029999999999996</v>
      </c>
      <c r="AE107" s="622"/>
      <c r="AF107" s="622">
        <f>AF106/SUM($C$10:$C$101)</f>
        <v>0</v>
      </c>
      <c r="AG107" s="622"/>
      <c r="AH107" s="622">
        <f>AH106/SUM($C$10:$C$101)</f>
        <v>0.71179999999999999</v>
      </c>
      <c r="AI107" s="622"/>
      <c r="AJ107" s="622">
        <f>AJ106/SUM($C$10:$C$101)</f>
        <v>0</v>
      </c>
      <c r="AK107" s="622"/>
      <c r="AL107" s="622">
        <f>AL106/SUM($C$10:$C$101)</f>
        <v>0.81200000000000006</v>
      </c>
      <c r="AM107" s="622"/>
      <c r="AN107" s="622">
        <f>AN106/SUM($C$10:$C$101)</f>
        <v>0</v>
      </c>
      <c r="AO107" s="622"/>
      <c r="AP107" s="622">
        <f>AP106/SUM($C$10:$C$101)</f>
        <v>0.89490000000000003</v>
      </c>
      <c r="AQ107" s="622"/>
      <c r="AR107" s="622">
        <f>AR106/SUM($C$10:$C$101)</f>
        <v>0</v>
      </c>
      <c r="AS107" s="622"/>
      <c r="AT107" s="622">
        <f>AT106/SUM($C$10:$C$101)</f>
        <v>0.97740000000000005</v>
      </c>
      <c r="AU107" s="622"/>
      <c r="AV107" s="622">
        <f>AV106/SUM($C$10:$C$101)</f>
        <v>0</v>
      </c>
      <c r="AW107" s="622"/>
      <c r="AX107" s="622">
        <f>AX106/SUM($C$10:$C$101)</f>
        <v>1</v>
      </c>
      <c r="AY107" s="622"/>
      <c r="AZ107" s="622">
        <f>AZ106/SUM($C$10:$C$101)</f>
        <v>0</v>
      </c>
      <c r="BA107" s="622"/>
      <c r="BB107" s="622">
        <f>BB106/SUM($C$10:$C$101)</f>
        <v>0</v>
      </c>
      <c r="BC107" s="622"/>
      <c r="BD107" s="622">
        <f>BD106/SUM($C$10:$C$101)</f>
        <v>0</v>
      </c>
      <c r="BE107" s="622"/>
      <c r="BF107" s="622">
        <f>BF106/SUM($C$10:$C$101)</f>
        <v>0</v>
      </c>
      <c r="BG107" s="622"/>
      <c r="BH107" s="622">
        <f>BH106/SUM($C$10:$C$101)</f>
        <v>0</v>
      </c>
      <c r="BI107" s="622"/>
      <c r="BJ107" s="622">
        <f>BJ106/SUM($C$10:$C$101)</f>
        <v>0</v>
      </c>
      <c r="BK107" s="622"/>
      <c r="BL107" s="622">
        <f>BL106/SUM($C$10:$C$101)</f>
        <v>0</v>
      </c>
      <c r="BM107" s="622"/>
      <c r="BN107" s="622">
        <f>BN106/SUM($C$10:$C$101)</f>
        <v>0</v>
      </c>
      <c r="BO107" s="622"/>
      <c r="BP107" s="622">
        <f>BP106/SUM($C$10:$C$101)</f>
        <v>0</v>
      </c>
      <c r="BQ107" s="622"/>
      <c r="BR107" s="622">
        <f>BR106/SUM($C$10:$C$101)</f>
        <v>0</v>
      </c>
      <c r="BS107" s="622"/>
      <c r="BT107" s="622">
        <f>BT106/SUM($C$10:$C$101)</f>
        <v>0</v>
      </c>
      <c r="BU107" s="622"/>
      <c r="BV107" s="622">
        <f>BV106/SUM($C$10:$C$101)</f>
        <v>0</v>
      </c>
      <c r="BW107" s="622"/>
      <c r="BX107" s="622">
        <f>BX106/SUM($C$10:$C$101)</f>
        <v>0</v>
      </c>
      <c r="BY107" s="643"/>
      <c r="BZ107" s="622">
        <f>BZ106/SUM($C$10:$C$77)</f>
        <v>0</v>
      </c>
      <c r="CA107" s="622"/>
      <c r="CB107" s="622"/>
      <c r="CC107" s="622"/>
      <c r="CD107" s="622">
        <f>CD106/SUM($C$10:$C$77)</f>
        <v>0</v>
      </c>
      <c r="CE107" s="622"/>
      <c r="CF107" s="622"/>
      <c r="CG107" s="622"/>
      <c r="CH107" s="622">
        <f>CH106/SUM($C$10:$C$77)</f>
        <v>0</v>
      </c>
      <c r="CI107" s="622"/>
      <c r="CJ107" s="622"/>
      <c r="CK107" s="622"/>
      <c r="CL107" s="622">
        <f>CL106/SUM($C$10:$C$77)</f>
        <v>0</v>
      </c>
      <c r="CM107" s="622"/>
      <c r="CN107" s="622"/>
      <c r="CO107" s="622"/>
      <c r="CP107" s="622">
        <f>CP106/SUM($C$10:$C$77)</f>
        <v>0</v>
      </c>
      <c r="CQ107" s="622"/>
      <c r="CR107" s="622"/>
      <c r="CS107" s="622"/>
      <c r="CT107" s="622">
        <f>CT106/SUM($C$10:$C$77)</f>
        <v>0</v>
      </c>
      <c r="CU107" s="622"/>
      <c r="CV107" s="622"/>
      <c r="CW107" s="622"/>
      <c r="CX107" s="622" t="e">
        <f ca="1">CX106/SOMA($C$10:$C$77)</f>
        <v>#NAME?</v>
      </c>
      <c r="CY107" s="622"/>
      <c r="CZ107" s="622"/>
      <c r="DA107" s="622"/>
      <c r="DB107" s="622" t="e">
        <f ca="1">DB106/SOMA($C$10:$C$77)</f>
        <v>#NAME?</v>
      </c>
      <c r="DC107" s="622"/>
      <c r="DD107" s="622"/>
      <c r="DE107" s="622"/>
      <c r="DF107" s="622" t="e">
        <f ca="1">DF106/SOMA($C$10:$C$77)</f>
        <v>#NAME?</v>
      </c>
      <c r="DG107" s="622"/>
      <c r="DH107" s="622"/>
      <c r="DI107" s="622"/>
      <c r="DJ107" s="622" t="e">
        <f ca="1">DJ106/SOMA($C$10:$C$77)</f>
        <v>#NAME?</v>
      </c>
      <c r="DK107" s="622"/>
      <c r="DL107" s="622"/>
      <c r="DM107" s="622"/>
      <c r="DN107" s="622" t="e">
        <f ca="1">DN106/SOMA($C$10:$C$77)</f>
        <v>#NAME?</v>
      </c>
      <c r="DO107" s="622"/>
      <c r="DP107" s="622"/>
      <c r="DQ107" s="622"/>
      <c r="DR107" s="622" t="e">
        <f ca="1">DR106/SOMA($C$10:$C$77)</f>
        <v>#NAME?</v>
      </c>
      <c r="DS107" s="622"/>
      <c r="DT107" s="622"/>
      <c r="DU107" s="622"/>
      <c r="DV107" s="622" t="e">
        <f ca="1">DV106/SOMA($C$10:$C$77)</f>
        <v>#NAME?</v>
      </c>
      <c r="DW107" s="622"/>
      <c r="DX107" s="622"/>
      <c r="DY107" s="622"/>
      <c r="DZ107" s="622" t="e">
        <f ca="1">DZ106/SOMA($C$10:$C$77)</f>
        <v>#NAME?</v>
      </c>
      <c r="EA107" s="622"/>
      <c r="EB107" s="622"/>
      <c r="EC107" s="622"/>
      <c r="ED107" s="622" t="e">
        <f ca="1">ED106/SOMA($C$10:$C$77)</f>
        <v>#NAME?</v>
      </c>
      <c r="EE107" s="622"/>
      <c r="EF107" s="622"/>
      <c r="EG107" s="622"/>
      <c r="EH107" s="622" t="e">
        <f ca="1">EH106/SOMA($C$10:$C$77)</f>
        <v>#NAME?</v>
      </c>
      <c r="EI107" s="622"/>
      <c r="EJ107" s="622"/>
      <c r="EK107" s="622"/>
      <c r="EL107" s="622" t="e">
        <f ca="1">EL106/SOMA($C$10:$C$77)</f>
        <v>#NAME?</v>
      </c>
      <c r="EM107" s="622"/>
      <c r="EN107" s="622"/>
      <c r="EO107" s="622"/>
      <c r="EP107" s="622" t="e">
        <f ca="1">EP106/SOMA($C$10:$C$77)</f>
        <v>#NAME?</v>
      </c>
      <c r="EQ107" s="622"/>
      <c r="ER107" s="622"/>
      <c r="ES107" s="622"/>
      <c r="ET107" s="622" t="e">
        <f ca="1">ET106/SOMA($C$10:$C$77)</f>
        <v>#NAME?</v>
      </c>
      <c r="EU107" s="622"/>
      <c r="EV107" s="622"/>
      <c r="EW107" s="622"/>
      <c r="EX107" s="622" t="e">
        <f ca="1">EX106/SOMA($C$10:$C$77)</f>
        <v>#NAME?</v>
      </c>
      <c r="EY107" s="622"/>
      <c r="EZ107" s="622"/>
      <c r="FA107" s="622"/>
      <c r="FB107" s="622" t="e">
        <f ca="1">FB106/SOMA($C$10:$C$77)</f>
        <v>#NAME?</v>
      </c>
      <c r="FC107" s="622"/>
      <c r="FD107" s="622"/>
      <c r="FE107" s="622"/>
      <c r="FF107" s="622" t="e">
        <f ca="1">FF106/SOMA($C$10:$C$77)</f>
        <v>#NAME?</v>
      </c>
      <c r="FG107" s="622"/>
      <c r="FH107" s="622"/>
      <c r="FI107" s="622"/>
      <c r="FJ107" s="622" t="e">
        <f ca="1">FJ106/SOMA($C$10:$C$77)</f>
        <v>#NAME?</v>
      </c>
      <c r="FK107" s="622"/>
      <c r="FL107" s="622"/>
      <c r="FM107" s="622"/>
      <c r="FN107" s="622" t="e">
        <f ca="1">FN106/SOMA($C$10:$C$77)</f>
        <v>#NAME?</v>
      </c>
      <c r="FO107" s="622"/>
      <c r="FP107" s="622"/>
      <c r="FQ107" s="622"/>
      <c r="FS107" s="459"/>
    </row>
    <row r="108" spans="1:177">
      <c r="A108" s="148"/>
      <c r="C108" s="477"/>
      <c r="BY108" s="290"/>
      <c r="DF108" s="460"/>
      <c r="DG108" s="460"/>
      <c r="DH108" s="460"/>
      <c r="DI108" s="460"/>
      <c r="DJ108" s="460"/>
      <c r="DK108" s="460"/>
      <c r="DL108" s="460"/>
      <c r="DM108" s="460"/>
      <c r="DN108" s="461"/>
      <c r="DO108" s="461"/>
      <c r="DP108" s="461"/>
      <c r="DQ108" s="461"/>
      <c r="DR108" s="461"/>
      <c r="DS108" s="461"/>
      <c r="DT108" s="461"/>
      <c r="DU108" s="461"/>
      <c r="FS108" s="2"/>
    </row>
    <row r="109" spans="1:177">
      <c r="A109" s="640">
        <f ca="1">TODAY()</f>
        <v>45782</v>
      </c>
      <c r="B109" s="556"/>
      <c r="C109" s="477"/>
      <c r="BY109" s="290"/>
      <c r="DF109" s="460"/>
      <c r="DG109" s="460"/>
      <c r="DH109" s="460"/>
      <c r="DI109" s="460"/>
      <c r="DJ109" s="460"/>
      <c r="DK109" s="460"/>
      <c r="DL109" s="460"/>
      <c r="DM109" s="460"/>
      <c r="DN109" s="461"/>
      <c r="DO109" s="461"/>
      <c r="DP109" s="461"/>
      <c r="DQ109" s="461"/>
      <c r="DR109" s="461"/>
      <c r="DS109" s="461"/>
      <c r="DT109" s="461"/>
      <c r="DU109" s="461"/>
    </row>
    <row r="110" spans="1:177">
      <c r="A110" s="152"/>
      <c r="C110" s="477"/>
      <c r="BY110" s="290"/>
      <c r="DF110" s="460"/>
      <c r="DG110" s="460"/>
      <c r="DH110" s="460"/>
      <c r="DI110" s="460"/>
      <c r="DJ110" s="460"/>
      <c r="DK110" s="460"/>
      <c r="DL110" s="460"/>
      <c r="DM110" s="460"/>
      <c r="DN110" s="461"/>
      <c r="DO110" s="461"/>
      <c r="DP110" s="461"/>
      <c r="DQ110" s="461"/>
      <c r="DR110" s="461"/>
      <c r="DS110" s="461"/>
      <c r="DT110" s="461"/>
      <c r="DU110" s="461"/>
      <c r="FS110" s="459">
        <f>AX106-RESUMO!E11</f>
        <v>0</v>
      </c>
    </row>
    <row r="111" spans="1:177">
      <c r="A111" s="148"/>
      <c r="C111" s="477"/>
      <c r="BY111" s="290"/>
      <c r="DF111" s="460"/>
      <c r="DG111" s="460"/>
      <c r="DH111" s="460"/>
      <c r="DI111" s="460"/>
      <c r="DJ111" s="460"/>
      <c r="DK111" s="460"/>
      <c r="DL111" s="460"/>
      <c r="DM111" s="460"/>
      <c r="DN111" s="461"/>
      <c r="DO111" s="461"/>
      <c r="DP111" s="461"/>
      <c r="DQ111" s="461"/>
      <c r="DR111" s="461"/>
      <c r="DS111" s="461"/>
      <c r="DT111" s="461"/>
      <c r="DU111" s="461"/>
    </row>
    <row r="112" spans="1:177" ht="18">
      <c r="A112" s="153"/>
      <c r="C112" s="486"/>
      <c r="D112" s="487"/>
      <c r="E112" s="487"/>
      <c r="F112" s="7"/>
      <c r="G112" s="7"/>
      <c r="J112" s="444" t="s">
        <v>31719</v>
      </c>
      <c r="R112" s="444"/>
      <c r="S112" s="444"/>
      <c r="T112" s="444"/>
      <c r="U112" s="444"/>
      <c r="V112" s="444"/>
      <c r="W112" s="444"/>
      <c r="X112" s="444"/>
      <c r="Y112" s="444"/>
      <c r="Z112" s="444"/>
      <c r="AA112" s="444"/>
      <c r="AB112" s="444"/>
      <c r="AC112" s="444"/>
      <c r="AD112" s="444"/>
      <c r="AE112" s="444"/>
      <c r="AF112" s="444"/>
      <c r="AG112" s="444"/>
      <c r="AH112" s="444"/>
      <c r="AI112" s="444"/>
      <c r="AJ112" s="444"/>
      <c r="AK112" s="444"/>
      <c r="AL112" s="444"/>
      <c r="AM112" s="444"/>
      <c r="AN112" s="444"/>
      <c r="AO112" s="444"/>
      <c r="AP112" s="444"/>
      <c r="AQ112" s="444"/>
      <c r="AR112" s="444"/>
      <c r="AS112" s="444"/>
      <c r="AT112" s="444"/>
      <c r="AU112" s="444"/>
      <c r="AV112" s="444"/>
      <c r="AW112" s="444"/>
      <c r="BH112" s="31"/>
      <c r="BI112" s="31"/>
      <c r="BJ112" s="31"/>
      <c r="BK112" s="31"/>
      <c r="BL112" s="31"/>
      <c r="BM112" s="31"/>
      <c r="BN112" s="31"/>
      <c r="BO112" s="31"/>
      <c r="BP112" s="31"/>
      <c r="BQ112" s="31"/>
      <c r="BR112" s="31"/>
      <c r="BS112" s="31"/>
      <c r="BT112" s="31"/>
      <c r="BU112" s="31"/>
      <c r="BY112" s="290"/>
      <c r="CX112" s="7"/>
      <c r="CY112" s="7"/>
      <c r="CZ112" s="7"/>
      <c r="DA112" s="7"/>
      <c r="DF112" s="460"/>
      <c r="DG112" s="460"/>
      <c r="DH112" s="460"/>
      <c r="DI112" s="460"/>
      <c r="DJ112" s="460"/>
      <c r="DK112" s="460"/>
      <c r="DL112" s="460"/>
      <c r="DM112" s="460"/>
      <c r="DN112" s="461"/>
      <c r="DO112" s="461"/>
      <c r="DP112" s="461"/>
      <c r="DQ112" s="461"/>
      <c r="DR112" s="461"/>
      <c r="DS112" s="461"/>
      <c r="DT112" s="461"/>
      <c r="DU112" s="461"/>
    </row>
    <row r="113" spans="1:125" ht="18">
      <c r="A113" s="641"/>
      <c r="B113" s="642"/>
      <c r="C113" s="642"/>
      <c r="D113" s="642"/>
      <c r="E113" s="488"/>
      <c r="J113" s="445" t="s">
        <v>31720</v>
      </c>
      <c r="R113" s="445"/>
      <c r="S113" s="445"/>
      <c r="T113" s="445"/>
      <c r="U113" s="445"/>
      <c r="V113" s="445"/>
      <c r="W113" s="445"/>
      <c r="X113" s="445"/>
      <c r="Y113" s="445"/>
      <c r="Z113" s="445"/>
      <c r="AA113" s="445"/>
      <c r="AB113" s="445"/>
      <c r="AC113" s="445"/>
      <c r="AD113" s="445"/>
      <c r="AE113" s="445"/>
      <c r="AF113" s="445"/>
      <c r="AG113" s="445"/>
      <c r="AH113" s="445"/>
      <c r="AI113" s="445"/>
      <c r="AJ113" s="445"/>
      <c r="AK113" s="445"/>
      <c r="AL113" s="445"/>
      <c r="AM113" s="445"/>
      <c r="AN113" s="445"/>
      <c r="AO113" s="445"/>
      <c r="AP113" s="445"/>
      <c r="AQ113" s="445"/>
      <c r="AR113" s="445"/>
      <c r="AS113" s="445"/>
      <c r="AT113" s="445"/>
      <c r="AU113" s="445"/>
      <c r="AV113" s="445"/>
      <c r="AW113" s="445"/>
      <c r="AX113" s="31"/>
      <c r="AY113" s="31"/>
      <c r="BH113" s="489"/>
      <c r="BI113" s="489"/>
      <c r="BJ113" s="489"/>
      <c r="BK113" s="489"/>
      <c r="BL113" s="489"/>
      <c r="BM113" s="489"/>
      <c r="BN113" s="489"/>
      <c r="BO113" s="489"/>
      <c r="BP113" s="489"/>
      <c r="BQ113" s="489"/>
      <c r="BR113" s="489"/>
      <c r="BS113" s="489"/>
      <c r="BT113" s="489"/>
      <c r="BU113" s="489"/>
      <c r="BY113" s="290"/>
      <c r="DF113" s="462"/>
      <c r="DG113" s="462"/>
      <c r="DH113" s="462"/>
      <c r="DI113" s="462"/>
      <c r="DJ113" s="462"/>
      <c r="DK113" s="462"/>
      <c r="DL113" s="462"/>
      <c r="DM113" s="462"/>
      <c r="DN113" s="462"/>
      <c r="DO113" s="462"/>
      <c r="DP113" s="462"/>
      <c r="DQ113" s="462"/>
      <c r="DR113" s="462"/>
      <c r="DS113" s="462"/>
      <c r="DT113" s="462"/>
      <c r="DU113" s="462"/>
    </row>
    <row r="114" spans="1:125" ht="18">
      <c r="A114" s="610"/>
      <c r="B114" s="611"/>
      <c r="C114" s="611"/>
      <c r="D114" s="611"/>
      <c r="E114" s="490"/>
      <c r="F114" s="491"/>
      <c r="G114" s="491"/>
      <c r="H114" s="491"/>
      <c r="I114" s="491"/>
      <c r="J114" s="445" t="s">
        <v>31721</v>
      </c>
      <c r="L114" s="491"/>
      <c r="M114" s="491"/>
      <c r="N114" s="491"/>
      <c r="O114" s="491"/>
      <c r="P114" s="492"/>
      <c r="Q114" s="491"/>
      <c r="R114" s="492"/>
      <c r="S114" s="445"/>
      <c r="T114" s="492"/>
      <c r="U114" s="492"/>
      <c r="V114" s="492"/>
      <c r="W114" s="492"/>
      <c r="X114" s="492"/>
      <c r="Y114" s="492"/>
      <c r="Z114" s="492"/>
      <c r="AA114" s="492"/>
      <c r="AB114" s="492"/>
      <c r="AC114" s="492"/>
      <c r="AD114" s="492"/>
      <c r="AE114" s="492"/>
      <c r="AF114" s="492"/>
      <c r="AG114" s="492"/>
      <c r="AH114" s="492"/>
      <c r="AI114" s="492"/>
      <c r="AJ114" s="492"/>
      <c r="AK114" s="492"/>
      <c r="AL114" s="492"/>
      <c r="AM114" s="492"/>
      <c r="AN114" s="492"/>
      <c r="AO114" s="492"/>
      <c r="AP114" s="492"/>
      <c r="AQ114" s="492"/>
      <c r="AR114" s="492"/>
      <c r="AS114" s="492"/>
      <c r="AT114" s="492"/>
      <c r="AU114" s="492"/>
      <c r="AV114" s="492"/>
      <c r="AW114" s="492"/>
      <c r="AX114" s="491"/>
      <c r="AY114" s="491"/>
      <c r="AZ114" s="491"/>
      <c r="BA114" s="491"/>
      <c r="BB114" s="491"/>
      <c r="BC114" s="491"/>
      <c r="BD114" s="491"/>
      <c r="BE114" s="491"/>
      <c r="BF114" s="491"/>
      <c r="BG114" s="491"/>
      <c r="BH114" s="31"/>
      <c r="BI114" s="31"/>
      <c r="BJ114" s="31"/>
      <c r="BK114" s="31"/>
      <c r="BL114" s="31"/>
      <c r="BM114" s="31"/>
      <c r="BN114" s="31"/>
      <c r="BO114" s="31"/>
      <c r="BP114" s="31"/>
      <c r="BQ114" s="31"/>
      <c r="BR114" s="31"/>
      <c r="BS114" s="31"/>
      <c r="BT114" s="31"/>
      <c r="BU114" s="31"/>
      <c r="BY114" s="290"/>
      <c r="CX114" s="462"/>
      <c r="CY114" s="462"/>
      <c r="CZ114" s="462"/>
      <c r="DA114" s="462"/>
      <c r="DB114" s="462"/>
      <c r="DC114" s="462"/>
      <c r="DD114" s="462"/>
      <c r="DE114" s="462"/>
    </row>
    <row r="115" spans="1:125" ht="18">
      <c r="A115" s="610"/>
      <c r="B115" s="611"/>
      <c r="C115" s="611"/>
      <c r="D115" s="611"/>
      <c r="E115" s="490"/>
      <c r="F115" s="491"/>
      <c r="G115" s="491"/>
      <c r="H115" s="491"/>
      <c r="I115" s="491"/>
      <c r="J115" s="6"/>
      <c r="L115" s="491"/>
      <c r="M115" s="491"/>
      <c r="N115" s="491"/>
      <c r="O115" s="491"/>
      <c r="P115" s="492"/>
      <c r="Q115" s="491"/>
      <c r="R115" s="445"/>
      <c r="S115" s="229"/>
      <c r="T115" s="492"/>
      <c r="U115" s="492"/>
      <c r="V115" s="492"/>
      <c r="W115" s="492"/>
      <c r="X115" s="492"/>
      <c r="Y115" s="492"/>
      <c r="Z115" s="492"/>
      <c r="AA115" s="492"/>
      <c r="AB115" s="492"/>
      <c r="AC115" s="492"/>
      <c r="AD115" s="492"/>
      <c r="AE115" s="492"/>
      <c r="AF115" s="492"/>
      <c r="AG115" s="492"/>
      <c r="AH115" s="492"/>
      <c r="AI115" s="492"/>
      <c r="AJ115" s="492"/>
      <c r="AK115" s="492"/>
      <c r="AL115" s="492"/>
      <c r="AM115" s="492"/>
      <c r="AN115" s="492"/>
      <c r="AO115" s="492"/>
      <c r="AP115" s="492"/>
      <c r="AQ115" s="492"/>
      <c r="AR115" s="492"/>
      <c r="AS115" s="492"/>
      <c r="AT115" s="492"/>
      <c r="AU115" s="492"/>
      <c r="AV115" s="492"/>
      <c r="AW115" s="492"/>
      <c r="AX115" s="491"/>
      <c r="AY115" s="491"/>
      <c r="AZ115" s="491"/>
      <c r="BB115" s="491"/>
      <c r="BC115" s="491"/>
      <c r="BD115" s="491"/>
      <c r="BE115" s="491"/>
      <c r="BF115" s="491"/>
      <c r="BG115" s="491"/>
      <c r="BH115" s="31"/>
      <c r="BI115" s="31"/>
      <c r="BJ115" s="31"/>
      <c r="BK115" s="31"/>
      <c r="BL115" s="31"/>
      <c r="BM115" s="31"/>
      <c r="BN115" s="31"/>
      <c r="BO115" s="31"/>
      <c r="BP115" s="31"/>
      <c r="BQ115" s="31"/>
      <c r="BR115" s="31"/>
      <c r="BS115" s="31"/>
      <c r="BT115" s="31"/>
      <c r="BU115" s="31"/>
      <c r="BY115" s="290"/>
      <c r="CX115" s="462"/>
      <c r="CY115" s="462"/>
      <c r="CZ115" s="462"/>
      <c r="DA115" s="462"/>
      <c r="DB115" s="462"/>
      <c r="DC115" s="462"/>
      <c r="DD115" s="462"/>
      <c r="DE115" s="462"/>
    </row>
    <row r="116" spans="1:125" ht="18">
      <c r="A116" s="493"/>
      <c r="B116" s="494"/>
      <c r="C116" s="495"/>
      <c r="D116" s="494"/>
      <c r="E116" s="494"/>
      <c r="F116" s="496"/>
      <c r="G116" s="496"/>
      <c r="H116" s="496"/>
      <c r="I116" s="496"/>
      <c r="J116" s="496"/>
      <c r="K116" s="496"/>
      <c r="L116" s="496"/>
      <c r="M116" s="496"/>
      <c r="N116" s="496"/>
      <c r="O116" s="496"/>
      <c r="P116" s="497"/>
      <c r="Q116" s="496"/>
      <c r="R116" s="498"/>
      <c r="S116" s="497"/>
      <c r="T116" s="497"/>
      <c r="U116" s="497"/>
      <c r="V116" s="497"/>
      <c r="W116" s="497"/>
      <c r="X116" s="497"/>
      <c r="Y116" s="497"/>
      <c r="Z116" s="497"/>
      <c r="AA116" s="497"/>
      <c r="AB116" s="497"/>
      <c r="AC116" s="497"/>
      <c r="AD116" s="497"/>
      <c r="AE116" s="497"/>
      <c r="AF116" s="497"/>
      <c r="AG116" s="497"/>
      <c r="AH116" s="497"/>
      <c r="AI116" s="497"/>
      <c r="AJ116" s="497"/>
      <c r="AK116" s="497"/>
      <c r="AL116" s="497"/>
      <c r="AM116" s="497"/>
      <c r="AN116" s="497"/>
      <c r="AO116" s="497"/>
      <c r="AP116" s="497"/>
      <c r="AQ116" s="497"/>
      <c r="AR116" s="497"/>
      <c r="AS116" s="497"/>
      <c r="AT116" s="497"/>
      <c r="AU116" s="497"/>
      <c r="AV116" s="497"/>
      <c r="AW116" s="497"/>
      <c r="AX116" s="496"/>
      <c r="AY116" s="496"/>
      <c r="AZ116" s="496"/>
      <c r="BA116" s="499"/>
      <c r="BB116" s="496"/>
      <c r="BC116" s="496"/>
      <c r="BD116" s="496"/>
      <c r="BE116" s="496"/>
      <c r="BF116" s="496"/>
      <c r="BG116" s="496"/>
      <c r="BH116" s="500"/>
      <c r="BI116" s="500"/>
      <c r="BJ116" s="500"/>
      <c r="BK116" s="500"/>
      <c r="BL116" s="500"/>
      <c r="BM116" s="500"/>
      <c r="BN116" s="500"/>
      <c r="BO116" s="500"/>
      <c r="BP116" s="500"/>
      <c r="BQ116" s="500"/>
      <c r="BR116" s="500"/>
      <c r="BS116" s="500"/>
      <c r="BT116" s="500"/>
      <c r="BU116" s="500"/>
      <c r="BV116" s="499"/>
      <c r="BW116" s="499"/>
      <c r="BX116" s="499"/>
      <c r="BY116" s="501"/>
      <c r="CX116" s="462"/>
      <c r="CY116" s="462"/>
      <c r="CZ116" s="462"/>
      <c r="DA116" s="462"/>
      <c r="DB116" s="462"/>
      <c r="DC116" s="462"/>
      <c r="DD116" s="462"/>
      <c r="DE116" s="462"/>
    </row>
    <row r="117" spans="1:125" ht="16.5">
      <c r="A117" s="3"/>
      <c r="B117" s="9"/>
      <c r="C117" s="472"/>
      <c r="D117" s="107"/>
      <c r="E117" s="107"/>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CX117" s="462"/>
      <c r="CY117" s="462"/>
      <c r="CZ117" s="462"/>
      <c r="DA117" s="462"/>
      <c r="DB117" s="462"/>
      <c r="DC117" s="462"/>
      <c r="DD117" s="462"/>
      <c r="DE117" s="462"/>
    </row>
    <row r="118" spans="1:125" ht="16.5">
      <c r="A118" s="57"/>
      <c r="B118" s="58"/>
      <c r="C118" s="473"/>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CX118" s="462"/>
      <c r="CY118" s="462"/>
      <c r="CZ118" s="462"/>
      <c r="DA118" s="462"/>
      <c r="DB118" s="462"/>
      <c r="DC118" s="462"/>
      <c r="DD118" s="462"/>
      <c r="DE118" s="462"/>
    </row>
    <row r="119" spans="1:125">
      <c r="A119" s="59"/>
      <c r="B119" s="62" t="s">
        <v>65</v>
      </c>
      <c r="C119" s="429" t="s">
        <v>66</v>
      </c>
      <c r="D119" s="108" t="s">
        <v>67</v>
      </c>
      <c r="E119" s="108" t="s">
        <v>67</v>
      </c>
    </row>
    <row r="120" spans="1:125">
      <c r="A120" s="59"/>
      <c r="B120" s="475">
        <v>1</v>
      </c>
      <c r="C120" s="476">
        <f>F103+H103</f>
        <v>51949.2</v>
      </c>
      <c r="D120" s="476">
        <f>H106</f>
        <v>51949.2</v>
      </c>
      <c r="E120" s="108">
        <f>I106</f>
        <v>0</v>
      </c>
    </row>
    <row r="121" spans="1:125">
      <c r="A121" s="59"/>
      <c r="B121" s="475">
        <v>2</v>
      </c>
      <c r="C121" s="476">
        <f>$J103</f>
        <v>102280.49</v>
      </c>
      <c r="D121" s="476">
        <f>$J106</f>
        <v>154229.69</v>
      </c>
      <c r="E121" s="108">
        <f>$J106</f>
        <v>154229.69</v>
      </c>
    </row>
    <row r="122" spans="1:125">
      <c r="A122" s="59"/>
      <c r="B122" s="475">
        <v>3</v>
      </c>
      <c r="C122" s="476">
        <f>$N103</f>
        <v>121353.68</v>
      </c>
      <c r="D122" s="476">
        <f>$N106</f>
        <v>275583.37</v>
      </c>
      <c r="E122" s="108">
        <f>$N106</f>
        <v>275583.37</v>
      </c>
    </row>
    <row r="123" spans="1:125">
      <c r="A123" s="59"/>
      <c r="B123" s="475">
        <v>4</v>
      </c>
      <c r="C123" s="476">
        <f>$R103</f>
        <v>174151.99</v>
      </c>
      <c r="D123" s="476">
        <f>$R106</f>
        <v>449735.36</v>
      </c>
      <c r="E123" s="108">
        <f>$R106</f>
        <v>449735.36</v>
      </c>
    </row>
    <row r="124" spans="1:125">
      <c r="A124" s="59"/>
      <c r="B124" s="475">
        <v>5</v>
      </c>
      <c r="C124" s="476">
        <f>$V103</f>
        <v>164015.20000000001</v>
      </c>
      <c r="D124" s="476">
        <f>$V106</f>
        <v>613750.56000000006</v>
      </c>
      <c r="E124" s="108">
        <f>$AT106</f>
        <v>1450486.56</v>
      </c>
    </row>
    <row r="125" spans="1:125">
      <c r="A125" s="59"/>
      <c r="B125" s="475">
        <v>6</v>
      </c>
      <c r="C125" s="476">
        <f>$Z103</f>
        <v>146445.81</v>
      </c>
      <c r="D125" s="476">
        <f>Z106</f>
        <v>760196.37</v>
      </c>
      <c r="E125" s="108">
        <f>$AX106</f>
        <v>1484077.36</v>
      </c>
    </row>
    <row r="126" spans="1:125">
      <c r="A126" s="59"/>
      <c r="B126" s="475">
        <v>7</v>
      </c>
      <c r="C126" s="476">
        <f>$AD103</f>
        <v>160343.79</v>
      </c>
      <c r="D126" s="476">
        <f>AD106</f>
        <v>920540.16000000003</v>
      </c>
      <c r="E126" s="108">
        <f>$BB106</f>
        <v>0</v>
      </c>
    </row>
    <row r="127" spans="1:125">
      <c r="A127" s="59"/>
      <c r="B127" s="475">
        <v>8</v>
      </c>
      <c r="C127" s="476">
        <f>AH103</f>
        <v>135851.72</v>
      </c>
      <c r="D127" s="476">
        <f>AH106</f>
        <v>1056391.8799999999</v>
      </c>
      <c r="E127" s="108">
        <f>$BF106</f>
        <v>0</v>
      </c>
    </row>
    <row r="128" spans="1:125">
      <c r="A128" s="59"/>
      <c r="B128" s="475">
        <v>9</v>
      </c>
      <c r="C128" s="476">
        <f>AL103</f>
        <v>148692.74</v>
      </c>
      <c r="D128" s="476">
        <f>AL106</f>
        <v>1205084.6200000001</v>
      </c>
      <c r="E128" s="108">
        <f>$BJ106</f>
        <v>0</v>
      </c>
    </row>
    <row r="129" spans="1:5">
      <c r="A129" s="59"/>
      <c r="B129" s="475">
        <v>10</v>
      </c>
      <c r="C129" s="476">
        <f>AP103</f>
        <v>122979.92</v>
      </c>
      <c r="D129" s="476">
        <f>AP106</f>
        <v>1328064.54</v>
      </c>
      <c r="E129" s="108">
        <f>$BN106</f>
        <v>0</v>
      </c>
    </row>
    <row r="130" spans="1:5">
      <c r="A130" s="59"/>
      <c r="B130" s="475">
        <v>11</v>
      </c>
      <c r="C130" s="476">
        <f>AT103</f>
        <v>122422.02</v>
      </c>
      <c r="D130" s="476">
        <f>AT106</f>
        <v>1450486.56</v>
      </c>
      <c r="E130" s="108">
        <f>$BR106</f>
        <v>0</v>
      </c>
    </row>
    <row r="131" spans="1:5">
      <c r="A131" s="59"/>
      <c r="B131" s="475">
        <v>12</v>
      </c>
      <c r="C131" s="476">
        <f>AX103</f>
        <v>33590.800000000003</v>
      </c>
      <c r="D131" s="476">
        <f>AX106</f>
        <v>1484077.36</v>
      </c>
      <c r="E131" s="108">
        <f>$BV106</f>
        <v>0</v>
      </c>
    </row>
    <row r="132" spans="1:5">
      <c r="A132" s="59"/>
      <c r="B132" s="475">
        <v>13</v>
      </c>
      <c r="C132" s="476">
        <f>$BZ103</f>
        <v>0</v>
      </c>
      <c r="D132" s="476">
        <f>$BZ106</f>
        <v>0</v>
      </c>
      <c r="E132" s="108">
        <f>$BZ106</f>
        <v>0</v>
      </c>
    </row>
    <row r="133" spans="1:5">
      <c r="A133" s="59"/>
      <c r="B133" s="475">
        <v>14</v>
      </c>
      <c r="C133" s="476">
        <f>$CD103</f>
        <v>0</v>
      </c>
      <c r="D133" s="476">
        <f>$CD106</f>
        <v>0</v>
      </c>
      <c r="E133" s="108">
        <f>$CD106</f>
        <v>0</v>
      </c>
    </row>
    <row r="134" spans="1:5">
      <c r="A134" s="59"/>
      <c r="B134" s="475">
        <v>15</v>
      </c>
      <c r="C134" s="476">
        <f>$CH103</f>
        <v>0</v>
      </c>
      <c r="D134" s="476">
        <f>$CH106</f>
        <v>0</v>
      </c>
      <c r="E134" s="108">
        <f>$CH106</f>
        <v>0</v>
      </c>
    </row>
    <row r="135" spans="1:5">
      <c r="A135" s="59"/>
      <c r="B135" s="475">
        <v>16</v>
      </c>
      <c r="C135" s="476">
        <f>$CL103</f>
        <v>0</v>
      </c>
      <c r="D135" s="476">
        <f>$CL106</f>
        <v>0</v>
      </c>
      <c r="E135" s="108">
        <f>$CL106</f>
        <v>0</v>
      </c>
    </row>
    <row r="136" spans="1:5">
      <c r="A136" s="59"/>
      <c r="B136" s="475">
        <v>17</v>
      </c>
      <c r="C136" s="476">
        <f>$CP103</f>
        <v>0</v>
      </c>
      <c r="D136" s="476">
        <f>$CP106</f>
        <v>0</v>
      </c>
      <c r="E136" s="108">
        <f>$CP106</f>
        <v>0</v>
      </c>
    </row>
    <row r="137" spans="1:5">
      <c r="A137" s="59"/>
      <c r="B137" s="475">
        <v>18</v>
      </c>
      <c r="C137" s="476">
        <f>$CT103</f>
        <v>0</v>
      </c>
      <c r="D137" s="476">
        <f>$CT106</f>
        <v>0</v>
      </c>
      <c r="E137" s="108">
        <f>$CT106</f>
        <v>0</v>
      </c>
    </row>
    <row r="138" spans="1:5">
      <c r="A138" s="59"/>
      <c r="B138" s="475">
        <v>19</v>
      </c>
      <c r="C138" s="476">
        <f>$CX103</f>
        <v>0</v>
      </c>
      <c r="D138" s="476">
        <f>$CX106</f>
        <v>0</v>
      </c>
      <c r="E138" s="108">
        <f>$CX106</f>
        <v>0</v>
      </c>
    </row>
    <row r="139" spans="1:5">
      <c r="A139" s="59"/>
      <c r="B139" s="475">
        <v>20</v>
      </c>
      <c r="C139" s="476">
        <f>$DB103</f>
        <v>0</v>
      </c>
      <c r="D139" s="476">
        <f>$DB106</f>
        <v>0</v>
      </c>
      <c r="E139" s="108">
        <f>$DB106</f>
        <v>0</v>
      </c>
    </row>
  </sheetData>
  <autoFilter ref="A1:CA157" xr:uid="{00000000-0009-0000-0000-00000A000000}"/>
  <mergeCells count="2961">
    <mergeCell ref="R38:U38"/>
    <mergeCell ref="R40:U40"/>
    <mergeCell ref="N35:Q35"/>
    <mergeCell ref="N37:Q37"/>
    <mergeCell ref="R35:U35"/>
    <mergeCell ref="R37:U37"/>
    <mergeCell ref="R32:U32"/>
    <mergeCell ref="R34:U34"/>
    <mergeCell ref="V96:Y96"/>
    <mergeCell ref="V98:Y98"/>
    <mergeCell ref="V99:Y99"/>
    <mergeCell ref="V101:Y101"/>
    <mergeCell ref="V103:Y103"/>
    <mergeCell ref="V104:Y104"/>
    <mergeCell ref="V106:Y106"/>
    <mergeCell ref="V107:Y107"/>
    <mergeCell ref="J26:M26"/>
    <mergeCell ref="J28:M28"/>
    <mergeCell ref="N26:Q26"/>
    <mergeCell ref="N28:Q28"/>
    <mergeCell ref="N32:Q32"/>
    <mergeCell ref="N34:Q34"/>
    <mergeCell ref="J29:M29"/>
    <mergeCell ref="J31:M31"/>
    <mergeCell ref="N29:Q29"/>
    <mergeCell ref="N31:Q31"/>
    <mergeCell ref="J50:M50"/>
    <mergeCell ref="J52:M52"/>
    <mergeCell ref="N50:Q50"/>
    <mergeCell ref="N52:Q52"/>
    <mergeCell ref="J53:M53"/>
    <mergeCell ref="J55:M55"/>
    <mergeCell ref="R47:U47"/>
    <mergeCell ref="R49:U49"/>
    <mergeCell ref="N44:Q44"/>
    <mergeCell ref="N46:Q46"/>
    <mergeCell ref="N41:Q41"/>
    <mergeCell ref="N43:Q43"/>
    <mergeCell ref="R41:U41"/>
    <mergeCell ref="R43:U43"/>
    <mergeCell ref="V59:Y59"/>
    <mergeCell ref="Z86:AC86"/>
    <mergeCell ref="Z87:AC87"/>
    <mergeCell ref="Z56:AC56"/>
    <mergeCell ref="Z58:AC58"/>
    <mergeCell ref="Z59:AC59"/>
    <mergeCell ref="Z61:AC61"/>
    <mergeCell ref="Z62:AC62"/>
    <mergeCell ref="Z64:AC64"/>
    <mergeCell ref="Z65:AC65"/>
    <mergeCell ref="Z67:AC67"/>
    <mergeCell ref="Z68:AC68"/>
    <mergeCell ref="Z70:AC70"/>
    <mergeCell ref="Z71:AC71"/>
    <mergeCell ref="R67:U67"/>
    <mergeCell ref="R71:U71"/>
    <mergeCell ref="V87:Y87"/>
    <mergeCell ref="Z99:AC99"/>
    <mergeCell ref="Z101:AC101"/>
    <mergeCell ref="Z103:AC103"/>
    <mergeCell ref="Z104:AC104"/>
    <mergeCell ref="Z106:AC106"/>
    <mergeCell ref="Z107:AC107"/>
    <mergeCell ref="V7:Y7"/>
    <mergeCell ref="V10:Y10"/>
    <mergeCell ref="V12:Y12"/>
    <mergeCell ref="V13:Y13"/>
    <mergeCell ref="V15:Y15"/>
    <mergeCell ref="V16:Y16"/>
    <mergeCell ref="V18:Y18"/>
    <mergeCell ref="V20:Y20"/>
    <mergeCell ref="V22:Y22"/>
    <mergeCell ref="V23:Y23"/>
    <mergeCell ref="V25:Y25"/>
    <mergeCell ref="V29:Y29"/>
    <mergeCell ref="V31:Y31"/>
    <mergeCell ref="Z47:AC47"/>
    <mergeCell ref="Z49:AC49"/>
    <mergeCell ref="Z50:AC50"/>
    <mergeCell ref="Z52:AC52"/>
    <mergeCell ref="Z53:AC53"/>
    <mergeCell ref="Z55:AC55"/>
    <mergeCell ref="V35:Y35"/>
    <mergeCell ref="V37:Y37"/>
    <mergeCell ref="V38:Y38"/>
    <mergeCell ref="V40:Y40"/>
    <mergeCell ref="V41:Y41"/>
    <mergeCell ref="V43:Y43"/>
    <mergeCell ref="V47:Y47"/>
    <mergeCell ref="Z13:AC13"/>
    <mergeCell ref="Z15:AC15"/>
    <mergeCell ref="Z16:AC16"/>
    <mergeCell ref="Z18:AC18"/>
    <mergeCell ref="Z20:AC20"/>
    <mergeCell ref="Z22:AC22"/>
    <mergeCell ref="Z23:AC23"/>
    <mergeCell ref="Z25:AC25"/>
    <mergeCell ref="Z26:AC26"/>
    <mergeCell ref="Z28:AC28"/>
    <mergeCell ref="Z29:AC29"/>
    <mergeCell ref="Z31:AC31"/>
    <mergeCell ref="Z32:AC32"/>
    <mergeCell ref="Z34:AC34"/>
    <mergeCell ref="Z35:AC35"/>
    <mergeCell ref="Z38:AC38"/>
    <mergeCell ref="Z37:AC37"/>
    <mergeCell ref="Z89:AC89"/>
    <mergeCell ref="Z90:AC90"/>
    <mergeCell ref="AD59:AG59"/>
    <mergeCell ref="AD61:AG61"/>
    <mergeCell ref="AD62:AG62"/>
    <mergeCell ref="AD64:AG64"/>
    <mergeCell ref="AD65:AG65"/>
    <mergeCell ref="AD67:AG67"/>
    <mergeCell ref="AD68:AG68"/>
    <mergeCell ref="AD70:AG70"/>
    <mergeCell ref="AD71:AG71"/>
    <mergeCell ref="AD87:AG87"/>
    <mergeCell ref="AD89:AG89"/>
    <mergeCell ref="AD90:AG90"/>
    <mergeCell ref="AD92:AG92"/>
    <mergeCell ref="AD93:AG93"/>
    <mergeCell ref="AD95:AG95"/>
    <mergeCell ref="AH71:AK71"/>
    <mergeCell ref="AH87:AK87"/>
    <mergeCell ref="AH89:AK89"/>
    <mergeCell ref="AH90:AK90"/>
    <mergeCell ref="AH92:AK92"/>
    <mergeCell ref="AH93:AK93"/>
    <mergeCell ref="AH95:AK95"/>
    <mergeCell ref="AH96:AK96"/>
    <mergeCell ref="AH98:AK98"/>
    <mergeCell ref="AD96:AG96"/>
    <mergeCell ref="AD98:AG98"/>
    <mergeCell ref="AD16:AG16"/>
    <mergeCell ref="AD18:AG18"/>
    <mergeCell ref="AD20:AG20"/>
    <mergeCell ref="AD22:AG22"/>
    <mergeCell ref="AD23:AG23"/>
    <mergeCell ref="AD25:AG25"/>
    <mergeCell ref="AD26:AG26"/>
    <mergeCell ref="AD28:AG28"/>
    <mergeCell ref="AD29:AG29"/>
    <mergeCell ref="AD31:AG31"/>
    <mergeCell ref="AD32:AG32"/>
    <mergeCell ref="AD34:AG34"/>
    <mergeCell ref="AD35:AG35"/>
    <mergeCell ref="AD47:AG47"/>
    <mergeCell ref="AD49:AG49"/>
    <mergeCell ref="AD50:AG50"/>
    <mergeCell ref="AD52:AG52"/>
    <mergeCell ref="AD37:AG37"/>
    <mergeCell ref="AD38:AG38"/>
    <mergeCell ref="AD40:AG40"/>
    <mergeCell ref="AL101:AO101"/>
    <mergeCell ref="AL103:AO103"/>
    <mergeCell ref="AL104:AO104"/>
    <mergeCell ref="AL106:AO106"/>
    <mergeCell ref="AH16:AK16"/>
    <mergeCell ref="AH18:AK18"/>
    <mergeCell ref="AH20:AK20"/>
    <mergeCell ref="AH22:AK22"/>
    <mergeCell ref="AH23:AK23"/>
    <mergeCell ref="AH25:AK25"/>
    <mergeCell ref="AH26:AK26"/>
    <mergeCell ref="AH28:AK28"/>
    <mergeCell ref="AH29:AK29"/>
    <mergeCell ref="AH31:AK31"/>
    <mergeCell ref="AH32:AK32"/>
    <mergeCell ref="AH34:AK34"/>
    <mergeCell ref="AH35:AK35"/>
    <mergeCell ref="AH47:AK47"/>
    <mergeCell ref="AH49:AK49"/>
    <mergeCell ref="AH50:AK50"/>
    <mergeCell ref="AH52:AK52"/>
    <mergeCell ref="AH37:AK37"/>
    <mergeCell ref="AH38:AK38"/>
    <mergeCell ref="AH40:AK40"/>
    <mergeCell ref="AH59:AK59"/>
    <mergeCell ref="AH61:AK61"/>
    <mergeCell ref="AH62:AK62"/>
    <mergeCell ref="AH64:AK64"/>
    <mergeCell ref="AH65:AK65"/>
    <mergeCell ref="AH67:AK67"/>
    <mergeCell ref="AH68:AK68"/>
    <mergeCell ref="AH70:AK70"/>
    <mergeCell ref="AL61:AO61"/>
    <mergeCell ref="AL37:AO37"/>
    <mergeCell ref="AL38:AO38"/>
    <mergeCell ref="AL40:AO40"/>
    <mergeCell ref="AL67:AO67"/>
    <mergeCell ref="AL68:AO68"/>
    <mergeCell ref="AL70:AO70"/>
    <mergeCell ref="AL71:AO71"/>
    <mergeCell ref="AL87:AO87"/>
    <mergeCell ref="AL89:AO89"/>
    <mergeCell ref="AL90:AO90"/>
    <mergeCell ref="AL92:AO92"/>
    <mergeCell ref="AL93:AO93"/>
    <mergeCell ref="AL95:AO95"/>
    <mergeCell ref="AL96:AO96"/>
    <mergeCell ref="AL98:AO98"/>
    <mergeCell ref="AL99:AO99"/>
    <mergeCell ref="AP73:AS73"/>
    <mergeCell ref="AP75:AS75"/>
    <mergeCell ref="AP77:AS77"/>
    <mergeCell ref="AP78:AS78"/>
    <mergeCell ref="AP80:AS80"/>
    <mergeCell ref="AP81:AS81"/>
    <mergeCell ref="AP83:AS83"/>
    <mergeCell ref="AP84:AS84"/>
    <mergeCell ref="AP87:AS87"/>
    <mergeCell ref="AP89:AS89"/>
    <mergeCell ref="AP90:AS90"/>
    <mergeCell ref="AP92:AS92"/>
    <mergeCell ref="AP93:AS93"/>
    <mergeCell ref="AP95:AS95"/>
    <mergeCell ref="AP96:AS96"/>
    <mergeCell ref="AP98:AS98"/>
    <mergeCell ref="AL26:AO26"/>
    <mergeCell ref="AL28:AO28"/>
    <mergeCell ref="AL29:AO29"/>
    <mergeCell ref="AL31:AO31"/>
    <mergeCell ref="AL32:AO32"/>
    <mergeCell ref="AL34:AO34"/>
    <mergeCell ref="AL35:AO35"/>
    <mergeCell ref="AL47:AO47"/>
    <mergeCell ref="AL49:AO49"/>
    <mergeCell ref="AL50:AO50"/>
    <mergeCell ref="AL52:AO52"/>
    <mergeCell ref="AL53:AO53"/>
    <mergeCell ref="AL55:AO55"/>
    <mergeCell ref="AL56:AO56"/>
    <mergeCell ref="AL58:AO58"/>
    <mergeCell ref="AL59:AO59"/>
    <mergeCell ref="AP32:AS32"/>
    <mergeCell ref="AP34:AS34"/>
    <mergeCell ref="AP35:AS35"/>
    <mergeCell ref="AP37:AS37"/>
    <mergeCell ref="AP38:AS38"/>
    <mergeCell ref="AP40:AS40"/>
    <mergeCell ref="AP41:AS41"/>
    <mergeCell ref="AP43:AS43"/>
    <mergeCell ref="AP44:AS44"/>
    <mergeCell ref="AP46:AS46"/>
    <mergeCell ref="AP47:AS47"/>
    <mergeCell ref="AP49:AS49"/>
    <mergeCell ref="AP50:AS50"/>
    <mergeCell ref="AP52:AS52"/>
    <mergeCell ref="AP59:AS59"/>
    <mergeCell ref="AP61:AS61"/>
    <mergeCell ref="AP62:AS62"/>
    <mergeCell ref="A32:A34"/>
    <mergeCell ref="B32:B34"/>
    <mergeCell ref="C32:C34"/>
    <mergeCell ref="A20:A22"/>
    <mergeCell ref="B20:B22"/>
    <mergeCell ref="C20:C22"/>
    <mergeCell ref="D20:D22"/>
    <mergeCell ref="E20:E22"/>
    <mergeCell ref="D32:D34"/>
    <mergeCell ref="A7:A8"/>
    <mergeCell ref="B7:B8"/>
    <mergeCell ref="C7:C8"/>
    <mergeCell ref="E7:E8"/>
    <mergeCell ref="A13:A15"/>
    <mergeCell ref="B13:B15"/>
    <mergeCell ref="C13:C15"/>
    <mergeCell ref="D13:D15"/>
    <mergeCell ref="E13:E15"/>
    <mergeCell ref="A10:A12"/>
    <mergeCell ref="B10:B12"/>
    <mergeCell ref="C10:C12"/>
    <mergeCell ref="E10:E12"/>
    <mergeCell ref="D7:D8"/>
    <mergeCell ref="D10:D12"/>
    <mergeCell ref="A26:A28"/>
    <mergeCell ref="B26:B28"/>
    <mergeCell ref="C26:C28"/>
    <mergeCell ref="E32:E34"/>
    <mergeCell ref="H26:I26"/>
    <mergeCell ref="R26:U26"/>
    <mergeCell ref="V26:Y26"/>
    <mergeCell ref="A29:A31"/>
    <mergeCell ref="B29:B31"/>
    <mergeCell ref="C29:C31"/>
    <mergeCell ref="D29:D31"/>
    <mergeCell ref="E29:E31"/>
    <mergeCell ref="F29:G29"/>
    <mergeCell ref="H29:I29"/>
    <mergeCell ref="F31:G31"/>
    <mergeCell ref="D26:D28"/>
    <mergeCell ref="E26:E28"/>
    <mergeCell ref="AT10:AW10"/>
    <mergeCell ref="AT12:AW12"/>
    <mergeCell ref="AT13:AW13"/>
    <mergeCell ref="AT15:AW15"/>
    <mergeCell ref="A23:A25"/>
    <mergeCell ref="B23:B25"/>
    <mergeCell ref="C23:C25"/>
    <mergeCell ref="D23:D25"/>
    <mergeCell ref="E23:E25"/>
    <mergeCell ref="AP22:AS22"/>
    <mergeCell ref="AT26:AW26"/>
    <mergeCell ref="H31:I31"/>
    <mergeCell ref="F28:G28"/>
    <mergeCell ref="H28:I28"/>
    <mergeCell ref="R28:U28"/>
    <mergeCell ref="V28:Y28"/>
    <mergeCell ref="AT28:AW28"/>
    <mergeCell ref="AP28:AS28"/>
    <mergeCell ref="AP29:AS29"/>
    <mergeCell ref="BR20:BU20"/>
    <mergeCell ref="BV20:BY20"/>
    <mergeCell ref="BR22:BU22"/>
    <mergeCell ref="BV22:BY22"/>
    <mergeCell ref="F13:G13"/>
    <mergeCell ref="H13:I13"/>
    <mergeCell ref="J13:M13"/>
    <mergeCell ref="N13:Q13"/>
    <mergeCell ref="R7:U7"/>
    <mergeCell ref="R10:U10"/>
    <mergeCell ref="R12:U12"/>
    <mergeCell ref="J10:M10"/>
    <mergeCell ref="AP7:AS7"/>
    <mergeCell ref="AP10:AS10"/>
    <mergeCell ref="AP12:AS12"/>
    <mergeCell ref="AP13:AS13"/>
    <mergeCell ref="AP15:AS15"/>
    <mergeCell ref="AP16:AS16"/>
    <mergeCell ref="BV13:BY13"/>
    <mergeCell ref="F15:G15"/>
    <mergeCell ref="H15:I15"/>
    <mergeCell ref="AT7:AW7"/>
    <mergeCell ref="AL7:AO7"/>
    <mergeCell ref="AL10:AO10"/>
    <mergeCell ref="AL12:AO12"/>
    <mergeCell ref="AL13:AO13"/>
    <mergeCell ref="AL15:AO15"/>
    <mergeCell ref="AL16:AO16"/>
    <mergeCell ref="AL18:AO18"/>
    <mergeCell ref="AL20:AO20"/>
    <mergeCell ref="AL22:AO22"/>
    <mergeCell ref="AH7:AK7"/>
    <mergeCell ref="J15:M15"/>
    <mergeCell ref="N15:Q15"/>
    <mergeCell ref="R15:U15"/>
    <mergeCell ref="BR15:BU15"/>
    <mergeCell ref="R13:U13"/>
    <mergeCell ref="H12:I12"/>
    <mergeCell ref="J12:M12"/>
    <mergeCell ref="N12:Q12"/>
    <mergeCell ref="AX7:BA7"/>
    <mergeCell ref="AX13:BA13"/>
    <mergeCell ref="BF7:BI7"/>
    <mergeCell ref="BF10:BI10"/>
    <mergeCell ref="BF12:BI12"/>
    <mergeCell ref="N10:Q10"/>
    <mergeCell ref="F10:G10"/>
    <mergeCell ref="H10:I10"/>
    <mergeCell ref="J7:M7"/>
    <mergeCell ref="F7:I7"/>
    <mergeCell ref="N7:Q7"/>
    <mergeCell ref="F12:G12"/>
    <mergeCell ref="AH10:AK10"/>
    <mergeCell ref="AH12:AK12"/>
    <mergeCell ref="AH13:AK13"/>
    <mergeCell ref="AH15:AK15"/>
    <mergeCell ref="AD7:AG7"/>
    <mergeCell ref="AD10:AG10"/>
    <mergeCell ref="AD12:AG12"/>
    <mergeCell ref="AD13:AG13"/>
    <mergeCell ref="AD15:AG15"/>
    <mergeCell ref="Z7:AC7"/>
    <mergeCell ref="Z10:AC10"/>
    <mergeCell ref="Z12:AC12"/>
    <mergeCell ref="BV15:BY15"/>
    <mergeCell ref="BV7:BY7"/>
    <mergeCell ref="BV10:BY10"/>
    <mergeCell ref="BV12:BY12"/>
    <mergeCell ref="BR7:BU7"/>
    <mergeCell ref="BR10:BU10"/>
    <mergeCell ref="BR12:BU12"/>
    <mergeCell ref="BR13:BU13"/>
    <mergeCell ref="AX15:BA15"/>
    <mergeCell ref="BN10:BQ10"/>
    <mergeCell ref="BN12:BQ12"/>
    <mergeCell ref="BN13:BQ13"/>
    <mergeCell ref="BN15:BQ15"/>
    <mergeCell ref="BJ7:BM7"/>
    <mergeCell ref="BJ10:BM10"/>
    <mergeCell ref="BJ12:BM12"/>
    <mergeCell ref="BJ13:BM13"/>
    <mergeCell ref="BJ15:BM15"/>
    <mergeCell ref="BF13:BI13"/>
    <mergeCell ref="BF15:BI15"/>
    <mergeCell ref="BB7:BE7"/>
    <mergeCell ref="BB10:BE10"/>
    <mergeCell ref="BB12:BE12"/>
    <mergeCell ref="BB13:BE13"/>
    <mergeCell ref="BB15:BE15"/>
    <mergeCell ref="AX10:BA10"/>
    <mergeCell ref="AX12:BA12"/>
    <mergeCell ref="F20:G20"/>
    <mergeCell ref="H20:I20"/>
    <mergeCell ref="N20:Q20"/>
    <mergeCell ref="R20:U20"/>
    <mergeCell ref="AT20:AW20"/>
    <mergeCell ref="AX20:BA20"/>
    <mergeCell ref="BB20:BE20"/>
    <mergeCell ref="BF20:BI20"/>
    <mergeCell ref="BJ20:BM20"/>
    <mergeCell ref="BN20:BQ20"/>
    <mergeCell ref="BJ25:BM25"/>
    <mergeCell ref="BN25:BQ25"/>
    <mergeCell ref="F22:G22"/>
    <mergeCell ref="H22:I22"/>
    <mergeCell ref="N22:Q22"/>
    <mergeCell ref="R22:U22"/>
    <mergeCell ref="AT22:AW22"/>
    <mergeCell ref="AX22:BA22"/>
    <mergeCell ref="BB22:BE22"/>
    <mergeCell ref="BF22:BI22"/>
    <mergeCell ref="BJ22:BM22"/>
    <mergeCell ref="BN22:BQ22"/>
    <mergeCell ref="F23:G23"/>
    <mergeCell ref="AP20:AS20"/>
    <mergeCell ref="AL23:AO23"/>
    <mergeCell ref="AL25:AO25"/>
    <mergeCell ref="J20:M20"/>
    <mergeCell ref="J22:M22"/>
    <mergeCell ref="J23:M23"/>
    <mergeCell ref="J25:M25"/>
    <mergeCell ref="AX26:BA26"/>
    <mergeCell ref="BN23:BQ23"/>
    <mergeCell ref="BR23:BU23"/>
    <mergeCell ref="BV23:BY23"/>
    <mergeCell ref="F25:G25"/>
    <mergeCell ref="H25:I25"/>
    <mergeCell ref="N25:Q25"/>
    <mergeCell ref="R25:U25"/>
    <mergeCell ref="AT25:AW25"/>
    <mergeCell ref="AX25:BA25"/>
    <mergeCell ref="BB25:BE25"/>
    <mergeCell ref="BF25:BI25"/>
    <mergeCell ref="BR25:BU25"/>
    <mergeCell ref="BV25:BY25"/>
    <mergeCell ref="H23:I23"/>
    <mergeCell ref="N23:Q23"/>
    <mergeCell ref="R23:U23"/>
    <mergeCell ref="AT23:AW23"/>
    <mergeCell ref="AX23:BA23"/>
    <mergeCell ref="BB23:BE23"/>
    <mergeCell ref="BF23:BI23"/>
    <mergeCell ref="BJ23:BM23"/>
    <mergeCell ref="BB26:BE26"/>
    <mergeCell ref="AP23:AS23"/>
    <mergeCell ref="AP25:AS25"/>
    <mergeCell ref="AP26:AS26"/>
    <mergeCell ref="BJ26:BM26"/>
    <mergeCell ref="BN26:BQ26"/>
    <mergeCell ref="BR26:BU26"/>
    <mergeCell ref="BV26:BY26"/>
    <mergeCell ref="BF26:BI26"/>
    <mergeCell ref="F26:G26"/>
    <mergeCell ref="AX28:BA28"/>
    <mergeCell ref="BB28:BE28"/>
    <mergeCell ref="BF28:BI28"/>
    <mergeCell ref="BJ28:BM28"/>
    <mergeCell ref="BN28:BQ28"/>
    <mergeCell ref="BR28:BU28"/>
    <mergeCell ref="BV28:BY28"/>
    <mergeCell ref="R31:U31"/>
    <mergeCell ref="AT31:AW31"/>
    <mergeCell ref="AX31:BA31"/>
    <mergeCell ref="BB31:BE31"/>
    <mergeCell ref="BF31:BI31"/>
    <mergeCell ref="BJ31:BM31"/>
    <mergeCell ref="BN31:BQ31"/>
    <mergeCell ref="BR31:BU31"/>
    <mergeCell ref="BV31:BY31"/>
    <mergeCell ref="R29:U29"/>
    <mergeCell ref="AT29:AW29"/>
    <mergeCell ref="AX29:BA29"/>
    <mergeCell ref="BR29:BU29"/>
    <mergeCell ref="BV29:BY29"/>
    <mergeCell ref="BB29:BE29"/>
    <mergeCell ref="BF29:BI29"/>
    <mergeCell ref="BJ29:BM29"/>
    <mergeCell ref="BN29:BQ29"/>
    <mergeCell ref="AP31:AS31"/>
    <mergeCell ref="BF34:BI34"/>
    <mergeCell ref="BJ34:BM34"/>
    <mergeCell ref="BN34:BQ34"/>
    <mergeCell ref="BR34:BU34"/>
    <mergeCell ref="BV34:BY34"/>
    <mergeCell ref="AT32:AW32"/>
    <mergeCell ref="AX32:BA32"/>
    <mergeCell ref="BB32:BE32"/>
    <mergeCell ref="BF32:BI32"/>
    <mergeCell ref="BJ32:BM32"/>
    <mergeCell ref="BN32:BQ32"/>
    <mergeCell ref="BR32:BU32"/>
    <mergeCell ref="BV32:BY32"/>
    <mergeCell ref="AT34:AW34"/>
    <mergeCell ref="AX34:BA34"/>
    <mergeCell ref="BB34:BE34"/>
    <mergeCell ref="BF37:BI37"/>
    <mergeCell ref="BJ37:BM37"/>
    <mergeCell ref="BN37:BQ37"/>
    <mergeCell ref="BR37:BU37"/>
    <mergeCell ref="BV37:BY37"/>
    <mergeCell ref="AT35:AW35"/>
    <mergeCell ref="AX35:BA35"/>
    <mergeCell ref="BB35:BE35"/>
    <mergeCell ref="BF35:BI35"/>
    <mergeCell ref="BJ35:BM35"/>
    <mergeCell ref="BN35:BQ35"/>
    <mergeCell ref="BR35:BU35"/>
    <mergeCell ref="BV35:BY35"/>
    <mergeCell ref="AT37:AW37"/>
    <mergeCell ref="AX37:BA37"/>
    <mergeCell ref="BB37:BE37"/>
    <mergeCell ref="F32:G32"/>
    <mergeCell ref="H32:I32"/>
    <mergeCell ref="J32:M32"/>
    <mergeCell ref="V32:Y32"/>
    <mergeCell ref="F34:G34"/>
    <mergeCell ref="H34:I34"/>
    <mergeCell ref="J34:M34"/>
    <mergeCell ref="V34:Y34"/>
    <mergeCell ref="E35:E37"/>
    <mergeCell ref="F35:G35"/>
    <mergeCell ref="H35:I35"/>
    <mergeCell ref="J35:M35"/>
    <mergeCell ref="F37:G37"/>
    <mergeCell ref="H37:I37"/>
    <mergeCell ref="J37:M37"/>
    <mergeCell ref="A38:A40"/>
    <mergeCell ref="B38:B40"/>
    <mergeCell ref="C38:C40"/>
    <mergeCell ref="D38:D40"/>
    <mergeCell ref="E38:E40"/>
    <mergeCell ref="F38:G38"/>
    <mergeCell ref="H38:I38"/>
    <mergeCell ref="J38:M38"/>
    <mergeCell ref="N38:Q38"/>
    <mergeCell ref="F40:G40"/>
    <mergeCell ref="H40:I40"/>
    <mergeCell ref="J40:M40"/>
    <mergeCell ref="N40:Q40"/>
    <mergeCell ref="A35:A37"/>
    <mergeCell ref="B35:B37"/>
    <mergeCell ref="C35:C37"/>
    <mergeCell ref="D35:D37"/>
    <mergeCell ref="AT40:AW40"/>
    <mergeCell ref="AX40:BA40"/>
    <mergeCell ref="BB40:BE40"/>
    <mergeCell ref="Z43:AC43"/>
    <mergeCell ref="AT43:AW43"/>
    <mergeCell ref="AX43:BA43"/>
    <mergeCell ref="BB43:BE43"/>
    <mergeCell ref="Z40:AC40"/>
    <mergeCell ref="Z41:AC41"/>
    <mergeCell ref="BR40:BU40"/>
    <mergeCell ref="BV40:BY40"/>
    <mergeCell ref="AT38:AW38"/>
    <mergeCell ref="AX38:BA38"/>
    <mergeCell ref="BB38:BE38"/>
    <mergeCell ref="BF38:BI38"/>
    <mergeCell ref="BJ38:BM38"/>
    <mergeCell ref="BN38:BQ38"/>
    <mergeCell ref="BR38:BU38"/>
    <mergeCell ref="BV38:BY38"/>
    <mergeCell ref="BF43:BI43"/>
    <mergeCell ref="AL41:AO41"/>
    <mergeCell ref="AL43:AO43"/>
    <mergeCell ref="AH41:AK41"/>
    <mergeCell ref="AH43:AK43"/>
    <mergeCell ref="AD41:AG41"/>
    <mergeCell ref="AD43:AG43"/>
    <mergeCell ref="BF40:BI40"/>
    <mergeCell ref="BJ40:BM40"/>
    <mergeCell ref="BN40:BQ40"/>
    <mergeCell ref="BV44:BY44"/>
    <mergeCell ref="R46:U46"/>
    <mergeCell ref="AT46:AW46"/>
    <mergeCell ref="AX46:BA46"/>
    <mergeCell ref="BB46:BE46"/>
    <mergeCell ref="A41:A43"/>
    <mergeCell ref="B41:B43"/>
    <mergeCell ref="C41:C43"/>
    <mergeCell ref="D41:D43"/>
    <mergeCell ref="E41:E43"/>
    <mergeCell ref="F41:G41"/>
    <mergeCell ref="H41:I41"/>
    <mergeCell ref="J41:M41"/>
    <mergeCell ref="F43:G43"/>
    <mergeCell ref="H43:I43"/>
    <mergeCell ref="J43:M43"/>
    <mergeCell ref="AL44:AO44"/>
    <mergeCell ref="AL46:AO46"/>
    <mergeCell ref="AH44:AK44"/>
    <mergeCell ref="AH46:AK46"/>
    <mergeCell ref="AD44:AG44"/>
    <mergeCell ref="AD46:AG46"/>
    <mergeCell ref="Z44:AC44"/>
    <mergeCell ref="Z46:AC46"/>
    <mergeCell ref="J47:M47"/>
    <mergeCell ref="N47:Q47"/>
    <mergeCell ref="F49:G49"/>
    <mergeCell ref="H49:I49"/>
    <mergeCell ref="J49:M49"/>
    <mergeCell ref="N49:Q49"/>
    <mergeCell ref="BJ43:BM43"/>
    <mergeCell ref="BN43:BQ43"/>
    <mergeCell ref="BR43:BU43"/>
    <mergeCell ref="BV43:BY43"/>
    <mergeCell ref="AT41:AW41"/>
    <mergeCell ref="AX41:BA41"/>
    <mergeCell ref="BB41:BE41"/>
    <mergeCell ref="BF41:BI41"/>
    <mergeCell ref="BJ41:BM41"/>
    <mergeCell ref="BN41:BQ41"/>
    <mergeCell ref="BR41:BU41"/>
    <mergeCell ref="BV41:BY41"/>
    <mergeCell ref="BF46:BI46"/>
    <mergeCell ref="BJ46:BM46"/>
    <mergeCell ref="BN46:BQ46"/>
    <mergeCell ref="BR46:BU46"/>
    <mergeCell ref="BV46:BY46"/>
    <mergeCell ref="R44:U44"/>
    <mergeCell ref="AT44:AW44"/>
    <mergeCell ref="AX44:BA44"/>
    <mergeCell ref="BB44:BE44"/>
    <mergeCell ref="BF44:BI44"/>
    <mergeCell ref="BJ44:BM44"/>
    <mergeCell ref="BF49:BI49"/>
    <mergeCell ref="BN44:BQ44"/>
    <mergeCell ref="BR44:BU44"/>
    <mergeCell ref="BJ49:BM49"/>
    <mergeCell ref="BN49:BQ49"/>
    <mergeCell ref="BR49:BU49"/>
    <mergeCell ref="BV49:BY49"/>
    <mergeCell ref="AT47:AW47"/>
    <mergeCell ref="AX47:BA47"/>
    <mergeCell ref="BB47:BE47"/>
    <mergeCell ref="BF47:BI47"/>
    <mergeCell ref="BJ47:BM47"/>
    <mergeCell ref="BN47:BQ47"/>
    <mergeCell ref="BR47:BU47"/>
    <mergeCell ref="BV47:BY47"/>
    <mergeCell ref="A44:A46"/>
    <mergeCell ref="B44:B46"/>
    <mergeCell ref="C44:C46"/>
    <mergeCell ref="D44:D46"/>
    <mergeCell ref="E44:E46"/>
    <mergeCell ref="F44:G44"/>
    <mergeCell ref="H44:I44"/>
    <mergeCell ref="J44:M44"/>
    <mergeCell ref="V44:Y44"/>
    <mergeCell ref="F46:G46"/>
    <mergeCell ref="H46:I46"/>
    <mergeCell ref="J46:M46"/>
    <mergeCell ref="V46:Y46"/>
    <mergeCell ref="A47:A49"/>
    <mergeCell ref="B47:B49"/>
    <mergeCell ref="C47:C49"/>
    <mergeCell ref="D47:D49"/>
    <mergeCell ref="E47:E49"/>
    <mergeCell ref="F47:G47"/>
    <mergeCell ref="H47:I47"/>
    <mergeCell ref="A50:A52"/>
    <mergeCell ref="B50:B52"/>
    <mergeCell ref="C50:C52"/>
    <mergeCell ref="D50:D52"/>
    <mergeCell ref="E50:E52"/>
    <mergeCell ref="F50:G50"/>
    <mergeCell ref="H50:I50"/>
    <mergeCell ref="F52:G52"/>
    <mergeCell ref="H52:I52"/>
    <mergeCell ref="AT49:AW49"/>
    <mergeCell ref="AX49:BA49"/>
    <mergeCell ref="BB49:BE49"/>
    <mergeCell ref="R52:U52"/>
    <mergeCell ref="AT52:AW52"/>
    <mergeCell ref="AX52:BA52"/>
    <mergeCell ref="BB52:BE52"/>
    <mergeCell ref="R55:U55"/>
    <mergeCell ref="AT55:AW55"/>
    <mergeCell ref="AX55:BA55"/>
    <mergeCell ref="BB55:BE55"/>
    <mergeCell ref="AH53:AK53"/>
    <mergeCell ref="AH55:AK55"/>
    <mergeCell ref="AD53:AG53"/>
    <mergeCell ref="AD55:AG55"/>
    <mergeCell ref="V49:Y49"/>
    <mergeCell ref="V50:Y50"/>
    <mergeCell ref="V52:Y52"/>
    <mergeCell ref="V53:Y53"/>
    <mergeCell ref="V55:Y55"/>
    <mergeCell ref="A53:A55"/>
    <mergeCell ref="B53:B55"/>
    <mergeCell ref="C53:C55"/>
    <mergeCell ref="BF52:BI52"/>
    <mergeCell ref="BJ52:BM52"/>
    <mergeCell ref="BN52:BQ52"/>
    <mergeCell ref="BR52:BU52"/>
    <mergeCell ref="BV52:BY52"/>
    <mergeCell ref="R50:U50"/>
    <mergeCell ref="AT50:AW50"/>
    <mergeCell ref="AX50:BA50"/>
    <mergeCell ref="BB50:BE50"/>
    <mergeCell ref="BF50:BI50"/>
    <mergeCell ref="BJ50:BM50"/>
    <mergeCell ref="BN50:BQ50"/>
    <mergeCell ref="BR50:BU50"/>
    <mergeCell ref="BV50:BY50"/>
    <mergeCell ref="AP53:AS53"/>
    <mergeCell ref="AP55:AS55"/>
    <mergeCell ref="BJ56:BM56"/>
    <mergeCell ref="BN56:BQ56"/>
    <mergeCell ref="BR56:BU56"/>
    <mergeCell ref="BV56:BY56"/>
    <mergeCell ref="AH56:AK56"/>
    <mergeCell ref="AD56:AG56"/>
    <mergeCell ref="V56:Y56"/>
    <mergeCell ref="BF55:BI55"/>
    <mergeCell ref="BJ55:BM55"/>
    <mergeCell ref="BN55:BQ55"/>
    <mergeCell ref="BR55:BU55"/>
    <mergeCell ref="BV55:BY55"/>
    <mergeCell ref="AT53:AW53"/>
    <mergeCell ref="AX53:BA53"/>
    <mergeCell ref="BB53:BE53"/>
    <mergeCell ref="BF53:BI53"/>
    <mergeCell ref="D53:D55"/>
    <mergeCell ref="E53:E55"/>
    <mergeCell ref="F53:G53"/>
    <mergeCell ref="H53:I53"/>
    <mergeCell ref="F55:G55"/>
    <mergeCell ref="H55:I55"/>
    <mergeCell ref="AP56:AS56"/>
    <mergeCell ref="AP58:AS58"/>
    <mergeCell ref="N53:Q53"/>
    <mergeCell ref="N55:Q55"/>
    <mergeCell ref="J56:M56"/>
    <mergeCell ref="J58:M58"/>
    <mergeCell ref="N56:Q56"/>
    <mergeCell ref="N58:Q58"/>
    <mergeCell ref="AH58:AK58"/>
    <mergeCell ref="AD58:AG58"/>
    <mergeCell ref="V58:Y58"/>
    <mergeCell ref="R53:U53"/>
    <mergeCell ref="BJ53:BM53"/>
    <mergeCell ref="BN53:BQ53"/>
    <mergeCell ref="BR53:BU53"/>
    <mergeCell ref="BV53:BY53"/>
    <mergeCell ref="BF58:BI58"/>
    <mergeCell ref="BJ58:BM58"/>
    <mergeCell ref="BN58:BQ58"/>
    <mergeCell ref="BR58:BU58"/>
    <mergeCell ref="BV58:BY58"/>
    <mergeCell ref="R56:U56"/>
    <mergeCell ref="AT56:AW56"/>
    <mergeCell ref="AX56:BA56"/>
    <mergeCell ref="BB56:BE56"/>
    <mergeCell ref="BF56:BI56"/>
    <mergeCell ref="R58:U58"/>
    <mergeCell ref="AT58:AW58"/>
    <mergeCell ref="AX58:BA58"/>
    <mergeCell ref="BB58:BE58"/>
    <mergeCell ref="BF61:BI61"/>
    <mergeCell ref="BJ61:BM61"/>
    <mergeCell ref="BN61:BQ61"/>
    <mergeCell ref="BR61:BU61"/>
    <mergeCell ref="BV61:BY61"/>
    <mergeCell ref="R59:U59"/>
    <mergeCell ref="AT59:AW59"/>
    <mergeCell ref="AX59:BA59"/>
    <mergeCell ref="BB59:BE59"/>
    <mergeCell ref="BF59:BI59"/>
    <mergeCell ref="BJ59:BM59"/>
    <mergeCell ref="BN59:BQ59"/>
    <mergeCell ref="BR59:BU59"/>
    <mergeCell ref="BV59:BY59"/>
    <mergeCell ref="A56:A58"/>
    <mergeCell ref="B56:B58"/>
    <mergeCell ref="C56:C58"/>
    <mergeCell ref="D56:D58"/>
    <mergeCell ref="E56:E58"/>
    <mergeCell ref="F56:G56"/>
    <mergeCell ref="H56:I56"/>
    <mergeCell ref="F58:G58"/>
    <mergeCell ref="H58:I58"/>
    <mergeCell ref="A59:A61"/>
    <mergeCell ref="B59:B61"/>
    <mergeCell ref="C59:C61"/>
    <mergeCell ref="D59:D61"/>
    <mergeCell ref="E59:E61"/>
    <mergeCell ref="F59:G59"/>
    <mergeCell ref="H59:I59"/>
    <mergeCell ref="J59:M59"/>
    <mergeCell ref="N59:Q59"/>
    <mergeCell ref="A62:A64"/>
    <mergeCell ref="B62:B64"/>
    <mergeCell ref="C62:C64"/>
    <mergeCell ref="D62:D64"/>
    <mergeCell ref="E62:E64"/>
    <mergeCell ref="F62:G62"/>
    <mergeCell ref="H62:I62"/>
    <mergeCell ref="J62:M62"/>
    <mergeCell ref="N62:Q62"/>
    <mergeCell ref="F64:G64"/>
    <mergeCell ref="H64:I64"/>
    <mergeCell ref="J64:M64"/>
    <mergeCell ref="N64:Q64"/>
    <mergeCell ref="R61:U61"/>
    <mergeCell ref="AT61:AW61"/>
    <mergeCell ref="AX61:BA61"/>
    <mergeCell ref="BB61:BE61"/>
    <mergeCell ref="V61:Y61"/>
    <mergeCell ref="V62:Y62"/>
    <mergeCell ref="V64:Y64"/>
    <mergeCell ref="AT62:AW62"/>
    <mergeCell ref="AT64:AW64"/>
    <mergeCell ref="R64:U64"/>
    <mergeCell ref="AX64:BA64"/>
    <mergeCell ref="BB64:BE64"/>
    <mergeCell ref="F61:G61"/>
    <mergeCell ref="H61:I61"/>
    <mergeCell ref="J61:M61"/>
    <mergeCell ref="N61:Q61"/>
    <mergeCell ref="AP64:AS64"/>
    <mergeCell ref="AL62:AO62"/>
    <mergeCell ref="AL64:AO64"/>
    <mergeCell ref="AT67:AW67"/>
    <mergeCell ref="AX67:BA67"/>
    <mergeCell ref="BB67:BE67"/>
    <mergeCell ref="BF64:BI64"/>
    <mergeCell ref="BJ64:BM64"/>
    <mergeCell ref="BN64:BQ64"/>
    <mergeCell ref="BR64:BU64"/>
    <mergeCell ref="BV64:BY64"/>
    <mergeCell ref="R62:U62"/>
    <mergeCell ref="AX62:BA62"/>
    <mergeCell ref="BB62:BE62"/>
    <mergeCell ref="BF62:BI62"/>
    <mergeCell ref="BJ62:BM62"/>
    <mergeCell ref="BN62:BQ62"/>
    <mergeCell ref="BR62:BU62"/>
    <mergeCell ref="BV62:BY62"/>
    <mergeCell ref="V65:Y65"/>
    <mergeCell ref="V67:Y67"/>
    <mergeCell ref="BV67:BY67"/>
    <mergeCell ref="R65:U65"/>
    <mergeCell ref="AT65:AW65"/>
    <mergeCell ref="AX65:BA65"/>
    <mergeCell ref="BB65:BE65"/>
    <mergeCell ref="BF65:BI65"/>
    <mergeCell ref="BJ65:BM65"/>
    <mergeCell ref="BN65:BQ65"/>
    <mergeCell ref="BR65:BU65"/>
    <mergeCell ref="BV65:BY65"/>
    <mergeCell ref="AP65:AS65"/>
    <mergeCell ref="AP67:AS67"/>
    <mergeCell ref="AL65:AO65"/>
    <mergeCell ref="BN70:BQ70"/>
    <mergeCell ref="BR70:BU70"/>
    <mergeCell ref="BV70:BY70"/>
    <mergeCell ref="R68:U68"/>
    <mergeCell ref="AT68:AW68"/>
    <mergeCell ref="AX68:BA68"/>
    <mergeCell ref="BB68:BE68"/>
    <mergeCell ref="BF68:BI68"/>
    <mergeCell ref="BJ68:BM68"/>
    <mergeCell ref="BN68:BQ68"/>
    <mergeCell ref="BR68:BU68"/>
    <mergeCell ref="BV68:BY68"/>
    <mergeCell ref="R70:U70"/>
    <mergeCell ref="AT70:AW70"/>
    <mergeCell ref="AX70:BA70"/>
    <mergeCell ref="BB70:BE70"/>
    <mergeCell ref="V68:Y68"/>
    <mergeCell ref="V70:Y70"/>
    <mergeCell ref="AP68:AS68"/>
    <mergeCell ref="AP70:AS70"/>
    <mergeCell ref="A68:A70"/>
    <mergeCell ref="B68:B70"/>
    <mergeCell ref="C68:C70"/>
    <mergeCell ref="D68:D70"/>
    <mergeCell ref="E68:E70"/>
    <mergeCell ref="F68:G68"/>
    <mergeCell ref="H68:I68"/>
    <mergeCell ref="J68:M68"/>
    <mergeCell ref="N68:Q68"/>
    <mergeCell ref="F70:G70"/>
    <mergeCell ref="H70:I70"/>
    <mergeCell ref="J70:M70"/>
    <mergeCell ref="N70:Q70"/>
    <mergeCell ref="BF67:BI67"/>
    <mergeCell ref="BJ67:BM67"/>
    <mergeCell ref="BN67:BQ67"/>
    <mergeCell ref="BR67:BU67"/>
    <mergeCell ref="A65:A67"/>
    <mergeCell ref="B65:B67"/>
    <mergeCell ref="C65:C67"/>
    <mergeCell ref="D65:D67"/>
    <mergeCell ref="E65:E67"/>
    <mergeCell ref="F65:G65"/>
    <mergeCell ref="H65:I65"/>
    <mergeCell ref="J65:M65"/>
    <mergeCell ref="N65:Q65"/>
    <mergeCell ref="F67:G67"/>
    <mergeCell ref="H67:I67"/>
    <mergeCell ref="J67:M67"/>
    <mergeCell ref="N67:Q67"/>
    <mergeCell ref="BF70:BI70"/>
    <mergeCell ref="BJ70:BM70"/>
    <mergeCell ref="AT71:AW71"/>
    <mergeCell ref="AX71:BA71"/>
    <mergeCell ref="BB71:BE71"/>
    <mergeCell ref="BF71:BI71"/>
    <mergeCell ref="BJ71:BM71"/>
    <mergeCell ref="BN71:BQ71"/>
    <mergeCell ref="BR71:BU71"/>
    <mergeCell ref="BV71:BY71"/>
    <mergeCell ref="A74:BY74"/>
    <mergeCell ref="F75:G75"/>
    <mergeCell ref="H75:I75"/>
    <mergeCell ref="J75:M75"/>
    <mergeCell ref="N75:Q75"/>
    <mergeCell ref="R75:U75"/>
    <mergeCell ref="AT75:AW75"/>
    <mergeCell ref="AX75:BA75"/>
    <mergeCell ref="BB75:BE75"/>
    <mergeCell ref="BF75:BI75"/>
    <mergeCell ref="BJ75:BM75"/>
    <mergeCell ref="BN75:BQ75"/>
    <mergeCell ref="BR75:BU75"/>
    <mergeCell ref="BV75:BY75"/>
    <mergeCell ref="AL73:AO73"/>
    <mergeCell ref="AL75:AO75"/>
    <mergeCell ref="AH73:AK73"/>
    <mergeCell ref="AH75:AK75"/>
    <mergeCell ref="AD73:AG73"/>
    <mergeCell ref="AD75:AG75"/>
    <mergeCell ref="Z73:AC73"/>
    <mergeCell ref="Z75:AC75"/>
    <mergeCell ref="V71:Y71"/>
    <mergeCell ref="AP71:AS71"/>
    <mergeCell ref="AX77:BA77"/>
    <mergeCell ref="BB77:BE77"/>
    <mergeCell ref="BF77:BI77"/>
    <mergeCell ref="BJ77:BM77"/>
    <mergeCell ref="BN77:BQ77"/>
    <mergeCell ref="BR77:BU77"/>
    <mergeCell ref="BV77:BY77"/>
    <mergeCell ref="F77:G77"/>
    <mergeCell ref="H77:I77"/>
    <mergeCell ref="J77:M77"/>
    <mergeCell ref="N77:Q77"/>
    <mergeCell ref="A75:A77"/>
    <mergeCell ref="B75:B77"/>
    <mergeCell ref="C75:C77"/>
    <mergeCell ref="D75:D77"/>
    <mergeCell ref="E75:E77"/>
    <mergeCell ref="R73:U73"/>
    <mergeCell ref="AT73:AW73"/>
    <mergeCell ref="AX73:BA73"/>
    <mergeCell ref="BB73:BE73"/>
    <mergeCell ref="BF73:BI73"/>
    <mergeCell ref="BJ73:BM73"/>
    <mergeCell ref="BN73:BQ73"/>
    <mergeCell ref="BR73:BU73"/>
    <mergeCell ref="BV73:BY73"/>
    <mergeCell ref="AL77:AO77"/>
    <mergeCell ref="AH77:AK77"/>
    <mergeCell ref="AD77:AG77"/>
    <mergeCell ref="Z77:AC77"/>
    <mergeCell ref="V73:Y73"/>
    <mergeCell ref="V75:Y75"/>
    <mergeCell ref="V77:Y77"/>
    <mergeCell ref="F80:G80"/>
    <mergeCell ref="H80:I80"/>
    <mergeCell ref="J80:M80"/>
    <mergeCell ref="N80:Q80"/>
    <mergeCell ref="A78:A80"/>
    <mergeCell ref="B78:B80"/>
    <mergeCell ref="C78:C80"/>
    <mergeCell ref="D78:D80"/>
    <mergeCell ref="E78:E80"/>
    <mergeCell ref="F78:G78"/>
    <mergeCell ref="H78:I78"/>
    <mergeCell ref="J78:M78"/>
    <mergeCell ref="N78:Q78"/>
    <mergeCell ref="R78:U78"/>
    <mergeCell ref="AT78:AW78"/>
    <mergeCell ref="R77:U77"/>
    <mergeCell ref="AT77:AW77"/>
    <mergeCell ref="AL78:AO78"/>
    <mergeCell ref="AL80:AO80"/>
    <mergeCell ref="AH78:AK78"/>
    <mergeCell ref="AH80:AK80"/>
    <mergeCell ref="AD78:AG78"/>
    <mergeCell ref="AD80:AG80"/>
    <mergeCell ref="Z78:AC78"/>
    <mergeCell ref="Z80:AC80"/>
    <mergeCell ref="V78:Y78"/>
    <mergeCell ref="V80:Y80"/>
    <mergeCell ref="R80:U80"/>
    <mergeCell ref="AT80:AW80"/>
    <mergeCell ref="AX80:BA80"/>
    <mergeCell ref="BB80:BE80"/>
    <mergeCell ref="BF80:BI80"/>
    <mergeCell ref="BJ80:BM80"/>
    <mergeCell ref="BN80:BQ80"/>
    <mergeCell ref="BR80:BU80"/>
    <mergeCell ref="BV80:BY80"/>
    <mergeCell ref="R83:U83"/>
    <mergeCell ref="AT83:AW83"/>
    <mergeCell ref="AX83:BA83"/>
    <mergeCell ref="BB83:BE83"/>
    <mergeCell ref="BF83:BI83"/>
    <mergeCell ref="BJ83:BM83"/>
    <mergeCell ref="BN83:BQ83"/>
    <mergeCell ref="BR83:BU83"/>
    <mergeCell ref="BV83:BY83"/>
    <mergeCell ref="AL81:AO81"/>
    <mergeCell ref="AL83:AO83"/>
    <mergeCell ref="AH81:AK81"/>
    <mergeCell ref="AH83:AK83"/>
    <mergeCell ref="AD81:AG81"/>
    <mergeCell ref="AD83:AG83"/>
    <mergeCell ref="Z81:AC81"/>
    <mergeCell ref="Z83:AC83"/>
    <mergeCell ref="V81:Y81"/>
    <mergeCell ref="V83:Y83"/>
    <mergeCell ref="BV81:BY81"/>
    <mergeCell ref="BJ93:BM93"/>
    <mergeCell ref="BN93:BQ93"/>
    <mergeCell ref="BR93:BU93"/>
    <mergeCell ref="BV93:BY93"/>
    <mergeCell ref="A93:A95"/>
    <mergeCell ref="B93:B95"/>
    <mergeCell ref="C93:C95"/>
    <mergeCell ref="D93:D95"/>
    <mergeCell ref="E93:E95"/>
    <mergeCell ref="F93:G93"/>
    <mergeCell ref="H93:I93"/>
    <mergeCell ref="J93:M93"/>
    <mergeCell ref="N93:Q93"/>
    <mergeCell ref="F95:G95"/>
    <mergeCell ref="H95:I95"/>
    <mergeCell ref="J95:M95"/>
    <mergeCell ref="N95:Q95"/>
    <mergeCell ref="Z93:AC93"/>
    <mergeCell ref="Z95:AC95"/>
    <mergeCell ref="V93:Y93"/>
    <mergeCell ref="V95:Y95"/>
    <mergeCell ref="A90:A92"/>
    <mergeCell ref="B90:B92"/>
    <mergeCell ref="C90:C92"/>
    <mergeCell ref="BV98:BY98"/>
    <mergeCell ref="R96:U96"/>
    <mergeCell ref="AT96:AW96"/>
    <mergeCell ref="AX96:BA96"/>
    <mergeCell ref="BB96:BE96"/>
    <mergeCell ref="BF96:BI96"/>
    <mergeCell ref="BJ96:BM96"/>
    <mergeCell ref="BN96:BQ96"/>
    <mergeCell ref="BR96:BU96"/>
    <mergeCell ref="BV96:BY96"/>
    <mergeCell ref="A96:A98"/>
    <mergeCell ref="B96:B98"/>
    <mergeCell ref="C96:C98"/>
    <mergeCell ref="D96:D98"/>
    <mergeCell ref="E96:E98"/>
    <mergeCell ref="F96:G96"/>
    <mergeCell ref="H96:I96"/>
    <mergeCell ref="J96:M96"/>
    <mergeCell ref="N96:Q96"/>
    <mergeCell ref="F98:G98"/>
    <mergeCell ref="H98:I98"/>
    <mergeCell ref="J98:M98"/>
    <mergeCell ref="N98:Q98"/>
    <mergeCell ref="BV95:BY95"/>
    <mergeCell ref="R93:U93"/>
    <mergeCell ref="AT93:AW93"/>
    <mergeCell ref="AX93:BA93"/>
    <mergeCell ref="BB93:BE93"/>
    <mergeCell ref="BF93:BI93"/>
    <mergeCell ref="A99:A101"/>
    <mergeCell ref="B99:B101"/>
    <mergeCell ref="C99:C101"/>
    <mergeCell ref="D99:D101"/>
    <mergeCell ref="E99:E101"/>
    <mergeCell ref="F99:G99"/>
    <mergeCell ref="H99:I99"/>
    <mergeCell ref="J99:M99"/>
    <mergeCell ref="R98:U98"/>
    <mergeCell ref="AT98:AW98"/>
    <mergeCell ref="AX98:BA98"/>
    <mergeCell ref="BB98:BE98"/>
    <mergeCell ref="BF98:BI98"/>
    <mergeCell ref="BJ98:BM98"/>
    <mergeCell ref="BN98:BQ98"/>
    <mergeCell ref="BR98:BU98"/>
    <mergeCell ref="R95:U95"/>
    <mergeCell ref="AT95:AW95"/>
    <mergeCell ref="AX95:BA95"/>
    <mergeCell ref="BB95:BE95"/>
    <mergeCell ref="BF95:BI95"/>
    <mergeCell ref="BJ95:BM95"/>
    <mergeCell ref="BN95:BQ95"/>
    <mergeCell ref="BR95:BU95"/>
    <mergeCell ref="AP99:AS99"/>
    <mergeCell ref="AP101:AS101"/>
    <mergeCell ref="AH99:AK99"/>
    <mergeCell ref="AH101:AK101"/>
    <mergeCell ref="AD99:AG99"/>
    <mergeCell ref="AD101:AG101"/>
    <mergeCell ref="Z96:AC96"/>
    <mergeCell ref="Z98:AC98"/>
    <mergeCell ref="F104:G104"/>
    <mergeCell ref="H104:I104"/>
    <mergeCell ref="J104:M104"/>
    <mergeCell ref="N104:Q104"/>
    <mergeCell ref="BV99:BY99"/>
    <mergeCell ref="F101:G101"/>
    <mergeCell ref="H101:I101"/>
    <mergeCell ref="J101:M101"/>
    <mergeCell ref="N101:Q101"/>
    <mergeCell ref="R101:U101"/>
    <mergeCell ref="AT101:AW101"/>
    <mergeCell ref="AX101:BA101"/>
    <mergeCell ref="BB101:BE101"/>
    <mergeCell ref="BF101:BI101"/>
    <mergeCell ref="BJ101:BM101"/>
    <mergeCell ref="BN101:BQ101"/>
    <mergeCell ref="BR101:BU101"/>
    <mergeCell ref="BV101:BY101"/>
    <mergeCell ref="N99:Q99"/>
    <mergeCell ref="R99:U99"/>
    <mergeCell ref="AT99:AW99"/>
    <mergeCell ref="AX99:BA99"/>
    <mergeCell ref="BB99:BE99"/>
    <mergeCell ref="BF99:BI99"/>
    <mergeCell ref="BJ99:BM99"/>
    <mergeCell ref="BN99:BQ99"/>
    <mergeCell ref="BR99:BU99"/>
    <mergeCell ref="AP103:AS103"/>
    <mergeCell ref="AP104:AS104"/>
    <mergeCell ref="AH103:AK103"/>
    <mergeCell ref="AH104:AK104"/>
    <mergeCell ref="AD103:AG103"/>
    <mergeCell ref="BN106:BQ106"/>
    <mergeCell ref="BR106:BU106"/>
    <mergeCell ref="BV106:BY106"/>
    <mergeCell ref="R104:U104"/>
    <mergeCell ref="AT104:AW104"/>
    <mergeCell ref="AX104:BA104"/>
    <mergeCell ref="BB104:BE104"/>
    <mergeCell ref="R107:U107"/>
    <mergeCell ref="AT107:AW107"/>
    <mergeCell ref="AX107:BA107"/>
    <mergeCell ref="BB107:BE107"/>
    <mergeCell ref="BF104:BI104"/>
    <mergeCell ref="BJ104:BM104"/>
    <mergeCell ref="BN104:BQ104"/>
    <mergeCell ref="BR104:BU104"/>
    <mergeCell ref="BV104:BY104"/>
    <mergeCell ref="BF107:BI107"/>
    <mergeCell ref="BJ107:BM107"/>
    <mergeCell ref="BN107:BQ107"/>
    <mergeCell ref="BR107:BU107"/>
    <mergeCell ref="BV107:BY107"/>
    <mergeCell ref="AP106:AS106"/>
    <mergeCell ref="AP107:AS107"/>
    <mergeCell ref="AL107:AO107"/>
    <mergeCell ref="AH106:AK106"/>
    <mergeCell ref="AH107:AK107"/>
    <mergeCell ref="AD104:AG104"/>
    <mergeCell ref="AD106:AG106"/>
    <mergeCell ref="AD107:AG107"/>
    <mergeCell ref="A109:B109"/>
    <mergeCell ref="A113:D113"/>
    <mergeCell ref="F107:G107"/>
    <mergeCell ref="H107:I107"/>
    <mergeCell ref="J107:M107"/>
    <mergeCell ref="N107:Q107"/>
    <mergeCell ref="B106:C106"/>
    <mergeCell ref="F106:G106"/>
    <mergeCell ref="H106:I106"/>
    <mergeCell ref="J106:M106"/>
    <mergeCell ref="N106:Q106"/>
    <mergeCell ref="R106:U106"/>
    <mergeCell ref="AT106:AW106"/>
    <mergeCell ref="AX106:BA106"/>
    <mergeCell ref="BB106:BE106"/>
    <mergeCell ref="BF106:BI106"/>
    <mergeCell ref="BJ106:BM106"/>
    <mergeCell ref="A5:D5"/>
    <mergeCell ref="BZ7:CC7"/>
    <mergeCell ref="CD7:CG7"/>
    <mergeCell ref="CH7:CK7"/>
    <mergeCell ref="CL7:CO7"/>
    <mergeCell ref="CP7:CS7"/>
    <mergeCell ref="CT7:CW7"/>
    <mergeCell ref="CX7:DA7"/>
    <mergeCell ref="DB7:DE7"/>
    <mergeCell ref="DF7:DI7"/>
    <mergeCell ref="DJ7:DM7"/>
    <mergeCell ref="DN7:DQ7"/>
    <mergeCell ref="DR7:DU7"/>
    <mergeCell ref="DV7:DY7"/>
    <mergeCell ref="DZ7:EC7"/>
    <mergeCell ref="ED7:EG7"/>
    <mergeCell ref="EH7:EK7"/>
    <mergeCell ref="BN7:BQ7"/>
    <mergeCell ref="EL7:EO7"/>
    <mergeCell ref="EP7:ES7"/>
    <mergeCell ref="ET7:EW7"/>
    <mergeCell ref="EX7:FA7"/>
    <mergeCell ref="FB7:FE7"/>
    <mergeCell ref="FF7:FI7"/>
    <mergeCell ref="FJ7:FM7"/>
    <mergeCell ref="FN7:FQ7"/>
    <mergeCell ref="FS7:FS8"/>
    <mergeCell ref="BZ10:CC10"/>
    <mergeCell ref="CD10:CG10"/>
    <mergeCell ref="CH10:CK10"/>
    <mergeCell ref="CL10:CO10"/>
    <mergeCell ref="CP10:CS10"/>
    <mergeCell ref="CT10:CW10"/>
    <mergeCell ref="CX10:DA10"/>
    <mergeCell ref="DB10:DE10"/>
    <mergeCell ref="DF10:DI10"/>
    <mergeCell ref="DJ10:DM10"/>
    <mergeCell ref="DN10:DQ10"/>
    <mergeCell ref="DR10:DU10"/>
    <mergeCell ref="DV10:DY10"/>
    <mergeCell ref="DZ10:EC10"/>
    <mergeCell ref="ED10:EG10"/>
    <mergeCell ref="EH10:EK10"/>
    <mergeCell ref="EL10:EO10"/>
    <mergeCell ref="EP10:ES10"/>
    <mergeCell ref="ET10:EW10"/>
    <mergeCell ref="EX10:FA10"/>
    <mergeCell ref="FB10:FE10"/>
    <mergeCell ref="FF10:FI10"/>
    <mergeCell ref="FJ10:FM10"/>
    <mergeCell ref="BZ12:CC12"/>
    <mergeCell ref="CD12:CG12"/>
    <mergeCell ref="CH12:CK12"/>
    <mergeCell ref="CL12:CO12"/>
    <mergeCell ref="CP12:CS12"/>
    <mergeCell ref="CT12:CW12"/>
    <mergeCell ref="CX12:DA12"/>
    <mergeCell ref="DB12:DE12"/>
    <mergeCell ref="DF12:DI12"/>
    <mergeCell ref="DJ12:DM12"/>
    <mergeCell ref="DN12:DQ12"/>
    <mergeCell ref="DR12:DU12"/>
    <mergeCell ref="DV12:DY12"/>
    <mergeCell ref="DZ12:EC12"/>
    <mergeCell ref="ED12:EG12"/>
    <mergeCell ref="EH12:EK12"/>
    <mergeCell ref="EL12:EO12"/>
    <mergeCell ref="CD13:CG13"/>
    <mergeCell ref="CH13:CK13"/>
    <mergeCell ref="CL13:CO13"/>
    <mergeCell ref="CP13:CS13"/>
    <mergeCell ref="CT13:CW13"/>
    <mergeCell ref="CX13:DA13"/>
    <mergeCell ref="DB13:DE13"/>
    <mergeCell ref="DF13:DI13"/>
    <mergeCell ref="DJ13:DM13"/>
    <mergeCell ref="DN13:DQ13"/>
    <mergeCell ref="DR13:DU13"/>
    <mergeCell ref="DV13:DY13"/>
    <mergeCell ref="DZ13:EC13"/>
    <mergeCell ref="ED13:EG13"/>
    <mergeCell ref="EH13:EK13"/>
    <mergeCell ref="EL13:EO13"/>
    <mergeCell ref="FN10:FQ10"/>
    <mergeCell ref="EP12:ES12"/>
    <mergeCell ref="ET12:EW12"/>
    <mergeCell ref="EX12:FA12"/>
    <mergeCell ref="FB12:FE12"/>
    <mergeCell ref="FF12:FI12"/>
    <mergeCell ref="FJ12:FM12"/>
    <mergeCell ref="FN12:FQ12"/>
    <mergeCell ref="EP13:ES13"/>
    <mergeCell ref="ET13:EW13"/>
    <mergeCell ref="EX13:FA13"/>
    <mergeCell ref="FB13:FE13"/>
    <mergeCell ref="FF13:FI13"/>
    <mergeCell ref="FJ13:FM13"/>
    <mergeCell ref="FN13:FQ13"/>
    <mergeCell ref="BZ15:CC15"/>
    <mergeCell ref="CD15:CG15"/>
    <mergeCell ref="CH15:CK15"/>
    <mergeCell ref="CL15:CO15"/>
    <mergeCell ref="CP15:CS15"/>
    <mergeCell ref="CT15:CW15"/>
    <mergeCell ref="CX15:DA15"/>
    <mergeCell ref="DB15:DE15"/>
    <mergeCell ref="DF15:DI15"/>
    <mergeCell ref="DJ15:DM15"/>
    <mergeCell ref="DN15:DQ15"/>
    <mergeCell ref="DR15:DU15"/>
    <mergeCell ref="DV15:DY15"/>
    <mergeCell ref="DZ15:EC15"/>
    <mergeCell ref="ED15:EG15"/>
    <mergeCell ref="EH15:EK15"/>
    <mergeCell ref="EL15:EO15"/>
    <mergeCell ref="EP15:ES15"/>
    <mergeCell ref="ET15:EW15"/>
    <mergeCell ref="EX15:FA15"/>
    <mergeCell ref="FB15:FE15"/>
    <mergeCell ref="FF15:FI15"/>
    <mergeCell ref="FJ15:FM15"/>
    <mergeCell ref="FN15:FQ15"/>
    <mergeCell ref="BZ13:CC13"/>
    <mergeCell ref="A16:A18"/>
    <mergeCell ref="B16:B18"/>
    <mergeCell ref="C16:C18"/>
    <mergeCell ref="D16:D18"/>
    <mergeCell ref="E16:E18"/>
    <mergeCell ref="F16:G16"/>
    <mergeCell ref="H16:I16"/>
    <mergeCell ref="J16:M16"/>
    <mergeCell ref="N16:Q16"/>
    <mergeCell ref="R16:U16"/>
    <mergeCell ref="AT16:AW16"/>
    <mergeCell ref="AX16:BA16"/>
    <mergeCell ref="BB16:BE16"/>
    <mergeCell ref="BF16:BI16"/>
    <mergeCell ref="BJ16:BM16"/>
    <mergeCell ref="BN16:BQ16"/>
    <mergeCell ref="BR16:BU16"/>
    <mergeCell ref="AP18:AS18"/>
    <mergeCell ref="BV16:BY16"/>
    <mergeCell ref="BZ16:CC16"/>
    <mergeCell ref="CD16:CG16"/>
    <mergeCell ref="CH16:CK16"/>
    <mergeCell ref="CL16:CO16"/>
    <mergeCell ref="CP16:CS16"/>
    <mergeCell ref="CT16:CW16"/>
    <mergeCell ref="CX16:DA16"/>
    <mergeCell ref="DB16:DE16"/>
    <mergeCell ref="DF16:DI16"/>
    <mergeCell ref="DJ16:DM16"/>
    <mergeCell ref="DN16:DQ16"/>
    <mergeCell ref="DR16:DU16"/>
    <mergeCell ref="DV16:DY16"/>
    <mergeCell ref="DZ16:EC16"/>
    <mergeCell ref="ED16:EG16"/>
    <mergeCell ref="EH16:EK16"/>
    <mergeCell ref="EL16:EO16"/>
    <mergeCell ref="EP16:ES16"/>
    <mergeCell ref="ET16:EW16"/>
    <mergeCell ref="EX16:FA16"/>
    <mergeCell ref="FB16:FE16"/>
    <mergeCell ref="FF16:FI16"/>
    <mergeCell ref="FJ16:FM16"/>
    <mergeCell ref="FN16:FQ16"/>
    <mergeCell ref="F18:G18"/>
    <mergeCell ref="H18:I18"/>
    <mergeCell ref="J18:M18"/>
    <mergeCell ref="N18:Q18"/>
    <mergeCell ref="R18:U18"/>
    <mergeCell ref="AT18:AW18"/>
    <mergeCell ref="AX18:BA18"/>
    <mergeCell ref="BB18:BE18"/>
    <mergeCell ref="BF18:BI18"/>
    <mergeCell ref="BJ18:BM18"/>
    <mergeCell ref="BN18:BQ18"/>
    <mergeCell ref="BR18:BU18"/>
    <mergeCell ref="BV18:BY18"/>
    <mergeCell ref="BZ18:CC18"/>
    <mergeCell ref="CD18:CG18"/>
    <mergeCell ref="CH18:CK18"/>
    <mergeCell ref="CL18:CO18"/>
    <mergeCell ref="CP18:CS18"/>
    <mergeCell ref="CT18:CW18"/>
    <mergeCell ref="CX18:DA18"/>
    <mergeCell ref="DB18:DE18"/>
    <mergeCell ref="DF18:DI18"/>
    <mergeCell ref="DJ18:DM18"/>
    <mergeCell ref="DN18:DQ18"/>
    <mergeCell ref="DR18:DU18"/>
    <mergeCell ref="DV18:DY18"/>
    <mergeCell ref="DZ18:EC18"/>
    <mergeCell ref="ED18:EG18"/>
    <mergeCell ref="EH18:EK18"/>
    <mergeCell ref="EL18:EO18"/>
    <mergeCell ref="EP18:ES18"/>
    <mergeCell ref="ET18:EW18"/>
    <mergeCell ref="EX18:FA18"/>
    <mergeCell ref="FB18:FE18"/>
    <mergeCell ref="FF18:FI18"/>
    <mergeCell ref="FJ18:FM18"/>
    <mergeCell ref="FN18:FQ18"/>
    <mergeCell ref="A19:BY19"/>
    <mergeCell ref="BZ20:CC20"/>
    <mergeCell ref="CD20:CG20"/>
    <mergeCell ref="CH20:CK20"/>
    <mergeCell ref="CL20:CO20"/>
    <mergeCell ref="CP20:CS20"/>
    <mergeCell ref="CT20:CW20"/>
    <mergeCell ref="CX20:DA20"/>
    <mergeCell ref="DB20:DE20"/>
    <mergeCell ref="DF20:DI20"/>
    <mergeCell ref="DJ20:DM20"/>
    <mergeCell ref="DN20:DQ20"/>
    <mergeCell ref="DR20:DU20"/>
    <mergeCell ref="DV20:DY20"/>
    <mergeCell ref="DZ20:EC20"/>
    <mergeCell ref="ED20:EG20"/>
    <mergeCell ref="EH20:EK20"/>
    <mergeCell ref="EL20:EO20"/>
    <mergeCell ref="EP20:ES20"/>
    <mergeCell ref="EX20:FA20"/>
    <mergeCell ref="FB20:FE20"/>
    <mergeCell ref="FF20:FI20"/>
    <mergeCell ref="FJ20:FM20"/>
    <mergeCell ref="FN20:FQ20"/>
    <mergeCell ref="ET20:EW20"/>
    <mergeCell ref="BZ22:CC22"/>
    <mergeCell ref="CD22:CG22"/>
    <mergeCell ref="CH22:CK22"/>
    <mergeCell ref="CL22:CO22"/>
    <mergeCell ref="CP22:CS22"/>
    <mergeCell ref="CT22:CW22"/>
    <mergeCell ref="CX22:DA22"/>
    <mergeCell ref="DB22:DE22"/>
    <mergeCell ref="DF22:DI22"/>
    <mergeCell ref="DJ22:DM22"/>
    <mergeCell ref="DN22:DQ22"/>
    <mergeCell ref="DR22:DU22"/>
    <mergeCell ref="DV22:DY22"/>
    <mergeCell ref="DZ22:EC22"/>
    <mergeCell ref="ED22:EG22"/>
    <mergeCell ref="EH22:EK22"/>
    <mergeCell ref="EL22:EO22"/>
    <mergeCell ref="EP22:ES22"/>
    <mergeCell ref="ET22:EW22"/>
    <mergeCell ref="EX22:FA22"/>
    <mergeCell ref="FB22:FE22"/>
    <mergeCell ref="FF22:FI22"/>
    <mergeCell ref="FJ22:FM22"/>
    <mergeCell ref="FN22:FQ22"/>
    <mergeCell ref="CD23:CG23"/>
    <mergeCell ref="CH23:CK23"/>
    <mergeCell ref="CL23:CO23"/>
    <mergeCell ref="CP23:CS23"/>
    <mergeCell ref="CT23:CW23"/>
    <mergeCell ref="CX23:DA23"/>
    <mergeCell ref="DB23:DE23"/>
    <mergeCell ref="DF23:DI23"/>
    <mergeCell ref="DJ23:DM23"/>
    <mergeCell ref="DN23:DQ23"/>
    <mergeCell ref="DR23:DU23"/>
    <mergeCell ref="DV23:DY23"/>
    <mergeCell ref="DZ23:EC23"/>
    <mergeCell ref="ED23:EG23"/>
    <mergeCell ref="EH23:EK23"/>
    <mergeCell ref="EL23:EO23"/>
    <mergeCell ref="EP23:ES23"/>
    <mergeCell ref="ET23:EW23"/>
    <mergeCell ref="EX23:FA23"/>
    <mergeCell ref="FB23:FE23"/>
    <mergeCell ref="FF23:FI23"/>
    <mergeCell ref="FJ23:FM23"/>
    <mergeCell ref="FN23:FQ23"/>
    <mergeCell ref="BZ25:CC25"/>
    <mergeCell ref="CD25:CG25"/>
    <mergeCell ref="CH25:CK25"/>
    <mergeCell ref="CL25:CO25"/>
    <mergeCell ref="CP25:CS25"/>
    <mergeCell ref="CT25:CW25"/>
    <mergeCell ref="CX25:DA25"/>
    <mergeCell ref="DB25:DE25"/>
    <mergeCell ref="DF25:DI25"/>
    <mergeCell ref="DJ25:DM25"/>
    <mergeCell ref="DN25:DQ25"/>
    <mergeCell ref="DR25:DU25"/>
    <mergeCell ref="DV25:DY25"/>
    <mergeCell ref="DZ25:EC25"/>
    <mergeCell ref="ED25:EG25"/>
    <mergeCell ref="EH25:EK25"/>
    <mergeCell ref="EL25:EO25"/>
    <mergeCell ref="EP25:ES25"/>
    <mergeCell ref="ET25:EW25"/>
    <mergeCell ref="EX25:FA25"/>
    <mergeCell ref="FB25:FE25"/>
    <mergeCell ref="FF25:FI25"/>
    <mergeCell ref="FJ25:FM25"/>
    <mergeCell ref="FN25:FQ25"/>
    <mergeCell ref="BZ23:CC23"/>
    <mergeCell ref="ET26:EW26"/>
    <mergeCell ref="EX26:FA26"/>
    <mergeCell ref="FB26:FE26"/>
    <mergeCell ref="FF26:FI26"/>
    <mergeCell ref="FJ26:FM26"/>
    <mergeCell ref="FN26:FQ26"/>
    <mergeCell ref="BZ28:CC28"/>
    <mergeCell ref="CD28:CG28"/>
    <mergeCell ref="CH28:CK28"/>
    <mergeCell ref="CL28:CO28"/>
    <mergeCell ref="CP28:CS28"/>
    <mergeCell ref="CT28:CW28"/>
    <mergeCell ref="CX28:DA28"/>
    <mergeCell ref="DB28:DE28"/>
    <mergeCell ref="DF28:DI28"/>
    <mergeCell ref="DJ28:DM28"/>
    <mergeCell ref="DN28:DQ28"/>
    <mergeCell ref="DR28:DU28"/>
    <mergeCell ref="DV28:DY28"/>
    <mergeCell ref="DZ28:EC28"/>
    <mergeCell ref="ED28:EG28"/>
    <mergeCell ref="EH28:EK28"/>
    <mergeCell ref="EL28:EO28"/>
    <mergeCell ref="EP28:ES28"/>
    <mergeCell ref="ET28:EW28"/>
    <mergeCell ref="EX28:FA28"/>
    <mergeCell ref="FB28:FE28"/>
    <mergeCell ref="FF28:FI28"/>
    <mergeCell ref="FJ28:FM28"/>
    <mergeCell ref="FN28:FQ28"/>
    <mergeCell ref="BZ26:CC26"/>
    <mergeCell ref="CD26:CG26"/>
    <mergeCell ref="CD29:CG29"/>
    <mergeCell ref="CH29:CK29"/>
    <mergeCell ref="CL29:CO29"/>
    <mergeCell ref="CP29:CS29"/>
    <mergeCell ref="CT29:CW29"/>
    <mergeCell ref="CX29:DA29"/>
    <mergeCell ref="DB29:DE29"/>
    <mergeCell ref="DF29:DI29"/>
    <mergeCell ref="DJ29:DM29"/>
    <mergeCell ref="DN29:DQ29"/>
    <mergeCell ref="DR29:DU29"/>
    <mergeCell ref="DV29:DY29"/>
    <mergeCell ref="DZ29:EC29"/>
    <mergeCell ref="ED29:EG29"/>
    <mergeCell ref="EH29:EK29"/>
    <mergeCell ref="EL29:EO29"/>
    <mergeCell ref="EP26:ES26"/>
    <mergeCell ref="CH26:CK26"/>
    <mergeCell ref="CL26:CO26"/>
    <mergeCell ref="CP26:CS26"/>
    <mergeCell ref="CT26:CW26"/>
    <mergeCell ref="CX26:DA26"/>
    <mergeCell ref="DB26:DE26"/>
    <mergeCell ref="DF26:DI26"/>
    <mergeCell ref="DJ26:DM26"/>
    <mergeCell ref="DN26:DQ26"/>
    <mergeCell ref="DR26:DU26"/>
    <mergeCell ref="DV26:DY26"/>
    <mergeCell ref="DZ26:EC26"/>
    <mergeCell ref="ED26:EG26"/>
    <mergeCell ref="EH26:EK26"/>
    <mergeCell ref="EL26:EO26"/>
    <mergeCell ref="EP29:ES29"/>
    <mergeCell ref="ET29:EW29"/>
    <mergeCell ref="EX29:FA29"/>
    <mergeCell ref="FB29:FE29"/>
    <mergeCell ref="FF29:FI29"/>
    <mergeCell ref="FJ29:FM29"/>
    <mergeCell ref="FN29:FQ29"/>
    <mergeCell ref="BZ31:CC31"/>
    <mergeCell ref="CD31:CG31"/>
    <mergeCell ref="CH31:CK31"/>
    <mergeCell ref="CL31:CO31"/>
    <mergeCell ref="CP31:CS31"/>
    <mergeCell ref="CT31:CW31"/>
    <mergeCell ref="CX31:DA31"/>
    <mergeCell ref="DB31:DE31"/>
    <mergeCell ref="DF31:DI31"/>
    <mergeCell ref="DJ31:DM31"/>
    <mergeCell ref="DN31:DQ31"/>
    <mergeCell ref="DR31:DU31"/>
    <mergeCell ref="DV31:DY31"/>
    <mergeCell ref="DZ31:EC31"/>
    <mergeCell ref="ED31:EG31"/>
    <mergeCell ref="EH31:EK31"/>
    <mergeCell ref="EL31:EO31"/>
    <mergeCell ref="EP31:ES31"/>
    <mergeCell ref="ET31:EW31"/>
    <mergeCell ref="EX31:FA31"/>
    <mergeCell ref="FB31:FE31"/>
    <mergeCell ref="FF31:FI31"/>
    <mergeCell ref="FJ31:FM31"/>
    <mergeCell ref="FN31:FQ31"/>
    <mergeCell ref="BZ29:CC29"/>
    <mergeCell ref="ET32:EW32"/>
    <mergeCell ref="EX32:FA32"/>
    <mergeCell ref="FB32:FE32"/>
    <mergeCell ref="FF32:FI32"/>
    <mergeCell ref="FJ32:FM32"/>
    <mergeCell ref="FN32:FQ32"/>
    <mergeCell ref="BZ34:CC34"/>
    <mergeCell ref="CD34:CG34"/>
    <mergeCell ref="CH34:CK34"/>
    <mergeCell ref="CL34:CO34"/>
    <mergeCell ref="CP34:CS34"/>
    <mergeCell ref="CT34:CW34"/>
    <mergeCell ref="CX34:DA34"/>
    <mergeCell ref="DB34:DE34"/>
    <mergeCell ref="DF34:DI34"/>
    <mergeCell ref="DJ34:DM34"/>
    <mergeCell ref="DN34:DQ34"/>
    <mergeCell ref="DR34:DU34"/>
    <mergeCell ref="DV34:DY34"/>
    <mergeCell ref="DZ34:EC34"/>
    <mergeCell ref="ED34:EG34"/>
    <mergeCell ref="EH34:EK34"/>
    <mergeCell ref="EL34:EO34"/>
    <mergeCell ref="EP34:ES34"/>
    <mergeCell ref="ET34:EW34"/>
    <mergeCell ref="EX34:FA34"/>
    <mergeCell ref="FB34:FE34"/>
    <mergeCell ref="FF34:FI34"/>
    <mergeCell ref="FJ34:FM34"/>
    <mergeCell ref="FN34:FQ34"/>
    <mergeCell ref="BZ32:CC32"/>
    <mergeCell ref="CD32:CG32"/>
    <mergeCell ref="CD35:CG35"/>
    <mergeCell ref="CH35:CK35"/>
    <mergeCell ref="CL35:CO35"/>
    <mergeCell ref="CP35:CS35"/>
    <mergeCell ref="CT35:CW35"/>
    <mergeCell ref="CX35:DA35"/>
    <mergeCell ref="DB35:DE35"/>
    <mergeCell ref="DF35:DI35"/>
    <mergeCell ref="DJ35:DM35"/>
    <mergeCell ref="DN35:DQ35"/>
    <mergeCell ref="DR35:DU35"/>
    <mergeCell ref="DV35:DY35"/>
    <mergeCell ref="DZ35:EC35"/>
    <mergeCell ref="ED35:EG35"/>
    <mergeCell ref="EH35:EK35"/>
    <mergeCell ref="EL35:EO35"/>
    <mergeCell ref="EP32:ES32"/>
    <mergeCell ref="CH32:CK32"/>
    <mergeCell ref="CL32:CO32"/>
    <mergeCell ref="CP32:CS32"/>
    <mergeCell ref="CT32:CW32"/>
    <mergeCell ref="CX32:DA32"/>
    <mergeCell ref="DB32:DE32"/>
    <mergeCell ref="DF32:DI32"/>
    <mergeCell ref="DJ32:DM32"/>
    <mergeCell ref="DN32:DQ32"/>
    <mergeCell ref="DR32:DU32"/>
    <mergeCell ref="DV32:DY32"/>
    <mergeCell ref="DZ32:EC32"/>
    <mergeCell ref="ED32:EG32"/>
    <mergeCell ref="EH32:EK32"/>
    <mergeCell ref="EL32:EO32"/>
    <mergeCell ref="EP35:ES35"/>
    <mergeCell ref="ET35:EW35"/>
    <mergeCell ref="EX35:FA35"/>
    <mergeCell ref="FB35:FE35"/>
    <mergeCell ref="FF35:FI35"/>
    <mergeCell ref="FJ35:FM35"/>
    <mergeCell ref="FN35:FQ35"/>
    <mergeCell ref="BZ37:CC37"/>
    <mergeCell ref="CD37:CG37"/>
    <mergeCell ref="CH37:CK37"/>
    <mergeCell ref="CL37:CO37"/>
    <mergeCell ref="CP37:CS37"/>
    <mergeCell ref="CT37:CW37"/>
    <mergeCell ref="CX37:DA37"/>
    <mergeCell ref="DB37:DE37"/>
    <mergeCell ref="DF37:DI37"/>
    <mergeCell ref="DJ37:DM37"/>
    <mergeCell ref="DN37:DQ37"/>
    <mergeCell ref="DR37:DU37"/>
    <mergeCell ref="DV37:DY37"/>
    <mergeCell ref="DZ37:EC37"/>
    <mergeCell ref="ED37:EG37"/>
    <mergeCell ref="EH37:EK37"/>
    <mergeCell ref="EL37:EO37"/>
    <mergeCell ref="EP37:ES37"/>
    <mergeCell ref="ET37:EW37"/>
    <mergeCell ref="EX37:FA37"/>
    <mergeCell ref="FB37:FE37"/>
    <mergeCell ref="FF37:FI37"/>
    <mergeCell ref="FJ37:FM37"/>
    <mergeCell ref="FN37:FQ37"/>
    <mergeCell ref="BZ35:CC35"/>
    <mergeCell ref="ET38:EW38"/>
    <mergeCell ref="EX38:FA38"/>
    <mergeCell ref="FB38:FE38"/>
    <mergeCell ref="FF38:FI38"/>
    <mergeCell ref="FJ38:FM38"/>
    <mergeCell ref="FN38:FQ38"/>
    <mergeCell ref="BZ40:CC40"/>
    <mergeCell ref="CD40:CG40"/>
    <mergeCell ref="CH40:CK40"/>
    <mergeCell ref="CL40:CO40"/>
    <mergeCell ref="CP40:CS40"/>
    <mergeCell ref="CT40:CW40"/>
    <mergeCell ref="CX40:DA40"/>
    <mergeCell ref="DB40:DE40"/>
    <mergeCell ref="DF40:DI40"/>
    <mergeCell ref="DJ40:DM40"/>
    <mergeCell ref="DN40:DQ40"/>
    <mergeCell ref="DR40:DU40"/>
    <mergeCell ref="DV40:DY40"/>
    <mergeCell ref="DZ40:EC40"/>
    <mergeCell ref="ED40:EG40"/>
    <mergeCell ref="EH40:EK40"/>
    <mergeCell ref="EL40:EO40"/>
    <mergeCell ref="EP40:ES40"/>
    <mergeCell ref="ET40:EW40"/>
    <mergeCell ref="EX40:FA40"/>
    <mergeCell ref="FB40:FE40"/>
    <mergeCell ref="FF40:FI40"/>
    <mergeCell ref="FJ40:FM40"/>
    <mergeCell ref="FN40:FQ40"/>
    <mergeCell ref="BZ38:CC38"/>
    <mergeCell ref="CD38:CG38"/>
    <mergeCell ref="CD41:CG41"/>
    <mergeCell ref="CH41:CK41"/>
    <mergeCell ref="CL41:CO41"/>
    <mergeCell ref="CP41:CS41"/>
    <mergeCell ref="CT41:CW41"/>
    <mergeCell ref="CX41:DA41"/>
    <mergeCell ref="DB41:DE41"/>
    <mergeCell ref="DF41:DI41"/>
    <mergeCell ref="DJ41:DM41"/>
    <mergeCell ref="DN41:DQ41"/>
    <mergeCell ref="DR41:DU41"/>
    <mergeCell ref="DV41:DY41"/>
    <mergeCell ref="DZ41:EC41"/>
    <mergeCell ref="ED41:EG41"/>
    <mergeCell ref="EH41:EK41"/>
    <mergeCell ref="EL41:EO41"/>
    <mergeCell ref="EP38:ES38"/>
    <mergeCell ref="CH38:CK38"/>
    <mergeCell ref="CL38:CO38"/>
    <mergeCell ref="CP38:CS38"/>
    <mergeCell ref="CT38:CW38"/>
    <mergeCell ref="CX38:DA38"/>
    <mergeCell ref="DB38:DE38"/>
    <mergeCell ref="DF38:DI38"/>
    <mergeCell ref="DJ38:DM38"/>
    <mergeCell ref="DN38:DQ38"/>
    <mergeCell ref="DR38:DU38"/>
    <mergeCell ref="DV38:DY38"/>
    <mergeCell ref="DZ38:EC38"/>
    <mergeCell ref="ED38:EG38"/>
    <mergeCell ref="EH38:EK38"/>
    <mergeCell ref="EL38:EO38"/>
    <mergeCell ref="EP41:ES41"/>
    <mergeCell ref="ET41:EW41"/>
    <mergeCell ref="EX41:FA41"/>
    <mergeCell ref="FB41:FE41"/>
    <mergeCell ref="FF41:FI41"/>
    <mergeCell ref="FJ41:FM41"/>
    <mergeCell ref="FN41:FQ41"/>
    <mergeCell ref="BZ43:CC43"/>
    <mergeCell ref="CD43:CG43"/>
    <mergeCell ref="CH43:CK43"/>
    <mergeCell ref="CL43:CO43"/>
    <mergeCell ref="CP43:CS43"/>
    <mergeCell ref="CT43:CW43"/>
    <mergeCell ref="CX43:DA43"/>
    <mergeCell ref="DB43:DE43"/>
    <mergeCell ref="DF43:DI43"/>
    <mergeCell ref="DJ43:DM43"/>
    <mergeCell ref="DN43:DQ43"/>
    <mergeCell ref="DR43:DU43"/>
    <mergeCell ref="DV43:DY43"/>
    <mergeCell ref="DZ43:EC43"/>
    <mergeCell ref="ED43:EG43"/>
    <mergeCell ref="EH43:EK43"/>
    <mergeCell ref="EL43:EO43"/>
    <mergeCell ref="EP43:ES43"/>
    <mergeCell ref="ET43:EW43"/>
    <mergeCell ref="EX43:FA43"/>
    <mergeCell ref="FB43:FE43"/>
    <mergeCell ref="FF43:FI43"/>
    <mergeCell ref="FJ43:FM43"/>
    <mergeCell ref="FN43:FQ43"/>
    <mergeCell ref="BZ41:CC41"/>
    <mergeCell ref="ET44:EW44"/>
    <mergeCell ref="EX44:FA44"/>
    <mergeCell ref="FB44:FE44"/>
    <mergeCell ref="FF44:FI44"/>
    <mergeCell ref="FJ44:FM44"/>
    <mergeCell ref="FN44:FQ44"/>
    <mergeCell ref="BZ46:CC46"/>
    <mergeCell ref="CD46:CG46"/>
    <mergeCell ref="CH46:CK46"/>
    <mergeCell ref="CL46:CO46"/>
    <mergeCell ref="CP46:CS46"/>
    <mergeCell ref="CT46:CW46"/>
    <mergeCell ref="CX46:DA46"/>
    <mergeCell ref="DB46:DE46"/>
    <mergeCell ref="DF46:DI46"/>
    <mergeCell ref="DJ46:DM46"/>
    <mergeCell ref="DN46:DQ46"/>
    <mergeCell ref="DR46:DU46"/>
    <mergeCell ref="DV46:DY46"/>
    <mergeCell ref="DZ46:EC46"/>
    <mergeCell ref="ED46:EG46"/>
    <mergeCell ref="EH46:EK46"/>
    <mergeCell ref="EL46:EO46"/>
    <mergeCell ref="EP46:ES46"/>
    <mergeCell ref="ET46:EW46"/>
    <mergeCell ref="EX46:FA46"/>
    <mergeCell ref="FB46:FE46"/>
    <mergeCell ref="FF46:FI46"/>
    <mergeCell ref="FJ46:FM46"/>
    <mergeCell ref="FN46:FQ46"/>
    <mergeCell ref="BZ44:CC44"/>
    <mergeCell ref="CD44:CG44"/>
    <mergeCell ref="CD47:CG47"/>
    <mergeCell ref="CH47:CK47"/>
    <mergeCell ref="CL47:CO47"/>
    <mergeCell ref="CP47:CS47"/>
    <mergeCell ref="CT47:CW47"/>
    <mergeCell ref="CX47:DA47"/>
    <mergeCell ref="DB47:DE47"/>
    <mergeCell ref="DF47:DI47"/>
    <mergeCell ref="DJ47:DM47"/>
    <mergeCell ref="DN47:DQ47"/>
    <mergeCell ref="DR47:DU47"/>
    <mergeCell ref="DV47:DY47"/>
    <mergeCell ref="DZ47:EC47"/>
    <mergeCell ref="ED47:EG47"/>
    <mergeCell ref="EH47:EK47"/>
    <mergeCell ref="EL47:EO47"/>
    <mergeCell ref="EP44:ES44"/>
    <mergeCell ref="CH44:CK44"/>
    <mergeCell ref="CL44:CO44"/>
    <mergeCell ref="CP44:CS44"/>
    <mergeCell ref="CT44:CW44"/>
    <mergeCell ref="CX44:DA44"/>
    <mergeCell ref="DB44:DE44"/>
    <mergeCell ref="DF44:DI44"/>
    <mergeCell ref="DJ44:DM44"/>
    <mergeCell ref="DN44:DQ44"/>
    <mergeCell ref="DR44:DU44"/>
    <mergeCell ref="DV44:DY44"/>
    <mergeCell ref="DZ44:EC44"/>
    <mergeCell ref="ED44:EG44"/>
    <mergeCell ref="EH44:EK44"/>
    <mergeCell ref="EL44:EO44"/>
    <mergeCell ref="EP47:ES47"/>
    <mergeCell ref="ET47:EW47"/>
    <mergeCell ref="EX47:FA47"/>
    <mergeCell ref="FB47:FE47"/>
    <mergeCell ref="FF47:FI47"/>
    <mergeCell ref="FJ47:FM47"/>
    <mergeCell ref="FN47:FQ47"/>
    <mergeCell ref="BZ49:CC49"/>
    <mergeCell ref="CD49:CG49"/>
    <mergeCell ref="CH49:CK49"/>
    <mergeCell ref="CL49:CO49"/>
    <mergeCell ref="CP49:CS49"/>
    <mergeCell ref="CT49:CW49"/>
    <mergeCell ref="CX49:DA49"/>
    <mergeCell ref="DB49:DE49"/>
    <mergeCell ref="DF49:DI49"/>
    <mergeCell ref="DJ49:DM49"/>
    <mergeCell ref="DN49:DQ49"/>
    <mergeCell ref="DR49:DU49"/>
    <mergeCell ref="DV49:DY49"/>
    <mergeCell ref="DZ49:EC49"/>
    <mergeCell ref="ED49:EG49"/>
    <mergeCell ref="EH49:EK49"/>
    <mergeCell ref="EL49:EO49"/>
    <mergeCell ref="EP49:ES49"/>
    <mergeCell ref="ET49:EW49"/>
    <mergeCell ref="EX49:FA49"/>
    <mergeCell ref="FB49:FE49"/>
    <mergeCell ref="FF49:FI49"/>
    <mergeCell ref="FJ49:FM49"/>
    <mergeCell ref="FN49:FQ49"/>
    <mergeCell ref="BZ47:CC47"/>
    <mergeCell ref="ET50:EW50"/>
    <mergeCell ref="EX50:FA50"/>
    <mergeCell ref="FB50:FE50"/>
    <mergeCell ref="FF50:FI50"/>
    <mergeCell ref="FJ50:FM50"/>
    <mergeCell ref="FN50:FQ50"/>
    <mergeCell ref="BZ52:CC52"/>
    <mergeCell ref="CD52:CG52"/>
    <mergeCell ref="CH52:CK52"/>
    <mergeCell ref="CL52:CO52"/>
    <mergeCell ref="CP52:CS52"/>
    <mergeCell ref="CT52:CW52"/>
    <mergeCell ref="CX52:DA52"/>
    <mergeCell ref="DB52:DE52"/>
    <mergeCell ref="DF52:DI52"/>
    <mergeCell ref="DJ52:DM52"/>
    <mergeCell ref="DN52:DQ52"/>
    <mergeCell ref="DR52:DU52"/>
    <mergeCell ref="DV52:DY52"/>
    <mergeCell ref="DZ52:EC52"/>
    <mergeCell ref="ED52:EG52"/>
    <mergeCell ref="EH52:EK52"/>
    <mergeCell ref="EL52:EO52"/>
    <mergeCell ref="EP52:ES52"/>
    <mergeCell ref="ET52:EW52"/>
    <mergeCell ref="EX52:FA52"/>
    <mergeCell ref="FB52:FE52"/>
    <mergeCell ref="FF52:FI52"/>
    <mergeCell ref="FJ52:FM52"/>
    <mergeCell ref="FN52:FQ52"/>
    <mergeCell ref="BZ50:CC50"/>
    <mergeCell ref="CD50:CG50"/>
    <mergeCell ref="CD53:CG53"/>
    <mergeCell ref="CH53:CK53"/>
    <mergeCell ref="CL53:CO53"/>
    <mergeCell ref="CP53:CS53"/>
    <mergeCell ref="CT53:CW53"/>
    <mergeCell ref="CX53:DA53"/>
    <mergeCell ref="DB53:DE53"/>
    <mergeCell ref="DF53:DI53"/>
    <mergeCell ref="DJ53:DM53"/>
    <mergeCell ref="DN53:DQ53"/>
    <mergeCell ref="DR53:DU53"/>
    <mergeCell ref="DV53:DY53"/>
    <mergeCell ref="DZ53:EC53"/>
    <mergeCell ref="ED53:EG53"/>
    <mergeCell ref="EH53:EK53"/>
    <mergeCell ref="EL53:EO53"/>
    <mergeCell ref="EP50:ES50"/>
    <mergeCell ref="CH50:CK50"/>
    <mergeCell ref="CL50:CO50"/>
    <mergeCell ref="CP50:CS50"/>
    <mergeCell ref="CT50:CW50"/>
    <mergeCell ref="CX50:DA50"/>
    <mergeCell ref="DB50:DE50"/>
    <mergeCell ref="DF50:DI50"/>
    <mergeCell ref="DJ50:DM50"/>
    <mergeCell ref="DN50:DQ50"/>
    <mergeCell ref="DR50:DU50"/>
    <mergeCell ref="DV50:DY50"/>
    <mergeCell ref="DZ50:EC50"/>
    <mergeCell ref="ED50:EG50"/>
    <mergeCell ref="EH50:EK50"/>
    <mergeCell ref="EL50:EO50"/>
    <mergeCell ref="EP53:ES53"/>
    <mergeCell ref="ET53:EW53"/>
    <mergeCell ref="EX53:FA53"/>
    <mergeCell ref="FB53:FE53"/>
    <mergeCell ref="FF53:FI53"/>
    <mergeCell ref="FJ53:FM53"/>
    <mergeCell ref="FN53:FQ53"/>
    <mergeCell ref="BZ55:CC55"/>
    <mergeCell ref="CD55:CG55"/>
    <mergeCell ref="CH55:CK55"/>
    <mergeCell ref="CL55:CO55"/>
    <mergeCell ref="CP55:CS55"/>
    <mergeCell ref="CT55:CW55"/>
    <mergeCell ref="CX55:DA55"/>
    <mergeCell ref="DB55:DE55"/>
    <mergeCell ref="DF55:DI55"/>
    <mergeCell ref="DJ55:DM55"/>
    <mergeCell ref="DN55:DQ55"/>
    <mergeCell ref="DR55:DU55"/>
    <mergeCell ref="DV55:DY55"/>
    <mergeCell ref="DZ55:EC55"/>
    <mergeCell ref="ED55:EG55"/>
    <mergeCell ref="EH55:EK55"/>
    <mergeCell ref="EL55:EO55"/>
    <mergeCell ref="EP55:ES55"/>
    <mergeCell ref="ET55:EW55"/>
    <mergeCell ref="EX55:FA55"/>
    <mergeCell ref="FB55:FE55"/>
    <mergeCell ref="FF55:FI55"/>
    <mergeCell ref="FJ55:FM55"/>
    <mergeCell ref="FN55:FQ55"/>
    <mergeCell ref="BZ53:CC53"/>
    <mergeCell ref="ET56:EW56"/>
    <mergeCell ref="EX56:FA56"/>
    <mergeCell ref="FB56:FE56"/>
    <mergeCell ref="FF56:FI56"/>
    <mergeCell ref="FJ56:FM56"/>
    <mergeCell ref="FN56:FQ56"/>
    <mergeCell ref="BZ58:CC58"/>
    <mergeCell ref="CD58:CG58"/>
    <mergeCell ref="CH58:CK58"/>
    <mergeCell ref="CL58:CO58"/>
    <mergeCell ref="CP58:CS58"/>
    <mergeCell ref="CT58:CW58"/>
    <mergeCell ref="CX58:DA58"/>
    <mergeCell ref="DB58:DE58"/>
    <mergeCell ref="DF58:DI58"/>
    <mergeCell ref="DJ58:DM58"/>
    <mergeCell ref="DN58:DQ58"/>
    <mergeCell ref="DR58:DU58"/>
    <mergeCell ref="DV58:DY58"/>
    <mergeCell ref="DZ58:EC58"/>
    <mergeCell ref="ED58:EG58"/>
    <mergeCell ref="EH58:EK58"/>
    <mergeCell ref="EL58:EO58"/>
    <mergeCell ref="EP58:ES58"/>
    <mergeCell ref="ET58:EW58"/>
    <mergeCell ref="EX58:FA58"/>
    <mergeCell ref="FB58:FE58"/>
    <mergeCell ref="FF58:FI58"/>
    <mergeCell ref="FJ58:FM58"/>
    <mergeCell ref="FN58:FQ58"/>
    <mergeCell ref="BZ56:CC56"/>
    <mergeCell ref="CD56:CG56"/>
    <mergeCell ref="CD59:CG59"/>
    <mergeCell ref="CH59:CK59"/>
    <mergeCell ref="CL59:CO59"/>
    <mergeCell ref="CP59:CS59"/>
    <mergeCell ref="CT59:CW59"/>
    <mergeCell ref="CX59:DA59"/>
    <mergeCell ref="DB59:DE59"/>
    <mergeCell ref="DF59:DI59"/>
    <mergeCell ref="DJ59:DM59"/>
    <mergeCell ref="DN59:DQ59"/>
    <mergeCell ref="DR59:DU59"/>
    <mergeCell ref="DV59:DY59"/>
    <mergeCell ref="DZ59:EC59"/>
    <mergeCell ref="ED59:EG59"/>
    <mergeCell ref="EH59:EK59"/>
    <mergeCell ref="EL59:EO59"/>
    <mergeCell ref="EP56:ES56"/>
    <mergeCell ref="CH56:CK56"/>
    <mergeCell ref="CL56:CO56"/>
    <mergeCell ref="CP56:CS56"/>
    <mergeCell ref="CT56:CW56"/>
    <mergeCell ref="CX56:DA56"/>
    <mergeCell ref="DB56:DE56"/>
    <mergeCell ref="DF56:DI56"/>
    <mergeCell ref="DJ56:DM56"/>
    <mergeCell ref="DN56:DQ56"/>
    <mergeCell ref="DR56:DU56"/>
    <mergeCell ref="DV56:DY56"/>
    <mergeCell ref="DZ56:EC56"/>
    <mergeCell ref="ED56:EG56"/>
    <mergeCell ref="EH56:EK56"/>
    <mergeCell ref="EL56:EO56"/>
    <mergeCell ref="EP59:ES59"/>
    <mergeCell ref="ET59:EW59"/>
    <mergeCell ref="EX59:FA59"/>
    <mergeCell ref="FB59:FE59"/>
    <mergeCell ref="FF59:FI59"/>
    <mergeCell ref="FJ59:FM59"/>
    <mergeCell ref="FN59:FQ59"/>
    <mergeCell ref="BZ61:CC61"/>
    <mergeCell ref="CD61:CG61"/>
    <mergeCell ref="CH61:CK61"/>
    <mergeCell ref="CL61:CO61"/>
    <mergeCell ref="CP61:CS61"/>
    <mergeCell ref="CT61:CW61"/>
    <mergeCell ref="CX61:DA61"/>
    <mergeCell ref="DB61:DE61"/>
    <mergeCell ref="DF61:DI61"/>
    <mergeCell ref="DJ61:DM61"/>
    <mergeCell ref="DN61:DQ61"/>
    <mergeCell ref="DR61:DU61"/>
    <mergeCell ref="DV61:DY61"/>
    <mergeCell ref="DZ61:EC61"/>
    <mergeCell ref="ED61:EG61"/>
    <mergeCell ref="EH61:EK61"/>
    <mergeCell ref="EL61:EO61"/>
    <mergeCell ref="EP61:ES61"/>
    <mergeCell ref="ET61:EW61"/>
    <mergeCell ref="EX61:FA61"/>
    <mergeCell ref="FB61:FE61"/>
    <mergeCell ref="FF61:FI61"/>
    <mergeCell ref="FJ61:FM61"/>
    <mergeCell ref="FN61:FQ61"/>
    <mergeCell ref="BZ59:CC59"/>
    <mergeCell ref="ET62:EW62"/>
    <mergeCell ref="EX62:FA62"/>
    <mergeCell ref="FB62:FE62"/>
    <mergeCell ref="FF62:FI62"/>
    <mergeCell ref="FJ62:FM62"/>
    <mergeCell ref="FN62:FQ62"/>
    <mergeCell ref="BZ64:CC64"/>
    <mergeCell ref="CD64:CG64"/>
    <mergeCell ref="CH64:CK64"/>
    <mergeCell ref="CL64:CO64"/>
    <mergeCell ref="CP64:CS64"/>
    <mergeCell ref="CT64:CW64"/>
    <mergeCell ref="CX64:DA64"/>
    <mergeCell ref="DB64:DE64"/>
    <mergeCell ref="DF64:DI64"/>
    <mergeCell ref="DJ64:DM64"/>
    <mergeCell ref="DN64:DQ64"/>
    <mergeCell ref="DR64:DU64"/>
    <mergeCell ref="DV64:DY64"/>
    <mergeCell ref="DZ64:EC64"/>
    <mergeCell ref="ED64:EG64"/>
    <mergeCell ref="EH64:EK64"/>
    <mergeCell ref="EL64:EO64"/>
    <mergeCell ref="EP64:ES64"/>
    <mergeCell ref="ET64:EW64"/>
    <mergeCell ref="EX64:FA64"/>
    <mergeCell ref="FB64:FE64"/>
    <mergeCell ref="FF64:FI64"/>
    <mergeCell ref="FJ64:FM64"/>
    <mergeCell ref="FN64:FQ64"/>
    <mergeCell ref="BZ62:CC62"/>
    <mergeCell ref="CD62:CG62"/>
    <mergeCell ref="CD65:CG65"/>
    <mergeCell ref="CH65:CK65"/>
    <mergeCell ref="CL65:CO65"/>
    <mergeCell ref="CP65:CS65"/>
    <mergeCell ref="CT65:CW65"/>
    <mergeCell ref="CX65:DA65"/>
    <mergeCell ref="DB65:DE65"/>
    <mergeCell ref="DF65:DI65"/>
    <mergeCell ref="DJ65:DM65"/>
    <mergeCell ref="DN65:DQ65"/>
    <mergeCell ref="DR65:DU65"/>
    <mergeCell ref="DV65:DY65"/>
    <mergeCell ref="DZ65:EC65"/>
    <mergeCell ref="ED65:EG65"/>
    <mergeCell ref="EH65:EK65"/>
    <mergeCell ref="EL65:EO65"/>
    <mergeCell ref="EP62:ES62"/>
    <mergeCell ref="CH62:CK62"/>
    <mergeCell ref="CL62:CO62"/>
    <mergeCell ref="CP62:CS62"/>
    <mergeCell ref="CT62:CW62"/>
    <mergeCell ref="CX62:DA62"/>
    <mergeCell ref="DB62:DE62"/>
    <mergeCell ref="DF62:DI62"/>
    <mergeCell ref="DJ62:DM62"/>
    <mergeCell ref="DN62:DQ62"/>
    <mergeCell ref="DR62:DU62"/>
    <mergeCell ref="DV62:DY62"/>
    <mergeCell ref="DZ62:EC62"/>
    <mergeCell ref="ED62:EG62"/>
    <mergeCell ref="EH62:EK62"/>
    <mergeCell ref="EL62:EO62"/>
    <mergeCell ref="EP65:ES65"/>
    <mergeCell ref="ET65:EW65"/>
    <mergeCell ref="EX65:FA65"/>
    <mergeCell ref="FB65:FE65"/>
    <mergeCell ref="FF65:FI65"/>
    <mergeCell ref="FJ65:FM65"/>
    <mergeCell ref="FN65:FQ65"/>
    <mergeCell ref="BZ67:CC67"/>
    <mergeCell ref="CD67:CG67"/>
    <mergeCell ref="CH67:CK67"/>
    <mergeCell ref="CL67:CO67"/>
    <mergeCell ref="CP67:CS67"/>
    <mergeCell ref="CT67:CW67"/>
    <mergeCell ref="CX67:DA67"/>
    <mergeCell ref="DB67:DE67"/>
    <mergeCell ref="DF67:DI67"/>
    <mergeCell ref="DJ67:DM67"/>
    <mergeCell ref="DN67:DQ67"/>
    <mergeCell ref="DR67:DU67"/>
    <mergeCell ref="DV67:DY67"/>
    <mergeCell ref="DZ67:EC67"/>
    <mergeCell ref="ED67:EG67"/>
    <mergeCell ref="EH67:EK67"/>
    <mergeCell ref="EL67:EO67"/>
    <mergeCell ref="EP67:ES67"/>
    <mergeCell ref="ET67:EW67"/>
    <mergeCell ref="EX67:FA67"/>
    <mergeCell ref="FB67:FE67"/>
    <mergeCell ref="FF67:FI67"/>
    <mergeCell ref="FJ67:FM67"/>
    <mergeCell ref="FN67:FQ67"/>
    <mergeCell ref="BZ65:CC65"/>
    <mergeCell ref="ET68:EW68"/>
    <mergeCell ref="EX68:FA68"/>
    <mergeCell ref="FB68:FE68"/>
    <mergeCell ref="FF68:FI68"/>
    <mergeCell ref="FJ68:FM68"/>
    <mergeCell ref="FN68:FQ68"/>
    <mergeCell ref="BZ70:CC70"/>
    <mergeCell ref="CD70:CG70"/>
    <mergeCell ref="CH70:CK70"/>
    <mergeCell ref="CL70:CO70"/>
    <mergeCell ref="CP70:CS70"/>
    <mergeCell ref="CT70:CW70"/>
    <mergeCell ref="CX70:DA70"/>
    <mergeCell ref="DB70:DE70"/>
    <mergeCell ref="DF70:DI70"/>
    <mergeCell ref="DJ70:DM70"/>
    <mergeCell ref="DN70:DQ70"/>
    <mergeCell ref="DR70:DU70"/>
    <mergeCell ref="DV70:DY70"/>
    <mergeCell ref="DZ70:EC70"/>
    <mergeCell ref="ED70:EG70"/>
    <mergeCell ref="EH70:EK70"/>
    <mergeCell ref="EL70:EO70"/>
    <mergeCell ref="EP70:ES70"/>
    <mergeCell ref="ET70:EW70"/>
    <mergeCell ref="EX70:FA70"/>
    <mergeCell ref="FB70:FE70"/>
    <mergeCell ref="FF70:FI70"/>
    <mergeCell ref="FJ70:FM70"/>
    <mergeCell ref="FN70:FQ70"/>
    <mergeCell ref="BZ68:CC68"/>
    <mergeCell ref="CD68:CG68"/>
    <mergeCell ref="CD75:CG75"/>
    <mergeCell ref="CH75:CK75"/>
    <mergeCell ref="CL75:CO75"/>
    <mergeCell ref="CP75:CS75"/>
    <mergeCell ref="CT75:CW75"/>
    <mergeCell ref="CX75:DA75"/>
    <mergeCell ref="DB75:DE75"/>
    <mergeCell ref="DF75:DI75"/>
    <mergeCell ref="DJ75:DM75"/>
    <mergeCell ref="DN75:DQ75"/>
    <mergeCell ref="DR75:DU75"/>
    <mergeCell ref="DV75:DY75"/>
    <mergeCell ref="DZ75:EC75"/>
    <mergeCell ref="ED75:EG75"/>
    <mergeCell ref="EH75:EK75"/>
    <mergeCell ref="EL75:EO75"/>
    <mergeCell ref="EP68:ES68"/>
    <mergeCell ref="CH68:CK68"/>
    <mergeCell ref="CL68:CO68"/>
    <mergeCell ref="CP68:CS68"/>
    <mergeCell ref="CT68:CW68"/>
    <mergeCell ref="CX68:DA68"/>
    <mergeCell ref="DB68:DE68"/>
    <mergeCell ref="DF68:DI68"/>
    <mergeCell ref="DJ68:DM68"/>
    <mergeCell ref="DN68:DQ68"/>
    <mergeCell ref="DR68:DU68"/>
    <mergeCell ref="DV68:DY68"/>
    <mergeCell ref="DZ68:EC68"/>
    <mergeCell ref="ED68:EG68"/>
    <mergeCell ref="EH68:EK68"/>
    <mergeCell ref="EL68:EO68"/>
    <mergeCell ref="EP75:ES75"/>
    <mergeCell ref="ET75:EW75"/>
    <mergeCell ref="EX75:FA75"/>
    <mergeCell ref="FB75:FE75"/>
    <mergeCell ref="FF75:FI75"/>
    <mergeCell ref="FJ75:FM75"/>
    <mergeCell ref="FN75:FQ75"/>
    <mergeCell ref="BZ77:CC77"/>
    <mergeCell ref="CD77:CG77"/>
    <mergeCell ref="CH77:CK77"/>
    <mergeCell ref="CL77:CO77"/>
    <mergeCell ref="CP77:CS77"/>
    <mergeCell ref="CT77:CW77"/>
    <mergeCell ref="CX77:DA77"/>
    <mergeCell ref="DB77:DE77"/>
    <mergeCell ref="DF77:DI77"/>
    <mergeCell ref="DJ77:DM77"/>
    <mergeCell ref="DN77:DQ77"/>
    <mergeCell ref="DR77:DU77"/>
    <mergeCell ref="DV77:DY77"/>
    <mergeCell ref="DZ77:EC77"/>
    <mergeCell ref="ED77:EG77"/>
    <mergeCell ref="EH77:EK77"/>
    <mergeCell ref="EL77:EO77"/>
    <mergeCell ref="EP77:ES77"/>
    <mergeCell ref="ET77:EW77"/>
    <mergeCell ref="EX77:FA77"/>
    <mergeCell ref="FB77:FE77"/>
    <mergeCell ref="FF77:FI77"/>
    <mergeCell ref="FJ77:FM77"/>
    <mergeCell ref="FN77:FQ77"/>
    <mergeCell ref="BZ75:CC75"/>
    <mergeCell ref="AX78:BA78"/>
    <mergeCell ref="BB78:BE78"/>
    <mergeCell ref="BF78:BI78"/>
    <mergeCell ref="BJ78:BM78"/>
    <mergeCell ref="BN78:BQ78"/>
    <mergeCell ref="BR78:BU78"/>
    <mergeCell ref="BV78:BY78"/>
    <mergeCell ref="BZ78:CC78"/>
    <mergeCell ref="CD78:CG78"/>
    <mergeCell ref="CH78:CK78"/>
    <mergeCell ref="CL78:CO78"/>
    <mergeCell ref="CP78:CS78"/>
    <mergeCell ref="CT78:CW78"/>
    <mergeCell ref="CX78:DA78"/>
    <mergeCell ref="DB78:DE78"/>
    <mergeCell ref="DF78:DI78"/>
    <mergeCell ref="DJ78:DM78"/>
    <mergeCell ref="DN78:DQ78"/>
    <mergeCell ref="DR78:DU78"/>
    <mergeCell ref="DV78:DY78"/>
    <mergeCell ref="DZ78:EC78"/>
    <mergeCell ref="ED78:EG78"/>
    <mergeCell ref="EH78:EK78"/>
    <mergeCell ref="EL78:EO78"/>
    <mergeCell ref="EP78:ES78"/>
    <mergeCell ref="ET78:EW78"/>
    <mergeCell ref="EX78:FA78"/>
    <mergeCell ref="FB78:FE78"/>
    <mergeCell ref="FF78:FI78"/>
    <mergeCell ref="FJ78:FM78"/>
    <mergeCell ref="FN78:FQ78"/>
    <mergeCell ref="BZ80:CC80"/>
    <mergeCell ref="CD80:CG80"/>
    <mergeCell ref="CH80:CK80"/>
    <mergeCell ref="CL80:CO80"/>
    <mergeCell ref="CP80:CS80"/>
    <mergeCell ref="CT80:CW80"/>
    <mergeCell ref="CX80:DA80"/>
    <mergeCell ref="DB80:DE80"/>
    <mergeCell ref="DF80:DI80"/>
    <mergeCell ref="DJ80:DM80"/>
    <mergeCell ref="DN80:DQ80"/>
    <mergeCell ref="DR80:DU80"/>
    <mergeCell ref="DV80:DY80"/>
    <mergeCell ref="DZ80:EC80"/>
    <mergeCell ref="ED80:EG80"/>
    <mergeCell ref="EH80:EK80"/>
    <mergeCell ref="EL80:EO80"/>
    <mergeCell ref="EP80:ES80"/>
    <mergeCell ref="ET80:EW80"/>
    <mergeCell ref="EX80:FA80"/>
    <mergeCell ref="FB80:FE80"/>
    <mergeCell ref="FF80:FI80"/>
    <mergeCell ref="FJ80:FM80"/>
    <mergeCell ref="FN80:FQ80"/>
    <mergeCell ref="DF81:DI81"/>
    <mergeCell ref="DJ81:DM81"/>
    <mergeCell ref="DN81:DQ81"/>
    <mergeCell ref="DR81:DU81"/>
    <mergeCell ref="DV81:DY81"/>
    <mergeCell ref="DZ81:EC81"/>
    <mergeCell ref="ED81:EG81"/>
    <mergeCell ref="EH81:EK81"/>
    <mergeCell ref="EL81:EO81"/>
    <mergeCell ref="A81:A83"/>
    <mergeCell ref="B81:B83"/>
    <mergeCell ref="C81:C83"/>
    <mergeCell ref="D81:D83"/>
    <mergeCell ref="E81:E83"/>
    <mergeCell ref="F81:G81"/>
    <mergeCell ref="H81:I81"/>
    <mergeCell ref="J81:M81"/>
    <mergeCell ref="N81:Q81"/>
    <mergeCell ref="R81:U81"/>
    <mergeCell ref="AT81:AW81"/>
    <mergeCell ref="AX81:BA81"/>
    <mergeCell ref="BB81:BE81"/>
    <mergeCell ref="BF81:BI81"/>
    <mergeCell ref="BJ81:BM81"/>
    <mergeCell ref="BN81:BQ81"/>
    <mergeCell ref="BR81:BU81"/>
    <mergeCell ref="F83:G83"/>
    <mergeCell ref="H83:I83"/>
    <mergeCell ref="J83:M83"/>
    <mergeCell ref="N83:Q83"/>
    <mergeCell ref="EP81:ES81"/>
    <mergeCell ref="ET81:EW81"/>
    <mergeCell ref="EX81:FA81"/>
    <mergeCell ref="FB81:FE81"/>
    <mergeCell ref="FF81:FI81"/>
    <mergeCell ref="FJ81:FM81"/>
    <mergeCell ref="FN81:FQ81"/>
    <mergeCell ref="BZ83:CC83"/>
    <mergeCell ref="CD83:CG83"/>
    <mergeCell ref="CH83:CK83"/>
    <mergeCell ref="CL83:CO83"/>
    <mergeCell ref="CP83:CS83"/>
    <mergeCell ref="CT83:CW83"/>
    <mergeCell ref="CX83:DA83"/>
    <mergeCell ref="DB83:DE83"/>
    <mergeCell ref="DF83:DI83"/>
    <mergeCell ref="DJ83:DM83"/>
    <mergeCell ref="DN83:DQ83"/>
    <mergeCell ref="DR83:DU83"/>
    <mergeCell ref="DV83:DY83"/>
    <mergeCell ref="DZ83:EC83"/>
    <mergeCell ref="ED83:EG83"/>
    <mergeCell ref="EH83:EK83"/>
    <mergeCell ref="FN83:FQ83"/>
    <mergeCell ref="BZ81:CC81"/>
    <mergeCell ref="CD81:CG81"/>
    <mergeCell ref="CH81:CK81"/>
    <mergeCell ref="CL81:CO81"/>
    <mergeCell ref="CP81:CS81"/>
    <mergeCell ref="CT81:CW81"/>
    <mergeCell ref="CX81:DA81"/>
    <mergeCell ref="DB81:DE81"/>
    <mergeCell ref="A84:A86"/>
    <mergeCell ref="B84:B86"/>
    <mergeCell ref="C84:C86"/>
    <mergeCell ref="D84:D86"/>
    <mergeCell ref="E84:E86"/>
    <mergeCell ref="F84:G84"/>
    <mergeCell ref="H84:I84"/>
    <mergeCell ref="J84:M84"/>
    <mergeCell ref="N84:Q84"/>
    <mergeCell ref="R84:U84"/>
    <mergeCell ref="AT84:AW84"/>
    <mergeCell ref="AX84:BA84"/>
    <mergeCell ref="BB84:BE84"/>
    <mergeCell ref="BF84:BI84"/>
    <mergeCell ref="BJ84:BM84"/>
    <mergeCell ref="BN84:BQ84"/>
    <mergeCell ref="BR84:BU84"/>
    <mergeCell ref="F86:G86"/>
    <mergeCell ref="H86:I86"/>
    <mergeCell ref="J86:M86"/>
    <mergeCell ref="N86:Q86"/>
    <mergeCell ref="R86:U86"/>
    <mergeCell ref="AT86:AW86"/>
    <mergeCell ref="AX86:BA86"/>
    <mergeCell ref="BB86:BE86"/>
    <mergeCell ref="BF86:BI86"/>
    <mergeCell ref="BJ86:BM86"/>
    <mergeCell ref="BN86:BQ86"/>
    <mergeCell ref="BR86:BU86"/>
    <mergeCell ref="AP86:AS86"/>
    <mergeCell ref="V84:Y84"/>
    <mergeCell ref="V86:Y86"/>
    <mergeCell ref="BV84:BY84"/>
    <mergeCell ref="BZ84:CC84"/>
    <mergeCell ref="CD84:CG84"/>
    <mergeCell ref="CH84:CK84"/>
    <mergeCell ref="CL84:CO84"/>
    <mergeCell ref="CP84:CS84"/>
    <mergeCell ref="CT84:CW84"/>
    <mergeCell ref="AL84:AO84"/>
    <mergeCell ref="AL86:AO86"/>
    <mergeCell ref="AH84:AK84"/>
    <mergeCell ref="AH86:AK86"/>
    <mergeCell ref="AD84:AG84"/>
    <mergeCell ref="AD86:AG86"/>
    <mergeCell ref="Z84:AC84"/>
    <mergeCell ref="DV84:DY84"/>
    <mergeCell ref="DZ84:EC84"/>
    <mergeCell ref="ED84:EG84"/>
    <mergeCell ref="BV86:BY86"/>
    <mergeCell ref="EH84:EK84"/>
    <mergeCell ref="EL84:EO84"/>
    <mergeCell ref="EP84:ES84"/>
    <mergeCell ref="ET84:EW84"/>
    <mergeCell ref="EX84:FA84"/>
    <mergeCell ref="FB84:FE84"/>
    <mergeCell ref="FF84:FI84"/>
    <mergeCell ref="FJ84:FM84"/>
    <mergeCell ref="EL83:EO83"/>
    <mergeCell ref="EP83:ES83"/>
    <mergeCell ref="ET83:EW83"/>
    <mergeCell ref="EX83:FA83"/>
    <mergeCell ref="FB83:FE83"/>
    <mergeCell ref="FF83:FI83"/>
    <mergeCell ref="FJ83:FM83"/>
    <mergeCell ref="BR87:BU87"/>
    <mergeCell ref="FN84:FQ84"/>
    <mergeCell ref="BZ86:CC86"/>
    <mergeCell ref="CD86:CG86"/>
    <mergeCell ref="CH86:CK86"/>
    <mergeCell ref="CL86:CO86"/>
    <mergeCell ref="CP86:CS86"/>
    <mergeCell ref="CT86:CW86"/>
    <mergeCell ref="CX86:DA86"/>
    <mergeCell ref="DB86:DE86"/>
    <mergeCell ref="DF86:DI86"/>
    <mergeCell ref="DJ86:DM86"/>
    <mergeCell ref="DN86:DQ86"/>
    <mergeCell ref="DR86:DU86"/>
    <mergeCell ref="DV86:DY86"/>
    <mergeCell ref="DZ86:EC86"/>
    <mergeCell ref="ED86:EG86"/>
    <mergeCell ref="EH86:EK86"/>
    <mergeCell ref="EL86:EO86"/>
    <mergeCell ref="EP86:ES86"/>
    <mergeCell ref="ET86:EW86"/>
    <mergeCell ref="EX86:FA86"/>
    <mergeCell ref="FB86:FE86"/>
    <mergeCell ref="FF86:FI86"/>
    <mergeCell ref="FJ86:FM86"/>
    <mergeCell ref="FN86:FQ86"/>
    <mergeCell ref="CX84:DA84"/>
    <mergeCell ref="DB84:DE84"/>
    <mergeCell ref="DF84:DI84"/>
    <mergeCell ref="DJ84:DM84"/>
    <mergeCell ref="DN84:DQ84"/>
    <mergeCell ref="DR84:DU84"/>
    <mergeCell ref="CD87:CG87"/>
    <mergeCell ref="CH87:CK87"/>
    <mergeCell ref="CL87:CO87"/>
    <mergeCell ref="CP87:CS87"/>
    <mergeCell ref="CT87:CW87"/>
    <mergeCell ref="CX87:DA87"/>
    <mergeCell ref="DB87:DE87"/>
    <mergeCell ref="DF87:DI87"/>
    <mergeCell ref="DJ87:DM87"/>
    <mergeCell ref="DN87:DQ87"/>
    <mergeCell ref="DR87:DU87"/>
    <mergeCell ref="DV87:DY87"/>
    <mergeCell ref="DZ87:EC87"/>
    <mergeCell ref="ED87:EG87"/>
    <mergeCell ref="EH87:EK87"/>
    <mergeCell ref="EL87:EO87"/>
    <mergeCell ref="ET87:EW87"/>
    <mergeCell ref="A87:A89"/>
    <mergeCell ref="B87:B89"/>
    <mergeCell ref="C87:C89"/>
    <mergeCell ref="D87:D89"/>
    <mergeCell ref="E87:E89"/>
    <mergeCell ref="F87:G87"/>
    <mergeCell ref="H87:I87"/>
    <mergeCell ref="J87:M87"/>
    <mergeCell ref="N87:Q87"/>
    <mergeCell ref="R87:U87"/>
    <mergeCell ref="AT87:AW87"/>
    <mergeCell ref="AX87:BA87"/>
    <mergeCell ref="BB87:BE87"/>
    <mergeCell ref="BF87:BI87"/>
    <mergeCell ref="BJ87:BM87"/>
    <mergeCell ref="BN87:BQ87"/>
    <mergeCell ref="EP87:ES87"/>
    <mergeCell ref="R89:U89"/>
    <mergeCell ref="AT89:AW89"/>
    <mergeCell ref="AX89:BA89"/>
    <mergeCell ref="BB89:BE89"/>
    <mergeCell ref="BF89:BI89"/>
    <mergeCell ref="BJ89:BM89"/>
    <mergeCell ref="BN89:BQ89"/>
    <mergeCell ref="BR89:BU89"/>
    <mergeCell ref="BV89:BY89"/>
    <mergeCell ref="F89:G89"/>
    <mergeCell ref="H89:I89"/>
    <mergeCell ref="J89:M89"/>
    <mergeCell ref="N89:Q89"/>
    <mergeCell ref="BV87:BY87"/>
    <mergeCell ref="V89:Y89"/>
    <mergeCell ref="EX87:FA87"/>
    <mergeCell ref="FB87:FE87"/>
    <mergeCell ref="FF87:FI87"/>
    <mergeCell ref="FJ87:FM87"/>
    <mergeCell ref="FN87:FQ87"/>
    <mergeCell ref="BZ89:CC89"/>
    <mergeCell ref="CD89:CG89"/>
    <mergeCell ref="CH89:CK89"/>
    <mergeCell ref="CL89:CO89"/>
    <mergeCell ref="CP89:CS89"/>
    <mergeCell ref="CT89:CW89"/>
    <mergeCell ref="CX89:DA89"/>
    <mergeCell ref="DB89:DE89"/>
    <mergeCell ref="DF89:DI89"/>
    <mergeCell ref="DJ89:DM89"/>
    <mergeCell ref="DN89:DQ89"/>
    <mergeCell ref="DR89:DU89"/>
    <mergeCell ref="DV89:DY89"/>
    <mergeCell ref="DZ89:EC89"/>
    <mergeCell ref="ED89:EG89"/>
    <mergeCell ref="EH89:EK89"/>
    <mergeCell ref="EL89:EO89"/>
    <mergeCell ref="EP89:ES89"/>
    <mergeCell ref="ET89:EW89"/>
    <mergeCell ref="EX89:FA89"/>
    <mergeCell ref="FB89:FE89"/>
    <mergeCell ref="FF89:FI89"/>
    <mergeCell ref="FJ89:FM89"/>
    <mergeCell ref="FN89:FQ89"/>
    <mergeCell ref="BZ87:CC87"/>
    <mergeCell ref="D90:D92"/>
    <mergeCell ref="E90:E92"/>
    <mergeCell ref="F90:G90"/>
    <mergeCell ref="H90:I90"/>
    <mergeCell ref="J90:M90"/>
    <mergeCell ref="N90:Q90"/>
    <mergeCell ref="R90:U90"/>
    <mergeCell ref="AT90:AW90"/>
    <mergeCell ref="AX90:BA90"/>
    <mergeCell ref="BB90:BE90"/>
    <mergeCell ref="BF90:BI90"/>
    <mergeCell ref="BJ90:BM90"/>
    <mergeCell ref="BN90:BQ90"/>
    <mergeCell ref="BR90:BU90"/>
    <mergeCell ref="BV90:BY90"/>
    <mergeCell ref="BZ90:CC90"/>
    <mergeCell ref="CD90:CG90"/>
    <mergeCell ref="Z92:AC92"/>
    <mergeCell ref="V90:Y90"/>
    <mergeCell ref="V92:Y92"/>
    <mergeCell ref="CH90:CK90"/>
    <mergeCell ref="CL90:CO90"/>
    <mergeCell ref="CP90:CS90"/>
    <mergeCell ref="CT90:CW90"/>
    <mergeCell ref="CX90:DA90"/>
    <mergeCell ref="DB90:DE90"/>
    <mergeCell ref="DF90:DI90"/>
    <mergeCell ref="DJ90:DM90"/>
    <mergeCell ref="DN90:DQ90"/>
    <mergeCell ref="DR90:DU90"/>
    <mergeCell ref="DV90:DY90"/>
    <mergeCell ref="DZ90:EC90"/>
    <mergeCell ref="ED90:EG90"/>
    <mergeCell ref="EH90:EK90"/>
    <mergeCell ref="EL90:EO90"/>
    <mergeCell ref="EP90:ES90"/>
    <mergeCell ref="ET90:EW90"/>
    <mergeCell ref="EX90:FA90"/>
    <mergeCell ref="FB90:FE90"/>
    <mergeCell ref="FF90:FI90"/>
    <mergeCell ref="FJ90:FM90"/>
    <mergeCell ref="FN90:FQ90"/>
    <mergeCell ref="F92:G92"/>
    <mergeCell ref="H92:I92"/>
    <mergeCell ref="J92:M92"/>
    <mergeCell ref="N92:Q92"/>
    <mergeCell ref="R92:U92"/>
    <mergeCell ref="AT92:AW92"/>
    <mergeCell ref="AX92:BA92"/>
    <mergeCell ref="BB92:BE92"/>
    <mergeCell ref="BF92:BI92"/>
    <mergeCell ref="BJ92:BM92"/>
    <mergeCell ref="BN92:BQ92"/>
    <mergeCell ref="BR92:BU92"/>
    <mergeCell ref="BV92:BY92"/>
    <mergeCell ref="BZ92:CC92"/>
    <mergeCell ref="CD92:CG92"/>
    <mergeCell ref="CH92:CK92"/>
    <mergeCell ref="CL92:CO92"/>
    <mergeCell ref="CP92:CS92"/>
    <mergeCell ref="CT92:CW92"/>
    <mergeCell ref="CX92:DA92"/>
    <mergeCell ref="DB92:DE92"/>
    <mergeCell ref="DF92:DI92"/>
    <mergeCell ref="DJ92:DM92"/>
    <mergeCell ref="DN92:DQ92"/>
    <mergeCell ref="DR92:DU92"/>
    <mergeCell ref="DV92:DY92"/>
    <mergeCell ref="DZ92:EC92"/>
    <mergeCell ref="ED92:EG92"/>
    <mergeCell ref="EH92:EK92"/>
    <mergeCell ref="EL92:EO92"/>
    <mergeCell ref="EP92:ES92"/>
    <mergeCell ref="ET92:EW92"/>
    <mergeCell ref="EX92:FA92"/>
    <mergeCell ref="FB92:FE92"/>
    <mergeCell ref="FF92:FI92"/>
    <mergeCell ref="FJ92:FM92"/>
    <mergeCell ref="FN92:FQ92"/>
    <mergeCell ref="BZ93:CC93"/>
    <mergeCell ref="CD93:CG93"/>
    <mergeCell ref="CH93:CK93"/>
    <mergeCell ref="CL93:CO93"/>
    <mergeCell ref="CP93:CS93"/>
    <mergeCell ref="CT93:CW93"/>
    <mergeCell ref="CX93:DA93"/>
    <mergeCell ref="DB93:DE93"/>
    <mergeCell ref="DF93:DI93"/>
    <mergeCell ref="DJ93:DM93"/>
    <mergeCell ref="DN93:DQ93"/>
    <mergeCell ref="DR93:DU93"/>
    <mergeCell ref="DV93:DY93"/>
    <mergeCell ref="DZ93:EC93"/>
    <mergeCell ref="ED93:EG93"/>
    <mergeCell ref="EH93:EK93"/>
    <mergeCell ref="EL93:EO93"/>
    <mergeCell ref="EP93:ES93"/>
    <mergeCell ref="ET93:EW93"/>
    <mergeCell ref="EX93:FA93"/>
    <mergeCell ref="FB93:FE93"/>
    <mergeCell ref="FF93:FI93"/>
    <mergeCell ref="FJ93:FM93"/>
    <mergeCell ref="FN93:FQ93"/>
    <mergeCell ref="BZ95:CC95"/>
    <mergeCell ref="CD95:CG95"/>
    <mergeCell ref="CH95:CK95"/>
    <mergeCell ref="CL95:CO95"/>
    <mergeCell ref="CP95:CS95"/>
    <mergeCell ref="CT95:CW95"/>
    <mergeCell ref="CX95:DA95"/>
    <mergeCell ref="DB95:DE95"/>
    <mergeCell ref="DF95:DI95"/>
    <mergeCell ref="DJ95:DM95"/>
    <mergeCell ref="DN95:DQ95"/>
    <mergeCell ref="DR95:DU95"/>
    <mergeCell ref="DV95:DY95"/>
    <mergeCell ref="DZ95:EC95"/>
    <mergeCell ref="ED95:EG95"/>
    <mergeCell ref="EH95:EK95"/>
    <mergeCell ref="EL95:EO95"/>
    <mergeCell ref="EP95:ES95"/>
    <mergeCell ref="ET95:EW95"/>
    <mergeCell ref="EX95:FA95"/>
    <mergeCell ref="FB95:FE95"/>
    <mergeCell ref="FF95:FI95"/>
    <mergeCell ref="FJ95:FM95"/>
    <mergeCell ref="FN95:FQ95"/>
    <mergeCell ref="ET96:EW96"/>
    <mergeCell ref="EX96:FA96"/>
    <mergeCell ref="FB96:FE96"/>
    <mergeCell ref="FF96:FI96"/>
    <mergeCell ref="FJ96:FM96"/>
    <mergeCell ref="FN96:FQ96"/>
    <mergeCell ref="BZ98:CC98"/>
    <mergeCell ref="CD98:CG98"/>
    <mergeCell ref="CH98:CK98"/>
    <mergeCell ref="CL98:CO98"/>
    <mergeCell ref="CP98:CS98"/>
    <mergeCell ref="CT98:CW98"/>
    <mergeCell ref="CX98:DA98"/>
    <mergeCell ref="DB98:DE98"/>
    <mergeCell ref="DF98:DI98"/>
    <mergeCell ref="DJ98:DM98"/>
    <mergeCell ref="DN98:DQ98"/>
    <mergeCell ref="DR98:DU98"/>
    <mergeCell ref="DV98:DY98"/>
    <mergeCell ref="DZ98:EC98"/>
    <mergeCell ref="ED98:EG98"/>
    <mergeCell ref="EH98:EK98"/>
    <mergeCell ref="EL98:EO98"/>
    <mergeCell ref="EP98:ES98"/>
    <mergeCell ref="ET98:EW98"/>
    <mergeCell ref="EX98:FA98"/>
    <mergeCell ref="FB98:FE98"/>
    <mergeCell ref="FF98:FI98"/>
    <mergeCell ref="FJ98:FM98"/>
    <mergeCell ref="FN98:FQ98"/>
    <mergeCell ref="BZ96:CC96"/>
    <mergeCell ref="CD96:CG96"/>
    <mergeCell ref="CD99:CG99"/>
    <mergeCell ref="CH99:CK99"/>
    <mergeCell ref="CL99:CO99"/>
    <mergeCell ref="CP99:CS99"/>
    <mergeCell ref="CT99:CW99"/>
    <mergeCell ref="CX99:DA99"/>
    <mergeCell ref="DB99:DE99"/>
    <mergeCell ref="DF99:DI99"/>
    <mergeCell ref="DJ99:DM99"/>
    <mergeCell ref="DN99:DQ99"/>
    <mergeCell ref="DR99:DU99"/>
    <mergeCell ref="DV99:DY99"/>
    <mergeCell ref="DZ99:EC99"/>
    <mergeCell ref="ED99:EG99"/>
    <mergeCell ref="EH99:EK99"/>
    <mergeCell ref="EL99:EO99"/>
    <mergeCell ref="EP96:ES96"/>
    <mergeCell ref="CH96:CK96"/>
    <mergeCell ref="CL96:CO96"/>
    <mergeCell ref="CP96:CS96"/>
    <mergeCell ref="CT96:CW96"/>
    <mergeCell ref="CX96:DA96"/>
    <mergeCell ref="DB96:DE96"/>
    <mergeCell ref="DF96:DI96"/>
    <mergeCell ref="DJ96:DM96"/>
    <mergeCell ref="DN96:DQ96"/>
    <mergeCell ref="DR96:DU96"/>
    <mergeCell ref="DV96:DY96"/>
    <mergeCell ref="DZ96:EC96"/>
    <mergeCell ref="ED96:EG96"/>
    <mergeCell ref="EH96:EK96"/>
    <mergeCell ref="EL96:EO96"/>
    <mergeCell ref="EP99:ES99"/>
    <mergeCell ref="ET99:EW99"/>
    <mergeCell ref="EX99:FA99"/>
    <mergeCell ref="FB99:FE99"/>
    <mergeCell ref="FF99:FI99"/>
    <mergeCell ref="FJ99:FM99"/>
    <mergeCell ref="FN99:FQ99"/>
    <mergeCell ref="BZ101:CC101"/>
    <mergeCell ref="CD101:CG101"/>
    <mergeCell ref="CH101:CK101"/>
    <mergeCell ref="CL101:CO101"/>
    <mergeCell ref="CP101:CS101"/>
    <mergeCell ref="CT101:CW101"/>
    <mergeCell ref="CX101:DA101"/>
    <mergeCell ref="DB101:DE101"/>
    <mergeCell ref="DF101:DI101"/>
    <mergeCell ref="DJ101:DM101"/>
    <mergeCell ref="DN101:DQ101"/>
    <mergeCell ref="DR101:DU101"/>
    <mergeCell ref="DV101:DY101"/>
    <mergeCell ref="DZ101:EC101"/>
    <mergeCell ref="ED101:EG101"/>
    <mergeCell ref="EH101:EK101"/>
    <mergeCell ref="EL101:EO101"/>
    <mergeCell ref="EP101:ES101"/>
    <mergeCell ref="ET101:EW101"/>
    <mergeCell ref="EX101:FA101"/>
    <mergeCell ref="FB101:FE101"/>
    <mergeCell ref="FF101:FI101"/>
    <mergeCell ref="FJ101:FM101"/>
    <mergeCell ref="FN101:FQ101"/>
    <mergeCell ref="BZ99:CC99"/>
    <mergeCell ref="B103:C103"/>
    <mergeCell ref="F103:G103"/>
    <mergeCell ref="H103:I103"/>
    <mergeCell ref="J103:M103"/>
    <mergeCell ref="N103:Q103"/>
    <mergeCell ref="R103:U103"/>
    <mergeCell ref="AT103:AW103"/>
    <mergeCell ref="AX103:BA103"/>
    <mergeCell ref="BB103:BE103"/>
    <mergeCell ref="BF103:BI103"/>
    <mergeCell ref="BJ103:BM103"/>
    <mergeCell ref="BN103:BQ103"/>
    <mergeCell ref="BR103:BU103"/>
    <mergeCell ref="BV103:BY103"/>
    <mergeCell ref="BZ103:CC103"/>
    <mergeCell ref="CD103:CG103"/>
    <mergeCell ref="CH103:CK103"/>
    <mergeCell ref="FF103:FI103"/>
    <mergeCell ref="FJ103:FM103"/>
    <mergeCell ref="FN103:FQ103"/>
    <mergeCell ref="B104:C104"/>
    <mergeCell ref="BZ104:CC104"/>
    <mergeCell ref="CD104:CG104"/>
    <mergeCell ref="CH104:CK104"/>
    <mergeCell ref="CL104:CO104"/>
    <mergeCell ref="CP104:CS104"/>
    <mergeCell ref="CT104:CW104"/>
    <mergeCell ref="CX104:DA104"/>
    <mergeCell ref="DB104:DE104"/>
    <mergeCell ref="DF104:DI104"/>
    <mergeCell ref="DJ104:DM104"/>
    <mergeCell ref="DN104:DQ104"/>
    <mergeCell ref="DR104:DU104"/>
    <mergeCell ref="DV104:DY104"/>
    <mergeCell ref="DZ104:EC104"/>
    <mergeCell ref="ED104:EG104"/>
    <mergeCell ref="EH104:EK104"/>
    <mergeCell ref="EL104:EO104"/>
    <mergeCell ref="EP104:ES104"/>
    <mergeCell ref="ET104:EW104"/>
    <mergeCell ref="EX104:FA104"/>
    <mergeCell ref="FB104:FE104"/>
    <mergeCell ref="FF104:FI104"/>
    <mergeCell ref="FJ104:FM104"/>
    <mergeCell ref="FN104:FQ104"/>
    <mergeCell ref="CL103:CO103"/>
    <mergeCell ref="CP103:CS103"/>
    <mergeCell ref="CT103:CW103"/>
    <mergeCell ref="CX103:DA103"/>
    <mergeCell ref="CP106:CS106"/>
    <mergeCell ref="CT106:CW106"/>
    <mergeCell ref="CX106:DA106"/>
    <mergeCell ref="DB106:DE106"/>
    <mergeCell ref="DF106:DI106"/>
    <mergeCell ref="DJ106:DM106"/>
    <mergeCell ref="DN106:DQ106"/>
    <mergeCell ref="DR106:DU106"/>
    <mergeCell ref="DV106:DY106"/>
    <mergeCell ref="DZ106:EC106"/>
    <mergeCell ref="ED106:EG106"/>
    <mergeCell ref="EH106:EK106"/>
    <mergeCell ref="EL106:EO106"/>
    <mergeCell ref="FB103:FE103"/>
    <mergeCell ref="DB103:DE103"/>
    <mergeCell ref="DF103:DI103"/>
    <mergeCell ref="DJ103:DM103"/>
    <mergeCell ref="DN103:DQ103"/>
    <mergeCell ref="DR103:DU103"/>
    <mergeCell ref="DV103:DY103"/>
    <mergeCell ref="DZ103:EC103"/>
    <mergeCell ref="ED103:EG103"/>
    <mergeCell ref="EH103:EK103"/>
    <mergeCell ref="EL103:EO103"/>
    <mergeCell ref="EP103:ES103"/>
    <mergeCell ref="ET103:EW103"/>
    <mergeCell ref="EX103:FA103"/>
    <mergeCell ref="ET106:EW106"/>
    <mergeCell ref="EX106:FA106"/>
    <mergeCell ref="FB106:FE106"/>
    <mergeCell ref="FF106:FI106"/>
    <mergeCell ref="FJ106:FM106"/>
    <mergeCell ref="FN106:FQ106"/>
    <mergeCell ref="B107:C107"/>
    <mergeCell ref="BZ107:CC107"/>
    <mergeCell ref="CD107:CG107"/>
    <mergeCell ref="CH107:CK107"/>
    <mergeCell ref="CL107:CO107"/>
    <mergeCell ref="CP107:CS107"/>
    <mergeCell ref="CT107:CW107"/>
    <mergeCell ref="CX107:DA107"/>
    <mergeCell ref="DB107:DE107"/>
    <mergeCell ref="DF107:DI107"/>
    <mergeCell ref="DJ107:DM107"/>
    <mergeCell ref="DN107:DQ107"/>
    <mergeCell ref="DR107:DU107"/>
    <mergeCell ref="DV107:DY107"/>
    <mergeCell ref="DZ107:EC107"/>
    <mergeCell ref="ED107:EG107"/>
    <mergeCell ref="EH107:EK107"/>
    <mergeCell ref="EL107:EO107"/>
    <mergeCell ref="EP107:ES107"/>
    <mergeCell ref="ET107:EW107"/>
    <mergeCell ref="EX107:FA107"/>
    <mergeCell ref="FB107:FE107"/>
    <mergeCell ref="FF107:FI107"/>
    <mergeCell ref="FJ107:FM107"/>
    <mergeCell ref="FN107:FQ107"/>
    <mergeCell ref="BZ106:CC106"/>
    <mergeCell ref="CD106:CG106"/>
    <mergeCell ref="CH106:CK106"/>
    <mergeCell ref="CL106:CO106"/>
    <mergeCell ref="DJ71:DM71"/>
    <mergeCell ref="DN71:DQ71"/>
    <mergeCell ref="DR71:DU71"/>
    <mergeCell ref="DV71:DY71"/>
    <mergeCell ref="DZ71:EC71"/>
    <mergeCell ref="ED71:EG71"/>
    <mergeCell ref="EH71:EK71"/>
    <mergeCell ref="EL71:EO71"/>
    <mergeCell ref="EP71:ES71"/>
    <mergeCell ref="ET71:EW71"/>
    <mergeCell ref="EX71:FA71"/>
    <mergeCell ref="FB71:FE71"/>
    <mergeCell ref="FF71:FI71"/>
    <mergeCell ref="FJ71:FM71"/>
    <mergeCell ref="A114:D114"/>
    <mergeCell ref="A115:D115"/>
    <mergeCell ref="A71:A73"/>
    <mergeCell ref="B71:B73"/>
    <mergeCell ref="C71:C73"/>
    <mergeCell ref="D71:D73"/>
    <mergeCell ref="E71:E73"/>
    <mergeCell ref="F71:G71"/>
    <mergeCell ref="H71:I71"/>
    <mergeCell ref="J71:M71"/>
    <mergeCell ref="N71:Q71"/>
    <mergeCell ref="BZ71:CC71"/>
    <mergeCell ref="CD71:CG71"/>
    <mergeCell ref="CH71:CK71"/>
    <mergeCell ref="CL71:CO71"/>
    <mergeCell ref="CP71:CS71"/>
    <mergeCell ref="CT71:CW71"/>
    <mergeCell ref="EP106:ES106"/>
    <mergeCell ref="FN71:FQ71"/>
    <mergeCell ref="F73:G73"/>
    <mergeCell ref="H73:I73"/>
    <mergeCell ref="J73:M73"/>
    <mergeCell ref="N73:Q73"/>
    <mergeCell ref="BZ73:CC73"/>
    <mergeCell ref="CD73:CG73"/>
    <mergeCell ref="CH73:CK73"/>
    <mergeCell ref="CL73:CO73"/>
    <mergeCell ref="CP73:CS73"/>
    <mergeCell ref="CT73:CW73"/>
    <mergeCell ref="CX73:DA73"/>
    <mergeCell ref="DB73:DE73"/>
    <mergeCell ref="DF73:DI73"/>
    <mergeCell ref="DJ73:DM73"/>
    <mergeCell ref="DN73:DQ73"/>
    <mergeCell ref="DR73:DU73"/>
    <mergeCell ref="DV73:DY73"/>
    <mergeCell ref="DZ73:EC73"/>
    <mergeCell ref="ED73:EG73"/>
    <mergeCell ref="EH73:EK73"/>
    <mergeCell ref="EL73:EO73"/>
    <mergeCell ref="EP73:ES73"/>
    <mergeCell ref="ET73:EW73"/>
    <mergeCell ref="EX73:FA73"/>
    <mergeCell ref="FB73:FE73"/>
    <mergeCell ref="FF73:FI73"/>
    <mergeCell ref="FJ73:FM73"/>
    <mergeCell ref="FN73:FQ73"/>
    <mergeCell ref="CX71:DA71"/>
    <mergeCell ref="DB71:DE71"/>
    <mergeCell ref="DF71:DI71"/>
  </mergeCells>
  <phoneticPr fontId="56" type="noConversion"/>
  <conditionalFormatting sqref="F14:BA14">
    <cfRule type="cellIs" dxfId="202" priority="489" operator="greaterThan">
      <formula>0</formula>
    </cfRule>
    <cfRule type="cellIs" dxfId="201" priority="490" operator="greaterThan">
      <formula>0</formula>
    </cfRule>
    <cfRule type="cellIs" dxfId="200" priority="491" operator="greaterThan">
      <formula>0</formula>
    </cfRule>
    <cfRule type="cellIs" dxfId="199" priority="492" operator="greaterThan">
      <formula>0</formula>
    </cfRule>
  </conditionalFormatting>
  <conditionalFormatting sqref="F14:BC14">
    <cfRule type="cellIs" dxfId="198" priority="488" operator="greaterThan">
      <formula>0</formula>
    </cfRule>
    <cfRule type="cellIs" dxfId="197" priority="487" operator="greaterThan">
      <formula>0</formula>
    </cfRule>
  </conditionalFormatting>
  <conditionalFormatting sqref="F11:FQ11">
    <cfRule type="cellIs" dxfId="196" priority="504" operator="greaterThan">
      <formula>0</formula>
    </cfRule>
    <cfRule type="cellIs" dxfId="195" priority="499" operator="greaterThan">
      <formula>0</formula>
    </cfRule>
    <cfRule type="cellIs" dxfId="194" priority="500" operator="greaterThan">
      <formula>0</formula>
    </cfRule>
    <cfRule type="cellIs" dxfId="193" priority="501" operator="greaterThan">
      <formula>0</formula>
    </cfRule>
    <cfRule type="cellIs" dxfId="192" priority="502" operator="greaterThan">
      <formula>0</formula>
    </cfRule>
    <cfRule type="cellIs" dxfId="191" priority="503" operator="greaterThan">
      <formula>0</formula>
    </cfRule>
  </conditionalFormatting>
  <conditionalFormatting sqref="F17:FQ17">
    <cfRule type="cellIs" dxfId="190" priority="285" operator="greaterThan">
      <formula>0</formula>
    </cfRule>
    <cfRule type="cellIs" dxfId="189" priority="284" operator="greaterThan">
      <formula>0</formula>
    </cfRule>
    <cfRule type="cellIs" dxfId="188" priority="283" operator="greaterThan">
      <formula>0</formula>
    </cfRule>
    <cfRule type="cellIs" dxfId="187" priority="288" operator="greaterThan">
      <formula>0</formula>
    </cfRule>
    <cfRule type="cellIs" dxfId="186" priority="287" operator="greaterThan">
      <formula>0</formula>
    </cfRule>
    <cfRule type="cellIs" dxfId="185" priority="286" operator="greaterThan">
      <formula>0</formula>
    </cfRule>
  </conditionalFormatting>
  <conditionalFormatting sqref="F21:FQ21">
    <cfRule type="cellIs" dxfId="184" priority="12" operator="greaterThan">
      <formula>0</formula>
    </cfRule>
    <cfRule type="cellIs" dxfId="183" priority="11" operator="greaterThan">
      <formula>0</formula>
    </cfRule>
    <cfRule type="cellIs" dxfId="182" priority="10" operator="greaterThan">
      <formula>0</formula>
    </cfRule>
    <cfRule type="cellIs" dxfId="181" priority="9" operator="greaterThan">
      <formula>0</formula>
    </cfRule>
    <cfRule type="cellIs" dxfId="180" priority="8" operator="greaterThan">
      <formula>0</formula>
    </cfRule>
    <cfRule type="cellIs" dxfId="179" priority="7" operator="greaterThan">
      <formula>0</formula>
    </cfRule>
  </conditionalFormatting>
  <conditionalFormatting sqref="F24:FQ24">
    <cfRule type="cellIs" dxfId="178" priority="2" operator="greaterThan">
      <formula>0</formula>
    </cfRule>
    <cfRule type="cellIs" dxfId="177" priority="3" operator="greaterThan">
      <formula>0</formula>
    </cfRule>
    <cfRule type="cellIs" dxfId="176" priority="4" operator="greaterThan">
      <formula>0</formula>
    </cfRule>
    <cfRule type="cellIs" dxfId="175" priority="6" operator="greaterThan">
      <formula>0</formula>
    </cfRule>
    <cfRule type="cellIs" dxfId="174" priority="5" operator="greaterThan">
      <formula>0</formula>
    </cfRule>
    <cfRule type="cellIs" dxfId="173" priority="1" operator="greaterThan">
      <formula>0</formula>
    </cfRule>
  </conditionalFormatting>
  <conditionalFormatting sqref="F27:FQ27">
    <cfRule type="cellIs" dxfId="172" priority="258" operator="greaterThan">
      <formula>0</formula>
    </cfRule>
    <cfRule type="cellIs" dxfId="171" priority="257" operator="greaterThan">
      <formula>0</formula>
    </cfRule>
    <cfRule type="cellIs" dxfId="170" priority="254" operator="greaterThan">
      <formula>0</formula>
    </cfRule>
    <cfRule type="cellIs" dxfId="169" priority="256" operator="greaterThan">
      <formula>0</formula>
    </cfRule>
    <cfRule type="cellIs" dxfId="168" priority="255" operator="greaterThan">
      <formula>0</formula>
    </cfRule>
    <cfRule type="cellIs" dxfId="167" priority="253" operator="greaterThan">
      <formula>0</formula>
    </cfRule>
  </conditionalFormatting>
  <conditionalFormatting sqref="F30:FQ30">
    <cfRule type="cellIs" dxfId="166" priority="154" operator="greaterThan">
      <formula>0</formula>
    </cfRule>
    <cfRule type="cellIs" dxfId="165" priority="151" operator="greaterThan">
      <formula>0</formula>
    </cfRule>
    <cfRule type="cellIs" dxfId="164" priority="152" operator="greaterThan">
      <formula>0</formula>
    </cfRule>
    <cfRule type="cellIs" dxfId="163" priority="153" operator="greaterThan">
      <formula>0</formula>
    </cfRule>
    <cfRule type="cellIs" dxfId="162" priority="155" operator="greaterThan">
      <formula>0</formula>
    </cfRule>
    <cfRule type="cellIs" dxfId="161" priority="156" operator="greaterThan">
      <formula>0</formula>
    </cfRule>
  </conditionalFormatting>
  <conditionalFormatting sqref="F33:FQ33">
    <cfRule type="cellIs" dxfId="160" priority="159" operator="greaterThan">
      <formula>0</formula>
    </cfRule>
    <cfRule type="cellIs" dxfId="159" priority="158" operator="greaterThan">
      <formula>0</formula>
    </cfRule>
    <cfRule type="cellIs" dxfId="158" priority="157" operator="greaterThan">
      <formula>0</formula>
    </cfRule>
    <cfRule type="cellIs" dxfId="157" priority="162" operator="greaterThan">
      <formula>0</formula>
    </cfRule>
    <cfRule type="cellIs" dxfId="156" priority="161" operator="greaterThan">
      <formula>0</formula>
    </cfRule>
    <cfRule type="cellIs" dxfId="155" priority="160" operator="greaterThan">
      <formula>0</formula>
    </cfRule>
  </conditionalFormatting>
  <conditionalFormatting sqref="F36:FQ36">
    <cfRule type="cellIs" dxfId="154" priority="172" operator="greaterThan">
      <formula>0</formula>
    </cfRule>
    <cfRule type="cellIs" dxfId="153" priority="174" operator="greaterThan">
      <formula>0</formula>
    </cfRule>
    <cfRule type="cellIs" dxfId="152" priority="173" operator="greaterThan">
      <formula>0</formula>
    </cfRule>
    <cfRule type="cellIs" dxfId="151" priority="171" operator="greaterThan">
      <formula>0</formula>
    </cfRule>
    <cfRule type="cellIs" dxfId="150" priority="170" operator="greaterThan">
      <formula>0</formula>
    </cfRule>
    <cfRule type="cellIs" dxfId="149" priority="169" operator="greaterThan">
      <formula>0</formula>
    </cfRule>
  </conditionalFormatting>
  <conditionalFormatting sqref="F39:FQ39">
    <cfRule type="cellIs" dxfId="148" priority="84" operator="greaterThan">
      <formula>0</formula>
    </cfRule>
    <cfRule type="cellIs" dxfId="147" priority="79" operator="greaterThan">
      <formula>0</formula>
    </cfRule>
    <cfRule type="cellIs" dxfId="146" priority="83" operator="greaterThan">
      <formula>0</formula>
    </cfRule>
    <cfRule type="cellIs" dxfId="145" priority="80" operator="greaterThan">
      <formula>0</formula>
    </cfRule>
    <cfRule type="cellIs" dxfId="144" priority="81" operator="greaterThan">
      <formula>0</formula>
    </cfRule>
    <cfRule type="cellIs" dxfId="143" priority="82" operator="greaterThan">
      <formula>0</formula>
    </cfRule>
  </conditionalFormatting>
  <conditionalFormatting sqref="F42:FQ42">
    <cfRule type="cellIs" dxfId="142" priority="201" operator="greaterThan">
      <formula>0</formula>
    </cfRule>
    <cfRule type="cellIs" dxfId="141" priority="200" operator="greaterThan">
      <formula>0</formula>
    </cfRule>
    <cfRule type="cellIs" dxfId="140" priority="199" operator="greaterThan">
      <formula>0</formula>
    </cfRule>
    <cfRule type="cellIs" dxfId="139" priority="204" operator="greaterThan">
      <formula>0</formula>
    </cfRule>
    <cfRule type="cellIs" dxfId="138" priority="202" operator="greaterThan">
      <formula>0</formula>
    </cfRule>
    <cfRule type="cellIs" dxfId="137" priority="203" operator="greaterThan">
      <formula>0</formula>
    </cfRule>
  </conditionalFormatting>
  <conditionalFormatting sqref="F45:FQ45">
    <cfRule type="cellIs" dxfId="136" priority="211" operator="greaterThan">
      <formula>0</formula>
    </cfRule>
    <cfRule type="cellIs" dxfId="135" priority="216" operator="greaterThan">
      <formula>0</formula>
    </cfRule>
    <cfRule type="cellIs" dxfId="134" priority="215" operator="greaterThan">
      <formula>0</formula>
    </cfRule>
    <cfRule type="cellIs" dxfId="133" priority="214" operator="greaterThan">
      <formula>0</formula>
    </cfRule>
    <cfRule type="cellIs" dxfId="132" priority="213" operator="greaterThan">
      <formula>0</formula>
    </cfRule>
    <cfRule type="cellIs" dxfId="131" priority="212" operator="greaterThan">
      <formula>0</formula>
    </cfRule>
  </conditionalFormatting>
  <conditionalFormatting sqref="F48:FQ48">
    <cfRule type="cellIs" dxfId="130" priority="226" operator="greaterThan">
      <formula>0</formula>
    </cfRule>
    <cfRule type="cellIs" dxfId="129" priority="224" operator="greaterThan">
      <formula>0</formula>
    </cfRule>
    <cfRule type="cellIs" dxfId="128" priority="223" operator="greaterThan">
      <formula>0</formula>
    </cfRule>
    <cfRule type="cellIs" dxfId="127" priority="225" operator="greaterThan">
      <formula>0</formula>
    </cfRule>
    <cfRule type="cellIs" dxfId="126" priority="228" operator="greaterThan">
      <formula>0</formula>
    </cfRule>
    <cfRule type="cellIs" dxfId="125" priority="227" operator="greaterThan">
      <formula>0</formula>
    </cfRule>
  </conditionalFormatting>
  <conditionalFormatting sqref="F51:FQ51">
    <cfRule type="cellIs" dxfId="124" priority="135" operator="greaterThan">
      <formula>0</formula>
    </cfRule>
    <cfRule type="cellIs" dxfId="123" priority="134" operator="greaterThan">
      <formula>0</formula>
    </cfRule>
    <cfRule type="cellIs" dxfId="122" priority="133" operator="greaterThan">
      <formula>0</formula>
    </cfRule>
    <cfRule type="cellIs" dxfId="121" priority="136" operator="greaterThan">
      <formula>0</formula>
    </cfRule>
    <cfRule type="cellIs" dxfId="120" priority="137" operator="greaterThan">
      <formula>0</formula>
    </cfRule>
    <cfRule type="cellIs" dxfId="119" priority="138" operator="greaterThan">
      <formula>0</formula>
    </cfRule>
  </conditionalFormatting>
  <conditionalFormatting sqref="F54:FQ54">
    <cfRule type="cellIs" dxfId="118" priority="120" operator="greaterThan">
      <formula>0</formula>
    </cfRule>
    <cfRule type="cellIs" dxfId="117" priority="118" operator="greaterThan">
      <formula>0</formula>
    </cfRule>
    <cfRule type="cellIs" dxfId="116" priority="117" operator="greaterThan">
      <formula>0</formula>
    </cfRule>
    <cfRule type="cellIs" dxfId="115" priority="115" operator="greaterThan">
      <formula>0</formula>
    </cfRule>
    <cfRule type="cellIs" dxfId="114" priority="116" operator="greaterThan">
      <formula>0</formula>
    </cfRule>
    <cfRule type="cellIs" dxfId="113" priority="119" operator="greaterThan">
      <formula>0</formula>
    </cfRule>
  </conditionalFormatting>
  <conditionalFormatting sqref="F57:FQ57">
    <cfRule type="cellIs" dxfId="112" priority="102" operator="greaterThan">
      <formula>0</formula>
    </cfRule>
    <cfRule type="cellIs" dxfId="111" priority="101" operator="greaterThan">
      <formula>0</formula>
    </cfRule>
    <cfRule type="cellIs" dxfId="110" priority="100" operator="greaterThan">
      <formula>0</formula>
    </cfRule>
    <cfRule type="cellIs" dxfId="109" priority="99" operator="greaterThan">
      <formula>0</formula>
    </cfRule>
    <cfRule type="cellIs" dxfId="108" priority="98" operator="greaterThan">
      <formula>0</formula>
    </cfRule>
    <cfRule type="cellIs" dxfId="107" priority="97" operator="greaterThan">
      <formula>0</formula>
    </cfRule>
  </conditionalFormatting>
  <conditionalFormatting sqref="F60:FQ60">
    <cfRule type="cellIs" dxfId="106" priority="418" operator="greaterThan">
      <formula>0</formula>
    </cfRule>
    <cfRule type="cellIs" dxfId="105" priority="420" operator="greaterThan">
      <formula>0</formula>
    </cfRule>
    <cfRule type="cellIs" dxfId="104" priority="417" operator="greaterThan">
      <formula>0</formula>
    </cfRule>
    <cfRule type="cellIs" dxfId="103" priority="416" operator="greaterThan">
      <formula>0</formula>
    </cfRule>
    <cfRule type="cellIs" dxfId="102" priority="415" operator="greaterThan">
      <formula>0</formula>
    </cfRule>
    <cfRule type="cellIs" dxfId="101" priority="419" operator="greaterThan">
      <formula>0</formula>
    </cfRule>
  </conditionalFormatting>
  <conditionalFormatting sqref="F63:FQ63">
    <cfRule type="cellIs" dxfId="100" priority="86" operator="greaterThan">
      <formula>0</formula>
    </cfRule>
    <cfRule type="cellIs" dxfId="99" priority="87" operator="greaterThan">
      <formula>0</formula>
    </cfRule>
    <cfRule type="cellIs" dxfId="98" priority="88" operator="greaterThan">
      <formula>0</formula>
    </cfRule>
    <cfRule type="cellIs" dxfId="97" priority="89" operator="greaterThan">
      <formula>0</formula>
    </cfRule>
    <cfRule type="cellIs" dxfId="96" priority="90" operator="greaterThan">
      <formula>0</formula>
    </cfRule>
    <cfRule type="cellIs" dxfId="95" priority="85" operator="greaterThan">
      <formula>0</formula>
    </cfRule>
  </conditionalFormatting>
  <conditionalFormatting sqref="F66:FQ66">
    <cfRule type="cellIs" dxfId="94" priority="432" operator="greaterThan">
      <formula>0</formula>
    </cfRule>
    <cfRule type="cellIs" dxfId="93" priority="427" operator="greaterThan">
      <formula>0</formula>
    </cfRule>
    <cfRule type="cellIs" dxfId="92" priority="428" operator="greaterThan">
      <formula>0</formula>
    </cfRule>
    <cfRule type="cellIs" dxfId="91" priority="429" operator="greaterThan">
      <formula>0</formula>
    </cfRule>
    <cfRule type="cellIs" dxfId="90" priority="430" operator="greaterThan">
      <formula>0</formula>
    </cfRule>
    <cfRule type="cellIs" dxfId="89" priority="431" operator="greaterThan">
      <formula>0</formula>
    </cfRule>
  </conditionalFormatting>
  <conditionalFormatting sqref="F69:FQ69">
    <cfRule type="cellIs" dxfId="88" priority="474" operator="greaterThan">
      <formula>0</formula>
    </cfRule>
    <cfRule type="cellIs" dxfId="87" priority="473" operator="greaterThan">
      <formula>0</formula>
    </cfRule>
    <cfRule type="cellIs" dxfId="86" priority="471" operator="greaterThan">
      <formula>0</formula>
    </cfRule>
    <cfRule type="cellIs" dxfId="85" priority="472" operator="greaterThan">
      <formula>0</formula>
    </cfRule>
    <cfRule type="cellIs" dxfId="84" priority="470" operator="greaterThan">
      <formula>0</formula>
    </cfRule>
    <cfRule type="cellIs" dxfId="83" priority="469" operator="greaterThan">
      <formula>0</formula>
    </cfRule>
  </conditionalFormatting>
  <conditionalFormatting sqref="F72:FQ72">
    <cfRule type="cellIs" dxfId="82" priority="319" operator="greaterThan">
      <formula>0</formula>
    </cfRule>
    <cfRule type="cellIs" dxfId="81" priority="320" operator="greaterThan">
      <formula>0</formula>
    </cfRule>
    <cfRule type="cellIs" dxfId="80" priority="321" operator="greaterThan">
      <formula>0</formula>
    </cfRule>
    <cfRule type="cellIs" dxfId="79" priority="322" operator="greaterThan">
      <formula>0</formula>
    </cfRule>
    <cfRule type="cellIs" dxfId="78" priority="323" operator="greaterThan">
      <formula>0</formula>
    </cfRule>
    <cfRule type="cellIs" dxfId="77" priority="324" operator="greaterThan">
      <formula>0</formula>
    </cfRule>
  </conditionalFormatting>
  <conditionalFormatting sqref="F76:FQ76">
    <cfRule type="cellIs" dxfId="76" priority="18" operator="greaterThan">
      <formula>0</formula>
    </cfRule>
    <cfRule type="cellIs" dxfId="75" priority="15" operator="greaterThan">
      <formula>0</formula>
    </cfRule>
    <cfRule type="cellIs" dxfId="74" priority="17" operator="greaterThan">
      <formula>0</formula>
    </cfRule>
    <cfRule type="cellIs" dxfId="73" priority="16" operator="greaterThan">
      <formula>0</formula>
    </cfRule>
    <cfRule type="cellIs" dxfId="72" priority="14" operator="greaterThan">
      <formula>0</formula>
    </cfRule>
    <cfRule type="cellIs" dxfId="71" priority="13" operator="greaterThan">
      <formula>0</formula>
    </cfRule>
  </conditionalFormatting>
  <conditionalFormatting sqref="F79:FQ79">
    <cfRule type="cellIs" dxfId="70" priority="23" operator="greaterThan">
      <formula>0</formula>
    </cfRule>
    <cfRule type="cellIs" dxfId="69" priority="22" operator="greaterThan">
      <formula>0</formula>
    </cfRule>
    <cfRule type="cellIs" dxfId="68" priority="21" operator="greaterThan">
      <formula>0</formula>
    </cfRule>
    <cfRule type="cellIs" dxfId="67" priority="20" operator="greaterThan">
      <formula>0</formula>
    </cfRule>
    <cfRule type="cellIs" dxfId="66" priority="19" operator="greaterThan">
      <formula>0</formula>
    </cfRule>
    <cfRule type="cellIs" dxfId="65" priority="24" operator="greaterThan">
      <formula>0</formula>
    </cfRule>
  </conditionalFormatting>
  <conditionalFormatting sqref="F82:FQ82">
    <cfRule type="cellIs" dxfId="64" priority="27" operator="greaterThan">
      <formula>0</formula>
    </cfRule>
    <cfRule type="cellIs" dxfId="63" priority="26" operator="greaterThan">
      <formula>0</formula>
    </cfRule>
    <cfRule type="cellIs" dxfId="62" priority="25" operator="greaterThan">
      <formula>0</formula>
    </cfRule>
    <cfRule type="cellIs" dxfId="61" priority="28" operator="greaterThan">
      <formula>0</formula>
    </cfRule>
    <cfRule type="cellIs" dxfId="60" priority="29" operator="greaterThan">
      <formula>0</formula>
    </cfRule>
    <cfRule type="cellIs" dxfId="59" priority="30" operator="greaterThan">
      <formula>0</formula>
    </cfRule>
  </conditionalFormatting>
  <conditionalFormatting sqref="F85:FQ85">
    <cfRule type="cellIs" dxfId="58" priority="42" operator="greaterThan">
      <formula>0</formula>
    </cfRule>
    <cfRule type="cellIs" dxfId="57" priority="39" operator="greaterThan">
      <formula>0</formula>
    </cfRule>
    <cfRule type="cellIs" dxfId="56" priority="38" operator="greaterThan">
      <formula>0</formula>
    </cfRule>
    <cfRule type="cellIs" dxfId="55" priority="37" operator="greaterThan">
      <formula>0</formula>
    </cfRule>
    <cfRule type="cellIs" dxfId="54" priority="41" operator="greaterThan">
      <formula>0</formula>
    </cfRule>
    <cfRule type="cellIs" dxfId="53" priority="40" operator="greaterThan">
      <formula>0</formula>
    </cfRule>
  </conditionalFormatting>
  <conditionalFormatting sqref="F88:FQ88">
    <cfRule type="cellIs" dxfId="52" priority="48" operator="greaterThan">
      <formula>0</formula>
    </cfRule>
    <cfRule type="cellIs" dxfId="51" priority="47" operator="greaterThan">
      <formula>0</formula>
    </cfRule>
    <cfRule type="cellIs" dxfId="50" priority="46" operator="greaterThan">
      <formula>0</formula>
    </cfRule>
    <cfRule type="cellIs" dxfId="49" priority="45" operator="greaterThan">
      <formula>0</formula>
    </cfRule>
    <cfRule type="cellIs" dxfId="48" priority="43" operator="greaterThan">
      <formula>0</formula>
    </cfRule>
    <cfRule type="cellIs" dxfId="47" priority="44" operator="greaterThan">
      <formula>0</formula>
    </cfRule>
  </conditionalFormatting>
  <conditionalFormatting sqref="F91:FQ91">
    <cfRule type="cellIs" dxfId="46" priority="34" operator="greaterThan">
      <formula>0</formula>
    </cfRule>
    <cfRule type="cellIs" dxfId="45" priority="35" operator="greaterThan">
      <formula>0</formula>
    </cfRule>
    <cfRule type="cellIs" dxfId="44" priority="36" operator="greaterThan">
      <formula>0</formula>
    </cfRule>
    <cfRule type="cellIs" dxfId="43" priority="32" operator="greaterThan">
      <formula>0</formula>
    </cfRule>
    <cfRule type="cellIs" dxfId="42" priority="33" operator="greaterThan">
      <formula>0</formula>
    </cfRule>
    <cfRule type="cellIs" dxfId="41" priority="31" operator="greaterThan">
      <formula>0</formula>
    </cfRule>
  </conditionalFormatting>
  <conditionalFormatting sqref="F94:FQ94">
    <cfRule type="cellIs" dxfId="40" priority="444" operator="greaterThan">
      <formula>0</formula>
    </cfRule>
    <cfRule type="cellIs" dxfId="39" priority="443" operator="greaterThan">
      <formula>0</formula>
    </cfRule>
    <cfRule type="cellIs" dxfId="38" priority="442" operator="greaterThan">
      <formula>0</formula>
    </cfRule>
    <cfRule type="cellIs" dxfId="37" priority="441" operator="greaterThan">
      <formula>0</formula>
    </cfRule>
    <cfRule type="cellIs" dxfId="36" priority="440" operator="greaterThan">
      <formula>0</formula>
    </cfRule>
    <cfRule type="cellIs" dxfId="35" priority="439" operator="greaterThan">
      <formula>0</formula>
    </cfRule>
  </conditionalFormatting>
  <conditionalFormatting sqref="F97:FQ97">
    <cfRule type="cellIs" dxfId="34" priority="464" operator="greaterThan">
      <formula>0</formula>
    </cfRule>
    <cfRule type="cellIs" dxfId="33" priority="465" operator="greaterThan">
      <formula>0</formula>
    </cfRule>
    <cfRule type="cellIs" dxfId="32" priority="466" operator="greaterThan">
      <formula>0</formula>
    </cfRule>
    <cfRule type="cellIs" dxfId="31" priority="467" operator="greaterThan">
      <formula>0</formula>
    </cfRule>
    <cfRule type="cellIs" dxfId="30" priority="468" operator="greaterThan">
      <formula>0</formula>
    </cfRule>
    <cfRule type="cellIs" dxfId="29" priority="463" operator="greaterThan">
      <formula>0</formula>
    </cfRule>
  </conditionalFormatting>
  <conditionalFormatting sqref="F100:FQ100">
    <cfRule type="cellIs" dxfId="28" priority="493" operator="greaterThan">
      <formula>0</formula>
    </cfRule>
    <cfRule type="cellIs" dxfId="27" priority="494" operator="greaterThan">
      <formula>0</formula>
    </cfRule>
    <cfRule type="cellIs" dxfId="26" priority="496" operator="greaterThan">
      <formula>0</formula>
    </cfRule>
    <cfRule type="cellIs" dxfId="25" priority="497" operator="greaterThan">
      <formula>0</formula>
    </cfRule>
    <cfRule type="cellIs" dxfId="24" priority="498" operator="greaterThan">
      <formula>0</formula>
    </cfRule>
    <cfRule type="cellIs" dxfId="23" priority="495" operator="greaterThan">
      <formula>0</formula>
    </cfRule>
  </conditionalFormatting>
  <conditionalFormatting sqref="BB14:FQ14">
    <cfRule type="cellIs" dxfId="22" priority="486" operator="greaterThan">
      <formula>0</formula>
    </cfRule>
    <cfRule type="cellIs" dxfId="21" priority="483" operator="greaterThan">
      <formula>0</formula>
    </cfRule>
    <cfRule type="cellIs" dxfId="20" priority="485" operator="greaterThan">
      <formula>0</formula>
    </cfRule>
    <cfRule type="cellIs" dxfId="19" priority="484" operator="greaterThan">
      <formula>0</formula>
    </cfRule>
  </conditionalFormatting>
  <conditionalFormatting sqref="BD14:FQ14">
    <cfRule type="cellIs" dxfId="18" priority="482" operator="greaterThan">
      <formula>0</formula>
    </cfRule>
    <cfRule type="cellIs" dxfId="17" priority="481" operator="greaterThan">
      <formula>0</formula>
    </cfRule>
  </conditionalFormatting>
  <printOptions horizontalCentered="1"/>
  <pageMargins left="0.11811023622047245" right="0.11811023622047245" top="1.3779527559055118" bottom="0.19685039370078741" header="0.39370078740157483" footer="0.31496062992125984"/>
  <pageSetup paperSize="9" scale="43" fitToHeight="0" orientation="landscape" r:id="rId1"/>
  <headerFooter scaleWithDoc="0" alignWithMargins="0">
    <oddHeader>&amp;L&amp;G&amp;CPREFEITURA MUNICIPAL DE ATIBAIA
Avenida da saudade, 252 - Centro - Atibaia - SP
CEP 12940-560 | Fone (11) 4414-2000
Secretaria de Obras Públicas</oddHeader>
    <oddFooter>&amp;C&amp;6Página &amp;P de &amp;N</oddFooter>
  </headerFooter>
  <rowBreaks count="1" manualBreakCount="1">
    <brk id="73" max="79" man="1"/>
  </rowBreaks>
  <colBreaks count="1" manualBreakCount="1">
    <brk id="53" max="115" man="1"/>
  </colBreaks>
  <drawing r:id="rId2"/>
  <legacyDrawingHF r:id="rId3"/>
  <extLst>
    <ext xmlns:x14="http://schemas.microsoft.com/office/spreadsheetml/2009/9/main" uri="{05C60535-1F16-4fd2-B633-F4F36F0B64E0}">
      <x14:sparklineGroups xmlns:xm="http://schemas.microsoft.com/office/excel/2006/main">
        <x14:sparklineGroup manualMax="0" manualMin="0" displayEmptyCellsAs="gap" xr2:uid="{4538796D-E8B7-4194-A255-CFED34E0F740}">
          <x14:colorSeries rgb="FF376092"/>
          <x14:colorNegative rgb="FFD00000"/>
          <x14:colorAxis rgb="FF000000"/>
          <x14:colorMarkers rgb="FFD00000"/>
          <x14:colorFirst rgb="FFD00000"/>
          <x14:colorLast rgb="FFD00000"/>
          <x14:colorHigh rgb="FFD00000"/>
          <x14:colorLow rgb="FFD00000"/>
          <x14:sparklines>
            <x14:sparkline>
              <xm:f>'Cronograma Físico-Financeiro'!V10:V10</xm:f>
              <xm:sqref>V7</xm:sqref>
            </x14:sparkline>
          </x14:sparklines>
        </x14:sparklineGroup>
        <x14:sparklineGroup manualMax="0" manualMin="0" displayEmptyCellsAs="gap" xr2:uid="{4039E852-DACA-44C5-9DD2-4CE06AF8C82B}">
          <x14:colorSeries rgb="FF376092"/>
          <x14:colorNegative rgb="FFD00000"/>
          <x14:colorAxis rgb="FF000000"/>
          <x14:colorMarkers rgb="FFD00000"/>
          <x14:colorFirst rgb="FFD00000"/>
          <x14:colorLast rgb="FFD00000"/>
          <x14:colorHigh rgb="FFD00000"/>
          <x14:colorLow rgb="FFD00000"/>
          <x14:sparklines>
            <x14:sparkline>
              <xm:f>'Cronograma Físico-Financeiro'!Z10:Z10</xm:f>
              <xm:sqref>Z7</xm:sqref>
            </x14:sparkline>
          </x14:sparklines>
        </x14:sparklineGroup>
        <x14:sparklineGroup manualMax="0" manualMin="0" displayEmptyCellsAs="gap" xr2:uid="{8BF0D20D-F303-44BF-BAAB-D71CBD73E609}">
          <x14:colorSeries rgb="FF376092"/>
          <x14:colorNegative rgb="FFD00000"/>
          <x14:colorAxis rgb="FF000000"/>
          <x14:colorMarkers rgb="FFD00000"/>
          <x14:colorFirst rgb="FFD00000"/>
          <x14:colorLast rgb="FFD00000"/>
          <x14:colorHigh rgb="FFD00000"/>
          <x14:colorLow rgb="FFD00000"/>
          <x14:sparklines>
            <x14:sparkline>
              <xm:f>'Cronograma Físico-Financeiro'!AD10:AD10</xm:f>
              <xm:sqref>AD7</xm:sqref>
            </x14:sparkline>
          </x14:sparklines>
        </x14:sparklineGroup>
        <x14:sparklineGroup manualMax="0" manualMin="0" displayEmptyCellsAs="gap" xr2:uid="{FF1DC7C3-76E3-40BE-AA56-3D5EF927F00B}">
          <x14:colorSeries rgb="FF376092"/>
          <x14:colorNegative rgb="FFD00000"/>
          <x14:colorAxis rgb="FF000000"/>
          <x14:colorMarkers rgb="FFD00000"/>
          <x14:colorFirst rgb="FFD00000"/>
          <x14:colorLast rgb="FFD00000"/>
          <x14:colorHigh rgb="FFD00000"/>
          <x14:colorLow rgb="FFD00000"/>
          <x14:sparklines>
            <x14:sparkline>
              <xm:f>'Cronograma Físico-Financeiro'!AH10:AH10</xm:f>
              <xm:sqref>AH7</xm:sqref>
            </x14:sparkline>
          </x14:sparklines>
        </x14:sparklineGroup>
        <x14:sparklineGroup manualMax="0" manualMin="0" displayEmptyCellsAs="gap" xr2:uid="{C418A143-BCBA-4E78-96D2-4AF4D75792A7}">
          <x14:colorSeries rgb="FF376092"/>
          <x14:colorNegative rgb="FFD00000"/>
          <x14:colorAxis rgb="FF000000"/>
          <x14:colorMarkers rgb="FFD00000"/>
          <x14:colorFirst rgb="FFD00000"/>
          <x14:colorLast rgb="FFD00000"/>
          <x14:colorHigh rgb="FFD00000"/>
          <x14:colorLow rgb="FFD00000"/>
          <x14:sparklines>
            <x14:sparkline>
              <xm:f>'Cronograma Físico-Financeiro'!AL10:AL10</xm:f>
              <xm:sqref>AL7</xm:sqref>
            </x14:sparkline>
          </x14:sparklines>
        </x14:sparklineGroup>
        <x14:sparklineGroup manualMax="0" manualMin="0" displayEmptyCellsAs="gap" xr2:uid="{DD3FB7C9-1C21-4516-8DE7-86E4A81BF3C0}">
          <x14:colorSeries rgb="FF376092"/>
          <x14:colorNegative rgb="FFD00000"/>
          <x14:colorAxis rgb="FF000000"/>
          <x14:colorMarkers rgb="FFD00000"/>
          <x14:colorFirst rgb="FFD00000"/>
          <x14:colorLast rgb="FFD00000"/>
          <x14:colorHigh rgb="FFD00000"/>
          <x14:colorLow rgb="FFD00000"/>
          <x14:sparklines>
            <x14:sparkline>
              <xm:f>'Cronograma Físico-Financeiro'!AP10:AP10</xm:f>
              <xm:sqref>AP7</xm:sqref>
            </x14:sparkline>
          </x14:sparklines>
        </x14:sparklineGroup>
        <x14:sparklineGroup manualMax="0" manualMin="0" displayEmptyCellsAs="gap" xr2:uid="{CE1611FF-497D-43FF-9947-77A081665749}">
          <x14:colorSeries rgb="FF376092"/>
          <x14:colorNegative rgb="FFD00000"/>
          <x14:colorAxis rgb="FF000000"/>
          <x14:colorMarkers rgb="FFD00000"/>
          <x14:colorFirst rgb="FFD00000"/>
          <x14:colorLast rgb="FFD00000"/>
          <x14:colorHigh rgb="FFD00000"/>
          <x14:colorLow rgb="FFD00000"/>
          <x14:sparklines>
            <x14:sparkline>
              <xm:f>'Cronograma Físico-Financeiro'!FN10:FN10</xm:f>
              <xm:sqref>FN7</xm:sqref>
            </x14:sparkline>
          </x14:sparklines>
        </x14:sparklineGroup>
        <x14:sparklineGroup manualMax="0" manualMin="0" displayEmptyCellsAs="gap" xr2:uid="{01C79F20-3600-40DD-92A1-2E446E188F9A}">
          <x14:colorSeries rgb="FF376092"/>
          <x14:colorNegative rgb="FFD00000"/>
          <x14:colorAxis rgb="FF000000"/>
          <x14:colorMarkers rgb="FFD00000"/>
          <x14:colorFirst rgb="FFD00000"/>
          <x14:colorLast rgb="FFD00000"/>
          <x14:colorHigh rgb="FFD00000"/>
          <x14:colorLow rgb="FFD00000"/>
          <x14:sparklines>
            <x14:sparkline>
              <xm:sqref>FS7</xm:sqref>
            </x14:sparkline>
          </x14:sparklines>
        </x14:sparklineGroup>
        <x14:sparklineGroup manualMax="0" manualMin="0" displayEmptyCellsAs="gap" xr2:uid="{DE976197-AA40-45A3-A7F7-5B0851E96A64}">
          <x14:colorSeries rgb="FF376092"/>
          <x14:colorNegative rgb="FFD00000"/>
          <x14:colorAxis rgb="FF000000"/>
          <x14:colorMarkers rgb="FFD00000"/>
          <x14:colorFirst rgb="FFD00000"/>
          <x14:colorLast rgb="FFD00000"/>
          <x14:colorHigh rgb="FFD00000"/>
          <x14:colorLow rgb="FFD00000"/>
          <x14:sparklines>
            <x14:sparkline>
              <xm:f>'Cronograma Físico-Financeiro'!FJ10:FJ10</xm:f>
              <xm:sqref>FJ7</xm:sqref>
            </x14:sparkline>
          </x14:sparklines>
        </x14:sparklineGroup>
        <x14:sparklineGroup manualMax="0" manualMin="0" displayEmptyCellsAs="gap" xr2:uid="{E761EA61-3C4F-4347-A144-F665D04F1A63}">
          <x14:colorSeries rgb="FF376092"/>
          <x14:colorNegative rgb="FFD00000"/>
          <x14:colorAxis rgb="FF000000"/>
          <x14:colorMarkers rgb="FFD00000"/>
          <x14:colorFirst rgb="FFD00000"/>
          <x14:colorLast rgb="FFD00000"/>
          <x14:colorHigh rgb="FFD00000"/>
          <x14:colorLow rgb="FFD00000"/>
          <x14:sparklines>
            <x14:sparkline>
              <xm:f>'Cronograma Físico-Financeiro'!EP10:EP10</xm:f>
              <xm:sqref>EP7</xm:sqref>
            </x14:sparkline>
          </x14:sparklines>
        </x14:sparklineGroup>
        <x14:sparklineGroup manualMax="0" manualMin="0" displayEmptyCellsAs="gap" xr2:uid="{A4B7260E-4EF3-40A9-83C1-532789F1ABAA}">
          <x14:colorSeries rgb="FF376092"/>
          <x14:colorNegative rgb="FFD00000"/>
          <x14:colorAxis rgb="FF000000"/>
          <x14:colorMarkers rgb="FFD00000"/>
          <x14:colorFirst rgb="FFD00000"/>
          <x14:colorLast rgb="FFD00000"/>
          <x14:colorHigh rgb="FFD00000"/>
          <x14:colorLow rgb="FFD00000"/>
          <x14:sparklines>
            <x14:sparkline>
              <xm:f>'Cronograma Físico-Financeiro'!EL10:EL10</xm:f>
              <xm:sqref>EL7</xm:sqref>
            </x14:sparkline>
          </x14:sparklines>
        </x14:sparklineGroup>
        <x14:sparklineGroup manualMax="0" manualMin="0" displayEmptyCellsAs="gap" xr2:uid="{8060CFD9-0441-439C-97A5-8C201FDEA6B3}">
          <x14:colorSeries rgb="FF376092"/>
          <x14:colorNegative rgb="FFD00000"/>
          <x14:colorAxis rgb="FF000000"/>
          <x14:colorMarkers rgb="FFD00000"/>
          <x14:colorFirst rgb="FFD00000"/>
          <x14:colorLast rgb="FFD00000"/>
          <x14:colorHigh rgb="FFD00000"/>
          <x14:colorLow rgb="FFD00000"/>
          <x14:sparklines>
            <x14:sparkline>
              <xm:f>'Cronograma Físico-Financeiro'!FB10:FB10</xm:f>
              <xm:sqref>FB7</xm:sqref>
            </x14:sparkline>
          </x14:sparklines>
        </x14:sparklineGroup>
        <x14:sparklineGroup manualMax="0" manualMin="0" displayEmptyCellsAs="gap" xr2:uid="{502800BC-A86B-4906-96C1-A5F46AD02B43}">
          <x14:colorSeries rgb="FF376092"/>
          <x14:colorNegative rgb="FFD00000"/>
          <x14:colorAxis rgb="FF000000"/>
          <x14:colorMarkers rgb="FFD00000"/>
          <x14:colorFirst rgb="FFD00000"/>
          <x14:colorLast rgb="FFD00000"/>
          <x14:colorHigh rgb="FFD00000"/>
          <x14:colorLow rgb="FFD00000"/>
          <x14:sparklines>
            <x14:sparkline>
              <xm:f>'Cronograma Físico-Financeiro'!EX10:EX10</xm:f>
              <xm:sqref>EX7</xm:sqref>
            </x14:sparkline>
          </x14:sparklines>
        </x14:sparklineGroup>
        <x14:sparklineGroup manualMax="0" manualMin="0" displayEmptyCellsAs="gap" xr2:uid="{A6DDE0B1-D7C3-4BE1-B867-C36B7F2A87BB}">
          <x14:colorSeries rgb="FF376092"/>
          <x14:colorNegative rgb="FFD00000"/>
          <x14:colorAxis rgb="FF000000"/>
          <x14:colorMarkers rgb="FFD00000"/>
          <x14:colorFirst rgb="FFD00000"/>
          <x14:colorLast rgb="FFD00000"/>
          <x14:colorHigh rgb="FFD00000"/>
          <x14:colorLow rgb="FFD00000"/>
          <x14:sparklines>
            <x14:sparkline>
              <xm:f>'Cronograma Físico-Financeiro'!ET10:ET10</xm:f>
              <xm:sqref>ET7</xm:sqref>
            </x14:sparkline>
          </x14:sparklines>
        </x14:sparklineGroup>
        <x14:sparklineGroup manualMax="0" manualMin="0" displayEmptyCellsAs="gap" xr2:uid="{914905A2-86CF-4C43-9C70-7870B9994B1B}">
          <x14:colorSeries rgb="FF376092"/>
          <x14:colorNegative rgb="FFD00000"/>
          <x14:colorAxis rgb="FF000000"/>
          <x14:colorMarkers rgb="FFD00000"/>
          <x14:colorFirst rgb="FFD00000"/>
          <x14:colorLast rgb="FFD00000"/>
          <x14:colorHigh rgb="FFD00000"/>
          <x14:colorLow rgb="FFD00000"/>
          <x14:sparklines>
            <x14:sparkline>
              <xm:f>'Cronograma Físico-Financeiro'!FF10:FF10</xm:f>
              <xm:sqref>FF7</xm:sqref>
            </x14:sparkline>
          </x14:sparklines>
        </x14:sparklineGroup>
        <x14:sparklineGroup manualMax="0" manualMin="0" displayEmptyCellsAs="gap" xr2:uid="{A4A158FA-BD71-4363-90B2-14369D3B1B62}">
          <x14:colorSeries rgb="FF376092"/>
          <x14:colorNegative rgb="FFD00000"/>
          <x14:colorAxis rgb="FF000000"/>
          <x14:colorMarkers rgb="FFD00000"/>
          <x14:colorFirst rgb="FFD00000"/>
          <x14:colorLast rgb="FFD00000"/>
          <x14:colorHigh rgb="FFD00000"/>
          <x14:colorLow rgb="FFD00000"/>
          <x14:sparklines>
            <x14:sparkline>
              <xm:f>'Cronograma Físico-Financeiro'!EH10:EH10</xm:f>
              <xm:sqref>EH7</xm:sqref>
            </x14:sparkline>
          </x14:sparklines>
        </x14:sparklineGroup>
        <x14:sparklineGroup manualMax="0" manualMin="0" displayEmptyCellsAs="gap" xr2:uid="{F4F31972-FFF9-4C5F-B00A-C2451DC1B4D4}">
          <x14:colorSeries rgb="FF376092"/>
          <x14:colorNegative rgb="FFD00000"/>
          <x14:colorAxis rgb="FF000000"/>
          <x14:colorMarkers rgb="FFD00000"/>
          <x14:colorFirst rgb="FFD00000"/>
          <x14:colorLast rgb="FFD00000"/>
          <x14:colorHigh rgb="FFD00000"/>
          <x14:colorLow rgb="FFD00000"/>
          <x14:sparklines>
            <x14:sparkline>
              <xm:f>'Cronograma Físico-Financeiro'!DV10:DV10</xm:f>
              <xm:sqref>DV7</xm:sqref>
            </x14:sparkline>
          </x14:sparklines>
        </x14:sparklineGroup>
        <x14:sparklineGroup manualMax="0" manualMin="0" displayEmptyCellsAs="gap" xr2:uid="{14D1FDA8-DB59-4B5B-8CFA-0A2CA81140C5}">
          <x14:colorSeries rgb="FF376092"/>
          <x14:colorNegative rgb="FFD00000"/>
          <x14:colorAxis rgb="FF000000"/>
          <x14:colorMarkers rgb="FFD00000"/>
          <x14:colorFirst rgb="FFD00000"/>
          <x14:colorLast rgb="FFD00000"/>
          <x14:colorHigh rgb="FFD00000"/>
          <x14:colorLow rgb="FFD00000"/>
          <x14:sparklines>
            <x14:sparkline>
              <xm:f>'Cronograma Físico-Financeiro'!DZ10:DZ10</xm:f>
              <xm:sqref>DZ7</xm:sqref>
            </x14:sparkline>
          </x14:sparklines>
        </x14:sparklineGroup>
        <x14:sparklineGroup manualMax="0" manualMin="0" displayEmptyCellsAs="gap" xr2:uid="{9BE9E96E-5365-4F80-9C82-07519E069F11}">
          <x14:colorSeries rgb="FF376092"/>
          <x14:colorNegative rgb="FFD00000"/>
          <x14:colorAxis rgb="FF000000"/>
          <x14:colorMarkers rgb="FFD00000"/>
          <x14:colorFirst rgb="FFD00000"/>
          <x14:colorLast rgb="FFD00000"/>
          <x14:colorHigh rgb="FFD00000"/>
          <x14:colorLow rgb="FFD00000"/>
          <x14:sparklines>
            <x14:sparkline>
              <xm:f>'Cronograma Físico-Financeiro'!ED10:ED10</xm:f>
              <xm:sqref>ED7</xm:sqref>
            </x14:sparkline>
          </x14:sparklines>
        </x14:sparklineGroup>
        <x14:sparklineGroup manualMax="0" manualMin="0" displayEmptyCellsAs="gap" xr2:uid="{A450DFB2-E2D6-4FB7-A1EA-4EE0A2AEF834}">
          <x14:colorSeries rgb="FF376092"/>
          <x14:colorNegative rgb="FFD00000"/>
          <x14:colorAxis rgb="FF000000"/>
          <x14:colorMarkers rgb="FFD00000"/>
          <x14:colorFirst rgb="FFD00000"/>
          <x14:colorLast rgb="FFD00000"/>
          <x14:colorHigh rgb="FFD00000"/>
          <x14:colorLow rgb="FFD00000"/>
          <x14:sparklines>
            <x14:sparkline>
              <xm:f>'Cronograma Físico-Financeiro'!DN10:DN10</xm:f>
              <xm:sqref>DN7</xm:sqref>
            </x14:sparkline>
          </x14:sparklines>
        </x14:sparklineGroup>
        <x14:sparklineGroup manualMax="0" manualMin="0" displayEmptyCellsAs="gap" xr2:uid="{5435C5A3-D54D-49D7-926B-4C7768991F1A}">
          <x14:colorSeries rgb="FF376092"/>
          <x14:colorNegative rgb="FFD00000"/>
          <x14:colorAxis rgb="FF000000"/>
          <x14:colorMarkers rgb="FFD00000"/>
          <x14:colorFirst rgb="FFD00000"/>
          <x14:colorLast rgb="FFD00000"/>
          <x14:colorHigh rgb="FFD00000"/>
          <x14:colorLow rgb="FFD00000"/>
          <x14:sparklines>
            <x14:sparkline>
              <xm:f>'Cronograma Físico-Financeiro'!DJ10:DJ10</xm:f>
              <xm:sqref>DJ7</xm:sqref>
            </x14:sparkline>
          </x14:sparklines>
        </x14:sparklineGroup>
        <x14:sparklineGroup manualMax="0" manualMin="0" displayEmptyCellsAs="gap" xr2:uid="{56EF1FB2-2B99-4E40-BDC7-69B8600A8439}">
          <x14:colorSeries rgb="FF376092"/>
          <x14:colorNegative rgb="FFD00000"/>
          <x14:colorAxis rgb="FF000000"/>
          <x14:colorMarkers rgb="FFD00000"/>
          <x14:colorFirst rgb="FFD00000"/>
          <x14:colorLast rgb="FFD00000"/>
          <x14:colorHigh rgb="FFD00000"/>
          <x14:colorLow rgb="FFD00000"/>
          <x14:sparklines>
            <x14:sparkline>
              <xm:f>'Cronograma Físico-Financeiro'!DF10:DF10</xm:f>
              <xm:sqref>DF7</xm:sqref>
            </x14:sparkline>
          </x14:sparklines>
        </x14:sparklineGroup>
        <x14:sparklineGroup manualMax="0" manualMin="0" displayEmptyCellsAs="gap" xr2:uid="{7A3BFAEE-4AC2-40EE-AE56-6298B017602C}">
          <x14:colorSeries rgb="FF376092"/>
          <x14:colorNegative rgb="FFD00000"/>
          <x14:colorAxis rgb="FF000000"/>
          <x14:colorMarkers rgb="FFD00000"/>
          <x14:colorFirst rgb="FFD00000"/>
          <x14:colorLast rgb="FFD00000"/>
          <x14:colorHigh rgb="FFD00000"/>
          <x14:colorLow rgb="FFD00000"/>
          <x14:sparklines>
            <x14:sparkline>
              <xm:f>'Cronograma Físico-Financeiro'!DR10:DR10</xm:f>
              <xm:sqref>DR7</xm:sqref>
            </x14:sparkline>
          </x14:sparklines>
        </x14:sparklineGroup>
        <x14:sparklineGroup manualMax="0" manualMin="0" displayEmptyCellsAs="gap" xr2:uid="{0FD620BC-A1E3-40A1-9CB2-BDED2BAA0BC2}">
          <x14:colorSeries rgb="FF376092"/>
          <x14:colorNegative rgb="FFD00000"/>
          <x14:colorAxis rgb="FF000000"/>
          <x14:colorMarkers rgb="FFD00000"/>
          <x14:colorFirst rgb="FFD00000"/>
          <x14:colorLast rgb="FFD00000"/>
          <x14:colorHigh rgb="FFD00000"/>
          <x14:colorLow rgb="FFD00000"/>
          <x14:sparklines>
            <x14:sparkline>
              <xm:f>'Cronograma Físico-Financeiro'!DB10:DB10</xm:f>
              <xm:sqref>DB7</xm:sqref>
            </x14:sparkline>
          </x14:sparklines>
        </x14:sparklineGroup>
        <x14:sparklineGroup manualMax="0" manualMin="0" displayEmptyCellsAs="gap" xr2:uid="{725BD9BE-AF62-440C-A175-D072B31C22DC}">
          <x14:colorSeries rgb="FF376092"/>
          <x14:colorNegative rgb="FFD00000"/>
          <x14:colorAxis rgb="FF000000"/>
          <x14:colorMarkers rgb="FFD00000"/>
          <x14:colorFirst rgb="FFD00000"/>
          <x14:colorLast rgb="FFD00000"/>
          <x14:colorHigh rgb="FFD00000"/>
          <x14:colorLow rgb="FFD00000"/>
          <x14:sparklines>
            <x14:sparkline>
              <xm:f>'Cronograma Físico-Financeiro'!CD10:CD10</xm:f>
              <xm:sqref>CD7</xm:sqref>
            </x14:sparkline>
          </x14:sparklines>
        </x14:sparklineGroup>
        <x14:sparklineGroup manualMax="0" manualMin="0" displayEmptyCellsAs="gap" xr2:uid="{A77A1754-0CA4-450E-B305-0839FDD2C849}">
          <x14:colorSeries rgb="FF376092"/>
          <x14:colorNegative rgb="FFD00000"/>
          <x14:colorAxis rgb="FF000000"/>
          <x14:colorMarkers rgb="FFD00000"/>
          <x14:colorFirst rgb="FFD00000"/>
          <x14:colorLast rgb="FFD00000"/>
          <x14:colorHigh rgb="FFD00000"/>
          <x14:colorLow rgb="FFD00000"/>
          <x14:sparklines>
            <x14:sparkline>
              <xm:f>'Cronograma Físico-Financeiro'!CH10:CH10</xm:f>
              <xm:sqref>CH7</xm:sqref>
            </x14:sparkline>
          </x14:sparklines>
        </x14:sparklineGroup>
        <x14:sparklineGroup manualMax="0" manualMin="0" displayEmptyCellsAs="gap" xr2:uid="{349ACFC7-F7A0-470F-A16B-419F4D5C038F}">
          <x14:colorSeries rgb="FF376092"/>
          <x14:colorNegative rgb="FFD00000"/>
          <x14:colorAxis rgb="FF000000"/>
          <x14:colorMarkers rgb="FFD00000"/>
          <x14:colorFirst rgb="FFD00000"/>
          <x14:colorLast rgb="FFD00000"/>
          <x14:colorHigh rgb="FFD00000"/>
          <x14:colorLow rgb="FFD00000"/>
          <x14:sparklines>
            <x14:sparkline>
              <xm:f>'Cronograma Físico-Financeiro'!CL10:CL10</xm:f>
              <xm:sqref>CL7</xm:sqref>
            </x14:sparkline>
          </x14:sparklines>
        </x14:sparklineGroup>
        <x14:sparklineGroup manualMax="0" manualMin="0" displayEmptyCellsAs="gap" xr2:uid="{AAAF5CF2-CF3C-4E60-AF4E-D46A72BF5AF0}">
          <x14:colorSeries rgb="FF376092"/>
          <x14:colorNegative rgb="FFD00000"/>
          <x14:colorAxis rgb="FF000000"/>
          <x14:colorMarkers rgb="FFD00000"/>
          <x14:colorFirst rgb="FFD00000"/>
          <x14:colorLast rgb="FFD00000"/>
          <x14:colorHigh rgb="FFD00000"/>
          <x14:colorLow rgb="FFD00000"/>
          <x14:sparklines>
            <x14:sparkline>
              <xm:f>'Cronograma Físico-Financeiro'!CP10:CP10</xm:f>
              <xm:sqref>CP7</xm:sqref>
            </x14:sparkline>
          </x14:sparklines>
        </x14:sparklineGroup>
        <x14:sparklineGroup manualMax="0" manualMin="0" displayEmptyCellsAs="gap" xr2:uid="{AB9F9551-F446-46BA-B664-D62EE8F0F276}">
          <x14:colorSeries rgb="FF376092"/>
          <x14:colorNegative rgb="FFD00000"/>
          <x14:colorAxis rgb="FF000000"/>
          <x14:colorMarkers rgb="FFD00000"/>
          <x14:colorFirst rgb="FFD00000"/>
          <x14:colorLast rgb="FFD00000"/>
          <x14:colorHigh rgb="FFD00000"/>
          <x14:colorLow rgb="FFD00000"/>
          <x14:sparklines>
            <x14:sparkline>
              <xm:f>'Cronograma Físico-Financeiro'!CT10:CT10</xm:f>
              <xm:sqref>CT7</xm:sqref>
            </x14:sparkline>
          </x14:sparklines>
        </x14:sparklineGroup>
        <x14:sparklineGroup manualMax="0" manualMin="0" displayEmptyCellsAs="gap" xr2:uid="{DF842148-F5C9-428B-A8FD-C1D94435F3F1}">
          <x14:colorSeries rgb="FF376092"/>
          <x14:colorNegative rgb="FFD00000"/>
          <x14:colorAxis rgb="FF000000"/>
          <x14:colorMarkers rgb="FFD00000"/>
          <x14:colorFirst rgb="FFD00000"/>
          <x14:colorLast rgb="FFD00000"/>
          <x14:colorHigh rgb="FFD00000"/>
          <x14:colorLow rgb="FFD00000"/>
          <x14:sparklines>
            <x14:sparkline>
              <xm:f>'Cronograma Físico-Financeiro'!CX10:CX10</xm:f>
              <xm:sqref>CX7</xm:sqref>
            </x14:sparkline>
          </x14:sparklines>
        </x14:sparklineGroup>
        <x14:sparklineGroup manualMax="0" manualMin="0" displayEmptyCellsAs="gap" xr2:uid="{0C9F358C-0291-42CC-913E-B8BA1E712F60}">
          <x14:colorSeries rgb="FF376092"/>
          <x14:colorNegative rgb="FFD00000"/>
          <x14:colorAxis rgb="FF000000"/>
          <x14:colorMarkers rgb="FFD00000"/>
          <x14:colorFirst rgb="FFD00000"/>
          <x14:colorLast rgb="FFD00000"/>
          <x14:colorHigh rgb="FFD00000"/>
          <x14:colorLow rgb="FFD00000"/>
          <x14:sparklines>
            <x14:sparkline>
              <xm:f>'Cronograma Físico-Financeiro'!BF10:BF10</xm:f>
              <xm:sqref>BF7</xm:sqref>
            </x14:sparkline>
          </x14:sparklines>
        </x14:sparklineGroup>
        <x14:sparklineGroup manualMax="0" manualMin="0" displayEmptyCellsAs="gap" xr2:uid="{5D861B4C-3FEC-4496-9ED2-FC155F98E63A}">
          <x14:colorSeries rgb="FF376092"/>
          <x14:colorNegative rgb="FFD00000"/>
          <x14:colorAxis rgb="FF000000"/>
          <x14:colorMarkers rgb="FFD00000"/>
          <x14:colorFirst rgb="FFD00000"/>
          <x14:colorLast rgb="FFD00000"/>
          <x14:colorHigh rgb="FFD00000"/>
          <x14:colorLow rgb="FFD00000"/>
          <x14:sparklines>
            <x14:sparkline>
              <xm:f>'Cronograma Físico-Financeiro'!BJ10:BJ10</xm:f>
              <xm:sqref>BJ7</xm:sqref>
            </x14:sparkline>
          </x14:sparklines>
        </x14:sparklineGroup>
        <x14:sparklineGroup manualMax="0" manualMin="0" displayEmptyCellsAs="gap" xr2:uid="{C4056C21-0863-4191-B062-9F58B81AACF5}">
          <x14:colorSeries rgb="FF376092"/>
          <x14:colorNegative rgb="FFD00000"/>
          <x14:colorAxis rgb="FF000000"/>
          <x14:colorMarkers rgb="FFD00000"/>
          <x14:colorFirst rgb="FFD00000"/>
          <x14:colorLast rgb="FFD00000"/>
          <x14:colorHigh rgb="FFD00000"/>
          <x14:colorLow rgb="FFD00000"/>
          <x14:sparklines>
            <x14:sparkline>
              <xm:f>'Cronograma Físico-Financeiro'!BN10:BN10</xm:f>
              <xm:sqref>BN7</xm:sqref>
            </x14:sparkline>
          </x14:sparklines>
        </x14:sparklineGroup>
        <x14:sparklineGroup manualMax="0" manualMin="0" displayEmptyCellsAs="gap" xr2:uid="{B5928D31-14AE-43C1-9FAD-89345CCC674B}">
          <x14:colorSeries rgb="FF376092"/>
          <x14:colorNegative rgb="FFD00000"/>
          <x14:colorAxis rgb="FF000000"/>
          <x14:colorMarkers rgb="FFD00000"/>
          <x14:colorFirst rgb="FFD00000"/>
          <x14:colorLast rgb="FFD00000"/>
          <x14:colorHigh rgb="FFD00000"/>
          <x14:colorLow rgb="FFD00000"/>
          <x14:sparklines>
            <x14:sparkline>
              <xm:f>'Cronograma Físico-Financeiro'!BR10:BR10</xm:f>
              <xm:sqref>BR7</xm:sqref>
            </x14:sparkline>
          </x14:sparklines>
        </x14:sparklineGroup>
        <x14:sparklineGroup manualMax="0" manualMin="0" displayEmptyCellsAs="gap" xr2:uid="{05FF6941-0C70-4681-BFA3-EB75BC283B31}">
          <x14:colorSeries rgb="FF376092"/>
          <x14:colorNegative rgb="FFD00000"/>
          <x14:colorAxis rgb="FF000000"/>
          <x14:colorMarkers rgb="FFD00000"/>
          <x14:colorFirst rgb="FFD00000"/>
          <x14:colorLast rgb="FFD00000"/>
          <x14:colorHigh rgb="FFD00000"/>
          <x14:colorLow rgb="FFD00000"/>
          <x14:sparklines>
            <x14:sparkline>
              <xm:f>'Cronograma Físico-Financeiro'!BV10:BV10</xm:f>
              <xm:sqref>BV7</xm:sqref>
            </x14:sparkline>
          </x14:sparklines>
        </x14:sparklineGroup>
        <x14:sparklineGroup manualMax="0" manualMin="0" displayEmptyCellsAs="gap" xr2:uid="{84CC8EFB-9913-480B-ACB7-D5A38102E6D6}">
          <x14:colorSeries rgb="FF376092"/>
          <x14:colorNegative rgb="FFD00000"/>
          <x14:colorAxis rgb="FF000000"/>
          <x14:colorMarkers rgb="FFD00000"/>
          <x14:colorFirst rgb="FFD00000"/>
          <x14:colorLast rgb="FFD00000"/>
          <x14:colorHigh rgb="FFD00000"/>
          <x14:colorLow rgb="FFD00000"/>
          <x14:sparklines>
            <x14:sparkline>
              <xm:f>'Cronograma Físico-Financeiro'!BZ10:BZ10</xm:f>
              <xm:sqref>BZ7</xm:sqref>
            </x14:sparkline>
          </x14:sparklines>
        </x14:sparklineGroup>
        <x14:sparklineGroup manualMax="0" manualMin="0" displayEmptyCellsAs="gap" xr2:uid="{9C4122C7-3F94-4D0D-8CA0-9253CA44645E}">
          <x14:colorSeries rgb="FF376092"/>
          <x14:colorNegative rgb="FFD00000"/>
          <x14:colorAxis rgb="FF000000"/>
          <x14:colorMarkers rgb="FFD00000"/>
          <x14:colorFirst rgb="FFD00000"/>
          <x14:colorLast rgb="FFD00000"/>
          <x14:colorHigh rgb="FFD00000"/>
          <x14:colorLow rgb="FFD00000"/>
          <x14:sparklines>
            <x14:sparkline>
              <xm:f>'Cronograma Físico-Financeiro'!BB10:BB10</xm:f>
              <xm:sqref>BB7</xm:sqref>
            </x14:sparkline>
          </x14:sparklines>
        </x14:sparklineGroup>
        <x14:sparklineGroup manualMax="0" manualMin="0" displayEmptyCellsAs="gap" xr2:uid="{9C2026DF-4E81-4199-823E-C3DD0F3FEB26}">
          <x14:colorSeries rgb="FF376092"/>
          <x14:colorNegative rgb="FFD00000"/>
          <x14:colorAxis rgb="FF000000"/>
          <x14:colorMarkers rgb="FFD00000"/>
          <x14:colorFirst rgb="FFD00000"/>
          <x14:colorLast rgb="FFD00000"/>
          <x14:colorHigh rgb="FFD00000"/>
          <x14:colorLow rgb="FFD00000"/>
          <x14:sparklines>
            <x14:sparkline>
              <xm:f>'Cronograma Físico-Financeiro'!AX10:AX10</xm:f>
              <xm:sqref>AX7</xm:sqref>
            </x14:sparkline>
          </x14:sparklines>
        </x14:sparklineGroup>
        <x14:sparklineGroup manualMax="0" manualMin="0" displayEmptyCellsAs="gap" xr2:uid="{AE1E4373-5F96-40FE-BE35-9357E0F7C5C0}">
          <x14:colorSeries rgb="FF376092"/>
          <x14:colorNegative rgb="FFD00000"/>
          <x14:colorAxis rgb="FF000000"/>
          <x14:colorMarkers rgb="FFD00000"/>
          <x14:colorFirst rgb="FFD00000"/>
          <x14:colorLast rgb="FFD00000"/>
          <x14:colorHigh rgb="FFD00000"/>
          <x14:colorLow rgb="FFD00000"/>
          <x14:sparklines>
            <x14:sparkline>
              <xm:f>'Cronograma Físico-Financeiro'!AT10:AT10</xm:f>
              <xm:sqref>AT7</xm:sqref>
            </x14:sparkline>
          </x14:sparklines>
        </x14:sparklineGroup>
        <x14:sparklineGroup manualMax="0" manualMin="0" displayEmptyCellsAs="gap" xr2:uid="{3D77BB3B-34A5-4447-BB08-BD0992C50139}">
          <x14:colorSeries rgb="FF376092"/>
          <x14:colorNegative rgb="FFD00000"/>
          <x14:colorAxis rgb="FF000000"/>
          <x14:colorMarkers rgb="FFD00000"/>
          <x14:colorFirst rgb="FFD00000"/>
          <x14:colorLast rgb="FFD00000"/>
          <x14:colorHigh rgb="FFD00000"/>
          <x14:colorLow rgb="FFD00000"/>
          <x14:sparklines>
            <x14:sparkline>
              <xm:f>'Cronograma Físico-Financeiro'!R10:R10</xm:f>
              <xm:sqref>R7</xm:sqref>
            </x14:sparkline>
          </x14:sparklines>
        </x14:sparklineGroup>
        <x14:sparklineGroup manualMax="0" manualMin="0" displayEmptyCellsAs="gap" xr2:uid="{C39ACE13-C0F1-4E07-9374-A6C37C27AD5A}">
          <x14:colorSeries rgb="FF376092"/>
          <x14:colorNegative rgb="FFD00000"/>
          <x14:colorAxis rgb="FF000000"/>
          <x14:colorMarkers rgb="FFD00000"/>
          <x14:colorFirst rgb="FFD00000"/>
          <x14:colorLast rgb="FFD00000"/>
          <x14:colorHigh rgb="FFD00000"/>
          <x14:colorLow rgb="FFD00000"/>
          <x14:sparklines>
            <x14:sparkline>
              <xm:f>'Cronograma Físico-Financeiro'!F10:F10</xm:f>
              <xm:sqref>F7</xm:sqref>
            </x14:sparkline>
            <x14:sparkline>
              <xm:sqref>J7</xm:sqref>
            </x14:sparkline>
          </x14:sparklines>
        </x14:sparklineGroup>
        <x14:sparklineGroup manualMax="0" manualMin="0" displayEmptyCellsAs="gap" xr2:uid="{D28D65C5-B941-44AC-AAAB-91C7064E309B}">
          <x14:colorSeries rgb="FF376092"/>
          <x14:colorNegative rgb="FFD00000"/>
          <x14:colorAxis rgb="FF000000"/>
          <x14:colorMarkers rgb="FFD00000"/>
          <x14:colorFirst rgb="FFD00000"/>
          <x14:colorLast rgb="FFD00000"/>
          <x14:colorHigh rgb="FFD00000"/>
          <x14:colorLow rgb="FFD00000"/>
          <x14:sparklines>
            <x14:sparkline>
              <xm:sqref>N7</xm:sqref>
            </x14:sparkline>
          </x14:sparklines>
        </x14:sparklineGroup>
      </x14:sparklineGroup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M126"/>
  <sheetViews>
    <sheetView view="pageBreakPreview" zoomScaleNormal="100" zoomScaleSheetLayoutView="100" workbookViewId="0">
      <selection activeCell="E6" sqref="E6"/>
    </sheetView>
  </sheetViews>
  <sheetFormatPr defaultColWidth="9.140625" defaultRowHeight="15"/>
  <cols>
    <col min="1" max="1" width="9.140625" style="53"/>
    <col min="2" max="2" width="10.7109375" style="131" customWidth="1"/>
    <col min="3" max="3" width="12.7109375" style="131" bestFit="1" customWidth="1"/>
    <col min="4" max="4" width="18" style="131" customWidth="1"/>
    <col min="5" max="5" width="39.42578125" style="53" customWidth="1"/>
    <col min="6" max="6" width="7.7109375" style="131" bestFit="1" customWidth="1"/>
    <col min="7" max="7" width="21.140625" style="141" bestFit="1" customWidth="1"/>
    <col min="8" max="9" width="19.28515625" style="136" bestFit="1" customWidth="1"/>
    <col min="10" max="10" width="5.7109375" style="53" customWidth="1"/>
    <col min="11" max="11" width="10.85546875" style="131" bestFit="1" customWidth="1"/>
    <col min="12" max="12" width="11.7109375" style="131" bestFit="1" customWidth="1"/>
    <col min="13" max="13" width="12.7109375" style="131" bestFit="1" customWidth="1"/>
    <col min="14" max="16384" width="9.140625" style="53"/>
  </cols>
  <sheetData>
    <row r="1" spans="2:13">
      <c r="I1" s="136" t="e">
        <f>SUM(I3:I76)</f>
        <v>#REF!</v>
      </c>
      <c r="J1" s="132" t="e">
        <f>#REF!</f>
        <v>#REF!</v>
      </c>
    </row>
    <row r="2" spans="2:13">
      <c r="B2" s="134" t="s">
        <v>72</v>
      </c>
      <c r="C2" s="134" t="s">
        <v>90</v>
      </c>
      <c r="D2" s="134" t="s">
        <v>36</v>
      </c>
      <c r="E2" s="134" t="s">
        <v>35</v>
      </c>
      <c r="F2" s="134" t="s">
        <v>68</v>
      </c>
      <c r="G2" s="134" t="s">
        <v>85</v>
      </c>
      <c r="H2" s="137" t="s">
        <v>95</v>
      </c>
      <c r="I2" s="137" t="s">
        <v>96</v>
      </c>
      <c r="K2" s="130" t="s">
        <v>92</v>
      </c>
      <c r="L2" s="130" t="s">
        <v>93</v>
      </c>
      <c r="M2" s="130" t="s">
        <v>94</v>
      </c>
    </row>
    <row r="3" spans="2:13" ht="15.75">
      <c r="B3" s="165">
        <v>4007</v>
      </c>
      <c r="C3" s="66" t="s">
        <v>86</v>
      </c>
      <c r="D3" s="293" t="s">
        <v>1742</v>
      </c>
      <c r="E3" s="65" t="s">
        <v>1743</v>
      </c>
      <c r="F3" s="66" t="s">
        <v>25</v>
      </c>
      <c r="G3" s="142" t="e">
        <f>SUMIF(#REF!,D3,#REF!)</f>
        <v>#REF!</v>
      </c>
      <c r="H3" s="143" t="e">
        <f>IF(D3&lt;&gt;0,INDEX(#REF!,MATCH(D3,#REF!,0),6),0)</f>
        <v>#REF!</v>
      </c>
      <c r="I3" s="135" t="e">
        <f t="shared" ref="I3:I34" si="0">ROUND(ROUND(G3,2)*ROUND(H3,2),2)</f>
        <v>#REF!</v>
      </c>
      <c r="K3" s="298" t="e">
        <f>I3/$I$1</f>
        <v>#REF!</v>
      </c>
      <c r="L3" s="297" t="e">
        <f>K3</f>
        <v>#REF!</v>
      </c>
      <c r="M3" s="63" t="e">
        <f>IF(L3&lt;=80%,"A",IF(L3&lt;=95%,"B","C"))</f>
        <v>#REF!</v>
      </c>
    </row>
    <row r="4" spans="2:13" ht="31.5">
      <c r="B4" s="165">
        <v>4008</v>
      </c>
      <c r="C4" s="64" t="s">
        <v>86</v>
      </c>
      <c r="D4" s="139" t="s">
        <v>1761</v>
      </c>
      <c r="E4" s="65" t="s">
        <v>1762</v>
      </c>
      <c r="F4" s="66" t="s">
        <v>28</v>
      </c>
      <c r="G4" s="142" t="e">
        <f>SUMIF(#REF!,D4,#REF!)</f>
        <v>#REF!</v>
      </c>
      <c r="H4" s="143" t="e">
        <f>IF(D4&lt;&gt;0,INDEX(#REF!,MATCH(D4,#REF!,0),6),0)</f>
        <v>#REF!</v>
      </c>
      <c r="I4" s="135" t="e">
        <f t="shared" si="0"/>
        <v>#REF!</v>
      </c>
      <c r="K4" s="298" t="e">
        <f>I4/$I$1</f>
        <v>#REF!</v>
      </c>
      <c r="L4" s="297" t="e">
        <f>K4+L3</f>
        <v>#REF!</v>
      </c>
      <c r="M4" s="63" t="e">
        <f>IF(L4&lt;=80%,"A",IF(L4&lt;=95%,"B","C"))</f>
        <v>#REF!</v>
      </c>
    </row>
    <row r="5" spans="2:13" ht="63">
      <c r="B5" s="165">
        <v>4012</v>
      </c>
      <c r="C5" s="64" t="s">
        <v>37</v>
      </c>
      <c r="D5" s="293">
        <v>102492</v>
      </c>
      <c r="E5" s="65" t="s">
        <v>12986</v>
      </c>
      <c r="F5" s="66" t="s">
        <v>26</v>
      </c>
      <c r="G5" s="142" t="e">
        <f>SUMIF(#REF!,D5,#REF!)</f>
        <v>#REF!</v>
      </c>
      <c r="H5" s="143" t="e">
        <f>IF(D5&lt;&gt;0,INDEX(#REF!,MATCH(D5,#REF!,0),6),0)</f>
        <v>#REF!</v>
      </c>
      <c r="I5" s="135" t="e">
        <f t="shared" si="0"/>
        <v>#REF!</v>
      </c>
      <c r="K5" s="298" t="e">
        <f t="shared" ref="K5:K59" si="1">I5/$I$1</f>
        <v>#REF!</v>
      </c>
      <c r="L5" s="297" t="e">
        <f t="shared" ref="L5:L59" si="2">K5+L4</f>
        <v>#REF!</v>
      </c>
      <c r="M5" s="63" t="e">
        <f t="shared" ref="M5:M59" si="3">IF(L5&lt;=80%,"A",IF(L5&lt;=95%,"B","C"))</f>
        <v>#REF!</v>
      </c>
    </row>
    <row r="6" spans="2:13" ht="47.25">
      <c r="B6" s="165">
        <v>4001</v>
      </c>
      <c r="C6" s="139" t="s">
        <v>86</v>
      </c>
      <c r="D6" s="293" t="s">
        <v>169</v>
      </c>
      <c r="E6" s="65" t="s">
        <v>170</v>
      </c>
      <c r="F6" s="66" t="s">
        <v>26</v>
      </c>
      <c r="G6" s="142" t="e">
        <f>SUMIF(#REF!,D6,#REF!)</f>
        <v>#REF!</v>
      </c>
      <c r="H6" s="143" t="e">
        <f>IF(D6&lt;&gt;0,INDEX(#REF!,MATCH(D6,#REF!,0),6),0)</f>
        <v>#REF!</v>
      </c>
      <c r="I6" s="135" t="e">
        <f t="shared" si="0"/>
        <v>#REF!</v>
      </c>
      <c r="K6" s="298" t="e">
        <f t="shared" si="1"/>
        <v>#REF!</v>
      </c>
      <c r="L6" s="297" t="e">
        <f t="shared" si="2"/>
        <v>#REF!</v>
      </c>
      <c r="M6" s="63" t="e">
        <f t="shared" si="3"/>
        <v>#REF!</v>
      </c>
    </row>
    <row r="7" spans="2:13" ht="47.25">
      <c r="B7" s="165">
        <v>4005</v>
      </c>
      <c r="C7" s="64" t="s">
        <v>86</v>
      </c>
      <c r="D7" s="139" t="s">
        <v>417</v>
      </c>
      <c r="E7" s="65" t="s">
        <v>418</v>
      </c>
      <c r="F7" s="66" t="s">
        <v>26</v>
      </c>
      <c r="G7" s="142" t="e">
        <f>SUMIF(#REF!,D7,#REF!)</f>
        <v>#REF!</v>
      </c>
      <c r="H7" s="143" t="e">
        <f>IF(D7&lt;&gt;0,INDEX(#REF!,MATCH(D7,#REF!,0),6),0)</f>
        <v>#REF!</v>
      </c>
      <c r="I7" s="135" t="e">
        <f t="shared" si="0"/>
        <v>#REF!</v>
      </c>
      <c r="K7" s="298" t="e">
        <f t="shared" si="1"/>
        <v>#REF!</v>
      </c>
      <c r="L7" s="297" t="e">
        <f t="shared" si="2"/>
        <v>#REF!</v>
      </c>
      <c r="M7" s="63" t="e">
        <f t="shared" si="3"/>
        <v>#REF!</v>
      </c>
    </row>
    <row r="8" spans="2:13" ht="15.75">
      <c r="B8" s="165">
        <v>4004</v>
      </c>
      <c r="C8" s="64" t="s">
        <v>86</v>
      </c>
      <c r="D8" s="140" t="s">
        <v>109</v>
      </c>
      <c r="E8" s="65" t="s">
        <v>115</v>
      </c>
      <c r="F8" s="66" t="s">
        <v>28</v>
      </c>
      <c r="G8" s="142" t="e">
        <f>SUMIF(#REF!,D8,#REF!)</f>
        <v>#REF!</v>
      </c>
      <c r="H8" s="143" t="e">
        <f>IF(D8&lt;&gt;0,INDEX(#REF!,MATCH(D8,#REF!,0),6),0)</f>
        <v>#REF!</v>
      </c>
      <c r="I8" s="135" t="e">
        <f t="shared" si="0"/>
        <v>#REF!</v>
      </c>
      <c r="K8" s="298" t="e">
        <f t="shared" si="1"/>
        <v>#REF!</v>
      </c>
      <c r="L8" s="297" t="e">
        <f t="shared" si="2"/>
        <v>#REF!</v>
      </c>
      <c r="M8" s="63" t="e">
        <f t="shared" si="3"/>
        <v>#REF!</v>
      </c>
    </row>
    <row r="9" spans="2:13" ht="31.5">
      <c r="B9" s="165">
        <v>5013</v>
      </c>
      <c r="C9" s="293" t="s">
        <v>22759</v>
      </c>
      <c r="D9" s="295">
        <v>18010056</v>
      </c>
      <c r="E9" s="65" t="s">
        <v>23985</v>
      </c>
      <c r="F9" s="66" t="s">
        <v>23</v>
      </c>
      <c r="G9" s="142" t="e">
        <f>SUMIF(#REF!,D9,#REF!)</f>
        <v>#REF!</v>
      </c>
      <c r="H9" s="143" t="e">
        <f>IF(D9&lt;&gt;0,INDEX(#REF!,MATCH(D9,#REF!,0),6),0)</f>
        <v>#REF!</v>
      </c>
      <c r="I9" s="135" t="e">
        <f t="shared" si="0"/>
        <v>#REF!</v>
      </c>
      <c r="K9" s="298" t="e">
        <f t="shared" si="1"/>
        <v>#REF!</v>
      </c>
      <c r="L9" s="297" t="e">
        <f t="shared" si="2"/>
        <v>#REF!</v>
      </c>
      <c r="M9" s="63" t="e">
        <f t="shared" si="3"/>
        <v>#REF!</v>
      </c>
    </row>
    <row r="10" spans="2:13" ht="31.5">
      <c r="B10" s="165">
        <v>4009</v>
      </c>
      <c r="C10" s="64" t="s">
        <v>86</v>
      </c>
      <c r="D10" s="139" t="s">
        <v>1814</v>
      </c>
      <c r="E10" s="65" t="s">
        <v>1815</v>
      </c>
      <c r="F10" s="66" t="s">
        <v>28</v>
      </c>
      <c r="G10" s="142" t="e">
        <f>SUMIF(#REF!,D10,#REF!)</f>
        <v>#REF!</v>
      </c>
      <c r="H10" s="143" t="e">
        <f>IF(D10&lt;&gt;0,INDEX(#REF!,MATCH(D10,#REF!,0),6),0)</f>
        <v>#REF!</v>
      </c>
      <c r="I10" s="135" t="e">
        <f t="shared" si="0"/>
        <v>#REF!</v>
      </c>
      <c r="K10" s="298" t="e">
        <f t="shared" si="1"/>
        <v>#REF!</v>
      </c>
      <c r="L10" s="297" t="e">
        <f t="shared" si="2"/>
        <v>#REF!</v>
      </c>
      <c r="M10" s="63" t="e">
        <f t="shared" si="3"/>
        <v>#REF!</v>
      </c>
    </row>
    <row r="11" spans="2:13" ht="31.5">
      <c r="B11" s="165">
        <v>1002</v>
      </c>
      <c r="C11" s="70" t="s">
        <v>37</v>
      </c>
      <c r="D11" s="71">
        <v>90776</v>
      </c>
      <c r="E11" s="65" t="s">
        <v>29</v>
      </c>
      <c r="F11" s="66" t="s">
        <v>27</v>
      </c>
      <c r="G11" s="142" t="e">
        <f>SUMIF(#REF!,D11,#REF!)</f>
        <v>#REF!</v>
      </c>
      <c r="H11" s="143" t="e">
        <f>IF(D11&lt;&gt;0,INDEX(#REF!,MATCH(D11,#REF!,0),6),0)</f>
        <v>#REF!</v>
      </c>
      <c r="I11" s="135" t="e">
        <f t="shared" si="0"/>
        <v>#REF!</v>
      </c>
      <c r="K11" s="296" t="e">
        <f t="shared" si="1"/>
        <v>#REF!</v>
      </c>
      <c r="L11" s="297" t="e">
        <f t="shared" si="2"/>
        <v>#REF!</v>
      </c>
      <c r="M11" s="63" t="e">
        <f t="shared" si="3"/>
        <v>#REF!</v>
      </c>
    </row>
    <row r="12" spans="2:13" ht="15.75">
      <c r="B12" s="165">
        <v>4006</v>
      </c>
      <c r="C12" s="64" t="s">
        <v>86</v>
      </c>
      <c r="D12" s="139" t="s">
        <v>1824</v>
      </c>
      <c r="E12" s="65" t="s">
        <v>1825</v>
      </c>
      <c r="F12" s="66" t="s">
        <v>26</v>
      </c>
      <c r="G12" s="142" t="e">
        <f>SUMIF(#REF!,D12,#REF!)</f>
        <v>#REF!</v>
      </c>
      <c r="H12" s="143" t="e">
        <f>IF(D12&lt;&gt;0,INDEX(#REF!,MATCH(D12,#REF!,0),6),0)</f>
        <v>#REF!</v>
      </c>
      <c r="I12" s="135" t="e">
        <f t="shared" si="0"/>
        <v>#REF!</v>
      </c>
      <c r="K12" s="296" t="e">
        <f t="shared" si="1"/>
        <v>#REF!</v>
      </c>
      <c r="L12" s="297" t="e">
        <f t="shared" si="2"/>
        <v>#REF!</v>
      </c>
      <c r="M12" s="63" t="e">
        <f t="shared" si="3"/>
        <v>#REF!</v>
      </c>
    </row>
    <row r="13" spans="2:13" ht="31.5">
      <c r="B13" s="165">
        <v>1003</v>
      </c>
      <c r="C13" s="70" t="s">
        <v>37</v>
      </c>
      <c r="D13" s="294">
        <v>90766</v>
      </c>
      <c r="E13" s="65" t="s">
        <v>13796</v>
      </c>
      <c r="F13" s="66" t="s">
        <v>27</v>
      </c>
      <c r="G13" s="142" t="e">
        <f>SUMIF(#REF!,D13,#REF!)</f>
        <v>#REF!</v>
      </c>
      <c r="H13" s="143" t="e">
        <f>IF(D13&lt;&gt;0,INDEX(#REF!,MATCH(D13,#REF!,0),6),0)</f>
        <v>#REF!</v>
      </c>
      <c r="I13" s="135" t="e">
        <f t="shared" si="0"/>
        <v>#REF!</v>
      </c>
      <c r="J13" s="133"/>
      <c r="K13" s="296" t="e">
        <f t="shared" si="1"/>
        <v>#REF!</v>
      </c>
      <c r="L13" s="297" t="e">
        <f t="shared" si="2"/>
        <v>#REF!</v>
      </c>
      <c r="M13" s="63" t="e">
        <f t="shared" si="3"/>
        <v>#REF!</v>
      </c>
    </row>
    <row r="14" spans="2:13" ht="31.5">
      <c r="B14" s="165">
        <v>1006</v>
      </c>
      <c r="C14" s="70" t="s">
        <v>37</v>
      </c>
      <c r="D14" s="71">
        <v>100289</v>
      </c>
      <c r="E14" s="65" t="s">
        <v>13914</v>
      </c>
      <c r="F14" s="66" t="s">
        <v>27</v>
      </c>
      <c r="G14" s="142" t="e">
        <f>SUMIF(#REF!,D14,#REF!)</f>
        <v>#REF!</v>
      </c>
      <c r="H14" s="143" t="e">
        <f>IF(D14&lt;&gt;0,INDEX(#REF!,MATCH(D14,#REF!,0),6),0)</f>
        <v>#REF!</v>
      </c>
      <c r="I14" s="135" t="e">
        <f t="shared" si="0"/>
        <v>#REF!</v>
      </c>
      <c r="K14" s="296" t="e">
        <f t="shared" si="1"/>
        <v>#REF!</v>
      </c>
      <c r="L14" s="297" t="e">
        <f t="shared" si="2"/>
        <v>#REF!</v>
      </c>
      <c r="M14" s="63" t="e">
        <f t="shared" si="3"/>
        <v>#REF!</v>
      </c>
    </row>
    <row r="15" spans="2:13" ht="31.5">
      <c r="B15" s="165">
        <v>1001</v>
      </c>
      <c r="C15" s="70" t="s">
        <v>37</v>
      </c>
      <c r="D15" s="71">
        <v>90778</v>
      </c>
      <c r="E15" s="65" t="s">
        <v>30</v>
      </c>
      <c r="F15" s="66" t="s">
        <v>27</v>
      </c>
      <c r="G15" s="142" t="e">
        <f>SUMIF(#REF!,D15,#REF!)</f>
        <v>#REF!</v>
      </c>
      <c r="H15" s="143" t="e">
        <f>IF(D15&lt;&gt;0,INDEX(#REF!,MATCH(D15,#REF!,0),6),0)</f>
        <v>#REF!</v>
      </c>
      <c r="I15" s="135" t="e">
        <f t="shared" si="0"/>
        <v>#REF!</v>
      </c>
      <c r="K15" s="296" t="e">
        <f t="shared" si="1"/>
        <v>#REF!</v>
      </c>
      <c r="L15" s="297" t="e">
        <f t="shared" si="2"/>
        <v>#REF!</v>
      </c>
      <c r="M15" s="63" t="e">
        <f t="shared" si="3"/>
        <v>#REF!</v>
      </c>
    </row>
    <row r="16" spans="2:13" ht="15.75">
      <c r="B16" s="165">
        <v>3001</v>
      </c>
      <c r="C16" s="64" t="s">
        <v>22758</v>
      </c>
      <c r="D16" s="287">
        <v>10016001</v>
      </c>
      <c r="E16" s="65" t="s">
        <v>16527</v>
      </c>
      <c r="F16" s="66" t="s">
        <v>26</v>
      </c>
      <c r="G16" s="142" t="e">
        <f>SUMIF(#REF!,D16,#REF!)</f>
        <v>#REF!</v>
      </c>
      <c r="H16" s="143" t="e">
        <f>IF(D16&lt;&gt;0,INDEX(#REF!,MATCH(D16,#REF!,0),6),0)</f>
        <v>#REF!</v>
      </c>
      <c r="I16" s="135" t="e">
        <f t="shared" si="0"/>
        <v>#REF!</v>
      </c>
      <c r="K16" s="296" t="e">
        <f t="shared" si="1"/>
        <v>#REF!</v>
      </c>
      <c r="L16" s="297" t="e">
        <f t="shared" si="2"/>
        <v>#REF!</v>
      </c>
      <c r="M16" s="63" t="e">
        <f t="shared" si="3"/>
        <v>#REF!</v>
      </c>
    </row>
    <row r="17" spans="2:13" ht="31.5">
      <c r="B17" s="165">
        <v>7020</v>
      </c>
      <c r="C17" s="64" t="s">
        <v>86</v>
      </c>
      <c r="D17" s="139" t="s">
        <v>2212</v>
      </c>
      <c r="E17" s="65" t="s">
        <v>2213</v>
      </c>
      <c r="F17" s="66" t="s">
        <v>28</v>
      </c>
      <c r="G17" s="142" t="e">
        <f>SUMIF(#REF!,D17,#REF!)</f>
        <v>#REF!</v>
      </c>
      <c r="H17" s="143" t="e">
        <f>IF(D17&lt;&gt;0,INDEX(#REF!,MATCH(D17,#REF!,0),6),0)</f>
        <v>#REF!</v>
      </c>
      <c r="I17" s="135" t="e">
        <f t="shared" si="0"/>
        <v>#REF!</v>
      </c>
      <c r="K17" s="296" t="e">
        <f t="shared" si="1"/>
        <v>#REF!</v>
      </c>
      <c r="L17" s="297" t="e">
        <f t="shared" si="2"/>
        <v>#REF!</v>
      </c>
      <c r="M17" s="63" t="e">
        <f t="shared" si="3"/>
        <v>#REF!</v>
      </c>
    </row>
    <row r="18" spans="2:13" ht="31.5">
      <c r="B18" s="165">
        <v>8001</v>
      </c>
      <c r="C18" s="64" t="s">
        <v>86</v>
      </c>
      <c r="D18" s="139" t="s">
        <v>7707</v>
      </c>
      <c r="E18" s="65" t="s">
        <v>7708</v>
      </c>
      <c r="F18" s="66" t="s">
        <v>26</v>
      </c>
      <c r="G18" s="142" t="e">
        <f>SUMIF(#REF!,D18,#REF!)</f>
        <v>#REF!</v>
      </c>
      <c r="H18" s="143" t="e">
        <f>IF(D18&lt;&gt;0,INDEX(#REF!,MATCH(D18,#REF!,0),6),0)</f>
        <v>#REF!</v>
      </c>
      <c r="I18" s="135" t="e">
        <f t="shared" si="0"/>
        <v>#REF!</v>
      </c>
      <c r="K18" s="296" t="e">
        <f t="shared" si="1"/>
        <v>#REF!</v>
      </c>
      <c r="L18" s="297" t="e">
        <f t="shared" si="2"/>
        <v>#REF!</v>
      </c>
      <c r="M18" s="63" t="e">
        <f t="shared" si="3"/>
        <v>#REF!</v>
      </c>
    </row>
    <row r="19" spans="2:13" ht="47.25">
      <c r="B19" s="165">
        <v>7002</v>
      </c>
      <c r="C19" s="64" t="s">
        <v>86</v>
      </c>
      <c r="D19" s="139" t="s">
        <v>403</v>
      </c>
      <c r="E19" s="65" t="s">
        <v>404</v>
      </c>
      <c r="F19" s="66" t="s">
        <v>104</v>
      </c>
      <c r="G19" s="142" t="e">
        <f>SUMIF(#REF!,D19,#REF!)</f>
        <v>#REF!</v>
      </c>
      <c r="H19" s="143" t="e">
        <f>IF(D19&lt;&gt;0,INDEX(#REF!,MATCH(D19,#REF!,0),6),0)</f>
        <v>#REF!</v>
      </c>
      <c r="I19" s="135" t="e">
        <f t="shared" si="0"/>
        <v>#REF!</v>
      </c>
      <c r="K19" s="296" t="e">
        <f t="shared" si="1"/>
        <v>#REF!</v>
      </c>
      <c r="L19" s="297" t="e">
        <f t="shared" si="2"/>
        <v>#REF!</v>
      </c>
      <c r="M19" s="63" t="e">
        <f t="shared" si="3"/>
        <v>#REF!</v>
      </c>
    </row>
    <row r="20" spans="2:13" ht="47.25">
      <c r="B20" s="165">
        <v>4003</v>
      </c>
      <c r="C20" s="64" t="s">
        <v>86</v>
      </c>
      <c r="D20" s="139" t="s">
        <v>1519</v>
      </c>
      <c r="E20" s="65" t="s">
        <v>394</v>
      </c>
      <c r="F20" s="66" t="s">
        <v>395</v>
      </c>
      <c r="G20" s="142" t="e">
        <f>SUMIF(#REF!,D20,#REF!)</f>
        <v>#REF!</v>
      </c>
      <c r="H20" s="143" t="e">
        <f>IF(D20&lt;&gt;0,INDEX(#REF!,MATCH(D20,#REF!,0),6),0)</f>
        <v>#REF!</v>
      </c>
      <c r="I20" s="135" t="e">
        <f t="shared" si="0"/>
        <v>#REF!</v>
      </c>
      <c r="K20" s="296" t="e">
        <f t="shared" si="1"/>
        <v>#REF!</v>
      </c>
      <c r="L20" s="297" t="e">
        <f t="shared" si="2"/>
        <v>#REF!</v>
      </c>
      <c r="M20" s="63" t="e">
        <f t="shared" si="3"/>
        <v>#REF!</v>
      </c>
    </row>
    <row r="21" spans="2:13" ht="63">
      <c r="B21" s="165">
        <v>2004</v>
      </c>
      <c r="C21" s="139" t="s">
        <v>22759</v>
      </c>
      <c r="D21" s="287">
        <v>1005005</v>
      </c>
      <c r="E21" s="65" t="s">
        <v>14081</v>
      </c>
      <c r="F21" s="66" t="s">
        <v>26</v>
      </c>
      <c r="G21" s="142" t="e">
        <f>SUMIF(#REF!,D21,#REF!)</f>
        <v>#REF!</v>
      </c>
      <c r="H21" s="143" t="e">
        <f>IF(D21&lt;&gt;0,INDEX(#REF!,MATCH(D21,#REF!,0),6),0)</f>
        <v>#REF!</v>
      </c>
      <c r="I21" s="135" t="e">
        <f t="shared" si="0"/>
        <v>#REF!</v>
      </c>
      <c r="K21" s="296" t="e">
        <f t="shared" si="1"/>
        <v>#REF!</v>
      </c>
      <c r="L21" s="297" t="e">
        <f t="shared" si="2"/>
        <v>#REF!</v>
      </c>
      <c r="M21" s="63" t="e">
        <f t="shared" si="3"/>
        <v>#REF!</v>
      </c>
    </row>
    <row r="22" spans="2:13" ht="31.5">
      <c r="B22" s="165">
        <v>4010</v>
      </c>
      <c r="C22" s="64" t="s">
        <v>86</v>
      </c>
      <c r="D22" s="139" t="s">
        <v>226</v>
      </c>
      <c r="E22" s="65" t="s">
        <v>262</v>
      </c>
      <c r="F22" s="66" t="s">
        <v>23</v>
      </c>
      <c r="G22" s="142" t="e">
        <f>SUMIF(#REF!,D22,#REF!)</f>
        <v>#REF!</v>
      </c>
      <c r="H22" s="143" t="e">
        <f>IF(D22&lt;&gt;0,INDEX(#REF!,MATCH(D22,#REF!,0),6),0)</f>
        <v>#REF!</v>
      </c>
      <c r="I22" s="135" t="e">
        <f t="shared" si="0"/>
        <v>#REF!</v>
      </c>
      <c r="K22" s="296" t="e">
        <f t="shared" si="1"/>
        <v>#REF!</v>
      </c>
      <c r="L22" s="297" t="e">
        <f t="shared" si="2"/>
        <v>#REF!</v>
      </c>
      <c r="M22" s="63" t="e">
        <f t="shared" si="3"/>
        <v>#REF!</v>
      </c>
    </row>
    <row r="23" spans="2:13" ht="15.75">
      <c r="B23" s="165">
        <v>4013</v>
      </c>
      <c r="C23" s="64" t="s">
        <v>11</v>
      </c>
      <c r="D23" s="139" t="s">
        <v>230</v>
      </c>
      <c r="E23" s="65" t="s">
        <v>24010</v>
      </c>
      <c r="F23" s="66" t="s">
        <v>26</v>
      </c>
      <c r="G23" s="142" t="e">
        <f>SUMIF(#REF!,D23,#REF!)</f>
        <v>#REF!</v>
      </c>
      <c r="H23" s="143" t="e">
        <f>IF(D23&lt;&gt;0,INDEX(#REF!,MATCH(D23,#REF!,0),6),0)</f>
        <v>#REF!</v>
      </c>
      <c r="I23" s="135" t="e">
        <f t="shared" si="0"/>
        <v>#REF!</v>
      </c>
      <c r="K23" s="296" t="e">
        <f t="shared" si="1"/>
        <v>#REF!</v>
      </c>
      <c r="L23" s="297" t="e">
        <f t="shared" si="2"/>
        <v>#REF!</v>
      </c>
      <c r="M23" s="63" t="e">
        <f t="shared" si="3"/>
        <v>#REF!</v>
      </c>
    </row>
    <row r="24" spans="2:13" ht="15.75">
      <c r="B24" s="165">
        <v>7024</v>
      </c>
      <c r="C24" s="64" t="s">
        <v>37</v>
      </c>
      <c r="D24" s="139">
        <v>101746</v>
      </c>
      <c r="E24" s="65" t="s">
        <v>13004</v>
      </c>
      <c r="F24" s="66" t="s">
        <v>26</v>
      </c>
      <c r="G24" s="142" t="e">
        <f>SUMIF(#REF!,D24,#REF!)</f>
        <v>#REF!</v>
      </c>
      <c r="H24" s="143" t="e">
        <f>IF(D24&lt;&gt;0,INDEX(#REF!,MATCH(D24,#REF!,0),6),0)</f>
        <v>#REF!</v>
      </c>
      <c r="I24" s="135" t="e">
        <f t="shared" si="0"/>
        <v>#REF!</v>
      </c>
      <c r="K24" s="296" t="e">
        <f t="shared" si="1"/>
        <v>#REF!</v>
      </c>
      <c r="L24" s="297" t="e">
        <f t="shared" si="2"/>
        <v>#REF!</v>
      </c>
      <c r="M24" s="63" t="e">
        <f t="shared" si="3"/>
        <v>#REF!</v>
      </c>
    </row>
    <row r="25" spans="2:13" ht="47.25">
      <c r="B25" s="165">
        <v>4002</v>
      </c>
      <c r="C25" s="64" t="s">
        <v>22759</v>
      </c>
      <c r="D25" s="287">
        <v>1003005</v>
      </c>
      <c r="E25" s="65" t="s">
        <v>316</v>
      </c>
      <c r="F25" s="66" t="s">
        <v>28</v>
      </c>
      <c r="G25" s="142" t="e">
        <f>SUMIF(#REF!,D25,#REF!)</f>
        <v>#REF!</v>
      </c>
      <c r="H25" s="143" t="e">
        <f>IF(D25&lt;&gt;0,INDEX(#REF!,MATCH(D25,#REF!,0),6),0)</f>
        <v>#REF!</v>
      </c>
      <c r="I25" s="135" t="e">
        <f t="shared" si="0"/>
        <v>#REF!</v>
      </c>
      <c r="K25" s="296" t="e">
        <f t="shared" si="1"/>
        <v>#REF!</v>
      </c>
      <c r="L25" s="297" t="e">
        <f t="shared" si="2"/>
        <v>#REF!</v>
      </c>
      <c r="M25" s="63" t="e">
        <f t="shared" si="3"/>
        <v>#REF!</v>
      </c>
    </row>
    <row r="26" spans="2:13" ht="31.5">
      <c r="B26" s="165">
        <v>7003</v>
      </c>
      <c r="C26" s="64" t="s">
        <v>86</v>
      </c>
      <c r="D26" s="139" t="s">
        <v>407</v>
      </c>
      <c r="E26" s="65" t="s">
        <v>408</v>
      </c>
      <c r="F26" s="66" t="s">
        <v>23</v>
      </c>
      <c r="G26" s="142" t="e">
        <f>SUMIF(#REF!,D26,#REF!)</f>
        <v>#REF!</v>
      </c>
      <c r="H26" s="143" t="e">
        <f>IF(D26&lt;&gt;0,INDEX(#REF!,MATCH(D26,#REF!,0),6),0)</f>
        <v>#REF!</v>
      </c>
      <c r="I26" s="135" t="e">
        <f t="shared" si="0"/>
        <v>#REF!</v>
      </c>
      <c r="K26" s="296" t="e">
        <f t="shared" si="1"/>
        <v>#REF!</v>
      </c>
      <c r="L26" s="297" t="e">
        <f t="shared" si="2"/>
        <v>#REF!</v>
      </c>
      <c r="M26" s="63" t="e">
        <f t="shared" si="3"/>
        <v>#REF!</v>
      </c>
    </row>
    <row r="27" spans="2:13" ht="31.5">
      <c r="B27" s="165">
        <v>1004</v>
      </c>
      <c r="C27" s="70" t="s">
        <v>37</v>
      </c>
      <c r="D27" s="294">
        <v>90781</v>
      </c>
      <c r="E27" s="65" t="s">
        <v>97</v>
      </c>
      <c r="F27" s="66" t="s">
        <v>27</v>
      </c>
      <c r="G27" s="142" t="e">
        <f>SUMIF(#REF!,D27,#REF!)</f>
        <v>#REF!</v>
      </c>
      <c r="H27" s="143" t="e">
        <f>IF(D27&lt;&gt;0,INDEX(#REF!,MATCH(D27,#REF!,0),6),0)</f>
        <v>#REF!</v>
      </c>
      <c r="I27" s="135" t="e">
        <f t="shared" si="0"/>
        <v>#REF!</v>
      </c>
      <c r="K27" s="296" t="e">
        <f t="shared" si="1"/>
        <v>#REF!</v>
      </c>
      <c r="L27" s="297" t="e">
        <f t="shared" si="2"/>
        <v>#REF!</v>
      </c>
      <c r="M27" s="63" t="e">
        <f t="shared" si="3"/>
        <v>#REF!</v>
      </c>
    </row>
    <row r="28" spans="2:13" ht="31.5">
      <c r="B28" s="165">
        <v>6001</v>
      </c>
      <c r="C28" s="70" t="s">
        <v>22759</v>
      </c>
      <c r="D28" s="287">
        <v>17004014</v>
      </c>
      <c r="E28" s="65" t="s">
        <v>15718</v>
      </c>
      <c r="F28" s="66" t="s">
        <v>26</v>
      </c>
      <c r="G28" s="142" t="e">
        <f>SUMIF(#REF!,D28,#REF!)</f>
        <v>#REF!</v>
      </c>
      <c r="H28" s="143" t="e">
        <f>IF(D28&lt;&gt;0,INDEX(#REF!,MATCH(D28,#REF!,0),6),0)</f>
        <v>#REF!</v>
      </c>
      <c r="I28" s="135" t="e">
        <f t="shared" si="0"/>
        <v>#REF!</v>
      </c>
      <c r="K28" s="296" t="e">
        <f t="shared" si="1"/>
        <v>#REF!</v>
      </c>
      <c r="L28" s="297" t="e">
        <f t="shared" si="2"/>
        <v>#REF!</v>
      </c>
      <c r="M28" s="63" t="e">
        <f t="shared" si="3"/>
        <v>#REF!</v>
      </c>
    </row>
    <row r="29" spans="2:13" ht="47.25">
      <c r="B29" s="165">
        <v>2003</v>
      </c>
      <c r="C29" s="64" t="s">
        <v>86</v>
      </c>
      <c r="D29" s="139" t="s">
        <v>99</v>
      </c>
      <c r="E29" s="65" t="s">
        <v>100</v>
      </c>
      <c r="F29" s="66" t="s">
        <v>79</v>
      </c>
      <c r="G29" s="142" t="e">
        <f>SUMIF(#REF!,D29,#REF!)</f>
        <v>#REF!</v>
      </c>
      <c r="H29" s="143" t="e">
        <f>IF(D29&lt;&gt;0,INDEX(#REF!,MATCH(D29,#REF!,0),6),0)</f>
        <v>#REF!</v>
      </c>
      <c r="I29" s="135" t="e">
        <f t="shared" si="0"/>
        <v>#REF!</v>
      </c>
      <c r="K29" s="296" t="e">
        <f t="shared" si="1"/>
        <v>#REF!</v>
      </c>
      <c r="L29" s="297" t="e">
        <f t="shared" si="2"/>
        <v>#REF!</v>
      </c>
      <c r="M29" s="63" t="e">
        <f t="shared" si="3"/>
        <v>#REF!</v>
      </c>
    </row>
    <row r="30" spans="2:13" ht="63">
      <c r="B30" s="165">
        <v>2002</v>
      </c>
      <c r="C30" s="73" t="s">
        <v>86</v>
      </c>
      <c r="D30" s="140" t="s">
        <v>31</v>
      </c>
      <c r="E30" s="65" t="s">
        <v>83</v>
      </c>
      <c r="F30" s="66" t="s">
        <v>79</v>
      </c>
      <c r="G30" s="142" t="e">
        <f>SUMIF(#REF!,D30,#REF!)</f>
        <v>#REF!</v>
      </c>
      <c r="H30" s="143" t="e">
        <f>IF(D30&lt;&gt;0,INDEX(#REF!,MATCH(D30,#REF!,0),6),0)</f>
        <v>#REF!</v>
      </c>
      <c r="I30" s="135" t="e">
        <f t="shared" si="0"/>
        <v>#REF!</v>
      </c>
      <c r="K30" s="296" t="e">
        <f t="shared" si="1"/>
        <v>#REF!</v>
      </c>
      <c r="L30" s="297" t="e">
        <f t="shared" si="2"/>
        <v>#REF!</v>
      </c>
      <c r="M30" s="63" t="e">
        <f t="shared" si="3"/>
        <v>#REF!</v>
      </c>
    </row>
    <row r="31" spans="2:13" ht="47.25">
      <c r="B31" s="165">
        <v>2008</v>
      </c>
      <c r="C31" s="70" t="s">
        <v>37</v>
      </c>
      <c r="D31" s="139">
        <v>105113</v>
      </c>
      <c r="E31" s="65" t="s">
        <v>23641</v>
      </c>
      <c r="F31" s="66" t="s">
        <v>24</v>
      </c>
      <c r="G31" s="142" t="e">
        <f>SUMIF(#REF!,D31,#REF!)</f>
        <v>#REF!</v>
      </c>
      <c r="H31" s="143" t="e">
        <f>IF(D31&lt;&gt;0,INDEX(#REF!,MATCH(D31,#REF!,0),6),0)</f>
        <v>#REF!</v>
      </c>
      <c r="I31" s="135" t="e">
        <f t="shared" si="0"/>
        <v>#REF!</v>
      </c>
      <c r="K31" s="296" t="e">
        <f t="shared" si="1"/>
        <v>#REF!</v>
      </c>
      <c r="L31" s="297" t="e">
        <f t="shared" si="2"/>
        <v>#REF!</v>
      </c>
      <c r="M31" s="63" t="e">
        <f t="shared" si="3"/>
        <v>#REF!</v>
      </c>
    </row>
    <row r="32" spans="2:13" ht="31.5">
      <c r="B32" s="165">
        <v>7004</v>
      </c>
      <c r="C32" s="64" t="s">
        <v>86</v>
      </c>
      <c r="D32" s="64" t="s">
        <v>82</v>
      </c>
      <c r="E32" s="65" t="s">
        <v>129</v>
      </c>
      <c r="F32" s="66" t="s">
        <v>25</v>
      </c>
      <c r="G32" s="142" t="e">
        <f>SUMIF(#REF!,D32,#REF!)</f>
        <v>#REF!</v>
      </c>
      <c r="H32" s="143" t="e">
        <f>IF(D32&lt;&gt;0,INDEX(#REF!,MATCH(D32,#REF!,0),6),0)</f>
        <v>#REF!</v>
      </c>
      <c r="I32" s="135" t="e">
        <f t="shared" si="0"/>
        <v>#REF!</v>
      </c>
      <c r="K32" s="296" t="e">
        <f t="shared" si="1"/>
        <v>#REF!</v>
      </c>
      <c r="L32" s="297" t="e">
        <f t="shared" si="2"/>
        <v>#REF!</v>
      </c>
      <c r="M32" s="63" t="e">
        <f t="shared" si="3"/>
        <v>#REF!</v>
      </c>
    </row>
    <row r="33" spans="2:13" ht="15.75">
      <c r="B33" s="165">
        <v>7025</v>
      </c>
      <c r="C33" s="70" t="s">
        <v>22759</v>
      </c>
      <c r="D33" s="287">
        <v>7020010</v>
      </c>
      <c r="E33" s="65" t="s">
        <v>23959</v>
      </c>
      <c r="F33" s="66" t="s">
        <v>23</v>
      </c>
      <c r="G33" s="142" t="e">
        <f>SUMIF(#REF!,D33,#REF!)</f>
        <v>#REF!</v>
      </c>
      <c r="H33" s="143" t="e">
        <f>IF(D33&lt;&gt;0,INDEX(#REF!,MATCH(D33,#REF!,0),6),0)</f>
        <v>#REF!</v>
      </c>
      <c r="I33" s="135" t="e">
        <f t="shared" si="0"/>
        <v>#REF!</v>
      </c>
      <c r="K33" s="296" t="e">
        <f t="shared" si="1"/>
        <v>#REF!</v>
      </c>
      <c r="L33" s="297" t="e">
        <f t="shared" si="2"/>
        <v>#REF!</v>
      </c>
      <c r="M33" s="63" t="e">
        <f t="shared" si="3"/>
        <v>#REF!</v>
      </c>
    </row>
    <row r="34" spans="2:13" ht="15.75">
      <c r="B34" s="165">
        <v>2007</v>
      </c>
      <c r="C34" s="70" t="s">
        <v>86</v>
      </c>
      <c r="D34" s="71" t="s">
        <v>962</v>
      </c>
      <c r="E34" s="65" t="s">
        <v>963</v>
      </c>
      <c r="F34" s="66" t="s">
        <v>26</v>
      </c>
      <c r="G34" s="142" t="e">
        <f>SUMIF(#REF!,D34,#REF!)</f>
        <v>#REF!</v>
      </c>
      <c r="H34" s="143" t="e">
        <f>IF(D34&lt;&gt;0,INDEX(#REF!,MATCH(D34,#REF!,0),6),0)</f>
        <v>#REF!</v>
      </c>
      <c r="I34" s="135" t="e">
        <f t="shared" si="0"/>
        <v>#REF!</v>
      </c>
      <c r="K34" s="296" t="e">
        <f t="shared" si="1"/>
        <v>#REF!</v>
      </c>
      <c r="L34" s="297" t="e">
        <f t="shared" si="2"/>
        <v>#REF!</v>
      </c>
      <c r="M34" s="63" t="e">
        <f t="shared" si="3"/>
        <v>#REF!</v>
      </c>
    </row>
    <row r="35" spans="2:13" ht="31.5">
      <c r="B35" s="165">
        <v>2001</v>
      </c>
      <c r="C35" s="73" t="s">
        <v>86</v>
      </c>
      <c r="D35" s="140" t="s">
        <v>32</v>
      </c>
      <c r="E35" s="65" t="s">
        <v>78</v>
      </c>
      <c r="F35" s="66" t="s">
        <v>79</v>
      </c>
      <c r="G35" s="142" t="e">
        <f>SUMIF(#REF!,D35,#REF!)</f>
        <v>#REF!</v>
      </c>
      <c r="H35" s="143" t="e">
        <f>IF(D35&lt;&gt;0,INDEX(#REF!,MATCH(D35,#REF!,0),6),0)</f>
        <v>#REF!</v>
      </c>
      <c r="I35" s="135" t="e">
        <f t="shared" ref="I35:I59" si="4">ROUND(ROUND(G35,2)*ROUND(H35,2),2)</f>
        <v>#REF!</v>
      </c>
      <c r="J35" s="132"/>
      <c r="K35" s="296" t="e">
        <f t="shared" si="1"/>
        <v>#REF!</v>
      </c>
      <c r="L35" s="297" t="e">
        <f t="shared" si="2"/>
        <v>#REF!</v>
      </c>
      <c r="M35" s="63" t="e">
        <f t="shared" si="3"/>
        <v>#REF!</v>
      </c>
    </row>
    <row r="36" spans="2:13" ht="47.25">
      <c r="B36" s="165">
        <v>7022</v>
      </c>
      <c r="C36" s="70" t="s">
        <v>22759</v>
      </c>
      <c r="D36" s="287">
        <v>15002060</v>
      </c>
      <c r="E36" s="65" t="s">
        <v>15654</v>
      </c>
      <c r="F36" s="66" t="s">
        <v>26</v>
      </c>
      <c r="G36" s="142" t="e">
        <f>SUMIF(#REF!,D36,#REF!)</f>
        <v>#REF!</v>
      </c>
      <c r="H36" s="143" t="e">
        <f>IF(D36&lt;&gt;0,INDEX(#REF!,MATCH(D36,#REF!,0),6),0)</f>
        <v>#REF!</v>
      </c>
      <c r="I36" s="135" t="e">
        <f t="shared" si="4"/>
        <v>#REF!</v>
      </c>
      <c r="K36" s="296" t="e">
        <f t="shared" si="1"/>
        <v>#REF!</v>
      </c>
      <c r="L36" s="297" t="e">
        <f t="shared" si="2"/>
        <v>#REF!</v>
      </c>
      <c r="M36" s="63" t="e">
        <f t="shared" si="3"/>
        <v>#REF!</v>
      </c>
    </row>
    <row r="37" spans="2:13" ht="31.5">
      <c r="B37" s="165">
        <v>1005</v>
      </c>
      <c r="C37" s="70" t="s">
        <v>37</v>
      </c>
      <c r="D37" s="71">
        <v>88253</v>
      </c>
      <c r="E37" s="65" t="s">
        <v>98</v>
      </c>
      <c r="F37" s="66" t="s">
        <v>27</v>
      </c>
      <c r="G37" s="142" t="e">
        <f>SUMIF(#REF!,D37,#REF!)</f>
        <v>#REF!</v>
      </c>
      <c r="H37" s="143" t="e">
        <f>IF(D37&lt;&gt;0,INDEX(#REF!,MATCH(D37,#REF!,0),6),0)</f>
        <v>#REF!</v>
      </c>
      <c r="I37" s="135" t="e">
        <f t="shared" si="4"/>
        <v>#REF!</v>
      </c>
      <c r="K37" s="296" t="e">
        <f t="shared" si="1"/>
        <v>#REF!</v>
      </c>
      <c r="L37" s="297" t="e">
        <f t="shared" si="2"/>
        <v>#REF!</v>
      </c>
      <c r="M37" s="63" t="e">
        <f t="shared" si="3"/>
        <v>#REF!</v>
      </c>
    </row>
    <row r="38" spans="2:13" ht="31.5">
      <c r="B38" s="165">
        <v>6003</v>
      </c>
      <c r="C38" s="64" t="s">
        <v>89</v>
      </c>
      <c r="D38" s="139">
        <v>4915703</v>
      </c>
      <c r="E38" s="65" t="s">
        <v>21240</v>
      </c>
      <c r="F38" s="66" t="s">
        <v>206</v>
      </c>
      <c r="G38" s="142" t="e">
        <f>SUMIF(#REF!,D38,#REF!)</f>
        <v>#REF!</v>
      </c>
      <c r="H38" s="143" t="e">
        <f>IF(D38&lt;&gt;0,INDEX(#REF!,MATCH(D38,#REF!,0),6),0)</f>
        <v>#REF!</v>
      </c>
      <c r="I38" s="135" t="e">
        <f t="shared" si="4"/>
        <v>#REF!</v>
      </c>
      <c r="K38" s="296" t="e">
        <f t="shared" si="1"/>
        <v>#REF!</v>
      </c>
      <c r="L38" s="297" t="e">
        <f t="shared" si="2"/>
        <v>#REF!</v>
      </c>
      <c r="M38" s="63" t="e">
        <f t="shared" si="3"/>
        <v>#REF!</v>
      </c>
    </row>
    <row r="39" spans="2:13" ht="78.75">
      <c r="B39" s="165">
        <v>7023</v>
      </c>
      <c r="C39" s="64" t="s">
        <v>11</v>
      </c>
      <c r="D39" s="64" t="s">
        <v>24009</v>
      </c>
      <c r="E39" s="65" t="s">
        <v>24013</v>
      </c>
      <c r="F39" s="66" t="s">
        <v>26</v>
      </c>
      <c r="G39" s="142" t="e">
        <f>SUMIF(#REF!,D39,#REF!)</f>
        <v>#REF!</v>
      </c>
      <c r="H39" s="143" t="e">
        <f>IF(D39&lt;&gt;0,INDEX(#REF!,MATCH(D39,#REF!,0),6),0)</f>
        <v>#REF!</v>
      </c>
      <c r="I39" s="135" t="e">
        <f t="shared" si="4"/>
        <v>#REF!</v>
      </c>
      <c r="K39" s="296" t="e">
        <f t="shared" si="1"/>
        <v>#REF!</v>
      </c>
      <c r="L39" s="297" t="e">
        <f t="shared" si="2"/>
        <v>#REF!</v>
      </c>
      <c r="M39" s="63" t="e">
        <f t="shared" si="3"/>
        <v>#REF!</v>
      </c>
    </row>
    <row r="40" spans="2:13" ht="31.5">
      <c r="B40" s="165">
        <v>2006</v>
      </c>
      <c r="C40" s="139" t="s">
        <v>22759</v>
      </c>
      <c r="D40" s="287">
        <v>1005006</v>
      </c>
      <c r="E40" s="65" t="s">
        <v>34</v>
      </c>
      <c r="F40" s="66" t="s">
        <v>26</v>
      </c>
      <c r="G40" s="142" t="e">
        <f>SUMIF(#REF!,D40,#REF!)</f>
        <v>#REF!</v>
      </c>
      <c r="H40" s="143" t="e">
        <f>IF(D40&lt;&gt;0,INDEX(#REF!,MATCH(D40,#REF!,0),6),0)</f>
        <v>#REF!</v>
      </c>
      <c r="I40" s="135" t="e">
        <f t="shared" si="4"/>
        <v>#REF!</v>
      </c>
      <c r="K40" s="296" t="e">
        <f t="shared" si="1"/>
        <v>#REF!</v>
      </c>
      <c r="L40" s="297" t="e">
        <f t="shared" si="2"/>
        <v>#REF!</v>
      </c>
      <c r="M40" s="63" t="e">
        <f t="shared" si="3"/>
        <v>#REF!</v>
      </c>
    </row>
    <row r="41" spans="2:13" ht="15.75">
      <c r="B41" s="165">
        <v>3002</v>
      </c>
      <c r="C41" s="64" t="s">
        <v>22758</v>
      </c>
      <c r="D41" s="287">
        <v>10016002</v>
      </c>
      <c r="E41" s="65" t="s">
        <v>16528</v>
      </c>
      <c r="F41" s="66" t="s">
        <v>23</v>
      </c>
      <c r="G41" s="142" t="e">
        <f>SUMIF(#REF!,D41,#REF!)</f>
        <v>#REF!</v>
      </c>
      <c r="H41" s="143" t="e">
        <f>IF(D41&lt;&gt;0,INDEX(#REF!,MATCH(D41,#REF!,0),6),0)</f>
        <v>#REF!</v>
      </c>
      <c r="I41" s="135" t="e">
        <f t="shared" si="4"/>
        <v>#REF!</v>
      </c>
      <c r="K41" s="296" t="e">
        <f t="shared" si="1"/>
        <v>#REF!</v>
      </c>
      <c r="L41" s="297" t="e">
        <f t="shared" si="2"/>
        <v>#REF!</v>
      </c>
      <c r="M41" s="63" t="e">
        <f t="shared" si="3"/>
        <v>#REF!</v>
      </c>
    </row>
    <row r="42" spans="2:13" ht="63">
      <c r="B42" s="165">
        <v>3003</v>
      </c>
      <c r="C42" s="139" t="s">
        <v>89</v>
      </c>
      <c r="D42" s="139">
        <v>5212556</v>
      </c>
      <c r="E42" s="65" t="s">
        <v>21567</v>
      </c>
      <c r="F42" s="66" t="s">
        <v>21350</v>
      </c>
      <c r="G42" s="142" t="e">
        <f>SUMIF(#REF!,D42,#REF!)</f>
        <v>#REF!</v>
      </c>
      <c r="H42" s="143" t="e">
        <f>IF(D42&lt;&gt;0,INDEX(#REF!,MATCH(D42,#REF!,0),6),0)</f>
        <v>#REF!</v>
      </c>
      <c r="I42" s="135" t="e">
        <f t="shared" si="4"/>
        <v>#REF!</v>
      </c>
      <c r="K42" s="296" t="e">
        <f t="shared" si="1"/>
        <v>#REF!</v>
      </c>
      <c r="L42" s="297" t="e">
        <f t="shared" si="2"/>
        <v>#REF!</v>
      </c>
      <c r="M42" s="63" t="e">
        <f t="shared" si="3"/>
        <v>#REF!</v>
      </c>
    </row>
    <row r="43" spans="2:13" ht="31.5">
      <c r="B43" s="165">
        <v>7021</v>
      </c>
      <c r="C43" s="64" t="s">
        <v>11</v>
      </c>
      <c r="D43" s="139" t="s">
        <v>24008</v>
      </c>
      <c r="E43" s="65" t="s">
        <v>24012</v>
      </c>
      <c r="F43" s="66" t="s">
        <v>26</v>
      </c>
      <c r="G43" s="142" t="e">
        <f>SUMIF(#REF!,D43,#REF!)</f>
        <v>#REF!</v>
      </c>
      <c r="H43" s="143" t="e">
        <f>IF(D43&lt;&gt;0,INDEX(#REF!,MATCH(D43,#REF!,0),6),0)</f>
        <v>#REF!</v>
      </c>
      <c r="I43" s="135" t="e">
        <f t="shared" si="4"/>
        <v>#REF!</v>
      </c>
      <c r="K43" s="296" t="e">
        <f t="shared" si="1"/>
        <v>#REF!</v>
      </c>
      <c r="L43" s="297" t="e">
        <f t="shared" si="2"/>
        <v>#REF!</v>
      </c>
      <c r="M43" s="63" t="e">
        <f t="shared" si="3"/>
        <v>#REF!</v>
      </c>
    </row>
    <row r="44" spans="2:13" ht="31.5">
      <c r="B44" s="165">
        <v>7017</v>
      </c>
      <c r="C44" s="64" t="s">
        <v>86</v>
      </c>
      <c r="D44" s="288" t="s">
        <v>1765</v>
      </c>
      <c r="E44" s="65" t="s">
        <v>1766</v>
      </c>
      <c r="F44" s="66" t="s">
        <v>28</v>
      </c>
      <c r="G44" s="142" t="e">
        <f>SUMIF(#REF!,D44,#REF!)</f>
        <v>#REF!</v>
      </c>
      <c r="H44" s="143" t="e">
        <f>IF(D44&lt;&gt;0,INDEX(#REF!,MATCH(D44,#REF!,0),6),0)</f>
        <v>#REF!</v>
      </c>
      <c r="I44" s="135" t="e">
        <f t="shared" si="4"/>
        <v>#REF!</v>
      </c>
      <c r="K44" s="296" t="e">
        <f t="shared" si="1"/>
        <v>#REF!</v>
      </c>
      <c r="L44" s="297" t="e">
        <f t="shared" si="2"/>
        <v>#REF!</v>
      </c>
      <c r="M44" s="63" t="e">
        <f t="shared" si="3"/>
        <v>#REF!</v>
      </c>
    </row>
    <row r="45" spans="2:13" ht="15.75">
      <c r="B45" s="165">
        <v>7015</v>
      </c>
      <c r="C45" s="64" t="s">
        <v>86</v>
      </c>
      <c r="D45" s="139" t="s">
        <v>241</v>
      </c>
      <c r="E45" s="65" t="s">
        <v>240</v>
      </c>
      <c r="F45" s="66" t="s">
        <v>26</v>
      </c>
      <c r="G45" s="142" t="e">
        <f>SUMIF(#REF!,D45,#REF!)</f>
        <v>#REF!</v>
      </c>
      <c r="H45" s="143" t="e">
        <f>IF(D45&lt;&gt;0,INDEX(#REF!,MATCH(D45,#REF!,0),6),0)</f>
        <v>#REF!</v>
      </c>
      <c r="I45" s="135" t="e">
        <f t="shared" si="4"/>
        <v>#REF!</v>
      </c>
      <c r="K45" s="296" t="e">
        <f t="shared" si="1"/>
        <v>#REF!</v>
      </c>
      <c r="L45" s="297" t="e">
        <f t="shared" si="2"/>
        <v>#REF!</v>
      </c>
      <c r="M45" s="63" t="e">
        <f t="shared" si="3"/>
        <v>#REF!</v>
      </c>
    </row>
    <row r="46" spans="2:13" ht="31.5">
      <c r="B46" s="165">
        <v>4011</v>
      </c>
      <c r="C46" s="64" t="s">
        <v>86</v>
      </c>
      <c r="D46" s="139" t="s">
        <v>1838</v>
      </c>
      <c r="E46" s="65" t="s">
        <v>1839</v>
      </c>
      <c r="F46" s="66" t="s">
        <v>28</v>
      </c>
      <c r="G46" s="142" t="e">
        <f>SUMIF(#REF!,D46,#REF!)</f>
        <v>#REF!</v>
      </c>
      <c r="H46" s="143" t="e">
        <f>IF(D46&lt;&gt;0,INDEX(#REF!,MATCH(D46,#REF!,0),6),0)</f>
        <v>#REF!</v>
      </c>
      <c r="I46" s="135" t="e">
        <f t="shared" si="4"/>
        <v>#REF!</v>
      </c>
      <c r="K46" s="296" t="e">
        <f t="shared" si="1"/>
        <v>#REF!</v>
      </c>
      <c r="L46" s="297" t="e">
        <f t="shared" si="2"/>
        <v>#REF!</v>
      </c>
      <c r="M46" s="63" t="e">
        <f t="shared" si="3"/>
        <v>#REF!</v>
      </c>
    </row>
    <row r="47" spans="2:13" ht="47.25">
      <c r="B47" s="165">
        <v>7005</v>
      </c>
      <c r="C47" s="64" t="s">
        <v>86</v>
      </c>
      <c r="D47" s="139" t="s">
        <v>411</v>
      </c>
      <c r="E47" s="65" t="s">
        <v>412</v>
      </c>
      <c r="F47" s="66" t="s">
        <v>28</v>
      </c>
      <c r="G47" s="142" t="e">
        <f>SUMIF(#REF!,D47,#REF!)</f>
        <v>#REF!</v>
      </c>
      <c r="H47" s="143" t="e">
        <f>IF(D47&lt;&gt;0,INDEX(#REF!,MATCH(D47,#REF!,0),6),0)</f>
        <v>#REF!</v>
      </c>
      <c r="I47" s="135" t="e">
        <f t="shared" si="4"/>
        <v>#REF!</v>
      </c>
      <c r="K47" s="296" t="e">
        <f t="shared" si="1"/>
        <v>#REF!</v>
      </c>
      <c r="L47" s="297" t="e">
        <f t="shared" si="2"/>
        <v>#REF!</v>
      </c>
      <c r="M47" s="63" t="e">
        <f t="shared" si="3"/>
        <v>#REF!</v>
      </c>
    </row>
    <row r="48" spans="2:13" ht="47.25">
      <c r="B48" s="165">
        <v>7019</v>
      </c>
      <c r="C48" s="64" t="s">
        <v>37</v>
      </c>
      <c r="D48" s="139">
        <v>98557</v>
      </c>
      <c r="E48" s="65" t="s">
        <v>22771</v>
      </c>
      <c r="F48" s="66" t="s">
        <v>26</v>
      </c>
      <c r="G48" s="142" t="e">
        <f>SUMIF(#REF!,D48,#REF!)</f>
        <v>#REF!</v>
      </c>
      <c r="H48" s="143" t="e">
        <f>IF(D48&lt;&gt;0,INDEX(#REF!,MATCH(D48,#REF!,0),6),0)</f>
        <v>#REF!</v>
      </c>
      <c r="I48" s="135" t="e">
        <f t="shared" si="4"/>
        <v>#REF!</v>
      </c>
      <c r="K48" s="296" t="e">
        <f t="shared" si="1"/>
        <v>#REF!</v>
      </c>
      <c r="L48" s="297" t="e">
        <f t="shared" si="2"/>
        <v>#REF!</v>
      </c>
      <c r="M48" s="63" t="e">
        <f t="shared" si="3"/>
        <v>#REF!</v>
      </c>
    </row>
    <row r="49" spans="2:13" ht="63">
      <c r="B49" s="165">
        <v>2009</v>
      </c>
      <c r="C49" s="70" t="s">
        <v>37</v>
      </c>
      <c r="D49" s="139">
        <v>102615</v>
      </c>
      <c r="E49" s="65" t="s">
        <v>12268</v>
      </c>
      <c r="F49" s="66" t="s">
        <v>24</v>
      </c>
      <c r="G49" s="142" t="e">
        <f>SUMIF(#REF!,D49,#REF!)</f>
        <v>#REF!</v>
      </c>
      <c r="H49" s="143" t="e">
        <f>IF(D49&lt;&gt;0,INDEX(#REF!,MATCH(D49,#REF!,0),6),0)</f>
        <v>#REF!</v>
      </c>
      <c r="I49" s="135" t="e">
        <f t="shared" si="4"/>
        <v>#REF!</v>
      </c>
      <c r="J49" s="132"/>
      <c r="K49" s="296" t="e">
        <f t="shared" si="1"/>
        <v>#REF!</v>
      </c>
      <c r="L49" s="297" t="e">
        <f t="shared" si="2"/>
        <v>#REF!</v>
      </c>
      <c r="M49" s="63" t="e">
        <f t="shared" si="3"/>
        <v>#REF!</v>
      </c>
    </row>
    <row r="50" spans="2:13" ht="31.5">
      <c r="B50" s="165">
        <v>6002</v>
      </c>
      <c r="C50" s="64" t="s">
        <v>22758</v>
      </c>
      <c r="D50" s="287">
        <v>5026000</v>
      </c>
      <c r="E50" s="65" t="s">
        <v>23993</v>
      </c>
      <c r="F50" s="66" t="s">
        <v>26</v>
      </c>
      <c r="G50" s="142" t="e">
        <f>SUMIF(#REF!,D50,#REF!)</f>
        <v>#REF!</v>
      </c>
      <c r="H50" s="143" t="e">
        <f>IF(D50&lt;&gt;0,INDEX(#REF!,MATCH(D50,#REF!,0),6),0)</f>
        <v>#REF!</v>
      </c>
      <c r="I50" s="135" t="e">
        <f t="shared" si="4"/>
        <v>#REF!</v>
      </c>
      <c r="K50" s="296" t="e">
        <f t="shared" si="1"/>
        <v>#REF!</v>
      </c>
      <c r="L50" s="297" t="e">
        <f t="shared" si="2"/>
        <v>#REF!</v>
      </c>
      <c r="M50" s="63" t="e">
        <f t="shared" si="3"/>
        <v>#REF!</v>
      </c>
    </row>
    <row r="51" spans="2:13" ht="31.5">
      <c r="B51" s="165">
        <v>7001</v>
      </c>
      <c r="C51" s="64" t="s">
        <v>11</v>
      </c>
      <c r="D51" s="139" t="s">
        <v>182</v>
      </c>
      <c r="E51" s="65" t="s">
        <v>24011</v>
      </c>
      <c r="F51" s="66" t="s">
        <v>23</v>
      </c>
      <c r="G51" s="142" t="e">
        <f>SUMIF(#REF!,D51,#REF!)</f>
        <v>#REF!</v>
      </c>
      <c r="H51" s="143" t="e">
        <f>IF(D51&lt;&gt;0,INDEX(#REF!,MATCH(D51,#REF!,0),6),0)</f>
        <v>#REF!</v>
      </c>
      <c r="I51" s="135" t="e">
        <f t="shared" si="4"/>
        <v>#REF!</v>
      </c>
      <c r="K51" s="296" t="e">
        <f t="shared" si="1"/>
        <v>#REF!</v>
      </c>
      <c r="L51" s="297" t="e">
        <f t="shared" si="2"/>
        <v>#REF!</v>
      </c>
      <c r="M51" s="63" t="e">
        <f t="shared" si="3"/>
        <v>#REF!</v>
      </c>
    </row>
    <row r="52" spans="2:13" ht="31.5">
      <c r="B52" s="165">
        <v>2005</v>
      </c>
      <c r="C52" s="139" t="s">
        <v>22759</v>
      </c>
      <c r="D52" s="287">
        <v>1005007</v>
      </c>
      <c r="E52" s="65" t="s">
        <v>33</v>
      </c>
      <c r="F52" s="66" t="s">
        <v>26</v>
      </c>
      <c r="G52" s="142" t="e">
        <f>SUMIF(#REF!,D52,#REF!)</f>
        <v>#REF!</v>
      </c>
      <c r="H52" s="143" t="e">
        <f>IF(D52&lt;&gt;0,INDEX(#REF!,MATCH(D52,#REF!,0),6),0)</f>
        <v>#REF!</v>
      </c>
      <c r="I52" s="135" t="e">
        <f t="shared" si="4"/>
        <v>#REF!</v>
      </c>
      <c r="K52" s="296" t="e">
        <f t="shared" si="1"/>
        <v>#REF!</v>
      </c>
      <c r="L52" s="297" t="e">
        <f t="shared" si="2"/>
        <v>#REF!</v>
      </c>
      <c r="M52" s="63" t="e">
        <f t="shared" si="3"/>
        <v>#REF!</v>
      </c>
    </row>
    <row r="53" spans="2:13" ht="47.25">
      <c r="B53" s="165">
        <v>7013</v>
      </c>
      <c r="C53" s="73" t="s">
        <v>37</v>
      </c>
      <c r="D53" s="140">
        <v>96616</v>
      </c>
      <c r="E53" s="65" t="s">
        <v>23018</v>
      </c>
      <c r="F53" s="66" t="s">
        <v>28</v>
      </c>
      <c r="G53" s="142" t="e">
        <f>SUMIF(#REF!,D53,#REF!)</f>
        <v>#REF!</v>
      </c>
      <c r="H53" s="143" t="e">
        <f>IF(D53&lt;&gt;0,INDEX(#REF!,MATCH(D53,#REF!,0),6),0)</f>
        <v>#REF!</v>
      </c>
      <c r="I53" s="135" t="e">
        <f t="shared" si="4"/>
        <v>#REF!</v>
      </c>
      <c r="K53" s="296" t="e">
        <f t="shared" si="1"/>
        <v>#REF!</v>
      </c>
      <c r="L53" s="297" t="e">
        <f t="shared" si="2"/>
        <v>#REF!</v>
      </c>
      <c r="M53" s="63" t="e">
        <f t="shared" si="3"/>
        <v>#REF!</v>
      </c>
    </row>
    <row r="54" spans="2:13" ht="31.5">
      <c r="B54" s="165">
        <v>7012</v>
      </c>
      <c r="C54" s="64" t="s">
        <v>86</v>
      </c>
      <c r="D54" s="139" t="s">
        <v>80</v>
      </c>
      <c r="E54" s="65" t="s">
        <v>81</v>
      </c>
      <c r="F54" s="66" t="s">
        <v>28</v>
      </c>
      <c r="G54" s="142" t="e">
        <f>SUMIF(#REF!,D54,#REF!)</f>
        <v>#REF!</v>
      </c>
      <c r="H54" s="143" t="e">
        <f>IF(D54&lt;&gt;0,INDEX(#REF!,MATCH(D54,#REF!,0),6),0)</f>
        <v>#REF!</v>
      </c>
      <c r="I54" s="135" t="e">
        <f t="shared" si="4"/>
        <v>#REF!</v>
      </c>
      <c r="K54" s="296" t="e">
        <f t="shared" si="1"/>
        <v>#REF!</v>
      </c>
      <c r="L54" s="297" t="e">
        <f t="shared" si="2"/>
        <v>#REF!</v>
      </c>
      <c r="M54" s="63" t="e">
        <f t="shared" si="3"/>
        <v>#REF!</v>
      </c>
    </row>
    <row r="55" spans="2:13" ht="31.5">
      <c r="B55" s="165">
        <v>7008</v>
      </c>
      <c r="C55" s="64" t="s">
        <v>86</v>
      </c>
      <c r="D55" s="139" t="s">
        <v>122</v>
      </c>
      <c r="E55" s="65" t="s">
        <v>123</v>
      </c>
      <c r="F55" s="66" t="s">
        <v>28</v>
      </c>
      <c r="G55" s="142" t="e">
        <f>SUMIF(#REF!,D55,#REF!)</f>
        <v>#REF!</v>
      </c>
      <c r="H55" s="143" t="e">
        <f>IF(D55&lt;&gt;0,INDEX(#REF!,MATCH(D55,#REF!,0),6),0)</f>
        <v>#REF!</v>
      </c>
      <c r="I55" s="135" t="e">
        <f t="shared" si="4"/>
        <v>#REF!</v>
      </c>
      <c r="K55" s="296" t="e">
        <f t="shared" si="1"/>
        <v>#REF!</v>
      </c>
      <c r="L55" s="297" t="e">
        <f t="shared" si="2"/>
        <v>#REF!</v>
      </c>
      <c r="M55" s="63" t="e">
        <f t="shared" si="3"/>
        <v>#REF!</v>
      </c>
    </row>
    <row r="56" spans="2:13" ht="47.25">
      <c r="B56" s="165">
        <v>7007</v>
      </c>
      <c r="C56" s="64" t="s">
        <v>37</v>
      </c>
      <c r="D56" s="139">
        <v>95601</v>
      </c>
      <c r="E56" s="65" t="s">
        <v>413</v>
      </c>
      <c r="F56" s="66" t="s">
        <v>24</v>
      </c>
      <c r="G56" s="142" t="e">
        <f>SUMIF(#REF!,D56,#REF!)</f>
        <v>#REF!</v>
      </c>
      <c r="H56" s="143" t="e">
        <f>IF(D56&lt;&gt;0,INDEX(#REF!,MATCH(D56,#REF!,0),6),0)</f>
        <v>#REF!</v>
      </c>
      <c r="I56" s="135" t="e">
        <f t="shared" si="4"/>
        <v>#REF!</v>
      </c>
      <c r="K56" s="296" t="e">
        <f t="shared" si="1"/>
        <v>#REF!</v>
      </c>
      <c r="L56" s="297" t="e">
        <f t="shared" si="2"/>
        <v>#REF!</v>
      </c>
      <c r="M56" s="63" t="e">
        <f t="shared" si="3"/>
        <v>#REF!</v>
      </c>
    </row>
    <row r="57" spans="2:13" ht="47.25">
      <c r="B57" s="165">
        <v>7009</v>
      </c>
      <c r="C57" s="64" t="s">
        <v>86</v>
      </c>
      <c r="D57" s="139" t="s">
        <v>7596</v>
      </c>
      <c r="E57" s="65" t="s">
        <v>7597</v>
      </c>
      <c r="F57" s="66" t="s">
        <v>26</v>
      </c>
      <c r="G57" s="142" t="e">
        <f>SUMIF(#REF!,D57,#REF!)</f>
        <v>#REF!</v>
      </c>
      <c r="H57" s="143" t="e">
        <f>IF(D57&lt;&gt;0,INDEX(#REF!,MATCH(D57,#REF!,0),6),0)</f>
        <v>#REF!</v>
      </c>
      <c r="I57" s="135" t="e">
        <f t="shared" si="4"/>
        <v>#REF!</v>
      </c>
      <c r="K57" s="296" t="e">
        <f t="shared" si="1"/>
        <v>#REF!</v>
      </c>
      <c r="L57" s="297" t="e">
        <f t="shared" si="2"/>
        <v>#REF!</v>
      </c>
      <c r="M57" s="63" t="e">
        <f t="shared" si="3"/>
        <v>#REF!</v>
      </c>
    </row>
    <row r="58" spans="2:13" ht="31.5">
      <c r="B58" s="165">
        <v>7014</v>
      </c>
      <c r="C58" s="139" t="s">
        <v>22759</v>
      </c>
      <c r="D58" s="205">
        <v>2002010</v>
      </c>
      <c r="E58" s="65" t="s">
        <v>87</v>
      </c>
      <c r="F58" s="66" t="s">
        <v>26</v>
      </c>
      <c r="G58" s="142" t="e">
        <f>SUMIF(#REF!,D58,#REF!)</f>
        <v>#REF!</v>
      </c>
      <c r="H58" s="143" t="e">
        <f>IF(D58&lt;&gt;0,INDEX(#REF!,MATCH(D58,#REF!,0),6),0)</f>
        <v>#REF!</v>
      </c>
      <c r="I58" s="135" t="e">
        <f t="shared" si="4"/>
        <v>#REF!</v>
      </c>
      <c r="K58" s="296" t="e">
        <f t="shared" si="1"/>
        <v>#REF!</v>
      </c>
      <c r="L58" s="297" t="e">
        <f t="shared" si="2"/>
        <v>#REF!</v>
      </c>
      <c r="M58" s="63" t="e">
        <f t="shared" si="3"/>
        <v>#REF!</v>
      </c>
    </row>
    <row r="59" spans="2:13" ht="31.5">
      <c r="B59" s="165">
        <v>7010</v>
      </c>
      <c r="C59" s="64" t="s">
        <v>86</v>
      </c>
      <c r="D59" s="139" t="s">
        <v>214</v>
      </c>
      <c r="E59" s="65" t="s">
        <v>215</v>
      </c>
      <c r="F59" s="66" t="s">
        <v>28</v>
      </c>
      <c r="G59" s="142" t="e">
        <f>SUMIF(#REF!,D59,#REF!)</f>
        <v>#REF!</v>
      </c>
      <c r="H59" s="143" t="e">
        <f>IF(D59&lt;&gt;0,INDEX(#REF!,MATCH(D59,#REF!,0),6),0)</f>
        <v>#REF!</v>
      </c>
      <c r="I59" s="135" t="e">
        <f t="shared" si="4"/>
        <v>#REF!</v>
      </c>
      <c r="K59" s="296" t="e">
        <f t="shared" si="1"/>
        <v>#REF!</v>
      </c>
      <c r="L59" s="297" t="e">
        <f t="shared" si="2"/>
        <v>#REF!</v>
      </c>
      <c r="M59" s="63" t="e">
        <f t="shared" si="3"/>
        <v>#REF!</v>
      </c>
    </row>
    <row r="60" spans="2:13">
      <c r="B60"/>
      <c r="C60"/>
      <c r="D60"/>
      <c r="E60"/>
      <c r="F60"/>
      <c r="G60"/>
      <c r="H60"/>
      <c r="I60"/>
      <c r="J60"/>
      <c r="K60"/>
      <c r="L60"/>
      <c r="M60"/>
    </row>
    <row r="61" spans="2:13">
      <c r="B61"/>
      <c r="C61"/>
      <c r="D61"/>
      <c r="E61"/>
      <c r="F61"/>
      <c r="G61"/>
      <c r="H61"/>
      <c r="I61"/>
      <c r="J61"/>
      <c r="K61"/>
      <c r="L61"/>
      <c r="M61"/>
    </row>
    <row r="62" spans="2:13">
      <c r="B62"/>
      <c r="C62"/>
      <c r="D62"/>
      <c r="E62"/>
      <c r="F62"/>
      <c r="G62"/>
      <c r="H62"/>
      <c r="I62"/>
      <c r="J62"/>
      <c r="K62"/>
      <c r="L62"/>
      <c r="M62"/>
    </row>
    <row r="63" spans="2:13">
      <c r="B63"/>
      <c r="C63"/>
      <c r="D63"/>
      <c r="E63"/>
      <c r="F63"/>
      <c r="G63"/>
      <c r="H63"/>
      <c r="I63"/>
      <c r="J63"/>
      <c r="K63"/>
      <c r="L63"/>
      <c r="M63"/>
    </row>
    <row r="64" spans="2:13">
      <c r="B64"/>
      <c r="C64"/>
      <c r="D64"/>
      <c r="E64"/>
      <c r="F64"/>
      <c r="G64"/>
      <c r="H64"/>
      <c r="I64"/>
      <c r="J64"/>
      <c r="K64"/>
      <c r="L64"/>
      <c r="M64"/>
    </row>
    <row r="65" spans="2:13">
      <c r="B65"/>
      <c r="C65"/>
      <c r="D65"/>
      <c r="E65"/>
      <c r="F65"/>
      <c r="G65"/>
      <c r="H65"/>
      <c r="I65"/>
      <c r="J65"/>
      <c r="K65"/>
      <c r="L65"/>
      <c r="M65"/>
    </row>
    <row r="66" spans="2:13">
      <c r="B66"/>
      <c r="C66"/>
      <c r="D66"/>
      <c r="E66"/>
      <c r="F66"/>
      <c r="G66"/>
      <c r="H66"/>
      <c r="I66"/>
      <c r="J66"/>
      <c r="K66"/>
      <c r="L66"/>
      <c r="M66"/>
    </row>
    <row r="67" spans="2:13">
      <c r="B67"/>
      <c r="C67"/>
      <c r="D67"/>
      <c r="E67"/>
      <c r="F67"/>
      <c r="G67"/>
      <c r="H67"/>
      <c r="I67"/>
      <c r="J67"/>
      <c r="K67"/>
      <c r="L67"/>
      <c r="M67"/>
    </row>
    <row r="68" spans="2:13">
      <c r="B68"/>
      <c r="C68"/>
      <c r="D68"/>
      <c r="E68"/>
      <c r="F68"/>
      <c r="G68"/>
      <c r="H68"/>
      <c r="I68"/>
      <c r="J68"/>
      <c r="K68"/>
      <c r="L68"/>
      <c r="M68"/>
    </row>
    <row r="69" spans="2:13">
      <c r="B69"/>
      <c r="C69"/>
      <c r="D69"/>
      <c r="E69"/>
      <c r="F69"/>
      <c r="G69"/>
      <c r="H69"/>
      <c r="I69"/>
      <c r="J69"/>
      <c r="K69"/>
      <c r="L69"/>
      <c r="M69"/>
    </row>
    <row r="70" spans="2:13">
      <c r="B70"/>
      <c r="C70"/>
      <c r="D70"/>
      <c r="E70"/>
      <c r="F70"/>
      <c r="G70"/>
      <c r="H70"/>
      <c r="I70"/>
      <c r="J70"/>
      <c r="K70"/>
      <c r="L70"/>
      <c r="M70"/>
    </row>
    <row r="71" spans="2:13">
      <c r="B71"/>
      <c r="C71"/>
      <c r="D71"/>
      <c r="E71"/>
      <c r="F71"/>
      <c r="G71"/>
      <c r="H71"/>
      <c r="I71"/>
      <c r="J71"/>
      <c r="K71"/>
      <c r="L71"/>
      <c r="M71"/>
    </row>
    <row r="72" spans="2:13">
      <c r="B72"/>
      <c r="C72"/>
      <c r="D72"/>
      <c r="E72"/>
      <c r="F72"/>
      <c r="G72"/>
      <c r="H72"/>
      <c r="I72"/>
      <c r="J72"/>
      <c r="K72"/>
      <c r="L72"/>
      <c r="M72"/>
    </row>
    <row r="73" spans="2:13">
      <c r="B73"/>
      <c r="C73"/>
      <c r="D73"/>
      <c r="E73"/>
      <c r="F73"/>
      <c r="G73"/>
      <c r="H73"/>
      <c r="I73"/>
      <c r="J73"/>
      <c r="K73"/>
      <c r="L73"/>
      <c r="M73"/>
    </row>
    <row r="74" spans="2:13">
      <c r="B74"/>
      <c r="C74"/>
      <c r="D74"/>
      <c r="E74"/>
      <c r="F74"/>
      <c r="G74"/>
      <c r="H74"/>
      <c r="I74"/>
      <c r="J74"/>
      <c r="K74"/>
      <c r="L74"/>
      <c r="M74"/>
    </row>
    <row r="75" spans="2:13">
      <c r="B75"/>
      <c r="C75"/>
      <c r="D75"/>
      <c r="E75"/>
      <c r="F75"/>
      <c r="G75"/>
      <c r="H75"/>
      <c r="I75"/>
      <c r="J75"/>
      <c r="K75"/>
      <c r="L75"/>
      <c r="M75"/>
    </row>
    <row r="76" spans="2:13">
      <c r="B76"/>
      <c r="C76"/>
      <c r="D76"/>
      <c r="E76"/>
      <c r="F76"/>
      <c r="G76"/>
      <c r="H76"/>
      <c r="I76"/>
      <c r="J76"/>
      <c r="K76"/>
      <c r="L76"/>
      <c r="M76"/>
    </row>
    <row r="77" spans="2:13">
      <c r="B77"/>
      <c r="C77"/>
      <c r="D77"/>
      <c r="E77"/>
      <c r="F77"/>
      <c r="G77"/>
      <c r="H77"/>
      <c r="I77"/>
      <c r="K77" s="53"/>
      <c r="L77" s="53"/>
      <c r="M77" s="53"/>
    </row>
    <row r="78" spans="2:13">
      <c r="B78"/>
      <c r="C78"/>
      <c r="D78"/>
      <c r="E78"/>
      <c r="F78"/>
      <c r="G78"/>
      <c r="H78"/>
      <c r="I78"/>
      <c r="K78" s="53"/>
      <c r="L78" s="53"/>
      <c r="M78" s="53"/>
    </row>
    <row r="79" spans="2:13">
      <c r="B79"/>
      <c r="C79"/>
      <c r="D79"/>
      <c r="E79"/>
      <c r="F79"/>
      <c r="G79"/>
      <c r="H79"/>
      <c r="I79"/>
      <c r="K79" s="53"/>
      <c r="L79" s="53"/>
      <c r="M79" s="53"/>
    </row>
    <row r="80" spans="2:13">
      <c r="B80"/>
      <c r="C80"/>
      <c r="D80"/>
      <c r="E80"/>
      <c r="F80"/>
      <c r="G80"/>
      <c r="H80"/>
      <c r="I80"/>
      <c r="K80" s="53"/>
      <c r="L80" s="53"/>
      <c r="M80" s="53"/>
    </row>
    <row r="81" spans="2:13">
      <c r="B81"/>
      <c r="C81"/>
      <c r="D81"/>
      <c r="E81"/>
      <c r="F81"/>
      <c r="G81"/>
      <c r="H81"/>
      <c r="I81"/>
      <c r="K81" s="53"/>
      <c r="L81" s="53"/>
      <c r="M81" s="53"/>
    </row>
    <row r="82" spans="2:13">
      <c r="B82"/>
      <c r="C82"/>
      <c r="D82"/>
      <c r="E82"/>
      <c r="F82"/>
      <c r="G82"/>
      <c r="H82"/>
      <c r="I82"/>
      <c r="K82" s="53"/>
      <c r="L82" s="53"/>
      <c r="M82" s="53"/>
    </row>
    <row r="83" spans="2:13">
      <c r="B83"/>
      <c r="C83"/>
      <c r="D83"/>
      <c r="E83"/>
      <c r="F83"/>
      <c r="G83"/>
      <c r="H83"/>
      <c r="I83"/>
      <c r="K83" s="53"/>
      <c r="L83" s="53"/>
      <c r="M83" s="53"/>
    </row>
    <row r="84" spans="2:13">
      <c r="B84"/>
      <c r="C84"/>
      <c r="D84"/>
      <c r="E84"/>
      <c r="F84"/>
      <c r="G84"/>
      <c r="H84"/>
      <c r="I84"/>
      <c r="K84" s="53"/>
      <c r="L84" s="53"/>
      <c r="M84" s="53"/>
    </row>
    <row r="85" spans="2:13">
      <c r="B85"/>
      <c r="C85"/>
      <c r="D85"/>
      <c r="E85"/>
      <c r="F85"/>
      <c r="G85"/>
      <c r="H85"/>
      <c r="I85"/>
      <c r="K85" s="53"/>
      <c r="L85" s="53"/>
      <c r="M85" s="53"/>
    </row>
    <row r="86" spans="2:13">
      <c r="B86"/>
      <c r="C86"/>
      <c r="D86"/>
      <c r="E86"/>
      <c r="F86"/>
      <c r="G86"/>
      <c r="H86"/>
      <c r="I86"/>
      <c r="K86" s="53"/>
      <c r="L86" s="53"/>
      <c r="M86" s="53"/>
    </row>
    <row r="87" spans="2:13">
      <c r="B87"/>
      <c r="C87"/>
      <c r="D87"/>
      <c r="E87"/>
      <c r="F87"/>
      <c r="G87"/>
      <c r="H87"/>
      <c r="I87"/>
      <c r="K87" s="53"/>
      <c r="L87" s="53"/>
      <c r="M87" s="53"/>
    </row>
    <row r="88" spans="2:13">
      <c r="B88"/>
      <c r="C88"/>
      <c r="D88"/>
      <c r="E88"/>
      <c r="F88"/>
      <c r="G88"/>
      <c r="H88"/>
      <c r="I88"/>
      <c r="K88" s="53"/>
      <c r="L88" s="53"/>
      <c r="M88" s="53"/>
    </row>
    <row r="89" spans="2:13">
      <c r="B89"/>
      <c r="C89"/>
      <c r="D89"/>
      <c r="E89"/>
      <c r="F89"/>
      <c r="G89"/>
      <c r="H89"/>
      <c r="I89"/>
      <c r="K89" s="53"/>
      <c r="L89" s="53"/>
      <c r="M89" s="53"/>
    </row>
    <row r="90" spans="2:13">
      <c r="B90"/>
      <c r="C90"/>
      <c r="D90"/>
      <c r="E90"/>
      <c r="F90"/>
      <c r="G90"/>
      <c r="H90"/>
      <c r="I90"/>
      <c r="K90" s="53"/>
      <c r="L90" s="53"/>
      <c r="M90" s="53"/>
    </row>
    <row r="91" spans="2:13">
      <c r="B91"/>
      <c r="C91"/>
      <c r="D91"/>
      <c r="E91"/>
      <c r="F91"/>
      <c r="G91"/>
      <c r="H91"/>
      <c r="I91"/>
      <c r="K91" s="53"/>
      <c r="L91" s="53"/>
      <c r="M91" s="53"/>
    </row>
    <row r="92" spans="2:13">
      <c r="B92"/>
      <c r="C92"/>
      <c r="D92"/>
      <c r="E92"/>
      <c r="F92"/>
      <c r="G92"/>
      <c r="H92"/>
      <c r="I92"/>
      <c r="K92" s="53"/>
      <c r="L92" s="53"/>
      <c r="M92" s="53"/>
    </row>
    <row r="93" spans="2:13">
      <c r="B93"/>
      <c r="C93"/>
      <c r="D93"/>
      <c r="E93"/>
      <c r="F93"/>
      <c r="G93"/>
      <c r="H93"/>
      <c r="I93"/>
      <c r="K93" s="53"/>
      <c r="L93" s="53"/>
      <c r="M93" s="53"/>
    </row>
    <row r="94" spans="2:13">
      <c r="B94"/>
      <c r="C94"/>
      <c r="D94"/>
      <c r="E94"/>
      <c r="F94"/>
      <c r="G94"/>
      <c r="H94"/>
      <c r="I94"/>
      <c r="K94" s="53"/>
      <c r="L94" s="53"/>
      <c r="M94" s="53"/>
    </row>
    <row r="95" spans="2:13">
      <c r="B95"/>
      <c r="C95"/>
      <c r="D95"/>
      <c r="E95"/>
      <c r="F95"/>
      <c r="G95"/>
      <c r="H95"/>
      <c r="I95"/>
      <c r="K95" s="53"/>
      <c r="L95" s="53"/>
      <c r="M95" s="53"/>
    </row>
    <row r="96" spans="2:13">
      <c r="B96"/>
      <c r="C96"/>
      <c r="D96"/>
      <c r="E96"/>
      <c r="F96"/>
      <c r="G96"/>
      <c r="H96"/>
      <c r="I96"/>
      <c r="K96" s="53"/>
      <c r="L96" s="53"/>
      <c r="M96" s="53"/>
    </row>
    <row r="97" spans="2:13">
      <c r="B97"/>
      <c r="C97"/>
      <c r="D97"/>
      <c r="E97"/>
      <c r="F97"/>
      <c r="G97"/>
      <c r="H97"/>
      <c r="I97"/>
      <c r="K97" s="53"/>
      <c r="L97" s="53"/>
      <c r="M97" s="53"/>
    </row>
    <row r="98" spans="2:13">
      <c r="B98"/>
      <c r="C98"/>
      <c r="D98"/>
      <c r="E98"/>
      <c r="F98"/>
      <c r="G98"/>
      <c r="H98"/>
      <c r="I98"/>
      <c r="K98" s="53"/>
      <c r="L98" s="53"/>
      <c r="M98" s="53"/>
    </row>
    <row r="99" spans="2:13">
      <c r="B99"/>
      <c r="C99"/>
      <c r="D99"/>
      <c r="E99"/>
      <c r="F99"/>
      <c r="G99"/>
      <c r="H99"/>
      <c r="I99"/>
      <c r="K99" s="53"/>
      <c r="L99" s="53"/>
      <c r="M99" s="53"/>
    </row>
    <row r="100" spans="2:13">
      <c r="B100"/>
      <c r="C100"/>
      <c r="D100"/>
      <c r="E100"/>
      <c r="F100"/>
      <c r="G100"/>
      <c r="H100"/>
      <c r="I100"/>
      <c r="K100" s="53"/>
      <c r="L100" s="53"/>
      <c r="M100" s="53"/>
    </row>
    <row r="101" spans="2:13">
      <c r="B101"/>
      <c r="C101"/>
      <c r="D101"/>
      <c r="E101"/>
      <c r="F101"/>
      <c r="G101"/>
      <c r="H101"/>
      <c r="I101"/>
      <c r="K101" s="53"/>
      <c r="L101" s="53"/>
      <c r="M101" s="53"/>
    </row>
    <row r="102" spans="2:13">
      <c r="B102"/>
      <c r="C102"/>
      <c r="D102"/>
      <c r="E102"/>
      <c r="F102"/>
      <c r="G102"/>
      <c r="H102"/>
      <c r="I102"/>
      <c r="K102" s="53"/>
      <c r="L102" s="53"/>
      <c r="M102" s="53"/>
    </row>
    <row r="103" spans="2:13">
      <c r="B103"/>
      <c r="C103"/>
      <c r="D103"/>
      <c r="E103"/>
      <c r="F103"/>
      <c r="G103"/>
      <c r="H103"/>
      <c r="I103"/>
      <c r="K103" s="53"/>
      <c r="L103" s="53"/>
      <c r="M103" s="53"/>
    </row>
    <row r="104" spans="2:13">
      <c r="B104"/>
      <c r="C104"/>
      <c r="D104"/>
      <c r="E104"/>
      <c r="F104"/>
      <c r="G104"/>
      <c r="H104"/>
      <c r="I104"/>
      <c r="K104" s="53"/>
      <c r="L104" s="53"/>
      <c r="M104" s="53"/>
    </row>
    <row r="105" spans="2:13">
      <c r="B105"/>
      <c r="C105"/>
      <c r="D105"/>
      <c r="E105"/>
      <c r="F105"/>
      <c r="G105"/>
      <c r="H105"/>
      <c r="I105"/>
      <c r="K105" s="53"/>
      <c r="L105" s="53"/>
      <c r="M105" s="53"/>
    </row>
    <row r="106" spans="2:13">
      <c r="B106"/>
      <c r="C106"/>
      <c r="D106"/>
      <c r="E106"/>
      <c r="F106"/>
      <c r="G106"/>
      <c r="H106"/>
      <c r="I106"/>
      <c r="K106" s="53"/>
      <c r="L106" s="53"/>
      <c r="M106" s="53"/>
    </row>
    <row r="107" spans="2:13">
      <c r="B107"/>
      <c r="C107"/>
      <c r="D107"/>
      <c r="E107"/>
      <c r="F107"/>
      <c r="G107"/>
      <c r="H107"/>
      <c r="I107"/>
      <c r="K107" s="53"/>
      <c r="L107" s="53"/>
      <c r="M107" s="53"/>
    </row>
    <row r="108" spans="2:13">
      <c r="B108"/>
      <c r="C108"/>
      <c r="D108"/>
      <c r="E108"/>
      <c r="F108"/>
      <c r="G108"/>
      <c r="H108"/>
      <c r="I108"/>
      <c r="K108" s="53"/>
      <c r="L108" s="53"/>
      <c r="M108" s="53"/>
    </row>
    <row r="109" spans="2:13">
      <c r="B109"/>
      <c r="C109"/>
      <c r="D109"/>
      <c r="E109"/>
      <c r="F109"/>
      <c r="G109"/>
      <c r="H109"/>
      <c r="I109"/>
      <c r="K109" s="53"/>
      <c r="L109" s="53"/>
      <c r="M109" s="53"/>
    </row>
    <row r="110" spans="2:13">
      <c r="B110"/>
      <c r="C110"/>
      <c r="D110"/>
      <c r="E110"/>
      <c r="F110"/>
      <c r="G110"/>
      <c r="H110"/>
      <c r="I110"/>
      <c r="K110" s="53"/>
      <c r="L110" s="53"/>
      <c r="M110" s="53"/>
    </row>
    <row r="111" spans="2:13">
      <c r="B111"/>
      <c r="C111"/>
      <c r="D111"/>
      <c r="E111"/>
      <c r="F111"/>
      <c r="G111"/>
      <c r="H111"/>
      <c r="I111"/>
      <c r="K111" s="53"/>
      <c r="L111" s="53"/>
      <c r="M111" s="53"/>
    </row>
    <row r="112" spans="2:13">
      <c r="B112"/>
      <c r="C112"/>
      <c r="D112"/>
      <c r="E112"/>
      <c r="F112"/>
      <c r="G112"/>
      <c r="H112"/>
      <c r="I112"/>
      <c r="K112" s="53"/>
      <c r="L112" s="53"/>
      <c r="M112" s="53"/>
    </row>
    <row r="113" spans="2:13">
      <c r="B113"/>
      <c r="C113"/>
      <c r="D113"/>
      <c r="E113"/>
      <c r="F113"/>
      <c r="G113"/>
      <c r="H113"/>
      <c r="I113"/>
      <c r="K113" s="53"/>
      <c r="L113" s="53"/>
      <c r="M113" s="53"/>
    </row>
    <row r="114" spans="2:13">
      <c r="B114"/>
      <c r="C114"/>
      <c r="D114"/>
      <c r="E114"/>
      <c r="F114"/>
      <c r="G114"/>
      <c r="H114"/>
      <c r="I114"/>
      <c r="K114" s="53"/>
      <c r="L114" s="53"/>
      <c r="M114" s="53"/>
    </row>
    <row r="115" spans="2:13">
      <c r="B115"/>
      <c r="C115"/>
      <c r="D115"/>
      <c r="E115"/>
      <c r="F115"/>
      <c r="G115"/>
      <c r="H115"/>
      <c r="I115"/>
      <c r="K115" s="53"/>
      <c r="L115" s="53"/>
      <c r="M115" s="53"/>
    </row>
    <row r="116" spans="2:13">
      <c r="B116"/>
      <c r="C116"/>
      <c r="D116"/>
      <c r="E116"/>
      <c r="F116"/>
      <c r="G116"/>
      <c r="H116"/>
      <c r="I116"/>
      <c r="K116" s="53"/>
      <c r="L116" s="53"/>
      <c r="M116" s="53"/>
    </row>
    <row r="117" spans="2:13">
      <c r="B117"/>
      <c r="C117"/>
      <c r="D117"/>
      <c r="E117"/>
      <c r="F117"/>
      <c r="G117"/>
      <c r="H117"/>
      <c r="I117"/>
      <c r="K117" s="53"/>
      <c r="L117" s="53"/>
      <c r="M117" s="53"/>
    </row>
    <row r="118" spans="2:13">
      <c r="B118"/>
      <c r="C118"/>
      <c r="D118"/>
      <c r="E118"/>
      <c r="F118"/>
      <c r="G118"/>
      <c r="H118"/>
      <c r="I118"/>
      <c r="K118" s="53"/>
      <c r="L118" s="53"/>
      <c r="M118" s="53"/>
    </row>
    <row r="119" spans="2:13">
      <c r="B119"/>
      <c r="C119"/>
      <c r="D119"/>
      <c r="E119"/>
      <c r="F119"/>
      <c r="G119"/>
      <c r="H119"/>
      <c r="I119"/>
      <c r="K119" s="53"/>
      <c r="L119" s="53"/>
      <c r="M119" s="53"/>
    </row>
    <row r="120" spans="2:13">
      <c r="B120"/>
      <c r="C120"/>
      <c r="D120"/>
      <c r="E120"/>
      <c r="F120"/>
      <c r="G120"/>
      <c r="H120"/>
      <c r="I120"/>
      <c r="K120" s="53"/>
      <c r="L120" s="53"/>
      <c r="M120" s="53"/>
    </row>
    <row r="121" spans="2:13">
      <c r="B121"/>
      <c r="C121"/>
      <c r="D121"/>
      <c r="E121"/>
      <c r="F121"/>
      <c r="G121"/>
      <c r="H121"/>
      <c r="I121"/>
      <c r="K121" s="53"/>
      <c r="L121" s="53"/>
      <c r="M121" s="53"/>
    </row>
    <row r="122" spans="2:13">
      <c r="B122"/>
      <c r="C122"/>
      <c r="D122"/>
      <c r="E122"/>
      <c r="F122"/>
      <c r="G122"/>
      <c r="H122"/>
      <c r="I122"/>
      <c r="K122" s="53"/>
      <c r="L122" s="53"/>
      <c r="M122" s="53"/>
    </row>
    <row r="123" spans="2:13">
      <c r="B123"/>
      <c r="C123"/>
      <c r="D123"/>
      <c r="E123"/>
      <c r="F123"/>
      <c r="G123"/>
      <c r="H123"/>
      <c r="I123"/>
      <c r="K123" s="53"/>
      <c r="L123" s="53"/>
      <c r="M123" s="53"/>
    </row>
    <row r="124" spans="2:13">
      <c r="B124"/>
      <c r="C124"/>
      <c r="D124"/>
      <c r="E124"/>
      <c r="F124"/>
      <c r="G124"/>
      <c r="H124"/>
      <c r="I124"/>
      <c r="K124" s="53"/>
      <c r="L124" s="53"/>
      <c r="M124" s="53"/>
    </row>
    <row r="125" spans="2:13">
      <c r="B125"/>
      <c r="C125"/>
      <c r="D125"/>
      <c r="E125"/>
      <c r="F125"/>
      <c r="G125"/>
      <c r="H125"/>
      <c r="I125"/>
      <c r="K125" s="53"/>
      <c r="L125" s="53"/>
      <c r="M125" s="53"/>
    </row>
    <row r="126" spans="2:13">
      <c r="B126"/>
      <c r="C126"/>
      <c r="D126"/>
      <c r="E126"/>
      <c r="F126"/>
      <c r="G126"/>
      <c r="H126"/>
      <c r="I126"/>
      <c r="K126" s="53"/>
      <c r="L126" s="53"/>
      <c r="M126" s="53"/>
    </row>
  </sheetData>
  <autoFilter ref="B2:M59" xr:uid="{00000000-0009-0000-0000-000009000000}">
    <sortState xmlns:xlrd2="http://schemas.microsoft.com/office/spreadsheetml/2017/richdata2" ref="B3:M59">
      <sortCondition descending="1" ref="I2:I59"/>
    </sortState>
  </autoFilter>
  <sortState xmlns:xlrd2="http://schemas.microsoft.com/office/spreadsheetml/2017/richdata2" ref="B2:I126">
    <sortCondition descending="1" ref="I2:I126"/>
  </sortState>
  <conditionalFormatting sqref="D127:D1048576 D2">
    <cfRule type="duplicateValues" dxfId="16" priority="1"/>
  </conditionalFormatting>
  <conditionalFormatting sqref="D127:D1048576">
    <cfRule type="duplicateValues" dxfId="15" priority="5"/>
  </conditionalFormatting>
  <conditionalFormatting sqref="M3:M59">
    <cfRule type="cellIs" dxfId="14" priority="2" operator="equal">
      <formula>"C"</formula>
    </cfRule>
    <cfRule type="cellIs" dxfId="13" priority="3" operator="equal">
      <formula>"B"</formula>
    </cfRule>
    <cfRule type="cellIs" dxfId="12" priority="4" operator="equal">
      <formula>"A"</formula>
    </cfRule>
  </conditionalFormatting>
  <pageMargins left="0.511811024" right="0.511811024" top="0.78740157499999996" bottom="0.78740157499999996" header="0.31496062000000002" footer="0.31496062000000002"/>
  <pageSetup paperSize="9" scale="43" orientation="portrait" r:id="rId1"/>
  <colBreaks count="1" manualBreakCount="1">
    <brk id="13"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4">
    <pageSetUpPr fitToPage="1"/>
  </sheetPr>
  <dimension ref="A1:M326"/>
  <sheetViews>
    <sheetView view="pageBreakPreview" zoomScale="85" zoomScaleNormal="100" zoomScaleSheetLayoutView="85" workbookViewId="0"/>
  </sheetViews>
  <sheetFormatPr defaultColWidth="9.140625" defaultRowHeight="15.75"/>
  <cols>
    <col min="1" max="1" width="13.28515625" style="1" bestFit="1" customWidth="1"/>
    <col min="2" max="2" width="97.140625" style="6" customWidth="1"/>
    <col min="3" max="3" width="8.85546875" style="21" bestFit="1" customWidth="1"/>
    <col min="4" max="4" width="11.28515625" style="317" customWidth="1"/>
    <col min="5" max="5" width="13.85546875" style="23" customWidth="1"/>
    <col min="6" max="6" width="15.7109375" style="24" customWidth="1"/>
    <col min="7" max="7" width="17.85546875" style="24" customWidth="1"/>
    <col min="8" max="8" width="17.85546875" style="24" bestFit="1" customWidth="1"/>
    <col min="9" max="9" width="2.5703125" style="2" hidden="1" customWidth="1"/>
    <col min="10" max="10" width="8.28515625" style="30" hidden="1" customWidth="1"/>
    <col min="11" max="11" width="3.7109375" style="41" customWidth="1"/>
    <col min="12" max="12" width="12.42578125" style="3" bestFit="1" customWidth="1"/>
    <col min="13" max="16384" width="9.140625" style="3"/>
  </cols>
  <sheetData>
    <row r="1" spans="1:13" ht="20.25">
      <c r="A1" s="16" t="s">
        <v>1</v>
      </c>
      <c r="B1" s="26"/>
      <c r="C1" s="7"/>
      <c r="D1" s="7"/>
      <c r="E1" s="299"/>
      <c r="F1" s="19"/>
      <c r="G1" s="67"/>
      <c r="H1" s="19"/>
      <c r="I1" s="19"/>
      <c r="J1" s="11"/>
      <c r="K1" s="14"/>
    </row>
    <row r="2" spans="1:13" ht="20.25">
      <c r="A2" s="15" t="s">
        <v>2</v>
      </c>
      <c r="B2" s="127" t="str">
        <f>'Plan. Orçamentária'!E2</f>
        <v>AMPLIAÇÃO DO CEI RITA DE CÁSSIA GOMES DENIG</v>
      </c>
      <c r="C2"/>
      <c r="D2"/>
      <c r="E2" s="120"/>
      <c r="F2"/>
      <c r="G2"/>
      <c r="H2"/>
      <c r="I2"/>
      <c r="J2" s="12"/>
      <c r="K2" s="3"/>
    </row>
    <row r="3" spans="1:13" ht="20.25">
      <c r="A3" s="15" t="s">
        <v>3</v>
      </c>
      <c r="B3" s="19" t="str">
        <f>'Plan. Orçamentária'!E3</f>
        <v>RUA DR. LOURENÇO DE SÁ ALBUQUERQUE, 70 - JARDIM BRASIL - ATIBAIA SP</v>
      </c>
      <c r="C3"/>
      <c r="D3"/>
      <c r="E3" s="120"/>
      <c r="F3"/>
      <c r="G3"/>
      <c r="H3"/>
      <c r="I3"/>
      <c r="J3" s="13"/>
      <c r="K3" s="2"/>
    </row>
    <row r="4" spans="1:13" ht="20.25">
      <c r="A4" s="16"/>
      <c r="B4" s="19" t="str">
        <f>'Plan. Orçamentária'!E4</f>
        <v>SINAPI - MAR.2025, CDHU - FEV.2025 (197), SIURB EDIFICAÇÕES - JAN. 2025, SIURB INFRAESTRUTURA URBANA - JAN. 2025, FDE -JAN.2025, SICRO NOVO - JAN. 2025 - TODOS ONERADOS</v>
      </c>
      <c r="C4"/>
      <c r="D4"/>
      <c r="E4" s="120"/>
      <c r="F4"/>
      <c r="G4"/>
      <c r="H4"/>
      <c r="I4"/>
      <c r="J4" s="12"/>
      <c r="K4" s="3"/>
    </row>
    <row r="5" spans="1:13" ht="20.25">
      <c r="A5" s="16"/>
      <c r="B5" s="19" t="str">
        <f>'Plan. Orçamentária'!E5</f>
        <v>LEIS SOCIAIS SINAPI - 115,54% - CDHU 128,23% - FDE 122% - SIURB EDIF - 156,70%</v>
      </c>
      <c r="C5"/>
      <c r="D5"/>
      <c r="E5" s="120"/>
      <c r="F5"/>
      <c r="G5"/>
      <c r="H5"/>
      <c r="I5"/>
      <c r="J5" s="12"/>
      <c r="K5" s="3"/>
    </row>
    <row r="6" spans="1:13" ht="15" customHeight="1">
      <c r="A6"/>
      <c r="B6"/>
      <c r="C6"/>
      <c r="D6" s="301"/>
      <c r="E6"/>
      <c r="F6"/>
      <c r="G6"/>
      <c r="H6"/>
      <c r="I6" s="27"/>
      <c r="J6" s="46"/>
      <c r="K6" s="40"/>
    </row>
    <row r="7" spans="1:13" ht="33.950000000000003" customHeight="1">
      <c r="A7" s="300"/>
      <c r="B7" s="581" t="s">
        <v>22923</v>
      </c>
      <c r="C7" s="581"/>
      <c r="D7" s="581"/>
      <c r="E7" s="581"/>
      <c r="F7" s="581"/>
      <c r="G7" s="581"/>
      <c r="H7" s="300"/>
      <c r="I7" s="27"/>
      <c r="J7" s="46"/>
      <c r="K7" s="42"/>
    </row>
    <row r="8" spans="1:13" ht="15" customHeight="1">
      <c r="A8"/>
      <c r="B8"/>
      <c r="C8"/>
      <c r="D8" s="301"/>
      <c r="E8"/>
      <c r="F8"/>
      <c r="G8"/>
      <c r="H8"/>
      <c r="I8" s="27"/>
      <c r="J8" s="46"/>
      <c r="K8" s="40"/>
    </row>
    <row r="9" spans="1:13" ht="15" customHeight="1">
      <c r="A9" s="17"/>
      <c r="B9"/>
      <c r="D9" s="665" t="s">
        <v>50</v>
      </c>
      <c r="E9" s="666"/>
      <c r="F9" s="666"/>
      <c r="G9" s="667"/>
      <c r="H9" s="18"/>
      <c r="I9" s="27"/>
      <c r="J9" s="46"/>
      <c r="K9" s="40"/>
    </row>
    <row r="10" spans="1:13" s="4" customFormat="1" ht="15" customHeight="1">
      <c r="A10" s="657" t="s">
        <v>72</v>
      </c>
      <c r="B10" s="657" t="s">
        <v>24014</v>
      </c>
      <c r="C10" s="657" t="s">
        <v>56</v>
      </c>
      <c r="D10" s="568" t="s">
        <v>0</v>
      </c>
      <c r="E10" s="568"/>
      <c r="F10" s="568"/>
      <c r="G10" s="568" t="e">
        <f>#REF!</f>
        <v>#REF!</v>
      </c>
      <c r="H10" s="664" t="s">
        <v>24016</v>
      </c>
      <c r="I10" s="27"/>
      <c r="J10" s="46"/>
      <c r="K10" s="40"/>
    </row>
    <row r="11" spans="1:13" s="4" customFormat="1">
      <c r="A11" s="657"/>
      <c r="B11" s="657"/>
      <c r="C11" s="657"/>
      <c r="D11" s="568"/>
      <c r="E11" s="568"/>
      <c r="F11" s="568"/>
      <c r="G11" s="568"/>
      <c r="H11" s="568"/>
      <c r="I11" s="60"/>
      <c r="J11" s="61"/>
      <c r="K11" s="40"/>
    </row>
    <row r="12" spans="1:13" s="20" customFormat="1" ht="32.450000000000003" customHeight="1">
      <c r="A12" s="657"/>
      <c r="B12" s="657"/>
      <c r="C12" s="657"/>
      <c r="D12" s="302" t="s">
        <v>49</v>
      </c>
      <c r="E12" s="154" t="s">
        <v>55</v>
      </c>
      <c r="F12" s="154" t="s">
        <v>42</v>
      </c>
      <c r="G12" s="154" t="s">
        <v>52</v>
      </c>
      <c r="H12" s="154" t="s">
        <v>24015</v>
      </c>
      <c r="I12" s="60"/>
      <c r="J12" s="61"/>
      <c r="K12" s="43"/>
    </row>
    <row r="13" spans="1:13" s="21" customFormat="1" ht="36.950000000000003" customHeight="1">
      <c r="A13" s="320">
        <f>'CURVA ABC'!B3</f>
        <v>4007</v>
      </c>
      <c r="B13" s="304" t="str">
        <f>'CURVA ABC'!E3</f>
        <v>Armadura em tela soldada de aço</v>
      </c>
      <c r="C13" s="304" t="str">
        <f>'CURVA ABC'!F3</f>
        <v>KG</v>
      </c>
      <c r="D13" s="305" t="e">
        <f>'CURVA ABC'!G3</f>
        <v>#REF!</v>
      </c>
      <c r="E13" s="72" t="e">
        <f>VLOOKUP('CURVA ABC'!B3,#REF!,7,FALSE)</f>
        <v>#REF!</v>
      </c>
      <c r="F13" s="306" t="e">
        <f>'CURVA ABC'!H3</f>
        <v>#REF!</v>
      </c>
      <c r="G13" s="306" t="e">
        <f>'CURVA ABC'!I3</f>
        <v>#REF!</v>
      </c>
      <c r="H13" s="307" t="e">
        <f>IF(G13/$G$10&gt;0.0399,D13/2,0)</f>
        <v>#REF!</v>
      </c>
      <c r="I13" s="308"/>
      <c r="J13" s="36">
        <f t="shared" ref="J13:J80" si="0">IFERROR(G13/$G$10,0)</f>
        <v>0</v>
      </c>
      <c r="L13" s="309" t="e">
        <f>'CURVA ABC'!K3</f>
        <v>#REF!</v>
      </c>
      <c r="M13" s="310"/>
    </row>
    <row r="14" spans="1:13" s="21" customFormat="1" ht="36.950000000000003" customHeight="1">
      <c r="A14" s="303">
        <f>'CURVA ABC'!B4</f>
        <v>4008</v>
      </c>
      <c r="B14" s="304" t="str">
        <f>'CURVA ABC'!E4</f>
        <v>Concreto usinado, fck = 20 MPa - para bombeamento</v>
      </c>
      <c r="C14" s="304" t="str">
        <f>'CURVA ABC'!F4</f>
        <v>M3</v>
      </c>
      <c r="D14" s="305" t="e">
        <f>'CURVA ABC'!G4</f>
        <v>#REF!</v>
      </c>
      <c r="E14" s="72" t="e">
        <f>'CURVA ABC'!H4</f>
        <v>#REF!</v>
      </c>
      <c r="F14" s="306" t="e">
        <f>'CURVA ABC'!H4</f>
        <v>#REF!</v>
      </c>
      <c r="G14" s="306" t="e">
        <f>'CURVA ABC'!I4</f>
        <v>#REF!</v>
      </c>
      <c r="H14" s="307" t="e">
        <f t="shared" ref="H14:H20" si="1">IF(G14/$G$10&gt;0.0399,D14/2,0)</f>
        <v>#REF!</v>
      </c>
      <c r="I14" s="308"/>
      <c r="J14" s="36">
        <f t="shared" si="0"/>
        <v>0</v>
      </c>
      <c r="L14" s="309" t="e">
        <f>'CURVA ABC'!K4</f>
        <v>#REF!</v>
      </c>
      <c r="M14" s="310"/>
    </row>
    <row r="15" spans="1:13" s="21" customFormat="1" ht="36.950000000000003" customHeight="1">
      <c r="A15" s="303">
        <f>'CURVA ABC'!B5</f>
        <v>4012</v>
      </c>
      <c r="B15" s="304" t="str">
        <f>'CURVA ABC'!E5</f>
        <v>PINTURA DE PISO COM TINTA ACRÍLICA, APLICAÇÃO MANUAL, 3 DEMÃOS, INCLUSO FUNDO PREPARADOR. AF_05/2021</v>
      </c>
      <c r="C15" s="304" t="str">
        <f>'CURVA ABC'!F5</f>
        <v>M2</v>
      </c>
      <c r="D15" s="305" t="e">
        <f>'CURVA ABC'!G5</f>
        <v>#REF!</v>
      </c>
      <c r="E15" s="72" t="e">
        <f>'CURVA ABC'!H5</f>
        <v>#REF!</v>
      </c>
      <c r="F15" s="306" t="e">
        <f>'CURVA ABC'!H5</f>
        <v>#REF!</v>
      </c>
      <c r="G15" s="306" t="e">
        <f>'CURVA ABC'!I5</f>
        <v>#REF!</v>
      </c>
      <c r="H15" s="307" t="e">
        <f t="shared" si="1"/>
        <v>#REF!</v>
      </c>
      <c r="I15" s="308"/>
      <c r="J15" s="36">
        <f t="shared" si="0"/>
        <v>0</v>
      </c>
      <c r="L15" s="309" t="e">
        <f>'CURVA ABC'!K5</f>
        <v>#REF!</v>
      </c>
    </row>
    <row r="16" spans="1:13" s="21" customFormat="1" ht="36.950000000000003" customHeight="1">
      <c r="A16" s="303">
        <f>'CURVA ABC'!B6</f>
        <v>4001</v>
      </c>
      <c r="B16" s="304" t="str">
        <f>'CURVA ABC'!E6</f>
        <v>Abertura de caixa até 25 cm, inclui escavação, compactação, transporte e preparo do sub-leito</v>
      </c>
      <c r="C16" s="304" t="str">
        <f>'CURVA ABC'!F6</f>
        <v>M2</v>
      </c>
      <c r="D16" s="305" t="e">
        <f>'CURVA ABC'!G6</f>
        <v>#REF!</v>
      </c>
      <c r="E16" s="72" t="e">
        <f>'CURVA ABC'!H6</f>
        <v>#REF!</v>
      </c>
      <c r="F16" s="306" t="e">
        <f>'CURVA ABC'!H6</f>
        <v>#REF!</v>
      </c>
      <c r="G16" s="306" t="e">
        <f>'CURVA ABC'!I6</f>
        <v>#REF!</v>
      </c>
      <c r="H16" s="307" t="e">
        <f t="shared" si="1"/>
        <v>#REF!</v>
      </c>
      <c r="I16" s="308"/>
      <c r="J16" s="36">
        <f>IFERROR(G16/$G$10,0)</f>
        <v>0</v>
      </c>
      <c r="L16" s="309" t="e">
        <f>'CURVA ABC'!K6</f>
        <v>#REF!</v>
      </c>
    </row>
    <row r="17" spans="1:12" s="21" customFormat="1" ht="36.950000000000003" customHeight="1">
      <c r="A17" s="303">
        <f>'CURVA ABC'!B7</f>
        <v>4005</v>
      </c>
      <c r="B17" s="304" t="str">
        <f>'CURVA ABC'!E7</f>
        <v>Manta geotêxtil com resistência à tração longitudinal de 16kN/m e transversal de 14kN/m</v>
      </c>
      <c r="C17" s="304" t="str">
        <f>'CURVA ABC'!F7</f>
        <v>M2</v>
      </c>
      <c r="D17" s="305" t="e">
        <f>'CURVA ABC'!G7</f>
        <v>#REF!</v>
      </c>
      <c r="E17" s="72" t="e">
        <f>'CURVA ABC'!H7</f>
        <v>#REF!</v>
      </c>
      <c r="F17" s="306" t="e">
        <f>'CURVA ABC'!H7</f>
        <v>#REF!</v>
      </c>
      <c r="G17" s="306" t="e">
        <f>'CURVA ABC'!I7</f>
        <v>#REF!</v>
      </c>
      <c r="H17" s="307" t="e">
        <f t="shared" si="1"/>
        <v>#REF!</v>
      </c>
      <c r="I17" s="308"/>
      <c r="J17" s="36">
        <f>IFERROR(G17/$G$10,0)</f>
        <v>0</v>
      </c>
      <c r="L17" s="309" t="e">
        <f>'CURVA ABC'!K7</f>
        <v>#REF!</v>
      </c>
    </row>
    <row r="18" spans="1:12" s="21" customFormat="1" ht="36.950000000000003" customHeight="1">
      <c r="A18" s="303">
        <f>'CURVA ABC'!B8</f>
        <v>4004</v>
      </c>
      <c r="B18" s="304" t="str">
        <f>'CURVA ABC'!E8</f>
        <v>Lastro de pedra britada</v>
      </c>
      <c r="C18" s="304" t="str">
        <f>'CURVA ABC'!F8</f>
        <v>M3</v>
      </c>
      <c r="D18" s="305" t="e">
        <f>'CURVA ABC'!G8</f>
        <v>#REF!</v>
      </c>
      <c r="E18" s="72" t="e">
        <f>'CURVA ABC'!H8</f>
        <v>#REF!</v>
      </c>
      <c r="F18" s="306" t="e">
        <f>'CURVA ABC'!H8</f>
        <v>#REF!</v>
      </c>
      <c r="G18" s="306" t="e">
        <f>'CURVA ABC'!I8</f>
        <v>#REF!</v>
      </c>
      <c r="H18" s="307" t="e">
        <f t="shared" si="1"/>
        <v>#REF!</v>
      </c>
      <c r="I18" s="308"/>
      <c r="J18" s="36">
        <f>IFERROR(G18/$G$10,0)</f>
        <v>0</v>
      </c>
      <c r="L18" s="309" t="e">
        <f>'CURVA ABC'!K8</f>
        <v>#REF!</v>
      </c>
    </row>
    <row r="19" spans="1:12" s="21" customFormat="1" ht="36.950000000000003" customHeight="1">
      <c r="A19" s="303">
        <f>'CURVA ABC'!B9</f>
        <v>5013</v>
      </c>
      <c r="B19" s="304" t="str">
        <f>'CURVA ABC'!E9</f>
        <v>NC.26 - ORLA DE SEPARAÇÃO EM CONCRETO</v>
      </c>
      <c r="C19" s="304" t="str">
        <f>'CURVA ABC'!F9</f>
        <v>M</v>
      </c>
      <c r="D19" s="305" t="e">
        <f>'CURVA ABC'!G9</f>
        <v>#REF!</v>
      </c>
      <c r="E19" s="72" t="e">
        <f>'CURVA ABC'!H9</f>
        <v>#REF!</v>
      </c>
      <c r="F19" s="306" t="e">
        <f>'CURVA ABC'!H9</f>
        <v>#REF!</v>
      </c>
      <c r="G19" s="306" t="e">
        <f>'CURVA ABC'!I9</f>
        <v>#REF!</v>
      </c>
      <c r="H19" s="307" t="e">
        <f t="shared" si="1"/>
        <v>#REF!</v>
      </c>
      <c r="I19" s="308"/>
      <c r="J19" s="36">
        <f>IFERROR(G19/$G$10,0)</f>
        <v>0</v>
      </c>
      <c r="L19" s="309" t="e">
        <f>'CURVA ABC'!K9</f>
        <v>#REF!</v>
      </c>
    </row>
    <row r="20" spans="1:12" s="21" customFormat="1" ht="36.950000000000003" customHeight="1">
      <c r="A20" s="303">
        <f>'CURVA ABC'!B10</f>
        <v>4009</v>
      </c>
      <c r="B20" s="304" t="str">
        <f>'CURVA ABC'!E10</f>
        <v>Lançamento e adensamento de concreto ou massa em fundação</v>
      </c>
      <c r="C20" s="304" t="str">
        <f>'CURVA ABC'!F10</f>
        <v>M3</v>
      </c>
      <c r="D20" s="305" t="e">
        <f>'CURVA ABC'!G10</f>
        <v>#REF!</v>
      </c>
      <c r="E20" s="72" t="e">
        <f>'CURVA ABC'!H10</f>
        <v>#REF!</v>
      </c>
      <c r="F20" s="306" t="e">
        <f>'CURVA ABC'!H10</f>
        <v>#REF!</v>
      </c>
      <c r="G20" s="306" t="e">
        <f>'CURVA ABC'!I10</f>
        <v>#REF!</v>
      </c>
      <c r="H20" s="307" t="e">
        <f t="shared" si="1"/>
        <v>#REF!</v>
      </c>
      <c r="I20" s="308"/>
      <c r="J20" s="36">
        <f>IFERROR(G20/$G$10,0)</f>
        <v>0</v>
      </c>
      <c r="L20" s="309" t="e">
        <f>'CURVA ABC'!K10</f>
        <v>#REF!</v>
      </c>
    </row>
    <row r="21" spans="1:12" s="21" customFormat="1" hidden="1">
      <c r="A21" s="303">
        <v>13001</v>
      </c>
      <c r="B21" s="304" t="s">
        <v>31588</v>
      </c>
      <c r="C21" s="304" t="s">
        <v>16785</v>
      </c>
      <c r="D21" s="305">
        <v>1648</v>
      </c>
      <c r="E21" s="72">
        <v>220.91</v>
      </c>
      <c r="F21" s="306">
        <v>282.14999999999998</v>
      </c>
      <c r="G21" s="306">
        <v>464983.2</v>
      </c>
      <c r="H21" s="307" t="e">
        <f t="shared" ref="H21:H82" si="2">IF(G21/$G$10&gt;0.0399,D21/2,0)</f>
        <v>#REF!</v>
      </c>
      <c r="I21" s="308"/>
      <c r="J21" s="36">
        <f t="shared" si="0"/>
        <v>0</v>
      </c>
      <c r="L21" s="309">
        <v>0.06</v>
      </c>
    </row>
    <row r="22" spans="1:12" s="21" customFormat="1" hidden="1">
      <c r="A22" s="303">
        <v>1001</v>
      </c>
      <c r="B22" s="304" t="s">
        <v>31601</v>
      </c>
      <c r="C22" s="304" t="s">
        <v>305</v>
      </c>
      <c r="D22" s="305">
        <v>1</v>
      </c>
      <c r="E22" s="72">
        <v>264381.59999999998</v>
      </c>
      <c r="F22" s="306">
        <v>337668.18</v>
      </c>
      <c r="G22" s="306">
        <v>337668.18</v>
      </c>
      <c r="H22" s="307" t="e">
        <f t="shared" si="2"/>
        <v>#REF!</v>
      </c>
      <c r="I22" s="308"/>
      <c r="J22" s="36">
        <f t="shared" si="0"/>
        <v>0</v>
      </c>
      <c r="L22" s="309">
        <v>0.05</v>
      </c>
    </row>
    <row r="23" spans="1:12" s="21" customFormat="1" hidden="1">
      <c r="A23" s="303">
        <v>11010</v>
      </c>
      <c r="B23" s="304" t="s">
        <v>3235</v>
      </c>
      <c r="C23" s="304" t="s">
        <v>26</v>
      </c>
      <c r="D23" s="305">
        <v>2042.41</v>
      </c>
      <c r="E23" s="72">
        <v>110.64</v>
      </c>
      <c r="F23" s="306">
        <v>141.31</v>
      </c>
      <c r="G23" s="306">
        <v>288612.96000000002</v>
      </c>
      <c r="H23" s="307" t="e">
        <f t="shared" si="2"/>
        <v>#REF!</v>
      </c>
      <c r="I23" s="308"/>
      <c r="J23" s="36">
        <f t="shared" si="0"/>
        <v>0</v>
      </c>
      <c r="L23" s="309">
        <v>0.04</v>
      </c>
    </row>
    <row r="24" spans="1:12" s="21" customFormat="1" ht="31.5" hidden="1">
      <c r="A24" s="303">
        <v>6003</v>
      </c>
      <c r="B24" s="304" t="s">
        <v>493</v>
      </c>
      <c r="C24" s="304" t="s">
        <v>26</v>
      </c>
      <c r="D24" s="305">
        <v>3266</v>
      </c>
      <c r="E24" s="72">
        <v>67.510000000000005</v>
      </c>
      <c r="F24" s="306">
        <v>86.22</v>
      </c>
      <c r="G24" s="306">
        <v>281594.52</v>
      </c>
      <c r="H24" s="307" t="e">
        <f t="shared" si="2"/>
        <v>#REF!</v>
      </c>
      <c r="I24" s="308"/>
      <c r="J24" s="36">
        <f t="shared" si="0"/>
        <v>0</v>
      </c>
      <c r="L24" s="309">
        <v>0.04</v>
      </c>
    </row>
    <row r="25" spans="1:12" s="21" customFormat="1" hidden="1">
      <c r="A25" s="303">
        <v>11008</v>
      </c>
      <c r="B25" s="304" t="s">
        <v>20149</v>
      </c>
      <c r="C25" s="304" t="s">
        <v>16793</v>
      </c>
      <c r="D25" s="305">
        <v>1366.87</v>
      </c>
      <c r="E25" s="72">
        <v>100.1</v>
      </c>
      <c r="F25" s="306">
        <v>127.85</v>
      </c>
      <c r="G25" s="306">
        <v>174754.33</v>
      </c>
      <c r="H25" s="307" t="e">
        <f t="shared" si="2"/>
        <v>#REF!</v>
      </c>
      <c r="I25" s="308"/>
      <c r="J25" s="36">
        <f t="shared" si="0"/>
        <v>0</v>
      </c>
      <c r="L25" s="311">
        <v>2.4E-2</v>
      </c>
    </row>
    <row r="26" spans="1:12" s="21" customFormat="1" hidden="1">
      <c r="A26" s="303">
        <v>5001</v>
      </c>
      <c r="B26" s="304" t="s">
        <v>31602</v>
      </c>
      <c r="C26" s="304" t="s">
        <v>28</v>
      </c>
      <c r="D26" s="305">
        <v>22.09</v>
      </c>
      <c r="E26" s="72">
        <v>5846.14</v>
      </c>
      <c r="F26" s="306">
        <v>7466.69</v>
      </c>
      <c r="G26" s="306">
        <v>164939.18</v>
      </c>
      <c r="H26" s="307" t="e">
        <f t="shared" si="2"/>
        <v>#REF!</v>
      </c>
      <c r="I26" s="308"/>
      <c r="J26" s="36">
        <f t="shared" si="0"/>
        <v>0</v>
      </c>
      <c r="L26" s="311">
        <v>2.3E-2</v>
      </c>
    </row>
    <row r="27" spans="1:12" s="21" customFormat="1" hidden="1">
      <c r="A27" s="303">
        <v>11002</v>
      </c>
      <c r="B27" s="304" t="s">
        <v>1205</v>
      </c>
      <c r="C27" s="304" t="s">
        <v>26</v>
      </c>
      <c r="D27" s="305">
        <v>3970.34</v>
      </c>
      <c r="E27" s="72">
        <v>27.39</v>
      </c>
      <c r="F27" s="306">
        <v>34.979999999999997</v>
      </c>
      <c r="G27" s="306">
        <v>138882.49</v>
      </c>
      <c r="H27" s="307" t="e">
        <f t="shared" si="2"/>
        <v>#REF!</v>
      </c>
      <c r="I27" s="203"/>
      <c r="J27" s="36">
        <f t="shared" si="0"/>
        <v>0</v>
      </c>
      <c r="L27" s="309" t="e">
        <v>#REF!</v>
      </c>
    </row>
    <row r="28" spans="1:12" s="21" customFormat="1" hidden="1">
      <c r="A28" s="303">
        <v>12005</v>
      </c>
      <c r="B28" s="304" t="s">
        <v>15671</v>
      </c>
      <c r="C28" s="304" t="s">
        <v>26</v>
      </c>
      <c r="D28" s="305">
        <v>4848.34</v>
      </c>
      <c r="E28" s="72">
        <v>21.68</v>
      </c>
      <c r="F28" s="306">
        <v>27.69</v>
      </c>
      <c r="G28" s="306">
        <v>134250.53</v>
      </c>
      <c r="H28" s="307" t="e">
        <f t="shared" si="2"/>
        <v>#REF!</v>
      </c>
      <c r="I28" s="204"/>
      <c r="J28" s="36">
        <f t="shared" si="0"/>
        <v>0</v>
      </c>
      <c r="L28" s="309" t="e">
        <v>#REF!</v>
      </c>
    </row>
    <row r="29" spans="1:12" s="4" customFormat="1" hidden="1">
      <c r="A29" s="303">
        <v>6001</v>
      </c>
      <c r="B29" s="304" t="s">
        <v>23985</v>
      </c>
      <c r="C29" s="304" t="s">
        <v>23</v>
      </c>
      <c r="D29" s="305">
        <v>1071</v>
      </c>
      <c r="E29" s="72">
        <v>95.33</v>
      </c>
      <c r="F29" s="306">
        <v>121.76</v>
      </c>
      <c r="G29" s="306">
        <v>130404.96</v>
      </c>
      <c r="H29" s="307" t="e">
        <f t="shared" si="2"/>
        <v>#REF!</v>
      </c>
      <c r="I29" s="312"/>
      <c r="J29" s="36">
        <f t="shared" si="0"/>
        <v>0</v>
      </c>
      <c r="K29" s="39"/>
      <c r="L29" s="309" t="e">
        <v>#REF!</v>
      </c>
    </row>
    <row r="30" spans="1:12" s="21" customFormat="1" hidden="1">
      <c r="A30" s="303">
        <v>13006</v>
      </c>
      <c r="B30" s="304" t="s">
        <v>15676</v>
      </c>
      <c r="C30" s="304" t="s">
        <v>26</v>
      </c>
      <c r="D30" s="305">
        <v>2760</v>
      </c>
      <c r="E30" s="72">
        <v>23.6</v>
      </c>
      <c r="F30" s="306">
        <v>30.14</v>
      </c>
      <c r="G30" s="306">
        <v>83186.399999999994</v>
      </c>
      <c r="H30" s="307" t="e">
        <f t="shared" si="2"/>
        <v>#REF!</v>
      </c>
      <c r="I30" s="308"/>
      <c r="J30" s="36">
        <f t="shared" si="0"/>
        <v>0</v>
      </c>
      <c r="L30" s="309" t="e">
        <v>#REF!</v>
      </c>
    </row>
    <row r="31" spans="1:12" s="21" customFormat="1" hidden="1">
      <c r="A31" s="303">
        <v>10001</v>
      </c>
      <c r="B31" s="304" t="s">
        <v>31603</v>
      </c>
      <c r="C31" s="304" t="s">
        <v>26</v>
      </c>
      <c r="D31" s="305">
        <v>56</v>
      </c>
      <c r="E31" s="72">
        <v>1559.49</v>
      </c>
      <c r="F31" s="306">
        <v>1991.78</v>
      </c>
      <c r="G31" s="306">
        <v>111539.68</v>
      </c>
      <c r="H31" s="307" t="e">
        <f t="shared" si="2"/>
        <v>#REF!</v>
      </c>
      <c r="I31" s="308"/>
      <c r="J31" s="36">
        <f t="shared" si="0"/>
        <v>0</v>
      </c>
      <c r="L31" s="309" t="e">
        <v>#REF!</v>
      </c>
    </row>
    <row r="32" spans="1:12" s="21" customFormat="1" hidden="1">
      <c r="A32" s="303">
        <v>12003</v>
      </c>
      <c r="B32" s="304" t="s">
        <v>15540</v>
      </c>
      <c r="C32" s="304" t="s">
        <v>26</v>
      </c>
      <c r="D32" s="305">
        <v>2430.59</v>
      </c>
      <c r="E32" s="72">
        <v>29.12</v>
      </c>
      <c r="F32" s="306">
        <v>37.19</v>
      </c>
      <c r="G32" s="306">
        <v>90393.64</v>
      </c>
      <c r="H32" s="307" t="e">
        <f t="shared" si="2"/>
        <v>#REF!</v>
      </c>
      <c r="I32" s="308"/>
      <c r="J32" s="36">
        <f t="shared" si="0"/>
        <v>0</v>
      </c>
      <c r="L32" s="309" t="e">
        <v>#REF!</v>
      </c>
    </row>
    <row r="33" spans="1:12" s="21" customFormat="1" hidden="1">
      <c r="A33" s="303">
        <v>15009</v>
      </c>
      <c r="B33" s="304" t="s">
        <v>14270</v>
      </c>
      <c r="C33" s="304" t="s">
        <v>26</v>
      </c>
      <c r="D33" s="305">
        <v>774.36</v>
      </c>
      <c r="E33" s="72">
        <v>157.52000000000001</v>
      </c>
      <c r="F33" s="306">
        <v>201.18</v>
      </c>
      <c r="G33" s="306">
        <v>155785.74</v>
      </c>
      <c r="H33" s="307" t="e">
        <f t="shared" si="2"/>
        <v>#REF!</v>
      </c>
      <c r="I33" s="308"/>
      <c r="J33" s="36">
        <f t="shared" si="0"/>
        <v>0</v>
      </c>
      <c r="L33" s="309" t="e">
        <v>#REF!</v>
      </c>
    </row>
    <row r="34" spans="1:12" s="21" customFormat="1" ht="31.5" hidden="1">
      <c r="A34" s="303">
        <v>11017</v>
      </c>
      <c r="B34" s="304" t="s">
        <v>23366</v>
      </c>
      <c r="C34" s="304" t="s">
        <v>23</v>
      </c>
      <c r="D34" s="305">
        <v>892.52</v>
      </c>
      <c r="E34" s="72">
        <v>77.900000000000006</v>
      </c>
      <c r="F34" s="306">
        <v>99.49</v>
      </c>
      <c r="G34" s="306">
        <v>88796.81</v>
      </c>
      <c r="H34" s="307" t="e">
        <f t="shared" si="2"/>
        <v>#REF!</v>
      </c>
      <c r="I34" s="308"/>
      <c r="J34" s="36">
        <f t="shared" si="0"/>
        <v>0</v>
      </c>
      <c r="L34" s="309" t="e">
        <v>#REF!</v>
      </c>
    </row>
    <row r="35" spans="1:12" s="21" customFormat="1" hidden="1">
      <c r="A35" s="303">
        <v>7004</v>
      </c>
      <c r="B35" s="304" t="s">
        <v>13004</v>
      </c>
      <c r="C35" s="304" t="s">
        <v>26</v>
      </c>
      <c r="D35" s="305">
        <v>184</v>
      </c>
      <c r="E35" s="72">
        <v>366.43</v>
      </c>
      <c r="F35" s="306">
        <v>468</v>
      </c>
      <c r="G35" s="306">
        <v>86112</v>
      </c>
      <c r="H35" s="307" t="e">
        <f t="shared" si="2"/>
        <v>#REF!</v>
      </c>
      <c r="I35" s="308"/>
      <c r="J35" s="36">
        <f t="shared" si="0"/>
        <v>0</v>
      </c>
      <c r="L35" s="309" t="e">
        <v>#REF!</v>
      </c>
    </row>
    <row r="36" spans="1:12" s="21" customFormat="1" hidden="1">
      <c r="A36" s="303">
        <v>15008</v>
      </c>
      <c r="B36" s="304" t="s">
        <v>14310</v>
      </c>
      <c r="C36" s="304" t="s">
        <v>26</v>
      </c>
      <c r="D36" s="305">
        <v>774.36</v>
      </c>
      <c r="E36" s="72">
        <v>80.34</v>
      </c>
      <c r="F36" s="306">
        <v>102.61</v>
      </c>
      <c r="G36" s="306">
        <v>79457.08</v>
      </c>
      <c r="H36" s="307" t="e">
        <f t="shared" si="2"/>
        <v>#REF!</v>
      </c>
      <c r="I36" s="203"/>
      <c r="J36" s="36">
        <f t="shared" si="0"/>
        <v>0</v>
      </c>
      <c r="L36" s="309" t="e">
        <v>#REF!</v>
      </c>
    </row>
    <row r="37" spans="1:12" s="21" customFormat="1" hidden="1">
      <c r="A37" s="303">
        <v>6011</v>
      </c>
      <c r="B37" s="304" t="s">
        <v>31604</v>
      </c>
      <c r="C37" s="304" t="s">
        <v>26</v>
      </c>
      <c r="D37" s="305">
        <v>813</v>
      </c>
      <c r="E37" s="72">
        <v>65.97</v>
      </c>
      <c r="F37" s="306">
        <v>84.26</v>
      </c>
      <c r="G37" s="306">
        <v>68503.38</v>
      </c>
      <c r="H37" s="307" t="e">
        <f t="shared" si="2"/>
        <v>#REF!</v>
      </c>
      <c r="I37" s="308"/>
      <c r="J37" s="36">
        <f t="shared" si="0"/>
        <v>0</v>
      </c>
      <c r="L37" s="309" t="e">
        <v>#REF!</v>
      </c>
    </row>
    <row r="38" spans="1:12" s="21" customFormat="1" hidden="1">
      <c r="A38" s="303">
        <v>4001</v>
      </c>
      <c r="B38" s="304" t="s">
        <v>1909</v>
      </c>
      <c r="C38" s="304" t="s">
        <v>23</v>
      </c>
      <c r="D38" s="305">
        <v>90</v>
      </c>
      <c r="E38" s="72">
        <v>558.53</v>
      </c>
      <c r="F38" s="306">
        <v>713.35</v>
      </c>
      <c r="G38" s="306">
        <v>64201.5</v>
      </c>
      <c r="H38" s="307" t="e">
        <f t="shared" si="2"/>
        <v>#REF!</v>
      </c>
      <c r="I38" s="308"/>
      <c r="J38" s="36">
        <f t="shared" si="0"/>
        <v>0</v>
      </c>
      <c r="L38" s="309" t="e">
        <v>#REF!</v>
      </c>
    </row>
    <row r="39" spans="1:12" s="21" customFormat="1" hidden="1">
      <c r="A39" s="303">
        <v>6008</v>
      </c>
      <c r="B39" s="304" t="s">
        <v>1504</v>
      </c>
      <c r="C39" s="304" t="s">
        <v>1486</v>
      </c>
      <c r="D39" s="305">
        <v>1174.1199999999999</v>
      </c>
      <c r="E39" s="72">
        <v>38.78</v>
      </c>
      <c r="F39" s="306">
        <v>49.53</v>
      </c>
      <c r="G39" s="306">
        <v>58154.16</v>
      </c>
      <c r="H39" s="307" t="e">
        <f t="shared" si="2"/>
        <v>#REF!</v>
      </c>
      <c r="I39" s="308"/>
      <c r="J39" s="36">
        <f t="shared" si="0"/>
        <v>0</v>
      </c>
      <c r="L39" s="309" t="e">
        <v>#REF!</v>
      </c>
    </row>
    <row r="40" spans="1:12" s="21" customFormat="1" hidden="1">
      <c r="A40" s="303">
        <v>6006</v>
      </c>
      <c r="B40" s="304" t="s">
        <v>1498</v>
      </c>
      <c r="C40" s="304" t="s">
        <v>395</v>
      </c>
      <c r="D40" s="305">
        <v>15579.59</v>
      </c>
      <c r="E40" s="72">
        <v>2.92</v>
      </c>
      <c r="F40" s="306">
        <v>3.73</v>
      </c>
      <c r="G40" s="306">
        <v>58111.87</v>
      </c>
      <c r="H40" s="307" t="e">
        <f t="shared" si="2"/>
        <v>#REF!</v>
      </c>
      <c r="I40" s="308"/>
      <c r="J40" s="36">
        <f t="shared" si="0"/>
        <v>0</v>
      </c>
      <c r="L40" s="309" t="e">
        <v>#REF!</v>
      </c>
    </row>
    <row r="41" spans="1:12" s="21" customFormat="1" hidden="1">
      <c r="A41" s="303">
        <v>12001</v>
      </c>
      <c r="B41" s="304" t="s">
        <v>15716</v>
      </c>
      <c r="C41" s="304" t="s">
        <v>26</v>
      </c>
      <c r="D41" s="305">
        <v>6001.94</v>
      </c>
      <c r="E41" s="72">
        <v>6.92</v>
      </c>
      <c r="F41" s="306">
        <v>8.84</v>
      </c>
      <c r="G41" s="306">
        <v>53057.15</v>
      </c>
      <c r="H41" s="307" t="e">
        <f t="shared" si="2"/>
        <v>#REF!</v>
      </c>
      <c r="I41" s="308"/>
      <c r="J41" s="36">
        <f t="shared" si="0"/>
        <v>0</v>
      </c>
      <c r="L41" s="309" t="e">
        <v>#REF!</v>
      </c>
    </row>
    <row r="42" spans="1:12" s="21" customFormat="1" ht="31.5" hidden="1">
      <c r="A42" s="303">
        <v>8001</v>
      </c>
      <c r="B42" s="304" t="s">
        <v>201</v>
      </c>
      <c r="C42" s="304" t="s">
        <v>23</v>
      </c>
      <c r="D42" s="305">
        <v>2859.7</v>
      </c>
      <c r="E42" s="72">
        <v>13.93</v>
      </c>
      <c r="F42" s="306">
        <v>17.79</v>
      </c>
      <c r="G42" s="306">
        <v>50874.06</v>
      </c>
      <c r="H42" s="307" t="e">
        <f t="shared" si="2"/>
        <v>#REF!</v>
      </c>
      <c r="I42" s="308"/>
      <c r="J42" s="36">
        <f t="shared" si="0"/>
        <v>0</v>
      </c>
      <c r="L42" s="309" t="e">
        <v>#REF!</v>
      </c>
    </row>
    <row r="43" spans="1:12" s="21" customFormat="1" hidden="1">
      <c r="A43" s="303">
        <v>8007</v>
      </c>
      <c r="B43" s="304" t="s">
        <v>253</v>
      </c>
      <c r="C43" s="304" t="s">
        <v>24</v>
      </c>
      <c r="D43" s="305">
        <v>35</v>
      </c>
      <c r="E43" s="72">
        <v>1134.6199999999999</v>
      </c>
      <c r="F43" s="306">
        <v>1449.14</v>
      </c>
      <c r="G43" s="306">
        <v>50719.9</v>
      </c>
      <c r="H43" s="307" t="e">
        <f t="shared" si="2"/>
        <v>#REF!</v>
      </c>
      <c r="I43" s="308"/>
      <c r="J43" s="36">
        <f t="shared" si="0"/>
        <v>0</v>
      </c>
      <c r="L43" s="309" t="e">
        <v>#REF!</v>
      </c>
    </row>
    <row r="44" spans="1:12" s="21" customFormat="1" hidden="1">
      <c r="A44" s="303">
        <v>2004</v>
      </c>
      <c r="B44" s="304" t="s">
        <v>101</v>
      </c>
      <c r="C44" s="304" t="s">
        <v>26</v>
      </c>
      <c r="D44" s="305">
        <v>440</v>
      </c>
      <c r="E44" s="72">
        <v>87.8</v>
      </c>
      <c r="F44" s="306">
        <v>112.14</v>
      </c>
      <c r="G44" s="306">
        <v>49341.599999999999</v>
      </c>
      <c r="H44" s="307" t="e">
        <f t="shared" si="2"/>
        <v>#REF!</v>
      </c>
      <c r="I44" s="308"/>
      <c r="J44" s="36">
        <f t="shared" si="0"/>
        <v>0</v>
      </c>
      <c r="L44" s="309" t="e">
        <v>#REF!</v>
      </c>
    </row>
    <row r="45" spans="1:12" s="21" customFormat="1" ht="31.5" hidden="1">
      <c r="A45" s="303">
        <v>6019</v>
      </c>
      <c r="B45" s="304" t="s">
        <v>502</v>
      </c>
      <c r="C45" s="304" t="s">
        <v>26</v>
      </c>
      <c r="D45" s="305">
        <v>556</v>
      </c>
      <c r="E45" s="72">
        <v>69.34</v>
      </c>
      <c r="F45" s="306">
        <v>88.56</v>
      </c>
      <c r="G45" s="306">
        <v>49239.360000000001</v>
      </c>
      <c r="H45" s="307" t="e">
        <f t="shared" si="2"/>
        <v>#REF!</v>
      </c>
      <c r="I45" s="308"/>
      <c r="J45" s="36">
        <f t="shared" si="0"/>
        <v>0</v>
      </c>
      <c r="L45" s="309" t="e">
        <v>#REF!</v>
      </c>
    </row>
    <row r="46" spans="1:12" s="21" customFormat="1" ht="47.25" hidden="1">
      <c r="A46" s="303">
        <v>13005</v>
      </c>
      <c r="B46" s="304" t="s">
        <v>12965</v>
      </c>
      <c r="C46" s="304" t="s">
        <v>26</v>
      </c>
      <c r="D46" s="305">
        <v>1186.56</v>
      </c>
      <c r="E46" s="72">
        <v>28.48</v>
      </c>
      <c r="F46" s="306">
        <v>36.369999999999997</v>
      </c>
      <c r="G46" s="306">
        <v>43155.19</v>
      </c>
      <c r="H46" s="307" t="e">
        <f t="shared" si="2"/>
        <v>#REF!</v>
      </c>
      <c r="I46" s="308"/>
      <c r="J46" s="36">
        <f t="shared" si="0"/>
        <v>0</v>
      </c>
      <c r="L46" s="309" t="e">
        <v>#REF!</v>
      </c>
    </row>
    <row r="47" spans="1:12" s="21" customFormat="1" ht="31.5" hidden="1">
      <c r="A47" s="303">
        <v>10009</v>
      </c>
      <c r="B47" s="304" t="s">
        <v>23529</v>
      </c>
      <c r="C47" s="304" t="s">
        <v>26</v>
      </c>
      <c r="D47" s="305">
        <v>152.1</v>
      </c>
      <c r="E47" s="72">
        <v>221.06</v>
      </c>
      <c r="F47" s="306">
        <v>282.33999999999997</v>
      </c>
      <c r="G47" s="306">
        <v>42943.91</v>
      </c>
      <c r="H47" s="307" t="e">
        <f t="shared" si="2"/>
        <v>#REF!</v>
      </c>
      <c r="I47" s="308"/>
      <c r="J47" s="36">
        <f t="shared" si="0"/>
        <v>0</v>
      </c>
      <c r="L47" s="309" t="e">
        <v>#REF!</v>
      </c>
    </row>
    <row r="48" spans="1:12" s="21" customFormat="1" hidden="1">
      <c r="A48" s="303">
        <v>17001</v>
      </c>
      <c r="B48" s="304" t="s">
        <v>155</v>
      </c>
      <c r="C48" s="304" t="s">
        <v>26</v>
      </c>
      <c r="D48" s="305">
        <v>2710</v>
      </c>
      <c r="E48" s="72">
        <v>12.35</v>
      </c>
      <c r="F48" s="306">
        <v>15.77</v>
      </c>
      <c r="G48" s="306">
        <v>42736.7</v>
      </c>
      <c r="H48" s="307" t="e">
        <f t="shared" si="2"/>
        <v>#REF!</v>
      </c>
      <c r="I48" s="203"/>
      <c r="J48" s="36">
        <f t="shared" si="0"/>
        <v>0</v>
      </c>
      <c r="L48" s="309" t="e">
        <v>#REF!</v>
      </c>
    </row>
    <row r="49" spans="1:12" s="4" customFormat="1" ht="31.5" hidden="1">
      <c r="A49" s="303">
        <v>13004</v>
      </c>
      <c r="B49" s="304" t="s">
        <v>12949</v>
      </c>
      <c r="C49" s="304" t="s">
        <v>26</v>
      </c>
      <c r="D49" s="305">
        <v>1186.56</v>
      </c>
      <c r="E49" s="72">
        <v>27.91</v>
      </c>
      <c r="F49" s="306">
        <v>35.65</v>
      </c>
      <c r="G49" s="306">
        <v>42300.86</v>
      </c>
      <c r="H49" s="307" t="e">
        <f t="shared" si="2"/>
        <v>#REF!</v>
      </c>
      <c r="I49" s="312"/>
      <c r="J49" s="36">
        <f t="shared" si="0"/>
        <v>0</v>
      </c>
      <c r="K49" s="39"/>
      <c r="L49" s="309" t="e">
        <v>#REF!</v>
      </c>
    </row>
    <row r="50" spans="1:12" s="21" customFormat="1" hidden="1">
      <c r="A50" s="303">
        <v>12002</v>
      </c>
      <c r="B50" s="304" t="s">
        <v>15538</v>
      </c>
      <c r="C50" s="304" t="s">
        <v>23</v>
      </c>
      <c r="D50" s="305">
        <v>766.56</v>
      </c>
      <c r="E50" s="72">
        <v>41.09</v>
      </c>
      <c r="F50" s="306">
        <v>52.48</v>
      </c>
      <c r="G50" s="306">
        <v>40229.07</v>
      </c>
      <c r="H50" s="307" t="e">
        <f t="shared" si="2"/>
        <v>#REF!</v>
      </c>
      <c r="I50" s="308"/>
      <c r="J50" s="36">
        <f t="shared" si="0"/>
        <v>0</v>
      </c>
      <c r="L50" s="309" t="e">
        <v>#REF!</v>
      </c>
    </row>
    <row r="51" spans="1:12" s="21" customFormat="1" hidden="1">
      <c r="A51" s="303">
        <v>6013</v>
      </c>
      <c r="B51" s="304" t="s">
        <v>170</v>
      </c>
      <c r="C51" s="304" t="s">
        <v>26</v>
      </c>
      <c r="D51" s="305">
        <v>1212.6500000000001</v>
      </c>
      <c r="E51" s="72">
        <v>24.85</v>
      </c>
      <c r="F51" s="306">
        <v>31.74</v>
      </c>
      <c r="G51" s="306">
        <v>38489.51</v>
      </c>
      <c r="H51" s="307" t="e">
        <f t="shared" si="2"/>
        <v>#REF!</v>
      </c>
      <c r="I51" s="308"/>
      <c r="J51" s="36">
        <f t="shared" si="0"/>
        <v>0</v>
      </c>
      <c r="L51" s="309" t="e">
        <v>#REF!</v>
      </c>
    </row>
    <row r="52" spans="1:12" s="21" customFormat="1" hidden="1">
      <c r="A52" s="303">
        <v>3006</v>
      </c>
      <c r="B52" s="304" t="s">
        <v>129</v>
      </c>
      <c r="C52" s="304" t="s">
        <v>25</v>
      </c>
      <c r="D52" s="305">
        <v>2852.8</v>
      </c>
      <c r="E52" s="72">
        <v>10.11</v>
      </c>
      <c r="F52" s="306">
        <v>12.91</v>
      </c>
      <c r="G52" s="306">
        <v>36829.65</v>
      </c>
      <c r="H52" s="307" t="e">
        <f t="shared" si="2"/>
        <v>#REF!</v>
      </c>
      <c r="I52" s="308"/>
      <c r="J52" s="36">
        <f t="shared" si="0"/>
        <v>0</v>
      </c>
      <c r="L52" s="309" t="e">
        <v>#REF!</v>
      </c>
    </row>
    <row r="53" spans="1:12" s="21" customFormat="1" hidden="1">
      <c r="A53" s="303">
        <v>11013</v>
      </c>
      <c r="B53" s="304" t="s">
        <v>4034</v>
      </c>
      <c r="C53" s="304" t="s">
        <v>26</v>
      </c>
      <c r="D53" s="305">
        <v>19.53</v>
      </c>
      <c r="E53" s="72">
        <v>1452.64</v>
      </c>
      <c r="F53" s="306">
        <v>1855.31</v>
      </c>
      <c r="G53" s="306">
        <v>36234.199999999997</v>
      </c>
      <c r="H53" s="307" t="e">
        <f t="shared" si="2"/>
        <v>#REF!</v>
      </c>
      <c r="I53" s="308"/>
      <c r="J53" s="36">
        <f t="shared" si="0"/>
        <v>0</v>
      </c>
      <c r="L53" s="309" t="e">
        <v>#REF!</v>
      </c>
    </row>
    <row r="54" spans="1:12" s="21" customFormat="1" ht="31.5" hidden="1">
      <c r="A54" s="303">
        <v>6012</v>
      </c>
      <c r="B54" s="304" t="s">
        <v>1005</v>
      </c>
      <c r="C54" s="304" t="s">
        <v>26</v>
      </c>
      <c r="D54" s="305">
        <v>783.7</v>
      </c>
      <c r="E54" s="72">
        <v>31.14</v>
      </c>
      <c r="F54" s="306">
        <v>39.770000000000003</v>
      </c>
      <c r="G54" s="306">
        <v>31167.75</v>
      </c>
      <c r="H54" s="307" t="e">
        <f t="shared" si="2"/>
        <v>#REF!</v>
      </c>
      <c r="I54" s="308"/>
      <c r="J54" s="36">
        <f t="shared" si="0"/>
        <v>0</v>
      </c>
      <c r="L54" s="309" t="e">
        <v>#REF!</v>
      </c>
    </row>
    <row r="55" spans="1:12" s="21" customFormat="1" hidden="1">
      <c r="A55" s="303">
        <v>10004</v>
      </c>
      <c r="B55" s="304" t="s">
        <v>31605</v>
      </c>
      <c r="C55" s="304" t="s">
        <v>24</v>
      </c>
      <c r="D55" s="305">
        <v>34</v>
      </c>
      <c r="E55" s="72">
        <v>696.74</v>
      </c>
      <c r="F55" s="306">
        <v>889.88</v>
      </c>
      <c r="G55" s="306">
        <v>30255.919999999998</v>
      </c>
      <c r="H55" s="307" t="e">
        <f t="shared" si="2"/>
        <v>#REF!</v>
      </c>
      <c r="I55" s="308"/>
      <c r="J55" s="36">
        <f t="shared" si="0"/>
        <v>0</v>
      </c>
      <c r="L55" s="309" t="e">
        <v>#REF!</v>
      </c>
    </row>
    <row r="56" spans="1:12" s="4" customFormat="1" hidden="1">
      <c r="A56" s="303">
        <v>11030</v>
      </c>
      <c r="B56" s="304" t="s">
        <v>3818</v>
      </c>
      <c r="C56" s="304" t="s">
        <v>26</v>
      </c>
      <c r="D56" s="305">
        <v>260.10000000000002</v>
      </c>
      <c r="E56" s="72">
        <v>87.76</v>
      </c>
      <c r="F56" s="306">
        <v>112.09</v>
      </c>
      <c r="G56" s="306">
        <v>29154.61</v>
      </c>
      <c r="H56" s="307" t="e">
        <f t="shared" si="2"/>
        <v>#REF!</v>
      </c>
      <c r="I56" s="312"/>
      <c r="J56" s="36">
        <f t="shared" si="0"/>
        <v>0</v>
      </c>
      <c r="K56" s="39"/>
      <c r="L56" s="309" t="e">
        <v>#REF!</v>
      </c>
    </row>
    <row r="57" spans="1:12" s="21" customFormat="1" hidden="1">
      <c r="A57" s="303">
        <v>4005</v>
      </c>
      <c r="B57" s="304" t="s">
        <v>404</v>
      </c>
      <c r="C57" s="304" t="s">
        <v>104</v>
      </c>
      <c r="D57" s="305">
        <v>1</v>
      </c>
      <c r="E57" s="72">
        <v>22742.1</v>
      </c>
      <c r="F57" s="306">
        <v>29046.21</v>
      </c>
      <c r="G57" s="306">
        <v>29046.21</v>
      </c>
      <c r="H57" s="307" t="e">
        <f t="shared" si="2"/>
        <v>#REF!</v>
      </c>
      <c r="I57" s="308"/>
      <c r="J57" s="36">
        <f t="shared" si="0"/>
        <v>0</v>
      </c>
      <c r="L57" s="309" t="e">
        <v>#REF!</v>
      </c>
    </row>
    <row r="58" spans="1:12" s="21" customFormat="1" ht="31.5" hidden="1">
      <c r="A58" s="303">
        <v>11016</v>
      </c>
      <c r="B58" s="304" t="s">
        <v>23337</v>
      </c>
      <c r="C58" s="304" t="s">
        <v>23</v>
      </c>
      <c r="D58" s="305">
        <v>366</v>
      </c>
      <c r="E58" s="72">
        <v>60.7</v>
      </c>
      <c r="F58" s="306">
        <v>77.53</v>
      </c>
      <c r="G58" s="306">
        <v>28375.98</v>
      </c>
      <c r="H58" s="307" t="e">
        <f t="shared" si="2"/>
        <v>#REF!</v>
      </c>
      <c r="I58" s="308"/>
      <c r="J58" s="36">
        <f t="shared" si="0"/>
        <v>0</v>
      </c>
      <c r="L58" s="309" t="e">
        <v>#REF!</v>
      </c>
    </row>
    <row r="59" spans="1:12" s="21" customFormat="1" hidden="1">
      <c r="A59" s="303">
        <v>7007</v>
      </c>
      <c r="B59" s="304" t="s">
        <v>23959</v>
      </c>
      <c r="C59" s="304" t="s">
        <v>23</v>
      </c>
      <c r="D59" s="305">
        <v>94</v>
      </c>
      <c r="E59" s="72">
        <v>246.26</v>
      </c>
      <c r="F59" s="306">
        <v>314.52</v>
      </c>
      <c r="G59" s="306">
        <v>29564.880000000001</v>
      </c>
      <c r="H59" s="307" t="e">
        <f t="shared" si="2"/>
        <v>#REF!</v>
      </c>
      <c r="I59" s="308"/>
      <c r="J59" s="36">
        <f t="shared" si="0"/>
        <v>0</v>
      </c>
      <c r="L59" s="309" t="e">
        <v>#REF!</v>
      </c>
    </row>
    <row r="60" spans="1:12" s="21" customFormat="1" hidden="1">
      <c r="A60" s="303">
        <v>7006</v>
      </c>
      <c r="B60" s="304" t="s">
        <v>2674</v>
      </c>
      <c r="C60" s="304" t="s">
        <v>26</v>
      </c>
      <c r="D60" s="305">
        <v>141</v>
      </c>
      <c r="E60" s="72">
        <v>151.94999999999999</v>
      </c>
      <c r="F60" s="306">
        <v>194.07</v>
      </c>
      <c r="G60" s="306">
        <v>27363.87</v>
      </c>
      <c r="H60" s="307" t="e">
        <f t="shared" si="2"/>
        <v>#REF!</v>
      </c>
      <c r="I60" s="308"/>
      <c r="J60" s="36">
        <f t="shared" si="0"/>
        <v>0</v>
      </c>
      <c r="L60" s="309" t="e">
        <v>#REF!</v>
      </c>
    </row>
    <row r="61" spans="1:12" s="21" customFormat="1" hidden="1">
      <c r="A61" s="303">
        <v>5004</v>
      </c>
      <c r="B61" s="304" t="s">
        <v>1859</v>
      </c>
      <c r="C61" s="304" t="s">
        <v>23</v>
      </c>
      <c r="D61" s="305">
        <v>192</v>
      </c>
      <c r="E61" s="72">
        <v>108.55</v>
      </c>
      <c r="F61" s="306">
        <v>138.63999999999999</v>
      </c>
      <c r="G61" s="306">
        <v>26618.880000000001</v>
      </c>
      <c r="H61" s="307" t="e">
        <f t="shared" si="2"/>
        <v>#REF!</v>
      </c>
      <c r="I61" s="308"/>
      <c r="J61" s="36">
        <f t="shared" si="0"/>
        <v>0</v>
      </c>
      <c r="L61" s="309" t="e">
        <v>#REF!</v>
      </c>
    </row>
    <row r="62" spans="1:12" s="21" customFormat="1" hidden="1">
      <c r="A62" s="303">
        <v>3011</v>
      </c>
      <c r="B62" s="304" t="s">
        <v>81</v>
      </c>
      <c r="C62" s="304" t="s">
        <v>28</v>
      </c>
      <c r="D62" s="305">
        <v>681.26</v>
      </c>
      <c r="E62" s="72">
        <v>29.69</v>
      </c>
      <c r="F62" s="306">
        <v>37.92</v>
      </c>
      <c r="G62" s="306">
        <v>25833.38</v>
      </c>
      <c r="H62" s="307" t="e">
        <f t="shared" si="2"/>
        <v>#REF!</v>
      </c>
      <c r="I62" s="308"/>
      <c r="J62" s="36">
        <f t="shared" si="0"/>
        <v>0</v>
      </c>
      <c r="L62" s="309" t="e">
        <v>#REF!</v>
      </c>
    </row>
    <row r="63" spans="1:12" s="21" customFormat="1" hidden="1">
      <c r="A63" s="303">
        <v>5002</v>
      </c>
      <c r="B63" s="304" t="s">
        <v>15654</v>
      </c>
      <c r="C63" s="304" t="s">
        <v>26</v>
      </c>
      <c r="D63" s="305">
        <v>762.66</v>
      </c>
      <c r="E63" s="72">
        <v>26.67</v>
      </c>
      <c r="F63" s="306">
        <v>34.06</v>
      </c>
      <c r="G63" s="306">
        <v>25976.2</v>
      </c>
      <c r="H63" s="307" t="e">
        <f t="shared" si="2"/>
        <v>#REF!</v>
      </c>
      <c r="I63" s="308"/>
      <c r="J63" s="36">
        <f t="shared" si="0"/>
        <v>0</v>
      </c>
      <c r="L63" s="309" t="e">
        <v>#REF!</v>
      </c>
    </row>
    <row r="64" spans="1:12" s="21" customFormat="1" hidden="1">
      <c r="A64" s="303">
        <v>6002</v>
      </c>
      <c r="B64" s="304" t="s">
        <v>15718</v>
      </c>
      <c r="C64" s="304" t="s">
        <v>26</v>
      </c>
      <c r="D64" s="305">
        <v>2710</v>
      </c>
      <c r="E64" s="72">
        <v>6.92</v>
      </c>
      <c r="F64" s="306">
        <v>8.84</v>
      </c>
      <c r="G64" s="306">
        <v>23956.400000000001</v>
      </c>
      <c r="H64" s="307" t="e">
        <f t="shared" si="2"/>
        <v>#REF!</v>
      </c>
      <c r="I64" s="308"/>
      <c r="J64" s="36">
        <f t="shared" si="0"/>
        <v>0</v>
      </c>
      <c r="L64" s="309" t="e">
        <v>#REF!</v>
      </c>
    </row>
    <row r="65" spans="1:12" s="4" customFormat="1" hidden="1">
      <c r="A65" s="303">
        <v>6016</v>
      </c>
      <c r="B65" s="304" t="s">
        <v>31606</v>
      </c>
      <c r="C65" s="304" t="s">
        <v>28</v>
      </c>
      <c r="D65" s="305">
        <v>83.4</v>
      </c>
      <c r="E65" s="72">
        <v>248.53</v>
      </c>
      <c r="F65" s="306">
        <v>317.42</v>
      </c>
      <c r="G65" s="306">
        <v>26472.83</v>
      </c>
      <c r="H65" s="307" t="e">
        <f t="shared" si="2"/>
        <v>#REF!</v>
      </c>
      <c r="I65" s="312"/>
      <c r="J65" s="36">
        <f t="shared" si="0"/>
        <v>0</v>
      </c>
      <c r="K65" s="39"/>
      <c r="L65" s="309" t="e">
        <v>#REF!</v>
      </c>
    </row>
    <row r="66" spans="1:12" s="21" customFormat="1" hidden="1">
      <c r="A66" s="303">
        <v>11014</v>
      </c>
      <c r="B66" s="304" t="s">
        <v>2213</v>
      </c>
      <c r="C66" s="304" t="s">
        <v>28</v>
      </c>
      <c r="D66" s="305">
        <v>3.72</v>
      </c>
      <c r="E66" s="72">
        <v>5304.51</v>
      </c>
      <c r="F66" s="306">
        <v>6774.92</v>
      </c>
      <c r="G66" s="306">
        <v>25202.7</v>
      </c>
      <c r="H66" s="307" t="e">
        <f t="shared" si="2"/>
        <v>#REF!</v>
      </c>
      <c r="I66" s="308"/>
      <c r="J66" s="36">
        <f t="shared" si="0"/>
        <v>0</v>
      </c>
      <c r="L66" s="309" t="e">
        <v>#REF!</v>
      </c>
    </row>
    <row r="67" spans="1:12" s="21" customFormat="1" hidden="1">
      <c r="A67" s="303">
        <v>11012</v>
      </c>
      <c r="B67" s="304" t="s">
        <v>3098</v>
      </c>
      <c r="C67" s="304" t="s">
        <v>26</v>
      </c>
      <c r="D67" s="305">
        <v>18.059999999999999</v>
      </c>
      <c r="E67" s="72">
        <v>1021.23</v>
      </c>
      <c r="F67" s="306">
        <v>1304.31</v>
      </c>
      <c r="G67" s="306">
        <v>23555.84</v>
      </c>
      <c r="H67" s="307" t="e">
        <f t="shared" si="2"/>
        <v>#REF!</v>
      </c>
      <c r="I67" s="308"/>
      <c r="J67" s="36">
        <f t="shared" si="0"/>
        <v>0</v>
      </c>
      <c r="L67" s="309" t="e">
        <v>#REF!</v>
      </c>
    </row>
    <row r="68" spans="1:12" s="21" customFormat="1" hidden="1">
      <c r="A68" s="303">
        <v>8003</v>
      </c>
      <c r="B68" s="304" t="s">
        <v>125</v>
      </c>
      <c r="C68" s="304" t="s">
        <v>28</v>
      </c>
      <c r="D68" s="305">
        <v>476.65</v>
      </c>
      <c r="E68" s="72">
        <v>38.049999999999997</v>
      </c>
      <c r="F68" s="306">
        <v>48.6</v>
      </c>
      <c r="G68" s="306">
        <v>23165.19</v>
      </c>
      <c r="H68" s="307" t="e">
        <f t="shared" si="2"/>
        <v>#REF!</v>
      </c>
      <c r="I68" s="308"/>
      <c r="J68" s="36">
        <f t="shared" si="0"/>
        <v>0</v>
      </c>
      <c r="L68" s="309" t="e">
        <v>#REF!</v>
      </c>
    </row>
    <row r="69" spans="1:12" s="173" customFormat="1" ht="31.5" hidden="1">
      <c r="A69" s="303">
        <v>2003</v>
      </c>
      <c r="B69" s="304" t="s">
        <v>100</v>
      </c>
      <c r="C69" s="304" t="s">
        <v>79</v>
      </c>
      <c r="D69" s="305">
        <v>12</v>
      </c>
      <c r="E69" s="72">
        <v>1433.15</v>
      </c>
      <c r="F69" s="306">
        <v>1830.42</v>
      </c>
      <c r="G69" s="306">
        <v>21965.040000000001</v>
      </c>
      <c r="H69" s="307" t="e">
        <f t="shared" si="2"/>
        <v>#REF!</v>
      </c>
      <c r="I69" s="313"/>
      <c r="J69" s="36">
        <f t="shared" si="0"/>
        <v>0</v>
      </c>
      <c r="K69" s="172"/>
      <c r="L69" s="309" t="e">
        <v>#REF!</v>
      </c>
    </row>
    <row r="70" spans="1:12" s="4" customFormat="1" ht="31.5" hidden="1">
      <c r="A70" s="303">
        <v>16001</v>
      </c>
      <c r="B70" s="304" t="s">
        <v>31607</v>
      </c>
      <c r="C70" s="304" t="s">
        <v>24</v>
      </c>
      <c r="D70" s="305">
        <v>6</v>
      </c>
      <c r="E70" s="72">
        <v>2852.59</v>
      </c>
      <c r="F70" s="306">
        <v>3643.33</v>
      </c>
      <c r="G70" s="306">
        <v>21859.98</v>
      </c>
      <c r="H70" s="307" t="e">
        <f t="shared" si="2"/>
        <v>#REF!</v>
      </c>
      <c r="I70" s="312"/>
      <c r="J70" s="36">
        <f t="shared" si="0"/>
        <v>0</v>
      </c>
      <c r="K70" s="39"/>
      <c r="L70" s="309" t="e">
        <v>#REF!</v>
      </c>
    </row>
    <row r="71" spans="1:12" s="21" customFormat="1" ht="31.5" hidden="1">
      <c r="A71" s="303">
        <v>8011</v>
      </c>
      <c r="B71" s="304" t="s">
        <v>10791</v>
      </c>
      <c r="C71" s="304" t="s">
        <v>24</v>
      </c>
      <c r="D71" s="305">
        <v>35</v>
      </c>
      <c r="E71" s="72">
        <v>461.28</v>
      </c>
      <c r="F71" s="306">
        <v>589.15</v>
      </c>
      <c r="G71" s="306">
        <v>20620.25</v>
      </c>
      <c r="H71" s="307" t="e">
        <f t="shared" si="2"/>
        <v>#REF!</v>
      </c>
      <c r="I71" s="308"/>
      <c r="J71" s="36">
        <f t="shared" si="0"/>
        <v>0</v>
      </c>
      <c r="L71" s="309" t="e">
        <v>#REF!</v>
      </c>
    </row>
    <row r="72" spans="1:12" s="21" customFormat="1" ht="31.5" hidden="1">
      <c r="A72" s="303">
        <v>2002</v>
      </c>
      <c r="B72" s="304" t="s">
        <v>83</v>
      </c>
      <c r="C72" s="304" t="s">
        <v>79</v>
      </c>
      <c r="D72" s="305">
        <v>12</v>
      </c>
      <c r="E72" s="72">
        <v>1300.76</v>
      </c>
      <c r="F72" s="306">
        <v>1661.33</v>
      </c>
      <c r="G72" s="306">
        <v>19935.96</v>
      </c>
      <c r="H72" s="307" t="e">
        <f t="shared" si="2"/>
        <v>#REF!</v>
      </c>
      <c r="I72" s="308"/>
      <c r="J72" s="36">
        <f t="shared" si="0"/>
        <v>0</v>
      </c>
      <c r="L72" s="309" t="e">
        <v>#REF!</v>
      </c>
    </row>
    <row r="73" spans="1:12" s="21" customFormat="1" hidden="1">
      <c r="A73" s="303">
        <v>8014</v>
      </c>
      <c r="B73" s="304" t="s">
        <v>5120</v>
      </c>
      <c r="C73" s="304" t="s">
        <v>23</v>
      </c>
      <c r="D73" s="305">
        <v>1430.2</v>
      </c>
      <c r="E73" s="72">
        <v>10.81</v>
      </c>
      <c r="F73" s="306">
        <v>13.81</v>
      </c>
      <c r="G73" s="306">
        <v>19751.060000000001</v>
      </c>
      <c r="H73" s="307" t="e">
        <f t="shared" si="2"/>
        <v>#REF!</v>
      </c>
      <c r="I73" s="308"/>
      <c r="J73" s="36">
        <f t="shared" si="0"/>
        <v>0</v>
      </c>
      <c r="L73" s="309" t="e">
        <v>#REF!</v>
      </c>
    </row>
    <row r="74" spans="1:12" s="21" customFormat="1" ht="31.5" hidden="1">
      <c r="A74" s="303">
        <v>6004</v>
      </c>
      <c r="B74" s="304" t="s">
        <v>22915</v>
      </c>
      <c r="C74" s="304" t="s">
        <v>23</v>
      </c>
      <c r="D74" s="305">
        <v>1011</v>
      </c>
      <c r="E74" s="72">
        <v>14.83</v>
      </c>
      <c r="F74" s="306">
        <v>18.940000000000001</v>
      </c>
      <c r="G74" s="306">
        <v>19148.34</v>
      </c>
      <c r="H74" s="307" t="e">
        <f t="shared" si="2"/>
        <v>#REF!</v>
      </c>
      <c r="I74" s="308"/>
      <c r="J74" s="36">
        <f t="shared" si="0"/>
        <v>0</v>
      </c>
      <c r="L74" s="309" t="e">
        <v>#REF!</v>
      </c>
    </row>
    <row r="75" spans="1:12" s="21" customFormat="1" hidden="1">
      <c r="A75" s="303">
        <v>15006</v>
      </c>
      <c r="B75" s="304" t="s">
        <v>14298</v>
      </c>
      <c r="C75" s="304" t="s">
        <v>26</v>
      </c>
      <c r="D75" s="305">
        <v>774.36</v>
      </c>
      <c r="E75" s="72">
        <v>18.52</v>
      </c>
      <c r="F75" s="306">
        <v>23.65</v>
      </c>
      <c r="G75" s="306">
        <v>18313.61</v>
      </c>
      <c r="H75" s="307" t="e">
        <f t="shared" si="2"/>
        <v>#REF!</v>
      </c>
      <c r="I75" s="308"/>
      <c r="J75" s="36">
        <f t="shared" si="0"/>
        <v>0</v>
      </c>
      <c r="L75" s="309" t="e">
        <v>#REF!</v>
      </c>
    </row>
    <row r="76" spans="1:12" s="4" customFormat="1" hidden="1">
      <c r="A76" s="303">
        <v>14002</v>
      </c>
      <c r="B76" s="304" t="s">
        <v>31608</v>
      </c>
      <c r="C76" s="304" t="s">
        <v>24</v>
      </c>
      <c r="D76" s="305">
        <v>4</v>
      </c>
      <c r="E76" s="72">
        <v>3435.56</v>
      </c>
      <c r="F76" s="306">
        <v>4387.8999999999996</v>
      </c>
      <c r="G76" s="306">
        <v>17551.599999999999</v>
      </c>
      <c r="H76" s="307" t="e">
        <f t="shared" si="2"/>
        <v>#REF!</v>
      </c>
      <c r="I76" s="312"/>
      <c r="J76" s="36">
        <f t="shared" si="0"/>
        <v>0</v>
      </c>
      <c r="K76" s="39"/>
      <c r="L76" s="309" t="e">
        <v>#REF!</v>
      </c>
    </row>
    <row r="77" spans="1:12" s="21" customFormat="1" hidden="1">
      <c r="A77" s="303">
        <v>3007</v>
      </c>
      <c r="B77" s="304" t="s">
        <v>1766</v>
      </c>
      <c r="C77" s="304" t="s">
        <v>28</v>
      </c>
      <c r="D77" s="305">
        <v>24.61</v>
      </c>
      <c r="E77" s="72">
        <v>556.92999999999995</v>
      </c>
      <c r="F77" s="306">
        <v>711.31</v>
      </c>
      <c r="G77" s="306">
        <v>17505.34</v>
      </c>
      <c r="H77" s="307" t="e">
        <f t="shared" si="2"/>
        <v>#REF!</v>
      </c>
      <c r="I77" s="308"/>
      <c r="J77" s="36">
        <f t="shared" si="0"/>
        <v>0</v>
      </c>
      <c r="L77" s="309" t="e">
        <v>#REF!</v>
      </c>
    </row>
    <row r="78" spans="1:12" s="21" customFormat="1" ht="31.5" hidden="1">
      <c r="A78" s="303">
        <v>5003</v>
      </c>
      <c r="B78" s="304" t="s">
        <v>24013</v>
      </c>
      <c r="C78" s="304" t="s">
        <v>26</v>
      </c>
      <c r="D78" s="305">
        <v>762.66</v>
      </c>
      <c r="E78" s="72">
        <v>17.61</v>
      </c>
      <c r="F78" s="306">
        <v>22.49</v>
      </c>
      <c r="G78" s="306">
        <v>17152.22</v>
      </c>
      <c r="H78" s="307" t="e">
        <f t="shared" si="2"/>
        <v>#REF!</v>
      </c>
      <c r="I78" s="308"/>
      <c r="J78" s="36">
        <f t="shared" si="0"/>
        <v>0</v>
      </c>
      <c r="L78" s="309" t="e">
        <v>#REF!</v>
      </c>
    </row>
    <row r="79" spans="1:12" s="21" customFormat="1" hidden="1">
      <c r="A79" s="303">
        <v>3004</v>
      </c>
      <c r="B79" s="304" t="s">
        <v>240</v>
      </c>
      <c r="C79" s="304" t="s">
        <v>26</v>
      </c>
      <c r="D79" s="305">
        <v>144.30000000000001</v>
      </c>
      <c r="E79" s="72">
        <v>92.29</v>
      </c>
      <c r="F79" s="306">
        <v>117.87</v>
      </c>
      <c r="G79" s="306">
        <v>17008.64</v>
      </c>
      <c r="H79" s="307" t="e">
        <f t="shared" si="2"/>
        <v>#REF!</v>
      </c>
      <c r="I79" s="308"/>
      <c r="J79" s="36">
        <f t="shared" si="0"/>
        <v>0</v>
      </c>
      <c r="L79" s="309" t="e">
        <v>#REF!</v>
      </c>
    </row>
    <row r="80" spans="1:12" s="21" customFormat="1" hidden="1">
      <c r="A80" s="303">
        <v>11025</v>
      </c>
      <c r="B80" s="304" t="s">
        <v>31609</v>
      </c>
      <c r="C80" s="304" t="s">
        <v>26</v>
      </c>
      <c r="D80" s="305">
        <v>12</v>
      </c>
      <c r="E80" s="72">
        <v>1089.42</v>
      </c>
      <c r="F80" s="306">
        <v>1391.41</v>
      </c>
      <c r="G80" s="306">
        <v>16696.919999999998</v>
      </c>
      <c r="H80" s="307" t="e">
        <f t="shared" si="2"/>
        <v>#REF!</v>
      </c>
      <c r="I80" s="308"/>
      <c r="J80" s="36">
        <f t="shared" si="0"/>
        <v>0</v>
      </c>
      <c r="L80" s="309" t="e">
        <v>#REF!</v>
      </c>
    </row>
    <row r="81" spans="1:12" s="21" customFormat="1" ht="31.5" hidden="1">
      <c r="A81" s="303">
        <v>6007</v>
      </c>
      <c r="B81" s="304" t="s">
        <v>1500</v>
      </c>
      <c r="C81" s="304" t="s">
        <v>28</v>
      </c>
      <c r="D81" s="305">
        <v>703.9</v>
      </c>
      <c r="E81" s="72">
        <v>18.13</v>
      </c>
      <c r="F81" s="306">
        <v>23.16</v>
      </c>
      <c r="G81" s="306">
        <v>16302.32</v>
      </c>
      <c r="H81" s="307" t="e">
        <f t="shared" si="2"/>
        <v>#REF!</v>
      </c>
      <c r="I81" s="203"/>
      <c r="J81" s="36">
        <f t="shared" ref="J81:J144" si="3">IFERROR(G81/$G$10,0)</f>
        <v>0</v>
      </c>
      <c r="L81" s="309" t="e">
        <v>#REF!</v>
      </c>
    </row>
    <row r="82" spans="1:12" s="173" customFormat="1" hidden="1">
      <c r="A82" s="303">
        <v>10008</v>
      </c>
      <c r="B82" s="304" t="s">
        <v>176</v>
      </c>
      <c r="C82" s="304" t="s">
        <v>28</v>
      </c>
      <c r="D82" s="305">
        <v>1944</v>
      </c>
      <c r="E82" s="72">
        <v>4.01</v>
      </c>
      <c r="F82" s="306">
        <v>5.12</v>
      </c>
      <c r="G82" s="306">
        <v>9953.2800000000007</v>
      </c>
      <c r="H82" s="307" t="e">
        <f t="shared" si="2"/>
        <v>#REF!</v>
      </c>
      <c r="I82" s="313"/>
      <c r="J82" s="36">
        <f t="shared" si="3"/>
        <v>0</v>
      </c>
      <c r="K82" s="172"/>
      <c r="L82" s="309" t="e">
        <v>#REF!</v>
      </c>
    </row>
    <row r="83" spans="1:12" s="21" customFormat="1" ht="31.5" hidden="1">
      <c r="A83" s="303">
        <v>11031</v>
      </c>
      <c r="B83" s="304" t="s">
        <v>22763</v>
      </c>
      <c r="C83" s="304" t="s">
        <v>26</v>
      </c>
      <c r="D83" s="305">
        <v>260.10000000000002</v>
      </c>
      <c r="E83" s="72">
        <v>48.75</v>
      </c>
      <c r="F83" s="306">
        <v>62.26</v>
      </c>
      <c r="G83" s="306">
        <v>16193.83</v>
      </c>
      <c r="H83" s="307" t="e">
        <f t="shared" ref="H83:H146" si="4">IF(G83/$G$10&gt;0.0399,D83/2,0)</f>
        <v>#REF!</v>
      </c>
      <c r="I83" s="308"/>
      <c r="J83" s="36">
        <f t="shared" si="3"/>
        <v>0</v>
      </c>
      <c r="L83" s="309" t="e">
        <v>#REF!</v>
      </c>
    </row>
    <row r="84" spans="1:12" s="21" customFormat="1" ht="31.5" hidden="1">
      <c r="A84" s="303">
        <v>11034</v>
      </c>
      <c r="B84" s="304" t="s">
        <v>10987</v>
      </c>
      <c r="C84" s="304" t="s">
        <v>23</v>
      </c>
      <c r="D84" s="305">
        <v>510</v>
      </c>
      <c r="E84" s="72">
        <v>23.66</v>
      </c>
      <c r="F84" s="306">
        <v>30.22</v>
      </c>
      <c r="G84" s="306">
        <v>15412.2</v>
      </c>
      <c r="H84" s="307" t="e">
        <f t="shared" si="4"/>
        <v>#REF!</v>
      </c>
      <c r="I84" s="308"/>
      <c r="J84" s="36">
        <f t="shared" si="3"/>
        <v>0</v>
      </c>
      <c r="L84" s="309" t="e">
        <v>#REF!</v>
      </c>
    </row>
    <row r="85" spans="1:12" s="21" customFormat="1" hidden="1">
      <c r="A85" s="303">
        <v>15005</v>
      </c>
      <c r="B85" s="304" t="s">
        <v>14317</v>
      </c>
      <c r="C85" s="304" t="s">
        <v>26</v>
      </c>
      <c r="D85" s="305">
        <v>1212.7</v>
      </c>
      <c r="E85" s="72">
        <v>8.69</v>
      </c>
      <c r="F85" s="306">
        <v>11.1</v>
      </c>
      <c r="G85" s="306">
        <v>13460.97</v>
      </c>
      <c r="H85" s="307" t="e">
        <f t="shared" si="4"/>
        <v>#REF!</v>
      </c>
      <c r="I85" s="308"/>
      <c r="J85" s="36">
        <f t="shared" si="3"/>
        <v>0</v>
      </c>
      <c r="L85" s="309" t="e">
        <v>#REF!</v>
      </c>
    </row>
    <row r="86" spans="1:12" s="21" customFormat="1" ht="31.5" hidden="1">
      <c r="A86" s="303">
        <v>14001</v>
      </c>
      <c r="B86" s="304" t="s">
        <v>266</v>
      </c>
      <c r="C86" s="304" t="s">
        <v>18140</v>
      </c>
      <c r="D86" s="305">
        <v>11.33</v>
      </c>
      <c r="E86" s="72">
        <v>937.75</v>
      </c>
      <c r="F86" s="306">
        <v>1197.69</v>
      </c>
      <c r="G86" s="306">
        <v>13569.83</v>
      </c>
      <c r="H86" s="307" t="e">
        <f t="shared" si="4"/>
        <v>#REF!</v>
      </c>
      <c r="I86" s="308"/>
      <c r="J86" s="36">
        <f t="shared" si="3"/>
        <v>0</v>
      </c>
      <c r="L86" s="309" t="e">
        <v>#REF!</v>
      </c>
    </row>
    <row r="87" spans="1:12" s="21" customFormat="1" hidden="1">
      <c r="A87" s="303">
        <v>2001</v>
      </c>
      <c r="B87" s="304" t="s">
        <v>78</v>
      </c>
      <c r="C87" s="304" t="s">
        <v>79</v>
      </c>
      <c r="D87" s="305">
        <v>12</v>
      </c>
      <c r="E87" s="72">
        <v>868.66</v>
      </c>
      <c r="F87" s="306">
        <v>1109.45</v>
      </c>
      <c r="G87" s="306">
        <v>13313.4</v>
      </c>
      <c r="H87" s="307" t="e">
        <f t="shared" si="4"/>
        <v>#REF!</v>
      </c>
      <c r="I87" s="203"/>
      <c r="J87" s="36">
        <f t="shared" si="3"/>
        <v>0</v>
      </c>
      <c r="L87" s="309" t="e">
        <v>#REF!</v>
      </c>
    </row>
    <row r="88" spans="1:12" s="173" customFormat="1" ht="31.5" hidden="1">
      <c r="A88" s="303">
        <v>10007</v>
      </c>
      <c r="B88" s="304" t="s">
        <v>134</v>
      </c>
      <c r="C88" s="304" t="s">
        <v>135</v>
      </c>
      <c r="D88" s="305">
        <v>972</v>
      </c>
      <c r="E88" s="72">
        <v>10.79</v>
      </c>
      <c r="F88" s="306">
        <v>13.78</v>
      </c>
      <c r="G88" s="306">
        <v>13394.16</v>
      </c>
      <c r="H88" s="307" t="e">
        <f t="shared" si="4"/>
        <v>#REF!</v>
      </c>
      <c r="I88" s="313"/>
      <c r="J88" s="36">
        <f t="shared" si="3"/>
        <v>0</v>
      </c>
      <c r="K88" s="172"/>
      <c r="L88" s="309" t="e">
        <v>#REF!</v>
      </c>
    </row>
    <row r="89" spans="1:12" s="19" customFormat="1" ht="31.5" hidden="1">
      <c r="A89" s="303">
        <v>11035</v>
      </c>
      <c r="B89" s="304" t="s">
        <v>10990</v>
      </c>
      <c r="C89" s="304" t="s">
        <v>23</v>
      </c>
      <c r="D89" s="305">
        <v>250</v>
      </c>
      <c r="E89" s="72">
        <v>40.909999999999997</v>
      </c>
      <c r="F89" s="306">
        <v>52.25</v>
      </c>
      <c r="G89" s="306">
        <v>13062.5</v>
      </c>
      <c r="H89" s="307" t="e">
        <f t="shared" si="4"/>
        <v>#REF!</v>
      </c>
      <c r="I89" s="314"/>
      <c r="J89" s="36">
        <f t="shared" si="3"/>
        <v>0</v>
      </c>
      <c r="L89" s="309" t="e">
        <v>#REF!</v>
      </c>
    </row>
    <row r="90" spans="1:12" s="19" customFormat="1" hidden="1">
      <c r="A90" s="303">
        <v>3010</v>
      </c>
      <c r="B90" s="304" t="s">
        <v>394</v>
      </c>
      <c r="C90" s="304" t="s">
        <v>395</v>
      </c>
      <c r="D90" s="305">
        <v>5430.81</v>
      </c>
      <c r="E90" s="72">
        <v>1.84</v>
      </c>
      <c r="F90" s="306">
        <v>2.35</v>
      </c>
      <c r="G90" s="306">
        <v>12762.4</v>
      </c>
      <c r="H90" s="307" t="e">
        <f t="shared" si="4"/>
        <v>#REF!</v>
      </c>
      <c r="I90" s="314"/>
      <c r="J90" s="36">
        <f t="shared" si="3"/>
        <v>0</v>
      </c>
      <c r="L90" s="309" t="e">
        <v>#REF!</v>
      </c>
    </row>
    <row r="91" spans="1:12" s="19" customFormat="1" hidden="1">
      <c r="A91" s="303">
        <v>11018</v>
      </c>
      <c r="B91" s="304" t="s">
        <v>15779</v>
      </c>
      <c r="C91" s="304" t="s">
        <v>23</v>
      </c>
      <c r="D91" s="305">
        <v>892.52</v>
      </c>
      <c r="E91" s="72">
        <v>10.29</v>
      </c>
      <c r="F91" s="306">
        <v>13.14</v>
      </c>
      <c r="G91" s="306">
        <v>11727.71</v>
      </c>
      <c r="H91" s="307" t="e">
        <f t="shared" si="4"/>
        <v>#REF!</v>
      </c>
      <c r="I91" s="314"/>
      <c r="J91" s="36">
        <f t="shared" si="3"/>
        <v>0</v>
      </c>
      <c r="L91" s="309" t="e">
        <v>#REF!</v>
      </c>
    </row>
    <row r="92" spans="1:12" s="19" customFormat="1" hidden="1">
      <c r="A92" s="303">
        <v>11009</v>
      </c>
      <c r="B92" s="304" t="s">
        <v>1209</v>
      </c>
      <c r="C92" s="304" t="s">
        <v>24</v>
      </c>
      <c r="D92" s="305">
        <v>400</v>
      </c>
      <c r="E92" s="72">
        <v>22.93</v>
      </c>
      <c r="F92" s="306">
        <v>29.29</v>
      </c>
      <c r="G92" s="306">
        <v>11716</v>
      </c>
      <c r="H92" s="307" t="e">
        <f t="shared" si="4"/>
        <v>#REF!</v>
      </c>
      <c r="I92" s="314"/>
      <c r="J92" s="36">
        <f t="shared" si="3"/>
        <v>0</v>
      </c>
      <c r="L92" s="309" t="e">
        <v>#REF!</v>
      </c>
    </row>
    <row r="93" spans="1:12" s="19" customFormat="1" hidden="1">
      <c r="A93" s="303">
        <v>10005</v>
      </c>
      <c r="B93" s="304" t="s">
        <v>162</v>
      </c>
      <c r="C93" s="304" t="s">
        <v>24</v>
      </c>
      <c r="D93" s="305">
        <v>7</v>
      </c>
      <c r="E93" s="72">
        <v>1179.8599999999999</v>
      </c>
      <c r="F93" s="306">
        <v>1506.92</v>
      </c>
      <c r="G93" s="306">
        <v>10548.44</v>
      </c>
      <c r="H93" s="307" t="e">
        <f t="shared" si="4"/>
        <v>#REF!</v>
      </c>
      <c r="I93" s="314"/>
      <c r="J93" s="36">
        <f t="shared" si="3"/>
        <v>0</v>
      </c>
      <c r="L93" s="309" t="e">
        <v>#REF!</v>
      </c>
    </row>
    <row r="94" spans="1:12" s="19" customFormat="1" ht="31.5" hidden="1">
      <c r="A94" s="303">
        <v>16003</v>
      </c>
      <c r="B94" s="304" t="s">
        <v>31610</v>
      </c>
      <c r="C94" s="304" t="s">
        <v>23</v>
      </c>
      <c r="D94" s="305">
        <v>420</v>
      </c>
      <c r="E94" s="72">
        <v>19.45</v>
      </c>
      <c r="F94" s="306">
        <v>24.84</v>
      </c>
      <c r="G94" s="306">
        <v>10432.799999999999</v>
      </c>
      <c r="H94" s="307" t="e">
        <f t="shared" si="4"/>
        <v>#REF!</v>
      </c>
      <c r="I94" s="314"/>
      <c r="J94" s="36">
        <f t="shared" si="3"/>
        <v>0</v>
      </c>
      <c r="L94" s="309" t="e">
        <v>#REF!</v>
      </c>
    </row>
    <row r="95" spans="1:12" s="19" customFormat="1" hidden="1">
      <c r="A95" s="303">
        <v>9002</v>
      </c>
      <c r="B95" s="304" t="s">
        <v>5736</v>
      </c>
      <c r="C95" s="304" t="s">
        <v>24</v>
      </c>
      <c r="D95" s="305">
        <v>36</v>
      </c>
      <c r="E95" s="72">
        <v>197.08</v>
      </c>
      <c r="F95" s="306">
        <v>251.71</v>
      </c>
      <c r="G95" s="306">
        <v>9061.56</v>
      </c>
      <c r="H95" s="307" t="e">
        <f t="shared" si="4"/>
        <v>#REF!</v>
      </c>
      <c r="I95" s="314"/>
      <c r="J95" s="36">
        <f t="shared" si="3"/>
        <v>0</v>
      </c>
      <c r="L95" s="309" t="e">
        <v>#REF!</v>
      </c>
    </row>
    <row r="96" spans="1:12" s="19" customFormat="1" hidden="1">
      <c r="A96" s="303">
        <v>2007</v>
      </c>
      <c r="B96" s="304" t="s">
        <v>963</v>
      </c>
      <c r="C96" s="304" t="s">
        <v>26</v>
      </c>
      <c r="D96" s="305">
        <v>8</v>
      </c>
      <c r="E96" s="72">
        <v>879.22</v>
      </c>
      <c r="F96" s="306">
        <v>1122.94</v>
      </c>
      <c r="G96" s="306">
        <v>8983.52</v>
      </c>
      <c r="H96" s="307" t="e">
        <f t="shared" si="4"/>
        <v>#REF!</v>
      </c>
      <c r="I96" s="314"/>
      <c r="J96" s="36">
        <f t="shared" si="3"/>
        <v>0</v>
      </c>
      <c r="L96" s="309" t="e">
        <v>#REF!</v>
      </c>
    </row>
    <row r="97" spans="1:12" s="19" customFormat="1" hidden="1">
      <c r="A97" s="303">
        <v>5005</v>
      </c>
      <c r="B97" s="304" t="s">
        <v>31611</v>
      </c>
      <c r="C97" s="304" t="s">
        <v>25</v>
      </c>
      <c r="D97" s="305">
        <v>115.2</v>
      </c>
      <c r="E97" s="72">
        <v>60.33</v>
      </c>
      <c r="F97" s="306">
        <v>77.05</v>
      </c>
      <c r="G97" s="306">
        <v>8876.16</v>
      </c>
      <c r="H97" s="307" t="e">
        <f t="shared" si="4"/>
        <v>#REF!</v>
      </c>
      <c r="I97" s="314"/>
      <c r="J97" s="36">
        <f t="shared" si="3"/>
        <v>0</v>
      </c>
      <c r="L97" s="309" t="e">
        <v>#REF!</v>
      </c>
    </row>
    <row r="98" spans="1:12" s="19" customFormat="1" hidden="1">
      <c r="A98" s="303">
        <v>8016</v>
      </c>
      <c r="B98" s="304" t="s">
        <v>5118</v>
      </c>
      <c r="C98" s="304" t="s">
        <v>23</v>
      </c>
      <c r="D98" s="305">
        <v>1279.4000000000001</v>
      </c>
      <c r="E98" s="72">
        <v>5.32</v>
      </c>
      <c r="F98" s="306">
        <v>6.79</v>
      </c>
      <c r="G98" s="306">
        <v>8687.1299999999992</v>
      </c>
      <c r="H98" s="307" t="e">
        <f t="shared" si="4"/>
        <v>#REF!</v>
      </c>
      <c r="I98" s="314"/>
      <c r="J98" s="36">
        <f t="shared" si="3"/>
        <v>0</v>
      </c>
      <c r="L98" s="309" t="e">
        <v>#REF!</v>
      </c>
    </row>
    <row r="99" spans="1:12" s="19" customFormat="1" hidden="1">
      <c r="A99" s="303">
        <v>3003</v>
      </c>
      <c r="B99" s="304" t="s">
        <v>23018</v>
      </c>
      <c r="C99" s="304" t="s">
        <v>28</v>
      </c>
      <c r="D99" s="305">
        <v>9.57</v>
      </c>
      <c r="E99" s="72">
        <v>704.4</v>
      </c>
      <c r="F99" s="306">
        <v>899.66</v>
      </c>
      <c r="G99" s="306">
        <v>8609.75</v>
      </c>
      <c r="H99" s="307" t="e">
        <f t="shared" si="4"/>
        <v>#REF!</v>
      </c>
      <c r="I99" s="314"/>
      <c r="J99" s="36">
        <f t="shared" si="3"/>
        <v>0</v>
      </c>
      <c r="L99" s="309" t="e">
        <v>#REF!</v>
      </c>
    </row>
    <row r="100" spans="1:12" s="19" customFormat="1" hidden="1">
      <c r="A100" s="303">
        <v>11029</v>
      </c>
      <c r="B100" s="304" t="s">
        <v>2352</v>
      </c>
      <c r="C100" s="304" t="s">
        <v>26</v>
      </c>
      <c r="D100" s="305">
        <v>260.10000000000002</v>
      </c>
      <c r="E100" s="72">
        <v>25.5</v>
      </c>
      <c r="F100" s="306">
        <v>32.57</v>
      </c>
      <c r="G100" s="306">
        <v>8471.4599999999991</v>
      </c>
      <c r="H100" s="307" t="e">
        <f t="shared" si="4"/>
        <v>#REF!</v>
      </c>
      <c r="I100" s="314"/>
      <c r="J100" s="36">
        <f t="shared" si="3"/>
        <v>0</v>
      </c>
      <c r="L100" s="309" t="e">
        <v>#REF!</v>
      </c>
    </row>
    <row r="101" spans="1:12" s="19" customFormat="1" ht="31.5" hidden="1">
      <c r="A101" s="303">
        <v>11036</v>
      </c>
      <c r="B101" s="304" t="s">
        <v>997</v>
      </c>
      <c r="C101" s="304" t="s">
        <v>28</v>
      </c>
      <c r="D101" s="305">
        <v>11.4</v>
      </c>
      <c r="E101" s="72">
        <v>575.78</v>
      </c>
      <c r="F101" s="306">
        <v>735.39</v>
      </c>
      <c r="G101" s="306">
        <v>8383.4500000000007</v>
      </c>
      <c r="H101" s="307" t="e">
        <f t="shared" si="4"/>
        <v>#REF!</v>
      </c>
      <c r="I101" s="314"/>
      <c r="J101" s="36">
        <f t="shared" si="3"/>
        <v>0</v>
      </c>
      <c r="L101" s="309" t="e">
        <v>#REF!</v>
      </c>
    </row>
    <row r="102" spans="1:12" s="19" customFormat="1" ht="31.5" hidden="1">
      <c r="A102" s="303">
        <v>16002</v>
      </c>
      <c r="B102" s="304" t="s">
        <v>3748</v>
      </c>
      <c r="C102" s="304" t="s">
        <v>23</v>
      </c>
      <c r="D102" s="305">
        <v>450</v>
      </c>
      <c r="E102" s="72">
        <v>13.9</v>
      </c>
      <c r="F102" s="306">
        <v>17.75</v>
      </c>
      <c r="G102" s="306">
        <v>7987.5</v>
      </c>
      <c r="H102" s="307" t="e">
        <f t="shared" si="4"/>
        <v>#REF!</v>
      </c>
      <c r="I102" s="314"/>
      <c r="J102" s="36">
        <f t="shared" si="3"/>
        <v>0</v>
      </c>
      <c r="L102" s="309" t="e">
        <v>#REF!</v>
      </c>
    </row>
    <row r="103" spans="1:12" s="19" customFormat="1" ht="31.5" hidden="1">
      <c r="A103" s="303">
        <v>8013</v>
      </c>
      <c r="B103" s="304" t="s">
        <v>10577</v>
      </c>
      <c r="C103" s="304" t="s">
        <v>24</v>
      </c>
      <c r="D103" s="305">
        <v>36</v>
      </c>
      <c r="E103" s="72">
        <v>167.95</v>
      </c>
      <c r="F103" s="306">
        <v>214.51</v>
      </c>
      <c r="G103" s="306">
        <v>7722.36</v>
      </c>
      <c r="H103" s="307" t="e">
        <f t="shared" si="4"/>
        <v>#REF!</v>
      </c>
      <c r="I103" s="314"/>
      <c r="J103" s="36">
        <f t="shared" si="3"/>
        <v>0</v>
      </c>
      <c r="L103" s="309" t="e">
        <v>#REF!</v>
      </c>
    </row>
    <row r="104" spans="1:12" s="19" customFormat="1" hidden="1">
      <c r="A104" s="303">
        <v>11032</v>
      </c>
      <c r="B104" s="304" t="s">
        <v>328</v>
      </c>
      <c r="C104" s="304" t="s">
        <v>28</v>
      </c>
      <c r="D104" s="305">
        <v>7.8</v>
      </c>
      <c r="E104" s="72">
        <v>726.87</v>
      </c>
      <c r="F104" s="306">
        <v>928.36</v>
      </c>
      <c r="G104" s="306">
        <v>7241.21</v>
      </c>
      <c r="H104" s="307" t="e">
        <f t="shared" si="4"/>
        <v>#REF!</v>
      </c>
      <c r="I104" s="314"/>
      <c r="J104" s="36">
        <f t="shared" si="3"/>
        <v>0</v>
      </c>
      <c r="L104" s="309" t="e">
        <v>#REF!</v>
      </c>
    </row>
    <row r="105" spans="1:12" s="19" customFormat="1" hidden="1">
      <c r="A105" s="303">
        <v>11020</v>
      </c>
      <c r="B105" s="304" t="s">
        <v>3506</v>
      </c>
      <c r="C105" s="304" t="s">
        <v>24</v>
      </c>
      <c r="D105" s="305">
        <v>12</v>
      </c>
      <c r="E105" s="72">
        <v>454.91</v>
      </c>
      <c r="F105" s="306">
        <v>581.01</v>
      </c>
      <c r="G105" s="306">
        <v>6972.12</v>
      </c>
      <c r="H105" s="307" t="e">
        <f t="shared" si="4"/>
        <v>#REF!</v>
      </c>
      <c r="I105" s="314"/>
      <c r="J105" s="36">
        <f t="shared" si="3"/>
        <v>0</v>
      </c>
      <c r="L105" s="309" t="e">
        <v>#REF!</v>
      </c>
    </row>
    <row r="106" spans="1:12" s="19" customFormat="1" hidden="1">
      <c r="A106" s="303">
        <v>15007</v>
      </c>
      <c r="B106" s="304" t="s">
        <v>14286</v>
      </c>
      <c r="C106" s="304" t="s">
        <v>26</v>
      </c>
      <c r="D106" s="305">
        <v>438.34</v>
      </c>
      <c r="E106" s="72">
        <v>12.35</v>
      </c>
      <c r="F106" s="306">
        <v>15.77</v>
      </c>
      <c r="G106" s="306">
        <v>6912.62</v>
      </c>
      <c r="H106" s="307" t="e">
        <f t="shared" si="4"/>
        <v>#REF!</v>
      </c>
      <c r="I106" s="314"/>
      <c r="J106" s="36">
        <f t="shared" si="3"/>
        <v>0</v>
      </c>
      <c r="L106" s="309" t="e">
        <v>#REF!</v>
      </c>
    </row>
    <row r="107" spans="1:12" s="19" customFormat="1" hidden="1">
      <c r="A107" s="303">
        <v>9005</v>
      </c>
      <c r="B107" s="304" t="s">
        <v>14735</v>
      </c>
      <c r="C107" s="304" t="s">
        <v>24</v>
      </c>
      <c r="D107" s="305">
        <v>36</v>
      </c>
      <c r="E107" s="72">
        <v>147.06</v>
      </c>
      <c r="F107" s="306">
        <v>187.83</v>
      </c>
      <c r="G107" s="306">
        <v>6761.88</v>
      </c>
      <c r="H107" s="307" t="e">
        <f t="shared" si="4"/>
        <v>#REF!</v>
      </c>
      <c r="I107" s="314"/>
      <c r="J107" s="36">
        <f t="shared" si="3"/>
        <v>0</v>
      </c>
      <c r="L107" s="309" t="e">
        <v>#REF!</v>
      </c>
    </row>
    <row r="108" spans="1:12" s="19" customFormat="1" hidden="1">
      <c r="A108" s="303">
        <v>12004</v>
      </c>
      <c r="B108" s="304" t="s">
        <v>31612</v>
      </c>
      <c r="C108" s="304" t="s">
        <v>26</v>
      </c>
      <c r="D108" s="305">
        <v>945</v>
      </c>
      <c r="E108" s="72">
        <v>5.45</v>
      </c>
      <c r="F108" s="306">
        <v>6.96</v>
      </c>
      <c r="G108" s="306">
        <v>6577.2</v>
      </c>
      <c r="H108" s="307" t="e">
        <f t="shared" si="4"/>
        <v>#REF!</v>
      </c>
      <c r="I108" s="314"/>
      <c r="J108" s="36">
        <f t="shared" si="3"/>
        <v>0</v>
      </c>
      <c r="L108" s="309" t="e">
        <v>#REF!</v>
      </c>
    </row>
    <row r="109" spans="1:12" s="19" customFormat="1" hidden="1">
      <c r="A109" s="303">
        <v>6010</v>
      </c>
      <c r="B109" s="304" t="s">
        <v>23083</v>
      </c>
      <c r="C109" s="304" t="s">
        <v>206</v>
      </c>
      <c r="D109" s="305">
        <v>40.65</v>
      </c>
      <c r="E109" s="72">
        <v>127.35</v>
      </c>
      <c r="F109" s="306">
        <v>162.65</v>
      </c>
      <c r="G109" s="306">
        <v>6611.72</v>
      </c>
      <c r="H109" s="307" t="e">
        <f t="shared" si="4"/>
        <v>#REF!</v>
      </c>
      <c r="I109" s="314"/>
      <c r="J109" s="36">
        <f t="shared" si="3"/>
        <v>0</v>
      </c>
      <c r="L109" s="309" t="e">
        <v>#REF!</v>
      </c>
    </row>
    <row r="110" spans="1:12" s="19" customFormat="1" hidden="1">
      <c r="A110" s="303">
        <v>11022</v>
      </c>
      <c r="B110" s="304" t="s">
        <v>3088</v>
      </c>
      <c r="C110" s="304" t="s">
        <v>26</v>
      </c>
      <c r="D110" s="305">
        <v>7.2</v>
      </c>
      <c r="E110" s="72">
        <v>708.21</v>
      </c>
      <c r="F110" s="306">
        <v>904.53</v>
      </c>
      <c r="G110" s="306">
        <v>6512.62</v>
      </c>
      <c r="H110" s="307" t="e">
        <f t="shared" si="4"/>
        <v>#REF!</v>
      </c>
      <c r="I110" s="314"/>
      <c r="J110" s="36">
        <f t="shared" si="3"/>
        <v>0</v>
      </c>
      <c r="L110" s="309" t="e">
        <v>#REF!</v>
      </c>
    </row>
    <row r="111" spans="1:12" s="19" customFormat="1" hidden="1">
      <c r="A111" s="303">
        <v>7001</v>
      </c>
      <c r="B111" s="304" t="s">
        <v>24012</v>
      </c>
      <c r="C111" s="304" t="s">
        <v>26</v>
      </c>
      <c r="D111" s="305">
        <v>409.6</v>
      </c>
      <c r="E111" s="72">
        <v>11.65</v>
      </c>
      <c r="F111" s="306">
        <v>14.88</v>
      </c>
      <c r="G111" s="306">
        <v>6094.85</v>
      </c>
      <c r="H111" s="307" t="e">
        <f t="shared" si="4"/>
        <v>#REF!</v>
      </c>
      <c r="I111" s="314"/>
      <c r="J111" s="36">
        <f t="shared" si="3"/>
        <v>0</v>
      </c>
      <c r="L111" s="309" t="e">
        <v>#REF!</v>
      </c>
    </row>
    <row r="112" spans="1:12" s="19" customFormat="1" hidden="1">
      <c r="A112" s="303">
        <v>11015</v>
      </c>
      <c r="B112" s="304" t="s">
        <v>31613</v>
      </c>
      <c r="C112" s="304" t="s">
        <v>26</v>
      </c>
      <c r="D112" s="305">
        <v>20</v>
      </c>
      <c r="E112" s="72">
        <v>230.78</v>
      </c>
      <c r="F112" s="306">
        <v>294.75</v>
      </c>
      <c r="G112" s="306">
        <v>5895</v>
      </c>
      <c r="H112" s="307" t="e">
        <f t="shared" si="4"/>
        <v>#REF!</v>
      </c>
      <c r="I112" s="314"/>
      <c r="J112" s="36">
        <f t="shared" si="3"/>
        <v>0</v>
      </c>
      <c r="L112" s="309" t="e">
        <v>#REF!</v>
      </c>
    </row>
    <row r="113" spans="1:12" s="19" customFormat="1" hidden="1">
      <c r="A113" s="303">
        <v>11001</v>
      </c>
      <c r="B113" s="304" t="s">
        <v>15773</v>
      </c>
      <c r="C113" s="304" t="s">
        <v>26</v>
      </c>
      <c r="D113" s="305">
        <v>2042.41</v>
      </c>
      <c r="E113" s="72">
        <v>2.29</v>
      </c>
      <c r="F113" s="306">
        <v>2.92</v>
      </c>
      <c r="G113" s="306">
        <v>5963.84</v>
      </c>
      <c r="H113" s="307" t="e">
        <f t="shared" si="4"/>
        <v>#REF!</v>
      </c>
      <c r="I113" s="314"/>
      <c r="J113" s="36">
        <f t="shared" si="3"/>
        <v>0</v>
      </c>
      <c r="L113" s="309" t="e">
        <v>#REF!</v>
      </c>
    </row>
    <row r="114" spans="1:12" s="19" customFormat="1" hidden="1">
      <c r="A114" s="303">
        <v>11027</v>
      </c>
      <c r="B114" s="304" t="s">
        <v>1496</v>
      </c>
      <c r="C114" s="304" t="s">
        <v>28</v>
      </c>
      <c r="D114" s="305">
        <v>78.83</v>
      </c>
      <c r="E114" s="72">
        <v>58.46</v>
      </c>
      <c r="F114" s="306">
        <v>74.67</v>
      </c>
      <c r="G114" s="306">
        <v>5886.24</v>
      </c>
      <c r="H114" s="307" t="e">
        <f t="shared" si="4"/>
        <v>#REF!</v>
      </c>
      <c r="I114" s="314"/>
      <c r="J114" s="36">
        <f t="shared" si="3"/>
        <v>0</v>
      </c>
      <c r="L114" s="309" t="e">
        <v>#REF!</v>
      </c>
    </row>
    <row r="115" spans="1:12" s="19" customFormat="1" hidden="1">
      <c r="A115" s="303">
        <v>6009</v>
      </c>
      <c r="B115" s="304" t="s">
        <v>21240</v>
      </c>
      <c r="C115" s="304" t="s">
        <v>206</v>
      </c>
      <c r="D115" s="305">
        <v>40.65</v>
      </c>
      <c r="E115" s="72">
        <v>113.13</v>
      </c>
      <c r="F115" s="306">
        <v>144.49</v>
      </c>
      <c r="G115" s="306">
        <v>5873.52</v>
      </c>
      <c r="H115" s="307" t="e">
        <f t="shared" si="4"/>
        <v>#REF!</v>
      </c>
      <c r="I115" s="314"/>
      <c r="J115" s="36">
        <f t="shared" si="3"/>
        <v>0</v>
      </c>
      <c r="L115" s="309" t="e">
        <v>#REF!</v>
      </c>
    </row>
    <row r="116" spans="1:12" s="19" customFormat="1" hidden="1">
      <c r="A116" s="303">
        <v>11023</v>
      </c>
      <c r="B116" s="304" t="s">
        <v>14198</v>
      </c>
      <c r="C116" s="304" t="s">
        <v>26</v>
      </c>
      <c r="D116" s="305">
        <v>300</v>
      </c>
      <c r="E116" s="72">
        <v>26.8</v>
      </c>
      <c r="F116" s="306">
        <v>34.229999999999997</v>
      </c>
      <c r="G116" s="306">
        <v>10269</v>
      </c>
      <c r="H116" s="307" t="e">
        <f t="shared" si="4"/>
        <v>#REF!</v>
      </c>
      <c r="I116" s="314"/>
      <c r="J116" s="36">
        <f t="shared" si="3"/>
        <v>0</v>
      </c>
      <c r="L116" s="309" t="e">
        <v>#REF!</v>
      </c>
    </row>
    <row r="117" spans="1:12" s="19" customFormat="1" hidden="1">
      <c r="A117" s="303">
        <v>3008</v>
      </c>
      <c r="B117" s="304" t="s">
        <v>22771</v>
      </c>
      <c r="C117" s="304" t="s">
        <v>26</v>
      </c>
      <c r="D117" s="305">
        <v>88.68</v>
      </c>
      <c r="E117" s="72">
        <v>45.85</v>
      </c>
      <c r="F117" s="306">
        <v>58.56</v>
      </c>
      <c r="G117" s="306">
        <v>5193.1000000000004</v>
      </c>
      <c r="H117" s="307" t="e">
        <f t="shared" si="4"/>
        <v>#REF!</v>
      </c>
      <c r="I117" s="314"/>
      <c r="J117" s="36">
        <f t="shared" si="3"/>
        <v>0</v>
      </c>
      <c r="L117" s="309" t="e">
        <v>#REF!</v>
      </c>
    </row>
    <row r="118" spans="1:12" s="19" customFormat="1" ht="31.5" hidden="1">
      <c r="A118" s="303">
        <v>4003</v>
      </c>
      <c r="B118" s="304" t="s">
        <v>412</v>
      </c>
      <c r="C118" s="304" t="s">
        <v>28</v>
      </c>
      <c r="D118" s="305">
        <v>6.79</v>
      </c>
      <c r="E118" s="72">
        <v>539.73</v>
      </c>
      <c r="F118" s="306">
        <v>689.34</v>
      </c>
      <c r="G118" s="306">
        <v>4680.62</v>
      </c>
      <c r="H118" s="307" t="e">
        <f t="shared" si="4"/>
        <v>#REF!</v>
      </c>
      <c r="I118" s="314"/>
      <c r="J118" s="36">
        <f t="shared" si="3"/>
        <v>0</v>
      </c>
      <c r="L118" s="309" t="e">
        <v>#REF!</v>
      </c>
    </row>
    <row r="119" spans="1:12" s="19" customFormat="1" hidden="1">
      <c r="A119" s="303">
        <v>14004</v>
      </c>
      <c r="B119" s="304" t="s">
        <v>2084</v>
      </c>
      <c r="C119" s="304" t="s">
        <v>26</v>
      </c>
      <c r="D119" s="305">
        <v>18.7</v>
      </c>
      <c r="E119" s="72">
        <v>195.95</v>
      </c>
      <c r="F119" s="306">
        <v>250.27</v>
      </c>
      <c r="G119" s="306">
        <v>4680.05</v>
      </c>
      <c r="H119" s="307" t="e">
        <f t="shared" si="4"/>
        <v>#REF!</v>
      </c>
      <c r="I119" s="314"/>
      <c r="J119" s="36">
        <f t="shared" si="3"/>
        <v>0</v>
      </c>
      <c r="L119" s="309" t="e">
        <v>#REF!</v>
      </c>
    </row>
    <row r="120" spans="1:12" s="19" customFormat="1" hidden="1">
      <c r="A120" s="303">
        <v>3005</v>
      </c>
      <c r="B120" s="304" t="s">
        <v>1815</v>
      </c>
      <c r="C120" s="304" t="s">
        <v>28</v>
      </c>
      <c r="D120" s="305">
        <v>24.61</v>
      </c>
      <c r="E120" s="72">
        <v>148.80000000000001</v>
      </c>
      <c r="F120" s="306">
        <v>190.05</v>
      </c>
      <c r="G120" s="306">
        <v>4677.13</v>
      </c>
      <c r="H120" s="307" t="e">
        <f t="shared" si="4"/>
        <v>#REF!</v>
      </c>
      <c r="I120" s="314"/>
      <c r="J120" s="36">
        <f t="shared" si="3"/>
        <v>0</v>
      </c>
      <c r="L120" s="309" t="e">
        <v>#REF!</v>
      </c>
    </row>
    <row r="121" spans="1:12" s="19" customFormat="1" hidden="1">
      <c r="A121" s="303">
        <v>4004</v>
      </c>
      <c r="B121" s="304" t="s">
        <v>1923</v>
      </c>
      <c r="C121" s="304" t="s">
        <v>28</v>
      </c>
      <c r="D121" s="305">
        <v>6.79</v>
      </c>
      <c r="E121" s="72">
        <v>530.67999999999995</v>
      </c>
      <c r="F121" s="306">
        <v>677.78</v>
      </c>
      <c r="G121" s="306">
        <v>4602.13</v>
      </c>
      <c r="H121" s="307" t="e">
        <f t="shared" si="4"/>
        <v>#REF!</v>
      </c>
      <c r="I121" s="314"/>
      <c r="J121" s="36">
        <f t="shared" si="3"/>
        <v>0</v>
      </c>
      <c r="L121" s="309" t="e">
        <v>#REF!</v>
      </c>
    </row>
    <row r="122" spans="1:12" s="19" customFormat="1" hidden="1">
      <c r="A122" s="303">
        <v>11021</v>
      </c>
      <c r="B122" s="304" t="s">
        <v>3203</v>
      </c>
      <c r="C122" s="304" t="s">
        <v>23</v>
      </c>
      <c r="D122" s="305">
        <v>3.25</v>
      </c>
      <c r="E122" s="72">
        <v>1083.42</v>
      </c>
      <c r="F122" s="306">
        <v>1383.74</v>
      </c>
      <c r="G122" s="306">
        <v>4497.16</v>
      </c>
      <c r="H122" s="307" t="e">
        <f t="shared" si="4"/>
        <v>#REF!</v>
      </c>
      <c r="I122" s="314"/>
      <c r="J122" s="36">
        <f t="shared" si="3"/>
        <v>0</v>
      </c>
      <c r="L122" s="309" t="e">
        <v>#REF!</v>
      </c>
    </row>
    <row r="123" spans="1:12" s="19" customFormat="1" hidden="1">
      <c r="A123" s="303">
        <v>8008</v>
      </c>
      <c r="B123" s="304" t="s">
        <v>257</v>
      </c>
      <c r="C123" s="304" t="s">
        <v>24</v>
      </c>
      <c r="D123" s="305">
        <v>35</v>
      </c>
      <c r="E123" s="72">
        <v>94.84</v>
      </c>
      <c r="F123" s="306">
        <v>121.13</v>
      </c>
      <c r="G123" s="306">
        <v>4239.55</v>
      </c>
      <c r="H123" s="307" t="e">
        <f t="shared" si="4"/>
        <v>#REF!</v>
      </c>
      <c r="I123" s="314"/>
      <c r="J123" s="36">
        <f t="shared" si="3"/>
        <v>0</v>
      </c>
      <c r="L123" s="309" t="e">
        <v>#REF!</v>
      </c>
    </row>
    <row r="124" spans="1:12" s="19" customFormat="1" ht="31.5" hidden="1">
      <c r="A124" s="303">
        <v>11033</v>
      </c>
      <c r="B124" s="304" t="s">
        <v>31614</v>
      </c>
      <c r="C124" s="304" t="s">
        <v>23</v>
      </c>
      <c r="D124" s="305">
        <v>200</v>
      </c>
      <c r="E124" s="72">
        <v>16.28</v>
      </c>
      <c r="F124" s="306">
        <v>20.79</v>
      </c>
      <c r="G124" s="306">
        <v>4158</v>
      </c>
      <c r="H124" s="307" t="e">
        <f t="shared" si="4"/>
        <v>#REF!</v>
      </c>
      <c r="I124" s="314"/>
      <c r="J124" s="36">
        <f t="shared" si="3"/>
        <v>0</v>
      </c>
      <c r="L124" s="309" t="e">
        <v>#REF!</v>
      </c>
    </row>
    <row r="125" spans="1:12" s="19" customFormat="1" hidden="1">
      <c r="A125" s="303">
        <v>8023</v>
      </c>
      <c r="B125" s="304" t="s">
        <v>383</v>
      </c>
      <c r="C125" s="304" t="s">
        <v>24</v>
      </c>
      <c r="D125" s="305">
        <v>21</v>
      </c>
      <c r="E125" s="72">
        <v>141.56</v>
      </c>
      <c r="F125" s="306">
        <v>180.8</v>
      </c>
      <c r="G125" s="306">
        <v>3796.8</v>
      </c>
      <c r="H125" s="307" t="e">
        <f t="shared" si="4"/>
        <v>#REF!</v>
      </c>
      <c r="I125" s="314"/>
      <c r="J125" s="36">
        <f t="shared" si="3"/>
        <v>0</v>
      </c>
      <c r="L125" s="309" t="e">
        <v>#REF!</v>
      </c>
    </row>
    <row r="126" spans="1:12" s="19" customFormat="1" hidden="1">
      <c r="A126" s="303">
        <v>8006</v>
      </c>
      <c r="B126" s="304" t="s">
        <v>5532</v>
      </c>
      <c r="C126" s="304" t="s">
        <v>24</v>
      </c>
      <c r="D126" s="305">
        <v>1</v>
      </c>
      <c r="E126" s="72">
        <v>2496.89</v>
      </c>
      <c r="F126" s="306">
        <v>3189.03</v>
      </c>
      <c r="G126" s="306">
        <v>3189.03</v>
      </c>
      <c r="H126" s="307" t="e">
        <f t="shared" si="4"/>
        <v>#REF!</v>
      </c>
      <c r="I126" s="314"/>
      <c r="J126" s="36">
        <f t="shared" si="3"/>
        <v>0</v>
      </c>
      <c r="L126" s="309" t="e">
        <v>#REF!</v>
      </c>
    </row>
    <row r="127" spans="1:12" s="19" customFormat="1" hidden="1">
      <c r="A127" s="303">
        <v>8025</v>
      </c>
      <c r="B127" s="304" t="s">
        <v>153</v>
      </c>
      <c r="C127" s="304" t="s">
        <v>23</v>
      </c>
      <c r="D127" s="305">
        <v>68</v>
      </c>
      <c r="E127" s="72">
        <v>34.74</v>
      </c>
      <c r="F127" s="306">
        <v>44.37</v>
      </c>
      <c r="G127" s="306">
        <v>3017.16</v>
      </c>
      <c r="H127" s="307" t="e">
        <f t="shared" si="4"/>
        <v>#REF!</v>
      </c>
      <c r="I127" s="314"/>
      <c r="J127" s="36">
        <f t="shared" si="3"/>
        <v>0</v>
      </c>
      <c r="L127" s="309" t="e">
        <v>#REF!</v>
      </c>
    </row>
    <row r="128" spans="1:12" s="19" customFormat="1" hidden="1">
      <c r="A128" s="303">
        <v>6015</v>
      </c>
      <c r="B128" s="304" t="s">
        <v>1825</v>
      </c>
      <c r="C128" s="304" t="s">
        <v>26</v>
      </c>
      <c r="D128" s="305">
        <v>556</v>
      </c>
      <c r="E128" s="72">
        <v>4.2300000000000004</v>
      </c>
      <c r="F128" s="306">
        <v>5.4</v>
      </c>
      <c r="G128" s="306">
        <v>3002.4</v>
      </c>
      <c r="H128" s="307" t="e">
        <f t="shared" si="4"/>
        <v>#REF!</v>
      </c>
      <c r="I128" s="314"/>
      <c r="J128" s="36">
        <f t="shared" si="3"/>
        <v>0</v>
      </c>
      <c r="L128" s="309" t="e">
        <v>#REF!</v>
      </c>
    </row>
    <row r="129" spans="1:12" s="19" customFormat="1" hidden="1">
      <c r="A129" s="303">
        <v>3002</v>
      </c>
      <c r="B129" s="304" t="s">
        <v>7597</v>
      </c>
      <c r="C129" s="304" t="s">
        <v>26</v>
      </c>
      <c r="D129" s="305">
        <v>639.16999999999996</v>
      </c>
      <c r="E129" s="72">
        <v>3.64</v>
      </c>
      <c r="F129" s="306">
        <v>4.6500000000000004</v>
      </c>
      <c r="G129" s="306">
        <v>2972.14</v>
      </c>
      <c r="H129" s="307" t="e">
        <f t="shared" si="4"/>
        <v>#REF!</v>
      </c>
      <c r="I129" s="314"/>
      <c r="J129" s="36">
        <f t="shared" si="3"/>
        <v>0</v>
      </c>
      <c r="L129" s="309" t="e">
        <v>#REF!</v>
      </c>
    </row>
    <row r="130" spans="1:12" s="19" customFormat="1" hidden="1">
      <c r="A130" s="303">
        <v>11019</v>
      </c>
      <c r="B130" s="304" t="s">
        <v>31615</v>
      </c>
      <c r="C130" s="304" t="s">
        <v>24</v>
      </c>
      <c r="D130" s="305">
        <v>40</v>
      </c>
      <c r="E130" s="72">
        <v>49.98</v>
      </c>
      <c r="F130" s="306">
        <v>63.83</v>
      </c>
      <c r="G130" s="306">
        <v>2553.1999999999998</v>
      </c>
      <c r="H130" s="307" t="e">
        <f t="shared" si="4"/>
        <v>#REF!</v>
      </c>
      <c r="I130" s="314"/>
      <c r="J130" s="36">
        <f t="shared" si="3"/>
        <v>0</v>
      </c>
      <c r="L130" s="309" t="e">
        <v>#REF!</v>
      </c>
    </row>
    <row r="131" spans="1:12" s="19" customFormat="1" hidden="1">
      <c r="A131" s="303">
        <v>9001</v>
      </c>
      <c r="B131" s="304" t="s">
        <v>14613</v>
      </c>
      <c r="C131" s="304" t="s">
        <v>23</v>
      </c>
      <c r="D131" s="305">
        <v>72</v>
      </c>
      <c r="E131" s="72">
        <v>26.16</v>
      </c>
      <c r="F131" s="306">
        <v>33.409999999999997</v>
      </c>
      <c r="G131" s="306">
        <v>2405.52</v>
      </c>
      <c r="H131" s="307" t="e">
        <f t="shared" si="4"/>
        <v>#REF!</v>
      </c>
      <c r="I131" s="314"/>
      <c r="J131" s="36">
        <f t="shared" si="3"/>
        <v>0</v>
      </c>
      <c r="L131" s="309" t="e">
        <v>#REF!</v>
      </c>
    </row>
    <row r="132" spans="1:12" s="19" customFormat="1" hidden="1">
      <c r="A132" s="303">
        <v>2006</v>
      </c>
      <c r="B132" s="304" t="s">
        <v>34</v>
      </c>
      <c r="C132" s="304" t="s">
        <v>26</v>
      </c>
      <c r="D132" s="305">
        <v>7.2</v>
      </c>
      <c r="E132" s="72">
        <v>262.33</v>
      </c>
      <c r="F132" s="306">
        <v>335.05</v>
      </c>
      <c r="G132" s="306">
        <v>2412.36</v>
      </c>
      <c r="H132" s="307" t="e">
        <f t="shared" si="4"/>
        <v>#REF!</v>
      </c>
      <c r="I132" s="314"/>
      <c r="J132" s="36">
        <f t="shared" si="3"/>
        <v>0</v>
      </c>
      <c r="L132" s="309" t="e">
        <v>#REF!</v>
      </c>
    </row>
    <row r="133" spans="1:12" s="19" customFormat="1" hidden="1">
      <c r="A133" s="303">
        <v>7005</v>
      </c>
      <c r="B133" s="304" t="s">
        <v>1083</v>
      </c>
      <c r="C133" s="304" t="s">
        <v>26</v>
      </c>
      <c r="D133" s="305">
        <v>225.6</v>
      </c>
      <c r="E133" s="72">
        <v>8.07</v>
      </c>
      <c r="F133" s="306">
        <v>10.31</v>
      </c>
      <c r="G133" s="306">
        <v>2325.94</v>
      </c>
      <c r="H133" s="307" t="e">
        <f t="shared" si="4"/>
        <v>#REF!</v>
      </c>
      <c r="I133" s="314"/>
      <c r="J133" s="36">
        <f t="shared" si="3"/>
        <v>0</v>
      </c>
      <c r="L133" s="309" t="e">
        <v>#REF!</v>
      </c>
    </row>
    <row r="134" spans="1:12" s="19" customFormat="1" hidden="1">
      <c r="A134" s="303">
        <v>10011</v>
      </c>
      <c r="B134" s="304" t="s">
        <v>272</v>
      </c>
      <c r="C134" s="304" t="s">
        <v>24</v>
      </c>
      <c r="D134" s="305">
        <v>10</v>
      </c>
      <c r="E134" s="72">
        <v>177.66</v>
      </c>
      <c r="F134" s="306">
        <v>226.91</v>
      </c>
      <c r="G134" s="306">
        <v>2269.1</v>
      </c>
      <c r="H134" s="307" t="e">
        <f t="shared" si="4"/>
        <v>#REF!</v>
      </c>
      <c r="I134" s="314"/>
      <c r="J134" s="36">
        <f t="shared" si="3"/>
        <v>0</v>
      </c>
      <c r="L134" s="309" t="e">
        <v>#REF!</v>
      </c>
    </row>
    <row r="135" spans="1:12" s="19" customFormat="1" ht="31.5" hidden="1">
      <c r="A135" s="303">
        <v>8020</v>
      </c>
      <c r="B135" s="304" t="s">
        <v>10738</v>
      </c>
      <c r="C135" s="304" t="s">
        <v>24</v>
      </c>
      <c r="D135" s="305">
        <v>1</v>
      </c>
      <c r="E135" s="72">
        <v>1767.93</v>
      </c>
      <c r="F135" s="306">
        <v>2258</v>
      </c>
      <c r="G135" s="306">
        <v>2258</v>
      </c>
      <c r="H135" s="307" t="e">
        <f t="shared" si="4"/>
        <v>#REF!</v>
      </c>
      <c r="I135" s="314"/>
      <c r="J135" s="36">
        <f t="shared" si="3"/>
        <v>0</v>
      </c>
      <c r="L135" s="309" t="e">
        <v>#REF!</v>
      </c>
    </row>
    <row r="136" spans="1:12" s="19" customFormat="1" hidden="1">
      <c r="A136" s="303">
        <v>11024</v>
      </c>
      <c r="B136" s="304" t="s">
        <v>14199</v>
      </c>
      <c r="C136" s="304" t="s">
        <v>23</v>
      </c>
      <c r="D136" s="305">
        <v>300</v>
      </c>
      <c r="E136" s="72">
        <v>5.97</v>
      </c>
      <c r="F136" s="306">
        <v>7.62</v>
      </c>
      <c r="G136" s="306">
        <v>2286</v>
      </c>
      <c r="H136" s="307" t="e">
        <f t="shared" si="4"/>
        <v>#REF!</v>
      </c>
      <c r="I136" s="314"/>
      <c r="J136" s="36">
        <f t="shared" si="3"/>
        <v>0</v>
      </c>
      <c r="L136" s="309" t="e">
        <v>#REF!</v>
      </c>
    </row>
    <row r="137" spans="1:12" s="19" customFormat="1" hidden="1">
      <c r="A137" s="303">
        <v>6023</v>
      </c>
      <c r="B137" s="304" t="s">
        <v>262</v>
      </c>
      <c r="C137" s="304" t="s">
        <v>23</v>
      </c>
      <c r="D137" s="305">
        <v>139</v>
      </c>
      <c r="E137" s="72">
        <v>11.74</v>
      </c>
      <c r="F137" s="306">
        <v>14.99</v>
      </c>
      <c r="G137" s="306">
        <v>2083.61</v>
      </c>
      <c r="H137" s="307" t="e">
        <f t="shared" si="4"/>
        <v>#REF!</v>
      </c>
      <c r="I137" s="314"/>
      <c r="J137" s="36">
        <f t="shared" si="3"/>
        <v>0</v>
      </c>
      <c r="L137" s="309" t="e">
        <v>#REF!</v>
      </c>
    </row>
    <row r="138" spans="1:12" s="19" customFormat="1" hidden="1">
      <c r="A138" s="303">
        <v>8005</v>
      </c>
      <c r="B138" s="304" t="s">
        <v>5114</v>
      </c>
      <c r="C138" s="304" t="s">
        <v>23</v>
      </c>
      <c r="D138" s="305">
        <v>504</v>
      </c>
      <c r="E138" s="72">
        <v>2.88</v>
      </c>
      <c r="F138" s="306">
        <v>3.68</v>
      </c>
      <c r="G138" s="306">
        <v>1854.72</v>
      </c>
      <c r="H138" s="307" t="e">
        <f t="shared" si="4"/>
        <v>#REF!</v>
      </c>
      <c r="I138" s="314"/>
      <c r="J138" s="36">
        <f t="shared" si="3"/>
        <v>0</v>
      </c>
      <c r="L138" s="309" t="e">
        <v>#REF!</v>
      </c>
    </row>
    <row r="139" spans="1:12" s="19" customFormat="1" hidden="1">
      <c r="A139" s="303">
        <v>8015</v>
      </c>
      <c r="B139" s="304" t="s">
        <v>5116</v>
      </c>
      <c r="C139" s="304" t="s">
        <v>23</v>
      </c>
      <c r="D139" s="305">
        <v>354.2</v>
      </c>
      <c r="E139" s="72">
        <v>4.07</v>
      </c>
      <c r="F139" s="306">
        <v>5.2</v>
      </c>
      <c r="G139" s="306">
        <v>1841.84</v>
      </c>
      <c r="H139" s="307" t="e">
        <f t="shared" si="4"/>
        <v>#REF!</v>
      </c>
      <c r="I139" s="314"/>
      <c r="J139" s="36">
        <f t="shared" si="3"/>
        <v>0</v>
      </c>
      <c r="L139" s="309" t="e">
        <v>#REF!</v>
      </c>
    </row>
    <row r="140" spans="1:12" s="19" customFormat="1" hidden="1">
      <c r="A140" s="303">
        <v>8021</v>
      </c>
      <c r="B140" s="304" t="s">
        <v>15112</v>
      </c>
      <c r="C140" s="304" t="s">
        <v>24</v>
      </c>
      <c r="D140" s="305">
        <v>1</v>
      </c>
      <c r="E140" s="72">
        <v>1456.11</v>
      </c>
      <c r="F140" s="306">
        <v>1859.74</v>
      </c>
      <c r="G140" s="306">
        <v>1859.74</v>
      </c>
      <c r="H140" s="307" t="e">
        <f t="shared" si="4"/>
        <v>#REF!</v>
      </c>
      <c r="I140" s="314"/>
      <c r="J140" s="36">
        <f t="shared" si="3"/>
        <v>0</v>
      </c>
      <c r="L140" s="309" t="e">
        <v>#REF!</v>
      </c>
    </row>
    <row r="141" spans="1:12" s="19" customFormat="1" ht="31.5" hidden="1">
      <c r="A141" s="303">
        <v>8010</v>
      </c>
      <c r="B141" s="304" t="s">
        <v>10790</v>
      </c>
      <c r="C141" s="304" t="s">
        <v>24</v>
      </c>
      <c r="D141" s="305">
        <v>36</v>
      </c>
      <c r="E141" s="72">
        <v>38.11</v>
      </c>
      <c r="F141" s="306">
        <v>48.67</v>
      </c>
      <c r="G141" s="306">
        <v>1752.12</v>
      </c>
      <c r="H141" s="307" t="e">
        <f t="shared" si="4"/>
        <v>#REF!</v>
      </c>
      <c r="I141" s="314"/>
      <c r="J141" s="36">
        <f t="shared" si="3"/>
        <v>0</v>
      </c>
      <c r="L141" s="309" t="e">
        <v>#REF!</v>
      </c>
    </row>
    <row r="142" spans="1:12" s="19" customFormat="1" ht="31.5" hidden="1">
      <c r="A142" s="303">
        <v>8012</v>
      </c>
      <c r="B142" s="304" t="s">
        <v>10792</v>
      </c>
      <c r="C142" s="304" t="s">
        <v>24</v>
      </c>
      <c r="D142" s="305">
        <v>2</v>
      </c>
      <c r="E142" s="72">
        <v>677.71</v>
      </c>
      <c r="F142" s="306">
        <v>865.57</v>
      </c>
      <c r="G142" s="306">
        <v>1731.14</v>
      </c>
      <c r="H142" s="307" t="e">
        <f t="shared" si="4"/>
        <v>#REF!</v>
      </c>
      <c r="I142" s="314"/>
      <c r="J142" s="36">
        <f t="shared" si="3"/>
        <v>0</v>
      </c>
      <c r="L142" s="309" t="e">
        <v>#REF!</v>
      </c>
    </row>
    <row r="143" spans="1:12" s="19" customFormat="1" hidden="1">
      <c r="A143" s="303">
        <v>3001</v>
      </c>
      <c r="B143" s="304" t="s">
        <v>123</v>
      </c>
      <c r="C143" s="304" t="s">
        <v>28</v>
      </c>
      <c r="D143" s="305">
        <v>75.989999999999995</v>
      </c>
      <c r="E143" s="72">
        <v>17.829999999999998</v>
      </c>
      <c r="F143" s="306">
        <v>22.77</v>
      </c>
      <c r="G143" s="306">
        <v>1730.29</v>
      </c>
      <c r="H143" s="307" t="e">
        <f t="shared" si="4"/>
        <v>#REF!</v>
      </c>
      <c r="I143" s="314"/>
      <c r="J143" s="36">
        <f t="shared" si="3"/>
        <v>0</v>
      </c>
      <c r="L143" s="309" t="e">
        <v>#REF!</v>
      </c>
    </row>
    <row r="144" spans="1:12" s="19" customFormat="1" ht="31.5" hidden="1">
      <c r="A144" s="303">
        <v>10012</v>
      </c>
      <c r="B144" s="304" t="s">
        <v>31616</v>
      </c>
      <c r="C144" s="304" t="s">
        <v>26</v>
      </c>
      <c r="D144" s="305">
        <v>10</v>
      </c>
      <c r="E144" s="72">
        <v>135.02000000000001</v>
      </c>
      <c r="F144" s="306">
        <v>172.45</v>
      </c>
      <c r="G144" s="306">
        <v>1724.5</v>
      </c>
      <c r="H144" s="307" t="e">
        <f t="shared" si="4"/>
        <v>#REF!</v>
      </c>
      <c r="I144" s="314"/>
      <c r="J144" s="36">
        <f t="shared" si="3"/>
        <v>0</v>
      </c>
      <c r="L144" s="309" t="e">
        <v>#REF!</v>
      </c>
    </row>
    <row r="145" spans="1:12" s="173" customFormat="1" hidden="1">
      <c r="A145" s="303">
        <v>15012</v>
      </c>
      <c r="B145" s="304" t="s">
        <v>31617</v>
      </c>
      <c r="C145" s="304" t="s">
        <v>23</v>
      </c>
      <c r="D145" s="305">
        <v>446.2</v>
      </c>
      <c r="E145" s="72">
        <v>2.77</v>
      </c>
      <c r="F145" s="306">
        <v>3.54</v>
      </c>
      <c r="G145" s="306">
        <v>1579.55</v>
      </c>
      <c r="H145" s="307" t="e">
        <f t="shared" si="4"/>
        <v>#REF!</v>
      </c>
      <c r="I145" s="313"/>
      <c r="J145" s="36">
        <f t="shared" ref="J145:J208" si="5">IFERROR(G145/$G$10,0)</f>
        <v>0</v>
      </c>
      <c r="K145" s="172"/>
      <c r="L145" s="309" t="e">
        <v>#REF!</v>
      </c>
    </row>
    <row r="146" spans="1:12" s="19" customFormat="1" hidden="1">
      <c r="A146" s="303">
        <v>9003</v>
      </c>
      <c r="B146" s="304" t="s">
        <v>5828</v>
      </c>
      <c r="C146" s="304" t="s">
        <v>24</v>
      </c>
      <c r="D146" s="305">
        <v>36</v>
      </c>
      <c r="E146" s="72">
        <v>31.46</v>
      </c>
      <c r="F146" s="306">
        <v>40.18</v>
      </c>
      <c r="G146" s="306">
        <v>1446.48</v>
      </c>
      <c r="H146" s="307" t="e">
        <f t="shared" si="4"/>
        <v>#REF!</v>
      </c>
      <c r="I146" s="314"/>
      <c r="J146" s="36">
        <f t="shared" si="5"/>
        <v>0</v>
      </c>
      <c r="L146" s="309" t="e">
        <v>#REF!</v>
      </c>
    </row>
    <row r="147" spans="1:12" s="19" customFormat="1" hidden="1">
      <c r="A147" s="303">
        <v>6005</v>
      </c>
      <c r="B147" s="304" t="s">
        <v>14898</v>
      </c>
      <c r="C147" s="304" t="s">
        <v>26</v>
      </c>
      <c r="D147" s="305">
        <v>20</v>
      </c>
      <c r="E147" s="72">
        <v>49.29</v>
      </c>
      <c r="F147" s="306">
        <v>62.95</v>
      </c>
      <c r="G147" s="306">
        <v>1259</v>
      </c>
      <c r="H147" s="307" t="e">
        <f t="shared" ref="H147:H210" si="6">IF(G147/$G$10&gt;0.0399,D147/2,0)</f>
        <v>#REF!</v>
      </c>
      <c r="I147" s="314"/>
      <c r="J147" s="36">
        <f t="shared" si="5"/>
        <v>0</v>
      </c>
      <c r="L147" s="309" t="e">
        <v>#REF!</v>
      </c>
    </row>
    <row r="148" spans="1:12" s="19" customFormat="1" ht="47.25" hidden="1">
      <c r="A148" s="303">
        <v>8019</v>
      </c>
      <c r="B148" s="304" t="s">
        <v>10619</v>
      </c>
      <c r="C148" s="304" t="s">
        <v>24</v>
      </c>
      <c r="D148" s="305">
        <v>1</v>
      </c>
      <c r="E148" s="72">
        <v>878.81</v>
      </c>
      <c r="F148" s="306">
        <v>1122.42</v>
      </c>
      <c r="G148" s="306">
        <v>1122.42</v>
      </c>
      <c r="H148" s="307" t="e">
        <f t="shared" si="6"/>
        <v>#REF!</v>
      </c>
      <c r="I148" s="314"/>
      <c r="J148" s="36">
        <f t="shared" si="5"/>
        <v>0</v>
      </c>
      <c r="L148" s="309" t="e">
        <v>#REF!</v>
      </c>
    </row>
    <row r="149" spans="1:12" s="19" customFormat="1" hidden="1">
      <c r="A149" s="303">
        <v>14003</v>
      </c>
      <c r="B149" s="304" t="s">
        <v>31587</v>
      </c>
      <c r="C149" s="304" t="s">
        <v>31618</v>
      </c>
      <c r="D149" s="305">
        <v>11.33</v>
      </c>
      <c r="E149" s="72">
        <v>74.88</v>
      </c>
      <c r="F149" s="306">
        <v>95.64</v>
      </c>
      <c r="G149" s="306">
        <v>1083.5999999999999</v>
      </c>
      <c r="H149" s="307" t="e">
        <f t="shared" si="6"/>
        <v>#REF!</v>
      </c>
      <c r="I149" s="314"/>
      <c r="J149" s="36">
        <f t="shared" si="5"/>
        <v>0</v>
      </c>
      <c r="L149" s="309" t="e">
        <v>#REF!</v>
      </c>
    </row>
    <row r="150" spans="1:12" s="19" customFormat="1" hidden="1">
      <c r="A150" s="303">
        <v>8024</v>
      </c>
      <c r="B150" s="304" t="s">
        <v>31619</v>
      </c>
      <c r="C150" s="304" t="s">
        <v>24</v>
      </c>
      <c r="D150" s="305">
        <v>42</v>
      </c>
      <c r="E150" s="72">
        <v>18.28</v>
      </c>
      <c r="F150" s="306">
        <v>23.35</v>
      </c>
      <c r="G150" s="306">
        <v>980.7</v>
      </c>
      <c r="H150" s="307" t="e">
        <f t="shared" si="6"/>
        <v>#REF!</v>
      </c>
      <c r="I150" s="314"/>
      <c r="J150" s="36">
        <f t="shared" si="5"/>
        <v>0</v>
      </c>
      <c r="L150" s="309" t="e">
        <v>#REF!</v>
      </c>
    </row>
    <row r="151" spans="1:12" s="19" customFormat="1" ht="31.5" hidden="1">
      <c r="A151" s="303">
        <v>9004</v>
      </c>
      <c r="B151" s="304" t="s">
        <v>10864</v>
      </c>
      <c r="C151" s="304" t="s">
        <v>24</v>
      </c>
      <c r="D151" s="305">
        <v>36</v>
      </c>
      <c r="E151" s="72">
        <v>19.670000000000002</v>
      </c>
      <c r="F151" s="306">
        <v>25.12</v>
      </c>
      <c r="G151" s="306">
        <v>904.32</v>
      </c>
      <c r="H151" s="307" t="e">
        <f t="shared" si="6"/>
        <v>#REF!</v>
      </c>
      <c r="I151" s="314"/>
      <c r="J151" s="36">
        <f t="shared" si="5"/>
        <v>0</v>
      </c>
      <c r="L151" s="309" t="e">
        <v>#REF!</v>
      </c>
    </row>
    <row r="152" spans="1:12" s="19" customFormat="1" hidden="1">
      <c r="A152" s="303">
        <v>10006</v>
      </c>
      <c r="B152" s="304" t="s">
        <v>15672</v>
      </c>
      <c r="C152" s="304" t="s">
        <v>26</v>
      </c>
      <c r="D152" s="305">
        <v>22.5</v>
      </c>
      <c r="E152" s="72">
        <v>20.53</v>
      </c>
      <c r="F152" s="306">
        <v>26.22</v>
      </c>
      <c r="G152" s="306">
        <v>589.95000000000005</v>
      </c>
      <c r="H152" s="307" t="e">
        <f t="shared" si="6"/>
        <v>#REF!</v>
      </c>
      <c r="I152" s="314"/>
      <c r="J152" s="36">
        <f t="shared" si="5"/>
        <v>0</v>
      </c>
      <c r="L152" s="309" t="e">
        <v>#REF!</v>
      </c>
    </row>
    <row r="153" spans="1:12" s="19" customFormat="1" hidden="1">
      <c r="A153" s="303">
        <v>2005</v>
      </c>
      <c r="B153" s="304" t="s">
        <v>33</v>
      </c>
      <c r="C153" s="304" t="s">
        <v>26</v>
      </c>
      <c r="D153" s="305">
        <v>2.5299999999999998</v>
      </c>
      <c r="E153" s="72">
        <v>242.8</v>
      </c>
      <c r="F153" s="306">
        <v>310.10000000000002</v>
      </c>
      <c r="G153" s="306">
        <v>784.55</v>
      </c>
      <c r="H153" s="307" t="e">
        <f t="shared" si="6"/>
        <v>#REF!</v>
      </c>
      <c r="I153" s="314"/>
      <c r="J153" s="36">
        <f t="shared" si="5"/>
        <v>0</v>
      </c>
      <c r="L153" s="309" t="e">
        <v>#REF!</v>
      </c>
    </row>
    <row r="154" spans="1:12" s="19" customFormat="1" hidden="1">
      <c r="A154" s="303">
        <v>8017</v>
      </c>
      <c r="B154" s="304" t="s">
        <v>376</v>
      </c>
      <c r="C154" s="304" t="s">
        <v>24</v>
      </c>
      <c r="D154" s="305">
        <v>4</v>
      </c>
      <c r="E154" s="72">
        <v>132.15</v>
      </c>
      <c r="F154" s="306">
        <v>168.78</v>
      </c>
      <c r="G154" s="306">
        <v>675.12</v>
      </c>
      <c r="H154" s="307" t="e">
        <f t="shared" si="6"/>
        <v>#REF!</v>
      </c>
      <c r="I154" s="314"/>
      <c r="J154" s="36">
        <f t="shared" si="5"/>
        <v>0</v>
      </c>
      <c r="L154" s="309" t="e">
        <v>#REF!</v>
      </c>
    </row>
    <row r="155" spans="1:12" s="19" customFormat="1" ht="31.5" hidden="1">
      <c r="A155" s="303">
        <v>10002</v>
      </c>
      <c r="B155" s="304" t="s">
        <v>22917</v>
      </c>
      <c r="C155" s="304" t="s">
        <v>24</v>
      </c>
      <c r="D155" s="305">
        <v>30</v>
      </c>
      <c r="E155" s="72">
        <v>15.62</v>
      </c>
      <c r="F155" s="306">
        <v>19.95</v>
      </c>
      <c r="G155" s="306">
        <v>598.5</v>
      </c>
      <c r="H155" s="307" t="e">
        <f t="shared" si="6"/>
        <v>#REF!</v>
      </c>
      <c r="I155" s="314"/>
      <c r="J155" s="36">
        <f t="shared" si="5"/>
        <v>0</v>
      </c>
      <c r="L155" s="309" t="e">
        <v>#REF!</v>
      </c>
    </row>
    <row r="156" spans="1:12" s="21" customFormat="1" hidden="1">
      <c r="A156" s="303">
        <v>10010</v>
      </c>
      <c r="B156" s="304" t="s">
        <v>3982</v>
      </c>
      <c r="C156" s="304" t="s">
        <v>24</v>
      </c>
      <c r="D156" s="305">
        <v>10</v>
      </c>
      <c r="E156" s="72">
        <v>45.38</v>
      </c>
      <c r="F156" s="306">
        <v>57.96</v>
      </c>
      <c r="G156" s="306">
        <v>579.6</v>
      </c>
      <c r="H156" s="307" t="e">
        <f t="shared" si="6"/>
        <v>#REF!</v>
      </c>
      <c r="I156" s="203"/>
      <c r="J156" s="36">
        <f t="shared" si="5"/>
        <v>0</v>
      </c>
      <c r="L156" s="309" t="e">
        <v>#REF!</v>
      </c>
    </row>
    <row r="157" spans="1:12" s="173" customFormat="1" hidden="1">
      <c r="A157" s="303">
        <v>8018</v>
      </c>
      <c r="B157" s="304" t="s">
        <v>31620</v>
      </c>
      <c r="C157" s="304" t="s">
        <v>24</v>
      </c>
      <c r="D157" s="305">
        <v>2</v>
      </c>
      <c r="E157" s="72">
        <v>211.46</v>
      </c>
      <c r="F157" s="306">
        <v>270.08</v>
      </c>
      <c r="G157" s="306">
        <v>540.16</v>
      </c>
      <c r="H157" s="307" t="e">
        <f t="shared" si="6"/>
        <v>#REF!</v>
      </c>
      <c r="I157" s="313"/>
      <c r="J157" s="36">
        <f t="shared" si="5"/>
        <v>0</v>
      </c>
      <c r="K157" s="172"/>
      <c r="L157" s="309" t="e">
        <v>#REF!</v>
      </c>
    </row>
    <row r="158" spans="1:12" s="21" customFormat="1" hidden="1">
      <c r="A158" s="303">
        <v>3009</v>
      </c>
      <c r="B158" s="304" t="s">
        <v>215</v>
      </c>
      <c r="C158" s="304" t="s">
        <v>28</v>
      </c>
      <c r="D158" s="305">
        <v>51.38</v>
      </c>
      <c r="E158" s="72">
        <v>6.48</v>
      </c>
      <c r="F158" s="306">
        <v>8.2799999999999994</v>
      </c>
      <c r="G158" s="306">
        <v>425.43</v>
      </c>
      <c r="H158" s="307" t="e">
        <f t="shared" si="6"/>
        <v>#REF!</v>
      </c>
      <c r="I158" s="308"/>
      <c r="J158" s="36">
        <f t="shared" si="5"/>
        <v>0</v>
      </c>
      <c r="L158" s="309" t="e">
        <v>#REF!</v>
      </c>
    </row>
    <row r="159" spans="1:12" s="21" customFormat="1" ht="31.5" hidden="1">
      <c r="A159" s="303">
        <v>10003</v>
      </c>
      <c r="B159" s="304" t="s">
        <v>22918</v>
      </c>
      <c r="C159" s="304" t="s">
        <v>26</v>
      </c>
      <c r="D159" s="305">
        <v>21</v>
      </c>
      <c r="E159" s="72">
        <v>12.26</v>
      </c>
      <c r="F159" s="306">
        <v>15.66</v>
      </c>
      <c r="G159" s="306">
        <v>328.86</v>
      </c>
      <c r="H159" s="307" t="e">
        <f t="shared" si="6"/>
        <v>#REF!</v>
      </c>
      <c r="I159" s="308"/>
      <c r="J159" s="36">
        <f t="shared" si="5"/>
        <v>0</v>
      </c>
      <c r="L159" s="309" t="e">
        <v>#REF!</v>
      </c>
    </row>
    <row r="160" spans="1:12" s="21" customFormat="1" ht="31.5" hidden="1">
      <c r="A160" s="303">
        <v>8022</v>
      </c>
      <c r="B160" s="304" t="s">
        <v>10635</v>
      </c>
      <c r="C160" s="304" t="s">
        <v>24</v>
      </c>
      <c r="D160" s="305">
        <v>1</v>
      </c>
      <c r="E160" s="72">
        <v>173.07</v>
      </c>
      <c r="F160" s="306">
        <v>221.05</v>
      </c>
      <c r="G160" s="306">
        <v>221.05</v>
      </c>
      <c r="H160" s="307" t="e">
        <f t="shared" si="6"/>
        <v>#REF!</v>
      </c>
      <c r="I160" s="308"/>
      <c r="J160" s="36">
        <f t="shared" si="5"/>
        <v>0</v>
      </c>
      <c r="L160" s="309" t="e">
        <v>#REF!</v>
      </c>
    </row>
    <row r="161" spans="1:12" s="21" customFormat="1" ht="31.5" hidden="1">
      <c r="A161" s="303">
        <v>16004</v>
      </c>
      <c r="B161" s="304" t="s">
        <v>31621</v>
      </c>
      <c r="C161" s="304" t="s">
        <v>23</v>
      </c>
      <c r="D161" s="305">
        <v>30</v>
      </c>
      <c r="E161" s="72">
        <v>4.99</v>
      </c>
      <c r="F161" s="306">
        <v>6.37</v>
      </c>
      <c r="G161" s="306">
        <v>191.1</v>
      </c>
      <c r="H161" s="307" t="e">
        <f t="shared" si="6"/>
        <v>#REF!</v>
      </c>
      <c r="I161" s="308"/>
      <c r="J161" s="36">
        <f t="shared" si="5"/>
        <v>0</v>
      </c>
      <c r="L161" s="309" t="e">
        <v>#REF!</v>
      </c>
    </row>
    <row r="162" spans="1:12" s="21" customFormat="1" hidden="1">
      <c r="A162" s="303">
        <v>8009</v>
      </c>
      <c r="B162" s="304" t="s">
        <v>532</v>
      </c>
      <c r="C162" s="304" t="s">
        <v>24</v>
      </c>
      <c r="D162" s="305">
        <v>1</v>
      </c>
      <c r="E162" s="72">
        <v>128.47999999999999</v>
      </c>
      <c r="F162" s="306">
        <v>164.09</v>
      </c>
      <c r="G162" s="306">
        <v>164.09</v>
      </c>
      <c r="H162" s="307" t="e">
        <f t="shared" si="6"/>
        <v>#REF!</v>
      </c>
      <c r="I162" s="308"/>
      <c r="J162" s="36">
        <f t="shared" si="5"/>
        <v>0</v>
      </c>
      <c r="L162" s="309" t="e">
        <v>#REF!</v>
      </c>
    </row>
    <row r="163" spans="1:12" s="21" customFormat="1" hidden="1">
      <c r="A163" s="303">
        <v>0</v>
      </c>
      <c r="B163" s="304">
        <v>0</v>
      </c>
      <c r="C163" s="304">
        <v>0</v>
      </c>
      <c r="D163" s="305">
        <v>0</v>
      </c>
      <c r="E163" s="72" t="e">
        <v>#N/A</v>
      </c>
      <c r="F163" s="306">
        <v>0</v>
      </c>
      <c r="G163" s="306">
        <v>0</v>
      </c>
      <c r="H163" s="307" t="e">
        <f t="shared" si="6"/>
        <v>#REF!</v>
      </c>
      <c r="I163" s="308"/>
      <c r="J163" s="36">
        <f t="shared" si="5"/>
        <v>0</v>
      </c>
      <c r="L163" s="309" t="e">
        <v>#REF!</v>
      </c>
    </row>
    <row r="164" spans="1:12" s="21" customFormat="1" hidden="1">
      <c r="A164" s="303">
        <v>0</v>
      </c>
      <c r="B164" s="304">
        <v>0</v>
      </c>
      <c r="C164" s="304">
        <v>0</v>
      </c>
      <c r="D164" s="305">
        <v>0</v>
      </c>
      <c r="E164" s="72" t="e">
        <v>#N/A</v>
      </c>
      <c r="F164" s="306">
        <v>0</v>
      </c>
      <c r="G164" s="306">
        <v>0</v>
      </c>
      <c r="H164" s="307" t="e">
        <f t="shared" si="6"/>
        <v>#REF!</v>
      </c>
      <c r="I164" s="308"/>
      <c r="J164" s="36">
        <f t="shared" si="5"/>
        <v>0</v>
      </c>
      <c r="L164" s="309" t="e">
        <v>#REF!</v>
      </c>
    </row>
    <row r="165" spans="1:12" s="21" customFormat="1" hidden="1">
      <c r="A165" s="303">
        <v>0</v>
      </c>
      <c r="B165" s="304">
        <v>0</v>
      </c>
      <c r="C165" s="304">
        <v>0</v>
      </c>
      <c r="D165" s="305">
        <v>0</v>
      </c>
      <c r="E165" s="72" t="e">
        <v>#N/A</v>
      </c>
      <c r="F165" s="306">
        <v>0</v>
      </c>
      <c r="G165" s="306">
        <v>0</v>
      </c>
      <c r="H165" s="307" t="e">
        <f t="shared" si="6"/>
        <v>#REF!</v>
      </c>
      <c r="I165" s="308"/>
      <c r="J165" s="36">
        <f t="shared" si="5"/>
        <v>0</v>
      </c>
      <c r="L165" s="309" t="e">
        <v>#REF!</v>
      </c>
    </row>
    <row r="166" spans="1:12" s="21" customFormat="1" hidden="1">
      <c r="A166" s="303">
        <v>0</v>
      </c>
      <c r="B166" s="304">
        <v>0</v>
      </c>
      <c r="C166" s="304">
        <v>0</v>
      </c>
      <c r="D166" s="305">
        <v>0</v>
      </c>
      <c r="E166" s="72" t="e">
        <v>#N/A</v>
      </c>
      <c r="F166" s="306">
        <v>0</v>
      </c>
      <c r="G166" s="306">
        <v>0</v>
      </c>
      <c r="H166" s="307" t="e">
        <f t="shared" si="6"/>
        <v>#REF!</v>
      </c>
      <c r="I166" s="308"/>
      <c r="J166" s="36">
        <f t="shared" si="5"/>
        <v>0</v>
      </c>
      <c r="L166" s="309" t="e">
        <v>#REF!</v>
      </c>
    </row>
    <row r="167" spans="1:12" s="21" customFormat="1" hidden="1">
      <c r="A167" s="303">
        <v>0</v>
      </c>
      <c r="B167" s="304">
        <v>0</v>
      </c>
      <c r="C167" s="304">
        <v>0</v>
      </c>
      <c r="D167" s="305">
        <v>0</v>
      </c>
      <c r="E167" s="72" t="e">
        <v>#N/A</v>
      </c>
      <c r="F167" s="306">
        <v>0</v>
      </c>
      <c r="G167" s="306">
        <v>0</v>
      </c>
      <c r="H167" s="307" t="e">
        <f t="shared" si="6"/>
        <v>#REF!</v>
      </c>
      <c r="I167" s="308"/>
      <c r="J167" s="36">
        <f t="shared" si="5"/>
        <v>0</v>
      </c>
      <c r="L167" s="309" t="e">
        <v>#REF!</v>
      </c>
    </row>
    <row r="168" spans="1:12" s="21" customFormat="1" hidden="1">
      <c r="A168" s="303">
        <v>0</v>
      </c>
      <c r="B168" s="304">
        <v>0</v>
      </c>
      <c r="C168" s="304">
        <v>0</v>
      </c>
      <c r="D168" s="305">
        <v>0</v>
      </c>
      <c r="E168" s="72" t="e">
        <v>#N/A</v>
      </c>
      <c r="F168" s="306">
        <v>0</v>
      </c>
      <c r="G168" s="306">
        <v>0</v>
      </c>
      <c r="H168" s="307" t="e">
        <f t="shared" si="6"/>
        <v>#REF!</v>
      </c>
      <c r="I168" s="308"/>
      <c r="J168" s="36">
        <f t="shared" si="5"/>
        <v>0</v>
      </c>
      <c r="L168" s="309" t="e">
        <v>#REF!</v>
      </c>
    </row>
    <row r="169" spans="1:12" s="21" customFormat="1" hidden="1">
      <c r="A169" s="303">
        <v>0</v>
      </c>
      <c r="B169" s="304">
        <v>0</v>
      </c>
      <c r="C169" s="304">
        <v>0</v>
      </c>
      <c r="D169" s="305">
        <v>0</v>
      </c>
      <c r="E169" s="72" t="e">
        <v>#N/A</v>
      </c>
      <c r="F169" s="306">
        <v>0</v>
      </c>
      <c r="G169" s="306">
        <v>0</v>
      </c>
      <c r="H169" s="307" t="e">
        <f t="shared" si="6"/>
        <v>#REF!</v>
      </c>
      <c r="I169" s="308"/>
      <c r="J169" s="36">
        <f t="shared" si="5"/>
        <v>0</v>
      </c>
      <c r="L169" s="309" t="e">
        <v>#REF!</v>
      </c>
    </row>
    <row r="170" spans="1:12" s="21" customFormat="1" hidden="1">
      <c r="A170" s="303">
        <v>0</v>
      </c>
      <c r="B170" s="304">
        <v>0</v>
      </c>
      <c r="C170" s="304">
        <v>0</v>
      </c>
      <c r="D170" s="305">
        <v>0</v>
      </c>
      <c r="E170" s="72" t="e">
        <v>#N/A</v>
      </c>
      <c r="F170" s="306">
        <v>0</v>
      </c>
      <c r="G170" s="306">
        <v>0</v>
      </c>
      <c r="H170" s="307" t="e">
        <f t="shared" si="6"/>
        <v>#REF!</v>
      </c>
      <c r="I170" s="203"/>
      <c r="J170" s="36">
        <f t="shared" si="5"/>
        <v>0</v>
      </c>
      <c r="L170" s="309" t="e">
        <v>#REF!</v>
      </c>
    </row>
    <row r="171" spans="1:12" s="173" customFormat="1" hidden="1">
      <c r="A171" s="303">
        <v>0</v>
      </c>
      <c r="B171" s="304">
        <v>0</v>
      </c>
      <c r="C171" s="304">
        <v>0</v>
      </c>
      <c r="D171" s="305">
        <v>0</v>
      </c>
      <c r="E171" s="72" t="e">
        <v>#N/A</v>
      </c>
      <c r="F171" s="306">
        <v>0</v>
      </c>
      <c r="G171" s="306">
        <v>0</v>
      </c>
      <c r="H171" s="307" t="e">
        <f t="shared" si="6"/>
        <v>#REF!</v>
      </c>
      <c r="I171" s="313"/>
      <c r="J171" s="36">
        <f t="shared" si="5"/>
        <v>0</v>
      </c>
      <c r="K171" s="172"/>
      <c r="L171" s="309" t="e">
        <v>#REF!</v>
      </c>
    </row>
    <row r="172" spans="1:12" s="21" customFormat="1" hidden="1">
      <c r="A172" s="303">
        <v>0</v>
      </c>
      <c r="B172" s="304">
        <v>0</v>
      </c>
      <c r="C172" s="304">
        <v>0</v>
      </c>
      <c r="D172" s="305">
        <v>0</v>
      </c>
      <c r="E172" s="72" t="e">
        <v>#N/A</v>
      </c>
      <c r="F172" s="306">
        <v>0</v>
      </c>
      <c r="G172" s="306">
        <v>0</v>
      </c>
      <c r="H172" s="307" t="e">
        <f t="shared" si="6"/>
        <v>#REF!</v>
      </c>
      <c r="I172" s="308"/>
      <c r="J172" s="36">
        <f t="shared" si="5"/>
        <v>0</v>
      </c>
      <c r="L172" s="309" t="e">
        <v>#REF!</v>
      </c>
    </row>
    <row r="173" spans="1:12" s="21" customFormat="1" hidden="1">
      <c r="A173" s="303">
        <v>0</v>
      </c>
      <c r="B173" s="304">
        <v>0</v>
      </c>
      <c r="C173" s="304">
        <v>0</v>
      </c>
      <c r="D173" s="305">
        <v>0</v>
      </c>
      <c r="E173" s="72" t="e">
        <v>#N/A</v>
      </c>
      <c r="F173" s="306">
        <v>0</v>
      </c>
      <c r="G173" s="306">
        <v>0</v>
      </c>
      <c r="H173" s="307" t="e">
        <f t="shared" si="6"/>
        <v>#REF!</v>
      </c>
      <c r="I173" s="308"/>
      <c r="J173" s="36">
        <f t="shared" si="5"/>
        <v>0</v>
      </c>
      <c r="L173" s="309" t="e">
        <v>#REF!</v>
      </c>
    </row>
    <row r="174" spans="1:12" s="21" customFormat="1" hidden="1">
      <c r="A174" s="303">
        <v>0</v>
      </c>
      <c r="B174" s="304">
        <v>0</v>
      </c>
      <c r="C174" s="304">
        <v>0</v>
      </c>
      <c r="D174" s="305">
        <v>0</v>
      </c>
      <c r="E174" s="72" t="e">
        <v>#N/A</v>
      </c>
      <c r="F174" s="306">
        <v>0</v>
      </c>
      <c r="G174" s="306">
        <v>0</v>
      </c>
      <c r="H174" s="307" t="e">
        <f t="shared" si="6"/>
        <v>#REF!</v>
      </c>
      <c r="I174" s="308"/>
      <c r="J174" s="36">
        <f t="shared" si="5"/>
        <v>0</v>
      </c>
      <c r="L174" s="309" t="e">
        <v>#REF!</v>
      </c>
    </row>
    <row r="175" spans="1:12" s="21" customFormat="1" hidden="1">
      <c r="A175" s="303">
        <v>0</v>
      </c>
      <c r="B175" s="304">
        <v>0</v>
      </c>
      <c r="C175" s="304">
        <v>0</v>
      </c>
      <c r="D175" s="305">
        <v>0</v>
      </c>
      <c r="E175" s="72" t="e">
        <v>#N/A</v>
      </c>
      <c r="F175" s="306">
        <v>0</v>
      </c>
      <c r="G175" s="306">
        <v>0</v>
      </c>
      <c r="H175" s="307" t="e">
        <f t="shared" si="6"/>
        <v>#REF!</v>
      </c>
      <c r="I175" s="308"/>
      <c r="J175" s="36">
        <f t="shared" si="5"/>
        <v>0</v>
      </c>
      <c r="L175" s="309" t="e">
        <v>#REF!</v>
      </c>
    </row>
    <row r="176" spans="1:12" s="21" customFormat="1" hidden="1">
      <c r="A176" s="303">
        <v>0</v>
      </c>
      <c r="B176" s="304">
        <v>0</v>
      </c>
      <c r="C176" s="304">
        <v>0</v>
      </c>
      <c r="D176" s="305">
        <v>0</v>
      </c>
      <c r="E176" s="72" t="e">
        <v>#N/A</v>
      </c>
      <c r="F176" s="306">
        <v>0</v>
      </c>
      <c r="G176" s="306">
        <v>0</v>
      </c>
      <c r="H176" s="307" t="e">
        <f t="shared" si="6"/>
        <v>#REF!</v>
      </c>
      <c r="I176" s="308"/>
      <c r="J176" s="36">
        <f t="shared" si="5"/>
        <v>0</v>
      </c>
      <c r="L176" s="309" t="e">
        <v>#REF!</v>
      </c>
    </row>
    <row r="177" spans="1:12" s="21" customFormat="1" hidden="1">
      <c r="A177" s="303">
        <v>0</v>
      </c>
      <c r="B177" s="304">
        <v>0</v>
      </c>
      <c r="C177" s="304">
        <v>0</v>
      </c>
      <c r="D177" s="305">
        <v>0</v>
      </c>
      <c r="E177" s="72" t="e">
        <v>#N/A</v>
      </c>
      <c r="F177" s="306">
        <v>0</v>
      </c>
      <c r="G177" s="306">
        <v>0</v>
      </c>
      <c r="H177" s="307" t="e">
        <f t="shared" si="6"/>
        <v>#REF!</v>
      </c>
      <c r="I177" s="308"/>
      <c r="J177" s="36">
        <f t="shared" si="5"/>
        <v>0</v>
      </c>
      <c r="L177" s="309" t="e">
        <v>#REF!</v>
      </c>
    </row>
    <row r="178" spans="1:12" s="21" customFormat="1" hidden="1">
      <c r="A178" s="303">
        <v>0</v>
      </c>
      <c r="B178" s="304">
        <v>0</v>
      </c>
      <c r="C178" s="304">
        <v>0</v>
      </c>
      <c r="D178" s="305">
        <v>0</v>
      </c>
      <c r="E178" s="72" t="e">
        <v>#N/A</v>
      </c>
      <c r="F178" s="306">
        <v>0</v>
      </c>
      <c r="G178" s="306">
        <v>0</v>
      </c>
      <c r="H178" s="307" t="e">
        <f t="shared" si="6"/>
        <v>#REF!</v>
      </c>
      <c r="I178" s="308"/>
      <c r="J178" s="36">
        <f t="shared" si="5"/>
        <v>0</v>
      </c>
      <c r="L178" s="309" t="e">
        <v>#REF!</v>
      </c>
    </row>
    <row r="179" spans="1:12" s="21" customFormat="1" hidden="1">
      <c r="A179" s="303">
        <v>0</v>
      </c>
      <c r="B179" s="304">
        <v>0</v>
      </c>
      <c r="C179" s="304">
        <v>0</v>
      </c>
      <c r="D179" s="305">
        <v>0</v>
      </c>
      <c r="E179" s="72" t="e">
        <v>#N/A</v>
      </c>
      <c r="F179" s="306">
        <v>0</v>
      </c>
      <c r="G179" s="306">
        <v>0</v>
      </c>
      <c r="H179" s="307" t="e">
        <f t="shared" si="6"/>
        <v>#REF!</v>
      </c>
      <c r="I179" s="308"/>
      <c r="J179" s="36">
        <f t="shared" si="5"/>
        <v>0</v>
      </c>
      <c r="L179" s="309" t="e">
        <v>#REF!</v>
      </c>
    </row>
    <row r="180" spans="1:12" s="173" customFormat="1" hidden="1">
      <c r="A180" s="303">
        <v>0</v>
      </c>
      <c r="B180" s="304">
        <v>0</v>
      </c>
      <c r="C180" s="304">
        <v>0</v>
      </c>
      <c r="D180" s="305">
        <v>0</v>
      </c>
      <c r="E180" s="72" t="e">
        <v>#N/A</v>
      </c>
      <c r="F180" s="306">
        <v>0</v>
      </c>
      <c r="G180" s="306">
        <v>0</v>
      </c>
      <c r="H180" s="307" t="e">
        <f t="shared" si="6"/>
        <v>#REF!</v>
      </c>
      <c r="I180" s="313"/>
      <c r="J180" s="36">
        <f t="shared" si="5"/>
        <v>0</v>
      </c>
      <c r="K180" s="172"/>
      <c r="L180" s="309" t="e">
        <v>#REF!</v>
      </c>
    </row>
    <row r="181" spans="1:12" s="21" customFormat="1" hidden="1">
      <c r="A181" s="303">
        <v>0</v>
      </c>
      <c r="B181" s="304">
        <v>0</v>
      </c>
      <c r="C181" s="304">
        <v>0</v>
      </c>
      <c r="D181" s="305">
        <v>0</v>
      </c>
      <c r="E181" s="72" t="e">
        <v>#N/A</v>
      </c>
      <c r="F181" s="306">
        <v>0</v>
      </c>
      <c r="G181" s="306">
        <v>0</v>
      </c>
      <c r="H181" s="307" t="e">
        <f t="shared" si="6"/>
        <v>#REF!</v>
      </c>
      <c r="I181" s="308"/>
      <c r="J181" s="36">
        <f t="shared" si="5"/>
        <v>0</v>
      </c>
      <c r="L181" s="309" t="e">
        <v>#REF!</v>
      </c>
    </row>
    <row r="182" spans="1:12" s="21" customFormat="1" hidden="1">
      <c r="A182" s="303">
        <v>0</v>
      </c>
      <c r="B182" s="304">
        <v>0</v>
      </c>
      <c r="C182" s="304">
        <v>0</v>
      </c>
      <c r="D182" s="305">
        <v>0</v>
      </c>
      <c r="E182" s="72" t="e">
        <v>#N/A</v>
      </c>
      <c r="F182" s="306">
        <v>0</v>
      </c>
      <c r="G182" s="306">
        <v>0</v>
      </c>
      <c r="H182" s="307" t="e">
        <f t="shared" si="6"/>
        <v>#REF!</v>
      </c>
      <c r="I182" s="308"/>
      <c r="J182" s="36">
        <f t="shared" si="5"/>
        <v>0</v>
      </c>
      <c r="L182" s="309" t="e">
        <v>#REF!</v>
      </c>
    </row>
    <row r="183" spans="1:12" s="21" customFormat="1" hidden="1">
      <c r="A183" s="303">
        <v>0</v>
      </c>
      <c r="B183" s="304">
        <v>0</v>
      </c>
      <c r="C183" s="304">
        <v>0</v>
      </c>
      <c r="D183" s="305">
        <v>0</v>
      </c>
      <c r="E183" s="72" t="e">
        <v>#N/A</v>
      </c>
      <c r="F183" s="306">
        <v>0</v>
      </c>
      <c r="G183" s="306">
        <v>0</v>
      </c>
      <c r="H183" s="307" t="e">
        <f t="shared" si="6"/>
        <v>#REF!</v>
      </c>
      <c r="I183" s="308"/>
      <c r="J183" s="36">
        <f t="shared" si="5"/>
        <v>0</v>
      </c>
      <c r="L183" s="309" t="e">
        <v>#REF!</v>
      </c>
    </row>
    <row r="184" spans="1:12" s="19" customFormat="1" hidden="1">
      <c r="A184" s="303">
        <v>0</v>
      </c>
      <c r="B184" s="304">
        <v>0</v>
      </c>
      <c r="C184" s="304">
        <v>0</v>
      </c>
      <c r="D184" s="305">
        <v>0</v>
      </c>
      <c r="E184" s="72" t="e">
        <v>#N/A</v>
      </c>
      <c r="F184" s="306">
        <v>0</v>
      </c>
      <c r="G184" s="306">
        <v>0</v>
      </c>
      <c r="H184" s="307" t="e">
        <f t="shared" si="6"/>
        <v>#REF!</v>
      </c>
      <c r="I184" s="314"/>
      <c r="J184" s="36">
        <f t="shared" si="5"/>
        <v>0</v>
      </c>
      <c r="L184" s="309" t="e">
        <v>#REF!</v>
      </c>
    </row>
    <row r="185" spans="1:12" s="21" customFormat="1" hidden="1">
      <c r="A185" s="303">
        <v>0</v>
      </c>
      <c r="B185" s="304">
        <v>0</v>
      </c>
      <c r="C185" s="304">
        <v>0</v>
      </c>
      <c r="D185" s="305">
        <v>0</v>
      </c>
      <c r="E185" s="72" t="e">
        <v>#N/A</v>
      </c>
      <c r="F185" s="306">
        <v>0</v>
      </c>
      <c r="G185" s="306">
        <v>0</v>
      </c>
      <c r="H185" s="307" t="e">
        <f t="shared" si="6"/>
        <v>#REF!</v>
      </c>
      <c r="I185" s="314"/>
      <c r="J185" s="36">
        <f t="shared" si="5"/>
        <v>0</v>
      </c>
      <c r="L185" s="309" t="e">
        <v>#REF!</v>
      </c>
    </row>
    <row r="186" spans="1:12" s="21" customFormat="1" hidden="1">
      <c r="A186" s="303">
        <v>0</v>
      </c>
      <c r="B186" s="304">
        <v>0</v>
      </c>
      <c r="C186" s="304">
        <v>0</v>
      </c>
      <c r="D186" s="305">
        <v>0</v>
      </c>
      <c r="E186" s="72" t="e">
        <v>#N/A</v>
      </c>
      <c r="F186" s="306">
        <v>0</v>
      </c>
      <c r="G186" s="306">
        <v>0</v>
      </c>
      <c r="H186" s="307" t="e">
        <f t="shared" si="6"/>
        <v>#REF!</v>
      </c>
      <c r="I186" s="314"/>
      <c r="J186" s="36">
        <f t="shared" si="5"/>
        <v>0</v>
      </c>
      <c r="L186" s="309" t="e">
        <v>#REF!</v>
      </c>
    </row>
    <row r="187" spans="1:12" s="21" customFormat="1" hidden="1">
      <c r="A187" s="303">
        <v>0</v>
      </c>
      <c r="B187" s="304">
        <v>0</v>
      </c>
      <c r="C187" s="304">
        <v>0</v>
      </c>
      <c r="D187" s="305">
        <v>0</v>
      </c>
      <c r="E187" s="72" t="e">
        <v>#N/A</v>
      </c>
      <c r="F187" s="306">
        <v>0</v>
      </c>
      <c r="G187" s="306">
        <v>0</v>
      </c>
      <c r="H187" s="307" t="e">
        <f t="shared" si="6"/>
        <v>#REF!</v>
      </c>
      <c r="I187" s="314"/>
      <c r="J187" s="36">
        <f t="shared" si="5"/>
        <v>0</v>
      </c>
      <c r="L187" s="309" t="e">
        <v>#REF!</v>
      </c>
    </row>
    <row r="188" spans="1:12" s="21" customFormat="1" hidden="1">
      <c r="A188" s="303">
        <v>0</v>
      </c>
      <c r="B188" s="304">
        <v>0</v>
      </c>
      <c r="C188" s="304">
        <v>0</v>
      </c>
      <c r="D188" s="305">
        <v>0</v>
      </c>
      <c r="E188" s="72" t="e">
        <v>#N/A</v>
      </c>
      <c r="F188" s="306">
        <v>0</v>
      </c>
      <c r="G188" s="306">
        <v>0</v>
      </c>
      <c r="H188" s="307" t="e">
        <f t="shared" si="6"/>
        <v>#REF!</v>
      </c>
      <c r="I188" s="314"/>
      <c r="J188" s="36">
        <f t="shared" si="5"/>
        <v>0</v>
      </c>
      <c r="L188" s="309" t="e">
        <v>#REF!</v>
      </c>
    </row>
    <row r="189" spans="1:12" s="21" customFormat="1" hidden="1">
      <c r="A189" s="303">
        <v>0</v>
      </c>
      <c r="B189" s="304">
        <v>0</v>
      </c>
      <c r="C189" s="304">
        <v>0</v>
      </c>
      <c r="D189" s="305">
        <v>0</v>
      </c>
      <c r="E189" s="72" t="e">
        <v>#N/A</v>
      </c>
      <c r="F189" s="306">
        <v>0</v>
      </c>
      <c r="G189" s="306">
        <v>0</v>
      </c>
      <c r="H189" s="307" t="e">
        <f t="shared" si="6"/>
        <v>#REF!</v>
      </c>
      <c r="I189" s="203"/>
      <c r="J189" s="36">
        <f t="shared" si="5"/>
        <v>0</v>
      </c>
      <c r="L189" s="309" t="e">
        <v>#REF!</v>
      </c>
    </row>
    <row r="190" spans="1:12" s="173" customFormat="1" hidden="1">
      <c r="A190" s="303">
        <v>0</v>
      </c>
      <c r="B190" s="304">
        <v>0</v>
      </c>
      <c r="C190" s="304">
        <v>0</v>
      </c>
      <c r="D190" s="305">
        <v>0</v>
      </c>
      <c r="E190" s="72" t="e">
        <v>#N/A</v>
      </c>
      <c r="F190" s="306">
        <v>0</v>
      </c>
      <c r="G190" s="306">
        <v>0</v>
      </c>
      <c r="H190" s="307" t="e">
        <f t="shared" si="6"/>
        <v>#REF!</v>
      </c>
      <c r="I190" s="313"/>
      <c r="J190" s="36">
        <f t="shared" si="5"/>
        <v>0</v>
      </c>
      <c r="K190" s="172"/>
      <c r="L190" s="309" t="e">
        <v>#REF!</v>
      </c>
    </row>
    <row r="191" spans="1:12" s="21" customFormat="1" hidden="1">
      <c r="A191" s="303">
        <v>0</v>
      </c>
      <c r="B191" s="304">
        <v>0</v>
      </c>
      <c r="C191" s="304">
        <v>0</v>
      </c>
      <c r="D191" s="305">
        <v>0</v>
      </c>
      <c r="E191" s="72" t="e">
        <v>#N/A</v>
      </c>
      <c r="F191" s="306">
        <v>0</v>
      </c>
      <c r="G191" s="306">
        <v>0</v>
      </c>
      <c r="H191" s="307" t="e">
        <f t="shared" si="6"/>
        <v>#REF!</v>
      </c>
      <c r="I191" s="308"/>
      <c r="J191" s="36">
        <f t="shared" si="5"/>
        <v>0</v>
      </c>
      <c r="L191" s="309" t="e">
        <v>#REF!</v>
      </c>
    </row>
    <row r="192" spans="1:12" s="19" customFormat="1" hidden="1">
      <c r="A192" s="303">
        <v>0</v>
      </c>
      <c r="B192" s="304">
        <v>0</v>
      </c>
      <c r="C192" s="304">
        <v>0</v>
      </c>
      <c r="D192" s="305">
        <v>0</v>
      </c>
      <c r="E192" s="72" t="e">
        <v>#N/A</v>
      </c>
      <c r="F192" s="306">
        <v>0</v>
      </c>
      <c r="G192" s="306">
        <v>0</v>
      </c>
      <c r="H192" s="307" t="e">
        <f t="shared" si="6"/>
        <v>#REF!</v>
      </c>
      <c r="I192" s="314"/>
      <c r="J192" s="36">
        <f t="shared" si="5"/>
        <v>0</v>
      </c>
      <c r="L192" s="309" t="e">
        <v>#REF!</v>
      </c>
    </row>
    <row r="193" spans="1:12" s="19" customFormat="1" hidden="1">
      <c r="A193" s="303">
        <v>0</v>
      </c>
      <c r="B193" s="304">
        <v>0</v>
      </c>
      <c r="C193" s="304">
        <v>0</v>
      </c>
      <c r="D193" s="305">
        <v>0</v>
      </c>
      <c r="E193" s="72" t="e">
        <v>#N/A</v>
      </c>
      <c r="F193" s="306">
        <v>0</v>
      </c>
      <c r="G193" s="306">
        <v>0</v>
      </c>
      <c r="H193" s="307" t="e">
        <f t="shared" si="6"/>
        <v>#REF!</v>
      </c>
      <c r="I193" s="314"/>
      <c r="J193" s="36">
        <f t="shared" si="5"/>
        <v>0</v>
      </c>
      <c r="L193" s="309" t="e">
        <v>#REF!</v>
      </c>
    </row>
    <row r="194" spans="1:12" s="19" customFormat="1" hidden="1">
      <c r="A194" s="303">
        <v>0</v>
      </c>
      <c r="B194" s="304">
        <v>0</v>
      </c>
      <c r="C194" s="304">
        <v>0</v>
      </c>
      <c r="D194" s="305">
        <v>0</v>
      </c>
      <c r="E194" s="72" t="e">
        <v>#N/A</v>
      </c>
      <c r="F194" s="306">
        <v>0</v>
      </c>
      <c r="G194" s="306">
        <v>0</v>
      </c>
      <c r="H194" s="307" t="e">
        <f t="shared" si="6"/>
        <v>#REF!</v>
      </c>
      <c r="I194" s="314"/>
      <c r="J194" s="36">
        <f t="shared" si="5"/>
        <v>0</v>
      </c>
      <c r="L194" s="309" t="e">
        <v>#REF!</v>
      </c>
    </row>
    <row r="195" spans="1:12" s="21" customFormat="1" hidden="1">
      <c r="A195" s="303">
        <v>0</v>
      </c>
      <c r="B195" s="304">
        <v>0</v>
      </c>
      <c r="C195" s="304">
        <v>0</v>
      </c>
      <c r="D195" s="305">
        <v>0</v>
      </c>
      <c r="E195" s="72" t="e">
        <v>#N/A</v>
      </c>
      <c r="F195" s="306">
        <v>0</v>
      </c>
      <c r="G195" s="306">
        <v>0</v>
      </c>
      <c r="H195" s="307" t="e">
        <f t="shared" si="6"/>
        <v>#REF!</v>
      </c>
      <c r="I195" s="308"/>
      <c r="J195" s="36">
        <f t="shared" si="5"/>
        <v>0</v>
      </c>
      <c r="L195" s="309" t="e">
        <v>#REF!</v>
      </c>
    </row>
    <row r="196" spans="1:12" s="21" customFormat="1" hidden="1">
      <c r="A196" s="303">
        <v>0</v>
      </c>
      <c r="B196" s="304">
        <v>0</v>
      </c>
      <c r="C196" s="304">
        <v>0</v>
      </c>
      <c r="D196" s="305">
        <v>0</v>
      </c>
      <c r="E196" s="72" t="e">
        <v>#N/A</v>
      </c>
      <c r="F196" s="306">
        <v>0</v>
      </c>
      <c r="G196" s="306">
        <v>0</v>
      </c>
      <c r="H196" s="307" t="e">
        <f t="shared" si="6"/>
        <v>#REF!</v>
      </c>
      <c r="I196" s="308"/>
      <c r="J196" s="36">
        <f t="shared" si="5"/>
        <v>0</v>
      </c>
      <c r="L196" s="309" t="e">
        <v>#REF!</v>
      </c>
    </row>
    <row r="197" spans="1:12" s="21" customFormat="1" hidden="1">
      <c r="A197" s="303">
        <v>0</v>
      </c>
      <c r="B197" s="304">
        <v>0</v>
      </c>
      <c r="C197" s="304">
        <v>0</v>
      </c>
      <c r="D197" s="305">
        <v>0</v>
      </c>
      <c r="E197" s="72" t="e">
        <v>#N/A</v>
      </c>
      <c r="F197" s="306">
        <v>0</v>
      </c>
      <c r="G197" s="306">
        <v>0</v>
      </c>
      <c r="H197" s="307" t="e">
        <f t="shared" si="6"/>
        <v>#REF!</v>
      </c>
      <c r="I197" s="308"/>
      <c r="J197" s="36">
        <f t="shared" si="5"/>
        <v>0</v>
      </c>
      <c r="L197" s="309" t="e">
        <v>#REF!</v>
      </c>
    </row>
    <row r="198" spans="1:12" s="21" customFormat="1" hidden="1">
      <c r="A198" s="303">
        <v>0</v>
      </c>
      <c r="B198" s="304">
        <v>0</v>
      </c>
      <c r="C198" s="304">
        <v>0</v>
      </c>
      <c r="D198" s="305">
        <v>0</v>
      </c>
      <c r="E198" s="72" t="e">
        <v>#N/A</v>
      </c>
      <c r="F198" s="306">
        <v>0</v>
      </c>
      <c r="G198" s="306">
        <v>0</v>
      </c>
      <c r="H198" s="307" t="e">
        <f t="shared" si="6"/>
        <v>#REF!</v>
      </c>
      <c r="I198" s="308"/>
      <c r="J198" s="36">
        <f t="shared" si="5"/>
        <v>0</v>
      </c>
      <c r="L198" s="309" t="e">
        <v>#REF!</v>
      </c>
    </row>
    <row r="199" spans="1:12" s="173" customFormat="1" hidden="1">
      <c r="A199" s="303">
        <v>0</v>
      </c>
      <c r="B199" s="304">
        <v>0</v>
      </c>
      <c r="C199" s="304">
        <v>0</v>
      </c>
      <c r="D199" s="305">
        <v>0</v>
      </c>
      <c r="E199" s="72" t="e">
        <v>#N/A</v>
      </c>
      <c r="F199" s="306">
        <v>0</v>
      </c>
      <c r="G199" s="306">
        <v>0</v>
      </c>
      <c r="H199" s="307" t="e">
        <f t="shared" si="6"/>
        <v>#REF!</v>
      </c>
      <c r="I199" s="313"/>
      <c r="J199" s="36">
        <f t="shared" si="5"/>
        <v>0</v>
      </c>
      <c r="K199" s="172"/>
      <c r="L199" s="309" t="e">
        <v>#REF!</v>
      </c>
    </row>
    <row r="200" spans="1:12" s="21" customFormat="1" hidden="1">
      <c r="A200" s="303">
        <v>0</v>
      </c>
      <c r="B200" s="304">
        <v>0</v>
      </c>
      <c r="C200" s="304">
        <v>0</v>
      </c>
      <c r="D200" s="305">
        <v>0</v>
      </c>
      <c r="E200" s="72" t="e">
        <v>#N/A</v>
      </c>
      <c r="F200" s="306">
        <v>0</v>
      </c>
      <c r="G200" s="306">
        <v>0</v>
      </c>
      <c r="H200" s="307" t="e">
        <f t="shared" si="6"/>
        <v>#REF!</v>
      </c>
      <c r="I200" s="308"/>
      <c r="J200" s="36">
        <f t="shared" si="5"/>
        <v>0</v>
      </c>
      <c r="L200" s="309" t="e">
        <v>#REF!</v>
      </c>
    </row>
    <row r="201" spans="1:12" s="21" customFormat="1" hidden="1">
      <c r="A201" s="303">
        <v>0</v>
      </c>
      <c r="B201" s="304">
        <v>0</v>
      </c>
      <c r="C201" s="304">
        <v>0</v>
      </c>
      <c r="D201" s="305">
        <v>0</v>
      </c>
      <c r="E201" s="72" t="e">
        <v>#N/A</v>
      </c>
      <c r="F201" s="306">
        <v>0</v>
      </c>
      <c r="G201" s="306">
        <v>0</v>
      </c>
      <c r="H201" s="307" t="e">
        <f t="shared" si="6"/>
        <v>#REF!</v>
      </c>
      <c r="I201" s="308"/>
      <c r="J201" s="36">
        <f t="shared" si="5"/>
        <v>0</v>
      </c>
      <c r="L201" s="309" t="e">
        <v>#REF!</v>
      </c>
    </row>
    <row r="202" spans="1:12" s="21" customFormat="1" hidden="1">
      <c r="A202" s="303">
        <v>0</v>
      </c>
      <c r="B202" s="304">
        <v>0</v>
      </c>
      <c r="C202" s="304">
        <v>0</v>
      </c>
      <c r="D202" s="305">
        <v>0</v>
      </c>
      <c r="E202" s="72" t="e">
        <v>#N/A</v>
      </c>
      <c r="F202" s="306">
        <v>0</v>
      </c>
      <c r="G202" s="306">
        <v>0</v>
      </c>
      <c r="H202" s="307" t="e">
        <f t="shared" si="6"/>
        <v>#REF!</v>
      </c>
      <c r="I202" s="308"/>
      <c r="J202" s="36">
        <f t="shared" si="5"/>
        <v>0</v>
      </c>
      <c r="L202" s="309" t="e">
        <v>#REF!</v>
      </c>
    </row>
    <row r="203" spans="1:12" s="21" customFormat="1" hidden="1">
      <c r="A203" s="303">
        <v>0</v>
      </c>
      <c r="B203" s="304">
        <v>0</v>
      </c>
      <c r="C203" s="304">
        <v>0</v>
      </c>
      <c r="D203" s="305">
        <v>0</v>
      </c>
      <c r="E203" s="72" t="e">
        <v>#N/A</v>
      </c>
      <c r="F203" s="306">
        <v>0</v>
      </c>
      <c r="G203" s="306">
        <v>0</v>
      </c>
      <c r="H203" s="307" t="e">
        <f t="shared" si="6"/>
        <v>#REF!</v>
      </c>
      <c r="I203" s="308"/>
      <c r="J203" s="36">
        <f t="shared" si="5"/>
        <v>0</v>
      </c>
      <c r="L203" s="309" t="e">
        <v>#REF!</v>
      </c>
    </row>
    <row r="204" spans="1:12" s="21" customFormat="1" hidden="1">
      <c r="A204" s="303">
        <v>0</v>
      </c>
      <c r="B204" s="304">
        <v>0</v>
      </c>
      <c r="C204" s="304">
        <v>0</v>
      </c>
      <c r="D204" s="305">
        <v>0</v>
      </c>
      <c r="E204" s="72" t="e">
        <v>#N/A</v>
      </c>
      <c r="F204" s="306">
        <v>0</v>
      </c>
      <c r="G204" s="306">
        <v>0</v>
      </c>
      <c r="H204" s="307" t="e">
        <f t="shared" si="6"/>
        <v>#REF!</v>
      </c>
      <c r="I204" s="308"/>
      <c r="J204" s="36">
        <f t="shared" si="5"/>
        <v>0</v>
      </c>
      <c r="L204" s="309" t="e">
        <v>#REF!</v>
      </c>
    </row>
    <row r="205" spans="1:12" s="21" customFormat="1" hidden="1">
      <c r="A205" s="303">
        <v>0</v>
      </c>
      <c r="B205" s="304">
        <v>0</v>
      </c>
      <c r="C205" s="304">
        <v>0</v>
      </c>
      <c r="D205" s="305">
        <v>0</v>
      </c>
      <c r="E205" s="72" t="e">
        <v>#N/A</v>
      </c>
      <c r="F205" s="306">
        <v>0</v>
      </c>
      <c r="G205" s="306">
        <v>0</v>
      </c>
      <c r="H205" s="307" t="e">
        <f t="shared" si="6"/>
        <v>#REF!</v>
      </c>
      <c r="I205" s="308"/>
      <c r="J205" s="36">
        <f t="shared" si="5"/>
        <v>0</v>
      </c>
      <c r="L205" s="309" t="e">
        <v>#REF!</v>
      </c>
    </row>
    <row r="206" spans="1:12" s="21" customFormat="1" hidden="1">
      <c r="A206" s="303">
        <v>0</v>
      </c>
      <c r="B206" s="304">
        <v>0</v>
      </c>
      <c r="C206" s="304">
        <v>0</v>
      </c>
      <c r="D206" s="305">
        <v>0</v>
      </c>
      <c r="E206" s="72" t="e">
        <v>#N/A</v>
      </c>
      <c r="F206" s="306">
        <v>0</v>
      </c>
      <c r="G206" s="306">
        <v>0</v>
      </c>
      <c r="H206" s="307" t="e">
        <f t="shared" si="6"/>
        <v>#REF!</v>
      </c>
      <c r="I206" s="308"/>
      <c r="J206" s="36">
        <f t="shared" si="5"/>
        <v>0</v>
      </c>
      <c r="L206" s="309" t="e">
        <v>#REF!</v>
      </c>
    </row>
    <row r="207" spans="1:12" s="21" customFormat="1" hidden="1">
      <c r="A207" s="303">
        <v>0</v>
      </c>
      <c r="B207" s="304">
        <v>0</v>
      </c>
      <c r="C207" s="304">
        <v>0</v>
      </c>
      <c r="D207" s="305">
        <v>0</v>
      </c>
      <c r="E207" s="72" t="e">
        <v>#N/A</v>
      </c>
      <c r="F207" s="306">
        <v>0</v>
      </c>
      <c r="G207" s="306">
        <v>0</v>
      </c>
      <c r="H207" s="307" t="e">
        <f t="shared" si="6"/>
        <v>#REF!</v>
      </c>
      <c r="I207" s="308"/>
      <c r="J207" s="36">
        <f t="shared" si="5"/>
        <v>0</v>
      </c>
      <c r="L207" s="309" t="e">
        <v>#REF!</v>
      </c>
    </row>
    <row r="208" spans="1:12" s="173" customFormat="1" hidden="1">
      <c r="A208" s="303">
        <v>0</v>
      </c>
      <c r="B208" s="304">
        <v>0</v>
      </c>
      <c r="C208" s="304">
        <v>0</v>
      </c>
      <c r="D208" s="305">
        <v>0</v>
      </c>
      <c r="E208" s="72" t="e">
        <v>#N/A</v>
      </c>
      <c r="F208" s="306">
        <v>0</v>
      </c>
      <c r="G208" s="306">
        <v>0</v>
      </c>
      <c r="H208" s="307" t="e">
        <f t="shared" si="6"/>
        <v>#REF!</v>
      </c>
      <c r="I208" s="313"/>
      <c r="J208" s="36">
        <f t="shared" si="5"/>
        <v>0</v>
      </c>
      <c r="K208" s="172"/>
      <c r="L208" s="309" t="e">
        <v>#REF!</v>
      </c>
    </row>
    <row r="209" spans="1:12" s="21" customFormat="1" hidden="1">
      <c r="A209" s="303">
        <v>0</v>
      </c>
      <c r="B209" s="304">
        <v>0</v>
      </c>
      <c r="C209" s="304">
        <v>0</v>
      </c>
      <c r="D209" s="305">
        <v>0</v>
      </c>
      <c r="E209" s="72" t="e">
        <v>#N/A</v>
      </c>
      <c r="F209" s="306">
        <v>0</v>
      </c>
      <c r="G209" s="306">
        <v>0</v>
      </c>
      <c r="H209" s="307" t="e">
        <f t="shared" si="6"/>
        <v>#REF!</v>
      </c>
      <c r="I209" s="308"/>
      <c r="J209" s="36">
        <f t="shared" ref="J209:J272" si="7">IFERROR(G209/$G$10,0)</f>
        <v>0</v>
      </c>
      <c r="L209" s="309" t="e">
        <v>#REF!</v>
      </c>
    </row>
    <row r="210" spans="1:12" s="21" customFormat="1" hidden="1">
      <c r="A210" s="303">
        <v>0</v>
      </c>
      <c r="B210" s="304">
        <v>0</v>
      </c>
      <c r="C210" s="304">
        <v>0</v>
      </c>
      <c r="D210" s="305">
        <v>0</v>
      </c>
      <c r="E210" s="72" t="e">
        <v>#N/A</v>
      </c>
      <c r="F210" s="306">
        <v>0</v>
      </c>
      <c r="G210" s="306">
        <v>0</v>
      </c>
      <c r="H210" s="307" t="e">
        <f t="shared" si="6"/>
        <v>#REF!</v>
      </c>
      <c r="I210" s="308"/>
      <c r="J210" s="36">
        <f t="shared" si="7"/>
        <v>0</v>
      </c>
      <c r="L210" s="309" t="e">
        <v>#REF!</v>
      </c>
    </row>
    <row r="211" spans="1:12" s="21" customFormat="1" hidden="1">
      <c r="A211" s="303">
        <v>0</v>
      </c>
      <c r="B211" s="304">
        <v>0</v>
      </c>
      <c r="C211" s="304">
        <v>0</v>
      </c>
      <c r="D211" s="305">
        <v>0</v>
      </c>
      <c r="E211" s="72" t="e">
        <v>#N/A</v>
      </c>
      <c r="F211" s="306">
        <v>0</v>
      </c>
      <c r="G211" s="306">
        <v>0</v>
      </c>
      <c r="H211" s="307" t="e">
        <f t="shared" ref="H211:H274" si="8">IF(G211/$G$10&gt;0.0399,D211/2,0)</f>
        <v>#REF!</v>
      </c>
      <c r="I211" s="308"/>
      <c r="J211" s="36">
        <f t="shared" si="7"/>
        <v>0</v>
      </c>
      <c r="L211" s="309" t="e">
        <v>#REF!</v>
      </c>
    </row>
    <row r="212" spans="1:12" s="21" customFormat="1" hidden="1">
      <c r="A212" s="303">
        <v>0</v>
      </c>
      <c r="B212" s="304">
        <v>0</v>
      </c>
      <c r="C212" s="304">
        <v>0</v>
      </c>
      <c r="D212" s="305">
        <v>0</v>
      </c>
      <c r="E212" s="72" t="e">
        <v>#N/A</v>
      </c>
      <c r="F212" s="306">
        <v>0</v>
      </c>
      <c r="G212" s="306">
        <v>0</v>
      </c>
      <c r="H212" s="307" t="e">
        <f t="shared" si="8"/>
        <v>#REF!</v>
      </c>
      <c r="I212" s="308"/>
      <c r="J212" s="36">
        <f t="shared" si="7"/>
        <v>0</v>
      </c>
      <c r="L212" s="309" t="e">
        <v>#REF!</v>
      </c>
    </row>
    <row r="213" spans="1:12" s="21" customFormat="1" hidden="1">
      <c r="A213" s="303">
        <v>0</v>
      </c>
      <c r="B213" s="304">
        <v>0</v>
      </c>
      <c r="C213" s="304">
        <v>0</v>
      </c>
      <c r="D213" s="305">
        <v>0</v>
      </c>
      <c r="E213" s="72" t="e">
        <v>#N/A</v>
      </c>
      <c r="F213" s="306">
        <v>0</v>
      </c>
      <c r="G213" s="306">
        <v>0</v>
      </c>
      <c r="H213" s="307" t="e">
        <f t="shared" si="8"/>
        <v>#REF!</v>
      </c>
      <c r="I213" s="308"/>
      <c r="J213" s="36">
        <f t="shared" si="7"/>
        <v>0</v>
      </c>
      <c r="L213" s="309" t="e">
        <v>#REF!</v>
      </c>
    </row>
    <row r="214" spans="1:12" s="21" customFormat="1" hidden="1">
      <c r="A214" s="303">
        <v>0</v>
      </c>
      <c r="B214" s="304">
        <v>0</v>
      </c>
      <c r="C214" s="304">
        <v>0</v>
      </c>
      <c r="D214" s="305">
        <v>0</v>
      </c>
      <c r="E214" s="72" t="e">
        <v>#N/A</v>
      </c>
      <c r="F214" s="306">
        <v>0</v>
      </c>
      <c r="G214" s="306">
        <v>0</v>
      </c>
      <c r="H214" s="307" t="e">
        <f t="shared" si="8"/>
        <v>#REF!</v>
      </c>
      <c r="I214" s="308"/>
      <c r="J214" s="36">
        <f t="shared" si="7"/>
        <v>0</v>
      </c>
      <c r="L214" s="309" t="e">
        <v>#REF!</v>
      </c>
    </row>
    <row r="215" spans="1:12" s="21" customFormat="1" hidden="1">
      <c r="A215" s="303">
        <v>0</v>
      </c>
      <c r="B215" s="304">
        <v>0</v>
      </c>
      <c r="C215" s="304">
        <v>0</v>
      </c>
      <c r="D215" s="305">
        <v>0</v>
      </c>
      <c r="E215" s="72" t="e">
        <v>#N/A</v>
      </c>
      <c r="F215" s="306">
        <v>0</v>
      </c>
      <c r="G215" s="306">
        <v>0</v>
      </c>
      <c r="H215" s="307" t="e">
        <f t="shared" si="8"/>
        <v>#REF!</v>
      </c>
      <c r="I215" s="308"/>
      <c r="J215" s="36">
        <f t="shared" si="7"/>
        <v>0</v>
      </c>
      <c r="L215" s="309" t="e">
        <v>#REF!</v>
      </c>
    </row>
    <row r="216" spans="1:12" s="21" customFormat="1" hidden="1">
      <c r="A216" s="303">
        <v>0</v>
      </c>
      <c r="B216" s="304">
        <v>0</v>
      </c>
      <c r="C216" s="304">
        <v>0</v>
      </c>
      <c r="D216" s="305">
        <v>0</v>
      </c>
      <c r="E216" s="72" t="e">
        <v>#N/A</v>
      </c>
      <c r="F216" s="306">
        <v>0</v>
      </c>
      <c r="G216" s="306">
        <v>0</v>
      </c>
      <c r="H216" s="307" t="e">
        <f t="shared" si="8"/>
        <v>#REF!</v>
      </c>
      <c r="I216" s="308"/>
      <c r="J216" s="36">
        <f t="shared" si="7"/>
        <v>0</v>
      </c>
      <c r="L216" s="309" t="e">
        <v>#REF!</v>
      </c>
    </row>
    <row r="217" spans="1:12" s="21" customFormat="1" hidden="1">
      <c r="A217" s="303">
        <v>0</v>
      </c>
      <c r="B217" s="304">
        <v>0</v>
      </c>
      <c r="C217" s="304">
        <v>0</v>
      </c>
      <c r="D217" s="305">
        <v>0</v>
      </c>
      <c r="E217" s="72" t="e">
        <v>#N/A</v>
      </c>
      <c r="F217" s="306">
        <v>0</v>
      </c>
      <c r="G217" s="306">
        <v>0</v>
      </c>
      <c r="H217" s="307" t="e">
        <f t="shared" si="8"/>
        <v>#REF!</v>
      </c>
      <c r="I217" s="308"/>
      <c r="J217" s="36">
        <f t="shared" si="7"/>
        <v>0</v>
      </c>
      <c r="L217" s="309" t="e">
        <v>#REF!</v>
      </c>
    </row>
    <row r="218" spans="1:12" s="21" customFormat="1" hidden="1">
      <c r="A218" s="303">
        <v>0</v>
      </c>
      <c r="B218" s="304">
        <v>0</v>
      </c>
      <c r="C218" s="304">
        <v>0</v>
      </c>
      <c r="D218" s="305">
        <v>0</v>
      </c>
      <c r="E218" s="72" t="e">
        <v>#N/A</v>
      </c>
      <c r="F218" s="306">
        <v>0</v>
      </c>
      <c r="G218" s="306">
        <v>0</v>
      </c>
      <c r="H218" s="307" t="e">
        <f t="shared" si="8"/>
        <v>#REF!</v>
      </c>
      <c r="I218" s="308"/>
      <c r="J218" s="36">
        <f t="shared" si="7"/>
        <v>0</v>
      </c>
      <c r="L218" s="309" t="e">
        <v>#REF!</v>
      </c>
    </row>
    <row r="219" spans="1:12" s="173" customFormat="1" hidden="1">
      <c r="A219" s="303">
        <v>0</v>
      </c>
      <c r="B219" s="304">
        <v>0</v>
      </c>
      <c r="C219" s="304">
        <v>0</v>
      </c>
      <c r="D219" s="305">
        <v>0</v>
      </c>
      <c r="E219" s="72" t="e">
        <v>#N/A</v>
      </c>
      <c r="F219" s="306">
        <v>0</v>
      </c>
      <c r="G219" s="306">
        <v>0</v>
      </c>
      <c r="H219" s="307" t="e">
        <f t="shared" si="8"/>
        <v>#REF!</v>
      </c>
      <c r="I219" s="313"/>
      <c r="J219" s="36">
        <f t="shared" si="7"/>
        <v>0</v>
      </c>
      <c r="K219" s="172"/>
      <c r="L219" s="309" t="e">
        <v>#REF!</v>
      </c>
    </row>
    <row r="220" spans="1:12" s="21" customFormat="1" hidden="1">
      <c r="A220" s="303">
        <v>0</v>
      </c>
      <c r="B220" s="304">
        <v>0</v>
      </c>
      <c r="C220" s="304">
        <v>0</v>
      </c>
      <c r="D220" s="305">
        <v>0</v>
      </c>
      <c r="E220" s="72" t="e">
        <v>#N/A</v>
      </c>
      <c r="F220" s="306">
        <v>0</v>
      </c>
      <c r="G220" s="306">
        <v>0</v>
      </c>
      <c r="H220" s="307" t="e">
        <f t="shared" si="8"/>
        <v>#REF!</v>
      </c>
      <c r="I220" s="308"/>
      <c r="J220" s="36">
        <f t="shared" si="7"/>
        <v>0</v>
      </c>
      <c r="L220" s="309" t="e">
        <v>#REF!</v>
      </c>
    </row>
    <row r="221" spans="1:12" s="173" customFormat="1" hidden="1">
      <c r="A221" s="303">
        <v>0</v>
      </c>
      <c r="B221" s="304">
        <v>0</v>
      </c>
      <c r="C221" s="304">
        <v>0</v>
      </c>
      <c r="D221" s="305">
        <v>0</v>
      </c>
      <c r="E221" s="72" t="e">
        <v>#N/A</v>
      </c>
      <c r="F221" s="306">
        <v>0</v>
      </c>
      <c r="G221" s="306">
        <v>0</v>
      </c>
      <c r="H221" s="307" t="e">
        <f t="shared" si="8"/>
        <v>#REF!</v>
      </c>
      <c r="I221" s="313"/>
      <c r="J221" s="36">
        <f t="shared" si="7"/>
        <v>0</v>
      </c>
      <c r="K221" s="172"/>
      <c r="L221" s="309" t="e">
        <v>#REF!</v>
      </c>
    </row>
    <row r="222" spans="1:12" s="21" customFormat="1" hidden="1">
      <c r="A222" s="303">
        <v>0</v>
      </c>
      <c r="B222" s="304">
        <v>0</v>
      </c>
      <c r="C222" s="304">
        <v>0</v>
      </c>
      <c r="D222" s="305">
        <v>0</v>
      </c>
      <c r="E222" s="72" t="e">
        <v>#N/A</v>
      </c>
      <c r="F222" s="306">
        <v>0</v>
      </c>
      <c r="G222" s="306">
        <v>0</v>
      </c>
      <c r="H222" s="307" t="e">
        <f t="shared" si="8"/>
        <v>#REF!</v>
      </c>
      <c r="I222" s="308"/>
      <c r="J222" s="36">
        <f t="shared" si="7"/>
        <v>0</v>
      </c>
      <c r="L222" s="309" t="e">
        <v>#REF!</v>
      </c>
    </row>
    <row r="223" spans="1:12" s="21" customFormat="1" hidden="1">
      <c r="A223" s="303">
        <v>0</v>
      </c>
      <c r="B223" s="304">
        <v>0</v>
      </c>
      <c r="C223" s="304">
        <v>0</v>
      </c>
      <c r="D223" s="305">
        <v>0</v>
      </c>
      <c r="E223" s="72" t="e">
        <v>#N/A</v>
      </c>
      <c r="F223" s="306">
        <v>0</v>
      </c>
      <c r="G223" s="306">
        <v>0</v>
      </c>
      <c r="H223" s="307" t="e">
        <f t="shared" si="8"/>
        <v>#REF!</v>
      </c>
      <c r="I223" s="308"/>
      <c r="J223" s="36">
        <f t="shared" si="7"/>
        <v>0</v>
      </c>
      <c r="L223" s="309" t="e">
        <v>#REF!</v>
      </c>
    </row>
    <row r="224" spans="1:12" s="21" customFormat="1" hidden="1">
      <c r="A224" s="303">
        <v>0</v>
      </c>
      <c r="B224" s="304">
        <v>0</v>
      </c>
      <c r="C224" s="304">
        <v>0</v>
      </c>
      <c r="D224" s="305">
        <v>0</v>
      </c>
      <c r="E224" s="72" t="e">
        <v>#N/A</v>
      </c>
      <c r="F224" s="306">
        <v>0</v>
      </c>
      <c r="G224" s="306">
        <v>0</v>
      </c>
      <c r="H224" s="307" t="e">
        <f t="shared" si="8"/>
        <v>#REF!</v>
      </c>
      <c r="I224" s="308"/>
      <c r="J224" s="36">
        <f t="shared" si="7"/>
        <v>0</v>
      </c>
      <c r="L224" s="309" t="e">
        <v>#REF!</v>
      </c>
    </row>
    <row r="225" spans="1:12" s="21" customFormat="1" hidden="1">
      <c r="A225" s="303">
        <v>0</v>
      </c>
      <c r="B225" s="304">
        <v>0</v>
      </c>
      <c r="C225" s="304">
        <v>0</v>
      </c>
      <c r="D225" s="305">
        <v>0</v>
      </c>
      <c r="E225" s="72" t="e">
        <v>#N/A</v>
      </c>
      <c r="F225" s="306">
        <v>0</v>
      </c>
      <c r="G225" s="306">
        <v>0</v>
      </c>
      <c r="H225" s="307" t="e">
        <f t="shared" si="8"/>
        <v>#REF!</v>
      </c>
      <c r="I225" s="308"/>
      <c r="J225" s="36">
        <f t="shared" si="7"/>
        <v>0</v>
      </c>
      <c r="L225" s="309" t="e">
        <v>#REF!</v>
      </c>
    </row>
    <row r="226" spans="1:12" s="173" customFormat="1" hidden="1">
      <c r="A226" s="303">
        <v>0</v>
      </c>
      <c r="B226" s="304">
        <v>0</v>
      </c>
      <c r="C226" s="304">
        <v>0</v>
      </c>
      <c r="D226" s="305">
        <v>0</v>
      </c>
      <c r="E226" s="72" t="e">
        <v>#N/A</v>
      </c>
      <c r="F226" s="306">
        <v>0</v>
      </c>
      <c r="G226" s="306">
        <v>0</v>
      </c>
      <c r="H226" s="307" t="e">
        <f t="shared" si="8"/>
        <v>#REF!</v>
      </c>
      <c r="I226" s="313"/>
      <c r="J226" s="36">
        <f t="shared" si="7"/>
        <v>0</v>
      </c>
      <c r="K226" s="172"/>
      <c r="L226" s="309" t="e">
        <v>#REF!</v>
      </c>
    </row>
    <row r="227" spans="1:12" s="21" customFormat="1" hidden="1">
      <c r="A227" s="303">
        <v>0</v>
      </c>
      <c r="B227" s="304">
        <v>0</v>
      </c>
      <c r="C227" s="304">
        <v>0</v>
      </c>
      <c r="D227" s="305">
        <v>0</v>
      </c>
      <c r="E227" s="72" t="e">
        <v>#N/A</v>
      </c>
      <c r="F227" s="306">
        <v>0</v>
      </c>
      <c r="G227" s="306">
        <v>0</v>
      </c>
      <c r="H227" s="307" t="e">
        <f t="shared" si="8"/>
        <v>#REF!</v>
      </c>
      <c r="I227" s="308"/>
      <c r="J227" s="36">
        <f t="shared" si="7"/>
        <v>0</v>
      </c>
      <c r="L227" s="309" t="e">
        <v>#REF!</v>
      </c>
    </row>
    <row r="228" spans="1:12" s="173" customFormat="1" hidden="1">
      <c r="A228" s="303">
        <v>0</v>
      </c>
      <c r="B228" s="304">
        <v>0</v>
      </c>
      <c r="C228" s="304">
        <v>0</v>
      </c>
      <c r="D228" s="305">
        <v>0</v>
      </c>
      <c r="E228" s="72" t="e">
        <v>#N/A</v>
      </c>
      <c r="F228" s="306">
        <v>0</v>
      </c>
      <c r="G228" s="306">
        <v>0</v>
      </c>
      <c r="H228" s="307" t="e">
        <f t="shared" si="8"/>
        <v>#REF!</v>
      </c>
      <c r="I228" s="313"/>
      <c r="J228" s="36">
        <f t="shared" si="7"/>
        <v>0</v>
      </c>
      <c r="K228" s="172"/>
      <c r="L228" s="309" t="e">
        <v>#REF!</v>
      </c>
    </row>
    <row r="229" spans="1:12" s="21" customFormat="1" hidden="1">
      <c r="A229" s="303">
        <v>0</v>
      </c>
      <c r="B229" s="304">
        <v>0</v>
      </c>
      <c r="C229" s="304">
        <v>0</v>
      </c>
      <c r="D229" s="305">
        <v>0</v>
      </c>
      <c r="E229" s="72" t="e">
        <v>#N/A</v>
      </c>
      <c r="F229" s="306">
        <v>0</v>
      </c>
      <c r="G229" s="306">
        <v>0</v>
      </c>
      <c r="H229" s="307" t="e">
        <f t="shared" si="8"/>
        <v>#REF!</v>
      </c>
      <c r="I229" s="308"/>
      <c r="J229" s="36">
        <f t="shared" si="7"/>
        <v>0</v>
      </c>
      <c r="L229" s="309" t="e">
        <v>#REF!</v>
      </c>
    </row>
    <row r="230" spans="1:12" s="21" customFormat="1" hidden="1">
      <c r="A230" s="303">
        <v>0</v>
      </c>
      <c r="B230" s="304">
        <v>0</v>
      </c>
      <c r="C230" s="304">
        <v>0</v>
      </c>
      <c r="D230" s="305">
        <v>0</v>
      </c>
      <c r="E230" s="72" t="e">
        <v>#N/A</v>
      </c>
      <c r="F230" s="306">
        <v>0</v>
      </c>
      <c r="G230" s="306">
        <v>0</v>
      </c>
      <c r="H230" s="307" t="e">
        <f t="shared" si="8"/>
        <v>#REF!</v>
      </c>
      <c r="I230" s="308"/>
      <c r="J230" s="36">
        <f t="shared" si="7"/>
        <v>0</v>
      </c>
      <c r="L230" s="309" t="e">
        <v>#REF!</v>
      </c>
    </row>
    <row r="231" spans="1:12" s="21" customFormat="1" hidden="1">
      <c r="A231" s="303">
        <v>0</v>
      </c>
      <c r="B231" s="304">
        <v>0</v>
      </c>
      <c r="C231" s="304">
        <v>0</v>
      </c>
      <c r="D231" s="305">
        <v>0</v>
      </c>
      <c r="E231" s="72" t="e">
        <v>#N/A</v>
      </c>
      <c r="F231" s="306">
        <v>0</v>
      </c>
      <c r="G231" s="306">
        <v>0</v>
      </c>
      <c r="H231" s="307" t="e">
        <f t="shared" si="8"/>
        <v>#REF!</v>
      </c>
      <c r="I231" s="308"/>
      <c r="J231" s="36">
        <f t="shared" si="7"/>
        <v>0</v>
      </c>
      <c r="L231" s="309" t="e">
        <v>#REF!</v>
      </c>
    </row>
    <row r="232" spans="1:12" s="21" customFormat="1" hidden="1">
      <c r="A232" s="303">
        <v>0</v>
      </c>
      <c r="B232" s="304">
        <v>0</v>
      </c>
      <c r="C232" s="304">
        <v>0</v>
      </c>
      <c r="D232" s="305">
        <v>0</v>
      </c>
      <c r="E232" s="72" t="e">
        <v>#N/A</v>
      </c>
      <c r="F232" s="306">
        <v>0</v>
      </c>
      <c r="G232" s="306">
        <v>0</v>
      </c>
      <c r="H232" s="307" t="e">
        <f t="shared" si="8"/>
        <v>#REF!</v>
      </c>
      <c r="I232" s="308"/>
      <c r="J232" s="36">
        <f t="shared" si="7"/>
        <v>0</v>
      </c>
      <c r="L232" s="309" t="e">
        <v>#REF!</v>
      </c>
    </row>
    <row r="233" spans="1:12" s="21" customFormat="1" hidden="1">
      <c r="A233" s="303">
        <v>0</v>
      </c>
      <c r="B233" s="304">
        <v>0</v>
      </c>
      <c r="C233" s="304">
        <v>0</v>
      </c>
      <c r="D233" s="305">
        <v>0</v>
      </c>
      <c r="E233" s="72" t="e">
        <v>#N/A</v>
      </c>
      <c r="F233" s="306">
        <v>0</v>
      </c>
      <c r="G233" s="306">
        <v>0</v>
      </c>
      <c r="H233" s="307" t="e">
        <f t="shared" si="8"/>
        <v>#REF!</v>
      </c>
      <c r="I233" s="308"/>
      <c r="J233" s="36">
        <f t="shared" si="7"/>
        <v>0</v>
      </c>
      <c r="L233" s="309" t="e">
        <v>#REF!</v>
      </c>
    </row>
    <row r="234" spans="1:12" s="21" customFormat="1" hidden="1">
      <c r="A234" s="303">
        <v>0</v>
      </c>
      <c r="B234" s="304">
        <v>0</v>
      </c>
      <c r="C234" s="304">
        <v>0</v>
      </c>
      <c r="D234" s="305">
        <v>0</v>
      </c>
      <c r="E234" s="72" t="e">
        <v>#N/A</v>
      </c>
      <c r="F234" s="306">
        <v>0</v>
      </c>
      <c r="G234" s="306">
        <v>0</v>
      </c>
      <c r="H234" s="307" t="e">
        <f t="shared" si="8"/>
        <v>#REF!</v>
      </c>
      <c r="I234" s="308"/>
      <c r="J234" s="36">
        <f t="shared" si="7"/>
        <v>0</v>
      </c>
      <c r="L234" s="309" t="e">
        <v>#REF!</v>
      </c>
    </row>
    <row r="235" spans="1:12" s="4" customFormat="1" hidden="1">
      <c r="A235" s="303">
        <v>0</v>
      </c>
      <c r="B235" s="304">
        <v>0</v>
      </c>
      <c r="C235" s="304">
        <v>0</v>
      </c>
      <c r="D235" s="305">
        <v>0</v>
      </c>
      <c r="E235" s="72" t="e">
        <v>#N/A</v>
      </c>
      <c r="F235" s="306">
        <v>0</v>
      </c>
      <c r="G235" s="306">
        <v>0</v>
      </c>
      <c r="H235" s="307" t="e">
        <f t="shared" si="8"/>
        <v>#REF!</v>
      </c>
      <c r="I235" s="312"/>
      <c r="J235" s="36">
        <f t="shared" si="7"/>
        <v>0</v>
      </c>
      <c r="K235" s="39"/>
      <c r="L235" s="309" t="e">
        <v>#REF!</v>
      </c>
    </row>
    <row r="236" spans="1:12" s="21" customFormat="1" hidden="1">
      <c r="A236" s="303">
        <v>0</v>
      </c>
      <c r="B236" s="304">
        <v>0</v>
      </c>
      <c r="C236" s="304">
        <v>0</v>
      </c>
      <c r="D236" s="305">
        <v>0</v>
      </c>
      <c r="E236" s="72" t="e">
        <v>#N/A</v>
      </c>
      <c r="F236" s="306">
        <v>0</v>
      </c>
      <c r="G236" s="306">
        <v>0</v>
      </c>
      <c r="H236" s="307" t="e">
        <f t="shared" si="8"/>
        <v>#REF!</v>
      </c>
      <c r="I236" s="308"/>
      <c r="J236" s="36">
        <f t="shared" si="7"/>
        <v>0</v>
      </c>
      <c r="L236" s="309" t="e">
        <v>#REF!</v>
      </c>
    </row>
    <row r="237" spans="1:12" s="21" customFormat="1" hidden="1">
      <c r="A237" s="303">
        <v>0</v>
      </c>
      <c r="B237" s="304">
        <v>0</v>
      </c>
      <c r="C237" s="304">
        <v>0</v>
      </c>
      <c r="D237" s="305">
        <v>0</v>
      </c>
      <c r="E237" s="72" t="e">
        <v>#N/A</v>
      </c>
      <c r="F237" s="306">
        <v>0</v>
      </c>
      <c r="G237" s="306">
        <v>0</v>
      </c>
      <c r="H237" s="307" t="e">
        <f t="shared" si="8"/>
        <v>#REF!</v>
      </c>
      <c r="I237" s="308"/>
      <c r="J237" s="36">
        <f t="shared" si="7"/>
        <v>0</v>
      </c>
      <c r="L237" s="309" t="e">
        <v>#REF!</v>
      </c>
    </row>
    <row r="238" spans="1:12" s="21" customFormat="1" hidden="1">
      <c r="A238" s="303">
        <v>0</v>
      </c>
      <c r="B238" s="304">
        <v>0</v>
      </c>
      <c r="C238" s="304">
        <v>0</v>
      </c>
      <c r="D238" s="305">
        <v>0</v>
      </c>
      <c r="E238" s="72" t="e">
        <v>#N/A</v>
      </c>
      <c r="F238" s="306">
        <v>0</v>
      </c>
      <c r="G238" s="306">
        <v>0</v>
      </c>
      <c r="H238" s="307" t="e">
        <f t="shared" si="8"/>
        <v>#REF!</v>
      </c>
      <c r="I238" s="36"/>
      <c r="J238" s="36">
        <f t="shared" si="7"/>
        <v>0</v>
      </c>
      <c r="L238" s="309" t="e">
        <v>#REF!</v>
      </c>
    </row>
    <row r="239" spans="1:12" s="173" customFormat="1" hidden="1">
      <c r="A239" s="303">
        <v>0</v>
      </c>
      <c r="B239" s="304">
        <v>0</v>
      </c>
      <c r="C239" s="304">
        <v>0</v>
      </c>
      <c r="D239" s="305">
        <v>0</v>
      </c>
      <c r="E239" s="72" t="e">
        <v>#N/A</v>
      </c>
      <c r="F239" s="306">
        <v>0</v>
      </c>
      <c r="G239" s="306">
        <v>0</v>
      </c>
      <c r="H239" s="307" t="e">
        <f t="shared" si="8"/>
        <v>#REF!</v>
      </c>
      <c r="I239" s="313"/>
      <c r="J239" s="36">
        <f t="shared" si="7"/>
        <v>0</v>
      </c>
      <c r="K239" s="172"/>
      <c r="L239" s="309" t="e">
        <v>#REF!</v>
      </c>
    </row>
    <row r="240" spans="1:12" s="173" customFormat="1" hidden="1">
      <c r="A240" s="303">
        <v>0</v>
      </c>
      <c r="B240" s="304">
        <v>0</v>
      </c>
      <c r="C240" s="304">
        <v>0</v>
      </c>
      <c r="D240" s="305">
        <v>0</v>
      </c>
      <c r="E240" s="72" t="e">
        <v>#N/A</v>
      </c>
      <c r="F240" s="306">
        <v>0</v>
      </c>
      <c r="G240" s="306">
        <v>0</v>
      </c>
      <c r="H240" s="307" t="e">
        <f t="shared" si="8"/>
        <v>#REF!</v>
      </c>
      <c r="I240" s="313"/>
      <c r="J240" s="36">
        <f t="shared" si="7"/>
        <v>0</v>
      </c>
      <c r="K240" s="172"/>
      <c r="L240" s="309" t="e">
        <v>#REF!</v>
      </c>
    </row>
    <row r="241" spans="1:12" s="315" customFormat="1" hidden="1">
      <c r="A241" s="303">
        <v>0</v>
      </c>
      <c r="B241" s="304">
        <v>0</v>
      </c>
      <c r="C241" s="304">
        <v>0</v>
      </c>
      <c r="D241" s="305">
        <v>0</v>
      </c>
      <c r="E241" s="72" t="e">
        <v>#N/A</v>
      </c>
      <c r="F241" s="306">
        <v>0</v>
      </c>
      <c r="G241" s="306">
        <v>0</v>
      </c>
      <c r="H241" s="307" t="e">
        <f t="shared" si="8"/>
        <v>#REF!</v>
      </c>
      <c r="I241" s="308"/>
      <c r="J241" s="36">
        <f t="shared" si="7"/>
        <v>0</v>
      </c>
      <c r="L241" s="309" t="e">
        <v>#REF!</v>
      </c>
    </row>
    <row r="242" spans="1:12" s="21" customFormat="1" hidden="1">
      <c r="A242" s="303">
        <v>0</v>
      </c>
      <c r="B242" s="304">
        <v>0</v>
      </c>
      <c r="C242" s="304">
        <v>0</v>
      </c>
      <c r="D242" s="305">
        <v>0</v>
      </c>
      <c r="E242" s="72" t="e">
        <v>#N/A</v>
      </c>
      <c r="F242" s="306">
        <v>0</v>
      </c>
      <c r="G242" s="306">
        <v>0</v>
      </c>
      <c r="H242" s="307" t="e">
        <f t="shared" si="8"/>
        <v>#REF!</v>
      </c>
      <c r="I242" s="308"/>
      <c r="J242" s="36">
        <f t="shared" si="7"/>
        <v>0</v>
      </c>
      <c r="L242" s="309" t="e">
        <v>#REF!</v>
      </c>
    </row>
    <row r="243" spans="1:12" s="21" customFormat="1" hidden="1">
      <c r="A243" s="303">
        <v>0</v>
      </c>
      <c r="B243" s="304">
        <v>0</v>
      </c>
      <c r="C243" s="304">
        <v>0</v>
      </c>
      <c r="D243" s="305">
        <v>0</v>
      </c>
      <c r="E243" s="72" t="e">
        <v>#N/A</v>
      </c>
      <c r="F243" s="306">
        <v>0</v>
      </c>
      <c r="G243" s="306">
        <v>0</v>
      </c>
      <c r="H243" s="307" t="e">
        <f t="shared" si="8"/>
        <v>#REF!</v>
      </c>
      <c r="I243" s="308"/>
      <c r="J243" s="36">
        <f t="shared" si="7"/>
        <v>0</v>
      </c>
      <c r="L243" s="309" t="e">
        <v>#REF!</v>
      </c>
    </row>
    <row r="244" spans="1:12" s="21" customFormat="1" hidden="1">
      <c r="A244" s="303">
        <v>0</v>
      </c>
      <c r="B244" s="304">
        <v>0</v>
      </c>
      <c r="C244" s="304">
        <v>0</v>
      </c>
      <c r="D244" s="305">
        <v>0</v>
      </c>
      <c r="E244" s="72" t="e">
        <v>#N/A</v>
      </c>
      <c r="F244" s="306">
        <v>0</v>
      </c>
      <c r="G244" s="306">
        <v>0</v>
      </c>
      <c r="H244" s="307" t="e">
        <f t="shared" si="8"/>
        <v>#REF!</v>
      </c>
      <c r="I244" s="308"/>
      <c r="J244" s="36">
        <f t="shared" si="7"/>
        <v>0</v>
      </c>
      <c r="L244" s="309" t="e">
        <v>#REF!</v>
      </c>
    </row>
    <row r="245" spans="1:12" s="21" customFormat="1" hidden="1">
      <c r="A245" s="303">
        <v>0</v>
      </c>
      <c r="B245" s="304">
        <v>0</v>
      </c>
      <c r="C245" s="304">
        <v>0</v>
      </c>
      <c r="D245" s="305">
        <v>0</v>
      </c>
      <c r="E245" s="72" t="e">
        <v>#N/A</v>
      </c>
      <c r="F245" s="306">
        <v>0</v>
      </c>
      <c r="G245" s="306">
        <v>0</v>
      </c>
      <c r="H245" s="307" t="e">
        <f t="shared" si="8"/>
        <v>#REF!</v>
      </c>
      <c r="I245" s="308"/>
      <c r="J245" s="36">
        <f t="shared" si="7"/>
        <v>0</v>
      </c>
      <c r="L245" s="309" t="e">
        <v>#REF!</v>
      </c>
    </row>
    <row r="246" spans="1:12" s="21" customFormat="1" hidden="1">
      <c r="A246" s="303">
        <v>0</v>
      </c>
      <c r="B246" s="304">
        <v>0</v>
      </c>
      <c r="C246" s="304">
        <v>0</v>
      </c>
      <c r="D246" s="305">
        <v>0</v>
      </c>
      <c r="E246" s="72" t="e">
        <v>#N/A</v>
      </c>
      <c r="F246" s="306">
        <v>0</v>
      </c>
      <c r="G246" s="306">
        <v>0</v>
      </c>
      <c r="H246" s="307" t="e">
        <f t="shared" si="8"/>
        <v>#REF!</v>
      </c>
      <c r="I246" s="308"/>
      <c r="J246" s="36">
        <f t="shared" si="7"/>
        <v>0</v>
      </c>
      <c r="L246" s="309" t="e">
        <v>#REF!</v>
      </c>
    </row>
    <row r="247" spans="1:12" s="21" customFormat="1" hidden="1">
      <c r="A247" s="303">
        <v>0</v>
      </c>
      <c r="B247" s="304">
        <v>0</v>
      </c>
      <c r="C247" s="304">
        <v>0</v>
      </c>
      <c r="D247" s="305">
        <v>0</v>
      </c>
      <c r="E247" s="72" t="e">
        <v>#N/A</v>
      </c>
      <c r="F247" s="306">
        <v>0</v>
      </c>
      <c r="G247" s="306">
        <v>0</v>
      </c>
      <c r="H247" s="307" t="e">
        <f t="shared" si="8"/>
        <v>#REF!</v>
      </c>
      <c r="I247" s="308"/>
      <c r="J247" s="36">
        <f t="shared" si="7"/>
        <v>0</v>
      </c>
      <c r="L247" s="309" t="e">
        <v>#REF!</v>
      </c>
    </row>
    <row r="248" spans="1:12" s="21" customFormat="1" hidden="1">
      <c r="A248" s="303">
        <v>0</v>
      </c>
      <c r="B248" s="304">
        <v>0</v>
      </c>
      <c r="C248" s="304">
        <v>0</v>
      </c>
      <c r="D248" s="305">
        <v>0</v>
      </c>
      <c r="E248" s="72" t="e">
        <v>#N/A</v>
      </c>
      <c r="F248" s="306">
        <v>0</v>
      </c>
      <c r="G248" s="306">
        <v>0</v>
      </c>
      <c r="H248" s="307" t="e">
        <f t="shared" si="8"/>
        <v>#REF!</v>
      </c>
      <c r="I248" s="308"/>
      <c r="J248" s="36">
        <f t="shared" si="7"/>
        <v>0</v>
      </c>
      <c r="L248" s="309" t="e">
        <v>#REF!</v>
      </c>
    </row>
    <row r="249" spans="1:12" s="21" customFormat="1" hidden="1">
      <c r="A249" s="303">
        <v>0</v>
      </c>
      <c r="B249" s="304">
        <v>0</v>
      </c>
      <c r="C249" s="304">
        <v>0</v>
      </c>
      <c r="D249" s="305">
        <v>0</v>
      </c>
      <c r="E249" s="72" t="e">
        <v>#N/A</v>
      </c>
      <c r="F249" s="306">
        <v>0</v>
      </c>
      <c r="G249" s="306">
        <v>0</v>
      </c>
      <c r="H249" s="307" t="e">
        <f t="shared" si="8"/>
        <v>#REF!</v>
      </c>
      <c r="I249" s="308"/>
      <c r="J249" s="36">
        <f t="shared" si="7"/>
        <v>0</v>
      </c>
      <c r="L249" s="309" t="e">
        <v>#REF!</v>
      </c>
    </row>
    <row r="250" spans="1:12" s="21" customFormat="1" hidden="1">
      <c r="A250" s="303">
        <v>0</v>
      </c>
      <c r="B250" s="304">
        <v>0</v>
      </c>
      <c r="C250" s="304">
        <v>0</v>
      </c>
      <c r="D250" s="305">
        <v>0</v>
      </c>
      <c r="E250" s="72" t="e">
        <v>#N/A</v>
      </c>
      <c r="F250" s="306">
        <v>0</v>
      </c>
      <c r="G250" s="306">
        <v>0</v>
      </c>
      <c r="H250" s="307" t="e">
        <f t="shared" si="8"/>
        <v>#REF!</v>
      </c>
      <c r="I250" s="308"/>
      <c r="J250" s="36">
        <f t="shared" si="7"/>
        <v>0</v>
      </c>
      <c r="L250" s="309" t="e">
        <v>#REF!</v>
      </c>
    </row>
    <row r="251" spans="1:12" s="21" customFormat="1" hidden="1">
      <c r="A251" s="303">
        <v>0</v>
      </c>
      <c r="B251" s="304">
        <v>0</v>
      </c>
      <c r="C251" s="304">
        <v>0</v>
      </c>
      <c r="D251" s="305">
        <v>0</v>
      </c>
      <c r="E251" s="72" t="e">
        <v>#N/A</v>
      </c>
      <c r="F251" s="306">
        <v>0</v>
      </c>
      <c r="G251" s="306">
        <v>0</v>
      </c>
      <c r="H251" s="307" t="e">
        <f t="shared" si="8"/>
        <v>#REF!</v>
      </c>
      <c r="I251" s="308"/>
      <c r="J251" s="36">
        <f t="shared" si="7"/>
        <v>0</v>
      </c>
      <c r="L251" s="309" t="e">
        <v>#REF!</v>
      </c>
    </row>
    <row r="252" spans="1:12" s="21" customFormat="1" hidden="1">
      <c r="A252" s="303">
        <v>0</v>
      </c>
      <c r="B252" s="304">
        <v>0</v>
      </c>
      <c r="C252" s="304">
        <v>0</v>
      </c>
      <c r="D252" s="305">
        <v>0</v>
      </c>
      <c r="E252" s="72" t="e">
        <v>#N/A</v>
      </c>
      <c r="F252" s="306">
        <v>0</v>
      </c>
      <c r="G252" s="306">
        <v>0</v>
      </c>
      <c r="H252" s="307" t="e">
        <f t="shared" si="8"/>
        <v>#REF!</v>
      </c>
      <c r="I252" s="308"/>
      <c r="J252" s="36">
        <f t="shared" si="7"/>
        <v>0</v>
      </c>
      <c r="L252" s="309" t="e">
        <v>#REF!</v>
      </c>
    </row>
    <row r="253" spans="1:12" s="21" customFormat="1" hidden="1">
      <c r="A253" s="303">
        <v>0</v>
      </c>
      <c r="B253" s="304">
        <v>0</v>
      </c>
      <c r="C253" s="304">
        <v>0</v>
      </c>
      <c r="D253" s="305">
        <v>0</v>
      </c>
      <c r="E253" s="72" t="e">
        <v>#N/A</v>
      </c>
      <c r="F253" s="306">
        <v>0</v>
      </c>
      <c r="G253" s="306">
        <v>0</v>
      </c>
      <c r="H253" s="307" t="e">
        <f t="shared" si="8"/>
        <v>#REF!</v>
      </c>
      <c r="I253" s="308"/>
      <c r="J253" s="36">
        <f t="shared" si="7"/>
        <v>0</v>
      </c>
      <c r="L253" s="309" t="e">
        <v>#REF!</v>
      </c>
    </row>
    <row r="254" spans="1:12" s="173" customFormat="1" hidden="1">
      <c r="A254" s="303">
        <v>0</v>
      </c>
      <c r="B254" s="304">
        <v>0</v>
      </c>
      <c r="C254" s="304">
        <v>0</v>
      </c>
      <c r="D254" s="305">
        <v>0</v>
      </c>
      <c r="E254" s="72" t="e">
        <v>#N/A</v>
      </c>
      <c r="F254" s="306">
        <v>0</v>
      </c>
      <c r="G254" s="306">
        <v>0</v>
      </c>
      <c r="H254" s="307" t="e">
        <f t="shared" si="8"/>
        <v>#REF!</v>
      </c>
      <c r="I254" s="313"/>
      <c r="J254" s="36">
        <f t="shared" si="7"/>
        <v>0</v>
      </c>
      <c r="K254" s="172"/>
      <c r="L254" s="309" t="e">
        <v>#REF!</v>
      </c>
    </row>
    <row r="255" spans="1:12" s="21" customFormat="1" hidden="1">
      <c r="A255" s="303">
        <v>0</v>
      </c>
      <c r="B255" s="304">
        <v>0</v>
      </c>
      <c r="C255" s="304">
        <v>0</v>
      </c>
      <c r="D255" s="305">
        <v>0</v>
      </c>
      <c r="E255" s="72" t="e">
        <v>#N/A</v>
      </c>
      <c r="F255" s="306">
        <v>0</v>
      </c>
      <c r="G255" s="306">
        <v>0</v>
      </c>
      <c r="H255" s="307" t="e">
        <f t="shared" si="8"/>
        <v>#REF!</v>
      </c>
      <c r="I255" s="308"/>
      <c r="J255" s="36">
        <f t="shared" si="7"/>
        <v>0</v>
      </c>
      <c r="L255" s="309" t="e">
        <v>#REF!</v>
      </c>
    </row>
    <row r="256" spans="1:12" s="21" customFormat="1" hidden="1">
      <c r="A256" s="303">
        <v>0</v>
      </c>
      <c r="B256" s="304">
        <v>0</v>
      </c>
      <c r="C256" s="304">
        <v>0</v>
      </c>
      <c r="D256" s="305">
        <v>0</v>
      </c>
      <c r="E256" s="72" t="e">
        <v>#N/A</v>
      </c>
      <c r="F256" s="306">
        <v>0</v>
      </c>
      <c r="G256" s="306">
        <v>0</v>
      </c>
      <c r="H256" s="307" t="e">
        <f t="shared" si="8"/>
        <v>#REF!</v>
      </c>
      <c r="I256" s="308"/>
      <c r="J256" s="36">
        <f t="shared" si="7"/>
        <v>0</v>
      </c>
      <c r="L256" s="309" t="e">
        <v>#REF!</v>
      </c>
    </row>
    <row r="257" spans="1:12" s="21" customFormat="1" hidden="1">
      <c r="A257" s="303">
        <v>0</v>
      </c>
      <c r="B257" s="304">
        <v>0</v>
      </c>
      <c r="C257" s="304">
        <v>0</v>
      </c>
      <c r="D257" s="305">
        <v>0</v>
      </c>
      <c r="E257" s="72" t="e">
        <v>#N/A</v>
      </c>
      <c r="F257" s="306">
        <v>0</v>
      </c>
      <c r="G257" s="306">
        <v>0</v>
      </c>
      <c r="H257" s="307" t="e">
        <f t="shared" si="8"/>
        <v>#REF!</v>
      </c>
      <c r="I257" s="308"/>
      <c r="J257" s="36">
        <f t="shared" si="7"/>
        <v>0</v>
      </c>
      <c r="L257" s="309" t="e">
        <v>#REF!</v>
      </c>
    </row>
    <row r="258" spans="1:12" s="21" customFormat="1" hidden="1">
      <c r="A258" s="303">
        <v>0</v>
      </c>
      <c r="B258" s="304">
        <v>0</v>
      </c>
      <c r="C258" s="304">
        <v>0</v>
      </c>
      <c r="D258" s="305">
        <v>0</v>
      </c>
      <c r="E258" s="72" t="e">
        <v>#N/A</v>
      </c>
      <c r="F258" s="306">
        <v>0</v>
      </c>
      <c r="G258" s="306">
        <v>0</v>
      </c>
      <c r="H258" s="307" t="e">
        <f t="shared" si="8"/>
        <v>#REF!</v>
      </c>
      <c r="I258" s="308"/>
      <c r="J258" s="36">
        <f t="shared" si="7"/>
        <v>0</v>
      </c>
      <c r="L258" s="309" t="e">
        <v>#REF!</v>
      </c>
    </row>
    <row r="259" spans="1:12" s="21" customFormat="1" hidden="1">
      <c r="A259" s="303">
        <v>0</v>
      </c>
      <c r="B259" s="304">
        <v>0</v>
      </c>
      <c r="C259" s="304">
        <v>0</v>
      </c>
      <c r="D259" s="305">
        <v>0</v>
      </c>
      <c r="E259" s="72" t="e">
        <v>#N/A</v>
      </c>
      <c r="F259" s="306">
        <v>0</v>
      </c>
      <c r="G259" s="306">
        <v>0</v>
      </c>
      <c r="H259" s="307" t="e">
        <f t="shared" si="8"/>
        <v>#REF!</v>
      </c>
      <c r="I259" s="308"/>
      <c r="J259" s="36">
        <f t="shared" si="7"/>
        <v>0</v>
      </c>
      <c r="L259" s="309" t="e">
        <v>#REF!</v>
      </c>
    </row>
    <row r="260" spans="1:12" s="21" customFormat="1" hidden="1">
      <c r="A260" s="303">
        <v>0</v>
      </c>
      <c r="B260" s="304">
        <v>0</v>
      </c>
      <c r="C260" s="304">
        <v>0</v>
      </c>
      <c r="D260" s="305">
        <v>0</v>
      </c>
      <c r="E260" s="72" t="e">
        <v>#N/A</v>
      </c>
      <c r="F260" s="306">
        <v>0</v>
      </c>
      <c r="G260" s="306">
        <v>0</v>
      </c>
      <c r="H260" s="307" t="e">
        <f t="shared" si="8"/>
        <v>#REF!</v>
      </c>
      <c r="I260" s="308"/>
      <c r="J260" s="36">
        <f t="shared" si="7"/>
        <v>0</v>
      </c>
      <c r="L260" s="309" t="e">
        <v>#REF!</v>
      </c>
    </row>
    <row r="261" spans="1:12" s="21" customFormat="1" hidden="1">
      <c r="A261" s="303">
        <v>0</v>
      </c>
      <c r="B261" s="304">
        <v>0</v>
      </c>
      <c r="C261" s="304">
        <v>0</v>
      </c>
      <c r="D261" s="305">
        <v>0</v>
      </c>
      <c r="E261" s="72" t="e">
        <v>#N/A</v>
      </c>
      <c r="F261" s="306">
        <v>0</v>
      </c>
      <c r="G261" s="306">
        <v>0</v>
      </c>
      <c r="H261" s="307" t="e">
        <f t="shared" si="8"/>
        <v>#REF!</v>
      </c>
      <c r="I261" s="308"/>
      <c r="J261" s="36">
        <f t="shared" si="7"/>
        <v>0</v>
      </c>
      <c r="L261" s="309" t="e">
        <v>#REF!</v>
      </c>
    </row>
    <row r="262" spans="1:12" s="173" customFormat="1" hidden="1">
      <c r="A262" s="303">
        <v>0</v>
      </c>
      <c r="B262" s="304">
        <v>0</v>
      </c>
      <c r="C262" s="304">
        <v>0</v>
      </c>
      <c r="D262" s="305">
        <v>0</v>
      </c>
      <c r="E262" s="72" t="e">
        <v>#N/A</v>
      </c>
      <c r="F262" s="306">
        <v>0</v>
      </c>
      <c r="G262" s="306">
        <v>0</v>
      </c>
      <c r="H262" s="307" t="e">
        <f t="shared" si="8"/>
        <v>#REF!</v>
      </c>
      <c r="I262" s="313"/>
      <c r="J262" s="36">
        <f t="shared" si="7"/>
        <v>0</v>
      </c>
      <c r="K262" s="172"/>
      <c r="L262" s="309" t="e">
        <v>#REF!</v>
      </c>
    </row>
    <row r="263" spans="1:12" s="21" customFormat="1" hidden="1">
      <c r="A263" s="303">
        <v>0</v>
      </c>
      <c r="B263" s="304">
        <v>0</v>
      </c>
      <c r="C263" s="304">
        <v>0</v>
      </c>
      <c r="D263" s="305">
        <v>0</v>
      </c>
      <c r="E263" s="72" t="e">
        <v>#N/A</v>
      </c>
      <c r="F263" s="306">
        <v>0</v>
      </c>
      <c r="G263" s="306">
        <v>0</v>
      </c>
      <c r="H263" s="307" t="e">
        <f t="shared" si="8"/>
        <v>#REF!</v>
      </c>
      <c r="I263" s="308"/>
      <c r="J263" s="36">
        <f t="shared" si="7"/>
        <v>0</v>
      </c>
      <c r="L263" s="309" t="e">
        <v>#REF!</v>
      </c>
    </row>
    <row r="264" spans="1:12" s="21" customFormat="1" hidden="1">
      <c r="A264" s="303">
        <v>0</v>
      </c>
      <c r="B264" s="304">
        <v>0</v>
      </c>
      <c r="C264" s="304">
        <v>0</v>
      </c>
      <c r="D264" s="305">
        <v>0</v>
      </c>
      <c r="E264" s="72" t="e">
        <v>#N/A</v>
      </c>
      <c r="F264" s="306">
        <v>0</v>
      </c>
      <c r="G264" s="306">
        <v>0</v>
      </c>
      <c r="H264" s="307" t="e">
        <f t="shared" si="8"/>
        <v>#REF!</v>
      </c>
      <c r="I264" s="308"/>
      <c r="J264" s="36">
        <f t="shared" si="7"/>
        <v>0</v>
      </c>
      <c r="L264" s="309" t="e">
        <v>#REF!</v>
      </c>
    </row>
    <row r="265" spans="1:12" s="21" customFormat="1" hidden="1">
      <c r="A265" s="303">
        <v>0</v>
      </c>
      <c r="B265" s="304">
        <v>0</v>
      </c>
      <c r="C265" s="304">
        <v>0</v>
      </c>
      <c r="D265" s="305">
        <v>0</v>
      </c>
      <c r="E265" s="72" t="e">
        <v>#N/A</v>
      </c>
      <c r="F265" s="306">
        <v>0</v>
      </c>
      <c r="G265" s="306">
        <v>0</v>
      </c>
      <c r="H265" s="307" t="e">
        <f t="shared" si="8"/>
        <v>#REF!</v>
      </c>
      <c r="I265" s="36"/>
      <c r="J265" s="36">
        <f t="shared" si="7"/>
        <v>0</v>
      </c>
      <c r="L265" s="309" t="e">
        <v>#REF!</v>
      </c>
    </row>
    <row r="266" spans="1:12" s="173" customFormat="1" hidden="1">
      <c r="A266" s="303">
        <v>0</v>
      </c>
      <c r="B266" s="304">
        <v>0</v>
      </c>
      <c r="C266" s="304">
        <v>0</v>
      </c>
      <c r="D266" s="305">
        <v>0</v>
      </c>
      <c r="E266" s="72" t="e">
        <v>#N/A</v>
      </c>
      <c r="F266" s="306">
        <v>0</v>
      </c>
      <c r="G266" s="306">
        <v>0</v>
      </c>
      <c r="H266" s="307" t="e">
        <f t="shared" si="8"/>
        <v>#REF!</v>
      </c>
      <c r="I266" s="313"/>
      <c r="J266" s="36">
        <f t="shared" si="7"/>
        <v>0</v>
      </c>
      <c r="K266" s="172"/>
      <c r="L266" s="309" t="e">
        <v>#REF!</v>
      </c>
    </row>
    <row r="267" spans="1:12" s="21" customFormat="1" hidden="1">
      <c r="A267" s="303">
        <v>0</v>
      </c>
      <c r="B267" s="304">
        <v>0</v>
      </c>
      <c r="C267" s="304">
        <v>0</v>
      </c>
      <c r="D267" s="305">
        <v>0</v>
      </c>
      <c r="E267" s="72" t="e">
        <v>#N/A</v>
      </c>
      <c r="F267" s="306">
        <v>0</v>
      </c>
      <c r="G267" s="306">
        <v>0</v>
      </c>
      <c r="H267" s="307" t="e">
        <f t="shared" si="8"/>
        <v>#REF!</v>
      </c>
      <c r="I267" s="308"/>
      <c r="J267" s="36">
        <f t="shared" si="7"/>
        <v>0</v>
      </c>
      <c r="L267" s="309" t="e">
        <v>#REF!</v>
      </c>
    </row>
    <row r="268" spans="1:12" s="21" customFormat="1" hidden="1">
      <c r="A268" s="303">
        <v>0</v>
      </c>
      <c r="B268" s="304">
        <v>0</v>
      </c>
      <c r="C268" s="304">
        <v>0</v>
      </c>
      <c r="D268" s="305">
        <v>0</v>
      </c>
      <c r="E268" s="72" t="e">
        <v>#N/A</v>
      </c>
      <c r="F268" s="306">
        <v>0</v>
      </c>
      <c r="G268" s="306">
        <v>0</v>
      </c>
      <c r="H268" s="307" t="e">
        <f t="shared" si="8"/>
        <v>#REF!</v>
      </c>
      <c r="I268" s="308"/>
      <c r="J268" s="36">
        <f t="shared" si="7"/>
        <v>0</v>
      </c>
      <c r="L268" s="309" t="e">
        <v>#REF!</v>
      </c>
    </row>
    <row r="269" spans="1:12" s="21" customFormat="1" hidden="1">
      <c r="A269" s="303">
        <v>0</v>
      </c>
      <c r="B269" s="304">
        <v>0</v>
      </c>
      <c r="C269" s="304">
        <v>0</v>
      </c>
      <c r="D269" s="305">
        <v>0</v>
      </c>
      <c r="E269" s="72" t="e">
        <v>#N/A</v>
      </c>
      <c r="F269" s="306">
        <v>0</v>
      </c>
      <c r="G269" s="306">
        <v>0</v>
      </c>
      <c r="H269" s="307" t="e">
        <f t="shared" si="8"/>
        <v>#REF!</v>
      </c>
      <c r="I269" s="308"/>
      <c r="J269" s="36">
        <f t="shared" si="7"/>
        <v>0</v>
      </c>
      <c r="L269" s="309" t="e">
        <v>#REF!</v>
      </c>
    </row>
    <row r="270" spans="1:12" s="21" customFormat="1" hidden="1">
      <c r="A270" s="303">
        <v>0</v>
      </c>
      <c r="B270" s="304">
        <v>0</v>
      </c>
      <c r="C270" s="304">
        <v>0</v>
      </c>
      <c r="D270" s="305">
        <v>0</v>
      </c>
      <c r="E270" s="72" t="e">
        <v>#N/A</v>
      </c>
      <c r="F270" s="306">
        <v>0</v>
      </c>
      <c r="G270" s="306">
        <v>0</v>
      </c>
      <c r="H270" s="307" t="e">
        <f t="shared" si="8"/>
        <v>#REF!</v>
      </c>
      <c r="I270" s="308"/>
      <c r="J270" s="36">
        <f t="shared" si="7"/>
        <v>0</v>
      </c>
      <c r="L270" s="309" t="e">
        <v>#REF!</v>
      </c>
    </row>
    <row r="271" spans="1:12" s="21" customFormat="1" hidden="1">
      <c r="A271" s="303">
        <v>0</v>
      </c>
      <c r="B271" s="304">
        <v>0</v>
      </c>
      <c r="C271" s="304">
        <v>0</v>
      </c>
      <c r="D271" s="305">
        <v>0</v>
      </c>
      <c r="E271" s="72" t="e">
        <v>#N/A</v>
      </c>
      <c r="F271" s="306">
        <v>0</v>
      </c>
      <c r="G271" s="306">
        <v>0</v>
      </c>
      <c r="H271" s="307" t="e">
        <f t="shared" si="8"/>
        <v>#REF!</v>
      </c>
      <c r="I271" s="308"/>
      <c r="J271" s="36">
        <f t="shared" si="7"/>
        <v>0</v>
      </c>
      <c r="L271" s="309" t="e">
        <v>#REF!</v>
      </c>
    </row>
    <row r="272" spans="1:12" s="21" customFormat="1" hidden="1">
      <c r="A272" s="303">
        <v>0</v>
      </c>
      <c r="B272" s="304">
        <v>0</v>
      </c>
      <c r="C272" s="304">
        <v>0</v>
      </c>
      <c r="D272" s="305">
        <v>0</v>
      </c>
      <c r="E272" s="72" t="e">
        <v>#N/A</v>
      </c>
      <c r="F272" s="306">
        <v>0</v>
      </c>
      <c r="G272" s="306">
        <v>0</v>
      </c>
      <c r="H272" s="307" t="e">
        <f t="shared" si="8"/>
        <v>#REF!</v>
      </c>
      <c r="I272" s="308"/>
      <c r="J272" s="36">
        <f t="shared" si="7"/>
        <v>0</v>
      </c>
      <c r="L272" s="309" t="e">
        <v>#REF!</v>
      </c>
    </row>
    <row r="273" spans="1:12" s="21" customFormat="1" hidden="1">
      <c r="A273" s="303">
        <v>0</v>
      </c>
      <c r="B273" s="304">
        <v>0</v>
      </c>
      <c r="C273" s="304">
        <v>0</v>
      </c>
      <c r="D273" s="305">
        <v>0</v>
      </c>
      <c r="E273" s="72" t="e">
        <v>#N/A</v>
      </c>
      <c r="F273" s="306">
        <v>0</v>
      </c>
      <c r="G273" s="306">
        <v>0</v>
      </c>
      <c r="H273" s="307" t="e">
        <f t="shared" si="8"/>
        <v>#REF!</v>
      </c>
      <c r="I273" s="308"/>
      <c r="J273" s="36">
        <f t="shared" ref="J273:J322" si="9">IFERROR(G273/$G$10,0)</f>
        <v>0</v>
      </c>
      <c r="L273" s="309" t="e">
        <v>#REF!</v>
      </c>
    </row>
    <row r="274" spans="1:12" s="21" customFormat="1" hidden="1">
      <c r="A274" s="303">
        <v>0</v>
      </c>
      <c r="B274" s="304">
        <v>0</v>
      </c>
      <c r="C274" s="304">
        <v>0</v>
      </c>
      <c r="D274" s="305">
        <v>0</v>
      </c>
      <c r="E274" s="72" t="e">
        <v>#N/A</v>
      </c>
      <c r="F274" s="306">
        <v>0</v>
      </c>
      <c r="G274" s="306">
        <v>0</v>
      </c>
      <c r="H274" s="307" t="e">
        <f t="shared" si="8"/>
        <v>#REF!</v>
      </c>
      <c r="I274" s="308"/>
      <c r="J274" s="36">
        <f t="shared" si="9"/>
        <v>0</v>
      </c>
      <c r="L274" s="309" t="e">
        <v>#REF!</v>
      </c>
    </row>
    <row r="275" spans="1:12" s="21" customFormat="1" hidden="1">
      <c r="A275" s="303">
        <v>0</v>
      </c>
      <c r="B275" s="304">
        <v>0</v>
      </c>
      <c r="C275" s="304">
        <v>0</v>
      </c>
      <c r="D275" s="305">
        <v>0</v>
      </c>
      <c r="E275" s="72" t="e">
        <v>#N/A</v>
      </c>
      <c r="F275" s="306">
        <v>0</v>
      </c>
      <c r="G275" s="306">
        <v>0</v>
      </c>
      <c r="H275" s="307" t="e">
        <f t="shared" ref="H275:H326" si="10">IF(G275/$G$10&gt;0.0399,D275/2,0)</f>
        <v>#REF!</v>
      </c>
      <c r="I275" s="308"/>
      <c r="J275" s="36">
        <f t="shared" si="9"/>
        <v>0</v>
      </c>
      <c r="L275" s="309" t="e">
        <v>#REF!</v>
      </c>
    </row>
    <row r="276" spans="1:12" s="21" customFormat="1" hidden="1">
      <c r="A276" s="303">
        <v>0</v>
      </c>
      <c r="B276" s="304">
        <v>0</v>
      </c>
      <c r="C276" s="304">
        <v>0</v>
      </c>
      <c r="D276" s="305">
        <v>0</v>
      </c>
      <c r="E276" s="72" t="e">
        <v>#N/A</v>
      </c>
      <c r="F276" s="306">
        <v>0</v>
      </c>
      <c r="G276" s="306">
        <v>0</v>
      </c>
      <c r="H276" s="307" t="e">
        <f t="shared" si="10"/>
        <v>#REF!</v>
      </c>
      <c r="I276" s="308"/>
      <c r="J276" s="36">
        <f t="shared" si="9"/>
        <v>0</v>
      </c>
      <c r="L276" s="309" t="e">
        <v>#REF!</v>
      </c>
    </row>
    <row r="277" spans="1:12" s="21" customFormat="1" hidden="1">
      <c r="A277" s="303">
        <v>0</v>
      </c>
      <c r="B277" s="304">
        <v>0</v>
      </c>
      <c r="C277" s="304">
        <v>0</v>
      </c>
      <c r="D277" s="305">
        <v>0</v>
      </c>
      <c r="E277" s="72" t="e">
        <v>#N/A</v>
      </c>
      <c r="F277" s="306">
        <v>0</v>
      </c>
      <c r="G277" s="306">
        <v>0</v>
      </c>
      <c r="H277" s="307" t="e">
        <f t="shared" si="10"/>
        <v>#REF!</v>
      </c>
      <c r="I277" s="308"/>
      <c r="J277" s="36">
        <f t="shared" si="9"/>
        <v>0</v>
      </c>
      <c r="L277" s="309" t="e">
        <v>#REF!</v>
      </c>
    </row>
    <row r="278" spans="1:12" s="21" customFormat="1" hidden="1">
      <c r="A278" s="303">
        <v>0</v>
      </c>
      <c r="B278" s="304">
        <v>0</v>
      </c>
      <c r="C278" s="304">
        <v>0</v>
      </c>
      <c r="D278" s="305">
        <v>0</v>
      </c>
      <c r="E278" s="72" t="e">
        <v>#N/A</v>
      </c>
      <c r="F278" s="306">
        <v>0</v>
      </c>
      <c r="G278" s="306">
        <v>0</v>
      </c>
      <c r="H278" s="307" t="e">
        <f t="shared" si="10"/>
        <v>#REF!</v>
      </c>
      <c r="I278" s="308"/>
      <c r="J278" s="36">
        <f t="shared" si="9"/>
        <v>0</v>
      </c>
      <c r="L278" s="309" t="e">
        <v>#REF!</v>
      </c>
    </row>
    <row r="279" spans="1:12" s="21" customFormat="1" hidden="1">
      <c r="A279" s="303">
        <v>0</v>
      </c>
      <c r="B279" s="304">
        <v>0</v>
      </c>
      <c r="C279" s="304">
        <v>0</v>
      </c>
      <c r="D279" s="305">
        <v>0</v>
      </c>
      <c r="E279" s="72" t="e">
        <v>#N/A</v>
      </c>
      <c r="F279" s="306">
        <v>0</v>
      </c>
      <c r="G279" s="306">
        <v>0</v>
      </c>
      <c r="H279" s="307" t="e">
        <f t="shared" si="10"/>
        <v>#REF!</v>
      </c>
      <c r="I279" s="308"/>
      <c r="J279" s="36">
        <f t="shared" si="9"/>
        <v>0</v>
      </c>
      <c r="L279" s="309" t="e">
        <v>#REF!</v>
      </c>
    </row>
    <row r="280" spans="1:12" s="21" customFormat="1" hidden="1">
      <c r="A280" s="303">
        <v>0</v>
      </c>
      <c r="B280" s="304">
        <v>0</v>
      </c>
      <c r="C280" s="304">
        <v>0</v>
      </c>
      <c r="D280" s="305">
        <v>0</v>
      </c>
      <c r="E280" s="72" t="e">
        <v>#N/A</v>
      </c>
      <c r="F280" s="306">
        <v>0</v>
      </c>
      <c r="G280" s="306">
        <v>0</v>
      </c>
      <c r="H280" s="307" t="e">
        <f t="shared" si="10"/>
        <v>#REF!</v>
      </c>
      <c r="I280" s="308"/>
      <c r="J280" s="36">
        <f t="shared" si="9"/>
        <v>0</v>
      </c>
      <c r="L280" s="309" t="e">
        <v>#REF!</v>
      </c>
    </row>
    <row r="281" spans="1:12" s="21" customFormat="1" hidden="1">
      <c r="A281" s="303">
        <v>0</v>
      </c>
      <c r="B281" s="304">
        <v>0</v>
      </c>
      <c r="C281" s="304">
        <v>0</v>
      </c>
      <c r="D281" s="305">
        <v>0</v>
      </c>
      <c r="E281" s="72" t="e">
        <v>#N/A</v>
      </c>
      <c r="F281" s="306">
        <v>0</v>
      </c>
      <c r="G281" s="306">
        <v>0</v>
      </c>
      <c r="H281" s="307" t="e">
        <f t="shared" si="10"/>
        <v>#REF!</v>
      </c>
      <c r="I281" s="308"/>
      <c r="J281" s="36">
        <f t="shared" si="9"/>
        <v>0</v>
      </c>
      <c r="L281" s="309" t="e">
        <v>#REF!</v>
      </c>
    </row>
    <row r="282" spans="1:12" s="19" customFormat="1" hidden="1">
      <c r="A282" s="303">
        <v>0</v>
      </c>
      <c r="B282" s="304">
        <v>0</v>
      </c>
      <c r="C282" s="304">
        <v>0</v>
      </c>
      <c r="D282" s="305">
        <v>0</v>
      </c>
      <c r="E282" s="72" t="e">
        <v>#N/A</v>
      </c>
      <c r="F282" s="306">
        <v>0</v>
      </c>
      <c r="G282" s="306">
        <v>0</v>
      </c>
      <c r="H282" s="307" t="e">
        <f t="shared" si="10"/>
        <v>#REF!</v>
      </c>
      <c r="I282" s="314"/>
      <c r="J282" s="36">
        <f t="shared" si="9"/>
        <v>0</v>
      </c>
      <c r="L282" s="309" t="e">
        <v>#REF!</v>
      </c>
    </row>
    <row r="283" spans="1:12" s="21" customFormat="1" hidden="1">
      <c r="A283" s="303">
        <v>0</v>
      </c>
      <c r="B283" s="304">
        <v>0</v>
      </c>
      <c r="C283" s="304">
        <v>0</v>
      </c>
      <c r="D283" s="305">
        <v>0</v>
      </c>
      <c r="E283" s="72" t="e">
        <v>#N/A</v>
      </c>
      <c r="F283" s="306">
        <v>0</v>
      </c>
      <c r="G283" s="306">
        <v>0</v>
      </c>
      <c r="H283" s="307" t="e">
        <f t="shared" si="10"/>
        <v>#REF!</v>
      </c>
      <c r="I283" s="308"/>
      <c r="J283" s="36">
        <f t="shared" si="9"/>
        <v>0</v>
      </c>
      <c r="L283" s="309" t="e">
        <v>#REF!</v>
      </c>
    </row>
    <row r="284" spans="1:12" s="21" customFormat="1" hidden="1">
      <c r="A284" s="303">
        <v>0</v>
      </c>
      <c r="B284" s="304">
        <v>0</v>
      </c>
      <c r="C284" s="304">
        <v>0</v>
      </c>
      <c r="D284" s="305">
        <v>0</v>
      </c>
      <c r="E284" s="72" t="e">
        <v>#N/A</v>
      </c>
      <c r="F284" s="306">
        <v>0</v>
      </c>
      <c r="G284" s="306">
        <v>0</v>
      </c>
      <c r="H284" s="307" t="e">
        <f t="shared" si="10"/>
        <v>#REF!</v>
      </c>
      <c r="I284" s="308"/>
      <c r="J284" s="36">
        <f t="shared" si="9"/>
        <v>0</v>
      </c>
      <c r="L284" s="309" t="e">
        <v>#REF!</v>
      </c>
    </row>
    <row r="285" spans="1:12" s="21" customFormat="1" hidden="1">
      <c r="A285" s="303">
        <v>0</v>
      </c>
      <c r="B285" s="304">
        <v>0</v>
      </c>
      <c r="C285" s="304">
        <v>0</v>
      </c>
      <c r="D285" s="305">
        <v>0</v>
      </c>
      <c r="E285" s="72" t="e">
        <v>#N/A</v>
      </c>
      <c r="F285" s="306">
        <v>0</v>
      </c>
      <c r="G285" s="306">
        <v>0</v>
      </c>
      <c r="H285" s="307" t="e">
        <f t="shared" si="10"/>
        <v>#REF!</v>
      </c>
      <c r="I285" s="308"/>
      <c r="J285" s="36">
        <f t="shared" si="9"/>
        <v>0</v>
      </c>
      <c r="L285" s="309" t="e">
        <v>#REF!</v>
      </c>
    </row>
    <row r="286" spans="1:12" s="21" customFormat="1" hidden="1">
      <c r="A286" s="303">
        <v>0</v>
      </c>
      <c r="B286" s="304">
        <v>0</v>
      </c>
      <c r="C286" s="304">
        <v>0</v>
      </c>
      <c r="D286" s="305">
        <v>0</v>
      </c>
      <c r="E286" s="72" t="e">
        <v>#N/A</v>
      </c>
      <c r="F286" s="306">
        <v>0</v>
      </c>
      <c r="G286" s="306">
        <v>0</v>
      </c>
      <c r="H286" s="307" t="e">
        <f t="shared" si="10"/>
        <v>#REF!</v>
      </c>
      <c r="I286" s="308"/>
      <c r="J286" s="36">
        <f t="shared" si="9"/>
        <v>0</v>
      </c>
      <c r="L286" s="309" t="e">
        <v>#REF!</v>
      </c>
    </row>
    <row r="287" spans="1:12" s="21" customFormat="1" hidden="1">
      <c r="A287" s="303">
        <v>0</v>
      </c>
      <c r="B287" s="304">
        <v>0</v>
      </c>
      <c r="C287" s="304">
        <v>0</v>
      </c>
      <c r="D287" s="305">
        <v>0</v>
      </c>
      <c r="E287" s="72" t="e">
        <v>#N/A</v>
      </c>
      <c r="F287" s="306">
        <v>0</v>
      </c>
      <c r="G287" s="306">
        <v>0</v>
      </c>
      <c r="H287" s="307" t="e">
        <f t="shared" si="10"/>
        <v>#REF!</v>
      </c>
      <c r="I287" s="308"/>
      <c r="J287" s="36">
        <f t="shared" si="9"/>
        <v>0</v>
      </c>
      <c r="L287" s="309" t="e">
        <v>#REF!</v>
      </c>
    </row>
    <row r="288" spans="1:12" s="21" customFormat="1" hidden="1">
      <c r="A288" s="303">
        <v>0</v>
      </c>
      <c r="B288" s="304">
        <v>0</v>
      </c>
      <c r="C288" s="304">
        <v>0</v>
      </c>
      <c r="D288" s="305">
        <v>0</v>
      </c>
      <c r="E288" s="72" t="e">
        <v>#N/A</v>
      </c>
      <c r="F288" s="306">
        <v>0</v>
      </c>
      <c r="G288" s="306">
        <v>0</v>
      </c>
      <c r="H288" s="307" t="e">
        <f t="shared" si="10"/>
        <v>#REF!</v>
      </c>
      <c r="I288" s="308"/>
      <c r="J288" s="36">
        <f t="shared" si="9"/>
        <v>0</v>
      </c>
      <c r="L288" s="309" t="e">
        <v>#REF!</v>
      </c>
    </row>
    <row r="289" spans="1:12" s="21" customFormat="1" hidden="1">
      <c r="A289" s="303">
        <v>0</v>
      </c>
      <c r="B289" s="304">
        <v>0</v>
      </c>
      <c r="C289" s="304">
        <v>0</v>
      </c>
      <c r="D289" s="305">
        <v>0</v>
      </c>
      <c r="E289" s="72" t="e">
        <v>#N/A</v>
      </c>
      <c r="F289" s="306">
        <v>0</v>
      </c>
      <c r="G289" s="306">
        <v>0</v>
      </c>
      <c r="H289" s="307" t="e">
        <f t="shared" si="10"/>
        <v>#REF!</v>
      </c>
      <c r="I289" s="308"/>
      <c r="J289" s="36">
        <f t="shared" si="9"/>
        <v>0</v>
      </c>
      <c r="L289" s="309" t="e">
        <v>#REF!</v>
      </c>
    </row>
    <row r="290" spans="1:12" s="21" customFormat="1" hidden="1">
      <c r="A290" s="303">
        <v>0</v>
      </c>
      <c r="B290" s="304">
        <v>0</v>
      </c>
      <c r="C290" s="304">
        <v>0</v>
      </c>
      <c r="D290" s="305">
        <v>0</v>
      </c>
      <c r="E290" s="72" t="e">
        <v>#N/A</v>
      </c>
      <c r="F290" s="306">
        <v>0</v>
      </c>
      <c r="G290" s="306">
        <v>0</v>
      </c>
      <c r="H290" s="307" t="e">
        <f t="shared" si="10"/>
        <v>#REF!</v>
      </c>
      <c r="I290" s="308"/>
      <c r="J290" s="36">
        <f t="shared" si="9"/>
        <v>0</v>
      </c>
      <c r="L290" s="309" t="e">
        <v>#REF!</v>
      </c>
    </row>
    <row r="291" spans="1:12" s="21" customFormat="1" hidden="1">
      <c r="A291" s="303">
        <v>0</v>
      </c>
      <c r="B291" s="304">
        <v>0</v>
      </c>
      <c r="C291" s="304">
        <v>0</v>
      </c>
      <c r="D291" s="305">
        <v>0</v>
      </c>
      <c r="E291" s="72" t="e">
        <v>#N/A</v>
      </c>
      <c r="F291" s="306">
        <v>0</v>
      </c>
      <c r="G291" s="306">
        <v>0</v>
      </c>
      <c r="H291" s="307" t="e">
        <f t="shared" si="10"/>
        <v>#REF!</v>
      </c>
      <c r="I291" s="308"/>
      <c r="J291" s="36">
        <f t="shared" si="9"/>
        <v>0</v>
      </c>
      <c r="L291" s="309" t="e">
        <v>#REF!</v>
      </c>
    </row>
    <row r="292" spans="1:12" s="21" customFormat="1" hidden="1">
      <c r="A292" s="303">
        <v>0</v>
      </c>
      <c r="B292" s="304">
        <v>0</v>
      </c>
      <c r="C292" s="304">
        <v>0</v>
      </c>
      <c r="D292" s="305">
        <v>0</v>
      </c>
      <c r="E292" s="72" t="e">
        <v>#N/A</v>
      </c>
      <c r="F292" s="306">
        <v>0</v>
      </c>
      <c r="G292" s="306">
        <v>0</v>
      </c>
      <c r="H292" s="307" t="e">
        <f t="shared" si="10"/>
        <v>#REF!</v>
      </c>
      <c r="I292" s="308"/>
      <c r="J292" s="36">
        <f t="shared" si="9"/>
        <v>0</v>
      </c>
      <c r="L292" s="309" t="e">
        <v>#REF!</v>
      </c>
    </row>
    <row r="293" spans="1:12" s="21" customFormat="1" hidden="1">
      <c r="A293" s="303">
        <v>0</v>
      </c>
      <c r="B293" s="304">
        <v>0</v>
      </c>
      <c r="C293" s="304">
        <v>0</v>
      </c>
      <c r="D293" s="305">
        <v>0</v>
      </c>
      <c r="E293" s="72" t="e">
        <v>#N/A</v>
      </c>
      <c r="F293" s="306">
        <v>0</v>
      </c>
      <c r="G293" s="306">
        <v>0</v>
      </c>
      <c r="H293" s="307" t="e">
        <f t="shared" si="10"/>
        <v>#REF!</v>
      </c>
      <c r="I293" s="308"/>
      <c r="J293" s="36">
        <f t="shared" si="9"/>
        <v>0</v>
      </c>
      <c r="L293" s="309" t="e">
        <v>#REF!</v>
      </c>
    </row>
    <row r="294" spans="1:12" s="21" customFormat="1" hidden="1">
      <c r="A294" s="303">
        <v>0</v>
      </c>
      <c r="B294" s="304">
        <v>0</v>
      </c>
      <c r="C294" s="304">
        <v>0</v>
      </c>
      <c r="D294" s="305">
        <v>0</v>
      </c>
      <c r="E294" s="72" t="e">
        <v>#N/A</v>
      </c>
      <c r="F294" s="306">
        <v>0</v>
      </c>
      <c r="G294" s="306">
        <v>0</v>
      </c>
      <c r="H294" s="307" t="e">
        <f t="shared" si="10"/>
        <v>#REF!</v>
      </c>
      <c r="I294" s="308"/>
      <c r="J294" s="36">
        <f t="shared" si="9"/>
        <v>0</v>
      </c>
      <c r="L294" s="309" t="e">
        <v>#REF!</v>
      </c>
    </row>
    <row r="295" spans="1:12" s="21" customFormat="1" hidden="1">
      <c r="A295" s="303">
        <v>0</v>
      </c>
      <c r="B295" s="304">
        <v>0</v>
      </c>
      <c r="C295" s="304">
        <v>0</v>
      </c>
      <c r="D295" s="305">
        <v>0</v>
      </c>
      <c r="E295" s="72" t="e">
        <v>#N/A</v>
      </c>
      <c r="F295" s="306">
        <v>0</v>
      </c>
      <c r="G295" s="306">
        <v>0</v>
      </c>
      <c r="H295" s="307" t="e">
        <f t="shared" si="10"/>
        <v>#REF!</v>
      </c>
      <c r="I295" s="308"/>
      <c r="J295" s="36">
        <f t="shared" si="9"/>
        <v>0</v>
      </c>
      <c r="L295" s="309" t="e">
        <v>#REF!</v>
      </c>
    </row>
    <row r="296" spans="1:12" s="316" customFormat="1" hidden="1">
      <c r="A296" s="303">
        <v>0</v>
      </c>
      <c r="B296" s="304">
        <v>0</v>
      </c>
      <c r="C296" s="304">
        <v>0</v>
      </c>
      <c r="D296" s="305">
        <v>0</v>
      </c>
      <c r="E296" s="72" t="e">
        <v>#N/A</v>
      </c>
      <c r="F296" s="306">
        <v>0</v>
      </c>
      <c r="G296" s="306">
        <v>0</v>
      </c>
      <c r="H296" s="307" t="e">
        <f t="shared" si="10"/>
        <v>#REF!</v>
      </c>
      <c r="I296" s="145"/>
      <c r="J296" s="36">
        <f t="shared" si="9"/>
        <v>0</v>
      </c>
      <c r="L296" s="309" t="e">
        <v>#REF!</v>
      </c>
    </row>
    <row r="297" spans="1:12" s="21" customFormat="1" hidden="1">
      <c r="A297" s="303">
        <v>0</v>
      </c>
      <c r="B297" s="304">
        <v>0</v>
      </c>
      <c r="C297" s="304">
        <v>0</v>
      </c>
      <c r="D297" s="305">
        <v>0</v>
      </c>
      <c r="E297" s="72" t="e">
        <v>#N/A</v>
      </c>
      <c r="F297" s="306">
        <v>0</v>
      </c>
      <c r="G297" s="306">
        <v>0</v>
      </c>
      <c r="H297" s="307" t="e">
        <f t="shared" si="10"/>
        <v>#REF!</v>
      </c>
      <c r="I297" s="308"/>
      <c r="J297" s="36">
        <f t="shared" si="9"/>
        <v>0</v>
      </c>
      <c r="L297" s="309" t="e">
        <v>#REF!</v>
      </c>
    </row>
    <row r="298" spans="1:12" s="21" customFormat="1" hidden="1">
      <c r="A298" s="303">
        <v>0</v>
      </c>
      <c r="B298" s="304">
        <v>0</v>
      </c>
      <c r="C298" s="304">
        <v>0</v>
      </c>
      <c r="D298" s="305">
        <v>0</v>
      </c>
      <c r="E298" s="72" t="e">
        <v>#N/A</v>
      </c>
      <c r="F298" s="306">
        <v>0</v>
      </c>
      <c r="G298" s="306">
        <v>0</v>
      </c>
      <c r="H298" s="307" t="e">
        <f t="shared" si="10"/>
        <v>#REF!</v>
      </c>
      <c r="I298" s="308"/>
      <c r="J298" s="36">
        <f t="shared" si="9"/>
        <v>0</v>
      </c>
      <c r="L298" s="309" t="e">
        <v>#REF!</v>
      </c>
    </row>
    <row r="299" spans="1:12" s="21" customFormat="1" hidden="1">
      <c r="A299" s="303">
        <v>0</v>
      </c>
      <c r="B299" s="304">
        <v>0</v>
      </c>
      <c r="C299" s="304">
        <v>0</v>
      </c>
      <c r="D299" s="305">
        <v>0</v>
      </c>
      <c r="E299" s="72" t="e">
        <v>#N/A</v>
      </c>
      <c r="F299" s="306">
        <v>0</v>
      </c>
      <c r="G299" s="306">
        <v>0</v>
      </c>
      <c r="H299" s="307" t="e">
        <f t="shared" si="10"/>
        <v>#REF!</v>
      </c>
      <c r="I299" s="308"/>
      <c r="J299" s="36">
        <f t="shared" si="9"/>
        <v>0</v>
      </c>
      <c r="L299" s="309" t="e">
        <v>#REF!</v>
      </c>
    </row>
    <row r="300" spans="1:12" s="21" customFormat="1" hidden="1">
      <c r="A300" s="303">
        <v>0</v>
      </c>
      <c r="B300" s="304">
        <v>0</v>
      </c>
      <c r="C300" s="304">
        <v>0</v>
      </c>
      <c r="D300" s="305">
        <v>0</v>
      </c>
      <c r="E300" s="72" t="e">
        <v>#N/A</v>
      </c>
      <c r="F300" s="306">
        <v>0</v>
      </c>
      <c r="G300" s="306">
        <v>0</v>
      </c>
      <c r="H300" s="307" t="e">
        <f t="shared" si="10"/>
        <v>#REF!</v>
      </c>
      <c r="I300" s="308"/>
      <c r="J300" s="36">
        <f t="shared" si="9"/>
        <v>0</v>
      </c>
      <c r="L300" s="309" t="e">
        <v>#REF!</v>
      </c>
    </row>
    <row r="301" spans="1:12" s="21" customFormat="1" hidden="1">
      <c r="A301" s="303">
        <v>0</v>
      </c>
      <c r="B301" s="304">
        <v>0</v>
      </c>
      <c r="C301" s="304">
        <v>0</v>
      </c>
      <c r="D301" s="305">
        <v>0</v>
      </c>
      <c r="E301" s="72" t="e">
        <v>#N/A</v>
      </c>
      <c r="F301" s="306">
        <v>0</v>
      </c>
      <c r="G301" s="306">
        <v>0</v>
      </c>
      <c r="H301" s="307" t="e">
        <f t="shared" si="10"/>
        <v>#REF!</v>
      </c>
      <c r="I301" s="308"/>
      <c r="J301" s="36">
        <f t="shared" si="9"/>
        <v>0</v>
      </c>
      <c r="L301" s="309" t="e">
        <v>#REF!</v>
      </c>
    </row>
    <row r="302" spans="1:12" s="21" customFormat="1" hidden="1">
      <c r="A302" s="303">
        <v>0</v>
      </c>
      <c r="B302" s="304">
        <v>0</v>
      </c>
      <c r="C302" s="304">
        <v>0</v>
      </c>
      <c r="D302" s="305">
        <v>0</v>
      </c>
      <c r="E302" s="72" t="e">
        <v>#N/A</v>
      </c>
      <c r="F302" s="306">
        <v>0</v>
      </c>
      <c r="G302" s="306">
        <v>0</v>
      </c>
      <c r="H302" s="307" t="e">
        <f t="shared" si="10"/>
        <v>#REF!</v>
      </c>
      <c r="I302" s="308"/>
      <c r="J302" s="36">
        <f t="shared" si="9"/>
        <v>0</v>
      </c>
      <c r="L302" s="309" t="e">
        <v>#REF!</v>
      </c>
    </row>
    <row r="303" spans="1:12" s="21" customFormat="1" hidden="1">
      <c r="A303" s="303">
        <v>0</v>
      </c>
      <c r="B303" s="304">
        <v>0</v>
      </c>
      <c r="C303" s="304">
        <v>0</v>
      </c>
      <c r="D303" s="305">
        <v>0</v>
      </c>
      <c r="E303" s="72" t="e">
        <v>#N/A</v>
      </c>
      <c r="F303" s="306">
        <v>0</v>
      </c>
      <c r="G303" s="306">
        <v>0</v>
      </c>
      <c r="H303" s="307" t="e">
        <f t="shared" si="10"/>
        <v>#REF!</v>
      </c>
      <c r="I303" s="308"/>
      <c r="J303" s="36">
        <f t="shared" si="9"/>
        <v>0</v>
      </c>
      <c r="L303" s="309" t="e">
        <v>#REF!</v>
      </c>
    </row>
    <row r="304" spans="1:12" s="21" customFormat="1" hidden="1">
      <c r="A304" s="303">
        <v>0</v>
      </c>
      <c r="B304" s="304">
        <v>0</v>
      </c>
      <c r="C304" s="304">
        <v>0</v>
      </c>
      <c r="D304" s="305">
        <v>0</v>
      </c>
      <c r="E304" s="72" t="e">
        <v>#N/A</v>
      </c>
      <c r="F304" s="306">
        <v>0</v>
      </c>
      <c r="G304" s="306">
        <v>0</v>
      </c>
      <c r="H304" s="307" t="e">
        <f t="shared" si="10"/>
        <v>#REF!</v>
      </c>
      <c r="I304" s="308"/>
      <c r="J304" s="36">
        <f t="shared" si="9"/>
        <v>0</v>
      </c>
      <c r="L304" s="309" t="e">
        <v>#REF!</v>
      </c>
    </row>
    <row r="305" spans="1:12" s="21" customFormat="1" hidden="1">
      <c r="A305" s="303">
        <v>0</v>
      </c>
      <c r="B305" s="304">
        <v>0</v>
      </c>
      <c r="C305" s="304">
        <v>0</v>
      </c>
      <c r="D305" s="305">
        <v>0</v>
      </c>
      <c r="E305" s="72" t="e">
        <v>#N/A</v>
      </c>
      <c r="F305" s="306">
        <v>0</v>
      </c>
      <c r="G305" s="306">
        <v>0</v>
      </c>
      <c r="H305" s="307" t="e">
        <f t="shared" si="10"/>
        <v>#REF!</v>
      </c>
      <c r="I305" s="308"/>
      <c r="J305" s="36">
        <f t="shared" si="9"/>
        <v>0</v>
      </c>
      <c r="L305" s="309" t="e">
        <v>#REF!</v>
      </c>
    </row>
    <row r="306" spans="1:12" s="21" customFormat="1" hidden="1">
      <c r="A306" s="303">
        <v>0</v>
      </c>
      <c r="B306" s="304">
        <v>0</v>
      </c>
      <c r="C306" s="304">
        <v>0</v>
      </c>
      <c r="D306" s="305">
        <v>0</v>
      </c>
      <c r="E306" s="72" t="e">
        <v>#N/A</v>
      </c>
      <c r="F306" s="306">
        <v>0</v>
      </c>
      <c r="G306" s="306">
        <v>0</v>
      </c>
      <c r="H306" s="307" t="e">
        <f t="shared" si="10"/>
        <v>#REF!</v>
      </c>
      <c r="I306" s="308"/>
      <c r="J306" s="36">
        <f t="shared" si="9"/>
        <v>0</v>
      </c>
      <c r="L306" s="309" t="e">
        <v>#REF!</v>
      </c>
    </row>
    <row r="307" spans="1:12" s="21" customFormat="1" hidden="1">
      <c r="A307" s="303">
        <v>0</v>
      </c>
      <c r="B307" s="304">
        <v>0</v>
      </c>
      <c r="C307" s="304">
        <v>0</v>
      </c>
      <c r="D307" s="305">
        <v>0</v>
      </c>
      <c r="E307" s="72" t="e">
        <v>#N/A</v>
      </c>
      <c r="F307" s="306">
        <v>0</v>
      </c>
      <c r="G307" s="306">
        <v>0</v>
      </c>
      <c r="H307" s="307" t="e">
        <f t="shared" si="10"/>
        <v>#REF!</v>
      </c>
      <c r="I307" s="308"/>
      <c r="J307" s="36">
        <f t="shared" si="9"/>
        <v>0</v>
      </c>
      <c r="L307" s="309" t="e">
        <v>#REF!</v>
      </c>
    </row>
    <row r="308" spans="1:12" s="21" customFormat="1" hidden="1">
      <c r="A308" s="303">
        <v>0</v>
      </c>
      <c r="B308" s="304">
        <v>0</v>
      </c>
      <c r="C308" s="304">
        <v>0</v>
      </c>
      <c r="D308" s="305">
        <v>0</v>
      </c>
      <c r="E308" s="72" t="e">
        <v>#N/A</v>
      </c>
      <c r="F308" s="306">
        <v>0</v>
      </c>
      <c r="G308" s="306">
        <v>0</v>
      </c>
      <c r="H308" s="307" t="e">
        <f t="shared" si="10"/>
        <v>#REF!</v>
      </c>
      <c r="I308" s="308"/>
      <c r="J308" s="36">
        <f t="shared" si="9"/>
        <v>0</v>
      </c>
      <c r="L308" s="309" t="e">
        <v>#REF!</v>
      </c>
    </row>
    <row r="309" spans="1:12" s="21" customFormat="1" hidden="1">
      <c r="A309" s="303">
        <v>0</v>
      </c>
      <c r="B309" s="304">
        <v>0</v>
      </c>
      <c r="C309" s="304">
        <v>0</v>
      </c>
      <c r="D309" s="305">
        <v>0</v>
      </c>
      <c r="E309" s="72" t="e">
        <v>#N/A</v>
      </c>
      <c r="F309" s="306">
        <v>0</v>
      </c>
      <c r="G309" s="306">
        <v>0</v>
      </c>
      <c r="H309" s="307" t="e">
        <f t="shared" si="10"/>
        <v>#REF!</v>
      </c>
      <c r="I309" s="308"/>
      <c r="J309" s="36">
        <f t="shared" si="9"/>
        <v>0</v>
      </c>
      <c r="L309" s="309" t="e">
        <v>#REF!</v>
      </c>
    </row>
    <row r="310" spans="1:12" s="21" customFormat="1" hidden="1">
      <c r="A310" s="303">
        <v>0</v>
      </c>
      <c r="B310" s="304">
        <v>0</v>
      </c>
      <c r="C310" s="304">
        <v>0</v>
      </c>
      <c r="D310" s="305">
        <v>0</v>
      </c>
      <c r="E310" s="72" t="e">
        <v>#N/A</v>
      </c>
      <c r="F310" s="306">
        <v>0</v>
      </c>
      <c r="G310" s="306">
        <v>0</v>
      </c>
      <c r="H310" s="307" t="e">
        <f t="shared" si="10"/>
        <v>#REF!</v>
      </c>
      <c r="I310" s="308"/>
      <c r="J310" s="36">
        <f t="shared" si="9"/>
        <v>0</v>
      </c>
      <c r="L310" s="309" t="e">
        <v>#REF!</v>
      </c>
    </row>
    <row r="311" spans="1:12" s="21" customFormat="1" hidden="1">
      <c r="A311" s="303">
        <v>0</v>
      </c>
      <c r="B311" s="304">
        <v>0</v>
      </c>
      <c r="C311" s="304">
        <v>0</v>
      </c>
      <c r="D311" s="305">
        <v>0</v>
      </c>
      <c r="E311" s="72" t="e">
        <v>#N/A</v>
      </c>
      <c r="F311" s="306">
        <v>0</v>
      </c>
      <c r="G311" s="306">
        <v>0</v>
      </c>
      <c r="H311" s="307" t="e">
        <f t="shared" si="10"/>
        <v>#REF!</v>
      </c>
      <c r="I311" s="308"/>
      <c r="J311" s="36">
        <f t="shared" si="9"/>
        <v>0</v>
      </c>
      <c r="L311" s="309" t="e">
        <v>#REF!</v>
      </c>
    </row>
    <row r="312" spans="1:12" s="21" customFormat="1" hidden="1">
      <c r="A312" s="303">
        <v>0</v>
      </c>
      <c r="B312" s="304">
        <v>0</v>
      </c>
      <c r="C312" s="304">
        <v>0</v>
      </c>
      <c r="D312" s="305">
        <v>0</v>
      </c>
      <c r="E312" s="72" t="e">
        <v>#N/A</v>
      </c>
      <c r="F312" s="306">
        <v>0</v>
      </c>
      <c r="G312" s="306">
        <v>0</v>
      </c>
      <c r="H312" s="307" t="e">
        <f t="shared" si="10"/>
        <v>#REF!</v>
      </c>
      <c r="I312" s="308"/>
      <c r="J312" s="36">
        <f t="shared" si="9"/>
        <v>0</v>
      </c>
      <c r="L312" s="309" t="e">
        <v>#REF!</v>
      </c>
    </row>
    <row r="313" spans="1:12" s="21" customFormat="1" hidden="1">
      <c r="A313" s="303">
        <v>0</v>
      </c>
      <c r="B313" s="304">
        <v>0</v>
      </c>
      <c r="C313" s="304">
        <v>0</v>
      </c>
      <c r="D313" s="305">
        <v>0</v>
      </c>
      <c r="E313" s="72" t="e">
        <v>#N/A</v>
      </c>
      <c r="F313" s="306">
        <v>0</v>
      </c>
      <c r="G313" s="306">
        <v>0</v>
      </c>
      <c r="H313" s="307" t="e">
        <f t="shared" si="10"/>
        <v>#REF!</v>
      </c>
      <c r="I313" s="308"/>
      <c r="J313" s="36">
        <f t="shared" si="9"/>
        <v>0</v>
      </c>
      <c r="L313" s="309" t="e">
        <v>#REF!</v>
      </c>
    </row>
    <row r="314" spans="1:12" s="21" customFormat="1" hidden="1">
      <c r="A314" s="303">
        <v>0</v>
      </c>
      <c r="B314" s="304">
        <v>0</v>
      </c>
      <c r="C314" s="304">
        <v>0</v>
      </c>
      <c r="D314" s="305">
        <v>0</v>
      </c>
      <c r="E314" s="72" t="e">
        <v>#N/A</v>
      </c>
      <c r="F314" s="306">
        <v>0</v>
      </c>
      <c r="G314" s="306">
        <v>0</v>
      </c>
      <c r="H314" s="307" t="e">
        <f t="shared" si="10"/>
        <v>#REF!</v>
      </c>
      <c r="I314" s="308"/>
      <c r="J314" s="36">
        <f t="shared" si="9"/>
        <v>0</v>
      </c>
      <c r="L314" s="309" t="e">
        <v>#REF!</v>
      </c>
    </row>
    <row r="315" spans="1:12" s="21" customFormat="1" hidden="1">
      <c r="A315" s="303">
        <v>0</v>
      </c>
      <c r="B315" s="304">
        <v>0</v>
      </c>
      <c r="C315" s="304">
        <v>0</v>
      </c>
      <c r="D315" s="305">
        <v>0</v>
      </c>
      <c r="E315" s="72" t="e">
        <v>#N/A</v>
      </c>
      <c r="F315" s="306">
        <v>0</v>
      </c>
      <c r="G315" s="306">
        <v>0</v>
      </c>
      <c r="H315" s="307" t="e">
        <f t="shared" si="10"/>
        <v>#REF!</v>
      </c>
      <c r="I315" s="308"/>
      <c r="J315" s="36">
        <f t="shared" si="9"/>
        <v>0</v>
      </c>
      <c r="L315" s="309" t="e">
        <v>#REF!</v>
      </c>
    </row>
    <row r="316" spans="1:12" s="21" customFormat="1" hidden="1">
      <c r="A316" s="303">
        <v>0</v>
      </c>
      <c r="B316" s="304">
        <v>0</v>
      </c>
      <c r="C316" s="304">
        <v>0</v>
      </c>
      <c r="D316" s="305">
        <v>0</v>
      </c>
      <c r="E316" s="72" t="e">
        <v>#N/A</v>
      </c>
      <c r="F316" s="306">
        <v>0</v>
      </c>
      <c r="G316" s="306">
        <v>0</v>
      </c>
      <c r="H316" s="307" t="e">
        <f t="shared" si="10"/>
        <v>#REF!</v>
      </c>
      <c r="I316" s="308"/>
      <c r="J316" s="36">
        <f t="shared" si="9"/>
        <v>0</v>
      </c>
      <c r="L316" s="309" t="e">
        <v>#REF!</v>
      </c>
    </row>
    <row r="317" spans="1:12" s="316" customFormat="1" hidden="1">
      <c r="A317" s="303">
        <v>0</v>
      </c>
      <c r="B317" s="304">
        <v>0</v>
      </c>
      <c r="C317" s="304">
        <v>0</v>
      </c>
      <c r="D317" s="305">
        <v>0</v>
      </c>
      <c r="E317" s="72" t="e">
        <v>#N/A</v>
      </c>
      <c r="F317" s="306">
        <v>0</v>
      </c>
      <c r="G317" s="306">
        <v>0</v>
      </c>
      <c r="H317" s="307" t="e">
        <f t="shared" si="10"/>
        <v>#REF!</v>
      </c>
      <c r="I317" s="145"/>
      <c r="J317" s="36">
        <f t="shared" si="9"/>
        <v>0</v>
      </c>
      <c r="L317" s="309" t="e">
        <v>#REF!</v>
      </c>
    </row>
    <row r="318" spans="1:12" s="21" customFormat="1" hidden="1">
      <c r="A318" s="303">
        <v>0</v>
      </c>
      <c r="B318" s="304">
        <v>0</v>
      </c>
      <c r="C318" s="304">
        <v>0</v>
      </c>
      <c r="D318" s="305">
        <v>0</v>
      </c>
      <c r="E318" s="72" t="e">
        <v>#N/A</v>
      </c>
      <c r="F318" s="306">
        <v>0</v>
      </c>
      <c r="G318" s="306">
        <v>0</v>
      </c>
      <c r="H318" s="307" t="e">
        <f t="shared" si="10"/>
        <v>#REF!</v>
      </c>
      <c r="I318" s="308"/>
      <c r="J318" s="36">
        <f t="shared" si="9"/>
        <v>0</v>
      </c>
      <c r="L318" s="309" t="e">
        <v>#REF!</v>
      </c>
    </row>
    <row r="319" spans="1:12" s="21" customFormat="1" hidden="1">
      <c r="A319" s="303">
        <v>0</v>
      </c>
      <c r="B319" s="304">
        <v>0</v>
      </c>
      <c r="C319" s="304">
        <v>0</v>
      </c>
      <c r="D319" s="305">
        <v>0</v>
      </c>
      <c r="E319" s="72" t="e">
        <v>#N/A</v>
      </c>
      <c r="F319" s="306">
        <v>0</v>
      </c>
      <c r="G319" s="306">
        <v>0</v>
      </c>
      <c r="H319" s="307" t="e">
        <f t="shared" si="10"/>
        <v>#REF!</v>
      </c>
      <c r="I319" s="308"/>
      <c r="J319" s="36">
        <f t="shared" si="9"/>
        <v>0</v>
      </c>
      <c r="L319" s="309" t="e">
        <v>#REF!</v>
      </c>
    </row>
    <row r="320" spans="1:12" s="316" customFormat="1" hidden="1">
      <c r="A320" s="303">
        <v>0</v>
      </c>
      <c r="B320" s="304">
        <v>0</v>
      </c>
      <c r="C320" s="304">
        <v>0</v>
      </c>
      <c r="D320" s="305">
        <v>0</v>
      </c>
      <c r="E320" s="72" t="e">
        <v>#N/A</v>
      </c>
      <c r="F320" s="306">
        <v>0</v>
      </c>
      <c r="G320" s="306">
        <v>0</v>
      </c>
      <c r="H320" s="307" t="e">
        <f t="shared" si="10"/>
        <v>#REF!</v>
      </c>
      <c r="I320" s="145"/>
      <c r="J320" s="36">
        <f t="shared" si="9"/>
        <v>0</v>
      </c>
      <c r="L320" s="309" t="e">
        <v>#REF!</v>
      </c>
    </row>
    <row r="321" spans="1:12" s="21" customFormat="1" hidden="1">
      <c r="A321" s="303">
        <v>0</v>
      </c>
      <c r="B321" s="304">
        <v>0</v>
      </c>
      <c r="C321" s="304">
        <v>0</v>
      </c>
      <c r="D321" s="305">
        <v>0</v>
      </c>
      <c r="E321" s="72" t="e">
        <v>#N/A</v>
      </c>
      <c r="F321" s="306">
        <v>0</v>
      </c>
      <c r="G321" s="306">
        <v>0</v>
      </c>
      <c r="H321" s="307" t="e">
        <f t="shared" si="10"/>
        <v>#REF!</v>
      </c>
      <c r="I321" s="308"/>
      <c r="J321" s="36">
        <f t="shared" si="9"/>
        <v>0</v>
      </c>
      <c r="L321" s="309" t="e">
        <v>#REF!</v>
      </c>
    </row>
    <row r="322" spans="1:12" s="21" customFormat="1" hidden="1">
      <c r="A322" s="303">
        <v>0</v>
      </c>
      <c r="B322" s="304">
        <v>0</v>
      </c>
      <c r="C322" s="304">
        <v>0</v>
      </c>
      <c r="D322" s="305">
        <v>0</v>
      </c>
      <c r="E322" s="72" t="e">
        <v>#N/A</v>
      </c>
      <c r="F322" s="306">
        <v>0</v>
      </c>
      <c r="G322" s="306">
        <v>0</v>
      </c>
      <c r="H322" s="307" t="e">
        <f t="shared" si="10"/>
        <v>#REF!</v>
      </c>
      <c r="I322" s="308"/>
      <c r="J322" s="36">
        <f t="shared" si="9"/>
        <v>0</v>
      </c>
      <c r="L322" s="309" t="e">
        <v>#REF!</v>
      </c>
    </row>
    <row r="323" spans="1:12" hidden="1">
      <c r="A323" s="303">
        <v>0</v>
      </c>
      <c r="B323" s="304">
        <v>0</v>
      </c>
      <c r="C323" s="304">
        <v>0</v>
      </c>
      <c r="D323" s="305">
        <v>0</v>
      </c>
      <c r="E323" s="72" t="e">
        <v>#N/A</v>
      </c>
      <c r="F323" s="306">
        <v>0</v>
      </c>
      <c r="G323" s="306">
        <v>0</v>
      </c>
      <c r="H323" s="307" t="e">
        <f t="shared" si="10"/>
        <v>#REF!</v>
      </c>
      <c r="I323" s="3"/>
      <c r="J323" s="3"/>
      <c r="K323" s="3"/>
      <c r="L323" s="309" t="e">
        <v>#REF!</v>
      </c>
    </row>
    <row r="324" spans="1:12" hidden="1">
      <c r="A324" s="303">
        <v>0</v>
      </c>
      <c r="B324" s="304">
        <v>0</v>
      </c>
      <c r="C324" s="304">
        <v>0</v>
      </c>
      <c r="D324" s="305">
        <v>0</v>
      </c>
      <c r="E324" s="72" t="e">
        <v>#N/A</v>
      </c>
      <c r="F324" s="306">
        <v>0</v>
      </c>
      <c r="G324" s="306">
        <v>0</v>
      </c>
      <c r="H324" s="307" t="e">
        <f t="shared" si="10"/>
        <v>#REF!</v>
      </c>
      <c r="L324" s="309" t="e">
        <v>#REF!</v>
      </c>
    </row>
    <row r="325" spans="1:12" hidden="1">
      <c r="A325" s="303">
        <v>0</v>
      </c>
      <c r="B325" s="304">
        <v>0</v>
      </c>
      <c r="C325" s="304">
        <v>0</v>
      </c>
      <c r="D325" s="305">
        <v>0</v>
      </c>
      <c r="E325" s="72" t="e">
        <v>#N/A</v>
      </c>
      <c r="F325" s="306">
        <v>0</v>
      </c>
      <c r="G325" s="306">
        <v>0</v>
      </c>
      <c r="H325" s="307" t="e">
        <f t="shared" si="10"/>
        <v>#REF!</v>
      </c>
      <c r="L325" s="309" t="e">
        <v>#REF!</v>
      </c>
    </row>
    <row r="326" spans="1:12" hidden="1">
      <c r="A326" s="303">
        <v>0</v>
      </c>
      <c r="B326" s="304">
        <v>0</v>
      </c>
      <c r="C326" s="304">
        <v>0</v>
      </c>
      <c r="D326" s="305">
        <v>0</v>
      </c>
      <c r="E326" s="72" t="e">
        <v>#N/A</v>
      </c>
      <c r="F326" s="306">
        <v>0</v>
      </c>
      <c r="G326" s="306">
        <v>0</v>
      </c>
      <c r="H326" s="307" t="e">
        <f t="shared" si="10"/>
        <v>#REF!</v>
      </c>
      <c r="L326" s="309" t="e">
        <v>#REF!</v>
      </c>
    </row>
  </sheetData>
  <mergeCells count="8">
    <mergeCell ref="H10:H11"/>
    <mergeCell ref="B7:G7"/>
    <mergeCell ref="D9:G9"/>
    <mergeCell ref="A10:A12"/>
    <mergeCell ref="B10:B12"/>
    <mergeCell ref="C10:C12"/>
    <mergeCell ref="D10:F11"/>
    <mergeCell ref="G10:G11"/>
  </mergeCells>
  <conditionalFormatting sqref="E14:G20">
    <cfRule type="cellIs" dxfId="11" priority="1" operator="equal">
      <formula>0</formula>
    </cfRule>
  </conditionalFormatting>
  <conditionalFormatting sqref="E13:H13">
    <cfRule type="cellIs" dxfId="10" priority="9" operator="equal">
      <formula>0</formula>
    </cfRule>
  </conditionalFormatting>
  <conditionalFormatting sqref="H13:H326">
    <cfRule type="cellIs" dxfId="9" priority="10" operator="greaterThan">
      <formula>1</formula>
    </cfRule>
  </conditionalFormatting>
  <conditionalFormatting sqref="H14:H326 E21:H326">
    <cfRule type="cellIs" dxfId="8" priority="11" operator="equal">
      <formula>0</formula>
    </cfRule>
  </conditionalFormatting>
  <dataValidations disablePrompts="1" count="1">
    <dataValidation type="list" allowBlank="1" showInputMessage="1" showErrorMessage="1" sqref="I191:I198 I200:I207 I209:I225 I229:I237 I267:I295 I158:I169 I172:I179 I37:I47 I50:I68 I70:I80 I89:I144 I146:I155 I227 I30:I35 I181:I188 I240:I264 I83:I86 I318:I319 I297:I316 I321:I322 I13:I26 A7 H7" xr:uid="{00000000-0002-0000-0C00-000000000000}">
      <formula1>#REF!</formula1>
    </dataValidation>
  </dataValidations>
  <pageMargins left="0.70866141732283472" right="0.70866141732283472" top="1.2420833333333334" bottom="0.74803149606299213" header="0.31496062992125984" footer="0.31496062992125984"/>
  <pageSetup paperSize="9" scale="44" fitToHeight="0" orientation="portrait" r:id="rId1"/>
  <headerFooter scaleWithDoc="0" alignWithMargins="0">
    <oddFooter>&amp;C&amp;6Página &amp;P de &amp;N</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FA5DB-453B-42FA-BEE6-7995E60A764B}">
  <sheetPr>
    <pageSetUpPr fitToPage="1"/>
  </sheetPr>
  <dimension ref="A1:Z85"/>
  <sheetViews>
    <sheetView showWhiteSpace="0" view="pageBreakPreview" zoomScale="90" zoomScaleNormal="100" zoomScaleSheetLayoutView="90" zoomScalePageLayoutView="85" workbookViewId="0">
      <selection activeCell="A19" sqref="M19"/>
    </sheetView>
  </sheetViews>
  <sheetFormatPr defaultColWidth="9.140625" defaultRowHeight="15.75"/>
  <cols>
    <col min="1" max="1" width="8.42578125" style="259" customWidth="1"/>
    <col min="2" max="2" width="7.85546875" style="259" bestFit="1" customWidth="1"/>
    <col min="3" max="3" width="20" style="259" customWidth="1"/>
    <col min="4" max="6" width="9" style="259" customWidth="1"/>
    <col min="7" max="7" width="9" style="234" customWidth="1"/>
    <col min="8" max="8" width="20.140625" style="259" customWidth="1"/>
    <col min="9" max="9" width="73.85546875" style="259" customWidth="1"/>
    <col min="10" max="10" width="3.85546875" style="234" customWidth="1"/>
    <col min="11" max="11" width="13.42578125" style="234" bestFit="1" customWidth="1"/>
    <col min="12" max="26" width="7.7109375" style="234" customWidth="1"/>
    <col min="27" max="1027" width="8.7109375" style="234" customWidth="1"/>
    <col min="1028" max="16384" width="9.140625" style="234"/>
  </cols>
  <sheetData>
    <row r="1" spans="1:26" ht="15.95" customHeight="1">
      <c r="A1" s="231" t="s">
        <v>1</v>
      </c>
      <c r="B1" s="232"/>
      <c r="C1" s="232"/>
      <c r="D1" s="233"/>
      <c r="E1" s="233"/>
      <c r="F1" s="673"/>
      <c r="G1" s="673"/>
      <c r="H1" s="673"/>
      <c r="I1" s="673"/>
    </row>
    <row r="2" spans="1:26" ht="15.95" customHeight="1">
      <c r="A2" s="231" t="s">
        <v>2</v>
      </c>
      <c r="B2" s="31" t="str">
        <f>'Plan. Orçamentária'!E2</f>
        <v>AMPLIAÇÃO DO CEI RITA DE CÁSSIA GOMES DENIG</v>
      </c>
      <c r="C2" s="232"/>
      <c r="D2" s="235"/>
      <c r="E2" s="235"/>
      <c r="F2" s="236"/>
      <c r="G2" s="236"/>
      <c r="H2" s="236"/>
      <c r="I2" s="236"/>
    </row>
    <row r="3" spans="1:26" ht="21" customHeight="1">
      <c r="A3" s="231" t="s">
        <v>3</v>
      </c>
      <c r="B3" s="31" t="str">
        <f>'Plan. Orçamentária'!E3</f>
        <v>RUA DR. LOURENÇO DE SÁ ALBUQUERQUE, 70 - JARDIM BRASIL - ATIBAIA SP</v>
      </c>
      <c r="C3" s="237"/>
      <c r="D3" s="235"/>
      <c r="E3" s="235"/>
      <c r="F3" s="235"/>
      <c r="G3" s="235"/>
      <c r="H3" s="235"/>
      <c r="I3" s="235"/>
    </row>
    <row r="4" spans="1:26" customFormat="1" ht="16.5" customHeight="1"/>
    <row r="5" spans="1:26" ht="24" customHeight="1">
      <c r="A5" s="675" t="s">
        <v>23110</v>
      </c>
      <c r="B5" s="675"/>
      <c r="C5" s="675"/>
      <c r="D5" s="675"/>
      <c r="E5" s="675"/>
      <c r="F5" s="675"/>
      <c r="G5" s="675"/>
      <c r="H5" s="675"/>
      <c r="I5" s="675"/>
    </row>
    <row r="6" spans="1:26" customFormat="1" ht="16.5" customHeight="1"/>
    <row r="7" spans="1:26" ht="20.25" customHeight="1">
      <c r="A7" s="674" t="s">
        <v>23111</v>
      </c>
      <c r="B7" s="674"/>
      <c r="C7" s="674"/>
      <c r="D7" s="674"/>
      <c r="E7" s="674"/>
      <c r="F7" s="674"/>
      <c r="G7" s="674"/>
      <c r="H7" s="674"/>
      <c r="I7" s="674"/>
    </row>
    <row r="8" spans="1:26" ht="17.45" customHeight="1">
      <c r="A8" s="392"/>
      <c r="B8" s="671" t="s">
        <v>23112</v>
      </c>
      <c r="C8" s="671"/>
      <c r="D8" s="671"/>
      <c r="E8" s="671"/>
      <c r="F8" s="671"/>
      <c r="G8" s="671"/>
      <c r="H8" s="671"/>
      <c r="I8" s="393" t="s">
        <v>23113</v>
      </c>
      <c r="L8" s="238"/>
      <c r="M8" s="238"/>
      <c r="N8" s="238"/>
      <c r="O8" s="238"/>
      <c r="P8" s="238"/>
      <c r="Q8" s="238"/>
      <c r="R8" s="238"/>
      <c r="S8" s="238"/>
      <c r="T8" s="238"/>
      <c r="U8" s="238"/>
      <c r="V8" s="238"/>
      <c r="W8" s="238"/>
      <c r="X8" s="238"/>
      <c r="Y8" s="238"/>
      <c r="Z8" s="238"/>
    </row>
    <row r="9" spans="1:26" ht="17.45" customHeight="1">
      <c r="A9" s="394"/>
      <c r="B9" s="701" t="s">
        <v>23114</v>
      </c>
      <c r="C9" s="701"/>
      <c r="D9" s="701"/>
      <c r="E9" s="701"/>
      <c r="F9" s="701"/>
      <c r="G9" s="701"/>
      <c r="H9" s="701"/>
      <c r="I9" s="395" t="s">
        <v>18</v>
      </c>
      <c r="K9" s="676" t="s">
        <v>23115</v>
      </c>
      <c r="L9" s="668">
        <v>1</v>
      </c>
      <c r="M9" s="669"/>
      <c r="N9" s="670"/>
      <c r="O9" s="668">
        <v>2</v>
      </c>
      <c r="P9" s="669"/>
      <c r="Q9" s="670"/>
      <c r="R9" s="668">
        <v>3</v>
      </c>
      <c r="S9" s="669"/>
      <c r="T9" s="670"/>
      <c r="U9" s="668">
        <v>4</v>
      </c>
      <c r="V9" s="669"/>
      <c r="W9" s="670"/>
      <c r="X9" s="668">
        <v>5</v>
      </c>
      <c r="Y9" s="669"/>
      <c r="Z9" s="670"/>
    </row>
    <row r="10" spans="1:26" ht="17.45" customHeight="1">
      <c r="A10" s="394"/>
      <c r="B10" s="671" t="s">
        <v>19</v>
      </c>
      <c r="C10" s="671"/>
      <c r="D10" s="671"/>
      <c r="E10" s="671"/>
      <c r="F10" s="671"/>
      <c r="G10" s="671"/>
      <c r="H10" s="671"/>
      <c r="I10" s="396"/>
      <c r="K10" s="676"/>
      <c r="L10" s="672" t="s">
        <v>23112</v>
      </c>
      <c r="M10" s="672"/>
      <c r="N10" s="672"/>
      <c r="O10" s="672" t="s">
        <v>23113</v>
      </c>
      <c r="P10" s="672"/>
      <c r="Q10" s="672"/>
      <c r="R10" s="672" t="s">
        <v>23114</v>
      </c>
      <c r="S10" s="672"/>
      <c r="T10" s="672"/>
      <c r="U10" s="672" t="s">
        <v>18</v>
      </c>
      <c r="V10" s="672"/>
      <c r="W10" s="672"/>
      <c r="X10" s="672" t="s">
        <v>19</v>
      </c>
      <c r="Y10" s="672"/>
      <c r="Z10" s="672"/>
    </row>
    <row r="11" spans="1:26" ht="7.5" customHeight="1">
      <c r="A11" s="239"/>
      <c r="B11" s="239"/>
      <c r="C11" s="239"/>
      <c r="D11" s="239"/>
      <c r="E11" s="239"/>
      <c r="F11" s="239"/>
      <c r="G11" s="239"/>
      <c r="H11" s="239"/>
      <c r="I11" s="239"/>
      <c r="L11" s="240"/>
      <c r="M11" s="240"/>
      <c r="N11" s="240"/>
      <c r="O11" s="240"/>
      <c r="P11" s="240"/>
      <c r="Q11" s="240"/>
      <c r="R11" s="240"/>
      <c r="S11" s="240"/>
    </row>
    <row r="12" spans="1:26" ht="97.5" customHeight="1">
      <c r="A12" s="682" t="str">
        <f>IF($L$25=1,L12,IF($L$25=2,O12,IF($L$25=3,R12,IF($L$25=4,U12,IF($L$25=5,X12,"ERRO")))))</f>
        <v>Descrição:
Para o tipo de obra “Construção de Edifícios” enquadram-se: a construção: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B12" s="683"/>
      <c r="C12" s="683"/>
      <c r="D12" s="683"/>
      <c r="E12" s="683"/>
      <c r="F12" s="683"/>
      <c r="G12" s="683"/>
      <c r="H12" s="683"/>
      <c r="I12" s="684"/>
      <c r="K12" s="241" t="s">
        <v>35</v>
      </c>
      <c r="L12" s="678" t="s">
        <v>31748</v>
      </c>
      <c r="M12" s="678"/>
      <c r="N12" s="678"/>
      <c r="O12" s="678" t="s">
        <v>23116</v>
      </c>
      <c r="P12" s="678"/>
      <c r="Q12" s="678"/>
      <c r="R12" s="678" t="s">
        <v>23117</v>
      </c>
      <c r="S12" s="678"/>
      <c r="T12" s="678"/>
      <c r="U12" s="678" t="s">
        <v>23118</v>
      </c>
      <c r="V12" s="678"/>
      <c r="W12" s="678"/>
      <c r="X12" s="678" t="s">
        <v>23119</v>
      </c>
      <c r="Y12" s="678"/>
      <c r="Z12" s="678"/>
    </row>
    <row r="13" spans="1:26" customFormat="1" ht="16.5" customHeight="1"/>
    <row r="14" spans="1:26" ht="16.5" customHeight="1">
      <c r="A14" s="679" t="s">
        <v>23120</v>
      </c>
      <c r="B14" s="680"/>
      <c r="C14" s="680"/>
      <c r="D14" s="680"/>
      <c r="E14" s="680"/>
      <c r="F14" s="680"/>
      <c r="G14" s="680"/>
      <c r="H14" s="680"/>
      <c r="I14" s="681"/>
      <c r="J14" s="242"/>
    </row>
    <row r="15" spans="1:26" ht="16.5" customHeight="1">
      <c r="A15" s="677" t="s">
        <v>7</v>
      </c>
      <c r="B15" s="677"/>
      <c r="C15" s="677" t="s">
        <v>23121</v>
      </c>
      <c r="D15" s="689" t="s">
        <v>23122</v>
      </c>
      <c r="E15" s="689"/>
      <c r="F15" s="689"/>
      <c r="G15" s="686" t="s">
        <v>23123</v>
      </c>
      <c r="H15" s="687" t="s">
        <v>23124</v>
      </c>
      <c r="I15" s="687"/>
      <c r="J15" s="242"/>
      <c r="K15" s="676" t="s">
        <v>23125</v>
      </c>
      <c r="L15" s="676"/>
      <c r="M15" s="676"/>
      <c r="N15" s="676"/>
      <c r="O15" s="676"/>
      <c r="P15" s="676"/>
      <c r="Q15" s="676"/>
      <c r="R15" s="676"/>
      <c r="S15" s="676"/>
      <c r="T15" s="676"/>
      <c r="U15" s="676"/>
      <c r="V15" s="676"/>
      <c r="W15" s="676"/>
      <c r="X15" s="676"/>
      <c r="Y15" s="676"/>
      <c r="Z15" s="676"/>
    </row>
    <row r="16" spans="1:26">
      <c r="A16" s="677"/>
      <c r="B16" s="677"/>
      <c r="C16" s="677"/>
      <c r="D16" s="243" t="s">
        <v>23126</v>
      </c>
      <c r="E16" s="243" t="s">
        <v>48</v>
      </c>
      <c r="F16" s="243" t="s">
        <v>23127</v>
      </c>
      <c r="G16" s="686"/>
      <c r="H16" s="687"/>
      <c r="I16" s="687"/>
      <c r="J16" s="242"/>
      <c r="K16" s="244" t="s">
        <v>7</v>
      </c>
      <c r="L16" s="245" t="s">
        <v>23126</v>
      </c>
      <c r="M16" s="245" t="s">
        <v>48</v>
      </c>
      <c r="N16" s="245" t="s">
        <v>23127</v>
      </c>
      <c r="O16" s="245" t="s">
        <v>23126</v>
      </c>
      <c r="P16" s="245" t="s">
        <v>48</v>
      </c>
      <c r="Q16" s="245" t="s">
        <v>23127</v>
      </c>
      <c r="R16" s="245" t="s">
        <v>23126</v>
      </c>
      <c r="S16" s="245" t="s">
        <v>48</v>
      </c>
      <c r="T16" s="245" t="s">
        <v>23127</v>
      </c>
      <c r="U16" s="245" t="s">
        <v>23126</v>
      </c>
      <c r="V16" s="245" t="s">
        <v>48</v>
      </c>
      <c r="W16" s="245" t="s">
        <v>23127</v>
      </c>
      <c r="X16" s="245" t="s">
        <v>23126</v>
      </c>
      <c r="Y16" s="245" t="s">
        <v>48</v>
      </c>
      <c r="Z16" s="245" t="s">
        <v>23127</v>
      </c>
    </row>
    <row r="17" spans="1:26">
      <c r="A17" s="685" t="s">
        <v>13</v>
      </c>
      <c r="B17" s="685"/>
      <c r="C17" s="246" t="s">
        <v>23128</v>
      </c>
      <c r="D17" s="247">
        <f t="shared" ref="D17:F21" si="0">IF($L$25=1,L17,IF($L$25=2,O17,IF($L$25=3,R17,IF($L$25=4,U17,IF($L$25=5,X17,"ERRO")))))</f>
        <v>0.03</v>
      </c>
      <c r="E17" s="247">
        <f t="shared" si="0"/>
        <v>0.04</v>
      </c>
      <c r="F17" s="247">
        <f t="shared" si="0"/>
        <v>5.5E-2</v>
      </c>
      <c r="G17" s="464">
        <f>D17</f>
        <v>0.03</v>
      </c>
      <c r="H17" s="688" t="s">
        <v>23129</v>
      </c>
      <c r="I17" s="688"/>
      <c r="J17" s="242"/>
      <c r="K17" s="244" t="s">
        <v>13</v>
      </c>
      <c r="L17" s="248">
        <v>0.03</v>
      </c>
      <c r="M17" s="248">
        <v>0.04</v>
      </c>
      <c r="N17" s="248">
        <v>5.5E-2</v>
      </c>
      <c r="O17" s="248">
        <v>3.7999999999999999E-2</v>
      </c>
      <c r="P17" s="248">
        <v>4.0099999999999997E-2</v>
      </c>
      <c r="Q17" s="248">
        <v>4.6699999999999998E-2</v>
      </c>
      <c r="R17" s="248">
        <v>3.4299999999999997E-2</v>
      </c>
      <c r="S17" s="248">
        <v>4.9299999999999997E-2</v>
      </c>
      <c r="T17" s="248">
        <v>6.7100000000000007E-2</v>
      </c>
      <c r="U17" s="248">
        <v>5.2900000000000003E-2</v>
      </c>
      <c r="V17" s="248">
        <v>5.9200000000000003E-2</v>
      </c>
      <c r="W17" s="248">
        <v>7.9299999999999995E-2</v>
      </c>
      <c r="X17" s="248">
        <v>0.04</v>
      </c>
      <c r="Y17" s="248">
        <v>5.5199999999999999E-2</v>
      </c>
      <c r="Z17" s="248">
        <v>7.85E-2</v>
      </c>
    </row>
    <row r="18" spans="1:26">
      <c r="A18" s="685" t="s">
        <v>23130</v>
      </c>
      <c r="B18" s="685"/>
      <c r="C18" s="246" t="s">
        <v>23131</v>
      </c>
      <c r="D18" s="247">
        <f t="shared" si="0"/>
        <v>8.0000000000000002E-3</v>
      </c>
      <c r="E18" s="247">
        <f t="shared" si="0"/>
        <v>8.0000000000000002E-3</v>
      </c>
      <c r="F18" s="247">
        <f t="shared" si="0"/>
        <v>0.01</v>
      </c>
      <c r="G18" s="464">
        <f>D18</f>
        <v>8.0000000000000002E-3</v>
      </c>
      <c r="H18" s="702" t="s">
        <v>23129</v>
      </c>
      <c r="I18" s="702"/>
      <c r="J18" s="242"/>
      <c r="K18" s="244" t="s">
        <v>23130</v>
      </c>
      <c r="L18" s="248">
        <v>8.0000000000000002E-3</v>
      </c>
      <c r="M18" s="248">
        <v>8.0000000000000002E-3</v>
      </c>
      <c r="N18" s="248">
        <v>0.01</v>
      </c>
      <c r="O18" s="248">
        <v>3.2000000000000002E-3</v>
      </c>
      <c r="P18" s="248">
        <v>4.0000000000000001E-3</v>
      </c>
      <c r="Q18" s="248">
        <v>7.4000000000000003E-3</v>
      </c>
      <c r="R18" s="248">
        <v>2.8E-3</v>
      </c>
      <c r="S18" s="248">
        <v>4.8999999999999998E-3</v>
      </c>
      <c r="T18" s="248">
        <v>7.4999999999999997E-3</v>
      </c>
      <c r="U18" s="248">
        <v>2.5000000000000001E-3</v>
      </c>
      <c r="V18" s="248">
        <v>5.1000000000000004E-3</v>
      </c>
      <c r="W18" s="248">
        <v>5.5999999999999999E-3</v>
      </c>
      <c r="X18" s="248">
        <v>8.0999999999999996E-3</v>
      </c>
      <c r="Y18" s="248">
        <v>1.2200000000000001E-2</v>
      </c>
      <c r="Z18" s="248">
        <v>1.9900000000000001E-2</v>
      </c>
    </row>
    <row r="19" spans="1:26">
      <c r="A19" s="685" t="s">
        <v>14</v>
      </c>
      <c r="B19" s="685"/>
      <c r="C19" s="246" t="s">
        <v>23132</v>
      </c>
      <c r="D19" s="247">
        <f t="shared" si="0"/>
        <v>9.7000000000000003E-3</v>
      </c>
      <c r="E19" s="247">
        <f t="shared" si="0"/>
        <v>1.2699999999999999E-2</v>
      </c>
      <c r="F19" s="247">
        <f t="shared" si="0"/>
        <v>1.2699999999999999E-2</v>
      </c>
      <c r="G19" s="464">
        <f>D19</f>
        <v>9.7000000000000003E-3</v>
      </c>
      <c r="H19" s="704" t="s">
        <v>23133</v>
      </c>
      <c r="I19" s="704"/>
      <c r="J19" s="242"/>
      <c r="K19" s="244" t="s">
        <v>14</v>
      </c>
      <c r="L19" s="248">
        <v>9.7000000000000003E-3</v>
      </c>
      <c r="M19" s="248">
        <v>1.2699999999999999E-2</v>
      </c>
      <c r="N19" s="248">
        <v>1.2699999999999999E-2</v>
      </c>
      <c r="O19" s="248">
        <v>5.0000000000000001E-3</v>
      </c>
      <c r="P19" s="248">
        <v>5.5999999999999999E-3</v>
      </c>
      <c r="Q19" s="248">
        <v>9.7000000000000003E-3</v>
      </c>
      <c r="R19" s="248">
        <v>0.01</v>
      </c>
      <c r="S19" s="248">
        <v>1.3899999999999999E-2</v>
      </c>
      <c r="T19" s="248">
        <v>1.7399999999999999E-2</v>
      </c>
      <c r="U19" s="248">
        <v>0.01</v>
      </c>
      <c r="V19" s="248">
        <v>1.4800000000000001E-2</v>
      </c>
      <c r="W19" s="248">
        <v>1.9699999999999999E-2</v>
      </c>
      <c r="X19" s="248">
        <v>1.46E-2</v>
      </c>
      <c r="Y19" s="248">
        <v>2.3199999999999998E-2</v>
      </c>
      <c r="Z19" s="248">
        <v>3.1600000000000003E-2</v>
      </c>
    </row>
    <row r="20" spans="1:26">
      <c r="A20" s="685" t="s">
        <v>15</v>
      </c>
      <c r="B20" s="685"/>
      <c r="C20" s="246" t="s">
        <v>23134</v>
      </c>
      <c r="D20" s="247">
        <f t="shared" si="0"/>
        <v>5.8999999999999999E-3</v>
      </c>
      <c r="E20" s="247">
        <f t="shared" si="0"/>
        <v>1.23E-2</v>
      </c>
      <c r="F20" s="247">
        <f t="shared" si="0"/>
        <v>1.3899999999999999E-2</v>
      </c>
      <c r="G20" s="464">
        <f>D20</f>
        <v>5.8999999999999999E-3</v>
      </c>
      <c r="H20" s="704" t="s">
        <v>23135</v>
      </c>
      <c r="I20" s="704"/>
      <c r="J20" s="242"/>
      <c r="K20" s="244" t="s">
        <v>15</v>
      </c>
      <c r="L20" s="248">
        <v>5.8999999999999999E-3</v>
      </c>
      <c r="M20" s="248">
        <v>1.23E-2</v>
      </c>
      <c r="N20" s="248">
        <v>1.3899999999999999E-2</v>
      </c>
      <c r="O20" s="248">
        <v>1.0200000000000001E-2</v>
      </c>
      <c r="P20" s="248">
        <v>1.11E-2</v>
      </c>
      <c r="Q20" s="248">
        <v>1.21E-2</v>
      </c>
      <c r="R20" s="248">
        <v>9.4000000000000004E-3</v>
      </c>
      <c r="S20" s="248">
        <v>9.9000000000000008E-3</v>
      </c>
      <c r="T20" s="248">
        <v>1.17E-2</v>
      </c>
      <c r="U20" s="248">
        <v>1.01E-2</v>
      </c>
      <c r="V20" s="248">
        <v>1.0699999999999999E-2</v>
      </c>
      <c r="W20" s="248">
        <v>1.11E-2</v>
      </c>
      <c r="X20" s="248">
        <v>9.4000000000000004E-3</v>
      </c>
      <c r="Y20" s="248">
        <v>1.0200000000000001E-2</v>
      </c>
      <c r="Z20" s="248">
        <v>1.3299999999999999E-2</v>
      </c>
    </row>
    <row r="21" spans="1:26">
      <c r="A21" s="685" t="s">
        <v>16</v>
      </c>
      <c r="B21" s="685"/>
      <c r="C21" s="246" t="s">
        <v>23136</v>
      </c>
      <c r="D21" s="247">
        <f t="shared" si="0"/>
        <v>6.1600000000000002E-2</v>
      </c>
      <c r="E21" s="247">
        <f t="shared" si="0"/>
        <v>7.3999999999999996E-2</v>
      </c>
      <c r="F21" s="247">
        <f t="shared" si="0"/>
        <v>8.9599999999999999E-2</v>
      </c>
      <c r="G21" s="464">
        <f>D21</f>
        <v>6.1600000000000002E-2</v>
      </c>
      <c r="H21" s="688" t="s">
        <v>23129</v>
      </c>
      <c r="I21" s="688"/>
      <c r="K21" s="244" t="s">
        <v>16</v>
      </c>
      <c r="L21" s="248">
        <v>6.1600000000000002E-2</v>
      </c>
      <c r="M21" s="248">
        <v>7.3999999999999996E-2</v>
      </c>
      <c r="N21" s="248">
        <v>8.9599999999999999E-2</v>
      </c>
      <c r="O21" s="248">
        <v>6.6400000000000001E-2</v>
      </c>
      <c r="P21" s="248">
        <v>7.2999999999999995E-2</v>
      </c>
      <c r="Q21" s="248">
        <v>8.6900000000000005E-2</v>
      </c>
      <c r="R21" s="248">
        <v>6.7400000000000002E-2</v>
      </c>
      <c r="S21" s="248">
        <v>8.0399999999999999E-2</v>
      </c>
      <c r="T21" s="248">
        <v>9.4E-2</v>
      </c>
      <c r="U21" s="248">
        <v>0.08</v>
      </c>
      <c r="V21" s="248">
        <v>8.3099999999999993E-2</v>
      </c>
      <c r="W21" s="248">
        <v>9.5100000000000004E-2</v>
      </c>
      <c r="X21" s="248">
        <v>7.1400000000000005E-2</v>
      </c>
      <c r="Y21" s="248">
        <v>8.4000000000000005E-2</v>
      </c>
      <c r="Z21" s="248">
        <v>0.1043</v>
      </c>
    </row>
    <row r="22" spans="1:26" ht="15" customHeight="1">
      <c r="A22" s="685" t="s">
        <v>23137</v>
      </c>
      <c r="B22" s="249" t="s">
        <v>23138</v>
      </c>
      <c r="C22" s="690" t="s">
        <v>23139</v>
      </c>
      <c r="D22" s="250">
        <f>0.65/100</f>
        <v>6.4999999999999997E-3</v>
      </c>
      <c r="E22" s="250">
        <f>0.65/100</f>
        <v>6.4999999999999997E-3</v>
      </c>
      <c r="F22" s="250">
        <f>0.65/100</f>
        <v>6.4999999999999997E-3</v>
      </c>
      <c r="G22" s="465">
        <f>E22</f>
        <v>6.4999999999999997E-3</v>
      </c>
      <c r="H22" s="693" t="s">
        <v>23140</v>
      </c>
      <c r="I22" s="694"/>
      <c r="K22" s="244" t="s">
        <v>23141</v>
      </c>
      <c r="L22" s="248">
        <v>3.49E-2</v>
      </c>
      <c r="M22" s="248">
        <v>6.2300000000000001E-2</v>
      </c>
      <c r="N22" s="248">
        <v>8.8700000000000001E-2</v>
      </c>
      <c r="O22" s="248">
        <v>1.9800000000000002E-2</v>
      </c>
      <c r="P22" s="248">
        <v>6.9900000000000004E-2</v>
      </c>
      <c r="Q22" s="248">
        <v>0.10680000000000001</v>
      </c>
      <c r="R22" s="248">
        <v>4.1300000000000003E-2</v>
      </c>
      <c r="S22" s="248">
        <v>7.6399999999999996E-2</v>
      </c>
      <c r="T22" s="248">
        <v>0.1089</v>
      </c>
      <c r="U22" s="248">
        <v>1.8499999999999999E-2</v>
      </c>
      <c r="V22" s="248">
        <v>5.0500000000000003E-2</v>
      </c>
      <c r="W22" s="248">
        <v>7.4499999999999997E-2</v>
      </c>
      <c r="X22" s="248">
        <v>6.2300000000000001E-2</v>
      </c>
      <c r="Y22" s="248">
        <v>7.4800000000000005E-2</v>
      </c>
      <c r="Z22" s="248">
        <v>9.0899999999999995E-2</v>
      </c>
    </row>
    <row r="23" spans="1:26">
      <c r="A23" s="685"/>
      <c r="B23" s="246" t="s">
        <v>23142</v>
      </c>
      <c r="C23" s="690"/>
      <c r="D23" s="250">
        <f>3/100</f>
        <v>0.03</v>
      </c>
      <c r="E23" s="250">
        <v>0.03</v>
      </c>
      <c r="F23" s="250">
        <v>0.03</v>
      </c>
      <c r="G23" s="465">
        <f>E23</f>
        <v>0.03</v>
      </c>
      <c r="H23" s="693" t="s">
        <v>23143</v>
      </c>
      <c r="I23" s="694"/>
      <c r="K23" s="251" t="s">
        <v>4</v>
      </c>
      <c r="L23" s="248">
        <v>0.2034</v>
      </c>
      <c r="M23" s="248">
        <v>0.22120000000000001</v>
      </c>
      <c r="N23" s="248">
        <v>0.25</v>
      </c>
      <c r="O23" s="248">
        <v>0.19600000000000001</v>
      </c>
      <c r="P23" s="248">
        <v>0.2097</v>
      </c>
      <c r="Q23" s="248">
        <v>0.24229999999999999</v>
      </c>
      <c r="R23" s="248">
        <v>0.20760000000000001</v>
      </c>
      <c r="S23" s="248">
        <v>0.24179999999999999</v>
      </c>
      <c r="T23" s="248">
        <v>0.26440000000000002</v>
      </c>
      <c r="U23" s="248">
        <v>0.24</v>
      </c>
      <c r="V23" s="248">
        <v>0.25840000000000002</v>
      </c>
      <c r="W23" s="248">
        <v>0.27860000000000001</v>
      </c>
      <c r="X23" s="248">
        <v>0.22800000000000001</v>
      </c>
      <c r="Y23" s="248">
        <v>0.27479999999999999</v>
      </c>
      <c r="Z23" s="248">
        <v>0.3095</v>
      </c>
    </row>
    <row r="24" spans="1:26" ht="31.5" customHeight="1">
      <c r="A24" s="685"/>
      <c r="B24" s="249" t="s">
        <v>17</v>
      </c>
      <c r="C24" s="690"/>
      <c r="D24" s="250">
        <f>2/100</f>
        <v>0.02</v>
      </c>
      <c r="E24" s="250">
        <v>0.03</v>
      </c>
      <c r="F24" s="250">
        <v>0.05</v>
      </c>
      <c r="G24" s="466">
        <v>0.05</v>
      </c>
      <c r="H24" s="693" t="s">
        <v>31584</v>
      </c>
      <c r="I24" s="694"/>
      <c r="O24" s="252"/>
      <c r="P24" s="252"/>
      <c r="Q24" s="252"/>
      <c r="R24" s="252"/>
      <c r="S24" s="252"/>
      <c r="T24" s="252"/>
      <c r="U24" s="252"/>
      <c r="V24" s="252"/>
      <c r="W24" s="252"/>
      <c r="X24" s="252"/>
      <c r="Y24" s="252"/>
      <c r="Z24" s="252"/>
    </row>
    <row r="25" spans="1:26" ht="30" customHeight="1">
      <c r="A25" s="685"/>
      <c r="B25" s="249" t="s">
        <v>31585</v>
      </c>
      <c r="C25" s="690"/>
      <c r="D25" s="250">
        <f>4.5/100</f>
        <v>4.4999999999999998E-2</v>
      </c>
      <c r="E25" s="250">
        <f>4.5/100</f>
        <v>4.4999999999999998E-2</v>
      </c>
      <c r="F25" s="250">
        <f>4.5/100</f>
        <v>4.4999999999999998E-2</v>
      </c>
      <c r="G25" s="467">
        <f>E25</f>
        <v>4.4999999999999998E-2</v>
      </c>
      <c r="H25" s="691" t="s">
        <v>23144</v>
      </c>
      <c r="I25" s="691"/>
      <c r="K25" s="253" t="s">
        <v>23145</v>
      </c>
      <c r="L25" s="698">
        <v>1</v>
      </c>
      <c r="M25" s="699"/>
      <c r="N25" s="700"/>
      <c r="O25" s="254" t="str">
        <f>IF($L$25=1,L10,IF($L$25=2,O10,IF($L$25=3,R10,IF($L$25=4,U10,IF($L$25=5,X10,"ERRO")))))</f>
        <v>Construção de Edifícios</v>
      </c>
      <c r="P25" s="252"/>
      <c r="Q25" s="252"/>
      <c r="R25" s="252"/>
      <c r="S25" s="252"/>
      <c r="T25" s="252"/>
      <c r="U25" s="252"/>
      <c r="V25" s="252"/>
      <c r="W25" s="252"/>
      <c r="X25" s="252"/>
      <c r="Y25" s="252"/>
      <c r="Z25" s="252"/>
    </row>
    <row r="26" spans="1:26">
      <c r="A26" s="692" t="s">
        <v>23146</v>
      </c>
      <c r="B26" s="692"/>
      <c r="C26" s="692"/>
      <c r="D26" s="692"/>
      <c r="E26" s="692"/>
      <c r="F26" s="692"/>
      <c r="G26" s="468">
        <f>IF(ROUND((1+G17+G18+G19)*(1+G20)*(1+G21)/(1-(G22+G23+G24))-1,4)&lt;L27,"ABAIXO DE Q1",IF(ROUND((1+G17+G18+G19)*(1+G20)*(1+G21)/(1-(G22+G23+G24))-1,4)&gt;N27,"ACIMA DE Q3",ROUND((1+G17+G18+G19)*(1+G20)*(1+G21)/(1-(G22+G23+G24))-1,4)))</f>
        <v>0.22470000000000001</v>
      </c>
      <c r="H26" s="688" t="str">
        <f>"Faixa referencial conforme Acórdão n. 2.622/2013–PL: "&amp;L27*100&amp;"% a "&amp;N27*100&amp;"%  (Sem Desoneração)"</f>
        <v>Faixa referencial conforme Acórdão n. 2.622/2013–PL: 20,34% a 25%  (Sem Desoneração)</v>
      </c>
      <c r="I26" s="688"/>
      <c r="K26" s="253" t="s">
        <v>23141</v>
      </c>
      <c r="L26" s="255">
        <f t="shared" ref="L26:N27" si="1">IF($L$25=1,L22,IF($L$25=2,O22,IF($L$25=3,R22,IF($L$25=4,U22,IF($L$25=5,X22,"ERRO")))))</f>
        <v>3.49E-2</v>
      </c>
      <c r="M26" s="255">
        <f t="shared" si="1"/>
        <v>6.2300000000000001E-2</v>
      </c>
      <c r="N26" s="255">
        <f t="shared" si="1"/>
        <v>8.8700000000000001E-2</v>
      </c>
      <c r="O26" s="252"/>
      <c r="P26" s="252"/>
      <c r="U26" s="252"/>
      <c r="V26" s="252"/>
      <c r="W26" s="252"/>
      <c r="X26" s="252"/>
      <c r="Y26" s="252"/>
      <c r="Z26" s="252"/>
    </row>
    <row r="27" spans="1:26" hidden="1">
      <c r="A27" s="692" t="s">
        <v>23147</v>
      </c>
      <c r="B27" s="692"/>
      <c r="C27" s="692"/>
      <c r="D27" s="692"/>
      <c r="E27" s="692"/>
      <c r="F27" s="692"/>
      <c r="G27" s="468">
        <f>ROUND((1+G17+G18+G19)*(1+G20)*(1+G21)/(1-(G22+G23+G24+G25))-1,4)</f>
        <v>0.28820000000000001</v>
      </c>
      <c r="H27" s="688"/>
      <c r="I27" s="688"/>
      <c r="K27" s="253" t="s">
        <v>6</v>
      </c>
      <c r="L27" s="255">
        <f t="shared" si="1"/>
        <v>0.2034</v>
      </c>
      <c r="M27" s="255">
        <f t="shared" si="1"/>
        <v>0.22120000000000001</v>
      </c>
      <c r="N27" s="255">
        <f t="shared" si="1"/>
        <v>0.25</v>
      </c>
    </row>
    <row r="28" spans="1:26" customFormat="1" ht="20.25" customHeight="1"/>
    <row r="29" spans="1:26" ht="16.5" customHeight="1">
      <c r="A29" s="256" t="s">
        <v>23148</v>
      </c>
      <c r="B29" s="236"/>
      <c r="C29" s="236"/>
      <c r="D29" s="236"/>
      <c r="E29" s="236"/>
      <c r="F29" s="234"/>
      <c r="H29" s="236"/>
      <c r="I29" s="236"/>
    </row>
    <row r="30" spans="1:26" ht="16.5" customHeight="1">
      <c r="A30" s="257" t="s">
        <v>23149</v>
      </c>
      <c r="B30" s="236"/>
      <c r="C30" s="236"/>
      <c r="D30" s="236"/>
      <c r="E30" s="236"/>
      <c r="F30" s="234"/>
      <c r="H30" s="236"/>
      <c r="I30" s="236"/>
    </row>
    <row r="31" spans="1:26" customFormat="1" ht="16.5" customHeight="1"/>
    <row r="32" spans="1:26" customFormat="1" ht="16.5" customHeight="1"/>
    <row r="33" spans="1:10" customFormat="1" ht="15" customHeight="1"/>
    <row r="34" spans="1:10" customFormat="1" ht="26.45" customHeight="1"/>
    <row r="35" spans="1:10" hidden="1">
      <c r="A35" s="256" t="s">
        <v>23150</v>
      </c>
      <c r="B35" s="258"/>
      <c r="C35" s="258"/>
      <c r="D35" s="258"/>
      <c r="E35" s="258"/>
      <c r="G35" s="258"/>
      <c r="H35" s="258"/>
      <c r="I35" s="236"/>
    </row>
    <row r="36" spans="1:10" ht="8.4499999999999993" hidden="1" customHeight="1">
      <c r="A36" s="236"/>
      <c r="B36" s="236"/>
      <c r="C36" s="236"/>
      <c r="D36" s="236"/>
      <c r="E36" s="236"/>
      <c r="F36" s="236"/>
      <c r="G36" s="236"/>
      <c r="H36" s="236"/>
      <c r="I36" s="236"/>
      <c r="J36" s="260"/>
    </row>
    <row r="37" spans="1:10" ht="31.5" hidden="1" customHeight="1">
      <c r="A37" s="261" t="s">
        <v>22925</v>
      </c>
      <c r="B37" s="697" t="s">
        <v>23151</v>
      </c>
      <c r="C37" s="697"/>
      <c r="D37" s="697"/>
      <c r="E37" s="262"/>
      <c r="F37" s="263" t="s">
        <v>23152</v>
      </c>
      <c r="G37" s="236"/>
      <c r="H37" s="236"/>
      <c r="J37" s="260"/>
    </row>
    <row r="38" spans="1:10" hidden="1">
      <c r="A38" s="264">
        <v>1</v>
      </c>
      <c r="B38" s="695" t="s">
        <v>31589</v>
      </c>
      <c r="C38" s="696"/>
      <c r="D38" s="443">
        <v>12.25</v>
      </c>
      <c r="E38" s="265"/>
      <c r="F38" s="236"/>
      <c r="G38" s="236"/>
      <c r="H38" s="236"/>
      <c r="J38" s="260"/>
    </row>
    <row r="39" spans="1:10" hidden="1">
      <c r="A39" s="264">
        <v>2</v>
      </c>
      <c r="B39" s="695" t="s">
        <v>23157</v>
      </c>
      <c r="C39" s="696"/>
      <c r="D39" s="443">
        <v>11.75</v>
      </c>
      <c r="E39" s="265"/>
      <c r="F39" s="236" t="s">
        <v>23153</v>
      </c>
      <c r="G39" s="236"/>
      <c r="H39" s="236"/>
      <c r="J39" s="260"/>
    </row>
    <row r="40" spans="1:10" hidden="1">
      <c r="A40" s="264">
        <v>3</v>
      </c>
      <c r="B40" s="695" t="s">
        <v>23158</v>
      </c>
      <c r="C40" s="696"/>
      <c r="D40" s="443">
        <v>11.25</v>
      </c>
      <c r="E40" s="265"/>
      <c r="F40" s="236" t="s">
        <v>23154</v>
      </c>
      <c r="G40" s="236"/>
      <c r="H40" s="236"/>
      <c r="J40" s="260"/>
    </row>
    <row r="41" spans="1:10" hidden="1">
      <c r="A41" s="264">
        <v>4</v>
      </c>
      <c r="B41" s="695" t="s">
        <v>23159</v>
      </c>
      <c r="C41" s="696"/>
      <c r="D41" s="443">
        <v>11.25</v>
      </c>
      <c r="E41" s="265"/>
      <c r="F41" s="236" t="s">
        <v>23155</v>
      </c>
      <c r="G41" s="236"/>
      <c r="H41" s="236"/>
      <c r="J41" s="260"/>
    </row>
    <row r="42" spans="1:10" hidden="1">
      <c r="A42" s="264">
        <v>5</v>
      </c>
      <c r="B42" s="695" t="s">
        <v>31590</v>
      </c>
      <c r="C42" s="696"/>
      <c r="D42" s="443">
        <v>10.75</v>
      </c>
      <c r="E42" s="265"/>
      <c r="F42" s="236" t="s">
        <v>23156</v>
      </c>
      <c r="G42" s="236"/>
      <c r="H42" s="236"/>
      <c r="J42" s="260"/>
    </row>
    <row r="43" spans="1:10" hidden="1">
      <c r="A43" s="264">
        <v>6</v>
      </c>
      <c r="B43" s="695" t="s">
        <v>31591</v>
      </c>
      <c r="C43" s="696"/>
      <c r="D43" s="443">
        <v>10.75</v>
      </c>
      <c r="E43" s="265"/>
      <c r="F43" s="705" t="str">
        <f>"DU adotado = "</f>
        <v xml:space="preserve">DU adotado = </v>
      </c>
      <c r="G43" s="705"/>
      <c r="H43" s="266">
        <v>22</v>
      </c>
      <c r="J43" s="260"/>
    </row>
    <row r="44" spans="1:10" hidden="1">
      <c r="A44" s="264">
        <v>7</v>
      </c>
      <c r="B44" s="695" t="s">
        <v>31592</v>
      </c>
      <c r="C44" s="696"/>
      <c r="D44" s="443">
        <v>10.5</v>
      </c>
      <c r="E44" s="265"/>
      <c r="F44" s="267" t="str">
        <f>"DF ="</f>
        <v>DF =</v>
      </c>
      <c r="G44" s="268">
        <f>ROUND((1+D50/100)^(H43/252)/100,4)</f>
        <v>1.01E-2</v>
      </c>
      <c r="H44" s="236"/>
      <c r="J44" s="260"/>
    </row>
    <row r="45" spans="1:10" hidden="1">
      <c r="A45" s="264">
        <v>8</v>
      </c>
      <c r="B45" s="695" t="s">
        <v>31593</v>
      </c>
      <c r="C45" s="696"/>
      <c r="D45" s="443">
        <v>10.5</v>
      </c>
      <c r="E45" s="265"/>
      <c r="F45" s="236"/>
      <c r="H45" s="236"/>
      <c r="I45" s="236"/>
      <c r="J45" s="260"/>
    </row>
    <row r="46" spans="1:10" hidden="1">
      <c r="A46" s="264">
        <v>9</v>
      </c>
      <c r="B46" s="695" t="s">
        <v>31594</v>
      </c>
      <c r="C46" s="696"/>
      <c r="D46" s="443">
        <v>10.5</v>
      </c>
      <c r="E46" s="265"/>
      <c r="F46" s="236"/>
      <c r="J46" s="260"/>
    </row>
    <row r="47" spans="1:10" hidden="1">
      <c r="A47" s="264">
        <v>10</v>
      </c>
      <c r="B47" s="695" t="s">
        <v>31595</v>
      </c>
      <c r="C47" s="696"/>
      <c r="D47" s="443">
        <v>10.5</v>
      </c>
      <c r="E47" s="265"/>
      <c r="F47" s="236"/>
      <c r="J47" s="260"/>
    </row>
    <row r="48" spans="1:10" hidden="1">
      <c r="A48" s="264">
        <v>11</v>
      </c>
      <c r="B48" s="695" t="s">
        <v>31596</v>
      </c>
      <c r="C48" s="696"/>
      <c r="D48" s="443">
        <v>10.75</v>
      </c>
      <c r="E48" s="265"/>
      <c r="F48" s="236"/>
      <c r="J48" s="260"/>
    </row>
    <row r="49" spans="1:10" hidden="1">
      <c r="A49" s="264">
        <v>12</v>
      </c>
      <c r="B49" s="695" t="s">
        <v>31747</v>
      </c>
      <c r="C49" s="696"/>
      <c r="D49" s="443">
        <v>11.25</v>
      </c>
      <c r="E49" s="265"/>
      <c r="F49" s="236"/>
      <c r="J49" s="260"/>
    </row>
    <row r="50" spans="1:10" hidden="1">
      <c r="A50" s="703" t="s">
        <v>23160</v>
      </c>
      <c r="B50" s="703"/>
      <c r="C50" s="703"/>
      <c r="D50" s="269">
        <f>AVERAGE(D38:D49)</f>
        <v>11</v>
      </c>
      <c r="E50" s="270"/>
      <c r="F50" s="236"/>
      <c r="J50" s="260"/>
    </row>
    <row r="51" spans="1:10" ht="16.5" hidden="1">
      <c r="A51" s="271" t="s">
        <v>23161</v>
      </c>
      <c r="C51" s="272"/>
      <c r="F51" s="236"/>
      <c r="J51" s="260"/>
    </row>
    <row r="52" spans="1:10" customFormat="1" ht="15" hidden="1"/>
    <row r="53" spans="1:10" hidden="1">
      <c r="A53" s="397" t="e">
        <f>'Plan. Orçamentária'!D312:F312</f>
        <v>#VALUE!</v>
      </c>
      <c r="B53" s="397"/>
      <c r="C53" s="397"/>
      <c r="D53" s="263"/>
      <c r="E53" s="263"/>
      <c r="F53" s="263"/>
      <c r="J53" s="260"/>
    </row>
    <row r="54" spans="1:10" customFormat="1" ht="15"/>
    <row r="55" spans="1:10" customFormat="1" ht="15"/>
    <row r="56" spans="1:10" customFormat="1">
      <c r="C56" s="259"/>
      <c r="D56" s="259"/>
      <c r="E56" s="259"/>
      <c r="F56" s="259"/>
      <c r="G56" s="234"/>
      <c r="H56" s="259"/>
    </row>
    <row r="57" spans="1:10" customFormat="1">
      <c r="C57" s="259"/>
      <c r="D57" s="259"/>
      <c r="E57" s="259"/>
      <c r="F57" s="259"/>
      <c r="G57" s="234"/>
      <c r="H57" s="259"/>
    </row>
    <row r="58" spans="1:10" customFormat="1" ht="18">
      <c r="D58" s="444" t="s">
        <v>31719</v>
      </c>
      <c r="E58" s="96"/>
      <c r="F58" s="96"/>
      <c r="G58" s="234"/>
      <c r="H58" s="444"/>
    </row>
    <row r="59" spans="1:10" customFormat="1" ht="15">
      <c r="D59" s="445" t="s">
        <v>31720</v>
      </c>
      <c r="E59" s="97"/>
      <c r="F59" s="97"/>
      <c r="G59" s="234"/>
      <c r="H59" s="445"/>
    </row>
    <row r="60" spans="1:10" ht="18">
      <c r="A60" s="463"/>
      <c r="B60" s="463"/>
      <c r="C60"/>
      <c r="D60" s="445" t="s">
        <v>31721</v>
      </c>
      <c r="E60" s="97"/>
      <c r="F60" s="97"/>
      <c r="H60" s="445"/>
      <c r="I60" s="463"/>
      <c r="J60" s="260"/>
    </row>
    <row r="61" spans="1:10">
      <c r="A61" s="235"/>
      <c r="B61" s="235"/>
      <c r="C61"/>
      <c r="D61" s="6"/>
      <c r="E61" s="97"/>
      <c r="F61" s="97"/>
      <c r="H61" s="229"/>
      <c r="I61" s="235"/>
      <c r="J61" s="260"/>
    </row>
    <row r="62" spans="1:10">
      <c r="A62" s="235"/>
      <c r="B62" s="235"/>
      <c r="C62" s="235"/>
      <c r="D62" s="235"/>
      <c r="E62" s="235"/>
      <c r="F62" s="235"/>
      <c r="G62" s="235"/>
      <c r="H62" s="235"/>
      <c r="I62" s="235"/>
      <c r="J62" s="260"/>
    </row>
    <row r="63" spans="1:10">
      <c r="G63" s="259"/>
    </row>
    <row r="64" spans="1:10" hidden="1">
      <c r="C64" s="273" t="s">
        <v>23162</v>
      </c>
    </row>
    <row r="65" spans="3:3" hidden="1"/>
    <row r="66" spans="3:3" hidden="1">
      <c r="C66" s="274" t="s">
        <v>13</v>
      </c>
    </row>
    <row r="67" spans="3:3" hidden="1">
      <c r="C67" s="275" t="s">
        <v>23129</v>
      </c>
    </row>
    <row r="68" spans="3:3" hidden="1"/>
    <row r="69" spans="3:3" hidden="1">
      <c r="C69" s="274" t="s">
        <v>23130</v>
      </c>
    </row>
    <row r="70" spans="3:3" hidden="1">
      <c r="C70" s="275" t="s">
        <v>23129</v>
      </c>
    </row>
    <row r="71" spans="3:3" hidden="1">
      <c r="C71" s="275" t="str">
        <f>"1º quartil devido à não previsão editalícia de Garantia Contratual, desta forma, exclui-se a correspondente parcela do BDI, conforme recomendação do Acórdão 325/2007–PL"</f>
        <v>1º quartil devido à não previsão editalícia de Garantia Contratual, desta forma, exclui-se a correspondente parcela do BDI, conforme recomendação do Acórdão 325/2007–PL</v>
      </c>
    </row>
    <row r="72" spans="3:3" hidden="1"/>
    <row r="73" spans="3:3" hidden="1">
      <c r="C73" s="274" t="s">
        <v>14</v>
      </c>
    </row>
    <row r="74" spans="3:3" hidden="1">
      <c r="C74" s="275" t="s">
        <v>23133</v>
      </c>
    </row>
    <row r="75" spans="3:3" hidden="1">
      <c r="C75" s="275" t="s">
        <v>23163</v>
      </c>
    </row>
    <row r="76" spans="3:3" hidden="1">
      <c r="C76" s="275" t="s">
        <v>23164</v>
      </c>
    </row>
    <row r="77" spans="3:3" hidden="1"/>
    <row r="78" spans="3:3" hidden="1">
      <c r="C78" s="274" t="s">
        <v>15</v>
      </c>
    </row>
    <row r="79" spans="3:3" hidden="1">
      <c r="C79" s="275" t="s">
        <v>23129</v>
      </c>
    </row>
    <row r="80" spans="3:3" hidden="1">
      <c r="C80" s="275" t="s">
        <v>23135</v>
      </c>
    </row>
    <row r="81" spans="1:26" hidden="1"/>
    <row r="82" spans="1:26" hidden="1">
      <c r="C82" s="274" t="s">
        <v>16</v>
      </c>
    </row>
    <row r="83" spans="1:26" hidden="1">
      <c r="C83" s="275" t="s">
        <v>23129</v>
      </c>
    </row>
    <row r="84" spans="1:26">
      <c r="A84"/>
      <c r="C84"/>
      <c r="D84"/>
      <c r="E84"/>
      <c r="F84"/>
      <c r="G84"/>
      <c r="H84"/>
      <c r="I84"/>
      <c r="J84"/>
      <c r="K84"/>
      <c r="L84"/>
      <c r="M84"/>
      <c r="N84"/>
      <c r="O84"/>
      <c r="P84"/>
      <c r="Q84"/>
      <c r="R84"/>
      <c r="S84"/>
      <c r="T84"/>
      <c r="U84"/>
      <c r="V84"/>
      <c r="W84"/>
      <c r="X84"/>
      <c r="Y84"/>
      <c r="Z84"/>
    </row>
    <row r="85" spans="1:26">
      <c r="A85"/>
      <c r="C85"/>
      <c r="D85"/>
      <c r="E85"/>
      <c r="F85"/>
      <c r="G85"/>
      <c r="H85"/>
      <c r="I85"/>
      <c r="J85"/>
      <c r="K85"/>
      <c r="L85"/>
      <c r="M85"/>
      <c r="N85"/>
      <c r="O85"/>
      <c r="P85"/>
      <c r="Q85"/>
      <c r="R85"/>
      <c r="S85"/>
      <c r="T85"/>
      <c r="U85"/>
      <c r="V85"/>
      <c r="W85"/>
      <c r="X85"/>
      <c r="Y85"/>
      <c r="Z85"/>
    </row>
  </sheetData>
  <dataConsolidate/>
  <mergeCells count="66">
    <mergeCell ref="A50:C50"/>
    <mergeCell ref="H22:I22"/>
    <mergeCell ref="A15:B16"/>
    <mergeCell ref="B49:C49"/>
    <mergeCell ref="H19:I19"/>
    <mergeCell ref="A20:B20"/>
    <mergeCell ref="H20:I20"/>
    <mergeCell ref="F43:G43"/>
    <mergeCell ref="B44:C44"/>
    <mergeCell ref="B45:C45"/>
    <mergeCell ref="B46:C46"/>
    <mergeCell ref="H27:I27"/>
    <mergeCell ref="B47:C47"/>
    <mergeCell ref="B48:C48"/>
    <mergeCell ref="B38:C38"/>
    <mergeCell ref="B39:C39"/>
    <mergeCell ref="B40:C40"/>
    <mergeCell ref="B41:C41"/>
    <mergeCell ref="B42:C42"/>
    <mergeCell ref="B43:C43"/>
    <mergeCell ref="X9:Z9"/>
    <mergeCell ref="L9:N9"/>
    <mergeCell ref="X10:Z10"/>
    <mergeCell ref="B37:D37"/>
    <mergeCell ref="A27:F27"/>
    <mergeCell ref="A21:B21"/>
    <mergeCell ref="H21:I21"/>
    <mergeCell ref="L25:N25"/>
    <mergeCell ref="B9:H9"/>
    <mergeCell ref="A19:B19"/>
    <mergeCell ref="H18:I18"/>
    <mergeCell ref="O12:Q12"/>
    <mergeCell ref="A22:A25"/>
    <mergeCell ref="C22:C25"/>
    <mergeCell ref="H25:I25"/>
    <mergeCell ref="A26:F26"/>
    <mergeCell ref="H26:I26"/>
    <mergeCell ref="H23:I23"/>
    <mergeCell ref="H24:I24"/>
    <mergeCell ref="A18:B18"/>
    <mergeCell ref="G15:G16"/>
    <mergeCell ref="H15:I16"/>
    <mergeCell ref="A17:B17"/>
    <mergeCell ref="H17:I17"/>
    <mergeCell ref="D15:F15"/>
    <mergeCell ref="K15:Z15"/>
    <mergeCell ref="C15:C16"/>
    <mergeCell ref="U12:W12"/>
    <mergeCell ref="X12:Z12"/>
    <mergeCell ref="A14:I14"/>
    <mergeCell ref="A12:I12"/>
    <mergeCell ref="L12:N12"/>
    <mergeCell ref="R12:T12"/>
    <mergeCell ref="U9:W9"/>
    <mergeCell ref="B10:H10"/>
    <mergeCell ref="U10:W10"/>
    <mergeCell ref="F1:I1"/>
    <mergeCell ref="A7:I7"/>
    <mergeCell ref="L10:N10"/>
    <mergeCell ref="O10:Q10"/>
    <mergeCell ref="B8:H8"/>
    <mergeCell ref="O9:Q9"/>
    <mergeCell ref="A5:I5"/>
    <mergeCell ref="R10:T10"/>
    <mergeCell ref="K9:K10"/>
    <mergeCell ref="R9:T9"/>
  </mergeCells>
  <conditionalFormatting sqref="G24">
    <cfRule type="cellIs" priority="1" operator="equal">
      <formula>"ERRO"</formula>
    </cfRule>
  </conditionalFormatting>
  <dataValidations count="7">
    <dataValidation type="list" operator="equal" allowBlank="1" showErrorMessage="1" sqref="H17:I17" xr:uid="{00000000-0002-0000-0200-000004000000}">
      <formula1>$C$67</formula1>
    </dataValidation>
    <dataValidation type="list" operator="equal" allowBlank="1" showErrorMessage="1" sqref="H18:I18" xr:uid="{00000000-0002-0000-0200-000003000000}">
      <formula1>$C$70:$C$71</formula1>
    </dataValidation>
    <dataValidation type="list" operator="equal" allowBlank="1" showErrorMessage="1" sqref="H19:I19" xr:uid="{00000000-0002-0000-0200-000002000000}">
      <formula1>$C$74:$C$76</formula1>
    </dataValidation>
    <dataValidation type="list" operator="equal" allowBlank="1" showErrorMessage="1" sqref="H21:I21" xr:uid="{00000000-0002-0000-0200-000000000000}">
      <formula1>$C$83</formula1>
    </dataValidation>
    <dataValidation type="decimal" allowBlank="1" showInputMessage="1" showErrorMessage="1" errorTitle="LIMITE EXTRAPOLADO!" error="Taxa de BDI fora dos limites estipulados pelo TCU. Apresentar relatório técnico circunstanciado, justificando os percentuais adotados, assinado pelo responsável pelo orçamento." sqref="G17:G19 G21" xr:uid="{F129ADBA-9AFF-4D8A-B445-ADCAD3B73A01}">
      <formula1>B17</formula1>
      <formula2>C17</formula2>
    </dataValidation>
    <dataValidation type="decimal" allowBlank="1" showInputMessage="1" showErrorMessage="1" errorTitle="LIMITE EXTRAPOLADO!" error="Taxa de BDI fora dos limites estipulados pelo TCU. Apresentar relatório técnico circunstanciado, justificando os percentuais adotados, assinado pelo responsável pelo orçamento." sqref="G20" xr:uid="{6C7BA737-448B-46CE-AC23-3CBBCDCF97B6}">
      <formula1>D20</formula1>
      <formula2>F20</formula2>
    </dataValidation>
    <dataValidation type="list" operator="equal" allowBlank="1" showErrorMessage="1" sqref="H20:I20" xr:uid="{98FAFD87-AFF6-4DAE-A630-353DF462073C}">
      <formula1>$C$80:$C$81</formula1>
    </dataValidation>
  </dataValidations>
  <pageMargins left="0.70866141732283472" right="0.47244094488188981" top="1.3385826771653544" bottom="0.47244094488188981" header="0.31496062992125984" footer="0.15748031496062992"/>
  <pageSetup paperSize="9" scale="54" firstPageNumber="0" fitToHeight="0" orientation="portrait" r:id="rId1"/>
  <headerFooter scaleWithDoc="0" alignWithMargins="0">
    <oddHeader>&amp;L&amp;G&amp;CPREFEITURA MUNICIPAL DE ATIBAIA
Avenida da saudade, 252 - Centro - Atibaia - SP
CEP 12940-560 | Fone (11) 4414-2000
Secretaria de Obras Públicas</oddHeader>
    <oddFooter>&amp;C&amp;6Página &amp;P de &amp;N</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Option Button 1">
              <controlPr defaultSize="0" autoFill="0" autoLine="0" autoPict="0">
                <anchor moveWithCells="1">
                  <from>
                    <xdr:col>0</xdr:col>
                    <xdr:colOff>257175</xdr:colOff>
                    <xdr:row>6</xdr:row>
                    <xdr:rowOff>190500</xdr:rowOff>
                  </from>
                  <to>
                    <xdr:col>7</xdr:col>
                    <xdr:colOff>266700</xdr:colOff>
                    <xdr:row>8</xdr:row>
                    <xdr:rowOff>47625</xdr:rowOff>
                  </to>
                </anchor>
              </controlPr>
            </control>
          </mc:Choice>
        </mc:AlternateContent>
        <mc:AlternateContent xmlns:mc="http://schemas.openxmlformats.org/markup-compatibility/2006">
          <mc:Choice Requires="x14">
            <control shapeId="17410" r:id="rId6" name="Option Button 2">
              <controlPr defaultSize="0" autoFill="0" autoLine="0" autoPict="0">
                <anchor moveWithCells="1">
                  <from>
                    <xdr:col>7</xdr:col>
                    <xdr:colOff>1152525</xdr:colOff>
                    <xdr:row>6</xdr:row>
                    <xdr:rowOff>190500</xdr:rowOff>
                  </from>
                  <to>
                    <xdr:col>8</xdr:col>
                    <xdr:colOff>4876800</xdr:colOff>
                    <xdr:row>8</xdr:row>
                    <xdr:rowOff>47625</xdr:rowOff>
                  </to>
                </anchor>
              </controlPr>
            </control>
          </mc:Choice>
        </mc:AlternateContent>
        <mc:AlternateContent xmlns:mc="http://schemas.openxmlformats.org/markup-compatibility/2006">
          <mc:Choice Requires="x14">
            <control shapeId="17411" r:id="rId7" name="Option Button 3">
              <controlPr defaultSize="0" autoFill="0" autoLine="0" autoPict="0">
                <anchor moveWithCells="1">
                  <from>
                    <xdr:col>0</xdr:col>
                    <xdr:colOff>257175</xdr:colOff>
                    <xdr:row>7</xdr:row>
                    <xdr:rowOff>142875</xdr:rowOff>
                  </from>
                  <to>
                    <xdr:col>7</xdr:col>
                    <xdr:colOff>266700</xdr:colOff>
                    <xdr:row>9</xdr:row>
                    <xdr:rowOff>76200</xdr:rowOff>
                  </to>
                </anchor>
              </controlPr>
            </control>
          </mc:Choice>
        </mc:AlternateContent>
        <mc:AlternateContent xmlns:mc="http://schemas.openxmlformats.org/markup-compatibility/2006">
          <mc:Choice Requires="x14">
            <control shapeId="17412" r:id="rId8" name="Option Button 4">
              <controlPr defaultSize="0" autoFill="0" autoLine="0" autoPict="0">
                <anchor moveWithCells="1">
                  <from>
                    <xdr:col>7</xdr:col>
                    <xdr:colOff>1152525</xdr:colOff>
                    <xdr:row>7</xdr:row>
                    <xdr:rowOff>171450</xdr:rowOff>
                  </from>
                  <to>
                    <xdr:col>8</xdr:col>
                    <xdr:colOff>4857750</xdr:colOff>
                    <xdr:row>9</xdr:row>
                    <xdr:rowOff>66675</xdr:rowOff>
                  </to>
                </anchor>
              </controlPr>
            </control>
          </mc:Choice>
        </mc:AlternateContent>
        <mc:AlternateContent xmlns:mc="http://schemas.openxmlformats.org/markup-compatibility/2006">
          <mc:Choice Requires="x14">
            <control shapeId="17413" r:id="rId9" name="Option Button 5">
              <controlPr defaultSize="0" autoFill="0" autoLine="0" autoPict="0">
                <anchor moveWithCells="1">
                  <from>
                    <xdr:col>0</xdr:col>
                    <xdr:colOff>257175</xdr:colOff>
                    <xdr:row>8</xdr:row>
                    <xdr:rowOff>171450</xdr:rowOff>
                  </from>
                  <to>
                    <xdr:col>6</xdr:col>
                    <xdr:colOff>476250</xdr:colOff>
                    <xdr:row>10</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G3511"/>
  <sheetViews>
    <sheetView workbookViewId="0">
      <selection activeCell="C17" sqref="C17:C18"/>
    </sheetView>
  </sheetViews>
  <sheetFormatPr defaultColWidth="9.140625" defaultRowHeight="15"/>
  <cols>
    <col min="1" max="1" width="10.85546875" style="227" customWidth="1"/>
    <col min="2" max="2" width="66.85546875" style="227" customWidth="1"/>
    <col min="3" max="3" width="10.85546875" style="227" customWidth="1"/>
    <col min="4" max="5" width="13" style="342" customWidth="1"/>
    <col min="6" max="16384" width="9.140625" style="227"/>
  </cols>
  <sheetData>
    <row r="1" spans="1:7" ht="41.25">
      <c r="A1" s="514"/>
      <c r="B1" s="514" t="s">
        <v>31753</v>
      </c>
      <c r="C1" s="514"/>
      <c r="D1" s="514"/>
      <c r="E1" s="514"/>
    </row>
    <row r="2" spans="1:7" ht="78" customHeight="1">
      <c r="A2" s="514"/>
      <c r="B2" s="514"/>
      <c r="C2" s="514"/>
      <c r="D2" s="514"/>
      <c r="E2" s="514"/>
    </row>
    <row r="3" spans="1:7" ht="46.5" customHeight="1">
      <c r="A3" s="514"/>
      <c r="B3" s="514"/>
      <c r="C3" s="514"/>
      <c r="D3" s="514"/>
      <c r="E3" s="514"/>
      <c r="G3" s="474" t="s">
        <v>31751</v>
      </c>
    </row>
    <row r="4" spans="1:7" ht="14.45" customHeight="1">
      <c r="A4" s="514"/>
      <c r="B4" s="514"/>
      <c r="C4" s="514"/>
      <c r="D4" s="514"/>
      <c r="E4" s="514"/>
    </row>
    <row r="5" spans="1:7" s="343" customFormat="1">
      <c r="A5" s="516" t="s">
        <v>31754</v>
      </c>
      <c r="B5" s="517" t="s">
        <v>23121</v>
      </c>
      <c r="C5" s="516" t="s">
        <v>24985</v>
      </c>
      <c r="D5" s="516" t="s">
        <v>24986</v>
      </c>
      <c r="E5" s="516" t="s">
        <v>24986</v>
      </c>
    </row>
    <row r="6" spans="1:7" s="343" customFormat="1">
      <c r="A6" s="507" t="s">
        <v>31755</v>
      </c>
      <c r="B6" s="512" t="s">
        <v>25277</v>
      </c>
      <c r="C6" s="512" t="s">
        <v>25278</v>
      </c>
      <c r="D6" s="508">
        <v>5.12</v>
      </c>
      <c r="E6" s="508">
        <v>5.12</v>
      </c>
    </row>
    <row r="7" spans="1:7" s="343" customFormat="1">
      <c r="A7" s="507" t="s">
        <v>25279</v>
      </c>
      <c r="B7" s="512" t="s">
        <v>25280</v>
      </c>
      <c r="C7" s="512" t="s">
        <v>25281</v>
      </c>
      <c r="D7" s="508">
        <v>201.41</v>
      </c>
      <c r="E7" s="508">
        <v>201.41</v>
      </c>
    </row>
    <row r="8" spans="1:7" s="343" customFormat="1">
      <c r="A8" s="507" t="s">
        <v>25282</v>
      </c>
      <c r="B8" s="512" t="s">
        <v>25283</v>
      </c>
      <c r="C8" s="512" t="s">
        <v>25281</v>
      </c>
      <c r="D8" s="508">
        <v>1065.74</v>
      </c>
      <c r="E8" s="508">
        <v>1065.74</v>
      </c>
    </row>
    <row r="9" spans="1:7" s="343" customFormat="1">
      <c r="A9" s="507" t="s">
        <v>25284</v>
      </c>
      <c r="B9" s="512" t="s">
        <v>25285</v>
      </c>
      <c r="C9" s="512" t="s">
        <v>25281</v>
      </c>
      <c r="D9" s="508">
        <v>3148.07</v>
      </c>
      <c r="E9" s="508">
        <v>3148.07</v>
      </c>
    </row>
    <row r="10" spans="1:7" s="343" customFormat="1">
      <c r="A10" s="507" t="s">
        <v>25286</v>
      </c>
      <c r="B10" s="512" t="s">
        <v>25287</v>
      </c>
      <c r="C10" s="512" t="s">
        <v>25281</v>
      </c>
      <c r="D10" s="508">
        <v>5065.3900000000003</v>
      </c>
      <c r="E10" s="508">
        <v>5065.3900000000003</v>
      </c>
    </row>
    <row r="11" spans="1:7" s="343" customFormat="1">
      <c r="A11" s="507" t="s">
        <v>25288</v>
      </c>
      <c r="B11" s="512" t="s">
        <v>25289</v>
      </c>
      <c r="C11" s="512" t="s">
        <v>25281</v>
      </c>
      <c r="D11" s="508">
        <v>10121.73</v>
      </c>
      <c r="E11" s="508">
        <v>10121.73</v>
      </c>
    </row>
    <row r="12" spans="1:7" s="343" customFormat="1">
      <c r="A12" s="507" t="s">
        <v>25290</v>
      </c>
      <c r="B12" s="512" t="s">
        <v>25291</v>
      </c>
      <c r="C12" s="512" t="s">
        <v>25281</v>
      </c>
      <c r="D12" s="508">
        <v>14071.03</v>
      </c>
      <c r="E12" s="508">
        <v>14071.03</v>
      </c>
    </row>
    <row r="13" spans="1:7" s="343" customFormat="1">
      <c r="A13" s="507" t="s">
        <v>25292</v>
      </c>
      <c r="B13" s="512" t="s">
        <v>25293</v>
      </c>
      <c r="C13" s="512" t="s">
        <v>25281</v>
      </c>
      <c r="D13" s="508">
        <v>150.12</v>
      </c>
      <c r="E13" s="508">
        <v>150.12</v>
      </c>
    </row>
    <row r="14" spans="1:7" s="343" customFormat="1">
      <c r="A14" s="507" t="s">
        <v>25294</v>
      </c>
      <c r="B14" s="512" t="s">
        <v>25295</v>
      </c>
      <c r="C14" s="512" t="s">
        <v>25281</v>
      </c>
      <c r="D14" s="508">
        <v>774.68</v>
      </c>
      <c r="E14" s="508">
        <v>774.68</v>
      </c>
    </row>
    <row r="15" spans="1:7" s="343" customFormat="1">
      <c r="A15" s="507" t="s">
        <v>25296</v>
      </c>
      <c r="B15" s="512" t="s">
        <v>25297</v>
      </c>
      <c r="C15" s="512" t="s">
        <v>25281</v>
      </c>
      <c r="D15" s="508">
        <v>2565.9299999999998</v>
      </c>
      <c r="E15" s="508">
        <v>2565.9299999999998</v>
      </c>
    </row>
    <row r="16" spans="1:7" s="343" customFormat="1">
      <c r="A16" s="507" t="s">
        <v>25298</v>
      </c>
      <c r="B16" s="512" t="s">
        <v>25299</v>
      </c>
      <c r="C16" s="512" t="s">
        <v>25281</v>
      </c>
      <c r="D16" s="508">
        <v>4192.1899999999996</v>
      </c>
      <c r="E16" s="508">
        <v>4192.1899999999996</v>
      </c>
    </row>
    <row r="17" spans="1:5" s="343" customFormat="1">
      <c r="A17" s="507" t="s">
        <v>25300</v>
      </c>
      <c r="B17" s="512" t="s">
        <v>25301</v>
      </c>
      <c r="C17" s="512" t="s">
        <v>25281</v>
      </c>
      <c r="D17" s="508">
        <v>8957.4599999999991</v>
      </c>
      <c r="E17" s="508">
        <v>8957.4599999999991</v>
      </c>
    </row>
    <row r="18" spans="1:5" s="343" customFormat="1">
      <c r="A18" s="507" t="s">
        <v>25302</v>
      </c>
      <c r="B18" s="512" t="s">
        <v>25303</v>
      </c>
      <c r="C18" s="512" t="s">
        <v>25281</v>
      </c>
      <c r="D18" s="508">
        <v>12615.7</v>
      </c>
      <c r="E18" s="508">
        <v>12615.7</v>
      </c>
    </row>
    <row r="19" spans="1:5" s="343" customFormat="1">
      <c r="A19" s="507" t="s">
        <v>25304</v>
      </c>
      <c r="B19" s="512" t="s">
        <v>31756</v>
      </c>
      <c r="C19" s="512" t="s">
        <v>25281</v>
      </c>
      <c r="D19" s="508">
        <v>25231.4</v>
      </c>
      <c r="E19" s="508">
        <v>25231.4</v>
      </c>
    </row>
    <row r="20" spans="1:5" s="343" customFormat="1">
      <c r="A20" s="507" t="s">
        <v>25305</v>
      </c>
      <c r="B20" s="512" t="s">
        <v>31757</v>
      </c>
      <c r="C20" s="512" t="s">
        <v>25281</v>
      </c>
      <c r="D20" s="508">
        <v>37847.1</v>
      </c>
      <c r="E20" s="508">
        <v>37847.1</v>
      </c>
    </row>
    <row r="21" spans="1:5" s="343" customFormat="1" ht="22.5">
      <c r="A21" s="507" t="s">
        <v>25306</v>
      </c>
      <c r="B21" s="512" t="s">
        <v>25307</v>
      </c>
      <c r="C21" s="512" t="s">
        <v>25281</v>
      </c>
      <c r="D21" s="508">
        <v>2722.49</v>
      </c>
      <c r="E21" s="508">
        <v>2722.49</v>
      </c>
    </row>
    <row r="22" spans="1:5" s="343" customFormat="1" ht="22.5">
      <c r="A22" s="507" t="s">
        <v>25308</v>
      </c>
      <c r="B22" s="512" t="s">
        <v>25309</v>
      </c>
      <c r="C22" s="512" t="s">
        <v>25281</v>
      </c>
      <c r="D22" s="508">
        <v>3379.3</v>
      </c>
      <c r="E22" s="508">
        <v>3379.3</v>
      </c>
    </row>
    <row r="23" spans="1:5" s="343" customFormat="1" ht="22.5">
      <c r="A23" s="509" t="s">
        <v>25310</v>
      </c>
      <c r="B23" s="512" t="s">
        <v>31758</v>
      </c>
      <c r="C23" s="515" t="s">
        <v>25281</v>
      </c>
      <c r="D23" s="510">
        <v>4561.96</v>
      </c>
      <c r="E23" s="510">
        <v>4561.96</v>
      </c>
    </row>
    <row r="24" spans="1:5" s="343" customFormat="1" ht="22.5">
      <c r="A24" s="509" t="s">
        <v>25311</v>
      </c>
      <c r="B24" s="512" t="s">
        <v>31759</v>
      </c>
      <c r="C24" s="515" t="s">
        <v>25281</v>
      </c>
      <c r="D24" s="510">
        <v>5162.47</v>
      </c>
      <c r="E24" s="510">
        <v>5162.47</v>
      </c>
    </row>
    <row r="25" spans="1:5" s="343" customFormat="1">
      <c r="A25" s="507" t="s">
        <v>25312</v>
      </c>
      <c r="B25" s="512" t="s">
        <v>25313</v>
      </c>
      <c r="C25" s="512" t="s">
        <v>25314</v>
      </c>
      <c r="D25" s="508">
        <v>683.74</v>
      </c>
      <c r="E25" s="508">
        <v>683.74</v>
      </c>
    </row>
    <row r="26" spans="1:5" s="343" customFormat="1">
      <c r="A26" s="507" t="s">
        <v>25315</v>
      </c>
      <c r="B26" s="512" t="s">
        <v>25316</v>
      </c>
      <c r="C26" s="512" t="s">
        <v>25317</v>
      </c>
      <c r="D26" s="508">
        <v>64.099999999999994</v>
      </c>
      <c r="E26" s="508">
        <v>64.099999999999994</v>
      </c>
    </row>
    <row r="27" spans="1:5" s="343" customFormat="1">
      <c r="A27" s="507" t="s">
        <v>25318</v>
      </c>
      <c r="B27" s="512" t="s">
        <v>25319</v>
      </c>
      <c r="C27" s="512" t="s">
        <v>25317</v>
      </c>
      <c r="D27" s="508">
        <v>61.04</v>
      </c>
      <c r="E27" s="508">
        <v>61.04</v>
      </c>
    </row>
    <row r="28" spans="1:5" s="343" customFormat="1">
      <c r="A28" s="507" t="s">
        <v>25320</v>
      </c>
      <c r="B28" s="512" t="s">
        <v>25321</v>
      </c>
      <c r="C28" s="512" t="s">
        <v>25317</v>
      </c>
      <c r="D28" s="508">
        <v>61.04</v>
      </c>
      <c r="E28" s="508">
        <v>61.04</v>
      </c>
    </row>
    <row r="29" spans="1:5" s="343" customFormat="1">
      <c r="A29" s="507" t="s">
        <v>25322</v>
      </c>
      <c r="B29" s="512" t="s">
        <v>25323</v>
      </c>
      <c r="C29" s="512" t="s">
        <v>25324</v>
      </c>
      <c r="D29" s="508">
        <v>2.52</v>
      </c>
      <c r="E29" s="508">
        <v>2.52</v>
      </c>
    </row>
    <row r="30" spans="1:5" s="343" customFormat="1">
      <c r="A30" s="507" t="s">
        <v>25325</v>
      </c>
      <c r="B30" s="512" t="s">
        <v>25326</v>
      </c>
      <c r="C30" s="512" t="s">
        <v>25314</v>
      </c>
      <c r="D30" s="508">
        <v>683.74</v>
      </c>
      <c r="E30" s="508">
        <v>683.74</v>
      </c>
    </row>
    <row r="31" spans="1:5" s="343" customFormat="1">
      <c r="A31" s="507" t="s">
        <v>25327</v>
      </c>
      <c r="B31" s="512" t="s">
        <v>25316</v>
      </c>
      <c r="C31" s="512" t="s">
        <v>25317</v>
      </c>
      <c r="D31" s="508">
        <v>12.67</v>
      </c>
      <c r="E31" s="508">
        <v>12.67</v>
      </c>
    </row>
    <row r="32" spans="1:5" s="343" customFormat="1">
      <c r="A32" s="507" t="s">
        <v>25328</v>
      </c>
      <c r="B32" s="512" t="s">
        <v>25319</v>
      </c>
      <c r="C32" s="512" t="s">
        <v>25317</v>
      </c>
      <c r="D32" s="508">
        <v>32.46</v>
      </c>
      <c r="E32" s="508">
        <v>32.46</v>
      </c>
    </row>
    <row r="33" spans="1:5" s="343" customFormat="1">
      <c r="A33" s="507" t="s">
        <v>25329</v>
      </c>
      <c r="B33" s="512" t="s">
        <v>25321</v>
      </c>
      <c r="C33" s="512" t="s">
        <v>25317</v>
      </c>
      <c r="D33" s="508">
        <v>35.06</v>
      </c>
      <c r="E33" s="508">
        <v>35.06</v>
      </c>
    </row>
    <row r="34" spans="1:5" s="343" customFormat="1">
      <c r="A34" s="507" t="s">
        <v>25330</v>
      </c>
      <c r="B34" s="512" t="s">
        <v>25323</v>
      </c>
      <c r="C34" s="512" t="s">
        <v>25324</v>
      </c>
      <c r="D34" s="508">
        <v>3.48</v>
      </c>
      <c r="E34" s="508">
        <v>3.48</v>
      </c>
    </row>
    <row r="35" spans="1:5" s="343" customFormat="1">
      <c r="A35" s="507" t="s">
        <v>25331</v>
      </c>
      <c r="B35" s="512" t="s">
        <v>25332</v>
      </c>
      <c r="C35" s="512" t="s">
        <v>25314</v>
      </c>
      <c r="D35" s="508">
        <v>683.74</v>
      </c>
      <c r="E35" s="508">
        <v>683.74</v>
      </c>
    </row>
    <row r="36" spans="1:5" s="343" customFormat="1">
      <c r="A36" s="507" t="s">
        <v>25333</v>
      </c>
      <c r="B36" s="512" t="s">
        <v>25334</v>
      </c>
      <c r="C36" s="512" t="s">
        <v>25278</v>
      </c>
      <c r="D36" s="508">
        <v>123.43</v>
      </c>
      <c r="E36" s="508">
        <v>123.43</v>
      </c>
    </row>
    <row r="37" spans="1:5" s="343" customFormat="1">
      <c r="A37" s="507" t="s">
        <v>25335</v>
      </c>
      <c r="B37" s="512" t="s">
        <v>25336</v>
      </c>
      <c r="C37" s="512" t="s">
        <v>25278</v>
      </c>
      <c r="D37" s="508">
        <v>150.56</v>
      </c>
      <c r="E37" s="508">
        <v>150.56</v>
      </c>
    </row>
    <row r="38" spans="1:5" s="343" customFormat="1">
      <c r="A38" s="507" t="s">
        <v>25337</v>
      </c>
      <c r="B38" s="512" t="s">
        <v>25338</v>
      </c>
      <c r="C38" s="512" t="s">
        <v>25278</v>
      </c>
      <c r="D38" s="508">
        <v>99.07</v>
      </c>
      <c r="E38" s="508">
        <v>99.07</v>
      </c>
    </row>
    <row r="39" spans="1:5" s="343" customFormat="1">
      <c r="A39" s="507" t="s">
        <v>25339</v>
      </c>
      <c r="B39" s="512" t="s">
        <v>25340</v>
      </c>
      <c r="C39" s="512" t="s">
        <v>25314</v>
      </c>
      <c r="D39" s="508">
        <v>683.74</v>
      </c>
      <c r="E39" s="508">
        <v>683.74</v>
      </c>
    </row>
    <row r="40" spans="1:5" s="343" customFormat="1">
      <c r="A40" s="507" t="s">
        <v>25341</v>
      </c>
      <c r="B40" s="512" t="s">
        <v>25342</v>
      </c>
      <c r="C40" s="512" t="s">
        <v>25317</v>
      </c>
      <c r="D40" s="508">
        <v>58.97</v>
      </c>
      <c r="E40" s="508">
        <v>58.97</v>
      </c>
    </row>
    <row r="41" spans="1:5" s="343" customFormat="1">
      <c r="A41" s="507" t="s">
        <v>25343</v>
      </c>
      <c r="B41" s="512" t="s">
        <v>25344</v>
      </c>
      <c r="C41" s="512" t="s">
        <v>25317</v>
      </c>
      <c r="D41" s="508">
        <v>76.92</v>
      </c>
      <c r="E41" s="508">
        <v>76.92</v>
      </c>
    </row>
    <row r="42" spans="1:5" s="343" customFormat="1">
      <c r="A42" s="507" t="s">
        <v>25345</v>
      </c>
      <c r="B42" s="512" t="s">
        <v>25346</v>
      </c>
      <c r="C42" s="512" t="s">
        <v>25314</v>
      </c>
      <c r="D42" s="508">
        <v>683.74</v>
      </c>
      <c r="E42" s="508">
        <v>683.74</v>
      </c>
    </row>
    <row r="43" spans="1:5" s="343" customFormat="1">
      <c r="A43" s="507" t="s">
        <v>25347</v>
      </c>
      <c r="B43" s="512" t="s">
        <v>25348</v>
      </c>
      <c r="C43" s="512" t="s">
        <v>25278</v>
      </c>
      <c r="D43" s="508">
        <v>10.25</v>
      </c>
      <c r="E43" s="508">
        <v>10.25</v>
      </c>
    </row>
    <row r="44" spans="1:5" s="343" customFormat="1">
      <c r="A44" s="507" t="s">
        <v>25349</v>
      </c>
      <c r="B44" s="512" t="s">
        <v>25350</v>
      </c>
      <c r="C44" s="512" t="s">
        <v>25317</v>
      </c>
      <c r="D44" s="508">
        <v>89.74</v>
      </c>
      <c r="E44" s="508">
        <v>89.74</v>
      </c>
    </row>
    <row r="45" spans="1:5" s="343" customFormat="1">
      <c r="A45" s="507" t="s">
        <v>25351</v>
      </c>
      <c r="B45" s="512" t="s">
        <v>25352</v>
      </c>
      <c r="C45" s="512" t="s">
        <v>25314</v>
      </c>
      <c r="D45" s="508">
        <v>683.74</v>
      </c>
      <c r="E45" s="508">
        <v>683.74</v>
      </c>
    </row>
    <row r="46" spans="1:5" s="343" customFormat="1">
      <c r="A46" s="507" t="s">
        <v>25353</v>
      </c>
      <c r="B46" s="512" t="s">
        <v>25354</v>
      </c>
      <c r="C46" s="512" t="s">
        <v>25278</v>
      </c>
      <c r="D46" s="508">
        <v>13.69</v>
      </c>
      <c r="E46" s="508">
        <v>13.69</v>
      </c>
    </row>
    <row r="47" spans="1:5" s="343" customFormat="1">
      <c r="A47" s="507" t="s">
        <v>25355</v>
      </c>
      <c r="B47" s="512" t="s">
        <v>25356</v>
      </c>
      <c r="C47" s="512" t="s">
        <v>25278</v>
      </c>
      <c r="D47" s="508">
        <v>50.69</v>
      </c>
      <c r="E47" s="508">
        <v>50.69</v>
      </c>
    </row>
    <row r="48" spans="1:5" s="343" customFormat="1">
      <c r="A48" s="507" t="s">
        <v>25357</v>
      </c>
      <c r="B48" s="512" t="s">
        <v>25358</v>
      </c>
      <c r="C48" s="512" t="s">
        <v>25314</v>
      </c>
      <c r="D48" s="508">
        <v>683.74</v>
      </c>
      <c r="E48" s="508">
        <v>683.74</v>
      </c>
    </row>
    <row r="49" spans="1:5" s="343" customFormat="1">
      <c r="A49" s="507" t="s">
        <v>25359</v>
      </c>
      <c r="B49" s="512" t="s">
        <v>25360</v>
      </c>
      <c r="C49" s="512" t="s">
        <v>25361</v>
      </c>
      <c r="D49" s="508">
        <v>93.67</v>
      </c>
      <c r="E49" s="508">
        <v>93.67</v>
      </c>
    </row>
    <row r="50" spans="1:5" s="343" customFormat="1" ht="111">
      <c r="A50" s="514" t="s">
        <v>31753</v>
      </c>
      <c r="B50" s="514"/>
      <c r="C50" s="514"/>
      <c r="D50" s="514"/>
      <c r="E50" s="514"/>
    </row>
    <row r="51" spans="1:5" s="343" customFormat="1" ht="22.5">
      <c r="A51" s="511" t="s">
        <v>25362</v>
      </c>
      <c r="B51" s="511"/>
      <c r="C51" s="511"/>
      <c r="D51" s="511"/>
      <c r="E51" s="511"/>
    </row>
    <row r="52" spans="1:5" s="343" customFormat="1">
      <c r="A52" s="507" t="s">
        <v>25364</v>
      </c>
      <c r="B52" s="512" t="s">
        <v>25365</v>
      </c>
      <c r="C52" s="512" t="s">
        <v>25361</v>
      </c>
      <c r="D52" s="508">
        <v>131.16</v>
      </c>
      <c r="E52" s="508">
        <v>131.16</v>
      </c>
    </row>
    <row r="53" spans="1:5" s="343" customFormat="1">
      <c r="A53" s="507" t="s">
        <v>25366</v>
      </c>
      <c r="B53" s="512" t="s">
        <v>25367</v>
      </c>
      <c r="C53" s="512" t="s">
        <v>25361</v>
      </c>
      <c r="D53" s="508">
        <v>170</v>
      </c>
      <c r="E53" s="508">
        <v>170</v>
      </c>
    </row>
    <row r="54" spans="1:5" s="343" customFormat="1">
      <c r="A54" s="507" t="s">
        <v>25368</v>
      </c>
      <c r="B54" s="512" t="s">
        <v>25369</v>
      </c>
      <c r="C54" s="512" t="s">
        <v>25361</v>
      </c>
      <c r="D54" s="508">
        <v>214.92</v>
      </c>
      <c r="E54" s="508">
        <v>214.92</v>
      </c>
    </row>
    <row r="55" spans="1:5" s="343" customFormat="1">
      <c r="A55" s="507" t="s">
        <v>25370</v>
      </c>
      <c r="B55" s="512" t="s">
        <v>25371</v>
      </c>
      <c r="C55" s="512" t="s">
        <v>25278</v>
      </c>
      <c r="D55" s="508">
        <v>23.82</v>
      </c>
      <c r="E55" s="508">
        <v>23.82</v>
      </c>
    </row>
    <row r="56" spans="1:5" s="343" customFormat="1">
      <c r="A56" s="507" t="s">
        <v>25372</v>
      </c>
      <c r="B56" s="512" t="s">
        <v>25373</v>
      </c>
      <c r="C56" s="512" t="s">
        <v>25278</v>
      </c>
      <c r="D56" s="508">
        <v>26.72</v>
      </c>
      <c r="E56" s="508">
        <v>26.72</v>
      </c>
    </row>
    <row r="57" spans="1:5" s="343" customFormat="1">
      <c r="A57" s="507" t="s">
        <v>25374</v>
      </c>
      <c r="B57" s="512" t="s">
        <v>25375</v>
      </c>
      <c r="C57" s="512" t="s">
        <v>25278</v>
      </c>
      <c r="D57" s="508">
        <v>35.86</v>
      </c>
      <c r="E57" s="508">
        <v>35.86</v>
      </c>
    </row>
    <row r="58" spans="1:5" s="343" customFormat="1">
      <c r="A58" s="507" t="s">
        <v>25376</v>
      </c>
      <c r="B58" s="512" t="s">
        <v>25377</v>
      </c>
      <c r="C58" s="512" t="s">
        <v>25317</v>
      </c>
      <c r="D58" s="508">
        <v>261.17</v>
      </c>
      <c r="E58" s="508">
        <v>261.17</v>
      </c>
    </row>
    <row r="59" spans="1:5" s="343" customFormat="1">
      <c r="A59" s="507" t="s">
        <v>25378</v>
      </c>
      <c r="B59" s="512" t="s">
        <v>25379</v>
      </c>
      <c r="C59" s="512" t="s">
        <v>25317</v>
      </c>
      <c r="D59" s="508">
        <v>281.41000000000003</v>
      </c>
      <c r="E59" s="508">
        <v>281.41000000000003</v>
      </c>
    </row>
    <row r="60" spans="1:5" s="343" customFormat="1">
      <c r="A60" s="507" t="s">
        <v>25380</v>
      </c>
      <c r="B60" s="512" t="s">
        <v>25381</v>
      </c>
      <c r="C60" s="512" t="s">
        <v>25361</v>
      </c>
      <c r="D60" s="508">
        <v>319.92</v>
      </c>
      <c r="E60" s="508">
        <v>319.92</v>
      </c>
    </row>
    <row r="61" spans="1:5" s="343" customFormat="1">
      <c r="A61" s="507" t="s">
        <v>25382</v>
      </c>
      <c r="B61" s="512" t="s">
        <v>25383</v>
      </c>
      <c r="C61" s="512" t="s">
        <v>25361</v>
      </c>
      <c r="D61" s="508">
        <v>340.24</v>
      </c>
      <c r="E61" s="508">
        <v>340.24</v>
      </c>
    </row>
    <row r="62" spans="1:5" s="343" customFormat="1">
      <c r="A62" s="507" t="s">
        <v>25384</v>
      </c>
      <c r="B62" s="512" t="s">
        <v>25385</v>
      </c>
      <c r="C62" s="512" t="s">
        <v>25278</v>
      </c>
      <c r="D62" s="508">
        <v>315.57</v>
      </c>
      <c r="E62" s="508">
        <v>315.57</v>
      </c>
    </row>
    <row r="63" spans="1:5" s="343" customFormat="1">
      <c r="A63" s="507" t="s">
        <v>25386</v>
      </c>
      <c r="B63" s="512" t="s">
        <v>25387</v>
      </c>
      <c r="C63" s="512" t="s">
        <v>25278</v>
      </c>
      <c r="D63" s="508">
        <v>496.25</v>
      </c>
      <c r="E63" s="508">
        <v>496.25</v>
      </c>
    </row>
    <row r="64" spans="1:5" s="343" customFormat="1">
      <c r="A64" s="507" t="s">
        <v>25388</v>
      </c>
      <c r="B64" s="512" t="s">
        <v>25389</v>
      </c>
      <c r="C64" s="512" t="s">
        <v>25278</v>
      </c>
      <c r="D64" s="508">
        <v>290.79000000000002</v>
      </c>
      <c r="E64" s="508">
        <v>290.79000000000002</v>
      </c>
    </row>
    <row r="65" spans="1:5" s="343" customFormat="1">
      <c r="A65" s="507" t="s">
        <v>25390</v>
      </c>
      <c r="B65" s="512" t="s">
        <v>25391</v>
      </c>
      <c r="C65" s="512" t="s">
        <v>25361</v>
      </c>
      <c r="D65" s="508">
        <v>175.15</v>
      </c>
      <c r="E65" s="508">
        <v>175.15</v>
      </c>
    </row>
    <row r="66" spans="1:5" s="343" customFormat="1">
      <c r="A66" s="507" t="s">
        <v>25392</v>
      </c>
      <c r="B66" s="512" t="s">
        <v>25393</v>
      </c>
      <c r="C66" s="512" t="s">
        <v>25361</v>
      </c>
      <c r="D66" s="508">
        <v>143.99</v>
      </c>
      <c r="E66" s="508">
        <v>143.99</v>
      </c>
    </row>
    <row r="67" spans="1:5" s="343" customFormat="1">
      <c r="A67" s="507" t="s">
        <v>25394</v>
      </c>
      <c r="B67" s="512" t="s">
        <v>25395</v>
      </c>
      <c r="C67" s="512" t="s">
        <v>25361</v>
      </c>
      <c r="D67" s="508">
        <v>177.56</v>
      </c>
      <c r="E67" s="508">
        <v>177.56</v>
      </c>
    </row>
    <row r="68" spans="1:5" s="343" customFormat="1">
      <c r="A68" s="507" t="s">
        <v>25396</v>
      </c>
      <c r="B68" s="512" t="s">
        <v>25397</v>
      </c>
      <c r="C68" s="512" t="s">
        <v>25361</v>
      </c>
      <c r="D68" s="508">
        <v>218.61</v>
      </c>
      <c r="E68" s="508">
        <v>218.61</v>
      </c>
    </row>
    <row r="69" spans="1:5" s="343" customFormat="1">
      <c r="A69" s="507" t="s">
        <v>25398</v>
      </c>
      <c r="B69" s="512" t="s">
        <v>25399</v>
      </c>
      <c r="C69" s="512" t="s">
        <v>25361</v>
      </c>
      <c r="D69" s="508">
        <v>442.26</v>
      </c>
      <c r="E69" s="508">
        <v>442.26</v>
      </c>
    </row>
    <row r="70" spans="1:5" s="343" customFormat="1">
      <c r="A70" s="507" t="s">
        <v>25400</v>
      </c>
      <c r="B70" s="512" t="s">
        <v>25401</v>
      </c>
      <c r="C70" s="512" t="s">
        <v>25361</v>
      </c>
      <c r="D70" s="508">
        <v>599.13</v>
      </c>
      <c r="E70" s="508">
        <v>599.13</v>
      </c>
    </row>
    <row r="71" spans="1:5" s="343" customFormat="1">
      <c r="A71" s="507" t="s">
        <v>25402</v>
      </c>
      <c r="B71" s="512" t="s">
        <v>25403</v>
      </c>
      <c r="C71" s="512" t="s">
        <v>25361</v>
      </c>
      <c r="D71" s="508">
        <v>898.95</v>
      </c>
      <c r="E71" s="508">
        <v>898.95</v>
      </c>
    </row>
    <row r="72" spans="1:5" s="343" customFormat="1">
      <c r="A72" s="507" t="s">
        <v>25404</v>
      </c>
      <c r="B72" s="512" t="s">
        <v>25405</v>
      </c>
      <c r="C72" s="512" t="s">
        <v>25361</v>
      </c>
      <c r="D72" s="508">
        <v>88.4</v>
      </c>
      <c r="E72" s="508">
        <v>88.4</v>
      </c>
    </row>
    <row r="73" spans="1:5" s="343" customFormat="1">
      <c r="A73" s="507" t="s">
        <v>25406</v>
      </c>
      <c r="B73" s="512" t="s">
        <v>25407</v>
      </c>
      <c r="C73" s="512" t="s">
        <v>25361</v>
      </c>
      <c r="D73" s="508">
        <v>98.26</v>
      </c>
      <c r="E73" s="508">
        <v>98.26</v>
      </c>
    </row>
    <row r="74" spans="1:5" s="343" customFormat="1">
      <c r="A74" s="507" t="s">
        <v>25408</v>
      </c>
      <c r="B74" s="512" t="s">
        <v>25409</v>
      </c>
      <c r="C74" s="512" t="s">
        <v>25361</v>
      </c>
      <c r="D74" s="508">
        <v>110.18</v>
      </c>
      <c r="E74" s="508">
        <v>110.18</v>
      </c>
    </row>
    <row r="75" spans="1:5" s="343" customFormat="1">
      <c r="A75" s="507" t="s">
        <v>25410</v>
      </c>
      <c r="B75" s="512" t="s">
        <v>25411</v>
      </c>
      <c r="C75" s="512" t="s">
        <v>25361</v>
      </c>
      <c r="D75" s="508">
        <v>150.52000000000001</v>
      </c>
      <c r="E75" s="508">
        <v>150.52000000000001</v>
      </c>
    </row>
    <row r="76" spans="1:5" s="343" customFormat="1">
      <c r="A76" s="507" t="s">
        <v>25412</v>
      </c>
      <c r="B76" s="512" t="s">
        <v>25413</v>
      </c>
      <c r="C76" s="512" t="s">
        <v>25361</v>
      </c>
      <c r="D76" s="508">
        <v>85.51</v>
      </c>
      <c r="E76" s="508">
        <v>85.51</v>
      </c>
    </row>
    <row r="77" spans="1:5" s="343" customFormat="1">
      <c r="A77" s="507" t="s">
        <v>25414</v>
      </c>
      <c r="B77" s="512" t="s">
        <v>25415</v>
      </c>
      <c r="C77" s="512" t="s">
        <v>25361</v>
      </c>
      <c r="D77" s="508">
        <v>107.26</v>
      </c>
      <c r="E77" s="508">
        <v>107.26</v>
      </c>
    </row>
    <row r="78" spans="1:5" s="343" customFormat="1">
      <c r="A78" s="507" t="s">
        <v>25416</v>
      </c>
      <c r="B78" s="512" t="s">
        <v>25417</v>
      </c>
      <c r="C78" s="512" t="s">
        <v>25314</v>
      </c>
      <c r="D78" s="508">
        <v>683.74</v>
      </c>
      <c r="E78" s="508">
        <v>683.74</v>
      </c>
    </row>
    <row r="79" spans="1:5" s="343" customFormat="1">
      <c r="A79" s="507" t="s">
        <v>25418</v>
      </c>
      <c r="B79" s="512" t="s">
        <v>25419</v>
      </c>
      <c r="C79" s="512" t="s">
        <v>25361</v>
      </c>
      <c r="D79" s="508">
        <v>31.64</v>
      </c>
      <c r="E79" s="508">
        <v>31.64</v>
      </c>
    </row>
    <row r="80" spans="1:5" s="343" customFormat="1">
      <c r="A80" s="507" t="s">
        <v>25420</v>
      </c>
      <c r="B80" s="512" t="s">
        <v>25421</v>
      </c>
      <c r="C80" s="512" t="s">
        <v>25314</v>
      </c>
      <c r="D80" s="508">
        <v>683.74</v>
      </c>
      <c r="E80" s="508">
        <v>683.74</v>
      </c>
    </row>
    <row r="81" spans="1:5" s="343" customFormat="1">
      <c r="A81" s="507" t="s">
        <v>25422</v>
      </c>
      <c r="B81" s="512" t="s">
        <v>25423</v>
      </c>
      <c r="C81" s="512" t="s">
        <v>25314</v>
      </c>
      <c r="D81" s="508">
        <v>683.74</v>
      </c>
      <c r="E81" s="508">
        <v>683.74</v>
      </c>
    </row>
    <row r="82" spans="1:5" s="343" customFormat="1">
      <c r="A82" s="507" t="s">
        <v>25424</v>
      </c>
      <c r="B82" s="512" t="s">
        <v>25425</v>
      </c>
      <c r="C82" s="512" t="s">
        <v>25314</v>
      </c>
      <c r="D82" s="508">
        <v>683.74</v>
      </c>
      <c r="E82" s="508">
        <v>683.74</v>
      </c>
    </row>
    <row r="83" spans="1:5" s="343" customFormat="1">
      <c r="A83" s="507" t="s">
        <v>25426</v>
      </c>
      <c r="B83" s="512" t="s">
        <v>25427</v>
      </c>
      <c r="C83" s="512" t="s">
        <v>25314</v>
      </c>
      <c r="D83" s="508">
        <v>683.74</v>
      </c>
      <c r="E83" s="508">
        <v>683.74</v>
      </c>
    </row>
    <row r="84" spans="1:5" s="343" customFormat="1">
      <c r="A84" s="507" t="s">
        <v>25428</v>
      </c>
      <c r="B84" s="512" t="s">
        <v>25342</v>
      </c>
      <c r="C84" s="512" t="s">
        <v>25317</v>
      </c>
      <c r="D84" s="508">
        <v>102.56</v>
      </c>
      <c r="E84" s="508">
        <v>102.56</v>
      </c>
    </row>
    <row r="85" spans="1:5" s="343" customFormat="1">
      <c r="A85" s="507" t="s">
        <v>25429</v>
      </c>
      <c r="B85" s="512" t="s">
        <v>25344</v>
      </c>
      <c r="C85" s="512" t="s">
        <v>25317</v>
      </c>
      <c r="D85" s="508">
        <v>115.38</v>
      </c>
      <c r="E85" s="508">
        <v>115.38</v>
      </c>
    </row>
    <row r="86" spans="1:5" s="343" customFormat="1">
      <c r="A86" s="507" t="s">
        <v>25430</v>
      </c>
      <c r="B86" s="512" t="s">
        <v>25431</v>
      </c>
      <c r="C86" s="512" t="s">
        <v>25278</v>
      </c>
      <c r="D86" s="508">
        <v>264.74</v>
      </c>
      <c r="E86" s="508">
        <v>264.74</v>
      </c>
    </row>
    <row r="87" spans="1:5" s="343" customFormat="1">
      <c r="A87" s="507" t="s">
        <v>25432</v>
      </c>
      <c r="B87" s="512" t="s">
        <v>25433</v>
      </c>
      <c r="C87" s="512" t="s">
        <v>25278</v>
      </c>
      <c r="D87" s="508">
        <v>135.21</v>
      </c>
      <c r="E87" s="508">
        <v>135.21</v>
      </c>
    </row>
    <row r="88" spans="1:5" s="343" customFormat="1">
      <c r="A88" s="507" t="s">
        <v>25434</v>
      </c>
      <c r="B88" s="512" t="s">
        <v>25348</v>
      </c>
      <c r="C88" s="512" t="s">
        <v>25278</v>
      </c>
      <c r="D88" s="508">
        <v>10.25</v>
      </c>
      <c r="E88" s="508">
        <v>10.25</v>
      </c>
    </row>
    <row r="89" spans="1:5" s="343" customFormat="1">
      <c r="A89" s="507" t="s">
        <v>25435</v>
      </c>
      <c r="B89" s="512" t="s">
        <v>25354</v>
      </c>
      <c r="C89" s="512" t="s">
        <v>25278</v>
      </c>
      <c r="D89" s="508">
        <v>13.69</v>
      </c>
      <c r="E89" s="508">
        <v>13.69</v>
      </c>
    </row>
    <row r="90" spans="1:5" s="343" customFormat="1">
      <c r="A90" s="507" t="s">
        <v>25436</v>
      </c>
      <c r="B90" s="512" t="s">
        <v>25356</v>
      </c>
      <c r="C90" s="512" t="s">
        <v>25278</v>
      </c>
      <c r="D90" s="508">
        <v>50.69</v>
      </c>
      <c r="E90" s="508">
        <v>50.69</v>
      </c>
    </row>
    <row r="91" spans="1:5" s="343" customFormat="1">
      <c r="A91" s="507" t="s">
        <v>25437</v>
      </c>
      <c r="B91" s="512" t="s">
        <v>25350</v>
      </c>
      <c r="C91" s="512" t="s">
        <v>25317</v>
      </c>
      <c r="D91" s="508">
        <v>76.92</v>
      </c>
      <c r="E91" s="508">
        <v>76.92</v>
      </c>
    </row>
    <row r="92" spans="1:5" s="343" customFormat="1">
      <c r="A92" s="507" t="s">
        <v>25438</v>
      </c>
      <c r="B92" s="512" t="s">
        <v>25439</v>
      </c>
      <c r="C92" s="512" t="s">
        <v>25317</v>
      </c>
      <c r="D92" s="508">
        <v>238.9</v>
      </c>
      <c r="E92" s="508">
        <v>238.9</v>
      </c>
    </row>
    <row r="93" spans="1:5" s="343" customFormat="1">
      <c r="A93" s="507" t="s">
        <v>25440</v>
      </c>
      <c r="B93" s="512" t="s">
        <v>25441</v>
      </c>
      <c r="C93" s="512" t="s">
        <v>25314</v>
      </c>
      <c r="D93" s="508">
        <v>683.74</v>
      </c>
      <c r="E93" s="508">
        <v>683.74</v>
      </c>
    </row>
    <row r="94" spans="1:5" s="343" customFormat="1">
      <c r="A94" s="507" t="s">
        <v>25442</v>
      </c>
      <c r="B94" s="512" t="s">
        <v>25443</v>
      </c>
      <c r="C94" s="512" t="s">
        <v>25317</v>
      </c>
      <c r="D94" s="508">
        <v>512.79999999999995</v>
      </c>
      <c r="E94" s="508">
        <v>512.79999999999995</v>
      </c>
    </row>
    <row r="95" spans="1:5" s="343" customFormat="1" ht="22.5">
      <c r="A95" s="507" t="s">
        <v>25444</v>
      </c>
      <c r="B95" s="512" t="s">
        <v>25445</v>
      </c>
      <c r="C95" s="512" t="s">
        <v>25361</v>
      </c>
      <c r="D95" s="508">
        <v>248.79</v>
      </c>
      <c r="E95" s="508">
        <v>248.79</v>
      </c>
    </row>
    <row r="96" spans="1:5" s="343" customFormat="1">
      <c r="A96" s="507" t="s">
        <v>25446</v>
      </c>
      <c r="B96" s="512" t="s">
        <v>25447</v>
      </c>
      <c r="C96" s="512" t="s">
        <v>25317</v>
      </c>
      <c r="D96" s="508">
        <v>734.92</v>
      </c>
      <c r="E96" s="508">
        <v>734.92</v>
      </c>
    </row>
    <row r="97" spans="1:5" s="343" customFormat="1" ht="22.5">
      <c r="A97" s="507" t="s">
        <v>25448</v>
      </c>
      <c r="B97" s="512" t="s">
        <v>25449</v>
      </c>
      <c r="C97" s="512" t="s">
        <v>25317</v>
      </c>
      <c r="D97" s="508">
        <v>468.89</v>
      </c>
      <c r="E97" s="508">
        <v>468.89</v>
      </c>
    </row>
    <row r="98" spans="1:5" s="343" customFormat="1">
      <c r="A98" s="507" t="s">
        <v>25450</v>
      </c>
      <c r="B98" s="512" t="s">
        <v>25451</v>
      </c>
      <c r="C98" s="512" t="s">
        <v>25452</v>
      </c>
      <c r="D98" s="508">
        <v>15.78</v>
      </c>
      <c r="E98" s="508">
        <v>15.78</v>
      </c>
    </row>
    <row r="99" spans="1:5" s="343" customFormat="1">
      <c r="A99" s="507" t="s">
        <v>25453</v>
      </c>
      <c r="B99" s="512" t="s">
        <v>25454</v>
      </c>
      <c r="C99" s="512" t="s">
        <v>25452</v>
      </c>
      <c r="D99" s="508">
        <v>16.53</v>
      </c>
      <c r="E99" s="508">
        <v>16.53</v>
      </c>
    </row>
    <row r="100" spans="1:5" s="343" customFormat="1">
      <c r="A100" s="507" t="s">
        <v>25455</v>
      </c>
      <c r="B100" s="512" t="s">
        <v>25456</v>
      </c>
      <c r="C100" s="512" t="s">
        <v>25361</v>
      </c>
      <c r="D100" s="508">
        <v>102.5</v>
      </c>
      <c r="E100" s="508">
        <v>102.5</v>
      </c>
    </row>
    <row r="101" spans="1:5" s="343" customFormat="1" ht="111">
      <c r="A101" s="514" t="s">
        <v>31753</v>
      </c>
      <c r="B101" s="514"/>
      <c r="C101" s="514"/>
      <c r="D101" s="514"/>
      <c r="E101" s="514"/>
    </row>
    <row r="102" spans="1:5" s="343" customFormat="1" ht="22.5">
      <c r="A102" s="511" t="s">
        <v>25362</v>
      </c>
      <c r="B102" s="511"/>
      <c r="C102" s="511"/>
      <c r="D102" s="511"/>
      <c r="E102" s="511"/>
    </row>
    <row r="103" spans="1:5" s="343" customFormat="1">
      <c r="A103" s="507" t="s">
        <v>25457</v>
      </c>
      <c r="B103" s="512" t="s">
        <v>25458</v>
      </c>
      <c r="C103" s="512" t="s">
        <v>25361</v>
      </c>
      <c r="D103" s="508">
        <v>150.83000000000001</v>
      </c>
      <c r="E103" s="508">
        <v>150.83000000000001</v>
      </c>
    </row>
    <row r="104" spans="1:5" s="343" customFormat="1">
      <c r="A104" s="507" t="s">
        <v>25459</v>
      </c>
      <c r="B104" s="512" t="s">
        <v>25460</v>
      </c>
      <c r="C104" s="512" t="s">
        <v>25361</v>
      </c>
      <c r="D104" s="508">
        <v>90.49</v>
      </c>
      <c r="E104" s="508">
        <v>90.49</v>
      </c>
    </row>
    <row r="105" spans="1:5" s="343" customFormat="1">
      <c r="A105" s="507" t="s">
        <v>25461</v>
      </c>
      <c r="B105" s="512" t="s">
        <v>25462</v>
      </c>
      <c r="C105" s="512" t="s">
        <v>25361</v>
      </c>
      <c r="D105" s="508">
        <v>119.79</v>
      </c>
      <c r="E105" s="508">
        <v>119.79</v>
      </c>
    </row>
    <row r="106" spans="1:5" s="343" customFormat="1">
      <c r="A106" s="507" t="s">
        <v>25463</v>
      </c>
      <c r="B106" s="512" t="s">
        <v>25464</v>
      </c>
      <c r="C106" s="512" t="s">
        <v>25361</v>
      </c>
      <c r="D106" s="508">
        <v>147.58000000000001</v>
      </c>
      <c r="E106" s="508">
        <v>147.58000000000001</v>
      </c>
    </row>
    <row r="107" spans="1:5" s="343" customFormat="1">
      <c r="A107" s="507" t="s">
        <v>25465</v>
      </c>
      <c r="B107" s="512" t="s">
        <v>25466</v>
      </c>
      <c r="C107" s="512" t="s">
        <v>25361</v>
      </c>
      <c r="D107" s="508">
        <v>205.49</v>
      </c>
      <c r="E107" s="508">
        <v>205.49</v>
      </c>
    </row>
    <row r="108" spans="1:5" s="343" customFormat="1">
      <c r="A108" s="507" t="s">
        <v>25467</v>
      </c>
      <c r="B108" s="512" t="s">
        <v>25468</v>
      </c>
      <c r="C108" s="512" t="s">
        <v>25361</v>
      </c>
      <c r="D108" s="508">
        <v>80.150000000000006</v>
      </c>
      <c r="E108" s="508">
        <v>80.150000000000006</v>
      </c>
    </row>
    <row r="109" spans="1:5" s="343" customFormat="1">
      <c r="A109" s="507" t="s">
        <v>25469</v>
      </c>
      <c r="B109" s="512" t="s">
        <v>25470</v>
      </c>
      <c r="C109" s="512" t="s">
        <v>25361</v>
      </c>
      <c r="D109" s="508">
        <v>106.21</v>
      </c>
      <c r="E109" s="508">
        <v>106.21</v>
      </c>
    </row>
    <row r="110" spans="1:5" s="343" customFormat="1">
      <c r="A110" s="507" t="s">
        <v>25471</v>
      </c>
      <c r="B110" s="512" t="s">
        <v>25472</v>
      </c>
      <c r="C110" s="512" t="s">
        <v>25361</v>
      </c>
      <c r="D110" s="508">
        <v>132.79</v>
      </c>
      <c r="E110" s="508">
        <v>132.79</v>
      </c>
    </row>
    <row r="111" spans="1:5" s="343" customFormat="1">
      <c r="A111" s="507" t="s">
        <v>25473</v>
      </c>
      <c r="B111" s="512" t="s">
        <v>25474</v>
      </c>
      <c r="C111" s="512" t="s">
        <v>25361</v>
      </c>
      <c r="D111" s="508">
        <v>162.53</v>
      </c>
      <c r="E111" s="508">
        <v>162.53</v>
      </c>
    </row>
    <row r="112" spans="1:5" s="343" customFormat="1">
      <c r="A112" s="507" t="s">
        <v>25475</v>
      </c>
      <c r="B112" s="512" t="s">
        <v>25476</v>
      </c>
      <c r="C112" s="512" t="s">
        <v>25361</v>
      </c>
      <c r="D112" s="508">
        <v>227.96</v>
      </c>
      <c r="E112" s="508">
        <v>227.96</v>
      </c>
    </row>
    <row r="113" spans="1:5" s="343" customFormat="1">
      <c r="A113" s="507" t="s">
        <v>25477</v>
      </c>
      <c r="B113" s="512" t="s">
        <v>25478</v>
      </c>
      <c r="C113" s="512" t="s">
        <v>25361</v>
      </c>
      <c r="D113" s="508">
        <v>305.42</v>
      </c>
      <c r="E113" s="508">
        <v>305.42</v>
      </c>
    </row>
    <row r="114" spans="1:5" s="343" customFormat="1">
      <c r="A114" s="507" t="s">
        <v>25479</v>
      </c>
      <c r="B114" s="512" t="s">
        <v>25480</v>
      </c>
      <c r="C114" s="512" t="s">
        <v>25361</v>
      </c>
      <c r="D114" s="508">
        <v>404.85</v>
      </c>
      <c r="E114" s="508">
        <v>404.85</v>
      </c>
    </row>
    <row r="115" spans="1:5" s="343" customFormat="1">
      <c r="A115" s="507" t="s">
        <v>25481</v>
      </c>
      <c r="B115" s="512" t="s">
        <v>25482</v>
      </c>
      <c r="C115" s="512" t="s">
        <v>25361</v>
      </c>
      <c r="D115" s="508">
        <v>512.71</v>
      </c>
      <c r="E115" s="508">
        <v>512.71</v>
      </c>
    </row>
    <row r="116" spans="1:5" s="343" customFormat="1">
      <c r="A116" s="507" t="s">
        <v>25483</v>
      </c>
      <c r="B116" s="512" t="s">
        <v>25484</v>
      </c>
      <c r="C116" s="512" t="s">
        <v>25361</v>
      </c>
      <c r="D116" s="508">
        <v>633.45000000000005</v>
      </c>
      <c r="E116" s="508">
        <v>633.45000000000005</v>
      </c>
    </row>
    <row r="117" spans="1:5" s="343" customFormat="1" ht="22.5">
      <c r="A117" s="507" t="s">
        <v>25485</v>
      </c>
      <c r="B117" s="512" t="s">
        <v>25486</v>
      </c>
      <c r="C117" s="512" t="s">
        <v>25317</v>
      </c>
      <c r="D117" s="508">
        <v>94.86</v>
      </c>
      <c r="E117" s="508">
        <v>94.86</v>
      </c>
    </row>
    <row r="118" spans="1:5" s="343" customFormat="1">
      <c r="A118" s="507" t="s">
        <v>25487</v>
      </c>
      <c r="B118" s="512" t="s">
        <v>25488</v>
      </c>
      <c r="C118" s="512" t="s">
        <v>25281</v>
      </c>
      <c r="D118" s="508">
        <v>14827.46</v>
      </c>
      <c r="E118" s="508">
        <v>14827.46</v>
      </c>
    </row>
    <row r="119" spans="1:5" s="343" customFormat="1">
      <c r="A119" s="507" t="s">
        <v>25489</v>
      </c>
      <c r="B119" s="512" t="s">
        <v>25490</v>
      </c>
      <c r="C119" s="512" t="s">
        <v>25281</v>
      </c>
      <c r="D119" s="508">
        <v>2936.84</v>
      </c>
      <c r="E119" s="508">
        <v>2936.84</v>
      </c>
    </row>
    <row r="120" spans="1:5" s="343" customFormat="1">
      <c r="A120" s="507" t="s">
        <v>25491</v>
      </c>
      <c r="B120" s="512" t="s">
        <v>25492</v>
      </c>
      <c r="C120" s="512" t="s">
        <v>25281</v>
      </c>
      <c r="D120" s="508">
        <v>34377.279999999999</v>
      </c>
      <c r="E120" s="508">
        <v>34377.279999999999</v>
      </c>
    </row>
    <row r="121" spans="1:5" s="343" customFormat="1">
      <c r="A121" s="507" t="s">
        <v>25493</v>
      </c>
      <c r="B121" s="512" t="s">
        <v>25494</v>
      </c>
      <c r="C121" s="512" t="s">
        <v>25281</v>
      </c>
      <c r="D121" s="508">
        <v>50261.85</v>
      </c>
      <c r="E121" s="508">
        <v>50261.85</v>
      </c>
    </row>
    <row r="122" spans="1:5" s="343" customFormat="1">
      <c r="A122" s="507" t="s">
        <v>25495</v>
      </c>
      <c r="B122" s="512" t="s">
        <v>25496</v>
      </c>
      <c r="C122" s="512" t="s">
        <v>25281</v>
      </c>
      <c r="D122" s="508">
        <v>749</v>
      </c>
      <c r="E122" s="508">
        <v>749</v>
      </c>
    </row>
    <row r="123" spans="1:5" s="343" customFormat="1">
      <c r="A123" s="507" t="s">
        <v>25497</v>
      </c>
      <c r="B123" s="512" t="s">
        <v>25498</v>
      </c>
      <c r="C123" s="512" t="s">
        <v>25281</v>
      </c>
      <c r="D123" s="508">
        <v>7011</v>
      </c>
      <c r="E123" s="508">
        <v>7011</v>
      </c>
    </row>
    <row r="124" spans="1:5" s="343" customFormat="1">
      <c r="A124" s="507" t="s">
        <v>25499</v>
      </c>
      <c r="B124" s="512" t="s">
        <v>25500</v>
      </c>
      <c r="C124" s="512" t="s">
        <v>25281</v>
      </c>
      <c r="D124" s="508">
        <v>3695.94</v>
      </c>
      <c r="E124" s="508">
        <v>3695.94</v>
      </c>
    </row>
    <row r="125" spans="1:5" s="343" customFormat="1">
      <c r="A125" s="507" t="s">
        <v>25501</v>
      </c>
      <c r="B125" s="512" t="s">
        <v>25502</v>
      </c>
      <c r="C125" s="512" t="s">
        <v>25314</v>
      </c>
      <c r="D125" s="508">
        <v>683.74</v>
      </c>
      <c r="E125" s="508">
        <v>683.74</v>
      </c>
    </row>
    <row r="126" spans="1:5" s="343" customFormat="1">
      <c r="A126" s="507" t="s">
        <v>25503</v>
      </c>
      <c r="B126" s="512" t="s">
        <v>25504</v>
      </c>
      <c r="C126" s="512" t="s">
        <v>25361</v>
      </c>
      <c r="D126" s="508">
        <v>60.37</v>
      </c>
      <c r="E126" s="508">
        <v>60.37</v>
      </c>
    </row>
    <row r="127" spans="1:5" s="343" customFormat="1">
      <c r="A127" s="507" t="s">
        <v>25505</v>
      </c>
      <c r="B127" s="512" t="s">
        <v>25506</v>
      </c>
      <c r="C127" s="512" t="s">
        <v>25361</v>
      </c>
      <c r="D127" s="508">
        <v>78.349999999999994</v>
      </c>
      <c r="E127" s="508">
        <v>78.349999999999994</v>
      </c>
    </row>
    <row r="128" spans="1:5" s="343" customFormat="1">
      <c r="A128" s="507" t="s">
        <v>25507</v>
      </c>
      <c r="B128" s="512" t="s">
        <v>25508</v>
      </c>
      <c r="C128" s="512" t="s">
        <v>25361</v>
      </c>
      <c r="D128" s="508">
        <v>99.94</v>
      </c>
      <c r="E128" s="508">
        <v>99.94</v>
      </c>
    </row>
    <row r="129" spans="1:5" s="343" customFormat="1">
      <c r="A129" s="507" t="s">
        <v>25509</v>
      </c>
      <c r="B129" s="512" t="s">
        <v>25510</v>
      </c>
      <c r="C129" s="512" t="s">
        <v>25361</v>
      </c>
      <c r="D129" s="508">
        <v>125.58</v>
      </c>
      <c r="E129" s="508">
        <v>125.58</v>
      </c>
    </row>
    <row r="130" spans="1:5" s="343" customFormat="1">
      <c r="A130" s="507" t="s">
        <v>25511</v>
      </c>
      <c r="B130" s="512" t="s">
        <v>25512</v>
      </c>
      <c r="C130" s="512" t="s">
        <v>25361</v>
      </c>
      <c r="D130" s="508">
        <v>180.78</v>
      </c>
      <c r="E130" s="508">
        <v>180.78</v>
      </c>
    </row>
    <row r="131" spans="1:5" s="343" customFormat="1">
      <c r="A131" s="507" t="s">
        <v>25513</v>
      </c>
      <c r="B131" s="512" t="s">
        <v>25514</v>
      </c>
      <c r="C131" s="512" t="s">
        <v>25361</v>
      </c>
      <c r="D131" s="508">
        <v>245.19</v>
      </c>
      <c r="E131" s="508">
        <v>245.19</v>
      </c>
    </row>
    <row r="132" spans="1:5" s="343" customFormat="1">
      <c r="A132" s="507" t="s">
        <v>25515</v>
      </c>
      <c r="B132" s="512" t="s">
        <v>25516</v>
      </c>
      <c r="C132" s="512" t="s">
        <v>25361</v>
      </c>
      <c r="D132" s="508">
        <v>323.89</v>
      </c>
      <c r="E132" s="508">
        <v>323.89</v>
      </c>
    </row>
    <row r="133" spans="1:5" s="343" customFormat="1">
      <c r="A133" s="507" t="s">
        <v>25517</v>
      </c>
      <c r="B133" s="512" t="s">
        <v>25518</v>
      </c>
      <c r="C133" s="512" t="s">
        <v>25361</v>
      </c>
      <c r="D133" s="508">
        <v>127.36</v>
      </c>
      <c r="E133" s="508">
        <v>127.36</v>
      </c>
    </row>
    <row r="134" spans="1:5" s="343" customFormat="1">
      <c r="A134" s="507" t="s">
        <v>25519</v>
      </c>
      <c r="B134" s="512" t="s">
        <v>25520</v>
      </c>
      <c r="C134" s="512" t="s">
        <v>25361</v>
      </c>
      <c r="D134" s="508">
        <v>143.53</v>
      </c>
      <c r="E134" s="508">
        <v>143.53</v>
      </c>
    </row>
    <row r="135" spans="1:5" s="343" customFormat="1">
      <c r="A135" s="507" t="s">
        <v>25521</v>
      </c>
      <c r="B135" s="512" t="s">
        <v>25522</v>
      </c>
      <c r="C135" s="512" t="s">
        <v>25361</v>
      </c>
      <c r="D135" s="508">
        <v>170.25</v>
      </c>
      <c r="E135" s="508">
        <v>170.25</v>
      </c>
    </row>
    <row r="136" spans="1:5" s="343" customFormat="1">
      <c r="A136" s="507" t="s">
        <v>25523</v>
      </c>
      <c r="B136" s="512" t="s">
        <v>25524</v>
      </c>
      <c r="C136" s="512" t="s">
        <v>25361</v>
      </c>
      <c r="D136" s="508">
        <v>208.34</v>
      </c>
      <c r="E136" s="508">
        <v>208.34</v>
      </c>
    </row>
    <row r="137" spans="1:5" s="343" customFormat="1">
      <c r="A137" s="507" t="s">
        <v>25525</v>
      </c>
      <c r="B137" s="512" t="s">
        <v>25526</v>
      </c>
      <c r="C137" s="512" t="s">
        <v>25361</v>
      </c>
      <c r="D137" s="508">
        <v>245.92</v>
      </c>
      <c r="E137" s="508">
        <v>245.92</v>
      </c>
    </row>
    <row r="138" spans="1:5" s="343" customFormat="1">
      <c r="A138" s="507" t="s">
        <v>25527</v>
      </c>
      <c r="B138" s="512" t="s">
        <v>25528</v>
      </c>
      <c r="C138" s="512" t="s">
        <v>25361</v>
      </c>
      <c r="D138" s="508">
        <v>338.88</v>
      </c>
      <c r="E138" s="508">
        <v>338.88</v>
      </c>
    </row>
    <row r="139" spans="1:5" s="343" customFormat="1">
      <c r="A139" s="507" t="s">
        <v>25529</v>
      </c>
      <c r="B139" s="512" t="s">
        <v>25530</v>
      </c>
      <c r="C139" s="512" t="s">
        <v>25361</v>
      </c>
      <c r="D139" s="508">
        <v>349.86</v>
      </c>
      <c r="E139" s="508">
        <v>349.86</v>
      </c>
    </row>
    <row r="140" spans="1:5" s="343" customFormat="1">
      <c r="A140" s="507" t="s">
        <v>25531</v>
      </c>
      <c r="B140" s="512" t="s">
        <v>25532</v>
      </c>
      <c r="C140" s="512" t="s">
        <v>25361</v>
      </c>
      <c r="D140" s="508">
        <v>394.2</v>
      </c>
      <c r="E140" s="508">
        <v>394.2</v>
      </c>
    </row>
    <row r="141" spans="1:5" s="343" customFormat="1">
      <c r="A141" s="507" t="s">
        <v>25533</v>
      </c>
      <c r="B141" s="512" t="s">
        <v>25534</v>
      </c>
      <c r="C141" s="512" t="s">
        <v>25361</v>
      </c>
      <c r="D141" s="508">
        <v>450.22</v>
      </c>
      <c r="E141" s="508">
        <v>450.22</v>
      </c>
    </row>
    <row r="142" spans="1:5" s="343" customFormat="1">
      <c r="A142" s="507" t="s">
        <v>25535</v>
      </c>
      <c r="B142" s="512" t="s">
        <v>25536</v>
      </c>
      <c r="C142" s="512" t="s">
        <v>25361</v>
      </c>
      <c r="D142" s="508">
        <v>554.69000000000005</v>
      </c>
      <c r="E142" s="508">
        <v>554.69000000000005</v>
      </c>
    </row>
    <row r="143" spans="1:5" s="343" customFormat="1">
      <c r="A143" s="507" t="s">
        <v>25537</v>
      </c>
      <c r="B143" s="512" t="s">
        <v>25538</v>
      </c>
      <c r="C143" s="512" t="s">
        <v>25361</v>
      </c>
      <c r="D143" s="508">
        <v>738.25</v>
      </c>
      <c r="E143" s="508">
        <v>738.25</v>
      </c>
    </row>
    <row r="144" spans="1:5" s="343" customFormat="1">
      <c r="A144" s="507" t="s">
        <v>25539</v>
      </c>
      <c r="B144" s="512" t="s">
        <v>25540</v>
      </c>
      <c r="C144" s="512" t="s">
        <v>25278</v>
      </c>
      <c r="D144" s="508">
        <v>108.75</v>
      </c>
      <c r="E144" s="508">
        <v>108.75</v>
      </c>
    </row>
    <row r="145" spans="1:5" s="343" customFormat="1">
      <c r="A145" s="507" t="s">
        <v>25541</v>
      </c>
      <c r="B145" s="512" t="s">
        <v>25542</v>
      </c>
      <c r="C145" s="512" t="s">
        <v>25314</v>
      </c>
      <c r="D145" s="508">
        <v>683.74</v>
      </c>
      <c r="E145" s="508">
        <v>683.74</v>
      </c>
    </row>
    <row r="146" spans="1:5" s="343" customFormat="1">
      <c r="A146" s="507" t="s">
        <v>25543</v>
      </c>
      <c r="B146" s="512" t="s">
        <v>25544</v>
      </c>
      <c r="C146" s="512" t="s">
        <v>25452</v>
      </c>
      <c r="D146" s="508">
        <v>15.78</v>
      </c>
      <c r="E146" s="508">
        <v>15.78</v>
      </c>
    </row>
    <row r="147" spans="1:5" s="343" customFormat="1">
      <c r="A147" s="507" t="s">
        <v>25545</v>
      </c>
      <c r="B147" s="512" t="s">
        <v>25454</v>
      </c>
      <c r="C147" s="512" t="s">
        <v>25452</v>
      </c>
      <c r="D147" s="508">
        <v>16.53</v>
      </c>
      <c r="E147" s="508">
        <v>16.53</v>
      </c>
    </row>
    <row r="148" spans="1:5" s="343" customFormat="1" ht="22.5">
      <c r="A148" s="507" t="s">
        <v>25546</v>
      </c>
      <c r="B148" s="512" t="s">
        <v>25547</v>
      </c>
      <c r="C148" s="512" t="s">
        <v>25452</v>
      </c>
      <c r="D148" s="508">
        <v>42.44</v>
      </c>
      <c r="E148" s="508">
        <v>42.44</v>
      </c>
    </row>
    <row r="149" spans="1:5" s="343" customFormat="1">
      <c r="A149" s="507" t="s">
        <v>25548</v>
      </c>
      <c r="B149" s="512" t="s">
        <v>25549</v>
      </c>
      <c r="C149" s="512" t="s">
        <v>25452</v>
      </c>
      <c r="D149" s="508">
        <v>12.67</v>
      </c>
      <c r="E149" s="508">
        <v>12.67</v>
      </c>
    </row>
    <row r="150" spans="1:5" s="343" customFormat="1" ht="111">
      <c r="A150" s="514" t="s">
        <v>31753</v>
      </c>
      <c r="B150" s="514"/>
      <c r="C150" s="514"/>
      <c r="D150" s="514"/>
      <c r="E150" s="514"/>
    </row>
    <row r="151" spans="1:5" s="343" customFormat="1" ht="22.5">
      <c r="A151" s="511" t="s">
        <v>25362</v>
      </c>
      <c r="B151" s="511"/>
      <c r="C151" s="511"/>
      <c r="D151" s="511"/>
      <c r="E151" s="511"/>
    </row>
    <row r="152" spans="1:5" s="343" customFormat="1" ht="33.75">
      <c r="A152" s="509" t="s">
        <v>25550</v>
      </c>
      <c r="B152" s="512" t="s">
        <v>25551</v>
      </c>
      <c r="C152" s="515" t="s">
        <v>25278</v>
      </c>
      <c r="D152" s="510">
        <v>18.309999999999999</v>
      </c>
      <c r="E152" s="510">
        <v>18.309999999999999</v>
      </c>
    </row>
    <row r="153" spans="1:5" s="343" customFormat="1" ht="33.75">
      <c r="A153" s="509" t="s">
        <v>25552</v>
      </c>
      <c r="B153" s="512" t="s">
        <v>25553</v>
      </c>
      <c r="C153" s="515" t="s">
        <v>25278</v>
      </c>
      <c r="D153" s="510">
        <v>24.26</v>
      </c>
      <c r="E153" s="510">
        <v>24.26</v>
      </c>
    </row>
    <row r="154" spans="1:5" s="343" customFormat="1" ht="33.75">
      <c r="A154" s="509" t="s">
        <v>25554</v>
      </c>
      <c r="B154" s="512" t="s">
        <v>25555</v>
      </c>
      <c r="C154" s="515" t="s">
        <v>25278</v>
      </c>
      <c r="D154" s="510">
        <v>35.26</v>
      </c>
      <c r="E154" s="510">
        <v>35.26</v>
      </c>
    </row>
    <row r="155" spans="1:5" s="343" customFormat="1" ht="33.75">
      <c r="A155" s="509" t="s">
        <v>25556</v>
      </c>
      <c r="B155" s="512" t="s">
        <v>25557</v>
      </c>
      <c r="C155" s="515" t="s">
        <v>25278</v>
      </c>
      <c r="D155" s="510">
        <v>58.14</v>
      </c>
      <c r="E155" s="510">
        <v>58.14</v>
      </c>
    </row>
    <row r="156" spans="1:5" s="343" customFormat="1">
      <c r="A156" s="507" t="s">
        <v>25558</v>
      </c>
      <c r="B156" s="512" t="s">
        <v>25559</v>
      </c>
      <c r="C156" s="512" t="s">
        <v>25314</v>
      </c>
      <c r="D156" s="508">
        <v>683.74</v>
      </c>
      <c r="E156" s="508">
        <v>683.74</v>
      </c>
    </row>
    <row r="157" spans="1:5" s="343" customFormat="1">
      <c r="A157" s="507" t="s">
        <v>25560</v>
      </c>
      <c r="B157" s="512" t="s">
        <v>25561</v>
      </c>
      <c r="C157" s="512" t="s">
        <v>25317</v>
      </c>
      <c r="D157" s="508">
        <v>673.24</v>
      </c>
      <c r="E157" s="508">
        <v>673.24</v>
      </c>
    </row>
    <row r="158" spans="1:5" s="343" customFormat="1">
      <c r="A158" s="507" t="s">
        <v>25562</v>
      </c>
      <c r="B158" s="512" t="s">
        <v>25563</v>
      </c>
      <c r="C158" s="512" t="s">
        <v>25317</v>
      </c>
      <c r="D158" s="508">
        <v>697.85</v>
      </c>
      <c r="E158" s="508">
        <v>697.85</v>
      </c>
    </row>
    <row r="159" spans="1:5" s="343" customFormat="1">
      <c r="A159" s="507" t="s">
        <v>25564</v>
      </c>
      <c r="B159" s="512" t="s">
        <v>25565</v>
      </c>
      <c r="C159" s="512" t="s">
        <v>25317</v>
      </c>
      <c r="D159" s="508">
        <v>731.41</v>
      </c>
      <c r="E159" s="508">
        <v>731.41</v>
      </c>
    </row>
    <row r="160" spans="1:5" s="343" customFormat="1">
      <c r="A160" s="507" t="s">
        <v>25566</v>
      </c>
      <c r="B160" s="512" t="s">
        <v>25567</v>
      </c>
      <c r="C160" s="512" t="s">
        <v>25317</v>
      </c>
      <c r="D160" s="508">
        <v>719.46</v>
      </c>
      <c r="E160" s="508">
        <v>719.46</v>
      </c>
    </row>
    <row r="161" spans="1:5" s="343" customFormat="1">
      <c r="A161" s="507" t="s">
        <v>25568</v>
      </c>
      <c r="B161" s="512" t="s">
        <v>25569</v>
      </c>
      <c r="C161" s="512" t="s">
        <v>25317</v>
      </c>
      <c r="D161" s="508">
        <v>745.79</v>
      </c>
      <c r="E161" s="508">
        <v>745.79</v>
      </c>
    </row>
    <row r="162" spans="1:5" s="343" customFormat="1">
      <c r="A162" s="507" t="s">
        <v>25570</v>
      </c>
      <c r="B162" s="512" t="s">
        <v>25571</v>
      </c>
      <c r="C162" s="512" t="s">
        <v>25317</v>
      </c>
      <c r="D162" s="508">
        <v>775.74</v>
      </c>
      <c r="E162" s="508">
        <v>775.74</v>
      </c>
    </row>
    <row r="163" spans="1:5" s="343" customFormat="1">
      <c r="A163" s="507" t="s">
        <v>25572</v>
      </c>
      <c r="B163" s="512" t="s">
        <v>25573</v>
      </c>
      <c r="C163" s="512" t="s">
        <v>25317</v>
      </c>
      <c r="D163" s="508">
        <v>689.28</v>
      </c>
      <c r="E163" s="508">
        <v>689.28</v>
      </c>
    </row>
    <row r="164" spans="1:5" s="343" customFormat="1">
      <c r="A164" s="507" t="s">
        <v>25574</v>
      </c>
      <c r="B164" s="512" t="s">
        <v>25575</v>
      </c>
      <c r="C164" s="512" t="s">
        <v>25317</v>
      </c>
      <c r="D164" s="508">
        <v>6901.65</v>
      </c>
      <c r="E164" s="508">
        <v>6901.65</v>
      </c>
    </row>
    <row r="165" spans="1:5" s="343" customFormat="1">
      <c r="A165" s="507" t="s">
        <v>25576</v>
      </c>
      <c r="B165" s="512" t="s">
        <v>25577</v>
      </c>
      <c r="C165" s="512" t="s">
        <v>25314</v>
      </c>
      <c r="D165" s="508">
        <v>683.74</v>
      </c>
      <c r="E165" s="508">
        <v>683.74</v>
      </c>
    </row>
    <row r="166" spans="1:5" s="343" customFormat="1">
      <c r="A166" s="507" t="s">
        <v>25578</v>
      </c>
      <c r="B166" s="512" t="s">
        <v>25579</v>
      </c>
      <c r="C166" s="512" t="s">
        <v>25278</v>
      </c>
      <c r="D166" s="508">
        <v>163.55000000000001</v>
      </c>
      <c r="E166" s="508">
        <v>163.55000000000001</v>
      </c>
    </row>
    <row r="167" spans="1:5" s="343" customFormat="1">
      <c r="A167" s="507" t="s">
        <v>25580</v>
      </c>
      <c r="B167" s="512" t="s">
        <v>25581</v>
      </c>
      <c r="C167" s="512" t="s">
        <v>25278</v>
      </c>
      <c r="D167" s="508">
        <v>292.63</v>
      </c>
      <c r="E167" s="508">
        <v>292.63</v>
      </c>
    </row>
    <row r="168" spans="1:5" s="343" customFormat="1">
      <c r="A168" s="507" t="s">
        <v>25582</v>
      </c>
      <c r="B168" s="512" t="s">
        <v>25583</v>
      </c>
      <c r="C168" s="512" t="s">
        <v>25278</v>
      </c>
      <c r="D168" s="508">
        <v>132.83000000000001</v>
      </c>
      <c r="E168" s="508">
        <v>132.83000000000001</v>
      </c>
    </row>
    <row r="169" spans="1:5" s="343" customFormat="1">
      <c r="A169" s="507" t="s">
        <v>25584</v>
      </c>
      <c r="B169" s="512" t="s">
        <v>25585</v>
      </c>
      <c r="C169" s="512" t="s">
        <v>25278</v>
      </c>
      <c r="D169" s="508">
        <v>165.61</v>
      </c>
      <c r="E169" s="508">
        <v>165.61</v>
      </c>
    </row>
    <row r="170" spans="1:5" s="343" customFormat="1">
      <c r="A170" s="507" t="s">
        <v>25586</v>
      </c>
      <c r="B170" s="512" t="s">
        <v>25587</v>
      </c>
      <c r="C170" s="512" t="s">
        <v>25314</v>
      </c>
      <c r="D170" s="508">
        <v>683.74</v>
      </c>
      <c r="E170" s="508">
        <v>683.74</v>
      </c>
    </row>
    <row r="171" spans="1:5" s="343" customFormat="1">
      <c r="A171" s="507" t="s">
        <v>25588</v>
      </c>
      <c r="B171" s="512" t="s">
        <v>25589</v>
      </c>
      <c r="C171" s="512" t="s">
        <v>25278</v>
      </c>
      <c r="D171" s="508">
        <v>75.56</v>
      </c>
      <c r="E171" s="508">
        <v>75.56</v>
      </c>
    </row>
    <row r="172" spans="1:5" s="343" customFormat="1">
      <c r="A172" s="507" t="s">
        <v>25590</v>
      </c>
      <c r="B172" s="512" t="s">
        <v>25591</v>
      </c>
      <c r="C172" s="512" t="s">
        <v>25278</v>
      </c>
      <c r="D172" s="508">
        <v>103.93</v>
      </c>
      <c r="E172" s="508">
        <v>103.93</v>
      </c>
    </row>
    <row r="173" spans="1:5" s="343" customFormat="1">
      <c r="A173" s="507" t="s">
        <v>25592</v>
      </c>
      <c r="B173" s="512" t="s">
        <v>25593</v>
      </c>
      <c r="C173" s="512" t="s">
        <v>25278</v>
      </c>
      <c r="D173" s="508">
        <v>14.79</v>
      </c>
      <c r="E173" s="508">
        <v>14.79</v>
      </c>
    </row>
    <row r="174" spans="1:5" s="343" customFormat="1">
      <c r="A174" s="507" t="s">
        <v>25594</v>
      </c>
      <c r="B174" s="512" t="s">
        <v>25595</v>
      </c>
      <c r="C174" s="512" t="s">
        <v>25314</v>
      </c>
      <c r="D174" s="508">
        <v>683.74</v>
      </c>
      <c r="E174" s="508">
        <v>683.74</v>
      </c>
    </row>
    <row r="175" spans="1:5" s="343" customFormat="1">
      <c r="A175" s="507" t="s">
        <v>25596</v>
      </c>
      <c r="B175" s="512" t="s">
        <v>25597</v>
      </c>
      <c r="C175" s="512" t="s">
        <v>25317</v>
      </c>
      <c r="D175" s="508">
        <v>282.04000000000002</v>
      </c>
      <c r="E175" s="508">
        <v>282.04000000000002</v>
      </c>
    </row>
    <row r="176" spans="1:5" s="343" customFormat="1">
      <c r="A176" s="507" t="s">
        <v>25598</v>
      </c>
      <c r="B176" s="512" t="s">
        <v>25599</v>
      </c>
      <c r="C176" s="512" t="s">
        <v>25317</v>
      </c>
      <c r="D176" s="508">
        <v>333.32</v>
      </c>
      <c r="E176" s="508">
        <v>333.32</v>
      </c>
    </row>
    <row r="177" spans="1:5" s="343" customFormat="1">
      <c r="A177" s="507" t="s">
        <v>25600</v>
      </c>
      <c r="B177" s="512" t="s">
        <v>25601</v>
      </c>
      <c r="C177" s="512" t="s">
        <v>25317</v>
      </c>
      <c r="D177" s="508">
        <v>153.84</v>
      </c>
      <c r="E177" s="508">
        <v>153.84</v>
      </c>
    </row>
    <row r="178" spans="1:5" s="343" customFormat="1">
      <c r="A178" s="507" t="s">
        <v>25602</v>
      </c>
      <c r="B178" s="512" t="s">
        <v>25421</v>
      </c>
      <c r="C178" s="512" t="s">
        <v>25314</v>
      </c>
      <c r="D178" s="508">
        <v>683.74</v>
      </c>
      <c r="E178" s="508">
        <v>683.74</v>
      </c>
    </row>
    <row r="179" spans="1:5" s="343" customFormat="1">
      <c r="A179" s="507" t="s">
        <v>25603</v>
      </c>
      <c r="B179" s="512" t="s">
        <v>25423</v>
      </c>
      <c r="C179" s="512" t="s">
        <v>25314</v>
      </c>
      <c r="D179" s="508">
        <v>683.74</v>
      </c>
      <c r="E179" s="508">
        <v>683.74</v>
      </c>
    </row>
    <row r="180" spans="1:5" s="343" customFormat="1">
      <c r="A180" s="507" t="s">
        <v>25604</v>
      </c>
      <c r="B180" s="512" t="s">
        <v>25425</v>
      </c>
      <c r="C180" s="512" t="s">
        <v>25314</v>
      </c>
      <c r="D180" s="508">
        <v>683.74</v>
      </c>
      <c r="E180" s="508">
        <v>683.74</v>
      </c>
    </row>
    <row r="181" spans="1:5" s="343" customFormat="1">
      <c r="A181" s="507" t="s">
        <v>25605</v>
      </c>
      <c r="B181" s="512" t="s">
        <v>25606</v>
      </c>
      <c r="C181" s="512" t="s">
        <v>25314</v>
      </c>
      <c r="D181" s="508">
        <v>683.74</v>
      </c>
      <c r="E181" s="508">
        <v>683.74</v>
      </c>
    </row>
    <row r="182" spans="1:5" s="343" customFormat="1">
      <c r="A182" s="507" t="s">
        <v>25607</v>
      </c>
      <c r="B182" s="512" t="s">
        <v>25608</v>
      </c>
      <c r="C182" s="512" t="s">
        <v>25278</v>
      </c>
      <c r="D182" s="508">
        <v>156.99</v>
      </c>
      <c r="E182" s="508">
        <v>156.99</v>
      </c>
    </row>
    <row r="183" spans="1:5" s="343" customFormat="1">
      <c r="A183" s="507" t="s">
        <v>25609</v>
      </c>
      <c r="B183" s="512" t="s">
        <v>25610</v>
      </c>
      <c r="C183" s="512" t="s">
        <v>25278</v>
      </c>
      <c r="D183" s="508">
        <v>187.45</v>
      </c>
      <c r="E183" s="508">
        <v>187.45</v>
      </c>
    </row>
    <row r="184" spans="1:5" s="343" customFormat="1">
      <c r="A184" s="507" t="s">
        <v>25611</v>
      </c>
      <c r="B184" s="512" t="s">
        <v>25612</v>
      </c>
      <c r="C184" s="512" t="s">
        <v>25278</v>
      </c>
      <c r="D184" s="508">
        <v>241.27</v>
      </c>
      <c r="E184" s="508">
        <v>241.27</v>
      </c>
    </row>
    <row r="185" spans="1:5" s="343" customFormat="1" ht="22.5">
      <c r="A185" s="507" t="s">
        <v>25613</v>
      </c>
      <c r="B185" s="512" t="s">
        <v>25614</v>
      </c>
      <c r="C185" s="512" t="s">
        <v>25278</v>
      </c>
      <c r="D185" s="508">
        <v>36.880000000000003</v>
      </c>
      <c r="E185" s="508">
        <v>36.880000000000003</v>
      </c>
    </row>
    <row r="186" spans="1:5" s="343" customFormat="1">
      <c r="A186" s="507" t="s">
        <v>25615</v>
      </c>
      <c r="B186" s="512" t="s">
        <v>25616</v>
      </c>
      <c r="C186" s="512" t="s">
        <v>25317</v>
      </c>
      <c r="D186" s="508">
        <v>54.58</v>
      </c>
      <c r="E186" s="508">
        <v>54.58</v>
      </c>
    </row>
    <row r="187" spans="1:5" s="343" customFormat="1">
      <c r="A187" s="507" t="s">
        <v>25617</v>
      </c>
      <c r="B187" s="512" t="s">
        <v>25618</v>
      </c>
      <c r="C187" s="512" t="s">
        <v>25278</v>
      </c>
      <c r="D187" s="508">
        <v>5.6</v>
      </c>
      <c r="E187" s="508">
        <v>5.6</v>
      </c>
    </row>
    <row r="188" spans="1:5" s="343" customFormat="1" ht="22.5">
      <c r="A188" s="507" t="s">
        <v>25619</v>
      </c>
      <c r="B188" s="512" t="s">
        <v>25620</v>
      </c>
      <c r="C188" s="512" t="s">
        <v>25361</v>
      </c>
      <c r="D188" s="508">
        <v>109.99</v>
      </c>
      <c r="E188" s="508">
        <v>109.99</v>
      </c>
    </row>
    <row r="189" spans="1:5" s="343" customFormat="1" ht="22.5">
      <c r="A189" s="507" t="s">
        <v>25621</v>
      </c>
      <c r="B189" s="512" t="s">
        <v>25622</v>
      </c>
      <c r="C189" s="512" t="s">
        <v>25361</v>
      </c>
      <c r="D189" s="508">
        <v>131.69999999999999</v>
      </c>
      <c r="E189" s="508">
        <v>131.69999999999999</v>
      </c>
    </row>
    <row r="190" spans="1:5" s="343" customFormat="1" ht="22.5">
      <c r="A190" s="507" t="s">
        <v>25623</v>
      </c>
      <c r="B190" s="513" t="s">
        <v>31760</v>
      </c>
      <c r="C190" s="512" t="s">
        <v>25361</v>
      </c>
      <c r="D190" s="508">
        <v>204.85</v>
      </c>
      <c r="E190" s="508">
        <v>204.85</v>
      </c>
    </row>
    <row r="191" spans="1:5" s="343" customFormat="1" ht="111">
      <c r="A191" s="514" t="s">
        <v>31753</v>
      </c>
      <c r="B191" s="514"/>
      <c r="C191" s="514"/>
      <c r="D191" s="514"/>
      <c r="E191" s="514"/>
    </row>
    <row r="192" spans="1:5" s="343" customFormat="1" ht="22.5">
      <c r="A192" s="511" t="s">
        <v>25362</v>
      </c>
      <c r="B192" s="511"/>
      <c r="C192" s="511"/>
      <c r="D192" s="511"/>
      <c r="E192" s="511"/>
    </row>
    <row r="193" spans="1:5" s="343" customFormat="1" ht="22.5">
      <c r="A193" s="507" t="s">
        <v>25624</v>
      </c>
      <c r="B193" s="512" t="s">
        <v>25625</v>
      </c>
      <c r="C193" s="512" t="s">
        <v>25361</v>
      </c>
      <c r="D193" s="508">
        <v>245.65</v>
      </c>
      <c r="E193" s="508">
        <v>245.65</v>
      </c>
    </row>
    <row r="194" spans="1:5" s="343" customFormat="1" ht="22.5">
      <c r="A194" s="507" t="s">
        <v>25626</v>
      </c>
      <c r="B194" s="512" t="s">
        <v>25627</v>
      </c>
      <c r="C194" s="512" t="s">
        <v>25361</v>
      </c>
      <c r="D194" s="508">
        <v>285.26</v>
      </c>
      <c r="E194" s="508">
        <v>285.26</v>
      </c>
    </row>
    <row r="195" spans="1:5" s="343" customFormat="1" ht="22.5">
      <c r="A195" s="507" t="s">
        <v>25628</v>
      </c>
      <c r="B195" s="512" t="s">
        <v>25629</v>
      </c>
      <c r="C195" s="512" t="s">
        <v>25361</v>
      </c>
      <c r="D195" s="508">
        <v>317.83</v>
      </c>
      <c r="E195" s="508">
        <v>317.83</v>
      </c>
    </row>
    <row r="196" spans="1:5" s="343" customFormat="1" ht="22.5">
      <c r="A196" s="507" t="s">
        <v>25630</v>
      </c>
      <c r="B196" s="512" t="s">
        <v>25631</v>
      </c>
      <c r="C196" s="512" t="s">
        <v>25361</v>
      </c>
      <c r="D196" s="508">
        <v>285.77</v>
      </c>
      <c r="E196" s="508">
        <v>285.77</v>
      </c>
    </row>
    <row r="197" spans="1:5" s="343" customFormat="1" ht="22.5">
      <c r="A197" s="507" t="s">
        <v>25632</v>
      </c>
      <c r="B197" s="512" t="s">
        <v>25633</v>
      </c>
      <c r="C197" s="512" t="s">
        <v>25361</v>
      </c>
      <c r="D197" s="508">
        <v>312.01</v>
      </c>
      <c r="E197" s="508">
        <v>312.01</v>
      </c>
    </row>
    <row r="198" spans="1:5" s="343" customFormat="1" ht="22.5">
      <c r="A198" s="507" t="s">
        <v>25634</v>
      </c>
      <c r="B198" s="512" t="s">
        <v>25635</v>
      </c>
      <c r="C198" s="512" t="s">
        <v>25361</v>
      </c>
      <c r="D198" s="508">
        <v>499.15</v>
      </c>
      <c r="E198" s="508">
        <v>499.15</v>
      </c>
    </row>
    <row r="199" spans="1:5" s="343" customFormat="1" ht="22.5">
      <c r="A199" s="507" t="s">
        <v>25636</v>
      </c>
      <c r="B199" s="512" t="s">
        <v>25637</v>
      </c>
      <c r="C199" s="512" t="s">
        <v>25361</v>
      </c>
      <c r="D199" s="508">
        <v>616.77</v>
      </c>
      <c r="E199" s="508">
        <v>616.77</v>
      </c>
    </row>
    <row r="200" spans="1:5" s="343" customFormat="1">
      <c r="A200" s="507" t="s">
        <v>25638</v>
      </c>
      <c r="B200" s="512" t="s">
        <v>25542</v>
      </c>
      <c r="C200" s="512" t="s">
        <v>25314</v>
      </c>
      <c r="D200" s="508">
        <v>683.74</v>
      </c>
      <c r="E200" s="508">
        <v>683.74</v>
      </c>
    </row>
    <row r="201" spans="1:5" s="343" customFormat="1">
      <c r="A201" s="507" t="s">
        <v>25639</v>
      </c>
      <c r="B201" s="512" t="s">
        <v>25544</v>
      </c>
      <c r="C201" s="512" t="s">
        <v>25452</v>
      </c>
      <c r="D201" s="508">
        <v>15.78</v>
      </c>
      <c r="E201" s="508">
        <v>15.78</v>
      </c>
    </row>
    <row r="202" spans="1:5" s="343" customFormat="1">
      <c r="A202" s="507" t="s">
        <v>25640</v>
      </c>
      <c r="B202" s="512" t="s">
        <v>25454</v>
      </c>
      <c r="C202" s="512" t="s">
        <v>25452</v>
      </c>
      <c r="D202" s="508">
        <v>16.53</v>
      </c>
      <c r="E202" s="508">
        <v>16.53</v>
      </c>
    </row>
    <row r="203" spans="1:5" s="343" customFormat="1">
      <c r="A203" s="507" t="s">
        <v>25641</v>
      </c>
      <c r="B203" s="512" t="s">
        <v>25549</v>
      </c>
      <c r="C203" s="512" t="s">
        <v>25452</v>
      </c>
      <c r="D203" s="508">
        <v>12.67</v>
      </c>
      <c r="E203" s="508">
        <v>12.67</v>
      </c>
    </row>
    <row r="204" spans="1:5" s="343" customFormat="1" ht="22.5">
      <c r="A204" s="507" t="s">
        <v>25642</v>
      </c>
      <c r="B204" s="512" t="s">
        <v>25643</v>
      </c>
      <c r="C204" s="512" t="s">
        <v>25452</v>
      </c>
      <c r="D204" s="508">
        <v>42.44</v>
      </c>
      <c r="E204" s="508">
        <v>42.44</v>
      </c>
    </row>
    <row r="205" spans="1:5" s="343" customFormat="1" ht="33.75">
      <c r="A205" s="509" t="s">
        <v>25644</v>
      </c>
      <c r="B205" s="512" t="s">
        <v>25551</v>
      </c>
      <c r="C205" s="515" t="s">
        <v>25278</v>
      </c>
      <c r="D205" s="510">
        <v>18.309999999999999</v>
      </c>
      <c r="E205" s="510">
        <v>18.309999999999999</v>
      </c>
    </row>
    <row r="206" spans="1:5" s="343" customFormat="1" ht="33.75">
      <c r="A206" s="509" t="s">
        <v>25645</v>
      </c>
      <c r="B206" s="512" t="s">
        <v>25553</v>
      </c>
      <c r="C206" s="515" t="s">
        <v>25278</v>
      </c>
      <c r="D206" s="510">
        <v>24.26</v>
      </c>
      <c r="E206" s="510">
        <v>24.26</v>
      </c>
    </row>
    <row r="207" spans="1:5" s="343" customFormat="1" ht="33.75">
      <c r="A207" s="509" t="s">
        <v>25646</v>
      </c>
      <c r="B207" s="512" t="s">
        <v>25555</v>
      </c>
      <c r="C207" s="515" t="s">
        <v>25278</v>
      </c>
      <c r="D207" s="510">
        <v>35.26</v>
      </c>
      <c r="E207" s="510">
        <v>35.26</v>
      </c>
    </row>
    <row r="208" spans="1:5" s="343" customFormat="1">
      <c r="A208" s="507" t="s">
        <v>25647</v>
      </c>
      <c r="B208" s="512" t="s">
        <v>25648</v>
      </c>
      <c r="C208" s="512" t="s">
        <v>25452</v>
      </c>
      <c r="D208" s="508">
        <v>80.930000000000007</v>
      </c>
      <c r="E208" s="508">
        <v>80.930000000000007</v>
      </c>
    </row>
    <row r="209" spans="1:5" s="343" customFormat="1" ht="33.75">
      <c r="A209" s="509" t="s">
        <v>25649</v>
      </c>
      <c r="B209" s="512" t="s">
        <v>25557</v>
      </c>
      <c r="C209" s="515" t="s">
        <v>25278</v>
      </c>
      <c r="D209" s="510">
        <v>58.14</v>
      </c>
      <c r="E209" s="510">
        <v>58.14</v>
      </c>
    </row>
    <row r="210" spans="1:5" s="343" customFormat="1">
      <c r="A210" s="507" t="s">
        <v>25650</v>
      </c>
      <c r="B210" s="512" t="s">
        <v>25651</v>
      </c>
      <c r="C210" s="512" t="s">
        <v>25652</v>
      </c>
      <c r="D210" s="508">
        <v>154.94</v>
      </c>
      <c r="E210" s="508">
        <v>154.94</v>
      </c>
    </row>
    <row r="211" spans="1:5" s="343" customFormat="1" ht="22.5">
      <c r="A211" s="507" t="s">
        <v>25653</v>
      </c>
      <c r="B211" s="512" t="s">
        <v>25654</v>
      </c>
      <c r="C211" s="512" t="s">
        <v>25281</v>
      </c>
      <c r="D211" s="508">
        <v>118.79</v>
      </c>
      <c r="E211" s="508">
        <v>118.79</v>
      </c>
    </row>
    <row r="212" spans="1:5" s="343" customFormat="1" ht="22.5">
      <c r="A212" s="507" t="s">
        <v>25655</v>
      </c>
      <c r="B212" s="512" t="s">
        <v>25656</v>
      </c>
      <c r="C212" s="512" t="s">
        <v>25281</v>
      </c>
      <c r="D212" s="508">
        <v>143.24</v>
      </c>
      <c r="E212" s="508">
        <v>143.24</v>
      </c>
    </row>
    <row r="213" spans="1:5" s="343" customFormat="1" ht="22.5">
      <c r="A213" s="507" t="s">
        <v>25657</v>
      </c>
      <c r="B213" s="512" t="s">
        <v>25658</v>
      </c>
      <c r="C213" s="512" t="s">
        <v>25281</v>
      </c>
      <c r="D213" s="508">
        <v>168.87</v>
      </c>
      <c r="E213" s="508">
        <v>168.87</v>
      </c>
    </row>
    <row r="214" spans="1:5" s="343" customFormat="1" ht="22.5">
      <c r="A214" s="507" t="s">
        <v>25659</v>
      </c>
      <c r="B214" s="512" t="s">
        <v>25660</v>
      </c>
      <c r="C214" s="512" t="s">
        <v>25281</v>
      </c>
      <c r="D214" s="508">
        <v>246.45</v>
      </c>
      <c r="E214" s="508">
        <v>246.45</v>
      </c>
    </row>
    <row r="215" spans="1:5" s="343" customFormat="1" ht="22.5">
      <c r="A215" s="507" t="s">
        <v>25661</v>
      </c>
      <c r="B215" s="512" t="s">
        <v>25662</v>
      </c>
      <c r="C215" s="512" t="s">
        <v>25281</v>
      </c>
      <c r="D215" s="508">
        <v>391.01</v>
      </c>
      <c r="E215" s="508">
        <v>391.01</v>
      </c>
    </row>
    <row r="216" spans="1:5" s="343" customFormat="1">
      <c r="A216" s="507" t="s">
        <v>25663</v>
      </c>
      <c r="B216" s="512" t="s">
        <v>25559</v>
      </c>
      <c r="C216" s="512" t="s">
        <v>25314</v>
      </c>
      <c r="D216" s="508">
        <v>683.74</v>
      </c>
      <c r="E216" s="508">
        <v>683.74</v>
      </c>
    </row>
    <row r="217" spans="1:5" s="343" customFormat="1">
      <c r="A217" s="507" t="s">
        <v>25664</v>
      </c>
      <c r="B217" s="512" t="s">
        <v>25665</v>
      </c>
      <c r="C217" s="512" t="s">
        <v>25278</v>
      </c>
      <c r="D217" s="508">
        <v>221.67</v>
      </c>
      <c r="E217" s="508">
        <v>221.67</v>
      </c>
    </row>
    <row r="218" spans="1:5" s="343" customFormat="1">
      <c r="A218" s="507" t="s">
        <v>25666</v>
      </c>
      <c r="B218" s="512" t="s">
        <v>25667</v>
      </c>
      <c r="C218" s="512" t="s">
        <v>25278</v>
      </c>
      <c r="D218" s="508">
        <v>221.52</v>
      </c>
      <c r="E218" s="508">
        <v>221.52</v>
      </c>
    </row>
    <row r="219" spans="1:5" s="343" customFormat="1">
      <c r="A219" s="507" t="s">
        <v>25668</v>
      </c>
      <c r="B219" s="512" t="s">
        <v>25669</v>
      </c>
      <c r="C219" s="512" t="s">
        <v>25278</v>
      </c>
      <c r="D219" s="508">
        <v>242.39</v>
      </c>
      <c r="E219" s="508">
        <v>242.39</v>
      </c>
    </row>
    <row r="220" spans="1:5" s="343" customFormat="1">
      <c r="A220" s="507" t="s">
        <v>25670</v>
      </c>
      <c r="B220" s="512" t="s">
        <v>25671</v>
      </c>
      <c r="C220" s="512" t="s">
        <v>25278</v>
      </c>
      <c r="D220" s="508">
        <v>252.42</v>
      </c>
      <c r="E220" s="508">
        <v>252.42</v>
      </c>
    </row>
    <row r="221" spans="1:5" s="343" customFormat="1">
      <c r="A221" s="507" t="s">
        <v>25672</v>
      </c>
      <c r="B221" s="512" t="s">
        <v>25673</v>
      </c>
      <c r="C221" s="512" t="s">
        <v>25278</v>
      </c>
      <c r="D221" s="508">
        <v>248.57</v>
      </c>
      <c r="E221" s="508">
        <v>248.57</v>
      </c>
    </row>
    <row r="222" spans="1:5" s="343" customFormat="1">
      <c r="A222" s="507" t="s">
        <v>25674</v>
      </c>
      <c r="B222" s="512" t="s">
        <v>25675</v>
      </c>
      <c r="C222" s="512" t="s">
        <v>25278</v>
      </c>
      <c r="D222" s="508">
        <v>265.52999999999997</v>
      </c>
      <c r="E222" s="508">
        <v>265.52999999999997</v>
      </c>
    </row>
    <row r="223" spans="1:5" s="343" customFormat="1">
      <c r="A223" s="507" t="s">
        <v>25676</v>
      </c>
      <c r="B223" s="512" t="s">
        <v>25677</v>
      </c>
      <c r="C223" s="512" t="s">
        <v>25278</v>
      </c>
      <c r="D223" s="508">
        <v>265.41000000000003</v>
      </c>
      <c r="E223" s="508">
        <v>265.41000000000003</v>
      </c>
    </row>
    <row r="224" spans="1:5" s="343" customFormat="1">
      <c r="A224" s="507" t="s">
        <v>25678</v>
      </c>
      <c r="B224" s="512" t="s">
        <v>25679</v>
      </c>
      <c r="C224" s="512" t="s">
        <v>25278</v>
      </c>
      <c r="D224" s="508">
        <v>262.58999999999997</v>
      </c>
      <c r="E224" s="508">
        <v>262.58999999999997</v>
      </c>
    </row>
    <row r="225" spans="1:5" s="343" customFormat="1" ht="111">
      <c r="A225" s="514" t="s">
        <v>31753</v>
      </c>
      <c r="B225" s="514"/>
      <c r="C225" s="514"/>
      <c r="D225" s="514"/>
      <c r="E225" s="514"/>
    </row>
    <row r="226" spans="1:5" s="343" customFormat="1" ht="22.5">
      <c r="A226" s="511" t="s">
        <v>25362</v>
      </c>
      <c r="B226" s="511"/>
      <c r="C226" s="511"/>
      <c r="D226" s="511"/>
      <c r="E226" s="511"/>
    </row>
    <row r="227" spans="1:5" s="343" customFormat="1">
      <c r="A227" s="507" t="s">
        <v>25680</v>
      </c>
      <c r="B227" s="512" t="s">
        <v>25681</v>
      </c>
      <c r="C227" s="512" t="s">
        <v>25317</v>
      </c>
      <c r="D227" s="508">
        <v>673.24</v>
      </c>
      <c r="E227" s="508">
        <v>673.24</v>
      </c>
    </row>
    <row r="228" spans="1:5" s="343" customFormat="1">
      <c r="A228" s="507" t="s">
        <v>25682</v>
      </c>
      <c r="B228" s="512" t="s">
        <v>25683</v>
      </c>
      <c r="C228" s="512" t="s">
        <v>25278</v>
      </c>
      <c r="D228" s="508">
        <v>269.10000000000002</v>
      </c>
      <c r="E228" s="508">
        <v>269.10000000000002</v>
      </c>
    </row>
    <row r="229" spans="1:5" s="343" customFormat="1">
      <c r="A229" s="507" t="s">
        <v>25684</v>
      </c>
      <c r="B229" s="512" t="s">
        <v>25685</v>
      </c>
      <c r="C229" s="512" t="s">
        <v>25317</v>
      </c>
      <c r="D229" s="508">
        <v>697.85</v>
      </c>
      <c r="E229" s="508">
        <v>697.85</v>
      </c>
    </row>
    <row r="230" spans="1:5" s="343" customFormat="1">
      <c r="A230" s="507" t="s">
        <v>25686</v>
      </c>
      <c r="B230" s="512" t="s">
        <v>25687</v>
      </c>
      <c r="C230" s="512" t="s">
        <v>25278</v>
      </c>
      <c r="D230" s="508">
        <v>279.39999999999998</v>
      </c>
      <c r="E230" s="508">
        <v>279.39999999999998</v>
      </c>
    </row>
    <row r="231" spans="1:5" s="343" customFormat="1">
      <c r="A231" s="507" t="s">
        <v>25688</v>
      </c>
      <c r="B231" s="512" t="s">
        <v>25689</v>
      </c>
      <c r="C231" s="512" t="s">
        <v>25278</v>
      </c>
      <c r="D231" s="508">
        <v>188.63</v>
      </c>
      <c r="E231" s="508">
        <v>188.63</v>
      </c>
    </row>
    <row r="232" spans="1:5" s="343" customFormat="1">
      <c r="A232" s="507" t="s">
        <v>25690</v>
      </c>
      <c r="B232" s="512" t="s">
        <v>25691</v>
      </c>
      <c r="C232" s="512" t="s">
        <v>25278</v>
      </c>
      <c r="D232" s="508">
        <v>222.56</v>
      </c>
      <c r="E232" s="508">
        <v>222.56</v>
      </c>
    </row>
    <row r="233" spans="1:5" s="343" customFormat="1">
      <c r="A233" s="507" t="s">
        <v>25692</v>
      </c>
      <c r="B233" s="512" t="s">
        <v>25565</v>
      </c>
      <c r="C233" s="512" t="s">
        <v>25317</v>
      </c>
      <c r="D233" s="508">
        <v>731.41</v>
      </c>
      <c r="E233" s="508">
        <v>731.41</v>
      </c>
    </row>
    <row r="234" spans="1:5" s="343" customFormat="1">
      <c r="A234" s="507" t="s">
        <v>25693</v>
      </c>
      <c r="B234" s="512" t="s">
        <v>25694</v>
      </c>
      <c r="C234" s="512" t="s">
        <v>25278</v>
      </c>
      <c r="D234" s="508">
        <v>228.05</v>
      </c>
      <c r="E234" s="508">
        <v>228.05</v>
      </c>
    </row>
    <row r="235" spans="1:5" s="343" customFormat="1">
      <c r="A235" s="507" t="s">
        <v>25695</v>
      </c>
      <c r="B235" s="512" t="s">
        <v>25696</v>
      </c>
      <c r="C235" s="512" t="s">
        <v>25317</v>
      </c>
      <c r="D235" s="508">
        <v>719.46</v>
      </c>
      <c r="E235" s="508">
        <v>719.46</v>
      </c>
    </row>
    <row r="236" spans="1:5" s="343" customFormat="1">
      <c r="A236" s="507" t="s">
        <v>25697</v>
      </c>
      <c r="B236" s="512" t="s">
        <v>25698</v>
      </c>
      <c r="C236" s="512" t="s">
        <v>25317</v>
      </c>
      <c r="D236" s="508">
        <v>745.79</v>
      </c>
      <c r="E236" s="508">
        <v>745.79</v>
      </c>
    </row>
    <row r="237" spans="1:5" s="343" customFormat="1">
      <c r="A237" s="507" t="s">
        <v>25699</v>
      </c>
      <c r="B237" s="512" t="s">
        <v>25700</v>
      </c>
      <c r="C237" s="512" t="s">
        <v>25278</v>
      </c>
      <c r="D237" s="508">
        <v>251.81</v>
      </c>
      <c r="E237" s="508">
        <v>251.81</v>
      </c>
    </row>
    <row r="238" spans="1:5" s="343" customFormat="1">
      <c r="A238" s="507" t="s">
        <v>25701</v>
      </c>
      <c r="B238" s="512" t="s">
        <v>25702</v>
      </c>
      <c r="C238" s="512" t="s">
        <v>25278</v>
      </c>
      <c r="D238" s="508">
        <v>285.49</v>
      </c>
      <c r="E238" s="508">
        <v>285.49</v>
      </c>
    </row>
    <row r="239" spans="1:5" s="343" customFormat="1">
      <c r="A239" s="507" t="s">
        <v>25703</v>
      </c>
      <c r="B239" s="512" t="s">
        <v>25704</v>
      </c>
      <c r="C239" s="512" t="s">
        <v>25278</v>
      </c>
      <c r="D239" s="508">
        <v>287.32</v>
      </c>
      <c r="E239" s="508">
        <v>287.32</v>
      </c>
    </row>
    <row r="240" spans="1:5" s="343" customFormat="1">
      <c r="A240" s="507" t="s">
        <v>25705</v>
      </c>
      <c r="B240" s="512" t="s">
        <v>25571</v>
      </c>
      <c r="C240" s="512" t="s">
        <v>25317</v>
      </c>
      <c r="D240" s="508">
        <v>775.74</v>
      </c>
      <c r="E240" s="508">
        <v>775.74</v>
      </c>
    </row>
    <row r="241" spans="1:5" s="343" customFormat="1">
      <c r="A241" s="507" t="s">
        <v>25706</v>
      </c>
      <c r="B241" s="512" t="s">
        <v>25707</v>
      </c>
      <c r="C241" s="512" t="s">
        <v>25278</v>
      </c>
      <c r="D241" s="508">
        <v>309.12</v>
      </c>
      <c r="E241" s="508">
        <v>309.12</v>
      </c>
    </row>
    <row r="242" spans="1:5" s="343" customFormat="1">
      <c r="A242" s="507" t="s">
        <v>25708</v>
      </c>
      <c r="B242" s="512" t="s">
        <v>25709</v>
      </c>
      <c r="C242" s="512" t="s">
        <v>25278</v>
      </c>
      <c r="D242" s="508">
        <v>325.07</v>
      </c>
      <c r="E242" s="508">
        <v>325.07</v>
      </c>
    </row>
    <row r="243" spans="1:5" s="343" customFormat="1">
      <c r="A243" s="507" t="s">
        <v>25710</v>
      </c>
      <c r="B243" s="512" t="s">
        <v>25711</v>
      </c>
      <c r="C243" s="512" t="s">
        <v>25278</v>
      </c>
      <c r="D243" s="508">
        <v>424.7</v>
      </c>
      <c r="E243" s="508">
        <v>424.7</v>
      </c>
    </row>
    <row r="244" spans="1:5" s="343" customFormat="1">
      <c r="A244" s="507" t="s">
        <v>25712</v>
      </c>
      <c r="B244" s="512" t="s">
        <v>25713</v>
      </c>
      <c r="C244" s="512" t="s">
        <v>25278</v>
      </c>
      <c r="D244" s="508">
        <v>395.51</v>
      </c>
      <c r="E244" s="508">
        <v>395.51</v>
      </c>
    </row>
    <row r="245" spans="1:5" s="343" customFormat="1">
      <c r="A245" s="507" t="s">
        <v>25714</v>
      </c>
      <c r="B245" s="512" t="s">
        <v>25715</v>
      </c>
      <c r="C245" s="512" t="s">
        <v>25278</v>
      </c>
      <c r="D245" s="508">
        <v>424.7</v>
      </c>
      <c r="E245" s="508">
        <v>424.7</v>
      </c>
    </row>
    <row r="246" spans="1:5" s="343" customFormat="1">
      <c r="A246" s="507" t="s">
        <v>25716</v>
      </c>
      <c r="B246" s="512" t="s">
        <v>25717</v>
      </c>
      <c r="C246" s="512" t="s">
        <v>25278</v>
      </c>
      <c r="D246" s="508">
        <v>453.29</v>
      </c>
      <c r="E246" s="508">
        <v>453.29</v>
      </c>
    </row>
    <row r="247" spans="1:5" s="343" customFormat="1">
      <c r="A247" s="507" t="s">
        <v>25718</v>
      </c>
      <c r="B247" s="512" t="s">
        <v>25719</v>
      </c>
      <c r="C247" s="512" t="s">
        <v>25278</v>
      </c>
      <c r="D247" s="508">
        <v>453.04</v>
      </c>
      <c r="E247" s="508">
        <v>453.04</v>
      </c>
    </row>
    <row r="248" spans="1:5" s="343" customFormat="1">
      <c r="A248" s="507" t="s">
        <v>25720</v>
      </c>
      <c r="B248" s="512" t="s">
        <v>25721</v>
      </c>
      <c r="C248" s="512" t="s">
        <v>25278</v>
      </c>
      <c r="D248" s="508">
        <v>267.5</v>
      </c>
      <c r="E248" s="508">
        <v>267.5</v>
      </c>
    </row>
    <row r="249" spans="1:5" s="343" customFormat="1">
      <c r="A249" s="507" t="s">
        <v>25722</v>
      </c>
      <c r="B249" s="512" t="s">
        <v>25723</v>
      </c>
      <c r="C249" s="512" t="s">
        <v>25278</v>
      </c>
      <c r="D249" s="508">
        <v>298.49</v>
      </c>
      <c r="E249" s="508">
        <v>298.49</v>
      </c>
    </row>
    <row r="250" spans="1:5" s="343" customFormat="1">
      <c r="A250" s="507" t="s">
        <v>25724</v>
      </c>
      <c r="B250" s="512" t="s">
        <v>25725</v>
      </c>
      <c r="C250" s="512" t="s">
        <v>25278</v>
      </c>
      <c r="D250" s="508">
        <v>313.93</v>
      </c>
      <c r="E250" s="508">
        <v>313.93</v>
      </c>
    </row>
    <row r="251" spans="1:5" s="343" customFormat="1">
      <c r="A251" s="507" t="s">
        <v>25726</v>
      </c>
      <c r="B251" s="512" t="s">
        <v>25727</v>
      </c>
      <c r="C251" s="512" t="s">
        <v>25278</v>
      </c>
      <c r="D251" s="508">
        <v>338.46</v>
      </c>
      <c r="E251" s="508">
        <v>338.46</v>
      </c>
    </row>
    <row r="252" spans="1:5" s="343" customFormat="1">
      <c r="A252" s="507" t="s">
        <v>25728</v>
      </c>
      <c r="B252" s="512" t="s">
        <v>25729</v>
      </c>
      <c r="C252" s="512" t="s">
        <v>25317</v>
      </c>
      <c r="D252" s="508">
        <v>538.25</v>
      </c>
      <c r="E252" s="508">
        <v>538.25</v>
      </c>
    </row>
    <row r="253" spans="1:5" s="343" customFormat="1">
      <c r="A253" s="507" t="s">
        <v>25730</v>
      </c>
      <c r="B253" s="512" t="s">
        <v>25731</v>
      </c>
      <c r="C253" s="512" t="s">
        <v>25317</v>
      </c>
      <c r="D253" s="508">
        <v>1170.1500000000001</v>
      </c>
      <c r="E253" s="508">
        <v>1170.1500000000001</v>
      </c>
    </row>
    <row r="254" spans="1:5" s="343" customFormat="1">
      <c r="A254" s="507" t="s">
        <v>25732</v>
      </c>
      <c r="B254" s="512" t="s">
        <v>25733</v>
      </c>
      <c r="C254" s="512" t="s">
        <v>25278</v>
      </c>
      <c r="D254" s="508">
        <v>351.42</v>
      </c>
      <c r="E254" s="508">
        <v>351.42</v>
      </c>
    </row>
    <row r="255" spans="1:5" s="343" customFormat="1">
      <c r="A255" s="507" t="s">
        <v>25734</v>
      </c>
      <c r="B255" s="512" t="s">
        <v>25735</v>
      </c>
      <c r="C255" s="512" t="s">
        <v>25278</v>
      </c>
      <c r="D255" s="508">
        <v>369.81</v>
      </c>
      <c r="E255" s="508">
        <v>369.81</v>
      </c>
    </row>
    <row r="256" spans="1:5" s="343" customFormat="1">
      <c r="A256" s="507" t="s">
        <v>25736</v>
      </c>
      <c r="B256" s="512" t="s">
        <v>25737</v>
      </c>
      <c r="C256" s="512" t="s">
        <v>25278</v>
      </c>
      <c r="D256" s="508">
        <v>386.26</v>
      </c>
      <c r="E256" s="508">
        <v>386.26</v>
      </c>
    </row>
    <row r="257" spans="1:5" s="343" customFormat="1">
      <c r="A257" s="507" t="s">
        <v>25738</v>
      </c>
      <c r="B257" s="512" t="s">
        <v>25739</v>
      </c>
      <c r="C257" s="512" t="s">
        <v>25278</v>
      </c>
      <c r="D257" s="508">
        <v>409.3</v>
      </c>
      <c r="E257" s="508">
        <v>409.3</v>
      </c>
    </row>
    <row r="258" spans="1:5" s="343" customFormat="1">
      <c r="A258" s="507" t="s">
        <v>25740</v>
      </c>
      <c r="B258" s="512" t="s">
        <v>25741</v>
      </c>
      <c r="C258" s="512" t="s">
        <v>25361</v>
      </c>
      <c r="D258" s="508">
        <v>103.15</v>
      </c>
      <c r="E258" s="508">
        <v>103.15</v>
      </c>
    </row>
    <row r="259" spans="1:5" s="343" customFormat="1">
      <c r="A259" s="507" t="s">
        <v>25742</v>
      </c>
      <c r="B259" s="512" t="s">
        <v>25743</v>
      </c>
      <c r="C259" s="512" t="s">
        <v>25278</v>
      </c>
      <c r="D259" s="508">
        <v>271.19</v>
      </c>
      <c r="E259" s="508">
        <v>271.19</v>
      </c>
    </row>
    <row r="260" spans="1:5" s="343" customFormat="1">
      <c r="A260" s="507" t="s">
        <v>25744</v>
      </c>
      <c r="B260" s="512" t="s">
        <v>25745</v>
      </c>
      <c r="C260" s="512" t="s">
        <v>25278</v>
      </c>
      <c r="D260" s="508">
        <v>324.74</v>
      </c>
      <c r="E260" s="508">
        <v>324.74</v>
      </c>
    </row>
    <row r="261" spans="1:5" s="343" customFormat="1">
      <c r="A261" s="507" t="s">
        <v>25746</v>
      </c>
      <c r="B261" s="512" t="s">
        <v>25747</v>
      </c>
      <c r="C261" s="512" t="s">
        <v>25278</v>
      </c>
      <c r="D261" s="508">
        <v>305.92</v>
      </c>
      <c r="E261" s="508">
        <v>305.92</v>
      </c>
    </row>
    <row r="262" spans="1:5" s="343" customFormat="1">
      <c r="A262" s="507" t="s">
        <v>25748</v>
      </c>
      <c r="B262" s="512" t="s">
        <v>25749</v>
      </c>
      <c r="C262" s="512" t="s">
        <v>25278</v>
      </c>
      <c r="D262" s="508">
        <v>355.35</v>
      </c>
      <c r="E262" s="508">
        <v>355.35</v>
      </c>
    </row>
    <row r="263" spans="1:5" s="343" customFormat="1">
      <c r="A263" s="507" t="s">
        <v>25750</v>
      </c>
      <c r="B263" s="512" t="s">
        <v>25751</v>
      </c>
      <c r="C263" s="512" t="s">
        <v>25278</v>
      </c>
      <c r="D263" s="508">
        <v>339.7</v>
      </c>
      <c r="E263" s="508">
        <v>339.7</v>
      </c>
    </row>
    <row r="264" spans="1:5" s="343" customFormat="1">
      <c r="A264" s="507" t="s">
        <v>25752</v>
      </c>
      <c r="B264" s="512" t="s">
        <v>25753</v>
      </c>
      <c r="C264" s="512" t="s">
        <v>25278</v>
      </c>
      <c r="D264" s="508">
        <v>389.92</v>
      </c>
      <c r="E264" s="508">
        <v>389.92</v>
      </c>
    </row>
    <row r="265" spans="1:5" s="343" customFormat="1">
      <c r="A265" s="507" t="s">
        <v>25754</v>
      </c>
      <c r="B265" s="512" t="s">
        <v>25755</v>
      </c>
      <c r="C265" s="512" t="s">
        <v>25278</v>
      </c>
      <c r="D265" s="508">
        <v>375.34</v>
      </c>
      <c r="E265" s="508">
        <v>375.34</v>
      </c>
    </row>
    <row r="266" spans="1:5" s="343" customFormat="1">
      <c r="A266" s="507" t="s">
        <v>25756</v>
      </c>
      <c r="B266" s="512" t="s">
        <v>25757</v>
      </c>
      <c r="C266" s="512" t="s">
        <v>25278</v>
      </c>
      <c r="D266" s="508">
        <v>397.1</v>
      </c>
      <c r="E266" s="508">
        <v>397.1</v>
      </c>
    </row>
    <row r="267" spans="1:5" s="343" customFormat="1" ht="22.5">
      <c r="A267" s="507" t="s">
        <v>25758</v>
      </c>
      <c r="B267" s="512" t="s">
        <v>25759</v>
      </c>
      <c r="C267" s="512" t="s">
        <v>25317</v>
      </c>
      <c r="D267" s="508">
        <v>1238.43</v>
      </c>
      <c r="E267" s="508">
        <v>1238.43</v>
      </c>
    </row>
    <row r="268" spans="1:5" s="343" customFormat="1">
      <c r="A268" s="507" t="s">
        <v>25760</v>
      </c>
      <c r="B268" s="512" t="s">
        <v>25761</v>
      </c>
      <c r="C268" s="512" t="s">
        <v>25317</v>
      </c>
      <c r="D268" s="508">
        <v>7452.9</v>
      </c>
      <c r="E268" s="508">
        <v>7452.9</v>
      </c>
    </row>
    <row r="269" spans="1:5" s="343" customFormat="1">
      <c r="A269" s="507" t="s">
        <v>25762</v>
      </c>
      <c r="B269" s="512" t="s">
        <v>25575</v>
      </c>
      <c r="C269" s="512" t="s">
        <v>25317</v>
      </c>
      <c r="D269" s="508">
        <v>6901.65</v>
      </c>
      <c r="E269" s="508">
        <v>6901.65</v>
      </c>
    </row>
    <row r="270" spans="1:5" s="343" customFormat="1">
      <c r="A270" s="507" t="s">
        <v>25763</v>
      </c>
      <c r="B270" s="512" t="s">
        <v>25577</v>
      </c>
      <c r="C270" s="512" t="s">
        <v>25314</v>
      </c>
      <c r="D270" s="508">
        <v>683.74</v>
      </c>
      <c r="E270" s="508">
        <v>683.74</v>
      </c>
    </row>
    <row r="271" spans="1:5" s="343" customFormat="1">
      <c r="A271" s="507" t="s">
        <v>25764</v>
      </c>
      <c r="B271" s="512" t="s">
        <v>25765</v>
      </c>
      <c r="C271" s="512" t="s">
        <v>25278</v>
      </c>
      <c r="D271" s="508">
        <v>214.89</v>
      </c>
      <c r="E271" s="508">
        <v>214.89</v>
      </c>
    </row>
    <row r="272" spans="1:5" s="343" customFormat="1" ht="22.5">
      <c r="A272" s="507" t="s">
        <v>25766</v>
      </c>
      <c r="B272" s="512" t="s">
        <v>25767</v>
      </c>
      <c r="C272" s="512" t="s">
        <v>25361</v>
      </c>
      <c r="D272" s="508">
        <v>100.39</v>
      </c>
      <c r="E272" s="508">
        <v>100.39</v>
      </c>
    </row>
    <row r="273" spans="1:5" s="343" customFormat="1" ht="22.5">
      <c r="A273" s="507" t="s">
        <v>25768</v>
      </c>
      <c r="B273" s="512" t="s">
        <v>25769</v>
      </c>
      <c r="C273" s="512" t="s">
        <v>25278</v>
      </c>
      <c r="D273" s="508">
        <v>26.58</v>
      </c>
      <c r="E273" s="508">
        <v>26.58</v>
      </c>
    </row>
    <row r="274" spans="1:5" s="343" customFormat="1" ht="111">
      <c r="A274" s="514" t="s">
        <v>31753</v>
      </c>
      <c r="B274" s="514"/>
      <c r="C274" s="514"/>
      <c r="D274" s="514"/>
      <c r="E274" s="514"/>
    </row>
    <row r="275" spans="1:5" s="343" customFormat="1" ht="22.5">
      <c r="A275" s="511" t="s">
        <v>25362</v>
      </c>
      <c r="B275" s="511"/>
      <c r="C275" s="511"/>
      <c r="D275" s="511"/>
      <c r="E275" s="511"/>
    </row>
    <row r="276" spans="1:5" s="343" customFormat="1" ht="22.5">
      <c r="A276" s="507" t="s">
        <v>25770</v>
      </c>
      <c r="B276" s="512" t="s">
        <v>25771</v>
      </c>
      <c r="C276" s="512" t="s">
        <v>25452</v>
      </c>
      <c r="D276" s="508">
        <v>32</v>
      </c>
      <c r="E276" s="508">
        <v>32</v>
      </c>
    </row>
    <row r="277" spans="1:5" s="343" customFormat="1" ht="22.5">
      <c r="A277" s="509" t="s">
        <v>25772</v>
      </c>
      <c r="B277" s="512" t="s">
        <v>31761</v>
      </c>
      <c r="C277" s="515" t="s">
        <v>25452</v>
      </c>
      <c r="D277" s="510">
        <v>35.33</v>
      </c>
      <c r="E277" s="510">
        <v>35.33</v>
      </c>
    </row>
    <row r="278" spans="1:5" s="343" customFormat="1">
      <c r="A278" s="507" t="s">
        <v>25773</v>
      </c>
      <c r="B278" s="512" t="s">
        <v>25774</v>
      </c>
      <c r="C278" s="512" t="s">
        <v>25452</v>
      </c>
      <c r="D278" s="508">
        <v>5.87</v>
      </c>
      <c r="E278" s="508">
        <v>5.87</v>
      </c>
    </row>
    <row r="279" spans="1:5" s="343" customFormat="1">
      <c r="A279" s="507" t="s">
        <v>25775</v>
      </c>
      <c r="B279" s="512" t="s">
        <v>25776</v>
      </c>
      <c r="C279" s="512" t="s">
        <v>25314</v>
      </c>
      <c r="D279" s="508">
        <v>683.74</v>
      </c>
      <c r="E279" s="508">
        <v>683.74</v>
      </c>
    </row>
    <row r="280" spans="1:5" s="343" customFormat="1">
      <c r="A280" s="507" t="s">
        <v>25777</v>
      </c>
      <c r="B280" s="512" t="s">
        <v>25778</v>
      </c>
      <c r="C280" s="512" t="s">
        <v>25281</v>
      </c>
      <c r="D280" s="508">
        <v>789.36</v>
      </c>
      <c r="E280" s="508">
        <v>789.36</v>
      </c>
    </row>
    <row r="281" spans="1:5" s="343" customFormat="1">
      <c r="A281" s="507" t="s">
        <v>25779</v>
      </c>
      <c r="B281" s="512" t="s">
        <v>25780</v>
      </c>
      <c r="C281" s="512" t="s">
        <v>25361</v>
      </c>
      <c r="D281" s="508">
        <v>56.05</v>
      </c>
      <c r="E281" s="508">
        <v>56.05</v>
      </c>
    </row>
    <row r="282" spans="1:5" s="343" customFormat="1">
      <c r="A282" s="507" t="s">
        <v>25781</v>
      </c>
      <c r="B282" s="512" t="s">
        <v>25782</v>
      </c>
      <c r="C282" s="512" t="s">
        <v>25361</v>
      </c>
      <c r="D282" s="508">
        <v>77.09</v>
      </c>
      <c r="E282" s="508">
        <v>77.09</v>
      </c>
    </row>
    <row r="283" spans="1:5" s="343" customFormat="1">
      <c r="A283" s="507" t="s">
        <v>25783</v>
      </c>
      <c r="B283" s="512" t="s">
        <v>25784</v>
      </c>
      <c r="C283" s="512" t="s">
        <v>25314</v>
      </c>
      <c r="D283" s="508">
        <v>683.74</v>
      </c>
      <c r="E283" s="508">
        <v>683.74</v>
      </c>
    </row>
    <row r="284" spans="1:5" s="343" customFormat="1">
      <c r="A284" s="507" t="s">
        <v>25785</v>
      </c>
      <c r="B284" s="512" t="s">
        <v>25786</v>
      </c>
      <c r="C284" s="512" t="s">
        <v>25317</v>
      </c>
      <c r="D284" s="508">
        <v>512.79999999999995</v>
      </c>
      <c r="E284" s="508">
        <v>512.79999999999995</v>
      </c>
    </row>
    <row r="285" spans="1:5" s="343" customFormat="1" ht="22.5">
      <c r="A285" s="507" t="s">
        <v>25787</v>
      </c>
      <c r="B285" s="512" t="s">
        <v>25788</v>
      </c>
      <c r="C285" s="512" t="s">
        <v>25278</v>
      </c>
      <c r="D285" s="508">
        <v>38.46</v>
      </c>
      <c r="E285" s="508">
        <v>38.46</v>
      </c>
    </row>
    <row r="286" spans="1:5" s="343" customFormat="1">
      <c r="A286" s="507" t="s">
        <v>25789</v>
      </c>
      <c r="B286" s="512" t="s">
        <v>25421</v>
      </c>
      <c r="C286" s="512" t="s">
        <v>25314</v>
      </c>
      <c r="D286" s="508">
        <v>683.74</v>
      </c>
      <c r="E286" s="508">
        <v>683.74</v>
      </c>
    </row>
    <row r="287" spans="1:5" s="343" customFormat="1">
      <c r="A287" s="507" t="s">
        <v>25790</v>
      </c>
      <c r="B287" s="512" t="s">
        <v>25423</v>
      </c>
      <c r="C287" s="512" t="s">
        <v>25314</v>
      </c>
      <c r="D287" s="508">
        <v>683.74</v>
      </c>
      <c r="E287" s="508">
        <v>683.74</v>
      </c>
    </row>
    <row r="288" spans="1:5" s="343" customFormat="1">
      <c r="A288" s="507" t="s">
        <v>25791</v>
      </c>
      <c r="B288" s="512" t="s">
        <v>25425</v>
      </c>
      <c r="C288" s="512" t="s">
        <v>25314</v>
      </c>
      <c r="D288" s="508">
        <v>683.74</v>
      </c>
      <c r="E288" s="508">
        <v>683.74</v>
      </c>
    </row>
    <row r="289" spans="1:5" s="343" customFormat="1">
      <c r="A289" s="507" t="s">
        <v>25792</v>
      </c>
      <c r="B289" s="512" t="s">
        <v>25793</v>
      </c>
      <c r="C289" s="512" t="s">
        <v>25314</v>
      </c>
      <c r="D289" s="508">
        <v>683.74</v>
      </c>
      <c r="E289" s="508">
        <v>683.74</v>
      </c>
    </row>
    <row r="290" spans="1:5" s="343" customFormat="1">
      <c r="A290" s="507" t="s">
        <v>25794</v>
      </c>
      <c r="B290" s="512" t="s">
        <v>25795</v>
      </c>
      <c r="C290" s="512" t="s">
        <v>25278</v>
      </c>
      <c r="D290" s="508">
        <v>94.22</v>
      </c>
      <c r="E290" s="508">
        <v>94.22</v>
      </c>
    </row>
    <row r="291" spans="1:5" s="343" customFormat="1">
      <c r="A291" s="507" t="s">
        <v>25796</v>
      </c>
      <c r="B291" s="512" t="s">
        <v>25797</v>
      </c>
      <c r="C291" s="512" t="s">
        <v>25278</v>
      </c>
      <c r="D291" s="508">
        <v>163.55000000000001</v>
      </c>
      <c r="E291" s="508">
        <v>163.55000000000001</v>
      </c>
    </row>
    <row r="292" spans="1:5" s="343" customFormat="1">
      <c r="A292" s="507" t="s">
        <v>25798</v>
      </c>
      <c r="B292" s="512" t="s">
        <v>25799</v>
      </c>
      <c r="C292" s="512" t="s">
        <v>25278</v>
      </c>
      <c r="D292" s="508">
        <v>297.67</v>
      </c>
      <c r="E292" s="508">
        <v>297.67</v>
      </c>
    </row>
    <row r="293" spans="1:5" s="343" customFormat="1">
      <c r="A293" s="507" t="s">
        <v>25800</v>
      </c>
      <c r="B293" s="512" t="s">
        <v>25801</v>
      </c>
      <c r="C293" s="512" t="s">
        <v>25278</v>
      </c>
      <c r="D293" s="508">
        <v>130.16999999999999</v>
      </c>
      <c r="E293" s="508">
        <v>130.16999999999999</v>
      </c>
    </row>
    <row r="294" spans="1:5" s="343" customFormat="1">
      <c r="A294" s="507" t="s">
        <v>25802</v>
      </c>
      <c r="B294" s="512" t="s">
        <v>25803</v>
      </c>
      <c r="C294" s="512" t="s">
        <v>25278</v>
      </c>
      <c r="D294" s="508">
        <v>199.29</v>
      </c>
      <c r="E294" s="508">
        <v>199.29</v>
      </c>
    </row>
    <row r="295" spans="1:5" s="343" customFormat="1">
      <c r="A295" s="507" t="s">
        <v>25804</v>
      </c>
      <c r="B295" s="512" t="s">
        <v>25805</v>
      </c>
      <c r="C295" s="512" t="s">
        <v>25278</v>
      </c>
      <c r="D295" s="508">
        <v>264.33999999999997</v>
      </c>
      <c r="E295" s="508">
        <v>264.33999999999997</v>
      </c>
    </row>
    <row r="296" spans="1:5" s="343" customFormat="1">
      <c r="A296" s="507" t="s">
        <v>25806</v>
      </c>
      <c r="B296" s="512" t="s">
        <v>25807</v>
      </c>
      <c r="C296" s="512" t="s">
        <v>25278</v>
      </c>
      <c r="D296" s="508">
        <v>440.59</v>
      </c>
      <c r="E296" s="508">
        <v>440.59</v>
      </c>
    </row>
    <row r="297" spans="1:5" s="343" customFormat="1">
      <c r="A297" s="507" t="s">
        <v>25808</v>
      </c>
      <c r="B297" s="512" t="s">
        <v>25809</v>
      </c>
      <c r="C297" s="512" t="s">
        <v>25278</v>
      </c>
      <c r="D297" s="508">
        <v>235.2</v>
      </c>
      <c r="E297" s="508">
        <v>235.2</v>
      </c>
    </row>
    <row r="298" spans="1:5" s="343" customFormat="1">
      <c r="A298" s="507" t="s">
        <v>25810</v>
      </c>
      <c r="B298" s="512" t="s">
        <v>25811</v>
      </c>
      <c r="C298" s="512" t="s">
        <v>25278</v>
      </c>
      <c r="D298" s="508">
        <v>188.55</v>
      </c>
      <c r="E298" s="508">
        <v>188.55</v>
      </c>
    </row>
    <row r="299" spans="1:5" s="343" customFormat="1">
      <c r="A299" s="507" t="s">
        <v>25812</v>
      </c>
      <c r="B299" s="512" t="s">
        <v>25813</v>
      </c>
      <c r="C299" s="512" t="s">
        <v>25278</v>
      </c>
      <c r="D299" s="508">
        <v>326.42</v>
      </c>
      <c r="E299" s="508">
        <v>326.42</v>
      </c>
    </row>
    <row r="300" spans="1:5" s="343" customFormat="1">
      <c r="A300" s="507" t="s">
        <v>25814</v>
      </c>
      <c r="B300" s="512" t="s">
        <v>25815</v>
      </c>
      <c r="C300" s="512" t="s">
        <v>25278</v>
      </c>
      <c r="D300" s="508">
        <v>595.85</v>
      </c>
      <c r="E300" s="508">
        <v>595.85</v>
      </c>
    </row>
    <row r="301" spans="1:5" s="343" customFormat="1">
      <c r="A301" s="507" t="s">
        <v>25816</v>
      </c>
      <c r="B301" s="512" t="s">
        <v>25817</v>
      </c>
      <c r="C301" s="512" t="s">
        <v>25278</v>
      </c>
      <c r="D301" s="508">
        <v>96.05</v>
      </c>
      <c r="E301" s="508">
        <v>96.05</v>
      </c>
    </row>
    <row r="302" spans="1:5" s="343" customFormat="1">
      <c r="A302" s="507" t="s">
        <v>25818</v>
      </c>
      <c r="B302" s="512" t="s">
        <v>25819</v>
      </c>
      <c r="C302" s="512" t="s">
        <v>25278</v>
      </c>
      <c r="D302" s="508">
        <v>114.34</v>
      </c>
      <c r="E302" s="508">
        <v>114.34</v>
      </c>
    </row>
    <row r="303" spans="1:5" s="343" customFormat="1">
      <c r="A303" s="507" t="s">
        <v>25820</v>
      </c>
      <c r="B303" s="512" t="s">
        <v>25821</v>
      </c>
      <c r="C303" s="512" t="s">
        <v>25278</v>
      </c>
      <c r="D303" s="508">
        <v>141.13999999999999</v>
      </c>
      <c r="E303" s="508">
        <v>141.13999999999999</v>
      </c>
    </row>
    <row r="304" spans="1:5" s="343" customFormat="1">
      <c r="A304" s="507" t="s">
        <v>25822</v>
      </c>
      <c r="B304" s="512" t="s">
        <v>25823</v>
      </c>
      <c r="C304" s="512" t="s">
        <v>25278</v>
      </c>
      <c r="D304" s="508">
        <v>96.65</v>
      </c>
      <c r="E304" s="508">
        <v>96.65</v>
      </c>
    </row>
    <row r="305" spans="1:5" s="343" customFormat="1">
      <c r="A305" s="507" t="s">
        <v>25824</v>
      </c>
      <c r="B305" s="512" t="s">
        <v>25825</v>
      </c>
      <c r="C305" s="512" t="s">
        <v>25278</v>
      </c>
      <c r="D305" s="508">
        <v>116.47</v>
      </c>
      <c r="E305" s="508">
        <v>116.47</v>
      </c>
    </row>
    <row r="306" spans="1:5" s="343" customFormat="1" ht="33.75">
      <c r="A306" s="509" t="s">
        <v>25826</v>
      </c>
      <c r="B306" s="512" t="s">
        <v>25827</v>
      </c>
      <c r="C306" s="515" t="s">
        <v>25278</v>
      </c>
      <c r="D306" s="510">
        <v>543.41</v>
      </c>
      <c r="E306" s="510">
        <v>543.41</v>
      </c>
    </row>
    <row r="307" spans="1:5" s="343" customFormat="1">
      <c r="A307" s="507" t="s">
        <v>25828</v>
      </c>
      <c r="B307" s="512" t="s">
        <v>25573</v>
      </c>
      <c r="C307" s="512" t="s">
        <v>25317</v>
      </c>
      <c r="D307" s="508">
        <v>689.28</v>
      </c>
      <c r="E307" s="508">
        <v>689.28</v>
      </c>
    </row>
    <row r="308" spans="1:5" s="343" customFormat="1">
      <c r="A308" s="507" t="s">
        <v>25829</v>
      </c>
      <c r="B308" s="512" t="s">
        <v>25830</v>
      </c>
      <c r="C308" s="512" t="s">
        <v>25452</v>
      </c>
      <c r="D308" s="508">
        <v>15.78</v>
      </c>
      <c r="E308" s="508">
        <v>15.78</v>
      </c>
    </row>
    <row r="309" spans="1:5" s="343" customFormat="1">
      <c r="A309" s="507" t="s">
        <v>25831</v>
      </c>
      <c r="B309" s="512" t="s">
        <v>25832</v>
      </c>
      <c r="C309" s="512" t="s">
        <v>25452</v>
      </c>
      <c r="D309" s="508">
        <v>16.53</v>
      </c>
      <c r="E309" s="508">
        <v>16.53</v>
      </c>
    </row>
    <row r="310" spans="1:5" s="343" customFormat="1" ht="22.5">
      <c r="A310" s="507" t="s">
        <v>25833</v>
      </c>
      <c r="B310" s="512" t="s">
        <v>25834</v>
      </c>
      <c r="C310" s="512" t="s">
        <v>25278</v>
      </c>
      <c r="D310" s="508">
        <v>209.65</v>
      </c>
      <c r="E310" s="508">
        <v>209.65</v>
      </c>
    </row>
    <row r="311" spans="1:5" s="343" customFormat="1" ht="22.5">
      <c r="A311" s="507" t="s">
        <v>25835</v>
      </c>
      <c r="B311" s="512" t="s">
        <v>25836</v>
      </c>
      <c r="C311" s="512" t="s">
        <v>25278</v>
      </c>
      <c r="D311" s="508">
        <v>125.79</v>
      </c>
      <c r="E311" s="508">
        <v>125.79</v>
      </c>
    </row>
    <row r="312" spans="1:5" s="343" customFormat="1" ht="22.5">
      <c r="A312" s="507" t="s">
        <v>25837</v>
      </c>
      <c r="B312" s="512" t="s">
        <v>25838</v>
      </c>
      <c r="C312" s="512" t="s">
        <v>25278</v>
      </c>
      <c r="D312" s="508">
        <v>156.16999999999999</v>
      </c>
      <c r="E312" s="508">
        <v>156.16999999999999</v>
      </c>
    </row>
    <row r="313" spans="1:5" s="343" customFormat="1">
      <c r="A313" s="507" t="s">
        <v>25839</v>
      </c>
      <c r="B313" s="512" t="s">
        <v>25840</v>
      </c>
      <c r="C313" s="512" t="s">
        <v>25361</v>
      </c>
      <c r="D313" s="508">
        <v>53.86</v>
      </c>
      <c r="E313" s="508">
        <v>53.86</v>
      </c>
    </row>
    <row r="314" spans="1:5" s="343" customFormat="1">
      <c r="A314" s="507" t="s">
        <v>25841</v>
      </c>
      <c r="B314" s="512" t="s">
        <v>25842</v>
      </c>
      <c r="C314" s="512" t="s">
        <v>25361</v>
      </c>
      <c r="D314" s="508">
        <v>59.83</v>
      </c>
      <c r="E314" s="508">
        <v>59.83</v>
      </c>
    </row>
    <row r="315" spans="1:5" s="343" customFormat="1">
      <c r="A315" s="507" t="s">
        <v>25843</v>
      </c>
      <c r="B315" s="512" t="s">
        <v>25844</v>
      </c>
      <c r="C315" s="512" t="s">
        <v>25278</v>
      </c>
      <c r="D315" s="508">
        <v>141.47999999999999</v>
      </c>
      <c r="E315" s="508">
        <v>141.47999999999999</v>
      </c>
    </row>
    <row r="316" spans="1:5" s="343" customFormat="1">
      <c r="A316" s="507" t="s">
        <v>25845</v>
      </c>
      <c r="B316" s="512" t="s">
        <v>25846</v>
      </c>
      <c r="C316" s="512" t="s">
        <v>25278</v>
      </c>
      <c r="D316" s="508">
        <v>188.55</v>
      </c>
      <c r="E316" s="508">
        <v>188.55</v>
      </c>
    </row>
    <row r="317" spans="1:5" s="343" customFormat="1">
      <c r="A317" s="507" t="s">
        <v>25847</v>
      </c>
      <c r="B317" s="512" t="s">
        <v>25848</v>
      </c>
      <c r="C317" s="512" t="s">
        <v>25278</v>
      </c>
      <c r="D317" s="508">
        <v>237.53</v>
      </c>
      <c r="E317" s="508">
        <v>237.53</v>
      </c>
    </row>
    <row r="318" spans="1:5" s="343" customFormat="1">
      <c r="A318" s="507" t="s">
        <v>25849</v>
      </c>
      <c r="B318" s="512" t="s">
        <v>25850</v>
      </c>
      <c r="C318" s="512" t="s">
        <v>25361</v>
      </c>
      <c r="D318" s="508">
        <v>129.51</v>
      </c>
      <c r="E318" s="508">
        <v>129.51</v>
      </c>
    </row>
    <row r="319" spans="1:5" s="343" customFormat="1" ht="111">
      <c r="A319" s="514" t="s">
        <v>31753</v>
      </c>
      <c r="B319" s="514"/>
      <c r="C319" s="514"/>
      <c r="D319" s="514"/>
      <c r="E319" s="514"/>
    </row>
    <row r="320" spans="1:5" s="343" customFormat="1" ht="22.5">
      <c r="A320" s="511" t="s">
        <v>25362</v>
      </c>
      <c r="B320" s="511"/>
      <c r="C320" s="511"/>
      <c r="D320" s="511"/>
      <c r="E320" s="511"/>
    </row>
    <row r="321" spans="1:5" s="343" customFormat="1">
      <c r="A321" s="507" t="s">
        <v>25851</v>
      </c>
      <c r="B321" s="512" t="s">
        <v>25852</v>
      </c>
      <c r="C321" s="512" t="s">
        <v>25278</v>
      </c>
      <c r="D321" s="508">
        <v>104.04</v>
      </c>
      <c r="E321" s="508">
        <v>104.04</v>
      </c>
    </row>
    <row r="322" spans="1:5" s="343" customFormat="1">
      <c r="A322" s="507" t="s">
        <v>25853</v>
      </c>
      <c r="B322" s="512" t="s">
        <v>25854</v>
      </c>
      <c r="C322" s="512" t="s">
        <v>25278</v>
      </c>
      <c r="D322" s="508">
        <v>117.78</v>
      </c>
      <c r="E322" s="508">
        <v>117.78</v>
      </c>
    </row>
    <row r="323" spans="1:5" s="343" customFormat="1">
      <c r="A323" s="507" t="s">
        <v>25855</v>
      </c>
      <c r="B323" s="512" t="s">
        <v>25856</v>
      </c>
      <c r="C323" s="512" t="s">
        <v>25278</v>
      </c>
      <c r="D323" s="508">
        <v>95.14</v>
      </c>
      <c r="E323" s="508">
        <v>95.14</v>
      </c>
    </row>
    <row r="324" spans="1:5" s="343" customFormat="1">
      <c r="A324" s="507" t="s">
        <v>25857</v>
      </c>
      <c r="B324" s="512" t="s">
        <v>25858</v>
      </c>
      <c r="C324" s="512" t="s">
        <v>25278</v>
      </c>
      <c r="D324" s="508">
        <v>116.85</v>
      </c>
      <c r="E324" s="508">
        <v>116.85</v>
      </c>
    </row>
    <row r="325" spans="1:5" s="343" customFormat="1">
      <c r="A325" s="507" t="s">
        <v>25859</v>
      </c>
      <c r="B325" s="512" t="s">
        <v>25860</v>
      </c>
      <c r="C325" s="512" t="s">
        <v>25314</v>
      </c>
      <c r="D325" s="508">
        <v>683.74</v>
      </c>
      <c r="E325" s="508">
        <v>683.74</v>
      </c>
    </row>
    <row r="326" spans="1:5" s="343" customFormat="1" ht="22.5">
      <c r="A326" s="509" t="s">
        <v>25861</v>
      </c>
      <c r="B326" s="512" t="s">
        <v>31762</v>
      </c>
      <c r="C326" s="515" t="s">
        <v>25278</v>
      </c>
      <c r="D326" s="510">
        <v>228.99</v>
      </c>
      <c r="E326" s="510">
        <v>228.99</v>
      </c>
    </row>
    <row r="327" spans="1:5" s="343" customFormat="1" ht="22.5">
      <c r="A327" s="507" t="s">
        <v>25862</v>
      </c>
      <c r="B327" s="512" t="s">
        <v>25863</v>
      </c>
      <c r="C327" s="512" t="s">
        <v>25278</v>
      </c>
      <c r="D327" s="508">
        <v>225.45</v>
      </c>
      <c r="E327" s="508">
        <v>225.45</v>
      </c>
    </row>
    <row r="328" spans="1:5" s="343" customFormat="1">
      <c r="A328" s="507" t="s">
        <v>25864</v>
      </c>
      <c r="B328" s="512" t="s">
        <v>25865</v>
      </c>
      <c r="C328" s="512" t="s">
        <v>25278</v>
      </c>
      <c r="D328" s="508">
        <v>851.58</v>
      </c>
      <c r="E328" s="508">
        <v>851.58</v>
      </c>
    </row>
    <row r="329" spans="1:5" s="343" customFormat="1">
      <c r="A329" s="507" t="s">
        <v>25866</v>
      </c>
      <c r="B329" s="512" t="s">
        <v>25867</v>
      </c>
      <c r="C329" s="512" t="s">
        <v>25278</v>
      </c>
      <c r="D329" s="508">
        <v>134.01</v>
      </c>
      <c r="E329" s="508">
        <v>134.01</v>
      </c>
    </row>
    <row r="330" spans="1:5" s="343" customFormat="1">
      <c r="A330" s="507" t="s">
        <v>25868</v>
      </c>
      <c r="B330" s="512" t="s">
        <v>25869</v>
      </c>
      <c r="C330" s="512" t="s">
        <v>25278</v>
      </c>
      <c r="D330" s="508">
        <v>196.46</v>
      </c>
      <c r="E330" s="508">
        <v>196.46</v>
      </c>
    </row>
    <row r="331" spans="1:5" s="343" customFormat="1">
      <c r="A331" s="507" t="s">
        <v>25870</v>
      </c>
      <c r="B331" s="512" t="s">
        <v>25871</v>
      </c>
      <c r="C331" s="512" t="s">
        <v>25278</v>
      </c>
      <c r="D331" s="508">
        <v>593.79</v>
      </c>
      <c r="E331" s="508">
        <v>593.79</v>
      </c>
    </row>
    <row r="332" spans="1:5" s="343" customFormat="1">
      <c r="A332" s="507" t="s">
        <v>25872</v>
      </c>
      <c r="B332" s="512" t="s">
        <v>25873</v>
      </c>
      <c r="C332" s="512" t="s">
        <v>25314</v>
      </c>
      <c r="D332" s="508">
        <v>683.74</v>
      </c>
      <c r="E332" s="508">
        <v>683.74</v>
      </c>
    </row>
    <row r="333" spans="1:5" s="343" customFormat="1">
      <c r="A333" s="507" t="s">
        <v>25874</v>
      </c>
      <c r="B333" s="512" t="s">
        <v>25875</v>
      </c>
      <c r="C333" s="512" t="s">
        <v>25361</v>
      </c>
      <c r="D333" s="508">
        <v>878.49</v>
      </c>
      <c r="E333" s="508">
        <v>878.49</v>
      </c>
    </row>
    <row r="334" spans="1:5" s="343" customFormat="1">
      <c r="A334" s="507" t="s">
        <v>25876</v>
      </c>
      <c r="B334" s="512" t="s">
        <v>25877</v>
      </c>
      <c r="C334" s="512" t="s">
        <v>25361</v>
      </c>
      <c r="D334" s="508">
        <v>878.49</v>
      </c>
      <c r="E334" s="508">
        <v>878.49</v>
      </c>
    </row>
    <row r="335" spans="1:5" s="343" customFormat="1">
      <c r="A335" s="507" t="s">
        <v>25878</v>
      </c>
      <c r="B335" s="512" t="s">
        <v>25879</v>
      </c>
      <c r="C335" s="512" t="s">
        <v>25361</v>
      </c>
      <c r="D335" s="508">
        <v>2327.19</v>
      </c>
      <c r="E335" s="508">
        <v>2327.19</v>
      </c>
    </row>
    <row r="336" spans="1:5" s="343" customFormat="1">
      <c r="A336" s="507" t="s">
        <v>25880</v>
      </c>
      <c r="B336" s="512" t="s">
        <v>25881</v>
      </c>
      <c r="C336" s="512" t="s">
        <v>25361</v>
      </c>
      <c r="D336" s="508">
        <v>608.23</v>
      </c>
      <c r="E336" s="508">
        <v>608.23</v>
      </c>
    </row>
    <row r="337" spans="1:5" s="343" customFormat="1">
      <c r="A337" s="507" t="s">
        <v>25882</v>
      </c>
      <c r="B337" s="512" t="s">
        <v>25883</v>
      </c>
      <c r="C337" s="512" t="s">
        <v>25361</v>
      </c>
      <c r="D337" s="508">
        <v>912.48</v>
      </c>
      <c r="E337" s="508">
        <v>912.48</v>
      </c>
    </row>
    <row r="338" spans="1:5" s="343" customFormat="1">
      <c r="A338" s="507" t="s">
        <v>25884</v>
      </c>
      <c r="B338" s="512" t="s">
        <v>25885</v>
      </c>
      <c r="C338" s="512" t="s">
        <v>25278</v>
      </c>
      <c r="D338" s="508">
        <v>300.01</v>
      </c>
      <c r="E338" s="508">
        <v>300.01</v>
      </c>
    </row>
    <row r="339" spans="1:5" s="343" customFormat="1" ht="22.5">
      <c r="A339" s="509" t="s">
        <v>25886</v>
      </c>
      <c r="B339" s="512" t="s">
        <v>31763</v>
      </c>
      <c r="C339" s="515" t="s">
        <v>25361</v>
      </c>
      <c r="D339" s="510">
        <v>922.43</v>
      </c>
      <c r="E339" s="510">
        <v>922.43</v>
      </c>
    </row>
    <row r="340" spans="1:5" s="343" customFormat="1">
      <c r="A340" s="507" t="s">
        <v>25887</v>
      </c>
      <c r="B340" s="512" t="s">
        <v>25888</v>
      </c>
      <c r="C340" s="512" t="s">
        <v>25278</v>
      </c>
      <c r="D340" s="508">
        <v>420.85</v>
      </c>
      <c r="E340" s="508">
        <v>420.85</v>
      </c>
    </row>
    <row r="341" spans="1:5" s="343" customFormat="1">
      <c r="A341" s="507" t="s">
        <v>25889</v>
      </c>
      <c r="B341" s="512" t="s">
        <v>25890</v>
      </c>
      <c r="C341" s="512" t="s">
        <v>25278</v>
      </c>
      <c r="D341" s="508">
        <v>296.49</v>
      </c>
      <c r="E341" s="508">
        <v>296.49</v>
      </c>
    </row>
    <row r="342" spans="1:5" s="343" customFormat="1">
      <c r="A342" s="507" t="s">
        <v>25891</v>
      </c>
      <c r="B342" s="512" t="s">
        <v>25892</v>
      </c>
      <c r="C342" s="512" t="s">
        <v>25278</v>
      </c>
      <c r="D342" s="508">
        <v>205.44</v>
      </c>
      <c r="E342" s="508">
        <v>205.44</v>
      </c>
    </row>
    <row r="343" spans="1:5" s="343" customFormat="1">
      <c r="A343" s="507" t="s">
        <v>25893</v>
      </c>
      <c r="B343" s="512" t="s">
        <v>25894</v>
      </c>
      <c r="C343" s="512" t="s">
        <v>25278</v>
      </c>
      <c r="D343" s="508">
        <v>238.66</v>
      </c>
      <c r="E343" s="508">
        <v>238.66</v>
      </c>
    </row>
    <row r="344" spans="1:5" s="343" customFormat="1">
      <c r="A344" s="507" t="s">
        <v>25895</v>
      </c>
      <c r="B344" s="512" t="s">
        <v>25896</v>
      </c>
      <c r="C344" s="512" t="s">
        <v>25278</v>
      </c>
      <c r="D344" s="508">
        <v>214.95</v>
      </c>
      <c r="E344" s="508">
        <v>214.95</v>
      </c>
    </row>
    <row r="345" spans="1:5" s="343" customFormat="1" ht="22.5">
      <c r="A345" s="507" t="s">
        <v>25897</v>
      </c>
      <c r="B345" s="512" t="s">
        <v>25898</v>
      </c>
      <c r="C345" s="512" t="s">
        <v>25278</v>
      </c>
      <c r="D345" s="508">
        <v>297.47000000000003</v>
      </c>
      <c r="E345" s="508">
        <v>297.47000000000003</v>
      </c>
    </row>
    <row r="346" spans="1:5" s="343" customFormat="1" ht="22.5">
      <c r="A346" s="507" t="s">
        <v>25899</v>
      </c>
      <c r="B346" s="512" t="s">
        <v>25900</v>
      </c>
      <c r="C346" s="512" t="s">
        <v>25278</v>
      </c>
      <c r="D346" s="508">
        <v>225.4</v>
      </c>
      <c r="E346" s="508">
        <v>225.4</v>
      </c>
    </row>
    <row r="347" spans="1:5" s="343" customFormat="1">
      <c r="A347" s="507" t="s">
        <v>25901</v>
      </c>
      <c r="B347" s="512" t="s">
        <v>25902</v>
      </c>
      <c r="C347" s="512" t="s">
        <v>25314</v>
      </c>
      <c r="D347" s="508">
        <v>683.74</v>
      </c>
      <c r="E347" s="508">
        <v>683.74</v>
      </c>
    </row>
    <row r="348" spans="1:5" s="343" customFormat="1">
      <c r="A348" s="507" t="s">
        <v>25903</v>
      </c>
      <c r="B348" s="512" t="s">
        <v>25904</v>
      </c>
      <c r="C348" s="512" t="s">
        <v>25317</v>
      </c>
      <c r="D348" s="508">
        <v>118.71</v>
      </c>
      <c r="E348" s="508">
        <v>118.71</v>
      </c>
    </row>
    <row r="349" spans="1:5" s="343" customFormat="1">
      <c r="A349" s="507" t="s">
        <v>25905</v>
      </c>
      <c r="B349" s="512" t="s">
        <v>25906</v>
      </c>
      <c r="C349" s="512" t="s">
        <v>25278</v>
      </c>
      <c r="D349" s="508">
        <v>7.69</v>
      </c>
      <c r="E349" s="508">
        <v>7.69</v>
      </c>
    </row>
    <row r="350" spans="1:5" s="343" customFormat="1">
      <c r="A350" s="507" t="s">
        <v>25907</v>
      </c>
      <c r="B350" s="512" t="s">
        <v>25908</v>
      </c>
      <c r="C350" s="512" t="s">
        <v>25278</v>
      </c>
      <c r="D350" s="508">
        <v>7.69</v>
      </c>
      <c r="E350" s="508">
        <v>7.69</v>
      </c>
    </row>
    <row r="351" spans="1:5" s="343" customFormat="1">
      <c r="A351" s="507" t="s">
        <v>25909</v>
      </c>
      <c r="B351" s="512" t="s">
        <v>25910</v>
      </c>
      <c r="C351" s="512" t="s">
        <v>25278</v>
      </c>
      <c r="D351" s="508">
        <v>9.36</v>
      </c>
      <c r="E351" s="508">
        <v>9.36</v>
      </c>
    </row>
    <row r="352" spans="1:5" s="343" customFormat="1">
      <c r="A352" s="507" t="s">
        <v>25911</v>
      </c>
      <c r="B352" s="512" t="s">
        <v>25421</v>
      </c>
      <c r="C352" s="512" t="s">
        <v>25314</v>
      </c>
      <c r="D352" s="508">
        <v>683.74</v>
      </c>
      <c r="E352" s="508">
        <v>683.74</v>
      </c>
    </row>
    <row r="353" spans="1:5" s="343" customFormat="1">
      <c r="A353" s="507" t="s">
        <v>25912</v>
      </c>
      <c r="B353" s="512" t="s">
        <v>25913</v>
      </c>
      <c r="C353" s="512" t="s">
        <v>25278</v>
      </c>
      <c r="D353" s="508">
        <v>18.72</v>
      </c>
      <c r="E353" s="508">
        <v>18.72</v>
      </c>
    </row>
    <row r="354" spans="1:5" s="343" customFormat="1">
      <c r="A354" s="507" t="s">
        <v>25914</v>
      </c>
      <c r="B354" s="512" t="s">
        <v>25915</v>
      </c>
      <c r="C354" s="512" t="s">
        <v>25278</v>
      </c>
      <c r="D354" s="508">
        <v>6.24</v>
      </c>
      <c r="E354" s="508">
        <v>6.24</v>
      </c>
    </row>
    <row r="355" spans="1:5" s="343" customFormat="1">
      <c r="A355" s="507" t="s">
        <v>25916</v>
      </c>
      <c r="B355" s="512" t="s">
        <v>25917</v>
      </c>
      <c r="C355" s="512" t="s">
        <v>25278</v>
      </c>
      <c r="D355" s="508">
        <v>8.4600000000000009</v>
      </c>
      <c r="E355" s="508">
        <v>8.4600000000000009</v>
      </c>
    </row>
    <row r="356" spans="1:5" s="343" customFormat="1">
      <c r="A356" s="507" t="s">
        <v>25918</v>
      </c>
      <c r="B356" s="512" t="s">
        <v>25423</v>
      </c>
      <c r="C356" s="512" t="s">
        <v>25314</v>
      </c>
      <c r="D356" s="508">
        <v>683.74</v>
      </c>
      <c r="E356" s="508">
        <v>683.74</v>
      </c>
    </row>
    <row r="357" spans="1:5" s="343" customFormat="1">
      <c r="A357" s="507" t="s">
        <v>25919</v>
      </c>
      <c r="B357" s="512" t="s">
        <v>25920</v>
      </c>
      <c r="C357" s="512" t="s">
        <v>25278</v>
      </c>
      <c r="D357" s="508">
        <v>71.14</v>
      </c>
      <c r="E357" s="508">
        <v>71.14</v>
      </c>
    </row>
    <row r="358" spans="1:5" s="343" customFormat="1">
      <c r="A358" s="507" t="s">
        <v>25921</v>
      </c>
      <c r="B358" s="512" t="s">
        <v>25922</v>
      </c>
      <c r="C358" s="512" t="s">
        <v>25278</v>
      </c>
      <c r="D358" s="508">
        <v>22.74</v>
      </c>
      <c r="E358" s="508">
        <v>22.74</v>
      </c>
    </row>
    <row r="359" spans="1:5" s="343" customFormat="1">
      <c r="A359" s="507" t="s">
        <v>25923</v>
      </c>
      <c r="B359" s="512" t="s">
        <v>25924</v>
      </c>
      <c r="C359" s="512" t="s">
        <v>25278</v>
      </c>
      <c r="D359" s="508">
        <v>56.28</v>
      </c>
      <c r="E359" s="508">
        <v>56.28</v>
      </c>
    </row>
    <row r="360" spans="1:5" s="343" customFormat="1">
      <c r="A360" s="507" t="s">
        <v>25925</v>
      </c>
      <c r="B360" s="512" t="s">
        <v>25926</v>
      </c>
      <c r="C360" s="512" t="s">
        <v>25314</v>
      </c>
      <c r="D360" s="508">
        <v>683.74</v>
      </c>
      <c r="E360" s="508">
        <v>683.74</v>
      </c>
    </row>
    <row r="361" spans="1:5" s="343" customFormat="1">
      <c r="A361" s="507" t="s">
        <v>25927</v>
      </c>
      <c r="B361" s="512" t="s">
        <v>25928</v>
      </c>
      <c r="C361" s="512" t="s">
        <v>25278</v>
      </c>
      <c r="D361" s="508">
        <v>354.34</v>
      </c>
      <c r="E361" s="508">
        <v>354.34</v>
      </c>
    </row>
    <row r="362" spans="1:5" s="343" customFormat="1">
      <c r="A362" s="507" t="s">
        <v>25929</v>
      </c>
      <c r="B362" s="512" t="s">
        <v>25930</v>
      </c>
      <c r="C362" s="512" t="s">
        <v>25278</v>
      </c>
      <c r="D362" s="508">
        <v>782.38</v>
      </c>
      <c r="E362" s="508">
        <v>782.38</v>
      </c>
    </row>
    <row r="363" spans="1:5" s="343" customFormat="1" ht="111">
      <c r="A363" s="514" t="s">
        <v>31753</v>
      </c>
      <c r="B363" s="514"/>
      <c r="C363" s="514"/>
      <c r="D363" s="514"/>
      <c r="E363" s="514"/>
    </row>
    <row r="364" spans="1:5" s="343" customFormat="1" ht="22.5">
      <c r="A364" s="511" t="s">
        <v>25362</v>
      </c>
      <c r="B364" s="511"/>
      <c r="C364" s="511"/>
      <c r="D364" s="511"/>
      <c r="E364" s="511"/>
    </row>
    <row r="365" spans="1:5" s="343" customFormat="1">
      <c r="A365" s="507" t="s">
        <v>25931</v>
      </c>
      <c r="B365" s="512" t="s">
        <v>25932</v>
      </c>
      <c r="C365" s="512" t="s">
        <v>25278</v>
      </c>
      <c r="D365" s="508">
        <v>189.06</v>
      </c>
      <c r="E365" s="508">
        <v>189.06</v>
      </c>
    </row>
    <row r="366" spans="1:5" s="343" customFormat="1">
      <c r="A366" s="507" t="s">
        <v>25933</v>
      </c>
      <c r="B366" s="512" t="s">
        <v>25934</v>
      </c>
      <c r="C366" s="512" t="s">
        <v>25278</v>
      </c>
      <c r="D366" s="508">
        <v>158.68</v>
      </c>
      <c r="E366" s="508">
        <v>158.68</v>
      </c>
    </row>
    <row r="367" spans="1:5" s="343" customFormat="1">
      <c r="A367" s="507" t="s">
        <v>25935</v>
      </c>
      <c r="B367" s="512" t="s">
        <v>25936</v>
      </c>
      <c r="C367" s="512" t="s">
        <v>25278</v>
      </c>
      <c r="D367" s="508">
        <v>245.12</v>
      </c>
      <c r="E367" s="508">
        <v>245.12</v>
      </c>
    </row>
    <row r="368" spans="1:5" s="343" customFormat="1">
      <c r="A368" s="507" t="s">
        <v>25937</v>
      </c>
      <c r="B368" s="512" t="s">
        <v>25938</v>
      </c>
      <c r="C368" s="512" t="s">
        <v>25314</v>
      </c>
      <c r="D368" s="508">
        <v>683.74</v>
      </c>
      <c r="E368" s="508">
        <v>683.74</v>
      </c>
    </row>
    <row r="369" spans="1:5" s="343" customFormat="1">
      <c r="A369" s="507" t="s">
        <v>25939</v>
      </c>
      <c r="B369" s="512" t="s">
        <v>25940</v>
      </c>
      <c r="C369" s="512" t="s">
        <v>25281</v>
      </c>
      <c r="D369" s="508">
        <v>3056.57</v>
      </c>
      <c r="E369" s="508">
        <v>3056.57</v>
      </c>
    </row>
    <row r="370" spans="1:5" s="343" customFormat="1">
      <c r="A370" s="507" t="s">
        <v>25941</v>
      </c>
      <c r="B370" s="512" t="s">
        <v>25942</v>
      </c>
      <c r="C370" s="512" t="s">
        <v>25281</v>
      </c>
      <c r="D370" s="508">
        <v>3187.52</v>
      </c>
      <c r="E370" s="508">
        <v>3187.52</v>
      </c>
    </row>
    <row r="371" spans="1:5" s="343" customFormat="1">
      <c r="A371" s="507" t="s">
        <v>25943</v>
      </c>
      <c r="B371" s="512" t="s">
        <v>25944</v>
      </c>
      <c r="C371" s="512" t="s">
        <v>25281</v>
      </c>
      <c r="D371" s="508">
        <v>1400.19</v>
      </c>
      <c r="E371" s="508">
        <v>1400.19</v>
      </c>
    </row>
    <row r="372" spans="1:5" s="343" customFormat="1">
      <c r="A372" s="507" t="s">
        <v>25945</v>
      </c>
      <c r="B372" s="512" t="s">
        <v>25946</v>
      </c>
      <c r="C372" s="512" t="s">
        <v>25281</v>
      </c>
      <c r="D372" s="508">
        <v>1440.46</v>
      </c>
      <c r="E372" s="508">
        <v>1440.46</v>
      </c>
    </row>
    <row r="373" spans="1:5" s="343" customFormat="1">
      <c r="A373" s="507" t="s">
        <v>25947</v>
      </c>
      <c r="B373" s="512" t="s">
        <v>25948</v>
      </c>
      <c r="C373" s="512" t="s">
        <v>25281</v>
      </c>
      <c r="D373" s="508">
        <v>2016.94</v>
      </c>
      <c r="E373" s="508">
        <v>2016.94</v>
      </c>
    </row>
    <row r="374" spans="1:5" s="343" customFormat="1">
      <c r="A374" s="507" t="s">
        <v>25949</v>
      </c>
      <c r="B374" s="512" t="s">
        <v>25950</v>
      </c>
      <c r="C374" s="512" t="s">
        <v>25281</v>
      </c>
      <c r="D374" s="508">
        <v>2096.25</v>
      </c>
      <c r="E374" s="508">
        <v>2096.25</v>
      </c>
    </row>
    <row r="375" spans="1:5" s="343" customFormat="1">
      <c r="A375" s="507" t="s">
        <v>25951</v>
      </c>
      <c r="B375" s="512" t="s">
        <v>25952</v>
      </c>
      <c r="C375" s="512" t="s">
        <v>25281</v>
      </c>
      <c r="D375" s="508">
        <v>2202.9699999999998</v>
      </c>
      <c r="E375" s="508">
        <v>2202.9699999999998</v>
      </c>
    </row>
    <row r="376" spans="1:5" s="343" customFormat="1">
      <c r="A376" s="507" t="s">
        <v>25953</v>
      </c>
      <c r="B376" s="512" t="s">
        <v>25954</v>
      </c>
      <c r="C376" s="512" t="s">
        <v>25281</v>
      </c>
      <c r="D376" s="508">
        <v>2031.97</v>
      </c>
      <c r="E376" s="508">
        <v>2031.97</v>
      </c>
    </row>
    <row r="377" spans="1:5" s="343" customFormat="1">
      <c r="A377" s="507" t="s">
        <v>25955</v>
      </c>
      <c r="B377" s="512" t="s">
        <v>25956</v>
      </c>
      <c r="C377" s="512" t="s">
        <v>25281</v>
      </c>
      <c r="D377" s="508">
        <v>1393.33</v>
      </c>
      <c r="E377" s="508">
        <v>1393.33</v>
      </c>
    </row>
    <row r="378" spans="1:5" s="343" customFormat="1">
      <c r="A378" s="507" t="s">
        <v>25957</v>
      </c>
      <c r="B378" s="512" t="s">
        <v>25958</v>
      </c>
      <c r="C378" s="512" t="s">
        <v>25281</v>
      </c>
      <c r="D378" s="508">
        <v>3269.6</v>
      </c>
      <c r="E378" s="508">
        <v>3269.6</v>
      </c>
    </row>
    <row r="379" spans="1:5" s="343" customFormat="1">
      <c r="A379" s="507" t="s">
        <v>25959</v>
      </c>
      <c r="B379" s="512" t="s">
        <v>25960</v>
      </c>
      <c r="C379" s="512" t="s">
        <v>25281</v>
      </c>
      <c r="D379" s="508">
        <v>3400.83</v>
      </c>
      <c r="E379" s="508">
        <v>3400.83</v>
      </c>
    </row>
    <row r="380" spans="1:5" s="343" customFormat="1">
      <c r="A380" s="507" t="s">
        <v>25961</v>
      </c>
      <c r="B380" s="512" t="s">
        <v>25962</v>
      </c>
      <c r="C380" s="512" t="s">
        <v>25281</v>
      </c>
      <c r="D380" s="508">
        <v>3574.51</v>
      </c>
      <c r="E380" s="508">
        <v>3574.51</v>
      </c>
    </row>
    <row r="381" spans="1:5" s="343" customFormat="1">
      <c r="A381" s="507" t="s">
        <v>25963</v>
      </c>
      <c r="B381" s="512" t="s">
        <v>25964</v>
      </c>
      <c r="C381" s="512" t="s">
        <v>25281</v>
      </c>
      <c r="D381" s="508">
        <v>725.49</v>
      </c>
      <c r="E381" s="508">
        <v>725.49</v>
      </c>
    </row>
    <row r="382" spans="1:5" s="343" customFormat="1">
      <c r="A382" s="507" t="s">
        <v>25965</v>
      </c>
      <c r="B382" s="512" t="s">
        <v>25966</v>
      </c>
      <c r="C382" s="512" t="s">
        <v>25281</v>
      </c>
      <c r="D382" s="508">
        <v>843.85</v>
      </c>
      <c r="E382" s="508">
        <v>843.85</v>
      </c>
    </row>
    <row r="383" spans="1:5" s="343" customFormat="1">
      <c r="A383" s="507" t="s">
        <v>25967</v>
      </c>
      <c r="B383" s="512" t="s">
        <v>31764</v>
      </c>
      <c r="C383" s="512" t="s">
        <v>25281</v>
      </c>
      <c r="D383" s="508">
        <v>1756.65</v>
      </c>
      <c r="E383" s="508">
        <v>1756.65</v>
      </c>
    </row>
    <row r="384" spans="1:5" s="343" customFormat="1">
      <c r="A384" s="507" t="s">
        <v>25968</v>
      </c>
      <c r="B384" s="512" t="s">
        <v>25969</v>
      </c>
      <c r="C384" s="512" t="s">
        <v>25281</v>
      </c>
      <c r="D384" s="508">
        <v>2257.12</v>
      </c>
      <c r="E384" s="508">
        <v>2257.12</v>
      </c>
    </row>
    <row r="385" spans="1:5" s="343" customFormat="1">
      <c r="A385" s="507" t="s">
        <v>25970</v>
      </c>
      <c r="B385" s="512" t="s">
        <v>25971</v>
      </c>
      <c r="C385" s="512" t="s">
        <v>25281</v>
      </c>
      <c r="D385" s="508">
        <v>2353.5300000000002</v>
      </c>
      <c r="E385" s="508">
        <v>2353.5300000000002</v>
      </c>
    </row>
    <row r="386" spans="1:5" s="343" customFormat="1">
      <c r="A386" s="507" t="s">
        <v>25972</v>
      </c>
      <c r="B386" s="512" t="s">
        <v>25973</v>
      </c>
      <c r="C386" s="512" t="s">
        <v>25281</v>
      </c>
      <c r="D386" s="508">
        <v>2492.38</v>
      </c>
      <c r="E386" s="508">
        <v>2492.38</v>
      </c>
    </row>
    <row r="387" spans="1:5" s="343" customFormat="1">
      <c r="A387" s="507" t="s">
        <v>25974</v>
      </c>
      <c r="B387" s="512" t="s">
        <v>25975</v>
      </c>
      <c r="C387" s="512" t="s">
        <v>25281</v>
      </c>
      <c r="D387" s="508">
        <v>2329.4299999999998</v>
      </c>
      <c r="E387" s="508">
        <v>2329.4299999999998</v>
      </c>
    </row>
    <row r="388" spans="1:5" s="343" customFormat="1">
      <c r="A388" s="507" t="s">
        <v>25976</v>
      </c>
      <c r="B388" s="512" t="s">
        <v>25977</v>
      </c>
      <c r="C388" s="512" t="s">
        <v>25281</v>
      </c>
      <c r="D388" s="508">
        <v>2360.5100000000002</v>
      </c>
      <c r="E388" s="508">
        <v>2360.5100000000002</v>
      </c>
    </row>
    <row r="389" spans="1:5" s="343" customFormat="1">
      <c r="A389" s="507" t="s">
        <v>25978</v>
      </c>
      <c r="B389" s="512" t="s">
        <v>25979</v>
      </c>
      <c r="C389" s="512" t="s">
        <v>25281</v>
      </c>
      <c r="D389" s="508">
        <v>2425</v>
      </c>
      <c r="E389" s="508">
        <v>2425</v>
      </c>
    </row>
    <row r="390" spans="1:5" s="343" customFormat="1">
      <c r="A390" s="507" t="s">
        <v>25980</v>
      </c>
      <c r="B390" s="512" t="s">
        <v>25981</v>
      </c>
      <c r="C390" s="512" t="s">
        <v>25281</v>
      </c>
      <c r="D390" s="508">
        <v>1587.93</v>
      </c>
      <c r="E390" s="508">
        <v>1587.93</v>
      </c>
    </row>
    <row r="391" spans="1:5" s="343" customFormat="1">
      <c r="A391" s="507" t="s">
        <v>25982</v>
      </c>
      <c r="B391" s="512" t="s">
        <v>25983</v>
      </c>
      <c r="C391" s="512" t="s">
        <v>25281</v>
      </c>
      <c r="D391" s="508">
        <v>2772.32</v>
      </c>
      <c r="E391" s="508">
        <v>2772.32</v>
      </c>
    </row>
    <row r="392" spans="1:5" s="343" customFormat="1">
      <c r="A392" s="507" t="s">
        <v>25984</v>
      </c>
      <c r="B392" s="512" t="s">
        <v>25985</v>
      </c>
      <c r="C392" s="512" t="s">
        <v>25281</v>
      </c>
      <c r="D392" s="508">
        <v>4390.05</v>
      </c>
      <c r="E392" s="508">
        <v>4390.05</v>
      </c>
    </row>
    <row r="393" spans="1:5" s="343" customFormat="1">
      <c r="A393" s="507" t="s">
        <v>25986</v>
      </c>
      <c r="B393" s="512" t="s">
        <v>25987</v>
      </c>
      <c r="C393" s="512" t="s">
        <v>25281</v>
      </c>
      <c r="D393" s="508">
        <v>4207.78</v>
      </c>
      <c r="E393" s="508">
        <v>4207.78</v>
      </c>
    </row>
    <row r="394" spans="1:5" s="343" customFormat="1" ht="22.5">
      <c r="A394" s="507" t="s">
        <v>25988</v>
      </c>
      <c r="B394" s="512" t="s">
        <v>25989</v>
      </c>
      <c r="C394" s="512" t="s">
        <v>25281</v>
      </c>
      <c r="D394" s="508">
        <v>2468.7600000000002</v>
      </c>
      <c r="E394" s="508">
        <v>2468.7600000000002</v>
      </c>
    </row>
    <row r="395" spans="1:5" s="343" customFormat="1" ht="22.5">
      <c r="A395" s="507" t="s">
        <v>25990</v>
      </c>
      <c r="B395" s="512" t="s">
        <v>25991</v>
      </c>
      <c r="C395" s="512" t="s">
        <v>25281</v>
      </c>
      <c r="D395" s="508">
        <v>2519.41</v>
      </c>
      <c r="E395" s="508">
        <v>2519.41</v>
      </c>
    </row>
    <row r="396" spans="1:5" s="343" customFormat="1" ht="22.5">
      <c r="A396" s="507" t="s">
        <v>25992</v>
      </c>
      <c r="B396" s="512" t="s">
        <v>25993</v>
      </c>
      <c r="C396" s="512" t="s">
        <v>25281</v>
      </c>
      <c r="D396" s="508">
        <v>2603.46</v>
      </c>
      <c r="E396" s="508">
        <v>2603.46</v>
      </c>
    </row>
    <row r="397" spans="1:5" s="343" customFormat="1" ht="22.5">
      <c r="A397" s="507" t="s">
        <v>25994</v>
      </c>
      <c r="B397" s="512" t="s">
        <v>25995</v>
      </c>
      <c r="C397" s="512" t="s">
        <v>25281</v>
      </c>
      <c r="D397" s="508">
        <v>1456.29</v>
      </c>
      <c r="E397" s="508">
        <v>1456.29</v>
      </c>
    </row>
    <row r="398" spans="1:5" s="343" customFormat="1" ht="22.5">
      <c r="A398" s="507" t="s">
        <v>25996</v>
      </c>
      <c r="B398" s="512" t="s">
        <v>25997</v>
      </c>
      <c r="C398" s="512" t="s">
        <v>25281</v>
      </c>
      <c r="D398" s="508">
        <v>1472.11</v>
      </c>
      <c r="E398" s="508">
        <v>1472.11</v>
      </c>
    </row>
    <row r="399" spans="1:5" s="343" customFormat="1" ht="22.5">
      <c r="A399" s="507" t="s">
        <v>25998</v>
      </c>
      <c r="B399" s="512" t="s">
        <v>25999</v>
      </c>
      <c r="C399" s="512" t="s">
        <v>25281</v>
      </c>
      <c r="D399" s="508">
        <v>1521.33</v>
      </c>
      <c r="E399" s="508">
        <v>1521.33</v>
      </c>
    </row>
    <row r="400" spans="1:5" s="343" customFormat="1">
      <c r="A400" s="507" t="s">
        <v>26000</v>
      </c>
      <c r="B400" s="512" t="s">
        <v>26001</v>
      </c>
      <c r="C400" s="512" t="s">
        <v>25281</v>
      </c>
      <c r="D400" s="508">
        <v>2968.07</v>
      </c>
      <c r="E400" s="508">
        <v>2968.07</v>
      </c>
    </row>
    <row r="401" spans="1:5" s="343" customFormat="1">
      <c r="A401" s="507" t="s">
        <v>26002</v>
      </c>
      <c r="B401" s="512" t="s">
        <v>26003</v>
      </c>
      <c r="C401" s="512" t="s">
        <v>25314</v>
      </c>
      <c r="D401" s="508">
        <v>683.74</v>
      </c>
      <c r="E401" s="508">
        <v>683.74</v>
      </c>
    </row>
    <row r="402" spans="1:5" s="343" customFormat="1">
      <c r="A402" s="507" t="s">
        <v>26004</v>
      </c>
      <c r="B402" s="512" t="s">
        <v>26005</v>
      </c>
      <c r="C402" s="512" t="s">
        <v>25281</v>
      </c>
      <c r="D402" s="508">
        <v>4835.93</v>
      </c>
      <c r="E402" s="508">
        <v>4835.93</v>
      </c>
    </row>
    <row r="403" spans="1:5" s="343" customFormat="1" ht="22.5">
      <c r="A403" s="507" t="s">
        <v>26006</v>
      </c>
      <c r="B403" s="512" t="s">
        <v>26007</v>
      </c>
      <c r="C403" s="512" t="s">
        <v>25281</v>
      </c>
      <c r="D403" s="508">
        <v>2160.4899999999998</v>
      </c>
      <c r="E403" s="508">
        <v>2160.4899999999998</v>
      </c>
    </row>
    <row r="404" spans="1:5" s="343" customFormat="1">
      <c r="A404" s="507" t="s">
        <v>26008</v>
      </c>
      <c r="B404" s="512" t="s">
        <v>26009</v>
      </c>
      <c r="C404" s="512" t="s">
        <v>25281</v>
      </c>
      <c r="D404" s="508">
        <v>3888.36</v>
      </c>
      <c r="E404" s="508">
        <v>3888.36</v>
      </c>
    </row>
    <row r="405" spans="1:5" s="343" customFormat="1">
      <c r="A405" s="507" t="s">
        <v>26010</v>
      </c>
      <c r="B405" s="512" t="s">
        <v>26011</v>
      </c>
      <c r="C405" s="512" t="s">
        <v>25281</v>
      </c>
      <c r="D405" s="508">
        <v>5353.51</v>
      </c>
      <c r="E405" s="508">
        <v>5353.51</v>
      </c>
    </row>
    <row r="406" spans="1:5" s="343" customFormat="1">
      <c r="A406" s="507" t="s">
        <v>26012</v>
      </c>
      <c r="B406" s="512" t="s">
        <v>26013</v>
      </c>
      <c r="C406" s="512" t="s">
        <v>25281</v>
      </c>
      <c r="D406" s="508">
        <v>4274.42</v>
      </c>
      <c r="E406" s="508">
        <v>4274.42</v>
      </c>
    </row>
    <row r="407" spans="1:5" s="343" customFormat="1" ht="111">
      <c r="A407" s="514" t="s">
        <v>31753</v>
      </c>
      <c r="B407" s="514"/>
      <c r="C407" s="514"/>
      <c r="D407" s="514"/>
      <c r="E407" s="514"/>
    </row>
    <row r="408" spans="1:5" s="343" customFormat="1" ht="22.5">
      <c r="A408" s="511" t="s">
        <v>25362</v>
      </c>
      <c r="B408" s="511"/>
      <c r="C408" s="511"/>
      <c r="D408" s="511"/>
      <c r="E408" s="511"/>
    </row>
    <row r="409" spans="1:5" s="343" customFormat="1" ht="22.5">
      <c r="A409" s="507" t="s">
        <v>26014</v>
      </c>
      <c r="B409" s="512" t="s">
        <v>26015</v>
      </c>
      <c r="C409" s="512" t="s">
        <v>25281</v>
      </c>
      <c r="D409" s="508">
        <v>3108.06</v>
      </c>
      <c r="E409" s="508">
        <v>3108.06</v>
      </c>
    </row>
    <row r="410" spans="1:5" s="343" customFormat="1" ht="22.5">
      <c r="A410" s="507" t="s">
        <v>26016</v>
      </c>
      <c r="B410" s="512" t="s">
        <v>26017</v>
      </c>
      <c r="C410" s="512" t="s">
        <v>25281</v>
      </c>
      <c r="D410" s="508">
        <v>3347.6</v>
      </c>
      <c r="E410" s="508">
        <v>3347.6</v>
      </c>
    </row>
    <row r="411" spans="1:5" s="343" customFormat="1" ht="22.5">
      <c r="A411" s="507" t="s">
        <v>26018</v>
      </c>
      <c r="B411" s="512" t="s">
        <v>26019</v>
      </c>
      <c r="C411" s="512" t="s">
        <v>25281</v>
      </c>
      <c r="D411" s="508">
        <v>2268.5</v>
      </c>
      <c r="E411" s="508">
        <v>2268.5</v>
      </c>
    </row>
    <row r="412" spans="1:5" s="343" customFormat="1">
      <c r="A412" s="507" t="s">
        <v>26020</v>
      </c>
      <c r="B412" s="512" t="s">
        <v>26021</v>
      </c>
      <c r="C412" s="512" t="s">
        <v>25281</v>
      </c>
      <c r="D412" s="508">
        <v>1784.85</v>
      </c>
      <c r="E412" s="508">
        <v>1784.85</v>
      </c>
    </row>
    <row r="413" spans="1:5" s="343" customFormat="1">
      <c r="A413" s="507" t="s">
        <v>26022</v>
      </c>
      <c r="B413" s="512" t="s">
        <v>26023</v>
      </c>
      <c r="C413" s="512" t="s">
        <v>25281</v>
      </c>
      <c r="D413" s="508">
        <v>2772.32</v>
      </c>
      <c r="E413" s="508">
        <v>2772.32</v>
      </c>
    </row>
    <row r="414" spans="1:5" s="343" customFormat="1">
      <c r="A414" s="507" t="s">
        <v>26024</v>
      </c>
      <c r="B414" s="512" t="s">
        <v>26025</v>
      </c>
      <c r="C414" s="512" t="s">
        <v>25281</v>
      </c>
      <c r="D414" s="508">
        <v>1784.85</v>
      </c>
      <c r="E414" s="508">
        <v>1784.85</v>
      </c>
    </row>
    <row r="415" spans="1:5" s="343" customFormat="1">
      <c r="A415" s="507" t="s">
        <v>26026</v>
      </c>
      <c r="B415" s="512" t="s">
        <v>26027</v>
      </c>
      <c r="C415" s="512" t="s">
        <v>25281</v>
      </c>
      <c r="D415" s="508">
        <v>4547.76</v>
      </c>
      <c r="E415" s="508">
        <v>4547.76</v>
      </c>
    </row>
    <row r="416" spans="1:5" s="343" customFormat="1">
      <c r="A416" s="507" t="s">
        <v>26028</v>
      </c>
      <c r="B416" s="512" t="s">
        <v>26003</v>
      </c>
      <c r="C416" s="512" t="s">
        <v>25314</v>
      </c>
      <c r="D416" s="508">
        <v>683.74</v>
      </c>
      <c r="E416" s="508">
        <v>683.74</v>
      </c>
    </row>
    <row r="417" spans="1:5" s="343" customFormat="1">
      <c r="A417" s="507" t="s">
        <v>26029</v>
      </c>
      <c r="B417" s="512" t="s">
        <v>26030</v>
      </c>
      <c r="C417" s="512" t="s">
        <v>25314</v>
      </c>
      <c r="D417" s="508">
        <v>683.74</v>
      </c>
      <c r="E417" s="508">
        <v>683.74</v>
      </c>
    </row>
    <row r="418" spans="1:5" s="343" customFormat="1">
      <c r="A418" s="507" t="s">
        <v>26031</v>
      </c>
      <c r="B418" s="512" t="s">
        <v>26032</v>
      </c>
      <c r="C418" s="512" t="s">
        <v>25314</v>
      </c>
      <c r="D418" s="508">
        <v>683.74</v>
      </c>
      <c r="E418" s="508">
        <v>683.74</v>
      </c>
    </row>
    <row r="419" spans="1:5" s="343" customFormat="1">
      <c r="A419" s="507" t="s">
        <v>26033</v>
      </c>
      <c r="B419" s="512" t="s">
        <v>26034</v>
      </c>
      <c r="C419" s="512" t="s">
        <v>25361</v>
      </c>
      <c r="D419" s="508">
        <v>1318.8</v>
      </c>
      <c r="E419" s="508">
        <v>1318.8</v>
      </c>
    </row>
    <row r="420" spans="1:5" s="343" customFormat="1">
      <c r="A420" s="507" t="s">
        <v>26035</v>
      </c>
      <c r="B420" s="512" t="s">
        <v>26036</v>
      </c>
      <c r="C420" s="512" t="s">
        <v>25361</v>
      </c>
      <c r="D420" s="508">
        <v>585.61</v>
      </c>
      <c r="E420" s="508">
        <v>585.61</v>
      </c>
    </row>
    <row r="421" spans="1:5" s="343" customFormat="1">
      <c r="A421" s="507" t="s">
        <v>26037</v>
      </c>
      <c r="B421" s="512" t="s">
        <v>26038</v>
      </c>
      <c r="C421" s="512" t="s">
        <v>25281</v>
      </c>
      <c r="D421" s="508">
        <v>2069.6</v>
      </c>
      <c r="E421" s="508">
        <v>2069.6</v>
      </c>
    </row>
    <row r="422" spans="1:5" s="343" customFormat="1">
      <c r="A422" s="507" t="s">
        <v>26039</v>
      </c>
      <c r="B422" s="512" t="s">
        <v>26040</v>
      </c>
      <c r="C422" s="512" t="s">
        <v>25361</v>
      </c>
      <c r="D422" s="508">
        <v>860.02</v>
      </c>
      <c r="E422" s="508">
        <v>860.02</v>
      </c>
    </row>
    <row r="423" spans="1:5" s="343" customFormat="1">
      <c r="A423" s="507" t="s">
        <v>26041</v>
      </c>
      <c r="B423" s="512" t="s">
        <v>26042</v>
      </c>
      <c r="C423" s="512" t="s">
        <v>25281</v>
      </c>
      <c r="D423" s="508">
        <v>2168.19</v>
      </c>
      <c r="E423" s="508">
        <v>2168.19</v>
      </c>
    </row>
    <row r="424" spans="1:5" s="343" customFormat="1">
      <c r="A424" s="507" t="s">
        <v>26043</v>
      </c>
      <c r="B424" s="512" t="s">
        <v>26044</v>
      </c>
      <c r="C424" s="512" t="s">
        <v>25281</v>
      </c>
      <c r="D424" s="508">
        <v>2493.71</v>
      </c>
      <c r="E424" s="508">
        <v>2493.71</v>
      </c>
    </row>
    <row r="425" spans="1:5" s="343" customFormat="1">
      <c r="A425" s="507" t="s">
        <v>26045</v>
      </c>
      <c r="B425" s="512" t="s">
        <v>26046</v>
      </c>
      <c r="C425" s="512" t="s">
        <v>25281</v>
      </c>
      <c r="D425" s="508">
        <v>3892.18</v>
      </c>
      <c r="E425" s="508">
        <v>3892.18</v>
      </c>
    </row>
    <row r="426" spans="1:5" s="343" customFormat="1">
      <c r="A426" s="507" t="s">
        <v>26047</v>
      </c>
      <c r="B426" s="512" t="s">
        <v>26048</v>
      </c>
      <c r="C426" s="512" t="s">
        <v>25281</v>
      </c>
      <c r="D426" s="508">
        <v>1845.17</v>
      </c>
      <c r="E426" s="508">
        <v>1845.17</v>
      </c>
    </row>
    <row r="427" spans="1:5" s="343" customFormat="1">
      <c r="A427" s="507" t="s">
        <v>26049</v>
      </c>
      <c r="B427" s="512" t="s">
        <v>26050</v>
      </c>
      <c r="C427" s="512" t="s">
        <v>25281</v>
      </c>
      <c r="D427" s="508">
        <v>2170.6</v>
      </c>
      <c r="E427" s="508">
        <v>2170.6</v>
      </c>
    </row>
    <row r="428" spans="1:5" s="343" customFormat="1">
      <c r="A428" s="507" t="s">
        <v>26051</v>
      </c>
      <c r="B428" s="512" t="s">
        <v>26052</v>
      </c>
      <c r="C428" s="512" t="s">
        <v>25281</v>
      </c>
      <c r="D428" s="508">
        <v>3287.45</v>
      </c>
      <c r="E428" s="508">
        <v>3287.45</v>
      </c>
    </row>
    <row r="429" spans="1:5" s="343" customFormat="1">
      <c r="A429" s="507" t="s">
        <v>26053</v>
      </c>
      <c r="B429" s="512" t="s">
        <v>26054</v>
      </c>
      <c r="C429" s="512" t="s">
        <v>25281</v>
      </c>
      <c r="D429" s="508">
        <v>1244.71</v>
      </c>
      <c r="E429" s="508">
        <v>1244.71</v>
      </c>
    </row>
    <row r="430" spans="1:5" s="343" customFormat="1">
      <c r="A430" s="507" t="s">
        <v>26055</v>
      </c>
      <c r="B430" s="512" t="s">
        <v>26056</v>
      </c>
      <c r="C430" s="512" t="s">
        <v>25361</v>
      </c>
      <c r="D430" s="508">
        <v>1873.02</v>
      </c>
      <c r="E430" s="508">
        <v>1873.02</v>
      </c>
    </row>
    <row r="431" spans="1:5" s="343" customFormat="1">
      <c r="A431" s="507" t="s">
        <v>26057</v>
      </c>
      <c r="B431" s="512" t="s">
        <v>26058</v>
      </c>
      <c r="C431" s="512" t="s">
        <v>25281</v>
      </c>
      <c r="D431" s="508">
        <v>5619.61</v>
      </c>
      <c r="E431" s="508">
        <v>5619.61</v>
      </c>
    </row>
    <row r="432" spans="1:5" s="343" customFormat="1">
      <c r="A432" s="507" t="s">
        <v>26059</v>
      </c>
      <c r="B432" s="512" t="s">
        <v>26060</v>
      </c>
      <c r="C432" s="512" t="s">
        <v>25281</v>
      </c>
      <c r="D432" s="508">
        <v>3205.64</v>
      </c>
      <c r="E432" s="508">
        <v>3205.64</v>
      </c>
    </row>
    <row r="433" spans="1:5" s="343" customFormat="1">
      <c r="A433" s="507" t="s">
        <v>26061</v>
      </c>
      <c r="B433" s="512" t="s">
        <v>26062</v>
      </c>
      <c r="C433" s="512" t="s">
        <v>25361</v>
      </c>
      <c r="D433" s="508">
        <v>282.89999999999998</v>
      </c>
      <c r="E433" s="508">
        <v>282.89999999999998</v>
      </c>
    </row>
    <row r="434" spans="1:5" s="343" customFormat="1">
      <c r="A434" s="507" t="s">
        <v>26063</v>
      </c>
      <c r="B434" s="512" t="s">
        <v>26064</v>
      </c>
      <c r="C434" s="512" t="s">
        <v>25361</v>
      </c>
      <c r="D434" s="508">
        <v>1320.79</v>
      </c>
      <c r="E434" s="508">
        <v>1320.79</v>
      </c>
    </row>
    <row r="435" spans="1:5" s="343" customFormat="1">
      <c r="A435" s="507" t="s">
        <v>26065</v>
      </c>
      <c r="B435" s="512" t="s">
        <v>26066</v>
      </c>
      <c r="C435" s="512" t="s">
        <v>25281</v>
      </c>
      <c r="D435" s="508">
        <v>4527.3100000000004</v>
      </c>
      <c r="E435" s="508">
        <v>4527.3100000000004</v>
      </c>
    </row>
    <row r="436" spans="1:5" s="343" customFormat="1">
      <c r="A436" s="507" t="s">
        <v>26067</v>
      </c>
      <c r="B436" s="512" t="s">
        <v>26068</v>
      </c>
      <c r="C436" s="512" t="s">
        <v>25361</v>
      </c>
      <c r="D436" s="508">
        <v>906.11</v>
      </c>
      <c r="E436" s="508">
        <v>906.11</v>
      </c>
    </row>
    <row r="437" spans="1:5" s="343" customFormat="1">
      <c r="A437" s="507" t="s">
        <v>26069</v>
      </c>
      <c r="B437" s="512" t="s">
        <v>26070</v>
      </c>
      <c r="C437" s="512" t="s">
        <v>25361</v>
      </c>
      <c r="D437" s="508">
        <v>1525.46</v>
      </c>
      <c r="E437" s="508">
        <v>1525.46</v>
      </c>
    </row>
    <row r="438" spans="1:5" s="343" customFormat="1">
      <c r="A438" s="507" t="s">
        <v>26071</v>
      </c>
      <c r="B438" s="512" t="s">
        <v>26072</v>
      </c>
      <c r="C438" s="512" t="s">
        <v>25281</v>
      </c>
      <c r="D438" s="508">
        <v>4598.74</v>
      </c>
      <c r="E438" s="508">
        <v>4598.74</v>
      </c>
    </row>
    <row r="439" spans="1:5" s="343" customFormat="1">
      <c r="A439" s="507" t="s">
        <v>26073</v>
      </c>
      <c r="B439" s="512" t="s">
        <v>26074</v>
      </c>
      <c r="C439" s="512" t="s">
        <v>25361</v>
      </c>
      <c r="D439" s="508">
        <v>2110.1999999999998</v>
      </c>
      <c r="E439" s="508">
        <v>2110.1999999999998</v>
      </c>
    </row>
    <row r="440" spans="1:5" s="343" customFormat="1">
      <c r="A440" s="507" t="s">
        <v>26075</v>
      </c>
      <c r="B440" s="512" t="s">
        <v>26076</v>
      </c>
      <c r="C440" s="512" t="s">
        <v>25361</v>
      </c>
      <c r="D440" s="508">
        <v>92.75</v>
      </c>
      <c r="E440" s="508">
        <v>92.75</v>
      </c>
    </row>
    <row r="441" spans="1:5" s="343" customFormat="1">
      <c r="A441" s="507" t="s">
        <v>26077</v>
      </c>
      <c r="B441" s="512" t="s">
        <v>26078</v>
      </c>
      <c r="C441" s="512" t="s">
        <v>25281</v>
      </c>
      <c r="D441" s="508">
        <v>8939.58</v>
      </c>
      <c r="E441" s="508">
        <v>8939.58</v>
      </c>
    </row>
    <row r="442" spans="1:5" s="343" customFormat="1">
      <c r="A442" s="507" t="s">
        <v>26079</v>
      </c>
      <c r="B442" s="512" t="s">
        <v>26080</v>
      </c>
      <c r="C442" s="512" t="s">
        <v>25281</v>
      </c>
      <c r="D442" s="508">
        <v>6561.1</v>
      </c>
      <c r="E442" s="508">
        <v>6561.1</v>
      </c>
    </row>
    <row r="443" spans="1:5" s="343" customFormat="1">
      <c r="A443" s="507" t="s">
        <v>26081</v>
      </c>
      <c r="B443" s="512" t="s">
        <v>26082</v>
      </c>
      <c r="C443" s="512" t="s">
        <v>25281</v>
      </c>
      <c r="D443" s="508">
        <v>5765.09</v>
      </c>
      <c r="E443" s="508">
        <v>5765.09</v>
      </c>
    </row>
    <row r="444" spans="1:5" s="343" customFormat="1">
      <c r="A444" s="507" t="s">
        <v>26083</v>
      </c>
      <c r="B444" s="512" t="s">
        <v>26084</v>
      </c>
      <c r="C444" s="512" t="s">
        <v>25281</v>
      </c>
      <c r="D444" s="508">
        <v>10925.4</v>
      </c>
      <c r="E444" s="508">
        <v>10925.4</v>
      </c>
    </row>
    <row r="445" spans="1:5" s="343" customFormat="1">
      <c r="A445" s="507" t="s">
        <v>26085</v>
      </c>
      <c r="B445" s="512" t="s">
        <v>26086</v>
      </c>
      <c r="C445" s="512" t="s">
        <v>25281</v>
      </c>
      <c r="D445" s="508">
        <v>3433.59</v>
      </c>
      <c r="E445" s="508">
        <v>3433.59</v>
      </c>
    </row>
    <row r="446" spans="1:5" s="343" customFormat="1">
      <c r="A446" s="507" t="s">
        <v>26087</v>
      </c>
      <c r="B446" s="512" t="s">
        <v>26088</v>
      </c>
      <c r="C446" s="512" t="s">
        <v>25281</v>
      </c>
      <c r="D446" s="508">
        <v>2970.17</v>
      </c>
      <c r="E446" s="508">
        <v>2970.17</v>
      </c>
    </row>
    <row r="447" spans="1:5" s="343" customFormat="1">
      <c r="A447" s="507" t="s">
        <v>26089</v>
      </c>
      <c r="B447" s="512" t="s">
        <v>26090</v>
      </c>
      <c r="C447" s="512" t="s">
        <v>25314</v>
      </c>
      <c r="D447" s="508">
        <v>683.74</v>
      </c>
      <c r="E447" s="508">
        <v>683.74</v>
      </c>
    </row>
    <row r="448" spans="1:5" s="343" customFormat="1">
      <c r="A448" s="507" t="s">
        <v>26091</v>
      </c>
      <c r="B448" s="512" t="s">
        <v>26092</v>
      </c>
      <c r="C448" s="512" t="s">
        <v>25281</v>
      </c>
      <c r="D448" s="508">
        <v>3808.13</v>
      </c>
      <c r="E448" s="508">
        <v>3808.13</v>
      </c>
    </row>
    <row r="449" spans="1:5" s="343" customFormat="1" ht="22.5">
      <c r="A449" s="507" t="s">
        <v>26093</v>
      </c>
      <c r="B449" s="512" t="s">
        <v>26094</v>
      </c>
      <c r="C449" s="512" t="s">
        <v>25281</v>
      </c>
      <c r="D449" s="508">
        <v>3289.29</v>
      </c>
      <c r="E449" s="508">
        <v>3289.29</v>
      </c>
    </row>
    <row r="450" spans="1:5" s="343" customFormat="1">
      <c r="A450" s="507" t="s">
        <v>26095</v>
      </c>
      <c r="B450" s="512" t="s">
        <v>26096</v>
      </c>
      <c r="C450" s="512" t="s">
        <v>25281</v>
      </c>
      <c r="D450" s="508">
        <v>6323.21</v>
      </c>
      <c r="E450" s="508">
        <v>6323.21</v>
      </c>
    </row>
    <row r="451" spans="1:5" s="343" customFormat="1" ht="22.5">
      <c r="A451" s="507" t="s">
        <v>26097</v>
      </c>
      <c r="B451" s="512" t="s">
        <v>26098</v>
      </c>
      <c r="C451" s="512" t="s">
        <v>25281</v>
      </c>
      <c r="D451" s="508">
        <v>3799.99</v>
      </c>
      <c r="E451" s="508">
        <v>3799.99</v>
      </c>
    </row>
    <row r="452" spans="1:5" s="343" customFormat="1" ht="22.5">
      <c r="A452" s="507" t="s">
        <v>26099</v>
      </c>
      <c r="B452" s="512" t="s">
        <v>26100</v>
      </c>
      <c r="C452" s="512" t="s">
        <v>25281</v>
      </c>
      <c r="D452" s="508">
        <v>4347.68</v>
      </c>
      <c r="E452" s="508">
        <v>4347.68</v>
      </c>
    </row>
    <row r="453" spans="1:5" s="343" customFormat="1" ht="111">
      <c r="A453" s="514" t="s">
        <v>31753</v>
      </c>
      <c r="B453" s="514"/>
      <c r="C453" s="514"/>
      <c r="D453" s="514"/>
      <c r="E453" s="514"/>
    </row>
    <row r="454" spans="1:5" s="343" customFormat="1" ht="22.5">
      <c r="A454" s="511" t="s">
        <v>25362</v>
      </c>
      <c r="B454" s="511"/>
      <c r="C454" s="511"/>
      <c r="D454" s="511"/>
      <c r="E454" s="511"/>
    </row>
    <row r="455" spans="1:5" s="343" customFormat="1" ht="22.5">
      <c r="A455" s="509" t="s">
        <v>26101</v>
      </c>
      <c r="B455" s="512" t="s">
        <v>31765</v>
      </c>
      <c r="C455" s="515" t="s">
        <v>25278</v>
      </c>
      <c r="D455" s="510">
        <v>585.79999999999995</v>
      </c>
      <c r="E455" s="510">
        <v>585.79999999999995</v>
      </c>
    </row>
    <row r="456" spans="1:5" s="343" customFormat="1">
      <c r="A456" s="507" t="s">
        <v>26102</v>
      </c>
      <c r="B456" s="512" t="s">
        <v>26103</v>
      </c>
      <c r="C456" s="512" t="s">
        <v>25281</v>
      </c>
      <c r="D456" s="508">
        <v>116.16</v>
      </c>
      <c r="E456" s="508">
        <v>116.16</v>
      </c>
    </row>
    <row r="457" spans="1:5" s="343" customFormat="1">
      <c r="A457" s="507" t="s">
        <v>26104</v>
      </c>
      <c r="B457" s="512" t="s">
        <v>26090</v>
      </c>
      <c r="C457" s="512" t="s">
        <v>25314</v>
      </c>
      <c r="D457" s="508">
        <v>683.74</v>
      </c>
      <c r="E457" s="508">
        <v>683.74</v>
      </c>
    </row>
    <row r="458" spans="1:5" s="343" customFormat="1">
      <c r="A458" s="507" t="s">
        <v>26105</v>
      </c>
      <c r="B458" s="512" t="s">
        <v>26106</v>
      </c>
      <c r="C458" s="512" t="s">
        <v>25278</v>
      </c>
      <c r="D458" s="508">
        <v>7.69</v>
      </c>
      <c r="E458" s="508">
        <v>7.69</v>
      </c>
    </row>
    <row r="459" spans="1:5" s="343" customFormat="1">
      <c r="A459" s="507" t="s">
        <v>26107</v>
      </c>
      <c r="B459" s="512" t="s">
        <v>25421</v>
      </c>
      <c r="C459" s="512" t="s">
        <v>25314</v>
      </c>
      <c r="D459" s="508">
        <v>683.74</v>
      </c>
      <c r="E459" s="508">
        <v>683.74</v>
      </c>
    </row>
    <row r="460" spans="1:5" s="343" customFormat="1">
      <c r="A460" s="507" t="s">
        <v>26108</v>
      </c>
      <c r="B460" s="512" t="s">
        <v>26109</v>
      </c>
      <c r="C460" s="512" t="s">
        <v>25281</v>
      </c>
      <c r="D460" s="508">
        <v>15.6</v>
      </c>
      <c r="E460" s="508">
        <v>15.6</v>
      </c>
    </row>
    <row r="461" spans="1:5" s="343" customFormat="1">
      <c r="A461" s="507" t="s">
        <v>26110</v>
      </c>
      <c r="B461" s="512" t="s">
        <v>26111</v>
      </c>
      <c r="C461" s="512" t="s">
        <v>25281</v>
      </c>
      <c r="D461" s="508">
        <v>68.22</v>
      </c>
      <c r="E461" s="508">
        <v>68.22</v>
      </c>
    </row>
    <row r="462" spans="1:5" s="343" customFormat="1">
      <c r="A462" s="507" t="s">
        <v>26112</v>
      </c>
      <c r="B462" s="512" t="s">
        <v>26113</v>
      </c>
      <c r="C462" s="512" t="s">
        <v>25361</v>
      </c>
      <c r="D462" s="508">
        <v>2.1800000000000002</v>
      </c>
      <c r="E462" s="508">
        <v>2.1800000000000002</v>
      </c>
    </row>
    <row r="463" spans="1:5" s="343" customFormat="1">
      <c r="A463" s="507" t="s">
        <v>26114</v>
      </c>
      <c r="B463" s="512" t="s">
        <v>26115</v>
      </c>
      <c r="C463" s="512" t="s">
        <v>25361</v>
      </c>
      <c r="D463" s="508">
        <v>12.48</v>
      </c>
      <c r="E463" s="508">
        <v>12.48</v>
      </c>
    </row>
    <row r="464" spans="1:5" s="343" customFormat="1">
      <c r="A464" s="507" t="s">
        <v>26116</v>
      </c>
      <c r="B464" s="512" t="s">
        <v>26117</v>
      </c>
      <c r="C464" s="512" t="s">
        <v>25281</v>
      </c>
      <c r="D464" s="508">
        <v>15.6</v>
      </c>
      <c r="E464" s="508">
        <v>15.6</v>
      </c>
    </row>
    <row r="465" spans="1:5" s="343" customFormat="1" ht="22.5">
      <c r="A465" s="507" t="s">
        <v>26118</v>
      </c>
      <c r="B465" s="512" t="s">
        <v>26119</v>
      </c>
      <c r="C465" s="512" t="s">
        <v>25281</v>
      </c>
      <c r="D465" s="508">
        <v>6.24</v>
      </c>
      <c r="E465" s="508">
        <v>6.24</v>
      </c>
    </row>
    <row r="466" spans="1:5" s="343" customFormat="1">
      <c r="A466" s="507" t="s">
        <v>26120</v>
      </c>
      <c r="B466" s="512" t="s">
        <v>26121</v>
      </c>
      <c r="C466" s="512" t="s">
        <v>25281</v>
      </c>
      <c r="D466" s="508">
        <v>6.24</v>
      </c>
      <c r="E466" s="508">
        <v>6.24</v>
      </c>
    </row>
    <row r="467" spans="1:5" s="343" customFormat="1">
      <c r="A467" s="507" t="s">
        <v>26122</v>
      </c>
      <c r="B467" s="512" t="s">
        <v>25423</v>
      </c>
      <c r="C467" s="512" t="s">
        <v>25314</v>
      </c>
      <c r="D467" s="508">
        <v>683.74</v>
      </c>
      <c r="E467" s="508">
        <v>683.74</v>
      </c>
    </row>
    <row r="468" spans="1:5" s="343" customFormat="1">
      <c r="A468" s="507" t="s">
        <v>26123</v>
      </c>
      <c r="B468" s="512" t="s">
        <v>26124</v>
      </c>
      <c r="C468" s="512" t="s">
        <v>25281</v>
      </c>
      <c r="D468" s="508">
        <v>125.07</v>
      </c>
      <c r="E468" s="508">
        <v>125.07</v>
      </c>
    </row>
    <row r="469" spans="1:5" s="343" customFormat="1">
      <c r="A469" s="507" t="s">
        <v>26125</v>
      </c>
      <c r="B469" s="512" t="s">
        <v>26126</v>
      </c>
      <c r="C469" s="512" t="s">
        <v>25281</v>
      </c>
      <c r="D469" s="508">
        <v>76.83</v>
      </c>
      <c r="E469" s="508">
        <v>76.83</v>
      </c>
    </row>
    <row r="470" spans="1:5" s="343" customFormat="1">
      <c r="A470" s="507" t="s">
        <v>26127</v>
      </c>
      <c r="B470" s="512" t="s">
        <v>26128</v>
      </c>
      <c r="C470" s="512" t="s">
        <v>25361</v>
      </c>
      <c r="D470" s="508">
        <v>2.84</v>
      </c>
      <c r="E470" s="508">
        <v>2.84</v>
      </c>
    </row>
    <row r="471" spans="1:5" s="343" customFormat="1">
      <c r="A471" s="507" t="s">
        <v>26129</v>
      </c>
      <c r="B471" s="512" t="s">
        <v>26130</v>
      </c>
      <c r="C471" s="512" t="s">
        <v>25361</v>
      </c>
      <c r="D471" s="508">
        <v>30.88</v>
      </c>
      <c r="E471" s="508">
        <v>30.88</v>
      </c>
    </row>
    <row r="472" spans="1:5" s="343" customFormat="1">
      <c r="A472" s="507" t="s">
        <v>26131</v>
      </c>
      <c r="B472" s="512" t="s">
        <v>26132</v>
      </c>
      <c r="C472" s="512" t="s">
        <v>25281</v>
      </c>
      <c r="D472" s="508">
        <v>90.39</v>
      </c>
      <c r="E472" s="508">
        <v>90.39</v>
      </c>
    </row>
    <row r="473" spans="1:5" s="343" customFormat="1" ht="22.5">
      <c r="A473" s="507" t="s">
        <v>26133</v>
      </c>
      <c r="B473" s="512" t="s">
        <v>26134</v>
      </c>
      <c r="C473" s="512" t="s">
        <v>25281</v>
      </c>
      <c r="D473" s="508">
        <v>73.33</v>
      </c>
      <c r="E473" s="508">
        <v>73.33</v>
      </c>
    </row>
    <row r="474" spans="1:5" s="343" customFormat="1">
      <c r="A474" s="507" t="s">
        <v>26135</v>
      </c>
      <c r="B474" s="512" t="s">
        <v>26136</v>
      </c>
      <c r="C474" s="512" t="s">
        <v>25281</v>
      </c>
      <c r="D474" s="508">
        <v>9.66</v>
      </c>
      <c r="E474" s="508">
        <v>9.66</v>
      </c>
    </row>
    <row r="475" spans="1:5" s="343" customFormat="1">
      <c r="A475" s="507" t="s">
        <v>26137</v>
      </c>
      <c r="B475" s="512" t="s">
        <v>26138</v>
      </c>
      <c r="C475" s="512" t="s">
        <v>25314</v>
      </c>
      <c r="D475" s="508">
        <v>683.74</v>
      </c>
      <c r="E475" s="508">
        <v>683.74</v>
      </c>
    </row>
    <row r="476" spans="1:5" s="343" customFormat="1">
      <c r="A476" s="507" t="s">
        <v>26139</v>
      </c>
      <c r="B476" s="512" t="s">
        <v>26140</v>
      </c>
      <c r="C476" s="512" t="s">
        <v>25278</v>
      </c>
      <c r="D476" s="508">
        <v>231.52</v>
      </c>
      <c r="E476" s="508">
        <v>231.52</v>
      </c>
    </row>
    <row r="477" spans="1:5" s="343" customFormat="1">
      <c r="A477" s="507" t="s">
        <v>26141</v>
      </c>
      <c r="B477" s="512" t="s">
        <v>26142</v>
      </c>
      <c r="C477" s="512" t="s">
        <v>25278</v>
      </c>
      <c r="D477" s="508">
        <v>745.3</v>
      </c>
      <c r="E477" s="508">
        <v>745.3</v>
      </c>
    </row>
    <row r="478" spans="1:5" s="343" customFormat="1">
      <c r="A478" s="507" t="s">
        <v>26143</v>
      </c>
      <c r="B478" s="512" t="s">
        <v>26144</v>
      </c>
      <c r="C478" s="512" t="s">
        <v>25278</v>
      </c>
      <c r="D478" s="508">
        <v>711.6</v>
      </c>
      <c r="E478" s="508">
        <v>711.6</v>
      </c>
    </row>
    <row r="479" spans="1:5" s="343" customFormat="1">
      <c r="A479" s="507" t="s">
        <v>26145</v>
      </c>
      <c r="B479" s="512" t="s">
        <v>26146</v>
      </c>
      <c r="C479" s="512" t="s">
        <v>25278</v>
      </c>
      <c r="D479" s="508">
        <v>710.32</v>
      </c>
      <c r="E479" s="508">
        <v>710.32</v>
      </c>
    </row>
    <row r="480" spans="1:5" s="343" customFormat="1">
      <c r="A480" s="507" t="s">
        <v>26147</v>
      </c>
      <c r="B480" s="512" t="s">
        <v>26148</v>
      </c>
      <c r="C480" s="512" t="s">
        <v>25278</v>
      </c>
      <c r="D480" s="508">
        <v>888.19</v>
      </c>
      <c r="E480" s="508">
        <v>888.19</v>
      </c>
    </row>
    <row r="481" spans="1:5" s="343" customFormat="1">
      <c r="A481" s="507" t="s">
        <v>26149</v>
      </c>
      <c r="B481" s="512" t="s">
        <v>26150</v>
      </c>
      <c r="C481" s="512" t="s">
        <v>25278</v>
      </c>
      <c r="D481" s="508">
        <v>1012.63</v>
      </c>
      <c r="E481" s="508">
        <v>1012.63</v>
      </c>
    </row>
    <row r="482" spans="1:5" s="343" customFormat="1">
      <c r="A482" s="507" t="s">
        <v>26151</v>
      </c>
      <c r="B482" s="512" t="s">
        <v>26152</v>
      </c>
      <c r="C482" s="512" t="s">
        <v>25278</v>
      </c>
      <c r="D482" s="508">
        <v>209.4</v>
      </c>
      <c r="E482" s="508">
        <v>209.4</v>
      </c>
    </row>
    <row r="483" spans="1:5" s="343" customFormat="1">
      <c r="A483" s="507" t="s">
        <v>26153</v>
      </c>
      <c r="B483" s="512" t="s">
        <v>26154</v>
      </c>
      <c r="C483" s="512" t="s">
        <v>26155</v>
      </c>
      <c r="D483" s="508">
        <v>320.73</v>
      </c>
      <c r="E483" s="508">
        <v>320.73</v>
      </c>
    </row>
    <row r="484" spans="1:5" s="343" customFormat="1">
      <c r="A484" s="507" t="s">
        <v>26156</v>
      </c>
      <c r="B484" s="512" t="s">
        <v>26157</v>
      </c>
      <c r="C484" s="512" t="s">
        <v>26155</v>
      </c>
      <c r="D484" s="508">
        <v>321.75</v>
      </c>
      <c r="E484" s="508">
        <v>321.75</v>
      </c>
    </row>
    <row r="485" spans="1:5" s="343" customFormat="1">
      <c r="A485" s="507" t="s">
        <v>26158</v>
      </c>
      <c r="B485" s="512" t="s">
        <v>26159</v>
      </c>
      <c r="C485" s="512" t="s">
        <v>26155</v>
      </c>
      <c r="D485" s="508">
        <v>484.37</v>
      </c>
      <c r="E485" s="508">
        <v>484.37</v>
      </c>
    </row>
    <row r="486" spans="1:5" s="343" customFormat="1">
      <c r="A486" s="507" t="s">
        <v>26160</v>
      </c>
      <c r="B486" s="512" t="s">
        <v>26161</v>
      </c>
      <c r="C486" s="512" t="s">
        <v>26155</v>
      </c>
      <c r="D486" s="508">
        <v>485.69</v>
      </c>
      <c r="E486" s="508">
        <v>485.69</v>
      </c>
    </row>
    <row r="487" spans="1:5" s="343" customFormat="1">
      <c r="A487" s="507" t="s">
        <v>26162</v>
      </c>
      <c r="B487" s="512" t="s">
        <v>26163</v>
      </c>
      <c r="C487" s="512" t="s">
        <v>25361</v>
      </c>
      <c r="D487" s="508">
        <v>259.25</v>
      </c>
      <c r="E487" s="508">
        <v>259.25</v>
      </c>
    </row>
    <row r="488" spans="1:5" s="343" customFormat="1">
      <c r="A488" s="507" t="s">
        <v>26164</v>
      </c>
      <c r="B488" s="512" t="s">
        <v>26165</v>
      </c>
      <c r="C488" s="512" t="s">
        <v>26155</v>
      </c>
      <c r="D488" s="508">
        <v>38.659999999999997</v>
      </c>
      <c r="E488" s="508">
        <v>38.659999999999997</v>
      </c>
    </row>
    <row r="489" spans="1:5" s="343" customFormat="1">
      <c r="A489" s="507" t="s">
        <v>26166</v>
      </c>
      <c r="B489" s="512" t="s">
        <v>26167</v>
      </c>
      <c r="C489" s="512" t="s">
        <v>26155</v>
      </c>
      <c r="D489" s="508">
        <v>54.01</v>
      </c>
      <c r="E489" s="508">
        <v>54.01</v>
      </c>
    </row>
    <row r="490" spans="1:5" s="343" customFormat="1">
      <c r="A490" s="507" t="s">
        <v>26168</v>
      </c>
      <c r="B490" s="512" t="s">
        <v>26169</v>
      </c>
      <c r="C490" s="512" t="s">
        <v>25361</v>
      </c>
      <c r="D490" s="508">
        <v>14.49</v>
      </c>
      <c r="E490" s="508">
        <v>14.49</v>
      </c>
    </row>
    <row r="491" spans="1:5" s="343" customFormat="1">
      <c r="A491" s="507" t="s">
        <v>26170</v>
      </c>
      <c r="B491" s="512" t="s">
        <v>26171</v>
      </c>
      <c r="C491" s="512" t="s">
        <v>25361</v>
      </c>
      <c r="D491" s="508">
        <v>17.190000000000001</v>
      </c>
      <c r="E491" s="508">
        <v>17.190000000000001</v>
      </c>
    </row>
    <row r="492" spans="1:5" s="343" customFormat="1">
      <c r="A492" s="507" t="s">
        <v>26172</v>
      </c>
      <c r="B492" s="512" t="s">
        <v>26173</v>
      </c>
      <c r="C492" s="512" t="s">
        <v>25361</v>
      </c>
      <c r="D492" s="508">
        <v>24.72</v>
      </c>
      <c r="E492" s="508">
        <v>24.72</v>
      </c>
    </row>
    <row r="493" spans="1:5" s="343" customFormat="1">
      <c r="A493" s="507" t="s">
        <v>26174</v>
      </c>
      <c r="B493" s="512" t="s">
        <v>26175</v>
      </c>
      <c r="C493" s="512" t="s">
        <v>25361</v>
      </c>
      <c r="D493" s="508">
        <v>23.43</v>
      </c>
      <c r="E493" s="508">
        <v>23.43</v>
      </c>
    </row>
    <row r="494" spans="1:5" s="343" customFormat="1">
      <c r="A494" s="507" t="s">
        <v>26176</v>
      </c>
      <c r="B494" s="512" t="s">
        <v>26177</v>
      </c>
      <c r="C494" s="512" t="s">
        <v>25361</v>
      </c>
      <c r="D494" s="508">
        <v>364.77</v>
      </c>
      <c r="E494" s="508">
        <v>364.77</v>
      </c>
    </row>
    <row r="495" spans="1:5" s="343" customFormat="1">
      <c r="A495" s="507" t="s">
        <v>26178</v>
      </c>
      <c r="B495" s="512" t="s">
        <v>26179</v>
      </c>
      <c r="C495" s="512" t="s">
        <v>25281</v>
      </c>
      <c r="D495" s="508">
        <v>3494.19</v>
      </c>
      <c r="E495" s="508">
        <v>3494.19</v>
      </c>
    </row>
    <row r="496" spans="1:5" s="343" customFormat="1">
      <c r="A496" s="507" t="s">
        <v>26180</v>
      </c>
      <c r="B496" s="512" t="s">
        <v>26181</v>
      </c>
      <c r="C496" s="512" t="s">
        <v>25278</v>
      </c>
      <c r="D496" s="508">
        <v>271.73</v>
      </c>
      <c r="E496" s="508">
        <v>271.73</v>
      </c>
    </row>
    <row r="497" spans="1:5" s="343" customFormat="1">
      <c r="A497" s="507" t="s">
        <v>26182</v>
      </c>
      <c r="B497" s="512" t="s">
        <v>26183</v>
      </c>
      <c r="C497" s="512" t="s">
        <v>25281</v>
      </c>
      <c r="D497" s="508">
        <v>1873.71</v>
      </c>
      <c r="E497" s="508">
        <v>1873.71</v>
      </c>
    </row>
    <row r="498" spans="1:5" s="343" customFormat="1">
      <c r="A498" s="507" t="s">
        <v>26184</v>
      </c>
      <c r="B498" s="512" t="s">
        <v>26185</v>
      </c>
      <c r="C498" s="512" t="s">
        <v>25281</v>
      </c>
      <c r="D498" s="508">
        <v>2603.5700000000002</v>
      </c>
      <c r="E498" s="508">
        <v>2603.5700000000002</v>
      </c>
    </row>
    <row r="499" spans="1:5" s="343" customFormat="1">
      <c r="A499" s="507" t="s">
        <v>26186</v>
      </c>
      <c r="B499" s="512" t="s">
        <v>26187</v>
      </c>
      <c r="C499" s="512" t="s">
        <v>25278</v>
      </c>
      <c r="D499" s="508">
        <v>454.68</v>
      </c>
      <c r="E499" s="508">
        <v>454.68</v>
      </c>
    </row>
    <row r="500" spans="1:5" s="343" customFormat="1">
      <c r="A500" s="507" t="s">
        <v>26188</v>
      </c>
      <c r="B500" s="512" t="s">
        <v>26189</v>
      </c>
      <c r="C500" s="512" t="s">
        <v>26190</v>
      </c>
      <c r="D500" s="508">
        <v>403.44</v>
      </c>
      <c r="E500" s="508">
        <v>403.44</v>
      </c>
    </row>
    <row r="501" spans="1:5" s="343" customFormat="1">
      <c r="A501" s="507" t="s">
        <v>26191</v>
      </c>
      <c r="B501" s="512" t="s">
        <v>26192</v>
      </c>
      <c r="C501" s="512" t="s">
        <v>26190</v>
      </c>
      <c r="D501" s="508">
        <v>219.51</v>
      </c>
      <c r="E501" s="508">
        <v>219.51</v>
      </c>
    </row>
    <row r="502" spans="1:5" s="343" customFormat="1" ht="111">
      <c r="A502" s="514" t="s">
        <v>31753</v>
      </c>
      <c r="B502" s="514"/>
      <c r="C502" s="514"/>
      <c r="D502" s="514"/>
      <c r="E502" s="514"/>
    </row>
    <row r="503" spans="1:5" s="343" customFormat="1" ht="22.5">
      <c r="A503" s="511" t="s">
        <v>25362</v>
      </c>
      <c r="B503" s="511"/>
      <c r="C503" s="511"/>
      <c r="D503" s="511"/>
      <c r="E503" s="511"/>
    </row>
    <row r="504" spans="1:5" s="343" customFormat="1">
      <c r="A504" s="507" t="s">
        <v>26193</v>
      </c>
      <c r="B504" s="512" t="s">
        <v>26194</v>
      </c>
      <c r="C504" s="512" t="s">
        <v>26190</v>
      </c>
      <c r="D504" s="508">
        <v>169.48</v>
      </c>
      <c r="E504" s="508">
        <v>169.48</v>
      </c>
    </row>
    <row r="505" spans="1:5" s="343" customFormat="1">
      <c r="A505" s="507" t="s">
        <v>26195</v>
      </c>
      <c r="B505" s="512" t="s">
        <v>26196</v>
      </c>
      <c r="C505" s="512" t="s">
        <v>25281</v>
      </c>
      <c r="D505" s="508">
        <v>176.94</v>
      </c>
      <c r="E505" s="508">
        <v>176.94</v>
      </c>
    </row>
    <row r="506" spans="1:5" s="343" customFormat="1">
      <c r="A506" s="507" t="s">
        <v>26197</v>
      </c>
      <c r="B506" s="512" t="s">
        <v>26198</v>
      </c>
      <c r="C506" s="512" t="s">
        <v>25281</v>
      </c>
      <c r="D506" s="508">
        <v>56.03</v>
      </c>
      <c r="E506" s="508">
        <v>56.03</v>
      </c>
    </row>
    <row r="507" spans="1:5" s="343" customFormat="1">
      <c r="A507" s="507" t="s">
        <v>26199</v>
      </c>
      <c r="B507" s="512" t="s">
        <v>26200</v>
      </c>
      <c r="C507" s="512" t="s">
        <v>25281</v>
      </c>
      <c r="D507" s="508">
        <v>28.57</v>
      </c>
      <c r="E507" s="508">
        <v>28.57</v>
      </c>
    </row>
    <row r="508" spans="1:5" s="343" customFormat="1">
      <c r="A508" s="507" t="s">
        <v>26201</v>
      </c>
      <c r="B508" s="512" t="s">
        <v>26202</v>
      </c>
      <c r="C508" s="512" t="s">
        <v>25281</v>
      </c>
      <c r="D508" s="508">
        <v>46.95</v>
      </c>
      <c r="E508" s="508">
        <v>46.95</v>
      </c>
    </row>
    <row r="509" spans="1:5" s="343" customFormat="1">
      <c r="A509" s="507" t="s">
        <v>26203</v>
      </c>
      <c r="B509" s="512" t="s">
        <v>26204</v>
      </c>
      <c r="C509" s="512" t="s">
        <v>25281</v>
      </c>
      <c r="D509" s="508">
        <v>46.95</v>
      </c>
      <c r="E509" s="508">
        <v>46.95</v>
      </c>
    </row>
    <row r="510" spans="1:5" s="343" customFormat="1">
      <c r="A510" s="507" t="s">
        <v>26205</v>
      </c>
      <c r="B510" s="512" t="s">
        <v>26206</v>
      </c>
      <c r="C510" s="512" t="s">
        <v>25281</v>
      </c>
      <c r="D510" s="508">
        <v>159.5</v>
      </c>
      <c r="E510" s="508">
        <v>159.5</v>
      </c>
    </row>
    <row r="511" spans="1:5" s="343" customFormat="1">
      <c r="A511" s="507" t="s">
        <v>26207</v>
      </c>
      <c r="B511" s="512" t="s">
        <v>26208</v>
      </c>
      <c r="C511" s="512" t="s">
        <v>26190</v>
      </c>
      <c r="D511" s="508">
        <v>572.67999999999995</v>
      </c>
      <c r="E511" s="508">
        <v>572.67999999999995</v>
      </c>
    </row>
    <row r="512" spans="1:5" s="343" customFormat="1">
      <c r="A512" s="507" t="s">
        <v>26209</v>
      </c>
      <c r="B512" s="512" t="s">
        <v>26210</v>
      </c>
      <c r="C512" s="512" t="s">
        <v>25361</v>
      </c>
      <c r="D512" s="508">
        <v>63.72</v>
      </c>
      <c r="E512" s="508">
        <v>63.72</v>
      </c>
    </row>
    <row r="513" spans="1:5" s="343" customFormat="1">
      <c r="A513" s="507" t="s">
        <v>26211</v>
      </c>
      <c r="B513" s="512" t="s">
        <v>26212</v>
      </c>
      <c r="C513" s="512" t="s">
        <v>25281</v>
      </c>
      <c r="D513" s="508">
        <v>32.659999999999997</v>
      </c>
      <c r="E513" s="508">
        <v>32.659999999999997</v>
      </c>
    </row>
    <row r="514" spans="1:5" s="343" customFormat="1">
      <c r="A514" s="507" t="s">
        <v>26213</v>
      </c>
      <c r="B514" s="512" t="s">
        <v>26214</v>
      </c>
      <c r="C514" s="512" t="s">
        <v>25281</v>
      </c>
      <c r="D514" s="508">
        <v>51.48</v>
      </c>
      <c r="E514" s="508">
        <v>51.48</v>
      </c>
    </row>
    <row r="515" spans="1:5" s="343" customFormat="1">
      <c r="A515" s="507" t="s">
        <v>26215</v>
      </c>
      <c r="B515" s="512" t="s">
        <v>26216</v>
      </c>
      <c r="C515" s="512" t="s">
        <v>25281</v>
      </c>
      <c r="D515" s="508">
        <v>403.44</v>
      </c>
      <c r="E515" s="508">
        <v>403.44</v>
      </c>
    </row>
    <row r="516" spans="1:5" s="343" customFormat="1">
      <c r="A516" s="507" t="s">
        <v>26217</v>
      </c>
      <c r="B516" s="512" t="s">
        <v>26218</v>
      </c>
      <c r="C516" s="512" t="s">
        <v>25281</v>
      </c>
      <c r="D516" s="508">
        <v>106.42</v>
      </c>
      <c r="E516" s="508">
        <v>106.42</v>
      </c>
    </row>
    <row r="517" spans="1:5" s="343" customFormat="1">
      <c r="A517" s="507" t="s">
        <v>26219</v>
      </c>
      <c r="B517" s="512" t="s">
        <v>26220</v>
      </c>
      <c r="C517" s="512" t="s">
        <v>25314</v>
      </c>
      <c r="D517" s="508">
        <v>683.74</v>
      </c>
      <c r="E517" s="508">
        <v>683.74</v>
      </c>
    </row>
    <row r="518" spans="1:5" s="343" customFormat="1">
      <c r="A518" s="507" t="s">
        <v>26221</v>
      </c>
      <c r="B518" s="512" t="s">
        <v>26222</v>
      </c>
      <c r="C518" s="512" t="s">
        <v>25281</v>
      </c>
      <c r="D518" s="508">
        <v>410.52</v>
      </c>
      <c r="E518" s="508">
        <v>410.52</v>
      </c>
    </row>
    <row r="519" spans="1:5" s="343" customFormat="1">
      <c r="A519" s="507" t="s">
        <v>26223</v>
      </c>
      <c r="B519" s="512" t="s">
        <v>26224</v>
      </c>
      <c r="C519" s="512" t="s">
        <v>25281</v>
      </c>
      <c r="D519" s="508">
        <v>419.4</v>
      </c>
      <c r="E519" s="508">
        <v>419.4</v>
      </c>
    </row>
    <row r="520" spans="1:5" s="343" customFormat="1">
      <c r="A520" s="507" t="s">
        <v>26225</v>
      </c>
      <c r="B520" s="512" t="s">
        <v>26226</v>
      </c>
      <c r="C520" s="512" t="s">
        <v>25281</v>
      </c>
      <c r="D520" s="508">
        <v>449.63</v>
      </c>
      <c r="E520" s="508">
        <v>449.63</v>
      </c>
    </row>
    <row r="521" spans="1:5" s="343" customFormat="1">
      <c r="A521" s="507" t="s">
        <v>26227</v>
      </c>
      <c r="B521" s="512" t="s">
        <v>26228</v>
      </c>
      <c r="C521" s="512" t="s">
        <v>25281</v>
      </c>
      <c r="D521" s="508">
        <v>386.58</v>
      </c>
      <c r="E521" s="508">
        <v>386.58</v>
      </c>
    </row>
    <row r="522" spans="1:5" s="343" customFormat="1">
      <c r="A522" s="507" t="s">
        <v>26229</v>
      </c>
      <c r="B522" s="512" t="s">
        <v>26230</v>
      </c>
      <c r="C522" s="512" t="s">
        <v>25281</v>
      </c>
      <c r="D522" s="508">
        <v>393.44</v>
      </c>
      <c r="E522" s="508">
        <v>393.44</v>
      </c>
    </row>
    <row r="523" spans="1:5" s="343" customFormat="1">
      <c r="A523" s="507" t="s">
        <v>26231</v>
      </c>
      <c r="B523" s="512" t="s">
        <v>26232</v>
      </c>
      <c r="C523" s="512" t="s">
        <v>25281</v>
      </c>
      <c r="D523" s="508">
        <v>433.71</v>
      </c>
      <c r="E523" s="508">
        <v>433.71</v>
      </c>
    </row>
    <row r="524" spans="1:5" s="343" customFormat="1">
      <c r="A524" s="507" t="s">
        <v>26233</v>
      </c>
      <c r="B524" s="512" t="s">
        <v>26234</v>
      </c>
      <c r="C524" s="512" t="s">
        <v>25281</v>
      </c>
      <c r="D524" s="508">
        <v>1127.18</v>
      </c>
      <c r="E524" s="508">
        <v>1127.18</v>
      </c>
    </row>
    <row r="525" spans="1:5" s="343" customFormat="1">
      <c r="A525" s="507" t="s">
        <v>26235</v>
      </c>
      <c r="B525" s="512" t="s">
        <v>26236</v>
      </c>
      <c r="C525" s="512" t="s">
        <v>25281</v>
      </c>
      <c r="D525" s="508">
        <v>1191.46</v>
      </c>
      <c r="E525" s="508">
        <v>1191.46</v>
      </c>
    </row>
    <row r="526" spans="1:5" s="343" customFormat="1">
      <c r="A526" s="507" t="s">
        <v>26237</v>
      </c>
      <c r="B526" s="512" t="s">
        <v>26238</v>
      </c>
      <c r="C526" s="512" t="s">
        <v>25281</v>
      </c>
      <c r="D526" s="508">
        <v>1298.18</v>
      </c>
      <c r="E526" s="508">
        <v>1298.18</v>
      </c>
    </row>
    <row r="527" spans="1:5" s="343" customFormat="1">
      <c r="A527" s="507" t="s">
        <v>26239</v>
      </c>
      <c r="B527" s="512" t="s">
        <v>26240</v>
      </c>
      <c r="C527" s="512" t="s">
        <v>25278</v>
      </c>
      <c r="D527" s="508">
        <v>1056.95</v>
      </c>
      <c r="E527" s="508">
        <v>1056.95</v>
      </c>
    </row>
    <row r="528" spans="1:5" s="343" customFormat="1">
      <c r="A528" s="507" t="s">
        <v>26241</v>
      </c>
      <c r="B528" s="512" t="s">
        <v>26242</v>
      </c>
      <c r="C528" s="512" t="s">
        <v>26155</v>
      </c>
      <c r="D528" s="508">
        <v>147.31</v>
      </c>
      <c r="E528" s="508">
        <v>147.31</v>
      </c>
    </row>
    <row r="529" spans="1:5" s="343" customFormat="1">
      <c r="A529" s="507" t="s">
        <v>26243</v>
      </c>
      <c r="B529" s="512" t="s">
        <v>26244</v>
      </c>
      <c r="C529" s="512" t="s">
        <v>26245</v>
      </c>
      <c r="D529" s="508">
        <v>252</v>
      </c>
      <c r="E529" s="508">
        <v>252</v>
      </c>
    </row>
    <row r="530" spans="1:5" s="343" customFormat="1">
      <c r="A530" s="507" t="s">
        <v>26246</v>
      </c>
      <c r="B530" s="512" t="s">
        <v>26247</v>
      </c>
      <c r="C530" s="512" t="s">
        <v>25278</v>
      </c>
      <c r="D530" s="508">
        <v>142.61000000000001</v>
      </c>
      <c r="E530" s="508">
        <v>142.61000000000001</v>
      </c>
    </row>
    <row r="531" spans="1:5" s="343" customFormat="1" ht="22.5">
      <c r="A531" s="507" t="s">
        <v>26248</v>
      </c>
      <c r="B531" s="512" t="s">
        <v>26249</v>
      </c>
      <c r="C531" s="512" t="s">
        <v>25281</v>
      </c>
      <c r="D531" s="508">
        <v>183.47</v>
      </c>
      <c r="E531" s="508">
        <v>183.47</v>
      </c>
    </row>
    <row r="532" spans="1:5" s="343" customFormat="1">
      <c r="A532" s="507" t="s">
        <v>26250</v>
      </c>
      <c r="B532" s="512" t="s">
        <v>26251</v>
      </c>
      <c r="C532" s="512" t="s">
        <v>26155</v>
      </c>
      <c r="D532" s="508">
        <v>131.29</v>
      </c>
      <c r="E532" s="508">
        <v>131.29</v>
      </c>
    </row>
    <row r="533" spans="1:5" s="343" customFormat="1">
      <c r="A533" s="507" t="s">
        <v>26252</v>
      </c>
      <c r="B533" s="512" t="s">
        <v>26253</v>
      </c>
      <c r="C533" s="512" t="s">
        <v>25281</v>
      </c>
      <c r="D533" s="508">
        <v>25</v>
      </c>
      <c r="E533" s="508">
        <v>25</v>
      </c>
    </row>
    <row r="534" spans="1:5" s="343" customFormat="1">
      <c r="A534" s="507" t="s">
        <v>26254</v>
      </c>
      <c r="B534" s="512" t="s">
        <v>26255</v>
      </c>
      <c r="C534" s="512" t="s">
        <v>25281</v>
      </c>
      <c r="D534" s="508">
        <v>38.340000000000003</v>
      </c>
      <c r="E534" s="508">
        <v>38.340000000000003</v>
      </c>
    </row>
    <row r="535" spans="1:5" s="343" customFormat="1">
      <c r="A535" s="507" t="s">
        <v>26256</v>
      </c>
      <c r="B535" s="512" t="s">
        <v>26257</v>
      </c>
      <c r="C535" s="512" t="s">
        <v>25281</v>
      </c>
      <c r="D535" s="508">
        <v>51.96</v>
      </c>
      <c r="E535" s="508">
        <v>51.96</v>
      </c>
    </row>
    <row r="536" spans="1:5" s="343" customFormat="1">
      <c r="A536" s="507" t="s">
        <v>26258</v>
      </c>
      <c r="B536" s="512" t="s">
        <v>26259</v>
      </c>
      <c r="C536" s="512" t="s">
        <v>25281</v>
      </c>
      <c r="D536" s="508">
        <v>60.08</v>
      </c>
      <c r="E536" s="508">
        <v>60.08</v>
      </c>
    </row>
    <row r="537" spans="1:5" s="343" customFormat="1">
      <c r="A537" s="507" t="s">
        <v>26260</v>
      </c>
      <c r="B537" s="512" t="s">
        <v>26261</v>
      </c>
      <c r="C537" s="512" t="s">
        <v>25281</v>
      </c>
      <c r="D537" s="508">
        <v>28.58</v>
      </c>
      <c r="E537" s="508">
        <v>28.58</v>
      </c>
    </row>
    <row r="538" spans="1:5" s="343" customFormat="1">
      <c r="A538" s="507" t="s">
        <v>26262</v>
      </c>
      <c r="B538" s="512" t="s">
        <v>26263</v>
      </c>
      <c r="C538" s="512" t="s">
        <v>25281</v>
      </c>
      <c r="D538" s="508">
        <v>13.88</v>
      </c>
      <c r="E538" s="508">
        <v>13.88</v>
      </c>
    </row>
    <row r="539" spans="1:5" s="343" customFormat="1">
      <c r="A539" s="507" t="s">
        <v>26264</v>
      </c>
      <c r="B539" s="512" t="s">
        <v>26265</v>
      </c>
      <c r="C539" s="512" t="s">
        <v>25281</v>
      </c>
      <c r="D539" s="508">
        <v>20.37</v>
      </c>
      <c r="E539" s="508">
        <v>20.37</v>
      </c>
    </row>
    <row r="540" spans="1:5" s="343" customFormat="1">
      <c r="A540" s="507" t="s">
        <v>26266</v>
      </c>
      <c r="B540" s="512" t="s">
        <v>26267</v>
      </c>
      <c r="C540" s="512" t="s">
        <v>25281</v>
      </c>
      <c r="D540" s="508">
        <v>20.87</v>
      </c>
      <c r="E540" s="508">
        <v>20.87</v>
      </c>
    </row>
    <row r="541" spans="1:5" s="343" customFormat="1">
      <c r="A541" s="507" t="s">
        <v>26268</v>
      </c>
      <c r="B541" s="512" t="s">
        <v>26269</v>
      </c>
      <c r="C541" s="512" t="s">
        <v>25314</v>
      </c>
      <c r="D541" s="508">
        <v>683.74</v>
      </c>
      <c r="E541" s="508">
        <v>683.74</v>
      </c>
    </row>
    <row r="542" spans="1:5" s="343" customFormat="1">
      <c r="A542" s="507" t="s">
        <v>26270</v>
      </c>
      <c r="B542" s="512" t="s">
        <v>26271</v>
      </c>
      <c r="C542" s="512" t="s">
        <v>25361</v>
      </c>
      <c r="D542" s="508">
        <v>449.77</v>
      </c>
      <c r="E542" s="508">
        <v>449.77</v>
      </c>
    </row>
    <row r="543" spans="1:5" s="343" customFormat="1">
      <c r="A543" s="507" t="s">
        <v>26272</v>
      </c>
      <c r="B543" s="512" t="s">
        <v>26273</v>
      </c>
      <c r="C543" s="512" t="s">
        <v>25314</v>
      </c>
      <c r="D543" s="508">
        <v>683.74</v>
      </c>
      <c r="E543" s="508">
        <v>683.74</v>
      </c>
    </row>
    <row r="544" spans="1:5" s="343" customFormat="1">
      <c r="A544" s="507" t="s">
        <v>26274</v>
      </c>
      <c r="B544" s="512" t="s">
        <v>26275</v>
      </c>
      <c r="C544" s="512" t="s">
        <v>25281</v>
      </c>
      <c r="D544" s="508">
        <v>1048.24</v>
      </c>
      <c r="E544" s="508">
        <v>1048.24</v>
      </c>
    </row>
    <row r="545" spans="1:5" s="343" customFormat="1">
      <c r="A545" s="507" t="s">
        <v>26276</v>
      </c>
      <c r="B545" s="512" t="s">
        <v>26277</v>
      </c>
      <c r="C545" s="512" t="s">
        <v>25281</v>
      </c>
      <c r="D545" s="508">
        <v>1950.34</v>
      </c>
      <c r="E545" s="508">
        <v>1950.34</v>
      </c>
    </row>
    <row r="546" spans="1:5" s="343" customFormat="1">
      <c r="A546" s="507" t="s">
        <v>26278</v>
      </c>
      <c r="B546" s="512" t="s">
        <v>26279</v>
      </c>
      <c r="C546" s="512" t="s">
        <v>25281</v>
      </c>
      <c r="D546" s="508">
        <v>2052.2399999999998</v>
      </c>
      <c r="E546" s="508">
        <v>2052.2399999999998</v>
      </c>
    </row>
    <row r="547" spans="1:5" s="343" customFormat="1">
      <c r="A547" s="507" t="s">
        <v>26280</v>
      </c>
      <c r="B547" s="512" t="s">
        <v>26281</v>
      </c>
      <c r="C547" s="512" t="s">
        <v>25281</v>
      </c>
      <c r="D547" s="508">
        <v>2701.93</v>
      </c>
      <c r="E547" s="508">
        <v>2701.93</v>
      </c>
    </row>
    <row r="548" spans="1:5" s="343" customFormat="1">
      <c r="A548" s="507" t="s">
        <v>26282</v>
      </c>
      <c r="B548" s="512" t="s">
        <v>26283</v>
      </c>
      <c r="C548" s="512" t="s">
        <v>25281</v>
      </c>
      <c r="D548" s="508">
        <v>5415.12</v>
      </c>
      <c r="E548" s="508">
        <v>5415.12</v>
      </c>
    </row>
    <row r="549" spans="1:5" s="343" customFormat="1">
      <c r="A549" s="507" t="s">
        <v>26284</v>
      </c>
      <c r="B549" s="512" t="s">
        <v>26285</v>
      </c>
      <c r="C549" s="512" t="s">
        <v>25281</v>
      </c>
      <c r="D549" s="508">
        <v>5814.85</v>
      </c>
      <c r="E549" s="508">
        <v>5814.85</v>
      </c>
    </row>
    <row r="550" spans="1:5" s="343" customFormat="1">
      <c r="A550" s="507" t="s">
        <v>26286</v>
      </c>
      <c r="B550" s="512" t="s">
        <v>26287</v>
      </c>
      <c r="C550" s="512" t="s">
        <v>25281</v>
      </c>
      <c r="D550" s="508">
        <v>1646.74</v>
      </c>
      <c r="E550" s="508">
        <v>1646.74</v>
      </c>
    </row>
    <row r="551" spans="1:5" s="343" customFormat="1">
      <c r="A551" s="507" t="s">
        <v>26288</v>
      </c>
      <c r="B551" s="512" t="s">
        <v>26289</v>
      </c>
      <c r="C551" s="512" t="s">
        <v>25281</v>
      </c>
      <c r="D551" s="508">
        <v>2464.23</v>
      </c>
      <c r="E551" s="508">
        <v>2464.23</v>
      </c>
    </row>
    <row r="552" spans="1:5" s="343" customFormat="1">
      <c r="A552" s="507" t="s">
        <v>26290</v>
      </c>
      <c r="B552" s="512" t="s">
        <v>26291</v>
      </c>
      <c r="C552" s="512" t="s">
        <v>25278</v>
      </c>
      <c r="D552" s="508">
        <v>973.88</v>
      </c>
      <c r="E552" s="508">
        <v>973.88</v>
      </c>
    </row>
    <row r="553" spans="1:5" s="343" customFormat="1">
      <c r="A553" s="507" t="s">
        <v>26292</v>
      </c>
      <c r="B553" s="512" t="s">
        <v>26293</v>
      </c>
      <c r="C553" s="512" t="s">
        <v>25281</v>
      </c>
      <c r="D553" s="508">
        <v>2695.76</v>
      </c>
      <c r="E553" s="508">
        <v>2695.76</v>
      </c>
    </row>
    <row r="554" spans="1:5" s="343" customFormat="1" ht="111">
      <c r="A554" s="514" t="s">
        <v>31753</v>
      </c>
      <c r="B554" s="514"/>
      <c r="C554" s="514"/>
      <c r="D554" s="514"/>
      <c r="E554" s="514"/>
    </row>
    <row r="555" spans="1:5" s="343" customFormat="1" ht="22.5">
      <c r="A555" s="511" t="s">
        <v>25362</v>
      </c>
      <c r="B555" s="511"/>
      <c r="C555" s="511"/>
      <c r="D555" s="511"/>
      <c r="E555" s="511"/>
    </row>
    <row r="556" spans="1:5" s="343" customFormat="1">
      <c r="A556" s="507" t="s">
        <v>26294</v>
      </c>
      <c r="B556" s="512" t="s">
        <v>26295</v>
      </c>
      <c r="C556" s="512" t="s">
        <v>25281</v>
      </c>
      <c r="D556" s="508">
        <v>5347.23</v>
      </c>
      <c r="E556" s="508">
        <v>5347.23</v>
      </c>
    </row>
    <row r="557" spans="1:5" s="343" customFormat="1">
      <c r="A557" s="507" t="s">
        <v>26296</v>
      </c>
      <c r="B557" s="512" t="s">
        <v>26297</v>
      </c>
      <c r="C557" s="512" t="s">
        <v>25281</v>
      </c>
      <c r="D557" s="508">
        <v>1099.8900000000001</v>
      </c>
      <c r="E557" s="508">
        <v>1099.8900000000001</v>
      </c>
    </row>
    <row r="558" spans="1:5" s="343" customFormat="1">
      <c r="A558" s="507" t="s">
        <v>26298</v>
      </c>
      <c r="B558" s="512" t="s">
        <v>26299</v>
      </c>
      <c r="C558" s="512" t="s">
        <v>25281</v>
      </c>
      <c r="D558" s="508">
        <v>1365.47</v>
      </c>
      <c r="E558" s="508">
        <v>1365.47</v>
      </c>
    </row>
    <row r="559" spans="1:5" s="343" customFormat="1">
      <c r="A559" s="507" t="s">
        <v>26300</v>
      </c>
      <c r="B559" s="512" t="s">
        <v>26301</v>
      </c>
      <c r="C559" s="512" t="s">
        <v>25281</v>
      </c>
      <c r="D559" s="508">
        <v>3563.46</v>
      </c>
      <c r="E559" s="508">
        <v>3563.46</v>
      </c>
    </row>
    <row r="560" spans="1:5" s="343" customFormat="1">
      <c r="A560" s="507" t="s">
        <v>26302</v>
      </c>
      <c r="B560" s="512" t="s">
        <v>26303</v>
      </c>
      <c r="C560" s="512" t="s">
        <v>25281</v>
      </c>
      <c r="D560" s="508">
        <v>3986.28</v>
      </c>
      <c r="E560" s="508">
        <v>3986.28</v>
      </c>
    </row>
    <row r="561" spans="1:5" s="343" customFormat="1">
      <c r="A561" s="507" t="s">
        <v>26304</v>
      </c>
      <c r="B561" s="512" t="s">
        <v>26305</v>
      </c>
      <c r="C561" s="512" t="s">
        <v>25281</v>
      </c>
      <c r="D561" s="508">
        <v>4581.43</v>
      </c>
      <c r="E561" s="508">
        <v>4581.43</v>
      </c>
    </row>
    <row r="562" spans="1:5" s="343" customFormat="1">
      <c r="A562" s="507" t="s">
        <v>26306</v>
      </c>
      <c r="B562" s="512" t="s">
        <v>26307</v>
      </c>
      <c r="C562" s="512" t="s">
        <v>25278</v>
      </c>
      <c r="D562" s="508">
        <v>2155.75</v>
      </c>
      <c r="E562" s="508">
        <v>2155.75</v>
      </c>
    </row>
    <row r="563" spans="1:5" s="343" customFormat="1">
      <c r="A563" s="507" t="s">
        <v>26308</v>
      </c>
      <c r="B563" s="512" t="s">
        <v>26309</v>
      </c>
      <c r="C563" s="512" t="s">
        <v>25278</v>
      </c>
      <c r="D563" s="508">
        <v>2230.5300000000002</v>
      </c>
      <c r="E563" s="508">
        <v>2230.5300000000002</v>
      </c>
    </row>
    <row r="564" spans="1:5" s="343" customFormat="1">
      <c r="A564" s="507" t="s">
        <v>26310</v>
      </c>
      <c r="B564" s="512" t="s">
        <v>26311</v>
      </c>
      <c r="C564" s="512" t="s">
        <v>25278</v>
      </c>
      <c r="D564" s="508">
        <v>1263.27</v>
      </c>
      <c r="E564" s="508">
        <v>1263.27</v>
      </c>
    </row>
    <row r="565" spans="1:5" s="343" customFormat="1">
      <c r="A565" s="507" t="s">
        <v>26312</v>
      </c>
      <c r="B565" s="512" t="s">
        <v>26313</v>
      </c>
      <c r="C565" s="512" t="s">
        <v>25281</v>
      </c>
      <c r="D565" s="508">
        <v>9366.57</v>
      </c>
      <c r="E565" s="508">
        <v>9366.57</v>
      </c>
    </row>
    <row r="566" spans="1:5" s="343" customFormat="1">
      <c r="A566" s="507" t="s">
        <v>26314</v>
      </c>
      <c r="B566" s="512" t="s">
        <v>26315</v>
      </c>
      <c r="C566" s="512" t="s">
        <v>25278</v>
      </c>
      <c r="D566" s="508">
        <v>407.13</v>
      </c>
      <c r="E566" s="508">
        <v>407.13</v>
      </c>
    </row>
    <row r="567" spans="1:5" s="343" customFormat="1">
      <c r="A567" s="507" t="s">
        <v>26316</v>
      </c>
      <c r="B567" s="512" t="s">
        <v>26317</v>
      </c>
      <c r="C567" s="512" t="s">
        <v>25278</v>
      </c>
      <c r="D567" s="508">
        <v>3987.43</v>
      </c>
      <c r="E567" s="508">
        <v>3987.43</v>
      </c>
    </row>
    <row r="568" spans="1:5" s="343" customFormat="1">
      <c r="A568" s="507" t="s">
        <v>26318</v>
      </c>
      <c r="B568" s="512" t="s">
        <v>26319</v>
      </c>
      <c r="C568" s="512" t="s">
        <v>25281</v>
      </c>
      <c r="D568" s="508">
        <v>1286.21</v>
      </c>
      <c r="E568" s="508">
        <v>1286.21</v>
      </c>
    </row>
    <row r="569" spans="1:5" s="343" customFormat="1">
      <c r="A569" s="507" t="s">
        <v>26320</v>
      </c>
      <c r="B569" s="512" t="s">
        <v>26321</v>
      </c>
      <c r="C569" s="512" t="s">
        <v>25278</v>
      </c>
      <c r="D569" s="508">
        <v>1215.52</v>
      </c>
      <c r="E569" s="508">
        <v>1215.52</v>
      </c>
    </row>
    <row r="570" spans="1:5" s="343" customFormat="1">
      <c r="A570" s="507" t="s">
        <v>26322</v>
      </c>
      <c r="B570" s="512" t="s">
        <v>26323</v>
      </c>
      <c r="C570" s="512" t="s">
        <v>25281</v>
      </c>
      <c r="D570" s="508">
        <v>1332.69</v>
      </c>
      <c r="E570" s="508">
        <v>1332.69</v>
      </c>
    </row>
    <row r="571" spans="1:5" s="343" customFormat="1">
      <c r="A571" s="507" t="s">
        <v>26324</v>
      </c>
      <c r="B571" s="512" t="s">
        <v>26325</v>
      </c>
      <c r="C571" s="512" t="s">
        <v>25281</v>
      </c>
      <c r="D571" s="508">
        <v>1548.43</v>
      </c>
      <c r="E571" s="508">
        <v>1548.43</v>
      </c>
    </row>
    <row r="572" spans="1:5" s="343" customFormat="1">
      <c r="A572" s="507" t="s">
        <v>26326</v>
      </c>
      <c r="B572" s="512" t="s">
        <v>26327</v>
      </c>
      <c r="C572" s="512" t="s">
        <v>25281</v>
      </c>
      <c r="D572" s="508">
        <v>2265.16</v>
      </c>
      <c r="E572" s="508">
        <v>2265.16</v>
      </c>
    </row>
    <row r="573" spans="1:5" s="343" customFormat="1">
      <c r="A573" s="507" t="s">
        <v>26328</v>
      </c>
      <c r="B573" s="512" t="s">
        <v>26329</v>
      </c>
      <c r="C573" s="512" t="s">
        <v>25281</v>
      </c>
      <c r="D573" s="508">
        <v>2643.25</v>
      </c>
      <c r="E573" s="508">
        <v>2643.25</v>
      </c>
    </row>
    <row r="574" spans="1:5" s="343" customFormat="1">
      <c r="A574" s="507" t="s">
        <v>26330</v>
      </c>
      <c r="B574" s="512" t="s">
        <v>26331</v>
      </c>
      <c r="C574" s="512" t="s">
        <v>25278</v>
      </c>
      <c r="D574" s="508">
        <v>1564.64</v>
      </c>
      <c r="E574" s="508">
        <v>1564.64</v>
      </c>
    </row>
    <row r="575" spans="1:5" s="343" customFormat="1">
      <c r="A575" s="507" t="s">
        <v>26332</v>
      </c>
      <c r="B575" s="512" t="s">
        <v>26333</v>
      </c>
      <c r="C575" s="512" t="s">
        <v>25281</v>
      </c>
      <c r="D575" s="508">
        <v>1798.85</v>
      </c>
      <c r="E575" s="508">
        <v>1798.85</v>
      </c>
    </row>
    <row r="576" spans="1:5" s="343" customFormat="1">
      <c r="A576" s="507" t="s">
        <v>26334</v>
      </c>
      <c r="B576" s="512" t="s">
        <v>26335</v>
      </c>
      <c r="C576" s="512" t="s">
        <v>25281</v>
      </c>
      <c r="D576" s="508">
        <v>714.92</v>
      </c>
      <c r="E576" s="508">
        <v>714.92</v>
      </c>
    </row>
    <row r="577" spans="1:5" s="343" customFormat="1">
      <c r="A577" s="507" t="s">
        <v>26336</v>
      </c>
      <c r="B577" s="512" t="s">
        <v>26337</v>
      </c>
      <c r="C577" s="512" t="s">
        <v>25281</v>
      </c>
      <c r="D577" s="508">
        <v>772.43</v>
      </c>
      <c r="E577" s="508">
        <v>772.43</v>
      </c>
    </row>
    <row r="578" spans="1:5" s="343" customFormat="1">
      <c r="A578" s="507" t="s">
        <v>26338</v>
      </c>
      <c r="B578" s="512" t="s">
        <v>26339</v>
      </c>
      <c r="C578" s="512" t="s">
        <v>25281</v>
      </c>
      <c r="D578" s="508">
        <v>3895.02</v>
      </c>
      <c r="E578" s="508">
        <v>3895.02</v>
      </c>
    </row>
    <row r="579" spans="1:5" s="343" customFormat="1">
      <c r="A579" s="507" t="s">
        <v>26340</v>
      </c>
      <c r="B579" s="512" t="s">
        <v>26341</v>
      </c>
      <c r="C579" s="512" t="s">
        <v>25281</v>
      </c>
      <c r="D579" s="508">
        <v>3331.44</v>
      </c>
      <c r="E579" s="508">
        <v>3331.44</v>
      </c>
    </row>
    <row r="580" spans="1:5" s="343" customFormat="1">
      <c r="A580" s="507" t="s">
        <v>26342</v>
      </c>
      <c r="B580" s="512" t="s">
        <v>26343</v>
      </c>
      <c r="C580" s="512" t="s">
        <v>25281</v>
      </c>
      <c r="D580" s="508">
        <v>1776.11</v>
      </c>
      <c r="E580" s="508">
        <v>1776.11</v>
      </c>
    </row>
    <row r="581" spans="1:5" s="343" customFormat="1">
      <c r="A581" s="507" t="s">
        <v>26344</v>
      </c>
      <c r="B581" s="512" t="s">
        <v>26345</v>
      </c>
      <c r="C581" s="512" t="s">
        <v>25281</v>
      </c>
      <c r="D581" s="508">
        <v>1368.16</v>
      </c>
      <c r="E581" s="508">
        <v>1368.16</v>
      </c>
    </row>
    <row r="582" spans="1:5" s="343" customFormat="1">
      <c r="A582" s="507" t="s">
        <v>26346</v>
      </c>
      <c r="B582" s="512" t="s">
        <v>26347</v>
      </c>
      <c r="C582" s="512" t="s">
        <v>25281</v>
      </c>
      <c r="D582" s="508">
        <v>1883.36</v>
      </c>
      <c r="E582" s="508">
        <v>1883.36</v>
      </c>
    </row>
    <row r="583" spans="1:5" s="343" customFormat="1">
      <c r="A583" s="507" t="s">
        <v>26348</v>
      </c>
      <c r="B583" s="512" t="s">
        <v>26349</v>
      </c>
      <c r="C583" s="512" t="s">
        <v>25278</v>
      </c>
      <c r="D583" s="508">
        <v>1462.08</v>
      </c>
      <c r="E583" s="508">
        <v>1462.08</v>
      </c>
    </row>
    <row r="584" spans="1:5" s="343" customFormat="1">
      <c r="A584" s="507" t="s">
        <v>26350</v>
      </c>
      <c r="B584" s="512" t="s">
        <v>26351</v>
      </c>
      <c r="C584" s="512" t="s">
        <v>25278</v>
      </c>
      <c r="D584" s="508">
        <v>1689.08</v>
      </c>
      <c r="E584" s="508">
        <v>1689.08</v>
      </c>
    </row>
    <row r="585" spans="1:5" s="343" customFormat="1">
      <c r="A585" s="507" t="s">
        <v>26352</v>
      </c>
      <c r="B585" s="512" t="s">
        <v>26353</v>
      </c>
      <c r="C585" s="512" t="s">
        <v>25278</v>
      </c>
      <c r="D585" s="508">
        <v>1269.76</v>
      </c>
      <c r="E585" s="508">
        <v>1269.76</v>
      </c>
    </row>
    <row r="586" spans="1:5" s="343" customFormat="1">
      <c r="A586" s="507" t="s">
        <v>26354</v>
      </c>
      <c r="B586" s="512" t="s">
        <v>26355</v>
      </c>
      <c r="C586" s="512" t="s">
        <v>25278</v>
      </c>
      <c r="D586" s="508">
        <v>309.81</v>
      </c>
      <c r="E586" s="508">
        <v>309.81</v>
      </c>
    </row>
    <row r="587" spans="1:5" s="343" customFormat="1">
      <c r="A587" s="507" t="s">
        <v>26356</v>
      </c>
      <c r="B587" s="512" t="s">
        <v>26357</v>
      </c>
      <c r="C587" s="512" t="s">
        <v>25278</v>
      </c>
      <c r="D587" s="508">
        <v>591.32000000000005</v>
      </c>
      <c r="E587" s="508">
        <v>591.32000000000005</v>
      </c>
    </row>
    <row r="588" spans="1:5" s="343" customFormat="1">
      <c r="A588" s="507" t="s">
        <v>26358</v>
      </c>
      <c r="B588" s="512" t="s">
        <v>26359</v>
      </c>
      <c r="C588" s="512" t="s">
        <v>25278</v>
      </c>
      <c r="D588" s="508">
        <v>439.36</v>
      </c>
      <c r="E588" s="508">
        <v>439.36</v>
      </c>
    </row>
    <row r="589" spans="1:5" s="343" customFormat="1">
      <c r="A589" s="507" t="s">
        <v>26360</v>
      </c>
      <c r="B589" s="512" t="s">
        <v>26361</v>
      </c>
      <c r="C589" s="512" t="s">
        <v>25278</v>
      </c>
      <c r="D589" s="508">
        <v>591.32000000000005</v>
      </c>
      <c r="E589" s="508">
        <v>591.32000000000005</v>
      </c>
    </row>
    <row r="590" spans="1:5" s="343" customFormat="1">
      <c r="A590" s="507" t="s">
        <v>26362</v>
      </c>
      <c r="B590" s="512" t="s">
        <v>26363</v>
      </c>
      <c r="C590" s="512" t="s">
        <v>25278</v>
      </c>
      <c r="D590" s="508">
        <v>796.35</v>
      </c>
      <c r="E590" s="508">
        <v>796.35</v>
      </c>
    </row>
    <row r="591" spans="1:5" s="343" customFormat="1">
      <c r="A591" s="507" t="s">
        <v>26364</v>
      </c>
      <c r="B591" s="512" t="s">
        <v>26365</v>
      </c>
      <c r="C591" s="512" t="s">
        <v>25278</v>
      </c>
      <c r="D591" s="508">
        <v>591.32000000000005</v>
      </c>
      <c r="E591" s="508">
        <v>591.32000000000005</v>
      </c>
    </row>
    <row r="592" spans="1:5" s="343" customFormat="1">
      <c r="A592" s="507" t="s">
        <v>26366</v>
      </c>
      <c r="B592" s="512" t="s">
        <v>26367</v>
      </c>
      <c r="C592" s="512" t="s">
        <v>25278</v>
      </c>
      <c r="D592" s="508">
        <v>343.09</v>
      </c>
      <c r="E592" s="508">
        <v>343.09</v>
      </c>
    </row>
    <row r="593" spans="1:5" s="343" customFormat="1">
      <c r="A593" s="507" t="s">
        <v>26368</v>
      </c>
      <c r="B593" s="512" t="s">
        <v>26369</v>
      </c>
      <c r="C593" s="512" t="s">
        <v>25278</v>
      </c>
      <c r="D593" s="508">
        <v>797.88</v>
      </c>
      <c r="E593" s="508">
        <v>797.88</v>
      </c>
    </row>
    <row r="594" spans="1:5" s="343" customFormat="1">
      <c r="A594" s="507" t="s">
        <v>26370</v>
      </c>
      <c r="B594" s="512" t="s">
        <v>26371</v>
      </c>
      <c r="C594" s="512" t="s">
        <v>25314</v>
      </c>
      <c r="D594" s="508">
        <v>683.74</v>
      </c>
      <c r="E594" s="508">
        <v>683.74</v>
      </c>
    </row>
    <row r="595" spans="1:5" s="343" customFormat="1">
      <c r="A595" s="507" t="s">
        <v>26372</v>
      </c>
      <c r="B595" s="512" t="s">
        <v>26373</v>
      </c>
      <c r="C595" s="512" t="s">
        <v>25281</v>
      </c>
      <c r="D595" s="508">
        <v>2585.9299999999998</v>
      </c>
      <c r="E595" s="508">
        <v>2585.9299999999998</v>
      </c>
    </row>
    <row r="596" spans="1:5" s="343" customFormat="1">
      <c r="A596" s="507" t="s">
        <v>26374</v>
      </c>
      <c r="B596" s="512" t="s">
        <v>26375</v>
      </c>
      <c r="C596" s="512" t="s">
        <v>25281</v>
      </c>
      <c r="D596" s="508">
        <v>8875.3799999999992</v>
      </c>
      <c r="E596" s="508">
        <v>8875.3799999999992</v>
      </c>
    </row>
    <row r="597" spans="1:5" s="343" customFormat="1">
      <c r="A597" s="507" t="s">
        <v>26376</v>
      </c>
      <c r="B597" s="512" t="s">
        <v>26377</v>
      </c>
      <c r="C597" s="512" t="s">
        <v>25281</v>
      </c>
      <c r="D597" s="508">
        <v>5268.66</v>
      </c>
      <c r="E597" s="508">
        <v>5268.66</v>
      </c>
    </row>
    <row r="598" spans="1:5" s="343" customFormat="1">
      <c r="A598" s="507" t="s">
        <v>26378</v>
      </c>
      <c r="B598" s="512" t="s">
        <v>26379</v>
      </c>
      <c r="C598" s="512" t="s">
        <v>25281</v>
      </c>
      <c r="D598" s="508">
        <v>5675.55</v>
      </c>
      <c r="E598" s="508">
        <v>5675.55</v>
      </c>
    </row>
    <row r="599" spans="1:5" s="343" customFormat="1">
      <c r="A599" s="507" t="s">
        <v>26380</v>
      </c>
      <c r="B599" s="512" t="s">
        <v>26381</v>
      </c>
      <c r="C599" s="512" t="s">
        <v>25281</v>
      </c>
      <c r="D599" s="508">
        <v>6151.32</v>
      </c>
      <c r="E599" s="508">
        <v>6151.32</v>
      </c>
    </row>
    <row r="600" spans="1:5" s="343" customFormat="1">
      <c r="A600" s="507" t="s">
        <v>26382</v>
      </c>
      <c r="B600" s="512" t="s">
        <v>26383</v>
      </c>
      <c r="C600" s="512" t="s">
        <v>25281</v>
      </c>
      <c r="D600" s="508">
        <v>3954.35</v>
      </c>
      <c r="E600" s="508">
        <v>3954.35</v>
      </c>
    </row>
    <row r="601" spans="1:5" s="343" customFormat="1">
      <c r="A601" s="507" t="s">
        <v>26384</v>
      </c>
      <c r="B601" s="512" t="s">
        <v>26385</v>
      </c>
      <c r="C601" s="512" t="s">
        <v>25278</v>
      </c>
      <c r="D601" s="508">
        <v>1941.61</v>
      </c>
      <c r="E601" s="508">
        <v>1941.61</v>
      </c>
    </row>
    <row r="602" spans="1:5" s="343" customFormat="1">
      <c r="A602" s="507" t="s">
        <v>26386</v>
      </c>
      <c r="B602" s="512" t="s">
        <v>26387</v>
      </c>
      <c r="C602" s="512" t="s">
        <v>25281</v>
      </c>
      <c r="D602" s="508">
        <v>6876.94</v>
      </c>
      <c r="E602" s="508">
        <v>6876.94</v>
      </c>
    </row>
    <row r="603" spans="1:5" s="343" customFormat="1">
      <c r="A603" s="507" t="s">
        <v>26388</v>
      </c>
      <c r="B603" s="512" t="s">
        <v>26389</v>
      </c>
      <c r="C603" s="512" t="s">
        <v>25281</v>
      </c>
      <c r="D603" s="508">
        <v>5160.32</v>
      </c>
      <c r="E603" s="508">
        <v>5160.32</v>
      </c>
    </row>
    <row r="604" spans="1:5" s="343" customFormat="1">
      <c r="A604" s="507" t="s">
        <v>26390</v>
      </c>
      <c r="B604" s="512" t="s">
        <v>26391</v>
      </c>
      <c r="C604" s="512" t="s">
        <v>25281</v>
      </c>
      <c r="D604" s="508">
        <v>4400.04</v>
      </c>
      <c r="E604" s="508">
        <v>4400.04</v>
      </c>
    </row>
    <row r="605" spans="1:5" s="343" customFormat="1">
      <c r="A605" s="507" t="s">
        <v>26392</v>
      </c>
      <c r="B605" s="512" t="s">
        <v>26393</v>
      </c>
      <c r="C605" s="512" t="s">
        <v>25281</v>
      </c>
      <c r="D605" s="508">
        <v>9139.73</v>
      </c>
      <c r="E605" s="508">
        <v>9139.73</v>
      </c>
    </row>
    <row r="606" spans="1:5" s="343" customFormat="1">
      <c r="A606" s="507" t="s">
        <v>26394</v>
      </c>
      <c r="B606" s="512" t="s">
        <v>26395</v>
      </c>
      <c r="C606" s="512" t="s">
        <v>25281</v>
      </c>
      <c r="D606" s="508">
        <v>5125.83</v>
      </c>
      <c r="E606" s="508">
        <v>5125.83</v>
      </c>
    </row>
    <row r="607" spans="1:5" s="343" customFormat="1" ht="111">
      <c r="A607" s="514" t="s">
        <v>31753</v>
      </c>
      <c r="B607" s="514"/>
      <c r="C607" s="514"/>
      <c r="D607" s="514"/>
      <c r="E607" s="514"/>
    </row>
    <row r="608" spans="1:5" s="343" customFormat="1" ht="22.5">
      <c r="A608" s="511" t="s">
        <v>25362</v>
      </c>
      <c r="B608" s="511"/>
      <c r="C608" s="511"/>
      <c r="D608" s="511"/>
      <c r="E608" s="511"/>
    </row>
    <row r="609" spans="1:5" s="343" customFormat="1">
      <c r="A609" s="507" t="s">
        <v>26396</v>
      </c>
      <c r="B609" s="512" t="s">
        <v>26397</v>
      </c>
      <c r="C609" s="512" t="s">
        <v>25281</v>
      </c>
      <c r="D609" s="508">
        <v>4015.51</v>
      </c>
      <c r="E609" s="508">
        <v>4015.51</v>
      </c>
    </row>
    <row r="610" spans="1:5" s="343" customFormat="1">
      <c r="A610" s="507" t="s">
        <v>26398</v>
      </c>
      <c r="B610" s="512" t="s">
        <v>26399</v>
      </c>
      <c r="C610" s="512" t="s">
        <v>25281</v>
      </c>
      <c r="D610" s="508">
        <v>4803.03</v>
      </c>
      <c r="E610" s="508">
        <v>4803.03</v>
      </c>
    </row>
    <row r="611" spans="1:5" s="343" customFormat="1">
      <c r="A611" s="507" t="s">
        <v>26400</v>
      </c>
      <c r="B611" s="512" t="s">
        <v>26401</v>
      </c>
      <c r="C611" s="512" t="s">
        <v>25281</v>
      </c>
      <c r="D611" s="508">
        <v>4942.3500000000004</v>
      </c>
      <c r="E611" s="508">
        <v>4942.3500000000004</v>
      </c>
    </row>
    <row r="612" spans="1:5" s="343" customFormat="1">
      <c r="A612" s="507" t="s">
        <v>26402</v>
      </c>
      <c r="B612" s="512" t="s">
        <v>26403</v>
      </c>
      <c r="C612" s="512" t="s">
        <v>25281</v>
      </c>
      <c r="D612" s="508">
        <v>6379.05</v>
      </c>
      <c r="E612" s="508">
        <v>6379.05</v>
      </c>
    </row>
    <row r="613" spans="1:5" s="343" customFormat="1">
      <c r="A613" s="507" t="s">
        <v>26404</v>
      </c>
      <c r="B613" s="512" t="s">
        <v>26405</v>
      </c>
      <c r="C613" s="512" t="s">
        <v>25281</v>
      </c>
      <c r="D613" s="508">
        <v>4298.92</v>
      </c>
      <c r="E613" s="508">
        <v>4298.92</v>
      </c>
    </row>
    <row r="614" spans="1:5" s="343" customFormat="1">
      <c r="A614" s="507" t="s">
        <v>26406</v>
      </c>
      <c r="B614" s="512" t="s">
        <v>26407</v>
      </c>
      <c r="C614" s="512" t="s">
        <v>25281</v>
      </c>
      <c r="D614" s="508">
        <v>8031.99</v>
      </c>
      <c r="E614" s="508">
        <v>8031.99</v>
      </c>
    </row>
    <row r="615" spans="1:5" s="343" customFormat="1">
      <c r="A615" s="507" t="s">
        <v>26408</v>
      </c>
      <c r="B615" s="512" t="s">
        <v>26409</v>
      </c>
      <c r="C615" s="512" t="s">
        <v>25278</v>
      </c>
      <c r="D615" s="508">
        <v>3059.56</v>
      </c>
      <c r="E615" s="508">
        <v>3059.56</v>
      </c>
    </row>
    <row r="616" spans="1:5" s="343" customFormat="1">
      <c r="A616" s="507" t="s">
        <v>26410</v>
      </c>
      <c r="B616" s="512" t="s">
        <v>26411</v>
      </c>
      <c r="C616" s="512" t="s">
        <v>25281</v>
      </c>
      <c r="D616" s="508">
        <v>12241.11</v>
      </c>
      <c r="E616" s="508">
        <v>12241.11</v>
      </c>
    </row>
    <row r="617" spans="1:5" s="343" customFormat="1">
      <c r="A617" s="507" t="s">
        <v>26412</v>
      </c>
      <c r="B617" s="512" t="s">
        <v>26413</v>
      </c>
      <c r="C617" s="512" t="s">
        <v>25281</v>
      </c>
      <c r="D617" s="508">
        <v>6192.27</v>
      </c>
      <c r="E617" s="508">
        <v>6192.27</v>
      </c>
    </row>
    <row r="618" spans="1:5" s="343" customFormat="1">
      <c r="A618" s="507" t="s">
        <v>26414</v>
      </c>
      <c r="B618" s="512" t="s">
        <v>26415</v>
      </c>
      <c r="C618" s="512" t="s">
        <v>25278</v>
      </c>
      <c r="D618" s="508">
        <v>451.62</v>
      </c>
      <c r="E618" s="508">
        <v>451.62</v>
      </c>
    </row>
    <row r="619" spans="1:5" s="343" customFormat="1">
      <c r="A619" s="507" t="s">
        <v>26416</v>
      </c>
      <c r="B619" s="512" t="s">
        <v>26417</v>
      </c>
      <c r="C619" s="512" t="s">
        <v>25278</v>
      </c>
      <c r="D619" s="508">
        <v>1537.41</v>
      </c>
      <c r="E619" s="508">
        <v>1537.41</v>
      </c>
    </row>
    <row r="620" spans="1:5" s="343" customFormat="1">
      <c r="A620" s="507" t="s">
        <v>26418</v>
      </c>
      <c r="B620" s="512" t="s">
        <v>26419</v>
      </c>
      <c r="C620" s="512" t="s">
        <v>25281</v>
      </c>
      <c r="D620" s="508">
        <v>12661.74</v>
      </c>
      <c r="E620" s="508">
        <v>12661.74</v>
      </c>
    </row>
    <row r="621" spans="1:5" s="343" customFormat="1">
      <c r="A621" s="507" t="s">
        <v>26420</v>
      </c>
      <c r="B621" s="512" t="s">
        <v>26421</v>
      </c>
      <c r="C621" s="512" t="s">
        <v>25281</v>
      </c>
      <c r="D621" s="508">
        <v>24777.07</v>
      </c>
      <c r="E621" s="508">
        <v>24777.07</v>
      </c>
    </row>
    <row r="622" spans="1:5" s="343" customFormat="1">
      <c r="A622" s="507" t="s">
        <v>26422</v>
      </c>
      <c r="B622" s="512" t="s">
        <v>26423</v>
      </c>
      <c r="C622" s="512" t="s">
        <v>25281</v>
      </c>
      <c r="D622" s="508">
        <v>13074.89</v>
      </c>
      <c r="E622" s="508">
        <v>13074.89</v>
      </c>
    </row>
    <row r="623" spans="1:5" s="343" customFormat="1">
      <c r="A623" s="507" t="s">
        <v>26424</v>
      </c>
      <c r="B623" s="512" t="s">
        <v>26425</v>
      </c>
      <c r="C623" s="512" t="s">
        <v>25281</v>
      </c>
      <c r="D623" s="508">
        <v>25188.799999999999</v>
      </c>
      <c r="E623" s="508">
        <v>25188.799999999999</v>
      </c>
    </row>
    <row r="624" spans="1:5" s="343" customFormat="1">
      <c r="A624" s="507" t="s">
        <v>26426</v>
      </c>
      <c r="B624" s="512" t="s">
        <v>26427</v>
      </c>
      <c r="C624" s="512" t="s">
        <v>25281</v>
      </c>
      <c r="D624" s="508">
        <v>62413.440000000002</v>
      </c>
      <c r="E624" s="508">
        <v>62413.440000000002</v>
      </c>
    </row>
    <row r="625" spans="1:5" s="343" customFormat="1">
      <c r="A625" s="507" t="s">
        <v>26428</v>
      </c>
      <c r="B625" s="512" t="s">
        <v>26429</v>
      </c>
      <c r="C625" s="512" t="s">
        <v>25281</v>
      </c>
      <c r="D625" s="508">
        <v>42595.56</v>
      </c>
      <c r="E625" s="508">
        <v>42595.56</v>
      </c>
    </row>
    <row r="626" spans="1:5" s="343" customFormat="1">
      <c r="A626" s="507" t="s">
        <v>26430</v>
      </c>
      <c r="B626" s="512" t="s">
        <v>26431</v>
      </c>
      <c r="C626" s="512" t="s">
        <v>25281</v>
      </c>
      <c r="D626" s="508">
        <v>33775.839999999997</v>
      </c>
      <c r="E626" s="508">
        <v>33775.839999999997</v>
      </c>
    </row>
    <row r="627" spans="1:5" s="343" customFormat="1">
      <c r="A627" s="507" t="s">
        <v>26432</v>
      </c>
      <c r="B627" s="512" t="s">
        <v>26433</v>
      </c>
      <c r="C627" s="512" t="s">
        <v>25278</v>
      </c>
      <c r="D627" s="508">
        <v>1530.91</v>
      </c>
      <c r="E627" s="508">
        <v>1530.91</v>
      </c>
    </row>
    <row r="628" spans="1:5" s="343" customFormat="1">
      <c r="A628" s="507" t="s">
        <v>26434</v>
      </c>
      <c r="B628" s="512" t="s">
        <v>26435</v>
      </c>
      <c r="C628" s="512" t="s">
        <v>25278</v>
      </c>
      <c r="D628" s="508">
        <v>3850.87</v>
      </c>
      <c r="E628" s="508">
        <v>3850.87</v>
      </c>
    </row>
    <row r="629" spans="1:5" s="343" customFormat="1">
      <c r="A629" s="507" t="s">
        <v>26436</v>
      </c>
      <c r="B629" s="512" t="s">
        <v>26437</v>
      </c>
      <c r="C629" s="512" t="s">
        <v>25361</v>
      </c>
      <c r="D629" s="508">
        <v>188.2</v>
      </c>
      <c r="E629" s="508">
        <v>188.2</v>
      </c>
    </row>
    <row r="630" spans="1:5" s="343" customFormat="1">
      <c r="A630" s="507" t="s">
        <v>26438</v>
      </c>
      <c r="B630" s="512" t="s">
        <v>26439</v>
      </c>
      <c r="C630" s="512" t="s">
        <v>25361</v>
      </c>
      <c r="D630" s="508">
        <v>177.95</v>
      </c>
      <c r="E630" s="508">
        <v>177.95</v>
      </c>
    </row>
    <row r="631" spans="1:5" s="343" customFormat="1" ht="22.5">
      <c r="A631" s="507" t="s">
        <v>26440</v>
      </c>
      <c r="B631" s="512" t="s">
        <v>26441</v>
      </c>
      <c r="C631" s="512" t="s">
        <v>25361</v>
      </c>
      <c r="D631" s="508">
        <v>183.55</v>
      </c>
      <c r="E631" s="508">
        <v>183.55</v>
      </c>
    </row>
    <row r="632" spans="1:5" s="343" customFormat="1">
      <c r="A632" s="507" t="s">
        <v>26442</v>
      </c>
      <c r="B632" s="512" t="s">
        <v>26371</v>
      </c>
      <c r="C632" s="512" t="s">
        <v>25314</v>
      </c>
      <c r="D632" s="508">
        <v>683.74</v>
      </c>
      <c r="E632" s="508">
        <v>683.74</v>
      </c>
    </row>
    <row r="633" spans="1:5" s="343" customFormat="1" ht="22.5">
      <c r="A633" s="507" t="s">
        <v>26443</v>
      </c>
      <c r="B633" s="512" t="s">
        <v>26444</v>
      </c>
      <c r="C633" s="512" t="s">
        <v>25281</v>
      </c>
      <c r="D633" s="508">
        <v>5943.2</v>
      </c>
      <c r="E633" s="508">
        <v>5943.2</v>
      </c>
    </row>
    <row r="634" spans="1:5" s="343" customFormat="1" ht="22.5">
      <c r="A634" s="507" t="s">
        <v>26445</v>
      </c>
      <c r="B634" s="512" t="s">
        <v>26446</v>
      </c>
      <c r="C634" s="512" t="s">
        <v>25281</v>
      </c>
      <c r="D634" s="508">
        <v>11344.8</v>
      </c>
      <c r="E634" s="508">
        <v>11344.8</v>
      </c>
    </row>
    <row r="635" spans="1:5" s="343" customFormat="1" ht="22.5">
      <c r="A635" s="507" t="s">
        <v>26447</v>
      </c>
      <c r="B635" s="512" t="s">
        <v>26448</v>
      </c>
      <c r="C635" s="512" t="s">
        <v>25281</v>
      </c>
      <c r="D635" s="508">
        <v>34247.82</v>
      </c>
      <c r="E635" s="508">
        <v>34247.82</v>
      </c>
    </row>
    <row r="636" spans="1:5" s="343" customFormat="1" ht="22.5">
      <c r="A636" s="507" t="s">
        <v>26449</v>
      </c>
      <c r="B636" s="512" t="s">
        <v>26450</v>
      </c>
      <c r="C636" s="512" t="s">
        <v>25281</v>
      </c>
      <c r="D636" s="508">
        <v>5838.77</v>
      </c>
      <c r="E636" s="508">
        <v>5838.77</v>
      </c>
    </row>
    <row r="637" spans="1:5" s="343" customFormat="1">
      <c r="A637" s="507" t="s">
        <v>26451</v>
      </c>
      <c r="B637" s="512" t="s">
        <v>26452</v>
      </c>
      <c r="C637" s="512" t="s">
        <v>25281</v>
      </c>
      <c r="D637" s="508">
        <v>897.31</v>
      </c>
      <c r="E637" s="508">
        <v>897.31</v>
      </c>
    </row>
    <row r="638" spans="1:5" s="343" customFormat="1">
      <c r="A638" s="507" t="s">
        <v>26453</v>
      </c>
      <c r="B638" s="512" t="s">
        <v>26454</v>
      </c>
      <c r="C638" s="512" t="s">
        <v>25281</v>
      </c>
      <c r="D638" s="508">
        <v>807.52</v>
      </c>
      <c r="E638" s="508">
        <v>807.52</v>
      </c>
    </row>
    <row r="639" spans="1:5" s="343" customFormat="1">
      <c r="A639" s="507" t="s">
        <v>26455</v>
      </c>
      <c r="B639" s="512" t="s">
        <v>26456</v>
      </c>
      <c r="C639" s="512" t="s">
        <v>25281</v>
      </c>
      <c r="D639" s="508">
        <v>768.46</v>
      </c>
      <c r="E639" s="508">
        <v>768.46</v>
      </c>
    </row>
    <row r="640" spans="1:5" s="343" customFormat="1">
      <c r="A640" s="507" t="s">
        <v>26457</v>
      </c>
      <c r="B640" s="512" t="s">
        <v>26458</v>
      </c>
      <c r="C640" s="512" t="s">
        <v>25281</v>
      </c>
      <c r="D640" s="508">
        <v>1540.5</v>
      </c>
      <c r="E640" s="508">
        <v>1540.5</v>
      </c>
    </row>
    <row r="641" spans="1:5" s="343" customFormat="1">
      <c r="A641" s="507" t="s">
        <v>26459</v>
      </c>
      <c r="B641" s="512" t="s">
        <v>26460</v>
      </c>
      <c r="C641" s="512" t="s">
        <v>25278</v>
      </c>
      <c r="D641" s="508">
        <v>622.46</v>
      </c>
      <c r="E641" s="508">
        <v>622.46</v>
      </c>
    </row>
    <row r="642" spans="1:5" s="343" customFormat="1">
      <c r="A642" s="507" t="s">
        <v>26461</v>
      </c>
      <c r="B642" s="512" t="s">
        <v>26462</v>
      </c>
      <c r="C642" s="512" t="s">
        <v>25361</v>
      </c>
      <c r="D642" s="508">
        <v>1048.6600000000001</v>
      </c>
      <c r="E642" s="508">
        <v>1048.6600000000001</v>
      </c>
    </row>
    <row r="643" spans="1:5" s="343" customFormat="1">
      <c r="A643" s="507" t="s">
        <v>26463</v>
      </c>
      <c r="B643" s="512" t="s">
        <v>26464</v>
      </c>
      <c r="C643" s="512" t="s">
        <v>25361</v>
      </c>
      <c r="D643" s="508">
        <v>1803.58</v>
      </c>
      <c r="E643" s="508">
        <v>1803.58</v>
      </c>
    </row>
    <row r="644" spans="1:5" s="343" customFormat="1">
      <c r="A644" s="507" t="s">
        <v>26465</v>
      </c>
      <c r="B644" s="512" t="s">
        <v>26466</v>
      </c>
      <c r="C644" s="512" t="s">
        <v>25278</v>
      </c>
      <c r="D644" s="508">
        <v>1336.69</v>
      </c>
      <c r="E644" s="508">
        <v>1336.69</v>
      </c>
    </row>
    <row r="645" spans="1:5" s="343" customFormat="1">
      <c r="A645" s="507" t="s">
        <v>26467</v>
      </c>
      <c r="B645" s="512" t="s">
        <v>26468</v>
      </c>
      <c r="C645" s="512" t="s">
        <v>25278</v>
      </c>
      <c r="D645" s="508">
        <v>1083.9000000000001</v>
      </c>
      <c r="E645" s="508">
        <v>1083.9000000000001</v>
      </c>
    </row>
    <row r="646" spans="1:5" s="343" customFormat="1">
      <c r="A646" s="507" t="s">
        <v>26469</v>
      </c>
      <c r="B646" s="512" t="s">
        <v>26470</v>
      </c>
      <c r="C646" s="512" t="s">
        <v>25281</v>
      </c>
      <c r="D646" s="508">
        <v>954.81</v>
      </c>
      <c r="E646" s="508">
        <v>954.81</v>
      </c>
    </row>
    <row r="647" spans="1:5" s="343" customFormat="1">
      <c r="A647" s="507" t="s">
        <v>26471</v>
      </c>
      <c r="B647" s="512" t="s">
        <v>26472</v>
      </c>
      <c r="C647" s="512" t="s">
        <v>25278</v>
      </c>
      <c r="D647" s="508">
        <v>603.47</v>
      </c>
      <c r="E647" s="508">
        <v>603.47</v>
      </c>
    </row>
    <row r="648" spans="1:5" s="343" customFormat="1">
      <c r="A648" s="507" t="s">
        <v>26473</v>
      </c>
      <c r="B648" s="512" t="s">
        <v>26474</v>
      </c>
      <c r="C648" s="512" t="s">
        <v>25361</v>
      </c>
      <c r="D648" s="508">
        <v>203.29</v>
      </c>
      <c r="E648" s="508">
        <v>203.29</v>
      </c>
    </row>
    <row r="649" spans="1:5" s="343" customFormat="1">
      <c r="A649" s="507" t="s">
        <v>26475</v>
      </c>
      <c r="B649" s="512" t="s">
        <v>26476</v>
      </c>
      <c r="C649" s="512" t="s">
        <v>25278</v>
      </c>
      <c r="D649" s="508">
        <v>76.650000000000006</v>
      </c>
      <c r="E649" s="508">
        <v>76.650000000000006</v>
      </c>
    </row>
    <row r="650" spans="1:5" s="343" customFormat="1">
      <c r="A650" s="507" t="s">
        <v>26477</v>
      </c>
      <c r="B650" s="512" t="s">
        <v>26478</v>
      </c>
      <c r="C650" s="512" t="s">
        <v>25278</v>
      </c>
      <c r="D650" s="508">
        <v>438.65</v>
      </c>
      <c r="E650" s="508">
        <v>438.65</v>
      </c>
    </row>
    <row r="651" spans="1:5" s="343" customFormat="1">
      <c r="A651" s="507" t="s">
        <v>26479</v>
      </c>
      <c r="B651" s="512" t="s">
        <v>26480</v>
      </c>
      <c r="C651" s="512" t="s">
        <v>26155</v>
      </c>
      <c r="D651" s="508">
        <v>983.17</v>
      </c>
      <c r="E651" s="508">
        <v>983.17</v>
      </c>
    </row>
    <row r="652" spans="1:5" s="343" customFormat="1">
      <c r="A652" s="507" t="s">
        <v>26481</v>
      </c>
      <c r="B652" s="512" t="s">
        <v>26482</v>
      </c>
      <c r="C652" s="512" t="s">
        <v>25361</v>
      </c>
      <c r="D652" s="508">
        <v>768.44</v>
      </c>
      <c r="E652" s="508">
        <v>768.44</v>
      </c>
    </row>
    <row r="653" spans="1:5" s="343" customFormat="1" ht="111">
      <c r="A653" s="514" t="s">
        <v>31753</v>
      </c>
      <c r="B653" s="514"/>
      <c r="C653" s="514"/>
      <c r="D653" s="514"/>
      <c r="E653" s="514"/>
    </row>
    <row r="654" spans="1:5" s="343" customFormat="1" ht="22.5">
      <c r="A654" s="511" t="s">
        <v>25362</v>
      </c>
      <c r="B654" s="511"/>
      <c r="C654" s="511"/>
      <c r="D654" s="511"/>
      <c r="E654" s="511"/>
    </row>
    <row r="655" spans="1:5" s="343" customFormat="1" ht="22.5">
      <c r="A655" s="507" t="s">
        <v>26483</v>
      </c>
      <c r="B655" s="512" t="s">
        <v>26484</v>
      </c>
      <c r="C655" s="512" t="s">
        <v>25361</v>
      </c>
      <c r="D655" s="508">
        <v>1088.1500000000001</v>
      </c>
      <c r="E655" s="508">
        <v>1088.1500000000001</v>
      </c>
    </row>
    <row r="656" spans="1:5" s="343" customFormat="1">
      <c r="A656" s="507" t="s">
        <v>26485</v>
      </c>
      <c r="B656" s="512" t="s">
        <v>26486</v>
      </c>
      <c r="C656" s="512" t="s">
        <v>25361</v>
      </c>
      <c r="D656" s="508">
        <v>1336.33</v>
      </c>
      <c r="E656" s="508">
        <v>1336.33</v>
      </c>
    </row>
    <row r="657" spans="1:5" s="343" customFormat="1">
      <c r="A657" s="507" t="s">
        <v>26487</v>
      </c>
      <c r="B657" s="512" t="s">
        <v>26488</v>
      </c>
      <c r="C657" s="512" t="s">
        <v>25361</v>
      </c>
      <c r="D657" s="508">
        <v>737.81</v>
      </c>
      <c r="E657" s="508">
        <v>737.81</v>
      </c>
    </row>
    <row r="658" spans="1:5" s="343" customFormat="1" ht="33.75">
      <c r="A658" s="509" t="s">
        <v>26489</v>
      </c>
      <c r="B658" s="513" t="s">
        <v>31766</v>
      </c>
      <c r="C658" s="515" t="s">
        <v>25361</v>
      </c>
      <c r="D658" s="510">
        <v>341.3</v>
      </c>
      <c r="E658" s="510">
        <v>341.3</v>
      </c>
    </row>
    <row r="659" spans="1:5" s="343" customFormat="1">
      <c r="A659" s="507" t="s">
        <v>26490</v>
      </c>
      <c r="B659" s="512" t="s">
        <v>26491</v>
      </c>
      <c r="C659" s="512" t="s">
        <v>25361</v>
      </c>
      <c r="D659" s="508">
        <v>1477.22</v>
      </c>
      <c r="E659" s="508">
        <v>1477.22</v>
      </c>
    </row>
    <row r="660" spans="1:5" s="343" customFormat="1">
      <c r="A660" s="507" t="s">
        <v>26492</v>
      </c>
      <c r="B660" s="512" t="s">
        <v>26493</v>
      </c>
      <c r="C660" s="512" t="s">
        <v>25361</v>
      </c>
      <c r="D660" s="508">
        <v>1390.76</v>
      </c>
      <c r="E660" s="508">
        <v>1390.76</v>
      </c>
    </row>
    <row r="661" spans="1:5" s="343" customFormat="1">
      <c r="A661" s="507" t="s">
        <v>26494</v>
      </c>
      <c r="B661" s="512" t="s">
        <v>26495</v>
      </c>
      <c r="C661" s="512" t="s">
        <v>25278</v>
      </c>
      <c r="D661" s="508">
        <v>44.45</v>
      </c>
      <c r="E661" s="508">
        <v>44.45</v>
      </c>
    </row>
    <row r="662" spans="1:5" s="343" customFormat="1">
      <c r="A662" s="507" t="s">
        <v>26496</v>
      </c>
      <c r="B662" s="512" t="s">
        <v>26497</v>
      </c>
      <c r="C662" s="512" t="s">
        <v>25281</v>
      </c>
      <c r="D662" s="508">
        <v>4208.7299999999996</v>
      </c>
      <c r="E662" s="508">
        <v>4208.7299999999996</v>
      </c>
    </row>
    <row r="663" spans="1:5" s="343" customFormat="1">
      <c r="A663" s="507" t="s">
        <v>26498</v>
      </c>
      <c r="B663" s="512" t="s">
        <v>26499</v>
      </c>
      <c r="C663" s="512" t="s">
        <v>26245</v>
      </c>
      <c r="D663" s="508">
        <v>2221.7399999999998</v>
      </c>
      <c r="E663" s="508">
        <v>2221.7399999999998</v>
      </c>
    </row>
    <row r="664" spans="1:5" s="343" customFormat="1">
      <c r="A664" s="507" t="s">
        <v>26500</v>
      </c>
      <c r="B664" s="512" t="s">
        <v>26501</v>
      </c>
      <c r="C664" s="512" t="s">
        <v>26245</v>
      </c>
      <c r="D664" s="508">
        <v>2262.96</v>
      </c>
      <c r="E664" s="508">
        <v>2262.96</v>
      </c>
    </row>
    <row r="665" spans="1:5" s="343" customFormat="1">
      <c r="A665" s="507" t="s">
        <v>26502</v>
      </c>
      <c r="B665" s="512" t="s">
        <v>26503</v>
      </c>
      <c r="C665" s="512" t="s">
        <v>26245</v>
      </c>
      <c r="D665" s="508">
        <v>2243.81</v>
      </c>
      <c r="E665" s="508">
        <v>2243.81</v>
      </c>
    </row>
    <row r="666" spans="1:5" s="343" customFormat="1">
      <c r="A666" s="507" t="s">
        <v>26504</v>
      </c>
      <c r="B666" s="512" t="s">
        <v>26505</v>
      </c>
      <c r="C666" s="512" t="s">
        <v>25281</v>
      </c>
      <c r="D666" s="508">
        <v>2236.19</v>
      </c>
      <c r="E666" s="508">
        <v>2236.19</v>
      </c>
    </row>
    <row r="667" spans="1:5" s="343" customFormat="1">
      <c r="A667" s="507" t="s">
        <v>26506</v>
      </c>
      <c r="B667" s="512" t="s">
        <v>26507</v>
      </c>
      <c r="C667" s="512" t="s">
        <v>25281</v>
      </c>
      <c r="D667" s="508">
        <v>2155.2399999999998</v>
      </c>
      <c r="E667" s="508">
        <v>2155.2399999999998</v>
      </c>
    </row>
    <row r="668" spans="1:5" s="343" customFormat="1">
      <c r="A668" s="507" t="s">
        <v>26508</v>
      </c>
      <c r="B668" s="512" t="s">
        <v>26509</v>
      </c>
      <c r="C668" s="512" t="s">
        <v>25281</v>
      </c>
      <c r="D668" s="508">
        <v>2136.08</v>
      </c>
      <c r="E668" s="508">
        <v>2136.08</v>
      </c>
    </row>
    <row r="669" spans="1:5" s="343" customFormat="1">
      <c r="A669" s="507" t="s">
        <v>26510</v>
      </c>
      <c r="B669" s="512" t="s">
        <v>26511</v>
      </c>
      <c r="C669" s="512" t="s">
        <v>25281</v>
      </c>
      <c r="D669" s="508">
        <v>6554.97</v>
      </c>
      <c r="E669" s="508">
        <v>6554.97</v>
      </c>
    </row>
    <row r="670" spans="1:5" s="343" customFormat="1">
      <c r="A670" s="507" t="s">
        <v>26512</v>
      </c>
      <c r="B670" s="512" t="s">
        <v>26513</v>
      </c>
      <c r="C670" s="512" t="s">
        <v>25281</v>
      </c>
      <c r="D670" s="508">
        <v>6653.29</v>
      </c>
      <c r="E670" s="508">
        <v>6653.29</v>
      </c>
    </row>
    <row r="671" spans="1:5" s="343" customFormat="1">
      <c r="A671" s="507" t="s">
        <v>26514</v>
      </c>
      <c r="B671" s="512" t="s">
        <v>26515</v>
      </c>
      <c r="C671" s="512" t="s">
        <v>25361</v>
      </c>
      <c r="D671" s="508">
        <v>395.62</v>
      </c>
      <c r="E671" s="508">
        <v>395.62</v>
      </c>
    </row>
    <row r="672" spans="1:5" s="343" customFormat="1">
      <c r="A672" s="507" t="s">
        <v>26516</v>
      </c>
      <c r="B672" s="512" t="s">
        <v>26517</v>
      </c>
      <c r="C672" s="512" t="s">
        <v>25361</v>
      </c>
      <c r="D672" s="508">
        <v>907.4</v>
      </c>
      <c r="E672" s="508">
        <v>907.4</v>
      </c>
    </row>
    <row r="673" spans="1:5" s="343" customFormat="1">
      <c r="A673" s="507" t="s">
        <v>26518</v>
      </c>
      <c r="B673" s="512" t="s">
        <v>26519</v>
      </c>
      <c r="C673" s="512" t="s">
        <v>25361</v>
      </c>
      <c r="D673" s="508">
        <v>1162.6300000000001</v>
      </c>
      <c r="E673" s="508">
        <v>1162.6300000000001</v>
      </c>
    </row>
    <row r="674" spans="1:5" s="343" customFormat="1">
      <c r="A674" s="507" t="s">
        <v>26520</v>
      </c>
      <c r="B674" s="512" t="s">
        <v>26521</v>
      </c>
      <c r="C674" s="512" t="s">
        <v>25281</v>
      </c>
      <c r="D674" s="508">
        <v>1481.86</v>
      </c>
      <c r="E674" s="508">
        <v>1481.86</v>
      </c>
    </row>
    <row r="675" spans="1:5" s="343" customFormat="1">
      <c r="A675" s="507" t="s">
        <v>26522</v>
      </c>
      <c r="B675" s="512" t="s">
        <v>26523</v>
      </c>
      <c r="C675" s="512" t="s">
        <v>25281</v>
      </c>
      <c r="D675" s="508">
        <v>273.57</v>
      </c>
      <c r="E675" s="508">
        <v>273.57</v>
      </c>
    </row>
    <row r="676" spans="1:5" s="343" customFormat="1">
      <c r="A676" s="507" t="s">
        <v>26524</v>
      </c>
      <c r="B676" s="512" t="s">
        <v>26525</v>
      </c>
      <c r="C676" s="512" t="s">
        <v>25281</v>
      </c>
      <c r="D676" s="508">
        <v>960.56</v>
      </c>
      <c r="E676" s="508">
        <v>960.56</v>
      </c>
    </row>
    <row r="677" spans="1:5" s="343" customFormat="1">
      <c r="A677" s="507" t="s">
        <v>26526</v>
      </c>
      <c r="B677" s="512" t="s">
        <v>26527</v>
      </c>
      <c r="C677" s="512" t="s">
        <v>25452</v>
      </c>
      <c r="D677" s="508">
        <v>162.76</v>
      </c>
      <c r="E677" s="508">
        <v>162.76</v>
      </c>
    </row>
    <row r="678" spans="1:5" s="343" customFormat="1">
      <c r="A678" s="507" t="s">
        <v>26528</v>
      </c>
      <c r="B678" s="512" t="s">
        <v>26529</v>
      </c>
      <c r="C678" s="512" t="s">
        <v>25452</v>
      </c>
      <c r="D678" s="508">
        <v>109.28</v>
      </c>
      <c r="E678" s="508">
        <v>109.28</v>
      </c>
    </row>
    <row r="679" spans="1:5" s="343" customFormat="1">
      <c r="A679" s="507" t="s">
        <v>26530</v>
      </c>
      <c r="B679" s="512" t="s">
        <v>26371</v>
      </c>
      <c r="C679" s="512" t="s">
        <v>25314</v>
      </c>
      <c r="D679" s="508">
        <v>683.74</v>
      </c>
      <c r="E679" s="508">
        <v>683.74</v>
      </c>
    </row>
    <row r="680" spans="1:5" s="343" customFormat="1">
      <c r="A680" s="507" t="s">
        <v>26531</v>
      </c>
      <c r="B680" s="512" t="s">
        <v>26532</v>
      </c>
      <c r="C680" s="512" t="s">
        <v>25361</v>
      </c>
      <c r="D680" s="508">
        <v>768.33</v>
      </c>
      <c r="E680" s="508">
        <v>768.33</v>
      </c>
    </row>
    <row r="681" spans="1:5" s="343" customFormat="1" ht="22.5">
      <c r="A681" s="507" t="s">
        <v>26533</v>
      </c>
      <c r="B681" s="512" t="s">
        <v>26534</v>
      </c>
      <c r="C681" s="512" t="s">
        <v>25361</v>
      </c>
      <c r="D681" s="508">
        <v>924.95</v>
      </c>
      <c r="E681" s="508">
        <v>924.95</v>
      </c>
    </row>
    <row r="682" spans="1:5" s="343" customFormat="1">
      <c r="A682" s="507" t="s">
        <v>26535</v>
      </c>
      <c r="B682" s="512" t="s">
        <v>26536</v>
      </c>
      <c r="C682" s="512" t="s">
        <v>25361</v>
      </c>
      <c r="D682" s="508">
        <v>943.72</v>
      </c>
      <c r="E682" s="508">
        <v>943.72</v>
      </c>
    </row>
    <row r="683" spans="1:5" s="343" customFormat="1">
      <c r="A683" s="507" t="s">
        <v>26537</v>
      </c>
      <c r="B683" s="512" t="s">
        <v>26538</v>
      </c>
      <c r="C683" s="512" t="s">
        <v>25361</v>
      </c>
      <c r="D683" s="508">
        <v>466.45</v>
      </c>
      <c r="E683" s="508">
        <v>466.45</v>
      </c>
    </row>
    <row r="684" spans="1:5" s="343" customFormat="1" ht="22.5">
      <c r="A684" s="507" t="s">
        <v>26539</v>
      </c>
      <c r="B684" s="512" t="s">
        <v>26540</v>
      </c>
      <c r="C684" s="512" t="s">
        <v>25361</v>
      </c>
      <c r="D684" s="508">
        <v>660.15</v>
      </c>
      <c r="E684" s="508">
        <v>660.15</v>
      </c>
    </row>
    <row r="685" spans="1:5" s="343" customFormat="1">
      <c r="A685" s="507" t="s">
        <v>26541</v>
      </c>
      <c r="B685" s="512" t="s">
        <v>26542</v>
      </c>
      <c r="C685" s="512" t="s">
        <v>25361</v>
      </c>
      <c r="D685" s="508">
        <v>992.99</v>
      </c>
      <c r="E685" s="508">
        <v>992.99</v>
      </c>
    </row>
    <row r="686" spans="1:5" s="343" customFormat="1" ht="22.5">
      <c r="A686" s="507" t="s">
        <v>26543</v>
      </c>
      <c r="B686" s="512" t="s">
        <v>26544</v>
      </c>
      <c r="C686" s="512" t="s">
        <v>25361</v>
      </c>
      <c r="D686" s="508">
        <v>620.29999999999995</v>
      </c>
      <c r="E686" s="508">
        <v>620.29999999999995</v>
      </c>
    </row>
    <row r="687" spans="1:5" s="343" customFormat="1" ht="22.5">
      <c r="A687" s="507" t="s">
        <v>26545</v>
      </c>
      <c r="B687" s="512" t="s">
        <v>26546</v>
      </c>
      <c r="C687" s="512" t="s">
        <v>25361</v>
      </c>
      <c r="D687" s="508">
        <v>1879.39</v>
      </c>
      <c r="E687" s="508">
        <v>1879.39</v>
      </c>
    </row>
    <row r="688" spans="1:5" s="343" customFormat="1" ht="22.5">
      <c r="A688" s="507" t="s">
        <v>26547</v>
      </c>
      <c r="B688" s="512" t="s">
        <v>26548</v>
      </c>
      <c r="C688" s="512" t="s">
        <v>25361</v>
      </c>
      <c r="D688" s="508">
        <v>2090.23</v>
      </c>
      <c r="E688" s="508">
        <v>2090.23</v>
      </c>
    </row>
    <row r="689" spans="1:5" s="343" customFormat="1" ht="22.5">
      <c r="A689" s="507" t="s">
        <v>26549</v>
      </c>
      <c r="B689" s="512" t="s">
        <v>26550</v>
      </c>
      <c r="C689" s="512" t="s">
        <v>25361</v>
      </c>
      <c r="D689" s="508">
        <v>1174.24</v>
      </c>
      <c r="E689" s="508">
        <v>1174.24</v>
      </c>
    </row>
    <row r="690" spans="1:5" s="343" customFormat="1" ht="22.5">
      <c r="A690" s="507" t="s">
        <v>26551</v>
      </c>
      <c r="B690" s="512" t="s">
        <v>26552</v>
      </c>
      <c r="C690" s="512" t="s">
        <v>25361</v>
      </c>
      <c r="D690" s="508">
        <v>1223.74</v>
      </c>
      <c r="E690" s="508">
        <v>1223.74</v>
      </c>
    </row>
    <row r="691" spans="1:5" s="343" customFormat="1" ht="22.5">
      <c r="A691" s="507" t="s">
        <v>26553</v>
      </c>
      <c r="B691" s="512" t="s">
        <v>26554</v>
      </c>
      <c r="C691" s="512" t="s">
        <v>25361</v>
      </c>
      <c r="D691" s="508">
        <v>1217.94</v>
      </c>
      <c r="E691" s="508">
        <v>1217.94</v>
      </c>
    </row>
    <row r="692" spans="1:5" s="343" customFormat="1" ht="22.5">
      <c r="A692" s="507" t="s">
        <v>26555</v>
      </c>
      <c r="B692" s="512" t="s">
        <v>26556</v>
      </c>
      <c r="C692" s="512" t="s">
        <v>25361</v>
      </c>
      <c r="D692" s="508">
        <v>1368.9</v>
      </c>
      <c r="E692" s="508">
        <v>1368.9</v>
      </c>
    </row>
    <row r="693" spans="1:5" s="343" customFormat="1" ht="111">
      <c r="A693" s="514" t="s">
        <v>31753</v>
      </c>
      <c r="B693" s="514"/>
      <c r="C693" s="514"/>
      <c r="D693" s="514"/>
      <c r="E693" s="514"/>
    </row>
    <row r="694" spans="1:5" s="343" customFormat="1" ht="22.5">
      <c r="A694" s="511" t="s">
        <v>25362</v>
      </c>
      <c r="B694" s="511"/>
      <c r="C694" s="511"/>
      <c r="D694" s="511"/>
      <c r="E694" s="511"/>
    </row>
    <row r="695" spans="1:5" s="343" customFormat="1" ht="22.5">
      <c r="A695" s="507" t="s">
        <v>26557</v>
      </c>
      <c r="B695" s="512" t="s">
        <v>26558</v>
      </c>
      <c r="C695" s="512" t="s">
        <v>25361</v>
      </c>
      <c r="D695" s="508">
        <v>722.07</v>
      </c>
      <c r="E695" s="508">
        <v>722.07</v>
      </c>
    </row>
    <row r="696" spans="1:5" s="343" customFormat="1" ht="22.5">
      <c r="A696" s="509" t="s">
        <v>26559</v>
      </c>
      <c r="B696" s="512" t="s">
        <v>31767</v>
      </c>
      <c r="C696" s="515" t="s">
        <v>25281</v>
      </c>
      <c r="D696" s="510">
        <v>8559.59</v>
      </c>
      <c r="E696" s="510">
        <v>8559.59</v>
      </c>
    </row>
    <row r="697" spans="1:5" s="343" customFormat="1">
      <c r="A697" s="507" t="s">
        <v>26560</v>
      </c>
      <c r="B697" s="512" t="s">
        <v>26561</v>
      </c>
      <c r="C697" s="512" t="s">
        <v>25281</v>
      </c>
      <c r="D697" s="508">
        <v>5.12</v>
      </c>
      <c r="E697" s="508">
        <v>5.12</v>
      </c>
    </row>
    <row r="698" spans="1:5" s="343" customFormat="1">
      <c r="A698" s="507" t="s">
        <v>26562</v>
      </c>
      <c r="B698" s="512" t="s">
        <v>25421</v>
      </c>
      <c r="C698" s="512" t="s">
        <v>25314</v>
      </c>
      <c r="D698" s="508">
        <v>683.74</v>
      </c>
      <c r="E698" s="508">
        <v>683.74</v>
      </c>
    </row>
    <row r="699" spans="1:5" s="343" customFormat="1">
      <c r="A699" s="507" t="s">
        <v>26563</v>
      </c>
      <c r="B699" s="512" t="s">
        <v>26564</v>
      </c>
      <c r="C699" s="512" t="s">
        <v>25278</v>
      </c>
      <c r="D699" s="508">
        <v>39.79</v>
      </c>
      <c r="E699" s="508">
        <v>39.79</v>
      </c>
    </row>
    <row r="700" spans="1:5" s="343" customFormat="1">
      <c r="A700" s="507" t="s">
        <v>26565</v>
      </c>
      <c r="B700" s="512" t="s">
        <v>26566</v>
      </c>
      <c r="C700" s="512" t="s">
        <v>25278</v>
      </c>
      <c r="D700" s="508">
        <v>11.7</v>
      </c>
      <c r="E700" s="508">
        <v>11.7</v>
      </c>
    </row>
    <row r="701" spans="1:5" s="343" customFormat="1">
      <c r="A701" s="507" t="s">
        <v>26567</v>
      </c>
      <c r="B701" s="512" t="s">
        <v>26568</v>
      </c>
      <c r="C701" s="512" t="s">
        <v>25281</v>
      </c>
      <c r="D701" s="508">
        <v>68.22</v>
      </c>
      <c r="E701" s="508">
        <v>68.22</v>
      </c>
    </row>
    <row r="702" spans="1:5" s="343" customFormat="1">
      <c r="A702" s="507" t="s">
        <v>26569</v>
      </c>
      <c r="B702" s="512" t="s">
        <v>26570</v>
      </c>
      <c r="C702" s="512" t="s">
        <v>25281</v>
      </c>
      <c r="D702" s="508">
        <v>20.61</v>
      </c>
      <c r="E702" s="508">
        <v>20.61</v>
      </c>
    </row>
    <row r="703" spans="1:5" s="343" customFormat="1">
      <c r="A703" s="507" t="s">
        <v>26571</v>
      </c>
      <c r="B703" s="512" t="s">
        <v>26572</v>
      </c>
      <c r="C703" s="512" t="s">
        <v>25281</v>
      </c>
      <c r="D703" s="508">
        <v>16.489999999999998</v>
      </c>
      <c r="E703" s="508">
        <v>16.489999999999998</v>
      </c>
    </row>
    <row r="704" spans="1:5" s="343" customFormat="1">
      <c r="A704" s="507" t="s">
        <v>26573</v>
      </c>
      <c r="B704" s="512" t="s">
        <v>26574</v>
      </c>
      <c r="C704" s="512" t="s">
        <v>25281</v>
      </c>
      <c r="D704" s="508">
        <v>5.77</v>
      </c>
      <c r="E704" s="508">
        <v>5.77</v>
      </c>
    </row>
    <row r="705" spans="1:5" s="343" customFormat="1">
      <c r="A705" s="507" t="s">
        <v>26575</v>
      </c>
      <c r="B705" s="512" t="s">
        <v>26576</v>
      </c>
      <c r="C705" s="512" t="s">
        <v>25361</v>
      </c>
      <c r="D705" s="508">
        <v>45.48</v>
      </c>
      <c r="E705" s="508">
        <v>45.48</v>
      </c>
    </row>
    <row r="706" spans="1:5" s="343" customFormat="1">
      <c r="A706" s="507" t="s">
        <v>26577</v>
      </c>
      <c r="B706" s="512" t="s">
        <v>25423</v>
      </c>
      <c r="C706" s="512" t="s">
        <v>25314</v>
      </c>
      <c r="D706" s="508">
        <v>683.74</v>
      </c>
      <c r="E706" s="508">
        <v>683.74</v>
      </c>
    </row>
    <row r="707" spans="1:5" s="343" customFormat="1">
      <c r="A707" s="507" t="s">
        <v>26578</v>
      </c>
      <c r="B707" s="512" t="s">
        <v>26579</v>
      </c>
      <c r="C707" s="512" t="s">
        <v>25278</v>
      </c>
      <c r="D707" s="508">
        <v>56.85</v>
      </c>
      <c r="E707" s="508">
        <v>56.85</v>
      </c>
    </row>
    <row r="708" spans="1:5" s="343" customFormat="1">
      <c r="A708" s="507" t="s">
        <v>26580</v>
      </c>
      <c r="B708" s="512" t="s">
        <v>26581</v>
      </c>
      <c r="C708" s="512" t="s">
        <v>25281</v>
      </c>
      <c r="D708" s="508">
        <v>73.900000000000006</v>
      </c>
      <c r="E708" s="508">
        <v>73.900000000000006</v>
      </c>
    </row>
    <row r="709" spans="1:5" s="343" customFormat="1">
      <c r="A709" s="507" t="s">
        <v>26582</v>
      </c>
      <c r="B709" s="512" t="s">
        <v>26583</v>
      </c>
      <c r="C709" s="512" t="s">
        <v>25278</v>
      </c>
      <c r="D709" s="508">
        <v>15.38</v>
      </c>
      <c r="E709" s="508">
        <v>15.38</v>
      </c>
    </row>
    <row r="710" spans="1:5" s="343" customFormat="1">
      <c r="A710" s="507" t="s">
        <v>26584</v>
      </c>
      <c r="B710" s="512" t="s">
        <v>26585</v>
      </c>
      <c r="C710" s="512" t="s">
        <v>25361</v>
      </c>
      <c r="D710" s="508">
        <v>49.47</v>
      </c>
      <c r="E710" s="508">
        <v>49.47</v>
      </c>
    </row>
    <row r="711" spans="1:5" s="343" customFormat="1">
      <c r="A711" s="507" t="s">
        <v>26586</v>
      </c>
      <c r="B711" s="512" t="s">
        <v>26587</v>
      </c>
      <c r="C711" s="512" t="s">
        <v>25281</v>
      </c>
      <c r="D711" s="508">
        <v>45.35</v>
      </c>
      <c r="E711" s="508">
        <v>45.35</v>
      </c>
    </row>
    <row r="712" spans="1:5" s="343" customFormat="1">
      <c r="A712" s="507" t="s">
        <v>26588</v>
      </c>
      <c r="B712" s="512" t="s">
        <v>26589</v>
      </c>
      <c r="C712" s="512" t="s">
        <v>25281</v>
      </c>
      <c r="D712" s="508">
        <v>8.24</v>
      </c>
      <c r="E712" s="508">
        <v>8.24</v>
      </c>
    </row>
    <row r="713" spans="1:5" s="343" customFormat="1">
      <c r="A713" s="507" t="s">
        <v>26590</v>
      </c>
      <c r="B713" s="512" t="s">
        <v>26591</v>
      </c>
      <c r="C713" s="512" t="s">
        <v>25361</v>
      </c>
      <c r="D713" s="508">
        <v>45.48</v>
      </c>
      <c r="E713" s="508">
        <v>45.48</v>
      </c>
    </row>
    <row r="714" spans="1:5" s="343" customFormat="1">
      <c r="A714" s="507" t="s">
        <v>26592</v>
      </c>
      <c r="B714" s="512" t="s">
        <v>26593</v>
      </c>
      <c r="C714" s="512" t="s">
        <v>25314</v>
      </c>
      <c r="D714" s="508">
        <v>683.74</v>
      </c>
      <c r="E714" s="508">
        <v>683.74</v>
      </c>
    </row>
    <row r="715" spans="1:5" s="343" customFormat="1">
      <c r="A715" s="507" t="s">
        <v>26594</v>
      </c>
      <c r="B715" s="512" t="s">
        <v>26595</v>
      </c>
      <c r="C715" s="512" t="s">
        <v>25278</v>
      </c>
      <c r="D715" s="508">
        <v>2155.75</v>
      </c>
      <c r="E715" s="508">
        <v>2155.75</v>
      </c>
    </row>
    <row r="716" spans="1:5" s="343" customFormat="1">
      <c r="A716" s="507" t="s">
        <v>26596</v>
      </c>
      <c r="B716" s="512" t="s">
        <v>26597</v>
      </c>
      <c r="C716" s="512" t="s">
        <v>25278</v>
      </c>
      <c r="D716" s="508">
        <v>2230.5300000000002</v>
      </c>
      <c r="E716" s="508">
        <v>2230.5300000000002</v>
      </c>
    </row>
    <row r="717" spans="1:5" s="343" customFormat="1">
      <c r="A717" s="507" t="s">
        <v>26598</v>
      </c>
      <c r="B717" s="512" t="s">
        <v>26599</v>
      </c>
      <c r="C717" s="512" t="s">
        <v>25278</v>
      </c>
      <c r="D717" s="508">
        <v>1761.7</v>
      </c>
      <c r="E717" s="508">
        <v>1761.7</v>
      </c>
    </row>
    <row r="718" spans="1:5" s="343" customFormat="1">
      <c r="A718" s="507" t="s">
        <v>26600</v>
      </c>
      <c r="B718" s="512" t="s">
        <v>26601</v>
      </c>
      <c r="C718" s="512" t="s">
        <v>25278</v>
      </c>
      <c r="D718" s="508">
        <v>688.48</v>
      </c>
      <c r="E718" s="508">
        <v>688.48</v>
      </c>
    </row>
    <row r="719" spans="1:5" s="343" customFormat="1">
      <c r="A719" s="507" t="s">
        <v>26602</v>
      </c>
      <c r="B719" s="512" t="s">
        <v>26603</v>
      </c>
      <c r="C719" s="512" t="s">
        <v>25278</v>
      </c>
      <c r="D719" s="508">
        <v>1860.06</v>
      </c>
      <c r="E719" s="508">
        <v>1860.06</v>
      </c>
    </row>
    <row r="720" spans="1:5" s="343" customFormat="1">
      <c r="A720" s="507" t="s">
        <v>26604</v>
      </c>
      <c r="B720" s="512" t="s">
        <v>26605</v>
      </c>
      <c r="C720" s="512" t="s">
        <v>25278</v>
      </c>
      <c r="D720" s="508">
        <v>259.79000000000002</v>
      </c>
      <c r="E720" s="508">
        <v>259.79000000000002</v>
      </c>
    </row>
    <row r="721" spans="1:5" s="343" customFormat="1">
      <c r="A721" s="507" t="s">
        <v>26606</v>
      </c>
      <c r="B721" s="512" t="s">
        <v>26607</v>
      </c>
      <c r="C721" s="512" t="s">
        <v>25278</v>
      </c>
      <c r="D721" s="508">
        <v>993.36</v>
      </c>
      <c r="E721" s="508">
        <v>993.36</v>
      </c>
    </row>
    <row r="722" spans="1:5" s="343" customFormat="1">
      <c r="A722" s="507" t="s">
        <v>26608</v>
      </c>
      <c r="B722" s="512" t="s">
        <v>26609</v>
      </c>
      <c r="C722" s="512" t="s">
        <v>25278</v>
      </c>
      <c r="D722" s="508">
        <v>960.4</v>
      </c>
      <c r="E722" s="508">
        <v>960.4</v>
      </c>
    </row>
    <row r="723" spans="1:5" s="343" customFormat="1">
      <c r="A723" s="507" t="s">
        <v>26610</v>
      </c>
      <c r="B723" s="512" t="s">
        <v>26611</v>
      </c>
      <c r="C723" s="512" t="s">
        <v>25278</v>
      </c>
      <c r="D723" s="508">
        <v>289.93</v>
      </c>
      <c r="E723" s="508">
        <v>289.93</v>
      </c>
    </row>
    <row r="724" spans="1:5" s="343" customFormat="1">
      <c r="A724" s="507" t="s">
        <v>26612</v>
      </c>
      <c r="B724" s="512" t="s">
        <v>26613</v>
      </c>
      <c r="C724" s="512" t="s">
        <v>25278</v>
      </c>
      <c r="D724" s="508">
        <v>458.52</v>
      </c>
      <c r="E724" s="508">
        <v>458.52</v>
      </c>
    </row>
    <row r="725" spans="1:5" s="343" customFormat="1">
      <c r="A725" s="507" t="s">
        <v>26614</v>
      </c>
      <c r="B725" s="512" t="s">
        <v>26615</v>
      </c>
      <c r="C725" s="512" t="s">
        <v>25361</v>
      </c>
      <c r="D725" s="508">
        <v>56</v>
      </c>
      <c r="E725" s="508">
        <v>56</v>
      </c>
    </row>
    <row r="726" spans="1:5" s="343" customFormat="1">
      <c r="A726" s="507" t="s">
        <v>26616</v>
      </c>
      <c r="B726" s="512" t="s">
        <v>26617</v>
      </c>
      <c r="C726" s="512" t="s">
        <v>25281</v>
      </c>
      <c r="D726" s="508">
        <v>48.63</v>
      </c>
      <c r="E726" s="508">
        <v>48.63</v>
      </c>
    </row>
    <row r="727" spans="1:5" s="343" customFormat="1">
      <c r="A727" s="507" t="s">
        <v>26618</v>
      </c>
      <c r="B727" s="512" t="s">
        <v>26619</v>
      </c>
      <c r="C727" s="512" t="s">
        <v>25281</v>
      </c>
      <c r="D727" s="508">
        <v>126.8</v>
      </c>
      <c r="E727" s="508">
        <v>126.8</v>
      </c>
    </row>
    <row r="728" spans="1:5" s="343" customFormat="1">
      <c r="A728" s="507" t="s">
        <v>26620</v>
      </c>
      <c r="B728" s="512" t="s">
        <v>26621</v>
      </c>
      <c r="C728" s="512" t="s">
        <v>25281</v>
      </c>
      <c r="D728" s="508">
        <v>52.16</v>
      </c>
      <c r="E728" s="508">
        <v>52.16</v>
      </c>
    </row>
    <row r="729" spans="1:5" s="343" customFormat="1">
      <c r="A729" s="507" t="s">
        <v>26622</v>
      </c>
      <c r="B729" s="512" t="s">
        <v>26623</v>
      </c>
      <c r="C729" s="512" t="s">
        <v>25278</v>
      </c>
      <c r="D729" s="508">
        <v>13.16</v>
      </c>
      <c r="E729" s="508">
        <v>13.16</v>
      </c>
    </row>
    <row r="730" spans="1:5" s="343" customFormat="1">
      <c r="A730" s="507" t="s">
        <v>26624</v>
      </c>
      <c r="B730" s="512" t="s">
        <v>26625</v>
      </c>
      <c r="C730" s="512" t="s">
        <v>25452</v>
      </c>
      <c r="D730" s="508">
        <v>109.28</v>
      </c>
      <c r="E730" s="508">
        <v>109.28</v>
      </c>
    </row>
    <row r="731" spans="1:5" s="343" customFormat="1">
      <c r="A731" s="507" t="s">
        <v>26626</v>
      </c>
      <c r="B731" s="512" t="s">
        <v>26627</v>
      </c>
      <c r="C731" s="512" t="s">
        <v>25278</v>
      </c>
      <c r="D731" s="508">
        <v>1241.3399999999999</v>
      </c>
      <c r="E731" s="508">
        <v>1241.3399999999999</v>
      </c>
    </row>
    <row r="732" spans="1:5" s="343" customFormat="1">
      <c r="A732" s="507" t="s">
        <v>26628</v>
      </c>
      <c r="B732" s="512" t="s">
        <v>26629</v>
      </c>
      <c r="C732" s="512" t="s">
        <v>25278</v>
      </c>
      <c r="D732" s="508">
        <v>472.03</v>
      </c>
      <c r="E732" s="508">
        <v>472.03</v>
      </c>
    </row>
    <row r="733" spans="1:5" s="343" customFormat="1">
      <c r="A733" s="507" t="s">
        <v>26630</v>
      </c>
      <c r="B733" s="512" t="s">
        <v>26631</v>
      </c>
      <c r="C733" s="512" t="s">
        <v>25278</v>
      </c>
      <c r="D733" s="508">
        <v>885.66</v>
      </c>
      <c r="E733" s="508">
        <v>885.66</v>
      </c>
    </row>
    <row r="734" spans="1:5" s="343" customFormat="1">
      <c r="A734" s="507" t="s">
        <v>26632</v>
      </c>
      <c r="B734" s="512" t="s">
        <v>26633</v>
      </c>
      <c r="C734" s="512" t="s">
        <v>25278</v>
      </c>
      <c r="D734" s="508">
        <v>1850.83</v>
      </c>
      <c r="E734" s="508">
        <v>1850.83</v>
      </c>
    </row>
    <row r="735" spans="1:5" s="343" customFormat="1">
      <c r="A735" s="507" t="s">
        <v>26634</v>
      </c>
      <c r="B735" s="512" t="s">
        <v>26635</v>
      </c>
      <c r="C735" s="512" t="s">
        <v>25361</v>
      </c>
      <c r="D735" s="508">
        <v>66.37</v>
      </c>
      <c r="E735" s="508">
        <v>66.37</v>
      </c>
    </row>
    <row r="736" spans="1:5" s="343" customFormat="1">
      <c r="A736" s="507" t="s">
        <v>26636</v>
      </c>
      <c r="B736" s="512" t="s">
        <v>26637</v>
      </c>
      <c r="C736" s="512" t="s">
        <v>25281</v>
      </c>
      <c r="D736" s="508">
        <v>29.07</v>
      </c>
      <c r="E736" s="508">
        <v>29.07</v>
      </c>
    </row>
    <row r="737" spans="1:5" s="343" customFormat="1">
      <c r="A737" s="507" t="s">
        <v>26638</v>
      </c>
      <c r="B737" s="512" t="s">
        <v>26639</v>
      </c>
      <c r="C737" s="512" t="s">
        <v>25314</v>
      </c>
      <c r="D737" s="508">
        <v>683.74</v>
      </c>
      <c r="E737" s="508">
        <v>683.74</v>
      </c>
    </row>
    <row r="738" spans="1:5" s="343" customFormat="1">
      <c r="A738" s="507" t="s">
        <v>26640</v>
      </c>
      <c r="B738" s="512" t="s">
        <v>26641</v>
      </c>
      <c r="C738" s="512" t="s">
        <v>25278</v>
      </c>
      <c r="D738" s="508">
        <v>233.56</v>
      </c>
      <c r="E738" s="508">
        <v>233.56</v>
      </c>
    </row>
    <row r="739" spans="1:5" s="343" customFormat="1">
      <c r="A739" s="507" t="s">
        <v>26642</v>
      </c>
      <c r="B739" s="512" t="s">
        <v>26643</v>
      </c>
      <c r="C739" s="512" t="s">
        <v>25278</v>
      </c>
      <c r="D739" s="508">
        <v>248.08</v>
      </c>
      <c r="E739" s="508">
        <v>248.08</v>
      </c>
    </row>
    <row r="740" spans="1:5" s="343" customFormat="1">
      <c r="A740" s="507" t="s">
        <v>26644</v>
      </c>
      <c r="B740" s="512" t="s">
        <v>26645</v>
      </c>
      <c r="C740" s="512" t="s">
        <v>25278</v>
      </c>
      <c r="D740" s="508">
        <v>262.60000000000002</v>
      </c>
      <c r="E740" s="508">
        <v>262.60000000000002</v>
      </c>
    </row>
    <row r="741" spans="1:5" s="343" customFormat="1">
      <c r="A741" s="507" t="s">
        <v>26646</v>
      </c>
      <c r="B741" s="512" t="s">
        <v>26647</v>
      </c>
      <c r="C741" s="512" t="s">
        <v>25278</v>
      </c>
      <c r="D741" s="508">
        <v>286.18</v>
      </c>
      <c r="E741" s="508">
        <v>286.18</v>
      </c>
    </row>
    <row r="742" spans="1:5" s="343" customFormat="1">
      <c r="A742" s="507" t="s">
        <v>26648</v>
      </c>
      <c r="B742" s="512" t="s">
        <v>26649</v>
      </c>
      <c r="C742" s="512" t="s">
        <v>25278</v>
      </c>
      <c r="D742" s="508">
        <v>167.11</v>
      </c>
      <c r="E742" s="508">
        <v>167.11</v>
      </c>
    </row>
    <row r="743" spans="1:5" s="343" customFormat="1" ht="111">
      <c r="A743" s="514" t="s">
        <v>31753</v>
      </c>
      <c r="B743" s="514"/>
      <c r="C743" s="514"/>
      <c r="D743" s="514"/>
      <c r="E743" s="514"/>
    </row>
    <row r="744" spans="1:5" s="343" customFormat="1" ht="22.5">
      <c r="A744" s="511" t="s">
        <v>25362</v>
      </c>
      <c r="B744" s="511"/>
      <c r="C744" s="511"/>
      <c r="D744" s="511"/>
      <c r="E744" s="511"/>
    </row>
    <row r="745" spans="1:5" s="343" customFormat="1">
      <c r="A745" s="507" t="s">
        <v>26650</v>
      </c>
      <c r="B745" s="512" t="s">
        <v>26651</v>
      </c>
      <c r="C745" s="512" t="s">
        <v>25278</v>
      </c>
      <c r="D745" s="508">
        <v>181.63</v>
      </c>
      <c r="E745" s="508">
        <v>181.63</v>
      </c>
    </row>
    <row r="746" spans="1:5" s="343" customFormat="1">
      <c r="A746" s="507" t="s">
        <v>26652</v>
      </c>
      <c r="B746" s="512" t="s">
        <v>26653</v>
      </c>
      <c r="C746" s="512" t="s">
        <v>25278</v>
      </c>
      <c r="D746" s="508">
        <v>196.14</v>
      </c>
      <c r="E746" s="508">
        <v>196.14</v>
      </c>
    </row>
    <row r="747" spans="1:5" s="343" customFormat="1">
      <c r="A747" s="507" t="s">
        <v>26654</v>
      </c>
      <c r="B747" s="512" t="s">
        <v>26655</v>
      </c>
      <c r="C747" s="512" t="s">
        <v>25278</v>
      </c>
      <c r="D747" s="508">
        <v>214.27</v>
      </c>
      <c r="E747" s="508">
        <v>214.27</v>
      </c>
    </row>
    <row r="748" spans="1:5" s="343" customFormat="1">
      <c r="A748" s="507" t="s">
        <v>26656</v>
      </c>
      <c r="B748" s="512" t="s">
        <v>26657</v>
      </c>
      <c r="C748" s="512" t="s">
        <v>25278</v>
      </c>
      <c r="D748" s="508">
        <v>130.58000000000001</v>
      </c>
      <c r="E748" s="508">
        <v>130.58000000000001</v>
      </c>
    </row>
    <row r="749" spans="1:5" s="343" customFormat="1">
      <c r="A749" s="507" t="s">
        <v>26658</v>
      </c>
      <c r="B749" s="512" t="s">
        <v>26659</v>
      </c>
      <c r="C749" s="512" t="s">
        <v>25278</v>
      </c>
      <c r="D749" s="508">
        <v>40.71</v>
      </c>
      <c r="E749" s="508">
        <v>40.71</v>
      </c>
    </row>
    <row r="750" spans="1:5" s="343" customFormat="1">
      <c r="A750" s="507" t="s">
        <v>26660</v>
      </c>
      <c r="B750" s="512" t="s">
        <v>26661</v>
      </c>
      <c r="C750" s="512" t="s">
        <v>25278</v>
      </c>
      <c r="D750" s="508">
        <v>28.16</v>
      </c>
      <c r="E750" s="508">
        <v>28.16</v>
      </c>
    </row>
    <row r="751" spans="1:5" s="343" customFormat="1" ht="22.5">
      <c r="A751" s="507" t="s">
        <v>26662</v>
      </c>
      <c r="B751" s="512" t="s">
        <v>26663</v>
      </c>
      <c r="C751" s="512" t="s">
        <v>25278</v>
      </c>
      <c r="D751" s="508">
        <v>72.17</v>
      </c>
      <c r="E751" s="508">
        <v>72.17</v>
      </c>
    </row>
    <row r="752" spans="1:5" s="343" customFormat="1">
      <c r="A752" s="507" t="s">
        <v>26664</v>
      </c>
      <c r="B752" s="512" t="s">
        <v>26665</v>
      </c>
      <c r="C752" s="512" t="s">
        <v>25317</v>
      </c>
      <c r="D752" s="508">
        <v>8014.55</v>
      </c>
      <c r="E752" s="508">
        <v>8014.55</v>
      </c>
    </row>
    <row r="753" spans="1:5" s="343" customFormat="1">
      <c r="A753" s="507" t="s">
        <v>26666</v>
      </c>
      <c r="B753" s="512" t="s">
        <v>26667</v>
      </c>
      <c r="C753" s="512" t="s">
        <v>25314</v>
      </c>
      <c r="D753" s="508">
        <v>683.74</v>
      </c>
      <c r="E753" s="508">
        <v>683.74</v>
      </c>
    </row>
    <row r="754" spans="1:5" s="343" customFormat="1" ht="22.5">
      <c r="A754" s="509" t="s">
        <v>26668</v>
      </c>
      <c r="B754" s="512" t="s">
        <v>25771</v>
      </c>
      <c r="C754" s="515" t="s">
        <v>25452</v>
      </c>
      <c r="D754" s="510">
        <v>32</v>
      </c>
      <c r="E754" s="510">
        <v>32</v>
      </c>
    </row>
    <row r="755" spans="1:5" s="343" customFormat="1" ht="22.5">
      <c r="A755" s="509" t="s">
        <v>26669</v>
      </c>
      <c r="B755" s="513" t="s">
        <v>31768</v>
      </c>
      <c r="C755" s="515" t="s">
        <v>25452</v>
      </c>
      <c r="D755" s="510">
        <v>35.33</v>
      </c>
      <c r="E755" s="510">
        <v>35.33</v>
      </c>
    </row>
    <row r="756" spans="1:5" s="343" customFormat="1">
      <c r="A756" s="507" t="s">
        <v>26670</v>
      </c>
      <c r="B756" s="512" t="s">
        <v>26667</v>
      </c>
      <c r="C756" s="512" t="s">
        <v>25314</v>
      </c>
      <c r="D756" s="508">
        <v>683.74</v>
      </c>
      <c r="E756" s="508">
        <v>683.74</v>
      </c>
    </row>
    <row r="757" spans="1:5" s="343" customFormat="1">
      <c r="A757" s="507" t="s">
        <v>26671</v>
      </c>
      <c r="B757" s="512" t="s">
        <v>26672</v>
      </c>
      <c r="C757" s="512" t="s">
        <v>25278</v>
      </c>
      <c r="D757" s="508">
        <v>102.98</v>
      </c>
      <c r="E757" s="508">
        <v>102.98</v>
      </c>
    </row>
    <row r="758" spans="1:5" s="343" customFormat="1">
      <c r="A758" s="507" t="s">
        <v>26673</v>
      </c>
      <c r="B758" s="512" t="s">
        <v>26674</v>
      </c>
      <c r="C758" s="512" t="s">
        <v>25278</v>
      </c>
      <c r="D758" s="508">
        <v>95.34</v>
      </c>
      <c r="E758" s="508">
        <v>95.34</v>
      </c>
    </row>
    <row r="759" spans="1:5" s="343" customFormat="1">
      <c r="A759" s="507" t="s">
        <v>26675</v>
      </c>
      <c r="B759" s="512" t="s">
        <v>26676</v>
      </c>
      <c r="C759" s="512" t="s">
        <v>25278</v>
      </c>
      <c r="D759" s="508">
        <v>137.91</v>
      </c>
      <c r="E759" s="508">
        <v>137.91</v>
      </c>
    </row>
    <row r="760" spans="1:5" s="343" customFormat="1">
      <c r="A760" s="507" t="s">
        <v>26677</v>
      </c>
      <c r="B760" s="512" t="s">
        <v>26678</v>
      </c>
      <c r="C760" s="512" t="s">
        <v>25278</v>
      </c>
      <c r="D760" s="508">
        <v>113.32</v>
      </c>
      <c r="E760" s="508">
        <v>113.32</v>
      </c>
    </row>
    <row r="761" spans="1:5" s="343" customFormat="1">
      <c r="A761" s="507" t="s">
        <v>26679</v>
      </c>
      <c r="B761" s="512" t="s">
        <v>26680</v>
      </c>
      <c r="C761" s="512" t="s">
        <v>25314</v>
      </c>
      <c r="D761" s="508">
        <v>683.74</v>
      </c>
      <c r="E761" s="508">
        <v>683.74</v>
      </c>
    </row>
    <row r="762" spans="1:5" s="343" customFormat="1">
      <c r="A762" s="507" t="s">
        <v>26681</v>
      </c>
      <c r="B762" s="512" t="s">
        <v>26682</v>
      </c>
      <c r="C762" s="512" t="s">
        <v>25278</v>
      </c>
      <c r="D762" s="508">
        <v>103.2</v>
      </c>
      <c r="E762" s="508">
        <v>103.2</v>
      </c>
    </row>
    <row r="763" spans="1:5" s="343" customFormat="1">
      <c r="A763" s="507" t="s">
        <v>26683</v>
      </c>
      <c r="B763" s="512" t="s">
        <v>26684</v>
      </c>
      <c r="C763" s="512" t="s">
        <v>25278</v>
      </c>
      <c r="D763" s="508">
        <v>174.19</v>
      </c>
      <c r="E763" s="508">
        <v>174.19</v>
      </c>
    </row>
    <row r="764" spans="1:5" s="343" customFormat="1">
      <c r="A764" s="507" t="s">
        <v>26685</v>
      </c>
      <c r="B764" s="512" t="s">
        <v>26686</v>
      </c>
      <c r="C764" s="512" t="s">
        <v>25278</v>
      </c>
      <c r="D764" s="508">
        <v>159.61000000000001</v>
      </c>
      <c r="E764" s="508">
        <v>159.61000000000001</v>
      </c>
    </row>
    <row r="765" spans="1:5" s="343" customFormat="1">
      <c r="A765" s="507" t="s">
        <v>26687</v>
      </c>
      <c r="B765" s="512" t="s">
        <v>26688</v>
      </c>
      <c r="C765" s="512" t="s">
        <v>25278</v>
      </c>
      <c r="D765" s="508">
        <v>71.52</v>
      </c>
      <c r="E765" s="508">
        <v>71.52</v>
      </c>
    </row>
    <row r="766" spans="1:5" s="343" customFormat="1">
      <c r="A766" s="507" t="s">
        <v>26689</v>
      </c>
      <c r="B766" s="512" t="s">
        <v>26690</v>
      </c>
      <c r="C766" s="512" t="s">
        <v>25278</v>
      </c>
      <c r="D766" s="508">
        <v>122.71</v>
      </c>
      <c r="E766" s="508">
        <v>122.71</v>
      </c>
    </row>
    <row r="767" spans="1:5" s="343" customFormat="1">
      <c r="A767" s="507" t="s">
        <v>26691</v>
      </c>
      <c r="B767" s="512" t="s">
        <v>26692</v>
      </c>
      <c r="C767" s="512" t="s">
        <v>25278</v>
      </c>
      <c r="D767" s="508">
        <v>53.19</v>
      </c>
      <c r="E767" s="508">
        <v>53.19</v>
      </c>
    </row>
    <row r="768" spans="1:5" s="343" customFormat="1">
      <c r="A768" s="507" t="s">
        <v>26693</v>
      </c>
      <c r="B768" s="512" t="s">
        <v>26694</v>
      </c>
      <c r="C768" s="512" t="s">
        <v>25278</v>
      </c>
      <c r="D768" s="508">
        <v>88.21</v>
      </c>
      <c r="E768" s="508">
        <v>88.21</v>
      </c>
    </row>
    <row r="769" spans="1:5" s="343" customFormat="1">
      <c r="A769" s="507" t="s">
        <v>26695</v>
      </c>
      <c r="B769" s="512" t="s">
        <v>26696</v>
      </c>
      <c r="C769" s="512" t="s">
        <v>25278</v>
      </c>
      <c r="D769" s="508">
        <v>97.35</v>
      </c>
      <c r="E769" s="508">
        <v>97.35</v>
      </c>
    </row>
    <row r="770" spans="1:5" s="343" customFormat="1">
      <c r="A770" s="507" t="s">
        <v>26697</v>
      </c>
      <c r="B770" s="512" t="s">
        <v>26698</v>
      </c>
      <c r="C770" s="512" t="s">
        <v>25278</v>
      </c>
      <c r="D770" s="508">
        <v>136.44999999999999</v>
      </c>
      <c r="E770" s="508">
        <v>136.44999999999999</v>
      </c>
    </row>
    <row r="771" spans="1:5" s="343" customFormat="1" ht="22.5">
      <c r="A771" s="507" t="s">
        <v>26699</v>
      </c>
      <c r="B771" s="512" t="s">
        <v>26700</v>
      </c>
      <c r="C771" s="512" t="s">
        <v>25278</v>
      </c>
      <c r="D771" s="508">
        <v>123.41</v>
      </c>
      <c r="E771" s="508">
        <v>123.41</v>
      </c>
    </row>
    <row r="772" spans="1:5" s="343" customFormat="1" ht="22.5">
      <c r="A772" s="507" t="s">
        <v>26701</v>
      </c>
      <c r="B772" s="512" t="s">
        <v>26702</v>
      </c>
      <c r="C772" s="512" t="s">
        <v>25278</v>
      </c>
      <c r="D772" s="508">
        <v>149.72999999999999</v>
      </c>
      <c r="E772" s="508">
        <v>149.72999999999999</v>
      </c>
    </row>
    <row r="773" spans="1:5" s="343" customFormat="1" ht="22.5">
      <c r="A773" s="507" t="s">
        <v>26703</v>
      </c>
      <c r="B773" s="512" t="s">
        <v>26704</v>
      </c>
      <c r="C773" s="512" t="s">
        <v>25278</v>
      </c>
      <c r="D773" s="508">
        <v>147.02000000000001</v>
      </c>
      <c r="E773" s="508">
        <v>147.02000000000001</v>
      </c>
    </row>
    <row r="774" spans="1:5" s="343" customFormat="1">
      <c r="A774" s="507" t="s">
        <v>26705</v>
      </c>
      <c r="B774" s="512" t="s">
        <v>26706</v>
      </c>
      <c r="C774" s="512" t="s">
        <v>25278</v>
      </c>
      <c r="D774" s="508">
        <v>119.9</v>
      </c>
      <c r="E774" s="508">
        <v>119.9</v>
      </c>
    </row>
    <row r="775" spans="1:5" s="343" customFormat="1" ht="22.5">
      <c r="A775" s="507" t="s">
        <v>26707</v>
      </c>
      <c r="B775" s="513" t="s">
        <v>26708</v>
      </c>
      <c r="C775" s="512" t="s">
        <v>25278</v>
      </c>
      <c r="D775" s="508">
        <v>121.43</v>
      </c>
      <c r="E775" s="508">
        <v>121.43</v>
      </c>
    </row>
    <row r="776" spans="1:5" s="343" customFormat="1" ht="22.5">
      <c r="A776" s="507" t="s">
        <v>26709</v>
      </c>
      <c r="B776" s="513" t="s">
        <v>26710</v>
      </c>
      <c r="C776" s="512" t="s">
        <v>25278</v>
      </c>
      <c r="D776" s="508">
        <v>129.47999999999999</v>
      </c>
      <c r="E776" s="508">
        <v>129.47999999999999</v>
      </c>
    </row>
    <row r="777" spans="1:5" s="343" customFormat="1" ht="22.5">
      <c r="A777" s="507" t="s">
        <v>26711</v>
      </c>
      <c r="B777" s="512" t="s">
        <v>26712</v>
      </c>
      <c r="C777" s="512" t="s">
        <v>25278</v>
      </c>
      <c r="D777" s="508">
        <v>235.24</v>
      </c>
      <c r="E777" s="508">
        <v>235.24</v>
      </c>
    </row>
    <row r="778" spans="1:5" s="343" customFormat="1" ht="22.5">
      <c r="A778" s="507" t="s">
        <v>26713</v>
      </c>
      <c r="B778" s="512" t="s">
        <v>26714</v>
      </c>
      <c r="C778" s="512" t="s">
        <v>25278</v>
      </c>
      <c r="D778" s="508">
        <v>270.86</v>
      </c>
      <c r="E778" s="508">
        <v>270.86</v>
      </c>
    </row>
    <row r="779" spans="1:5" s="343" customFormat="1" ht="22.5">
      <c r="A779" s="507" t="s">
        <v>26715</v>
      </c>
      <c r="B779" s="512" t="s">
        <v>26716</v>
      </c>
      <c r="C779" s="512" t="s">
        <v>25278</v>
      </c>
      <c r="D779" s="508">
        <v>265.33</v>
      </c>
      <c r="E779" s="508">
        <v>265.33</v>
      </c>
    </row>
    <row r="780" spans="1:5" s="343" customFormat="1" ht="22.5">
      <c r="A780" s="507" t="s">
        <v>26717</v>
      </c>
      <c r="B780" s="512" t="s">
        <v>26718</v>
      </c>
      <c r="C780" s="512" t="s">
        <v>25278</v>
      </c>
      <c r="D780" s="508">
        <v>297.94</v>
      </c>
      <c r="E780" s="508">
        <v>297.94</v>
      </c>
    </row>
    <row r="781" spans="1:5" s="343" customFormat="1" ht="22.5">
      <c r="A781" s="509" t="s">
        <v>26719</v>
      </c>
      <c r="B781" s="512" t="s">
        <v>31769</v>
      </c>
      <c r="C781" s="515" t="s">
        <v>25278</v>
      </c>
      <c r="D781" s="510">
        <v>178.28</v>
      </c>
      <c r="E781" s="510">
        <v>178.28</v>
      </c>
    </row>
    <row r="782" spans="1:5" s="343" customFormat="1" ht="111">
      <c r="A782" s="514" t="s">
        <v>31753</v>
      </c>
      <c r="B782" s="514"/>
      <c r="C782" s="514"/>
      <c r="D782" s="514"/>
      <c r="E782" s="514"/>
    </row>
    <row r="783" spans="1:5" s="343" customFormat="1" ht="22.5">
      <c r="A783" s="511" t="s">
        <v>25362</v>
      </c>
      <c r="B783" s="511"/>
      <c r="C783" s="511"/>
      <c r="D783" s="511"/>
      <c r="E783" s="511"/>
    </row>
    <row r="784" spans="1:5" s="343" customFormat="1" ht="22.5">
      <c r="A784" s="507" t="s">
        <v>26720</v>
      </c>
      <c r="B784" s="512" t="s">
        <v>26721</v>
      </c>
      <c r="C784" s="512" t="s">
        <v>25278</v>
      </c>
      <c r="D784" s="508">
        <v>180.38</v>
      </c>
      <c r="E784" s="508">
        <v>180.38</v>
      </c>
    </row>
    <row r="785" spans="1:5" s="343" customFormat="1" ht="22.5">
      <c r="A785" s="507" t="s">
        <v>26722</v>
      </c>
      <c r="B785" s="512" t="s">
        <v>26723</v>
      </c>
      <c r="C785" s="512" t="s">
        <v>25278</v>
      </c>
      <c r="D785" s="508">
        <v>203.62</v>
      </c>
      <c r="E785" s="508">
        <v>203.62</v>
      </c>
    </row>
    <row r="786" spans="1:5" s="343" customFormat="1">
      <c r="A786" s="507" t="s">
        <v>26724</v>
      </c>
      <c r="B786" s="512" t="s">
        <v>26725</v>
      </c>
      <c r="C786" s="512" t="s">
        <v>25278</v>
      </c>
      <c r="D786" s="508">
        <v>159.13999999999999</v>
      </c>
      <c r="E786" s="508">
        <v>159.13999999999999</v>
      </c>
    </row>
    <row r="787" spans="1:5" s="343" customFormat="1" ht="22.5">
      <c r="A787" s="507" t="s">
        <v>26726</v>
      </c>
      <c r="B787" s="513" t="s">
        <v>26727</v>
      </c>
      <c r="C787" s="512" t="s">
        <v>25278</v>
      </c>
      <c r="D787" s="508">
        <v>148.69</v>
      </c>
      <c r="E787" s="508">
        <v>148.69</v>
      </c>
    </row>
    <row r="788" spans="1:5" s="343" customFormat="1" ht="22.5">
      <c r="A788" s="507" t="s">
        <v>26728</v>
      </c>
      <c r="B788" s="513" t="s">
        <v>26729</v>
      </c>
      <c r="C788" s="512" t="s">
        <v>25278</v>
      </c>
      <c r="D788" s="508">
        <v>182.12</v>
      </c>
      <c r="E788" s="508">
        <v>182.12</v>
      </c>
    </row>
    <row r="789" spans="1:5" s="343" customFormat="1" ht="22.5">
      <c r="A789" s="507" t="s">
        <v>26730</v>
      </c>
      <c r="B789" s="512" t="s">
        <v>26731</v>
      </c>
      <c r="C789" s="512" t="s">
        <v>25278</v>
      </c>
      <c r="D789" s="508">
        <v>2009.47</v>
      </c>
      <c r="E789" s="508">
        <v>2009.47</v>
      </c>
    </row>
    <row r="790" spans="1:5" s="343" customFormat="1">
      <c r="A790" s="507" t="s">
        <v>26732</v>
      </c>
      <c r="B790" s="512" t="s">
        <v>26733</v>
      </c>
      <c r="C790" s="512" t="s">
        <v>25361</v>
      </c>
      <c r="D790" s="508">
        <v>44.07</v>
      </c>
      <c r="E790" s="508">
        <v>44.07</v>
      </c>
    </row>
    <row r="791" spans="1:5" s="343" customFormat="1">
      <c r="A791" s="507" t="s">
        <v>26734</v>
      </c>
      <c r="B791" s="512" t="s">
        <v>26735</v>
      </c>
      <c r="C791" s="512" t="s">
        <v>25361</v>
      </c>
      <c r="D791" s="508">
        <v>150.11000000000001</v>
      </c>
      <c r="E791" s="508">
        <v>150.11000000000001</v>
      </c>
    </row>
    <row r="792" spans="1:5" s="343" customFormat="1">
      <c r="A792" s="507" t="s">
        <v>26736</v>
      </c>
      <c r="B792" s="512" t="s">
        <v>26737</v>
      </c>
      <c r="C792" s="512" t="s">
        <v>25278</v>
      </c>
      <c r="D792" s="508">
        <v>88.75</v>
      </c>
      <c r="E792" s="508">
        <v>88.75</v>
      </c>
    </row>
    <row r="793" spans="1:5" s="343" customFormat="1">
      <c r="A793" s="507" t="s">
        <v>26738</v>
      </c>
      <c r="B793" s="512" t="s">
        <v>26739</v>
      </c>
      <c r="C793" s="512" t="s">
        <v>25361</v>
      </c>
      <c r="D793" s="508">
        <v>171.21</v>
      </c>
      <c r="E793" s="508">
        <v>171.21</v>
      </c>
    </row>
    <row r="794" spans="1:5" s="343" customFormat="1">
      <c r="A794" s="507" t="s">
        <v>26740</v>
      </c>
      <c r="B794" s="512" t="s">
        <v>26741</v>
      </c>
      <c r="C794" s="512" t="s">
        <v>25361</v>
      </c>
      <c r="D794" s="508">
        <v>54.33</v>
      </c>
      <c r="E794" s="508">
        <v>54.33</v>
      </c>
    </row>
    <row r="795" spans="1:5" s="343" customFormat="1">
      <c r="A795" s="507" t="s">
        <v>26742</v>
      </c>
      <c r="B795" s="512" t="s">
        <v>26743</v>
      </c>
      <c r="C795" s="512" t="s">
        <v>25361</v>
      </c>
      <c r="D795" s="508">
        <v>128.66999999999999</v>
      </c>
      <c r="E795" s="508">
        <v>128.66999999999999</v>
      </c>
    </row>
    <row r="796" spans="1:5" s="343" customFormat="1">
      <c r="A796" s="507" t="s">
        <v>26744</v>
      </c>
      <c r="B796" s="512" t="s">
        <v>26745</v>
      </c>
      <c r="C796" s="512" t="s">
        <v>25361</v>
      </c>
      <c r="D796" s="508">
        <v>182.96</v>
      </c>
      <c r="E796" s="508">
        <v>182.96</v>
      </c>
    </row>
    <row r="797" spans="1:5" s="343" customFormat="1">
      <c r="A797" s="507" t="s">
        <v>26746</v>
      </c>
      <c r="B797" s="512" t="s">
        <v>26747</v>
      </c>
      <c r="C797" s="512" t="s">
        <v>25361</v>
      </c>
      <c r="D797" s="508">
        <v>39.880000000000003</v>
      </c>
      <c r="E797" s="508">
        <v>39.880000000000003</v>
      </c>
    </row>
    <row r="798" spans="1:5" s="343" customFormat="1">
      <c r="A798" s="507" t="s">
        <v>26748</v>
      </c>
      <c r="B798" s="512" t="s">
        <v>26749</v>
      </c>
      <c r="C798" s="512" t="s">
        <v>25278</v>
      </c>
      <c r="D798" s="508">
        <v>1028.74</v>
      </c>
      <c r="E798" s="508">
        <v>1028.74</v>
      </c>
    </row>
    <row r="799" spans="1:5" s="343" customFormat="1">
      <c r="A799" s="507" t="s">
        <v>26750</v>
      </c>
      <c r="B799" s="512" t="s">
        <v>26751</v>
      </c>
      <c r="C799" s="512" t="s">
        <v>25314</v>
      </c>
      <c r="D799" s="508">
        <v>683.74</v>
      </c>
      <c r="E799" s="508">
        <v>683.74</v>
      </c>
    </row>
    <row r="800" spans="1:5" s="343" customFormat="1">
      <c r="A800" s="507" t="s">
        <v>26752</v>
      </c>
      <c r="B800" s="512" t="s">
        <v>26753</v>
      </c>
      <c r="C800" s="512" t="s">
        <v>25361</v>
      </c>
      <c r="D800" s="508">
        <v>75.510000000000005</v>
      </c>
      <c r="E800" s="508">
        <v>75.510000000000005</v>
      </c>
    </row>
    <row r="801" spans="1:5" s="343" customFormat="1">
      <c r="A801" s="507" t="s">
        <v>26754</v>
      </c>
      <c r="B801" s="512" t="s">
        <v>26755</v>
      </c>
      <c r="C801" s="512" t="s">
        <v>25361</v>
      </c>
      <c r="D801" s="508">
        <v>74.819999999999993</v>
      </c>
      <c r="E801" s="508">
        <v>74.819999999999993</v>
      </c>
    </row>
    <row r="802" spans="1:5" s="343" customFormat="1">
      <c r="A802" s="507" t="s">
        <v>26756</v>
      </c>
      <c r="B802" s="512" t="s">
        <v>26757</v>
      </c>
      <c r="C802" s="512" t="s">
        <v>25361</v>
      </c>
      <c r="D802" s="508">
        <v>93.19</v>
      </c>
      <c r="E802" s="508">
        <v>93.19</v>
      </c>
    </row>
    <row r="803" spans="1:5" s="343" customFormat="1">
      <c r="A803" s="507" t="s">
        <v>26758</v>
      </c>
      <c r="B803" s="512" t="s">
        <v>26759</v>
      </c>
      <c r="C803" s="512" t="s">
        <v>25361</v>
      </c>
      <c r="D803" s="508">
        <v>95.46</v>
      </c>
      <c r="E803" s="508">
        <v>95.46</v>
      </c>
    </row>
    <row r="804" spans="1:5" s="343" customFormat="1">
      <c r="A804" s="507" t="s">
        <v>26760</v>
      </c>
      <c r="B804" s="512" t="s">
        <v>26761</v>
      </c>
      <c r="C804" s="512" t="s">
        <v>25361</v>
      </c>
      <c r="D804" s="508">
        <v>78.27</v>
      </c>
      <c r="E804" s="508">
        <v>78.27</v>
      </c>
    </row>
    <row r="805" spans="1:5" s="343" customFormat="1">
      <c r="A805" s="507" t="s">
        <v>26762</v>
      </c>
      <c r="B805" s="512" t="s">
        <v>26763</v>
      </c>
      <c r="C805" s="512" t="s">
        <v>25361</v>
      </c>
      <c r="D805" s="508">
        <v>84.15</v>
      </c>
      <c r="E805" s="508">
        <v>84.15</v>
      </c>
    </row>
    <row r="806" spans="1:5" s="343" customFormat="1">
      <c r="A806" s="507" t="s">
        <v>26764</v>
      </c>
      <c r="B806" s="512" t="s">
        <v>26765</v>
      </c>
      <c r="C806" s="512" t="s">
        <v>25361</v>
      </c>
      <c r="D806" s="508">
        <v>97.78</v>
      </c>
      <c r="E806" s="508">
        <v>97.78</v>
      </c>
    </row>
    <row r="807" spans="1:5" s="343" customFormat="1">
      <c r="A807" s="507" t="s">
        <v>26766</v>
      </c>
      <c r="B807" s="512" t="s">
        <v>26767</v>
      </c>
      <c r="C807" s="512" t="s">
        <v>25361</v>
      </c>
      <c r="D807" s="508">
        <v>92</v>
      </c>
      <c r="E807" s="508">
        <v>92</v>
      </c>
    </row>
    <row r="808" spans="1:5" s="343" customFormat="1">
      <c r="A808" s="507" t="s">
        <v>26768</v>
      </c>
      <c r="B808" s="512" t="s">
        <v>26769</v>
      </c>
      <c r="C808" s="512" t="s">
        <v>25361</v>
      </c>
      <c r="D808" s="508">
        <v>90.57</v>
      </c>
      <c r="E808" s="508">
        <v>90.57</v>
      </c>
    </row>
    <row r="809" spans="1:5" s="343" customFormat="1">
      <c r="A809" s="507" t="s">
        <v>26770</v>
      </c>
      <c r="B809" s="512" t="s">
        <v>26771</v>
      </c>
      <c r="C809" s="512" t="s">
        <v>25361</v>
      </c>
      <c r="D809" s="508">
        <v>107.57</v>
      </c>
      <c r="E809" s="508">
        <v>107.57</v>
      </c>
    </row>
    <row r="810" spans="1:5" s="343" customFormat="1">
      <c r="A810" s="507" t="s">
        <v>26772</v>
      </c>
      <c r="B810" s="512" t="s">
        <v>26773</v>
      </c>
      <c r="C810" s="512" t="s">
        <v>25361</v>
      </c>
      <c r="D810" s="508">
        <v>86.46</v>
      </c>
      <c r="E810" s="508">
        <v>86.46</v>
      </c>
    </row>
    <row r="811" spans="1:5" s="343" customFormat="1">
      <c r="A811" s="507" t="s">
        <v>26774</v>
      </c>
      <c r="B811" s="512" t="s">
        <v>26775</v>
      </c>
      <c r="C811" s="512" t="s">
        <v>25361</v>
      </c>
      <c r="D811" s="508">
        <v>98.36</v>
      </c>
      <c r="E811" s="508">
        <v>98.36</v>
      </c>
    </row>
    <row r="812" spans="1:5" s="343" customFormat="1">
      <c r="A812" s="507" t="s">
        <v>26776</v>
      </c>
      <c r="B812" s="512" t="s">
        <v>26777</v>
      </c>
      <c r="C812" s="512" t="s">
        <v>25361</v>
      </c>
      <c r="D812" s="508">
        <v>136.97999999999999</v>
      </c>
      <c r="E812" s="508">
        <v>136.97999999999999</v>
      </c>
    </row>
    <row r="813" spans="1:5" s="343" customFormat="1">
      <c r="A813" s="507" t="s">
        <v>26778</v>
      </c>
      <c r="B813" s="512" t="s">
        <v>26779</v>
      </c>
      <c r="C813" s="512" t="s">
        <v>25361</v>
      </c>
      <c r="D813" s="508">
        <v>158.16</v>
      </c>
      <c r="E813" s="508">
        <v>158.16</v>
      </c>
    </row>
    <row r="814" spans="1:5" s="343" customFormat="1">
      <c r="A814" s="507" t="s">
        <v>26780</v>
      </c>
      <c r="B814" s="512" t="s">
        <v>26781</v>
      </c>
      <c r="C814" s="512" t="s">
        <v>25361</v>
      </c>
      <c r="D814" s="508">
        <v>87.25</v>
      </c>
      <c r="E814" s="508">
        <v>87.25</v>
      </c>
    </row>
    <row r="815" spans="1:5" s="343" customFormat="1">
      <c r="A815" s="507" t="s">
        <v>26782</v>
      </c>
      <c r="B815" s="512" t="s">
        <v>26783</v>
      </c>
      <c r="C815" s="512" t="s">
        <v>25361</v>
      </c>
      <c r="D815" s="508">
        <v>122.41</v>
      </c>
      <c r="E815" s="508">
        <v>122.41</v>
      </c>
    </row>
    <row r="816" spans="1:5" s="343" customFormat="1">
      <c r="A816" s="507" t="s">
        <v>26784</v>
      </c>
      <c r="B816" s="512" t="s">
        <v>26785</v>
      </c>
      <c r="C816" s="512" t="s">
        <v>25361</v>
      </c>
      <c r="D816" s="508">
        <v>76.930000000000007</v>
      </c>
      <c r="E816" s="508">
        <v>76.930000000000007</v>
      </c>
    </row>
    <row r="817" spans="1:5" s="343" customFormat="1">
      <c r="A817" s="507" t="s">
        <v>26786</v>
      </c>
      <c r="B817" s="512" t="s">
        <v>26787</v>
      </c>
      <c r="C817" s="512" t="s">
        <v>25361</v>
      </c>
      <c r="D817" s="508">
        <v>74.48</v>
      </c>
      <c r="E817" s="508">
        <v>74.48</v>
      </c>
    </row>
    <row r="818" spans="1:5" s="343" customFormat="1">
      <c r="A818" s="507" t="s">
        <v>26788</v>
      </c>
      <c r="B818" s="512" t="s">
        <v>26789</v>
      </c>
      <c r="C818" s="512" t="s">
        <v>25361</v>
      </c>
      <c r="D818" s="508">
        <v>75.75</v>
      </c>
      <c r="E818" s="508">
        <v>75.75</v>
      </c>
    </row>
    <row r="819" spans="1:5" s="343" customFormat="1">
      <c r="A819" s="507" t="s">
        <v>26790</v>
      </c>
      <c r="B819" s="512" t="s">
        <v>26791</v>
      </c>
      <c r="C819" s="512" t="s">
        <v>25361</v>
      </c>
      <c r="D819" s="508">
        <v>103.98</v>
      </c>
      <c r="E819" s="508">
        <v>103.98</v>
      </c>
    </row>
    <row r="820" spans="1:5" s="343" customFormat="1">
      <c r="A820" s="507" t="s">
        <v>26792</v>
      </c>
      <c r="B820" s="512" t="s">
        <v>26793</v>
      </c>
      <c r="C820" s="512" t="s">
        <v>25361</v>
      </c>
      <c r="D820" s="508">
        <v>163.16</v>
      </c>
      <c r="E820" s="508">
        <v>163.16</v>
      </c>
    </row>
    <row r="821" spans="1:5" s="343" customFormat="1">
      <c r="A821" s="507" t="s">
        <v>26794</v>
      </c>
      <c r="B821" s="512" t="s">
        <v>26795</v>
      </c>
      <c r="C821" s="512" t="s">
        <v>25361</v>
      </c>
      <c r="D821" s="508">
        <v>128.5</v>
      </c>
      <c r="E821" s="508">
        <v>128.5</v>
      </c>
    </row>
    <row r="822" spans="1:5" s="343" customFormat="1">
      <c r="A822" s="507" t="s">
        <v>26796</v>
      </c>
      <c r="B822" s="512" t="s">
        <v>26797</v>
      </c>
      <c r="C822" s="512" t="s">
        <v>25361</v>
      </c>
      <c r="D822" s="508">
        <v>129.08000000000001</v>
      </c>
      <c r="E822" s="508">
        <v>129.08000000000001</v>
      </c>
    </row>
    <row r="823" spans="1:5" s="343" customFormat="1">
      <c r="A823" s="507" t="s">
        <v>26798</v>
      </c>
      <c r="B823" s="512" t="s">
        <v>26799</v>
      </c>
      <c r="C823" s="512" t="s">
        <v>25361</v>
      </c>
      <c r="D823" s="508">
        <v>177.19</v>
      </c>
      <c r="E823" s="508">
        <v>177.19</v>
      </c>
    </row>
    <row r="824" spans="1:5" s="343" customFormat="1" ht="22.5">
      <c r="A824" s="507" t="s">
        <v>26800</v>
      </c>
      <c r="B824" s="512" t="s">
        <v>26801</v>
      </c>
      <c r="C824" s="512" t="s">
        <v>25361</v>
      </c>
      <c r="D824" s="508">
        <v>205.09</v>
      </c>
      <c r="E824" s="508">
        <v>205.09</v>
      </c>
    </row>
    <row r="825" spans="1:5" s="343" customFormat="1">
      <c r="A825" s="507" t="s">
        <v>26802</v>
      </c>
      <c r="B825" s="512" t="s">
        <v>26803</v>
      </c>
      <c r="C825" s="512" t="s">
        <v>25361</v>
      </c>
      <c r="D825" s="508">
        <v>64.59</v>
      </c>
      <c r="E825" s="508">
        <v>64.59</v>
      </c>
    </row>
    <row r="826" spans="1:5" s="343" customFormat="1">
      <c r="A826" s="507" t="s">
        <v>26804</v>
      </c>
      <c r="B826" s="512" t="s">
        <v>26805</v>
      </c>
      <c r="C826" s="512" t="s">
        <v>25361</v>
      </c>
      <c r="D826" s="508">
        <v>83.23</v>
      </c>
      <c r="E826" s="508">
        <v>83.23</v>
      </c>
    </row>
    <row r="827" spans="1:5" s="343" customFormat="1">
      <c r="A827" s="507" t="s">
        <v>26806</v>
      </c>
      <c r="B827" s="512" t="s">
        <v>26807</v>
      </c>
      <c r="C827" s="512" t="s">
        <v>25361</v>
      </c>
      <c r="D827" s="508">
        <v>100.38</v>
      </c>
      <c r="E827" s="508">
        <v>100.38</v>
      </c>
    </row>
    <row r="828" spans="1:5" s="343" customFormat="1" ht="111">
      <c r="A828" s="514" t="s">
        <v>31753</v>
      </c>
      <c r="B828" s="514"/>
      <c r="C828" s="514"/>
      <c r="D828" s="514"/>
      <c r="E828" s="514"/>
    </row>
    <row r="829" spans="1:5" s="343" customFormat="1" ht="22.5">
      <c r="A829" s="511" t="s">
        <v>25362</v>
      </c>
      <c r="B829" s="511"/>
      <c r="C829" s="511"/>
      <c r="D829" s="511"/>
      <c r="E829" s="511"/>
    </row>
    <row r="830" spans="1:5" s="343" customFormat="1">
      <c r="A830" s="507" t="s">
        <v>26808</v>
      </c>
      <c r="B830" s="512" t="s">
        <v>26809</v>
      </c>
      <c r="C830" s="512" t="s">
        <v>25361</v>
      </c>
      <c r="D830" s="508">
        <v>111.81</v>
      </c>
      <c r="E830" s="508">
        <v>111.81</v>
      </c>
    </row>
    <row r="831" spans="1:5" s="343" customFormat="1">
      <c r="A831" s="507" t="s">
        <v>26810</v>
      </c>
      <c r="B831" s="512" t="s">
        <v>26811</v>
      </c>
      <c r="C831" s="512" t="s">
        <v>25361</v>
      </c>
      <c r="D831" s="508">
        <v>120.19</v>
      </c>
      <c r="E831" s="508">
        <v>120.19</v>
      </c>
    </row>
    <row r="832" spans="1:5" s="343" customFormat="1">
      <c r="A832" s="507" t="s">
        <v>26812</v>
      </c>
      <c r="B832" s="512" t="s">
        <v>26813</v>
      </c>
      <c r="C832" s="512" t="s">
        <v>25361</v>
      </c>
      <c r="D832" s="508">
        <v>121.59</v>
      </c>
      <c r="E832" s="508">
        <v>121.59</v>
      </c>
    </row>
    <row r="833" spans="1:5" s="343" customFormat="1">
      <c r="A833" s="507" t="s">
        <v>26814</v>
      </c>
      <c r="B833" s="512" t="s">
        <v>26815</v>
      </c>
      <c r="C833" s="512" t="s">
        <v>25361</v>
      </c>
      <c r="D833" s="508">
        <v>96.69</v>
      </c>
      <c r="E833" s="508">
        <v>96.69</v>
      </c>
    </row>
    <row r="834" spans="1:5" s="343" customFormat="1" ht="22.5">
      <c r="A834" s="507" t="s">
        <v>26816</v>
      </c>
      <c r="B834" s="513" t="s">
        <v>31770</v>
      </c>
      <c r="C834" s="512" t="s">
        <v>25361</v>
      </c>
      <c r="D834" s="508">
        <v>98.29</v>
      </c>
      <c r="E834" s="508">
        <v>98.29</v>
      </c>
    </row>
    <row r="835" spans="1:5" s="343" customFormat="1">
      <c r="A835" s="507" t="s">
        <v>26817</v>
      </c>
      <c r="B835" s="512" t="s">
        <v>26818</v>
      </c>
      <c r="C835" s="512" t="s">
        <v>25361</v>
      </c>
      <c r="D835" s="508">
        <v>95.14</v>
      </c>
      <c r="E835" s="508">
        <v>95.14</v>
      </c>
    </row>
    <row r="836" spans="1:5" s="343" customFormat="1">
      <c r="A836" s="507" t="s">
        <v>26819</v>
      </c>
      <c r="B836" s="512" t="s">
        <v>26820</v>
      </c>
      <c r="C836" s="512" t="s">
        <v>25361</v>
      </c>
      <c r="D836" s="508">
        <v>109.08</v>
      </c>
      <c r="E836" s="508">
        <v>109.08</v>
      </c>
    </row>
    <row r="837" spans="1:5" s="343" customFormat="1">
      <c r="A837" s="507" t="s">
        <v>26821</v>
      </c>
      <c r="B837" s="512" t="s">
        <v>26822</v>
      </c>
      <c r="C837" s="512" t="s">
        <v>25361</v>
      </c>
      <c r="D837" s="508">
        <v>136.36000000000001</v>
      </c>
      <c r="E837" s="508">
        <v>136.36000000000001</v>
      </c>
    </row>
    <row r="838" spans="1:5" s="343" customFormat="1">
      <c r="A838" s="507" t="s">
        <v>26823</v>
      </c>
      <c r="B838" s="512" t="s">
        <v>26824</v>
      </c>
      <c r="C838" s="512" t="s">
        <v>25361</v>
      </c>
      <c r="D838" s="508">
        <v>138.58000000000001</v>
      </c>
      <c r="E838" s="508">
        <v>138.58000000000001</v>
      </c>
    </row>
    <row r="839" spans="1:5" s="343" customFormat="1">
      <c r="A839" s="507" t="s">
        <v>26825</v>
      </c>
      <c r="B839" s="512" t="s">
        <v>26826</v>
      </c>
      <c r="C839" s="512" t="s">
        <v>25361</v>
      </c>
      <c r="D839" s="508">
        <v>86.66</v>
      </c>
      <c r="E839" s="508">
        <v>86.66</v>
      </c>
    </row>
    <row r="840" spans="1:5" s="343" customFormat="1">
      <c r="A840" s="507" t="s">
        <v>26827</v>
      </c>
      <c r="B840" s="512" t="s">
        <v>26828</v>
      </c>
      <c r="C840" s="512" t="s">
        <v>25361</v>
      </c>
      <c r="D840" s="508">
        <v>98.79</v>
      </c>
      <c r="E840" s="508">
        <v>98.79</v>
      </c>
    </row>
    <row r="841" spans="1:5" s="343" customFormat="1">
      <c r="A841" s="507" t="s">
        <v>26829</v>
      </c>
      <c r="B841" s="512" t="s">
        <v>26830</v>
      </c>
      <c r="C841" s="512" t="s">
        <v>25361</v>
      </c>
      <c r="D841" s="508">
        <v>135.69999999999999</v>
      </c>
      <c r="E841" s="508">
        <v>135.69999999999999</v>
      </c>
    </row>
    <row r="842" spans="1:5" s="343" customFormat="1">
      <c r="A842" s="507" t="s">
        <v>26831</v>
      </c>
      <c r="B842" s="512" t="s">
        <v>26832</v>
      </c>
      <c r="C842" s="512" t="s">
        <v>25361</v>
      </c>
      <c r="D842" s="508">
        <v>138.74</v>
      </c>
      <c r="E842" s="508">
        <v>138.74</v>
      </c>
    </row>
    <row r="843" spans="1:5" s="343" customFormat="1" ht="33.75">
      <c r="A843" s="509" t="s">
        <v>26833</v>
      </c>
      <c r="B843" s="513" t="s">
        <v>26834</v>
      </c>
      <c r="C843" s="515" t="s">
        <v>25278</v>
      </c>
      <c r="D843" s="510">
        <v>154.38</v>
      </c>
      <c r="E843" s="510">
        <v>154.38</v>
      </c>
    </row>
    <row r="844" spans="1:5" s="343" customFormat="1" ht="22.5">
      <c r="A844" s="507" t="s">
        <v>26835</v>
      </c>
      <c r="B844" s="512" t="s">
        <v>26836</v>
      </c>
      <c r="C844" s="512" t="s">
        <v>25278</v>
      </c>
      <c r="D844" s="508">
        <v>142.19</v>
      </c>
      <c r="E844" s="508">
        <v>142.19</v>
      </c>
    </row>
    <row r="845" spans="1:5" s="343" customFormat="1">
      <c r="A845" s="507" t="s">
        <v>26837</v>
      </c>
      <c r="B845" s="512" t="s">
        <v>26838</v>
      </c>
      <c r="C845" s="512" t="s">
        <v>25278</v>
      </c>
      <c r="D845" s="508">
        <v>237.87</v>
      </c>
      <c r="E845" s="508">
        <v>237.87</v>
      </c>
    </row>
    <row r="846" spans="1:5" s="343" customFormat="1" ht="22.5">
      <c r="A846" s="507" t="s">
        <v>26839</v>
      </c>
      <c r="B846" s="512" t="s">
        <v>26840</v>
      </c>
      <c r="C846" s="512" t="s">
        <v>25278</v>
      </c>
      <c r="D846" s="508">
        <v>128.21</v>
      </c>
      <c r="E846" s="508">
        <v>128.21</v>
      </c>
    </row>
    <row r="847" spans="1:5" s="343" customFormat="1" ht="33.75">
      <c r="A847" s="509" t="s">
        <v>26841</v>
      </c>
      <c r="B847" s="512" t="s">
        <v>26842</v>
      </c>
      <c r="C847" s="515" t="s">
        <v>25278</v>
      </c>
      <c r="D847" s="510">
        <v>185.99</v>
      </c>
      <c r="E847" s="510">
        <v>185.99</v>
      </c>
    </row>
    <row r="848" spans="1:5" s="343" customFormat="1">
      <c r="A848" s="507" t="s">
        <v>26843</v>
      </c>
      <c r="B848" s="512" t="s">
        <v>26844</v>
      </c>
      <c r="C848" s="512" t="s">
        <v>25278</v>
      </c>
      <c r="D848" s="508">
        <v>22.6</v>
      </c>
      <c r="E848" s="508">
        <v>22.6</v>
      </c>
    </row>
    <row r="849" spans="1:5" s="343" customFormat="1">
      <c r="A849" s="507" t="s">
        <v>26845</v>
      </c>
      <c r="B849" s="512" t="s">
        <v>26846</v>
      </c>
      <c r="C849" s="512" t="s">
        <v>25314</v>
      </c>
      <c r="D849" s="508">
        <v>683.74</v>
      </c>
      <c r="E849" s="508">
        <v>683.74</v>
      </c>
    </row>
    <row r="850" spans="1:5" s="343" customFormat="1">
      <c r="A850" s="507" t="s">
        <v>26847</v>
      </c>
      <c r="B850" s="512" t="s">
        <v>26848</v>
      </c>
      <c r="C850" s="512" t="s">
        <v>25278</v>
      </c>
      <c r="D850" s="508">
        <v>7.69</v>
      </c>
      <c r="E850" s="508">
        <v>7.69</v>
      </c>
    </row>
    <row r="851" spans="1:5" s="343" customFormat="1" ht="22.5">
      <c r="A851" s="507" t="s">
        <v>26849</v>
      </c>
      <c r="B851" s="512" t="s">
        <v>26850</v>
      </c>
      <c r="C851" s="512" t="s">
        <v>25278</v>
      </c>
      <c r="D851" s="508">
        <v>34.11</v>
      </c>
      <c r="E851" s="508">
        <v>34.11</v>
      </c>
    </row>
    <row r="852" spans="1:5" s="343" customFormat="1" ht="22.5">
      <c r="A852" s="507" t="s">
        <v>26851</v>
      </c>
      <c r="B852" s="512" t="s">
        <v>26852</v>
      </c>
      <c r="C852" s="512" t="s">
        <v>25278</v>
      </c>
      <c r="D852" s="508">
        <v>48.32</v>
      </c>
      <c r="E852" s="508">
        <v>48.32</v>
      </c>
    </row>
    <row r="853" spans="1:5" s="343" customFormat="1" ht="22.5">
      <c r="A853" s="507" t="s">
        <v>26853</v>
      </c>
      <c r="B853" s="512" t="s">
        <v>26854</v>
      </c>
      <c r="C853" s="512" t="s">
        <v>25278</v>
      </c>
      <c r="D853" s="508">
        <v>22.74</v>
      </c>
      <c r="E853" s="508">
        <v>22.74</v>
      </c>
    </row>
    <row r="854" spans="1:5" s="343" customFormat="1" ht="22.5">
      <c r="A854" s="507" t="s">
        <v>26855</v>
      </c>
      <c r="B854" s="512" t="s">
        <v>26856</v>
      </c>
      <c r="C854" s="512" t="s">
        <v>25278</v>
      </c>
      <c r="D854" s="508">
        <v>36.950000000000003</v>
      </c>
      <c r="E854" s="508">
        <v>36.950000000000003</v>
      </c>
    </row>
    <row r="855" spans="1:5" s="343" customFormat="1" ht="22.5">
      <c r="A855" s="507" t="s">
        <v>26857</v>
      </c>
      <c r="B855" s="512" t="s">
        <v>26858</v>
      </c>
      <c r="C855" s="512" t="s">
        <v>25361</v>
      </c>
      <c r="D855" s="508">
        <v>5.68</v>
      </c>
      <c r="E855" s="508">
        <v>5.68</v>
      </c>
    </row>
    <row r="856" spans="1:5" s="343" customFormat="1">
      <c r="A856" s="507" t="s">
        <v>26859</v>
      </c>
      <c r="B856" s="512" t="s">
        <v>26860</v>
      </c>
      <c r="C856" s="512" t="s">
        <v>25361</v>
      </c>
      <c r="D856" s="508">
        <v>3.41</v>
      </c>
      <c r="E856" s="508">
        <v>3.41</v>
      </c>
    </row>
    <row r="857" spans="1:5" s="343" customFormat="1">
      <c r="A857" s="507" t="s">
        <v>26861</v>
      </c>
      <c r="B857" s="512" t="s">
        <v>26862</v>
      </c>
      <c r="C857" s="512" t="s">
        <v>25361</v>
      </c>
      <c r="D857" s="508">
        <v>0.56000000000000005</v>
      </c>
      <c r="E857" s="508">
        <v>0.56000000000000005</v>
      </c>
    </row>
    <row r="858" spans="1:5" s="343" customFormat="1">
      <c r="A858" s="507" t="s">
        <v>26863</v>
      </c>
      <c r="B858" s="512" t="s">
        <v>26864</v>
      </c>
      <c r="C858" s="512" t="s">
        <v>25281</v>
      </c>
      <c r="D858" s="508">
        <v>8.52</v>
      </c>
      <c r="E858" s="508">
        <v>8.52</v>
      </c>
    </row>
    <row r="859" spans="1:5" s="343" customFormat="1">
      <c r="A859" s="507" t="s">
        <v>26865</v>
      </c>
      <c r="B859" s="512" t="s">
        <v>26866</v>
      </c>
      <c r="C859" s="512" t="s">
        <v>25278</v>
      </c>
      <c r="D859" s="508">
        <v>8.34</v>
      </c>
      <c r="E859" s="508">
        <v>8.34</v>
      </c>
    </row>
    <row r="860" spans="1:5" s="343" customFormat="1">
      <c r="A860" s="507" t="s">
        <v>26867</v>
      </c>
      <c r="B860" s="512" t="s">
        <v>26868</v>
      </c>
      <c r="C860" s="512" t="s">
        <v>25278</v>
      </c>
      <c r="D860" s="508">
        <v>5.75</v>
      </c>
      <c r="E860" s="508">
        <v>5.75</v>
      </c>
    </row>
    <row r="861" spans="1:5" s="343" customFormat="1">
      <c r="A861" s="507" t="s">
        <v>26869</v>
      </c>
      <c r="B861" s="512" t="s">
        <v>26870</v>
      </c>
      <c r="C861" s="512" t="s">
        <v>25361</v>
      </c>
      <c r="D861" s="508">
        <v>7.69</v>
      </c>
      <c r="E861" s="508">
        <v>7.69</v>
      </c>
    </row>
    <row r="862" spans="1:5" s="343" customFormat="1">
      <c r="A862" s="507" t="s">
        <v>26871</v>
      </c>
      <c r="B862" s="512" t="s">
        <v>26872</v>
      </c>
      <c r="C862" s="512" t="s">
        <v>25361</v>
      </c>
      <c r="D862" s="508">
        <v>1.92</v>
      </c>
      <c r="E862" s="508">
        <v>1.92</v>
      </c>
    </row>
    <row r="863" spans="1:5" s="343" customFormat="1">
      <c r="A863" s="507" t="s">
        <v>26873</v>
      </c>
      <c r="B863" s="512" t="s">
        <v>26874</v>
      </c>
      <c r="C863" s="512" t="s">
        <v>25278</v>
      </c>
      <c r="D863" s="508">
        <v>10.35</v>
      </c>
      <c r="E863" s="508">
        <v>10.35</v>
      </c>
    </row>
    <row r="864" spans="1:5" s="343" customFormat="1" ht="22.5">
      <c r="A864" s="507" t="s">
        <v>26875</v>
      </c>
      <c r="B864" s="513" t="s">
        <v>31771</v>
      </c>
      <c r="C864" s="512" t="s">
        <v>25278</v>
      </c>
      <c r="D864" s="508">
        <v>7.19</v>
      </c>
      <c r="E864" s="508">
        <v>7.19</v>
      </c>
    </row>
    <row r="865" spans="1:5" s="343" customFormat="1">
      <c r="A865" s="507" t="s">
        <v>26876</v>
      </c>
      <c r="B865" s="512" t="s">
        <v>26877</v>
      </c>
      <c r="C865" s="512" t="s">
        <v>25361</v>
      </c>
      <c r="D865" s="508">
        <v>12.82</v>
      </c>
      <c r="E865" s="508">
        <v>12.82</v>
      </c>
    </row>
    <row r="866" spans="1:5" s="343" customFormat="1">
      <c r="A866" s="507" t="s">
        <v>26878</v>
      </c>
      <c r="B866" s="512" t="s">
        <v>26879</v>
      </c>
      <c r="C866" s="512" t="s">
        <v>25361</v>
      </c>
      <c r="D866" s="508">
        <v>3.2</v>
      </c>
      <c r="E866" s="508">
        <v>3.2</v>
      </c>
    </row>
    <row r="867" spans="1:5" s="343" customFormat="1">
      <c r="A867" s="507" t="s">
        <v>26880</v>
      </c>
      <c r="B867" s="512" t="s">
        <v>25423</v>
      </c>
      <c r="C867" s="512" t="s">
        <v>25314</v>
      </c>
      <c r="D867" s="508">
        <v>683.74</v>
      </c>
      <c r="E867" s="508">
        <v>683.74</v>
      </c>
    </row>
    <row r="868" spans="1:5" s="343" customFormat="1" ht="111">
      <c r="A868" s="514" t="s">
        <v>31753</v>
      </c>
      <c r="B868" s="514"/>
      <c r="C868" s="514"/>
      <c r="D868" s="514"/>
      <c r="E868" s="514"/>
    </row>
    <row r="869" spans="1:5" s="343" customFormat="1" ht="22.5">
      <c r="A869" s="511" t="s">
        <v>25362</v>
      </c>
      <c r="B869" s="511"/>
      <c r="C869" s="511"/>
      <c r="D869" s="511"/>
      <c r="E869" s="511"/>
    </row>
    <row r="870" spans="1:5" s="343" customFormat="1">
      <c r="A870" s="507" t="s">
        <v>26881</v>
      </c>
      <c r="B870" s="512" t="s">
        <v>26882</v>
      </c>
      <c r="C870" s="512" t="s">
        <v>25361</v>
      </c>
      <c r="D870" s="508">
        <v>1.1499999999999999</v>
      </c>
      <c r="E870" s="508">
        <v>1.1499999999999999</v>
      </c>
    </row>
    <row r="871" spans="1:5" s="343" customFormat="1">
      <c r="A871" s="507" t="s">
        <v>26883</v>
      </c>
      <c r="B871" s="512" t="s">
        <v>26884</v>
      </c>
      <c r="C871" s="512" t="s">
        <v>25361</v>
      </c>
      <c r="D871" s="508">
        <v>8.1</v>
      </c>
      <c r="E871" s="508">
        <v>8.1</v>
      </c>
    </row>
    <row r="872" spans="1:5" s="343" customFormat="1">
      <c r="A872" s="507" t="s">
        <v>26885</v>
      </c>
      <c r="B872" s="512" t="s">
        <v>26886</v>
      </c>
      <c r="C872" s="512" t="s">
        <v>25361</v>
      </c>
      <c r="D872" s="508">
        <v>21.4</v>
      </c>
      <c r="E872" s="508">
        <v>21.4</v>
      </c>
    </row>
    <row r="873" spans="1:5" s="343" customFormat="1">
      <c r="A873" s="507" t="s">
        <v>26887</v>
      </c>
      <c r="B873" s="512" t="s">
        <v>26888</v>
      </c>
      <c r="C873" s="512" t="s">
        <v>25281</v>
      </c>
      <c r="D873" s="508">
        <v>19.89</v>
      </c>
      <c r="E873" s="508">
        <v>19.89</v>
      </c>
    </row>
    <row r="874" spans="1:5" s="343" customFormat="1">
      <c r="A874" s="507" t="s">
        <v>26889</v>
      </c>
      <c r="B874" s="512" t="s">
        <v>26890</v>
      </c>
      <c r="C874" s="512" t="s">
        <v>25278</v>
      </c>
      <c r="D874" s="508">
        <v>36.11</v>
      </c>
      <c r="E874" s="508">
        <v>36.11</v>
      </c>
    </row>
    <row r="875" spans="1:5" s="343" customFormat="1">
      <c r="A875" s="507" t="s">
        <v>26891</v>
      </c>
      <c r="B875" s="512" t="s">
        <v>26892</v>
      </c>
      <c r="C875" s="512" t="s">
        <v>25278</v>
      </c>
      <c r="D875" s="508">
        <v>31.63</v>
      </c>
      <c r="E875" s="508">
        <v>31.63</v>
      </c>
    </row>
    <row r="876" spans="1:5" s="343" customFormat="1">
      <c r="A876" s="507" t="s">
        <v>26893</v>
      </c>
      <c r="B876" s="512" t="s">
        <v>26894</v>
      </c>
      <c r="C876" s="512" t="s">
        <v>25278</v>
      </c>
      <c r="D876" s="508">
        <v>22.74</v>
      </c>
      <c r="E876" s="508">
        <v>22.74</v>
      </c>
    </row>
    <row r="877" spans="1:5" s="343" customFormat="1">
      <c r="A877" s="507" t="s">
        <v>26895</v>
      </c>
      <c r="B877" s="512" t="s">
        <v>26896</v>
      </c>
      <c r="C877" s="512" t="s">
        <v>25361</v>
      </c>
      <c r="D877" s="508">
        <v>25.87</v>
      </c>
      <c r="E877" s="508">
        <v>25.87</v>
      </c>
    </row>
    <row r="878" spans="1:5" s="343" customFormat="1">
      <c r="A878" s="507" t="s">
        <v>26897</v>
      </c>
      <c r="B878" s="512" t="s">
        <v>26898</v>
      </c>
      <c r="C878" s="512" t="s">
        <v>25361</v>
      </c>
      <c r="D878" s="508">
        <v>11.37</v>
      </c>
      <c r="E878" s="508">
        <v>11.37</v>
      </c>
    </row>
    <row r="879" spans="1:5" s="343" customFormat="1">
      <c r="A879" s="507" t="s">
        <v>26899</v>
      </c>
      <c r="B879" s="512" t="s">
        <v>26900</v>
      </c>
      <c r="C879" s="512" t="s">
        <v>25314</v>
      </c>
      <c r="D879" s="508">
        <v>683.74</v>
      </c>
      <c r="E879" s="508">
        <v>683.74</v>
      </c>
    </row>
    <row r="880" spans="1:5" s="343" customFormat="1">
      <c r="A880" s="507" t="s">
        <v>26901</v>
      </c>
      <c r="B880" s="512" t="s">
        <v>26902</v>
      </c>
      <c r="C880" s="512" t="s">
        <v>25361</v>
      </c>
      <c r="D880" s="508">
        <v>9.48</v>
      </c>
      <c r="E880" s="508">
        <v>9.48</v>
      </c>
    </row>
    <row r="881" spans="1:5" s="343" customFormat="1">
      <c r="A881" s="507" t="s">
        <v>26903</v>
      </c>
      <c r="B881" s="512" t="s">
        <v>26904</v>
      </c>
      <c r="C881" s="512" t="s">
        <v>25361</v>
      </c>
      <c r="D881" s="508">
        <v>20.64</v>
      </c>
      <c r="E881" s="508">
        <v>20.64</v>
      </c>
    </row>
    <row r="882" spans="1:5" s="343" customFormat="1">
      <c r="A882" s="507" t="s">
        <v>26905</v>
      </c>
      <c r="B882" s="512" t="s">
        <v>26906</v>
      </c>
      <c r="C882" s="512" t="s">
        <v>25361</v>
      </c>
      <c r="D882" s="508">
        <v>31.12</v>
      </c>
      <c r="E882" s="508">
        <v>31.12</v>
      </c>
    </row>
    <row r="883" spans="1:5" s="343" customFormat="1">
      <c r="A883" s="507" t="s">
        <v>26907</v>
      </c>
      <c r="B883" s="512" t="s">
        <v>26908</v>
      </c>
      <c r="C883" s="512" t="s">
        <v>25361</v>
      </c>
      <c r="D883" s="508">
        <v>56.05</v>
      </c>
      <c r="E883" s="508">
        <v>56.05</v>
      </c>
    </row>
    <row r="884" spans="1:5" s="343" customFormat="1">
      <c r="A884" s="507" t="s">
        <v>26909</v>
      </c>
      <c r="B884" s="512" t="s">
        <v>26910</v>
      </c>
      <c r="C884" s="512" t="s">
        <v>25361</v>
      </c>
      <c r="D884" s="508">
        <v>77.09</v>
      </c>
      <c r="E884" s="508">
        <v>77.09</v>
      </c>
    </row>
    <row r="885" spans="1:5" s="343" customFormat="1">
      <c r="A885" s="507" t="s">
        <v>26911</v>
      </c>
      <c r="B885" s="512" t="s">
        <v>26912</v>
      </c>
      <c r="C885" s="512" t="s">
        <v>26913</v>
      </c>
      <c r="D885" s="508">
        <v>10.93</v>
      </c>
      <c r="E885" s="508">
        <v>10.93</v>
      </c>
    </row>
    <row r="886" spans="1:5" s="343" customFormat="1">
      <c r="A886" s="507" t="s">
        <v>26914</v>
      </c>
      <c r="B886" s="512" t="s">
        <v>26915</v>
      </c>
      <c r="C886" s="512" t="s">
        <v>25317</v>
      </c>
      <c r="D886" s="508">
        <v>8014.55</v>
      </c>
      <c r="E886" s="508">
        <v>8014.55</v>
      </c>
    </row>
    <row r="887" spans="1:5" s="343" customFormat="1">
      <c r="A887" s="507" t="s">
        <v>26916</v>
      </c>
      <c r="B887" s="512" t="s">
        <v>26917</v>
      </c>
      <c r="C887" s="512" t="s">
        <v>25281</v>
      </c>
      <c r="D887" s="508">
        <v>7.11</v>
      </c>
      <c r="E887" s="508">
        <v>7.11</v>
      </c>
    </row>
    <row r="888" spans="1:5" s="343" customFormat="1">
      <c r="A888" s="507" t="s">
        <v>26918</v>
      </c>
      <c r="B888" s="512" t="s">
        <v>26919</v>
      </c>
      <c r="C888" s="512" t="s">
        <v>25281</v>
      </c>
      <c r="D888" s="508">
        <v>7.7</v>
      </c>
      <c r="E888" s="508">
        <v>7.7</v>
      </c>
    </row>
    <row r="889" spans="1:5" s="343" customFormat="1" ht="22.5">
      <c r="A889" s="507" t="s">
        <v>26920</v>
      </c>
      <c r="B889" s="512" t="s">
        <v>26921</v>
      </c>
      <c r="C889" s="512" t="s">
        <v>25281</v>
      </c>
      <c r="D889" s="508">
        <v>309.52</v>
      </c>
      <c r="E889" s="508">
        <v>309.52</v>
      </c>
    </row>
    <row r="890" spans="1:5" s="343" customFormat="1">
      <c r="A890" s="507" t="s">
        <v>26922</v>
      </c>
      <c r="B890" s="512" t="s">
        <v>26923</v>
      </c>
      <c r="C890" s="512" t="s">
        <v>25281</v>
      </c>
      <c r="D890" s="508">
        <v>89.25</v>
      </c>
      <c r="E890" s="508">
        <v>89.25</v>
      </c>
    </row>
    <row r="891" spans="1:5" s="343" customFormat="1">
      <c r="A891" s="507" t="s">
        <v>26924</v>
      </c>
      <c r="B891" s="512" t="s">
        <v>26925</v>
      </c>
      <c r="C891" s="512" t="s">
        <v>25281</v>
      </c>
      <c r="D891" s="508">
        <v>174.87</v>
      </c>
      <c r="E891" s="508">
        <v>174.87</v>
      </c>
    </row>
    <row r="892" spans="1:5" s="343" customFormat="1">
      <c r="A892" s="507" t="s">
        <v>26926</v>
      </c>
      <c r="B892" s="512" t="s">
        <v>26927</v>
      </c>
      <c r="C892" s="512" t="s">
        <v>25278</v>
      </c>
      <c r="D892" s="508">
        <v>87.33</v>
      </c>
      <c r="E892" s="508">
        <v>87.33</v>
      </c>
    </row>
    <row r="893" spans="1:5" s="343" customFormat="1">
      <c r="A893" s="507" t="s">
        <v>26928</v>
      </c>
      <c r="B893" s="512" t="s">
        <v>26929</v>
      </c>
      <c r="C893" s="512" t="s">
        <v>25278</v>
      </c>
      <c r="D893" s="508">
        <v>77.650000000000006</v>
      </c>
      <c r="E893" s="508">
        <v>77.650000000000006</v>
      </c>
    </row>
    <row r="894" spans="1:5" s="343" customFormat="1" ht="22.5">
      <c r="A894" s="507" t="s">
        <v>26930</v>
      </c>
      <c r="B894" s="512" t="s">
        <v>26931</v>
      </c>
      <c r="C894" s="512" t="s">
        <v>25278</v>
      </c>
      <c r="D894" s="508">
        <v>157.54</v>
      </c>
      <c r="E894" s="508">
        <v>157.54</v>
      </c>
    </row>
    <row r="895" spans="1:5" s="343" customFormat="1" ht="33.75">
      <c r="A895" s="509" t="s">
        <v>26932</v>
      </c>
      <c r="B895" s="512" t="s">
        <v>26933</v>
      </c>
      <c r="C895" s="515" t="s">
        <v>25278</v>
      </c>
      <c r="D895" s="510">
        <v>346.09</v>
      </c>
      <c r="E895" s="510">
        <v>346.09</v>
      </c>
    </row>
    <row r="896" spans="1:5" s="343" customFormat="1" ht="33.75">
      <c r="A896" s="509" t="s">
        <v>26934</v>
      </c>
      <c r="B896" s="512" t="s">
        <v>26935</v>
      </c>
      <c r="C896" s="515" t="s">
        <v>25278</v>
      </c>
      <c r="D896" s="510">
        <v>377.37</v>
      </c>
      <c r="E896" s="510">
        <v>377.37</v>
      </c>
    </row>
    <row r="897" spans="1:5" s="343" customFormat="1">
      <c r="A897" s="507" t="s">
        <v>26936</v>
      </c>
      <c r="B897" s="512" t="s">
        <v>26937</v>
      </c>
      <c r="C897" s="512" t="s">
        <v>25278</v>
      </c>
      <c r="D897" s="508">
        <v>103.2</v>
      </c>
      <c r="E897" s="508">
        <v>103.2</v>
      </c>
    </row>
    <row r="898" spans="1:5" s="343" customFormat="1">
      <c r="A898" s="507" t="s">
        <v>26938</v>
      </c>
      <c r="B898" s="512" t="s">
        <v>26939</v>
      </c>
      <c r="C898" s="512" t="s">
        <v>25361</v>
      </c>
      <c r="D898" s="508">
        <v>44.07</v>
      </c>
      <c r="E898" s="508">
        <v>44.07</v>
      </c>
    </row>
    <row r="899" spans="1:5" s="343" customFormat="1">
      <c r="A899" s="507" t="s">
        <v>26940</v>
      </c>
      <c r="B899" s="512" t="s">
        <v>26941</v>
      </c>
      <c r="C899" s="512" t="s">
        <v>25278</v>
      </c>
      <c r="D899" s="508">
        <v>139.30000000000001</v>
      </c>
      <c r="E899" s="508">
        <v>139.30000000000001</v>
      </c>
    </row>
    <row r="900" spans="1:5" s="343" customFormat="1">
      <c r="A900" s="507" t="s">
        <v>26942</v>
      </c>
      <c r="B900" s="512" t="s">
        <v>26943</v>
      </c>
      <c r="C900" s="512" t="s">
        <v>25278</v>
      </c>
      <c r="D900" s="508">
        <v>10.25</v>
      </c>
      <c r="E900" s="508">
        <v>10.25</v>
      </c>
    </row>
    <row r="901" spans="1:5" s="343" customFormat="1">
      <c r="A901" s="507" t="s">
        <v>26944</v>
      </c>
      <c r="B901" s="512" t="s">
        <v>26945</v>
      </c>
      <c r="C901" s="512" t="s">
        <v>25278</v>
      </c>
      <c r="D901" s="508">
        <v>218.51</v>
      </c>
      <c r="E901" s="508">
        <v>218.51</v>
      </c>
    </row>
    <row r="902" spans="1:5" s="343" customFormat="1">
      <c r="A902" s="507" t="s">
        <v>26946</v>
      </c>
      <c r="B902" s="512" t="s">
        <v>26947</v>
      </c>
      <c r="C902" s="512" t="s">
        <v>25278</v>
      </c>
      <c r="D902" s="508">
        <v>195.95</v>
      </c>
      <c r="E902" s="508">
        <v>195.95</v>
      </c>
    </row>
    <row r="903" spans="1:5" s="343" customFormat="1">
      <c r="A903" s="507" t="s">
        <v>26948</v>
      </c>
      <c r="B903" s="512" t="s">
        <v>26698</v>
      </c>
      <c r="C903" s="512" t="s">
        <v>25278</v>
      </c>
      <c r="D903" s="508">
        <v>136.44999999999999</v>
      </c>
      <c r="E903" s="508">
        <v>136.44999999999999</v>
      </c>
    </row>
    <row r="904" spans="1:5" s="343" customFormat="1">
      <c r="A904" s="507" t="s">
        <v>26949</v>
      </c>
      <c r="B904" s="512" t="s">
        <v>26950</v>
      </c>
      <c r="C904" s="512" t="s">
        <v>25278</v>
      </c>
      <c r="D904" s="508">
        <v>53.19</v>
      </c>
      <c r="E904" s="508">
        <v>53.19</v>
      </c>
    </row>
    <row r="905" spans="1:5" s="343" customFormat="1">
      <c r="A905" s="507" t="s">
        <v>26951</v>
      </c>
      <c r="B905" s="512" t="s">
        <v>26694</v>
      </c>
      <c r="C905" s="512" t="s">
        <v>25278</v>
      </c>
      <c r="D905" s="508">
        <v>88.21</v>
      </c>
      <c r="E905" s="508">
        <v>88.21</v>
      </c>
    </row>
    <row r="906" spans="1:5" s="343" customFormat="1">
      <c r="A906" s="507" t="s">
        <v>26952</v>
      </c>
      <c r="B906" s="512" t="s">
        <v>26953</v>
      </c>
      <c r="C906" s="512" t="s">
        <v>25361</v>
      </c>
      <c r="D906" s="508">
        <v>83.41</v>
      </c>
      <c r="E906" s="508">
        <v>83.41</v>
      </c>
    </row>
    <row r="907" spans="1:5" s="343" customFormat="1">
      <c r="A907" s="507" t="s">
        <v>26954</v>
      </c>
      <c r="B907" s="512" t="s">
        <v>26783</v>
      </c>
      <c r="C907" s="512" t="s">
        <v>25361</v>
      </c>
      <c r="D907" s="508">
        <v>122.41</v>
      </c>
      <c r="E907" s="508">
        <v>122.41</v>
      </c>
    </row>
    <row r="908" spans="1:5" s="343" customFormat="1">
      <c r="A908" s="507" t="s">
        <v>26955</v>
      </c>
      <c r="B908" s="512" t="s">
        <v>26785</v>
      </c>
      <c r="C908" s="512" t="s">
        <v>25361</v>
      </c>
      <c r="D908" s="508">
        <v>76.930000000000007</v>
      </c>
      <c r="E908" s="508">
        <v>76.930000000000007</v>
      </c>
    </row>
    <row r="909" spans="1:5" s="343" customFormat="1">
      <c r="A909" s="507" t="s">
        <v>26956</v>
      </c>
      <c r="B909" s="512" t="s">
        <v>26789</v>
      </c>
      <c r="C909" s="512" t="s">
        <v>25361</v>
      </c>
      <c r="D909" s="508">
        <v>75.75</v>
      </c>
      <c r="E909" s="508">
        <v>75.75</v>
      </c>
    </row>
    <row r="910" spans="1:5" s="343" customFormat="1">
      <c r="A910" s="507" t="s">
        <v>26957</v>
      </c>
      <c r="B910" s="512" t="s">
        <v>26958</v>
      </c>
      <c r="C910" s="512" t="s">
        <v>25361</v>
      </c>
      <c r="D910" s="508">
        <v>76.25</v>
      </c>
      <c r="E910" s="508">
        <v>76.25</v>
      </c>
    </row>
    <row r="911" spans="1:5" s="343" customFormat="1">
      <c r="A911" s="507" t="s">
        <v>26959</v>
      </c>
      <c r="B911" s="512" t="s">
        <v>26787</v>
      </c>
      <c r="C911" s="512" t="s">
        <v>25361</v>
      </c>
      <c r="D911" s="508">
        <v>74.48</v>
      </c>
      <c r="E911" s="508">
        <v>74.48</v>
      </c>
    </row>
    <row r="912" spans="1:5" s="343" customFormat="1">
      <c r="A912" s="507" t="s">
        <v>26960</v>
      </c>
      <c r="B912" s="512" t="s">
        <v>26961</v>
      </c>
      <c r="C912" s="512" t="s">
        <v>25278</v>
      </c>
      <c r="D912" s="508">
        <v>87.64</v>
      </c>
      <c r="E912" s="508">
        <v>87.64</v>
      </c>
    </row>
    <row r="913" spans="1:5" s="343" customFormat="1">
      <c r="A913" s="507" t="s">
        <v>26962</v>
      </c>
      <c r="B913" s="512" t="s">
        <v>26963</v>
      </c>
      <c r="C913" s="512" t="s">
        <v>25361</v>
      </c>
      <c r="D913" s="508">
        <v>187.49</v>
      </c>
      <c r="E913" s="508">
        <v>187.49</v>
      </c>
    </row>
    <row r="914" spans="1:5" s="343" customFormat="1">
      <c r="A914" s="507" t="s">
        <v>26964</v>
      </c>
      <c r="B914" s="512" t="s">
        <v>26965</v>
      </c>
      <c r="C914" s="512" t="s">
        <v>25361</v>
      </c>
      <c r="D914" s="508">
        <v>171.33</v>
      </c>
      <c r="E914" s="508">
        <v>171.33</v>
      </c>
    </row>
    <row r="915" spans="1:5" s="343" customFormat="1">
      <c r="A915" s="507" t="s">
        <v>26966</v>
      </c>
      <c r="B915" s="512" t="s">
        <v>26967</v>
      </c>
      <c r="C915" s="512" t="s">
        <v>25361</v>
      </c>
      <c r="D915" s="508">
        <v>130.26</v>
      </c>
      <c r="E915" s="508">
        <v>130.26</v>
      </c>
    </row>
    <row r="916" spans="1:5" s="343" customFormat="1" ht="111">
      <c r="A916" s="514" t="s">
        <v>31753</v>
      </c>
      <c r="B916" s="514"/>
      <c r="C916" s="514"/>
      <c r="D916" s="514"/>
      <c r="E916" s="514"/>
    </row>
    <row r="917" spans="1:5" s="343" customFormat="1" ht="22.5">
      <c r="A917" s="511" t="s">
        <v>25362</v>
      </c>
      <c r="B917" s="511"/>
      <c r="C917" s="511"/>
      <c r="D917" s="511"/>
      <c r="E917" s="511"/>
    </row>
    <row r="918" spans="1:5" s="343" customFormat="1">
      <c r="A918" s="507" t="s">
        <v>26968</v>
      </c>
      <c r="B918" s="512" t="s">
        <v>26969</v>
      </c>
      <c r="C918" s="512" t="s">
        <v>25361</v>
      </c>
      <c r="D918" s="508">
        <v>139.68</v>
      </c>
      <c r="E918" s="508">
        <v>139.68</v>
      </c>
    </row>
    <row r="919" spans="1:5" s="343" customFormat="1">
      <c r="A919" s="507" t="s">
        <v>26970</v>
      </c>
      <c r="B919" s="512" t="s">
        <v>26971</v>
      </c>
      <c r="C919" s="512" t="s">
        <v>25361</v>
      </c>
      <c r="D919" s="508">
        <v>323.29000000000002</v>
      </c>
      <c r="E919" s="508">
        <v>323.29000000000002</v>
      </c>
    </row>
    <row r="920" spans="1:5" s="343" customFormat="1">
      <c r="A920" s="507" t="s">
        <v>26972</v>
      </c>
      <c r="B920" s="512" t="s">
        <v>26973</v>
      </c>
      <c r="C920" s="512" t="s">
        <v>25361</v>
      </c>
      <c r="D920" s="508">
        <v>335.8</v>
      </c>
      <c r="E920" s="508">
        <v>335.8</v>
      </c>
    </row>
    <row r="921" spans="1:5" s="343" customFormat="1">
      <c r="A921" s="507" t="s">
        <v>26974</v>
      </c>
      <c r="B921" s="512" t="s">
        <v>26975</v>
      </c>
      <c r="C921" s="512" t="s">
        <v>25361</v>
      </c>
      <c r="D921" s="508">
        <v>63.73</v>
      </c>
      <c r="E921" s="508">
        <v>63.73</v>
      </c>
    </row>
    <row r="922" spans="1:5" s="343" customFormat="1">
      <c r="A922" s="507" t="s">
        <v>26976</v>
      </c>
      <c r="B922" s="512" t="s">
        <v>31772</v>
      </c>
      <c r="C922" s="512" t="s">
        <v>25278</v>
      </c>
      <c r="D922" s="508">
        <v>1362.92</v>
      </c>
      <c r="E922" s="508">
        <v>1362.92</v>
      </c>
    </row>
    <row r="923" spans="1:5" s="343" customFormat="1">
      <c r="A923" s="507" t="s">
        <v>26977</v>
      </c>
      <c r="B923" s="512" t="s">
        <v>26978</v>
      </c>
      <c r="C923" s="512" t="s">
        <v>25278</v>
      </c>
      <c r="D923" s="508">
        <v>223.17</v>
      </c>
      <c r="E923" s="508">
        <v>223.17</v>
      </c>
    </row>
    <row r="924" spans="1:5" s="343" customFormat="1">
      <c r="A924" s="507" t="s">
        <v>26979</v>
      </c>
      <c r="B924" s="512" t="s">
        <v>26980</v>
      </c>
      <c r="C924" s="512" t="s">
        <v>25278</v>
      </c>
      <c r="D924" s="508">
        <v>142.63</v>
      </c>
      <c r="E924" s="508">
        <v>142.63</v>
      </c>
    </row>
    <row r="925" spans="1:5" s="343" customFormat="1">
      <c r="A925" s="507" t="s">
        <v>26981</v>
      </c>
      <c r="B925" s="512" t="s">
        <v>26982</v>
      </c>
      <c r="C925" s="512" t="s">
        <v>25278</v>
      </c>
      <c r="D925" s="508">
        <v>113.84</v>
      </c>
      <c r="E925" s="508">
        <v>113.84</v>
      </c>
    </row>
    <row r="926" spans="1:5" s="343" customFormat="1">
      <c r="A926" s="507" t="s">
        <v>26983</v>
      </c>
      <c r="B926" s="512" t="s">
        <v>26984</v>
      </c>
      <c r="C926" s="512" t="s">
        <v>25278</v>
      </c>
      <c r="D926" s="508">
        <v>116.96</v>
      </c>
      <c r="E926" s="508">
        <v>116.96</v>
      </c>
    </row>
    <row r="927" spans="1:5" s="343" customFormat="1">
      <c r="A927" s="507" t="s">
        <v>26985</v>
      </c>
      <c r="B927" s="512" t="s">
        <v>26986</v>
      </c>
      <c r="C927" s="512" t="s">
        <v>25281</v>
      </c>
      <c r="D927" s="508">
        <v>7.02</v>
      </c>
      <c r="E927" s="508">
        <v>7.02</v>
      </c>
    </row>
    <row r="928" spans="1:5" s="343" customFormat="1">
      <c r="A928" s="507" t="s">
        <v>26987</v>
      </c>
      <c r="B928" s="512" t="s">
        <v>26988</v>
      </c>
      <c r="C928" s="512" t="s">
        <v>25281</v>
      </c>
      <c r="D928" s="508">
        <v>7.11</v>
      </c>
      <c r="E928" s="508">
        <v>7.11</v>
      </c>
    </row>
    <row r="929" spans="1:5" s="343" customFormat="1">
      <c r="A929" s="507" t="s">
        <v>26989</v>
      </c>
      <c r="B929" s="512" t="s">
        <v>26990</v>
      </c>
      <c r="C929" s="512" t="s">
        <v>25281</v>
      </c>
      <c r="D929" s="508">
        <v>7.02</v>
      </c>
      <c r="E929" s="508">
        <v>7.02</v>
      </c>
    </row>
    <row r="930" spans="1:5" s="343" customFormat="1">
      <c r="A930" s="507" t="s">
        <v>26991</v>
      </c>
      <c r="B930" s="512" t="s">
        <v>26992</v>
      </c>
      <c r="C930" s="512" t="s">
        <v>25278</v>
      </c>
      <c r="D930" s="508">
        <v>21.92</v>
      </c>
      <c r="E930" s="508">
        <v>21.92</v>
      </c>
    </row>
    <row r="931" spans="1:5" s="343" customFormat="1">
      <c r="A931" s="507" t="s">
        <v>26993</v>
      </c>
      <c r="B931" s="512" t="s">
        <v>26994</v>
      </c>
      <c r="C931" s="512" t="s">
        <v>25361</v>
      </c>
      <c r="D931" s="508">
        <v>18.78</v>
      </c>
      <c r="E931" s="508">
        <v>18.78</v>
      </c>
    </row>
    <row r="932" spans="1:5" s="343" customFormat="1">
      <c r="A932" s="507" t="s">
        <v>26995</v>
      </c>
      <c r="B932" s="512" t="s">
        <v>26996</v>
      </c>
      <c r="C932" s="512" t="s">
        <v>25314</v>
      </c>
      <c r="D932" s="508">
        <v>683.74</v>
      </c>
      <c r="E932" s="508">
        <v>683.74</v>
      </c>
    </row>
    <row r="933" spans="1:5" s="343" customFormat="1">
      <c r="A933" s="507" t="s">
        <v>26997</v>
      </c>
      <c r="B933" s="512" t="s">
        <v>26998</v>
      </c>
      <c r="C933" s="512" t="s">
        <v>25281</v>
      </c>
      <c r="D933" s="508">
        <v>2161.89</v>
      </c>
      <c r="E933" s="508">
        <v>2161.89</v>
      </c>
    </row>
    <row r="934" spans="1:5" s="343" customFormat="1">
      <c r="A934" s="507" t="s">
        <v>26999</v>
      </c>
      <c r="B934" s="512" t="s">
        <v>27000</v>
      </c>
      <c r="C934" s="512" t="s">
        <v>25281</v>
      </c>
      <c r="D934" s="508">
        <v>2213.46</v>
      </c>
      <c r="E934" s="508">
        <v>2213.46</v>
      </c>
    </row>
    <row r="935" spans="1:5" s="343" customFormat="1">
      <c r="A935" s="507" t="s">
        <v>27001</v>
      </c>
      <c r="B935" s="512" t="s">
        <v>27002</v>
      </c>
      <c r="C935" s="512" t="s">
        <v>25281</v>
      </c>
      <c r="D935" s="508">
        <v>15560.63</v>
      </c>
      <c r="E935" s="508">
        <v>15560.63</v>
      </c>
    </row>
    <row r="936" spans="1:5" s="343" customFormat="1">
      <c r="A936" s="507" t="s">
        <v>27003</v>
      </c>
      <c r="B936" s="512" t="s">
        <v>27004</v>
      </c>
      <c r="C936" s="512" t="s">
        <v>25314</v>
      </c>
      <c r="D936" s="508">
        <v>683.74</v>
      </c>
      <c r="E936" s="508">
        <v>683.74</v>
      </c>
    </row>
    <row r="937" spans="1:5" s="343" customFormat="1">
      <c r="A937" s="507" t="s">
        <v>27005</v>
      </c>
      <c r="B937" s="512" t="s">
        <v>27006</v>
      </c>
      <c r="C937" s="512" t="s">
        <v>25281</v>
      </c>
      <c r="D937" s="508">
        <v>10762.72</v>
      </c>
      <c r="E937" s="508">
        <v>10762.72</v>
      </c>
    </row>
    <row r="938" spans="1:5" s="343" customFormat="1">
      <c r="A938" s="507" t="s">
        <v>27007</v>
      </c>
      <c r="B938" s="512" t="s">
        <v>27008</v>
      </c>
      <c r="C938" s="512" t="s">
        <v>25281</v>
      </c>
      <c r="D938" s="508">
        <v>16549.72</v>
      </c>
      <c r="E938" s="508">
        <v>16549.72</v>
      </c>
    </row>
    <row r="939" spans="1:5" s="343" customFormat="1">
      <c r="A939" s="507" t="s">
        <v>27009</v>
      </c>
      <c r="B939" s="512" t="s">
        <v>27010</v>
      </c>
      <c r="C939" s="512" t="s">
        <v>25281</v>
      </c>
      <c r="D939" s="508">
        <v>21272.33</v>
      </c>
      <c r="E939" s="508">
        <v>21272.33</v>
      </c>
    </row>
    <row r="940" spans="1:5" s="343" customFormat="1">
      <c r="A940" s="507" t="s">
        <v>27011</v>
      </c>
      <c r="B940" s="512" t="s">
        <v>27012</v>
      </c>
      <c r="C940" s="512" t="s">
        <v>25281</v>
      </c>
      <c r="D940" s="508">
        <v>2435.89</v>
      </c>
      <c r="E940" s="508">
        <v>2435.89</v>
      </c>
    </row>
    <row r="941" spans="1:5" s="343" customFormat="1">
      <c r="A941" s="507" t="s">
        <v>27013</v>
      </c>
      <c r="B941" s="512" t="s">
        <v>27014</v>
      </c>
      <c r="C941" s="512" t="s">
        <v>25281</v>
      </c>
      <c r="D941" s="508">
        <v>3354.09</v>
      </c>
      <c r="E941" s="508">
        <v>3354.09</v>
      </c>
    </row>
    <row r="942" spans="1:5" s="343" customFormat="1">
      <c r="A942" s="507" t="s">
        <v>27015</v>
      </c>
      <c r="B942" s="512" t="s">
        <v>27016</v>
      </c>
      <c r="C942" s="512" t="s">
        <v>25361</v>
      </c>
      <c r="D942" s="508">
        <v>33.799999999999997</v>
      </c>
      <c r="E942" s="508">
        <v>33.799999999999997</v>
      </c>
    </row>
    <row r="943" spans="1:5" s="343" customFormat="1">
      <c r="A943" s="507" t="s">
        <v>27017</v>
      </c>
      <c r="B943" s="512" t="s">
        <v>27018</v>
      </c>
      <c r="C943" s="512" t="s">
        <v>25361</v>
      </c>
      <c r="D943" s="508">
        <v>15.24</v>
      </c>
      <c r="E943" s="508">
        <v>15.24</v>
      </c>
    </row>
    <row r="944" spans="1:5" s="343" customFormat="1">
      <c r="A944" s="507" t="s">
        <v>27019</v>
      </c>
      <c r="B944" s="512" t="s">
        <v>27020</v>
      </c>
      <c r="C944" s="512" t="s">
        <v>25281</v>
      </c>
      <c r="D944" s="508">
        <v>960.56</v>
      </c>
      <c r="E944" s="508">
        <v>960.56</v>
      </c>
    </row>
    <row r="945" spans="1:5" s="343" customFormat="1">
      <c r="A945" s="507" t="s">
        <v>27021</v>
      </c>
      <c r="B945" s="512" t="s">
        <v>27022</v>
      </c>
      <c r="C945" s="512" t="s">
        <v>25361</v>
      </c>
      <c r="D945" s="508">
        <v>199.55</v>
      </c>
      <c r="E945" s="508">
        <v>199.55</v>
      </c>
    </row>
    <row r="946" spans="1:5" s="343" customFormat="1">
      <c r="A946" s="507" t="s">
        <v>27023</v>
      </c>
      <c r="B946" s="512" t="s">
        <v>27024</v>
      </c>
      <c r="C946" s="512" t="s">
        <v>25361</v>
      </c>
      <c r="D946" s="508">
        <v>232.29</v>
      </c>
      <c r="E946" s="508">
        <v>232.29</v>
      </c>
    </row>
    <row r="947" spans="1:5" s="343" customFormat="1">
      <c r="A947" s="507" t="s">
        <v>27025</v>
      </c>
      <c r="B947" s="512" t="s">
        <v>27026</v>
      </c>
      <c r="C947" s="512" t="s">
        <v>25361</v>
      </c>
      <c r="D947" s="508">
        <v>298.72000000000003</v>
      </c>
      <c r="E947" s="508">
        <v>298.72000000000003</v>
      </c>
    </row>
    <row r="948" spans="1:5" s="343" customFormat="1">
      <c r="A948" s="507" t="s">
        <v>27027</v>
      </c>
      <c r="B948" s="512" t="s">
        <v>27028</v>
      </c>
      <c r="C948" s="512" t="s">
        <v>25361</v>
      </c>
      <c r="D948" s="508">
        <v>321.33</v>
      </c>
      <c r="E948" s="508">
        <v>321.33</v>
      </c>
    </row>
    <row r="949" spans="1:5" s="343" customFormat="1">
      <c r="A949" s="507" t="s">
        <v>27029</v>
      </c>
      <c r="B949" s="512" t="s">
        <v>27030</v>
      </c>
      <c r="C949" s="512" t="s">
        <v>25361</v>
      </c>
      <c r="D949" s="508">
        <v>54.28</v>
      </c>
      <c r="E949" s="508">
        <v>54.28</v>
      </c>
    </row>
    <row r="950" spans="1:5" s="343" customFormat="1">
      <c r="A950" s="507" t="s">
        <v>27031</v>
      </c>
      <c r="B950" s="512" t="s">
        <v>27032</v>
      </c>
      <c r="C950" s="512" t="s">
        <v>25361</v>
      </c>
      <c r="D950" s="508">
        <v>154.49</v>
      </c>
      <c r="E950" s="508">
        <v>154.49</v>
      </c>
    </row>
    <row r="951" spans="1:5" s="343" customFormat="1">
      <c r="A951" s="507" t="s">
        <v>27033</v>
      </c>
      <c r="B951" s="512" t="s">
        <v>27034</v>
      </c>
      <c r="C951" s="512" t="s">
        <v>25361</v>
      </c>
      <c r="D951" s="508">
        <v>203.74</v>
      </c>
      <c r="E951" s="508">
        <v>203.74</v>
      </c>
    </row>
    <row r="952" spans="1:5" s="343" customFormat="1">
      <c r="A952" s="507" t="s">
        <v>27035</v>
      </c>
      <c r="B952" s="512" t="s">
        <v>27036</v>
      </c>
      <c r="C952" s="512" t="s">
        <v>25361</v>
      </c>
      <c r="D952" s="508">
        <v>249.48</v>
      </c>
      <c r="E952" s="508">
        <v>249.48</v>
      </c>
    </row>
    <row r="953" spans="1:5" s="343" customFormat="1">
      <c r="A953" s="507" t="s">
        <v>27037</v>
      </c>
      <c r="B953" s="512" t="s">
        <v>27038</v>
      </c>
      <c r="C953" s="512" t="s">
        <v>25361</v>
      </c>
      <c r="D953" s="508">
        <v>352.75</v>
      </c>
      <c r="E953" s="508">
        <v>352.75</v>
      </c>
    </row>
    <row r="954" spans="1:5" s="343" customFormat="1">
      <c r="A954" s="507" t="s">
        <v>27039</v>
      </c>
      <c r="B954" s="512" t="s">
        <v>27040</v>
      </c>
      <c r="C954" s="512" t="s">
        <v>25361</v>
      </c>
      <c r="D954" s="508">
        <v>429.54</v>
      </c>
      <c r="E954" s="508">
        <v>429.54</v>
      </c>
    </row>
    <row r="955" spans="1:5" s="343" customFormat="1">
      <c r="A955" s="507" t="s">
        <v>27041</v>
      </c>
      <c r="B955" s="512" t="s">
        <v>27042</v>
      </c>
      <c r="C955" s="512" t="s">
        <v>25314</v>
      </c>
      <c r="D955" s="508">
        <v>683.74</v>
      </c>
      <c r="E955" s="508">
        <v>683.74</v>
      </c>
    </row>
    <row r="956" spans="1:5" s="343" customFormat="1">
      <c r="A956" s="507" t="s">
        <v>27043</v>
      </c>
      <c r="B956" s="512" t="s">
        <v>27044</v>
      </c>
      <c r="C956" s="512" t="s">
        <v>25361</v>
      </c>
      <c r="D956" s="508">
        <v>91.26</v>
      </c>
      <c r="E956" s="508">
        <v>91.26</v>
      </c>
    </row>
    <row r="957" spans="1:5" s="343" customFormat="1">
      <c r="A957" s="507" t="s">
        <v>27045</v>
      </c>
      <c r="B957" s="512" t="s">
        <v>27046</v>
      </c>
      <c r="C957" s="512" t="s">
        <v>25361</v>
      </c>
      <c r="D957" s="508">
        <v>94.23</v>
      </c>
      <c r="E957" s="508">
        <v>94.23</v>
      </c>
    </row>
    <row r="958" spans="1:5" s="343" customFormat="1">
      <c r="A958" s="507" t="s">
        <v>27047</v>
      </c>
      <c r="B958" s="512" t="s">
        <v>27048</v>
      </c>
      <c r="C958" s="512" t="s">
        <v>25361</v>
      </c>
      <c r="D958" s="508">
        <v>131.97</v>
      </c>
      <c r="E958" s="508">
        <v>131.97</v>
      </c>
    </row>
    <row r="959" spans="1:5" s="343" customFormat="1">
      <c r="A959" s="507" t="s">
        <v>27049</v>
      </c>
      <c r="B959" s="512" t="s">
        <v>27050</v>
      </c>
      <c r="C959" s="512" t="s">
        <v>25361</v>
      </c>
      <c r="D959" s="508">
        <v>158.51</v>
      </c>
      <c r="E959" s="508">
        <v>158.51</v>
      </c>
    </row>
    <row r="960" spans="1:5" s="343" customFormat="1">
      <c r="A960" s="507" t="s">
        <v>27051</v>
      </c>
      <c r="B960" s="512" t="s">
        <v>27052</v>
      </c>
      <c r="C960" s="512" t="s">
        <v>25361</v>
      </c>
      <c r="D960" s="508">
        <v>183.01</v>
      </c>
      <c r="E960" s="508">
        <v>183.01</v>
      </c>
    </row>
    <row r="961" spans="1:5" s="343" customFormat="1">
      <c r="A961" s="507" t="s">
        <v>27053</v>
      </c>
      <c r="B961" s="512" t="s">
        <v>27054</v>
      </c>
      <c r="C961" s="512" t="s">
        <v>25361</v>
      </c>
      <c r="D961" s="508">
        <v>226.62</v>
      </c>
      <c r="E961" s="508">
        <v>226.62</v>
      </c>
    </row>
    <row r="962" spans="1:5" s="343" customFormat="1">
      <c r="A962" s="507" t="s">
        <v>27055</v>
      </c>
      <c r="B962" s="512" t="s">
        <v>27056</v>
      </c>
      <c r="C962" s="512" t="s">
        <v>25361</v>
      </c>
      <c r="D962" s="508">
        <v>275.67</v>
      </c>
      <c r="E962" s="508">
        <v>275.67</v>
      </c>
    </row>
    <row r="963" spans="1:5" s="343" customFormat="1">
      <c r="A963" s="507" t="s">
        <v>27057</v>
      </c>
      <c r="B963" s="512" t="s">
        <v>27058</v>
      </c>
      <c r="C963" s="512" t="s">
        <v>25361</v>
      </c>
      <c r="D963" s="508">
        <v>313.83</v>
      </c>
      <c r="E963" s="508">
        <v>313.83</v>
      </c>
    </row>
    <row r="964" spans="1:5" s="343" customFormat="1">
      <c r="A964" s="507" t="s">
        <v>27059</v>
      </c>
      <c r="B964" s="512" t="s">
        <v>27060</v>
      </c>
      <c r="C964" s="512" t="s">
        <v>25361</v>
      </c>
      <c r="D964" s="508">
        <v>420.98</v>
      </c>
      <c r="E964" s="508">
        <v>420.98</v>
      </c>
    </row>
    <row r="965" spans="1:5" s="343" customFormat="1">
      <c r="A965" s="507" t="s">
        <v>27061</v>
      </c>
      <c r="B965" s="512" t="s">
        <v>27062</v>
      </c>
      <c r="C965" s="512" t="s">
        <v>25361</v>
      </c>
      <c r="D965" s="508">
        <v>697.26</v>
      </c>
      <c r="E965" s="508">
        <v>697.26</v>
      </c>
    </row>
    <row r="966" spans="1:5" s="343" customFormat="1">
      <c r="A966" s="507" t="s">
        <v>27063</v>
      </c>
      <c r="B966" s="512" t="s">
        <v>27016</v>
      </c>
      <c r="C966" s="512" t="s">
        <v>25361</v>
      </c>
      <c r="D966" s="508">
        <v>33.799999999999997</v>
      </c>
      <c r="E966" s="508">
        <v>33.799999999999997</v>
      </c>
    </row>
    <row r="967" spans="1:5" s="343" customFormat="1">
      <c r="A967" s="507" t="s">
        <v>27064</v>
      </c>
      <c r="B967" s="512" t="s">
        <v>27065</v>
      </c>
      <c r="C967" s="512" t="s">
        <v>25361</v>
      </c>
      <c r="D967" s="508">
        <v>27.32</v>
      </c>
      <c r="E967" s="508">
        <v>27.32</v>
      </c>
    </row>
    <row r="968" spans="1:5" s="343" customFormat="1" ht="111">
      <c r="A968" s="514" t="s">
        <v>31753</v>
      </c>
      <c r="B968" s="514"/>
      <c r="C968" s="514"/>
      <c r="D968" s="514"/>
      <c r="E968" s="514"/>
    </row>
    <row r="969" spans="1:5" s="343" customFormat="1" ht="22.5">
      <c r="A969" s="511" t="s">
        <v>25362</v>
      </c>
      <c r="B969" s="511"/>
      <c r="C969" s="511"/>
      <c r="D969" s="511"/>
      <c r="E969" s="511"/>
    </row>
    <row r="970" spans="1:5" s="343" customFormat="1">
      <c r="A970" s="507" t="s">
        <v>27066</v>
      </c>
      <c r="B970" s="512" t="s">
        <v>27067</v>
      </c>
      <c r="C970" s="512" t="s">
        <v>25361</v>
      </c>
      <c r="D970" s="508">
        <v>30.46</v>
      </c>
      <c r="E970" s="508">
        <v>30.46</v>
      </c>
    </row>
    <row r="971" spans="1:5" s="343" customFormat="1">
      <c r="A971" s="507" t="s">
        <v>27068</v>
      </c>
      <c r="B971" s="512" t="s">
        <v>27069</v>
      </c>
      <c r="C971" s="512" t="s">
        <v>25361</v>
      </c>
      <c r="D971" s="508">
        <v>42.54</v>
      </c>
      <c r="E971" s="508">
        <v>42.54</v>
      </c>
    </row>
    <row r="972" spans="1:5" s="343" customFormat="1">
      <c r="A972" s="507" t="s">
        <v>27070</v>
      </c>
      <c r="B972" s="512" t="s">
        <v>27071</v>
      </c>
      <c r="C972" s="512" t="s">
        <v>25361</v>
      </c>
      <c r="D972" s="508">
        <v>55.91</v>
      </c>
      <c r="E972" s="508">
        <v>55.91</v>
      </c>
    </row>
    <row r="973" spans="1:5" s="343" customFormat="1">
      <c r="A973" s="507" t="s">
        <v>27072</v>
      </c>
      <c r="B973" s="512" t="s">
        <v>27073</v>
      </c>
      <c r="C973" s="512" t="s">
        <v>25361</v>
      </c>
      <c r="D973" s="508">
        <v>60.07</v>
      </c>
      <c r="E973" s="508">
        <v>60.07</v>
      </c>
    </row>
    <row r="974" spans="1:5" s="343" customFormat="1">
      <c r="A974" s="507" t="s">
        <v>27074</v>
      </c>
      <c r="B974" s="512" t="s">
        <v>27075</v>
      </c>
      <c r="C974" s="512" t="s">
        <v>25361</v>
      </c>
      <c r="D974" s="508">
        <v>90.36</v>
      </c>
      <c r="E974" s="508">
        <v>90.36</v>
      </c>
    </row>
    <row r="975" spans="1:5" s="343" customFormat="1">
      <c r="A975" s="507" t="s">
        <v>27076</v>
      </c>
      <c r="B975" s="512" t="s">
        <v>27077</v>
      </c>
      <c r="C975" s="512" t="s">
        <v>25361</v>
      </c>
      <c r="D975" s="508">
        <v>122.14</v>
      </c>
      <c r="E975" s="508">
        <v>122.14</v>
      </c>
    </row>
    <row r="976" spans="1:5" s="343" customFormat="1">
      <c r="A976" s="507" t="s">
        <v>27078</v>
      </c>
      <c r="B976" s="512" t="s">
        <v>27079</v>
      </c>
      <c r="C976" s="512" t="s">
        <v>25361</v>
      </c>
      <c r="D976" s="508">
        <v>141.43</v>
      </c>
      <c r="E976" s="508">
        <v>141.43</v>
      </c>
    </row>
    <row r="977" spans="1:5" s="343" customFormat="1">
      <c r="A977" s="507" t="s">
        <v>27080</v>
      </c>
      <c r="B977" s="512" t="s">
        <v>27081</v>
      </c>
      <c r="C977" s="512" t="s">
        <v>25361</v>
      </c>
      <c r="D977" s="508">
        <v>211.56</v>
      </c>
      <c r="E977" s="508">
        <v>211.56</v>
      </c>
    </row>
    <row r="978" spans="1:5" s="343" customFormat="1">
      <c r="A978" s="507" t="s">
        <v>27082</v>
      </c>
      <c r="B978" s="512" t="s">
        <v>27083</v>
      </c>
      <c r="C978" s="512" t="s">
        <v>25314</v>
      </c>
      <c r="D978" s="508">
        <v>683.74</v>
      </c>
      <c r="E978" s="508">
        <v>683.74</v>
      </c>
    </row>
    <row r="979" spans="1:5" s="343" customFormat="1">
      <c r="A979" s="507" t="s">
        <v>27084</v>
      </c>
      <c r="B979" s="512" t="s">
        <v>27085</v>
      </c>
      <c r="C979" s="512" t="s">
        <v>25281</v>
      </c>
      <c r="D979" s="508">
        <v>82.33</v>
      </c>
      <c r="E979" s="508">
        <v>82.33</v>
      </c>
    </row>
    <row r="980" spans="1:5" s="343" customFormat="1">
      <c r="A980" s="507" t="s">
        <v>27086</v>
      </c>
      <c r="B980" s="512" t="s">
        <v>27087</v>
      </c>
      <c r="C980" s="512" t="s">
        <v>25281</v>
      </c>
      <c r="D980" s="508">
        <v>104.56</v>
      </c>
      <c r="E980" s="508">
        <v>104.56</v>
      </c>
    </row>
    <row r="981" spans="1:5" s="343" customFormat="1">
      <c r="A981" s="507" t="s">
        <v>27088</v>
      </c>
      <c r="B981" s="512" t="s">
        <v>27089</v>
      </c>
      <c r="C981" s="512" t="s">
        <v>25281</v>
      </c>
      <c r="D981" s="508">
        <v>120.5</v>
      </c>
      <c r="E981" s="508">
        <v>120.5</v>
      </c>
    </row>
    <row r="982" spans="1:5" s="343" customFormat="1">
      <c r="A982" s="507" t="s">
        <v>27090</v>
      </c>
      <c r="B982" s="512" t="s">
        <v>27091</v>
      </c>
      <c r="C982" s="512" t="s">
        <v>25281</v>
      </c>
      <c r="D982" s="508">
        <v>158.76</v>
      </c>
      <c r="E982" s="508">
        <v>158.76</v>
      </c>
    </row>
    <row r="983" spans="1:5" s="343" customFormat="1">
      <c r="A983" s="507" t="s">
        <v>27092</v>
      </c>
      <c r="B983" s="512" t="s">
        <v>27093</v>
      </c>
      <c r="C983" s="512" t="s">
        <v>25281</v>
      </c>
      <c r="D983" s="508">
        <v>186.27</v>
      </c>
      <c r="E983" s="508">
        <v>186.27</v>
      </c>
    </row>
    <row r="984" spans="1:5" s="343" customFormat="1">
      <c r="A984" s="507" t="s">
        <v>27094</v>
      </c>
      <c r="B984" s="512" t="s">
        <v>27095</v>
      </c>
      <c r="C984" s="512" t="s">
        <v>25281</v>
      </c>
      <c r="D984" s="508">
        <v>236.25</v>
      </c>
      <c r="E984" s="508">
        <v>236.25</v>
      </c>
    </row>
    <row r="985" spans="1:5" s="343" customFormat="1">
      <c r="A985" s="507" t="s">
        <v>27096</v>
      </c>
      <c r="B985" s="512" t="s">
        <v>27097</v>
      </c>
      <c r="C985" s="512" t="s">
        <v>25281</v>
      </c>
      <c r="D985" s="508">
        <v>518.71</v>
      </c>
      <c r="E985" s="508">
        <v>518.71</v>
      </c>
    </row>
    <row r="986" spans="1:5" s="343" customFormat="1">
      <c r="A986" s="507" t="s">
        <v>27098</v>
      </c>
      <c r="B986" s="512" t="s">
        <v>27099</v>
      </c>
      <c r="C986" s="512" t="s">
        <v>25281</v>
      </c>
      <c r="D986" s="508">
        <v>827.13</v>
      </c>
      <c r="E986" s="508">
        <v>827.13</v>
      </c>
    </row>
    <row r="987" spans="1:5" s="343" customFormat="1">
      <c r="A987" s="507" t="s">
        <v>27100</v>
      </c>
      <c r="B987" s="512" t="s">
        <v>27101</v>
      </c>
      <c r="C987" s="512" t="s">
        <v>25281</v>
      </c>
      <c r="D987" s="508">
        <v>1361.93</v>
      </c>
      <c r="E987" s="508">
        <v>1361.93</v>
      </c>
    </row>
    <row r="988" spans="1:5" s="343" customFormat="1">
      <c r="A988" s="507" t="s">
        <v>27102</v>
      </c>
      <c r="B988" s="512" t="s">
        <v>27103</v>
      </c>
      <c r="C988" s="512" t="s">
        <v>25281</v>
      </c>
      <c r="D988" s="508">
        <v>115.08</v>
      </c>
      <c r="E988" s="508">
        <v>115.08</v>
      </c>
    </row>
    <row r="989" spans="1:5" s="343" customFormat="1">
      <c r="A989" s="507" t="s">
        <v>27104</v>
      </c>
      <c r="B989" s="512" t="s">
        <v>27105</v>
      </c>
      <c r="C989" s="512" t="s">
        <v>25281</v>
      </c>
      <c r="D989" s="508">
        <v>124.16</v>
      </c>
      <c r="E989" s="508">
        <v>124.16</v>
      </c>
    </row>
    <row r="990" spans="1:5" s="343" customFormat="1">
      <c r="A990" s="507" t="s">
        <v>27106</v>
      </c>
      <c r="B990" s="512" t="s">
        <v>27107</v>
      </c>
      <c r="C990" s="512" t="s">
        <v>25281</v>
      </c>
      <c r="D990" s="508">
        <v>140.08000000000001</v>
      </c>
      <c r="E990" s="508">
        <v>140.08000000000001</v>
      </c>
    </row>
    <row r="991" spans="1:5" s="343" customFormat="1">
      <c r="A991" s="507" t="s">
        <v>27108</v>
      </c>
      <c r="B991" s="512" t="s">
        <v>27109</v>
      </c>
      <c r="C991" s="512" t="s">
        <v>25281</v>
      </c>
      <c r="D991" s="508">
        <v>134.54</v>
      </c>
      <c r="E991" s="508">
        <v>134.54</v>
      </c>
    </row>
    <row r="992" spans="1:5" s="343" customFormat="1">
      <c r="A992" s="507" t="s">
        <v>27110</v>
      </c>
      <c r="B992" s="512" t="s">
        <v>27111</v>
      </c>
      <c r="C992" s="512" t="s">
        <v>25281</v>
      </c>
      <c r="D992" s="508">
        <v>175.57</v>
      </c>
      <c r="E992" s="508">
        <v>175.57</v>
      </c>
    </row>
    <row r="993" spans="1:5" s="343" customFormat="1">
      <c r="A993" s="507" t="s">
        <v>27112</v>
      </c>
      <c r="B993" s="512" t="s">
        <v>27113</v>
      </c>
      <c r="C993" s="512" t="s">
        <v>25281</v>
      </c>
      <c r="D993" s="508">
        <v>243.04</v>
      </c>
      <c r="E993" s="508">
        <v>243.04</v>
      </c>
    </row>
    <row r="994" spans="1:5" s="343" customFormat="1">
      <c r="A994" s="507" t="s">
        <v>27114</v>
      </c>
      <c r="B994" s="512" t="s">
        <v>27115</v>
      </c>
      <c r="C994" s="512" t="s">
        <v>25281</v>
      </c>
      <c r="D994" s="508">
        <v>265.2</v>
      </c>
      <c r="E994" s="508">
        <v>265.2</v>
      </c>
    </row>
    <row r="995" spans="1:5" s="343" customFormat="1">
      <c r="A995" s="507" t="s">
        <v>27116</v>
      </c>
      <c r="B995" s="512" t="s">
        <v>27117</v>
      </c>
      <c r="C995" s="512" t="s">
        <v>25281</v>
      </c>
      <c r="D995" s="508">
        <v>150.11000000000001</v>
      </c>
      <c r="E995" s="508">
        <v>150.11000000000001</v>
      </c>
    </row>
    <row r="996" spans="1:5" s="343" customFormat="1">
      <c r="A996" s="507" t="s">
        <v>27118</v>
      </c>
      <c r="B996" s="512" t="s">
        <v>27119</v>
      </c>
      <c r="C996" s="512" t="s">
        <v>25281</v>
      </c>
      <c r="D996" s="508">
        <v>144.15</v>
      </c>
      <c r="E996" s="508">
        <v>144.15</v>
      </c>
    </row>
    <row r="997" spans="1:5" s="343" customFormat="1">
      <c r="A997" s="507" t="s">
        <v>27120</v>
      </c>
      <c r="B997" s="512" t="s">
        <v>27121</v>
      </c>
      <c r="C997" s="512" t="s">
        <v>25281</v>
      </c>
      <c r="D997" s="508">
        <v>589.17999999999995</v>
      </c>
      <c r="E997" s="508">
        <v>589.17999999999995</v>
      </c>
    </row>
    <row r="998" spans="1:5" s="343" customFormat="1">
      <c r="A998" s="507" t="s">
        <v>27122</v>
      </c>
      <c r="B998" s="512" t="s">
        <v>27123</v>
      </c>
      <c r="C998" s="512" t="s">
        <v>25281</v>
      </c>
      <c r="D998" s="508">
        <v>662.36</v>
      </c>
      <c r="E998" s="508">
        <v>662.36</v>
      </c>
    </row>
    <row r="999" spans="1:5" s="343" customFormat="1">
      <c r="A999" s="507" t="s">
        <v>27124</v>
      </c>
      <c r="B999" s="512" t="s">
        <v>27125</v>
      </c>
      <c r="C999" s="512" t="s">
        <v>25281</v>
      </c>
      <c r="D999" s="508">
        <v>656.2</v>
      </c>
      <c r="E999" s="508">
        <v>656.2</v>
      </c>
    </row>
    <row r="1000" spans="1:5" s="343" customFormat="1">
      <c r="A1000" s="507" t="s">
        <v>27126</v>
      </c>
      <c r="B1000" s="512" t="s">
        <v>27127</v>
      </c>
      <c r="C1000" s="512" t="s">
        <v>25281</v>
      </c>
      <c r="D1000" s="508">
        <v>387.19</v>
      </c>
      <c r="E1000" s="508">
        <v>387.19</v>
      </c>
    </row>
    <row r="1001" spans="1:5" s="343" customFormat="1">
      <c r="A1001" s="507" t="s">
        <v>27128</v>
      </c>
      <c r="B1001" s="512" t="s">
        <v>27129</v>
      </c>
      <c r="C1001" s="512" t="s">
        <v>25281</v>
      </c>
      <c r="D1001" s="508">
        <v>477.21</v>
      </c>
      <c r="E1001" s="508">
        <v>477.21</v>
      </c>
    </row>
    <row r="1002" spans="1:5" s="343" customFormat="1" ht="22.5">
      <c r="A1002" s="507" t="s">
        <v>27130</v>
      </c>
      <c r="B1002" s="512" t="s">
        <v>27131</v>
      </c>
      <c r="C1002" s="512" t="s">
        <v>25281</v>
      </c>
      <c r="D1002" s="508">
        <v>549.35</v>
      </c>
      <c r="E1002" s="508">
        <v>549.35</v>
      </c>
    </row>
    <row r="1003" spans="1:5" s="343" customFormat="1" ht="22.5">
      <c r="A1003" s="507" t="s">
        <v>27132</v>
      </c>
      <c r="B1003" s="512" t="s">
        <v>27133</v>
      </c>
      <c r="C1003" s="512" t="s">
        <v>25281</v>
      </c>
      <c r="D1003" s="508">
        <v>524.72</v>
      </c>
      <c r="E1003" s="508">
        <v>524.72</v>
      </c>
    </row>
    <row r="1004" spans="1:5" s="343" customFormat="1">
      <c r="A1004" s="507" t="s">
        <v>27134</v>
      </c>
      <c r="B1004" s="512" t="s">
        <v>27135</v>
      </c>
      <c r="C1004" s="512" t="s">
        <v>25361</v>
      </c>
      <c r="D1004" s="508">
        <v>25.5</v>
      </c>
      <c r="E1004" s="508">
        <v>25.5</v>
      </c>
    </row>
    <row r="1005" spans="1:5" s="343" customFormat="1">
      <c r="A1005" s="507" t="s">
        <v>27136</v>
      </c>
      <c r="B1005" s="512" t="s">
        <v>27083</v>
      </c>
      <c r="C1005" s="512" t="s">
        <v>25314</v>
      </c>
      <c r="D1005" s="508">
        <v>683.74</v>
      </c>
      <c r="E1005" s="508">
        <v>683.74</v>
      </c>
    </row>
    <row r="1006" spans="1:5" s="343" customFormat="1" ht="22.5">
      <c r="A1006" s="507" t="s">
        <v>27137</v>
      </c>
      <c r="B1006" s="513" t="s">
        <v>31773</v>
      </c>
      <c r="C1006" s="512" t="s">
        <v>25361</v>
      </c>
      <c r="D1006" s="508">
        <v>60.98</v>
      </c>
      <c r="E1006" s="508">
        <v>60.98</v>
      </c>
    </row>
    <row r="1007" spans="1:5" s="343" customFormat="1">
      <c r="A1007" s="507" t="s">
        <v>27138</v>
      </c>
      <c r="B1007" s="512" t="s">
        <v>27139</v>
      </c>
      <c r="C1007" s="512" t="s">
        <v>25361</v>
      </c>
      <c r="D1007" s="508">
        <v>83.83</v>
      </c>
      <c r="E1007" s="508">
        <v>83.83</v>
      </c>
    </row>
    <row r="1008" spans="1:5" s="343" customFormat="1">
      <c r="A1008" s="507" t="s">
        <v>27140</v>
      </c>
      <c r="B1008" s="512" t="s">
        <v>27141</v>
      </c>
      <c r="C1008" s="512" t="s">
        <v>25361</v>
      </c>
      <c r="D1008" s="508">
        <v>103.96</v>
      </c>
      <c r="E1008" s="508">
        <v>103.96</v>
      </c>
    </row>
    <row r="1009" spans="1:5" s="343" customFormat="1" ht="22.5">
      <c r="A1009" s="507" t="s">
        <v>27142</v>
      </c>
      <c r="B1009" s="513" t="s">
        <v>31774</v>
      </c>
      <c r="C1009" s="512" t="s">
        <v>25361</v>
      </c>
      <c r="D1009" s="508">
        <v>173.15</v>
      </c>
      <c r="E1009" s="508">
        <v>173.15</v>
      </c>
    </row>
    <row r="1010" spans="1:5" s="343" customFormat="1" ht="22.5">
      <c r="A1010" s="507" t="s">
        <v>27143</v>
      </c>
      <c r="B1010" s="513" t="s">
        <v>31775</v>
      </c>
      <c r="C1010" s="512" t="s">
        <v>25361</v>
      </c>
      <c r="D1010" s="508">
        <v>67.05</v>
      </c>
      <c r="E1010" s="508">
        <v>67.05</v>
      </c>
    </row>
    <row r="1011" spans="1:5" s="343" customFormat="1" ht="22.5">
      <c r="A1011" s="507" t="s">
        <v>27144</v>
      </c>
      <c r="B1011" s="512" t="s">
        <v>27145</v>
      </c>
      <c r="C1011" s="512" t="s">
        <v>25361</v>
      </c>
      <c r="D1011" s="508">
        <v>90.27</v>
      </c>
      <c r="E1011" s="508">
        <v>90.27</v>
      </c>
    </row>
    <row r="1012" spans="1:5" s="343" customFormat="1" ht="22.5">
      <c r="A1012" s="507" t="s">
        <v>27146</v>
      </c>
      <c r="B1012" s="513" t="s">
        <v>31776</v>
      </c>
      <c r="C1012" s="512" t="s">
        <v>25361</v>
      </c>
      <c r="D1012" s="508">
        <v>111.91</v>
      </c>
      <c r="E1012" s="508">
        <v>111.91</v>
      </c>
    </row>
    <row r="1013" spans="1:5" s="343" customFormat="1" ht="111">
      <c r="A1013" s="514" t="s">
        <v>31753</v>
      </c>
      <c r="B1013" s="514"/>
      <c r="C1013" s="514"/>
      <c r="D1013" s="514"/>
      <c r="E1013" s="514"/>
    </row>
    <row r="1014" spans="1:5" s="343" customFormat="1" ht="22.5">
      <c r="A1014" s="511" t="s">
        <v>25362</v>
      </c>
      <c r="B1014" s="511"/>
      <c r="C1014" s="511"/>
      <c r="D1014" s="511"/>
      <c r="E1014" s="511"/>
    </row>
    <row r="1015" spans="1:5" s="343" customFormat="1" ht="22.5">
      <c r="A1015" s="507" t="s">
        <v>27147</v>
      </c>
      <c r="B1015" s="512" t="s">
        <v>27148</v>
      </c>
      <c r="C1015" s="512" t="s">
        <v>25361</v>
      </c>
      <c r="D1015" s="508">
        <v>182.65</v>
      </c>
      <c r="E1015" s="508">
        <v>182.65</v>
      </c>
    </row>
    <row r="1016" spans="1:5" s="343" customFormat="1" ht="22.5">
      <c r="A1016" s="507" t="s">
        <v>27149</v>
      </c>
      <c r="B1016" s="512" t="s">
        <v>27150</v>
      </c>
      <c r="C1016" s="512" t="s">
        <v>25361</v>
      </c>
      <c r="D1016" s="508">
        <v>22.71</v>
      </c>
      <c r="E1016" s="508">
        <v>22.71</v>
      </c>
    </row>
    <row r="1017" spans="1:5" s="343" customFormat="1" ht="22.5">
      <c r="A1017" s="507" t="s">
        <v>27151</v>
      </c>
      <c r="B1017" s="512" t="s">
        <v>27152</v>
      </c>
      <c r="C1017" s="512" t="s">
        <v>25361</v>
      </c>
      <c r="D1017" s="508">
        <v>25</v>
      </c>
      <c r="E1017" s="508">
        <v>25</v>
      </c>
    </row>
    <row r="1018" spans="1:5" s="343" customFormat="1" ht="22.5">
      <c r="A1018" s="507" t="s">
        <v>27153</v>
      </c>
      <c r="B1018" s="512" t="s">
        <v>27154</v>
      </c>
      <c r="C1018" s="512" t="s">
        <v>25361</v>
      </c>
      <c r="D1018" s="508">
        <v>30.41</v>
      </c>
      <c r="E1018" s="508">
        <v>30.41</v>
      </c>
    </row>
    <row r="1019" spans="1:5" s="343" customFormat="1" ht="22.5">
      <c r="A1019" s="507" t="s">
        <v>27155</v>
      </c>
      <c r="B1019" s="512" t="s">
        <v>27156</v>
      </c>
      <c r="C1019" s="512" t="s">
        <v>25361</v>
      </c>
      <c r="D1019" s="508">
        <v>34.409999999999997</v>
      </c>
      <c r="E1019" s="508">
        <v>34.409999999999997</v>
      </c>
    </row>
    <row r="1020" spans="1:5" s="343" customFormat="1">
      <c r="A1020" s="507" t="s">
        <v>27157</v>
      </c>
      <c r="B1020" s="512" t="s">
        <v>27158</v>
      </c>
      <c r="C1020" s="512" t="s">
        <v>25314</v>
      </c>
      <c r="D1020" s="508">
        <v>683.74</v>
      </c>
      <c r="E1020" s="508">
        <v>683.74</v>
      </c>
    </row>
    <row r="1021" spans="1:5" s="343" customFormat="1" ht="33.75">
      <c r="A1021" s="509" t="s">
        <v>27159</v>
      </c>
      <c r="B1021" s="513" t="s">
        <v>27160</v>
      </c>
      <c r="C1021" s="515" t="s">
        <v>25281</v>
      </c>
      <c r="D1021" s="510">
        <v>46616.28</v>
      </c>
      <c r="E1021" s="510">
        <v>46616.28</v>
      </c>
    </row>
    <row r="1022" spans="1:5" s="343" customFormat="1" ht="33.75">
      <c r="A1022" s="507" t="s">
        <v>27161</v>
      </c>
      <c r="B1022" s="512" t="s">
        <v>31777</v>
      </c>
      <c r="C1022" s="512" t="s">
        <v>25281</v>
      </c>
      <c r="D1022" s="508">
        <v>114740.67</v>
      </c>
      <c r="E1022" s="508">
        <v>114740.67</v>
      </c>
    </row>
    <row r="1023" spans="1:5" s="343" customFormat="1">
      <c r="A1023" s="507" t="s">
        <v>27162</v>
      </c>
      <c r="B1023" s="512" t="s">
        <v>27163</v>
      </c>
      <c r="C1023" s="512" t="s">
        <v>25361</v>
      </c>
      <c r="D1023" s="508">
        <v>275.67</v>
      </c>
      <c r="E1023" s="508">
        <v>275.67</v>
      </c>
    </row>
    <row r="1024" spans="1:5" s="343" customFormat="1">
      <c r="A1024" s="507" t="s">
        <v>27164</v>
      </c>
      <c r="B1024" s="512" t="s">
        <v>27058</v>
      </c>
      <c r="C1024" s="512" t="s">
        <v>25361</v>
      </c>
      <c r="D1024" s="508">
        <v>313.83</v>
      </c>
      <c r="E1024" s="508">
        <v>313.83</v>
      </c>
    </row>
    <row r="1025" spans="1:5" s="343" customFormat="1">
      <c r="A1025" s="507" t="s">
        <v>27165</v>
      </c>
      <c r="B1025" s="512" t="s">
        <v>27166</v>
      </c>
      <c r="C1025" s="512" t="s">
        <v>25361</v>
      </c>
      <c r="D1025" s="508">
        <v>420.98</v>
      </c>
      <c r="E1025" s="508">
        <v>420.98</v>
      </c>
    </row>
    <row r="1026" spans="1:5" s="343" customFormat="1">
      <c r="A1026" s="507" t="s">
        <v>27167</v>
      </c>
      <c r="B1026" s="512" t="s">
        <v>27062</v>
      </c>
      <c r="C1026" s="512" t="s">
        <v>25361</v>
      </c>
      <c r="D1026" s="508">
        <v>697.26</v>
      </c>
      <c r="E1026" s="508">
        <v>697.26</v>
      </c>
    </row>
    <row r="1027" spans="1:5" s="343" customFormat="1">
      <c r="A1027" s="507" t="s">
        <v>27168</v>
      </c>
      <c r="B1027" s="512" t="s">
        <v>27169</v>
      </c>
      <c r="C1027" s="512" t="s">
        <v>25361</v>
      </c>
      <c r="D1027" s="508">
        <v>62.33</v>
      </c>
      <c r="E1027" s="508">
        <v>62.33</v>
      </c>
    </row>
    <row r="1028" spans="1:5" s="343" customFormat="1">
      <c r="A1028" s="507" t="s">
        <v>27170</v>
      </c>
      <c r="B1028" s="512" t="s">
        <v>27171</v>
      </c>
      <c r="C1028" s="512" t="s">
        <v>25314</v>
      </c>
      <c r="D1028" s="508">
        <v>683.74</v>
      </c>
      <c r="E1028" s="508">
        <v>683.74</v>
      </c>
    </row>
    <row r="1029" spans="1:5" s="343" customFormat="1">
      <c r="A1029" s="507" t="s">
        <v>27172</v>
      </c>
      <c r="B1029" s="512" t="s">
        <v>27097</v>
      </c>
      <c r="C1029" s="512" t="s">
        <v>25281</v>
      </c>
      <c r="D1029" s="508">
        <v>518.71</v>
      </c>
      <c r="E1029" s="508">
        <v>518.71</v>
      </c>
    </row>
    <row r="1030" spans="1:5" s="343" customFormat="1">
      <c r="A1030" s="507" t="s">
        <v>27173</v>
      </c>
      <c r="B1030" s="512" t="s">
        <v>27099</v>
      </c>
      <c r="C1030" s="512" t="s">
        <v>25281</v>
      </c>
      <c r="D1030" s="508">
        <v>827.13</v>
      </c>
      <c r="E1030" s="508">
        <v>827.13</v>
      </c>
    </row>
    <row r="1031" spans="1:5" s="343" customFormat="1">
      <c r="A1031" s="507" t="s">
        <v>27174</v>
      </c>
      <c r="B1031" s="512" t="s">
        <v>27101</v>
      </c>
      <c r="C1031" s="512" t="s">
        <v>25281</v>
      </c>
      <c r="D1031" s="508">
        <v>1361.93</v>
      </c>
      <c r="E1031" s="508">
        <v>1361.93</v>
      </c>
    </row>
    <row r="1032" spans="1:5" s="343" customFormat="1">
      <c r="A1032" s="507" t="s">
        <v>27175</v>
      </c>
      <c r="B1032" s="512" t="s">
        <v>27176</v>
      </c>
      <c r="C1032" s="512" t="s">
        <v>25281</v>
      </c>
      <c r="D1032" s="508">
        <v>299.33</v>
      </c>
      <c r="E1032" s="508">
        <v>299.33</v>
      </c>
    </row>
    <row r="1033" spans="1:5" s="343" customFormat="1">
      <c r="A1033" s="507" t="s">
        <v>27177</v>
      </c>
      <c r="B1033" s="512" t="s">
        <v>27178</v>
      </c>
      <c r="C1033" s="512" t="s">
        <v>25281</v>
      </c>
      <c r="D1033" s="508">
        <v>1097.3499999999999</v>
      </c>
      <c r="E1033" s="508">
        <v>1097.3499999999999</v>
      </c>
    </row>
    <row r="1034" spans="1:5" s="343" customFormat="1">
      <c r="A1034" s="507" t="s">
        <v>27179</v>
      </c>
      <c r="B1034" s="512" t="s">
        <v>27180</v>
      </c>
      <c r="C1034" s="512" t="s">
        <v>25281</v>
      </c>
      <c r="D1034" s="508">
        <v>571.70000000000005</v>
      </c>
      <c r="E1034" s="508">
        <v>571.70000000000005</v>
      </c>
    </row>
    <row r="1035" spans="1:5" s="343" customFormat="1">
      <c r="A1035" s="507" t="s">
        <v>27181</v>
      </c>
      <c r="B1035" s="512" t="s">
        <v>27182</v>
      </c>
      <c r="C1035" s="512" t="s">
        <v>25281</v>
      </c>
      <c r="D1035" s="508">
        <v>797.93</v>
      </c>
      <c r="E1035" s="508">
        <v>797.93</v>
      </c>
    </row>
    <row r="1036" spans="1:5" s="343" customFormat="1">
      <c r="A1036" s="507" t="s">
        <v>27183</v>
      </c>
      <c r="B1036" s="512" t="s">
        <v>27184</v>
      </c>
      <c r="C1036" s="512" t="s">
        <v>25281</v>
      </c>
      <c r="D1036" s="508">
        <v>1308.72</v>
      </c>
      <c r="E1036" s="508">
        <v>1308.72</v>
      </c>
    </row>
    <row r="1037" spans="1:5" s="343" customFormat="1">
      <c r="A1037" s="507" t="s">
        <v>27185</v>
      </c>
      <c r="B1037" s="512" t="s">
        <v>27186</v>
      </c>
      <c r="C1037" s="512" t="s">
        <v>25281</v>
      </c>
      <c r="D1037" s="508">
        <v>175.08</v>
      </c>
      <c r="E1037" s="508">
        <v>175.08</v>
      </c>
    </row>
    <row r="1038" spans="1:5" s="343" customFormat="1">
      <c r="A1038" s="507" t="s">
        <v>27187</v>
      </c>
      <c r="B1038" s="512" t="s">
        <v>27188</v>
      </c>
      <c r="C1038" s="512" t="s">
        <v>25281</v>
      </c>
      <c r="D1038" s="508">
        <v>2040.68</v>
      </c>
      <c r="E1038" s="508">
        <v>2040.68</v>
      </c>
    </row>
    <row r="1039" spans="1:5" s="343" customFormat="1">
      <c r="A1039" s="507" t="s">
        <v>27189</v>
      </c>
      <c r="B1039" s="512" t="s">
        <v>27190</v>
      </c>
      <c r="C1039" s="512" t="s">
        <v>25361</v>
      </c>
      <c r="D1039" s="508">
        <v>31.06</v>
      </c>
      <c r="E1039" s="508">
        <v>31.06</v>
      </c>
    </row>
    <row r="1040" spans="1:5" s="343" customFormat="1">
      <c r="A1040" s="507" t="s">
        <v>27191</v>
      </c>
      <c r="B1040" s="512" t="s">
        <v>27192</v>
      </c>
      <c r="C1040" s="512" t="s">
        <v>25361</v>
      </c>
      <c r="D1040" s="508">
        <v>45.18</v>
      </c>
      <c r="E1040" s="508">
        <v>45.18</v>
      </c>
    </row>
    <row r="1041" spans="1:5" s="343" customFormat="1">
      <c r="A1041" s="507" t="s">
        <v>27193</v>
      </c>
      <c r="B1041" s="512" t="s">
        <v>27194</v>
      </c>
      <c r="C1041" s="512" t="s">
        <v>25281</v>
      </c>
      <c r="D1041" s="508">
        <v>94.45</v>
      </c>
      <c r="E1041" s="508">
        <v>94.45</v>
      </c>
    </row>
    <row r="1042" spans="1:5" s="343" customFormat="1">
      <c r="A1042" s="507" t="s">
        <v>27195</v>
      </c>
      <c r="B1042" s="512" t="s">
        <v>27196</v>
      </c>
      <c r="C1042" s="512" t="s">
        <v>25281</v>
      </c>
      <c r="D1042" s="508">
        <v>77.17</v>
      </c>
      <c r="E1042" s="508">
        <v>77.17</v>
      </c>
    </row>
    <row r="1043" spans="1:5" s="343" customFormat="1">
      <c r="A1043" s="507" t="s">
        <v>27197</v>
      </c>
      <c r="B1043" s="512" t="s">
        <v>27198</v>
      </c>
      <c r="C1043" s="512" t="s">
        <v>25281</v>
      </c>
      <c r="D1043" s="508">
        <v>167.47</v>
      </c>
      <c r="E1043" s="508">
        <v>167.47</v>
      </c>
    </row>
    <row r="1044" spans="1:5" s="343" customFormat="1">
      <c r="A1044" s="507" t="s">
        <v>27199</v>
      </c>
      <c r="B1044" s="512" t="s">
        <v>27200</v>
      </c>
      <c r="C1044" s="512" t="s">
        <v>25281</v>
      </c>
      <c r="D1044" s="508">
        <v>786.98</v>
      </c>
      <c r="E1044" s="508">
        <v>786.98</v>
      </c>
    </row>
    <row r="1045" spans="1:5" s="343" customFormat="1">
      <c r="A1045" s="507" t="s">
        <v>27201</v>
      </c>
      <c r="B1045" s="512" t="s">
        <v>27202</v>
      </c>
      <c r="C1045" s="512" t="s">
        <v>25281</v>
      </c>
      <c r="D1045" s="508">
        <v>939.08</v>
      </c>
      <c r="E1045" s="508">
        <v>939.08</v>
      </c>
    </row>
    <row r="1046" spans="1:5" s="343" customFormat="1">
      <c r="A1046" s="507" t="s">
        <v>27203</v>
      </c>
      <c r="B1046" s="512" t="s">
        <v>27204</v>
      </c>
      <c r="C1046" s="512" t="s">
        <v>25281</v>
      </c>
      <c r="D1046" s="508">
        <v>1587.77</v>
      </c>
      <c r="E1046" s="508">
        <v>1587.77</v>
      </c>
    </row>
    <row r="1047" spans="1:5" s="343" customFormat="1">
      <c r="A1047" s="507" t="s">
        <v>27205</v>
      </c>
      <c r="B1047" s="512" t="s">
        <v>27206</v>
      </c>
      <c r="C1047" s="512" t="s">
        <v>25281</v>
      </c>
      <c r="D1047" s="508">
        <v>756.42</v>
      </c>
      <c r="E1047" s="508">
        <v>756.42</v>
      </c>
    </row>
    <row r="1048" spans="1:5" s="343" customFormat="1">
      <c r="A1048" s="507" t="s">
        <v>27207</v>
      </c>
      <c r="B1048" s="512" t="s">
        <v>27208</v>
      </c>
      <c r="C1048" s="512" t="s">
        <v>25281</v>
      </c>
      <c r="D1048" s="508">
        <v>749.63</v>
      </c>
      <c r="E1048" s="508">
        <v>749.63</v>
      </c>
    </row>
    <row r="1049" spans="1:5" s="343" customFormat="1">
      <c r="A1049" s="507" t="s">
        <v>27209</v>
      </c>
      <c r="B1049" s="512" t="s">
        <v>27210</v>
      </c>
      <c r="C1049" s="512" t="s">
        <v>25281</v>
      </c>
      <c r="D1049" s="508">
        <v>247.19</v>
      </c>
      <c r="E1049" s="508">
        <v>247.19</v>
      </c>
    </row>
    <row r="1050" spans="1:5" s="343" customFormat="1">
      <c r="A1050" s="507" t="s">
        <v>27211</v>
      </c>
      <c r="B1050" s="512" t="s">
        <v>27212</v>
      </c>
      <c r="C1050" s="512" t="s">
        <v>25281</v>
      </c>
      <c r="D1050" s="508">
        <v>389.74</v>
      </c>
      <c r="E1050" s="508">
        <v>389.74</v>
      </c>
    </row>
    <row r="1051" spans="1:5" s="343" customFormat="1">
      <c r="A1051" s="507" t="s">
        <v>27213</v>
      </c>
      <c r="B1051" s="512" t="s">
        <v>27214</v>
      </c>
      <c r="C1051" s="512" t="s">
        <v>25281</v>
      </c>
      <c r="D1051" s="508">
        <v>258.52999999999997</v>
      </c>
      <c r="E1051" s="508">
        <v>258.52999999999997</v>
      </c>
    </row>
    <row r="1052" spans="1:5" s="343" customFormat="1">
      <c r="A1052" s="507" t="s">
        <v>27215</v>
      </c>
      <c r="B1052" s="512" t="s">
        <v>27216</v>
      </c>
      <c r="C1052" s="512" t="s">
        <v>25281</v>
      </c>
      <c r="D1052" s="508">
        <v>280.92</v>
      </c>
      <c r="E1052" s="508">
        <v>280.92</v>
      </c>
    </row>
    <row r="1053" spans="1:5" s="343" customFormat="1">
      <c r="A1053" s="507" t="s">
        <v>27217</v>
      </c>
      <c r="B1053" s="512" t="s">
        <v>27218</v>
      </c>
      <c r="C1053" s="512" t="s">
        <v>25281</v>
      </c>
      <c r="D1053" s="508">
        <v>329.1</v>
      </c>
      <c r="E1053" s="508">
        <v>329.1</v>
      </c>
    </row>
    <row r="1054" spans="1:5" s="343" customFormat="1">
      <c r="A1054" s="507" t="s">
        <v>27219</v>
      </c>
      <c r="B1054" s="512" t="s">
        <v>27220</v>
      </c>
      <c r="C1054" s="512" t="s">
        <v>25281</v>
      </c>
      <c r="D1054" s="508">
        <v>645.41</v>
      </c>
      <c r="E1054" s="508">
        <v>645.41</v>
      </c>
    </row>
    <row r="1055" spans="1:5" s="343" customFormat="1">
      <c r="A1055" s="507" t="s">
        <v>27221</v>
      </c>
      <c r="B1055" s="512" t="s">
        <v>27222</v>
      </c>
      <c r="C1055" s="512" t="s">
        <v>25281</v>
      </c>
      <c r="D1055" s="508">
        <v>3349.99</v>
      </c>
      <c r="E1055" s="508">
        <v>3349.99</v>
      </c>
    </row>
    <row r="1056" spans="1:5" s="343" customFormat="1">
      <c r="A1056" s="507" t="s">
        <v>27223</v>
      </c>
      <c r="B1056" s="512" t="s">
        <v>27224</v>
      </c>
      <c r="C1056" s="512" t="s">
        <v>25281</v>
      </c>
      <c r="D1056" s="508">
        <v>3421.59</v>
      </c>
      <c r="E1056" s="508">
        <v>3421.59</v>
      </c>
    </row>
    <row r="1057" spans="1:5" s="343" customFormat="1" ht="111">
      <c r="A1057" s="514" t="s">
        <v>31753</v>
      </c>
      <c r="B1057" s="514"/>
      <c r="C1057" s="514"/>
      <c r="D1057" s="514"/>
      <c r="E1057" s="514"/>
    </row>
    <row r="1058" spans="1:5" s="343" customFormat="1" ht="22.5">
      <c r="A1058" s="511" t="s">
        <v>25362</v>
      </c>
      <c r="B1058" s="511"/>
      <c r="C1058" s="511"/>
      <c r="D1058" s="511"/>
      <c r="E1058" s="511"/>
    </row>
    <row r="1059" spans="1:5" s="343" customFormat="1">
      <c r="A1059" s="507" t="s">
        <v>27225</v>
      </c>
      <c r="B1059" s="512" t="s">
        <v>27226</v>
      </c>
      <c r="C1059" s="512" t="s">
        <v>25281</v>
      </c>
      <c r="D1059" s="508">
        <v>2071.4499999999998</v>
      </c>
      <c r="E1059" s="508">
        <v>2071.4499999999998</v>
      </c>
    </row>
    <row r="1060" spans="1:5" s="343" customFormat="1">
      <c r="A1060" s="507" t="s">
        <v>27227</v>
      </c>
      <c r="B1060" s="512" t="s">
        <v>27228</v>
      </c>
      <c r="C1060" s="512" t="s">
        <v>25281</v>
      </c>
      <c r="D1060" s="508">
        <v>2345.11</v>
      </c>
      <c r="E1060" s="508">
        <v>2345.11</v>
      </c>
    </row>
    <row r="1061" spans="1:5" s="343" customFormat="1">
      <c r="A1061" s="507" t="s">
        <v>27229</v>
      </c>
      <c r="B1061" s="512" t="s">
        <v>27230</v>
      </c>
      <c r="C1061" s="512" t="s">
        <v>25281</v>
      </c>
      <c r="D1061" s="508">
        <v>2540.83</v>
      </c>
      <c r="E1061" s="508">
        <v>2540.83</v>
      </c>
    </row>
    <row r="1062" spans="1:5" s="343" customFormat="1">
      <c r="A1062" s="507" t="s">
        <v>27231</v>
      </c>
      <c r="B1062" s="512" t="s">
        <v>27232</v>
      </c>
      <c r="C1062" s="512" t="s">
        <v>25281</v>
      </c>
      <c r="D1062" s="508">
        <v>2877.43</v>
      </c>
      <c r="E1062" s="508">
        <v>2877.43</v>
      </c>
    </row>
    <row r="1063" spans="1:5" s="343" customFormat="1">
      <c r="A1063" s="507" t="s">
        <v>27233</v>
      </c>
      <c r="B1063" s="512" t="s">
        <v>27234</v>
      </c>
      <c r="C1063" s="512" t="s">
        <v>25281</v>
      </c>
      <c r="D1063" s="508">
        <v>3171.79</v>
      </c>
      <c r="E1063" s="508">
        <v>3171.79</v>
      </c>
    </row>
    <row r="1064" spans="1:5" s="343" customFormat="1">
      <c r="A1064" s="507" t="s">
        <v>27235</v>
      </c>
      <c r="B1064" s="512" t="s">
        <v>27236</v>
      </c>
      <c r="C1064" s="512" t="s">
        <v>25281</v>
      </c>
      <c r="D1064" s="508">
        <v>4365.72</v>
      </c>
      <c r="E1064" s="508">
        <v>4365.72</v>
      </c>
    </row>
    <row r="1065" spans="1:5" s="343" customFormat="1">
      <c r="A1065" s="507" t="s">
        <v>27237</v>
      </c>
      <c r="B1065" s="512" t="s">
        <v>27238</v>
      </c>
      <c r="C1065" s="512" t="s">
        <v>25281</v>
      </c>
      <c r="D1065" s="508">
        <v>5419.14</v>
      </c>
      <c r="E1065" s="508">
        <v>5419.14</v>
      </c>
    </row>
    <row r="1066" spans="1:5" s="343" customFormat="1">
      <c r="A1066" s="507" t="s">
        <v>27239</v>
      </c>
      <c r="B1066" s="512" t="s">
        <v>27240</v>
      </c>
      <c r="C1066" s="512" t="s">
        <v>25281</v>
      </c>
      <c r="D1066" s="508">
        <v>6499.77</v>
      </c>
      <c r="E1066" s="508">
        <v>6499.77</v>
      </c>
    </row>
    <row r="1067" spans="1:5" s="343" customFormat="1">
      <c r="A1067" s="507" t="s">
        <v>27241</v>
      </c>
      <c r="B1067" s="512" t="s">
        <v>27242</v>
      </c>
      <c r="C1067" s="512" t="s">
        <v>25281</v>
      </c>
      <c r="D1067" s="508">
        <v>7930.48</v>
      </c>
      <c r="E1067" s="508">
        <v>7930.48</v>
      </c>
    </row>
    <row r="1068" spans="1:5" s="343" customFormat="1">
      <c r="A1068" s="507" t="s">
        <v>27243</v>
      </c>
      <c r="B1068" s="512" t="s">
        <v>27244</v>
      </c>
      <c r="C1068" s="512" t="s">
        <v>25281</v>
      </c>
      <c r="D1068" s="508">
        <v>11638.71</v>
      </c>
      <c r="E1068" s="508">
        <v>11638.71</v>
      </c>
    </row>
    <row r="1069" spans="1:5" s="343" customFormat="1" ht="22.5">
      <c r="A1069" s="507" t="s">
        <v>27245</v>
      </c>
      <c r="B1069" s="512" t="s">
        <v>27246</v>
      </c>
      <c r="C1069" s="512" t="s">
        <v>25281</v>
      </c>
      <c r="D1069" s="508">
        <v>189.51</v>
      </c>
      <c r="E1069" s="508">
        <v>189.51</v>
      </c>
    </row>
    <row r="1070" spans="1:5" s="343" customFormat="1">
      <c r="A1070" s="507" t="s">
        <v>27247</v>
      </c>
      <c r="B1070" s="512" t="s">
        <v>27171</v>
      </c>
      <c r="C1070" s="512" t="s">
        <v>25314</v>
      </c>
      <c r="D1070" s="508">
        <v>683.74</v>
      </c>
      <c r="E1070" s="508">
        <v>683.74</v>
      </c>
    </row>
    <row r="1071" spans="1:5" s="343" customFormat="1">
      <c r="A1071" s="507" t="s">
        <v>27248</v>
      </c>
      <c r="B1071" s="512" t="s">
        <v>27249</v>
      </c>
      <c r="C1071" s="512" t="s">
        <v>25361</v>
      </c>
      <c r="D1071" s="508">
        <v>421.47</v>
      </c>
      <c r="E1071" s="508">
        <v>421.47</v>
      </c>
    </row>
    <row r="1072" spans="1:5" s="343" customFormat="1">
      <c r="A1072" s="507" t="s">
        <v>27250</v>
      </c>
      <c r="B1072" s="512" t="s">
        <v>27251</v>
      </c>
      <c r="C1072" s="512" t="s">
        <v>25361</v>
      </c>
      <c r="D1072" s="508">
        <v>521.75</v>
      </c>
      <c r="E1072" s="508">
        <v>521.75</v>
      </c>
    </row>
    <row r="1073" spans="1:5" s="343" customFormat="1">
      <c r="A1073" s="507" t="s">
        <v>27252</v>
      </c>
      <c r="B1073" s="512" t="s">
        <v>27253</v>
      </c>
      <c r="C1073" s="512" t="s">
        <v>25361</v>
      </c>
      <c r="D1073" s="508">
        <v>573.86</v>
      </c>
      <c r="E1073" s="508">
        <v>573.86</v>
      </c>
    </row>
    <row r="1074" spans="1:5" s="343" customFormat="1">
      <c r="A1074" s="507" t="s">
        <v>27254</v>
      </c>
      <c r="B1074" s="512" t="s">
        <v>27255</v>
      </c>
      <c r="C1074" s="512" t="s">
        <v>25361</v>
      </c>
      <c r="D1074" s="508">
        <v>59.25</v>
      </c>
      <c r="E1074" s="508">
        <v>59.25</v>
      </c>
    </row>
    <row r="1075" spans="1:5" s="343" customFormat="1">
      <c r="A1075" s="507" t="s">
        <v>27256</v>
      </c>
      <c r="B1075" s="512" t="s">
        <v>27257</v>
      </c>
      <c r="C1075" s="512" t="s">
        <v>25361</v>
      </c>
      <c r="D1075" s="508">
        <v>65.819999999999993</v>
      </c>
      <c r="E1075" s="508">
        <v>65.819999999999993</v>
      </c>
    </row>
    <row r="1076" spans="1:5" s="343" customFormat="1">
      <c r="A1076" s="507" t="s">
        <v>27258</v>
      </c>
      <c r="B1076" s="512" t="s">
        <v>27259</v>
      </c>
      <c r="C1076" s="512" t="s">
        <v>25361</v>
      </c>
      <c r="D1076" s="508">
        <v>82.96</v>
      </c>
      <c r="E1076" s="508">
        <v>82.96</v>
      </c>
    </row>
    <row r="1077" spans="1:5" s="343" customFormat="1">
      <c r="A1077" s="507" t="s">
        <v>27260</v>
      </c>
      <c r="B1077" s="512" t="s">
        <v>27261</v>
      </c>
      <c r="C1077" s="512" t="s">
        <v>25361</v>
      </c>
      <c r="D1077" s="508">
        <v>87.13</v>
      </c>
      <c r="E1077" s="508">
        <v>87.13</v>
      </c>
    </row>
    <row r="1078" spans="1:5" s="343" customFormat="1">
      <c r="A1078" s="507" t="s">
        <v>27262</v>
      </c>
      <c r="B1078" s="512" t="s">
        <v>27263</v>
      </c>
      <c r="C1078" s="512" t="s">
        <v>25361</v>
      </c>
      <c r="D1078" s="508">
        <v>170.29</v>
      </c>
      <c r="E1078" s="508">
        <v>170.29</v>
      </c>
    </row>
    <row r="1079" spans="1:5" s="343" customFormat="1">
      <c r="A1079" s="507" t="s">
        <v>27264</v>
      </c>
      <c r="B1079" s="512" t="s">
        <v>27265</v>
      </c>
      <c r="C1079" s="512" t="s">
        <v>25361</v>
      </c>
      <c r="D1079" s="508">
        <v>192.38</v>
      </c>
      <c r="E1079" s="508">
        <v>192.38</v>
      </c>
    </row>
    <row r="1080" spans="1:5" s="343" customFormat="1">
      <c r="A1080" s="507" t="s">
        <v>27266</v>
      </c>
      <c r="B1080" s="512" t="s">
        <v>27267</v>
      </c>
      <c r="C1080" s="512" t="s">
        <v>25361</v>
      </c>
      <c r="D1080" s="508">
        <v>60.42</v>
      </c>
      <c r="E1080" s="508">
        <v>60.42</v>
      </c>
    </row>
    <row r="1081" spans="1:5" s="343" customFormat="1">
      <c r="A1081" s="507" t="s">
        <v>27268</v>
      </c>
      <c r="B1081" s="512" t="s">
        <v>27269</v>
      </c>
      <c r="C1081" s="512" t="s">
        <v>25361</v>
      </c>
      <c r="D1081" s="508">
        <v>64.34</v>
      </c>
      <c r="E1081" s="508">
        <v>64.34</v>
      </c>
    </row>
    <row r="1082" spans="1:5" s="343" customFormat="1">
      <c r="A1082" s="507" t="s">
        <v>27270</v>
      </c>
      <c r="B1082" s="512" t="s">
        <v>27271</v>
      </c>
      <c r="C1082" s="512" t="s">
        <v>25361</v>
      </c>
      <c r="D1082" s="508">
        <v>83.16</v>
      </c>
      <c r="E1082" s="508">
        <v>83.16</v>
      </c>
    </row>
    <row r="1083" spans="1:5" s="343" customFormat="1">
      <c r="A1083" s="507" t="s">
        <v>27272</v>
      </c>
      <c r="B1083" s="512" t="s">
        <v>27273</v>
      </c>
      <c r="C1083" s="512" t="s">
        <v>25361</v>
      </c>
      <c r="D1083" s="508">
        <v>108.17</v>
      </c>
      <c r="E1083" s="508">
        <v>108.17</v>
      </c>
    </row>
    <row r="1084" spans="1:5" s="343" customFormat="1">
      <c r="A1084" s="507" t="s">
        <v>27274</v>
      </c>
      <c r="B1084" s="512" t="s">
        <v>27275</v>
      </c>
      <c r="C1084" s="512" t="s">
        <v>25361</v>
      </c>
      <c r="D1084" s="508">
        <v>165.24</v>
      </c>
      <c r="E1084" s="508">
        <v>165.24</v>
      </c>
    </row>
    <row r="1085" spans="1:5" s="343" customFormat="1">
      <c r="A1085" s="507" t="s">
        <v>27276</v>
      </c>
      <c r="B1085" s="512" t="s">
        <v>27277</v>
      </c>
      <c r="C1085" s="512" t="s">
        <v>25314</v>
      </c>
      <c r="D1085" s="508">
        <v>683.74</v>
      </c>
      <c r="E1085" s="508">
        <v>683.74</v>
      </c>
    </row>
    <row r="1086" spans="1:5" s="343" customFormat="1">
      <c r="A1086" s="507" t="s">
        <v>27278</v>
      </c>
      <c r="B1086" s="512" t="s">
        <v>31778</v>
      </c>
      <c r="C1086" s="512" t="s">
        <v>25281</v>
      </c>
      <c r="D1086" s="508">
        <v>86.73</v>
      </c>
      <c r="E1086" s="508">
        <v>86.73</v>
      </c>
    </row>
    <row r="1087" spans="1:5" s="343" customFormat="1">
      <c r="A1087" s="507" t="s">
        <v>27279</v>
      </c>
      <c r="B1087" s="512" t="s">
        <v>27280</v>
      </c>
      <c r="C1087" s="512" t="s">
        <v>25281</v>
      </c>
      <c r="D1087" s="508">
        <v>102.69</v>
      </c>
      <c r="E1087" s="508">
        <v>102.69</v>
      </c>
    </row>
    <row r="1088" spans="1:5" s="343" customFormat="1">
      <c r="A1088" s="507" t="s">
        <v>27281</v>
      </c>
      <c r="B1088" s="512" t="s">
        <v>27282</v>
      </c>
      <c r="C1088" s="512" t="s">
        <v>25281</v>
      </c>
      <c r="D1088" s="508">
        <v>124.69</v>
      </c>
      <c r="E1088" s="508">
        <v>124.69</v>
      </c>
    </row>
    <row r="1089" spans="1:5" s="343" customFormat="1" ht="22.5">
      <c r="A1089" s="507" t="s">
        <v>27283</v>
      </c>
      <c r="B1089" s="512" t="s">
        <v>27284</v>
      </c>
      <c r="C1089" s="512" t="s">
        <v>25281</v>
      </c>
      <c r="D1089" s="508">
        <v>68.39</v>
      </c>
      <c r="E1089" s="508">
        <v>68.39</v>
      </c>
    </row>
    <row r="1090" spans="1:5" s="343" customFormat="1" ht="22.5">
      <c r="A1090" s="507" t="s">
        <v>27285</v>
      </c>
      <c r="B1090" s="512" t="s">
        <v>27286</v>
      </c>
      <c r="C1090" s="512" t="s">
        <v>25281</v>
      </c>
      <c r="D1090" s="508">
        <v>91.26</v>
      </c>
      <c r="E1090" s="508">
        <v>91.26</v>
      </c>
    </row>
    <row r="1091" spans="1:5" s="343" customFormat="1">
      <c r="A1091" s="507" t="s">
        <v>27287</v>
      </c>
      <c r="B1091" s="512" t="s">
        <v>27288</v>
      </c>
      <c r="C1091" s="512" t="s">
        <v>25281</v>
      </c>
      <c r="D1091" s="508">
        <v>70.66</v>
      </c>
      <c r="E1091" s="508">
        <v>70.66</v>
      </c>
    </row>
    <row r="1092" spans="1:5" s="343" customFormat="1">
      <c r="A1092" s="507" t="s">
        <v>27289</v>
      </c>
      <c r="B1092" s="512" t="s">
        <v>27290</v>
      </c>
      <c r="C1092" s="512" t="s">
        <v>25281</v>
      </c>
      <c r="D1092" s="508">
        <v>132.91999999999999</v>
      </c>
      <c r="E1092" s="508">
        <v>132.91999999999999</v>
      </c>
    </row>
    <row r="1093" spans="1:5" s="343" customFormat="1">
      <c r="A1093" s="507" t="s">
        <v>27291</v>
      </c>
      <c r="B1093" s="512" t="s">
        <v>27292</v>
      </c>
      <c r="C1093" s="512" t="s">
        <v>25281</v>
      </c>
      <c r="D1093" s="508">
        <v>108.39</v>
      </c>
      <c r="E1093" s="508">
        <v>108.39</v>
      </c>
    </row>
    <row r="1094" spans="1:5" s="343" customFormat="1">
      <c r="A1094" s="507" t="s">
        <v>27293</v>
      </c>
      <c r="B1094" s="512" t="s">
        <v>27294</v>
      </c>
      <c r="C1094" s="512" t="s">
        <v>25281</v>
      </c>
      <c r="D1094" s="508">
        <v>760.24</v>
      </c>
      <c r="E1094" s="508">
        <v>760.24</v>
      </c>
    </row>
    <row r="1095" spans="1:5" s="343" customFormat="1">
      <c r="A1095" s="507" t="s">
        <v>27295</v>
      </c>
      <c r="B1095" s="512" t="s">
        <v>27296</v>
      </c>
      <c r="C1095" s="512" t="s">
        <v>25281</v>
      </c>
      <c r="D1095" s="508">
        <v>106.38</v>
      </c>
      <c r="E1095" s="508">
        <v>106.38</v>
      </c>
    </row>
    <row r="1096" spans="1:5" s="343" customFormat="1">
      <c r="A1096" s="507" t="s">
        <v>27297</v>
      </c>
      <c r="B1096" s="512" t="s">
        <v>27298</v>
      </c>
      <c r="C1096" s="512" t="s">
        <v>25281</v>
      </c>
      <c r="D1096" s="508">
        <v>277.42</v>
      </c>
      <c r="E1096" s="508">
        <v>277.42</v>
      </c>
    </row>
    <row r="1097" spans="1:5" s="343" customFormat="1">
      <c r="A1097" s="507" t="s">
        <v>27299</v>
      </c>
      <c r="B1097" s="512" t="s">
        <v>27300</v>
      </c>
      <c r="C1097" s="512" t="s">
        <v>25281</v>
      </c>
      <c r="D1097" s="508">
        <v>19.5</v>
      </c>
      <c r="E1097" s="508">
        <v>19.5</v>
      </c>
    </row>
    <row r="1098" spans="1:5" s="343" customFormat="1">
      <c r="A1098" s="507" t="s">
        <v>27301</v>
      </c>
      <c r="B1098" s="512" t="s">
        <v>27302</v>
      </c>
      <c r="C1098" s="512" t="s">
        <v>25281</v>
      </c>
      <c r="D1098" s="508">
        <v>32.880000000000003</v>
      </c>
      <c r="E1098" s="508">
        <v>32.880000000000003</v>
      </c>
    </row>
    <row r="1099" spans="1:5" s="343" customFormat="1">
      <c r="A1099" s="507" t="s">
        <v>27303</v>
      </c>
      <c r="B1099" s="512" t="s">
        <v>27304</v>
      </c>
      <c r="C1099" s="512" t="s">
        <v>25281</v>
      </c>
      <c r="D1099" s="508">
        <v>38.83</v>
      </c>
      <c r="E1099" s="508">
        <v>38.83</v>
      </c>
    </row>
    <row r="1100" spans="1:5" s="343" customFormat="1">
      <c r="A1100" s="507" t="s">
        <v>27305</v>
      </c>
      <c r="B1100" s="512" t="s">
        <v>27277</v>
      </c>
      <c r="C1100" s="512" t="s">
        <v>25314</v>
      </c>
      <c r="D1100" s="508">
        <v>683.74</v>
      </c>
      <c r="E1100" s="508">
        <v>683.74</v>
      </c>
    </row>
    <row r="1101" spans="1:5" s="343" customFormat="1">
      <c r="A1101" s="507" t="s">
        <v>27306</v>
      </c>
      <c r="B1101" s="512" t="s">
        <v>27307</v>
      </c>
      <c r="C1101" s="512" t="s">
        <v>25361</v>
      </c>
      <c r="D1101" s="508">
        <v>286.16000000000003</v>
      </c>
      <c r="E1101" s="508">
        <v>286.16000000000003</v>
      </c>
    </row>
    <row r="1102" spans="1:5" s="343" customFormat="1">
      <c r="A1102" s="507" t="s">
        <v>27308</v>
      </c>
      <c r="B1102" s="512" t="s">
        <v>27309</v>
      </c>
      <c r="C1102" s="512" t="s">
        <v>25361</v>
      </c>
      <c r="D1102" s="508">
        <v>359.06</v>
      </c>
      <c r="E1102" s="508">
        <v>359.06</v>
      </c>
    </row>
    <row r="1103" spans="1:5" s="343" customFormat="1">
      <c r="A1103" s="507" t="s">
        <v>27310</v>
      </c>
      <c r="B1103" s="512" t="s">
        <v>27311</v>
      </c>
      <c r="C1103" s="512" t="s">
        <v>25361</v>
      </c>
      <c r="D1103" s="508">
        <v>418.79</v>
      </c>
      <c r="E1103" s="508">
        <v>418.79</v>
      </c>
    </row>
    <row r="1104" spans="1:5" s="343" customFormat="1">
      <c r="A1104" s="507" t="s">
        <v>27312</v>
      </c>
      <c r="B1104" s="512" t="s">
        <v>27313</v>
      </c>
      <c r="C1104" s="512" t="s">
        <v>25361</v>
      </c>
      <c r="D1104" s="508">
        <v>589.49</v>
      </c>
      <c r="E1104" s="508">
        <v>589.49</v>
      </c>
    </row>
    <row r="1105" spans="1:5" s="343" customFormat="1" ht="111">
      <c r="A1105" s="514" t="s">
        <v>31753</v>
      </c>
      <c r="B1105" s="514"/>
      <c r="C1105" s="514"/>
      <c r="D1105" s="514"/>
      <c r="E1105" s="514"/>
    </row>
    <row r="1106" spans="1:5" s="343" customFormat="1" ht="22.5">
      <c r="A1106" s="511" t="s">
        <v>25362</v>
      </c>
      <c r="B1106" s="511"/>
      <c r="C1106" s="511"/>
      <c r="D1106" s="511"/>
      <c r="E1106" s="511"/>
    </row>
    <row r="1107" spans="1:5" s="343" customFormat="1" ht="22.5">
      <c r="A1107" s="507" t="s">
        <v>27314</v>
      </c>
      <c r="B1107" s="512" t="s">
        <v>27315</v>
      </c>
      <c r="C1107" s="512" t="s">
        <v>25281</v>
      </c>
      <c r="D1107" s="508">
        <v>1081.57</v>
      </c>
      <c r="E1107" s="508">
        <v>1081.57</v>
      </c>
    </row>
    <row r="1108" spans="1:5" s="343" customFormat="1" ht="22.5">
      <c r="A1108" s="507" t="s">
        <v>27316</v>
      </c>
      <c r="B1108" s="512" t="s">
        <v>27317</v>
      </c>
      <c r="C1108" s="512" t="s">
        <v>25281</v>
      </c>
      <c r="D1108" s="508">
        <v>1624.56</v>
      </c>
      <c r="E1108" s="508">
        <v>1624.56</v>
      </c>
    </row>
    <row r="1109" spans="1:5" s="343" customFormat="1">
      <c r="A1109" s="507" t="s">
        <v>27318</v>
      </c>
      <c r="B1109" s="512" t="s">
        <v>25391</v>
      </c>
      <c r="C1109" s="512" t="s">
        <v>25361</v>
      </c>
      <c r="D1109" s="508">
        <v>177.94</v>
      </c>
      <c r="E1109" s="508">
        <v>177.94</v>
      </c>
    </row>
    <row r="1110" spans="1:5" s="343" customFormat="1">
      <c r="A1110" s="507" t="s">
        <v>27319</v>
      </c>
      <c r="B1110" s="512" t="s">
        <v>25393</v>
      </c>
      <c r="C1110" s="512" t="s">
        <v>25361</v>
      </c>
      <c r="D1110" s="508">
        <v>208.45</v>
      </c>
      <c r="E1110" s="508">
        <v>208.45</v>
      </c>
    </row>
    <row r="1111" spans="1:5" s="343" customFormat="1">
      <c r="A1111" s="507" t="s">
        <v>27320</v>
      </c>
      <c r="B1111" s="512" t="s">
        <v>25395</v>
      </c>
      <c r="C1111" s="512" t="s">
        <v>25361</v>
      </c>
      <c r="D1111" s="508">
        <v>254.06</v>
      </c>
      <c r="E1111" s="508">
        <v>254.06</v>
      </c>
    </row>
    <row r="1112" spans="1:5" s="343" customFormat="1">
      <c r="A1112" s="507" t="s">
        <v>27321</v>
      </c>
      <c r="B1112" s="512" t="s">
        <v>25397</v>
      </c>
      <c r="C1112" s="512" t="s">
        <v>25361</v>
      </c>
      <c r="D1112" s="508">
        <v>310.7</v>
      </c>
      <c r="E1112" s="508">
        <v>310.7</v>
      </c>
    </row>
    <row r="1113" spans="1:5" s="343" customFormat="1">
      <c r="A1113" s="507" t="s">
        <v>27322</v>
      </c>
      <c r="B1113" s="512" t="s">
        <v>27323</v>
      </c>
      <c r="C1113" s="512" t="s">
        <v>25361</v>
      </c>
      <c r="D1113" s="508">
        <v>60.42</v>
      </c>
      <c r="E1113" s="508">
        <v>60.42</v>
      </c>
    </row>
    <row r="1114" spans="1:5" s="343" customFormat="1">
      <c r="A1114" s="507" t="s">
        <v>27324</v>
      </c>
      <c r="B1114" s="512" t="s">
        <v>27325</v>
      </c>
      <c r="C1114" s="512" t="s">
        <v>25361</v>
      </c>
      <c r="D1114" s="508">
        <v>64.34</v>
      </c>
      <c r="E1114" s="508">
        <v>64.34</v>
      </c>
    </row>
    <row r="1115" spans="1:5" s="343" customFormat="1">
      <c r="A1115" s="507" t="s">
        <v>27326</v>
      </c>
      <c r="B1115" s="512" t="s">
        <v>27327</v>
      </c>
      <c r="C1115" s="512" t="s">
        <v>25361</v>
      </c>
      <c r="D1115" s="508">
        <v>83.16</v>
      </c>
      <c r="E1115" s="508">
        <v>83.16</v>
      </c>
    </row>
    <row r="1116" spans="1:5" s="343" customFormat="1">
      <c r="A1116" s="507" t="s">
        <v>27328</v>
      </c>
      <c r="B1116" s="512" t="s">
        <v>27329</v>
      </c>
      <c r="C1116" s="512" t="s">
        <v>25361</v>
      </c>
      <c r="D1116" s="508">
        <v>108.17</v>
      </c>
      <c r="E1116" s="508">
        <v>108.17</v>
      </c>
    </row>
    <row r="1117" spans="1:5" s="343" customFormat="1">
      <c r="A1117" s="507" t="s">
        <v>27330</v>
      </c>
      <c r="B1117" s="512" t="s">
        <v>27331</v>
      </c>
      <c r="C1117" s="512" t="s">
        <v>25361</v>
      </c>
      <c r="D1117" s="508">
        <v>165.24</v>
      </c>
      <c r="E1117" s="508">
        <v>165.24</v>
      </c>
    </row>
    <row r="1118" spans="1:5" s="343" customFormat="1">
      <c r="A1118" s="507" t="s">
        <v>27332</v>
      </c>
      <c r="B1118" s="512" t="s">
        <v>27333</v>
      </c>
      <c r="C1118" s="512" t="s">
        <v>25314</v>
      </c>
      <c r="D1118" s="508">
        <v>683.74</v>
      </c>
      <c r="E1118" s="508">
        <v>683.74</v>
      </c>
    </row>
    <row r="1119" spans="1:5" s="343" customFormat="1">
      <c r="A1119" s="507" t="s">
        <v>27334</v>
      </c>
      <c r="B1119" s="512" t="s">
        <v>27335</v>
      </c>
      <c r="C1119" s="512" t="s">
        <v>25361</v>
      </c>
      <c r="D1119" s="508">
        <v>89.57</v>
      </c>
      <c r="E1119" s="508">
        <v>89.57</v>
      </c>
    </row>
    <row r="1120" spans="1:5" s="343" customFormat="1">
      <c r="A1120" s="507" t="s">
        <v>27336</v>
      </c>
      <c r="B1120" s="512" t="s">
        <v>27337</v>
      </c>
      <c r="C1120" s="512" t="s">
        <v>25361</v>
      </c>
      <c r="D1120" s="508">
        <v>81.2</v>
      </c>
      <c r="E1120" s="508">
        <v>81.2</v>
      </c>
    </row>
    <row r="1121" spans="1:5" s="343" customFormat="1">
      <c r="A1121" s="507" t="s">
        <v>27338</v>
      </c>
      <c r="B1121" s="512" t="s">
        <v>27339</v>
      </c>
      <c r="C1121" s="512" t="s">
        <v>25361</v>
      </c>
      <c r="D1121" s="508">
        <v>104.92</v>
      </c>
      <c r="E1121" s="508">
        <v>104.92</v>
      </c>
    </row>
    <row r="1122" spans="1:5" s="343" customFormat="1">
      <c r="A1122" s="507" t="s">
        <v>27340</v>
      </c>
      <c r="B1122" s="512" t="s">
        <v>27341</v>
      </c>
      <c r="C1122" s="512" t="s">
        <v>25361</v>
      </c>
      <c r="D1122" s="508">
        <v>88.5</v>
      </c>
      <c r="E1122" s="508">
        <v>88.5</v>
      </c>
    </row>
    <row r="1123" spans="1:5" s="343" customFormat="1">
      <c r="A1123" s="507" t="s">
        <v>27342</v>
      </c>
      <c r="B1123" s="512" t="s">
        <v>27343</v>
      </c>
      <c r="C1123" s="512" t="s">
        <v>25281</v>
      </c>
      <c r="D1123" s="508">
        <v>93.6</v>
      </c>
      <c r="E1123" s="508">
        <v>93.6</v>
      </c>
    </row>
    <row r="1124" spans="1:5" s="343" customFormat="1">
      <c r="A1124" s="507" t="s">
        <v>27344</v>
      </c>
      <c r="B1124" s="512" t="s">
        <v>27345</v>
      </c>
      <c r="C1124" s="512" t="s">
        <v>25281</v>
      </c>
      <c r="D1124" s="508">
        <v>99.42</v>
      </c>
      <c r="E1124" s="508">
        <v>99.42</v>
      </c>
    </row>
    <row r="1125" spans="1:5" s="343" customFormat="1">
      <c r="A1125" s="507" t="s">
        <v>27346</v>
      </c>
      <c r="B1125" s="512" t="s">
        <v>27347</v>
      </c>
      <c r="C1125" s="512" t="s">
        <v>25361</v>
      </c>
      <c r="D1125" s="508">
        <v>133.27000000000001</v>
      </c>
      <c r="E1125" s="508">
        <v>133.27000000000001</v>
      </c>
    </row>
    <row r="1126" spans="1:5" s="343" customFormat="1">
      <c r="A1126" s="507" t="s">
        <v>27348</v>
      </c>
      <c r="B1126" s="512" t="s">
        <v>27349</v>
      </c>
      <c r="C1126" s="512" t="s">
        <v>25361</v>
      </c>
      <c r="D1126" s="508">
        <v>183.6</v>
      </c>
      <c r="E1126" s="508">
        <v>183.6</v>
      </c>
    </row>
    <row r="1127" spans="1:5" s="343" customFormat="1">
      <c r="A1127" s="507" t="s">
        <v>27350</v>
      </c>
      <c r="B1127" s="512" t="s">
        <v>27351</v>
      </c>
      <c r="C1127" s="512" t="s">
        <v>25361</v>
      </c>
      <c r="D1127" s="508">
        <v>282.93</v>
      </c>
      <c r="E1127" s="508">
        <v>282.93</v>
      </c>
    </row>
    <row r="1128" spans="1:5" s="343" customFormat="1" ht="22.5">
      <c r="A1128" s="507" t="s">
        <v>27352</v>
      </c>
      <c r="B1128" s="512" t="s">
        <v>27353</v>
      </c>
      <c r="C1128" s="512" t="s">
        <v>25278</v>
      </c>
      <c r="D1128" s="508">
        <v>261.64</v>
      </c>
      <c r="E1128" s="508">
        <v>261.64</v>
      </c>
    </row>
    <row r="1129" spans="1:5" s="343" customFormat="1">
      <c r="A1129" s="507" t="s">
        <v>27354</v>
      </c>
      <c r="B1129" s="512" t="s">
        <v>27355</v>
      </c>
      <c r="C1129" s="512" t="s">
        <v>25361</v>
      </c>
      <c r="D1129" s="508">
        <v>119.92</v>
      </c>
      <c r="E1129" s="508">
        <v>119.92</v>
      </c>
    </row>
    <row r="1130" spans="1:5" s="343" customFormat="1">
      <c r="A1130" s="507" t="s">
        <v>27356</v>
      </c>
      <c r="B1130" s="512" t="s">
        <v>27357</v>
      </c>
      <c r="C1130" s="512" t="s">
        <v>25361</v>
      </c>
      <c r="D1130" s="508">
        <v>165.16</v>
      </c>
      <c r="E1130" s="508">
        <v>165.16</v>
      </c>
    </row>
    <row r="1131" spans="1:5" s="343" customFormat="1">
      <c r="A1131" s="507" t="s">
        <v>27358</v>
      </c>
      <c r="B1131" s="512" t="s">
        <v>27359</v>
      </c>
      <c r="C1131" s="512" t="s">
        <v>25361</v>
      </c>
      <c r="D1131" s="508">
        <v>261.64</v>
      </c>
      <c r="E1131" s="508">
        <v>261.64</v>
      </c>
    </row>
    <row r="1132" spans="1:5" s="343" customFormat="1" ht="22.5">
      <c r="A1132" s="507" t="s">
        <v>27360</v>
      </c>
      <c r="B1132" s="512" t="s">
        <v>27361</v>
      </c>
      <c r="C1132" s="512" t="s">
        <v>25278</v>
      </c>
      <c r="D1132" s="508">
        <v>282.93</v>
      </c>
      <c r="E1132" s="508">
        <v>282.93</v>
      </c>
    </row>
    <row r="1133" spans="1:5" s="343" customFormat="1">
      <c r="A1133" s="507" t="s">
        <v>27362</v>
      </c>
      <c r="B1133" s="512" t="s">
        <v>27363</v>
      </c>
      <c r="C1133" s="512" t="s">
        <v>25361</v>
      </c>
      <c r="D1133" s="508">
        <v>57.33</v>
      </c>
      <c r="E1133" s="508">
        <v>57.33</v>
      </c>
    </row>
    <row r="1134" spans="1:5" s="343" customFormat="1">
      <c r="A1134" s="507" t="s">
        <v>27364</v>
      </c>
      <c r="B1134" s="512" t="s">
        <v>27365</v>
      </c>
      <c r="C1134" s="512" t="s">
        <v>25361</v>
      </c>
      <c r="D1134" s="508">
        <v>74.790000000000006</v>
      </c>
      <c r="E1134" s="508">
        <v>74.790000000000006</v>
      </c>
    </row>
    <row r="1135" spans="1:5" s="343" customFormat="1">
      <c r="A1135" s="507" t="s">
        <v>27366</v>
      </c>
      <c r="B1135" s="512" t="s">
        <v>27367</v>
      </c>
      <c r="C1135" s="512" t="s">
        <v>25361</v>
      </c>
      <c r="D1135" s="508">
        <v>89.29</v>
      </c>
      <c r="E1135" s="508">
        <v>89.29</v>
      </c>
    </row>
    <row r="1136" spans="1:5" s="343" customFormat="1">
      <c r="A1136" s="507" t="s">
        <v>27368</v>
      </c>
      <c r="B1136" s="512" t="s">
        <v>27369</v>
      </c>
      <c r="C1136" s="512" t="s">
        <v>25361</v>
      </c>
      <c r="D1136" s="508">
        <v>124.04</v>
      </c>
      <c r="E1136" s="508">
        <v>124.04</v>
      </c>
    </row>
    <row r="1137" spans="1:5" s="343" customFormat="1">
      <c r="A1137" s="507" t="s">
        <v>27370</v>
      </c>
      <c r="B1137" s="512" t="s">
        <v>27371</v>
      </c>
      <c r="C1137" s="512" t="s">
        <v>25361</v>
      </c>
      <c r="D1137" s="508">
        <v>228.83</v>
      </c>
      <c r="E1137" s="508">
        <v>228.83</v>
      </c>
    </row>
    <row r="1138" spans="1:5" s="343" customFormat="1">
      <c r="A1138" s="507" t="s">
        <v>27372</v>
      </c>
      <c r="B1138" s="512" t="s">
        <v>27373</v>
      </c>
      <c r="C1138" s="512" t="s">
        <v>25361</v>
      </c>
      <c r="D1138" s="508">
        <v>53.31</v>
      </c>
      <c r="E1138" s="508">
        <v>53.31</v>
      </c>
    </row>
    <row r="1139" spans="1:5" s="343" customFormat="1">
      <c r="A1139" s="507" t="s">
        <v>27374</v>
      </c>
      <c r="B1139" s="512" t="s">
        <v>27375</v>
      </c>
      <c r="C1139" s="512" t="s">
        <v>25361</v>
      </c>
      <c r="D1139" s="508">
        <v>65.260000000000005</v>
      </c>
      <c r="E1139" s="508">
        <v>65.260000000000005</v>
      </c>
    </row>
    <row r="1140" spans="1:5" s="343" customFormat="1">
      <c r="A1140" s="507" t="s">
        <v>27376</v>
      </c>
      <c r="B1140" s="512" t="s">
        <v>27377</v>
      </c>
      <c r="C1140" s="512" t="s">
        <v>25361</v>
      </c>
      <c r="D1140" s="508">
        <v>76.75</v>
      </c>
      <c r="E1140" s="508">
        <v>76.75</v>
      </c>
    </row>
    <row r="1141" spans="1:5" s="343" customFormat="1">
      <c r="A1141" s="507" t="s">
        <v>27378</v>
      </c>
      <c r="B1141" s="512" t="s">
        <v>27379</v>
      </c>
      <c r="C1141" s="512" t="s">
        <v>25361</v>
      </c>
      <c r="D1141" s="508">
        <v>106.29</v>
      </c>
      <c r="E1141" s="508">
        <v>106.29</v>
      </c>
    </row>
    <row r="1142" spans="1:5" s="343" customFormat="1">
      <c r="A1142" s="507" t="s">
        <v>27380</v>
      </c>
      <c r="B1142" s="512" t="s">
        <v>27381</v>
      </c>
      <c r="C1142" s="512" t="s">
        <v>25361</v>
      </c>
      <c r="D1142" s="508">
        <v>189.94</v>
      </c>
      <c r="E1142" s="508">
        <v>189.94</v>
      </c>
    </row>
    <row r="1143" spans="1:5" s="343" customFormat="1">
      <c r="A1143" s="507" t="s">
        <v>27382</v>
      </c>
      <c r="B1143" s="512" t="s">
        <v>27383</v>
      </c>
      <c r="C1143" s="512" t="s">
        <v>25281</v>
      </c>
      <c r="D1143" s="508">
        <v>16.010000000000002</v>
      </c>
      <c r="E1143" s="508">
        <v>16.010000000000002</v>
      </c>
    </row>
    <row r="1144" spans="1:5" s="343" customFormat="1">
      <c r="A1144" s="507" t="s">
        <v>27384</v>
      </c>
      <c r="B1144" s="512" t="s">
        <v>27385</v>
      </c>
      <c r="C1144" s="512" t="s">
        <v>25281</v>
      </c>
      <c r="D1144" s="508">
        <v>20.59</v>
      </c>
      <c r="E1144" s="508">
        <v>20.59</v>
      </c>
    </row>
    <row r="1145" spans="1:5" s="343" customFormat="1">
      <c r="A1145" s="507" t="s">
        <v>27386</v>
      </c>
      <c r="B1145" s="512" t="s">
        <v>27387</v>
      </c>
      <c r="C1145" s="512" t="s">
        <v>25281</v>
      </c>
      <c r="D1145" s="508">
        <v>43.48</v>
      </c>
      <c r="E1145" s="508">
        <v>43.48</v>
      </c>
    </row>
    <row r="1146" spans="1:5" s="343" customFormat="1" ht="22.5">
      <c r="A1146" s="507" t="s">
        <v>27388</v>
      </c>
      <c r="B1146" s="513" t="s">
        <v>31779</v>
      </c>
      <c r="C1146" s="512" t="s">
        <v>25278</v>
      </c>
      <c r="D1146" s="508">
        <v>189.94</v>
      </c>
      <c r="E1146" s="508">
        <v>189.94</v>
      </c>
    </row>
    <row r="1147" spans="1:5" s="343" customFormat="1" ht="22.5">
      <c r="A1147" s="507" t="s">
        <v>27389</v>
      </c>
      <c r="B1147" s="513" t="s">
        <v>31780</v>
      </c>
      <c r="C1147" s="512" t="s">
        <v>25278</v>
      </c>
      <c r="D1147" s="508">
        <v>228.83</v>
      </c>
      <c r="E1147" s="508">
        <v>228.83</v>
      </c>
    </row>
    <row r="1148" spans="1:5" s="343" customFormat="1">
      <c r="A1148" s="507" t="s">
        <v>27390</v>
      </c>
      <c r="B1148" s="512" t="s">
        <v>27391</v>
      </c>
      <c r="C1148" s="512" t="s">
        <v>25281</v>
      </c>
      <c r="D1148" s="508">
        <v>277.42</v>
      </c>
      <c r="E1148" s="508">
        <v>277.42</v>
      </c>
    </row>
    <row r="1149" spans="1:5" s="343" customFormat="1">
      <c r="A1149" s="507" t="s">
        <v>27392</v>
      </c>
      <c r="B1149" s="512" t="s">
        <v>27333</v>
      </c>
      <c r="C1149" s="512" t="s">
        <v>25314</v>
      </c>
      <c r="D1149" s="508">
        <v>683.74</v>
      </c>
      <c r="E1149" s="508">
        <v>683.74</v>
      </c>
    </row>
    <row r="1150" spans="1:5" s="343" customFormat="1">
      <c r="A1150" s="507" t="s">
        <v>27393</v>
      </c>
      <c r="B1150" s="512" t="s">
        <v>27067</v>
      </c>
      <c r="C1150" s="512" t="s">
        <v>25361</v>
      </c>
      <c r="D1150" s="508">
        <v>30.46</v>
      </c>
      <c r="E1150" s="508">
        <v>30.46</v>
      </c>
    </row>
    <row r="1151" spans="1:5" s="343" customFormat="1">
      <c r="A1151" s="507" t="s">
        <v>27394</v>
      </c>
      <c r="B1151" s="512" t="s">
        <v>27069</v>
      </c>
      <c r="C1151" s="512" t="s">
        <v>25361</v>
      </c>
      <c r="D1151" s="508">
        <v>42.54</v>
      </c>
      <c r="E1151" s="508">
        <v>42.54</v>
      </c>
    </row>
    <row r="1152" spans="1:5" s="343" customFormat="1" ht="111">
      <c r="A1152" s="514" t="s">
        <v>31753</v>
      </c>
      <c r="B1152" s="514"/>
      <c r="C1152" s="514"/>
      <c r="D1152" s="514"/>
      <c r="E1152" s="514"/>
    </row>
    <row r="1153" spans="1:5" s="343" customFormat="1" ht="22.5">
      <c r="A1153" s="511" t="s">
        <v>25362</v>
      </c>
      <c r="B1153" s="511"/>
      <c r="C1153" s="511"/>
      <c r="D1153" s="511"/>
      <c r="E1153" s="511"/>
    </row>
    <row r="1154" spans="1:5" s="343" customFormat="1">
      <c r="A1154" s="507" t="s">
        <v>27395</v>
      </c>
      <c r="B1154" s="512" t="s">
        <v>27071</v>
      </c>
      <c r="C1154" s="512" t="s">
        <v>25361</v>
      </c>
      <c r="D1154" s="508">
        <v>55.91</v>
      </c>
      <c r="E1154" s="508">
        <v>55.91</v>
      </c>
    </row>
    <row r="1155" spans="1:5" s="343" customFormat="1">
      <c r="A1155" s="507" t="s">
        <v>27396</v>
      </c>
      <c r="B1155" s="512" t="s">
        <v>27073</v>
      </c>
      <c r="C1155" s="512" t="s">
        <v>25361</v>
      </c>
      <c r="D1155" s="508">
        <v>60.07</v>
      </c>
      <c r="E1155" s="508">
        <v>60.07</v>
      </c>
    </row>
    <row r="1156" spans="1:5" s="343" customFormat="1">
      <c r="A1156" s="507" t="s">
        <v>27397</v>
      </c>
      <c r="B1156" s="512" t="s">
        <v>27075</v>
      </c>
      <c r="C1156" s="512" t="s">
        <v>25361</v>
      </c>
      <c r="D1156" s="508">
        <v>90.36</v>
      </c>
      <c r="E1156" s="508">
        <v>90.36</v>
      </c>
    </row>
    <row r="1157" spans="1:5" s="343" customFormat="1">
      <c r="A1157" s="507" t="s">
        <v>27398</v>
      </c>
      <c r="B1157" s="512" t="s">
        <v>27077</v>
      </c>
      <c r="C1157" s="512" t="s">
        <v>25361</v>
      </c>
      <c r="D1157" s="508">
        <v>122.14</v>
      </c>
      <c r="E1157" s="508">
        <v>122.14</v>
      </c>
    </row>
    <row r="1158" spans="1:5" s="343" customFormat="1">
      <c r="A1158" s="507" t="s">
        <v>27399</v>
      </c>
      <c r="B1158" s="512" t="s">
        <v>27079</v>
      </c>
      <c r="C1158" s="512" t="s">
        <v>25361</v>
      </c>
      <c r="D1158" s="508">
        <v>141.43</v>
      </c>
      <c r="E1158" s="508">
        <v>141.43</v>
      </c>
    </row>
    <row r="1159" spans="1:5" s="343" customFormat="1">
      <c r="A1159" s="507" t="s">
        <v>27400</v>
      </c>
      <c r="B1159" s="512" t="s">
        <v>27081</v>
      </c>
      <c r="C1159" s="512" t="s">
        <v>25361</v>
      </c>
      <c r="D1159" s="508">
        <v>211.56</v>
      </c>
      <c r="E1159" s="508">
        <v>211.56</v>
      </c>
    </row>
    <row r="1160" spans="1:5" s="343" customFormat="1">
      <c r="A1160" s="507" t="s">
        <v>27401</v>
      </c>
      <c r="B1160" s="512" t="s">
        <v>27046</v>
      </c>
      <c r="C1160" s="512" t="s">
        <v>25361</v>
      </c>
      <c r="D1160" s="508">
        <v>94.23</v>
      </c>
      <c r="E1160" s="508">
        <v>94.23</v>
      </c>
    </row>
    <row r="1161" spans="1:5" s="343" customFormat="1">
      <c r="A1161" s="507" t="s">
        <v>27402</v>
      </c>
      <c r="B1161" s="512" t="s">
        <v>27403</v>
      </c>
      <c r="C1161" s="512" t="s">
        <v>25361</v>
      </c>
      <c r="D1161" s="508">
        <v>131.97</v>
      </c>
      <c r="E1161" s="508">
        <v>131.97</v>
      </c>
    </row>
    <row r="1162" spans="1:5" s="343" customFormat="1">
      <c r="A1162" s="507" t="s">
        <v>27404</v>
      </c>
      <c r="B1162" s="512" t="s">
        <v>27405</v>
      </c>
      <c r="C1162" s="512" t="s">
        <v>25361</v>
      </c>
      <c r="D1162" s="508">
        <v>158.51</v>
      </c>
      <c r="E1162" s="508">
        <v>158.51</v>
      </c>
    </row>
    <row r="1163" spans="1:5" s="343" customFormat="1">
      <c r="A1163" s="507" t="s">
        <v>27406</v>
      </c>
      <c r="B1163" s="512" t="s">
        <v>27407</v>
      </c>
      <c r="C1163" s="512" t="s">
        <v>25361</v>
      </c>
      <c r="D1163" s="508">
        <v>183.01</v>
      </c>
      <c r="E1163" s="508">
        <v>183.01</v>
      </c>
    </row>
    <row r="1164" spans="1:5" s="343" customFormat="1">
      <c r="A1164" s="507" t="s">
        <v>27408</v>
      </c>
      <c r="B1164" s="512" t="s">
        <v>27054</v>
      </c>
      <c r="C1164" s="512" t="s">
        <v>25361</v>
      </c>
      <c r="D1164" s="508">
        <v>226.62</v>
      </c>
      <c r="E1164" s="508">
        <v>226.62</v>
      </c>
    </row>
    <row r="1165" spans="1:5" s="343" customFormat="1">
      <c r="A1165" s="507" t="s">
        <v>27409</v>
      </c>
      <c r="B1165" s="512" t="s">
        <v>27410</v>
      </c>
      <c r="C1165" s="512" t="s">
        <v>25361</v>
      </c>
      <c r="D1165" s="508">
        <v>275.67</v>
      </c>
      <c r="E1165" s="508">
        <v>275.67</v>
      </c>
    </row>
    <row r="1166" spans="1:5" s="343" customFormat="1">
      <c r="A1166" s="507" t="s">
        <v>27411</v>
      </c>
      <c r="B1166" s="512" t="s">
        <v>27058</v>
      </c>
      <c r="C1166" s="512" t="s">
        <v>25361</v>
      </c>
      <c r="D1166" s="508">
        <v>313.83</v>
      </c>
      <c r="E1166" s="508">
        <v>313.83</v>
      </c>
    </row>
    <row r="1167" spans="1:5" s="343" customFormat="1">
      <c r="A1167" s="507" t="s">
        <v>27412</v>
      </c>
      <c r="B1167" s="512" t="s">
        <v>27060</v>
      </c>
      <c r="C1167" s="512" t="s">
        <v>25361</v>
      </c>
      <c r="D1167" s="508">
        <v>420.98</v>
      </c>
      <c r="E1167" s="508">
        <v>420.98</v>
      </c>
    </row>
    <row r="1168" spans="1:5" s="343" customFormat="1">
      <c r="A1168" s="507" t="s">
        <v>27413</v>
      </c>
      <c r="B1168" s="512" t="s">
        <v>27414</v>
      </c>
      <c r="C1168" s="512" t="s">
        <v>25314</v>
      </c>
      <c r="D1168" s="508">
        <v>683.74</v>
      </c>
      <c r="E1168" s="508">
        <v>683.74</v>
      </c>
    </row>
    <row r="1169" spans="1:5" s="343" customFormat="1">
      <c r="A1169" s="507" t="s">
        <v>27415</v>
      </c>
      <c r="B1169" s="512" t="s">
        <v>27087</v>
      </c>
      <c r="C1169" s="512" t="s">
        <v>25281</v>
      </c>
      <c r="D1169" s="508">
        <v>104.56</v>
      </c>
      <c r="E1169" s="508">
        <v>104.56</v>
      </c>
    </row>
    <row r="1170" spans="1:5" s="343" customFormat="1">
      <c r="A1170" s="507" t="s">
        <v>27416</v>
      </c>
      <c r="B1170" s="512" t="s">
        <v>27089</v>
      </c>
      <c r="C1170" s="512" t="s">
        <v>25281</v>
      </c>
      <c r="D1170" s="508">
        <v>120.5</v>
      </c>
      <c r="E1170" s="508">
        <v>120.5</v>
      </c>
    </row>
    <row r="1171" spans="1:5" s="343" customFormat="1">
      <c r="A1171" s="507" t="s">
        <v>27417</v>
      </c>
      <c r="B1171" s="512" t="s">
        <v>27091</v>
      </c>
      <c r="C1171" s="512" t="s">
        <v>25281</v>
      </c>
      <c r="D1171" s="508">
        <v>158.76</v>
      </c>
      <c r="E1171" s="508">
        <v>158.76</v>
      </c>
    </row>
    <row r="1172" spans="1:5" s="343" customFormat="1">
      <c r="A1172" s="507" t="s">
        <v>27418</v>
      </c>
      <c r="B1172" s="512" t="s">
        <v>27419</v>
      </c>
      <c r="C1172" s="512" t="s">
        <v>25281</v>
      </c>
      <c r="D1172" s="508">
        <v>186.27</v>
      </c>
      <c r="E1172" s="508">
        <v>186.27</v>
      </c>
    </row>
    <row r="1173" spans="1:5" s="343" customFormat="1">
      <c r="A1173" s="507" t="s">
        <v>27420</v>
      </c>
      <c r="B1173" s="512" t="s">
        <v>27095</v>
      </c>
      <c r="C1173" s="512" t="s">
        <v>25281</v>
      </c>
      <c r="D1173" s="508">
        <v>236.25</v>
      </c>
      <c r="E1173" s="508">
        <v>236.25</v>
      </c>
    </row>
    <row r="1174" spans="1:5" s="343" customFormat="1">
      <c r="A1174" s="507" t="s">
        <v>27421</v>
      </c>
      <c r="B1174" s="512" t="s">
        <v>27422</v>
      </c>
      <c r="C1174" s="512" t="s">
        <v>25281</v>
      </c>
      <c r="D1174" s="508">
        <v>518.71</v>
      </c>
      <c r="E1174" s="508">
        <v>518.71</v>
      </c>
    </row>
    <row r="1175" spans="1:5" s="343" customFormat="1">
      <c r="A1175" s="507" t="s">
        <v>27423</v>
      </c>
      <c r="B1175" s="512" t="s">
        <v>27099</v>
      </c>
      <c r="C1175" s="512" t="s">
        <v>25281</v>
      </c>
      <c r="D1175" s="508">
        <v>827.13</v>
      </c>
      <c r="E1175" s="508">
        <v>827.13</v>
      </c>
    </row>
    <row r="1176" spans="1:5" s="343" customFormat="1">
      <c r="A1176" s="507" t="s">
        <v>27424</v>
      </c>
      <c r="B1176" s="512" t="s">
        <v>27101</v>
      </c>
      <c r="C1176" s="512" t="s">
        <v>25281</v>
      </c>
      <c r="D1176" s="508">
        <v>1361.93</v>
      </c>
      <c r="E1176" s="508">
        <v>1361.93</v>
      </c>
    </row>
    <row r="1177" spans="1:5" s="343" customFormat="1">
      <c r="A1177" s="507" t="s">
        <v>27425</v>
      </c>
      <c r="B1177" s="512" t="s">
        <v>27426</v>
      </c>
      <c r="C1177" s="512" t="s">
        <v>25281</v>
      </c>
      <c r="D1177" s="508">
        <v>214.79</v>
      </c>
      <c r="E1177" s="508">
        <v>214.79</v>
      </c>
    </row>
    <row r="1178" spans="1:5" s="343" customFormat="1">
      <c r="A1178" s="507" t="s">
        <v>27427</v>
      </c>
      <c r="B1178" s="512" t="s">
        <v>27428</v>
      </c>
      <c r="C1178" s="512" t="s">
        <v>25281</v>
      </c>
      <c r="D1178" s="508">
        <v>289</v>
      </c>
      <c r="E1178" s="508">
        <v>289</v>
      </c>
    </row>
    <row r="1179" spans="1:5" s="343" customFormat="1">
      <c r="A1179" s="507" t="s">
        <v>27429</v>
      </c>
      <c r="B1179" s="512" t="s">
        <v>27430</v>
      </c>
      <c r="C1179" s="512" t="s">
        <v>25281</v>
      </c>
      <c r="D1179" s="508">
        <v>340.32</v>
      </c>
      <c r="E1179" s="508">
        <v>340.32</v>
      </c>
    </row>
    <row r="1180" spans="1:5" s="343" customFormat="1">
      <c r="A1180" s="507" t="s">
        <v>27431</v>
      </c>
      <c r="B1180" s="512" t="s">
        <v>27432</v>
      </c>
      <c r="C1180" s="512" t="s">
        <v>25281</v>
      </c>
      <c r="D1180" s="508">
        <v>481.9</v>
      </c>
      <c r="E1180" s="508">
        <v>481.9</v>
      </c>
    </row>
    <row r="1181" spans="1:5" s="343" customFormat="1">
      <c r="A1181" s="507" t="s">
        <v>27433</v>
      </c>
      <c r="B1181" s="512" t="s">
        <v>27434</v>
      </c>
      <c r="C1181" s="512" t="s">
        <v>25281</v>
      </c>
      <c r="D1181" s="508">
        <v>786.98</v>
      </c>
      <c r="E1181" s="508">
        <v>786.98</v>
      </c>
    </row>
    <row r="1182" spans="1:5" s="343" customFormat="1">
      <c r="A1182" s="507" t="s">
        <v>27435</v>
      </c>
      <c r="B1182" s="512" t="s">
        <v>27436</v>
      </c>
      <c r="C1182" s="512" t="s">
        <v>25281</v>
      </c>
      <c r="D1182" s="508">
        <v>939.08</v>
      </c>
      <c r="E1182" s="508">
        <v>939.08</v>
      </c>
    </row>
    <row r="1183" spans="1:5" s="343" customFormat="1">
      <c r="A1183" s="507" t="s">
        <v>27437</v>
      </c>
      <c r="B1183" s="512" t="s">
        <v>27438</v>
      </c>
      <c r="C1183" s="512" t="s">
        <v>25281</v>
      </c>
      <c r="D1183" s="508">
        <v>1587.77</v>
      </c>
      <c r="E1183" s="508">
        <v>1587.77</v>
      </c>
    </row>
    <row r="1184" spans="1:5" s="343" customFormat="1">
      <c r="A1184" s="507" t="s">
        <v>27439</v>
      </c>
      <c r="B1184" s="512" t="s">
        <v>27440</v>
      </c>
      <c r="C1184" s="512" t="s">
        <v>25281</v>
      </c>
      <c r="D1184" s="508">
        <v>155.16999999999999</v>
      </c>
      <c r="E1184" s="508">
        <v>155.16999999999999</v>
      </c>
    </row>
    <row r="1185" spans="1:5" s="343" customFormat="1">
      <c r="A1185" s="507" t="s">
        <v>27441</v>
      </c>
      <c r="B1185" s="512" t="s">
        <v>27442</v>
      </c>
      <c r="C1185" s="512" t="s">
        <v>25281</v>
      </c>
      <c r="D1185" s="508">
        <v>223.47</v>
      </c>
      <c r="E1185" s="508">
        <v>223.47</v>
      </c>
    </row>
    <row r="1186" spans="1:5" s="343" customFormat="1">
      <c r="A1186" s="507" t="s">
        <v>27443</v>
      </c>
      <c r="B1186" s="512" t="s">
        <v>27444</v>
      </c>
      <c r="C1186" s="512" t="s">
        <v>25281</v>
      </c>
      <c r="D1186" s="508">
        <v>259.79000000000002</v>
      </c>
      <c r="E1186" s="508">
        <v>259.79000000000002</v>
      </c>
    </row>
    <row r="1187" spans="1:5" s="343" customFormat="1">
      <c r="A1187" s="507" t="s">
        <v>27445</v>
      </c>
      <c r="B1187" s="512" t="s">
        <v>27446</v>
      </c>
      <c r="C1187" s="512" t="s">
        <v>25281</v>
      </c>
      <c r="D1187" s="508">
        <v>359.47</v>
      </c>
      <c r="E1187" s="508">
        <v>359.47</v>
      </c>
    </row>
    <row r="1188" spans="1:5" s="343" customFormat="1">
      <c r="A1188" s="507" t="s">
        <v>27447</v>
      </c>
      <c r="B1188" s="512" t="s">
        <v>27448</v>
      </c>
      <c r="C1188" s="512" t="s">
        <v>25281</v>
      </c>
      <c r="D1188" s="508">
        <v>571.70000000000005</v>
      </c>
      <c r="E1188" s="508">
        <v>571.70000000000005</v>
      </c>
    </row>
    <row r="1189" spans="1:5" s="343" customFormat="1">
      <c r="A1189" s="507" t="s">
        <v>27449</v>
      </c>
      <c r="B1189" s="512" t="s">
        <v>27450</v>
      </c>
      <c r="C1189" s="512" t="s">
        <v>25281</v>
      </c>
      <c r="D1189" s="508">
        <v>797.93</v>
      </c>
      <c r="E1189" s="508">
        <v>797.93</v>
      </c>
    </row>
    <row r="1190" spans="1:5" s="343" customFormat="1">
      <c r="A1190" s="507" t="s">
        <v>27451</v>
      </c>
      <c r="B1190" s="512" t="s">
        <v>27452</v>
      </c>
      <c r="C1190" s="512" t="s">
        <v>25281</v>
      </c>
      <c r="D1190" s="508">
        <v>1308.72</v>
      </c>
      <c r="E1190" s="508">
        <v>1308.72</v>
      </c>
    </row>
    <row r="1191" spans="1:5" s="343" customFormat="1">
      <c r="A1191" s="507" t="s">
        <v>27453</v>
      </c>
      <c r="B1191" s="512" t="s">
        <v>27454</v>
      </c>
      <c r="C1191" s="512" t="s">
        <v>25281</v>
      </c>
      <c r="D1191" s="508">
        <v>146.68</v>
      </c>
      <c r="E1191" s="508">
        <v>146.68</v>
      </c>
    </row>
    <row r="1192" spans="1:5" s="343" customFormat="1">
      <c r="A1192" s="507" t="s">
        <v>27455</v>
      </c>
      <c r="B1192" s="512" t="s">
        <v>27456</v>
      </c>
      <c r="C1192" s="512" t="s">
        <v>25281</v>
      </c>
      <c r="D1192" s="508">
        <v>209.09</v>
      </c>
      <c r="E1192" s="508">
        <v>209.09</v>
      </c>
    </row>
    <row r="1193" spans="1:5" s="343" customFormat="1">
      <c r="A1193" s="507" t="s">
        <v>27457</v>
      </c>
      <c r="B1193" s="512" t="s">
        <v>27458</v>
      </c>
      <c r="C1193" s="512" t="s">
        <v>25281</v>
      </c>
      <c r="D1193" s="508">
        <v>238.24</v>
      </c>
      <c r="E1193" s="508">
        <v>238.24</v>
      </c>
    </row>
    <row r="1194" spans="1:5" s="343" customFormat="1">
      <c r="A1194" s="507" t="s">
        <v>27459</v>
      </c>
      <c r="B1194" s="512" t="s">
        <v>27460</v>
      </c>
      <c r="C1194" s="512" t="s">
        <v>25281</v>
      </c>
      <c r="D1194" s="508">
        <v>316.19</v>
      </c>
      <c r="E1194" s="508">
        <v>316.19</v>
      </c>
    </row>
    <row r="1195" spans="1:5" s="343" customFormat="1">
      <c r="A1195" s="507" t="s">
        <v>27461</v>
      </c>
      <c r="B1195" s="512" t="s">
        <v>27462</v>
      </c>
      <c r="C1195" s="512" t="s">
        <v>25281</v>
      </c>
      <c r="D1195" s="508">
        <v>502.71</v>
      </c>
      <c r="E1195" s="508">
        <v>502.71</v>
      </c>
    </row>
    <row r="1196" spans="1:5" s="343" customFormat="1">
      <c r="A1196" s="507" t="s">
        <v>27463</v>
      </c>
      <c r="B1196" s="512" t="s">
        <v>27464</v>
      </c>
      <c r="C1196" s="512" t="s">
        <v>25281</v>
      </c>
      <c r="D1196" s="508">
        <v>688.08</v>
      </c>
      <c r="E1196" s="508">
        <v>688.08</v>
      </c>
    </row>
    <row r="1197" spans="1:5" s="343" customFormat="1">
      <c r="A1197" s="507" t="s">
        <v>27465</v>
      </c>
      <c r="B1197" s="512" t="s">
        <v>27466</v>
      </c>
      <c r="C1197" s="512" t="s">
        <v>25281</v>
      </c>
      <c r="D1197" s="508">
        <v>130.21</v>
      </c>
      <c r="E1197" s="508">
        <v>130.21</v>
      </c>
    </row>
    <row r="1198" spans="1:5" s="343" customFormat="1">
      <c r="A1198" s="507" t="s">
        <v>27467</v>
      </c>
      <c r="B1198" s="512" t="s">
        <v>27468</v>
      </c>
      <c r="C1198" s="512" t="s">
        <v>25281</v>
      </c>
      <c r="D1198" s="508">
        <v>171.68</v>
      </c>
      <c r="E1198" s="508">
        <v>171.68</v>
      </c>
    </row>
    <row r="1199" spans="1:5" s="343" customFormat="1">
      <c r="A1199" s="507" t="s">
        <v>27469</v>
      </c>
      <c r="B1199" s="512" t="s">
        <v>27470</v>
      </c>
      <c r="C1199" s="512" t="s">
        <v>25281</v>
      </c>
      <c r="D1199" s="508">
        <v>425.12</v>
      </c>
      <c r="E1199" s="508">
        <v>425.12</v>
      </c>
    </row>
    <row r="1200" spans="1:5" s="343" customFormat="1">
      <c r="A1200" s="507" t="s">
        <v>27471</v>
      </c>
      <c r="B1200" s="512" t="s">
        <v>27472</v>
      </c>
      <c r="C1200" s="512" t="s">
        <v>25361</v>
      </c>
      <c r="D1200" s="508">
        <v>24675.98</v>
      </c>
      <c r="E1200" s="508">
        <v>24675.98</v>
      </c>
    </row>
    <row r="1201" spans="1:5" s="343" customFormat="1">
      <c r="A1201" s="507" t="s">
        <v>27473</v>
      </c>
      <c r="B1201" s="512" t="s">
        <v>27474</v>
      </c>
      <c r="C1201" s="512" t="s">
        <v>25281</v>
      </c>
      <c r="D1201" s="508">
        <v>5567.33</v>
      </c>
      <c r="E1201" s="508">
        <v>5567.33</v>
      </c>
    </row>
    <row r="1202" spans="1:5" s="343" customFormat="1">
      <c r="A1202" s="507" t="s">
        <v>27475</v>
      </c>
      <c r="B1202" s="512" t="s">
        <v>27476</v>
      </c>
      <c r="C1202" s="512" t="s">
        <v>25281</v>
      </c>
      <c r="D1202" s="508">
        <v>7795</v>
      </c>
      <c r="E1202" s="508">
        <v>7795</v>
      </c>
    </row>
    <row r="1203" spans="1:5" s="343" customFormat="1">
      <c r="A1203" s="507" t="s">
        <v>27477</v>
      </c>
      <c r="B1203" s="512" t="s">
        <v>27478</v>
      </c>
      <c r="C1203" s="512" t="s">
        <v>25281</v>
      </c>
      <c r="D1203" s="508">
        <v>2071.4499999999998</v>
      </c>
      <c r="E1203" s="508">
        <v>2071.4499999999998</v>
      </c>
    </row>
    <row r="1204" spans="1:5" s="343" customFormat="1">
      <c r="A1204" s="507" t="s">
        <v>27479</v>
      </c>
      <c r="B1204" s="512" t="s">
        <v>27480</v>
      </c>
      <c r="C1204" s="512" t="s">
        <v>25281</v>
      </c>
      <c r="D1204" s="508">
        <v>2345.11</v>
      </c>
      <c r="E1204" s="508">
        <v>2345.11</v>
      </c>
    </row>
    <row r="1205" spans="1:5" s="343" customFormat="1" ht="111">
      <c r="A1205" s="514" t="s">
        <v>31753</v>
      </c>
      <c r="B1205" s="514"/>
      <c r="C1205" s="514"/>
      <c r="D1205" s="514"/>
      <c r="E1205" s="514"/>
    </row>
    <row r="1206" spans="1:5" s="343" customFormat="1" ht="22.5">
      <c r="A1206" s="511" t="s">
        <v>25362</v>
      </c>
      <c r="B1206" s="511"/>
      <c r="C1206" s="511"/>
      <c r="D1206" s="511"/>
      <c r="E1206" s="511"/>
    </row>
    <row r="1207" spans="1:5" s="343" customFormat="1">
      <c r="A1207" s="507" t="s">
        <v>27481</v>
      </c>
      <c r="B1207" s="512" t="s">
        <v>27482</v>
      </c>
      <c r="C1207" s="512" t="s">
        <v>25281</v>
      </c>
      <c r="D1207" s="508">
        <v>2940.03</v>
      </c>
      <c r="E1207" s="508">
        <v>2940.03</v>
      </c>
    </row>
    <row r="1208" spans="1:5" s="343" customFormat="1">
      <c r="A1208" s="507" t="s">
        <v>27483</v>
      </c>
      <c r="B1208" s="512" t="s">
        <v>27484</v>
      </c>
      <c r="C1208" s="512" t="s">
        <v>25281</v>
      </c>
      <c r="D1208" s="508">
        <v>4709.03</v>
      </c>
      <c r="E1208" s="508">
        <v>4709.03</v>
      </c>
    </row>
    <row r="1209" spans="1:5" s="343" customFormat="1">
      <c r="A1209" s="507" t="s">
        <v>27485</v>
      </c>
      <c r="B1209" s="512" t="s">
        <v>27486</v>
      </c>
      <c r="C1209" s="512" t="s">
        <v>25281</v>
      </c>
      <c r="D1209" s="508">
        <v>5088.41</v>
      </c>
      <c r="E1209" s="508">
        <v>5088.41</v>
      </c>
    </row>
    <row r="1210" spans="1:5" s="343" customFormat="1">
      <c r="A1210" s="507" t="s">
        <v>27487</v>
      </c>
      <c r="B1210" s="512" t="s">
        <v>27488</v>
      </c>
      <c r="C1210" s="512" t="s">
        <v>25281</v>
      </c>
      <c r="D1210" s="508">
        <v>2540.83</v>
      </c>
      <c r="E1210" s="508">
        <v>2540.83</v>
      </c>
    </row>
    <row r="1211" spans="1:5" s="343" customFormat="1">
      <c r="A1211" s="507" t="s">
        <v>27489</v>
      </c>
      <c r="B1211" s="512" t="s">
        <v>27490</v>
      </c>
      <c r="C1211" s="512" t="s">
        <v>25361</v>
      </c>
      <c r="D1211" s="508">
        <v>17455.96</v>
      </c>
      <c r="E1211" s="508">
        <v>17455.96</v>
      </c>
    </row>
    <row r="1212" spans="1:5" s="343" customFormat="1">
      <c r="A1212" s="507" t="s">
        <v>27491</v>
      </c>
      <c r="B1212" s="512" t="s">
        <v>27492</v>
      </c>
      <c r="C1212" s="512" t="s">
        <v>25281</v>
      </c>
      <c r="D1212" s="508">
        <v>4301.9399999999996</v>
      </c>
      <c r="E1212" s="508">
        <v>4301.9399999999996</v>
      </c>
    </row>
    <row r="1213" spans="1:5" s="343" customFormat="1">
      <c r="A1213" s="507" t="s">
        <v>27493</v>
      </c>
      <c r="B1213" s="512" t="s">
        <v>27494</v>
      </c>
      <c r="C1213" s="512" t="s">
        <v>25281</v>
      </c>
      <c r="D1213" s="508">
        <v>6294.46</v>
      </c>
      <c r="E1213" s="508">
        <v>6294.46</v>
      </c>
    </row>
    <row r="1214" spans="1:5" s="343" customFormat="1">
      <c r="A1214" s="507" t="s">
        <v>27495</v>
      </c>
      <c r="B1214" s="512" t="s">
        <v>27496</v>
      </c>
      <c r="C1214" s="512" t="s">
        <v>25314</v>
      </c>
      <c r="D1214" s="508">
        <v>683.74</v>
      </c>
      <c r="E1214" s="508">
        <v>683.74</v>
      </c>
    </row>
    <row r="1215" spans="1:5" s="343" customFormat="1">
      <c r="A1215" s="507" t="s">
        <v>27497</v>
      </c>
      <c r="B1215" s="512" t="s">
        <v>27498</v>
      </c>
      <c r="C1215" s="512" t="s">
        <v>25281</v>
      </c>
      <c r="D1215" s="508">
        <v>617.23</v>
      </c>
      <c r="E1215" s="508">
        <v>617.23</v>
      </c>
    </row>
    <row r="1216" spans="1:5" s="343" customFormat="1">
      <c r="A1216" s="507" t="s">
        <v>27499</v>
      </c>
      <c r="B1216" s="512" t="s">
        <v>27500</v>
      </c>
      <c r="C1216" s="512" t="s">
        <v>25281</v>
      </c>
      <c r="D1216" s="508">
        <v>799.86</v>
      </c>
      <c r="E1216" s="508">
        <v>799.86</v>
      </c>
    </row>
    <row r="1217" spans="1:5" s="343" customFormat="1">
      <c r="A1217" s="507" t="s">
        <v>27501</v>
      </c>
      <c r="B1217" s="512" t="s">
        <v>27502</v>
      </c>
      <c r="C1217" s="512" t="s">
        <v>25281</v>
      </c>
      <c r="D1217" s="508">
        <v>4864.96</v>
      </c>
      <c r="E1217" s="508">
        <v>4864.96</v>
      </c>
    </row>
    <row r="1218" spans="1:5" s="343" customFormat="1">
      <c r="A1218" s="507" t="s">
        <v>27503</v>
      </c>
      <c r="B1218" s="512" t="s">
        <v>27504</v>
      </c>
      <c r="C1218" s="512" t="s">
        <v>26155</v>
      </c>
      <c r="D1218" s="508">
        <v>1498.19</v>
      </c>
      <c r="E1218" s="508">
        <v>1498.19</v>
      </c>
    </row>
    <row r="1219" spans="1:5" s="343" customFormat="1">
      <c r="A1219" s="507" t="s">
        <v>27505</v>
      </c>
      <c r="B1219" s="512" t="s">
        <v>27506</v>
      </c>
      <c r="C1219" s="512" t="s">
        <v>25361</v>
      </c>
      <c r="D1219" s="508">
        <v>2255.1799999999998</v>
      </c>
      <c r="E1219" s="508">
        <v>2255.1799999999998</v>
      </c>
    </row>
    <row r="1220" spans="1:5" s="343" customFormat="1">
      <c r="A1220" s="507" t="s">
        <v>27507</v>
      </c>
      <c r="B1220" s="512" t="s">
        <v>27508</v>
      </c>
      <c r="C1220" s="512" t="s">
        <v>25361</v>
      </c>
      <c r="D1220" s="508">
        <v>1152.6199999999999</v>
      </c>
      <c r="E1220" s="508">
        <v>1152.6199999999999</v>
      </c>
    </row>
    <row r="1221" spans="1:5" s="343" customFormat="1" ht="22.5">
      <c r="A1221" s="507" t="s">
        <v>27509</v>
      </c>
      <c r="B1221" s="512" t="s">
        <v>27510</v>
      </c>
      <c r="C1221" s="512" t="s">
        <v>25281</v>
      </c>
      <c r="D1221" s="508">
        <v>3755</v>
      </c>
      <c r="E1221" s="508">
        <v>3755</v>
      </c>
    </row>
    <row r="1222" spans="1:5" s="343" customFormat="1">
      <c r="A1222" s="507" t="s">
        <v>27511</v>
      </c>
      <c r="B1222" s="512" t="s">
        <v>27512</v>
      </c>
      <c r="C1222" s="512" t="s">
        <v>25361</v>
      </c>
      <c r="D1222" s="508">
        <v>2639.43</v>
      </c>
      <c r="E1222" s="508">
        <v>2639.43</v>
      </c>
    </row>
    <row r="1223" spans="1:5" s="343" customFormat="1">
      <c r="A1223" s="507" t="s">
        <v>27513</v>
      </c>
      <c r="B1223" s="512" t="s">
        <v>27514</v>
      </c>
      <c r="C1223" s="512" t="s">
        <v>25361</v>
      </c>
      <c r="D1223" s="508">
        <v>3094.64</v>
      </c>
      <c r="E1223" s="508">
        <v>3094.64</v>
      </c>
    </row>
    <row r="1224" spans="1:5" s="343" customFormat="1">
      <c r="A1224" s="507" t="s">
        <v>27515</v>
      </c>
      <c r="B1224" s="512" t="s">
        <v>27516</v>
      </c>
      <c r="C1224" s="512" t="s">
        <v>25361</v>
      </c>
      <c r="D1224" s="508">
        <v>2517.48</v>
      </c>
      <c r="E1224" s="508">
        <v>2517.48</v>
      </c>
    </row>
    <row r="1225" spans="1:5" s="343" customFormat="1">
      <c r="A1225" s="507" t="s">
        <v>27517</v>
      </c>
      <c r="B1225" s="512" t="s">
        <v>27518</v>
      </c>
      <c r="C1225" s="512" t="s">
        <v>25314</v>
      </c>
      <c r="D1225" s="508">
        <v>683.74</v>
      </c>
      <c r="E1225" s="508">
        <v>683.74</v>
      </c>
    </row>
    <row r="1226" spans="1:5" s="343" customFormat="1">
      <c r="A1226" s="507" t="s">
        <v>27519</v>
      </c>
      <c r="B1226" s="512" t="s">
        <v>27520</v>
      </c>
      <c r="C1226" s="512" t="s">
        <v>25281</v>
      </c>
      <c r="D1226" s="508">
        <v>400.78</v>
      </c>
      <c r="E1226" s="508">
        <v>400.78</v>
      </c>
    </row>
    <row r="1227" spans="1:5" s="343" customFormat="1">
      <c r="A1227" s="507" t="s">
        <v>27521</v>
      </c>
      <c r="B1227" s="512" t="s">
        <v>27522</v>
      </c>
      <c r="C1227" s="512" t="s">
        <v>25281</v>
      </c>
      <c r="D1227" s="508">
        <v>801.05</v>
      </c>
      <c r="E1227" s="508">
        <v>801.05</v>
      </c>
    </row>
    <row r="1228" spans="1:5" s="343" customFormat="1">
      <c r="A1228" s="507" t="s">
        <v>27523</v>
      </c>
      <c r="B1228" s="512" t="s">
        <v>27524</v>
      </c>
      <c r="C1228" s="512" t="s">
        <v>25281</v>
      </c>
      <c r="D1228" s="508">
        <v>784.53</v>
      </c>
      <c r="E1228" s="508">
        <v>784.53</v>
      </c>
    </row>
    <row r="1229" spans="1:5" s="343" customFormat="1">
      <c r="A1229" s="507" t="s">
        <v>27525</v>
      </c>
      <c r="B1229" s="512" t="s">
        <v>27526</v>
      </c>
      <c r="C1229" s="512" t="s">
        <v>25281</v>
      </c>
      <c r="D1229" s="508">
        <v>1231.07</v>
      </c>
      <c r="E1229" s="508">
        <v>1231.07</v>
      </c>
    </row>
    <row r="1230" spans="1:5" s="343" customFormat="1">
      <c r="A1230" s="507" t="s">
        <v>27527</v>
      </c>
      <c r="B1230" s="512" t="s">
        <v>27528</v>
      </c>
      <c r="C1230" s="512" t="s">
        <v>25281</v>
      </c>
      <c r="D1230" s="508">
        <v>650.15</v>
      </c>
      <c r="E1230" s="508">
        <v>650.15</v>
      </c>
    </row>
    <row r="1231" spans="1:5" s="343" customFormat="1">
      <c r="A1231" s="507" t="s">
        <v>27529</v>
      </c>
      <c r="B1231" s="512" t="s">
        <v>27530</v>
      </c>
      <c r="C1231" s="512" t="s">
        <v>25281</v>
      </c>
      <c r="D1231" s="508">
        <v>1278.05</v>
      </c>
      <c r="E1231" s="508">
        <v>1278.05</v>
      </c>
    </row>
    <row r="1232" spans="1:5" s="343" customFormat="1">
      <c r="A1232" s="507" t="s">
        <v>27531</v>
      </c>
      <c r="B1232" s="512" t="s">
        <v>27532</v>
      </c>
      <c r="C1232" s="512" t="s">
        <v>25281</v>
      </c>
      <c r="D1232" s="508">
        <v>1730.47</v>
      </c>
      <c r="E1232" s="508">
        <v>1730.47</v>
      </c>
    </row>
    <row r="1233" spans="1:5" s="343" customFormat="1">
      <c r="A1233" s="507" t="s">
        <v>27533</v>
      </c>
      <c r="B1233" s="512" t="s">
        <v>27534</v>
      </c>
      <c r="C1233" s="512" t="s">
        <v>25281</v>
      </c>
      <c r="D1233" s="508">
        <v>107.88</v>
      </c>
      <c r="E1233" s="508">
        <v>107.88</v>
      </c>
    </row>
    <row r="1234" spans="1:5" s="343" customFormat="1">
      <c r="A1234" s="507" t="s">
        <v>27535</v>
      </c>
      <c r="B1234" s="512" t="s">
        <v>27536</v>
      </c>
      <c r="C1234" s="512" t="s">
        <v>25281</v>
      </c>
      <c r="D1234" s="508">
        <v>125.42</v>
      </c>
      <c r="E1234" s="508">
        <v>125.42</v>
      </c>
    </row>
    <row r="1235" spans="1:5" s="343" customFormat="1">
      <c r="A1235" s="507" t="s">
        <v>27537</v>
      </c>
      <c r="B1235" s="512" t="s">
        <v>27538</v>
      </c>
      <c r="C1235" s="512" t="s">
        <v>26155</v>
      </c>
      <c r="D1235" s="508">
        <v>3509.1</v>
      </c>
      <c r="E1235" s="508">
        <v>3509.1</v>
      </c>
    </row>
    <row r="1236" spans="1:5" s="343" customFormat="1">
      <c r="A1236" s="507" t="s">
        <v>27539</v>
      </c>
      <c r="B1236" s="512" t="s">
        <v>27540</v>
      </c>
      <c r="C1236" s="512" t="s">
        <v>26155</v>
      </c>
      <c r="D1236" s="508">
        <v>3793.87</v>
      </c>
      <c r="E1236" s="508">
        <v>3793.87</v>
      </c>
    </row>
    <row r="1237" spans="1:5" s="343" customFormat="1">
      <c r="A1237" s="507" t="s">
        <v>27541</v>
      </c>
      <c r="B1237" s="512" t="s">
        <v>27542</v>
      </c>
      <c r="C1237" s="512" t="s">
        <v>26155</v>
      </c>
      <c r="D1237" s="508">
        <v>2141.67</v>
      </c>
      <c r="E1237" s="508">
        <v>2141.67</v>
      </c>
    </row>
    <row r="1238" spans="1:5" s="343" customFormat="1">
      <c r="A1238" s="507" t="s">
        <v>27543</v>
      </c>
      <c r="B1238" s="512" t="s">
        <v>27544</v>
      </c>
      <c r="C1238" s="512" t="s">
        <v>26155</v>
      </c>
      <c r="D1238" s="508">
        <v>1530.99</v>
      </c>
      <c r="E1238" s="508">
        <v>1530.99</v>
      </c>
    </row>
    <row r="1239" spans="1:5" s="343" customFormat="1">
      <c r="A1239" s="507" t="s">
        <v>27545</v>
      </c>
      <c r="B1239" s="512" t="s">
        <v>27546</v>
      </c>
      <c r="C1239" s="512" t="s">
        <v>25281</v>
      </c>
      <c r="D1239" s="508">
        <v>137.75</v>
      </c>
      <c r="E1239" s="508">
        <v>137.75</v>
      </c>
    </row>
    <row r="1240" spans="1:5" s="343" customFormat="1">
      <c r="A1240" s="507" t="s">
        <v>27547</v>
      </c>
      <c r="B1240" s="512" t="s">
        <v>27548</v>
      </c>
      <c r="C1240" s="512" t="s">
        <v>25281</v>
      </c>
      <c r="D1240" s="508">
        <v>72.5</v>
      </c>
      <c r="E1240" s="508">
        <v>72.5</v>
      </c>
    </row>
    <row r="1241" spans="1:5" s="343" customFormat="1">
      <c r="A1241" s="507" t="s">
        <v>27549</v>
      </c>
      <c r="B1241" s="512" t="s">
        <v>27550</v>
      </c>
      <c r="C1241" s="512" t="s">
        <v>25361</v>
      </c>
      <c r="D1241" s="508">
        <v>479.83</v>
      </c>
      <c r="E1241" s="508">
        <v>479.83</v>
      </c>
    </row>
    <row r="1242" spans="1:5" s="343" customFormat="1">
      <c r="A1242" s="507" t="s">
        <v>27551</v>
      </c>
      <c r="B1242" s="512" t="s">
        <v>27552</v>
      </c>
      <c r="C1242" s="512" t="s">
        <v>25281</v>
      </c>
      <c r="D1242" s="508">
        <v>651.82000000000005</v>
      </c>
      <c r="E1242" s="508">
        <v>651.82000000000005</v>
      </c>
    </row>
    <row r="1243" spans="1:5" s="343" customFormat="1">
      <c r="A1243" s="507" t="s">
        <v>27553</v>
      </c>
      <c r="B1243" s="512" t="s">
        <v>27554</v>
      </c>
      <c r="C1243" s="512" t="s">
        <v>26155</v>
      </c>
      <c r="D1243" s="508">
        <v>3629.57</v>
      </c>
      <c r="E1243" s="508">
        <v>3629.57</v>
      </c>
    </row>
    <row r="1244" spans="1:5" s="343" customFormat="1">
      <c r="A1244" s="507" t="s">
        <v>27555</v>
      </c>
      <c r="B1244" s="512" t="s">
        <v>27556</v>
      </c>
      <c r="C1244" s="512" t="s">
        <v>26155</v>
      </c>
      <c r="D1244" s="508">
        <v>2148.6999999999998</v>
      </c>
      <c r="E1244" s="508">
        <v>2148.6999999999998</v>
      </c>
    </row>
    <row r="1245" spans="1:5" s="343" customFormat="1">
      <c r="A1245" s="507" t="s">
        <v>27557</v>
      </c>
      <c r="B1245" s="512" t="s">
        <v>27558</v>
      </c>
      <c r="C1245" s="512" t="s">
        <v>26155</v>
      </c>
      <c r="D1245" s="508">
        <v>4158.78</v>
      </c>
      <c r="E1245" s="508">
        <v>4158.78</v>
      </c>
    </row>
    <row r="1246" spans="1:5" s="343" customFormat="1">
      <c r="A1246" s="507" t="s">
        <v>27559</v>
      </c>
      <c r="B1246" s="512" t="s">
        <v>27560</v>
      </c>
      <c r="C1246" s="512" t="s">
        <v>25281</v>
      </c>
      <c r="D1246" s="508">
        <v>453.74</v>
      </c>
      <c r="E1246" s="508">
        <v>453.74</v>
      </c>
    </row>
    <row r="1247" spans="1:5" s="343" customFormat="1">
      <c r="A1247" s="507" t="s">
        <v>27561</v>
      </c>
      <c r="B1247" s="512" t="s">
        <v>27562</v>
      </c>
      <c r="C1247" s="512" t="s">
        <v>25281</v>
      </c>
      <c r="D1247" s="508">
        <v>4143.95</v>
      </c>
      <c r="E1247" s="508">
        <v>4143.95</v>
      </c>
    </row>
    <row r="1248" spans="1:5" s="343" customFormat="1">
      <c r="A1248" s="507" t="s">
        <v>27563</v>
      </c>
      <c r="B1248" s="512" t="s">
        <v>27564</v>
      </c>
      <c r="C1248" s="512" t="s">
        <v>26155</v>
      </c>
      <c r="D1248" s="508">
        <v>3399.85</v>
      </c>
      <c r="E1248" s="508">
        <v>3399.85</v>
      </c>
    </row>
    <row r="1249" spans="1:5" s="343" customFormat="1">
      <c r="A1249" s="507" t="s">
        <v>27565</v>
      </c>
      <c r="B1249" s="512" t="s">
        <v>27566</v>
      </c>
      <c r="C1249" s="512" t="s">
        <v>25314</v>
      </c>
      <c r="D1249" s="508">
        <v>683.74</v>
      </c>
      <c r="E1249" s="508">
        <v>683.74</v>
      </c>
    </row>
    <row r="1250" spans="1:5" s="343" customFormat="1">
      <c r="A1250" s="507" t="s">
        <v>27567</v>
      </c>
      <c r="B1250" s="512" t="s">
        <v>27568</v>
      </c>
      <c r="C1250" s="512" t="s">
        <v>25361</v>
      </c>
      <c r="D1250" s="508">
        <v>1582.35</v>
      </c>
      <c r="E1250" s="508">
        <v>1582.35</v>
      </c>
    </row>
    <row r="1251" spans="1:5" s="343" customFormat="1">
      <c r="A1251" s="507" t="s">
        <v>27569</v>
      </c>
      <c r="B1251" s="512" t="s">
        <v>27570</v>
      </c>
      <c r="C1251" s="512" t="s">
        <v>25278</v>
      </c>
      <c r="D1251" s="508">
        <v>1490.76</v>
      </c>
      <c r="E1251" s="508">
        <v>1490.76</v>
      </c>
    </row>
    <row r="1252" spans="1:5" s="343" customFormat="1">
      <c r="A1252" s="507" t="s">
        <v>27571</v>
      </c>
      <c r="B1252" s="512" t="s">
        <v>27572</v>
      </c>
      <c r="C1252" s="512" t="s">
        <v>25281</v>
      </c>
      <c r="D1252" s="508">
        <v>1510.56</v>
      </c>
      <c r="E1252" s="508">
        <v>1510.56</v>
      </c>
    </row>
    <row r="1253" spans="1:5" s="343" customFormat="1">
      <c r="A1253" s="507" t="s">
        <v>27573</v>
      </c>
      <c r="B1253" s="512" t="s">
        <v>27574</v>
      </c>
      <c r="C1253" s="512" t="s">
        <v>25281</v>
      </c>
      <c r="D1253" s="508">
        <v>231.94</v>
      </c>
      <c r="E1253" s="508">
        <v>231.94</v>
      </c>
    </row>
    <row r="1254" spans="1:5" s="343" customFormat="1">
      <c r="A1254" s="507" t="s">
        <v>27575</v>
      </c>
      <c r="B1254" s="512" t="s">
        <v>27576</v>
      </c>
      <c r="C1254" s="512" t="s">
        <v>25281</v>
      </c>
      <c r="D1254" s="508">
        <v>675.04</v>
      </c>
      <c r="E1254" s="508">
        <v>675.04</v>
      </c>
    </row>
    <row r="1255" spans="1:5" s="343" customFormat="1">
      <c r="A1255" s="507" t="s">
        <v>27577</v>
      </c>
      <c r="B1255" s="512" t="s">
        <v>27578</v>
      </c>
      <c r="C1255" s="512" t="s">
        <v>25281</v>
      </c>
      <c r="D1255" s="508">
        <v>1032.9100000000001</v>
      </c>
      <c r="E1255" s="508">
        <v>1032.9100000000001</v>
      </c>
    </row>
    <row r="1256" spans="1:5" s="343" customFormat="1" ht="111">
      <c r="A1256" s="514" t="s">
        <v>31753</v>
      </c>
      <c r="B1256" s="514"/>
      <c r="C1256" s="514"/>
      <c r="D1256" s="514"/>
      <c r="E1256" s="514"/>
    </row>
    <row r="1257" spans="1:5" s="343" customFormat="1" ht="22.5">
      <c r="A1257" s="511" t="s">
        <v>25362</v>
      </c>
      <c r="B1257" s="511"/>
      <c r="C1257" s="511"/>
      <c r="D1257" s="511"/>
      <c r="E1257" s="511"/>
    </row>
    <row r="1258" spans="1:5" s="343" customFormat="1">
      <c r="A1258" s="507" t="s">
        <v>27579</v>
      </c>
      <c r="B1258" s="512" t="s">
        <v>27580</v>
      </c>
      <c r="C1258" s="512" t="s">
        <v>25281</v>
      </c>
      <c r="D1258" s="508">
        <v>4571.3500000000004</v>
      </c>
      <c r="E1258" s="508">
        <v>4571.3500000000004</v>
      </c>
    </row>
    <row r="1259" spans="1:5" s="343" customFormat="1">
      <c r="A1259" s="507" t="s">
        <v>27581</v>
      </c>
      <c r="B1259" s="512" t="s">
        <v>27582</v>
      </c>
      <c r="C1259" s="512" t="s">
        <v>25281</v>
      </c>
      <c r="D1259" s="508">
        <v>1803.63</v>
      </c>
      <c r="E1259" s="508">
        <v>1803.63</v>
      </c>
    </row>
    <row r="1260" spans="1:5" s="343" customFormat="1">
      <c r="A1260" s="507" t="s">
        <v>27583</v>
      </c>
      <c r="B1260" s="512" t="s">
        <v>27584</v>
      </c>
      <c r="C1260" s="512" t="s">
        <v>25281</v>
      </c>
      <c r="D1260" s="508">
        <v>1450.99</v>
      </c>
      <c r="E1260" s="508">
        <v>1450.99</v>
      </c>
    </row>
    <row r="1261" spans="1:5" s="343" customFormat="1">
      <c r="A1261" s="507" t="s">
        <v>27585</v>
      </c>
      <c r="B1261" s="512" t="s">
        <v>27586</v>
      </c>
      <c r="C1261" s="512" t="s">
        <v>25281</v>
      </c>
      <c r="D1261" s="508">
        <v>506.11</v>
      </c>
      <c r="E1261" s="508">
        <v>506.11</v>
      </c>
    </row>
    <row r="1262" spans="1:5" s="343" customFormat="1">
      <c r="A1262" s="507" t="s">
        <v>27587</v>
      </c>
      <c r="B1262" s="512" t="s">
        <v>27588</v>
      </c>
      <c r="C1262" s="512" t="s">
        <v>25281</v>
      </c>
      <c r="D1262" s="508">
        <v>711.7</v>
      </c>
      <c r="E1262" s="508">
        <v>711.7</v>
      </c>
    </row>
    <row r="1263" spans="1:5" s="343" customFormat="1">
      <c r="A1263" s="507" t="s">
        <v>27589</v>
      </c>
      <c r="B1263" s="512" t="s">
        <v>27590</v>
      </c>
      <c r="C1263" s="512" t="s">
        <v>25281</v>
      </c>
      <c r="D1263" s="508">
        <v>735.18</v>
      </c>
      <c r="E1263" s="508">
        <v>735.18</v>
      </c>
    </row>
    <row r="1264" spans="1:5" s="343" customFormat="1">
      <c r="A1264" s="507" t="s">
        <v>27591</v>
      </c>
      <c r="B1264" s="512" t="s">
        <v>27592</v>
      </c>
      <c r="C1264" s="512" t="s">
        <v>25281</v>
      </c>
      <c r="D1264" s="508">
        <v>73.430000000000007</v>
      </c>
      <c r="E1264" s="508">
        <v>73.430000000000007</v>
      </c>
    </row>
    <row r="1265" spans="1:5" s="343" customFormat="1">
      <c r="A1265" s="507" t="s">
        <v>27593</v>
      </c>
      <c r="B1265" s="512" t="s">
        <v>27594</v>
      </c>
      <c r="C1265" s="512" t="s">
        <v>25281</v>
      </c>
      <c r="D1265" s="508">
        <v>69.36</v>
      </c>
      <c r="E1265" s="508">
        <v>69.36</v>
      </c>
    </row>
    <row r="1266" spans="1:5" s="343" customFormat="1">
      <c r="A1266" s="507" t="s">
        <v>27595</v>
      </c>
      <c r="B1266" s="512" t="s">
        <v>27596</v>
      </c>
      <c r="C1266" s="512" t="s">
        <v>25281</v>
      </c>
      <c r="D1266" s="508">
        <v>805.76</v>
      </c>
      <c r="E1266" s="508">
        <v>805.76</v>
      </c>
    </row>
    <row r="1267" spans="1:5" s="343" customFormat="1">
      <c r="A1267" s="507" t="s">
        <v>27597</v>
      </c>
      <c r="B1267" s="512" t="s">
        <v>27598</v>
      </c>
      <c r="C1267" s="512" t="s">
        <v>25281</v>
      </c>
      <c r="D1267" s="508">
        <v>90.52</v>
      </c>
      <c r="E1267" s="508">
        <v>90.52</v>
      </c>
    </row>
    <row r="1268" spans="1:5" s="343" customFormat="1">
      <c r="A1268" s="507" t="s">
        <v>27599</v>
      </c>
      <c r="B1268" s="512" t="s">
        <v>27600</v>
      </c>
      <c r="C1268" s="512" t="s">
        <v>25281</v>
      </c>
      <c r="D1268" s="508">
        <v>656.69</v>
      </c>
      <c r="E1268" s="508">
        <v>656.69</v>
      </c>
    </row>
    <row r="1269" spans="1:5" s="343" customFormat="1">
      <c r="A1269" s="507" t="s">
        <v>27601</v>
      </c>
      <c r="B1269" s="512" t="s">
        <v>27602</v>
      </c>
      <c r="C1269" s="512" t="s">
        <v>25281</v>
      </c>
      <c r="D1269" s="508">
        <v>901.31</v>
      </c>
      <c r="E1269" s="508">
        <v>901.31</v>
      </c>
    </row>
    <row r="1270" spans="1:5" s="343" customFormat="1">
      <c r="A1270" s="507" t="s">
        <v>27603</v>
      </c>
      <c r="B1270" s="512" t="s">
        <v>27604</v>
      </c>
      <c r="C1270" s="512" t="s">
        <v>25281</v>
      </c>
      <c r="D1270" s="508">
        <v>705.04</v>
      </c>
      <c r="E1270" s="508">
        <v>705.04</v>
      </c>
    </row>
    <row r="1271" spans="1:5" s="343" customFormat="1">
      <c r="A1271" s="507" t="s">
        <v>27605</v>
      </c>
      <c r="B1271" s="512" t="s">
        <v>27606</v>
      </c>
      <c r="C1271" s="512" t="s">
        <v>25281</v>
      </c>
      <c r="D1271" s="508">
        <v>781.56</v>
      </c>
      <c r="E1271" s="508">
        <v>781.56</v>
      </c>
    </row>
    <row r="1272" spans="1:5" s="343" customFormat="1">
      <c r="A1272" s="507" t="s">
        <v>27607</v>
      </c>
      <c r="B1272" s="512" t="s">
        <v>27608</v>
      </c>
      <c r="C1272" s="512" t="s">
        <v>25281</v>
      </c>
      <c r="D1272" s="508">
        <v>829.97</v>
      </c>
      <c r="E1272" s="508">
        <v>829.97</v>
      </c>
    </row>
    <row r="1273" spans="1:5" s="343" customFormat="1">
      <c r="A1273" s="507" t="s">
        <v>27609</v>
      </c>
      <c r="B1273" s="512" t="s">
        <v>27610</v>
      </c>
      <c r="C1273" s="512" t="s">
        <v>25281</v>
      </c>
      <c r="D1273" s="508">
        <v>249.67</v>
      </c>
      <c r="E1273" s="508">
        <v>249.67</v>
      </c>
    </row>
    <row r="1274" spans="1:5" s="343" customFormat="1">
      <c r="A1274" s="507" t="s">
        <v>27611</v>
      </c>
      <c r="B1274" s="512" t="s">
        <v>27612</v>
      </c>
      <c r="C1274" s="512" t="s">
        <v>25281</v>
      </c>
      <c r="D1274" s="508">
        <v>372.09</v>
      </c>
      <c r="E1274" s="508">
        <v>372.09</v>
      </c>
    </row>
    <row r="1275" spans="1:5" s="343" customFormat="1">
      <c r="A1275" s="507" t="s">
        <v>27613</v>
      </c>
      <c r="B1275" s="512" t="s">
        <v>27614</v>
      </c>
      <c r="C1275" s="512" t="s">
        <v>25314</v>
      </c>
      <c r="D1275" s="508">
        <v>683.74</v>
      </c>
      <c r="E1275" s="508">
        <v>683.74</v>
      </c>
    </row>
    <row r="1276" spans="1:5" s="343" customFormat="1">
      <c r="A1276" s="507" t="s">
        <v>27615</v>
      </c>
      <c r="B1276" s="512" t="s">
        <v>27616</v>
      </c>
      <c r="C1276" s="512" t="s">
        <v>25361</v>
      </c>
      <c r="D1276" s="508">
        <v>10.25</v>
      </c>
      <c r="E1276" s="508">
        <v>10.25</v>
      </c>
    </row>
    <row r="1277" spans="1:5" s="343" customFormat="1">
      <c r="A1277" s="507" t="s">
        <v>27617</v>
      </c>
      <c r="B1277" s="512" t="s">
        <v>27618</v>
      </c>
      <c r="C1277" s="512" t="s">
        <v>25361</v>
      </c>
      <c r="D1277" s="508">
        <v>5.89</v>
      </c>
      <c r="E1277" s="508">
        <v>5.89</v>
      </c>
    </row>
    <row r="1278" spans="1:5" s="343" customFormat="1">
      <c r="A1278" s="507" t="s">
        <v>27619</v>
      </c>
      <c r="B1278" s="512" t="s">
        <v>27620</v>
      </c>
      <c r="C1278" s="512" t="s">
        <v>25361</v>
      </c>
      <c r="D1278" s="508">
        <v>3.84</v>
      </c>
      <c r="E1278" s="508">
        <v>3.84</v>
      </c>
    </row>
    <row r="1279" spans="1:5" s="343" customFormat="1">
      <c r="A1279" s="507" t="s">
        <v>27621</v>
      </c>
      <c r="B1279" s="512" t="s">
        <v>25421</v>
      </c>
      <c r="C1279" s="512" t="s">
        <v>25314</v>
      </c>
      <c r="D1279" s="508">
        <v>683.74</v>
      </c>
      <c r="E1279" s="508">
        <v>683.74</v>
      </c>
    </row>
    <row r="1280" spans="1:5" s="343" customFormat="1">
      <c r="A1280" s="507" t="s">
        <v>27622</v>
      </c>
      <c r="B1280" s="512" t="s">
        <v>27623</v>
      </c>
      <c r="C1280" s="512" t="s">
        <v>25281</v>
      </c>
      <c r="D1280" s="508">
        <v>85.27</v>
      </c>
      <c r="E1280" s="508">
        <v>85.27</v>
      </c>
    </row>
    <row r="1281" spans="1:5" s="343" customFormat="1">
      <c r="A1281" s="507" t="s">
        <v>27624</v>
      </c>
      <c r="B1281" s="512" t="s">
        <v>27625</v>
      </c>
      <c r="C1281" s="512" t="s">
        <v>25281</v>
      </c>
      <c r="D1281" s="508">
        <v>34.33</v>
      </c>
      <c r="E1281" s="508">
        <v>34.33</v>
      </c>
    </row>
    <row r="1282" spans="1:5" s="343" customFormat="1">
      <c r="A1282" s="507" t="s">
        <v>27626</v>
      </c>
      <c r="B1282" s="512" t="s">
        <v>27627</v>
      </c>
      <c r="C1282" s="512" t="s">
        <v>25281</v>
      </c>
      <c r="D1282" s="508">
        <v>8.11</v>
      </c>
      <c r="E1282" s="508">
        <v>8.11</v>
      </c>
    </row>
    <row r="1283" spans="1:5" s="343" customFormat="1">
      <c r="A1283" s="507" t="s">
        <v>27628</v>
      </c>
      <c r="B1283" s="512" t="s">
        <v>27629</v>
      </c>
      <c r="C1283" s="512" t="s">
        <v>25281</v>
      </c>
      <c r="D1283" s="508">
        <v>12.48</v>
      </c>
      <c r="E1283" s="508">
        <v>12.48</v>
      </c>
    </row>
    <row r="1284" spans="1:5" s="343" customFormat="1">
      <c r="A1284" s="507" t="s">
        <v>27630</v>
      </c>
      <c r="B1284" s="512" t="s">
        <v>27631</v>
      </c>
      <c r="C1284" s="512" t="s">
        <v>25281</v>
      </c>
      <c r="D1284" s="508">
        <v>62.42</v>
      </c>
      <c r="E1284" s="508">
        <v>62.42</v>
      </c>
    </row>
    <row r="1285" spans="1:5" s="343" customFormat="1">
      <c r="A1285" s="507" t="s">
        <v>27632</v>
      </c>
      <c r="B1285" s="512" t="s">
        <v>27633</v>
      </c>
      <c r="C1285" s="512" t="s">
        <v>25281</v>
      </c>
      <c r="D1285" s="508">
        <v>170.55</v>
      </c>
      <c r="E1285" s="508">
        <v>170.55</v>
      </c>
    </row>
    <row r="1286" spans="1:5" s="343" customFormat="1">
      <c r="A1286" s="507" t="s">
        <v>27634</v>
      </c>
      <c r="B1286" s="512" t="s">
        <v>27635</v>
      </c>
      <c r="C1286" s="512" t="s">
        <v>25281</v>
      </c>
      <c r="D1286" s="508">
        <v>249.68</v>
      </c>
      <c r="E1286" s="508">
        <v>249.68</v>
      </c>
    </row>
    <row r="1287" spans="1:5" s="343" customFormat="1">
      <c r="A1287" s="507" t="s">
        <v>27636</v>
      </c>
      <c r="B1287" s="512" t="s">
        <v>27637</v>
      </c>
      <c r="C1287" s="512" t="s">
        <v>25281</v>
      </c>
      <c r="D1287" s="508">
        <v>93.63</v>
      </c>
      <c r="E1287" s="508">
        <v>93.63</v>
      </c>
    </row>
    <row r="1288" spans="1:5" s="343" customFormat="1">
      <c r="A1288" s="507" t="s">
        <v>27638</v>
      </c>
      <c r="B1288" s="512" t="s">
        <v>25423</v>
      </c>
      <c r="C1288" s="512" t="s">
        <v>25314</v>
      </c>
      <c r="D1288" s="508">
        <v>683.74</v>
      </c>
      <c r="E1288" s="508">
        <v>683.74</v>
      </c>
    </row>
    <row r="1289" spans="1:5" s="343" customFormat="1">
      <c r="A1289" s="507" t="s">
        <v>27639</v>
      </c>
      <c r="B1289" s="512" t="s">
        <v>27640</v>
      </c>
      <c r="C1289" s="512" t="s">
        <v>25281</v>
      </c>
      <c r="D1289" s="508">
        <v>172.31</v>
      </c>
      <c r="E1289" s="508">
        <v>172.31</v>
      </c>
    </row>
    <row r="1290" spans="1:5" s="343" customFormat="1">
      <c r="A1290" s="507" t="s">
        <v>27641</v>
      </c>
      <c r="B1290" s="512" t="s">
        <v>27642</v>
      </c>
      <c r="C1290" s="512" t="s">
        <v>25281</v>
      </c>
      <c r="D1290" s="508">
        <v>59.12</v>
      </c>
      <c r="E1290" s="508">
        <v>59.12</v>
      </c>
    </row>
    <row r="1291" spans="1:5" s="343" customFormat="1">
      <c r="A1291" s="507" t="s">
        <v>27643</v>
      </c>
      <c r="B1291" s="512" t="s">
        <v>27644</v>
      </c>
      <c r="C1291" s="512" t="s">
        <v>25281</v>
      </c>
      <c r="D1291" s="508">
        <v>28.42</v>
      </c>
      <c r="E1291" s="508">
        <v>28.42</v>
      </c>
    </row>
    <row r="1292" spans="1:5" s="343" customFormat="1">
      <c r="A1292" s="507" t="s">
        <v>27645</v>
      </c>
      <c r="B1292" s="512" t="s">
        <v>27646</v>
      </c>
      <c r="C1292" s="512" t="s">
        <v>25281</v>
      </c>
      <c r="D1292" s="508">
        <v>28.42</v>
      </c>
      <c r="E1292" s="508">
        <v>28.42</v>
      </c>
    </row>
    <row r="1293" spans="1:5" s="343" customFormat="1">
      <c r="A1293" s="507" t="s">
        <v>27647</v>
      </c>
      <c r="B1293" s="512" t="s">
        <v>27648</v>
      </c>
      <c r="C1293" s="512" t="s">
        <v>25281</v>
      </c>
      <c r="D1293" s="508">
        <v>227.4</v>
      </c>
      <c r="E1293" s="508">
        <v>227.4</v>
      </c>
    </row>
    <row r="1294" spans="1:5" s="343" customFormat="1">
      <c r="A1294" s="507" t="s">
        <v>27649</v>
      </c>
      <c r="B1294" s="512" t="s">
        <v>27650</v>
      </c>
      <c r="C1294" s="512" t="s">
        <v>25281</v>
      </c>
      <c r="D1294" s="508">
        <v>227.4</v>
      </c>
      <c r="E1294" s="508">
        <v>227.4</v>
      </c>
    </row>
    <row r="1295" spans="1:5" s="343" customFormat="1">
      <c r="A1295" s="507" t="s">
        <v>27651</v>
      </c>
      <c r="B1295" s="512" t="s">
        <v>27652</v>
      </c>
      <c r="C1295" s="512" t="s">
        <v>25281</v>
      </c>
      <c r="D1295" s="508">
        <v>295.62</v>
      </c>
      <c r="E1295" s="508">
        <v>295.62</v>
      </c>
    </row>
    <row r="1296" spans="1:5" s="343" customFormat="1">
      <c r="A1296" s="507" t="s">
        <v>27653</v>
      </c>
      <c r="B1296" s="512" t="s">
        <v>27654</v>
      </c>
      <c r="C1296" s="512" t="s">
        <v>25281</v>
      </c>
      <c r="D1296" s="508">
        <v>142.12</v>
      </c>
      <c r="E1296" s="508">
        <v>142.12</v>
      </c>
    </row>
    <row r="1297" spans="1:5" s="343" customFormat="1">
      <c r="A1297" s="507" t="s">
        <v>27655</v>
      </c>
      <c r="B1297" s="512" t="s">
        <v>27656</v>
      </c>
      <c r="C1297" s="512" t="s">
        <v>25314</v>
      </c>
      <c r="D1297" s="508">
        <v>683.74</v>
      </c>
      <c r="E1297" s="508">
        <v>683.74</v>
      </c>
    </row>
    <row r="1298" spans="1:5" s="343" customFormat="1">
      <c r="A1298" s="507" t="s">
        <v>27657</v>
      </c>
      <c r="B1298" s="512" t="s">
        <v>27658</v>
      </c>
      <c r="C1298" s="512" t="s">
        <v>25281</v>
      </c>
      <c r="D1298" s="508">
        <v>370.96</v>
      </c>
      <c r="E1298" s="508">
        <v>370.96</v>
      </c>
    </row>
    <row r="1299" spans="1:5" s="343" customFormat="1">
      <c r="A1299" s="507" t="s">
        <v>27659</v>
      </c>
      <c r="B1299" s="512" t="s">
        <v>27660</v>
      </c>
      <c r="C1299" s="512" t="s">
        <v>25281</v>
      </c>
      <c r="D1299" s="508">
        <v>423.16</v>
      </c>
      <c r="E1299" s="508">
        <v>423.16</v>
      </c>
    </row>
    <row r="1300" spans="1:5" s="343" customFormat="1">
      <c r="A1300" s="507" t="s">
        <v>27661</v>
      </c>
      <c r="B1300" s="512" t="s">
        <v>27662</v>
      </c>
      <c r="C1300" s="512" t="s">
        <v>25281</v>
      </c>
      <c r="D1300" s="508">
        <v>562.84</v>
      </c>
      <c r="E1300" s="508">
        <v>562.84</v>
      </c>
    </row>
    <row r="1301" spans="1:5" s="343" customFormat="1">
      <c r="A1301" s="507" t="s">
        <v>27663</v>
      </c>
      <c r="B1301" s="512" t="s">
        <v>27664</v>
      </c>
      <c r="C1301" s="512" t="s">
        <v>25281</v>
      </c>
      <c r="D1301" s="508">
        <v>104.56</v>
      </c>
      <c r="E1301" s="508">
        <v>104.56</v>
      </c>
    </row>
    <row r="1302" spans="1:5" s="343" customFormat="1">
      <c r="A1302" s="507" t="s">
        <v>27665</v>
      </c>
      <c r="B1302" s="512" t="s">
        <v>27666</v>
      </c>
      <c r="C1302" s="512" t="s">
        <v>25281</v>
      </c>
      <c r="D1302" s="508">
        <v>149.72999999999999</v>
      </c>
      <c r="E1302" s="508">
        <v>149.72999999999999</v>
      </c>
    </row>
    <row r="1303" spans="1:5" s="343" customFormat="1">
      <c r="A1303" s="507" t="s">
        <v>27667</v>
      </c>
      <c r="B1303" s="512" t="s">
        <v>27668</v>
      </c>
      <c r="C1303" s="512" t="s">
        <v>25281</v>
      </c>
      <c r="D1303" s="508">
        <v>31.7</v>
      </c>
      <c r="E1303" s="508">
        <v>31.7</v>
      </c>
    </row>
    <row r="1304" spans="1:5" s="343" customFormat="1">
      <c r="A1304" s="507" t="s">
        <v>27669</v>
      </c>
      <c r="B1304" s="512" t="s">
        <v>27670</v>
      </c>
      <c r="C1304" s="512" t="s">
        <v>25281</v>
      </c>
      <c r="D1304" s="508">
        <v>61.39</v>
      </c>
      <c r="E1304" s="508">
        <v>61.39</v>
      </c>
    </row>
    <row r="1305" spans="1:5" s="343" customFormat="1">
      <c r="A1305" s="507" t="s">
        <v>27671</v>
      </c>
      <c r="B1305" s="512" t="s">
        <v>27672</v>
      </c>
      <c r="C1305" s="512" t="s">
        <v>25281</v>
      </c>
      <c r="D1305" s="508">
        <v>345.28</v>
      </c>
      <c r="E1305" s="508">
        <v>345.28</v>
      </c>
    </row>
    <row r="1306" spans="1:5" s="343" customFormat="1">
      <c r="A1306" s="507" t="s">
        <v>27673</v>
      </c>
      <c r="B1306" s="512" t="s">
        <v>27674</v>
      </c>
      <c r="C1306" s="512" t="s">
        <v>26155</v>
      </c>
      <c r="D1306" s="508">
        <v>195.97</v>
      </c>
      <c r="E1306" s="508">
        <v>195.97</v>
      </c>
    </row>
    <row r="1307" spans="1:5" s="343" customFormat="1">
      <c r="A1307" s="507" t="s">
        <v>27675</v>
      </c>
      <c r="B1307" s="512" t="s">
        <v>27676</v>
      </c>
      <c r="C1307" s="512" t="s">
        <v>25281</v>
      </c>
      <c r="D1307" s="508">
        <v>168.8</v>
      </c>
      <c r="E1307" s="508">
        <v>168.8</v>
      </c>
    </row>
    <row r="1308" spans="1:5" s="343" customFormat="1">
      <c r="A1308" s="507" t="s">
        <v>27677</v>
      </c>
      <c r="B1308" s="512" t="s">
        <v>27678</v>
      </c>
      <c r="C1308" s="512" t="s">
        <v>25281</v>
      </c>
      <c r="D1308" s="508">
        <v>40.700000000000003</v>
      </c>
      <c r="E1308" s="508">
        <v>40.700000000000003</v>
      </c>
    </row>
    <row r="1309" spans="1:5" s="343" customFormat="1" ht="111">
      <c r="A1309" s="514" t="s">
        <v>31753</v>
      </c>
      <c r="B1309" s="514"/>
      <c r="C1309" s="514"/>
      <c r="D1309" s="514"/>
      <c r="E1309" s="514"/>
    </row>
    <row r="1310" spans="1:5" s="343" customFormat="1" ht="22.5">
      <c r="A1310" s="511" t="s">
        <v>25362</v>
      </c>
      <c r="B1310" s="511"/>
      <c r="C1310" s="511"/>
      <c r="D1310" s="511"/>
      <c r="E1310" s="511"/>
    </row>
    <row r="1311" spans="1:5" s="343" customFormat="1">
      <c r="A1311" s="507" t="s">
        <v>27679</v>
      </c>
      <c r="B1311" s="512" t="s">
        <v>27680</v>
      </c>
      <c r="C1311" s="512" t="s">
        <v>25281</v>
      </c>
      <c r="D1311" s="508">
        <v>56.45</v>
      </c>
      <c r="E1311" s="508">
        <v>56.45</v>
      </c>
    </row>
    <row r="1312" spans="1:5" s="343" customFormat="1">
      <c r="A1312" s="507" t="s">
        <v>27681</v>
      </c>
      <c r="B1312" s="512" t="s">
        <v>27682</v>
      </c>
      <c r="C1312" s="512" t="s">
        <v>25281</v>
      </c>
      <c r="D1312" s="508">
        <v>196.85</v>
      </c>
      <c r="E1312" s="508">
        <v>196.85</v>
      </c>
    </row>
    <row r="1313" spans="1:5" s="343" customFormat="1">
      <c r="A1313" s="507" t="s">
        <v>27683</v>
      </c>
      <c r="B1313" s="512" t="s">
        <v>27684</v>
      </c>
      <c r="C1313" s="512" t="s">
        <v>25281</v>
      </c>
      <c r="D1313" s="508">
        <v>139.65</v>
      </c>
      <c r="E1313" s="508">
        <v>139.65</v>
      </c>
    </row>
    <row r="1314" spans="1:5" s="343" customFormat="1" ht="22.5">
      <c r="A1314" s="507" t="s">
        <v>27685</v>
      </c>
      <c r="B1314" s="512" t="s">
        <v>27686</v>
      </c>
      <c r="C1314" s="512" t="s">
        <v>25281</v>
      </c>
      <c r="D1314" s="508">
        <v>1873.52</v>
      </c>
      <c r="E1314" s="508">
        <v>1873.52</v>
      </c>
    </row>
    <row r="1315" spans="1:5" s="343" customFormat="1">
      <c r="A1315" s="507" t="s">
        <v>27687</v>
      </c>
      <c r="B1315" s="512" t="s">
        <v>27688</v>
      </c>
      <c r="C1315" s="512" t="s">
        <v>25281</v>
      </c>
      <c r="D1315" s="508">
        <v>539.20000000000005</v>
      </c>
      <c r="E1315" s="508">
        <v>539.20000000000005</v>
      </c>
    </row>
    <row r="1316" spans="1:5" s="343" customFormat="1">
      <c r="A1316" s="507" t="s">
        <v>27689</v>
      </c>
      <c r="B1316" s="512" t="s">
        <v>27690</v>
      </c>
      <c r="C1316" s="512" t="s">
        <v>25281</v>
      </c>
      <c r="D1316" s="508">
        <v>111.7</v>
      </c>
      <c r="E1316" s="508">
        <v>111.7</v>
      </c>
    </row>
    <row r="1317" spans="1:5" s="343" customFormat="1">
      <c r="A1317" s="507" t="s">
        <v>27691</v>
      </c>
      <c r="B1317" s="512" t="s">
        <v>27692</v>
      </c>
      <c r="C1317" s="512" t="s">
        <v>25281</v>
      </c>
      <c r="D1317" s="508">
        <v>132.1</v>
      </c>
      <c r="E1317" s="508">
        <v>132.1</v>
      </c>
    </row>
    <row r="1318" spans="1:5" s="343" customFormat="1">
      <c r="A1318" s="507" t="s">
        <v>27693</v>
      </c>
      <c r="B1318" s="512" t="s">
        <v>27694</v>
      </c>
      <c r="C1318" s="512" t="s">
        <v>25281</v>
      </c>
      <c r="D1318" s="508">
        <v>48.84</v>
      </c>
      <c r="E1318" s="508">
        <v>48.84</v>
      </c>
    </row>
    <row r="1319" spans="1:5" s="343" customFormat="1">
      <c r="A1319" s="507" t="s">
        <v>27695</v>
      </c>
      <c r="B1319" s="512" t="s">
        <v>27696</v>
      </c>
      <c r="C1319" s="512" t="s">
        <v>25281</v>
      </c>
      <c r="D1319" s="508">
        <v>39.950000000000003</v>
      </c>
      <c r="E1319" s="508">
        <v>39.950000000000003</v>
      </c>
    </row>
    <row r="1320" spans="1:5" s="343" customFormat="1">
      <c r="A1320" s="507" t="s">
        <v>27697</v>
      </c>
      <c r="B1320" s="512" t="s">
        <v>27698</v>
      </c>
      <c r="C1320" s="512" t="s">
        <v>25314</v>
      </c>
      <c r="D1320" s="508">
        <v>683.74</v>
      </c>
      <c r="E1320" s="508">
        <v>683.74</v>
      </c>
    </row>
    <row r="1321" spans="1:5" s="343" customFormat="1">
      <c r="A1321" s="507" t="s">
        <v>27699</v>
      </c>
      <c r="B1321" s="512" t="s">
        <v>27700</v>
      </c>
      <c r="C1321" s="512" t="s">
        <v>25281</v>
      </c>
      <c r="D1321" s="508">
        <v>803.29</v>
      </c>
      <c r="E1321" s="508">
        <v>803.29</v>
      </c>
    </row>
    <row r="1322" spans="1:5" s="343" customFormat="1">
      <c r="A1322" s="507" t="s">
        <v>27701</v>
      </c>
      <c r="B1322" s="512" t="s">
        <v>27702</v>
      </c>
      <c r="C1322" s="512" t="s">
        <v>25281</v>
      </c>
      <c r="D1322" s="508">
        <v>29.85</v>
      </c>
      <c r="E1322" s="508">
        <v>29.85</v>
      </c>
    </row>
    <row r="1323" spans="1:5" s="343" customFormat="1">
      <c r="A1323" s="507" t="s">
        <v>27703</v>
      </c>
      <c r="B1323" s="512" t="s">
        <v>27704</v>
      </c>
      <c r="C1323" s="512" t="s">
        <v>25281</v>
      </c>
      <c r="D1323" s="508">
        <v>15.29</v>
      </c>
      <c r="E1323" s="508">
        <v>15.29</v>
      </c>
    </row>
    <row r="1324" spans="1:5" s="343" customFormat="1">
      <c r="A1324" s="507" t="s">
        <v>27705</v>
      </c>
      <c r="B1324" s="512" t="s">
        <v>27706</v>
      </c>
      <c r="C1324" s="512" t="s">
        <v>25281</v>
      </c>
      <c r="D1324" s="508">
        <v>61.55</v>
      </c>
      <c r="E1324" s="508">
        <v>61.55</v>
      </c>
    </row>
    <row r="1325" spans="1:5" s="343" customFormat="1">
      <c r="A1325" s="507" t="s">
        <v>27707</v>
      </c>
      <c r="B1325" s="512" t="s">
        <v>27708</v>
      </c>
      <c r="C1325" s="512" t="s">
        <v>25281</v>
      </c>
      <c r="D1325" s="508">
        <v>37.85</v>
      </c>
      <c r="E1325" s="508">
        <v>37.85</v>
      </c>
    </row>
    <row r="1326" spans="1:5" s="343" customFormat="1">
      <c r="A1326" s="507" t="s">
        <v>27709</v>
      </c>
      <c r="B1326" s="512" t="s">
        <v>27710</v>
      </c>
      <c r="C1326" s="512" t="s">
        <v>25281</v>
      </c>
      <c r="D1326" s="508">
        <v>281.99</v>
      </c>
      <c r="E1326" s="508">
        <v>281.99</v>
      </c>
    </row>
    <row r="1327" spans="1:5" s="343" customFormat="1">
      <c r="A1327" s="507" t="s">
        <v>27711</v>
      </c>
      <c r="B1327" s="512" t="s">
        <v>27712</v>
      </c>
      <c r="C1327" s="512" t="s">
        <v>25281</v>
      </c>
      <c r="D1327" s="508">
        <v>171.4</v>
      </c>
      <c r="E1327" s="508">
        <v>171.4</v>
      </c>
    </row>
    <row r="1328" spans="1:5" s="343" customFormat="1">
      <c r="A1328" s="507" t="s">
        <v>27713</v>
      </c>
      <c r="B1328" s="512" t="s">
        <v>27714</v>
      </c>
      <c r="C1328" s="512" t="s">
        <v>25281</v>
      </c>
      <c r="D1328" s="508">
        <v>37.99</v>
      </c>
      <c r="E1328" s="508">
        <v>37.99</v>
      </c>
    </row>
    <row r="1329" spans="1:5" s="343" customFormat="1">
      <c r="A1329" s="507" t="s">
        <v>27715</v>
      </c>
      <c r="B1329" s="512" t="s">
        <v>27716</v>
      </c>
      <c r="C1329" s="512" t="s">
        <v>25361</v>
      </c>
      <c r="D1329" s="508">
        <v>14.21</v>
      </c>
      <c r="E1329" s="508">
        <v>14.21</v>
      </c>
    </row>
    <row r="1330" spans="1:5" s="343" customFormat="1">
      <c r="A1330" s="507" t="s">
        <v>27717</v>
      </c>
      <c r="B1330" s="512" t="s">
        <v>27718</v>
      </c>
      <c r="C1330" s="512" t="s">
        <v>25361</v>
      </c>
      <c r="D1330" s="508">
        <v>4.6100000000000003</v>
      </c>
      <c r="E1330" s="508">
        <v>4.6100000000000003</v>
      </c>
    </row>
    <row r="1331" spans="1:5" s="343" customFormat="1">
      <c r="A1331" s="507" t="s">
        <v>27719</v>
      </c>
      <c r="B1331" s="512" t="s">
        <v>27720</v>
      </c>
      <c r="C1331" s="512" t="s">
        <v>25278</v>
      </c>
      <c r="D1331" s="508">
        <v>11.53</v>
      </c>
      <c r="E1331" s="508">
        <v>11.53</v>
      </c>
    </row>
    <row r="1332" spans="1:5" s="343" customFormat="1">
      <c r="A1332" s="507" t="s">
        <v>27721</v>
      </c>
      <c r="B1332" s="512" t="s">
        <v>27722</v>
      </c>
      <c r="C1332" s="512" t="s">
        <v>25361</v>
      </c>
      <c r="D1332" s="508">
        <v>6.41</v>
      </c>
      <c r="E1332" s="508">
        <v>6.41</v>
      </c>
    </row>
    <row r="1333" spans="1:5" s="343" customFormat="1">
      <c r="A1333" s="507" t="s">
        <v>27723</v>
      </c>
      <c r="B1333" s="512" t="s">
        <v>27724</v>
      </c>
      <c r="C1333" s="512" t="s">
        <v>25361</v>
      </c>
      <c r="D1333" s="508">
        <v>108.6</v>
      </c>
      <c r="E1333" s="508">
        <v>108.6</v>
      </c>
    </row>
    <row r="1334" spans="1:5" s="343" customFormat="1">
      <c r="A1334" s="507" t="s">
        <v>27725</v>
      </c>
      <c r="B1334" s="512" t="s">
        <v>27726</v>
      </c>
      <c r="C1334" s="512" t="s">
        <v>25361</v>
      </c>
      <c r="D1334" s="508">
        <v>99.51</v>
      </c>
      <c r="E1334" s="508">
        <v>99.51</v>
      </c>
    </row>
    <row r="1335" spans="1:5" s="343" customFormat="1">
      <c r="A1335" s="507" t="s">
        <v>27727</v>
      </c>
      <c r="B1335" s="512" t="s">
        <v>27728</v>
      </c>
      <c r="C1335" s="512" t="s">
        <v>25314</v>
      </c>
      <c r="D1335" s="508">
        <v>683.74</v>
      </c>
      <c r="E1335" s="508">
        <v>683.74</v>
      </c>
    </row>
    <row r="1336" spans="1:5" s="343" customFormat="1">
      <c r="A1336" s="507" t="s">
        <v>27729</v>
      </c>
      <c r="B1336" s="512" t="s">
        <v>27730</v>
      </c>
      <c r="C1336" s="512" t="s">
        <v>25281</v>
      </c>
      <c r="D1336" s="508">
        <v>67.489999999999995</v>
      </c>
      <c r="E1336" s="508">
        <v>67.489999999999995</v>
      </c>
    </row>
    <row r="1337" spans="1:5" s="343" customFormat="1">
      <c r="A1337" s="507" t="s">
        <v>27731</v>
      </c>
      <c r="B1337" s="512" t="s">
        <v>27732</v>
      </c>
      <c r="C1337" s="512" t="s">
        <v>25281</v>
      </c>
      <c r="D1337" s="508">
        <v>20.350000000000001</v>
      </c>
      <c r="E1337" s="508">
        <v>20.350000000000001</v>
      </c>
    </row>
    <row r="1338" spans="1:5" s="343" customFormat="1">
      <c r="A1338" s="507" t="s">
        <v>27733</v>
      </c>
      <c r="B1338" s="512" t="s">
        <v>27734</v>
      </c>
      <c r="C1338" s="512" t="s">
        <v>25281</v>
      </c>
      <c r="D1338" s="508">
        <v>61.37</v>
      </c>
      <c r="E1338" s="508">
        <v>61.37</v>
      </c>
    </row>
    <row r="1339" spans="1:5" s="343" customFormat="1">
      <c r="A1339" s="507" t="s">
        <v>27735</v>
      </c>
      <c r="B1339" s="512" t="s">
        <v>27596</v>
      </c>
      <c r="C1339" s="512" t="s">
        <v>25281</v>
      </c>
      <c r="D1339" s="508">
        <v>787</v>
      </c>
      <c r="E1339" s="508">
        <v>787</v>
      </c>
    </row>
    <row r="1340" spans="1:5" s="343" customFormat="1">
      <c r="A1340" s="507" t="s">
        <v>27736</v>
      </c>
      <c r="B1340" s="512" t="s">
        <v>27606</v>
      </c>
      <c r="C1340" s="512" t="s">
        <v>25281</v>
      </c>
      <c r="D1340" s="508">
        <v>778.93</v>
      </c>
      <c r="E1340" s="508">
        <v>778.93</v>
      </c>
    </row>
    <row r="1341" spans="1:5" s="343" customFormat="1">
      <c r="A1341" s="507" t="s">
        <v>27737</v>
      </c>
      <c r="B1341" s="512" t="s">
        <v>27608</v>
      </c>
      <c r="C1341" s="512" t="s">
        <v>25281</v>
      </c>
      <c r="D1341" s="508">
        <v>811.01</v>
      </c>
      <c r="E1341" s="508">
        <v>811.01</v>
      </c>
    </row>
    <row r="1342" spans="1:5" s="343" customFormat="1">
      <c r="A1342" s="507" t="s">
        <v>27738</v>
      </c>
      <c r="B1342" s="512" t="s">
        <v>27739</v>
      </c>
      <c r="C1342" s="512" t="s">
        <v>25281</v>
      </c>
      <c r="D1342" s="508">
        <v>348.56</v>
      </c>
      <c r="E1342" s="508">
        <v>348.56</v>
      </c>
    </row>
    <row r="1343" spans="1:5" s="343" customFormat="1">
      <c r="A1343" s="507" t="s">
        <v>27740</v>
      </c>
      <c r="B1343" s="512" t="s">
        <v>27741</v>
      </c>
      <c r="C1343" s="512" t="s">
        <v>25281</v>
      </c>
      <c r="D1343" s="508">
        <v>571.88</v>
      </c>
      <c r="E1343" s="508">
        <v>571.88</v>
      </c>
    </row>
    <row r="1344" spans="1:5" s="343" customFormat="1">
      <c r="A1344" s="507" t="s">
        <v>27742</v>
      </c>
      <c r="B1344" s="512" t="s">
        <v>27743</v>
      </c>
      <c r="C1344" s="512" t="s">
        <v>25281</v>
      </c>
      <c r="D1344" s="508">
        <v>538.59</v>
      </c>
      <c r="E1344" s="508">
        <v>538.59</v>
      </c>
    </row>
    <row r="1345" spans="1:5" s="343" customFormat="1">
      <c r="A1345" s="507" t="s">
        <v>27744</v>
      </c>
      <c r="B1345" s="512" t="s">
        <v>27745</v>
      </c>
      <c r="C1345" s="512" t="s">
        <v>25281</v>
      </c>
      <c r="D1345" s="508">
        <v>1170.02</v>
      </c>
      <c r="E1345" s="508">
        <v>1170.02</v>
      </c>
    </row>
    <row r="1346" spans="1:5" s="343" customFormat="1">
      <c r="A1346" s="507" t="s">
        <v>27746</v>
      </c>
      <c r="B1346" s="512" t="s">
        <v>27747</v>
      </c>
      <c r="C1346" s="512" t="s">
        <v>25281</v>
      </c>
      <c r="D1346" s="508">
        <v>482.55</v>
      </c>
      <c r="E1346" s="508">
        <v>482.55</v>
      </c>
    </row>
    <row r="1347" spans="1:5" s="343" customFormat="1">
      <c r="A1347" s="507" t="s">
        <v>27748</v>
      </c>
      <c r="B1347" s="512" t="s">
        <v>27749</v>
      </c>
      <c r="C1347" s="512" t="s">
        <v>25281</v>
      </c>
      <c r="D1347" s="508">
        <v>92.37</v>
      </c>
      <c r="E1347" s="508">
        <v>92.37</v>
      </c>
    </row>
    <row r="1348" spans="1:5" s="343" customFormat="1">
      <c r="A1348" s="507" t="s">
        <v>27750</v>
      </c>
      <c r="B1348" s="512" t="s">
        <v>27751</v>
      </c>
      <c r="C1348" s="512" t="s">
        <v>25281</v>
      </c>
      <c r="D1348" s="508">
        <v>123.34</v>
      </c>
      <c r="E1348" s="508">
        <v>123.34</v>
      </c>
    </row>
    <row r="1349" spans="1:5" s="343" customFormat="1">
      <c r="A1349" s="507" t="s">
        <v>27752</v>
      </c>
      <c r="B1349" s="512" t="s">
        <v>27753</v>
      </c>
      <c r="C1349" s="512" t="s">
        <v>25278</v>
      </c>
      <c r="D1349" s="508">
        <v>1490.76</v>
      </c>
      <c r="E1349" s="508">
        <v>1490.76</v>
      </c>
    </row>
    <row r="1350" spans="1:5" s="343" customFormat="1">
      <c r="A1350" s="507" t="s">
        <v>27754</v>
      </c>
      <c r="B1350" s="512" t="s">
        <v>27755</v>
      </c>
      <c r="C1350" s="512" t="s">
        <v>25278</v>
      </c>
      <c r="D1350" s="508">
        <v>720.01</v>
      </c>
      <c r="E1350" s="508">
        <v>720.01</v>
      </c>
    </row>
    <row r="1351" spans="1:5" s="343" customFormat="1">
      <c r="A1351" s="507" t="s">
        <v>27756</v>
      </c>
      <c r="B1351" s="512" t="s">
        <v>27757</v>
      </c>
      <c r="C1351" s="512" t="s">
        <v>25278</v>
      </c>
      <c r="D1351" s="508">
        <v>3280.88</v>
      </c>
      <c r="E1351" s="508">
        <v>3280.88</v>
      </c>
    </row>
    <row r="1352" spans="1:5" s="343" customFormat="1">
      <c r="A1352" s="507" t="s">
        <v>27758</v>
      </c>
      <c r="B1352" s="512" t="s">
        <v>27759</v>
      </c>
      <c r="C1352" s="512" t="s">
        <v>25278</v>
      </c>
      <c r="D1352" s="508">
        <v>3508.91</v>
      </c>
      <c r="E1352" s="508">
        <v>3508.91</v>
      </c>
    </row>
    <row r="1353" spans="1:5" s="343" customFormat="1">
      <c r="A1353" s="507" t="s">
        <v>27760</v>
      </c>
      <c r="B1353" s="512" t="s">
        <v>27761</v>
      </c>
      <c r="C1353" s="512" t="s">
        <v>25281</v>
      </c>
      <c r="D1353" s="508">
        <v>356.82</v>
      </c>
      <c r="E1353" s="508">
        <v>356.82</v>
      </c>
    </row>
    <row r="1354" spans="1:5" s="343" customFormat="1">
      <c r="A1354" s="507" t="s">
        <v>27762</v>
      </c>
      <c r="B1354" s="512" t="s">
        <v>27763</v>
      </c>
      <c r="C1354" s="512" t="s">
        <v>25281</v>
      </c>
      <c r="D1354" s="508">
        <v>337.37</v>
      </c>
      <c r="E1354" s="508">
        <v>337.37</v>
      </c>
    </row>
    <row r="1355" spans="1:5" s="343" customFormat="1">
      <c r="A1355" s="507" t="s">
        <v>27764</v>
      </c>
      <c r="B1355" s="512" t="s">
        <v>27765</v>
      </c>
      <c r="C1355" s="512" t="s">
        <v>25281</v>
      </c>
      <c r="D1355" s="508">
        <v>524.04</v>
      </c>
      <c r="E1355" s="508">
        <v>524.04</v>
      </c>
    </row>
    <row r="1356" spans="1:5" s="343" customFormat="1">
      <c r="A1356" s="507" t="s">
        <v>27766</v>
      </c>
      <c r="B1356" s="512" t="s">
        <v>27767</v>
      </c>
      <c r="C1356" s="512" t="s">
        <v>25278</v>
      </c>
      <c r="D1356" s="508">
        <v>1814.57</v>
      </c>
      <c r="E1356" s="508">
        <v>1814.57</v>
      </c>
    </row>
    <row r="1357" spans="1:5" s="343" customFormat="1">
      <c r="A1357" s="507" t="s">
        <v>27768</v>
      </c>
      <c r="B1357" s="512" t="s">
        <v>27769</v>
      </c>
      <c r="C1357" s="512" t="s">
        <v>25281</v>
      </c>
      <c r="D1357" s="508">
        <v>82.74</v>
      </c>
      <c r="E1357" s="508">
        <v>82.74</v>
      </c>
    </row>
    <row r="1358" spans="1:5" s="343" customFormat="1">
      <c r="A1358" s="507" t="s">
        <v>27770</v>
      </c>
      <c r="B1358" s="512" t="s">
        <v>27771</v>
      </c>
      <c r="C1358" s="512" t="s">
        <v>25281</v>
      </c>
      <c r="D1358" s="508">
        <v>101.86</v>
      </c>
      <c r="E1358" s="508">
        <v>101.86</v>
      </c>
    </row>
    <row r="1359" spans="1:5" s="343" customFormat="1">
      <c r="A1359" s="507" t="s">
        <v>27772</v>
      </c>
      <c r="B1359" s="512" t="s">
        <v>27773</v>
      </c>
      <c r="C1359" s="512" t="s">
        <v>25281</v>
      </c>
      <c r="D1359" s="508">
        <v>552.07000000000005</v>
      </c>
      <c r="E1359" s="508">
        <v>552.07000000000005</v>
      </c>
    </row>
    <row r="1360" spans="1:5" s="343" customFormat="1" ht="111">
      <c r="A1360" s="514" t="s">
        <v>31753</v>
      </c>
      <c r="B1360" s="514"/>
      <c r="C1360" s="514"/>
      <c r="D1360" s="514"/>
      <c r="E1360" s="514"/>
    </row>
    <row r="1361" spans="1:5" s="343" customFormat="1" ht="22.5">
      <c r="A1361" s="511" t="s">
        <v>25362</v>
      </c>
      <c r="B1361" s="511"/>
      <c r="C1361" s="511"/>
      <c r="D1361" s="511"/>
      <c r="E1361" s="511"/>
    </row>
    <row r="1362" spans="1:5" s="343" customFormat="1">
      <c r="A1362" s="507" t="s">
        <v>27774</v>
      </c>
      <c r="B1362" s="512" t="s">
        <v>27775</v>
      </c>
      <c r="C1362" s="512" t="s">
        <v>25281</v>
      </c>
      <c r="D1362" s="508">
        <v>849.36</v>
      </c>
      <c r="E1362" s="508">
        <v>849.36</v>
      </c>
    </row>
    <row r="1363" spans="1:5" s="343" customFormat="1">
      <c r="A1363" s="507" t="s">
        <v>27776</v>
      </c>
      <c r="B1363" s="512" t="s">
        <v>27777</v>
      </c>
      <c r="C1363" s="512" t="s">
        <v>25314</v>
      </c>
      <c r="D1363" s="508">
        <v>683.74</v>
      </c>
      <c r="E1363" s="508">
        <v>683.74</v>
      </c>
    </row>
    <row r="1364" spans="1:5" s="343" customFormat="1">
      <c r="A1364" s="507" t="s">
        <v>27778</v>
      </c>
      <c r="B1364" s="512" t="s">
        <v>27779</v>
      </c>
      <c r="C1364" s="512" t="s">
        <v>25314</v>
      </c>
      <c r="D1364" s="508">
        <v>683.74</v>
      </c>
      <c r="E1364" s="508">
        <v>683.74</v>
      </c>
    </row>
    <row r="1365" spans="1:5" s="343" customFormat="1">
      <c r="A1365" s="507" t="s">
        <v>27780</v>
      </c>
      <c r="B1365" s="512" t="s">
        <v>27781</v>
      </c>
      <c r="C1365" s="512" t="s">
        <v>25281</v>
      </c>
      <c r="D1365" s="508">
        <v>76827.199999999997</v>
      </c>
      <c r="E1365" s="508">
        <v>76827.199999999997</v>
      </c>
    </row>
    <row r="1366" spans="1:5" s="343" customFormat="1">
      <c r="A1366" s="507" t="s">
        <v>27782</v>
      </c>
      <c r="B1366" s="512" t="s">
        <v>27783</v>
      </c>
      <c r="C1366" s="512" t="s">
        <v>25281</v>
      </c>
      <c r="D1366" s="508">
        <v>83098.759999999995</v>
      </c>
      <c r="E1366" s="508">
        <v>83098.759999999995</v>
      </c>
    </row>
    <row r="1367" spans="1:5" s="343" customFormat="1">
      <c r="A1367" s="507" t="s">
        <v>27784</v>
      </c>
      <c r="B1367" s="512" t="s">
        <v>27785</v>
      </c>
      <c r="C1367" s="512" t="s">
        <v>25281</v>
      </c>
      <c r="D1367" s="508">
        <v>107546.4</v>
      </c>
      <c r="E1367" s="508">
        <v>107546.4</v>
      </c>
    </row>
    <row r="1368" spans="1:5" s="343" customFormat="1">
      <c r="A1368" s="507" t="s">
        <v>27786</v>
      </c>
      <c r="B1368" s="512" t="s">
        <v>27787</v>
      </c>
      <c r="C1368" s="512" t="s">
        <v>25281</v>
      </c>
      <c r="D1368" s="508">
        <v>122189.88</v>
      </c>
      <c r="E1368" s="508">
        <v>122189.88</v>
      </c>
    </row>
    <row r="1369" spans="1:5" s="343" customFormat="1">
      <c r="A1369" s="507" t="s">
        <v>27788</v>
      </c>
      <c r="B1369" s="512" t="s">
        <v>27789</v>
      </c>
      <c r="C1369" s="512" t="s">
        <v>25281</v>
      </c>
      <c r="D1369" s="508">
        <v>73549.399999999994</v>
      </c>
      <c r="E1369" s="508">
        <v>73549.399999999994</v>
      </c>
    </row>
    <row r="1370" spans="1:5" s="343" customFormat="1">
      <c r="A1370" s="507" t="s">
        <v>27790</v>
      </c>
      <c r="B1370" s="512" t="s">
        <v>27791</v>
      </c>
      <c r="C1370" s="512" t="s">
        <v>25281</v>
      </c>
      <c r="D1370" s="508">
        <v>81573.45</v>
      </c>
      <c r="E1370" s="508">
        <v>81573.45</v>
      </c>
    </row>
    <row r="1371" spans="1:5" s="343" customFormat="1">
      <c r="A1371" s="507" t="s">
        <v>27792</v>
      </c>
      <c r="B1371" s="512" t="s">
        <v>27793</v>
      </c>
      <c r="C1371" s="512" t="s">
        <v>25281</v>
      </c>
      <c r="D1371" s="508">
        <v>107003.84</v>
      </c>
      <c r="E1371" s="508">
        <v>107003.84</v>
      </c>
    </row>
    <row r="1372" spans="1:5" s="343" customFormat="1">
      <c r="A1372" s="507" t="s">
        <v>27794</v>
      </c>
      <c r="B1372" s="512" t="s">
        <v>27795</v>
      </c>
      <c r="C1372" s="512" t="s">
        <v>25281</v>
      </c>
      <c r="D1372" s="508">
        <v>121647.32</v>
      </c>
      <c r="E1372" s="508">
        <v>121647.32</v>
      </c>
    </row>
    <row r="1373" spans="1:5" s="343" customFormat="1" ht="22.5">
      <c r="A1373" s="507" t="s">
        <v>27796</v>
      </c>
      <c r="B1373" s="512" t="s">
        <v>27797</v>
      </c>
      <c r="C1373" s="512" t="s">
        <v>25281</v>
      </c>
      <c r="D1373" s="508">
        <v>77018.33</v>
      </c>
      <c r="E1373" s="508">
        <v>77018.33</v>
      </c>
    </row>
    <row r="1374" spans="1:5" s="343" customFormat="1" ht="22.5">
      <c r="A1374" s="507" t="s">
        <v>27798</v>
      </c>
      <c r="B1374" s="512" t="s">
        <v>27799</v>
      </c>
      <c r="C1374" s="512" t="s">
        <v>25281</v>
      </c>
      <c r="D1374" s="508">
        <v>83426.64</v>
      </c>
      <c r="E1374" s="508">
        <v>83426.64</v>
      </c>
    </row>
    <row r="1375" spans="1:5" s="343" customFormat="1" ht="22.5">
      <c r="A1375" s="507" t="s">
        <v>27800</v>
      </c>
      <c r="B1375" s="512" t="s">
        <v>27801</v>
      </c>
      <c r="C1375" s="512" t="s">
        <v>25281</v>
      </c>
      <c r="D1375" s="508">
        <v>107914.45</v>
      </c>
      <c r="E1375" s="508">
        <v>107914.45</v>
      </c>
    </row>
    <row r="1376" spans="1:5" s="343" customFormat="1" ht="22.5">
      <c r="A1376" s="507" t="s">
        <v>27802</v>
      </c>
      <c r="B1376" s="512" t="s">
        <v>27803</v>
      </c>
      <c r="C1376" s="512" t="s">
        <v>25281</v>
      </c>
      <c r="D1376" s="508">
        <v>122557.93</v>
      </c>
      <c r="E1376" s="508">
        <v>122557.93</v>
      </c>
    </row>
    <row r="1377" spans="1:5" s="343" customFormat="1" ht="22.5">
      <c r="A1377" s="507" t="s">
        <v>27804</v>
      </c>
      <c r="B1377" s="512" t="s">
        <v>27805</v>
      </c>
      <c r="C1377" s="512" t="s">
        <v>25281</v>
      </c>
      <c r="D1377" s="508">
        <v>53022.57</v>
      </c>
      <c r="E1377" s="508">
        <v>53022.57</v>
      </c>
    </row>
    <row r="1378" spans="1:5" s="343" customFormat="1" ht="22.5">
      <c r="A1378" s="507" t="s">
        <v>27806</v>
      </c>
      <c r="B1378" s="512" t="s">
        <v>27807</v>
      </c>
      <c r="C1378" s="512" t="s">
        <v>25281</v>
      </c>
      <c r="D1378" s="508">
        <v>59190.76</v>
      </c>
      <c r="E1378" s="508">
        <v>59190.76</v>
      </c>
    </row>
    <row r="1379" spans="1:5" s="343" customFormat="1" ht="22.5">
      <c r="A1379" s="507" t="s">
        <v>27808</v>
      </c>
      <c r="B1379" s="512" t="s">
        <v>27809</v>
      </c>
      <c r="C1379" s="512" t="s">
        <v>25281</v>
      </c>
      <c r="D1379" s="508">
        <v>68152.22</v>
      </c>
      <c r="E1379" s="508">
        <v>68152.22</v>
      </c>
    </row>
    <row r="1380" spans="1:5" s="343" customFormat="1" ht="22.5">
      <c r="A1380" s="507" t="s">
        <v>27810</v>
      </c>
      <c r="B1380" s="512" t="s">
        <v>27811</v>
      </c>
      <c r="C1380" s="512" t="s">
        <v>25281</v>
      </c>
      <c r="D1380" s="508">
        <v>77547.34</v>
      </c>
      <c r="E1380" s="508">
        <v>77547.34</v>
      </c>
    </row>
    <row r="1381" spans="1:5" s="343" customFormat="1" ht="33.75">
      <c r="A1381" s="509" t="s">
        <v>27812</v>
      </c>
      <c r="B1381" s="512" t="s">
        <v>27813</v>
      </c>
      <c r="C1381" s="515" t="s">
        <v>25281</v>
      </c>
      <c r="D1381" s="510">
        <v>74337.52</v>
      </c>
      <c r="E1381" s="510">
        <v>74337.52</v>
      </c>
    </row>
    <row r="1382" spans="1:5" s="343" customFormat="1" ht="33.75">
      <c r="A1382" s="509" t="s">
        <v>27814</v>
      </c>
      <c r="B1382" s="512" t="s">
        <v>27815</v>
      </c>
      <c r="C1382" s="515" t="s">
        <v>25281</v>
      </c>
      <c r="D1382" s="510">
        <v>183812.69</v>
      </c>
      <c r="E1382" s="510">
        <v>183812.69</v>
      </c>
    </row>
    <row r="1383" spans="1:5" s="343" customFormat="1" ht="33.75">
      <c r="A1383" s="509" t="s">
        <v>27816</v>
      </c>
      <c r="B1383" s="512" t="s">
        <v>27817</v>
      </c>
      <c r="C1383" s="515" t="s">
        <v>25281</v>
      </c>
      <c r="D1383" s="510">
        <v>189980.88</v>
      </c>
      <c r="E1383" s="510">
        <v>189980.88</v>
      </c>
    </row>
    <row r="1384" spans="1:5" s="343" customFormat="1" ht="33.75">
      <c r="A1384" s="509" t="s">
        <v>27818</v>
      </c>
      <c r="B1384" s="512" t="s">
        <v>27819</v>
      </c>
      <c r="C1384" s="515" t="s">
        <v>25281</v>
      </c>
      <c r="D1384" s="510">
        <v>198735.38</v>
      </c>
      <c r="E1384" s="510">
        <v>198735.38</v>
      </c>
    </row>
    <row r="1385" spans="1:5" s="343" customFormat="1" ht="33.75">
      <c r="A1385" s="509" t="s">
        <v>27820</v>
      </c>
      <c r="B1385" s="512" t="s">
        <v>27821</v>
      </c>
      <c r="C1385" s="515" t="s">
        <v>25281</v>
      </c>
      <c r="D1385" s="510">
        <v>208130.51</v>
      </c>
      <c r="E1385" s="510">
        <v>208130.51</v>
      </c>
    </row>
    <row r="1386" spans="1:5" s="343" customFormat="1">
      <c r="A1386" s="507" t="s">
        <v>27822</v>
      </c>
      <c r="B1386" s="512" t="s">
        <v>27823</v>
      </c>
      <c r="C1386" s="512" t="s">
        <v>25314</v>
      </c>
      <c r="D1386" s="508">
        <v>683.74</v>
      </c>
      <c r="E1386" s="508">
        <v>683.74</v>
      </c>
    </row>
    <row r="1387" spans="1:5" s="343" customFormat="1">
      <c r="A1387" s="507" t="s">
        <v>27824</v>
      </c>
      <c r="B1387" s="512" t="s">
        <v>27825</v>
      </c>
      <c r="C1387" s="512" t="s">
        <v>25281</v>
      </c>
      <c r="D1387" s="508">
        <v>2066.79</v>
      </c>
      <c r="E1387" s="508">
        <v>2066.79</v>
      </c>
    </row>
    <row r="1388" spans="1:5" s="343" customFormat="1">
      <c r="A1388" s="507" t="s">
        <v>27826</v>
      </c>
      <c r="B1388" s="512" t="s">
        <v>27827</v>
      </c>
      <c r="C1388" s="512" t="s">
        <v>25281</v>
      </c>
      <c r="D1388" s="508">
        <v>8172.1</v>
      </c>
      <c r="E1388" s="508">
        <v>8172.1</v>
      </c>
    </row>
    <row r="1389" spans="1:5" s="343" customFormat="1">
      <c r="A1389" s="507" t="s">
        <v>27828</v>
      </c>
      <c r="B1389" s="512" t="s">
        <v>27829</v>
      </c>
      <c r="C1389" s="512" t="s">
        <v>25281</v>
      </c>
      <c r="D1389" s="508">
        <v>8954.15</v>
      </c>
      <c r="E1389" s="508">
        <v>8954.15</v>
      </c>
    </row>
    <row r="1390" spans="1:5" s="343" customFormat="1">
      <c r="A1390" s="507" t="s">
        <v>27830</v>
      </c>
      <c r="B1390" s="512" t="s">
        <v>27831</v>
      </c>
      <c r="C1390" s="512" t="s">
        <v>25281</v>
      </c>
      <c r="D1390" s="508">
        <v>9760.85</v>
      </c>
      <c r="E1390" s="508">
        <v>9760.85</v>
      </c>
    </row>
    <row r="1391" spans="1:5" s="343" customFormat="1">
      <c r="A1391" s="507" t="s">
        <v>27832</v>
      </c>
      <c r="B1391" s="512" t="s">
        <v>27833</v>
      </c>
      <c r="C1391" s="512" t="s">
        <v>25281</v>
      </c>
      <c r="D1391" s="508">
        <v>169.12</v>
      </c>
      <c r="E1391" s="508">
        <v>169.12</v>
      </c>
    </row>
    <row r="1392" spans="1:5" s="343" customFormat="1">
      <c r="A1392" s="507" t="s">
        <v>27834</v>
      </c>
      <c r="B1392" s="512" t="s">
        <v>27835</v>
      </c>
      <c r="C1392" s="512" t="s">
        <v>25281</v>
      </c>
      <c r="D1392" s="508">
        <v>280.06</v>
      </c>
      <c r="E1392" s="508">
        <v>280.06</v>
      </c>
    </row>
    <row r="1393" spans="1:5" s="343" customFormat="1" ht="111">
      <c r="A1393" s="514" t="s">
        <v>31753</v>
      </c>
      <c r="B1393" s="514"/>
      <c r="C1393" s="514"/>
      <c r="D1393" s="514"/>
      <c r="E1393" s="514"/>
    </row>
    <row r="1394" spans="1:5" s="343" customFormat="1" ht="22.5">
      <c r="A1394" s="511" t="s">
        <v>25362</v>
      </c>
      <c r="B1394" s="511"/>
      <c r="C1394" s="511"/>
      <c r="D1394" s="511"/>
      <c r="E1394" s="511"/>
    </row>
    <row r="1395" spans="1:5" s="343" customFormat="1">
      <c r="A1395" s="507" t="s">
        <v>27836</v>
      </c>
      <c r="B1395" s="512" t="s">
        <v>27837</v>
      </c>
      <c r="C1395" s="512" t="s">
        <v>25281</v>
      </c>
      <c r="D1395" s="508">
        <v>3363.33</v>
      </c>
      <c r="E1395" s="508">
        <v>3363.33</v>
      </c>
    </row>
    <row r="1396" spans="1:5" s="343" customFormat="1">
      <c r="A1396" s="507" t="s">
        <v>27838</v>
      </c>
      <c r="B1396" s="512" t="s">
        <v>27839</v>
      </c>
      <c r="C1396" s="512" t="s">
        <v>25281</v>
      </c>
      <c r="D1396" s="508">
        <v>9686.51</v>
      </c>
      <c r="E1396" s="508">
        <v>9686.51</v>
      </c>
    </row>
    <row r="1397" spans="1:5" s="343" customFormat="1">
      <c r="A1397" s="507" t="s">
        <v>27840</v>
      </c>
      <c r="B1397" s="512" t="s">
        <v>27841</v>
      </c>
      <c r="C1397" s="512" t="s">
        <v>25281</v>
      </c>
      <c r="D1397" s="508">
        <v>12114.83</v>
      </c>
      <c r="E1397" s="508">
        <v>12114.83</v>
      </c>
    </row>
    <row r="1398" spans="1:5" s="343" customFormat="1" ht="22.5">
      <c r="A1398" s="507" t="s">
        <v>27842</v>
      </c>
      <c r="B1398" s="512" t="s">
        <v>27843</v>
      </c>
      <c r="C1398" s="512" t="s">
        <v>25281</v>
      </c>
      <c r="D1398" s="508">
        <v>6950.07</v>
      </c>
      <c r="E1398" s="508">
        <v>6950.07</v>
      </c>
    </row>
    <row r="1399" spans="1:5" s="343" customFormat="1" ht="22.5">
      <c r="A1399" s="507" t="s">
        <v>27844</v>
      </c>
      <c r="B1399" s="512" t="s">
        <v>27845</v>
      </c>
      <c r="C1399" s="512" t="s">
        <v>25281</v>
      </c>
      <c r="D1399" s="508">
        <v>6473.22</v>
      </c>
      <c r="E1399" s="508">
        <v>6473.22</v>
      </c>
    </row>
    <row r="1400" spans="1:5" s="343" customFormat="1" ht="22.5">
      <c r="A1400" s="507" t="s">
        <v>27846</v>
      </c>
      <c r="B1400" s="512" t="s">
        <v>27847</v>
      </c>
      <c r="C1400" s="512" t="s">
        <v>25281</v>
      </c>
      <c r="D1400" s="508">
        <v>3169.61</v>
      </c>
      <c r="E1400" s="508">
        <v>3169.61</v>
      </c>
    </row>
    <row r="1401" spans="1:5" s="343" customFormat="1">
      <c r="A1401" s="507" t="s">
        <v>27848</v>
      </c>
      <c r="B1401" s="512" t="s">
        <v>27849</v>
      </c>
      <c r="C1401" s="512" t="s">
        <v>25281</v>
      </c>
      <c r="D1401" s="508">
        <v>4076.47</v>
      </c>
      <c r="E1401" s="508">
        <v>4076.47</v>
      </c>
    </row>
    <row r="1402" spans="1:5" s="343" customFormat="1" ht="22.5">
      <c r="A1402" s="507" t="s">
        <v>27850</v>
      </c>
      <c r="B1402" s="512" t="s">
        <v>27851</v>
      </c>
      <c r="C1402" s="512" t="s">
        <v>25281</v>
      </c>
      <c r="D1402" s="508">
        <v>7928.79</v>
      </c>
      <c r="E1402" s="508">
        <v>7928.79</v>
      </c>
    </row>
    <row r="1403" spans="1:5" s="343" customFormat="1">
      <c r="A1403" s="507" t="s">
        <v>27852</v>
      </c>
      <c r="B1403" s="512" t="s">
        <v>27853</v>
      </c>
      <c r="C1403" s="512" t="s">
        <v>25281</v>
      </c>
      <c r="D1403" s="508">
        <v>1144.77</v>
      </c>
      <c r="E1403" s="508">
        <v>1144.77</v>
      </c>
    </row>
    <row r="1404" spans="1:5" s="343" customFormat="1">
      <c r="A1404" s="507" t="s">
        <v>27854</v>
      </c>
      <c r="B1404" s="512" t="s">
        <v>27855</v>
      </c>
      <c r="C1404" s="512" t="s">
        <v>25281</v>
      </c>
      <c r="D1404" s="508">
        <v>1472.32</v>
      </c>
      <c r="E1404" s="508">
        <v>1472.32</v>
      </c>
    </row>
    <row r="1405" spans="1:5" s="343" customFormat="1">
      <c r="A1405" s="507" t="s">
        <v>27856</v>
      </c>
      <c r="B1405" s="512" t="s">
        <v>27857</v>
      </c>
      <c r="C1405" s="512" t="s">
        <v>25281</v>
      </c>
      <c r="D1405" s="508">
        <v>1783.6</v>
      </c>
      <c r="E1405" s="508">
        <v>1783.6</v>
      </c>
    </row>
    <row r="1406" spans="1:5" s="343" customFormat="1">
      <c r="A1406" s="507" t="s">
        <v>27858</v>
      </c>
      <c r="B1406" s="512" t="s">
        <v>27859</v>
      </c>
      <c r="C1406" s="512" t="s">
        <v>25281</v>
      </c>
      <c r="D1406" s="508">
        <v>2094.39</v>
      </c>
      <c r="E1406" s="508">
        <v>2094.39</v>
      </c>
    </row>
    <row r="1407" spans="1:5" s="343" customFormat="1">
      <c r="A1407" s="507" t="s">
        <v>27860</v>
      </c>
      <c r="B1407" s="512" t="s">
        <v>27861</v>
      </c>
      <c r="C1407" s="512" t="s">
        <v>25281</v>
      </c>
      <c r="D1407" s="508">
        <v>2676.46</v>
      </c>
      <c r="E1407" s="508">
        <v>2676.46</v>
      </c>
    </row>
    <row r="1408" spans="1:5" s="343" customFormat="1">
      <c r="A1408" s="507" t="s">
        <v>27862</v>
      </c>
      <c r="B1408" s="512" t="s">
        <v>27863</v>
      </c>
      <c r="C1408" s="512" t="s">
        <v>25281</v>
      </c>
      <c r="D1408" s="508">
        <v>3556.92</v>
      </c>
      <c r="E1408" s="508">
        <v>3556.92</v>
      </c>
    </row>
    <row r="1409" spans="1:5" s="343" customFormat="1">
      <c r="A1409" s="507" t="s">
        <v>27864</v>
      </c>
      <c r="B1409" s="512" t="s">
        <v>27865</v>
      </c>
      <c r="C1409" s="512" t="s">
        <v>25281</v>
      </c>
      <c r="D1409" s="508">
        <v>4312.04</v>
      </c>
      <c r="E1409" s="508">
        <v>4312.04</v>
      </c>
    </row>
    <row r="1410" spans="1:5" s="343" customFormat="1">
      <c r="A1410" s="507" t="s">
        <v>27866</v>
      </c>
      <c r="B1410" s="512" t="s">
        <v>27867</v>
      </c>
      <c r="C1410" s="512" t="s">
        <v>25281</v>
      </c>
      <c r="D1410" s="508">
        <v>5606.25</v>
      </c>
      <c r="E1410" s="508">
        <v>5606.25</v>
      </c>
    </row>
    <row r="1411" spans="1:5" s="343" customFormat="1">
      <c r="A1411" s="507" t="s">
        <v>27868</v>
      </c>
      <c r="B1411" s="512" t="s">
        <v>27869</v>
      </c>
      <c r="C1411" s="512" t="s">
        <v>25281</v>
      </c>
      <c r="D1411" s="508">
        <v>6654.98</v>
      </c>
      <c r="E1411" s="508">
        <v>6654.98</v>
      </c>
    </row>
    <row r="1412" spans="1:5" s="343" customFormat="1">
      <c r="A1412" s="507" t="s">
        <v>27870</v>
      </c>
      <c r="B1412" s="512" t="s">
        <v>27871</v>
      </c>
      <c r="C1412" s="512" t="s">
        <v>25281</v>
      </c>
      <c r="D1412" s="508">
        <v>7783.13</v>
      </c>
      <c r="E1412" s="508">
        <v>7783.13</v>
      </c>
    </row>
    <row r="1413" spans="1:5" s="343" customFormat="1">
      <c r="A1413" s="507" t="s">
        <v>27872</v>
      </c>
      <c r="B1413" s="512" t="s">
        <v>27873</v>
      </c>
      <c r="C1413" s="512" t="s">
        <v>25281</v>
      </c>
      <c r="D1413" s="508">
        <v>1380.78</v>
      </c>
      <c r="E1413" s="508">
        <v>1380.78</v>
      </c>
    </row>
    <row r="1414" spans="1:5" s="343" customFormat="1">
      <c r="A1414" s="507" t="s">
        <v>27874</v>
      </c>
      <c r="B1414" s="512" t="s">
        <v>27875</v>
      </c>
      <c r="C1414" s="512" t="s">
        <v>25281</v>
      </c>
      <c r="D1414" s="508">
        <v>1634.42</v>
      </c>
      <c r="E1414" s="508">
        <v>1634.42</v>
      </c>
    </row>
    <row r="1415" spans="1:5" s="343" customFormat="1">
      <c r="A1415" s="507" t="s">
        <v>27876</v>
      </c>
      <c r="B1415" s="512" t="s">
        <v>27877</v>
      </c>
      <c r="C1415" s="512" t="s">
        <v>25281</v>
      </c>
      <c r="D1415" s="508">
        <v>2039.76</v>
      </c>
      <c r="E1415" s="508">
        <v>2039.76</v>
      </c>
    </row>
    <row r="1416" spans="1:5" s="343" customFormat="1">
      <c r="A1416" s="507" t="s">
        <v>27878</v>
      </c>
      <c r="B1416" s="512" t="s">
        <v>27879</v>
      </c>
      <c r="C1416" s="512" t="s">
        <v>25281</v>
      </c>
      <c r="D1416" s="508">
        <v>2443.4299999999998</v>
      </c>
      <c r="E1416" s="508">
        <v>2443.4299999999998</v>
      </c>
    </row>
    <row r="1417" spans="1:5" s="343" customFormat="1">
      <c r="A1417" s="507" t="s">
        <v>27880</v>
      </c>
      <c r="B1417" s="512" t="s">
        <v>27881</v>
      </c>
      <c r="C1417" s="512" t="s">
        <v>25281</v>
      </c>
      <c r="D1417" s="508">
        <v>3185.46</v>
      </c>
      <c r="E1417" s="508">
        <v>3185.46</v>
      </c>
    </row>
    <row r="1418" spans="1:5" s="343" customFormat="1">
      <c r="A1418" s="507" t="s">
        <v>27882</v>
      </c>
      <c r="B1418" s="512" t="s">
        <v>27883</v>
      </c>
      <c r="C1418" s="512" t="s">
        <v>25281</v>
      </c>
      <c r="D1418" s="508">
        <v>4276.91</v>
      </c>
      <c r="E1418" s="508">
        <v>4276.91</v>
      </c>
    </row>
    <row r="1419" spans="1:5" s="343" customFormat="1">
      <c r="A1419" s="507" t="s">
        <v>27884</v>
      </c>
      <c r="B1419" s="512" t="s">
        <v>27885</v>
      </c>
      <c r="C1419" s="512" t="s">
        <v>25281</v>
      </c>
      <c r="D1419" s="508">
        <v>5263.84</v>
      </c>
      <c r="E1419" s="508">
        <v>5263.84</v>
      </c>
    </row>
    <row r="1420" spans="1:5" s="343" customFormat="1">
      <c r="A1420" s="507" t="s">
        <v>27886</v>
      </c>
      <c r="B1420" s="512" t="s">
        <v>27887</v>
      </c>
      <c r="C1420" s="512" t="s">
        <v>25281</v>
      </c>
      <c r="D1420" s="508">
        <v>6819.86</v>
      </c>
      <c r="E1420" s="508">
        <v>6819.86</v>
      </c>
    </row>
    <row r="1421" spans="1:5" s="343" customFormat="1">
      <c r="A1421" s="507" t="s">
        <v>27888</v>
      </c>
      <c r="B1421" s="512" t="s">
        <v>27889</v>
      </c>
      <c r="C1421" s="512" t="s">
        <v>25281</v>
      </c>
      <c r="D1421" s="508">
        <v>8168.25</v>
      </c>
      <c r="E1421" s="508">
        <v>8168.25</v>
      </c>
    </row>
    <row r="1422" spans="1:5" s="343" customFormat="1">
      <c r="A1422" s="507" t="s">
        <v>27890</v>
      </c>
      <c r="B1422" s="512" t="s">
        <v>27891</v>
      </c>
      <c r="C1422" s="512" t="s">
        <v>25281</v>
      </c>
      <c r="D1422" s="508">
        <v>9609.4599999999991</v>
      </c>
      <c r="E1422" s="508">
        <v>9609.4599999999991</v>
      </c>
    </row>
    <row r="1423" spans="1:5" s="343" customFormat="1">
      <c r="A1423" s="507" t="s">
        <v>27892</v>
      </c>
      <c r="B1423" s="512" t="s">
        <v>27893</v>
      </c>
      <c r="C1423" s="512" t="s">
        <v>25281</v>
      </c>
      <c r="D1423" s="508">
        <v>121.26</v>
      </c>
      <c r="E1423" s="508">
        <v>121.26</v>
      </c>
    </row>
    <row r="1424" spans="1:5" s="343" customFormat="1">
      <c r="A1424" s="507" t="s">
        <v>27894</v>
      </c>
      <c r="B1424" s="512" t="s">
        <v>27895</v>
      </c>
      <c r="C1424" s="512" t="s">
        <v>25281</v>
      </c>
      <c r="D1424" s="508">
        <v>158.69</v>
      </c>
      <c r="E1424" s="508">
        <v>158.69</v>
      </c>
    </row>
    <row r="1425" spans="1:5" s="343" customFormat="1">
      <c r="A1425" s="507" t="s">
        <v>27896</v>
      </c>
      <c r="B1425" s="512" t="s">
        <v>27897</v>
      </c>
      <c r="C1425" s="512" t="s">
        <v>25281</v>
      </c>
      <c r="D1425" s="508">
        <v>138.6</v>
      </c>
      <c r="E1425" s="508">
        <v>138.6</v>
      </c>
    </row>
    <row r="1426" spans="1:5" s="343" customFormat="1">
      <c r="A1426" s="507" t="s">
        <v>27898</v>
      </c>
      <c r="B1426" s="512" t="s">
        <v>27899</v>
      </c>
      <c r="C1426" s="512" t="s">
        <v>25281</v>
      </c>
      <c r="D1426" s="508">
        <v>174.36</v>
      </c>
      <c r="E1426" s="508">
        <v>174.36</v>
      </c>
    </row>
    <row r="1427" spans="1:5" s="343" customFormat="1">
      <c r="A1427" s="507" t="s">
        <v>27900</v>
      </c>
      <c r="B1427" s="512" t="s">
        <v>27901</v>
      </c>
      <c r="C1427" s="512" t="s">
        <v>25281</v>
      </c>
      <c r="D1427" s="508">
        <v>584.16</v>
      </c>
      <c r="E1427" s="508">
        <v>584.16</v>
      </c>
    </row>
    <row r="1428" spans="1:5" s="343" customFormat="1">
      <c r="A1428" s="507" t="s">
        <v>27902</v>
      </c>
      <c r="B1428" s="512" t="s">
        <v>27903</v>
      </c>
      <c r="C1428" s="512" t="s">
        <v>25314</v>
      </c>
      <c r="D1428" s="508">
        <v>683.74</v>
      </c>
      <c r="E1428" s="508">
        <v>683.74</v>
      </c>
    </row>
    <row r="1429" spans="1:5" s="343" customFormat="1">
      <c r="A1429" s="507" t="s">
        <v>27904</v>
      </c>
      <c r="B1429" s="512" t="s">
        <v>27905</v>
      </c>
      <c r="C1429" s="512" t="s">
        <v>25281</v>
      </c>
      <c r="D1429" s="508">
        <v>854.07</v>
      </c>
      <c r="E1429" s="508">
        <v>854.07</v>
      </c>
    </row>
    <row r="1430" spans="1:5" s="343" customFormat="1">
      <c r="A1430" s="507" t="s">
        <v>27906</v>
      </c>
      <c r="B1430" s="512" t="s">
        <v>31781</v>
      </c>
      <c r="C1430" s="512" t="s">
        <v>25281</v>
      </c>
      <c r="D1430" s="508">
        <v>783.91</v>
      </c>
      <c r="E1430" s="508">
        <v>783.91</v>
      </c>
    </row>
    <row r="1431" spans="1:5" s="343" customFormat="1">
      <c r="A1431" s="507" t="s">
        <v>27907</v>
      </c>
      <c r="B1431" s="512" t="s">
        <v>31782</v>
      </c>
      <c r="C1431" s="512" t="s">
        <v>25281</v>
      </c>
      <c r="D1431" s="508">
        <v>774.98</v>
      </c>
      <c r="E1431" s="508">
        <v>774.98</v>
      </c>
    </row>
    <row r="1432" spans="1:5" s="343" customFormat="1">
      <c r="A1432" s="507" t="s">
        <v>27908</v>
      </c>
      <c r="B1432" s="512" t="s">
        <v>27909</v>
      </c>
      <c r="C1432" s="512" t="s">
        <v>25281</v>
      </c>
      <c r="D1432" s="508">
        <v>401.91</v>
      </c>
      <c r="E1432" s="508">
        <v>401.91</v>
      </c>
    </row>
    <row r="1433" spans="1:5" s="343" customFormat="1">
      <c r="A1433" s="507" t="s">
        <v>27910</v>
      </c>
      <c r="B1433" s="512" t="s">
        <v>27911</v>
      </c>
      <c r="C1433" s="512" t="s">
        <v>25281</v>
      </c>
      <c r="D1433" s="508">
        <v>1778.34</v>
      </c>
      <c r="E1433" s="508">
        <v>1778.34</v>
      </c>
    </row>
    <row r="1434" spans="1:5" s="343" customFormat="1">
      <c r="A1434" s="507" t="s">
        <v>27912</v>
      </c>
      <c r="B1434" s="512" t="s">
        <v>27913</v>
      </c>
      <c r="C1434" s="512" t="s">
        <v>25361</v>
      </c>
      <c r="D1434" s="508">
        <v>24.95</v>
      </c>
      <c r="E1434" s="508">
        <v>24.95</v>
      </c>
    </row>
    <row r="1435" spans="1:5" s="343" customFormat="1">
      <c r="A1435" s="507" t="s">
        <v>27914</v>
      </c>
      <c r="B1435" s="512" t="s">
        <v>27915</v>
      </c>
      <c r="C1435" s="512" t="s">
        <v>25361</v>
      </c>
      <c r="D1435" s="508">
        <v>42.67</v>
      </c>
      <c r="E1435" s="508">
        <v>42.67</v>
      </c>
    </row>
    <row r="1436" spans="1:5" s="343" customFormat="1">
      <c r="A1436" s="507" t="s">
        <v>27916</v>
      </c>
      <c r="B1436" s="512" t="s">
        <v>27917</v>
      </c>
      <c r="C1436" s="512" t="s">
        <v>25361</v>
      </c>
      <c r="D1436" s="508">
        <v>61.52</v>
      </c>
      <c r="E1436" s="508">
        <v>61.52</v>
      </c>
    </row>
    <row r="1437" spans="1:5" s="343" customFormat="1">
      <c r="A1437" s="507" t="s">
        <v>27918</v>
      </c>
      <c r="B1437" s="512" t="s">
        <v>27919</v>
      </c>
      <c r="C1437" s="512" t="s">
        <v>25361</v>
      </c>
      <c r="D1437" s="508">
        <v>90.66</v>
      </c>
      <c r="E1437" s="508">
        <v>90.66</v>
      </c>
    </row>
    <row r="1438" spans="1:5" s="343" customFormat="1">
      <c r="A1438" s="507" t="s">
        <v>27920</v>
      </c>
      <c r="B1438" s="512" t="s">
        <v>27921</v>
      </c>
      <c r="C1438" s="512" t="s">
        <v>25361</v>
      </c>
      <c r="D1438" s="508">
        <v>119.79</v>
      </c>
      <c r="E1438" s="508">
        <v>119.79</v>
      </c>
    </row>
    <row r="1439" spans="1:5" s="343" customFormat="1">
      <c r="A1439" s="507" t="s">
        <v>27922</v>
      </c>
      <c r="B1439" s="512" t="s">
        <v>27923</v>
      </c>
      <c r="C1439" s="512" t="s">
        <v>25361</v>
      </c>
      <c r="D1439" s="508">
        <v>168.29</v>
      </c>
      <c r="E1439" s="508">
        <v>168.29</v>
      </c>
    </row>
    <row r="1440" spans="1:5" s="343" customFormat="1" ht="111">
      <c r="A1440" s="514" t="s">
        <v>31753</v>
      </c>
      <c r="B1440" s="514"/>
      <c r="C1440" s="514"/>
      <c r="D1440" s="514"/>
      <c r="E1440" s="514"/>
    </row>
    <row r="1441" spans="1:5" s="343" customFormat="1" ht="22.5">
      <c r="A1441" s="511" t="s">
        <v>25362</v>
      </c>
      <c r="B1441" s="511"/>
      <c r="C1441" s="511"/>
      <c r="D1441" s="511"/>
      <c r="E1441" s="511"/>
    </row>
    <row r="1442" spans="1:5" s="343" customFormat="1">
      <c r="A1442" s="507" t="s">
        <v>27924</v>
      </c>
      <c r="B1442" s="512" t="s">
        <v>27925</v>
      </c>
      <c r="C1442" s="512" t="s">
        <v>25361</v>
      </c>
      <c r="D1442" s="508">
        <v>208.75</v>
      </c>
      <c r="E1442" s="508">
        <v>208.75</v>
      </c>
    </row>
    <row r="1443" spans="1:5" s="343" customFormat="1">
      <c r="A1443" s="507" t="s">
        <v>27926</v>
      </c>
      <c r="B1443" s="512" t="s">
        <v>27927</v>
      </c>
      <c r="C1443" s="512" t="s">
        <v>25361</v>
      </c>
      <c r="D1443" s="508">
        <v>253.41</v>
      </c>
      <c r="E1443" s="508">
        <v>253.41</v>
      </c>
    </row>
    <row r="1444" spans="1:5" s="343" customFormat="1">
      <c r="A1444" s="507" t="s">
        <v>27928</v>
      </c>
      <c r="B1444" s="512" t="s">
        <v>27929</v>
      </c>
      <c r="C1444" s="512" t="s">
        <v>25361</v>
      </c>
      <c r="D1444" s="508">
        <v>310.94</v>
      </c>
      <c r="E1444" s="508">
        <v>310.94</v>
      </c>
    </row>
    <row r="1445" spans="1:5" s="343" customFormat="1">
      <c r="A1445" s="507" t="s">
        <v>27930</v>
      </c>
      <c r="B1445" s="512" t="s">
        <v>27931</v>
      </c>
      <c r="C1445" s="512" t="s">
        <v>25361</v>
      </c>
      <c r="D1445" s="508">
        <v>389.2</v>
      </c>
      <c r="E1445" s="508">
        <v>389.2</v>
      </c>
    </row>
    <row r="1446" spans="1:5" s="343" customFormat="1">
      <c r="A1446" s="507" t="s">
        <v>27932</v>
      </c>
      <c r="B1446" s="512" t="s">
        <v>27933</v>
      </c>
      <c r="C1446" s="512" t="s">
        <v>25361</v>
      </c>
      <c r="D1446" s="508">
        <v>439.19</v>
      </c>
      <c r="E1446" s="508">
        <v>439.19</v>
      </c>
    </row>
    <row r="1447" spans="1:5" s="343" customFormat="1">
      <c r="A1447" s="507" t="s">
        <v>27934</v>
      </c>
      <c r="B1447" s="512" t="s">
        <v>27935</v>
      </c>
      <c r="C1447" s="512" t="s">
        <v>25361</v>
      </c>
      <c r="D1447" s="508">
        <v>16.809999999999999</v>
      </c>
      <c r="E1447" s="508">
        <v>16.809999999999999</v>
      </c>
    </row>
    <row r="1448" spans="1:5" s="343" customFormat="1">
      <c r="A1448" s="507" t="s">
        <v>27936</v>
      </c>
      <c r="B1448" s="512" t="s">
        <v>27937</v>
      </c>
      <c r="C1448" s="512" t="s">
        <v>25361</v>
      </c>
      <c r="D1448" s="508">
        <v>9.0299999999999994</v>
      </c>
      <c r="E1448" s="508">
        <v>9.0299999999999994</v>
      </c>
    </row>
    <row r="1449" spans="1:5" s="343" customFormat="1">
      <c r="A1449" s="507" t="s">
        <v>27938</v>
      </c>
      <c r="B1449" s="512" t="s">
        <v>27939</v>
      </c>
      <c r="C1449" s="512" t="s">
        <v>25361</v>
      </c>
      <c r="D1449" s="508">
        <v>13.67</v>
      </c>
      <c r="E1449" s="508">
        <v>13.67</v>
      </c>
    </row>
    <row r="1450" spans="1:5" s="343" customFormat="1">
      <c r="A1450" s="507" t="s">
        <v>27940</v>
      </c>
      <c r="B1450" s="512" t="s">
        <v>27941</v>
      </c>
      <c r="C1450" s="512" t="s">
        <v>25361</v>
      </c>
      <c r="D1450" s="508">
        <v>21.09</v>
      </c>
      <c r="E1450" s="508">
        <v>21.09</v>
      </c>
    </row>
    <row r="1451" spans="1:5" s="343" customFormat="1">
      <c r="A1451" s="507" t="s">
        <v>27942</v>
      </c>
      <c r="B1451" s="512" t="s">
        <v>27943</v>
      </c>
      <c r="C1451" s="512" t="s">
        <v>25361</v>
      </c>
      <c r="D1451" s="508">
        <v>35.69</v>
      </c>
      <c r="E1451" s="508">
        <v>35.69</v>
      </c>
    </row>
    <row r="1452" spans="1:5" s="343" customFormat="1">
      <c r="A1452" s="507" t="s">
        <v>27944</v>
      </c>
      <c r="B1452" s="512" t="s">
        <v>27945</v>
      </c>
      <c r="C1452" s="512" t="s">
        <v>25361</v>
      </c>
      <c r="D1452" s="508">
        <v>56.52</v>
      </c>
      <c r="E1452" s="508">
        <v>56.52</v>
      </c>
    </row>
    <row r="1453" spans="1:5" s="343" customFormat="1">
      <c r="A1453" s="507" t="s">
        <v>27946</v>
      </c>
      <c r="B1453" s="512" t="s">
        <v>27947</v>
      </c>
      <c r="C1453" s="512" t="s">
        <v>25361</v>
      </c>
      <c r="D1453" s="508">
        <v>80.38</v>
      </c>
      <c r="E1453" s="508">
        <v>80.38</v>
      </c>
    </row>
    <row r="1454" spans="1:5" s="343" customFormat="1">
      <c r="A1454" s="507" t="s">
        <v>27948</v>
      </c>
      <c r="B1454" s="512" t="s">
        <v>27949</v>
      </c>
      <c r="C1454" s="512" t="s">
        <v>25361</v>
      </c>
      <c r="D1454" s="508">
        <v>103.54</v>
      </c>
      <c r="E1454" s="508">
        <v>103.54</v>
      </c>
    </row>
    <row r="1455" spans="1:5" s="343" customFormat="1">
      <c r="A1455" s="507" t="s">
        <v>27950</v>
      </c>
      <c r="B1455" s="512" t="s">
        <v>27951</v>
      </c>
      <c r="C1455" s="512" t="s">
        <v>25361</v>
      </c>
      <c r="D1455" s="508">
        <v>137.84</v>
      </c>
      <c r="E1455" s="508">
        <v>137.84</v>
      </c>
    </row>
    <row r="1456" spans="1:5" s="343" customFormat="1">
      <c r="A1456" s="507" t="s">
        <v>27952</v>
      </c>
      <c r="B1456" s="512" t="s">
        <v>27953</v>
      </c>
      <c r="C1456" s="512" t="s">
        <v>25361</v>
      </c>
      <c r="D1456" s="508">
        <v>183.18</v>
      </c>
      <c r="E1456" s="508">
        <v>183.18</v>
      </c>
    </row>
    <row r="1457" spans="1:5" s="343" customFormat="1">
      <c r="A1457" s="507" t="s">
        <v>27954</v>
      </c>
      <c r="B1457" s="512" t="s">
        <v>27955</v>
      </c>
      <c r="C1457" s="512" t="s">
        <v>25361</v>
      </c>
      <c r="D1457" s="508">
        <v>222.32</v>
      </c>
      <c r="E1457" s="508">
        <v>222.32</v>
      </c>
    </row>
    <row r="1458" spans="1:5" s="343" customFormat="1">
      <c r="A1458" s="507" t="s">
        <v>27956</v>
      </c>
      <c r="B1458" s="512" t="s">
        <v>27957</v>
      </c>
      <c r="C1458" s="512" t="s">
        <v>25361</v>
      </c>
      <c r="D1458" s="508">
        <v>267.58</v>
      </c>
      <c r="E1458" s="508">
        <v>267.58</v>
      </c>
    </row>
    <row r="1459" spans="1:5" s="343" customFormat="1">
      <c r="A1459" s="507" t="s">
        <v>27958</v>
      </c>
      <c r="B1459" s="512" t="s">
        <v>27959</v>
      </c>
      <c r="C1459" s="512" t="s">
        <v>25361</v>
      </c>
      <c r="D1459" s="508">
        <v>321.33999999999997</v>
      </c>
      <c r="E1459" s="508">
        <v>321.33999999999997</v>
      </c>
    </row>
    <row r="1460" spans="1:5" s="343" customFormat="1">
      <c r="A1460" s="507" t="s">
        <v>27960</v>
      </c>
      <c r="B1460" s="512" t="s">
        <v>27961</v>
      </c>
      <c r="C1460" s="512" t="s">
        <v>25361</v>
      </c>
      <c r="D1460" s="508">
        <v>393.27</v>
      </c>
      <c r="E1460" s="508">
        <v>393.27</v>
      </c>
    </row>
    <row r="1461" spans="1:5" s="343" customFormat="1">
      <c r="A1461" s="507" t="s">
        <v>27962</v>
      </c>
      <c r="B1461" s="512" t="s">
        <v>27963</v>
      </c>
      <c r="C1461" s="512" t="s">
        <v>25361</v>
      </c>
      <c r="D1461" s="508">
        <v>493.56</v>
      </c>
      <c r="E1461" s="508">
        <v>493.56</v>
      </c>
    </row>
    <row r="1462" spans="1:5" s="343" customFormat="1">
      <c r="A1462" s="507" t="s">
        <v>27964</v>
      </c>
      <c r="B1462" s="512" t="s">
        <v>27965</v>
      </c>
      <c r="C1462" s="512" t="s">
        <v>25361</v>
      </c>
      <c r="D1462" s="508">
        <v>36.65</v>
      </c>
      <c r="E1462" s="508">
        <v>36.65</v>
      </c>
    </row>
    <row r="1463" spans="1:5" s="343" customFormat="1">
      <c r="A1463" s="507" t="s">
        <v>27966</v>
      </c>
      <c r="B1463" s="512" t="s">
        <v>27967</v>
      </c>
      <c r="C1463" s="512" t="s">
        <v>25361</v>
      </c>
      <c r="D1463" s="508">
        <v>46.27</v>
      </c>
      <c r="E1463" s="508">
        <v>46.27</v>
      </c>
    </row>
    <row r="1464" spans="1:5" s="343" customFormat="1">
      <c r="A1464" s="507" t="s">
        <v>27968</v>
      </c>
      <c r="B1464" s="512" t="s">
        <v>27969</v>
      </c>
      <c r="C1464" s="512" t="s">
        <v>25361</v>
      </c>
      <c r="D1464" s="508">
        <v>58.91</v>
      </c>
      <c r="E1464" s="508">
        <v>58.91</v>
      </c>
    </row>
    <row r="1465" spans="1:5" s="343" customFormat="1">
      <c r="A1465" s="507" t="s">
        <v>27970</v>
      </c>
      <c r="B1465" s="512" t="s">
        <v>27971</v>
      </c>
      <c r="C1465" s="512" t="s">
        <v>25361</v>
      </c>
      <c r="D1465" s="508">
        <v>65.91</v>
      </c>
      <c r="E1465" s="508">
        <v>65.91</v>
      </c>
    </row>
    <row r="1466" spans="1:5" s="343" customFormat="1">
      <c r="A1466" s="507" t="s">
        <v>27972</v>
      </c>
      <c r="B1466" s="512" t="s">
        <v>27973</v>
      </c>
      <c r="C1466" s="512" t="s">
        <v>25361</v>
      </c>
      <c r="D1466" s="508">
        <v>76.150000000000006</v>
      </c>
      <c r="E1466" s="508">
        <v>76.150000000000006</v>
      </c>
    </row>
    <row r="1467" spans="1:5" s="343" customFormat="1">
      <c r="A1467" s="507" t="s">
        <v>27974</v>
      </c>
      <c r="B1467" s="512" t="s">
        <v>27975</v>
      </c>
      <c r="C1467" s="512" t="s">
        <v>25361</v>
      </c>
      <c r="D1467" s="508">
        <v>99.21</v>
      </c>
      <c r="E1467" s="508">
        <v>99.21</v>
      </c>
    </row>
    <row r="1468" spans="1:5" s="343" customFormat="1">
      <c r="A1468" s="507" t="s">
        <v>27976</v>
      </c>
      <c r="B1468" s="512" t="s">
        <v>27977</v>
      </c>
      <c r="C1468" s="512" t="s">
        <v>25361</v>
      </c>
      <c r="D1468" s="508">
        <v>121.91</v>
      </c>
      <c r="E1468" s="508">
        <v>121.91</v>
      </c>
    </row>
    <row r="1469" spans="1:5" s="343" customFormat="1">
      <c r="A1469" s="507" t="s">
        <v>27978</v>
      </c>
      <c r="B1469" s="512" t="s">
        <v>27979</v>
      </c>
      <c r="C1469" s="512" t="s">
        <v>25361</v>
      </c>
      <c r="D1469" s="508">
        <v>163.13</v>
      </c>
      <c r="E1469" s="508">
        <v>163.13</v>
      </c>
    </row>
    <row r="1470" spans="1:5" s="343" customFormat="1">
      <c r="A1470" s="507" t="s">
        <v>27980</v>
      </c>
      <c r="B1470" s="512" t="s">
        <v>27981</v>
      </c>
      <c r="C1470" s="512" t="s">
        <v>25361</v>
      </c>
      <c r="D1470" s="508">
        <v>31.18</v>
      </c>
      <c r="E1470" s="508">
        <v>31.18</v>
      </c>
    </row>
    <row r="1471" spans="1:5" s="343" customFormat="1">
      <c r="A1471" s="507" t="s">
        <v>27982</v>
      </c>
      <c r="B1471" s="512" t="s">
        <v>27983</v>
      </c>
      <c r="C1471" s="512" t="s">
        <v>25361</v>
      </c>
      <c r="D1471" s="508">
        <v>38.159999999999997</v>
      </c>
      <c r="E1471" s="508">
        <v>38.159999999999997</v>
      </c>
    </row>
    <row r="1472" spans="1:5" s="343" customFormat="1">
      <c r="A1472" s="507" t="s">
        <v>27984</v>
      </c>
      <c r="B1472" s="512" t="s">
        <v>27135</v>
      </c>
      <c r="C1472" s="512" t="s">
        <v>25361</v>
      </c>
      <c r="D1472" s="508">
        <v>25.5</v>
      </c>
      <c r="E1472" s="508">
        <v>25.5</v>
      </c>
    </row>
    <row r="1473" spans="1:5" s="343" customFormat="1">
      <c r="A1473" s="507" t="s">
        <v>27985</v>
      </c>
      <c r="B1473" s="512" t="s">
        <v>27986</v>
      </c>
      <c r="C1473" s="512" t="s">
        <v>25314</v>
      </c>
      <c r="D1473" s="508">
        <v>683.74</v>
      </c>
      <c r="E1473" s="508">
        <v>683.74</v>
      </c>
    </row>
    <row r="1474" spans="1:5" s="343" customFormat="1">
      <c r="A1474" s="507" t="s">
        <v>27987</v>
      </c>
      <c r="B1474" s="512" t="s">
        <v>27988</v>
      </c>
      <c r="C1474" s="512" t="s">
        <v>25278</v>
      </c>
      <c r="D1474" s="508">
        <v>2392.0500000000002</v>
      </c>
      <c r="E1474" s="508">
        <v>2392.0500000000002</v>
      </c>
    </row>
    <row r="1475" spans="1:5" s="343" customFormat="1">
      <c r="A1475" s="507" t="s">
        <v>27989</v>
      </c>
      <c r="B1475" s="512" t="s">
        <v>27990</v>
      </c>
      <c r="C1475" s="512" t="s">
        <v>25281</v>
      </c>
      <c r="D1475" s="508">
        <v>138.6</v>
      </c>
      <c r="E1475" s="508">
        <v>138.6</v>
      </c>
    </row>
    <row r="1476" spans="1:5" s="343" customFormat="1">
      <c r="A1476" s="507" t="s">
        <v>27991</v>
      </c>
      <c r="B1476" s="512" t="s">
        <v>27992</v>
      </c>
      <c r="C1476" s="512" t="s">
        <v>25281</v>
      </c>
      <c r="D1476" s="508">
        <v>174.36</v>
      </c>
      <c r="E1476" s="508">
        <v>174.36</v>
      </c>
    </row>
    <row r="1477" spans="1:5" s="343" customFormat="1">
      <c r="A1477" s="507" t="s">
        <v>27993</v>
      </c>
      <c r="B1477" s="512" t="s">
        <v>27994</v>
      </c>
      <c r="C1477" s="512" t="s">
        <v>25281</v>
      </c>
      <c r="D1477" s="508">
        <v>664.55</v>
      </c>
      <c r="E1477" s="508">
        <v>664.55</v>
      </c>
    </row>
    <row r="1478" spans="1:5" s="343" customFormat="1">
      <c r="A1478" s="507" t="s">
        <v>27995</v>
      </c>
      <c r="B1478" s="512" t="s">
        <v>27996</v>
      </c>
      <c r="C1478" s="512" t="s">
        <v>25281</v>
      </c>
      <c r="D1478" s="508">
        <v>1715.81</v>
      </c>
      <c r="E1478" s="508">
        <v>1715.81</v>
      </c>
    </row>
    <row r="1479" spans="1:5" s="343" customFormat="1">
      <c r="A1479" s="507" t="s">
        <v>27997</v>
      </c>
      <c r="B1479" s="512" t="s">
        <v>27998</v>
      </c>
      <c r="C1479" s="512" t="s">
        <v>25281</v>
      </c>
      <c r="D1479" s="508">
        <v>2375.0700000000002</v>
      </c>
      <c r="E1479" s="508">
        <v>2375.0700000000002</v>
      </c>
    </row>
    <row r="1480" spans="1:5" s="343" customFormat="1">
      <c r="A1480" s="507" t="s">
        <v>27999</v>
      </c>
      <c r="B1480" s="512" t="s">
        <v>28000</v>
      </c>
      <c r="C1480" s="512" t="s">
        <v>25281</v>
      </c>
      <c r="D1480" s="508">
        <v>5019.2700000000004</v>
      </c>
      <c r="E1480" s="508">
        <v>5019.2700000000004</v>
      </c>
    </row>
    <row r="1481" spans="1:5" s="343" customFormat="1">
      <c r="A1481" s="507" t="s">
        <v>28001</v>
      </c>
      <c r="B1481" s="512" t="s">
        <v>28002</v>
      </c>
      <c r="C1481" s="512" t="s">
        <v>25281</v>
      </c>
      <c r="D1481" s="508">
        <v>584.16</v>
      </c>
      <c r="E1481" s="508">
        <v>584.16</v>
      </c>
    </row>
    <row r="1482" spans="1:5" s="343" customFormat="1">
      <c r="A1482" s="507" t="s">
        <v>28003</v>
      </c>
      <c r="B1482" s="512" t="s">
        <v>28004</v>
      </c>
      <c r="C1482" s="512" t="s">
        <v>25281</v>
      </c>
      <c r="D1482" s="508">
        <v>3363.33</v>
      </c>
      <c r="E1482" s="508">
        <v>3363.33</v>
      </c>
    </row>
    <row r="1483" spans="1:5" s="343" customFormat="1">
      <c r="A1483" s="507" t="s">
        <v>28005</v>
      </c>
      <c r="B1483" s="512" t="s">
        <v>28006</v>
      </c>
      <c r="C1483" s="512" t="s">
        <v>25281</v>
      </c>
      <c r="D1483" s="508">
        <v>562.30999999999995</v>
      </c>
      <c r="E1483" s="508">
        <v>562.30999999999995</v>
      </c>
    </row>
    <row r="1484" spans="1:5" s="343" customFormat="1">
      <c r="A1484" s="507" t="s">
        <v>28007</v>
      </c>
      <c r="B1484" s="512" t="s">
        <v>28008</v>
      </c>
      <c r="C1484" s="512" t="s">
        <v>25281</v>
      </c>
      <c r="D1484" s="508">
        <v>633.74</v>
      </c>
      <c r="E1484" s="508">
        <v>633.74</v>
      </c>
    </row>
    <row r="1485" spans="1:5" s="343" customFormat="1">
      <c r="A1485" s="507" t="s">
        <v>28009</v>
      </c>
      <c r="B1485" s="512" t="s">
        <v>28010</v>
      </c>
      <c r="C1485" s="512" t="s">
        <v>25281</v>
      </c>
      <c r="D1485" s="508">
        <v>575.98</v>
      </c>
      <c r="E1485" s="508">
        <v>575.98</v>
      </c>
    </row>
    <row r="1486" spans="1:5" s="343" customFormat="1">
      <c r="A1486" s="507" t="s">
        <v>28011</v>
      </c>
      <c r="B1486" s="512" t="s">
        <v>28012</v>
      </c>
      <c r="C1486" s="512" t="s">
        <v>25281</v>
      </c>
      <c r="D1486" s="508">
        <v>732.51</v>
      </c>
      <c r="E1486" s="508">
        <v>732.51</v>
      </c>
    </row>
    <row r="1487" spans="1:5" s="343" customFormat="1">
      <c r="A1487" s="507" t="s">
        <v>28013</v>
      </c>
      <c r="B1487" s="512" t="s">
        <v>28014</v>
      </c>
      <c r="C1487" s="512" t="s">
        <v>25361</v>
      </c>
      <c r="D1487" s="508">
        <v>19.37</v>
      </c>
      <c r="E1487" s="508">
        <v>19.37</v>
      </c>
    </row>
    <row r="1488" spans="1:5" s="343" customFormat="1">
      <c r="A1488" s="507" t="s">
        <v>28015</v>
      </c>
      <c r="B1488" s="512" t="s">
        <v>28016</v>
      </c>
      <c r="C1488" s="512" t="s">
        <v>25361</v>
      </c>
      <c r="D1488" s="508">
        <v>27.58</v>
      </c>
      <c r="E1488" s="508">
        <v>27.58</v>
      </c>
    </row>
    <row r="1489" spans="1:5" s="343" customFormat="1">
      <c r="A1489" s="507" t="s">
        <v>28017</v>
      </c>
      <c r="B1489" s="512" t="s">
        <v>28018</v>
      </c>
      <c r="C1489" s="512" t="s">
        <v>25361</v>
      </c>
      <c r="D1489" s="508">
        <v>47.66</v>
      </c>
      <c r="E1489" s="508">
        <v>47.66</v>
      </c>
    </row>
    <row r="1490" spans="1:5" s="343" customFormat="1">
      <c r="A1490" s="507" t="s">
        <v>28019</v>
      </c>
      <c r="B1490" s="512" t="s">
        <v>28020</v>
      </c>
      <c r="C1490" s="512" t="s">
        <v>25361</v>
      </c>
      <c r="D1490" s="508">
        <v>61.93</v>
      </c>
      <c r="E1490" s="508">
        <v>61.93</v>
      </c>
    </row>
    <row r="1491" spans="1:5" s="343" customFormat="1">
      <c r="A1491" s="507" t="s">
        <v>28021</v>
      </c>
      <c r="B1491" s="512" t="s">
        <v>28022</v>
      </c>
      <c r="C1491" s="512" t="s">
        <v>25361</v>
      </c>
      <c r="D1491" s="508">
        <v>89.39</v>
      </c>
      <c r="E1491" s="508">
        <v>89.39</v>
      </c>
    </row>
    <row r="1492" spans="1:5" s="343" customFormat="1">
      <c r="A1492" s="507" t="s">
        <v>28023</v>
      </c>
      <c r="B1492" s="512" t="s">
        <v>28024</v>
      </c>
      <c r="C1492" s="512" t="s">
        <v>25361</v>
      </c>
      <c r="D1492" s="508">
        <v>318.04000000000002</v>
      </c>
      <c r="E1492" s="508">
        <v>318.04000000000002</v>
      </c>
    </row>
    <row r="1493" spans="1:5" s="343" customFormat="1" ht="111">
      <c r="A1493" s="514" t="s">
        <v>31753</v>
      </c>
      <c r="B1493" s="514"/>
      <c r="C1493" s="514"/>
      <c r="D1493" s="514"/>
      <c r="E1493" s="514"/>
    </row>
    <row r="1494" spans="1:5" s="343" customFormat="1" ht="22.5">
      <c r="A1494" s="511" t="s">
        <v>25362</v>
      </c>
      <c r="B1494" s="511"/>
      <c r="C1494" s="511"/>
      <c r="D1494" s="511"/>
      <c r="E1494" s="511"/>
    </row>
    <row r="1495" spans="1:5" s="343" customFormat="1">
      <c r="A1495" s="507" t="s">
        <v>28025</v>
      </c>
      <c r="B1495" s="512" t="s">
        <v>28026</v>
      </c>
      <c r="C1495" s="512" t="s">
        <v>25361</v>
      </c>
      <c r="D1495" s="508">
        <v>523.88</v>
      </c>
      <c r="E1495" s="508">
        <v>523.88</v>
      </c>
    </row>
    <row r="1496" spans="1:5" s="343" customFormat="1">
      <c r="A1496" s="507" t="s">
        <v>28027</v>
      </c>
      <c r="B1496" s="512" t="s">
        <v>28028</v>
      </c>
      <c r="C1496" s="512" t="s">
        <v>25361</v>
      </c>
      <c r="D1496" s="508">
        <v>774.49</v>
      </c>
      <c r="E1496" s="508">
        <v>774.49</v>
      </c>
    </row>
    <row r="1497" spans="1:5" s="343" customFormat="1">
      <c r="A1497" s="507" t="s">
        <v>28029</v>
      </c>
      <c r="B1497" s="512" t="s">
        <v>28030</v>
      </c>
      <c r="C1497" s="512" t="s">
        <v>25361</v>
      </c>
      <c r="D1497" s="508">
        <v>419.85</v>
      </c>
      <c r="E1497" s="508">
        <v>419.85</v>
      </c>
    </row>
    <row r="1498" spans="1:5" s="343" customFormat="1">
      <c r="A1498" s="507" t="s">
        <v>28031</v>
      </c>
      <c r="B1498" s="512" t="s">
        <v>28032</v>
      </c>
      <c r="C1498" s="512" t="s">
        <v>25278</v>
      </c>
      <c r="D1498" s="508">
        <v>345.5</v>
      </c>
      <c r="E1498" s="508">
        <v>345.5</v>
      </c>
    </row>
    <row r="1499" spans="1:5" s="343" customFormat="1">
      <c r="A1499" s="507" t="s">
        <v>28033</v>
      </c>
      <c r="B1499" s="512" t="s">
        <v>28034</v>
      </c>
      <c r="C1499" s="512" t="s">
        <v>25361</v>
      </c>
      <c r="D1499" s="508">
        <v>46.27</v>
      </c>
      <c r="E1499" s="508">
        <v>46.27</v>
      </c>
    </row>
    <row r="1500" spans="1:5" s="343" customFormat="1">
      <c r="A1500" s="507" t="s">
        <v>28035</v>
      </c>
      <c r="B1500" s="512" t="s">
        <v>28036</v>
      </c>
      <c r="C1500" s="512" t="s">
        <v>25361</v>
      </c>
      <c r="D1500" s="508">
        <v>11.44</v>
      </c>
      <c r="E1500" s="508">
        <v>11.44</v>
      </c>
    </row>
    <row r="1501" spans="1:5" s="343" customFormat="1">
      <c r="A1501" s="507" t="s">
        <v>28037</v>
      </c>
      <c r="B1501" s="512" t="s">
        <v>28038</v>
      </c>
      <c r="C1501" s="512" t="s">
        <v>25361</v>
      </c>
      <c r="D1501" s="508">
        <v>16.22</v>
      </c>
      <c r="E1501" s="508">
        <v>16.22</v>
      </c>
    </row>
    <row r="1502" spans="1:5" s="343" customFormat="1">
      <c r="A1502" s="507" t="s">
        <v>28039</v>
      </c>
      <c r="B1502" s="512" t="s">
        <v>28040</v>
      </c>
      <c r="C1502" s="512" t="s">
        <v>25361</v>
      </c>
      <c r="D1502" s="508">
        <v>25.92</v>
      </c>
      <c r="E1502" s="508">
        <v>25.92</v>
      </c>
    </row>
    <row r="1503" spans="1:5" s="343" customFormat="1">
      <c r="A1503" s="507" t="s">
        <v>28041</v>
      </c>
      <c r="B1503" s="512" t="s">
        <v>28042</v>
      </c>
      <c r="C1503" s="512" t="s">
        <v>25361</v>
      </c>
      <c r="D1503" s="508">
        <v>41.21</v>
      </c>
      <c r="E1503" s="508">
        <v>41.21</v>
      </c>
    </row>
    <row r="1504" spans="1:5" s="343" customFormat="1">
      <c r="A1504" s="507" t="s">
        <v>28043</v>
      </c>
      <c r="B1504" s="512" t="s">
        <v>28044</v>
      </c>
      <c r="C1504" s="512" t="s">
        <v>25361</v>
      </c>
      <c r="D1504" s="508">
        <v>62.92</v>
      </c>
      <c r="E1504" s="508">
        <v>62.92</v>
      </c>
    </row>
    <row r="1505" spans="1:5" s="343" customFormat="1">
      <c r="A1505" s="507" t="s">
        <v>28045</v>
      </c>
      <c r="B1505" s="512" t="s">
        <v>28046</v>
      </c>
      <c r="C1505" s="512" t="s">
        <v>25361</v>
      </c>
      <c r="D1505" s="508">
        <v>91.35</v>
      </c>
      <c r="E1505" s="508">
        <v>91.35</v>
      </c>
    </row>
    <row r="1506" spans="1:5" s="343" customFormat="1">
      <c r="A1506" s="507" t="s">
        <v>28047</v>
      </c>
      <c r="B1506" s="512" t="s">
        <v>28048</v>
      </c>
      <c r="C1506" s="512" t="s">
        <v>25361</v>
      </c>
      <c r="D1506" s="508">
        <v>114.49</v>
      </c>
      <c r="E1506" s="508">
        <v>114.49</v>
      </c>
    </row>
    <row r="1507" spans="1:5" s="343" customFormat="1">
      <c r="A1507" s="507" t="s">
        <v>28049</v>
      </c>
      <c r="B1507" s="512" t="s">
        <v>28050</v>
      </c>
      <c r="C1507" s="512" t="s">
        <v>25361</v>
      </c>
      <c r="D1507" s="508">
        <v>180.01</v>
      </c>
      <c r="E1507" s="508">
        <v>180.01</v>
      </c>
    </row>
    <row r="1508" spans="1:5" s="343" customFormat="1">
      <c r="A1508" s="507" t="s">
        <v>28051</v>
      </c>
      <c r="B1508" s="512" t="s">
        <v>28052</v>
      </c>
      <c r="C1508" s="512" t="s">
        <v>25361</v>
      </c>
      <c r="D1508" s="508">
        <v>219.21</v>
      </c>
      <c r="E1508" s="508">
        <v>219.21</v>
      </c>
    </row>
    <row r="1509" spans="1:5" s="343" customFormat="1">
      <c r="A1509" s="507" t="s">
        <v>28053</v>
      </c>
      <c r="B1509" s="512" t="s">
        <v>28054</v>
      </c>
      <c r="C1509" s="512" t="s">
        <v>25281</v>
      </c>
      <c r="D1509" s="508">
        <v>442.32</v>
      </c>
      <c r="E1509" s="508">
        <v>442.32</v>
      </c>
    </row>
    <row r="1510" spans="1:5" s="343" customFormat="1">
      <c r="A1510" s="507" t="s">
        <v>28055</v>
      </c>
      <c r="B1510" s="512" t="s">
        <v>28056</v>
      </c>
      <c r="C1510" s="512" t="s">
        <v>25281</v>
      </c>
      <c r="D1510" s="508">
        <v>36.049999999999997</v>
      </c>
      <c r="E1510" s="508">
        <v>36.049999999999997</v>
      </c>
    </row>
    <row r="1511" spans="1:5" s="343" customFormat="1">
      <c r="A1511" s="507" t="s">
        <v>28057</v>
      </c>
      <c r="B1511" s="512" t="s">
        <v>28058</v>
      </c>
      <c r="C1511" s="512" t="s">
        <v>25281</v>
      </c>
      <c r="D1511" s="508">
        <v>27.23</v>
      </c>
      <c r="E1511" s="508">
        <v>27.23</v>
      </c>
    </row>
    <row r="1512" spans="1:5" s="343" customFormat="1">
      <c r="A1512" s="507" t="s">
        <v>28059</v>
      </c>
      <c r="B1512" s="512" t="s">
        <v>27893</v>
      </c>
      <c r="C1512" s="512" t="s">
        <v>25281</v>
      </c>
      <c r="D1512" s="508">
        <v>84.31</v>
      </c>
      <c r="E1512" s="508">
        <v>84.31</v>
      </c>
    </row>
    <row r="1513" spans="1:5" s="343" customFormat="1">
      <c r="A1513" s="507" t="s">
        <v>28060</v>
      </c>
      <c r="B1513" s="512" t="s">
        <v>27895</v>
      </c>
      <c r="C1513" s="512" t="s">
        <v>25281</v>
      </c>
      <c r="D1513" s="508">
        <v>121.73</v>
      </c>
      <c r="E1513" s="508">
        <v>121.73</v>
      </c>
    </row>
    <row r="1514" spans="1:5" s="343" customFormat="1">
      <c r="A1514" s="507" t="s">
        <v>28061</v>
      </c>
      <c r="B1514" s="512" t="s">
        <v>28062</v>
      </c>
      <c r="C1514" s="512" t="s">
        <v>25281</v>
      </c>
      <c r="D1514" s="508">
        <v>359.27</v>
      </c>
      <c r="E1514" s="508">
        <v>359.27</v>
      </c>
    </row>
    <row r="1515" spans="1:5" s="343" customFormat="1">
      <c r="A1515" s="507" t="s">
        <v>28063</v>
      </c>
      <c r="B1515" s="512" t="s">
        <v>28064</v>
      </c>
      <c r="C1515" s="512" t="s">
        <v>25281</v>
      </c>
      <c r="D1515" s="508">
        <v>48.44</v>
      </c>
      <c r="E1515" s="508">
        <v>48.44</v>
      </c>
    </row>
    <row r="1516" spans="1:5" s="343" customFormat="1">
      <c r="A1516" s="507" t="s">
        <v>28065</v>
      </c>
      <c r="B1516" s="512" t="s">
        <v>28066</v>
      </c>
      <c r="C1516" s="512" t="s">
        <v>25281</v>
      </c>
      <c r="D1516" s="508">
        <v>85.39</v>
      </c>
      <c r="E1516" s="508">
        <v>85.39</v>
      </c>
    </row>
    <row r="1517" spans="1:5" s="343" customFormat="1">
      <c r="A1517" s="507" t="s">
        <v>28067</v>
      </c>
      <c r="B1517" s="512" t="s">
        <v>28068</v>
      </c>
      <c r="C1517" s="512" t="s">
        <v>25314</v>
      </c>
      <c r="D1517" s="508">
        <v>683.74</v>
      </c>
      <c r="E1517" s="508">
        <v>683.74</v>
      </c>
    </row>
    <row r="1518" spans="1:5" s="343" customFormat="1">
      <c r="A1518" s="507" t="s">
        <v>28069</v>
      </c>
      <c r="B1518" s="512" t="s">
        <v>28070</v>
      </c>
      <c r="C1518" s="512" t="s">
        <v>25361</v>
      </c>
      <c r="D1518" s="508">
        <v>57.55</v>
      </c>
      <c r="E1518" s="508">
        <v>57.55</v>
      </c>
    </row>
    <row r="1519" spans="1:5" s="343" customFormat="1">
      <c r="A1519" s="507" t="s">
        <v>28071</v>
      </c>
      <c r="B1519" s="512" t="s">
        <v>28072</v>
      </c>
      <c r="C1519" s="512" t="s">
        <v>25361</v>
      </c>
      <c r="D1519" s="508">
        <v>69.84</v>
      </c>
      <c r="E1519" s="508">
        <v>69.84</v>
      </c>
    </row>
    <row r="1520" spans="1:5" s="343" customFormat="1">
      <c r="A1520" s="507" t="s">
        <v>28073</v>
      </c>
      <c r="B1520" s="512" t="s">
        <v>28074</v>
      </c>
      <c r="C1520" s="512" t="s">
        <v>25361</v>
      </c>
      <c r="D1520" s="508">
        <v>92.73</v>
      </c>
      <c r="E1520" s="508">
        <v>92.73</v>
      </c>
    </row>
    <row r="1521" spans="1:5" s="343" customFormat="1">
      <c r="A1521" s="507" t="s">
        <v>28075</v>
      </c>
      <c r="B1521" s="512" t="s">
        <v>28076</v>
      </c>
      <c r="C1521" s="512" t="s">
        <v>25361</v>
      </c>
      <c r="D1521" s="508">
        <v>105.93</v>
      </c>
      <c r="E1521" s="508">
        <v>105.93</v>
      </c>
    </row>
    <row r="1522" spans="1:5" s="343" customFormat="1">
      <c r="A1522" s="507" t="s">
        <v>28077</v>
      </c>
      <c r="B1522" s="512" t="s">
        <v>28078</v>
      </c>
      <c r="C1522" s="512" t="s">
        <v>25361</v>
      </c>
      <c r="D1522" s="508">
        <v>124.15</v>
      </c>
      <c r="E1522" s="508">
        <v>124.15</v>
      </c>
    </row>
    <row r="1523" spans="1:5" s="343" customFormat="1">
      <c r="A1523" s="507" t="s">
        <v>28079</v>
      </c>
      <c r="B1523" s="512" t="s">
        <v>28080</v>
      </c>
      <c r="C1523" s="512" t="s">
        <v>25361</v>
      </c>
      <c r="D1523" s="508">
        <v>167.88</v>
      </c>
      <c r="E1523" s="508">
        <v>167.88</v>
      </c>
    </row>
    <row r="1524" spans="1:5" s="343" customFormat="1">
      <c r="A1524" s="507" t="s">
        <v>28081</v>
      </c>
      <c r="B1524" s="512" t="s">
        <v>28082</v>
      </c>
      <c r="C1524" s="512" t="s">
        <v>25361</v>
      </c>
      <c r="D1524" s="508">
        <v>189.02</v>
      </c>
      <c r="E1524" s="508">
        <v>189.02</v>
      </c>
    </row>
    <row r="1525" spans="1:5" s="343" customFormat="1" ht="22.5">
      <c r="A1525" s="507" t="s">
        <v>28083</v>
      </c>
      <c r="B1525" s="512" t="s">
        <v>28084</v>
      </c>
      <c r="C1525" s="512" t="s">
        <v>25361</v>
      </c>
      <c r="D1525" s="508">
        <v>35.880000000000003</v>
      </c>
      <c r="E1525" s="508">
        <v>35.880000000000003</v>
      </c>
    </row>
    <row r="1526" spans="1:5" s="343" customFormat="1">
      <c r="A1526" s="507" t="s">
        <v>28085</v>
      </c>
      <c r="B1526" s="512" t="s">
        <v>27965</v>
      </c>
      <c r="C1526" s="512" t="s">
        <v>25361</v>
      </c>
      <c r="D1526" s="508">
        <v>36.65</v>
      </c>
      <c r="E1526" s="508">
        <v>36.65</v>
      </c>
    </row>
    <row r="1527" spans="1:5" s="343" customFormat="1">
      <c r="A1527" s="507" t="s">
        <v>28086</v>
      </c>
      <c r="B1527" s="512" t="s">
        <v>27967</v>
      </c>
      <c r="C1527" s="512" t="s">
        <v>25361</v>
      </c>
      <c r="D1527" s="508">
        <v>46.27</v>
      </c>
      <c r="E1527" s="508">
        <v>46.27</v>
      </c>
    </row>
    <row r="1528" spans="1:5" s="343" customFormat="1">
      <c r="A1528" s="507" t="s">
        <v>28087</v>
      </c>
      <c r="B1528" s="512" t="s">
        <v>27969</v>
      </c>
      <c r="C1528" s="512" t="s">
        <v>25361</v>
      </c>
      <c r="D1528" s="508">
        <v>58.91</v>
      </c>
      <c r="E1528" s="508">
        <v>58.91</v>
      </c>
    </row>
    <row r="1529" spans="1:5" s="343" customFormat="1">
      <c r="A1529" s="507" t="s">
        <v>28088</v>
      </c>
      <c r="B1529" s="512" t="s">
        <v>27971</v>
      </c>
      <c r="C1529" s="512" t="s">
        <v>25361</v>
      </c>
      <c r="D1529" s="508">
        <v>65.91</v>
      </c>
      <c r="E1529" s="508">
        <v>65.91</v>
      </c>
    </row>
    <row r="1530" spans="1:5" s="343" customFormat="1">
      <c r="A1530" s="507" t="s">
        <v>28089</v>
      </c>
      <c r="B1530" s="512" t="s">
        <v>27973</v>
      </c>
      <c r="C1530" s="512" t="s">
        <v>25361</v>
      </c>
      <c r="D1530" s="508">
        <v>76.150000000000006</v>
      </c>
      <c r="E1530" s="508">
        <v>76.150000000000006</v>
      </c>
    </row>
    <row r="1531" spans="1:5" s="343" customFormat="1">
      <c r="A1531" s="507" t="s">
        <v>28090</v>
      </c>
      <c r="B1531" s="512" t="s">
        <v>27975</v>
      </c>
      <c r="C1531" s="512" t="s">
        <v>25361</v>
      </c>
      <c r="D1531" s="508">
        <v>99.21</v>
      </c>
      <c r="E1531" s="508">
        <v>99.21</v>
      </c>
    </row>
    <row r="1532" spans="1:5" s="343" customFormat="1">
      <c r="A1532" s="507" t="s">
        <v>28091</v>
      </c>
      <c r="B1532" s="512" t="s">
        <v>27977</v>
      </c>
      <c r="C1532" s="512" t="s">
        <v>25361</v>
      </c>
      <c r="D1532" s="508">
        <v>121.91</v>
      </c>
      <c r="E1532" s="508">
        <v>121.91</v>
      </c>
    </row>
    <row r="1533" spans="1:5" s="343" customFormat="1">
      <c r="A1533" s="507" t="s">
        <v>28092</v>
      </c>
      <c r="B1533" s="512" t="s">
        <v>27979</v>
      </c>
      <c r="C1533" s="512" t="s">
        <v>25361</v>
      </c>
      <c r="D1533" s="508">
        <v>163.13</v>
      </c>
      <c r="E1533" s="508">
        <v>163.13</v>
      </c>
    </row>
    <row r="1534" spans="1:5" s="343" customFormat="1" ht="22.5">
      <c r="A1534" s="507" t="s">
        <v>28093</v>
      </c>
      <c r="B1534" s="512" t="s">
        <v>28094</v>
      </c>
      <c r="C1534" s="512" t="s">
        <v>25361</v>
      </c>
      <c r="D1534" s="508">
        <v>58.37</v>
      </c>
      <c r="E1534" s="508">
        <v>58.37</v>
      </c>
    </row>
    <row r="1535" spans="1:5" s="343" customFormat="1" ht="22.5">
      <c r="A1535" s="507" t="s">
        <v>28095</v>
      </c>
      <c r="B1535" s="512" t="s">
        <v>28096</v>
      </c>
      <c r="C1535" s="512" t="s">
        <v>25361</v>
      </c>
      <c r="D1535" s="508">
        <v>80.099999999999994</v>
      </c>
      <c r="E1535" s="508">
        <v>80.099999999999994</v>
      </c>
    </row>
    <row r="1536" spans="1:5" s="343" customFormat="1" ht="22.5">
      <c r="A1536" s="507" t="s">
        <v>28097</v>
      </c>
      <c r="B1536" s="512" t="s">
        <v>28098</v>
      </c>
      <c r="C1536" s="512" t="s">
        <v>25361</v>
      </c>
      <c r="D1536" s="508">
        <v>101.61</v>
      </c>
      <c r="E1536" s="508">
        <v>101.61</v>
      </c>
    </row>
    <row r="1537" spans="1:5" s="343" customFormat="1" ht="22.5">
      <c r="A1537" s="507" t="s">
        <v>28099</v>
      </c>
      <c r="B1537" s="512" t="s">
        <v>28100</v>
      </c>
      <c r="C1537" s="512" t="s">
        <v>25361</v>
      </c>
      <c r="D1537" s="508">
        <v>112.88</v>
      </c>
      <c r="E1537" s="508">
        <v>112.88</v>
      </c>
    </row>
    <row r="1538" spans="1:5" s="343" customFormat="1">
      <c r="A1538" s="507" t="s">
        <v>28101</v>
      </c>
      <c r="B1538" s="512" t="s">
        <v>27981</v>
      </c>
      <c r="C1538" s="512" t="s">
        <v>25361</v>
      </c>
      <c r="D1538" s="508">
        <v>31.18</v>
      </c>
      <c r="E1538" s="508">
        <v>31.18</v>
      </c>
    </row>
    <row r="1539" spans="1:5" s="343" customFormat="1">
      <c r="A1539" s="507" t="s">
        <v>28102</v>
      </c>
      <c r="B1539" s="512" t="s">
        <v>27983</v>
      </c>
      <c r="C1539" s="512" t="s">
        <v>25361</v>
      </c>
      <c r="D1539" s="508">
        <v>38.159999999999997</v>
      </c>
      <c r="E1539" s="508">
        <v>38.159999999999997</v>
      </c>
    </row>
    <row r="1540" spans="1:5" s="343" customFormat="1">
      <c r="A1540" s="507" t="s">
        <v>28103</v>
      </c>
      <c r="B1540" s="512" t="s">
        <v>27135</v>
      </c>
      <c r="C1540" s="512" t="s">
        <v>25361</v>
      </c>
      <c r="D1540" s="508">
        <v>25.5</v>
      </c>
      <c r="E1540" s="508">
        <v>25.5</v>
      </c>
    </row>
    <row r="1541" spans="1:5" s="343" customFormat="1" ht="111">
      <c r="A1541" s="514" t="s">
        <v>31753</v>
      </c>
      <c r="B1541" s="514"/>
      <c r="C1541" s="514"/>
      <c r="D1541" s="514"/>
      <c r="E1541" s="514"/>
    </row>
    <row r="1542" spans="1:5" s="343" customFormat="1" ht="22.5">
      <c r="A1542" s="511" t="s">
        <v>25362</v>
      </c>
      <c r="B1542" s="511"/>
      <c r="C1542" s="511"/>
      <c r="D1542" s="511"/>
      <c r="E1542" s="511"/>
    </row>
    <row r="1543" spans="1:5" s="343" customFormat="1">
      <c r="A1543" s="507" t="s">
        <v>28104</v>
      </c>
      <c r="B1543" s="512" t="s">
        <v>28105</v>
      </c>
      <c r="C1543" s="512" t="s">
        <v>25281</v>
      </c>
      <c r="D1543" s="508">
        <v>422.73</v>
      </c>
      <c r="E1543" s="508">
        <v>422.73</v>
      </c>
    </row>
    <row r="1544" spans="1:5" s="343" customFormat="1">
      <c r="A1544" s="507" t="s">
        <v>28106</v>
      </c>
      <c r="B1544" s="512" t="s">
        <v>28107</v>
      </c>
      <c r="C1544" s="512" t="s">
        <v>25281</v>
      </c>
      <c r="D1544" s="508">
        <v>499.99</v>
      </c>
      <c r="E1544" s="508">
        <v>499.99</v>
      </c>
    </row>
    <row r="1545" spans="1:5" s="343" customFormat="1">
      <c r="A1545" s="507" t="s">
        <v>28108</v>
      </c>
      <c r="B1545" s="512" t="s">
        <v>28109</v>
      </c>
      <c r="C1545" s="512" t="s">
        <v>25281</v>
      </c>
      <c r="D1545" s="508">
        <v>711.9</v>
      </c>
      <c r="E1545" s="508">
        <v>711.9</v>
      </c>
    </row>
    <row r="1546" spans="1:5" s="343" customFormat="1">
      <c r="A1546" s="507" t="s">
        <v>28110</v>
      </c>
      <c r="B1546" s="512" t="s">
        <v>28111</v>
      </c>
      <c r="C1546" s="512" t="s">
        <v>25281</v>
      </c>
      <c r="D1546" s="508">
        <v>796.3</v>
      </c>
      <c r="E1546" s="508">
        <v>796.3</v>
      </c>
    </row>
    <row r="1547" spans="1:5" s="343" customFormat="1">
      <c r="A1547" s="507" t="s">
        <v>28112</v>
      </c>
      <c r="B1547" s="512" t="s">
        <v>28113</v>
      </c>
      <c r="C1547" s="512" t="s">
        <v>25281</v>
      </c>
      <c r="D1547" s="508">
        <v>1083.23</v>
      </c>
      <c r="E1547" s="508">
        <v>1083.23</v>
      </c>
    </row>
    <row r="1548" spans="1:5" s="343" customFormat="1">
      <c r="A1548" s="507" t="s">
        <v>28114</v>
      </c>
      <c r="B1548" s="512" t="s">
        <v>28115</v>
      </c>
      <c r="C1548" s="512" t="s">
        <v>25361</v>
      </c>
      <c r="D1548" s="508">
        <v>19.37</v>
      </c>
      <c r="E1548" s="508">
        <v>19.37</v>
      </c>
    </row>
    <row r="1549" spans="1:5" s="343" customFormat="1">
      <c r="A1549" s="507" t="s">
        <v>28116</v>
      </c>
      <c r="B1549" s="512" t="s">
        <v>28117</v>
      </c>
      <c r="C1549" s="512" t="s">
        <v>25361</v>
      </c>
      <c r="D1549" s="508">
        <v>27.58</v>
      </c>
      <c r="E1549" s="508">
        <v>27.58</v>
      </c>
    </row>
    <row r="1550" spans="1:5" s="343" customFormat="1">
      <c r="A1550" s="507" t="s">
        <v>28118</v>
      </c>
      <c r="B1550" s="512" t="s">
        <v>28119</v>
      </c>
      <c r="C1550" s="512" t="s">
        <v>25361</v>
      </c>
      <c r="D1550" s="508">
        <v>47.66</v>
      </c>
      <c r="E1550" s="508">
        <v>47.66</v>
      </c>
    </row>
    <row r="1551" spans="1:5" s="343" customFormat="1" ht="22.5">
      <c r="A1551" s="509" t="s">
        <v>28120</v>
      </c>
      <c r="B1551" s="512" t="s">
        <v>31783</v>
      </c>
      <c r="C1551" s="515" t="s">
        <v>25281</v>
      </c>
      <c r="D1551" s="510">
        <v>225.63</v>
      </c>
      <c r="E1551" s="510">
        <v>225.63</v>
      </c>
    </row>
    <row r="1552" spans="1:5" s="343" customFormat="1" ht="22.5">
      <c r="A1552" s="509" t="s">
        <v>28121</v>
      </c>
      <c r="B1552" s="512" t="s">
        <v>31784</v>
      </c>
      <c r="C1552" s="515" t="s">
        <v>25281</v>
      </c>
      <c r="D1552" s="510">
        <v>149.41999999999999</v>
      </c>
      <c r="E1552" s="510">
        <v>149.41999999999999</v>
      </c>
    </row>
    <row r="1553" spans="1:5" s="343" customFormat="1">
      <c r="A1553" s="507" t="s">
        <v>28122</v>
      </c>
      <c r="B1553" s="512" t="s">
        <v>28123</v>
      </c>
      <c r="C1553" s="512" t="s">
        <v>25281</v>
      </c>
      <c r="D1553" s="508">
        <v>113.34</v>
      </c>
      <c r="E1553" s="508">
        <v>113.34</v>
      </c>
    </row>
    <row r="1554" spans="1:5" s="343" customFormat="1">
      <c r="A1554" s="507" t="s">
        <v>28124</v>
      </c>
      <c r="B1554" s="512" t="s">
        <v>27893</v>
      </c>
      <c r="C1554" s="512" t="s">
        <v>25281</v>
      </c>
      <c r="D1554" s="508">
        <v>104.2</v>
      </c>
      <c r="E1554" s="508">
        <v>104.2</v>
      </c>
    </row>
    <row r="1555" spans="1:5" s="343" customFormat="1">
      <c r="A1555" s="507" t="s">
        <v>28125</v>
      </c>
      <c r="B1555" s="512" t="s">
        <v>28126</v>
      </c>
      <c r="C1555" s="512" t="s">
        <v>25281</v>
      </c>
      <c r="D1555" s="508">
        <v>141.63</v>
      </c>
      <c r="E1555" s="508">
        <v>141.63</v>
      </c>
    </row>
    <row r="1556" spans="1:5" s="343" customFormat="1">
      <c r="A1556" s="507" t="s">
        <v>28127</v>
      </c>
      <c r="B1556" s="512" t="s">
        <v>28128</v>
      </c>
      <c r="C1556" s="512" t="s">
        <v>25281</v>
      </c>
      <c r="D1556" s="508">
        <v>30.08</v>
      </c>
      <c r="E1556" s="508">
        <v>30.08</v>
      </c>
    </row>
    <row r="1557" spans="1:5" s="343" customFormat="1">
      <c r="A1557" s="507" t="s">
        <v>28129</v>
      </c>
      <c r="B1557" s="512" t="s">
        <v>27897</v>
      </c>
      <c r="C1557" s="512" t="s">
        <v>25281</v>
      </c>
      <c r="D1557" s="508">
        <v>138.6</v>
      </c>
      <c r="E1557" s="508">
        <v>138.6</v>
      </c>
    </row>
    <row r="1558" spans="1:5" s="343" customFormat="1">
      <c r="A1558" s="507" t="s">
        <v>28130</v>
      </c>
      <c r="B1558" s="512" t="s">
        <v>27899</v>
      </c>
      <c r="C1558" s="512" t="s">
        <v>25281</v>
      </c>
      <c r="D1558" s="508">
        <v>174.36</v>
      </c>
      <c r="E1558" s="508">
        <v>174.36</v>
      </c>
    </row>
    <row r="1559" spans="1:5" s="343" customFormat="1">
      <c r="A1559" s="507" t="s">
        <v>28131</v>
      </c>
      <c r="B1559" s="512" t="s">
        <v>28132</v>
      </c>
      <c r="C1559" s="512" t="s">
        <v>25281</v>
      </c>
      <c r="D1559" s="508">
        <v>2148.4499999999998</v>
      </c>
      <c r="E1559" s="508">
        <v>2148.4499999999998</v>
      </c>
    </row>
    <row r="1560" spans="1:5" s="343" customFormat="1">
      <c r="A1560" s="507" t="s">
        <v>28133</v>
      </c>
      <c r="B1560" s="512" t="s">
        <v>28134</v>
      </c>
      <c r="C1560" s="512" t="s">
        <v>25281</v>
      </c>
      <c r="D1560" s="508">
        <v>2156.3200000000002</v>
      </c>
      <c r="E1560" s="508">
        <v>2156.3200000000002</v>
      </c>
    </row>
    <row r="1561" spans="1:5" s="343" customFormat="1">
      <c r="A1561" s="507" t="s">
        <v>28135</v>
      </c>
      <c r="B1561" s="512" t="s">
        <v>28136</v>
      </c>
      <c r="C1561" s="512" t="s">
        <v>25281</v>
      </c>
      <c r="D1561" s="508">
        <v>2208.62</v>
      </c>
      <c r="E1561" s="508">
        <v>2208.62</v>
      </c>
    </row>
    <row r="1562" spans="1:5" s="343" customFormat="1">
      <c r="A1562" s="507" t="s">
        <v>28137</v>
      </c>
      <c r="B1562" s="512" t="s">
        <v>28138</v>
      </c>
      <c r="C1562" s="512" t="s">
        <v>25281</v>
      </c>
      <c r="D1562" s="508">
        <v>1949.77</v>
      </c>
      <c r="E1562" s="508">
        <v>1949.77</v>
      </c>
    </row>
    <row r="1563" spans="1:5" s="343" customFormat="1">
      <c r="A1563" s="507" t="s">
        <v>28139</v>
      </c>
      <c r="B1563" s="512" t="s">
        <v>28140</v>
      </c>
      <c r="C1563" s="512" t="s">
        <v>25281</v>
      </c>
      <c r="D1563" s="508">
        <v>2265.63</v>
      </c>
      <c r="E1563" s="508">
        <v>2265.63</v>
      </c>
    </row>
    <row r="1564" spans="1:5" s="343" customFormat="1">
      <c r="A1564" s="507" t="s">
        <v>28141</v>
      </c>
      <c r="B1564" s="512" t="s">
        <v>28142</v>
      </c>
      <c r="C1564" s="512" t="s">
        <v>25281</v>
      </c>
      <c r="D1564" s="508">
        <v>2400.16</v>
      </c>
      <c r="E1564" s="508">
        <v>2400.16</v>
      </c>
    </row>
    <row r="1565" spans="1:5" s="343" customFormat="1">
      <c r="A1565" s="507" t="s">
        <v>28143</v>
      </c>
      <c r="B1565" s="512" t="s">
        <v>28144</v>
      </c>
      <c r="C1565" s="512" t="s">
        <v>25281</v>
      </c>
      <c r="D1565" s="508">
        <v>2064.12</v>
      </c>
      <c r="E1565" s="508">
        <v>2064.12</v>
      </c>
    </row>
    <row r="1566" spans="1:5" s="343" customFormat="1">
      <c r="A1566" s="507" t="s">
        <v>28145</v>
      </c>
      <c r="B1566" s="512" t="s">
        <v>28146</v>
      </c>
      <c r="C1566" s="512" t="s">
        <v>25281</v>
      </c>
      <c r="D1566" s="508">
        <v>2129.4899999999998</v>
      </c>
      <c r="E1566" s="508">
        <v>2129.4899999999998</v>
      </c>
    </row>
    <row r="1567" spans="1:5" s="343" customFormat="1">
      <c r="A1567" s="507" t="s">
        <v>28147</v>
      </c>
      <c r="B1567" s="512" t="s">
        <v>28148</v>
      </c>
      <c r="C1567" s="512" t="s">
        <v>25281</v>
      </c>
      <c r="D1567" s="508">
        <v>2159.17</v>
      </c>
      <c r="E1567" s="508">
        <v>2159.17</v>
      </c>
    </row>
    <row r="1568" spans="1:5" s="343" customFormat="1">
      <c r="A1568" s="507" t="s">
        <v>28149</v>
      </c>
      <c r="B1568" s="512" t="s">
        <v>28150</v>
      </c>
      <c r="C1568" s="512" t="s">
        <v>25281</v>
      </c>
      <c r="D1568" s="508">
        <v>1051.92</v>
      </c>
      <c r="E1568" s="508">
        <v>1051.92</v>
      </c>
    </row>
    <row r="1569" spans="1:5" s="343" customFormat="1">
      <c r="A1569" s="507" t="s">
        <v>28151</v>
      </c>
      <c r="B1569" s="512" t="s">
        <v>28152</v>
      </c>
      <c r="C1569" s="512" t="s">
        <v>25281</v>
      </c>
      <c r="D1569" s="508">
        <v>1112.42</v>
      </c>
      <c r="E1569" s="508">
        <v>1112.42</v>
      </c>
    </row>
    <row r="1570" spans="1:5" s="343" customFormat="1">
      <c r="A1570" s="507" t="s">
        <v>28153</v>
      </c>
      <c r="B1570" s="512" t="s">
        <v>28154</v>
      </c>
      <c r="C1570" s="512" t="s">
        <v>25281</v>
      </c>
      <c r="D1570" s="508">
        <v>1134.8800000000001</v>
      </c>
      <c r="E1570" s="508">
        <v>1134.8800000000001</v>
      </c>
    </row>
    <row r="1571" spans="1:5" s="343" customFormat="1">
      <c r="A1571" s="507" t="s">
        <v>28155</v>
      </c>
      <c r="B1571" s="512" t="s">
        <v>28156</v>
      </c>
      <c r="C1571" s="512" t="s">
        <v>25281</v>
      </c>
      <c r="D1571" s="508">
        <v>1199.83</v>
      </c>
      <c r="E1571" s="508">
        <v>1199.83</v>
      </c>
    </row>
    <row r="1572" spans="1:5" s="343" customFormat="1">
      <c r="A1572" s="507" t="s">
        <v>28157</v>
      </c>
      <c r="B1572" s="512" t="s">
        <v>28158</v>
      </c>
      <c r="C1572" s="512" t="s">
        <v>25281</v>
      </c>
      <c r="D1572" s="508">
        <v>1462.5</v>
      </c>
      <c r="E1572" s="508">
        <v>1462.5</v>
      </c>
    </row>
    <row r="1573" spans="1:5" s="343" customFormat="1">
      <c r="A1573" s="507" t="s">
        <v>28159</v>
      </c>
      <c r="B1573" s="512" t="s">
        <v>28160</v>
      </c>
      <c r="C1573" s="512" t="s">
        <v>25281</v>
      </c>
      <c r="D1573" s="508">
        <v>1044.45</v>
      </c>
      <c r="E1573" s="508">
        <v>1044.45</v>
      </c>
    </row>
    <row r="1574" spans="1:5" s="343" customFormat="1">
      <c r="A1574" s="507" t="s">
        <v>28161</v>
      </c>
      <c r="B1574" s="512" t="s">
        <v>28162</v>
      </c>
      <c r="C1574" s="512" t="s">
        <v>25281</v>
      </c>
      <c r="D1574" s="508">
        <v>1104.96</v>
      </c>
      <c r="E1574" s="508">
        <v>1104.96</v>
      </c>
    </row>
    <row r="1575" spans="1:5" s="343" customFormat="1">
      <c r="A1575" s="507" t="s">
        <v>28163</v>
      </c>
      <c r="B1575" s="512" t="s">
        <v>28164</v>
      </c>
      <c r="C1575" s="512" t="s">
        <v>25281</v>
      </c>
      <c r="D1575" s="508">
        <v>562.30999999999995</v>
      </c>
      <c r="E1575" s="508">
        <v>562.30999999999995</v>
      </c>
    </row>
    <row r="1576" spans="1:5" s="343" customFormat="1">
      <c r="A1576" s="507" t="s">
        <v>28165</v>
      </c>
      <c r="B1576" s="512" t="s">
        <v>28166</v>
      </c>
      <c r="C1576" s="512" t="s">
        <v>25281</v>
      </c>
      <c r="D1576" s="508">
        <v>633.74</v>
      </c>
      <c r="E1576" s="508">
        <v>633.74</v>
      </c>
    </row>
    <row r="1577" spans="1:5" s="343" customFormat="1">
      <c r="A1577" s="507" t="s">
        <v>28167</v>
      </c>
      <c r="B1577" s="512" t="s">
        <v>28168</v>
      </c>
      <c r="C1577" s="512" t="s">
        <v>25281</v>
      </c>
      <c r="D1577" s="508">
        <v>575.98</v>
      </c>
      <c r="E1577" s="508">
        <v>575.98</v>
      </c>
    </row>
    <row r="1578" spans="1:5" s="343" customFormat="1">
      <c r="A1578" s="507" t="s">
        <v>28169</v>
      </c>
      <c r="B1578" s="512" t="s">
        <v>28170</v>
      </c>
      <c r="C1578" s="512" t="s">
        <v>25281</v>
      </c>
      <c r="D1578" s="508">
        <v>732.51</v>
      </c>
      <c r="E1578" s="508">
        <v>732.51</v>
      </c>
    </row>
    <row r="1579" spans="1:5" s="343" customFormat="1">
      <c r="A1579" s="507" t="s">
        <v>28171</v>
      </c>
      <c r="B1579" s="512" t="s">
        <v>28172</v>
      </c>
      <c r="C1579" s="512" t="s">
        <v>25281</v>
      </c>
      <c r="D1579" s="508">
        <v>971.2</v>
      </c>
      <c r="E1579" s="508">
        <v>971.2</v>
      </c>
    </row>
    <row r="1580" spans="1:5" s="343" customFormat="1">
      <c r="A1580" s="507" t="s">
        <v>28173</v>
      </c>
      <c r="B1580" s="512" t="s">
        <v>28174</v>
      </c>
      <c r="C1580" s="512" t="s">
        <v>25281</v>
      </c>
      <c r="D1580" s="508">
        <v>1494.06</v>
      </c>
      <c r="E1580" s="508">
        <v>1494.06</v>
      </c>
    </row>
    <row r="1581" spans="1:5" s="343" customFormat="1">
      <c r="A1581" s="507" t="s">
        <v>28175</v>
      </c>
      <c r="B1581" s="512" t="s">
        <v>28176</v>
      </c>
      <c r="C1581" s="512" t="s">
        <v>25314</v>
      </c>
      <c r="D1581" s="508">
        <v>683.74</v>
      </c>
      <c r="E1581" s="508">
        <v>683.74</v>
      </c>
    </row>
    <row r="1582" spans="1:5" s="343" customFormat="1">
      <c r="A1582" s="507" t="s">
        <v>28177</v>
      </c>
      <c r="B1582" s="512" t="s">
        <v>28178</v>
      </c>
      <c r="C1582" s="512" t="s">
        <v>25281</v>
      </c>
      <c r="D1582" s="508">
        <v>28.07</v>
      </c>
      <c r="E1582" s="508">
        <v>28.07</v>
      </c>
    </row>
    <row r="1583" spans="1:5" s="343" customFormat="1">
      <c r="A1583" s="507" t="s">
        <v>28179</v>
      </c>
      <c r="B1583" s="512" t="s">
        <v>28180</v>
      </c>
      <c r="C1583" s="512" t="s">
        <v>25281</v>
      </c>
      <c r="D1583" s="508">
        <v>45.23</v>
      </c>
      <c r="E1583" s="508">
        <v>45.23</v>
      </c>
    </row>
    <row r="1584" spans="1:5" s="343" customFormat="1">
      <c r="A1584" s="507" t="s">
        <v>28181</v>
      </c>
      <c r="B1584" s="512" t="s">
        <v>28182</v>
      </c>
      <c r="C1584" s="512" t="s">
        <v>25281</v>
      </c>
      <c r="D1584" s="508">
        <v>31.42</v>
      </c>
      <c r="E1584" s="508">
        <v>31.42</v>
      </c>
    </row>
    <row r="1585" spans="1:5" s="343" customFormat="1">
      <c r="A1585" s="507" t="s">
        <v>28183</v>
      </c>
      <c r="B1585" s="512" t="s">
        <v>28184</v>
      </c>
      <c r="C1585" s="512" t="s">
        <v>25281</v>
      </c>
      <c r="D1585" s="508">
        <v>48.9</v>
      </c>
      <c r="E1585" s="508">
        <v>48.9</v>
      </c>
    </row>
    <row r="1586" spans="1:5" s="343" customFormat="1">
      <c r="A1586" s="507" t="s">
        <v>28185</v>
      </c>
      <c r="B1586" s="512" t="s">
        <v>28186</v>
      </c>
      <c r="C1586" s="512" t="s">
        <v>25281</v>
      </c>
      <c r="D1586" s="508">
        <v>75.39</v>
      </c>
      <c r="E1586" s="508">
        <v>75.39</v>
      </c>
    </row>
    <row r="1587" spans="1:5" s="343" customFormat="1">
      <c r="A1587" s="507" t="s">
        <v>28187</v>
      </c>
      <c r="B1587" s="512" t="s">
        <v>28188</v>
      </c>
      <c r="C1587" s="512" t="s">
        <v>25281</v>
      </c>
      <c r="D1587" s="508">
        <v>114.82</v>
      </c>
      <c r="E1587" s="508">
        <v>114.82</v>
      </c>
    </row>
    <row r="1588" spans="1:5" s="343" customFormat="1">
      <c r="A1588" s="507" t="s">
        <v>28189</v>
      </c>
      <c r="B1588" s="512" t="s">
        <v>28190</v>
      </c>
      <c r="C1588" s="512" t="s">
        <v>25281</v>
      </c>
      <c r="D1588" s="508">
        <v>162.09</v>
      </c>
      <c r="E1588" s="508">
        <v>162.09</v>
      </c>
    </row>
    <row r="1589" spans="1:5" s="343" customFormat="1">
      <c r="A1589" s="507" t="s">
        <v>28191</v>
      </c>
      <c r="B1589" s="512" t="s">
        <v>28192</v>
      </c>
      <c r="C1589" s="512" t="s">
        <v>25281</v>
      </c>
      <c r="D1589" s="508">
        <v>222.21</v>
      </c>
      <c r="E1589" s="508">
        <v>222.21</v>
      </c>
    </row>
    <row r="1590" spans="1:5" s="343" customFormat="1" ht="111">
      <c r="A1590" s="514" t="s">
        <v>31753</v>
      </c>
      <c r="B1590" s="514"/>
      <c r="C1590" s="514"/>
      <c r="D1590" s="514"/>
      <c r="E1590" s="514"/>
    </row>
    <row r="1591" spans="1:5" s="343" customFormat="1" ht="22.5">
      <c r="A1591" s="511" t="s">
        <v>25362</v>
      </c>
      <c r="B1591" s="511"/>
      <c r="C1591" s="511"/>
      <c r="D1591" s="511"/>
      <c r="E1591" s="511"/>
    </row>
    <row r="1592" spans="1:5" s="343" customFormat="1">
      <c r="A1592" s="507" t="s">
        <v>28193</v>
      </c>
      <c r="B1592" s="512" t="s">
        <v>28194</v>
      </c>
      <c r="C1592" s="512" t="s">
        <v>25281</v>
      </c>
      <c r="D1592" s="508">
        <v>285.77999999999997</v>
      </c>
      <c r="E1592" s="508">
        <v>285.77999999999997</v>
      </c>
    </row>
    <row r="1593" spans="1:5" s="343" customFormat="1">
      <c r="A1593" s="507" t="s">
        <v>28195</v>
      </c>
      <c r="B1593" s="512" t="s">
        <v>28196</v>
      </c>
      <c r="C1593" s="512" t="s">
        <v>25281</v>
      </c>
      <c r="D1593" s="508">
        <v>598.29999999999995</v>
      </c>
      <c r="E1593" s="508">
        <v>598.29999999999995</v>
      </c>
    </row>
    <row r="1594" spans="1:5" s="343" customFormat="1">
      <c r="A1594" s="507" t="s">
        <v>28197</v>
      </c>
      <c r="B1594" s="512" t="s">
        <v>28198</v>
      </c>
      <c r="C1594" s="512" t="s">
        <v>25281</v>
      </c>
      <c r="D1594" s="508">
        <v>983.91</v>
      </c>
      <c r="E1594" s="508">
        <v>983.91</v>
      </c>
    </row>
    <row r="1595" spans="1:5" s="343" customFormat="1">
      <c r="A1595" s="507" t="s">
        <v>28199</v>
      </c>
      <c r="B1595" s="512" t="s">
        <v>28200</v>
      </c>
      <c r="C1595" s="512" t="s">
        <v>25281</v>
      </c>
      <c r="D1595" s="508">
        <v>955.74</v>
      </c>
      <c r="E1595" s="508">
        <v>955.74</v>
      </c>
    </row>
    <row r="1596" spans="1:5" s="343" customFormat="1">
      <c r="A1596" s="507" t="s">
        <v>28201</v>
      </c>
      <c r="B1596" s="512" t="s">
        <v>28202</v>
      </c>
      <c r="C1596" s="512" t="s">
        <v>25281</v>
      </c>
      <c r="D1596" s="508">
        <v>551.16</v>
      </c>
      <c r="E1596" s="508">
        <v>551.16</v>
      </c>
    </row>
    <row r="1597" spans="1:5" s="343" customFormat="1">
      <c r="A1597" s="507" t="s">
        <v>28203</v>
      </c>
      <c r="B1597" s="512" t="s">
        <v>28204</v>
      </c>
      <c r="C1597" s="512" t="s">
        <v>25281</v>
      </c>
      <c r="D1597" s="508">
        <v>106.44</v>
      </c>
      <c r="E1597" s="508">
        <v>106.44</v>
      </c>
    </row>
    <row r="1598" spans="1:5" s="343" customFormat="1">
      <c r="A1598" s="507" t="s">
        <v>28205</v>
      </c>
      <c r="B1598" s="512" t="s">
        <v>28206</v>
      </c>
      <c r="C1598" s="512" t="s">
        <v>25281</v>
      </c>
      <c r="D1598" s="508">
        <v>141.35</v>
      </c>
      <c r="E1598" s="508">
        <v>141.35</v>
      </c>
    </row>
    <row r="1599" spans="1:5" s="343" customFormat="1">
      <c r="A1599" s="507" t="s">
        <v>28207</v>
      </c>
      <c r="B1599" s="512" t="s">
        <v>28208</v>
      </c>
      <c r="C1599" s="512" t="s">
        <v>25281</v>
      </c>
      <c r="D1599" s="508">
        <v>173.72</v>
      </c>
      <c r="E1599" s="508">
        <v>173.72</v>
      </c>
    </row>
    <row r="1600" spans="1:5" s="343" customFormat="1">
      <c r="A1600" s="507" t="s">
        <v>28209</v>
      </c>
      <c r="B1600" s="512" t="s">
        <v>28210</v>
      </c>
      <c r="C1600" s="512" t="s">
        <v>25281</v>
      </c>
      <c r="D1600" s="508">
        <v>308.38</v>
      </c>
      <c r="E1600" s="508">
        <v>308.38</v>
      </c>
    </row>
    <row r="1601" spans="1:5" s="343" customFormat="1">
      <c r="A1601" s="507" t="s">
        <v>28211</v>
      </c>
      <c r="B1601" s="512" t="s">
        <v>28212</v>
      </c>
      <c r="C1601" s="512" t="s">
        <v>25281</v>
      </c>
      <c r="D1601" s="508">
        <v>720.71</v>
      </c>
      <c r="E1601" s="508">
        <v>720.71</v>
      </c>
    </row>
    <row r="1602" spans="1:5" s="343" customFormat="1">
      <c r="A1602" s="507" t="s">
        <v>28213</v>
      </c>
      <c r="B1602" s="512" t="s">
        <v>28214</v>
      </c>
      <c r="C1602" s="512" t="s">
        <v>25281</v>
      </c>
      <c r="D1602" s="508">
        <v>152.11000000000001</v>
      </c>
      <c r="E1602" s="508">
        <v>152.11000000000001</v>
      </c>
    </row>
    <row r="1603" spans="1:5" s="343" customFormat="1">
      <c r="A1603" s="507" t="s">
        <v>28215</v>
      </c>
      <c r="B1603" s="512" t="s">
        <v>28216</v>
      </c>
      <c r="C1603" s="512" t="s">
        <v>25281</v>
      </c>
      <c r="D1603" s="508">
        <v>252</v>
      </c>
      <c r="E1603" s="508">
        <v>252</v>
      </c>
    </row>
    <row r="1604" spans="1:5" s="343" customFormat="1">
      <c r="A1604" s="507" t="s">
        <v>28217</v>
      </c>
      <c r="B1604" s="512" t="s">
        <v>28218</v>
      </c>
      <c r="C1604" s="512" t="s">
        <v>25281</v>
      </c>
      <c r="D1604" s="508">
        <v>443.77</v>
      </c>
      <c r="E1604" s="508">
        <v>443.77</v>
      </c>
    </row>
    <row r="1605" spans="1:5" s="343" customFormat="1" ht="22.5">
      <c r="A1605" s="507" t="s">
        <v>28219</v>
      </c>
      <c r="B1605" s="512" t="s">
        <v>28220</v>
      </c>
      <c r="C1605" s="512" t="s">
        <v>25281</v>
      </c>
      <c r="D1605" s="508">
        <v>20.99</v>
      </c>
      <c r="E1605" s="508">
        <v>20.99</v>
      </c>
    </row>
    <row r="1606" spans="1:5" s="343" customFormat="1" ht="22.5">
      <c r="A1606" s="507" t="s">
        <v>28221</v>
      </c>
      <c r="B1606" s="512" t="s">
        <v>28222</v>
      </c>
      <c r="C1606" s="512" t="s">
        <v>25281</v>
      </c>
      <c r="D1606" s="508">
        <v>20.99</v>
      </c>
      <c r="E1606" s="508">
        <v>20.99</v>
      </c>
    </row>
    <row r="1607" spans="1:5" s="343" customFormat="1" ht="22.5">
      <c r="A1607" s="507" t="s">
        <v>28223</v>
      </c>
      <c r="B1607" s="512" t="s">
        <v>28224</v>
      </c>
      <c r="C1607" s="512" t="s">
        <v>25281</v>
      </c>
      <c r="D1607" s="508">
        <v>20.99</v>
      </c>
      <c r="E1607" s="508">
        <v>20.99</v>
      </c>
    </row>
    <row r="1608" spans="1:5" s="343" customFormat="1" ht="22.5">
      <c r="A1608" s="507" t="s">
        <v>28225</v>
      </c>
      <c r="B1608" s="512" t="s">
        <v>28226</v>
      </c>
      <c r="C1608" s="512" t="s">
        <v>25281</v>
      </c>
      <c r="D1608" s="508">
        <v>20.99</v>
      </c>
      <c r="E1608" s="508">
        <v>20.99</v>
      </c>
    </row>
    <row r="1609" spans="1:5" s="343" customFormat="1" ht="22.5">
      <c r="A1609" s="507" t="s">
        <v>28227</v>
      </c>
      <c r="B1609" s="512" t="s">
        <v>28228</v>
      </c>
      <c r="C1609" s="512" t="s">
        <v>25281</v>
      </c>
      <c r="D1609" s="508">
        <v>27.9</v>
      </c>
      <c r="E1609" s="508">
        <v>27.9</v>
      </c>
    </row>
    <row r="1610" spans="1:5" s="343" customFormat="1" ht="22.5">
      <c r="A1610" s="507" t="s">
        <v>28229</v>
      </c>
      <c r="B1610" s="512" t="s">
        <v>28230</v>
      </c>
      <c r="C1610" s="512" t="s">
        <v>25281</v>
      </c>
      <c r="D1610" s="508">
        <v>27.9</v>
      </c>
      <c r="E1610" s="508">
        <v>27.9</v>
      </c>
    </row>
    <row r="1611" spans="1:5" s="343" customFormat="1" ht="22.5">
      <c r="A1611" s="507" t="s">
        <v>28231</v>
      </c>
      <c r="B1611" s="512" t="s">
        <v>28232</v>
      </c>
      <c r="C1611" s="512" t="s">
        <v>25281</v>
      </c>
      <c r="D1611" s="508">
        <v>27.9</v>
      </c>
      <c r="E1611" s="508">
        <v>27.9</v>
      </c>
    </row>
    <row r="1612" spans="1:5" s="343" customFormat="1" ht="22.5">
      <c r="A1612" s="507" t="s">
        <v>28233</v>
      </c>
      <c r="B1612" s="512" t="s">
        <v>28234</v>
      </c>
      <c r="C1612" s="512" t="s">
        <v>25281</v>
      </c>
      <c r="D1612" s="508">
        <v>27.9</v>
      </c>
      <c r="E1612" s="508">
        <v>27.9</v>
      </c>
    </row>
    <row r="1613" spans="1:5" s="343" customFormat="1">
      <c r="A1613" s="507" t="s">
        <v>28235</v>
      </c>
      <c r="B1613" s="512" t="s">
        <v>28236</v>
      </c>
      <c r="C1613" s="512" t="s">
        <v>25314</v>
      </c>
      <c r="D1613" s="508">
        <v>683.74</v>
      </c>
      <c r="E1613" s="508">
        <v>683.74</v>
      </c>
    </row>
    <row r="1614" spans="1:5" s="343" customFormat="1">
      <c r="A1614" s="507" t="s">
        <v>28237</v>
      </c>
      <c r="B1614" s="512" t="s">
        <v>28238</v>
      </c>
      <c r="C1614" s="512" t="s">
        <v>25361</v>
      </c>
      <c r="D1614" s="508">
        <v>3.83</v>
      </c>
      <c r="E1614" s="508">
        <v>3.83</v>
      </c>
    </row>
    <row r="1615" spans="1:5" s="343" customFormat="1">
      <c r="A1615" s="507" t="s">
        <v>28239</v>
      </c>
      <c r="B1615" s="512" t="s">
        <v>28240</v>
      </c>
      <c r="C1615" s="512" t="s">
        <v>25361</v>
      </c>
      <c r="D1615" s="508">
        <v>5.31</v>
      </c>
      <c r="E1615" s="508">
        <v>5.31</v>
      </c>
    </row>
    <row r="1616" spans="1:5" s="343" customFormat="1">
      <c r="A1616" s="507" t="s">
        <v>28241</v>
      </c>
      <c r="B1616" s="512" t="s">
        <v>28242</v>
      </c>
      <c r="C1616" s="512" t="s">
        <v>25361</v>
      </c>
      <c r="D1616" s="508">
        <v>7.01</v>
      </c>
      <c r="E1616" s="508">
        <v>7.01</v>
      </c>
    </row>
    <row r="1617" spans="1:5" s="343" customFormat="1">
      <c r="A1617" s="507" t="s">
        <v>28243</v>
      </c>
      <c r="B1617" s="512" t="s">
        <v>28244</v>
      </c>
      <c r="C1617" s="512" t="s">
        <v>25361</v>
      </c>
      <c r="D1617" s="508">
        <v>9.6300000000000008</v>
      </c>
      <c r="E1617" s="508">
        <v>9.6300000000000008</v>
      </c>
    </row>
    <row r="1618" spans="1:5" s="343" customFormat="1">
      <c r="A1618" s="507" t="s">
        <v>28245</v>
      </c>
      <c r="B1618" s="512" t="s">
        <v>28246</v>
      </c>
      <c r="C1618" s="512" t="s">
        <v>25361</v>
      </c>
      <c r="D1618" s="508">
        <v>2.2799999999999998</v>
      </c>
      <c r="E1618" s="508">
        <v>2.2799999999999998</v>
      </c>
    </row>
    <row r="1619" spans="1:5" s="343" customFormat="1">
      <c r="A1619" s="507" t="s">
        <v>28247</v>
      </c>
      <c r="B1619" s="512" t="s">
        <v>27935</v>
      </c>
      <c r="C1619" s="512" t="s">
        <v>25361</v>
      </c>
      <c r="D1619" s="508">
        <v>16.809999999999999</v>
      </c>
      <c r="E1619" s="508">
        <v>16.809999999999999</v>
      </c>
    </row>
    <row r="1620" spans="1:5" s="343" customFormat="1">
      <c r="A1620" s="507" t="s">
        <v>28248</v>
      </c>
      <c r="B1620" s="512" t="s">
        <v>27913</v>
      </c>
      <c r="C1620" s="512" t="s">
        <v>25361</v>
      </c>
      <c r="D1620" s="508">
        <v>24.95</v>
      </c>
      <c r="E1620" s="508">
        <v>24.95</v>
      </c>
    </row>
    <row r="1621" spans="1:5" s="343" customFormat="1">
      <c r="A1621" s="507" t="s">
        <v>28249</v>
      </c>
      <c r="B1621" s="512" t="s">
        <v>27915</v>
      </c>
      <c r="C1621" s="512" t="s">
        <v>25361</v>
      </c>
      <c r="D1621" s="508">
        <v>42.67</v>
      </c>
      <c r="E1621" s="508">
        <v>42.67</v>
      </c>
    </row>
    <row r="1622" spans="1:5" s="343" customFormat="1">
      <c r="A1622" s="507" t="s">
        <v>28250</v>
      </c>
      <c r="B1622" s="512" t="s">
        <v>27917</v>
      </c>
      <c r="C1622" s="512" t="s">
        <v>25361</v>
      </c>
      <c r="D1622" s="508">
        <v>61.52</v>
      </c>
      <c r="E1622" s="508">
        <v>61.52</v>
      </c>
    </row>
    <row r="1623" spans="1:5" s="343" customFormat="1">
      <c r="A1623" s="507" t="s">
        <v>28251</v>
      </c>
      <c r="B1623" s="512" t="s">
        <v>27919</v>
      </c>
      <c r="C1623" s="512" t="s">
        <v>25361</v>
      </c>
      <c r="D1623" s="508">
        <v>90.66</v>
      </c>
      <c r="E1623" s="508">
        <v>90.66</v>
      </c>
    </row>
    <row r="1624" spans="1:5" s="343" customFormat="1">
      <c r="A1624" s="507" t="s">
        <v>28252</v>
      </c>
      <c r="B1624" s="512" t="s">
        <v>27921</v>
      </c>
      <c r="C1624" s="512" t="s">
        <v>25361</v>
      </c>
      <c r="D1624" s="508">
        <v>119.79</v>
      </c>
      <c r="E1624" s="508">
        <v>119.79</v>
      </c>
    </row>
    <row r="1625" spans="1:5" s="343" customFormat="1">
      <c r="A1625" s="507" t="s">
        <v>28253</v>
      </c>
      <c r="B1625" s="512" t="s">
        <v>27923</v>
      </c>
      <c r="C1625" s="512" t="s">
        <v>25361</v>
      </c>
      <c r="D1625" s="508">
        <v>168.29</v>
      </c>
      <c r="E1625" s="508">
        <v>168.29</v>
      </c>
    </row>
    <row r="1626" spans="1:5" s="343" customFormat="1">
      <c r="A1626" s="507" t="s">
        <v>28254</v>
      </c>
      <c r="B1626" s="512" t="s">
        <v>27925</v>
      </c>
      <c r="C1626" s="512" t="s">
        <v>25361</v>
      </c>
      <c r="D1626" s="508">
        <v>208.75</v>
      </c>
      <c r="E1626" s="508">
        <v>208.75</v>
      </c>
    </row>
    <row r="1627" spans="1:5" s="343" customFormat="1">
      <c r="A1627" s="507" t="s">
        <v>28255</v>
      </c>
      <c r="B1627" s="512" t="s">
        <v>27927</v>
      </c>
      <c r="C1627" s="512" t="s">
        <v>25361</v>
      </c>
      <c r="D1627" s="508">
        <v>253.41</v>
      </c>
      <c r="E1627" s="508">
        <v>253.41</v>
      </c>
    </row>
    <row r="1628" spans="1:5" s="343" customFormat="1">
      <c r="A1628" s="507" t="s">
        <v>28256</v>
      </c>
      <c r="B1628" s="512" t="s">
        <v>27929</v>
      </c>
      <c r="C1628" s="512" t="s">
        <v>25361</v>
      </c>
      <c r="D1628" s="508">
        <v>310.94</v>
      </c>
      <c r="E1628" s="508">
        <v>310.94</v>
      </c>
    </row>
    <row r="1629" spans="1:5" s="343" customFormat="1">
      <c r="A1629" s="507" t="s">
        <v>28257</v>
      </c>
      <c r="B1629" s="512" t="s">
        <v>27931</v>
      </c>
      <c r="C1629" s="512" t="s">
        <v>25361</v>
      </c>
      <c r="D1629" s="508">
        <v>389.2</v>
      </c>
      <c r="E1629" s="508">
        <v>389.2</v>
      </c>
    </row>
    <row r="1630" spans="1:5" s="343" customFormat="1">
      <c r="A1630" s="507" t="s">
        <v>28258</v>
      </c>
      <c r="B1630" s="512" t="s">
        <v>27933</v>
      </c>
      <c r="C1630" s="512" t="s">
        <v>25361</v>
      </c>
      <c r="D1630" s="508">
        <v>439.19</v>
      </c>
      <c r="E1630" s="508">
        <v>439.19</v>
      </c>
    </row>
    <row r="1631" spans="1:5" s="343" customFormat="1">
      <c r="A1631" s="507" t="s">
        <v>28259</v>
      </c>
      <c r="B1631" s="512" t="s">
        <v>28260</v>
      </c>
      <c r="C1631" s="512" t="s">
        <v>25361</v>
      </c>
      <c r="D1631" s="508">
        <v>4.16</v>
      </c>
      <c r="E1631" s="508">
        <v>4.16</v>
      </c>
    </row>
    <row r="1632" spans="1:5" s="343" customFormat="1">
      <c r="A1632" s="507" t="s">
        <v>28261</v>
      </c>
      <c r="B1632" s="512" t="s">
        <v>28262</v>
      </c>
      <c r="C1632" s="512" t="s">
        <v>25361</v>
      </c>
      <c r="D1632" s="508">
        <v>5.84</v>
      </c>
      <c r="E1632" s="508">
        <v>5.84</v>
      </c>
    </row>
    <row r="1633" spans="1:5" s="343" customFormat="1">
      <c r="A1633" s="507" t="s">
        <v>28263</v>
      </c>
      <c r="B1633" s="512" t="s">
        <v>28264</v>
      </c>
      <c r="C1633" s="512" t="s">
        <v>25361</v>
      </c>
      <c r="D1633" s="508">
        <v>7.82</v>
      </c>
      <c r="E1633" s="508">
        <v>7.82</v>
      </c>
    </row>
    <row r="1634" spans="1:5" s="343" customFormat="1">
      <c r="A1634" s="507" t="s">
        <v>28265</v>
      </c>
      <c r="B1634" s="512" t="s">
        <v>28266</v>
      </c>
      <c r="C1634" s="512" t="s">
        <v>25361</v>
      </c>
      <c r="D1634" s="508">
        <v>10.35</v>
      </c>
      <c r="E1634" s="508">
        <v>10.35</v>
      </c>
    </row>
    <row r="1635" spans="1:5" s="343" customFormat="1">
      <c r="A1635" s="507" t="s">
        <v>28267</v>
      </c>
      <c r="B1635" s="512" t="s">
        <v>28268</v>
      </c>
      <c r="C1635" s="512" t="s">
        <v>25314</v>
      </c>
      <c r="D1635" s="508">
        <v>683.74</v>
      </c>
      <c r="E1635" s="508">
        <v>683.74</v>
      </c>
    </row>
    <row r="1636" spans="1:5" s="343" customFormat="1" ht="111">
      <c r="A1636" s="514" t="s">
        <v>31753</v>
      </c>
      <c r="B1636" s="514"/>
      <c r="C1636" s="514"/>
      <c r="D1636" s="514"/>
      <c r="E1636" s="514"/>
    </row>
    <row r="1637" spans="1:5" s="343" customFormat="1" ht="22.5">
      <c r="A1637" s="511" t="s">
        <v>25362</v>
      </c>
      <c r="B1637" s="511"/>
      <c r="C1637" s="511"/>
      <c r="D1637" s="511"/>
      <c r="E1637" s="511"/>
    </row>
    <row r="1638" spans="1:5" s="343" customFormat="1">
      <c r="A1638" s="507" t="s">
        <v>28269</v>
      </c>
      <c r="B1638" s="512" t="s">
        <v>28270</v>
      </c>
      <c r="C1638" s="512" t="s">
        <v>25281</v>
      </c>
      <c r="D1638" s="508">
        <v>241.02</v>
      </c>
      <c r="E1638" s="508">
        <v>241.02</v>
      </c>
    </row>
    <row r="1639" spans="1:5" s="343" customFormat="1">
      <c r="A1639" s="507" t="s">
        <v>28271</v>
      </c>
      <c r="B1639" s="512" t="s">
        <v>28272</v>
      </c>
      <c r="C1639" s="512" t="s">
        <v>25281</v>
      </c>
      <c r="D1639" s="508">
        <v>328.26</v>
      </c>
      <c r="E1639" s="508">
        <v>328.26</v>
      </c>
    </row>
    <row r="1640" spans="1:5" s="343" customFormat="1">
      <c r="A1640" s="507" t="s">
        <v>28273</v>
      </c>
      <c r="B1640" s="512" t="s">
        <v>28274</v>
      </c>
      <c r="C1640" s="512" t="s">
        <v>25281</v>
      </c>
      <c r="D1640" s="508">
        <v>340.16</v>
      </c>
      <c r="E1640" s="508">
        <v>340.16</v>
      </c>
    </row>
    <row r="1641" spans="1:5" s="343" customFormat="1" ht="22.5">
      <c r="A1641" s="507" t="s">
        <v>28275</v>
      </c>
      <c r="B1641" s="512" t="s">
        <v>28276</v>
      </c>
      <c r="C1641" s="512" t="s">
        <v>25281</v>
      </c>
      <c r="D1641" s="508">
        <v>281.20999999999998</v>
      </c>
      <c r="E1641" s="508">
        <v>281.20999999999998</v>
      </c>
    </row>
    <row r="1642" spans="1:5" s="343" customFormat="1">
      <c r="A1642" s="507" t="s">
        <v>28277</v>
      </c>
      <c r="B1642" s="512" t="s">
        <v>28278</v>
      </c>
      <c r="C1642" s="512" t="s">
        <v>25281</v>
      </c>
      <c r="D1642" s="508">
        <v>404.39</v>
      </c>
      <c r="E1642" s="508">
        <v>404.39</v>
      </c>
    </row>
    <row r="1643" spans="1:5" s="343" customFormat="1">
      <c r="A1643" s="507" t="s">
        <v>28279</v>
      </c>
      <c r="B1643" s="512" t="s">
        <v>28280</v>
      </c>
      <c r="C1643" s="512" t="s">
        <v>25281</v>
      </c>
      <c r="D1643" s="508">
        <v>320.63</v>
      </c>
      <c r="E1643" s="508">
        <v>320.63</v>
      </c>
    </row>
    <row r="1644" spans="1:5" s="343" customFormat="1">
      <c r="A1644" s="507" t="s">
        <v>28281</v>
      </c>
      <c r="B1644" s="512" t="s">
        <v>28282</v>
      </c>
      <c r="C1644" s="512" t="s">
        <v>25281</v>
      </c>
      <c r="D1644" s="508">
        <v>389.44</v>
      </c>
      <c r="E1644" s="508">
        <v>389.44</v>
      </c>
    </row>
    <row r="1645" spans="1:5" s="343" customFormat="1" ht="22.5">
      <c r="A1645" s="507" t="s">
        <v>28283</v>
      </c>
      <c r="B1645" s="512" t="s">
        <v>28284</v>
      </c>
      <c r="C1645" s="512" t="s">
        <v>25281</v>
      </c>
      <c r="D1645" s="508">
        <v>269.29000000000002</v>
      </c>
      <c r="E1645" s="508">
        <v>269.29000000000002</v>
      </c>
    </row>
    <row r="1646" spans="1:5" s="343" customFormat="1" ht="22.5">
      <c r="A1646" s="507" t="s">
        <v>28285</v>
      </c>
      <c r="B1646" s="512" t="s">
        <v>28286</v>
      </c>
      <c r="C1646" s="512" t="s">
        <v>25281</v>
      </c>
      <c r="D1646" s="508">
        <v>84.68</v>
      </c>
      <c r="E1646" s="508">
        <v>84.68</v>
      </c>
    </row>
    <row r="1647" spans="1:5" s="343" customFormat="1">
      <c r="A1647" s="507" t="s">
        <v>28287</v>
      </c>
      <c r="B1647" s="512" t="s">
        <v>28288</v>
      </c>
      <c r="C1647" s="512" t="s">
        <v>25281</v>
      </c>
      <c r="D1647" s="508">
        <v>262.20999999999998</v>
      </c>
      <c r="E1647" s="508">
        <v>262.20999999999998</v>
      </c>
    </row>
    <row r="1648" spans="1:5" s="343" customFormat="1">
      <c r="A1648" s="507" t="s">
        <v>28289</v>
      </c>
      <c r="B1648" s="512" t="s">
        <v>28290</v>
      </c>
      <c r="C1648" s="512" t="s">
        <v>25281</v>
      </c>
      <c r="D1648" s="508">
        <v>314.49</v>
      </c>
      <c r="E1648" s="508">
        <v>314.49</v>
      </c>
    </row>
    <row r="1649" spans="1:5" s="343" customFormat="1">
      <c r="A1649" s="507" t="s">
        <v>28291</v>
      </c>
      <c r="B1649" s="512" t="s">
        <v>28292</v>
      </c>
      <c r="C1649" s="512" t="s">
        <v>25281</v>
      </c>
      <c r="D1649" s="508">
        <v>158.65</v>
      </c>
      <c r="E1649" s="508">
        <v>158.65</v>
      </c>
    </row>
    <row r="1650" spans="1:5" s="343" customFormat="1">
      <c r="A1650" s="507" t="s">
        <v>28293</v>
      </c>
      <c r="B1650" s="512" t="s">
        <v>28294</v>
      </c>
      <c r="C1650" s="512" t="s">
        <v>25281</v>
      </c>
      <c r="D1650" s="508">
        <v>240.77</v>
      </c>
      <c r="E1650" s="508">
        <v>240.77</v>
      </c>
    </row>
    <row r="1651" spans="1:5" s="343" customFormat="1">
      <c r="A1651" s="507" t="s">
        <v>28295</v>
      </c>
      <c r="B1651" s="512" t="s">
        <v>28296</v>
      </c>
      <c r="C1651" s="512" t="s">
        <v>25281</v>
      </c>
      <c r="D1651" s="508">
        <v>251.56</v>
      </c>
      <c r="E1651" s="508">
        <v>251.56</v>
      </c>
    </row>
    <row r="1652" spans="1:5" s="343" customFormat="1" ht="22.5">
      <c r="A1652" s="507" t="s">
        <v>28297</v>
      </c>
      <c r="B1652" s="513" t="s">
        <v>28298</v>
      </c>
      <c r="C1652" s="512" t="s">
        <v>25281</v>
      </c>
      <c r="D1652" s="508">
        <v>248.56</v>
      </c>
      <c r="E1652" s="508">
        <v>248.56</v>
      </c>
    </row>
    <row r="1653" spans="1:5" s="343" customFormat="1" ht="22.5">
      <c r="A1653" s="507" t="s">
        <v>28299</v>
      </c>
      <c r="B1653" s="513" t="s">
        <v>28300</v>
      </c>
      <c r="C1653" s="512" t="s">
        <v>25281</v>
      </c>
      <c r="D1653" s="508">
        <v>297.48</v>
      </c>
      <c r="E1653" s="508">
        <v>297.48</v>
      </c>
    </row>
    <row r="1654" spans="1:5" s="343" customFormat="1" ht="22.5">
      <c r="A1654" s="507" t="s">
        <v>28301</v>
      </c>
      <c r="B1654" s="512" t="s">
        <v>28302</v>
      </c>
      <c r="C1654" s="512" t="s">
        <v>25281</v>
      </c>
      <c r="D1654" s="508">
        <v>208.47</v>
      </c>
      <c r="E1654" s="508">
        <v>208.47</v>
      </c>
    </row>
    <row r="1655" spans="1:5" s="343" customFormat="1" ht="22.5">
      <c r="A1655" s="507" t="s">
        <v>28303</v>
      </c>
      <c r="B1655" s="512" t="s">
        <v>28304</v>
      </c>
      <c r="C1655" s="512" t="s">
        <v>25281</v>
      </c>
      <c r="D1655" s="508">
        <v>286.5</v>
      </c>
      <c r="E1655" s="508">
        <v>286.5</v>
      </c>
    </row>
    <row r="1656" spans="1:5" s="343" customFormat="1" ht="22.5">
      <c r="A1656" s="507" t="s">
        <v>28305</v>
      </c>
      <c r="B1656" s="512" t="s">
        <v>28306</v>
      </c>
      <c r="C1656" s="512" t="s">
        <v>25281</v>
      </c>
      <c r="D1656" s="508">
        <v>346.46</v>
      </c>
      <c r="E1656" s="508">
        <v>346.46</v>
      </c>
    </row>
    <row r="1657" spans="1:5" s="343" customFormat="1">
      <c r="A1657" s="507" t="s">
        <v>28307</v>
      </c>
      <c r="B1657" s="512" t="s">
        <v>28308</v>
      </c>
      <c r="C1657" s="512" t="s">
        <v>25281</v>
      </c>
      <c r="D1657" s="508">
        <v>235.43</v>
      </c>
      <c r="E1657" s="508">
        <v>235.43</v>
      </c>
    </row>
    <row r="1658" spans="1:5" s="343" customFormat="1" ht="22.5">
      <c r="A1658" s="507" t="s">
        <v>28309</v>
      </c>
      <c r="B1658" s="512" t="s">
        <v>28310</v>
      </c>
      <c r="C1658" s="512" t="s">
        <v>25281</v>
      </c>
      <c r="D1658" s="508">
        <v>307.95</v>
      </c>
      <c r="E1658" s="508">
        <v>307.95</v>
      </c>
    </row>
    <row r="1659" spans="1:5" s="343" customFormat="1" ht="22.5">
      <c r="A1659" s="507" t="s">
        <v>28311</v>
      </c>
      <c r="B1659" s="512" t="s">
        <v>28312</v>
      </c>
      <c r="C1659" s="512" t="s">
        <v>25281</v>
      </c>
      <c r="D1659" s="508">
        <v>190.03</v>
      </c>
      <c r="E1659" s="508">
        <v>190.03</v>
      </c>
    </row>
    <row r="1660" spans="1:5" s="343" customFormat="1" ht="22.5">
      <c r="A1660" s="507" t="s">
        <v>28313</v>
      </c>
      <c r="B1660" s="512" t="s">
        <v>28314</v>
      </c>
      <c r="C1660" s="512" t="s">
        <v>25281</v>
      </c>
      <c r="D1660" s="508">
        <v>178.66</v>
      </c>
      <c r="E1660" s="508">
        <v>178.66</v>
      </c>
    </row>
    <row r="1661" spans="1:5" s="343" customFormat="1" ht="22.5">
      <c r="A1661" s="507" t="s">
        <v>28315</v>
      </c>
      <c r="B1661" s="512" t="s">
        <v>28316</v>
      </c>
      <c r="C1661" s="512" t="s">
        <v>25281</v>
      </c>
      <c r="D1661" s="508">
        <v>196.96</v>
      </c>
      <c r="E1661" s="508">
        <v>196.96</v>
      </c>
    </row>
    <row r="1662" spans="1:5" s="343" customFormat="1" ht="22.5">
      <c r="A1662" s="507" t="s">
        <v>28317</v>
      </c>
      <c r="B1662" s="512" t="s">
        <v>28318</v>
      </c>
      <c r="C1662" s="512" t="s">
        <v>25281</v>
      </c>
      <c r="D1662" s="508">
        <v>265.45</v>
      </c>
      <c r="E1662" s="508">
        <v>265.45</v>
      </c>
    </row>
    <row r="1663" spans="1:5" s="343" customFormat="1">
      <c r="A1663" s="507" t="s">
        <v>28319</v>
      </c>
      <c r="B1663" s="512" t="s">
        <v>28320</v>
      </c>
      <c r="C1663" s="512" t="s">
        <v>25281</v>
      </c>
      <c r="D1663" s="508">
        <v>249.02</v>
      </c>
      <c r="E1663" s="508">
        <v>249.02</v>
      </c>
    </row>
    <row r="1664" spans="1:5" s="343" customFormat="1">
      <c r="A1664" s="507" t="s">
        <v>28321</v>
      </c>
      <c r="B1664" s="512" t="s">
        <v>28322</v>
      </c>
      <c r="C1664" s="512" t="s">
        <v>25281</v>
      </c>
      <c r="D1664" s="508">
        <v>383.67</v>
      </c>
      <c r="E1664" s="508">
        <v>383.67</v>
      </c>
    </row>
    <row r="1665" spans="1:5" s="343" customFormat="1">
      <c r="A1665" s="507" t="s">
        <v>28323</v>
      </c>
      <c r="B1665" s="512" t="s">
        <v>28324</v>
      </c>
      <c r="C1665" s="512" t="s">
        <v>25281</v>
      </c>
      <c r="D1665" s="508">
        <v>523.28</v>
      </c>
      <c r="E1665" s="508">
        <v>523.28</v>
      </c>
    </row>
    <row r="1666" spans="1:5" s="343" customFormat="1">
      <c r="A1666" s="507" t="s">
        <v>28325</v>
      </c>
      <c r="B1666" s="512" t="s">
        <v>28326</v>
      </c>
      <c r="C1666" s="512" t="s">
        <v>25281</v>
      </c>
      <c r="D1666" s="508">
        <v>428.05</v>
      </c>
      <c r="E1666" s="508">
        <v>428.05</v>
      </c>
    </row>
    <row r="1667" spans="1:5" s="343" customFormat="1" ht="22.5">
      <c r="A1667" s="507" t="s">
        <v>28327</v>
      </c>
      <c r="B1667" s="512" t="s">
        <v>28328</v>
      </c>
      <c r="C1667" s="512" t="s">
        <v>25281</v>
      </c>
      <c r="D1667" s="508">
        <v>192.17</v>
      </c>
      <c r="E1667" s="508">
        <v>192.17</v>
      </c>
    </row>
    <row r="1668" spans="1:5" s="343" customFormat="1">
      <c r="A1668" s="507" t="s">
        <v>28329</v>
      </c>
      <c r="B1668" s="512" t="s">
        <v>28330</v>
      </c>
      <c r="C1668" s="512" t="s">
        <v>25281</v>
      </c>
      <c r="D1668" s="508">
        <v>172.82</v>
      </c>
      <c r="E1668" s="508">
        <v>172.82</v>
      </c>
    </row>
    <row r="1669" spans="1:5" s="343" customFormat="1">
      <c r="A1669" s="507" t="s">
        <v>28331</v>
      </c>
      <c r="B1669" s="512" t="s">
        <v>28332</v>
      </c>
      <c r="C1669" s="512" t="s">
        <v>25281</v>
      </c>
      <c r="D1669" s="508">
        <v>254.94</v>
      </c>
      <c r="E1669" s="508">
        <v>254.94</v>
      </c>
    </row>
    <row r="1670" spans="1:5" s="343" customFormat="1">
      <c r="A1670" s="507" t="s">
        <v>28333</v>
      </c>
      <c r="B1670" s="512" t="s">
        <v>28334</v>
      </c>
      <c r="C1670" s="512" t="s">
        <v>25281</v>
      </c>
      <c r="D1670" s="508">
        <v>265.73</v>
      </c>
      <c r="E1670" s="508">
        <v>265.73</v>
      </c>
    </row>
    <row r="1671" spans="1:5" s="343" customFormat="1">
      <c r="A1671" s="507" t="s">
        <v>28335</v>
      </c>
      <c r="B1671" s="512" t="s">
        <v>28336</v>
      </c>
      <c r="C1671" s="512" t="s">
        <v>25281</v>
      </c>
      <c r="D1671" s="508">
        <v>262.73</v>
      </c>
      <c r="E1671" s="508">
        <v>262.73</v>
      </c>
    </row>
    <row r="1672" spans="1:5" s="343" customFormat="1">
      <c r="A1672" s="507" t="s">
        <v>28337</v>
      </c>
      <c r="B1672" s="512" t="s">
        <v>28338</v>
      </c>
      <c r="C1672" s="512" t="s">
        <v>25281</v>
      </c>
      <c r="D1672" s="508">
        <v>330.97</v>
      </c>
      <c r="E1672" s="508">
        <v>330.97</v>
      </c>
    </row>
    <row r="1673" spans="1:5" s="343" customFormat="1" ht="111">
      <c r="A1673" s="514" t="s">
        <v>31753</v>
      </c>
      <c r="B1673" s="514"/>
      <c r="C1673" s="514"/>
      <c r="D1673" s="514"/>
      <c r="E1673" s="514"/>
    </row>
    <row r="1674" spans="1:5" s="343" customFormat="1" ht="22.5">
      <c r="A1674" s="511" t="s">
        <v>25362</v>
      </c>
      <c r="B1674" s="511"/>
      <c r="C1674" s="511"/>
      <c r="D1674" s="511"/>
      <c r="E1674" s="511"/>
    </row>
    <row r="1675" spans="1:5" s="343" customFormat="1" ht="22.5">
      <c r="A1675" s="507" t="s">
        <v>28339</v>
      </c>
      <c r="B1675" s="512" t="s">
        <v>28340</v>
      </c>
      <c r="C1675" s="512" t="s">
        <v>25281</v>
      </c>
      <c r="D1675" s="508">
        <v>1046.3900000000001</v>
      </c>
      <c r="E1675" s="508">
        <v>1046.3900000000001</v>
      </c>
    </row>
    <row r="1676" spans="1:5" s="343" customFormat="1">
      <c r="A1676" s="507" t="s">
        <v>28341</v>
      </c>
      <c r="B1676" s="512" t="s">
        <v>28342</v>
      </c>
      <c r="C1676" s="512" t="s">
        <v>25281</v>
      </c>
      <c r="D1676" s="508">
        <v>222.64</v>
      </c>
      <c r="E1676" s="508">
        <v>222.64</v>
      </c>
    </row>
    <row r="1677" spans="1:5" s="343" customFormat="1">
      <c r="A1677" s="507" t="s">
        <v>28343</v>
      </c>
      <c r="B1677" s="512" t="s">
        <v>28344</v>
      </c>
      <c r="C1677" s="512" t="s">
        <v>25281</v>
      </c>
      <c r="D1677" s="508">
        <v>335.68</v>
      </c>
      <c r="E1677" s="508">
        <v>335.68</v>
      </c>
    </row>
    <row r="1678" spans="1:5" s="343" customFormat="1">
      <c r="A1678" s="507" t="s">
        <v>28345</v>
      </c>
      <c r="B1678" s="512" t="s">
        <v>28346</v>
      </c>
      <c r="C1678" s="512" t="s">
        <v>25281</v>
      </c>
      <c r="D1678" s="508">
        <v>360.63</v>
      </c>
      <c r="E1678" s="508">
        <v>360.63</v>
      </c>
    </row>
    <row r="1679" spans="1:5" s="343" customFormat="1">
      <c r="A1679" s="507" t="s">
        <v>28347</v>
      </c>
      <c r="B1679" s="512" t="s">
        <v>28348</v>
      </c>
      <c r="C1679" s="512" t="s">
        <v>25281</v>
      </c>
      <c r="D1679" s="508">
        <v>249.6</v>
      </c>
      <c r="E1679" s="508">
        <v>249.6</v>
      </c>
    </row>
    <row r="1680" spans="1:5" s="343" customFormat="1">
      <c r="A1680" s="507" t="s">
        <v>28349</v>
      </c>
      <c r="B1680" s="512" t="s">
        <v>28350</v>
      </c>
      <c r="C1680" s="512" t="s">
        <v>25281</v>
      </c>
      <c r="D1680" s="508">
        <v>322.12</v>
      </c>
      <c r="E1680" s="508">
        <v>322.12</v>
      </c>
    </row>
    <row r="1681" spans="1:5" s="343" customFormat="1" ht="22.5">
      <c r="A1681" s="507" t="s">
        <v>28351</v>
      </c>
      <c r="B1681" s="512" t="s">
        <v>28352</v>
      </c>
      <c r="C1681" s="512" t="s">
        <v>25281</v>
      </c>
      <c r="D1681" s="508">
        <v>204.2</v>
      </c>
      <c r="E1681" s="508">
        <v>204.2</v>
      </c>
    </row>
    <row r="1682" spans="1:5" s="343" customFormat="1" ht="22.5">
      <c r="A1682" s="507" t="s">
        <v>28353</v>
      </c>
      <c r="B1682" s="512" t="s">
        <v>28354</v>
      </c>
      <c r="C1682" s="512" t="s">
        <v>25281</v>
      </c>
      <c r="D1682" s="508">
        <v>1060.56</v>
      </c>
      <c r="E1682" s="508">
        <v>1060.56</v>
      </c>
    </row>
    <row r="1683" spans="1:5" s="343" customFormat="1">
      <c r="A1683" s="507" t="s">
        <v>28355</v>
      </c>
      <c r="B1683" s="512" t="s">
        <v>28356</v>
      </c>
      <c r="C1683" s="512" t="s">
        <v>25281</v>
      </c>
      <c r="D1683" s="508">
        <v>192.83</v>
      </c>
      <c r="E1683" s="508">
        <v>192.83</v>
      </c>
    </row>
    <row r="1684" spans="1:5" s="343" customFormat="1">
      <c r="A1684" s="507" t="s">
        <v>28357</v>
      </c>
      <c r="B1684" s="512" t="s">
        <v>28358</v>
      </c>
      <c r="C1684" s="512" t="s">
        <v>25281</v>
      </c>
      <c r="D1684" s="508">
        <v>264.02</v>
      </c>
      <c r="E1684" s="508">
        <v>264.02</v>
      </c>
    </row>
    <row r="1685" spans="1:5" s="343" customFormat="1">
      <c r="A1685" s="507" t="s">
        <v>28359</v>
      </c>
      <c r="B1685" s="512" t="s">
        <v>28360</v>
      </c>
      <c r="C1685" s="512" t="s">
        <v>25281</v>
      </c>
      <c r="D1685" s="508">
        <v>149.85</v>
      </c>
      <c r="E1685" s="508">
        <v>149.85</v>
      </c>
    </row>
    <row r="1686" spans="1:5" s="343" customFormat="1">
      <c r="A1686" s="507" t="s">
        <v>28361</v>
      </c>
      <c r="B1686" s="512" t="s">
        <v>28362</v>
      </c>
      <c r="C1686" s="512" t="s">
        <v>25281</v>
      </c>
      <c r="D1686" s="508">
        <v>252.42</v>
      </c>
      <c r="E1686" s="508">
        <v>252.42</v>
      </c>
    </row>
    <row r="1687" spans="1:5" s="343" customFormat="1">
      <c r="A1687" s="507" t="s">
        <v>28363</v>
      </c>
      <c r="B1687" s="512" t="s">
        <v>28364</v>
      </c>
      <c r="C1687" s="512" t="s">
        <v>25281</v>
      </c>
      <c r="D1687" s="508">
        <v>168.24</v>
      </c>
      <c r="E1687" s="508">
        <v>168.24</v>
      </c>
    </row>
    <row r="1688" spans="1:5" s="343" customFormat="1">
      <c r="A1688" s="507" t="s">
        <v>28365</v>
      </c>
      <c r="B1688" s="512" t="s">
        <v>28366</v>
      </c>
      <c r="C1688" s="512" t="s">
        <v>25281</v>
      </c>
      <c r="D1688" s="508">
        <v>377.16</v>
      </c>
      <c r="E1688" s="508">
        <v>377.16</v>
      </c>
    </row>
    <row r="1689" spans="1:5" s="343" customFormat="1">
      <c r="A1689" s="507" t="s">
        <v>28367</v>
      </c>
      <c r="B1689" s="512" t="s">
        <v>28368</v>
      </c>
      <c r="C1689" s="512" t="s">
        <v>25281</v>
      </c>
      <c r="D1689" s="508">
        <v>149.85</v>
      </c>
      <c r="E1689" s="508">
        <v>149.85</v>
      </c>
    </row>
    <row r="1690" spans="1:5" s="343" customFormat="1">
      <c r="A1690" s="507" t="s">
        <v>28369</v>
      </c>
      <c r="B1690" s="512" t="s">
        <v>28370</v>
      </c>
      <c r="C1690" s="512" t="s">
        <v>25281</v>
      </c>
      <c r="D1690" s="508">
        <v>286.18</v>
      </c>
      <c r="E1690" s="508">
        <v>286.18</v>
      </c>
    </row>
    <row r="1691" spans="1:5" s="343" customFormat="1">
      <c r="A1691" s="507" t="s">
        <v>28371</v>
      </c>
      <c r="B1691" s="512" t="s">
        <v>28372</v>
      </c>
      <c r="C1691" s="512" t="s">
        <v>25281</v>
      </c>
      <c r="D1691" s="508">
        <v>151.54</v>
      </c>
      <c r="E1691" s="508">
        <v>151.54</v>
      </c>
    </row>
    <row r="1692" spans="1:5" s="343" customFormat="1">
      <c r="A1692" s="507" t="s">
        <v>28373</v>
      </c>
      <c r="B1692" s="512" t="s">
        <v>28374</v>
      </c>
      <c r="C1692" s="512" t="s">
        <v>25281</v>
      </c>
      <c r="D1692" s="508">
        <v>211.13</v>
      </c>
      <c r="E1692" s="508">
        <v>211.13</v>
      </c>
    </row>
    <row r="1693" spans="1:5" s="343" customFormat="1">
      <c r="A1693" s="507" t="s">
        <v>28375</v>
      </c>
      <c r="B1693" s="512" t="s">
        <v>28376</v>
      </c>
      <c r="C1693" s="512" t="s">
        <v>25281</v>
      </c>
      <c r="D1693" s="508">
        <v>456.94</v>
      </c>
      <c r="E1693" s="508">
        <v>456.94</v>
      </c>
    </row>
    <row r="1694" spans="1:5" s="343" customFormat="1" ht="33.75">
      <c r="A1694" s="509" t="s">
        <v>28377</v>
      </c>
      <c r="B1694" s="512" t="s">
        <v>28378</v>
      </c>
      <c r="C1694" s="515" t="s">
        <v>25281</v>
      </c>
      <c r="D1694" s="510">
        <v>128.06</v>
      </c>
      <c r="E1694" s="510">
        <v>128.06</v>
      </c>
    </row>
    <row r="1695" spans="1:5" s="343" customFormat="1" ht="22.5">
      <c r="A1695" s="507" t="s">
        <v>28379</v>
      </c>
      <c r="B1695" s="512" t="s">
        <v>28380</v>
      </c>
      <c r="C1695" s="512" t="s">
        <v>25281</v>
      </c>
      <c r="D1695" s="508">
        <v>1110.22</v>
      </c>
      <c r="E1695" s="508">
        <v>1110.22</v>
      </c>
    </row>
    <row r="1696" spans="1:5" s="343" customFormat="1">
      <c r="A1696" s="507" t="s">
        <v>28381</v>
      </c>
      <c r="B1696" s="512" t="s">
        <v>28382</v>
      </c>
      <c r="C1696" s="512" t="s">
        <v>25314</v>
      </c>
      <c r="D1696" s="508">
        <v>683.74</v>
      </c>
      <c r="E1696" s="508">
        <v>683.74</v>
      </c>
    </row>
    <row r="1697" spans="1:5" s="343" customFormat="1" ht="22.5">
      <c r="A1697" s="507" t="s">
        <v>28383</v>
      </c>
      <c r="B1697" s="512" t="s">
        <v>28384</v>
      </c>
      <c r="C1697" s="512" t="s">
        <v>25281</v>
      </c>
      <c r="D1697" s="508">
        <v>1651.83</v>
      </c>
      <c r="E1697" s="508">
        <v>1651.83</v>
      </c>
    </row>
    <row r="1698" spans="1:5" s="343" customFormat="1">
      <c r="A1698" s="507" t="s">
        <v>28385</v>
      </c>
      <c r="B1698" s="512" t="s">
        <v>28386</v>
      </c>
      <c r="C1698" s="512" t="s">
        <v>25281</v>
      </c>
      <c r="D1698" s="508">
        <v>239.67</v>
      </c>
      <c r="E1698" s="508">
        <v>239.67</v>
      </c>
    </row>
    <row r="1699" spans="1:5" s="343" customFormat="1" ht="22.5">
      <c r="A1699" s="507" t="s">
        <v>28387</v>
      </c>
      <c r="B1699" s="513" t="s">
        <v>31785</v>
      </c>
      <c r="C1699" s="512" t="s">
        <v>25281</v>
      </c>
      <c r="D1699" s="508">
        <v>414.99</v>
      </c>
      <c r="E1699" s="508">
        <v>414.99</v>
      </c>
    </row>
    <row r="1700" spans="1:5" s="343" customFormat="1" ht="22.5">
      <c r="A1700" s="507" t="s">
        <v>28388</v>
      </c>
      <c r="B1700" s="512" t="s">
        <v>28389</v>
      </c>
      <c r="C1700" s="512" t="s">
        <v>25281</v>
      </c>
      <c r="D1700" s="508">
        <v>695.06</v>
      </c>
      <c r="E1700" s="508">
        <v>695.06</v>
      </c>
    </row>
    <row r="1701" spans="1:5" s="343" customFormat="1">
      <c r="A1701" s="507" t="s">
        <v>28390</v>
      </c>
      <c r="B1701" s="512" t="s">
        <v>28391</v>
      </c>
      <c r="C1701" s="512" t="s">
        <v>25281</v>
      </c>
      <c r="D1701" s="508">
        <v>701.83</v>
      </c>
      <c r="E1701" s="508">
        <v>701.83</v>
      </c>
    </row>
    <row r="1702" spans="1:5" s="343" customFormat="1">
      <c r="A1702" s="507" t="s">
        <v>28392</v>
      </c>
      <c r="B1702" s="512" t="s">
        <v>28393</v>
      </c>
      <c r="C1702" s="512" t="s">
        <v>25281</v>
      </c>
      <c r="D1702" s="508">
        <v>749.91</v>
      </c>
      <c r="E1702" s="508">
        <v>749.91</v>
      </c>
    </row>
    <row r="1703" spans="1:5" s="343" customFormat="1">
      <c r="A1703" s="507" t="s">
        <v>28394</v>
      </c>
      <c r="B1703" s="512" t="s">
        <v>28395</v>
      </c>
      <c r="C1703" s="512" t="s">
        <v>25281</v>
      </c>
      <c r="D1703" s="508">
        <v>164.78</v>
      </c>
      <c r="E1703" s="508">
        <v>164.78</v>
      </c>
    </row>
    <row r="1704" spans="1:5" s="343" customFormat="1">
      <c r="A1704" s="507" t="s">
        <v>28396</v>
      </c>
      <c r="B1704" s="512" t="s">
        <v>28397</v>
      </c>
      <c r="C1704" s="512" t="s">
        <v>25281</v>
      </c>
      <c r="D1704" s="508">
        <v>337.42</v>
      </c>
      <c r="E1704" s="508">
        <v>337.42</v>
      </c>
    </row>
    <row r="1705" spans="1:5" s="343" customFormat="1">
      <c r="A1705" s="507" t="s">
        <v>28398</v>
      </c>
      <c r="B1705" s="512" t="s">
        <v>28399</v>
      </c>
      <c r="C1705" s="512" t="s">
        <v>25281</v>
      </c>
      <c r="D1705" s="508">
        <v>1026.27</v>
      </c>
      <c r="E1705" s="508">
        <v>1026.27</v>
      </c>
    </row>
    <row r="1706" spans="1:5" s="343" customFormat="1">
      <c r="A1706" s="507" t="s">
        <v>28400</v>
      </c>
      <c r="B1706" s="512" t="s">
        <v>28401</v>
      </c>
      <c r="C1706" s="512" t="s">
        <v>25281</v>
      </c>
      <c r="D1706" s="508">
        <v>1139.73</v>
      </c>
      <c r="E1706" s="508">
        <v>1139.73</v>
      </c>
    </row>
    <row r="1707" spans="1:5" s="343" customFormat="1">
      <c r="A1707" s="507" t="s">
        <v>28402</v>
      </c>
      <c r="B1707" s="512" t="s">
        <v>28403</v>
      </c>
      <c r="C1707" s="512" t="s">
        <v>25281</v>
      </c>
      <c r="D1707" s="508">
        <v>379.18</v>
      </c>
      <c r="E1707" s="508">
        <v>379.18</v>
      </c>
    </row>
    <row r="1708" spans="1:5" s="343" customFormat="1">
      <c r="A1708" s="507" t="s">
        <v>28404</v>
      </c>
      <c r="B1708" s="512" t="s">
        <v>28405</v>
      </c>
      <c r="C1708" s="512" t="s">
        <v>25281</v>
      </c>
      <c r="D1708" s="508">
        <v>576.55999999999995</v>
      </c>
      <c r="E1708" s="508">
        <v>576.55999999999995</v>
      </c>
    </row>
    <row r="1709" spans="1:5" s="343" customFormat="1">
      <c r="A1709" s="507" t="s">
        <v>28406</v>
      </c>
      <c r="B1709" s="512" t="s">
        <v>28407</v>
      </c>
      <c r="C1709" s="512" t="s">
        <v>25281</v>
      </c>
      <c r="D1709" s="508">
        <v>298.67</v>
      </c>
      <c r="E1709" s="508">
        <v>298.67</v>
      </c>
    </row>
    <row r="1710" spans="1:5" s="343" customFormat="1">
      <c r="A1710" s="507" t="s">
        <v>28408</v>
      </c>
      <c r="B1710" s="512" t="s">
        <v>28409</v>
      </c>
      <c r="C1710" s="512" t="s">
        <v>25281</v>
      </c>
      <c r="D1710" s="508">
        <v>391.07</v>
      </c>
      <c r="E1710" s="508">
        <v>391.07</v>
      </c>
    </row>
    <row r="1711" spans="1:5" s="343" customFormat="1">
      <c r="A1711" s="507" t="s">
        <v>28410</v>
      </c>
      <c r="B1711" s="512" t="s">
        <v>28411</v>
      </c>
      <c r="C1711" s="512" t="s">
        <v>25281</v>
      </c>
      <c r="D1711" s="508">
        <v>211.77</v>
      </c>
      <c r="E1711" s="508">
        <v>211.77</v>
      </c>
    </row>
    <row r="1712" spans="1:5" s="343" customFormat="1">
      <c r="A1712" s="507" t="s">
        <v>28412</v>
      </c>
      <c r="B1712" s="512" t="s">
        <v>28413</v>
      </c>
      <c r="C1712" s="512" t="s">
        <v>25281</v>
      </c>
      <c r="D1712" s="508">
        <v>512.04</v>
      </c>
      <c r="E1712" s="508">
        <v>512.04</v>
      </c>
    </row>
    <row r="1713" spans="1:5" s="343" customFormat="1" ht="33.75">
      <c r="A1713" s="509" t="s">
        <v>28414</v>
      </c>
      <c r="B1713" s="512" t="s">
        <v>28415</v>
      </c>
      <c r="C1713" s="515" t="s">
        <v>25281</v>
      </c>
      <c r="D1713" s="510">
        <v>365.35</v>
      </c>
      <c r="E1713" s="510">
        <v>365.35</v>
      </c>
    </row>
    <row r="1714" spans="1:5" s="343" customFormat="1">
      <c r="A1714" s="507" t="s">
        <v>28416</v>
      </c>
      <c r="B1714" s="512" t="s">
        <v>28417</v>
      </c>
      <c r="C1714" s="512" t="s">
        <v>25281</v>
      </c>
      <c r="D1714" s="508">
        <v>287.37</v>
      </c>
      <c r="E1714" s="508">
        <v>287.37</v>
      </c>
    </row>
    <row r="1715" spans="1:5" s="343" customFormat="1" ht="111">
      <c r="A1715" s="514" t="s">
        <v>31753</v>
      </c>
      <c r="B1715" s="514"/>
      <c r="C1715" s="514"/>
      <c r="D1715" s="514"/>
      <c r="E1715" s="514"/>
    </row>
    <row r="1716" spans="1:5" s="343" customFormat="1" ht="22.5">
      <c r="A1716" s="511" t="s">
        <v>25362</v>
      </c>
      <c r="B1716" s="511"/>
      <c r="C1716" s="511"/>
      <c r="D1716" s="511"/>
      <c r="E1716" s="511"/>
    </row>
    <row r="1717" spans="1:5" s="343" customFormat="1">
      <c r="A1717" s="507" t="s">
        <v>28418</v>
      </c>
      <c r="B1717" s="512" t="s">
        <v>28419</v>
      </c>
      <c r="C1717" s="512" t="s">
        <v>25281</v>
      </c>
      <c r="D1717" s="508">
        <v>489.51</v>
      </c>
      <c r="E1717" s="508">
        <v>489.51</v>
      </c>
    </row>
    <row r="1718" spans="1:5" s="343" customFormat="1">
      <c r="A1718" s="507" t="s">
        <v>28420</v>
      </c>
      <c r="B1718" s="512" t="s">
        <v>28421</v>
      </c>
      <c r="C1718" s="512" t="s">
        <v>25281</v>
      </c>
      <c r="D1718" s="508">
        <v>544.97</v>
      </c>
      <c r="E1718" s="508">
        <v>544.97</v>
      </c>
    </row>
    <row r="1719" spans="1:5" s="343" customFormat="1" ht="22.5">
      <c r="A1719" s="509" t="s">
        <v>28422</v>
      </c>
      <c r="B1719" s="512" t="s">
        <v>28423</v>
      </c>
      <c r="C1719" s="515" t="s">
        <v>25281</v>
      </c>
      <c r="D1719" s="510">
        <v>653.75</v>
      </c>
      <c r="E1719" s="510">
        <v>653.75</v>
      </c>
    </row>
    <row r="1720" spans="1:5" s="343" customFormat="1">
      <c r="A1720" s="507" t="s">
        <v>28424</v>
      </c>
      <c r="B1720" s="512" t="s">
        <v>28425</v>
      </c>
      <c r="C1720" s="512" t="s">
        <v>25281</v>
      </c>
      <c r="D1720" s="508">
        <v>213.27</v>
      </c>
      <c r="E1720" s="508">
        <v>213.27</v>
      </c>
    </row>
    <row r="1721" spans="1:5" s="343" customFormat="1">
      <c r="A1721" s="507" t="s">
        <v>28426</v>
      </c>
      <c r="B1721" s="512" t="s">
        <v>28427</v>
      </c>
      <c r="C1721" s="512" t="s">
        <v>25281</v>
      </c>
      <c r="D1721" s="508">
        <v>318.52999999999997</v>
      </c>
      <c r="E1721" s="508">
        <v>318.52999999999997</v>
      </c>
    </row>
    <row r="1722" spans="1:5" s="343" customFormat="1">
      <c r="A1722" s="507" t="s">
        <v>28428</v>
      </c>
      <c r="B1722" s="512" t="s">
        <v>28429</v>
      </c>
      <c r="C1722" s="512" t="s">
        <v>25281</v>
      </c>
      <c r="D1722" s="508">
        <v>522.80999999999995</v>
      </c>
      <c r="E1722" s="508">
        <v>522.80999999999995</v>
      </c>
    </row>
    <row r="1723" spans="1:5" s="343" customFormat="1">
      <c r="A1723" s="507" t="s">
        <v>28430</v>
      </c>
      <c r="B1723" s="512" t="s">
        <v>28431</v>
      </c>
      <c r="C1723" s="512" t="s">
        <v>25281</v>
      </c>
      <c r="D1723" s="508">
        <v>224.18</v>
      </c>
      <c r="E1723" s="508">
        <v>224.18</v>
      </c>
    </row>
    <row r="1724" spans="1:5" s="343" customFormat="1">
      <c r="A1724" s="507" t="s">
        <v>28432</v>
      </c>
      <c r="B1724" s="512" t="s">
        <v>28433</v>
      </c>
      <c r="C1724" s="512" t="s">
        <v>25281</v>
      </c>
      <c r="D1724" s="508">
        <v>390.42</v>
      </c>
      <c r="E1724" s="508">
        <v>390.42</v>
      </c>
    </row>
    <row r="1725" spans="1:5" s="343" customFormat="1">
      <c r="A1725" s="507" t="s">
        <v>28434</v>
      </c>
      <c r="B1725" s="512" t="s">
        <v>28435</v>
      </c>
      <c r="C1725" s="512" t="s">
        <v>25281</v>
      </c>
      <c r="D1725" s="508">
        <v>459.21</v>
      </c>
      <c r="E1725" s="508">
        <v>459.21</v>
      </c>
    </row>
    <row r="1726" spans="1:5" s="343" customFormat="1">
      <c r="A1726" s="507" t="s">
        <v>28436</v>
      </c>
      <c r="B1726" s="512" t="s">
        <v>28437</v>
      </c>
      <c r="C1726" s="512" t="s">
        <v>25281</v>
      </c>
      <c r="D1726" s="508">
        <v>444.73</v>
      </c>
      <c r="E1726" s="508">
        <v>444.73</v>
      </c>
    </row>
    <row r="1727" spans="1:5" s="343" customFormat="1">
      <c r="A1727" s="507" t="s">
        <v>28438</v>
      </c>
      <c r="B1727" s="512" t="s">
        <v>28439</v>
      </c>
      <c r="C1727" s="512" t="s">
        <v>25281</v>
      </c>
      <c r="D1727" s="508">
        <v>359.57</v>
      </c>
      <c r="E1727" s="508">
        <v>359.57</v>
      </c>
    </row>
    <row r="1728" spans="1:5" s="343" customFormat="1">
      <c r="A1728" s="507" t="s">
        <v>28440</v>
      </c>
      <c r="B1728" s="512" t="s">
        <v>28441</v>
      </c>
      <c r="C1728" s="512" t="s">
        <v>25281</v>
      </c>
      <c r="D1728" s="508">
        <v>488.21</v>
      </c>
      <c r="E1728" s="508">
        <v>488.21</v>
      </c>
    </row>
    <row r="1729" spans="1:5" s="343" customFormat="1">
      <c r="A1729" s="507" t="s">
        <v>28442</v>
      </c>
      <c r="B1729" s="512" t="s">
        <v>28443</v>
      </c>
      <c r="C1729" s="512" t="s">
        <v>25281</v>
      </c>
      <c r="D1729" s="508">
        <v>390.83</v>
      </c>
      <c r="E1729" s="508">
        <v>390.83</v>
      </c>
    </row>
    <row r="1730" spans="1:5" s="343" customFormat="1">
      <c r="A1730" s="507" t="s">
        <v>28444</v>
      </c>
      <c r="B1730" s="512" t="s">
        <v>28445</v>
      </c>
      <c r="C1730" s="512" t="s">
        <v>25281</v>
      </c>
      <c r="D1730" s="508">
        <v>590.03</v>
      </c>
      <c r="E1730" s="508">
        <v>590.03</v>
      </c>
    </row>
    <row r="1731" spans="1:5" s="343" customFormat="1">
      <c r="A1731" s="507" t="s">
        <v>28446</v>
      </c>
      <c r="B1731" s="512" t="s">
        <v>28447</v>
      </c>
      <c r="C1731" s="512" t="s">
        <v>25281</v>
      </c>
      <c r="D1731" s="508">
        <v>1047.72</v>
      </c>
      <c r="E1731" s="508">
        <v>1047.72</v>
      </c>
    </row>
    <row r="1732" spans="1:5" s="343" customFormat="1">
      <c r="A1732" s="507" t="s">
        <v>28448</v>
      </c>
      <c r="B1732" s="512" t="s">
        <v>28449</v>
      </c>
      <c r="C1732" s="512" t="s">
        <v>25281</v>
      </c>
      <c r="D1732" s="508">
        <v>72.13</v>
      </c>
      <c r="E1732" s="508">
        <v>72.13</v>
      </c>
    </row>
    <row r="1733" spans="1:5" s="343" customFormat="1">
      <c r="A1733" s="507" t="s">
        <v>28450</v>
      </c>
      <c r="B1733" s="512" t="s">
        <v>28451</v>
      </c>
      <c r="C1733" s="512" t="s">
        <v>25281</v>
      </c>
      <c r="D1733" s="508">
        <v>2013.4</v>
      </c>
      <c r="E1733" s="508">
        <v>2013.4</v>
      </c>
    </row>
    <row r="1734" spans="1:5" s="343" customFormat="1">
      <c r="A1734" s="507" t="s">
        <v>28452</v>
      </c>
      <c r="B1734" s="512" t="s">
        <v>28453</v>
      </c>
      <c r="C1734" s="512" t="s">
        <v>25281</v>
      </c>
      <c r="D1734" s="508">
        <v>499.59</v>
      </c>
      <c r="E1734" s="508">
        <v>499.59</v>
      </c>
    </row>
    <row r="1735" spans="1:5" s="343" customFormat="1" ht="22.5">
      <c r="A1735" s="507" t="s">
        <v>28454</v>
      </c>
      <c r="B1735" s="513" t="s">
        <v>28455</v>
      </c>
      <c r="C1735" s="512" t="s">
        <v>25281</v>
      </c>
      <c r="D1735" s="508">
        <v>1749.65</v>
      </c>
      <c r="E1735" s="508">
        <v>1749.65</v>
      </c>
    </row>
    <row r="1736" spans="1:5" s="343" customFormat="1">
      <c r="A1736" s="507" t="s">
        <v>28456</v>
      </c>
      <c r="B1736" s="512" t="s">
        <v>28457</v>
      </c>
      <c r="C1736" s="512" t="s">
        <v>25314</v>
      </c>
      <c r="D1736" s="508">
        <v>683.74</v>
      </c>
      <c r="E1736" s="508">
        <v>683.74</v>
      </c>
    </row>
    <row r="1737" spans="1:5" s="343" customFormat="1">
      <c r="A1737" s="507" t="s">
        <v>28458</v>
      </c>
      <c r="B1737" s="512" t="s">
        <v>28459</v>
      </c>
      <c r="C1737" s="512" t="s">
        <v>25281</v>
      </c>
      <c r="D1737" s="508">
        <v>254.69</v>
      </c>
      <c r="E1737" s="508">
        <v>254.69</v>
      </c>
    </row>
    <row r="1738" spans="1:5" s="343" customFormat="1">
      <c r="A1738" s="507" t="s">
        <v>28460</v>
      </c>
      <c r="B1738" s="512" t="s">
        <v>28461</v>
      </c>
      <c r="C1738" s="512" t="s">
        <v>25281</v>
      </c>
      <c r="D1738" s="508">
        <v>290.95</v>
      </c>
      <c r="E1738" s="508">
        <v>290.95</v>
      </c>
    </row>
    <row r="1739" spans="1:5" s="343" customFormat="1">
      <c r="A1739" s="507" t="s">
        <v>28462</v>
      </c>
      <c r="B1739" s="512" t="s">
        <v>28463</v>
      </c>
      <c r="C1739" s="512" t="s">
        <v>25281</v>
      </c>
      <c r="D1739" s="508">
        <v>295.48</v>
      </c>
      <c r="E1739" s="508">
        <v>295.48</v>
      </c>
    </row>
    <row r="1740" spans="1:5" s="343" customFormat="1">
      <c r="A1740" s="507" t="s">
        <v>28464</v>
      </c>
      <c r="B1740" s="512" t="s">
        <v>28465</v>
      </c>
      <c r="C1740" s="512" t="s">
        <v>25281</v>
      </c>
      <c r="D1740" s="508">
        <v>267.14999999999998</v>
      </c>
      <c r="E1740" s="508">
        <v>267.14999999999998</v>
      </c>
    </row>
    <row r="1741" spans="1:5" s="343" customFormat="1">
      <c r="A1741" s="507" t="s">
        <v>28466</v>
      </c>
      <c r="B1741" s="512" t="s">
        <v>28467</v>
      </c>
      <c r="C1741" s="512" t="s">
        <v>25281</v>
      </c>
      <c r="D1741" s="508">
        <v>13.09</v>
      </c>
      <c r="E1741" s="508">
        <v>13.09</v>
      </c>
    </row>
    <row r="1742" spans="1:5" s="343" customFormat="1">
      <c r="A1742" s="507" t="s">
        <v>28468</v>
      </c>
      <c r="B1742" s="512" t="s">
        <v>28469</v>
      </c>
      <c r="C1742" s="512" t="s">
        <v>25281</v>
      </c>
      <c r="D1742" s="508">
        <v>312.3</v>
      </c>
      <c r="E1742" s="508">
        <v>312.3</v>
      </c>
    </row>
    <row r="1743" spans="1:5" s="343" customFormat="1" ht="22.5">
      <c r="A1743" s="507" t="s">
        <v>28470</v>
      </c>
      <c r="B1743" s="512" t="s">
        <v>28471</v>
      </c>
      <c r="C1743" s="512" t="s">
        <v>25281</v>
      </c>
      <c r="D1743" s="508">
        <v>439.56</v>
      </c>
      <c r="E1743" s="508">
        <v>439.56</v>
      </c>
    </row>
    <row r="1744" spans="1:5" s="343" customFormat="1">
      <c r="A1744" s="507" t="s">
        <v>28472</v>
      </c>
      <c r="B1744" s="512" t="s">
        <v>28473</v>
      </c>
      <c r="C1744" s="512" t="s">
        <v>25281</v>
      </c>
      <c r="D1744" s="508">
        <v>441.93</v>
      </c>
      <c r="E1744" s="508">
        <v>441.93</v>
      </c>
    </row>
    <row r="1745" spans="1:5" s="343" customFormat="1" ht="22.5">
      <c r="A1745" s="507" t="s">
        <v>28474</v>
      </c>
      <c r="B1745" s="512" t="s">
        <v>28475</v>
      </c>
      <c r="C1745" s="512" t="s">
        <v>25281</v>
      </c>
      <c r="D1745" s="508">
        <v>144.61000000000001</v>
      </c>
      <c r="E1745" s="508">
        <v>144.61000000000001</v>
      </c>
    </row>
    <row r="1746" spans="1:5" s="343" customFormat="1" ht="22.5">
      <c r="A1746" s="507" t="s">
        <v>28476</v>
      </c>
      <c r="B1746" s="512" t="s">
        <v>28477</v>
      </c>
      <c r="C1746" s="512" t="s">
        <v>25281</v>
      </c>
      <c r="D1746" s="508">
        <v>246.63</v>
      </c>
      <c r="E1746" s="508">
        <v>246.63</v>
      </c>
    </row>
    <row r="1747" spans="1:5" s="343" customFormat="1" ht="22.5">
      <c r="A1747" s="507" t="s">
        <v>28478</v>
      </c>
      <c r="B1747" s="512" t="s">
        <v>28479</v>
      </c>
      <c r="C1747" s="512" t="s">
        <v>25281</v>
      </c>
      <c r="D1747" s="508">
        <v>247.23</v>
      </c>
      <c r="E1747" s="508">
        <v>247.23</v>
      </c>
    </row>
    <row r="1748" spans="1:5" s="343" customFormat="1" ht="22.5">
      <c r="A1748" s="507" t="s">
        <v>28480</v>
      </c>
      <c r="B1748" s="512" t="s">
        <v>28481</v>
      </c>
      <c r="C1748" s="512" t="s">
        <v>25281</v>
      </c>
      <c r="D1748" s="508">
        <v>247.87</v>
      </c>
      <c r="E1748" s="508">
        <v>247.87</v>
      </c>
    </row>
    <row r="1749" spans="1:5" s="343" customFormat="1">
      <c r="A1749" s="507" t="s">
        <v>28482</v>
      </c>
      <c r="B1749" s="512" t="s">
        <v>28483</v>
      </c>
      <c r="C1749" s="512" t="s">
        <v>25281</v>
      </c>
      <c r="D1749" s="508">
        <v>107.95</v>
      </c>
      <c r="E1749" s="508">
        <v>107.95</v>
      </c>
    </row>
    <row r="1750" spans="1:5" s="343" customFormat="1">
      <c r="A1750" s="507" t="s">
        <v>28484</v>
      </c>
      <c r="B1750" s="512" t="s">
        <v>28485</v>
      </c>
      <c r="C1750" s="512" t="s">
        <v>25314</v>
      </c>
      <c r="D1750" s="508">
        <v>683.74</v>
      </c>
      <c r="E1750" s="508">
        <v>683.74</v>
      </c>
    </row>
    <row r="1751" spans="1:5" s="343" customFormat="1" ht="22.5">
      <c r="A1751" s="507" t="s">
        <v>28486</v>
      </c>
      <c r="B1751" s="512" t="s">
        <v>28487</v>
      </c>
      <c r="C1751" s="512" t="s">
        <v>25281</v>
      </c>
      <c r="D1751" s="508">
        <v>396.48</v>
      </c>
      <c r="E1751" s="508">
        <v>396.48</v>
      </c>
    </row>
    <row r="1752" spans="1:5" s="343" customFormat="1" ht="22.5">
      <c r="A1752" s="507" t="s">
        <v>28488</v>
      </c>
      <c r="B1752" s="512" t="s">
        <v>28489</v>
      </c>
      <c r="C1752" s="512" t="s">
        <v>25281</v>
      </c>
      <c r="D1752" s="508">
        <v>2541.7399999999998</v>
      </c>
      <c r="E1752" s="508">
        <v>2541.7399999999998</v>
      </c>
    </row>
    <row r="1753" spans="1:5" s="343" customFormat="1" ht="22.5">
      <c r="A1753" s="507" t="s">
        <v>28490</v>
      </c>
      <c r="B1753" s="512" t="s">
        <v>28491</v>
      </c>
      <c r="C1753" s="512" t="s">
        <v>25281</v>
      </c>
      <c r="D1753" s="508">
        <v>2980.38</v>
      </c>
      <c r="E1753" s="508">
        <v>2980.38</v>
      </c>
    </row>
    <row r="1754" spans="1:5" s="343" customFormat="1" ht="22.5">
      <c r="A1754" s="507" t="s">
        <v>28492</v>
      </c>
      <c r="B1754" s="512" t="s">
        <v>28493</v>
      </c>
      <c r="C1754" s="512" t="s">
        <v>25281</v>
      </c>
      <c r="D1754" s="508">
        <v>1052.03</v>
      </c>
      <c r="E1754" s="508">
        <v>1052.03</v>
      </c>
    </row>
    <row r="1755" spans="1:5" s="343" customFormat="1" ht="111">
      <c r="A1755" s="514" t="s">
        <v>31753</v>
      </c>
      <c r="B1755" s="514"/>
      <c r="C1755" s="514"/>
      <c r="D1755" s="514"/>
      <c r="E1755" s="514"/>
    </row>
    <row r="1756" spans="1:5" s="343" customFormat="1" ht="22.5">
      <c r="A1756" s="511" t="s">
        <v>25362</v>
      </c>
      <c r="B1756" s="511"/>
      <c r="C1756" s="511"/>
      <c r="D1756" s="511"/>
      <c r="E1756" s="511"/>
    </row>
    <row r="1757" spans="1:5" s="343" customFormat="1" ht="22.5">
      <c r="A1757" s="507" t="s">
        <v>28494</v>
      </c>
      <c r="B1757" s="512" t="s">
        <v>28495</v>
      </c>
      <c r="C1757" s="512" t="s">
        <v>25281</v>
      </c>
      <c r="D1757" s="508">
        <v>6926.85</v>
      </c>
      <c r="E1757" s="508">
        <v>6926.85</v>
      </c>
    </row>
    <row r="1758" spans="1:5" s="343" customFormat="1" ht="22.5">
      <c r="A1758" s="507" t="s">
        <v>28496</v>
      </c>
      <c r="B1758" s="512" t="s">
        <v>28497</v>
      </c>
      <c r="C1758" s="512" t="s">
        <v>25281</v>
      </c>
      <c r="D1758" s="508">
        <v>3917.11</v>
      </c>
      <c r="E1758" s="508">
        <v>3917.11</v>
      </c>
    </row>
    <row r="1759" spans="1:5" s="343" customFormat="1">
      <c r="A1759" s="507" t="s">
        <v>28498</v>
      </c>
      <c r="B1759" s="512" t="s">
        <v>28499</v>
      </c>
      <c r="C1759" s="512" t="s">
        <v>25281</v>
      </c>
      <c r="D1759" s="508">
        <v>3570.44</v>
      </c>
      <c r="E1759" s="508">
        <v>3570.44</v>
      </c>
    </row>
    <row r="1760" spans="1:5" s="343" customFormat="1" ht="22.5">
      <c r="A1760" s="507" t="s">
        <v>28500</v>
      </c>
      <c r="B1760" s="512" t="s">
        <v>28501</v>
      </c>
      <c r="C1760" s="512" t="s">
        <v>25281</v>
      </c>
      <c r="D1760" s="508">
        <v>4339.4799999999996</v>
      </c>
      <c r="E1760" s="508">
        <v>4339.4799999999996</v>
      </c>
    </row>
    <row r="1761" spans="1:5" s="343" customFormat="1">
      <c r="A1761" s="507" t="s">
        <v>28502</v>
      </c>
      <c r="B1761" s="512" t="s">
        <v>28503</v>
      </c>
      <c r="C1761" s="512" t="s">
        <v>25281</v>
      </c>
      <c r="D1761" s="508">
        <v>4653.5200000000004</v>
      </c>
      <c r="E1761" s="508">
        <v>4653.5200000000004</v>
      </c>
    </row>
    <row r="1762" spans="1:5" s="343" customFormat="1">
      <c r="A1762" s="507" t="s">
        <v>28504</v>
      </c>
      <c r="B1762" s="512" t="s">
        <v>28505</v>
      </c>
      <c r="C1762" s="512" t="s">
        <v>25281</v>
      </c>
      <c r="D1762" s="508">
        <v>3296.26</v>
      </c>
      <c r="E1762" s="508">
        <v>3296.26</v>
      </c>
    </row>
    <row r="1763" spans="1:5" s="343" customFormat="1">
      <c r="A1763" s="507" t="s">
        <v>28506</v>
      </c>
      <c r="B1763" s="512" t="s">
        <v>28507</v>
      </c>
      <c r="C1763" s="512" t="s">
        <v>25281</v>
      </c>
      <c r="D1763" s="508">
        <v>460.54</v>
      </c>
      <c r="E1763" s="508">
        <v>460.54</v>
      </c>
    </row>
    <row r="1764" spans="1:5" s="343" customFormat="1">
      <c r="A1764" s="507" t="s">
        <v>28508</v>
      </c>
      <c r="B1764" s="512" t="s">
        <v>28509</v>
      </c>
      <c r="C1764" s="512" t="s">
        <v>25281</v>
      </c>
      <c r="D1764" s="508">
        <v>227.84</v>
      </c>
      <c r="E1764" s="508">
        <v>227.84</v>
      </c>
    </row>
    <row r="1765" spans="1:5" s="343" customFormat="1">
      <c r="A1765" s="507" t="s">
        <v>28510</v>
      </c>
      <c r="B1765" s="512" t="s">
        <v>28511</v>
      </c>
      <c r="C1765" s="512" t="s">
        <v>25281</v>
      </c>
      <c r="D1765" s="508">
        <v>249.06</v>
      </c>
      <c r="E1765" s="508">
        <v>249.06</v>
      </c>
    </row>
    <row r="1766" spans="1:5" s="343" customFormat="1">
      <c r="A1766" s="507" t="s">
        <v>28512</v>
      </c>
      <c r="B1766" s="512" t="s">
        <v>28513</v>
      </c>
      <c r="C1766" s="512" t="s">
        <v>25281</v>
      </c>
      <c r="D1766" s="508">
        <v>685.63</v>
      </c>
      <c r="E1766" s="508">
        <v>685.63</v>
      </c>
    </row>
    <row r="1767" spans="1:5" s="343" customFormat="1">
      <c r="A1767" s="507" t="s">
        <v>28514</v>
      </c>
      <c r="B1767" s="512" t="s">
        <v>28515</v>
      </c>
      <c r="C1767" s="512" t="s">
        <v>25281</v>
      </c>
      <c r="D1767" s="508">
        <v>3119.64</v>
      </c>
      <c r="E1767" s="508">
        <v>3119.64</v>
      </c>
    </row>
    <row r="1768" spans="1:5" s="343" customFormat="1">
      <c r="A1768" s="507" t="s">
        <v>28516</v>
      </c>
      <c r="B1768" s="512" t="s">
        <v>28517</v>
      </c>
      <c r="C1768" s="512" t="s">
        <v>25281</v>
      </c>
      <c r="D1768" s="508">
        <v>3731.81</v>
      </c>
      <c r="E1768" s="508">
        <v>3731.81</v>
      </c>
    </row>
    <row r="1769" spans="1:5" s="343" customFormat="1">
      <c r="A1769" s="507" t="s">
        <v>28518</v>
      </c>
      <c r="B1769" s="512" t="s">
        <v>28519</v>
      </c>
      <c r="C1769" s="512" t="s">
        <v>25281</v>
      </c>
      <c r="D1769" s="508">
        <v>4570.92</v>
      </c>
      <c r="E1769" s="508">
        <v>4570.92</v>
      </c>
    </row>
    <row r="1770" spans="1:5" s="343" customFormat="1">
      <c r="A1770" s="507" t="s">
        <v>28520</v>
      </c>
      <c r="B1770" s="512" t="s">
        <v>28457</v>
      </c>
      <c r="C1770" s="512" t="s">
        <v>25314</v>
      </c>
      <c r="D1770" s="508">
        <v>683.74</v>
      </c>
      <c r="E1770" s="508">
        <v>683.74</v>
      </c>
    </row>
    <row r="1771" spans="1:5" s="343" customFormat="1">
      <c r="A1771" s="507" t="s">
        <v>28521</v>
      </c>
      <c r="B1771" s="512" t="s">
        <v>28522</v>
      </c>
      <c r="C1771" s="512" t="s">
        <v>25281</v>
      </c>
      <c r="D1771" s="508">
        <v>2217.09</v>
      </c>
      <c r="E1771" s="508">
        <v>2217.09</v>
      </c>
    </row>
    <row r="1772" spans="1:5" s="343" customFormat="1" ht="33.75">
      <c r="A1772" s="507" t="s">
        <v>28523</v>
      </c>
      <c r="B1772" s="513" t="s">
        <v>28524</v>
      </c>
      <c r="C1772" s="512" t="s">
        <v>25281</v>
      </c>
      <c r="D1772" s="508">
        <v>1044.77</v>
      </c>
      <c r="E1772" s="508">
        <v>1044.77</v>
      </c>
    </row>
    <row r="1773" spans="1:5" s="343" customFormat="1">
      <c r="A1773" s="507" t="s">
        <v>28525</v>
      </c>
      <c r="B1773" s="512" t="s">
        <v>28526</v>
      </c>
      <c r="C1773" s="512" t="s">
        <v>25314</v>
      </c>
      <c r="D1773" s="508">
        <v>683.74</v>
      </c>
      <c r="E1773" s="508">
        <v>683.74</v>
      </c>
    </row>
    <row r="1774" spans="1:5" s="343" customFormat="1">
      <c r="A1774" s="507" t="s">
        <v>28527</v>
      </c>
      <c r="B1774" s="512" t="s">
        <v>28528</v>
      </c>
      <c r="C1774" s="512" t="s">
        <v>25281</v>
      </c>
      <c r="D1774" s="508">
        <v>1078.26</v>
      </c>
      <c r="E1774" s="508">
        <v>1078.26</v>
      </c>
    </row>
    <row r="1775" spans="1:5" s="343" customFormat="1">
      <c r="A1775" s="507" t="s">
        <v>28529</v>
      </c>
      <c r="B1775" s="512" t="s">
        <v>28530</v>
      </c>
      <c r="C1775" s="512" t="s">
        <v>25281</v>
      </c>
      <c r="D1775" s="508">
        <v>1368.3</v>
      </c>
      <c r="E1775" s="508">
        <v>1368.3</v>
      </c>
    </row>
    <row r="1776" spans="1:5" s="343" customFormat="1">
      <c r="A1776" s="507" t="s">
        <v>28531</v>
      </c>
      <c r="B1776" s="512" t="s">
        <v>28532</v>
      </c>
      <c r="C1776" s="512" t="s">
        <v>25361</v>
      </c>
      <c r="D1776" s="508">
        <v>51.44</v>
      </c>
      <c r="E1776" s="508">
        <v>51.44</v>
      </c>
    </row>
    <row r="1777" spans="1:5" s="343" customFormat="1">
      <c r="A1777" s="507" t="s">
        <v>28533</v>
      </c>
      <c r="B1777" s="512" t="s">
        <v>28534</v>
      </c>
      <c r="C1777" s="512" t="s">
        <v>25361</v>
      </c>
      <c r="D1777" s="508">
        <v>37.229999999999997</v>
      </c>
      <c r="E1777" s="508">
        <v>37.229999999999997</v>
      </c>
    </row>
    <row r="1778" spans="1:5" s="343" customFormat="1">
      <c r="A1778" s="507" t="s">
        <v>28535</v>
      </c>
      <c r="B1778" s="512" t="s">
        <v>28536</v>
      </c>
      <c r="C1778" s="512" t="s">
        <v>25361</v>
      </c>
      <c r="D1778" s="508">
        <v>55.46</v>
      </c>
      <c r="E1778" s="508">
        <v>55.46</v>
      </c>
    </row>
    <row r="1779" spans="1:5" s="343" customFormat="1">
      <c r="A1779" s="507" t="s">
        <v>28537</v>
      </c>
      <c r="B1779" s="512" t="s">
        <v>28538</v>
      </c>
      <c r="C1779" s="512" t="s">
        <v>25281</v>
      </c>
      <c r="D1779" s="508">
        <v>437.7</v>
      </c>
      <c r="E1779" s="508">
        <v>437.7</v>
      </c>
    </row>
    <row r="1780" spans="1:5" s="343" customFormat="1">
      <c r="A1780" s="507" t="s">
        <v>28539</v>
      </c>
      <c r="B1780" s="512" t="s">
        <v>31786</v>
      </c>
      <c r="C1780" s="512" t="s">
        <v>25281</v>
      </c>
      <c r="D1780" s="508">
        <v>346.16</v>
      </c>
      <c r="E1780" s="508">
        <v>346.16</v>
      </c>
    </row>
    <row r="1781" spans="1:5" s="343" customFormat="1">
      <c r="A1781" s="507" t="s">
        <v>28540</v>
      </c>
      <c r="B1781" s="512" t="s">
        <v>31787</v>
      </c>
      <c r="C1781" s="512" t="s">
        <v>25281</v>
      </c>
      <c r="D1781" s="508">
        <v>100.08</v>
      </c>
      <c r="E1781" s="508">
        <v>100.08</v>
      </c>
    </row>
    <row r="1782" spans="1:5" s="343" customFormat="1">
      <c r="A1782" s="507" t="s">
        <v>28541</v>
      </c>
      <c r="B1782" s="512" t="s">
        <v>28542</v>
      </c>
      <c r="C1782" s="512" t="s">
        <v>25281</v>
      </c>
      <c r="D1782" s="508">
        <v>71.23</v>
      </c>
      <c r="E1782" s="508">
        <v>71.23</v>
      </c>
    </row>
    <row r="1783" spans="1:5" s="343" customFormat="1">
      <c r="A1783" s="507" t="s">
        <v>28543</v>
      </c>
      <c r="B1783" s="512" t="s">
        <v>28544</v>
      </c>
      <c r="C1783" s="512" t="s">
        <v>25281</v>
      </c>
      <c r="D1783" s="508">
        <v>76.400000000000006</v>
      </c>
      <c r="E1783" s="508">
        <v>76.400000000000006</v>
      </c>
    </row>
    <row r="1784" spans="1:5" s="343" customFormat="1">
      <c r="A1784" s="507" t="s">
        <v>28545</v>
      </c>
      <c r="B1784" s="512" t="s">
        <v>28546</v>
      </c>
      <c r="C1784" s="512" t="s">
        <v>25281</v>
      </c>
      <c r="D1784" s="508">
        <v>62.84</v>
      </c>
      <c r="E1784" s="508">
        <v>62.84</v>
      </c>
    </row>
    <row r="1785" spans="1:5" s="343" customFormat="1" ht="22.5">
      <c r="A1785" s="509" t="s">
        <v>28547</v>
      </c>
      <c r="B1785" s="512" t="s">
        <v>31788</v>
      </c>
      <c r="C1785" s="515" t="s">
        <v>25281</v>
      </c>
      <c r="D1785" s="510">
        <v>3278.23</v>
      </c>
      <c r="E1785" s="510">
        <v>3278.23</v>
      </c>
    </row>
    <row r="1786" spans="1:5" s="343" customFormat="1">
      <c r="A1786" s="507" t="s">
        <v>28548</v>
      </c>
      <c r="B1786" s="512" t="s">
        <v>31789</v>
      </c>
      <c r="C1786" s="512" t="s">
        <v>25281</v>
      </c>
      <c r="D1786" s="508">
        <v>135.96</v>
      </c>
      <c r="E1786" s="508">
        <v>135.96</v>
      </c>
    </row>
    <row r="1787" spans="1:5" s="343" customFormat="1">
      <c r="A1787" s="507" t="s">
        <v>28549</v>
      </c>
      <c r="B1787" s="512" t="s">
        <v>31790</v>
      </c>
      <c r="C1787" s="512" t="s">
        <v>25361</v>
      </c>
      <c r="D1787" s="508">
        <v>50.51</v>
      </c>
      <c r="E1787" s="508">
        <v>50.51</v>
      </c>
    </row>
    <row r="1788" spans="1:5" s="343" customFormat="1">
      <c r="A1788" s="507" t="s">
        <v>28550</v>
      </c>
      <c r="B1788" s="512" t="s">
        <v>28551</v>
      </c>
      <c r="C1788" s="512" t="s">
        <v>25314</v>
      </c>
      <c r="D1788" s="508">
        <v>683.74</v>
      </c>
      <c r="E1788" s="508">
        <v>683.74</v>
      </c>
    </row>
    <row r="1789" spans="1:5" s="343" customFormat="1">
      <c r="A1789" s="507" t="s">
        <v>28552</v>
      </c>
      <c r="B1789" s="512" t="s">
        <v>28553</v>
      </c>
      <c r="C1789" s="512" t="s">
        <v>28554</v>
      </c>
      <c r="D1789" s="508">
        <v>1.02</v>
      </c>
      <c r="E1789" s="508">
        <v>1.02</v>
      </c>
    </row>
    <row r="1790" spans="1:5" s="343" customFormat="1">
      <c r="A1790" s="507" t="s">
        <v>28555</v>
      </c>
      <c r="B1790" s="512" t="s">
        <v>28556</v>
      </c>
      <c r="C1790" s="512" t="s">
        <v>25281</v>
      </c>
      <c r="D1790" s="508">
        <v>8.52</v>
      </c>
      <c r="E1790" s="508">
        <v>8.52</v>
      </c>
    </row>
    <row r="1791" spans="1:5" s="343" customFormat="1">
      <c r="A1791" s="507" t="s">
        <v>28557</v>
      </c>
      <c r="B1791" s="512" t="s">
        <v>28558</v>
      </c>
      <c r="C1791" s="512" t="s">
        <v>25281</v>
      </c>
      <c r="D1791" s="508">
        <v>22.74</v>
      </c>
      <c r="E1791" s="508">
        <v>22.74</v>
      </c>
    </row>
    <row r="1792" spans="1:5" s="343" customFormat="1">
      <c r="A1792" s="507" t="s">
        <v>28559</v>
      </c>
      <c r="B1792" s="512" t="s">
        <v>28560</v>
      </c>
      <c r="C1792" s="512" t="s">
        <v>25281</v>
      </c>
      <c r="D1792" s="508">
        <v>17.05</v>
      </c>
      <c r="E1792" s="508">
        <v>17.05</v>
      </c>
    </row>
    <row r="1793" spans="1:5" s="343" customFormat="1">
      <c r="A1793" s="507" t="s">
        <v>28561</v>
      </c>
      <c r="B1793" s="512" t="s">
        <v>28562</v>
      </c>
      <c r="C1793" s="512" t="s">
        <v>25361</v>
      </c>
      <c r="D1793" s="508">
        <v>14.21</v>
      </c>
      <c r="E1793" s="508">
        <v>14.21</v>
      </c>
    </row>
    <row r="1794" spans="1:5" s="343" customFormat="1">
      <c r="A1794" s="507" t="s">
        <v>28563</v>
      </c>
      <c r="B1794" s="512" t="s">
        <v>28564</v>
      </c>
      <c r="C1794" s="512" t="s">
        <v>25281</v>
      </c>
      <c r="D1794" s="508">
        <v>2.56</v>
      </c>
      <c r="E1794" s="508">
        <v>2.56</v>
      </c>
    </row>
    <row r="1795" spans="1:5" s="343" customFormat="1" ht="111">
      <c r="A1795" s="514" t="s">
        <v>31753</v>
      </c>
      <c r="B1795" s="514"/>
      <c r="C1795" s="514"/>
      <c r="D1795" s="514"/>
      <c r="E1795" s="514"/>
    </row>
    <row r="1796" spans="1:5" s="343" customFormat="1" ht="22.5">
      <c r="A1796" s="511" t="s">
        <v>25362</v>
      </c>
      <c r="B1796" s="511"/>
      <c r="C1796" s="511"/>
      <c r="D1796" s="511"/>
      <c r="E1796" s="511"/>
    </row>
    <row r="1797" spans="1:5" s="343" customFormat="1">
      <c r="A1797" s="507" t="s">
        <v>28565</v>
      </c>
      <c r="B1797" s="512" t="s">
        <v>28566</v>
      </c>
      <c r="C1797" s="512" t="s">
        <v>25281</v>
      </c>
      <c r="D1797" s="508">
        <v>14.21</v>
      </c>
      <c r="E1797" s="508">
        <v>14.21</v>
      </c>
    </row>
    <row r="1798" spans="1:5" s="343" customFormat="1">
      <c r="A1798" s="507" t="s">
        <v>28567</v>
      </c>
      <c r="B1798" s="512" t="s">
        <v>28568</v>
      </c>
      <c r="C1798" s="512" t="s">
        <v>25361</v>
      </c>
      <c r="D1798" s="508">
        <v>11.37</v>
      </c>
      <c r="E1798" s="508">
        <v>11.37</v>
      </c>
    </row>
    <row r="1799" spans="1:5" s="343" customFormat="1">
      <c r="A1799" s="507" t="s">
        <v>28569</v>
      </c>
      <c r="B1799" s="512" t="s">
        <v>28570</v>
      </c>
      <c r="C1799" s="512" t="s">
        <v>25281</v>
      </c>
      <c r="D1799" s="508">
        <v>123.73</v>
      </c>
      <c r="E1799" s="508">
        <v>123.73</v>
      </c>
    </row>
    <row r="1800" spans="1:5" s="343" customFormat="1">
      <c r="A1800" s="507" t="s">
        <v>28571</v>
      </c>
      <c r="B1800" s="512" t="s">
        <v>28572</v>
      </c>
      <c r="C1800" s="512" t="s">
        <v>25281</v>
      </c>
      <c r="D1800" s="508">
        <v>82.49</v>
      </c>
      <c r="E1800" s="508">
        <v>82.49</v>
      </c>
    </row>
    <row r="1801" spans="1:5" s="343" customFormat="1">
      <c r="A1801" s="507" t="s">
        <v>28573</v>
      </c>
      <c r="B1801" s="512" t="s">
        <v>28574</v>
      </c>
      <c r="C1801" s="512" t="s">
        <v>25361</v>
      </c>
      <c r="D1801" s="508">
        <v>41.24</v>
      </c>
      <c r="E1801" s="508">
        <v>41.24</v>
      </c>
    </row>
    <row r="1802" spans="1:5" s="343" customFormat="1">
      <c r="A1802" s="507" t="s">
        <v>28575</v>
      </c>
      <c r="B1802" s="512" t="s">
        <v>28576</v>
      </c>
      <c r="C1802" s="512" t="s">
        <v>25281</v>
      </c>
      <c r="D1802" s="508">
        <v>164.98</v>
      </c>
      <c r="E1802" s="508">
        <v>164.98</v>
      </c>
    </row>
    <row r="1803" spans="1:5" s="343" customFormat="1">
      <c r="A1803" s="507" t="s">
        <v>28577</v>
      </c>
      <c r="B1803" s="512" t="s">
        <v>28578</v>
      </c>
      <c r="C1803" s="512" t="s">
        <v>25281</v>
      </c>
      <c r="D1803" s="508">
        <v>36.950000000000003</v>
      </c>
      <c r="E1803" s="508">
        <v>36.950000000000003</v>
      </c>
    </row>
    <row r="1804" spans="1:5" s="343" customFormat="1">
      <c r="A1804" s="507" t="s">
        <v>28579</v>
      </c>
      <c r="B1804" s="512" t="s">
        <v>28580</v>
      </c>
      <c r="C1804" s="512" t="s">
        <v>25281</v>
      </c>
      <c r="D1804" s="508">
        <v>206.95</v>
      </c>
      <c r="E1804" s="508">
        <v>206.95</v>
      </c>
    </row>
    <row r="1805" spans="1:5" s="343" customFormat="1">
      <c r="A1805" s="507" t="s">
        <v>28581</v>
      </c>
      <c r="B1805" s="512" t="s">
        <v>28582</v>
      </c>
      <c r="C1805" s="512" t="s">
        <v>25281</v>
      </c>
      <c r="D1805" s="508">
        <v>28.42</v>
      </c>
      <c r="E1805" s="508">
        <v>28.42</v>
      </c>
    </row>
    <row r="1806" spans="1:5" s="343" customFormat="1">
      <c r="A1806" s="507" t="s">
        <v>28583</v>
      </c>
      <c r="B1806" s="512" t="s">
        <v>28584</v>
      </c>
      <c r="C1806" s="512" t="s">
        <v>25281</v>
      </c>
      <c r="D1806" s="508">
        <v>41.24</v>
      </c>
      <c r="E1806" s="508">
        <v>41.24</v>
      </c>
    </row>
    <row r="1807" spans="1:5" s="343" customFormat="1">
      <c r="A1807" s="507" t="s">
        <v>28585</v>
      </c>
      <c r="B1807" s="512" t="s">
        <v>28586</v>
      </c>
      <c r="C1807" s="512" t="s">
        <v>25281</v>
      </c>
      <c r="D1807" s="508">
        <v>24.96</v>
      </c>
      <c r="E1807" s="508">
        <v>24.96</v>
      </c>
    </row>
    <row r="1808" spans="1:5" s="343" customFormat="1">
      <c r="A1808" s="507" t="s">
        <v>28587</v>
      </c>
      <c r="B1808" s="512" t="s">
        <v>28588</v>
      </c>
      <c r="C1808" s="512" t="s">
        <v>25281</v>
      </c>
      <c r="D1808" s="508">
        <v>371.93</v>
      </c>
      <c r="E1808" s="508">
        <v>371.93</v>
      </c>
    </row>
    <row r="1809" spans="1:5" s="343" customFormat="1">
      <c r="A1809" s="507" t="s">
        <v>28589</v>
      </c>
      <c r="B1809" s="512" t="s">
        <v>28590</v>
      </c>
      <c r="C1809" s="512" t="s">
        <v>25281</v>
      </c>
      <c r="D1809" s="508">
        <v>413.18</v>
      </c>
      <c r="E1809" s="508">
        <v>413.18</v>
      </c>
    </row>
    <row r="1810" spans="1:5" s="343" customFormat="1">
      <c r="A1810" s="507" t="s">
        <v>28591</v>
      </c>
      <c r="B1810" s="512" t="s">
        <v>28592</v>
      </c>
      <c r="C1810" s="512" t="s">
        <v>25281</v>
      </c>
      <c r="D1810" s="508">
        <v>284.25</v>
      </c>
      <c r="E1810" s="508">
        <v>284.25</v>
      </c>
    </row>
    <row r="1811" spans="1:5" s="343" customFormat="1">
      <c r="A1811" s="507" t="s">
        <v>28593</v>
      </c>
      <c r="B1811" s="512" t="s">
        <v>28594</v>
      </c>
      <c r="C1811" s="512" t="s">
        <v>25281</v>
      </c>
      <c r="D1811" s="508">
        <v>113.7</v>
      </c>
      <c r="E1811" s="508">
        <v>113.7</v>
      </c>
    </row>
    <row r="1812" spans="1:5" s="343" customFormat="1">
      <c r="A1812" s="507" t="s">
        <v>28595</v>
      </c>
      <c r="B1812" s="512" t="s">
        <v>28596</v>
      </c>
      <c r="C1812" s="512" t="s">
        <v>25281</v>
      </c>
      <c r="D1812" s="508">
        <v>85.27</v>
      </c>
      <c r="E1812" s="508">
        <v>85.27</v>
      </c>
    </row>
    <row r="1813" spans="1:5" s="343" customFormat="1">
      <c r="A1813" s="507" t="s">
        <v>28597</v>
      </c>
      <c r="B1813" s="512" t="s">
        <v>28598</v>
      </c>
      <c r="C1813" s="512" t="s">
        <v>25281</v>
      </c>
      <c r="D1813" s="508">
        <v>123.73</v>
      </c>
      <c r="E1813" s="508">
        <v>123.73</v>
      </c>
    </row>
    <row r="1814" spans="1:5" s="343" customFormat="1">
      <c r="A1814" s="507" t="s">
        <v>28599</v>
      </c>
      <c r="B1814" s="512" t="s">
        <v>28600</v>
      </c>
      <c r="C1814" s="512" t="s">
        <v>25281</v>
      </c>
      <c r="D1814" s="508">
        <v>25.64</v>
      </c>
      <c r="E1814" s="508">
        <v>25.64</v>
      </c>
    </row>
    <row r="1815" spans="1:5" s="343" customFormat="1">
      <c r="A1815" s="507" t="s">
        <v>28601</v>
      </c>
      <c r="B1815" s="512" t="s">
        <v>28602</v>
      </c>
      <c r="C1815" s="512" t="s">
        <v>25281</v>
      </c>
      <c r="D1815" s="508">
        <v>85.27</v>
      </c>
      <c r="E1815" s="508">
        <v>85.27</v>
      </c>
    </row>
    <row r="1816" spans="1:5" s="343" customFormat="1">
      <c r="A1816" s="507" t="s">
        <v>28603</v>
      </c>
      <c r="B1816" s="512" t="s">
        <v>28604</v>
      </c>
      <c r="C1816" s="512" t="s">
        <v>25281</v>
      </c>
      <c r="D1816" s="508">
        <v>41.02</v>
      </c>
      <c r="E1816" s="508">
        <v>41.02</v>
      </c>
    </row>
    <row r="1817" spans="1:5" s="343" customFormat="1">
      <c r="A1817" s="507" t="s">
        <v>28605</v>
      </c>
      <c r="B1817" s="512" t="s">
        <v>28606</v>
      </c>
      <c r="C1817" s="512" t="s">
        <v>25281</v>
      </c>
      <c r="D1817" s="508">
        <v>12.82</v>
      </c>
      <c r="E1817" s="508">
        <v>12.82</v>
      </c>
    </row>
    <row r="1818" spans="1:5" s="343" customFormat="1">
      <c r="A1818" s="507" t="s">
        <v>28607</v>
      </c>
      <c r="B1818" s="512" t="s">
        <v>28608</v>
      </c>
      <c r="C1818" s="512" t="s">
        <v>25281</v>
      </c>
      <c r="D1818" s="508">
        <v>66.88</v>
      </c>
      <c r="E1818" s="508">
        <v>66.88</v>
      </c>
    </row>
    <row r="1819" spans="1:5" s="343" customFormat="1">
      <c r="A1819" s="507" t="s">
        <v>28609</v>
      </c>
      <c r="B1819" s="512" t="s">
        <v>28610</v>
      </c>
      <c r="C1819" s="512" t="s">
        <v>25314</v>
      </c>
      <c r="D1819" s="508">
        <v>683.74</v>
      </c>
      <c r="E1819" s="508">
        <v>683.74</v>
      </c>
    </row>
    <row r="1820" spans="1:5" s="343" customFormat="1">
      <c r="A1820" s="507" t="s">
        <v>28611</v>
      </c>
      <c r="B1820" s="512" t="s">
        <v>28612</v>
      </c>
      <c r="C1820" s="512" t="s">
        <v>25281</v>
      </c>
      <c r="D1820" s="508">
        <v>227.4</v>
      </c>
      <c r="E1820" s="508">
        <v>227.4</v>
      </c>
    </row>
    <row r="1821" spans="1:5" s="343" customFormat="1">
      <c r="A1821" s="507" t="s">
        <v>28613</v>
      </c>
      <c r="B1821" s="512" t="s">
        <v>28614</v>
      </c>
      <c r="C1821" s="512" t="s">
        <v>25281</v>
      </c>
      <c r="D1821" s="508">
        <v>284.25</v>
      </c>
      <c r="E1821" s="508">
        <v>284.25</v>
      </c>
    </row>
    <row r="1822" spans="1:5" s="343" customFormat="1">
      <c r="A1822" s="507" t="s">
        <v>28615</v>
      </c>
      <c r="B1822" s="512" t="s">
        <v>28616</v>
      </c>
      <c r="C1822" s="512" t="s">
        <v>25281</v>
      </c>
      <c r="D1822" s="508">
        <v>28.42</v>
      </c>
      <c r="E1822" s="508">
        <v>28.42</v>
      </c>
    </row>
    <row r="1823" spans="1:5" s="343" customFormat="1">
      <c r="A1823" s="507" t="s">
        <v>28617</v>
      </c>
      <c r="B1823" s="512" t="s">
        <v>28618</v>
      </c>
      <c r="C1823" s="512" t="s">
        <v>25281</v>
      </c>
      <c r="D1823" s="508">
        <v>14.21</v>
      </c>
      <c r="E1823" s="508">
        <v>14.21</v>
      </c>
    </row>
    <row r="1824" spans="1:5" s="343" customFormat="1">
      <c r="A1824" s="507" t="s">
        <v>28619</v>
      </c>
      <c r="B1824" s="512" t="s">
        <v>28620</v>
      </c>
      <c r="C1824" s="512" t="s">
        <v>25281</v>
      </c>
      <c r="D1824" s="508">
        <v>113.7</v>
      </c>
      <c r="E1824" s="508">
        <v>113.7</v>
      </c>
    </row>
    <row r="1825" spans="1:5" s="343" customFormat="1">
      <c r="A1825" s="507" t="s">
        <v>28621</v>
      </c>
      <c r="B1825" s="512" t="s">
        <v>28622</v>
      </c>
      <c r="C1825" s="512" t="s">
        <v>25361</v>
      </c>
      <c r="D1825" s="508">
        <v>14.21</v>
      </c>
      <c r="E1825" s="508">
        <v>14.21</v>
      </c>
    </row>
    <row r="1826" spans="1:5" s="343" customFormat="1">
      <c r="A1826" s="507" t="s">
        <v>28623</v>
      </c>
      <c r="B1826" s="512" t="s">
        <v>28624</v>
      </c>
      <c r="C1826" s="512" t="s">
        <v>25361</v>
      </c>
      <c r="D1826" s="508">
        <v>28.42</v>
      </c>
      <c r="E1826" s="508">
        <v>28.42</v>
      </c>
    </row>
    <row r="1827" spans="1:5" s="343" customFormat="1">
      <c r="A1827" s="507" t="s">
        <v>28625</v>
      </c>
      <c r="B1827" s="512" t="s">
        <v>28626</v>
      </c>
      <c r="C1827" s="512" t="s">
        <v>25361</v>
      </c>
      <c r="D1827" s="508">
        <v>7.1</v>
      </c>
      <c r="E1827" s="508">
        <v>7.1</v>
      </c>
    </row>
    <row r="1828" spans="1:5" s="343" customFormat="1">
      <c r="A1828" s="507" t="s">
        <v>28627</v>
      </c>
      <c r="B1828" s="512" t="s">
        <v>28628</v>
      </c>
      <c r="C1828" s="512" t="s">
        <v>25361</v>
      </c>
      <c r="D1828" s="508">
        <v>14.21</v>
      </c>
      <c r="E1828" s="508">
        <v>14.21</v>
      </c>
    </row>
    <row r="1829" spans="1:5" s="343" customFormat="1">
      <c r="A1829" s="507" t="s">
        <v>28629</v>
      </c>
      <c r="B1829" s="512" t="s">
        <v>28630</v>
      </c>
      <c r="C1829" s="512" t="s">
        <v>25281</v>
      </c>
      <c r="D1829" s="508">
        <v>28.42</v>
      </c>
      <c r="E1829" s="508">
        <v>28.42</v>
      </c>
    </row>
    <row r="1830" spans="1:5" s="343" customFormat="1">
      <c r="A1830" s="507" t="s">
        <v>28631</v>
      </c>
      <c r="B1830" s="512" t="s">
        <v>28632</v>
      </c>
      <c r="C1830" s="512" t="s">
        <v>25281</v>
      </c>
      <c r="D1830" s="508">
        <v>56.85</v>
      </c>
      <c r="E1830" s="508">
        <v>56.85</v>
      </c>
    </row>
    <row r="1831" spans="1:5" s="343" customFormat="1">
      <c r="A1831" s="507" t="s">
        <v>28633</v>
      </c>
      <c r="B1831" s="512" t="s">
        <v>28634</v>
      </c>
      <c r="C1831" s="512" t="s">
        <v>25361</v>
      </c>
      <c r="D1831" s="508">
        <v>1.42</v>
      </c>
      <c r="E1831" s="508">
        <v>1.42</v>
      </c>
    </row>
    <row r="1832" spans="1:5" s="343" customFormat="1">
      <c r="A1832" s="507" t="s">
        <v>28635</v>
      </c>
      <c r="B1832" s="512" t="s">
        <v>28636</v>
      </c>
      <c r="C1832" s="512" t="s">
        <v>25361</v>
      </c>
      <c r="D1832" s="508">
        <v>2.84</v>
      </c>
      <c r="E1832" s="508">
        <v>2.84</v>
      </c>
    </row>
    <row r="1833" spans="1:5" s="343" customFormat="1">
      <c r="A1833" s="507" t="s">
        <v>28637</v>
      </c>
      <c r="B1833" s="512" t="s">
        <v>28638</v>
      </c>
      <c r="C1833" s="512" t="s">
        <v>25361</v>
      </c>
      <c r="D1833" s="508">
        <v>1.7</v>
      </c>
      <c r="E1833" s="508">
        <v>1.7</v>
      </c>
    </row>
    <row r="1834" spans="1:5" s="343" customFormat="1">
      <c r="A1834" s="507" t="s">
        <v>28639</v>
      </c>
      <c r="B1834" s="512" t="s">
        <v>28640</v>
      </c>
      <c r="C1834" s="512" t="s">
        <v>25361</v>
      </c>
      <c r="D1834" s="508">
        <v>3.41</v>
      </c>
      <c r="E1834" s="508">
        <v>3.41</v>
      </c>
    </row>
    <row r="1835" spans="1:5" s="343" customFormat="1">
      <c r="A1835" s="507" t="s">
        <v>28641</v>
      </c>
      <c r="B1835" s="512" t="s">
        <v>28642</v>
      </c>
      <c r="C1835" s="512" t="s">
        <v>25281</v>
      </c>
      <c r="D1835" s="508">
        <v>11.37</v>
      </c>
      <c r="E1835" s="508">
        <v>11.37</v>
      </c>
    </row>
    <row r="1836" spans="1:5" s="343" customFormat="1">
      <c r="A1836" s="507" t="s">
        <v>28643</v>
      </c>
      <c r="B1836" s="512" t="s">
        <v>28644</v>
      </c>
      <c r="C1836" s="512" t="s">
        <v>25281</v>
      </c>
      <c r="D1836" s="508">
        <v>28.42</v>
      </c>
      <c r="E1836" s="508">
        <v>28.42</v>
      </c>
    </row>
    <row r="1837" spans="1:5" s="343" customFormat="1" ht="22.5">
      <c r="A1837" s="507" t="s">
        <v>28645</v>
      </c>
      <c r="B1837" s="513" t="s">
        <v>31791</v>
      </c>
      <c r="C1837" s="512" t="s">
        <v>25278</v>
      </c>
      <c r="D1837" s="508">
        <v>56.85</v>
      </c>
      <c r="E1837" s="508">
        <v>56.85</v>
      </c>
    </row>
    <row r="1838" spans="1:5" s="343" customFormat="1">
      <c r="A1838" s="507" t="s">
        <v>28646</v>
      </c>
      <c r="B1838" s="512" t="s">
        <v>28647</v>
      </c>
      <c r="C1838" s="512" t="s">
        <v>25281</v>
      </c>
      <c r="D1838" s="508">
        <v>11.37</v>
      </c>
      <c r="E1838" s="508">
        <v>11.37</v>
      </c>
    </row>
    <row r="1839" spans="1:5" s="343" customFormat="1">
      <c r="A1839" s="507" t="s">
        <v>28648</v>
      </c>
      <c r="B1839" s="512" t="s">
        <v>28649</v>
      </c>
      <c r="C1839" s="512" t="s">
        <v>25281</v>
      </c>
      <c r="D1839" s="508">
        <v>28.42</v>
      </c>
      <c r="E1839" s="508">
        <v>28.42</v>
      </c>
    </row>
    <row r="1840" spans="1:5" s="343" customFormat="1">
      <c r="A1840" s="507" t="s">
        <v>28650</v>
      </c>
      <c r="B1840" s="512" t="s">
        <v>28651</v>
      </c>
      <c r="C1840" s="512" t="s">
        <v>25281</v>
      </c>
      <c r="D1840" s="508">
        <v>7.1</v>
      </c>
      <c r="E1840" s="508">
        <v>7.1</v>
      </c>
    </row>
    <row r="1841" spans="1:5" s="343" customFormat="1">
      <c r="A1841" s="507" t="s">
        <v>28652</v>
      </c>
      <c r="B1841" s="512" t="s">
        <v>28653</v>
      </c>
      <c r="C1841" s="512" t="s">
        <v>25281</v>
      </c>
      <c r="D1841" s="508">
        <v>28.42</v>
      </c>
      <c r="E1841" s="508">
        <v>28.42</v>
      </c>
    </row>
    <row r="1842" spans="1:5" s="343" customFormat="1">
      <c r="A1842" s="507" t="s">
        <v>28654</v>
      </c>
      <c r="B1842" s="512" t="s">
        <v>28655</v>
      </c>
      <c r="C1842" s="512" t="s">
        <v>25281</v>
      </c>
      <c r="D1842" s="508">
        <v>42.63</v>
      </c>
      <c r="E1842" s="508">
        <v>42.63</v>
      </c>
    </row>
    <row r="1843" spans="1:5" s="343" customFormat="1">
      <c r="A1843" s="507" t="s">
        <v>28656</v>
      </c>
      <c r="B1843" s="512" t="s">
        <v>28657</v>
      </c>
      <c r="C1843" s="512" t="s">
        <v>25281</v>
      </c>
      <c r="D1843" s="508">
        <v>56.85</v>
      </c>
      <c r="E1843" s="508">
        <v>56.85</v>
      </c>
    </row>
    <row r="1844" spans="1:5" s="343" customFormat="1">
      <c r="A1844" s="507" t="s">
        <v>28658</v>
      </c>
      <c r="B1844" s="512" t="s">
        <v>28659</v>
      </c>
      <c r="C1844" s="512" t="s">
        <v>25361</v>
      </c>
      <c r="D1844" s="508">
        <v>28.42</v>
      </c>
      <c r="E1844" s="508">
        <v>28.42</v>
      </c>
    </row>
    <row r="1845" spans="1:5" s="343" customFormat="1" ht="111">
      <c r="A1845" s="514" t="s">
        <v>31753</v>
      </c>
      <c r="B1845" s="514"/>
      <c r="C1845" s="514"/>
      <c r="D1845" s="514"/>
      <c r="E1845" s="514"/>
    </row>
    <row r="1846" spans="1:5" s="343" customFormat="1" ht="22.5">
      <c r="A1846" s="511" t="s">
        <v>25362</v>
      </c>
      <c r="B1846" s="511"/>
      <c r="C1846" s="511"/>
      <c r="D1846" s="511"/>
      <c r="E1846" s="511"/>
    </row>
    <row r="1847" spans="1:5" s="343" customFormat="1">
      <c r="A1847" s="507" t="s">
        <v>28660</v>
      </c>
      <c r="B1847" s="512" t="s">
        <v>28661</v>
      </c>
      <c r="C1847" s="512" t="s">
        <v>25314</v>
      </c>
      <c r="D1847" s="508">
        <v>683.74</v>
      </c>
      <c r="E1847" s="508">
        <v>683.74</v>
      </c>
    </row>
    <row r="1848" spans="1:5" s="343" customFormat="1">
      <c r="A1848" s="507" t="s">
        <v>28662</v>
      </c>
      <c r="B1848" s="512" t="s">
        <v>28663</v>
      </c>
      <c r="C1848" s="512" t="s">
        <v>25281</v>
      </c>
      <c r="D1848" s="508">
        <v>22.74</v>
      </c>
      <c r="E1848" s="508">
        <v>22.74</v>
      </c>
    </row>
    <row r="1849" spans="1:5" s="343" customFormat="1">
      <c r="A1849" s="507" t="s">
        <v>28664</v>
      </c>
      <c r="B1849" s="512" t="s">
        <v>28665</v>
      </c>
      <c r="C1849" s="512" t="s">
        <v>25281</v>
      </c>
      <c r="D1849" s="508">
        <v>34.11</v>
      </c>
      <c r="E1849" s="508">
        <v>34.11</v>
      </c>
    </row>
    <row r="1850" spans="1:5" s="343" customFormat="1">
      <c r="A1850" s="507" t="s">
        <v>28666</v>
      </c>
      <c r="B1850" s="512" t="s">
        <v>28667</v>
      </c>
      <c r="C1850" s="512" t="s">
        <v>25281</v>
      </c>
      <c r="D1850" s="508">
        <v>56.85</v>
      </c>
      <c r="E1850" s="508">
        <v>56.85</v>
      </c>
    </row>
    <row r="1851" spans="1:5" s="343" customFormat="1">
      <c r="A1851" s="507" t="s">
        <v>28668</v>
      </c>
      <c r="B1851" s="512" t="s">
        <v>28669</v>
      </c>
      <c r="C1851" s="512" t="s">
        <v>25281</v>
      </c>
      <c r="D1851" s="508">
        <v>85.27</v>
      </c>
      <c r="E1851" s="508">
        <v>85.27</v>
      </c>
    </row>
    <row r="1852" spans="1:5" s="343" customFormat="1">
      <c r="A1852" s="507" t="s">
        <v>28670</v>
      </c>
      <c r="B1852" s="512" t="s">
        <v>28671</v>
      </c>
      <c r="C1852" s="512" t="s">
        <v>25281</v>
      </c>
      <c r="D1852" s="508">
        <v>8.52</v>
      </c>
      <c r="E1852" s="508">
        <v>8.52</v>
      </c>
    </row>
    <row r="1853" spans="1:5" s="343" customFormat="1">
      <c r="A1853" s="507" t="s">
        <v>28672</v>
      </c>
      <c r="B1853" s="512" t="s">
        <v>28673</v>
      </c>
      <c r="C1853" s="512" t="s">
        <v>25281</v>
      </c>
      <c r="D1853" s="508">
        <v>8.52</v>
      </c>
      <c r="E1853" s="508">
        <v>8.52</v>
      </c>
    </row>
    <row r="1854" spans="1:5" s="343" customFormat="1">
      <c r="A1854" s="507" t="s">
        <v>28674</v>
      </c>
      <c r="B1854" s="512" t="s">
        <v>28675</v>
      </c>
      <c r="C1854" s="512" t="s">
        <v>25281</v>
      </c>
      <c r="D1854" s="508">
        <v>11.37</v>
      </c>
      <c r="E1854" s="508">
        <v>11.37</v>
      </c>
    </row>
    <row r="1855" spans="1:5" s="343" customFormat="1">
      <c r="A1855" s="507" t="s">
        <v>28676</v>
      </c>
      <c r="B1855" s="512" t="s">
        <v>28677</v>
      </c>
      <c r="C1855" s="512" t="s">
        <v>25281</v>
      </c>
      <c r="D1855" s="508">
        <v>56.85</v>
      </c>
      <c r="E1855" s="508">
        <v>56.85</v>
      </c>
    </row>
    <row r="1856" spans="1:5" s="343" customFormat="1">
      <c r="A1856" s="507" t="s">
        <v>28678</v>
      </c>
      <c r="B1856" s="512" t="s">
        <v>28679</v>
      </c>
      <c r="C1856" s="512" t="s">
        <v>25281</v>
      </c>
      <c r="D1856" s="508">
        <v>85.27</v>
      </c>
      <c r="E1856" s="508">
        <v>85.27</v>
      </c>
    </row>
    <row r="1857" spans="1:5" s="343" customFormat="1">
      <c r="A1857" s="507" t="s">
        <v>28680</v>
      </c>
      <c r="B1857" s="512" t="s">
        <v>28681</v>
      </c>
      <c r="C1857" s="512" t="s">
        <v>25281</v>
      </c>
      <c r="D1857" s="508">
        <v>56.85</v>
      </c>
      <c r="E1857" s="508">
        <v>56.85</v>
      </c>
    </row>
    <row r="1858" spans="1:5" s="343" customFormat="1">
      <c r="A1858" s="507" t="s">
        <v>28682</v>
      </c>
      <c r="B1858" s="512" t="s">
        <v>28683</v>
      </c>
      <c r="C1858" s="512" t="s">
        <v>25281</v>
      </c>
      <c r="D1858" s="508">
        <v>85.27</v>
      </c>
      <c r="E1858" s="508">
        <v>85.27</v>
      </c>
    </row>
    <row r="1859" spans="1:5" s="343" customFormat="1">
      <c r="A1859" s="507" t="s">
        <v>28684</v>
      </c>
      <c r="B1859" s="512" t="s">
        <v>28685</v>
      </c>
      <c r="C1859" s="512" t="s">
        <v>25281</v>
      </c>
      <c r="D1859" s="508">
        <v>28.42</v>
      </c>
      <c r="E1859" s="508">
        <v>28.42</v>
      </c>
    </row>
    <row r="1860" spans="1:5" s="343" customFormat="1">
      <c r="A1860" s="507" t="s">
        <v>28686</v>
      </c>
      <c r="B1860" s="512" t="s">
        <v>28687</v>
      </c>
      <c r="C1860" s="512" t="s">
        <v>25281</v>
      </c>
      <c r="D1860" s="508">
        <v>85.27</v>
      </c>
      <c r="E1860" s="508">
        <v>85.27</v>
      </c>
    </row>
    <row r="1861" spans="1:5" s="343" customFormat="1">
      <c r="A1861" s="507" t="s">
        <v>28688</v>
      </c>
      <c r="B1861" s="512" t="s">
        <v>28689</v>
      </c>
      <c r="C1861" s="512" t="s">
        <v>25281</v>
      </c>
      <c r="D1861" s="508">
        <v>284.25</v>
      </c>
      <c r="E1861" s="508">
        <v>284.25</v>
      </c>
    </row>
    <row r="1862" spans="1:5" s="343" customFormat="1">
      <c r="A1862" s="507" t="s">
        <v>28690</v>
      </c>
      <c r="B1862" s="512" t="s">
        <v>28691</v>
      </c>
      <c r="C1862" s="512" t="s">
        <v>25281</v>
      </c>
      <c r="D1862" s="508">
        <v>454.8</v>
      </c>
      <c r="E1862" s="508">
        <v>454.8</v>
      </c>
    </row>
    <row r="1863" spans="1:5" s="343" customFormat="1">
      <c r="A1863" s="507" t="s">
        <v>28692</v>
      </c>
      <c r="B1863" s="512" t="s">
        <v>28693</v>
      </c>
      <c r="C1863" s="512" t="s">
        <v>25314</v>
      </c>
      <c r="D1863" s="508">
        <v>683.74</v>
      </c>
      <c r="E1863" s="508">
        <v>683.74</v>
      </c>
    </row>
    <row r="1864" spans="1:5" s="343" customFormat="1">
      <c r="A1864" s="507" t="s">
        <v>28694</v>
      </c>
      <c r="B1864" s="512" t="s">
        <v>28695</v>
      </c>
      <c r="C1864" s="512" t="s">
        <v>25281</v>
      </c>
      <c r="D1864" s="508">
        <v>28.42</v>
      </c>
      <c r="E1864" s="508">
        <v>28.42</v>
      </c>
    </row>
    <row r="1865" spans="1:5" s="343" customFormat="1">
      <c r="A1865" s="507" t="s">
        <v>28696</v>
      </c>
      <c r="B1865" s="512" t="s">
        <v>28697</v>
      </c>
      <c r="C1865" s="512" t="s">
        <v>25281</v>
      </c>
      <c r="D1865" s="508">
        <v>56.85</v>
      </c>
      <c r="E1865" s="508">
        <v>56.85</v>
      </c>
    </row>
    <row r="1866" spans="1:5" s="343" customFormat="1">
      <c r="A1866" s="507" t="s">
        <v>28698</v>
      </c>
      <c r="B1866" s="512" t="s">
        <v>28699</v>
      </c>
      <c r="C1866" s="512" t="s">
        <v>25361</v>
      </c>
      <c r="D1866" s="508">
        <v>28.42</v>
      </c>
      <c r="E1866" s="508">
        <v>28.42</v>
      </c>
    </row>
    <row r="1867" spans="1:5" s="343" customFormat="1">
      <c r="A1867" s="507" t="s">
        <v>28700</v>
      </c>
      <c r="B1867" s="512" t="s">
        <v>28701</v>
      </c>
      <c r="C1867" s="512" t="s">
        <v>25361</v>
      </c>
      <c r="D1867" s="508">
        <v>11.37</v>
      </c>
      <c r="E1867" s="508">
        <v>11.37</v>
      </c>
    </row>
    <row r="1868" spans="1:5" s="343" customFormat="1">
      <c r="A1868" s="507" t="s">
        <v>28702</v>
      </c>
      <c r="B1868" s="512" t="s">
        <v>28703</v>
      </c>
      <c r="C1868" s="512" t="s">
        <v>25361</v>
      </c>
      <c r="D1868" s="508">
        <v>14.21</v>
      </c>
      <c r="E1868" s="508">
        <v>14.21</v>
      </c>
    </row>
    <row r="1869" spans="1:5" s="343" customFormat="1">
      <c r="A1869" s="507" t="s">
        <v>28704</v>
      </c>
      <c r="B1869" s="512" t="s">
        <v>28705</v>
      </c>
      <c r="C1869" s="512" t="s">
        <v>25281</v>
      </c>
      <c r="D1869" s="508">
        <v>11.37</v>
      </c>
      <c r="E1869" s="508">
        <v>11.37</v>
      </c>
    </row>
    <row r="1870" spans="1:5" s="343" customFormat="1">
      <c r="A1870" s="507" t="s">
        <v>28706</v>
      </c>
      <c r="B1870" s="512" t="s">
        <v>28707</v>
      </c>
      <c r="C1870" s="512" t="s">
        <v>25281</v>
      </c>
      <c r="D1870" s="508">
        <v>22.74</v>
      </c>
      <c r="E1870" s="508">
        <v>22.74</v>
      </c>
    </row>
    <row r="1871" spans="1:5" s="343" customFormat="1">
      <c r="A1871" s="507" t="s">
        <v>28708</v>
      </c>
      <c r="B1871" s="512" t="s">
        <v>28709</v>
      </c>
      <c r="C1871" s="512" t="s">
        <v>25281</v>
      </c>
      <c r="D1871" s="508">
        <v>56.85</v>
      </c>
      <c r="E1871" s="508">
        <v>56.85</v>
      </c>
    </row>
    <row r="1872" spans="1:5" s="343" customFormat="1">
      <c r="A1872" s="507" t="s">
        <v>28710</v>
      </c>
      <c r="B1872" s="512" t="s">
        <v>28711</v>
      </c>
      <c r="C1872" s="512" t="s">
        <v>25314</v>
      </c>
      <c r="D1872" s="508">
        <v>683.74</v>
      </c>
      <c r="E1872" s="508">
        <v>683.74</v>
      </c>
    </row>
    <row r="1873" spans="1:5" s="343" customFormat="1">
      <c r="A1873" s="507" t="s">
        <v>28712</v>
      </c>
      <c r="B1873" s="512" t="s">
        <v>28713</v>
      </c>
      <c r="C1873" s="512" t="s">
        <v>25281</v>
      </c>
      <c r="D1873" s="508">
        <v>8.52</v>
      </c>
      <c r="E1873" s="508">
        <v>8.52</v>
      </c>
    </row>
    <row r="1874" spans="1:5" s="343" customFormat="1">
      <c r="A1874" s="507" t="s">
        <v>28714</v>
      </c>
      <c r="B1874" s="512" t="s">
        <v>28715</v>
      </c>
      <c r="C1874" s="512" t="s">
        <v>25281</v>
      </c>
      <c r="D1874" s="508">
        <v>22.74</v>
      </c>
      <c r="E1874" s="508">
        <v>22.74</v>
      </c>
    </row>
    <row r="1875" spans="1:5" s="343" customFormat="1">
      <c r="A1875" s="507" t="s">
        <v>28716</v>
      </c>
      <c r="B1875" s="512" t="s">
        <v>28717</v>
      </c>
      <c r="C1875" s="512" t="s">
        <v>25361</v>
      </c>
      <c r="D1875" s="508">
        <v>14.21</v>
      </c>
      <c r="E1875" s="508">
        <v>14.21</v>
      </c>
    </row>
    <row r="1876" spans="1:5" s="343" customFormat="1">
      <c r="A1876" s="507" t="s">
        <v>28718</v>
      </c>
      <c r="B1876" s="512" t="s">
        <v>28719</v>
      </c>
      <c r="C1876" s="512" t="s">
        <v>25281</v>
      </c>
      <c r="D1876" s="508">
        <v>2.56</v>
      </c>
      <c r="E1876" s="508">
        <v>2.56</v>
      </c>
    </row>
    <row r="1877" spans="1:5" s="343" customFormat="1">
      <c r="A1877" s="507" t="s">
        <v>28720</v>
      </c>
      <c r="B1877" s="512" t="s">
        <v>28721</v>
      </c>
      <c r="C1877" s="512" t="s">
        <v>25281</v>
      </c>
      <c r="D1877" s="508">
        <v>14.21</v>
      </c>
      <c r="E1877" s="508">
        <v>14.21</v>
      </c>
    </row>
    <row r="1878" spans="1:5" s="343" customFormat="1">
      <c r="A1878" s="507" t="s">
        <v>28722</v>
      </c>
      <c r="B1878" s="512" t="s">
        <v>28723</v>
      </c>
      <c r="C1878" s="512" t="s">
        <v>25361</v>
      </c>
      <c r="D1878" s="508">
        <v>11.37</v>
      </c>
      <c r="E1878" s="508">
        <v>11.37</v>
      </c>
    </row>
    <row r="1879" spans="1:5" s="343" customFormat="1">
      <c r="A1879" s="507" t="s">
        <v>28724</v>
      </c>
      <c r="B1879" s="512" t="s">
        <v>28725</v>
      </c>
      <c r="C1879" s="512" t="s">
        <v>25281</v>
      </c>
      <c r="D1879" s="508">
        <v>5.12</v>
      </c>
      <c r="E1879" s="508">
        <v>5.12</v>
      </c>
    </row>
    <row r="1880" spans="1:5" s="343" customFormat="1">
      <c r="A1880" s="507" t="s">
        <v>28726</v>
      </c>
      <c r="B1880" s="512" t="s">
        <v>28727</v>
      </c>
      <c r="C1880" s="512" t="s">
        <v>25281</v>
      </c>
      <c r="D1880" s="508">
        <v>164.98</v>
      </c>
      <c r="E1880" s="508">
        <v>164.98</v>
      </c>
    </row>
    <row r="1881" spans="1:5" s="343" customFormat="1">
      <c r="A1881" s="507" t="s">
        <v>28728</v>
      </c>
      <c r="B1881" s="512" t="s">
        <v>28729</v>
      </c>
      <c r="C1881" s="512" t="s">
        <v>25281</v>
      </c>
      <c r="D1881" s="508">
        <v>36.950000000000003</v>
      </c>
      <c r="E1881" s="508">
        <v>36.950000000000003</v>
      </c>
    </row>
    <row r="1882" spans="1:5" s="343" customFormat="1">
      <c r="A1882" s="507" t="s">
        <v>28730</v>
      </c>
      <c r="B1882" s="512" t="s">
        <v>28731</v>
      </c>
      <c r="C1882" s="512" t="s">
        <v>25281</v>
      </c>
      <c r="D1882" s="508">
        <v>206.95</v>
      </c>
      <c r="E1882" s="508">
        <v>206.95</v>
      </c>
    </row>
    <row r="1883" spans="1:5" s="343" customFormat="1">
      <c r="A1883" s="507" t="s">
        <v>28732</v>
      </c>
      <c r="B1883" s="512" t="s">
        <v>28733</v>
      </c>
      <c r="C1883" s="512" t="s">
        <v>25281</v>
      </c>
      <c r="D1883" s="508">
        <v>28.42</v>
      </c>
      <c r="E1883" s="508">
        <v>28.42</v>
      </c>
    </row>
    <row r="1884" spans="1:5" s="343" customFormat="1">
      <c r="A1884" s="507" t="s">
        <v>28734</v>
      </c>
      <c r="B1884" s="512" t="s">
        <v>28735</v>
      </c>
      <c r="C1884" s="512" t="s">
        <v>25281</v>
      </c>
      <c r="D1884" s="508">
        <v>371.93</v>
      </c>
      <c r="E1884" s="508">
        <v>371.93</v>
      </c>
    </row>
    <row r="1885" spans="1:5" s="343" customFormat="1">
      <c r="A1885" s="507" t="s">
        <v>28736</v>
      </c>
      <c r="B1885" s="512" t="s">
        <v>28737</v>
      </c>
      <c r="C1885" s="512" t="s">
        <v>25281</v>
      </c>
      <c r="D1885" s="508">
        <v>413.18</v>
      </c>
      <c r="E1885" s="508">
        <v>413.18</v>
      </c>
    </row>
    <row r="1886" spans="1:5" s="343" customFormat="1">
      <c r="A1886" s="507" t="s">
        <v>28738</v>
      </c>
      <c r="B1886" s="512" t="s">
        <v>28739</v>
      </c>
      <c r="C1886" s="512" t="s">
        <v>25281</v>
      </c>
      <c r="D1886" s="508">
        <v>284.25</v>
      </c>
      <c r="E1886" s="508">
        <v>284.25</v>
      </c>
    </row>
    <row r="1887" spans="1:5" s="343" customFormat="1">
      <c r="A1887" s="507" t="s">
        <v>28740</v>
      </c>
      <c r="B1887" s="512" t="s">
        <v>28741</v>
      </c>
      <c r="C1887" s="512" t="s">
        <v>25281</v>
      </c>
      <c r="D1887" s="508">
        <v>85.27</v>
      </c>
      <c r="E1887" s="508">
        <v>85.27</v>
      </c>
    </row>
    <row r="1888" spans="1:5" s="343" customFormat="1">
      <c r="A1888" s="507" t="s">
        <v>28742</v>
      </c>
      <c r="B1888" s="512" t="s">
        <v>28743</v>
      </c>
      <c r="C1888" s="512" t="s">
        <v>25314</v>
      </c>
      <c r="D1888" s="508">
        <v>683.74</v>
      </c>
      <c r="E1888" s="508">
        <v>683.74</v>
      </c>
    </row>
    <row r="1889" spans="1:5" s="343" customFormat="1">
      <c r="A1889" s="507" t="s">
        <v>28744</v>
      </c>
      <c r="B1889" s="512" t="s">
        <v>28745</v>
      </c>
      <c r="C1889" s="512" t="s">
        <v>25281</v>
      </c>
      <c r="D1889" s="508">
        <v>227.4</v>
      </c>
      <c r="E1889" s="508">
        <v>227.4</v>
      </c>
    </row>
    <row r="1890" spans="1:5" s="343" customFormat="1">
      <c r="A1890" s="507" t="s">
        <v>28746</v>
      </c>
      <c r="B1890" s="512" t="s">
        <v>28747</v>
      </c>
      <c r="C1890" s="512" t="s">
        <v>25281</v>
      </c>
      <c r="D1890" s="508">
        <v>284.25</v>
      </c>
      <c r="E1890" s="508">
        <v>284.25</v>
      </c>
    </row>
    <row r="1891" spans="1:5" s="343" customFormat="1" ht="22.5">
      <c r="A1891" s="507" t="s">
        <v>28748</v>
      </c>
      <c r="B1891" s="512" t="s">
        <v>28749</v>
      </c>
      <c r="C1891" s="512" t="s">
        <v>25281</v>
      </c>
      <c r="D1891" s="508">
        <v>28.42</v>
      </c>
      <c r="E1891" s="508">
        <v>28.42</v>
      </c>
    </row>
    <row r="1892" spans="1:5" s="343" customFormat="1" ht="111">
      <c r="A1892" s="514" t="s">
        <v>31753</v>
      </c>
      <c r="B1892" s="514"/>
      <c r="C1892" s="514"/>
      <c r="D1892" s="514"/>
      <c r="E1892" s="514"/>
    </row>
    <row r="1893" spans="1:5" s="343" customFormat="1" ht="22.5">
      <c r="A1893" s="511" t="s">
        <v>25362</v>
      </c>
      <c r="B1893" s="511"/>
      <c r="C1893" s="511"/>
      <c r="D1893" s="511"/>
      <c r="E1893" s="511"/>
    </row>
    <row r="1894" spans="1:5" s="343" customFormat="1">
      <c r="A1894" s="507" t="s">
        <v>28750</v>
      </c>
      <c r="B1894" s="512" t="s">
        <v>28751</v>
      </c>
      <c r="C1894" s="512" t="s">
        <v>25281</v>
      </c>
      <c r="D1894" s="508">
        <v>14.21</v>
      </c>
      <c r="E1894" s="508">
        <v>14.21</v>
      </c>
    </row>
    <row r="1895" spans="1:5" s="343" customFormat="1">
      <c r="A1895" s="507" t="s">
        <v>28752</v>
      </c>
      <c r="B1895" s="512" t="s">
        <v>28753</v>
      </c>
      <c r="C1895" s="512" t="s">
        <v>25361</v>
      </c>
      <c r="D1895" s="508">
        <v>14.21</v>
      </c>
      <c r="E1895" s="508">
        <v>14.21</v>
      </c>
    </row>
    <row r="1896" spans="1:5" s="343" customFormat="1">
      <c r="A1896" s="507" t="s">
        <v>28754</v>
      </c>
      <c r="B1896" s="512" t="s">
        <v>28755</v>
      </c>
      <c r="C1896" s="512" t="s">
        <v>25361</v>
      </c>
      <c r="D1896" s="508">
        <v>28.42</v>
      </c>
      <c r="E1896" s="508">
        <v>28.42</v>
      </c>
    </row>
    <row r="1897" spans="1:5" s="343" customFormat="1">
      <c r="A1897" s="507" t="s">
        <v>28756</v>
      </c>
      <c r="B1897" s="512" t="s">
        <v>28757</v>
      </c>
      <c r="C1897" s="512" t="s">
        <v>25361</v>
      </c>
      <c r="D1897" s="508">
        <v>22.74</v>
      </c>
      <c r="E1897" s="508">
        <v>22.74</v>
      </c>
    </row>
    <row r="1898" spans="1:5" s="343" customFormat="1">
      <c r="A1898" s="507" t="s">
        <v>28758</v>
      </c>
      <c r="B1898" s="512" t="s">
        <v>28759</v>
      </c>
      <c r="C1898" s="512" t="s">
        <v>25281</v>
      </c>
      <c r="D1898" s="508">
        <v>11.37</v>
      </c>
      <c r="E1898" s="508">
        <v>11.37</v>
      </c>
    </row>
    <row r="1899" spans="1:5" s="343" customFormat="1">
      <c r="A1899" s="507" t="s">
        <v>28760</v>
      </c>
      <c r="B1899" s="512" t="s">
        <v>28761</v>
      </c>
      <c r="C1899" s="512" t="s">
        <v>25361</v>
      </c>
      <c r="D1899" s="508">
        <v>2.84</v>
      </c>
      <c r="E1899" s="508">
        <v>2.84</v>
      </c>
    </row>
    <row r="1900" spans="1:5" s="343" customFormat="1">
      <c r="A1900" s="507" t="s">
        <v>28762</v>
      </c>
      <c r="B1900" s="512" t="s">
        <v>28763</v>
      </c>
      <c r="C1900" s="512" t="s">
        <v>25361</v>
      </c>
      <c r="D1900" s="508">
        <v>5.68</v>
      </c>
      <c r="E1900" s="508">
        <v>5.68</v>
      </c>
    </row>
    <row r="1901" spans="1:5" s="343" customFormat="1">
      <c r="A1901" s="507" t="s">
        <v>28764</v>
      </c>
      <c r="B1901" s="512" t="s">
        <v>28765</v>
      </c>
      <c r="C1901" s="512" t="s">
        <v>25361</v>
      </c>
      <c r="D1901" s="508">
        <v>3.41</v>
      </c>
      <c r="E1901" s="508">
        <v>3.41</v>
      </c>
    </row>
    <row r="1902" spans="1:5" s="343" customFormat="1">
      <c r="A1902" s="507" t="s">
        <v>28766</v>
      </c>
      <c r="B1902" s="512" t="s">
        <v>28767</v>
      </c>
      <c r="C1902" s="512" t="s">
        <v>25361</v>
      </c>
      <c r="D1902" s="508">
        <v>6.82</v>
      </c>
      <c r="E1902" s="508">
        <v>6.82</v>
      </c>
    </row>
    <row r="1903" spans="1:5" s="343" customFormat="1">
      <c r="A1903" s="507" t="s">
        <v>28768</v>
      </c>
      <c r="B1903" s="512" t="s">
        <v>28769</v>
      </c>
      <c r="C1903" s="512" t="s">
        <v>25281</v>
      </c>
      <c r="D1903" s="508">
        <v>11.37</v>
      </c>
      <c r="E1903" s="508">
        <v>11.37</v>
      </c>
    </row>
    <row r="1904" spans="1:5" s="343" customFormat="1">
      <c r="A1904" s="507" t="s">
        <v>28770</v>
      </c>
      <c r="B1904" s="512" t="s">
        <v>28771</v>
      </c>
      <c r="C1904" s="512" t="s">
        <v>25278</v>
      </c>
      <c r="D1904" s="508">
        <v>113.7</v>
      </c>
      <c r="E1904" s="508">
        <v>113.7</v>
      </c>
    </row>
    <row r="1905" spans="1:5" s="343" customFormat="1">
      <c r="A1905" s="507" t="s">
        <v>28772</v>
      </c>
      <c r="B1905" s="512" t="s">
        <v>28773</v>
      </c>
      <c r="C1905" s="512" t="s">
        <v>25314</v>
      </c>
      <c r="D1905" s="508">
        <v>683.74</v>
      </c>
      <c r="E1905" s="508">
        <v>683.74</v>
      </c>
    </row>
    <row r="1906" spans="1:5" s="343" customFormat="1">
      <c r="A1906" s="507" t="s">
        <v>28774</v>
      </c>
      <c r="B1906" s="512" t="s">
        <v>28775</v>
      </c>
      <c r="C1906" s="512" t="s">
        <v>25281</v>
      </c>
      <c r="D1906" s="508">
        <v>85.27</v>
      </c>
      <c r="E1906" s="508">
        <v>85.27</v>
      </c>
    </row>
    <row r="1907" spans="1:5" s="343" customFormat="1" ht="22.5">
      <c r="A1907" s="507" t="s">
        <v>28776</v>
      </c>
      <c r="B1907" s="512" t="s">
        <v>28777</v>
      </c>
      <c r="C1907" s="512" t="s">
        <v>25281</v>
      </c>
      <c r="D1907" s="508">
        <v>5.68</v>
      </c>
      <c r="E1907" s="508">
        <v>5.68</v>
      </c>
    </row>
    <row r="1908" spans="1:5" s="343" customFormat="1" ht="22.5">
      <c r="A1908" s="507" t="s">
        <v>28778</v>
      </c>
      <c r="B1908" s="512" t="s">
        <v>28779</v>
      </c>
      <c r="C1908" s="512" t="s">
        <v>25281</v>
      </c>
      <c r="D1908" s="508">
        <v>3.84</v>
      </c>
      <c r="E1908" s="508">
        <v>3.84</v>
      </c>
    </row>
    <row r="1909" spans="1:5" s="343" customFormat="1">
      <c r="A1909" s="507" t="s">
        <v>28780</v>
      </c>
      <c r="B1909" s="512" t="s">
        <v>28781</v>
      </c>
      <c r="C1909" s="512" t="s">
        <v>25281</v>
      </c>
      <c r="D1909" s="508">
        <v>85.27</v>
      </c>
      <c r="E1909" s="508">
        <v>85.27</v>
      </c>
    </row>
    <row r="1910" spans="1:5" s="343" customFormat="1">
      <c r="A1910" s="507" t="s">
        <v>28782</v>
      </c>
      <c r="B1910" s="512" t="s">
        <v>28783</v>
      </c>
      <c r="C1910" s="512" t="s">
        <v>25281</v>
      </c>
      <c r="D1910" s="508">
        <v>56.85</v>
      </c>
      <c r="E1910" s="508">
        <v>56.85</v>
      </c>
    </row>
    <row r="1911" spans="1:5" s="343" customFormat="1">
      <c r="A1911" s="507" t="s">
        <v>28784</v>
      </c>
      <c r="B1911" s="512" t="s">
        <v>28785</v>
      </c>
      <c r="C1911" s="512" t="s">
        <v>25281</v>
      </c>
      <c r="D1911" s="508">
        <v>28.42</v>
      </c>
      <c r="E1911" s="508">
        <v>28.42</v>
      </c>
    </row>
    <row r="1912" spans="1:5" s="343" customFormat="1">
      <c r="A1912" s="507" t="s">
        <v>28786</v>
      </c>
      <c r="B1912" s="512" t="s">
        <v>28787</v>
      </c>
      <c r="C1912" s="512" t="s">
        <v>25281</v>
      </c>
      <c r="D1912" s="508">
        <v>284.25</v>
      </c>
      <c r="E1912" s="508">
        <v>284.25</v>
      </c>
    </row>
    <row r="1913" spans="1:5" s="343" customFormat="1">
      <c r="A1913" s="507" t="s">
        <v>28788</v>
      </c>
      <c r="B1913" s="512" t="s">
        <v>28789</v>
      </c>
      <c r="C1913" s="512" t="s">
        <v>25281</v>
      </c>
      <c r="D1913" s="508">
        <v>284.25</v>
      </c>
      <c r="E1913" s="508">
        <v>284.25</v>
      </c>
    </row>
    <row r="1914" spans="1:5" s="343" customFormat="1">
      <c r="A1914" s="507" t="s">
        <v>28790</v>
      </c>
      <c r="B1914" s="512" t="s">
        <v>28791</v>
      </c>
      <c r="C1914" s="512" t="s">
        <v>25281</v>
      </c>
      <c r="D1914" s="508">
        <v>284.25</v>
      </c>
      <c r="E1914" s="508">
        <v>284.25</v>
      </c>
    </row>
    <row r="1915" spans="1:5" s="343" customFormat="1">
      <c r="A1915" s="507" t="s">
        <v>28792</v>
      </c>
      <c r="B1915" s="512" t="s">
        <v>28793</v>
      </c>
      <c r="C1915" s="512" t="s">
        <v>25314</v>
      </c>
      <c r="D1915" s="508">
        <v>683.74</v>
      </c>
      <c r="E1915" s="508">
        <v>683.74</v>
      </c>
    </row>
    <row r="1916" spans="1:5" s="343" customFormat="1">
      <c r="A1916" s="507" t="s">
        <v>28794</v>
      </c>
      <c r="B1916" s="512" t="s">
        <v>28795</v>
      </c>
      <c r="C1916" s="512" t="s">
        <v>25281</v>
      </c>
      <c r="D1916" s="508">
        <v>28.42</v>
      </c>
      <c r="E1916" s="508">
        <v>28.42</v>
      </c>
    </row>
    <row r="1917" spans="1:5" s="343" customFormat="1">
      <c r="A1917" s="507" t="s">
        <v>28796</v>
      </c>
      <c r="B1917" s="512" t="s">
        <v>28797</v>
      </c>
      <c r="C1917" s="512" t="s">
        <v>25281</v>
      </c>
      <c r="D1917" s="508">
        <v>56.85</v>
      </c>
      <c r="E1917" s="508">
        <v>56.85</v>
      </c>
    </row>
    <row r="1918" spans="1:5" s="343" customFormat="1">
      <c r="A1918" s="507" t="s">
        <v>28798</v>
      </c>
      <c r="B1918" s="512" t="s">
        <v>28799</v>
      </c>
      <c r="C1918" s="512" t="s">
        <v>25361</v>
      </c>
      <c r="D1918" s="508">
        <v>28.42</v>
      </c>
      <c r="E1918" s="508">
        <v>28.42</v>
      </c>
    </row>
    <row r="1919" spans="1:5" s="343" customFormat="1">
      <c r="A1919" s="507" t="s">
        <v>28800</v>
      </c>
      <c r="B1919" s="512" t="s">
        <v>28801</v>
      </c>
      <c r="C1919" s="512" t="s">
        <v>25361</v>
      </c>
      <c r="D1919" s="508">
        <v>11.37</v>
      </c>
      <c r="E1919" s="508">
        <v>11.37</v>
      </c>
    </row>
    <row r="1920" spans="1:5" s="343" customFormat="1">
      <c r="A1920" s="507" t="s">
        <v>28802</v>
      </c>
      <c r="B1920" s="512" t="s">
        <v>28803</v>
      </c>
      <c r="C1920" s="512" t="s">
        <v>25361</v>
      </c>
      <c r="D1920" s="508">
        <v>14.21</v>
      </c>
      <c r="E1920" s="508">
        <v>14.21</v>
      </c>
    </row>
    <row r="1921" spans="1:5" s="343" customFormat="1">
      <c r="A1921" s="507" t="s">
        <v>28804</v>
      </c>
      <c r="B1921" s="512" t="s">
        <v>28805</v>
      </c>
      <c r="C1921" s="512" t="s">
        <v>25281</v>
      </c>
      <c r="D1921" s="508">
        <v>11.37</v>
      </c>
      <c r="E1921" s="508">
        <v>11.37</v>
      </c>
    </row>
    <row r="1922" spans="1:5" s="343" customFormat="1">
      <c r="A1922" s="507" t="s">
        <v>28806</v>
      </c>
      <c r="B1922" s="512" t="s">
        <v>28807</v>
      </c>
      <c r="C1922" s="512" t="s">
        <v>25281</v>
      </c>
      <c r="D1922" s="508">
        <v>22.74</v>
      </c>
      <c r="E1922" s="508">
        <v>22.74</v>
      </c>
    </row>
    <row r="1923" spans="1:5" s="343" customFormat="1">
      <c r="A1923" s="507" t="s">
        <v>28808</v>
      </c>
      <c r="B1923" s="512" t="s">
        <v>28809</v>
      </c>
      <c r="C1923" s="512" t="s">
        <v>25314</v>
      </c>
      <c r="D1923" s="508">
        <v>683.74</v>
      </c>
      <c r="E1923" s="508">
        <v>683.74</v>
      </c>
    </row>
    <row r="1924" spans="1:5" s="343" customFormat="1" ht="22.5">
      <c r="A1924" s="507" t="s">
        <v>28810</v>
      </c>
      <c r="B1924" s="512" t="s">
        <v>28811</v>
      </c>
      <c r="C1924" s="512" t="s">
        <v>25281</v>
      </c>
      <c r="D1924" s="508">
        <v>11.37</v>
      </c>
      <c r="E1924" s="508">
        <v>11.37</v>
      </c>
    </row>
    <row r="1925" spans="1:5" s="343" customFormat="1">
      <c r="A1925" s="507" t="s">
        <v>28812</v>
      </c>
      <c r="B1925" s="512" t="s">
        <v>28813</v>
      </c>
      <c r="C1925" s="512" t="s">
        <v>25281</v>
      </c>
      <c r="D1925" s="508">
        <v>28.42</v>
      </c>
      <c r="E1925" s="508">
        <v>28.42</v>
      </c>
    </row>
    <row r="1926" spans="1:5" s="343" customFormat="1">
      <c r="A1926" s="507" t="s">
        <v>28814</v>
      </c>
      <c r="B1926" s="512" t="s">
        <v>28815</v>
      </c>
      <c r="C1926" s="512" t="s">
        <v>25361</v>
      </c>
      <c r="D1926" s="508">
        <v>28.42</v>
      </c>
      <c r="E1926" s="508">
        <v>28.42</v>
      </c>
    </row>
    <row r="1927" spans="1:5" s="343" customFormat="1" ht="22.5">
      <c r="A1927" s="507" t="s">
        <v>28816</v>
      </c>
      <c r="B1927" s="512" t="s">
        <v>28817</v>
      </c>
      <c r="C1927" s="512" t="s">
        <v>25281</v>
      </c>
      <c r="D1927" s="508">
        <v>5.12</v>
      </c>
      <c r="E1927" s="508">
        <v>5.12</v>
      </c>
    </row>
    <row r="1928" spans="1:5" s="343" customFormat="1">
      <c r="A1928" s="507" t="s">
        <v>28818</v>
      </c>
      <c r="B1928" s="512" t="s">
        <v>28819</v>
      </c>
      <c r="C1928" s="512" t="s">
        <v>25281</v>
      </c>
      <c r="D1928" s="508">
        <v>34.11</v>
      </c>
      <c r="E1928" s="508">
        <v>34.11</v>
      </c>
    </row>
    <row r="1929" spans="1:5" s="343" customFormat="1">
      <c r="A1929" s="507" t="s">
        <v>28820</v>
      </c>
      <c r="B1929" s="512" t="s">
        <v>28821</v>
      </c>
      <c r="C1929" s="512" t="s">
        <v>25361</v>
      </c>
      <c r="D1929" s="508">
        <v>22.74</v>
      </c>
      <c r="E1929" s="508">
        <v>22.74</v>
      </c>
    </row>
    <row r="1930" spans="1:5" s="343" customFormat="1" ht="22.5">
      <c r="A1930" s="507" t="s">
        <v>28822</v>
      </c>
      <c r="B1930" s="512" t="s">
        <v>28823</v>
      </c>
      <c r="C1930" s="512" t="s">
        <v>25281</v>
      </c>
      <c r="D1930" s="508">
        <v>268.45</v>
      </c>
      <c r="E1930" s="508">
        <v>268.45</v>
      </c>
    </row>
    <row r="1931" spans="1:5" s="343" customFormat="1">
      <c r="A1931" s="507" t="s">
        <v>28824</v>
      </c>
      <c r="B1931" s="512" t="s">
        <v>28825</v>
      </c>
      <c r="C1931" s="512" t="s">
        <v>25281</v>
      </c>
      <c r="D1931" s="508">
        <v>95.08</v>
      </c>
      <c r="E1931" s="508">
        <v>95.08</v>
      </c>
    </row>
    <row r="1932" spans="1:5" s="343" customFormat="1">
      <c r="A1932" s="507" t="s">
        <v>28826</v>
      </c>
      <c r="B1932" s="512" t="s">
        <v>28827</v>
      </c>
      <c r="C1932" s="512" t="s">
        <v>25281</v>
      </c>
      <c r="D1932" s="508">
        <v>496.77</v>
      </c>
      <c r="E1932" s="508">
        <v>496.77</v>
      </c>
    </row>
    <row r="1933" spans="1:5" s="343" customFormat="1" ht="22.5">
      <c r="A1933" s="507" t="s">
        <v>28828</v>
      </c>
      <c r="B1933" s="512" t="s">
        <v>28829</v>
      </c>
      <c r="C1933" s="512" t="s">
        <v>25281</v>
      </c>
      <c r="D1933" s="508">
        <v>77.83</v>
      </c>
      <c r="E1933" s="508">
        <v>77.83</v>
      </c>
    </row>
    <row r="1934" spans="1:5" s="343" customFormat="1">
      <c r="A1934" s="507" t="s">
        <v>28830</v>
      </c>
      <c r="B1934" s="512" t="s">
        <v>28831</v>
      </c>
      <c r="C1934" s="512" t="s">
        <v>25281</v>
      </c>
      <c r="D1934" s="508">
        <v>827.8</v>
      </c>
      <c r="E1934" s="508">
        <v>827.8</v>
      </c>
    </row>
    <row r="1935" spans="1:5" s="343" customFormat="1">
      <c r="A1935" s="507" t="s">
        <v>28832</v>
      </c>
      <c r="B1935" s="512" t="s">
        <v>28833</v>
      </c>
      <c r="C1935" s="512" t="s">
        <v>25281</v>
      </c>
      <c r="D1935" s="508">
        <v>382.89</v>
      </c>
      <c r="E1935" s="508">
        <v>382.89</v>
      </c>
    </row>
    <row r="1936" spans="1:5" s="343" customFormat="1" ht="111">
      <c r="A1936" s="514" t="s">
        <v>31753</v>
      </c>
      <c r="B1936" s="514"/>
      <c r="C1936" s="514"/>
      <c r="D1936" s="514"/>
      <c r="E1936" s="514"/>
    </row>
    <row r="1937" spans="1:5" s="343" customFormat="1" ht="22.5">
      <c r="A1937" s="511" t="s">
        <v>25362</v>
      </c>
      <c r="B1937" s="511"/>
      <c r="C1937" s="511"/>
      <c r="D1937" s="511"/>
      <c r="E1937" s="511"/>
    </row>
    <row r="1938" spans="1:5" s="343" customFormat="1">
      <c r="A1938" s="507" t="s">
        <v>28834</v>
      </c>
      <c r="B1938" s="512" t="s">
        <v>28835</v>
      </c>
      <c r="C1938" s="512" t="s">
        <v>25314</v>
      </c>
      <c r="D1938" s="508">
        <v>683.74</v>
      </c>
      <c r="E1938" s="508">
        <v>683.74</v>
      </c>
    </row>
    <row r="1939" spans="1:5" s="343" customFormat="1" ht="22.5">
      <c r="A1939" s="507" t="s">
        <v>28836</v>
      </c>
      <c r="B1939" s="512" t="s">
        <v>28837</v>
      </c>
      <c r="C1939" s="512" t="s">
        <v>25281</v>
      </c>
      <c r="D1939" s="508">
        <v>22.74</v>
      </c>
      <c r="E1939" s="508">
        <v>22.74</v>
      </c>
    </row>
    <row r="1940" spans="1:5" s="343" customFormat="1">
      <c r="A1940" s="507" t="s">
        <v>28838</v>
      </c>
      <c r="B1940" s="512" t="s">
        <v>28839</v>
      </c>
      <c r="C1940" s="512" t="s">
        <v>25281</v>
      </c>
      <c r="D1940" s="508">
        <v>382.89</v>
      </c>
      <c r="E1940" s="508">
        <v>382.89</v>
      </c>
    </row>
    <row r="1941" spans="1:5" s="343" customFormat="1">
      <c r="A1941" s="507" t="s">
        <v>28840</v>
      </c>
      <c r="B1941" s="512" t="s">
        <v>28841</v>
      </c>
      <c r="C1941" s="512" t="s">
        <v>25281</v>
      </c>
      <c r="D1941" s="508">
        <v>382.89</v>
      </c>
      <c r="E1941" s="508">
        <v>382.89</v>
      </c>
    </row>
    <row r="1942" spans="1:5" s="343" customFormat="1">
      <c r="A1942" s="507" t="s">
        <v>28842</v>
      </c>
      <c r="B1942" s="512" t="s">
        <v>28843</v>
      </c>
      <c r="C1942" s="512" t="s">
        <v>25361</v>
      </c>
      <c r="D1942" s="508">
        <v>17.05</v>
      </c>
      <c r="E1942" s="508">
        <v>17.05</v>
      </c>
    </row>
    <row r="1943" spans="1:5" s="343" customFormat="1">
      <c r="A1943" s="507" t="s">
        <v>28844</v>
      </c>
      <c r="B1943" s="512" t="s">
        <v>28845</v>
      </c>
      <c r="C1943" s="512" t="s">
        <v>25361</v>
      </c>
      <c r="D1943" s="508">
        <v>34.11</v>
      </c>
      <c r="E1943" s="508">
        <v>34.11</v>
      </c>
    </row>
    <row r="1944" spans="1:5" s="343" customFormat="1" ht="22.5">
      <c r="A1944" s="507" t="s">
        <v>28846</v>
      </c>
      <c r="B1944" s="512" t="s">
        <v>28847</v>
      </c>
      <c r="C1944" s="512" t="s">
        <v>25281</v>
      </c>
      <c r="D1944" s="508">
        <v>28.42</v>
      </c>
      <c r="E1944" s="508">
        <v>28.42</v>
      </c>
    </row>
    <row r="1945" spans="1:5" s="343" customFormat="1">
      <c r="A1945" s="507" t="s">
        <v>28848</v>
      </c>
      <c r="B1945" s="512" t="s">
        <v>28849</v>
      </c>
      <c r="C1945" s="512" t="s">
        <v>25361</v>
      </c>
      <c r="D1945" s="508">
        <v>28.42</v>
      </c>
      <c r="E1945" s="508">
        <v>28.42</v>
      </c>
    </row>
    <row r="1946" spans="1:5" s="343" customFormat="1">
      <c r="A1946" s="507" t="s">
        <v>28850</v>
      </c>
      <c r="B1946" s="512" t="s">
        <v>28851</v>
      </c>
      <c r="C1946" s="512" t="s">
        <v>25281</v>
      </c>
      <c r="D1946" s="508">
        <v>14.21</v>
      </c>
      <c r="E1946" s="508">
        <v>14.21</v>
      </c>
    </row>
    <row r="1947" spans="1:5" s="343" customFormat="1">
      <c r="A1947" s="507" t="s">
        <v>28852</v>
      </c>
      <c r="B1947" s="512" t="s">
        <v>28853</v>
      </c>
      <c r="C1947" s="512" t="s">
        <v>25361</v>
      </c>
      <c r="D1947" s="508">
        <v>2.84</v>
      </c>
      <c r="E1947" s="508">
        <v>2.84</v>
      </c>
    </row>
    <row r="1948" spans="1:5" s="343" customFormat="1">
      <c r="A1948" s="507" t="s">
        <v>28854</v>
      </c>
      <c r="B1948" s="512" t="s">
        <v>28855</v>
      </c>
      <c r="C1948" s="512" t="s">
        <v>25361</v>
      </c>
      <c r="D1948" s="508">
        <v>5.68</v>
      </c>
      <c r="E1948" s="508">
        <v>5.68</v>
      </c>
    </row>
    <row r="1949" spans="1:5" s="343" customFormat="1">
      <c r="A1949" s="507" t="s">
        <v>28856</v>
      </c>
      <c r="B1949" s="512" t="s">
        <v>28857</v>
      </c>
      <c r="C1949" s="512" t="s">
        <v>25361</v>
      </c>
      <c r="D1949" s="508">
        <v>1.7</v>
      </c>
      <c r="E1949" s="508">
        <v>1.7</v>
      </c>
    </row>
    <row r="1950" spans="1:5" s="343" customFormat="1">
      <c r="A1950" s="507" t="s">
        <v>28858</v>
      </c>
      <c r="B1950" s="512" t="s">
        <v>28859</v>
      </c>
      <c r="C1950" s="512" t="s">
        <v>25361</v>
      </c>
      <c r="D1950" s="508">
        <v>17.05</v>
      </c>
      <c r="E1950" s="508">
        <v>17.05</v>
      </c>
    </row>
    <row r="1951" spans="1:5" s="343" customFormat="1">
      <c r="A1951" s="507" t="s">
        <v>28860</v>
      </c>
      <c r="B1951" s="512" t="s">
        <v>28861</v>
      </c>
      <c r="C1951" s="512" t="s">
        <v>25281</v>
      </c>
      <c r="D1951" s="508">
        <v>17.05</v>
      </c>
      <c r="E1951" s="508">
        <v>17.05</v>
      </c>
    </row>
    <row r="1952" spans="1:5" s="343" customFormat="1">
      <c r="A1952" s="507" t="s">
        <v>28862</v>
      </c>
      <c r="B1952" s="512" t="s">
        <v>28863</v>
      </c>
      <c r="C1952" s="512" t="s">
        <v>25278</v>
      </c>
      <c r="D1952" s="508">
        <v>352.24</v>
      </c>
      <c r="E1952" s="508">
        <v>352.24</v>
      </c>
    </row>
    <row r="1953" spans="1:5" s="343" customFormat="1">
      <c r="A1953" s="507" t="s">
        <v>28864</v>
      </c>
      <c r="B1953" s="512" t="s">
        <v>28865</v>
      </c>
      <c r="C1953" s="512" t="s">
        <v>25281</v>
      </c>
      <c r="D1953" s="508">
        <v>14.21</v>
      </c>
      <c r="E1953" s="508">
        <v>14.21</v>
      </c>
    </row>
    <row r="1954" spans="1:5" s="343" customFormat="1">
      <c r="A1954" s="507" t="s">
        <v>28866</v>
      </c>
      <c r="B1954" s="512" t="s">
        <v>28867</v>
      </c>
      <c r="C1954" s="512" t="s">
        <v>25314</v>
      </c>
      <c r="D1954" s="508">
        <v>683.74</v>
      </c>
      <c r="E1954" s="508">
        <v>683.74</v>
      </c>
    </row>
    <row r="1955" spans="1:5" s="343" customFormat="1">
      <c r="A1955" s="507" t="s">
        <v>28868</v>
      </c>
      <c r="B1955" s="512" t="s">
        <v>28869</v>
      </c>
      <c r="C1955" s="512" t="s">
        <v>25281</v>
      </c>
      <c r="D1955" s="508">
        <v>170.55</v>
      </c>
      <c r="E1955" s="508">
        <v>170.55</v>
      </c>
    </row>
    <row r="1956" spans="1:5" s="343" customFormat="1" ht="22.5">
      <c r="A1956" s="507" t="s">
        <v>28870</v>
      </c>
      <c r="B1956" s="513" t="s">
        <v>31792</v>
      </c>
      <c r="C1956" s="512" t="s">
        <v>25281</v>
      </c>
      <c r="D1956" s="508">
        <v>45.48</v>
      </c>
      <c r="E1956" s="508">
        <v>45.48</v>
      </c>
    </row>
    <row r="1957" spans="1:5" s="343" customFormat="1" ht="22.5">
      <c r="A1957" s="507" t="s">
        <v>28871</v>
      </c>
      <c r="B1957" s="512" t="s">
        <v>28872</v>
      </c>
      <c r="C1957" s="512" t="s">
        <v>25281</v>
      </c>
      <c r="D1957" s="508">
        <v>6.24</v>
      </c>
      <c r="E1957" s="508">
        <v>6.24</v>
      </c>
    </row>
    <row r="1958" spans="1:5" s="343" customFormat="1">
      <c r="A1958" s="507" t="s">
        <v>28873</v>
      </c>
      <c r="B1958" s="512" t="s">
        <v>28874</v>
      </c>
      <c r="C1958" s="512" t="s">
        <v>25281</v>
      </c>
      <c r="D1958" s="508">
        <v>56.85</v>
      </c>
      <c r="E1958" s="508">
        <v>56.85</v>
      </c>
    </row>
    <row r="1959" spans="1:5" s="343" customFormat="1">
      <c r="A1959" s="507" t="s">
        <v>28875</v>
      </c>
      <c r="B1959" s="512" t="s">
        <v>28876</v>
      </c>
      <c r="C1959" s="512" t="s">
        <v>25281</v>
      </c>
      <c r="D1959" s="508">
        <v>113.7</v>
      </c>
      <c r="E1959" s="508">
        <v>113.7</v>
      </c>
    </row>
    <row r="1960" spans="1:5" s="343" customFormat="1">
      <c r="A1960" s="507" t="s">
        <v>28877</v>
      </c>
      <c r="B1960" s="512" t="s">
        <v>28878</v>
      </c>
      <c r="C1960" s="512" t="s">
        <v>25281</v>
      </c>
      <c r="D1960" s="508">
        <v>85.27</v>
      </c>
      <c r="E1960" s="508">
        <v>85.27</v>
      </c>
    </row>
    <row r="1961" spans="1:5" s="343" customFormat="1">
      <c r="A1961" s="507" t="s">
        <v>28879</v>
      </c>
      <c r="B1961" s="512" t="s">
        <v>28880</v>
      </c>
      <c r="C1961" s="512" t="s">
        <v>25281</v>
      </c>
      <c r="D1961" s="508">
        <v>382.89</v>
      </c>
      <c r="E1961" s="508">
        <v>382.89</v>
      </c>
    </row>
    <row r="1962" spans="1:5" s="343" customFormat="1">
      <c r="A1962" s="507" t="s">
        <v>28881</v>
      </c>
      <c r="B1962" s="512" t="s">
        <v>28882</v>
      </c>
      <c r="C1962" s="512" t="s">
        <v>25281</v>
      </c>
      <c r="D1962" s="508">
        <v>382.89</v>
      </c>
      <c r="E1962" s="508">
        <v>382.89</v>
      </c>
    </row>
    <row r="1963" spans="1:5" s="343" customFormat="1">
      <c r="A1963" s="507" t="s">
        <v>28883</v>
      </c>
      <c r="B1963" s="512" t="s">
        <v>28884</v>
      </c>
      <c r="C1963" s="512" t="s">
        <v>25281</v>
      </c>
      <c r="D1963" s="508">
        <v>382.89</v>
      </c>
      <c r="E1963" s="508">
        <v>382.89</v>
      </c>
    </row>
    <row r="1964" spans="1:5" s="343" customFormat="1">
      <c r="A1964" s="507" t="s">
        <v>28885</v>
      </c>
      <c r="B1964" s="512" t="s">
        <v>28886</v>
      </c>
      <c r="C1964" s="512" t="s">
        <v>25314</v>
      </c>
      <c r="D1964" s="508">
        <v>683.74</v>
      </c>
      <c r="E1964" s="508">
        <v>683.74</v>
      </c>
    </row>
    <row r="1965" spans="1:5" s="343" customFormat="1">
      <c r="A1965" s="507" t="s">
        <v>28887</v>
      </c>
      <c r="B1965" s="512" t="s">
        <v>28888</v>
      </c>
      <c r="C1965" s="512" t="s">
        <v>25281</v>
      </c>
      <c r="D1965" s="508">
        <v>56.85</v>
      </c>
      <c r="E1965" s="508">
        <v>56.85</v>
      </c>
    </row>
    <row r="1966" spans="1:5" s="343" customFormat="1">
      <c r="A1966" s="507" t="s">
        <v>28889</v>
      </c>
      <c r="B1966" s="512" t="s">
        <v>28890</v>
      </c>
      <c r="C1966" s="512" t="s">
        <v>25281</v>
      </c>
      <c r="D1966" s="508">
        <v>227.4</v>
      </c>
      <c r="E1966" s="508">
        <v>227.4</v>
      </c>
    </row>
    <row r="1967" spans="1:5" s="343" customFormat="1" ht="22.5">
      <c r="A1967" s="507" t="s">
        <v>28891</v>
      </c>
      <c r="B1967" s="513" t="s">
        <v>31793</v>
      </c>
      <c r="C1967" s="512" t="s">
        <v>25361</v>
      </c>
      <c r="D1967" s="508">
        <v>11.37</v>
      </c>
      <c r="E1967" s="508">
        <v>11.37</v>
      </c>
    </row>
    <row r="1968" spans="1:5" s="343" customFormat="1">
      <c r="A1968" s="507" t="s">
        <v>28892</v>
      </c>
      <c r="B1968" s="512" t="s">
        <v>28893</v>
      </c>
      <c r="C1968" s="512" t="s">
        <v>25361</v>
      </c>
      <c r="D1968" s="508">
        <v>28.42</v>
      </c>
      <c r="E1968" s="508">
        <v>28.42</v>
      </c>
    </row>
    <row r="1969" spans="1:5" s="343" customFormat="1">
      <c r="A1969" s="507" t="s">
        <v>28894</v>
      </c>
      <c r="B1969" s="512" t="s">
        <v>28895</v>
      </c>
      <c r="C1969" s="512" t="s">
        <v>25281</v>
      </c>
      <c r="D1969" s="508">
        <v>11.37</v>
      </c>
      <c r="E1969" s="508">
        <v>11.37</v>
      </c>
    </row>
    <row r="1970" spans="1:5" s="343" customFormat="1" ht="22.5">
      <c r="A1970" s="507" t="s">
        <v>28896</v>
      </c>
      <c r="B1970" s="512" t="s">
        <v>28897</v>
      </c>
      <c r="C1970" s="512" t="s">
        <v>25281</v>
      </c>
      <c r="D1970" s="508">
        <v>56.85</v>
      </c>
      <c r="E1970" s="508">
        <v>56.85</v>
      </c>
    </row>
    <row r="1971" spans="1:5" s="343" customFormat="1">
      <c r="A1971" s="507" t="s">
        <v>28898</v>
      </c>
      <c r="B1971" s="512" t="s">
        <v>28899</v>
      </c>
      <c r="C1971" s="512" t="s">
        <v>25314</v>
      </c>
      <c r="D1971" s="508">
        <v>683.74</v>
      </c>
      <c r="E1971" s="508">
        <v>683.74</v>
      </c>
    </row>
    <row r="1972" spans="1:5" s="343" customFormat="1">
      <c r="A1972" s="507" t="s">
        <v>28900</v>
      </c>
      <c r="B1972" s="512" t="s">
        <v>28901</v>
      </c>
      <c r="C1972" s="512" t="s">
        <v>28554</v>
      </c>
      <c r="D1972" s="508">
        <v>33.81</v>
      </c>
      <c r="E1972" s="508">
        <v>33.81</v>
      </c>
    </row>
    <row r="1973" spans="1:5" s="343" customFormat="1">
      <c r="A1973" s="507" t="s">
        <v>28902</v>
      </c>
      <c r="B1973" s="512" t="s">
        <v>28903</v>
      </c>
      <c r="C1973" s="512" t="s">
        <v>28554</v>
      </c>
      <c r="D1973" s="508">
        <v>34.33</v>
      </c>
      <c r="E1973" s="508">
        <v>34.33</v>
      </c>
    </row>
    <row r="1974" spans="1:5" s="343" customFormat="1">
      <c r="A1974" s="507" t="s">
        <v>28904</v>
      </c>
      <c r="B1974" s="512" t="s">
        <v>28905</v>
      </c>
      <c r="C1974" s="512" t="s">
        <v>25281</v>
      </c>
      <c r="D1974" s="508">
        <v>201.5</v>
      </c>
      <c r="E1974" s="508">
        <v>201.5</v>
      </c>
    </row>
    <row r="1975" spans="1:5" s="343" customFormat="1">
      <c r="A1975" s="507" t="s">
        <v>28906</v>
      </c>
      <c r="B1975" s="512" t="s">
        <v>28907</v>
      </c>
      <c r="C1975" s="512" t="s">
        <v>25281</v>
      </c>
      <c r="D1975" s="508">
        <v>1382.1</v>
      </c>
      <c r="E1975" s="508">
        <v>1382.1</v>
      </c>
    </row>
    <row r="1976" spans="1:5" s="343" customFormat="1">
      <c r="A1976" s="507" t="s">
        <v>28908</v>
      </c>
      <c r="B1976" s="512" t="s">
        <v>28909</v>
      </c>
      <c r="C1976" s="512" t="s">
        <v>25281</v>
      </c>
      <c r="D1976" s="508">
        <v>671.49</v>
      </c>
      <c r="E1976" s="508">
        <v>671.49</v>
      </c>
    </row>
    <row r="1977" spans="1:5" s="343" customFormat="1">
      <c r="A1977" s="507" t="s">
        <v>28910</v>
      </c>
      <c r="B1977" s="512" t="s">
        <v>28911</v>
      </c>
      <c r="C1977" s="512" t="s">
        <v>25281</v>
      </c>
      <c r="D1977" s="508">
        <v>665.8</v>
      </c>
      <c r="E1977" s="508">
        <v>665.8</v>
      </c>
    </row>
    <row r="1978" spans="1:5" s="343" customFormat="1">
      <c r="A1978" s="507" t="s">
        <v>28912</v>
      </c>
      <c r="B1978" s="512" t="s">
        <v>28913</v>
      </c>
      <c r="C1978" s="512" t="s">
        <v>25361</v>
      </c>
      <c r="D1978" s="508">
        <v>46.9</v>
      </c>
      <c r="E1978" s="508">
        <v>46.9</v>
      </c>
    </row>
    <row r="1979" spans="1:5" s="343" customFormat="1">
      <c r="A1979" s="507" t="s">
        <v>28914</v>
      </c>
      <c r="B1979" s="512" t="s">
        <v>28915</v>
      </c>
      <c r="C1979" s="512" t="s">
        <v>25281</v>
      </c>
      <c r="D1979" s="508">
        <v>117.8</v>
      </c>
      <c r="E1979" s="508">
        <v>117.8</v>
      </c>
    </row>
    <row r="1980" spans="1:5" s="343" customFormat="1">
      <c r="A1980" s="507" t="s">
        <v>28916</v>
      </c>
      <c r="B1980" s="512" t="s">
        <v>28917</v>
      </c>
      <c r="C1980" s="512" t="s">
        <v>25281</v>
      </c>
      <c r="D1980" s="508">
        <v>87.38</v>
      </c>
      <c r="E1980" s="508">
        <v>87.38</v>
      </c>
    </row>
    <row r="1981" spans="1:5" s="343" customFormat="1">
      <c r="A1981" s="507" t="s">
        <v>28918</v>
      </c>
      <c r="B1981" s="512" t="s">
        <v>28919</v>
      </c>
      <c r="C1981" s="512" t="s">
        <v>25281</v>
      </c>
      <c r="D1981" s="508">
        <v>95.9</v>
      </c>
      <c r="E1981" s="508">
        <v>95.9</v>
      </c>
    </row>
    <row r="1982" spans="1:5" s="343" customFormat="1">
      <c r="A1982" s="507" t="s">
        <v>28920</v>
      </c>
      <c r="B1982" s="512" t="s">
        <v>28921</v>
      </c>
      <c r="C1982" s="512" t="s">
        <v>25361</v>
      </c>
      <c r="D1982" s="508">
        <v>108.64</v>
      </c>
      <c r="E1982" s="508">
        <v>108.64</v>
      </c>
    </row>
    <row r="1983" spans="1:5" s="343" customFormat="1" ht="111">
      <c r="A1983" s="514" t="s">
        <v>31753</v>
      </c>
      <c r="B1983" s="514"/>
      <c r="C1983" s="514"/>
      <c r="D1983" s="514"/>
      <c r="E1983" s="514"/>
    </row>
    <row r="1984" spans="1:5" s="343" customFormat="1" ht="22.5">
      <c r="A1984" s="511" t="s">
        <v>25362</v>
      </c>
      <c r="B1984" s="511"/>
      <c r="C1984" s="511"/>
      <c r="D1984" s="511"/>
      <c r="E1984" s="511"/>
    </row>
    <row r="1985" spans="1:5" s="343" customFormat="1">
      <c r="A1985" s="507" t="s">
        <v>28922</v>
      </c>
      <c r="B1985" s="512" t="s">
        <v>28923</v>
      </c>
      <c r="C1985" s="512" t="s">
        <v>25361</v>
      </c>
      <c r="D1985" s="508">
        <v>182.01</v>
      </c>
      <c r="E1985" s="508">
        <v>182.01</v>
      </c>
    </row>
    <row r="1986" spans="1:5" s="343" customFormat="1">
      <c r="A1986" s="507" t="s">
        <v>28924</v>
      </c>
      <c r="B1986" s="512" t="s">
        <v>28925</v>
      </c>
      <c r="C1986" s="512" t="s">
        <v>25281</v>
      </c>
      <c r="D1986" s="508">
        <v>33.76</v>
      </c>
      <c r="E1986" s="508">
        <v>33.76</v>
      </c>
    </row>
    <row r="1987" spans="1:5" s="343" customFormat="1">
      <c r="A1987" s="507" t="s">
        <v>28926</v>
      </c>
      <c r="B1987" s="512" t="s">
        <v>28927</v>
      </c>
      <c r="C1987" s="512" t="s">
        <v>25281</v>
      </c>
      <c r="D1987" s="508">
        <v>61.36</v>
      </c>
      <c r="E1987" s="508">
        <v>61.36</v>
      </c>
    </row>
    <row r="1988" spans="1:5" s="343" customFormat="1">
      <c r="A1988" s="507" t="s">
        <v>28928</v>
      </c>
      <c r="B1988" s="512" t="s">
        <v>28929</v>
      </c>
      <c r="C1988" s="512" t="s">
        <v>25281</v>
      </c>
      <c r="D1988" s="508">
        <v>632.94000000000005</v>
      </c>
      <c r="E1988" s="508">
        <v>632.94000000000005</v>
      </c>
    </row>
    <row r="1989" spans="1:5" s="343" customFormat="1">
      <c r="A1989" s="507" t="s">
        <v>28930</v>
      </c>
      <c r="B1989" s="512" t="s">
        <v>28931</v>
      </c>
      <c r="C1989" s="512" t="s">
        <v>25281</v>
      </c>
      <c r="D1989" s="508">
        <v>443.03</v>
      </c>
      <c r="E1989" s="508">
        <v>443.03</v>
      </c>
    </row>
    <row r="1990" spans="1:5" s="343" customFormat="1">
      <c r="A1990" s="507" t="s">
        <v>28932</v>
      </c>
      <c r="B1990" s="512" t="s">
        <v>28933</v>
      </c>
      <c r="C1990" s="512" t="s">
        <v>25361</v>
      </c>
      <c r="D1990" s="508">
        <v>104.25</v>
      </c>
      <c r="E1990" s="508">
        <v>104.25</v>
      </c>
    </row>
    <row r="1991" spans="1:5" s="343" customFormat="1">
      <c r="A1991" s="507" t="s">
        <v>28934</v>
      </c>
      <c r="B1991" s="512" t="s">
        <v>28935</v>
      </c>
      <c r="C1991" s="512" t="s">
        <v>25361</v>
      </c>
      <c r="D1991" s="508">
        <v>116.06</v>
      </c>
      <c r="E1991" s="508">
        <v>116.06</v>
      </c>
    </row>
    <row r="1992" spans="1:5" s="343" customFormat="1">
      <c r="A1992" s="507" t="s">
        <v>28936</v>
      </c>
      <c r="B1992" s="512" t="s">
        <v>28937</v>
      </c>
      <c r="C1992" s="512" t="s">
        <v>25281</v>
      </c>
      <c r="D1992" s="508">
        <v>3020.3</v>
      </c>
      <c r="E1992" s="508">
        <v>3020.3</v>
      </c>
    </row>
    <row r="1993" spans="1:5" s="343" customFormat="1">
      <c r="A1993" s="507" t="s">
        <v>28938</v>
      </c>
      <c r="B1993" s="512" t="s">
        <v>28939</v>
      </c>
      <c r="C1993" s="512" t="s">
        <v>25281</v>
      </c>
      <c r="D1993" s="508">
        <v>541.87</v>
      </c>
      <c r="E1993" s="508">
        <v>541.87</v>
      </c>
    </row>
    <row r="1994" spans="1:5" s="343" customFormat="1">
      <c r="A1994" s="507" t="s">
        <v>28940</v>
      </c>
      <c r="B1994" s="512" t="s">
        <v>28941</v>
      </c>
      <c r="C1994" s="512" t="s">
        <v>25281</v>
      </c>
      <c r="D1994" s="508">
        <v>525.38</v>
      </c>
      <c r="E1994" s="508">
        <v>525.38</v>
      </c>
    </row>
    <row r="1995" spans="1:5" s="343" customFormat="1">
      <c r="A1995" s="507" t="s">
        <v>28942</v>
      </c>
      <c r="B1995" s="512" t="s">
        <v>28943</v>
      </c>
      <c r="C1995" s="512" t="s">
        <v>25281</v>
      </c>
      <c r="D1995" s="508">
        <v>1894.38</v>
      </c>
      <c r="E1995" s="508">
        <v>1894.38</v>
      </c>
    </row>
    <row r="1996" spans="1:5" s="343" customFormat="1">
      <c r="A1996" s="507" t="s">
        <v>28944</v>
      </c>
      <c r="B1996" s="512" t="s">
        <v>28945</v>
      </c>
      <c r="C1996" s="512" t="s">
        <v>25281</v>
      </c>
      <c r="D1996" s="508">
        <v>3887.11</v>
      </c>
      <c r="E1996" s="508">
        <v>3887.11</v>
      </c>
    </row>
    <row r="1997" spans="1:5" s="343" customFormat="1" ht="22.5">
      <c r="A1997" s="507" t="s">
        <v>28946</v>
      </c>
      <c r="B1997" s="512" t="s">
        <v>28947</v>
      </c>
      <c r="C1997" s="512" t="s">
        <v>25281</v>
      </c>
      <c r="D1997" s="508">
        <v>26176.63</v>
      </c>
      <c r="E1997" s="508">
        <v>26176.63</v>
      </c>
    </row>
    <row r="1998" spans="1:5" s="343" customFormat="1">
      <c r="A1998" s="507" t="s">
        <v>28948</v>
      </c>
      <c r="B1998" s="512" t="s">
        <v>28949</v>
      </c>
      <c r="C1998" s="512" t="s">
        <v>25281</v>
      </c>
      <c r="D1998" s="508">
        <v>1915.28</v>
      </c>
      <c r="E1998" s="508">
        <v>1915.28</v>
      </c>
    </row>
    <row r="1999" spans="1:5" s="343" customFormat="1">
      <c r="A1999" s="507" t="s">
        <v>28950</v>
      </c>
      <c r="B1999" s="512" t="s">
        <v>28951</v>
      </c>
      <c r="C1999" s="512" t="s">
        <v>25281</v>
      </c>
      <c r="D1999" s="508">
        <v>788.55</v>
      </c>
      <c r="E1999" s="508">
        <v>788.55</v>
      </c>
    </row>
    <row r="2000" spans="1:5" s="343" customFormat="1">
      <c r="A2000" s="507" t="s">
        <v>28952</v>
      </c>
      <c r="B2000" s="512" t="s">
        <v>28953</v>
      </c>
      <c r="C2000" s="512" t="s">
        <v>25281</v>
      </c>
      <c r="D2000" s="508">
        <v>4449.01</v>
      </c>
      <c r="E2000" s="508">
        <v>4449.01</v>
      </c>
    </row>
    <row r="2001" spans="1:5" s="343" customFormat="1">
      <c r="A2001" s="507" t="s">
        <v>28954</v>
      </c>
      <c r="B2001" s="512" t="s">
        <v>28955</v>
      </c>
      <c r="C2001" s="512" t="s">
        <v>25281</v>
      </c>
      <c r="D2001" s="508">
        <v>280.88</v>
      </c>
      <c r="E2001" s="508">
        <v>280.88</v>
      </c>
    </row>
    <row r="2002" spans="1:5" s="343" customFormat="1">
      <c r="A2002" s="507" t="s">
        <v>28956</v>
      </c>
      <c r="B2002" s="512" t="s">
        <v>28957</v>
      </c>
      <c r="C2002" s="512" t="s">
        <v>25281</v>
      </c>
      <c r="D2002" s="508">
        <v>738.82</v>
      </c>
      <c r="E2002" s="508">
        <v>738.82</v>
      </c>
    </row>
    <row r="2003" spans="1:5" s="343" customFormat="1">
      <c r="A2003" s="507" t="s">
        <v>28958</v>
      </c>
      <c r="B2003" s="512" t="s">
        <v>28959</v>
      </c>
      <c r="C2003" s="512" t="s">
        <v>26245</v>
      </c>
      <c r="D2003" s="508">
        <v>747.1</v>
      </c>
      <c r="E2003" s="508">
        <v>747.1</v>
      </c>
    </row>
    <row r="2004" spans="1:5" s="343" customFormat="1">
      <c r="A2004" s="507" t="s">
        <v>28960</v>
      </c>
      <c r="B2004" s="512" t="s">
        <v>28961</v>
      </c>
      <c r="C2004" s="512" t="s">
        <v>25281</v>
      </c>
      <c r="D2004" s="508">
        <v>345.82</v>
      </c>
      <c r="E2004" s="508">
        <v>345.82</v>
      </c>
    </row>
    <row r="2005" spans="1:5" s="343" customFormat="1">
      <c r="A2005" s="507" t="s">
        <v>28962</v>
      </c>
      <c r="B2005" s="512" t="s">
        <v>28963</v>
      </c>
      <c r="C2005" s="512" t="s">
        <v>25281</v>
      </c>
      <c r="D2005" s="508">
        <v>106.04</v>
      </c>
      <c r="E2005" s="508">
        <v>106.04</v>
      </c>
    </row>
    <row r="2006" spans="1:5" s="343" customFormat="1">
      <c r="A2006" s="507" t="s">
        <v>28964</v>
      </c>
      <c r="B2006" s="512" t="s">
        <v>28965</v>
      </c>
      <c r="C2006" s="512" t="s">
        <v>25281</v>
      </c>
      <c r="D2006" s="508">
        <v>513.30999999999995</v>
      </c>
      <c r="E2006" s="508">
        <v>513.30999999999995</v>
      </c>
    </row>
    <row r="2007" spans="1:5" s="343" customFormat="1">
      <c r="A2007" s="507" t="s">
        <v>28966</v>
      </c>
      <c r="B2007" s="512" t="s">
        <v>28967</v>
      </c>
      <c r="C2007" s="512" t="s">
        <v>25281</v>
      </c>
      <c r="D2007" s="508">
        <v>494.06</v>
      </c>
      <c r="E2007" s="508">
        <v>494.06</v>
      </c>
    </row>
    <row r="2008" spans="1:5" s="343" customFormat="1">
      <c r="A2008" s="507" t="s">
        <v>28968</v>
      </c>
      <c r="B2008" s="512" t="s">
        <v>28969</v>
      </c>
      <c r="C2008" s="512" t="s">
        <v>25281</v>
      </c>
      <c r="D2008" s="508">
        <v>89.9</v>
      </c>
      <c r="E2008" s="508">
        <v>89.9</v>
      </c>
    </row>
    <row r="2009" spans="1:5" s="343" customFormat="1">
      <c r="A2009" s="507" t="s">
        <v>28970</v>
      </c>
      <c r="B2009" s="512" t="s">
        <v>28971</v>
      </c>
      <c r="C2009" s="512" t="s">
        <v>25281</v>
      </c>
      <c r="D2009" s="508">
        <v>1112.51</v>
      </c>
      <c r="E2009" s="508">
        <v>1112.51</v>
      </c>
    </row>
    <row r="2010" spans="1:5" s="343" customFormat="1">
      <c r="A2010" s="507" t="s">
        <v>28972</v>
      </c>
      <c r="B2010" s="512" t="s">
        <v>28973</v>
      </c>
      <c r="C2010" s="512" t="s">
        <v>25281</v>
      </c>
      <c r="D2010" s="508">
        <v>1154.71</v>
      </c>
      <c r="E2010" s="508">
        <v>1154.71</v>
      </c>
    </row>
    <row r="2011" spans="1:5" s="343" customFormat="1">
      <c r="A2011" s="507" t="s">
        <v>28974</v>
      </c>
      <c r="B2011" s="512" t="s">
        <v>28975</v>
      </c>
      <c r="C2011" s="512" t="s">
        <v>25281</v>
      </c>
      <c r="D2011" s="508">
        <v>19014.98</v>
      </c>
      <c r="E2011" s="508">
        <v>19014.98</v>
      </c>
    </row>
    <row r="2012" spans="1:5" s="343" customFormat="1">
      <c r="A2012" s="507" t="s">
        <v>28976</v>
      </c>
      <c r="B2012" s="512" t="s">
        <v>28977</v>
      </c>
      <c r="C2012" s="512" t="s">
        <v>25281</v>
      </c>
      <c r="D2012" s="508">
        <v>27648.54</v>
      </c>
      <c r="E2012" s="508">
        <v>27648.54</v>
      </c>
    </row>
    <row r="2013" spans="1:5" s="343" customFormat="1">
      <c r="A2013" s="507" t="s">
        <v>28978</v>
      </c>
      <c r="B2013" s="512" t="s">
        <v>28979</v>
      </c>
      <c r="C2013" s="512" t="s">
        <v>25281</v>
      </c>
      <c r="D2013" s="508">
        <v>31034.04</v>
      </c>
      <c r="E2013" s="508">
        <v>31034.04</v>
      </c>
    </row>
    <row r="2014" spans="1:5" s="343" customFormat="1">
      <c r="A2014" s="507" t="s">
        <v>28980</v>
      </c>
      <c r="B2014" s="512" t="s">
        <v>28981</v>
      </c>
      <c r="C2014" s="512" t="s">
        <v>25281</v>
      </c>
      <c r="D2014" s="508">
        <v>30827.09</v>
      </c>
      <c r="E2014" s="508">
        <v>30827.09</v>
      </c>
    </row>
    <row r="2015" spans="1:5" s="343" customFormat="1">
      <c r="A2015" s="507" t="s">
        <v>28982</v>
      </c>
      <c r="B2015" s="512" t="s">
        <v>28983</v>
      </c>
      <c r="C2015" s="512" t="s">
        <v>25281</v>
      </c>
      <c r="D2015" s="508">
        <v>38216.910000000003</v>
      </c>
      <c r="E2015" s="508">
        <v>38216.910000000003</v>
      </c>
    </row>
    <row r="2016" spans="1:5" s="343" customFormat="1">
      <c r="A2016" s="507" t="s">
        <v>28984</v>
      </c>
      <c r="B2016" s="512" t="s">
        <v>28985</v>
      </c>
      <c r="C2016" s="512" t="s">
        <v>25281</v>
      </c>
      <c r="D2016" s="508">
        <v>54247.29</v>
      </c>
      <c r="E2016" s="508">
        <v>54247.29</v>
      </c>
    </row>
    <row r="2017" spans="1:5" s="343" customFormat="1">
      <c r="A2017" s="507" t="s">
        <v>28986</v>
      </c>
      <c r="B2017" s="512" t="s">
        <v>28987</v>
      </c>
      <c r="C2017" s="512" t="s">
        <v>25281</v>
      </c>
      <c r="D2017" s="508">
        <v>66237.58</v>
      </c>
      <c r="E2017" s="508">
        <v>66237.58</v>
      </c>
    </row>
    <row r="2018" spans="1:5" s="343" customFormat="1">
      <c r="A2018" s="507" t="s">
        <v>28988</v>
      </c>
      <c r="B2018" s="512" t="s">
        <v>28989</v>
      </c>
      <c r="C2018" s="512" t="s">
        <v>25281</v>
      </c>
      <c r="D2018" s="508">
        <v>95419.22</v>
      </c>
      <c r="E2018" s="508">
        <v>95419.22</v>
      </c>
    </row>
    <row r="2019" spans="1:5" s="343" customFormat="1">
      <c r="A2019" s="507" t="s">
        <v>28990</v>
      </c>
      <c r="B2019" s="512" t="s">
        <v>28991</v>
      </c>
      <c r="C2019" s="512" t="s">
        <v>25281</v>
      </c>
      <c r="D2019" s="508">
        <v>329.96</v>
      </c>
      <c r="E2019" s="508">
        <v>329.96</v>
      </c>
    </row>
    <row r="2020" spans="1:5" s="343" customFormat="1">
      <c r="A2020" s="507" t="s">
        <v>28992</v>
      </c>
      <c r="B2020" s="512" t="s">
        <v>28993</v>
      </c>
      <c r="C2020" s="512" t="s">
        <v>25281</v>
      </c>
      <c r="D2020" s="508">
        <v>1252.68</v>
      </c>
      <c r="E2020" s="508">
        <v>1252.68</v>
      </c>
    </row>
    <row r="2021" spans="1:5" s="343" customFormat="1">
      <c r="A2021" s="507" t="s">
        <v>28994</v>
      </c>
      <c r="B2021" s="512" t="s">
        <v>28995</v>
      </c>
      <c r="C2021" s="512" t="s">
        <v>25281</v>
      </c>
      <c r="D2021" s="508">
        <v>91.94</v>
      </c>
      <c r="E2021" s="508">
        <v>91.94</v>
      </c>
    </row>
    <row r="2022" spans="1:5" s="343" customFormat="1">
      <c r="A2022" s="507" t="s">
        <v>28996</v>
      </c>
      <c r="B2022" s="512" t="s">
        <v>28997</v>
      </c>
      <c r="C2022" s="512" t="s">
        <v>25314</v>
      </c>
      <c r="D2022" s="508">
        <v>683.74</v>
      </c>
      <c r="E2022" s="508">
        <v>683.74</v>
      </c>
    </row>
    <row r="2023" spans="1:5" s="343" customFormat="1">
      <c r="A2023" s="507" t="s">
        <v>28998</v>
      </c>
      <c r="B2023" s="512" t="s">
        <v>28999</v>
      </c>
      <c r="C2023" s="512" t="s">
        <v>25281</v>
      </c>
      <c r="D2023" s="508">
        <v>1811.66</v>
      </c>
      <c r="E2023" s="508">
        <v>1811.66</v>
      </c>
    </row>
    <row r="2024" spans="1:5" s="343" customFormat="1">
      <c r="A2024" s="507" t="s">
        <v>29000</v>
      </c>
      <c r="B2024" s="512" t="s">
        <v>29001</v>
      </c>
      <c r="C2024" s="512" t="s">
        <v>25281</v>
      </c>
      <c r="D2024" s="508">
        <v>30.6</v>
      </c>
      <c r="E2024" s="508">
        <v>30.6</v>
      </c>
    </row>
    <row r="2025" spans="1:5" s="343" customFormat="1">
      <c r="A2025" s="507" t="s">
        <v>29002</v>
      </c>
      <c r="B2025" s="512" t="s">
        <v>29003</v>
      </c>
      <c r="C2025" s="512" t="s">
        <v>25281</v>
      </c>
      <c r="D2025" s="508">
        <v>43.56</v>
      </c>
      <c r="E2025" s="508">
        <v>43.56</v>
      </c>
    </row>
    <row r="2026" spans="1:5" s="343" customFormat="1">
      <c r="A2026" s="507" t="s">
        <v>29004</v>
      </c>
      <c r="B2026" s="512" t="s">
        <v>29005</v>
      </c>
      <c r="C2026" s="512" t="s">
        <v>25281</v>
      </c>
      <c r="D2026" s="508">
        <v>54.56</v>
      </c>
      <c r="E2026" s="508">
        <v>54.56</v>
      </c>
    </row>
    <row r="2027" spans="1:5" s="343" customFormat="1">
      <c r="A2027" s="507" t="s">
        <v>29006</v>
      </c>
      <c r="B2027" s="512" t="s">
        <v>29007</v>
      </c>
      <c r="C2027" s="512" t="s">
        <v>25281</v>
      </c>
      <c r="D2027" s="508">
        <v>17.86</v>
      </c>
      <c r="E2027" s="508">
        <v>17.86</v>
      </c>
    </row>
    <row r="2028" spans="1:5" s="343" customFormat="1">
      <c r="A2028" s="507" t="s">
        <v>29008</v>
      </c>
      <c r="B2028" s="512" t="s">
        <v>29009</v>
      </c>
      <c r="C2028" s="512" t="s">
        <v>25281</v>
      </c>
      <c r="D2028" s="508">
        <v>22.67</v>
      </c>
      <c r="E2028" s="508">
        <v>22.67</v>
      </c>
    </row>
    <row r="2029" spans="1:5" s="343" customFormat="1">
      <c r="A2029" s="507" t="s">
        <v>29010</v>
      </c>
      <c r="B2029" s="512" t="s">
        <v>29011</v>
      </c>
      <c r="C2029" s="512" t="s">
        <v>25281</v>
      </c>
      <c r="D2029" s="508">
        <v>10.63</v>
      </c>
      <c r="E2029" s="508">
        <v>10.63</v>
      </c>
    </row>
    <row r="2030" spans="1:5" s="343" customFormat="1">
      <c r="A2030" s="507" t="s">
        <v>29012</v>
      </c>
      <c r="B2030" s="512" t="s">
        <v>29013</v>
      </c>
      <c r="C2030" s="512" t="s">
        <v>25281</v>
      </c>
      <c r="D2030" s="508">
        <v>27.42</v>
      </c>
      <c r="E2030" s="508">
        <v>27.42</v>
      </c>
    </row>
    <row r="2031" spans="1:5" s="343" customFormat="1">
      <c r="A2031" s="507" t="s">
        <v>29014</v>
      </c>
      <c r="B2031" s="512" t="s">
        <v>29015</v>
      </c>
      <c r="C2031" s="512" t="s">
        <v>25281</v>
      </c>
      <c r="D2031" s="508">
        <v>29.56</v>
      </c>
      <c r="E2031" s="508">
        <v>29.56</v>
      </c>
    </row>
    <row r="2032" spans="1:5" s="343" customFormat="1">
      <c r="A2032" s="507" t="s">
        <v>29016</v>
      </c>
      <c r="B2032" s="512" t="s">
        <v>29017</v>
      </c>
      <c r="C2032" s="512" t="s">
        <v>25281</v>
      </c>
      <c r="D2032" s="508">
        <v>30.1</v>
      </c>
      <c r="E2032" s="508">
        <v>30.1</v>
      </c>
    </row>
    <row r="2033" spans="1:5" s="343" customFormat="1">
      <c r="A2033" s="507" t="s">
        <v>29018</v>
      </c>
      <c r="B2033" s="512" t="s">
        <v>29019</v>
      </c>
      <c r="C2033" s="512" t="s">
        <v>25281</v>
      </c>
      <c r="D2033" s="508">
        <v>35.61</v>
      </c>
      <c r="E2033" s="508">
        <v>35.61</v>
      </c>
    </row>
    <row r="2034" spans="1:5" s="343" customFormat="1">
      <c r="A2034" s="507" t="s">
        <v>29020</v>
      </c>
      <c r="B2034" s="512" t="s">
        <v>29021</v>
      </c>
      <c r="C2034" s="512" t="s">
        <v>25281</v>
      </c>
      <c r="D2034" s="508">
        <v>42.99</v>
      </c>
      <c r="E2034" s="508">
        <v>42.99</v>
      </c>
    </row>
    <row r="2035" spans="1:5" s="343" customFormat="1" ht="111">
      <c r="A2035" s="514" t="s">
        <v>31753</v>
      </c>
      <c r="B2035" s="514"/>
      <c r="C2035" s="514"/>
      <c r="D2035" s="514"/>
      <c r="E2035" s="514"/>
    </row>
    <row r="2036" spans="1:5" s="343" customFormat="1" ht="22.5">
      <c r="A2036" s="511" t="s">
        <v>25362</v>
      </c>
      <c r="B2036" s="511"/>
      <c r="C2036" s="511"/>
      <c r="D2036" s="511"/>
      <c r="E2036" s="511"/>
    </row>
    <row r="2037" spans="1:5" s="343" customFormat="1">
      <c r="A2037" s="507" t="s">
        <v>29022</v>
      </c>
      <c r="B2037" s="512" t="s">
        <v>29023</v>
      </c>
      <c r="C2037" s="512" t="s">
        <v>25281</v>
      </c>
      <c r="D2037" s="508">
        <v>43.12</v>
      </c>
      <c r="E2037" s="508">
        <v>43.12</v>
      </c>
    </row>
    <row r="2038" spans="1:5" s="343" customFormat="1">
      <c r="A2038" s="507" t="s">
        <v>29024</v>
      </c>
      <c r="B2038" s="512" t="s">
        <v>29025</v>
      </c>
      <c r="C2038" s="512" t="s">
        <v>25281</v>
      </c>
      <c r="D2038" s="508">
        <v>51.53</v>
      </c>
      <c r="E2038" s="508">
        <v>51.53</v>
      </c>
    </row>
    <row r="2039" spans="1:5" s="343" customFormat="1">
      <c r="A2039" s="507" t="s">
        <v>29026</v>
      </c>
      <c r="B2039" s="512" t="s">
        <v>29027</v>
      </c>
      <c r="C2039" s="512" t="s">
        <v>25281</v>
      </c>
      <c r="D2039" s="508">
        <v>69.400000000000006</v>
      </c>
      <c r="E2039" s="508">
        <v>69.400000000000006</v>
      </c>
    </row>
    <row r="2040" spans="1:5" s="343" customFormat="1">
      <c r="A2040" s="507" t="s">
        <v>29028</v>
      </c>
      <c r="B2040" s="512" t="s">
        <v>29029</v>
      </c>
      <c r="C2040" s="512" t="s">
        <v>25281</v>
      </c>
      <c r="D2040" s="508">
        <v>70.83</v>
      </c>
      <c r="E2040" s="508">
        <v>70.83</v>
      </c>
    </row>
    <row r="2041" spans="1:5" s="343" customFormat="1">
      <c r="A2041" s="507" t="s">
        <v>29030</v>
      </c>
      <c r="B2041" s="512" t="s">
        <v>29031</v>
      </c>
      <c r="C2041" s="512" t="s">
        <v>25281</v>
      </c>
      <c r="D2041" s="508">
        <v>82.06</v>
      </c>
      <c r="E2041" s="508">
        <v>82.06</v>
      </c>
    </row>
    <row r="2042" spans="1:5" s="343" customFormat="1">
      <c r="A2042" s="507" t="s">
        <v>29032</v>
      </c>
      <c r="B2042" s="512" t="s">
        <v>29033</v>
      </c>
      <c r="C2042" s="512" t="s">
        <v>25281</v>
      </c>
      <c r="D2042" s="508">
        <v>87.79</v>
      </c>
      <c r="E2042" s="508">
        <v>87.79</v>
      </c>
    </row>
    <row r="2043" spans="1:5" s="343" customFormat="1">
      <c r="A2043" s="507" t="s">
        <v>29034</v>
      </c>
      <c r="B2043" s="512" t="s">
        <v>29035</v>
      </c>
      <c r="C2043" s="512" t="s">
        <v>25278</v>
      </c>
      <c r="D2043" s="508">
        <v>364.78</v>
      </c>
      <c r="E2043" s="508">
        <v>364.78</v>
      </c>
    </row>
    <row r="2044" spans="1:5" s="343" customFormat="1">
      <c r="A2044" s="507" t="s">
        <v>29036</v>
      </c>
      <c r="B2044" s="512" t="s">
        <v>29037</v>
      </c>
      <c r="C2044" s="512" t="s">
        <v>25281</v>
      </c>
      <c r="D2044" s="508">
        <v>89.12</v>
      </c>
      <c r="E2044" s="508">
        <v>89.12</v>
      </c>
    </row>
    <row r="2045" spans="1:5" s="343" customFormat="1">
      <c r="A2045" s="507" t="s">
        <v>29038</v>
      </c>
      <c r="B2045" s="512" t="s">
        <v>29039</v>
      </c>
      <c r="C2045" s="512" t="s">
        <v>25281</v>
      </c>
      <c r="D2045" s="508">
        <v>406.02</v>
      </c>
      <c r="E2045" s="508">
        <v>406.02</v>
      </c>
    </row>
    <row r="2046" spans="1:5" s="343" customFormat="1">
      <c r="A2046" s="507" t="s">
        <v>29040</v>
      </c>
      <c r="B2046" s="512" t="s">
        <v>29041</v>
      </c>
      <c r="C2046" s="512" t="s">
        <v>25281</v>
      </c>
      <c r="D2046" s="508">
        <v>616.29</v>
      </c>
      <c r="E2046" s="508">
        <v>616.29</v>
      </c>
    </row>
    <row r="2047" spans="1:5" s="343" customFormat="1">
      <c r="A2047" s="507" t="s">
        <v>29042</v>
      </c>
      <c r="B2047" s="512" t="s">
        <v>29043</v>
      </c>
      <c r="C2047" s="512" t="s">
        <v>25281</v>
      </c>
      <c r="D2047" s="508">
        <v>1455.41</v>
      </c>
      <c r="E2047" s="508">
        <v>1455.41</v>
      </c>
    </row>
    <row r="2048" spans="1:5" s="343" customFormat="1">
      <c r="A2048" s="507" t="s">
        <v>29044</v>
      </c>
      <c r="B2048" s="512" t="s">
        <v>29045</v>
      </c>
      <c r="C2048" s="512" t="s">
        <v>25281</v>
      </c>
      <c r="D2048" s="508">
        <v>2661.4</v>
      </c>
      <c r="E2048" s="508">
        <v>2661.4</v>
      </c>
    </row>
    <row r="2049" spans="1:5" s="343" customFormat="1">
      <c r="A2049" s="507" t="s">
        <v>29046</v>
      </c>
      <c r="B2049" s="512" t="s">
        <v>29047</v>
      </c>
      <c r="C2049" s="512" t="s">
        <v>25361</v>
      </c>
      <c r="D2049" s="508">
        <v>60.89</v>
      </c>
      <c r="E2049" s="508">
        <v>60.89</v>
      </c>
    </row>
    <row r="2050" spans="1:5" s="343" customFormat="1">
      <c r="A2050" s="507" t="s">
        <v>29048</v>
      </c>
      <c r="B2050" s="512" t="s">
        <v>29049</v>
      </c>
      <c r="C2050" s="512" t="s">
        <v>25314</v>
      </c>
      <c r="D2050" s="508">
        <v>683.74</v>
      </c>
      <c r="E2050" s="508">
        <v>683.74</v>
      </c>
    </row>
    <row r="2051" spans="1:5" s="343" customFormat="1">
      <c r="A2051" s="507" t="s">
        <v>29050</v>
      </c>
      <c r="B2051" s="512" t="s">
        <v>29051</v>
      </c>
      <c r="C2051" s="512" t="s">
        <v>25281</v>
      </c>
      <c r="D2051" s="508">
        <v>532.35</v>
      </c>
      <c r="E2051" s="508">
        <v>532.35</v>
      </c>
    </row>
    <row r="2052" spans="1:5" s="343" customFormat="1">
      <c r="A2052" s="507" t="s">
        <v>29052</v>
      </c>
      <c r="B2052" s="512" t="s">
        <v>29053</v>
      </c>
      <c r="C2052" s="512" t="s">
        <v>25281</v>
      </c>
      <c r="D2052" s="508">
        <v>2244.98</v>
      </c>
      <c r="E2052" s="508">
        <v>2244.98</v>
      </c>
    </row>
    <row r="2053" spans="1:5" s="343" customFormat="1">
      <c r="A2053" s="507" t="s">
        <v>29054</v>
      </c>
      <c r="B2053" s="512" t="s">
        <v>29055</v>
      </c>
      <c r="C2053" s="512" t="s">
        <v>25281</v>
      </c>
      <c r="D2053" s="508">
        <v>2218.77</v>
      </c>
      <c r="E2053" s="508">
        <v>2218.77</v>
      </c>
    </row>
    <row r="2054" spans="1:5" s="343" customFormat="1">
      <c r="A2054" s="507" t="s">
        <v>29056</v>
      </c>
      <c r="B2054" s="512" t="s">
        <v>29057</v>
      </c>
      <c r="C2054" s="512" t="s">
        <v>25281</v>
      </c>
      <c r="D2054" s="508">
        <v>91.4</v>
      </c>
      <c r="E2054" s="508">
        <v>91.4</v>
      </c>
    </row>
    <row r="2055" spans="1:5" s="343" customFormat="1">
      <c r="A2055" s="507" t="s">
        <v>29058</v>
      </c>
      <c r="B2055" s="512" t="s">
        <v>29059</v>
      </c>
      <c r="C2055" s="512" t="s">
        <v>25281</v>
      </c>
      <c r="D2055" s="508">
        <v>320.05</v>
      </c>
      <c r="E2055" s="508">
        <v>320.05</v>
      </c>
    </row>
    <row r="2056" spans="1:5" s="343" customFormat="1">
      <c r="A2056" s="507" t="s">
        <v>29060</v>
      </c>
      <c r="B2056" s="512" t="s">
        <v>29061</v>
      </c>
      <c r="C2056" s="512" t="s">
        <v>25281</v>
      </c>
      <c r="D2056" s="508">
        <v>55.79</v>
      </c>
      <c r="E2056" s="508">
        <v>55.79</v>
      </c>
    </row>
    <row r="2057" spans="1:5" s="343" customFormat="1">
      <c r="A2057" s="507" t="s">
        <v>29062</v>
      </c>
      <c r="B2057" s="512" t="s">
        <v>29063</v>
      </c>
      <c r="C2057" s="512" t="s">
        <v>25281</v>
      </c>
      <c r="D2057" s="508">
        <v>22.94</v>
      </c>
      <c r="E2057" s="508">
        <v>22.94</v>
      </c>
    </row>
    <row r="2058" spans="1:5" s="343" customFormat="1">
      <c r="A2058" s="507" t="s">
        <v>29064</v>
      </c>
      <c r="B2058" s="512" t="s">
        <v>29065</v>
      </c>
      <c r="C2058" s="512" t="s">
        <v>25281</v>
      </c>
      <c r="D2058" s="508">
        <v>31.14</v>
      </c>
      <c r="E2058" s="508">
        <v>31.14</v>
      </c>
    </row>
    <row r="2059" spans="1:5" s="343" customFormat="1">
      <c r="A2059" s="507" t="s">
        <v>29066</v>
      </c>
      <c r="B2059" s="512" t="s">
        <v>29067</v>
      </c>
      <c r="C2059" s="512" t="s">
        <v>25281</v>
      </c>
      <c r="D2059" s="508">
        <v>51.23</v>
      </c>
      <c r="E2059" s="508">
        <v>51.23</v>
      </c>
    </row>
    <row r="2060" spans="1:5" s="343" customFormat="1">
      <c r="A2060" s="507" t="s">
        <v>29068</v>
      </c>
      <c r="B2060" s="512" t="s">
        <v>29069</v>
      </c>
      <c r="C2060" s="512" t="s">
        <v>25281</v>
      </c>
      <c r="D2060" s="508">
        <v>130.51</v>
      </c>
      <c r="E2060" s="508">
        <v>130.51</v>
      </c>
    </row>
    <row r="2061" spans="1:5" s="343" customFormat="1">
      <c r="A2061" s="507" t="s">
        <v>29070</v>
      </c>
      <c r="B2061" s="512" t="s">
        <v>29071</v>
      </c>
      <c r="C2061" s="512" t="s">
        <v>25281</v>
      </c>
      <c r="D2061" s="508">
        <v>150.16</v>
      </c>
      <c r="E2061" s="508">
        <v>150.16</v>
      </c>
    </row>
    <row r="2062" spans="1:5" s="343" customFormat="1">
      <c r="A2062" s="507" t="s">
        <v>29072</v>
      </c>
      <c r="B2062" s="512" t="s">
        <v>29073</v>
      </c>
      <c r="C2062" s="512" t="s">
        <v>25281</v>
      </c>
      <c r="D2062" s="508">
        <v>670.23</v>
      </c>
      <c r="E2062" s="508">
        <v>670.23</v>
      </c>
    </row>
    <row r="2063" spans="1:5" s="343" customFormat="1">
      <c r="A2063" s="507" t="s">
        <v>29074</v>
      </c>
      <c r="B2063" s="512" t="s">
        <v>29075</v>
      </c>
      <c r="C2063" s="512" t="s">
        <v>25281</v>
      </c>
      <c r="D2063" s="508">
        <v>130.07</v>
      </c>
      <c r="E2063" s="508">
        <v>130.07</v>
      </c>
    </row>
    <row r="2064" spans="1:5" s="343" customFormat="1">
      <c r="A2064" s="507" t="s">
        <v>29076</v>
      </c>
      <c r="B2064" s="512" t="s">
        <v>29077</v>
      </c>
      <c r="C2064" s="512" t="s">
        <v>25281</v>
      </c>
      <c r="D2064" s="508">
        <v>165.83</v>
      </c>
      <c r="E2064" s="508">
        <v>165.83</v>
      </c>
    </row>
    <row r="2065" spans="1:5" s="343" customFormat="1">
      <c r="A2065" s="507" t="s">
        <v>29078</v>
      </c>
      <c r="B2065" s="512" t="s">
        <v>27911</v>
      </c>
      <c r="C2065" s="512" t="s">
        <v>25281</v>
      </c>
      <c r="D2065" s="508">
        <v>1778.34</v>
      </c>
      <c r="E2065" s="508">
        <v>1778.34</v>
      </c>
    </row>
    <row r="2066" spans="1:5" s="343" customFormat="1">
      <c r="A2066" s="507" t="s">
        <v>29079</v>
      </c>
      <c r="B2066" s="512" t="s">
        <v>29080</v>
      </c>
      <c r="C2066" s="512" t="s">
        <v>25281</v>
      </c>
      <c r="D2066" s="508">
        <v>2437.61</v>
      </c>
      <c r="E2066" s="508">
        <v>2437.61</v>
      </c>
    </row>
    <row r="2067" spans="1:5" s="343" customFormat="1" ht="22.5">
      <c r="A2067" s="507" t="s">
        <v>29081</v>
      </c>
      <c r="B2067" s="512" t="s">
        <v>29082</v>
      </c>
      <c r="C2067" s="512" t="s">
        <v>25281</v>
      </c>
      <c r="D2067" s="508">
        <v>356.71</v>
      </c>
      <c r="E2067" s="508">
        <v>356.71</v>
      </c>
    </row>
    <row r="2068" spans="1:5" s="343" customFormat="1" ht="22.5">
      <c r="A2068" s="507" t="s">
        <v>29083</v>
      </c>
      <c r="B2068" s="512" t="s">
        <v>29084</v>
      </c>
      <c r="C2068" s="512" t="s">
        <v>25281</v>
      </c>
      <c r="D2068" s="508">
        <v>361.58</v>
      </c>
      <c r="E2068" s="508">
        <v>361.58</v>
      </c>
    </row>
    <row r="2069" spans="1:5" s="343" customFormat="1" ht="22.5">
      <c r="A2069" s="507" t="s">
        <v>29085</v>
      </c>
      <c r="B2069" s="512" t="s">
        <v>29086</v>
      </c>
      <c r="C2069" s="512" t="s">
        <v>25281</v>
      </c>
      <c r="D2069" s="508">
        <v>391.26</v>
      </c>
      <c r="E2069" s="508">
        <v>391.26</v>
      </c>
    </row>
    <row r="2070" spans="1:5" s="343" customFormat="1" ht="22.5">
      <c r="A2070" s="507" t="s">
        <v>29087</v>
      </c>
      <c r="B2070" s="512" t="s">
        <v>29088</v>
      </c>
      <c r="C2070" s="512" t="s">
        <v>25281</v>
      </c>
      <c r="D2070" s="508">
        <v>460.84</v>
      </c>
      <c r="E2070" s="508">
        <v>460.84</v>
      </c>
    </row>
    <row r="2071" spans="1:5" s="343" customFormat="1">
      <c r="A2071" s="507" t="s">
        <v>29089</v>
      </c>
      <c r="B2071" s="512" t="s">
        <v>29090</v>
      </c>
      <c r="C2071" s="512" t="s">
        <v>25281</v>
      </c>
      <c r="D2071" s="508">
        <v>396.26</v>
      </c>
      <c r="E2071" s="508">
        <v>396.26</v>
      </c>
    </row>
    <row r="2072" spans="1:5" s="343" customFormat="1">
      <c r="A2072" s="507" t="s">
        <v>29091</v>
      </c>
      <c r="B2072" s="512" t="s">
        <v>29092</v>
      </c>
      <c r="C2072" s="512" t="s">
        <v>25281</v>
      </c>
      <c r="D2072" s="508">
        <v>456.77</v>
      </c>
      <c r="E2072" s="508">
        <v>456.77</v>
      </c>
    </row>
    <row r="2073" spans="1:5" s="343" customFormat="1">
      <c r="A2073" s="507" t="s">
        <v>29093</v>
      </c>
      <c r="B2073" s="512" t="s">
        <v>29094</v>
      </c>
      <c r="C2073" s="512" t="s">
        <v>25281</v>
      </c>
      <c r="D2073" s="508">
        <v>479.23</v>
      </c>
      <c r="E2073" s="508">
        <v>479.23</v>
      </c>
    </row>
    <row r="2074" spans="1:5" s="343" customFormat="1">
      <c r="A2074" s="507" t="s">
        <v>29095</v>
      </c>
      <c r="B2074" s="512" t="s">
        <v>29096</v>
      </c>
      <c r="C2074" s="512" t="s">
        <v>25281</v>
      </c>
      <c r="D2074" s="508">
        <v>544.16999999999996</v>
      </c>
      <c r="E2074" s="508">
        <v>544.16999999999996</v>
      </c>
    </row>
    <row r="2075" spans="1:5" s="343" customFormat="1">
      <c r="A2075" s="507" t="s">
        <v>29097</v>
      </c>
      <c r="B2075" s="512" t="s">
        <v>29049</v>
      </c>
      <c r="C2075" s="512" t="s">
        <v>25314</v>
      </c>
      <c r="D2075" s="508">
        <v>683.74</v>
      </c>
      <c r="E2075" s="508">
        <v>683.74</v>
      </c>
    </row>
    <row r="2076" spans="1:5" s="343" customFormat="1">
      <c r="A2076" s="507" t="s">
        <v>29098</v>
      </c>
      <c r="B2076" s="512" t="s">
        <v>29099</v>
      </c>
      <c r="C2076" s="512" t="s">
        <v>25281</v>
      </c>
      <c r="D2076" s="508">
        <v>21.3</v>
      </c>
      <c r="E2076" s="508">
        <v>21.3</v>
      </c>
    </row>
    <row r="2077" spans="1:5" s="343" customFormat="1">
      <c r="A2077" s="507" t="s">
        <v>29100</v>
      </c>
      <c r="B2077" s="512" t="s">
        <v>29101</v>
      </c>
      <c r="C2077" s="512" t="s">
        <v>25281</v>
      </c>
      <c r="D2077" s="508">
        <v>49.49</v>
      </c>
      <c r="E2077" s="508">
        <v>49.49</v>
      </c>
    </row>
    <row r="2078" spans="1:5" s="343" customFormat="1">
      <c r="A2078" s="507" t="s">
        <v>29102</v>
      </c>
      <c r="B2078" s="512" t="s">
        <v>29103</v>
      </c>
      <c r="C2078" s="512" t="s">
        <v>25281</v>
      </c>
      <c r="D2078" s="508">
        <v>48.76</v>
      </c>
      <c r="E2078" s="508">
        <v>48.76</v>
      </c>
    </row>
    <row r="2079" spans="1:5" s="343" customFormat="1">
      <c r="A2079" s="507" t="s">
        <v>29104</v>
      </c>
      <c r="B2079" s="512" t="s">
        <v>29105</v>
      </c>
      <c r="C2079" s="512" t="s">
        <v>25281</v>
      </c>
      <c r="D2079" s="508">
        <v>23.54</v>
      </c>
      <c r="E2079" s="508">
        <v>23.54</v>
      </c>
    </row>
    <row r="2080" spans="1:5" s="343" customFormat="1">
      <c r="A2080" s="507" t="s">
        <v>29106</v>
      </c>
      <c r="B2080" s="512" t="s">
        <v>29107</v>
      </c>
      <c r="C2080" s="512" t="s">
        <v>25281</v>
      </c>
      <c r="D2080" s="508">
        <v>25.09</v>
      </c>
      <c r="E2080" s="508">
        <v>25.09</v>
      </c>
    </row>
    <row r="2081" spans="1:5" s="343" customFormat="1">
      <c r="A2081" s="507" t="s">
        <v>29108</v>
      </c>
      <c r="B2081" s="512" t="s">
        <v>29109</v>
      </c>
      <c r="C2081" s="512" t="s">
        <v>25281</v>
      </c>
      <c r="D2081" s="508">
        <v>30.66</v>
      </c>
      <c r="E2081" s="508">
        <v>30.66</v>
      </c>
    </row>
    <row r="2082" spans="1:5" s="343" customFormat="1">
      <c r="A2082" s="507" t="s">
        <v>29110</v>
      </c>
      <c r="B2082" s="512" t="s">
        <v>29111</v>
      </c>
      <c r="C2082" s="512" t="s">
        <v>25281</v>
      </c>
      <c r="D2082" s="508">
        <v>22.09</v>
      </c>
      <c r="E2082" s="508">
        <v>22.09</v>
      </c>
    </row>
    <row r="2083" spans="1:5" s="343" customFormat="1" ht="111">
      <c r="A2083" s="514" t="s">
        <v>31753</v>
      </c>
      <c r="B2083" s="514"/>
      <c r="C2083" s="514"/>
      <c r="D2083" s="514"/>
      <c r="E2083" s="514"/>
    </row>
    <row r="2084" spans="1:5" s="343" customFormat="1" ht="22.5">
      <c r="A2084" s="511" t="s">
        <v>25362</v>
      </c>
      <c r="B2084" s="511"/>
      <c r="C2084" s="511"/>
      <c r="D2084" s="511"/>
      <c r="E2084" s="511"/>
    </row>
    <row r="2085" spans="1:5" s="343" customFormat="1">
      <c r="A2085" s="507" t="s">
        <v>29112</v>
      </c>
      <c r="B2085" s="512" t="s">
        <v>29113</v>
      </c>
      <c r="C2085" s="512" t="s">
        <v>25281</v>
      </c>
      <c r="D2085" s="508">
        <v>8.5399999999999991</v>
      </c>
      <c r="E2085" s="508">
        <v>8.5399999999999991</v>
      </c>
    </row>
    <row r="2086" spans="1:5" s="343" customFormat="1">
      <c r="A2086" s="507" t="s">
        <v>29114</v>
      </c>
      <c r="B2086" s="512" t="s">
        <v>29115</v>
      </c>
      <c r="C2086" s="512" t="s">
        <v>25281</v>
      </c>
      <c r="D2086" s="508">
        <v>15.2</v>
      </c>
      <c r="E2086" s="508">
        <v>15.2</v>
      </c>
    </row>
    <row r="2087" spans="1:5" s="343" customFormat="1">
      <c r="A2087" s="507" t="s">
        <v>29116</v>
      </c>
      <c r="B2087" s="512" t="s">
        <v>29117</v>
      </c>
      <c r="C2087" s="512" t="s">
        <v>25281</v>
      </c>
      <c r="D2087" s="508">
        <v>286.23</v>
      </c>
      <c r="E2087" s="508">
        <v>286.23</v>
      </c>
    </row>
    <row r="2088" spans="1:5" s="343" customFormat="1" ht="22.5">
      <c r="A2088" s="507" t="s">
        <v>29118</v>
      </c>
      <c r="B2088" s="512" t="s">
        <v>29119</v>
      </c>
      <c r="C2088" s="512" t="s">
        <v>25281</v>
      </c>
      <c r="D2088" s="508">
        <v>239.63</v>
      </c>
      <c r="E2088" s="508">
        <v>239.63</v>
      </c>
    </row>
    <row r="2089" spans="1:5" s="343" customFormat="1" ht="22.5">
      <c r="A2089" s="507" t="s">
        <v>29120</v>
      </c>
      <c r="B2089" s="512" t="s">
        <v>29121</v>
      </c>
      <c r="C2089" s="512" t="s">
        <v>25281</v>
      </c>
      <c r="D2089" s="508">
        <v>270.32</v>
      </c>
      <c r="E2089" s="508">
        <v>270.32</v>
      </c>
    </row>
    <row r="2090" spans="1:5" s="343" customFormat="1" ht="22.5">
      <c r="A2090" s="507" t="s">
        <v>29122</v>
      </c>
      <c r="B2090" s="512" t="s">
        <v>29123</v>
      </c>
      <c r="C2090" s="512" t="s">
        <v>25281</v>
      </c>
      <c r="D2090" s="508">
        <v>174.94</v>
      </c>
      <c r="E2090" s="508">
        <v>174.94</v>
      </c>
    </row>
    <row r="2091" spans="1:5" s="343" customFormat="1">
      <c r="A2091" s="507" t="s">
        <v>29124</v>
      </c>
      <c r="B2091" s="512" t="s">
        <v>29125</v>
      </c>
      <c r="C2091" s="512" t="s">
        <v>25281</v>
      </c>
      <c r="D2091" s="508">
        <v>27.99</v>
      </c>
      <c r="E2091" s="508">
        <v>27.99</v>
      </c>
    </row>
    <row r="2092" spans="1:5" s="343" customFormat="1" ht="22.5">
      <c r="A2092" s="507" t="s">
        <v>29126</v>
      </c>
      <c r="B2092" s="512" t="s">
        <v>29127</v>
      </c>
      <c r="C2092" s="512" t="s">
        <v>25281</v>
      </c>
      <c r="D2092" s="508">
        <v>196.17</v>
      </c>
      <c r="E2092" s="508">
        <v>196.17</v>
      </c>
    </row>
    <row r="2093" spans="1:5" s="343" customFormat="1">
      <c r="A2093" s="507" t="s">
        <v>29128</v>
      </c>
      <c r="B2093" s="512" t="s">
        <v>29129</v>
      </c>
      <c r="C2093" s="512" t="s">
        <v>25281</v>
      </c>
      <c r="D2093" s="508">
        <v>166.81</v>
      </c>
      <c r="E2093" s="508">
        <v>166.81</v>
      </c>
    </row>
    <row r="2094" spans="1:5" s="343" customFormat="1">
      <c r="A2094" s="507" t="s">
        <v>29130</v>
      </c>
      <c r="B2094" s="512" t="s">
        <v>29131</v>
      </c>
      <c r="C2094" s="512" t="s">
        <v>25281</v>
      </c>
      <c r="D2094" s="508">
        <v>177.28</v>
      </c>
      <c r="E2094" s="508">
        <v>177.28</v>
      </c>
    </row>
    <row r="2095" spans="1:5" s="343" customFormat="1" ht="22.5">
      <c r="A2095" s="507" t="s">
        <v>29132</v>
      </c>
      <c r="B2095" s="512" t="s">
        <v>29133</v>
      </c>
      <c r="C2095" s="512" t="s">
        <v>25281</v>
      </c>
      <c r="D2095" s="508">
        <v>248.72</v>
      </c>
      <c r="E2095" s="508">
        <v>248.72</v>
      </c>
    </row>
    <row r="2096" spans="1:5" s="343" customFormat="1" ht="22.5">
      <c r="A2096" s="507" t="s">
        <v>29134</v>
      </c>
      <c r="B2096" s="512" t="s">
        <v>29135</v>
      </c>
      <c r="C2096" s="512" t="s">
        <v>25281</v>
      </c>
      <c r="D2096" s="508">
        <v>438.84</v>
      </c>
      <c r="E2096" s="508">
        <v>438.84</v>
      </c>
    </row>
    <row r="2097" spans="1:5" s="343" customFormat="1" ht="22.5">
      <c r="A2097" s="507" t="s">
        <v>29136</v>
      </c>
      <c r="B2097" s="512" t="s">
        <v>29137</v>
      </c>
      <c r="C2097" s="512" t="s">
        <v>25281</v>
      </c>
      <c r="D2097" s="508">
        <v>53.77</v>
      </c>
      <c r="E2097" s="508">
        <v>53.77</v>
      </c>
    </row>
    <row r="2098" spans="1:5" s="343" customFormat="1">
      <c r="A2098" s="507" t="s">
        <v>29138</v>
      </c>
      <c r="B2098" s="512" t="s">
        <v>29139</v>
      </c>
      <c r="C2098" s="512" t="s">
        <v>25281</v>
      </c>
      <c r="D2098" s="508">
        <v>62.11</v>
      </c>
      <c r="E2098" s="508">
        <v>62.11</v>
      </c>
    </row>
    <row r="2099" spans="1:5" s="343" customFormat="1">
      <c r="A2099" s="507" t="s">
        <v>29140</v>
      </c>
      <c r="B2099" s="512" t="s">
        <v>29141</v>
      </c>
      <c r="C2099" s="512" t="s">
        <v>25281</v>
      </c>
      <c r="D2099" s="508">
        <v>98.65</v>
      </c>
      <c r="E2099" s="508">
        <v>98.65</v>
      </c>
    </row>
    <row r="2100" spans="1:5" s="343" customFormat="1" ht="22.5">
      <c r="A2100" s="507" t="s">
        <v>29142</v>
      </c>
      <c r="B2100" s="512" t="s">
        <v>29143</v>
      </c>
      <c r="C2100" s="512" t="s">
        <v>25281</v>
      </c>
      <c r="D2100" s="508">
        <v>93.17</v>
      </c>
      <c r="E2100" s="508">
        <v>93.17</v>
      </c>
    </row>
    <row r="2101" spans="1:5" s="343" customFormat="1">
      <c r="A2101" s="507" t="s">
        <v>29144</v>
      </c>
      <c r="B2101" s="512" t="s">
        <v>29145</v>
      </c>
      <c r="C2101" s="512" t="s">
        <v>25281</v>
      </c>
      <c r="D2101" s="508">
        <v>25.96</v>
      </c>
      <c r="E2101" s="508">
        <v>25.96</v>
      </c>
    </row>
    <row r="2102" spans="1:5" s="343" customFormat="1">
      <c r="A2102" s="507" t="s">
        <v>29146</v>
      </c>
      <c r="B2102" s="512" t="s">
        <v>29147</v>
      </c>
      <c r="C2102" s="512" t="s">
        <v>25281</v>
      </c>
      <c r="D2102" s="508">
        <v>75.7</v>
      </c>
      <c r="E2102" s="508">
        <v>75.7</v>
      </c>
    </row>
    <row r="2103" spans="1:5" s="343" customFormat="1">
      <c r="A2103" s="507" t="s">
        <v>29148</v>
      </c>
      <c r="B2103" s="512" t="s">
        <v>29149</v>
      </c>
      <c r="C2103" s="512" t="s">
        <v>25281</v>
      </c>
      <c r="D2103" s="508">
        <v>8.52</v>
      </c>
      <c r="E2103" s="508">
        <v>8.52</v>
      </c>
    </row>
    <row r="2104" spans="1:5" s="343" customFormat="1">
      <c r="A2104" s="507" t="s">
        <v>29150</v>
      </c>
      <c r="B2104" s="512" t="s">
        <v>29151</v>
      </c>
      <c r="C2104" s="512" t="s">
        <v>25281</v>
      </c>
      <c r="D2104" s="508">
        <v>40.909999999999997</v>
      </c>
      <c r="E2104" s="508">
        <v>40.909999999999997</v>
      </c>
    </row>
    <row r="2105" spans="1:5" s="343" customFormat="1" ht="22.5">
      <c r="A2105" s="507" t="s">
        <v>29152</v>
      </c>
      <c r="B2105" s="512" t="s">
        <v>29153</v>
      </c>
      <c r="C2105" s="512" t="s">
        <v>25281</v>
      </c>
      <c r="D2105" s="508">
        <v>212.63</v>
      </c>
      <c r="E2105" s="508">
        <v>212.63</v>
      </c>
    </row>
    <row r="2106" spans="1:5" s="343" customFormat="1" ht="22.5">
      <c r="A2106" s="507" t="s">
        <v>29154</v>
      </c>
      <c r="B2106" s="512" t="s">
        <v>29155</v>
      </c>
      <c r="C2106" s="512" t="s">
        <v>25281</v>
      </c>
      <c r="D2106" s="508">
        <v>206.23</v>
      </c>
      <c r="E2106" s="508">
        <v>206.23</v>
      </c>
    </row>
    <row r="2107" spans="1:5" s="343" customFormat="1" ht="22.5">
      <c r="A2107" s="507" t="s">
        <v>29156</v>
      </c>
      <c r="B2107" s="512" t="s">
        <v>29157</v>
      </c>
      <c r="C2107" s="512" t="s">
        <v>25281</v>
      </c>
      <c r="D2107" s="508">
        <v>264.73</v>
      </c>
      <c r="E2107" s="508">
        <v>264.73</v>
      </c>
    </row>
    <row r="2108" spans="1:5" s="343" customFormat="1">
      <c r="A2108" s="507" t="s">
        <v>29158</v>
      </c>
      <c r="B2108" s="512" t="s">
        <v>29159</v>
      </c>
      <c r="C2108" s="512" t="s">
        <v>25361</v>
      </c>
      <c r="D2108" s="508">
        <v>30.94</v>
      </c>
      <c r="E2108" s="508">
        <v>30.94</v>
      </c>
    </row>
    <row r="2109" spans="1:5" s="343" customFormat="1" ht="22.5">
      <c r="A2109" s="507" t="s">
        <v>29160</v>
      </c>
      <c r="B2109" s="513" t="s">
        <v>31794</v>
      </c>
      <c r="C2109" s="512" t="s">
        <v>25281</v>
      </c>
      <c r="D2109" s="508">
        <v>41.38</v>
      </c>
      <c r="E2109" s="508">
        <v>41.38</v>
      </c>
    </row>
    <row r="2110" spans="1:5" s="343" customFormat="1" ht="22.5">
      <c r="A2110" s="507" t="s">
        <v>29161</v>
      </c>
      <c r="B2110" s="512" t="s">
        <v>29162</v>
      </c>
      <c r="C2110" s="512" t="s">
        <v>25281</v>
      </c>
      <c r="D2110" s="508">
        <v>68.400000000000006</v>
      </c>
      <c r="E2110" s="508">
        <v>68.400000000000006</v>
      </c>
    </row>
    <row r="2111" spans="1:5" s="343" customFormat="1" ht="22.5">
      <c r="A2111" s="507" t="s">
        <v>29163</v>
      </c>
      <c r="B2111" s="513" t="s">
        <v>31795</v>
      </c>
      <c r="C2111" s="512" t="s">
        <v>25281</v>
      </c>
      <c r="D2111" s="508">
        <v>249.58</v>
      </c>
      <c r="E2111" s="508">
        <v>249.58</v>
      </c>
    </row>
    <row r="2112" spans="1:5" s="343" customFormat="1">
      <c r="A2112" s="507" t="s">
        <v>29164</v>
      </c>
      <c r="B2112" s="512" t="s">
        <v>29165</v>
      </c>
      <c r="C2112" s="512" t="s">
        <v>25281</v>
      </c>
      <c r="D2112" s="508">
        <v>130.63</v>
      </c>
      <c r="E2112" s="508">
        <v>130.63</v>
      </c>
    </row>
    <row r="2113" spans="1:5" s="343" customFormat="1">
      <c r="A2113" s="507" t="s">
        <v>29166</v>
      </c>
      <c r="B2113" s="512" t="s">
        <v>29167</v>
      </c>
      <c r="C2113" s="512" t="s">
        <v>25281</v>
      </c>
      <c r="D2113" s="508">
        <v>179.72</v>
      </c>
      <c r="E2113" s="508">
        <v>179.72</v>
      </c>
    </row>
    <row r="2114" spans="1:5" s="343" customFormat="1">
      <c r="A2114" s="507" t="s">
        <v>29168</v>
      </c>
      <c r="B2114" s="512" t="s">
        <v>29169</v>
      </c>
      <c r="C2114" s="512" t="s">
        <v>25281</v>
      </c>
      <c r="D2114" s="508">
        <v>201.54</v>
      </c>
      <c r="E2114" s="508">
        <v>201.54</v>
      </c>
    </row>
    <row r="2115" spans="1:5" s="343" customFormat="1">
      <c r="A2115" s="507" t="s">
        <v>29170</v>
      </c>
      <c r="B2115" s="512" t="s">
        <v>29171</v>
      </c>
      <c r="C2115" s="512" t="s">
        <v>25281</v>
      </c>
      <c r="D2115" s="508">
        <v>145.54</v>
      </c>
      <c r="E2115" s="508">
        <v>145.54</v>
      </c>
    </row>
    <row r="2116" spans="1:5" s="343" customFormat="1">
      <c r="A2116" s="507" t="s">
        <v>29172</v>
      </c>
      <c r="B2116" s="512" t="s">
        <v>29173</v>
      </c>
      <c r="C2116" s="512" t="s">
        <v>25281</v>
      </c>
      <c r="D2116" s="508">
        <v>157.9</v>
      </c>
      <c r="E2116" s="508">
        <v>157.9</v>
      </c>
    </row>
    <row r="2117" spans="1:5" s="343" customFormat="1">
      <c r="A2117" s="507" t="s">
        <v>29174</v>
      </c>
      <c r="B2117" s="512" t="s">
        <v>29175</v>
      </c>
      <c r="C2117" s="512" t="s">
        <v>25281</v>
      </c>
      <c r="D2117" s="508">
        <v>234.52</v>
      </c>
      <c r="E2117" s="508">
        <v>234.52</v>
      </c>
    </row>
    <row r="2118" spans="1:5" s="343" customFormat="1">
      <c r="A2118" s="507" t="s">
        <v>29176</v>
      </c>
      <c r="B2118" s="512" t="s">
        <v>29177</v>
      </c>
      <c r="C2118" s="512" t="s">
        <v>25281</v>
      </c>
      <c r="D2118" s="508">
        <v>91.18</v>
      </c>
      <c r="E2118" s="508">
        <v>91.18</v>
      </c>
    </row>
    <row r="2119" spans="1:5" s="343" customFormat="1">
      <c r="A2119" s="507" t="s">
        <v>29178</v>
      </c>
      <c r="B2119" s="512" t="s">
        <v>29179</v>
      </c>
      <c r="C2119" s="512" t="s">
        <v>25281</v>
      </c>
      <c r="D2119" s="508">
        <v>139.87</v>
      </c>
      <c r="E2119" s="508">
        <v>139.87</v>
      </c>
    </row>
    <row r="2120" spans="1:5" s="343" customFormat="1">
      <c r="A2120" s="507" t="s">
        <v>29180</v>
      </c>
      <c r="B2120" s="512" t="s">
        <v>29181</v>
      </c>
      <c r="C2120" s="512" t="s">
        <v>25314</v>
      </c>
      <c r="D2120" s="508">
        <v>683.74</v>
      </c>
      <c r="E2120" s="508">
        <v>683.74</v>
      </c>
    </row>
    <row r="2121" spans="1:5" s="343" customFormat="1" ht="111">
      <c r="A2121" s="514" t="s">
        <v>31753</v>
      </c>
      <c r="B2121" s="514"/>
      <c r="C2121" s="514"/>
      <c r="D2121" s="514"/>
      <c r="E2121" s="514"/>
    </row>
    <row r="2122" spans="1:5" s="343" customFormat="1" ht="22.5">
      <c r="A2122" s="511" t="s">
        <v>25362</v>
      </c>
      <c r="B2122" s="511"/>
      <c r="C2122" s="511"/>
      <c r="D2122" s="511"/>
      <c r="E2122" s="511"/>
    </row>
    <row r="2123" spans="1:5" s="343" customFormat="1" ht="22.5">
      <c r="A2123" s="507" t="s">
        <v>29182</v>
      </c>
      <c r="B2123" s="512" t="s">
        <v>29183</v>
      </c>
      <c r="C2123" s="512" t="s">
        <v>25281</v>
      </c>
      <c r="D2123" s="508">
        <v>147.59</v>
      </c>
      <c r="E2123" s="508">
        <v>147.59</v>
      </c>
    </row>
    <row r="2124" spans="1:5" s="343" customFormat="1" ht="22.5">
      <c r="A2124" s="507" t="s">
        <v>29184</v>
      </c>
      <c r="B2124" s="512" t="s">
        <v>29185</v>
      </c>
      <c r="C2124" s="512" t="s">
        <v>25281</v>
      </c>
      <c r="D2124" s="508">
        <v>168.53</v>
      </c>
      <c r="E2124" s="508">
        <v>168.53</v>
      </c>
    </row>
    <row r="2125" spans="1:5" s="343" customFormat="1" ht="22.5">
      <c r="A2125" s="507" t="s">
        <v>29186</v>
      </c>
      <c r="B2125" s="512" t="s">
        <v>29187</v>
      </c>
      <c r="C2125" s="512" t="s">
        <v>25281</v>
      </c>
      <c r="D2125" s="508">
        <v>321.47000000000003</v>
      </c>
      <c r="E2125" s="508">
        <v>321.47000000000003</v>
      </c>
    </row>
    <row r="2126" spans="1:5" s="343" customFormat="1" ht="22.5">
      <c r="A2126" s="507" t="s">
        <v>29188</v>
      </c>
      <c r="B2126" s="512" t="s">
        <v>29189</v>
      </c>
      <c r="C2126" s="512" t="s">
        <v>25281</v>
      </c>
      <c r="D2126" s="508">
        <v>245.79</v>
      </c>
      <c r="E2126" s="508">
        <v>245.79</v>
      </c>
    </row>
    <row r="2127" spans="1:5" s="343" customFormat="1" ht="22.5">
      <c r="A2127" s="507" t="s">
        <v>29190</v>
      </c>
      <c r="B2127" s="512" t="s">
        <v>29191</v>
      </c>
      <c r="C2127" s="512" t="s">
        <v>25281</v>
      </c>
      <c r="D2127" s="508">
        <v>312.43</v>
      </c>
      <c r="E2127" s="508">
        <v>312.43</v>
      </c>
    </row>
    <row r="2128" spans="1:5" s="343" customFormat="1" ht="22.5">
      <c r="A2128" s="507" t="s">
        <v>29192</v>
      </c>
      <c r="B2128" s="512" t="s">
        <v>29193</v>
      </c>
      <c r="C2128" s="512" t="s">
        <v>25281</v>
      </c>
      <c r="D2128" s="508">
        <v>215.59</v>
      </c>
      <c r="E2128" s="508">
        <v>215.59</v>
      </c>
    </row>
    <row r="2129" spans="1:5" s="343" customFormat="1" ht="22.5">
      <c r="A2129" s="507" t="s">
        <v>29194</v>
      </c>
      <c r="B2129" s="512" t="s">
        <v>29195</v>
      </c>
      <c r="C2129" s="512" t="s">
        <v>25281</v>
      </c>
      <c r="D2129" s="508">
        <v>237.56</v>
      </c>
      <c r="E2129" s="508">
        <v>237.56</v>
      </c>
    </row>
    <row r="2130" spans="1:5" s="343" customFormat="1" ht="22.5">
      <c r="A2130" s="507" t="s">
        <v>29196</v>
      </c>
      <c r="B2130" s="512" t="s">
        <v>29197</v>
      </c>
      <c r="C2130" s="512" t="s">
        <v>25281</v>
      </c>
      <c r="D2130" s="508">
        <v>90.94</v>
      </c>
      <c r="E2130" s="508">
        <v>90.94</v>
      </c>
    </row>
    <row r="2131" spans="1:5" s="343" customFormat="1" ht="22.5">
      <c r="A2131" s="507" t="s">
        <v>29198</v>
      </c>
      <c r="B2131" s="512" t="s">
        <v>29199</v>
      </c>
      <c r="C2131" s="512" t="s">
        <v>25281</v>
      </c>
      <c r="D2131" s="508">
        <v>52.14</v>
      </c>
      <c r="E2131" s="508">
        <v>52.14</v>
      </c>
    </row>
    <row r="2132" spans="1:5" s="343" customFormat="1" ht="22.5">
      <c r="A2132" s="507" t="s">
        <v>29200</v>
      </c>
      <c r="B2132" s="512" t="s">
        <v>29201</v>
      </c>
      <c r="C2132" s="512" t="s">
        <v>25281</v>
      </c>
      <c r="D2132" s="508">
        <v>181.86</v>
      </c>
      <c r="E2132" s="508">
        <v>181.86</v>
      </c>
    </row>
    <row r="2133" spans="1:5" s="343" customFormat="1" ht="22.5">
      <c r="A2133" s="507" t="s">
        <v>29202</v>
      </c>
      <c r="B2133" s="512" t="s">
        <v>29203</v>
      </c>
      <c r="C2133" s="512" t="s">
        <v>25281</v>
      </c>
      <c r="D2133" s="508">
        <v>97.6</v>
      </c>
      <c r="E2133" s="508">
        <v>97.6</v>
      </c>
    </row>
    <row r="2134" spans="1:5" s="343" customFormat="1">
      <c r="A2134" s="507" t="s">
        <v>29204</v>
      </c>
      <c r="B2134" s="512" t="s">
        <v>29205</v>
      </c>
      <c r="C2134" s="512" t="s">
        <v>25281</v>
      </c>
      <c r="D2134" s="508">
        <v>38.07</v>
      </c>
      <c r="E2134" s="508">
        <v>38.07</v>
      </c>
    </row>
    <row r="2135" spans="1:5" s="343" customFormat="1">
      <c r="A2135" s="507" t="s">
        <v>29206</v>
      </c>
      <c r="B2135" s="512" t="s">
        <v>29207</v>
      </c>
      <c r="C2135" s="512" t="s">
        <v>25281</v>
      </c>
      <c r="D2135" s="508">
        <v>31.32</v>
      </c>
      <c r="E2135" s="508">
        <v>31.32</v>
      </c>
    </row>
    <row r="2136" spans="1:5" s="343" customFormat="1">
      <c r="A2136" s="507" t="s">
        <v>29208</v>
      </c>
      <c r="B2136" s="512" t="s">
        <v>29209</v>
      </c>
      <c r="C2136" s="512" t="s">
        <v>25281</v>
      </c>
      <c r="D2136" s="508">
        <v>76.67</v>
      </c>
      <c r="E2136" s="508">
        <v>76.67</v>
      </c>
    </row>
    <row r="2137" spans="1:5" s="343" customFormat="1">
      <c r="A2137" s="507" t="s">
        <v>29210</v>
      </c>
      <c r="B2137" s="512" t="s">
        <v>29211</v>
      </c>
      <c r="C2137" s="512" t="s">
        <v>25281</v>
      </c>
      <c r="D2137" s="508">
        <v>76.400000000000006</v>
      </c>
      <c r="E2137" s="508">
        <v>76.400000000000006</v>
      </c>
    </row>
    <row r="2138" spans="1:5" s="343" customFormat="1">
      <c r="A2138" s="507" t="s">
        <v>29212</v>
      </c>
      <c r="B2138" s="512" t="s">
        <v>29213</v>
      </c>
      <c r="C2138" s="512" t="s">
        <v>25281</v>
      </c>
      <c r="D2138" s="508">
        <v>128.44999999999999</v>
      </c>
      <c r="E2138" s="508">
        <v>128.44999999999999</v>
      </c>
    </row>
    <row r="2139" spans="1:5" s="343" customFormat="1">
      <c r="A2139" s="507" t="s">
        <v>29214</v>
      </c>
      <c r="B2139" s="512" t="s">
        <v>29215</v>
      </c>
      <c r="C2139" s="512" t="s">
        <v>25281</v>
      </c>
      <c r="D2139" s="508">
        <v>15.97</v>
      </c>
      <c r="E2139" s="508">
        <v>15.97</v>
      </c>
    </row>
    <row r="2140" spans="1:5" s="343" customFormat="1">
      <c r="A2140" s="507" t="s">
        <v>29216</v>
      </c>
      <c r="B2140" s="512" t="s">
        <v>29217</v>
      </c>
      <c r="C2140" s="512" t="s">
        <v>25281</v>
      </c>
      <c r="D2140" s="508">
        <v>440.83</v>
      </c>
      <c r="E2140" s="508">
        <v>440.83</v>
      </c>
    </row>
    <row r="2141" spans="1:5" s="343" customFormat="1">
      <c r="A2141" s="507" t="s">
        <v>29218</v>
      </c>
      <c r="B2141" s="512" t="s">
        <v>29219</v>
      </c>
      <c r="C2141" s="512" t="s">
        <v>25281</v>
      </c>
      <c r="D2141" s="508">
        <v>558.77</v>
      </c>
      <c r="E2141" s="508">
        <v>558.77</v>
      </c>
    </row>
    <row r="2142" spans="1:5" s="343" customFormat="1">
      <c r="A2142" s="507" t="s">
        <v>29220</v>
      </c>
      <c r="B2142" s="512" t="s">
        <v>29221</v>
      </c>
      <c r="C2142" s="512" t="s">
        <v>25281</v>
      </c>
      <c r="D2142" s="508">
        <v>136.61000000000001</v>
      </c>
      <c r="E2142" s="508">
        <v>136.61000000000001</v>
      </c>
    </row>
    <row r="2143" spans="1:5" s="343" customFormat="1">
      <c r="A2143" s="507" t="s">
        <v>29222</v>
      </c>
      <c r="B2143" s="512" t="s">
        <v>29223</v>
      </c>
      <c r="C2143" s="512" t="s">
        <v>25281</v>
      </c>
      <c r="D2143" s="508">
        <v>430.58</v>
      </c>
      <c r="E2143" s="508">
        <v>430.58</v>
      </c>
    </row>
    <row r="2144" spans="1:5" s="343" customFormat="1">
      <c r="A2144" s="507" t="s">
        <v>29224</v>
      </c>
      <c r="B2144" s="512" t="s">
        <v>29225</v>
      </c>
      <c r="C2144" s="512" t="s">
        <v>25281</v>
      </c>
      <c r="D2144" s="508">
        <v>342.56</v>
      </c>
      <c r="E2144" s="508">
        <v>342.56</v>
      </c>
    </row>
    <row r="2145" spans="1:5" s="343" customFormat="1">
      <c r="A2145" s="507" t="s">
        <v>29226</v>
      </c>
      <c r="B2145" s="512" t="s">
        <v>29227</v>
      </c>
      <c r="C2145" s="512" t="s">
        <v>25281</v>
      </c>
      <c r="D2145" s="508">
        <v>397.83</v>
      </c>
      <c r="E2145" s="508">
        <v>397.83</v>
      </c>
    </row>
    <row r="2146" spans="1:5" s="343" customFormat="1">
      <c r="A2146" s="507" t="s">
        <v>29228</v>
      </c>
      <c r="B2146" s="512" t="s">
        <v>29229</v>
      </c>
      <c r="C2146" s="512" t="s">
        <v>25281</v>
      </c>
      <c r="D2146" s="508">
        <v>408.96</v>
      </c>
      <c r="E2146" s="508">
        <v>408.96</v>
      </c>
    </row>
    <row r="2147" spans="1:5" s="343" customFormat="1">
      <c r="A2147" s="507" t="s">
        <v>29230</v>
      </c>
      <c r="B2147" s="512" t="s">
        <v>29231</v>
      </c>
      <c r="C2147" s="512" t="s">
        <v>25281</v>
      </c>
      <c r="D2147" s="508">
        <v>274.77999999999997</v>
      </c>
      <c r="E2147" s="508">
        <v>274.77999999999997</v>
      </c>
    </row>
    <row r="2148" spans="1:5" s="343" customFormat="1">
      <c r="A2148" s="507" t="s">
        <v>29232</v>
      </c>
      <c r="B2148" s="512" t="s">
        <v>29233</v>
      </c>
      <c r="C2148" s="512" t="s">
        <v>25281</v>
      </c>
      <c r="D2148" s="508">
        <v>249.43</v>
      </c>
      <c r="E2148" s="508">
        <v>249.43</v>
      </c>
    </row>
    <row r="2149" spans="1:5" s="343" customFormat="1">
      <c r="A2149" s="507" t="s">
        <v>29234</v>
      </c>
      <c r="B2149" s="512" t="s">
        <v>29235</v>
      </c>
      <c r="C2149" s="512" t="s">
        <v>25281</v>
      </c>
      <c r="D2149" s="508">
        <v>535.04999999999995</v>
      </c>
      <c r="E2149" s="508">
        <v>535.04999999999995</v>
      </c>
    </row>
    <row r="2150" spans="1:5" s="343" customFormat="1">
      <c r="A2150" s="507" t="s">
        <v>29236</v>
      </c>
      <c r="B2150" s="512" t="s">
        <v>29237</v>
      </c>
      <c r="C2150" s="512" t="s">
        <v>25281</v>
      </c>
      <c r="D2150" s="508">
        <v>1939.37</v>
      </c>
      <c r="E2150" s="508">
        <v>1939.37</v>
      </c>
    </row>
    <row r="2151" spans="1:5" s="343" customFormat="1">
      <c r="A2151" s="507" t="s">
        <v>29238</v>
      </c>
      <c r="B2151" s="512" t="s">
        <v>29239</v>
      </c>
      <c r="C2151" s="512" t="s">
        <v>25281</v>
      </c>
      <c r="D2151" s="508">
        <v>2519.8200000000002</v>
      </c>
      <c r="E2151" s="508">
        <v>2519.8200000000002</v>
      </c>
    </row>
    <row r="2152" spans="1:5" s="343" customFormat="1">
      <c r="A2152" s="507" t="s">
        <v>29240</v>
      </c>
      <c r="B2152" s="512" t="s">
        <v>29241</v>
      </c>
      <c r="C2152" s="512" t="s">
        <v>25281</v>
      </c>
      <c r="D2152" s="508">
        <v>5489.35</v>
      </c>
      <c r="E2152" s="508">
        <v>5489.35</v>
      </c>
    </row>
    <row r="2153" spans="1:5" s="343" customFormat="1">
      <c r="A2153" s="507" t="s">
        <v>29242</v>
      </c>
      <c r="B2153" s="512" t="s">
        <v>29243</v>
      </c>
      <c r="C2153" s="512" t="s">
        <v>25281</v>
      </c>
      <c r="D2153" s="508">
        <v>2210.1</v>
      </c>
      <c r="E2153" s="508">
        <v>2210.1</v>
      </c>
    </row>
    <row r="2154" spans="1:5" s="343" customFormat="1">
      <c r="A2154" s="507" t="s">
        <v>29244</v>
      </c>
      <c r="B2154" s="512" t="s">
        <v>29245</v>
      </c>
      <c r="C2154" s="512" t="s">
        <v>25281</v>
      </c>
      <c r="D2154" s="508">
        <v>53.23</v>
      </c>
      <c r="E2154" s="508">
        <v>53.23</v>
      </c>
    </row>
    <row r="2155" spans="1:5" s="343" customFormat="1">
      <c r="A2155" s="507" t="s">
        <v>29246</v>
      </c>
      <c r="B2155" s="512" t="s">
        <v>29247</v>
      </c>
      <c r="C2155" s="512" t="s">
        <v>25281</v>
      </c>
      <c r="D2155" s="508">
        <v>80.94</v>
      </c>
      <c r="E2155" s="508">
        <v>80.94</v>
      </c>
    </row>
    <row r="2156" spans="1:5" s="343" customFormat="1">
      <c r="A2156" s="507" t="s">
        <v>29248</v>
      </c>
      <c r="B2156" s="512" t="s">
        <v>29249</v>
      </c>
      <c r="C2156" s="512" t="s">
        <v>25281</v>
      </c>
      <c r="D2156" s="508">
        <v>90.45</v>
      </c>
      <c r="E2156" s="508">
        <v>90.45</v>
      </c>
    </row>
    <row r="2157" spans="1:5" s="343" customFormat="1">
      <c r="A2157" s="507" t="s">
        <v>29250</v>
      </c>
      <c r="B2157" s="512" t="s">
        <v>29251</v>
      </c>
      <c r="C2157" s="512" t="s">
        <v>25281</v>
      </c>
      <c r="D2157" s="508">
        <v>122.07</v>
      </c>
      <c r="E2157" s="508">
        <v>122.07</v>
      </c>
    </row>
    <row r="2158" spans="1:5" s="343" customFormat="1">
      <c r="A2158" s="507" t="s">
        <v>29252</v>
      </c>
      <c r="B2158" s="512" t="s">
        <v>29253</v>
      </c>
      <c r="C2158" s="512" t="s">
        <v>25281</v>
      </c>
      <c r="D2158" s="508">
        <v>45.41</v>
      </c>
      <c r="E2158" s="508">
        <v>45.41</v>
      </c>
    </row>
    <row r="2159" spans="1:5" s="343" customFormat="1">
      <c r="A2159" s="507" t="s">
        <v>29254</v>
      </c>
      <c r="B2159" s="512" t="s">
        <v>29255</v>
      </c>
      <c r="C2159" s="512" t="s">
        <v>25281</v>
      </c>
      <c r="D2159" s="508">
        <v>51.94</v>
      </c>
      <c r="E2159" s="508">
        <v>51.94</v>
      </c>
    </row>
    <row r="2160" spans="1:5" s="343" customFormat="1">
      <c r="A2160" s="507" t="s">
        <v>29256</v>
      </c>
      <c r="B2160" s="512" t="s">
        <v>29257</v>
      </c>
      <c r="C2160" s="512" t="s">
        <v>25281</v>
      </c>
      <c r="D2160" s="508">
        <v>22.28</v>
      </c>
      <c r="E2160" s="508">
        <v>22.28</v>
      </c>
    </row>
    <row r="2161" spans="1:5" s="343" customFormat="1">
      <c r="A2161" s="507" t="s">
        <v>29258</v>
      </c>
      <c r="B2161" s="512" t="s">
        <v>29259</v>
      </c>
      <c r="C2161" s="512" t="s">
        <v>25281</v>
      </c>
      <c r="D2161" s="508">
        <v>1290.1099999999999</v>
      </c>
      <c r="E2161" s="508">
        <v>1290.1099999999999</v>
      </c>
    </row>
    <row r="2162" spans="1:5" s="343" customFormat="1">
      <c r="A2162" s="507" t="s">
        <v>29260</v>
      </c>
      <c r="B2162" s="512" t="s">
        <v>29261</v>
      </c>
      <c r="C2162" s="512" t="s">
        <v>25281</v>
      </c>
      <c r="D2162" s="508">
        <v>1599.61</v>
      </c>
      <c r="E2162" s="508">
        <v>1599.61</v>
      </c>
    </row>
    <row r="2163" spans="1:5" s="343" customFormat="1">
      <c r="A2163" s="507" t="s">
        <v>29262</v>
      </c>
      <c r="B2163" s="512" t="s">
        <v>29263</v>
      </c>
      <c r="C2163" s="512" t="s">
        <v>25281</v>
      </c>
      <c r="D2163" s="508">
        <v>1597.67</v>
      </c>
      <c r="E2163" s="508">
        <v>1597.67</v>
      </c>
    </row>
    <row r="2164" spans="1:5" s="343" customFormat="1" ht="111">
      <c r="A2164" s="514" t="s">
        <v>31753</v>
      </c>
      <c r="B2164" s="514"/>
      <c r="C2164" s="514"/>
      <c r="D2164" s="514"/>
      <c r="E2164" s="514"/>
    </row>
    <row r="2165" spans="1:5" s="343" customFormat="1" ht="22.5">
      <c r="A2165" s="511" t="s">
        <v>25362</v>
      </c>
      <c r="B2165" s="511"/>
      <c r="C2165" s="511"/>
      <c r="D2165" s="511"/>
      <c r="E2165" s="511"/>
    </row>
    <row r="2166" spans="1:5" s="343" customFormat="1">
      <c r="A2166" s="507" t="s">
        <v>29264</v>
      </c>
      <c r="B2166" s="512" t="s">
        <v>29265</v>
      </c>
      <c r="C2166" s="512" t="s">
        <v>25281</v>
      </c>
      <c r="D2166" s="508">
        <v>1628.76</v>
      </c>
      <c r="E2166" s="508">
        <v>1628.76</v>
      </c>
    </row>
    <row r="2167" spans="1:5" s="343" customFormat="1">
      <c r="A2167" s="507" t="s">
        <v>29266</v>
      </c>
      <c r="B2167" s="512" t="s">
        <v>29267</v>
      </c>
      <c r="C2167" s="512" t="s">
        <v>25281</v>
      </c>
      <c r="D2167" s="508">
        <v>1911.16</v>
      </c>
      <c r="E2167" s="508">
        <v>1911.16</v>
      </c>
    </row>
    <row r="2168" spans="1:5" s="343" customFormat="1">
      <c r="A2168" s="507" t="s">
        <v>29268</v>
      </c>
      <c r="B2168" s="512" t="s">
        <v>29269</v>
      </c>
      <c r="C2168" s="512" t="s">
        <v>25281</v>
      </c>
      <c r="D2168" s="508">
        <v>4432.63</v>
      </c>
      <c r="E2168" s="508">
        <v>4432.63</v>
      </c>
    </row>
    <row r="2169" spans="1:5" s="343" customFormat="1">
      <c r="A2169" s="507" t="s">
        <v>29270</v>
      </c>
      <c r="B2169" s="512" t="s">
        <v>29271</v>
      </c>
      <c r="C2169" s="512" t="s">
        <v>25281</v>
      </c>
      <c r="D2169" s="508">
        <v>20.68</v>
      </c>
      <c r="E2169" s="508">
        <v>20.68</v>
      </c>
    </row>
    <row r="2170" spans="1:5" s="343" customFormat="1">
      <c r="A2170" s="507" t="s">
        <v>29272</v>
      </c>
      <c r="B2170" s="512" t="s">
        <v>29273</v>
      </c>
      <c r="C2170" s="512" t="s">
        <v>25281</v>
      </c>
      <c r="D2170" s="508">
        <v>43.41</v>
      </c>
      <c r="E2170" s="508">
        <v>43.41</v>
      </c>
    </row>
    <row r="2171" spans="1:5" s="343" customFormat="1">
      <c r="A2171" s="507" t="s">
        <v>29274</v>
      </c>
      <c r="B2171" s="512" t="s">
        <v>29275</v>
      </c>
      <c r="C2171" s="512" t="s">
        <v>25281</v>
      </c>
      <c r="D2171" s="508">
        <v>28.81</v>
      </c>
      <c r="E2171" s="508">
        <v>28.81</v>
      </c>
    </row>
    <row r="2172" spans="1:5" s="343" customFormat="1">
      <c r="A2172" s="507" t="s">
        <v>29276</v>
      </c>
      <c r="B2172" s="512" t="s">
        <v>29277</v>
      </c>
      <c r="C2172" s="512" t="s">
        <v>25281</v>
      </c>
      <c r="D2172" s="508">
        <v>41.19</v>
      </c>
      <c r="E2172" s="508">
        <v>41.19</v>
      </c>
    </row>
    <row r="2173" spans="1:5" s="343" customFormat="1">
      <c r="A2173" s="507" t="s">
        <v>29278</v>
      </c>
      <c r="B2173" s="512" t="s">
        <v>29181</v>
      </c>
      <c r="C2173" s="512" t="s">
        <v>25314</v>
      </c>
      <c r="D2173" s="508">
        <v>683.74</v>
      </c>
      <c r="E2173" s="508">
        <v>683.74</v>
      </c>
    </row>
    <row r="2174" spans="1:5" s="343" customFormat="1">
      <c r="A2174" s="507" t="s">
        <v>29279</v>
      </c>
      <c r="B2174" s="512" t="s">
        <v>29280</v>
      </c>
      <c r="C2174" s="512" t="s">
        <v>25281</v>
      </c>
      <c r="D2174" s="508">
        <v>373.03</v>
      </c>
      <c r="E2174" s="508">
        <v>373.03</v>
      </c>
    </row>
    <row r="2175" spans="1:5" s="343" customFormat="1">
      <c r="A2175" s="507" t="s">
        <v>29281</v>
      </c>
      <c r="B2175" s="512" t="s">
        <v>29282</v>
      </c>
      <c r="C2175" s="512" t="s">
        <v>25281</v>
      </c>
      <c r="D2175" s="508">
        <v>69.48</v>
      </c>
      <c r="E2175" s="508">
        <v>69.48</v>
      </c>
    </row>
    <row r="2176" spans="1:5" s="343" customFormat="1">
      <c r="A2176" s="507" t="s">
        <v>29283</v>
      </c>
      <c r="B2176" s="512" t="s">
        <v>29284</v>
      </c>
      <c r="C2176" s="512" t="s">
        <v>25281</v>
      </c>
      <c r="D2176" s="508">
        <v>69.48</v>
      </c>
      <c r="E2176" s="508">
        <v>69.48</v>
      </c>
    </row>
    <row r="2177" spans="1:5" s="343" customFormat="1">
      <c r="A2177" s="507" t="s">
        <v>29285</v>
      </c>
      <c r="B2177" s="512" t="s">
        <v>29286</v>
      </c>
      <c r="C2177" s="512" t="s">
        <v>25281</v>
      </c>
      <c r="D2177" s="508">
        <v>23.62</v>
      </c>
      <c r="E2177" s="508">
        <v>23.62</v>
      </c>
    </row>
    <row r="2178" spans="1:5" s="343" customFormat="1">
      <c r="A2178" s="507" t="s">
        <v>29287</v>
      </c>
      <c r="B2178" s="512" t="s">
        <v>29288</v>
      </c>
      <c r="C2178" s="512" t="s">
        <v>25281</v>
      </c>
      <c r="D2178" s="508">
        <v>25.2</v>
      </c>
      <c r="E2178" s="508">
        <v>25.2</v>
      </c>
    </row>
    <row r="2179" spans="1:5" s="343" customFormat="1">
      <c r="A2179" s="507" t="s">
        <v>29289</v>
      </c>
      <c r="B2179" s="512" t="s">
        <v>29290</v>
      </c>
      <c r="C2179" s="512" t="s">
        <v>25281</v>
      </c>
      <c r="D2179" s="508">
        <v>54.78</v>
      </c>
      <c r="E2179" s="508">
        <v>54.78</v>
      </c>
    </row>
    <row r="2180" spans="1:5" s="343" customFormat="1">
      <c r="A2180" s="507" t="s">
        <v>29291</v>
      </c>
      <c r="B2180" s="512" t="s">
        <v>29292</v>
      </c>
      <c r="C2180" s="512" t="s">
        <v>25281</v>
      </c>
      <c r="D2180" s="508">
        <v>125</v>
      </c>
      <c r="E2180" s="508">
        <v>125</v>
      </c>
    </row>
    <row r="2181" spans="1:5" s="343" customFormat="1">
      <c r="A2181" s="507" t="s">
        <v>29293</v>
      </c>
      <c r="B2181" s="512" t="s">
        <v>29294</v>
      </c>
      <c r="C2181" s="512" t="s">
        <v>25314</v>
      </c>
      <c r="D2181" s="508">
        <v>683.74</v>
      </c>
      <c r="E2181" s="508">
        <v>683.74</v>
      </c>
    </row>
    <row r="2182" spans="1:5" s="343" customFormat="1">
      <c r="A2182" s="507" t="s">
        <v>29295</v>
      </c>
      <c r="B2182" s="512" t="s">
        <v>29296</v>
      </c>
      <c r="C2182" s="512" t="s">
        <v>25278</v>
      </c>
      <c r="D2182" s="508">
        <v>161.29</v>
      </c>
      <c r="E2182" s="508">
        <v>161.29</v>
      </c>
    </row>
    <row r="2183" spans="1:5" s="343" customFormat="1">
      <c r="A2183" s="507" t="s">
        <v>29297</v>
      </c>
      <c r="B2183" s="512" t="s">
        <v>29298</v>
      </c>
      <c r="C2183" s="512" t="s">
        <v>25278</v>
      </c>
      <c r="D2183" s="508">
        <v>206.18</v>
      </c>
      <c r="E2183" s="508">
        <v>206.18</v>
      </c>
    </row>
    <row r="2184" spans="1:5" s="343" customFormat="1" ht="22.5">
      <c r="A2184" s="507" t="s">
        <v>29299</v>
      </c>
      <c r="B2184" s="513" t="s">
        <v>31796</v>
      </c>
      <c r="C2184" s="512" t="s">
        <v>25278</v>
      </c>
      <c r="D2184" s="508">
        <v>1002.89</v>
      </c>
      <c r="E2184" s="508">
        <v>1002.89</v>
      </c>
    </row>
    <row r="2185" spans="1:5" s="343" customFormat="1" ht="22.5">
      <c r="A2185" s="507" t="s">
        <v>29300</v>
      </c>
      <c r="B2185" s="512" t="s">
        <v>29301</v>
      </c>
      <c r="C2185" s="512" t="s">
        <v>25278</v>
      </c>
      <c r="D2185" s="508">
        <v>808.36</v>
      </c>
      <c r="E2185" s="508">
        <v>808.36</v>
      </c>
    </row>
    <row r="2186" spans="1:5" s="343" customFormat="1">
      <c r="A2186" s="507" t="s">
        <v>29302</v>
      </c>
      <c r="B2186" s="512" t="s">
        <v>29303</v>
      </c>
      <c r="C2186" s="512" t="s">
        <v>25278</v>
      </c>
      <c r="D2186" s="508">
        <v>132.22999999999999</v>
      </c>
      <c r="E2186" s="508">
        <v>132.22999999999999</v>
      </c>
    </row>
    <row r="2187" spans="1:5" s="343" customFormat="1">
      <c r="A2187" s="507" t="s">
        <v>29304</v>
      </c>
      <c r="B2187" s="512" t="s">
        <v>29305</v>
      </c>
      <c r="C2187" s="512" t="s">
        <v>25278</v>
      </c>
      <c r="D2187" s="508">
        <v>32.32</v>
      </c>
      <c r="E2187" s="508">
        <v>32.32</v>
      </c>
    </row>
    <row r="2188" spans="1:5" s="343" customFormat="1">
      <c r="A2188" s="507" t="s">
        <v>29306</v>
      </c>
      <c r="B2188" s="512" t="s">
        <v>29307</v>
      </c>
      <c r="C2188" s="512" t="s">
        <v>25278</v>
      </c>
      <c r="D2188" s="508">
        <v>47.79</v>
      </c>
      <c r="E2188" s="508">
        <v>47.79</v>
      </c>
    </row>
    <row r="2189" spans="1:5" s="343" customFormat="1">
      <c r="A2189" s="507" t="s">
        <v>29308</v>
      </c>
      <c r="B2189" s="512" t="s">
        <v>29309</v>
      </c>
      <c r="C2189" s="512" t="s">
        <v>25278</v>
      </c>
      <c r="D2189" s="508">
        <v>17.68</v>
      </c>
      <c r="E2189" s="508">
        <v>17.68</v>
      </c>
    </row>
    <row r="2190" spans="1:5" s="343" customFormat="1">
      <c r="A2190" s="507" t="s">
        <v>29310</v>
      </c>
      <c r="B2190" s="512" t="s">
        <v>29311</v>
      </c>
      <c r="C2190" s="512" t="s">
        <v>25278</v>
      </c>
      <c r="D2190" s="508">
        <v>37.58</v>
      </c>
      <c r="E2190" s="508">
        <v>37.58</v>
      </c>
    </row>
    <row r="2191" spans="1:5" s="343" customFormat="1">
      <c r="A2191" s="507" t="s">
        <v>29312</v>
      </c>
      <c r="B2191" s="512" t="s">
        <v>29313</v>
      </c>
      <c r="C2191" s="512" t="s">
        <v>25278</v>
      </c>
      <c r="D2191" s="508">
        <v>196.52</v>
      </c>
      <c r="E2191" s="508">
        <v>196.52</v>
      </c>
    </row>
    <row r="2192" spans="1:5" s="343" customFormat="1">
      <c r="A2192" s="507" t="s">
        <v>29314</v>
      </c>
      <c r="B2192" s="512" t="s">
        <v>29315</v>
      </c>
      <c r="C2192" s="512" t="s">
        <v>25278</v>
      </c>
      <c r="D2192" s="508">
        <v>270.32</v>
      </c>
      <c r="E2192" s="508">
        <v>270.32</v>
      </c>
    </row>
    <row r="2193" spans="1:5" s="343" customFormat="1">
      <c r="A2193" s="507" t="s">
        <v>29316</v>
      </c>
      <c r="B2193" s="512" t="s">
        <v>29317</v>
      </c>
      <c r="C2193" s="512" t="s">
        <v>25278</v>
      </c>
      <c r="D2193" s="508">
        <v>154.47999999999999</v>
      </c>
      <c r="E2193" s="508">
        <v>154.47999999999999</v>
      </c>
    </row>
    <row r="2194" spans="1:5" s="343" customFormat="1">
      <c r="A2194" s="507" t="s">
        <v>29318</v>
      </c>
      <c r="B2194" s="512" t="s">
        <v>29319</v>
      </c>
      <c r="C2194" s="512" t="s">
        <v>25278</v>
      </c>
      <c r="D2194" s="508">
        <v>259.33</v>
      </c>
      <c r="E2194" s="508">
        <v>259.33</v>
      </c>
    </row>
    <row r="2195" spans="1:5" s="343" customFormat="1">
      <c r="A2195" s="507" t="s">
        <v>29320</v>
      </c>
      <c r="B2195" s="512" t="s">
        <v>29321</v>
      </c>
      <c r="C2195" s="512" t="s">
        <v>25278</v>
      </c>
      <c r="D2195" s="508">
        <v>281.85000000000002</v>
      </c>
      <c r="E2195" s="508">
        <v>281.85000000000002</v>
      </c>
    </row>
    <row r="2196" spans="1:5" s="343" customFormat="1">
      <c r="A2196" s="507" t="s">
        <v>29322</v>
      </c>
      <c r="B2196" s="512" t="s">
        <v>29323</v>
      </c>
      <c r="C2196" s="512" t="s">
        <v>25278</v>
      </c>
      <c r="D2196" s="508">
        <v>400.22</v>
      </c>
      <c r="E2196" s="508">
        <v>400.22</v>
      </c>
    </row>
    <row r="2197" spans="1:5" s="343" customFormat="1">
      <c r="A2197" s="507" t="s">
        <v>29324</v>
      </c>
      <c r="B2197" s="512" t="s">
        <v>29325</v>
      </c>
      <c r="C2197" s="512" t="s">
        <v>25278</v>
      </c>
      <c r="D2197" s="508">
        <v>46.6</v>
      </c>
      <c r="E2197" s="508">
        <v>46.6</v>
      </c>
    </row>
    <row r="2198" spans="1:5" s="343" customFormat="1" ht="22.5">
      <c r="A2198" s="507" t="s">
        <v>29326</v>
      </c>
      <c r="B2198" s="512" t="s">
        <v>29327</v>
      </c>
      <c r="C2198" s="512" t="s">
        <v>25278</v>
      </c>
      <c r="D2198" s="508">
        <v>59.55</v>
      </c>
      <c r="E2198" s="508">
        <v>59.55</v>
      </c>
    </row>
    <row r="2199" spans="1:5" s="343" customFormat="1">
      <c r="A2199" s="507" t="s">
        <v>29328</v>
      </c>
      <c r="B2199" s="512" t="s">
        <v>29329</v>
      </c>
      <c r="C2199" s="512" t="s">
        <v>25314</v>
      </c>
      <c r="D2199" s="508">
        <v>683.74</v>
      </c>
      <c r="E2199" s="508">
        <v>683.74</v>
      </c>
    </row>
    <row r="2200" spans="1:5" s="343" customFormat="1">
      <c r="A2200" s="507" t="s">
        <v>29330</v>
      </c>
      <c r="B2200" s="512" t="s">
        <v>29331</v>
      </c>
      <c r="C2200" s="512" t="s">
        <v>25278</v>
      </c>
      <c r="D2200" s="508">
        <v>4.0999999999999996</v>
      </c>
      <c r="E2200" s="508">
        <v>4.0999999999999996</v>
      </c>
    </row>
    <row r="2201" spans="1:5" s="343" customFormat="1">
      <c r="A2201" s="507" t="s">
        <v>29332</v>
      </c>
      <c r="B2201" s="512" t="s">
        <v>29333</v>
      </c>
      <c r="C2201" s="512" t="s">
        <v>25278</v>
      </c>
      <c r="D2201" s="508">
        <v>5.64</v>
      </c>
      <c r="E2201" s="508">
        <v>5.64</v>
      </c>
    </row>
    <row r="2202" spans="1:5" s="343" customFormat="1">
      <c r="A2202" s="507" t="s">
        <v>29334</v>
      </c>
      <c r="B2202" s="512" t="s">
        <v>29335</v>
      </c>
      <c r="C2202" s="512" t="s">
        <v>25278</v>
      </c>
      <c r="D2202" s="508">
        <v>2.0499999999999998</v>
      </c>
      <c r="E2202" s="508">
        <v>2.0499999999999998</v>
      </c>
    </row>
    <row r="2203" spans="1:5" s="343" customFormat="1">
      <c r="A2203" s="507" t="s">
        <v>29336</v>
      </c>
      <c r="B2203" s="512" t="s">
        <v>29337</v>
      </c>
      <c r="C2203" s="512" t="s">
        <v>25278</v>
      </c>
      <c r="D2203" s="508">
        <v>2.0499999999999998</v>
      </c>
      <c r="E2203" s="508">
        <v>2.0499999999999998</v>
      </c>
    </row>
    <row r="2204" spans="1:5" s="343" customFormat="1">
      <c r="A2204" s="507" t="s">
        <v>29338</v>
      </c>
      <c r="B2204" s="512" t="s">
        <v>25421</v>
      </c>
      <c r="C2204" s="512" t="s">
        <v>25314</v>
      </c>
      <c r="D2204" s="508">
        <v>683.74</v>
      </c>
      <c r="E2204" s="508">
        <v>683.74</v>
      </c>
    </row>
    <row r="2205" spans="1:5" s="343" customFormat="1">
      <c r="A2205" s="507" t="s">
        <v>29339</v>
      </c>
      <c r="B2205" s="512" t="s">
        <v>29340</v>
      </c>
      <c r="C2205" s="512" t="s">
        <v>25278</v>
      </c>
      <c r="D2205" s="508">
        <v>15.91</v>
      </c>
      <c r="E2205" s="508">
        <v>15.91</v>
      </c>
    </row>
    <row r="2206" spans="1:5" s="343" customFormat="1">
      <c r="A2206" s="507" t="s">
        <v>29341</v>
      </c>
      <c r="B2206" s="512" t="s">
        <v>29342</v>
      </c>
      <c r="C2206" s="512" t="s">
        <v>25278</v>
      </c>
      <c r="D2206" s="508">
        <v>8.52</v>
      </c>
      <c r="E2206" s="508">
        <v>8.52</v>
      </c>
    </row>
    <row r="2207" spans="1:5" s="343" customFormat="1">
      <c r="A2207" s="507" t="s">
        <v>29343</v>
      </c>
      <c r="B2207" s="512" t="s">
        <v>29344</v>
      </c>
      <c r="C2207" s="512" t="s">
        <v>25278</v>
      </c>
      <c r="D2207" s="508">
        <v>15.91</v>
      </c>
      <c r="E2207" s="508">
        <v>15.91</v>
      </c>
    </row>
    <row r="2208" spans="1:5" s="343" customFormat="1">
      <c r="A2208" s="507" t="s">
        <v>29345</v>
      </c>
      <c r="B2208" s="512" t="s">
        <v>25423</v>
      </c>
      <c r="C2208" s="512" t="s">
        <v>25314</v>
      </c>
      <c r="D2208" s="508">
        <v>683.74</v>
      </c>
      <c r="E2208" s="508">
        <v>683.74</v>
      </c>
    </row>
    <row r="2209" spans="1:5" s="343" customFormat="1">
      <c r="A2209" s="507" t="s">
        <v>29346</v>
      </c>
      <c r="B2209" s="512" t="s">
        <v>29347</v>
      </c>
      <c r="C2209" s="512" t="s">
        <v>25278</v>
      </c>
      <c r="D2209" s="508">
        <v>18.22</v>
      </c>
      <c r="E2209" s="508">
        <v>18.22</v>
      </c>
    </row>
    <row r="2210" spans="1:5" s="343" customFormat="1">
      <c r="A2210" s="507" t="s">
        <v>29348</v>
      </c>
      <c r="B2210" s="512" t="s">
        <v>29349</v>
      </c>
      <c r="C2210" s="512" t="s">
        <v>25278</v>
      </c>
      <c r="D2210" s="508">
        <v>8.52</v>
      </c>
      <c r="E2210" s="508">
        <v>8.52</v>
      </c>
    </row>
    <row r="2211" spans="1:5" s="343" customFormat="1">
      <c r="A2211" s="507" t="s">
        <v>29350</v>
      </c>
      <c r="B2211" s="512" t="s">
        <v>29351</v>
      </c>
      <c r="C2211" s="512" t="s">
        <v>25278</v>
      </c>
      <c r="D2211" s="508">
        <v>15.91</v>
      </c>
      <c r="E2211" s="508">
        <v>15.91</v>
      </c>
    </row>
    <row r="2212" spans="1:5" s="343" customFormat="1" ht="111">
      <c r="A2212" s="514" t="s">
        <v>31753</v>
      </c>
      <c r="B2212" s="514"/>
      <c r="C2212" s="514"/>
      <c r="D2212" s="514"/>
      <c r="E2212" s="514"/>
    </row>
    <row r="2213" spans="1:5" s="343" customFormat="1" ht="22.5">
      <c r="A2213" s="511" t="s">
        <v>25362</v>
      </c>
      <c r="B2213" s="511"/>
      <c r="C2213" s="511"/>
      <c r="D2213" s="511"/>
      <c r="E2213" s="511"/>
    </row>
    <row r="2214" spans="1:5" s="343" customFormat="1">
      <c r="A2214" s="507" t="s">
        <v>29352</v>
      </c>
      <c r="B2214" s="512" t="s">
        <v>29353</v>
      </c>
      <c r="C2214" s="512" t="s">
        <v>25314</v>
      </c>
      <c r="D2214" s="508">
        <v>683.74</v>
      </c>
      <c r="E2214" s="508">
        <v>683.74</v>
      </c>
    </row>
    <row r="2215" spans="1:5" s="343" customFormat="1">
      <c r="A2215" s="507" t="s">
        <v>29354</v>
      </c>
      <c r="B2215" s="512" t="s">
        <v>29355</v>
      </c>
      <c r="C2215" s="512" t="s">
        <v>25278</v>
      </c>
      <c r="D2215" s="508">
        <v>223.48</v>
      </c>
      <c r="E2215" s="508">
        <v>223.48</v>
      </c>
    </row>
    <row r="2216" spans="1:5" s="343" customFormat="1">
      <c r="A2216" s="507" t="s">
        <v>29356</v>
      </c>
      <c r="B2216" s="512" t="s">
        <v>29357</v>
      </c>
      <c r="C2216" s="512" t="s">
        <v>25361</v>
      </c>
      <c r="D2216" s="508">
        <v>39.729999999999997</v>
      </c>
      <c r="E2216" s="508">
        <v>39.729999999999997</v>
      </c>
    </row>
    <row r="2217" spans="1:5" s="343" customFormat="1">
      <c r="A2217" s="507" t="s">
        <v>29358</v>
      </c>
      <c r="B2217" s="512" t="s">
        <v>29359</v>
      </c>
      <c r="C2217" s="512" t="s">
        <v>25278</v>
      </c>
      <c r="D2217" s="508">
        <v>122.24</v>
      </c>
      <c r="E2217" s="508">
        <v>122.24</v>
      </c>
    </row>
    <row r="2218" spans="1:5" s="343" customFormat="1">
      <c r="A2218" s="507" t="s">
        <v>29360</v>
      </c>
      <c r="B2218" s="512" t="s">
        <v>29361</v>
      </c>
      <c r="C2218" s="512" t="s">
        <v>25278</v>
      </c>
      <c r="D2218" s="508">
        <v>6.82</v>
      </c>
      <c r="E2218" s="508">
        <v>6.82</v>
      </c>
    </row>
    <row r="2219" spans="1:5" s="343" customFormat="1">
      <c r="A2219" s="507" t="s">
        <v>29362</v>
      </c>
      <c r="B2219" s="512" t="s">
        <v>29363</v>
      </c>
      <c r="C2219" s="512" t="s">
        <v>25278</v>
      </c>
      <c r="D2219" s="508">
        <v>82.42</v>
      </c>
      <c r="E2219" s="508">
        <v>82.42</v>
      </c>
    </row>
    <row r="2220" spans="1:5" s="343" customFormat="1">
      <c r="A2220" s="507" t="s">
        <v>29364</v>
      </c>
      <c r="B2220" s="512" t="s">
        <v>29365</v>
      </c>
      <c r="C2220" s="512" t="s">
        <v>25314</v>
      </c>
      <c r="D2220" s="508">
        <v>683.74</v>
      </c>
      <c r="E2220" s="508">
        <v>683.74</v>
      </c>
    </row>
    <row r="2221" spans="1:5" s="343" customFormat="1">
      <c r="A2221" s="507" t="s">
        <v>29366</v>
      </c>
      <c r="B2221" s="512" t="s">
        <v>29367</v>
      </c>
      <c r="C2221" s="512" t="s">
        <v>25278</v>
      </c>
      <c r="D2221" s="508">
        <v>82.06</v>
      </c>
      <c r="E2221" s="508">
        <v>82.06</v>
      </c>
    </row>
    <row r="2222" spans="1:5" s="343" customFormat="1">
      <c r="A2222" s="507" t="s">
        <v>29368</v>
      </c>
      <c r="B2222" s="512" t="s">
        <v>29369</v>
      </c>
      <c r="C2222" s="512" t="s">
        <v>25278</v>
      </c>
      <c r="D2222" s="508">
        <v>115.55</v>
      </c>
      <c r="E2222" s="508">
        <v>115.55</v>
      </c>
    </row>
    <row r="2223" spans="1:5" s="343" customFormat="1">
      <c r="A2223" s="507" t="s">
        <v>29370</v>
      </c>
      <c r="B2223" s="512" t="s">
        <v>25593</v>
      </c>
      <c r="C2223" s="512" t="s">
        <v>25278</v>
      </c>
      <c r="D2223" s="508">
        <v>14.79</v>
      </c>
      <c r="E2223" s="508">
        <v>14.79</v>
      </c>
    </row>
    <row r="2224" spans="1:5" s="343" customFormat="1" ht="22.5">
      <c r="A2224" s="507" t="s">
        <v>29371</v>
      </c>
      <c r="B2224" s="512" t="s">
        <v>29372</v>
      </c>
      <c r="C2224" s="512" t="s">
        <v>25278</v>
      </c>
      <c r="D2224" s="508">
        <v>27.98</v>
      </c>
      <c r="E2224" s="508">
        <v>27.98</v>
      </c>
    </row>
    <row r="2225" spans="1:5" s="343" customFormat="1">
      <c r="A2225" s="507" t="s">
        <v>29373</v>
      </c>
      <c r="B2225" s="512" t="s">
        <v>25595</v>
      </c>
      <c r="C2225" s="512" t="s">
        <v>25314</v>
      </c>
      <c r="D2225" s="508">
        <v>683.74</v>
      </c>
      <c r="E2225" s="508">
        <v>683.74</v>
      </c>
    </row>
    <row r="2226" spans="1:5" s="343" customFormat="1">
      <c r="A2226" s="507" t="s">
        <v>29374</v>
      </c>
      <c r="B2226" s="512" t="s">
        <v>29375</v>
      </c>
      <c r="C2226" s="512" t="s">
        <v>25278</v>
      </c>
      <c r="D2226" s="508">
        <v>379.73</v>
      </c>
      <c r="E2226" s="508">
        <v>379.73</v>
      </c>
    </row>
    <row r="2227" spans="1:5" s="343" customFormat="1">
      <c r="A2227" s="507" t="s">
        <v>29376</v>
      </c>
      <c r="B2227" s="512" t="s">
        <v>29377</v>
      </c>
      <c r="C2227" s="512" t="s">
        <v>25278</v>
      </c>
      <c r="D2227" s="508">
        <v>562.79</v>
      </c>
      <c r="E2227" s="508">
        <v>562.79</v>
      </c>
    </row>
    <row r="2228" spans="1:5" s="343" customFormat="1">
      <c r="A2228" s="507" t="s">
        <v>29378</v>
      </c>
      <c r="B2228" s="512" t="s">
        <v>29379</v>
      </c>
      <c r="C2228" s="512" t="s">
        <v>25278</v>
      </c>
      <c r="D2228" s="508">
        <v>172.82</v>
      </c>
      <c r="E2228" s="508">
        <v>172.82</v>
      </c>
    </row>
    <row r="2229" spans="1:5" s="343" customFormat="1">
      <c r="A2229" s="507" t="s">
        <v>29380</v>
      </c>
      <c r="B2229" s="512" t="s">
        <v>29381</v>
      </c>
      <c r="C2229" s="512" t="s">
        <v>25278</v>
      </c>
      <c r="D2229" s="508">
        <v>197.68</v>
      </c>
      <c r="E2229" s="508">
        <v>197.68</v>
      </c>
    </row>
    <row r="2230" spans="1:5" s="343" customFormat="1">
      <c r="A2230" s="507" t="s">
        <v>29382</v>
      </c>
      <c r="B2230" s="512" t="s">
        <v>29383</v>
      </c>
      <c r="C2230" s="512" t="s">
        <v>25278</v>
      </c>
      <c r="D2230" s="508">
        <v>82.58</v>
      </c>
      <c r="E2230" s="508">
        <v>82.58</v>
      </c>
    </row>
    <row r="2231" spans="1:5" s="343" customFormat="1">
      <c r="A2231" s="507" t="s">
        <v>29384</v>
      </c>
      <c r="B2231" s="512" t="s">
        <v>29385</v>
      </c>
      <c r="C2231" s="512" t="s">
        <v>25278</v>
      </c>
      <c r="D2231" s="508">
        <v>67.52</v>
      </c>
      <c r="E2231" s="508">
        <v>67.52</v>
      </c>
    </row>
    <row r="2232" spans="1:5" s="343" customFormat="1">
      <c r="A2232" s="507" t="s">
        <v>29386</v>
      </c>
      <c r="B2232" s="512" t="s">
        <v>29387</v>
      </c>
      <c r="C2232" s="512" t="s">
        <v>25278</v>
      </c>
      <c r="D2232" s="508">
        <v>199.75</v>
      </c>
      <c r="E2232" s="508">
        <v>199.75</v>
      </c>
    </row>
    <row r="2233" spans="1:5" s="343" customFormat="1" ht="22.5">
      <c r="A2233" s="509" t="s">
        <v>29388</v>
      </c>
      <c r="B2233" s="512" t="s">
        <v>31797</v>
      </c>
      <c r="C2233" s="515" t="s">
        <v>25278</v>
      </c>
      <c r="D2233" s="510">
        <v>110.7</v>
      </c>
      <c r="E2233" s="510">
        <v>110.7</v>
      </c>
    </row>
    <row r="2234" spans="1:5" s="343" customFormat="1">
      <c r="A2234" s="507" t="s">
        <v>29389</v>
      </c>
      <c r="B2234" s="512" t="s">
        <v>29305</v>
      </c>
      <c r="C2234" s="512" t="s">
        <v>25278</v>
      </c>
      <c r="D2234" s="508">
        <v>32.32</v>
      </c>
      <c r="E2234" s="508">
        <v>32.32</v>
      </c>
    </row>
    <row r="2235" spans="1:5" s="343" customFormat="1">
      <c r="A2235" s="507" t="s">
        <v>29390</v>
      </c>
      <c r="B2235" s="512" t="s">
        <v>29391</v>
      </c>
      <c r="C2235" s="512" t="s">
        <v>25317</v>
      </c>
      <c r="D2235" s="508">
        <v>772.88</v>
      </c>
      <c r="E2235" s="508">
        <v>772.88</v>
      </c>
    </row>
    <row r="2236" spans="1:5" s="343" customFormat="1">
      <c r="A2236" s="507" t="s">
        <v>29392</v>
      </c>
      <c r="B2236" s="512" t="s">
        <v>29393</v>
      </c>
      <c r="C2236" s="512" t="s">
        <v>25317</v>
      </c>
      <c r="D2236" s="508">
        <v>525.66999999999996</v>
      </c>
      <c r="E2236" s="508">
        <v>525.66999999999996</v>
      </c>
    </row>
    <row r="2237" spans="1:5" s="343" customFormat="1">
      <c r="A2237" s="507" t="s">
        <v>29394</v>
      </c>
      <c r="B2237" s="512" t="s">
        <v>29395</v>
      </c>
      <c r="C2237" s="512" t="s">
        <v>25278</v>
      </c>
      <c r="D2237" s="508">
        <v>193.1</v>
      </c>
      <c r="E2237" s="508">
        <v>193.1</v>
      </c>
    </row>
    <row r="2238" spans="1:5" s="343" customFormat="1">
      <c r="A2238" s="507" t="s">
        <v>29396</v>
      </c>
      <c r="B2238" s="512" t="s">
        <v>29397</v>
      </c>
      <c r="C2238" s="512" t="s">
        <v>25278</v>
      </c>
      <c r="D2238" s="508">
        <v>40.36</v>
      </c>
      <c r="E2238" s="508">
        <v>40.36</v>
      </c>
    </row>
    <row r="2239" spans="1:5" s="343" customFormat="1" ht="22.5">
      <c r="A2239" s="509" t="s">
        <v>29398</v>
      </c>
      <c r="B2239" s="512" t="s">
        <v>31798</v>
      </c>
      <c r="C2239" s="515" t="s">
        <v>25278</v>
      </c>
      <c r="D2239" s="510">
        <v>41.8</v>
      </c>
      <c r="E2239" s="510">
        <v>41.8</v>
      </c>
    </row>
    <row r="2240" spans="1:5" s="343" customFormat="1">
      <c r="A2240" s="507" t="s">
        <v>29399</v>
      </c>
      <c r="B2240" s="512" t="s">
        <v>25595</v>
      </c>
      <c r="C2240" s="512" t="s">
        <v>25314</v>
      </c>
      <c r="D2240" s="508">
        <v>683.74</v>
      </c>
      <c r="E2240" s="508">
        <v>683.74</v>
      </c>
    </row>
    <row r="2241" spans="1:5" s="343" customFormat="1">
      <c r="A2241" s="507" t="s">
        <v>29400</v>
      </c>
      <c r="B2241" s="512" t="s">
        <v>29401</v>
      </c>
      <c r="C2241" s="512" t="s">
        <v>25278</v>
      </c>
      <c r="D2241" s="508">
        <v>82.06</v>
      </c>
      <c r="E2241" s="508">
        <v>82.06</v>
      </c>
    </row>
    <row r="2242" spans="1:5" s="343" customFormat="1">
      <c r="A2242" s="507" t="s">
        <v>29402</v>
      </c>
      <c r="B2242" s="512" t="s">
        <v>29403</v>
      </c>
      <c r="C2242" s="512" t="s">
        <v>25278</v>
      </c>
      <c r="D2242" s="508">
        <v>115.55</v>
      </c>
      <c r="E2242" s="508">
        <v>115.55</v>
      </c>
    </row>
    <row r="2243" spans="1:5" s="343" customFormat="1">
      <c r="A2243" s="507" t="s">
        <v>29404</v>
      </c>
      <c r="B2243" s="512" t="s">
        <v>29405</v>
      </c>
      <c r="C2243" s="512" t="s">
        <v>25278</v>
      </c>
      <c r="D2243" s="508">
        <v>14.79</v>
      </c>
      <c r="E2243" s="508">
        <v>14.79</v>
      </c>
    </row>
    <row r="2244" spans="1:5" s="343" customFormat="1" ht="22.5">
      <c r="A2244" s="509" t="s">
        <v>29406</v>
      </c>
      <c r="B2244" s="512" t="s">
        <v>31799</v>
      </c>
      <c r="C2244" s="515" t="s">
        <v>25278</v>
      </c>
      <c r="D2244" s="510">
        <v>76.900000000000006</v>
      </c>
      <c r="E2244" s="510">
        <v>76.900000000000006</v>
      </c>
    </row>
    <row r="2245" spans="1:5" s="343" customFormat="1" ht="22.5">
      <c r="A2245" s="509" t="s">
        <v>29407</v>
      </c>
      <c r="B2245" s="512" t="s">
        <v>31800</v>
      </c>
      <c r="C2245" s="515" t="s">
        <v>25278</v>
      </c>
      <c r="D2245" s="510">
        <v>32.369999999999997</v>
      </c>
      <c r="E2245" s="510">
        <v>32.369999999999997</v>
      </c>
    </row>
    <row r="2246" spans="1:5" s="343" customFormat="1">
      <c r="A2246" s="507" t="s">
        <v>29408</v>
      </c>
      <c r="B2246" s="512" t="s">
        <v>29409</v>
      </c>
      <c r="C2246" s="512" t="s">
        <v>25278</v>
      </c>
      <c r="D2246" s="508">
        <v>20.59</v>
      </c>
      <c r="E2246" s="508">
        <v>20.59</v>
      </c>
    </row>
    <row r="2247" spans="1:5" s="343" customFormat="1">
      <c r="A2247" s="507" t="s">
        <v>29410</v>
      </c>
      <c r="B2247" s="512" t="s">
        <v>25595</v>
      </c>
      <c r="C2247" s="512" t="s">
        <v>25314</v>
      </c>
      <c r="D2247" s="508">
        <v>683.74</v>
      </c>
      <c r="E2247" s="508">
        <v>683.74</v>
      </c>
    </row>
    <row r="2248" spans="1:5" s="343" customFormat="1">
      <c r="A2248" s="507" t="s">
        <v>29411</v>
      </c>
      <c r="B2248" s="512" t="s">
        <v>29412</v>
      </c>
      <c r="C2248" s="512" t="s">
        <v>25361</v>
      </c>
      <c r="D2248" s="508">
        <v>86.86</v>
      </c>
      <c r="E2248" s="508">
        <v>86.86</v>
      </c>
    </row>
    <row r="2249" spans="1:5" s="343" customFormat="1">
      <c r="A2249" s="507" t="s">
        <v>29413</v>
      </c>
      <c r="B2249" s="512" t="s">
        <v>29414</v>
      </c>
      <c r="C2249" s="512" t="s">
        <v>25361</v>
      </c>
      <c r="D2249" s="508">
        <v>144.47999999999999</v>
      </c>
      <c r="E2249" s="508">
        <v>144.47999999999999</v>
      </c>
    </row>
    <row r="2250" spans="1:5" s="343" customFormat="1">
      <c r="A2250" s="507" t="s">
        <v>29415</v>
      </c>
      <c r="B2250" s="512" t="s">
        <v>29416</v>
      </c>
      <c r="C2250" s="512" t="s">
        <v>29417</v>
      </c>
      <c r="D2250" s="508">
        <v>0.3</v>
      </c>
      <c r="E2250" s="508">
        <v>0.3</v>
      </c>
    </row>
    <row r="2251" spans="1:5" s="343" customFormat="1">
      <c r="A2251" s="507" t="s">
        <v>29418</v>
      </c>
      <c r="B2251" s="512" t="s">
        <v>29419</v>
      </c>
      <c r="C2251" s="512" t="s">
        <v>25361</v>
      </c>
      <c r="D2251" s="508">
        <v>17.3</v>
      </c>
      <c r="E2251" s="508">
        <v>17.3</v>
      </c>
    </row>
    <row r="2252" spans="1:5" s="343" customFormat="1">
      <c r="A2252" s="507" t="s">
        <v>29420</v>
      </c>
      <c r="B2252" s="512" t="s">
        <v>29421</v>
      </c>
      <c r="C2252" s="512" t="s">
        <v>25361</v>
      </c>
      <c r="D2252" s="508">
        <v>9.36</v>
      </c>
      <c r="E2252" s="508">
        <v>9.36</v>
      </c>
    </row>
    <row r="2253" spans="1:5" s="343" customFormat="1">
      <c r="A2253" s="507" t="s">
        <v>29422</v>
      </c>
      <c r="B2253" s="512" t="s">
        <v>29423</v>
      </c>
      <c r="C2253" s="512" t="s">
        <v>25361</v>
      </c>
      <c r="D2253" s="508">
        <v>210.01</v>
      </c>
      <c r="E2253" s="508">
        <v>210.01</v>
      </c>
    </row>
    <row r="2254" spans="1:5" s="343" customFormat="1">
      <c r="A2254" s="507" t="s">
        <v>29424</v>
      </c>
      <c r="B2254" s="512" t="s">
        <v>29425</v>
      </c>
      <c r="C2254" s="512" t="s">
        <v>25361</v>
      </c>
      <c r="D2254" s="508">
        <v>201.72</v>
      </c>
      <c r="E2254" s="508">
        <v>201.72</v>
      </c>
    </row>
    <row r="2255" spans="1:5" s="343" customFormat="1">
      <c r="A2255" s="507" t="s">
        <v>29426</v>
      </c>
      <c r="B2255" s="512" t="s">
        <v>29427</v>
      </c>
      <c r="C2255" s="512" t="s">
        <v>25361</v>
      </c>
      <c r="D2255" s="508">
        <v>65.400000000000006</v>
      </c>
      <c r="E2255" s="508">
        <v>65.400000000000006</v>
      </c>
    </row>
    <row r="2256" spans="1:5" s="343" customFormat="1" ht="111">
      <c r="A2256" s="514" t="s">
        <v>31753</v>
      </c>
      <c r="B2256" s="514"/>
      <c r="C2256" s="514"/>
      <c r="D2256" s="514"/>
      <c r="E2256" s="514"/>
    </row>
    <row r="2257" spans="1:5" s="343" customFormat="1" ht="22.5">
      <c r="A2257" s="511" t="s">
        <v>25362</v>
      </c>
      <c r="B2257" s="511"/>
      <c r="C2257" s="511"/>
      <c r="D2257" s="511"/>
      <c r="E2257" s="511"/>
    </row>
    <row r="2258" spans="1:5" s="343" customFormat="1">
      <c r="A2258" s="507" t="s">
        <v>29428</v>
      </c>
      <c r="B2258" s="512" t="s">
        <v>29429</v>
      </c>
      <c r="C2258" s="512" t="s">
        <v>25361</v>
      </c>
      <c r="D2258" s="508">
        <v>41.91</v>
      </c>
      <c r="E2258" s="508">
        <v>41.91</v>
      </c>
    </row>
    <row r="2259" spans="1:5" s="343" customFormat="1">
      <c r="A2259" s="507" t="s">
        <v>29430</v>
      </c>
      <c r="B2259" s="512" t="s">
        <v>29431</v>
      </c>
      <c r="C2259" s="512" t="s">
        <v>25314</v>
      </c>
      <c r="D2259" s="508">
        <v>683.74</v>
      </c>
      <c r="E2259" s="508">
        <v>683.74</v>
      </c>
    </row>
    <row r="2260" spans="1:5" s="343" customFormat="1">
      <c r="A2260" s="507" t="s">
        <v>29432</v>
      </c>
      <c r="B2260" s="512" t="s">
        <v>29433</v>
      </c>
      <c r="C2260" s="512" t="s">
        <v>25278</v>
      </c>
      <c r="D2260" s="508">
        <v>12.82</v>
      </c>
      <c r="E2260" s="508">
        <v>12.82</v>
      </c>
    </row>
    <row r="2261" spans="1:5" s="343" customFormat="1">
      <c r="A2261" s="507" t="s">
        <v>29434</v>
      </c>
      <c r="B2261" s="512" t="s">
        <v>29435</v>
      </c>
      <c r="C2261" s="512" t="s">
        <v>25278</v>
      </c>
      <c r="D2261" s="508">
        <v>15.38</v>
      </c>
      <c r="E2261" s="508">
        <v>15.38</v>
      </c>
    </row>
    <row r="2262" spans="1:5" s="343" customFormat="1">
      <c r="A2262" s="507" t="s">
        <v>29436</v>
      </c>
      <c r="B2262" s="512" t="s">
        <v>29437</v>
      </c>
      <c r="C2262" s="512" t="s">
        <v>25278</v>
      </c>
      <c r="D2262" s="508">
        <v>2.56</v>
      </c>
      <c r="E2262" s="508">
        <v>2.56</v>
      </c>
    </row>
    <row r="2263" spans="1:5" s="343" customFormat="1">
      <c r="A2263" s="507" t="s">
        <v>29438</v>
      </c>
      <c r="B2263" s="512" t="s">
        <v>29439</v>
      </c>
      <c r="C2263" s="512" t="s">
        <v>25278</v>
      </c>
      <c r="D2263" s="508">
        <v>1.28</v>
      </c>
      <c r="E2263" s="508">
        <v>1.28</v>
      </c>
    </row>
    <row r="2264" spans="1:5" s="343" customFormat="1">
      <c r="A2264" s="507" t="s">
        <v>29440</v>
      </c>
      <c r="B2264" s="512" t="s">
        <v>29441</v>
      </c>
      <c r="C2264" s="512" t="s">
        <v>25278</v>
      </c>
      <c r="D2264" s="508">
        <v>12.82</v>
      </c>
      <c r="E2264" s="508">
        <v>12.82</v>
      </c>
    </row>
    <row r="2265" spans="1:5" s="343" customFormat="1">
      <c r="A2265" s="507" t="s">
        <v>29442</v>
      </c>
      <c r="B2265" s="512" t="s">
        <v>29443</v>
      </c>
      <c r="C2265" s="512" t="s">
        <v>25361</v>
      </c>
      <c r="D2265" s="508">
        <v>5.12</v>
      </c>
      <c r="E2265" s="508">
        <v>5.12</v>
      </c>
    </row>
    <row r="2266" spans="1:5" s="343" customFormat="1">
      <c r="A2266" s="507" t="s">
        <v>29444</v>
      </c>
      <c r="B2266" s="512" t="s">
        <v>25421</v>
      </c>
      <c r="C2266" s="512" t="s">
        <v>25314</v>
      </c>
      <c r="D2266" s="508">
        <v>683.74</v>
      </c>
      <c r="E2266" s="508">
        <v>683.74</v>
      </c>
    </row>
    <row r="2267" spans="1:5" s="343" customFormat="1">
      <c r="A2267" s="507" t="s">
        <v>29445</v>
      </c>
      <c r="B2267" s="512" t="s">
        <v>29446</v>
      </c>
      <c r="C2267" s="512" t="s">
        <v>25278</v>
      </c>
      <c r="D2267" s="508">
        <v>7.69</v>
      </c>
      <c r="E2267" s="508">
        <v>7.69</v>
      </c>
    </row>
    <row r="2268" spans="1:5" s="343" customFormat="1" ht="22.5">
      <c r="A2268" s="507" t="s">
        <v>29447</v>
      </c>
      <c r="B2268" s="512" t="s">
        <v>29448</v>
      </c>
      <c r="C2268" s="512" t="s">
        <v>25278</v>
      </c>
      <c r="D2268" s="508">
        <v>2.56</v>
      </c>
      <c r="E2268" s="508">
        <v>2.56</v>
      </c>
    </row>
    <row r="2269" spans="1:5" s="343" customFormat="1">
      <c r="A2269" s="507" t="s">
        <v>29449</v>
      </c>
      <c r="B2269" s="512" t="s">
        <v>25423</v>
      </c>
      <c r="C2269" s="512" t="s">
        <v>25314</v>
      </c>
      <c r="D2269" s="508">
        <v>683.74</v>
      </c>
      <c r="E2269" s="508">
        <v>683.74</v>
      </c>
    </row>
    <row r="2270" spans="1:5" s="343" customFormat="1">
      <c r="A2270" s="507" t="s">
        <v>29450</v>
      </c>
      <c r="B2270" s="512" t="s">
        <v>29451</v>
      </c>
      <c r="C2270" s="512" t="s">
        <v>25317</v>
      </c>
      <c r="D2270" s="508">
        <v>110.25</v>
      </c>
      <c r="E2270" s="508">
        <v>110.25</v>
      </c>
    </row>
    <row r="2271" spans="1:5" s="343" customFormat="1">
      <c r="A2271" s="507" t="s">
        <v>29452</v>
      </c>
      <c r="B2271" s="512" t="s">
        <v>29453</v>
      </c>
      <c r="C2271" s="512" t="s">
        <v>25314</v>
      </c>
      <c r="D2271" s="508">
        <v>683.74</v>
      </c>
      <c r="E2271" s="508">
        <v>683.74</v>
      </c>
    </row>
    <row r="2272" spans="1:5" s="343" customFormat="1">
      <c r="A2272" s="507" t="s">
        <v>29454</v>
      </c>
      <c r="B2272" s="512" t="s">
        <v>29455</v>
      </c>
      <c r="C2272" s="512" t="s">
        <v>25314</v>
      </c>
      <c r="D2272" s="508">
        <v>683.74</v>
      </c>
      <c r="E2272" s="508">
        <v>683.74</v>
      </c>
    </row>
    <row r="2273" spans="1:5" s="343" customFormat="1">
      <c r="A2273" s="507" t="s">
        <v>29456</v>
      </c>
      <c r="B2273" s="512" t="s">
        <v>29457</v>
      </c>
      <c r="C2273" s="512" t="s">
        <v>25278</v>
      </c>
      <c r="D2273" s="508">
        <v>16.190000000000001</v>
      </c>
      <c r="E2273" s="508">
        <v>16.190000000000001</v>
      </c>
    </row>
    <row r="2274" spans="1:5" s="343" customFormat="1">
      <c r="A2274" s="507" t="s">
        <v>29458</v>
      </c>
      <c r="B2274" s="512" t="s">
        <v>29459</v>
      </c>
      <c r="C2274" s="512" t="s">
        <v>25278</v>
      </c>
      <c r="D2274" s="508">
        <v>56.55</v>
      </c>
      <c r="E2274" s="508">
        <v>56.55</v>
      </c>
    </row>
    <row r="2275" spans="1:5" s="343" customFormat="1">
      <c r="A2275" s="507" t="s">
        <v>29460</v>
      </c>
      <c r="B2275" s="512" t="s">
        <v>29461</v>
      </c>
      <c r="C2275" s="512" t="s">
        <v>25314</v>
      </c>
      <c r="D2275" s="508">
        <v>683.74</v>
      </c>
      <c r="E2275" s="508">
        <v>683.74</v>
      </c>
    </row>
    <row r="2276" spans="1:5" s="343" customFormat="1">
      <c r="A2276" s="507" t="s">
        <v>29462</v>
      </c>
      <c r="B2276" s="512" t="s">
        <v>29457</v>
      </c>
      <c r="C2276" s="512" t="s">
        <v>25278</v>
      </c>
      <c r="D2276" s="508">
        <v>8.9499999999999993</v>
      </c>
      <c r="E2276" s="508">
        <v>8.9499999999999993</v>
      </c>
    </row>
    <row r="2277" spans="1:5" s="343" customFormat="1">
      <c r="A2277" s="507" t="s">
        <v>29463</v>
      </c>
      <c r="B2277" s="512" t="s">
        <v>29464</v>
      </c>
      <c r="C2277" s="512" t="s">
        <v>25278</v>
      </c>
      <c r="D2277" s="508">
        <v>12.27</v>
      </c>
      <c r="E2277" s="508">
        <v>12.27</v>
      </c>
    </row>
    <row r="2278" spans="1:5" s="343" customFormat="1">
      <c r="A2278" s="507" t="s">
        <v>29465</v>
      </c>
      <c r="B2278" s="512" t="s">
        <v>29466</v>
      </c>
      <c r="C2278" s="512" t="s">
        <v>25278</v>
      </c>
      <c r="D2278" s="508">
        <v>46.54</v>
      </c>
      <c r="E2278" s="508">
        <v>46.54</v>
      </c>
    </row>
    <row r="2279" spans="1:5" s="343" customFormat="1">
      <c r="A2279" s="507" t="s">
        <v>29467</v>
      </c>
      <c r="B2279" s="512" t="s">
        <v>29459</v>
      </c>
      <c r="C2279" s="512" t="s">
        <v>25278</v>
      </c>
      <c r="D2279" s="508">
        <v>56.8</v>
      </c>
      <c r="E2279" s="508">
        <v>56.8</v>
      </c>
    </row>
    <row r="2280" spans="1:5" s="343" customFormat="1">
      <c r="A2280" s="507" t="s">
        <v>29468</v>
      </c>
      <c r="B2280" s="512" t="s">
        <v>29469</v>
      </c>
      <c r="C2280" s="512" t="s">
        <v>25278</v>
      </c>
      <c r="D2280" s="508">
        <v>34.32</v>
      </c>
      <c r="E2280" s="508">
        <v>34.32</v>
      </c>
    </row>
    <row r="2281" spans="1:5" s="343" customFormat="1">
      <c r="A2281" s="507" t="s">
        <v>29470</v>
      </c>
      <c r="B2281" s="512" t="s">
        <v>29471</v>
      </c>
      <c r="C2281" s="512" t="s">
        <v>25278</v>
      </c>
      <c r="D2281" s="508">
        <v>28.1</v>
      </c>
      <c r="E2281" s="508">
        <v>28.1</v>
      </c>
    </row>
    <row r="2282" spans="1:5" s="343" customFormat="1">
      <c r="A2282" s="507" t="s">
        <v>29472</v>
      </c>
      <c r="B2282" s="512" t="s">
        <v>29473</v>
      </c>
      <c r="C2282" s="512" t="s">
        <v>25278</v>
      </c>
      <c r="D2282" s="508">
        <v>42.74</v>
      </c>
      <c r="E2282" s="508">
        <v>42.74</v>
      </c>
    </row>
    <row r="2283" spans="1:5" s="343" customFormat="1">
      <c r="A2283" s="507" t="s">
        <v>29474</v>
      </c>
      <c r="B2283" s="512" t="s">
        <v>29475</v>
      </c>
      <c r="C2283" s="512" t="s">
        <v>25278</v>
      </c>
      <c r="D2283" s="508">
        <v>50.27</v>
      </c>
      <c r="E2283" s="508">
        <v>50.27</v>
      </c>
    </row>
    <row r="2284" spans="1:5" s="343" customFormat="1">
      <c r="A2284" s="507" t="s">
        <v>29476</v>
      </c>
      <c r="B2284" s="512" t="s">
        <v>29477</v>
      </c>
      <c r="C2284" s="512" t="s">
        <v>25278</v>
      </c>
      <c r="D2284" s="508">
        <v>228.07</v>
      </c>
      <c r="E2284" s="508">
        <v>228.07</v>
      </c>
    </row>
    <row r="2285" spans="1:5" s="343" customFormat="1">
      <c r="A2285" s="507" t="s">
        <v>29478</v>
      </c>
      <c r="B2285" s="512" t="s">
        <v>29479</v>
      </c>
      <c r="C2285" s="512" t="s">
        <v>25278</v>
      </c>
      <c r="D2285" s="508">
        <v>183.89</v>
      </c>
      <c r="E2285" s="508">
        <v>183.89</v>
      </c>
    </row>
    <row r="2286" spans="1:5" s="343" customFormat="1">
      <c r="A2286" s="507" t="s">
        <v>29480</v>
      </c>
      <c r="B2286" s="512" t="s">
        <v>29481</v>
      </c>
      <c r="C2286" s="512" t="s">
        <v>25278</v>
      </c>
      <c r="D2286" s="508">
        <v>173.97</v>
      </c>
      <c r="E2286" s="508">
        <v>173.97</v>
      </c>
    </row>
    <row r="2287" spans="1:5" s="343" customFormat="1">
      <c r="A2287" s="507" t="s">
        <v>29482</v>
      </c>
      <c r="B2287" s="512" t="s">
        <v>29483</v>
      </c>
      <c r="C2287" s="512" t="s">
        <v>25278</v>
      </c>
      <c r="D2287" s="508">
        <v>124.15</v>
      </c>
      <c r="E2287" s="508">
        <v>124.15</v>
      </c>
    </row>
    <row r="2288" spans="1:5" s="343" customFormat="1">
      <c r="A2288" s="507" t="s">
        <v>29484</v>
      </c>
      <c r="B2288" s="512" t="s">
        <v>29485</v>
      </c>
      <c r="C2288" s="512" t="s">
        <v>25278</v>
      </c>
      <c r="D2288" s="508">
        <v>126.77</v>
      </c>
      <c r="E2288" s="508">
        <v>126.77</v>
      </c>
    </row>
    <row r="2289" spans="1:5" s="343" customFormat="1">
      <c r="A2289" s="507" t="s">
        <v>29486</v>
      </c>
      <c r="B2289" s="512" t="s">
        <v>29487</v>
      </c>
      <c r="C2289" s="512" t="s">
        <v>25361</v>
      </c>
      <c r="D2289" s="508">
        <v>9.76</v>
      </c>
      <c r="E2289" s="508">
        <v>9.76</v>
      </c>
    </row>
    <row r="2290" spans="1:5" s="343" customFormat="1">
      <c r="A2290" s="507" t="s">
        <v>29488</v>
      </c>
      <c r="B2290" s="512" t="s">
        <v>29489</v>
      </c>
      <c r="C2290" s="512" t="s">
        <v>25361</v>
      </c>
      <c r="D2290" s="508">
        <v>35.96</v>
      </c>
      <c r="E2290" s="508">
        <v>35.96</v>
      </c>
    </row>
    <row r="2291" spans="1:5" s="343" customFormat="1">
      <c r="A2291" s="507" t="s">
        <v>29490</v>
      </c>
      <c r="B2291" s="512" t="s">
        <v>29491</v>
      </c>
      <c r="C2291" s="512" t="s">
        <v>25278</v>
      </c>
      <c r="D2291" s="508">
        <v>47.12</v>
      </c>
      <c r="E2291" s="508">
        <v>47.12</v>
      </c>
    </row>
    <row r="2292" spans="1:5" s="343" customFormat="1">
      <c r="A2292" s="507" t="s">
        <v>29492</v>
      </c>
      <c r="B2292" s="512" t="s">
        <v>29493</v>
      </c>
      <c r="C2292" s="512" t="s">
        <v>25278</v>
      </c>
      <c r="D2292" s="508">
        <v>38.28</v>
      </c>
      <c r="E2292" s="508">
        <v>38.28</v>
      </c>
    </row>
    <row r="2293" spans="1:5" s="343" customFormat="1">
      <c r="A2293" s="507" t="s">
        <v>29494</v>
      </c>
      <c r="B2293" s="512" t="s">
        <v>29495</v>
      </c>
      <c r="C2293" s="512" t="s">
        <v>25361</v>
      </c>
      <c r="D2293" s="508">
        <v>19.420000000000002</v>
      </c>
      <c r="E2293" s="508">
        <v>19.420000000000002</v>
      </c>
    </row>
    <row r="2294" spans="1:5" s="343" customFormat="1">
      <c r="A2294" s="507" t="s">
        <v>29496</v>
      </c>
      <c r="B2294" s="512" t="s">
        <v>29497</v>
      </c>
      <c r="C2294" s="512" t="s">
        <v>25314</v>
      </c>
      <c r="D2294" s="508">
        <v>683.74</v>
      </c>
      <c r="E2294" s="508">
        <v>683.74</v>
      </c>
    </row>
    <row r="2295" spans="1:5" s="343" customFormat="1">
      <c r="A2295" s="507" t="s">
        <v>29498</v>
      </c>
      <c r="B2295" s="512" t="s">
        <v>29457</v>
      </c>
      <c r="C2295" s="512" t="s">
        <v>25278</v>
      </c>
      <c r="D2295" s="508">
        <v>8.9499999999999993</v>
      </c>
      <c r="E2295" s="508">
        <v>8.9499999999999993</v>
      </c>
    </row>
    <row r="2296" spans="1:5" s="343" customFormat="1">
      <c r="A2296" s="507" t="s">
        <v>29499</v>
      </c>
      <c r="B2296" s="512" t="s">
        <v>29466</v>
      </c>
      <c r="C2296" s="512" t="s">
        <v>25278</v>
      </c>
      <c r="D2296" s="508">
        <v>46.54</v>
      </c>
      <c r="E2296" s="508">
        <v>46.54</v>
      </c>
    </row>
    <row r="2297" spans="1:5" s="343" customFormat="1">
      <c r="A2297" s="507" t="s">
        <v>29500</v>
      </c>
      <c r="B2297" s="512" t="s">
        <v>29459</v>
      </c>
      <c r="C2297" s="512" t="s">
        <v>25278</v>
      </c>
      <c r="D2297" s="508">
        <v>56.55</v>
      </c>
      <c r="E2297" s="508">
        <v>56.55</v>
      </c>
    </row>
    <row r="2298" spans="1:5" s="343" customFormat="1">
      <c r="A2298" s="507" t="s">
        <v>29501</v>
      </c>
      <c r="B2298" s="512" t="s">
        <v>29469</v>
      </c>
      <c r="C2298" s="512" t="s">
        <v>25278</v>
      </c>
      <c r="D2298" s="508">
        <v>34.32</v>
      </c>
      <c r="E2298" s="508">
        <v>34.32</v>
      </c>
    </row>
    <row r="2299" spans="1:5" s="343" customFormat="1">
      <c r="A2299" s="507" t="s">
        <v>29502</v>
      </c>
      <c r="B2299" s="512" t="s">
        <v>29503</v>
      </c>
      <c r="C2299" s="512" t="s">
        <v>25278</v>
      </c>
      <c r="D2299" s="508">
        <v>10.74</v>
      </c>
      <c r="E2299" s="508">
        <v>10.74</v>
      </c>
    </row>
    <row r="2300" spans="1:5" s="343" customFormat="1">
      <c r="A2300" s="507" t="s">
        <v>29504</v>
      </c>
      <c r="B2300" s="512" t="s">
        <v>29505</v>
      </c>
      <c r="C2300" s="512" t="s">
        <v>25278</v>
      </c>
      <c r="D2300" s="508">
        <v>47.12</v>
      </c>
      <c r="E2300" s="508">
        <v>47.12</v>
      </c>
    </row>
    <row r="2301" spans="1:5" s="343" customFormat="1">
      <c r="A2301" s="507" t="s">
        <v>29506</v>
      </c>
      <c r="B2301" s="512" t="s">
        <v>29507</v>
      </c>
      <c r="C2301" s="512" t="s">
        <v>25278</v>
      </c>
      <c r="D2301" s="508">
        <v>38.28</v>
      </c>
      <c r="E2301" s="508">
        <v>38.28</v>
      </c>
    </row>
    <row r="2302" spans="1:5" s="343" customFormat="1">
      <c r="A2302" s="507" t="s">
        <v>29508</v>
      </c>
      <c r="B2302" s="512" t="s">
        <v>29473</v>
      </c>
      <c r="C2302" s="512" t="s">
        <v>25278</v>
      </c>
      <c r="D2302" s="508">
        <v>42.74</v>
      </c>
      <c r="E2302" s="508">
        <v>42.74</v>
      </c>
    </row>
    <row r="2303" spans="1:5" s="343" customFormat="1">
      <c r="A2303" s="507" t="s">
        <v>29509</v>
      </c>
      <c r="B2303" s="512" t="s">
        <v>29475</v>
      </c>
      <c r="C2303" s="512" t="s">
        <v>25278</v>
      </c>
      <c r="D2303" s="508">
        <v>50.27</v>
      </c>
      <c r="E2303" s="508">
        <v>50.27</v>
      </c>
    </row>
    <row r="2304" spans="1:5" s="343" customFormat="1">
      <c r="A2304" s="507" t="s">
        <v>29510</v>
      </c>
      <c r="B2304" s="512" t="s">
        <v>29511</v>
      </c>
      <c r="C2304" s="512" t="s">
        <v>25278</v>
      </c>
      <c r="D2304" s="508">
        <v>493.54</v>
      </c>
      <c r="E2304" s="508">
        <v>493.54</v>
      </c>
    </row>
    <row r="2305" spans="1:5" s="343" customFormat="1">
      <c r="A2305" s="507" t="s">
        <v>29512</v>
      </c>
      <c r="B2305" s="512" t="s">
        <v>29513</v>
      </c>
      <c r="C2305" s="512" t="s">
        <v>25278</v>
      </c>
      <c r="D2305" s="508">
        <v>363.87</v>
      </c>
      <c r="E2305" s="508">
        <v>363.87</v>
      </c>
    </row>
    <row r="2306" spans="1:5" s="343" customFormat="1" ht="111">
      <c r="A2306" s="514" t="s">
        <v>31753</v>
      </c>
      <c r="B2306" s="514"/>
      <c r="C2306" s="514"/>
      <c r="D2306" s="514"/>
      <c r="E2306" s="514"/>
    </row>
    <row r="2307" spans="1:5" s="343" customFormat="1" ht="22.5">
      <c r="A2307" s="511" t="s">
        <v>25362</v>
      </c>
      <c r="B2307" s="511"/>
      <c r="C2307" s="511"/>
      <c r="D2307" s="511"/>
      <c r="E2307" s="511"/>
    </row>
    <row r="2308" spans="1:5" s="343" customFormat="1">
      <c r="A2308" s="507" t="s">
        <v>29514</v>
      </c>
      <c r="B2308" s="512" t="s">
        <v>29515</v>
      </c>
      <c r="C2308" s="512" t="s">
        <v>25278</v>
      </c>
      <c r="D2308" s="508">
        <v>239.04</v>
      </c>
      <c r="E2308" s="508">
        <v>239.04</v>
      </c>
    </row>
    <row r="2309" spans="1:5" s="343" customFormat="1">
      <c r="A2309" s="507" t="s">
        <v>29516</v>
      </c>
      <c r="B2309" s="512" t="s">
        <v>29517</v>
      </c>
      <c r="C2309" s="512" t="s">
        <v>25278</v>
      </c>
      <c r="D2309" s="508">
        <v>202.05</v>
      </c>
      <c r="E2309" s="508">
        <v>202.05</v>
      </c>
    </row>
    <row r="2310" spans="1:5" s="343" customFormat="1">
      <c r="A2310" s="507" t="s">
        <v>29518</v>
      </c>
      <c r="B2310" s="512" t="s">
        <v>29519</v>
      </c>
      <c r="C2310" s="512" t="s">
        <v>25278</v>
      </c>
      <c r="D2310" s="508">
        <v>261.32</v>
      </c>
      <c r="E2310" s="508">
        <v>261.32</v>
      </c>
    </row>
    <row r="2311" spans="1:5" s="343" customFormat="1">
      <c r="A2311" s="507" t="s">
        <v>29520</v>
      </c>
      <c r="B2311" s="512" t="s">
        <v>29521</v>
      </c>
      <c r="C2311" s="512" t="s">
        <v>25278</v>
      </c>
      <c r="D2311" s="508">
        <v>201.78</v>
      </c>
      <c r="E2311" s="508">
        <v>201.78</v>
      </c>
    </row>
    <row r="2312" spans="1:5" s="343" customFormat="1">
      <c r="A2312" s="507" t="s">
        <v>29522</v>
      </c>
      <c r="B2312" s="512" t="s">
        <v>29477</v>
      </c>
      <c r="C2312" s="512" t="s">
        <v>25278</v>
      </c>
      <c r="D2312" s="508">
        <v>239.94</v>
      </c>
      <c r="E2312" s="508">
        <v>239.94</v>
      </c>
    </row>
    <row r="2313" spans="1:5" s="343" customFormat="1">
      <c r="A2313" s="507" t="s">
        <v>29523</v>
      </c>
      <c r="B2313" s="512" t="s">
        <v>29479</v>
      </c>
      <c r="C2313" s="512" t="s">
        <v>25278</v>
      </c>
      <c r="D2313" s="508">
        <v>195.75</v>
      </c>
      <c r="E2313" s="508">
        <v>195.75</v>
      </c>
    </row>
    <row r="2314" spans="1:5" s="343" customFormat="1">
      <c r="A2314" s="507" t="s">
        <v>29524</v>
      </c>
      <c r="B2314" s="512" t="s">
        <v>29481</v>
      </c>
      <c r="C2314" s="512" t="s">
        <v>25278</v>
      </c>
      <c r="D2314" s="508">
        <v>185.84</v>
      </c>
      <c r="E2314" s="508">
        <v>185.84</v>
      </c>
    </row>
    <row r="2315" spans="1:5" s="343" customFormat="1">
      <c r="A2315" s="507" t="s">
        <v>29525</v>
      </c>
      <c r="B2315" s="512" t="s">
        <v>29526</v>
      </c>
      <c r="C2315" s="512" t="s">
        <v>25314</v>
      </c>
      <c r="D2315" s="508">
        <v>683.74</v>
      </c>
      <c r="E2315" s="508">
        <v>683.74</v>
      </c>
    </row>
    <row r="2316" spans="1:5" s="343" customFormat="1">
      <c r="A2316" s="507" t="s">
        <v>29527</v>
      </c>
      <c r="B2316" s="512" t="s">
        <v>29528</v>
      </c>
      <c r="C2316" s="512" t="s">
        <v>25278</v>
      </c>
      <c r="D2316" s="508">
        <v>14.38</v>
      </c>
      <c r="E2316" s="508">
        <v>14.38</v>
      </c>
    </row>
    <row r="2317" spans="1:5" s="343" customFormat="1" ht="22.5">
      <c r="A2317" s="507" t="s">
        <v>29529</v>
      </c>
      <c r="B2317" s="512" t="s">
        <v>29530</v>
      </c>
      <c r="C2317" s="512" t="s">
        <v>25278</v>
      </c>
      <c r="D2317" s="508">
        <v>21.57</v>
      </c>
      <c r="E2317" s="508">
        <v>21.57</v>
      </c>
    </row>
    <row r="2318" spans="1:5" s="343" customFormat="1">
      <c r="A2318" s="507" t="s">
        <v>29531</v>
      </c>
      <c r="B2318" s="512" t="s">
        <v>29532</v>
      </c>
      <c r="C2318" s="512" t="s">
        <v>25278</v>
      </c>
      <c r="D2318" s="508">
        <v>7.19</v>
      </c>
      <c r="E2318" s="508">
        <v>7.19</v>
      </c>
    </row>
    <row r="2319" spans="1:5" s="343" customFormat="1">
      <c r="A2319" s="507" t="s">
        <v>29533</v>
      </c>
      <c r="B2319" s="512" t="s">
        <v>25421</v>
      </c>
      <c r="C2319" s="512" t="s">
        <v>25314</v>
      </c>
      <c r="D2319" s="508">
        <v>683.74</v>
      </c>
      <c r="E2319" s="508">
        <v>683.74</v>
      </c>
    </row>
    <row r="2320" spans="1:5" s="343" customFormat="1" ht="22.5">
      <c r="A2320" s="507" t="s">
        <v>29534</v>
      </c>
      <c r="B2320" s="512" t="s">
        <v>29535</v>
      </c>
      <c r="C2320" s="512" t="s">
        <v>25278</v>
      </c>
      <c r="D2320" s="508">
        <v>46.15</v>
      </c>
      <c r="E2320" s="508">
        <v>46.15</v>
      </c>
    </row>
    <row r="2321" spans="1:5" s="343" customFormat="1">
      <c r="A2321" s="507" t="s">
        <v>29536</v>
      </c>
      <c r="B2321" s="512" t="s">
        <v>25423</v>
      </c>
      <c r="C2321" s="512" t="s">
        <v>25314</v>
      </c>
      <c r="D2321" s="508">
        <v>683.74</v>
      </c>
      <c r="E2321" s="508">
        <v>683.74</v>
      </c>
    </row>
    <row r="2322" spans="1:5" s="343" customFormat="1">
      <c r="A2322" s="507" t="s">
        <v>29537</v>
      </c>
      <c r="B2322" s="512" t="s">
        <v>29538</v>
      </c>
      <c r="C2322" s="512" t="s">
        <v>25278</v>
      </c>
      <c r="D2322" s="508">
        <v>147.76</v>
      </c>
      <c r="E2322" s="508">
        <v>147.76</v>
      </c>
    </row>
    <row r="2323" spans="1:5" s="343" customFormat="1">
      <c r="A2323" s="507" t="s">
        <v>29539</v>
      </c>
      <c r="B2323" s="512" t="s">
        <v>29540</v>
      </c>
      <c r="C2323" s="512" t="s">
        <v>25314</v>
      </c>
      <c r="D2323" s="508">
        <v>683.74</v>
      </c>
      <c r="E2323" s="508">
        <v>683.74</v>
      </c>
    </row>
    <row r="2324" spans="1:5" s="343" customFormat="1">
      <c r="A2324" s="507" t="s">
        <v>29541</v>
      </c>
      <c r="B2324" s="512" t="s">
        <v>29542</v>
      </c>
      <c r="C2324" s="512" t="s">
        <v>25278</v>
      </c>
      <c r="D2324" s="508">
        <v>16.41</v>
      </c>
      <c r="E2324" s="508">
        <v>16.41</v>
      </c>
    </row>
    <row r="2325" spans="1:5" s="343" customFormat="1">
      <c r="A2325" s="507" t="s">
        <v>29543</v>
      </c>
      <c r="B2325" s="512" t="s">
        <v>29544</v>
      </c>
      <c r="C2325" s="512" t="s">
        <v>25361</v>
      </c>
      <c r="D2325" s="508">
        <v>18.25</v>
      </c>
      <c r="E2325" s="508">
        <v>18.25</v>
      </c>
    </row>
    <row r="2326" spans="1:5" s="343" customFormat="1">
      <c r="A2326" s="507" t="s">
        <v>29545</v>
      </c>
      <c r="B2326" s="512" t="s">
        <v>29546</v>
      </c>
      <c r="C2326" s="512" t="s">
        <v>25361</v>
      </c>
      <c r="D2326" s="508">
        <v>58.23</v>
      </c>
      <c r="E2326" s="508">
        <v>58.23</v>
      </c>
    </row>
    <row r="2327" spans="1:5" s="343" customFormat="1">
      <c r="A2327" s="507" t="s">
        <v>29547</v>
      </c>
      <c r="B2327" s="512" t="s">
        <v>29427</v>
      </c>
      <c r="C2327" s="512" t="s">
        <v>25361</v>
      </c>
      <c r="D2327" s="508">
        <v>60.27</v>
      </c>
      <c r="E2327" s="508">
        <v>60.27</v>
      </c>
    </row>
    <row r="2328" spans="1:5" s="343" customFormat="1">
      <c r="A2328" s="507" t="s">
        <v>29548</v>
      </c>
      <c r="B2328" s="512" t="s">
        <v>29549</v>
      </c>
      <c r="C2328" s="512" t="s">
        <v>25314</v>
      </c>
      <c r="D2328" s="508">
        <v>683.74</v>
      </c>
      <c r="E2328" s="508">
        <v>683.74</v>
      </c>
    </row>
    <row r="2329" spans="1:5" s="343" customFormat="1">
      <c r="A2329" s="507" t="s">
        <v>29550</v>
      </c>
      <c r="B2329" s="512" t="s">
        <v>29551</v>
      </c>
      <c r="C2329" s="512" t="s">
        <v>25278</v>
      </c>
      <c r="D2329" s="508">
        <v>53.09</v>
      </c>
      <c r="E2329" s="508">
        <v>53.09</v>
      </c>
    </row>
    <row r="2330" spans="1:5" s="343" customFormat="1">
      <c r="A2330" s="507" t="s">
        <v>29552</v>
      </c>
      <c r="B2330" s="512" t="s">
        <v>25354</v>
      </c>
      <c r="C2330" s="512" t="s">
        <v>25278</v>
      </c>
      <c r="D2330" s="508">
        <v>13.69</v>
      </c>
      <c r="E2330" s="508">
        <v>13.69</v>
      </c>
    </row>
    <row r="2331" spans="1:5" s="343" customFormat="1">
      <c r="A2331" s="507" t="s">
        <v>29553</v>
      </c>
      <c r="B2331" s="512" t="s">
        <v>29554</v>
      </c>
      <c r="C2331" s="512" t="s">
        <v>25317</v>
      </c>
      <c r="D2331" s="508">
        <v>538.25</v>
      </c>
      <c r="E2331" s="508">
        <v>538.25</v>
      </c>
    </row>
    <row r="2332" spans="1:5" s="343" customFormat="1">
      <c r="A2332" s="507" t="s">
        <v>29555</v>
      </c>
      <c r="B2332" s="512" t="s">
        <v>29556</v>
      </c>
      <c r="C2332" s="512" t="s">
        <v>25317</v>
      </c>
      <c r="D2332" s="508">
        <v>724.24</v>
      </c>
      <c r="E2332" s="508">
        <v>724.24</v>
      </c>
    </row>
    <row r="2333" spans="1:5" s="343" customFormat="1">
      <c r="A2333" s="507" t="s">
        <v>29557</v>
      </c>
      <c r="B2333" s="512" t="s">
        <v>29558</v>
      </c>
      <c r="C2333" s="512" t="s">
        <v>25278</v>
      </c>
      <c r="D2333" s="508">
        <v>40.36</v>
      </c>
      <c r="E2333" s="508">
        <v>40.36</v>
      </c>
    </row>
    <row r="2334" spans="1:5" s="343" customFormat="1">
      <c r="A2334" s="507" t="s">
        <v>29559</v>
      </c>
      <c r="B2334" s="512" t="s">
        <v>29560</v>
      </c>
      <c r="C2334" s="512" t="s">
        <v>25278</v>
      </c>
      <c r="D2334" s="508">
        <v>42.21</v>
      </c>
      <c r="E2334" s="508">
        <v>42.21</v>
      </c>
    </row>
    <row r="2335" spans="1:5" s="343" customFormat="1">
      <c r="A2335" s="507" t="s">
        <v>29561</v>
      </c>
      <c r="B2335" s="512" t="s">
        <v>29562</v>
      </c>
      <c r="C2335" s="512" t="s">
        <v>25314</v>
      </c>
      <c r="D2335" s="508">
        <v>683.74</v>
      </c>
      <c r="E2335" s="508">
        <v>683.74</v>
      </c>
    </row>
    <row r="2336" spans="1:5" s="343" customFormat="1">
      <c r="A2336" s="507" t="s">
        <v>29563</v>
      </c>
      <c r="B2336" s="512" t="s">
        <v>29564</v>
      </c>
      <c r="C2336" s="512" t="s">
        <v>25278</v>
      </c>
      <c r="D2336" s="508">
        <v>87.76</v>
      </c>
      <c r="E2336" s="508">
        <v>87.76</v>
      </c>
    </row>
    <row r="2337" spans="1:5" s="343" customFormat="1">
      <c r="A2337" s="507" t="s">
        <v>29565</v>
      </c>
      <c r="B2337" s="512" t="s">
        <v>29566</v>
      </c>
      <c r="C2337" s="512" t="s">
        <v>25278</v>
      </c>
      <c r="D2337" s="508">
        <v>81.73</v>
      </c>
      <c r="E2337" s="508">
        <v>81.73</v>
      </c>
    </row>
    <row r="2338" spans="1:5" s="343" customFormat="1">
      <c r="A2338" s="507" t="s">
        <v>29567</v>
      </c>
      <c r="B2338" s="512" t="s">
        <v>29568</v>
      </c>
      <c r="C2338" s="512" t="s">
        <v>25278</v>
      </c>
      <c r="D2338" s="508">
        <v>88.75</v>
      </c>
      <c r="E2338" s="508">
        <v>88.75</v>
      </c>
    </row>
    <row r="2339" spans="1:5" s="343" customFormat="1">
      <c r="A2339" s="507" t="s">
        <v>29569</v>
      </c>
      <c r="B2339" s="512" t="s">
        <v>29570</v>
      </c>
      <c r="C2339" s="512" t="s">
        <v>25278</v>
      </c>
      <c r="D2339" s="508">
        <v>219.25</v>
      </c>
      <c r="E2339" s="508">
        <v>219.25</v>
      </c>
    </row>
    <row r="2340" spans="1:5" s="343" customFormat="1">
      <c r="A2340" s="507" t="s">
        <v>29571</v>
      </c>
      <c r="B2340" s="512" t="s">
        <v>29572</v>
      </c>
      <c r="C2340" s="512" t="s">
        <v>25278</v>
      </c>
      <c r="D2340" s="508">
        <v>206.84</v>
      </c>
      <c r="E2340" s="508">
        <v>206.84</v>
      </c>
    </row>
    <row r="2341" spans="1:5" s="343" customFormat="1">
      <c r="A2341" s="507" t="s">
        <v>29573</v>
      </c>
      <c r="B2341" s="512" t="s">
        <v>29574</v>
      </c>
      <c r="C2341" s="512" t="s">
        <v>25278</v>
      </c>
      <c r="D2341" s="508">
        <v>35.619999999999997</v>
      </c>
      <c r="E2341" s="508">
        <v>35.619999999999997</v>
      </c>
    </row>
    <row r="2342" spans="1:5" s="343" customFormat="1">
      <c r="A2342" s="507" t="s">
        <v>29575</v>
      </c>
      <c r="B2342" s="512" t="s">
        <v>29576</v>
      </c>
      <c r="C2342" s="512" t="s">
        <v>25278</v>
      </c>
      <c r="D2342" s="508">
        <v>35.619999999999997</v>
      </c>
      <c r="E2342" s="508">
        <v>35.619999999999997</v>
      </c>
    </row>
    <row r="2343" spans="1:5" s="343" customFormat="1">
      <c r="A2343" s="507" t="s">
        <v>29577</v>
      </c>
      <c r="B2343" s="512" t="s">
        <v>29578</v>
      </c>
      <c r="C2343" s="512" t="s">
        <v>25278</v>
      </c>
      <c r="D2343" s="508">
        <v>329.76</v>
      </c>
      <c r="E2343" s="508">
        <v>329.76</v>
      </c>
    </row>
    <row r="2344" spans="1:5" s="343" customFormat="1">
      <c r="A2344" s="507" t="s">
        <v>29579</v>
      </c>
      <c r="B2344" s="512" t="s">
        <v>29580</v>
      </c>
      <c r="C2344" s="512" t="s">
        <v>25278</v>
      </c>
      <c r="D2344" s="508">
        <v>58.71</v>
      </c>
      <c r="E2344" s="508">
        <v>58.71</v>
      </c>
    </row>
    <row r="2345" spans="1:5" s="343" customFormat="1">
      <c r="A2345" s="507" t="s">
        <v>29581</v>
      </c>
      <c r="B2345" s="512" t="s">
        <v>29582</v>
      </c>
      <c r="C2345" s="512" t="s">
        <v>25278</v>
      </c>
      <c r="D2345" s="508">
        <v>58.85</v>
      </c>
      <c r="E2345" s="508">
        <v>58.85</v>
      </c>
    </row>
    <row r="2346" spans="1:5" s="343" customFormat="1">
      <c r="A2346" s="507" t="s">
        <v>29583</v>
      </c>
      <c r="B2346" s="512" t="s">
        <v>29584</v>
      </c>
      <c r="C2346" s="512" t="s">
        <v>25278</v>
      </c>
      <c r="D2346" s="508">
        <v>335.37</v>
      </c>
      <c r="E2346" s="508">
        <v>335.37</v>
      </c>
    </row>
    <row r="2347" spans="1:5" s="343" customFormat="1">
      <c r="A2347" s="507" t="s">
        <v>29585</v>
      </c>
      <c r="B2347" s="512" t="s">
        <v>29586</v>
      </c>
      <c r="C2347" s="512" t="s">
        <v>25278</v>
      </c>
      <c r="D2347" s="508">
        <v>146.91999999999999</v>
      </c>
      <c r="E2347" s="508">
        <v>146.91999999999999</v>
      </c>
    </row>
    <row r="2348" spans="1:5" s="343" customFormat="1">
      <c r="A2348" s="507" t="s">
        <v>29587</v>
      </c>
      <c r="B2348" s="512" t="s">
        <v>29588</v>
      </c>
      <c r="C2348" s="512" t="s">
        <v>25278</v>
      </c>
      <c r="D2348" s="508">
        <v>173.18</v>
      </c>
      <c r="E2348" s="508">
        <v>173.18</v>
      </c>
    </row>
    <row r="2349" spans="1:5" s="343" customFormat="1">
      <c r="A2349" s="507" t="s">
        <v>29589</v>
      </c>
      <c r="B2349" s="512" t="s">
        <v>29590</v>
      </c>
      <c r="C2349" s="512" t="s">
        <v>25278</v>
      </c>
      <c r="D2349" s="508">
        <v>173.1</v>
      </c>
      <c r="E2349" s="508">
        <v>173.1</v>
      </c>
    </row>
    <row r="2350" spans="1:5" s="343" customFormat="1">
      <c r="A2350" s="507" t="s">
        <v>29591</v>
      </c>
      <c r="B2350" s="512" t="s">
        <v>29592</v>
      </c>
      <c r="C2350" s="512" t="s">
        <v>25278</v>
      </c>
      <c r="D2350" s="508">
        <v>267.22000000000003</v>
      </c>
      <c r="E2350" s="508">
        <v>267.22000000000003</v>
      </c>
    </row>
    <row r="2351" spans="1:5" s="343" customFormat="1">
      <c r="A2351" s="507" t="s">
        <v>29593</v>
      </c>
      <c r="B2351" s="512" t="s">
        <v>29594</v>
      </c>
      <c r="C2351" s="512" t="s">
        <v>25278</v>
      </c>
      <c r="D2351" s="508">
        <v>494.51</v>
      </c>
      <c r="E2351" s="508">
        <v>494.51</v>
      </c>
    </row>
    <row r="2352" spans="1:5" s="343" customFormat="1">
      <c r="A2352" s="507" t="s">
        <v>29595</v>
      </c>
      <c r="B2352" s="512" t="s">
        <v>29596</v>
      </c>
      <c r="C2352" s="512" t="s">
        <v>25278</v>
      </c>
      <c r="D2352" s="508">
        <v>169.54</v>
      </c>
      <c r="E2352" s="508">
        <v>169.54</v>
      </c>
    </row>
    <row r="2353" spans="1:5" s="343" customFormat="1">
      <c r="A2353" s="507" t="s">
        <v>29597</v>
      </c>
      <c r="B2353" s="512" t="s">
        <v>29598</v>
      </c>
      <c r="C2353" s="512" t="s">
        <v>25361</v>
      </c>
      <c r="D2353" s="508">
        <v>20.32</v>
      </c>
      <c r="E2353" s="508">
        <v>20.32</v>
      </c>
    </row>
    <row r="2354" spans="1:5" s="343" customFormat="1">
      <c r="A2354" s="507" t="s">
        <v>29599</v>
      </c>
      <c r="B2354" s="512" t="s">
        <v>29600</v>
      </c>
      <c r="C2354" s="512" t="s">
        <v>25278</v>
      </c>
      <c r="D2354" s="508">
        <v>172.73</v>
      </c>
      <c r="E2354" s="508">
        <v>172.73</v>
      </c>
    </row>
    <row r="2355" spans="1:5" s="343" customFormat="1">
      <c r="A2355" s="507" t="s">
        <v>29601</v>
      </c>
      <c r="B2355" s="512" t="s">
        <v>29602</v>
      </c>
      <c r="C2355" s="512" t="s">
        <v>25278</v>
      </c>
      <c r="D2355" s="508">
        <v>239.44</v>
      </c>
      <c r="E2355" s="508">
        <v>239.44</v>
      </c>
    </row>
    <row r="2356" spans="1:5" s="343" customFormat="1">
      <c r="A2356" s="507" t="s">
        <v>29603</v>
      </c>
      <c r="B2356" s="512" t="s">
        <v>29604</v>
      </c>
      <c r="C2356" s="512" t="s">
        <v>25278</v>
      </c>
      <c r="D2356" s="508">
        <v>241.76</v>
      </c>
      <c r="E2356" s="508">
        <v>241.76</v>
      </c>
    </row>
    <row r="2357" spans="1:5" s="343" customFormat="1" ht="111">
      <c r="A2357" s="514" t="s">
        <v>31753</v>
      </c>
      <c r="B2357" s="514"/>
      <c r="C2357" s="514"/>
      <c r="D2357" s="514"/>
      <c r="E2357" s="514"/>
    </row>
    <row r="2358" spans="1:5" s="343" customFormat="1" ht="22.5">
      <c r="A2358" s="511" t="s">
        <v>25362</v>
      </c>
      <c r="B2358" s="511"/>
      <c r="C2358" s="511"/>
      <c r="D2358" s="511"/>
      <c r="E2358" s="511"/>
    </row>
    <row r="2359" spans="1:5" s="343" customFormat="1">
      <c r="A2359" s="507" t="s">
        <v>29605</v>
      </c>
      <c r="B2359" s="512" t="s">
        <v>29606</v>
      </c>
      <c r="C2359" s="512" t="s">
        <v>25278</v>
      </c>
      <c r="D2359" s="508">
        <v>132.11000000000001</v>
      </c>
      <c r="E2359" s="508">
        <v>132.11000000000001</v>
      </c>
    </row>
    <row r="2360" spans="1:5" s="343" customFormat="1">
      <c r="A2360" s="507" t="s">
        <v>29607</v>
      </c>
      <c r="B2360" s="512" t="s">
        <v>29608</v>
      </c>
      <c r="C2360" s="512" t="s">
        <v>25278</v>
      </c>
      <c r="D2360" s="508">
        <v>122.09</v>
      </c>
      <c r="E2360" s="508">
        <v>122.09</v>
      </c>
    </row>
    <row r="2361" spans="1:5" s="343" customFormat="1">
      <c r="A2361" s="507" t="s">
        <v>29609</v>
      </c>
      <c r="B2361" s="512" t="s">
        <v>25549</v>
      </c>
      <c r="C2361" s="512" t="s">
        <v>25452</v>
      </c>
      <c r="D2361" s="508">
        <v>12.67</v>
      </c>
      <c r="E2361" s="508">
        <v>12.67</v>
      </c>
    </row>
    <row r="2362" spans="1:5" s="343" customFormat="1">
      <c r="A2362" s="507" t="s">
        <v>29610</v>
      </c>
      <c r="B2362" s="512" t="s">
        <v>29611</v>
      </c>
      <c r="C2362" s="512" t="s">
        <v>25278</v>
      </c>
      <c r="D2362" s="508">
        <v>852.9</v>
      </c>
      <c r="E2362" s="508">
        <v>852.9</v>
      </c>
    </row>
    <row r="2363" spans="1:5" s="343" customFormat="1">
      <c r="A2363" s="507" t="s">
        <v>29612</v>
      </c>
      <c r="B2363" s="512" t="s">
        <v>29613</v>
      </c>
      <c r="C2363" s="512" t="s">
        <v>25278</v>
      </c>
      <c r="D2363" s="508">
        <v>725.84</v>
      </c>
      <c r="E2363" s="508">
        <v>725.84</v>
      </c>
    </row>
    <row r="2364" spans="1:5" s="343" customFormat="1">
      <c r="A2364" s="507" t="s">
        <v>29614</v>
      </c>
      <c r="B2364" s="512" t="s">
        <v>29615</v>
      </c>
      <c r="C2364" s="512" t="s">
        <v>25278</v>
      </c>
      <c r="D2364" s="508">
        <v>154.28</v>
      </c>
      <c r="E2364" s="508">
        <v>154.28</v>
      </c>
    </row>
    <row r="2365" spans="1:5" s="343" customFormat="1">
      <c r="A2365" s="507" t="s">
        <v>29616</v>
      </c>
      <c r="B2365" s="512" t="s">
        <v>29617</v>
      </c>
      <c r="C2365" s="512" t="s">
        <v>25278</v>
      </c>
      <c r="D2365" s="508">
        <v>159.30000000000001</v>
      </c>
      <c r="E2365" s="508">
        <v>159.30000000000001</v>
      </c>
    </row>
    <row r="2366" spans="1:5" s="343" customFormat="1">
      <c r="A2366" s="507" t="s">
        <v>29618</v>
      </c>
      <c r="B2366" s="512" t="s">
        <v>29619</v>
      </c>
      <c r="C2366" s="512" t="s">
        <v>25278</v>
      </c>
      <c r="D2366" s="508">
        <v>12.32</v>
      </c>
      <c r="E2366" s="508">
        <v>12.32</v>
      </c>
    </row>
    <row r="2367" spans="1:5" s="343" customFormat="1">
      <c r="A2367" s="507" t="s">
        <v>29620</v>
      </c>
      <c r="B2367" s="512" t="s">
        <v>29621</v>
      </c>
      <c r="C2367" s="512" t="s">
        <v>25278</v>
      </c>
      <c r="D2367" s="508">
        <v>267.22000000000003</v>
      </c>
      <c r="E2367" s="508">
        <v>267.22000000000003</v>
      </c>
    </row>
    <row r="2368" spans="1:5" s="343" customFormat="1">
      <c r="A2368" s="507" t="s">
        <v>29622</v>
      </c>
      <c r="B2368" s="512" t="s">
        <v>29623</v>
      </c>
      <c r="C2368" s="512" t="s">
        <v>25278</v>
      </c>
      <c r="D2368" s="508">
        <v>494.51</v>
      </c>
      <c r="E2368" s="508">
        <v>494.51</v>
      </c>
    </row>
    <row r="2369" spans="1:5" s="343" customFormat="1">
      <c r="A2369" s="507" t="s">
        <v>29624</v>
      </c>
      <c r="B2369" s="512" t="s">
        <v>29625</v>
      </c>
      <c r="C2369" s="512" t="s">
        <v>26155</v>
      </c>
      <c r="D2369" s="508">
        <v>19.440000000000001</v>
      </c>
      <c r="E2369" s="508">
        <v>19.440000000000001</v>
      </c>
    </row>
    <row r="2370" spans="1:5" s="343" customFormat="1" ht="22.5">
      <c r="A2370" s="507" t="s">
        <v>29626</v>
      </c>
      <c r="B2370" s="513" t="s">
        <v>31801</v>
      </c>
      <c r="C2370" s="512" t="s">
        <v>26155</v>
      </c>
      <c r="D2370" s="508">
        <v>19.489999999999998</v>
      </c>
      <c r="E2370" s="508">
        <v>19.489999999999998</v>
      </c>
    </row>
    <row r="2371" spans="1:5" s="343" customFormat="1">
      <c r="A2371" s="507" t="s">
        <v>29627</v>
      </c>
      <c r="B2371" s="512" t="s">
        <v>29628</v>
      </c>
      <c r="C2371" s="512" t="s">
        <v>25278</v>
      </c>
      <c r="D2371" s="508">
        <v>392.02</v>
      </c>
      <c r="E2371" s="508">
        <v>392.02</v>
      </c>
    </row>
    <row r="2372" spans="1:5" s="343" customFormat="1">
      <c r="A2372" s="507" t="s">
        <v>29629</v>
      </c>
      <c r="B2372" s="512" t="s">
        <v>29630</v>
      </c>
      <c r="C2372" s="512" t="s">
        <v>25278</v>
      </c>
      <c r="D2372" s="508">
        <v>263.25</v>
      </c>
      <c r="E2372" s="508">
        <v>263.25</v>
      </c>
    </row>
    <row r="2373" spans="1:5" s="343" customFormat="1">
      <c r="A2373" s="507" t="s">
        <v>29631</v>
      </c>
      <c r="B2373" s="512" t="s">
        <v>29632</v>
      </c>
      <c r="C2373" s="512" t="s">
        <v>25278</v>
      </c>
      <c r="D2373" s="508">
        <v>33.97</v>
      </c>
      <c r="E2373" s="508">
        <v>33.97</v>
      </c>
    </row>
    <row r="2374" spans="1:5" s="343" customFormat="1">
      <c r="A2374" s="507" t="s">
        <v>29633</v>
      </c>
      <c r="B2374" s="512" t="s">
        <v>29634</v>
      </c>
      <c r="C2374" s="512" t="s">
        <v>25278</v>
      </c>
      <c r="D2374" s="508">
        <v>33.97</v>
      </c>
      <c r="E2374" s="508">
        <v>33.97</v>
      </c>
    </row>
    <row r="2375" spans="1:5" s="343" customFormat="1">
      <c r="A2375" s="507" t="s">
        <v>29635</v>
      </c>
      <c r="B2375" s="512" t="s">
        <v>29636</v>
      </c>
      <c r="C2375" s="512" t="s">
        <v>25278</v>
      </c>
      <c r="D2375" s="508">
        <v>187.07</v>
      </c>
      <c r="E2375" s="508">
        <v>187.07</v>
      </c>
    </row>
    <row r="2376" spans="1:5" s="343" customFormat="1">
      <c r="A2376" s="507" t="s">
        <v>29637</v>
      </c>
      <c r="B2376" s="512" t="s">
        <v>29638</v>
      </c>
      <c r="C2376" s="512" t="s">
        <v>25278</v>
      </c>
      <c r="D2376" s="508">
        <v>224.76</v>
      </c>
      <c r="E2376" s="508">
        <v>224.76</v>
      </c>
    </row>
    <row r="2377" spans="1:5" s="343" customFormat="1">
      <c r="A2377" s="507" t="s">
        <v>29639</v>
      </c>
      <c r="B2377" s="512" t="s">
        <v>29640</v>
      </c>
      <c r="C2377" s="512" t="s">
        <v>25278</v>
      </c>
      <c r="D2377" s="508">
        <v>198.73</v>
      </c>
      <c r="E2377" s="508">
        <v>198.73</v>
      </c>
    </row>
    <row r="2378" spans="1:5" s="343" customFormat="1">
      <c r="A2378" s="507" t="s">
        <v>29641</v>
      </c>
      <c r="B2378" s="512" t="s">
        <v>29642</v>
      </c>
      <c r="C2378" s="512" t="s">
        <v>25278</v>
      </c>
      <c r="D2378" s="508">
        <v>1017.89</v>
      </c>
      <c r="E2378" s="508">
        <v>1017.89</v>
      </c>
    </row>
    <row r="2379" spans="1:5" s="343" customFormat="1">
      <c r="A2379" s="507" t="s">
        <v>29643</v>
      </c>
      <c r="B2379" s="512" t="s">
        <v>29644</v>
      </c>
      <c r="C2379" s="512" t="s">
        <v>25278</v>
      </c>
      <c r="D2379" s="508">
        <v>294.48</v>
      </c>
      <c r="E2379" s="508">
        <v>294.48</v>
      </c>
    </row>
    <row r="2380" spans="1:5" s="343" customFormat="1" ht="22.5">
      <c r="A2380" s="507" t="s">
        <v>29645</v>
      </c>
      <c r="B2380" s="512" t="s">
        <v>29646</v>
      </c>
      <c r="C2380" s="512" t="s">
        <v>25278</v>
      </c>
      <c r="D2380" s="508">
        <v>315.69</v>
      </c>
      <c r="E2380" s="508">
        <v>315.69</v>
      </c>
    </row>
    <row r="2381" spans="1:5" s="343" customFormat="1" ht="22.5">
      <c r="A2381" s="507" t="s">
        <v>29647</v>
      </c>
      <c r="B2381" s="512" t="s">
        <v>29648</v>
      </c>
      <c r="C2381" s="512" t="s">
        <v>25278</v>
      </c>
      <c r="D2381" s="508">
        <v>340.41</v>
      </c>
      <c r="E2381" s="508">
        <v>340.41</v>
      </c>
    </row>
    <row r="2382" spans="1:5" s="343" customFormat="1">
      <c r="A2382" s="507" t="s">
        <v>29649</v>
      </c>
      <c r="B2382" s="512" t="s">
        <v>29650</v>
      </c>
      <c r="C2382" s="512" t="s">
        <v>25278</v>
      </c>
      <c r="D2382" s="508">
        <v>879.52</v>
      </c>
      <c r="E2382" s="508">
        <v>879.52</v>
      </c>
    </row>
    <row r="2383" spans="1:5" s="343" customFormat="1">
      <c r="A2383" s="507" t="s">
        <v>29651</v>
      </c>
      <c r="B2383" s="512" t="s">
        <v>29652</v>
      </c>
      <c r="C2383" s="512" t="s">
        <v>25278</v>
      </c>
      <c r="D2383" s="508">
        <v>462.27</v>
      </c>
      <c r="E2383" s="508">
        <v>462.27</v>
      </c>
    </row>
    <row r="2384" spans="1:5" s="343" customFormat="1" ht="33.75">
      <c r="A2384" s="509" t="s">
        <v>29653</v>
      </c>
      <c r="B2384" s="512" t="s">
        <v>29654</v>
      </c>
      <c r="C2384" s="515" t="s">
        <v>25278</v>
      </c>
      <c r="D2384" s="510">
        <v>18.309999999999999</v>
      </c>
      <c r="E2384" s="510">
        <v>18.309999999999999</v>
      </c>
    </row>
    <row r="2385" spans="1:5" s="343" customFormat="1">
      <c r="A2385" s="507" t="s">
        <v>29655</v>
      </c>
      <c r="B2385" s="512" t="s">
        <v>29656</v>
      </c>
      <c r="C2385" s="512" t="s">
        <v>25278</v>
      </c>
      <c r="D2385" s="508">
        <v>211.05</v>
      </c>
      <c r="E2385" s="508">
        <v>211.05</v>
      </c>
    </row>
    <row r="2386" spans="1:5" s="343" customFormat="1">
      <c r="A2386" s="507" t="s">
        <v>29657</v>
      </c>
      <c r="B2386" s="512" t="s">
        <v>29658</v>
      </c>
      <c r="C2386" s="512" t="s">
        <v>25278</v>
      </c>
      <c r="D2386" s="508">
        <v>189.34</v>
      </c>
      <c r="E2386" s="508">
        <v>189.34</v>
      </c>
    </row>
    <row r="2387" spans="1:5" s="343" customFormat="1">
      <c r="A2387" s="507" t="s">
        <v>29659</v>
      </c>
      <c r="B2387" s="512" t="s">
        <v>29660</v>
      </c>
      <c r="C2387" s="512" t="s">
        <v>25278</v>
      </c>
      <c r="D2387" s="508">
        <v>66.72</v>
      </c>
      <c r="E2387" s="508">
        <v>66.72</v>
      </c>
    </row>
    <row r="2388" spans="1:5" s="343" customFormat="1" ht="22.5">
      <c r="A2388" s="507" t="s">
        <v>29661</v>
      </c>
      <c r="B2388" s="512" t="s">
        <v>29662</v>
      </c>
      <c r="C2388" s="512" t="s">
        <v>25278</v>
      </c>
      <c r="D2388" s="508">
        <v>315.69</v>
      </c>
      <c r="E2388" s="508">
        <v>315.69</v>
      </c>
    </row>
    <row r="2389" spans="1:5" s="343" customFormat="1" ht="33.75">
      <c r="A2389" s="509" t="s">
        <v>29663</v>
      </c>
      <c r="B2389" s="512" t="s">
        <v>25553</v>
      </c>
      <c r="C2389" s="515" t="s">
        <v>25278</v>
      </c>
      <c r="D2389" s="510">
        <v>24.26</v>
      </c>
      <c r="E2389" s="510">
        <v>24.26</v>
      </c>
    </row>
    <row r="2390" spans="1:5" s="343" customFormat="1">
      <c r="A2390" s="507" t="s">
        <v>29664</v>
      </c>
      <c r="B2390" s="512" t="s">
        <v>29665</v>
      </c>
      <c r="C2390" s="512" t="s">
        <v>25314</v>
      </c>
      <c r="D2390" s="508">
        <v>683.74</v>
      </c>
      <c r="E2390" s="508">
        <v>683.74</v>
      </c>
    </row>
    <row r="2391" spans="1:5" s="343" customFormat="1" ht="22.5">
      <c r="A2391" s="507" t="s">
        <v>29666</v>
      </c>
      <c r="B2391" s="512" t="s">
        <v>29667</v>
      </c>
      <c r="C2391" s="512" t="s">
        <v>25278</v>
      </c>
      <c r="D2391" s="508">
        <v>106.31</v>
      </c>
      <c r="E2391" s="508">
        <v>106.31</v>
      </c>
    </row>
    <row r="2392" spans="1:5" s="343" customFormat="1" ht="33.75">
      <c r="A2392" s="509" t="s">
        <v>29668</v>
      </c>
      <c r="B2392" s="512" t="s">
        <v>29669</v>
      </c>
      <c r="C2392" s="515" t="s">
        <v>25278</v>
      </c>
      <c r="D2392" s="510">
        <v>35.26</v>
      </c>
      <c r="E2392" s="510">
        <v>35.26</v>
      </c>
    </row>
    <row r="2393" spans="1:5" s="343" customFormat="1">
      <c r="A2393" s="507" t="s">
        <v>29670</v>
      </c>
      <c r="B2393" s="512" t="s">
        <v>29671</v>
      </c>
      <c r="C2393" s="512" t="s">
        <v>25361</v>
      </c>
      <c r="D2393" s="508">
        <v>32.85</v>
      </c>
      <c r="E2393" s="508">
        <v>32.85</v>
      </c>
    </row>
    <row r="2394" spans="1:5" s="343" customFormat="1" ht="22.5">
      <c r="A2394" s="507" t="s">
        <v>29672</v>
      </c>
      <c r="B2394" s="512" t="s">
        <v>29673</v>
      </c>
      <c r="C2394" s="512" t="s">
        <v>25278</v>
      </c>
      <c r="D2394" s="508">
        <v>381.3</v>
      </c>
      <c r="E2394" s="508">
        <v>381.3</v>
      </c>
    </row>
    <row r="2395" spans="1:5" s="343" customFormat="1" ht="111">
      <c r="A2395" s="514" t="s">
        <v>31753</v>
      </c>
      <c r="B2395" s="514"/>
      <c r="C2395" s="514"/>
      <c r="D2395" s="514"/>
      <c r="E2395" s="514"/>
    </row>
    <row r="2396" spans="1:5" s="343" customFormat="1" ht="22.5">
      <c r="A2396" s="511" t="s">
        <v>25362</v>
      </c>
      <c r="B2396" s="511"/>
      <c r="C2396" s="511"/>
      <c r="D2396" s="511"/>
      <c r="E2396" s="511"/>
    </row>
    <row r="2397" spans="1:5" s="343" customFormat="1" ht="33.75">
      <c r="A2397" s="509" t="s">
        <v>29674</v>
      </c>
      <c r="B2397" s="512" t="s">
        <v>29675</v>
      </c>
      <c r="C2397" s="515" t="s">
        <v>29676</v>
      </c>
      <c r="D2397" s="510">
        <v>58.14</v>
      </c>
      <c r="E2397" s="510">
        <v>58.14</v>
      </c>
    </row>
    <row r="2398" spans="1:5" s="343" customFormat="1">
      <c r="A2398" s="507" t="s">
        <v>29677</v>
      </c>
      <c r="B2398" s="512" t="s">
        <v>29678</v>
      </c>
      <c r="C2398" s="512" t="s">
        <v>25278</v>
      </c>
      <c r="D2398" s="508">
        <v>146.59</v>
      </c>
      <c r="E2398" s="508">
        <v>146.59</v>
      </c>
    </row>
    <row r="2399" spans="1:5" s="343" customFormat="1">
      <c r="A2399" s="507" t="s">
        <v>29679</v>
      </c>
      <c r="B2399" s="512" t="s">
        <v>29665</v>
      </c>
      <c r="C2399" s="512" t="s">
        <v>25314</v>
      </c>
      <c r="D2399" s="508">
        <v>683.74</v>
      </c>
      <c r="E2399" s="508">
        <v>683.74</v>
      </c>
    </row>
    <row r="2400" spans="1:5" s="343" customFormat="1">
      <c r="A2400" s="507" t="s">
        <v>29680</v>
      </c>
      <c r="B2400" s="512" t="s">
        <v>29681</v>
      </c>
      <c r="C2400" s="512" t="s">
        <v>25361</v>
      </c>
      <c r="D2400" s="508">
        <v>66.44</v>
      </c>
      <c r="E2400" s="508">
        <v>66.44</v>
      </c>
    </row>
    <row r="2401" spans="1:5" s="343" customFormat="1">
      <c r="A2401" s="507" t="s">
        <v>29682</v>
      </c>
      <c r="B2401" s="512" t="s">
        <v>29683</v>
      </c>
      <c r="C2401" s="512" t="s">
        <v>25361</v>
      </c>
      <c r="D2401" s="508">
        <v>155.19999999999999</v>
      </c>
      <c r="E2401" s="508">
        <v>155.19999999999999</v>
      </c>
    </row>
    <row r="2402" spans="1:5" s="343" customFormat="1">
      <c r="A2402" s="507" t="s">
        <v>29684</v>
      </c>
      <c r="B2402" s="512" t="s">
        <v>29685</v>
      </c>
      <c r="C2402" s="512" t="s">
        <v>25361</v>
      </c>
      <c r="D2402" s="508">
        <v>272.39</v>
      </c>
      <c r="E2402" s="508">
        <v>272.39</v>
      </c>
    </row>
    <row r="2403" spans="1:5" s="343" customFormat="1">
      <c r="A2403" s="507" t="s">
        <v>29686</v>
      </c>
      <c r="B2403" s="512" t="s">
        <v>29687</v>
      </c>
      <c r="C2403" s="512" t="s">
        <v>25361</v>
      </c>
      <c r="D2403" s="508">
        <v>82.63</v>
      </c>
      <c r="E2403" s="508">
        <v>82.63</v>
      </c>
    </row>
    <row r="2404" spans="1:5" s="343" customFormat="1">
      <c r="A2404" s="507" t="s">
        <v>29688</v>
      </c>
      <c r="B2404" s="512" t="s">
        <v>29689</v>
      </c>
      <c r="C2404" s="512" t="s">
        <v>25361</v>
      </c>
      <c r="D2404" s="508">
        <v>216.23</v>
      </c>
      <c r="E2404" s="508">
        <v>216.23</v>
      </c>
    </row>
    <row r="2405" spans="1:5" s="343" customFormat="1">
      <c r="A2405" s="507" t="s">
        <v>29690</v>
      </c>
      <c r="B2405" s="512" t="s">
        <v>29691</v>
      </c>
      <c r="C2405" s="512" t="s">
        <v>25361</v>
      </c>
      <c r="D2405" s="508">
        <v>317.22000000000003</v>
      </c>
      <c r="E2405" s="508">
        <v>317.22000000000003</v>
      </c>
    </row>
    <row r="2406" spans="1:5" s="343" customFormat="1">
      <c r="A2406" s="507" t="s">
        <v>29692</v>
      </c>
      <c r="B2406" s="512" t="s">
        <v>29693</v>
      </c>
      <c r="C2406" s="512" t="s">
        <v>25314</v>
      </c>
      <c r="D2406" s="508">
        <v>683.74</v>
      </c>
      <c r="E2406" s="508">
        <v>683.74</v>
      </c>
    </row>
    <row r="2407" spans="1:5" s="343" customFormat="1">
      <c r="A2407" s="507" t="s">
        <v>29694</v>
      </c>
      <c r="B2407" s="512" t="s">
        <v>29695</v>
      </c>
      <c r="C2407" s="512" t="s">
        <v>25361</v>
      </c>
      <c r="D2407" s="508">
        <v>30.68</v>
      </c>
      <c r="E2407" s="508">
        <v>30.68</v>
      </c>
    </row>
    <row r="2408" spans="1:5" s="343" customFormat="1">
      <c r="A2408" s="507" t="s">
        <v>29696</v>
      </c>
      <c r="B2408" s="512" t="s">
        <v>29697</v>
      </c>
      <c r="C2408" s="512" t="s">
        <v>25361</v>
      </c>
      <c r="D2408" s="508">
        <v>31.58</v>
      </c>
      <c r="E2408" s="508">
        <v>31.58</v>
      </c>
    </row>
    <row r="2409" spans="1:5" s="343" customFormat="1">
      <c r="A2409" s="507" t="s">
        <v>29698</v>
      </c>
      <c r="B2409" s="512" t="s">
        <v>29699</v>
      </c>
      <c r="C2409" s="512" t="s">
        <v>25361</v>
      </c>
      <c r="D2409" s="508">
        <v>31.4</v>
      </c>
      <c r="E2409" s="508">
        <v>31.4</v>
      </c>
    </row>
    <row r="2410" spans="1:5" s="343" customFormat="1">
      <c r="A2410" s="507" t="s">
        <v>29700</v>
      </c>
      <c r="B2410" s="512" t="s">
        <v>29701</v>
      </c>
      <c r="C2410" s="512" t="s">
        <v>25361</v>
      </c>
      <c r="D2410" s="508">
        <v>51.56</v>
      </c>
      <c r="E2410" s="508">
        <v>51.56</v>
      </c>
    </row>
    <row r="2411" spans="1:5" s="343" customFormat="1">
      <c r="A2411" s="507" t="s">
        <v>29702</v>
      </c>
      <c r="B2411" s="512" t="s">
        <v>29703</v>
      </c>
      <c r="C2411" s="512" t="s">
        <v>25361</v>
      </c>
      <c r="D2411" s="508">
        <v>31.58</v>
      </c>
      <c r="E2411" s="508">
        <v>31.58</v>
      </c>
    </row>
    <row r="2412" spans="1:5" s="343" customFormat="1">
      <c r="A2412" s="507" t="s">
        <v>29704</v>
      </c>
      <c r="B2412" s="512" t="s">
        <v>29705</v>
      </c>
      <c r="C2412" s="512" t="s">
        <v>25361</v>
      </c>
      <c r="D2412" s="508">
        <v>36.799999999999997</v>
      </c>
      <c r="E2412" s="508">
        <v>36.799999999999997</v>
      </c>
    </row>
    <row r="2413" spans="1:5" s="343" customFormat="1">
      <c r="A2413" s="507" t="s">
        <v>29706</v>
      </c>
      <c r="B2413" s="512" t="s">
        <v>29707</v>
      </c>
      <c r="C2413" s="512" t="s">
        <v>25361</v>
      </c>
      <c r="D2413" s="508">
        <v>64.63</v>
      </c>
      <c r="E2413" s="508">
        <v>64.63</v>
      </c>
    </row>
    <row r="2414" spans="1:5" s="343" customFormat="1">
      <c r="A2414" s="507" t="s">
        <v>29708</v>
      </c>
      <c r="B2414" s="512" t="s">
        <v>29709</v>
      </c>
      <c r="C2414" s="512" t="s">
        <v>25361</v>
      </c>
      <c r="D2414" s="508">
        <v>71.040000000000006</v>
      </c>
      <c r="E2414" s="508">
        <v>71.040000000000006</v>
      </c>
    </row>
    <row r="2415" spans="1:5" s="343" customFormat="1">
      <c r="A2415" s="507" t="s">
        <v>29710</v>
      </c>
      <c r="B2415" s="512" t="s">
        <v>29711</v>
      </c>
      <c r="C2415" s="512" t="s">
        <v>25361</v>
      </c>
      <c r="D2415" s="508">
        <v>26.8</v>
      </c>
      <c r="E2415" s="508">
        <v>26.8</v>
      </c>
    </row>
    <row r="2416" spans="1:5" s="343" customFormat="1">
      <c r="A2416" s="507" t="s">
        <v>29712</v>
      </c>
      <c r="B2416" s="512" t="s">
        <v>29713</v>
      </c>
      <c r="C2416" s="512" t="s">
        <v>25361</v>
      </c>
      <c r="D2416" s="508">
        <v>29.68</v>
      </c>
      <c r="E2416" s="508">
        <v>29.68</v>
      </c>
    </row>
    <row r="2417" spans="1:5" s="343" customFormat="1">
      <c r="A2417" s="507" t="s">
        <v>29714</v>
      </c>
      <c r="B2417" s="512" t="s">
        <v>29715</v>
      </c>
      <c r="C2417" s="512" t="s">
        <v>25361</v>
      </c>
      <c r="D2417" s="508">
        <v>72.84</v>
      </c>
      <c r="E2417" s="508">
        <v>72.84</v>
      </c>
    </row>
    <row r="2418" spans="1:5" s="343" customFormat="1">
      <c r="A2418" s="507" t="s">
        <v>29716</v>
      </c>
      <c r="B2418" s="512" t="s">
        <v>29717</v>
      </c>
      <c r="C2418" s="512" t="s">
        <v>25361</v>
      </c>
      <c r="D2418" s="508">
        <v>72.75</v>
      </c>
      <c r="E2418" s="508">
        <v>72.75</v>
      </c>
    </row>
    <row r="2419" spans="1:5" s="343" customFormat="1">
      <c r="A2419" s="507" t="s">
        <v>29718</v>
      </c>
      <c r="B2419" s="512" t="s">
        <v>29719</v>
      </c>
      <c r="C2419" s="512" t="s">
        <v>25361</v>
      </c>
      <c r="D2419" s="508">
        <v>70.84</v>
      </c>
      <c r="E2419" s="508">
        <v>70.84</v>
      </c>
    </row>
    <row r="2420" spans="1:5" s="343" customFormat="1">
      <c r="A2420" s="507" t="s">
        <v>29720</v>
      </c>
      <c r="B2420" s="512" t="s">
        <v>29721</v>
      </c>
      <c r="C2420" s="512" t="s">
        <v>25361</v>
      </c>
      <c r="D2420" s="508">
        <v>67.69</v>
      </c>
      <c r="E2420" s="508">
        <v>67.69</v>
      </c>
    </row>
    <row r="2421" spans="1:5" s="343" customFormat="1">
      <c r="A2421" s="507" t="s">
        <v>29722</v>
      </c>
      <c r="B2421" s="512" t="s">
        <v>29723</v>
      </c>
      <c r="C2421" s="512" t="s">
        <v>25361</v>
      </c>
      <c r="D2421" s="508">
        <v>74.849999999999994</v>
      </c>
      <c r="E2421" s="508">
        <v>74.849999999999994</v>
      </c>
    </row>
    <row r="2422" spans="1:5" s="343" customFormat="1">
      <c r="A2422" s="507" t="s">
        <v>29724</v>
      </c>
      <c r="B2422" s="512" t="s">
        <v>29725</v>
      </c>
      <c r="C2422" s="512" t="s">
        <v>25361</v>
      </c>
      <c r="D2422" s="508">
        <v>63.19</v>
      </c>
      <c r="E2422" s="508">
        <v>63.19</v>
      </c>
    </row>
    <row r="2423" spans="1:5" s="343" customFormat="1">
      <c r="A2423" s="507" t="s">
        <v>29726</v>
      </c>
      <c r="B2423" s="512" t="s">
        <v>29727</v>
      </c>
      <c r="C2423" s="512" t="s">
        <v>25361</v>
      </c>
      <c r="D2423" s="508">
        <v>41.17</v>
      </c>
      <c r="E2423" s="508">
        <v>41.17</v>
      </c>
    </row>
    <row r="2424" spans="1:5" s="343" customFormat="1">
      <c r="A2424" s="507" t="s">
        <v>29728</v>
      </c>
      <c r="B2424" s="512" t="s">
        <v>29729</v>
      </c>
      <c r="C2424" s="512" t="s">
        <v>25361</v>
      </c>
      <c r="D2424" s="508">
        <v>50.33</v>
      </c>
      <c r="E2424" s="508">
        <v>50.33</v>
      </c>
    </row>
    <row r="2425" spans="1:5" s="343" customFormat="1">
      <c r="A2425" s="507" t="s">
        <v>29730</v>
      </c>
      <c r="B2425" s="512" t="s">
        <v>29731</v>
      </c>
      <c r="C2425" s="512" t="s">
        <v>25361</v>
      </c>
      <c r="D2425" s="508">
        <v>45.13</v>
      </c>
      <c r="E2425" s="508">
        <v>45.13</v>
      </c>
    </row>
    <row r="2426" spans="1:5" s="343" customFormat="1">
      <c r="A2426" s="507" t="s">
        <v>29732</v>
      </c>
      <c r="B2426" s="512" t="s">
        <v>29733</v>
      </c>
      <c r="C2426" s="512" t="s">
        <v>25361</v>
      </c>
      <c r="D2426" s="508">
        <v>54.7</v>
      </c>
      <c r="E2426" s="508">
        <v>54.7</v>
      </c>
    </row>
    <row r="2427" spans="1:5" s="343" customFormat="1">
      <c r="A2427" s="507" t="s">
        <v>29734</v>
      </c>
      <c r="B2427" s="512" t="s">
        <v>29735</v>
      </c>
      <c r="C2427" s="512" t="s">
        <v>25314</v>
      </c>
      <c r="D2427" s="508">
        <v>683.74</v>
      </c>
      <c r="E2427" s="508">
        <v>683.74</v>
      </c>
    </row>
    <row r="2428" spans="1:5" s="343" customFormat="1" ht="22.5">
      <c r="A2428" s="507" t="s">
        <v>29736</v>
      </c>
      <c r="B2428" s="512" t="s">
        <v>29737</v>
      </c>
      <c r="C2428" s="512" t="s">
        <v>25361</v>
      </c>
      <c r="D2428" s="508">
        <v>16.43</v>
      </c>
      <c r="E2428" s="508">
        <v>16.43</v>
      </c>
    </row>
    <row r="2429" spans="1:5" s="343" customFormat="1">
      <c r="A2429" s="507" t="s">
        <v>29738</v>
      </c>
      <c r="B2429" s="512" t="s">
        <v>29739</v>
      </c>
      <c r="C2429" s="512" t="s">
        <v>25361</v>
      </c>
      <c r="D2429" s="508">
        <v>31.17</v>
      </c>
      <c r="E2429" s="508">
        <v>31.17</v>
      </c>
    </row>
    <row r="2430" spans="1:5" s="343" customFormat="1">
      <c r="A2430" s="507" t="s">
        <v>29740</v>
      </c>
      <c r="B2430" s="512" t="s">
        <v>29741</v>
      </c>
      <c r="C2430" s="512" t="s">
        <v>25361</v>
      </c>
      <c r="D2430" s="508">
        <v>139.12</v>
      </c>
      <c r="E2430" s="508">
        <v>139.12</v>
      </c>
    </row>
    <row r="2431" spans="1:5" s="343" customFormat="1">
      <c r="A2431" s="507" t="s">
        <v>29742</v>
      </c>
      <c r="B2431" s="512" t="s">
        <v>29743</v>
      </c>
      <c r="C2431" s="512" t="s">
        <v>25361</v>
      </c>
      <c r="D2431" s="508">
        <v>154.43</v>
      </c>
      <c r="E2431" s="508">
        <v>154.43</v>
      </c>
    </row>
    <row r="2432" spans="1:5" s="343" customFormat="1">
      <c r="A2432" s="507" t="s">
        <v>29744</v>
      </c>
      <c r="B2432" s="512" t="s">
        <v>29745</v>
      </c>
      <c r="C2432" s="512" t="s">
        <v>25361</v>
      </c>
      <c r="D2432" s="508">
        <v>165.35</v>
      </c>
      <c r="E2432" s="508">
        <v>165.35</v>
      </c>
    </row>
    <row r="2433" spans="1:5" s="343" customFormat="1">
      <c r="A2433" s="507" t="s">
        <v>29746</v>
      </c>
      <c r="B2433" s="512" t="s">
        <v>29747</v>
      </c>
      <c r="C2433" s="512" t="s">
        <v>25361</v>
      </c>
      <c r="D2433" s="508">
        <v>191.74</v>
      </c>
      <c r="E2433" s="508">
        <v>191.74</v>
      </c>
    </row>
    <row r="2434" spans="1:5" s="343" customFormat="1">
      <c r="A2434" s="507" t="s">
        <v>29748</v>
      </c>
      <c r="B2434" s="512" t="s">
        <v>29749</v>
      </c>
      <c r="C2434" s="512" t="s">
        <v>25361</v>
      </c>
      <c r="D2434" s="508">
        <v>192.42</v>
      </c>
      <c r="E2434" s="508">
        <v>192.42</v>
      </c>
    </row>
    <row r="2435" spans="1:5" s="343" customFormat="1">
      <c r="A2435" s="507" t="s">
        <v>29750</v>
      </c>
      <c r="B2435" s="512" t="s">
        <v>29751</v>
      </c>
      <c r="C2435" s="512" t="s">
        <v>25361</v>
      </c>
      <c r="D2435" s="508">
        <v>249.2</v>
      </c>
      <c r="E2435" s="508">
        <v>249.2</v>
      </c>
    </row>
    <row r="2436" spans="1:5" s="343" customFormat="1">
      <c r="A2436" s="507" t="s">
        <v>29752</v>
      </c>
      <c r="B2436" s="512" t="s">
        <v>29753</v>
      </c>
      <c r="C2436" s="512" t="s">
        <v>25361</v>
      </c>
      <c r="D2436" s="508">
        <v>250.29</v>
      </c>
      <c r="E2436" s="508">
        <v>250.29</v>
      </c>
    </row>
    <row r="2437" spans="1:5" s="343" customFormat="1">
      <c r="A2437" s="507" t="s">
        <v>29754</v>
      </c>
      <c r="B2437" s="512" t="s">
        <v>29755</v>
      </c>
      <c r="C2437" s="512" t="s">
        <v>25361</v>
      </c>
      <c r="D2437" s="508">
        <v>307.10000000000002</v>
      </c>
      <c r="E2437" s="508">
        <v>307.10000000000002</v>
      </c>
    </row>
    <row r="2438" spans="1:5" s="343" customFormat="1">
      <c r="A2438" s="507" t="s">
        <v>29756</v>
      </c>
      <c r="B2438" s="512" t="s">
        <v>29757</v>
      </c>
      <c r="C2438" s="512" t="s">
        <v>25361</v>
      </c>
      <c r="D2438" s="508">
        <v>307.98</v>
      </c>
      <c r="E2438" s="508">
        <v>307.98</v>
      </c>
    </row>
    <row r="2439" spans="1:5" s="343" customFormat="1">
      <c r="A2439" s="507" t="s">
        <v>29758</v>
      </c>
      <c r="B2439" s="512" t="s">
        <v>29759</v>
      </c>
      <c r="C2439" s="512" t="s">
        <v>25361</v>
      </c>
      <c r="D2439" s="508">
        <v>364.79</v>
      </c>
      <c r="E2439" s="508">
        <v>364.79</v>
      </c>
    </row>
    <row r="2440" spans="1:5" s="343" customFormat="1">
      <c r="A2440" s="507" t="s">
        <v>29760</v>
      </c>
      <c r="B2440" s="512" t="s">
        <v>29761</v>
      </c>
      <c r="C2440" s="512" t="s">
        <v>25314</v>
      </c>
      <c r="D2440" s="508">
        <v>683.74</v>
      </c>
      <c r="E2440" s="508">
        <v>683.74</v>
      </c>
    </row>
    <row r="2441" spans="1:5" s="343" customFormat="1">
      <c r="A2441" s="507" t="s">
        <v>29762</v>
      </c>
      <c r="B2441" s="512" t="s">
        <v>29763</v>
      </c>
      <c r="C2441" s="512" t="s">
        <v>25361</v>
      </c>
      <c r="D2441" s="508">
        <v>110.86</v>
      </c>
      <c r="E2441" s="508">
        <v>110.86</v>
      </c>
    </row>
    <row r="2442" spans="1:5" s="343" customFormat="1">
      <c r="A2442" s="507" t="s">
        <v>29764</v>
      </c>
      <c r="B2442" s="512" t="s">
        <v>29765</v>
      </c>
      <c r="C2442" s="512" t="s">
        <v>25314</v>
      </c>
      <c r="D2442" s="508">
        <v>683.74</v>
      </c>
      <c r="E2442" s="508">
        <v>683.74</v>
      </c>
    </row>
    <row r="2443" spans="1:5" s="343" customFormat="1" ht="111">
      <c r="A2443" s="514" t="s">
        <v>31753</v>
      </c>
      <c r="B2443" s="514"/>
      <c r="C2443" s="514"/>
      <c r="D2443" s="514"/>
      <c r="E2443" s="514"/>
    </row>
    <row r="2444" spans="1:5" s="343" customFormat="1" ht="22.5">
      <c r="A2444" s="511" t="s">
        <v>25362</v>
      </c>
      <c r="B2444" s="511"/>
      <c r="C2444" s="511"/>
      <c r="D2444" s="511"/>
      <c r="E2444" s="511"/>
    </row>
    <row r="2445" spans="1:5" s="343" customFormat="1">
      <c r="A2445" s="507" t="s">
        <v>29766</v>
      </c>
      <c r="B2445" s="512" t="s">
        <v>29767</v>
      </c>
      <c r="C2445" s="512" t="s">
        <v>25317</v>
      </c>
      <c r="D2445" s="508">
        <v>333.32</v>
      </c>
      <c r="E2445" s="508">
        <v>333.32</v>
      </c>
    </row>
    <row r="2446" spans="1:5" s="343" customFormat="1">
      <c r="A2446" s="507" t="s">
        <v>29768</v>
      </c>
      <c r="B2446" s="512" t="s">
        <v>29769</v>
      </c>
      <c r="C2446" s="512" t="s">
        <v>25278</v>
      </c>
      <c r="D2446" s="508">
        <v>40.26</v>
      </c>
      <c r="E2446" s="508">
        <v>40.26</v>
      </c>
    </row>
    <row r="2447" spans="1:5" s="343" customFormat="1">
      <c r="A2447" s="507" t="s">
        <v>29770</v>
      </c>
      <c r="B2447" s="512" t="s">
        <v>29771</v>
      </c>
      <c r="C2447" s="512" t="s">
        <v>25278</v>
      </c>
      <c r="D2447" s="508">
        <v>28.76</v>
      </c>
      <c r="E2447" s="508">
        <v>28.76</v>
      </c>
    </row>
    <row r="2448" spans="1:5" s="343" customFormat="1">
      <c r="A2448" s="507" t="s">
        <v>29772</v>
      </c>
      <c r="B2448" s="512" t="s">
        <v>29773</v>
      </c>
      <c r="C2448" s="512" t="s">
        <v>25278</v>
      </c>
      <c r="D2448" s="508">
        <v>25.88</v>
      </c>
      <c r="E2448" s="508">
        <v>25.88</v>
      </c>
    </row>
    <row r="2449" spans="1:5" s="343" customFormat="1">
      <c r="A2449" s="507" t="s">
        <v>29774</v>
      </c>
      <c r="B2449" s="512" t="s">
        <v>29775</v>
      </c>
      <c r="C2449" s="512" t="s">
        <v>25278</v>
      </c>
      <c r="D2449" s="508">
        <v>12.94</v>
      </c>
      <c r="E2449" s="508">
        <v>12.94</v>
      </c>
    </row>
    <row r="2450" spans="1:5" s="343" customFormat="1">
      <c r="A2450" s="507" t="s">
        <v>29776</v>
      </c>
      <c r="B2450" s="512" t="s">
        <v>29777</v>
      </c>
      <c r="C2450" s="512" t="s">
        <v>25278</v>
      </c>
      <c r="D2450" s="508">
        <v>10.25</v>
      </c>
      <c r="E2450" s="508">
        <v>10.25</v>
      </c>
    </row>
    <row r="2451" spans="1:5" s="343" customFormat="1" ht="22.5">
      <c r="A2451" s="507" t="s">
        <v>29778</v>
      </c>
      <c r="B2451" s="512" t="s">
        <v>29779</v>
      </c>
      <c r="C2451" s="512" t="s">
        <v>25278</v>
      </c>
      <c r="D2451" s="508">
        <v>12.82</v>
      </c>
      <c r="E2451" s="508">
        <v>12.82</v>
      </c>
    </row>
    <row r="2452" spans="1:5" s="343" customFormat="1">
      <c r="A2452" s="507" t="s">
        <v>29780</v>
      </c>
      <c r="B2452" s="512" t="s">
        <v>29781</v>
      </c>
      <c r="C2452" s="512" t="s">
        <v>25361</v>
      </c>
      <c r="D2452" s="508">
        <v>3.07</v>
      </c>
      <c r="E2452" s="508">
        <v>3.07</v>
      </c>
    </row>
    <row r="2453" spans="1:5" s="343" customFormat="1">
      <c r="A2453" s="507" t="s">
        <v>29782</v>
      </c>
      <c r="B2453" s="512" t="s">
        <v>29783</v>
      </c>
      <c r="C2453" s="512" t="s">
        <v>25361</v>
      </c>
      <c r="D2453" s="508">
        <v>3.84</v>
      </c>
      <c r="E2453" s="508">
        <v>3.84</v>
      </c>
    </row>
    <row r="2454" spans="1:5" s="343" customFormat="1">
      <c r="A2454" s="507" t="s">
        <v>29784</v>
      </c>
      <c r="B2454" s="512" t="s">
        <v>29785</v>
      </c>
      <c r="C2454" s="512" t="s">
        <v>25361</v>
      </c>
      <c r="D2454" s="508">
        <v>3.07</v>
      </c>
      <c r="E2454" s="508">
        <v>3.07</v>
      </c>
    </row>
    <row r="2455" spans="1:5" s="343" customFormat="1" ht="22.5">
      <c r="A2455" s="507" t="s">
        <v>29786</v>
      </c>
      <c r="B2455" s="513" t="s">
        <v>31802</v>
      </c>
      <c r="C2455" s="512" t="s">
        <v>25361</v>
      </c>
      <c r="D2455" s="508">
        <v>3.07</v>
      </c>
      <c r="E2455" s="508">
        <v>3.07</v>
      </c>
    </row>
    <row r="2456" spans="1:5" s="343" customFormat="1">
      <c r="A2456" s="507" t="s">
        <v>29787</v>
      </c>
      <c r="B2456" s="512" t="s">
        <v>25421</v>
      </c>
      <c r="C2456" s="512" t="s">
        <v>25314</v>
      </c>
      <c r="D2456" s="508">
        <v>683.74</v>
      </c>
      <c r="E2456" s="508">
        <v>683.74</v>
      </c>
    </row>
    <row r="2457" spans="1:5" s="343" customFormat="1">
      <c r="A2457" s="507" t="s">
        <v>29788</v>
      </c>
      <c r="B2457" s="512" t="s">
        <v>29789</v>
      </c>
      <c r="C2457" s="512" t="s">
        <v>25278</v>
      </c>
      <c r="D2457" s="508">
        <v>5.68</v>
      </c>
      <c r="E2457" s="508">
        <v>5.68</v>
      </c>
    </row>
    <row r="2458" spans="1:5" s="343" customFormat="1">
      <c r="A2458" s="507" t="s">
        <v>29790</v>
      </c>
      <c r="B2458" s="512" t="s">
        <v>29791</v>
      </c>
      <c r="C2458" s="512" t="s">
        <v>25278</v>
      </c>
      <c r="D2458" s="508">
        <v>12.5</v>
      </c>
      <c r="E2458" s="508">
        <v>12.5</v>
      </c>
    </row>
    <row r="2459" spans="1:5" s="343" customFormat="1">
      <c r="A2459" s="507" t="s">
        <v>29792</v>
      </c>
      <c r="B2459" s="512" t="s">
        <v>29793</v>
      </c>
      <c r="C2459" s="512" t="s">
        <v>25278</v>
      </c>
      <c r="D2459" s="508">
        <v>38.46</v>
      </c>
      <c r="E2459" s="508">
        <v>38.46</v>
      </c>
    </row>
    <row r="2460" spans="1:5" s="343" customFormat="1">
      <c r="A2460" s="507" t="s">
        <v>29794</v>
      </c>
      <c r="B2460" s="512" t="s">
        <v>29795</v>
      </c>
      <c r="C2460" s="512" t="s">
        <v>25278</v>
      </c>
      <c r="D2460" s="508">
        <v>15.38</v>
      </c>
      <c r="E2460" s="508">
        <v>15.38</v>
      </c>
    </row>
    <row r="2461" spans="1:5" s="343" customFormat="1">
      <c r="A2461" s="507" t="s">
        <v>29796</v>
      </c>
      <c r="B2461" s="512" t="s">
        <v>29797</v>
      </c>
      <c r="C2461" s="512" t="s">
        <v>25278</v>
      </c>
      <c r="D2461" s="508">
        <v>34.11</v>
      </c>
      <c r="E2461" s="508">
        <v>34.11</v>
      </c>
    </row>
    <row r="2462" spans="1:5" s="343" customFormat="1">
      <c r="A2462" s="507" t="s">
        <v>29798</v>
      </c>
      <c r="B2462" s="512" t="s">
        <v>29799</v>
      </c>
      <c r="C2462" s="512" t="s">
        <v>25278</v>
      </c>
      <c r="D2462" s="508">
        <v>19.89</v>
      </c>
      <c r="E2462" s="508">
        <v>19.89</v>
      </c>
    </row>
    <row r="2463" spans="1:5" s="343" customFormat="1">
      <c r="A2463" s="507" t="s">
        <v>29800</v>
      </c>
      <c r="B2463" s="512" t="s">
        <v>29801</v>
      </c>
      <c r="C2463" s="512" t="s">
        <v>25278</v>
      </c>
      <c r="D2463" s="508">
        <v>33.33</v>
      </c>
      <c r="E2463" s="508">
        <v>33.33</v>
      </c>
    </row>
    <row r="2464" spans="1:5" s="343" customFormat="1">
      <c r="A2464" s="507" t="s">
        <v>29802</v>
      </c>
      <c r="B2464" s="512" t="s">
        <v>29803</v>
      </c>
      <c r="C2464" s="512" t="s">
        <v>25278</v>
      </c>
      <c r="D2464" s="508">
        <v>41.02</v>
      </c>
      <c r="E2464" s="508">
        <v>41.02</v>
      </c>
    </row>
    <row r="2465" spans="1:5" s="343" customFormat="1">
      <c r="A2465" s="507" t="s">
        <v>29804</v>
      </c>
      <c r="B2465" s="512" t="s">
        <v>29805</v>
      </c>
      <c r="C2465" s="512" t="s">
        <v>25361</v>
      </c>
      <c r="D2465" s="508">
        <v>25.64</v>
      </c>
      <c r="E2465" s="508">
        <v>25.64</v>
      </c>
    </row>
    <row r="2466" spans="1:5" s="343" customFormat="1">
      <c r="A2466" s="507" t="s">
        <v>29806</v>
      </c>
      <c r="B2466" s="512" t="s">
        <v>29807</v>
      </c>
      <c r="C2466" s="512" t="s">
        <v>25361</v>
      </c>
      <c r="D2466" s="508">
        <v>30.76</v>
      </c>
      <c r="E2466" s="508">
        <v>30.76</v>
      </c>
    </row>
    <row r="2467" spans="1:5" s="343" customFormat="1">
      <c r="A2467" s="507" t="s">
        <v>29808</v>
      </c>
      <c r="B2467" s="512" t="s">
        <v>29809</v>
      </c>
      <c r="C2467" s="512" t="s">
        <v>25361</v>
      </c>
      <c r="D2467" s="508">
        <v>5.12</v>
      </c>
      <c r="E2467" s="508">
        <v>5.12</v>
      </c>
    </row>
    <row r="2468" spans="1:5" s="343" customFormat="1">
      <c r="A2468" s="507" t="s">
        <v>29810</v>
      </c>
      <c r="B2468" s="512" t="s">
        <v>29811</v>
      </c>
      <c r="C2468" s="512" t="s">
        <v>25361</v>
      </c>
      <c r="D2468" s="508">
        <v>3.84</v>
      </c>
      <c r="E2468" s="508">
        <v>3.84</v>
      </c>
    </row>
    <row r="2469" spans="1:5" s="343" customFormat="1">
      <c r="A2469" s="507" t="s">
        <v>29812</v>
      </c>
      <c r="B2469" s="512" t="s">
        <v>29813</v>
      </c>
      <c r="C2469" s="512" t="s">
        <v>25361</v>
      </c>
      <c r="D2469" s="508">
        <v>5.12</v>
      </c>
      <c r="E2469" s="508">
        <v>5.12</v>
      </c>
    </row>
    <row r="2470" spans="1:5" s="343" customFormat="1">
      <c r="A2470" s="507" t="s">
        <v>29814</v>
      </c>
      <c r="B2470" s="512" t="s">
        <v>29815</v>
      </c>
      <c r="C2470" s="512" t="s">
        <v>25361</v>
      </c>
      <c r="D2470" s="508">
        <v>5.12</v>
      </c>
      <c r="E2470" s="508">
        <v>5.12</v>
      </c>
    </row>
    <row r="2471" spans="1:5" s="343" customFormat="1">
      <c r="A2471" s="507" t="s">
        <v>29816</v>
      </c>
      <c r="B2471" s="512" t="s">
        <v>29817</v>
      </c>
      <c r="C2471" s="512" t="s">
        <v>25361</v>
      </c>
      <c r="D2471" s="508">
        <v>5.12</v>
      </c>
      <c r="E2471" s="508">
        <v>5.12</v>
      </c>
    </row>
    <row r="2472" spans="1:5" s="343" customFormat="1">
      <c r="A2472" s="507" t="s">
        <v>29818</v>
      </c>
      <c r="B2472" s="512" t="s">
        <v>25423</v>
      </c>
      <c r="C2472" s="512" t="s">
        <v>25314</v>
      </c>
      <c r="D2472" s="508">
        <v>683.74</v>
      </c>
      <c r="E2472" s="508">
        <v>683.74</v>
      </c>
    </row>
    <row r="2473" spans="1:5" s="343" customFormat="1">
      <c r="A2473" s="507" t="s">
        <v>29819</v>
      </c>
      <c r="B2473" s="512" t="s">
        <v>29820</v>
      </c>
      <c r="C2473" s="512" t="s">
        <v>25278</v>
      </c>
      <c r="D2473" s="508">
        <v>26.26</v>
      </c>
      <c r="E2473" s="508">
        <v>26.26</v>
      </c>
    </row>
    <row r="2474" spans="1:5" s="343" customFormat="1">
      <c r="A2474" s="507" t="s">
        <v>29821</v>
      </c>
      <c r="B2474" s="512" t="s">
        <v>29822</v>
      </c>
      <c r="C2474" s="512" t="s">
        <v>25278</v>
      </c>
      <c r="D2474" s="508">
        <v>91.44</v>
      </c>
      <c r="E2474" s="508">
        <v>91.44</v>
      </c>
    </row>
    <row r="2475" spans="1:5" s="343" customFormat="1">
      <c r="A2475" s="507" t="s">
        <v>29823</v>
      </c>
      <c r="B2475" s="512" t="s">
        <v>29824</v>
      </c>
      <c r="C2475" s="512" t="s">
        <v>25278</v>
      </c>
      <c r="D2475" s="508">
        <v>6.82</v>
      </c>
      <c r="E2475" s="508">
        <v>6.82</v>
      </c>
    </row>
    <row r="2476" spans="1:5" s="343" customFormat="1">
      <c r="A2476" s="507" t="s">
        <v>29825</v>
      </c>
      <c r="B2476" s="512" t="s">
        <v>29826</v>
      </c>
      <c r="C2476" s="512" t="s">
        <v>25361</v>
      </c>
      <c r="D2476" s="508">
        <v>14.49</v>
      </c>
      <c r="E2476" s="508">
        <v>14.49</v>
      </c>
    </row>
    <row r="2477" spans="1:5" s="343" customFormat="1">
      <c r="A2477" s="507" t="s">
        <v>29827</v>
      </c>
      <c r="B2477" s="512" t="s">
        <v>29828</v>
      </c>
      <c r="C2477" s="512" t="s">
        <v>25314</v>
      </c>
      <c r="D2477" s="508">
        <v>683.74</v>
      </c>
      <c r="E2477" s="508">
        <v>683.74</v>
      </c>
    </row>
    <row r="2478" spans="1:5" s="343" customFormat="1">
      <c r="A2478" s="507" t="s">
        <v>29829</v>
      </c>
      <c r="B2478" s="512" t="s">
        <v>29830</v>
      </c>
      <c r="C2478" s="512" t="s">
        <v>25317</v>
      </c>
      <c r="D2478" s="508">
        <v>1013.96</v>
      </c>
      <c r="E2478" s="508">
        <v>1013.96</v>
      </c>
    </row>
    <row r="2479" spans="1:5" s="343" customFormat="1">
      <c r="A2479" s="507" t="s">
        <v>29831</v>
      </c>
      <c r="B2479" s="512" t="s">
        <v>29832</v>
      </c>
      <c r="C2479" s="512" t="s">
        <v>25278</v>
      </c>
      <c r="D2479" s="508">
        <v>23.74</v>
      </c>
      <c r="E2479" s="508">
        <v>23.74</v>
      </c>
    </row>
    <row r="2480" spans="1:5" s="343" customFormat="1">
      <c r="A2480" s="507" t="s">
        <v>29833</v>
      </c>
      <c r="B2480" s="512" t="s">
        <v>29683</v>
      </c>
      <c r="C2480" s="512" t="s">
        <v>25361</v>
      </c>
      <c r="D2480" s="508">
        <v>155.19999999999999</v>
      </c>
      <c r="E2480" s="508">
        <v>155.19999999999999</v>
      </c>
    </row>
    <row r="2481" spans="1:5" s="343" customFormat="1">
      <c r="A2481" s="507" t="s">
        <v>29834</v>
      </c>
      <c r="B2481" s="512" t="s">
        <v>29835</v>
      </c>
      <c r="C2481" s="512" t="s">
        <v>25278</v>
      </c>
      <c r="D2481" s="508">
        <v>14.21</v>
      </c>
      <c r="E2481" s="508">
        <v>14.21</v>
      </c>
    </row>
    <row r="2482" spans="1:5" s="343" customFormat="1">
      <c r="A2482" s="507" t="s">
        <v>29836</v>
      </c>
      <c r="B2482" s="512" t="s">
        <v>29837</v>
      </c>
      <c r="C2482" s="512" t="s">
        <v>25278</v>
      </c>
      <c r="D2482" s="508">
        <v>38.200000000000003</v>
      </c>
      <c r="E2482" s="508">
        <v>38.200000000000003</v>
      </c>
    </row>
    <row r="2483" spans="1:5" s="343" customFormat="1">
      <c r="A2483" s="507" t="s">
        <v>29838</v>
      </c>
      <c r="B2483" s="512" t="s">
        <v>29839</v>
      </c>
      <c r="C2483" s="512" t="s">
        <v>25278</v>
      </c>
      <c r="D2483" s="508">
        <v>610.22</v>
      </c>
      <c r="E2483" s="508">
        <v>610.22</v>
      </c>
    </row>
    <row r="2484" spans="1:5" s="343" customFormat="1">
      <c r="A2484" s="507" t="s">
        <v>29840</v>
      </c>
      <c r="B2484" s="512" t="s">
        <v>29841</v>
      </c>
      <c r="C2484" s="512" t="s">
        <v>25278</v>
      </c>
      <c r="D2484" s="508">
        <v>5.68</v>
      </c>
      <c r="E2484" s="508">
        <v>5.68</v>
      </c>
    </row>
    <row r="2485" spans="1:5" s="343" customFormat="1">
      <c r="A2485" s="507" t="s">
        <v>29842</v>
      </c>
      <c r="B2485" s="512" t="s">
        <v>29843</v>
      </c>
      <c r="C2485" s="512" t="s">
        <v>25278</v>
      </c>
      <c r="D2485" s="508">
        <v>43.47</v>
      </c>
      <c r="E2485" s="508">
        <v>43.47</v>
      </c>
    </row>
    <row r="2486" spans="1:5" s="343" customFormat="1">
      <c r="A2486" s="507" t="s">
        <v>29844</v>
      </c>
      <c r="B2486" s="512" t="s">
        <v>29845</v>
      </c>
      <c r="C2486" s="512" t="s">
        <v>25278</v>
      </c>
      <c r="D2486" s="508">
        <v>188.49</v>
      </c>
      <c r="E2486" s="508">
        <v>188.49</v>
      </c>
    </row>
    <row r="2487" spans="1:5" s="343" customFormat="1">
      <c r="A2487" s="507" t="s">
        <v>29846</v>
      </c>
      <c r="B2487" s="512" t="s">
        <v>29847</v>
      </c>
      <c r="C2487" s="512" t="s">
        <v>25278</v>
      </c>
      <c r="D2487" s="508">
        <v>290.27999999999997</v>
      </c>
      <c r="E2487" s="508">
        <v>290.27999999999997</v>
      </c>
    </row>
    <row r="2488" spans="1:5" s="343" customFormat="1" ht="33.75">
      <c r="A2488" s="509" t="s">
        <v>29848</v>
      </c>
      <c r="B2488" s="513" t="s">
        <v>31803</v>
      </c>
      <c r="C2488" s="515" t="s">
        <v>25278</v>
      </c>
      <c r="D2488" s="510">
        <v>18.309999999999999</v>
      </c>
      <c r="E2488" s="510">
        <v>18.309999999999999</v>
      </c>
    </row>
    <row r="2489" spans="1:5" s="343" customFormat="1">
      <c r="A2489" s="507" t="s">
        <v>29849</v>
      </c>
      <c r="B2489" s="512" t="s">
        <v>29850</v>
      </c>
      <c r="C2489" s="512" t="s">
        <v>25278</v>
      </c>
      <c r="D2489" s="508">
        <v>60.02</v>
      </c>
      <c r="E2489" s="508">
        <v>60.02</v>
      </c>
    </row>
    <row r="2490" spans="1:5" s="343" customFormat="1">
      <c r="A2490" s="507" t="s">
        <v>29851</v>
      </c>
      <c r="B2490" s="512" t="s">
        <v>29852</v>
      </c>
      <c r="C2490" s="512" t="s">
        <v>25278</v>
      </c>
      <c r="D2490" s="508">
        <v>43.81</v>
      </c>
      <c r="E2490" s="508">
        <v>43.81</v>
      </c>
    </row>
    <row r="2491" spans="1:5" s="343" customFormat="1" ht="111">
      <c r="A2491" s="514" t="s">
        <v>31753</v>
      </c>
      <c r="B2491" s="514"/>
      <c r="C2491" s="514"/>
      <c r="D2491" s="514"/>
      <c r="E2491" s="514"/>
    </row>
    <row r="2492" spans="1:5" s="343" customFormat="1" ht="22.5">
      <c r="A2492" s="511" t="s">
        <v>25362</v>
      </c>
      <c r="B2492" s="511"/>
      <c r="C2492" s="511"/>
      <c r="D2492" s="511"/>
      <c r="E2492" s="511"/>
    </row>
    <row r="2493" spans="1:5" s="343" customFormat="1">
      <c r="A2493" s="507" t="s">
        <v>29853</v>
      </c>
      <c r="B2493" s="512" t="s">
        <v>29854</v>
      </c>
      <c r="C2493" s="512" t="s">
        <v>25278</v>
      </c>
      <c r="D2493" s="508">
        <v>24.61</v>
      </c>
      <c r="E2493" s="508">
        <v>24.61</v>
      </c>
    </row>
    <row r="2494" spans="1:5" s="343" customFormat="1">
      <c r="A2494" s="507" t="s">
        <v>29855</v>
      </c>
      <c r="B2494" s="512" t="s">
        <v>29856</v>
      </c>
      <c r="C2494" s="512" t="s">
        <v>25278</v>
      </c>
      <c r="D2494" s="508">
        <v>879.96</v>
      </c>
      <c r="E2494" s="508">
        <v>879.96</v>
      </c>
    </row>
    <row r="2495" spans="1:5" s="343" customFormat="1">
      <c r="A2495" s="507" t="s">
        <v>29857</v>
      </c>
      <c r="B2495" s="512" t="s">
        <v>29858</v>
      </c>
      <c r="C2495" s="512" t="s">
        <v>25278</v>
      </c>
      <c r="D2495" s="508">
        <v>751.44</v>
      </c>
      <c r="E2495" s="508">
        <v>751.44</v>
      </c>
    </row>
    <row r="2496" spans="1:5" s="343" customFormat="1">
      <c r="A2496" s="507" t="s">
        <v>29859</v>
      </c>
      <c r="B2496" s="512" t="s">
        <v>29860</v>
      </c>
      <c r="C2496" s="512" t="s">
        <v>25278</v>
      </c>
      <c r="D2496" s="508">
        <v>6.82</v>
      </c>
      <c r="E2496" s="508">
        <v>6.82</v>
      </c>
    </row>
    <row r="2497" spans="1:5" s="343" customFormat="1">
      <c r="A2497" s="507" t="s">
        <v>29861</v>
      </c>
      <c r="B2497" s="512" t="s">
        <v>29862</v>
      </c>
      <c r="C2497" s="512" t="s">
        <v>25278</v>
      </c>
      <c r="D2497" s="508">
        <v>720.03</v>
      </c>
      <c r="E2497" s="508">
        <v>720.03</v>
      </c>
    </row>
    <row r="2498" spans="1:5" s="343" customFormat="1">
      <c r="A2498" s="507" t="s">
        <v>29863</v>
      </c>
      <c r="B2498" s="512" t="s">
        <v>29864</v>
      </c>
      <c r="C2498" s="512" t="s">
        <v>25278</v>
      </c>
      <c r="D2498" s="508">
        <v>848.55</v>
      </c>
      <c r="E2498" s="508">
        <v>848.55</v>
      </c>
    </row>
    <row r="2499" spans="1:5" s="343" customFormat="1">
      <c r="A2499" s="507" t="s">
        <v>29865</v>
      </c>
      <c r="B2499" s="512" t="s">
        <v>29866</v>
      </c>
      <c r="C2499" s="512" t="s">
        <v>25278</v>
      </c>
      <c r="D2499" s="508">
        <v>737.86</v>
      </c>
      <c r="E2499" s="508">
        <v>737.86</v>
      </c>
    </row>
    <row r="2500" spans="1:5" s="343" customFormat="1" ht="33.75">
      <c r="A2500" s="509" t="s">
        <v>29867</v>
      </c>
      <c r="B2500" s="513" t="s">
        <v>31804</v>
      </c>
      <c r="C2500" s="515" t="s">
        <v>25278</v>
      </c>
      <c r="D2500" s="510">
        <v>24.26</v>
      </c>
      <c r="E2500" s="510">
        <v>24.26</v>
      </c>
    </row>
    <row r="2501" spans="1:5" s="343" customFormat="1">
      <c r="A2501" s="507" t="s">
        <v>29868</v>
      </c>
      <c r="B2501" s="512" t="s">
        <v>29869</v>
      </c>
      <c r="C2501" s="512" t="s">
        <v>25278</v>
      </c>
      <c r="D2501" s="508">
        <v>17.2</v>
      </c>
      <c r="E2501" s="508">
        <v>17.2</v>
      </c>
    </row>
    <row r="2502" spans="1:5" s="343" customFormat="1">
      <c r="A2502" s="507" t="s">
        <v>29870</v>
      </c>
      <c r="B2502" s="512" t="s">
        <v>29871</v>
      </c>
      <c r="C2502" s="512" t="s">
        <v>25278</v>
      </c>
      <c r="D2502" s="508">
        <v>39.25</v>
      </c>
      <c r="E2502" s="508">
        <v>39.25</v>
      </c>
    </row>
    <row r="2503" spans="1:5" s="343" customFormat="1">
      <c r="A2503" s="507" t="s">
        <v>29872</v>
      </c>
      <c r="B2503" s="512" t="s">
        <v>29873</v>
      </c>
      <c r="C2503" s="512" t="s">
        <v>25278</v>
      </c>
      <c r="D2503" s="508">
        <v>88.75</v>
      </c>
      <c r="E2503" s="508">
        <v>88.75</v>
      </c>
    </row>
    <row r="2504" spans="1:5" s="343" customFormat="1">
      <c r="A2504" s="507" t="s">
        <v>29874</v>
      </c>
      <c r="B2504" s="512" t="s">
        <v>29875</v>
      </c>
      <c r="C2504" s="512" t="s">
        <v>25278</v>
      </c>
      <c r="D2504" s="508">
        <v>91.74</v>
      </c>
      <c r="E2504" s="508">
        <v>91.74</v>
      </c>
    </row>
    <row r="2505" spans="1:5" s="343" customFormat="1" ht="33.75">
      <c r="A2505" s="509" t="s">
        <v>29876</v>
      </c>
      <c r="B2505" s="512" t="s">
        <v>29669</v>
      </c>
      <c r="C2505" s="515" t="s">
        <v>25278</v>
      </c>
      <c r="D2505" s="510">
        <v>35.26</v>
      </c>
      <c r="E2505" s="510">
        <v>35.26</v>
      </c>
    </row>
    <row r="2506" spans="1:5" s="343" customFormat="1" ht="33.75">
      <c r="A2506" s="509" t="s">
        <v>29877</v>
      </c>
      <c r="B2506" s="512" t="s">
        <v>29675</v>
      </c>
      <c r="C2506" s="515" t="s">
        <v>25278</v>
      </c>
      <c r="D2506" s="510">
        <v>58.14</v>
      </c>
      <c r="E2506" s="510">
        <v>58.14</v>
      </c>
    </row>
    <row r="2507" spans="1:5" s="343" customFormat="1">
      <c r="A2507" s="507" t="s">
        <v>29878</v>
      </c>
      <c r="B2507" s="512" t="s">
        <v>29879</v>
      </c>
      <c r="C2507" s="512" t="s">
        <v>25361</v>
      </c>
      <c r="D2507" s="508">
        <v>85.01</v>
      </c>
      <c r="E2507" s="508">
        <v>85.01</v>
      </c>
    </row>
    <row r="2508" spans="1:5" s="343" customFormat="1">
      <c r="A2508" s="507" t="s">
        <v>29880</v>
      </c>
      <c r="B2508" s="512" t="s">
        <v>29881</v>
      </c>
      <c r="C2508" s="512" t="s">
        <v>25361</v>
      </c>
      <c r="D2508" s="508">
        <v>172.49</v>
      </c>
      <c r="E2508" s="508">
        <v>172.49</v>
      </c>
    </row>
    <row r="2509" spans="1:5" s="343" customFormat="1">
      <c r="A2509" s="507" t="s">
        <v>29882</v>
      </c>
      <c r="B2509" s="512" t="s">
        <v>29883</v>
      </c>
      <c r="C2509" s="512" t="s">
        <v>25361</v>
      </c>
      <c r="D2509" s="508">
        <v>8.92</v>
      </c>
      <c r="E2509" s="508">
        <v>8.92</v>
      </c>
    </row>
    <row r="2510" spans="1:5" s="343" customFormat="1">
      <c r="A2510" s="507" t="s">
        <v>29884</v>
      </c>
      <c r="B2510" s="512" t="s">
        <v>29885</v>
      </c>
      <c r="C2510" s="512" t="s">
        <v>25361</v>
      </c>
      <c r="D2510" s="508">
        <v>38.57</v>
      </c>
      <c r="E2510" s="508">
        <v>38.57</v>
      </c>
    </row>
    <row r="2511" spans="1:5" s="343" customFormat="1">
      <c r="A2511" s="507" t="s">
        <v>29886</v>
      </c>
      <c r="B2511" s="512" t="s">
        <v>29887</v>
      </c>
      <c r="C2511" s="512" t="s">
        <v>25361</v>
      </c>
      <c r="D2511" s="508">
        <v>65.680000000000007</v>
      </c>
      <c r="E2511" s="508">
        <v>65.680000000000007</v>
      </c>
    </row>
    <row r="2512" spans="1:5" s="343" customFormat="1">
      <c r="A2512" s="507" t="s">
        <v>29888</v>
      </c>
      <c r="B2512" s="512" t="s">
        <v>29889</v>
      </c>
      <c r="C2512" s="512" t="s">
        <v>25361</v>
      </c>
      <c r="D2512" s="508">
        <v>129.58000000000001</v>
      </c>
      <c r="E2512" s="508">
        <v>129.58000000000001</v>
      </c>
    </row>
    <row r="2513" spans="1:5" s="343" customFormat="1">
      <c r="A2513" s="507" t="s">
        <v>29890</v>
      </c>
      <c r="B2513" s="512" t="s">
        <v>29891</v>
      </c>
      <c r="C2513" s="512" t="s">
        <v>25361</v>
      </c>
      <c r="D2513" s="508">
        <v>454.8</v>
      </c>
      <c r="E2513" s="508">
        <v>454.8</v>
      </c>
    </row>
    <row r="2514" spans="1:5" s="343" customFormat="1">
      <c r="A2514" s="507" t="s">
        <v>29892</v>
      </c>
      <c r="B2514" s="512" t="s">
        <v>29893</v>
      </c>
      <c r="C2514" s="512" t="s">
        <v>25361</v>
      </c>
      <c r="D2514" s="508">
        <v>149.78</v>
      </c>
      <c r="E2514" s="508">
        <v>149.78</v>
      </c>
    </row>
    <row r="2515" spans="1:5" s="343" customFormat="1">
      <c r="A2515" s="507" t="s">
        <v>29894</v>
      </c>
      <c r="B2515" s="512" t="s">
        <v>29895</v>
      </c>
      <c r="C2515" s="512" t="s">
        <v>25361</v>
      </c>
      <c r="D2515" s="508">
        <v>29.12</v>
      </c>
      <c r="E2515" s="508">
        <v>29.12</v>
      </c>
    </row>
    <row r="2516" spans="1:5" s="343" customFormat="1">
      <c r="A2516" s="507" t="s">
        <v>29896</v>
      </c>
      <c r="B2516" s="512" t="s">
        <v>29897</v>
      </c>
      <c r="C2516" s="512" t="s">
        <v>25278</v>
      </c>
      <c r="D2516" s="508">
        <v>152.54</v>
      </c>
      <c r="E2516" s="508">
        <v>152.54</v>
      </c>
    </row>
    <row r="2517" spans="1:5" s="343" customFormat="1">
      <c r="A2517" s="507" t="s">
        <v>29898</v>
      </c>
      <c r="B2517" s="512" t="s">
        <v>29899</v>
      </c>
      <c r="C2517" s="512" t="s">
        <v>25317</v>
      </c>
      <c r="D2517" s="508">
        <v>753.51</v>
      </c>
      <c r="E2517" s="508">
        <v>753.51</v>
      </c>
    </row>
    <row r="2518" spans="1:5" s="343" customFormat="1">
      <c r="A2518" s="507" t="s">
        <v>29900</v>
      </c>
      <c r="B2518" s="512" t="s">
        <v>29901</v>
      </c>
      <c r="C2518" s="512" t="s">
        <v>25314</v>
      </c>
      <c r="D2518" s="508">
        <v>683.74</v>
      </c>
      <c r="E2518" s="508">
        <v>683.74</v>
      </c>
    </row>
    <row r="2519" spans="1:5" s="343" customFormat="1">
      <c r="A2519" s="507" t="s">
        <v>29902</v>
      </c>
      <c r="B2519" s="512" t="s">
        <v>29903</v>
      </c>
      <c r="C2519" s="512" t="s">
        <v>25278</v>
      </c>
      <c r="D2519" s="508">
        <v>120.26</v>
      </c>
      <c r="E2519" s="508">
        <v>120.26</v>
      </c>
    </row>
    <row r="2520" spans="1:5" s="343" customFormat="1">
      <c r="A2520" s="507" t="s">
        <v>29904</v>
      </c>
      <c r="B2520" s="512" t="s">
        <v>29905</v>
      </c>
      <c r="C2520" s="512" t="s">
        <v>25278</v>
      </c>
      <c r="D2520" s="508">
        <v>172.88</v>
      </c>
      <c r="E2520" s="508">
        <v>172.88</v>
      </c>
    </row>
    <row r="2521" spans="1:5" s="343" customFormat="1">
      <c r="A2521" s="507" t="s">
        <v>29906</v>
      </c>
      <c r="B2521" s="512" t="s">
        <v>29907</v>
      </c>
      <c r="C2521" s="512" t="s">
        <v>25278</v>
      </c>
      <c r="D2521" s="508">
        <v>203.67</v>
      </c>
      <c r="E2521" s="508">
        <v>203.67</v>
      </c>
    </row>
    <row r="2522" spans="1:5" s="343" customFormat="1">
      <c r="A2522" s="507" t="s">
        <v>29908</v>
      </c>
      <c r="B2522" s="512" t="s">
        <v>29909</v>
      </c>
      <c r="C2522" s="512" t="s">
        <v>25278</v>
      </c>
      <c r="D2522" s="508">
        <v>213.48</v>
      </c>
      <c r="E2522" s="508">
        <v>213.48</v>
      </c>
    </row>
    <row r="2523" spans="1:5" s="343" customFormat="1">
      <c r="A2523" s="507" t="s">
        <v>29910</v>
      </c>
      <c r="B2523" s="512" t="s">
        <v>29911</v>
      </c>
      <c r="C2523" s="512" t="s">
        <v>25278</v>
      </c>
      <c r="D2523" s="508">
        <v>298.42</v>
      </c>
      <c r="E2523" s="508">
        <v>298.42</v>
      </c>
    </row>
    <row r="2524" spans="1:5" s="343" customFormat="1">
      <c r="A2524" s="507" t="s">
        <v>29912</v>
      </c>
      <c r="B2524" s="512" t="s">
        <v>29913</v>
      </c>
      <c r="C2524" s="512" t="s">
        <v>25278</v>
      </c>
      <c r="D2524" s="508">
        <v>212.83</v>
      </c>
      <c r="E2524" s="508">
        <v>212.83</v>
      </c>
    </row>
    <row r="2525" spans="1:5" s="343" customFormat="1">
      <c r="A2525" s="507" t="s">
        <v>29914</v>
      </c>
      <c r="B2525" s="512" t="s">
        <v>29915</v>
      </c>
      <c r="C2525" s="512" t="s">
        <v>25278</v>
      </c>
      <c r="D2525" s="508">
        <v>574.04</v>
      </c>
      <c r="E2525" s="508">
        <v>574.04</v>
      </c>
    </row>
    <row r="2526" spans="1:5" s="343" customFormat="1">
      <c r="A2526" s="507" t="s">
        <v>29916</v>
      </c>
      <c r="B2526" s="512" t="s">
        <v>29917</v>
      </c>
      <c r="C2526" s="512" t="s">
        <v>25278</v>
      </c>
      <c r="D2526" s="508">
        <v>1935.6</v>
      </c>
      <c r="E2526" s="508">
        <v>1935.6</v>
      </c>
    </row>
    <row r="2527" spans="1:5" s="343" customFormat="1" ht="22.5">
      <c r="A2527" s="509" t="s">
        <v>29918</v>
      </c>
      <c r="B2527" s="512" t="s">
        <v>29919</v>
      </c>
      <c r="C2527" s="515" t="s">
        <v>25278</v>
      </c>
      <c r="D2527" s="510">
        <v>277.93</v>
      </c>
      <c r="E2527" s="510">
        <v>277.93</v>
      </c>
    </row>
    <row r="2528" spans="1:5" s="343" customFormat="1" ht="22.5">
      <c r="A2528" s="509" t="s">
        <v>29920</v>
      </c>
      <c r="B2528" s="512" t="s">
        <v>29921</v>
      </c>
      <c r="C2528" s="515" t="s">
        <v>25278</v>
      </c>
      <c r="D2528" s="510">
        <v>184.53</v>
      </c>
      <c r="E2528" s="510">
        <v>184.53</v>
      </c>
    </row>
    <row r="2529" spans="1:5" s="343" customFormat="1">
      <c r="A2529" s="507" t="s">
        <v>31805</v>
      </c>
      <c r="B2529" s="512" t="s">
        <v>31806</v>
      </c>
      <c r="C2529" s="512" t="s">
        <v>25278</v>
      </c>
      <c r="D2529" s="508">
        <v>614.74</v>
      </c>
      <c r="E2529" s="508">
        <v>614.74</v>
      </c>
    </row>
    <row r="2530" spans="1:5" s="343" customFormat="1">
      <c r="A2530" s="507" t="s">
        <v>29922</v>
      </c>
      <c r="B2530" s="512" t="s">
        <v>29923</v>
      </c>
      <c r="C2530" s="512" t="s">
        <v>25314</v>
      </c>
      <c r="D2530" s="508">
        <v>683.74</v>
      </c>
      <c r="E2530" s="508">
        <v>683.74</v>
      </c>
    </row>
    <row r="2531" spans="1:5" s="343" customFormat="1">
      <c r="A2531" s="507" t="s">
        <v>29924</v>
      </c>
      <c r="B2531" s="512" t="s">
        <v>29925</v>
      </c>
      <c r="C2531" s="512" t="s">
        <v>25281</v>
      </c>
      <c r="D2531" s="508">
        <v>590.66999999999996</v>
      </c>
      <c r="E2531" s="508">
        <v>590.66999999999996</v>
      </c>
    </row>
    <row r="2532" spans="1:5" s="343" customFormat="1">
      <c r="A2532" s="507" t="s">
        <v>29926</v>
      </c>
      <c r="B2532" s="512" t="s">
        <v>29927</v>
      </c>
      <c r="C2532" s="512" t="s">
        <v>25314</v>
      </c>
      <c r="D2532" s="508">
        <v>683.74</v>
      </c>
      <c r="E2532" s="508">
        <v>683.74</v>
      </c>
    </row>
    <row r="2533" spans="1:5" s="343" customFormat="1">
      <c r="A2533" s="507" t="s">
        <v>29928</v>
      </c>
      <c r="B2533" s="512" t="s">
        <v>29929</v>
      </c>
      <c r="C2533" s="512" t="s">
        <v>25278</v>
      </c>
      <c r="D2533" s="508">
        <v>15.6</v>
      </c>
      <c r="E2533" s="508">
        <v>15.6</v>
      </c>
    </row>
    <row r="2534" spans="1:5" s="343" customFormat="1">
      <c r="A2534" s="507" t="s">
        <v>29930</v>
      </c>
      <c r="B2534" s="512" t="s">
        <v>25423</v>
      </c>
      <c r="C2534" s="512" t="s">
        <v>25314</v>
      </c>
      <c r="D2534" s="508">
        <v>683.74</v>
      </c>
      <c r="E2534" s="508">
        <v>683.74</v>
      </c>
    </row>
    <row r="2535" spans="1:5" s="343" customFormat="1" ht="111">
      <c r="A2535" s="514" t="s">
        <v>31753</v>
      </c>
      <c r="B2535" s="514"/>
      <c r="C2535" s="514"/>
      <c r="D2535" s="514"/>
      <c r="E2535" s="514"/>
    </row>
    <row r="2536" spans="1:5" s="343" customFormat="1" ht="22.5">
      <c r="A2536" s="511" t="s">
        <v>25362</v>
      </c>
      <c r="B2536" s="511"/>
      <c r="C2536" s="511"/>
      <c r="D2536" s="511"/>
      <c r="E2536" s="511"/>
    </row>
    <row r="2537" spans="1:5" s="343" customFormat="1">
      <c r="A2537" s="507" t="s">
        <v>29931</v>
      </c>
      <c r="B2537" s="512" t="s">
        <v>29932</v>
      </c>
      <c r="C2537" s="512" t="s">
        <v>25278</v>
      </c>
      <c r="D2537" s="508">
        <v>78.73</v>
      </c>
      <c r="E2537" s="508">
        <v>78.73</v>
      </c>
    </row>
    <row r="2538" spans="1:5" s="343" customFormat="1">
      <c r="A2538" s="507" t="s">
        <v>29933</v>
      </c>
      <c r="B2538" s="512" t="s">
        <v>29934</v>
      </c>
      <c r="C2538" s="512" t="s">
        <v>25314</v>
      </c>
      <c r="D2538" s="508">
        <v>683.74</v>
      </c>
      <c r="E2538" s="508">
        <v>683.74</v>
      </c>
    </row>
    <row r="2539" spans="1:5" s="343" customFormat="1">
      <c r="A2539" s="507" t="s">
        <v>29935</v>
      </c>
      <c r="B2539" s="512" t="s">
        <v>31807</v>
      </c>
      <c r="C2539" s="512" t="s">
        <v>25278</v>
      </c>
      <c r="D2539" s="508">
        <v>386.78</v>
      </c>
      <c r="E2539" s="508">
        <v>386.78</v>
      </c>
    </row>
    <row r="2540" spans="1:5" s="343" customFormat="1">
      <c r="A2540" s="507" t="s">
        <v>29936</v>
      </c>
      <c r="B2540" s="512" t="s">
        <v>29937</v>
      </c>
      <c r="C2540" s="512" t="s">
        <v>25314</v>
      </c>
      <c r="D2540" s="508">
        <v>683.74</v>
      </c>
      <c r="E2540" s="508">
        <v>683.74</v>
      </c>
    </row>
    <row r="2541" spans="1:5" s="343" customFormat="1">
      <c r="A2541" s="507" t="s">
        <v>29938</v>
      </c>
      <c r="B2541" s="512" t="s">
        <v>29939</v>
      </c>
      <c r="C2541" s="512" t="s">
        <v>25278</v>
      </c>
      <c r="D2541" s="508">
        <v>21.96</v>
      </c>
      <c r="E2541" s="508">
        <v>21.96</v>
      </c>
    </row>
    <row r="2542" spans="1:5" s="343" customFormat="1">
      <c r="A2542" s="507" t="s">
        <v>29940</v>
      </c>
      <c r="B2542" s="512" t="s">
        <v>29941</v>
      </c>
      <c r="C2542" s="512" t="s">
        <v>25278</v>
      </c>
      <c r="D2542" s="508">
        <v>25.75</v>
      </c>
      <c r="E2542" s="508">
        <v>25.75</v>
      </c>
    </row>
    <row r="2543" spans="1:5" s="343" customFormat="1">
      <c r="A2543" s="507" t="s">
        <v>29942</v>
      </c>
      <c r="B2543" s="512" t="s">
        <v>29943</v>
      </c>
      <c r="C2543" s="512" t="s">
        <v>25278</v>
      </c>
      <c r="D2543" s="508">
        <v>28.17</v>
      </c>
      <c r="E2543" s="508">
        <v>28.17</v>
      </c>
    </row>
    <row r="2544" spans="1:5" s="343" customFormat="1">
      <c r="A2544" s="507" t="s">
        <v>29944</v>
      </c>
      <c r="B2544" s="512" t="s">
        <v>29945</v>
      </c>
      <c r="C2544" s="512" t="s">
        <v>25278</v>
      </c>
      <c r="D2544" s="508">
        <v>23.3</v>
      </c>
      <c r="E2544" s="508">
        <v>23.3</v>
      </c>
    </row>
    <row r="2545" spans="1:5" s="343" customFormat="1">
      <c r="A2545" s="507" t="s">
        <v>29946</v>
      </c>
      <c r="B2545" s="512" t="s">
        <v>29947</v>
      </c>
      <c r="C2545" s="512" t="s">
        <v>25278</v>
      </c>
      <c r="D2545" s="508">
        <v>31.77</v>
      </c>
      <c r="E2545" s="508">
        <v>31.77</v>
      </c>
    </row>
    <row r="2546" spans="1:5" s="343" customFormat="1">
      <c r="A2546" s="507" t="s">
        <v>29948</v>
      </c>
      <c r="B2546" s="512" t="s">
        <v>29949</v>
      </c>
      <c r="C2546" s="512" t="s">
        <v>25278</v>
      </c>
      <c r="D2546" s="508">
        <v>30.23</v>
      </c>
      <c r="E2546" s="508">
        <v>30.23</v>
      </c>
    </row>
    <row r="2547" spans="1:5" s="343" customFormat="1">
      <c r="A2547" s="507" t="s">
        <v>29950</v>
      </c>
      <c r="B2547" s="512" t="s">
        <v>29951</v>
      </c>
      <c r="C2547" s="512" t="s">
        <v>25278</v>
      </c>
      <c r="D2547" s="508">
        <v>24.24</v>
      </c>
      <c r="E2547" s="508">
        <v>24.24</v>
      </c>
    </row>
    <row r="2548" spans="1:5" s="343" customFormat="1">
      <c r="A2548" s="507" t="s">
        <v>29952</v>
      </c>
      <c r="B2548" s="512" t="s">
        <v>29953</v>
      </c>
      <c r="C2548" s="512" t="s">
        <v>25278</v>
      </c>
      <c r="D2548" s="508">
        <v>33.31</v>
      </c>
      <c r="E2548" s="508">
        <v>33.31</v>
      </c>
    </row>
    <row r="2549" spans="1:5" s="343" customFormat="1" ht="22.5">
      <c r="A2549" s="507" t="s">
        <v>29954</v>
      </c>
      <c r="B2549" s="512" t="s">
        <v>29955</v>
      </c>
      <c r="C2549" s="512" t="s">
        <v>25278</v>
      </c>
      <c r="D2549" s="508">
        <v>32.520000000000003</v>
      </c>
      <c r="E2549" s="508">
        <v>32.520000000000003</v>
      </c>
    </row>
    <row r="2550" spans="1:5" s="343" customFormat="1">
      <c r="A2550" s="507" t="s">
        <v>29956</v>
      </c>
      <c r="B2550" s="512" t="s">
        <v>29957</v>
      </c>
      <c r="C2550" s="512" t="s">
        <v>25278</v>
      </c>
      <c r="D2550" s="508">
        <v>18.18</v>
      </c>
      <c r="E2550" s="508">
        <v>18.18</v>
      </c>
    </row>
    <row r="2551" spans="1:5" s="343" customFormat="1" ht="22.5">
      <c r="A2551" s="507" t="s">
        <v>29958</v>
      </c>
      <c r="B2551" s="513" t="s">
        <v>31808</v>
      </c>
      <c r="C2551" s="512" t="s">
        <v>25278</v>
      </c>
      <c r="D2551" s="508">
        <v>26.3</v>
      </c>
      <c r="E2551" s="508">
        <v>26.3</v>
      </c>
    </row>
    <row r="2552" spans="1:5" s="343" customFormat="1">
      <c r="A2552" s="507" t="s">
        <v>29959</v>
      </c>
      <c r="B2552" s="512" t="s">
        <v>29960</v>
      </c>
      <c r="C2552" s="512" t="s">
        <v>25452</v>
      </c>
      <c r="D2552" s="508">
        <v>6.19</v>
      </c>
      <c r="E2552" s="508">
        <v>6.19</v>
      </c>
    </row>
    <row r="2553" spans="1:5" s="343" customFormat="1">
      <c r="A2553" s="507" t="s">
        <v>29961</v>
      </c>
      <c r="B2553" s="512" t="s">
        <v>29962</v>
      </c>
      <c r="C2553" s="512" t="s">
        <v>25278</v>
      </c>
      <c r="D2553" s="508">
        <v>17.54</v>
      </c>
      <c r="E2553" s="508">
        <v>17.54</v>
      </c>
    </row>
    <row r="2554" spans="1:5" s="343" customFormat="1">
      <c r="A2554" s="507" t="s">
        <v>29963</v>
      </c>
      <c r="B2554" s="512" t="s">
        <v>29964</v>
      </c>
      <c r="C2554" s="512" t="s">
        <v>25278</v>
      </c>
      <c r="D2554" s="508">
        <v>20.190000000000001</v>
      </c>
      <c r="E2554" s="508">
        <v>20.190000000000001</v>
      </c>
    </row>
    <row r="2555" spans="1:5" s="343" customFormat="1">
      <c r="A2555" s="507" t="s">
        <v>29965</v>
      </c>
      <c r="B2555" s="512" t="s">
        <v>29966</v>
      </c>
      <c r="C2555" s="512" t="s">
        <v>25314</v>
      </c>
      <c r="D2555" s="508">
        <v>683.74</v>
      </c>
      <c r="E2555" s="508">
        <v>683.74</v>
      </c>
    </row>
    <row r="2556" spans="1:5" s="343" customFormat="1">
      <c r="A2556" s="507" t="s">
        <v>29967</v>
      </c>
      <c r="B2556" s="512" t="s">
        <v>29968</v>
      </c>
      <c r="C2556" s="512" t="s">
        <v>25278</v>
      </c>
      <c r="D2556" s="508">
        <v>32.15</v>
      </c>
      <c r="E2556" s="508">
        <v>32.15</v>
      </c>
    </row>
    <row r="2557" spans="1:5" s="343" customFormat="1">
      <c r="A2557" s="507" t="s">
        <v>29969</v>
      </c>
      <c r="B2557" s="512" t="s">
        <v>29970</v>
      </c>
      <c r="C2557" s="512" t="s">
        <v>25278</v>
      </c>
      <c r="D2557" s="508">
        <v>41.46</v>
      </c>
      <c r="E2557" s="508">
        <v>41.46</v>
      </c>
    </row>
    <row r="2558" spans="1:5" s="343" customFormat="1">
      <c r="A2558" s="507" t="s">
        <v>29971</v>
      </c>
      <c r="B2558" s="512" t="s">
        <v>29972</v>
      </c>
      <c r="C2558" s="512" t="s">
        <v>25278</v>
      </c>
      <c r="D2558" s="508">
        <v>60.27</v>
      </c>
      <c r="E2558" s="508">
        <v>60.27</v>
      </c>
    </row>
    <row r="2559" spans="1:5" s="343" customFormat="1">
      <c r="A2559" s="507" t="s">
        <v>29973</v>
      </c>
      <c r="B2559" s="512" t="s">
        <v>31809</v>
      </c>
      <c r="C2559" s="512" t="s">
        <v>25278</v>
      </c>
      <c r="D2559" s="508">
        <v>6.96</v>
      </c>
      <c r="E2559" s="508">
        <v>6.96</v>
      </c>
    </row>
    <row r="2560" spans="1:5" s="343" customFormat="1" ht="22.5">
      <c r="A2560" s="507" t="s">
        <v>29974</v>
      </c>
      <c r="B2560" s="512" t="s">
        <v>29975</v>
      </c>
      <c r="C2560" s="512" t="s">
        <v>25278</v>
      </c>
      <c r="D2560" s="508">
        <v>54.8</v>
      </c>
      <c r="E2560" s="508">
        <v>54.8</v>
      </c>
    </row>
    <row r="2561" spans="1:5" s="343" customFormat="1">
      <c r="A2561" s="507" t="s">
        <v>29976</v>
      </c>
      <c r="B2561" s="512" t="s">
        <v>29977</v>
      </c>
      <c r="C2561" s="512" t="s">
        <v>25278</v>
      </c>
      <c r="D2561" s="508">
        <v>41.46</v>
      </c>
      <c r="E2561" s="508">
        <v>41.46</v>
      </c>
    </row>
    <row r="2562" spans="1:5" s="343" customFormat="1">
      <c r="A2562" s="507" t="s">
        <v>29978</v>
      </c>
      <c r="B2562" s="512" t="s">
        <v>29979</v>
      </c>
      <c r="C2562" s="512" t="s">
        <v>25278</v>
      </c>
      <c r="D2562" s="508">
        <v>60.63</v>
      </c>
      <c r="E2562" s="508">
        <v>60.63</v>
      </c>
    </row>
    <row r="2563" spans="1:5" s="343" customFormat="1">
      <c r="A2563" s="507" t="s">
        <v>29980</v>
      </c>
      <c r="B2563" s="512" t="s">
        <v>29981</v>
      </c>
      <c r="C2563" s="512" t="s">
        <v>25278</v>
      </c>
      <c r="D2563" s="508">
        <v>38.520000000000003</v>
      </c>
      <c r="E2563" s="508">
        <v>38.520000000000003</v>
      </c>
    </row>
    <row r="2564" spans="1:5" s="343" customFormat="1">
      <c r="A2564" s="507" t="s">
        <v>29982</v>
      </c>
      <c r="B2564" s="512" t="s">
        <v>29983</v>
      </c>
      <c r="C2564" s="512" t="s">
        <v>25278</v>
      </c>
      <c r="D2564" s="508">
        <v>45.97</v>
      </c>
      <c r="E2564" s="508">
        <v>45.97</v>
      </c>
    </row>
    <row r="2565" spans="1:5" s="343" customFormat="1">
      <c r="A2565" s="507" t="s">
        <v>29984</v>
      </c>
      <c r="B2565" s="512" t="s">
        <v>29985</v>
      </c>
      <c r="C2565" s="512" t="s">
        <v>25278</v>
      </c>
      <c r="D2565" s="508">
        <v>40.770000000000003</v>
      </c>
      <c r="E2565" s="508">
        <v>40.770000000000003</v>
      </c>
    </row>
    <row r="2566" spans="1:5" s="343" customFormat="1">
      <c r="A2566" s="507" t="s">
        <v>29986</v>
      </c>
      <c r="B2566" s="512" t="s">
        <v>29987</v>
      </c>
      <c r="C2566" s="512" t="s">
        <v>25278</v>
      </c>
      <c r="D2566" s="508">
        <v>33.29</v>
      </c>
      <c r="E2566" s="508">
        <v>33.29</v>
      </c>
    </row>
    <row r="2567" spans="1:5" s="343" customFormat="1">
      <c r="A2567" s="507" t="s">
        <v>29988</v>
      </c>
      <c r="B2567" s="512" t="s">
        <v>29989</v>
      </c>
      <c r="C2567" s="512" t="s">
        <v>25278</v>
      </c>
      <c r="D2567" s="508">
        <v>43.67</v>
      </c>
      <c r="E2567" s="508">
        <v>43.67</v>
      </c>
    </row>
    <row r="2568" spans="1:5" s="343" customFormat="1">
      <c r="A2568" s="507" t="s">
        <v>29990</v>
      </c>
      <c r="B2568" s="512" t="s">
        <v>29991</v>
      </c>
      <c r="C2568" s="512" t="s">
        <v>25278</v>
      </c>
      <c r="D2568" s="508">
        <v>56.02</v>
      </c>
      <c r="E2568" s="508">
        <v>56.02</v>
      </c>
    </row>
    <row r="2569" spans="1:5" s="343" customFormat="1" ht="22.5">
      <c r="A2569" s="507" t="s">
        <v>29992</v>
      </c>
      <c r="B2569" s="512" t="s">
        <v>29993</v>
      </c>
      <c r="C2569" s="512" t="s">
        <v>25278</v>
      </c>
      <c r="D2569" s="508">
        <v>60.49</v>
      </c>
      <c r="E2569" s="508">
        <v>60.49</v>
      </c>
    </row>
    <row r="2570" spans="1:5" s="343" customFormat="1" ht="22.5">
      <c r="A2570" s="507" t="s">
        <v>29994</v>
      </c>
      <c r="B2570" s="512" t="s">
        <v>29995</v>
      </c>
      <c r="C2570" s="512" t="s">
        <v>25278</v>
      </c>
      <c r="D2570" s="508">
        <v>97.59</v>
      </c>
      <c r="E2570" s="508">
        <v>97.59</v>
      </c>
    </row>
    <row r="2571" spans="1:5" s="343" customFormat="1" ht="22.5">
      <c r="A2571" s="507" t="s">
        <v>29996</v>
      </c>
      <c r="B2571" s="512" t="s">
        <v>29997</v>
      </c>
      <c r="C2571" s="512" t="s">
        <v>25278</v>
      </c>
      <c r="D2571" s="508">
        <v>25.33</v>
      </c>
      <c r="E2571" s="508">
        <v>25.33</v>
      </c>
    </row>
    <row r="2572" spans="1:5" s="343" customFormat="1">
      <c r="A2572" s="507" t="s">
        <v>29998</v>
      </c>
      <c r="B2572" s="512" t="s">
        <v>29999</v>
      </c>
      <c r="C2572" s="512" t="s">
        <v>25278</v>
      </c>
      <c r="D2572" s="508">
        <v>52.5</v>
      </c>
      <c r="E2572" s="508">
        <v>52.5</v>
      </c>
    </row>
    <row r="2573" spans="1:5" s="343" customFormat="1">
      <c r="A2573" s="507" t="s">
        <v>30000</v>
      </c>
      <c r="B2573" s="512" t="s">
        <v>30001</v>
      </c>
      <c r="C2573" s="512" t="s">
        <v>25278</v>
      </c>
      <c r="D2573" s="508">
        <v>54.3</v>
      </c>
      <c r="E2573" s="508">
        <v>54.3</v>
      </c>
    </row>
    <row r="2574" spans="1:5" s="343" customFormat="1">
      <c r="A2574" s="507" t="s">
        <v>30002</v>
      </c>
      <c r="B2574" s="512" t="s">
        <v>30003</v>
      </c>
      <c r="C2574" s="512" t="s">
        <v>25278</v>
      </c>
      <c r="D2574" s="508">
        <v>52.59</v>
      </c>
      <c r="E2574" s="508">
        <v>52.59</v>
      </c>
    </row>
    <row r="2575" spans="1:5" s="343" customFormat="1">
      <c r="A2575" s="507" t="s">
        <v>30004</v>
      </c>
      <c r="B2575" s="512" t="s">
        <v>30005</v>
      </c>
      <c r="C2575" s="512" t="s">
        <v>25278</v>
      </c>
      <c r="D2575" s="508">
        <v>33.43</v>
      </c>
      <c r="E2575" s="508">
        <v>33.43</v>
      </c>
    </row>
    <row r="2576" spans="1:5" s="343" customFormat="1">
      <c r="A2576" s="507" t="s">
        <v>30006</v>
      </c>
      <c r="B2576" s="512" t="s">
        <v>30007</v>
      </c>
      <c r="C2576" s="512" t="s">
        <v>25278</v>
      </c>
      <c r="D2576" s="508">
        <v>34.119999999999997</v>
      </c>
      <c r="E2576" s="508">
        <v>34.119999999999997</v>
      </c>
    </row>
    <row r="2577" spans="1:5" s="343" customFormat="1">
      <c r="A2577" s="507" t="s">
        <v>30008</v>
      </c>
      <c r="B2577" s="512" t="s">
        <v>30009</v>
      </c>
      <c r="C2577" s="512" t="s">
        <v>25278</v>
      </c>
      <c r="D2577" s="508">
        <v>31.92</v>
      </c>
      <c r="E2577" s="508">
        <v>31.92</v>
      </c>
    </row>
    <row r="2578" spans="1:5" s="343" customFormat="1">
      <c r="A2578" s="507" t="s">
        <v>30010</v>
      </c>
      <c r="B2578" s="512" t="s">
        <v>30011</v>
      </c>
      <c r="C2578" s="512" t="s">
        <v>25278</v>
      </c>
      <c r="D2578" s="508">
        <v>34.18</v>
      </c>
      <c r="E2578" s="508">
        <v>34.18</v>
      </c>
    </row>
    <row r="2579" spans="1:5" s="343" customFormat="1">
      <c r="A2579" s="507" t="s">
        <v>30012</v>
      </c>
      <c r="B2579" s="512" t="s">
        <v>30013</v>
      </c>
      <c r="C2579" s="512" t="s">
        <v>25314</v>
      </c>
      <c r="D2579" s="508">
        <v>683.74</v>
      </c>
      <c r="E2579" s="508">
        <v>683.74</v>
      </c>
    </row>
    <row r="2580" spans="1:5" s="343" customFormat="1" ht="111">
      <c r="A2580" s="514" t="s">
        <v>31753</v>
      </c>
      <c r="B2580" s="514"/>
      <c r="C2580" s="514"/>
      <c r="D2580" s="514"/>
      <c r="E2580" s="514"/>
    </row>
    <row r="2581" spans="1:5" s="343" customFormat="1" ht="22.5">
      <c r="A2581" s="511" t="s">
        <v>25362</v>
      </c>
      <c r="B2581" s="511"/>
      <c r="C2581" s="511"/>
      <c r="D2581" s="511"/>
      <c r="E2581" s="511"/>
    </row>
    <row r="2582" spans="1:5" s="343" customFormat="1">
      <c r="A2582" s="507" t="s">
        <v>30014</v>
      </c>
      <c r="B2582" s="512" t="s">
        <v>30015</v>
      </c>
      <c r="C2582" s="512" t="s">
        <v>25278</v>
      </c>
      <c r="D2582" s="508">
        <v>32.78</v>
      </c>
      <c r="E2582" s="508">
        <v>32.78</v>
      </c>
    </row>
    <row r="2583" spans="1:5" s="343" customFormat="1">
      <c r="A2583" s="507" t="s">
        <v>30016</v>
      </c>
      <c r="B2583" s="512" t="s">
        <v>30017</v>
      </c>
      <c r="C2583" s="512" t="s">
        <v>25278</v>
      </c>
      <c r="D2583" s="508">
        <v>36.159999999999997</v>
      </c>
      <c r="E2583" s="508">
        <v>36.159999999999997</v>
      </c>
    </row>
    <row r="2584" spans="1:5" s="343" customFormat="1">
      <c r="A2584" s="507" t="s">
        <v>30018</v>
      </c>
      <c r="B2584" s="512" t="s">
        <v>30019</v>
      </c>
      <c r="C2584" s="512" t="s">
        <v>25278</v>
      </c>
      <c r="D2584" s="508">
        <v>34.22</v>
      </c>
      <c r="E2584" s="508">
        <v>34.22</v>
      </c>
    </row>
    <row r="2585" spans="1:5" s="343" customFormat="1">
      <c r="A2585" s="507" t="s">
        <v>30020</v>
      </c>
      <c r="B2585" s="512" t="s">
        <v>30021</v>
      </c>
      <c r="C2585" s="512" t="s">
        <v>25278</v>
      </c>
      <c r="D2585" s="508">
        <v>45.03</v>
      </c>
      <c r="E2585" s="508">
        <v>45.03</v>
      </c>
    </row>
    <row r="2586" spans="1:5" s="343" customFormat="1">
      <c r="A2586" s="507" t="s">
        <v>30022</v>
      </c>
      <c r="B2586" s="512" t="s">
        <v>30023</v>
      </c>
      <c r="C2586" s="512" t="s">
        <v>25278</v>
      </c>
      <c r="D2586" s="508">
        <v>76.010000000000005</v>
      </c>
      <c r="E2586" s="508">
        <v>76.010000000000005</v>
      </c>
    </row>
    <row r="2587" spans="1:5" s="343" customFormat="1">
      <c r="A2587" s="507" t="s">
        <v>30024</v>
      </c>
      <c r="B2587" s="512" t="s">
        <v>30025</v>
      </c>
      <c r="C2587" s="512" t="s">
        <v>25278</v>
      </c>
      <c r="D2587" s="508">
        <v>16.260000000000002</v>
      </c>
      <c r="E2587" s="508">
        <v>16.260000000000002</v>
      </c>
    </row>
    <row r="2588" spans="1:5" s="343" customFormat="1">
      <c r="A2588" s="507" t="s">
        <v>30026</v>
      </c>
      <c r="B2588" s="512" t="s">
        <v>30027</v>
      </c>
      <c r="C2588" s="512" t="s">
        <v>25278</v>
      </c>
      <c r="D2588" s="508">
        <v>36.89</v>
      </c>
      <c r="E2588" s="508">
        <v>36.89</v>
      </c>
    </row>
    <row r="2589" spans="1:5" s="343" customFormat="1">
      <c r="A2589" s="507" t="s">
        <v>30028</v>
      </c>
      <c r="B2589" s="512" t="s">
        <v>30029</v>
      </c>
      <c r="C2589" s="512" t="s">
        <v>25278</v>
      </c>
      <c r="D2589" s="508">
        <v>77.81</v>
      </c>
      <c r="E2589" s="508">
        <v>77.81</v>
      </c>
    </row>
    <row r="2590" spans="1:5" s="343" customFormat="1">
      <c r="A2590" s="507" t="s">
        <v>30030</v>
      </c>
      <c r="B2590" s="512" t="s">
        <v>30031</v>
      </c>
      <c r="C2590" s="512" t="s">
        <v>25278</v>
      </c>
      <c r="D2590" s="508">
        <v>33.43</v>
      </c>
      <c r="E2590" s="508">
        <v>33.43</v>
      </c>
    </row>
    <row r="2591" spans="1:5" s="343" customFormat="1">
      <c r="A2591" s="507" t="s">
        <v>30032</v>
      </c>
      <c r="B2591" s="512" t="s">
        <v>30033</v>
      </c>
      <c r="C2591" s="512" t="s">
        <v>25278</v>
      </c>
      <c r="D2591" s="508">
        <v>39.08</v>
      </c>
      <c r="E2591" s="508">
        <v>39.08</v>
      </c>
    </row>
    <row r="2592" spans="1:5" s="343" customFormat="1">
      <c r="A2592" s="507" t="s">
        <v>30034</v>
      </c>
      <c r="B2592" s="512" t="s">
        <v>30035</v>
      </c>
      <c r="C2592" s="512" t="s">
        <v>25278</v>
      </c>
      <c r="D2592" s="508">
        <v>41.33</v>
      </c>
      <c r="E2592" s="508">
        <v>41.33</v>
      </c>
    </row>
    <row r="2593" spans="1:5" s="343" customFormat="1">
      <c r="A2593" s="507" t="s">
        <v>30036</v>
      </c>
      <c r="B2593" s="512" t="s">
        <v>30037</v>
      </c>
      <c r="C2593" s="512" t="s">
        <v>25278</v>
      </c>
      <c r="D2593" s="508">
        <v>45.4</v>
      </c>
      <c r="E2593" s="508">
        <v>45.4</v>
      </c>
    </row>
    <row r="2594" spans="1:5" s="343" customFormat="1">
      <c r="A2594" s="507" t="s">
        <v>30038</v>
      </c>
      <c r="B2594" s="512" t="s">
        <v>30039</v>
      </c>
      <c r="C2594" s="512" t="s">
        <v>25278</v>
      </c>
      <c r="D2594" s="508">
        <v>49.44</v>
      </c>
      <c r="E2594" s="508">
        <v>49.44</v>
      </c>
    </row>
    <row r="2595" spans="1:5" s="343" customFormat="1">
      <c r="A2595" s="507" t="s">
        <v>30040</v>
      </c>
      <c r="B2595" s="512" t="s">
        <v>30041</v>
      </c>
      <c r="C2595" s="512" t="s">
        <v>25278</v>
      </c>
      <c r="D2595" s="508">
        <v>45.61</v>
      </c>
      <c r="E2595" s="508">
        <v>45.61</v>
      </c>
    </row>
    <row r="2596" spans="1:5" s="343" customFormat="1">
      <c r="A2596" s="507" t="s">
        <v>30042</v>
      </c>
      <c r="B2596" s="512" t="s">
        <v>30043</v>
      </c>
      <c r="C2596" s="512" t="s">
        <v>25278</v>
      </c>
      <c r="D2596" s="508">
        <v>78.39</v>
      </c>
      <c r="E2596" s="508">
        <v>78.39</v>
      </c>
    </row>
    <row r="2597" spans="1:5" s="343" customFormat="1">
      <c r="A2597" s="507" t="s">
        <v>30044</v>
      </c>
      <c r="B2597" s="512" t="s">
        <v>30045</v>
      </c>
      <c r="C2597" s="512" t="s">
        <v>25278</v>
      </c>
      <c r="D2597" s="508">
        <v>23.19</v>
      </c>
      <c r="E2597" s="508">
        <v>23.19</v>
      </c>
    </row>
    <row r="2598" spans="1:5" s="343" customFormat="1">
      <c r="A2598" s="507" t="s">
        <v>30046</v>
      </c>
      <c r="B2598" s="512" t="s">
        <v>30047</v>
      </c>
      <c r="C2598" s="512" t="s">
        <v>25278</v>
      </c>
      <c r="D2598" s="508">
        <v>52.88</v>
      </c>
      <c r="E2598" s="508">
        <v>52.88</v>
      </c>
    </row>
    <row r="2599" spans="1:5" s="343" customFormat="1">
      <c r="A2599" s="507" t="s">
        <v>30048</v>
      </c>
      <c r="B2599" s="512" t="s">
        <v>31810</v>
      </c>
      <c r="C2599" s="512" t="s">
        <v>25452</v>
      </c>
      <c r="D2599" s="508">
        <v>6.19</v>
      </c>
      <c r="E2599" s="508">
        <v>6.19</v>
      </c>
    </row>
    <row r="2600" spans="1:5" s="343" customFormat="1">
      <c r="A2600" s="507" t="s">
        <v>30049</v>
      </c>
      <c r="B2600" s="512" t="s">
        <v>30050</v>
      </c>
      <c r="C2600" s="512" t="s">
        <v>25278</v>
      </c>
      <c r="D2600" s="508">
        <v>42.98</v>
      </c>
      <c r="E2600" s="508">
        <v>42.98</v>
      </c>
    </row>
    <row r="2601" spans="1:5" s="343" customFormat="1">
      <c r="A2601" s="507" t="s">
        <v>30051</v>
      </c>
      <c r="B2601" s="512" t="s">
        <v>30052</v>
      </c>
      <c r="C2601" s="512" t="s">
        <v>25278</v>
      </c>
      <c r="D2601" s="508">
        <v>46.59</v>
      </c>
      <c r="E2601" s="508">
        <v>46.59</v>
      </c>
    </row>
    <row r="2602" spans="1:5" s="343" customFormat="1">
      <c r="A2602" s="507" t="s">
        <v>30053</v>
      </c>
      <c r="B2602" s="512" t="s">
        <v>30054</v>
      </c>
      <c r="C2602" s="512" t="s">
        <v>25361</v>
      </c>
      <c r="D2602" s="508">
        <v>5.44</v>
      </c>
      <c r="E2602" s="508">
        <v>5.44</v>
      </c>
    </row>
    <row r="2603" spans="1:5" s="343" customFormat="1">
      <c r="A2603" s="507" t="s">
        <v>30055</v>
      </c>
      <c r="B2603" s="512" t="s">
        <v>30056</v>
      </c>
      <c r="C2603" s="512" t="s">
        <v>25361</v>
      </c>
      <c r="D2603" s="508">
        <v>10.27</v>
      </c>
      <c r="E2603" s="508">
        <v>10.27</v>
      </c>
    </row>
    <row r="2604" spans="1:5" s="343" customFormat="1">
      <c r="A2604" s="507" t="s">
        <v>30057</v>
      </c>
      <c r="B2604" s="512" t="s">
        <v>30058</v>
      </c>
      <c r="C2604" s="512" t="s">
        <v>25361</v>
      </c>
      <c r="D2604" s="508">
        <v>9.85</v>
      </c>
      <c r="E2604" s="508">
        <v>9.85</v>
      </c>
    </row>
    <row r="2605" spans="1:5" s="343" customFormat="1">
      <c r="A2605" s="507" t="s">
        <v>30059</v>
      </c>
      <c r="B2605" s="512" t="s">
        <v>30060</v>
      </c>
      <c r="C2605" s="512" t="s">
        <v>25361</v>
      </c>
      <c r="D2605" s="508">
        <v>5.91</v>
      </c>
      <c r="E2605" s="508">
        <v>5.91</v>
      </c>
    </row>
    <row r="2606" spans="1:5" s="343" customFormat="1">
      <c r="A2606" s="507" t="s">
        <v>30061</v>
      </c>
      <c r="B2606" s="512" t="s">
        <v>30062</v>
      </c>
      <c r="C2606" s="512" t="s">
        <v>25361</v>
      </c>
      <c r="D2606" s="508">
        <v>19.02</v>
      </c>
      <c r="E2606" s="508">
        <v>19.02</v>
      </c>
    </row>
    <row r="2607" spans="1:5" s="343" customFormat="1">
      <c r="A2607" s="507" t="s">
        <v>30063</v>
      </c>
      <c r="B2607" s="512" t="s">
        <v>30064</v>
      </c>
      <c r="C2607" s="512" t="s">
        <v>25361</v>
      </c>
      <c r="D2607" s="508">
        <v>12.77</v>
      </c>
      <c r="E2607" s="508">
        <v>12.77</v>
      </c>
    </row>
    <row r="2608" spans="1:5" s="343" customFormat="1">
      <c r="A2608" s="507" t="s">
        <v>30065</v>
      </c>
      <c r="B2608" s="512" t="s">
        <v>30066</v>
      </c>
      <c r="C2608" s="512" t="s">
        <v>25361</v>
      </c>
      <c r="D2608" s="508">
        <v>12.77</v>
      </c>
      <c r="E2608" s="508">
        <v>12.77</v>
      </c>
    </row>
    <row r="2609" spans="1:5" s="343" customFormat="1">
      <c r="A2609" s="507" t="s">
        <v>30067</v>
      </c>
      <c r="B2609" s="512" t="s">
        <v>30068</v>
      </c>
      <c r="C2609" s="512" t="s">
        <v>25361</v>
      </c>
      <c r="D2609" s="508">
        <v>18.12</v>
      </c>
      <c r="E2609" s="508">
        <v>18.12</v>
      </c>
    </row>
    <row r="2610" spans="1:5" s="343" customFormat="1">
      <c r="A2610" s="507" t="s">
        <v>30069</v>
      </c>
      <c r="B2610" s="512" t="s">
        <v>30070</v>
      </c>
      <c r="C2610" s="512" t="s">
        <v>25361</v>
      </c>
      <c r="D2610" s="508">
        <v>19.690000000000001</v>
      </c>
      <c r="E2610" s="508">
        <v>19.690000000000001</v>
      </c>
    </row>
    <row r="2611" spans="1:5" s="343" customFormat="1">
      <c r="A2611" s="507" t="s">
        <v>30071</v>
      </c>
      <c r="B2611" s="512" t="s">
        <v>30072</v>
      </c>
      <c r="C2611" s="512" t="s">
        <v>25361</v>
      </c>
      <c r="D2611" s="508">
        <v>9.7200000000000006</v>
      </c>
      <c r="E2611" s="508">
        <v>9.7200000000000006</v>
      </c>
    </row>
    <row r="2612" spans="1:5" s="343" customFormat="1">
      <c r="A2612" s="507" t="s">
        <v>30073</v>
      </c>
      <c r="B2612" s="512" t="s">
        <v>30074</v>
      </c>
      <c r="C2612" s="512" t="s">
        <v>25361</v>
      </c>
      <c r="D2612" s="508">
        <v>10.119999999999999</v>
      </c>
      <c r="E2612" s="508">
        <v>10.119999999999999</v>
      </c>
    </row>
    <row r="2613" spans="1:5" s="343" customFormat="1">
      <c r="A2613" s="507" t="s">
        <v>30075</v>
      </c>
      <c r="B2613" s="512" t="s">
        <v>30076</v>
      </c>
      <c r="C2613" s="512" t="s">
        <v>25361</v>
      </c>
      <c r="D2613" s="508">
        <v>13.36</v>
      </c>
      <c r="E2613" s="508">
        <v>13.36</v>
      </c>
    </row>
    <row r="2614" spans="1:5" s="343" customFormat="1">
      <c r="A2614" s="507" t="s">
        <v>30077</v>
      </c>
      <c r="B2614" s="512" t="s">
        <v>30078</v>
      </c>
      <c r="C2614" s="512" t="s">
        <v>25361</v>
      </c>
      <c r="D2614" s="508">
        <v>13.76</v>
      </c>
      <c r="E2614" s="508">
        <v>13.76</v>
      </c>
    </row>
    <row r="2615" spans="1:5" s="343" customFormat="1">
      <c r="A2615" s="507" t="s">
        <v>30079</v>
      </c>
      <c r="B2615" s="512" t="s">
        <v>30080</v>
      </c>
      <c r="C2615" s="512" t="s">
        <v>25361</v>
      </c>
      <c r="D2615" s="508">
        <v>17.399999999999999</v>
      </c>
      <c r="E2615" s="508">
        <v>17.399999999999999</v>
      </c>
    </row>
    <row r="2616" spans="1:5" s="343" customFormat="1">
      <c r="A2616" s="507" t="s">
        <v>30081</v>
      </c>
      <c r="B2616" s="512" t="s">
        <v>30082</v>
      </c>
      <c r="C2616" s="512" t="s">
        <v>25361</v>
      </c>
      <c r="D2616" s="508">
        <v>17.399999999999999</v>
      </c>
      <c r="E2616" s="508">
        <v>17.399999999999999</v>
      </c>
    </row>
    <row r="2617" spans="1:5" s="343" customFormat="1">
      <c r="A2617" s="507" t="s">
        <v>30083</v>
      </c>
      <c r="B2617" s="512" t="s">
        <v>30084</v>
      </c>
      <c r="C2617" s="512" t="s">
        <v>25361</v>
      </c>
      <c r="D2617" s="508">
        <v>19</v>
      </c>
      <c r="E2617" s="508">
        <v>19</v>
      </c>
    </row>
    <row r="2618" spans="1:5" s="343" customFormat="1">
      <c r="A2618" s="507" t="s">
        <v>30085</v>
      </c>
      <c r="B2618" s="512" t="s">
        <v>30086</v>
      </c>
      <c r="C2618" s="512" t="s">
        <v>25361</v>
      </c>
      <c r="D2618" s="508">
        <v>23.43</v>
      </c>
      <c r="E2618" s="508">
        <v>23.43</v>
      </c>
    </row>
    <row r="2619" spans="1:5" s="343" customFormat="1">
      <c r="A2619" s="507" t="s">
        <v>30087</v>
      </c>
      <c r="B2619" s="512" t="s">
        <v>31811</v>
      </c>
      <c r="C2619" s="512" t="s">
        <v>25361</v>
      </c>
      <c r="D2619" s="508">
        <v>21.44</v>
      </c>
      <c r="E2619" s="508">
        <v>21.44</v>
      </c>
    </row>
    <row r="2620" spans="1:5" s="343" customFormat="1">
      <c r="A2620" s="507" t="s">
        <v>30088</v>
      </c>
      <c r="B2620" s="512" t="s">
        <v>30089</v>
      </c>
      <c r="C2620" s="512" t="s">
        <v>25361</v>
      </c>
      <c r="D2620" s="508">
        <v>15.93</v>
      </c>
      <c r="E2620" s="508">
        <v>15.93</v>
      </c>
    </row>
    <row r="2621" spans="1:5" s="343" customFormat="1">
      <c r="A2621" s="507" t="s">
        <v>30090</v>
      </c>
      <c r="B2621" s="512" t="s">
        <v>30091</v>
      </c>
      <c r="C2621" s="512" t="s">
        <v>25361</v>
      </c>
      <c r="D2621" s="508">
        <v>16.600000000000001</v>
      </c>
      <c r="E2621" s="508">
        <v>16.600000000000001</v>
      </c>
    </row>
    <row r="2622" spans="1:5" s="343" customFormat="1">
      <c r="A2622" s="507" t="s">
        <v>30092</v>
      </c>
      <c r="B2622" s="512" t="s">
        <v>30093</v>
      </c>
      <c r="C2622" s="512" t="s">
        <v>25361</v>
      </c>
      <c r="D2622" s="508">
        <v>20.100000000000001</v>
      </c>
      <c r="E2622" s="508">
        <v>20.100000000000001</v>
      </c>
    </row>
    <row r="2623" spans="1:5" s="343" customFormat="1">
      <c r="A2623" s="507" t="s">
        <v>30094</v>
      </c>
      <c r="B2623" s="512" t="s">
        <v>30095</v>
      </c>
      <c r="C2623" s="512" t="s">
        <v>25361</v>
      </c>
      <c r="D2623" s="508">
        <v>21.44</v>
      </c>
      <c r="E2623" s="508">
        <v>21.44</v>
      </c>
    </row>
    <row r="2624" spans="1:5" s="343" customFormat="1">
      <c r="A2624" s="507" t="s">
        <v>30096</v>
      </c>
      <c r="B2624" s="512" t="s">
        <v>30097</v>
      </c>
      <c r="C2624" s="512" t="s">
        <v>25314</v>
      </c>
      <c r="D2624" s="508">
        <v>683.74</v>
      </c>
      <c r="E2624" s="508">
        <v>683.74</v>
      </c>
    </row>
    <row r="2625" spans="1:5" s="343" customFormat="1">
      <c r="A2625" s="507" t="s">
        <v>30098</v>
      </c>
      <c r="B2625" s="512" t="s">
        <v>30099</v>
      </c>
      <c r="C2625" s="512" t="s">
        <v>25278</v>
      </c>
      <c r="D2625" s="508">
        <v>12.25</v>
      </c>
      <c r="E2625" s="508">
        <v>12.25</v>
      </c>
    </row>
    <row r="2626" spans="1:5" s="343" customFormat="1">
      <c r="A2626" s="507" t="s">
        <v>30100</v>
      </c>
      <c r="B2626" s="512" t="s">
        <v>30101</v>
      </c>
      <c r="C2626" s="512" t="s">
        <v>25278</v>
      </c>
      <c r="D2626" s="508">
        <v>31.52</v>
      </c>
      <c r="E2626" s="508">
        <v>31.52</v>
      </c>
    </row>
    <row r="2627" spans="1:5" s="343" customFormat="1">
      <c r="A2627" s="507" t="s">
        <v>30102</v>
      </c>
      <c r="B2627" s="512" t="s">
        <v>29989</v>
      </c>
      <c r="C2627" s="512" t="s">
        <v>25278</v>
      </c>
      <c r="D2627" s="508">
        <v>33.72</v>
      </c>
      <c r="E2627" s="508">
        <v>33.72</v>
      </c>
    </row>
    <row r="2628" spans="1:5" s="343" customFormat="1">
      <c r="A2628" s="507" t="s">
        <v>30103</v>
      </c>
      <c r="B2628" s="512" t="s">
        <v>30104</v>
      </c>
      <c r="C2628" s="512" t="s">
        <v>25278</v>
      </c>
      <c r="D2628" s="508">
        <v>33.29</v>
      </c>
      <c r="E2628" s="508">
        <v>33.29</v>
      </c>
    </row>
    <row r="2629" spans="1:5" s="343" customFormat="1" ht="111">
      <c r="A2629" s="514" t="s">
        <v>31753</v>
      </c>
      <c r="B2629" s="514"/>
      <c r="C2629" s="514"/>
      <c r="D2629" s="514"/>
      <c r="E2629" s="514"/>
    </row>
    <row r="2630" spans="1:5" s="343" customFormat="1" ht="22.5">
      <c r="A2630" s="511" t="s">
        <v>25362</v>
      </c>
      <c r="B2630" s="511"/>
      <c r="C2630" s="511"/>
      <c r="D2630" s="511"/>
      <c r="E2630" s="511"/>
    </row>
    <row r="2631" spans="1:5" s="343" customFormat="1">
      <c r="A2631" s="507" t="s">
        <v>30105</v>
      </c>
      <c r="B2631" s="512" t="s">
        <v>30106</v>
      </c>
      <c r="C2631" s="512" t="s">
        <v>25278</v>
      </c>
      <c r="D2631" s="508">
        <v>31.52</v>
      </c>
      <c r="E2631" s="508">
        <v>31.52</v>
      </c>
    </row>
    <row r="2632" spans="1:5" s="343" customFormat="1">
      <c r="A2632" s="507" t="s">
        <v>30107</v>
      </c>
      <c r="B2632" s="512" t="s">
        <v>30108</v>
      </c>
      <c r="C2632" s="512" t="s">
        <v>25278</v>
      </c>
      <c r="D2632" s="508">
        <v>48.99</v>
      </c>
      <c r="E2632" s="508">
        <v>48.99</v>
      </c>
    </row>
    <row r="2633" spans="1:5" s="343" customFormat="1">
      <c r="A2633" s="507" t="s">
        <v>30109</v>
      </c>
      <c r="B2633" s="512" t="s">
        <v>30110</v>
      </c>
      <c r="C2633" s="512" t="s">
        <v>25278</v>
      </c>
      <c r="D2633" s="508">
        <v>18.899999999999999</v>
      </c>
      <c r="E2633" s="508">
        <v>18.899999999999999</v>
      </c>
    </row>
    <row r="2634" spans="1:5" s="343" customFormat="1">
      <c r="A2634" s="507" t="s">
        <v>30111</v>
      </c>
      <c r="B2634" s="512" t="s">
        <v>30112</v>
      </c>
      <c r="C2634" s="512" t="s">
        <v>25278</v>
      </c>
      <c r="D2634" s="508">
        <v>35.659999999999997</v>
      </c>
      <c r="E2634" s="508">
        <v>35.659999999999997</v>
      </c>
    </row>
    <row r="2635" spans="1:5" s="343" customFormat="1">
      <c r="A2635" s="507" t="s">
        <v>30113</v>
      </c>
      <c r="B2635" s="512" t="s">
        <v>30114</v>
      </c>
      <c r="C2635" s="512" t="s">
        <v>25278</v>
      </c>
      <c r="D2635" s="508">
        <v>61.27</v>
      </c>
      <c r="E2635" s="508">
        <v>61.27</v>
      </c>
    </row>
    <row r="2636" spans="1:5" s="343" customFormat="1">
      <c r="A2636" s="507" t="s">
        <v>30115</v>
      </c>
      <c r="B2636" s="512" t="s">
        <v>30116</v>
      </c>
      <c r="C2636" s="512" t="s">
        <v>25278</v>
      </c>
      <c r="D2636" s="508">
        <v>33.08</v>
      </c>
      <c r="E2636" s="508">
        <v>33.08</v>
      </c>
    </row>
    <row r="2637" spans="1:5" s="343" customFormat="1">
      <c r="A2637" s="507" t="s">
        <v>30117</v>
      </c>
      <c r="B2637" s="512" t="s">
        <v>30118</v>
      </c>
      <c r="C2637" s="512" t="s">
        <v>25278</v>
      </c>
      <c r="D2637" s="508">
        <v>18.18</v>
      </c>
      <c r="E2637" s="508">
        <v>18.18</v>
      </c>
    </row>
    <row r="2638" spans="1:5" s="343" customFormat="1" ht="22.5">
      <c r="A2638" s="509" t="s">
        <v>30119</v>
      </c>
      <c r="B2638" s="513" t="s">
        <v>31812</v>
      </c>
      <c r="C2638" s="515" t="s">
        <v>25278</v>
      </c>
      <c r="D2638" s="510">
        <v>32.74</v>
      </c>
      <c r="E2638" s="510">
        <v>32.74</v>
      </c>
    </row>
    <row r="2639" spans="1:5" s="343" customFormat="1">
      <c r="A2639" s="507" t="s">
        <v>30120</v>
      </c>
      <c r="B2639" s="512" t="s">
        <v>31813</v>
      </c>
      <c r="C2639" s="512" t="s">
        <v>25278</v>
      </c>
      <c r="D2639" s="508">
        <v>14.64</v>
      </c>
      <c r="E2639" s="508">
        <v>14.64</v>
      </c>
    </row>
    <row r="2640" spans="1:5" s="343" customFormat="1" ht="22.5">
      <c r="A2640" s="507" t="s">
        <v>30121</v>
      </c>
      <c r="B2640" s="512" t="s">
        <v>29995</v>
      </c>
      <c r="C2640" s="512" t="s">
        <v>25278</v>
      </c>
      <c r="D2640" s="508">
        <v>97.59</v>
      </c>
      <c r="E2640" s="508">
        <v>97.59</v>
      </c>
    </row>
    <row r="2641" spans="1:5" s="343" customFormat="1" ht="22.5">
      <c r="A2641" s="507" t="s">
        <v>30122</v>
      </c>
      <c r="B2641" s="512" t="s">
        <v>29997</v>
      </c>
      <c r="C2641" s="512" t="s">
        <v>25278</v>
      </c>
      <c r="D2641" s="508">
        <v>25.33</v>
      </c>
      <c r="E2641" s="508">
        <v>25.33</v>
      </c>
    </row>
    <row r="2642" spans="1:5" s="343" customFormat="1">
      <c r="A2642" s="507" t="s">
        <v>30123</v>
      </c>
      <c r="B2642" s="512" t="s">
        <v>30124</v>
      </c>
      <c r="C2642" s="512" t="s">
        <v>25278</v>
      </c>
      <c r="D2642" s="508">
        <v>31.77</v>
      </c>
      <c r="E2642" s="508">
        <v>31.77</v>
      </c>
    </row>
    <row r="2643" spans="1:5" s="343" customFormat="1">
      <c r="A2643" s="507" t="s">
        <v>30125</v>
      </c>
      <c r="B2643" s="512" t="s">
        <v>30126</v>
      </c>
      <c r="C2643" s="512" t="s">
        <v>26155</v>
      </c>
      <c r="D2643" s="508">
        <v>19.09</v>
      </c>
      <c r="E2643" s="508">
        <v>19.09</v>
      </c>
    </row>
    <row r="2644" spans="1:5" s="343" customFormat="1">
      <c r="A2644" s="507" t="s">
        <v>30127</v>
      </c>
      <c r="B2644" s="512" t="s">
        <v>30128</v>
      </c>
      <c r="C2644" s="512" t="s">
        <v>25281</v>
      </c>
      <c r="D2644" s="508">
        <v>1694.02</v>
      </c>
      <c r="E2644" s="508">
        <v>1694.02</v>
      </c>
    </row>
    <row r="2645" spans="1:5" s="343" customFormat="1">
      <c r="A2645" s="507" t="s">
        <v>30129</v>
      </c>
      <c r="B2645" s="512" t="s">
        <v>30130</v>
      </c>
      <c r="C2645" s="512" t="s">
        <v>25361</v>
      </c>
      <c r="D2645" s="508">
        <v>2.8</v>
      </c>
      <c r="E2645" s="508">
        <v>2.8</v>
      </c>
    </row>
    <row r="2646" spans="1:5" s="343" customFormat="1">
      <c r="A2646" s="507" t="s">
        <v>30131</v>
      </c>
      <c r="B2646" s="512" t="s">
        <v>30011</v>
      </c>
      <c r="C2646" s="512" t="s">
        <v>25278</v>
      </c>
      <c r="D2646" s="508">
        <v>34.18</v>
      </c>
      <c r="E2646" s="508">
        <v>34.18</v>
      </c>
    </row>
    <row r="2647" spans="1:5" s="343" customFormat="1" ht="22.5">
      <c r="A2647" s="507" t="s">
        <v>30132</v>
      </c>
      <c r="B2647" s="512" t="s">
        <v>30133</v>
      </c>
      <c r="C2647" s="512" t="s">
        <v>25361</v>
      </c>
      <c r="D2647" s="508">
        <v>9.17</v>
      </c>
      <c r="E2647" s="508">
        <v>9.17</v>
      </c>
    </row>
    <row r="2648" spans="1:5" s="343" customFormat="1" ht="22.5">
      <c r="A2648" s="507" t="s">
        <v>30134</v>
      </c>
      <c r="B2648" s="513" t="s">
        <v>31814</v>
      </c>
      <c r="C2648" s="512" t="s">
        <v>25361</v>
      </c>
      <c r="D2648" s="508">
        <v>11.42</v>
      </c>
      <c r="E2648" s="508">
        <v>11.42</v>
      </c>
    </row>
    <row r="2649" spans="1:5" s="343" customFormat="1" ht="22.5">
      <c r="A2649" s="507" t="s">
        <v>30135</v>
      </c>
      <c r="B2649" s="513" t="s">
        <v>31815</v>
      </c>
      <c r="C2649" s="512" t="s">
        <v>25278</v>
      </c>
      <c r="D2649" s="508">
        <v>41.11</v>
      </c>
      <c r="E2649" s="508">
        <v>41.11</v>
      </c>
    </row>
    <row r="2650" spans="1:5" s="343" customFormat="1">
      <c r="A2650" s="507" t="s">
        <v>30136</v>
      </c>
      <c r="B2650" s="512" t="s">
        <v>30137</v>
      </c>
      <c r="C2650" s="512" t="s">
        <v>25278</v>
      </c>
      <c r="D2650" s="508">
        <v>52.95</v>
      </c>
      <c r="E2650" s="508">
        <v>52.95</v>
      </c>
    </row>
    <row r="2651" spans="1:5" s="343" customFormat="1">
      <c r="A2651" s="507" t="s">
        <v>30138</v>
      </c>
      <c r="B2651" s="512" t="s">
        <v>30139</v>
      </c>
      <c r="C2651" s="512" t="s">
        <v>25314</v>
      </c>
      <c r="D2651" s="508">
        <v>683.74</v>
      </c>
      <c r="E2651" s="508">
        <v>683.74</v>
      </c>
    </row>
    <row r="2652" spans="1:5" s="343" customFormat="1">
      <c r="A2652" s="507" t="s">
        <v>30140</v>
      </c>
      <c r="B2652" s="512" t="s">
        <v>30141</v>
      </c>
      <c r="C2652" s="512" t="s">
        <v>25278</v>
      </c>
      <c r="D2652" s="508">
        <v>2.56</v>
      </c>
      <c r="E2652" s="508">
        <v>2.56</v>
      </c>
    </row>
    <row r="2653" spans="1:5" s="343" customFormat="1">
      <c r="A2653" s="507" t="s">
        <v>30142</v>
      </c>
      <c r="B2653" s="512" t="s">
        <v>30143</v>
      </c>
      <c r="C2653" s="512" t="s">
        <v>25278</v>
      </c>
      <c r="D2653" s="508">
        <v>4.8899999999999997</v>
      </c>
      <c r="E2653" s="508">
        <v>4.8899999999999997</v>
      </c>
    </row>
    <row r="2654" spans="1:5" s="343" customFormat="1">
      <c r="A2654" s="507" t="s">
        <v>30144</v>
      </c>
      <c r="B2654" s="512" t="s">
        <v>30145</v>
      </c>
      <c r="C2654" s="512" t="s">
        <v>25278</v>
      </c>
      <c r="D2654" s="508">
        <v>6.85</v>
      </c>
      <c r="E2654" s="508">
        <v>6.85</v>
      </c>
    </row>
    <row r="2655" spans="1:5" s="343" customFormat="1">
      <c r="A2655" s="507" t="s">
        <v>30146</v>
      </c>
      <c r="B2655" s="512" t="s">
        <v>30147</v>
      </c>
      <c r="C2655" s="512" t="s">
        <v>25278</v>
      </c>
      <c r="D2655" s="508">
        <v>8.35</v>
      </c>
      <c r="E2655" s="508">
        <v>8.35</v>
      </c>
    </row>
    <row r="2656" spans="1:5" s="343" customFormat="1">
      <c r="A2656" s="507" t="s">
        <v>30148</v>
      </c>
      <c r="B2656" s="512" t="s">
        <v>30149</v>
      </c>
      <c r="C2656" s="512" t="s">
        <v>25361</v>
      </c>
      <c r="D2656" s="508">
        <v>1.37</v>
      </c>
      <c r="E2656" s="508">
        <v>1.37</v>
      </c>
    </row>
    <row r="2657" spans="1:5" s="343" customFormat="1">
      <c r="A2657" s="507" t="s">
        <v>30150</v>
      </c>
      <c r="B2657" s="512" t="s">
        <v>30151</v>
      </c>
      <c r="C2657" s="512" t="s">
        <v>25278</v>
      </c>
      <c r="D2657" s="508">
        <v>10.62</v>
      </c>
      <c r="E2657" s="508">
        <v>10.62</v>
      </c>
    </row>
    <row r="2658" spans="1:5" s="343" customFormat="1">
      <c r="A2658" s="507" t="s">
        <v>30152</v>
      </c>
      <c r="B2658" s="512" t="s">
        <v>30153</v>
      </c>
      <c r="C2658" s="512" t="s">
        <v>25278</v>
      </c>
      <c r="D2658" s="508">
        <v>10.62</v>
      </c>
      <c r="E2658" s="508">
        <v>10.62</v>
      </c>
    </row>
    <row r="2659" spans="1:5" s="343" customFormat="1">
      <c r="A2659" s="507" t="s">
        <v>30154</v>
      </c>
      <c r="B2659" s="512" t="s">
        <v>30155</v>
      </c>
      <c r="C2659" s="512" t="s">
        <v>25278</v>
      </c>
      <c r="D2659" s="508">
        <v>10.62</v>
      </c>
      <c r="E2659" s="508">
        <v>10.62</v>
      </c>
    </row>
    <row r="2660" spans="1:5" s="343" customFormat="1">
      <c r="A2660" s="507" t="s">
        <v>30156</v>
      </c>
      <c r="B2660" s="512" t="s">
        <v>30157</v>
      </c>
      <c r="C2660" s="512" t="s">
        <v>25361</v>
      </c>
      <c r="D2660" s="508">
        <v>2.12</v>
      </c>
      <c r="E2660" s="508">
        <v>2.12</v>
      </c>
    </row>
    <row r="2661" spans="1:5" s="343" customFormat="1">
      <c r="A2661" s="507" t="s">
        <v>30158</v>
      </c>
      <c r="B2661" s="512" t="s">
        <v>30159</v>
      </c>
      <c r="C2661" s="512" t="s">
        <v>25278</v>
      </c>
      <c r="D2661" s="508">
        <v>31.47</v>
      </c>
      <c r="E2661" s="508">
        <v>31.47</v>
      </c>
    </row>
    <row r="2662" spans="1:5" s="343" customFormat="1">
      <c r="A2662" s="507" t="s">
        <v>30160</v>
      </c>
      <c r="B2662" s="512" t="s">
        <v>30161</v>
      </c>
      <c r="C2662" s="512" t="s">
        <v>25314</v>
      </c>
      <c r="D2662" s="508">
        <v>683.74</v>
      </c>
      <c r="E2662" s="508">
        <v>683.74</v>
      </c>
    </row>
    <row r="2663" spans="1:5" s="343" customFormat="1">
      <c r="A2663" s="507" t="s">
        <v>30162</v>
      </c>
      <c r="B2663" s="512" t="s">
        <v>30163</v>
      </c>
      <c r="C2663" s="512" t="s">
        <v>25278</v>
      </c>
      <c r="D2663" s="508">
        <v>30.76</v>
      </c>
      <c r="E2663" s="508">
        <v>30.76</v>
      </c>
    </row>
    <row r="2664" spans="1:5" s="343" customFormat="1">
      <c r="A2664" s="507" t="s">
        <v>30164</v>
      </c>
      <c r="B2664" s="512" t="s">
        <v>30165</v>
      </c>
      <c r="C2664" s="512" t="s">
        <v>25278</v>
      </c>
      <c r="D2664" s="508">
        <v>23.21</v>
      </c>
      <c r="E2664" s="508">
        <v>23.21</v>
      </c>
    </row>
    <row r="2665" spans="1:5" s="343" customFormat="1">
      <c r="A2665" s="507" t="s">
        <v>30166</v>
      </c>
      <c r="B2665" s="512" t="s">
        <v>30167</v>
      </c>
      <c r="C2665" s="512" t="s">
        <v>25278</v>
      </c>
      <c r="D2665" s="508">
        <v>27.2</v>
      </c>
      <c r="E2665" s="508">
        <v>27.2</v>
      </c>
    </row>
    <row r="2666" spans="1:5" s="343" customFormat="1">
      <c r="A2666" s="507" t="s">
        <v>30168</v>
      </c>
      <c r="B2666" s="512" t="s">
        <v>30169</v>
      </c>
      <c r="C2666" s="512" t="s">
        <v>25278</v>
      </c>
      <c r="D2666" s="508">
        <v>21.16</v>
      </c>
      <c r="E2666" s="508">
        <v>21.16</v>
      </c>
    </row>
    <row r="2667" spans="1:5" s="343" customFormat="1">
      <c r="A2667" s="507" t="s">
        <v>30170</v>
      </c>
      <c r="B2667" s="512" t="s">
        <v>30171</v>
      </c>
      <c r="C2667" s="512" t="s">
        <v>25278</v>
      </c>
      <c r="D2667" s="508">
        <v>36.5</v>
      </c>
      <c r="E2667" s="508">
        <v>36.5</v>
      </c>
    </row>
    <row r="2668" spans="1:5" s="343" customFormat="1">
      <c r="A2668" s="507" t="s">
        <v>30172</v>
      </c>
      <c r="B2668" s="512" t="s">
        <v>30173</v>
      </c>
      <c r="C2668" s="512" t="s">
        <v>25361</v>
      </c>
      <c r="D2668" s="508">
        <v>5.43</v>
      </c>
      <c r="E2668" s="508">
        <v>5.43</v>
      </c>
    </row>
    <row r="2669" spans="1:5" s="343" customFormat="1">
      <c r="A2669" s="507" t="s">
        <v>30174</v>
      </c>
      <c r="B2669" s="512" t="s">
        <v>30175</v>
      </c>
      <c r="C2669" s="512" t="s">
        <v>25278</v>
      </c>
      <c r="D2669" s="508">
        <v>42.71</v>
      </c>
      <c r="E2669" s="508">
        <v>42.71</v>
      </c>
    </row>
    <row r="2670" spans="1:5" s="343" customFormat="1">
      <c r="A2670" s="507" t="s">
        <v>30176</v>
      </c>
      <c r="B2670" s="512" t="s">
        <v>30177</v>
      </c>
      <c r="C2670" s="512" t="s">
        <v>25278</v>
      </c>
      <c r="D2670" s="508">
        <v>10.71</v>
      </c>
      <c r="E2670" s="508">
        <v>10.71</v>
      </c>
    </row>
    <row r="2671" spans="1:5" s="343" customFormat="1" ht="111">
      <c r="A2671" s="514" t="s">
        <v>31753</v>
      </c>
      <c r="B2671" s="514"/>
      <c r="C2671" s="514"/>
      <c r="D2671" s="514"/>
      <c r="E2671" s="514"/>
    </row>
    <row r="2672" spans="1:5" s="343" customFormat="1" ht="22.5">
      <c r="A2672" s="511" t="s">
        <v>25362</v>
      </c>
      <c r="B2672" s="511"/>
      <c r="C2672" s="511"/>
      <c r="D2672" s="511"/>
      <c r="E2672" s="511"/>
    </row>
    <row r="2673" spans="1:5" s="343" customFormat="1">
      <c r="A2673" s="507" t="s">
        <v>30178</v>
      </c>
      <c r="B2673" s="512" t="s">
        <v>30179</v>
      </c>
      <c r="C2673" s="512" t="s">
        <v>25278</v>
      </c>
      <c r="D2673" s="508">
        <v>27.48</v>
      </c>
      <c r="E2673" s="508">
        <v>27.48</v>
      </c>
    </row>
    <row r="2674" spans="1:5" s="343" customFormat="1">
      <c r="A2674" s="507" t="s">
        <v>30180</v>
      </c>
      <c r="B2674" s="512" t="s">
        <v>30181</v>
      </c>
      <c r="C2674" s="512" t="s">
        <v>25278</v>
      </c>
      <c r="D2674" s="508">
        <v>53.52</v>
      </c>
      <c r="E2674" s="508">
        <v>53.52</v>
      </c>
    </row>
    <row r="2675" spans="1:5" s="343" customFormat="1">
      <c r="A2675" s="507" t="s">
        <v>30182</v>
      </c>
      <c r="B2675" s="512" t="s">
        <v>30183</v>
      </c>
      <c r="C2675" s="512" t="s">
        <v>25278</v>
      </c>
      <c r="D2675" s="508">
        <v>36.869999999999997</v>
      </c>
      <c r="E2675" s="508">
        <v>36.869999999999997</v>
      </c>
    </row>
    <row r="2676" spans="1:5" s="343" customFormat="1">
      <c r="A2676" s="507" t="s">
        <v>30184</v>
      </c>
      <c r="B2676" s="512" t="s">
        <v>30185</v>
      </c>
      <c r="C2676" s="512" t="s">
        <v>25361</v>
      </c>
      <c r="D2676" s="508">
        <v>4.3499999999999996</v>
      </c>
      <c r="E2676" s="508">
        <v>4.3499999999999996</v>
      </c>
    </row>
    <row r="2677" spans="1:5" s="343" customFormat="1">
      <c r="A2677" s="507" t="s">
        <v>30186</v>
      </c>
      <c r="B2677" s="512" t="s">
        <v>30187</v>
      </c>
      <c r="C2677" s="512" t="s">
        <v>25278</v>
      </c>
      <c r="D2677" s="508">
        <v>27.56</v>
      </c>
      <c r="E2677" s="508">
        <v>27.56</v>
      </c>
    </row>
    <row r="2678" spans="1:5" s="343" customFormat="1">
      <c r="A2678" s="507" t="s">
        <v>30188</v>
      </c>
      <c r="B2678" s="512" t="s">
        <v>30189</v>
      </c>
      <c r="C2678" s="512" t="s">
        <v>25281</v>
      </c>
      <c r="D2678" s="508">
        <v>981.82</v>
      </c>
      <c r="E2678" s="508">
        <v>981.82</v>
      </c>
    </row>
    <row r="2679" spans="1:5" s="343" customFormat="1">
      <c r="A2679" s="507" t="s">
        <v>30190</v>
      </c>
      <c r="B2679" s="512" t="s">
        <v>30130</v>
      </c>
      <c r="C2679" s="512" t="s">
        <v>25361</v>
      </c>
      <c r="D2679" s="508">
        <v>2.4500000000000002</v>
      </c>
      <c r="E2679" s="508">
        <v>2.4500000000000002</v>
      </c>
    </row>
    <row r="2680" spans="1:5" s="343" customFormat="1">
      <c r="A2680" s="507" t="s">
        <v>30191</v>
      </c>
      <c r="B2680" s="512" t="s">
        <v>30192</v>
      </c>
      <c r="C2680" s="512" t="s">
        <v>25278</v>
      </c>
      <c r="D2680" s="508">
        <v>19.39</v>
      </c>
      <c r="E2680" s="508">
        <v>19.39</v>
      </c>
    </row>
    <row r="2681" spans="1:5" s="343" customFormat="1">
      <c r="A2681" s="507" t="s">
        <v>30193</v>
      </c>
      <c r="B2681" s="512" t="s">
        <v>30194</v>
      </c>
      <c r="C2681" s="512" t="s">
        <v>25278</v>
      </c>
      <c r="D2681" s="508">
        <v>25</v>
      </c>
      <c r="E2681" s="508">
        <v>25</v>
      </c>
    </row>
    <row r="2682" spans="1:5" s="343" customFormat="1">
      <c r="A2682" s="507" t="s">
        <v>30195</v>
      </c>
      <c r="B2682" s="512" t="s">
        <v>30196</v>
      </c>
      <c r="C2682" s="512" t="s">
        <v>25278</v>
      </c>
      <c r="D2682" s="508">
        <v>37.85</v>
      </c>
      <c r="E2682" s="508">
        <v>37.85</v>
      </c>
    </row>
    <row r="2683" spans="1:5" s="343" customFormat="1">
      <c r="A2683" s="507" t="s">
        <v>30197</v>
      </c>
      <c r="B2683" s="512" t="s">
        <v>30198</v>
      </c>
      <c r="C2683" s="512" t="s">
        <v>25278</v>
      </c>
      <c r="D2683" s="508">
        <v>40.29</v>
      </c>
      <c r="E2683" s="508">
        <v>40.29</v>
      </c>
    </row>
    <row r="2684" spans="1:5" s="343" customFormat="1">
      <c r="A2684" s="507" t="s">
        <v>30199</v>
      </c>
      <c r="B2684" s="512" t="s">
        <v>30200</v>
      </c>
      <c r="C2684" s="512" t="s">
        <v>25278</v>
      </c>
      <c r="D2684" s="508">
        <v>24.18</v>
      </c>
      <c r="E2684" s="508">
        <v>24.18</v>
      </c>
    </row>
    <row r="2685" spans="1:5" s="343" customFormat="1">
      <c r="A2685" s="507" t="s">
        <v>30201</v>
      </c>
      <c r="B2685" s="512" t="s">
        <v>30202</v>
      </c>
      <c r="C2685" s="512" t="s">
        <v>25278</v>
      </c>
      <c r="D2685" s="508">
        <v>26.65</v>
      </c>
      <c r="E2685" s="508">
        <v>26.65</v>
      </c>
    </row>
    <row r="2686" spans="1:5" s="343" customFormat="1">
      <c r="A2686" s="507" t="s">
        <v>30203</v>
      </c>
      <c r="B2686" s="512" t="s">
        <v>30204</v>
      </c>
      <c r="C2686" s="512" t="s">
        <v>25278</v>
      </c>
      <c r="D2686" s="508">
        <v>24.85</v>
      </c>
      <c r="E2686" s="508">
        <v>24.85</v>
      </c>
    </row>
    <row r="2687" spans="1:5" s="343" customFormat="1">
      <c r="A2687" s="507" t="s">
        <v>30205</v>
      </c>
      <c r="B2687" s="512" t="s">
        <v>30206</v>
      </c>
      <c r="C2687" s="512" t="s">
        <v>25278</v>
      </c>
      <c r="D2687" s="508">
        <v>23.66</v>
      </c>
      <c r="E2687" s="508">
        <v>23.66</v>
      </c>
    </row>
    <row r="2688" spans="1:5" s="343" customFormat="1">
      <c r="A2688" s="507" t="s">
        <v>30207</v>
      </c>
      <c r="B2688" s="512" t="s">
        <v>30208</v>
      </c>
      <c r="C2688" s="512" t="s">
        <v>25278</v>
      </c>
      <c r="D2688" s="508">
        <v>22.31</v>
      </c>
      <c r="E2688" s="508">
        <v>22.31</v>
      </c>
    </row>
    <row r="2689" spans="1:5" s="343" customFormat="1">
      <c r="A2689" s="507" t="s">
        <v>30209</v>
      </c>
      <c r="B2689" s="512" t="s">
        <v>30210</v>
      </c>
      <c r="C2689" s="512" t="s">
        <v>25278</v>
      </c>
      <c r="D2689" s="508">
        <v>26.1</v>
      </c>
      <c r="E2689" s="508">
        <v>26.1</v>
      </c>
    </row>
    <row r="2690" spans="1:5" s="343" customFormat="1">
      <c r="A2690" s="507" t="s">
        <v>30211</v>
      </c>
      <c r="B2690" s="512" t="s">
        <v>30212</v>
      </c>
      <c r="C2690" s="512" t="s">
        <v>25278</v>
      </c>
      <c r="D2690" s="508">
        <v>51.35</v>
      </c>
      <c r="E2690" s="508">
        <v>51.35</v>
      </c>
    </row>
    <row r="2691" spans="1:5" s="343" customFormat="1">
      <c r="A2691" s="507" t="s">
        <v>30213</v>
      </c>
      <c r="B2691" s="512" t="s">
        <v>30214</v>
      </c>
      <c r="C2691" s="512" t="s">
        <v>25278</v>
      </c>
      <c r="D2691" s="508">
        <v>79.16</v>
      </c>
      <c r="E2691" s="508">
        <v>79.16</v>
      </c>
    </row>
    <row r="2692" spans="1:5" s="343" customFormat="1">
      <c r="A2692" s="507" t="s">
        <v>30215</v>
      </c>
      <c r="B2692" s="512" t="s">
        <v>30216</v>
      </c>
      <c r="C2692" s="512" t="s">
        <v>25278</v>
      </c>
      <c r="D2692" s="508">
        <v>15.35</v>
      </c>
      <c r="E2692" s="508">
        <v>15.35</v>
      </c>
    </row>
    <row r="2693" spans="1:5" s="343" customFormat="1">
      <c r="A2693" s="507" t="s">
        <v>30217</v>
      </c>
      <c r="B2693" s="512" t="s">
        <v>30218</v>
      </c>
      <c r="C2693" s="512" t="s">
        <v>25278</v>
      </c>
      <c r="D2693" s="508">
        <v>30.34</v>
      </c>
      <c r="E2693" s="508">
        <v>30.34</v>
      </c>
    </row>
    <row r="2694" spans="1:5" s="343" customFormat="1">
      <c r="A2694" s="507" t="s">
        <v>30219</v>
      </c>
      <c r="B2694" s="512" t="s">
        <v>30220</v>
      </c>
      <c r="C2694" s="512" t="s">
        <v>25278</v>
      </c>
      <c r="D2694" s="508">
        <v>16.89</v>
      </c>
      <c r="E2694" s="508">
        <v>16.89</v>
      </c>
    </row>
    <row r="2695" spans="1:5" s="343" customFormat="1">
      <c r="A2695" s="507" t="s">
        <v>30221</v>
      </c>
      <c r="B2695" s="512" t="s">
        <v>30222</v>
      </c>
      <c r="C2695" s="512" t="s">
        <v>25278</v>
      </c>
      <c r="D2695" s="508">
        <v>32.159999999999997</v>
      </c>
      <c r="E2695" s="508">
        <v>32.159999999999997</v>
      </c>
    </row>
    <row r="2696" spans="1:5" s="343" customFormat="1">
      <c r="A2696" s="507" t="s">
        <v>30223</v>
      </c>
      <c r="B2696" s="512" t="s">
        <v>31816</v>
      </c>
      <c r="C2696" s="512" t="s">
        <v>25452</v>
      </c>
      <c r="D2696" s="508">
        <v>6.19</v>
      </c>
      <c r="E2696" s="508">
        <v>6.19</v>
      </c>
    </row>
    <row r="2697" spans="1:5" s="343" customFormat="1">
      <c r="A2697" s="507" t="s">
        <v>30224</v>
      </c>
      <c r="B2697" s="512" t="s">
        <v>30225</v>
      </c>
      <c r="C2697" s="512" t="s">
        <v>25314</v>
      </c>
      <c r="D2697" s="508">
        <v>683.74</v>
      </c>
      <c r="E2697" s="508">
        <v>683.74</v>
      </c>
    </row>
    <row r="2698" spans="1:5" s="343" customFormat="1">
      <c r="A2698" s="507" t="s">
        <v>30226</v>
      </c>
      <c r="B2698" s="512" t="s">
        <v>30227</v>
      </c>
      <c r="C2698" s="512" t="s">
        <v>25361</v>
      </c>
      <c r="D2698" s="508">
        <v>705.71</v>
      </c>
      <c r="E2698" s="508">
        <v>705.71</v>
      </c>
    </row>
    <row r="2699" spans="1:5" s="343" customFormat="1">
      <c r="A2699" s="507" t="s">
        <v>30228</v>
      </c>
      <c r="B2699" s="512" t="s">
        <v>30229</v>
      </c>
      <c r="C2699" s="512" t="s">
        <v>25361</v>
      </c>
      <c r="D2699" s="508">
        <v>826.51</v>
      </c>
      <c r="E2699" s="508">
        <v>826.51</v>
      </c>
    </row>
    <row r="2700" spans="1:5" s="343" customFormat="1">
      <c r="A2700" s="507" t="s">
        <v>30230</v>
      </c>
      <c r="B2700" s="512" t="s">
        <v>30231</v>
      </c>
      <c r="C2700" s="512" t="s">
        <v>25361</v>
      </c>
      <c r="D2700" s="508">
        <v>84.23</v>
      </c>
      <c r="E2700" s="508">
        <v>84.23</v>
      </c>
    </row>
    <row r="2701" spans="1:5" s="343" customFormat="1">
      <c r="A2701" s="507" t="s">
        <v>30232</v>
      </c>
      <c r="B2701" s="512" t="s">
        <v>30233</v>
      </c>
      <c r="C2701" s="512" t="s">
        <v>25361</v>
      </c>
      <c r="D2701" s="508">
        <v>312.11</v>
      </c>
      <c r="E2701" s="508">
        <v>312.11</v>
      </c>
    </row>
    <row r="2702" spans="1:5" s="343" customFormat="1">
      <c r="A2702" s="507" t="s">
        <v>30234</v>
      </c>
      <c r="B2702" s="512" t="s">
        <v>30235</v>
      </c>
      <c r="C2702" s="512" t="s">
        <v>25361</v>
      </c>
      <c r="D2702" s="508">
        <v>259.16000000000003</v>
      </c>
      <c r="E2702" s="508">
        <v>259.16000000000003</v>
      </c>
    </row>
    <row r="2703" spans="1:5" s="343" customFormat="1">
      <c r="A2703" s="507" t="s">
        <v>30236</v>
      </c>
      <c r="B2703" s="512" t="s">
        <v>30237</v>
      </c>
      <c r="C2703" s="512" t="s">
        <v>25361</v>
      </c>
      <c r="D2703" s="508">
        <v>677.23</v>
      </c>
      <c r="E2703" s="508">
        <v>677.23</v>
      </c>
    </row>
    <row r="2704" spans="1:5" s="343" customFormat="1">
      <c r="A2704" s="507" t="s">
        <v>30238</v>
      </c>
      <c r="B2704" s="512" t="s">
        <v>30239</v>
      </c>
      <c r="C2704" s="512" t="s">
        <v>25361</v>
      </c>
      <c r="D2704" s="508">
        <v>797.89</v>
      </c>
      <c r="E2704" s="508">
        <v>797.89</v>
      </c>
    </row>
    <row r="2705" spans="1:5" s="343" customFormat="1">
      <c r="A2705" s="507" t="s">
        <v>30240</v>
      </c>
      <c r="B2705" s="512" t="s">
        <v>30241</v>
      </c>
      <c r="C2705" s="512" t="s">
        <v>25361</v>
      </c>
      <c r="D2705" s="508">
        <v>869.55</v>
      </c>
      <c r="E2705" s="508">
        <v>869.55</v>
      </c>
    </row>
    <row r="2706" spans="1:5" s="343" customFormat="1">
      <c r="A2706" s="507" t="s">
        <v>30242</v>
      </c>
      <c r="B2706" s="512" t="s">
        <v>30243</v>
      </c>
      <c r="C2706" s="512" t="s">
        <v>25361</v>
      </c>
      <c r="D2706" s="508">
        <v>999.01</v>
      </c>
      <c r="E2706" s="508">
        <v>999.01</v>
      </c>
    </row>
    <row r="2707" spans="1:5" s="343" customFormat="1">
      <c r="A2707" s="507" t="s">
        <v>30244</v>
      </c>
      <c r="B2707" s="512" t="s">
        <v>30245</v>
      </c>
      <c r="C2707" s="512" t="s">
        <v>25361</v>
      </c>
      <c r="D2707" s="508">
        <v>1182.8699999999999</v>
      </c>
      <c r="E2707" s="508">
        <v>1182.8699999999999</v>
      </c>
    </row>
    <row r="2708" spans="1:5" s="343" customFormat="1">
      <c r="A2708" s="507" t="s">
        <v>30246</v>
      </c>
      <c r="B2708" s="512" t="s">
        <v>30247</v>
      </c>
      <c r="C2708" s="512" t="s">
        <v>25361</v>
      </c>
      <c r="D2708" s="508">
        <v>1335.76</v>
      </c>
      <c r="E2708" s="508">
        <v>1335.76</v>
      </c>
    </row>
    <row r="2709" spans="1:5" s="343" customFormat="1">
      <c r="A2709" s="507" t="s">
        <v>30248</v>
      </c>
      <c r="B2709" s="512" t="s">
        <v>30249</v>
      </c>
      <c r="C2709" s="512" t="s">
        <v>25361</v>
      </c>
      <c r="D2709" s="508">
        <v>1285.24</v>
      </c>
      <c r="E2709" s="508">
        <v>1285.24</v>
      </c>
    </row>
    <row r="2710" spans="1:5" s="343" customFormat="1">
      <c r="A2710" s="507" t="s">
        <v>30250</v>
      </c>
      <c r="B2710" s="512" t="s">
        <v>30251</v>
      </c>
      <c r="C2710" s="512" t="s">
        <v>25361</v>
      </c>
      <c r="D2710" s="508">
        <v>1438.13</v>
      </c>
      <c r="E2710" s="508">
        <v>1438.13</v>
      </c>
    </row>
    <row r="2711" spans="1:5" s="343" customFormat="1">
      <c r="A2711" s="507" t="s">
        <v>30252</v>
      </c>
      <c r="B2711" s="512" t="s">
        <v>30253</v>
      </c>
      <c r="C2711" s="512" t="s">
        <v>25361</v>
      </c>
      <c r="D2711" s="508">
        <v>1112.57</v>
      </c>
      <c r="E2711" s="508">
        <v>1112.57</v>
      </c>
    </row>
    <row r="2712" spans="1:5" s="343" customFormat="1">
      <c r="A2712" s="507" t="s">
        <v>30254</v>
      </c>
      <c r="B2712" s="512" t="s">
        <v>30255</v>
      </c>
      <c r="C2712" s="512" t="s">
        <v>25361</v>
      </c>
      <c r="D2712" s="508">
        <v>1221.26</v>
      </c>
      <c r="E2712" s="508">
        <v>1221.26</v>
      </c>
    </row>
    <row r="2713" spans="1:5" s="343" customFormat="1">
      <c r="A2713" s="507" t="s">
        <v>30256</v>
      </c>
      <c r="B2713" s="512" t="s">
        <v>30257</v>
      </c>
      <c r="C2713" s="512" t="s">
        <v>25361</v>
      </c>
      <c r="D2713" s="508">
        <v>1207.95</v>
      </c>
      <c r="E2713" s="508">
        <v>1207.95</v>
      </c>
    </row>
    <row r="2714" spans="1:5" s="343" customFormat="1">
      <c r="A2714" s="507" t="s">
        <v>30258</v>
      </c>
      <c r="B2714" s="512" t="s">
        <v>30259</v>
      </c>
      <c r="C2714" s="512" t="s">
        <v>25361</v>
      </c>
      <c r="D2714" s="508">
        <v>1329.95</v>
      </c>
      <c r="E2714" s="508">
        <v>1329.95</v>
      </c>
    </row>
    <row r="2715" spans="1:5" s="343" customFormat="1">
      <c r="A2715" s="507" t="s">
        <v>30260</v>
      </c>
      <c r="B2715" s="512" t="s">
        <v>26417</v>
      </c>
      <c r="C2715" s="512" t="s">
        <v>25278</v>
      </c>
      <c r="D2715" s="508">
        <v>1374.91</v>
      </c>
      <c r="E2715" s="508">
        <v>1374.91</v>
      </c>
    </row>
    <row r="2716" spans="1:5" s="343" customFormat="1">
      <c r="A2716" s="507" t="s">
        <v>30261</v>
      </c>
      <c r="B2716" s="512" t="s">
        <v>30262</v>
      </c>
      <c r="C2716" s="512" t="s">
        <v>25278</v>
      </c>
      <c r="D2716" s="508">
        <v>1332.47</v>
      </c>
      <c r="E2716" s="508">
        <v>1332.47</v>
      </c>
    </row>
    <row r="2717" spans="1:5" s="343" customFormat="1" ht="111">
      <c r="A2717" s="514" t="s">
        <v>31753</v>
      </c>
      <c r="B2717" s="514"/>
      <c r="C2717" s="514"/>
      <c r="D2717" s="514"/>
      <c r="E2717" s="514"/>
    </row>
    <row r="2718" spans="1:5" s="343" customFormat="1" ht="22.5">
      <c r="A2718" s="511" t="s">
        <v>25362</v>
      </c>
      <c r="B2718" s="511"/>
      <c r="C2718" s="511"/>
      <c r="D2718" s="511"/>
      <c r="E2718" s="511"/>
    </row>
    <row r="2719" spans="1:5" s="343" customFormat="1" ht="22.5">
      <c r="A2719" s="507" t="s">
        <v>30263</v>
      </c>
      <c r="B2719" s="512" t="s">
        <v>30264</v>
      </c>
      <c r="C2719" s="512" t="s">
        <v>25278</v>
      </c>
      <c r="D2719" s="508">
        <v>464.45</v>
      </c>
      <c r="E2719" s="508">
        <v>464.45</v>
      </c>
    </row>
    <row r="2720" spans="1:5" s="343" customFormat="1">
      <c r="A2720" s="507" t="s">
        <v>30265</v>
      </c>
      <c r="B2720" s="512" t="s">
        <v>30266</v>
      </c>
      <c r="C2720" s="512" t="s">
        <v>25361</v>
      </c>
      <c r="D2720" s="508">
        <v>1149.3599999999999</v>
      </c>
      <c r="E2720" s="508">
        <v>1149.3599999999999</v>
      </c>
    </row>
    <row r="2721" spans="1:5" s="343" customFormat="1">
      <c r="A2721" s="507" t="s">
        <v>30267</v>
      </c>
      <c r="B2721" s="512" t="s">
        <v>30268</v>
      </c>
      <c r="C2721" s="512" t="s">
        <v>25361</v>
      </c>
      <c r="D2721" s="508">
        <v>1214.18</v>
      </c>
      <c r="E2721" s="508">
        <v>1214.18</v>
      </c>
    </row>
    <row r="2722" spans="1:5" s="343" customFormat="1">
      <c r="A2722" s="507" t="s">
        <v>30269</v>
      </c>
      <c r="B2722" s="512" t="s">
        <v>30270</v>
      </c>
      <c r="C2722" s="512" t="s">
        <v>25361</v>
      </c>
      <c r="D2722" s="508">
        <v>1075.6099999999999</v>
      </c>
      <c r="E2722" s="508">
        <v>1075.6099999999999</v>
      </c>
    </row>
    <row r="2723" spans="1:5" s="343" customFormat="1">
      <c r="A2723" s="507" t="s">
        <v>30271</v>
      </c>
      <c r="B2723" s="512" t="s">
        <v>30272</v>
      </c>
      <c r="C2723" s="512" t="s">
        <v>25361</v>
      </c>
      <c r="D2723" s="508">
        <v>1145.4100000000001</v>
      </c>
      <c r="E2723" s="508">
        <v>1145.4100000000001</v>
      </c>
    </row>
    <row r="2724" spans="1:5" s="343" customFormat="1">
      <c r="A2724" s="507" t="s">
        <v>30273</v>
      </c>
      <c r="B2724" s="512" t="s">
        <v>30274</v>
      </c>
      <c r="C2724" s="512" t="s">
        <v>25278</v>
      </c>
      <c r="D2724" s="508">
        <v>1332.17</v>
      </c>
      <c r="E2724" s="508">
        <v>1332.17</v>
      </c>
    </row>
    <row r="2725" spans="1:5" s="343" customFormat="1">
      <c r="A2725" s="507" t="s">
        <v>30275</v>
      </c>
      <c r="B2725" s="512" t="s">
        <v>30276</v>
      </c>
      <c r="C2725" s="512" t="s">
        <v>25361</v>
      </c>
      <c r="D2725" s="508">
        <v>70.8</v>
      </c>
      <c r="E2725" s="508">
        <v>70.8</v>
      </c>
    </row>
    <row r="2726" spans="1:5" s="343" customFormat="1">
      <c r="A2726" s="507" t="s">
        <v>30277</v>
      </c>
      <c r="B2726" s="512" t="s">
        <v>30278</v>
      </c>
      <c r="C2726" s="512" t="s">
        <v>25361</v>
      </c>
      <c r="D2726" s="508">
        <v>59.83</v>
      </c>
      <c r="E2726" s="508">
        <v>59.83</v>
      </c>
    </row>
    <row r="2727" spans="1:5" s="343" customFormat="1" ht="22.5">
      <c r="A2727" s="507" t="s">
        <v>30279</v>
      </c>
      <c r="B2727" s="512" t="s">
        <v>30280</v>
      </c>
      <c r="C2727" s="512" t="s">
        <v>25361</v>
      </c>
      <c r="D2727" s="508">
        <v>881.56</v>
      </c>
      <c r="E2727" s="508">
        <v>881.56</v>
      </c>
    </row>
    <row r="2728" spans="1:5" s="343" customFormat="1" ht="22.5">
      <c r="A2728" s="507" t="s">
        <v>30281</v>
      </c>
      <c r="B2728" s="512" t="s">
        <v>30282</v>
      </c>
      <c r="C2728" s="512" t="s">
        <v>25361</v>
      </c>
      <c r="D2728" s="508">
        <v>1012.15</v>
      </c>
      <c r="E2728" s="508">
        <v>1012.15</v>
      </c>
    </row>
    <row r="2729" spans="1:5" s="343" customFormat="1" ht="22.5">
      <c r="A2729" s="507" t="s">
        <v>30283</v>
      </c>
      <c r="B2729" s="513" t="s">
        <v>31817</v>
      </c>
      <c r="C2729" s="512" t="s">
        <v>25278</v>
      </c>
      <c r="D2729" s="508">
        <v>1003.68</v>
      </c>
      <c r="E2729" s="508">
        <v>1003.68</v>
      </c>
    </row>
    <row r="2730" spans="1:5" s="343" customFormat="1" ht="22.5">
      <c r="A2730" s="509" t="s">
        <v>30284</v>
      </c>
      <c r="B2730" s="512" t="s">
        <v>31818</v>
      </c>
      <c r="C2730" s="515" t="s">
        <v>25361</v>
      </c>
      <c r="D2730" s="510">
        <v>2224.46</v>
      </c>
      <c r="E2730" s="510">
        <v>2224.46</v>
      </c>
    </row>
    <row r="2731" spans="1:5" s="343" customFormat="1">
      <c r="A2731" s="507" t="s">
        <v>30285</v>
      </c>
      <c r="B2731" s="512" t="s">
        <v>30286</v>
      </c>
      <c r="C2731" s="512" t="s">
        <v>25281</v>
      </c>
      <c r="D2731" s="508">
        <v>10170.17</v>
      </c>
      <c r="E2731" s="508">
        <v>10170.17</v>
      </c>
    </row>
    <row r="2732" spans="1:5" s="343" customFormat="1">
      <c r="A2732" s="507" t="s">
        <v>30287</v>
      </c>
      <c r="B2732" s="512" t="s">
        <v>30288</v>
      </c>
      <c r="C2732" s="512" t="s">
        <v>25281</v>
      </c>
      <c r="D2732" s="508">
        <v>12567.46</v>
      </c>
      <c r="E2732" s="508">
        <v>12567.46</v>
      </c>
    </row>
    <row r="2733" spans="1:5" s="343" customFormat="1">
      <c r="A2733" s="507" t="s">
        <v>30289</v>
      </c>
      <c r="B2733" s="512" t="s">
        <v>30290</v>
      </c>
      <c r="C2733" s="512" t="s">
        <v>25281</v>
      </c>
      <c r="D2733" s="508">
        <v>7696.46</v>
      </c>
      <c r="E2733" s="508">
        <v>7696.46</v>
      </c>
    </row>
    <row r="2734" spans="1:5" s="343" customFormat="1">
      <c r="A2734" s="507" t="s">
        <v>30291</v>
      </c>
      <c r="B2734" s="512" t="s">
        <v>30292</v>
      </c>
      <c r="C2734" s="512" t="s">
        <v>25281</v>
      </c>
      <c r="D2734" s="508">
        <v>8556.92</v>
      </c>
      <c r="E2734" s="508">
        <v>8556.92</v>
      </c>
    </row>
    <row r="2735" spans="1:5" s="343" customFormat="1">
      <c r="A2735" s="507" t="s">
        <v>30293</v>
      </c>
      <c r="B2735" s="512" t="s">
        <v>30294</v>
      </c>
      <c r="C2735" s="512" t="s">
        <v>25281</v>
      </c>
      <c r="D2735" s="508">
        <v>12297.67</v>
      </c>
      <c r="E2735" s="508">
        <v>12297.67</v>
      </c>
    </row>
    <row r="2736" spans="1:5" s="343" customFormat="1">
      <c r="A2736" s="507" t="s">
        <v>30295</v>
      </c>
      <c r="B2736" s="512" t="s">
        <v>30296</v>
      </c>
      <c r="C2736" s="512" t="s">
        <v>25281</v>
      </c>
      <c r="D2736" s="508">
        <v>8460.4</v>
      </c>
      <c r="E2736" s="508">
        <v>8460.4</v>
      </c>
    </row>
    <row r="2737" spans="1:5" s="343" customFormat="1">
      <c r="A2737" s="507" t="s">
        <v>30297</v>
      </c>
      <c r="B2737" s="512" t="s">
        <v>30298</v>
      </c>
      <c r="C2737" s="512" t="s">
        <v>25278</v>
      </c>
      <c r="D2737" s="508">
        <v>1011.19</v>
      </c>
      <c r="E2737" s="508">
        <v>1011.19</v>
      </c>
    </row>
    <row r="2738" spans="1:5" s="343" customFormat="1">
      <c r="A2738" s="507" t="s">
        <v>30299</v>
      </c>
      <c r="B2738" s="512" t="s">
        <v>30300</v>
      </c>
      <c r="C2738" s="512" t="s">
        <v>25278</v>
      </c>
      <c r="D2738" s="508">
        <v>451.76</v>
      </c>
      <c r="E2738" s="508">
        <v>451.76</v>
      </c>
    </row>
    <row r="2739" spans="1:5" s="343" customFormat="1">
      <c r="A2739" s="507" t="s">
        <v>30301</v>
      </c>
      <c r="B2739" s="512" t="s">
        <v>30302</v>
      </c>
      <c r="C2739" s="512" t="s">
        <v>25278</v>
      </c>
      <c r="D2739" s="508">
        <v>1391.8</v>
      </c>
      <c r="E2739" s="508">
        <v>1391.8</v>
      </c>
    </row>
    <row r="2740" spans="1:5" s="343" customFormat="1">
      <c r="A2740" s="507" t="s">
        <v>30303</v>
      </c>
      <c r="B2740" s="512" t="s">
        <v>30304</v>
      </c>
      <c r="C2740" s="512" t="s">
        <v>25281</v>
      </c>
      <c r="D2740" s="508">
        <v>8413.2199999999993</v>
      </c>
      <c r="E2740" s="508">
        <v>8413.2199999999993</v>
      </c>
    </row>
    <row r="2741" spans="1:5" s="343" customFormat="1">
      <c r="A2741" s="507" t="s">
        <v>30305</v>
      </c>
      <c r="B2741" s="512" t="s">
        <v>30306</v>
      </c>
      <c r="C2741" s="512" t="s">
        <v>25281</v>
      </c>
      <c r="D2741" s="508">
        <v>10722.92</v>
      </c>
      <c r="E2741" s="508">
        <v>10722.92</v>
      </c>
    </row>
    <row r="2742" spans="1:5" s="343" customFormat="1">
      <c r="A2742" s="507" t="s">
        <v>30307</v>
      </c>
      <c r="B2742" s="512" t="s">
        <v>30308</v>
      </c>
      <c r="C2742" s="512" t="s">
        <v>25281</v>
      </c>
      <c r="D2742" s="508">
        <v>6010.43</v>
      </c>
      <c r="E2742" s="508">
        <v>6010.43</v>
      </c>
    </row>
    <row r="2743" spans="1:5" s="343" customFormat="1">
      <c r="A2743" s="507" t="s">
        <v>30309</v>
      </c>
      <c r="B2743" s="512" t="s">
        <v>30310</v>
      </c>
      <c r="C2743" s="512" t="s">
        <v>25281</v>
      </c>
      <c r="D2743" s="508">
        <v>6794.89</v>
      </c>
      <c r="E2743" s="508">
        <v>6794.89</v>
      </c>
    </row>
    <row r="2744" spans="1:5" s="343" customFormat="1">
      <c r="A2744" s="507" t="s">
        <v>30311</v>
      </c>
      <c r="B2744" s="512" t="s">
        <v>30312</v>
      </c>
      <c r="C2744" s="512" t="s">
        <v>25314</v>
      </c>
      <c r="D2744" s="508">
        <v>683.74</v>
      </c>
      <c r="E2744" s="508">
        <v>683.74</v>
      </c>
    </row>
    <row r="2745" spans="1:5" s="343" customFormat="1">
      <c r="A2745" s="507" t="s">
        <v>30313</v>
      </c>
      <c r="B2745" s="512" t="s">
        <v>30314</v>
      </c>
      <c r="C2745" s="512" t="s">
        <v>25278</v>
      </c>
      <c r="D2745" s="508">
        <v>207.58</v>
      </c>
      <c r="E2745" s="508">
        <v>207.58</v>
      </c>
    </row>
    <row r="2746" spans="1:5" s="343" customFormat="1">
      <c r="A2746" s="507" t="s">
        <v>30315</v>
      </c>
      <c r="B2746" s="512" t="s">
        <v>29570</v>
      </c>
      <c r="C2746" s="512" t="s">
        <v>25278</v>
      </c>
      <c r="D2746" s="508">
        <v>219.25</v>
      </c>
      <c r="E2746" s="508">
        <v>219.25</v>
      </c>
    </row>
    <row r="2747" spans="1:5" s="343" customFormat="1">
      <c r="A2747" s="507" t="s">
        <v>30316</v>
      </c>
      <c r="B2747" s="512" t="s">
        <v>30317</v>
      </c>
      <c r="C2747" s="512" t="s">
        <v>25278</v>
      </c>
      <c r="D2747" s="508">
        <v>110.89</v>
      </c>
      <c r="E2747" s="508">
        <v>110.89</v>
      </c>
    </row>
    <row r="2748" spans="1:5" s="343" customFormat="1">
      <c r="A2748" s="507" t="s">
        <v>30318</v>
      </c>
      <c r="B2748" s="512" t="s">
        <v>30319</v>
      </c>
      <c r="C2748" s="512" t="s">
        <v>25278</v>
      </c>
      <c r="D2748" s="508">
        <v>172.93</v>
      </c>
      <c r="E2748" s="508">
        <v>172.93</v>
      </c>
    </row>
    <row r="2749" spans="1:5" s="343" customFormat="1">
      <c r="A2749" s="507" t="s">
        <v>30320</v>
      </c>
      <c r="B2749" s="512" t="s">
        <v>30321</v>
      </c>
      <c r="C2749" s="512" t="s">
        <v>25278</v>
      </c>
      <c r="D2749" s="508">
        <v>182.72</v>
      </c>
      <c r="E2749" s="508">
        <v>182.72</v>
      </c>
    </row>
    <row r="2750" spans="1:5" s="343" customFormat="1">
      <c r="A2750" s="507" t="s">
        <v>30322</v>
      </c>
      <c r="B2750" s="512" t="s">
        <v>30323</v>
      </c>
      <c r="C2750" s="512" t="s">
        <v>25278</v>
      </c>
      <c r="D2750" s="508">
        <v>94.88</v>
      </c>
      <c r="E2750" s="508">
        <v>94.88</v>
      </c>
    </row>
    <row r="2751" spans="1:5" s="343" customFormat="1">
      <c r="A2751" s="507" t="s">
        <v>30324</v>
      </c>
      <c r="B2751" s="512" t="s">
        <v>29594</v>
      </c>
      <c r="C2751" s="512" t="s">
        <v>25278</v>
      </c>
      <c r="D2751" s="508">
        <v>494.51</v>
      </c>
      <c r="E2751" s="508">
        <v>494.51</v>
      </c>
    </row>
    <row r="2752" spans="1:5" s="343" customFormat="1">
      <c r="A2752" s="507" t="s">
        <v>30325</v>
      </c>
      <c r="B2752" s="512" t="s">
        <v>30326</v>
      </c>
      <c r="C2752" s="512" t="s">
        <v>25278</v>
      </c>
      <c r="D2752" s="508">
        <v>494.51</v>
      </c>
      <c r="E2752" s="508">
        <v>494.51</v>
      </c>
    </row>
    <row r="2753" spans="1:5" s="343" customFormat="1">
      <c r="A2753" s="507" t="s">
        <v>30327</v>
      </c>
      <c r="B2753" s="512" t="s">
        <v>30328</v>
      </c>
      <c r="C2753" s="512" t="s">
        <v>25278</v>
      </c>
      <c r="D2753" s="508">
        <v>18.12</v>
      </c>
      <c r="E2753" s="508">
        <v>18.12</v>
      </c>
    </row>
    <row r="2754" spans="1:5" s="343" customFormat="1">
      <c r="A2754" s="507" t="s">
        <v>30329</v>
      </c>
      <c r="B2754" s="512" t="s">
        <v>30330</v>
      </c>
      <c r="C2754" s="512" t="s">
        <v>25278</v>
      </c>
      <c r="D2754" s="508">
        <v>290.33</v>
      </c>
      <c r="E2754" s="508">
        <v>290.33</v>
      </c>
    </row>
    <row r="2755" spans="1:5" s="343" customFormat="1">
      <c r="A2755" s="507" t="s">
        <v>30331</v>
      </c>
      <c r="B2755" s="512" t="s">
        <v>30332</v>
      </c>
      <c r="C2755" s="512" t="s">
        <v>25361</v>
      </c>
      <c r="D2755" s="508">
        <v>117.79</v>
      </c>
      <c r="E2755" s="508">
        <v>117.79</v>
      </c>
    </row>
    <row r="2756" spans="1:5" s="343" customFormat="1">
      <c r="A2756" s="507" t="s">
        <v>30333</v>
      </c>
      <c r="B2756" s="512" t="s">
        <v>30334</v>
      </c>
      <c r="C2756" s="512" t="s">
        <v>25361</v>
      </c>
      <c r="D2756" s="508">
        <v>110.22</v>
      </c>
      <c r="E2756" s="508">
        <v>110.22</v>
      </c>
    </row>
    <row r="2757" spans="1:5" s="343" customFormat="1">
      <c r="A2757" s="507" t="s">
        <v>30335</v>
      </c>
      <c r="B2757" s="512" t="s">
        <v>30336</v>
      </c>
      <c r="C2757" s="512" t="s">
        <v>25361</v>
      </c>
      <c r="D2757" s="508">
        <v>65.819999999999993</v>
      </c>
      <c r="E2757" s="508">
        <v>65.819999999999993</v>
      </c>
    </row>
    <row r="2758" spans="1:5" s="343" customFormat="1">
      <c r="A2758" s="507" t="s">
        <v>30337</v>
      </c>
      <c r="B2758" s="512" t="s">
        <v>30338</v>
      </c>
      <c r="C2758" s="512" t="s">
        <v>25361</v>
      </c>
      <c r="D2758" s="508">
        <v>157.38</v>
      </c>
      <c r="E2758" s="508">
        <v>157.38</v>
      </c>
    </row>
    <row r="2759" spans="1:5" s="343" customFormat="1">
      <c r="A2759" s="507" t="s">
        <v>30339</v>
      </c>
      <c r="B2759" s="512" t="s">
        <v>30340</v>
      </c>
      <c r="C2759" s="512" t="s">
        <v>25361</v>
      </c>
      <c r="D2759" s="508">
        <v>172.22</v>
      </c>
      <c r="E2759" s="508">
        <v>172.22</v>
      </c>
    </row>
    <row r="2760" spans="1:5" s="343" customFormat="1">
      <c r="A2760" s="507" t="s">
        <v>30341</v>
      </c>
      <c r="B2760" s="512" t="s">
        <v>30342</v>
      </c>
      <c r="C2760" s="512" t="s">
        <v>25361</v>
      </c>
      <c r="D2760" s="508">
        <v>107.8</v>
      </c>
      <c r="E2760" s="508">
        <v>107.8</v>
      </c>
    </row>
    <row r="2761" spans="1:5" s="343" customFormat="1">
      <c r="A2761" s="507" t="s">
        <v>30343</v>
      </c>
      <c r="B2761" s="512" t="s">
        <v>30344</v>
      </c>
      <c r="C2761" s="512" t="s">
        <v>25278</v>
      </c>
      <c r="D2761" s="508">
        <v>140.07</v>
      </c>
      <c r="E2761" s="508">
        <v>140.07</v>
      </c>
    </row>
    <row r="2762" spans="1:5" s="343" customFormat="1">
      <c r="A2762" s="507" t="s">
        <v>30345</v>
      </c>
      <c r="B2762" s="512" t="s">
        <v>30346</v>
      </c>
      <c r="C2762" s="512" t="s">
        <v>25278</v>
      </c>
      <c r="D2762" s="508">
        <v>198.45</v>
      </c>
      <c r="E2762" s="508">
        <v>198.45</v>
      </c>
    </row>
    <row r="2763" spans="1:5" s="343" customFormat="1" ht="111">
      <c r="A2763" s="514" t="s">
        <v>31753</v>
      </c>
      <c r="B2763" s="514"/>
      <c r="C2763" s="514"/>
      <c r="D2763" s="514"/>
      <c r="E2763" s="514"/>
    </row>
    <row r="2764" spans="1:5" s="343" customFormat="1" ht="22.5">
      <c r="A2764" s="511" t="s">
        <v>25362</v>
      </c>
      <c r="B2764" s="511"/>
      <c r="C2764" s="511"/>
      <c r="D2764" s="511"/>
      <c r="E2764" s="511"/>
    </row>
    <row r="2765" spans="1:5" s="343" customFormat="1" ht="22.5">
      <c r="A2765" s="507" t="s">
        <v>30347</v>
      </c>
      <c r="B2765" s="512" t="s">
        <v>30348</v>
      </c>
      <c r="C2765" s="512" t="s">
        <v>25278</v>
      </c>
      <c r="D2765" s="508">
        <v>188.93</v>
      </c>
      <c r="E2765" s="508">
        <v>188.93</v>
      </c>
    </row>
    <row r="2766" spans="1:5" s="343" customFormat="1" ht="22.5">
      <c r="A2766" s="507" t="s">
        <v>30349</v>
      </c>
      <c r="B2766" s="512" t="s">
        <v>30350</v>
      </c>
      <c r="C2766" s="512" t="s">
        <v>25278</v>
      </c>
      <c r="D2766" s="508">
        <v>215.73</v>
      </c>
      <c r="E2766" s="508">
        <v>215.73</v>
      </c>
    </row>
    <row r="2767" spans="1:5" s="343" customFormat="1">
      <c r="A2767" s="507" t="s">
        <v>30351</v>
      </c>
      <c r="B2767" s="512" t="s">
        <v>30352</v>
      </c>
      <c r="C2767" s="512" t="s">
        <v>25278</v>
      </c>
      <c r="D2767" s="508">
        <v>550.61</v>
      </c>
      <c r="E2767" s="508">
        <v>550.61</v>
      </c>
    </row>
    <row r="2768" spans="1:5" s="343" customFormat="1">
      <c r="A2768" s="507" t="s">
        <v>30353</v>
      </c>
      <c r="B2768" s="512" t="s">
        <v>30354</v>
      </c>
      <c r="C2768" s="512" t="s">
        <v>25278</v>
      </c>
      <c r="D2768" s="508">
        <v>420.94</v>
      </c>
      <c r="E2768" s="508">
        <v>420.94</v>
      </c>
    </row>
    <row r="2769" spans="1:5" s="343" customFormat="1">
      <c r="A2769" s="507" t="s">
        <v>30355</v>
      </c>
      <c r="B2769" s="512" t="s">
        <v>30356</v>
      </c>
      <c r="C2769" s="512" t="s">
        <v>25278</v>
      </c>
      <c r="D2769" s="508">
        <v>146.91999999999999</v>
      </c>
      <c r="E2769" s="508">
        <v>146.91999999999999</v>
      </c>
    </row>
    <row r="2770" spans="1:5" s="343" customFormat="1">
      <c r="A2770" s="507" t="s">
        <v>30357</v>
      </c>
      <c r="B2770" s="512" t="s">
        <v>29588</v>
      </c>
      <c r="C2770" s="512" t="s">
        <v>25278</v>
      </c>
      <c r="D2770" s="508">
        <v>173.18</v>
      </c>
      <c r="E2770" s="508">
        <v>173.18</v>
      </c>
    </row>
    <row r="2771" spans="1:5" s="343" customFormat="1">
      <c r="A2771" s="507" t="s">
        <v>30358</v>
      </c>
      <c r="B2771" s="512" t="s">
        <v>29590</v>
      </c>
      <c r="C2771" s="512" t="s">
        <v>25278</v>
      </c>
      <c r="D2771" s="508">
        <v>173.1</v>
      </c>
      <c r="E2771" s="508">
        <v>173.1</v>
      </c>
    </row>
    <row r="2772" spans="1:5" s="343" customFormat="1" ht="22.5">
      <c r="A2772" s="507" t="s">
        <v>30359</v>
      </c>
      <c r="B2772" s="512" t="s">
        <v>30360</v>
      </c>
      <c r="C2772" s="512" t="s">
        <v>25278</v>
      </c>
      <c r="D2772" s="508">
        <v>274.31</v>
      </c>
      <c r="E2772" s="508">
        <v>274.31</v>
      </c>
    </row>
    <row r="2773" spans="1:5" s="343" customFormat="1">
      <c r="A2773" s="507" t="s">
        <v>30361</v>
      </c>
      <c r="B2773" s="512" t="s">
        <v>29568</v>
      </c>
      <c r="C2773" s="512" t="s">
        <v>25278</v>
      </c>
      <c r="D2773" s="508">
        <v>88.75</v>
      </c>
      <c r="E2773" s="508">
        <v>88.75</v>
      </c>
    </row>
    <row r="2774" spans="1:5" s="343" customFormat="1">
      <c r="A2774" s="507" t="s">
        <v>30362</v>
      </c>
      <c r="B2774" s="512" t="s">
        <v>30363</v>
      </c>
      <c r="C2774" s="512" t="s">
        <v>25278</v>
      </c>
      <c r="D2774" s="508">
        <v>127.92</v>
      </c>
      <c r="E2774" s="508">
        <v>127.92</v>
      </c>
    </row>
    <row r="2775" spans="1:5" s="343" customFormat="1">
      <c r="A2775" s="507" t="s">
        <v>30364</v>
      </c>
      <c r="B2775" s="512" t="s">
        <v>25549</v>
      </c>
      <c r="C2775" s="512" t="s">
        <v>25452</v>
      </c>
      <c r="D2775" s="508">
        <v>12.67</v>
      </c>
      <c r="E2775" s="508">
        <v>12.67</v>
      </c>
    </row>
    <row r="2776" spans="1:5" s="343" customFormat="1" ht="22.5">
      <c r="A2776" s="507" t="s">
        <v>30365</v>
      </c>
      <c r="B2776" s="512" t="s">
        <v>30366</v>
      </c>
      <c r="C2776" s="512" t="s">
        <v>25361</v>
      </c>
      <c r="D2776" s="508">
        <v>81.239999999999995</v>
      </c>
      <c r="E2776" s="508">
        <v>81.239999999999995</v>
      </c>
    </row>
    <row r="2777" spans="1:5" s="343" customFormat="1">
      <c r="A2777" s="507" t="s">
        <v>30367</v>
      </c>
      <c r="B2777" s="512" t="s">
        <v>30126</v>
      </c>
      <c r="C2777" s="512" t="s">
        <v>26155</v>
      </c>
      <c r="D2777" s="508">
        <v>18.989999999999998</v>
      </c>
      <c r="E2777" s="508">
        <v>18.989999999999998</v>
      </c>
    </row>
    <row r="2778" spans="1:5" s="343" customFormat="1">
      <c r="A2778" s="507" t="s">
        <v>30368</v>
      </c>
      <c r="B2778" s="512" t="s">
        <v>30369</v>
      </c>
      <c r="C2778" s="512" t="s">
        <v>25278</v>
      </c>
      <c r="D2778" s="508">
        <v>50.69</v>
      </c>
      <c r="E2778" s="508">
        <v>50.69</v>
      </c>
    </row>
    <row r="2779" spans="1:5" s="343" customFormat="1">
      <c r="A2779" s="507" t="s">
        <v>30370</v>
      </c>
      <c r="B2779" s="512" t="s">
        <v>25354</v>
      </c>
      <c r="C2779" s="512" t="s">
        <v>25278</v>
      </c>
      <c r="D2779" s="508">
        <v>13.69</v>
      </c>
      <c r="E2779" s="508">
        <v>13.69</v>
      </c>
    </row>
    <row r="2780" spans="1:5" s="343" customFormat="1">
      <c r="A2780" s="507" t="s">
        <v>30371</v>
      </c>
      <c r="B2780" s="512" t="s">
        <v>29678</v>
      </c>
      <c r="C2780" s="512" t="s">
        <v>25278</v>
      </c>
      <c r="D2780" s="508">
        <v>123.15</v>
      </c>
      <c r="E2780" s="508">
        <v>123.15</v>
      </c>
    </row>
    <row r="2781" spans="1:5" s="343" customFormat="1">
      <c r="A2781" s="507" t="s">
        <v>30372</v>
      </c>
      <c r="B2781" s="512" t="s">
        <v>30373</v>
      </c>
      <c r="C2781" s="512" t="s">
        <v>25278</v>
      </c>
      <c r="D2781" s="508">
        <v>81.73</v>
      </c>
      <c r="E2781" s="508">
        <v>81.73</v>
      </c>
    </row>
    <row r="2782" spans="1:5" s="343" customFormat="1">
      <c r="A2782" s="507" t="s">
        <v>30374</v>
      </c>
      <c r="B2782" s="512" t="s">
        <v>30375</v>
      </c>
      <c r="C2782" s="512" t="s">
        <v>25278</v>
      </c>
      <c r="D2782" s="508">
        <v>87.76</v>
      </c>
      <c r="E2782" s="508">
        <v>87.76</v>
      </c>
    </row>
    <row r="2783" spans="1:5" s="343" customFormat="1">
      <c r="A2783" s="507" t="s">
        <v>30376</v>
      </c>
      <c r="B2783" s="512" t="s">
        <v>30377</v>
      </c>
      <c r="C2783" s="512" t="s">
        <v>25314</v>
      </c>
      <c r="D2783" s="508">
        <v>683.74</v>
      </c>
      <c r="E2783" s="508">
        <v>683.74</v>
      </c>
    </row>
    <row r="2784" spans="1:5" s="343" customFormat="1">
      <c r="A2784" s="507" t="s">
        <v>30378</v>
      </c>
      <c r="B2784" s="512" t="s">
        <v>30379</v>
      </c>
      <c r="C2784" s="512" t="s">
        <v>25278</v>
      </c>
      <c r="D2784" s="508">
        <v>8.9700000000000006</v>
      </c>
      <c r="E2784" s="508">
        <v>8.9700000000000006</v>
      </c>
    </row>
    <row r="2785" spans="1:5" s="343" customFormat="1" ht="22.5">
      <c r="A2785" s="509" t="s">
        <v>30380</v>
      </c>
      <c r="B2785" s="512" t="s">
        <v>30381</v>
      </c>
      <c r="C2785" s="515" t="s">
        <v>25278</v>
      </c>
      <c r="D2785" s="510">
        <v>38.479999999999997</v>
      </c>
      <c r="E2785" s="510">
        <v>38.479999999999997</v>
      </c>
    </row>
    <row r="2786" spans="1:5" s="343" customFormat="1" ht="22.5">
      <c r="A2786" s="509" t="s">
        <v>30382</v>
      </c>
      <c r="B2786" s="512" t="s">
        <v>30383</v>
      </c>
      <c r="C2786" s="515" t="s">
        <v>25278</v>
      </c>
      <c r="D2786" s="510">
        <v>78.12</v>
      </c>
      <c r="E2786" s="510">
        <v>78.12</v>
      </c>
    </row>
    <row r="2787" spans="1:5" s="343" customFormat="1" ht="22.5">
      <c r="A2787" s="509" t="s">
        <v>30384</v>
      </c>
      <c r="B2787" s="512" t="s">
        <v>30385</v>
      </c>
      <c r="C2787" s="515" t="s">
        <v>25278</v>
      </c>
      <c r="D2787" s="510">
        <v>84.16</v>
      </c>
      <c r="E2787" s="510">
        <v>84.16</v>
      </c>
    </row>
    <row r="2788" spans="1:5" s="343" customFormat="1">
      <c r="A2788" s="507" t="s">
        <v>30386</v>
      </c>
      <c r="B2788" s="512" t="s">
        <v>30387</v>
      </c>
      <c r="C2788" s="512" t="s">
        <v>25278</v>
      </c>
      <c r="D2788" s="508">
        <v>1.32</v>
      </c>
      <c r="E2788" s="508">
        <v>1.32</v>
      </c>
    </row>
    <row r="2789" spans="1:5" s="343" customFormat="1">
      <c r="A2789" s="507" t="s">
        <v>30388</v>
      </c>
      <c r="B2789" s="512" t="s">
        <v>31819</v>
      </c>
      <c r="C2789" s="512" t="s">
        <v>25278</v>
      </c>
      <c r="D2789" s="508">
        <v>21.65</v>
      </c>
      <c r="E2789" s="508">
        <v>21.65</v>
      </c>
    </row>
    <row r="2790" spans="1:5" s="343" customFormat="1">
      <c r="A2790" s="507" t="s">
        <v>30389</v>
      </c>
      <c r="B2790" s="512" t="s">
        <v>31820</v>
      </c>
      <c r="C2790" s="512" t="s">
        <v>25278</v>
      </c>
      <c r="D2790" s="508">
        <v>27.45</v>
      </c>
      <c r="E2790" s="508">
        <v>27.45</v>
      </c>
    </row>
    <row r="2791" spans="1:5" s="343" customFormat="1">
      <c r="A2791" s="507" t="s">
        <v>30390</v>
      </c>
      <c r="B2791" s="512" t="s">
        <v>30391</v>
      </c>
      <c r="C2791" s="512" t="s">
        <v>25278</v>
      </c>
      <c r="D2791" s="508">
        <v>227.21</v>
      </c>
      <c r="E2791" s="508">
        <v>227.21</v>
      </c>
    </row>
    <row r="2792" spans="1:5" s="343" customFormat="1">
      <c r="A2792" s="507" t="s">
        <v>30392</v>
      </c>
      <c r="B2792" s="512" t="s">
        <v>30393</v>
      </c>
      <c r="C2792" s="512" t="s">
        <v>25278</v>
      </c>
      <c r="D2792" s="508">
        <v>90.32</v>
      </c>
      <c r="E2792" s="508">
        <v>90.32</v>
      </c>
    </row>
    <row r="2793" spans="1:5" s="343" customFormat="1">
      <c r="A2793" s="507" t="s">
        <v>30394</v>
      </c>
      <c r="B2793" s="512" t="s">
        <v>30395</v>
      </c>
      <c r="C2793" s="512" t="s">
        <v>25281</v>
      </c>
      <c r="D2793" s="508">
        <v>138.69999999999999</v>
      </c>
      <c r="E2793" s="508">
        <v>138.69999999999999</v>
      </c>
    </row>
    <row r="2794" spans="1:5" s="343" customFormat="1">
      <c r="A2794" s="507" t="s">
        <v>30396</v>
      </c>
      <c r="B2794" s="512" t="s">
        <v>30397</v>
      </c>
      <c r="C2794" s="512" t="s">
        <v>25281</v>
      </c>
      <c r="D2794" s="508">
        <v>309.36</v>
      </c>
      <c r="E2794" s="508">
        <v>309.36</v>
      </c>
    </row>
    <row r="2795" spans="1:5" s="343" customFormat="1">
      <c r="A2795" s="507" t="s">
        <v>30398</v>
      </c>
      <c r="B2795" s="512" t="s">
        <v>30399</v>
      </c>
      <c r="C2795" s="512" t="s">
        <v>25281</v>
      </c>
      <c r="D2795" s="508">
        <v>363.61</v>
      </c>
      <c r="E2795" s="508">
        <v>363.61</v>
      </c>
    </row>
    <row r="2796" spans="1:5" s="343" customFormat="1">
      <c r="A2796" s="507" t="s">
        <v>30400</v>
      </c>
      <c r="B2796" s="512" t="s">
        <v>30401</v>
      </c>
      <c r="C2796" s="512" t="s">
        <v>25281</v>
      </c>
      <c r="D2796" s="508">
        <v>65.760000000000005</v>
      </c>
      <c r="E2796" s="508">
        <v>65.760000000000005</v>
      </c>
    </row>
    <row r="2797" spans="1:5" s="343" customFormat="1">
      <c r="A2797" s="507" t="s">
        <v>30402</v>
      </c>
      <c r="B2797" s="512" t="s">
        <v>30403</v>
      </c>
      <c r="C2797" s="512" t="s">
        <v>25281</v>
      </c>
      <c r="D2797" s="508">
        <v>37.51</v>
      </c>
      <c r="E2797" s="508">
        <v>37.51</v>
      </c>
    </row>
    <row r="2798" spans="1:5" s="343" customFormat="1">
      <c r="A2798" s="507" t="s">
        <v>30404</v>
      </c>
      <c r="B2798" s="512" t="s">
        <v>30405</v>
      </c>
      <c r="C2798" s="512" t="s">
        <v>25281</v>
      </c>
      <c r="D2798" s="508">
        <v>103.06</v>
      </c>
      <c r="E2798" s="508">
        <v>103.06</v>
      </c>
    </row>
    <row r="2799" spans="1:5" s="343" customFormat="1">
      <c r="A2799" s="507" t="s">
        <v>30406</v>
      </c>
      <c r="B2799" s="512" t="s">
        <v>30407</v>
      </c>
      <c r="C2799" s="512" t="s">
        <v>25281</v>
      </c>
      <c r="D2799" s="508">
        <v>73.569999999999993</v>
      </c>
      <c r="E2799" s="508">
        <v>73.569999999999993</v>
      </c>
    </row>
    <row r="2800" spans="1:5" s="343" customFormat="1">
      <c r="A2800" s="507" t="s">
        <v>30408</v>
      </c>
      <c r="B2800" s="512" t="s">
        <v>30409</v>
      </c>
      <c r="C2800" s="512" t="s">
        <v>25281</v>
      </c>
      <c r="D2800" s="508">
        <v>84.95</v>
      </c>
      <c r="E2800" s="508">
        <v>84.95</v>
      </c>
    </row>
    <row r="2801" spans="1:5" s="343" customFormat="1">
      <c r="A2801" s="507" t="s">
        <v>30410</v>
      </c>
      <c r="B2801" s="512" t="s">
        <v>30411</v>
      </c>
      <c r="C2801" s="512" t="s">
        <v>25281</v>
      </c>
      <c r="D2801" s="508">
        <v>61.14</v>
      </c>
      <c r="E2801" s="508">
        <v>61.14</v>
      </c>
    </row>
    <row r="2802" spans="1:5" s="343" customFormat="1">
      <c r="A2802" s="507" t="s">
        <v>30412</v>
      </c>
      <c r="B2802" s="512" t="s">
        <v>30413</v>
      </c>
      <c r="C2802" s="512" t="s">
        <v>25281</v>
      </c>
      <c r="D2802" s="508">
        <v>69.290000000000006</v>
      </c>
      <c r="E2802" s="508">
        <v>69.290000000000006</v>
      </c>
    </row>
    <row r="2803" spans="1:5" s="343" customFormat="1">
      <c r="A2803" s="507" t="s">
        <v>30414</v>
      </c>
      <c r="B2803" s="512" t="s">
        <v>30415</v>
      </c>
      <c r="C2803" s="512" t="s">
        <v>25278</v>
      </c>
      <c r="D2803" s="508">
        <v>136.72999999999999</v>
      </c>
      <c r="E2803" s="508">
        <v>136.72999999999999</v>
      </c>
    </row>
    <row r="2804" spans="1:5" s="343" customFormat="1">
      <c r="A2804" s="507" t="s">
        <v>30416</v>
      </c>
      <c r="B2804" s="512" t="s">
        <v>30417</v>
      </c>
      <c r="C2804" s="512" t="s">
        <v>25278</v>
      </c>
      <c r="D2804" s="508">
        <v>111.55</v>
      </c>
      <c r="E2804" s="508">
        <v>111.55</v>
      </c>
    </row>
    <row r="2805" spans="1:5" s="343" customFormat="1" ht="111">
      <c r="A2805" s="514" t="s">
        <v>31753</v>
      </c>
      <c r="B2805" s="514"/>
      <c r="C2805" s="514"/>
      <c r="D2805" s="514"/>
      <c r="E2805" s="514"/>
    </row>
    <row r="2806" spans="1:5" s="343" customFormat="1" ht="22.5">
      <c r="A2806" s="511" t="s">
        <v>25362</v>
      </c>
      <c r="B2806" s="511"/>
      <c r="C2806" s="511"/>
      <c r="D2806" s="511"/>
      <c r="E2806" s="511"/>
    </row>
    <row r="2807" spans="1:5" s="343" customFormat="1">
      <c r="A2807" s="507" t="s">
        <v>30418</v>
      </c>
      <c r="B2807" s="512" t="s">
        <v>30419</v>
      </c>
      <c r="C2807" s="512" t="s">
        <v>25278</v>
      </c>
      <c r="D2807" s="508">
        <v>197.23</v>
      </c>
      <c r="E2807" s="508">
        <v>197.23</v>
      </c>
    </row>
    <row r="2808" spans="1:5" s="343" customFormat="1">
      <c r="A2808" s="507" t="s">
        <v>30420</v>
      </c>
      <c r="B2808" s="512" t="s">
        <v>30421</v>
      </c>
      <c r="C2808" s="512" t="s">
        <v>25278</v>
      </c>
      <c r="D2808" s="508">
        <v>315.10000000000002</v>
      </c>
      <c r="E2808" s="508">
        <v>315.10000000000002</v>
      </c>
    </row>
    <row r="2809" spans="1:5" s="343" customFormat="1">
      <c r="A2809" s="507" t="s">
        <v>30422</v>
      </c>
      <c r="B2809" s="512" t="s">
        <v>30423</v>
      </c>
      <c r="C2809" s="512" t="s">
        <v>25278</v>
      </c>
      <c r="D2809" s="508">
        <v>133.16999999999999</v>
      </c>
      <c r="E2809" s="508">
        <v>133.16999999999999</v>
      </c>
    </row>
    <row r="2810" spans="1:5" s="343" customFormat="1">
      <c r="A2810" s="507" t="s">
        <v>30424</v>
      </c>
      <c r="B2810" s="512" t="s">
        <v>30425</v>
      </c>
      <c r="C2810" s="512" t="s">
        <v>25278</v>
      </c>
      <c r="D2810" s="508">
        <v>130.85</v>
      </c>
      <c r="E2810" s="508">
        <v>130.85</v>
      </c>
    </row>
    <row r="2811" spans="1:5" s="343" customFormat="1">
      <c r="A2811" s="507" t="s">
        <v>30426</v>
      </c>
      <c r="B2811" s="512" t="s">
        <v>30427</v>
      </c>
      <c r="C2811" s="512" t="s">
        <v>25278</v>
      </c>
      <c r="D2811" s="508">
        <v>184.75</v>
      </c>
      <c r="E2811" s="508">
        <v>184.75</v>
      </c>
    </row>
    <row r="2812" spans="1:5" s="343" customFormat="1">
      <c r="A2812" s="507" t="s">
        <v>30428</v>
      </c>
      <c r="B2812" s="512" t="s">
        <v>30429</v>
      </c>
      <c r="C2812" s="512" t="s">
        <v>25278</v>
      </c>
      <c r="D2812" s="508">
        <v>101.81</v>
      </c>
      <c r="E2812" s="508">
        <v>101.81</v>
      </c>
    </row>
    <row r="2813" spans="1:5" s="343" customFormat="1">
      <c r="A2813" s="507" t="s">
        <v>30430</v>
      </c>
      <c r="B2813" s="512" t="s">
        <v>30431</v>
      </c>
      <c r="C2813" s="512" t="s">
        <v>25314</v>
      </c>
      <c r="D2813" s="508">
        <v>683.74</v>
      </c>
      <c r="E2813" s="508">
        <v>683.74</v>
      </c>
    </row>
    <row r="2814" spans="1:5" s="343" customFormat="1">
      <c r="A2814" s="507" t="s">
        <v>30432</v>
      </c>
      <c r="B2814" s="512" t="s">
        <v>30433</v>
      </c>
      <c r="C2814" s="512" t="s">
        <v>25281</v>
      </c>
      <c r="D2814" s="508">
        <v>73.03</v>
      </c>
      <c r="E2814" s="508">
        <v>73.03</v>
      </c>
    </row>
    <row r="2815" spans="1:5" s="343" customFormat="1">
      <c r="A2815" s="507" t="s">
        <v>30434</v>
      </c>
      <c r="B2815" s="512" t="s">
        <v>30435</v>
      </c>
      <c r="C2815" s="512" t="s">
        <v>25278</v>
      </c>
      <c r="D2815" s="508">
        <v>313.58</v>
      </c>
      <c r="E2815" s="508">
        <v>313.58</v>
      </c>
    </row>
    <row r="2816" spans="1:5" s="343" customFormat="1">
      <c r="A2816" s="507" t="s">
        <v>30436</v>
      </c>
      <c r="B2816" s="512" t="s">
        <v>30437</v>
      </c>
      <c r="C2816" s="512" t="s">
        <v>25278</v>
      </c>
      <c r="D2816" s="508">
        <v>345.62</v>
      </c>
      <c r="E2816" s="508">
        <v>345.62</v>
      </c>
    </row>
    <row r="2817" spans="1:5" s="343" customFormat="1">
      <c r="A2817" s="507" t="s">
        <v>30438</v>
      </c>
      <c r="B2817" s="512" t="s">
        <v>30439</v>
      </c>
      <c r="C2817" s="512" t="s">
        <v>25278</v>
      </c>
      <c r="D2817" s="508">
        <v>156.94</v>
      </c>
      <c r="E2817" s="508">
        <v>156.94</v>
      </c>
    </row>
    <row r="2818" spans="1:5" s="343" customFormat="1">
      <c r="A2818" s="507" t="s">
        <v>30440</v>
      </c>
      <c r="B2818" s="512" t="s">
        <v>30441</v>
      </c>
      <c r="C2818" s="512" t="s">
        <v>25278</v>
      </c>
      <c r="D2818" s="508">
        <v>1204.51</v>
      </c>
      <c r="E2818" s="508">
        <v>1204.51</v>
      </c>
    </row>
    <row r="2819" spans="1:5" s="343" customFormat="1">
      <c r="A2819" s="507" t="s">
        <v>30442</v>
      </c>
      <c r="B2819" s="512" t="s">
        <v>30443</v>
      </c>
      <c r="C2819" s="512" t="s">
        <v>25278</v>
      </c>
      <c r="D2819" s="508">
        <v>108.57</v>
      </c>
      <c r="E2819" s="508">
        <v>108.57</v>
      </c>
    </row>
    <row r="2820" spans="1:5" s="343" customFormat="1">
      <c r="A2820" s="507" t="s">
        <v>30444</v>
      </c>
      <c r="B2820" s="512" t="s">
        <v>30445</v>
      </c>
      <c r="C2820" s="512" t="s">
        <v>25278</v>
      </c>
      <c r="D2820" s="508">
        <v>127.29</v>
      </c>
      <c r="E2820" s="508">
        <v>127.29</v>
      </c>
    </row>
    <row r="2821" spans="1:5" s="343" customFormat="1">
      <c r="A2821" s="507" t="s">
        <v>30446</v>
      </c>
      <c r="B2821" s="512" t="s">
        <v>30447</v>
      </c>
      <c r="C2821" s="512" t="s">
        <v>25278</v>
      </c>
      <c r="D2821" s="508">
        <v>227.72</v>
      </c>
      <c r="E2821" s="508">
        <v>227.72</v>
      </c>
    </row>
    <row r="2822" spans="1:5" s="343" customFormat="1">
      <c r="A2822" s="507" t="s">
        <v>30448</v>
      </c>
      <c r="B2822" s="512" t="s">
        <v>30449</v>
      </c>
      <c r="C2822" s="512" t="s">
        <v>25278</v>
      </c>
      <c r="D2822" s="508">
        <v>753.94</v>
      </c>
      <c r="E2822" s="508">
        <v>753.94</v>
      </c>
    </row>
    <row r="2823" spans="1:5" s="343" customFormat="1">
      <c r="A2823" s="507" t="s">
        <v>30450</v>
      </c>
      <c r="B2823" s="512" t="s">
        <v>30451</v>
      </c>
      <c r="C2823" s="512" t="s">
        <v>25278</v>
      </c>
      <c r="D2823" s="508">
        <v>309.95999999999998</v>
      </c>
      <c r="E2823" s="508">
        <v>309.95999999999998</v>
      </c>
    </row>
    <row r="2824" spans="1:5" s="343" customFormat="1">
      <c r="A2824" s="507" t="s">
        <v>30452</v>
      </c>
      <c r="B2824" s="512" t="s">
        <v>30453</v>
      </c>
      <c r="C2824" s="512" t="s">
        <v>25281</v>
      </c>
      <c r="D2824" s="508">
        <v>67.92</v>
      </c>
      <c r="E2824" s="508">
        <v>67.92</v>
      </c>
    </row>
    <row r="2825" spans="1:5" s="343" customFormat="1">
      <c r="A2825" s="507" t="s">
        <v>30454</v>
      </c>
      <c r="B2825" s="512" t="s">
        <v>30455</v>
      </c>
      <c r="C2825" s="512" t="s">
        <v>25278</v>
      </c>
      <c r="D2825" s="508">
        <v>185.18</v>
      </c>
      <c r="E2825" s="508">
        <v>185.18</v>
      </c>
    </row>
    <row r="2826" spans="1:5" s="343" customFormat="1">
      <c r="A2826" s="507" t="s">
        <v>30456</v>
      </c>
      <c r="B2826" s="512" t="s">
        <v>30457</v>
      </c>
      <c r="C2826" s="512" t="s">
        <v>25278</v>
      </c>
      <c r="D2826" s="508">
        <v>907.58</v>
      </c>
      <c r="E2826" s="508">
        <v>907.58</v>
      </c>
    </row>
    <row r="2827" spans="1:5" s="343" customFormat="1">
      <c r="A2827" s="507" t="s">
        <v>30458</v>
      </c>
      <c r="B2827" s="512" t="s">
        <v>30459</v>
      </c>
      <c r="C2827" s="512" t="s">
        <v>25278</v>
      </c>
      <c r="D2827" s="508">
        <v>110.73</v>
      </c>
      <c r="E2827" s="508">
        <v>110.73</v>
      </c>
    </row>
    <row r="2828" spans="1:5" s="343" customFormat="1">
      <c r="A2828" s="507" t="s">
        <v>30460</v>
      </c>
      <c r="B2828" s="512" t="s">
        <v>30461</v>
      </c>
      <c r="C2828" s="512" t="s">
        <v>25278</v>
      </c>
      <c r="D2828" s="508">
        <v>307.77</v>
      </c>
      <c r="E2828" s="508">
        <v>307.77</v>
      </c>
    </row>
    <row r="2829" spans="1:5" s="343" customFormat="1">
      <c r="A2829" s="507" t="s">
        <v>30462</v>
      </c>
      <c r="B2829" s="512" t="s">
        <v>30463</v>
      </c>
      <c r="C2829" s="512" t="s">
        <v>25281</v>
      </c>
      <c r="D2829" s="508">
        <v>368.92</v>
      </c>
      <c r="E2829" s="508">
        <v>368.92</v>
      </c>
    </row>
    <row r="2830" spans="1:5" s="343" customFormat="1">
      <c r="A2830" s="507" t="s">
        <v>30464</v>
      </c>
      <c r="B2830" s="512" t="s">
        <v>30465</v>
      </c>
      <c r="C2830" s="512" t="s">
        <v>25281</v>
      </c>
      <c r="D2830" s="508">
        <v>364.18</v>
      </c>
      <c r="E2830" s="508">
        <v>364.18</v>
      </c>
    </row>
    <row r="2831" spans="1:5" s="343" customFormat="1">
      <c r="A2831" s="507" t="s">
        <v>30466</v>
      </c>
      <c r="B2831" s="512" t="s">
        <v>30467</v>
      </c>
      <c r="C2831" s="512" t="s">
        <v>25281</v>
      </c>
      <c r="D2831" s="508">
        <v>413.04</v>
      </c>
      <c r="E2831" s="508">
        <v>413.04</v>
      </c>
    </row>
    <row r="2832" spans="1:5" s="343" customFormat="1">
      <c r="A2832" s="507" t="s">
        <v>30468</v>
      </c>
      <c r="B2832" s="512" t="s">
        <v>30469</v>
      </c>
      <c r="C2832" s="512" t="s">
        <v>25281</v>
      </c>
      <c r="D2832" s="508">
        <v>355.03</v>
      </c>
      <c r="E2832" s="508">
        <v>355.03</v>
      </c>
    </row>
    <row r="2833" spans="1:5" s="343" customFormat="1">
      <c r="A2833" s="507" t="s">
        <v>30470</v>
      </c>
      <c r="B2833" s="512" t="s">
        <v>30471</v>
      </c>
      <c r="C2833" s="512" t="s">
        <v>25281</v>
      </c>
      <c r="D2833" s="508">
        <v>607.58000000000004</v>
      </c>
      <c r="E2833" s="508">
        <v>607.58000000000004</v>
      </c>
    </row>
    <row r="2834" spans="1:5" s="343" customFormat="1">
      <c r="A2834" s="507" t="s">
        <v>30472</v>
      </c>
      <c r="B2834" s="512" t="s">
        <v>30473</v>
      </c>
      <c r="C2834" s="512" t="s">
        <v>25281</v>
      </c>
      <c r="D2834" s="508">
        <v>462.44</v>
      </c>
      <c r="E2834" s="508">
        <v>462.44</v>
      </c>
    </row>
    <row r="2835" spans="1:5" s="343" customFormat="1">
      <c r="A2835" s="507" t="s">
        <v>30474</v>
      </c>
      <c r="B2835" s="512" t="s">
        <v>30475</v>
      </c>
      <c r="C2835" s="512" t="s">
        <v>25281</v>
      </c>
      <c r="D2835" s="508">
        <v>439.64</v>
      </c>
      <c r="E2835" s="508">
        <v>439.64</v>
      </c>
    </row>
    <row r="2836" spans="1:5" s="343" customFormat="1">
      <c r="A2836" s="507" t="s">
        <v>30476</v>
      </c>
      <c r="B2836" s="512" t="s">
        <v>30477</v>
      </c>
      <c r="C2836" s="512" t="s">
        <v>25281</v>
      </c>
      <c r="D2836" s="508">
        <v>508.37</v>
      </c>
      <c r="E2836" s="508">
        <v>508.37</v>
      </c>
    </row>
    <row r="2837" spans="1:5" s="343" customFormat="1">
      <c r="A2837" s="507" t="s">
        <v>30478</v>
      </c>
      <c r="B2837" s="512" t="s">
        <v>30479</v>
      </c>
      <c r="C2837" s="512" t="s">
        <v>25281</v>
      </c>
      <c r="D2837" s="508">
        <v>30.37</v>
      </c>
      <c r="E2837" s="508">
        <v>30.37</v>
      </c>
    </row>
    <row r="2838" spans="1:5" s="343" customFormat="1">
      <c r="A2838" s="507" t="s">
        <v>30480</v>
      </c>
      <c r="B2838" s="512" t="s">
        <v>30481</v>
      </c>
      <c r="C2838" s="512" t="s">
        <v>25281</v>
      </c>
      <c r="D2838" s="508">
        <v>28.15</v>
      </c>
      <c r="E2838" s="508">
        <v>28.15</v>
      </c>
    </row>
    <row r="2839" spans="1:5" s="343" customFormat="1">
      <c r="A2839" s="507" t="s">
        <v>30482</v>
      </c>
      <c r="B2839" s="512" t="s">
        <v>30483</v>
      </c>
      <c r="C2839" s="512" t="s">
        <v>25281</v>
      </c>
      <c r="D2839" s="508">
        <v>30.37</v>
      </c>
      <c r="E2839" s="508">
        <v>30.37</v>
      </c>
    </row>
    <row r="2840" spans="1:5" s="343" customFormat="1">
      <c r="A2840" s="507" t="s">
        <v>30484</v>
      </c>
      <c r="B2840" s="512" t="s">
        <v>30485</v>
      </c>
      <c r="C2840" s="512" t="s">
        <v>25281</v>
      </c>
      <c r="D2840" s="508">
        <v>43.9</v>
      </c>
      <c r="E2840" s="508">
        <v>43.9</v>
      </c>
    </row>
    <row r="2841" spans="1:5" s="343" customFormat="1">
      <c r="A2841" s="507" t="s">
        <v>30486</v>
      </c>
      <c r="B2841" s="512" t="s">
        <v>30487</v>
      </c>
      <c r="C2841" s="512" t="s">
        <v>25281</v>
      </c>
      <c r="D2841" s="508">
        <v>52.14</v>
      </c>
      <c r="E2841" s="508">
        <v>52.14</v>
      </c>
    </row>
    <row r="2842" spans="1:5" s="343" customFormat="1">
      <c r="A2842" s="507" t="s">
        <v>30488</v>
      </c>
      <c r="B2842" s="512" t="s">
        <v>30489</v>
      </c>
      <c r="C2842" s="512" t="s">
        <v>25281</v>
      </c>
      <c r="D2842" s="508">
        <v>36.950000000000003</v>
      </c>
      <c r="E2842" s="508">
        <v>36.950000000000003</v>
      </c>
    </row>
    <row r="2843" spans="1:5" s="343" customFormat="1">
      <c r="A2843" s="507" t="s">
        <v>30490</v>
      </c>
      <c r="B2843" s="512" t="s">
        <v>30491</v>
      </c>
      <c r="C2843" s="512" t="s">
        <v>25281</v>
      </c>
      <c r="D2843" s="508">
        <v>29.41</v>
      </c>
      <c r="E2843" s="508">
        <v>29.41</v>
      </c>
    </row>
    <row r="2844" spans="1:5" s="343" customFormat="1">
      <c r="A2844" s="507" t="s">
        <v>30492</v>
      </c>
      <c r="B2844" s="512" t="s">
        <v>30493</v>
      </c>
      <c r="C2844" s="512" t="s">
        <v>25281</v>
      </c>
      <c r="D2844" s="508">
        <v>29.76</v>
      </c>
      <c r="E2844" s="508">
        <v>29.76</v>
      </c>
    </row>
    <row r="2845" spans="1:5" s="343" customFormat="1">
      <c r="A2845" s="507" t="s">
        <v>30494</v>
      </c>
      <c r="B2845" s="512" t="s">
        <v>30495</v>
      </c>
      <c r="C2845" s="512" t="s">
        <v>25281</v>
      </c>
      <c r="D2845" s="508">
        <v>115.76</v>
      </c>
      <c r="E2845" s="508">
        <v>115.76</v>
      </c>
    </row>
    <row r="2846" spans="1:5" s="343" customFormat="1">
      <c r="A2846" s="507" t="s">
        <v>30496</v>
      </c>
      <c r="B2846" s="512" t="s">
        <v>30497</v>
      </c>
      <c r="C2846" s="512" t="s">
        <v>25281</v>
      </c>
      <c r="D2846" s="508">
        <v>94.65</v>
      </c>
      <c r="E2846" s="508">
        <v>94.65</v>
      </c>
    </row>
    <row r="2847" spans="1:5" s="343" customFormat="1">
      <c r="A2847" s="507" t="s">
        <v>30498</v>
      </c>
      <c r="B2847" s="512" t="s">
        <v>30499</v>
      </c>
      <c r="C2847" s="512" t="s">
        <v>25281</v>
      </c>
      <c r="D2847" s="508">
        <v>141.56</v>
      </c>
      <c r="E2847" s="508">
        <v>141.56</v>
      </c>
    </row>
    <row r="2848" spans="1:5" s="343" customFormat="1">
      <c r="A2848" s="507" t="s">
        <v>30500</v>
      </c>
      <c r="B2848" s="512" t="s">
        <v>30501</v>
      </c>
      <c r="C2848" s="512" t="s">
        <v>25281</v>
      </c>
      <c r="D2848" s="508">
        <v>126.99</v>
      </c>
      <c r="E2848" s="508">
        <v>126.99</v>
      </c>
    </row>
    <row r="2849" spans="1:5" s="343" customFormat="1">
      <c r="A2849" s="507" t="s">
        <v>30502</v>
      </c>
      <c r="B2849" s="512" t="s">
        <v>30503</v>
      </c>
      <c r="C2849" s="512" t="s">
        <v>25281</v>
      </c>
      <c r="D2849" s="508">
        <v>74.95</v>
      </c>
      <c r="E2849" s="508">
        <v>74.95</v>
      </c>
    </row>
    <row r="2850" spans="1:5" s="343" customFormat="1">
      <c r="A2850" s="507" t="s">
        <v>30504</v>
      </c>
      <c r="B2850" s="512" t="s">
        <v>30505</v>
      </c>
      <c r="C2850" s="512" t="s">
        <v>25281</v>
      </c>
      <c r="D2850" s="508">
        <v>179.16</v>
      </c>
      <c r="E2850" s="508">
        <v>179.16</v>
      </c>
    </row>
    <row r="2851" spans="1:5" s="343" customFormat="1">
      <c r="A2851" s="507" t="s">
        <v>30506</v>
      </c>
      <c r="B2851" s="512" t="s">
        <v>30507</v>
      </c>
      <c r="C2851" s="512" t="s">
        <v>25281</v>
      </c>
      <c r="D2851" s="508">
        <v>182.97</v>
      </c>
      <c r="E2851" s="508">
        <v>182.97</v>
      </c>
    </row>
    <row r="2852" spans="1:5" s="343" customFormat="1">
      <c r="A2852" s="507" t="s">
        <v>30508</v>
      </c>
      <c r="B2852" s="512" t="s">
        <v>30509</v>
      </c>
      <c r="C2852" s="512" t="s">
        <v>25281</v>
      </c>
      <c r="D2852" s="508">
        <v>198.13</v>
      </c>
      <c r="E2852" s="508">
        <v>198.13</v>
      </c>
    </row>
    <row r="2853" spans="1:5" s="343" customFormat="1">
      <c r="A2853" s="507" t="s">
        <v>30510</v>
      </c>
      <c r="B2853" s="512" t="s">
        <v>30511</v>
      </c>
      <c r="C2853" s="512" t="s">
        <v>25281</v>
      </c>
      <c r="D2853" s="508">
        <v>382.82</v>
      </c>
      <c r="E2853" s="508">
        <v>382.82</v>
      </c>
    </row>
    <row r="2854" spans="1:5" s="343" customFormat="1">
      <c r="A2854" s="507" t="s">
        <v>30512</v>
      </c>
      <c r="B2854" s="512" t="s">
        <v>30513</v>
      </c>
      <c r="C2854" s="512" t="s">
        <v>25281</v>
      </c>
      <c r="D2854" s="508">
        <v>404.57</v>
      </c>
      <c r="E2854" s="508">
        <v>404.57</v>
      </c>
    </row>
    <row r="2855" spans="1:5" s="343" customFormat="1">
      <c r="A2855" s="507" t="s">
        <v>30514</v>
      </c>
      <c r="B2855" s="512" t="s">
        <v>30515</v>
      </c>
      <c r="C2855" s="512" t="s">
        <v>25281</v>
      </c>
      <c r="D2855" s="508">
        <v>351.59</v>
      </c>
      <c r="E2855" s="508">
        <v>351.59</v>
      </c>
    </row>
    <row r="2856" spans="1:5" s="343" customFormat="1">
      <c r="A2856" s="507" t="s">
        <v>30516</v>
      </c>
      <c r="B2856" s="512" t="s">
        <v>30517</v>
      </c>
      <c r="C2856" s="512" t="s">
        <v>25281</v>
      </c>
      <c r="D2856" s="508">
        <v>355.01</v>
      </c>
      <c r="E2856" s="508">
        <v>355.01</v>
      </c>
    </row>
    <row r="2857" spans="1:5" s="343" customFormat="1">
      <c r="A2857" s="507" t="s">
        <v>30518</v>
      </c>
      <c r="B2857" s="512" t="s">
        <v>30519</v>
      </c>
      <c r="C2857" s="512" t="s">
        <v>25281</v>
      </c>
      <c r="D2857" s="508">
        <v>519.76</v>
      </c>
      <c r="E2857" s="508">
        <v>519.76</v>
      </c>
    </row>
    <row r="2858" spans="1:5" s="343" customFormat="1" ht="111">
      <c r="A2858" s="514" t="s">
        <v>31753</v>
      </c>
      <c r="B2858" s="514"/>
      <c r="C2858" s="514"/>
      <c r="D2858" s="514"/>
      <c r="E2858" s="514"/>
    </row>
    <row r="2859" spans="1:5" s="343" customFormat="1" ht="22.5">
      <c r="A2859" s="511" t="s">
        <v>25362</v>
      </c>
      <c r="B2859" s="511"/>
      <c r="C2859" s="511"/>
      <c r="D2859" s="511"/>
      <c r="E2859" s="511"/>
    </row>
    <row r="2860" spans="1:5" s="343" customFormat="1">
      <c r="A2860" s="507" t="s">
        <v>30520</v>
      </c>
      <c r="B2860" s="512" t="s">
        <v>30521</v>
      </c>
      <c r="C2860" s="512" t="s">
        <v>25281</v>
      </c>
      <c r="D2860" s="508">
        <v>351.06</v>
      </c>
      <c r="E2860" s="508">
        <v>351.06</v>
      </c>
    </row>
    <row r="2861" spans="1:5" s="343" customFormat="1">
      <c r="A2861" s="507" t="s">
        <v>30522</v>
      </c>
      <c r="B2861" s="512" t="s">
        <v>30523</v>
      </c>
      <c r="C2861" s="512" t="s">
        <v>25281</v>
      </c>
      <c r="D2861" s="508">
        <v>320.56</v>
      </c>
      <c r="E2861" s="508">
        <v>320.56</v>
      </c>
    </row>
    <row r="2862" spans="1:5" s="343" customFormat="1">
      <c r="A2862" s="507" t="s">
        <v>30524</v>
      </c>
      <c r="B2862" s="512" t="s">
        <v>30525</v>
      </c>
      <c r="C2862" s="512" t="s">
        <v>25281</v>
      </c>
      <c r="D2862" s="508">
        <v>560.48</v>
      </c>
      <c r="E2862" s="508">
        <v>560.48</v>
      </c>
    </row>
    <row r="2863" spans="1:5" s="343" customFormat="1">
      <c r="A2863" s="507" t="s">
        <v>30526</v>
      </c>
      <c r="B2863" s="512" t="s">
        <v>30527</v>
      </c>
      <c r="C2863" s="512" t="s">
        <v>25281</v>
      </c>
      <c r="D2863" s="508">
        <v>423.09</v>
      </c>
      <c r="E2863" s="508">
        <v>423.09</v>
      </c>
    </row>
    <row r="2864" spans="1:5" s="343" customFormat="1">
      <c r="A2864" s="507" t="s">
        <v>30528</v>
      </c>
      <c r="B2864" s="512" t="s">
        <v>30529</v>
      </c>
      <c r="C2864" s="512" t="s">
        <v>25281</v>
      </c>
      <c r="D2864" s="508">
        <v>398.91</v>
      </c>
      <c r="E2864" s="508">
        <v>398.91</v>
      </c>
    </row>
    <row r="2865" spans="1:5" s="343" customFormat="1">
      <c r="A2865" s="507" t="s">
        <v>30530</v>
      </c>
      <c r="B2865" s="512" t="s">
        <v>30531</v>
      </c>
      <c r="C2865" s="512" t="s">
        <v>25281</v>
      </c>
      <c r="D2865" s="508">
        <v>414.04</v>
      </c>
      <c r="E2865" s="508">
        <v>414.04</v>
      </c>
    </row>
    <row r="2866" spans="1:5" s="343" customFormat="1">
      <c r="A2866" s="507" t="s">
        <v>30532</v>
      </c>
      <c r="B2866" s="512" t="s">
        <v>30533</v>
      </c>
      <c r="C2866" s="512" t="s">
        <v>25281</v>
      </c>
      <c r="D2866" s="508">
        <v>509.08</v>
      </c>
      <c r="E2866" s="508">
        <v>509.08</v>
      </c>
    </row>
    <row r="2867" spans="1:5" s="343" customFormat="1">
      <c r="A2867" s="507" t="s">
        <v>30534</v>
      </c>
      <c r="B2867" s="512" t="s">
        <v>30535</v>
      </c>
      <c r="C2867" s="512" t="s">
        <v>25281</v>
      </c>
      <c r="D2867" s="508">
        <v>388.09</v>
      </c>
      <c r="E2867" s="508">
        <v>388.09</v>
      </c>
    </row>
    <row r="2868" spans="1:5" s="343" customFormat="1">
      <c r="A2868" s="507" t="s">
        <v>30536</v>
      </c>
      <c r="B2868" s="512" t="s">
        <v>30537</v>
      </c>
      <c r="C2868" s="512" t="s">
        <v>25281</v>
      </c>
      <c r="D2868" s="508">
        <v>419.3</v>
      </c>
      <c r="E2868" s="508">
        <v>419.3</v>
      </c>
    </row>
    <row r="2869" spans="1:5" s="343" customFormat="1">
      <c r="A2869" s="507" t="s">
        <v>30538</v>
      </c>
      <c r="B2869" s="512" t="s">
        <v>30539</v>
      </c>
      <c r="C2869" s="512" t="s">
        <v>25281</v>
      </c>
      <c r="D2869" s="508">
        <v>347.79</v>
      </c>
      <c r="E2869" s="508">
        <v>347.79</v>
      </c>
    </row>
    <row r="2870" spans="1:5" s="343" customFormat="1">
      <c r="A2870" s="507" t="s">
        <v>30540</v>
      </c>
      <c r="B2870" s="512" t="s">
        <v>30541</v>
      </c>
      <c r="C2870" s="512" t="s">
        <v>25281</v>
      </c>
      <c r="D2870" s="508">
        <v>361.68</v>
      </c>
      <c r="E2870" s="508">
        <v>361.68</v>
      </c>
    </row>
    <row r="2871" spans="1:5" s="343" customFormat="1">
      <c r="A2871" s="507" t="s">
        <v>30542</v>
      </c>
      <c r="B2871" s="512" t="s">
        <v>30543</v>
      </c>
      <c r="C2871" s="512" t="s">
        <v>25281</v>
      </c>
      <c r="D2871" s="508">
        <v>630.47</v>
      </c>
      <c r="E2871" s="508">
        <v>630.47</v>
      </c>
    </row>
    <row r="2872" spans="1:5" s="343" customFormat="1">
      <c r="A2872" s="507" t="s">
        <v>30544</v>
      </c>
      <c r="B2872" s="512" t="s">
        <v>30545</v>
      </c>
      <c r="C2872" s="512" t="s">
        <v>25281</v>
      </c>
      <c r="D2872" s="508">
        <v>351.68</v>
      </c>
      <c r="E2872" s="508">
        <v>351.68</v>
      </c>
    </row>
    <row r="2873" spans="1:5" s="343" customFormat="1">
      <c r="A2873" s="507" t="s">
        <v>30546</v>
      </c>
      <c r="B2873" s="512" t="s">
        <v>30547</v>
      </c>
      <c r="C2873" s="512" t="s">
        <v>25281</v>
      </c>
      <c r="D2873" s="508">
        <v>364.93</v>
      </c>
      <c r="E2873" s="508">
        <v>364.93</v>
      </c>
    </row>
    <row r="2874" spans="1:5" s="343" customFormat="1">
      <c r="A2874" s="507" t="s">
        <v>30548</v>
      </c>
      <c r="B2874" s="512" t="s">
        <v>30549</v>
      </c>
      <c r="C2874" s="512" t="s">
        <v>25281</v>
      </c>
      <c r="D2874" s="508">
        <v>675.93</v>
      </c>
      <c r="E2874" s="508">
        <v>675.93</v>
      </c>
    </row>
    <row r="2875" spans="1:5" s="343" customFormat="1">
      <c r="A2875" s="507" t="s">
        <v>30550</v>
      </c>
      <c r="B2875" s="512" t="s">
        <v>30551</v>
      </c>
      <c r="C2875" s="512" t="s">
        <v>25281</v>
      </c>
      <c r="D2875" s="508">
        <v>375.42</v>
      </c>
      <c r="E2875" s="508">
        <v>375.42</v>
      </c>
    </row>
    <row r="2876" spans="1:5" s="343" customFormat="1">
      <c r="A2876" s="507" t="s">
        <v>30552</v>
      </c>
      <c r="B2876" s="512" t="s">
        <v>30553</v>
      </c>
      <c r="C2876" s="512" t="s">
        <v>25281</v>
      </c>
      <c r="D2876" s="508">
        <v>312.58999999999997</v>
      </c>
      <c r="E2876" s="508">
        <v>312.58999999999997</v>
      </c>
    </row>
    <row r="2877" spans="1:5" s="343" customFormat="1">
      <c r="A2877" s="507" t="s">
        <v>30554</v>
      </c>
      <c r="B2877" s="512" t="s">
        <v>30555</v>
      </c>
      <c r="C2877" s="512" t="s">
        <v>25281</v>
      </c>
      <c r="D2877" s="508">
        <v>332.16</v>
      </c>
      <c r="E2877" s="508">
        <v>332.16</v>
      </c>
    </row>
    <row r="2878" spans="1:5" s="343" customFormat="1">
      <c r="A2878" s="507" t="s">
        <v>30556</v>
      </c>
      <c r="B2878" s="512" t="s">
        <v>30557</v>
      </c>
      <c r="C2878" s="512" t="s">
        <v>25281</v>
      </c>
      <c r="D2878" s="508">
        <v>323.93</v>
      </c>
      <c r="E2878" s="508">
        <v>323.93</v>
      </c>
    </row>
    <row r="2879" spans="1:5" s="343" customFormat="1">
      <c r="A2879" s="507" t="s">
        <v>30558</v>
      </c>
      <c r="B2879" s="512" t="s">
        <v>30559</v>
      </c>
      <c r="C2879" s="512" t="s">
        <v>25281</v>
      </c>
      <c r="D2879" s="508">
        <v>435.44</v>
      </c>
      <c r="E2879" s="508">
        <v>435.44</v>
      </c>
    </row>
    <row r="2880" spans="1:5" s="343" customFormat="1">
      <c r="A2880" s="507" t="s">
        <v>30560</v>
      </c>
      <c r="B2880" s="512" t="s">
        <v>30561</v>
      </c>
      <c r="C2880" s="512" t="s">
        <v>25281</v>
      </c>
      <c r="D2880" s="508">
        <v>423.04</v>
      </c>
      <c r="E2880" s="508">
        <v>423.04</v>
      </c>
    </row>
    <row r="2881" spans="1:5" s="343" customFormat="1">
      <c r="A2881" s="507" t="s">
        <v>30562</v>
      </c>
      <c r="B2881" s="512" t="s">
        <v>30563</v>
      </c>
      <c r="C2881" s="512" t="s">
        <v>25281</v>
      </c>
      <c r="D2881" s="508">
        <v>427.74</v>
      </c>
      <c r="E2881" s="508">
        <v>427.74</v>
      </c>
    </row>
    <row r="2882" spans="1:5" s="343" customFormat="1">
      <c r="A2882" s="507" t="s">
        <v>30564</v>
      </c>
      <c r="B2882" s="512" t="s">
        <v>30565</v>
      </c>
      <c r="C2882" s="512" t="s">
        <v>25281</v>
      </c>
      <c r="D2882" s="508">
        <v>427.74</v>
      </c>
      <c r="E2882" s="508">
        <v>427.74</v>
      </c>
    </row>
    <row r="2883" spans="1:5" s="343" customFormat="1">
      <c r="A2883" s="507" t="s">
        <v>30566</v>
      </c>
      <c r="B2883" s="512" t="s">
        <v>30567</v>
      </c>
      <c r="C2883" s="512" t="s">
        <v>25281</v>
      </c>
      <c r="D2883" s="508">
        <v>462.02</v>
      </c>
      <c r="E2883" s="508">
        <v>462.02</v>
      </c>
    </row>
    <row r="2884" spans="1:5" s="343" customFormat="1">
      <c r="A2884" s="507" t="s">
        <v>30568</v>
      </c>
      <c r="B2884" s="512" t="s">
        <v>30569</v>
      </c>
      <c r="C2884" s="512" t="s">
        <v>25281</v>
      </c>
      <c r="D2884" s="508">
        <v>433.98</v>
      </c>
      <c r="E2884" s="508">
        <v>433.98</v>
      </c>
    </row>
    <row r="2885" spans="1:5" s="343" customFormat="1">
      <c r="A2885" s="507" t="s">
        <v>30570</v>
      </c>
      <c r="B2885" s="512" t="s">
        <v>30571</v>
      </c>
      <c r="C2885" s="512" t="s">
        <v>25281</v>
      </c>
      <c r="D2885" s="508">
        <v>344.85</v>
      </c>
      <c r="E2885" s="508">
        <v>344.85</v>
      </c>
    </row>
    <row r="2886" spans="1:5" s="343" customFormat="1">
      <c r="A2886" s="507" t="s">
        <v>30572</v>
      </c>
      <c r="B2886" s="512" t="s">
        <v>30573</v>
      </c>
      <c r="C2886" s="512" t="s">
        <v>25281</v>
      </c>
      <c r="D2886" s="508">
        <v>400.09</v>
      </c>
      <c r="E2886" s="508">
        <v>400.09</v>
      </c>
    </row>
    <row r="2887" spans="1:5" s="343" customFormat="1">
      <c r="A2887" s="507" t="s">
        <v>30574</v>
      </c>
      <c r="B2887" s="512" t="s">
        <v>30575</v>
      </c>
      <c r="C2887" s="512" t="s">
        <v>25281</v>
      </c>
      <c r="D2887" s="508">
        <v>454.48</v>
      </c>
      <c r="E2887" s="508">
        <v>454.48</v>
      </c>
    </row>
    <row r="2888" spans="1:5" s="343" customFormat="1">
      <c r="A2888" s="507" t="s">
        <v>30576</v>
      </c>
      <c r="B2888" s="512" t="s">
        <v>30577</v>
      </c>
      <c r="C2888" s="512" t="s">
        <v>25281</v>
      </c>
      <c r="D2888" s="508">
        <v>78.28</v>
      </c>
      <c r="E2888" s="508">
        <v>78.28</v>
      </c>
    </row>
    <row r="2889" spans="1:5" s="343" customFormat="1">
      <c r="A2889" s="507" t="s">
        <v>30578</v>
      </c>
      <c r="B2889" s="512" t="s">
        <v>30579</v>
      </c>
      <c r="C2889" s="512" t="s">
        <v>25281</v>
      </c>
      <c r="D2889" s="508">
        <v>94.72</v>
      </c>
      <c r="E2889" s="508">
        <v>94.72</v>
      </c>
    </row>
    <row r="2890" spans="1:5" s="343" customFormat="1">
      <c r="A2890" s="507" t="s">
        <v>30580</v>
      </c>
      <c r="B2890" s="512" t="s">
        <v>30581</v>
      </c>
      <c r="C2890" s="512" t="s">
        <v>25281</v>
      </c>
      <c r="D2890" s="508">
        <v>65.16</v>
      </c>
      <c r="E2890" s="508">
        <v>65.16</v>
      </c>
    </row>
    <row r="2891" spans="1:5" s="343" customFormat="1">
      <c r="A2891" s="507" t="s">
        <v>30582</v>
      </c>
      <c r="B2891" s="512" t="s">
        <v>30583</v>
      </c>
      <c r="C2891" s="512" t="s">
        <v>25278</v>
      </c>
      <c r="D2891" s="508">
        <v>308.01</v>
      </c>
      <c r="E2891" s="508">
        <v>308.01</v>
      </c>
    </row>
    <row r="2892" spans="1:5" s="343" customFormat="1">
      <c r="A2892" s="507" t="s">
        <v>30584</v>
      </c>
      <c r="B2892" s="512" t="s">
        <v>30585</v>
      </c>
      <c r="C2892" s="512" t="s">
        <v>25281</v>
      </c>
      <c r="D2892" s="508">
        <v>107.14</v>
      </c>
      <c r="E2892" s="508">
        <v>107.14</v>
      </c>
    </row>
    <row r="2893" spans="1:5" s="343" customFormat="1">
      <c r="A2893" s="507" t="s">
        <v>30586</v>
      </c>
      <c r="B2893" s="512" t="s">
        <v>30587</v>
      </c>
      <c r="C2893" s="512" t="s">
        <v>25278</v>
      </c>
      <c r="D2893" s="508">
        <v>174.77</v>
      </c>
      <c r="E2893" s="508">
        <v>174.77</v>
      </c>
    </row>
    <row r="2894" spans="1:5" s="343" customFormat="1">
      <c r="A2894" s="507" t="s">
        <v>30588</v>
      </c>
      <c r="B2894" s="512" t="s">
        <v>30589</v>
      </c>
      <c r="C2894" s="512" t="s">
        <v>25281</v>
      </c>
      <c r="D2894" s="508">
        <v>55.11</v>
      </c>
      <c r="E2894" s="508">
        <v>55.11</v>
      </c>
    </row>
    <row r="2895" spans="1:5" s="343" customFormat="1">
      <c r="A2895" s="507" t="s">
        <v>30590</v>
      </c>
      <c r="B2895" s="512" t="s">
        <v>30591</v>
      </c>
      <c r="C2895" s="512" t="s">
        <v>25281</v>
      </c>
      <c r="D2895" s="508">
        <v>100.06</v>
      </c>
      <c r="E2895" s="508">
        <v>100.06</v>
      </c>
    </row>
    <row r="2896" spans="1:5" s="343" customFormat="1">
      <c r="A2896" s="507" t="s">
        <v>30592</v>
      </c>
      <c r="B2896" s="512" t="s">
        <v>30593</v>
      </c>
      <c r="C2896" s="512" t="s">
        <v>25281</v>
      </c>
      <c r="D2896" s="508">
        <v>83.83</v>
      </c>
      <c r="E2896" s="508">
        <v>83.83</v>
      </c>
    </row>
    <row r="2897" spans="1:5" s="343" customFormat="1">
      <c r="A2897" s="507" t="s">
        <v>30594</v>
      </c>
      <c r="B2897" s="512" t="s">
        <v>30595</v>
      </c>
      <c r="C2897" s="512" t="s">
        <v>25278</v>
      </c>
      <c r="D2897" s="508">
        <v>666.53</v>
      </c>
      <c r="E2897" s="508">
        <v>666.53</v>
      </c>
    </row>
    <row r="2898" spans="1:5" s="343" customFormat="1">
      <c r="A2898" s="507" t="s">
        <v>30596</v>
      </c>
      <c r="B2898" s="512" t="s">
        <v>30597</v>
      </c>
      <c r="C2898" s="512" t="s">
        <v>25281</v>
      </c>
      <c r="D2898" s="508">
        <v>99.32</v>
      </c>
      <c r="E2898" s="508">
        <v>99.32</v>
      </c>
    </row>
    <row r="2899" spans="1:5" s="343" customFormat="1">
      <c r="A2899" s="507" t="s">
        <v>30598</v>
      </c>
      <c r="B2899" s="512" t="s">
        <v>30599</v>
      </c>
      <c r="C2899" s="512" t="s">
        <v>25281</v>
      </c>
      <c r="D2899" s="508">
        <v>55.52</v>
      </c>
      <c r="E2899" s="508">
        <v>55.52</v>
      </c>
    </row>
    <row r="2900" spans="1:5" s="343" customFormat="1">
      <c r="A2900" s="507" t="s">
        <v>30600</v>
      </c>
      <c r="B2900" s="512" t="s">
        <v>30601</v>
      </c>
      <c r="C2900" s="512" t="s">
        <v>25281</v>
      </c>
      <c r="D2900" s="508">
        <v>58.52</v>
      </c>
      <c r="E2900" s="508">
        <v>58.52</v>
      </c>
    </row>
    <row r="2901" spans="1:5" s="343" customFormat="1">
      <c r="A2901" s="507" t="s">
        <v>30602</v>
      </c>
      <c r="B2901" s="512" t="s">
        <v>30603</v>
      </c>
      <c r="C2901" s="512" t="s">
        <v>25281</v>
      </c>
      <c r="D2901" s="508">
        <v>107.56</v>
      </c>
      <c r="E2901" s="508">
        <v>107.56</v>
      </c>
    </row>
    <row r="2902" spans="1:5" s="343" customFormat="1">
      <c r="A2902" s="507" t="s">
        <v>30604</v>
      </c>
      <c r="B2902" s="512" t="s">
        <v>30605</v>
      </c>
      <c r="C2902" s="512" t="s">
        <v>25281</v>
      </c>
      <c r="D2902" s="508">
        <v>60.04</v>
      </c>
      <c r="E2902" s="508">
        <v>60.04</v>
      </c>
    </row>
    <row r="2903" spans="1:5" s="343" customFormat="1">
      <c r="A2903" s="507" t="s">
        <v>30606</v>
      </c>
      <c r="B2903" s="512" t="s">
        <v>30607</v>
      </c>
      <c r="C2903" s="512" t="s">
        <v>25278</v>
      </c>
      <c r="D2903" s="508">
        <v>611.74</v>
      </c>
      <c r="E2903" s="508">
        <v>611.74</v>
      </c>
    </row>
    <row r="2904" spans="1:5" s="343" customFormat="1">
      <c r="A2904" s="507" t="s">
        <v>30608</v>
      </c>
      <c r="B2904" s="512" t="s">
        <v>30609</v>
      </c>
      <c r="C2904" s="512" t="s">
        <v>25281</v>
      </c>
      <c r="D2904" s="508">
        <v>69.37</v>
      </c>
      <c r="E2904" s="508">
        <v>69.37</v>
      </c>
    </row>
    <row r="2905" spans="1:5" s="343" customFormat="1">
      <c r="A2905" s="507" t="s">
        <v>30610</v>
      </c>
      <c r="B2905" s="512" t="s">
        <v>30611</v>
      </c>
      <c r="C2905" s="512" t="s">
        <v>25281</v>
      </c>
      <c r="D2905" s="508">
        <v>79.13</v>
      </c>
      <c r="E2905" s="508">
        <v>79.13</v>
      </c>
    </row>
    <row r="2906" spans="1:5" s="343" customFormat="1">
      <c r="A2906" s="507" t="s">
        <v>30612</v>
      </c>
      <c r="B2906" s="512" t="s">
        <v>30613</v>
      </c>
      <c r="C2906" s="512" t="s">
        <v>25281</v>
      </c>
      <c r="D2906" s="508">
        <v>137.44</v>
      </c>
      <c r="E2906" s="508">
        <v>137.44</v>
      </c>
    </row>
    <row r="2907" spans="1:5" s="343" customFormat="1">
      <c r="A2907" s="507" t="s">
        <v>30614</v>
      </c>
      <c r="B2907" s="512" t="s">
        <v>30615</v>
      </c>
      <c r="C2907" s="512" t="s">
        <v>25281</v>
      </c>
      <c r="D2907" s="508">
        <v>73.64</v>
      </c>
      <c r="E2907" s="508">
        <v>73.64</v>
      </c>
    </row>
    <row r="2908" spans="1:5" s="343" customFormat="1">
      <c r="A2908" s="507" t="s">
        <v>30616</v>
      </c>
      <c r="B2908" s="512" t="s">
        <v>30617</v>
      </c>
      <c r="C2908" s="512" t="s">
        <v>25281</v>
      </c>
      <c r="D2908" s="508">
        <v>84.16</v>
      </c>
      <c r="E2908" s="508">
        <v>84.16</v>
      </c>
    </row>
    <row r="2909" spans="1:5" s="343" customFormat="1">
      <c r="A2909" s="507" t="s">
        <v>30618</v>
      </c>
      <c r="B2909" s="512" t="s">
        <v>30619</v>
      </c>
      <c r="C2909" s="512" t="s">
        <v>25281</v>
      </c>
      <c r="D2909" s="508">
        <v>90.93</v>
      </c>
      <c r="E2909" s="508">
        <v>90.93</v>
      </c>
    </row>
    <row r="2910" spans="1:5" s="343" customFormat="1">
      <c r="A2910" s="507" t="s">
        <v>30620</v>
      </c>
      <c r="B2910" s="512" t="s">
        <v>30621</v>
      </c>
      <c r="C2910" s="512" t="s">
        <v>25281</v>
      </c>
      <c r="D2910" s="508">
        <v>58.94</v>
      </c>
      <c r="E2910" s="508">
        <v>58.94</v>
      </c>
    </row>
    <row r="2911" spans="1:5" s="343" customFormat="1" ht="111">
      <c r="A2911" s="514" t="s">
        <v>31753</v>
      </c>
      <c r="B2911" s="514"/>
      <c r="C2911" s="514"/>
      <c r="D2911" s="514"/>
      <c r="E2911" s="514"/>
    </row>
    <row r="2912" spans="1:5" s="343" customFormat="1" ht="22.5">
      <c r="A2912" s="511" t="s">
        <v>25362</v>
      </c>
      <c r="B2912" s="511"/>
      <c r="C2912" s="511"/>
      <c r="D2912" s="511"/>
      <c r="E2912" s="511"/>
    </row>
    <row r="2913" spans="1:5" s="343" customFormat="1">
      <c r="A2913" s="507" t="s">
        <v>30622</v>
      </c>
      <c r="B2913" s="512" t="s">
        <v>30623</v>
      </c>
      <c r="C2913" s="512" t="s">
        <v>25281</v>
      </c>
      <c r="D2913" s="508">
        <v>343.19</v>
      </c>
      <c r="E2913" s="508">
        <v>343.19</v>
      </c>
    </row>
    <row r="2914" spans="1:5" s="343" customFormat="1">
      <c r="A2914" s="507" t="s">
        <v>30624</v>
      </c>
      <c r="B2914" s="512" t="s">
        <v>30625</v>
      </c>
      <c r="C2914" s="512" t="s">
        <v>25281</v>
      </c>
      <c r="D2914" s="508">
        <v>561.15</v>
      </c>
      <c r="E2914" s="508">
        <v>561.15</v>
      </c>
    </row>
    <row r="2915" spans="1:5" s="343" customFormat="1">
      <c r="A2915" s="507" t="s">
        <v>30626</v>
      </c>
      <c r="B2915" s="512" t="s">
        <v>30627</v>
      </c>
      <c r="C2915" s="512" t="s">
        <v>25281</v>
      </c>
      <c r="D2915" s="508">
        <v>344.32</v>
      </c>
      <c r="E2915" s="508">
        <v>344.32</v>
      </c>
    </row>
    <row r="2916" spans="1:5" s="343" customFormat="1">
      <c r="A2916" s="507" t="s">
        <v>30628</v>
      </c>
      <c r="B2916" s="512" t="s">
        <v>30629</v>
      </c>
      <c r="C2916" s="512" t="s">
        <v>25281</v>
      </c>
      <c r="D2916" s="508">
        <v>477.08</v>
      </c>
      <c r="E2916" s="508">
        <v>477.08</v>
      </c>
    </row>
    <row r="2917" spans="1:5" s="343" customFormat="1">
      <c r="A2917" s="507" t="s">
        <v>30630</v>
      </c>
      <c r="B2917" s="512" t="s">
        <v>30631</v>
      </c>
      <c r="C2917" s="512" t="s">
        <v>25281</v>
      </c>
      <c r="D2917" s="508">
        <v>575.61</v>
      </c>
      <c r="E2917" s="508">
        <v>575.61</v>
      </c>
    </row>
    <row r="2918" spans="1:5" s="343" customFormat="1">
      <c r="A2918" s="507" t="s">
        <v>30632</v>
      </c>
      <c r="B2918" s="512" t="s">
        <v>30633</v>
      </c>
      <c r="C2918" s="512" t="s">
        <v>25281</v>
      </c>
      <c r="D2918" s="508">
        <v>438</v>
      </c>
      <c r="E2918" s="508">
        <v>438</v>
      </c>
    </row>
    <row r="2919" spans="1:5" s="343" customFormat="1">
      <c r="A2919" s="507" t="s">
        <v>30634</v>
      </c>
      <c r="B2919" s="512" t="s">
        <v>30635</v>
      </c>
      <c r="C2919" s="512" t="s">
        <v>25281</v>
      </c>
      <c r="D2919" s="508">
        <v>585.97</v>
      </c>
      <c r="E2919" s="508">
        <v>585.97</v>
      </c>
    </row>
    <row r="2920" spans="1:5" s="343" customFormat="1">
      <c r="A2920" s="507" t="s">
        <v>30636</v>
      </c>
      <c r="B2920" s="512" t="s">
        <v>30637</v>
      </c>
      <c r="C2920" s="512" t="s">
        <v>25281</v>
      </c>
      <c r="D2920" s="508">
        <v>563.9</v>
      </c>
      <c r="E2920" s="508">
        <v>563.9</v>
      </c>
    </row>
    <row r="2921" spans="1:5" s="343" customFormat="1">
      <c r="A2921" s="507" t="s">
        <v>30638</v>
      </c>
      <c r="B2921" s="512" t="s">
        <v>30639</v>
      </c>
      <c r="C2921" s="512" t="s">
        <v>25281</v>
      </c>
      <c r="D2921" s="508">
        <v>426.77</v>
      </c>
      <c r="E2921" s="508">
        <v>426.77</v>
      </c>
    </row>
    <row r="2922" spans="1:5" s="343" customFormat="1">
      <c r="A2922" s="507" t="s">
        <v>30640</v>
      </c>
      <c r="B2922" s="512" t="s">
        <v>30641</v>
      </c>
      <c r="C2922" s="512" t="s">
        <v>25281</v>
      </c>
      <c r="D2922" s="508">
        <v>538.1</v>
      </c>
      <c r="E2922" s="508">
        <v>538.1</v>
      </c>
    </row>
    <row r="2923" spans="1:5" s="343" customFormat="1">
      <c r="A2923" s="507" t="s">
        <v>30642</v>
      </c>
      <c r="B2923" s="512" t="s">
        <v>30643</v>
      </c>
      <c r="C2923" s="512" t="s">
        <v>25281</v>
      </c>
      <c r="D2923" s="508">
        <v>455.58</v>
      </c>
      <c r="E2923" s="508">
        <v>455.58</v>
      </c>
    </row>
    <row r="2924" spans="1:5" s="343" customFormat="1">
      <c r="A2924" s="507" t="s">
        <v>30644</v>
      </c>
      <c r="B2924" s="512" t="s">
        <v>30645</v>
      </c>
      <c r="C2924" s="512" t="s">
        <v>25281</v>
      </c>
      <c r="D2924" s="508">
        <v>505.4</v>
      </c>
      <c r="E2924" s="508">
        <v>505.4</v>
      </c>
    </row>
    <row r="2925" spans="1:5" s="343" customFormat="1">
      <c r="A2925" s="507" t="s">
        <v>30646</v>
      </c>
      <c r="B2925" s="512" t="s">
        <v>30647</v>
      </c>
      <c r="C2925" s="512" t="s">
        <v>25281</v>
      </c>
      <c r="D2925" s="508">
        <v>76.989999999999995</v>
      </c>
      <c r="E2925" s="508">
        <v>76.989999999999995</v>
      </c>
    </row>
    <row r="2926" spans="1:5" s="343" customFormat="1">
      <c r="A2926" s="507" t="s">
        <v>30648</v>
      </c>
      <c r="B2926" s="512" t="s">
        <v>30649</v>
      </c>
      <c r="C2926" s="512" t="s">
        <v>25281</v>
      </c>
      <c r="D2926" s="508">
        <v>90.19</v>
      </c>
      <c r="E2926" s="508">
        <v>90.19</v>
      </c>
    </row>
    <row r="2927" spans="1:5" s="343" customFormat="1">
      <c r="A2927" s="507" t="s">
        <v>30650</v>
      </c>
      <c r="B2927" s="512" t="s">
        <v>30651</v>
      </c>
      <c r="C2927" s="512" t="s">
        <v>25281</v>
      </c>
      <c r="D2927" s="508">
        <v>95.48</v>
      </c>
      <c r="E2927" s="508">
        <v>95.48</v>
      </c>
    </row>
    <row r="2928" spans="1:5" s="343" customFormat="1">
      <c r="A2928" s="507" t="s">
        <v>30652</v>
      </c>
      <c r="B2928" s="512" t="s">
        <v>30653</v>
      </c>
      <c r="C2928" s="512" t="s">
        <v>25281</v>
      </c>
      <c r="D2928" s="508">
        <v>339.18</v>
      </c>
      <c r="E2928" s="508">
        <v>339.18</v>
      </c>
    </row>
    <row r="2929" spans="1:5" s="343" customFormat="1">
      <c r="A2929" s="507" t="s">
        <v>30654</v>
      </c>
      <c r="B2929" s="512" t="s">
        <v>30655</v>
      </c>
      <c r="C2929" s="512" t="s">
        <v>25281</v>
      </c>
      <c r="D2929" s="508">
        <v>394.69</v>
      </c>
      <c r="E2929" s="508">
        <v>394.69</v>
      </c>
    </row>
    <row r="2930" spans="1:5" s="343" customFormat="1">
      <c r="A2930" s="507" t="s">
        <v>30656</v>
      </c>
      <c r="B2930" s="512" t="s">
        <v>30657</v>
      </c>
      <c r="C2930" s="512" t="s">
        <v>25281</v>
      </c>
      <c r="D2930" s="508">
        <v>441.07</v>
      </c>
      <c r="E2930" s="508">
        <v>441.07</v>
      </c>
    </row>
    <row r="2931" spans="1:5" s="343" customFormat="1">
      <c r="A2931" s="507" t="s">
        <v>30658</v>
      </c>
      <c r="B2931" s="512" t="s">
        <v>30659</v>
      </c>
      <c r="C2931" s="512" t="s">
        <v>25281</v>
      </c>
      <c r="D2931" s="508">
        <v>971.03</v>
      </c>
      <c r="E2931" s="508">
        <v>971.03</v>
      </c>
    </row>
    <row r="2932" spans="1:5" s="343" customFormat="1">
      <c r="A2932" s="507" t="s">
        <v>30660</v>
      </c>
      <c r="B2932" s="512" t="s">
        <v>30661</v>
      </c>
      <c r="C2932" s="512" t="s">
        <v>25281</v>
      </c>
      <c r="D2932" s="508">
        <v>979.38</v>
      </c>
      <c r="E2932" s="508">
        <v>979.38</v>
      </c>
    </row>
    <row r="2933" spans="1:5" s="343" customFormat="1">
      <c r="A2933" s="507" t="s">
        <v>30662</v>
      </c>
      <c r="B2933" s="512" t="s">
        <v>30663</v>
      </c>
      <c r="C2933" s="512" t="s">
        <v>25281</v>
      </c>
      <c r="D2933" s="508">
        <v>2496.9899999999998</v>
      </c>
      <c r="E2933" s="508">
        <v>2496.9899999999998</v>
      </c>
    </row>
    <row r="2934" spans="1:5" s="343" customFormat="1">
      <c r="A2934" s="507" t="s">
        <v>30664</v>
      </c>
      <c r="B2934" s="512" t="s">
        <v>30665</v>
      </c>
      <c r="C2934" s="512" t="s">
        <v>25281</v>
      </c>
      <c r="D2934" s="508">
        <v>4078.95</v>
      </c>
      <c r="E2934" s="508">
        <v>4078.95</v>
      </c>
    </row>
    <row r="2935" spans="1:5" s="343" customFormat="1" ht="22.5">
      <c r="A2935" s="507" t="s">
        <v>30666</v>
      </c>
      <c r="B2935" s="512" t="s">
        <v>30667</v>
      </c>
      <c r="C2935" s="512" t="s">
        <v>25281</v>
      </c>
      <c r="D2935" s="508">
        <v>300.25</v>
      </c>
      <c r="E2935" s="508">
        <v>300.25</v>
      </c>
    </row>
    <row r="2936" spans="1:5" s="343" customFormat="1" ht="22.5">
      <c r="A2936" s="507" t="s">
        <v>30668</v>
      </c>
      <c r="B2936" s="512" t="s">
        <v>30669</v>
      </c>
      <c r="C2936" s="512" t="s">
        <v>25281</v>
      </c>
      <c r="D2936" s="508">
        <v>2266.48</v>
      </c>
      <c r="E2936" s="508">
        <v>2266.48</v>
      </c>
    </row>
    <row r="2937" spans="1:5" s="343" customFormat="1" ht="22.5">
      <c r="A2937" s="507" t="s">
        <v>30670</v>
      </c>
      <c r="B2937" s="512" t="s">
        <v>30671</v>
      </c>
      <c r="C2937" s="512" t="s">
        <v>25281</v>
      </c>
      <c r="D2937" s="508">
        <v>2780.4</v>
      </c>
      <c r="E2937" s="508">
        <v>2780.4</v>
      </c>
    </row>
    <row r="2938" spans="1:5" s="343" customFormat="1" ht="22.5">
      <c r="A2938" s="507" t="s">
        <v>30672</v>
      </c>
      <c r="B2938" s="512" t="s">
        <v>30673</v>
      </c>
      <c r="C2938" s="512" t="s">
        <v>25281</v>
      </c>
      <c r="D2938" s="508">
        <v>5324.48</v>
      </c>
      <c r="E2938" s="508">
        <v>5324.48</v>
      </c>
    </row>
    <row r="2939" spans="1:5" s="343" customFormat="1" ht="22.5">
      <c r="A2939" s="507" t="s">
        <v>30674</v>
      </c>
      <c r="B2939" s="512" t="s">
        <v>30675</v>
      </c>
      <c r="C2939" s="512" t="s">
        <v>25281</v>
      </c>
      <c r="D2939" s="508">
        <v>6730.02</v>
      </c>
      <c r="E2939" s="508">
        <v>6730.02</v>
      </c>
    </row>
    <row r="2940" spans="1:5" s="343" customFormat="1" ht="22.5">
      <c r="A2940" s="507" t="s">
        <v>30676</v>
      </c>
      <c r="B2940" s="512" t="s">
        <v>30677</v>
      </c>
      <c r="C2940" s="512" t="s">
        <v>25281</v>
      </c>
      <c r="D2940" s="508">
        <v>19495.84</v>
      </c>
      <c r="E2940" s="508">
        <v>19495.84</v>
      </c>
    </row>
    <row r="2941" spans="1:5" s="343" customFormat="1">
      <c r="A2941" s="507" t="s">
        <v>30678</v>
      </c>
      <c r="B2941" s="512" t="s">
        <v>30679</v>
      </c>
      <c r="C2941" s="512" t="s">
        <v>25281</v>
      </c>
      <c r="D2941" s="508">
        <v>48.96</v>
      </c>
      <c r="E2941" s="508">
        <v>48.96</v>
      </c>
    </row>
    <row r="2942" spans="1:5" s="343" customFormat="1">
      <c r="A2942" s="507" t="s">
        <v>30680</v>
      </c>
      <c r="B2942" s="512" t="s">
        <v>30681</v>
      </c>
      <c r="C2942" s="512" t="s">
        <v>25281</v>
      </c>
      <c r="D2942" s="508">
        <v>201.85</v>
      </c>
      <c r="E2942" s="508">
        <v>201.85</v>
      </c>
    </row>
    <row r="2943" spans="1:5" s="343" customFormat="1">
      <c r="A2943" s="507" t="s">
        <v>30682</v>
      </c>
      <c r="B2943" s="512" t="s">
        <v>30683</v>
      </c>
      <c r="C2943" s="512" t="s">
        <v>25281</v>
      </c>
      <c r="D2943" s="508">
        <v>36.4</v>
      </c>
      <c r="E2943" s="508">
        <v>36.4</v>
      </c>
    </row>
    <row r="2944" spans="1:5" s="343" customFormat="1">
      <c r="A2944" s="507" t="s">
        <v>30684</v>
      </c>
      <c r="B2944" s="512" t="s">
        <v>30685</v>
      </c>
      <c r="C2944" s="512" t="s">
        <v>25281</v>
      </c>
      <c r="D2944" s="508">
        <v>461.8</v>
      </c>
      <c r="E2944" s="508">
        <v>461.8</v>
      </c>
    </row>
    <row r="2945" spans="1:5" s="343" customFormat="1">
      <c r="A2945" s="507" t="s">
        <v>30686</v>
      </c>
      <c r="B2945" s="512" t="s">
        <v>30687</v>
      </c>
      <c r="C2945" s="512" t="s">
        <v>25281</v>
      </c>
      <c r="D2945" s="508">
        <v>377.69</v>
      </c>
      <c r="E2945" s="508">
        <v>377.69</v>
      </c>
    </row>
    <row r="2946" spans="1:5" s="343" customFormat="1">
      <c r="A2946" s="507" t="s">
        <v>30688</v>
      </c>
      <c r="B2946" s="512" t="s">
        <v>30689</v>
      </c>
      <c r="C2946" s="512" t="s">
        <v>25281</v>
      </c>
      <c r="D2946" s="508">
        <v>248.39</v>
      </c>
      <c r="E2946" s="508">
        <v>248.39</v>
      </c>
    </row>
    <row r="2947" spans="1:5" s="343" customFormat="1">
      <c r="A2947" s="507" t="s">
        <v>30690</v>
      </c>
      <c r="B2947" s="512" t="s">
        <v>30691</v>
      </c>
      <c r="C2947" s="512" t="s">
        <v>25281</v>
      </c>
      <c r="D2947" s="508">
        <v>944.13</v>
      </c>
      <c r="E2947" s="508">
        <v>944.13</v>
      </c>
    </row>
    <row r="2948" spans="1:5" s="343" customFormat="1">
      <c r="A2948" s="507" t="s">
        <v>30692</v>
      </c>
      <c r="B2948" s="512" t="s">
        <v>30693</v>
      </c>
      <c r="C2948" s="512" t="s">
        <v>25281</v>
      </c>
      <c r="D2948" s="508">
        <v>629.16999999999996</v>
      </c>
      <c r="E2948" s="508">
        <v>629.16999999999996</v>
      </c>
    </row>
    <row r="2949" spans="1:5" s="343" customFormat="1">
      <c r="A2949" s="507" t="s">
        <v>30694</v>
      </c>
      <c r="B2949" s="512" t="s">
        <v>30695</v>
      </c>
      <c r="C2949" s="512" t="s">
        <v>25281</v>
      </c>
      <c r="D2949" s="508">
        <v>941.74</v>
      </c>
      <c r="E2949" s="508">
        <v>941.74</v>
      </c>
    </row>
    <row r="2950" spans="1:5" s="343" customFormat="1">
      <c r="A2950" s="507" t="s">
        <v>30696</v>
      </c>
      <c r="B2950" s="512" t="s">
        <v>30697</v>
      </c>
      <c r="C2950" s="512" t="s">
        <v>25281</v>
      </c>
      <c r="D2950" s="508">
        <v>449.1</v>
      </c>
      <c r="E2950" s="508">
        <v>449.1</v>
      </c>
    </row>
    <row r="2951" spans="1:5" s="343" customFormat="1">
      <c r="A2951" s="507" t="s">
        <v>30698</v>
      </c>
      <c r="B2951" s="512" t="s">
        <v>30699</v>
      </c>
      <c r="C2951" s="512" t="s">
        <v>25281</v>
      </c>
      <c r="D2951" s="508">
        <v>388.79</v>
      </c>
      <c r="E2951" s="508">
        <v>388.79</v>
      </c>
    </row>
    <row r="2952" spans="1:5" s="343" customFormat="1">
      <c r="A2952" s="507" t="s">
        <v>30700</v>
      </c>
      <c r="B2952" s="512" t="s">
        <v>30701</v>
      </c>
      <c r="C2952" s="512" t="s">
        <v>25281</v>
      </c>
      <c r="D2952" s="508">
        <v>538.04</v>
      </c>
      <c r="E2952" s="508">
        <v>538.04</v>
      </c>
    </row>
    <row r="2953" spans="1:5" s="343" customFormat="1">
      <c r="A2953" s="507" t="s">
        <v>30702</v>
      </c>
      <c r="B2953" s="512" t="s">
        <v>30703</v>
      </c>
      <c r="C2953" s="512" t="s">
        <v>25281</v>
      </c>
      <c r="D2953" s="508">
        <v>531.76</v>
      </c>
      <c r="E2953" s="508">
        <v>531.76</v>
      </c>
    </row>
    <row r="2954" spans="1:5" s="343" customFormat="1">
      <c r="A2954" s="507" t="s">
        <v>30704</v>
      </c>
      <c r="B2954" s="512" t="s">
        <v>30705</v>
      </c>
      <c r="C2954" s="512" t="s">
        <v>25281</v>
      </c>
      <c r="D2954" s="508">
        <v>325.08999999999997</v>
      </c>
      <c r="E2954" s="508">
        <v>325.08999999999997</v>
      </c>
    </row>
    <row r="2955" spans="1:5" s="343" customFormat="1">
      <c r="A2955" s="507" t="s">
        <v>30706</v>
      </c>
      <c r="B2955" s="512" t="s">
        <v>30707</v>
      </c>
      <c r="C2955" s="512" t="s">
        <v>25281</v>
      </c>
      <c r="D2955" s="508">
        <v>340.42</v>
      </c>
      <c r="E2955" s="508">
        <v>340.42</v>
      </c>
    </row>
    <row r="2956" spans="1:5" s="343" customFormat="1">
      <c r="A2956" s="507" t="s">
        <v>30708</v>
      </c>
      <c r="B2956" s="512" t="s">
        <v>30709</v>
      </c>
      <c r="C2956" s="512" t="s">
        <v>25281</v>
      </c>
      <c r="D2956" s="508">
        <v>345.64</v>
      </c>
      <c r="E2956" s="508">
        <v>345.64</v>
      </c>
    </row>
    <row r="2957" spans="1:5" s="343" customFormat="1">
      <c r="A2957" s="507" t="s">
        <v>30710</v>
      </c>
      <c r="B2957" s="512" t="s">
        <v>30711</v>
      </c>
      <c r="C2957" s="512" t="s">
        <v>25281</v>
      </c>
      <c r="D2957" s="508">
        <v>382.24</v>
      </c>
      <c r="E2957" s="508">
        <v>382.24</v>
      </c>
    </row>
    <row r="2958" spans="1:5" s="343" customFormat="1">
      <c r="A2958" s="507" t="s">
        <v>30712</v>
      </c>
      <c r="B2958" s="512" t="s">
        <v>30713</v>
      </c>
      <c r="C2958" s="512" t="s">
        <v>25281</v>
      </c>
      <c r="D2958" s="508">
        <v>389.8</v>
      </c>
      <c r="E2958" s="508">
        <v>389.8</v>
      </c>
    </row>
    <row r="2959" spans="1:5" s="343" customFormat="1" ht="111">
      <c r="A2959" s="514" t="s">
        <v>31753</v>
      </c>
      <c r="B2959" s="514"/>
      <c r="C2959" s="514"/>
      <c r="D2959" s="514"/>
      <c r="E2959" s="514"/>
    </row>
    <row r="2960" spans="1:5" s="343" customFormat="1" ht="22.5">
      <c r="A2960" s="511" t="s">
        <v>25362</v>
      </c>
      <c r="B2960" s="511"/>
      <c r="C2960" s="511"/>
      <c r="D2960" s="511"/>
      <c r="E2960" s="511"/>
    </row>
    <row r="2961" spans="1:5" s="343" customFormat="1">
      <c r="A2961" s="507" t="s">
        <v>30714</v>
      </c>
      <c r="B2961" s="512" t="s">
        <v>30715</v>
      </c>
      <c r="C2961" s="512" t="s">
        <v>25281</v>
      </c>
      <c r="D2961" s="508">
        <v>319.58999999999997</v>
      </c>
      <c r="E2961" s="508">
        <v>319.58999999999997</v>
      </c>
    </row>
    <row r="2962" spans="1:5" s="343" customFormat="1">
      <c r="A2962" s="507" t="s">
        <v>30716</v>
      </c>
      <c r="B2962" s="512" t="s">
        <v>30717</v>
      </c>
      <c r="C2962" s="512" t="s">
        <v>25281</v>
      </c>
      <c r="D2962" s="508">
        <v>318.3</v>
      </c>
      <c r="E2962" s="508">
        <v>318.3</v>
      </c>
    </row>
    <row r="2963" spans="1:5" s="343" customFormat="1">
      <c r="A2963" s="507" t="s">
        <v>30718</v>
      </c>
      <c r="B2963" s="512" t="s">
        <v>30719</v>
      </c>
      <c r="C2963" s="512" t="s">
        <v>25281</v>
      </c>
      <c r="D2963" s="508">
        <v>305.51</v>
      </c>
      <c r="E2963" s="508">
        <v>305.51</v>
      </c>
    </row>
    <row r="2964" spans="1:5" s="343" customFormat="1">
      <c r="A2964" s="507" t="s">
        <v>30720</v>
      </c>
      <c r="B2964" s="512" t="s">
        <v>30721</v>
      </c>
      <c r="C2964" s="512" t="s">
        <v>25281</v>
      </c>
      <c r="D2964" s="508">
        <v>396.46</v>
      </c>
      <c r="E2964" s="508">
        <v>396.46</v>
      </c>
    </row>
    <row r="2965" spans="1:5" s="343" customFormat="1">
      <c r="A2965" s="507" t="s">
        <v>30722</v>
      </c>
      <c r="B2965" s="512" t="s">
        <v>30723</v>
      </c>
      <c r="C2965" s="512" t="s">
        <v>25281</v>
      </c>
      <c r="D2965" s="508">
        <v>386.41</v>
      </c>
      <c r="E2965" s="508">
        <v>386.41</v>
      </c>
    </row>
    <row r="2966" spans="1:5" s="343" customFormat="1">
      <c r="A2966" s="507" t="s">
        <v>30724</v>
      </c>
      <c r="B2966" s="512" t="s">
        <v>30725</v>
      </c>
      <c r="C2966" s="512" t="s">
        <v>25281</v>
      </c>
      <c r="D2966" s="508">
        <v>350.93</v>
      </c>
      <c r="E2966" s="508">
        <v>350.93</v>
      </c>
    </row>
    <row r="2967" spans="1:5" s="343" customFormat="1">
      <c r="A2967" s="507" t="s">
        <v>30726</v>
      </c>
      <c r="B2967" s="512" t="s">
        <v>30727</v>
      </c>
      <c r="C2967" s="512" t="s">
        <v>25281</v>
      </c>
      <c r="D2967" s="508">
        <v>1244.6400000000001</v>
      </c>
      <c r="E2967" s="508">
        <v>1244.6400000000001</v>
      </c>
    </row>
    <row r="2968" spans="1:5" s="343" customFormat="1">
      <c r="A2968" s="507" t="s">
        <v>30728</v>
      </c>
      <c r="B2968" s="512" t="s">
        <v>30729</v>
      </c>
      <c r="C2968" s="512" t="s">
        <v>25281</v>
      </c>
      <c r="D2968" s="508">
        <v>1015.16</v>
      </c>
      <c r="E2968" s="508">
        <v>1015.16</v>
      </c>
    </row>
    <row r="2969" spans="1:5" s="343" customFormat="1">
      <c r="A2969" s="507" t="s">
        <v>30730</v>
      </c>
      <c r="B2969" s="512" t="s">
        <v>30731</v>
      </c>
      <c r="C2969" s="512" t="s">
        <v>25281</v>
      </c>
      <c r="D2969" s="508">
        <v>992.38</v>
      </c>
      <c r="E2969" s="508">
        <v>992.38</v>
      </c>
    </row>
    <row r="2970" spans="1:5" s="343" customFormat="1">
      <c r="A2970" s="507" t="s">
        <v>30732</v>
      </c>
      <c r="B2970" s="512" t="s">
        <v>30733</v>
      </c>
      <c r="C2970" s="512" t="s">
        <v>26245</v>
      </c>
      <c r="D2970" s="508">
        <v>2221.7399999999998</v>
      </c>
      <c r="E2970" s="508">
        <v>2221.7399999999998</v>
      </c>
    </row>
    <row r="2971" spans="1:5" s="343" customFormat="1">
      <c r="A2971" s="507" t="s">
        <v>30734</v>
      </c>
      <c r="B2971" s="512" t="s">
        <v>30735</v>
      </c>
      <c r="C2971" s="512" t="s">
        <v>25281</v>
      </c>
      <c r="D2971" s="508">
        <v>2114.02</v>
      </c>
      <c r="E2971" s="508">
        <v>2114.02</v>
      </c>
    </row>
    <row r="2972" spans="1:5" s="343" customFormat="1" ht="22.5">
      <c r="A2972" s="507" t="s">
        <v>30736</v>
      </c>
      <c r="B2972" s="513" t="s">
        <v>31821</v>
      </c>
      <c r="C2972" s="512" t="s">
        <v>25281</v>
      </c>
      <c r="D2972" s="508">
        <v>101719.44</v>
      </c>
      <c r="E2972" s="508">
        <v>101719.44</v>
      </c>
    </row>
    <row r="2973" spans="1:5" s="343" customFormat="1">
      <c r="A2973" s="507" t="s">
        <v>30737</v>
      </c>
      <c r="B2973" s="512" t="s">
        <v>30738</v>
      </c>
      <c r="C2973" s="512" t="s">
        <v>25278</v>
      </c>
      <c r="D2973" s="508">
        <v>165.67</v>
      </c>
      <c r="E2973" s="508">
        <v>165.67</v>
      </c>
    </row>
    <row r="2974" spans="1:5" s="343" customFormat="1">
      <c r="A2974" s="507" t="s">
        <v>30739</v>
      </c>
      <c r="B2974" s="512" t="s">
        <v>30740</v>
      </c>
      <c r="C2974" s="512" t="s">
        <v>25361</v>
      </c>
      <c r="D2974" s="508">
        <v>1658.26</v>
      </c>
      <c r="E2974" s="508">
        <v>1658.26</v>
      </c>
    </row>
    <row r="2975" spans="1:5" s="343" customFormat="1">
      <c r="A2975" s="507" t="s">
        <v>30741</v>
      </c>
      <c r="B2975" s="512" t="s">
        <v>30742</v>
      </c>
      <c r="C2975" s="512" t="s">
        <v>25361</v>
      </c>
      <c r="D2975" s="508">
        <v>1515.32</v>
      </c>
      <c r="E2975" s="508">
        <v>1515.32</v>
      </c>
    </row>
    <row r="2976" spans="1:5" s="343" customFormat="1" ht="22.5">
      <c r="A2976" s="509" t="s">
        <v>30743</v>
      </c>
      <c r="B2976" s="512" t="s">
        <v>31822</v>
      </c>
      <c r="C2976" s="515" t="s">
        <v>25281</v>
      </c>
      <c r="D2976" s="510">
        <v>8559.59</v>
      </c>
      <c r="E2976" s="510">
        <v>8559.59</v>
      </c>
    </row>
    <row r="2977" spans="1:5" s="343" customFormat="1" ht="22.5">
      <c r="A2977" s="507" t="s">
        <v>30744</v>
      </c>
      <c r="B2977" s="512" t="s">
        <v>30745</v>
      </c>
      <c r="C2977" s="512" t="s">
        <v>26155</v>
      </c>
      <c r="D2977" s="508">
        <v>33774.57</v>
      </c>
      <c r="E2977" s="508">
        <v>33774.57</v>
      </c>
    </row>
    <row r="2978" spans="1:5" s="343" customFormat="1">
      <c r="A2978" s="507" t="s">
        <v>30746</v>
      </c>
      <c r="B2978" s="512" t="s">
        <v>30747</v>
      </c>
      <c r="C2978" s="512" t="s">
        <v>25361</v>
      </c>
      <c r="D2978" s="508">
        <v>1171</v>
      </c>
      <c r="E2978" s="508">
        <v>1171</v>
      </c>
    </row>
    <row r="2979" spans="1:5" s="343" customFormat="1">
      <c r="A2979" s="507" t="s">
        <v>30748</v>
      </c>
      <c r="B2979" s="512" t="s">
        <v>30749</v>
      </c>
      <c r="C2979" s="512" t="s">
        <v>25278</v>
      </c>
      <c r="D2979" s="508">
        <v>211.96</v>
      </c>
      <c r="E2979" s="508">
        <v>211.96</v>
      </c>
    </row>
    <row r="2980" spans="1:5" s="343" customFormat="1">
      <c r="A2980" s="507" t="s">
        <v>30750</v>
      </c>
      <c r="B2980" s="512" t="s">
        <v>30751</v>
      </c>
      <c r="C2980" s="512" t="s">
        <v>25361</v>
      </c>
      <c r="D2980" s="508">
        <v>1001.74</v>
      </c>
      <c r="E2980" s="508">
        <v>1001.74</v>
      </c>
    </row>
    <row r="2981" spans="1:5" s="343" customFormat="1">
      <c r="A2981" s="507" t="s">
        <v>30752</v>
      </c>
      <c r="B2981" s="512" t="s">
        <v>30753</v>
      </c>
      <c r="C2981" s="512" t="s">
        <v>25278</v>
      </c>
      <c r="D2981" s="508">
        <v>240.8</v>
      </c>
      <c r="E2981" s="508">
        <v>240.8</v>
      </c>
    </row>
    <row r="2982" spans="1:5" s="343" customFormat="1" ht="22.5">
      <c r="A2982" s="507" t="s">
        <v>30754</v>
      </c>
      <c r="B2982" s="512" t="s">
        <v>30755</v>
      </c>
      <c r="C2982" s="512" t="s">
        <v>25278</v>
      </c>
      <c r="D2982" s="508">
        <v>895.44</v>
      </c>
      <c r="E2982" s="508">
        <v>895.44</v>
      </c>
    </row>
    <row r="2983" spans="1:5" s="343" customFormat="1" ht="22.5">
      <c r="A2983" s="507" t="s">
        <v>30756</v>
      </c>
      <c r="B2983" s="512" t="s">
        <v>30757</v>
      </c>
      <c r="C2983" s="512" t="s">
        <v>25278</v>
      </c>
      <c r="D2983" s="508">
        <v>1658.04</v>
      </c>
      <c r="E2983" s="508">
        <v>1658.04</v>
      </c>
    </row>
    <row r="2984" spans="1:5" s="343" customFormat="1">
      <c r="A2984" s="507" t="s">
        <v>30758</v>
      </c>
      <c r="B2984" s="512" t="s">
        <v>30759</v>
      </c>
      <c r="C2984" s="512" t="s">
        <v>25281</v>
      </c>
      <c r="D2984" s="508">
        <v>27618.67</v>
      </c>
      <c r="E2984" s="508">
        <v>27618.67</v>
      </c>
    </row>
    <row r="2985" spans="1:5" s="343" customFormat="1" ht="22.5">
      <c r="A2985" s="507" t="s">
        <v>30760</v>
      </c>
      <c r="B2985" s="512" t="s">
        <v>30761</v>
      </c>
      <c r="C2985" s="512" t="s">
        <v>25278</v>
      </c>
      <c r="D2985" s="508">
        <v>602.70000000000005</v>
      </c>
      <c r="E2985" s="508">
        <v>602.70000000000005</v>
      </c>
    </row>
    <row r="2986" spans="1:5" s="343" customFormat="1" ht="33.75">
      <c r="A2986" s="509" t="s">
        <v>30762</v>
      </c>
      <c r="B2986" s="512" t="s">
        <v>30763</v>
      </c>
      <c r="C2986" s="515" t="s">
        <v>25278</v>
      </c>
      <c r="D2986" s="510">
        <v>612.16999999999996</v>
      </c>
      <c r="E2986" s="510">
        <v>612.16999999999996</v>
      </c>
    </row>
    <row r="2987" spans="1:5" s="343" customFormat="1">
      <c r="A2987" s="507" t="s">
        <v>30764</v>
      </c>
      <c r="B2987" s="512" t="s">
        <v>30765</v>
      </c>
      <c r="C2987" s="512" t="s">
        <v>25278</v>
      </c>
      <c r="D2987" s="508">
        <v>110.7</v>
      </c>
      <c r="E2987" s="508">
        <v>110.7</v>
      </c>
    </row>
    <row r="2988" spans="1:5" s="343" customFormat="1" ht="22.5">
      <c r="A2988" s="507" t="s">
        <v>30766</v>
      </c>
      <c r="B2988" s="512" t="s">
        <v>30767</v>
      </c>
      <c r="C2988" s="512" t="s">
        <v>26245</v>
      </c>
      <c r="D2988" s="508">
        <v>13777.03</v>
      </c>
      <c r="E2988" s="508">
        <v>13777.03</v>
      </c>
    </row>
    <row r="2989" spans="1:5" s="343" customFormat="1" ht="33.75">
      <c r="A2989" s="509" t="s">
        <v>30768</v>
      </c>
      <c r="B2989" s="512" t="s">
        <v>30769</v>
      </c>
      <c r="C2989" s="515" t="s">
        <v>25278</v>
      </c>
      <c r="D2989" s="510">
        <v>1653.46</v>
      </c>
      <c r="E2989" s="510">
        <v>1653.46</v>
      </c>
    </row>
    <row r="2990" spans="1:5" s="343" customFormat="1">
      <c r="A2990" s="507" t="s">
        <v>30770</v>
      </c>
      <c r="B2990" s="512" t="s">
        <v>30771</v>
      </c>
      <c r="C2990" s="512" t="s">
        <v>25314</v>
      </c>
      <c r="D2990" s="508">
        <v>683.74</v>
      </c>
      <c r="E2990" s="508">
        <v>683.74</v>
      </c>
    </row>
    <row r="2991" spans="1:5" s="343" customFormat="1">
      <c r="A2991" s="507" t="s">
        <v>30772</v>
      </c>
      <c r="B2991" s="512" t="s">
        <v>30773</v>
      </c>
      <c r="C2991" s="512" t="s">
        <v>25361</v>
      </c>
      <c r="D2991" s="508">
        <v>63.73</v>
      </c>
      <c r="E2991" s="508">
        <v>63.73</v>
      </c>
    </row>
    <row r="2992" spans="1:5" s="343" customFormat="1">
      <c r="A2992" s="507" t="s">
        <v>30774</v>
      </c>
      <c r="B2992" s="512" t="s">
        <v>30775</v>
      </c>
      <c r="C2992" s="512" t="s">
        <v>25361</v>
      </c>
      <c r="D2992" s="508">
        <v>92.06</v>
      </c>
      <c r="E2992" s="508">
        <v>92.06</v>
      </c>
    </row>
    <row r="2993" spans="1:5" s="343" customFormat="1">
      <c r="A2993" s="507" t="s">
        <v>30776</v>
      </c>
      <c r="B2993" s="512" t="s">
        <v>30777</v>
      </c>
      <c r="C2993" s="512" t="s">
        <v>25281</v>
      </c>
      <c r="D2993" s="508">
        <v>784.85</v>
      </c>
      <c r="E2993" s="508">
        <v>784.85</v>
      </c>
    </row>
    <row r="2994" spans="1:5" s="343" customFormat="1">
      <c r="A2994" s="507" t="s">
        <v>30778</v>
      </c>
      <c r="B2994" s="512" t="s">
        <v>30779</v>
      </c>
      <c r="C2994" s="512" t="s">
        <v>25361</v>
      </c>
      <c r="D2994" s="508">
        <v>202.51</v>
      </c>
      <c r="E2994" s="508">
        <v>202.51</v>
      </c>
    </row>
    <row r="2995" spans="1:5" s="343" customFormat="1">
      <c r="A2995" s="507" t="s">
        <v>30780</v>
      </c>
      <c r="B2995" s="512" t="s">
        <v>30781</v>
      </c>
      <c r="C2995" s="512" t="s">
        <v>25361</v>
      </c>
      <c r="D2995" s="508">
        <v>206.74</v>
      </c>
      <c r="E2995" s="508">
        <v>206.74</v>
      </c>
    </row>
    <row r="2996" spans="1:5" s="343" customFormat="1">
      <c r="A2996" s="507" t="s">
        <v>30782</v>
      </c>
      <c r="B2996" s="512" t="s">
        <v>30783</v>
      </c>
      <c r="C2996" s="512" t="s">
        <v>25361</v>
      </c>
      <c r="D2996" s="508">
        <v>215.34</v>
      </c>
      <c r="E2996" s="508">
        <v>215.34</v>
      </c>
    </row>
    <row r="2997" spans="1:5" s="343" customFormat="1">
      <c r="A2997" s="507" t="s">
        <v>30784</v>
      </c>
      <c r="B2997" s="512" t="s">
        <v>30785</v>
      </c>
      <c r="C2997" s="512" t="s">
        <v>25361</v>
      </c>
      <c r="D2997" s="508">
        <v>81.599999999999994</v>
      </c>
      <c r="E2997" s="508">
        <v>81.599999999999994</v>
      </c>
    </row>
    <row r="2998" spans="1:5" s="343" customFormat="1">
      <c r="A2998" s="507" t="s">
        <v>30786</v>
      </c>
      <c r="B2998" s="512" t="s">
        <v>30787</v>
      </c>
      <c r="C2998" s="512" t="s">
        <v>25361</v>
      </c>
      <c r="D2998" s="508">
        <v>106.08</v>
      </c>
      <c r="E2998" s="508">
        <v>106.08</v>
      </c>
    </row>
    <row r="2999" spans="1:5" s="343" customFormat="1">
      <c r="A2999" s="507" t="s">
        <v>30788</v>
      </c>
      <c r="B2999" s="512" t="s">
        <v>30789</v>
      </c>
      <c r="C2999" s="512" t="s">
        <v>25361</v>
      </c>
      <c r="D2999" s="508">
        <v>138.16</v>
      </c>
      <c r="E2999" s="508">
        <v>138.16</v>
      </c>
    </row>
    <row r="3000" spans="1:5" s="343" customFormat="1">
      <c r="A3000" s="507" t="s">
        <v>30790</v>
      </c>
      <c r="B3000" s="512" t="s">
        <v>30791</v>
      </c>
      <c r="C3000" s="512" t="s">
        <v>25361</v>
      </c>
      <c r="D3000" s="508">
        <v>182.79</v>
      </c>
      <c r="E3000" s="508">
        <v>182.79</v>
      </c>
    </row>
    <row r="3001" spans="1:5" s="343" customFormat="1" ht="111">
      <c r="A3001" s="514" t="s">
        <v>31753</v>
      </c>
      <c r="B3001" s="514"/>
      <c r="C3001" s="514"/>
      <c r="D3001" s="514"/>
      <c r="E3001" s="514"/>
    </row>
    <row r="3002" spans="1:5" s="343" customFormat="1" ht="22.5">
      <c r="A3002" s="511" t="s">
        <v>25362</v>
      </c>
      <c r="B3002" s="511"/>
      <c r="C3002" s="511"/>
      <c r="D3002" s="511"/>
      <c r="E3002" s="511"/>
    </row>
    <row r="3003" spans="1:5" s="343" customFormat="1">
      <c r="A3003" s="507" t="s">
        <v>30792</v>
      </c>
      <c r="B3003" s="512" t="s">
        <v>30793</v>
      </c>
      <c r="C3003" s="512" t="s">
        <v>25361</v>
      </c>
      <c r="D3003" s="508">
        <v>159.02000000000001</v>
      </c>
      <c r="E3003" s="508">
        <v>159.02000000000001</v>
      </c>
    </row>
    <row r="3004" spans="1:5" s="343" customFormat="1">
      <c r="A3004" s="507" t="s">
        <v>30794</v>
      </c>
      <c r="B3004" s="512" t="s">
        <v>30795</v>
      </c>
      <c r="C3004" s="512" t="s">
        <v>25361</v>
      </c>
      <c r="D3004" s="508">
        <v>228.63</v>
      </c>
      <c r="E3004" s="508">
        <v>228.63</v>
      </c>
    </row>
    <row r="3005" spans="1:5" s="343" customFormat="1">
      <c r="A3005" s="507" t="s">
        <v>30796</v>
      </c>
      <c r="B3005" s="512" t="s">
        <v>30797</v>
      </c>
      <c r="C3005" s="512" t="s">
        <v>25361</v>
      </c>
      <c r="D3005" s="508">
        <v>191.41</v>
      </c>
      <c r="E3005" s="508">
        <v>191.41</v>
      </c>
    </row>
    <row r="3006" spans="1:5" s="343" customFormat="1">
      <c r="A3006" s="507" t="s">
        <v>30798</v>
      </c>
      <c r="B3006" s="512" t="s">
        <v>30799</v>
      </c>
      <c r="C3006" s="512" t="s">
        <v>25361</v>
      </c>
      <c r="D3006" s="508">
        <v>748.32</v>
      </c>
      <c r="E3006" s="508">
        <v>748.32</v>
      </c>
    </row>
    <row r="3007" spans="1:5" s="343" customFormat="1">
      <c r="A3007" s="507" t="s">
        <v>30800</v>
      </c>
      <c r="B3007" s="512" t="s">
        <v>30801</v>
      </c>
      <c r="C3007" s="512" t="s">
        <v>25361</v>
      </c>
      <c r="D3007" s="508">
        <v>838.64</v>
      </c>
      <c r="E3007" s="508">
        <v>838.64</v>
      </c>
    </row>
    <row r="3008" spans="1:5" s="343" customFormat="1">
      <c r="A3008" s="507" t="s">
        <v>30802</v>
      </c>
      <c r="B3008" s="512" t="s">
        <v>30803</v>
      </c>
      <c r="C3008" s="512" t="s">
        <v>25361</v>
      </c>
      <c r="D3008" s="508">
        <v>969.99</v>
      </c>
      <c r="E3008" s="508">
        <v>969.99</v>
      </c>
    </row>
    <row r="3009" spans="1:5" s="343" customFormat="1">
      <c r="A3009" s="507" t="s">
        <v>30804</v>
      </c>
      <c r="B3009" s="512" t="s">
        <v>30805</v>
      </c>
      <c r="C3009" s="512" t="s">
        <v>25361</v>
      </c>
      <c r="D3009" s="508">
        <v>111.97</v>
      </c>
      <c r="E3009" s="508">
        <v>111.97</v>
      </c>
    </row>
    <row r="3010" spans="1:5" s="343" customFormat="1">
      <c r="A3010" s="507" t="s">
        <v>30806</v>
      </c>
      <c r="B3010" s="512" t="s">
        <v>30807</v>
      </c>
      <c r="C3010" s="512" t="s">
        <v>25361</v>
      </c>
      <c r="D3010" s="508">
        <v>126.67</v>
      </c>
      <c r="E3010" s="508">
        <v>126.67</v>
      </c>
    </row>
    <row r="3011" spans="1:5" s="343" customFormat="1">
      <c r="A3011" s="507" t="s">
        <v>30808</v>
      </c>
      <c r="B3011" s="512" t="s">
        <v>30809</v>
      </c>
      <c r="C3011" s="512" t="s">
        <v>25361</v>
      </c>
      <c r="D3011" s="508">
        <v>222.57</v>
      </c>
      <c r="E3011" s="508">
        <v>222.57</v>
      </c>
    </row>
    <row r="3012" spans="1:5" s="343" customFormat="1">
      <c r="A3012" s="507" t="s">
        <v>30810</v>
      </c>
      <c r="B3012" s="512" t="s">
        <v>30811</v>
      </c>
      <c r="C3012" s="512" t="s">
        <v>25361</v>
      </c>
      <c r="D3012" s="508">
        <v>4113.3900000000003</v>
      </c>
      <c r="E3012" s="508">
        <v>4113.3900000000003</v>
      </c>
    </row>
    <row r="3013" spans="1:5" s="343" customFormat="1" ht="22.5">
      <c r="A3013" s="507" t="s">
        <v>30812</v>
      </c>
      <c r="B3013" s="512" t="s">
        <v>30813</v>
      </c>
      <c r="C3013" s="512" t="s">
        <v>25281</v>
      </c>
      <c r="D3013" s="508">
        <v>1070.3</v>
      </c>
      <c r="E3013" s="508">
        <v>1070.3</v>
      </c>
    </row>
    <row r="3014" spans="1:5" s="343" customFormat="1">
      <c r="A3014" s="507" t="s">
        <v>30814</v>
      </c>
      <c r="B3014" s="512" t="s">
        <v>30815</v>
      </c>
      <c r="C3014" s="512" t="s">
        <v>25361</v>
      </c>
      <c r="D3014" s="508">
        <v>5925.48</v>
      </c>
      <c r="E3014" s="508">
        <v>5925.48</v>
      </c>
    </row>
    <row r="3015" spans="1:5" s="343" customFormat="1" ht="22.5">
      <c r="A3015" s="507" t="s">
        <v>30816</v>
      </c>
      <c r="B3015" s="512" t="s">
        <v>30817</v>
      </c>
      <c r="C3015" s="512" t="s">
        <v>25281</v>
      </c>
      <c r="D3015" s="508">
        <v>1964.12</v>
      </c>
      <c r="E3015" s="508">
        <v>1964.12</v>
      </c>
    </row>
    <row r="3016" spans="1:5" s="343" customFormat="1">
      <c r="A3016" s="507" t="s">
        <v>30818</v>
      </c>
      <c r="B3016" s="512" t="s">
        <v>30819</v>
      </c>
      <c r="C3016" s="512" t="s">
        <v>25317</v>
      </c>
      <c r="D3016" s="508">
        <v>692.7</v>
      </c>
      <c r="E3016" s="508">
        <v>692.7</v>
      </c>
    </row>
    <row r="3017" spans="1:5" s="343" customFormat="1">
      <c r="A3017" s="507" t="s">
        <v>30820</v>
      </c>
      <c r="B3017" s="512" t="s">
        <v>30821</v>
      </c>
      <c r="C3017" s="512" t="s">
        <v>25361</v>
      </c>
      <c r="D3017" s="508">
        <v>4803.8599999999997</v>
      </c>
      <c r="E3017" s="508">
        <v>4803.8599999999997</v>
      </c>
    </row>
    <row r="3018" spans="1:5" s="343" customFormat="1">
      <c r="A3018" s="507" t="s">
        <v>30822</v>
      </c>
      <c r="B3018" s="512" t="s">
        <v>30823</v>
      </c>
      <c r="C3018" s="512" t="s">
        <v>25317</v>
      </c>
      <c r="D3018" s="508">
        <v>387.48</v>
      </c>
      <c r="E3018" s="508">
        <v>387.48</v>
      </c>
    </row>
    <row r="3019" spans="1:5" s="343" customFormat="1">
      <c r="A3019" s="507" t="s">
        <v>30824</v>
      </c>
      <c r="B3019" s="512" t="s">
        <v>30825</v>
      </c>
      <c r="C3019" s="512" t="s">
        <v>25361</v>
      </c>
      <c r="D3019" s="508">
        <v>6926.31</v>
      </c>
      <c r="E3019" s="508">
        <v>6926.31</v>
      </c>
    </row>
    <row r="3020" spans="1:5" s="343" customFormat="1">
      <c r="A3020" s="507" t="s">
        <v>30826</v>
      </c>
      <c r="B3020" s="512" t="s">
        <v>30827</v>
      </c>
      <c r="C3020" s="512" t="s">
        <v>25361</v>
      </c>
      <c r="D3020" s="508">
        <v>93.67</v>
      </c>
      <c r="E3020" s="508">
        <v>93.67</v>
      </c>
    </row>
    <row r="3021" spans="1:5" s="343" customFormat="1">
      <c r="A3021" s="507" t="s">
        <v>30828</v>
      </c>
      <c r="B3021" s="512" t="s">
        <v>30829</v>
      </c>
      <c r="C3021" s="512" t="s">
        <v>25361</v>
      </c>
      <c r="D3021" s="508">
        <v>131.16</v>
      </c>
      <c r="E3021" s="508">
        <v>131.16</v>
      </c>
    </row>
    <row r="3022" spans="1:5" s="343" customFormat="1">
      <c r="A3022" s="507" t="s">
        <v>30830</v>
      </c>
      <c r="B3022" s="512" t="s">
        <v>30831</v>
      </c>
      <c r="C3022" s="512" t="s">
        <v>25361</v>
      </c>
      <c r="D3022" s="508">
        <v>240.29</v>
      </c>
      <c r="E3022" s="508">
        <v>240.29</v>
      </c>
    </row>
    <row r="3023" spans="1:5" s="343" customFormat="1">
      <c r="A3023" s="507" t="s">
        <v>30832</v>
      </c>
      <c r="B3023" s="512" t="s">
        <v>30833</v>
      </c>
      <c r="C3023" s="512" t="s">
        <v>25361</v>
      </c>
      <c r="D3023" s="508">
        <v>310.49</v>
      </c>
      <c r="E3023" s="508">
        <v>310.49</v>
      </c>
    </row>
    <row r="3024" spans="1:5" s="343" customFormat="1">
      <c r="A3024" s="507" t="s">
        <v>30834</v>
      </c>
      <c r="B3024" s="512" t="s">
        <v>30835</v>
      </c>
      <c r="C3024" s="512" t="s">
        <v>25361</v>
      </c>
      <c r="D3024" s="508">
        <v>479.3</v>
      </c>
      <c r="E3024" s="508">
        <v>479.3</v>
      </c>
    </row>
    <row r="3025" spans="1:5" s="343" customFormat="1">
      <c r="A3025" s="507" t="s">
        <v>30836</v>
      </c>
      <c r="B3025" s="512" t="s">
        <v>30837</v>
      </c>
      <c r="C3025" s="512" t="s">
        <v>25317</v>
      </c>
      <c r="D3025" s="508">
        <v>128.19999999999999</v>
      </c>
      <c r="E3025" s="508">
        <v>128.19999999999999</v>
      </c>
    </row>
    <row r="3026" spans="1:5" s="343" customFormat="1">
      <c r="A3026" s="507" t="s">
        <v>30838</v>
      </c>
      <c r="B3026" s="512" t="s">
        <v>30839</v>
      </c>
      <c r="C3026" s="512" t="s">
        <v>25317</v>
      </c>
      <c r="D3026" s="508">
        <v>1116.83</v>
      </c>
      <c r="E3026" s="508">
        <v>1116.83</v>
      </c>
    </row>
    <row r="3027" spans="1:5" s="343" customFormat="1">
      <c r="A3027" s="507" t="s">
        <v>30840</v>
      </c>
      <c r="B3027" s="512" t="s">
        <v>30841</v>
      </c>
      <c r="C3027" s="512" t="s">
        <v>25278</v>
      </c>
      <c r="D3027" s="508">
        <v>304.72000000000003</v>
      </c>
      <c r="E3027" s="508">
        <v>304.72000000000003</v>
      </c>
    </row>
    <row r="3028" spans="1:5" s="343" customFormat="1">
      <c r="A3028" s="507" t="s">
        <v>30842</v>
      </c>
      <c r="B3028" s="512" t="s">
        <v>30843</v>
      </c>
      <c r="C3028" s="512" t="s">
        <v>25278</v>
      </c>
      <c r="D3028" s="508">
        <v>452.86</v>
      </c>
      <c r="E3028" s="508">
        <v>452.86</v>
      </c>
    </row>
    <row r="3029" spans="1:5" s="343" customFormat="1">
      <c r="A3029" s="507" t="s">
        <v>30844</v>
      </c>
      <c r="B3029" s="512" t="s">
        <v>30845</v>
      </c>
      <c r="C3029" s="512" t="s">
        <v>25278</v>
      </c>
      <c r="D3029" s="508">
        <v>252.85</v>
      </c>
      <c r="E3029" s="508">
        <v>252.85</v>
      </c>
    </row>
    <row r="3030" spans="1:5" s="343" customFormat="1">
      <c r="A3030" s="507" t="s">
        <v>30846</v>
      </c>
      <c r="B3030" s="512" t="s">
        <v>30847</v>
      </c>
      <c r="C3030" s="512" t="s">
        <v>25281</v>
      </c>
      <c r="D3030" s="508">
        <v>502.38</v>
      </c>
      <c r="E3030" s="508">
        <v>502.38</v>
      </c>
    </row>
    <row r="3031" spans="1:5" s="343" customFormat="1">
      <c r="A3031" s="507" t="s">
        <v>30848</v>
      </c>
      <c r="B3031" s="512" t="s">
        <v>30849</v>
      </c>
      <c r="C3031" s="512" t="s">
        <v>25281</v>
      </c>
      <c r="D3031" s="508">
        <v>932.59</v>
      </c>
      <c r="E3031" s="508">
        <v>932.59</v>
      </c>
    </row>
    <row r="3032" spans="1:5" s="343" customFormat="1">
      <c r="A3032" s="507" t="s">
        <v>30850</v>
      </c>
      <c r="B3032" s="512" t="s">
        <v>30851</v>
      </c>
      <c r="C3032" s="512" t="s">
        <v>25281</v>
      </c>
      <c r="D3032" s="508">
        <v>1045.5</v>
      </c>
      <c r="E3032" s="508">
        <v>1045.5</v>
      </c>
    </row>
    <row r="3033" spans="1:5" s="343" customFormat="1" ht="22.5">
      <c r="A3033" s="507" t="s">
        <v>30852</v>
      </c>
      <c r="B3033" s="512" t="s">
        <v>30853</v>
      </c>
      <c r="C3033" s="512" t="s">
        <v>25317</v>
      </c>
      <c r="D3033" s="508">
        <v>31.54</v>
      </c>
      <c r="E3033" s="508">
        <v>31.54</v>
      </c>
    </row>
    <row r="3034" spans="1:5" s="343" customFormat="1" ht="22.5">
      <c r="A3034" s="509" t="s">
        <v>30854</v>
      </c>
      <c r="B3034" s="512" t="s">
        <v>31823</v>
      </c>
      <c r="C3034" s="515" t="s">
        <v>25281</v>
      </c>
      <c r="D3034" s="510">
        <v>3311.51</v>
      </c>
      <c r="E3034" s="510">
        <v>3311.51</v>
      </c>
    </row>
    <row r="3035" spans="1:5" s="343" customFormat="1" ht="22.5">
      <c r="A3035" s="509" t="s">
        <v>30855</v>
      </c>
      <c r="B3035" s="512" t="s">
        <v>31824</v>
      </c>
      <c r="C3035" s="515" t="s">
        <v>25281</v>
      </c>
      <c r="D3035" s="510">
        <v>84.91</v>
      </c>
      <c r="E3035" s="510">
        <v>84.91</v>
      </c>
    </row>
    <row r="3036" spans="1:5" s="343" customFormat="1" ht="22.5">
      <c r="A3036" s="509" t="s">
        <v>30856</v>
      </c>
      <c r="B3036" s="512" t="s">
        <v>31825</v>
      </c>
      <c r="C3036" s="515" t="s">
        <v>25361</v>
      </c>
      <c r="D3036" s="510">
        <v>265.51</v>
      </c>
      <c r="E3036" s="510">
        <v>265.51</v>
      </c>
    </row>
    <row r="3037" spans="1:5" s="343" customFormat="1" ht="22.5">
      <c r="A3037" s="509" t="s">
        <v>30857</v>
      </c>
      <c r="B3037" s="513" t="s">
        <v>31826</v>
      </c>
      <c r="C3037" s="515" t="s">
        <v>25281</v>
      </c>
      <c r="D3037" s="510">
        <v>789.88</v>
      </c>
      <c r="E3037" s="510">
        <v>789.88</v>
      </c>
    </row>
    <row r="3038" spans="1:5" s="343" customFormat="1" ht="22.5">
      <c r="A3038" s="509" t="s">
        <v>30858</v>
      </c>
      <c r="B3038" s="512" t="s">
        <v>31827</v>
      </c>
      <c r="C3038" s="515" t="s">
        <v>25281</v>
      </c>
      <c r="D3038" s="510">
        <v>712.76</v>
      </c>
      <c r="E3038" s="510">
        <v>712.76</v>
      </c>
    </row>
    <row r="3039" spans="1:5" s="343" customFormat="1" ht="22.5">
      <c r="A3039" s="509" t="s">
        <v>30859</v>
      </c>
      <c r="B3039" s="512" t="s">
        <v>31828</v>
      </c>
      <c r="C3039" s="515" t="s">
        <v>25361</v>
      </c>
      <c r="D3039" s="510">
        <v>14.68</v>
      </c>
      <c r="E3039" s="510">
        <v>14.68</v>
      </c>
    </row>
    <row r="3040" spans="1:5" s="343" customFormat="1">
      <c r="A3040" s="507" t="s">
        <v>30860</v>
      </c>
      <c r="B3040" s="512" t="s">
        <v>30861</v>
      </c>
      <c r="C3040" s="512" t="s">
        <v>25314</v>
      </c>
      <c r="D3040" s="508">
        <v>683.74</v>
      </c>
      <c r="E3040" s="508">
        <v>683.74</v>
      </c>
    </row>
    <row r="3041" spans="1:5" s="343" customFormat="1" ht="111">
      <c r="A3041" s="514" t="s">
        <v>31753</v>
      </c>
      <c r="B3041" s="514"/>
      <c r="C3041" s="514"/>
      <c r="D3041" s="514"/>
      <c r="E3041" s="514"/>
    </row>
    <row r="3042" spans="1:5" s="343" customFormat="1" ht="22.5">
      <c r="A3042" s="511" t="s">
        <v>25362</v>
      </c>
      <c r="B3042" s="511"/>
      <c r="C3042" s="511"/>
      <c r="D3042" s="511"/>
      <c r="E3042" s="511"/>
    </row>
    <row r="3043" spans="1:5" s="343" customFormat="1">
      <c r="A3043" s="507" t="s">
        <v>30862</v>
      </c>
      <c r="B3043" s="512" t="s">
        <v>30863</v>
      </c>
      <c r="C3043" s="512" t="s">
        <v>26155</v>
      </c>
      <c r="D3043" s="508">
        <v>12075.67</v>
      </c>
      <c r="E3043" s="508">
        <v>12075.67</v>
      </c>
    </row>
    <row r="3044" spans="1:5" s="343" customFormat="1">
      <c r="A3044" s="507" t="s">
        <v>30864</v>
      </c>
      <c r="B3044" s="512" t="s">
        <v>30865</v>
      </c>
      <c r="C3044" s="512" t="s">
        <v>25281</v>
      </c>
      <c r="D3044" s="508">
        <v>6808.97</v>
      </c>
      <c r="E3044" s="508">
        <v>6808.97</v>
      </c>
    </row>
    <row r="3045" spans="1:5" s="343" customFormat="1">
      <c r="A3045" s="507" t="s">
        <v>30866</v>
      </c>
      <c r="B3045" s="512" t="s">
        <v>30867</v>
      </c>
      <c r="C3045" s="512" t="s">
        <v>25281</v>
      </c>
      <c r="D3045" s="508">
        <v>6808.97</v>
      </c>
      <c r="E3045" s="508">
        <v>6808.97</v>
      </c>
    </row>
    <row r="3046" spans="1:5" s="343" customFormat="1" ht="22.5">
      <c r="A3046" s="507" t="s">
        <v>30868</v>
      </c>
      <c r="B3046" s="512" t="s">
        <v>31829</v>
      </c>
      <c r="C3046" s="512" t="s">
        <v>25278</v>
      </c>
      <c r="D3046" s="508">
        <v>108.15</v>
      </c>
      <c r="E3046" s="508">
        <v>108.15</v>
      </c>
    </row>
    <row r="3047" spans="1:5" s="343" customFormat="1">
      <c r="A3047" s="507" t="s">
        <v>30869</v>
      </c>
      <c r="B3047" s="512" t="s">
        <v>31830</v>
      </c>
      <c r="C3047" s="512" t="s">
        <v>25278</v>
      </c>
      <c r="D3047" s="508">
        <v>82.83</v>
      </c>
      <c r="E3047" s="508">
        <v>82.83</v>
      </c>
    </row>
    <row r="3048" spans="1:5" s="343" customFormat="1" ht="22.5">
      <c r="A3048" s="507" t="s">
        <v>30870</v>
      </c>
      <c r="B3048" s="512" t="s">
        <v>31831</v>
      </c>
      <c r="C3048" s="512" t="s">
        <v>25278</v>
      </c>
      <c r="D3048" s="508">
        <v>165.33</v>
      </c>
      <c r="E3048" s="508">
        <v>165.33</v>
      </c>
    </row>
    <row r="3049" spans="1:5" s="343" customFormat="1" ht="22.5">
      <c r="A3049" s="507" t="s">
        <v>30871</v>
      </c>
      <c r="B3049" s="512" t="s">
        <v>30872</v>
      </c>
      <c r="C3049" s="512" t="s">
        <v>25281</v>
      </c>
      <c r="D3049" s="508">
        <v>446.97</v>
      </c>
      <c r="E3049" s="508">
        <v>446.97</v>
      </c>
    </row>
    <row r="3050" spans="1:5" s="343" customFormat="1" ht="22.5">
      <c r="A3050" s="507" t="s">
        <v>30873</v>
      </c>
      <c r="B3050" s="512" t="s">
        <v>31832</v>
      </c>
      <c r="C3050" s="512" t="s">
        <v>25281</v>
      </c>
      <c r="D3050" s="508">
        <v>475.62</v>
      </c>
      <c r="E3050" s="508">
        <v>475.62</v>
      </c>
    </row>
    <row r="3051" spans="1:5" s="343" customFormat="1">
      <c r="A3051" s="507" t="s">
        <v>30874</v>
      </c>
      <c r="B3051" s="512" t="s">
        <v>30875</v>
      </c>
      <c r="C3051" s="512" t="s">
        <v>25278</v>
      </c>
      <c r="D3051" s="508">
        <v>504.2</v>
      </c>
      <c r="E3051" s="508">
        <v>504.2</v>
      </c>
    </row>
    <row r="3052" spans="1:5" s="343" customFormat="1">
      <c r="A3052" s="507" t="s">
        <v>30876</v>
      </c>
      <c r="B3052" s="512" t="s">
        <v>30877</v>
      </c>
      <c r="C3052" s="512" t="s">
        <v>25278</v>
      </c>
      <c r="D3052" s="508">
        <v>604.79999999999995</v>
      </c>
      <c r="E3052" s="508">
        <v>604.79999999999995</v>
      </c>
    </row>
    <row r="3053" spans="1:5" s="343" customFormat="1" ht="22.5">
      <c r="A3053" s="507" t="s">
        <v>30878</v>
      </c>
      <c r="B3053" s="512" t="s">
        <v>30879</v>
      </c>
      <c r="C3053" s="512" t="s">
        <v>25278</v>
      </c>
      <c r="D3053" s="508">
        <v>67.63</v>
      </c>
      <c r="E3053" s="508">
        <v>67.63</v>
      </c>
    </row>
    <row r="3054" spans="1:5" s="343" customFormat="1" ht="22.5">
      <c r="A3054" s="507" t="s">
        <v>30880</v>
      </c>
      <c r="B3054" s="512" t="s">
        <v>30881</v>
      </c>
      <c r="C3054" s="512" t="s">
        <v>25361</v>
      </c>
      <c r="D3054" s="508">
        <v>124.36</v>
      </c>
      <c r="E3054" s="508">
        <v>124.36</v>
      </c>
    </row>
    <row r="3055" spans="1:5" s="343" customFormat="1" ht="22.5">
      <c r="A3055" s="507" t="s">
        <v>30882</v>
      </c>
      <c r="B3055" s="512" t="s">
        <v>30883</v>
      </c>
      <c r="C3055" s="512" t="s">
        <v>25361</v>
      </c>
      <c r="D3055" s="508">
        <v>116.38</v>
      </c>
      <c r="E3055" s="508">
        <v>116.38</v>
      </c>
    </row>
    <row r="3056" spans="1:5" s="343" customFormat="1">
      <c r="A3056" s="507" t="s">
        <v>30884</v>
      </c>
      <c r="B3056" s="512" t="s">
        <v>30885</v>
      </c>
      <c r="C3056" s="512" t="s">
        <v>25278</v>
      </c>
      <c r="D3056" s="508">
        <v>30.21</v>
      </c>
      <c r="E3056" s="508">
        <v>30.21</v>
      </c>
    </row>
    <row r="3057" spans="1:5" s="343" customFormat="1">
      <c r="A3057" s="507" t="s">
        <v>30886</v>
      </c>
      <c r="B3057" s="512" t="s">
        <v>30887</v>
      </c>
      <c r="C3057" s="512" t="s">
        <v>25361</v>
      </c>
      <c r="D3057" s="508">
        <v>35.090000000000003</v>
      </c>
      <c r="E3057" s="508">
        <v>35.090000000000003</v>
      </c>
    </row>
    <row r="3058" spans="1:5" s="343" customFormat="1">
      <c r="A3058" s="507" t="s">
        <v>30888</v>
      </c>
      <c r="B3058" s="512" t="s">
        <v>30889</v>
      </c>
      <c r="C3058" s="512" t="s">
        <v>25278</v>
      </c>
      <c r="D3058" s="508">
        <v>4.7300000000000004</v>
      </c>
      <c r="E3058" s="508">
        <v>4.7300000000000004</v>
      </c>
    </row>
    <row r="3059" spans="1:5" s="343" customFormat="1" ht="22.5">
      <c r="A3059" s="509" t="s">
        <v>30890</v>
      </c>
      <c r="B3059" s="512" t="s">
        <v>31833</v>
      </c>
      <c r="C3059" s="515" t="s">
        <v>25278</v>
      </c>
      <c r="D3059" s="510">
        <v>529.29999999999995</v>
      </c>
      <c r="E3059" s="510">
        <v>529.29999999999995</v>
      </c>
    </row>
    <row r="3060" spans="1:5" s="343" customFormat="1">
      <c r="A3060" s="507" t="s">
        <v>30891</v>
      </c>
      <c r="B3060" s="512" t="s">
        <v>30892</v>
      </c>
      <c r="C3060" s="512" t="s">
        <v>25324</v>
      </c>
      <c r="D3060" s="508">
        <v>33.11</v>
      </c>
      <c r="E3060" s="508">
        <v>33.11</v>
      </c>
    </row>
    <row r="3061" spans="1:5" s="343" customFormat="1">
      <c r="A3061" s="507" t="s">
        <v>30893</v>
      </c>
      <c r="B3061" s="512" t="s">
        <v>30894</v>
      </c>
      <c r="C3061" s="512" t="s">
        <v>25281</v>
      </c>
      <c r="D3061" s="508">
        <v>38.840000000000003</v>
      </c>
      <c r="E3061" s="508">
        <v>38.840000000000003</v>
      </c>
    </row>
    <row r="3062" spans="1:5" s="343" customFormat="1">
      <c r="A3062" s="507" t="s">
        <v>30895</v>
      </c>
      <c r="B3062" s="512" t="s">
        <v>30896</v>
      </c>
      <c r="C3062" s="512" t="s">
        <v>25281</v>
      </c>
      <c r="D3062" s="508">
        <v>28.42</v>
      </c>
      <c r="E3062" s="508">
        <v>28.42</v>
      </c>
    </row>
    <row r="3063" spans="1:5" s="343" customFormat="1">
      <c r="A3063" s="507" t="s">
        <v>30897</v>
      </c>
      <c r="B3063" s="512" t="s">
        <v>30898</v>
      </c>
      <c r="C3063" s="512" t="s">
        <v>25281</v>
      </c>
      <c r="D3063" s="508">
        <v>11.37</v>
      </c>
      <c r="E3063" s="508">
        <v>11.37</v>
      </c>
    </row>
    <row r="3064" spans="1:5" s="343" customFormat="1">
      <c r="A3064" s="507" t="s">
        <v>30899</v>
      </c>
      <c r="B3064" s="512" t="s">
        <v>30900</v>
      </c>
      <c r="C3064" s="512" t="s">
        <v>25281</v>
      </c>
      <c r="D3064" s="508">
        <v>5.68</v>
      </c>
      <c r="E3064" s="508">
        <v>5.68</v>
      </c>
    </row>
    <row r="3065" spans="1:5" s="343" customFormat="1">
      <c r="A3065" s="507" t="s">
        <v>30901</v>
      </c>
      <c r="B3065" s="512" t="s">
        <v>30902</v>
      </c>
      <c r="C3065" s="512" t="s">
        <v>25281</v>
      </c>
      <c r="D3065" s="508">
        <v>56.85</v>
      </c>
      <c r="E3065" s="508">
        <v>56.85</v>
      </c>
    </row>
    <row r="3066" spans="1:5" s="343" customFormat="1">
      <c r="A3066" s="507" t="s">
        <v>30903</v>
      </c>
      <c r="B3066" s="512" t="s">
        <v>30904</v>
      </c>
      <c r="C3066" s="512" t="s">
        <v>25281</v>
      </c>
      <c r="D3066" s="508">
        <v>14.21</v>
      </c>
      <c r="E3066" s="508">
        <v>14.21</v>
      </c>
    </row>
    <row r="3067" spans="1:5" s="343" customFormat="1">
      <c r="A3067" s="507" t="s">
        <v>30905</v>
      </c>
      <c r="B3067" s="512" t="s">
        <v>30906</v>
      </c>
      <c r="C3067" s="512" t="s">
        <v>25281</v>
      </c>
      <c r="D3067" s="508">
        <v>28.42</v>
      </c>
      <c r="E3067" s="508">
        <v>28.42</v>
      </c>
    </row>
    <row r="3068" spans="1:5" s="343" customFormat="1">
      <c r="A3068" s="507" t="s">
        <v>30907</v>
      </c>
      <c r="B3068" s="512" t="s">
        <v>30908</v>
      </c>
      <c r="C3068" s="512" t="s">
        <v>25281</v>
      </c>
      <c r="D3068" s="508">
        <v>14.21</v>
      </c>
      <c r="E3068" s="508">
        <v>14.21</v>
      </c>
    </row>
    <row r="3069" spans="1:5" s="343" customFormat="1">
      <c r="A3069" s="507" t="s">
        <v>30909</v>
      </c>
      <c r="B3069" s="512" t="s">
        <v>30910</v>
      </c>
      <c r="C3069" s="512" t="s">
        <v>25314</v>
      </c>
      <c r="D3069" s="508">
        <v>683.74</v>
      </c>
      <c r="E3069" s="508">
        <v>683.74</v>
      </c>
    </row>
    <row r="3070" spans="1:5" s="343" customFormat="1">
      <c r="A3070" s="507" t="s">
        <v>30911</v>
      </c>
      <c r="B3070" s="512" t="s">
        <v>30912</v>
      </c>
      <c r="C3070" s="512" t="s">
        <v>25281</v>
      </c>
      <c r="D3070" s="508">
        <v>14.21</v>
      </c>
      <c r="E3070" s="508">
        <v>14.21</v>
      </c>
    </row>
    <row r="3071" spans="1:5" s="343" customFormat="1">
      <c r="A3071" s="507" t="s">
        <v>30913</v>
      </c>
      <c r="B3071" s="512" t="s">
        <v>31834</v>
      </c>
      <c r="C3071" s="512" t="s">
        <v>25281</v>
      </c>
      <c r="D3071" s="508">
        <v>58.25</v>
      </c>
      <c r="E3071" s="508">
        <v>58.25</v>
      </c>
    </row>
    <row r="3072" spans="1:5" s="343" customFormat="1">
      <c r="A3072" s="507" t="s">
        <v>30914</v>
      </c>
      <c r="B3072" s="512" t="s">
        <v>30915</v>
      </c>
      <c r="C3072" s="512" t="s">
        <v>25324</v>
      </c>
      <c r="D3072" s="508">
        <v>22.44</v>
      </c>
      <c r="E3072" s="508">
        <v>22.44</v>
      </c>
    </row>
    <row r="3073" spans="1:5" s="343" customFormat="1" ht="22.5">
      <c r="A3073" s="507" t="s">
        <v>30916</v>
      </c>
      <c r="B3073" s="512" t="s">
        <v>30917</v>
      </c>
      <c r="C3073" s="512" t="s">
        <v>25324</v>
      </c>
      <c r="D3073" s="508">
        <v>14.29</v>
      </c>
      <c r="E3073" s="508">
        <v>14.29</v>
      </c>
    </row>
    <row r="3074" spans="1:5" s="343" customFormat="1" ht="22.5">
      <c r="A3074" s="507" t="s">
        <v>30918</v>
      </c>
      <c r="B3074" s="513" t="s">
        <v>31835</v>
      </c>
      <c r="C3074" s="512" t="s">
        <v>25324</v>
      </c>
      <c r="D3074" s="508">
        <v>11.24</v>
      </c>
      <c r="E3074" s="508">
        <v>11.24</v>
      </c>
    </row>
    <row r="3075" spans="1:5" s="343" customFormat="1" ht="22.5">
      <c r="A3075" s="507" t="s">
        <v>30919</v>
      </c>
      <c r="B3075" s="512" t="s">
        <v>30920</v>
      </c>
      <c r="C3075" s="512" t="s">
        <v>25324</v>
      </c>
      <c r="D3075" s="508">
        <v>10.02</v>
      </c>
      <c r="E3075" s="508">
        <v>10.02</v>
      </c>
    </row>
    <row r="3076" spans="1:5" s="343" customFormat="1">
      <c r="A3076" s="507" t="s">
        <v>30921</v>
      </c>
      <c r="B3076" s="512" t="s">
        <v>30922</v>
      </c>
      <c r="C3076" s="512" t="s">
        <v>25281</v>
      </c>
      <c r="D3076" s="508">
        <v>2012.15</v>
      </c>
      <c r="E3076" s="508">
        <v>2012.15</v>
      </c>
    </row>
    <row r="3077" spans="1:5" s="343" customFormat="1">
      <c r="A3077" s="507" t="s">
        <v>30923</v>
      </c>
      <c r="B3077" s="512" t="s">
        <v>30924</v>
      </c>
      <c r="C3077" s="512" t="s">
        <v>25281</v>
      </c>
      <c r="D3077" s="508">
        <v>2038.68</v>
      </c>
      <c r="E3077" s="508">
        <v>2038.68</v>
      </c>
    </row>
    <row r="3078" spans="1:5" s="343" customFormat="1">
      <c r="A3078" s="507" t="s">
        <v>30925</v>
      </c>
      <c r="B3078" s="512" t="s">
        <v>30926</v>
      </c>
      <c r="C3078" s="512" t="s">
        <v>25281</v>
      </c>
      <c r="D3078" s="508">
        <v>276.93</v>
      </c>
      <c r="E3078" s="508">
        <v>276.93</v>
      </c>
    </row>
    <row r="3079" spans="1:5" s="343" customFormat="1">
      <c r="A3079" s="507" t="s">
        <v>30927</v>
      </c>
      <c r="B3079" s="512" t="s">
        <v>30928</v>
      </c>
      <c r="C3079" s="512" t="s">
        <v>25281</v>
      </c>
      <c r="D3079" s="508">
        <v>870.34</v>
      </c>
      <c r="E3079" s="508">
        <v>870.34</v>
      </c>
    </row>
    <row r="3080" spans="1:5" s="343" customFormat="1">
      <c r="A3080" s="507" t="s">
        <v>30929</v>
      </c>
      <c r="B3080" s="512" t="s">
        <v>30930</v>
      </c>
      <c r="C3080" s="512" t="s">
        <v>25281</v>
      </c>
      <c r="D3080" s="508">
        <v>1350.53</v>
      </c>
      <c r="E3080" s="508">
        <v>1350.53</v>
      </c>
    </row>
    <row r="3081" spans="1:5" s="343" customFormat="1">
      <c r="A3081" s="507" t="s">
        <v>30931</v>
      </c>
      <c r="B3081" s="512" t="s">
        <v>30932</v>
      </c>
      <c r="C3081" s="512" t="s">
        <v>25281</v>
      </c>
      <c r="D3081" s="508">
        <v>445.71</v>
      </c>
      <c r="E3081" s="508">
        <v>445.71</v>
      </c>
    </row>
    <row r="3082" spans="1:5" s="343" customFormat="1">
      <c r="A3082" s="507" t="s">
        <v>30933</v>
      </c>
      <c r="B3082" s="512" t="s">
        <v>30934</v>
      </c>
      <c r="C3082" s="512" t="s">
        <v>25281</v>
      </c>
      <c r="D3082" s="508">
        <v>2441.61</v>
      </c>
      <c r="E3082" s="508">
        <v>2441.61</v>
      </c>
    </row>
    <row r="3083" spans="1:5" s="343" customFormat="1" ht="111">
      <c r="A3083" s="514" t="s">
        <v>31753</v>
      </c>
      <c r="B3083" s="514"/>
      <c r="C3083" s="514"/>
      <c r="D3083" s="514"/>
      <c r="E3083" s="514"/>
    </row>
    <row r="3084" spans="1:5" s="343" customFormat="1" ht="22.5">
      <c r="A3084" s="511" t="s">
        <v>25362</v>
      </c>
      <c r="B3084" s="511"/>
      <c r="C3084" s="511"/>
      <c r="D3084" s="511"/>
      <c r="E3084" s="511"/>
    </row>
    <row r="3085" spans="1:5" s="343" customFormat="1">
      <c r="A3085" s="507" t="s">
        <v>30935</v>
      </c>
      <c r="B3085" s="512" t="s">
        <v>30936</v>
      </c>
      <c r="C3085" s="512" t="s">
        <v>25281</v>
      </c>
      <c r="D3085" s="508">
        <v>1104.79</v>
      </c>
      <c r="E3085" s="508">
        <v>1104.79</v>
      </c>
    </row>
    <row r="3086" spans="1:5" s="343" customFormat="1">
      <c r="A3086" s="507" t="s">
        <v>30937</v>
      </c>
      <c r="B3086" s="512" t="s">
        <v>30938</v>
      </c>
      <c r="C3086" s="512" t="s">
        <v>25281</v>
      </c>
      <c r="D3086" s="508">
        <v>445.71</v>
      </c>
      <c r="E3086" s="508">
        <v>445.71</v>
      </c>
    </row>
    <row r="3087" spans="1:5" s="343" customFormat="1">
      <c r="A3087" s="507" t="s">
        <v>30939</v>
      </c>
      <c r="B3087" s="512" t="s">
        <v>30940</v>
      </c>
      <c r="C3087" s="512" t="s">
        <v>25281</v>
      </c>
      <c r="D3087" s="508">
        <v>1531.92</v>
      </c>
      <c r="E3087" s="508">
        <v>1531.92</v>
      </c>
    </row>
    <row r="3088" spans="1:5" s="343" customFormat="1" ht="33.75">
      <c r="A3088" s="509" t="s">
        <v>30941</v>
      </c>
      <c r="B3088" s="512" t="s">
        <v>30942</v>
      </c>
      <c r="C3088" s="515" t="s">
        <v>25361</v>
      </c>
      <c r="D3088" s="510">
        <v>422.83</v>
      </c>
      <c r="E3088" s="510">
        <v>422.83</v>
      </c>
    </row>
    <row r="3089" spans="1:5" s="343" customFormat="1" ht="22.5">
      <c r="A3089" s="507" t="s">
        <v>30943</v>
      </c>
      <c r="B3089" s="513" t="s">
        <v>31836</v>
      </c>
      <c r="C3089" s="512" t="s">
        <v>25281</v>
      </c>
      <c r="D3089" s="508">
        <v>279.51</v>
      </c>
      <c r="E3089" s="508">
        <v>279.51</v>
      </c>
    </row>
    <row r="3090" spans="1:5" s="343" customFormat="1" ht="22.5">
      <c r="A3090" s="507" t="s">
        <v>30944</v>
      </c>
      <c r="B3090" s="512" t="s">
        <v>30945</v>
      </c>
      <c r="C3090" s="512" t="s">
        <v>25281</v>
      </c>
      <c r="D3090" s="508">
        <v>61.93</v>
      </c>
      <c r="E3090" s="508">
        <v>61.93</v>
      </c>
    </row>
    <row r="3091" spans="1:5" s="343" customFormat="1" ht="22.5">
      <c r="A3091" s="507" t="s">
        <v>30946</v>
      </c>
      <c r="B3091" s="513" t="s">
        <v>31837</v>
      </c>
      <c r="C3091" s="512" t="s">
        <v>25281</v>
      </c>
      <c r="D3091" s="508">
        <v>506.52</v>
      </c>
      <c r="E3091" s="508">
        <v>506.52</v>
      </c>
    </row>
    <row r="3092" spans="1:5" s="343" customFormat="1">
      <c r="A3092" s="507" t="s">
        <v>30947</v>
      </c>
      <c r="B3092" s="512" t="s">
        <v>30948</v>
      </c>
      <c r="C3092" s="512" t="s">
        <v>25281</v>
      </c>
      <c r="D3092" s="508">
        <v>313.29000000000002</v>
      </c>
      <c r="E3092" s="508">
        <v>313.29000000000002</v>
      </c>
    </row>
    <row r="3093" spans="1:5" s="343" customFormat="1">
      <c r="A3093" s="507" t="s">
        <v>30949</v>
      </c>
      <c r="B3093" s="512" t="s">
        <v>30827</v>
      </c>
      <c r="C3093" s="512" t="s">
        <v>25361</v>
      </c>
      <c r="D3093" s="508">
        <v>93.67</v>
      </c>
      <c r="E3093" s="508">
        <v>93.67</v>
      </c>
    </row>
    <row r="3094" spans="1:5" s="343" customFormat="1">
      <c r="A3094" s="507" t="s">
        <v>30950</v>
      </c>
      <c r="B3094" s="512" t="s">
        <v>30951</v>
      </c>
      <c r="C3094" s="512" t="s">
        <v>25361</v>
      </c>
      <c r="D3094" s="508">
        <v>131.16</v>
      </c>
      <c r="E3094" s="508">
        <v>131.16</v>
      </c>
    </row>
    <row r="3095" spans="1:5" s="343" customFormat="1">
      <c r="A3095" s="507" t="s">
        <v>30952</v>
      </c>
      <c r="B3095" s="512" t="s">
        <v>30953</v>
      </c>
      <c r="C3095" s="512" t="s">
        <v>25281</v>
      </c>
      <c r="D3095" s="508">
        <v>1569.31</v>
      </c>
      <c r="E3095" s="508">
        <v>1569.31</v>
      </c>
    </row>
    <row r="3096" spans="1:5" s="343" customFormat="1">
      <c r="A3096" s="507" t="s">
        <v>30954</v>
      </c>
      <c r="B3096" s="512" t="s">
        <v>30955</v>
      </c>
      <c r="C3096" s="512" t="s">
        <v>25281</v>
      </c>
      <c r="D3096" s="508">
        <v>2067.33</v>
      </c>
      <c r="E3096" s="508">
        <v>2067.33</v>
      </c>
    </row>
    <row r="3097" spans="1:5" s="343" customFormat="1">
      <c r="A3097" s="507" t="s">
        <v>30956</v>
      </c>
      <c r="B3097" s="512" t="s">
        <v>30957</v>
      </c>
      <c r="C3097" s="512" t="s">
        <v>25281</v>
      </c>
      <c r="D3097" s="508">
        <v>829.45</v>
      </c>
      <c r="E3097" s="508">
        <v>829.45</v>
      </c>
    </row>
    <row r="3098" spans="1:5" s="343" customFormat="1">
      <c r="A3098" s="507" t="s">
        <v>30958</v>
      </c>
      <c r="B3098" s="512" t="s">
        <v>30959</v>
      </c>
      <c r="C3098" s="512" t="s">
        <v>25281</v>
      </c>
      <c r="D3098" s="508">
        <v>7259.44</v>
      </c>
      <c r="E3098" s="508">
        <v>7259.44</v>
      </c>
    </row>
    <row r="3099" spans="1:5" s="343" customFormat="1">
      <c r="A3099" s="507" t="s">
        <v>30960</v>
      </c>
      <c r="B3099" s="512" t="s">
        <v>30837</v>
      </c>
      <c r="C3099" s="512" t="s">
        <v>25317</v>
      </c>
      <c r="D3099" s="508">
        <v>128.19999999999999</v>
      </c>
      <c r="E3099" s="508">
        <v>128.19999999999999</v>
      </c>
    </row>
    <row r="3100" spans="1:5" s="343" customFormat="1">
      <c r="A3100" s="507" t="s">
        <v>30961</v>
      </c>
      <c r="B3100" s="512" t="s">
        <v>30839</v>
      </c>
      <c r="C3100" s="512" t="s">
        <v>25317</v>
      </c>
      <c r="D3100" s="508">
        <v>1116.83</v>
      </c>
      <c r="E3100" s="508">
        <v>1116.83</v>
      </c>
    </row>
    <row r="3101" spans="1:5" s="343" customFormat="1">
      <c r="A3101" s="507" t="s">
        <v>30962</v>
      </c>
      <c r="B3101" s="512" t="s">
        <v>30841</v>
      </c>
      <c r="C3101" s="512" t="s">
        <v>25278</v>
      </c>
      <c r="D3101" s="508">
        <v>327.43</v>
      </c>
      <c r="E3101" s="508">
        <v>327.43</v>
      </c>
    </row>
    <row r="3102" spans="1:5" s="343" customFormat="1">
      <c r="A3102" s="507" t="s">
        <v>30963</v>
      </c>
      <c r="B3102" s="512" t="s">
        <v>30843</v>
      </c>
      <c r="C3102" s="512" t="s">
        <v>25278</v>
      </c>
      <c r="D3102" s="508">
        <v>475.56</v>
      </c>
      <c r="E3102" s="508">
        <v>475.56</v>
      </c>
    </row>
    <row r="3103" spans="1:5" s="343" customFormat="1">
      <c r="A3103" s="507" t="s">
        <v>30964</v>
      </c>
      <c r="B3103" s="512" t="s">
        <v>30845</v>
      </c>
      <c r="C3103" s="512" t="s">
        <v>25278</v>
      </c>
      <c r="D3103" s="508">
        <v>252.85</v>
      </c>
      <c r="E3103" s="508">
        <v>252.85</v>
      </c>
    </row>
    <row r="3104" spans="1:5" s="343" customFormat="1">
      <c r="A3104" s="507" t="s">
        <v>30965</v>
      </c>
      <c r="B3104" s="512" t="s">
        <v>30966</v>
      </c>
      <c r="C3104" s="512" t="s">
        <v>25281</v>
      </c>
      <c r="D3104" s="508">
        <v>8961.0400000000009</v>
      </c>
      <c r="E3104" s="508">
        <v>8961.0400000000009</v>
      </c>
    </row>
    <row r="3105" spans="1:5" s="343" customFormat="1">
      <c r="A3105" s="507" t="s">
        <v>30967</v>
      </c>
      <c r="B3105" s="512" t="s">
        <v>30968</v>
      </c>
      <c r="C3105" s="512" t="s">
        <v>25281</v>
      </c>
      <c r="D3105" s="508">
        <v>15080.02</v>
      </c>
      <c r="E3105" s="508">
        <v>15080.02</v>
      </c>
    </row>
    <row r="3106" spans="1:5" s="343" customFormat="1">
      <c r="A3106" s="507" t="s">
        <v>30969</v>
      </c>
      <c r="B3106" s="512" t="s">
        <v>30970</v>
      </c>
      <c r="C3106" s="512" t="s">
        <v>25281</v>
      </c>
      <c r="D3106" s="508">
        <v>844.77</v>
      </c>
      <c r="E3106" s="508">
        <v>844.77</v>
      </c>
    </row>
    <row r="3107" spans="1:5" s="343" customFormat="1">
      <c r="A3107" s="507" t="s">
        <v>30971</v>
      </c>
      <c r="B3107" s="512" t="s">
        <v>30972</v>
      </c>
      <c r="C3107" s="512" t="s">
        <v>25281</v>
      </c>
      <c r="D3107" s="508">
        <v>1146.1600000000001</v>
      </c>
      <c r="E3107" s="508">
        <v>1146.1600000000001</v>
      </c>
    </row>
    <row r="3108" spans="1:5" s="343" customFormat="1">
      <c r="A3108" s="507" t="s">
        <v>30973</v>
      </c>
      <c r="B3108" s="512" t="s">
        <v>30974</v>
      </c>
      <c r="C3108" s="512" t="s">
        <v>25281</v>
      </c>
      <c r="D3108" s="508">
        <v>1443.2</v>
      </c>
      <c r="E3108" s="508">
        <v>1443.2</v>
      </c>
    </row>
    <row r="3109" spans="1:5" s="343" customFormat="1">
      <c r="A3109" s="507" t="s">
        <v>30975</v>
      </c>
      <c r="B3109" s="512" t="s">
        <v>30976</v>
      </c>
      <c r="C3109" s="512" t="s">
        <v>25281</v>
      </c>
      <c r="D3109" s="508">
        <v>25133.19</v>
      </c>
      <c r="E3109" s="508">
        <v>25133.19</v>
      </c>
    </row>
    <row r="3110" spans="1:5" s="343" customFormat="1">
      <c r="A3110" s="507" t="s">
        <v>30977</v>
      </c>
      <c r="B3110" s="512" t="s">
        <v>30978</v>
      </c>
      <c r="C3110" s="512" t="s">
        <v>25281</v>
      </c>
      <c r="D3110" s="508">
        <v>28511.84</v>
      </c>
      <c r="E3110" s="508">
        <v>28511.84</v>
      </c>
    </row>
    <row r="3111" spans="1:5" s="343" customFormat="1">
      <c r="A3111" s="507" t="s">
        <v>30979</v>
      </c>
      <c r="B3111" s="512" t="s">
        <v>30980</v>
      </c>
      <c r="C3111" s="512" t="s">
        <v>25281</v>
      </c>
      <c r="D3111" s="508">
        <v>36707.01</v>
      </c>
      <c r="E3111" s="508">
        <v>36707.01</v>
      </c>
    </row>
    <row r="3112" spans="1:5" s="343" customFormat="1">
      <c r="A3112" s="507" t="s">
        <v>30981</v>
      </c>
      <c r="B3112" s="512" t="s">
        <v>30982</v>
      </c>
      <c r="C3112" s="512" t="s">
        <v>25281</v>
      </c>
      <c r="D3112" s="508">
        <v>37159.33</v>
      </c>
      <c r="E3112" s="508">
        <v>37159.33</v>
      </c>
    </row>
    <row r="3113" spans="1:5" s="343" customFormat="1">
      <c r="A3113" s="507" t="s">
        <v>30983</v>
      </c>
      <c r="B3113" s="512" t="s">
        <v>30984</v>
      </c>
      <c r="C3113" s="512" t="s">
        <v>25281</v>
      </c>
      <c r="D3113" s="508">
        <v>42267.57</v>
      </c>
      <c r="E3113" s="508">
        <v>42267.57</v>
      </c>
    </row>
    <row r="3114" spans="1:5" s="343" customFormat="1">
      <c r="A3114" s="507" t="s">
        <v>30985</v>
      </c>
      <c r="B3114" s="512" t="s">
        <v>30986</v>
      </c>
      <c r="C3114" s="512" t="s">
        <v>25281</v>
      </c>
      <c r="D3114" s="508">
        <v>46573.57</v>
      </c>
      <c r="E3114" s="508">
        <v>46573.57</v>
      </c>
    </row>
    <row r="3115" spans="1:5" s="343" customFormat="1">
      <c r="A3115" s="507" t="s">
        <v>30987</v>
      </c>
      <c r="B3115" s="512" t="s">
        <v>30988</v>
      </c>
      <c r="C3115" s="512" t="s">
        <v>25281</v>
      </c>
      <c r="D3115" s="508">
        <v>17380.05</v>
      </c>
      <c r="E3115" s="508">
        <v>17380.05</v>
      </c>
    </row>
    <row r="3116" spans="1:5" s="343" customFormat="1">
      <c r="A3116" s="507" t="s">
        <v>30989</v>
      </c>
      <c r="B3116" s="512" t="s">
        <v>30990</v>
      </c>
      <c r="C3116" s="512" t="s">
        <v>25281</v>
      </c>
      <c r="D3116" s="508">
        <v>20582.400000000001</v>
      </c>
      <c r="E3116" s="508">
        <v>20582.400000000001</v>
      </c>
    </row>
    <row r="3117" spans="1:5" s="343" customFormat="1">
      <c r="A3117" s="507" t="s">
        <v>30991</v>
      </c>
      <c r="B3117" s="512" t="s">
        <v>30992</v>
      </c>
      <c r="C3117" s="512" t="s">
        <v>25281</v>
      </c>
      <c r="D3117" s="508">
        <v>23434.639999999999</v>
      </c>
      <c r="E3117" s="508">
        <v>23434.639999999999</v>
      </c>
    </row>
    <row r="3118" spans="1:5" s="343" customFormat="1">
      <c r="A3118" s="507" t="s">
        <v>30993</v>
      </c>
      <c r="B3118" s="512" t="s">
        <v>30994</v>
      </c>
      <c r="C3118" s="512" t="s">
        <v>25281</v>
      </c>
      <c r="D3118" s="508">
        <v>28972.22</v>
      </c>
      <c r="E3118" s="508">
        <v>28972.22</v>
      </c>
    </row>
    <row r="3119" spans="1:5" s="343" customFormat="1">
      <c r="A3119" s="507" t="s">
        <v>30995</v>
      </c>
      <c r="B3119" s="512" t="s">
        <v>30996</v>
      </c>
      <c r="C3119" s="512" t="s">
        <v>25281</v>
      </c>
      <c r="D3119" s="508">
        <v>33782.49</v>
      </c>
      <c r="E3119" s="508">
        <v>33782.49</v>
      </c>
    </row>
    <row r="3120" spans="1:5" s="343" customFormat="1">
      <c r="A3120" s="507" t="s">
        <v>30997</v>
      </c>
      <c r="B3120" s="512" t="s">
        <v>30998</v>
      </c>
      <c r="C3120" s="512" t="s">
        <v>25314</v>
      </c>
      <c r="D3120" s="508">
        <v>683.74</v>
      </c>
      <c r="E3120" s="508">
        <v>683.74</v>
      </c>
    </row>
    <row r="3121" spans="1:5" s="343" customFormat="1">
      <c r="A3121" s="507" t="s">
        <v>30999</v>
      </c>
      <c r="B3121" s="512" t="s">
        <v>31000</v>
      </c>
      <c r="C3121" s="512" t="s">
        <v>25281</v>
      </c>
      <c r="D3121" s="508">
        <v>1423.46</v>
      </c>
      <c r="E3121" s="508">
        <v>1423.46</v>
      </c>
    </row>
    <row r="3122" spans="1:5" s="343" customFormat="1">
      <c r="A3122" s="507" t="s">
        <v>31001</v>
      </c>
      <c r="B3122" s="512" t="s">
        <v>31002</v>
      </c>
      <c r="C3122" s="512" t="s">
        <v>25281</v>
      </c>
      <c r="D3122" s="508">
        <v>2543.6</v>
      </c>
      <c r="E3122" s="508">
        <v>2543.6</v>
      </c>
    </row>
    <row r="3123" spans="1:5" s="343" customFormat="1">
      <c r="A3123" s="507" t="s">
        <v>31003</v>
      </c>
      <c r="B3123" s="512" t="s">
        <v>31004</v>
      </c>
      <c r="C3123" s="512" t="s">
        <v>25361</v>
      </c>
      <c r="D3123" s="508">
        <v>3737.94</v>
      </c>
      <c r="E3123" s="508">
        <v>3737.94</v>
      </c>
    </row>
    <row r="3124" spans="1:5" s="343" customFormat="1">
      <c r="A3124" s="507" t="s">
        <v>31005</v>
      </c>
      <c r="B3124" s="512" t="s">
        <v>31006</v>
      </c>
      <c r="C3124" s="512" t="s">
        <v>25361</v>
      </c>
      <c r="D3124" s="508">
        <v>5350.93</v>
      </c>
      <c r="E3124" s="508">
        <v>5350.93</v>
      </c>
    </row>
    <row r="3125" spans="1:5" s="343" customFormat="1">
      <c r="A3125" s="507" t="s">
        <v>31007</v>
      </c>
      <c r="B3125" s="512" t="s">
        <v>31008</v>
      </c>
      <c r="C3125" s="512" t="s">
        <v>25314</v>
      </c>
      <c r="D3125" s="508">
        <v>683.74</v>
      </c>
      <c r="E3125" s="508">
        <v>683.74</v>
      </c>
    </row>
    <row r="3126" spans="1:5" s="343" customFormat="1">
      <c r="A3126" s="507" t="s">
        <v>31009</v>
      </c>
      <c r="B3126" s="512" t="s">
        <v>31010</v>
      </c>
      <c r="C3126" s="512" t="s">
        <v>25314</v>
      </c>
      <c r="D3126" s="508">
        <v>683.74</v>
      </c>
      <c r="E3126" s="508">
        <v>683.74</v>
      </c>
    </row>
    <row r="3127" spans="1:5" s="343" customFormat="1">
      <c r="A3127" s="507" t="s">
        <v>31011</v>
      </c>
      <c r="B3127" s="512" t="s">
        <v>31012</v>
      </c>
      <c r="C3127" s="512" t="s">
        <v>25278</v>
      </c>
      <c r="D3127" s="508">
        <v>17.940000000000001</v>
      </c>
      <c r="E3127" s="508">
        <v>17.940000000000001</v>
      </c>
    </row>
    <row r="3128" spans="1:5" s="343" customFormat="1">
      <c r="A3128" s="507" t="s">
        <v>31013</v>
      </c>
      <c r="B3128" s="512" t="s">
        <v>31014</v>
      </c>
      <c r="C3128" s="512" t="s">
        <v>25281</v>
      </c>
      <c r="D3128" s="508">
        <v>20.51</v>
      </c>
      <c r="E3128" s="508">
        <v>20.51</v>
      </c>
    </row>
    <row r="3129" spans="1:5" s="343" customFormat="1">
      <c r="A3129" s="507" t="s">
        <v>31015</v>
      </c>
      <c r="B3129" s="512" t="s">
        <v>31016</v>
      </c>
      <c r="C3129" s="512" t="s">
        <v>25278</v>
      </c>
      <c r="D3129" s="508">
        <v>15.38</v>
      </c>
      <c r="E3129" s="508">
        <v>15.38</v>
      </c>
    </row>
    <row r="3130" spans="1:5" s="343" customFormat="1">
      <c r="A3130" s="507" t="s">
        <v>31017</v>
      </c>
      <c r="B3130" s="512" t="s">
        <v>31018</v>
      </c>
      <c r="C3130" s="512" t="s">
        <v>25278</v>
      </c>
      <c r="D3130" s="508">
        <v>19.23</v>
      </c>
      <c r="E3130" s="508">
        <v>19.23</v>
      </c>
    </row>
    <row r="3131" spans="1:5" s="343" customFormat="1" ht="111">
      <c r="A3131" s="514" t="s">
        <v>31753</v>
      </c>
      <c r="B3131" s="514"/>
      <c r="C3131" s="514"/>
      <c r="D3131" s="514"/>
      <c r="E3131" s="514"/>
    </row>
    <row r="3132" spans="1:5" s="343" customFormat="1" ht="22.5">
      <c r="A3132" s="511" t="s">
        <v>25362</v>
      </c>
      <c r="B3132" s="511"/>
      <c r="C3132" s="511"/>
      <c r="D3132" s="511"/>
      <c r="E3132" s="511"/>
    </row>
    <row r="3133" spans="1:5" s="343" customFormat="1">
      <c r="A3133" s="507" t="s">
        <v>31019</v>
      </c>
      <c r="B3133" s="512" t="s">
        <v>31020</v>
      </c>
      <c r="C3133" s="512" t="s">
        <v>25278</v>
      </c>
      <c r="D3133" s="508">
        <v>10.52</v>
      </c>
      <c r="E3133" s="508">
        <v>10.52</v>
      </c>
    </row>
    <row r="3134" spans="1:5" s="343" customFormat="1" ht="22.5">
      <c r="A3134" s="507" t="s">
        <v>31021</v>
      </c>
      <c r="B3134" s="512" t="s">
        <v>31022</v>
      </c>
      <c r="C3134" s="512" t="s">
        <v>25317</v>
      </c>
      <c r="D3134" s="508">
        <v>244.78</v>
      </c>
      <c r="E3134" s="508">
        <v>244.78</v>
      </c>
    </row>
    <row r="3135" spans="1:5" s="343" customFormat="1">
      <c r="A3135" s="507" t="s">
        <v>31023</v>
      </c>
      <c r="B3135" s="512" t="s">
        <v>31024</v>
      </c>
      <c r="C3135" s="512" t="s">
        <v>25324</v>
      </c>
      <c r="D3135" s="508">
        <v>3.48</v>
      </c>
      <c r="E3135" s="508">
        <v>3.48</v>
      </c>
    </row>
    <row r="3136" spans="1:5" s="343" customFormat="1">
      <c r="A3136" s="507" t="s">
        <v>31025</v>
      </c>
      <c r="B3136" s="512" t="s">
        <v>31026</v>
      </c>
      <c r="C3136" s="512" t="s">
        <v>25314</v>
      </c>
      <c r="D3136" s="508">
        <v>683.74</v>
      </c>
      <c r="E3136" s="508">
        <v>683.74</v>
      </c>
    </row>
    <row r="3137" spans="1:5" s="343" customFormat="1">
      <c r="A3137" s="507" t="s">
        <v>31027</v>
      </c>
      <c r="B3137" s="512" t="s">
        <v>25342</v>
      </c>
      <c r="C3137" s="512" t="s">
        <v>25317</v>
      </c>
      <c r="D3137" s="508">
        <v>102.56</v>
      </c>
      <c r="E3137" s="508">
        <v>102.56</v>
      </c>
    </row>
    <row r="3138" spans="1:5" s="343" customFormat="1">
      <c r="A3138" s="507" t="s">
        <v>31028</v>
      </c>
      <c r="B3138" s="512" t="s">
        <v>25344</v>
      </c>
      <c r="C3138" s="512" t="s">
        <v>25317</v>
      </c>
      <c r="D3138" s="508">
        <v>115.38</v>
      </c>
      <c r="E3138" s="508">
        <v>115.38</v>
      </c>
    </row>
    <row r="3139" spans="1:5" s="343" customFormat="1">
      <c r="A3139" s="507" t="s">
        <v>31029</v>
      </c>
      <c r="B3139" s="512" t="s">
        <v>25334</v>
      </c>
      <c r="C3139" s="512" t="s">
        <v>25278</v>
      </c>
      <c r="D3139" s="508">
        <v>123.43</v>
      </c>
      <c r="E3139" s="508">
        <v>123.43</v>
      </c>
    </row>
    <row r="3140" spans="1:5" s="343" customFormat="1">
      <c r="A3140" s="507" t="s">
        <v>31030</v>
      </c>
      <c r="B3140" s="512" t="s">
        <v>25348</v>
      </c>
      <c r="C3140" s="512" t="s">
        <v>25278</v>
      </c>
      <c r="D3140" s="508">
        <v>10.25</v>
      </c>
      <c r="E3140" s="508">
        <v>10.25</v>
      </c>
    </row>
    <row r="3141" spans="1:5" s="343" customFormat="1">
      <c r="A3141" s="507" t="s">
        <v>31031</v>
      </c>
      <c r="B3141" s="512" t="s">
        <v>25350</v>
      </c>
      <c r="C3141" s="512" t="s">
        <v>25317</v>
      </c>
      <c r="D3141" s="508">
        <v>89.74</v>
      </c>
      <c r="E3141" s="508">
        <v>89.74</v>
      </c>
    </row>
    <row r="3142" spans="1:5" s="343" customFormat="1">
      <c r="A3142" s="507" t="s">
        <v>31032</v>
      </c>
      <c r="B3142" s="512" t="s">
        <v>30369</v>
      </c>
      <c r="C3142" s="512" t="s">
        <v>25278</v>
      </c>
      <c r="D3142" s="508">
        <v>50.69</v>
      </c>
      <c r="E3142" s="508">
        <v>50.69</v>
      </c>
    </row>
    <row r="3143" spans="1:5" s="343" customFormat="1">
      <c r="A3143" s="507" t="s">
        <v>31033</v>
      </c>
      <c r="B3143" s="512" t="s">
        <v>25354</v>
      </c>
      <c r="C3143" s="512" t="s">
        <v>25278</v>
      </c>
      <c r="D3143" s="508">
        <v>13.69</v>
      </c>
      <c r="E3143" s="508">
        <v>13.69</v>
      </c>
    </row>
    <row r="3144" spans="1:5" s="343" customFormat="1">
      <c r="A3144" s="507" t="s">
        <v>31034</v>
      </c>
      <c r="B3144" s="512" t="s">
        <v>31035</v>
      </c>
      <c r="C3144" s="512" t="s">
        <v>25278</v>
      </c>
      <c r="D3144" s="508">
        <v>150.56</v>
      </c>
      <c r="E3144" s="508">
        <v>150.56</v>
      </c>
    </row>
    <row r="3145" spans="1:5" s="343" customFormat="1">
      <c r="A3145" s="507" t="s">
        <v>31036</v>
      </c>
      <c r="B3145" s="512" t="s">
        <v>31037</v>
      </c>
      <c r="C3145" s="512" t="s">
        <v>25278</v>
      </c>
      <c r="D3145" s="508">
        <v>99.07</v>
      </c>
      <c r="E3145" s="508">
        <v>99.07</v>
      </c>
    </row>
    <row r="3146" spans="1:5" s="343" customFormat="1">
      <c r="A3146" s="507" t="s">
        <v>31038</v>
      </c>
      <c r="B3146" s="512" t="s">
        <v>31039</v>
      </c>
      <c r="C3146" s="512" t="s">
        <v>25314</v>
      </c>
      <c r="D3146" s="508">
        <v>683.74</v>
      </c>
      <c r="E3146" s="508">
        <v>683.74</v>
      </c>
    </row>
    <row r="3147" spans="1:5" s="343" customFormat="1">
      <c r="A3147" s="507" t="s">
        <v>31040</v>
      </c>
      <c r="B3147" s="512" t="s">
        <v>25608</v>
      </c>
      <c r="C3147" s="512" t="s">
        <v>25278</v>
      </c>
      <c r="D3147" s="508">
        <v>156.99</v>
      </c>
      <c r="E3147" s="508">
        <v>156.99</v>
      </c>
    </row>
    <row r="3148" spans="1:5" s="343" customFormat="1">
      <c r="A3148" s="507" t="s">
        <v>31041</v>
      </c>
      <c r="B3148" s="512" t="s">
        <v>31042</v>
      </c>
      <c r="C3148" s="512" t="s">
        <v>25278</v>
      </c>
      <c r="D3148" s="508">
        <v>187.45</v>
      </c>
      <c r="E3148" s="508">
        <v>187.45</v>
      </c>
    </row>
    <row r="3149" spans="1:5" s="343" customFormat="1">
      <c r="A3149" s="507" t="s">
        <v>31043</v>
      </c>
      <c r="B3149" s="512" t="s">
        <v>31044</v>
      </c>
      <c r="C3149" s="512" t="s">
        <v>25452</v>
      </c>
      <c r="D3149" s="508">
        <v>15.78</v>
      </c>
      <c r="E3149" s="508">
        <v>15.78</v>
      </c>
    </row>
    <row r="3150" spans="1:5" s="343" customFormat="1">
      <c r="A3150" s="507" t="s">
        <v>31045</v>
      </c>
      <c r="B3150" s="512" t="s">
        <v>31046</v>
      </c>
      <c r="C3150" s="512" t="s">
        <v>25452</v>
      </c>
      <c r="D3150" s="508">
        <v>16.53</v>
      </c>
      <c r="E3150" s="508">
        <v>16.53</v>
      </c>
    </row>
    <row r="3151" spans="1:5" s="343" customFormat="1">
      <c r="A3151" s="507" t="s">
        <v>31047</v>
      </c>
      <c r="B3151" s="512" t="s">
        <v>31048</v>
      </c>
      <c r="C3151" s="512" t="s">
        <v>25452</v>
      </c>
      <c r="D3151" s="508">
        <v>12.67</v>
      </c>
      <c r="E3151" s="508">
        <v>12.67</v>
      </c>
    </row>
    <row r="3152" spans="1:5" s="343" customFormat="1">
      <c r="A3152" s="507" t="s">
        <v>31049</v>
      </c>
      <c r="B3152" s="512" t="s">
        <v>25681</v>
      </c>
      <c r="C3152" s="512" t="s">
        <v>25317</v>
      </c>
      <c r="D3152" s="508">
        <v>673.24</v>
      </c>
      <c r="E3152" s="508">
        <v>673.24</v>
      </c>
    </row>
    <row r="3153" spans="1:5" s="343" customFormat="1">
      <c r="A3153" s="507" t="s">
        <v>31050</v>
      </c>
      <c r="B3153" s="512" t="s">
        <v>25685</v>
      </c>
      <c r="C3153" s="512" t="s">
        <v>25317</v>
      </c>
      <c r="D3153" s="508">
        <v>697.85</v>
      </c>
      <c r="E3153" s="508">
        <v>697.85</v>
      </c>
    </row>
    <row r="3154" spans="1:5" s="343" customFormat="1">
      <c r="A3154" s="507" t="s">
        <v>31051</v>
      </c>
      <c r="B3154" s="512" t="s">
        <v>25565</v>
      </c>
      <c r="C3154" s="512" t="s">
        <v>25317</v>
      </c>
      <c r="D3154" s="508">
        <v>731.41</v>
      </c>
      <c r="E3154" s="508">
        <v>731.41</v>
      </c>
    </row>
    <row r="3155" spans="1:5" s="343" customFormat="1">
      <c r="A3155" s="507" t="s">
        <v>31052</v>
      </c>
      <c r="B3155" s="512" t="s">
        <v>25696</v>
      </c>
      <c r="C3155" s="512" t="s">
        <v>25317</v>
      </c>
      <c r="D3155" s="508">
        <v>719.46</v>
      </c>
      <c r="E3155" s="508">
        <v>719.46</v>
      </c>
    </row>
    <row r="3156" spans="1:5" s="343" customFormat="1">
      <c r="A3156" s="507" t="s">
        <v>31053</v>
      </c>
      <c r="B3156" s="512" t="s">
        <v>31054</v>
      </c>
      <c r="C3156" s="512" t="s">
        <v>25317</v>
      </c>
      <c r="D3156" s="508">
        <v>745.79</v>
      </c>
      <c r="E3156" s="508">
        <v>745.79</v>
      </c>
    </row>
    <row r="3157" spans="1:5" s="343" customFormat="1">
      <c r="A3157" s="507" t="s">
        <v>31055</v>
      </c>
      <c r="B3157" s="512" t="s">
        <v>25571</v>
      </c>
      <c r="C3157" s="512" t="s">
        <v>25317</v>
      </c>
      <c r="D3157" s="508">
        <v>775.74</v>
      </c>
      <c r="E3157" s="508">
        <v>775.74</v>
      </c>
    </row>
    <row r="3158" spans="1:5" s="343" customFormat="1">
      <c r="A3158" s="507" t="s">
        <v>31056</v>
      </c>
      <c r="B3158" s="512" t="s">
        <v>25573</v>
      </c>
      <c r="C3158" s="512" t="s">
        <v>25317</v>
      </c>
      <c r="D3158" s="508">
        <v>689.28</v>
      </c>
      <c r="E3158" s="508">
        <v>689.28</v>
      </c>
    </row>
    <row r="3159" spans="1:5" s="343" customFormat="1">
      <c r="A3159" s="507" t="s">
        <v>31057</v>
      </c>
      <c r="B3159" s="512" t="s">
        <v>31058</v>
      </c>
      <c r="C3159" s="512" t="s">
        <v>25314</v>
      </c>
      <c r="D3159" s="508">
        <v>683.74</v>
      </c>
      <c r="E3159" s="508">
        <v>683.74</v>
      </c>
    </row>
    <row r="3160" spans="1:5" s="343" customFormat="1">
      <c r="A3160" s="507" t="s">
        <v>31059</v>
      </c>
      <c r="B3160" s="512" t="s">
        <v>31060</v>
      </c>
      <c r="C3160" s="512" t="s">
        <v>25361</v>
      </c>
      <c r="D3160" s="508">
        <v>43.19</v>
      </c>
      <c r="E3160" s="508">
        <v>43.19</v>
      </c>
    </row>
    <row r="3161" spans="1:5" s="343" customFormat="1">
      <c r="A3161" s="507" t="s">
        <v>31061</v>
      </c>
      <c r="B3161" s="512" t="s">
        <v>31062</v>
      </c>
      <c r="C3161" s="512" t="s">
        <v>25361</v>
      </c>
      <c r="D3161" s="508">
        <v>45.73</v>
      </c>
      <c r="E3161" s="508">
        <v>45.73</v>
      </c>
    </row>
    <row r="3162" spans="1:5" s="343" customFormat="1" ht="22.5">
      <c r="A3162" s="507" t="s">
        <v>31063</v>
      </c>
      <c r="B3162" s="512" t="s">
        <v>31064</v>
      </c>
      <c r="C3162" s="512" t="s">
        <v>25278</v>
      </c>
      <c r="D3162" s="508">
        <v>132.83000000000001</v>
      </c>
      <c r="E3162" s="508">
        <v>132.83000000000001</v>
      </c>
    </row>
    <row r="3163" spans="1:5" s="343" customFormat="1" ht="22.5">
      <c r="A3163" s="507" t="s">
        <v>31065</v>
      </c>
      <c r="B3163" s="512" t="s">
        <v>31066</v>
      </c>
      <c r="C3163" s="512" t="s">
        <v>25278</v>
      </c>
      <c r="D3163" s="508">
        <v>165.61</v>
      </c>
      <c r="E3163" s="508">
        <v>165.61</v>
      </c>
    </row>
    <row r="3164" spans="1:5" s="343" customFormat="1">
      <c r="A3164" s="507" t="s">
        <v>31067</v>
      </c>
      <c r="B3164" s="512" t="s">
        <v>31068</v>
      </c>
      <c r="C3164" s="512" t="s">
        <v>25278</v>
      </c>
      <c r="D3164" s="508">
        <v>75.56</v>
      </c>
      <c r="E3164" s="508">
        <v>75.56</v>
      </c>
    </row>
    <row r="3165" spans="1:5" s="343" customFormat="1">
      <c r="A3165" s="507" t="s">
        <v>31069</v>
      </c>
      <c r="B3165" s="512" t="s">
        <v>31070</v>
      </c>
      <c r="C3165" s="512" t="s">
        <v>25278</v>
      </c>
      <c r="D3165" s="508">
        <v>106.49</v>
      </c>
      <c r="E3165" s="508">
        <v>106.49</v>
      </c>
    </row>
    <row r="3166" spans="1:5" s="343" customFormat="1">
      <c r="A3166" s="507" t="s">
        <v>31071</v>
      </c>
      <c r="B3166" s="512" t="s">
        <v>31072</v>
      </c>
      <c r="C3166" s="512" t="s">
        <v>25278</v>
      </c>
      <c r="D3166" s="508">
        <v>14.79</v>
      </c>
      <c r="E3166" s="508">
        <v>14.79</v>
      </c>
    </row>
    <row r="3167" spans="1:5" s="343" customFormat="1">
      <c r="A3167" s="507" t="s">
        <v>31073</v>
      </c>
      <c r="B3167" s="512" t="s">
        <v>25371</v>
      </c>
      <c r="C3167" s="512" t="s">
        <v>25278</v>
      </c>
      <c r="D3167" s="508">
        <v>26.72</v>
      </c>
      <c r="E3167" s="508">
        <v>26.72</v>
      </c>
    </row>
    <row r="3168" spans="1:5" s="343" customFormat="1">
      <c r="A3168" s="507" t="s">
        <v>31074</v>
      </c>
      <c r="B3168" s="512" t="s">
        <v>31075</v>
      </c>
      <c r="C3168" s="512" t="s">
        <v>25317</v>
      </c>
      <c r="D3168" s="508">
        <v>261.17</v>
      </c>
      <c r="E3168" s="508">
        <v>261.17</v>
      </c>
    </row>
    <row r="3169" spans="1:5" s="343" customFormat="1">
      <c r="A3169" s="507" t="s">
        <v>31076</v>
      </c>
      <c r="B3169" s="512" t="s">
        <v>31077</v>
      </c>
      <c r="C3169" s="512" t="s">
        <v>25317</v>
      </c>
      <c r="D3169" s="508">
        <v>281.41000000000003</v>
      </c>
      <c r="E3169" s="508">
        <v>281.41000000000003</v>
      </c>
    </row>
    <row r="3170" spans="1:5" s="343" customFormat="1">
      <c r="A3170" s="507" t="s">
        <v>31078</v>
      </c>
      <c r="B3170" s="512" t="s">
        <v>31079</v>
      </c>
      <c r="C3170" s="512" t="s">
        <v>25317</v>
      </c>
      <c r="D3170" s="508">
        <v>858.56</v>
      </c>
      <c r="E3170" s="508">
        <v>858.56</v>
      </c>
    </row>
    <row r="3171" spans="1:5" s="343" customFormat="1">
      <c r="A3171" s="507" t="s">
        <v>31080</v>
      </c>
      <c r="B3171" s="512" t="s">
        <v>31081</v>
      </c>
      <c r="C3171" s="512" t="s">
        <v>25314</v>
      </c>
      <c r="D3171" s="508">
        <v>683.74</v>
      </c>
      <c r="E3171" s="508">
        <v>683.74</v>
      </c>
    </row>
    <row r="3172" spans="1:5" s="343" customFormat="1" ht="22.5">
      <c r="A3172" s="507" t="s">
        <v>31082</v>
      </c>
      <c r="B3172" s="512" t="s">
        <v>31083</v>
      </c>
      <c r="C3172" s="512" t="s">
        <v>25281</v>
      </c>
      <c r="D3172" s="508">
        <v>2076.17</v>
      </c>
      <c r="E3172" s="508">
        <v>2076.17</v>
      </c>
    </row>
    <row r="3173" spans="1:5" s="343" customFormat="1" ht="22.5">
      <c r="A3173" s="507" t="s">
        <v>31084</v>
      </c>
      <c r="B3173" s="512" t="s">
        <v>31085</v>
      </c>
      <c r="C3173" s="512" t="s">
        <v>25281</v>
      </c>
      <c r="D3173" s="508">
        <v>318.05</v>
      </c>
      <c r="E3173" s="508">
        <v>318.05</v>
      </c>
    </row>
    <row r="3174" spans="1:5" s="343" customFormat="1" ht="22.5">
      <c r="A3174" s="507" t="s">
        <v>31086</v>
      </c>
      <c r="B3174" s="512" t="s">
        <v>31087</v>
      </c>
      <c r="C3174" s="512" t="s">
        <v>25361</v>
      </c>
      <c r="D3174" s="508">
        <v>49.71</v>
      </c>
      <c r="E3174" s="508">
        <v>49.71</v>
      </c>
    </row>
    <row r="3175" spans="1:5" s="343" customFormat="1" ht="22.5">
      <c r="A3175" s="507" t="s">
        <v>31088</v>
      </c>
      <c r="B3175" s="512" t="s">
        <v>31089</v>
      </c>
      <c r="C3175" s="512" t="s">
        <v>25361</v>
      </c>
      <c r="D3175" s="508">
        <v>41.32</v>
      </c>
      <c r="E3175" s="508">
        <v>41.32</v>
      </c>
    </row>
    <row r="3176" spans="1:5" s="343" customFormat="1" ht="111">
      <c r="A3176" s="514" t="s">
        <v>31753</v>
      </c>
      <c r="B3176" s="514"/>
      <c r="C3176" s="514"/>
      <c r="D3176" s="514"/>
      <c r="E3176" s="514"/>
    </row>
    <row r="3177" spans="1:5" s="343" customFormat="1" ht="22.5">
      <c r="A3177" s="511" t="s">
        <v>25362</v>
      </c>
      <c r="B3177" s="511"/>
      <c r="C3177" s="511"/>
      <c r="D3177" s="511"/>
      <c r="E3177" s="511"/>
    </row>
    <row r="3178" spans="1:5" s="343" customFormat="1" ht="22.5">
      <c r="A3178" s="509" t="s">
        <v>31090</v>
      </c>
      <c r="B3178" s="512" t="s">
        <v>31838</v>
      </c>
      <c r="C3178" s="515" t="s">
        <v>25278</v>
      </c>
      <c r="D3178" s="510">
        <v>2571.9299999999998</v>
      </c>
      <c r="E3178" s="510">
        <v>2571.9299999999998</v>
      </c>
    </row>
    <row r="3179" spans="1:5" s="343" customFormat="1">
      <c r="A3179" s="507" t="s">
        <v>31091</v>
      </c>
      <c r="B3179" s="512" t="s">
        <v>31092</v>
      </c>
      <c r="C3179" s="512" t="s">
        <v>25281</v>
      </c>
      <c r="D3179" s="508">
        <v>105.93</v>
      </c>
      <c r="E3179" s="508">
        <v>105.93</v>
      </c>
    </row>
    <row r="3180" spans="1:5" s="343" customFormat="1">
      <c r="A3180" s="507" t="s">
        <v>31093</v>
      </c>
      <c r="B3180" s="512" t="s">
        <v>31094</v>
      </c>
      <c r="C3180" s="512" t="s">
        <v>25281</v>
      </c>
      <c r="D3180" s="508">
        <v>109.06</v>
      </c>
      <c r="E3180" s="508">
        <v>109.06</v>
      </c>
    </row>
    <row r="3181" spans="1:5" s="343" customFormat="1">
      <c r="A3181" s="507" t="s">
        <v>31095</v>
      </c>
      <c r="B3181" s="512" t="s">
        <v>31096</v>
      </c>
      <c r="C3181" s="512" t="s">
        <v>25281</v>
      </c>
      <c r="D3181" s="508">
        <v>152.72</v>
      </c>
      <c r="E3181" s="508">
        <v>152.72</v>
      </c>
    </row>
    <row r="3182" spans="1:5" s="343" customFormat="1">
      <c r="A3182" s="507" t="s">
        <v>31097</v>
      </c>
      <c r="B3182" s="512" t="s">
        <v>31098</v>
      </c>
      <c r="C3182" s="512" t="s">
        <v>25281</v>
      </c>
      <c r="D3182" s="508">
        <v>261.52999999999997</v>
      </c>
      <c r="E3182" s="508">
        <v>261.52999999999997</v>
      </c>
    </row>
    <row r="3183" spans="1:5" s="343" customFormat="1">
      <c r="A3183" s="507" t="s">
        <v>31099</v>
      </c>
      <c r="B3183" s="512" t="s">
        <v>31100</v>
      </c>
      <c r="C3183" s="512" t="s">
        <v>25281</v>
      </c>
      <c r="D3183" s="508">
        <v>264.64999999999998</v>
      </c>
      <c r="E3183" s="508">
        <v>264.64999999999998</v>
      </c>
    </row>
    <row r="3184" spans="1:5" s="343" customFormat="1">
      <c r="A3184" s="507" t="s">
        <v>31101</v>
      </c>
      <c r="B3184" s="512" t="s">
        <v>31102</v>
      </c>
      <c r="C3184" s="512" t="s">
        <v>25281</v>
      </c>
      <c r="D3184" s="508">
        <v>408.56</v>
      </c>
      <c r="E3184" s="508">
        <v>408.56</v>
      </c>
    </row>
    <row r="3185" spans="1:5" s="343" customFormat="1">
      <c r="A3185" s="507" t="s">
        <v>31103</v>
      </c>
      <c r="B3185" s="512" t="s">
        <v>31104</v>
      </c>
      <c r="C3185" s="512" t="s">
        <v>25281</v>
      </c>
      <c r="D3185" s="508">
        <v>198.74</v>
      </c>
      <c r="E3185" s="508">
        <v>198.74</v>
      </c>
    </row>
    <row r="3186" spans="1:5" s="343" customFormat="1">
      <c r="A3186" s="507" t="s">
        <v>31105</v>
      </c>
      <c r="B3186" s="512" t="s">
        <v>31106</v>
      </c>
      <c r="C3186" s="512" t="s">
        <v>25281</v>
      </c>
      <c r="D3186" s="508">
        <v>20.39</v>
      </c>
      <c r="E3186" s="508">
        <v>20.39</v>
      </c>
    </row>
    <row r="3187" spans="1:5" s="343" customFormat="1">
      <c r="A3187" s="507" t="s">
        <v>31107</v>
      </c>
      <c r="B3187" s="512" t="s">
        <v>31108</v>
      </c>
      <c r="C3187" s="512" t="s">
        <v>25281</v>
      </c>
      <c r="D3187" s="508">
        <v>805.85</v>
      </c>
      <c r="E3187" s="508">
        <v>805.85</v>
      </c>
    </row>
    <row r="3188" spans="1:5" s="343" customFormat="1">
      <c r="A3188" s="507" t="s">
        <v>31109</v>
      </c>
      <c r="B3188" s="512" t="s">
        <v>31110</v>
      </c>
      <c r="C3188" s="512" t="s">
        <v>25281</v>
      </c>
      <c r="D3188" s="508">
        <v>1113.3499999999999</v>
      </c>
      <c r="E3188" s="508">
        <v>1113.3499999999999</v>
      </c>
    </row>
    <row r="3189" spans="1:5" s="343" customFormat="1">
      <c r="A3189" s="507" t="s">
        <v>31111</v>
      </c>
      <c r="B3189" s="512" t="s">
        <v>31112</v>
      </c>
      <c r="C3189" s="512" t="s">
        <v>25281</v>
      </c>
      <c r="D3189" s="508">
        <v>531.04</v>
      </c>
      <c r="E3189" s="508">
        <v>531.04</v>
      </c>
    </row>
    <row r="3190" spans="1:5" s="343" customFormat="1">
      <c r="A3190" s="507" t="s">
        <v>31113</v>
      </c>
      <c r="B3190" s="512" t="s">
        <v>31114</v>
      </c>
      <c r="C3190" s="512" t="s">
        <v>25281</v>
      </c>
      <c r="D3190" s="508">
        <v>15264.6</v>
      </c>
      <c r="E3190" s="508">
        <v>15264.6</v>
      </c>
    </row>
    <row r="3191" spans="1:5" s="343" customFormat="1">
      <c r="A3191" s="507" t="s">
        <v>31115</v>
      </c>
      <c r="B3191" s="512" t="s">
        <v>31116</v>
      </c>
      <c r="C3191" s="512" t="s">
        <v>25281</v>
      </c>
      <c r="D3191" s="508">
        <v>250.46</v>
      </c>
      <c r="E3191" s="508">
        <v>250.46</v>
      </c>
    </row>
    <row r="3192" spans="1:5" s="343" customFormat="1">
      <c r="A3192" s="507" t="s">
        <v>31117</v>
      </c>
      <c r="B3192" s="512" t="s">
        <v>31118</v>
      </c>
      <c r="C3192" s="512" t="s">
        <v>25281</v>
      </c>
      <c r="D3192" s="508">
        <v>284.27999999999997</v>
      </c>
      <c r="E3192" s="508">
        <v>284.27999999999997</v>
      </c>
    </row>
    <row r="3193" spans="1:5" s="343" customFormat="1">
      <c r="A3193" s="507" t="s">
        <v>31119</v>
      </c>
      <c r="B3193" s="512" t="s">
        <v>31120</v>
      </c>
      <c r="C3193" s="512" t="s">
        <v>25281</v>
      </c>
      <c r="D3193" s="508">
        <v>105.93</v>
      </c>
      <c r="E3193" s="508">
        <v>105.93</v>
      </c>
    </row>
    <row r="3194" spans="1:5" s="343" customFormat="1">
      <c r="A3194" s="507" t="s">
        <v>31121</v>
      </c>
      <c r="B3194" s="512" t="s">
        <v>31122</v>
      </c>
      <c r="C3194" s="512" t="s">
        <v>25281</v>
      </c>
      <c r="D3194" s="508">
        <v>405.44</v>
      </c>
      <c r="E3194" s="508">
        <v>405.44</v>
      </c>
    </row>
    <row r="3195" spans="1:5" s="343" customFormat="1">
      <c r="A3195" s="507" t="s">
        <v>31123</v>
      </c>
      <c r="B3195" s="512" t="s">
        <v>31124</v>
      </c>
      <c r="C3195" s="512" t="s">
        <v>25281</v>
      </c>
      <c r="D3195" s="508">
        <v>105.93</v>
      </c>
      <c r="E3195" s="508">
        <v>105.93</v>
      </c>
    </row>
    <row r="3196" spans="1:5" s="343" customFormat="1">
      <c r="A3196" s="507" t="s">
        <v>31125</v>
      </c>
      <c r="B3196" s="512" t="s">
        <v>31126</v>
      </c>
      <c r="C3196" s="512" t="s">
        <v>25314</v>
      </c>
      <c r="D3196" s="508">
        <v>683.74</v>
      </c>
      <c r="E3196" s="508">
        <v>683.74</v>
      </c>
    </row>
    <row r="3197" spans="1:5" s="343" customFormat="1" ht="22.5">
      <c r="A3197" s="507" t="s">
        <v>31127</v>
      </c>
      <c r="B3197" s="512" t="s">
        <v>31128</v>
      </c>
      <c r="C3197" s="512" t="s">
        <v>25317</v>
      </c>
      <c r="D3197" s="508">
        <v>12441.45</v>
      </c>
      <c r="E3197" s="508">
        <v>12441.45</v>
      </c>
    </row>
    <row r="3198" spans="1:5" s="343" customFormat="1">
      <c r="A3198" s="507" t="s">
        <v>31129</v>
      </c>
      <c r="B3198" s="512" t="s">
        <v>31130</v>
      </c>
      <c r="C3198" s="512" t="s">
        <v>25314</v>
      </c>
      <c r="D3198" s="508">
        <v>683.74</v>
      </c>
      <c r="E3198" s="508">
        <v>683.74</v>
      </c>
    </row>
    <row r="3199" spans="1:5" s="343" customFormat="1">
      <c r="A3199" s="507" t="s">
        <v>31131</v>
      </c>
      <c r="B3199" s="512" t="s">
        <v>31132</v>
      </c>
      <c r="C3199" s="512" t="s">
        <v>25281</v>
      </c>
      <c r="D3199" s="508">
        <v>234635.68</v>
      </c>
      <c r="E3199" s="508">
        <v>234635.68</v>
      </c>
    </row>
    <row r="3200" spans="1:5" s="343" customFormat="1">
      <c r="A3200" s="518" t="s">
        <v>31133</v>
      </c>
      <c r="B3200" s="519" t="s">
        <v>31134</v>
      </c>
      <c r="C3200" s="519" t="s">
        <v>25281</v>
      </c>
      <c r="D3200" s="520">
        <v>253954</v>
      </c>
      <c r="E3200" s="520">
        <v>253954</v>
      </c>
    </row>
    <row r="3201" spans="1:5" s="343" customFormat="1">
      <c r="A3201" s="507" t="s">
        <v>31135</v>
      </c>
      <c r="B3201" s="512" t="s">
        <v>31136</v>
      </c>
      <c r="C3201" s="512" t="s">
        <v>25281</v>
      </c>
      <c r="D3201" s="508">
        <v>263201.96000000002</v>
      </c>
      <c r="E3201" s="508">
        <v>263201.96000000002</v>
      </c>
    </row>
    <row r="3202" spans="1:5" s="343" customFormat="1">
      <c r="A3202" s="507" t="s">
        <v>31137</v>
      </c>
      <c r="B3202" s="512" t="s">
        <v>31138</v>
      </c>
      <c r="C3202" s="512" t="s">
        <v>25281</v>
      </c>
      <c r="D3202" s="508">
        <v>303605.82</v>
      </c>
      <c r="E3202" s="508">
        <v>303605.82</v>
      </c>
    </row>
    <row r="3203" spans="1:5" s="343" customFormat="1">
      <c r="A3203" s="507" t="s">
        <v>31139</v>
      </c>
      <c r="B3203" s="512" t="s">
        <v>31140</v>
      </c>
      <c r="C3203" s="512" t="s">
        <v>25281</v>
      </c>
      <c r="D3203" s="508">
        <v>279128.82</v>
      </c>
      <c r="E3203" s="508">
        <v>279128.82</v>
      </c>
    </row>
    <row r="3204" spans="1:5" s="343" customFormat="1">
      <c r="A3204" s="507" t="s">
        <v>31141</v>
      </c>
      <c r="B3204" s="512" t="s">
        <v>31142</v>
      </c>
      <c r="C3204" s="512" t="s">
        <v>25281</v>
      </c>
      <c r="D3204" s="508">
        <v>251064.9</v>
      </c>
      <c r="E3204" s="508">
        <v>251064.9</v>
      </c>
    </row>
    <row r="3205" spans="1:5" s="343" customFormat="1">
      <c r="A3205" s="507" t="s">
        <v>31143</v>
      </c>
      <c r="B3205" s="512" t="s">
        <v>31144</v>
      </c>
      <c r="C3205" s="512" t="s">
        <v>25281</v>
      </c>
      <c r="D3205" s="508">
        <v>283616.99</v>
      </c>
      <c r="E3205" s="508">
        <v>283616.99</v>
      </c>
    </row>
    <row r="3206" spans="1:5" s="343" customFormat="1">
      <c r="A3206" s="507" t="s">
        <v>31145</v>
      </c>
      <c r="B3206" s="512" t="s">
        <v>31146</v>
      </c>
      <c r="C3206" s="512" t="s">
        <v>25281</v>
      </c>
      <c r="D3206" s="508">
        <v>1639.6</v>
      </c>
      <c r="E3206" s="508">
        <v>1639.6</v>
      </c>
    </row>
    <row r="3207" spans="1:5" s="343" customFormat="1">
      <c r="A3207" s="507" t="s">
        <v>31147</v>
      </c>
      <c r="B3207" s="512" t="s">
        <v>31148</v>
      </c>
      <c r="C3207" s="512" t="s">
        <v>25281</v>
      </c>
      <c r="D3207" s="508">
        <v>1712.16</v>
      </c>
      <c r="E3207" s="508">
        <v>1712.16</v>
      </c>
    </row>
    <row r="3208" spans="1:5" s="343" customFormat="1">
      <c r="A3208" s="507" t="s">
        <v>31149</v>
      </c>
      <c r="B3208" s="512" t="s">
        <v>31150</v>
      </c>
      <c r="C3208" s="512" t="s">
        <v>25281</v>
      </c>
      <c r="D3208" s="508">
        <v>1712.16</v>
      </c>
      <c r="E3208" s="508">
        <v>1712.16</v>
      </c>
    </row>
    <row r="3209" spans="1:5" s="343" customFormat="1">
      <c r="A3209" s="507" t="s">
        <v>31151</v>
      </c>
      <c r="B3209" s="512" t="s">
        <v>31152</v>
      </c>
      <c r="C3209" s="512" t="s">
        <v>25281</v>
      </c>
      <c r="D3209" s="508">
        <v>1709.98</v>
      </c>
      <c r="E3209" s="508">
        <v>1709.98</v>
      </c>
    </row>
    <row r="3210" spans="1:5" s="343" customFormat="1" ht="22.5">
      <c r="A3210" s="507" t="s">
        <v>31153</v>
      </c>
      <c r="B3210" s="512" t="s">
        <v>31154</v>
      </c>
      <c r="C3210" s="512" t="s">
        <v>26155</v>
      </c>
      <c r="D3210" s="508">
        <v>4518.4399999999996</v>
      </c>
      <c r="E3210" s="508">
        <v>4518.4399999999996</v>
      </c>
    </row>
    <row r="3211" spans="1:5" s="343" customFormat="1" ht="22.5">
      <c r="A3211" s="507" t="s">
        <v>31155</v>
      </c>
      <c r="B3211" s="512" t="s">
        <v>31156</v>
      </c>
      <c r="C3211" s="512" t="s">
        <v>26155</v>
      </c>
      <c r="D3211" s="508">
        <v>4873.12</v>
      </c>
      <c r="E3211" s="508">
        <v>4873.12</v>
      </c>
    </row>
    <row r="3212" spans="1:5" s="343" customFormat="1" ht="22.5">
      <c r="A3212" s="507" t="s">
        <v>31157</v>
      </c>
      <c r="B3212" s="512" t="s">
        <v>31158</v>
      </c>
      <c r="C3212" s="512" t="s">
        <v>26155</v>
      </c>
      <c r="D3212" s="508">
        <v>6709.35</v>
      </c>
      <c r="E3212" s="508">
        <v>6709.35</v>
      </c>
    </row>
    <row r="3213" spans="1:5" s="343" customFormat="1" ht="22.5">
      <c r="A3213" s="507" t="s">
        <v>31159</v>
      </c>
      <c r="B3213" s="512" t="s">
        <v>31160</v>
      </c>
      <c r="C3213" s="512" t="s">
        <v>26155</v>
      </c>
      <c r="D3213" s="508">
        <v>8459.6299999999992</v>
      </c>
      <c r="E3213" s="508">
        <v>8459.6299999999992</v>
      </c>
    </row>
    <row r="3214" spans="1:5" s="343" customFormat="1" ht="22.5">
      <c r="A3214" s="507" t="s">
        <v>31161</v>
      </c>
      <c r="B3214" s="512" t="s">
        <v>31162</v>
      </c>
      <c r="C3214" s="512" t="s">
        <v>26155</v>
      </c>
      <c r="D3214" s="508">
        <v>12796.05</v>
      </c>
      <c r="E3214" s="508">
        <v>12796.05</v>
      </c>
    </row>
    <row r="3215" spans="1:5" s="343" customFormat="1" ht="22.5">
      <c r="A3215" s="507" t="s">
        <v>31163</v>
      </c>
      <c r="B3215" s="512" t="s">
        <v>31164</v>
      </c>
      <c r="C3215" s="512" t="s">
        <v>26155</v>
      </c>
      <c r="D3215" s="508">
        <v>13576.98</v>
      </c>
      <c r="E3215" s="508">
        <v>13576.98</v>
      </c>
    </row>
    <row r="3216" spans="1:5" s="343" customFormat="1">
      <c r="A3216" s="507" t="s">
        <v>31165</v>
      </c>
      <c r="B3216" s="512" t="s">
        <v>31166</v>
      </c>
      <c r="C3216" s="512" t="s">
        <v>25314</v>
      </c>
      <c r="D3216" s="508">
        <v>683.74</v>
      </c>
      <c r="E3216" s="508">
        <v>683.74</v>
      </c>
    </row>
    <row r="3217" spans="1:5" s="343" customFormat="1" ht="22.5">
      <c r="A3217" s="507" t="s">
        <v>31167</v>
      </c>
      <c r="B3217" s="512" t="s">
        <v>31168</v>
      </c>
      <c r="C3217" s="512" t="s">
        <v>25361</v>
      </c>
      <c r="D3217" s="508">
        <v>225.48</v>
      </c>
      <c r="E3217" s="508">
        <v>225.48</v>
      </c>
    </row>
    <row r="3218" spans="1:5" s="343" customFormat="1" ht="111">
      <c r="A3218" s="514" t="s">
        <v>31753</v>
      </c>
      <c r="B3218" s="514"/>
      <c r="C3218" s="514"/>
      <c r="D3218" s="514"/>
      <c r="E3218" s="514"/>
    </row>
    <row r="3219" spans="1:5" s="343" customFormat="1" ht="22.5">
      <c r="A3219" s="511" t="s">
        <v>25362</v>
      </c>
      <c r="B3219" s="511"/>
      <c r="C3219" s="511"/>
      <c r="D3219" s="511"/>
      <c r="E3219" s="511"/>
    </row>
    <row r="3220" spans="1:5" s="343" customFormat="1" ht="22.5">
      <c r="A3220" s="507" t="s">
        <v>31169</v>
      </c>
      <c r="B3220" s="512" t="s">
        <v>31170</v>
      </c>
      <c r="C3220" s="512" t="s">
        <v>25361</v>
      </c>
      <c r="D3220" s="508">
        <v>101.25</v>
      </c>
      <c r="E3220" s="508">
        <v>101.25</v>
      </c>
    </row>
    <row r="3221" spans="1:5" s="343" customFormat="1" ht="22.5">
      <c r="A3221" s="507" t="s">
        <v>31171</v>
      </c>
      <c r="B3221" s="512" t="s">
        <v>31172</v>
      </c>
      <c r="C3221" s="512" t="s">
        <v>25281</v>
      </c>
      <c r="D3221" s="508">
        <v>3874.5</v>
      </c>
      <c r="E3221" s="508">
        <v>3874.5</v>
      </c>
    </row>
    <row r="3222" spans="1:5" s="343" customFormat="1" ht="22.5">
      <c r="A3222" s="507" t="s">
        <v>31173</v>
      </c>
      <c r="B3222" s="512" t="s">
        <v>30881</v>
      </c>
      <c r="C3222" s="512" t="s">
        <v>25361</v>
      </c>
      <c r="D3222" s="508">
        <v>124.36</v>
      </c>
      <c r="E3222" s="508">
        <v>124.36</v>
      </c>
    </row>
    <row r="3223" spans="1:5" s="343" customFormat="1">
      <c r="A3223" s="507" t="s">
        <v>31174</v>
      </c>
      <c r="B3223" s="512" t="s">
        <v>30875</v>
      </c>
      <c r="C3223" s="512" t="s">
        <v>25278</v>
      </c>
      <c r="D3223" s="508">
        <v>504.2</v>
      </c>
      <c r="E3223" s="508">
        <v>504.2</v>
      </c>
    </row>
    <row r="3224" spans="1:5" s="343" customFormat="1">
      <c r="A3224" s="507" t="s">
        <v>31175</v>
      </c>
      <c r="B3224" s="512" t="s">
        <v>31176</v>
      </c>
      <c r="C3224" s="512" t="s">
        <v>25278</v>
      </c>
      <c r="D3224" s="508">
        <v>603.79</v>
      </c>
      <c r="E3224" s="508">
        <v>603.79</v>
      </c>
    </row>
    <row r="3225" spans="1:5" s="343" customFormat="1">
      <c r="A3225" s="507" t="s">
        <v>31177</v>
      </c>
      <c r="B3225" s="512" t="s">
        <v>30885</v>
      </c>
      <c r="C3225" s="512" t="s">
        <v>25278</v>
      </c>
      <c r="D3225" s="508">
        <v>30.21</v>
      </c>
      <c r="E3225" s="508">
        <v>30.21</v>
      </c>
    </row>
    <row r="3226" spans="1:5" s="343" customFormat="1">
      <c r="A3226" s="507" t="s">
        <v>31178</v>
      </c>
      <c r="B3226" s="512" t="s">
        <v>30887</v>
      </c>
      <c r="C3226" s="512" t="s">
        <v>25361</v>
      </c>
      <c r="D3226" s="508">
        <v>35.090000000000003</v>
      </c>
      <c r="E3226" s="508">
        <v>35.090000000000003</v>
      </c>
    </row>
    <row r="3227" spans="1:5" s="343" customFormat="1">
      <c r="A3227" s="507" t="s">
        <v>31179</v>
      </c>
      <c r="B3227" s="512" t="s">
        <v>31180</v>
      </c>
      <c r="C3227" s="512" t="s">
        <v>25281</v>
      </c>
      <c r="D3227" s="508">
        <v>34377.279999999999</v>
      </c>
      <c r="E3227" s="508">
        <v>34377.279999999999</v>
      </c>
    </row>
    <row r="3228" spans="1:5" s="343" customFormat="1">
      <c r="A3228" s="507" t="s">
        <v>31181</v>
      </c>
      <c r="B3228" s="512" t="s">
        <v>31182</v>
      </c>
      <c r="C3228" s="512" t="s">
        <v>25361</v>
      </c>
      <c r="D3228" s="508">
        <v>608.25</v>
      </c>
      <c r="E3228" s="508">
        <v>608.25</v>
      </c>
    </row>
    <row r="3229" spans="1:5" s="343" customFormat="1">
      <c r="A3229" s="507" t="s">
        <v>31183</v>
      </c>
      <c r="B3229" s="512" t="s">
        <v>31184</v>
      </c>
      <c r="C3229" s="512" t="s">
        <v>25281</v>
      </c>
      <c r="D3229" s="508">
        <v>3620.87</v>
      </c>
      <c r="E3229" s="508">
        <v>3620.87</v>
      </c>
    </row>
    <row r="3230" spans="1:5" s="343" customFormat="1">
      <c r="A3230" s="507" t="s">
        <v>31185</v>
      </c>
      <c r="B3230" s="512" t="s">
        <v>31186</v>
      </c>
      <c r="C3230" s="512" t="s">
        <v>25361</v>
      </c>
      <c r="D3230" s="508">
        <v>633.74</v>
      </c>
      <c r="E3230" s="508">
        <v>633.74</v>
      </c>
    </row>
    <row r="3231" spans="1:5" s="343" customFormat="1">
      <c r="A3231" s="507" t="s">
        <v>31187</v>
      </c>
      <c r="B3231" s="512" t="s">
        <v>31188</v>
      </c>
      <c r="C3231" s="512" t="s">
        <v>25281</v>
      </c>
      <c r="D3231" s="508">
        <v>3767.03</v>
      </c>
      <c r="E3231" s="508">
        <v>3767.03</v>
      </c>
    </row>
    <row r="3232" spans="1:5" s="343" customFormat="1">
      <c r="A3232" s="507" t="s">
        <v>31189</v>
      </c>
      <c r="B3232" s="512" t="s">
        <v>31190</v>
      </c>
      <c r="C3232" s="512" t="s">
        <v>25361</v>
      </c>
      <c r="D3232" s="508">
        <v>349.86</v>
      </c>
      <c r="E3232" s="508">
        <v>349.86</v>
      </c>
    </row>
    <row r="3233" spans="1:5" s="343" customFormat="1">
      <c r="A3233" s="507" t="s">
        <v>31191</v>
      </c>
      <c r="B3233" s="512" t="s">
        <v>31192</v>
      </c>
      <c r="C3233" s="512" t="s">
        <v>25361</v>
      </c>
      <c r="D3233" s="508">
        <v>394.2</v>
      </c>
      <c r="E3233" s="508">
        <v>394.2</v>
      </c>
    </row>
    <row r="3234" spans="1:5" s="343" customFormat="1">
      <c r="A3234" s="507" t="s">
        <v>31193</v>
      </c>
      <c r="B3234" s="512" t="s">
        <v>31194</v>
      </c>
      <c r="C3234" s="512" t="s">
        <v>25278</v>
      </c>
      <c r="D3234" s="508">
        <v>74.59</v>
      </c>
      <c r="E3234" s="508">
        <v>74.59</v>
      </c>
    </row>
    <row r="3235" spans="1:5" s="343" customFormat="1">
      <c r="A3235" s="507" t="s">
        <v>31195</v>
      </c>
      <c r="B3235" s="512" t="s">
        <v>31196</v>
      </c>
      <c r="C3235" s="512" t="s">
        <v>25361</v>
      </c>
      <c r="D3235" s="508">
        <v>6.87</v>
      </c>
      <c r="E3235" s="508">
        <v>6.87</v>
      </c>
    </row>
    <row r="3236" spans="1:5" s="343" customFormat="1">
      <c r="A3236" s="507" t="s">
        <v>31197</v>
      </c>
      <c r="B3236" s="512" t="s">
        <v>31198</v>
      </c>
      <c r="C3236" s="512" t="s">
        <v>25278</v>
      </c>
      <c r="D3236" s="508">
        <v>256.39999999999998</v>
      </c>
      <c r="E3236" s="508">
        <v>256.39999999999998</v>
      </c>
    </row>
    <row r="3237" spans="1:5" s="343" customFormat="1">
      <c r="A3237" s="507" t="s">
        <v>31199</v>
      </c>
      <c r="B3237" s="512" t="s">
        <v>31200</v>
      </c>
      <c r="C3237" s="512" t="s">
        <v>25278</v>
      </c>
      <c r="D3237" s="508">
        <v>36.83</v>
      </c>
      <c r="E3237" s="508">
        <v>36.83</v>
      </c>
    </row>
    <row r="3238" spans="1:5" s="343" customFormat="1">
      <c r="A3238" s="507" t="s">
        <v>31201</v>
      </c>
      <c r="B3238" s="512" t="s">
        <v>31202</v>
      </c>
      <c r="C3238" s="512" t="s">
        <v>25278</v>
      </c>
      <c r="D3238" s="508">
        <v>170.28</v>
      </c>
      <c r="E3238" s="508">
        <v>170.28</v>
      </c>
    </row>
    <row r="3239" spans="1:5" s="343" customFormat="1">
      <c r="A3239" s="507" t="s">
        <v>31203</v>
      </c>
      <c r="B3239" s="512" t="s">
        <v>31204</v>
      </c>
      <c r="C3239" s="512" t="s">
        <v>25278</v>
      </c>
      <c r="D3239" s="508">
        <v>378.82</v>
      </c>
      <c r="E3239" s="508">
        <v>378.82</v>
      </c>
    </row>
    <row r="3240" spans="1:5" s="343" customFormat="1">
      <c r="A3240" s="507" t="s">
        <v>31205</v>
      </c>
      <c r="B3240" s="512" t="s">
        <v>31206</v>
      </c>
      <c r="C3240" s="512" t="s">
        <v>25278</v>
      </c>
      <c r="D3240" s="508">
        <v>283.81</v>
      </c>
      <c r="E3240" s="508">
        <v>283.81</v>
      </c>
    </row>
    <row r="3241" spans="1:5" s="343" customFormat="1">
      <c r="A3241" s="507" t="s">
        <v>31207</v>
      </c>
      <c r="B3241" s="512" t="s">
        <v>31208</v>
      </c>
      <c r="C3241" s="512" t="s">
        <v>25361</v>
      </c>
      <c r="D3241" s="508">
        <v>7.35</v>
      </c>
      <c r="E3241" s="508">
        <v>7.35</v>
      </c>
    </row>
    <row r="3242" spans="1:5" s="343" customFormat="1">
      <c r="A3242" s="507" t="s">
        <v>31209</v>
      </c>
      <c r="B3242" s="512" t="s">
        <v>31210</v>
      </c>
      <c r="C3242" s="512" t="s">
        <v>25278</v>
      </c>
      <c r="D3242" s="508">
        <v>10.16</v>
      </c>
      <c r="E3242" s="508">
        <v>10.16</v>
      </c>
    </row>
    <row r="3243" spans="1:5" s="343" customFormat="1">
      <c r="A3243" s="507" t="s">
        <v>31211</v>
      </c>
      <c r="B3243" s="512" t="s">
        <v>31212</v>
      </c>
      <c r="C3243" s="512" t="s">
        <v>25278</v>
      </c>
      <c r="D3243" s="508">
        <v>133.97999999999999</v>
      </c>
      <c r="E3243" s="508">
        <v>133.97999999999999</v>
      </c>
    </row>
    <row r="3244" spans="1:5" s="343" customFormat="1">
      <c r="A3244" s="507" t="s">
        <v>31213</v>
      </c>
      <c r="B3244" s="512" t="s">
        <v>31214</v>
      </c>
      <c r="C3244" s="512" t="s">
        <v>25278</v>
      </c>
      <c r="D3244" s="508">
        <v>46.39</v>
      </c>
      <c r="E3244" s="508">
        <v>46.39</v>
      </c>
    </row>
    <row r="3245" spans="1:5" s="343" customFormat="1">
      <c r="A3245" s="507" t="s">
        <v>31215</v>
      </c>
      <c r="B3245" s="512" t="s">
        <v>31216</v>
      </c>
      <c r="C3245" s="512" t="s">
        <v>25278</v>
      </c>
      <c r="D3245" s="508">
        <v>24.74</v>
      </c>
      <c r="E3245" s="508">
        <v>24.74</v>
      </c>
    </row>
    <row r="3246" spans="1:5" s="343" customFormat="1">
      <c r="A3246" s="507" t="s">
        <v>31217</v>
      </c>
      <c r="B3246" s="512" t="s">
        <v>31218</v>
      </c>
      <c r="C3246" s="512" t="s">
        <v>25278</v>
      </c>
      <c r="D3246" s="508">
        <v>44.25</v>
      </c>
      <c r="E3246" s="508">
        <v>44.25</v>
      </c>
    </row>
    <row r="3247" spans="1:5" s="343" customFormat="1">
      <c r="A3247" s="507" t="s">
        <v>31219</v>
      </c>
      <c r="B3247" s="512" t="s">
        <v>31220</v>
      </c>
      <c r="C3247" s="512" t="s">
        <v>25278</v>
      </c>
      <c r="D3247" s="508">
        <v>13.65</v>
      </c>
      <c r="E3247" s="508">
        <v>13.65</v>
      </c>
    </row>
    <row r="3248" spans="1:5" s="343" customFormat="1">
      <c r="A3248" s="507" t="s">
        <v>31221</v>
      </c>
      <c r="B3248" s="512" t="s">
        <v>31222</v>
      </c>
      <c r="C3248" s="512" t="s">
        <v>25278</v>
      </c>
      <c r="D3248" s="508">
        <v>22.71</v>
      </c>
      <c r="E3248" s="508">
        <v>22.71</v>
      </c>
    </row>
    <row r="3249" spans="1:5" s="343" customFormat="1">
      <c r="A3249" s="507" t="s">
        <v>31223</v>
      </c>
      <c r="B3249" s="512" t="s">
        <v>31224</v>
      </c>
      <c r="C3249" s="512" t="s">
        <v>25278</v>
      </c>
      <c r="D3249" s="508">
        <v>16.71</v>
      </c>
      <c r="E3249" s="508">
        <v>16.71</v>
      </c>
    </row>
    <row r="3250" spans="1:5" s="343" customFormat="1">
      <c r="A3250" s="507" t="s">
        <v>31225</v>
      </c>
      <c r="B3250" s="512" t="s">
        <v>31226</v>
      </c>
      <c r="C3250" s="512" t="s">
        <v>25278</v>
      </c>
      <c r="D3250" s="508">
        <v>9.2200000000000006</v>
      </c>
      <c r="E3250" s="508">
        <v>9.2200000000000006</v>
      </c>
    </row>
    <row r="3251" spans="1:5" s="343" customFormat="1">
      <c r="A3251" s="507" t="s">
        <v>31227</v>
      </c>
      <c r="B3251" s="512" t="s">
        <v>31228</v>
      </c>
      <c r="C3251" s="512" t="s">
        <v>25278</v>
      </c>
      <c r="D3251" s="508">
        <v>22.69</v>
      </c>
      <c r="E3251" s="508">
        <v>22.69</v>
      </c>
    </row>
    <row r="3252" spans="1:5" s="343" customFormat="1">
      <c r="A3252" s="507" t="s">
        <v>31229</v>
      </c>
      <c r="B3252" s="512" t="s">
        <v>31230</v>
      </c>
      <c r="C3252" s="512" t="s">
        <v>25278</v>
      </c>
      <c r="D3252" s="508">
        <v>11.64</v>
      </c>
      <c r="E3252" s="508">
        <v>11.64</v>
      </c>
    </row>
    <row r="3253" spans="1:5" s="343" customFormat="1">
      <c r="A3253" s="507" t="s">
        <v>31231</v>
      </c>
      <c r="B3253" s="512" t="s">
        <v>31232</v>
      </c>
      <c r="C3253" s="512" t="s">
        <v>25278</v>
      </c>
      <c r="D3253" s="508">
        <v>27.68</v>
      </c>
      <c r="E3253" s="508">
        <v>27.68</v>
      </c>
    </row>
    <row r="3254" spans="1:5" s="343" customFormat="1">
      <c r="A3254" s="507" t="s">
        <v>31233</v>
      </c>
      <c r="B3254" s="512" t="s">
        <v>31234</v>
      </c>
      <c r="C3254" s="512" t="s">
        <v>25278</v>
      </c>
      <c r="D3254" s="508">
        <v>8.91</v>
      </c>
      <c r="E3254" s="508">
        <v>8.91</v>
      </c>
    </row>
    <row r="3255" spans="1:5" s="343" customFormat="1">
      <c r="A3255" s="507" t="s">
        <v>31235</v>
      </c>
      <c r="B3255" s="512" t="s">
        <v>31236</v>
      </c>
      <c r="C3255" s="512" t="s">
        <v>25278</v>
      </c>
      <c r="D3255" s="508">
        <v>64.099999999999994</v>
      </c>
      <c r="E3255" s="508">
        <v>64.099999999999994</v>
      </c>
    </row>
    <row r="3256" spans="1:5" s="343" customFormat="1">
      <c r="A3256" s="507" t="s">
        <v>31237</v>
      </c>
      <c r="B3256" s="512" t="s">
        <v>31238</v>
      </c>
      <c r="C3256" s="512" t="s">
        <v>25278</v>
      </c>
      <c r="D3256" s="508">
        <v>305.42</v>
      </c>
      <c r="E3256" s="508">
        <v>305.42</v>
      </c>
    </row>
    <row r="3257" spans="1:5" s="343" customFormat="1">
      <c r="A3257" s="507" t="s">
        <v>31239</v>
      </c>
      <c r="B3257" s="512" t="s">
        <v>31240</v>
      </c>
      <c r="C3257" s="512" t="s">
        <v>25278</v>
      </c>
      <c r="D3257" s="508">
        <v>495.38</v>
      </c>
      <c r="E3257" s="508">
        <v>495.38</v>
      </c>
    </row>
    <row r="3258" spans="1:5" s="343" customFormat="1" ht="22.5">
      <c r="A3258" s="507" t="s">
        <v>31241</v>
      </c>
      <c r="B3258" s="512" t="s">
        <v>31242</v>
      </c>
      <c r="C3258" s="512" t="s">
        <v>25278</v>
      </c>
      <c r="D3258" s="508">
        <v>540.79</v>
      </c>
      <c r="E3258" s="508">
        <v>540.79</v>
      </c>
    </row>
    <row r="3259" spans="1:5" s="343" customFormat="1">
      <c r="A3259" s="507" t="s">
        <v>31243</v>
      </c>
      <c r="B3259" s="512" t="s">
        <v>31244</v>
      </c>
      <c r="C3259" s="512" t="s">
        <v>25278</v>
      </c>
      <c r="D3259" s="508">
        <v>1052.1300000000001</v>
      </c>
      <c r="E3259" s="508">
        <v>1052.1300000000001</v>
      </c>
    </row>
    <row r="3260" spans="1:5" s="343" customFormat="1">
      <c r="A3260" s="507" t="s">
        <v>31245</v>
      </c>
      <c r="B3260" s="512" t="s">
        <v>31246</v>
      </c>
      <c r="C3260" s="512" t="s">
        <v>25278</v>
      </c>
      <c r="D3260" s="508">
        <v>602.6</v>
      </c>
      <c r="E3260" s="508">
        <v>602.6</v>
      </c>
    </row>
    <row r="3261" spans="1:5" s="343" customFormat="1">
      <c r="A3261" s="507" t="s">
        <v>31247</v>
      </c>
      <c r="B3261" s="512" t="s">
        <v>31248</v>
      </c>
      <c r="C3261" s="512" t="s">
        <v>25278</v>
      </c>
      <c r="D3261" s="508">
        <v>391.81</v>
      </c>
      <c r="E3261" s="508">
        <v>391.81</v>
      </c>
    </row>
    <row r="3262" spans="1:5" s="343" customFormat="1">
      <c r="A3262" s="507" t="s">
        <v>31249</v>
      </c>
      <c r="B3262" s="512" t="s">
        <v>31250</v>
      </c>
      <c r="C3262" s="512" t="s">
        <v>25278</v>
      </c>
      <c r="D3262" s="508">
        <v>695.74</v>
      </c>
      <c r="E3262" s="508">
        <v>695.74</v>
      </c>
    </row>
    <row r="3263" spans="1:5" s="343" customFormat="1" ht="22.5">
      <c r="A3263" s="507" t="s">
        <v>31251</v>
      </c>
      <c r="B3263" s="513" t="s">
        <v>31839</v>
      </c>
      <c r="C3263" s="512" t="s">
        <v>25278</v>
      </c>
      <c r="D3263" s="508">
        <v>768.4</v>
      </c>
      <c r="E3263" s="508">
        <v>768.4</v>
      </c>
    </row>
    <row r="3264" spans="1:5" s="343" customFormat="1" ht="22.5">
      <c r="A3264" s="507" t="s">
        <v>31252</v>
      </c>
      <c r="B3264" s="512" t="s">
        <v>31253</v>
      </c>
      <c r="C3264" s="512" t="s">
        <v>25278</v>
      </c>
      <c r="D3264" s="508">
        <v>619.86</v>
      </c>
      <c r="E3264" s="508">
        <v>619.86</v>
      </c>
    </row>
    <row r="3265" spans="1:5" s="343" customFormat="1" ht="111">
      <c r="A3265" s="514" t="s">
        <v>31753</v>
      </c>
      <c r="B3265" s="514"/>
      <c r="C3265" s="514"/>
      <c r="D3265" s="514"/>
      <c r="E3265" s="514"/>
    </row>
    <row r="3266" spans="1:5" s="343" customFormat="1" ht="22.5">
      <c r="A3266" s="511" t="s">
        <v>25362</v>
      </c>
      <c r="B3266" s="511"/>
      <c r="C3266" s="511"/>
      <c r="D3266" s="511"/>
      <c r="E3266" s="511"/>
    </row>
    <row r="3267" spans="1:5" s="343" customFormat="1" ht="22.5">
      <c r="A3267" s="507" t="s">
        <v>31254</v>
      </c>
      <c r="B3267" s="512" t="s">
        <v>31255</v>
      </c>
      <c r="C3267" s="512" t="s">
        <v>25278</v>
      </c>
      <c r="D3267" s="508">
        <v>1151.75</v>
      </c>
      <c r="E3267" s="508">
        <v>1151.75</v>
      </c>
    </row>
    <row r="3268" spans="1:5" s="343" customFormat="1" ht="22.5">
      <c r="A3268" s="507" t="s">
        <v>31256</v>
      </c>
      <c r="B3268" s="512" t="s">
        <v>31257</v>
      </c>
      <c r="C3268" s="512" t="s">
        <v>25278</v>
      </c>
      <c r="D3268" s="508">
        <v>1278.9000000000001</v>
      </c>
      <c r="E3268" s="508">
        <v>1278.9000000000001</v>
      </c>
    </row>
    <row r="3269" spans="1:5" s="343" customFormat="1">
      <c r="A3269" s="507" t="s">
        <v>31258</v>
      </c>
      <c r="B3269" s="512" t="s">
        <v>31259</v>
      </c>
      <c r="C3269" s="512" t="s">
        <v>25278</v>
      </c>
      <c r="D3269" s="508">
        <v>63.09</v>
      </c>
      <c r="E3269" s="508">
        <v>63.09</v>
      </c>
    </row>
    <row r="3270" spans="1:5" s="343" customFormat="1" ht="22.5">
      <c r="A3270" s="507" t="s">
        <v>31260</v>
      </c>
      <c r="B3270" s="512" t="s">
        <v>31261</v>
      </c>
      <c r="C3270" s="512" t="s">
        <v>25278</v>
      </c>
      <c r="D3270" s="508">
        <v>101.08</v>
      </c>
      <c r="E3270" s="508">
        <v>101.08</v>
      </c>
    </row>
    <row r="3271" spans="1:5" s="343" customFormat="1" ht="22.5">
      <c r="A3271" s="507" t="s">
        <v>31262</v>
      </c>
      <c r="B3271" s="512" t="s">
        <v>31263</v>
      </c>
      <c r="C3271" s="512" t="s">
        <v>25278</v>
      </c>
      <c r="D3271" s="508">
        <v>110.16</v>
      </c>
      <c r="E3271" s="508">
        <v>110.16</v>
      </c>
    </row>
    <row r="3272" spans="1:5" s="343" customFormat="1">
      <c r="A3272" s="507" t="s">
        <v>31264</v>
      </c>
      <c r="B3272" s="512" t="s">
        <v>31265</v>
      </c>
      <c r="C3272" s="512" t="s">
        <v>25278</v>
      </c>
      <c r="D3272" s="508">
        <v>349.45</v>
      </c>
      <c r="E3272" s="508">
        <v>349.45</v>
      </c>
    </row>
    <row r="3273" spans="1:5" s="343" customFormat="1">
      <c r="A3273" s="507" t="s">
        <v>31266</v>
      </c>
      <c r="B3273" s="512" t="s">
        <v>31267</v>
      </c>
      <c r="C3273" s="512" t="s">
        <v>25278</v>
      </c>
      <c r="D3273" s="508">
        <v>539.41</v>
      </c>
      <c r="E3273" s="508">
        <v>539.41</v>
      </c>
    </row>
    <row r="3274" spans="1:5" s="343" customFormat="1" ht="22.5">
      <c r="A3274" s="507" t="s">
        <v>31268</v>
      </c>
      <c r="B3274" s="513" t="s">
        <v>31840</v>
      </c>
      <c r="C3274" s="512" t="s">
        <v>25278</v>
      </c>
      <c r="D3274" s="508">
        <v>584.82000000000005</v>
      </c>
      <c r="E3274" s="508">
        <v>584.82000000000005</v>
      </c>
    </row>
    <row r="3275" spans="1:5" s="343" customFormat="1">
      <c r="A3275" s="507" t="s">
        <v>31269</v>
      </c>
      <c r="B3275" s="512" t="s">
        <v>31270</v>
      </c>
      <c r="C3275" s="512" t="s">
        <v>25278</v>
      </c>
      <c r="D3275" s="508">
        <v>1096.1600000000001</v>
      </c>
      <c r="E3275" s="508">
        <v>1096.1600000000001</v>
      </c>
    </row>
    <row r="3276" spans="1:5" s="343" customFormat="1">
      <c r="A3276" s="507" t="s">
        <v>31271</v>
      </c>
      <c r="B3276" s="512" t="s">
        <v>31272</v>
      </c>
      <c r="C3276" s="512" t="s">
        <v>25652</v>
      </c>
      <c r="D3276" s="508">
        <v>303.88</v>
      </c>
      <c r="E3276" s="508">
        <v>303.88</v>
      </c>
    </row>
    <row r="3277" spans="1:5" s="343" customFormat="1">
      <c r="A3277" s="507" t="s">
        <v>31273</v>
      </c>
      <c r="B3277" s="512" t="s">
        <v>31274</v>
      </c>
      <c r="C3277" s="512" t="s">
        <v>25317</v>
      </c>
      <c r="D3277" s="508">
        <v>5626.22</v>
      </c>
      <c r="E3277" s="508">
        <v>5626.22</v>
      </c>
    </row>
    <row r="3278" spans="1:5" s="343" customFormat="1">
      <c r="A3278" s="507" t="s">
        <v>31275</v>
      </c>
      <c r="B3278" s="512" t="s">
        <v>31276</v>
      </c>
      <c r="C3278" s="512" t="s">
        <v>25317</v>
      </c>
      <c r="D3278" s="508">
        <v>5965.99</v>
      </c>
      <c r="E3278" s="508">
        <v>5965.99</v>
      </c>
    </row>
    <row r="3279" spans="1:5" s="343" customFormat="1">
      <c r="A3279" s="507" t="s">
        <v>31277</v>
      </c>
      <c r="B3279" s="512" t="s">
        <v>31278</v>
      </c>
      <c r="C3279" s="512" t="s">
        <v>25317</v>
      </c>
      <c r="D3279" s="508">
        <v>7946.02</v>
      </c>
      <c r="E3279" s="508">
        <v>7946.02</v>
      </c>
    </row>
    <row r="3280" spans="1:5" s="343" customFormat="1">
      <c r="A3280" s="507" t="s">
        <v>31279</v>
      </c>
      <c r="B3280" s="512" t="s">
        <v>31280</v>
      </c>
      <c r="C3280" s="512" t="s">
        <v>25278</v>
      </c>
      <c r="D3280" s="508">
        <v>429.6</v>
      </c>
      <c r="E3280" s="508">
        <v>429.6</v>
      </c>
    </row>
    <row r="3281" spans="1:5" s="343" customFormat="1">
      <c r="A3281" s="507" t="s">
        <v>31281</v>
      </c>
      <c r="B3281" s="512" t="s">
        <v>31282</v>
      </c>
      <c r="C3281" s="512" t="s">
        <v>25278</v>
      </c>
      <c r="D3281" s="508">
        <v>12.18</v>
      </c>
      <c r="E3281" s="508">
        <v>12.18</v>
      </c>
    </row>
    <row r="3282" spans="1:5" s="343" customFormat="1">
      <c r="A3282" s="507" t="s">
        <v>31283</v>
      </c>
      <c r="B3282" s="512" t="s">
        <v>31284</v>
      </c>
      <c r="C3282" s="512" t="s">
        <v>25361</v>
      </c>
      <c r="D3282" s="508">
        <v>7.38</v>
      </c>
      <c r="E3282" s="508">
        <v>7.38</v>
      </c>
    </row>
    <row r="3283" spans="1:5" s="343" customFormat="1">
      <c r="A3283" s="507" t="s">
        <v>31285</v>
      </c>
      <c r="B3283" s="512" t="s">
        <v>31286</v>
      </c>
      <c r="C3283" s="512" t="s">
        <v>25317</v>
      </c>
      <c r="D3283" s="508">
        <v>1740.58</v>
      </c>
      <c r="E3283" s="508">
        <v>1740.58</v>
      </c>
    </row>
    <row r="3284" spans="1:5" s="343" customFormat="1">
      <c r="A3284" s="507" t="s">
        <v>31287</v>
      </c>
      <c r="B3284" s="512" t="s">
        <v>31288</v>
      </c>
      <c r="C3284" s="512" t="s">
        <v>25452</v>
      </c>
      <c r="D3284" s="508">
        <v>18.14</v>
      </c>
      <c r="E3284" s="508">
        <v>18.14</v>
      </c>
    </row>
    <row r="3285" spans="1:5" s="343" customFormat="1">
      <c r="A3285" s="507" t="s">
        <v>31289</v>
      </c>
      <c r="B3285" s="512" t="s">
        <v>31290</v>
      </c>
      <c r="C3285" s="512" t="s">
        <v>25281</v>
      </c>
      <c r="D3285" s="508">
        <v>21.9</v>
      </c>
      <c r="E3285" s="508">
        <v>21.9</v>
      </c>
    </row>
    <row r="3286" spans="1:5" s="343" customFormat="1">
      <c r="A3286" s="507" t="s">
        <v>31291</v>
      </c>
      <c r="B3286" s="512" t="s">
        <v>31292</v>
      </c>
      <c r="C3286" s="512" t="s">
        <v>25361</v>
      </c>
      <c r="D3286" s="508">
        <v>522.84</v>
      </c>
      <c r="E3286" s="508">
        <v>522.84</v>
      </c>
    </row>
    <row r="3287" spans="1:5" s="343" customFormat="1">
      <c r="A3287" s="507" t="s">
        <v>31293</v>
      </c>
      <c r="B3287" s="512" t="s">
        <v>31294</v>
      </c>
      <c r="C3287" s="512" t="s">
        <v>25361</v>
      </c>
      <c r="D3287" s="508">
        <v>199.14</v>
      </c>
      <c r="E3287" s="508">
        <v>199.14</v>
      </c>
    </row>
    <row r="3288" spans="1:5" s="343" customFormat="1">
      <c r="A3288" s="507" t="s">
        <v>31295</v>
      </c>
      <c r="B3288" s="512" t="s">
        <v>31296</v>
      </c>
      <c r="C3288" s="512" t="s">
        <v>25361</v>
      </c>
      <c r="D3288" s="508">
        <v>272.60000000000002</v>
      </c>
      <c r="E3288" s="508">
        <v>272.60000000000002</v>
      </c>
    </row>
    <row r="3289" spans="1:5" s="343" customFormat="1">
      <c r="A3289" s="507" t="s">
        <v>31297</v>
      </c>
      <c r="B3289" s="512" t="s">
        <v>31298</v>
      </c>
      <c r="C3289" s="512" t="s">
        <v>25278</v>
      </c>
      <c r="D3289" s="508">
        <v>20.05</v>
      </c>
      <c r="E3289" s="508">
        <v>20.05</v>
      </c>
    </row>
    <row r="3290" spans="1:5" s="343" customFormat="1">
      <c r="A3290" s="507" t="s">
        <v>31299</v>
      </c>
      <c r="B3290" s="512" t="s">
        <v>31300</v>
      </c>
      <c r="C3290" s="512" t="s">
        <v>25281</v>
      </c>
      <c r="D3290" s="508">
        <v>14.11</v>
      </c>
      <c r="E3290" s="508">
        <v>14.11</v>
      </c>
    </row>
    <row r="3291" spans="1:5" s="343" customFormat="1">
      <c r="A3291" s="507" t="s">
        <v>31301</v>
      </c>
      <c r="B3291" s="512" t="s">
        <v>31302</v>
      </c>
      <c r="C3291" s="512" t="s">
        <v>25281</v>
      </c>
      <c r="D3291" s="508">
        <v>40.409999999999997</v>
      </c>
      <c r="E3291" s="508">
        <v>40.409999999999997</v>
      </c>
    </row>
    <row r="3292" spans="1:5">
      <c r="A3292" s="507" t="s">
        <v>31303</v>
      </c>
      <c r="B3292" s="512" t="s">
        <v>31304</v>
      </c>
      <c r="C3292" s="512" t="s">
        <v>25281</v>
      </c>
      <c r="D3292" s="508">
        <v>23.61</v>
      </c>
      <c r="E3292" s="508">
        <v>23.61</v>
      </c>
    </row>
    <row r="3293" spans="1:5">
      <c r="A3293" s="507" t="s">
        <v>31305</v>
      </c>
      <c r="B3293" s="512" t="s">
        <v>31306</v>
      </c>
      <c r="C3293" s="512" t="s">
        <v>25281</v>
      </c>
      <c r="D3293" s="508">
        <v>12.39</v>
      </c>
      <c r="E3293" s="508">
        <v>12.39</v>
      </c>
    </row>
    <row r="3294" spans="1:5">
      <c r="A3294" s="507" t="s">
        <v>31307</v>
      </c>
      <c r="B3294" s="512" t="s">
        <v>31308</v>
      </c>
      <c r="C3294" s="512" t="s">
        <v>25281</v>
      </c>
      <c r="D3294" s="508">
        <v>34.72</v>
      </c>
      <c r="E3294" s="508">
        <v>34.72</v>
      </c>
    </row>
    <row r="3295" spans="1:5">
      <c r="A3295" s="507" t="s">
        <v>31309</v>
      </c>
      <c r="B3295" s="512" t="s">
        <v>31310</v>
      </c>
      <c r="C3295" s="512" t="s">
        <v>25281</v>
      </c>
      <c r="D3295" s="508">
        <v>21.65</v>
      </c>
      <c r="E3295" s="508">
        <v>21.65</v>
      </c>
    </row>
    <row r="3296" spans="1:5">
      <c r="A3296" s="507" t="s">
        <v>31311</v>
      </c>
      <c r="B3296" s="512" t="s">
        <v>31312</v>
      </c>
      <c r="C3296" s="512" t="s">
        <v>25281</v>
      </c>
      <c r="D3296" s="508">
        <v>8.48</v>
      </c>
      <c r="E3296" s="508">
        <v>8.48</v>
      </c>
    </row>
    <row r="3297" spans="1:5">
      <c r="A3297" s="507" t="s">
        <v>31313</v>
      </c>
      <c r="B3297" s="512" t="s">
        <v>31314</v>
      </c>
      <c r="C3297" s="512" t="s">
        <v>25281</v>
      </c>
      <c r="D3297" s="508">
        <v>27.31</v>
      </c>
      <c r="E3297" s="508">
        <v>27.31</v>
      </c>
    </row>
    <row r="3298" spans="1:5">
      <c r="A3298" s="507" t="s">
        <v>31315</v>
      </c>
      <c r="B3298" s="512" t="s">
        <v>31316</v>
      </c>
      <c r="C3298" s="512" t="s">
        <v>25281</v>
      </c>
      <c r="D3298" s="508">
        <v>19.22</v>
      </c>
      <c r="E3298" s="508">
        <v>19.22</v>
      </c>
    </row>
    <row r="3299" spans="1:5">
      <c r="A3299" s="507" t="s">
        <v>31317</v>
      </c>
      <c r="B3299" s="512" t="s">
        <v>31318</v>
      </c>
      <c r="C3299" s="512" t="s">
        <v>25281</v>
      </c>
      <c r="D3299" s="508">
        <v>7.24</v>
      </c>
      <c r="E3299" s="508">
        <v>7.24</v>
      </c>
    </row>
    <row r="3300" spans="1:5">
      <c r="A3300" s="507" t="s">
        <v>31319</v>
      </c>
      <c r="B3300" s="512" t="s">
        <v>31320</v>
      </c>
      <c r="C3300" s="512" t="s">
        <v>25281</v>
      </c>
      <c r="D3300" s="508">
        <v>23.04</v>
      </c>
      <c r="E3300" s="508">
        <v>23.04</v>
      </c>
    </row>
    <row r="3301" spans="1:5">
      <c r="A3301" s="507" t="s">
        <v>31321</v>
      </c>
      <c r="B3301" s="512" t="s">
        <v>31322</v>
      </c>
      <c r="C3301" s="512" t="s">
        <v>25281</v>
      </c>
      <c r="D3301" s="508">
        <v>21.3</v>
      </c>
      <c r="E3301" s="508">
        <v>21.3</v>
      </c>
    </row>
    <row r="3302" spans="1:5">
      <c r="A3302" s="507" t="s">
        <v>31323</v>
      </c>
      <c r="B3302" s="512" t="s">
        <v>31324</v>
      </c>
      <c r="C3302" s="512" t="s">
        <v>25361</v>
      </c>
      <c r="D3302" s="508">
        <v>60.52</v>
      </c>
      <c r="E3302" s="508">
        <v>60.52</v>
      </c>
    </row>
    <row r="3303" spans="1:5">
      <c r="A3303" s="507" t="s">
        <v>31325</v>
      </c>
      <c r="B3303" s="512" t="s">
        <v>31326</v>
      </c>
      <c r="C3303" s="512" t="s">
        <v>25361</v>
      </c>
      <c r="D3303" s="508">
        <v>81.95</v>
      </c>
      <c r="E3303" s="508">
        <v>81.95</v>
      </c>
    </row>
    <row r="3304" spans="1:5">
      <c r="A3304" s="507" t="s">
        <v>31327</v>
      </c>
      <c r="B3304" s="512" t="s">
        <v>31328</v>
      </c>
      <c r="C3304" s="512" t="s">
        <v>25361</v>
      </c>
      <c r="D3304" s="508">
        <v>108.94</v>
      </c>
      <c r="E3304" s="508">
        <v>108.94</v>
      </c>
    </row>
    <row r="3305" spans="1:5">
      <c r="A3305" s="507" t="s">
        <v>31329</v>
      </c>
      <c r="B3305" s="512" t="s">
        <v>31330</v>
      </c>
      <c r="C3305" s="512" t="s">
        <v>25361</v>
      </c>
      <c r="D3305" s="508">
        <v>142.16</v>
      </c>
      <c r="E3305" s="508">
        <v>142.16</v>
      </c>
    </row>
    <row r="3306" spans="1:5">
      <c r="A3306" s="507" t="s">
        <v>31331</v>
      </c>
      <c r="B3306" s="512" t="s">
        <v>31332</v>
      </c>
      <c r="C3306" s="512" t="s">
        <v>25361</v>
      </c>
      <c r="D3306" s="508">
        <v>173.09</v>
      </c>
      <c r="E3306" s="508">
        <v>173.09</v>
      </c>
    </row>
    <row r="3307" spans="1:5">
      <c r="A3307" s="507" t="s">
        <v>31333</v>
      </c>
      <c r="B3307" s="512" t="s">
        <v>31334</v>
      </c>
      <c r="C3307" s="512" t="s">
        <v>25281</v>
      </c>
      <c r="D3307" s="508">
        <v>453.19</v>
      </c>
      <c r="E3307" s="508">
        <v>453.19</v>
      </c>
    </row>
    <row r="3308" spans="1:5">
      <c r="A3308" s="507" t="s">
        <v>31335</v>
      </c>
      <c r="B3308" s="512" t="s">
        <v>31841</v>
      </c>
      <c r="C3308" s="512" t="s">
        <v>25314</v>
      </c>
      <c r="D3308" s="508">
        <v>683.74</v>
      </c>
      <c r="E3308" s="508">
        <v>683.74</v>
      </c>
    </row>
    <row r="3309" spans="1:5">
      <c r="A3309" s="507" t="s">
        <v>31336</v>
      </c>
      <c r="B3309" s="512" t="s">
        <v>31337</v>
      </c>
      <c r="C3309" s="512" t="s">
        <v>25281</v>
      </c>
      <c r="D3309" s="508">
        <v>96.69</v>
      </c>
      <c r="E3309" s="508">
        <v>96.69</v>
      </c>
    </row>
    <row r="3310" spans="1:5">
      <c r="A3310" s="507" t="s">
        <v>31338</v>
      </c>
      <c r="B3310" s="512" t="s">
        <v>31339</v>
      </c>
      <c r="C3310" s="512" t="s">
        <v>25281</v>
      </c>
      <c r="D3310" s="508">
        <v>43.81</v>
      </c>
      <c r="E3310" s="508">
        <v>43.81</v>
      </c>
    </row>
    <row r="3311" spans="1:5">
      <c r="A3311" s="507" t="s">
        <v>31340</v>
      </c>
      <c r="B3311" s="512" t="s">
        <v>31341</v>
      </c>
      <c r="C3311" s="512" t="s">
        <v>25281</v>
      </c>
      <c r="D3311" s="508">
        <v>30.29</v>
      </c>
      <c r="E3311" s="508">
        <v>30.29</v>
      </c>
    </row>
    <row r="3312" spans="1:5" ht="111">
      <c r="A3312" s="514" t="s">
        <v>31753</v>
      </c>
      <c r="B3312" s="514"/>
      <c r="C3312" s="514"/>
      <c r="D3312" s="514"/>
      <c r="E3312" s="514"/>
    </row>
    <row r="3313" spans="1:5" ht="22.5">
      <c r="A3313" s="511" t="s">
        <v>25362</v>
      </c>
      <c r="B3313" s="511"/>
      <c r="C3313" s="511"/>
      <c r="D3313" s="511"/>
      <c r="E3313" s="511"/>
    </row>
    <row r="3314" spans="1:5">
      <c r="A3314" s="507" t="s">
        <v>31342</v>
      </c>
      <c r="B3314" s="512" t="s">
        <v>31842</v>
      </c>
      <c r="C3314" s="512" t="s">
        <v>25314</v>
      </c>
      <c r="D3314" s="508">
        <v>683.74</v>
      </c>
      <c r="E3314" s="508">
        <v>683.74</v>
      </c>
    </row>
    <row r="3315" spans="1:5">
      <c r="A3315" s="507" t="s">
        <v>31343</v>
      </c>
      <c r="B3315" s="512" t="s">
        <v>31344</v>
      </c>
      <c r="C3315" s="512" t="s">
        <v>25281</v>
      </c>
      <c r="D3315" s="508">
        <v>40.58</v>
      </c>
      <c r="E3315" s="508">
        <v>40.58</v>
      </c>
    </row>
    <row r="3316" spans="1:5">
      <c r="A3316" s="507" t="s">
        <v>31345</v>
      </c>
      <c r="B3316" s="512" t="s">
        <v>31346</v>
      </c>
      <c r="C3316" s="512" t="s">
        <v>25281</v>
      </c>
      <c r="D3316" s="508">
        <v>17.239999999999998</v>
      </c>
      <c r="E3316" s="508">
        <v>17.239999999999998</v>
      </c>
    </row>
    <row r="3317" spans="1:5">
      <c r="A3317" s="507" t="s">
        <v>31347</v>
      </c>
      <c r="B3317" s="512" t="s">
        <v>31348</v>
      </c>
      <c r="C3317" s="512" t="s">
        <v>25281</v>
      </c>
      <c r="D3317" s="508">
        <v>9.5299999999999994</v>
      </c>
      <c r="E3317" s="508">
        <v>9.5299999999999994</v>
      </c>
    </row>
    <row r="3318" spans="1:5">
      <c r="A3318" s="507" t="s">
        <v>31349</v>
      </c>
      <c r="B3318" s="512" t="s">
        <v>31350</v>
      </c>
      <c r="C3318" s="512" t="s">
        <v>25281</v>
      </c>
      <c r="D3318" s="508">
        <v>20.32</v>
      </c>
      <c r="E3318" s="508">
        <v>20.32</v>
      </c>
    </row>
    <row r="3319" spans="1:5">
      <c r="A3319" s="507" t="s">
        <v>31351</v>
      </c>
      <c r="B3319" s="512" t="s">
        <v>31352</v>
      </c>
      <c r="C3319" s="512" t="s">
        <v>25652</v>
      </c>
      <c r="D3319" s="508">
        <v>121.42</v>
      </c>
      <c r="E3319" s="508">
        <v>121.42</v>
      </c>
    </row>
    <row r="3320" spans="1:5">
      <c r="A3320" s="507" t="s">
        <v>31353</v>
      </c>
      <c r="B3320" s="512" t="s">
        <v>31354</v>
      </c>
      <c r="C3320" s="512" t="s">
        <v>25652</v>
      </c>
      <c r="D3320" s="508">
        <v>154.94</v>
      </c>
      <c r="E3320" s="508">
        <v>154.94</v>
      </c>
    </row>
    <row r="3321" spans="1:5">
      <c r="A3321" s="507" t="s">
        <v>31355</v>
      </c>
      <c r="B3321" s="512" t="s">
        <v>31356</v>
      </c>
      <c r="C3321" s="512" t="s">
        <v>25278</v>
      </c>
      <c r="D3321" s="508">
        <v>22.46</v>
      </c>
      <c r="E3321" s="508">
        <v>22.46</v>
      </c>
    </row>
    <row r="3322" spans="1:5">
      <c r="A3322" s="507" t="s">
        <v>31357</v>
      </c>
      <c r="B3322" s="512" t="s">
        <v>31358</v>
      </c>
      <c r="C3322" s="512" t="s">
        <v>25278</v>
      </c>
      <c r="D3322" s="508">
        <v>119.79</v>
      </c>
      <c r="E3322" s="508">
        <v>119.79</v>
      </c>
    </row>
    <row r="3323" spans="1:5">
      <c r="A3323" s="507" t="s">
        <v>31359</v>
      </c>
      <c r="B3323" s="512" t="s">
        <v>31360</v>
      </c>
      <c r="C3323" s="512" t="s">
        <v>25278</v>
      </c>
      <c r="D3323" s="508">
        <v>14.76</v>
      </c>
      <c r="E3323" s="508">
        <v>14.76</v>
      </c>
    </row>
    <row r="3324" spans="1:5">
      <c r="A3324" s="507" t="s">
        <v>31361</v>
      </c>
      <c r="B3324" s="512" t="s">
        <v>31362</v>
      </c>
      <c r="C3324" s="512" t="s">
        <v>25278</v>
      </c>
      <c r="D3324" s="508">
        <v>21.7</v>
      </c>
      <c r="E3324" s="508">
        <v>21.7</v>
      </c>
    </row>
    <row r="3325" spans="1:5">
      <c r="A3325" s="507" t="s">
        <v>31363</v>
      </c>
      <c r="B3325" s="512" t="s">
        <v>31364</v>
      </c>
      <c r="C3325" s="512" t="s">
        <v>25278</v>
      </c>
      <c r="D3325" s="508">
        <v>23.79</v>
      </c>
      <c r="E3325" s="508">
        <v>23.79</v>
      </c>
    </row>
    <row r="3326" spans="1:5">
      <c r="A3326" s="507" t="s">
        <v>31365</v>
      </c>
      <c r="B3326" s="512" t="s">
        <v>31366</v>
      </c>
      <c r="C3326" s="512" t="s">
        <v>25278</v>
      </c>
      <c r="D3326" s="508">
        <v>8.35</v>
      </c>
      <c r="E3326" s="508">
        <v>8.35</v>
      </c>
    </row>
    <row r="3327" spans="1:5">
      <c r="A3327" s="507" t="s">
        <v>31367</v>
      </c>
      <c r="B3327" s="512" t="s">
        <v>31368</v>
      </c>
      <c r="C3327" s="512" t="s">
        <v>25278</v>
      </c>
      <c r="D3327" s="508">
        <v>26.65</v>
      </c>
      <c r="E3327" s="508">
        <v>26.65</v>
      </c>
    </row>
    <row r="3328" spans="1:5">
      <c r="A3328" s="507" t="s">
        <v>31369</v>
      </c>
      <c r="B3328" s="512" t="s">
        <v>31370</v>
      </c>
      <c r="C3328" s="512" t="s">
        <v>25278</v>
      </c>
      <c r="D3328" s="508">
        <v>69.44</v>
      </c>
      <c r="E3328" s="508">
        <v>69.44</v>
      </c>
    </row>
    <row r="3329" spans="1:5">
      <c r="A3329" s="507" t="s">
        <v>31371</v>
      </c>
      <c r="B3329" s="512" t="s">
        <v>31372</v>
      </c>
      <c r="C3329" s="512" t="s">
        <v>25278</v>
      </c>
      <c r="D3329" s="508">
        <v>37.619999999999997</v>
      </c>
      <c r="E3329" s="508">
        <v>37.619999999999997</v>
      </c>
    </row>
    <row r="3330" spans="1:5">
      <c r="A3330" s="507" t="s">
        <v>31373</v>
      </c>
      <c r="B3330" s="512" t="s">
        <v>31374</v>
      </c>
      <c r="C3330" s="512" t="s">
        <v>25278</v>
      </c>
      <c r="D3330" s="508">
        <v>37.29</v>
      </c>
      <c r="E3330" s="508">
        <v>37.29</v>
      </c>
    </row>
    <row r="3331" spans="1:5">
      <c r="A3331" s="507" t="s">
        <v>31375</v>
      </c>
      <c r="B3331" s="512" t="s">
        <v>31376</v>
      </c>
      <c r="C3331" s="512" t="s">
        <v>25278</v>
      </c>
      <c r="D3331" s="508">
        <v>51.6</v>
      </c>
      <c r="E3331" s="508">
        <v>51.6</v>
      </c>
    </row>
    <row r="3332" spans="1:5">
      <c r="A3332" s="507" t="s">
        <v>31377</v>
      </c>
      <c r="B3332" s="512" t="s">
        <v>31378</v>
      </c>
      <c r="C3332" s="512" t="s">
        <v>25278</v>
      </c>
      <c r="D3332" s="508">
        <v>53.37</v>
      </c>
      <c r="E3332" s="508">
        <v>53.37</v>
      </c>
    </row>
    <row r="3333" spans="1:5">
      <c r="A3333" s="507" t="s">
        <v>31379</v>
      </c>
      <c r="B3333" s="512" t="s">
        <v>31380</v>
      </c>
      <c r="C3333" s="512" t="s">
        <v>25278</v>
      </c>
      <c r="D3333" s="508">
        <v>46.55</v>
      </c>
      <c r="E3333" s="508">
        <v>46.55</v>
      </c>
    </row>
    <row r="3334" spans="1:5">
      <c r="A3334" s="507" t="s">
        <v>31381</v>
      </c>
      <c r="B3334" s="512" t="s">
        <v>31382</v>
      </c>
      <c r="C3334" s="512" t="s">
        <v>25278</v>
      </c>
      <c r="D3334" s="508">
        <v>55.37</v>
      </c>
      <c r="E3334" s="508">
        <v>55.37</v>
      </c>
    </row>
    <row r="3335" spans="1:5">
      <c r="A3335" s="507" t="s">
        <v>31383</v>
      </c>
      <c r="B3335" s="512" t="s">
        <v>31384</v>
      </c>
      <c r="C3335" s="512" t="s">
        <v>25278</v>
      </c>
      <c r="D3335" s="508">
        <v>40.159999999999997</v>
      </c>
      <c r="E3335" s="508">
        <v>40.159999999999997</v>
      </c>
    </row>
    <row r="3336" spans="1:5">
      <c r="A3336" s="507" t="s">
        <v>31385</v>
      </c>
      <c r="B3336" s="512" t="s">
        <v>31386</v>
      </c>
      <c r="C3336" s="512" t="s">
        <v>25278</v>
      </c>
      <c r="D3336" s="508">
        <v>80.44</v>
      </c>
      <c r="E3336" s="508">
        <v>80.44</v>
      </c>
    </row>
    <row r="3337" spans="1:5">
      <c r="A3337" s="507" t="s">
        <v>31387</v>
      </c>
      <c r="B3337" s="512" t="s">
        <v>31388</v>
      </c>
      <c r="C3337" s="512" t="s">
        <v>25278</v>
      </c>
      <c r="D3337" s="508">
        <v>86.36</v>
      </c>
      <c r="E3337" s="508">
        <v>86.36</v>
      </c>
    </row>
    <row r="3338" spans="1:5">
      <c r="A3338" s="507" t="s">
        <v>31389</v>
      </c>
      <c r="B3338" s="512" t="s">
        <v>31390</v>
      </c>
      <c r="C3338" s="512" t="s">
        <v>25278</v>
      </c>
      <c r="D3338" s="508">
        <v>59.67</v>
      </c>
      <c r="E3338" s="508">
        <v>59.67</v>
      </c>
    </row>
    <row r="3339" spans="1:5">
      <c r="A3339" s="507" t="s">
        <v>31391</v>
      </c>
      <c r="B3339" s="512" t="s">
        <v>31392</v>
      </c>
      <c r="C3339" s="512" t="s">
        <v>25278</v>
      </c>
      <c r="D3339" s="508">
        <v>111.71</v>
      </c>
      <c r="E3339" s="508">
        <v>111.71</v>
      </c>
    </row>
    <row r="3340" spans="1:5">
      <c r="A3340" s="507" t="s">
        <v>31393</v>
      </c>
      <c r="B3340" s="512" t="s">
        <v>31394</v>
      </c>
      <c r="C3340" s="512" t="s">
        <v>25278</v>
      </c>
      <c r="D3340" s="508">
        <v>146.55000000000001</v>
      </c>
      <c r="E3340" s="508">
        <v>146.55000000000001</v>
      </c>
    </row>
    <row r="3341" spans="1:5">
      <c r="A3341" s="507" t="s">
        <v>31395</v>
      </c>
      <c r="B3341" s="512" t="s">
        <v>31396</v>
      </c>
      <c r="C3341" s="512" t="s">
        <v>25278</v>
      </c>
      <c r="D3341" s="508">
        <v>180.04</v>
      </c>
      <c r="E3341" s="508">
        <v>180.04</v>
      </c>
    </row>
    <row r="3342" spans="1:5">
      <c r="A3342" s="507" t="s">
        <v>31397</v>
      </c>
      <c r="B3342" s="512" t="s">
        <v>31398</v>
      </c>
      <c r="C3342" s="512" t="s">
        <v>25652</v>
      </c>
      <c r="D3342" s="508">
        <v>231.92</v>
      </c>
      <c r="E3342" s="508">
        <v>231.92</v>
      </c>
    </row>
    <row r="3343" spans="1:5">
      <c r="A3343" s="507" t="s">
        <v>31399</v>
      </c>
      <c r="B3343" s="512" t="s">
        <v>31400</v>
      </c>
      <c r="C3343" s="512" t="s">
        <v>25281</v>
      </c>
      <c r="D3343" s="508">
        <v>33.33</v>
      </c>
      <c r="E3343" s="508">
        <v>33.33</v>
      </c>
    </row>
    <row r="3344" spans="1:5">
      <c r="A3344" s="507" t="s">
        <v>31401</v>
      </c>
      <c r="B3344" s="512" t="s">
        <v>31402</v>
      </c>
      <c r="C3344" s="512" t="s">
        <v>25278</v>
      </c>
      <c r="D3344" s="508">
        <v>2.84</v>
      </c>
      <c r="E3344" s="508">
        <v>2.84</v>
      </c>
    </row>
    <row r="3345" spans="1:5">
      <c r="A3345" s="507" t="s">
        <v>31403</v>
      </c>
      <c r="B3345" s="512" t="s">
        <v>31404</v>
      </c>
      <c r="C3345" s="512" t="s">
        <v>25317</v>
      </c>
      <c r="D3345" s="508">
        <v>333.32</v>
      </c>
      <c r="E3345" s="508">
        <v>333.32</v>
      </c>
    </row>
    <row r="3346" spans="1:5">
      <c r="A3346" s="507" t="s">
        <v>31405</v>
      </c>
      <c r="B3346" s="512" t="s">
        <v>31406</v>
      </c>
      <c r="C3346" s="512" t="s">
        <v>25317</v>
      </c>
      <c r="D3346" s="508">
        <v>177.13</v>
      </c>
      <c r="E3346" s="508">
        <v>177.13</v>
      </c>
    </row>
    <row r="3347" spans="1:5">
      <c r="A3347" s="507" t="s">
        <v>31407</v>
      </c>
      <c r="B3347" s="512" t="s">
        <v>25421</v>
      </c>
      <c r="C3347" s="512" t="s">
        <v>25314</v>
      </c>
      <c r="D3347" s="508">
        <v>683.74</v>
      </c>
      <c r="E3347" s="508">
        <v>683.74</v>
      </c>
    </row>
    <row r="3348" spans="1:5">
      <c r="A3348" s="507" t="s">
        <v>31408</v>
      </c>
      <c r="B3348" s="512" t="s">
        <v>31409</v>
      </c>
      <c r="C3348" s="512" t="s">
        <v>25278</v>
      </c>
      <c r="D3348" s="508">
        <v>122.65</v>
      </c>
      <c r="E3348" s="508">
        <v>122.65</v>
      </c>
    </row>
    <row r="3349" spans="1:5">
      <c r="A3349" s="507" t="s">
        <v>31410</v>
      </c>
      <c r="B3349" s="512" t="s">
        <v>31411</v>
      </c>
      <c r="C3349" s="512" t="s">
        <v>25452</v>
      </c>
      <c r="D3349" s="508">
        <v>51.89</v>
      </c>
      <c r="E3349" s="508">
        <v>51.89</v>
      </c>
    </row>
    <row r="3350" spans="1:5">
      <c r="A3350" s="507" t="s">
        <v>31412</v>
      </c>
      <c r="B3350" s="512" t="s">
        <v>31413</v>
      </c>
      <c r="C3350" s="512" t="s">
        <v>25361</v>
      </c>
      <c r="D3350" s="508">
        <v>119.68</v>
      </c>
      <c r="E3350" s="508">
        <v>119.68</v>
      </c>
    </row>
    <row r="3351" spans="1:5">
      <c r="A3351" s="507" t="s">
        <v>31414</v>
      </c>
      <c r="B3351" s="512" t="s">
        <v>31415</v>
      </c>
      <c r="C3351" s="512" t="s">
        <v>25278</v>
      </c>
      <c r="D3351" s="508">
        <v>93.98</v>
      </c>
      <c r="E3351" s="508">
        <v>93.98</v>
      </c>
    </row>
    <row r="3352" spans="1:5">
      <c r="A3352" s="507" t="s">
        <v>31416</v>
      </c>
      <c r="B3352" s="512" t="s">
        <v>31417</v>
      </c>
      <c r="C3352" s="512" t="s">
        <v>25278</v>
      </c>
      <c r="D3352" s="508">
        <v>113.73</v>
      </c>
      <c r="E3352" s="508">
        <v>113.73</v>
      </c>
    </row>
    <row r="3353" spans="1:5">
      <c r="A3353" s="507" t="s">
        <v>31418</v>
      </c>
      <c r="B3353" s="512" t="s">
        <v>31419</v>
      </c>
      <c r="C3353" s="512" t="s">
        <v>25278</v>
      </c>
      <c r="D3353" s="508">
        <v>98.22</v>
      </c>
      <c r="E3353" s="508">
        <v>98.22</v>
      </c>
    </row>
    <row r="3354" spans="1:5">
      <c r="A3354" s="507" t="s">
        <v>31420</v>
      </c>
      <c r="B3354" s="512" t="s">
        <v>31421</v>
      </c>
      <c r="C3354" s="512" t="s">
        <v>25361</v>
      </c>
      <c r="D3354" s="508">
        <v>122.04</v>
      </c>
      <c r="E3354" s="508">
        <v>122.04</v>
      </c>
    </row>
    <row r="3355" spans="1:5">
      <c r="A3355" s="507" t="s">
        <v>31422</v>
      </c>
      <c r="B3355" s="512" t="s">
        <v>31423</v>
      </c>
      <c r="C3355" s="512" t="s">
        <v>25278</v>
      </c>
      <c r="D3355" s="508">
        <v>70.37</v>
      </c>
      <c r="E3355" s="508">
        <v>70.37</v>
      </c>
    </row>
    <row r="3356" spans="1:5">
      <c r="A3356" s="507" t="s">
        <v>31424</v>
      </c>
      <c r="B3356" s="512" t="s">
        <v>29832</v>
      </c>
      <c r="C3356" s="512" t="s">
        <v>25278</v>
      </c>
      <c r="D3356" s="508">
        <v>23.74</v>
      </c>
      <c r="E3356" s="508">
        <v>23.74</v>
      </c>
    </row>
    <row r="3357" spans="1:5">
      <c r="A3357" s="507" t="s">
        <v>31425</v>
      </c>
      <c r="B3357" s="512" t="s">
        <v>29841</v>
      </c>
      <c r="C3357" s="512" t="s">
        <v>25278</v>
      </c>
      <c r="D3357" s="508">
        <v>5.68</v>
      </c>
      <c r="E3357" s="508">
        <v>5.68</v>
      </c>
    </row>
    <row r="3358" spans="1:5">
      <c r="A3358" s="507" t="s">
        <v>31426</v>
      </c>
      <c r="B3358" s="512" t="s">
        <v>29869</v>
      </c>
      <c r="C3358" s="512" t="s">
        <v>25278</v>
      </c>
      <c r="D3358" s="508">
        <v>17.2</v>
      </c>
      <c r="E3358" s="508">
        <v>17.2</v>
      </c>
    </row>
    <row r="3359" spans="1:5">
      <c r="A3359" s="507" t="s">
        <v>31427</v>
      </c>
      <c r="B3359" s="512" t="s">
        <v>29871</v>
      </c>
      <c r="C3359" s="512" t="s">
        <v>25278</v>
      </c>
      <c r="D3359" s="508">
        <v>39.25</v>
      </c>
      <c r="E3359" s="508">
        <v>39.25</v>
      </c>
    </row>
    <row r="3360" spans="1:5" ht="111">
      <c r="A3360" s="514" t="s">
        <v>31753</v>
      </c>
      <c r="B3360" s="514"/>
      <c r="C3360" s="514"/>
      <c r="D3360" s="514"/>
      <c r="E3360" s="514"/>
    </row>
    <row r="3361" spans="1:5" ht="22.5">
      <c r="A3361" s="511" t="s">
        <v>25362</v>
      </c>
      <c r="B3361" s="511"/>
      <c r="C3361" s="511"/>
      <c r="D3361" s="511"/>
      <c r="E3361" s="511"/>
    </row>
    <row r="3362" spans="1:5">
      <c r="A3362" s="507" t="s">
        <v>31428</v>
      </c>
      <c r="B3362" s="512" t="s">
        <v>29837</v>
      </c>
      <c r="C3362" s="512" t="s">
        <v>25278</v>
      </c>
      <c r="D3362" s="508">
        <v>38.200000000000003</v>
      </c>
      <c r="E3362" s="508">
        <v>38.200000000000003</v>
      </c>
    </row>
    <row r="3363" spans="1:5">
      <c r="A3363" s="507" t="s">
        <v>31429</v>
      </c>
      <c r="B3363" s="512" t="s">
        <v>29873</v>
      </c>
      <c r="C3363" s="512" t="s">
        <v>25278</v>
      </c>
      <c r="D3363" s="508">
        <v>88.75</v>
      </c>
      <c r="E3363" s="508">
        <v>88.75</v>
      </c>
    </row>
    <row r="3364" spans="1:5">
      <c r="A3364" s="507" t="s">
        <v>31430</v>
      </c>
      <c r="B3364" s="512" t="s">
        <v>31431</v>
      </c>
      <c r="C3364" s="512" t="s">
        <v>25281</v>
      </c>
      <c r="D3364" s="508">
        <v>349.95</v>
      </c>
      <c r="E3364" s="508">
        <v>349.95</v>
      </c>
    </row>
    <row r="3365" spans="1:5">
      <c r="A3365" s="507" t="s">
        <v>31432</v>
      </c>
      <c r="B3365" s="512" t="s">
        <v>29875</v>
      </c>
      <c r="C3365" s="512" t="s">
        <v>25278</v>
      </c>
      <c r="D3365" s="508">
        <v>91.74</v>
      </c>
      <c r="E3365" s="508">
        <v>91.74</v>
      </c>
    </row>
    <row r="3366" spans="1:5">
      <c r="A3366" s="507" t="s">
        <v>31433</v>
      </c>
      <c r="B3366" s="512" t="s">
        <v>31434</v>
      </c>
      <c r="C3366" s="512" t="s">
        <v>25281</v>
      </c>
      <c r="D3366" s="508">
        <v>1219.5</v>
      </c>
      <c r="E3366" s="508">
        <v>1219.5</v>
      </c>
    </row>
    <row r="3367" spans="1:5">
      <c r="A3367" s="507" t="s">
        <v>31435</v>
      </c>
      <c r="B3367" s="512" t="s">
        <v>31436</v>
      </c>
      <c r="C3367" s="512" t="s">
        <v>25361</v>
      </c>
      <c r="D3367" s="508">
        <v>83.17</v>
      </c>
      <c r="E3367" s="508">
        <v>83.17</v>
      </c>
    </row>
    <row r="3368" spans="1:5">
      <c r="A3368" s="507" t="s">
        <v>31437</v>
      </c>
      <c r="B3368" s="512" t="s">
        <v>31438</v>
      </c>
      <c r="C3368" s="512" t="s">
        <v>25361</v>
      </c>
      <c r="D3368" s="508">
        <v>1068.25</v>
      </c>
      <c r="E3368" s="508">
        <v>1068.25</v>
      </c>
    </row>
    <row r="3369" spans="1:5" ht="33.75">
      <c r="A3369" s="509" t="s">
        <v>31439</v>
      </c>
      <c r="B3369" s="513" t="s">
        <v>31803</v>
      </c>
      <c r="C3369" s="515" t="s">
        <v>25278</v>
      </c>
      <c r="D3369" s="510">
        <v>18.309999999999999</v>
      </c>
      <c r="E3369" s="510">
        <v>18.309999999999999</v>
      </c>
    </row>
    <row r="3370" spans="1:5" ht="33.75">
      <c r="A3370" s="509" t="s">
        <v>31440</v>
      </c>
      <c r="B3370" s="512" t="s">
        <v>25553</v>
      </c>
      <c r="C3370" s="515" t="s">
        <v>25278</v>
      </c>
      <c r="D3370" s="510">
        <v>24.26</v>
      </c>
      <c r="E3370" s="510">
        <v>24.26</v>
      </c>
    </row>
    <row r="3371" spans="1:5">
      <c r="A3371" s="507" t="s">
        <v>31441</v>
      </c>
      <c r="B3371" s="512" t="s">
        <v>31442</v>
      </c>
      <c r="C3371" s="512" t="s">
        <v>25317</v>
      </c>
      <c r="D3371" s="508">
        <v>819.63</v>
      </c>
      <c r="E3371" s="508">
        <v>819.63</v>
      </c>
    </row>
    <row r="3372" spans="1:5" ht="33.75">
      <c r="A3372" s="509" t="s">
        <v>31443</v>
      </c>
      <c r="B3372" s="512" t="s">
        <v>29669</v>
      </c>
      <c r="C3372" s="515" t="s">
        <v>25278</v>
      </c>
      <c r="D3372" s="510">
        <v>35.26</v>
      </c>
      <c r="E3372" s="510">
        <v>35.26</v>
      </c>
    </row>
    <row r="3373" spans="1:5" ht="33.75">
      <c r="A3373" s="509" t="s">
        <v>31444</v>
      </c>
      <c r="B3373" s="512" t="s">
        <v>29675</v>
      </c>
      <c r="C3373" s="515" t="s">
        <v>25278</v>
      </c>
      <c r="D3373" s="510">
        <v>58.14</v>
      </c>
      <c r="E3373" s="510">
        <v>58.14</v>
      </c>
    </row>
    <row r="3374" spans="1:5">
      <c r="A3374" s="507" t="s">
        <v>31445</v>
      </c>
      <c r="B3374" s="512" t="s">
        <v>31446</v>
      </c>
      <c r="C3374" s="512" t="s">
        <v>25361</v>
      </c>
      <c r="D3374" s="508">
        <v>2467.63</v>
      </c>
      <c r="E3374" s="508">
        <v>2467.63</v>
      </c>
    </row>
    <row r="3375" spans="1:5">
      <c r="A3375" s="507" t="s">
        <v>31447</v>
      </c>
      <c r="B3375" s="512" t="s">
        <v>31448</v>
      </c>
      <c r="C3375" s="512" t="s">
        <v>25361</v>
      </c>
      <c r="D3375" s="508">
        <v>513.36</v>
      </c>
      <c r="E3375" s="508">
        <v>513.36</v>
      </c>
    </row>
    <row r="3376" spans="1:5">
      <c r="A3376" s="507" t="s">
        <v>31449</v>
      </c>
      <c r="B3376" s="512" t="s">
        <v>31450</v>
      </c>
      <c r="C3376" s="512" t="s">
        <v>25317</v>
      </c>
      <c r="D3376" s="508">
        <v>245.72</v>
      </c>
      <c r="E3376" s="508">
        <v>245.72</v>
      </c>
    </row>
    <row r="3377" spans="1:5">
      <c r="A3377" s="507" t="s">
        <v>31451</v>
      </c>
      <c r="B3377" s="512" t="s">
        <v>31452</v>
      </c>
      <c r="C3377" s="512" t="s">
        <v>25361</v>
      </c>
      <c r="D3377" s="508">
        <v>130.69</v>
      </c>
      <c r="E3377" s="508">
        <v>130.69</v>
      </c>
    </row>
    <row r="3378" spans="1:5">
      <c r="A3378" s="507" t="s">
        <v>31453</v>
      </c>
      <c r="B3378" s="512" t="s">
        <v>31014</v>
      </c>
      <c r="C3378" s="512" t="s">
        <v>25281</v>
      </c>
      <c r="D3378" s="508">
        <v>20.51</v>
      </c>
      <c r="E3378" s="508">
        <v>20.51</v>
      </c>
    </row>
    <row r="3379" spans="1:5">
      <c r="A3379" s="507" t="s">
        <v>31454</v>
      </c>
      <c r="B3379" s="512" t="s">
        <v>31016</v>
      </c>
      <c r="C3379" s="512" t="s">
        <v>25278</v>
      </c>
      <c r="D3379" s="508">
        <v>15.38</v>
      </c>
      <c r="E3379" s="508">
        <v>15.38</v>
      </c>
    </row>
    <row r="3380" spans="1:5">
      <c r="A3380" s="507" t="s">
        <v>31455</v>
      </c>
      <c r="B3380" s="512" t="s">
        <v>31018</v>
      </c>
      <c r="C3380" s="512" t="s">
        <v>25278</v>
      </c>
      <c r="D3380" s="508">
        <v>19.23</v>
      </c>
      <c r="E3380" s="508">
        <v>19.23</v>
      </c>
    </row>
    <row r="3381" spans="1:5">
      <c r="A3381" s="507" t="s">
        <v>31456</v>
      </c>
      <c r="B3381" s="512" t="s">
        <v>31457</v>
      </c>
      <c r="C3381" s="512" t="s">
        <v>25281</v>
      </c>
      <c r="D3381" s="508">
        <v>76.92</v>
      </c>
      <c r="E3381" s="508">
        <v>76.92</v>
      </c>
    </row>
    <row r="3382" spans="1:5">
      <c r="A3382" s="507" t="s">
        <v>31458</v>
      </c>
      <c r="B3382" s="512" t="s">
        <v>31459</v>
      </c>
      <c r="C3382" s="512" t="s">
        <v>25281</v>
      </c>
      <c r="D3382" s="508">
        <v>205.12</v>
      </c>
      <c r="E3382" s="508">
        <v>205.12</v>
      </c>
    </row>
    <row r="3383" spans="1:5">
      <c r="A3383" s="507" t="s">
        <v>31460</v>
      </c>
      <c r="B3383" s="512" t="s">
        <v>31461</v>
      </c>
      <c r="C3383" s="512" t="s">
        <v>25281</v>
      </c>
      <c r="D3383" s="508">
        <v>461.52</v>
      </c>
      <c r="E3383" s="508">
        <v>461.52</v>
      </c>
    </row>
    <row r="3384" spans="1:5">
      <c r="A3384" s="507" t="s">
        <v>31462</v>
      </c>
      <c r="B3384" s="512" t="s">
        <v>31463</v>
      </c>
      <c r="C3384" s="512" t="s">
        <v>25278</v>
      </c>
      <c r="D3384" s="508">
        <v>38.46</v>
      </c>
      <c r="E3384" s="508">
        <v>38.46</v>
      </c>
    </row>
    <row r="3385" spans="1:5">
      <c r="A3385" s="507" t="s">
        <v>31464</v>
      </c>
      <c r="B3385" s="512" t="s">
        <v>31465</v>
      </c>
      <c r="C3385" s="512" t="s">
        <v>25281</v>
      </c>
      <c r="D3385" s="508">
        <v>7.69</v>
      </c>
      <c r="E3385" s="508">
        <v>7.69</v>
      </c>
    </row>
    <row r="3386" spans="1:5">
      <c r="A3386" s="507" t="s">
        <v>31466</v>
      </c>
      <c r="B3386" s="512" t="s">
        <v>31467</v>
      </c>
      <c r="C3386" s="512" t="s">
        <v>25317</v>
      </c>
      <c r="D3386" s="508">
        <v>226.56</v>
      </c>
      <c r="E3386" s="508">
        <v>226.56</v>
      </c>
    </row>
    <row r="3387" spans="1:5">
      <c r="A3387" s="507" t="s">
        <v>31468</v>
      </c>
      <c r="B3387" s="512" t="s">
        <v>31469</v>
      </c>
      <c r="C3387" s="512" t="s">
        <v>31470</v>
      </c>
      <c r="D3387" s="508">
        <v>1731.42</v>
      </c>
      <c r="E3387" s="508">
        <v>1731.42</v>
      </c>
    </row>
    <row r="3388" spans="1:5">
      <c r="A3388" s="507" t="s">
        <v>31471</v>
      </c>
      <c r="B3388" s="512" t="s">
        <v>31472</v>
      </c>
      <c r="C3388" s="512" t="s">
        <v>25281</v>
      </c>
      <c r="D3388" s="508">
        <v>870.35</v>
      </c>
      <c r="E3388" s="508">
        <v>870.35</v>
      </c>
    </row>
    <row r="3389" spans="1:5">
      <c r="A3389" s="507" t="s">
        <v>31473</v>
      </c>
      <c r="B3389" s="512" t="s">
        <v>31474</v>
      </c>
      <c r="C3389" s="512" t="s">
        <v>25317</v>
      </c>
      <c r="D3389" s="508">
        <v>116</v>
      </c>
      <c r="E3389" s="508">
        <v>116</v>
      </c>
    </row>
    <row r="3390" spans="1:5">
      <c r="A3390" s="507" t="s">
        <v>31475</v>
      </c>
      <c r="B3390" s="512" t="s">
        <v>31476</v>
      </c>
      <c r="C3390" s="512" t="s">
        <v>25314</v>
      </c>
      <c r="D3390" s="508">
        <v>683.74</v>
      </c>
      <c r="E3390" s="508">
        <v>683.74</v>
      </c>
    </row>
    <row r="3391" spans="1:5" ht="22.5">
      <c r="A3391" s="507" t="s">
        <v>31477</v>
      </c>
      <c r="B3391" s="512" t="s">
        <v>31022</v>
      </c>
      <c r="C3391" s="512" t="s">
        <v>25317</v>
      </c>
      <c r="D3391" s="508">
        <v>244.78</v>
      </c>
      <c r="E3391" s="508">
        <v>244.78</v>
      </c>
    </row>
    <row r="3392" spans="1:5">
      <c r="A3392" s="507" t="s">
        <v>31478</v>
      </c>
      <c r="B3392" s="512" t="s">
        <v>31024</v>
      </c>
      <c r="C3392" s="512" t="s">
        <v>25324</v>
      </c>
      <c r="D3392" s="508">
        <v>3.48</v>
      </c>
      <c r="E3392" s="508">
        <v>3.48</v>
      </c>
    </row>
    <row r="3393" spans="1:5">
      <c r="A3393" s="507" t="s">
        <v>31479</v>
      </c>
      <c r="B3393" s="512" t="s">
        <v>31480</v>
      </c>
      <c r="C3393" s="512" t="s">
        <v>25278</v>
      </c>
      <c r="D3393" s="508">
        <v>1.28</v>
      </c>
      <c r="E3393" s="508">
        <v>1.28</v>
      </c>
    </row>
    <row r="3394" spans="1:5">
      <c r="A3394" s="507" t="s">
        <v>31481</v>
      </c>
      <c r="B3394" s="512" t="s">
        <v>31482</v>
      </c>
      <c r="C3394" s="512" t="s">
        <v>25278</v>
      </c>
      <c r="D3394" s="508">
        <v>2.56</v>
      </c>
      <c r="E3394" s="508">
        <v>2.56</v>
      </c>
    </row>
    <row r="3395" spans="1:5" ht="22.5">
      <c r="A3395" s="507" t="s">
        <v>31483</v>
      </c>
      <c r="B3395" s="512" t="s">
        <v>31484</v>
      </c>
      <c r="C3395" s="512" t="s">
        <v>25278</v>
      </c>
      <c r="D3395" s="508">
        <v>5.21</v>
      </c>
      <c r="E3395" s="508">
        <v>5.21</v>
      </c>
    </row>
    <row r="3396" spans="1:5">
      <c r="A3396" s="507" t="s">
        <v>31485</v>
      </c>
      <c r="B3396" s="512" t="s">
        <v>31486</v>
      </c>
      <c r="C3396" s="512" t="s">
        <v>25278</v>
      </c>
      <c r="D3396" s="508">
        <v>10.6</v>
      </c>
      <c r="E3396" s="508">
        <v>10.6</v>
      </c>
    </row>
    <row r="3397" spans="1:5">
      <c r="A3397" s="507" t="s">
        <v>31487</v>
      </c>
      <c r="B3397" s="512" t="s">
        <v>31488</v>
      </c>
      <c r="C3397" s="512" t="s">
        <v>25278</v>
      </c>
      <c r="D3397" s="508">
        <v>3.07</v>
      </c>
      <c r="E3397" s="508">
        <v>3.07</v>
      </c>
    </row>
    <row r="3398" spans="1:5" ht="22.5">
      <c r="A3398" s="507" t="s">
        <v>31489</v>
      </c>
      <c r="B3398" s="512" t="s">
        <v>31490</v>
      </c>
      <c r="C3398" s="512" t="s">
        <v>25278</v>
      </c>
      <c r="D3398" s="508">
        <v>2.65</v>
      </c>
      <c r="E3398" s="508">
        <v>2.65</v>
      </c>
    </row>
    <row r="3399" spans="1:5">
      <c r="A3399" s="507" t="s">
        <v>31491</v>
      </c>
      <c r="B3399" s="512" t="s">
        <v>31492</v>
      </c>
      <c r="C3399" s="512" t="s">
        <v>25278</v>
      </c>
      <c r="D3399" s="508">
        <v>6.75</v>
      </c>
      <c r="E3399" s="508">
        <v>6.75</v>
      </c>
    </row>
    <row r="3400" spans="1:5">
      <c r="A3400" s="507" t="s">
        <v>31493</v>
      </c>
      <c r="B3400" s="512" t="s">
        <v>31494</v>
      </c>
      <c r="C3400" s="512" t="s">
        <v>25278</v>
      </c>
      <c r="D3400" s="508">
        <v>2.56</v>
      </c>
      <c r="E3400" s="508">
        <v>2.56</v>
      </c>
    </row>
    <row r="3401" spans="1:5" ht="111">
      <c r="A3401" s="514" t="s">
        <v>31753</v>
      </c>
      <c r="B3401" s="514"/>
      <c r="C3401" s="514"/>
      <c r="D3401" s="514"/>
      <c r="E3401" s="514"/>
    </row>
    <row r="3402" spans="1:5" ht="22.5">
      <c r="A3402" s="511" t="s">
        <v>25362</v>
      </c>
      <c r="B3402" s="511"/>
      <c r="C3402" s="511"/>
      <c r="D3402" s="511"/>
      <c r="E3402" s="511"/>
    </row>
    <row r="3403" spans="1:5" ht="22.5">
      <c r="A3403" s="507" t="s">
        <v>31495</v>
      </c>
      <c r="B3403" s="512" t="s">
        <v>31496</v>
      </c>
      <c r="C3403" s="512" t="s">
        <v>25278</v>
      </c>
      <c r="D3403" s="508">
        <v>5.21</v>
      </c>
      <c r="E3403" s="508">
        <v>5.21</v>
      </c>
    </row>
    <row r="3404" spans="1:5">
      <c r="A3404" s="507" t="s">
        <v>31497</v>
      </c>
      <c r="B3404" s="512" t="s">
        <v>31498</v>
      </c>
      <c r="C3404" s="512" t="s">
        <v>25278</v>
      </c>
      <c r="D3404" s="508">
        <v>6.41</v>
      </c>
      <c r="E3404" s="508">
        <v>6.41</v>
      </c>
    </row>
    <row r="3405" spans="1:5">
      <c r="A3405" s="507" t="s">
        <v>31499</v>
      </c>
      <c r="B3405" s="512" t="s">
        <v>31500</v>
      </c>
      <c r="C3405" s="512" t="s">
        <v>25278</v>
      </c>
      <c r="D3405" s="508">
        <v>2.0499999999999998</v>
      </c>
      <c r="E3405" s="508">
        <v>2.0499999999999998</v>
      </c>
    </row>
    <row r="3406" spans="1:5" ht="22.5">
      <c r="A3406" s="507" t="s">
        <v>31501</v>
      </c>
      <c r="B3406" s="513" t="s">
        <v>31843</v>
      </c>
      <c r="C3406" s="512" t="s">
        <v>25278</v>
      </c>
      <c r="D3406" s="508">
        <v>2.65</v>
      </c>
      <c r="E3406" s="508">
        <v>2.65</v>
      </c>
    </row>
    <row r="3407" spans="1:5">
      <c r="A3407" s="507" t="s">
        <v>31503</v>
      </c>
      <c r="B3407" s="512" t="s">
        <v>31504</v>
      </c>
      <c r="C3407" s="512" t="s">
        <v>25278</v>
      </c>
      <c r="D3407" s="508">
        <v>4.7300000000000004</v>
      </c>
      <c r="E3407" s="508">
        <v>4.7300000000000004</v>
      </c>
    </row>
    <row r="3408" spans="1:5" ht="22.5">
      <c r="A3408" s="507" t="s">
        <v>31505</v>
      </c>
      <c r="B3408" s="512" t="s">
        <v>31506</v>
      </c>
      <c r="C3408" s="512" t="s">
        <v>25278</v>
      </c>
      <c r="D3408" s="508">
        <v>9.0500000000000007</v>
      </c>
      <c r="E3408" s="508">
        <v>9.0500000000000007</v>
      </c>
    </row>
    <row r="3409" spans="1:5">
      <c r="A3409" s="507" t="s">
        <v>31507</v>
      </c>
      <c r="B3409" s="512" t="s">
        <v>31508</v>
      </c>
      <c r="C3409" s="512" t="s">
        <v>25281</v>
      </c>
      <c r="D3409" s="508">
        <v>9.8000000000000007</v>
      </c>
      <c r="E3409" s="508">
        <v>9.8000000000000007</v>
      </c>
    </row>
    <row r="3410" spans="1:5" ht="22.5">
      <c r="A3410" s="507" t="s">
        <v>31509</v>
      </c>
      <c r="B3410" s="512" t="s">
        <v>31510</v>
      </c>
      <c r="C3410" s="512" t="s">
        <v>25278</v>
      </c>
      <c r="D3410" s="508">
        <v>9.0500000000000007</v>
      </c>
      <c r="E3410" s="508">
        <v>9.0500000000000007</v>
      </c>
    </row>
    <row r="3411" spans="1:5">
      <c r="A3411" s="507" t="s">
        <v>31511</v>
      </c>
      <c r="B3411" s="512" t="s">
        <v>31512</v>
      </c>
      <c r="C3411" s="512" t="s">
        <v>25281</v>
      </c>
      <c r="D3411" s="508">
        <v>8.51</v>
      </c>
      <c r="E3411" s="508">
        <v>8.51</v>
      </c>
    </row>
    <row r="3412" spans="1:5">
      <c r="A3412" s="507" t="s">
        <v>31513</v>
      </c>
      <c r="B3412" s="512" t="s">
        <v>31514</v>
      </c>
      <c r="C3412" s="512" t="s">
        <v>25278</v>
      </c>
      <c r="D3412" s="508">
        <v>7.92</v>
      </c>
      <c r="E3412" s="508">
        <v>7.92</v>
      </c>
    </row>
    <row r="3413" spans="1:5">
      <c r="A3413" s="507" t="s">
        <v>31515</v>
      </c>
      <c r="B3413" s="512" t="s">
        <v>31516</v>
      </c>
      <c r="C3413" s="512" t="s">
        <v>25278</v>
      </c>
      <c r="D3413" s="508">
        <v>4.18</v>
      </c>
      <c r="E3413" s="508">
        <v>4.18</v>
      </c>
    </row>
    <row r="3414" spans="1:5">
      <c r="A3414" s="507" t="s">
        <v>31517</v>
      </c>
      <c r="B3414" s="512" t="s">
        <v>31518</v>
      </c>
      <c r="C3414" s="512" t="s">
        <v>25278</v>
      </c>
      <c r="D3414" s="508">
        <v>6.04</v>
      </c>
      <c r="E3414" s="508">
        <v>6.04</v>
      </c>
    </row>
    <row r="3415" spans="1:5">
      <c r="A3415" s="507" t="s">
        <v>31519</v>
      </c>
      <c r="B3415" s="512" t="s">
        <v>31520</v>
      </c>
      <c r="C3415" s="512" t="s">
        <v>25278</v>
      </c>
      <c r="D3415" s="508">
        <v>2.56</v>
      </c>
      <c r="E3415" s="508">
        <v>2.56</v>
      </c>
    </row>
    <row r="3416" spans="1:5">
      <c r="A3416" s="507" t="s">
        <v>31521</v>
      </c>
      <c r="B3416" s="512" t="s">
        <v>31522</v>
      </c>
      <c r="C3416" s="512" t="s">
        <v>25278</v>
      </c>
      <c r="D3416" s="508">
        <v>4.18</v>
      </c>
      <c r="E3416" s="508">
        <v>4.18</v>
      </c>
    </row>
    <row r="3417" spans="1:5">
      <c r="A3417" s="507" t="s">
        <v>31523</v>
      </c>
      <c r="B3417" s="512" t="s">
        <v>31524</v>
      </c>
      <c r="C3417" s="512" t="s">
        <v>25278</v>
      </c>
      <c r="D3417" s="508">
        <v>4.51</v>
      </c>
      <c r="E3417" s="508">
        <v>4.51</v>
      </c>
    </row>
    <row r="3418" spans="1:5">
      <c r="A3418" s="507" t="s">
        <v>31525</v>
      </c>
      <c r="B3418" s="512" t="s">
        <v>31526</v>
      </c>
      <c r="C3418" s="512" t="s">
        <v>25278</v>
      </c>
      <c r="D3418" s="508">
        <v>6.04</v>
      </c>
      <c r="E3418" s="508">
        <v>6.04</v>
      </c>
    </row>
    <row r="3419" spans="1:5" ht="22.5">
      <c r="A3419" s="507" t="s">
        <v>31527</v>
      </c>
      <c r="B3419" s="512" t="s">
        <v>31528</v>
      </c>
      <c r="C3419" s="512" t="s">
        <v>25281</v>
      </c>
      <c r="D3419" s="508">
        <v>32.630000000000003</v>
      </c>
      <c r="E3419" s="508">
        <v>32.630000000000003</v>
      </c>
    </row>
    <row r="3420" spans="1:5" ht="22.5">
      <c r="A3420" s="507" t="s">
        <v>31529</v>
      </c>
      <c r="B3420" s="513" t="s">
        <v>31844</v>
      </c>
      <c r="C3420" s="512" t="s">
        <v>25278</v>
      </c>
      <c r="D3420" s="508">
        <v>14.72</v>
      </c>
      <c r="E3420" s="508">
        <v>14.72</v>
      </c>
    </row>
    <row r="3421" spans="1:5" ht="22.5">
      <c r="A3421" s="507" t="s">
        <v>31531</v>
      </c>
      <c r="B3421" s="513" t="s">
        <v>31845</v>
      </c>
      <c r="C3421" s="512" t="s">
        <v>25278</v>
      </c>
      <c r="D3421" s="508">
        <v>25.83</v>
      </c>
      <c r="E3421" s="508">
        <v>25.83</v>
      </c>
    </row>
    <row r="3422" spans="1:5">
      <c r="A3422" s="507" t="s">
        <v>31533</v>
      </c>
      <c r="B3422" s="512" t="s">
        <v>31534</v>
      </c>
      <c r="C3422" s="512" t="s">
        <v>25361</v>
      </c>
      <c r="D3422" s="508">
        <v>15.38</v>
      </c>
      <c r="E3422" s="508">
        <v>15.38</v>
      </c>
    </row>
    <row r="3423" spans="1:5">
      <c r="A3423" s="507" t="s">
        <v>31535</v>
      </c>
      <c r="B3423" s="512" t="s">
        <v>31536</v>
      </c>
      <c r="C3423" s="512" t="s">
        <v>25361</v>
      </c>
      <c r="D3423" s="508">
        <v>13.93</v>
      </c>
      <c r="E3423" s="508">
        <v>13.93</v>
      </c>
    </row>
    <row r="3424" spans="1:5">
      <c r="A3424" s="507" t="s">
        <v>31537</v>
      </c>
      <c r="B3424" s="512" t="s">
        <v>31538</v>
      </c>
      <c r="C3424" s="512" t="s">
        <v>25361</v>
      </c>
      <c r="D3424" s="508">
        <v>10.25</v>
      </c>
      <c r="E3424" s="508">
        <v>10.25</v>
      </c>
    </row>
    <row r="3425" spans="1:5">
      <c r="A3425" s="507" t="s">
        <v>31539</v>
      </c>
      <c r="B3425" s="512" t="s">
        <v>31540</v>
      </c>
      <c r="C3425" s="512" t="s">
        <v>25281</v>
      </c>
      <c r="D3425" s="508">
        <v>449.64</v>
      </c>
      <c r="E3425" s="508">
        <v>449.64</v>
      </c>
    </row>
    <row r="3426" spans="1:5">
      <c r="A3426" s="507" t="s">
        <v>31541</v>
      </c>
      <c r="B3426" s="512" t="s">
        <v>31542</v>
      </c>
      <c r="C3426" s="512" t="s">
        <v>25281</v>
      </c>
      <c r="D3426" s="508">
        <v>1863.21</v>
      </c>
      <c r="E3426" s="508">
        <v>1863.21</v>
      </c>
    </row>
    <row r="3427" spans="1:5">
      <c r="A3427" s="507" t="s">
        <v>31543</v>
      </c>
      <c r="B3427" s="512" t="s">
        <v>31544</v>
      </c>
      <c r="C3427" s="512" t="s">
        <v>25281</v>
      </c>
      <c r="D3427" s="508">
        <v>4590.54</v>
      </c>
      <c r="E3427" s="508">
        <v>4590.54</v>
      </c>
    </row>
    <row r="3428" spans="1:5">
      <c r="A3428" s="507" t="s">
        <v>31545</v>
      </c>
      <c r="B3428" s="512" t="s">
        <v>31546</v>
      </c>
      <c r="C3428" s="512" t="s">
        <v>25281</v>
      </c>
      <c r="D3428" s="508">
        <v>5147.46</v>
      </c>
      <c r="E3428" s="508">
        <v>5147.46</v>
      </c>
    </row>
    <row r="3429" spans="1:5">
      <c r="A3429" s="507" t="s">
        <v>31547</v>
      </c>
      <c r="B3429" s="512" t="s">
        <v>31548</v>
      </c>
      <c r="C3429" s="512" t="s">
        <v>25281</v>
      </c>
      <c r="D3429" s="508">
        <v>5141.54</v>
      </c>
      <c r="E3429" s="508">
        <v>5141.54</v>
      </c>
    </row>
    <row r="3430" spans="1:5">
      <c r="A3430" s="507" t="s">
        <v>31549</v>
      </c>
      <c r="B3430" s="512" t="s">
        <v>31550</v>
      </c>
      <c r="C3430" s="512" t="s">
        <v>25281</v>
      </c>
      <c r="D3430" s="508">
        <v>5913.38</v>
      </c>
      <c r="E3430" s="508">
        <v>5913.38</v>
      </c>
    </row>
    <row r="3431" spans="1:5">
      <c r="A3431" s="507" t="s">
        <v>31551</v>
      </c>
      <c r="B3431" s="512" t="s">
        <v>31552</v>
      </c>
      <c r="C3431" s="512" t="s">
        <v>25281</v>
      </c>
      <c r="D3431" s="508">
        <v>6493.03</v>
      </c>
      <c r="E3431" s="508">
        <v>6493.03</v>
      </c>
    </row>
    <row r="3432" spans="1:5" ht="22.5">
      <c r="A3432" s="507" t="s">
        <v>31553</v>
      </c>
      <c r="B3432" s="512" t="s">
        <v>31554</v>
      </c>
      <c r="C3432" s="512" t="s">
        <v>25361</v>
      </c>
      <c r="D3432" s="508">
        <v>58.84</v>
      </c>
      <c r="E3432" s="508">
        <v>58.84</v>
      </c>
    </row>
    <row r="3433" spans="1:5" ht="22.5">
      <c r="A3433" s="507" t="s">
        <v>31555</v>
      </c>
      <c r="B3433" s="512" t="s">
        <v>31556</v>
      </c>
      <c r="C3433" s="512" t="s">
        <v>25361</v>
      </c>
      <c r="D3433" s="508">
        <v>38.35</v>
      </c>
      <c r="E3433" s="508">
        <v>38.35</v>
      </c>
    </row>
    <row r="3434" spans="1:5" ht="22.5">
      <c r="A3434" s="507" t="s">
        <v>31557</v>
      </c>
      <c r="B3434" s="513" t="s">
        <v>31846</v>
      </c>
      <c r="C3434" s="512" t="s">
        <v>25361</v>
      </c>
      <c r="D3434" s="508">
        <v>23.92</v>
      </c>
      <c r="E3434" s="508">
        <v>23.92</v>
      </c>
    </row>
    <row r="3435" spans="1:5" ht="22.5">
      <c r="A3435" s="507" t="s">
        <v>31559</v>
      </c>
      <c r="B3435" s="512" t="s">
        <v>31560</v>
      </c>
      <c r="C3435" s="512" t="s">
        <v>25361</v>
      </c>
      <c r="D3435" s="508">
        <v>17.21</v>
      </c>
      <c r="E3435" s="508">
        <v>17.21</v>
      </c>
    </row>
    <row r="3436" spans="1:5" ht="22.5">
      <c r="A3436" s="507" t="s">
        <v>31561</v>
      </c>
      <c r="B3436" s="512" t="s">
        <v>31562</v>
      </c>
      <c r="C3436" s="512" t="s">
        <v>25361</v>
      </c>
      <c r="D3436" s="508">
        <v>12.13</v>
      </c>
      <c r="E3436" s="508">
        <v>12.13</v>
      </c>
    </row>
    <row r="3437" spans="1:5" ht="22.5">
      <c r="A3437" s="507" t="s">
        <v>31563</v>
      </c>
      <c r="B3437" s="513" t="s">
        <v>31847</v>
      </c>
      <c r="C3437" s="512" t="s">
        <v>25361</v>
      </c>
      <c r="D3437" s="508">
        <v>8.4600000000000009</v>
      </c>
      <c r="E3437" s="508">
        <v>8.4600000000000009</v>
      </c>
    </row>
    <row r="3438" spans="1:5">
      <c r="A3438" s="507" t="s">
        <v>31565</v>
      </c>
      <c r="B3438" s="512" t="s">
        <v>31566</v>
      </c>
      <c r="C3438" s="512" t="s">
        <v>25314</v>
      </c>
      <c r="D3438" s="508">
        <v>683.74</v>
      </c>
      <c r="E3438" s="508">
        <v>683.74</v>
      </c>
    </row>
    <row r="3439" spans="1:5">
      <c r="A3439" s="345" t="s">
        <v>31435</v>
      </c>
      <c r="B3439" s="345" t="s">
        <v>31436</v>
      </c>
      <c r="C3439" s="346" t="s">
        <v>25361</v>
      </c>
      <c r="D3439" s="347">
        <v>83.71</v>
      </c>
      <c r="E3439" s="347">
        <v>83.71</v>
      </c>
    </row>
    <row r="3440" spans="1:5">
      <c r="A3440" s="345" t="s">
        <v>31437</v>
      </c>
      <c r="B3440" s="345" t="s">
        <v>31438</v>
      </c>
      <c r="C3440" s="346" t="s">
        <v>25361</v>
      </c>
      <c r="D3440" s="347">
        <v>1062.45</v>
      </c>
      <c r="E3440" s="347">
        <v>1062.45</v>
      </c>
    </row>
    <row r="3441" spans="1:5" ht="33.75">
      <c r="A3441" s="348" t="s">
        <v>31439</v>
      </c>
      <c r="B3441" s="345" t="s">
        <v>29654</v>
      </c>
      <c r="C3441" s="349" t="s">
        <v>25278</v>
      </c>
      <c r="D3441" s="350">
        <v>18.309999999999999</v>
      </c>
      <c r="E3441" s="350">
        <v>18.309999999999999</v>
      </c>
    </row>
    <row r="3442" spans="1:5" ht="33.75">
      <c r="A3442" s="348" t="s">
        <v>31440</v>
      </c>
      <c r="B3442" s="345" t="s">
        <v>25553</v>
      </c>
      <c r="C3442" s="349" t="s">
        <v>25278</v>
      </c>
      <c r="D3442" s="350">
        <v>24.26</v>
      </c>
      <c r="E3442" s="350">
        <v>24.26</v>
      </c>
    </row>
    <row r="3443" spans="1:5">
      <c r="A3443" s="345" t="s">
        <v>31441</v>
      </c>
      <c r="B3443" s="345" t="s">
        <v>31442</v>
      </c>
      <c r="C3443" s="346" t="s">
        <v>25317</v>
      </c>
      <c r="D3443" s="347">
        <v>828.95</v>
      </c>
      <c r="E3443" s="347">
        <v>828.95</v>
      </c>
    </row>
    <row r="3444" spans="1:5" ht="33.75">
      <c r="A3444" s="348" t="s">
        <v>31443</v>
      </c>
      <c r="B3444" s="345" t="s">
        <v>29669</v>
      </c>
      <c r="C3444" s="349" t="s">
        <v>25278</v>
      </c>
      <c r="D3444" s="350">
        <v>35.26</v>
      </c>
      <c r="E3444" s="350">
        <v>35.26</v>
      </c>
    </row>
    <row r="3445" spans="1:5" ht="33.75">
      <c r="A3445" s="348" t="s">
        <v>31444</v>
      </c>
      <c r="B3445" s="345" t="s">
        <v>29675</v>
      </c>
      <c r="C3445" s="349" t="s">
        <v>25278</v>
      </c>
      <c r="D3445" s="350">
        <v>58.14</v>
      </c>
      <c r="E3445" s="350">
        <v>58.14</v>
      </c>
    </row>
    <row r="3446" spans="1:5">
      <c r="A3446" s="345" t="s">
        <v>31445</v>
      </c>
      <c r="B3446" s="345" t="s">
        <v>31446</v>
      </c>
      <c r="C3446" s="346" t="s">
        <v>25361</v>
      </c>
      <c r="D3446" s="347">
        <v>2455.3200000000002</v>
      </c>
      <c r="E3446" s="347">
        <v>2455.3200000000002</v>
      </c>
    </row>
    <row r="3447" spans="1:5">
      <c r="A3447" s="345" t="s">
        <v>31447</v>
      </c>
      <c r="B3447" s="345" t="s">
        <v>31448</v>
      </c>
      <c r="C3447" s="346" t="s">
        <v>25361</v>
      </c>
      <c r="D3447" s="347">
        <v>513.36</v>
      </c>
      <c r="E3447" s="347">
        <v>513.36</v>
      </c>
    </row>
    <row r="3448" spans="1:5">
      <c r="A3448" s="345" t="s">
        <v>31449</v>
      </c>
      <c r="B3448" s="345" t="s">
        <v>31450</v>
      </c>
      <c r="C3448" s="346" t="s">
        <v>25317</v>
      </c>
      <c r="D3448" s="347">
        <v>243.26</v>
      </c>
      <c r="E3448" s="347">
        <v>243.26</v>
      </c>
    </row>
    <row r="3449" spans="1:5">
      <c r="A3449" s="345" t="s">
        <v>31451</v>
      </c>
      <c r="B3449" s="345" t="s">
        <v>31452</v>
      </c>
      <c r="C3449" s="346" t="s">
        <v>25361</v>
      </c>
      <c r="D3449" s="347">
        <v>125.24</v>
      </c>
      <c r="E3449" s="347">
        <v>125.24</v>
      </c>
    </row>
    <row r="3450" spans="1:5">
      <c r="A3450" s="345" t="s">
        <v>31453</v>
      </c>
      <c r="B3450" s="345" t="s">
        <v>31014</v>
      </c>
      <c r="C3450" s="346" t="s">
        <v>25281</v>
      </c>
      <c r="D3450" s="347">
        <v>20.51</v>
      </c>
      <c r="E3450" s="347">
        <v>20.51</v>
      </c>
    </row>
    <row r="3451" spans="1:5">
      <c r="A3451" s="345" t="s">
        <v>31454</v>
      </c>
      <c r="B3451" s="345" t="s">
        <v>31016</v>
      </c>
      <c r="C3451" s="346" t="s">
        <v>25278</v>
      </c>
      <c r="D3451" s="347">
        <v>15.38</v>
      </c>
      <c r="E3451" s="347">
        <v>15.38</v>
      </c>
    </row>
    <row r="3452" spans="1:5">
      <c r="A3452" s="345" t="s">
        <v>31455</v>
      </c>
      <c r="B3452" s="345" t="s">
        <v>31018</v>
      </c>
      <c r="C3452" s="346" t="s">
        <v>25278</v>
      </c>
      <c r="D3452" s="347">
        <v>19.23</v>
      </c>
      <c r="E3452" s="347">
        <v>19.23</v>
      </c>
    </row>
    <row r="3453" spans="1:5">
      <c r="A3453" s="345" t="s">
        <v>31456</v>
      </c>
      <c r="B3453" s="345" t="s">
        <v>31457</v>
      </c>
      <c r="C3453" s="346" t="s">
        <v>25281</v>
      </c>
      <c r="D3453" s="347">
        <v>76.92</v>
      </c>
      <c r="E3453" s="347">
        <v>76.92</v>
      </c>
    </row>
    <row r="3454" spans="1:5">
      <c r="A3454" s="345" t="s">
        <v>31458</v>
      </c>
      <c r="B3454" s="345" t="s">
        <v>31459</v>
      </c>
      <c r="C3454" s="346" t="s">
        <v>25281</v>
      </c>
      <c r="D3454" s="347">
        <v>205.12</v>
      </c>
      <c r="E3454" s="347">
        <v>205.12</v>
      </c>
    </row>
    <row r="3455" spans="1:5">
      <c r="A3455" s="345" t="s">
        <v>31460</v>
      </c>
      <c r="B3455" s="345" t="s">
        <v>31461</v>
      </c>
      <c r="C3455" s="346" t="s">
        <v>25281</v>
      </c>
      <c r="D3455" s="347">
        <v>461.52</v>
      </c>
      <c r="E3455" s="347">
        <v>461.52</v>
      </c>
    </row>
    <row r="3456" spans="1:5">
      <c r="A3456" s="345" t="s">
        <v>31462</v>
      </c>
      <c r="B3456" s="345" t="s">
        <v>31463</v>
      </c>
      <c r="C3456" s="346" t="s">
        <v>25278</v>
      </c>
      <c r="D3456" s="347">
        <v>38.46</v>
      </c>
      <c r="E3456" s="347">
        <v>38.46</v>
      </c>
    </row>
    <row r="3457" spans="1:5">
      <c r="A3457" s="345" t="s">
        <v>31464</v>
      </c>
      <c r="B3457" s="345" t="s">
        <v>31465</v>
      </c>
      <c r="C3457" s="346" t="s">
        <v>25281</v>
      </c>
      <c r="D3457" s="347">
        <v>7.69</v>
      </c>
      <c r="E3457" s="347">
        <v>7.69</v>
      </c>
    </row>
    <row r="3458" spans="1:5">
      <c r="A3458" s="345" t="s">
        <v>31466</v>
      </c>
      <c r="B3458" s="345" t="s">
        <v>31467</v>
      </c>
      <c r="C3458" s="346" t="s">
        <v>25317</v>
      </c>
      <c r="D3458" s="347">
        <v>229.8</v>
      </c>
      <c r="E3458" s="347">
        <v>229.8</v>
      </c>
    </row>
    <row r="3459" spans="1:5">
      <c r="A3459" s="345" t="s">
        <v>31468</v>
      </c>
      <c r="B3459" s="345" t="s">
        <v>31469</v>
      </c>
      <c r="C3459" s="346" t="s">
        <v>31470</v>
      </c>
      <c r="D3459" s="347">
        <v>1754.37</v>
      </c>
      <c r="E3459" s="347">
        <v>1754.37</v>
      </c>
    </row>
    <row r="3460" spans="1:5">
      <c r="A3460" s="345" t="s">
        <v>31471</v>
      </c>
      <c r="B3460" s="345" t="s">
        <v>31472</v>
      </c>
      <c r="C3460" s="346" t="s">
        <v>25281</v>
      </c>
      <c r="D3460" s="347">
        <v>850.21</v>
      </c>
      <c r="E3460" s="347">
        <v>850.21</v>
      </c>
    </row>
    <row r="3461" spans="1:5">
      <c r="A3461" s="345" t="s">
        <v>31473</v>
      </c>
      <c r="B3461" s="345" t="s">
        <v>31474</v>
      </c>
      <c r="C3461" s="346" t="s">
        <v>25317</v>
      </c>
      <c r="D3461" s="347">
        <v>116.05</v>
      </c>
      <c r="E3461" s="347">
        <v>116.05</v>
      </c>
    </row>
    <row r="3462" spans="1:5">
      <c r="A3462" s="345" t="s">
        <v>31475</v>
      </c>
      <c r="B3462" s="345" t="s">
        <v>31476</v>
      </c>
      <c r="C3462" s="346" t="s">
        <v>25314</v>
      </c>
      <c r="D3462" s="347">
        <v>679.27</v>
      </c>
      <c r="E3462" s="347">
        <v>679.27</v>
      </c>
    </row>
    <row r="3463" spans="1:5" ht="22.5">
      <c r="A3463" s="345" t="s">
        <v>31477</v>
      </c>
      <c r="B3463" s="345" t="s">
        <v>31022</v>
      </c>
      <c r="C3463" s="346" t="s">
        <v>25317</v>
      </c>
      <c r="D3463" s="347">
        <v>247.48</v>
      </c>
      <c r="E3463" s="347">
        <v>247.48</v>
      </c>
    </row>
    <row r="3464" spans="1:5">
      <c r="A3464" s="345" t="s">
        <v>31478</v>
      </c>
      <c r="B3464" s="345" t="s">
        <v>31024</v>
      </c>
      <c r="C3464" s="346" t="s">
        <v>25324</v>
      </c>
      <c r="D3464" s="347">
        <v>3.48</v>
      </c>
      <c r="E3464" s="347">
        <v>3.48</v>
      </c>
    </row>
    <row r="3465" spans="1:5">
      <c r="A3465" s="345" t="s">
        <v>31479</v>
      </c>
      <c r="B3465" s="345" t="s">
        <v>31480</v>
      </c>
      <c r="C3465" s="346" t="s">
        <v>25278</v>
      </c>
      <c r="D3465" s="347">
        <v>1.28</v>
      </c>
      <c r="E3465" s="347">
        <v>1.28</v>
      </c>
    </row>
    <row r="3466" spans="1:5">
      <c r="A3466" s="345" t="s">
        <v>31481</v>
      </c>
      <c r="B3466" s="345" t="s">
        <v>31482</v>
      </c>
      <c r="C3466" s="346" t="s">
        <v>25278</v>
      </c>
      <c r="D3466" s="347">
        <v>2.56</v>
      </c>
      <c r="E3466" s="347">
        <v>2.56</v>
      </c>
    </row>
    <row r="3467" spans="1:5" ht="22.5">
      <c r="A3467" s="345" t="s">
        <v>31483</v>
      </c>
      <c r="B3467" s="345" t="s">
        <v>31484</v>
      </c>
      <c r="C3467" s="346" t="s">
        <v>25278</v>
      </c>
      <c r="D3467" s="347">
        <v>5.21</v>
      </c>
      <c r="E3467" s="347">
        <v>5.21</v>
      </c>
    </row>
    <row r="3468" spans="1:5">
      <c r="A3468" s="345" t="s">
        <v>31485</v>
      </c>
      <c r="B3468" s="345" t="s">
        <v>31486</v>
      </c>
      <c r="C3468" s="346" t="s">
        <v>25278</v>
      </c>
      <c r="D3468" s="347">
        <v>11.38</v>
      </c>
      <c r="E3468" s="347">
        <v>11.38</v>
      </c>
    </row>
    <row r="3469" spans="1:5">
      <c r="A3469" s="345" t="s">
        <v>31487</v>
      </c>
      <c r="B3469" s="345" t="s">
        <v>31488</v>
      </c>
      <c r="C3469" s="346" t="s">
        <v>25278</v>
      </c>
      <c r="D3469" s="347">
        <v>3.07</v>
      </c>
      <c r="E3469" s="347">
        <v>3.07</v>
      </c>
    </row>
    <row r="3470" spans="1:5" ht="22.5">
      <c r="A3470" s="345" t="s">
        <v>31489</v>
      </c>
      <c r="B3470" s="345" t="s">
        <v>31490</v>
      </c>
      <c r="C3470" s="346" t="s">
        <v>25278</v>
      </c>
      <c r="D3470" s="347">
        <v>2.65</v>
      </c>
      <c r="E3470" s="347">
        <v>2.65</v>
      </c>
    </row>
    <row r="3471" spans="1:5">
      <c r="A3471" s="345" t="s">
        <v>31491</v>
      </c>
      <c r="B3471" s="345" t="s">
        <v>31492</v>
      </c>
      <c r="C3471" s="346" t="s">
        <v>25278</v>
      </c>
      <c r="D3471" s="347">
        <v>7.54</v>
      </c>
      <c r="E3471" s="347">
        <v>7.54</v>
      </c>
    </row>
    <row r="3472" spans="1:5">
      <c r="A3472" s="345" t="s">
        <v>31493</v>
      </c>
      <c r="B3472" s="345" t="s">
        <v>31494</v>
      </c>
      <c r="C3472" s="346" t="s">
        <v>25278</v>
      </c>
      <c r="D3472" s="347">
        <v>2.56</v>
      </c>
      <c r="E3472" s="347">
        <v>2.56</v>
      </c>
    </row>
    <row r="3473" spans="1:5" ht="111">
      <c r="A3473" s="343" t="s">
        <v>25276</v>
      </c>
      <c r="D3473" s="227"/>
      <c r="E3473" s="227"/>
    </row>
    <row r="3474" spans="1:5" ht="22.5">
      <c r="A3474" s="351" t="s">
        <v>25362</v>
      </c>
      <c r="B3474" s="352" t="s">
        <v>24985</v>
      </c>
      <c r="C3474" s="353" t="s">
        <v>25363</v>
      </c>
      <c r="D3474" s="227"/>
      <c r="E3474" s="227"/>
    </row>
    <row r="3475" spans="1:5">
      <c r="D3475" s="227"/>
      <c r="E3475" s="227"/>
    </row>
    <row r="3476" spans="1:5" ht="22.5">
      <c r="A3476" s="345" t="s">
        <v>31495</v>
      </c>
      <c r="B3476" s="345" t="s">
        <v>31496</v>
      </c>
      <c r="C3476" s="346" t="s">
        <v>25278</v>
      </c>
      <c r="D3476" s="347">
        <v>5.21</v>
      </c>
      <c r="E3476" s="347">
        <v>5.21</v>
      </c>
    </row>
    <row r="3477" spans="1:5">
      <c r="A3477" s="345" t="s">
        <v>31497</v>
      </c>
      <c r="B3477" s="345" t="s">
        <v>31498</v>
      </c>
      <c r="C3477" s="346" t="s">
        <v>25278</v>
      </c>
      <c r="D3477" s="347">
        <v>6.41</v>
      </c>
      <c r="E3477" s="347">
        <v>6.41</v>
      </c>
    </row>
    <row r="3478" spans="1:5">
      <c r="A3478" s="345" t="s">
        <v>31499</v>
      </c>
      <c r="B3478" s="345" t="s">
        <v>31500</v>
      </c>
      <c r="C3478" s="346" t="s">
        <v>25278</v>
      </c>
      <c r="D3478" s="347">
        <v>2.0499999999999998</v>
      </c>
      <c r="E3478" s="347">
        <v>2.0499999999999998</v>
      </c>
    </row>
    <row r="3479" spans="1:5" ht="22.5">
      <c r="A3479" s="345" t="s">
        <v>31501</v>
      </c>
      <c r="B3479" s="345" t="s">
        <v>31502</v>
      </c>
      <c r="C3479" s="346" t="s">
        <v>25278</v>
      </c>
      <c r="D3479" s="347">
        <v>2.65</v>
      </c>
      <c r="E3479" s="347">
        <v>2.65</v>
      </c>
    </row>
    <row r="3480" spans="1:5">
      <c r="A3480" s="345" t="s">
        <v>31503</v>
      </c>
      <c r="B3480" s="345" t="s">
        <v>31504</v>
      </c>
      <c r="C3480" s="346" t="s">
        <v>25278</v>
      </c>
      <c r="D3480" s="347">
        <v>4.7</v>
      </c>
      <c r="E3480" s="347">
        <v>4.7</v>
      </c>
    </row>
    <row r="3481" spans="1:5" ht="22.5">
      <c r="A3481" s="345" t="s">
        <v>31505</v>
      </c>
      <c r="B3481" s="345" t="s">
        <v>31506</v>
      </c>
      <c r="C3481" s="346" t="s">
        <v>25278</v>
      </c>
      <c r="D3481" s="347">
        <v>9.0500000000000007</v>
      </c>
      <c r="E3481" s="347">
        <v>9.0500000000000007</v>
      </c>
    </row>
    <row r="3482" spans="1:5">
      <c r="A3482" s="345" t="s">
        <v>31507</v>
      </c>
      <c r="B3482" s="345" t="s">
        <v>31508</v>
      </c>
      <c r="C3482" s="346" t="s">
        <v>25281</v>
      </c>
      <c r="D3482" s="347">
        <v>9.8000000000000007</v>
      </c>
      <c r="E3482" s="347">
        <v>9.8000000000000007</v>
      </c>
    </row>
    <row r="3483" spans="1:5" ht="22.5">
      <c r="A3483" s="345" t="s">
        <v>31509</v>
      </c>
      <c r="B3483" s="345" t="s">
        <v>31510</v>
      </c>
      <c r="C3483" s="346" t="s">
        <v>25278</v>
      </c>
      <c r="D3483" s="347">
        <v>9.0500000000000007</v>
      </c>
      <c r="E3483" s="347">
        <v>9.0500000000000007</v>
      </c>
    </row>
    <row r="3484" spans="1:5">
      <c r="A3484" s="345" t="s">
        <v>31511</v>
      </c>
      <c r="B3484" s="345" t="s">
        <v>31512</v>
      </c>
      <c r="C3484" s="346" t="s">
        <v>25281</v>
      </c>
      <c r="D3484" s="347">
        <v>8.51</v>
      </c>
      <c r="E3484" s="347">
        <v>8.51</v>
      </c>
    </row>
    <row r="3485" spans="1:5">
      <c r="A3485" s="345" t="s">
        <v>31513</v>
      </c>
      <c r="B3485" s="345" t="s">
        <v>31514</v>
      </c>
      <c r="C3485" s="346" t="s">
        <v>25278</v>
      </c>
      <c r="D3485" s="347">
        <v>7.92</v>
      </c>
      <c r="E3485" s="347">
        <v>7.92</v>
      </c>
    </row>
    <row r="3486" spans="1:5">
      <c r="A3486" s="345" t="s">
        <v>31515</v>
      </c>
      <c r="B3486" s="345" t="s">
        <v>31516</v>
      </c>
      <c r="C3486" s="346" t="s">
        <v>25278</v>
      </c>
      <c r="D3486" s="347">
        <v>4.58</v>
      </c>
      <c r="E3486" s="347">
        <v>4.58</v>
      </c>
    </row>
    <row r="3487" spans="1:5">
      <c r="A3487" s="345" t="s">
        <v>31517</v>
      </c>
      <c r="B3487" s="345" t="s">
        <v>31518</v>
      </c>
      <c r="C3487" s="346" t="s">
        <v>25278</v>
      </c>
      <c r="D3487" s="347">
        <v>6.44</v>
      </c>
      <c r="E3487" s="347">
        <v>6.44</v>
      </c>
    </row>
    <row r="3488" spans="1:5">
      <c r="A3488" s="345" t="s">
        <v>31519</v>
      </c>
      <c r="B3488" s="345" t="s">
        <v>31520</v>
      </c>
      <c r="C3488" s="346" t="s">
        <v>25278</v>
      </c>
      <c r="D3488" s="347">
        <v>2.56</v>
      </c>
      <c r="E3488" s="347">
        <v>2.56</v>
      </c>
    </row>
    <row r="3489" spans="1:5">
      <c r="A3489" s="345" t="s">
        <v>31521</v>
      </c>
      <c r="B3489" s="345" t="s">
        <v>31522</v>
      </c>
      <c r="C3489" s="346" t="s">
        <v>25278</v>
      </c>
      <c r="D3489" s="347">
        <v>4.58</v>
      </c>
      <c r="E3489" s="347">
        <v>4.58</v>
      </c>
    </row>
    <row r="3490" spans="1:5">
      <c r="A3490" s="345" t="s">
        <v>31523</v>
      </c>
      <c r="B3490" s="345" t="s">
        <v>31524</v>
      </c>
      <c r="C3490" s="346" t="s">
        <v>25278</v>
      </c>
      <c r="D3490" s="347">
        <v>4.51</v>
      </c>
      <c r="E3490" s="347">
        <v>4.51</v>
      </c>
    </row>
    <row r="3491" spans="1:5">
      <c r="A3491" s="345" t="s">
        <v>31525</v>
      </c>
      <c r="B3491" s="345" t="s">
        <v>31526</v>
      </c>
      <c r="C3491" s="346" t="s">
        <v>25278</v>
      </c>
      <c r="D3491" s="347">
        <v>6.44</v>
      </c>
      <c r="E3491" s="347">
        <v>6.44</v>
      </c>
    </row>
    <row r="3492" spans="1:5" ht="22.5">
      <c r="A3492" s="345" t="s">
        <v>31527</v>
      </c>
      <c r="B3492" s="345" t="s">
        <v>31528</v>
      </c>
      <c r="C3492" s="346" t="s">
        <v>25281</v>
      </c>
      <c r="D3492" s="347">
        <v>32.72</v>
      </c>
      <c r="E3492" s="347">
        <v>32.72</v>
      </c>
    </row>
    <row r="3493" spans="1:5" ht="22.5">
      <c r="A3493" s="345" t="s">
        <v>31529</v>
      </c>
      <c r="B3493" s="345" t="s">
        <v>31530</v>
      </c>
      <c r="C3493" s="346" t="s">
        <v>25278</v>
      </c>
      <c r="D3493" s="347">
        <v>14.74</v>
      </c>
      <c r="E3493" s="347">
        <v>14.74</v>
      </c>
    </row>
    <row r="3494" spans="1:5" ht="22.5">
      <c r="A3494" s="345" t="s">
        <v>31531</v>
      </c>
      <c r="B3494" s="345" t="s">
        <v>31532</v>
      </c>
      <c r="C3494" s="346" t="s">
        <v>25278</v>
      </c>
      <c r="D3494" s="347">
        <v>25.83</v>
      </c>
      <c r="E3494" s="347">
        <v>25.83</v>
      </c>
    </row>
    <row r="3495" spans="1:5">
      <c r="A3495" s="345" t="s">
        <v>31533</v>
      </c>
      <c r="B3495" s="345" t="s">
        <v>31534</v>
      </c>
      <c r="C3495" s="346" t="s">
        <v>25361</v>
      </c>
      <c r="D3495" s="347">
        <v>15.38</v>
      </c>
      <c r="E3495" s="347">
        <v>15.38</v>
      </c>
    </row>
    <row r="3496" spans="1:5">
      <c r="A3496" s="345" t="s">
        <v>31535</v>
      </c>
      <c r="B3496" s="345" t="s">
        <v>31536</v>
      </c>
      <c r="C3496" s="346" t="s">
        <v>25361</v>
      </c>
      <c r="D3496" s="347">
        <v>13.93</v>
      </c>
      <c r="E3496" s="347">
        <v>13.93</v>
      </c>
    </row>
    <row r="3497" spans="1:5">
      <c r="A3497" s="345" t="s">
        <v>31537</v>
      </c>
      <c r="B3497" s="345" t="s">
        <v>31538</v>
      </c>
      <c r="C3497" s="346" t="s">
        <v>25361</v>
      </c>
      <c r="D3497" s="347">
        <v>10.25</v>
      </c>
      <c r="E3497" s="347">
        <v>10.25</v>
      </c>
    </row>
    <row r="3498" spans="1:5">
      <c r="A3498" s="345" t="s">
        <v>31539</v>
      </c>
      <c r="B3498" s="345" t="s">
        <v>31540</v>
      </c>
      <c r="C3498" s="346" t="s">
        <v>25281</v>
      </c>
      <c r="D3498" s="347">
        <v>453.72</v>
      </c>
      <c r="E3498" s="347">
        <v>453.72</v>
      </c>
    </row>
    <row r="3499" spans="1:5">
      <c r="A3499" s="345" t="s">
        <v>31541</v>
      </c>
      <c r="B3499" s="345" t="s">
        <v>31542</v>
      </c>
      <c r="C3499" s="346" t="s">
        <v>25281</v>
      </c>
      <c r="D3499" s="347">
        <v>1858.61</v>
      </c>
      <c r="E3499" s="347">
        <v>1858.61</v>
      </c>
    </row>
    <row r="3500" spans="1:5">
      <c r="A3500" s="345" t="s">
        <v>31543</v>
      </c>
      <c r="B3500" s="345" t="s">
        <v>31544</v>
      </c>
      <c r="C3500" s="346" t="s">
        <v>25281</v>
      </c>
      <c r="D3500" s="347">
        <v>4573.95</v>
      </c>
      <c r="E3500" s="347">
        <v>4573.95</v>
      </c>
    </row>
    <row r="3501" spans="1:5">
      <c r="A3501" s="345" t="s">
        <v>31545</v>
      </c>
      <c r="B3501" s="345" t="s">
        <v>31546</v>
      </c>
      <c r="C3501" s="346" t="s">
        <v>25281</v>
      </c>
      <c r="D3501" s="347">
        <v>5151.05</v>
      </c>
      <c r="E3501" s="347">
        <v>5151.05</v>
      </c>
    </row>
    <row r="3502" spans="1:5">
      <c r="A3502" s="345" t="s">
        <v>31547</v>
      </c>
      <c r="B3502" s="345" t="s">
        <v>31548</v>
      </c>
      <c r="C3502" s="346" t="s">
        <v>25281</v>
      </c>
      <c r="D3502" s="347">
        <v>5169.6499999999996</v>
      </c>
      <c r="E3502" s="347">
        <v>5169.6499999999996</v>
      </c>
    </row>
    <row r="3503" spans="1:5">
      <c r="A3503" s="345" t="s">
        <v>31549</v>
      </c>
      <c r="B3503" s="345" t="s">
        <v>31550</v>
      </c>
      <c r="C3503" s="346" t="s">
        <v>25281</v>
      </c>
      <c r="D3503" s="347">
        <v>5794.05</v>
      </c>
      <c r="E3503" s="347">
        <v>5794.05</v>
      </c>
    </row>
    <row r="3504" spans="1:5">
      <c r="A3504" s="345" t="s">
        <v>31551</v>
      </c>
      <c r="B3504" s="345" t="s">
        <v>31552</v>
      </c>
      <c r="C3504" s="346" t="s">
        <v>25281</v>
      </c>
      <c r="D3504" s="347">
        <v>6568.79</v>
      </c>
      <c r="E3504" s="347">
        <v>6568.79</v>
      </c>
    </row>
    <row r="3505" spans="1:5" ht="22.5">
      <c r="A3505" s="345" t="s">
        <v>31553</v>
      </c>
      <c r="B3505" s="345" t="s">
        <v>31554</v>
      </c>
      <c r="C3505" s="346" t="s">
        <v>25361</v>
      </c>
      <c r="D3505" s="347">
        <v>45.27</v>
      </c>
      <c r="E3505" s="347">
        <v>45.27</v>
      </c>
    </row>
    <row r="3506" spans="1:5" ht="22.5">
      <c r="A3506" s="345" t="s">
        <v>31555</v>
      </c>
      <c r="B3506" s="345" t="s">
        <v>31556</v>
      </c>
      <c r="C3506" s="346" t="s">
        <v>25361</v>
      </c>
      <c r="D3506" s="347">
        <v>29.56</v>
      </c>
      <c r="E3506" s="347">
        <v>29.56</v>
      </c>
    </row>
    <row r="3507" spans="1:5" ht="22.5">
      <c r="A3507" s="345" t="s">
        <v>31557</v>
      </c>
      <c r="B3507" s="345" t="s">
        <v>31558</v>
      </c>
      <c r="C3507" s="346" t="s">
        <v>25361</v>
      </c>
      <c r="D3507" s="347">
        <v>18.5</v>
      </c>
      <c r="E3507" s="347">
        <v>18.5</v>
      </c>
    </row>
    <row r="3508" spans="1:5" ht="22.5">
      <c r="A3508" s="345" t="s">
        <v>31559</v>
      </c>
      <c r="B3508" s="345" t="s">
        <v>31560</v>
      </c>
      <c r="C3508" s="346" t="s">
        <v>25361</v>
      </c>
      <c r="D3508" s="347">
        <v>13.29</v>
      </c>
      <c r="E3508" s="347">
        <v>13.29</v>
      </c>
    </row>
    <row r="3509" spans="1:5" ht="22.5">
      <c r="A3509" s="345" t="s">
        <v>31561</v>
      </c>
      <c r="B3509" s="345" t="s">
        <v>31562</v>
      </c>
      <c r="C3509" s="346" t="s">
        <v>25361</v>
      </c>
      <c r="D3509" s="347">
        <v>9.35</v>
      </c>
      <c r="E3509" s="347">
        <v>9.35</v>
      </c>
    </row>
    <row r="3510" spans="1:5" ht="22.5">
      <c r="A3510" s="345" t="s">
        <v>31563</v>
      </c>
      <c r="B3510" s="345" t="s">
        <v>31564</v>
      </c>
      <c r="C3510" s="346" t="s">
        <v>25361</v>
      </c>
      <c r="D3510" s="347">
        <v>6.52</v>
      </c>
      <c r="E3510" s="347">
        <v>6.52</v>
      </c>
    </row>
    <row r="3511" spans="1:5">
      <c r="A3511" s="345" t="s">
        <v>31565</v>
      </c>
      <c r="B3511" s="345" t="s">
        <v>31566</v>
      </c>
      <c r="C3511" s="346" t="s">
        <v>25314</v>
      </c>
      <c r="D3511" s="347">
        <v>679.27</v>
      </c>
      <c r="E3511" s="347">
        <v>679.27</v>
      </c>
    </row>
  </sheetData>
  <conditionalFormatting sqref="D1:E1">
    <cfRule type="duplicateValues" dxfId="7" priority="1"/>
  </conditionalFormatting>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F9663"/>
  <sheetViews>
    <sheetView zoomScale="90" zoomScaleNormal="90" workbookViewId="0">
      <selection activeCell="O26" sqref="O26"/>
    </sheetView>
  </sheetViews>
  <sheetFormatPr defaultRowHeight="15"/>
  <cols>
    <col min="1" max="1" width="17.7109375" customWidth="1"/>
    <col min="2" max="2" width="14.7109375" customWidth="1"/>
    <col min="3" max="3" width="70.7109375" customWidth="1"/>
    <col min="4" max="5" width="11.7109375" customWidth="1"/>
    <col min="6" max="6" width="5.7109375" customWidth="1"/>
  </cols>
  <sheetData>
    <row r="1" spans="1:6">
      <c r="A1" s="521" t="s">
        <v>31848</v>
      </c>
    </row>
    <row r="2" spans="1:6">
      <c r="A2" s="522" t="s">
        <v>31849</v>
      </c>
    </row>
    <row r="3" spans="1:6">
      <c r="A3" s="522" t="s">
        <v>31850</v>
      </c>
      <c r="B3" s="523" t="s">
        <v>34204</v>
      </c>
      <c r="D3" s="524" t="s">
        <v>31851</v>
      </c>
    </row>
    <row r="4" spans="1:6">
      <c r="A4" s="522" t="s">
        <v>31852</v>
      </c>
      <c r="B4" s="523" t="s">
        <v>34205</v>
      </c>
      <c r="D4" s="525" t="s">
        <v>31853</v>
      </c>
      <c r="E4" s="526" t="s">
        <v>31854</v>
      </c>
      <c r="F4" s="526"/>
    </row>
    <row r="5" spans="1:6">
      <c r="D5" s="526" t="s">
        <v>31855</v>
      </c>
      <c r="E5" s="527" t="s">
        <v>31856</v>
      </c>
      <c r="F5" s="527"/>
    </row>
    <row r="6" spans="1:6">
      <c r="A6" s="521" t="s">
        <v>31857</v>
      </c>
      <c r="B6" s="522" t="s">
        <v>31858</v>
      </c>
      <c r="D6" s="526" t="s">
        <v>31859</v>
      </c>
      <c r="E6" s="528">
        <v>1.1548</v>
      </c>
      <c r="F6" s="528"/>
    </row>
    <row r="7" spans="1:6">
      <c r="B7" s="522" t="s">
        <v>31860</v>
      </c>
      <c r="D7" s="526" t="s">
        <v>31861</v>
      </c>
      <c r="E7" s="528">
        <v>0.71540000000000004</v>
      </c>
      <c r="F7" s="528"/>
    </row>
    <row r="8" spans="1:6">
      <c r="B8" s="522" t="s">
        <v>34206</v>
      </c>
    </row>
    <row r="9" spans="1:6">
      <c r="B9" s="522" t="s">
        <v>34207</v>
      </c>
      <c r="E9" s="526" t="s">
        <v>31854</v>
      </c>
      <c r="F9" s="526"/>
    </row>
    <row r="10" spans="1:6" ht="25.5">
      <c r="A10" s="526" t="s">
        <v>31862</v>
      </c>
      <c r="B10" s="526" t="s">
        <v>31863</v>
      </c>
      <c r="C10" s="526" t="s">
        <v>23121</v>
      </c>
      <c r="D10" s="526" t="s">
        <v>16701</v>
      </c>
      <c r="E10" s="526" t="s">
        <v>31864</v>
      </c>
      <c r="F10" s="526" t="s">
        <v>31865</v>
      </c>
    </row>
    <row r="11" spans="1:6">
      <c r="A11" s="529" t="s">
        <v>31866</v>
      </c>
      <c r="B11" s="530">
        <v>104658</v>
      </c>
      <c r="C11" s="522" t="s">
        <v>23529</v>
      </c>
      <c r="D11" s="530" t="s">
        <v>26</v>
      </c>
      <c r="E11" s="531">
        <v>186.13</v>
      </c>
      <c r="F11" s="532">
        <v>0</v>
      </c>
    </row>
    <row r="12" spans="1:6">
      <c r="A12" s="529" t="s">
        <v>31866</v>
      </c>
      <c r="B12" s="530">
        <v>105002</v>
      </c>
      <c r="C12" s="522" t="s">
        <v>23951</v>
      </c>
      <c r="D12" s="530" t="s">
        <v>24</v>
      </c>
      <c r="E12" s="531">
        <v>743.26</v>
      </c>
      <c r="F12" s="532">
        <v>0</v>
      </c>
    </row>
    <row r="13" spans="1:6">
      <c r="A13" s="529" t="s">
        <v>31866</v>
      </c>
      <c r="B13" s="530">
        <v>105004</v>
      </c>
      <c r="C13" s="522" t="s">
        <v>23953</v>
      </c>
      <c r="D13" s="530" t="s">
        <v>26</v>
      </c>
      <c r="E13" s="531">
        <v>125.91</v>
      </c>
      <c r="F13" s="532">
        <v>0</v>
      </c>
    </row>
    <row r="14" spans="1:6">
      <c r="A14" s="529" t="s">
        <v>31866</v>
      </c>
      <c r="B14" s="530">
        <v>105003</v>
      </c>
      <c r="C14" s="522" t="s">
        <v>23952</v>
      </c>
      <c r="D14" s="530" t="s">
        <v>24</v>
      </c>
      <c r="E14" s="531">
        <v>1274.06</v>
      </c>
      <c r="F14" s="532">
        <v>0</v>
      </c>
    </row>
    <row r="15" spans="1:6">
      <c r="A15" s="529" t="s">
        <v>31866</v>
      </c>
      <c r="B15" s="530">
        <v>105005</v>
      </c>
      <c r="C15" s="522" t="s">
        <v>23954</v>
      </c>
      <c r="D15" s="530" t="s">
        <v>26</v>
      </c>
      <c r="E15" s="531">
        <v>224.19</v>
      </c>
      <c r="F15" s="532">
        <v>0</v>
      </c>
    </row>
    <row r="16" spans="1:6">
      <c r="A16" s="529" t="s">
        <v>31866</v>
      </c>
      <c r="B16" s="530">
        <v>105006</v>
      </c>
      <c r="C16" s="522" t="s">
        <v>31867</v>
      </c>
      <c r="D16" s="530" t="s">
        <v>24</v>
      </c>
      <c r="E16" s="531">
        <v>0</v>
      </c>
      <c r="F16" s="532"/>
    </row>
    <row r="17" spans="1:6">
      <c r="A17" s="529" t="s">
        <v>31866</v>
      </c>
      <c r="B17" s="530">
        <v>104999</v>
      </c>
      <c r="C17" s="522" t="s">
        <v>31868</v>
      </c>
      <c r="D17" s="530" t="s">
        <v>24</v>
      </c>
      <c r="E17" s="531">
        <v>0</v>
      </c>
      <c r="F17" s="532"/>
    </row>
    <row r="18" spans="1:6">
      <c r="A18" s="529" t="s">
        <v>31866</v>
      </c>
      <c r="B18" s="530">
        <v>105000</v>
      </c>
      <c r="C18" s="522" t="s">
        <v>31869</v>
      </c>
      <c r="D18" s="530" t="s">
        <v>23</v>
      </c>
      <c r="E18" s="531">
        <v>1565.14</v>
      </c>
      <c r="F18" s="532">
        <v>0</v>
      </c>
    </row>
    <row r="19" spans="1:6">
      <c r="A19" s="529" t="s">
        <v>31866</v>
      </c>
      <c r="B19" s="530">
        <v>105001</v>
      </c>
      <c r="C19" s="522" t="s">
        <v>31870</v>
      </c>
      <c r="D19" s="530" t="s">
        <v>23</v>
      </c>
      <c r="E19" s="531">
        <v>1594.78</v>
      </c>
      <c r="F19" s="532">
        <v>0</v>
      </c>
    </row>
    <row r="20" spans="1:6">
      <c r="A20" s="529" t="s">
        <v>31871</v>
      </c>
      <c r="B20" s="530">
        <v>89306</v>
      </c>
      <c r="C20" s="522" t="s">
        <v>12727</v>
      </c>
      <c r="D20" s="530" t="s">
        <v>26</v>
      </c>
      <c r="E20" s="531">
        <v>103.95</v>
      </c>
      <c r="F20" s="532">
        <v>0</v>
      </c>
    </row>
    <row r="21" spans="1:6">
      <c r="A21" s="529" t="s">
        <v>31871</v>
      </c>
      <c r="B21" s="530">
        <v>89307</v>
      </c>
      <c r="C21" s="522" t="s">
        <v>12728</v>
      </c>
      <c r="D21" s="530" t="s">
        <v>26</v>
      </c>
      <c r="E21" s="531">
        <v>107.41</v>
      </c>
      <c r="F21" s="532">
        <v>0</v>
      </c>
    </row>
    <row r="22" spans="1:6">
      <c r="A22" s="529" t="s">
        <v>31871</v>
      </c>
      <c r="B22" s="530">
        <v>89290</v>
      </c>
      <c r="C22" s="522" t="s">
        <v>12723</v>
      </c>
      <c r="D22" s="530" t="s">
        <v>26</v>
      </c>
      <c r="E22" s="531">
        <v>84.78</v>
      </c>
      <c r="F22" s="532">
        <v>0</v>
      </c>
    </row>
    <row r="23" spans="1:6">
      <c r="A23" s="529" t="s">
        <v>31871</v>
      </c>
      <c r="B23" s="530">
        <v>89291</v>
      </c>
      <c r="C23" s="522" t="s">
        <v>12724</v>
      </c>
      <c r="D23" s="530" t="s">
        <v>26</v>
      </c>
      <c r="E23" s="531">
        <v>87.35</v>
      </c>
      <c r="F23" s="532">
        <v>0</v>
      </c>
    </row>
    <row r="24" spans="1:6">
      <c r="A24" s="529" t="s">
        <v>31871</v>
      </c>
      <c r="B24" s="530">
        <v>89298</v>
      </c>
      <c r="C24" s="522" t="s">
        <v>12725</v>
      </c>
      <c r="D24" s="530" t="s">
        <v>26</v>
      </c>
      <c r="E24" s="531">
        <v>88.15</v>
      </c>
      <c r="F24" s="532">
        <v>0</v>
      </c>
    </row>
    <row r="25" spans="1:6">
      <c r="A25" s="529" t="s">
        <v>31871</v>
      </c>
      <c r="B25" s="530">
        <v>89299</v>
      </c>
      <c r="C25" s="522" t="s">
        <v>12726</v>
      </c>
      <c r="D25" s="530" t="s">
        <v>26</v>
      </c>
      <c r="E25" s="531">
        <v>91.25</v>
      </c>
      <c r="F25" s="532">
        <v>0</v>
      </c>
    </row>
    <row r="26" spans="1:6">
      <c r="A26" s="529" t="s">
        <v>31871</v>
      </c>
      <c r="B26" s="530">
        <v>89282</v>
      </c>
      <c r="C26" s="522" t="s">
        <v>12721</v>
      </c>
      <c r="D26" s="530" t="s">
        <v>26</v>
      </c>
      <c r="E26" s="531">
        <v>74.819999999999993</v>
      </c>
      <c r="F26" s="532">
        <v>0</v>
      </c>
    </row>
    <row r="27" spans="1:6">
      <c r="A27" s="529" t="s">
        <v>31871</v>
      </c>
      <c r="B27" s="530">
        <v>89283</v>
      </c>
      <c r="C27" s="522" t="s">
        <v>12722</v>
      </c>
      <c r="D27" s="530" t="s">
        <v>26</v>
      </c>
      <c r="E27" s="531">
        <v>77.150000000000006</v>
      </c>
      <c r="F27" s="532">
        <v>0</v>
      </c>
    </row>
    <row r="28" spans="1:6">
      <c r="A28" s="529" t="s">
        <v>31872</v>
      </c>
      <c r="B28" s="530">
        <v>89480</v>
      </c>
      <c r="C28" s="522" t="s">
        <v>12753</v>
      </c>
      <c r="D28" s="530" t="s">
        <v>26</v>
      </c>
      <c r="E28" s="531">
        <v>167.83</v>
      </c>
      <c r="F28" s="532">
        <v>0</v>
      </c>
    </row>
    <row r="29" spans="1:6">
      <c r="A29" s="529" t="s">
        <v>31872</v>
      </c>
      <c r="B29" s="530">
        <v>89464</v>
      </c>
      <c r="C29" s="522" t="s">
        <v>12749</v>
      </c>
      <c r="D29" s="530" t="s">
        <v>26</v>
      </c>
      <c r="E29" s="531">
        <v>143.78</v>
      </c>
      <c r="F29" s="532">
        <v>0</v>
      </c>
    </row>
    <row r="30" spans="1:6">
      <c r="A30" s="529" t="s">
        <v>31872</v>
      </c>
      <c r="B30" s="530">
        <v>89478</v>
      </c>
      <c r="C30" s="522" t="s">
        <v>12752</v>
      </c>
      <c r="D30" s="530" t="s">
        <v>26</v>
      </c>
      <c r="E30" s="531">
        <v>145.62</v>
      </c>
      <c r="F30" s="532">
        <v>0</v>
      </c>
    </row>
    <row r="31" spans="1:6">
      <c r="A31" s="529" t="s">
        <v>31872</v>
      </c>
      <c r="B31" s="530">
        <v>89462</v>
      </c>
      <c r="C31" s="522" t="s">
        <v>12748</v>
      </c>
      <c r="D31" s="530" t="s">
        <v>26</v>
      </c>
      <c r="E31" s="531">
        <v>122.84</v>
      </c>
      <c r="F31" s="532">
        <v>0</v>
      </c>
    </row>
    <row r="32" spans="1:6">
      <c r="A32" s="529" t="s">
        <v>31872</v>
      </c>
      <c r="B32" s="530">
        <v>104444</v>
      </c>
      <c r="C32" s="522" t="s">
        <v>31873</v>
      </c>
      <c r="D32" s="530" t="s">
        <v>26</v>
      </c>
      <c r="E32" s="531">
        <v>0</v>
      </c>
      <c r="F32" s="532"/>
    </row>
    <row r="33" spans="1:6">
      <c r="A33" s="529" t="s">
        <v>31872</v>
      </c>
      <c r="B33" s="530">
        <v>104442</v>
      </c>
      <c r="C33" s="522" t="s">
        <v>31874</v>
      </c>
      <c r="D33" s="530" t="s">
        <v>26</v>
      </c>
      <c r="E33" s="531">
        <v>0</v>
      </c>
      <c r="F33" s="532"/>
    </row>
    <row r="34" spans="1:6">
      <c r="A34" s="529" t="s">
        <v>31872</v>
      </c>
      <c r="B34" s="530">
        <v>89472</v>
      </c>
      <c r="C34" s="522" t="s">
        <v>12751</v>
      </c>
      <c r="D34" s="530" t="s">
        <v>26</v>
      </c>
      <c r="E34" s="531">
        <v>125.06</v>
      </c>
      <c r="F34" s="532">
        <v>0</v>
      </c>
    </row>
    <row r="35" spans="1:6">
      <c r="A35" s="529" t="s">
        <v>31872</v>
      </c>
      <c r="B35" s="530">
        <v>89455</v>
      </c>
      <c r="C35" s="522" t="s">
        <v>12747</v>
      </c>
      <c r="D35" s="530" t="s">
        <v>26</v>
      </c>
      <c r="E35" s="531">
        <v>110.28</v>
      </c>
      <c r="F35" s="532">
        <v>0</v>
      </c>
    </row>
    <row r="36" spans="1:6">
      <c r="A36" s="529" t="s">
        <v>31872</v>
      </c>
      <c r="B36" s="530">
        <v>89470</v>
      </c>
      <c r="C36" s="522" t="s">
        <v>12750</v>
      </c>
      <c r="D36" s="530" t="s">
        <v>26</v>
      </c>
      <c r="E36" s="531">
        <v>105.13</v>
      </c>
      <c r="F36" s="532">
        <v>0</v>
      </c>
    </row>
    <row r="37" spans="1:6">
      <c r="A37" s="529" t="s">
        <v>31872</v>
      </c>
      <c r="B37" s="530">
        <v>89453</v>
      </c>
      <c r="C37" s="522" t="s">
        <v>12746</v>
      </c>
      <c r="D37" s="530" t="s">
        <v>26</v>
      </c>
      <c r="E37" s="531">
        <v>91.63</v>
      </c>
      <c r="F37" s="532">
        <v>0</v>
      </c>
    </row>
    <row r="38" spans="1:6">
      <c r="A38" s="529" t="s">
        <v>31872</v>
      </c>
      <c r="B38" s="530">
        <v>104443</v>
      </c>
      <c r="C38" s="522" t="s">
        <v>31875</v>
      </c>
      <c r="D38" s="530" t="s">
        <v>26</v>
      </c>
      <c r="E38" s="531">
        <v>0</v>
      </c>
      <c r="F38" s="532"/>
    </row>
    <row r="39" spans="1:6">
      <c r="A39" s="529" t="s">
        <v>31872</v>
      </c>
      <c r="B39" s="530">
        <v>104441</v>
      </c>
      <c r="C39" s="522" t="s">
        <v>31876</v>
      </c>
      <c r="D39" s="530" t="s">
        <v>26</v>
      </c>
      <c r="E39" s="531">
        <v>0</v>
      </c>
      <c r="F39" s="532"/>
    </row>
    <row r="40" spans="1:6">
      <c r="A40" s="529" t="s">
        <v>31877</v>
      </c>
      <c r="B40" s="530">
        <v>103338</v>
      </c>
      <c r="C40" s="522" t="s">
        <v>12740</v>
      </c>
      <c r="D40" s="530" t="s">
        <v>26</v>
      </c>
      <c r="E40" s="531">
        <v>123.51</v>
      </c>
      <c r="F40" s="532">
        <v>0</v>
      </c>
    </row>
    <row r="41" spans="1:6">
      <c r="A41" s="529" t="s">
        <v>31877</v>
      </c>
      <c r="B41" s="530">
        <v>103339</v>
      </c>
      <c r="C41" s="522" t="s">
        <v>12741</v>
      </c>
      <c r="D41" s="530" t="s">
        <v>26</v>
      </c>
      <c r="E41" s="531">
        <v>125.46</v>
      </c>
      <c r="F41" s="532">
        <v>0</v>
      </c>
    </row>
    <row r="42" spans="1:6">
      <c r="A42" s="529" t="s">
        <v>31877</v>
      </c>
      <c r="B42" s="530">
        <v>103340</v>
      </c>
      <c r="C42" s="522" t="s">
        <v>12742</v>
      </c>
      <c r="D42" s="530" t="s">
        <v>26</v>
      </c>
      <c r="E42" s="531">
        <v>148.36000000000001</v>
      </c>
      <c r="F42" s="532">
        <v>0</v>
      </c>
    </row>
    <row r="43" spans="1:6">
      <c r="A43" s="529" t="s">
        <v>31877</v>
      </c>
      <c r="B43" s="530">
        <v>103341</v>
      </c>
      <c r="C43" s="522" t="s">
        <v>12743</v>
      </c>
      <c r="D43" s="530" t="s">
        <v>26</v>
      </c>
      <c r="E43" s="531">
        <v>150.82</v>
      </c>
      <c r="F43" s="532">
        <v>0</v>
      </c>
    </row>
    <row r="44" spans="1:6">
      <c r="A44" s="529" t="s">
        <v>31877</v>
      </c>
      <c r="B44" s="530">
        <v>103336</v>
      </c>
      <c r="C44" s="522" t="s">
        <v>12738</v>
      </c>
      <c r="D44" s="530" t="s">
        <v>26</v>
      </c>
      <c r="E44" s="531">
        <v>93.55</v>
      </c>
      <c r="F44" s="532">
        <v>0</v>
      </c>
    </row>
    <row r="45" spans="1:6">
      <c r="A45" s="529" t="s">
        <v>31877</v>
      </c>
      <c r="B45" s="530">
        <v>103337</v>
      </c>
      <c r="C45" s="522" t="s">
        <v>12739</v>
      </c>
      <c r="D45" s="530" t="s">
        <v>26</v>
      </c>
      <c r="E45" s="531">
        <v>95.22</v>
      </c>
      <c r="F45" s="532">
        <v>0</v>
      </c>
    </row>
    <row r="46" spans="1:6">
      <c r="A46" s="529" t="s">
        <v>31877</v>
      </c>
      <c r="B46" s="530">
        <v>103342</v>
      </c>
      <c r="C46" s="522" t="s">
        <v>12744</v>
      </c>
      <c r="D46" s="530" t="s">
        <v>26</v>
      </c>
      <c r="E46" s="531">
        <v>124.48</v>
      </c>
      <c r="F46" s="532">
        <v>0</v>
      </c>
    </row>
    <row r="47" spans="1:6">
      <c r="A47" s="529" t="s">
        <v>31877</v>
      </c>
      <c r="B47" s="530">
        <v>103343</v>
      </c>
      <c r="C47" s="522" t="s">
        <v>12745</v>
      </c>
      <c r="D47" s="530" t="s">
        <v>26</v>
      </c>
      <c r="E47" s="531">
        <v>126.64</v>
      </c>
      <c r="F47" s="532">
        <v>0</v>
      </c>
    </row>
    <row r="48" spans="1:6">
      <c r="A48" s="529" t="s">
        <v>31877</v>
      </c>
      <c r="B48" s="530">
        <v>103354</v>
      </c>
      <c r="C48" s="522" t="s">
        <v>31878</v>
      </c>
      <c r="D48" s="530" t="s">
        <v>26</v>
      </c>
      <c r="E48" s="531">
        <v>99.26</v>
      </c>
      <c r="F48" s="532">
        <v>0</v>
      </c>
    </row>
    <row r="49" spans="1:6">
      <c r="A49" s="529" t="s">
        <v>31877</v>
      </c>
      <c r="B49" s="530">
        <v>103355</v>
      </c>
      <c r="C49" s="522" t="s">
        <v>31879</v>
      </c>
      <c r="D49" s="530" t="s">
        <v>26</v>
      </c>
      <c r="E49" s="531">
        <v>101.25</v>
      </c>
      <c r="F49" s="532">
        <v>0</v>
      </c>
    </row>
    <row r="50" spans="1:6">
      <c r="A50" s="529" t="s">
        <v>31877</v>
      </c>
      <c r="B50" s="530">
        <v>103330</v>
      </c>
      <c r="C50" s="522" t="s">
        <v>12711</v>
      </c>
      <c r="D50" s="530" t="s">
        <v>26</v>
      </c>
      <c r="E50" s="531">
        <v>91.13</v>
      </c>
      <c r="F50" s="532">
        <v>0</v>
      </c>
    </row>
    <row r="51" spans="1:6">
      <c r="A51" s="529" t="s">
        <v>31877</v>
      </c>
      <c r="B51" s="530">
        <v>103331</v>
      </c>
      <c r="C51" s="522" t="s">
        <v>12712</v>
      </c>
      <c r="D51" s="530" t="s">
        <v>26</v>
      </c>
      <c r="E51" s="531">
        <v>93.01</v>
      </c>
      <c r="F51" s="532">
        <v>0</v>
      </c>
    </row>
    <row r="52" spans="1:6">
      <c r="A52" s="529" t="s">
        <v>31877</v>
      </c>
      <c r="B52" s="530">
        <v>103358</v>
      </c>
      <c r="C52" s="522" t="s">
        <v>31880</v>
      </c>
      <c r="D52" s="530" t="s">
        <v>26</v>
      </c>
      <c r="E52" s="531">
        <v>76.430000000000007</v>
      </c>
      <c r="F52" s="532">
        <v>0</v>
      </c>
    </row>
    <row r="53" spans="1:6">
      <c r="A53" s="529" t="s">
        <v>31877</v>
      </c>
      <c r="B53" s="530">
        <v>103359</v>
      </c>
      <c r="C53" s="522" t="s">
        <v>31881</v>
      </c>
      <c r="D53" s="530" t="s">
        <v>26</v>
      </c>
      <c r="E53" s="531">
        <v>78.02</v>
      </c>
      <c r="F53" s="532">
        <v>0</v>
      </c>
    </row>
    <row r="54" spans="1:6">
      <c r="A54" s="529" t="s">
        <v>31877</v>
      </c>
      <c r="B54" s="530">
        <v>103366</v>
      </c>
      <c r="C54" s="522" t="s">
        <v>31882</v>
      </c>
      <c r="D54" s="530" t="s">
        <v>26</v>
      </c>
      <c r="E54" s="531">
        <v>65.86</v>
      </c>
      <c r="F54" s="532">
        <v>0</v>
      </c>
    </row>
    <row r="55" spans="1:6">
      <c r="A55" s="529" t="s">
        <v>31877</v>
      </c>
      <c r="B55" s="530">
        <v>103367</v>
      </c>
      <c r="C55" s="522" t="s">
        <v>31883</v>
      </c>
      <c r="D55" s="530" t="s">
        <v>26</v>
      </c>
      <c r="E55" s="531">
        <v>67.3</v>
      </c>
      <c r="F55" s="532">
        <v>0</v>
      </c>
    </row>
    <row r="56" spans="1:6">
      <c r="A56" s="529" t="s">
        <v>31877</v>
      </c>
      <c r="B56" s="530">
        <v>103360</v>
      </c>
      <c r="C56" s="522" t="s">
        <v>31884</v>
      </c>
      <c r="D56" s="530" t="s">
        <v>26</v>
      </c>
      <c r="E56" s="531">
        <v>89.37</v>
      </c>
      <c r="F56" s="532">
        <v>0</v>
      </c>
    </row>
    <row r="57" spans="1:6">
      <c r="A57" s="529" t="s">
        <v>31877</v>
      </c>
      <c r="B57" s="530">
        <v>103361</v>
      </c>
      <c r="C57" s="522" t="s">
        <v>31885</v>
      </c>
      <c r="D57" s="530" t="s">
        <v>26</v>
      </c>
      <c r="E57" s="531">
        <v>91.38</v>
      </c>
      <c r="F57" s="532">
        <v>0</v>
      </c>
    </row>
    <row r="58" spans="1:6">
      <c r="A58" s="529" t="s">
        <v>31877</v>
      </c>
      <c r="B58" s="530">
        <v>103368</v>
      </c>
      <c r="C58" s="522" t="s">
        <v>31886</v>
      </c>
      <c r="D58" s="530" t="s">
        <v>26</v>
      </c>
      <c r="E58" s="531">
        <v>74.87</v>
      </c>
      <c r="F58" s="532">
        <v>0</v>
      </c>
    </row>
    <row r="59" spans="1:6">
      <c r="A59" s="529" t="s">
        <v>31877</v>
      </c>
      <c r="B59" s="530">
        <v>103369</v>
      </c>
      <c r="C59" s="522" t="s">
        <v>31887</v>
      </c>
      <c r="D59" s="530" t="s">
        <v>26</v>
      </c>
      <c r="E59" s="531">
        <v>76.69</v>
      </c>
      <c r="F59" s="532">
        <v>0</v>
      </c>
    </row>
    <row r="60" spans="1:6">
      <c r="A60" s="529" t="s">
        <v>31877</v>
      </c>
      <c r="B60" s="530">
        <v>103334</v>
      </c>
      <c r="C60" s="522" t="s">
        <v>12715</v>
      </c>
      <c r="D60" s="530" t="s">
        <v>26</v>
      </c>
      <c r="E60" s="531">
        <v>162.24</v>
      </c>
      <c r="F60" s="532">
        <v>0</v>
      </c>
    </row>
    <row r="61" spans="1:6">
      <c r="A61" s="529" t="s">
        <v>31877</v>
      </c>
      <c r="B61" s="530">
        <v>103335</v>
      </c>
      <c r="C61" s="522" t="s">
        <v>12716</v>
      </c>
      <c r="D61" s="530" t="s">
        <v>26</v>
      </c>
      <c r="E61" s="531">
        <v>165.74</v>
      </c>
      <c r="F61" s="532">
        <v>0</v>
      </c>
    </row>
    <row r="62" spans="1:6">
      <c r="A62" s="529" t="s">
        <v>31877</v>
      </c>
      <c r="B62" s="530">
        <v>103362</v>
      </c>
      <c r="C62" s="522" t="s">
        <v>31888</v>
      </c>
      <c r="D62" s="530" t="s">
        <v>26</v>
      </c>
      <c r="E62" s="531">
        <v>107.85</v>
      </c>
      <c r="F62" s="532">
        <v>0</v>
      </c>
    </row>
    <row r="63" spans="1:6">
      <c r="A63" s="529" t="s">
        <v>31877</v>
      </c>
      <c r="B63" s="530">
        <v>103363</v>
      </c>
      <c r="C63" s="522" t="s">
        <v>31889</v>
      </c>
      <c r="D63" s="530" t="s">
        <v>26</v>
      </c>
      <c r="E63" s="531">
        <v>110.11</v>
      </c>
      <c r="F63" s="532">
        <v>0</v>
      </c>
    </row>
    <row r="64" spans="1:6">
      <c r="A64" s="529" t="s">
        <v>31877</v>
      </c>
      <c r="B64" s="530">
        <v>103370</v>
      </c>
      <c r="C64" s="522" t="s">
        <v>31890</v>
      </c>
      <c r="D64" s="530" t="s">
        <v>26</v>
      </c>
      <c r="E64" s="531">
        <v>93.67</v>
      </c>
      <c r="F64" s="532">
        <v>0</v>
      </c>
    </row>
    <row r="65" spans="1:6">
      <c r="A65" s="529" t="s">
        <v>31877</v>
      </c>
      <c r="B65" s="530">
        <v>103371</v>
      </c>
      <c r="C65" s="522" t="s">
        <v>31891</v>
      </c>
      <c r="D65" s="530" t="s">
        <v>26</v>
      </c>
      <c r="E65" s="531">
        <v>95.72</v>
      </c>
      <c r="F65" s="532">
        <v>0</v>
      </c>
    </row>
    <row r="66" spans="1:6">
      <c r="A66" s="529" t="s">
        <v>31877</v>
      </c>
      <c r="B66" s="530">
        <v>103332</v>
      </c>
      <c r="C66" s="522" t="s">
        <v>12713</v>
      </c>
      <c r="D66" s="530" t="s">
        <v>26</v>
      </c>
      <c r="E66" s="531">
        <v>138.41</v>
      </c>
      <c r="F66" s="532">
        <v>0</v>
      </c>
    </row>
    <row r="67" spans="1:6">
      <c r="A67" s="529" t="s">
        <v>31877</v>
      </c>
      <c r="B67" s="530">
        <v>103333</v>
      </c>
      <c r="C67" s="522" t="s">
        <v>12714</v>
      </c>
      <c r="D67" s="530" t="s">
        <v>26</v>
      </c>
      <c r="E67" s="531">
        <v>140.41999999999999</v>
      </c>
      <c r="F67" s="532">
        <v>0</v>
      </c>
    </row>
    <row r="68" spans="1:6">
      <c r="A68" s="529" t="s">
        <v>31877</v>
      </c>
      <c r="B68" s="530">
        <v>103352</v>
      </c>
      <c r="C68" s="522" t="s">
        <v>31892</v>
      </c>
      <c r="D68" s="530" t="s">
        <v>26</v>
      </c>
      <c r="E68" s="531">
        <v>117.59</v>
      </c>
      <c r="F68" s="532">
        <v>0</v>
      </c>
    </row>
    <row r="69" spans="1:6">
      <c r="A69" s="529" t="s">
        <v>31877</v>
      </c>
      <c r="B69" s="530">
        <v>103353</v>
      </c>
      <c r="C69" s="522" t="s">
        <v>31893</v>
      </c>
      <c r="D69" s="530" t="s">
        <v>26</v>
      </c>
      <c r="E69" s="531">
        <v>119.45</v>
      </c>
      <c r="F69" s="532">
        <v>0</v>
      </c>
    </row>
    <row r="70" spans="1:6">
      <c r="A70" s="529" t="s">
        <v>31877</v>
      </c>
      <c r="B70" s="530">
        <v>103328</v>
      </c>
      <c r="C70" s="522" t="s">
        <v>12709</v>
      </c>
      <c r="D70" s="530" t="s">
        <v>26</v>
      </c>
      <c r="E70" s="531">
        <v>107.22</v>
      </c>
      <c r="F70" s="532">
        <v>0</v>
      </c>
    </row>
    <row r="71" spans="1:6">
      <c r="A71" s="529" t="s">
        <v>31877</v>
      </c>
      <c r="B71" s="530">
        <v>103329</v>
      </c>
      <c r="C71" s="522" t="s">
        <v>12710</v>
      </c>
      <c r="D71" s="530" t="s">
        <v>26</v>
      </c>
      <c r="E71" s="531">
        <v>108.97</v>
      </c>
      <c r="F71" s="532">
        <v>0</v>
      </c>
    </row>
    <row r="72" spans="1:6">
      <c r="A72" s="529" t="s">
        <v>31877</v>
      </c>
      <c r="B72" s="530">
        <v>103356</v>
      </c>
      <c r="C72" s="522" t="s">
        <v>12719</v>
      </c>
      <c r="D72" s="530" t="s">
        <v>26</v>
      </c>
      <c r="E72" s="531">
        <v>66.14</v>
      </c>
      <c r="F72" s="532">
        <v>0</v>
      </c>
    </row>
    <row r="73" spans="1:6">
      <c r="A73" s="529" t="s">
        <v>31877</v>
      </c>
      <c r="B73" s="530">
        <v>103357</v>
      </c>
      <c r="C73" s="522" t="s">
        <v>12720</v>
      </c>
      <c r="D73" s="530" t="s">
        <v>26</v>
      </c>
      <c r="E73" s="531">
        <v>67.62</v>
      </c>
      <c r="F73" s="532">
        <v>0</v>
      </c>
    </row>
    <row r="74" spans="1:6">
      <c r="A74" s="529" t="s">
        <v>31877</v>
      </c>
      <c r="B74" s="530">
        <v>103364</v>
      </c>
      <c r="C74" s="522" t="s">
        <v>31894</v>
      </c>
      <c r="D74" s="530" t="s">
        <v>26</v>
      </c>
      <c r="E74" s="531">
        <v>54.69</v>
      </c>
      <c r="F74" s="532">
        <v>0</v>
      </c>
    </row>
    <row r="75" spans="1:6">
      <c r="A75" s="529" t="s">
        <v>31877</v>
      </c>
      <c r="B75" s="530">
        <v>103365</v>
      </c>
      <c r="C75" s="522" t="s">
        <v>31895</v>
      </c>
      <c r="D75" s="530" t="s">
        <v>26</v>
      </c>
      <c r="E75" s="531">
        <v>55.79</v>
      </c>
      <c r="F75" s="532">
        <v>0</v>
      </c>
    </row>
    <row r="76" spans="1:6">
      <c r="A76" s="529" t="s">
        <v>31877</v>
      </c>
      <c r="B76" s="530">
        <v>103350</v>
      </c>
      <c r="C76" s="522" t="s">
        <v>12717</v>
      </c>
      <c r="D76" s="530" t="s">
        <v>26</v>
      </c>
      <c r="E76" s="531">
        <v>199.84</v>
      </c>
      <c r="F76" s="532">
        <v>0</v>
      </c>
    </row>
    <row r="77" spans="1:6">
      <c r="A77" s="529" t="s">
        <v>31877</v>
      </c>
      <c r="B77" s="530">
        <v>103351</v>
      </c>
      <c r="C77" s="522" t="s">
        <v>12718</v>
      </c>
      <c r="D77" s="530" t="s">
        <v>26</v>
      </c>
      <c r="E77" s="531">
        <v>202.41</v>
      </c>
      <c r="F77" s="532">
        <v>0</v>
      </c>
    </row>
    <row r="78" spans="1:6">
      <c r="A78" s="529" t="s">
        <v>31877</v>
      </c>
      <c r="B78" s="530">
        <v>103344</v>
      </c>
      <c r="C78" s="522" t="s">
        <v>31896</v>
      </c>
      <c r="D78" s="530" t="s">
        <v>26</v>
      </c>
      <c r="E78" s="531">
        <v>88.39</v>
      </c>
      <c r="F78" s="532">
        <v>0</v>
      </c>
    </row>
    <row r="79" spans="1:6">
      <c r="A79" s="529" t="s">
        <v>31877</v>
      </c>
      <c r="B79" s="530">
        <v>103345</v>
      </c>
      <c r="C79" s="522" t="s">
        <v>31897</v>
      </c>
      <c r="D79" s="530" t="s">
        <v>26</v>
      </c>
      <c r="E79" s="531">
        <v>90.72</v>
      </c>
      <c r="F79" s="532">
        <v>0</v>
      </c>
    </row>
    <row r="80" spans="1:6">
      <c r="A80" s="529" t="s">
        <v>31877</v>
      </c>
      <c r="B80" s="530">
        <v>103348</v>
      </c>
      <c r="C80" s="522" t="s">
        <v>31898</v>
      </c>
      <c r="D80" s="530" t="s">
        <v>26</v>
      </c>
      <c r="E80" s="531">
        <v>73.819999999999993</v>
      </c>
      <c r="F80" s="532">
        <v>0</v>
      </c>
    </row>
    <row r="81" spans="1:6">
      <c r="A81" s="529" t="s">
        <v>31877</v>
      </c>
      <c r="B81" s="530">
        <v>103349</v>
      </c>
      <c r="C81" s="522" t="s">
        <v>31899</v>
      </c>
      <c r="D81" s="530" t="s">
        <v>26</v>
      </c>
      <c r="E81" s="531">
        <v>75.95</v>
      </c>
      <c r="F81" s="532">
        <v>0</v>
      </c>
    </row>
    <row r="82" spans="1:6">
      <c r="A82" s="529" t="s">
        <v>31877</v>
      </c>
      <c r="B82" s="530">
        <v>103346</v>
      </c>
      <c r="C82" s="522" t="s">
        <v>31900</v>
      </c>
      <c r="D82" s="530" t="s">
        <v>26</v>
      </c>
      <c r="E82" s="531">
        <v>99.04</v>
      </c>
      <c r="F82" s="532">
        <v>0</v>
      </c>
    </row>
    <row r="83" spans="1:6">
      <c r="A83" s="529" t="s">
        <v>31877</v>
      </c>
      <c r="B83" s="530">
        <v>103347</v>
      </c>
      <c r="C83" s="522" t="s">
        <v>31901</v>
      </c>
      <c r="D83" s="530" t="s">
        <v>26</v>
      </c>
      <c r="E83" s="531">
        <v>101.54</v>
      </c>
      <c r="F83" s="532">
        <v>0</v>
      </c>
    </row>
    <row r="84" spans="1:6">
      <c r="A84" s="529" t="s">
        <v>31877</v>
      </c>
      <c r="B84" s="530">
        <v>103324</v>
      </c>
      <c r="C84" s="522" t="s">
        <v>12705</v>
      </c>
      <c r="D84" s="530" t="s">
        <v>26</v>
      </c>
      <c r="E84" s="531">
        <v>83.87</v>
      </c>
      <c r="F84" s="532">
        <v>0</v>
      </c>
    </row>
    <row r="85" spans="1:6">
      <c r="A85" s="529" t="s">
        <v>31877</v>
      </c>
      <c r="B85" s="530">
        <v>103325</v>
      </c>
      <c r="C85" s="522" t="s">
        <v>12706</v>
      </c>
      <c r="D85" s="530" t="s">
        <v>26</v>
      </c>
      <c r="E85" s="531">
        <v>86.13</v>
      </c>
      <c r="F85" s="532">
        <v>0</v>
      </c>
    </row>
    <row r="86" spans="1:6">
      <c r="A86" s="529" t="s">
        <v>31877</v>
      </c>
      <c r="B86" s="530">
        <v>103326</v>
      </c>
      <c r="C86" s="522" t="s">
        <v>12707</v>
      </c>
      <c r="D86" s="530" t="s">
        <v>26</v>
      </c>
      <c r="E86" s="531">
        <v>98.57</v>
      </c>
      <c r="F86" s="532">
        <v>0</v>
      </c>
    </row>
    <row r="87" spans="1:6">
      <c r="A87" s="529" t="s">
        <v>31877</v>
      </c>
      <c r="B87" s="530">
        <v>103327</v>
      </c>
      <c r="C87" s="522" t="s">
        <v>12708</v>
      </c>
      <c r="D87" s="530" t="s">
        <v>26</v>
      </c>
      <c r="E87" s="531">
        <v>101.22</v>
      </c>
      <c r="F87" s="532">
        <v>0</v>
      </c>
    </row>
    <row r="88" spans="1:6">
      <c r="A88" s="529" t="s">
        <v>31877</v>
      </c>
      <c r="B88" s="530">
        <v>103322</v>
      </c>
      <c r="C88" s="522" t="s">
        <v>12703</v>
      </c>
      <c r="D88" s="530" t="s">
        <v>26</v>
      </c>
      <c r="E88" s="531">
        <v>62.1</v>
      </c>
      <c r="F88" s="532">
        <v>0</v>
      </c>
    </row>
    <row r="89" spans="1:6">
      <c r="A89" s="529" t="s">
        <v>31877</v>
      </c>
      <c r="B89" s="530">
        <v>103323</v>
      </c>
      <c r="C89" s="522" t="s">
        <v>12704</v>
      </c>
      <c r="D89" s="530" t="s">
        <v>26</v>
      </c>
      <c r="E89" s="531">
        <v>64.09</v>
      </c>
      <c r="F89" s="532">
        <v>0</v>
      </c>
    </row>
    <row r="90" spans="1:6">
      <c r="A90" s="529" t="s">
        <v>31877</v>
      </c>
      <c r="B90" s="530">
        <v>103318</v>
      </c>
      <c r="C90" s="522" t="s">
        <v>12734</v>
      </c>
      <c r="D90" s="530" t="s">
        <v>26</v>
      </c>
      <c r="E90" s="531">
        <v>106.92</v>
      </c>
      <c r="F90" s="532">
        <v>0</v>
      </c>
    </row>
    <row r="91" spans="1:6">
      <c r="A91" s="529" t="s">
        <v>31877</v>
      </c>
      <c r="B91" s="530">
        <v>103319</v>
      </c>
      <c r="C91" s="522" t="s">
        <v>12735</v>
      </c>
      <c r="D91" s="530" t="s">
        <v>26</v>
      </c>
      <c r="E91" s="531">
        <v>108.87</v>
      </c>
      <c r="F91" s="532">
        <v>0</v>
      </c>
    </row>
    <row r="92" spans="1:6">
      <c r="A92" s="529" t="s">
        <v>31877</v>
      </c>
      <c r="B92" s="530">
        <v>103320</v>
      </c>
      <c r="C92" s="522" t="s">
        <v>12736</v>
      </c>
      <c r="D92" s="530" t="s">
        <v>26</v>
      </c>
      <c r="E92" s="531">
        <v>127.64</v>
      </c>
      <c r="F92" s="532">
        <v>0</v>
      </c>
    </row>
    <row r="93" spans="1:6">
      <c r="A93" s="529" t="s">
        <v>31877</v>
      </c>
      <c r="B93" s="530">
        <v>103321</v>
      </c>
      <c r="C93" s="522" t="s">
        <v>12737</v>
      </c>
      <c r="D93" s="530" t="s">
        <v>26</v>
      </c>
      <c r="E93" s="531">
        <v>130.1</v>
      </c>
      <c r="F93" s="532">
        <v>0</v>
      </c>
    </row>
    <row r="94" spans="1:6">
      <c r="A94" s="529" t="s">
        <v>31877</v>
      </c>
      <c r="B94" s="530">
        <v>103316</v>
      </c>
      <c r="C94" s="522" t="s">
        <v>12732</v>
      </c>
      <c r="D94" s="530" t="s">
        <v>26</v>
      </c>
      <c r="E94" s="531">
        <v>81.95</v>
      </c>
      <c r="F94" s="532">
        <v>0</v>
      </c>
    </row>
    <row r="95" spans="1:6">
      <c r="A95" s="529" t="s">
        <v>31877</v>
      </c>
      <c r="B95" s="530">
        <v>103317</v>
      </c>
      <c r="C95" s="522" t="s">
        <v>12733</v>
      </c>
      <c r="D95" s="530" t="s">
        <v>26</v>
      </c>
      <c r="E95" s="531">
        <v>83.62</v>
      </c>
      <c r="F95" s="532">
        <v>0</v>
      </c>
    </row>
    <row r="96" spans="1:6">
      <c r="A96" s="529" t="s">
        <v>31902</v>
      </c>
      <c r="B96" s="530">
        <v>101166</v>
      </c>
      <c r="C96" s="522" t="s">
        <v>10410</v>
      </c>
      <c r="D96" s="530" t="s">
        <v>28</v>
      </c>
      <c r="E96" s="531">
        <v>715.71</v>
      </c>
      <c r="F96" s="532">
        <v>0</v>
      </c>
    </row>
    <row r="97" spans="1:6">
      <c r="A97" s="529" t="s">
        <v>31902</v>
      </c>
      <c r="B97" s="530">
        <v>101165</v>
      </c>
      <c r="C97" s="522" t="s">
        <v>10409</v>
      </c>
      <c r="D97" s="530" t="s">
        <v>28</v>
      </c>
      <c r="E97" s="531">
        <v>1064</v>
      </c>
      <c r="F97" s="532">
        <v>0</v>
      </c>
    </row>
    <row r="98" spans="1:6">
      <c r="A98" s="529" t="s">
        <v>31902</v>
      </c>
      <c r="B98" s="530">
        <v>101163</v>
      </c>
      <c r="C98" s="522" t="s">
        <v>12755</v>
      </c>
      <c r="D98" s="530" t="s">
        <v>26</v>
      </c>
      <c r="E98" s="531">
        <v>726.54</v>
      </c>
      <c r="F98" s="532">
        <v>0</v>
      </c>
    </row>
    <row r="99" spans="1:6">
      <c r="A99" s="529" t="s">
        <v>31902</v>
      </c>
      <c r="B99" s="530">
        <v>101164</v>
      </c>
      <c r="C99" s="522" t="s">
        <v>12756</v>
      </c>
      <c r="D99" s="530" t="s">
        <v>26</v>
      </c>
      <c r="E99" s="531">
        <v>736.27</v>
      </c>
      <c r="F99" s="532">
        <v>0</v>
      </c>
    </row>
    <row r="100" spans="1:6">
      <c r="A100" s="529" t="s">
        <v>31902</v>
      </c>
      <c r="B100" s="530">
        <v>101162</v>
      </c>
      <c r="C100" s="522" t="s">
        <v>12731</v>
      </c>
      <c r="D100" s="530" t="s">
        <v>26</v>
      </c>
      <c r="E100" s="531">
        <v>171.19</v>
      </c>
      <c r="F100" s="532">
        <v>0</v>
      </c>
    </row>
    <row r="101" spans="1:6">
      <c r="A101" s="529" t="s">
        <v>31902</v>
      </c>
      <c r="B101" s="530">
        <v>101161</v>
      </c>
      <c r="C101" s="522" t="s">
        <v>12754</v>
      </c>
      <c r="D101" s="530" t="s">
        <v>26</v>
      </c>
      <c r="E101" s="531">
        <v>243.88</v>
      </c>
      <c r="F101" s="532">
        <v>0</v>
      </c>
    </row>
    <row r="102" spans="1:6">
      <c r="A102" s="529" t="s">
        <v>31902</v>
      </c>
      <c r="B102" s="530">
        <v>101160</v>
      </c>
      <c r="C102" s="522" t="s">
        <v>31903</v>
      </c>
      <c r="D102" s="530" t="s">
        <v>26</v>
      </c>
      <c r="E102" s="531">
        <v>0</v>
      </c>
      <c r="F102" s="532"/>
    </row>
    <row r="103" spans="1:6">
      <c r="A103" s="529" t="s">
        <v>31902</v>
      </c>
      <c r="B103" s="530">
        <v>101159</v>
      </c>
      <c r="C103" s="522" t="s">
        <v>12702</v>
      </c>
      <c r="D103" s="530" t="s">
        <v>26</v>
      </c>
      <c r="E103" s="531">
        <v>148.9</v>
      </c>
      <c r="F103" s="532">
        <v>0</v>
      </c>
    </row>
    <row r="104" spans="1:6">
      <c r="A104" s="529" t="s">
        <v>31902</v>
      </c>
      <c r="B104" s="530">
        <v>101154</v>
      </c>
      <c r="C104" s="522" t="s">
        <v>12787</v>
      </c>
      <c r="D104" s="530" t="s">
        <v>26</v>
      </c>
      <c r="E104" s="531">
        <v>130.76</v>
      </c>
      <c r="F104" s="532">
        <v>0</v>
      </c>
    </row>
    <row r="105" spans="1:6">
      <c r="A105" s="529" t="s">
        <v>31902</v>
      </c>
      <c r="B105" s="530">
        <v>101155</v>
      </c>
      <c r="C105" s="522" t="s">
        <v>12788</v>
      </c>
      <c r="D105" s="530" t="s">
        <v>26</v>
      </c>
      <c r="E105" s="531">
        <v>183.25</v>
      </c>
      <c r="F105" s="532">
        <v>0</v>
      </c>
    </row>
    <row r="106" spans="1:6">
      <c r="A106" s="529" t="s">
        <v>31902</v>
      </c>
      <c r="B106" s="530">
        <v>101156</v>
      </c>
      <c r="C106" s="522" t="s">
        <v>12789</v>
      </c>
      <c r="D106" s="530" t="s">
        <v>26</v>
      </c>
      <c r="E106" s="531">
        <v>267.37</v>
      </c>
      <c r="F106" s="532">
        <v>0</v>
      </c>
    </row>
    <row r="107" spans="1:6">
      <c r="A107" s="529" t="s">
        <v>31902</v>
      </c>
      <c r="B107" s="530">
        <v>101158</v>
      </c>
      <c r="C107" s="522" t="s">
        <v>12730</v>
      </c>
      <c r="D107" s="530" t="s">
        <v>26</v>
      </c>
      <c r="E107" s="531">
        <v>86.48</v>
      </c>
      <c r="F107" s="532">
        <v>0</v>
      </c>
    </row>
    <row r="108" spans="1:6">
      <c r="A108" s="529" t="s">
        <v>31902</v>
      </c>
      <c r="B108" s="530">
        <v>101157</v>
      </c>
      <c r="C108" s="522" t="s">
        <v>12729</v>
      </c>
      <c r="D108" s="530" t="s">
        <v>26</v>
      </c>
      <c r="E108" s="531">
        <v>66.75</v>
      </c>
      <c r="F108" s="532">
        <v>0</v>
      </c>
    </row>
    <row r="109" spans="1:6">
      <c r="A109" s="529" t="s">
        <v>31904</v>
      </c>
      <c r="B109" s="530">
        <v>87382</v>
      </c>
      <c r="C109" s="522" t="s">
        <v>13367</v>
      </c>
      <c r="D109" s="530" t="s">
        <v>28</v>
      </c>
      <c r="E109" s="531">
        <v>1735.2</v>
      </c>
      <c r="F109" s="532">
        <v>0</v>
      </c>
    </row>
    <row r="110" spans="1:6">
      <c r="A110" s="529" t="s">
        <v>31904</v>
      </c>
      <c r="B110" s="530">
        <v>87383</v>
      </c>
      <c r="C110" s="522" t="s">
        <v>13368</v>
      </c>
      <c r="D110" s="530" t="s">
        <v>28</v>
      </c>
      <c r="E110" s="531">
        <v>1723.5</v>
      </c>
      <c r="F110" s="532">
        <v>0</v>
      </c>
    </row>
    <row r="111" spans="1:6">
      <c r="A111" s="529" t="s">
        <v>31904</v>
      </c>
      <c r="B111" s="530">
        <v>87384</v>
      </c>
      <c r="C111" s="522" t="s">
        <v>13369</v>
      </c>
      <c r="D111" s="530" t="s">
        <v>28</v>
      </c>
      <c r="E111" s="531">
        <v>1709.85</v>
      </c>
      <c r="F111" s="532">
        <v>0</v>
      </c>
    </row>
    <row r="112" spans="1:6">
      <c r="A112" s="529" t="s">
        <v>31904</v>
      </c>
      <c r="B112" s="530">
        <v>87398</v>
      </c>
      <c r="C112" s="522" t="s">
        <v>13382</v>
      </c>
      <c r="D112" s="530" t="s">
        <v>28</v>
      </c>
      <c r="E112" s="531">
        <v>2019.1</v>
      </c>
      <c r="F112" s="532">
        <v>0</v>
      </c>
    </row>
    <row r="113" spans="1:6">
      <c r="A113" s="529" t="s">
        <v>31904</v>
      </c>
      <c r="B113" s="530">
        <v>87395</v>
      </c>
      <c r="C113" s="522" t="s">
        <v>13379</v>
      </c>
      <c r="D113" s="530" t="s">
        <v>28</v>
      </c>
      <c r="E113" s="531">
        <v>3362.41</v>
      </c>
      <c r="F113" s="532">
        <v>0</v>
      </c>
    </row>
    <row r="114" spans="1:6">
      <c r="A114" s="529" t="s">
        <v>31904</v>
      </c>
      <c r="B114" s="530">
        <v>87396</v>
      </c>
      <c r="C114" s="522" t="s">
        <v>13380</v>
      </c>
      <c r="D114" s="530" t="s">
        <v>28</v>
      </c>
      <c r="E114" s="531">
        <v>3373.39</v>
      </c>
      <c r="F114" s="532">
        <v>0</v>
      </c>
    </row>
    <row r="115" spans="1:6">
      <c r="A115" s="529" t="s">
        <v>31904</v>
      </c>
      <c r="B115" s="530">
        <v>87397</v>
      </c>
      <c r="C115" s="522" t="s">
        <v>13381</v>
      </c>
      <c r="D115" s="530" t="s">
        <v>28</v>
      </c>
      <c r="E115" s="531">
        <v>3388.61</v>
      </c>
      <c r="F115" s="532">
        <v>0</v>
      </c>
    </row>
    <row r="116" spans="1:6">
      <c r="A116" s="529" t="s">
        <v>31904</v>
      </c>
      <c r="B116" s="530">
        <v>87402</v>
      </c>
      <c r="C116" s="522" t="s">
        <v>13385</v>
      </c>
      <c r="D116" s="530" t="s">
        <v>28</v>
      </c>
      <c r="E116" s="531">
        <v>3721.62</v>
      </c>
      <c r="F116" s="532">
        <v>0</v>
      </c>
    </row>
    <row r="117" spans="1:6">
      <c r="A117" s="529" t="s">
        <v>31904</v>
      </c>
      <c r="B117" s="530">
        <v>87391</v>
      </c>
      <c r="C117" s="522" t="s">
        <v>13376</v>
      </c>
      <c r="D117" s="530" t="s">
        <v>28</v>
      </c>
      <c r="E117" s="531">
        <v>5317.38</v>
      </c>
      <c r="F117" s="532">
        <v>0</v>
      </c>
    </row>
    <row r="118" spans="1:6">
      <c r="A118" s="529" t="s">
        <v>31904</v>
      </c>
      <c r="B118" s="530">
        <v>87393</v>
      </c>
      <c r="C118" s="522" t="s">
        <v>13377</v>
      </c>
      <c r="D118" s="530" t="s">
        <v>28</v>
      </c>
      <c r="E118" s="531">
        <v>5354.62</v>
      </c>
      <c r="F118" s="532">
        <v>0</v>
      </c>
    </row>
    <row r="119" spans="1:6">
      <c r="A119" s="529" t="s">
        <v>31904</v>
      </c>
      <c r="B119" s="530">
        <v>87394</v>
      </c>
      <c r="C119" s="522" t="s">
        <v>13378</v>
      </c>
      <c r="D119" s="530" t="s">
        <v>28</v>
      </c>
      <c r="E119" s="531">
        <v>5394.92</v>
      </c>
      <c r="F119" s="532">
        <v>0</v>
      </c>
    </row>
    <row r="120" spans="1:6">
      <c r="A120" s="529" t="s">
        <v>31904</v>
      </c>
      <c r="B120" s="530">
        <v>87401</v>
      </c>
      <c r="C120" s="522" t="s">
        <v>13384</v>
      </c>
      <c r="D120" s="530" t="s">
        <v>28</v>
      </c>
      <c r="E120" s="531">
        <v>5716.62</v>
      </c>
      <c r="F120" s="532">
        <v>0</v>
      </c>
    </row>
    <row r="121" spans="1:6">
      <c r="A121" s="529" t="s">
        <v>31904</v>
      </c>
      <c r="B121" s="530">
        <v>87407</v>
      </c>
      <c r="C121" s="522" t="s">
        <v>13387</v>
      </c>
      <c r="D121" s="530" t="s">
        <v>28</v>
      </c>
      <c r="E121" s="531">
        <v>1768.86</v>
      </c>
      <c r="F121" s="532">
        <v>0</v>
      </c>
    </row>
    <row r="122" spans="1:6">
      <c r="A122" s="529" t="s">
        <v>31904</v>
      </c>
      <c r="B122" s="530">
        <v>87408</v>
      </c>
      <c r="C122" s="522" t="s">
        <v>24650</v>
      </c>
      <c r="D122" s="530" t="s">
        <v>28</v>
      </c>
      <c r="E122" s="531">
        <v>1748.2</v>
      </c>
      <c r="F122" s="532">
        <v>0</v>
      </c>
    </row>
    <row r="123" spans="1:6">
      <c r="A123" s="529" t="s">
        <v>31904</v>
      </c>
      <c r="B123" s="530">
        <v>87404</v>
      </c>
      <c r="C123" s="522" t="s">
        <v>13386</v>
      </c>
      <c r="D123" s="530" t="s">
        <v>28</v>
      </c>
      <c r="E123" s="531">
        <v>4977.1000000000004</v>
      </c>
      <c r="F123" s="532">
        <v>0</v>
      </c>
    </row>
    <row r="124" spans="1:6">
      <c r="A124" s="529" t="s">
        <v>31904</v>
      </c>
      <c r="B124" s="530">
        <v>87405</v>
      </c>
      <c r="C124" s="522" t="s">
        <v>24649</v>
      </c>
      <c r="D124" s="530" t="s">
        <v>28</v>
      </c>
      <c r="E124" s="531">
        <v>4975.1499999999996</v>
      </c>
      <c r="F124" s="532">
        <v>0</v>
      </c>
    </row>
    <row r="125" spans="1:6">
      <c r="A125" s="529" t="s">
        <v>31904</v>
      </c>
      <c r="B125" s="530">
        <v>87388</v>
      </c>
      <c r="C125" s="522" t="s">
        <v>13373</v>
      </c>
      <c r="D125" s="530" t="s">
        <v>28</v>
      </c>
      <c r="E125" s="531">
        <v>4774.59</v>
      </c>
      <c r="F125" s="532">
        <v>0</v>
      </c>
    </row>
    <row r="126" spans="1:6">
      <c r="A126" s="529" t="s">
        <v>31904</v>
      </c>
      <c r="B126" s="530">
        <v>87389</v>
      </c>
      <c r="C126" s="522" t="s">
        <v>13374</v>
      </c>
      <c r="D126" s="530" t="s">
        <v>28</v>
      </c>
      <c r="E126" s="531">
        <v>4784.0200000000004</v>
      </c>
      <c r="F126" s="532">
        <v>0</v>
      </c>
    </row>
    <row r="127" spans="1:6">
      <c r="A127" s="529" t="s">
        <v>31904</v>
      </c>
      <c r="B127" s="530">
        <v>87390</v>
      </c>
      <c r="C127" s="522" t="s">
        <v>13375</v>
      </c>
      <c r="D127" s="530" t="s">
        <v>28</v>
      </c>
      <c r="E127" s="531">
        <v>4801.9799999999996</v>
      </c>
      <c r="F127" s="532">
        <v>0</v>
      </c>
    </row>
    <row r="128" spans="1:6">
      <c r="A128" s="529" t="s">
        <v>31904</v>
      </c>
      <c r="B128" s="530">
        <v>87385</v>
      </c>
      <c r="C128" s="522" t="s">
        <v>13370</v>
      </c>
      <c r="D128" s="530" t="s">
        <v>28</v>
      </c>
      <c r="E128" s="531">
        <v>2030.84</v>
      </c>
      <c r="F128" s="532">
        <v>0</v>
      </c>
    </row>
    <row r="129" spans="1:6">
      <c r="A129" s="529" t="s">
        <v>31904</v>
      </c>
      <c r="B129" s="530">
        <v>87386</v>
      </c>
      <c r="C129" s="522" t="s">
        <v>13371</v>
      </c>
      <c r="D129" s="530" t="s">
        <v>28</v>
      </c>
      <c r="E129" s="531">
        <v>2011.72</v>
      </c>
      <c r="F129" s="532">
        <v>0</v>
      </c>
    </row>
    <row r="130" spans="1:6">
      <c r="A130" s="529" t="s">
        <v>31904</v>
      </c>
      <c r="B130" s="530">
        <v>87387</v>
      </c>
      <c r="C130" s="522" t="s">
        <v>13372</v>
      </c>
      <c r="D130" s="530" t="s">
        <v>28</v>
      </c>
      <c r="E130" s="531">
        <v>1999.9</v>
      </c>
      <c r="F130" s="532">
        <v>0</v>
      </c>
    </row>
    <row r="131" spans="1:6">
      <c r="A131" s="529" t="s">
        <v>31904</v>
      </c>
      <c r="B131" s="530">
        <v>87399</v>
      </c>
      <c r="C131" s="522" t="s">
        <v>13383</v>
      </c>
      <c r="D131" s="530" t="s">
        <v>28</v>
      </c>
      <c r="E131" s="531">
        <v>2320.08</v>
      </c>
      <c r="F131" s="532">
        <v>0</v>
      </c>
    </row>
    <row r="132" spans="1:6">
      <c r="A132" s="529" t="s">
        <v>31904</v>
      </c>
      <c r="B132" s="530">
        <v>100463</v>
      </c>
      <c r="C132" s="522" t="s">
        <v>31905</v>
      </c>
      <c r="D132" s="530" t="s">
        <v>28</v>
      </c>
      <c r="E132" s="531">
        <v>0</v>
      </c>
      <c r="F132" s="532"/>
    </row>
    <row r="133" spans="1:6">
      <c r="A133" s="529" t="s">
        <v>31904</v>
      </c>
      <c r="B133" s="530">
        <v>100464</v>
      </c>
      <c r="C133" s="522" t="s">
        <v>13395</v>
      </c>
      <c r="D133" s="530" t="s">
        <v>28</v>
      </c>
      <c r="E133" s="531">
        <v>515.91</v>
      </c>
      <c r="F133" s="532">
        <v>0</v>
      </c>
    </row>
    <row r="134" spans="1:6">
      <c r="A134" s="529" t="s">
        <v>31904</v>
      </c>
      <c r="B134" s="530">
        <v>100465</v>
      </c>
      <c r="C134" s="522" t="s">
        <v>13396</v>
      </c>
      <c r="D134" s="530" t="s">
        <v>28</v>
      </c>
      <c r="E134" s="531">
        <v>465</v>
      </c>
      <c r="F134" s="532">
        <v>0</v>
      </c>
    </row>
    <row r="135" spans="1:6">
      <c r="A135" s="529" t="s">
        <v>31904</v>
      </c>
      <c r="B135" s="530">
        <v>100466</v>
      </c>
      <c r="C135" s="522" t="s">
        <v>13397</v>
      </c>
      <c r="D135" s="530" t="s">
        <v>28</v>
      </c>
      <c r="E135" s="531">
        <v>440.56</v>
      </c>
      <c r="F135" s="532">
        <v>0</v>
      </c>
    </row>
    <row r="136" spans="1:6">
      <c r="A136" s="529" t="s">
        <v>31904</v>
      </c>
      <c r="B136" s="530">
        <v>88627</v>
      </c>
      <c r="C136" s="522" t="s">
        <v>13390</v>
      </c>
      <c r="D136" s="530" t="s">
        <v>28</v>
      </c>
      <c r="E136" s="531">
        <v>626.09</v>
      </c>
      <c r="F136" s="532">
        <v>0</v>
      </c>
    </row>
    <row r="137" spans="1:6">
      <c r="A137" s="529" t="s">
        <v>31904</v>
      </c>
      <c r="B137" s="530">
        <v>88626</v>
      </c>
      <c r="C137" s="522" t="s">
        <v>13389</v>
      </c>
      <c r="D137" s="530" t="s">
        <v>28</v>
      </c>
      <c r="E137" s="531">
        <v>478.74</v>
      </c>
      <c r="F137" s="532">
        <v>0</v>
      </c>
    </row>
    <row r="138" spans="1:6">
      <c r="A138" s="529" t="s">
        <v>31904</v>
      </c>
      <c r="B138" s="530">
        <v>100488</v>
      </c>
      <c r="C138" s="522" t="s">
        <v>13415</v>
      </c>
      <c r="D138" s="530" t="s">
        <v>28</v>
      </c>
      <c r="E138" s="531">
        <v>466.64</v>
      </c>
      <c r="F138" s="532">
        <v>0</v>
      </c>
    </row>
    <row r="139" spans="1:6">
      <c r="A139" s="529" t="s">
        <v>31904</v>
      </c>
      <c r="B139" s="530">
        <v>87368</v>
      </c>
      <c r="C139" s="522" t="s">
        <v>13353</v>
      </c>
      <c r="D139" s="530" t="s">
        <v>28</v>
      </c>
      <c r="E139" s="531">
        <v>687.96</v>
      </c>
      <c r="F139" s="532">
        <v>0</v>
      </c>
    </row>
    <row r="140" spans="1:6">
      <c r="A140" s="529" t="s">
        <v>31904</v>
      </c>
      <c r="B140" s="530">
        <v>100450</v>
      </c>
      <c r="C140" s="522" t="s">
        <v>31906</v>
      </c>
      <c r="D140" s="530" t="s">
        <v>28</v>
      </c>
      <c r="E140" s="531">
        <v>0</v>
      </c>
      <c r="F140" s="532"/>
    </row>
    <row r="141" spans="1:6">
      <c r="A141" s="529" t="s">
        <v>31904</v>
      </c>
      <c r="B141" s="530">
        <v>87289</v>
      </c>
      <c r="C141" s="522" t="s">
        <v>13286</v>
      </c>
      <c r="D141" s="530" t="s">
        <v>28</v>
      </c>
      <c r="E141" s="531">
        <v>500.17</v>
      </c>
      <c r="F141" s="532">
        <v>0</v>
      </c>
    </row>
    <row r="142" spans="1:6">
      <c r="A142" s="529" t="s">
        <v>31904</v>
      </c>
      <c r="B142" s="530">
        <v>87290</v>
      </c>
      <c r="C142" s="522" t="s">
        <v>13287</v>
      </c>
      <c r="D142" s="530" t="s">
        <v>28</v>
      </c>
      <c r="E142" s="531">
        <v>486.48</v>
      </c>
      <c r="F142" s="532">
        <v>0</v>
      </c>
    </row>
    <row r="143" spans="1:6">
      <c r="A143" s="529" t="s">
        <v>31904</v>
      </c>
      <c r="B143" s="530">
        <v>87333</v>
      </c>
      <c r="C143" s="522" t="s">
        <v>13318</v>
      </c>
      <c r="D143" s="530" t="s">
        <v>28</v>
      </c>
      <c r="E143" s="531">
        <v>509.8</v>
      </c>
      <c r="F143" s="532">
        <v>0</v>
      </c>
    </row>
    <row r="144" spans="1:6">
      <c r="A144" s="529" t="s">
        <v>31904</v>
      </c>
      <c r="B144" s="530">
        <v>87334</v>
      </c>
      <c r="C144" s="522" t="s">
        <v>13319</v>
      </c>
      <c r="D144" s="530" t="s">
        <v>28</v>
      </c>
      <c r="E144" s="531">
        <v>462.04</v>
      </c>
      <c r="F144" s="532">
        <v>0</v>
      </c>
    </row>
    <row r="145" spans="1:6">
      <c r="A145" s="529" t="s">
        <v>31904</v>
      </c>
      <c r="B145" s="530">
        <v>105515</v>
      </c>
      <c r="C145" s="522" t="s">
        <v>24652</v>
      </c>
      <c r="D145" s="530" t="s">
        <v>28</v>
      </c>
      <c r="E145" s="531">
        <v>738.3</v>
      </c>
      <c r="F145" s="532">
        <v>0</v>
      </c>
    </row>
    <row r="146" spans="1:6">
      <c r="A146" s="529" t="s">
        <v>31904</v>
      </c>
      <c r="B146" s="530">
        <v>87367</v>
      </c>
      <c r="C146" s="522" t="s">
        <v>13352</v>
      </c>
      <c r="D146" s="530" t="s">
        <v>28</v>
      </c>
      <c r="E146" s="531">
        <v>695.38</v>
      </c>
      <c r="F146" s="532">
        <v>0</v>
      </c>
    </row>
    <row r="147" spans="1:6">
      <c r="A147" s="529" t="s">
        <v>31904</v>
      </c>
      <c r="B147" s="530">
        <v>100449</v>
      </c>
      <c r="C147" s="522" t="s">
        <v>31907</v>
      </c>
      <c r="D147" s="530" t="s">
        <v>28</v>
      </c>
      <c r="E147" s="531">
        <v>0</v>
      </c>
      <c r="F147" s="532"/>
    </row>
    <row r="148" spans="1:6">
      <c r="A148" s="529" t="s">
        <v>31904</v>
      </c>
      <c r="B148" s="530">
        <v>87286</v>
      </c>
      <c r="C148" s="522" t="s">
        <v>13284</v>
      </c>
      <c r="D148" s="530" t="s">
        <v>28</v>
      </c>
      <c r="E148" s="531">
        <v>515.41999999999996</v>
      </c>
      <c r="F148" s="532">
        <v>0</v>
      </c>
    </row>
    <row r="149" spans="1:6">
      <c r="A149" s="529" t="s">
        <v>31904</v>
      </c>
      <c r="B149" s="530">
        <v>87287</v>
      </c>
      <c r="C149" s="522" t="s">
        <v>13285</v>
      </c>
      <c r="D149" s="530" t="s">
        <v>28</v>
      </c>
      <c r="E149" s="531">
        <v>488.67</v>
      </c>
      <c r="F149" s="532">
        <v>0</v>
      </c>
    </row>
    <row r="150" spans="1:6">
      <c r="A150" s="529" t="s">
        <v>31904</v>
      </c>
      <c r="B150" s="530">
        <v>87331</v>
      </c>
      <c r="C150" s="522" t="s">
        <v>13316</v>
      </c>
      <c r="D150" s="530" t="s">
        <v>28</v>
      </c>
      <c r="E150" s="531">
        <v>545.51</v>
      </c>
      <c r="F150" s="532">
        <v>0</v>
      </c>
    </row>
    <row r="151" spans="1:6">
      <c r="A151" s="529" t="s">
        <v>31904</v>
      </c>
      <c r="B151" s="530">
        <v>87332</v>
      </c>
      <c r="C151" s="522" t="s">
        <v>13317</v>
      </c>
      <c r="D151" s="530" t="s">
        <v>28</v>
      </c>
      <c r="E151" s="531">
        <v>466.21</v>
      </c>
      <c r="F151" s="532">
        <v>0</v>
      </c>
    </row>
    <row r="152" spans="1:6">
      <c r="A152" s="529" t="s">
        <v>31904</v>
      </c>
      <c r="B152" s="530">
        <v>87369</v>
      </c>
      <c r="C152" s="522" t="s">
        <v>13354</v>
      </c>
      <c r="D152" s="530" t="s">
        <v>28</v>
      </c>
      <c r="E152" s="531">
        <v>701.57</v>
      </c>
      <c r="F152" s="532">
        <v>0</v>
      </c>
    </row>
    <row r="153" spans="1:6">
      <c r="A153" s="529" t="s">
        <v>31904</v>
      </c>
      <c r="B153" s="530">
        <v>100451</v>
      </c>
      <c r="C153" s="522" t="s">
        <v>31908</v>
      </c>
      <c r="D153" s="530" t="s">
        <v>28</v>
      </c>
      <c r="E153" s="531">
        <v>0</v>
      </c>
      <c r="F153" s="532"/>
    </row>
    <row r="154" spans="1:6">
      <c r="A154" s="529" t="s">
        <v>31904</v>
      </c>
      <c r="B154" s="530">
        <v>87292</v>
      </c>
      <c r="C154" s="522" t="s">
        <v>13288</v>
      </c>
      <c r="D154" s="530" t="s">
        <v>28</v>
      </c>
      <c r="E154" s="531">
        <v>509.85</v>
      </c>
      <c r="F154" s="532">
        <v>0</v>
      </c>
    </row>
    <row r="155" spans="1:6">
      <c r="A155" s="529" t="s">
        <v>31904</v>
      </c>
      <c r="B155" s="530">
        <v>87335</v>
      </c>
      <c r="C155" s="522" t="s">
        <v>13320</v>
      </c>
      <c r="D155" s="530" t="s">
        <v>28</v>
      </c>
      <c r="E155" s="531">
        <v>499.51</v>
      </c>
      <c r="F155" s="532">
        <v>0</v>
      </c>
    </row>
    <row r="156" spans="1:6">
      <c r="A156" s="529" t="s">
        <v>31904</v>
      </c>
      <c r="B156" s="530">
        <v>87336</v>
      </c>
      <c r="C156" s="522" t="s">
        <v>13321</v>
      </c>
      <c r="D156" s="530" t="s">
        <v>28</v>
      </c>
      <c r="E156" s="531">
        <v>477.75</v>
      </c>
      <c r="F156" s="532">
        <v>0</v>
      </c>
    </row>
    <row r="157" spans="1:6">
      <c r="A157" s="529" t="s">
        <v>31904</v>
      </c>
      <c r="B157" s="530">
        <v>87370</v>
      </c>
      <c r="C157" s="522" t="s">
        <v>13355</v>
      </c>
      <c r="D157" s="530" t="s">
        <v>28</v>
      </c>
      <c r="E157" s="531">
        <v>681.73</v>
      </c>
      <c r="F157" s="532">
        <v>0</v>
      </c>
    </row>
    <row r="158" spans="1:6">
      <c r="A158" s="529" t="s">
        <v>31904</v>
      </c>
      <c r="B158" s="530">
        <v>100452</v>
      </c>
      <c r="C158" s="522" t="s">
        <v>31909</v>
      </c>
      <c r="D158" s="530" t="s">
        <v>28</v>
      </c>
      <c r="E158" s="531">
        <v>0</v>
      </c>
      <c r="F158" s="532"/>
    </row>
    <row r="159" spans="1:6">
      <c r="A159" s="529" t="s">
        <v>31904</v>
      </c>
      <c r="B159" s="530">
        <v>88715</v>
      </c>
      <c r="C159" s="522" t="s">
        <v>13394</v>
      </c>
      <c r="D159" s="530" t="s">
        <v>28</v>
      </c>
      <c r="E159" s="531">
        <v>481.07</v>
      </c>
      <c r="F159" s="532">
        <v>0</v>
      </c>
    </row>
    <row r="160" spans="1:6">
      <c r="A160" s="529" t="s">
        <v>31904</v>
      </c>
      <c r="B160" s="530">
        <v>87294</v>
      </c>
      <c r="C160" s="522" t="s">
        <v>13289</v>
      </c>
      <c r="D160" s="530" t="s">
        <v>28</v>
      </c>
      <c r="E160" s="531">
        <v>489.4</v>
      </c>
      <c r="F160" s="532">
        <v>0</v>
      </c>
    </row>
    <row r="161" spans="1:6">
      <c r="A161" s="529" t="s">
        <v>31904</v>
      </c>
      <c r="B161" s="530">
        <v>87337</v>
      </c>
      <c r="C161" s="522" t="s">
        <v>13322</v>
      </c>
      <c r="D161" s="530" t="s">
        <v>28</v>
      </c>
      <c r="E161" s="531">
        <v>494.99</v>
      </c>
      <c r="F161" s="532">
        <v>0</v>
      </c>
    </row>
    <row r="162" spans="1:6">
      <c r="A162" s="529" t="s">
        <v>31904</v>
      </c>
      <c r="B162" s="530">
        <v>100487</v>
      </c>
      <c r="C162" s="522" t="s">
        <v>13414</v>
      </c>
      <c r="D162" s="530" t="s">
        <v>28</v>
      </c>
      <c r="E162" s="531">
        <v>452.45</v>
      </c>
      <c r="F162" s="532">
        <v>0</v>
      </c>
    </row>
    <row r="163" spans="1:6">
      <c r="A163" s="529" t="s">
        <v>31904</v>
      </c>
      <c r="B163" s="530">
        <v>100467</v>
      </c>
      <c r="C163" s="522" t="s">
        <v>31910</v>
      </c>
      <c r="D163" s="530" t="s">
        <v>28</v>
      </c>
      <c r="E163" s="531">
        <v>0</v>
      </c>
      <c r="F163" s="532"/>
    </row>
    <row r="164" spans="1:6">
      <c r="A164" s="529" t="s">
        <v>31904</v>
      </c>
      <c r="B164" s="530">
        <v>87380</v>
      </c>
      <c r="C164" s="522" t="s">
        <v>13365</v>
      </c>
      <c r="D164" s="530" t="s">
        <v>28</v>
      </c>
      <c r="E164" s="531">
        <v>3306.44</v>
      </c>
      <c r="F164" s="532">
        <v>0</v>
      </c>
    </row>
    <row r="165" spans="1:6">
      <c r="A165" s="529" t="s">
        <v>31904</v>
      </c>
      <c r="B165" s="530">
        <v>100461</v>
      </c>
      <c r="C165" s="522" t="s">
        <v>31911</v>
      </c>
      <c r="D165" s="530" t="s">
        <v>28</v>
      </c>
      <c r="E165" s="531">
        <v>0</v>
      </c>
      <c r="F165" s="532"/>
    </row>
    <row r="166" spans="1:6">
      <c r="A166" s="529" t="s">
        <v>31904</v>
      </c>
      <c r="B166" s="530">
        <v>87322</v>
      </c>
      <c r="C166" s="522" t="s">
        <v>13308</v>
      </c>
      <c r="D166" s="530" t="s">
        <v>28</v>
      </c>
      <c r="E166" s="531">
        <v>3148.06</v>
      </c>
      <c r="F166" s="532">
        <v>0</v>
      </c>
    </row>
    <row r="167" spans="1:6">
      <c r="A167" s="529" t="s">
        <v>31904</v>
      </c>
      <c r="B167" s="530">
        <v>87323</v>
      </c>
      <c r="C167" s="522" t="s">
        <v>13309</v>
      </c>
      <c r="D167" s="530" t="s">
        <v>28</v>
      </c>
      <c r="E167" s="531">
        <v>3138.95</v>
      </c>
      <c r="F167" s="532">
        <v>0</v>
      </c>
    </row>
    <row r="168" spans="1:6">
      <c r="A168" s="529" t="s">
        <v>31904</v>
      </c>
      <c r="B168" s="530">
        <v>87360</v>
      </c>
      <c r="C168" s="522" t="s">
        <v>13345</v>
      </c>
      <c r="D168" s="530" t="s">
        <v>28</v>
      </c>
      <c r="E168" s="531">
        <v>3135.54</v>
      </c>
      <c r="F168" s="532">
        <v>0</v>
      </c>
    </row>
    <row r="169" spans="1:6">
      <c r="A169" s="529" t="s">
        <v>31904</v>
      </c>
      <c r="B169" s="530">
        <v>87361</v>
      </c>
      <c r="C169" s="522" t="s">
        <v>13346</v>
      </c>
      <c r="D169" s="530" t="s">
        <v>28</v>
      </c>
      <c r="E169" s="531">
        <v>3070.73</v>
      </c>
      <c r="F169" s="532">
        <v>0</v>
      </c>
    </row>
    <row r="170" spans="1:6">
      <c r="A170" s="529" t="s">
        <v>31904</v>
      </c>
      <c r="B170" s="530">
        <v>87362</v>
      </c>
      <c r="C170" s="522" t="s">
        <v>13347</v>
      </c>
      <c r="D170" s="530" t="s">
        <v>28</v>
      </c>
      <c r="E170" s="531">
        <v>3059.87</v>
      </c>
      <c r="F170" s="532">
        <v>0</v>
      </c>
    </row>
    <row r="171" spans="1:6">
      <c r="A171" s="529" t="s">
        <v>31904</v>
      </c>
      <c r="B171" s="530">
        <v>87377</v>
      </c>
      <c r="C171" s="522" t="s">
        <v>13362</v>
      </c>
      <c r="D171" s="530" t="s">
        <v>28</v>
      </c>
      <c r="E171" s="531">
        <v>654.12</v>
      </c>
      <c r="F171" s="532">
        <v>0</v>
      </c>
    </row>
    <row r="172" spans="1:6">
      <c r="A172" s="529" t="s">
        <v>31904</v>
      </c>
      <c r="B172" s="530">
        <v>100458</v>
      </c>
      <c r="C172" s="522" t="s">
        <v>31912</v>
      </c>
      <c r="D172" s="530" t="s">
        <v>28</v>
      </c>
      <c r="E172" s="531">
        <v>0</v>
      </c>
      <c r="F172" s="532"/>
    </row>
    <row r="173" spans="1:6">
      <c r="A173" s="529" t="s">
        <v>31904</v>
      </c>
      <c r="B173" s="530">
        <v>87313</v>
      </c>
      <c r="C173" s="522" t="s">
        <v>13302</v>
      </c>
      <c r="D173" s="530" t="s">
        <v>28</v>
      </c>
      <c r="E173" s="531">
        <v>456.13</v>
      </c>
      <c r="F173" s="532">
        <v>0</v>
      </c>
    </row>
    <row r="174" spans="1:6">
      <c r="A174" s="529" t="s">
        <v>31904</v>
      </c>
      <c r="B174" s="530">
        <v>87314</v>
      </c>
      <c r="C174" s="522" t="s">
        <v>13303</v>
      </c>
      <c r="D174" s="530" t="s">
        <v>28</v>
      </c>
      <c r="E174" s="531">
        <v>444.22</v>
      </c>
      <c r="F174" s="532">
        <v>0</v>
      </c>
    </row>
    <row r="175" spans="1:6">
      <c r="A175" s="529" t="s">
        <v>31904</v>
      </c>
      <c r="B175" s="530">
        <v>87352</v>
      </c>
      <c r="C175" s="522" t="s">
        <v>13337</v>
      </c>
      <c r="D175" s="530" t="s">
        <v>28</v>
      </c>
      <c r="E175" s="531">
        <v>564.82000000000005</v>
      </c>
      <c r="F175" s="532">
        <v>0</v>
      </c>
    </row>
    <row r="176" spans="1:6">
      <c r="A176" s="529" t="s">
        <v>31904</v>
      </c>
      <c r="B176" s="530">
        <v>87353</v>
      </c>
      <c r="C176" s="522" t="s">
        <v>13338</v>
      </c>
      <c r="D176" s="530" t="s">
        <v>28</v>
      </c>
      <c r="E176" s="531">
        <v>465.53</v>
      </c>
      <c r="F176" s="532">
        <v>0</v>
      </c>
    </row>
    <row r="177" spans="1:6">
      <c r="A177" s="529" t="s">
        <v>31904</v>
      </c>
      <c r="B177" s="530">
        <v>87354</v>
      </c>
      <c r="C177" s="522" t="s">
        <v>13339</v>
      </c>
      <c r="D177" s="530" t="s">
        <v>28</v>
      </c>
      <c r="E177" s="531">
        <v>420.27</v>
      </c>
      <c r="F177" s="532">
        <v>0</v>
      </c>
    </row>
    <row r="178" spans="1:6">
      <c r="A178" s="529" t="s">
        <v>31904</v>
      </c>
      <c r="B178" s="530">
        <v>100480</v>
      </c>
      <c r="C178" s="522" t="s">
        <v>13408</v>
      </c>
      <c r="D178" s="530" t="s">
        <v>28</v>
      </c>
      <c r="E178" s="531">
        <v>771.83</v>
      </c>
      <c r="F178" s="532">
        <v>0</v>
      </c>
    </row>
    <row r="179" spans="1:6">
      <c r="A179" s="529" t="s">
        <v>31904</v>
      </c>
      <c r="B179" s="530">
        <v>100476</v>
      </c>
      <c r="C179" s="522" t="s">
        <v>31913</v>
      </c>
      <c r="D179" s="530" t="s">
        <v>28</v>
      </c>
      <c r="E179" s="531">
        <v>0</v>
      </c>
      <c r="F179" s="532"/>
    </row>
    <row r="180" spans="1:6">
      <c r="A180" s="529" t="s">
        <v>31904</v>
      </c>
      <c r="B180" s="530">
        <v>100475</v>
      </c>
      <c r="C180" s="522" t="s">
        <v>13404</v>
      </c>
      <c r="D180" s="530" t="s">
        <v>28</v>
      </c>
      <c r="E180" s="531">
        <v>618.23</v>
      </c>
      <c r="F180" s="532">
        <v>0</v>
      </c>
    </row>
    <row r="181" spans="1:6">
      <c r="A181" s="529" t="s">
        <v>31904</v>
      </c>
      <c r="B181" s="530">
        <v>100491</v>
      </c>
      <c r="C181" s="522" t="s">
        <v>13418</v>
      </c>
      <c r="D181" s="530" t="s">
        <v>28</v>
      </c>
      <c r="E181" s="531">
        <v>617.38</v>
      </c>
      <c r="F181" s="532">
        <v>0</v>
      </c>
    </row>
    <row r="182" spans="1:6">
      <c r="A182" s="529" t="s">
        <v>31904</v>
      </c>
      <c r="B182" s="530">
        <v>100477</v>
      </c>
      <c r="C182" s="522" t="s">
        <v>13405</v>
      </c>
      <c r="D182" s="530" t="s">
        <v>28</v>
      </c>
      <c r="E182" s="531">
        <v>705.81</v>
      </c>
      <c r="F182" s="532">
        <v>0</v>
      </c>
    </row>
    <row r="183" spans="1:6">
      <c r="A183" s="529" t="s">
        <v>31904</v>
      </c>
      <c r="B183" s="530">
        <v>100478</v>
      </c>
      <c r="C183" s="522" t="s">
        <v>13406</v>
      </c>
      <c r="D183" s="530" t="s">
        <v>28</v>
      </c>
      <c r="E183" s="531">
        <v>605.92999999999995</v>
      </c>
      <c r="F183" s="532">
        <v>0</v>
      </c>
    </row>
    <row r="184" spans="1:6">
      <c r="A184" s="529" t="s">
        <v>31904</v>
      </c>
      <c r="B184" s="530">
        <v>100479</v>
      </c>
      <c r="C184" s="522" t="s">
        <v>13407</v>
      </c>
      <c r="D184" s="530" t="s">
        <v>28</v>
      </c>
      <c r="E184" s="531">
        <v>585.26</v>
      </c>
      <c r="F184" s="532">
        <v>0</v>
      </c>
    </row>
    <row r="185" spans="1:6">
      <c r="A185" s="529" t="s">
        <v>31904</v>
      </c>
      <c r="B185" s="530">
        <v>87372</v>
      </c>
      <c r="C185" s="522" t="s">
        <v>13357</v>
      </c>
      <c r="D185" s="530" t="s">
        <v>28</v>
      </c>
      <c r="E185" s="531">
        <v>779.95</v>
      </c>
      <c r="F185" s="532">
        <v>0</v>
      </c>
    </row>
    <row r="186" spans="1:6">
      <c r="A186" s="529" t="s">
        <v>31904</v>
      </c>
      <c r="B186" s="530">
        <v>100453</v>
      </c>
      <c r="C186" s="522" t="s">
        <v>31914</v>
      </c>
      <c r="D186" s="530" t="s">
        <v>28</v>
      </c>
      <c r="E186" s="531">
        <v>0</v>
      </c>
      <c r="F186" s="532"/>
    </row>
    <row r="187" spans="1:6">
      <c r="A187" s="529" t="s">
        <v>31904</v>
      </c>
      <c r="B187" s="530">
        <v>87298</v>
      </c>
      <c r="C187" s="522" t="s">
        <v>13292</v>
      </c>
      <c r="D187" s="530" t="s">
        <v>28</v>
      </c>
      <c r="E187" s="531">
        <v>570.54999999999995</v>
      </c>
      <c r="F187" s="532">
        <v>0</v>
      </c>
    </row>
    <row r="188" spans="1:6">
      <c r="A188" s="529" t="s">
        <v>31904</v>
      </c>
      <c r="B188" s="530">
        <v>87299</v>
      </c>
      <c r="C188" s="522" t="s">
        <v>13293</v>
      </c>
      <c r="D188" s="530" t="s">
        <v>28</v>
      </c>
      <c r="E188" s="531">
        <v>392.5</v>
      </c>
      <c r="F188" s="532">
        <v>0</v>
      </c>
    </row>
    <row r="189" spans="1:6">
      <c r="A189" s="529" t="s">
        <v>31904</v>
      </c>
      <c r="B189" s="530">
        <v>87339</v>
      </c>
      <c r="C189" s="522" t="s">
        <v>13324</v>
      </c>
      <c r="D189" s="530" t="s">
        <v>28</v>
      </c>
      <c r="E189" s="531">
        <v>735.98</v>
      </c>
      <c r="F189" s="532">
        <v>0</v>
      </c>
    </row>
    <row r="190" spans="1:6">
      <c r="A190" s="529" t="s">
        <v>31904</v>
      </c>
      <c r="B190" s="530">
        <v>87340</v>
      </c>
      <c r="C190" s="522" t="s">
        <v>13325</v>
      </c>
      <c r="D190" s="530" t="s">
        <v>28</v>
      </c>
      <c r="E190" s="531">
        <v>574.12</v>
      </c>
      <c r="F190" s="532">
        <v>0</v>
      </c>
    </row>
    <row r="191" spans="1:6">
      <c r="A191" s="529" t="s">
        <v>31904</v>
      </c>
      <c r="B191" s="530">
        <v>87341</v>
      </c>
      <c r="C191" s="522" t="s">
        <v>13326</v>
      </c>
      <c r="D191" s="530" t="s">
        <v>28</v>
      </c>
      <c r="E191" s="531">
        <v>533.95000000000005</v>
      </c>
      <c r="F191" s="532">
        <v>0</v>
      </c>
    </row>
    <row r="192" spans="1:6">
      <c r="A192" s="529" t="s">
        <v>31904</v>
      </c>
      <c r="B192" s="530">
        <v>88629</v>
      </c>
      <c r="C192" s="522" t="s">
        <v>13392</v>
      </c>
      <c r="D192" s="530" t="s">
        <v>28</v>
      </c>
      <c r="E192" s="531">
        <v>626.17999999999995</v>
      </c>
      <c r="F192" s="532">
        <v>0</v>
      </c>
    </row>
    <row r="193" spans="1:6">
      <c r="A193" s="529" t="s">
        <v>31904</v>
      </c>
      <c r="B193" s="530">
        <v>88628</v>
      </c>
      <c r="C193" s="522" t="s">
        <v>13391</v>
      </c>
      <c r="D193" s="530" t="s">
        <v>28</v>
      </c>
      <c r="E193" s="531">
        <v>472.01</v>
      </c>
      <c r="F193" s="532">
        <v>0</v>
      </c>
    </row>
    <row r="194" spans="1:6">
      <c r="A194" s="529" t="s">
        <v>31904</v>
      </c>
      <c r="B194" s="530">
        <v>100489</v>
      </c>
      <c r="C194" s="522" t="s">
        <v>13416</v>
      </c>
      <c r="D194" s="530" t="s">
        <v>28</v>
      </c>
      <c r="E194" s="531">
        <v>469.57</v>
      </c>
      <c r="F194" s="532">
        <v>0</v>
      </c>
    </row>
    <row r="195" spans="1:6">
      <c r="A195" s="529" t="s">
        <v>31904</v>
      </c>
      <c r="B195" s="530">
        <v>100468</v>
      </c>
      <c r="C195" s="522" t="s">
        <v>13398</v>
      </c>
      <c r="D195" s="530" t="s">
        <v>28</v>
      </c>
      <c r="E195" s="531">
        <v>610.75</v>
      </c>
      <c r="F195" s="532">
        <v>0</v>
      </c>
    </row>
    <row r="196" spans="1:6">
      <c r="A196" s="529" t="s">
        <v>31904</v>
      </c>
      <c r="B196" s="530">
        <v>100469</v>
      </c>
      <c r="C196" s="522" t="s">
        <v>13399</v>
      </c>
      <c r="D196" s="530" t="s">
        <v>28</v>
      </c>
      <c r="E196" s="531">
        <v>463.02</v>
      </c>
      <c r="F196" s="532">
        <v>0</v>
      </c>
    </row>
    <row r="197" spans="1:6">
      <c r="A197" s="529" t="s">
        <v>31904</v>
      </c>
      <c r="B197" s="530">
        <v>100470</v>
      </c>
      <c r="C197" s="522" t="s">
        <v>13400</v>
      </c>
      <c r="D197" s="530" t="s">
        <v>28</v>
      </c>
      <c r="E197" s="531">
        <v>424.16</v>
      </c>
      <c r="F197" s="532">
        <v>0</v>
      </c>
    </row>
    <row r="198" spans="1:6">
      <c r="A198" s="529" t="s">
        <v>31904</v>
      </c>
      <c r="B198" s="530">
        <v>87371</v>
      </c>
      <c r="C198" s="522" t="s">
        <v>13356</v>
      </c>
      <c r="D198" s="530" t="s">
        <v>28</v>
      </c>
      <c r="E198" s="531">
        <v>671.45</v>
      </c>
      <c r="F198" s="532">
        <v>0</v>
      </c>
    </row>
    <row r="199" spans="1:6">
      <c r="A199" s="529" t="s">
        <v>31904</v>
      </c>
      <c r="B199" s="530">
        <v>87295</v>
      </c>
      <c r="C199" s="522" t="s">
        <v>13290</v>
      </c>
      <c r="D199" s="530" t="s">
        <v>28</v>
      </c>
      <c r="E199" s="531">
        <v>513.41</v>
      </c>
      <c r="F199" s="532">
        <v>0</v>
      </c>
    </row>
    <row r="200" spans="1:6">
      <c r="A200" s="529" t="s">
        <v>31904</v>
      </c>
      <c r="B200" s="530">
        <v>87296</v>
      </c>
      <c r="C200" s="522" t="s">
        <v>13291</v>
      </c>
      <c r="D200" s="530" t="s">
        <v>28</v>
      </c>
      <c r="E200" s="531">
        <v>474.83</v>
      </c>
      <c r="F200" s="532">
        <v>0</v>
      </c>
    </row>
    <row r="201" spans="1:6">
      <c r="A201" s="529" t="s">
        <v>31904</v>
      </c>
      <c r="B201" s="530">
        <v>87338</v>
      </c>
      <c r="C201" s="522" t="s">
        <v>13323</v>
      </c>
      <c r="D201" s="530" t="s">
        <v>28</v>
      </c>
      <c r="E201" s="531">
        <v>477.5</v>
      </c>
      <c r="F201" s="532">
        <v>0</v>
      </c>
    </row>
    <row r="202" spans="1:6">
      <c r="A202" s="529" t="s">
        <v>31904</v>
      </c>
      <c r="B202" s="530">
        <v>88630</v>
      </c>
      <c r="C202" s="522" t="s">
        <v>24651</v>
      </c>
      <c r="D202" s="530" t="s">
        <v>28</v>
      </c>
      <c r="E202" s="531">
        <v>409.22</v>
      </c>
      <c r="F202" s="532">
        <v>0</v>
      </c>
    </row>
    <row r="203" spans="1:6">
      <c r="A203" s="529" t="s">
        <v>31904</v>
      </c>
      <c r="B203" s="530">
        <v>87381</v>
      </c>
      <c r="C203" s="522" t="s">
        <v>13366</v>
      </c>
      <c r="D203" s="530" t="s">
        <v>28</v>
      </c>
      <c r="E203" s="531">
        <v>3253.85</v>
      </c>
      <c r="F203" s="532">
        <v>0</v>
      </c>
    </row>
    <row r="204" spans="1:6">
      <c r="A204" s="529" t="s">
        <v>31904</v>
      </c>
      <c r="B204" s="530">
        <v>100462</v>
      </c>
      <c r="C204" s="522" t="s">
        <v>31915</v>
      </c>
      <c r="D204" s="530" t="s">
        <v>28</v>
      </c>
      <c r="E204" s="531">
        <v>0</v>
      </c>
      <c r="F204" s="532"/>
    </row>
    <row r="205" spans="1:6">
      <c r="A205" s="529" t="s">
        <v>31904</v>
      </c>
      <c r="B205" s="530">
        <v>87325</v>
      </c>
      <c r="C205" s="522" t="s">
        <v>13310</v>
      </c>
      <c r="D205" s="530" t="s">
        <v>28</v>
      </c>
      <c r="E205" s="531">
        <v>3083.82</v>
      </c>
      <c r="F205" s="532">
        <v>0</v>
      </c>
    </row>
    <row r="206" spans="1:6">
      <c r="A206" s="529" t="s">
        <v>31904</v>
      </c>
      <c r="B206" s="530">
        <v>87326</v>
      </c>
      <c r="C206" s="522" t="s">
        <v>13311</v>
      </c>
      <c r="D206" s="530" t="s">
        <v>28</v>
      </c>
      <c r="E206" s="531">
        <v>3079.72</v>
      </c>
      <c r="F206" s="532">
        <v>0</v>
      </c>
    </row>
    <row r="207" spans="1:6">
      <c r="A207" s="529" t="s">
        <v>31904</v>
      </c>
      <c r="B207" s="530">
        <v>87363</v>
      </c>
      <c r="C207" s="522" t="s">
        <v>13348</v>
      </c>
      <c r="D207" s="530" t="s">
        <v>28</v>
      </c>
      <c r="E207" s="531">
        <v>3070.71</v>
      </c>
      <c r="F207" s="532">
        <v>0</v>
      </c>
    </row>
    <row r="208" spans="1:6">
      <c r="A208" s="529" t="s">
        <v>31904</v>
      </c>
      <c r="B208" s="530">
        <v>87364</v>
      </c>
      <c r="C208" s="522" t="s">
        <v>13349</v>
      </c>
      <c r="D208" s="530" t="s">
        <v>28</v>
      </c>
      <c r="E208" s="531">
        <v>3021.24</v>
      </c>
      <c r="F208" s="532">
        <v>0</v>
      </c>
    </row>
    <row r="209" spans="1:6">
      <c r="A209" s="529" t="s">
        <v>31904</v>
      </c>
      <c r="B209" s="530">
        <v>87378</v>
      </c>
      <c r="C209" s="522" t="s">
        <v>13363</v>
      </c>
      <c r="D209" s="530" t="s">
        <v>28</v>
      </c>
      <c r="E209" s="531">
        <v>601.74</v>
      </c>
      <c r="F209" s="532">
        <v>0</v>
      </c>
    </row>
    <row r="210" spans="1:6">
      <c r="A210" s="529" t="s">
        <v>31904</v>
      </c>
      <c r="B210" s="530">
        <v>100459</v>
      </c>
      <c r="C210" s="522" t="s">
        <v>31916</v>
      </c>
      <c r="D210" s="530" t="s">
        <v>28</v>
      </c>
      <c r="E210" s="531">
        <v>0</v>
      </c>
      <c r="F210" s="532"/>
    </row>
    <row r="211" spans="1:6">
      <c r="A211" s="529" t="s">
        <v>31904</v>
      </c>
      <c r="B211" s="530">
        <v>87316</v>
      </c>
      <c r="C211" s="522" t="s">
        <v>13304</v>
      </c>
      <c r="D211" s="530" t="s">
        <v>28</v>
      </c>
      <c r="E211" s="531">
        <v>423.45</v>
      </c>
      <c r="F211" s="532">
        <v>0</v>
      </c>
    </row>
    <row r="212" spans="1:6">
      <c r="A212" s="529" t="s">
        <v>31904</v>
      </c>
      <c r="B212" s="530">
        <v>87317</v>
      </c>
      <c r="C212" s="522" t="s">
        <v>13305</v>
      </c>
      <c r="D212" s="530" t="s">
        <v>28</v>
      </c>
      <c r="E212" s="531">
        <v>402.3</v>
      </c>
      <c r="F212" s="532">
        <v>0</v>
      </c>
    </row>
    <row r="213" spans="1:6">
      <c r="A213" s="529" t="s">
        <v>31904</v>
      </c>
      <c r="B213" s="530">
        <v>87355</v>
      </c>
      <c r="C213" s="522" t="s">
        <v>13340</v>
      </c>
      <c r="D213" s="530" t="s">
        <v>28</v>
      </c>
      <c r="E213" s="531">
        <v>476.41</v>
      </c>
      <c r="F213" s="532">
        <v>0</v>
      </c>
    </row>
    <row r="214" spans="1:6">
      <c r="A214" s="529" t="s">
        <v>31904</v>
      </c>
      <c r="B214" s="530">
        <v>87356</v>
      </c>
      <c r="C214" s="522" t="s">
        <v>13341</v>
      </c>
      <c r="D214" s="530" t="s">
        <v>28</v>
      </c>
      <c r="E214" s="531">
        <v>408.41</v>
      </c>
      <c r="F214" s="532">
        <v>0</v>
      </c>
    </row>
    <row r="215" spans="1:6">
      <c r="A215" s="529" t="s">
        <v>31904</v>
      </c>
      <c r="B215" s="530">
        <v>87357</v>
      </c>
      <c r="C215" s="522" t="s">
        <v>13342</v>
      </c>
      <c r="D215" s="530" t="s">
        <v>28</v>
      </c>
      <c r="E215" s="531">
        <v>376.18</v>
      </c>
      <c r="F215" s="532">
        <v>0</v>
      </c>
    </row>
    <row r="216" spans="1:6">
      <c r="A216" s="529" t="s">
        <v>31904</v>
      </c>
      <c r="B216" s="530">
        <v>100486</v>
      </c>
      <c r="C216" s="522" t="s">
        <v>13413</v>
      </c>
      <c r="D216" s="530" t="s">
        <v>28</v>
      </c>
      <c r="E216" s="531">
        <v>692.03</v>
      </c>
      <c r="F216" s="532">
        <v>0</v>
      </c>
    </row>
    <row r="217" spans="1:6">
      <c r="A217" s="529" t="s">
        <v>31904</v>
      </c>
      <c r="B217" s="530">
        <v>100482</v>
      </c>
      <c r="C217" s="522" t="s">
        <v>31917</v>
      </c>
      <c r="D217" s="530" t="s">
        <v>28</v>
      </c>
      <c r="E217" s="531">
        <v>0</v>
      </c>
      <c r="F217" s="532"/>
    </row>
    <row r="218" spans="1:6">
      <c r="A218" s="529" t="s">
        <v>31904</v>
      </c>
      <c r="B218" s="530">
        <v>100481</v>
      </c>
      <c r="C218" s="522" t="s">
        <v>13409</v>
      </c>
      <c r="D218" s="530" t="s">
        <v>28</v>
      </c>
      <c r="E218" s="531">
        <v>536.19000000000005</v>
      </c>
      <c r="F218" s="532">
        <v>0</v>
      </c>
    </row>
    <row r="219" spans="1:6">
      <c r="A219" s="529" t="s">
        <v>31904</v>
      </c>
      <c r="B219" s="530">
        <v>100492</v>
      </c>
      <c r="C219" s="522" t="s">
        <v>13419</v>
      </c>
      <c r="D219" s="530" t="s">
        <v>28</v>
      </c>
      <c r="E219" s="531">
        <v>535.41</v>
      </c>
      <c r="F219" s="532">
        <v>0</v>
      </c>
    </row>
    <row r="220" spans="1:6">
      <c r="A220" s="529" t="s">
        <v>31904</v>
      </c>
      <c r="B220" s="530">
        <v>100483</v>
      </c>
      <c r="C220" s="522" t="s">
        <v>13410</v>
      </c>
      <c r="D220" s="530" t="s">
        <v>28</v>
      </c>
      <c r="E220" s="531">
        <v>601.55999999999995</v>
      </c>
      <c r="F220" s="532">
        <v>0</v>
      </c>
    </row>
    <row r="221" spans="1:6">
      <c r="A221" s="529" t="s">
        <v>31904</v>
      </c>
      <c r="B221" s="530">
        <v>100484</v>
      </c>
      <c r="C221" s="522" t="s">
        <v>13411</v>
      </c>
      <c r="D221" s="530" t="s">
        <v>28</v>
      </c>
      <c r="E221" s="531">
        <v>538.71</v>
      </c>
      <c r="F221" s="532">
        <v>0</v>
      </c>
    </row>
    <row r="222" spans="1:6">
      <c r="A222" s="529" t="s">
        <v>31904</v>
      </c>
      <c r="B222" s="530">
        <v>100485</v>
      </c>
      <c r="C222" s="522" t="s">
        <v>13412</v>
      </c>
      <c r="D222" s="530" t="s">
        <v>28</v>
      </c>
      <c r="E222" s="531">
        <v>512.94000000000005</v>
      </c>
      <c r="F222" s="532">
        <v>0</v>
      </c>
    </row>
    <row r="223" spans="1:6">
      <c r="A223" s="529" t="s">
        <v>31904</v>
      </c>
      <c r="B223" s="530">
        <v>87373</v>
      </c>
      <c r="C223" s="522" t="s">
        <v>13358</v>
      </c>
      <c r="D223" s="530" t="s">
        <v>28</v>
      </c>
      <c r="E223" s="531">
        <v>706.46</v>
      </c>
      <c r="F223" s="532">
        <v>0</v>
      </c>
    </row>
    <row r="224" spans="1:6">
      <c r="A224" s="529" t="s">
        <v>31904</v>
      </c>
      <c r="B224" s="530">
        <v>100454</v>
      </c>
      <c r="C224" s="522" t="s">
        <v>31918</v>
      </c>
      <c r="D224" s="530" t="s">
        <v>28</v>
      </c>
      <c r="E224" s="531">
        <v>0</v>
      </c>
      <c r="F224" s="532"/>
    </row>
    <row r="225" spans="1:6">
      <c r="A225" s="529" t="s">
        <v>31904</v>
      </c>
      <c r="B225" s="530">
        <v>87301</v>
      </c>
      <c r="C225" s="522" t="s">
        <v>13294</v>
      </c>
      <c r="D225" s="530" t="s">
        <v>28</v>
      </c>
      <c r="E225" s="531">
        <v>524.86</v>
      </c>
      <c r="F225" s="532">
        <v>0</v>
      </c>
    </row>
    <row r="226" spans="1:6">
      <c r="A226" s="529" t="s">
        <v>31904</v>
      </c>
      <c r="B226" s="530">
        <v>87302</v>
      </c>
      <c r="C226" s="522" t="s">
        <v>13295</v>
      </c>
      <c r="D226" s="530" t="s">
        <v>28</v>
      </c>
      <c r="E226" s="531">
        <v>511</v>
      </c>
      <c r="F226" s="532">
        <v>0</v>
      </c>
    </row>
    <row r="227" spans="1:6">
      <c r="A227" s="529" t="s">
        <v>31904</v>
      </c>
      <c r="B227" s="530">
        <v>87342</v>
      </c>
      <c r="C227" s="522" t="s">
        <v>13327</v>
      </c>
      <c r="D227" s="530" t="s">
        <v>28</v>
      </c>
      <c r="E227" s="531">
        <v>622.25</v>
      </c>
      <c r="F227" s="532">
        <v>0</v>
      </c>
    </row>
    <row r="228" spans="1:6">
      <c r="A228" s="529" t="s">
        <v>31904</v>
      </c>
      <c r="B228" s="530">
        <v>87343</v>
      </c>
      <c r="C228" s="522" t="s">
        <v>13328</v>
      </c>
      <c r="D228" s="530" t="s">
        <v>28</v>
      </c>
      <c r="E228" s="531">
        <v>530.52</v>
      </c>
      <c r="F228" s="532">
        <v>0</v>
      </c>
    </row>
    <row r="229" spans="1:6">
      <c r="A229" s="529" t="s">
        <v>31904</v>
      </c>
      <c r="B229" s="530">
        <v>87344</v>
      </c>
      <c r="C229" s="522" t="s">
        <v>13329</v>
      </c>
      <c r="D229" s="530" t="s">
        <v>28</v>
      </c>
      <c r="E229" s="531">
        <v>479.64</v>
      </c>
      <c r="F229" s="532">
        <v>0</v>
      </c>
    </row>
    <row r="230" spans="1:6">
      <c r="A230" s="529" t="s">
        <v>31904</v>
      </c>
      <c r="B230" s="530">
        <v>88631</v>
      </c>
      <c r="C230" s="522" t="s">
        <v>13393</v>
      </c>
      <c r="D230" s="530" t="s">
        <v>28</v>
      </c>
      <c r="E230" s="531">
        <v>570.47</v>
      </c>
      <c r="F230" s="532">
        <v>0</v>
      </c>
    </row>
    <row r="231" spans="1:6">
      <c r="A231" s="529" t="s">
        <v>31904</v>
      </c>
      <c r="B231" s="530">
        <v>100471</v>
      </c>
      <c r="C231" s="522" t="s">
        <v>31919</v>
      </c>
      <c r="D231" s="530" t="s">
        <v>28</v>
      </c>
      <c r="E231" s="531">
        <v>0</v>
      </c>
      <c r="F231" s="532"/>
    </row>
    <row r="232" spans="1:6">
      <c r="A232" s="529" t="s">
        <v>31904</v>
      </c>
      <c r="B232" s="530">
        <v>100490</v>
      </c>
      <c r="C232" s="522" t="s">
        <v>13417</v>
      </c>
      <c r="D232" s="530" t="s">
        <v>28</v>
      </c>
      <c r="E232" s="531">
        <v>417.43</v>
      </c>
      <c r="F232" s="532">
        <v>0</v>
      </c>
    </row>
    <row r="233" spans="1:6">
      <c r="A233" s="529" t="s">
        <v>31904</v>
      </c>
      <c r="B233" s="530">
        <v>100472</v>
      </c>
      <c r="C233" s="522" t="s">
        <v>13401</v>
      </c>
      <c r="D233" s="530" t="s">
        <v>28</v>
      </c>
      <c r="E233" s="531">
        <v>488.39</v>
      </c>
      <c r="F233" s="532">
        <v>0</v>
      </c>
    </row>
    <row r="234" spans="1:6">
      <c r="A234" s="529" t="s">
        <v>31904</v>
      </c>
      <c r="B234" s="530">
        <v>100473</v>
      </c>
      <c r="C234" s="522" t="s">
        <v>13402</v>
      </c>
      <c r="D234" s="530" t="s">
        <v>28</v>
      </c>
      <c r="E234" s="531">
        <v>424.58</v>
      </c>
      <c r="F234" s="532">
        <v>0</v>
      </c>
    </row>
    <row r="235" spans="1:6">
      <c r="A235" s="529" t="s">
        <v>31904</v>
      </c>
      <c r="B235" s="530">
        <v>100474</v>
      </c>
      <c r="C235" s="522" t="s">
        <v>13403</v>
      </c>
      <c r="D235" s="530" t="s">
        <v>28</v>
      </c>
      <c r="E235" s="531">
        <v>396.66</v>
      </c>
      <c r="F235" s="532">
        <v>0</v>
      </c>
    </row>
    <row r="236" spans="1:6">
      <c r="A236" s="529" t="s">
        <v>31904</v>
      </c>
      <c r="B236" s="530">
        <v>87379</v>
      </c>
      <c r="C236" s="522" t="s">
        <v>13364</v>
      </c>
      <c r="D236" s="530" t="s">
        <v>28</v>
      </c>
      <c r="E236" s="531">
        <v>3230.34</v>
      </c>
      <c r="F236" s="532">
        <v>0</v>
      </c>
    </row>
    <row r="237" spans="1:6">
      <c r="A237" s="529" t="s">
        <v>31904</v>
      </c>
      <c r="B237" s="530">
        <v>100460</v>
      </c>
      <c r="C237" s="522" t="s">
        <v>31920</v>
      </c>
      <c r="D237" s="530" t="s">
        <v>28</v>
      </c>
      <c r="E237" s="531">
        <v>0</v>
      </c>
      <c r="F237" s="532"/>
    </row>
    <row r="238" spans="1:6">
      <c r="A238" s="529" t="s">
        <v>31904</v>
      </c>
      <c r="B238" s="530">
        <v>87319</v>
      </c>
      <c r="C238" s="522" t="s">
        <v>13306</v>
      </c>
      <c r="D238" s="530" t="s">
        <v>28</v>
      </c>
      <c r="E238" s="531">
        <v>3059.26</v>
      </c>
      <c r="F238" s="532">
        <v>0</v>
      </c>
    </row>
    <row r="239" spans="1:6">
      <c r="A239" s="529" t="s">
        <v>31904</v>
      </c>
      <c r="B239" s="530">
        <v>87320</v>
      </c>
      <c r="C239" s="522" t="s">
        <v>13307</v>
      </c>
      <c r="D239" s="530" t="s">
        <v>28</v>
      </c>
      <c r="E239" s="531">
        <v>3059.43</v>
      </c>
      <c r="F239" s="532">
        <v>0</v>
      </c>
    </row>
    <row r="240" spans="1:6">
      <c r="A240" s="529" t="s">
        <v>31904</v>
      </c>
      <c r="B240" s="530">
        <v>87358</v>
      </c>
      <c r="C240" s="522" t="s">
        <v>13343</v>
      </c>
      <c r="D240" s="530" t="s">
        <v>28</v>
      </c>
      <c r="E240" s="531">
        <v>3036.76</v>
      </c>
      <c r="F240" s="532">
        <v>0</v>
      </c>
    </row>
    <row r="241" spans="1:6">
      <c r="A241" s="529" t="s">
        <v>31904</v>
      </c>
      <c r="B241" s="530">
        <v>87359</v>
      </c>
      <c r="C241" s="522" t="s">
        <v>13344</v>
      </c>
      <c r="D241" s="530" t="s">
        <v>28</v>
      </c>
      <c r="E241" s="531">
        <v>2995.88</v>
      </c>
      <c r="F241" s="532">
        <v>0</v>
      </c>
    </row>
    <row r="242" spans="1:6">
      <c r="A242" s="529" t="s">
        <v>31904</v>
      </c>
      <c r="B242" s="530">
        <v>87376</v>
      </c>
      <c r="C242" s="522" t="s">
        <v>13361</v>
      </c>
      <c r="D242" s="530" t="s">
        <v>28</v>
      </c>
      <c r="E242" s="531">
        <v>578.05999999999995</v>
      </c>
      <c r="F242" s="532">
        <v>0</v>
      </c>
    </row>
    <row r="243" spans="1:6">
      <c r="A243" s="529" t="s">
        <v>31904</v>
      </c>
      <c r="B243" s="530">
        <v>100457</v>
      </c>
      <c r="C243" s="522" t="s">
        <v>31921</v>
      </c>
      <c r="D243" s="530" t="s">
        <v>28</v>
      </c>
      <c r="E243" s="531">
        <v>0</v>
      </c>
      <c r="F243" s="532"/>
    </row>
    <row r="244" spans="1:6">
      <c r="A244" s="529" t="s">
        <v>31904</v>
      </c>
      <c r="B244" s="530">
        <v>87310</v>
      </c>
      <c r="C244" s="522" t="s">
        <v>13300</v>
      </c>
      <c r="D244" s="530" t="s">
        <v>28</v>
      </c>
      <c r="E244" s="531">
        <v>386.33</v>
      </c>
      <c r="F244" s="532">
        <v>0</v>
      </c>
    </row>
    <row r="245" spans="1:6">
      <c r="A245" s="529" t="s">
        <v>31904</v>
      </c>
      <c r="B245" s="530">
        <v>87311</v>
      </c>
      <c r="C245" s="522" t="s">
        <v>13301</v>
      </c>
      <c r="D245" s="530" t="s">
        <v>28</v>
      </c>
      <c r="E245" s="531">
        <v>372.99</v>
      </c>
      <c r="F245" s="532">
        <v>0</v>
      </c>
    </row>
    <row r="246" spans="1:6">
      <c r="A246" s="529" t="s">
        <v>31904</v>
      </c>
      <c r="B246" s="530">
        <v>87350</v>
      </c>
      <c r="C246" s="522" t="s">
        <v>13335</v>
      </c>
      <c r="D246" s="530" t="s">
        <v>28</v>
      </c>
      <c r="E246" s="531">
        <v>447.69</v>
      </c>
      <c r="F246" s="532">
        <v>0</v>
      </c>
    </row>
    <row r="247" spans="1:6">
      <c r="A247" s="529" t="s">
        <v>31904</v>
      </c>
      <c r="B247" s="530">
        <v>87351</v>
      </c>
      <c r="C247" s="522" t="s">
        <v>13336</v>
      </c>
      <c r="D247" s="530" t="s">
        <v>28</v>
      </c>
      <c r="E247" s="531">
        <v>355.59</v>
      </c>
      <c r="F247" s="532">
        <v>0</v>
      </c>
    </row>
    <row r="248" spans="1:6">
      <c r="A248" s="529" t="s">
        <v>31904</v>
      </c>
      <c r="B248" s="530">
        <v>87374</v>
      </c>
      <c r="C248" s="522" t="s">
        <v>13359</v>
      </c>
      <c r="D248" s="530" t="s">
        <v>28</v>
      </c>
      <c r="E248" s="531">
        <v>671.21</v>
      </c>
      <c r="F248" s="532">
        <v>0</v>
      </c>
    </row>
    <row r="249" spans="1:6">
      <c r="A249" s="529" t="s">
        <v>31904</v>
      </c>
      <c r="B249" s="530">
        <v>100455</v>
      </c>
      <c r="C249" s="522" t="s">
        <v>31922</v>
      </c>
      <c r="D249" s="530" t="s">
        <v>28</v>
      </c>
      <c r="E249" s="531">
        <v>0</v>
      </c>
      <c r="F249" s="532"/>
    </row>
    <row r="250" spans="1:6">
      <c r="A250" s="529" t="s">
        <v>31904</v>
      </c>
      <c r="B250" s="530">
        <v>87304</v>
      </c>
      <c r="C250" s="522" t="s">
        <v>13296</v>
      </c>
      <c r="D250" s="530" t="s">
        <v>28</v>
      </c>
      <c r="E250" s="531">
        <v>475.46</v>
      </c>
      <c r="F250" s="532">
        <v>0</v>
      </c>
    </row>
    <row r="251" spans="1:6">
      <c r="A251" s="529" t="s">
        <v>31904</v>
      </c>
      <c r="B251" s="530">
        <v>87305</v>
      </c>
      <c r="C251" s="522" t="s">
        <v>13297</v>
      </c>
      <c r="D251" s="530" t="s">
        <v>28</v>
      </c>
      <c r="E251" s="531">
        <v>477.77</v>
      </c>
      <c r="F251" s="532">
        <v>0</v>
      </c>
    </row>
    <row r="252" spans="1:6">
      <c r="A252" s="529" t="s">
        <v>31904</v>
      </c>
      <c r="B252" s="530">
        <v>87345</v>
      </c>
      <c r="C252" s="522" t="s">
        <v>13330</v>
      </c>
      <c r="D252" s="530" t="s">
        <v>28</v>
      </c>
      <c r="E252" s="531">
        <v>558.44000000000005</v>
      </c>
      <c r="F252" s="532">
        <v>0</v>
      </c>
    </row>
    <row r="253" spans="1:6">
      <c r="A253" s="529" t="s">
        <v>31904</v>
      </c>
      <c r="B253" s="530">
        <v>87346</v>
      </c>
      <c r="C253" s="522" t="s">
        <v>13331</v>
      </c>
      <c r="D253" s="530" t="s">
        <v>28</v>
      </c>
      <c r="E253" s="531">
        <v>482.41</v>
      </c>
      <c r="F253" s="532">
        <v>0</v>
      </c>
    </row>
    <row r="254" spans="1:6">
      <c r="A254" s="529" t="s">
        <v>31904</v>
      </c>
      <c r="B254" s="530">
        <v>87347</v>
      </c>
      <c r="C254" s="522" t="s">
        <v>13332</v>
      </c>
      <c r="D254" s="530" t="s">
        <v>28</v>
      </c>
      <c r="E254" s="531">
        <v>442.5</v>
      </c>
      <c r="F254" s="532">
        <v>0</v>
      </c>
    </row>
    <row r="255" spans="1:6">
      <c r="A255" s="529" t="s">
        <v>31904</v>
      </c>
      <c r="B255" s="530">
        <v>87366</v>
      </c>
      <c r="C255" s="522" t="s">
        <v>13351</v>
      </c>
      <c r="D255" s="530" t="s">
        <v>28</v>
      </c>
      <c r="E255" s="531">
        <v>601.26</v>
      </c>
      <c r="F255" s="532">
        <v>0</v>
      </c>
    </row>
    <row r="256" spans="1:6">
      <c r="A256" s="529" t="s">
        <v>31904</v>
      </c>
      <c r="B256" s="530">
        <v>100448</v>
      </c>
      <c r="C256" s="522" t="s">
        <v>31923</v>
      </c>
      <c r="D256" s="530" t="s">
        <v>28</v>
      </c>
      <c r="E256" s="531">
        <v>0</v>
      </c>
      <c r="F256" s="532"/>
    </row>
    <row r="257" spans="1:6">
      <c r="A257" s="529" t="s">
        <v>31904</v>
      </c>
      <c r="B257" s="530">
        <v>87283</v>
      </c>
      <c r="C257" s="522" t="s">
        <v>13282</v>
      </c>
      <c r="D257" s="530" t="s">
        <v>28</v>
      </c>
      <c r="E257" s="531">
        <v>402.03</v>
      </c>
      <c r="F257" s="532">
        <v>0</v>
      </c>
    </row>
    <row r="258" spans="1:6">
      <c r="A258" s="529" t="s">
        <v>31904</v>
      </c>
      <c r="B258" s="530">
        <v>87284</v>
      </c>
      <c r="C258" s="522" t="s">
        <v>13283</v>
      </c>
      <c r="D258" s="530" t="s">
        <v>28</v>
      </c>
      <c r="E258" s="531">
        <v>391.3</v>
      </c>
      <c r="F258" s="532">
        <v>0</v>
      </c>
    </row>
    <row r="259" spans="1:6">
      <c r="A259" s="529" t="s">
        <v>31904</v>
      </c>
      <c r="B259" s="530">
        <v>87329</v>
      </c>
      <c r="C259" s="522" t="s">
        <v>13314</v>
      </c>
      <c r="D259" s="530" t="s">
        <v>28</v>
      </c>
      <c r="E259" s="531">
        <v>458.03</v>
      </c>
      <c r="F259" s="532">
        <v>0</v>
      </c>
    </row>
    <row r="260" spans="1:6">
      <c r="A260" s="529" t="s">
        <v>31904</v>
      </c>
      <c r="B260" s="530">
        <v>87330</v>
      </c>
      <c r="C260" s="522" t="s">
        <v>13315</v>
      </c>
      <c r="D260" s="530" t="s">
        <v>28</v>
      </c>
      <c r="E260" s="531">
        <v>372.15</v>
      </c>
      <c r="F260" s="532">
        <v>0</v>
      </c>
    </row>
    <row r="261" spans="1:6">
      <c r="A261" s="529" t="s">
        <v>31904</v>
      </c>
      <c r="B261" s="530">
        <v>87375</v>
      </c>
      <c r="C261" s="522" t="s">
        <v>13360</v>
      </c>
      <c r="D261" s="530" t="s">
        <v>28</v>
      </c>
      <c r="E261" s="531">
        <v>650.9</v>
      </c>
      <c r="F261" s="532">
        <v>0</v>
      </c>
    </row>
    <row r="262" spans="1:6">
      <c r="A262" s="529" t="s">
        <v>31904</v>
      </c>
      <c r="B262" s="530">
        <v>100456</v>
      </c>
      <c r="C262" s="522" t="s">
        <v>31924</v>
      </c>
      <c r="D262" s="530" t="s">
        <v>28</v>
      </c>
      <c r="E262" s="531">
        <v>0</v>
      </c>
      <c r="F262" s="532"/>
    </row>
    <row r="263" spans="1:6">
      <c r="A263" s="529" t="s">
        <v>31904</v>
      </c>
      <c r="B263" s="530">
        <v>87307</v>
      </c>
      <c r="C263" s="522" t="s">
        <v>13298</v>
      </c>
      <c r="D263" s="530" t="s">
        <v>28</v>
      </c>
      <c r="E263" s="531">
        <v>461.13</v>
      </c>
      <c r="F263" s="532">
        <v>0</v>
      </c>
    </row>
    <row r="264" spans="1:6">
      <c r="A264" s="529" t="s">
        <v>31904</v>
      </c>
      <c r="B264" s="530">
        <v>87308</v>
      </c>
      <c r="C264" s="522" t="s">
        <v>13299</v>
      </c>
      <c r="D264" s="530" t="s">
        <v>28</v>
      </c>
      <c r="E264" s="531">
        <v>448.16</v>
      </c>
      <c r="F264" s="532">
        <v>0</v>
      </c>
    </row>
    <row r="265" spans="1:6">
      <c r="A265" s="529" t="s">
        <v>31904</v>
      </c>
      <c r="B265" s="530">
        <v>87348</v>
      </c>
      <c r="C265" s="522" t="s">
        <v>13333</v>
      </c>
      <c r="D265" s="530" t="s">
        <v>28</v>
      </c>
      <c r="E265" s="531">
        <v>510.15</v>
      </c>
      <c r="F265" s="532">
        <v>0</v>
      </c>
    </row>
    <row r="266" spans="1:6">
      <c r="A266" s="529" t="s">
        <v>31904</v>
      </c>
      <c r="B266" s="530">
        <v>87349</v>
      </c>
      <c r="C266" s="522" t="s">
        <v>13334</v>
      </c>
      <c r="D266" s="530" t="s">
        <v>28</v>
      </c>
      <c r="E266" s="531">
        <v>410.58</v>
      </c>
      <c r="F266" s="532">
        <v>0</v>
      </c>
    </row>
    <row r="267" spans="1:6">
      <c r="A267" s="529" t="s">
        <v>31904</v>
      </c>
      <c r="B267" s="530">
        <v>87365</v>
      </c>
      <c r="C267" s="522" t="s">
        <v>13350</v>
      </c>
      <c r="D267" s="530" t="s">
        <v>28</v>
      </c>
      <c r="E267" s="531">
        <v>573.70000000000005</v>
      </c>
      <c r="F267" s="532">
        <v>0</v>
      </c>
    </row>
    <row r="268" spans="1:6">
      <c r="A268" s="529" t="s">
        <v>31904</v>
      </c>
      <c r="B268" s="530">
        <v>100447</v>
      </c>
      <c r="C268" s="522" t="s">
        <v>31925</v>
      </c>
      <c r="D268" s="530" t="s">
        <v>28</v>
      </c>
      <c r="E268" s="531">
        <v>0</v>
      </c>
      <c r="F268" s="532"/>
    </row>
    <row r="269" spans="1:6">
      <c r="A269" s="529" t="s">
        <v>31904</v>
      </c>
      <c r="B269" s="530">
        <v>87280</v>
      </c>
      <c r="C269" s="522" t="s">
        <v>13280</v>
      </c>
      <c r="D269" s="530" t="s">
        <v>28</v>
      </c>
      <c r="E269" s="531">
        <v>395.66</v>
      </c>
      <c r="F269" s="532">
        <v>0</v>
      </c>
    </row>
    <row r="270" spans="1:6">
      <c r="A270" s="529" t="s">
        <v>31904</v>
      </c>
      <c r="B270" s="530">
        <v>87281</v>
      </c>
      <c r="C270" s="522" t="s">
        <v>13281</v>
      </c>
      <c r="D270" s="530" t="s">
        <v>28</v>
      </c>
      <c r="E270" s="531">
        <v>385.9</v>
      </c>
      <c r="F270" s="532">
        <v>0</v>
      </c>
    </row>
    <row r="271" spans="1:6">
      <c r="A271" s="529" t="s">
        <v>31904</v>
      </c>
      <c r="B271" s="530">
        <v>87327</v>
      </c>
      <c r="C271" s="522" t="s">
        <v>13312</v>
      </c>
      <c r="D271" s="530" t="s">
        <v>28</v>
      </c>
      <c r="E271" s="531">
        <v>426.52</v>
      </c>
      <c r="F271" s="532">
        <v>0</v>
      </c>
    </row>
    <row r="272" spans="1:6">
      <c r="A272" s="529" t="s">
        <v>31904</v>
      </c>
      <c r="B272" s="530">
        <v>87328</v>
      </c>
      <c r="C272" s="522" t="s">
        <v>13313</v>
      </c>
      <c r="D272" s="530" t="s">
        <v>28</v>
      </c>
      <c r="E272" s="531">
        <v>350.66</v>
      </c>
      <c r="F272" s="532">
        <v>0</v>
      </c>
    </row>
    <row r="273" spans="1:6">
      <c r="A273" s="529" t="s">
        <v>31904</v>
      </c>
      <c r="B273" s="530">
        <v>87410</v>
      </c>
      <c r="C273" s="522" t="s">
        <v>13388</v>
      </c>
      <c r="D273" s="530" t="s">
        <v>28</v>
      </c>
      <c r="E273" s="531">
        <v>879.33</v>
      </c>
      <c r="F273" s="532">
        <v>0</v>
      </c>
    </row>
    <row r="274" spans="1:6">
      <c r="A274" s="529" t="s">
        <v>31926</v>
      </c>
      <c r="B274" s="530">
        <v>95577</v>
      </c>
      <c r="C274" s="522" t="s">
        <v>10324</v>
      </c>
      <c r="D274" s="530" t="s">
        <v>25</v>
      </c>
      <c r="E274" s="531">
        <v>10.77</v>
      </c>
      <c r="F274" s="532">
        <v>0</v>
      </c>
    </row>
    <row r="275" spans="1:6">
      <c r="A275" s="529" t="s">
        <v>31926</v>
      </c>
      <c r="B275" s="530">
        <v>95578</v>
      </c>
      <c r="C275" s="522" t="s">
        <v>128</v>
      </c>
      <c r="D275" s="530" t="s">
        <v>25</v>
      </c>
      <c r="E275" s="531">
        <v>8.86</v>
      </c>
      <c r="F275" s="532">
        <v>0</v>
      </c>
    </row>
    <row r="276" spans="1:6">
      <c r="A276" s="529" t="s">
        <v>31926</v>
      </c>
      <c r="B276" s="530">
        <v>95579</v>
      </c>
      <c r="C276" s="522" t="s">
        <v>421</v>
      </c>
      <c r="D276" s="530" t="s">
        <v>25</v>
      </c>
      <c r="E276" s="531">
        <v>8.4700000000000006</v>
      </c>
      <c r="F276" s="532">
        <v>0</v>
      </c>
    </row>
    <row r="277" spans="1:6">
      <c r="A277" s="529" t="s">
        <v>31926</v>
      </c>
      <c r="B277" s="530">
        <v>95580</v>
      </c>
      <c r="C277" s="522" t="s">
        <v>10325</v>
      </c>
      <c r="D277" s="530" t="s">
        <v>25</v>
      </c>
      <c r="E277" s="531">
        <v>9.7200000000000006</v>
      </c>
      <c r="F277" s="532">
        <v>0</v>
      </c>
    </row>
    <row r="278" spans="1:6">
      <c r="A278" s="529" t="s">
        <v>31926</v>
      </c>
      <c r="B278" s="530">
        <v>95581</v>
      </c>
      <c r="C278" s="522" t="s">
        <v>10326</v>
      </c>
      <c r="D278" s="530" t="s">
        <v>25</v>
      </c>
      <c r="E278" s="531">
        <v>9.67</v>
      </c>
      <c r="F278" s="532">
        <v>0</v>
      </c>
    </row>
    <row r="279" spans="1:6">
      <c r="A279" s="529" t="s">
        <v>31926</v>
      </c>
      <c r="B279" s="530">
        <v>95582</v>
      </c>
      <c r="C279" s="522" t="s">
        <v>10327</v>
      </c>
      <c r="D279" s="530" t="s">
        <v>25</v>
      </c>
      <c r="E279" s="531">
        <v>10.51</v>
      </c>
      <c r="F279" s="532">
        <v>0</v>
      </c>
    </row>
    <row r="280" spans="1:6">
      <c r="A280" s="529" t="s">
        <v>31926</v>
      </c>
      <c r="B280" s="530">
        <v>95576</v>
      </c>
      <c r="C280" s="522" t="s">
        <v>454</v>
      </c>
      <c r="D280" s="530" t="s">
        <v>25</v>
      </c>
      <c r="E280" s="531">
        <v>13.01</v>
      </c>
      <c r="F280" s="532">
        <v>0</v>
      </c>
    </row>
    <row r="281" spans="1:6">
      <c r="A281" s="529" t="s">
        <v>31926</v>
      </c>
      <c r="B281" s="530">
        <v>95583</v>
      </c>
      <c r="C281" s="522" t="s">
        <v>10328</v>
      </c>
      <c r="D281" s="530" t="s">
        <v>25</v>
      </c>
      <c r="E281" s="531">
        <v>17.510000000000002</v>
      </c>
      <c r="F281" s="532">
        <v>0</v>
      </c>
    </row>
    <row r="282" spans="1:6">
      <c r="A282" s="529" t="s">
        <v>31926</v>
      </c>
      <c r="B282" s="530">
        <v>95584</v>
      </c>
      <c r="C282" s="522" t="s">
        <v>127</v>
      </c>
      <c r="D282" s="530" t="s">
        <v>25</v>
      </c>
      <c r="E282" s="531">
        <v>14.83</v>
      </c>
      <c r="F282" s="532">
        <v>0</v>
      </c>
    </row>
    <row r="283" spans="1:6">
      <c r="A283" s="529" t="s">
        <v>31926</v>
      </c>
      <c r="B283" s="530">
        <v>95593</v>
      </c>
      <c r="C283" s="522" t="s">
        <v>10330</v>
      </c>
      <c r="D283" s="530" t="s">
        <v>25</v>
      </c>
      <c r="E283" s="531">
        <v>14.83</v>
      </c>
      <c r="F283" s="532">
        <v>0</v>
      </c>
    </row>
    <row r="284" spans="1:6">
      <c r="A284" s="529" t="s">
        <v>31926</v>
      </c>
      <c r="B284" s="530">
        <v>95592</v>
      </c>
      <c r="C284" s="522" t="s">
        <v>10329</v>
      </c>
      <c r="D284" s="530" t="s">
        <v>25</v>
      </c>
      <c r="E284" s="531">
        <v>17.510000000000002</v>
      </c>
      <c r="F284" s="532">
        <v>0</v>
      </c>
    </row>
    <row r="285" spans="1:6">
      <c r="A285" s="529" t="s">
        <v>31927</v>
      </c>
      <c r="B285" s="530">
        <v>92919</v>
      </c>
      <c r="C285" s="522" t="s">
        <v>10319</v>
      </c>
      <c r="D285" s="530" t="s">
        <v>25</v>
      </c>
      <c r="E285" s="531">
        <v>12.42</v>
      </c>
      <c r="F285" s="532">
        <v>0</v>
      </c>
    </row>
    <row r="286" spans="1:6">
      <c r="A286" s="529" t="s">
        <v>31927</v>
      </c>
      <c r="B286" s="530">
        <v>92921</v>
      </c>
      <c r="C286" s="522" t="s">
        <v>10320</v>
      </c>
      <c r="D286" s="530" t="s">
        <v>25</v>
      </c>
      <c r="E286" s="531">
        <v>10.119999999999999</v>
      </c>
      <c r="F286" s="532">
        <v>0</v>
      </c>
    </row>
    <row r="287" spans="1:6">
      <c r="A287" s="529" t="s">
        <v>31927</v>
      </c>
      <c r="B287" s="530">
        <v>92922</v>
      </c>
      <c r="C287" s="522" t="s">
        <v>10321</v>
      </c>
      <c r="D287" s="530" t="s">
        <v>25</v>
      </c>
      <c r="E287" s="531">
        <v>9.5299999999999994</v>
      </c>
      <c r="F287" s="532">
        <v>0</v>
      </c>
    </row>
    <row r="288" spans="1:6">
      <c r="A288" s="529" t="s">
        <v>31927</v>
      </c>
      <c r="B288" s="530">
        <v>92923</v>
      </c>
      <c r="C288" s="522" t="s">
        <v>10322</v>
      </c>
      <c r="D288" s="530" t="s">
        <v>25</v>
      </c>
      <c r="E288" s="531">
        <v>10.57</v>
      </c>
      <c r="F288" s="532">
        <v>0</v>
      </c>
    </row>
    <row r="289" spans="1:6">
      <c r="A289" s="529" t="s">
        <v>31927</v>
      </c>
      <c r="B289" s="530">
        <v>92924</v>
      </c>
      <c r="C289" s="522" t="s">
        <v>10323</v>
      </c>
      <c r="D289" s="530" t="s">
        <v>25</v>
      </c>
      <c r="E289" s="531">
        <v>10.32</v>
      </c>
      <c r="F289" s="532">
        <v>0</v>
      </c>
    </row>
    <row r="290" spans="1:6">
      <c r="A290" s="529" t="s">
        <v>31927</v>
      </c>
      <c r="B290" s="530">
        <v>104104</v>
      </c>
      <c r="C290" s="522" t="s">
        <v>10342</v>
      </c>
      <c r="D290" s="530" t="s">
        <v>25</v>
      </c>
      <c r="E290" s="531">
        <v>10.68</v>
      </c>
      <c r="F290" s="532">
        <v>0</v>
      </c>
    </row>
    <row r="291" spans="1:6">
      <c r="A291" s="529" t="s">
        <v>31927</v>
      </c>
      <c r="B291" s="530">
        <v>92916</v>
      </c>
      <c r="C291" s="522" t="s">
        <v>10317</v>
      </c>
      <c r="D291" s="530" t="s">
        <v>25</v>
      </c>
      <c r="E291" s="531">
        <v>16.34</v>
      </c>
      <c r="F291" s="532">
        <v>0</v>
      </c>
    </row>
    <row r="292" spans="1:6">
      <c r="A292" s="529" t="s">
        <v>31927</v>
      </c>
      <c r="B292" s="530">
        <v>92917</v>
      </c>
      <c r="C292" s="522" t="s">
        <v>10318</v>
      </c>
      <c r="D292" s="530" t="s">
        <v>25</v>
      </c>
      <c r="E292" s="531">
        <v>14.49</v>
      </c>
      <c r="F292" s="532">
        <v>0</v>
      </c>
    </row>
    <row r="293" spans="1:6">
      <c r="A293" s="529" t="s">
        <v>31927</v>
      </c>
      <c r="B293" s="530">
        <v>92915</v>
      </c>
      <c r="C293" s="522" t="s">
        <v>10316</v>
      </c>
      <c r="D293" s="530" t="s">
        <v>25</v>
      </c>
      <c r="E293" s="531">
        <v>18.53</v>
      </c>
      <c r="F293" s="532">
        <v>0</v>
      </c>
    </row>
    <row r="294" spans="1:6">
      <c r="A294" s="529" t="s">
        <v>31927</v>
      </c>
      <c r="B294" s="530">
        <v>92771</v>
      </c>
      <c r="C294" s="522" t="s">
        <v>10289</v>
      </c>
      <c r="D294" s="530" t="s">
        <v>25</v>
      </c>
      <c r="E294" s="531">
        <v>10.62</v>
      </c>
      <c r="F294" s="532">
        <v>0</v>
      </c>
    </row>
    <row r="295" spans="1:6">
      <c r="A295" s="529" t="s">
        <v>31927</v>
      </c>
      <c r="B295" s="530">
        <v>92772</v>
      </c>
      <c r="C295" s="522" t="s">
        <v>10290</v>
      </c>
      <c r="D295" s="530" t="s">
        <v>25</v>
      </c>
      <c r="E295" s="531">
        <v>8.81</v>
      </c>
      <c r="F295" s="532">
        <v>0</v>
      </c>
    </row>
    <row r="296" spans="1:6">
      <c r="A296" s="529" t="s">
        <v>31927</v>
      </c>
      <c r="B296" s="530">
        <v>92773</v>
      </c>
      <c r="C296" s="522" t="s">
        <v>10291</v>
      </c>
      <c r="D296" s="530" t="s">
        <v>25</v>
      </c>
      <c r="E296" s="531">
        <v>8.59</v>
      </c>
      <c r="F296" s="532">
        <v>0</v>
      </c>
    </row>
    <row r="297" spans="1:6">
      <c r="A297" s="529" t="s">
        <v>31927</v>
      </c>
      <c r="B297" s="530">
        <v>92774</v>
      </c>
      <c r="C297" s="522" t="s">
        <v>10292</v>
      </c>
      <c r="D297" s="530" t="s">
        <v>25</v>
      </c>
      <c r="E297" s="531">
        <v>9.89</v>
      </c>
      <c r="F297" s="532">
        <v>0</v>
      </c>
    </row>
    <row r="298" spans="1:6">
      <c r="A298" s="529" t="s">
        <v>31927</v>
      </c>
      <c r="B298" s="530">
        <v>92769</v>
      </c>
      <c r="C298" s="522" t="s">
        <v>10287</v>
      </c>
      <c r="D298" s="530" t="s">
        <v>25</v>
      </c>
      <c r="E298" s="531">
        <v>13.18</v>
      </c>
      <c r="F298" s="532">
        <v>0</v>
      </c>
    </row>
    <row r="299" spans="1:6">
      <c r="A299" s="529" t="s">
        <v>31927</v>
      </c>
      <c r="B299" s="530">
        <v>92770</v>
      </c>
      <c r="C299" s="522" t="s">
        <v>10288</v>
      </c>
      <c r="D299" s="530" t="s">
        <v>25</v>
      </c>
      <c r="E299" s="531">
        <v>12.1</v>
      </c>
      <c r="F299" s="532">
        <v>0</v>
      </c>
    </row>
    <row r="300" spans="1:6">
      <c r="A300" s="529" t="s">
        <v>31927</v>
      </c>
      <c r="B300" s="530">
        <v>92767</v>
      </c>
      <c r="C300" s="522" t="s">
        <v>10285</v>
      </c>
      <c r="D300" s="530" t="s">
        <v>25</v>
      </c>
      <c r="E300" s="531">
        <v>16.82</v>
      </c>
      <c r="F300" s="532">
        <v>0</v>
      </c>
    </row>
    <row r="301" spans="1:6">
      <c r="A301" s="529" t="s">
        <v>31927</v>
      </c>
      <c r="B301" s="530">
        <v>92768</v>
      </c>
      <c r="C301" s="522" t="s">
        <v>10286</v>
      </c>
      <c r="D301" s="530" t="s">
        <v>25</v>
      </c>
      <c r="E301" s="531">
        <v>14.43</v>
      </c>
      <c r="F301" s="532">
        <v>0</v>
      </c>
    </row>
    <row r="302" spans="1:6">
      <c r="A302" s="529" t="s">
        <v>31927</v>
      </c>
      <c r="B302" s="530">
        <v>92762</v>
      </c>
      <c r="C302" s="522" t="s">
        <v>10280</v>
      </c>
      <c r="D302" s="530" t="s">
        <v>25</v>
      </c>
      <c r="E302" s="531">
        <v>11.18</v>
      </c>
      <c r="F302" s="532">
        <v>0</v>
      </c>
    </row>
    <row r="303" spans="1:6">
      <c r="A303" s="529" t="s">
        <v>31927</v>
      </c>
      <c r="B303" s="530">
        <v>92763</v>
      </c>
      <c r="C303" s="522" t="s">
        <v>10281</v>
      </c>
      <c r="D303" s="530" t="s">
        <v>25</v>
      </c>
      <c r="E303" s="531">
        <v>9.3000000000000007</v>
      </c>
      <c r="F303" s="532">
        <v>0</v>
      </c>
    </row>
    <row r="304" spans="1:6">
      <c r="A304" s="529" t="s">
        <v>31927</v>
      </c>
      <c r="B304" s="530">
        <v>92764</v>
      </c>
      <c r="C304" s="522" t="s">
        <v>10282</v>
      </c>
      <c r="D304" s="530" t="s">
        <v>25</v>
      </c>
      <c r="E304" s="531">
        <v>8.92</v>
      </c>
      <c r="F304" s="532">
        <v>0</v>
      </c>
    </row>
    <row r="305" spans="1:6">
      <c r="A305" s="529" t="s">
        <v>31927</v>
      </c>
      <c r="B305" s="530">
        <v>92765</v>
      </c>
      <c r="C305" s="522" t="s">
        <v>10283</v>
      </c>
      <c r="D305" s="530" t="s">
        <v>25</v>
      </c>
      <c r="E305" s="531">
        <v>10.09</v>
      </c>
      <c r="F305" s="532">
        <v>0</v>
      </c>
    </row>
    <row r="306" spans="1:6">
      <c r="A306" s="529" t="s">
        <v>31927</v>
      </c>
      <c r="B306" s="530">
        <v>92766</v>
      </c>
      <c r="C306" s="522" t="s">
        <v>10284</v>
      </c>
      <c r="D306" s="530" t="s">
        <v>25</v>
      </c>
      <c r="E306" s="531">
        <v>9.94</v>
      </c>
      <c r="F306" s="532">
        <v>0</v>
      </c>
    </row>
    <row r="307" spans="1:6">
      <c r="A307" s="529" t="s">
        <v>31927</v>
      </c>
      <c r="B307" s="530">
        <v>104105</v>
      </c>
      <c r="C307" s="522" t="s">
        <v>10343</v>
      </c>
      <c r="D307" s="530" t="s">
        <v>25</v>
      </c>
      <c r="E307" s="531">
        <v>10.69</v>
      </c>
      <c r="F307" s="532">
        <v>0</v>
      </c>
    </row>
    <row r="308" spans="1:6">
      <c r="A308" s="529" t="s">
        <v>31927</v>
      </c>
      <c r="B308" s="530">
        <v>92760</v>
      </c>
      <c r="C308" s="522" t="s">
        <v>10278</v>
      </c>
      <c r="D308" s="530" t="s">
        <v>25</v>
      </c>
      <c r="E308" s="531">
        <v>13.85</v>
      </c>
      <c r="F308" s="532">
        <v>0</v>
      </c>
    </row>
    <row r="309" spans="1:6">
      <c r="A309" s="529" t="s">
        <v>31927</v>
      </c>
      <c r="B309" s="530">
        <v>92761</v>
      </c>
      <c r="C309" s="522" t="s">
        <v>10279</v>
      </c>
      <c r="D309" s="530" t="s">
        <v>25</v>
      </c>
      <c r="E309" s="531">
        <v>12.71</v>
      </c>
      <c r="F309" s="532">
        <v>0</v>
      </c>
    </row>
    <row r="310" spans="1:6">
      <c r="A310" s="529" t="s">
        <v>31927</v>
      </c>
      <c r="B310" s="530">
        <v>92759</v>
      </c>
      <c r="C310" s="522" t="s">
        <v>10277</v>
      </c>
      <c r="D310" s="530" t="s">
        <v>25</v>
      </c>
      <c r="E310" s="531">
        <v>15.15</v>
      </c>
      <c r="F310" s="532">
        <v>0</v>
      </c>
    </row>
    <row r="311" spans="1:6">
      <c r="A311" s="529" t="s">
        <v>31927</v>
      </c>
      <c r="B311" s="530">
        <v>104108</v>
      </c>
      <c r="C311" s="522" t="s">
        <v>10346</v>
      </c>
      <c r="D311" s="530" t="s">
        <v>25</v>
      </c>
      <c r="E311" s="531">
        <v>13.38</v>
      </c>
      <c r="F311" s="532">
        <v>0</v>
      </c>
    </row>
    <row r="312" spans="1:6">
      <c r="A312" s="529" t="s">
        <v>31927</v>
      </c>
      <c r="B312" s="530">
        <v>104107</v>
      </c>
      <c r="C312" s="522" t="s">
        <v>10345</v>
      </c>
      <c r="D312" s="530" t="s">
        <v>25</v>
      </c>
      <c r="E312" s="531">
        <v>11.2</v>
      </c>
      <c r="F312" s="532">
        <v>0</v>
      </c>
    </row>
    <row r="313" spans="1:6">
      <c r="A313" s="529" t="s">
        <v>31927</v>
      </c>
      <c r="B313" s="530">
        <v>104106</v>
      </c>
      <c r="C313" s="522" t="s">
        <v>10344</v>
      </c>
      <c r="D313" s="530" t="s">
        <v>25</v>
      </c>
      <c r="E313" s="531">
        <v>10.36</v>
      </c>
      <c r="F313" s="532">
        <v>0</v>
      </c>
    </row>
    <row r="314" spans="1:6">
      <c r="A314" s="529" t="s">
        <v>31927</v>
      </c>
      <c r="B314" s="530">
        <v>104110</v>
      </c>
      <c r="C314" s="522" t="s">
        <v>10348</v>
      </c>
      <c r="D314" s="530" t="s">
        <v>25</v>
      </c>
      <c r="E314" s="531">
        <v>19.690000000000001</v>
      </c>
      <c r="F314" s="532">
        <v>0</v>
      </c>
    </row>
    <row r="315" spans="1:6">
      <c r="A315" s="529" t="s">
        <v>31927</v>
      </c>
      <c r="B315" s="530">
        <v>104109</v>
      </c>
      <c r="C315" s="522" t="s">
        <v>10347</v>
      </c>
      <c r="D315" s="530" t="s">
        <v>25</v>
      </c>
      <c r="E315" s="531">
        <v>16.86</v>
      </c>
      <c r="F315" s="532">
        <v>0</v>
      </c>
    </row>
    <row r="316" spans="1:6">
      <c r="A316" s="529" t="s">
        <v>31927</v>
      </c>
      <c r="B316" s="530">
        <v>104111</v>
      </c>
      <c r="C316" s="522" t="s">
        <v>10349</v>
      </c>
      <c r="D316" s="530" t="s">
        <v>25</v>
      </c>
      <c r="E316" s="531">
        <v>23.06</v>
      </c>
      <c r="F316" s="532">
        <v>0</v>
      </c>
    </row>
    <row r="317" spans="1:6">
      <c r="A317" s="529" t="s">
        <v>31927</v>
      </c>
      <c r="B317" s="530">
        <v>92884</v>
      </c>
      <c r="C317" s="522" t="s">
        <v>10311</v>
      </c>
      <c r="D317" s="530" t="s">
        <v>25</v>
      </c>
      <c r="E317" s="531">
        <v>12.5</v>
      </c>
      <c r="F317" s="532">
        <v>0</v>
      </c>
    </row>
    <row r="318" spans="1:6">
      <c r="A318" s="529" t="s">
        <v>31927</v>
      </c>
      <c r="B318" s="530">
        <v>92885</v>
      </c>
      <c r="C318" s="522" t="s">
        <v>10312</v>
      </c>
      <c r="D318" s="530" t="s">
        <v>25</v>
      </c>
      <c r="E318" s="531">
        <v>11.7</v>
      </c>
      <c r="F318" s="532">
        <v>0</v>
      </c>
    </row>
    <row r="319" spans="1:6">
      <c r="A319" s="529" t="s">
        <v>31927</v>
      </c>
      <c r="B319" s="530">
        <v>92886</v>
      </c>
      <c r="C319" s="522" t="s">
        <v>10313</v>
      </c>
      <c r="D319" s="530" t="s">
        <v>25</v>
      </c>
      <c r="E319" s="531">
        <v>11.03</v>
      </c>
      <c r="F319" s="532">
        <v>0</v>
      </c>
    </row>
    <row r="320" spans="1:6">
      <c r="A320" s="529" t="s">
        <v>31927</v>
      </c>
      <c r="B320" s="530">
        <v>92887</v>
      </c>
      <c r="C320" s="522" t="s">
        <v>10314</v>
      </c>
      <c r="D320" s="530" t="s">
        <v>25</v>
      </c>
      <c r="E320" s="531">
        <v>10.86</v>
      </c>
      <c r="F320" s="532">
        <v>0</v>
      </c>
    </row>
    <row r="321" spans="1:6">
      <c r="A321" s="529" t="s">
        <v>31927</v>
      </c>
      <c r="B321" s="530">
        <v>92888</v>
      </c>
      <c r="C321" s="522" t="s">
        <v>10315</v>
      </c>
      <c r="D321" s="530" t="s">
        <v>25</v>
      </c>
      <c r="E321" s="531">
        <v>10.54</v>
      </c>
      <c r="F321" s="532">
        <v>0</v>
      </c>
    </row>
    <row r="322" spans="1:6">
      <c r="A322" s="529" t="s">
        <v>31927</v>
      </c>
      <c r="B322" s="530">
        <v>92882</v>
      </c>
      <c r="C322" s="522" t="s">
        <v>10309</v>
      </c>
      <c r="D322" s="530" t="s">
        <v>25</v>
      </c>
      <c r="E322" s="531">
        <v>14.06</v>
      </c>
      <c r="F322" s="532">
        <v>0</v>
      </c>
    </row>
    <row r="323" spans="1:6">
      <c r="A323" s="529" t="s">
        <v>31927</v>
      </c>
      <c r="B323" s="530">
        <v>92883</v>
      </c>
      <c r="C323" s="522" t="s">
        <v>10310</v>
      </c>
      <c r="D323" s="530" t="s">
        <v>25</v>
      </c>
      <c r="E323" s="531">
        <v>12.62</v>
      </c>
      <c r="F323" s="532">
        <v>0</v>
      </c>
    </row>
    <row r="324" spans="1:6">
      <c r="A324" s="529" t="s">
        <v>31927</v>
      </c>
      <c r="B324" s="530">
        <v>92877</v>
      </c>
      <c r="C324" s="522" t="s">
        <v>10304</v>
      </c>
      <c r="D324" s="530" t="s">
        <v>25</v>
      </c>
      <c r="E324" s="531">
        <v>9.82</v>
      </c>
      <c r="F324" s="532">
        <v>0</v>
      </c>
    </row>
    <row r="325" spans="1:6">
      <c r="A325" s="529" t="s">
        <v>31927</v>
      </c>
      <c r="B325" s="530">
        <v>92878</v>
      </c>
      <c r="C325" s="522" t="s">
        <v>10305</v>
      </c>
      <c r="D325" s="530" t="s">
        <v>25</v>
      </c>
      <c r="E325" s="531">
        <v>9.61</v>
      </c>
      <c r="F325" s="532">
        <v>0</v>
      </c>
    </row>
    <row r="326" spans="1:6">
      <c r="A326" s="529" t="s">
        <v>31927</v>
      </c>
      <c r="B326" s="530">
        <v>92879</v>
      </c>
      <c r="C326" s="522" t="s">
        <v>10306</v>
      </c>
      <c r="D326" s="530" t="s">
        <v>25</v>
      </c>
      <c r="E326" s="531">
        <v>9.4700000000000006</v>
      </c>
      <c r="F326" s="532">
        <v>0</v>
      </c>
    </row>
    <row r="327" spans="1:6">
      <c r="A327" s="529" t="s">
        <v>31927</v>
      </c>
      <c r="B327" s="530">
        <v>92880</v>
      </c>
      <c r="C327" s="522" t="s">
        <v>10307</v>
      </c>
      <c r="D327" s="530" t="s">
        <v>25</v>
      </c>
      <c r="E327" s="531">
        <v>9.67</v>
      </c>
      <c r="F327" s="532">
        <v>0</v>
      </c>
    </row>
    <row r="328" spans="1:6">
      <c r="A328" s="529" t="s">
        <v>31927</v>
      </c>
      <c r="B328" s="530">
        <v>92881</v>
      </c>
      <c r="C328" s="522" t="s">
        <v>10308</v>
      </c>
      <c r="D328" s="530" t="s">
        <v>25</v>
      </c>
      <c r="E328" s="531">
        <v>9.64</v>
      </c>
      <c r="F328" s="532">
        <v>0</v>
      </c>
    </row>
    <row r="329" spans="1:6">
      <c r="A329" s="529" t="s">
        <v>31927</v>
      </c>
      <c r="B329" s="530">
        <v>92875</v>
      </c>
      <c r="C329" s="522" t="s">
        <v>10302</v>
      </c>
      <c r="D329" s="530" t="s">
        <v>25</v>
      </c>
      <c r="E329" s="531">
        <v>9.65</v>
      </c>
      <c r="F329" s="532">
        <v>0</v>
      </c>
    </row>
    <row r="330" spans="1:6">
      <c r="A330" s="529" t="s">
        <v>31927</v>
      </c>
      <c r="B330" s="530">
        <v>92876</v>
      </c>
      <c r="C330" s="522" t="s">
        <v>10303</v>
      </c>
      <c r="D330" s="530" t="s">
        <v>25</v>
      </c>
      <c r="E330" s="531">
        <v>9.1999999999999993</v>
      </c>
      <c r="F330" s="532">
        <v>0</v>
      </c>
    </row>
    <row r="331" spans="1:6">
      <c r="A331" s="529" t="s">
        <v>31927</v>
      </c>
      <c r="B331" s="530">
        <v>92803</v>
      </c>
      <c r="C331" s="522" t="s">
        <v>10298</v>
      </c>
      <c r="D331" s="530" t="s">
        <v>25</v>
      </c>
      <c r="E331" s="531">
        <v>9.0399999999999991</v>
      </c>
      <c r="F331" s="532">
        <v>0</v>
      </c>
    </row>
    <row r="332" spans="1:6">
      <c r="A332" s="529" t="s">
        <v>31927</v>
      </c>
      <c r="B332" s="530">
        <v>92804</v>
      </c>
      <c r="C332" s="522" t="s">
        <v>10299</v>
      </c>
      <c r="D332" s="530" t="s">
        <v>25</v>
      </c>
      <c r="E332" s="531">
        <v>7.72</v>
      </c>
      <c r="F332" s="532">
        <v>0</v>
      </c>
    </row>
    <row r="333" spans="1:6">
      <c r="A333" s="529" t="s">
        <v>31927</v>
      </c>
      <c r="B333" s="530">
        <v>92805</v>
      </c>
      <c r="C333" s="522" t="s">
        <v>10300</v>
      </c>
      <c r="D333" s="530" t="s">
        <v>25</v>
      </c>
      <c r="E333" s="531">
        <v>7.62</v>
      </c>
      <c r="F333" s="532">
        <v>0</v>
      </c>
    </row>
    <row r="334" spans="1:6">
      <c r="A334" s="529" t="s">
        <v>31927</v>
      </c>
      <c r="B334" s="530">
        <v>92806</v>
      </c>
      <c r="C334" s="522" t="s">
        <v>10301</v>
      </c>
      <c r="D334" s="530" t="s">
        <v>25</v>
      </c>
      <c r="E334" s="531">
        <v>8.9700000000000006</v>
      </c>
      <c r="F334" s="532">
        <v>0</v>
      </c>
    </row>
    <row r="335" spans="1:6">
      <c r="A335" s="529" t="s">
        <v>31927</v>
      </c>
      <c r="B335" s="530">
        <v>92798</v>
      </c>
      <c r="C335" s="522" t="s">
        <v>10293</v>
      </c>
      <c r="D335" s="530" t="s">
        <v>25</v>
      </c>
      <c r="E335" s="531">
        <v>8.9600000000000009</v>
      </c>
      <c r="F335" s="532">
        <v>0</v>
      </c>
    </row>
    <row r="336" spans="1:6">
      <c r="A336" s="529" t="s">
        <v>31927</v>
      </c>
      <c r="B336" s="530">
        <v>95448</v>
      </c>
      <c r="C336" s="522" t="s">
        <v>31581</v>
      </c>
      <c r="D336" s="530" t="s">
        <v>25</v>
      </c>
      <c r="E336" s="531">
        <v>9.83</v>
      </c>
      <c r="F336" s="532">
        <v>0</v>
      </c>
    </row>
    <row r="337" spans="1:6">
      <c r="A337" s="529" t="s">
        <v>31927</v>
      </c>
      <c r="B337" s="530">
        <v>92801</v>
      </c>
      <c r="C337" s="522" t="s">
        <v>10296</v>
      </c>
      <c r="D337" s="530" t="s">
        <v>25</v>
      </c>
      <c r="E337" s="531">
        <v>10.050000000000001</v>
      </c>
      <c r="F337" s="532">
        <v>0</v>
      </c>
    </row>
    <row r="338" spans="1:6">
      <c r="A338" s="529" t="s">
        <v>31927</v>
      </c>
      <c r="B338" s="530">
        <v>92802</v>
      </c>
      <c r="C338" s="522" t="s">
        <v>10297</v>
      </c>
      <c r="D338" s="530" t="s">
        <v>25</v>
      </c>
      <c r="E338" s="531">
        <v>9.86</v>
      </c>
      <c r="F338" s="532">
        <v>0</v>
      </c>
    </row>
    <row r="339" spans="1:6">
      <c r="A339" s="529" t="s">
        <v>31927</v>
      </c>
      <c r="B339" s="530">
        <v>92799</v>
      </c>
      <c r="C339" s="522" t="s">
        <v>10294</v>
      </c>
      <c r="D339" s="530" t="s">
        <v>25</v>
      </c>
      <c r="E339" s="531">
        <v>11.58</v>
      </c>
      <c r="F339" s="532">
        <v>0</v>
      </c>
    </row>
    <row r="340" spans="1:6">
      <c r="A340" s="529" t="s">
        <v>31927</v>
      </c>
      <c r="B340" s="530">
        <v>92800</v>
      </c>
      <c r="C340" s="522" t="s">
        <v>10295</v>
      </c>
      <c r="D340" s="530" t="s">
        <v>25</v>
      </c>
      <c r="E340" s="531">
        <v>10.210000000000001</v>
      </c>
      <c r="F340" s="532">
        <v>0</v>
      </c>
    </row>
    <row r="341" spans="1:6">
      <c r="A341" s="529" t="s">
        <v>31928</v>
      </c>
      <c r="B341" s="530">
        <v>95605</v>
      </c>
      <c r="C341" s="522" t="s">
        <v>10063</v>
      </c>
      <c r="D341" s="530" t="s">
        <v>24</v>
      </c>
      <c r="E341" s="531">
        <v>171.41</v>
      </c>
      <c r="F341" s="532">
        <v>0</v>
      </c>
    </row>
    <row r="342" spans="1:6">
      <c r="A342" s="529" t="s">
        <v>31928</v>
      </c>
      <c r="B342" s="530">
        <v>95602</v>
      </c>
      <c r="C342" s="522" t="s">
        <v>10060</v>
      </c>
      <c r="D342" s="530" t="s">
        <v>24</v>
      </c>
      <c r="E342" s="531">
        <v>35.26</v>
      </c>
      <c r="F342" s="532">
        <v>0</v>
      </c>
    </row>
    <row r="343" spans="1:6">
      <c r="A343" s="529" t="s">
        <v>31928</v>
      </c>
      <c r="B343" s="530">
        <v>95603</v>
      </c>
      <c r="C343" s="522" t="s">
        <v>10061</v>
      </c>
      <c r="D343" s="530" t="s">
        <v>24</v>
      </c>
      <c r="E343" s="531">
        <v>60.15</v>
      </c>
      <c r="F343" s="532">
        <v>0</v>
      </c>
    </row>
    <row r="344" spans="1:6">
      <c r="A344" s="529" t="s">
        <v>31928</v>
      </c>
      <c r="B344" s="530">
        <v>95604</v>
      </c>
      <c r="C344" s="522" t="s">
        <v>10062</v>
      </c>
      <c r="D344" s="530" t="s">
        <v>24</v>
      </c>
      <c r="E344" s="531">
        <v>93.34</v>
      </c>
      <c r="F344" s="532">
        <v>0</v>
      </c>
    </row>
    <row r="345" spans="1:6">
      <c r="A345" s="529" t="s">
        <v>31928</v>
      </c>
      <c r="B345" s="530">
        <v>95601</v>
      </c>
      <c r="C345" s="522" t="s">
        <v>413</v>
      </c>
      <c r="D345" s="530" t="s">
        <v>24</v>
      </c>
      <c r="E345" s="531">
        <v>22.03</v>
      </c>
      <c r="F345" s="532">
        <v>0</v>
      </c>
    </row>
    <row r="346" spans="1:6">
      <c r="A346" s="529" t="s">
        <v>31928</v>
      </c>
      <c r="B346" s="530">
        <v>102521</v>
      </c>
      <c r="C346" s="522" t="s">
        <v>10077</v>
      </c>
      <c r="D346" s="530" t="s">
        <v>24</v>
      </c>
      <c r="E346" s="531">
        <v>141.4</v>
      </c>
      <c r="F346" s="532">
        <v>0</v>
      </c>
    </row>
    <row r="347" spans="1:6">
      <c r="A347" s="529" t="s">
        <v>31928</v>
      </c>
      <c r="B347" s="530">
        <v>102522</v>
      </c>
      <c r="C347" s="522" t="s">
        <v>10078</v>
      </c>
      <c r="D347" s="530" t="s">
        <v>24</v>
      </c>
      <c r="E347" s="531">
        <v>207.45</v>
      </c>
      <c r="F347" s="532">
        <v>0</v>
      </c>
    </row>
    <row r="348" spans="1:6">
      <c r="A348" s="529" t="s">
        <v>31928</v>
      </c>
      <c r="B348" s="530">
        <v>102523</v>
      </c>
      <c r="C348" s="522" t="s">
        <v>10079</v>
      </c>
      <c r="D348" s="530" t="s">
        <v>24</v>
      </c>
      <c r="E348" s="531">
        <v>273.48</v>
      </c>
      <c r="F348" s="532">
        <v>0</v>
      </c>
    </row>
    <row r="349" spans="1:6">
      <c r="A349" s="529" t="s">
        <v>31928</v>
      </c>
      <c r="B349" s="530">
        <v>95608</v>
      </c>
      <c r="C349" s="522" t="s">
        <v>10064</v>
      </c>
      <c r="D349" s="530" t="s">
        <v>24</v>
      </c>
      <c r="E349" s="531">
        <v>41.79</v>
      </c>
      <c r="F349" s="532">
        <v>0</v>
      </c>
    </row>
    <row r="350" spans="1:6">
      <c r="A350" s="529" t="s">
        <v>31928</v>
      </c>
      <c r="B350" s="530">
        <v>95609</v>
      </c>
      <c r="C350" s="522" t="s">
        <v>10065</v>
      </c>
      <c r="D350" s="530" t="s">
        <v>24</v>
      </c>
      <c r="E350" s="531">
        <v>53.01</v>
      </c>
      <c r="F350" s="532">
        <v>0</v>
      </c>
    </row>
    <row r="351" spans="1:6">
      <c r="A351" s="529" t="s">
        <v>31928</v>
      </c>
      <c r="B351" s="530">
        <v>95607</v>
      </c>
      <c r="C351" s="522" t="s">
        <v>31580</v>
      </c>
      <c r="D351" s="530" t="s">
        <v>24</v>
      </c>
      <c r="E351" s="531">
        <v>28.81</v>
      </c>
      <c r="F351" s="532">
        <v>0</v>
      </c>
    </row>
    <row r="352" spans="1:6">
      <c r="A352" s="529" t="s">
        <v>31929</v>
      </c>
      <c r="B352" s="530">
        <v>95996</v>
      </c>
      <c r="C352" s="522" t="s">
        <v>12894</v>
      </c>
      <c r="D352" s="530" t="s">
        <v>28</v>
      </c>
      <c r="E352" s="531">
        <v>1268.81</v>
      </c>
      <c r="F352" s="532">
        <v>0</v>
      </c>
    </row>
    <row r="353" spans="1:6">
      <c r="A353" s="529" t="s">
        <v>31929</v>
      </c>
      <c r="B353" s="530">
        <v>95995</v>
      </c>
      <c r="C353" s="522" t="s">
        <v>12893</v>
      </c>
      <c r="D353" s="530" t="s">
        <v>28</v>
      </c>
      <c r="E353" s="531">
        <v>1471.37</v>
      </c>
      <c r="F353" s="532">
        <v>0</v>
      </c>
    </row>
    <row r="354" spans="1:6">
      <c r="A354" s="529" t="s">
        <v>31929</v>
      </c>
      <c r="B354" s="530">
        <v>104372</v>
      </c>
      <c r="C354" s="522" t="s">
        <v>31930</v>
      </c>
      <c r="D354" s="530" t="s">
        <v>28</v>
      </c>
      <c r="E354" s="531">
        <v>0</v>
      </c>
      <c r="F354" s="532"/>
    </row>
    <row r="355" spans="1:6">
      <c r="A355" s="529" t="s">
        <v>31929</v>
      </c>
      <c r="B355" s="530">
        <v>104371</v>
      </c>
      <c r="C355" s="522" t="s">
        <v>31931</v>
      </c>
      <c r="D355" s="530" t="s">
        <v>28</v>
      </c>
      <c r="E355" s="531">
        <v>0</v>
      </c>
      <c r="F355" s="532"/>
    </row>
    <row r="356" spans="1:6">
      <c r="A356" s="529" t="s">
        <v>31929</v>
      </c>
      <c r="B356" s="530">
        <v>96001</v>
      </c>
      <c r="C356" s="522" t="s">
        <v>12895</v>
      </c>
      <c r="D356" s="530" t="s">
        <v>26</v>
      </c>
      <c r="E356" s="531">
        <v>7.53</v>
      </c>
      <c r="F356" s="532">
        <v>0</v>
      </c>
    </row>
    <row r="357" spans="1:6">
      <c r="A357" s="529" t="s">
        <v>31932</v>
      </c>
      <c r="B357" s="530">
        <v>94880</v>
      </c>
      <c r="C357" s="522" t="s">
        <v>8485</v>
      </c>
      <c r="D357" s="530" t="s">
        <v>23</v>
      </c>
      <c r="E357" s="531">
        <v>47.47</v>
      </c>
      <c r="F357" s="532">
        <v>0</v>
      </c>
    </row>
    <row r="358" spans="1:6">
      <c r="A358" s="529" t="s">
        <v>31932</v>
      </c>
      <c r="B358" s="530">
        <v>94882</v>
      </c>
      <c r="C358" s="522" t="s">
        <v>8487</v>
      </c>
      <c r="D358" s="530" t="s">
        <v>23</v>
      </c>
      <c r="E358" s="531">
        <v>55.38</v>
      </c>
      <c r="F358" s="532">
        <v>0</v>
      </c>
    </row>
    <row r="359" spans="1:6">
      <c r="A359" s="529" t="s">
        <v>31932</v>
      </c>
      <c r="B359" s="530">
        <v>94884</v>
      </c>
      <c r="C359" s="522" t="s">
        <v>8488</v>
      </c>
      <c r="D359" s="530" t="s">
        <v>23</v>
      </c>
      <c r="E359" s="531">
        <v>71.44</v>
      </c>
      <c r="F359" s="532">
        <v>0</v>
      </c>
    </row>
    <row r="360" spans="1:6">
      <c r="A360" s="529" t="s">
        <v>31932</v>
      </c>
      <c r="B360" s="530">
        <v>94870</v>
      </c>
      <c r="C360" s="522" t="s">
        <v>8478</v>
      </c>
      <c r="D360" s="530" t="s">
        <v>23</v>
      </c>
      <c r="E360" s="531">
        <v>2.0299999999999998</v>
      </c>
      <c r="F360" s="532">
        <v>0</v>
      </c>
    </row>
    <row r="361" spans="1:6">
      <c r="A361" s="529" t="s">
        <v>31932</v>
      </c>
      <c r="B361" s="530">
        <v>94872</v>
      </c>
      <c r="C361" s="522" t="s">
        <v>8480</v>
      </c>
      <c r="D361" s="530" t="s">
        <v>23</v>
      </c>
      <c r="E361" s="531">
        <v>2.96</v>
      </c>
      <c r="F361" s="532">
        <v>0</v>
      </c>
    </row>
    <row r="362" spans="1:6">
      <c r="A362" s="529" t="s">
        <v>31932</v>
      </c>
      <c r="B362" s="530">
        <v>90746</v>
      </c>
      <c r="C362" s="522" t="s">
        <v>8475</v>
      </c>
      <c r="D362" s="530" t="s">
        <v>23</v>
      </c>
      <c r="E362" s="531">
        <v>4.62</v>
      </c>
      <c r="F362" s="532">
        <v>0</v>
      </c>
    </row>
    <row r="363" spans="1:6">
      <c r="A363" s="529" t="s">
        <v>31932</v>
      </c>
      <c r="B363" s="530">
        <v>90747</v>
      </c>
      <c r="C363" s="522" t="s">
        <v>8476</v>
      </c>
      <c r="D363" s="530" t="s">
        <v>23</v>
      </c>
      <c r="E363" s="531">
        <v>19.55</v>
      </c>
      <c r="F363" s="532">
        <v>0</v>
      </c>
    </row>
    <row r="364" spans="1:6">
      <c r="A364" s="529" t="s">
        <v>31932</v>
      </c>
      <c r="B364" s="530">
        <v>94876</v>
      </c>
      <c r="C364" s="522" t="s">
        <v>8482</v>
      </c>
      <c r="D364" s="530" t="s">
        <v>23</v>
      </c>
      <c r="E364" s="531">
        <v>32.049999999999997</v>
      </c>
      <c r="F364" s="532">
        <v>0</v>
      </c>
    </row>
    <row r="365" spans="1:6">
      <c r="A365" s="529" t="s">
        <v>31932</v>
      </c>
      <c r="B365" s="530">
        <v>94878</v>
      </c>
      <c r="C365" s="522" t="s">
        <v>8483</v>
      </c>
      <c r="D365" s="530" t="s">
        <v>23</v>
      </c>
      <c r="E365" s="531">
        <v>37.19</v>
      </c>
      <c r="F365" s="532">
        <v>0</v>
      </c>
    </row>
    <row r="366" spans="1:6">
      <c r="A366" s="529" t="s">
        <v>31932</v>
      </c>
      <c r="B366" s="530">
        <v>90740</v>
      </c>
      <c r="C366" s="522" t="s">
        <v>8469</v>
      </c>
      <c r="D366" s="530" t="s">
        <v>23</v>
      </c>
      <c r="E366" s="531">
        <v>5.63</v>
      </c>
      <c r="F366" s="532">
        <v>0</v>
      </c>
    </row>
    <row r="367" spans="1:6">
      <c r="A367" s="529" t="s">
        <v>31932</v>
      </c>
      <c r="B367" s="530">
        <v>90741</v>
      </c>
      <c r="C367" s="522" t="s">
        <v>8470</v>
      </c>
      <c r="D367" s="530" t="s">
        <v>23</v>
      </c>
      <c r="E367" s="531">
        <v>6.42</v>
      </c>
      <c r="F367" s="532">
        <v>0</v>
      </c>
    </row>
    <row r="368" spans="1:6">
      <c r="A368" s="529" t="s">
        <v>31932</v>
      </c>
      <c r="B368" s="530">
        <v>90742</v>
      </c>
      <c r="C368" s="522" t="s">
        <v>8471</v>
      </c>
      <c r="D368" s="530" t="s">
        <v>23</v>
      </c>
      <c r="E368" s="531">
        <v>7.21</v>
      </c>
      <c r="F368" s="532">
        <v>0</v>
      </c>
    </row>
    <row r="369" spans="1:6">
      <c r="A369" s="529" t="s">
        <v>31932</v>
      </c>
      <c r="B369" s="530">
        <v>90743</v>
      </c>
      <c r="C369" s="522" t="s">
        <v>8472</v>
      </c>
      <c r="D369" s="530" t="s">
        <v>23</v>
      </c>
      <c r="E369" s="531">
        <v>8</v>
      </c>
      <c r="F369" s="532">
        <v>0</v>
      </c>
    </row>
    <row r="370" spans="1:6">
      <c r="A370" s="529" t="s">
        <v>31932</v>
      </c>
      <c r="B370" s="530">
        <v>90744</v>
      </c>
      <c r="C370" s="522" t="s">
        <v>8473</v>
      </c>
      <c r="D370" s="530" t="s">
        <v>23</v>
      </c>
      <c r="E370" s="531">
        <v>8.8000000000000007</v>
      </c>
      <c r="F370" s="532">
        <v>0</v>
      </c>
    </row>
    <row r="371" spans="1:6">
      <c r="A371" s="529" t="s">
        <v>31932</v>
      </c>
      <c r="B371" s="530">
        <v>90745</v>
      </c>
      <c r="C371" s="522" t="s">
        <v>8474</v>
      </c>
      <c r="D371" s="530" t="s">
        <v>23</v>
      </c>
      <c r="E371" s="531">
        <v>11.94</v>
      </c>
      <c r="F371" s="532">
        <v>0</v>
      </c>
    </row>
    <row r="372" spans="1:6">
      <c r="A372" s="529" t="s">
        <v>31932</v>
      </c>
      <c r="B372" s="530">
        <v>90733</v>
      </c>
      <c r="C372" s="522" t="s">
        <v>8462</v>
      </c>
      <c r="D372" s="530" t="s">
        <v>23</v>
      </c>
      <c r="E372" s="531">
        <v>4.2699999999999996</v>
      </c>
      <c r="F372" s="532">
        <v>0</v>
      </c>
    </row>
    <row r="373" spans="1:6">
      <c r="A373" s="529" t="s">
        <v>31932</v>
      </c>
      <c r="B373" s="530">
        <v>90734</v>
      </c>
      <c r="C373" s="522" t="s">
        <v>8463</v>
      </c>
      <c r="D373" s="530" t="s">
        <v>23</v>
      </c>
      <c r="E373" s="531">
        <v>5.0599999999999996</v>
      </c>
      <c r="F373" s="532">
        <v>0</v>
      </c>
    </row>
    <row r="374" spans="1:6">
      <c r="A374" s="529" t="s">
        <v>31932</v>
      </c>
      <c r="B374" s="530">
        <v>90735</v>
      </c>
      <c r="C374" s="522" t="s">
        <v>8464</v>
      </c>
      <c r="D374" s="530" t="s">
        <v>23</v>
      </c>
      <c r="E374" s="531">
        <v>5.84</v>
      </c>
      <c r="F374" s="532">
        <v>0</v>
      </c>
    </row>
    <row r="375" spans="1:6">
      <c r="A375" s="529" t="s">
        <v>31932</v>
      </c>
      <c r="B375" s="530">
        <v>90736</v>
      </c>
      <c r="C375" s="522" t="s">
        <v>8465</v>
      </c>
      <c r="D375" s="530" t="s">
        <v>23</v>
      </c>
      <c r="E375" s="531">
        <v>6.64</v>
      </c>
      <c r="F375" s="532">
        <v>0</v>
      </c>
    </row>
    <row r="376" spans="1:6">
      <c r="A376" s="529" t="s">
        <v>31932</v>
      </c>
      <c r="B376" s="530">
        <v>90737</v>
      </c>
      <c r="C376" s="522" t="s">
        <v>8466</v>
      </c>
      <c r="D376" s="530" t="s">
        <v>23</v>
      </c>
      <c r="E376" s="531">
        <v>7.42</v>
      </c>
      <c r="F376" s="532">
        <v>0</v>
      </c>
    </row>
    <row r="377" spans="1:6">
      <c r="A377" s="529" t="s">
        <v>31932</v>
      </c>
      <c r="B377" s="530">
        <v>90738</v>
      </c>
      <c r="C377" s="522" t="s">
        <v>8467</v>
      </c>
      <c r="D377" s="530" t="s">
        <v>23</v>
      </c>
      <c r="E377" s="531">
        <v>8.2100000000000009</v>
      </c>
      <c r="F377" s="532">
        <v>0</v>
      </c>
    </row>
    <row r="378" spans="1:6">
      <c r="A378" s="529" t="s">
        <v>31932</v>
      </c>
      <c r="B378" s="530">
        <v>90739</v>
      </c>
      <c r="C378" s="522" t="s">
        <v>8468</v>
      </c>
      <c r="D378" s="530" t="s">
        <v>23</v>
      </c>
      <c r="E378" s="531">
        <v>10.7</v>
      </c>
      <c r="F378" s="532">
        <v>0</v>
      </c>
    </row>
    <row r="379" spans="1:6">
      <c r="A379" s="529" t="s">
        <v>31932</v>
      </c>
      <c r="B379" s="530">
        <v>90724</v>
      </c>
      <c r="C379" s="522" t="s">
        <v>8453</v>
      </c>
      <c r="D379" s="530" t="s">
        <v>24</v>
      </c>
      <c r="E379" s="531">
        <v>30.01</v>
      </c>
      <c r="F379" s="532">
        <v>0</v>
      </c>
    </row>
    <row r="380" spans="1:6">
      <c r="A380" s="529" t="s">
        <v>31932</v>
      </c>
      <c r="B380" s="530">
        <v>102267</v>
      </c>
      <c r="C380" s="522" t="s">
        <v>8492</v>
      </c>
      <c r="D380" s="530" t="s">
        <v>24</v>
      </c>
      <c r="E380" s="531">
        <v>160.57</v>
      </c>
      <c r="F380" s="532">
        <v>0</v>
      </c>
    </row>
    <row r="381" spans="1:6">
      <c r="A381" s="529" t="s">
        <v>31932</v>
      </c>
      <c r="B381" s="530">
        <v>102268</v>
      </c>
      <c r="C381" s="522" t="s">
        <v>8493</v>
      </c>
      <c r="D381" s="530" t="s">
        <v>24</v>
      </c>
      <c r="E381" s="531">
        <v>181.16</v>
      </c>
      <c r="F381" s="532">
        <v>0</v>
      </c>
    </row>
    <row r="382" spans="1:6">
      <c r="A382" s="529" t="s">
        <v>31932</v>
      </c>
      <c r="B382" s="530">
        <v>90725</v>
      </c>
      <c r="C382" s="522" t="s">
        <v>8454</v>
      </c>
      <c r="D382" s="530" t="s">
        <v>24</v>
      </c>
      <c r="E382" s="531">
        <v>36.869999999999997</v>
      </c>
      <c r="F382" s="532">
        <v>0</v>
      </c>
    </row>
    <row r="383" spans="1:6">
      <c r="A383" s="529" t="s">
        <v>31932</v>
      </c>
      <c r="B383" s="530">
        <v>102269</v>
      </c>
      <c r="C383" s="522" t="s">
        <v>8494</v>
      </c>
      <c r="D383" s="530" t="s">
        <v>24</v>
      </c>
      <c r="E383" s="531">
        <v>222.34</v>
      </c>
      <c r="F383" s="532">
        <v>0</v>
      </c>
    </row>
    <row r="384" spans="1:6">
      <c r="A384" s="529" t="s">
        <v>31932</v>
      </c>
      <c r="B384" s="530">
        <v>90726</v>
      </c>
      <c r="C384" s="522" t="s">
        <v>8455</v>
      </c>
      <c r="D384" s="530" t="s">
        <v>24</v>
      </c>
      <c r="E384" s="531">
        <v>43.8</v>
      </c>
      <c r="F384" s="532">
        <v>0</v>
      </c>
    </row>
    <row r="385" spans="1:6">
      <c r="A385" s="529" t="s">
        <v>31932</v>
      </c>
      <c r="B385" s="530">
        <v>90727</v>
      </c>
      <c r="C385" s="522" t="s">
        <v>8456</v>
      </c>
      <c r="D385" s="530" t="s">
        <v>24</v>
      </c>
      <c r="E385" s="531">
        <v>50.67</v>
      </c>
      <c r="F385" s="532">
        <v>0</v>
      </c>
    </row>
    <row r="386" spans="1:6">
      <c r="A386" s="529" t="s">
        <v>31932</v>
      </c>
      <c r="B386" s="530">
        <v>90728</v>
      </c>
      <c r="C386" s="522" t="s">
        <v>8457</v>
      </c>
      <c r="D386" s="530" t="s">
        <v>24</v>
      </c>
      <c r="E386" s="531">
        <v>57.53</v>
      </c>
      <c r="F386" s="532">
        <v>0</v>
      </c>
    </row>
    <row r="387" spans="1:6">
      <c r="A387" s="529" t="s">
        <v>31932</v>
      </c>
      <c r="B387" s="530">
        <v>90729</v>
      </c>
      <c r="C387" s="522" t="s">
        <v>8458</v>
      </c>
      <c r="D387" s="530" t="s">
        <v>24</v>
      </c>
      <c r="E387" s="531">
        <v>64.400000000000006</v>
      </c>
      <c r="F387" s="532">
        <v>0</v>
      </c>
    </row>
    <row r="388" spans="1:6">
      <c r="A388" s="529" t="s">
        <v>31932</v>
      </c>
      <c r="B388" s="530">
        <v>90730</v>
      </c>
      <c r="C388" s="522" t="s">
        <v>8459</v>
      </c>
      <c r="D388" s="530" t="s">
        <v>24</v>
      </c>
      <c r="E388" s="531">
        <v>71.260000000000005</v>
      </c>
      <c r="F388" s="532">
        <v>0</v>
      </c>
    </row>
    <row r="389" spans="1:6">
      <c r="A389" s="529" t="s">
        <v>31932</v>
      </c>
      <c r="B389" s="530">
        <v>90731</v>
      </c>
      <c r="C389" s="522" t="s">
        <v>8460</v>
      </c>
      <c r="D389" s="530" t="s">
        <v>24</v>
      </c>
      <c r="E389" s="531">
        <v>78.12</v>
      </c>
      <c r="F389" s="532">
        <v>0</v>
      </c>
    </row>
    <row r="390" spans="1:6">
      <c r="A390" s="529" t="s">
        <v>31932</v>
      </c>
      <c r="B390" s="530">
        <v>90732</v>
      </c>
      <c r="C390" s="522" t="s">
        <v>8461</v>
      </c>
      <c r="D390" s="530" t="s">
        <v>24</v>
      </c>
      <c r="E390" s="531">
        <v>98.73</v>
      </c>
      <c r="F390" s="532">
        <v>0</v>
      </c>
    </row>
    <row r="391" spans="1:6">
      <c r="A391" s="529" t="s">
        <v>31932</v>
      </c>
      <c r="B391" s="530">
        <v>102265</v>
      </c>
      <c r="C391" s="522" t="s">
        <v>8490</v>
      </c>
      <c r="D391" s="530" t="s">
        <v>24</v>
      </c>
      <c r="E391" s="531">
        <v>126.17</v>
      </c>
      <c r="F391" s="532">
        <v>0</v>
      </c>
    </row>
    <row r="392" spans="1:6">
      <c r="A392" s="529" t="s">
        <v>31932</v>
      </c>
      <c r="B392" s="530">
        <v>102266</v>
      </c>
      <c r="C392" s="522" t="s">
        <v>8491</v>
      </c>
      <c r="D392" s="530" t="s">
        <v>24</v>
      </c>
      <c r="E392" s="531">
        <v>139.91</v>
      </c>
      <c r="F392" s="532">
        <v>0</v>
      </c>
    </row>
    <row r="393" spans="1:6">
      <c r="A393" s="529" t="s">
        <v>31932</v>
      </c>
      <c r="B393" s="530">
        <v>94879</v>
      </c>
      <c r="C393" s="522" t="s">
        <v>8484</v>
      </c>
      <c r="D393" s="530" t="s">
        <v>23</v>
      </c>
      <c r="E393" s="531">
        <v>1678.02</v>
      </c>
      <c r="F393" s="532">
        <v>0</v>
      </c>
    </row>
    <row r="394" spans="1:6">
      <c r="A394" s="529" t="s">
        <v>31932</v>
      </c>
      <c r="B394" s="530">
        <v>94881</v>
      </c>
      <c r="C394" s="522" t="s">
        <v>8486</v>
      </c>
      <c r="D394" s="530" t="s">
        <v>23</v>
      </c>
      <c r="E394" s="531">
        <v>2308.91</v>
      </c>
      <c r="F394" s="532">
        <v>0</v>
      </c>
    </row>
    <row r="395" spans="1:6">
      <c r="A395" s="529" t="s">
        <v>31932</v>
      </c>
      <c r="B395" s="530">
        <v>94869</v>
      </c>
      <c r="C395" s="522" t="s">
        <v>8477</v>
      </c>
      <c r="D395" s="530" t="s">
        <v>23</v>
      </c>
      <c r="E395" s="531">
        <v>117.98</v>
      </c>
      <c r="F395" s="532">
        <v>0</v>
      </c>
    </row>
    <row r="396" spans="1:6">
      <c r="A396" s="529" t="s">
        <v>31932</v>
      </c>
      <c r="B396" s="530">
        <v>94871</v>
      </c>
      <c r="C396" s="522" t="s">
        <v>8479</v>
      </c>
      <c r="D396" s="530" t="s">
        <v>23</v>
      </c>
      <c r="E396" s="531">
        <v>184.62</v>
      </c>
      <c r="F396" s="532">
        <v>0</v>
      </c>
    </row>
    <row r="397" spans="1:6">
      <c r="A397" s="529" t="s">
        <v>31932</v>
      </c>
      <c r="B397" s="530">
        <v>90708</v>
      </c>
      <c r="C397" s="522" t="s">
        <v>8452</v>
      </c>
      <c r="D397" s="530" t="s">
        <v>23</v>
      </c>
      <c r="E397" s="531">
        <v>671.94</v>
      </c>
      <c r="F397" s="532">
        <v>0</v>
      </c>
    </row>
    <row r="398" spans="1:6">
      <c r="A398" s="529" t="s">
        <v>31932</v>
      </c>
      <c r="B398" s="530">
        <v>94875</v>
      </c>
      <c r="C398" s="522" t="s">
        <v>8481</v>
      </c>
      <c r="D398" s="530" t="s">
        <v>23</v>
      </c>
      <c r="E398" s="531">
        <v>1090.52</v>
      </c>
      <c r="F398" s="532">
        <v>0</v>
      </c>
    </row>
    <row r="399" spans="1:6">
      <c r="A399" s="529" t="s">
        <v>31932</v>
      </c>
      <c r="B399" s="530">
        <v>102264</v>
      </c>
      <c r="C399" s="522" t="s">
        <v>8489</v>
      </c>
      <c r="D399" s="530" t="s">
        <v>23</v>
      </c>
      <c r="E399" s="531">
        <v>21.86</v>
      </c>
      <c r="F399" s="532">
        <v>0</v>
      </c>
    </row>
    <row r="400" spans="1:6">
      <c r="A400" s="529" t="s">
        <v>31932</v>
      </c>
      <c r="B400" s="530">
        <v>90701</v>
      </c>
      <c r="C400" s="522" t="s">
        <v>8446</v>
      </c>
      <c r="D400" s="530" t="s">
        <v>23</v>
      </c>
      <c r="E400" s="531">
        <v>74.17</v>
      </c>
      <c r="F400" s="532">
        <v>0</v>
      </c>
    </row>
    <row r="401" spans="1:6">
      <c r="A401" s="529" t="s">
        <v>31932</v>
      </c>
      <c r="B401" s="530">
        <v>90702</v>
      </c>
      <c r="C401" s="522" t="s">
        <v>8447</v>
      </c>
      <c r="D401" s="530" t="s">
        <v>23</v>
      </c>
      <c r="E401" s="531">
        <v>122.49</v>
      </c>
      <c r="F401" s="532">
        <v>0</v>
      </c>
    </row>
    <row r="402" spans="1:6">
      <c r="A402" s="529" t="s">
        <v>31932</v>
      </c>
      <c r="B402" s="530">
        <v>90703</v>
      </c>
      <c r="C402" s="522" t="s">
        <v>8448</v>
      </c>
      <c r="D402" s="530" t="s">
        <v>23</v>
      </c>
      <c r="E402" s="531">
        <v>191.03</v>
      </c>
      <c r="F402" s="532">
        <v>0</v>
      </c>
    </row>
    <row r="403" spans="1:6">
      <c r="A403" s="529" t="s">
        <v>31932</v>
      </c>
      <c r="B403" s="530">
        <v>90704</v>
      </c>
      <c r="C403" s="522" t="s">
        <v>8449</v>
      </c>
      <c r="D403" s="530" t="s">
        <v>23</v>
      </c>
      <c r="E403" s="531">
        <v>282.64</v>
      </c>
      <c r="F403" s="532">
        <v>0</v>
      </c>
    </row>
    <row r="404" spans="1:6">
      <c r="A404" s="529" t="s">
        <v>31932</v>
      </c>
      <c r="B404" s="530">
        <v>90705</v>
      </c>
      <c r="C404" s="522" t="s">
        <v>8450</v>
      </c>
      <c r="D404" s="530" t="s">
        <v>23</v>
      </c>
      <c r="E404" s="531">
        <v>370.81</v>
      </c>
      <c r="F404" s="532">
        <v>0</v>
      </c>
    </row>
    <row r="405" spans="1:6">
      <c r="A405" s="529" t="s">
        <v>31932</v>
      </c>
      <c r="B405" s="530">
        <v>90706</v>
      </c>
      <c r="C405" s="522" t="s">
        <v>8451</v>
      </c>
      <c r="D405" s="530" t="s">
        <v>23</v>
      </c>
      <c r="E405" s="531">
        <v>490.6</v>
      </c>
      <c r="F405" s="532">
        <v>0</v>
      </c>
    </row>
    <row r="406" spans="1:6">
      <c r="A406" s="529" t="s">
        <v>31932</v>
      </c>
      <c r="B406" s="530">
        <v>90694</v>
      </c>
      <c r="C406" s="522" t="s">
        <v>8439</v>
      </c>
      <c r="D406" s="530" t="s">
        <v>23</v>
      </c>
      <c r="E406" s="531">
        <v>49.97</v>
      </c>
      <c r="F406" s="532">
        <v>0</v>
      </c>
    </row>
    <row r="407" spans="1:6">
      <c r="A407" s="529" t="s">
        <v>31932</v>
      </c>
      <c r="B407" s="530">
        <v>90695</v>
      </c>
      <c r="C407" s="522" t="s">
        <v>8440</v>
      </c>
      <c r="D407" s="530" t="s">
        <v>23</v>
      </c>
      <c r="E407" s="531">
        <v>94.57</v>
      </c>
      <c r="F407" s="532">
        <v>0</v>
      </c>
    </row>
    <row r="408" spans="1:6">
      <c r="A408" s="529" t="s">
        <v>31932</v>
      </c>
      <c r="B408" s="530">
        <v>90696</v>
      </c>
      <c r="C408" s="522" t="s">
        <v>8441</v>
      </c>
      <c r="D408" s="530" t="s">
        <v>23</v>
      </c>
      <c r="E408" s="531">
        <v>157.68</v>
      </c>
      <c r="F408" s="532">
        <v>0</v>
      </c>
    </row>
    <row r="409" spans="1:6">
      <c r="A409" s="529" t="s">
        <v>31932</v>
      </c>
      <c r="B409" s="530">
        <v>90697</v>
      </c>
      <c r="C409" s="522" t="s">
        <v>8442</v>
      </c>
      <c r="D409" s="530" t="s">
        <v>23</v>
      </c>
      <c r="E409" s="531">
        <v>244.33</v>
      </c>
      <c r="F409" s="532">
        <v>0</v>
      </c>
    </row>
    <row r="410" spans="1:6">
      <c r="A410" s="529" t="s">
        <v>31932</v>
      </c>
      <c r="B410" s="530">
        <v>90698</v>
      </c>
      <c r="C410" s="522" t="s">
        <v>8443</v>
      </c>
      <c r="D410" s="530" t="s">
        <v>23</v>
      </c>
      <c r="E410" s="531">
        <v>373.11</v>
      </c>
      <c r="F410" s="532">
        <v>0</v>
      </c>
    </row>
    <row r="411" spans="1:6">
      <c r="A411" s="529" t="s">
        <v>31932</v>
      </c>
      <c r="B411" s="530">
        <v>90699</v>
      </c>
      <c r="C411" s="522" t="s">
        <v>8444</v>
      </c>
      <c r="D411" s="530" t="s">
        <v>23</v>
      </c>
      <c r="E411" s="531">
        <v>524.88</v>
      </c>
      <c r="F411" s="532">
        <v>0</v>
      </c>
    </row>
    <row r="412" spans="1:6">
      <c r="A412" s="529" t="s">
        <v>31932</v>
      </c>
      <c r="B412" s="530">
        <v>90700</v>
      </c>
      <c r="C412" s="522" t="s">
        <v>8445</v>
      </c>
      <c r="D412" s="530" t="s">
        <v>23</v>
      </c>
      <c r="E412" s="531">
        <v>612.41</v>
      </c>
      <c r="F412" s="532">
        <v>0</v>
      </c>
    </row>
    <row r="413" spans="1:6">
      <c r="A413" s="529" t="s">
        <v>31933</v>
      </c>
      <c r="B413" s="530">
        <v>105378</v>
      </c>
      <c r="C413" s="522" t="s">
        <v>24139</v>
      </c>
      <c r="D413" s="530" t="s">
        <v>24</v>
      </c>
      <c r="E413" s="531">
        <v>13.66</v>
      </c>
      <c r="F413" s="532">
        <v>0</v>
      </c>
    </row>
    <row r="414" spans="1:6">
      <c r="A414" s="529" t="s">
        <v>31933</v>
      </c>
      <c r="B414" s="530">
        <v>105373</v>
      </c>
      <c r="C414" s="522" t="s">
        <v>24231</v>
      </c>
      <c r="D414" s="530" t="s">
        <v>24</v>
      </c>
      <c r="E414" s="531">
        <v>10.68</v>
      </c>
      <c r="F414" s="532">
        <v>0</v>
      </c>
    </row>
    <row r="415" spans="1:6">
      <c r="A415" s="529" t="s">
        <v>31933</v>
      </c>
      <c r="B415" s="530">
        <v>105380</v>
      </c>
      <c r="C415" s="522" t="s">
        <v>24141</v>
      </c>
      <c r="D415" s="530" t="s">
        <v>24</v>
      </c>
      <c r="E415" s="531">
        <v>110.55</v>
      </c>
      <c r="F415" s="532">
        <v>0</v>
      </c>
    </row>
    <row r="416" spans="1:6">
      <c r="A416" s="529" t="s">
        <v>31933</v>
      </c>
      <c r="B416" s="530">
        <v>105267</v>
      </c>
      <c r="C416" s="522" t="s">
        <v>24079</v>
      </c>
      <c r="D416" s="530" t="s">
        <v>24</v>
      </c>
      <c r="E416" s="531">
        <v>90.14</v>
      </c>
      <c r="F416" s="532">
        <v>0</v>
      </c>
    </row>
    <row r="417" spans="1:6">
      <c r="A417" s="529" t="s">
        <v>31933</v>
      </c>
      <c r="B417" s="530">
        <v>105249</v>
      </c>
      <c r="C417" s="522" t="s">
        <v>24062</v>
      </c>
      <c r="D417" s="530" t="s">
        <v>24</v>
      </c>
      <c r="E417" s="531">
        <v>134.21</v>
      </c>
      <c r="F417" s="532">
        <v>0</v>
      </c>
    </row>
    <row r="418" spans="1:6">
      <c r="A418" s="529" t="s">
        <v>31933</v>
      </c>
      <c r="B418" s="530">
        <v>105268</v>
      </c>
      <c r="C418" s="522" t="s">
        <v>24080</v>
      </c>
      <c r="D418" s="530" t="s">
        <v>24</v>
      </c>
      <c r="E418" s="531">
        <v>110.12</v>
      </c>
      <c r="F418" s="532">
        <v>0</v>
      </c>
    </row>
    <row r="419" spans="1:6">
      <c r="A419" s="529" t="s">
        <v>31933</v>
      </c>
      <c r="B419" s="530">
        <v>105379</v>
      </c>
      <c r="C419" s="522" t="s">
        <v>24140</v>
      </c>
      <c r="D419" s="530" t="s">
        <v>24</v>
      </c>
      <c r="E419" s="531">
        <v>18.25</v>
      </c>
      <c r="F419" s="532">
        <v>0</v>
      </c>
    </row>
    <row r="420" spans="1:6">
      <c r="A420" s="529" t="s">
        <v>31933</v>
      </c>
      <c r="B420" s="530">
        <v>105388</v>
      </c>
      <c r="C420" s="522" t="s">
        <v>24142</v>
      </c>
      <c r="D420" s="530" t="s">
        <v>24</v>
      </c>
      <c r="E420" s="531">
        <v>14.55</v>
      </c>
      <c r="F420" s="532">
        <v>0</v>
      </c>
    </row>
    <row r="421" spans="1:6">
      <c r="A421" s="529" t="s">
        <v>31933</v>
      </c>
      <c r="B421" s="530">
        <v>105392</v>
      </c>
      <c r="C421" s="522" t="s">
        <v>24146</v>
      </c>
      <c r="D421" s="530" t="s">
        <v>24</v>
      </c>
      <c r="E421" s="531">
        <v>22.86</v>
      </c>
      <c r="F421" s="532">
        <v>0</v>
      </c>
    </row>
    <row r="422" spans="1:6">
      <c r="A422" s="529" t="s">
        <v>31933</v>
      </c>
      <c r="B422" s="530">
        <v>105389</v>
      </c>
      <c r="C422" s="522" t="s">
        <v>24143</v>
      </c>
      <c r="D422" s="530" t="s">
        <v>24</v>
      </c>
      <c r="E422" s="531">
        <v>18.41</v>
      </c>
      <c r="F422" s="532">
        <v>0</v>
      </c>
    </row>
    <row r="423" spans="1:6">
      <c r="A423" s="529" t="s">
        <v>31933</v>
      </c>
      <c r="B423" s="530">
        <v>105393</v>
      </c>
      <c r="C423" s="522" t="s">
        <v>24147</v>
      </c>
      <c r="D423" s="530" t="s">
        <v>24</v>
      </c>
      <c r="E423" s="531">
        <v>27.61</v>
      </c>
      <c r="F423" s="532">
        <v>0</v>
      </c>
    </row>
    <row r="424" spans="1:6">
      <c r="A424" s="529" t="s">
        <v>31933</v>
      </c>
      <c r="B424" s="530">
        <v>105316</v>
      </c>
      <c r="C424" s="522" t="s">
        <v>24204</v>
      </c>
      <c r="D424" s="530" t="s">
        <v>24</v>
      </c>
      <c r="E424" s="531">
        <v>22.4</v>
      </c>
      <c r="F424" s="532">
        <v>0</v>
      </c>
    </row>
    <row r="425" spans="1:6">
      <c r="A425" s="529" t="s">
        <v>31933</v>
      </c>
      <c r="B425" s="530">
        <v>105394</v>
      </c>
      <c r="C425" s="522" t="s">
        <v>24148</v>
      </c>
      <c r="D425" s="530" t="s">
        <v>24</v>
      </c>
      <c r="E425" s="531">
        <v>32.33</v>
      </c>
      <c r="F425" s="532">
        <v>0</v>
      </c>
    </row>
    <row r="426" spans="1:6">
      <c r="A426" s="529" t="s">
        <v>31933</v>
      </c>
      <c r="B426" s="530">
        <v>105317</v>
      </c>
      <c r="C426" s="522" t="s">
        <v>24108</v>
      </c>
      <c r="D426" s="530" t="s">
        <v>24</v>
      </c>
      <c r="E426" s="531">
        <v>26.37</v>
      </c>
      <c r="F426" s="532">
        <v>0</v>
      </c>
    </row>
    <row r="427" spans="1:6">
      <c r="A427" s="529" t="s">
        <v>31933</v>
      </c>
      <c r="B427" s="530">
        <v>105395</v>
      </c>
      <c r="C427" s="522" t="s">
        <v>24149</v>
      </c>
      <c r="D427" s="530" t="s">
        <v>24</v>
      </c>
      <c r="E427" s="531">
        <v>37.049999999999997</v>
      </c>
      <c r="F427" s="532">
        <v>0</v>
      </c>
    </row>
    <row r="428" spans="1:6">
      <c r="A428" s="529" t="s">
        <v>31933</v>
      </c>
      <c r="B428" s="530">
        <v>105318</v>
      </c>
      <c r="C428" s="522" t="s">
        <v>24109</v>
      </c>
      <c r="D428" s="530" t="s">
        <v>24</v>
      </c>
      <c r="E428" s="531">
        <v>30.35</v>
      </c>
      <c r="F428" s="532">
        <v>0</v>
      </c>
    </row>
    <row r="429" spans="1:6">
      <c r="A429" s="529" t="s">
        <v>31933</v>
      </c>
      <c r="B429" s="530">
        <v>105396</v>
      </c>
      <c r="C429" s="522" t="s">
        <v>24150</v>
      </c>
      <c r="D429" s="530" t="s">
        <v>24</v>
      </c>
      <c r="E429" s="531">
        <v>41.76</v>
      </c>
      <c r="F429" s="532">
        <v>0</v>
      </c>
    </row>
    <row r="430" spans="1:6">
      <c r="A430" s="529" t="s">
        <v>31933</v>
      </c>
      <c r="B430" s="530">
        <v>105258</v>
      </c>
      <c r="C430" s="522" t="s">
        <v>24071</v>
      </c>
      <c r="D430" s="530" t="s">
        <v>24</v>
      </c>
      <c r="E430" s="531">
        <v>34.33</v>
      </c>
      <c r="F430" s="532">
        <v>0</v>
      </c>
    </row>
    <row r="431" spans="1:6">
      <c r="A431" s="529" t="s">
        <v>31933</v>
      </c>
      <c r="B431" s="530">
        <v>105397</v>
      </c>
      <c r="C431" s="522" t="s">
        <v>24151</v>
      </c>
      <c r="D431" s="530" t="s">
        <v>24</v>
      </c>
      <c r="E431" s="531">
        <v>46.6</v>
      </c>
      <c r="F431" s="532">
        <v>0</v>
      </c>
    </row>
    <row r="432" spans="1:6">
      <c r="A432" s="529" t="s">
        <v>31933</v>
      </c>
      <c r="B432" s="530">
        <v>105261</v>
      </c>
      <c r="C432" s="522" t="s">
        <v>24073</v>
      </c>
      <c r="D432" s="530" t="s">
        <v>24</v>
      </c>
      <c r="E432" s="531">
        <v>38.409999999999997</v>
      </c>
      <c r="F432" s="532">
        <v>0</v>
      </c>
    </row>
    <row r="433" spans="1:6">
      <c r="A433" s="529" t="s">
        <v>31933</v>
      </c>
      <c r="B433" s="530">
        <v>105398</v>
      </c>
      <c r="C433" s="522" t="s">
        <v>24152</v>
      </c>
      <c r="D433" s="530" t="s">
        <v>24</v>
      </c>
      <c r="E433" s="531">
        <v>58.39</v>
      </c>
      <c r="F433" s="532">
        <v>0</v>
      </c>
    </row>
    <row r="434" spans="1:6">
      <c r="A434" s="529" t="s">
        <v>31933</v>
      </c>
      <c r="B434" s="530">
        <v>105262</v>
      </c>
      <c r="C434" s="522" t="s">
        <v>24074</v>
      </c>
      <c r="D434" s="530" t="s">
        <v>24</v>
      </c>
      <c r="E434" s="531">
        <v>47.16</v>
      </c>
      <c r="F434" s="532">
        <v>0</v>
      </c>
    </row>
    <row r="435" spans="1:6">
      <c r="A435" s="529" t="s">
        <v>31933</v>
      </c>
      <c r="B435" s="530">
        <v>105399</v>
      </c>
      <c r="C435" s="522" t="s">
        <v>24153</v>
      </c>
      <c r="D435" s="530" t="s">
        <v>24</v>
      </c>
      <c r="E435" s="531">
        <v>69.099999999999994</v>
      </c>
      <c r="F435" s="532">
        <v>0</v>
      </c>
    </row>
    <row r="436" spans="1:6">
      <c r="A436" s="529" t="s">
        <v>31933</v>
      </c>
      <c r="B436" s="530">
        <v>105263</v>
      </c>
      <c r="C436" s="522" t="s">
        <v>24075</v>
      </c>
      <c r="D436" s="530" t="s">
        <v>24</v>
      </c>
      <c r="E436" s="531">
        <v>56.04</v>
      </c>
      <c r="F436" s="532">
        <v>0</v>
      </c>
    </row>
    <row r="437" spans="1:6">
      <c r="A437" s="529" t="s">
        <v>31933</v>
      </c>
      <c r="B437" s="530">
        <v>105400</v>
      </c>
      <c r="C437" s="522" t="s">
        <v>24154</v>
      </c>
      <c r="D437" s="530" t="s">
        <v>24</v>
      </c>
      <c r="E437" s="531">
        <v>79.19</v>
      </c>
      <c r="F437" s="532">
        <v>0</v>
      </c>
    </row>
    <row r="438" spans="1:6">
      <c r="A438" s="529" t="s">
        <v>31933</v>
      </c>
      <c r="B438" s="530">
        <v>105264</v>
      </c>
      <c r="C438" s="522" t="s">
        <v>24076</v>
      </c>
      <c r="D438" s="530" t="s">
        <v>24</v>
      </c>
      <c r="E438" s="531">
        <v>64.28</v>
      </c>
      <c r="F438" s="532">
        <v>0</v>
      </c>
    </row>
    <row r="439" spans="1:6">
      <c r="A439" s="529" t="s">
        <v>31933</v>
      </c>
      <c r="B439" s="530">
        <v>105297</v>
      </c>
      <c r="C439" s="522" t="s">
        <v>24097</v>
      </c>
      <c r="D439" s="530" t="s">
        <v>24</v>
      </c>
      <c r="E439" s="531">
        <v>11.79</v>
      </c>
      <c r="F439" s="532">
        <v>0</v>
      </c>
    </row>
    <row r="440" spans="1:6">
      <c r="A440" s="529" t="s">
        <v>31933</v>
      </c>
      <c r="B440" s="530">
        <v>105372</v>
      </c>
      <c r="C440" s="522" t="s">
        <v>24230</v>
      </c>
      <c r="D440" s="530" t="s">
        <v>24</v>
      </c>
      <c r="E440" s="531">
        <v>9.1199999999999992</v>
      </c>
      <c r="F440" s="532">
        <v>0</v>
      </c>
    </row>
    <row r="441" spans="1:6">
      <c r="A441" s="529" t="s">
        <v>31933</v>
      </c>
      <c r="B441" s="530">
        <v>105401</v>
      </c>
      <c r="C441" s="522" t="s">
        <v>24155</v>
      </c>
      <c r="D441" s="530" t="s">
        <v>24</v>
      </c>
      <c r="E441" s="531">
        <v>89.5</v>
      </c>
      <c r="F441" s="532">
        <v>0</v>
      </c>
    </row>
    <row r="442" spans="1:6">
      <c r="A442" s="529" t="s">
        <v>31933</v>
      </c>
      <c r="B442" s="530">
        <v>105265</v>
      </c>
      <c r="C442" s="522" t="s">
        <v>24077</v>
      </c>
      <c r="D442" s="530" t="s">
        <v>24</v>
      </c>
      <c r="E442" s="531">
        <v>72.739999999999995</v>
      </c>
      <c r="F442" s="532">
        <v>0</v>
      </c>
    </row>
    <row r="443" spans="1:6">
      <c r="A443" s="529" t="s">
        <v>31933</v>
      </c>
      <c r="B443" s="530">
        <v>105402</v>
      </c>
      <c r="C443" s="522" t="s">
        <v>24156</v>
      </c>
      <c r="D443" s="530" t="s">
        <v>24</v>
      </c>
      <c r="E443" s="531">
        <v>99.98</v>
      </c>
      <c r="F443" s="532">
        <v>0</v>
      </c>
    </row>
    <row r="444" spans="1:6">
      <c r="A444" s="529" t="s">
        <v>31933</v>
      </c>
      <c r="B444" s="530">
        <v>105266</v>
      </c>
      <c r="C444" s="522" t="s">
        <v>24078</v>
      </c>
      <c r="D444" s="530" t="s">
        <v>24</v>
      </c>
      <c r="E444" s="531">
        <v>81.39</v>
      </c>
      <c r="F444" s="532">
        <v>0</v>
      </c>
    </row>
    <row r="445" spans="1:6">
      <c r="A445" s="529" t="s">
        <v>31933</v>
      </c>
      <c r="B445" s="530">
        <v>105361</v>
      </c>
      <c r="C445" s="522" t="s">
        <v>24220</v>
      </c>
      <c r="D445" s="530" t="s">
        <v>24</v>
      </c>
      <c r="E445" s="531">
        <v>21.33</v>
      </c>
      <c r="F445" s="532">
        <v>0</v>
      </c>
    </row>
    <row r="446" spans="1:6">
      <c r="A446" s="529" t="s">
        <v>31933</v>
      </c>
      <c r="B446" s="530">
        <v>105382</v>
      </c>
      <c r="C446" s="522" t="s">
        <v>24236</v>
      </c>
      <c r="D446" s="530" t="s">
        <v>24</v>
      </c>
      <c r="E446" s="531">
        <v>17.559999999999999</v>
      </c>
      <c r="F446" s="532">
        <v>0</v>
      </c>
    </row>
    <row r="447" spans="1:6">
      <c r="A447" s="529" t="s">
        <v>31933</v>
      </c>
      <c r="B447" s="530">
        <v>105359</v>
      </c>
      <c r="C447" s="522" t="s">
        <v>24218</v>
      </c>
      <c r="D447" s="530" t="s">
        <v>24</v>
      </c>
      <c r="E447" s="531">
        <v>15.27</v>
      </c>
      <c r="F447" s="532">
        <v>0</v>
      </c>
    </row>
    <row r="448" spans="1:6">
      <c r="A448" s="529" t="s">
        <v>31933</v>
      </c>
      <c r="B448" s="530">
        <v>105315</v>
      </c>
      <c r="C448" s="522" t="s">
        <v>24203</v>
      </c>
      <c r="D448" s="530" t="s">
        <v>24</v>
      </c>
      <c r="E448" s="531">
        <v>12.5</v>
      </c>
      <c r="F448" s="532">
        <v>0</v>
      </c>
    </row>
    <row r="449" spans="1:6">
      <c r="A449" s="529" t="s">
        <v>31933</v>
      </c>
      <c r="B449" s="530">
        <v>105360</v>
      </c>
      <c r="C449" s="522" t="s">
        <v>24219</v>
      </c>
      <c r="D449" s="530" t="s">
        <v>24</v>
      </c>
      <c r="E449" s="531">
        <v>18.39</v>
      </c>
      <c r="F449" s="532">
        <v>0</v>
      </c>
    </row>
    <row r="450" spans="1:6">
      <c r="A450" s="529" t="s">
        <v>31933</v>
      </c>
      <c r="B450" s="530">
        <v>105381</v>
      </c>
      <c r="C450" s="522" t="s">
        <v>24235</v>
      </c>
      <c r="D450" s="530" t="s">
        <v>24</v>
      </c>
      <c r="E450" s="531">
        <v>15.11</v>
      </c>
      <c r="F450" s="532">
        <v>0</v>
      </c>
    </row>
    <row r="451" spans="1:6">
      <c r="A451" s="529" t="s">
        <v>31933</v>
      </c>
      <c r="B451" s="530">
        <v>105251</v>
      </c>
      <c r="C451" s="522" t="s">
        <v>24064</v>
      </c>
      <c r="D451" s="530" t="s">
        <v>24</v>
      </c>
      <c r="E451" s="531">
        <v>20.12</v>
      </c>
      <c r="F451" s="532">
        <v>0</v>
      </c>
    </row>
    <row r="452" spans="1:6">
      <c r="A452" s="529" t="s">
        <v>31933</v>
      </c>
      <c r="B452" s="530">
        <v>105282</v>
      </c>
      <c r="C452" s="522" t="s">
        <v>24094</v>
      </c>
      <c r="D452" s="530" t="s">
        <v>24</v>
      </c>
      <c r="E452" s="531">
        <v>15.67</v>
      </c>
      <c r="F452" s="532">
        <v>0</v>
      </c>
    </row>
    <row r="453" spans="1:6">
      <c r="A453" s="529" t="s">
        <v>31933</v>
      </c>
      <c r="B453" s="530">
        <v>105276</v>
      </c>
      <c r="C453" s="522" t="s">
        <v>24088</v>
      </c>
      <c r="D453" s="530" t="s">
        <v>24</v>
      </c>
      <c r="E453" s="531">
        <v>162.49</v>
      </c>
      <c r="F453" s="532">
        <v>0</v>
      </c>
    </row>
    <row r="454" spans="1:6">
      <c r="A454" s="529" t="s">
        <v>31933</v>
      </c>
      <c r="B454" s="530">
        <v>105341</v>
      </c>
      <c r="C454" s="522" t="s">
        <v>24119</v>
      </c>
      <c r="D454" s="530" t="s">
        <v>24</v>
      </c>
      <c r="E454" s="531">
        <v>131.85</v>
      </c>
      <c r="F454" s="532">
        <v>0</v>
      </c>
    </row>
    <row r="455" spans="1:6">
      <c r="A455" s="529" t="s">
        <v>31933</v>
      </c>
      <c r="B455" s="530">
        <v>105277</v>
      </c>
      <c r="C455" s="522" t="s">
        <v>24089</v>
      </c>
      <c r="D455" s="530" t="s">
        <v>24</v>
      </c>
      <c r="E455" s="531">
        <v>195.91</v>
      </c>
      <c r="F455" s="532">
        <v>0</v>
      </c>
    </row>
    <row r="456" spans="1:6">
      <c r="A456" s="529" t="s">
        <v>31933</v>
      </c>
      <c r="B456" s="530">
        <v>105342</v>
      </c>
      <c r="C456" s="522" t="s">
        <v>24120</v>
      </c>
      <c r="D456" s="530" t="s">
        <v>24</v>
      </c>
      <c r="E456" s="531">
        <v>159.78</v>
      </c>
      <c r="F456" s="532">
        <v>0</v>
      </c>
    </row>
    <row r="457" spans="1:6">
      <c r="A457" s="529" t="s">
        <v>31933</v>
      </c>
      <c r="B457" s="530">
        <v>105252</v>
      </c>
      <c r="C457" s="522" t="s">
        <v>24065</v>
      </c>
      <c r="D457" s="530" t="s">
        <v>24</v>
      </c>
      <c r="E457" s="531">
        <v>26.91</v>
      </c>
      <c r="F457" s="532">
        <v>0</v>
      </c>
    </row>
    <row r="458" spans="1:6">
      <c r="A458" s="529" t="s">
        <v>31933</v>
      </c>
      <c r="B458" s="530">
        <v>105298</v>
      </c>
      <c r="C458" s="522" t="s">
        <v>24098</v>
      </c>
      <c r="D458" s="530" t="s">
        <v>24</v>
      </c>
      <c r="E458" s="531">
        <v>21.33</v>
      </c>
      <c r="F458" s="532">
        <v>0</v>
      </c>
    </row>
    <row r="459" spans="1:6">
      <c r="A459" s="529" t="s">
        <v>31933</v>
      </c>
      <c r="B459" s="530">
        <v>105253</v>
      </c>
      <c r="C459" s="522" t="s">
        <v>24066</v>
      </c>
      <c r="D459" s="530" t="s">
        <v>24</v>
      </c>
      <c r="E459" s="531">
        <v>33.69</v>
      </c>
      <c r="F459" s="532">
        <v>0</v>
      </c>
    </row>
    <row r="460" spans="1:6">
      <c r="A460" s="529" t="s">
        <v>31933</v>
      </c>
      <c r="B460" s="530">
        <v>105299</v>
      </c>
      <c r="C460" s="522" t="s">
        <v>24099</v>
      </c>
      <c r="D460" s="530" t="s">
        <v>24</v>
      </c>
      <c r="E460" s="531">
        <v>26.99</v>
      </c>
      <c r="F460" s="532">
        <v>0</v>
      </c>
    </row>
    <row r="461" spans="1:6">
      <c r="A461" s="529" t="s">
        <v>31933</v>
      </c>
      <c r="B461" s="530">
        <v>105254</v>
      </c>
      <c r="C461" s="522" t="s">
        <v>24067</v>
      </c>
      <c r="D461" s="530" t="s">
        <v>24</v>
      </c>
      <c r="E461" s="531">
        <v>40.61</v>
      </c>
      <c r="F461" s="532">
        <v>0</v>
      </c>
    </row>
    <row r="462" spans="1:6">
      <c r="A462" s="529" t="s">
        <v>31933</v>
      </c>
      <c r="B462" s="530">
        <v>105300</v>
      </c>
      <c r="C462" s="522" t="s">
        <v>24100</v>
      </c>
      <c r="D462" s="530" t="s">
        <v>24</v>
      </c>
      <c r="E462" s="531">
        <v>32.799999999999997</v>
      </c>
      <c r="F462" s="532">
        <v>0</v>
      </c>
    </row>
    <row r="463" spans="1:6">
      <c r="A463" s="529" t="s">
        <v>31933</v>
      </c>
      <c r="B463" s="530">
        <v>105255</v>
      </c>
      <c r="C463" s="522" t="s">
        <v>24068</v>
      </c>
      <c r="D463" s="530" t="s">
        <v>24</v>
      </c>
      <c r="E463" s="531">
        <v>47.53</v>
      </c>
      <c r="F463" s="532">
        <v>0</v>
      </c>
    </row>
    <row r="464" spans="1:6">
      <c r="A464" s="529" t="s">
        <v>31933</v>
      </c>
      <c r="B464" s="530">
        <v>105301</v>
      </c>
      <c r="C464" s="522" t="s">
        <v>24101</v>
      </c>
      <c r="D464" s="530" t="s">
        <v>24</v>
      </c>
      <c r="E464" s="531">
        <v>38.590000000000003</v>
      </c>
      <c r="F464" s="532">
        <v>0</v>
      </c>
    </row>
    <row r="465" spans="1:6">
      <c r="A465" s="529" t="s">
        <v>31933</v>
      </c>
      <c r="B465" s="530">
        <v>105256</v>
      </c>
      <c r="C465" s="522" t="s">
        <v>24069</v>
      </c>
      <c r="D465" s="530" t="s">
        <v>24</v>
      </c>
      <c r="E465" s="531">
        <v>54.42</v>
      </c>
      <c r="F465" s="532">
        <v>0</v>
      </c>
    </row>
    <row r="466" spans="1:6">
      <c r="A466" s="529" t="s">
        <v>31933</v>
      </c>
      <c r="B466" s="530">
        <v>105302</v>
      </c>
      <c r="C466" s="522" t="s">
        <v>24102</v>
      </c>
      <c r="D466" s="530" t="s">
        <v>24</v>
      </c>
      <c r="E466" s="531">
        <v>44.37</v>
      </c>
      <c r="F466" s="532">
        <v>0</v>
      </c>
    </row>
    <row r="467" spans="1:6">
      <c r="A467" s="529" t="s">
        <v>31933</v>
      </c>
      <c r="B467" s="530">
        <v>105257</v>
      </c>
      <c r="C467" s="522" t="s">
        <v>24070</v>
      </c>
      <c r="D467" s="530" t="s">
        <v>24</v>
      </c>
      <c r="E467" s="531">
        <v>61.32</v>
      </c>
      <c r="F467" s="532">
        <v>0</v>
      </c>
    </row>
    <row r="468" spans="1:6">
      <c r="A468" s="529" t="s">
        <v>31933</v>
      </c>
      <c r="B468" s="530">
        <v>105303</v>
      </c>
      <c r="C468" s="522" t="s">
        <v>24103</v>
      </c>
      <c r="D468" s="530" t="s">
        <v>24</v>
      </c>
      <c r="E468" s="531">
        <v>50.15</v>
      </c>
      <c r="F468" s="532">
        <v>0</v>
      </c>
    </row>
    <row r="469" spans="1:6">
      <c r="A469" s="529" t="s">
        <v>31933</v>
      </c>
      <c r="B469" s="530">
        <v>105270</v>
      </c>
      <c r="C469" s="522" t="s">
        <v>24082</v>
      </c>
      <c r="D469" s="530" t="s">
        <v>24</v>
      </c>
      <c r="E469" s="531">
        <v>68.34</v>
      </c>
      <c r="F469" s="532">
        <v>0</v>
      </c>
    </row>
    <row r="470" spans="1:6">
      <c r="A470" s="529" t="s">
        <v>31933</v>
      </c>
      <c r="B470" s="530">
        <v>105304</v>
      </c>
      <c r="C470" s="522" t="s">
        <v>24104</v>
      </c>
      <c r="D470" s="530" t="s">
        <v>24</v>
      </c>
      <c r="E470" s="531">
        <v>56.05</v>
      </c>
      <c r="F470" s="532">
        <v>0</v>
      </c>
    </row>
    <row r="471" spans="1:6">
      <c r="A471" s="529" t="s">
        <v>31933</v>
      </c>
      <c r="B471" s="530">
        <v>105271</v>
      </c>
      <c r="C471" s="522" t="s">
        <v>24083</v>
      </c>
      <c r="D471" s="530" t="s">
        <v>24</v>
      </c>
      <c r="E471" s="531">
        <v>85.83</v>
      </c>
      <c r="F471" s="532">
        <v>0</v>
      </c>
    </row>
    <row r="472" spans="1:6">
      <c r="A472" s="529" t="s">
        <v>31933</v>
      </c>
      <c r="B472" s="530">
        <v>105305</v>
      </c>
      <c r="C472" s="522" t="s">
        <v>24105</v>
      </c>
      <c r="D472" s="530" t="s">
        <v>24</v>
      </c>
      <c r="E472" s="531">
        <v>68.989999999999995</v>
      </c>
      <c r="F472" s="532">
        <v>0</v>
      </c>
    </row>
    <row r="473" spans="1:6">
      <c r="A473" s="529" t="s">
        <v>31933</v>
      </c>
      <c r="B473" s="530">
        <v>105272</v>
      </c>
      <c r="C473" s="522" t="s">
        <v>24084</v>
      </c>
      <c r="D473" s="530" t="s">
        <v>24</v>
      </c>
      <c r="E473" s="531">
        <v>101.44</v>
      </c>
      <c r="F473" s="532">
        <v>0</v>
      </c>
    </row>
    <row r="474" spans="1:6">
      <c r="A474" s="529" t="s">
        <v>31933</v>
      </c>
      <c r="B474" s="530">
        <v>105306</v>
      </c>
      <c r="C474" s="522" t="s">
        <v>24106</v>
      </c>
      <c r="D474" s="530" t="s">
        <v>24</v>
      </c>
      <c r="E474" s="531">
        <v>81.849999999999994</v>
      </c>
      <c r="F474" s="532">
        <v>0</v>
      </c>
    </row>
    <row r="475" spans="1:6">
      <c r="A475" s="529" t="s">
        <v>31933</v>
      </c>
      <c r="B475" s="530">
        <v>105273</v>
      </c>
      <c r="C475" s="522" t="s">
        <v>24085</v>
      </c>
      <c r="D475" s="530" t="s">
        <v>24</v>
      </c>
      <c r="E475" s="531">
        <v>116.42</v>
      </c>
      <c r="F475" s="532">
        <v>0</v>
      </c>
    </row>
    <row r="476" spans="1:6">
      <c r="A476" s="529" t="s">
        <v>31933</v>
      </c>
      <c r="B476" s="530">
        <v>105307</v>
      </c>
      <c r="C476" s="522" t="s">
        <v>24107</v>
      </c>
      <c r="D476" s="530" t="s">
        <v>24</v>
      </c>
      <c r="E476" s="531">
        <v>94.06</v>
      </c>
      <c r="F476" s="532">
        <v>0</v>
      </c>
    </row>
    <row r="477" spans="1:6">
      <c r="A477" s="529" t="s">
        <v>31933</v>
      </c>
      <c r="B477" s="530">
        <v>105250</v>
      </c>
      <c r="C477" s="522" t="s">
        <v>24063</v>
      </c>
      <c r="D477" s="530" t="s">
        <v>24</v>
      </c>
      <c r="E477" s="531">
        <v>17.37</v>
      </c>
      <c r="F477" s="532">
        <v>0</v>
      </c>
    </row>
    <row r="478" spans="1:6">
      <c r="A478" s="529" t="s">
        <v>31933</v>
      </c>
      <c r="B478" s="530">
        <v>105269</v>
      </c>
      <c r="C478" s="522" t="s">
        <v>24081</v>
      </c>
      <c r="D478" s="530" t="s">
        <v>24</v>
      </c>
      <c r="E478" s="531">
        <v>13.37</v>
      </c>
      <c r="F478" s="532">
        <v>0</v>
      </c>
    </row>
    <row r="479" spans="1:6">
      <c r="A479" s="529" t="s">
        <v>31933</v>
      </c>
      <c r="B479" s="530">
        <v>105274</v>
      </c>
      <c r="C479" s="522" t="s">
        <v>24086</v>
      </c>
      <c r="D479" s="530" t="s">
        <v>24</v>
      </c>
      <c r="E479" s="531">
        <v>131.62</v>
      </c>
      <c r="F479" s="532">
        <v>0</v>
      </c>
    </row>
    <row r="480" spans="1:6">
      <c r="A480" s="529" t="s">
        <v>31933</v>
      </c>
      <c r="B480" s="530">
        <v>105340</v>
      </c>
      <c r="C480" s="522" t="s">
        <v>24118</v>
      </c>
      <c r="D480" s="530" t="s">
        <v>24</v>
      </c>
      <c r="E480" s="531">
        <v>106.5</v>
      </c>
      <c r="F480" s="532">
        <v>0</v>
      </c>
    </row>
    <row r="481" spans="1:6">
      <c r="A481" s="529" t="s">
        <v>31933</v>
      </c>
      <c r="B481" s="530">
        <v>105275</v>
      </c>
      <c r="C481" s="522" t="s">
        <v>24087</v>
      </c>
      <c r="D481" s="530" t="s">
        <v>24</v>
      </c>
      <c r="E481" s="531">
        <v>146.99</v>
      </c>
      <c r="F481" s="532">
        <v>0</v>
      </c>
    </row>
    <row r="482" spans="1:6">
      <c r="A482" s="529" t="s">
        <v>31933</v>
      </c>
      <c r="B482" s="530">
        <v>105390</v>
      </c>
      <c r="C482" s="522" t="s">
        <v>24144</v>
      </c>
      <c r="D482" s="530" t="s">
        <v>24</v>
      </c>
      <c r="E482" s="531">
        <v>119.11</v>
      </c>
      <c r="F482" s="532">
        <v>0</v>
      </c>
    </row>
    <row r="483" spans="1:6">
      <c r="A483" s="529" t="s">
        <v>31933</v>
      </c>
      <c r="B483" s="530">
        <v>105364</v>
      </c>
      <c r="C483" s="522" t="s">
        <v>24223</v>
      </c>
      <c r="D483" s="530" t="s">
        <v>24</v>
      </c>
      <c r="E483" s="531">
        <v>31.35</v>
      </c>
      <c r="F483" s="532">
        <v>0</v>
      </c>
    </row>
    <row r="484" spans="1:6">
      <c r="A484" s="529" t="s">
        <v>31933</v>
      </c>
      <c r="B484" s="530">
        <v>105385</v>
      </c>
      <c r="C484" s="522" t="s">
        <v>24239</v>
      </c>
      <c r="D484" s="530" t="s">
        <v>24</v>
      </c>
      <c r="E484" s="531">
        <v>25.68</v>
      </c>
      <c r="F484" s="532">
        <v>0</v>
      </c>
    </row>
    <row r="485" spans="1:6">
      <c r="A485" s="529" t="s">
        <v>31933</v>
      </c>
      <c r="B485" s="530">
        <v>105362</v>
      </c>
      <c r="C485" s="522" t="s">
        <v>24221</v>
      </c>
      <c r="D485" s="530" t="s">
        <v>24</v>
      </c>
      <c r="E485" s="531">
        <v>22.61</v>
      </c>
      <c r="F485" s="532">
        <v>0</v>
      </c>
    </row>
    <row r="486" spans="1:6">
      <c r="A486" s="529" t="s">
        <v>31933</v>
      </c>
      <c r="B486" s="530">
        <v>105383</v>
      </c>
      <c r="C486" s="522" t="s">
        <v>24237</v>
      </c>
      <c r="D486" s="530" t="s">
        <v>24</v>
      </c>
      <c r="E486" s="531">
        <v>18.45</v>
      </c>
      <c r="F486" s="532">
        <v>0</v>
      </c>
    </row>
    <row r="487" spans="1:6">
      <c r="A487" s="529" t="s">
        <v>31933</v>
      </c>
      <c r="B487" s="530">
        <v>105363</v>
      </c>
      <c r="C487" s="522" t="s">
        <v>24222</v>
      </c>
      <c r="D487" s="530" t="s">
        <v>24</v>
      </c>
      <c r="E487" s="531">
        <v>27.05</v>
      </c>
      <c r="F487" s="532">
        <v>0</v>
      </c>
    </row>
    <row r="488" spans="1:6">
      <c r="A488" s="529" t="s">
        <v>31933</v>
      </c>
      <c r="B488" s="530">
        <v>105384</v>
      </c>
      <c r="C488" s="522" t="s">
        <v>24238</v>
      </c>
      <c r="D488" s="530" t="s">
        <v>24</v>
      </c>
      <c r="E488" s="531">
        <v>22.15</v>
      </c>
      <c r="F488" s="532">
        <v>0</v>
      </c>
    </row>
    <row r="489" spans="1:6">
      <c r="A489" s="529" t="s">
        <v>31933</v>
      </c>
      <c r="B489" s="530">
        <v>105279</v>
      </c>
      <c r="C489" s="522" t="s">
        <v>24091</v>
      </c>
      <c r="D489" s="530" t="s">
        <v>24</v>
      </c>
      <c r="E489" s="531">
        <v>27.34</v>
      </c>
      <c r="F489" s="532">
        <v>0</v>
      </c>
    </row>
    <row r="490" spans="1:6">
      <c r="A490" s="529" t="s">
        <v>31933</v>
      </c>
      <c r="B490" s="530">
        <v>105259</v>
      </c>
      <c r="C490" s="522" t="s">
        <v>24072</v>
      </c>
      <c r="D490" s="530" t="s">
        <v>24</v>
      </c>
      <c r="E490" s="531">
        <v>21.41</v>
      </c>
      <c r="F490" s="532">
        <v>0</v>
      </c>
    </row>
    <row r="491" spans="1:6">
      <c r="A491" s="529" t="s">
        <v>31933</v>
      </c>
      <c r="B491" s="530">
        <v>105357</v>
      </c>
      <c r="C491" s="522" t="s">
        <v>24135</v>
      </c>
      <c r="D491" s="530" t="s">
        <v>24</v>
      </c>
      <c r="E491" s="531">
        <v>221.12</v>
      </c>
      <c r="F491" s="532">
        <v>0</v>
      </c>
    </row>
    <row r="492" spans="1:6">
      <c r="A492" s="529" t="s">
        <v>31933</v>
      </c>
      <c r="B492" s="530">
        <v>105346</v>
      </c>
      <c r="C492" s="522" t="s">
        <v>24124</v>
      </c>
      <c r="D492" s="530" t="s">
        <v>24</v>
      </c>
      <c r="E492" s="531">
        <v>180.28</v>
      </c>
      <c r="F492" s="532">
        <v>0</v>
      </c>
    </row>
    <row r="493" spans="1:6">
      <c r="A493" s="529" t="s">
        <v>31933</v>
      </c>
      <c r="B493" s="530">
        <v>105358</v>
      </c>
      <c r="C493" s="522" t="s">
        <v>24136</v>
      </c>
      <c r="D493" s="530" t="s">
        <v>24</v>
      </c>
      <c r="E493" s="531">
        <v>268.43</v>
      </c>
      <c r="F493" s="532">
        <v>0</v>
      </c>
    </row>
    <row r="494" spans="1:6">
      <c r="A494" s="529" t="s">
        <v>31933</v>
      </c>
      <c r="B494" s="530">
        <v>105347</v>
      </c>
      <c r="C494" s="522" t="s">
        <v>24125</v>
      </c>
      <c r="D494" s="530" t="s">
        <v>24</v>
      </c>
      <c r="E494" s="531">
        <v>220.23</v>
      </c>
      <c r="F494" s="532">
        <v>0</v>
      </c>
    </row>
    <row r="495" spans="1:6">
      <c r="A495" s="529" t="s">
        <v>31933</v>
      </c>
      <c r="B495" s="530">
        <v>105280</v>
      </c>
      <c r="C495" s="522" t="s">
        <v>24092</v>
      </c>
      <c r="D495" s="530" t="s">
        <v>24</v>
      </c>
      <c r="E495" s="531">
        <v>36.54</v>
      </c>
      <c r="F495" s="532">
        <v>0</v>
      </c>
    </row>
    <row r="496" spans="1:6">
      <c r="A496" s="529" t="s">
        <v>31933</v>
      </c>
      <c r="B496" s="530">
        <v>105283</v>
      </c>
      <c r="C496" s="522" t="s">
        <v>24095</v>
      </c>
      <c r="D496" s="530" t="s">
        <v>24</v>
      </c>
      <c r="E496" s="531">
        <v>29.12</v>
      </c>
      <c r="F496" s="532">
        <v>0</v>
      </c>
    </row>
    <row r="497" spans="1:6">
      <c r="A497" s="529" t="s">
        <v>31933</v>
      </c>
      <c r="B497" s="530">
        <v>105281</v>
      </c>
      <c r="C497" s="522" t="s">
        <v>24093</v>
      </c>
      <c r="D497" s="530" t="s">
        <v>24</v>
      </c>
      <c r="E497" s="531">
        <v>45.75</v>
      </c>
      <c r="F497" s="532">
        <v>0</v>
      </c>
    </row>
    <row r="498" spans="1:6">
      <c r="A498" s="529" t="s">
        <v>31933</v>
      </c>
      <c r="B498" s="530">
        <v>105319</v>
      </c>
      <c r="C498" s="522" t="s">
        <v>24110</v>
      </c>
      <c r="D498" s="530" t="s">
        <v>24</v>
      </c>
      <c r="E498" s="531">
        <v>36.840000000000003</v>
      </c>
      <c r="F498" s="532">
        <v>0</v>
      </c>
    </row>
    <row r="499" spans="1:6">
      <c r="A499" s="529" t="s">
        <v>31933</v>
      </c>
      <c r="B499" s="530">
        <v>105284</v>
      </c>
      <c r="C499" s="522" t="s">
        <v>24096</v>
      </c>
      <c r="D499" s="530" t="s">
        <v>24</v>
      </c>
      <c r="E499" s="531">
        <v>55.23</v>
      </c>
      <c r="F499" s="532">
        <v>0</v>
      </c>
    </row>
    <row r="500" spans="1:6">
      <c r="A500" s="529" t="s">
        <v>31933</v>
      </c>
      <c r="B500" s="530">
        <v>105320</v>
      </c>
      <c r="C500" s="522" t="s">
        <v>24111</v>
      </c>
      <c r="D500" s="530" t="s">
        <v>24</v>
      </c>
      <c r="E500" s="531">
        <v>44.82</v>
      </c>
      <c r="F500" s="532">
        <v>0</v>
      </c>
    </row>
    <row r="501" spans="1:6">
      <c r="A501" s="529" t="s">
        <v>31933</v>
      </c>
      <c r="B501" s="530">
        <v>105348</v>
      </c>
      <c r="C501" s="522" t="s">
        <v>24126</v>
      </c>
      <c r="D501" s="530" t="s">
        <v>24</v>
      </c>
      <c r="E501" s="531">
        <v>64.680000000000007</v>
      </c>
      <c r="F501" s="532">
        <v>0</v>
      </c>
    </row>
    <row r="502" spans="1:6">
      <c r="A502" s="529" t="s">
        <v>31933</v>
      </c>
      <c r="B502" s="530">
        <v>105321</v>
      </c>
      <c r="C502" s="522" t="s">
        <v>24112</v>
      </c>
      <c r="D502" s="530" t="s">
        <v>24</v>
      </c>
      <c r="E502" s="531">
        <v>52.77</v>
      </c>
      <c r="F502" s="532">
        <v>0</v>
      </c>
    </row>
    <row r="503" spans="1:6">
      <c r="A503" s="529" t="s">
        <v>31933</v>
      </c>
      <c r="B503" s="530">
        <v>105349</v>
      </c>
      <c r="C503" s="522" t="s">
        <v>24127</v>
      </c>
      <c r="D503" s="530" t="s">
        <v>24</v>
      </c>
      <c r="E503" s="531">
        <v>74.12</v>
      </c>
      <c r="F503" s="532">
        <v>0</v>
      </c>
    </row>
    <row r="504" spans="1:6">
      <c r="A504" s="529" t="s">
        <v>31933</v>
      </c>
      <c r="B504" s="530">
        <v>105322</v>
      </c>
      <c r="C504" s="522" t="s">
        <v>24113</v>
      </c>
      <c r="D504" s="530" t="s">
        <v>24</v>
      </c>
      <c r="E504" s="531">
        <v>60.73</v>
      </c>
      <c r="F504" s="532">
        <v>0</v>
      </c>
    </row>
    <row r="505" spans="1:6">
      <c r="A505" s="529" t="s">
        <v>31933</v>
      </c>
      <c r="B505" s="530">
        <v>105350</v>
      </c>
      <c r="C505" s="522" t="s">
        <v>24128</v>
      </c>
      <c r="D505" s="530" t="s">
        <v>24</v>
      </c>
      <c r="E505" s="531">
        <v>83.57</v>
      </c>
      <c r="F505" s="532">
        <v>0</v>
      </c>
    </row>
    <row r="506" spans="1:6">
      <c r="A506" s="529" t="s">
        <v>31933</v>
      </c>
      <c r="B506" s="530">
        <v>105323</v>
      </c>
      <c r="C506" s="522" t="s">
        <v>24114</v>
      </c>
      <c r="D506" s="530" t="s">
        <v>24</v>
      </c>
      <c r="E506" s="531">
        <v>68.67</v>
      </c>
      <c r="F506" s="532">
        <v>0</v>
      </c>
    </row>
    <row r="507" spans="1:6">
      <c r="A507" s="529" t="s">
        <v>31933</v>
      </c>
      <c r="B507" s="530">
        <v>105351</v>
      </c>
      <c r="C507" s="522" t="s">
        <v>24129</v>
      </c>
      <c r="D507" s="530" t="s">
        <v>24</v>
      </c>
      <c r="E507" s="531">
        <v>93.25</v>
      </c>
      <c r="F507" s="532">
        <v>0</v>
      </c>
    </row>
    <row r="508" spans="1:6">
      <c r="A508" s="529" t="s">
        <v>31933</v>
      </c>
      <c r="B508" s="530">
        <v>105324</v>
      </c>
      <c r="C508" s="522" t="s">
        <v>24115</v>
      </c>
      <c r="D508" s="530" t="s">
        <v>24</v>
      </c>
      <c r="E508" s="531">
        <v>76.86</v>
      </c>
      <c r="F508" s="532">
        <v>0</v>
      </c>
    </row>
    <row r="509" spans="1:6">
      <c r="A509" s="529" t="s">
        <v>31933</v>
      </c>
      <c r="B509" s="530">
        <v>105352</v>
      </c>
      <c r="C509" s="522" t="s">
        <v>24130</v>
      </c>
      <c r="D509" s="530" t="s">
        <v>24</v>
      </c>
      <c r="E509" s="531">
        <v>116.82</v>
      </c>
      <c r="F509" s="532">
        <v>0</v>
      </c>
    </row>
    <row r="510" spans="1:6">
      <c r="A510" s="529" t="s">
        <v>31933</v>
      </c>
      <c r="B510" s="530">
        <v>105325</v>
      </c>
      <c r="C510" s="522" t="s">
        <v>24116</v>
      </c>
      <c r="D510" s="530" t="s">
        <v>24</v>
      </c>
      <c r="E510" s="531">
        <v>94.35</v>
      </c>
      <c r="F510" s="532">
        <v>0</v>
      </c>
    </row>
    <row r="511" spans="1:6">
      <c r="A511" s="529" t="s">
        <v>31933</v>
      </c>
      <c r="B511" s="530">
        <v>105353</v>
      </c>
      <c r="C511" s="522" t="s">
        <v>24131</v>
      </c>
      <c r="D511" s="530" t="s">
        <v>24</v>
      </c>
      <c r="E511" s="531">
        <v>138.25</v>
      </c>
      <c r="F511" s="532">
        <v>0</v>
      </c>
    </row>
    <row r="512" spans="1:6">
      <c r="A512" s="529" t="s">
        <v>31933</v>
      </c>
      <c r="B512" s="530">
        <v>105326</v>
      </c>
      <c r="C512" s="522" t="s">
        <v>24117</v>
      </c>
      <c r="D512" s="530" t="s">
        <v>24</v>
      </c>
      <c r="E512" s="531">
        <v>112.11</v>
      </c>
      <c r="F512" s="532">
        <v>0</v>
      </c>
    </row>
    <row r="513" spans="1:6">
      <c r="A513" s="529" t="s">
        <v>31933</v>
      </c>
      <c r="B513" s="530">
        <v>105354</v>
      </c>
      <c r="C513" s="522" t="s">
        <v>24132</v>
      </c>
      <c r="D513" s="530" t="s">
        <v>24</v>
      </c>
      <c r="E513" s="531">
        <v>158.38999999999999</v>
      </c>
      <c r="F513" s="532">
        <v>0</v>
      </c>
    </row>
    <row r="514" spans="1:6">
      <c r="A514" s="529" t="s">
        <v>31933</v>
      </c>
      <c r="B514" s="530">
        <v>105344</v>
      </c>
      <c r="C514" s="522" t="s">
        <v>24122</v>
      </c>
      <c r="D514" s="530" t="s">
        <v>24</v>
      </c>
      <c r="E514" s="531">
        <v>128.56</v>
      </c>
      <c r="F514" s="532">
        <v>0</v>
      </c>
    </row>
    <row r="515" spans="1:6">
      <c r="A515" s="529" t="s">
        <v>31933</v>
      </c>
      <c r="B515" s="530">
        <v>105278</v>
      </c>
      <c r="C515" s="522" t="s">
        <v>24090</v>
      </c>
      <c r="D515" s="530" t="s">
        <v>24</v>
      </c>
      <c r="E515" s="531">
        <v>23.58</v>
      </c>
      <c r="F515" s="532">
        <v>0</v>
      </c>
    </row>
    <row r="516" spans="1:6">
      <c r="A516" s="529" t="s">
        <v>31933</v>
      </c>
      <c r="B516" s="530">
        <v>105343</v>
      </c>
      <c r="C516" s="522" t="s">
        <v>24121</v>
      </c>
      <c r="D516" s="530" t="s">
        <v>24</v>
      </c>
      <c r="E516" s="531">
        <v>18.27</v>
      </c>
      <c r="F516" s="532">
        <v>0</v>
      </c>
    </row>
    <row r="517" spans="1:6">
      <c r="A517" s="529" t="s">
        <v>31933</v>
      </c>
      <c r="B517" s="530">
        <v>105355</v>
      </c>
      <c r="C517" s="522" t="s">
        <v>24133</v>
      </c>
      <c r="D517" s="530" t="s">
        <v>24</v>
      </c>
      <c r="E517" s="531">
        <v>178.98</v>
      </c>
      <c r="F517" s="532">
        <v>0</v>
      </c>
    </row>
    <row r="518" spans="1:6">
      <c r="A518" s="529" t="s">
        <v>31933</v>
      </c>
      <c r="B518" s="530">
        <v>105391</v>
      </c>
      <c r="C518" s="522" t="s">
        <v>24145</v>
      </c>
      <c r="D518" s="530" t="s">
        <v>24</v>
      </c>
      <c r="E518" s="531">
        <v>145.47999999999999</v>
      </c>
      <c r="F518" s="532">
        <v>0</v>
      </c>
    </row>
    <row r="519" spans="1:6">
      <c r="A519" s="529" t="s">
        <v>31933</v>
      </c>
      <c r="B519" s="530">
        <v>105356</v>
      </c>
      <c r="C519" s="522" t="s">
        <v>24134</v>
      </c>
      <c r="D519" s="530" t="s">
        <v>24</v>
      </c>
      <c r="E519" s="531">
        <v>199.96</v>
      </c>
      <c r="F519" s="532">
        <v>0</v>
      </c>
    </row>
    <row r="520" spans="1:6">
      <c r="A520" s="529" t="s">
        <v>31933</v>
      </c>
      <c r="B520" s="530">
        <v>105345</v>
      </c>
      <c r="C520" s="522" t="s">
        <v>24123</v>
      </c>
      <c r="D520" s="530" t="s">
        <v>24</v>
      </c>
      <c r="E520" s="531">
        <v>162.78</v>
      </c>
      <c r="F520" s="532">
        <v>0</v>
      </c>
    </row>
    <row r="521" spans="1:6">
      <c r="A521" s="529" t="s">
        <v>31933</v>
      </c>
      <c r="B521" s="530">
        <v>105367</v>
      </c>
      <c r="C521" s="522" t="s">
        <v>24226</v>
      </c>
      <c r="D521" s="530" t="s">
        <v>24</v>
      </c>
      <c r="E521" s="531">
        <v>42.69</v>
      </c>
      <c r="F521" s="532">
        <v>0</v>
      </c>
    </row>
    <row r="522" spans="1:6">
      <c r="A522" s="529" t="s">
        <v>31933</v>
      </c>
      <c r="B522" s="530">
        <v>105371</v>
      </c>
      <c r="C522" s="522" t="s">
        <v>24229</v>
      </c>
      <c r="D522" s="530" t="s">
        <v>24</v>
      </c>
      <c r="E522" s="531">
        <v>35.14</v>
      </c>
      <c r="F522" s="532">
        <v>0</v>
      </c>
    </row>
    <row r="523" spans="1:6">
      <c r="A523" s="529" t="s">
        <v>31933</v>
      </c>
      <c r="B523" s="530">
        <v>105365</v>
      </c>
      <c r="C523" s="522" t="s">
        <v>24224</v>
      </c>
      <c r="D523" s="530" t="s">
        <v>24</v>
      </c>
      <c r="E523" s="531">
        <v>30.54</v>
      </c>
      <c r="F523" s="532">
        <v>0</v>
      </c>
    </row>
    <row r="524" spans="1:6">
      <c r="A524" s="529" t="s">
        <v>31933</v>
      </c>
      <c r="B524" s="530">
        <v>105386</v>
      </c>
      <c r="C524" s="522" t="s">
        <v>24240</v>
      </c>
      <c r="D524" s="530" t="s">
        <v>24</v>
      </c>
      <c r="E524" s="531">
        <v>25</v>
      </c>
      <c r="F524" s="532">
        <v>0</v>
      </c>
    </row>
    <row r="525" spans="1:6">
      <c r="A525" s="529" t="s">
        <v>31933</v>
      </c>
      <c r="B525" s="530">
        <v>105366</v>
      </c>
      <c r="C525" s="522" t="s">
        <v>24225</v>
      </c>
      <c r="D525" s="530" t="s">
        <v>24</v>
      </c>
      <c r="E525" s="531">
        <v>36.770000000000003</v>
      </c>
      <c r="F525" s="532">
        <v>0</v>
      </c>
    </row>
    <row r="526" spans="1:6">
      <c r="A526" s="529" t="s">
        <v>31933</v>
      </c>
      <c r="B526" s="530">
        <v>105387</v>
      </c>
      <c r="C526" s="522" t="s">
        <v>24241</v>
      </c>
      <c r="D526" s="530" t="s">
        <v>24</v>
      </c>
      <c r="E526" s="531">
        <v>30.23</v>
      </c>
      <c r="F526" s="532">
        <v>0</v>
      </c>
    </row>
    <row r="527" spans="1:6">
      <c r="A527" s="529" t="s">
        <v>31933</v>
      </c>
      <c r="B527" s="530">
        <v>97177</v>
      </c>
      <c r="C527" s="522" t="s">
        <v>24161</v>
      </c>
      <c r="D527" s="530" t="s">
        <v>23</v>
      </c>
      <c r="E527" s="531">
        <v>93.9</v>
      </c>
      <c r="F527" s="532">
        <v>0</v>
      </c>
    </row>
    <row r="528" spans="1:6">
      <c r="A528" s="529" t="s">
        <v>31933</v>
      </c>
      <c r="B528" s="530">
        <v>97187</v>
      </c>
      <c r="C528" s="522" t="s">
        <v>24171</v>
      </c>
      <c r="D528" s="530" t="s">
        <v>23</v>
      </c>
      <c r="E528" s="531">
        <v>85.27</v>
      </c>
      <c r="F528" s="532">
        <v>0</v>
      </c>
    </row>
    <row r="529" spans="1:6">
      <c r="A529" s="529" t="s">
        <v>31933</v>
      </c>
      <c r="B529" s="530">
        <v>97178</v>
      </c>
      <c r="C529" s="522" t="s">
        <v>24162</v>
      </c>
      <c r="D529" s="530" t="s">
        <v>23</v>
      </c>
      <c r="E529" s="531">
        <v>114.35</v>
      </c>
      <c r="F529" s="532">
        <v>0</v>
      </c>
    </row>
    <row r="530" spans="1:6">
      <c r="A530" s="529" t="s">
        <v>31933</v>
      </c>
      <c r="B530" s="530">
        <v>97188</v>
      </c>
      <c r="C530" s="522" t="s">
        <v>24172</v>
      </c>
      <c r="D530" s="530" t="s">
        <v>23</v>
      </c>
      <c r="E530" s="531">
        <v>103.92</v>
      </c>
      <c r="F530" s="532">
        <v>0</v>
      </c>
    </row>
    <row r="531" spans="1:6">
      <c r="A531" s="529" t="s">
        <v>31933</v>
      </c>
      <c r="B531" s="530">
        <v>97179</v>
      </c>
      <c r="C531" s="522" t="s">
        <v>24163</v>
      </c>
      <c r="D531" s="530" t="s">
        <v>23</v>
      </c>
      <c r="E531" s="531">
        <v>134.78</v>
      </c>
      <c r="F531" s="532">
        <v>0</v>
      </c>
    </row>
    <row r="532" spans="1:6">
      <c r="A532" s="529" t="s">
        <v>31933</v>
      </c>
      <c r="B532" s="530">
        <v>97189</v>
      </c>
      <c r="C532" s="522" t="s">
        <v>24173</v>
      </c>
      <c r="D532" s="530" t="s">
        <v>23</v>
      </c>
      <c r="E532" s="531">
        <v>122.57</v>
      </c>
      <c r="F532" s="532">
        <v>0</v>
      </c>
    </row>
    <row r="533" spans="1:6">
      <c r="A533" s="529" t="s">
        <v>31933</v>
      </c>
      <c r="B533" s="530">
        <v>97180</v>
      </c>
      <c r="C533" s="522" t="s">
        <v>24164</v>
      </c>
      <c r="D533" s="530" t="s">
        <v>23</v>
      </c>
      <c r="E533" s="531">
        <v>155.21</v>
      </c>
      <c r="F533" s="532">
        <v>0</v>
      </c>
    </row>
    <row r="534" spans="1:6">
      <c r="A534" s="529" t="s">
        <v>31933</v>
      </c>
      <c r="B534" s="530">
        <v>97190</v>
      </c>
      <c r="C534" s="522" t="s">
        <v>24174</v>
      </c>
      <c r="D534" s="530" t="s">
        <v>23</v>
      </c>
      <c r="E534" s="531">
        <v>141.19</v>
      </c>
      <c r="F534" s="532">
        <v>0</v>
      </c>
    </row>
    <row r="535" spans="1:6">
      <c r="A535" s="529" t="s">
        <v>31933</v>
      </c>
      <c r="B535" s="530">
        <v>97181</v>
      </c>
      <c r="C535" s="522" t="s">
        <v>24165</v>
      </c>
      <c r="D535" s="530" t="s">
        <v>23</v>
      </c>
      <c r="E535" s="531">
        <v>175.65</v>
      </c>
      <c r="F535" s="532">
        <v>0</v>
      </c>
    </row>
    <row r="536" spans="1:6">
      <c r="A536" s="529" t="s">
        <v>31933</v>
      </c>
      <c r="B536" s="530">
        <v>97191</v>
      </c>
      <c r="C536" s="522" t="s">
        <v>24175</v>
      </c>
      <c r="D536" s="530" t="s">
        <v>23</v>
      </c>
      <c r="E536" s="531">
        <v>159.85</v>
      </c>
      <c r="F536" s="532">
        <v>0</v>
      </c>
    </row>
    <row r="537" spans="1:6">
      <c r="A537" s="529" t="s">
        <v>31933</v>
      </c>
      <c r="B537" s="530">
        <v>97182</v>
      </c>
      <c r="C537" s="522" t="s">
        <v>24166</v>
      </c>
      <c r="D537" s="530" t="s">
        <v>23</v>
      </c>
      <c r="E537" s="531">
        <v>200.51</v>
      </c>
      <c r="F537" s="532">
        <v>0</v>
      </c>
    </row>
    <row r="538" spans="1:6">
      <c r="A538" s="529" t="s">
        <v>31933</v>
      </c>
      <c r="B538" s="530">
        <v>97192</v>
      </c>
      <c r="C538" s="522" t="s">
        <v>24176</v>
      </c>
      <c r="D538" s="530" t="s">
        <v>23</v>
      </c>
      <c r="E538" s="531">
        <v>181.88</v>
      </c>
      <c r="F538" s="532">
        <v>0</v>
      </c>
    </row>
    <row r="539" spans="1:6">
      <c r="A539" s="529" t="s">
        <v>31933</v>
      </c>
      <c r="B539" s="530">
        <v>97173</v>
      </c>
      <c r="C539" s="522" t="s">
        <v>24157</v>
      </c>
      <c r="D539" s="530" t="s">
        <v>23</v>
      </c>
      <c r="E539" s="531">
        <v>53.05</v>
      </c>
      <c r="F539" s="532">
        <v>0</v>
      </c>
    </row>
    <row r="540" spans="1:6">
      <c r="A540" s="529" t="s">
        <v>31933</v>
      </c>
      <c r="B540" s="530">
        <v>97183</v>
      </c>
      <c r="C540" s="522" t="s">
        <v>24167</v>
      </c>
      <c r="D540" s="530" t="s">
        <v>23</v>
      </c>
      <c r="E540" s="531">
        <v>47.99</v>
      </c>
      <c r="F540" s="532">
        <v>0</v>
      </c>
    </row>
    <row r="541" spans="1:6">
      <c r="A541" s="529" t="s">
        <v>31933</v>
      </c>
      <c r="B541" s="530">
        <v>97174</v>
      </c>
      <c r="C541" s="522" t="s">
        <v>24158</v>
      </c>
      <c r="D541" s="530" t="s">
        <v>23</v>
      </c>
      <c r="E541" s="531">
        <v>63.26</v>
      </c>
      <c r="F541" s="532">
        <v>0</v>
      </c>
    </row>
    <row r="542" spans="1:6">
      <c r="A542" s="529" t="s">
        <v>31933</v>
      </c>
      <c r="B542" s="530">
        <v>97184</v>
      </c>
      <c r="C542" s="522" t="s">
        <v>24168</v>
      </c>
      <c r="D542" s="530" t="s">
        <v>23</v>
      </c>
      <c r="E542" s="531">
        <v>57.31</v>
      </c>
      <c r="F542" s="532">
        <v>0</v>
      </c>
    </row>
    <row r="543" spans="1:6">
      <c r="A543" s="529" t="s">
        <v>31933</v>
      </c>
      <c r="B543" s="530">
        <v>97175</v>
      </c>
      <c r="C543" s="522" t="s">
        <v>24159</v>
      </c>
      <c r="D543" s="530" t="s">
        <v>23</v>
      </c>
      <c r="E543" s="531">
        <v>73.48</v>
      </c>
      <c r="F543" s="532">
        <v>0</v>
      </c>
    </row>
    <row r="544" spans="1:6">
      <c r="A544" s="529" t="s">
        <v>31933</v>
      </c>
      <c r="B544" s="530">
        <v>97185</v>
      </c>
      <c r="C544" s="522" t="s">
        <v>24169</v>
      </c>
      <c r="D544" s="530" t="s">
        <v>23</v>
      </c>
      <c r="E544" s="531">
        <v>66.63</v>
      </c>
      <c r="F544" s="532">
        <v>0</v>
      </c>
    </row>
    <row r="545" spans="1:6">
      <c r="A545" s="529" t="s">
        <v>31933</v>
      </c>
      <c r="B545" s="530">
        <v>97176</v>
      </c>
      <c r="C545" s="522" t="s">
        <v>24160</v>
      </c>
      <c r="D545" s="530" t="s">
        <v>23</v>
      </c>
      <c r="E545" s="531">
        <v>83.7</v>
      </c>
      <c r="F545" s="532">
        <v>0</v>
      </c>
    </row>
    <row r="546" spans="1:6">
      <c r="A546" s="529" t="s">
        <v>31933</v>
      </c>
      <c r="B546" s="530">
        <v>97186</v>
      </c>
      <c r="C546" s="522" t="s">
        <v>24170</v>
      </c>
      <c r="D546" s="530" t="s">
        <v>23</v>
      </c>
      <c r="E546" s="531">
        <v>75.959999999999994</v>
      </c>
      <c r="F546" s="532">
        <v>0</v>
      </c>
    </row>
    <row r="547" spans="1:6">
      <c r="A547" s="529" t="s">
        <v>31933</v>
      </c>
      <c r="B547" s="530">
        <v>97142</v>
      </c>
      <c r="C547" s="522" t="s">
        <v>24031</v>
      </c>
      <c r="D547" s="530" t="s">
        <v>23</v>
      </c>
      <c r="E547" s="531">
        <v>6.39</v>
      </c>
      <c r="F547" s="532">
        <v>0</v>
      </c>
    </row>
    <row r="548" spans="1:6">
      <c r="A548" s="529" t="s">
        <v>31933</v>
      </c>
      <c r="B548" s="530">
        <v>97158</v>
      </c>
      <c r="C548" s="522" t="s">
        <v>24047</v>
      </c>
      <c r="D548" s="530" t="s">
        <v>23</v>
      </c>
      <c r="E548" s="531">
        <v>4.95</v>
      </c>
      <c r="F548" s="532">
        <v>0</v>
      </c>
    </row>
    <row r="549" spans="1:6">
      <c r="A549" s="529" t="s">
        <v>31933</v>
      </c>
      <c r="B549" s="530">
        <v>97155</v>
      </c>
      <c r="C549" s="522" t="s">
        <v>24044</v>
      </c>
      <c r="D549" s="530" t="s">
        <v>23</v>
      </c>
      <c r="E549" s="531">
        <v>51.57</v>
      </c>
      <c r="F549" s="532">
        <v>0</v>
      </c>
    </row>
    <row r="550" spans="1:6">
      <c r="A550" s="529" t="s">
        <v>31933</v>
      </c>
      <c r="B550" s="530">
        <v>97171</v>
      </c>
      <c r="C550" s="522" t="s">
        <v>24060</v>
      </c>
      <c r="D550" s="530" t="s">
        <v>23</v>
      </c>
      <c r="E550" s="531">
        <v>41.62</v>
      </c>
      <c r="F550" s="532">
        <v>0</v>
      </c>
    </row>
    <row r="551" spans="1:6">
      <c r="A551" s="529" t="s">
        <v>31933</v>
      </c>
      <c r="B551" s="530">
        <v>97156</v>
      </c>
      <c r="C551" s="522" t="s">
        <v>24045</v>
      </c>
      <c r="D551" s="530" t="s">
        <v>23</v>
      </c>
      <c r="E551" s="531">
        <v>61.69</v>
      </c>
      <c r="F551" s="532">
        <v>0</v>
      </c>
    </row>
    <row r="552" spans="1:6">
      <c r="A552" s="529" t="s">
        <v>31933</v>
      </c>
      <c r="B552" s="530">
        <v>97172</v>
      </c>
      <c r="C552" s="522" t="s">
        <v>24061</v>
      </c>
      <c r="D552" s="530" t="s">
        <v>23</v>
      </c>
      <c r="E552" s="531">
        <v>49.95</v>
      </c>
      <c r="F552" s="532">
        <v>0</v>
      </c>
    </row>
    <row r="553" spans="1:6">
      <c r="A553" s="529" t="s">
        <v>31933</v>
      </c>
      <c r="B553" s="530">
        <v>97143</v>
      </c>
      <c r="C553" s="522" t="s">
        <v>24032</v>
      </c>
      <c r="D553" s="530" t="s">
        <v>23</v>
      </c>
      <c r="E553" s="531">
        <v>8.56</v>
      </c>
      <c r="F553" s="532">
        <v>0</v>
      </c>
    </row>
    <row r="554" spans="1:6">
      <c r="A554" s="529" t="s">
        <v>31933</v>
      </c>
      <c r="B554" s="530">
        <v>97159</v>
      </c>
      <c r="C554" s="522" t="s">
        <v>24048</v>
      </c>
      <c r="D554" s="530" t="s">
        <v>23</v>
      </c>
      <c r="E554" s="531">
        <v>6.76</v>
      </c>
      <c r="F554" s="532">
        <v>0</v>
      </c>
    </row>
    <row r="555" spans="1:6">
      <c r="A555" s="529" t="s">
        <v>31933</v>
      </c>
      <c r="B555" s="530">
        <v>97144</v>
      </c>
      <c r="C555" s="522" t="s">
        <v>24033</v>
      </c>
      <c r="D555" s="530" t="s">
        <v>23</v>
      </c>
      <c r="E555" s="531">
        <v>10.74</v>
      </c>
      <c r="F555" s="532">
        <v>0</v>
      </c>
    </row>
    <row r="556" spans="1:6">
      <c r="A556" s="529" t="s">
        <v>31933</v>
      </c>
      <c r="B556" s="530">
        <v>97160</v>
      </c>
      <c r="C556" s="522" t="s">
        <v>24049</v>
      </c>
      <c r="D556" s="530" t="s">
        <v>23</v>
      </c>
      <c r="E556" s="531">
        <v>8.56</v>
      </c>
      <c r="F556" s="532">
        <v>0</v>
      </c>
    </row>
    <row r="557" spans="1:6">
      <c r="A557" s="529" t="s">
        <v>31933</v>
      </c>
      <c r="B557" s="530">
        <v>97145</v>
      </c>
      <c r="C557" s="522" t="s">
        <v>24034</v>
      </c>
      <c r="D557" s="530" t="s">
        <v>23</v>
      </c>
      <c r="E557" s="531">
        <v>12.93</v>
      </c>
      <c r="F557" s="532">
        <v>0</v>
      </c>
    </row>
    <row r="558" spans="1:6">
      <c r="A558" s="529" t="s">
        <v>31933</v>
      </c>
      <c r="B558" s="530">
        <v>97161</v>
      </c>
      <c r="C558" s="522" t="s">
        <v>24050</v>
      </c>
      <c r="D558" s="530" t="s">
        <v>23</v>
      </c>
      <c r="E558" s="531">
        <v>10.38</v>
      </c>
      <c r="F558" s="532">
        <v>0</v>
      </c>
    </row>
    <row r="559" spans="1:6">
      <c r="A559" s="529" t="s">
        <v>31933</v>
      </c>
      <c r="B559" s="530">
        <v>97146</v>
      </c>
      <c r="C559" s="522" t="s">
        <v>24035</v>
      </c>
      <c r="D559" s="530" t="s">
        <v>23</v>
      </c>
      <c r="E559" s="531">
        <v>15.13</v>
      </c>
      <c r="F559" s="532">
        <v>0</v>
      </c>
    </row>
    <row r="560" spans="1:6">
      <c r="A560" s="529" t="s">
        <v>31933</v>
      </c>
      <c r="B560" s="530">
        <v>97162</v>
      </c>
      <c r="C560" s="522" t="s">
        <v>24051</v>
      </c>
      <c r="D560" s="530" t="s">
        <v>23</v>
      </c>
      <c r="E560" s="531">
        <v>12.22</v>
      </c>
      <c r="F560" s="532">
        <v>0</v>
      </c>
    </row>
    <row r="561" spans="1:6">
      <c r="A561" s="529" t="s">
        <v>31933</v>
      </c>
      <c r="B561" s="530">
        <v>97147</v>
      </c>
      <c r="C561" s="522" t="s">
        <v>24036</v>
      </c>
      <c r="D561" s="530" t="s">
        <v>23</v>
      </c>
      <c r="E561" s="531">
        <v>17.3</v>
      </c>
      <c r="F561" s="532">
        <v>0</v>
      </c>
    </row>
    <row r="562" spans="1:6">
      <c r="A562" s="529" t="s">
        <v>31933</v>
      </c>
      <c r="B562" s="530">
        <v>97163</v>
      </c>
      <c r="C562" s="522" t="s">
        <v>24052</v>
      </c>
      <c r="D562" s="530" t="s">
        <v>23</v>
      </c>
      <c r="E562" s="531">
        <v>14.03</v>
      </c>
      <c r="F562" s="532">
        <v>0</v>
      </c>
    </row>
    <row r="563" spans="1:6">
      <c r="A563" s="529" t="s">
        <v>31933</v>
      </c>
      <c r="B563" s="530">
        <v>97148</v>
      </c>
      <c r="C563" s="522" t="s">
        <v>24037</v>
      </c>
      <c r="D563" s="530" t="s">
        <v>23</v>
      </c>
      <c r="E563" s="531">
        <v>19.489999999999998</v>
      </c>
      <c r="F563" s="532">
        <v>0</v>
      </c>
    </row>
    <row r="564" spans="1:6">
      <c r="A564" s="529" t="s">
        <v>31933</v>
      </c>
      <c r="B564" s="530">
        <v>97164</v>
      </c>
      <c r="C564" s="522" t="s">
        <v>24053</v>
      </c>
      <c r="D564" s="530" t="s">
        <v>23</v>
      </c>
      <c r="E564" s="531">
        <v>15.87</v>
      </c>
      <c r="F564" s="532">
        <v>0</v>
      </c>
    </row>
    <row r="565" spans="1:6">
      <c r="A565" s="529" t="s">
        <v>31933</v>
      </c>
      <c r="B565" s="530">
        <v>97149</v>
      </c>
      <c r="C565" s="522" t="s">
        <v>24038</v>
      </c>
      <c r="D565" s="530" t="s">
        <v>23</v>
      </c>
      <c r="E565" s="531">
        <v>21.71</v>
      </c>
      <c r="F565" s="532">
        <v>0</v>
      </c>
    </row>
    <row r="566" spans="1:6">
      <c r="A566" s="529" t="s">
        <v>31933</v>
      </c>
      <c r="B566" s="530">
        <v>97165</v>
      </c>
      <c r="C566" s="522" t="s">
        <v>24054</v>
      </c>
      <c r="D566" s="530" t="s">
        <v>23</v>
      </c>
      <c r="E566" s="531">
        <v>17.71</v>
      </c>
      <c r="F566" s="532">
        <v>0</v>
      </c>
    </row>
    <row r="567" spans="1:6">
      <c r="A567" s="529" t="s">
        <v>31933</v>
      </c>
      <c r="B567" s="530">
        <v>97150</v>
      </c>
      <c r="C567" s="522" t="s">
        <v>24039</v>
      </c>
      <c r="D567" s="530" t="s">
        <v>23</v>
      </c>
      <c r="E567" s="531">
        <v>27.31</v>
      </c>
      <c r="F567" s="532">
        <v>0</v>
      </c>
    </row>
    <row r="568" spans="1:6">
      <c r="A568" s="529" t="s">
        <v>31933</v>
      </c>
      <c r="B568" s="530">
        <v>97166</v>
      </c>
      <c r="C568" s="522" t="s">
        <v>24055</v>
      </c>
      <c r="D568" s="530" t="s">
        <v>23</v>
      </c>
      <c r="E568" s="531">
        <v>21.84</v>
      </c>
      <c r="F568" s="532">
        <v>0</v>
      </c>
    </row>
    <row r="569" spans="1:6">
      <c r="A569" s="529" t="s">
        <v>31933</v>
      </c>
      <c r="B569" s="530">
        <v>97151</v>
      </c>
      <c r="C569" s="522" t="s">
        <v>24040</v>
      </c>
      <c r="D569" s="530" t="s">
        <v>23</v>
      </c>
      <c r="E569" s="531">
        <v>32.25</v>
      </c>
      <c r="F569" s="532">
        <v>0</v>
      </c>
    </row>
    <row r="570" spans="1:6">
      <c r="A570" s="529" t="s">
        <v>31933</v>
      </c>
      <c r="B570" s="530">
        <v>97167</v>
      </c>
      <c r="C570" s="522" t="s">
        <v>24056</v>
      </c>
      <c r="D570" s="530" t="s">
        <v>23</v>
      </c>
      <c r="E570" s="531">
        <v>25.87</v>
      </c>
      <c r="F570" s="532">
        <v>0</v>
      </c>
    </row>
    <row r="571" spans="1:6">
      <c r="A571" s="529" t="s">
        <v>31933</v>
      </c>
      <c r="B571" s="530">
        <v>97152</v>
      </c>
      <c r="C571" s="522" t="s">
        <v>24041</v>
      </c>
      <c r="D571" s="530" t="s">
        <v>23</v>
      </c>
      <c r="E571" s="531">
        <v>36.950000000000003</v>
      </c>
      <c r="F571" s="532">
        <v>0</v>
      </c>
    </row>
    <row r="572" spans="1:6">
      <c r="A572" s="529" t="s">
        <v>31933</v>
      </c>
      <c r="B572" s="530">
        <v>97168</v>
      </c>
      <c r="C572" s="522" t="s">
        <v>24057</v>
      </c>
      <c r="D572" s="530" t="s">
        <v>23</v>
      </c>
      <c r="E572" s="531">
        <v>29.68</v>
      </c>
      <c r="F572" s="532">
        <v>0</v>
      </c>
    </row>
    <row r="573" spans="1:6">
      <c r="A573" s="529" t="s">
        <v>31933</v>
      </c>
      <c r="B573" s="530">
        <v>97141</v>
      </c>
      <c r="C573" s="522" t="s">
        <v>24030</v>
      </c>
      <c r="D573" s="530" t="s">
        <v>23</v>
      </c>
      <c r="E573" s="531">
        <v>5.51</v>
      </c>
      <c r="F573" s="532">
        <v>0</v>
      </c>
    </row>
    <row r="574" spans="1:6">
      <c r="A574" s="529" t="s">
        <v>31933</v>
      </c>
      <c r="B574" s="530">
        <v>97157</v>
      </c>
      <c r="C574" s="522" t="s">
        <v>24046</v>
      </c>
      <c r="D574" s="530" t="s">
        <v>23</v>
      </c>
      <c r="E574" s="531">
        <v>4.22</v>
      </c>
      <c r="F574" s="532">
        <v>0</v>
      </c>
    </row>
    <row r="575" spans="1:6">
      <c r="A575" s="529" t="s">
        <v>31933</v>
      </c>
      <c r="B575" s="530">
        <v>97153</v>
      </c>
      <c r="C575" s="522" t="s">
        <v>24042</v>
      </c>
      <c r="D575" s="530" t="s">
        <v>23</v>
      </c>
      <c r="E575" s="531">
        <v>41.8</v>
      </c>
      <c r="F575" s="532">
        <v>0</v>
      </c>
    </row>
    <row r="576" spans="1:6">
      <c r="A576" s="529" t="s">
        <v>31933</v>
      </c>
      <c r="B576" s="530">
        <v>97169</v>
      </c>
      <c r="C576" s="522" t="s">
        <v>24058</v>
      </c>
      <c r="D576" s="530" t="s">
        <v>23</v>
      </c>
      <c r="E576" s="531">
        <v>33.64</v>
      </c>
      <c r="F576" s="532">
        <v>0</v>
      </c>
    </row>
    <row r="577" spans="1:6">
      <c r="A577" s="529" t="s">
        <v>31933</v>
      </c>
      <c r="B577" s="530">
        <v>97154</v>
      </c>
      <c r="C577" s="522" t="s">
        <v>24043</v>
      </c>
      <c r="D577" s="530" t="s">
        <v>23</v>
      </c>
      <c r="E577" s="531">
        <v>46.69</v>
      </c>
      <c r="F577" s="532">
        <v>0</v>
      </c>
    </row>
    <row r="578" spans="1:6">
      <c r="A578" s="529" t="s">
        <v>31933</v>
      </c>
      <c r="B578" s="530">
        <v>97170</v>
      </c>
      <c r="C578" s="522" t="s">
        <v>24059</v>
      </c>
      <c r="D578" s="530" t="s">
        <v>23</v>
      </c>
      <c r="E578" s="531">
        <v>37.630000000000003</v>
      </c>
      <c r="F578" s="532">
        <v>0</v>
      </c>
    </row>
    <row r="579" spans="1:6">
      <c r="A579" s="529" t="s">
        <v>31933</v>
      </c>
      <c r="B579" s="530">
        <v>105311</v>
      </c>
      <c r="C579" s="522" t="s">
        <v>24199</v>
      </c>
      <c r="D579" s="530" t="s">
        <v>23</v>
      </c>
      <c r="E579" s="531">
        <v>4.79</v>
      </c>
      <c r="F579" s="532">
        <v>0</v>
      </c>
    </row>
    <row r="580" spans="1:6">
      <c r="A580" s="529" t="s">
        <v>31933</v>
      </c>
      <c r="B580" s="530">
        <v>105339</v>
      </c>
      <c r="C580" s="522" t="s">
        <v>24217</v>
      </c>
      <c r="D580" s="530" t="s">
        <v>23</v>
      </c>
      <c r="E580" s="531">
        <v>3.92</v>
      </c>
      <c r="F580" s="532">
        <v>0</v>
      </c>
    </row>
    <row r="581" spans="1:6">
      <c r="A581" s="529" t="s">
        <v>31933</v>
      </c>
      <c r="B581" s="530">
        <v>97127</v>
      </c>
      <c r="C581" s="522" t="s">
        <v>24242</v>
      </c>
      <c r="D581" s="530" t="s">
        <v>23</v>
      </c>
      <c r="E581" s="531">
        <v>6.23</v>
      </c>
      <c r="F581" s="532">
        <v>0</v>
      </c>
    </row>
    <row r="582" spans="1:6">
      <c r="A582" s="529" t="s">
        <v>31933</v>
      </c>
      <c r="B582" s="530">
        <v>97134</v>
      </c>
      <c r="C582" s="522" t="s">
        <v>24249</v>
      </c>
      <c r="D582" s="530" t="s">
        <v>23</v>
      </c>
      <c r="E582" s="531">
        <v>5.1100000000000003</v>
      </c>
      <c r="F582" s="532">
        <v>0</v>
      </c>
    </row>
    <row r="583" spans="1:6">
      <c r="A583" s="529" t="s">
        <v>31933</v>
      </c>
      <c r="B583" s="530">
        <v>97128</v>
      </c>
      <c r="C583" s="522" t="s">
        <v>24243</v>
      </c>
      <c r="D583" s="530" t="s">
        <v>23</v>
      </c>
      <c r="E583" s="531">
        <v>11.7</v>
      </c>
      <c r="F583" s="532">
        <v>0</v>
      </c>
    </row>
    <row r="584" spans="1:6">
      <c r="A584" s="529" t="s">
        <v>31933</v>
      </c>
      <c r="B584" s="530">
        <v>97135</v>
      </c>
      <c r="C584" s="522" t="s">
        <v>24250</v>
      </c>
      <c r="D584" s="530" t="s">
        <v>23</v>
      </c>
      <c r="E584" s="531">
        <v>8.9499999999999993</v>
      </c>
      <c r="F584" s="532">
        <v>0</v>
      </c>
    </row>
    <row r="585" spans="1:6">
      <c r="A585" s="529" t="s">
        <v>31933</v>
      </c>
      <c r="B585" s="530">
        <v>97129</v>
      </c>
      <c r="C585" s="522" t="s">
        <v>24244</v>
      </c>
      <c r="D585" s="530" t="s">
        <v>23</v>
      </c>
      <c r="E585" s="531">
        <v>13.85</v>
      </c>
      <c r="F585" s="532">
        <v>0</v>
      </c>
    </row>
    <row r="586" spans="1:6">
      <c r="A586" s="529" t="s">
        <v>31933</v>
      </c>
      <c r="B586" s="530">
        <v>97136</v>
      </c>
      <c r="C586" s="522" t="s">
        <v>24251</v>
      </c>
      <c r="D586" s="530" t="s">
        <v>23</v>
      </c>
      <c r="E586" s="531">
        <v>10.6</v>
      </c>
      <c r="F586" s="532">
        <v>0</v>
      </c>
    </row>
    <row r="587" spans="1:6">
      <c r="A587" s="529" t="s">
        <v>31933</v>
      </c>
      <c r="B587" s="530">
        <v>97130</v>
      </c>
      <c r="C587" s="522" t="s">
        <v>24245</v>
      </c>
      <c r="D587" s="530" t="s">
        <v>23</v>
      </c>
      <c r="E587" s="531">
        <v>16.02</v>
      </c>
      <c r="F587" s="532">
        <v>0</v>
      </c>
    </row>
    <row r="588" spans="1:6">
      <c r="A588" s="529" t="s">
        <v>31933</v>
      </c>
      <c r="B588" s="530">
        <v>97137</v>
      </c>
      <c r="C588" s="522" t="s">
        <v>24252</v>
      </c>
      <c r="D588" s="530" t="s">
        <v>23</v>
      </c>
      <c r="E588" s="531">
        <v>12.27</v>
      </c>
      <c r="F588" s="532">
        <v>0</v>
      </c>
    </row>
    <row r="589" spans="1:6">
      <c r="A589" s="529" t="s">
        <v>31933</v>
      </c>
      <c r="B589" s="530">
        <v>97131</v>
      </c>
      <c r="C589" s="522" t="s">
        <v>24246</v>
      </c>
      <c r="D589" s="530" t="s">
        <v>23</v>
      </c>
      <c r="E589" s="531">
        <v>18.170000000000002</v>
      </c>
      <c r="F589" s="532">
        <v>0</v>
      </c>
    </row>
    <row r="590" spans="1:6">
      <c r="A590" s="529" t="s">
        <v>31933</v>
      </c>
      <c r="B590" s="530">
        <v>97138</v>
      </c>
      <c r="C590" s="522" t="s">
        <v>24253</v>
      </c>
      <c r="D590" s="530" t="s">
        <v>23</v>
      </c>
      <c r="E590" s="531">
        <v>13.93</v>
      </c>
      <c r="F590" s="532">
        <v>0</v>
      </c>
    </row>
    <row r="591" spans="1:6">
      <c r="A591" s="529" t="s">
        <v>31933</v>
      </c>
      <c r="B591" s="530">
        <v>97132</v>
      </c>
      <c r="C591" s="522" t="s">
        <v>24247</v>
      </c>
      <c r="D591" s="530" t="s">
        <v>23</v>
      </c>
      <c r="E591" s="531">
        <v>20.34</v>
      </c>
      <c r="F591" s="532">
        <v>0</v>
      </c>
    </row>
    <row r="592" spans="1:6">
      <c r="A592" s="529" t="s">
        <v>31933</v>
      </c>
      <c r="B592" s="530">
        <v>97139</v>
      </c>
      <c r="C592" s="522" t="s">
        <v>24254</v>
      </c>
      <c r="D592" s="530" t="s">
        <v>23</v>
      </c>
      <c r="E592" s="531">
        <v>15.61</v>
      </c>
      <c r="F592" s="532">
        <v>0</v>
      </c>
    </row>
    <row r="593" spans="1:6">
      <c r="A593" s="529" t="s">
        <v>31933</v>
      </c>
      <c r="B593" s="530">
        <v>97133</v>
      </c>
      <c r="C593" s="522" t="s">
        <v>24248</v>
      </c>
      <c r="D593" s="530" t="s">
        <v>23</v>
      </c>
      <c r="E593" s="531">
        <v>24.66</v>
      </c>
      <c r="F593" s="532">
        <v>0</v>
      </c>
    </row>
    <row r="594" spans="1:6">
      <c r="A594" s="529" t="s">
        <v>31933</v>
      </c>
      <c r="B594" s="530">
        <v>97140</v>
      </c>
      <c r="C594" s="522" t="s">
        <v>24255</v>
      </c>
      <c r="D594" s="530" t="s">
        <v>23</v>
      </c>
      <c r="E594" s="531">
        <v>18.920000000000002</v>
      </c>
      <c r="F594" s="532">
        <v>0</v>
      </c>
    </row>
    <row r="595" spans="1:6">
      <c r="A595" s="529" t="s">
        <v>31933</v>
      </c>
      <c r="B595" s="530">
        <v>97123</v>
      </c>
      <c r="C595" s="522" t="s">
        <v>24179</v>
      </c>
      <c r="D595" s="530" t="s">
        <v>23</v>
      </c>
      <c r="E595" s="531">
        <v>5.16</v>
      </c>
      <c r="F595" s="532">
        <v>0</v>
      </c>
    </row>
    <row r="596" spans="1:6">
      <c r="A596" s="529" t="s">
        <v>31933</v>
      </c>
      <c r="B596" s="530">
        <v>97126</v>
      </c>
      <c r="C596" s="522" t="s">
        <v>24182</v>
      </c>
      <c r="D596" s="530" t="s">
        <v>23</v>
      </c>
      <c r="E596" s="531">
        <v>4.2300000000000004</v>
      </c>
      <c r="F596" s="532">
        <v>0</v>
      </c>
    </row>
    <row r="597" spans="1:6">
      <c r="A597" s="529" t="s">
        <v>31933</v>
      </c>
      <c r="B597" s="530">
        <v>105308</v>
      </c>
      <c r="C597" s="522" t="s">
        <v>24196</v>
      </c>
      <c r="D597" s="530" t="s">
        <v>23</v>
      </c>
      <c r="E597" s="531">
        <v>5.93</v>
      </c>
      <c r="F597" s="532">
        <v>0</v>
      </c>
    </row>
    <row r="598" spans="1:6">
      <c r="A598" s="529" t="s">
        <v>31933</v>
      </c>
      <c r="B598" s="530">
        <v>105312</v>
      </c>
      <c r="C598" s="522" t="s">
        <v>24200</v>
      </c>
      <c r="D598" s="530" t="s">
        <v>23</v>
      </c>
      <c r="E598" s="531">
        <v>4.8600000000000003</v>
      </c>
      <c r="F598" s="532">
        <v>0</v>
      </c>
    </row>
    <row r="599" spans="1:6">
      <c r="A599" s="529" t="s">
        <v>31933</v>
      </c>
      <c r="B599" s="530">
        <v>105309</v>
      </c>
      <c r="C599" s="522" t="s">
        <v>24197</v>
      </c>
      <c r="D599" s="530" t="s">
        <v>23</v>
      </c>
      <c r="E599" s="531">
        <v>6.36</v>
      </c>
      <c r="F599" s="532">
        <v>0</v>
      </c>
    </row>
    <row r="600" spans="1:6">
      <c r="A600" s="529" t="s">
        <v>31933</v>
      </c>
      <c r="B600" s="530">
        <v>105313</v>
      </c>
      <c r="C600" s="522" t="s">
        <v>24201</v>
      </c>
      <c r="D600" s="530" t="s">
        <v>23</v>
      </c>
      <c r="E600" s="531">
        <v>5.23</v>
      </c>
      <c r="F600" s="532">
        <v>0</v>
      </c>
    </row>
    <row r="601" spans="1:6">
      <c r="A601" s="529" t="s">
        <v>31933</v>
      </c>
      <c r="B601" s="530">
        <v>105310</v>
      </c>
      <c r="C601" s="522" t="s">
        <v>24198</v>
      </c>
      <c r="D601" s="530" t="s">
        <v>23</v>
      </c>
      <c r="E601" s="531">
        <v>7.5</v>
      </c>
      <c r="F601" s="532">
        <v>0</v>
      </c>
    </row>
    <row r="602" spans="1:6">
      <c r="A602" s="529" t="s">
        <v>31933</v>
      </c>
      <c r="B602" s="530">
        <v>105314</v>
      </c>
      <c r="C602" s="522" t="s">
        <v>24202</v>
      </c>
      <c r="D602" s="530" t="s">
        <v>23</v>
      </c>
      <c r="E602" s="531">
        <v>6.16</v>
      </c>
      <c r="F602" s="532">
        <v>0</v>
      </c>
    </row>
    <row r="603" spans="1:6">
      <c r="A603" s="529" t="s">
        <v>31933</v>
      </c>
      <c r="B603" s="530">
        <v>97121</v>
      </c>
      <c r="C603" s="522" t="s">
        <v>24177</v>
      </c>
      <c r="D603" s="530" t="s">
        <v>23</v>
      </c>
      <c r="E603" s="531">
        <v>3.72</v>
      </c>
      <c r="F603" s="532">
        <v>0</v>
      </c>
    </row>
    <row r="604" spans="1:6">
      <c r="A604" s="529" t="s">
        <v>31933</v>
      </c>
      <c r="B604" s="530">
        <v>97124</v>
      </c>
      <c r="C604" s="522" t="s">
        <v>24180</v>
      </c>
      <c r="D604" s="530" t="s">
        <v>23</v>
      </c>
      <c r="E604" s="531">
        <v>3.03</v>
      </c>
      <c r="F604" s="532">
        <v>0</v>
      </c>
    </row>
    <row r="605" spans="1:6">
      <c r="A605" s="529" t="s">
        <v>31933</v>
      </c>
      <c r="B605" s="530">
        <v>97122</v>
      </c>
      <c r="C605" s="522" t="s">
        <v>24178</v>
      </c>
      <c r="D605" s="530" t="s">
        <v>23</v>
      </c>
      <c r="E605" s="531">
        <v>4.46</v>
      </c>
      <c r="F605" s="532">
        <v>0</v>
      </c>
    </row>
    <row r="606" spans="1:6">
      <c r="A606" s="529" t="s">
        <v>31933</v>
      </c>
      <c r="B606" s="530">
        <v>97125</v>
      </c>
      <c r="C606" s="522" t="s">
        <v>24181</v>
      </c>
      <c r="D606" s="530" t="s">
        <v>23</v>
      </c>
      <c r="E606" s="531">
        <v>3.64</v>
      </c>
      <c r="F606" s="532">
        <v>0</v>
      </c>
    </row>
    <row r="607" spans="1:6">
      <c r="A607" s="529" t="s">
        <v>31933</v>
      </c>
      <c r="B607" s="530">
        <v>105296</v>
      </c>
      <c r="C607" s="522" t="s">
        <v>24195</v>
      </c>
      <c r="D607" s="530" t="s">
        <v>24</v>
      </c>
      <c r="E607" s="531">
        <v>180.94</v>
      </c>
      <c r="F607" s="532">
        <v>0</v>
      </c>
    </row>
    <row r="608" spans="1:6">
      <c r="A608" s="529" t="s">
        <v>31933</v>
      </c>
      <c r="B608" s="530">
        <v>105374</v>
      </c>
      <c r="C608" s="522" t="s">
        <v>24232</v>
      </c>
      <c r="D608" s="530" t="s">
        <v>24</v>
      </c>
      <c r="E608" s="531">
        <v>175.27</v>
      </c>
      <c r="F608" s="532">
        <v>0</v>
      </c>
    </row>
    <row r="609" spans="1:6">
      <c r="A609" s="529" t="s">
        <v>31933</v>
      </c>
      <c r="B609" s="530">
        <v>105292</v>
      </c>
      <c r="C609" s="522" t="s">
        <v>24191</v>
      </c>
      <c r="D609" s="530" t="s">
        <v>24</v>
      </c>
      <c r="E609" s="531">
        <v>55.26</v>
      </c>
      <c r="F609" s="532">
        <v>0</v>
      </c>
    </row>
    <row r="610" spans="1:6">
      <c r="A610" s="529" t="s">
        <v>31933</v>
      </c>
      <c r="B610" s="530">
        <v>105293</v>
      </c>
      <c r="C610" s="522" t="s">
        <v>24192</v>
      </c>
      <c r="D610" s="530" t="s">
        <v>24</v>
      </c>
      <c r="E610" s="531">
        <v>51.1</v>
      </c>
      <c r="F610" s="532">
        <v>0</v>
      </c>
    </row>
    <row r="611" spans="1:6">
      <c r="A611" s="529" t="s">
        <v>31933</v>
      </c>
      <c r="B611" s="530">
        <v>105294</v>
      </c>
      <c r="C611" s="522" t="s">
        <v>24193</v>
      </c>
      <c r="D611" s="530" t="s">
        <v>24</v>
      </c>
      <c r="E611" s="531">
        <v>107.64</v>
      </c>
      <c r="F611" s="532">
        <v>0</v>
      </c>
    </row>
    <row r="612" spans="1:6">
      <c r="A612" s="529" t="s">
        <v>31933</v>
      </c>
      <c r="B612" s="530">
        <v>105295</v>
      </c>
      <c r="C612" s="522" t="s">
        <v>24194</v>
      </c>
      <c r="D612" s="530" t="s">
        <v>24</v>
      </c>
      <c r="E612" s="531">
        <v>102.74</v>
      </c>
      <c r="F612" s="532">
        <v>0</v>
      </c>
    </row>
    <row r="613" spans="1:6">
      <c r="A613" s="529" t="s">
        <v>31933</v>
      </c>
      <c r="B613" s="530">
        <v>105290</v>
      </c>
      <c r="C613" s="522" t="s">
        <v>24189</v>
      </c>
      <c r="D613" s="530" t="s">
        <v>24</v>
      </c>
      <c r="E613" s="531">
        <v>71.150000000000006</v>
      </c>
      <c r="F613" s="532">
        <v>0</v>
      </c>
    </row>
    <row r="614" spans="1:6">
      <c r="A614" s="529" t="s">
        <v>31933</v>
      </c>
      <c r="B614" s="530">
        <v>105291</v>
      </c>
      <c r="C614" s="522" t="s">
        <v>24190</v>
      </c>
      <c r="D614" s="530" t="s">
        <v>24</v>
      </c>
      <c r="E614" s="531">
        <v>67.38</v>
      </c>
      <c r="F614" s="532">
        <v>0</v>
      </c>
    </row>
    <row r="615" spans="1:6">
      <c r="A615" s="529" t="s">
        <v>31933</v>
      </c>
      <c r="B615" s="530">
        <v>105286</v>
      </c>
      <c r="C615" s="522" t="s">
        <v>24185</v>
      </c>
      <c r="D615" s="530" t="s">
        <v>24</v>
      </c>
      <c r="E615" s="531">
        <v>33.47</v>
      </c>
      <c r="F615" s="532">
        <v>0</v>
      </c>
    </row>
    <row r="616" spans="1:6">
      <c r="A616" s="529" t="s">
        <v>31933</v>
      </c>
      <c r="B616" s="530">
        <v>105287</v>
      </c>
      <c r="C616" s="522" t="s">
        <v>24186</v>
      </c>
      <c r="D616" s="530" t="s">
        <v>24</v>
      </c>
      <c r="E616" s="531">
        <v>30.7</v>
      </c>
      <c r="F616" s="532">
        <v>0</v>
      </c>
    </row>
    <row r="617" spans="1:6">
      <c r="A617" s="529" t="s">
        <v>31933</v>
      </c>
      <c r="B617" s="530">
        <v>105288</v>
      </c>
      <c r="C617" s="522" t="s">
        <v>24187</v>
      </c>
      <c r="D617" s="530" t="s">
        <v>24</v>
      </c>
      <c r="E617" s="531">
        <v>53.49</v>
      </c>
      <c r="F617" s="532">
        <v>0</v>
      </c>
    </row>
    <row r="618" spans="1:6">
      <c r="A618" s="529" t="s">
        <v>31933</v>
      </c>
      <c r="B618" s="530">
        <v>105289</v>
      </c>
      <c r="C618" s="522" t="s">
        <v>24188</v>
      </c>
      <c r="D618" s="530" t="s">
        <v>24</v>
      </c>
      <c r="E618" s="531">
        <v>50.21</v>
      </c>
      <c r="F618" s="532">
        <v>0</v>
      </c>
    </row>
    <row r="619" spans="1:6">
      <c r="A619" s="529" t="s">
        <v>31933</v>
      </c>
      <c r="B619" s="530">
        <v>105375</v>
      </c>
      <c r="C619" s="522" t="s">
        <v>24233</v>
      </c>
      <c r="D619" s="530" t="s">
        <v>24</v>
      </c>
      <c r="E619" s="531">
        <v>143.97</v>
      </c>
      <c r="F619" s="532">
        <v>0</v>
      </c>
    </row>
    <row r="620" spans="1:6">
      <c r="A620" s="529" t="s">
        <v>31933</v>
      </c>
      <c r="B620" s="530">
        <v>105376</v>
      </c>
      <c r="C620" s="522" t="s">
        <v>24234</v>
      </c>
      <c r="D620" s="530" t="s">
        <v>24</v>
      </c>
      <c r="E620" s="531">
        <v>136.41999999999999</v>
      </c>
      <c r="F620" s="532">
        <v>0</v>
      </c>
    </row>
    <row r="621" spans="1:6">
      <c r="A621" s="529" t="s">
        <v>31933</v>
      </c>
      <c r="B621" s="530">
        <v>105331</v>
      </c>
      <c r="C621" s="522" t="s">
        <v>24209</v>
      </c>
      <c r="D621" s="530" t="s">
        <v>23</v>
      </c>
      <c r="E621" s="531">
        <v>57.73</v>
      </c>
      <c r="F621" s="532">
        <v>0</v>
      </c>
    </row>
    <row r="622" spans="1:6">
      <c r="A622" s="529" t="s">
        <v>31933</v>
      </c>
      <c r="B622" s="530">
        <v>105332</v>
      </c>
      <c r="C622" s="522" t="s">
        <v>24210</v>
      </c>
      <c r="D622" s="530" t="s">
        <v>23</v>
      </c>
      <c r="E622" s="531">
        <v>56.86</v>
      </c>
      <c r="F622" s="532">
        <v>0</v>
      </c>
    </row>
    <row r="623" spans="1:6">
      <c r="A623" s="529" t="s">
        <v>31933</v>
      </c>
      <c r="B623" s="530">
        <v>105333</v>
      </c>
      <c r="C623" s="522" t="s">
        <v>24211</v>
      </c>
      <c r="D623" s="530" t="s">
        <v>23</v>
      </c>
      <c r="E623" s="531">
        <v>253.16</v>
      </c>
      <c r="F623" s="532">
        <v>0</v>
      </c>
    </row>
    <row r="624" spans="1:6">
      <c r="A624" s="529" t="s">
        <v>31933</v>
      </c>
      <c r="B624" s="530">
        <v>105334</v>
      </c>
      <c r="C624" s="522" t="s">
        <v>24212</v>
      </c>
      <c r="D624" s="530" t="s">
        <v>23</v>
      </c>
      <c r="E624" s="531">
        <v>250.41</v>
      </c>
      <c r="F624" s="532">
        <v>0</v>
      </c>
    </row>
    <row r="625" spans="1:6">
      <c r="A625" s="529" t="s">
        <v>31933</v>
      </c>
      <c r="B625" s="530">
        <v>105335</v>
      </c>
      <c r="C625" s="522" t="s">
        <v>24213</v>
      </c>
      <c r="D625" s="530" t="s">
        <v>23</v>
      </c>
      <c r="E625" s="531">
        <v>381.44</v>
      </c>
      <c r="F625" s="532">
        <v>0</v>
      </c>
    </row>
    <row r="626" spans="1:6">
      <c r="A626" s="529" t="s">
        <v>31933</v>
      </c>
      <c r="B626" s="530">
        <v>105336</v>
      </c>
      <c r="C626" s="522" t="s">
        <v>24214</v>
      </c>
      <c r="D626" s="530" t="s">
        <v>23</v>
      </c>
      <c r="E626" s="531">
        <v>378.19</v>
      </c>
      <c r="F626" s="532">
        <v>0</v>
      </c>
    </row>
    <row r="627" spans="1:6">
      <c r="A627" s="529" t="s">
        <v>31933</v>
      </c>
      <c r="B627" s="530">
        <v>105337</v>
      </c>
      <c r="C627" s="522" t="s">
        <v>24215</v>
      </c>
      <c r="D627" s="530" t="s">
        <v>23</v>
      </c>
      <c r="E627" s="531">
        <v>538.01</v>
      </c>
      <c r="F627" s="532">
        <v>0</v>
      </c>
    </row>
    <row r="628" spans="1:6">
      <c r="A628" s="529" t="s">
        <v>31933</v>
      </c>
      <c r="B628" s="530">
        <v>105338</v>
      </c>
      <c r="C628" s="522" t="s">
        <v>24216</v>
      </c>
      <c r="D628" s="530" t="s">
        <v>23</v>
      </c>
      <c r="E628" s="531">
        <v>534.26</v>
      </c>
      <c r="F628" s="532">
        <v>0</v>
      </c>
    </row>
    <row r="629" spans="1:6">
      <c r="A629" s="529" t="s">
        <v>31933</v>
      </c>
      <c r="B629" s="530">
        <v>105329</v>
      </c>
      <c r="C629" s="522" t="s">
        <v>24207</v>
      </c>
      <c r="D629" s="530" t="s">
        <v>24</v>
      </c>
      <c r="E629" s="531">
        <v>81.27</v>
      </c>
      <c r="F629" s="532">
        <v>0</v>
      </c>
    </row>
    <row r="630" spans="1:6">
      <c r="A630" s="529" t="s">
        <v>31933</v>
      </c>
      <c r="B630" s="530">
        <v>105330</v>
      </c>
      <c r="C630" s="522" t="s">
        <v>24208</v>
      </c>
      <c r="D630" s="530" t="s">
        <v>24</v>
      </c>
      <c r="E630" s="531">
        <v>80.34</v>
      </c>
      <c r="F630" s="532">
        <v>0</v>
      </c>
    </row>
    <row r="631" spans="1:6">
      <c r="A631" s="529" t="s">
        <v>31933</v>
      </c>
      <c r="B631" s="530">
        <v>105260</v>
      </c>
      <c r="C631" s="522" t="s">
        <v>24183</v>
      </c>
      <c r="D631" s="530" t="s">
        <v>24</v>
      </c>
      <c r="E631" s="531">
        <v>26.91</v>
      </c>
      <c r="F631" s="532">
        <v>0</v>
      </c>
    </row>
    <row r="632" spans="1:6">
      <c r="A632" s="529" t="s">
        <v>31933</v>
      </c>
      <c r="B632" s="530">
        <v>105285</v>
      </c>
      <c r="C632" s="522" t="s">
        <v>24184</v>
      </c>
      <c r="D632" s="530" t="s">
        <v>24</v>
      </c>
      <c r="E632" s="531">
        <v>26.22</v>
      </c>
      <c r="F632" s="532">
        <v>0</v>
      </c>
    </row>
    <row r="633" spans="1:6">
      <c r="A633" s="529" t="s">
        <v>31933</v>
      </c>
      <c r="B633" s="530">
        <v>105327</v>
      </c>
      <c r="C633" s="522" t="s">
        <v>24205</v>
      </c>
      <c r="D633" s="530" t="s">
        <v>24</v>
      </c>
      <c r="E633" s="531">
        <v>50.01</v>
      </c>
      <c r="F633" s="532">
        <v>0</v>
      </c>
    </row>
    <row r="634" spans="1:6">
      <c r="A634" s="529" t="s">
        <v>31933</v>
      </c>
      <c r="B634" s="530">
        <v>105328</v>
      </c>
      <c r="C634" s="522" t="s">
        <v>24206</v>
      </c>
      <c r="D634" s="530" t="s">
        <v>24</v>
      </c>
      <c r="E634" s="531">
        <v>49.19</v>
      </c>
      <c r="F634" s="532">
        <v>0</v>
      </c>
    </row>
    <row r="635" spans="1:6">
      <c r="A635" s="529" t="s">
        <v>31933</v>
      </c>
      <c r="B635" s="530">
        <v>105377</v>
      </c>
      <c r="C635" s="522" t="s">
        <v>24138</v>
      </c>
      <c r="D635" s="530" t="s">
        <v>24</v>
      </c>
      <c r="E635" s="531">
        <v>47.91</v>
      </c>
      <c r="F635" s="532">
        <v>0</v>
      </c>
    </row>
    <row r="636" spans="1:6">
      <c r="A636" s="529" t="s">
        <v>31933</v>
      </c>
      <c r="B636" s="530">
        <v>105368</v>
      </c>
      <c r="C636" s="522" t="s">
        <v>24227</v>
      </c>
      <c r="D636" s="530" t="s">
        <v>24</v>
      </c>
      <c r="E636" s="531">
        <v>43.91</v>
      </c>
      <c r="F636" s="532">
        <v>0</v>
      </c>
    </row>
    <row r="637" spans="1:6">
      <c r="A637" s="529" t="s">
        <v>31933</v>
      </c>
      <c r="B637" s="530">
        <v>105369</v>
      </c>
      <c r="C637" s="522" t="s">
        <v>24137</v>
      </c>
      <c r="D637" s="530" t="s">
        <v>24</v>
      </c>
      <c r="E637" s="531">
        <v>74.77</v>
      </c>
      <c r="F637" s="532">
        <v>0</v>
      </c>
    </row>
    <row r="638" spans="1:6">
      <c r="A638" s="529" t="s">
        <v>31933</v>
      </c>
      <c r="B638" s="530">
        <v>105370</v>
      </c>
      <c r="C638" s="522" t="s">
        <v>24228</v>
      </c>
      <c r="D638" s="530" t="s">
        <v>24</v>
      </c>
      <c r="E638" s="531">
        <v>69.459999999999994</v>
      </c>
      <c r="F638" s="532">
        <v>0</v>
      </c>
    </row>
    <row r="639" spans="1:6">
      <c r="A639" s="529" t="s">
        <v>31934</v>
      </c>
      <c r="B639" s="530">
        <v>92864</v>
      </c>
      <c r="C639" s="522" t="s">
        <v>23198</v>
      </c>
      <c r="D639" s="530" t="s">
        <v>23</v>
      </c>
      <c r="E639" s="531">
        <v>94.24</v>
      </c>
      <c r="F639" s="532">
        <v>0</v>
      </c>
    </row>
    <row r="640" spans="1:6">
      <c r="A640" s="529" t="s">
        <v>31934</v>
      </c>
      <c r="B640" s="530">
        <v>92848</v>
      </c>
      <c r="C640" s="522" t="s">
        <v>23182</v>
      </c>
      <c r="D640" s="530" t="s">
        <v>23</v>
      </c>
      <c r="E640" s="531">
        <v>82.77</v>
      </c>
      <c r="F640" s="532">
        <v>0</v>
      </c>
    </row>
    <row r="641" spans="1:6">
      <c r="A641" s="529" t="s">
        <v>31934</v>
      </c>
      <c r="B641" s="530">
        <v>104937</v>
      </c>
      <c r="C641" s="522" t="s">
        <v>31935</v>
      </c>
      <c r="D641" s="530" t="s">
        <v>23</v>
      </c>
      <c r="E641" s="531">
        <v>0</v>
      </c>
      <c r="F641" s="532"/>
    </row>
    <row r="642" spans="1:6">
      <c r="A642" s="529" t="s">
        <v>31934</v>
      </c>
      <c r="B642" s="530">
        <v>104933</v>
      </c>
      <c r="C642" s="522" t="s">
        <v>31936</v>
      </c>
      <c r="D642" s="530" t="s">
        <v>23</v>
      </c>
      <c r="E642" s="531">
        <v>0</v>
      </c>
      <c r="F642" s="532"/>
    </row>
    <row r="643" spans="1:6">
      <c r="A643" s="529" t="s">
        <v>31934</v>
      </c>
      <c r="B643" s="530">
        <v>104939</v>
      </c>
      <c r="C643" s="522" t="s">
        <v>31937</v>
      </c>
      <c r="D643" s="530" t="s">
        <v>23</v>
      </c>
      <c r="E643" s="531">
        <v>0</v>
      </c>
      <c r="F643" s="532"/>
    </row>
    <row r="644" spans="1:6">
      <c r="A644" s="529" t="s">
        <v>31934</v>
      </c>
      <c r="B644" s="530">
        <v>104935</v>
      </c>
      <c r="C644" s="522" t="s">
        <v>31938</v>
      </c>
      <c r="D644" s="530" t="s">
        <v>23</v>
      </c>
      <c r="E644" s="531">
        <v>0</v>
      </c>
      <c r="F644" s="532"/>
    </row>
    <row r="645" spans="1:6">
      <c r="A645" s="529" t="s">
        <v>31934</v>
      </c>
      <c r="B645" s="530">
        <v>92850</v>
      </c>
      <c r="C645" s="522" t="s">
        <v>23184</v>
      </c>
      <c r="D645" s="530" t="s">
        <v>23</v>
      </c>
      <c r="E645" s="531">
        <v>23.35</v>
      </c>
      <c r="F645" s="532">
        <v>0</v>
      </c>
    </row>
    <row r="646" spans="1:6">
      <c r="A646" s="529" t="s">
        <v>31934</v>
      </c>
      <c r="B646" s="530">
        <v>92834</v>
      </c>
      <c r="C646" s="522" t="s">
        <v>23168</v>
      </c>
      <c r="D646" s="530" t="s">
        <v>23</v>
      </c>
      <c r="E646" s="531">
        <v>20.48</v>
      </c>
      <c r="F646" s="532">
        <v>0</v>
      </c>
    </row>
    <row r="647" spans="1:6">
      <c r="A647" s="529" t="s">
        <v>31934</v>
      </c>
      <c r="B647" s="530">
        <v>92852</v>
      </c>
      <c r="C647" s="522" t="s">
        <v>23186</v>
      </c>
      <c r="D647" s="530" t="s">
        <v>23</v>
      </c>
      <c r="E647" s="531">
        <v>31.54</v>
      </c>
      <c r="F647" s="532">
        <v>0</v>
      </c>
    </row>
    <row r="648" spans="1:6">
      <c r="A648" s="529" t="s">
        <v>31934</v>
      </c>
      <c r="B648" s="530">
        <v>92836</v>
      </c>
      <c r="C648" s="522" t="s">
        <v>23170</v>
      </c>
      <c r="D648" s="530" t="s">
        <v>23</v>
      </c>
      <c r="E648" s="531">
        <v>27.43</v>
      </c>
      <c r="F648" s="532">
        <v>0</v>
      </c>
    </row>
    <row r="649" spans="1:6">
      <c r="A649" s="529" t="s">
        <v>31934</v>
      </c>
      <c r="B649" s="530">
        <v>92854</v>
      </c>
      <c r="C649" s="522" t="s">
        <v>23188</v>
      </c>
      <c r="D649" s="530" t="s">
        <v>23</v>
      </c>
      <c r="E649" s="531">
        <v>40.03</v>
      </c>
      <c r="F649" s="532">
        <v>0</v>
      </c>
    </row>
    <row r="650" spans="1:6">
      <c r="A650" s="529" t="s">
        <v>31934</v>
      </c>
      <c r="B650" s="530">
        <v>92838</v>
      </c>
      <c r="C650" s="522" t="s">
        <v>23172</v>
      </c>
      <c r="D650" s="530" t="s">
        <v>23</v>
      </c>
      <c r="E650" s="531">
        <v>34.700000000000003</v>
      </c>
      <c r="F650" s="532">
        <v>0</v>
      </c>
    </row>
    <row r="651" spans="1:6">
      <c r="A651" s="529" t="s">
        <v>31934</v>
      </c>
      <c r="B651" s="530">
        <v>92856</v>
      </c>
      <c r="C651" s="522" t="s">
        <v>23190</v>
      </c>
      <c r="D651" s="530" t="s">
        <v>23</v>
      </c>
      <c r="E651" s="531">
        <v>48.75</v>
      </c>
      <c r="F651" s="532">
        <v>0</v>
      </c>
    </row>
    <row r="652" spans="1:6">
      <c r="A652" s="529" t="s">
        <v>31934</v>
      </c>
      <c r="B652" s="530">
        <v>92840</v>
      </c>
      <c r="C652" s="522" t="s">
        <v>23174</v>
      </c>
      <c r="D652" s="530" t="s">
        <v>23</v>
      </c>
      <c r="E652" s="531">
        <v>42.2</v>
      </c>
      <c r="F652" s="532">
        <v>0</v>
      </c>
    </row>
    <row r="653" spans="1:6">
      <c r="A653" s="529" t="s">
        <v>31934</v>
      </c>
      <c r="B653" s="530">
        <v>92858</v>
      </c>
      <c r="C653" s="522" t="s">
        <v>23192</v>
      </c>
      <c r="D653" s="530" t="s">
        <v>23</v>
      </c>
      <c r="E653" s="531">
        <v>60.16</v>
      </c>
      <c r="F653" s="532">
        <v>0</v>
      </c>
    </row>
    <row r="654" spans="1:6">
      <c r="A654" s="529" t="s">
        <v>31934</v>
      </c>
      <c r="B654" s="530">
        <v>92842</v>
      </c>
      <c r="C654" s="522" t="s">
        <v>23176</v>
      </c>
      <c r="D654" s="530" t="s">
        <v>23</v>
      </c>
      <c r="E654" s="531">
        <v>52.36</v>
      </c>
      <c r="F654" s="532">
        <v>0</v>
      </c>
    </row>
    <row r="655" spans="1:6">
      <c r="A655" s="529" t="s">
        <v>31934</v>
      </c>
      <c r="B655" s="530">
        <v>92860</v>
      </c>
      <c r="C655" s="522" t="s">
        <v>23194</v>
      </c>
      <c r="D655" s="530" t="s">
        <v>23</v>
      </c>
      <c r="E655" s="531">
        <v>70.94</v>
      </c>
      <c r="F655" s="532">
        <v>0</v>
      </c>
    </row>
    <row r="656" spans="1:6">
      <c r="A656" s="529" t="s">
        <v>31934</v>
      </c>
      <c r="B656" s="530">
        <v>92844</v>
      </c>
      <c r="C656" s="522" t="s">
        <v>23178</v>
      </c>
      <c r="D656" s="530" t="s">
        <v>23</v>
      </c>
      <c r="E656" s="531">
        <v>61.91</v>
      </c>
      <c r="F656" s="532">
        <v>0</v>
      </c>
    </row>
    <row r="657" spans="1:6">
      <c r="A657" s="529" t="s">
        <v>31934</v>
      </c>
      <c r="B657" s="530">
        <v>92862</v>
      </c>
      <c r="C657" s="522" t="s">
        <v>23196</v>
      </c>
      <c r="D657" s="530" t="s">
        <v>23</v>
      </c>
      <c r="E657" s="531">
        <v>81.12</v>
      </c>
      <c r="F657" s="532">
        <v>0</v>
      </c>
    </row>
    <row r="658" spans="1:6">
      <c r="A658" s="529" t="s">
        <v>31934</v>
      </c>
      <c r="B658" s="530">
        <v>92846</v>
      </c>
      <c r="C658" s="522" t="s">
        <v>23180</v>
      </c>
      <c r="D658" s="530" t="s">
        <v>23</v>
      </c>
      <c r="E658" s="531">
        <v>70.87</v>
      </c>
      <c r="F658" s="532">
        <v>0</v>
      </c>
    </row>
    <row r="659" spans="1:6">
      <c r="A659" s="529" t="s">
        <v>31934</v>
      </c>
      <c r="B659" s="530">
        <v>92828</v>
      </c>
      <c r="C659" s="522" t="s">
        <v>23232</v>
      </c>
      <c r="D659" s="530" t="s">
        <v>23</v>
      </c>
      <c r="E659" s="531">
        <v>123.16</v>
      </c>
      <c r="F659" s="532">
        <v>0</v>
      </c>
    </row>
    <row r="660" spans="1:6">
      <c r="A660" s="529" t="s">
        <v>31934</v>
      </c>
      <c r="B660" s="530">
        <v>92815</v>
      </c>
      <c r="C660" s="522" t="s">
        <v>23220</v>
      </c>
      <c r="D660" s="530" t="s">
        <v>23</v>
      </c>
      <c r="E660" s="531">
        <v>111.67</v>
      </c>
      <c r="F660" s="532">
        <v>0</v>
      </c>
    </row>
    <row r="661" spans="1:6">
      <c r="A661" s="529" t="s">
        <v>31934</v>
      </c>
      <c r="B661" s="530">
        <v>92830</v>
      </c>
      <c r="C661" s="522" t="s">
        <v>23234</v>
      </c>
      <c r="D661" s="530" t="s">
        <v>23</v>
      </c>
      <c r="E661" s="531">
        <v>151.46</v>
      </c>
      <c r="F661" s="532">
        <v>0</v>
      </c>
    </row>
    <row r="662" spans="1:6">
      <c r="A662" s="529" t="s">
        <v>31934</v>
      </c>
      <c r="B662" s="530">
        <v>92817</v>
      </c>
      <c r="C662" s="522" t="s">
        <v>23222</v>
      </c>
      <c r="D662" s="530" t="s">
        <v>23</v>
      </c>
      <c r="E662" s="531">
        <v>137.52000000000001</v>
      </c>
      <c r="F662" s="532">
        <v>0</v>
      </c>
    </row>
    <row r="663" spans="1:6">
      <c r="A663" s="529" t="s">
        <v>31934</v>
      </c>
      <c r="B663" s="530">
        <v>92832</v>
      </c>
      <c r="C663" s="522" t="s">
        <v>23236</v>
      </c>
      <c r="D663" s="530" t="s">
        <v>23</v>
      </c>
      <c r="E663" s="531">
        <v>195.67</v>
      </c>
      <c r="F663" s="532">
        <v>0</v>
      </c>
    </row>
    <row r="664" spans="1:6">
      <c r="A664" s="529" t="s">
        <v>31934</v>
      </c>
      <c r="B664" s="530">
        <v>92819</v>
      </c>
      <c r="C664" s="522" t="s">
        <v>23224</v>
      </c>
      <c r="D664" s="530" t="s">
        <v>23</v>
      </c>
      <c r="E664" s="531">
        <v>178.03</v>
      </c>
      <c r="F664" s="532">
        <v>0</v>
      </c>
    </row>
    <row r="665" spans="1:6">
      <c r="A665" s="529" t="s">
        <v>31934</v>
      </c>
      <c r="B665" s="530">
        <v>92820</v>
      </c>
      <c r="C665" s="522" t="s">
        <v>23225</v>
      </c>
      <c r="D665" s="530" t="s">
        <v>23</v>
      </c>
      <c r="E665" s="531">
        <v>31.53</v>
      </c>
      <c r="F665" s="532">
        <v>0</v>
      </c>
    </row>
    <row r="666" spans="1:6">
      <c r="A666" s="529" t="s">
        <v>31934</v>
      </c>
      <c r="B666" s="530">
        <v>92808</v>
      </c>
      <c r="C666" s="522" t="s">
        <v>23213</v>
      </c>
      <c r="D666" s="530" t="s">
        <v>23</v>
      </c>
      <c r="E666" s="531">
        <v>28.64</v>
      </c>
      <c r="F666" s="532">
        <v>0</v>
      </c>
    </row>
    <row r="667" spans="1:6">
      <c r="A667" s="529" t="s">
        <v>31934</v>
      </c>
      <c r="B667" s="530">
        <v>92821</v>
      </c>
      <c r="C667" s="522" t="s">
        <v>23226</v>
      </c>
      <c r="D667" s="530" t="s">
        <v>23</v>
      </c>
      <c r="E667" s="531">
        <v>43.88</v>
      </c>
      <c r="F667" s="532">
        <v>0</v>
      </c>
    </row>
    <row r="668" spans="1:6">
      <c r="A668" s="529" t="s">
        <v>31934</v>
      </c>
      <c r="B668" s="530">
        <v>92809</v>
      </c>
      <c r="C668" s="522" t="s">
        <v>23214</v>
      </c>
      <c r="D668" s="530" t="s">
        <v>23</v>
      </c>
      <c r="E668" s="531">
        <v>39.76</v>
      </c>
      <c r="F668" s="532">
        <v>0</v>
      </c>
    </row>
    <row r="669" spans="1:6">
      <c r="A669" s="529" t="s">
        <v>31934</v>
      </c>
      <c r="B669" s="530">
        <v>92822</v>
      </c>
      <c r="C669" s="522" t="s">
        <v>23227</v>
      </c>
      <c r="D669" s="530" t="s">
        <v>23</v>
      </c>
      <c r="E669" s="531">
        <v>56.51</v>
      </c>
      <c r="F669" s="532">
        <v>0</v>
      </c>
    </row>
    <row r="670" spans="1:6">
      <c r="A670" s="529" t="s">
        <v>31934</v>
      </c>
      <c r="B670" s="530">
        <v>92810</v>
      </c>
      <c r="C670" s="522" t="s">
        <v>23215</v>
      </c>
      <c r="D670" s="530" t="s">
        <v>23</v>
      </c>
      <c r="E670" s="531">
        <v>51.17</v>
      </c>
      <c r="F670" s="532">
        <v>0</v>
      </c>
    </row>
    <row r="671" spans="1:6">
      <c r="A671" s="529" t="s">
        <v>31934</v>
      </c>
      <c r="B671" s="530">
        <v>92824</v>
      </c>
      <c r="C671" s="522" t="s">
        <v>23228</v>
      </c>
      <c r="D671" s="530" t="s">
        <v>23</v>
      </c>
      <c r="E671" s="531">
        <v>69.349999999999994</v>
      </c>
      <c r="F671" s="532">
        <v>0</v>
      </c>
    </row>
    <row r="672" spans="1:6">
      <c r="A672" s="529" t="s">
        <v>31934</v>
      </c>
      <c r="B672" s="530">
        <v>92811</v>
      </c>
      <c r="C672" s="522" t="s">
        <v>23216</v>
      </c>
      <c r="D672" s="530" t="s">
        <v>23</v>
      </c>
      <c r="E672" s="531">
        <v>62.8</v>
      </c>
      <c r="F672" s="532">
        <v>0</v>
      </c>
    </row>
    <row r="673" spans="1:6">
      <c r="A673" s="529" t="s">
        <v>31934</v>
      </c>
      <c r="B673" s="530">
        <v>92825</v>
      </c>
      <c r="C673" s="522" t="s">
        <v>23229</v>
      </c>
      <c r="D673" s="530" t="s">
        <v>23</v>
      </c>
      <c r="E673" s="531">
        <v>82.44</v>
      </c>
      <c r="F673" s="532">
        <v>0</v>
      </c>
    </row>
    <row r="674" spans="1:6">
      <c r="A674" s="529" t="s">
        <v>31934</v>
      </c>
      <c r="B674" s="530">
        <v>92812</v>
      </c>
      <c r="C674" s="522" t="s">
        <v>23217</v>
      </c>
      <c r="D674" s="530" t="s">
        <v>23</v>
      </c>
      <c r="E674" s="531">
        <v>74.66</v>
      </c>
      <c r="F674" s="532">
        <v>0</v>
      </c>
    </row>
    <row r="675" spans="1:6">
      <c r="A675" s="529" t="s">
        <v>31934</v>
      </c>
      <c r="B675" s="530">
        <v>92826</v>
      </c>
      <c r="C675" s="522" t="s">
        <v>23230</v>
      </c>
      <c r="D675" s="530" t="s">
        <v>23</v>
      </c>
      <c r="E675" s="531">
        <v>95.78</v>
      </c>
      <c r="F675" s="532">
        <v>0</v>
      </c>
    </row>
    <row r="676" spans="1:6">
      <c r="A676" s="529" t="s">
        <v>31934</v>
      </c>
      <c r="B676" s="530">
        <v>92813</v>
      </c>
      <c r="C676" s="522" t="s">
        <v>23218</v>
      </c>
      <c r="D676" s="530" t="s">
        <v>23</v>
      </c>
      <c r="E676" s="531">
        <v>86.78</v>
      </c>
      <c r="F676" s="532">
        <v>0</v>
      </c>
    </row>
    <row r="677" spans="1:6">
      <c r="A677" s="529" t="s">
        <v>31934</v>
      </c>
      <c r="B677" s="530">
        <v>92827</v>
      </c>
      <c r="C677" s="522" t="s">
        <v>23231</v>
      </c>
      <c r="D677" s="530" t="s">
        <v>23</v>
      </c>
      <c r="E677" s="531">
        <v>109.39</v>
      </c>
      <c r="F677" s="532">
        <v>0</v>
      </c>
    </row>
    <row r="678" spans="1:6">
      <c r="A678" s="529" t="s">
        <v>31934</v>
      </c>
      <c r="B678" s="530">
        <v>92814</v>
      </c>
      <c r="C678" s="522" t="s">
        <v>23219</v>
      </c>
      <c r="D678" s="530" t="s">
        <v>23</v>
      </c>
      <c r="E678" s="531">
        <v>99.12</v>
      </c>
      <c r="F678" s="532">
        <v>0</v>
      </c>
    </row>
    <row r="679" spans="1:6">
      <c r="A679" s="529" t="s">
        <v>31934</v>
      </c>
      <c r="B679" s="530">
        <v>95570</v>
      </c>
      <c r="C679" s="522" t="s">
        <v>23242</v>
      </c>
      <c r="D679" s="530" t="s">
        <v>23</v>
      </c>
      <c r="E679" s="531">
        <v>101.57</v>
      </c>
      <c r="F679" s="532">
        <v>0</v>
      </c>
    </row>
    <row r="680" spans="1:6">
      <c r="A680" s="529" t="s">
        <v>31934</v>
      </c>
      <c r="B680" s="530">
        <v>95567</v>
      </c>
      <c r="C680" s="522" t="s">
        <v>23239</v>
      </c>
      <c r="D680" s="530" t="s">
        <v>23</v>
      </c>
      <c r="E680" s="531">
        <v>98.68</v>
      </c>
      <c r="F680" s="532">
        <v>0</v>
      </c>
    </row>
    <row r="681" spans="1:6">
      <c r="A681" s="529" t="s">
        <v>31934</v>
      </c>
      <c r="B681" s="530">
        <v>95571</v>
      </c>
      <c r="C681" s="522" t="s">
        <v>23243</v>
      </c>
      <c r="D681" s="530" t="s">
        <v>23</v>
      </c>
      <c r="E681" s="531">
        <v>126.64</v>
      </c>
      <c r="F681" s="532">
        <v>0</v>
      </c>
    </row>
    <row r="682" spans="1:6">
      <c r="A682" s="529" t="s">
        <v>31934</v>
      </c>
      <c r="B682" s="530">
        <v>95568</v>
      </c>
      <c r="C682" s="522" t="s">
        <v>23240</v>
      </c>
      <c r="D682" s="530" t="s">
        <v>23</v>
      </c>
      <c r="E682" s="531">
        <v>122.52</v>
      </c>
      <c r="F682" s="532">
        <v>0</v>
      </c>
    </row>
    <row r="683" spans="1:6">
      <c r="A683" s="529" t="s">
        <v>31934</v>
      </c>
      <c r="B683" s="530">
        <v>95572</v>
      </c>
      <c r="C683" s="522" t="s">
        <v>23244</v>
      </c>
      <c r="D683" s="530" t="s">
        <v>23</v>
      </c>
      <c r="E683" s="531">
        <v>179.68</v>
      </c>
      <c r="F683" s="532">
        <v>0</v>
      </c>
    </row>
    <row r="684" spans="1:6">
      <c r="A684" s="529" t="s">
        <v>31934</v>
      </c>
      <c r="B684" s="530">
        <v>95569</v>
      </c>
      <c r="C684" s="522" t="s">
        <v>23241</v>
      </c>
      <c r="D684" s="530" t="s">
        <v>23</v>
      </c>
      <c r="E684" s="531">
        <v>174.34</v>
      </c>
      <c r="F684" s="532">
        <v>0</v>
      </c>
    </row>
    <row r="685" spans="1:6">
      <c r="A685" s="529" t="s">
        <v>31934</v>
      </c>
      <c r="B685" s="530">
        <v>92863</v>
      </c>
      <c r="C685" s="522" t="s">
        <v>23197</v>
      </c>
      <c r="D685" s="530" t="s">
        <v>23</v>
      </c>
      <c r="E685" s="531">
        <v>1078.3900000000001</v>
      </c>
      <c r="F685" s="532">
        <v>0</v>
      </c>
    </row>
    <row r="686" spans="1:6">
      <c r="A686" s="529" t="s">
        <v>31934</v>
      </c>
      <c r="B686" s="530">
        <v>92847</v>
      </c>
      <c r="C686" s="522" t="s">
        <v>23181</v>
      </c>
      <c r="D686" s="530" t="s">
        <v>23</v>
      </c>
      <c r="E686" s="531">
        <v>1066.92</v>
      </c>
      <c r="F686" s="532">
        <v>0</v>
      </c>
    </row>
    <row r="687" spans="1:6">
      <c r="A687" s="529" t="s">
        <v>31934</v>
      </c>
      <c r="B687" s="530">
        <v>104936</v>
      </c>
      <c r="C687" s="522" t="s">
        <v>31939</v>
      </c>
      <c r="D687" s="530" t="s">
        <v>23</v>
      </c>
      <c r="E687" s="531">
        <v>0</v>
      </c>
      <c r="F687" s="532"/>
    </row>
    <row r="688" spans="1:6">
      <c r="A688" s="529" t="s">
        <v>31934</v>
      </c>
      <c r="B688" s="530">
        <v>104932</v>
      </c>
      <c r="C688" s="522" t="s">
        <v>31940</v>
      </c>
      <c r="D688" s="530" t="s">
        <v>23</v>
      </c>
      <c r="E688" s="531">
        <v>0</v>
      </c>
      <c r="F688" s="532"/>
    </row>
    <row r="689" spans="1:6">
      <c r="A689" s="529" t="s">
        <v>31934</v>
      </c>
      <c r="B689" s="530">
        <v>104938</v>
      </c>
      <c r="C689" s="522" t="s">
        <v>31941</v>
      </c>
      <c r="D689" s="530" t="s">
        <v>23</v>
      </c>
      <c r="E689" s="531">
        <v>0</v>
      </c>
      <c r="F689" s="532"/>
    </row>
    <row r="690" spans="1:6">
      <c r="A690" s="529" t="s">
        <v>31934</v>
      </c>
      <c r="B690" s="530">
        <v>104934</v>
      </c>
      <c r="C690" s="522" t="s">
        <v>31942</v>
      </c>
      <c r="D690" s="530" t="s">
        <v>23</v>
      </c>
      <c r="E690" s="531">
        <v>0</v>
      </c>
      <c r="F690" s="532"/>
    </row>
    <row r="691" spans="1:6">
      <c r="A691" s="529" t="s">
        <v>31934</v>
      </c>
      <c r="B691" s="530">
        <v>92849</v>
      </c>
      <c r="C691" s="522" t="s">
        <v>23183</v>
      </c>
      <c r="D691" s="530" t="s">
        <v>23</v>
      </c>
      <c r="E691" s="531">
        <v>229.25</v>
      </c>
      <c r="F691" s="532">
        <v>0</v>
      </c>
    </row>
    <row r="692" spans="1:6">
      <c r="A692" s="529" t="s">
        <v>31934</v>
      </c>
      <c r="B692" s="530">
        <v>92833</v>
      </c>
      <c r="C692" s="522" t="s">
        <v>23167</v>
      </c>
      <c r="D692" s="530" t="s">
        <v>23</v>
      </c>
      <c r="E692" s="531">
        <v>226.38</v>
      </c>
      <c r="F692" s="532">
        <v>0</v>
      </c>
    </row>
    <row r="693" spans="1:6">
      <c r="A693" s="529" t="s">
        <v>31934</v>
      </c>
      <c r="B693" s="530">
        <v>92851</v>
      </c>
      <c r="C693" s="522" t="s">
        <v>23185</v>
      </c>
      <c r="D693" s="530" t="s">
        <v>23</v>
      </c>
      <c r="E693" s="531">
        <v>242.73</v>
      </c>
      <c r="F693" s="532">
        <v>0</v>
      </c>
    </row>
    <row r="694" spans="1:6">
      <c r="A694" s="529" t="s">
        <v>31934</v>
      </c>
      <c r="B694" s="530">
        <v>92835</v>
      </c>
      <c r="C694" s="522" t="s">
        <v>23169</v>
      </c>
      <c r="D694" s="530" t="s">
        <v>23</v>
      </c>
      <c r="E694" s="531">
        <v>238.62</v>
      </c>
      <c r="F694" s="532">
        <v>0</v>
      </c>
    </row>
    <row r="695" spans="1:6">
      <c r="A695" s="529" t="s">
        <v>31934</v>
      </c>
      <c r="B695" s="530">
        <v>92853</v>
      </c>
      <c r="C695" s="522" t="s">
        <v>23187</v>
      </c>
      <c r="D695" s="530" t="s">
        <v>23</v>
      </c>
      <c r="E695" s="531">
        <v>430.72</v>
      </c>
      <c r="F695" s="532">
        <v>0</v>
      </c>
    </row>
    <row r="696" spans="1:6">
      <c r="A696" s="529" t="s">
        <v>31934</v>
      </c>
      <c r="B696" s="530">
        <v>92837</v>
      </c>
      <c r="C696" s="522" t="s">
        <v>23171</v>
      </c>
      <c r="D696" s="530" t="s">
        <v>23</v>
      </c>
      <c r="E696" s="531">
        <v>425.39</v>
      </c>
      <c r="F696" s="532">
        <v>0</v>
      </c>
    </row>
    <row r="697" spans="1:6">
      <c r="A697" s="529" t="s">
        <v>31934</v>
      </c>
      <c r="B697" s="530">
        <v>92855</v>
      </c>
      <c r="C697" s="522" t="s">
        <v>23189</v>
      </c>
      <c r="D697" s="530" t="s">
        <v>23</v>
      </c>
      <c r="E697" s="531">
        <v>528.15</v>
      </c>
      <c r="F697" s="532">
        <v>0</v>
      </c>
    </row>
    <row r="698" spans="1:6">
      <c r="A698" s="529" t="s">
        <v>31934</v>
      </c>
      <c r="B698" s="530">
        <v>92839</v>
      </c>
      <c r="C698" s="522" t="s">
        <v>23173</v>
      </c>
      <c r="D698" s="530" t="s">
        <v>23</v>
      </c>
      <c r="E698" s="531">
        <v>521.6</v>
      </c>
      <c r="F698" s="532">
        <v>0</v>
      </c>
    </row>
    <row r="699" spans="1:6">
      <c r="A699" s="529" t="s">
        <v>31934</v>
      </c>
      <c r="B699" s="530">
        <v>92857</v>
      </c>
      <c r="C699" s="522" t="s">
        <v>23191</v>
      </c>
      <c r="D699" s="530" t="s">
        <v>23</v>
      </c>
      <c r="E699" s="531">
        <v>686.33</v>
      </c>
      <c r="F699" s="532">
        <v>0</v>
      </c>
    </row>
    <row r="700" spans="1:6">
      <c r="A700" s="529" t="s">
        <v>31934</v>
      </c>
      <c r="B700" s="530">
        <v>92841</v>
      </c>
      <c r="C700" s="522" t="s">
        <v>23175</v>
      </c>
      <c r="D700" s="530" t="s">
        <v>23</v>
      </c>
      <c r="E700" s="531">
        <v>678.53</v>
      </c>
      <c r="F700" s="532">
        <v>0</v>
      </c>
    </row>
    <row r="701" spans="1:6">
      <c r="A701" s="529" t="s">
        <v>31934</v>
      </c>
      <c r="B701" s="530">
        <v>92859</v>
      </c>
      <c r="C701" s="522" t="s">
        <v>23193</v>
      </c>
      <c r="D701" s="530" t="s">
        <v>23</v>
      </c>
      <c r="E701" s="531">
        <v>710.95</v>
      </c>
      <c r="F701" s="532">
        <v>0</v>
      </c>
    </row>
    <row r="702" spans="1:6">
      <c r="A702" s="529" t="s">
        <v>31934</v>
      </c>
      <c r="B702" s="530">
        <v>92843</v>
      </c>
      <c r="C702" s="522" t="s">
        <v>23177</v>
      </c>
      <c r="D702" s="530" t="s">
        <v>23</v>
      </c>
      <c r="E702" s="531">
        <v>701.92</v>
      </c>
      <c r="F702" s="532">
        <v>0</v>
      </c>
    </row>
    <row r="703" spans="1:6">
      <c r="A703" s="529" t="s">
        <v>31934</v>
      </c>
      <c r="B703" s="530">
        <v>92861</v>
      </c>
      <c r="C703" s="522" t="s">
        <v>23195</v>
      </c>
      <c r="D703" s="530" t="s">
        <v>23</v>
      </c>
      <c r="E703" s="531">
        <v>1051.54</v>
      </c>
      <c r="F703" s="532">
        <v>0</v>
      </c>
    </row>
    <row r="704" spans="1:6">
      <c r="A704" s="529" t="s">
        <v>31934</v>
      </c>
      <c r="B704" s="530">
        <v>92845</v>
      </c>
      <c r="C704" s="522" t="s">
        <v>23179</v>
      </c>
      <c r="D704" s="530" t="s">
        <v>23</v>
      </c>
      <c r="E704" s="531">
        <v>1041.29</v>
      </c>
      <c r="F704" s="532">
        <v>0</v>
      </c>
    </row>
    <row r="705" spans="1:6">
      <c r="A705" s="529" t="s">
        <v>31934</v>
      </c>
      <c r="B705" s="530">
        <v>92226</v>
      </c>
      <c r="C705" s="522" t="s">
        <v>23212</v>
      </c>
      <c r="D705" s="530" t="s">
        <v>23</v>
      </c>
      <c r="E705" s="531">
        <v>613.12</v>
      </c>
      <c r="F705" s="532">
        <v>0</v>
      </c>
    </row>
    <row r="706" spans="1:6">
      <c r="A706" s="529" t="s">
        <v>31934</v>
      </c>
      <c r="B706" s="530">
        <v>92216</v>
      </c>
      <c r="C706" s="522" t="s">
        <v>23205</v>
      </c>
      <c r="D706" s="530" t="s">
        <v>23</v>
      </c>
      <c r="E706" s="531">
        <v>601.63</v>
      </c>
      <c r="F706" s="532">
        <v>0</v>
      </c>
    </row>
    <row r="707" spans="1:6">
      <c r="A707" s="529" t="s">
        <v>31934</v>
      </c>
      <c r="B707" s="530">
        <v>92829</v>
      </c>
      <c r="C707" s="522" t="s">
        <v>23233</v>
      </c>
      <c r="D707" s="530" t="s">
        <v>23</v>
      </c>
      <c r="E707" s="531">
        <v>883.24</v>
      </c>
      <c r="F707" s="532">
        <v>0</v>
      </c>
    </row>
    <row r="708" spans="1:6">
      <c r="A708" s="529" t="s">
        <v>31934</v>
      </c>
      <c r="B708" s="530">
        <v>92816</v>
      </c>
      <c r="C708" s="522" t="s">
        <v>23221</v>
      </c>
      <c r="D708" s="530" t="s">
        <v>23</v>
      </c>
      <c r="E708" s="531">
        <v>869.3</v>
      </c>
      <c r="F708" s="532">
        <v>0</v>
      </c>
    </row>
    <row r="709" spans="1:6">
      <c r="A709" s="529" t="s">
        <v>31934</v>
      </c>
      <c r="B709" s="530">
        <v>92831</v>
      </c>
      <c r="C709" s="522" t="s">
        <v>23235</v>
      </c>
      <c r="D709" s="530" t="s">
        <v>23</v>
      </c>
      <c r="E709" s="531">
        <v>1255.8499999999999</v>
      </c>
      <c r="F709" s="532">
        <v>0</v>
      </c>
    </row>
    <row r="710" spans="1:6">
      <c r="A710" s="529" t="s">
        <v>31934</v>
      </c>
      <c r="B710" s="530">
        <v>92818</v>
      </c>
      <c r="C710" s="522" t="s">
        <v>23223</v>
      </c>
      <c r="D710" s="530" t="s">
        <v>23</v>
      </c>
      <c r="E710" s="531">
        <v>1238.21</v>
      </c>
      <c r="F710" s="532">
        <v>0</v>
      </c>
    </row>
    <row r="711" spans="1:6">
      <c r="A711" s="529" t="s">
        <v>31934</v>
      </c>
      <c r="B711" s="530">
        <v>95566</v>
      </c>
      <c r="C711" s="522" t="s">
        <v>23238</v>
      </c>
      <c r="D711" s="530" t="s">
        <v>23</v>
      </c>
      <c r="E711" s="531">
        <v>146.62</v>
      </c>
      <c r="F711" s="532">
        <v>0</v>
      </c>
    </row>
    <row r="712" spans="1:6">
      <c r="A712" s="529" t="s">
        <v>31934</v>
      </c>
      <c r="B712" s="530">
        <v>95565</v>
      </c>
      <c r="C712" s="522" t="s">
        <v>23237</v>
      </c>
      <c r="D712" s="530" t="s">
        <v>23</v>
      </c>
      <c r="E712" s="531">
        <v>143.72999999999999</v>
      </c>
      <c r="F712" s="532">
        <v>0</v>
      </c>
    </row>
    <row r="713" spans="1:6">
      <c r="A713" s="529" t="s">
        <v>31934</v>
      </c>
      <c r="B713" s="530">
        <v>92219</v>
      </c>
      <c r="C713" s="522" t="s">
        <v>23206</v>
      </c>
      <c r="D713" s="530" t="s">
        <v>23</v>
      </c>
      <c r="E713" s="531">
        <v>173.76</v>
      </c>
      <c r="F713" s="532">
        <v>0</v>
      </c>
    </row>
    <row r="714" spans="1:6">
      <c r="A714" s="529" t="s">
        <v>31934</v>
      </c>
      <c r="B714" s="530">
        <v>92210</v>
      </c>
      <c r="C714" s="522" t="s">
        <v>23199</v>
      </c>
      <c r="D714" s="530" t="s">
        <v>23</v>
      </c>
      <c r="E714" s="531">
        <v>169.64</v>
      </c>
      <c r="F714" s="532">
        <v>0</v>
      </c>
    </row>
    <row r="715" spans="1:6">
      <c r="A715" s="529" t="s">
        <v>31934</v>
      </c>
      <c r="B715" s="530">
        <v>92220</v>
      </c>
      <c r="C715" s="522" t="s">
        <v>23207</v>
      </c>
      <c r="D715" s="530" t="s">
        <v>23</v>
      </c>
      <c r="E715" s="531">
        <v>211.73</v>
      </c>
      <c r="F715" s="532">
        <v>0</v>
      </c>
    </row>
    <row r="716" spans="1:6">
      <c r="A716" s="529" t="s">
        <v>31934</v>
      </c>
      <c r="B716" s="530">
        <v>92211</v>
      </c>
      <c r="C716" s="522" t="s">
        <v>23200</v>
      </c>
      <c r="D716" s="530" t="s">
        <v>23</v>
      </c>
      <c r="E716" s="531">
        <v>206.39</v>
      </c>
      <c r="F716" s="532">
        <v>0</v>
      </c>
    </row>
    <row r="717" spans="1:6">
      <c r="A717" s="529" t="s">
        <v>31934</v>
      </c>
      <c r="B717" s="530">
        <v>92221</v>
      </c>
      <c r="C717" s="522" t="s">
        <v>23208</v>
      </c>
      <c r="D717" s="530" t="s">
        <v>23</v>
      </c>
      <c r="E717" s="531">
        <v>320.67</v>
      </c>
      <c r="F717" s="532">
        <v>0</v>
      </c>
    </row>
    <row r="718" spans="1:6">
      <c r="A718" s="529" t="s">
        <v>31934</v>
      </c>
      <c r="B718" s="530">
        <v>92212</v>
      </c>
      <c r="C718" s="522" t="s">
        <v>23201</v>
      </c>
      <c r="D718" s="530" t="s">
        <v>23</v>
      </c>
      <c r="E718" s="531">
        <v>314.12</v>
      </c>
      <c r="F718" s="532">
        <v>0</v>
      </c>
    </row>
    <row r="719" spans="1:6">
      <c r="A719" s="529" t="s">
        <v>31934</v>
      </c>
      <c r="B719" s="530">
        <v>92222</v>
      </c>
      <c r="C719" s="522" t="s">
        <v>23209</v>
      </c>
      <c r="D719" s="530" t="s">
        <v>23</v>
      </c>
      <c r="E719" s="531">
        <v>424.98</v>
      </c>
      <c r="F719" s="532">
        <v>0</v>
      </c>
    </row>
    <row r="720" spans="1:6">
      <c r="A720" s="529" t="s">
        <v>31934</v>
      </c>
      <c r="B720" s="530">
        <v>92213</v>
      </c>
      <c r="C720" s="522" t="s">
        <v>23202</v>
      </c>
      <c r="D720" s="530" t="s">
        <v>23</v>
      </c>
      <c r="E720" s="531">
        <v>417.2</v>
      </c>
      <c r="F720" s="532">
        <v>0</v>
      </c>
    </row>
    <row r="721" spans="1:6">
      <c r="A721" s="529" t="s">
        <v>31934</v>
      </c>
      <c r="B721" s="530">
        <v>92223</v>
      </c>
      <c r="C721" s="522" t="s">
        <v>23210</v>
      </c>
      <c r="D721" s="530" t="s">
        <v>23</v>
      </c>
      <c r="E721" s="531">
        <v>513.92999999999995</v>
      </c>
      <c r="F721" s="532">
        <v>0</v>
      </c>
    </row>
    <row r="722" spans="1:6">
      <c r="A722" s="529" t="s">
        <v>31934</v>
      </c>
      <c r="B722" s="530">
        <v>92214</v>
      </c>
      <c r="C722" s="522" t="s">
        <v>23203</v>
      </c>
      <c r="D722" s="530" t="s">
        <v>23</v>
      </c>
      <c r="E722" s="531">
        <v>504.93</v>
      </c>
      <c r="F722" s="532">
        <v>0</v>
      </c>
    </row>
    <row r="723" spans="1:6">
      <c r="A723" s="529" t="s">
        <v>31934</v>
      </c>
      <c r="B723" s="530">
        <v>92224</v>
      </c>
      <c r="C723" s="522" t="s">
        <v>23211</v>
      </c>
      <c r="D723" s="530" t="s">
        <v>23</v>
      </c>
      <c r="E723" s="531">
        <v>589.85</v>
      </c>
      <c r="F723" s="532">
        <v>0</v>
      </c>
    </row>
    <row r="724" spans="1:6">
      <c r="A724" s="529" t="s">
        <v>31934</v>
      </c>
      <c r="B724" s="530">
        <v>92215</v>
      </c>
      <c r="C724" s="522" t="s">
        <v>23204</v>
      </c>
      <c r="D724" s="530" t="s">
        <v>23</v>
      </c>
      <c r="E724" s="531">
        <v>579.58000000000004</v>
      </c>
      <c r="F724" s="532">
        <v>0</v>
      </c>
    </row>
    <row r="725" spans="1:6">
      <c r="A725" s="529" t="s">
        <v>31943</v>
      </c>
      <c r="B725" s="530">
        <v>94342</v>
      </c>
      <c r="C725" s="522" t="s">
        <v>12667</v>
      </c>
      <c r="D725" s="530" t="s">
        <v>28</v>
      </c>
      <c r="E725" s="531">
        <v>92.36</v>
      </c>
      <c r="F725" s="532">
        <v>0</v>
      </c>
    </row>
    <row r="726" spans="1:6">
      <c r="A726" s="529" t="s">
        <v>31943</v>
      </c>
      <c r="B726" s="530">
        <v>94319</v>
      </c>
      <c r="C726" s="522" t="s">
        <v>12661</v>
      </c>
      <c r="D726" s="530" t="s">
        <v>28</v>
      </c>
      <c r="E726" s="531">
        <v>87.17</v>
      </c>
      <c r="F726" s="532">
        <v>0</v>
      </c>
    </row>
    <row r="727" spans="1:6">
      <c r="A727" s="529" t="s">
        <v>31943</v>
      </c>
      <c r="B727" s="530">
        <v>94304</v>
      </c>
      <c r="C727" s="522" t="s">
        <v>12656</v>
      </c>
      <c r="D727" s="530" t="s">
        <v>28</v>
      </c>
      <c r="E727" s="531">
        <v>79.41</v>
      </c>
      <c r="F727" s="532">
        <v>0</v>
      </c>
    </row>
    <row r="728" spans="1:6">
      <c r="A728" s="529" t="s">
        <v>31943</v>
      </c>
      <c r="B728" s="530">
        <v>94306</v>
      </c>
      <c r="C728" s="522" t="s">
        <v>12657</v>
      </c>
      <c r="D728" s="530" t="s">
        <v>28</v>
      </c>
      <c r="E728" s="531">
        <v>72.239999999999995</v>
      </c>
      <c r="F728" s="532">
        <v>0</v>
      </c>
    </row>
    <row r="729" spans="1:6">
      <c r="A729" s="529" t="s">
        <v>31943</v>
      </c>
      <c r="B729" s="530">
        <v>94327</v>
      </c>
      <c r="C729" s="522" t="s">
        <v>12662</v>
      </c>
      <c r="D729" s="530" t="s">
        <v>28</v>
      </c>
      <c r="E729" s="531">
        <v>84.6</v>
      </c>
      <c r="F729" s="532">
        <v>0</v>
      </c>
    </row>
    <row r="730" spans="1:6">
      <c r="A730" s="529" t="s">
        <v>31943</v>
      </c>
      <c r="B730" s="530">
        <v>94329</v>
      </c>
      <c r="C730" s="522" t="s">
        <v>12663</v>
      </c>
      <c r="D730" s="530" t="s">
        <v>28</v>
      </c>
      <c r="E730" s="531">
        <v>77.430000000000007</v>
      </c>
      <c r="F730" s="532">
        <v>0</v>
      </c>
    </row>
    <row r="731" spans="1:6">
      <c r="A731" s="529" t="s">
        <v>31943</v>
      </c>
      <c r="B731" s="530">
        <v>94333</v>
      </c>
      <c r="C731" s="522" t="s">
        <v>12664</v>
      </c>
      <c r="D731" s="530" t="s">
        <v>28</v>
      </c>
      <c r="E731" s="531">
        <v>74.19</v>
      </c>
      <c r="F731" s="532">
        <v>0</v>
      </c>
    </row>
    <row r="732" spans="1:6">
      <c r="A732" s="529" t="s">
        <v>31943</v>
      </c>
      <c r="B732" s="530">
        <v>94310</v>
      </c>
      <c r="C732" s="522" t="s">
        <v>12658</v>
      </c>
      <c r="D732" s="530" t="s">
        <v>28</v>
      </c>
      <c r="E732" s="531">
        <v>69</v>
      </c>
      <c r="F732" s="532">
        <v>0</v>
      </c>
    </row>
    <row r="733" spans="1:6">
      <c r="A733" s="529" t="s">
        <v>31943</v>
      </c>
      <c r="B733" s="530">
        <v>104739</v>
      </c>
      <c r="C733" s="522" t="s">
        <v>12683</v>
      </c>
      <c r="D733" s="530" t="s">
        <v>28</v>
      </c>
      <c r="E733" s="531">
        <v>88.95</v>
      </c>
      <c r="F733" s="532">
        <v>0</v>
      </c>
    </row>
    <row r="734" spans="1:6">
      <c r="A734" s="529" t="s">
        <v>31943</v>
      </c>
      <c r="B734" s="530">
        <v>104738</v>
      </c>
      <c r="C734" s="522" t="s">
        <v>12682</v>
      </c>
      <c r="D734" s="530" t="s">
        <v>28</v>
      </c>
      <c r="E734" s="531">
        <v>83.76</v>
      </c>
      <c r="F734" s="532">
        <v>0</v>
      </c>
    </row>
    <row r="735" spans="1:6">
      <c r="A735" s="529" t="s">
        <v>31943</v>
      </c>
      <c r="B735" s="530">
        <v>94316</v>
      </c>
      <c r="C735" s="522" t="s">
        <v>12659</v>
      </c>
      <c r="D735" s="530" t="s">
        <v>28</v>
      </c>
      <c r="E735" s="531">
        <v>73.97</v>
      </c>
      <c r="F735" s="532">
        <v>0</v>
      </c>
    </row>
    <row r="736" spans="1:6">
      <c r="A736" s="529" t="s">
        <v>31943</v>
      </c>
      <c r="B736" s="530">
        <v>94318</v>
      </c>
      <c r="C736" s="522" t="s">
        <v>12660</v>
      </c>
      <c r="D736" s="530" t="s">
        <v>28</v>
      </c>
      <c r="E736" s="531">
        <v>67.7</v>
      </c>
      <c r="F736" s="532">
        <v>0</v>
      </c>
    </row>
    <row r="737" spans="1:6">
      <c r="A737" s="529" t="s">
        <v>31943</v>
      </c>
      <c r="B737" s="530">
        <v>94339</v>
      </c>
      <c r="C737" s="522" t="s">
        <v>12665</v>
      </c>
      <c r="D737" s="530" t="s">
        <v>28</v>
      </c>
      <c r="E737" s="531">
        <v>79.16</v>
      </c>
      <c r="F737" s="532">
        <v>0</v>
      </c>
    </row>
    <row r="738" spans="1:6">
      <c r="A738" s="529" t="s">
        <v>31943</v>
      </c>
      <c r="B738" s="530">
        <v>94341</v>
      </c>
      <c r="C738" s="522" t="s">
        <v>12666</v>
      </c>
      <c r="D738" s="530" t="s">
        <v>28</v>
      </c>
      <c r="E738" s="531">
        <v>72.89</v>
      </c>
      <c r="F738" s="532">
        <v>0</v>
      </c>
    </row>
    <row r="739" spans="1:6">
      <c r="A739" s="529" t="s">
        <v>31943</v>
      </c>
      <c r="B739" s="530">
        <v>104742</v>
      </c>
      <c r="C739" s="522" t="s">
        <v>12686</v>
      </c>
      <c r="D739" s="530" t="s">
        <v>26</v>
      </c>
      <c r="E739" s="531">
        <v>8.84</v>
      </c>
      <c r="F739" s="532">
        <v>0</v>
      </c>
    </row>
    <row r="740" spans="1:6">
      <c r="A740" s="529" t="s">
        <v>31943</v>
      </c>
      <c r="B740" s="530">
        <v>93382</v>
      </c>
      <c r="C740" s="522" t="s">
        <v>12671</v>
      </c>
      <c r="D740" s="530" t="s">
        <v>28</v>
      </c>
      <c r="E740" s="531">
        <v>33.340000000000003</v>
      </c>
      <c r="F740" s="532">
        <v>0</v>
      </c>
    </row>
    <row r="741" spans="1:6">
      <c r="A741" s="529" t="s">
        <v>31943</v>
      </c>
      <c r="B741" s="530">
        <v>104737</v>
      </c>
      <c r="C741" s="522" t="s">
        <v>12681</v>
      </c>
      <c r="D741" s="530" t="s">
        <v>28</v>
      </c>
      <c r="E741" s="531">
        <v>29.06</v>
      </c>
      <c r="F741" s="532">
        <v>0</v>
      </c>
    </row>
    <row r="742" spans="1:6">
      <c r="A742" s="529" t="s">
        <v>31943</v>
      </c>
      <c r="B742" s="530">
        <v>93369</v>
      </c>
      <c r="C742" s="522" t="s">
        <v>23075</v>
      </c>
      <c r="D742" s="530" t="s">
        <v>28</v>
      </c>
      <c r="E742" s="531">
        <v>18.41</v>
      </c>
      <c r="F742" s="532">
        <v>0</v>
      </c>
    </row>
    <row r="743" spans="1:6">
      <c r="A743" s="529" t="s">
        <v>31943</v>
      </c>
      <c r="B743" s="530">
        <v>93373</v>
      </c>
      <c r="C743" s="522" t="s">
        <v>23076</v>
      </c>
      <c r="D743" s="530" t="s">
        <v>28</v>
      </c>
      <c r="E743" s="531">
        <v>15.17</v>
      </c>
      <c r="F743" s="532">
        <v>0</v>
      </c>
    </row>
    <row r="744" spans="1:6">
      <c r="A744" s="529" t="s">
        <v>31943</v>
      </c>
      <c r="B744" s="530">
        <v>93368</v>
      </c>
      <c r="C744" s="522" t="s">
        <v>12669</v>
      </c>
      <c r="D744" s="530" t="s">
        <v>28</v>
      </c>
      <c r="E744" s="531">
        <v>22.39</v>
      </c>
      <c r="F744" s="532">
        <v>0</v>
      </c>
    </row>
    <row r="745" spans="1:6">
      <c r="A745" s="529" t="s">
        <v>31943</v>
      </c>
      <c r="B745" s="530">
        <v>104729</v>
      </c>
      <c r="C745" s="522" t="s">
        <v>12673</v>
      </c>
      <c r="D745" s="530" t="s">
        <v>28</v>
      </c>
      <c r="E745" s="531">
        <v>18.170000000000002</v>
      </c>
      <c r="F745" s="532">
        <v>0</v>
      </c>
    </row>
    <row r="746" spans="1:6">
      <c r="A746" s="529" t="s">
        <v>31943</v>
      </c>
      <c r="B746" s="530">
        <v>93372</v>
      </c>
      <c r="C746" s="522" t="s">
        <v>12670</v>
      </c>
      <c r="D746" s="530" t="s">
        <v>28</v>
      </c>
      <c r="E746" s="531">
        <v>17.690000000000001</v>
      </c>
      <c r="F746" s="532">
        <v>0</v>
      </c>
    </row>
    <row r="747" spans="1:6">
      <c r="A747" s="529" t="s">
        <v>31943</v>
      </c>
      <c r="B747" s="530">
        <v>104731</v>
      </c>
      <c r="C747" s="522" t="s">
        <v>12675</v>
      </c>
      <c r="D747" s="530" t="s">
        <v>28</v>
      </c>
      <c r="E747" s="531">
        <v>13.48</v>
      </c>
      <c r="F747" s="532">
        <v>0</v>
      </c>
    </row>
    <row r="748" spans="1:6">
      <c r="A748" s="529" t="s">
        <v>31943</v>
      </c>
      <c r="B748" s="530">
        <v>93367</v>
      </c>
      <c r="C748" s="522" t="s">
        <v>12668</v>
      </c>
      <c r="D748" s="530" t="s">
        <v>28</v>
      </c>
      <c r="E748" s="531">
        <v>25.58</v>
      </c>
      <c r="F748" s="532">
        <v>0</v>
      </c>
    </row>
    <row r="749" spans="1:6">
      <c r="A749" s="529" t="s">
        <v>31943</v>
      </c>
      <c r="B749" s="530">
        <v>104728</v>
      </c>
      <c r="C749" s="522" t="s">
        <v>12672</v>
      </c>
      <c r="D749" s="530" t="s">
        <v>28</v>
      </c>
      <c r="E749" s="531">
        <v>21.35</v>
      </c>
      <c r="F749" s="532">
        <v>0</v>
      </c>
    </row>
    <row r="750" spans="1:6">
      <c r="A750" s="529" t="s">
        <v>31943</v>
      </c>
      <c r="B750" s="530">
        <v>104730</v>
      </c>
      <c r="C750" s="522" t="s">
        <v>12674</v>
      </c>
      <c r="D750" s="530" t="s">
        <v>28</v>
      </c>
      <c r="E750" s="531">
        <v>14.19</v>
      </c>
      <c r="F750" s="532">
        <v>0</v>
      </c>
    </row>
    <row r="751" spans="1:6">
      <c r="A751" s="529" t="s">
        <v>31943</v>
      </c>
      <c r="B751" s="530">
        <v>104732</v>
      </c>
      <c r="C751" s="522" t="s">
        <v>12676</v>
      </c>
      <c r="D751" s="530" t="s">
        <v>28</v>
      </c>
      <c r="E751" s="531">
        <v>10.96</v>
      </c>
      <c r="F751" s="532">
        <v>0</v>
      </c>
    </row>
    <row r="752" spans="1:6">
      <c r="A752" s="529" t="s">
        <v>31943</v>
      </c>
      <c r="B752" s="530">
        <v>104740</v>
      </c>
      <c r="C752" s="522" t="s">
        <v>12684</v>
      </c>
      <c r="D752" s="530" t="s">
        <v>28</v>
      </c>
      <c r="E752" s="531">
        <v>29.93</v>
      </c>
      <c r="F752" s="532">
        <v>0</v>
      </c>
    </row>
    <row r="753" spans="1:6">
      <c r="A753" s="529" t="s">
        <v>31943</v>
      </c>
      <c r="B753" s="530">
        <v>104741</v>
      </c>
      <c r="C753" s="522" t="s">
        <v>12685</v>
      </c>
      <c r="D753" s="530" t="s">
        <v>28</v>
      </c>
      <c r="E753" s="531">
        <v>25.65</v>
      </c>
      <c r="F753" s="532">
        <v>0</v>
      </c>
    </row>
    <row r="754" spans="1:6">
      <c r="A754" s="529" t="s">
        <v>31943</v>
      </c>
      <c r="B754" s="530">
        <v>104733</v>
      </c>
      <c r="C754" s="522" t="s">
        <v>12677</v>
      </c>
      <c r="D754" s="530" t="s">
        <v>28</v>
      </c>
      <c r="E754" s="531">
        <v>21.93</v>
      </c>
      <c r="F754" s="532">
        <v>0</v>
      </c>
    </row>
    <row r="755" spans="1:6">
      <c r="A755" s="529" t="s">
        <v>31943</v>
      </c>
      <c r="B755" s="530">
        <v>104735</v>
      </c>
      <c r="C755" s="522" t="s">
        <v>12679</v>
      </c>
      <c r="D755" s="530" t="s">
        <v>28</v>
      </c>
      <c r="E755" s="531">
        <v>12.89</v>
      </c>
      <c r="F755" s="532">
        <v>0</v>
      </c>
    </row>
    <row r="756" spans="1:6">
      <c r="A756" s="529" t="s">
        <v>31943</v>
      </c>
      <c r="B756" s="530">
        <v>104734</v>
      </c>
      <c r="C756" s="522" t="s">
        <v>12678</v>
      </c>
      <c r="D756" s="530" t="s">
        <v>28</v>
      </c>
      <c r="E756" s="531">
        <v>15.88</v>
      </c>
      <c r="F756" s="532">
        <v>0</v>
      </c>
    </row>
    <row r="757" spans="1:6">
      <c r="A757" s="529" t="s">
        <v>31943</v>
      </c>
      <c r="B757" s="530">
        <v>104736</v>
      </c>
      <c r="C757" s="522" t="s">
        <v>12680</v>
      </c>
      <c r="D757" s="530" t="s">
        <v>28</v>
      </c>
      <c r="E757" s="531">
        <v>9.65</v>
      </c>
      <c r="F757" s="532">
        <v>0</v>
      </c>
    </row>
    <row r="758" spans="1:6">
      <c r="A758" s="529" t="s">
        <v>31943</v>
      </c>
      <c r="B758" s="530">
        <v>93381</v>
      </c>
      <c r="C758" s="522" t="s">
        <v>23492</v>
      </c>
      <c r="D758" s="530" t="s">
        <v>28</v>
      </c>
      <c r="E758" s="531">
        <v>13.87</v>
      </c>
      <c r="F758" s="532">
        <v>0</v>
      </c>
    </row>
    <row r="759" spans="1:6">
      <c r="A759" s="529" t="s">
        <v>31943</v>
      </c>
      <c r="B759" s="530">
        <v>93379</v>
      </c>
      <c r="C759" s="522" t="s">
        <v>23078</v>
      </c>
      <c r="D759" s="530" t="s">
        <v>28</v>
      </c>
      <c r="E759" s="531">
        <v>20.14</v>
      </c>
      <c r="F759" s="532">
        <v>0</v>
      </c>
    </row>
    <row r="760" spans="1:6">
      <c r="A760" s="529" t="s">
        <v>31943</v>
      </c>
      <c r="B760" s="530">
        <v>93380</v>
      </c>
      <c r="C760" s="522" t="s">
        <v>23079</v>
      </c>
      <c r="D760" s="530" t="s">
        <v>28</v>
      </c>
      <c r="E760" s="531">
        <v>17.12</v>
      </c>
      <c r="F760" s="532">
        <v>0</v>
      </c>
    </row>
    <row r="761" spans="1:6">
      <c r="A761" s="529" t="s">
        <v>31943</v>
      </c>
      <c r="B761" s="530">
        <v>93378</v>
      </c>
      <c r="C761" s="522" t="s">
        <v>23077</v>
      </c>
      <c r="D761" s="530" t="s">
        <v>28</v>
      </c>
      <c r="E761" s="531">
        <v>26.22</v>
      </c>
      <c r="F761" s="532">
        <v>0</v>
      </c>
    </row>
    <row r="762" spans="1:6">
      <c r="A762" s="529" t="s">
        <v>31944</v>
      </c>
      <c r="B762" s="530">
        <v>105732</v>
      </c>
      <c r="C762" s="522" t="s">
        <v>24593</v>
      </c>
      <c r="D762" s="530" t="s">
        <v>28</v>
      </c>
      <c r="E762" s="531">
        <v>195.89</v>
      </c>
      <c r="F762" s="532">
        <v>0</v>
      </c>
    </row>
    <row r="763" spans="1:6">
      <c r="A763" s="529" t="s">
        <v>31944</v>
      </c>
      <c r="B763" s="530">
        <v>96397</v>
      </c>
      <c r="C763" s="522" t="s">
        <v>24495</v>
      </c>
      <c r="D763" s="530" t="s">
        <v>28</v>
      </c>
      <c r="E763" s="531">
        <v>191.17</v>
      </c>
      <c r="F763" s="532">
        <v>0</v>
      </c>
    </row>
    <row r="764" spans="1:6">
      <c r="A764" s="529" t="s">
        <v>31944</v>
      </c>
      <c r="B764" s="530">
        <v>105735</v>
      </c>
      <c r="C764" s="522" t="s">
        <v>24596</v>
      </c>
      <c r="D764" s="530" t="s">
        <v>28</v>
      </c>
      <c r="E764" s="531">
        <v>188.81</v>
      </c>
      <c r="F764" s="532">
        <v>0</v>
      </c>
    </row>
    <row r="765" spans="1:6">
      <c r="A765" s="529" t="s">
        <v>31944</v>
      </c>
      <c r="B765" s="530">
        <v>105727</v>
      </c>
      <c r="C765" s="522" t="s">
        <v>24588</v>
      </c>
      <c r="D765" s="530" t="s">
        <v>28</v>
      </c>
      <c r="E765" s="531">
        <v>144.13999999999999</v>
      </c>
      <c r="F765" s="532">
        <v>0</v>
      </c>
    </row>
    <row r="766" spans="1:6">
      <c r="A766" s="529" t="s">
        <v>31944</v>
      </c>
      <c r="B766" s="530">
        <v>96396</v>
      </c>
      <c r="C766" s="522" t="s">
        <v>24494</v>
      </c>
      <c r="D766" s="530" t="s">
        <v>28</v>
      </c>
      <c r="E766" s="531">
        <v>140.5</v>
      </c>
      <c r="F766" s="532">
        <v>0</v>
      </c>
    </row>
    <row r="767" spans="1:6">
      <c r="A767" s="529" t="s">
        <v>31944</v>
      </c>
      <c r="B767" s="530">
        <v>105730</v>
      </c>
      <c r="C767" s="522" t="s">
        <v>24591</v>
      </c>
      <c r="D767" s="530" t="s">
        <v>28</v>
      </c>
      <c r="E767" s="531">
        <v>138.66</v>
      </c>
      <c r="F767" s="532">
        <v>0</v>
      </c>
    </row>
    <row r="768" spans="1:6">
      <c r="A768" s="529" t="s">
        <v>31944</v>
      </c>
      <c r="B768" s="530">
        <v>105737</v>
      </c>
      <c r="C768" s="522" t="s">
        <v>24598</v>
      </c>
      <c r="D768" s="530" t="s">
        <v>28</v>
      </c>
      <c r="E768" s="531">
        <v>261.19</v>
      </c>
      <c r="F768" s="532">
        <v>0</v>
      </c>
    </row>
    <row r="769" spans="1:6">
      <c r="A769" s="529" t="s">
        <v>31944</v>
      </c>
      <c r="B769" s="530">
        <v>96398</v>
      </c>
      <c r="C769" s="522" t="s">
        <v>24496</v>
      </c>
      <c r="D769" s="530" t="s">
        <v>28</v>
      </c>
      <c r="E769" s="531">
        <v>257.64</v>
      </c>
      <c r="F769" s="532">
        <v>0</v>
      </c>
    </row>
    <row r="770" spans="1:6">
      <c r="A770" s="529" t="s">
        <v>31944</v>
      </c>
      <c r="B770" s="530">
        <v>105740</v>
      </c>
      <c r="C770" s="522" t="s">
        <v>24601</v>
      </c>
      <c r="D770" s="530" t="s">
        <v>28</v>
      </c>
      <c r="E770" s="531">
        <v>255.75</v>
      </c>
      <c r="F770" s="532">
        <v>0</v>
      </c>
    </row>
    <row r="771" spans="1:6">
      <c r="A771" s="529" t="s">
        <v>31944</v>
      </c>
      <c r="B771" s="530">
        <v>105749</v>
      </c>
      <c r="C771" s="522" t="s">
        <v>24610</v>
      </c>
      <c r="D771" s="530" t="s">
        <v>28</v>
      </c>
      <c r="E771" s="531">
        <v>132.22</v>
      </c>
      <c r="F771" s="532">
        <v>0</v>
      </c>
    </row>
    <row r="772" spans="1:6">
      <c r="A772" s="529" t="s">
        <v>31944</v>
      </c>
      <c r="B772" s="530">
        <v>96400</v>
      </c>
      <c r="C772" s="522" t="s">
        <v>24498</v>
      </c>
      <c r="D772" s="530" t="s">
        <v>28</v>
      </c>
      <c r="E772" s="531">
        <v>130.29</v>
      </c>
      <c r="F772" s="532">
        <v>0</v>
      </c>
    </row>
    <row r="773" spans="1:6">
      <c r="A773" s="529" t="s">
        <v>31944</v>
      </c>
      <c r="B773" s="530">
        <v>105752</v>
      </c>
      <c r="C773" s="522" t="s">
        <v>24613</v>
      </c>
      <c r="D773" s="530" t="s">
        <v>28</v>
      </c>
      <c r="E773" s="531">
        <v>128.57</v>
      </c>
      <c r="F773" s="532">
        <v>0</v>
      </c>
    </row>
    <row r="774" spans="1:6">
      <c r="A774" s="529" t="s">
        <v>31944</v>
      </c>
      <c r="B774" s="530">
        <v>105754</v>
      </c>
      <c r="C774" s="522" t="s">
        <v>24615</v>
      </c>
      <c r="D774" s="530" t="s">
        <v>28</v>
      </c>
      <c r="E774" s="531">
        <v>126.96</v>
      </c>
      <c r="F774" s="532">
        <v>0</v>
      </c>
    </row>
    <row r="775" spans="1:6">
      <c r="A775" s="529" t="s">
        <v>31944</v>
      </c>
      <c r="B775" s="530">
        <v>105742</v>
      </c>
      <c r="C775" s="522" t="s">
        <v>24603</v>
      </c>
      <c r="D775" s="530" t="s">
        <v>28</v>
      </c>
      <c r="E775" s="531">
        <v>100.6</v>
      </c>
      <c r="F775" s="532">
        <v>0</v>
      </c>
    </row>
    <row r="776" spans="1:6">
      <c r="A776" s="529" t="s">
        <v>31944</v>
      </c>
      <c r="B776" s="530">
        <v>96399</v>
      </c>
      <c r="C776" s="522" t="s">
        <v>24497</v>
      </c>
      <c r="D776" s="530" t="s">
        <v>28</v>
      </c>
      <c r="E776" s="531">
        <v>98.83</v>
      </c>
      <c r="F776" s="532">
        <v>0</v>
      </c>
    </row>
    <row r="777" spans="1:6">
      <c r="A777" s="529" t="s">
        <v>31944</v>
      </c>
      <c r="B777" s="530">
        <v>105745</v>
      </c>
      <c r="C777" s="522" t="s">
        <v>24606</v>
      </c>
      <c r="D777" s="530" t="s">
        <v>28</v>
      </c>
      <c r="E777" s="531">
        <v>97.07</v>
      </c>
      <c r="F777" s="532">
        <v>0</v>
      </c>
    </row>
    <row r="778" spans="1:6">
      <c r="A778" s="529" t="s">
        <v>31944</v>
      </c>
      <c r="B778" s="530">
        <v>105747</v>
      </c>
      <c r="C778" s="522" t="s">
        <v>24608</v>
      </c>
      <c r="D778" s="530" t="s">
        <v>28</v>
      </c>
      <c r="E778" s="531">
        <v>95.28</v>
      </c>
      <c r="F778" s="532">
        <v>0</v>
      </c>
    </row>
    <row r="779" spans="1:6">
      <c r="A779" s="529" t="s">
        <v>31944</v>
      </c>
      <c r="B779" s="530">
        <v>105657</v>
      </c>
      <c r="C779" s="522" t="s">
        <v>24554</v>
      </c>
      <c r="D779" s="530" t="s">
        <v>28</v>
      </c>
      <c r="E779" s="531">
        <v>149.51</v>
      </c>
      <c r="F779" s="532">
        <v>0</v>
      </c>
    </row>
    <row r="780" spans="1:6">
      <c r="A780" s="529" t="s">
        <v>31944</v>
      </c>
      <c r="B780" s="530">
        <v>100566</v>
      </c>
      <c r="C780" s="522" t="s">
        <v>24501</v>
      </c>
      <c r="D780" s="530" t="s">
        <v>28</v>
      </c>
      <c r="E780" s="531">
        <v>141.77000000000001</v>
      </c>
      <c r="F780" s="532">
        <v>0</v>
      </c>
    </row>
    <row r="781" spans="1:6">
      <c r="A781" s="529" t="s">
        <v>31944</v>
      </c>
      <c r="B781" s="530">
        <v>105666</v>
      </c>
      <c r="C781" s="522" t="s">
        <v>24563</v>
      </c>
      <c r="D781" s="530" t="s">
        <v>28</v>
      </c>
      <c r="E781" s="531">
        <v>137.88</v>
      </c>
      <c r="F781" s="532">
        <v>0</v>
      </c>
    </row>
    <row r="782" spans="1:6">
      <c r="A782" s="529" t="s">
        <v>31944</v>
      </c>
      <c r="B782" s="530">
        <v>105639</v>
      </c>
      <c r="C782" s="522" t="s">
        <v>31945</v>
      </c>
      <c r="D782" s="530" t="s">
        <v>28</v>
      </c>
      <c r="E782" s="531">
        <v>0</v>
      </c>
      <c r="F782" s="532"/>
    </row>
    <row r="783" spans="1:6">
      <c r="A783" s="529" t="s">
        <v>31944</v>
      </c>
      <c r="B783" s="530">
        <v>105645</v>
      </c>
      <c r="C783" s="522" t="s">
        <v>31946</v>
      </c>
      <c r="D783" s="530" t="s">
        <v>28</v>
      </c>
      <c r="E783" s="531">
        <v>0</v>
      </c>
      <c r="F783" s="532"/>
    </row>
    <row r="784" spans="1:6">
      <c r="A784" s="529" t="s">
        <v>31944</v>
      </c>
      <c r="B784" s="530">
        <v>105651</v>
      </c>
      <c r="C784" s="522" t="s">
        <v>31947</v>
      </c>
      <c r="D784" s="530" t="s">
        <v>28</v>
      </c>
      <c r="E784" s="531">
        <v>0</v>
      </c>
      <c r="F784" s="532"/>
    </row>
    <row r="785" spans="1:6">
      <c r="A785" s="529" t="s">
        <v>31944</v>
      </c>
      <c r="B785" s="530">
        <v>105658</v>
      </c>
      <c r="C785" s="522" t="s">
        <v>24555</v>
      </c>
      <c r="D785" s="530" t="s">
        <v>28</v>
      </c>
      <c r="E785" s="531">
        <v>173.54</v>
      </c>
      <c r="F785" s="532">
        <v>0</v>
      </c>
    </row>
    <row r="786" spans="1:6">
      <c r="A786" s="529" t="s">
        <v>31944</v>
      </c>
      <c r="B786" s="530">
        <v>100567</v>
      </c>
      <c r="C786" s="522" t="s">
        <v>24502</v>
      </c>
      <c r="D786" s="530" t="s">
        <v>28</v>
      </c>
      <c r="E786" s="531">
        <v>165.8</v>
      </c>
      <c r="F786" s="532">
        <v>0</v>
      </c>
    </row>
    <row r="787" spans="1:6">
      <c r="A787" s="529" t="s">
        <v>31944</v>
      </c>
      <c r="B787" s="530">
        <v>105667</v>
      </c>
      <c r="C787" s="522" t="s">
        <v>24564</v>
      </c>
      <c r="D787" s="530" t="s">
        <v>28</v>
      </c>
      <c r="E787" s="531">
        <v>161.91</v>
      </c>
      <c r="F787" s="532">
        <v>0</v>
      </c>
    </row>
    <row r="788" spans="1:6">
      <c r="A788" s="529" t="s">
        <v>31944</v>
      </c>
      <c r="B788" s="530">
        <v>105640</v>
      </c>
      <c r="C788" s="522" t="s">
        <v>31948</v>
      </c>
      <c r="D788" s="530" t="s">
        <v>28</v>
      </c>
      <c r="E788" s="531">
        <v>0</v>
      </c>
      <c r="F788" s="532"/>
    </row>
    <row r="789" spans="1:6">
      <c r="A789" s="529" t="s">
        <v>31944</v>
      </c>
      <c r="B789" s="530">
        <v>105646</v>
      </c>
      <c r="C789" s="522" t="s">
        <v>31949</v>
      </c>
      <c r="D789" s="530" t="s">
        <v>28</v>
      </c>
      <c r="E789" s="531">
        <v>0</v>
      </c>
      <c r="F789" s="532"/>
    </row>
    <row r="790" spans="1:6">
      <c r="A790" s="529" t="s">
        <v>31944</v>
      </c>
      <c r="B790" s="530">
        <v>105652</v>
      </c>
      <c r="C790" s="522" t="s">
        <v>31950</v>
      </c>
      <c r="D790" s="530" t="s">
        <v>28</v>
      </c>
      <c r="E790" s="531">
        <v>0</v>
      </c>
      <c r="F790" s="532"/>
    </row>
    <row r="791" spans="1:6">
      <c r="A791" s="529" t="s">
        <v>31944</v>
      </c>
      <c r="B791" s="530">
        <v>105659</v>
      </c>
      <c r="C791" s="522" t="s">
        <v>24556</v>
      </c>
      <c r="D791" s="530" t="s">
        <v>28</v>
      </c>
      <c r="E791" s="531">
        <v>197.23</v>
      </c>
      <c r="F791" s="532">
        <v>0</v>
      </c>
    </row>
    <row r="792" spans="1:6">
      <c r="A792" s="529" t="s">
        <v>31944</v>
      </c>
      <c r="B792" s="530">
        <v>100568</v>
      </c>
      <c r="C792" s="522" t="s">
        <v>24503</v>
      </c>
      <c r="D792" s="530" t="s">
        <v>28</v>
      </c>
      <c r="E792" s="531">
        <v>189.49</v>
      </c>
      <c r="F792" s="532">
        <v>0</v>
      </c>
    </row>
    <row r="793" spans="1:6">
      <c r="A793" s="529" t="s">
        <v>31944</v>
      </c>
      <c r="B793" s="530">
        <v>105668</v>
      </c>
      <c r="C793" s="522" t="s">
        <v>24565</v>
      </c>
      <c r="D793" s="530" t="s">
        <v>28</v>
      </c>
      <c r="E793" s="531">
        <v>185.6</v>
      </c>
      <c r="F793" s="532">
        <v>0</v>
      </c>
    </row>
    <row r="794" spans="1:6">
      <c r="A794" s="529" t="s">
        <v>31944</v>
      </c>
      <c r="B794" s="530">
        <v>105641</v>
      </c>
      <c r="C794" s="522" t="s">
        <v>31951</v>
      </c>
      <c r="D794" s="530" t="s">
        <v>28</v>
      </c>
      <c r="E794" s="531">
        <v>0</v>
      </c>
      <c r="F794" s="532"/>
    </row>
    <row r="795" spans="1:6">
      <c r="A795" s="529" t="s">
        <v>31944</v>
      </c>
      <c r="B795" s="530">
        <v>105647</v>
      </c>
      <c r="C795" s="522" t="s">
        <v>31952</v>
      </c>
      <c r="D795" s="530" t="s">
        <v>28</v>
      </c>
      <c r="E795" s="531">
        <v>0</v>
      </c>
      <c r="F795" s="532"/>
    </row>
    <row r="796" spans="1:6">
      <c r="A796" s="529" t="s">
        <v>31944</v>
      </c>
      <c r="B796" s="530">
        <v>105653</v>
      </c>
      <c r="C796" s="522" t="s">
        <v>31953</v>
      </c>
      <c r="D796" s="530" t="s">
        <v>28</v>
      </c>
      <c r="E796" s="531">
        <v>0</v>
      </c>
      <c r="F796" s="532"/>
    </row>
    <row r="797" spans="1:6">
      <c r="A797" s="529" t="s">
        <v>31944</v>
      </c>
      <c r="B797" s="530">
        <v>105710</v>
      </c>
      <c r="C797" s="522" t="s">
        <v>24584</v>
      </c>
      <c r="D797" s="530" t="s">
        <v>28</v>
      </c>
      <c r="E797" s="531">
        <v>98.23</v>
      </c>
      <c r="F797" s="532">
        <v>0</v>
      </c>
    </row>
    <row r="798" spans="1:6">
      <c r="A798" s="529" t="s">
        <v>31944</v>
      </c>
      <c r="B798" s="530">
        <v>100564</v>
      </c>
      <c r="C798" s="522" t="s">
        <v>24499</v>
      </c>
      <c r="D798" s="530" t="s">
        <v>28</v>
      </c>
      <c r="E798" s="531">
        <v>90.49</v>
      </c>
      <c r="F798" s="532">
        <v>0</v>
      </c>
    </row>
    <row r="799" spans="1:6">
      <c r="A799" s="529" t="s">
        <v>31944</v>
      </c>
      <c r="B799" s="530">
        <v>105711</v>
      </c>
      <c r="C799" s="522" t="s">
        <v>24585</v>
      </c>
      <c r="D799" s="530" t="s">
        <v>28</v>
      </c>
      <c r="E799" s="531">
        <v>86.6</v>
      </c>
      <c r="F799" s="532">
        <v>0</v>
      </c>
    </row>
    <row r="800" spans="1:6">
      <c r="A800" s="529" t="s">
        <v>31944</v>
      </c>
      <c r="B800" s="530">
        <v>105705</v>
      </c>
      <c r="C800" s="522" t="s">
        <v>31954</v>
      </c>
      <c r="D800" s="530" t="s">
        <v>28</v>
      </c>
      <c r="E800" s="531">
        <v>0</v>
      </c>
      <c r="F800" s="532"/>
    </row>
    <row r="801" spans="1:6">
      <c r="A801" s="529" t="s">
        <v>31944</v>
      </c>
      <c r="B801" s="530">
        <v>105706</v>
      </c>
      <c r="C801" s="522" t="s">
        <v>31955</v>
      </c>
      <c r="D801" s="530" t="s">
        <v>28</v>
      </c>
      <c r="E801" s="531">
        <v>0</v>
      </c>
      <c r="F801" s="532"/>
    </row>
    <row r="802" spans="1:6">
      <c r="A802" s="529" t="s">
        <v>31944</v>
      </c>
      <c r="B802" s="530">
        <v>105708</v>
      </c>
      <c r="C802" s="522" t="s">
        <v>31956</v>
      </c>
      <c r="D802" s="530" t="s">
        <v>28</v>
      </c>
      <c r="E802" s="531">
        <v>0</v>
      </c>
      <c r="F802" s="532"/>
    </row>
    <row r="803" spans="1:6">
      <c r="A803" s="529" t="s">
        <v>31944</v>
      </c>
      <c r="B803" s="530">
        <v>105690</v>
      </c>
      <c r="C803" s="522" t="s">
        <v>24569</v>
      </c>
      <c r="D803" s="530" t="s">
        <v>28</v>
      </c>
      <c r="E803" s="531">
        <v>139.24</v>
      </c>
      <c r="F803" s="532">
        <v>0</v>
      </c>
    </row>
    <row r="804" spans="1:6">
      <c r="A804" s="529" t="s">
        <v>31944</v>
      </c>
      <c r="B804" s="530">
        <v>100569</v>
      </c>
      <c r="C804" s="522" t="s">
        <v>24504</v>
      </c>
      <c r="D804" s="530" t="s">
        <v>28</v>
      </c>
      <c r="E804" s="531">
        <v>131.5</v>
      </c>
      <c r="F804" s="532">
        <v>0</v>
      </c>
    </row>
    <row r="805" spans="1:6">
      <c r="A805" s="529" t="s">
        <v>31944</v>
      </c>
      <c r="B805" s="530">
        <v>105699</v>
      </c>
      <c r="C805" s="522" t="s">
        <v>24578</v>
      </c>
      <c r="D805" s="530" t="s">
        <v>28</v>
      </c>
      <c r="E805" s="531">
        <v>127.61</v>
      </c>
      <c r="F805" s="532">
        <v>0</v>
      </c>
    </row>
    <row r="806" spans="1:6">
      <c r="A806" s="529" t="s">
        <v>31944</v>
      </c>
      <c r="B806" s="530">
        <v>105672</v>
      </c>
      <c r="C806" s="522" t="s">
        <v>31957</v>
      </c>
      <c r="D806" s="530" t="s">
        <v>28</v>
      </c>
      <c r="E806" s="531">
        <v>0</v>
      </c>
      <c r="F806" s="532"/>
    </row>
    <row r="807" spans="1:6">
      <c r="A807" s="529" t="s">
        <v>31944</v>
      </c>
      <c r="B807" s="530">
        <v>105678</v>
      </c>
      <c r="C807" s="522" t="s">
        <v>31958</v>
      </c>
      <c r="D807" s="530" t="s">
        <v>28</v>
      </c>
      <c r="E807" s="531">
        <v>0</v>
      </c>
      <c r="F807" s="532"/>
    </row>
    <row r="808" spans="1:6">
      <c r="A808" s="529" t="s">
        <v>31944</v>
      </c>
      <c r="B808" s="530">
        <v>105684</v>
      </c>
      <c r="C808" s="522" t="s">
        <v>31959</v>
      </c>
      <c r="D808" s="530" t="s">
        <v>28</v>
      </c>
      <c r="E808" s="531">
        <v>0</v>
      </c>
      <c r="F808" s="532"/>
    </row>
    <row r="809" spans="1:6">
      <c r="A809" s="529" t="s">
        <v>31944</v>
      </c>
      <c r="B809" s="530">
        <v>105691</v>
      </c>
      <c r="C809" s="522" t="s">
        <v>24570</v>
      </c>
      <c r="D809" s="530" t="s">
        <v>28</v>
      </c>
      <c r="E809" s="531">
        <v>163.47999999999999</v>
      </c>
      <c r="F809" s="532">
        <v>0</v>
      </c>
    </row>
    <row r="810" spans="1:6">
      <c r="A810" s="529" t="s">
        <v>31944</v>
      </c>
      <c r="B810" s="530">
        <v>100570</v>
      </c>
      <c r="C810" s="522" t="s">
        <v>24505</v>
      </c>
      <c r="D810" s="530" t="s">
        <v>28</v>
      </c>
      <c r="E810" s="531">
        <v>155.74</v>
      </c>
      <c r="F810" s="532">
        <v>0</v>
      </c>
    </row>
    <row r="811" spans="1:6">
      <c r="A811" s="529" t="s">
        <v>31944</v>
      </c>
      <c r="B811" s="530">
        <v>105700</v>
      </c>
      <c r="C811" s="522" t="s">
        <v>24579</v>
      </c>
      <c r="D811" s="530" t="s">
        <v>28</v>
      </c>
      <c r="E811" s="531">
        <v>151.85</v>
      </c>
      <c r="F811" s="532">
        <v>0</v>
      </c>
    </row>
    <row r="812" spans="1:6">
      <c r="A812" s="529" t="s">
        <v>31944</v>
      </c>
      <c r="B812" s="530">
        <v>105673</v>
      </c>
      <c r="C812" s="522" t="s">
        <v>31960</v>
      </c>
      <c r="D812" s="530" t="s">
        <v>28</v>
      </c>
      <c r="E812" s="531">
        <v>0</v>
      </c>
      <c r="F812" s="532"/>
    </row>
    <row r="813" spans="1:6">
      <c r="A813" s="529" t="s">
        <v>31944</v>
      </c>
      <c r="B813" s="530">
        <v>105679</v>
      </c>
      <c r="C813" s="522" t="s">
        <v>31961</v>
      </c>
      <c r="D813" s="530" t="s">
        <v>28</v>
      </c>
      <c r="E813" s="531">
        <v>0</v>
      </c>
      <c r="F813" s="532"/>
    </row>
    <row r="814" spans="1:6">
      <c r="A814" s="529" t="s">
        <v>31944</v>
      </c>
      <c r="B814" s="530">
        <v>105685</v>
      </c>
      <c r="C814" s="522" t="s">
        <v>31962</v>
      </c>
      <c r="D814" s="530" t="s">
        <v>28</v>
      </c>
      <c r="E814" s="531">
        <v>0</v>
      </c>
      <c r="F814" s="532"/>
    </row>
    <row r="815" spans="1:6">
      <c r="A815" s="529" t="s">
        <v>31944</v>
      </c>
      <c r="B815" s="530">
        <v>105692</v>
      </c>
      <c r="C815" s="522" t="s">
        <v>24571</v>
      </c>
      <c r="D815" s="530" t="s">
        <v>28</v>
      </c>
      <c r="E815" s="531">
        <v>187.39</v>
      </c>
      <c r="F815" s="532">
        <v>0</v>
      </c>
    </row>
    <row r="816" spans="1:6">
      <c r="A816" s="529" t="s">
        <v>31944</v>
      </c>
      <c r="B816" s="530">
        <v>100571</v>
      </c>
      <c r="C816" s="522" t="s">
        <v>24506</v>
      </c>
      <c r="D816" s="530" t="s">
        <v>28</v>
      </c>
      <c r="E816" s="531">
        <v>179.65</v>
      </c>
      <c r="F816" s="532">
        <v>0</v>
      </c>
    </row>
    <row r="817" spans="1:6">
      <c r="A817" s="529" t="s">
        <v>31944</v>
      </c>
      <c r="B817" s="530">
        <v>105701</v>
      </c>
      <c r="C817" s="522" t="s">
        <v>24580</v>
      </c>
      <c r="D817" s="530" t="s">
        <v>28</v>
      </c>
      <c r="E817" s="531">
        <v>175.76</v>
      </c>
      <c r="F817" s="532">
        <v>0</v>
      </c>
    </row>
    <row r="818" spans="1:6">
      <c r="A818" s="529" t="s">
        <v>31944</v>
      </c>
      <c r="B818" s="530">
        <v>105674</v>
      </c>
      <c r="C818" s="522" t="s">
        <v>31963</v>
      </c>
      <c r="D818" s="530" t="s">
        <v>28</v>
      </c>
      <c r="E818" s="531">
        <v>0</v>
      </c>
      <c r="F818" s="532"/>
    </row>
    <row r="819" spans="1:6">
      <c r="A819" s="529" t="s">
        <v>31944</v>
      </c>
      <c r="B819" s="530">
        <v>105680</v>
      </c>
      <c r="C819" s="522" t="s">
        <v>31964</v>
      </c>
      <c r="D819" s="530" t="s">
        <v>28</v>
      </c>
      <c r="E819" s="531">
        <v>0</v>
      </c>
      <c r="F819" s="532"/>
    </row>
    <row r="820" spans="1:6">
      <c r="A820" s="529" t="s">
        <v>31944</v>
      </c>
      <c r="B820" s="530">
        <v>105686</v>
      </c>
      <c r="C820" s="522" t="s">
        <v>31965</v>
      </c>
      <c r="D820" s="530" t="s">
        <v>28</v>
      </c>
      <c r="E820" s="531">
        <v>0</v>
      </c>
      <c r="F820" s="532"/>
    </row>
    <row r="821" spans="1:6">
      <c r="A821" s="529" t="s">
        <v>31944</v>
      </c>
      <c r="B821" s="530">
        <v>105718</v>
      </c>
      <c r="C821" s="522" t="s">
        <v>24587</v>
      </c>
      <c r="D821" s="530" t="s">
        <v>28</v>
      </c>
      <c r="E821" s="531">
        <v>87.53</v>
      </c>
      <c r="F821" s="532">
        <v>0</v>
      </c>
    </row>
    <row r="822" spans="1:6">
      <c r="A822" s="529" t="s">
        <v>31944</v>
      </c>
      <c r="B822" s="530">
        <v>100565</v>
      </c>
      <c r="C822" s="522" t="s">
        <v>24500</v>
      </c>
      <c r="D822" s="530" t="s">
        <v>28</v>
      </c>
      <c r="E822" s="531">
        <v>79.790000000000006</v>
      </c>
      <c r="F822" s="532">
        <v>0</v>
      </c>
    </row>
    <row r="823" spans="1:6">
      <c r="A823" s="529" t="s">
        <v>31944</v>
      </c>
      <c r="B823" s="530">
        <v>105581</v>
      </c>
      <c r="C823" s="522" t="s">
        <v>24528</v>
      </c>
      <c r="D823" s="530" t="s">
        <v>28</v>
      </c>
      <c r="E823" s="531">
        <v>75.900000000000006</v>
      </c>
      <c r="F823" s="532">
        <v>0</v>
      </c>
    </row>
    <row r="824" spans="1:6">
      <c r="A824" s="529" t="s">
        <v>31944</v>
      </c>
      <c r="B824" s="530">
        <v>105713</v>
      </c>
      <c r="C824" s="522" t="s">
        <v>31966</v>
      </c>
      <c r="D824" s="530" t="s">
        <v>28</v>
      </c>
      <c r="E824" s="531">
        <v>0</v>
      </c>
      <c r="F824" s="532"/>
    </row>
    <row r="825" spans="1:6">
      <c r="A825" s="529" t="s">
        <v>31944</v>
      </c>
      <c r="B825" s="530">
        <v>105714</v>
      </c>
      <c r="C825" s="522" t="s">
        <v>31967</v>
      </c>
      <c r="D825" s="530" t="s">
        <v>28</v>
      </c>
      <c r="E825" s="531">
        <v>0</v>
      </c>
      <c r="F825" s="532"/>
    </row>
    <row r="826" spans="1:6">
      <c r="A826" s="529" t="s">
        <v>31944</v>
      </c>
      <c r="B826" s="530">
        <v>105716</v>
      </c>
      <c r="C826" s="522" t="s">
        <v>31968</v>
      </c>
      <c r="D826" s="530" t="s">
        <v>28</v>
      </c>
      <c r="E826" s="531">
        <v>0</v>
      </c>
      <c r="F826" s="532"/>
    </row>
    <row r="827" spans="1:6">
      <c r="A827" s="529" t="s">
        <v>31944</v>
      </c>
      <c r="B827" s="530">
        <v>105624</v>
      </c>
      <c r="C827" s="522" t="s">
        <v>24541</v>
      </c>
      <c r="D827" s="530" t="s">
        <v>28</v>
      </c>
      <c r="E827" s="531">
        <v>100.13</v>
      </c>
      <c r="F827" s="532">
        <v>0</v>
      </c>
    </row>
    <row r="828" spans="1:6">
      <c r="A828" s="529" t="s">
        <v>31944</v>
      </c>
      <c r="B828" s="530">
        <v>96391</v>
      </c>
      <c r="C828" s="522" t="s">
        <v>24492</v>
      </c>
      <c r="D828" s="530" t="s">
        <v>28</v>
      </c>
      <c r="E828" s="531">
        <v>93.91</v>
      </c>
      <c r="F828" s="532">
        <v>0</v>
      </c>
    </row>
    <row r="829" spans="1:6">
      <c r="A829" s="529" t="s">
        <v>31944</v>
      </c>
      <c r="B829" s="530">
        <v>105632</v>
      </c>
      <c r="C829" s="522" t="s">
        <v>24549</v>
      </c>
      <c r="D829" s="530" t="s">
        <v>28</v>
      </c>
      <c r="E829" s="531">
        <v>92.94</v>
      </c>
      <c r="F829" s="532">
        <v>0</v>
      </c>
    </row>
    <row r="830" spans="1:6">
      <c r="A830" s="529" t="s">
        <v>31944</v>
      </c>
      <c r="B830" s="530">
        <v>105601</v>
      </c>
      <c r="C830" s="522" t="s">
        <v>31969</v>
      </c>
      <c r="D830" s="530" t="s">
        <v>28</v>
      </c>
      <c r="E830" s="531">
        <v>0</v>
      </c>
      <c r="F830" s="532"/>
    </row>
    <row r="831" spans="1:6">
      <c r="A831" s="529" t="s">
        <v>31944</v>
      </c>
      <c r="B831" s="530">
        <v>105609</v>
      </c>
      <c r="C831" s="522" t="s">
        <v>31970</v>
      </c>
      <c r="D831" s="530" t="s">
        <v>28</v>
      </c>
      <c r="E831" s="531">
        <v>0</v>
      </c>
      <c r="F831" s="532"/>
    </row>
    <row r="832" spans="1:6">
      <c r="A832" s="529" t="s">
        <v>31944</v>
      </c>
      <c r="B832" s="530">
        <v>105617</v>
      </c>
      <c r="C832" s="522" t="s">
        <v>31971</v>
      </c>
      <c r="D832" s="530" t="s">
        <v>28</v>
      </c>
      <c r="E832" s="531">
        <v>0</v>
      </c>
      <c r="F832" s="532"/>
    </row>
    <row r="833" spans="1:6">
      <c r="A833" s="529" t="s">
        <v>31944</v>
      </c>
      <c r="B833" s="530">
        <v>105625</v>
      </c>
      <c r="C833" s="522" t="s">
        <v>24542</v>
      </c>
      <c r="D833" s="530" t="s">
        <v>28</v>
      </c>
      <c r="E833" s="531">
        <v>125.11</v>
      </c>
      <c r="F833" s="532">
        <v>0</v>
      </c>
    </row>
    <row r="834" spans="1:6">
      <c r="A834" s="529" t="s">
        <v>31944</v>
      </c>
      <c r="B834" s="530">
        <v>96392</v>
      </c>
      <c r="C834" s="522" t="s">
        <v>24493</v>
      </c>
      <c r="D834" s="530" t="s">
        <v>28</v>
      </c>
      <c r="E834" s="531">
        <v>118.89</v>
      </c>
      <c r="F834" s="532">
        <v>0</v>
      </c>
    </row>
    <row r="835" spans="1:6">
      <c r="A835" s="529" t="s">
        <v>31944</v>
      </c>
      <c r="B835" s="530">
        <v>105633</v>
      </c>
      <c r="C835" s="522" t="s">
        <v>24550</v>
      </c>
      <c r="D835" s="530" t="s">
        <v>28</v>
      </c>
      <c r="E835" s="531">
        <v>117.92</v>
      </c>
      <c r="F835" s="532">
        <v>0</v>
      </c>
    </row>
    <row r="836" spans="1:6">
      <c r="A836" s="529" t="s">
        <v>31944</v>
      </c>
      <c r="B836" s="530">
        <v>105602</v>
      </c>
      <c r="C836" s="522" t="s">
        <v>31972</v>
      </c>
      <c r="D836" s="530" t="s">
        <v>28</v>
      </c>
      <c r="E836" s="531">
        <v>0</v>
      </c>
      <c r="F836" s="532"/>
    </row>
    <row r="837" spans="1:6">
      <c r="A837" s="529" t="s">
        <v>31944</v>
      </c>
      <c r="B837" s="530">
        <v>105610</v>
      </c>
      <c r="C837" s="522" t="s">
        <v>31973</v>
      </c>
      <c r="D837" s="530" t="s">
        <v>28</v>
      </c>
      <c r="E837" s="531">
        <v>0</v>
      </c>
      <c r="F837" s="532"/>
    </row>
    <row r="838" spans="1:6">
      <c r="A838" s="529" t="s">
        <v>31944</v>
      </c>
      <c r="B838" s="530">
        <v>105618</v>
      </c>
      <c r="C838" s="522" t="s">
        <v>31974</v>
      </c>
      <c r="D838" s="530" t="s">
        <v>28</v>
      </c>
      <c r="E838" s="531">
        <v>0</v>
      </c>
      <c r="F838" s="532"/>
    </row>
    <row r="839" spans="1:6">
      <c r="A839" s="529" t="s">
        <v>31944</v>
      </c>
      <c r="B839" s="530">
        <v>105571</v>
      </c>
      <c r="C839" s="522" t="s">
        <v>24518</v>
      </c>
      <c r="D839" s="530" t="s">
        <v>28</v>
      </c>
      <c r="E839" s="531">
        <v>48.81</v>
      </c>
      <c r="F839" s="532">
        <v>0</v>
      </c>
    </row>
    <row r="840" spans="1:6">
      <c r="A840" s="529" t="s">
        <v>31944</v>
      </c>
      <c r="B840" s="530">
        <v>96389</v>
      </c>
      <c r="C840" s="522" t="s">
        <v>24490</v>
      </c>
      <c r="D840" s="530" t="s">
        <v>28</v>
      </c>
      <c r="E840" s="531">
        <v>42.59</v>
      </c>
      <c r="F840" s="532">
        <v>0</v>
      </c>
    </row>
    <row r="841" spans="1:6">
      <c r="A841" s="529" t="s">
        <v>31944</v>
      </c>
      <c r="B841" s="530">
        <v>105575</v>
      </c>
      <c r="C841" s="522" t="s">
        <v>24522</v>
      </c>
      <c r="D841" s="530" t="s">
        <v>28</v>
      </c>
      <c r="E841" s="531">
        <v>41.62</v>
      </c>
      <c r="F841" s="532">
        <v>0</v>
      </c>
    </row>
    <row r="842" spans="1:6">
      <c r="A842" s="529" t="s">
        <v>31944</v>
      </c>
      <c r="B842" s="530">
        <v>105599</v>
      </c>
      <c r="C842" s="522" t="s">
        <v>31975</v>
      </c>
      <c r="D842" s="530" t="s">
        <v>28</v>
      </c>
      <c r="E842" s="531">
        <v>0</v>
      </c>
      <c r="F842" s="532"/>
    </row>
    <row r="843" spans="1:6">
      <c r="A843" s="529" t="s">
        <v>31944</v>
      </c>
      <c r="B843" s="530">
        <v>105607</v>
      </c>
      <c r="C843" s="522" t="s">
        <v>31976</v>
      </c>
      <c r="D843" s="530" t="s">
        <v>28</v>
      </c>
      <c r="E843" s="531">
        <v>0</v>
      </c>
      <c r="F843" s="532"/>
    </row>
    <row r="844" spans="1:6">
      <c r="A844" s="529" t="s">
        <v>31944</v>
      </c>
      <c r="B844" s="530">
        <v>105615</v>
      </c>
      <c r="C844" s="522" t="s">
        <v>31977</v>
      </c>
      <c r="D844" s="530" t="s">
        <v>28</v>
      </c>
      <c r="E844" s="531">
        <v>0</v>
      </c>
      <c r="F844" s="532"/>
    </row>
    <row r="845" spans="1:6">
      <c r="A845" s="529" t="s">
        <v>31944</v>
      </c>
      <c r="B845" s="530">
        <v>105623</v>
      </c>
      <c r="C845" s="522" t="s">
        <v>24540</v>
      </c>
      <c r="D845" s="530" t="s">
        <v>28</v>
      </c>
      <c r="E845" s="531">
        <v>74.819999999999993</v>
      </c>
      <c r="F845" s="532">
        <v>0</v>
      </c>
    </row>
    <row r="846" spans="1:6">
      <c r="A846" s="529" t="s">
        <v>31944</v>
      </c>
      <c r="B846" s="530">
        <v>96390</v>
      </c>
      <c r="C846" s="522" t="s">
        <v>24491</v>
      </c>
      <c r="D846" s="530" t="s">
        <v>28</v>
      </c>
      <c r="E846" s="531">
        <v>68.599999999999994</v>
      </c>
      <c r="F846" s="532">
        <v>0</v>
      </c>
    </row>
    <row r="847" spans="1:6">
      <c r="A847" s="529" t="s">
        <v>31944</v>
      </c>
      <c r="B847" s="530">
        <v>105631</v>
      </c>
      <c r="C847" s="522" t="s">
        <v>24548</v>
      </c>
      <c r="D847" s="530" t="s">
        <v>28</v>
      </c>
      <c r="E847" s="531">
        <v>67.63</v>
      </c>
      <c r="F847" s="532">
        <v>0</v>
      </c>
    </row>
    <row r="848" spans="1:6">
      <c r="A848" s="529" t="s">
        <v>31944</v>
      </c>
      <c r="B848" s="530">
        <v>105600</v>
      </c>
      <c r="C848" s="522" t="s">
        <v>31978</v>
      </c>
      <c r="D848" s="530" t="s">
        <v>28</v>
      </c>
      <c r="E848" s="531">
        <v>0</v>
      </c>
      <c r="F848" s="532"/>
    </row>
    <row r="849" spans="1:6">
      <c r="A849" s="529" t="s">
        <v>31944</v>
      </c>
      <c r="B849" s="530">
        <v>105608</v>
      </c>
      <c r="C849" s="522" t="s">
        <v>31979</v>
      </c>
      <c r="D849" s="530" t="s">
        <v>28</v>
      </c>
      <c r="E849" s="531">
        <v>0</v>
      </c>
      <c r="F849" s="532"/>
    </row>
    <row r="850" spans="1:6">
      <c r="A850" s="529" t="s">
        <v>31944</v>
      </c>
      <c r="B850" s="530">
        <v>105616</v>
      </c>
      <c r="C850" s="522" t="s">
        <v>31980</v>
      </c>
      <c r="D850" s="530" t="s">
        <v>28</v>
      </c>
      <c r="E850" s="531">
        <v>0</v>
      </c>
      <c r="F850" s="532"/>
    </row>
    <row r="851" spans="1:6">
      <c r="A851" s="529" t="s">
        <v>31944</v>
      </c>
      <c r="B851" s="530">
        <v>105585</v>
      </c>
      <c r="C851" s="522" t="s">
        <v>24530</v>
      </c>
      <c r="D851" s="530" t="s">
        <v>28</v>
      </c>
      <c r="E851" s="531">
        <v>106.92</v>
      </c>
      <c r="F851" s="532">
        <v>0</v>
      </c>
    </row>
    <row r="852" spans="1:6">
      <c r="A852" s="529" t="s">
        <v>31944</v>
      </c>
      <c r="B852" s="530">
        <v>100572</v>
      </c>
      <c r="C852" s="522" t="s">
        <v>24507</v>
      </c>
      <c r="D852" s="530" t="s">
        <v>28</v>
      </c>
      <c r="E852" s="531">
        <v>96.29</v>
      </c>
      <c r="F852" s="532">
        <v>0</v>
      </c>
    </row>
    <row r="853" spans="1:6">
      <c r="A853" s="529" t="s">
        <v>31944</v>
      </c>
      <c r="B853" s="530">
        <v>105588</v>
      </c>
      <c r="C853" s="522" t="s">
        <v>24533</v>
      </c>
      <c r="D853" s="530" t="s">
        <v>28</v>
      </c>
      <c r="E853" s="531">
        <v>95.24</v>
      </c>
      <c r="F853" s="532">
        <v>0</v>
      </c>
    </row>
    <row r="854" spans="1:6">
      <c r="A854" s="529" t="s">
        <v>31944</v>
      </c>
      <c r="B854" s="530">
        <v>105583</v>
      </c>
      <c r="C854" s="522" t="s">
        <v>31981</v>
      </c>
      <c r="D854" s="530" t="s">
        <v>28</v>
      </c>
      <c r="E854" s="531">
        <v>0</v>
      </c>
      <c r="F854" s="532"/>
    </row>
    <row r="855" spans="1:6">
      <c r="A855" s="529" t="s">
        <v>31944</v>
      </c>
      <c r="B855" s="530">
        <v>105719</v>
      </c>
      <c r="C855" s="522" t="s">
        <v>31982</v>
      </c>
      <c r="D855" s="530" t="s">
        <v>28</v>
      </c>
      <c r="E855" s="531">
        <v>0</v>
      </c>
      <c r="F855" s="532"/>
    </row>
    <row r="856" spans="1:6">
      <c r="A856" s="529" t="s">
        <v>31944</v>
      </c>
      <c r="B856" s="530">
        <v>105721</v>
      </c>
      <c r="C856" s="522" t="s">
        <v>31983</v>
      </c>
      <c r="D856" s="530" t="s">
        <v>28</v>
      </c>
      <c r="E856" s="531">
        <v>0</v>
      </c>
      <c r="F856" s="532"/>
    </row>
    <row r="857" spans="1:6">
      <c r="A857" s="529" t="s">
        <v>31944</v>
      </c>
      <c r="B857" s="530">
        <v>105592</v>
      </c>
      <c r="C857" s="522" t="s">
        <v>24535</v>
      </c>
      <c r="D857" s="530" t="s">
        <v>28</v>
      </c>
      <c r="E857" s="531">
        <v>96.22</v>
      </c>
      <c r="F857" s="532">
        <v>0</v>
      </c>
    </row>
    <row r="858" spans="1:6">
      <c r="A858" s="529" t="s">
        <v>31944</v>
      </c>
      <c r="B858" s="530">
        <v>100573</v>
      </c>
      <c r="C858" s="522" t="s">
        <v>24508</v>
      </c>
      <c r="D858" s="530" t="s">
        <v>28</v>
      </c>
      <c r="E858" s="531">
        <v>85.59</v>
      </c>
      <c r="F858" s="532">
        <v>0</v>
      </c>
    </row>
    <row r="859" spans="1:6">
      <c r="A859" s="529" t="s">
        <v>31944</v>
      </c>
      <c r="B859" s="530">
        <v>105595</v>
      </c>
      <c r="C859" s="522" t="s">
        <v>24538</v>
      </c>
      <c r="D859" s="530" t="s">
        <v>28</v>
      </c>
      <c r="E859" s="531">
        <v>84.54</v>
      </c>
      <c r="F859" s="532">
        <v>0</v>
      </c>
    </row>
    <row r="860" spans="1:6">
      <c r="A860" s="529" t="s">
        <v>31944</v>
      </c>
      <c r="B860" s="530">
        <v>105590</v>
      </c>
      <c r="C860" s="522" t="s">
        <v>31984</v>
      </c>
      <c r="D860" s="530" t="s">
        <v>28</v>
      </c>
      <c r="E860" s="531">
        <v>0</v>
      </c>
      <c r="F860" s="532"/>
    </row>
    <row r="861" spans="1:6">
      <c r="A861" s="529" t="s">
        <v>31944</v>
      </c>
      <c r="B861" s="530">
        <v>105723</v>
      </c>
      <c r="C861" s="522" t="s">
        <v>31985</v>
      </c>
      <c r="D861" s="530" t="s">
        <v>28</v>
      </c>
      <c r="E861" s="531">
        <v>0</v>
      </c>
      <c r="F861" s="532"/>
    </row>
    <row r="862" spans="1:6">
      <c r="A862" s="529" t="s">
        <v>31944</v>
      </c>
      <c r="B862" s="530">
        <v>105725</v>
      </c>
      <c r="C862" s="522" t="s">
        <v>31986</v>
      </c>
      <c r="D862" s="530" t="s">
        <v>28</v>
      </c>
      <c r="E862" s="531">
        <v>0</v>
      </c>
      <c r="F862" s="532"/>
    </row>
    <row r="863" spans="1:6">
      <c r="A863" s="529" t="s">
        <v>31944</v>
      </c>
      <c r="B863" s="530">
        <v>105566</v>
      </c>
      <c r="C863" s="522" t="s">
        <v>24513</v>
      </c>
      <c r="D863" s="530" t="s">
        <v>28</v>
      </c>
      <c r="E863" s="531">
        <v>11.95</v>
      </c>
      <c r="F863" s="532">
        <v>0</v>
      </c>
    </row>
    <row r="864" spans="1:6">
      <c r="A864" s="529" t="s">
        <v>31944</v>
      </c>
      <c r="B864" s="530">
        <v>96388</v>
      </c>
      <c r="C864" s="522" t="s">
        <v>24489</v>
      </c>
      <c r="D864" s="530" t="s">
        <v>28</v>
      </c>
      <c r="E864" s="531">
        <v>9.57</v>
      </c>
      <c r="F864" s="532">
        <v>0</v>
      </c>
    </row>
    <row r="865" spans="1:6">
      <c r="A865" s="529" t="s">
        <v>31944</v>
      </c>
      <c r="B865" s="530">
        <v>105569</v>
      </c>
      <c r="C865" s="522" t="s">
        <v>24516</v>
      </c>
      <c r="D865" s="530" t="s">
        <v>28</v>
      </c>
      <c r="E865" s="531">
        <v>7.94</v>
      </c>
      <c r="F865" s="532">
        <v>0</v>
      </c>
    </row>
    <row r="866" spans="1:6">
      <c r="A866" s="529" t="s">
        <v>31944</v>
      </c>
      <c r="B866" s="530">
        <v>101767</v>
      </c>
      <c r="C866" s="522" t="s">
        <v>24511</v>
      </c>
      <c r="D866" s="530" t="s">
        <v>28</v>
      </c>
      <c r="E866" s="531">
        <v>32.450000000000003</v>
      </c>
      <c r="F866" s="532">
        <v>0</v>
      </c>
    </row>
    <row r="867" spans="1:6">
      <c r="A867" s="529" t="s">
        <v>31944</v>
      </c>
      <c r="B867" s="530">
        <v>101768</v>
      </c>
      <c r="C867" s="522" t="s">
        <v>24512</v>
      </c>
      <c r="D867" s="530" t="s">
        <v>28</v>
      </c>
      <c r="E867" s="531">
        <v>27.3</v>
      </c>
      <c r="F867" s="532">
        <v>0</v>
      </c>
    </row>
    <row r="868" spans="1:6">
      <c r="A868" s="529" t="s">
        <v>31944</v>
      </c>
      <c r="B868" s="530">
        <v>100574</v>
      </c>
      <c r="C868" s="522" t="s">
        <v>24509</v>
      </c>
      <c r="D868" s="530" t="s">
        <v>28</v>
      </c>
      <c r="E868" s="531">
        <v>1.51</v>
      </c>
      <c r="F868" s="532">
        <v>0</v>
      </c>
    </row>
    <row r="869" spans="1:6">
      <c r="A869" s="529" t="s">
        <v>31944</v>
      </c>
      <c r="B869" s="530">
        <v>102470</v>
      </c>
      <c r="C869" s="522" t="s">
        <v>31987</v>
      </c>
      <c r="D869" s="530" t="s">
        <v>26</v>
      </c>
      <c r="E869" s="531">
        <v>0</v>
      </c>
      <c r="F869" s="532"/>
    </row>
    <row r="870" spans="1:6">
      <c r="A870" s="529" t="s">
        <v>31944</v>
      </c>
      <c r="B870" s="530">
        <v>105756</v>
      </c>
      <c r="C870" s="522" t="s">
        <v>31988</v>
      </c>
      <c r="D870" s="530" t="s">
        <v>26</v>
      </c>
      <c r="E870" s="531">
        <v>0</v>
      </c>
      <c r="F870" s="532"/>
    </row>
    <row r="871" spans="1:6">
      <c r="A871" s="529" t="s">
        <v>31944</v>
      </c>
      <c r="B871" s="530">
        <v>104375</v>
      </c>
      <c r="C871" s="522" t="s">
        <v>31989</v>
      </c>
      <c r="D871" s="530" t="s">
        <v>26</v>
      </c>
      <c r="E871" s="531">
        <v>0</v>
      </c>
      <c r="F871" s="532"/>
    </row>
    <row r="872" spans="1:6">
      <c r="A872" s="529" t="s">
        <v>31944</v>
      </c>
      <c r="B872" s="530">
        <v>105757</v>
      </c>
      <c r="C872" s="522" t="s">
        <v>31990</v>
      </c>
      <c r="D872" s="530" t="s">
        <v>26</v>
      </c>
      <c r="E872" s="531">
        <v>0</v>
      </c>
      <c r="F872" s="532"/>
    </row>
    <row r="873" spans="1:6">
      <c r="A873" s="529" t="s">
        <v>31944</v>
      </c>
      <c r="B873" s="530">
        <v>105562</v>
      </c>
      <c r="C873" s="522" t="s">
        <v>24481</v>
      </c>
      <c r="D873" s="530" t="s">
        <v>28</v>
      </c>
      <c r="E873" s="531">
        <v>8.7899999999999991</v>
      </c>
      <c r="F873" s="532">
        <v>0</v>
      </c>
    </row>
    <row r="874" spans="1:6">
      <c r="A874" s="529" t="s">
        <v>31944</v>
      </c>
      <c r="B874" s="530">
        <v>105563</v>
      </c>
      <c r="C874" s="522" t="s">
        <v>24482</v>
      </c>
      <c r="D874" s="530" t="s">
        <v>28</v>
      </c>
      <c r="E874" s="531">
        <v>7.09</v>
      </c>
      <c r="F874" s="532">
        <v>0</v>
      </c>
    </row>
    <row r="875" spans="1:6">
      <c r="A875" s="529" t="s">
        <v>31944</v>
      </c>
      <c r="B875" s="530">
        <v>105565</v>
      </c>
      <c r="C875" s="522" t="s">
        <v>24484</v>
      </c>
      <c r="D875" s="530" t="s">
        <v>28</v>
      </c>
      <c r="E875" s="531">
        <v>6.6</v>
      </c>
      <c r="F875" s="532">
        <v>0</v>
      </c>
    </row>
    <row r="876" spans="1:6">
      <c r="A876" s="529" t="s">
        <v>31944</v>
      </c>
      <c r="B876" s="530">
        <v>105557</v>
      </c>
      <c r="C876" s="522" t="s">
        <v>24476</v>
      </c>
      <c r="D876" s="530" t="s">
        <v>28</v>
      </c>
      <c r="E876" s="531">
        <v>16.86</v>
      </c>
      <c r="F876" s="532">
        <v>0</v>
      </c>
    </row>
    <row r="877" spans="1:6">
      <c r="A877" s="529" t="s">
        <v>31944</v>
      </c>
      <c r="B877" s="530">
        <v>105558</v>
      </c>
      <c r="C877" s="522" t="s">
        <v>24477</v>
      </c>
      <c r="D877" s="530" t="s">
        <v>28</v>
      </c>
      <c r="E877" s="531">
        <v>14.52</v>
      </c>
      <c r="F877" s="532">
        <v>0</v>
      </c>
    </row>
    <row r="878" spans="1:6">
      <c r="A878" s="529" t="s">
        <v>31944</v>
      </c>
      <c r="B878" s="530">
        <v>105560</v>
      </c>
      <c r="C878" s="522" t="s">
        <v>24479</v>
      </c>
      <c r="D878" s="530" t="s">
        <v>28</v>
      </c>
      <c r="E878" s="531">
        <v>13.26</v>
      </c>
      <c r="F878" s="532">
        <v>0</v>
      </c>
    </row>
    <row r="879" spans="1:6">
      <c r="A879" s="529" t="s">
        <v>31944</v>
      </c>
      <c r="B879" s="530">
        <v>96386</v>
      </c>
      <c r="C879" s="522" t="s">
        <v>24474</v>
      </c>
      <c r="D879" s="530" t="s">
        <v>28</v>
      </c>
      <c r="E879" s="531">
        <v>7.04</v>
      </c>
      <c r="F879" s="532">
        <v>0</v>
      </c>
    </row>
    <row r="880" spans="1:6">
      <c r="A880" s="529" t="s">
        <v>31944</v>
      </c>
      <c r="B880" s="530">
        <v>105564</v>
      </c>
      <c r="C880" s="522" t="s">
        <v>24483</v>
      </c>
      <c r="D880" s="530" t="s">
        <v>28</v>
      </c>
      <c r="E880" s="531">
        <v>6.55</v>
      </c>
      <c r="F880" s="532">
        <v>0</v>
      </c>
    </row>
    <row r="881" spans="1:6">
      <c r="A881" s="529" t="s">
        <v>31944</v>
      </c>
      <c r="B881" s="530">
        <v>105561</v>
      </c>
      <c r="C881" s="522" t="s">
        <v>24480</v>
      </c>
      <c r="D881" s="530" t="s">
        <v>28</v>
      </c>
      <c r="E881" s="531">
        <v>8.61</v>
      </c>
      <c r="F881" s="532">
        <v>0</v>
      </c>
    </row>
    <row r="882" spans="1:6">
      <c r="A882" s="529" t="s">
        <v>31944</v>
      </c>
      <c r="B882" s="530">
        <v>96385</v>
      </c>
      <c r="C882" s="522" t="s">
        <v>24473</v>
      </c>
      <c r="D882" s="530" t="s">
        <v>28</v>
      </c>
      <c r="E882" s="531">
        <v>13.11</v>
      </c>
      <c r="F882" s="532">
        <v>0</v>
      </c>
    </row>
    <row r="883" spans="1:6">
      <c r="A883" s="529" t="s">
        <v>31944</v>
      </c>
      <c r="B883" s="530">
        <v>105556</v>
      </c>
      <c r="C883" s="522" t="s">
        <v>24475</v>
      </c>
      <c r="D883" s="530" t="s">
        <v>28</v>
      </c>
      <c r="E883" s="531">
        <v>14.73</v>
      </c>
      <c r="F883" s="532">
        <v>0</v>
      </c>
    </row>
    <row r="884" spans="1:6">
      <c r="A884" s="529" t="s">
        <v>31944</v>
      </c>
      <c r="B884" s="530">
        <v>105559</v>
      </c>
      <c r="C884" s="522" t="s">
        <v>24478</v>
      </c>
      <c r="D884" s="530" t="s">
        <v>28</v>
      </c>
      <c r="E884" s="531">
        <v>11.15</v>
      </c>
      <c r="F884" s="532">
        <v>0</v>
      </c>
    </row>
    <row r="885" spans="1:6">
      <c r="A885" s="529" t="s">
        <v>31944</v>
      </c>
      <c r="B885" s="530">
        <v>105733</v>
      </c>
      <c r="C885" s="522" t="s">
        <v>24594</v>
      </c>
      <c r="D885" s="530" t="s">
        <v>28</v>
      </c>
      <c r="E885" s="531">
        <v>204.03</v>
      </c>
      <c r="F885" s="532">
        <v>0</v>
      </c>
    </row>
    <row r="886" spans="1:6">
      <c r="A886" s="529" t="s">
        <v>31944</v>
      </c>
      <c r="B886" s="530">
        <v>105734</v>
      </c>
      <c r="C886" s="522" t="s">
        <v>24595</v>
      </c>
      <c r="D886" s="530" t="s">
        <v>28</v>
      </c>
      <c r="E886" s="531">
        <v>197.5</v>
      </c>
      <c r="F886" s="532">
        <v>0</v>
      </c>
    </row>
    <row r="887" spans="1:6">
      <c r="A887" s="529" t="s">
        <v>31944</v>
      </c>
      <c r="B887" s="530">
        <v>105736</v>
      </c>
      <c r="C887" s="522" t="s">
        <v>24597</v>
      </c>
      <c r="D887" s="530" t="s">
        <v>28</v>
      </c>
      <c r="E887" s="531">
        <v>194.23</v>
      </c>
      <c r="F887" s="532">
        <v>0</v>
      </c>
    </row>
    <row r="888" spans="1:6">
      <c r="A888" s="529" t="s">
        <v>31944</v>
      </c>
      <c r="B888" s="530">
        <v>105728</v>
      </c>
      <c r="C888" s="522" t="s">
        <v>24589</v>
      </c>
      <c r="D888" s="530" t="s">
        <v>28</v>
      </c>
      <c r="E888" s="531">
        <v>150.93</v>
      </c>
      <c r="F888" s="532">
        <v>0</v>
      </c>
    </row>
    <row r="889" spans="1:6">
      <c r="A889" s="529" t="s">
        <v>31944</v>
      </c>
      <c r="B889" s="530">
        <v>105729</v>
      </c>
      <c r="C889" s="522" t="s">
        <v>24590</v>
      </c>
      <c r="D889" s="530" t="s">
        <v>28</v>
      </c>
      <c r="E889" s="531">
        <v>145.91999999999999</v>
      </c>
      <c r="F889" s="532">
        <v>0</v>
      </c>
    </row>
    <row r="890" spans="1:6">
      <c r="A890" s="529" t="s">
        <v>31944</v>
      </c>
      <c r="B890" s="530">
        <v>105731</v>
      </c>
      <c r="C890" s="522" t="s">
        <v>24592</v>
      </c>
      <c r="D890" s="530" t="s">
        <v>28</v>
      </c>
      <c r="E890" s="531">
        <v>143.41</v>
      </c>
      <c r="F890" s="532">
        <v>0</v>
      </c>
    </row>
    <row r="891" spans="1:6">
      <c r="A891" s="529" t="s">
        <v>31944</v>
      </c>
      <c r="B891" s="530">
        <v>105738</v>
      </c>
      <c r="C891" s="522" t="s">
        <v>24599</v>
      </c>
      <c r="D891" s="530" t="s">
        <v>28</v>
      </c>
      <c r="E891" s="531">
        <v>267.98</v>
      </c>
      <c r="F891" s="532">
        <v>0</v>
      </c>
    </row>
    <row r="892" spans="1:6">
      <c r="A892" s="529" t="s">
        <v>31944</v>
      </c>
      <c r="B892" s="530">
        <v>105739</v>
      </c>
      <c r="C892" s="522" t="s">
        <v>24600</v>
      </c>
      <c r="D892" s="530" t="s">
        <v>28</v>
      </c>
      <c r="E892" s="531">
        <v>263.06</v>
      </c>
      <c r="F892" s="532">
        <v>0</v>
      </c>
    </row>
    <row r="893" spans="1:6">
      <c r="A893" s="529" t="s">
        <v>31944</v>
      </c>
      <c r="B893" s="530">
        <v>105741</v>
      </c>
      <c r="C893" s="522" t="s">
        <v>24602</v>
      </c>
      <c r="D893" s="530" t="s">
        <v>28</v>
      </c>
      <c r="E893" s="531">
        <v>260.5</v>
      </c>
      <c r="F893" s="532">
        <v>0</v>
      </c>
    </row>
    <row r="894" spans="1:6">
      <c r="A894" s="529" t="s">
        <v>31944</v>
      </c>
      <c r="B894" s="530">
        <v>105750</v>
      </c>
      <c r="C894" s="522" t="s">
        <v>24611</v>
      </c>
      <c r="D894" s="530" t="s">
        <v>28</v>
      </c>
      <c r="E894" s="531">
        <v>143.08000000000001</v>
      </c>
      <c r="F894" s="532">
        <v>0</v>
      </c>
    </row>
    <row r="895" spans="1:6">
      <c r="A895" s="529" t="s">
        <v>31944</v>
      </c>
      <c r="B895" s="530">
        <v>105751</v>
      </c>
      <c r="C895" s="522" t="s">
        <v>24612</v>
      </c>
      <c r="D895" s="530" t="s">
        <v>28</v>
      </c>
      <c r="E895" s="531">
        <v>140.55000000000001</v>
      </c>
      <c r="F895" s="532">
        <v>0</v>
      </c>
    </row>
    <row r="896" spans="1:6">
      <c r="A896" s="529" t="s">
        <v>31944</v>
      </c>
      <c r="B896" s="530">
        <v>105753</v>
      </c>
      <c r="C896" s="522" t="s">
        <v>24614</v>
      </c>
      <c r="D896" s="530" t="s">
        <v>28</v>
      </c>
      <c r="E896" s="531">
        <v>138.24</v>
      </c>
      <c r="F896" s="532">
        <v>0</v>
      </c>
    </row>
    <row r="897" spans="1:6">
      <c r="A897" s="529" t="s">
        <v>31944</v>
      </c>
      <c r="B897" s="530">
        <v>105755</v>
      </c>
      <c r="C897" s="522" t="s">
        <v>24616</v>
      </c>
      <c r="D897" s="530" t="s">
        <v>28</v>
      </c>
      <c r="E897" s="531">
        <v>136.04</v>
      </c>
      <c r="F897" s="532">
        <v>0</v>
      </c>
    </row>
    <row r="898" spans="1:6">
      <c r="A898" s="529" t="s">
        <v>31944</v>
      </c>
      <c r="B898" s="530">
        <v>105743</v>
      </c>
      <c r="C898" s="522" t="s">
        <v>24604</v>
      </c>
      <c r="D898" s="530" t="s">
        <v>28</v>
      </c>
      <c r="E898" s="531">
        <v>108.29</v>
      </c>
      <c r="F898" s="532">
        <v>0</v>
      </c>
    </row>
    <row r="899" spans="1:6">
      <c r="A899" s="529" t="s">
        <v>31944</v>
      </c>
      <c r="B899" s="530">
        <v>105744</v>
      </c>
      <c r="C899" s="522" t="s">
        <v>24605</v>
      </c>
      <c r="D899" s="530" t="s">
        <v>28</v>
      </c>
      <c r="E899" s="531">
        <v>105.82</v>
      </c>
      <c r="F899" s="532">
        <v>0</v>
      </c>
    </row>
    <row r="900" spans="1:6">
      <c r="A900" s="529" t="s">
        <v>31944</v>
      </c>
      <c r="B900" s="530">
        <v>105746</v>
      </c>
      <c r="C900" s="522" t="s">
        <v>24607</v>
      </c>
      <c r="D900" s="530" t="s">
        <v>28</v>
      </c>
      <c r="E900" s="531">
        <v>103.33</v>
      </c>
      <c r="F900" s="532">
        <v>0</v>
      </c>
    </row>
    <row r="901" spans="1:6">
      <c r="A901" s="529" t="s">
        <v>31944</v>
      </c>
      <c r="B901" s="530">
        <v>105748</v>
      </c>
      <c r="C901" s="522" t="s">
        <v>24609</v>
      </c>
      <c r="D901" s="530" t="s">
        <v>28</v>
      </c>
      <c r="E901" s="531">
        <v>100.84</v>
      </c>
      <c r="F901" s="532">
        <v>0</v>
      </c>
    </row>
    <row r="902" spans="1:6">
      <c r="A902" s="529" t="s">
        <v>31944</v>
      </c>
      <c r="B902" s="530">
        <v>105660</v>
      </c>
      <c r="C902" s="522" t="s">
        <v>24557</v>
      </c>
      <c r="D902" s="530" t="s">
        <v>28</v>
      </c>
      <c r="E902" s="531">
        <v>162.54</v>
      </c>
      <c r="F902" s="532">
        <v>0</v>
      </c>
    </row>
    <row r="903" spans="1:6">
      <c r="A903" s="529" t="s">
        <v>31944</v>
      </c>
      <c r="B903" s="530">
        <v>105663</v>
      </c>
      <c r="C903" s="522" t="s">
        <v>24560</v>
      </c>
      <c r="D903" s="530" t="s">
        <v>28</v>
      </c>
      <c r="E903" s="531">
        <v>151.69</v>
      </c>
      <c r="F903" s="532">
        <v>0</v>
      </c>
    </row>
    <row r="904" spans="1:6">
      <c r="A904" s="529" t="s">
        <v>31944</v>
      </c>
      <c r="B904" s="530">
        <v>105669</v>
      </c>
      <c r="C904" s="522" t="s">
        <v>24566</v>
      </c>
      <c r="D904" s="530" t="s">
        <v>28</v>
      </c>
      <c r="E904" s="531">
        <v>146.25</v>
      </c>
      <c r="F904" s="532">
        <v>0</v>
      </c>
    </row>
    <row r="905" spans="1:6">
      <c r="A905" s="529" t="s">
        <v>31944</v>
      </c>
      <c r="B905" s="530">
        <v>105642</v>
      </c>
      <c r="C905" s="522" t="s">
        <v>31991</v>
      </c>
      <c r="D905" s="530" t="s">
        <v>28</v>
      </c>
      <c r="E905" s="531">
        <v>0</v>
      </c>
      <c r="F905" s="532"/>
    </row>
    <row r="906" spans="1:6">
      <c r="A906" s="529" t="s">
        <v>31944</v>
      </c>
      <c r="B906" s="530">
        <v>105648</v>
      </c>
      <c r="C906" s="522" t="s">
        <v>31992</v>
      </c>
      <c r="D906" s="530" t="s">
        <v>28</v>
      </c>
      <c r="E906" s="531">
        <v>0</v>
      </c>
      <c r="F906" s="532"/>
    </row>
    <row r="907" spans="1:6">
      <c r="A907" s="529" t="s">
        <v>31944</v>
      </c>
      <c r="B907" s="530">
        <v>105654</v>
      </c>
      <c r="C907" s="522" t="s">
        <v>31993</v>
      </c>
      <c r="D907" s="530" t="s">
        <v>28</v>
      </c>
      <c r="E907" s="531">
        <v>0</v>
      </c>
      <c r="F907" s="532"/>
    </row>
    <row r="908" spans="1:6">
      <c r="A908" s="529" t="s">
        <v>31944</v>
      </c>
      <c r="B908" s="530">
        <v>105661</v>
      </c>
      <c r="C908" s="522" t="s">
        <v>24558</v>
      </c>
      <c r="D908" s="530" t="s">
        <v>28</v>
      </c>
      <c r="E908" s="531">
        <v>186.57</v>
      </c>
      <c r="F908" s="532">
        <v>0</v>
      </c>
    </row>
    <row r="909" spans="1:6">
      <c r="A909" s="529" t="s">
        <v>31944</v>
      </c>
      <c r="B909" s="530">
        <v>105664</v>
      </c>
      <c r="C909" s="522" t="s">
        <v>24561</v>
      </c>
      <c r="D909" s="530" t="s">
        <v>28</v>
      </c>
      <c r="E909" s="531">
        <v>175.72</v>
      </c>
      <c r="F909" s="532">
        <v>0</v>
      </c>
    </row>
    <row r="910" spans="1:6">
      <c r="A910" s="529" t="s">
        <v>31944</v>
      </c>
      <c r="B910" s="530">
        <v>105670</v>
      </c>
      <c r="C910" s="522" t="s">
        <v>24567</v>
      </c>
      <c r="D910" s="530" t="s">
        <v>28</v>
      </c>
      <c r="E910" s="531">
        <v>170.28</v>
      </c>
      <c r="F910" s="532">
        <v>0</v>
      </c>
    </row>
    <row r="911" spans="1:6">
      <c r="A911" s="529" t="s">
        <v>31944</v>
      </c>
      <c r="B911" s="530">
        <v>105643</v>
      </c>
      <c r="C911" s="522" t="s">
        <v>31994</v>
      </c>
      <c r="D911" s="530" t="s">
        <v>28</v>
      </c>
      <c r="E911" s="531">
        <v>0</v>
      </c>
      <c r="F911" s="532"/>
    </row>
    <row r="912" spans="1:6">
      <c r="A912" s="529" t="s">
        <v>31944</v>
      </c>
      <c r="B912" s="530">
        <v>105649</v>
      </c>
      <c r="C912" s="522" t="s">
        <v>31995</v>
      </c>
      <c r="D912" s="530" t="s">
        <v>28</v>
      </c>
      <c r="E912" s="531">
        <v>0</v>
      </c>
      <c r="F912" s="532"/>
    </row>
    <row r="913" spans="1:6">
      <c r="A913" s="529" t="s">
        <v>31944</v>
      </c>
      <c r="B913" s="530">
        <v>105655</v>
      </c>
      <c r="C913" s="522" t="s">
        <v>31996</v>
      </c>
      <c r="D913" s="530" t="s">
        <v>28</v>
      </c>
      <c r="E913" s="531">
        <v>0</v>
      </c>
      <c r="F913" s="532"/>
    </row>
    <row r="914" spans="1:6">
      <c r="A914" s="529" t="s">
        <v>31944</v>
      </c>
      <c r="B914" s="530">
        <v>105662</v>
      </c>
      <c r="C914" s="522" t="s">
        <v>24559</v>
      </c>
      <c r="D914" s="530" t="s">
        <v>28</v>
      </c>
      <c r="E914" s="531">
        <v>210.26</v>
      </c>
      <c r="F914" s="532">
        <v>0</v>
      </c>
    </row>
    <row r="915" spans="1:6">
      <c r="A915" s="529" t="s">
        <v>31944</v>
      </c>
      <c r="B915" s="530">
        <v>105665</v>
      </c>
      <c r="C915" s="522" t="s">
        <v>24562</v>
      </c>
      <c r="D915" s="530" t="s">
        <v>28</v>
      </c>
      <c r="E915" s="531">
        <v>199.41</v>
      </c>
      <c r="F915" s="532">
        <v>0</v>
      </c>
    </row>
    <row r="916" spans="1:6">
      <c r="A916" s="529" t="s">
        <v>31944</v>
      </c>
      <c r="B916" s="530">
        <v>105671</v>
      </c>
      <c r="C916" s="522" t="s">
        <v>24568</v>
      </c>
      <c r="D916" s="530" t="s">
        <v>28</v>
      </c>
      <c r="E916" s="531">
        <v>193.97</v>
      </c>
      <c r="F916" s="532">
        <v>0</v>
      </c>
    </row>
    <row r="917" spans="1:6">
      <c r="A917" s="529" t="s">
        <v>31944</v>
      </c>
      <c r="B917" s="530">
        <v>105644</v>
      </c>
      <c r="C917" s="522" t="s">
        <v>31997</v>
      </c>
      <c r="D917" s="530" t="s">
        <v>28</v>
      </c>
      <c r="E917" s="531">
        <v>0</v>
      </c>
      <c r="F917" s="532"/>
    </row>
    <row r="918" spans="1:6">
      <c r="A918" s="529" t="s">
        <v>31944</v>
      </c>
      <c r="B918" s="530">
        <v>105650</v>
      </c>
      <c r="C918" s="522" t="s">
        <v>31998</v>
      </c>
      <c r="D918" s="530" t="s">
        <v>28</v>
      </c>
      <c r="E918" s="531">
        <v>0</v>
      </c>
      <c r="F918" s="532"/>
    </row>
    <row r="919" spans="1:6">
      <c r="A919" s="529" t="s">
        <v>31944</v>
      </c>
      <c r="B919" s="530">
        <v>105656</v>
      </c>
      <c r="C919" s="522" t="s">
        <v>31999</v>
      </c>
      <c r="D919" s="530" t="s">
        <v>28</v>
      </c>
      <c r="E919" s="531">
        <v>0</v>
      </c>
      <c r="F919" s="532"/>
    </row>
    <row r="920" spans="1:6">
      <c r="A920" s="529" t="s">
        <v>31944</v>
      </c>
      <c r="B920" s="530">
        <v>105577</v>
      </c>
      <c r="C920" s="522" t="s">
        <v>24524</v>
      </c>
      <c r="D920" s="530" t="s">
        <v>28</v>
      </c>
      <c r="E920" s="531">
        <v>111.26</v>
      </c>
      <c r="F920" s="532">
        <v>0</v>
      </c>
    </row>
    <row r="921" spans="1:6">
      <c r="A921" s="529" t="s">
        <v>31944</v>
      </c>
      <c r="B921" s="530">
        <v>105578</v>
      </c>
      <c r="C921" s="522" t="s">
        <v>24525</v>
      </c>
      <c r="D921" s="530" t="s">
        <v>28</v>
      </c>
      <c r="E921" s="531">
        <v>100.41</v>
      </c>
      <c r="F921" s="532">
        <v>0</v>
      </c>
    </row>
    <row r="922" spans="1:6">
      <c r="A922" s="529" t="s">
        <v>31944</v>
      </c>
      <c r="B922" s="530">
        <v>105712</v>
      </c>
      <c r="C922" s="522" t="s">
        <v>24586</v>
      </c>
      <c r="D922" s="530" t="s">
        <v>28</v>
      </c>
      <c r="E922" s="531">
        <v>94.97</v>
      </c>
      <c r="F922" s="532">
        <v>0</v>
      </c>
    </row>
    <row r="923" spans="1:6">
      <c r="A923" s="529" t="s">
        <v>31944</v>
      </c>
      <c r="B923" s="530">
        <v>105637</v>
      </c>
      <c r="C923" s="522" t="s">
        <v>32000</v>
      </c>
      <c r="D923" s="530" t="s">
        <v>28</v>
      </c>
      <c r="E923" s="531">
        <v>0</v>
      </c>
      <c r="F923" s="532"/>
    </row>
    <row r="924" spans="1:6">
      <c r="A924" s="529" t="s">
        <v>31944</v>
      </c>
      <c r="B924" s="530">
        <v>105707</v>
      </c>
      <c r="C924" s="522" t="s">
        <v>32001</v>
      </c>
      <c r="D924" s="530" t="s">
        <v>28</v>
      </c>
      <c r="E924" s="531">
        <v>0</v>
      </c>
      <c r="F924" s="532"/>
    </row>
    <row r="925" spans="1:6">
      <c r="A925" s="529" t="s">
        <v>31944</v>
      </c>
      <c r="B925" s="530">
        <v>105709</v>
      </c>
      <c r="C925" s="522" t="s">
        <v>32002</v>
      </c>
      <c r="D925" s="530" t="s">
        <v>28</v>
      </c>
      <c r="E925" s="531">
        <v>0</v>
      </c>
      <c r="F925" s="532"/>
    </row>
    <row r="926" spans="1:6">
      <c r="A926" s="529" t="s">
        <v>31944</v>
      </c>
      <c r="B926" s="530">
        <v>105693</v>
      </c>
      <c r="C926" s="522" t="s">
        <v>24572</v>
      </c>
      <c r="D926" s="530" t="s">
        <v>28</v>
      </c>
      <c r="E926" s="531">
        <v>152.27000000000001</v>
      </c>
      <c r="F926" s="532">
        <v>0</v>
      </c>
    </row>
    <row r="927" spans="1:6">
      <c r="A927" s="529" t="s">
        <v>31944</v>
      </c>
      <c r="B927" s="530">
        <v>105696</v>
      </c>
      <c r="C927" s="522" t="s">
        <v>24575</v>
      </c>
      <c r="D927" s="530" t="s">
        <v>28</v>
      </c>
      <c r="E927" s="531">
        <v>141.41999999999999</v>
      </c>
      <c r="F927" s="532">
        <v>0</v>
      </c>
    </row>
    <row r="928" spans="1:6">
      <c r="A928" s="529" t="s">
        <v>31944</v>
      </c>
      <c r="B928" s="530">
        <v>105702</v>
      </c>
      <c r="C928" s="522" t="s">
        <v>24581</v>
      </c>
      <c r="D928" s="530" t="s">
        <v>28</v>
      </c>
      <c r="E928" s="531">
        <v>135.97999999999999</v>
      </c>
      <c r="F928" s="532">
        <v>0</v>
      </c>
    </row>
    <row r="929" spans="1:6">
      <c r="A929" s="529" t="s">
        <v>31944</v>
      </c>
      <c r="B929" s="530">
        <v>105675</v>
      </c>
      <c r="C929" s="522" t="s">
        <v>32003</v>
      </c>
      <c r="D929" s="530" t="s">
        <v>28</v>
      </c>
      <c r="E929" s="531">
        <v>0</v>
      </c>
      <c r="F929" s="532"/>
    </row>
    <row r="930" spans="1:6">
      <c r="A930" s="529" t="s">
        <v>31944</v>
      </c>
      <c r="B930" s="530">
        <v>105681</v>
      </c>
      <c r="C930" s="522" t="s">
        <v>32004</v>
      </c>
      <c r="D930" s="530" t="s">
        <v>28</v>
      </c>
      <c r="E930" s="531">
        <v>0</v>
      </c>
      <c r="F930" s="532"/>
    </row>
    <row r="931" spans="1:6">
      <c r="A931" s="529" t="s">
        <v>31944</v>
      </c>
      <c r="B931" s="530">
        <v>105687</v>
      </c>
      <c r="C931" s="522" t="s">
        <v>32005</v>
      </c>
      <c r="D931" s="530" t="s">
        <v>28</v>
      </c>
      <c r="E931" s="531">
        <v>0</v>
      </c>
      <c r="F931" s="532"/>
    </row>
    <row r="932" spans="1:6">
      <c r="A932" s="529" t="s">
        <v>31944</v>
      </c>
      <c r="B932" s="530">
        <v>105694</v>
      </c>
      <c r="C932" s="522" t="s">
        <v>24573</v>
      </c>
      <c r="D932" s="530" t="s">
        <v>28</v>
      </c>
      <c r="E932" s="531">
        <v>176.51</v>
      </c>
      <c r="F932" s="532">
        <v>0</v>
      </c>
    </row>
    <row r="933" spans="1:6">
      <c r="A933" s="529" t="s">
        <v>31944</v>
      </c>
      <c r="B933" s="530">
        <v>105697</v>
      </c>
      <c r="C933" s="522" t="s">
        <v>24576</v>
      </c>
      <c r="D933" s="530" t="s">
        <v>28</v>
      </c>
      <c r="E933" s="531">
        <v>165.66</v>
      </c>
      <c r="F933" s="532">
        <v>0</v>
      </c>
    </row>
    <row r="934" spans="1:6">
      <c r="A934" s="529" t="s">
        <v>31944</v>
      </c>
      <c r="B934" s="530">
        <v>105703</v>
      </c>
      <c r="C934" s="522" t="s">
        <v>24582</v>
      </c>
      <c r="D934" s="530" t="s">
        <v>28</v>
      </c>
      <c r="E934" s="531">
        <v>160.22</v>
      </c>
      <c r="F934" s="532">
        <v>0</v>
      </c>
    </row>
    <row r="935" spans="1:6">
      <c r="A935" s="529" t="s">
        <v>31944</v>
      </c>
      <c r="B935" s="530">
        <v>105676</v>
      </c>
      <c r="C935" s="522" t="s">
        <v>32006</v>
      </c>
      <c r="D935" s="530" t="s">
        <v>28</v>
      </c>
      <c r="E935" s="531">
        <v>0</v>
      </c>
      <c r="F935" s="532"/>
    </row>
    <row r="936" spans="1:6">
      <c r="A936" s="529" t="s">
        <v>31944</v>
      </c>
      <c r="B936" s="530">
        <v>105682</v>
      </c>
      <c r="C936" s="522" t="s">
        <v>32007</v>
      </c>
      <c r="D936" s="530" t="s">
        <v>28</v>
      </c>
      <c r="E936" s="531">
        <v>0</v>
      </c>
      <c r="F936" s="532"/>
    </row>
    <row r="937" spans="1:6">
      <c r="A937" s="529" t="s">
        <v>31944</v>
      </c>
      <c r="B937" s="530">
        <v>105688</v>
      </c>
      <c r="C937" s="522" t="s">
        <v>32008</v>
      </c>
      <c r="D937" s="530" t="s">
        <v>28</v>
      </c>
      <c r="E937" s="531">
        <v>0</v>
      </c>
      <c r="F937" s="532"/>
    </row>
    <row r="938" spans="1:6">
      <c r="A938" s="529" t="s">
        <v>31944</v>
      </c>
      <c r="B938" s="530">
        <v>105695</v>
      </c>
      <c r="C938" s="522" t="s">
        <v>24574</v>
      </c>
      <c r="D938" s="530" t="s">
        <v>28</v>
      </c>
      <c r="E938" s="531">
        <v>200.42</v>
      </c>
      <c r="F938" s="532">
        <v>0</v>
      </c>
    </row>
    <row r="939" spans="1:6">
      <c r="A939" s="529" t="s">
        <v>31944</v>
      </c>
      <c r="B939" s="530">
        <v>105698</v>
      </c>
      <c r="C939" s="522" t="s">
        <v>24577</v>
      </c>
      <c r="D939" s="530" t="s">
        <v>28</v>
      </c>
      <c r="E939" s="531">
        <v>189.57</v>
      </c>
      <c r="F939" s="532">
        <v>0</v>
      </c>
    </row>
    <row r="940" spans="1:6">
      <c r="A940" s="529" t="s">
        <v>31944</v>
      </c>
      <c r="B940" s="530">
        <v>105704</v>
      </c>
      <c r="C940" s="522" t="s">
        <v>24583</v>
      </c>
      <c r="D940" s="530" t="s">
        <v>28</v>
      </c>
      <c r="E940" s="531">
        <v>184.13</v>
      </c>
      <c r="F940" s="532">
        <v>0</v>
      </c>
    </row>
    <row r="941" spans="1:6">
      <c r="A941" s="529" t="s">
        <v>31944</v>
      </c>
      <c r="B941" s="530">
        <v>105677</v>
      </c>
      <c r="C941" s="522" t="s">
        <v>32009</v>
      </c>
      <c r="D941" s="530" t="s">
        <v>28</v>
      </c>
      <c r="E941" s="531">
        <v>0</v>
      </c>
      <c r="F941" s="532"/>
    </row>
    <row r="942" spans="1:6">
      <c r="A942" s="529" t="s">
        <v>31944</v>
      </c>
      <c r="B942" s="530">
        <v>105683</v>
      </c>
      <c r="C942" s="522" t="s">
        <v>32010</v>
      </c>
      <c r="D942" s="530" t="s">
        <v>28</v>
      </c>
      <c r="E942" s="531">
        <v>0</v>
      </c>
      <c r="F942" s="532"/>
    </row>
    <row r="943" spans="1:6">
      <c r="A943" s="529" t="s">
        <v>31944</v>
      </c>
      <c r="B943" s="530">
        <v>105689</v>
      </c>
      <c r="C943" s="522" t="s">
        <v>32011</v>
      </c>
      <c r="D943" s="530" t="s">
        <v>28</v>
      </c>
      <c r="E943" s="531">
        <v>0</v>
      </c>
      <c r="F943" s="532"/>
    </row>
    <row r="944" spans="1:6">
      <c r="A944" s="529" t="s">
        <v>31944</v>
      </c>
      <c r="B944" s="530">
        <v>105579</v>
      </c>
      <c r="C944" s="522" t="s">
        <v>24526</v>
      </c>
      <c r="D944" s="530" t="s">
        <v>28</v>
      </c>
      <c r="E944" s="531">
        <v>100.56</v>
      </c>
      <c r="F944" s="532">
        <v>0</v>
      </c>
    </row>
    <row r="945" spans="1:6">
      <c r="A945" s="529" t="s">
        <v>31944</v>
      </c>
      <c r="B945" s="530">
        <v>105580</v>
      </c>
      <c r="C945" s="522" t="s">
        <v>24527</v>
      </c>
      <c r="D945" s="530" t="s">
        <v>28</v>
      </c>
      <c r="E945" s="531">
        <v>89.71</v>
      </c>
      <c r="F945" s="532">
        <v>0</v>
      </c>
    </row>
    <row r="946" spans="1:6">
      <c r="A946" s="529" t="s">
        <v>31944</v>
      </c>
      <c r="B946" s="530">
        <v>105582</v>
      </c>
      <c r="C946" s="522" t="s">
        <v>24529</v>
      </c>
      <c r="D946" s="530" t="s">
        <v>28</v>
      </c>
      <c r="E946" s="531">
        <v>84.27</v>
      </c>
      <c r="F946" s="532">
        <v>0</v>
      </c>
    </row>
    <row r="947" spans="1:6">
      <c r="A947" s="529" t="s">
        <v>31944</v>
      </c>
      <c r="B947" s="530">
        <v>105638</v>
      </c>
      <c r="C947" s="522" t="s">
        <v>32012</v>
      </c>
      <c r="D947" s="530" t="s">
        <v>28</v>
      </c>
      <c r="E947" s="531">
        <v>0</v>
      </c>
      <c r="F947" s="532"/>
    </row>
    <row r="948" spans="1:6">
      <c r="A948" s="529" t="s">
        <v>31944</v>
      </c>
      <c r="B948" s="530">
        <v>105715</v>
      </c>
      <c r="C948" s="522" t="s">
        <v>32013</v>
      </c>
      <c r="D948" s="530" t="s">
        <v>28</v>
      </c>
      <c r="E948" s="531">
        <v>0</v>
      </c>
      <c r="F948" s="532"/>
    </row>
    <row r="949" spans="1:6">
      <c r="A949" s="529" t="s">
        <v>31944</v>
      </c>
      <c r="B949" s="530">
        <v>105717</v>
      </c>
      <c r="C949" s="522" t="s">
        <v>32014</v>
      </c>
      <c r="D949" s="530" t="s">
        <v>28</v>
      </c>
      <c r="E949" s="531">
        <v>0</v>
      </c>
      <c r="F949" s="532"/>
    </row>
    <row r="950" spans="1:6">
      <c r="A950" s="529" t="s">
        <v>31944</v>
      </c>
      <c r="B950" s="530">
        <v>105626</v>
      </c>
      <c r="C950" s="522" t="s">
        <v>24543</v>
      </c>
      <c r="D950" s="530" t="s">
        <v>28</v>
      </c>
      <c r="E950" s="531">
        <v>107.56</v>
      </c>
      <c r="F950" s="532">
        <v>0</v>
      </c>
    </row>
    <row r="951" spans="1:6">
      <c r="A951" s="529" t="s">
        <v>31944</v>
      </c>
      <c r="B951" s="530">
        <v>105629</v>
      </c>
      <c r="C951" s="522" t="s">
        <v>24546</v>
      </c>
      <c r="D951" s="530" t="s">
        <v>28</v>
      </c>
      <c r="E951" s="531">
        <v>98.87</v>
      </c>
      <c r="F951" s="532">
        <v>0</v>
      </c>
    </row>
    <row r="952" spans="1:6">
      <c r="A952" s="529" t="s">
        <v>31944</v>
      </c>
      <c r="B952" s="530">
        <v>105635</v>
      </c>
      <c r="C952" s="522" t="s">
        <v>24552</v>
      </c>
      <c r="D952" s="530" t="s">
        <v>28</v>
      </c>
      <c r="E952" s="531">
        <v>97.66</v>
      </c>
      <c r="F952" s="532">
        <v>0</v>
      </c>
    </row>
    <row r="953" spans="1:6">
      <c r="A953" s="529" t="s">
        <v>31944</v>
      </c>
      <c r="B953" s="530">
        <v>105605</v>
      </c>
      <c r="C953" s="522" t="s">
        <v>32015</v>
      </c>
      <c r="D953" s="530" t="s">
        <v>28</v>
      </c>
      <c r="E953" s="531">
        <v>0</v>
      </c>
      <c r="F953" s="532"/>
    </row>
    <row r="954" spans="1:6">
      <c r="A954" s="529" t="s">
        <v>31944</v>
      </c>
      <c r="B954" s="530">
        <v>105613</v>
      </c>
      <c r="C954" s="522" t="s">
        <v>32016</v>
      </c>
      <c r="D954" s="530" t="s">
        <v>28</v>
      </c>
      <c r="E954" s="531">
        <v>0</v>
      </c>
      <c r="F954" s="532"/>
    </row>
    <row r="955" spans="1:6">
      <c r="A955" s="529" t="s">
        <v>31944</v>
      </c>
      <c r="B955" s="530">
        <v>105621</v>
      </c>
      <c r="C955" s="522" t="s">
        <v>32017</v>
      </c>
      <c r="D955" s="530" t="s">
        <v>28</v>
      </c>
      <c r="E955" s="531">
        <v>0</v>
      </c>
      <c r="F955" s="532"/>
    </row>
    <row r="956" spans="1:6">
      <c r="A956" s="529" t="s">
        <v>31944</v>
      </c>
      <c r="B956" s="530">
        <v>105627</v>
      </c>
      <c r="C956" s="522" t="s">
        <v>24544</v>
      </c>
      <c r="D956" s="530" t="s">
        <v>28</v>
      </c>
      <c r="E956" s="531">
        <v>132.54</v>
      </c>
      <c r="F956" s="532">
        <v>0</v>
      </c>
    </row>
    <row r="957" spans="1:6">
      <c r="A957" s="529" t="s">
        <v>31944</v>
      </c>
      <c r="B957" s="530">
        <v>105630</v>
      </c>
      <c r="C957" s="522" t="s">
        <v>24547</v>
      </c>
      <c r="D957" s="530" t="s">
        <v>28</v>
      </c>
      <c r="E957" s="531">
        <v>123.85</v>
      </c>
      <c r="F957" s="532">
        <v>0</v>
      </c>
    </row>
    <row r="958" spans="1:6">
      <c r="A958" s="529" t="s">
        <v>31944</v>
      </c>
      <c r="B958" s="530">
        <v>105636</v>
      </c>
      <c r="C958" s="522" t="s">
        <v>24553</v>
      </c>
      <c r="D958" s="530" t="s">
        <v>28</v>
      </c>
      <c r="E958" s="531">
        <v>122.64</v>
      </c>
      <c r="F958" s="532">
        <v>0</v>
      </c>
    </row>
    <row r="959" spans="1:6">
      <c r="A959" s="529" t="s">
        <v>31944</v>
      </c>
      <c r="B959" s="530">
        <v>105606</v>
      </c>
      <c r="C959" s="522" t="s">
        <v>32018</v>
      </c>
      <c r="D959" s="530" t="s">
        <v>28</v>
      </c>
      <c r="E959" s="531">
        <v>0</v>
      </c>
      <c r="F959" s="532"/>
    </row>
    <row r="960" spans="1:6">
      <c r="A960" s="529" t="s">
        <v>31944</v>
      </c>
      <c r="B960" s="530">
        <v>105614</v>
      </c>
      <c r="C960" s="522" t="s">
        <v>32019</v>
      </c>
      <c r="D960" s="530" t="s">
        <v>28</v>
      </c>
      <c r="E960" s="531">
        <v>0</v>
      </c>
      <c r="F960" s="532"/>
    </row>
    <row r="961" spans="1:6">
      <c r="A961" s="529" t="s">
        <v>31944</v>
      </c>
      <c r="B961" s="530">
        <v>105622</v>
      </c>
      <c r="C961" s="522" t="s">
        <v>32020</v>
      </c>
      <c r="D961" s="530" t="s">
        <v>28</v>
      </c>
      <c r="E961" s="531">
        <v>0</v>
      </c>
      <c r="F961" s="532"/>
    </row>
    <row r="962" spans="1:6">
      <c r="A962" s="529" t="s">
        <v>31944</v>
      </c>
      <c r="B962" s="530">
        <v>105572</v>
      </c>
      <c r="C962" s="522" t="s">
        <v>24519</v>
      </c>
      <c r="D962" s="530" t="s">
        <v>28</v>
      </c>
      <c r="E962" s="531">
        <v>56.24</v>
      </c>
      <c r="F962" s="532">
        <v>0</v>
      </c>
    </row>
    <row r="963" spans="1:6">
      <c r="A963" s="529" t="s">
        <v>31944</v>
      </c>
      <c r="B963" s="530">
        <v>105574</v>
      </c>
      <c r="C963" s="522" t="s">
        <v>24521</v>
      </c>
      <c r="D963" s="530" t="s">
        <v>28</v>
      </c>
      <c r="E963" s="531">
        <v>47.55</v>
      </c>
      <c r="F963" s="532">
        <v>0</v>
      </c>
    </row>
    <row r="964" spans="1:6">
      <c r="A964" s="529" t="s">
        <v>31944</v>
      </c>
      <c r="B964" s="530">
        <v>105576</v>
      </c>
      <c r="C964" s="522" t="s">
        <v>24523</v>
      </c>
      <c r="D964" s="530" t="s">
        <v>28</v>
      </c>
      <c r="E964" s="531">
        <v>46.34</v>
      </c>
      <c r="F964" s="532">
        <v>0</v>
      </c>
    </row>
    <row r="965" spans="1:6">
      <c r="A965" s="529" t="s">
        <v>31944</v>
      </c>
      <c r="B965" s="530">
        <v>105603</v>
      </c>
      <c r="C965" s="522" t="s">
        <v>32021</v>
      </c>
      <c r="D965" s="530" t="s">
        <v>28</v>
      </c>
      <c r="E965" s="531">
        <v>0</v>
      </c>
      <c r="F965" s="532"/>
    </row>
    <row r="966" spans="1:6">
      <c r="A966" s="529" t="s">
        <v>31944</v>
      </c>
      <c r="B966" s="530">
        <v>105611</v>
      </c>
      <c r="C966" s="522" t="s">
        <v>32022</v>
      </c>
      <c r="D966" s="530" t="s">
        <v>28</v>
      </c>
      <c r="E966" s="531">
        <v>0</v>
      </c>
      <c r="F966" s="532"/>
    </row>
    <row r="967" spans="1:6">
      <c r="A967" s="529" t="s">
        <v>31944</v>
      </c>
      <c r="B967" s="530">
        <v>105619</v>
      </c>
      <c r="C967" s="522" t="s">
        <v>32023</v>
      </c>
      <c r="D967" s="530" t="s">
        <v>28</v>
      </c>
      <c r="E967" s="531">
        <v>0</v>
      </c>
      <c r="F967" s="532"/>
    </row>
    <row r="968" spans="1:6">
      <c r="A968" s="529" t="s">
        <v>31944</v>
      </c>
      <c r="B968" s="530">
        <v>105573</v>
      </c>
      <c r="C968" s="522" t="s">
        <v>24520</v>
      </c>
      <c r="D968" s="530" t="s">
        <v>28</v>
      </c>
      <c r="E968" s="531">
        <v>82.25</v>
      </c>
      <c r="F968" s="532">
        <v>0</v>
      </c>
    </row>
    <row r="969" spans="1:6">
      <c r="A969" s="529" t="s">
        <v>31944</v>
      </c>
      <c r="B969" s="530">
        <v>105628</v>
      </c>
      <c r="C969" s="522" t="s">
        <v>24545</v>
      </c>
      <c r="D969" s="530" t="s">
        <v>28</v>
      </c>
      <c r="E969" s="531">
        <v>73.56</v>
      </c>
      <c r="F969" s="532">
        <v>0</v>
      </c>
    </row>
    <row r="970" spans="1:6">
      <c r="A970" s="529" t="s">
        <v>31944</v>
      </c>
      <c r="B970" s="530">
        <v>105634</v>
      </c>
      <c r="C970" s="522" t="s">
        <v>24551</v>
      </c>
      <c r="D970" s="530" t="s">
        <v>28</v>
      </c>
      <c r="E970" s="531">
        <v>72.349999999999994</v>
      </c>
      <c r="F970" s="532">
        <v>0</v>
      </c>
    </row>
    <row r="971" spans="1:6">
      <c r="A971" s="529" t="s">
        <v>31944</v>
      </c>
      <c r="B971" s="530">
        <v>105604</v>
      </c>
      <c r="C971" s="522" t="s">
        <v>32024</v>
      </c>
      <c r="D971" s="530" t="s">
        <v>28</v>
      </c>
      <c r="E971" s="531">
        <v>0</v>
      </c>
      <c r="F971" s="532"/>
    </row>
    <row r="972" spans="1:6">
      <c r="A972" s="529" t="s">
        <v>31944</v>
      </c>
      <c r="B972" s="530">
        <v>105612</v>
      </c>
      <c r="C972" s="522" t="s">
        <v>32025</v>
      </c>
      <c r="D972" s="530" t="s">
        <v>28</v>
      </c>
      <c r="E972" s="531">
        <v>0</v>
      </c>
      <c r="F972" s="532"/>
    </row>
    <row r="973" spans="1:6">
      <c r="A973" s="529" t="s">
        <v>31944</v>
      </c>
      <c r="B973" s="530">
        <v>105620</v>
      </c>
      <c r="C973" s="522" t="s">
        <v>32026</v>
      </c>
      <c r="D973" s="530" t="s">
        <v>28</v>
      </c>
      <c r="E973" s="531">
        <v>0</v>
      </c>
      <c r="F973" s="532"/>
    </row>
    <row r="974" spans="1:6">
      <c r="A974" s="529" t="s">
        <v>31944</v>
      </c>
      <c r="B974" s="530">
        <v>105586</v>
      </c>
      <c r="C974" s="522" t="s">
        <v>24531</v>
      </c>
      <c r="D974" s="530" t="s">
        <v>28</v>
      </c>
      <c r="E974" s="531">
        <v>123.71</v>
      </c>
      <c r="F974" s="532">
        <v>0</v>
      </c>
    </row>
    <row r="975" spans="1:6">
      <c r="A975" s="529" t="s">
        <v>31944</v>
      </c>
      <c r="B975" s="530">
        <v>105587</v>
      </c>
      <c r="C975" s="522" t="s">
        <v>24532</v>
      </c>
      <c r="D975" s="530" t="s">
        <v>28</v>
      </c>
      <c r="E975" s="531">
        <v>108.73</v>
      </c>
      <c r="F975" s="532">
        <v>0</v>
      </c>
    </row>
    <row r="976" spans="1:6">
      <c r="A976" s="529" t="s">
        <v>31944</v>
      </c>
      <c r="B976" s="530">
        <v>105589</v>
      </c>
      <c r="C976" s="522" t="s">
        <v>24534</v>
      </c>
      <c r="D976" s="530" t="s">
        <v>28</v>
      </c>
      <c r="E976" s="531">
        <v>107.37</v>
      </c>
      <c r="F976" s="532">
        <v>0</v>
      </c>
    </row>
    <row r="977" spans="1:6">
      <c r="A977" s="529" t="s">
        <v>31944</v>
      </c>
      <c r="B977" s="530">
        <v>105584</v>
      </c>
      <c r="C977" s="522" t="s">
        <v>32027</v>
      </c>
      <c r="D977" s="530" t="s">
        <v>28</v>
      </c>
      <c r="E977" s="531">
        <v>0</v>
      </c>
      <c r="F977" s="532"/>
    </row>
    <row r="978" spans="1:6">
      <c r="A978" s="529" t="s">
        <v>31944</v>
      </c>
      <c r="B978" s="530">
        <v>105720</v>
      </c>
      <c r="C978" s="522" t="s">
        <v>32028</v>
      </c>
      <c r="D978" s="530" t="s">
        <v>28</v>
      </c>
      <c r="E978" s="531">
        <v>0</v>
      </c>
      <c r="F978" s="532"/>
    </row>
    <row r="979" spans="1:6">
      <c r="A979" s="529" t="s">
        <v>31944</v>
      </c>
      <c r="B979" s="530">
        <v>105722</v>
      </c>
      <c r="C979" s="522" t="s">
        <v>32029</v>
      </c>
      <c r="D979" s="530" t="s">
        <v>28</v>
      </c>
      <c r="E979" s="531">
        <v>0</v>
      </c>
      <c r="F979" s="532"/>
    </row>
    <row r="980" spans="1:6">
      <c r="A980" s="529" t="s">
        <v>31944</v>
      </c>
      <c r="B980" s="530">
        <v>105593</v>
      </c>
      <c r="C980" s="522" t="s">
        <v>24536</v>
      </c>
      <c r="D980" s="530" t="s">
        <v>28</v>
      </c>
      <c r="E980" s="531">
        <v>113.01</v>
      </c>
      <c r="F980" s="532">
        <v>0</v>
      </c>
    </row>
    <row r="981" spans="1:6">
      <c r="A981" s="529" t="s">
        <v>31944</v>
      </c>
      <c r="B981" s="530">
        <v>105594</v>
      </c>
      <c r="C981" s="522" t="s">
        <v>24537</v>
      </c>
      <c r="D981" s="530" t="s">
        <v>28</v>
      </c>
      <c r="E981" s="531">
        <v>98.03</v>
      </c>
      <c r="F981" s="532">
        <v>0</v>
      </c>
    </row>
    <row r="982" spans="1:6">
      <c r="A982" s="529" t="s">
        <v>31944</v>
      </c>
      <c r="B982" s="530">
        <v>105596</v>
      </c>
      <c r="C982" s="522" t="s">
        <v>24539</v>
      </c>
      <c r="D982" s="530" t="s">
        <v>28</v>
      </c>
      <c r="E982" s="531">
        <v>96.67</v>
      </c>
      <c r="F982" s="532">
        <v>0</v>
      </c>
    </row>
    <row r="983" spans="1:6">
      <c r="A983" s="529" t="s">
        <v>31944</v>
      </c>
      <c r="B983" s="530">
        <v>105591</v>
      </c>
      <c r="C983" s="522" t="s">
        <v>32030</v>
      </c>
      <c r="D983" s="530" t="s">
        <v>28</v>
      </c>
      <c r="E983" s="531">
        <v>0</v>
      </c>
      <c r="F983" s="532"/>
    </row>
    <row r="984" spans="1:6">
      <c r="A984" s="529" t="s">
        <v>31944</v>
      </c>
      <c r="B984" s="530">
        <v>105724</v>
      </c>
      <c r="C984" s="522" t="s">
        <v>32031</v>
      </c>
      <c r="D984" s="530" t="s">
        <v>28</v>
      </c>
      <c r="E984" s="531">
        <v>0</v>
      </c>
      <c r="F984" s="532"/>
    </row>
    <row r="985" spans="1:6">
      <c r="A985" s="529" t="s">
        <v>31944</v>
      </c>
      <c r="B985" s="530">
        <v>105726</v>
      </c>
      <c r="C985" s="522" t="s">
        <v>32032</v>
      </c>
      <c r="D985" s="530" t="s">
        <v>28</v>
      </c>
      <c r="E985" s="531">
        <v>0</v>
      </c>
      <c r="F985" s="532"/>
    </row>
    <row r="986" spans="1:6">
      <c r="A986" s="529" t="s">
        <v>31944</v>
      </c>
      <c r="B986" s="530">
        <v>105567</v>
      </c>
      <c r="C986" s="522" t="s">
        <v>24514</v>
      </c>
      <c r="D986" s="530" t="s">
        <v>28</v>
      </c>
      <c r="E986" s="531">
        <v>15.85</v>
      </c>
      <c r="F986" s="532">
        <v>0</v>
      </c>
    </row>
    <row r="987" spans="1:6">
      <c r="A987" s="529" t="s">
        <v>31944</v>
      </c>
      <c r="B987" s="530">
        <v>105568</v>
      </c>
      <c r="C987" s="522" t="s">
        <v>24515</v>
      </c>
      <c r="D987" s="530" t="s">
        <v>28</v>
      </c>
      <c r="E987" s="531">
        <v>12.64</v>
      </c>
      <c r="F987" s="532">
        <v>0</v>
      </c>
    </row>
    <row r="988" spans="1:6">
      <c r="A988" s="529" t="s">
        <v>31944</v>
      </c>
      <c r="B988" s="530">
        <v>105570</v>
      </c>
      <c r="C988" s="522" t="s">
        <v>24517</v>
      </c>
      <c r="D988" s="530" t="s">
        <v>28</v>
      </c>
      <c r="E988" s="531">
        <v>10.43</v>
      </c>
      <c r="F988" s="532">
        <v>0</v>
      </c>
    </row>
    <row r="989" spans="1:6">
      <c r="A989" s="529" t="s">
        <v>31944</v>
      </c>
      <c r="B989" s="530">
        <v>100575</v>
      </c>
      <c r="C989" s="522" t="s">
        <v>24510</v>
      </c>
      <c r="D989" s="530" t="s">
        <v>26</v>
      </c>
      <c r="E989" s="531">
        <v>2.0299999999999998</v>
      </c>
      <c r="F989" s="532">
        <v>0</v>
      </c>
    </row>
    <row r="990" spans="1:6">
      <c r="A990" s="529" t="s">
        <v>31944</v>
      </c>
      <c r="B990" s="530">
        <v>100577</v>
      </c>
      <c r="C990" s="522" t="s">
        <v>24486</v>
      </c>
      <c r="D990" s="530" t="s">
        <v>26</v>
      </c>
      <c r="E990" s="531">
        <v>0.52</v>
      </c>
      <c r="F990" s="532">
        <v>0</v>
      </c>
    </row>
    <row r="991" spans="1:6">
      <c r="A991" s="529" t="s">
        <v>31944</v>
      </c>
      <c r="B991" s="530">
        <v>105598</v>
      </c>
      <c r="C991" s="522" t="s">
        <v>24488</v>
      </c>
      <c r="D991" s="530" t="s">
        <v>26</v>
      </c>
      <c r="E991" s="531">
        <v>2.04</v>
      </c>
      <c r="F991" s="532">
        <v>0</v>
      </c>
    </row>
    <row r="992" spans="1:6">
      <c r="A992" s="529" t="s">
        <v>31944</v>
      </c>
      <c r="B992" s="530">
        <v>100576</v>
      </c>
      <c r="C992" s="522" t="s">
        <v>24485</v>
      </c>
      <c r="D992" s="530" t="s">
        <v>26</v>
      </c>
      <c r="E992" s="531">
        <v>2.19</v>
      </c>
      <c r="F992" s="532">
        <v>0</v>
      </c>
    </row>
    <row r="993" spans="1:6">
      <c r="A993" s="529" t="s">
        <v>31944</v>
      </c>
      <c r="B993" s="530">
        <v>105597</v>
      </c>
      <c r="C993" s="522" t="s">
        <v>24487</v>
      </c>
      <c r="D993" s="530" t="s">
        <v>26</v>
      </c>
      <c r="E993" s="531">
        <v>4.1500000000000004</v>
      </c>
      <c r="F993" s="532">
        <v>0</v>
      </c>
    </row>
    <row r="994" spans="1:6">
      <c r="A994" s="529" t="s">
        <v>32033</v>
      </c>
      <c r="B994" s="530">
        <v>102730</v>
      </c>
      <c r="C994" s="522" t="s">
        <v>9798</v>
      </c>
      <c r="D994" s="530" t="s">
        <v>25</v>
      </c>
      <c r="E994" s="531">
        <v>12.28</v>
      </c>
      <c r="F994" s="532">
        <v>0</v>
      </c>
    </row>
    <row r="995" spans="1:6">
      <c r="A995" s="529" t="s">
        <v>32033</v>
      </c>
      <c r="B995" s="530">
        <v>102731</v>
      </c>
      <c r="C995" s="522" t="s">
        <v>9799</v>
      </c>
      <c r="D995" s="530" t="s">
        <v>25</v>
      </c>
      <c r="E995" s="531">
        <v>10.220000000000001</v>
      </c>
      <c r="F995" s="532">
        <v>0</v>
      </c>
    </row>
    <row r="996" spans="1:6">
      <c r="A996" s="529" t="s">
        <v>32033</v>
      </c>
      <c r="B996" s="530">
        <v>102732</v>
      </c>
      <c r="C996" s="522" t="s">
        <v>9800</v>
      </c>
      <c r="D996" s="530" t="s">
        <v>25</v>
      </c>
      <c r="E996" s="531">
        <v>9.4600000000000009</v>
      </c>
      <c r="F996" s="532">
        <v>0</v>
      </c>
    </row>
    <row r="997" spans="1:6">
      <c r="A997" s="529" t="s">
        <v>32033</v>
      </c>
      <c r="B997" s="530">
        <v>102733</v>
      </c>
      <c r="C997" s="522" t="s">
        <v>9801</v>
      </c>
      <c r="D997" s="530" t="s">
        <v>25</v>
      </c>
      <c r="E997" s="531">
        <v>10.35</v>
      </c>
      <c r="F997" s="532">
        <v>0</v>
      </c>
    </row>
    <row r="998" spans="1:6">
      <c r="A998" s="529" t="s">
        <v>32033</v>
      </c>
      <c r="B998" s="530">
        <v>102728</v>
      </c>
      <c r="C998" s="522" t="s">
        <v>9796</v>
      </c>
      <c r="D998" s="530" t="s">
        <v>25</v>
      </c>
      <c r="E998" s="531">
        <v>15.48</v>
      </c>
      <c r="F998" s="532">
        <v>0</v>
      </c>
    </row>
    <row r="999" spans="1:6">
      <c r="A999" s="529" t="s">
        <v>32033</v>
      </c>
      <c r="B999" s="530">
        <v>102729</v>
      </c>
      <c r="C999" s="522" t="s">
        <v>9797</v>
      </c>
      <c r="D999" s="530" t="s">
        <v>25</v>
      </c>
      <c r="E999" s="531">
        <v>14.04</v>
      </c>
      <c r="F999" s="532">
        <v>0</v>
      </c>
    </row>
    <row r="1000" spans="1:6">
      <c r="A1000" s="529" t="s">
        <v>32033</v>
      </c>
      <c r="B1000" s="530">
        <v>102734</v>
      </c>
      <c r="C1000" s="522" t="s">
        <v>9802</v>
      </c>
      <c r="D1000" s="530" t="s">
        <v>25</v>
      </c>
      <c r="E1000" s="531">
        <v>14.25</v>
      </c>
      <c r="F1000" s="532">
        <v>0</v>
      </c>
    </row>
    <row r="1001" spans="1:6">
      <c r="A1001" s="529" t="s">
        <v>32033</v>
      </c>
      <c r="B1001" s="530">
        <v>102735</v>
      </c>
      <c r="C1001" s="522" t="s">
        <v>9803</v>
      </c>
      <c r="D1001" s="530" t="s">
        <v>25</v>
      </c>
      <c r="E1001" s="531">
        <v>12.98</v>
      </c>
      <c r="F1001" s="532">
        <v>0</v>
      </c>
    </row>
    <row r="1002" spans="1:6">
      <c r="A1002" s="529" t="s">
        <v>32033</v>
      </c>
      <c r="B1002" s="530">
        <v>102765</v>
      </c>
      <c r="C1002" s="522" t="s">
        <v>9833</v>
      </c>
      <c r="D1002" s="530" t="s">
        <v>24</v>
      </c>
      <c r="E1002" s="531">
        <v>15911.03</v>
      </c>
      <c r="F1002" s="532">
        <v>0</v>
      </c>
    </row>
    <row r="1003" spans="1:6">
      <c r="A1003" s="529" t="s">
        <v>32033</v>
      </c>
      <c r="B1003" s="530">
        <v>102795</v>
      </c>
      <c r="C1003" s="522" t="s">
        <v>9863</v>
      </c>
      <c r="D1003" s="530" t="s">
        <v>24</v>
      </c>
      <c r="E1003" s="531">
        <v>31159.21</v>
      </c>
      <c r="F1003" s="532">
        <v>0</v>
      </c>
    </row>
    <row r="1004" spans="1:6">
      <c r="A1004" s="529" t="s">
        <v>32033</v>
      </c>
      <c r="B1004" s="530">
        <v>102766</v>
      </c>
      <c r="C1004" s="522" t="s">
        <v>9834</v>
      </c>
      <c r="D1004" s="530" t="s">
        <v>24</v>
      </c>
      <c r="E1004" s="531">
        <v>23837.25</v>
      </c>
      <c r="F1004" s="532">
        <v>0</v>
      </c>
    </row>
    <row r="1005" spans="1:6">
      <c r="A1005" s="529" t="s">
        <v>32033</v>
      </c>
      <c r="B1005" s="530">
        <v>102796</v>
      </c>
      <c r="C1005" s="522" t="s">
        <v>9864</v>
      </c>
      <c r="D1005" s="530" t="s">
        <v>24</v>
      </c>
      <c r="E1005" s="531">
        <v>49922.93</v>
      </c>
      <c r="F1005" s="532">
        <v>0</v>
      </c>
    </row>
    <row r="1006" spans="1:6">
      <c r="A1006" s="529" t="s">
        <v>32033</v>
      </c>
      <c r="B1006" s="530">
        <v>102767</v>
      </c>
      <c r="C1006" s="522" t="s">
        <v>9835</v>
      </c>
      <c r="D1006" s="530" t="s">
        <v>24</v>
      </c>
      <c r="E1006" s="531">
        <v>33296.230000000003</v>
      </c>
      <c r="F1006" s="532">
        <v>0</v>
      </c>
    </row>
    <row r="1007" spans="1:6">
      <c r="A1007" s="529" t="s">
        <v>32033</v>
      </c>
      <c r="B1007" s="530">
        <v>102797</v>
      </c>
      <c r="C1007" s="522" t="s">
        <v>9865</v>
      </c>
      <c r="D1007" s="530" t="s">
        <v>24</v>
      </c>
      <c r="E1007" s="531">
        <v>70641.539999999994</v>
      </c>
      <c r="F1007" s="532">
        <v>0</v>
      </c>
    </row>
    <row r="1008" spans="1:6">
      <c r="A1008" s="529" t="s">
        <v>32033</v>
      </c>
      <c r="B1008" s="530">
        <v>102768</v>
      </c>
      <c r="C1008" s="522" t="s">
        <v>9836</v>
      </c>
      <c r="D1008" s="530" t="s">
        <v>24</v>
      </c>
      <c r="E1008" s="531">
        <v>46274.96</v>
      </c>
      <c r="F1008" s="532">
        <v>0</v>
      </c>
    </row>
    <row r="1009" spans="1:6">
      <c r="A1009" s="529" t="s">
        <v>32033</v>
      </c>
      <c r="B1009" s="530">
        <v>102798</v>
      </c>
      <c r="C1009" s="522" t="s">
        <v>9866</v>
      </c>
      <c r="D1009" s="530" t="s">
        <v>24</v>
      </c>
      <c r="E1009" s="531">
        <v>86270.13</v>
      </c>
      <c r="F1009" s="532">
        <v>0</v>
      </c>
    </row>
    <row r="1010" spans="1:6">
      <c r="A1010" s="529" t="s">
        <v>32033</v>
      </c>
      <c r="B1010" s="530">
        <v>102744</v>
      </c>
      <c r="C1010" s="522" t="s">
        <v>9812</v>
      </c>
      <c r="D1010" s="530" t="s">
        <v>24</v>
      </c>
      <c r="E1010" s="531">
        <v>6655.62</v>
      </c>
      <c r="F1010" s="532">
        <v>0</v>
      </c>
    </row>
    <row r="1011" spans="1:6">
      <c r="A1011" s="529" t="s">
        <v>32033</v>
      </c>
      <c r="B1011" s="530">
        <v>102755</v>
      </c>
      <c r="C1011" s="522" t="s">
        <v>9823</v>
      </c>
      <c r="D1011" s="530" t="s">
        <v>24</v>
      </c>
      <c r="E1011" s="531">
        <v>10278.5</v>
      </c>
      <c r="F1011" s="532">
        <v>0</v>
      </c>
    </row>
    <row r="1012" spans="1:6">
      <c r="A1012" s="529" t="s">
        <v>32033</v>
      </c>
      <c r="B1012" s="530">
        <v>102782</v>
      </c>
      <c r="C1012" s="522" t="s">
        <v>9850</v>
      </c>
      <c r="D1012" s="530" t="s">
        <v>24</v>
      </c>
      <c r="E1012" s="531">
        <v>15220.97</v>
      </c>
      <c r="F1012" s="532">
        <v>0</v>
      </c>
    </row>
    <row r="1013" spans="1:6">
      <c r="A1013" s="529" t="s">
        <v>32033</v>
      </c>
      <c r="B1013" s="530">
        <v>102745</v>
      </c>
      <c r="C1013" s="522" t="s">
        <v>9813</v>
      </c>
      <c r="D1013" s="530" t="s">
        <v>24</v>
      </c>
      <c r="E1013" s="531">
        <v>9338.73</v>
      </c>
      <c r="F1013" s="532">
        <v>0</v>
      </c>
    </row>
    <row r="1014" spans="1:6">
      <c r="A1014" s="529" t="s">
        <v>32033</v>
      </c>
      <c r="B1014" s="530">
        <v>102756</v>
      </c>
      <c r="C1014" s="522" t="s">
        <v>9824</v>
      </c>
      <c r="D1014" s="530" t="s">
        <v>24</v>
      </c>
      <c r="E1014" s="531">
        <v>15234.75</v>
      </c>
      <c r="F1014" s="532">
        <v>0</v>
      </c>
    </row>
    <row r="1015" spans="1:6">
      <c r="A1015" s="529" t="s">
        <v>32033</v>
      </c>
      <c r="B1015" s="530">
        <v>102783</v>
      </c>
      <c r="C1015" s="522" t="s">
        <v>9851</v>
      </c>
      <c r="D1015" s="530" t="s">
        <v>24</v>
      </c>
      <c r="E1015" s="531">
        <v>20175.55</v>
      </c>
      <c r="F1015" s="532">
        <v>0</v>
      </c>
    </row>
    <row r="1016" spans="1:6">
      <c r="A1016" s="529" t="s">
        <v>32033</v>
      </c>
      <c r="B1016" s="530">
        <v>102746</v>
      </c>
      <c r="C1016" s="522" t="s">
        <v>9814</v>
      </c>
      <c r="D1016" s="530" t="s">
        <v>24</v>
      </c>
      <c r="E1016" s="531">
        <v>16162.37</v>
      </c>
      <c r="F1016" s="532">
        <v>0</v>
      </c>
    </row>
    <row r="1017" spans="1:6">
      <c r="A1017" s="529" t="s">
        <v>32033</v>
      </c>
      <c r="B1017" s="530">
        <v>102757</v>
      </c>
      <c r="C1017" s="522" t="s">
        <v>9825</v>
      </c>
      <c r="D1017" s="530" t="s">
        <v>24</v>
      </c>
      <c r="E1017" s="531">
        <v>28290.48</v>
      </c>
      <c r="F1017" s="532">
        <v>0</v>
      </c>
    </row>
    <row r="1018" spans="1:6">
      <c r="A1018" s="529" t="s">
        <v>32033</v>
      </c>
      <c r="B1018" s="530">
        <v>102784</v>
      </c>
      <c r="C1018" s="522" t="s">
        <v>9852</v>
      </c>
      <c r="D1018" s="530" t="s">
        <v>24</v>
      </c>
      <c r="E1018" s="531">
        <v>30577.200000000001</v>
      </c>
      <c r="F1018" s="532">
        <v>0</v>
      </c>
    </row>
    <row r="1019" spans="1:6">
      <c r="A1019" s="529" t="s">
        <v>32033</v>
      </c>
      <c r="B1019" s="530">
        <v>102779</v>
      </c>
      <c r="C1019" s="522" t="s">
        <v>9847</v>
      </c>
      <c r="D1019" s="530" t="s">
        <v>24</v>
      </c>
      <c r="E1019" s="531">
        <v>8100.78</v>
      </c>
      <c r="F1019" s="532">
        <v>0</v>
      </c>
    </row>
    <row r="1020" spans="1:6">
      <c r="A1020" s="529" t="s">
        <v>32033</v>
      </c>
      <c r="B1020" s="530">
        <v>102780</v>
      </c>
      <c r="C1020" s="522" t="s">
        <v>9848</v>
      </c>
      <c r="D1020" s="530" t="s">
        <v>24</v>
      </c>
      <c r="E1020" s="531">
        <v>9324.57</v>
      </c>
      <c r="F1020" s="532">
        <v>0</v>
      </c>
    </row>
    <row r="1021" spans="1:6">
      <c r="A1021" s="529" t="s">
        <v>32033</v>
      </c>
      <c r="B1021" s="530">
        <v>102743</v>
      </c>
      <c r="C1021" s="522" t="s">
        <v>9811</v>
      </c>
      <c r="D1021" s="530" t="s">
        <v>24</v>
      </c>
      <c r="E1021" s="531">
        <v>4451.13</v>
      </c>
      <c r="F1021" s="532">
        <v>0</v>
      </c>
    </row>
    <row r="1022" spans="1:6">
      <c r="A1022" s="529" t="s">
        <v>32033</v>
      </c>
      <c r="B1022" s="530">
        <v>102781</v>
      </c>
      <c r="C1022" s="522" t="s">
        <v>9849</v>
      </c>
      <c r="D1022" s="530" t="s">
        <v>24</v>
      </c>
      <c r="E1022" s="531">
        <v>13783.68</v>
      </c>
      <c r="F1022" s="532">
        <v>0</v>
      </c>
    </row>
    <row r="1023" spans="1:6">
      <c r="A1023" s="529" t="s">
        <v>32033</v>
      </c>
      <c r="B1023" s="530">
        <v>102761</v>
      </c>
      <c r="C1023" s="522" t="s">
        <v>9829</v>
      </c>
      <c r="D1023" s="530" t="s">
        <v>24</v>
      </c>
      <c r="E1023" s="531">
        <v>12785.66</v>
      </c>
      <c r="F1023" s="532">
        <v>0</v>
      </c>
    </row>
    <row r="1024" spans="1:6">
      <c r="A1024" s="529" t="s">
        <v>32033</v>
      </c>
      <c r="B1024" s="530">
        <v>102791</v>
      </c>
      <c r="C1024" s="522" t="s">
        <v>9859</v>
      </c>
      <c r="D1024" s="530" t="s">
        <v>24</v>
      </c>
      <c r="E1024" s="531">
        <v>29174.61</v>
      </c>
      <c r="F1024" s="532">
        <v>0</v>
      </c>
    </row>
    <row r="1025" spans="1:6">
      <c r="A1025" s="529" t="s">
        <v>32033</v>
      </c>
      <c r="B1025" s="530">
        <v>102762</v>
      </c>
      <c r="C1025" s="522" t="s">
        <v>9830</v>
      </c>
      <c r="D1025" s="530" t="s">
        <v>24</v>
      </c>
      <c r="E1025" s="531">
        <v>19629.900000000001</v>
      </c>
      <c r="F1025" s="532">
        <v>0</v>
      </c>
    </row>
    <row r="1026" spans="1:6">
      <c r="A1026" s="529" t="s">
        <v>32033</v>
      </c>
      <c r="B1026" s="530">
        <v>102792</v>
      </c>
      <c r="C1026" s="522" t="s">
        <v>9860</v>
      </c>
      <c r="D1026" s="530" t="s">
        <v>24</v>
      </c>
      <c r="E1026" s="531">
        <v>47185.82</v>
      </c>
      <c r="F1026" s="532">
        <v>0</v>
      </c>
    </row>
    <row r="1027" spans="1:6">
      <c r="A1027" s="529" t="s">
        <v>32033</v>
      </c>
      <c r="B1027" s="530">
        <v>102763</v>
      </c>
      <c r="C1027" s="522" t="s">
        <v>9831</v>
      </c>
      <c r="D1027" s="530" t="s">
        <v>24</v>
      </c>
      <c r="E1027" s="531">
        <v>27241.88</v>
      </c>
      <c r="F1027" s="532">
        <v>0</v>
      </c>
    </row>
    <row r="1028" spans="1:6">
      <c r="A1028" s="529" t="s">
        <v>32033</v>
      </c>
      <c r="B1028" s="530">
        <v>102793</v>
      </c>
      <c r="C1028" s="522" t="s">
        <v>9861</v>
      </c>
      <c r="D1028" s="530" t="s">
        <v>24</v>
      </c>
      <c r="E1028" s="531">
        <v>63152.29</v>
      </c>
      <c r="F1028" s="532">
        <v>0</v>
      </c>
    </row>
    <row r="1029" spans="1:6">
      <c r="A1029" s="529" t="s">
        <v>32033</v>
      </c>
      <c r="B1029" s="530">
        <v>102764</v>
      </c>
      <c r="C1029" s="522" t="s">
        <v>9832</v>
      </c>
      <c r="D1029" s="530" t="s">
        <v>24</v>
      </c>
      <c r="E1029" s="531">
        <v>38208.07</v>
      </c>
      <c r="F1029" s="532">
        <v>0</v>
      </c>
    </row>
    <row r="1030" spans="1:6">
      <c r="A1030" s="529" t="s">
        <v>32033</v>
      </c>
      <c r="B1030" s="530">
        <v>102794</v>
      </c>
      <c r="C1030" s="522" t="s">
        <v>9862</v>
      </c>
      <c r="D1030" s="530" t="s">
        <v>24</v>
      </c>
      <c r="E1030" s="531">
        <v>90188.76</v>
      </c>
      <c r="F1030" s="532">
        <v>0</v>
      </c>
    </row>
    <row r="1031" spans="1:6">
      <c r="A1031" s="529" t="s">
        <v>32033</v>
      </c>
      <c r="B1031" s="530">
        <v>102740</v>
      </c>
      <c r="C1031" s="522" t="s">
        <v>9808</v>
      </c>
      <c r="D1031" s="530" t="s">
        <v>24</v>
      </c>
      <c r="E1031" s="531">
        <v>5494.04</v>
      </c>
      <c r="F1031" s="532">
        <v>0</v>
      </c>
    </row>
    <row r="1032" spans="1:6">
      <c r="A1032" s="529" t="s">
        <v>32033</v>
      </c>
      <c r="B1032" s="530">
        <v>102752</v>
      </c>
      <c r="C1032" s="522" t="s">
        <v>9820</v>
      </c>
      <c r="D1032" s="530" t="s">
        <v>24</v>
      </c>
      <c r="E1032" s="531">
        <v>7367.27</v>
      </c>
      <c r="F1032" s="532">
        <v>0</v>
      </c>
    </row>
    <row r="1033" spans="1:6">
      <c r="A1033" s="529" t="s">
        <v>32033</v>
      </c>
      <c r="B1033" s="530">
        <v>102776</v>
      </c>
      <c r="C1033" s="522" t="s">
        <v>9844</v>
      </c>
      <c r="D1033" s="530" t="s">
        <v>24</v>
      </c>
      <c r="E1033" s="531">
        <v>12064.44</v>
      </c>
      <c r="F1033" s="532">
        <v>0</v>
      </c>
    </row>
    <row r="1034" spans="1:6">
      <c r="A1034" s="529" t="s">
        <v>32033</v>
      </c>
      <c r="B1034" s="530">
        <v>102741</v>
      </c>
      <c r="C1034" s="522" t="s">
        <v>9809</v>
      </c>
      <c r="D1034" s="530" t="s">
        <v>24</v>
      </c>
      <c r="E1034" s="531">
        <v>7699.19</v>
      </c>
      <c r="F1034" s="532">
        <v>0</v>
      </c>
    </row>
    <row r="1035" spans="1:6">
      <c r="A1035" s="529" t="s">
        <v>32033</v>
      </c>
      <c r="B1035" s="530">
        <v>102753</v>
      </c>
      <c r="C1035" s="522" t="s">
        <v>9821</v>
      </c>
      <c r="D1035" s="530" t="s">
        <v>24</v>
      </c>
      <c r="E1035" s="531">
        <v>10885.55</v>
      </c>
      <c r="F1035" s="532">
        <v>0</v>
      </c>
    </row>
    <row r="1036" spans="1:6">
      <c r="A1036" s="529" t="s">
        <v>32033</v>
      </c>
      <c r="B1036" s="530">
        <v>102777</v>
      </c>
      <c r="C1036" s="522" t="s">
        <v>9845</v>
      </c>
      <c r="D1036" s="530" t="s">
        <v>24</v>
      </c>
      <c r="E1036" s="531">
        <v>18242.8</v>
      </c>
      <c r="F1036" s="532">
        <v>0</v>
      </c>
    </row>
    <row r="1037" spans="1:6">
      <c r="A1037" s="529" t="s">
        <v>32033</v>
      </c>
      <c r="B1037" s="530">
        <v>102742</v>
      </c>
      <c r="C1037" s="522" t="s">
        <v>9810</v>
      </c>
      <c r="D1037" s="530" t="s">
        <v>24</v>
      </c>
      <c r="E1037" s="531">
        <v>13310.38</v>
      </c>
      <c r="F1037" s="532">
        <v>0</v>
      </c>
    </row>
    <row r="1038" spans="1:6">
      <c r="A1038" s="529" t="s">
        <v>32033</v>
      </c>
      <c r="B1038" s="530">
        <v>102754</v>
      </c>
      <c r="C1038" s="522" t="s">
        <v>9822</v>
      </c>
      <c r="D1038" s="530" t="s">
        <v>24</v>
      </c>
      <c r="E1038" s="531">
        <v>20657.419999999998</v>
      </c>
      <c r="F1038" s="532">
        <v>0</v>
      </c>
    </row>
    <row r="1039" spans="1:6">
      <c r="A1039" s="529" t="s">
        <v>32033</v>
      </c>
      <c r="B1039" s="530">
        <v>102778</v>
      </c>
      <c r="C1039" s="522" t="s">
        <v>9846</v>
      </c>
      <c r="D1039" s="530" t="s">
        <v>24</v>
      </c>
      <c r="E1039" s="531">
        <v>26465.73</v>
      </c>
      <c r="F1039" s="532">
        <v>0</v>
      </c>
    </row>
    <row r="1040" spans="1:6">
      <c r="A1040" s="529" t="s">
        <v>32033</v>
      </c>
      <c r="B1040" s="530">
        <v>102737</v>
      </c>
      <c r="C1040" s="522" t="s">
        <v>9805</v>
      </c>
      <c r="D1040" s="530" t="s">
        <v>24</v>
      </c>
      <c r="E1040" s="531">
        <v>1076.02</v>
      </c>
      <c r="F1040" s="532">
        <v>0</v>
      </c>
    </row>
    <row r="1041" spans="1:6">
      <c r="A1041" s="529" t="s">
        <v>32033</v>
      </c>
      <c r="B1041" s="530">
        <v>102773</v>
      </c>
      <c r="C1041" s="522" t="s">
        <v>9841</v>
      </c>
      <c r="D1041" s="530" t="s">
        <v>24</v>
      </c>
      <c r="E1041" s="531">
        <v>8100.78</v>
      </c>
      <c r="F1041" s="532">
        <v>0</v>
      </c>
    </row>
    <row r="1042" spans="1:6">
      <c r="A1042" s="529" t="s">
        <v>32033</v>
      </c>
      <c r="B1042" s="530">
        <v>102738</v>
      </c>
      <c r="C1042" s="522" t="s">
        <v>9806</v>
      </c>
      <c r="D1042" s="530" t="s">
        <v>24</v>
      </c>
      <c r="E1042" s="531">
        <v>2196.67</v>
      </c>
      <c r="F1042" s="532">
        <v>0</v>
      </c>
    </row>
    <row r="1043" spans="1:6">
      <c r="A1043" s="529" t="s">
        <v>32033</v>
      </c>
      <c r="B1043" s="530">
        <v>102750</v>
      </c>
      <c r="C1043" s="522" t="s">
        <v>9818</v>
      </c>
      <c r="D1043" s="530" t="s">
        <v>24</v>
      </c>
      <c r="E1043" s="531">
        <v>2675.47</v>
      </c>
      <c r="F1043" s="532">
        <v>0</v>
      </c>
    </row>
    <row r="1044" spans="1:6">
      <c r="A1044" s="529" t="s">
        <v>32033</v>
      </c>
      <c r="B1044" s="530">
        <v>102774</v>
      </c>
      <c r="C1044" s="522" t="s">
        <v>9842</v>
      </c>
      <c r="D1044" s="530" t="s">
        <v>24</v>
      </c>
      <c r="E1044" s="531">
        <v>8100.78</v>
      </c>
      <c r="F1044" s="532">
        <v>0</v>
      </c>
    </row>
    <row r="1045" spans="1:6">
      <c r="A1045" s="529" t="s">
        <v>32033</v>
      </c>
      <c r="B1045" s="530">
        <v>102739</v>
      </c>
      <c r="C1045" s="522" t="s">
        <v>9807</v>
      </c>
      <c r="D1045" s="530" t="s">
        <v>24</v>
      </c>
      <c r="E1045" s="531">
        <v>3671.74</v>
      </c>
      <c r="F1045" s="532">
        <v>0</v>
      </c>
    </row>
    <row r="1046" spans="1:6">
      <c r="A1046" s="529" t="s">
        <v>32033</v>
      </c>
      <c r="B1046" s="530">
        <v>102751</v>
      </c>
      <c r="C1046" s="522" t="s">
        <v>9819</v>
      </c>
      <c r="D1046" s="530" t="s">
        <v>24</v>
      </c>
      <c r="E1046" s="531">
        <v>4634.3900000000003</v>
      </c>
      <c r="F1046" s="532">
        <v>0</v>
      </c>
    </row>
    <row r="1047" spans="1:6">
      <c r="A1047" s="529" t="s">
        <v>32033</v>
      </c>
      <c r="B1047" s="530">
        <v>102775</v>
      </c>
      <c r="C1047" s="522" t="s">
        <v>9843</v>
      </c>
      <c r="D1047" s="530" t="s">
        <v>24</v>
      </c>
      <c r="E1047" s="531">
        <v>12064.44</v>
      </c>
      <c r="F1047" s="532">
        <v>0</v>
      </c>
    </row>
    <row r="1048" spans="1:6">
      <c r="A1048" s="529" t="s">
        <v>32033</v>
      </c>
      <c r="B1048" s="530">
        <v>102769</v>
      </c>
      <c r="C1048" s="522" t="s">
        <v>9837</v>
      </c>
      <c r="D1048" s="530" t="s">
        <v>24</v>
      </c>
      <c r="E1048" s="531">
        <v>18379.55</v>
      </c>
      <c r="F1048" s="532">
        <v>0</v>
      </c>
    </row>
    <row r="1049" spans="1:6">
      <c r="A1049" s="529" t="s">
        <v>32033</v>
      </c>
      <c r="B1049" s="530">
        <v>102799</v>
      </c>
      <c r="C1049" s="522" t="s">
        <v>9867</v>
      </c>
      <c r="D1049" s="530" t="s">
        <v>24</v>
      </c>
      <c r="E1049" s="531">
        <v>31819.82</v>
      </c>
      <c r="F1049" s="532">
        <v>0</v>
      </c>
    </row>
    <row r="1050" spans="1:6">
      <c r="A1050" s="529" t="s">
        <v>32033</v>
      </c>
      <c r="B1050" s="530">
        <v>102770</v>
      </c>
      <c r="C1050" s="522" t="s">
        <v>9838</v>
      </c>
      <c r="D1050" s="530" t="s">
        <v>24</v>
      </c>
      <c r="E1050" s="531">
        <v>28095.85</v>
      </c>
      <c r="F1050" s="532">
        <v>0</v>
      </c>
    </row>
    <row r="1051" spans="1:6">
      <c r="A1051" s="529" t="s">
        <v>32033</v>
      </c>
      <c r="B1051" s="530">
        <v>102800</v>
      </c>
      <c r="C1051" s="522" t="s">
        <v>9868</v>
      </c>
      <c r="D1051" s="530" t="s">
        <v>24</v>
      </c>
      <c r="E1051" s="531">
        <v>54842.26</v>
      </c>
      <c r="F1051" s="532">
        <v>0</v>
      </c>
    </row>
    <row r="1052" spans="1:6">
      <c r="A1052" s="529" t="s">
        <v>32033</v>
      </c>
      <c r="B1052" s="530">
        <v>102771</v>
      </c>
      <c r="C1052" s="522" t="s">
        <v>9839</v>
      </c>
      <c r="D1052" s="530" t="s">
        <v>24</v>
      </c>
      <c r="E1052" s="531">
        <v>39225.68</v>
      </c>
      <c r="F1052" s="532">
        <v>0</v>
      </c>
    </row>
    <row r="1053" spans="1:6">
      <c r="A1053" s="529" t="s">
        <v>32033</v>
      </c>
      <c r="B1053" s="530">
        <v>102801</v>
      </c>
      <c r="C1053" s="522" t="s">
        <v>9869</v>
      </c>
      <c r="D1053" s="530" t="s">
        <v>24</v>
      </c>
      <c r="E1053" s="531">
        <v>76573.2</v>
      </c>
      <c r="F1053" s="532">
        <v>0</v>
      </c>
    </row>
    <row r="1054" spans="1:6">
      <c r="A1054" s="529" t="s">
        <v>32033</v>
      </c>
      <c r="B1054" s="530">
        <v>102772</v>
      </c>
      <c r="C1054" s="522" t="s">
        <v>9840</v>
      </c>
      <c r="D1054" s="530" t="s">
        <v>24</v>
      </c>
      <c r="E1054" s="531">
        <v>54886.77</v>
      </c>
      <c r="F1054" s="532">
        <v>0</v>
      </c>
    </row>
    <row r="1055" spans="1:6">
      <c r="A1055" s="529" t="s">
        <v>32033</v>
      </c>
      <c r="B1055" s="530">
        <v>102802</v>
      </c>
      <c r="C1055" s="522" t="s">
        <v>9870</v>
      </c>
      <c r="D1055" s="530" t="s">
        <v>24</v>
      </c>
      <c r="E1055" s="531">
        <v>91720.17</v>
      </c>
      <c r="F1055" s="532">
        <v>0</v>
      </c>
    </row>
    <row r="1056" spans="1:6">
      <c r="A1056" s="529" t="s">
        <v>32033</v>
      </c>
      <c r="B1056" s="530">
        <v>102747</v>
      </c>
      <c r="C1056" s="522" t="s">
        <v>9815</v>
      </c>
      <c r="D1056" s="530" t="s">
        <v>24</v>
      </c>
      <c r="E1056" s="531">
        <v>8259.44</v>
      </c>
      <c r="F1056" s="532">
        <v>0</v>
      </c>
    </row>
    <row r="1057" spans="1:6">
      <c r="A1057" s="529" t="s">
        <v>32033</v>
      </c>
      <c r="B1057" s="530">
        <v>102758</v>
      </c>
      <c r="C1057" s="522" t="s">
        <v>9826</v>
      </c>
      <c r="D1057" s="530" t="s">
        <v>24</v>
      </c>
      <c r="E1057" s="531">
        <v>13204.56</v>
      </c>
      <c r="F1057" s="532">
        <v>0</v>
      </c>
    </row>
    <row r="1058" spans="1:6">
      <c r="A1058" s="529" t="s">
        <v>32033</v>
      </c>
      <c r="B1058" s="530">
        <v>102788</v>
      </c>
      <c r="C1058" s="522" t="s">
        <v>9856</v>
      </c>
      <c r="D1058" s="530" t="s">
        <v>24</v>
      </c>
      <c r="E1058" s="531">
        <v>16605.39</v>
      </c>
      <c r="F1058" s="532">
        <v>0</v>
      </c>
    </row>
    <row r="1059" spans="1:6">
      <c r="A1059" s="529" t="s">
        <v>32033</v>
      </c>
      <c r="B1059" s="530">
        <v>102748</v>
      </c>
      <c r="C1059" s="522" t="s">
        <v>9816</v>
      </c>
      <c r="D1059" s="530" t="s">
        <v>24</v>
      </c>
      <c r="E1059" s="531">
        <v>11539.56</v>
      </c>
      <c r="F1059" s="532">
        <v>0</v>
      </c>
    </row>
    <row r="1060" spans="1:6">
      <c r="A1060" s="529" t="s">
        <v>32033</v>
      </c>
      <c r="B1060" s="530">
        <v>102759</v>
      </c>
      <c r="C1060" s="522" t="s">
        <v>9827</v>
      </c>
      <c r="D1060" s="530" t="s">
        <v>24</v>
      </c>
      <c r="E1060" s="531">
        <v>19606.45</v>
      </c>
      <c r="F1060" s="532">
        <v>0</v>
      </c>
    </row>
    <row r="1061" spans="1:6">
      <c r="A1061" s="529" t="s">
        <v>32033</v>
      </c>
      <c r="B1061" s="530">
        <v>102789</v>
      </c>
      <c r="C1061" s="522" t="s">
        <v>9857</v>
      </c>
      <c r="D1061" s="530" t="s">
        <v>24</v>
      </c>
      <c r="E1061" s="531">
        <v>21791.09</v>
      </c>
      <c r="F1061" s="532">
        <v>0</v>
      </c>
    </row>
    <row r="1062" spans="1:6">
      <c r="A1062" s="529" t="s">
        <v>32033</v>
      </c>
      <c r="B1062" s="530">
        <v>102749</v>
      </c>
      <c r="C1062" s="522" t="s">
        <v>9817</v>
      </c>
      <c r="D1062" s="530" t="s">
        <v>24</v>
      </c>
      <c r="E1062" s="531">
        <v>19779.71</v>
      </c>
      <c r="F1062" s="532">
        <v>0</v>
      </c>
    </row>
    <row r="1063" spans="1:6">
      <c r="A1063" s="529" t="s">
        <v>32033</v>
      </c>
      <c r="B1063" s="530">
        <v>102760</v>
      </c>
      <c r="C1063" s="522" t="s">
        <v>9828</v>
      </c>
      <c r="D1063" s="530" t="s">
        <v>24</v>
      </c>
      <c r="E1063" s="531">
        <v>36073.33</v>
      </c>
      <c r="F1063" s="532">
        <v>0</v>
      </c>
    </row>
    <row r="1064" spans="1:6">
      <c r="A1064" s="529" t="s">
        <v>32033</v>
      </c>
      <c r="B1064" s="530">
        <v>102790</v>
      </c>
      <c r="C1064" s="522" t="s">
        <v>9858</v>
      </c>
      <c r="D1064" s="530" t="s">
        <v>24</v>
      </c>
      <c r="E1064" s="531">
        <v>35569.79</v>
      </c>
      <c r="F1064" s="532">
        <v>0</v>
      </c>
    </row>
    <row r="1065" spans="1:6">
      <c r="A1065" s="529" t="s">
        <v>32033</v>
      </c>
      <c r="B1065" s="530">
        <v>102785</v>
      </c>
      <c r="C1065" s="522" t="s">
        <v>9853</v>
      </c>
      <c r="D1065" s="530" t="s">
        <v>24</v>
      </c>
      <c r="E1065" s="531">
        <v>9324.57</v>
      </c>
      <c r="F1065" s="532">
        <v>0</v>
      </c>
    </row>
    <row r="1066" spans="1:6">
      <c r="A1066" s="529" t="s">
        <v>32033</v>
      </c>
      <c r="B1066" s="530">
        <v>102786</v>
      </c>
      <c r="C1066" s="522" t="s">
        <v>9854</v>
      </c>
      <c r="D1066" s="530" t="s">
        <v>24</v>
      </c>
      <c r="E1066" s="531">
        <v>10266.4</v>
      </c>
      <c r="F1066" s="532">
        <v>0</v>
      </c>
    </row>
    <row r="1067" spans="1:6">
      <c r="A1067" s="529" t="s">
        <v>32033</v>
      </c>
      <c r="B1067" s="530">
        <v>102787</v>
      </c>
      <c r="C1067" s="522" t="s">
        <v>9855</v>
      </c>
      <c r="D1067" s="530" t="s">
        <v>24</v>
      </c>
      <c r="E1067" s="531">
        <v>15220.97</v>
      </c>
      <c r="F1067" s="532">
        <v>0</v>
      </c>
    </row>
    <row r="1068" spans="1:6">
      <c r="A1068" s="529" t="s">
        <v>32033</v>
      </c>
      <c r="B1068" s="530">
        <v>102736</v>
      </c>
      <c r="C1068" s="522" t="s">
        <v>9804</v>
      </c>
      <c r="D1068" s="530" t="s">
        <v>28</v>
      </c>
      <c r="E1068" s="531">
        <v>560.16999999999996</v>
      </c>
      <c r="F1068" s="532">
        <v>0</v>
      </c>
    </row>
    <row r="1069" spans="1:6">
      <c r="A1069" s="529" t="s">
        <v>32033</v>
      </c>
      <c r="B1069" s="530">
        <v>102727</v>
      </c>
      <c r="C1069" s="522" t="s">
        <v>9795</v>
      </c>
      <c r="D1069" s="530" t="s">
        <v>26</v>
      </c>
      <c r="E1069" s="531">
        <v>101.17</v>
      </c>
      <c r="F1069" s="532">
        <v>0</v>
      </c>
    </row>
    <row r="1070" spans="1:6">
      <c r="A1070" s="529" t="s">
        <v>32034</v>
      </c>
      <c r="B1070" s="530">
        <v>102112</v>
      </c>
      <c r="C1070" s="522" t="s">
        <v>12485</v>
      </c>
      <c r="D1070" s="530" t="s">
        <v>24</v>
      </c>
      <c r="E1070" s="531">
        <v>198.71</v>
      </c>
      <c r="F1070" s="532">
        <v>0</v>
      </c>
    </row>
    <row r="1071" spans="1:6">
      <c r="A1071" s="529" t="s">
        <v>32034</v>
      </c>
      <c r="B1071" s="530">
        <v>102111</v>
      </c>
      <c r="C1071" s="522" t="s">
        <v>12484</v>
      </c>
      <c r="D1071" s="530" t="s">
        <v>24</v>
      </c>
      <c r="E1071" s="531">
        <v>1124.02</v>
      </c>
      <c r="F1071" s="532">
        <v>0</v>
      </c>
    </row>
    <row r="1072" spans="1:6">
      <c r="A1072" s="529" t="s">
        <v>32034</v>
      </c>
      <c r="B1072" s="530">
        <v>102114</v>
      </c>
      <c r="C1072" s="522" t="s">
        <v>12487</v>
      </c>
      <c r="D1072" s="530" t="s">
        <v>24</v>
      </c>
      <c r="E1072" s="531">
        <v>203.75</v>
      </c>
      <c r="F1072" s="532">
        <v>0</v>
      </c>
    </row>
    <row r="1073" spans="1:6">
      <c r="A1073" s="529" t="s">
        <v>32034</v>
      </c>
      <c r="B1073" s="530">
        <v>102113</v>
      </c>
      <c r="C1073" s="522" t="s">
        <v>12486</v>
      </c>
      <c r="D1073" s="530" t="s">
        <v>24</v>
      </c>
      <c r="E1073" s="531">
        <v>1763.52</v>
      </c>
      <c r="F1073" s="532">
        <v>0</v>
      </c>
    </row>
    <row r="1074" spans="1:6">
      <c r="A1074" s="529" t="s">
        <v>32034</v>
      </c>
      <c r="B1074" s="530">
        <v>102117</v>
      </c>
      <c r="C1074" s="522" t="s">
        <v>12490</v>
      </c>
      <c r="D1074" s="530" t="s">
        <v>24</v>
      </c>
      <c r="E1074" s="531">
        <v>209.84</v>
      </c>
      <c r="F1074" s="532">
        <v>0</v>
      </c>
    </row>
    <row r="1075" spans="1:6">
      <c r="A1075" s="529" t="s">
        <v>32034</v>
      </c>
      <c r="B1075" s="530">
        <v>102116</v>
      </c>
      <c r="C1075" s="522" t="s">
        <v>12489</v>
      </c>
      <c r="D1075" s="530" t="s">
        <v>24</v>
      </c>
      <c r="E1075" s="531">
        <v>1881.91</v>
      </c>
      <c r="F1075" s="532">
        <v>0</v>
      </c>
    </row>
    <row r="1076" spans="1:6">
      <c r="A1076" s="529" t="s">
        <v>32034</v>
      </c>
      <c r="B1076" s="530">
        <v>102132</v>
      </c>
      <c r="C1076" s="522" t="s">
        <v>32035</v>
      </c>
      <c r="D1076" s="530" t="s">
        <v>24</v>
      </c>
      <c r="E1076" s="531">
        <v>0</v>
      </c>
      <c r="F1076" s="532"/>
    </row>
    <row r="1077" spans="1:6">
      <c r="A1077" s="529" t="s">
        <v>32034</v>
      </c>
      <c r="B1077" s="530">
        <v>102115</v>
      </c>
      <c r="C1077" s="522" t="s">
        <v>12488</v>
      </c>
      <c r="D1077" s="530" t="s">
        <v>24</v>
      </c>
      <c r="E1077" s="531">
        <v>3060.43</v>
      </c>
      <c r="F1077" s="532">
        <v>0</v>
      </c>
    </row>
    <row r="1078" spans="1:6">
      <c r="A1078" s="529" t="s">
        <v>32034</v>
      </c>
      <c r="B1078" s="530">
        <v>102123</v>
      </c>
      <c r="C1078" s="522" t="s">
        <v>12495</v>
      </c>
      <c r="D1078" s="530" t="s">
        <v>24</v>
      </c>
      <c r="E1078" s="531">
        <v>285.68</v>
      </c>
      <c r="F1078" s="532">
        <v>0</v>
      </c>
    </row>
    <row r="1079" spans="1:6">
      <c r="A1079" s="529" t="s">
        <v>32034</v>
      </c>
      <c r="B1079" s="530">
        <v>102122</v>
      </c>
      <c r="C1079" s="522" t="s">
        <v>12494</v>
      </c>
      <c r="D1079" s="530" t="s">
        <v>24</v>
      </c>
      <c r="E1079" s="531">
        <v>8514.06</v>
      </c>
      <c r="F1079" s="532">
        <v>0</v>
      </c>
    </row>
    <row r="1080" spans="1:6">
      <c r="A1080" s="529" t="s">
        <v>32034</v>
      </c>
      <c r="B1080" s="530">
        <v>102119</v>
      </c>
      <c r="C1080" s="522" t="s">
        <v>12492</v>
      </c>
      <c r="D1080" s="530" t="s">
        <v>24</v>
      </c>
      <c r="E1080" s="531">
        <v>215.11</v>
      </c>
      <c r="F1080" s="532">
        <v>0</v>
      </c>
    </row>
    <row r="1081" spans="1:6">
      <c r="A1081" s="529" t="s">
        <v>32034</v>
      </c>
      <c r="B1081" s="530">
        <v>102118</v>
      </c>
      <c r="C1081" s="522" t="s">
        <v>12491</v>
      </c>
      <c r="D1081" s="530" t="s">
        <v>24</v>
      </c>
      <c r="E1081" s="531">
        <v>2548.1799999999998</v>
      </c>
      <c r="F1081" s="532">
        <v>0</v>
      </c>
    </row>
    <row r="1082" spans="1:6">
      <c r="A1082" s="529" t="s">
        <v>32034</v>
      </c>
      <c r="B1082" s="530">
        <v>102133</v>
      </c>
      <c r="C1082" s="522" t="s">
        <v>32036</v>
      </c>
      <c r="D1082" s="530" t="s">
        <v>24</v>
      </c>
      <c r="E1082" s="531">
        <v>0</v>
      </c>
      <c r="F1082" s="532"/>
    </row>
    <row r="1083" spans="1:6">
      <c r="A1083" s="529" t="s">
        <v>32034</v>
      </c>
      <c r="B1083" s="530">
        <v>102127</v>
      </c>
      <c r="C1083" s="522" t="s">
        <v>32037</v>
      </c>
      <c r="D1083" s="530" t="s">
        <v>24</v>
      </c>
      <c r="E1083" s="531">
        <v>0</v>
      </c>
      <c r="F1083" s="532"/>
    </row>
    <row r="1084" spans="1:6">
      <c r="A1084" s="529" t="s">
        <v>32034</v>
      </c>
      <c r="B1084" s="530">
        <v>102126</v>
      </c>
      <c r="C1084" s="522" t="s">
        <v>32038</v>
      </c>
      <c r="D1084" s="530" t="s">
        <v>24</v>
      </c>
      <c r="E1084" s="531">
        <v>0</v>
      </c>
      <c r="F1084" s="532"/>
    </row>
    <row r="1085" spans="1:6">
      <c r="A1085" s="529" t="s">
        <v>32034</v>
      </c>
      <c r="B1085" s="530">
        <v>102137</v>
      </c>
      <c r="C1085" s="522" t="s">
        <v>12497</v>
      </c>
      <c r="D1085" s="530" t="s">
        <v>24</v>
      </c>
      <c r="E1085" s="531">
        <v>90.83</v>
      </c>
      <c r="F1085" s="532">
        <v>0</v>
      </c>
    </row>
    <row r="1086" spans="1:6">
      <c r="A1086" s="529" t="s">
        <v>32034</v>
      </c>
      <c r="B1086" s="530">
        <v>102136</v>
      </c>
      <c r="C1086" s="522" t="s">
        <v>12496</v>
      </c>
      <c r="D1086" s="530" t="s">
        <v>24</v>
      </c>
      <c r="E1086" s="531">
        <v>108.49</v>
      </c>
      <c r="F1086" s="532">
        <v>0</v>
      </c>
    </row>
    <row r="1087" spans="1:6">
      <c r="A1087" s="529" t="s">
        <v>32034</v>
      </c>
      <c r="B1087" s="530">
        <v>102121</v>
      </c>
      <c r="C1087" s="522" t="s">
        <v>12493</v>
      </c>
      <c r="D1087" s="530" t="s">
        <v>24</v>
      </c>
      <c r="E1087" s="531">
        <v>270.02999999999997</v>
      </c>
      <c r="F1087" s="532">
        <v>0</v>
      </c>
    </row>
    <row r="1088" spans="1:6">
      <c r="A1088" s="529" t="s">
        <v>32034</v>
      </c>
      <c r="B1088" s="530">
        <v>102120</v>
      </c>
      <c r="C1088" s="522" t="s">
        <v>32039</v>
      </c>
      <c r="D1088" s="530" t="s">
        <v>24</v>
      </c>
      <c r="E1088" s="531">
        <v>0</v>
      </c>
      <c r="F1088" s="532"/>
    </row>
    <row r="1089" spans="1:6">
      <c r="A1089" s="529" t="s">
        <v>32034</v>
      </c>
      <c r="B1089" s="530">
        <v>102138</v>
      </c>
      <c r="C1089" s="522" t="s">
        <v>12498</v>
      </c>
      <c r="D1089" s="530" t="s">
        <v>24</v>
      </c>
      <c r="E1089" s="531">
        <v>311.16000000000003</v>
      </c>
      <c r="F1089" s="532">
        <v>0</v>
      </c>
    </row>
    <row r="1090" spans="1:6">
      <c r="A1090" s="529" t="s">
        <v>32034</v>
      </c>
      <c r="B1090" s="530">
        <v>102334</v>
      </c>
      <c r="C1090" s="522" t="s">
        <v>32040</v>
      </c>
      <c r="D1090" s="530" t="s">
        <v>24</v>
      </c>
      <c r="E1090" s="531">
        <v>0</v>
      </c>
      <c r="F1090" s="532"/>
    </row>
    <row r="1091" spans="1:6">
      <c r="A1091" s="529" t="s">
        <v>32034</v>
      </c>
      <c r="B1091" s="530">
        <v>102129</v>
      </c>
      <c r="C1091" s="522" t="s">
        <v>32041</v>
      </c>
      <c r="D1091" s="530" t="s">
        <v>24</v>
      </c>
      <c r="E1091" s="531">
        <v>0</v>
      </c>
      <c r="F1091" s="532"/>
    </row>
    <row r="1092" spans="1:6">
      <c r="A1092" s="529" t="s">
        <v>32034</v>
      </c>
      <c r="B1092" s="530">
        <v>102128</v>
      </c>
      <c r="C1092" s="522" t="s">
        <v>32042</v>
      </c>
      <c r="D1092" s="530" t="s">
        <v>24</v>
      </c>
      <c r="E1092" s="531">
        <v>0</v>
      </c>
      <c r="F1092" s="532"/>
    </row>
    <row r="1093" spans="1:6">
      <c r="A1093" s="529" t="s">
        <v>32034</v>
      </c>
      <c r="B1093" s="530">
        <v>102131</v>
      </c>
      <c r="C1093" s="522" t="s">
        <v>32043</v>
      </c>
      <c r="D1093" s="530" t="s">
        <v>24</v>
      </c>
      <c r="E1093" s="531">
        <v>0</v>
      </c>
      <c r="F1093" s="532"/>
    </row>
    <row r="1094" spans="1:6">
      <c r="A1094" s="529" t="s">
        <v>32034</v>
      </c>
      <c r="B1094" s="530">
        <v>102130</v>
      </c>
      <c r="C1094" s="522" t="s">
        <v>32044</v>
      </c>
      <c r="D1094" s="530" t="s">
        <v>24</v>
      </c>
      <c r="E1094" s="531">
        <v>0</v>
      </c>
      <c r="F1094" s="532"/>
    </row>
    <row r="1095" spans="1:6">
      <c r="A1095" s="529" t="s">
        <v>32034</v>
      </c>
      <c r="B1095" s="530">
        <v>102134</v>
      </c>
      <c r="C1095" s="522" t="s">
        <v>32045</v>
      </c>
      <c r="D1095" s="530" t="s">
        <v>24</v>
      </c>
      <c r="E1095" s="531">
        <v>0</v>
      </c>
      <c r="F1095" s="532"/>
    </row>
    <row r="1096" spans="1:6">
      <c r="A1096" s="529" t="s">
        <v>32034</v>
      </c>
      <c r="B1096" s="530">
        <v>102135</v>
      </c>
      <c r="C1096" s="522" t="s">
        <v>32046</v>
      </c>
      <c r="D1096" s="530" t="s">
        <v>24</v>
      </c>
      <c r="E1096" s="531">
        <v>0</v>
      </c>
      <c r="F1096" s="532"/>
    </row>
    <row r="1097" spans="1:6">
      <c r="A1097" s="529" t="s">
        <v>32047</v>
      </c>
      <c r="B1097" s="530">
        <v>104941</v>
      </c>
      <c r="C1097" s="522" t="s">
        <v>32048</v>
      </c>
      <c r="D1097" s="530" t="s">
        <v>26</v>
      </c>
      <c r="E1097" s="531">
        <v>0</v>
      </c>
      <c r="F1097" s="532"/>
    </row>
    <row r="1098" spans="1:6">
      <c r="A1098" s="529" t="s">
        <v>32047</v>
      </c>
      <c r="B1098" s="530">
        <v>104942</v>
      </c>
      <c r="C1098" s="522" t="s">
        <v>32049</v>
      </c>
      <c r="D1098" s="530" t="s">
        <v>26</v>
      </c>
      <c r="E1098" s="531">
        <v>0</v>
      </c>
      <c r="F1098" s="532"/>
    </row>
    <row r="1099" spans="1:6">
      <c r="A1099" s="529" t="s">
        <v>32047</v>
      </c>
      <c r="B1099" s="530">
        <v>104940</v>
      </c>
      <c r="C1099" s="522" t="s">
        <v>32050</v>
      </c>
      <c r="D1099" s="530" t="s">
        <v>24</v>
      </c>
      <c r="E1099" s="531">
        <v>0</v>
      </c>
      <c r="F1099" s="532"/>
    </row>
    <row r="1100" spans="1:6">
      <c r="A1100" s="529" t="s">
        <v>32047</v>
      </c>
      <c r="B1100" s="530">
        <v>104943</v>
      </c>
      <c r="C1100" s="522" t="s">
        <v>32051</v>
      </c>
      <c r="D1100" s="530" t="s">
        <v>26</v>
      </c>
      <c r="E1100" s="531">
        <v>0</v>
      </c>
      <c r="F1100" s="532"/>
    </row>
    <row r="1101" spans="1:6">
      <c r="A1101" s="529" t="s">
        <v>32052</v>
      </c>
      <c r="B1101" s="530">
        <v>101801</v>
      </c>
      <c r="C1101" s="522" t="s">
        <v>9786</v>
      </c>
      <c r="D1101" s="530" t="s">
        <v>24</v>
      </c>
      <c r="E1101" s="531">
        <v>1042.1600000000001</v>
      </c>
      <c r="F1101" s="532">
        <v>0</v>
      </c>
    </row>
    <row r="1102" spans="1:6">
      <c r="A1102" s="529" t="s">
        <v>32052</v>
      </c>
      <c r="B1102" s="530">
        <v>101800</v>
      </c>
      <c r="C1102" s="522" t="s">
        <v>9785</v>
      </c>
      <c r="D1102" s="530" t="s">
        <v>24</v>
      </c>
      <c r="E1102" s="531">
        <v>1443.78</v>
      </c>
      <c r="F1102" s="532">
        <v>0</v>
      </c>
    </row>
    <row r="1103" spans="1:6">
      <c r="A1103" s="529" t="s">
        <v>32052</v>
      </c>
      <c r="B1103" s="530">
        <v>98108</v>
      </c>
      <c r="C1103" s="522" t="s">
        <v>12231</v>
      </c>
      <c r="D1103" s="530" t="s">
        <v>24</v>
      </c>
      <c r="E1103" s="531">
        <v>543.39</v>
      </c>
      <c r="F1103" s="532">
        <v>0</v>
      </c>
    </row>
    <row r="1104" spans="1:6">
      <c r="A1104" s="529" t="s">
        <v>32052</v>
      </c>
      <c r="B1104" s="530">
        <v>98105</v>
      </c>
      <c r="C1104" s="522" t="s">
        <v>12228</v>
      </c>
      <c r="D1104" s="530" t="s">
        <v>24</v>
      </c>
      <c r="E1104" s="531">
        <v>697.46</v>
      </c>
      <c r="F1104" s="532">
        <v>0</v>
      </c>
    </row>
    <row r="1105" spans="1:6">
      <c r="A1105" s="529" t="s">
        <v>32052</v>
      </c>
      <c r="B1105" s="530">
        <v>98109</v>
      </c>
      <c r="C1105" s="522" t="s">
        <v>12393</v>
      </c>
      <c r="D1105" s="530" t="s">
        <v>24</v>
      </c>
      <c r="E1105" s="531">
        <v>881.96</v>
      </c>
      <c r="F1105" s="532">
        <v>0</v>
      </c>
    </row>
    <row r="1106" spans="1:6">
      <c r="A1106" s="529" t="s">
        <v>32052</v>
      </c>
      <c r="B1106" s="530">
        <v>98106</v>
      </c>
      <c r="C1106" s="522" t="s">
        <v>12229</v>
      </c>
      <c r="D1106" s="530" t="s">
        <v>24</v>
      </c>
      <c r="E1106" s="531">
        <v>1148.8399999999999</v>
      </c>
      <c r="F1106" s="532">
        <v>0</v>
      </c>
    </row>
    <row r="1107" spans="1:6">
      <c r="A1107" s="529" t="s">
        <v>32052</v>
      </c>
      <c r="B1107" s="530">
        <v>98110</v>
      </c>
      <c r="C1107" s="522" t="s">
        <v>12394</v>
      </c>
      <c r="D1107" s="530" t="s">
        <v>24</v>
      </c>
      <c r="E1107" s="531">
        <v>382.11</v>
      </c>
      <c r="F1107" s="532">
        <v>0</v>
      </c>
    </row>
    <row r="1108" spans="1:6">
      <c r="A1108" s="529" t="s">
        <v>32052</v>
      </c>
      <c r="B1108" s="530">
        <v>98107</v>
      </c>
      <c r="C1108" s="522" t="s">
        <v>12230</v>
      </c>
      <c r="D1108" s="530" t="s">
        <v>24</v>
      </c>
      <c r="E1108" s="531">
        <v>304.14</v>
      </c>
      <c r="F1108" s="532">
        <v>0</v>
      </c>
    </row>
    <row r="1109" spans="1:6">
      <c r="A1109" s="529" t="s">
        <v>32052</v>
      </c>
      <c r="B1109" s="530">
        <v>98104</v>
      </c>
      <c r="C1109" s="522" t="s">
        <v>12227</v>
      </c>
      <c r="D1109" s="530" t="s">
        <v>24</v>
      </c>
      <c r="E1109" s="531">
        <v>399.57</v>
      </c>
      <c r="F1109" s="532">
        <v>0</v>
      </c>
    </row>
    <row r="1110" spans="1:6">
      <c r="A1110" s="529" t="s">
        <v>32052</v>
      </c>
      <c r="B1110" s="530">
        <v>98102</v>
      </c>
      <c r="C1110" s="522" t="s">
        <v>12226</v>
      </c>
      <c r="D1110" s="530" t="s">
        <v>24</v>
      </c>
      <c r="E1110" s="531">
        <v>186.32</v>
      </c>
      <c r="F1110" s="532">
        <v>0</v>
      </c>
    </row>
    <row r="1111" spans="1:6">
      <c r="A1111" s="529" t="s">
        <v>32052</v>
      </c>
      <c r="B1111" s="530">
        <v>98111</v>
      </c>
      <c r="C1111" s="522" t="s">
        <v>12395</v>
      </c>
      <c r="D1111" s="530" t="s">
        <v>24</v>
      </c>
      <c r="E1111" s="531">
        <v>53.28</v>
      </c>
      <c r="F1111" s="532">
        <v>0</v>
      </c>
    </row>
    <row r="1112" spans="1:6">
      <c r="A1112" s="529" t="s">
        <v>32052</v>
      </c>
      <c r="B1112" s="530">
        <v>97891</v>
      </c>
      <c r="C1112" s="522" t="s">
        <v>10582</v>
      </c>
      <c r="D1112" s="530" t="s">
        <v>24</v>
      </c>
      <c r="E1112" s="531">
        <v>227.54</v>
      </c>
      <c r="F1112" s="532">
        <v>0</v>
      </c>
    </row>
    <row r="1113" spans="1:6">
      <c r="A1113" s="529" t="s">
        <v>32052</v>
      </c>
      <c r="B1113" s="530">
        <v>97892</v>
      </c>
      <c r="C1113" s="522" t="s">
        <v>10583</v>
      </c>
      <c r="D1113" s="530" t="s">
        <v>24</v>
      </c>
      <c r="E1113" s="531">
        <v>423.66</v>
      </c>
      <c r="F1113" s="532">
        <v>0</v>
      </c>
    </row>
    <row r="1114" spans="1:6">
      <c r="A1114" s="529" t="s">
        <v>32052</v>
      </c>
      <c r="B1114" s="530">
        <v>97893</v>
      </c>
      <c r="C1114" s="522" t="s">
        <v>10584</v>
      </c>
      <c r="D1114" s="530" t="s">
        <v>24</v>
      </c>
      <c r="E1114" s="531">
        <v>585.14</v>
      </c>
      <c r="F1114" s="532">
        <v>0</v>
      </c>
    </row>
    <row r="1115" spans="1:6">
      <c r="A1115" s="529" t="s">
        <v>32052</v>
      </c>
      <c r="B1115" s="530">
        <v>97894</v>
      </c>
      <c r="C1115" s="522" t="s">
        <v>10585</v>
      </c>
      <c r="D1115" s="530" t="s">
        <v>24</v>
      </c>
      <c r="E1115" s="531">
        <v>633.6</v>
      </c>
      <c r="F1115" s="532">
        <v>0</v>
      </c>
    </row>
    <row r="1116" spans="1:6">
      <c r="A1116" s="529" t="s">
        <v>32052</v>
      </c>
      <c r="B1116" s="530">
        <v>97886</v>
      </c>
      <c r="C1116" s="522" t="s">
        <v>10577</v>
      </c>
      <c r="D1116" s="530" t="s">
        <v>24</v>
      </c>
      <c r="E1116" s="531">
        <v>182.39</v>
      </c>
      <c r="F1116" s="532">
        <v>0</v>
      </c>
    </row>
    <row r="1117" spans="1:6">
      <c r="A1117" s="529" t="s">
        <v>32052</v>
      </c>
      <c r="B1117" s="530">
        <v>97887</v>
      </c>
      <c r="C1117" s="522" t="s">
        <v>10578</v>
      </c>
      <c r="D1117" s="530" t="s">
        <v>24</v>
      </c>
      <c r="E1117" s="531">
        <v>287.13</v>
      </c>
      <c r="F1117" s="532">
        <v>0</v>
      </c>
    </row>
    <row r="1118" spans="1:6">
      <c r="A1118" s="529" t="s">
        <v>32052</v>
      </c>
      <c r="B1118" s="530">
        <v>97888</v>
      </c>
      <c r="C1118" s="522" t="s">
        <v>10579</v>
      </c>
      <c r="D1118" s="530" t="s">
        <v>24</v>
      </c>
      <c r="E1118" s="531">
        <v>549.66</v>
      </c>
      <c r="F1118" s="532">
        <v>0</v>
      </c>
    </row>
    <row r="1119" spans="1:6">
      <c r="A1119" s="529" t="s">
        <v>32052</v>
      </c>
      <c r="B1119" s="530">
        <v>97889</v>
      </c>
      <c r="C1119" s="522" t="s">
        <v>10580</v>
      </c>
      <c r="D1119" s="530" t="s">
        <v>24</v>
      </c>
      <c r="E1119" s="531">
        <v>745.83</v>
      </c>
      <c r="F1119" s="532">
        <v>0</v>
      </c>
    </row>
    <row r="1120" spans="1:6">
      <c r="A1120" s="529" t="s">
        <v>32052</v>
      </c>
      <c r="B1120" s="530">
        <v>97890</v>
      </c>
      <c r="C1120" s="522" t="s">
        <v>10581</v>
      </c>
      <c r="D1120" s="530" t="s">
        <v>24</v>
      </c>
      <c r="E1120" s="531">
        <v>828.31</v>
      </c>
      <c r="F1120" s="532">
        <v>0</v>
      </c>
    </row>
    <row r="1121" spans="1:6">
      <c r="A1121" s="529" t="s">
        <v>32052</v>
      </c>
      <c r="B1121" s="530">
        <v>97881</v>
      </c>
      <c r="C1121" s="522" t="s">
        <v>10572</v>
      </c>
      <c r="D1121" s="530" t="s">
        <v>24</v>
      </c>
      <c r="E1121" s="531">
        <v>145.21</v>
      </c>
      <c r="F1121" s="532">
        <v>0</v>
      </c>
    </row>
    <row r="1122" spans="1:6">
      <c r="A1122" s="529" t="s">
        <v>32052</v>
      </c>
      <c r="B1122" s="530">
        <v>97882</v>
      </c>
      <c r="C1122" s="522" t="s">
        <v>10573</v>
      </c>
      <c r="D1122" s="530" t="s">
        <v>24</v>
      </c>
      <c r="E1122" s="531">
        <v>229.31</v>
      </c>
      <c r="F1122" s="532">
        <v>0</v>
      </c>
    </row>
    <row r="1123" spans="1:6">
      <c r="A1123" s="529" t="s">
        <v>32052</v>
      </c>
      <c r="B1123" s="530">
        <v>97883</v>
      </c>
      <c r="C1123" s="522" t="s">
        <v>10574</v>
      </c>
      <c r="D1123" s="530" t="s">
        <v>24</v>
      </c>
      <c r="E1123" s="531">
        <v>441.06</v>
      </c>
      <c r="F1123" s="532">
        <v>0</v>
      </c>
    </row>
    <row r="1124" spans="1:6">
      <c r="A1124" s="529" t="s">
        <v>32052</v>
      </c>
      <c r="B1124" s="530">
        <v>97884</v>
      </c>
      <c r="C1124" s="522" t="s">
        <v>10575</v>
      </c>
      <c r="D1124" s="530" t="s">
        <v>24</v>
      </c>
      <c r="E1124" s="531">
        <v>864.88</v>
      </c>
      <c r="F1124" s="532">
        <v>0</v>
      </c>
    </row>
    <row r="1125" spans="1:6">
      <c r="A1125" s="529" t="s">
        <v>32052</v>
      </c>
      <c r="B1125" s="530">
        <v>97885</v>
      </c>
      <c r="C1125" s="522" t="s">
        <v>10576</v>
      </c>
      <c r="D1125" s="530" t="s">
        <v>24</v>
      </c>
      <c r="E1125" s="531">
        <v>1328.22</v>
      </c>
      <c r="F1125" s="532">
        <v>0</v>
      </c>
    </row>
    <row r="1126" spans="1:6">
      <c r="A1126" s="529" t="s">
        <v>32052</v>
      </c>
      <c r="B1126" s="530">
        <v>99250</v>
      </c>
      <c r="C1126" s="522" t="s">
        <v>12232</v>
      </c>
      <c r="D1126" s="530" t="s">
        <v>24</v>
      </c>
      <c r="E1126" s="531">
        <v>198.04</v>
      </c>
      <c r="F1126" s="532">
        <v>0</v>
      </c>
    </row>
    <row r="1127" spans="1:6">
      <c r="A1127" s="529" t="s">
        <v>32052</v>
      </c>
      <c r="B1127" s="530">
        <v>97900</v>
      </c>
      <c r="C1127" s="522" t="s">
        <v>12217</v>
      </c>
      <c r="D1127" s="530" t="s">
        <v>24</v>
      </c>
      <c r="E1127" s="531">
        <v>202.42</v>
      </c>
      <c r="F1127" s="532">
        <v>0</v>
      </c>
    </row>
    <row r="1128" spans="1:6">
      <c r="A1128" s="529" t="s">
        <v>32052</v>
      </c>
      <c r="B1128" s="530">
        <v>99251</v>
      </c>
      <c r="C1128" s="522" t="s">
        <v>12233</v>
      </c>
      <c r="D1128" s="530" t="s">
        <v>24</v>
      </c>
      <c r="E1128" s="531">
        <v>310.19</v>
      </c>
      <c r="F1128" s="532">
        <v>0</v>
      </c>
    </row>
    <row r="1129" spans="1:6">
      <c r="A1129" s="529" t="s">
        <v>32052</v>
      </c>
      <c r="B1129" s="530">
        <v>97901</v>
      </c>
      <c r="C1129" s="522" t="s">
        <v>12218</v>
      </c>
      <c r="D1129" s="530" t="s">
        <v>24</v>
      </c>
      <c r="E1129" s="531">
        <v>317.72000000000003</v>
      </c>
      <c r="F1129" s="532">
        <v>0</v>
      </c>
    </row>
    <row r="1130" spans="1:6">
      <c r="A1130" s="529" t="s">
        <v>32052</v>
      </c>
      <c r="B1130" s="530">
        <v>99253</v>
      </c>
      <c r="C1130" s="522" t="s">
        <v>12234</v>
      </c>
      <c r="D1130" s="530" t="s">
        <v>24</v>
      </c>
      <c r="E1130" s="531">
        <v>595.33000000000004</v>
      </c>
      <c r="F1130" s="532">
        <v>0</v>
      </c>
    </row>
    <row r="1131" spans="1:6">
      <c r="A1131" s="529" t="s">
        <v>32052</v>
      </c>
      <c r="B1131" s="530">
        <v>97902</v>
      </c>
      <c r="C1131" s="522" t="s">
        <v>12219</v>
      </c>
      <c r="D1131" s="530" t="s">
        <v>24</v>
      </c>
      <c r="E1131" s="531">
        <v>612.23</v>
      </c>
      <c r="F1131" s="532">
        <v>0</v>
      </c>
    </row>
    <row r="1132" spans="1:6">
      <c r="A1132" s="529" t="s">
        <v>32052</v>
      </c>
      <c r="B1132" s="530">
        <v>99255</v>
      </c>
      <c r="C1132" s="522" t="s">
        <v>12235</v>
      </c>
      <c r="D1132" s="530" t="s">
        <v>24</v>
      </c>
      <c r="E1132" s="531">
        <v>828.23</v>
      </c>
      <c r="F1132" s="532">
        <v>0</v>
      </c>
    </row>
    <row r="1133" spans="1:6">
      <c r="A1133" s="529" t="s">
        <v>32052</v>
      </c>
      <c r="B1133" s="530">
        <v>97903</v>
      </c>
      <c r="C1133" s="522" t="s">
        <v>12220</v>
      </c>
      <c r="D1133" s="530" t="s">
        <v>24</v>
      </c>
      <c r="E1133" s="531">
        <v>851.4</v>
      </c>
      <c r="F1133" s="532">
        <v>0</v>
      </c>
    </row>
    <row r="1134" spans="1:6">
      <c r="A1134" s="529" t="s">
        <v>32052</v>
      </c>
      <c r="B1134" s="530">
        <v>99257</v>
      </c>
      <c r="C1134" s="522" t="s">
        <v>12236</v>
      </c>
      <c r="D1134" s="530" t="s">
        <v>24</v>
      </c>
      <c r="E1134" s="531">
        <v>955.1</v>
      </c>
      <c r="F1134" s="532">
        <v>0</v>
      </c>
    </row>
    <row r="1135" spans="1:6">
      <c r="A1135" s="529" t="s">
        <v>32052</v>
      </c>
      <c r="B1135" s="530">
        <v>97904</v>
      </c>
      <c r="C1135" s="522" t="s">
        <v>12221</v>
      </c>
      <c r="D1135" s="530" t="s">
        <v>24</v>
      </c>
      <c r="E1135" s="531">
        <v>985.07</v>
      </c>
      <c r="F1135" s="532">
        <v>0</v>
      </c>
    </row>
    <row r="1136" spans="1:6">
      <c r="A1136" s="529" t="s">
        <v>32052</v>
      </c>
      <c r="B1136" s="530">
        <v>99258</v>
      </c>
      <c r="C1136" s="522" t="s">
        <v>12237</v>
      </c>
      <c r="D1136" s="530" t="s">
        <v>24</v>
      </c>
      <c r="E1136" s="531">
        <v>260.44</v>
      </c>
      <c r="F1136" s="532">
        <v>0</v>
      </c>
    </row>
    <row r="1137" spans="1:6">
      <c r="A1137" s="529" t="s">
        <v>32052</v>
      </c>
      <c r="B1137" s="530">
        <v>97905</v>
      </c>
      <c r="C1137" s="522" t="s">
        <v>12222</v>
      </c>
      <c r="D1137" s="530" t="s">
        <v>24</v>
      </c>
      <c r="E1137" s="531">
        <v>265.22000000000003</v>
      </c>
      <c r="F1137" s="532">
        <v>0</v>
      </c>
    </row>
    <row r="1138" spans="1:6">
      <c r="A1138" s="529" t="s">
        <v>32052</v>
      </c>
      <c r="B1138" s="530">
        <v>99260</v>
      </c>
      <c r="C1138" s="522" t="s">
        <v>12238</v>
      </c>
      <c r="D1138" s="530" t="s">
        <v>24</v>
      </c>
      <c r="E1138" s="531">
        <v>478.32</v>
      </c>
      <c r="F1138" s="532">
        <v>0</v>
      </c>
    </row>
    <row r="1139" spans="1:6">
      <c r="A1139" s="529" t="s">
        <v>32052</v>
      </c>
      <c r="B1139" s="530">
        <v>97906</v>
      </c>
      <c r="C1139" s="522" t="s">
        <v>12223</v>
      </c>
      <c r="D1139" s="530" t="s">
        <v>24</v>
      </c>
      <c r="E1139" s="531">
        <v>488.96</v>
      </c>
      <c r="F1139" s="532">
        <v>0</v>
      </c>
    </row>
    <row r="1140" spans="1:6">
      <c r="A1140" s="529" t="s">
        <v>32052</v>
      </c>
      <c r="B1140" s="530">
        <v>99262</v>
      </c>
      <c r="C1140" s="522" t="s">
        <v>541</v>
      </c>
      <c r="D1140" s="530" t="s">
        <v>24</v>
      </c>
      <c r="E1140" s="531">
        <v>678.93</v>
      </c>
      <c r="F1140" s="532">
        <v>0</v>
      </c>
    </row>
    <row r="1141" spans="1:6">
      <c r="A1141" s="529" t="s">
        <v>32052</v>
      </c>
      <c r="B1141" s="530">
        <v>97907</v>
      </c>
      <c r="C1141" s="522" t="s">
        <v>12224</v>
      </c>
      <c r="D1141" s="530" t="s">
        <v>24</v>
      </c>
      <c r="E1141" s="531">
        <v>694.12</v>
      </c>
      <c r="F1141" s="532">
        <v>0</v>
      </c>
    </row>
    <row r="1142" spans="1:6">
      <c r="A1142" s="529" t="s">
        <v>32052</v>
      </c>
      <c r="B1142" s="530">
        <v>99264</v>
      </c>
      <c r="C1142" s="522" t="s">
        <v>12239</v>
      </c>
      <c r="D1142" s="530" t="s">
        <v>24</v>
      </c>
      <c r="E1142" s="531">
        <v>778.43</v>
      </c>
      <c r="F1142" s="532">
        <v>0</v>
      </c>
    </row>
    <row r="1143" spans="1:6">
      <c r="A1143" s="529" t="s">
        <v>32052</v>
      </c>
      <c r="B1143" s="530">
        <v>97908</v>
      </c>
      <c r="C1143" s="522" t="s">
        <v>12225</v>
      </c>
      <c r="D1143" s="530" t="s">
        <v>24</v>
      </c>
      <c r="E1143" s="531">
        <v>798.95</v>
      </c>
      <c r="F1143" s="532">
        <v>0</v>
      </c>
    </row>
    <row r="1144" spans="1:6">
      <c r="A1144" s="529" t="s">
        <v>32052</v>
      </c>
      <c r="B1144" s="530">
        <v>97895</v>
      </c>
      <c r="C1144" s="522" t="s">
        <v>12213</v>
      </c>
      <c r="D1144" s="530" t="s">
        <v>24</v>
      </c>
      <c r="E1144" s="531">
        <v>195.78</v>
      </c>
      <c r="F1144" s="532">
        <v>0</v>
      </c>
    </row>
    <row r="1145" spans="1:6">
      <c r="A1145" s="529" t="s">
        <v>32052</v>
      </c>
      <c r="B1145" s="530">
        <v>97896</v>
      </c>
      <c r="C1145" s="522" t="s">
        <v>12214</v>
      </c>
      <c r="D1145" s="530" t="s">
        <v>24</v>
      </c>
      <c r="E1145" s="531">
        <v>363.19</v>
      </c>
      <c r="F1145" s="532">
        <v>0</v>
      </c>
    </row>
    <row r="1146" spans="1:6">
      <c r="A1146" s="529" t="s">
        <v>32052</v>
      </c>
      <c r="B1146" s="530">
        <v>97897</v>
      </c>
      <c r="C1146" s="522" t="s">
        <v>12215</v>
      </c>
      <c r="D1146" s="530" t="s">
        <v>24</v>
      </c>
      <c r="E1146" s="531">
        <v>471.53</v>
      </c>
      <c r="F1146" s="532">
        <v>0</v>
      </c>
    </row>
    <row r="1147" spans="1:6">
      <c r="A1147" s="529" t="s">
        <v>32052</v>
      </c>
      <c r="B1147" s="530">
        <v>97898</v>
      </c>
      <c r="C1147" s="522" t="s">
        <v>12216</v>
      </c>
      <c r="D1147" s="530" t="s">
        <v>24</v>
      </c>
      <c r="E1147" s="531">
        <v>914.76</v>
      </c>
      <c r="F1147" s="532">
        <v>0</v>
      </c>
    </row>
    <row r="1148" spans="1:6">
      <c r="A1148" s="529" t="s">
        <v>32052</v>
      </c>
      <c r="B1148" s="530">
        <v>97899</v>
      </c>
      <c r="C1148" s="522" t="s">
        <v>32053</v>
      </c>
      <c r="D1148" s="530" t="s">
        <v>24</v>
      </c>
      <c r="E1148" s="531">
        <v>0</v>
      </c>
      <c r="F1148" s="532"/>
    </row>
    <row r="1149" spans="1:6">
      <c r="A1149" s="529" t="s">
        <v>32052</v>
      </c>
      <c r="B1149" s="530">
        <v>101795</v>
      </c>
      <c r="C1149" s="522" t="s">
        <v>10928</v>
      </c>
      <c r="D1149" s="530" t="s">
        <v>24</v>
      </c>
      <c r="E1149" s="531">
        <v>625.27</v>
      </c>
      <c r="F1149" s="532">
        <v>0</v>
      </c>
    </row>
    <row r="1150" spans="1:6">
      <c r="A1150" s="529" t="s">
        <v>32052</v>
      </c>
      <c r="B1150" s="530">
        <v>101796</v>
      </c>
      <c r="C1150" s="522" t="s">
        <v>32054</v>
      </c>
      <c r="D1150" s="530" t="s">
        <v>24</v>
      </c>
      <c r="E1150" s="531">
        <v>0</v>
      </c>
      <c r="F1150" s="532"/>
    </row>
    <row r="1151" spans="1:6">
      <c r="A1151" s="529" t="s">
        <v>32052</v>
      </c>
      <c r="B1151" s="530">
        <v>101797</v>
      </c>
      <c r="C1151" s="522" t="s">
        <v>32055</v>
      </c>
      <c r="D1151" s="530" t="s">
        <v>24</v>
      </c>
      <c r="E1151" s="531">
        <v>0</v>
      </c>
      <c r="F1151" s="532"/>
    </row>
    <row r="1152" spans="1:6">
      <c r="A1152" s="529" t="s">
        <v>32052</v>
      </c>
      <c r="B1152" s="530">
        <v>101802</v>
      </c>
      <c r="C1152" s="522" t="s">
        <v>12481</v>
      </c>
      <c r="D1152" s="530" t="s">
        <v>24</v>
      </c>
      <c r="E1152" s="531">
        <v>1816.62</v>
      </c>
      <c r="F1152" s="532">
        <v>0</v>
      </c>
    </row>
    <row r="1153" spans="1:6">
      <c r="A1153" s="529" t="s">
        <v>32052</v>
      </c>
      <c r="B1153" s="530">
        <v>101803</v>
      </c>
      <c r="C1153" s="522" t="s">
        <v>12482</v>
      </c>
      <c r="D1153" s="530" t="s">
        <v>24</v>
      </c>
      <c r="E1153" s="531">
        <v>1175.53</v>
      </c>
      <c r="F1153" s="532">
        <v>0</v>
      </c>
    </row>
    <row r="1154" spans="1:6">
      <c r="A1154" s="529" t="s">
        <v>32052</v>
      </c>
      <c r="B1154" s="530">
        <v>101804</v>
      </c>
      <c r="C1154" s="522" t="s">
        <v>12483</v>
      </c>
      <c r="D1154" s="530" t="s">
        <v>24</v>
      </c>
      <c r="E1154" s="531">
        <v>1459.71</v>
      </c>
      <c r="F1154" s="532">
        <v>0</v>
      </c>
    </row>
    <row r="1155" spans="1:6">
      <c r="A1155" s="529" t="s">
        <v>32052</v>
      </c>
      <c r="B1155" s="530">
        <v>101805</v>
      </c>
      <c r="C1155" s="522" t="s">
        <v>298</v>
      </c>
      <c r="D1155" s="530" t="s">
        <v>24</v>
      </c>
      <c r="E1155" s="531">
        <v>1854.41</v>
      </c>
      <c r="F1155" s="532">
        <v>0</v>
      </c>
    </row>
    <row r="1156" spans="1:6">
      <c r="A1156" s="529" t="s">
        <v>32052</v>
      </c>
      <c r="B1156" s="530">
        <v>98115</v>
      </c>
      <c r="C1156" s="522" t="s">
        <v>12398</v>
      </c>
      <c r="D1156" s="530" t="s">
        <v>24</v>
      </c>
      <c r="E1156" s="531">
        <v>109.53</v>
      </c>
      <c r="F1156" s="532">
        <v>0</v>
      </c>
    </row>
    <row r="1157" spans="1:6">
      <c r="A1157" s="529" t="s">
        <v>32052</v>
      </c>
      <c r="B1157" s="530">
        <v>98114</v>
      </c>
      <c r="C1157" s="522" t="s">
        <v>12397</v>
      </c>
      <c r="D1157" s="530" t="s">
        <v>24</v>
      </c>
      <c r="E1157" s="531">
        <v>550.57000000000005</v>
      </c>
      <c r="F1157" s="532">
        <v>0</v>
      </c>
    </row>
    <row r="1158" spans="1:6">
      <c r="A1158" s="529" t="s">
        <v>32052</v>
      </c>
      <c r="B1158" s="530">
        <v>98112</v>
      </c>
      <c r="C1158" s="522" t="s">
        <v>12396</v>
      </c>
      <c r="D1158" s="530" t="s">
        <v>24</v>
      </c>
      <c r="E1158" s="531">
        <v>106.55</v>
      </c>
      <c r="F1158" s="532">
        <v>0</v>
      </c>
    </row>
    <row r="1159" spans="1:6">
      <c r="A1159" s="529" t="s">
        <v>32052</v>
      </c>
      <c r="B1159" s="530">
        <v>100128</v>
      </c>
      <c r="C1159" s="522" t="s">
        <v>12480</v>
      </c>
      <c r="D1159" s="530" t="s">
        <v>24</v>
      </c>
      <c r="E1159" s="531">
        <v>1691.9</v>
      </c>
      <c r="F1159" s="532">
        <v>0</v>
      </c>
    </row>
    <row r="1160" spans="1:6">
      <c r="A1160" s="529" t="s">
        <v>32056</v>
      </c>
      <c r="B1160" s="530">
        <v>102623</v>
      </c>
      <c r="C1160" s="522" t="s">
        <v>12276</v>
      </c>
      <c r="D1160" s="530" t="s">
        <v>24</v>
      </c>
      <c r="E1160" s="531">
        <v>894.53</v>
      </c>
      <c r="F1160" s="532">
        <v>0</v>
      </c>
    </row>
    <row r="1161" spans="1:6">
      <c r="A1161" s="529" t="s">
        <v>32056</v>
      </c>
      <c r="B1161" s="530">
        <v>102607</v>
      </c>
      <c r="C1161" s="522" t="s">
        <v>12260</v>
      </c>
      <c r="D1161" s="530" t="s">
        <v>24</v>
      </c>
      <c r="E1161" s="531">
        <v>460.02</v>
      </c>
      <c r="F1161" s="532">
        <v>0</v>
      </c>
    </row>
    <row r="1162" spans="1:6">
      <c r="A1162" s="529" t="s">
        <v>32056</v>
      </c>
      <c r="B1162" s="530">
        <v>102608</v>
      </c>
      <c r="C1162" s="522" t="s">
        <v>12261</v>
      </c>
      <c r="D1162" s="530" t="s">
        <v>24</v>
      </c>
      <c r="E1162" s="531">
        <v>1051.52</v>
      </c>
      <c r="F1162" s="532">
        <v>0</v>
      </c>
    </row>
    <row r="1163" spans="1:6">
      <c r="A1163" s="529" t="s">
        <v>32056</v>
      </c>
      <c r="B1163" s="530">
        <v>102609</v>
      </c>
      <c r="C1163" s="522" t="s">
        <v>12262</v>
      </c>
      <c r="D1163" s="530" t="s">
        <v>24</v>
      </c>
      <c r="E1163" s="531">
        <v>1195.6400000000001</v>
      </c>
      <c r="F1163" s="532">
        <v>0</v>
      </c>
    </row>
    <row r="1164" spans="1:6">
      <c r="A1164" s="529" t="s">
        <v>32056</v>
      </c>
      <c r="B1164" s="530">
        <v>102610</v>
      </c>
      <c r="C1164" s="522" t="s">
        <v>12263</v>
      </c>
      <c r="D1164" s="530" t="s">
        <v>24</v>
      </c>
      <c r="E1164" s="531">
        <v>2052.42</v>
      </c>
      <c r="F1164" s="532">
        <v>0</v>
      </c>
    </row>
    <row r="1165" spans="1:6">
      <c r="A1165" s="529" t="s">
        <v>32056</v>
      </c>
      <c r="B1165" s="530">
        <v>102622</v>
      </c>
      <c r="C1165" s="522" t="s">
        <v>12275</v>
      </c>
      <c r="D1165" s="530" t="s">
        <v>24</v>
      </c>
      <c r="E1165" s="531">
        <v>658.61</v>
      </c>
      <c r="F1165" s="532">
        <v>0</v>
      </c>
    </row>
    <row r="1166" spans="1:6">
      <c r="A1166" s="529" t="s">
        <v>32056</v>
      </c>
      <c r="B1166" s="530">
        <v>102605</v>
      </c>
      <c r="C1166" s="522" t="s">
        <v>12258</v>
      </c>
      <c r="D1166" s="530" t="s">
        <v>24</v>
      </c>
      <c r="E1166" s="531">
        <v>279.16000000000003</v>
      </c>
      <c r="F1166" s="532">
        <v>0</v>
      </c>
    </row>
    <row r="1167" spans="1:6">
      <c r="A1167" s="529" t="s">
        <v>32056</v>
      </c>
      <c r="B1167" s="530">
        <v>102606</v>
      </c>
      <c r="C1167" s="522" t="s">
        <v>12259</v>
      </c>
      <c r="D1167" s="530" t="s">
        <v>24</v>
      </c>
      <c r="E1167" s="531">
        <v>429.51</v>
      </c>
      <c r="F1167" s="532">
        <v>0</v>
      </c>
    </row>
    <row r="1168" spans="1:6">
      <c r="A1168" s="529" t="s">
        <v>32056</v>
      </c>
      <c r="B1168" s="530">
        <v>102613</v>
      </c>
      <c r="C1168" s="522" t="s">
        <v>12266</v>
      </c>
      <c r="D1168" s="530" t="s">
        <v>24</v>
      </c>
      <c r="E1168" s="531">
        <v>643.70000000000005</v>
      </c>
      <c r="F1168" s="532">
        <v>0</v>
      </c>
    </row>
    <row r="1169" spans="1:6">
      <c r="A1169" s="529" t="s">
        <v>32056</v>
      </c>
      <c r="B1169" s="530">
        <v>102619</v>
      </c>
      <c r="C1169" s="522" t="s">
        <v>12272</v>
      </c>
      <c r="D1169" s="530" t="s">
        <v>24</v>
      </c>
      <c r="E1169" s="531">
        <v>5494.1</v>
      </c>
      <c r="F1169" s="532">
        <v>0</v>
      </c>
    </row>
    <row r="1170" spans="1:6">
      <c r="A1170" s="529" t="s">
        <v>32056</v>
      </c>
      <c r="B1170" s="530">
        <v>102614</v>
      </c>
      <c r="C1170" s="522" t="s">
        <v>12267</v>
      </c>
      <c r="D1170" s="530" t="s">
        <v>24</v>
      </c>
      <c r="E1170" s="531">
        <v>988.98</v>
      </c>
      <c r="F1170" s="532">
        <v>0</v>
      </c>
    </row>
    <row r="1171" spans="1:6">
      <c r="A1171" s="529" t="s">
        <v>32056</v>
      </c>
      <c r="B1171" s="530">
        <v>102620</v>
      </c>
      <c r="C1171" s="522" t="s">
        <v>12273</v>
      </c>
      <c r="D1171" s="530" t="s">
        <v>24</v>
      </c>
      <c r="E1171" s="531">
        <v>7966.22</v>
      </c>
      <c r="F1171" s="532">
        <v>0</v>
      </c>
    </row>
    <row r="1172" spans="1:6">
      <c r="A1172" s="529" t="s">
        <v>32056</v>
      </c>
      <c r="B1172" s="530">
        <v>102615</v>
      </c>
      <c r="C1172" s="522" t="s">
        <v>12268</v>
      </c>
      <c r="D1172" s="530" t="s">
        <v>24</v>
      </c>
      <c r="E1172" s="531">
        <v>1241.1600000000001</v>
      </c>
      <c r="F1172" s="532">
        <v>0</v>
      </c>
    </row>
    <row r="1173" spans="1:6">
      <c r="A1173" s="529" t="s">
        <v>32056</v>
      </c>
      <c r="B1173" s="530">
        <v>102621</v>
      </c>
      <c r="C1173" s="522" t="s">
        <v>12274</v>
      </c>
      <c r="D1173" s="530" t="s">
        <v>24</v>
      </c>
      <c r="E1173" s="531">
        <v>12226.33</v>
      </c>
      <c r="F1173" s="532">
        <v>0</v>
      </c>
    </row>
    <row r="1174" spans="1:6">
      <c r="A1174" s="529" t="s">
        <v>32056</v>
      </c>
      <c r="B1174" s="530">
        <v>102616</v>
      </c>
      <c r="C1174" s="522" t="s">
        <v>12269</v>
      </c>
      <c r="D1174" s="530" t="s">
        <v>24</v>
      </c>
      <c r="E1174" s="531">
        <v>1836.48</v>
      </c>
      <c r="F1174" s="532">
        <v>0</v>
      </c>
    </row>
    <row r="1175" spans="1:6">
      <c r="A1175" s="529" t="s">
        <v>32056</v>
      </c>
      <c r="B1175" s="530">
        <v>102611</v>
      </c>
      <c r="C1175" s="522" t="s">
        <v>12264</v>
      </c>
      <c r="D1175" s="530" t="s">
        <v>24</v>
      </c>
      <c r="E1175" s="531">
        <v>462.61</v>
      </c>
      <c r="F1175" s="532">
        <v>0</v>
      </c>
    </row>
    <row r="1176" spans="1:6">
      <c r="A1176" s="529" t="s">
        <v>32056</v>
      </c>
      <c r="B1176" s="530">
        <v>102617</v>
      </c>
      <c r="C1176" s="522" t="s">
        <v>12270</v>
      </c>
      <c r="D1176" s="530" t="s">
        <v>24</v>
      </c>
      <c r="E1176" s="531">
        <v>3415.14</v>
      </c>
      <c r="F1176" s="532">
        <v>0</v>
      </c>
    </row>
    <row r="1177" spans="1:6">
      <c r="A1177" s="529" t="s">
        <v>32056</v>
      </c>
      <c r="B1177" s="530">
        <v>102618</v>
      </c>
      <c r="C1177" s="522" t="s">
        <v>12271</v>
      </c>
      <c r="D1177" s="530" t="s">
        <v>24</v>
      </c>
      <c r="E1177" s="531">
        <v>4101.53</v>
      </c>
      <c r="F1177" s="532">
        <v>0</v>
      </c>
    </row>
    <row r="1178" spans="1:6">
      <c r="A1178" s="529" t="s">
        <v>32056</v>
      </c>
      <c r="B1178" s="530">
        <v>102612</v>
      </c>
      <c r="C1178" s="522" t="s">
        <v>12265</v>
      </c>
      <c r="D1178" s="530" t="s">
        <v>24</v>
      </c>
      <c r="E1178" s="531">
        <v>663.41</v>
      </c>
      <c r="F1178" s="532">
        <v>0</v>
      </c>
    </row>
    <row r="1179" spans="1:6">
      <c r="A1179" s="529" t="s">
        <v>32056</v>
      </c>
      <c r="B1179" s="530">
        <v>102603</v>
      </c>
      <c r="C1179" s="522" t="s">
        <v>12256</v>
      </c>
      <c r="D1179" s="530" t="s">
        <v>24</v>
      </c>
      <c r="E1179" s="531">
        <v>14.22</v>
      </c>
      <c r="F1179" s="532">
        <v>0</v>
      </c>
    </row>
    <row r="1180" spans="1:6">
      <c r="A1180" s="529" t="s">
        <v>32056</v>
      </c>
      <c r="B1180" s="530">
        <v>102587</v>
      </c>
      <c r="C1180" s="522" t="s">
        <v>12240</v>
      </c>
      <c r="D1180" s="530" t="s">
        <v>24</v>
      </c>
      <c r="E1180" s="531">
        <v>4.87</v>
      </c>
      <c r="F1180" s="532">
        <v>0</v>
      </c>
    </row>
    <row r="1181" spans="1:6">
      <c r="A1181" s="529" t="s">
        <v>32056</v>
      </c>
      <c r="B1181" s="530">
        <v>102589</v>
      </c>
      <c r="C1181" s="522" t="s">
        <v>12242</v>
      </c>
      <c r="D1181" s="530" t="s">
        <v>24</v>
      </c>
      <c r="E1181" s="531">
        <v>5.42</v>
      </c>
      <c r="F1181" s="532">
        <v>0</v>
      </c>
    </row>
    <row r="1182" spans="1:6">
      <c r="A1182" s="529" t="s">
        <v>32056</v>
      </c>
      <c r="B1182" s="530">
        <v>102591</v>
      </c>
      <c r="C1182" s="522" t="s">
        <v>12244</v>
      </c>
      <c r="D1182" s="530" t="s">
        <v>24</v>
      </c>
      <c r="E1182" s="531">
        <v>5.97</v>
      </c>
      <c r="F1182" s="532">
        <v>0</v>
      </c>
    </row>
    <row r="1183" spans="1:6">
      <c r="A1183" s="529" t="s">
        <v>32056</v>
      </c>
      <c r="B1183" s="530">
        <v>102593</v>
      </c>
      <c r="C1183" s="522" t="s">
        <v>12246</v>
      </c>
      <c r="D1183" s="530" t="s">
        <v>24</v>
      </c>
      <c r="E1183" s="531">
        <v>6.73</v>
      </c>
      <c r="F1183" s="532">
        <v>0</v>
      </c>
    </row>
    <row r="1184" spans="1:6">
      <c r="A1184" s="529" t="s">
        <v>32056</v>
      </c>
      <c r="B1184" s="530">
        <v>102595</v>
      </c>
      <c r="C1184" s="522" t="s">
        <v>12248</v>
      </c>
      <c r="D1184" s="530" t="s">
        <v>24</v>
      </c>
      <c r="E1184" s="531">
        <v>7.62</v>
      </c>
      <c r="F1184" s="532">
        <v>0</v>
      </c>
    </row>
    <row r="1185" spans="1:6">
      <c r="A1185" s="529" t="s">
        <v>32056</v>
      </c>
      <c r="B1185" s="530">
        <v>102597</v>
      </c>
      <c r="C1185" s="522" t="s">
        <v>12250</v>
      </c>
      <c r="D1185" s="530" t="s">
        <v>24</v>
      </c>
      <c r="E1185" s="531">
        <v>8.7200000000000006</v>
      </c>
      <c r="F1185" s="532">
        <v>0</v>
      </c>
    </row>
    <row r="1186" spans="1:6">
      <c r="A1186" s="529" t="s">
        <v>32056</v>
      </c>
      <c r="B1186" s="530">
        <v>102599</v>
      </c>
      <c r="C1186" s="522" t="s">
        <v>12252</v>
      </c>
      <c r="D1186" s="530" t="s">
        <v>24</v>
      </c>
      <c r="E1186" s="531">
        <v>9.81</v>
      </c>
      <c r="F1186" s="532">
        <v>0</v>
      </c>
    </row>
    <row r="1187" spans="1:6">
      <c r="A1187" s="529" t="s">
        <v>32056</v>
      </c>
      <c r="B1187" s="530">
        <v>102601</v>
      </c>
      <c r="C1187" s="522" t="s">
        <v>12254</v>
      </c>
      <c r="D1187" s="530" t="s">
        <v>24</v>
      </c>
      <c r="E1187" s="531">
        <v>11.47</v>
      </c>
      <c r="F1187" s="532">
        <v>0</v>
      </c>
    </row>
    <row r="1188" spans="1:6">
      <c r="A1188" s="529" t="s">
        <v>32056</v>
      </c>
      <c r="B1188" s="530">
        <v>102604</v>
      </c>
      <c r="C1188" s="522" t="s">
        <v>12257</v>
      </c>
      <c r="D1188" s="530" t="s">
        <v>24</v>
      </c>
      <c r="E1188" s="531">
        <v>16.39</v>
      </c>
      <c r="F1188" s="532">
        <v>0</v>
      </c>
    </row>
    <row r="1189" spans="1:6">
      <c r="A1189" s="529" t="s">
        <v>32056</v>
      </c>
      <c r="B1189" s="530">
        <v>102588</v>
      </c>
      <c r="C1189" s="522" t="s">
        <v>12241</v>
      </c>
      <c r="D1189" s="530" t="s">
        <v>24</v>
      </c>
      <c r="E1189" s="531">
        <v>7.05</v>
      </c>
      <c r="F1189" s="532">
        <v>0</v>
      </c>
    </row>
    <row r="1190" spans="1:6">
      <c r="A1190" s="529" t="s">
        <v>32056</v>
      </c>
      <c r="B1190" s="530">
        <v>102590</v>
      </c>
      <c r="C1190" s="522" t="s">
        <v>12243</v>
      </c>
      <c r="D1190" s="530" t="s">
        <v>24</v>
      </c>
      <c r="E1190" s="531">
        <v>7.6</v>
      </c>
      <c r="F1190" s="532">
        <v>0</v>
      </c>
    </row>
    <row r="1191" spans="1:6">
      <c r="A1191" s="529" t="s">
        <v>32056</v>
      </c>
      <c r="B1191" s="530">
        <v>102592</v>
      </c>
      <c r="C1191" s="522" t="s">
        <v>12245</v>
      </c>
      <c r="D1191" s="530" t="s">
        <v>24</v>
      </c>
      <c r="E1191" s="531">
        <v>8.15</v>
      </c>
      <c r="F1191" s="532">
        <v>0</v>
      </c>
    </row>
    <row r="1192" spans="1:6">
      <c r="A1192" s="529" t="s">
        <v>32056</v>
      </c>
      <c r="B1192" s="530">
        <v>102594</v>
      </c>
      <c r="C1192" s="522" t="s">
        <v>12247</v>
      </c>
      <c r="D1192" s="530" t="s">
        <v>24</v>
      </c>
      <c r="E1192" s="531">
        <v>8.92</v>
      </c>
      <c r="F1192" s="532">
        <v>0</v>
      </c>
    </row>
    <row r="1193" spans="1:6">
      <c r="A1193" s="529" t="s">
        <v>32056</v>
      </c>
      <c r="B1193" s="530">
        <v>102596</v>
      </c>
      <c r="C1193" s="522" t="s">
        <v>12249</v>
      </c>
      <c r="D1193" s="530" t="s">
        <v>24</v>
      </c>
      <c r="E1193" s="531">
        <v>9.8000000000000007</v>
      </c>
      <c r="F1193" s="532">
        <v>0</v>
      </c>
    </row>
    <row r="1194" spans="1:6">
      <c r="A1194" s="529" t="s">
        <v>32056</v>
      </c>
      <c r="B1194" s="530">
        <v>102598</v>
      </c>
      <c r="C1194" s="522" t="s">
        <v>12251</v>
      </c>
      <c r="D1194" s="530" t="s">
        <v>24</v>
      </c>
      <c r="E1194" s="531">
        <v>10.9</v>
      </c>
      <c r="F1194" s="532">
        <v>0</v>
      </c>
    </row>
    <row r="1195" spans="1:6">
      <c r="A1195" s="529" t="s">
        <v>32056</v>
      </c>
      <c r="B1195" s="530">
        <v>102600</v>
      </c>
      <c r="C1195" s="522" t="s">
        <v>12253</v>
      </c>
      <c r="D1195" s="530" t="s">
        <v>24</v>
      </c>
      <c r="E1195" s="531">
        <v>12</v>
      </c>
      <c r="F1195" s="532">
        <v>0</v>
      </c>
    </row>
    <row r="1196" spans="1:6">
      <c r="A1196" s="529" t="s">
        <v>32056</v>
      </c>
      <c r="B1196" s="530">
        <v>102602</v>
      </c>
      <c r="C1196" s="522" t="s">
        <v>12255</v>
      </c>
      <c r="D1196" s="530" t="s">
        <v>24</v>
      </c>
      <c r="E1196" s="531">
        <v>13.64</v>
      </c>
      <c r="F1196" s="532">
        <v>0</v>
      </c>
    </row>
    <row r="1197" spans="1:6">
      <c r="A1197" s="529" t="s">
        <v>32057</v>
      </c>
      <c r="B1197" s="530">
        <v>103005</v>
      </c>
      <c r="C1197" s="522" t="s">
        <v>9692</v>
      </c>
      <c r="D1197" s="530" t="s">
        <v>24</v>
      </c>
      <c r="E1197" s="531">
        <v>561.51</v>
      </c>
      <c r="F1197" s="532">
        <v>0</v>
      </c>
    </row>
    <row r="1198" spans="1:6">
      <c r="A1198" s="529" t="s">
        <v>32057</v>
      </c>
      <c r="B1198" s="530">
        <v>103006</v>
      </c>
      <c r="C1198" s="522" t="s">
        <v>9693</v>
      </c>
      <c r="D1198" s="530" t="s">
        <v>24</v>
      </c>
      <c r="E1198" s="531">
        <v>772.97</v>
      </c>
      <c r="F1198" s="532">
        <v>0</v>
      </c>
    </row>
    <row r="1199" spans="1:6">
      <c r="A1199" s="529" t="s">
        <v>32057</v>
      </c>
      <c r="B1199" s="530">
        <v>103007</v>
      </c>
      <c r="C1199" s="522" t="s">
        <v>9694</v>
      </c>
      <c r="D1199" s="530" t="s">
        <v>24</v>
      </c>
      <c r="E1199" s="531">
        <v>1015.52</v>
      </c>
      <c r="F1199" s="532">
        <v>0</v>
      </c>
    </row>
    <row r="1200" spans="1:6">
      <c r="A1200" s="529" t="s">
        <v>32057</v>
      </c>
      <c r="B1200" s="530">
        <v>103004</v>
      </c>
      <c r="C1200" s="522" t="s">
        <v>32058</v>
      </c>
      <c r="D1200" s="530" t="s">
        <v>23</v>
      </c>
      <c r="E1200" s="531">
        <v>0</v>
      </c>
      <c r="F1200" s="532"/>
    </row>
    <row r="1201" spans="1:6">
      <c r="A1201" s="529" t="s">
        <v>32057</v>
      </c>
      <c r="B1201" s="530">
        <v>102989</v>
      </c>
      <c r="C1201" s="522" t="s">
        <v>9677</v>
      </c>
      <c r="D1201" s="530" t="s">
        <v>23</v>
      </c>
      <c r="E1201" s="531">
        <v>44.46</v>
      </c>
      <c r="F1201" s="532">
        <v>0</v>
      </c>
    </row>
    <row r="1202" spans="1:6">
      <c r="A1202" s="529" t="s">
        <v>32057</v>
      </c>
      <c r="B1202" s="530">
        <v>102990</v>
      </c>
      <c r="C1202" s="522" t="s">
        <v>9678</v>
      </c>
      <c r="D1202" s="530" t="s">
        <v>23</v>
      </c>
      <c r="E1202" s="531">
        <v>53.89</v>
      </c>
      <c r="F1202" s="532">
        <v>0</v>
      </c>
    </row>
    <row r="1203" spans="1:6">
      <c r="A1203" s="529" t="s">
        <v>32057</v>
      </c>
      <c r="B1203" s="530">
        <v>102991</v>
      </c>
      <c r="C1203" s="522" t="s">
        <v>9679</v>
      </c>
      <c r="D1203" s="530" t="s">
        <v>23</v>
      </c>
      <c r="E1203" s="531">
        <v>69.69</v>
      </c>
      <c r="F1203" s="532">
        <v>0</v>
      </c>
    </row>
    <row r="1204" spans="1:6">
      <c r="A1204" s="529" t="s">
        <v>32057</v>
      </c>
      <c r="B1204" s="530">
        <v>102992</v>
      </c>
      <c r="C1204" s="522" t="s">
        <v>9680</v>
      </c>
      <c r="D1204" s="530" t="s">
        <v>23</v>
      </c>
      <c r="E1204" s="531">
        <v>101.21</v>
      </c>
      <c r="F1204" s="532">
        <v>0</v>
      </c>
    </row>
    <row r="1205" spans="1:6">
      <c r="A1205" s="529" t="s">
        <v>32057</v>
      </c>
      <c r="B1205" s="530">
        <v>102993</v>
      </c>
      <c r="C1205" s="522" t="s">
        <v>9681</v>
      </c>
      <c r="D1205" s="530" t="s">
        <v>23</v>
      </c>
      <c r="E1205" s="531">
        <v>131.97999999999999</v>
      </c>
      <c r="F1205" s="532">
        <v>0</v>
      </c>
    </row>
    <row r="1206" spans="1:6">
      <c r="A1206" s="529" t="s">
        <v>32057</v>
      </c>
      <c r="B1206" s="530">
        <v>102994</v>
      </c>
      <c r="C1206" s="522" t="s">
        <v>9682</v>
      </c>
      <c r="D1206" s="530" t="s">
        <v>23</v>
      </c>
      <c r="E1206" s="531">
        <v>221.97</v>
      </c>
      <c r="F1206" s="532">
        <v>0</v>
      </c>
    </row>
    <row r="1207" spans="1:6">
      <c r="A1207" s="529" t="s">
        <v>32057</v>
      </c>
      <c r="B1207" s="530">
        <v>102995</v>
      </c>
      <c r="C1207" s="522" t="s">
        <v>9683</v>
      </c>
      <c r="D1207" s="530" t="s">
        <v>23</v>
      </c>
      <c r="E1207" s="531">
        <v>52.65</v>
      </c>
      <c r="F1207" s="532">
        <v>0</v>
      </c>
    </row>
    <row r="1208" spans="1:6">
      <c r="A1208" s="529" t="s">
        <v>32057</v>
      </c>
      <c r="B1208" s="530">
        <v>102996</v>
      </c>
      <c r="C1208" s="522" t="s">
        <v>9684</v>
      </c>
      <c r="D1208" s="530" t="s">
        <v>23</v>
      </c>
      <c r="E1208" s="531">
        <v>74.22</v>
      </c>
      <c r="F1208" s="532">
        <v>0</v>
      </c>
    </row>
    <row r="1209" spans="1:6">
      <c r="A1209" s="529" t="s">
        <v>32057</v>
      </c>
      <c r="B1209" s="530">
        <v>102998</v>
      </c>
      <c r="C1209" s="522" t="s">
        <v>9686</v>
      </c>
      <c r="D1209" s="530" t="s">
        <v>23</v>
      </c>
      <c r="E1209" s="531">
        <v>93.59</v>
      </c>
      <c r="F1209" s="532">
        <v>0</v>
      </c>
    </row>
    <row r="1210" spans="1:6">
      <c r="A1210" s="529" t="s">
        <v>32057</v>
      </c>
      <c r="B1210" s="530">
        <v>102999</v>
      </c>
      <c r="C1210" s="522" t="s">
        <v>9687</v>
      </c>
      <c r="D1210" s="530" t="s">
        <v>23</v>
      </c>
      <c r="E1210" s="531">
        <v>118.28</v>
      </c>
      <c r="F1210" s="532">
        <v>0</v>
      </c>
    </row>
    <row r="1211" spans="1:6">
      <c r="A1211" s="529" t="s">
        <v>32057</v>
      </c>
      <c r="B1211" s="530">
        <v>103000</v>
      </c>
      <c r="C1211" s="522" t="s">
        <v>9688</v>
      </c>
      <c r="D1211" s="530" t="s">
        <v>23</v>
      </c>
      <c r="E1211" s="531">
        <v>118.77</v>
      </c>
      <c r="F1211" s="532">
        <v>0</v>
      </c>
    </row>
    <row r="1212" spans="1:6">
      <c r="A1212" s="529" t="s">
        <v>32057</v>
      </c>
      <c r="B1212" s="530">
        <v>102997</v>
      </c>
      <c r="C1212" s="522" t="s">
        <v>9685</v>
      </c>
      <c r="D1212" s="530" t="s">
        <v>23</v>
      </c>
      <c r="E1212" s="531">
        <v>97.3</v>
      </c>
      <c r="F1212" s="532">
        <v>0</v>
      </c>
    </row>
    <row r="1213" spans="1:6">
      <c r="A1213" s="529" t="s">
        <v>32057</v>
      </c>
      <c r="B1213" s="530">
        <v>103001</v>
      </c>
      <c r="C1213" s="522" t="s">
        <v>9689</v>
      </c>
      <c r="D1213" s="530" t="s">
        <v>24</v>
      </c>
      <c r="E1213" s="531">
        <v>192.28</v>
      </c>
      <c r="F1213" s="532">
        <v>0</v>
      </c>
    </row>
    <row r="1214" spans="1:6">
      <c r="A1214" s="529" t="s">
        <v>32057</v>
      </c>
      <c r="B1214" s="530">
        <v>103002</v>
      </c>
      <c r="C1214" s="522" t="s">
        <v>9690</v>
      </c>
      <c r="D1214" s="530" t="s">
        <v>24</v>
      </c>
      <c r="E1214" s="531">
        <v>236.98</v>
      </c>
      <c r="F1214" s="532">
        <v>0</v>
      </c>
    </row>
    <row r="1215" spans="1:6">
      <c r="A1215" s="529" t="s">
        <v>32057</v>
      </c>
      <c r="B1215" s="530">
        <v>103003</v>
      </c>
      <c r="C1215" s="522" t="s">
        <v>9691</v>
      </c>
      <c r="D1215" s="530" t="s">
        <v>24</v>
      </c>
      <c r="E1215" s="531">
        <v>326.41000000000003</v>
      </c>
      <c r="F1215" s="532">
        <v>0</v>
      </c>
    </row>
    <row r="1216" spans="1:6">
      <c r="A1216" s="529" t="s">
        <v>32059</v>
      </c>
      <c r="B1216" s="530">
        <v>98522</v>
      </c>
      <c r="C1216" s="522" t="s">
        <v>13699</v>
      </c>
      <c r="D1216" s="530" t="s">
        <v>23</v>
      </c>
      <c r="E1216" s="531">
        <v>177.16</v>
      </c>
      <c r="F1216" s="532">
        <v>0</v>
      </c>
    </row>
    <row r="1217" spans="1:6">
      <c r="A1217" s="529" t="s">
        <v>32059</v>
      </c>
      <c r="B1217" s="530">
        <v>98523</v>
      </c>
      <c r="C1217" s="522" t="s">
        <v>32060</v>
      </c>
      <c r="D1217" s="530" t="s">
        <v>23</v>
      </c>
      <c r="E1217" s="531">
        <v>0</v>
      </c>
      <c r="F1217" s="532"/>
    </row>
    <row r="1218" spans="1:6">
      <c r="A1218" s="529" t="s">
        <v>32059</v>
      </c>
      <c r="B1218" s="530">
        <v>102364</v>
      </c>
      <c r="C1218" s="522" t="s">
        <v>23627</v>
      </c>
      <c r="D1218" s="530" t="s">
        <v>26</v>
      </c>
      <c r="E1218" s="531">
        <v>218.22</v>
      </c>
      <c r="F1218" s="532">
        <v>0</v>
      </c>
    </row>
    <row r="1219" spans="1:6">
      <c r="A1219" s="529" t="s">
        <v>32059</v>
      </c>
      <c r="B1219" s="530">
        <v>102363</v>
      </c>
      <c r="C1219" s="522" t="s">
        <v>23626</v>
      </c>
      <c r="D1219" s="530" t="s">
        <v>26</v>
      </c>
      <c r="E1219" s="531">
        <v>195.84</v>
      </c>
      <c r="F1219" s="532">
        <v>0</v>
      </c>
    </row>
    <row r="1220" spans="1:6">
      <c r="A1220" s="529" t="s">
        <v>32059</v>
      </c>
      <c r="B1220" s="530">
        <v>102362</v>
      </c>
      <c r="C1220" s="522" t="s">
        <v>23625</v>
      </c>
      <c r="D1220" s="530" t="s">
        <v>26</v>
      </c>
      <c r="E1220" s="531">
        <v>183.78</v>
      </c>
      <c r="F1220" s="532">
        <v>0</v>
      </c>
    </row>
    <row r="1221" spans="1:6">
      <c r="A1221" s="529" t="s">
        <v>32059</v>
      </c>
      <c r="B1221" s="530">
        <v>101196</v>
      </c>
      <c r="C1221" s="522" t="s">
        <v>32061</v>
      </c>
      <c r="D1221" s="530" t="s">
        <v>23</v>
      </c>
      <c r="E1221" s="531">
        <v>0</v>
      </c>
      <c r="F1221" s="532"/>
    </row>
    <row r="1222" spans="1:6">
      <c r="A1222" s="529" t="s">
        <v>32059</v>
      </c>
      <c r="B1222" s="530">
        <v>101195</v>
      </c>
      <c r="C1222" s="522" t="s">
        <v>32062</v>
      </c>
      <c r="D1222" s="530" t="s">
        <v>23</v>
      </c>
      <c r="E1222" s="531">
        <v>0</v>
      </c>
      <c r="F1222" s="532"/>
    </row>
    <row r="1223" spans="1:6">
      <c r="A1223" s="529" t="s">
        <v>32059</v>
      </c>
      <c r="B1223" s="530">
        <v>101193</v>
      </c>
      <c r="C1223" s="522" t="s">
        <v>13688</v>
      </c>
      <c r="D1223" s="530" t="s">
        <v>23</v>
      </c>
      <c r="E1223" s="531">
        <v>64.47</v>
      </c>
      <c r="F1223" s="532">
        <v>0</v>
      </c>
    </row>
    <row r="1224" spans="1:6">
      <c r="A1224" s="529" t="s">
        <v>32059</v>
      </c>
      <c r="B1224" s="530">
        <v>101192</v>
      </c>
      <c r="C1224" s="522" t="s">
        <v>13687</v>
      </c>
      <c r="D1224" s="530" t="s">
        <v>23</v>
      </c>
      <c r="E1224" s="531">
        <v>70.349999999999994</v>
      </c>
      <c r="F1224" s="532">
        <v>0</v>
      </c>
    </row>
    <row r="1225" spans="1:6">
      <c r="A1225" s="529" t="s">
        <v>32059</v>
      </c>
      <c r="B1225" s="530">
        <v>101194</v>
      </c>
      <c r="C1225" s="522" t="s">
        <v>13689</v>
      </c>
      <c r="D1225" s="530" t="s">
        <v>23</v>
      </c>
      <c r="E1225" s="531">
        <v>64.77</v>
      </c>
      <c r="F1225" s="532">
        <v>0</v>
      </c>
    </row>
    <row r="1226" spans="1:6">
      <c r="A1226" s="529" t="s">
        <v>32059</v>
      </c>
      <c r="B1226" s="530">
        <v>101190</v>
      </c>
      <c r="C1226" s="522" t="s">
        <v>13685</v>
      </c>
      <c r="D1226" s="530" t="s">
        <v>23</v>
      </c>
      <c r="E1226" s="531">
        <v>69.48</v>
      </c>
      <c r="F1226" s="532">
        <v>0</v>
      </c>
    </row>
    <row r="1227" spans="1:6">
      <c r="A1227" s="529" t="s">
        <v>32059</v>
      </c>
      <c r="B1227" s="530">
        <v>101189</v>
      </c>
      <c r="C1227" s="522" t="s">
        <v>13684</v>
      </c>
      <c r="D1227" s="530" t="s">
        <v>23</v>
      </c>
      <c r="E1227" s="531">
        <v>70.09</v>
      </c>
      <c r="F1227" s="532">
        <v>0</v>
      </c>
    </row>
    <row r="1228" spans="1:6">
      <c r="A1228" s="529" t="s">
        <v>32059</v>
      </c>
      <c r="B1228" s="530">
        <v>101191</v>
      </c>
      <c r="C1228" s="522" t="s">
        <v>13686</v>
      </c>
      <c r="D1228" s="530" t="s">
        <v>23</v>
      </c>
      <c r="E1228" s="531">
        <v>69.78</v>
      </c>
      <c r="F1228" s="532">
        <v>0</v>
      </c>
    </row>
    <row r="1229" spans="1:6">
      <c r="A1229" s="529" t="s">
        <v>32059</v>
      </c>
      <c r="B1229" s="530">
        <v>101198</v>
      </c>
      <c r="C1229" s="522" t="s">
        <v>13691</v>
      </c>
      <c r="D1229" s="530" t="s">
        <v>23</v>
      </c>
      <c r="E1229" s="531">
        <v>98.14</v>
      </c>
      <c r="F1229" s="532">
        <v>0</v>
      </c>
    </row>
    <row r="1230" spans="1:6">
      <c r="A1230" s="529" t="s">
        <v>32059</v>
      </c>
      <c r="B1230" s="530">
        <v>101197</v>
      </c>
      <c r="C1230" s="522" t="s">
        <v>13690</v>
      </c>
      <c r="D1230" s="530" t="s">
        <v>23</v>
      </c>
      <c r="E1230" s="531">
        <v>128.34</v>
      </c>
      <c r="F1230" s="532">
        <v>0</v>
      </c>
    </row>
    <row r="1231" spans="1:6">
      <c r="A1231" s="529" t="s">
        <v>32059</v>
      </c>
      <c r="B1231" s="530">
        <v>101199</v>
      </c>
      <c r="C1231" s="522" t="s">
        <v>13692</v>
      </c>
      <c r="D1231" s="530" t="s">
        <v>23</v>
      </c>
      <c r="E1231" s="531">
        <v>98.9</v>
      </c>
      <c r="F1231" s="532">
        <v>0</v>
      </c>
    </row>
    <row r="1232" spans="1:6">
      <c r="A1232" s="529" t="s">
        <v>32059</v>
      </c>
      <c r="B1232" s="530">
        <v>101203</v>
      </c>
      <c r="C1232" s="522" t="s">
        <v>13696</v>
      </c>
      <c r="D1232" s="530" t="s">
        <v>23</v>
      </c>
      <c r="E1232" s="531">
        <v>49.02</v>
      </c>
      <c r="F1232" s="532">
        <v>0</v>
      </c>
    </row>
    <row r="1233" spans="1:6">
      <c r="A1233" s="529" t="s">
        <v>32059</v>
      </c>
      <c r="B1233" s="530">
        <v>101202</v>
      </c>
      <c r="C1233" s="522" t="s">
        <v>13695</v>
      </c>
      <c r="D1233" s="530" t="s">
        <v>23</v>
      </c>
      <c r="E1233" s="531">
        <v>49.79</v>
      </c>
      <c r="F1233" s="532">
        <v>0</v>
      </c>
    </row>
    <row r="1234" spans="1:6">
      <c r="A1234" s="529" t="s">
        <v>32059</v>
      </c>
      <c r="B1234" s="530">
        <v>101204</v>
      </c>
      <c r="C1234" s="522" t="s">
        <v>13697</v>
      </c>
      <c r="D1234" s="530" t="s">
        <v>23</v>
      </c>
      <c r="E1234" s="531">
        <v>49.33</v>
      </c>
      <c r="F1234" s="532">
        <v>0</v>
      </c>
    </row>
    <row r="1235" spans="1:6">
      <c r="A1235" s="529" t="s">
        <v>32059</v>
      </c>
      <c r="B1235" s="530">
        <v>101200</v>
      </c>
      <c r="C1235" s="522" t="s">
        <v>13693</v>
      </c>
      <c r="D1235" s="530" t="s">
        <v>23</v>
      </c>
      <c r="E1235" s="531">
        <v>66.73</v>
      </c>
      <c r="F1235" s="532">
        <v>0</v>
      </c>
    </row>
    <row r="1236" spans="1:6">
      <c r="A1236" s="529" t="s">
        <v>32059</v>
      </c>
      <c r="B1236" s="530">
        <v>101201</v>
      </c>
      <c r="C1236" s="522" t="s">
        <v>13694</v>
      </c>
      <c r="D1236" s="530" t="s">
        <v>23</v>
      </c>
      <c r="E1236" s="531">
        <v>81.45</v>
      </c>
      <c r="F1236" s="532">
        <v>0</v>
      </c>
    </row>
    <row r="1237" spans="1:6">
      <c r="A1237" s="529" t="s">
        <v>32059</v>
      </c>
      <c r="B1237" s="530">
        <v>101205</v>
      </c>
      <c r="C1237" s="522" t="s">
        <v>13698</v>
      </c>
      <c r="D1237" s="530" t="s">
        <v>23</v>
      </c>
      <c r="E1237" s="531">
        <v>49.79</v>
      </c>
      <c r="F1237" s="532">
        <v>0</v>
      </c>
    </row>
    <row r="1238" spans="1:6">
      <c r="A1238" s="529" t="s">
        <v>32059</v>
      </c>
      <c r="B1238" s="530">
        <v>101188</v>
      </c>
      <c r="C1238" s="522" t="s">
        <v>13683</v>
      </c>
      <c r="D1238" s="530" t="s">
        <v>23</v>
      </c>
      <c r="E1238" s="531">
        <v>7.28</v>
      </c>
      <c r="F1238" s="532">
        <v>0</v>
      </c>
    </row>
    <row r="1239" spans="1:6">
      <c r="A1239" s="529" t="s">
        <v>113</v>
      </c>
      <c r="B1239" s="530">
        <v>87905</v>
      </c>
      <c r="C1239" s="522" t="s">
        <v>13127</v>
      </c>
      <c r="D1239" s="530" t="s">
        <v>26</v>
      </c>
      <c r="E1239" s="531">
        <v>9.26</v>
      </c>
      <c r="F1239" s="532">
        <v>0</v>
      </c>
    </row>
    <row r="1240" spans="1:6">
      <c r="A1240" s="529" t="s">
        <v>113</v>
      </c>
      <c r="B1240" s="530">
        <v>87904</v>
      </c>
      <c r="C1240" s="522" t="s">
        <v>13126</v>
      </c>
      <c r="D1240" s="530" t="s">
        <v>26</v>
      </c>
      <c r="E1240" s="531">
        <v>10</v>
      </c>
      <c r="F1240" s="532">
        <v>0</v>
      </c>
    </row>
    <row r="1241" spans="1:6">
      <c r="A1241" s="529" t="s">
        <v>113</v>
      </c>
      <c r="B1241" s="530">
        <v>87908</v>
      </c>
      <c r="C1241" s="522" t="s">
        <v>13129</v>
      </c>
      <c r="D1241" s="530" t="s">
        <v>26</v>
      </c>
      <c r="E1241" s="531">
        <v>6.72</v>
      </c>
      <c r="F1241" s="532">
        <v>0</v>
      </c>
    </row>
    <row r="1242" spans="1:6">
      <c r="A1242" s="529" t="s">
        <v>113</v>
      </c>
      <c r="B1242" s="530">
        <v>87907</v>
      </c>
      <c r="C1242" s="522" t="s">
        <v>13128</v>
      </c>
      <c r="D1242" s="530" t="s">
        <v>26</v>
      </c>
      <c r="E1242" s="531">
        <v>7.46</v>
      </c>
      <c r="F1242" s="532">
        <v>0</v>
      </c>
    </row>
    <row r="1243" spans="1:6">
      <c r="A1243" s="529" t="s">
        <v>113</v>
      </c>
      <c r="B1243" s="530">
        <v>87903</v>
      </c>
      <c r="C1243" s="522" t="s">
        <v>13125</v>
      </c>
      <c r="D1243" s="530" t="s">
        <v>26</v>
      </c>
      <c r="E1243" s="531">
        <v>12.75</v>
      </c>
      <c r="F1243" s="532">
        <v>0</v>
      </c>
    </row>
    <row r="1244" spans="1:6">
      <c r="A1244" s="529" t="s">
        <v>113</v>
      </c>
      <c r="B1244" s="530">
        <v>87902</v>
      </c>
      <c r="C1244" s="522" t="s">
        <v>13124</v>
      </c>
      <c r="D1244" s="530" t="s">
        <v>26</v>
      </c>
      <c r="E1244" s="531">
        <v>13.29</v>
      </c>
      <c r="F1244" s="532">
        <v>0</v>
      </c>
    </row>
    <row r="1245" spans="1:6">
      <c r="A1245" s="529" t="s">
        <v>113</v>
      </c>
      <c r="B1245" s="530">
        <v>87900</v>
      </c>
      <c r="C1245" s="522" t="s">
        <v>13123</v>
      </c>
      <c r="D1245" s="530" t="s">
        <v>26</v>
      </c>
      <c r="E1245" s="531">
        <v>9.34</v>
      </c>
      <c r="F1245" s="532">
        <v>0</v>
      </c>
    </row>
    <row r="1246" spans="1:6">
      <c r="A1246" s="529" t="s">
        <v>113</v>
      </c>
      <c r="B1246" s="530">
        <v>87899</v>
      </c>
      <c r="C1246" s="522" t="s">
        <v>13122</v>
      </c>
      <c r="D1246" s="530" t="s">
        <v>26</v>
      </c>
      <c r="E1246" s="531">
        <v>9.6</v>
      </c>
      <c r="F1246" s="532">
        <v>0</v>
      </c>
    </row>
    <row r="1247" spans="1:6">
      <c r="A1247" s="529" t="s">
        <v>113</v>
      </c>
      <c r="B1247" s="530">
        <v>87894</v>
      </c>
      <c r="C1247" s="522" t="s">
        <v>13119</v>
      </c>
      <c r="D1247" s="530" t="s">
        <v>26</v>
      </c>
      <c r="E1247" s="531">
        <v>7.81</v>
      </c>
      <c r="F1247" s="532">
        <v>0</v>
      </c>
    </row>
    <row r="1248" spans="1:6">
      <c r="A1248" s="529" t="s">
        <v>113</v>
      </c>
      <c r="B1248" s="530">
        <v>87893</v>
      </c>
      <c r="C1248" s="522" t="s">
        <v>13118</v>
      </c>
      <c r="D1248" s="530" t="s">
        <v>26</v>
      </c>
      <c r="E1248" s="531">
        <v>8.5500000000000007</v>
      </c>
      <c r="F1248" s="532">
        <v>0</v>
      </c>
    </row>
    <row r="1249" spans="1:6">
      <c r="A1249" s="529" t="s">
        <v>113</v>
      </c>
      <c r="B1249" s="530">
        <v>87897</v>
      </c>
      <c r="C1249" s="522" t="s">
        <v>13121</v>
      </c>
      <c r="D1249" s="530" t="s">
        <v>26</v>
      </c>
      <c r="E1249" s="531">
        <v>5.4</v>
      </c>
      <c r="F1249" s="532">
        <v>0</v>
      </c>
    </row>
    <row r="1250" spans="1:6">
      <c r="A1250" s="529" t="s">
        <v>113</v>
      </c>
      <c r="B1250" s="530">
        <v>87896</v>
      </c>
      <c r="C1250" s="522" t="s">
        <v>13120</v>
      </c>
      <c r="D1250" s="530" t="s">
        <v>26</v>
      </c>
      <c r="E1250" s="531">
        <v>6.14</v>
      </c>
      <c r="F1250" s="532">
        <v>0</v>
      </c>
    </row>
    <row r="1251" spans="1:6">
      <c r="A1251" s="529" t="s">
        <v>113</v>
      </c>
      <c r="B1251" s="530">
        <v>87892</v>
      </c>
      <c r="C1251" s="522" t="s">
        <v>13117</v>
      </c>
      <c r="D1251" s="530" t="s">
        <v>26</v>
      </c>
      <c r="E1251" s="531">
        <v>11.84</v>
      </c>
      <c r="F1251" s="532">
        <v>0</v>
      </c>
    </row>
    <row r="1252" spans="1:6">
      <c r="A1252" s="529" t="s">
        <v>113</v>
      </c>
      <c r="B1252" s="530">
        <v>87889</v>
      </c>
      <c r="C1252" s="522" t="s">
        <v>13115</v>
      </c>
      <c r="D1252" s="530" t="s">
        <v>26</v>
      </c>
      <c r="E1252" s="531">
        <v>8.43</v>
      </c>
      <c r="F1252" s="532">
        <v>0</v>
      </c>
    </row>
    <row r="1253" spans="1:6">
      <c r="A1253" s="529" t="s">
        <v>113</v>
      </c>
      <c r="B1253" s="530">
        <v>87888</v>
      </c>
      <c r="C1253" s="522" t="s">
        <v>13114</v>
      </c>
      <c r="D1253" s="530" t="s">
        <v>26</v>
      </c>
      <c r="E1253" s="531">
        <v>8.69</v>
      </c>
      <c r="F1253" s="532">
        <v>0</v>
      </c>
    </row>
    <row r="1254" spans="1:6">
      <c r="A1254" s="529" t="s">
        <v>113</v>
      </c>
      <c r="B1254" s="530">
        <v>87891</v>
      </c>
      <c r="C1254" s="522" t="s">
        <v>13116</v>
      </c>
      <c r="D1254" s="530" t="s">
        <v>26</v>
      </c>
      <c r="E1254" s="531">
        <v>12.38</v>
      </c>
      <c r="F1254" s="532">
        <v>0</v>
      </c>
    </row>
    <row r="1255" spans="1:6">
      <c r="A1255" s="529" t="s">
        <v>113</v>
      </c>
      <c r="B1255" s="530">
        <v>104411</v>
      </c>
      <c r="C1255" s="522" t="s">
        <v>13133</v>
      </c>
      <c r="D1255" s="530" t="s">
        <v>26</v>
      </c>
      <c r="E1255" s="531">
        <v>5.52</v>
      </c>
      <c r="F1255" s="532">
        <v>0</v>
      </c>
    </row>
    <row r="1256" spans="1:6">
      <c r="A1256" s="529" t="s">
        <v>113</v>
      </c>
      <c r="B1256" s="530">
        <v>104410</v>
      </c>
      <c r="C1256" s="522" t="s">
        <v>13132</v>
      </c>
      <c r="D1256" s="530" t="s">
        <v>26</v>
      </c>
      <c r="E1256" s="531">
        <v>5.52</v>
      </c>
      <c r="F1256" s="532">
        <v>0</v>
      </c>
    </row>
    <row r="1257" spans="1:6">
      <c r="A1257" s="529" t="s">
        <v>113</v>
      </c>
      <c r="B1257" s="530">
        <v>87879</v>
      </c>
      <c r="C1257" s="522" t="s">
        <v>13107</v>
      </c>
      <c r="D1257" s="530" t="s">
        <v>26</v>
      </c>
      <c r="E1257" s="531">
        <v>4.75</v>
      </c>
      <c r="F1257" s="532">
        <v>0</v>
      </c>
    </row>
    <row r="1258" spans="1:6">
      <c r="A1258" s="529" t="s">
        <v>113</v>
      </c>
      <c r="B1258" s="530">
        <v>87878</v>
      </c>
      <c r="C1258" s="522" t="s">
        <v>13106</v>
      </c>
      <c r="D1258" s="530" t="s">
        <v>26</v>
      </c>
      <c r="E1258" s="531">
        <v>5.49</v>
      </c>
      <c r="F1258" s="532">
        <v>0</v>
      </c>
    </row>
    <row r="1259" spans="1:6">
      <c r="A1259" s="529" t="s">
        <v>113</v>
      </c>
      <c r="B1259" s="530">
        <v>87885</v>
      </c>
      <c r="C1259" s="522" t="s">
        <v>13111</v>
      </c>
      <c r="D1259" s="530" t="s">
        <v>26</v>
      </c>
      <c r="E1259" s="531">
        <v>9.7799999999999994</v>
      </c>
      <c r="F1259" s="532">
        <v>0</v>
      </c>
    </row>
    <row r="1260" spans="1:6">
      <c r="A1260" s="529" t="s">
        <v>113</v>
      </c>
      <c r="B1260" s="530">
        <v>87884</v>
      </c>
      <c r="C1260" s="522" t="s">
        <v>13110</v>
      </c>
      <c r="D1260" s="530" t="s">
        <v>26</v>
      </c>
      <c r="E1260" s="531">
        <v>10.32</v>
      </c>
      <c r="F1260" s="532">
        <v>0</v>
      </c>
    </row>
    <row r="1261" spans="1:6">
      <c r="A1261" s="529" t="s">
        <v>113</v>
      </c>
      <c r="B1261" s="530">
        <v>87882</v>
      </c>
      <c r="C1261" s="522" t="s">
        <v>13109</v>
      </c>
      <c r="D1261" s="530" t="s">
        <v>26</v>
      </c>
      <c r="E1261" s="531">
        <v>6.37</v>
      </c>
      <c r="F1261" s="532">
        <v>0</v>
      </c>
    </row>
    <row r="1262" spans="1:6">
      <c r="A1262" s="529" t="s">
        <v>113</v>
      </c>
      <c r="B1262" s="530">
        <v>87881</v>
      </c>
      <c r="C1262" s="522" t="s">
        <v>13108</v>
      </c>
      <c r="D1262" s="530" t="s">
        <v>26</v>
      </c>
      <c r="E1262" s="531">
        <v>6.63</v>
      </c>
      <c r="F1262" s="532">
        <v>0</v>
      </c>
    </row>
    <row r="1263" spans="1:6">
      <c r="A1263" s="529" t="s">
        <v>113</v>
      </c>
      <c r="B1263" s="530">
        <v>87887</v>
      </c>
      <c r="C1263" s="522" t="s">
        <v>13113</v>
      </c>
      <c r="D1263" s="530" t="s">
        <v>26</v>
      </c>
      <c r="E1263" s="531">
        <v>17.309999999999999</v>
      </c>
      <c r="F1263" s="532">
        <v>0</v>
      </c>
    </row>
    <row r="1264" spans="1:6">
      <c r="A1264" s="529" t="s">
        <v>113</v>
      </c>
      <c r="B1264" s="530">
        <v>87886</v>
      </c>
      <c r="C1264" s="522" t="s">
        <v>13112</v>
      </c>
      <c r="D1264" s="530" t="s">
        <v>26</v>
      </c>
      <c r="E1264" s="531">
        <v>18.5</v>
      </c>
      <c r="F1264" s="532">
        <v>0</v>
      </c>
    </row>
    <row r="1265" spans="1:6">
      <c r="A1265" s="529" t="s">
        <v>113</v>
      </c>
      <c r="B1265" s="530">
        <v>87911</v>
      </c>
      <c r="C1265" s="522" t="s">
        <v>13131</v>
      </c>
      <c r="D1265" s="530" t="s">
        <v>26</v>
      </c>
      <c r="E1265" s="531">
        <v>24.17</v>
      </c>
      <c r="F1265" s="532">
        <v>0</v>
      </c>
    </row>
    <row r="1266" spans="1:6">
      <c r="A1266" s="529" t="s">
        <v>113</v>
      </c>
      <c r="B1266" s="530">
        <v>87910</v>
      </c>
      <c r="C1266" s="522" t="s">
        <v>13130</v>
      </c>
      <c r="D1266" s="530" t="s">
        <v>26</v>
      </c>
      <c r="E1266" s="531">
        <v>25.36</v>
      </c>
      <c r="F1266" s="532">
        <v>0</v>
      </c>
    </row>
    <row r="1267" spans="1:6">
      <c r="A1267" s="529" t="s">
        <v>32063</v>
      </c>
      <c r="B1267" s="530">
        <v>103686</v>
      </c>
      <c r="C1267" s="522" t="s">
        <v>10406</v>
      </c>
      <c r="D1267" s="530" t="s">
        <v>28</v>
      </c>
      <c r="E1267" s="531">
        <v>650.36</v>
      </c>
      <c r="F1267" s="532">
        <v>0</v>
      </c>
    </row>
    <row r="1268" spans="1:6">
      <c r="A1268" s="529" t="s">
        <v>32063</v>
      </c>
      <c r="B1268" s="530">
        <v>103685</v>
      </c>
      <c r="C1268" s="522" t="s">
        <v>10405</v>
      </c>
      <c r="D1268" s="530" t="s">
        <v>28</v>
      </c>
      <c r="E1268" s="531">
        <v>576.54</v>
      </c>
      <c r="F1268" s="532">
        <v>0</v>
      </c>
    </row>
    <row r="1269" spans="1:6">
      <c r="A1269" s="529" t="s">
        <v>32063</v>
      </c>
      <c r="B1269" s="530">
        <v>103669</v>
      </c>
      <c r="C1269" s="522" t="s">
        <v>10389</v>
      </c>
      <c r="D1269" s="530" t="s">
        <v>28</v>
      </c>
      <c r="E1269" s="531">
        <v>935.65</v>
      </c>
      <c r="F1269" s="532">
        <v>0</v>
      </c>
    </row>
    <row r="1270" spans="1:6">
      <c r="A1270" s="529" t="s">
        <v>32063</v>
      </c>
      <c r="B1270" s="530">
        <v>103672</v>
      </c>
      <c r="C1270" s="522" t="s">
        <v>10392</v>
      </c>
      <c r="D1270" s="530" t="s">
        <v>28</v>
      </c>
      <c r="E1270" s="531">
        <v>571.37</v>
      </c>
      <c r="F1270" s="532">
        <v>0</v>
      </c>
    </row>
    <row r="1271" spans="1:6">
      <c r="A1271" s="529" t="s">
        <v>32063</v>
      </c>
      <c r="B1271" s="530">
        <v>103671</v>
      </c>
      <c r="C1271" s="522" t="s">
        <v>10391</v>
      </c>
      <c r="D1271" s="530" t="s">
        <v>28</v>
      </c>
      <c r="E1271" s="531">
        <v>610.42999999999995</v>
      </c>
      <c r="F1271" s="532">
        <v>0</v>
      </c>
    </row>
    <row r="1272" spans="1:6">
      <c r="A1272" s="529" t="s">
        <v>32063</v>
      </c>
      <c r="B1272" s="530">
        <v>103688</v>
      </c>
      <c r="C1272" s="522" t="s">
        <v>10408</v>
      </c>
      <c r="D1272" s="530" t="s">
        <v>28</v>
      </c>
      <c r="E1272" s="531">
        <v>780.08</v>
      </c>
      <c r="F1272" s="532">
        <v>0</v>
      </c>
    </row>
    <row r="1273" spans="1:6">
      <c r="A1273" s="529" t="s">
        <v>32063</v>
      </c>
      <c r="B1273" s="530">
        <v>103687</v>
      </c>
      <c r="C1273" s="522" t="s">
        <v>10407</v>
      </c>
      <c r="D1273" s="530" t="s">
        <v>28</v>
      </c>
      <c r="E1273" s="531">
        <v>1099.44</v>
      </c>
      <c r="F1273" s="532">
        <v>0</v>
      </c>
    </row>
    <row r="1274" spans="1:6">
      <c r="A1274" s="529" t="s">
        <v>32063</v>
      </c>
      <c r="B1274" s="530">
        <v>103684</v>
      </c>
      <c r="C1274" s="522" t="s">
        <v>10404</v>
      </c>
      <c r="D1274" s="530" t="s">
        <v>28</v>
      </c>
      <c r="E1274" s="531">
        <v>592.98</v>
      </c>
      <c r="F1274" s="532">
        <v>0</v>
      </c>
    </row>
    <row r="1275" spans="1:6">
      <c r="A1275" s="529" t="s">
        <v>32063</v>
      </c>
      <c r="B1275" s="530">
        <v>103681</v>
      </c>
      <c r="C1275" s="522" t="s">
        <v>10401</v>
      </c>
      <c r="D1275" s="530" t="s">
        <v>28</v>
      </c>
      <c r="E1275" s="531">
        <v>642.58000000000004</v>
      </c>
      <c r="F1275" s="532">
        <v>0</v>
      </c>
    </row>
    <row r="1276" spans="1:6">
      <c r="A1276" s="529" t="s">
        <v>32063</v>
      </c>
      <c r="B1276" s="530">
        <v>103679</v>
      </c>
      <c r="C1276" s="522" t="s">
        <v>10399</v>
      </c>
      <c r="D1276" s="530" t="s">
        <v>28</v>
      </c>
      <c r="E1276" s="531">
        <v>734.1</v>
      </c>
      <c r="F1276" s="532">
        <v>0</v>
      </c>
    </row>
    <row r="1277" spans="1:6">
      <c r="A1277" s="529" t="s">
        <v>32063</v>
      </c>
      <c r="B1277" s="530">
        <v>103677</v>
      </c>
      <c r="C1277" s="522" t="s">
        <v>10397</v>
      </c>
      <c r="D1277" s="530" t="s">
        <v>28</v>
      </c>
      <c r="E1277" s="531">
        <v>789.4</v>
      </c>
      <c r="F1277" s="532">
        <v>0</v>
      </c>
    </row>
    <row r="1278" spans="1:6">
      <c r="A1278" s="529" t="s">
        <v>32063</v>
      </c>
      <c r="B1278" s="530">
        <v>103675</v>
      </c>
      <c r="C1278" s="522" t="s">
        <v>10395</v>
      </c>
      <c r="D1278" s="530" t="s">
        <v>28</v>
      </c>
      <c r="E1278" s="531">
        <v>570.66</v>
      </c>
      <c r="F1278" s="532">
        <v>0</v>
      </c>
    </row>
    <row r="1279" spans="1:6">
      <c r="A1279" s="529" t="s">
        <v>32063</v>
      </c>
      <c r="B1279" s="530">
        <v>103680</v>
      </c>
      <c r="C1279" s="522" t="s">
        <v>10400</v>
      </c>
      <c r="D1279" s="530" t="s">
        <v>28</v>
      </c>
      <c r="E1279" s="531">
        <v>788.75</v>
      </c>
      <c r="F1279" s="532">
        <v>0</v>
      </c>
    </row>
    <row r="1280" spans="1:6">
      <c r="A1280" s="529" t="s">
        <v>32063</v>
      </c>
      <c r="B1280" s="530">
        <v>103678</v>
      </c>
      <c r="C1280" s="522" t="s">
        <v>10398</v>
      </c>
      <c r="D1280" s="530" t="s">
        <v>28</v>
      </c>
      <c r="E1280" s="531">
        <v>889.28</v>
      </c>
      <c r="F1280" s="532">
        <v>0</v>
      </c>
    </row>
    <row r="1281" spans="1:6">
      <c r="A1281" s="529" t="s">
        <v>32063</v>
      </c>
      <c r="B1281" s="530">
        <v>103676</v>
      </c>
      <c r="C1281" s="522" t="s">
        <v>10396</v>
      </c>
      <c r="D1281" s="530" t="s">
        <v>28</v>
      </c>
      <c r="E1281" s="531">
        <v>1014.06</v>
      </c>
      <c r="F1281" s="532">
        <v>0</v>
      </c>
    </row>
    <row r="1282" spans="1:6">
      <c r="A1282" s="529" t="s">
        <v>32063</v>
      </c>
      <c r="B1282" s="530">
        <v>103674</v>
      </c>
      <c r="C1282" s="522" t="s">
        <v>10394</v>
      </c>
      <c r="D1282" s="530" t="s">
        <v>28</v>
      </c>
      <c r="E1282" s="531">
        <v>596.19000000000005</v>
      </c>
      <c r="F1282" s="532">
        <v>0</v>
      </c>
    </row>
    <row r="1283" spans="1:6">
      <c r="A1283" s="529" t="s">
        <v>32063</v>
      </c>
      <c r="B1283" s="530">
        <v>103683</v>
      </c>
      <c r="C1283" s="522" t="s">
        <v>10403</v>
      </c>
      <c r="D1283" s="530" t="s">
        <v>28</v>
      </c>
      <c r="E1283" s="531">
        <v>1339.08</v>
      </c>
      <c r="F1283" s="532">
        <v>0</v>
      </c>
    </row>
    <row r="1284" spans="1:6">
      <c r="A1284" s="529" t="s">
        <v>32063</v>
      </c>
      <c r="B1284" s="530">
        <v>103682</v>
      </c>
      <c r="C1284" s="522" t="s">
        <v>10402</v>
      </c>
      <c r="D1284" s="530" t="s">
        <v>28</v>
      </c>
      <c r="E1284" s="531">
        <v>960.78</v>
      </c>
      <c r="F1284" s="532">
        <v>0</v>
      </c>
    </row>
    <row r="1285" spans="1:6">
      <c r="A1285" s="529" t="s">
        <v>32063</v>
      </c>
      <c r="B1285" s="530">
        <v>103670</v>
      </c>
      <c r="C1285" s="522" t="s">
        <v>10390</v>
      </c>
      <c r="D1285" s="530" t="s">
        <v>28</v>
      </c>
      <c r="E1285" s="531">
        <v>388.14</v>
      </c>
      <c r="F1285" s="532">
        <v>0</v>
      </c>
    </row>
    <row r="1286" spans="1:6">
      <c r="A1286" s="529" t="s">
        <v>32063</v>
      </c>
      <c r="B1286" s="530">
        <v>103673</v>
      </c>
      <c r="C1286" s="522" t="s">
        <v>10393</v>
      </c>
      <c r="D1286" s="530" t="s">
        <v>28</v>
      </c>
      <c r="E1286" s="531">
        <v>55.37</v>
      </c>
      <c r="F1286" s="532">
        <v>0</v>
      </c>
    </row>
    <row r="1287" spans="1:6">
      <c r="A1287" s="529" t="s">
        <v>32064</v>
      </c>
      <c r="B1287" s="530">
        <v>91084</v>
      </c>
      <c r="C1287" s="522" t="s">
        <v>24293</v>
      </c>
      <c r="D1287" s="530" t="s">
        <v>26</v>
      </c>
      <c r="E1287" s="531">
        <v>277.05</v>
      </c>
      <c r="F1287" s="532">
        <v>0</v>
      </c>
    </row>
    <row r="1288" spans="1:6">
      <c r="A1288" s="529" t="s">
        <v>32064</v>
      </c>
      <c r="B1288" s="530">
        <v>91080</v>
      </c>
      <c r="C1288" s="522" t="s">
        <v>24289</v>
      </c>
      <c r="D1288" s="530" t="s">
        <v>26</v>
      </c>
      <c r="E1288" s="531">
        <v>211.56</v>
      </c>
      <c r="F1288" s="532">
        <v>0</v>
      </c>
    </row>
    <row r="1289" spans="1:6">
      <c r="A1289" s="529" t="s">
        <v>32064</v>
      </c>
      <c r="B1289" s="530">
        <v>91101</v>
      </c>
      <c r="C1289" s="522" t="s">
        <v>24309</v>
      </c>
      <c r="D1289" s="530" t="s">
        <v>26</v>
      </c>
      <c r="E1289" s="531">
        <v>255.17</v>
      </c>
      <c r="F1289" s="532">
        <v>0</v>
      </c>
    </row>
    <row r="1290" spans="1:6">
      <c r="A1290" s="529" t="s">
        <v>32064</v>
      </c>
      <c r="B1290" s="530">
        <v>91097</v>
      </c>
      <c r="C1290" s="522" t="s">
        <v>24305</v>
      </c>
      <c r="D1290" s="530" t="s">
        <v>26</v>
      </c>
      <c r="E1290" s="531">
        <v>203.25</v>
      </c>
      <c r="F1290" s="532">
        <v>0</v>
      </c>
    </row>
    <row r="1291" spans="1:6">
      <c r="A1291" s="529" t="s">
        <v>32064</v>
      </c>
      <c r="B1291" s="530">
        <v>91082</v>
      </c>
      <c r="C1291" s="522" t="s">
        <v>24291</v>
      </c>
      <c r="D1291" s="530" t="s">
        <v>26</v>
      </c>
      <c r="E1291" s="531">
        <v>246.23</v>
      </c>
      <c r="F1291" s="532">
        <v>0</v>
      </c>
    </row>
    <row r="1292" spans="1:6">
      <c r="A1292" s="529" t="s">
        <v>32064</v>
      </c>
      <c r="B1292" s="530">
        <v>91078</v>
      </c>
      <c r="C1292" s="522" t="s">
        <v>24287</v>
      </c>
      <c r="D1292" s="530" t="s">
        <v>26</v>
      </c>
      <c r="E1292" s="531">
        <v>197.28</v>
      </c>
      <c r="F1292" s="532">
        <v>0</v>
      </c>
    </row>
    <row r="1293" spans="1:6">
      <c r="A1293" s="529" t="s">
        <v>32064</v>
      </c>
      <c r="B1293" s="530">
        <v>91099</v>
      </c>
      <c r="C1293" s="522" t="s">
        <v>24307</v>
      </c>
      <c r="D1293" s="530" t="s">
        <v>26</v>
      </c>
      <c r="E1293" s="531">
        <v>230.76</v>
      </c>
      <c r="F1293" s="532">
        <v>0</v>
      </c>
    </row>
    <row r="1294" spans="1:6">
      <c r="A1294" s="529" t="s">
        <v>32064</v>
      </c>
      <c r="B1294" s="530">
        <v>91095</v>
      </c>
      <c r="C1294" s="522" t="s">
        <v>24303</v>
      </c>
      <c r="D1294" s="530" t="s">
        <v>26</v>
      </c>
      <c r="E1294" s="531">
        <v>190.72</v>
      </c>
      <c r="F1294" s="532">
        <v>0</v>
      </c>
    </row>
    <row r="1295" spans="1:6">
      <c r="A1295" s="529" t="s">
        <v>32064</v>
      </c>
      <c r="B1295" s="530">
        <v>91076</v>
      </c>
      <c r="C1295" s="522" t="s">
        <v>24285</v>
      </c>
      <c r="D1295" s="530" t="s">
        <v>26</v>
      </c>
      <c r="E1295" s="531">
        <v>403.69</v>
      </c>
      <c r="F1295" s="532">
        <v>0</v>
      </c>
    </row>
    <row r="1296" spans="1:6">
      <c r="A1296" s="529" t="s">
        <v>32064</v>
      </c>
      <c r="B1296" s="530">
        <v>91072</v>
      </c>
      <c r="C1296" s="522" t="s">
        <v>24281</v>
      </c>
      <c r="D1296" s="530" t="s">
        <v>26</v>
      </c>
      <c r="E1296" s="531">
        <v>351.9</v>
      </c>
      <c r="F1296" s="532">
        <v>0</v>
      </c>
    </row>
    <row r="1297" spans="1:6">
      <c r="A1297" s="529" t="s">
        <v>32064</v>
      </c>
      <c r="B1297" s="530">
        <v>91093</v>
      </c>
      <c r="C1297" s="522" t="s">
        <v>24301</v>
      </c>
      <c r="D1297" s="530" t="s">
        <v>26</v>
      </c>
      <c r="E1297" s="531">
        <v>421.57</v>
      </c>
      <c r="F1297" s="532">
        <v>0</v>
      </c>
    </row>
    <row r="1298" spans="1:6">
      <c r="A1298" s="529" t="s">
        <v>32064</v>
      </c>
      <c r="B1298" s="530">
        <v>91089</v>
      </c>
      <c r="C1298" s="522" t="s">
        <v>24297</v>
      </c>
      <c r="D1298" s="530" t="s">
        <v>26</v>
      </c>
      <c r="E1298" s="531">
        <v>379.17</v>
      </c>
      <c r="F1298" s="532">
        <v>0</v>
      </c>
    </row>
    <row r="1299" spans="1:6">
      <c r="A1299" s="529" t="s">
        <v>32064</v>
      </c>
      <c r="B1299" s="530">
        <v>91074</v>
      </c>
      <c r="C1299" s="522" t="s">
        <v>24283</v>
      </c>
      <c r="D1299" s="530" t="s">
        <v>26</v>
      </c>
      <c r="E1299" s="531">
        <v>249.72</v>
      </c>
      <c r="F1299" s="532">
        <v>0</v>
      </c>
    </row>
    <row r="1300" spans="1:6">
      <c r="A1300" s="529" t="s">
        <v>32064</v>
      </c>
      <c r="B1300" s="530">
        <v>91070</v>
      </c>
      <c r="C1300" s="522" t="s">
        <v>24279</v>
      </c>
      <c r="D1300" s="530" t="s">
        <v>26</v>
      </c>
      <c r="E1300" s="531">
        <v>210.06</v>
      </c>
      <c r="F1300" s="532">
        <v>0</v>
      </c>
    </row>
    <row r="1301" spans="1:6">
      <c r="A1301" s="529" t="s">
        <v>32064</v>
      </c>
      <c r="B1301" s="530">
        <v>91091</v>
      </c>
      <c r="C1301" s="522" t="s">
        <v>24299</v>
      </c>
      <c r="D1301" s="530" t="s">
        <v>26</v>
      </c>
      <c r="E1301" s="531">
        <v>268.95999999999998</v>
      </c>
      <c r="F1301" s="532">
        <v>0</v>
      </c>
    </row>
    <row r="1302" spans="1:6">
      <c r="A1302" s="529" t="s">
        <v>32064</v>
      </c>
      <c r="B1302" s="530">
        <v>91087</v>
      </c>
      <c r="C1302" s="522" t="s">
        <v>24295</v>
      </c>
      <c r="D1302" s="530" t="s">
        <v>26</v>
      </c>
      <c r="E1302" s="531">
        <v>235.87</v>
      </c>
      <c r="F1302" s="532">
        <v>0</v>
      </c>
    </row>
    <row r="1303" spans="1:6">
      <c r="A1303" s="529" t="s">
        <v>32064</v>
      </c>
      <c r="B1303" s="530">
        <v>91083</v>
      </c>
      <c r="C1303" s="522" t="s">
        <v>24292</v>
      </c>
      <c r="D1303" s="530" t="s">
        <v>26</v>
      </c>
      <c r="E1303" s="531">
        <v>354.56</v>
      </c>
      <c r="F1303" s="532">
        <v>0</v>
      </c>
    </row>
    <row r="1304" spans="1:6">
      <c r="A1304" s="529" t="s">
        <v>32064</v>
      </c>
      <c r="B1304" s="530">
        <v>91079</v>
      </c>
      <c r="C1304" s="522" t="s">
        <v>24288</v>
      </c>
      <c r="D1304" s="530" t="s">
        <v>26</v>
      </c>
      <c r="E1304" s="531">
        <v>200.87</v>
      </c>
      <c r="F1304" s="532">
        <v>0</v>
      </c>
    </row>
    <row r="1305" spans="1:6">
      <c r="A1305" s="529" t="s">
        <v>32064</v>
      </c>
      <c r="B1305" s="530">
        <v>91100</v>
      </c>
      <c r="C1305" s="522" t="s">
        <v>24308</v>
      </c>
      <c r="D1305" s="530" t="s">
        <v>26</v>
      </c>
      <c r="E1305" s="531">
        <v>290.05</v>
      </c>
      <c r="F1305" s="532">
        <v>0</v>
      </c>
    </row>
    <row r="1306" spans="1:6">
      <c r="A1306" s="529" t="s">
        <v>32064</v>
      </c>
      <c r="B1306" s="530">
        <v>91096</v>
      </c>
      <c r="C1306" s="522" t="s">
        <v>24304</v>
      </c>
      <c r="D1306" s="530" t="s">
        <v>26</v>
      </c>
      <c r="E1306" s="531">
        <v>188.36</v>
      </c>
      <c r="F1306" s="532">
        <v>0</v>
      </c>
    </row>
    <row r="1307" spans="1:6">
      <c r="A1307" s="529" t="s">
        <v>32064</v>
      </c>
      <c r="B1307" s="530">
        <v>91081</v>
      </c>
      <c r="C1307" s="522" t="s">
        <v>24290</v>
      </c>
      <c r="D1307" s="530" t="s">
        <v>26</v>
      </c>
      <c r="E1307" s="531">
        <v>277.60000000000002</v>
      </c>
      <c r="F1307" s="532">
        <v>0</v>
      </c>
    </row>
    <row r="1308" spans="1:6">
      <c r="A1308" s="529" t="s">
        <v>32064</v>
      </c>
      <c r="B1308" s="530">
        <v>91077</v>
      </c>
      <c r="C1308" s="522" t="s">
        <v>24286</v>
      </c>
      <c r="D1308" s="530" t="s">
        <v>26</v>
      </c>
      <c r="E1308" s="531">
        <v>182.38</v>
      </c>
      <c r="F1308" s="532">
        <v>0</v>
      </c>
    </row>
    <row r="1309" spans="1:6">
      <c r="A1309" s="529" t="s">
        <v>32064</v>
      </c>
      <c r="B1309" s="530">
        <v>91098</v>
      </c>
      <c r="C1309" s="522" t="s">
        <v>24306</v>
      </c>
      <c r="D1309" s="530" t="s">
        <v>26</v>
      </c>
      <c r="E1309" s="531">
        <v>241.26</v>
      </c>
      <c r="F1309" s="532">
        <v>0</v>
      </c>
    </row>
    <row r="1310" spans="1:6">
      <c r="A1310" s="529" t="s">
        <v>32064</v>
      </c>
      <c r="B1310" s="530">
        <v>91094</v>
      </c>
      <c r="C1310" s="522" t="s">
        <v>24302</v>
      </c>
      <c r="D1310" s="530" t="s">
        <v>26</v>
      </c>
      <c r="E1310" s="531">
        <v>173.13</v>
      </c>
      <c r="F1310" s="532">
        <v>0</v>
      </c>
    </row>
    <row r="1311" spans="1:6">
      <c r="A1311" s="529" t="s">
        <v>32064</v>
      </c>
      <c r="B1311" s="530">
        <v>91075</v>
      </c>
      <c r="C1311" s="522" t="s">
        <v>24284</v>
      </c>
      <c r="D1311" s="530" t="s">
        <v>26</v>
      </c>
      <c r="E1311" s="531">
        <v>445.37</v>
      </c>
      <c r="F1311" s="532">
        <v>0</v>
      </c>
    </row>
    <row r="1312" spans="1:6">
      <c r="A1312" s="529" t="s">
        <v>32064</v>
      </c>
      <c r="B1312" s="530">
        <v>91071</v>
      </c>
      <c r="C1312" s="522" t="s">
        <v>24280</v>
      </c>
      <c r="D1312" s="530" t="s">
        <v>26</v>
      </c>
      <c r="E1312" s="531">
        <v>345.43</v>
      </c>
      <c r="F1312" s="532">
        <v>0</v>
      </c>
    </row>
    <row r="1313" spans="1:6">
      <c r="A1313" s="529" t="s">
        <v>32064</v>
      </c>
      <c r="B1313" s="530">
        <v>91092</v>
      </c>
      <c r="C1313" s="522" t="s">
        <v>24300</v>
      </c>
      <c r="D1313" s="530" t="s">
        <v>26</v>
      </c>
      <c r="E1313" s="531">
        <v>441.65</v>
      </c>
      <c r="F1313" s="532">
        <v>0</v>
      </c>
    </row>
    <row r="1314" spans="1:6">
      <c r="A1314" s="529" t="s">
        <v>32064</v>
      </c>
      <c r="B1314" s="530">
        <v>91088</v>
      </c>
      <c r="C1314" s="522" t="s">
        <v>24296</v>
      </c>
      <c r="D1314" s="530" t="s">
        <v>26</v>
      </c>
      <c r="E1314" s="531">
        <v>369.95</v>
      </c>
      <c r="F1314" s="532">
        <v>0</v>
      </c>
    </row>
    <row r="1315" spans="1:6">
      <c r="A1315" s="529" t="s">
        <v>32064</v>
      </c>
      <c r="B1315" s="530">
        <v>91073</v>
      </c>
      <c r="C1315" s="522" t="s">
        <v>24282</v>
      </c>
      <c r="D1315" s="530" t="s">
        <v>26</v>
      </c>
      <c r="E1315" s="531">
        <v>268.12</v>
      </c>
      <c r="F1315" s="532">
        <v>0</v>
      </c>
    </row>
    <row r="1316" spans="1:6">
      <c r="A1316" s="529" t="s">
        <v>32064</v>
      </c>
      <c r="B1316" s="530">
        <v>91069</v>
      </c>
      <c r="C1316" s="522" t="s">
        <v>24278</v>
      </c>
      <c r="D1316" s="530" t="s">
        <v>26</v>
      </c>
      <c r="E1316" s="531">
        <v>200.99</v>
      </c>
      <c r="F1316" s="532">
        <v>0</v>
      </c>
    </row>
    <row r="1317" spans="1:6">
      <c r="A1317" s="529" t="s">
        <v>32064</v>
      </c>
      <c r="B1317" s="530">
        <v>91090</v>
      </c>
      <c r="C1317" s="522" t="s">
        <v>24298</v>
      </c>
      <c r="D1317" s="530" t="s">
        <v>26</v>
      </c>
      <c r="E1317" s="531">
        <v>275.69</v>
      </c>
      <c r="F1317" s="532">
        <v>0</v>
      </c>
    </row>
    <row r="1318" spans="1:6">
      <c r="A1318" s="529" t="s">
        <v>32064</v>
      </c>
      <c r="B1318" s="530">
        <v>91086</v>
      </c>
      <c r="C1318" s="522" t="s">
        <v>24294</v>
      </c>
      <c r="D1318" s="530" t="s">
        <v>26</v>
      </c>
      <c r="E1318" s="531">
        <v>225</v>
      </c>
      <c r="F1318" s="532">
        <v>0</v>
      </c>
    </row>
    <row r="1319" spans="1:6">
      <c r="A1319" s="529" t="s">
        <v>32064</v>
      </c>
      <c r="B1319" s="530">
        <v>105522</v>
      </c>
      <c r="C1319" s="522" t="s">
        <v>32065</v>
      </c>
      <c r="D1319" s="530" t="s">
        <v>26</v>
      </c>
      <c r="E1319" s="531">
        <v>0</v>
      </c>
      <c r="F1319" s="532"/>
    </row>
    <row r="1320" spans="1:6">
      <c r="A1320" s="529" t="s">
        <v>32066</v>
      </c>
      <c r="B1320" s="530">
        <v>104281</v>
      </c>
      <c r="C1320" s="522" t="s">
        <v>32067</v>
      </c>
      <c r="D1320" s="530" t="s">
        <v>24</v>
      </c>
      <c r="E1320" s="531">
        <v>0</v>
      </c>
      <c r="F1320" s="532"/>
    </row>
    <row r="1321" spans="1:6">
      <c r="A1321" s="529" t="s">
        <v>32066</v>
      </c>
      <c r="B1321" s="530">
        <v>104287</v>
      </c>
      <c r="C1321" s="522" t="s">
        <v>32068</v>
      </c>
      <c r="D1321" s="530" t="s">
        <v>24</v>
      </c>
      <c r="E1321" s="531">
        <v>0</v>
      </c>
      <c r="F1321" s="532"/>
    </row>
    <row r="1322" spans="1:6">
      <c r="A1322" s="529" t="s">
        <v>32066</v>
      </c>
      <c r="B1322" s="530">
        <v>104286</v>
      </c>
      <c r="C1322" s="522" t="s">
        <v>32069</v>
      </c>
      <c r="D1322" s="530" t="s">
        <v>24</v>
      </c>
      <c r="E1322" s="531">
        <v>0</v>
      </c>
      <c r="F1322" s="532"/>
    </row>
    <row r="1323" spans="1:6">
      <c r="A1323" s="529" t="s">
        <v>32066</v>
      </c>
      <c r="B1323" s="530">
        <v>104292</v>
      </c>
      <c r="C1323" s="522" t="s">
        <v>32070</v>
      </c>
      <c r="D1323" s="530" t="s">
        <v>24</v>
      </c>
      <c r="E1323" s="531">
        <v>0</v>
      </c>
      <c r="F1323" s="532"/>
    </row>
    <row r="1324" spans="1:6">
      <c r="A1324" s="529" t="s">
        <v>32066</v>
      </c>
      <c r="B1324" s="530">
        <v>104282</v>
      </c>
      <c r="C1324" s="522" t="s">
        <v>32071</v>
      </c>
      <c r="D1324" s="530" t="s">
        <v>24</v>
      </c>
      <c r="E1324" s="531">
        <v>0</v>
      </c>
      <c r="F1324" s="532"/>
    </row>
    <row r="1325" spans="1:6">
      <c r="A1325" s="529" t="s">
        <v>32066</v>
      </c>
      <c r="B1325" s="530">
        <v>104288</v>
      </c>
      <c r="C1325" s="522" t="s">
        <v>32072</v>
      </c>
      <c r="D1325" s="530" t="s">
        <v>24</v>
      </c>
      <c r="E1325" s="531">
        <v>0</v>
      </c>
      <c r="F1325" s="532"/>
    </row>
    <row r="1326" spans="1:6">
      <c r="A1326" s="529" t="s">
        <v>32066</v>
      </c>
      <c r="B1326" s="530">
        <v>104283</v>
      </c>
      <c r="C1326" s="522" t="s">
        <v>32073</v>
      </c>
      <c r="D1326" s="530" t="s">
        <v>24</v>
      </c>
      <c r="E1326" s="531">
        <v>0</v>
      </c>
      <c r="F1326" s="532"/>
    </row>
    <row r="1327" spans="1:6">
      <c r="A1327" s="529" t="s">
        <v>32066</v>
      </c>
      <c r="B1327" s="530">
        <v>104289</v>
      </c>
      <c r="C1327" s="522" t="s">
        <v>32074</v>
      </c>
      <c r="D1327" s="530" t="s">
        <v>24</v>
      </c>
      <c r="E1327" s="531">
        <v>0</v>
      </c>
      <c r="F1327" s="532"/>
    </row>
    <row r="1328" spans="1:6">
      <c r="A1328" s="529" t="s">
        <v>32066</v>
      </c>
      <c r="B1328" s="530">
        <v>104284</v>
      </c>
      <c r="C1328" s="522" t="s">
        <v>32075</v>
      </c>
      <c r="D1328" s="530" t="s">
        <v>24</v>
      </c>
      <c r="E1328" s="531">
        <v>0</v>
      </c>
      <c r="F1328" s="532"/>
    </row>
    <row r="1329" spans="1:6">
      <c r="A1329" s="529" t="s">
        <v>32066</v>
      </c>
      <c r="B1329" s="530">
        <v>104290</v>
      </c>
      <c r="C1329" s="522" t="s">
        <v>32076</v>
      </c>
      <c r="D1329" s="530" t="s">
        <v>24</v>
      </c>
      <c r="E1329" s="531">
        <v>0</v>
      </c>
      <c r="F1329" s="532"/>
    </row>
    <row r="1330" spans="1:6">
      <c r="A1330" s="529" t="s">
        <v>32066</v>
      </c>
      <c r="B1330" s="530">
        <v>104285</v>
      </c>
      <c r="C1330" s="522" t="s">
        <v>32077</v>
      </c>
      <c r="D1330" s="530" t="s">
        <v>24</v>
      </c>
      <c r="E1330" s="531">
        <v>0</v>
      </c>
      <c r="F1330" s="532"/>
    </row>
    <row r="1331" spans="1:6">
      <c r="A1331" s="529" t="s">
        <v>32066</v>
      </c>
      <c r="B1331" s="530">
        <v>104291</v>
      </c>
      <c r="C1331" s="522" t="s">
        <v>32078</v>
      </c>
      <c r="D1331" s="530" t="s">
        <v>24</v>
      </c>
      <c r="E1331" s="531">
        <v>0</v>
      </c>
      <c r="F1331" s="532"/>
    </row>
    <row r="1332" spans="1:6">
      <c r="A1332" s="529" t="s">
        <v>32066</v>
      </c>
      <c r="B1332" s="530">
        <v>104267</v>
      </c>
      <c r="C1332" s="522" t="s">
        <v>32079</v>
      </c>
      <c r="D1332" s="530" t="s">
        <v>24</v>
      </c>
      <c r="E1332" s="531">
        <v>0</v>
      </c>
      <c r="F1332" s="532"/>
    </row>
    <row r="1333" spans="1:6">
      <c r="A1333" s="529" t="s">
        <v>32066</v>
      </c>
      <c r="B1333" s="530">
        <v>104268</v>
      </c>
      <c r="C1333" s="522" t="s">
        <v>32080</v>
      </c>
      <c r="D1333" s="530" t="s">
        <v>24</v>
      </c>
      <c r="E1333" s="531">
        <v>0</v>
      </c>
      <c r="F1333" s="532"/>
    </row>
    <row r="1334" spans="1:6">
      <c r="A1334" s="529" t="s">
        <v>32066</v>
      </c>
      <c r="B1334" s="530">
        <v>104269</v>
      </c>
      <c r="C1334" s="522" t="s">
        <v>32081</v>
      </c>
      <c r="D1334" s="530" t="s">
        <v>24</v>
      </c>
      <c r="E1334" s="531">
        <v>0</v>
      </c>
      <c r="F1334" s="532"/>
    </row>
    <row r="1335" spans="1:6">
      <c r="A1335" s="529" t="s">
        <v>32066</v>
      </c>
      <c r="B1335" s="530">
        <v>104270</v>
      </c>
      <c r="C1335" s="522" t="s">
        <v>32082</v>
      </c>
      <c r="D1335" s="530" t="s">
        <v>24</v>
      </c>
      <c r="E1335" s="531">
        <v>0</v>
      </c>
      <c r="F1335" s="532"/>
    </row>
    <row r="1336" spans="1:6">
      <c r="A1336" s="529" t="s">
        <v>32066</v>
      </c>
      <c r="B1336" s="530">
        <v>104276</v>
      </c>
      <c r="C1336" s="522" t="s">
        <v>32083</v>
      </c>
      <c r="D1336" s="530" t="s">
        <v>24</v>
      </c>
      <c r="E1336" s="531">
        <v>0</v>
      </c>
      <c r="F1336" s="532"/>
    </row>
    <row r="1337" spans="1:6">
      <c r="A1337" s="529" t="s">
        <v>32066</v>
      </c>
      <c r="B1337" s="530">
        <v>104280</v>
      </c>
      <c r="C1337" s="522" t="s">
        <v>32084</v>
      </c>
      <c r="D1337" s="530" t="s">
        <v>24</v>
      </c>
      <c r="E1337" s="531">
        <v>0</v>
      </c>
      <c r="F1337" s="532"/>
    </row>
    <row r="1338" spans="1:6">
      <c r="A1338" s="529" t="s">
        <v>32066</v>
      </c>
      <c r="B1338" s="530">
        <v>104271</v>
      </c>
      <c r="C1338" s="522" t="s">
        <v>32085</v>
      </c>
      <c r="D1338" s="530" t="s">
        <v>24</v>
      </c>
      <c r="E1338" s="531">
        <v>0</v>
      </c>
      <c r="F1338" s="532"/>
    </row>
    <row r="1339" spans="1:6">
      <c r="A1339" s="529" t="s">
        <v>32066</v>
      </c>
      <c r="B1339" s="530">
        <v>104272</v>
      </c>
      <c r="C1339" s="522" t="s">
        <v>32086</v>
      </c>
      <c r="D1339" s="530" t="s">
        <v>24</v>
      </c>
      <c r="E1339" s="531">
        <v>0</v>
      </c>
      <c r="F1339" s="532"/>
    </row>
    <row r="1340" spans="1:6">
      <c r="A1340" s="529" t="s">
        <v>32066</v>
      </c>
      <c r="B1340" s="530">
        <v>104273</v>
      </c>
      <c r="C1340" s="522" t="s">
        <v>32087</v>
      </c>
      <c r="D1340" s="530" t="s">
        <v>24</v>
      </c>
      <c r="E1340" s="531">
        <v>0</v>
      </c>
      <c r="F1340" s="532"/>
    </row>
    <row r="1341" spans="1:6">
      <c r="A1341" s="529" t="s">
        <v>32066</v>
      </c>
      <c r="B1341" s="530">
        <v>104277</v>
      </c>
      <c r="C1341" s="522" t="s">
        <v>32088</v>
      </c>
      <c r="D1341" s="530" t="s">
        <v>24</v>
      </c>
      <c r="E1341" s="531">
        <v>0</v>
      </c>
      <c r="F1341" s="532"/>
    </row>
    <row r="1342" spans="1:6">
      <c r="A1342" s="529" t="s">
        <v>32066</v>
      </c>
      <c r="B1342" s="530">
        <v>104274</v>
      </c>
      <c r="C1342" s="522" t="s">
        <v>32089</v>
      </c>
      <c r="D1342" s="530" t="s">
        <v>24</v>
      </c>
      <c r="E1342" s="531">
        <v>0</v>
      </c>
      <c r="F1342" s="532"/>
    </row>
    <row r="1343" spans="1:6">
      <c r="A1343" s="529" t="s">
        <v>32066</v>
      </c>
      <c r="B1343" s="530">
        <v>104278</v>
      </c>
      <c r="C1343" s="522" t="s">
        <v>32090</v>
      </c>
      <c r="D1343" s="530" t="s">
        <v>24</v>
      </c>
      <c r="E1343" s="531">
        <v>0</v>
      </c>
      <c r="F1343" s="532"/>
    </row>
    <row r="1344" spans="1:6">
      <c r="A1344" s="529" t="s">
        <v>32066</v>
      </c>
      <c r="B1344" s="530">
        <v>104275</v>
      </c>
      <c r="C1344" s="522" t="s">
        <v>32091</v>
      </c>
      <c r="D1344" s="530" t="s">
        <v>24</v>
      </c>
      <c r="E1344" s="531">
        <v>0</v>
      </c>
      <c r="F1344" s="532"/>
    </row>
    <row r="1345" spans="1:6">
      <c r="A1345" s="529" t="s">
        <v>32066</v>
      </c>
      <c r="B1345" s="530">
        <v>104279</v>
      </c>
      <c r="C1345" s="522" t="s">
        <v>32092</v>
      </c>
      <c r="D1345" s="530" t="s">
        <v>24</v>
      </c>
      <c r="E1345" s="531">
        <v>0</v>
      </c>
      <c r="F1345" s="532"/>
    </row>
    <row r="1346" spans="1:6">
      <c r="A1346" s="529" t="s">
        <v>32066</v>
      </c>
      <c r="B1346" s="530">
        <v>104265</v>
      </c>
      <c r="C1346" s="522" t="s">
        <v>32093</v>
      </c>
      <c r="D1346" s="530" t="s">
        <v>24</v>
      </c>
      <c r="E1346" s="531">
        <v>0</v>
      </c>
      <c r="F1346" s="532"/>
    </row>
    <row r="1347" spans="1:6">
      <c r="A1347" s="529" t="s">
        <v>32066</v>
      </c>
      <c r="B1347" s="530">
        <v>104266</v>
      </c>
      <c r="C1347" s="522" t="s">
        <v>32094</v>
      </c>
      <c r="D1347" s="530" t="s">
        <v>24</v>
      </c>
      <c r="E1347" s="531">
        <v>0</v>
      </c>
      <c r="F1347" s="532"/>
    </row>
    <row r="1348" spans="1:6">
      <c r="A1348" s="529" t="s">
        <v>32066</v>
      </c>
      <c r="B1348" s="530">
        <v>104305</v>
      </c>
      <c r="C1348" s="522" t="s">
        <v>32095</v>
      </c>
      <c r="D1348" s="530" t="s">
        <v>23</v>
      </c>
      <c r="E1348" s="531">
        <v>0</v>
      </c>
      <c r="F1348" s="532"/>
    </row>
    <row r="1349" spans="1:6">
      <c r="A1349" s="529" t="s">
        <v>32066</v>
      </c>
      <c r="B1349" s="530">
        <v>104306</v>
      </c>
      <c r="C1349" s="522" t="s">
        <v>32096</v>
      </c>
      <c r="D1349" s="530" t="s">
        <v>23</v>
      </c>
      <c r="E1349" s="531">
        <v>0</v>
      </c>
      <c r="F1349" s="532"/>
    </row>
    <row r="1350" spans="1:6">
      <c r="A1350" s="529" t="s">
        <v>32066</v>
      </c>
      <c r="B1350" s="530">
        <v>104307</v>
      </c>
      <c r="C1350" s="522" t="s">
        <v>32097</v>
      </c>
      <c r="D1350" s="530" t="s">
        <v>23</v>
      </c>
      <c r="E1350" s="531">
        <v>0</v>
      </c>
      <c r="F1350" s="532"/>
    </row>
    <row r="1351" spans="1:6">
      <c r="A1351" s="529" t="s">
        <v>32066</v>
      </c>
      <c r="B1351" s="530">
        <v>104308</v>
      </c>
      <c r="C1351" s="522" t="s">
        <v>32098</v>
      </c>
      <c r="D1351" s="530" t="s">
        <v>23</v>
      </c>
      <c r="E1351" s="531">
        <v>0</v>
      </c>
      <c r="F1351" s="532"/>
    </row>
    <row r="1352" spans="1:6">
      <c r="A1352" s="529" t="s">
        <v>32066</v>
      </c>
      <c r="B1352" s="530">
        <v>104309</v>
      </c>
      <c r="C1352" s="522" t="s">
        <v>32099</v>
      </c>
      <c r="D1352" s="530" t="s">
        <v>23</v>
      </c>
      <c r="E1352" s="531">
        <v>0</v>
      </c>
      <c r="F1352" s="532"/>
    </row>
    <row r="1353" spans="1:6">
      <c r="A1353" s="529" t="s">
        <v>32066</v>
      </c>
      <c r="B1353" s="530">
        <v>104310</v>
      </c>
      <c r="C1353" s="522" t="s">
        <v>32100</v>
      </c>
      <c r="D1353" s="530" t="s">
        <v>23</v>
      </c>
      <c r="E1353" s="531">
        <v>0</v>
      </c>
      <c r="F1353" s="532"/>
    </row>
    <row r="1354" spans="1:6">
      <c r="A1354" s="529" t="s">
        <v>32066</v>
      </c>
      <c r="B1354" s="530">
        <v>104311</v>
      </c>
      <c r="C1354" s="522" t="s">
        <v>32101</v>
      </c>
      <c r="D1354" s="530" t="s">
        <v>23</v>
      </c>
      <c r="E1354" s="531">
        <v>0</v>
      </c>
      <c r="F1354" s="532"/>
    </row>
    <row r="1355" spans="1:6">
      <c r="A1355" s="529" t="s">
        <v>32066</v>
      </c>
      <c r="B1355" s="530">
        <v>104301</v>
      </c>
      <c r="C1355" s="522" t="s">
        <v>32102</v>
      </c>
      <c r="D1355" s="530" t="s">
        <v>25</v>
      </c>
      <c r="E1355" s="531">
        <v>0</v>
      </c>
      <c r="F1355" s="532"/>
    </row>
    <row r="1356" spans="1:6">
      <c r="A1356" s="529" t="s">
        <v>32066</v>
      </c>
      <c r="B1356" s="530">
        <v>104302</v>
      </c>
      <c r="C1356" s="522" t="s">
        <v>32103</v>
      </c>
      <c r="D1356" s="530" t="s">
        <v>25</v>
      </c>
      <c r="E1356" s="531">
        <v>0</v>
      </c>
      <c r="F1356" s="532"/>
    </row>
    <row r="1357" spans="1:6">
      <c r="A1357" s="529" t="s">
        <v>32066</v>
      </c>
      <c r="B1357" s="530">
        <v>104303</v>
      </c>
      <c r="C1357" s="522" t="s">
        <v>32104</v>
      </c>
      <c r="D1357" s="530" t="s">
        <v>25</v>
      </c>
      <c r="E1357" s="531">
        <v>0</v>
      </c>
      <c r="F1357" s="532"/>
    </row>
    <row r="1358" spans="1:6">
      <c r="A1358" s="529" t="s">
        <v>32066</v>
      </c>
      <c r="B1358" s="530">
        <v>104304</v>
      </c>
      <c r="C1358" s="522" t="s">
        <v>32105</v>
      </c>
      <c r="D1358" s="530" t="s">
        <v>25</v>
      </c>
      <c r="E1358" s="531">
        <v>0</v>
      </c>
      <c r="F1358" s="532"/>
    </row>
    <row r="1359" spans="1:6">
      <c r="A1359" s="529" t="s">
        <v>32066</v>
      </c>
      <c r="B1359" s="530">
        <v>104293</v>
      </c>
      <c r="C1359" s="522" t="s">
        <v>32106</v>
      </c>
      <c r="D1359" s="530" t="s">
        <v>25</v>
      </c>
      <c r="E1359" s="531">
        <v>0</v>
      </c>
      <c r="F1359" s="532"/>
    </row>
    <row r="1360" spans="1:6">
      <c r="A1360" s="529" t="s">
        <v>32066</v>
      </c>
      <c r="B1360" s="530">
        <v>104297</v>
      </c>
      <c r="C1360" s="522" t="s">
        <v>32107</v>
      </c>
      <c r="D1360" s="530" t="s">
        <v>25</v>
      </c>
      <c r="E1360" s="531">
        <v>0</v>
      </c>
      <c r="F1360" s="532"/>
    </row>
    <row r="1361" spans="1:6">
      <c r="A1361" s="529" t="s">
        <v>32066</v>
      </c>
      <c r="B1361" s="530">
        <v>104295</v>
      </c>
      <c r="C1361" s="522" t="s">
        <v>32108</v>
      </c>
      <c r="D1361" s="530" t="s">
        <v>25</v>
      </c>
      <c r="E1361" s="531">
        <v>0</v>
      </c>
      <c r="F1361" s="532"/>
    </row>
    <row r="1362" spans="1:6">
      <c r="A1362" s="529" t="s">
        <v>32066</v>
      </c>
      <c r="B1362" s="530">
        <v>104299</v>
      </c>
      <c r="C1362" s="522" t="s">
        <v>32109</v>
      </c>
      <c r="D1362" s="530" t="s">
        <v>25</v>
      </c>
      <c r="E1362" s="531">
        <v>0</v>
      </c>
      <c r="F1362" s="532"/>
    </row>
    <row r="1363" spans="1:6">
      <c r="A1363" s="529" t="s">
        <v>32066</v>
      </c>
      <c r="B1363" s="530">
        <v>104294</v>
      </c>
      <c r="C1363" s="522" t="s">
        <v>32110</v>
      </c>
      <c r="D1363" s="530" t="s">
        <v>25</v>
      </c>
      <c r="E1363" s="531">
        <v>0</v>
      </c>
      <c r="F1363" s="532"/>
    </row>
    <row r="1364" spans="1:6">
      <c r="A1364" s="529" t="s">
        <v>32066</v>
      </c>
      <c r="B1364" s="530">
        <v>104298</v>
      </c>
      <c r="C1364" s="522" t="s">
        <v>32111</v>
      </c>
      <c r="D1364" s="530" t="s">
        <v>25</v>
      </c>
      <c r="E1364" s="531">
        <v>0</v>
      </c>
      <c r="F1364" s="532"/>
    </row>
    <row r="1365" spans="1:6">
      <c r="A1365" s="529" t="s">
        <v>32066</v>
      </c>
      <c r="B1365" s="530">
        <v>104296</v>
      </c>
      <c r="C1365" s="522" t="s">
        <v>32112</v>
      </c>
      <c r="D1365" s="530" t="s">
        <v>25</v>
      </c>
      <c r="E1365" s="531">
        <v>0</v>
      </c>
      <c r="F1365" s="532"/>
    </row>
    <row r="1366" spans="1:6">
      <c r="A1366" s="529" t="s">
        <v>32066</v>
      </c>
      <c r="B1366" s="530">
        <v>104300</v>
      </c>
      <c r="C1366" s="522" t="s">
        <v>32113</v>
      </c>
      <c r="D1366" s="530" t="s">
        <v>25</v>
      </c>
      <c r="E1366" s="531">
        <v>0</v>
      </c>
      <c r="F1366" s="532"/>
    </row>
    <row r="1367" spans="1:6">
      <c r="A1367" s="529" t="s">
        <v>32114</v>
      </c>
      <c r="B1367" s="530">
        <v>90944</v>
      </c>
      <c r="C1367" s="522" t="s">
        <v>13099</v>
      </c>
      <c r="D1367" s="530" t="s">
        <v>26</v>
      </c>
      <c r="E1367" s="531">
        <v>202.02</v>
      </c>
      <c r="F1367" s="532">
        <v>0</v>
      </c>
    </row>
    <row r="1368" spans="1:6">
      <c r="A1368" s="529" t="s">
        <v>32114</v>
      </c>
      <c r="B1368" s="530">
        <v>90934</v>
      </c>
      <c r="C1368" s="522" t="s">
        <v>13095</v>
      </c>
      <c r="D1368" s="530" t="s">
        <v>26</v>
      </c>
      <c r="E1368" s="531">
        <v>187.14</v>
      </c>
      <c r="F1368" s="532">
        <v>0</v>
      </c>
    </row>
    <row r="1369" spans="1:6">
      <c r="A1369" s="529" t="s">
        <v>32114</v>
      </c>
      <c r="B1369" s="530">
        <v>90954</v>
      </c>
      <c r="C1369" s="522" t="s">
        <v>13103</v>
      </c>
      <c r="D1369" s="530" t="s">
        <v>26</v>
      </c>
      <c r="E1369" s="531">
        <v>229.27</v>
      </c>
      <c r="F1369" s="532">
        <v>0</v>
      </c>
    </row>
    <row r="1370" spans="1:6">
      <c r="A1370" s="529" t="s">
        <v>32114</v>
      </c>
      <c r="B1370" s="530">
        <v>90933</v>
      </c>
      <c r="C1370" s="522" t="s">
        <v>13094</v>
      </c>
      <c r="D1370" s="530" t="s">
        <v>26</v>
      </c>
      <c r="E1370" s="531">
        <v>168.43</v>
      </c>
      <c r="F1370" s="532">
        <v>0</v>
      </c>
    </row>
    <row r="1371" spans="1:6">
      <c r="A1371" s="529" t="s">
        <v>32114</v>
      </c>
      <c r="B1371" s="530">
        <v>90943</v>
      </c>
      <c r="C1371" s="522" t="s">
        <v>13098</v>
      </c>
      <c r="D1371" s="530" t="s">
        <v>26</v>
      </c>
      <c r="E1371" s="531">
        <v>181.64</v>
      </c>
      <c r="F1371" s="532">
        <v>0</v>
      </c>
    </row>
    <row r="1372" spans="1:6">
      <c r="A1372" s="529" t="s">
        <v>32114</v>
      </c>
      <c r="B1372" s="530">
        <v>90953</v>
      </c>
      <c r="C1372" s="522" t="s">
        <v>13102</v>
      </c>
      <c r="D1372" s="530" t="s">
        <v>26</v>
      </c>
      <c r="E1372" s="531">
        <v>205.84</v>
      </c>
      <c r="F1372" s="532">
        <v>0</v>
      </c>
    </row>
    <row r="1373" spans="1:6">
      <c r="A1373" s="529" t="s">
        <v>32114</v>
      </c>
      <c r="B1373" s="530">
        <v>90932</v>
      </c>
      <c r="C1373" s="522" t="s">
        <v>13093</v>
      </c>
      <c r="D1373" s="530" t="s">
        <v>26</v>
      </c>
      <c r="E1373" s="531">
        <v>89.2</v>
      </c>
      <c r="F1373" s="532">
        <v>0</v>
      </c>
    </row>
    <row r="1374" spans="1:6">
      <c r="A1374" s="529" t="s">
        <v>32114</v>
      </c>
      <c r="B1374" s="530">
        <v>90942</v>
      </c>
      <c r="C1374" s="522" t="s">
        <v>13097</v>
      </c>
      <c r="D1374" s="530" t="s">
        <v>26</v>
      </c>
      <c r="E1374" s="531">
        <v>95.36</v>
      </c>
      <c r="F1374" s="532">
        <v>0</v>
      </c>
    </row>
    <row r="1375" spans="1:6">
      <c r="A1375" s="529" t="s">
        <v>32114</v>
      </c>
      <c r="B1375" s="530">
        <v>90952</v>
      </c>
      <c r="C1375" s="522" t="s">
        <v>13101</v>
      </c>
      <c r="D1375" s="530" t="s">
        <v>26</v>
      </c>
      <c r="E1375" s="531">
        <v>106.64</v>
      </c>
      <c r="F1375" s="532">
        <v>0</v>
      </c>
    </row>
    <row r="1376" spans="1:6">
      <c r="A1376" s="529" t="s">
        <v>32114</v>
      </c>
      <c r="B1376" s="530">
        <v>90930</v>
      </c>
      <c r="C1376" s="522" t="s">
        <v>13092</v>
      </c>
      <c r="D1376" s="530" t="s">
        <v>26</v>
      </c>
      <c r="E1376" s="531">
        <v>78.17</v>
      </c>
      <c r="F1376" s="532">
        <v>0</v>
      </c>
    </row>
    <row r="1377" spans="1:6">
      <c r="A1377" s="529" t="s">
        <v>32114</v>
      </c>
      <c r="B1377" s="530">
        <v>90940</v>
      </c>
      <c r="C1377" s="522" t="s">
        <v>13096</v>
      </c>
      <c r="D1377" s="530" t="s">
        <v>26</v>
      </c>
      <c r="E1377" s="531">
        <v>83.36</v>
      </c>
      <c r="F1377" s="532">
        <v>0</v>
      </c>
    </row>
    <row r="1378" spans="1:6">
      <c r="A1378" s="529" t="s">
        <v>32114</v>
      </c>
      <c r="B1378" s="530">
        <v>90950</v>
      </c>
      <c r="C1378" s="522" t="s">
        <v>13100</v>
      </c>
      <c r="D1378" s="530" t="s">
        <v>26</v>
      </c>
      <c r="E1378" s="531">
        <v>92.83</v>
      </c>
      <c r="F1378" s="532">
        <v>0</v>
      </c>
    </row>
    <row r="1379" spans="1:6">
      <c r="A1379" s="529" t="s">
        <v>32114</v>
      </c>
      <c r="B1379" s="530">
        <v>88476</v>
      </c>
      <c r="C1379" s="522" t="s">
        <v>13089</v>
      </c>
      <c r="D1379" s="530" t="s">
        <v>26</v>
      </c>
      <c r="E1379" s="531">
        <v>19.79</v>
      </c>
      <c r="F1379" s="532">
        <v>0</v>
      </c>
    </row>
    <row r="1380" spans="1:6">
      <c r="A1380" s="529" t="s">
        <v>32114</v>
      </c>
      <c r="B1380" s="530">
        <v>88477</v>
      </c>
      <c r="C1380" s="522" t="s">
        <v>13090</v>
      </c>
      <c r="D1380" s="530" t="s">
        <v>26</v>
      </c>
      <c r="E1380" s="531">
        <v>27.6</v>
      </c>
      <c r="F1380" s="532">
        <v>0</v>
      </c>
    </row>
    <row r="1381" spans="1:6">
      <c r="A1381" s="529" t="s">
        <v>32114</v>
      </c>
      <c r="B1381" s="530">
        <v>88478</v>
      </c>
      <c r="C1381" s="522" t="s">
        <v>13091</v>
      </c>
      <c r="D1381" s="530" t="s">
        <v>26</v>
      </c>
      <c r="E1381" s="531">
        <v>34.049999999999997</v>
      </c>
      <c r="F1381" s="532">
        <v>0</v>
      </c>
    </row>
    <row r="1382" spans="1:6">
      <c r="A1382" s="529" t="s">
        <v>32114</v>
      </c>
      <c r="B1382" s="530">
        <v>88470</v>
      </c>
      <c r="C1382" s="522" t="s">
        <v>13086</v>
      </c>
      <c r="D1382" s="530" t="s">
        <v>26</v>
      </c>
      <c r="E1382" s="531">
        <v>23.77</v>
      </c>
      <c r="F1382" s="532">
        <v>0</v>
      </c>
    </row>
    <row r="1383" spans="1:6">
      <c r="A1383" s="529" t="s">
        <v>32114</v>
      </c>
      <c r="B1383" s="530">
        <v>88471</v>
      </c>
      <c r="C1383" s="522" t="s">
        <v>13087</v>
      </c>
      <c r="D1383" s="530" t="s">
        <v>26</v>
      </c>
      <c r="E1383" s="531">
        <v>29.91</v>
      </c>
      <c r="F1383" s="532">
        <v>0</v>
      </c>
    </row>
    <row r="1384" spans="1:6">
      <c r="A1384" s="529" t="s">
        <v>32114</v>
      </c>
      <c r="B1384" s="530">
        <v>88472</v>
      </c>
      <c r="C1384" s="522" t="s">
        <v>13088</v>
      </c>
      <c r="D1384" s="530" t="s">
        <v>26</v>
      </c>
      <c r="E1384" s="531">
        <v>34.799999999999997</v>
      </c>
      <c r="F1384" s="532">
        <v>0</v>
      </c>
    </row>
    <row r="1385" spans="1:6">
      <c r="A1385" s="529" t="s">
        <v>32114</v>
      </c>
      <c r="B1385" s="530">
        <v>87759</v>
      </c>
      <c r="C1385" s="522" t="s">
        <v>13081</v>
      </c>
      <c r="D1385" s="530" t="s">
        <v>26</v>
      </c>
      <c r="E1385" s="531">
        <v>129.1</v>
      </c>
      <c r="F1385" s="532">
        <v>0</v>
      </c>
    </row>
    <row r="1386" spans="1:6">
      <c r="A1386" s="529" t="s">
        <v>32114</v>
      </c>
      <c r="B1386" s="530">
        <v>87769</v>
      </c>
      <c r="C1386" s="522" t="s">
        <v>13085</v>
      </c>
      <c r="D1386" s="530" t="s">
        <v>26</v>
      </c>
      <c r="E1386" s="531">
        <v>153.4</v>
      </c>
      <c r="F1386" s="532">
        <v>0</v>
      </c>
    </row>
    <row r="1387" spans="1:6">
      <c r="A1387" s="529" t="s">
        <v>32114</v>
      </c>
      <c r="B1387" s="530">
        <v>87739</v>
      </c>
      <c r="C1387" s="522" t="s">
        <v>13073</v>
      </c>
      <c r="D1387" s="530" t="s">
        <v>26</v>
      </c>
      <c r="E1387" s="531">
        <v>101.13</v>
      </c>
      <c r="F1387" s="532">
        <v>0</v>
      </c>
    </row>
    <row r="1388" spans="1:6">
      <c r="A1388" s="529" t="s">
        <v>32114</v>
      </c>
      <c r="B1388" s="530">
        <v>87749</v>
      </c>
      <c r="C1388" s="522" t="s">
        <v>13077</v>
      </c>
      <c r="D1388" s="530" t="s">
        <v>26</v>
      </c>
      <c r="E1388" s="531">
        <v>130.74</v>
      </c>
      <c r="F1388" s="532">
        <v>0</v>
      </c>
    </row>
    <row r="1389" spans="1:6">
      <c r="A1389" s="529" t="s">
        <v>32114</v>
      </c>
      <c r="B1389" s="530">
        <v>87624</v>
      </c>
      <c r="C1389" s="522" t="s">
        <v>23080</v>
      </c>
      <c r="D1389" s="530" t="s">
        <v>26</v>
      </c>
      <c r="E1389" s="531">
        <v>85.7</v>
      </c>
      <c r="F1389" s="532">
        <v>0</v>
      </c>
    </row>
    <row r="1390" spans="1:6">
      <c r="A1390" s="529" t="s">
        <v>32114</v>
      </c>
      <c r="B1390" s="530">
        <v>87634</v>
      </c>
      <c r="C1390" s="522" t="s">
        <v>13053</v>
      </c>
      <c r="D1390" s="530" t="s">
        <v>26</v>
      </c>
      <c r="E1390" s="531">
        <v>115.3</v>
      </c>
      <c r="F1390" s="532">
        <v>0</v>
      </c>
    </row>
    <row r="1391" spans="1:6">
      <c r="A1391" s="529" t="s">
        <v>32114</v>
      </c>
      <c r="B1391" s="530">
        <v>87644</v>
      </c>
      <c r="C1391" s="522" t="s">
        <v>13057</v>
      </c>
      <c r="D1391" s="530" t="s">
        <v>26</v>
      </c>
      <c r="E1391" s="531">
        <v>139.54</v>
      </c>
      <c r="F1391" s="532">
        <v>0</v>
      </c>
    </row>
    <row r="1392" spans="1:6">
      <c r="A1392" s="529" t="s">
        <v>32114</v>
      </c>
      <c r="B1392" s="530">
        <v>87684</v>
      </c>
      <c r="C1392" s="522" t="s">
        <v>13061</v>
      </c>
      <c r="D1392" s="530" t="s">
        <v>26</v>
      </c>
      <c r="E1392" s="531">
        <v>135.1</v>
      </c>
      <c r="F1392" s="532">
        <v>0</v>
      </c>
    </row>
    <row r="1393" spans="1:6">
      <c r="A1393" s="529" t="s">
        <v>32114</v>
      </c>
      <c r="B1393" s="530">
        <v>87694</v>
      </c>
      <c r="C1393" s="522" t="s">
        <v>13065</v>
      </c>
      <c r="D1393" s="530" t="s">
        <v>26</v>
      </c>
      <c r="E1393" s="531">
        <v>154.75</v>
      </c>
      <c r="F1393" s="532">
        <v>0</v>
      </c>
    </row>
    <row r="1394" spans="1:6">
      <c r="A1394" s="529" t="s">
        <v>32114</v>
      </c>
      <c r="B1394" s="530">
        <v>87704</v>
      </c>
      <c r="C1394" s="522" t="s">
        <v>13069</v>
      </c>
      <c r="D1394" s="530" t="s">
        <v>26</v>
      </c>
      <c r="E1394" s="531">
        <v>167.96</v>
      </c>
      <c r="F1394" s="532">
        <v>0</v>
      </c>
    </row>
    <row r="1395" spans="1:6">
      <c r="A1395" s="529" t="s">
        <v>32114</v>
      </c>
      <c r="B1395" s="530">
        <v>87758</v>
      </c>
      <c r="C1395" s="522" t="s">
        <v>13080</v>
      </c>
      <c r="D1395" s="530" t="s">
        <v>26</v>
      </c>
      <c r="E1395" s="531">
        <v>115.81</v>
      </c>
      <c r="F1395" s="532">
        <v>0</v>
      </c>
    </row>
    <row r="1396" spans="1:6">
      <c r="A1396" s="529" t="s">
        <v>32114</v>
      </c>
      <c r="B1396" s="530">
        <v>87768</v>
      </c>
      <c r="C1396" s="522" t="s">
        <v>13084</v>
      </c>
      <c r="D1396" s="530" t="s">
        <v>26</v>
      </c>
      <c r="E1396" s="531">
        <v>137.06</v>
      </c>
      <c r="F1396" s="532">
        <v>0</v>
      </c>
    </row>
    <row r="1397" spans="1:6">
      <c r="A1397" s="529" t="s">
        <v>32114</v>
      </c>
      <c r="B1397" s="530">
        <v>87738</v>
      </c>
      <c r="C1397" s="522" t="s">
        <v>13072</v>
      </c>
      <c r="D1397" s="530" t="s">
        <v>26</v>
      </c>
      <c r="E1397" s="531">
        <v>91.57</v>
      </c>
      <c r="F1397" s="532">
        <v>0</v>
      </c>
    </row>
    <row r="1398" spans="1:6">
      <c r="A1398" s="529" t="s">
        <v>32114</v>
      </c>
      <c r="B1398" s="530">
        <v>87748</v>
      </c>
      <c r="C1398" s="522" t="s">
        <v>13076</v>
      </c>
      <c r="D1398" s="530" t="s">
        <v>26</v>
      </c>
      <c r="E1398" s="531">
        <v>117.45</v>
      </c>
      <c r="F1398" s="532">
        <v>0</v>
      </c>
    </row>
    <row r="1399" spans="1:6">
      <c r="A1399" s="529" t="s">
        <v>32114</v>
      </c>
      <c r="B1399" s="530">
        <v>87623</v>
      </c>
      <c r="C1399" s="522" t="s">
        <v>13049</v>
      </c>
      <c r="D1399" s="530" t="s">
        <v>26</v>
      </c>
      <c r="E1399" s="531">
        <v>76.14</v>
      </c>
      <c r="F1399" s="532">
        <v>0</v>
      </c>
    </row>
    <row r="1400" spans="1:6">
      <c r="A1400" s="529" t="s">
        <v>32114</v>
      </c>
      <c r="B1400" s="530">
        <v>87633</v>
      </c>
      <c r="C1400" s="522" t="s">
        <v>13052</v>
      </c>
      <c r="D1400" s="530" t="s">
        <v>26</v>
      </c>
      <c r="E1400" s="531">
        <v>102.01</v>
      </c>
      <c r="F1400" s="532">
        <v>0</v>
      </c>
    </row>
    <row r="1401" spans="1:6">
      <c r="A1401" s="529" t="s">
        <v>32114</v>
      </c>
      <c r="B1401" s="530">
        <v>87643</v>
      </c>
      <c r="C1401" s="522" t="s">
        <v>13056</v>
      </c>
      <c r="D1401" s="530" t="s">
        <v>26</v>
      </c>
      <c r="E1401" s="531">
        <v>123.2</v>
      </c>
      <c r="F1401" s="532">
        <v>0</v>
      </c>
    </row>
    <row r="1402" spans="1:6">
      <c r="A1402" s="529" t="s">
        <v>32114</v>
      </c>
      <c r="B1402" s="530">
        <v>87683</v>
      </c>
      <c r="C1402" s="522" t="s">
        <v>13060</v>
      </c>
      <c r="D1402" s="530" t="s">
        <v>26</v>
      </c>
      <c r="E1402" s="531">
        <v>118.76</v>
      </c>
      <c r="F1402" s="532">
        <v>0</v>
      </c>
    </row>
    <row r="1403" spans="1:6">
      <c r="A1403" s="529" t="s">
        <v>32114</v>
      </c>
      <c r="B1403" s="530">
        <v>87703</v>
      </c>
      <c r="C1403" s="522" t="s">
        <v>13068</v>
      </c>
      <c r="D1403" s="530" t="s">
        <v>26</v>
      </c>
      <c r="E1403" s="531">
        <v>147.58000000000001</v>
      </c>
      <c r="F1403" s="532">
        <v>0</v>
      </c>
    </row>
    <row r="1404" spans="1:6">
      <c r="A1404" s="529" t="s">
        <v>32114</v>
      </c>
      <c r="B1404" s="530">
        <v>87693</v>
      </c>
      <c r="C1404" s="522" t="s">
        <v>13064</v>
      </c>
      <c r="D1404" s="530" t="s">
        <v>26</v>
      </c>
      <c r="E1404" s="531">
        <v>136.04</v>
      </c>
      <c r="F1404" s="532">
        <v>0</v>
      </c>
    </row>
    <row r="1405" spans="1:6">
      <c r="A1405" s="529" t="s">
        <v>32114</v>
      </c>
      <c r="B1405" s="530">
        <v>87757</v>
      </c>
      <c r="C1405" s="522" t="s">
        <v>13079</v>
      </c>
      <c r="D1405" s="530" t="s">
        <v>26</v>
      </c>
      <c r="E1405" s="531">
        <v>59.55</v>
      </c>
      <c r="F1405" s="532">
        <v>0</v>
      </c>
    </row>
    <row r="1406" spans="1:6">
      <c r="A1406" s="529" t="s">
        <v>32114</v>
      </c>
      <c r="B1406" s="530">
        <v>87767</v>
      </c>
      <c r="C1406" s="522" t="s">
        <v>13083</v>
      </c>
      <c r="D1406" s="530" t="s">
        <v>26</v>
      </c>
      <c r="E1406" s="531">
        <v>67.88</v>
      </c>
      <c r="F1406" s="532">
        <v>0</v>
      </c>
    </row>
    <row r="1407" spans="1:6">
      <c r="A1407" s="529" t="s">
        <v>32114</v>
      </c>
      <c r="B1407" s="530">
        <v>87737</v>
      </c>
      <c r="C1407" s="522" t="s">
        <v>13071</v>
      </c>
      <c r="D1407" s="530" t="s">
        <v>26</v>
      </c>
      <c r="E1407" s="531">
        <v>51.11</v>
      </c>
      <c r="F1407" s="532">
        <v>0</v>
      </c>
    </row>
    <row r="1408" spans="1:6">
      <c r="A1408" s="529" t="s">
        <v>32114</v>
      </c>
      <c r="B1408" s="530">
        <v>87747</v>
      </c>
      <c r="C1408" s="522" t="s">
        <v>13075</v>
      </c>
      <c r="D1408" s="530" t="s">
        <v>26</v>
      </c>
      <c r="E1408" s="531">
        <v>61.19</v>
      </c>
      <c r="F1408" s="532">
        <v>0</v>
      </c>
    </row>
    <row r="1409" spans="1:6">
      <c r="A1409" s="529" t="s">
        <v>32114</v>
      </c>
      <c r="B1409" s="530">
        <v>87622</v>
      </c>
      <c r="C1409" s="522" t="s">
        <v>13048</v>
      </c>
      <c r="D1409" s="530" t="s">
        <v>26</v>
      </c>
      <c r="E1409" s="531">
        <v>35.68</v>
      </c>
      <c r="F1409" s="532">
        <v>0</v>
      </c>
    </row>
    <row r="1410" spans="1:6">
      <c r="A1410" s="529" t="s">
        <v>32114</v>
      </c>
      <c r="B1410" s="530">
        <v>87632</v>
      </c>
      <c r="C1410" s="522" t="s">
        <v>13051</v>
      </c>
      <c r="D1410" s="530" t="s">
        <v>26</v>
      </c>
      <c r="E1410" s="531">
        <v>45.75</v>
      </c>
      <c r="F1410" s="532">
        <v>0</v>
      </c>
    </row>
    <row r="1411" spans="1:6">
      <c r="A1411" s="529" t="s">
        <v>32114</v>
      </c>
      <c r="B1411" s="530">
        <v>87642</v>
      </c>
      <c r="C1411" s="522" t="s">
        <v>13055</v>
      </c>
      <c r="D1411" s="530" t="s">
        <v>26</v>
      </c>
      <c r="E1411" s="531">
        <v>54.02</v>
      </c>
      <c r="F1411" s="532">
        <v>0</v>
      </c>
    </row>
    <row r="1412" spans="1:6">
      <c r="A1412" s="529" t="s">
        <v>32114</v>
      </c>
      <c r="B1412" s="530">
        <v>87682</v>
      </c>
      <c r="C1412" s="522" t="s">
        <v>13059</v>
      </c>
      <c r="D1412" s="530" t="s">
        <v>26</v>
      </c>
      <c r="E1412" s="531">
        <v>49.58</v>
      </c>
      <c r="F1412" s="532">
        <v>0</v>
      </c>
    </row>
    <row r="1413" spans="1:6">
      <c r="A1413" s="529" t="s">
        <v>32114</v>
      </c>
      <c r="B1413" s="530">
        <v>87692</v>
      </c>
      <c r="C1413" s="522" t="s">
        <v>13063</v>
      </c>
      <c r="D1413" s="530" t="s">
        <v>26</v>
      </c>
      <c r="E1413" s="531">
        <v>56.81</v>
      </c>
      <c r="F1413" s="532">
        <v>0</v>
      </c>
    </row>
    <row r="1414" spans="1:6">
      <c r="A1414" s="529" t="s">
        <v>32114</v>
      </c>
      <c r="B1414" s="530">
        <v>87702</v>
      </c>
      <c r="C1414" s="522" t="s">
        <v>13067</v>
      </c>
      <c r="D1414" s="530" t="s">
        <v>26</v>
      </c>
      <c r="E1414" s="531">
        <v>61.3</v>
      </c>
      <c r="F1414" s="532">
        <v>0</v>
      </c>
    </row>
    <row r="1415" spans="1:6">
      <c r="A1415" s="529" t="s">
        <v>32114</v>
      </c>
      <c r="B1415" s="530">
        <v>87755</v>
      </c>
      <c r="C1415" s="522" t="s">
        <v>13078</v>
      </c>
      <c r="D1415" s="530" t="s">
        <v>26</v>
      </c>
      <c r="E1415" s="531">
        <v>51.73</v>
      </c>
      <c r="F1415" s="532">
        <v>0</v>
      </c>
    </row>
    <row r="1416" spans="1:6">
      <c r="A1416" s="529" t="s">
        <v>32114</v>
      </c>
      <c r="B1416" s="530">
        <v>87765</v>
      </c>
      <c r="C1416" s="522" t="s">
        <v>13082</v>
      </c>
      <c r="D1416" s="530" t="s">
        <v>26</v>
      </c>
      <c r="E1416" s="531">
        <v>58.25</v>
      </c>
      <c r="F1416" s="532">
        <v>0</v>
      </c>
    </row>
    <row r="1417" spans="1:6">
      <c r="A1417" s="529" t="s">
        <v>32114</v>
      </c>
      <c r="B1417" s="530">
        <v>87735</v>
      </c>
      <c r="C1417" s="522" t="s">
        <v>13070</v>
      </c>
      <c r="D1417" s="530" t="s">
        <v>26</v>
      </c>
      <c r="E1417" s="531">
        <v>45.48</v>
      </c>
      <c r="F1417" s="532">
        <v>0</v>
      </c>
    </row>
    <row r="1418" spans="1:6">
      <c r="A1418" s="529" t="s">
        <v>32114</v>
      </c>
      <c r="B1418" s="530">
        <v>87745</v>
      </c>
      <c r="C1418" s="522" t="s">
        <v>13074</v>
      </c>
      <c r="D1418" s="530" t="s">
        <v>26</v>
      </c>
      <c r="E1418" s="531">
        <v>53.37</v>
      </c>
      <c r="F1418" s="532">
        <v>0</v>
      </c>
    </row>
    <row r="1419" spans="1:6">
      <c r="A1419" s="529" t="s">
        <v>32114</v>
      </c>
      <c r="B1419" s="530">
        <v>87620</v>
      </c>
      <c r="C1419" s="522" t="s">
        <v>13047</v>
      </c>
      <c r="D1419" s="530" t="s">
        <v>26</v>
      </c>
      <c r="E1419" s="531">
        <v>30.05</v>
      </c>
      <c r="F1419" s="532">
        <v>0</v>
      </c>
    </row>
    <row r="1420" spans="1:6">
      <c r="A1420" s="529" t="s">
        <v>32114</v>
      </c>
      <c r="B1420" s="530">
        <v>87630</v>
      </c>
      <c r="C1420" s="522" t="s">
        <v>13050</v>
      </c>
      <c r="D1420" s="530" t="s">
        <v>26</v>
      </c>
      <c r="E1420" s="531">
        <v>37.93</v>
      </c>
      <c r="F1420" s="532">
        <v>0</v>
      </c>
    </row>
    <row r="1421" spans="1:6">
      <c r="A1421" s="529" t="s">
        <v>32114</v>
      </c>
      <c r="B1421" s="530">
        <v>87640</v>
      </c>
      <c r="C1421" s="522" t="s">
        <v>13054</v>
      </c>
      <c r="D1421" s="530" t="s">
        <v>26</v>
      </c>
      <c r="E1421" s="531">
        <v>44.39</v>
      </c>
      <c r="F1421" s="532">
        <v>0</v>
      </c>
    </row>
    <row r="1422" spans="1:6">
      <c r="A1422" s="529" t="s">
        <v>32114</v>
      </c>
      <c r="B1422" s="530">
        <v>87680</v>
      </c>
      <c r="C1422" s="522" t="s">
        <v>13058</v>
      </c>
      <c r="D1422" s="530" t="s">
        <v>26</v>
      </c>
      <c r="E1422" s="531">
        <v>39.950000000000003</v>
      </c>
      <c r="F1422" s="532">
        <v>0</v>
      </c>
    </row>
    <row r="1423" spans="1:6">
      <c r="A1423" s="529" t="s">
        <v>32114</v>
      </c>
      <c r="B1423" s="530">
        <v>87690</v>
      </c>
      <c r="C1423" s="522" t="s">
        <v>13062</v>
      </c>
      <c r="D1423" s="530" t="s">
        <v>26</v>
      </c>
      <c r="E1423" s="531">
        <v>45.78</v>
      </c>
      <c r="F1423" s="532">
        <v>0</v>
      </c>
    </row>
    <row r="1424" spans="1:6">
      <c r="A1424" s="529" t="s">
        <v>32114</v>
      </c>
      <c r="B1424" s="530">
        <v>87700</v>
      </c>
      <c r="C1424" s="522" t="s">
        <v>13066</v>
      </c>
      <c r="D1424" s="530" t="s">
        <v>26</v>
      </c>
      <c r="E1424" s="531">
        <v>49.3</v>
      </c>
      <c r="F1424" s="532">
        <v>0</v>
      </c>
    </row>
    <row r="1425" spans="1:6">
      <c r="A1425" s="529" t="s">
        <v>32114</v>
      </c>
      <c r="B1425" s="530">
        <v>102803</v>
      </c>
      <c r="C1425" s="522" t="s">
        <v>13104</v>
      </c>
      <c r="D1425" s="530" t="s">
        <v>26</v>
      </c>
      <c r="E1425" s="531">
        <v>2.83</v>
      </c>
      <c r="F1425" s="532">
        <v>0</v>
      </c>
    </row>
    <row r="1426" spans="1:6">
      <c r="A1426" s="529" t="s">
        <v>32115</v>
      </c>
      <c r="B1426" s="530">
        <v>92717</v>
      </c>
      <c r="C1426" s="522" t="s">
        <v>8851</v>
      </c>
      <c r="D1426" s="530" t="s">
        <v>8757</v>
      </c>
      <c r="E1426" s="531">
        <v>0.18</v>
      </c>
      <c r="F1426" s="532">
        <v>0</v>
      </c>
    </row>
    <row r="1427" spans="1:6">
      <c r="A1427" s="529" t="s">
        <v>32115</v>
      </c>
      <c r="B1427" s="530">
        <v>92716</v>
      </c>
      <c r="C1427" s="522" t="s">
        <v>8714</v>
      </c>
      <c r="D1427" s="530" t="s">
        <v>8618</v>
      </c>
      <c r="E1427" s="531">
        <v>109.37</v>
      </c>
      <c r="F1427" s="532">
        <v>0</v>
      </c>
    </row>
    <row r="1428" spans="1:6">
      <c r="A1428" s="529" t="s">
        <v>32115</v>
      </c>
      <c r="B1428" s="530">
        <v>103668</v>
      </c>
      <c r="C1428" s="522" t="s">
        <v>32116</v>
      </c>
      <c r="D1428" s="530" t="s">
        <v>8757</v>
      </c>
      <c r="E1428" s="531">
        <v>0</v>
      </c>
      <c r="F1428" s="532"/>
    </row>
    <row r="1429" spans="1:6">
      <c r="A1429" s="529" t="s">
        <v>32115</v>
      </c>
      <c r="B1429" s="530">
        <v>103667</v>
      </c>
      <c r="C1429" s="522" t="s">
        <v>32117</v>
      </c>
      <c r="D1429" s="530" t="s">
        <v>8618</v>
      </c>
      <c r="E1429" s="531">
        <v>0</v>
      </c>
      <c r="F1429" s="532"/>
    </row>
    <row r="1430" spans="1:6">
      <c r="A1430" s="529" t="s">
        <v>32115</v>
      </c>
      <c r="B1430" s="530">
        <v>89218</v>
      </c>
      <c r="C1430" s="522" t="s">
        <v>8807</v>
      </c>
      <c r="D1430" s="530" t="s">
        <v>8757</v>
      </c>
      <c r="E1430" s="531">
        <v>104.64</v>
      </c>
      <c r="F1430" s="532">
        <v>0</v>
      </c>
    </row>
    <row r="1431" spans="1:6">
      <c r="A1431" s="529" t="s">
        <v>32115</v>
      </c>
      <c r="B1431" s="530">
        <v>89843</v>
      </c>
      <c r="C1431" s="522" t="s">
        <v>8679</v>
      </c>
      <c r="D1431" s="530" t="s">
        <v>8618</v>
      </c>
      <c r="E1431" s="531">
        <v>231.59</v>
      </c>
      <c r="F1431" s="532">
        <v>0</v>
      </c>
    </row>
    <row r="1432" spans="1:6">
      <c r="A1432" s="529" t="s">
        <v>32115</v>
      </c>
      <c r="B1432" s="530">
        <v>87446</v>
      </c>
      <c r="C1432" s="522" t="s">
        <v>8795</v>
      </c>
      <c r="D1432" s="530" t="s">
        <v>8757</v>
      </c>
      <c r="E1432" s="531">
        <v>0.51</v>
      </c>
      <c r="F1432" s="532">
        <v>0</v>
      </c>
    </row>
    <row r="1433" spans="1:6">
      <c r="A1433" s="529" t="s">
        <v>32115</v>
      </c>
      <c r="B1433" s="530">
        <v>87445</v>
      </c>
      <c r="C1433" s="522" t="s">
        <v>8660</v>
      </c>
      <c r="D1433" s="530" t="s">
        <v>8618</v>
      </c>
      <c r="E1433" s="531">
        <v>5.5</v>
      </c>
      <c r="F1433" s="532">
        <v>0</v>
      </c>
    </row>
    <row r="1434" spans="1:6">
      <c r="A1434" s="529" t="s">
        <v>32115</v>
      </c>
      <c r="B1434" s="530">
        <v>93234</v>
      </c>
      <c r="C1434" s="522" t="s">
        <v>8855</v>
      </c>
      <c r="D1434" s="530" t="s">
        <v>8757</v>
      </c>
      <c r="E1434" s="531">
        <v>0.48</v>
      </c>
      <c r="F1434" s="532">
        <v>0</v>
      </c>
    </row>
    <row r="1435" spans="1:6">
      <c r="A1435" s="529" t="s">
        <v>32115</v>
      </c>
      <c r="B1435" s="530">
        <v>93233</v>
      </c>
      <c r="C1435" s="522" t="s">
        <v>8718</v>
      </c>
      <c r="D1435" s="530" t="s">
        <v>8618</v>
      </c>
      <c r="E1435" s="531">
        <v>5.72</v>
      </c>
      <c r="F1435" s="532">
        <v>0</v>
      </c>
    </row>
    <row r="1436" spans="1:6">
      <c r="A1436" s="529" t="s">
        <v>32115</v>
      </c>
      <c r="B1436" s="530">
        <v>102953</v>
      </c>
      <c r="C1436" s="522" t="s">
        <v>32118</v>
      </c>
      <c r="D1436" s="530" t="s">
        <v>8757</v>
      </c>
      <c r="E1436" s="531">
        <v>0</v>
      </c>
      <c r="F1436" s="532"/>
    </row>
    <row r="1437" spans="1:6">
      <c r="A1437" s="529" t="s">
        <v>32115</v>
      </c>
      <c r="B1437" s="530">
        <v>102952</v>
      </c>
      <c r="C1437" s="522" t="s">
        <v>32119</v>
      </c>
      <c r="D1437" s="530" t="s">
        <v>8618</v>
      </c>
      <c r="E1437" s="531">
        <v>0</v>
      </c>
      <c r="F1437" s="532"/>
    </row>
    <row r="1438" spans="1:6">
      <c r="A1438" s="529" t="s">
        <v>32115</v>
      </c>
      <c r="B1438" s="530">
        <v>88831</v>
      </c>
      <c r="C1438" s="522" t="s">
        <v>8801</v>
      </c>
      <c r="D1438" s="530" t="s">
        <v>8757</v>
      </c>
      <c r="E1438" s="531">
        <v>0.38</v>
      </c>
      <c r="F1438" s="532">
        <v>0</v>
      </c>
    </row>
    <row r="1439" spans="1:6">
      <c r="A1439" s="529" t="s">
        <v>32115</v>
      </c>
      <c r="B1439" s="530">
        <v>88830</v>
      </c>
      <c r="C1439" s="522" t="s">
        <v>8666</v>
      </c>
      <c r="D1439" s="530" t="s">
        <v>8618</v>
      </c>
      <c r="E1439" s="531">
        <v>1.69</v>
      </c>
      <c r="F1439" s="532">
        <v>0</v>
      </c>
    </row>
    <row r="1440" spans="1:6">
      <c r="A1440" s="529" t="s">
        <v>32115</v>
      </c>
      <c r="B1440" s="530">
        <v>89226</v>
      </c>
      <c r="C1440" s="522" t="s">
        <v>8808</v>
      </c>
      <c r="D1440" s="530" t="s">
        <v>8757</v>
      </c>
      <c r="E1440" s="531">
        <v>1.56</v>
      </c>
      <c r="F1440" s="532">
        <v>0</v>
      </c>
    </row>
    <row r="1441" spans="1:6">
      <c r="A1441" s="529" t="s">
        <v>32115</v>
      </c>
      <c r="B1441" s="530">
        <v>89225</v>
      </c>
      <c r="C1441" s="522" t="s">
        <v>8672</v>
      </c>
      <c r="D1441" s="530" t="s">
        <v>8618</v>
      </c>
      <c r="E1441" s="531">
        <v>4.9000000000000004</v>
      </c>
      <c r="F1441" s="532">
        <v>0</v>
      </c>
    </row>
    <row r="1442" spans="1:6">
      <c r="A1442" s="529" t="s">
        <v>32115</v>
      </c>
      <c r="B1442" s="530">
        <v>89279</v>
      </c>
      <c r="C1442" s="522" t="s">
        <v>8814</v>
      </c>
      <c r="D1442" s="530" t="s">
        <v>8757</v>
      </c>
      <c r="E1442" s="531">
        <v>1.9</v>
      </c>
      <c r="F1442" s="532">
        <v>0</v>
      </c>
    </row>
    <row r="1443" spans="1:6">
      <c r="A1443" s="529" t="s">
        <v>32115</v>
      </c>
      <c r="B1443" s="530">
        <v>89278</v>
      </c>
      <c r="C1443" s="522" t="s">
        <v>8678</v>
      </c>
      <c r="D1443" s="530" t="s">
        <v>8618</v>
      </c>
      <c r="E1443" s="531">
        <v>12.76</v>
      </c>
      <c r="F1443" s="532">
        <v>0</v>
      </c>
    </row>
    <row r="1444" spans="1:6">
      <c r="A1444" s="529" t="s">
        <v>32115</v>
      </c>
      <c r="B1444" s="530">
        <v>90651</v>
      </c>
      <c r="C1444" s="522" t="s">
        <v>8822</v>
      </c>
      <c r="D1444" s="530" t="s">
        <v>8757</v>
      </c>
      <c r="E1444" s="531">
        <v>1.07</v>
      </c>
      <c r="F1444" s="532">
        <v>0</v>
      </c>
    </row>
    <row r="1445" spans="1:6">
      <c r="A1445" s="529" t="s">
        <v>32115</v>
      </c>
      <c r="B1445" s="530">
        <v>90650</v>
      </c>
      <c r="C1445" s="522" t="s">
        <v>8687</v>
      </c>
      <c r="D1445" s="530" t="s">
        <v>8618</v>
      </c>
      <c r="E1445" s="531">
        <v>9.6300000000000008</v>
      </c>
      <c r="F1445" s="532">
        <v>0</v>
      </c>
    </row>
    <row r="1446" spans="1:6">
      <c r="A1446" s="529" t="s">
        <v>32115</v>
      </c>
      <c r="B1446" s="530">
        <v>90657</v>
      </c>
      <c r="C1446" s="522" t="s">
        <v>8823</v>
      </c>
      <c r="D1446" s="530" t="s">
        <v>8757</v>
      </c>
      <c r="E1446" s="531">
        <v>4.7</v>
      </c>
      <c r="F1446" s="532">
        <v>0</v>
      </c>
    </row>
    <row r="1447" spans="1:6">
      <c r="A1447" s="529" t="s">
        <v>32115</v>
      </c>
      <c r="B1447" s="530">
        <v>90656</v>
      </c>
      <c r="C1447" s="522" t="s">
        <v>8688</v>
      </c>
      <c r="D1447" s="530" t="s">
        <v>8618</v>
      </c>
      <c r="E1447" s="531">
        <v>13.88</v>
      </c>
      <c r="F1447" s="532">
        <v>0</v>
      </c>
    </row>
    <row r="1448" spans="1:6">
      <c r="A1448" s="529" t="s">
        <v>32115</v>
      </c>
      <c r="B1448" s="530">
        <v>90663</v>
      </c>
      <c r="C1448" s="522" t="s">
        <v>8824</v>
      </c>
      <c r="D1448" s="530" t="s">
        <v>8757</v>
      </c>
      <c r="E1448" s="531">
        <v>5.03</v>
      </c>
      <c r="F1448" s="532">
        <v>0</v>
      </c>
    </row>
    <row r="1449" spans="1:6">
      <c r="A1449" s="529" t="s">
        <v>32115</v>
      </c>
      <c r="B1449" s="530">
        <v>90662</v>
      </c>
      <c r="C1449" s="522" t="s">
        <v>8689</v>
      </c>
      <c r="D1449" s="530" t="s">
        <v>8618</v>
      </c>
      <c r="E1449" s="531">
        <v>14.5</v>
      </c>
      <c r="F1449" s="532">
        <v>0</v>
      </c>
    </row>
    <row r="1450" spans="1:6">
      <c r="A1450" s="529" t="s">
        <v>32115</v>
      </c>
      <c r="B1450" s="530">
        <v>89022</v>
      </c>
      <c r="C1450" s="522" t="s">
        <v>23271</v>
      </c>
      <c r="D1450" s="530" t="s">
        <v>8757</v>
      </c>
      <c r="E1450" s="531">
        <v>0.44</v>
      </c>
      <c r="F1450" s="532">
        <v>0</v>
      </c>
    </row>
    <row r="1451" spans="1:6">
      <c r="A1451" s="529" t="s">
        <v>32115</v>
      </c>
      <c r="B1451" s="530">
        <v>89021</v>
      </c>
      <c r="C1451" s="522" t="s">
        <v>23267</v>
      </c>
      <c r="D1451" s="530" t="s">
        <v>8618</v>
      </c>
      <c r="E1451" s="531">
        <v>2.34</v>
      </c>
      <c r="F1451" s="532">
        <v>0</v>
      </c>
    </row>
    <row r="1452" spans="1:6">
      <c r="A1452" s="529" t="s">
        <v>32115</v>
      </c>
      <c r="B1452" s="530">
        <v>90644</v>
      </c>
      <c r="C1452" s="522" t="s">
        <v>8821</v>
      </c>
      <c r="D1452" s="530" t="s">
        <v>8757</v>
      </c>
      <c r="E1452" s="531">
        <v>7.22</v>
      </c>
      <c r="F1452" s="532">
        <v>0</v>
      </c>
    </row>
    <row r="1453" spans="1:6">
      <c r="A1453" s="529" t="s">
        <v>32115</v>
      </c>
      <c r="B1453" s="530">
        <v>90643</v>
      </c>
      <c r="C1453" s="522" t="s">
        <v>8686</v>
      </c>
      <c r="D1453" s="530" t="s">
        <v>8618</v>
      </c>
      <c r="E1453" s="531">
        <v>27.03</v>
      </c>
      <c r="F1453" s="532">
        <v>0</v>
      </c>
    </row>
    <row r="1454" spans="1:6">
      <c r="A1454" s="529" t="s">
        <v>32115</v>
      </c>
      <c r="B1454" s="530">
        <v>102811</v>
      </c>
      <c r="C1454" s="522" t="s">
        <v>32120</v>
      </c>
      <c r="D1454" s="530" t="s">
        <v>8757</v>
      </c>
      <c r="E1454" s="531">
        <v>0</v>
      </c>
      <c r="F1454" s="532"/>
    </row>
    <row r="1455" spans="1:6">
      <c r="A1455" s="529" t="s">
        <v>32115</v>
      </c>
      <c r="B1455" s="530">
        <v>102810</v>
      </c>
      <c r="C1455" s="522" t="s">
        <v>32121</v>
      </c>
      <c r="D1455" s="530" t="s">
        <v>8618</v>
      </c>
      <c r="E1455" s="531">
        <v>0</v>
      </c>
      <c r="F1455" s="532"/>
    </row>
    <row r="1456" spans="1:6">
      <c r="A1456" s="529" t="s">
        <v>32115</v>
      </c>
      <c r="B1456" s="530">
        <v>92146</v>
      </c>
      <c r="C1456" s="522" t="s">
        <v>8849</v>
      </c>
      <c r="D1456" s="530" t="s">
        <v>8757</v>
      </c>
      <c r="E1456" s="531">
        <v>38.22</v>
      </c>
      <c r="F1456" s="532">
        <v>0</v>
      </c>
    </row>
    <row r="1457" spans="1:6">
      <c r="A1457" s="529" t="s">
        <v>32115</v>
      </c>
      <c r="B1457" s="530">
        <v>92145</v>
      </c>
      <c r="C1457" s="522" t="s">
        <v>8712</v>
      </c>
      <c r="D1457" s="530" t="s">
        <v>8618</v>
      </c>
      <c r="E1457" s="531">
        <v>85.46</v>
      </c>
      <c r="F1457" s="532">
        <v>0</v>
      </c>
    </row>
    <row r="1458" spans="1:6">
      <c r="A1458" s="529" t="s">
        <v>32115</v>
      </c>
      <c r="B1458" s="530">
        <v>92139</v>
      </c>
      <c r="C1458" s="522" t="s">
        <v>8848</v>
      </c>
      <c r="D1458" s="530" t="s">
        <v>8757</v>
      </c>
      <c r="E1458" s="531">
        <v>49.94</v>
      </c>
      <c r="F1458" s="532">
        <v>0</v>
      </c>
    </row>
    <row r="1459" spans="1:6">
      <c r="A1459" s="529" t="s">
        <v>32115</v>
      </c>
      <c r="B1459" s="530">
        <v>92138</v>
      </c>
      <c r="C1459" s="522" t="s">
        <v>8711</v>
      </c>
      <c r="D1459" s="530" t="s">
        <v>8618</v>
      </c>
      <c r="E1459" s="531">
        <v>103.63</v>
      </c>
      <c r="F1459" s="532">
        <v>0</v>
      </c>
    </row>
    <row r="1460" spans="1:6">
      <c r="A1460" s="529" t="s">
        <v>32115</v>
      </c>
      <c r="B1460" s="530">
        <v>91387</v>
      </c>
      <c r="C1460" s="522" t="s">
        <v>8837</v>
      </c>
      <c r="D1460" s="530" t="s">
        <v>8757</v>
      </c>
      <c r="E1460" s="531">
        <v>83.24</v>
      </c>
      <c r="F1460" s="532">
        <v>0</v>
      </c>
    </row>
    <row r="1461" spans="1:6">
      <c r="A1461" s="529" t="s">
        <v>32115</v>
      </c>
      <c r="B1461" s="530">
        <v>91386</v>
      </c>
      <c r="C1461" s="522" t="s">
        <v>8702</v>
      </c>
      <c r="D1461" s="530" t="s">
        <v>8618</v>
      </c>
      <c r="E1461" s="531">
        <v>288.13</v>
      </c>
      <c r="F1461" s="532">
        <v>0</v>
      </c>
    </row>
    <row r="1462" spans="1:6">
      <c r="A1462" s="529" t="s">
        <v>32115</v>
      </c>
      <c r="B1462" s="530">
        <v>96036</v>
      </c>
      <c r="C1462" s="522" t="s">
        <v>8883</v>
      </c>
      <c r="D1462" s="530" t="s">
        <v>8757</v>
      </c>
      <c r="E1462" s="531">
        <v>91.55</v>
      </c>
      <c r="F1462" s="532">
        <v>0</v>
      </c>
    </row>
    <row r="1463" spans="1:6">
      <c r="A1463" s="529" t="s">
        <v>32115</v>
      </c>
      <c r="B1463" s="530">
        <v>96035</v>
      </c>
      <c r="C1463" s="522" t="s">
        <v>8746</v>
      </c>
      <c r="D1463" s="530" t="s">
        <v>8618</v>
      </c>
      <c r="E1463" s="531">
        <v>301.83</v>
      </c>
      <c r="F1463" s="532">
        <v>0</v>
      </c>
    </row>
    <row r="1464" spans="1:6">
      <c r="A1464" s="529" t="s">
        <v>32115</v>
      </c>
      <c r="B1464" s="530">
        <v>89877</v>
      </c>
      <c r="C1464" s="522" t="s">
        <v>8815</v>
      </c>
      <c r="D1464" s="530" t="s">
        <v>8757</v>
      </c>
      <c r="E1464" s="531">
        <v>96.41</v>
      </c>
      <c r="F1464" s="532">
        <v>0</v>
      </c>
    </row>
    <row r="1465" spans="1:6">
      <c r="A1465" s="529" t="s">
        <v>32115</v>
      </c>
      <c r="B1465" s="530">
        <v>89876</v>
      </c>
      <c r="C1465" s="522" t="s">
        <v>8680</v>
      </c>
      <c r="D1465" s="530" t="s">
        <v>8618</v>
      </c>
      <c r="E1465" s="531">
        <v>352.03</v>
      </c>
      <c r="F1465" s="532">
        <v>0</v>
      </c>
    </row>
    <row r="1466" spans="1:6">
      <c r="A1466" s="529" t="s">
        <v>32115</v>
      </c>
      <c r="B1466" s="530">
        <v>89884</v>
      </c>
      <c r="C1466" s="522" t="s">
        <v>8816</v>
      </c>
      <c r="D1466" s="530" t="s">
        <v>8757</v>
      </c>
      <c r="E1466" s="531">
        <v>100.27</v>
      </c>
      <c r="F1466" s="532">
        <v>0</v>
      </c>
    </row>
    <row r="1467" spans="1:6">
      <c r="A1467" s="529" t="s">
        <v>32115</v>
      </c>
      <c r="B1467" s="530">
        <v>89883</v>
      </c>
      <c r="C1467" s="522" t="s">
        <v>8681</v>
      </c>
      <c r="D1467" s="530" t="s">
        <v>8618</v>
      </c>
      <c r="E1467" s="531">
        <v>388.93</v>
      </c>
      <c r="F1467" s="532">
        <v>0</v>
      </c>
    </row>
    <row r="1468" spans="1:6">
      <c r="A1468" s="529" t="s">
        <v>32115</v>
      </c>
      <c r="B1468" s="530">
        <v>67827</v>
      </c>
      <c r="C1468" s="522" t="s">
        <v>8792</v>
      </c>
      <c r="D1468" s="530" t="s">
        <v>8757</v>
      </c>
      <c r="E1468" s="531">
        <v>73.45</v>
      </c>
      <c r="F1468" s="532">
        <v>0</v>
      </c>
    </row>
    <row r="1469" spans="1:6">
      <c r="A1469" s="529" t="s">
        <v>32115</v>
      </c>
      <c r="B1469" s="530">
        <v>67826</v>
      </c>
      <c r="C1469" s="522" t="s">
        <v>8653</v>
      </c>
      <c r="D1469" s="530" t="s">
        <v>8618</v>
      </c>
      <c r="E1469" s="531">
        <v>202.64</v>
      </c>
      <c r="F1469" s="532">
        <v>0</v>
      </c>
    </row>
    <row r="1470" spans="1:6">
      <c r="A1470" s="529" t="s">
        <v>32115</v>
      </c>
      <c r="B1470" s="530">
        <v>5961</v>
      </c>
      <c r="C1470" s="522" t="s">
        <v>8786</v>
      </c>
      <c r="D1470" s="530" t="s">
        <v>8757</v>
      </c>
      <c r="E1470" s="531">
        <v>72.22</v>
      </c>
      <c r="F1470" s="532">
        <v>0</v>
      </c>
    </row>
    <row r="1471" spans="1:6">
      <c r="A1471" s="529" t="s">
        <v>32115</v>
      </c>
      <c r="B1471" s="530">
        <v>5811</v>
      </c>
      <c r="C1471" s="522" t="s">
        <v>8624</v>
      </c>
      <c r="D1471" s="530" t="s">
        <v>8618</v>
      </c>
      <c r="E1471" s="531">
        <v>221.12</v>
      </c>
      <c r="F1471" s="532">
        <v>0</v>
      </c>
    </row>
    <row r="1472" spans="1:6">
      <c r="A1472" s="529" t="s">
        <v>32115</v>
      </c>
      <c r="B1472" s="530">
        <v>92243</v>
      </c>
      <c r="C1472" s="522" t="s">
        <v>8850</v>
      </c>
      <c r="D1472" s="530" t="s">
        <v>8757</v>
      </c>
      <c r="E1472" s="531">
        <v>89.26</v>
      </c>
      <c r="F1472" s="532">
        <v>0</v>
      </c>
    </row>
    <row r="1473" spans="1:6">
      <c r="A1473" s="529" t="s">
        <v>32115</v>
      </c>
      <c r="B1473" s="530">
        <v>92242</v>
      </c>
      <c r="C1473" s="522" t="s">
        <v>8713</v>
      </c>
      <c r="D1473" s="530" t="s">
        <v>8618</v>
      </c>
      <c r="E1473" s="531">
        <v>436.54</v>
      </c>
      <c r="F1473" s="532">
        <v>0</v>
      </c>
    </row>
    <row r="1474" spans="1:6">
      <c r="A1474" s="529" t="s">
        <v>32115</v>
      </c>
      <c r="B1474" s="530">
        <v>91646</v>
      </c>
      <c r="C1474" s="522" t="s">
        <v>8842</v>
      </c>
      <c r="D1474" s="530" t="s">
        <v>8757</v>
      </c>
      <c r="E1474" s="531">
        <v>106.52</v>
      </c>
      <c r="F1474" s="532">
        <v>0</v>
      </c>
    </row>
    <row r="1475" spans="1:6">
      <c r="A1475" s="529" t="s">
        <v>32115</v>
      </c>
      <c r="B1475" s="530">
        <v>91645</v>
      </c>
      <c r="C1475" s="522" t="s">
        <v>8705</v>
      </c>
      <c r="D1475" s="530" t="s">
        <v>8618</v>
      </c>
      <c r="E1475" s="531">
        <v>500.58</v>
      </c>
      <c r="F1475" s="532">
        <v>0</v>
      </c>
    </row>
    <row r="1476" spans="1:6">
      <c r="A1476" s="529" t="s">
        <v>32115</v>
      </c>
      <c r="B1476" s="530">
        <v>92107</v>
      </c>
      <c r="C1476" s="522" t="s">
        <v>8845</v>
      </c>
      <c r="D1476" s="530" t="s">
        <v>8757</v>
      </c>
      <c r="E1476" s="531">
        <v>104.56</v>
      </c>
      <c r="F1476" s="532">
        <v>0</v>
      </c>
    </row>
    <row r="1477" spans="1:6">
      <c r="A1477" s="529" t="s">
        <v>32115</v>
      </c>
      <c r="B1477" s="530">
        <v>92106</v>
      </c>
      <c r="C1477" s="522" t="s">
        <v>8708</v>
      </c>
      <c r="D1477" s="530" t="s">
        <v>8618</v>
      </c>
      <c r="E1477" s="531">
        <v>384.38</v>
      </c>
      <c r="F1477" s="532">
        <v>0</v>
      </c>
    </row>
    <row r="1478" spans="1:6">
      <c r="A1478" s="529" t="s">
        <v>32115</v>
      </c>
      <c r="B1478" s="530">
        <v>5903</v>
      </c>
      <c r="C1478" s="522" t="s">
        <v>8777</v>
      </c>
      <c r="D1478" s="530" t="s">
        <v>8757</v>
      </c>
      <c r="E1478" s="531">
        <v>82.07</v>
      </c>
      <c r="F1478" s="532">
        <v>0</v>
      </c>
    </row>
    <row r="1479" spans="1:6">
      <c r="A1479" s="529" t="s">
        <v>32115</v>
      </c>
      <c r="B1479" s="530">
        <v>5901</v>
      </c>
      <c r="C1479" s="522" t="s">
        <v>8640</v>
      </c>
      <c r="D1479" s="530" t="s">
        <v>8618</v>
      </c>
      <c r="E1479" s="531">
        <v>340.01</v>
      </c>
      <c r="F1479" s="532">
        <v>0</v>
      </c>
    </row>
    <row r="1480" spans="1:6">
      <c r="A1480" s="529" t="s">
        <v>32115</v>
      </c>
      <c r="B1480" s="530">
        <v>6260</v>
      </c>
      <c r="C1480" s="522" t="s">
        <v>8787</v>
      </c>
      <c r="D1480" s="530" t="s">
        <v>8757</v>
      </c>
      <c r="E1480" s="531">
        <v>69.14</v>
      </c>
      <c r="F1480" s="532">
        <v>0</v>
      </c>
    </row>
    <row r="1481" spans="1:6">
      <c r="A1481" s="529" t="s">
        <v>32115</v>
      </c>
      <c r="B1481" s="530">
        <v>6259</v>
      </c>
      <c r="C1481" s="522" t="s">
        <v>8648</v>
      </c>
      <c r="D1481" s="530" t="s">
        <v>8618</v>
      </c>
      <c r="E1481" s="531">
        <v>275.44</v>
      </c>
      <c r="F1481" s="532">
        <v>0</v>
      </c>
    </row>
    <row r="1482" spans="1:6">
      <c r="A1482" s="529" t="s">
        <v>32115</v>
      </c>
      <c r="B1482" s="530">
        <v>104705</v>
      </c>
      <c r="C1482" s="522" t="s">
        <v>32122</v>
      </c>
      <c r="D1482" s="530" t="s">
        <v>8757</v>
      </c>
      <c r="E1482" s="531">
        <v>0</v>
      </c>
      <c r="F1482" s="532"/>
    </row>
    <row r="1483" spans="1:6">
      <c r="A1483" s="529" t="s">
        <v>32115</v>
      </c>
      <c r="B1483" s="530">
        <v>104704</v>
      </c>
      <c r="C1483" s="522" t="s">
        <v>32123</v>
      </c>
      <c r="D1483" s="530" t="s">
        <v>8618</v>
      </c>
      <c r="E1483" s="531">
        <v>0</v>
      </c>
      <c r="F1483" s="532"/>
    </row>
    <row r="1484" spans="1:6">
      <c r="A1484" s="529" t="s">
        <v>32115</v>
      </c>
      <c r="B1484" s="530">
        <v>91395</v>
      </c>
      <c r="C1484" s="522" t="s">
        <v>8838</v>
      </c>
      <c r="D1484" s="530" t="s">
        <v>8757</v>
      </c>
      <c r="E1484" s="531">
        <v>66.94</v>
      </c>
      <c r="F1484" s="532">
        <v>0</v>
      </c>
    </row>
    <row r="1485" spans="1:6">
      <c r="A1485" s="529" t="s">
        <v>32115</v>
      </c>
      <c r="B1485" s="530">
        <v>73467</v>
      </c>
      <c r="C1485" s="522" t="s">
        <v>8656</v>
      </c>
      <c r="D1485" s="530" t="s">
        <v>8618</v>
      </c>
      <c r="E1485" s="531">
        <v>267.91000000000003</v>
      </c>
      <c r="F1485" s="532">
        <v>0</v>
      </c>
    </row>
    <row r="1486" spans="1:6">
      <c r="A1486" s="529" t="s">
        <v>32115</v>
      </c>
      <c r="B1486" s="530">
        <v>5826</v>
      </c>
      <c r="C1486" s="522" t="s">
        <v>8762</v>
      </c>
      <c r="D1486" s="530" t="s">
        <v>8757</v>
      </c>
      <c r="E1486" s="531">
        <v>69.88</v>
      </c>
      <c r="F1486" s="532">
        <v>0</v>
      </c>
    </row>
    <row r="1487" spans="1:6">
      <c r="A1487" s="529" t="s">
        <v>32115</v>
      </c>
      <c r="B1487" s="530">
        <v>5824</v>
      </c>
      <c r="C1487" s="522" t="s">
        <v>8626</v>
      </c>
      <c r="D1487" s="530" t="s">
        <v>8618</v>
      </c>
      <c r="E1487" s="531">
        <v>233.47</v>
      </c>
      <c r="F1487" s="532">
        <v>0</v>
      </c>
    </row>
    <row r="1488" spans="1:6">
      <c r="A1488" s="529" t="s">
        <v>32115</v>
      </c>
      <c r="B1488" s="530">
        <v>5892</v>
      </c>
      <c r="C1488" s="522" t="s">
        <v>8775</v>
      </c>
      <c r="D1488" s="530" t="s">
        <v>8757</v>
      </c>
      <c r="E1488" s="531">
        <v>64.69</v>
      </c>
      <c r="F1488" s="532">
        <v>0</v>
      </c>
    </row>
    <row r="1489" spans="1:6">
      <c r="A1489" s="529" t="s">
        <v>32115</v>
      </c>
      <c r="B1489" s="530">
        <v>5890</v>
      </c>
      <c r="C1489" s="522" t="s">
        <v>8638</v>
      </c>
      <c r="D1489" s="530" t="s">
        <v>8618</v>
      </c>
      <c r="E1489" s="531">
        <v>220.14</v>
      </c>
      <c r="F1489" s="532">
        <v>0</v>
      </c>
    </row>
    <row r="1490" spans="1:6">
      <c r="A1490" s="529" t="s">
        <v>32115</v>
      </c>
      <c r="B1490" s="530">
        <v>5896</v>
      </c>
      <c r="C1490" s="522" t="s">
        <v>8776</v>
      </c>
      <c r="D1490" s="530" t="s">
        <v>8757</v>
      </c>
      <c r="E1490" s="531">
        <v>67.47</v>
      </c>
      <c r="F1490" s="532">
        <v>0</v>
      </c>
    </row>
    <row r="1491" spans="1:6">
      <c r="A1491" s="529" t="s">
        <v>32115</v>
      </c>
      <c r="B1491" s="530">
        <v>5894</v>
      </c>
      <c r="C1491" s="522" t="s">
        <v>8639</v>
      </c>
      <c r="D1491" s="530" t="s">
        <v>8618</v>
      </c>
      <c r="E1491" s="531">
        <v>228.84</v>
      </c>
      <c r="F1491" s="532">
        <v>0</v>
      </c>
    </row>
    <row r="1492" spans="1:6">
      <c r="A1492" s="529" t="s">
        <v>32115</v>
      </c>
      <c r="B1492" s="530">
        <v>91032</v>
      </c>
      <c r="C1492" s="522" t="s">
        <v>8834</v>
      </c>
      <c r="D1492" s="530" t="s">
        <v>8757</v>
      </c>
      <c r="E1492" s="531">
        <v>75.83</v>
      </c>
      <c r="F1492" s="532">
        <v>0</v>
      </c>
    </row>
    <row r="1493" spans="1:6">
      <c r="A1493" s="529" t="s">
        <v>32115</v>
      </c>
      <c r="B1493" s="530">
        <v>91031</v>
      </c>
      <c r="C1493" s="522" t="s">
        <v>8699</v>
      </c>
      <c r="D1493" s="530" t="s">
        <v>8618</v>
      </c>
      <c r="E1493" s="531">
        <v>278.75</v>
      </c>
      <c r="F1493" s="532">
        <v>0</v>
      </c>
    </row>
    <row r="1494" spans="1:6">
      <c r="A1494" s="529" t="s">
        <v>32115</v>
      </c>
      <c r="B1494" s="530">
        <v>102817</v>
      </c>
      <c r="C1494" s="522" t="s">
        <v>32124</v>
      </c>
      <c r="D1494" s="530" t="s">
        <v>8757</v>
      </c>
      <c r="E1494" s="531">
        <v>0</v>
      </c>
      <c r="F1494" s="532"/>
    </row>
    <row r="1495" spans="1:6">
      <c r="A1495" s="529" t="s">
        <v>32115</v>
      </c>
      <c r="B1495" s="530">
        <v>102816</v>
      </c>
      <c r="C1495" s="522" t="s">
        <v>32125</v>
      </c>
      <c r="D1495" s="530" t="s">
        <v>8618</v>
      </c>
      <c r="E1495" s="531">
        <v>0</v>
      </c>
      <c r="F1495" s="532"/>
    </row>
    <row r="1496" spans="1:6">
      <c r="A1496" s="529" t="s">
        <v>32115</v>
      </c>
      <c r="B1496" s="530">
        <v>91534</v>
      </c>
      <c r="C1496" s="522" t="s">
        <v>8840</v>
      </c>
      <c r="D1496" s="530" t="s">
        <v>8757</v>
      </c>
      <c r="E1496" s="531">
        <v>33.69</v>
      </c>
      <c r="F1496" s="532">
        <v>0</v>
      </c>
    </row>
    <row r="1497" spans="1:6">
      <c r="A1497" s="529" t="s">
        <v>32115</v>
      </c>
      <c r="B1497" s="530">
        <v>91533</v>
      </c>
      <c r="C1497" s="522" t="s">
        <v>8703</v>
      </c>
      <c r="D1497" s="530" t="s">
        <v>8618</v>
      </c>
      <c r="E1497" s="531">
        <v>41.1</v>
      </c>
      <c r="F1497" s="532">
        <v>0</v>
      </c>
    </row>
    <row r="1498" spans="1:6">
      <c r="A1498" s="529" t="s">
        <v>32115</v>
      </c>
      <c r="B1498" s="530">
        <v>95265</v>
      </c>
      <c r="C1498" s="522" t="s">
        <v>8871</v>
      </c>
      <c r="D1498" s="530" t="s">
        <v>8757</v>
      </c>
      <c r="E1498" s="531">
        <v>0.86</v>
      </c>
      <c r="F1498" s="532">
        <v>0</v>
      </c>
    </row>
    <row r="1499" spans="1:6">
      <c r="A1499" s="529" t="s">
        <v>32115</v>
      </c>
      <c r="B1499" s="530">
        <v>95264</v>
      </c>
      <c r="C1499" s="522" t="s">
        <v>8734</v>
      </c>
      <c r="D1499" s="530" t="s">
        <v>8618</v>
      </c>
      <c r="E1499" s="531">
        <v>6.53</v>
      </c>
      <c r="F1499" s="532">
        <v>0</v>
      </c>
    </row>
    <row r="1500" spans="1:6">
      <c r="A1500" s="529" t="s">
        <v>32115</v>
      </c>
      <c r="B1500" s="530">
        <v>90973</v>
      </c>
      <c r="C1500" s="522" t="s">
        <v>8831</v>
      </c>
      <c r="D1500" s="530" t="s">
        <v>8757</v>
      </c>
      <c r="E1500" s="531">
        <v>8.44</v>
      </c>
      <c r="F1500" s="532">
        <v>0</v>
      </c>
    </row>
    <row r="1501" spans="1:6">
      <c r="A1501" s="529" t="s">
        <v>32115</v>
      </c>
      <c r="B1501" s="530">
        <v>90972</v>
      </c>
      <c r="C1501" s="522" t="s">
        <v>8696</v>
      </c>
      <c r="D1501" s="530" t="s">
        <v>8618</v>
      </c>
      <c r="E1501" s="531">
        <v>81.400000000000006</v>
      </c>
      <c r="F1501" s="532">
        <v>0</v>
      </c>
    </row>
    <row r="1502" spans="1:6">
      <c r="A1502" s="529" t="s">
        <v>32115</v>
      </c>
      <c r="B1502" s="530">
        <v>91001</v>
      </c>
      <c r="C1502" s="522" t="s">
        <v>8833</v>
      </c>
      <c r="D1502" s="530" t="s">
        <v>8757</v>
      </c>
      <c r="E1502" s="531">
        <v>10.02</v>
      </c>
      <c r="F1502" s="532">
        <v>0</v>
      </c>
    </row>
    <row r="1503" spans="1:6">
      <c r="A1503" s="529" t="s">
        <v>32115</v>
      </c>
      <c r="B1503" s="530">
        <v>90999</v>
      </c>
      <c r="C1503" s="522" t="s">
        <v>8698</v>
      </c>
      <c r="D1503" s="530" t="s">
        <v>8618</v>
      </c>
      <c r="E1503" s="531">
        <v>107.69</v>
      </c>
      <c r="F1503" s="532">
        <v>0</v>
      </c>
    </row>
    <row r="1504" spans="1:6">
      <c r="A1504" s="529" t="s">
        <v>32115</v>
      </c>
      <c r="B1504" s="530">
        <v>5954</v>
      </c>
      <c r="C1504" s="522" t="s">
        <v>8785</v>
      </c>
      <c r="D1504" s="530" t="s">
        <v>8757</v>
      </c>
      <c r="E1504" s="531">
        <v>6.3</v>
      </c>
      <c r="F1504" s="532">
        <v>0</v>
      </c>
    </row>
    <row r="1505" spans="1:6">
      <c r="A1505" s="529" t="s">
        <v>32115</v>
      </c>
      <c r="B1505" s="530">
        <v>5953</v>
      </c>
      <c r="C1505" s="522" t="s">
        <v>8647</v>
      </c>
      <c r="D1505" s="530" t="s">
        <v>8618</v>
      </c>
      <c r="E1505" s="531">
        <v>62.79</v>
      </c>
      <c r="F1505" s="532">
        <v>0</v>
      </c>
    </row>
    <row r="1506" spans="1:6">
      <c r="A1506" s="529" t="s">
        <v>32115</v>
      </c>
      <c r="B1506" s="530">
        <v>90982</v>
      </c>
      <c r="C1506" s="522" t="s">
        <v>8832</v>
      </c>
      <c r="D1506" s="530" t="s">
        <v>8757</v>
      </c>
      <c r="E1506" s="531">
        <v>21.46</v>
      </c>
      <c r="F1506" s="532">
        <v>0</v>
      </c>
    </row>
    <row r="1507" spans="1:6">
      <c r="A1507" s="529" t="s">
        <v>32115</v>
      </c>
      <c r="B1507" s="530">
        <v>90979</v>
      </c>
      <c r="C1507" s="522" t="s">
        <v>8697</v>
      </c>
      <c r="D1507" s="530" t="s">
        <v>8618</v>
      </c>
      <c r="E1507" s="531">
        <v>210.29</v>
      </c>
      <c r="F1507" s="532">
        <v>0</v>
      </c>
    </row>
    <row r="1508" spans="1:6">
      <c r="A1508" s="529" t="s">
        <v>32115</v>
      </c>
      <c r="B1508" s="530">
        <v>90965</v>
      </c>
      <c r="C1508" s="522" t="s">
        <v>8830</v>
      </c>
      <c r="D1508" s="530" t="s">
        <v>8757</v>
      </c>
      <c r="E1508" s="531">
        <v>8.42</v>
      </c>
      <c r="F1508" s="532">
        <v>0</v>
      </c>
    </row>
    <row r="1509" spans="1:6">
      <c r="A1509" s="529" t="s">
        <v>32115</v>
      </c>
      <c r="B1509" s="530">
        <v>90964</v>
      </c>
      <c r="C1509" s="522" t="s">
        <v>8695</v>
      </c>
      <c r="D1509" s="530" t="s">
        <v>8618</v>
      </c>
      <c r="E1509" s="531">
        <v>32.68</v>
      </c>
      <c r="F1509" s="532">
        <v>0</v>
      </c>
    </row>
    <row r="1510" spans="1:6">
      <c r="A1510" s="529" t="s">
        <v>32115</v>
      </c>
      <c r="B1510" s="530">
        <v>102970</v>
      </c>
      <c r="C1510" s="522" t="s">
        <v>32126</v>
      </c>
      <c r="D1510" s="530" t="s">
        <v>8757</v>
      </c>
      <c r="E1510" s="531">
        <v>0</v>
      </c>
      <c r="F1510" s="532"/>
    </row>
    <row r="1511" spans="1:6">
      <c r="A1511" s="529" t="s">
        <v>32115</v>
      </c>
      <c r="B1511" s="530">
        <v>102971</v>
      </c>
      <c r="C1511" s="522" t="s">
        <v>32127</v>
      </c>
      <c r="D1511" s="530" t="s">
        <v>8618</v>
      </c>
      <c r="E1511" s="531">
        <v>0</v>
      </c>
      <c r="F1511" s="532"/>
    </row>
    <row r="1512" spans="1:6">
      <c r="A1512" s="529" t="s">
        <v>32115</v>
      </c>
      <c r="B1512" s="530">
        <v>102822</v>
      </c>
      <c r="C1512" s="522" t="s">
        <v>32128</v>
      </c>
      <c r="D1512" s="530" t="s">
        <v>8757</v>
      </c>
      <c r="E1512" s="531">
        <v>0</v>
      </c>
      <c r="F1512" s="532"/>
    </row>
    <row r="1513" spans="1:6">
      <c r="A1513" s="529" t="s">
        <v>32115</v>
      </c>
      <c r="B1513" s="530">
        <v>102821</v>
      </c>
      <c r="C1513" s="522" t="s">
        <v>32129</v>
      </c>
      <c r="D1513" s="530" t="s">
        <v>8618</v>
      </c>
      <c r="E1513" s="531">
        <v>0</v>
      </c>
      <c r="F1513" s="532"/>
    </row>
    <row r="1514" spans="1:6">
      <c r="A1514" s="529" t="s">
        <v>32115</v>
      </c>
      <c r="B1514" s="530">
        <v>102828</v>
      </c>
      <c r="C1514" s="522" t="s">
        <v>32130</v>
      </c>
      <c r="D1514" s="530" t="s">
        <v>8757</v>
      </c>
      <c r="E1514" s="531">
        <v>0</v>
      </c>
      <c r="F1514" s="532"/>
    </row>
    <row r="1515" spans="1:6">
      <c r="A1515" s="529" t="s">
        <v>32115</v>
      </c>
      <c r="B1515" s="530">
        <v>102827</v>
      </c>
      <c r="C1515" s="522" t="s">
        <v>32131</v>
      </c>
      <c r="D1515" s="530" t="s">
        <v>8618</v>
      </c>
      <c r="E1515" s="531">
        <v>0</v>
      </c>
      <c r="F1515" s="532"/>
    </row>
    <row r="1516" spans="1:6">
      <c r="A1516" s="529" t="s">
        <v>32115</v>
      </c>
      <c r="B1516" s="530">
        <v>103939</v>
      </c>
      <c r="C1516" s="522" t="s">
        <v>32132</v>
      </c>
      <c r="D1516" s="530" t="s">
        <v>8757</v>
      </c>
      <c r="E1516" s="531">
        <v>0</v>
      </c>
      <c r="F1516" s="532"/>
    </row>
    <row r="1517" spans="1:6">
      <c r="A1517" s="529" t="s">
        <v>32115</v>
      </c>
      <c r="B1517" s="530">
        <v>103938</v>
      </c>
      <c r="C1517" s="522" t="s">
        <v>32133</v>
      </c>
      <c r="D1517" s="530" t="s">
        <v>8618</v>
      </c>
      <c r="E1517" s="531">
        <v>0</v>
      </c>
      <c r="F1517" s="532"/>
    </row>
    <row r="1518" spans="1:6">
      <c r="A1518" s="529" t="s">
        <v>32115</v>
      </c>
      <c r="B1518" s="530">
        <v>103945</v>
      </c>
      <c r="C1518" s="522" t="s">
        <v>32134</v>
      </c>
      <c r="D1518" s="530" t="s">
        <v>8757</v>
      </c>
      <c r="E1518" s="531">
        <v>0</v>
      </c>
      <c r="F1518" s="532"/>
    </row>
    <row r="1519" spans="1:6">
      <c r="A1519" s="529" t="s">
        <v>32115</v>
      </c>
      <c r="B1519" s="530">
        <v>103944</v>
      </c>
      <c r="C1519" s="522" t="s">
        <v>32135</v>
      </c>
      <c r="D1519" s="530" t="s">
        <v>8618</v>
      </c>
      <c r="E1519" s="531">
        <v>0</v>
      </c>
      <c r="F1519" s="532"/>
    </row>
    <row r="1520" spans="1:6">
      <c r="A1520" s="529" t="s">
        <v>32115</v>
      </c>
      <c r="B1520" s="530">
        <v>91285</v>
      </c>
      <c r="C1520" s="522" t="s">
        <v>8836</v>
      </c>
      <c r="D1520" s="530" t="s">
        <v>8757</v>
      </c>
      <c r="E1520" s="531">
        <v>0.98</v>
      </c>
      <c r="F1520" s="532">
        <v>0</v>
      </c>
    </row>
    <row r="1521" spans="1:6">
      <c r="A1521" s="529" t="s">
        <v>32115</v>
      </c>
      <c r="B1521" s="530">
        <v>91283</v>
      </c>
      <c r="C1521" s="522" t="s">
        <v>8701</v>
      </c>
      <c r="D1521" s="530" t="s">
        <v>8618</v>
      </c>
      <c r="E1521" s="531">
        <v>10.96</v>
      </c>
      <c r="F1521" s="532">
        <v>0</v>
      </c>
    </row>
    <row r="1522" spans="1:6">
      <c r="A1522" s="529" t="s">
        <v>32115</v>
      </c>
      <c r="B1522" s="530">
        <v>95283</v>
      </c>
      <c r="C1522" s="522" t="s">
        <v>8874</v>
      </c>
      <c r="D1522" s="530" t="s">
        <v>8757</v>
      </c>
      <c r="E1522" s="531">
        <v>0.8</v>
      </c>
      <c r="F1522" s="532">
        <v>0</v>
      </c>
    </row>
    <row r="1523" spans="1:6">
      <c r="A1523" s="529" t="s">
        <v>32115</v>
      </c>
      <c r="B1523" s="530">
        <v>95282</v>
      </c>
      <c r="C1523" s="522" t="s">
        <v>8737</v>
      </c>
      <c r="D1523" s="530" t="s">
        <v>8618</v>
      </c>
      <c r="E1523" s="531">
        <v>10.34</v>
      </c>
      <c r="F1523" s="532">
        <v>0</v>
      </c>
    </row>
    <row r="1524" spans="1:6">
      <c r="A1524" s="529" t="s">
        <v>32115</v>
      </c>
      <c r="B1524" s="530">
        <v>95128</v>
      </c>
      <c r="C1524" s="522" t="s">
        <v>8867</v>
      </c>
      <c r="D1524" s="530" t="s">
        <v>8757</v>
      </c>
      <c r="E1524" s="531">
        <v>56.01</v>
      </c>
      <c r="F1524" s="532">
        <v>0</v>
      </c>
    </row>
    <row r="1525" spans="1:6">
      <c r="A1525" s="529" t="s">
        <v>32115</v>
      </c>
      <c r="B1525" s="530">
        <v>95127</v>
      </c>
      <c r="C1525" s="522" t="s">
        <v>8729</v>
      </c>
      <c r="D1525" s="530" t="s">
        <v>8618</v>
      </c>
      <c r="E1525" s="531">
        <v>232.58</v>
      </c>
      <c r="F1525" s="532">
        <v>0</v>
      </c>
    </row>
    <row r="1526" spans="1:6">
      <c r="A1526" s="529" t="s">
        <v>32115</v>
      </c>
      <c r="B1526" s="530">
        <v>92044</v>
      </c>
      <c r="C1526" s="522" t="s">
        <v>8844</v>
      </c>
      <c r="D1526" s="530" t="s">
        <v>8757</v>
      </c>
      <c r="E1526" s="531">
        <v>7.8</v>
      </c>
      <c r="F1526" s="532">
        <v>0</v>
      </c>
    </row>
    <row r="1527" spans="1:6">
      <c r="A1527" s="529" t="s">
        <v>32115</v>
      </c>
      <c r="B1527" s="530">
        <v>92043</v>
      </c>
      <c r="C1527" s="522" t="s">
        <v>8707</v>
      </c>
      <c r="D1527" s="530" t="s">
        <v>8618</v>
      </c>
      <c r="E1527" s="531">
        <v>13.19</v>
      </c>
      <c r="F1527" s="532">
        <v>0</v>
      </c>
    </row>
    <row r="1528" spans="1:6">
      <c r="A1528" s="529" t="s">
        <v>32115</v>
      </c>
      <c r="B1528" s="530">
        <v>102834</v>
      </c>
      <c r="C1528" s="522" t="s">
        <v>32136</v>
      </c>
      <c r="D1528" s="530" t="s">
        <v>8757</v>
      </c>
      <c r="E1528" s="531">
        <v>0</v>
      </c>
      <c r="F1528" s="532"/>
    </row>
    <row r="1529" spans="1:6">
      <c r="A1529" s="529" t="s">
        <v>32115</v>
      </c>
      <c r="B1529" s="530">
        <v>102833</v>
      </c>
      <c r="C1529" s="522" t="s">
        <v>32137</v>
      </c>
      <c r="D1529" s="530" t="s">
        <v>8618</v>
      </c>
      <c r="E1529" s="531">
        <v>0</v>
      </c>
      <c r="F1529" s="532"/>
    </row>
    <row r="1530" spans="1:6">
      <c r="A1530" s="529" t="s">
        <v>32115</v>
      </c>
      <c r="B1530" s="530">
        <v>92119</v>
      </c>
      <c r="C1530" s="522" t="s">
        <v>8847</v>
      </c>
      <c r="D1530" s="530" t="s">
        <v>8757</v>
      </c>
      <c r="E1530" s="531">
        <v>0.27</v>
      </c>
      <c r="F1530" s="532">
        <v>0</v>
      </c>
    </row>
    <row r="1531" spans="1:6">
      <c r="A1531" s="529" t="s">
        <v>32115</v>
      </c>
      <c r="B1531" s="530">
        <v>92118</v>
      </c>
      <c r="C1531" s="522" t="s">
        <v>8710</v>
      </c>
      <c r="D1531" s="530" t="s">
        <v>8618</v>
      </c>
      <c r="E1531" s="531">
        <v>0.43</v>
      </c>
      <c r="F1531" s="532">
        <v>0</v>
      </c>
    </row>
    <row r="1532" spans="1:6">
      <c r="A1532" s="529" t="s">
        <v>32115</v>
      </c>
      <c r="B1532" s="530">
        <v>102917</v>
      </c>
      <c r="C1532" s="522" t="s">
        <v>32138</v>
      </c>
      <c r="D1532" s="530" t="s">
        <v>8757</v>
      </c>
      <c r="E1532" s="531">
        <v>0</v>
      </c>
      <c r="F1532" s="532"/>
    </row>
    <row r="1533" spans="1:6">
      <c r="A1533" s="529" t="s">
        <v>32115</v>
      </c>
      <c r="B1533" s="530">
        <v>102916</v>
      </c>
      <c r="C1533" s="522" t="s">
        <v>32139</v>
      </c>
      <c r="D1533" s="530" t="s">
        <v>8618</v>
      </c>
      <c r="E1533" s="531">
        <v>0</v>
      </c>
      <c r="F1533" s="532"/>
    </row>
    <row r="1534" spans="1:6">
      <c r="A1534" s="529" t="s">
        <v>32115</v>
      </c>
      <c r="B1534" s="530">
        <v>95721</v>
      </c>
      <c r="C1534" s="522" t="s">
        <v>8878</v>
      </c>
      <c r="D1534" s="530" t="s">
        <v>8757</v>
      </c>
      <c r="E1534" s="531">
        <v>122.02</v>
      </c>
      <c r="F1534" s="532">
        <v>0</v>
      </c>
    </row>
    <row r="1535" spans="1:6">
      <c r="A1535" s="529" t="s">
        <v>32115</v>
      </c>
      <c r="B1535" s="530">
        <v>95720</v>
      </c>
      <c r="C1535" s="522" t="s">
        <v>8741</v>
      </c>
      <c r="D1535" s="530" t="s">
        <v>8618</v>
      </c>
      <c r="E1535" s="531">
        <v>300.3</v>
      </c>
      <c r="F1535" s="532">
        <v>0</v>
      </c>
    </row>
    <row r="1536" spans="1:6">
      <c r="A1536" s="529" t="s">
        <v>32115</v>
      </c>
      <c r="B1536" s="530">
        <v>104716</v>
      </c>
      <c r="C1536" s="522" t="s">
        <v>32140</v>
      </c>
      <c r="D1536" s="530" t="s">
        <v>8618</v>
      </c>
      <c r="E1536" s="531">
        <v>290.33</v>
      </c>
      <c r="F1536" s="532">
        <v>0</v>
      </c>
    </row>
    <row r="1537" spans="1:6">
      <c r="A1537" s="529" t="s">
        <v>32115</v>
      </c>
      <c r="B1537" s="530">
        <v>104717</v>
      </c>
      <c r="C1537" s="522" t="s">
        <v>32141</v>
      </c>
      <c r="D1537" s="530" t="s">
        <v>8757</v>
      </c>
      <c r="E1537" s="531">
        <v>117.01</v>
      </c>
      <c r="F1537" s="532">
        <v>0</v>
      </c>
    </row>
    <row r="1538" spans="1:6">
      <c r="A1538" s="529" t="s">
        <v>32115</v>
      </c>
      <c r="B1538" s="530">
        <v>102899</v>
      </c>
      <c r="C1538" s="522" t="s">
        <v>32142</v>
      </c>
      <c r="D1538" s="530" t="s">
        <v>8757</v>
      </c>
      <c r="E1538" s="531">
        <v>0</v>
      </c>
      <c r="F1538" s="532"/>
    </row>
    <row r="1539" spans="1:6">
      <c r="A1539" s="529" t="s">
        <v>32115</v>
      </c>
      <c r="B1539" s="530">
        <v>102898</v>
      </c>
      <c r="C1539" s="522" t="s">
        <v>32143</v>
      </c>
      <c r="D1539" s="530" t="s">
        <v>8618</v>
      </c>
      <c r="E1539" s="531">
        <v>0</v>
      </c>
      <c r="F1539" s="532"/>
    </row>
    <row r="1540" spans="1:6">
      <c r="A1540" s="529" t="s">
        <v>32115</v>
      </c>
      <c r="B1540" s="530">
        <v>5632</v>
      </c>
      <c r="C1540" s="522" t="s">
        <v>8756</v>
      </c>
      <c r="D1540" s="530" t="s">
        <v>8757</v>
      </c>
      <c r="E1540" s="531">
        <v>98.87</v>
      </c>
      <c r="F1540" s="532">
        <v>0</v>
      </c>
    </row>
    <row r="1541" spans="1:6">
      <c r="A1541" s="529" t="s">
        <v>32115</v>
      </c>
      <c r="B1541" s="530">
        <v>5631</v>
      </c>
      <c r="C1541" s="522" t="s">
        <v>8617</v>
      </c>
      <c r="D1541" s="530" t="s">
        <v>8618</v>
      </c>
      <c r="E1541" s="531">
        <v>227.08</v>
      </c>
      <c r="F1541" s="532">
        <v>0</v>
      </c>
    </row>
    <row r="1542" spans="1:6">
      <c r="A1542" s="529" t="s">
        <v>32115</v>
      </c>
      <c r="B1542" s="530">
        <v>88908</v>
      </c>
      <c r="C1542" s="522" t="s">
        <v>8803</v>
      </c>
      <c r="D1542" s="530" t="s">
        <v>8757</v>
      </c>
      <c r="E1542" s="531">
        <v>106.78</v>
      </c>
      <c r="F1542" s="532">
        <v>0</v>
      </c>
    </row>
    <row r="1543" spans="1:6">
      <c r="A1543" s="529" t="s">
        <v>32115</v>
      </c>
      <c r="B1543" s="530">
        <v>88907</v>
      </c>
      <c r="C1543" s="522" t="s">
        <v>8668</v>
      </c>
      <c r="D1543" s="530" t="s">
        <v>8618</v>
      </c>
      <c r="E1543" s="531">
        <v>269.99</v>
      </c>
      <c r="F1543" s="532">
        <v>0</v>
      </c>
    </row>
    <row r="1544" spans="1:6">
      <c r="A1544" s="529" t="s">
        <v>32115</v>
      </c>
      <c r="B1544" s="530">
        <v>5911</v>
      </c>
      <c r="C1544" s="522" t="s">
        <v>8778</v>
      </c>
      <c r="D1544" s="530" t="s">
        <v>8757</v>
      </c>
      <c r="E1544" s="531">
        <v>34.76</v>
      </c>
      <c r="F1544" s="532">
        <v>0</v>
      </c>
    </row>
    <row r="1545" spans="1:6">
      <c r="A1545" s="529" t="s">
        <v>32115</v>
      </c>
      <c r="B1545" s="530">
        <v>5909</v>
      </c>
      <c r="C1545" s="522" t="s">
        <v>8641</v>
      </c>
      <c r="D1545" s="530" t="s">
        <v>8618</v>
      </c>
      <c r="E1545" s="531">
        <v>42.36</v>
      </c>
      <c r="F1545" s="532">
        <v>0</v>
      </c>
    </row>
    <row r="1546" spans="1:6">
      <c r="A1546" s="529" t="s">
        <v>32115</v>
      </c>
      <c r="B1546" s="530">
        <v>91486</v>
      </c>
      <c r="C1546" s="522" t="s">
        <v>8839</v>
      </c>
      <c r="D1546" s="530" t="s">
        <v>8757</v>
      </c>
      <c r="E1546" s="531">
        <v>76.39</v>
      </c>
      <c r="F1546" s="532">
        <v>0</v>
      </c>
    </row>
    <row r="1547" spans="1:6">
      <c r="A1547" s="529" t="s">
        <v>32115</v>
      </c>
      <c r="B1547" s="530">
        <v>83362</v>
      </c>
      <c r="C1547" s="522" t="s">
        <v>8658</v>
      </c>
      <c r="D1547" s="530" t="s">
        <v>8618</v>
      </c>
      <c r="E1547" s="531">
        <v>285.07</v>
      </c>
      <c r="F1547" s="532">
        <v>0</v>
      </c>
    </row>
    <row r="1548" spans="1:6">
      <c r="A1548" s="529" t="s">
        <v>32115</v>
      </c>
      <c r="B1548" s="530">
        <v>102839</v>
      </c>
      <c r="C1548" s="522" t="s">
        <v>32144</v>
      </c>
      <c r="D1548" s="530" t="s">
        <v>8757</v>
      </c>
      <c r="E1548" s="531">
        <v>0</v>
      </c>
      <c r="F1548" s="532"/>
    </row>
    <row r="1549" spans="1:6">
      <c r="A1549" s="529" t="s">
        <v>32115</v>
      </c>
      <c r="B1549" s="530">
        <v>102838</v>
      </c>
      <c r="C1549" s="522" t="s">
        <v>32145</v>
      </c>
      <c r="D1549" s="530" t="s">
        <v>8618</v>
      </c>
      <c r="E1549" s="531">
        <v>0</v>
      </c>
      <c r="F1549" s="532"/>
    </row>
    <row r="1550" spans="1:6">
      <c r="A1550" s="529" t="s">
        <v>32115</v>
      </c>
      <c r="B1550" s="530">
        <v>89235</v>
      </c>
      <c r="C1550" s="522" t="s">
        <v>8809</v>
      </c>
      <c r="D1550" s="530" t="s">
        <v>8757</v>
      </c>
      <c r="E1550" s="531">
        <v>180.18</v>
      </c>
      <c r="F1550" s="532">
        <v>0</v>
      </c>
    </row>
    <row r="1551" spans="1:6">
      <c r="A1551" s="529" t="s">
        <v>32115</v>
      </c>
      <c r="B1551" s="530">
        <v>89234</v>
      </c>
      <c r="C1551" s="522" t="s">
        <v>8673</v>
      </c>
      <c r="D1551" s="530" t="s">
        <v>8618</v>
      </c>
      <c r="E1551" s="531">
        <v>562.29999999999995</v>
      </c>
      <c r="F1551" s="532">
        <v>0</v>
      </c>
    </row>
    <row r="1552" spans="1:6">
      <c r="A1552" s="529" t="s">
        <v>32115</v>
      </c>
      <c r="B1552" s="530">
        <v>89243</v>
      </c>
      <c r="C1552" s="522" t="s">
        <v>8810</v>
      </c>
      <c r="D1552" s="530" t="s">
        <v>8757</v>
      </c>
      <c r="E1552" s="531">
        <v>379.69</v>
      </c>
      <c r="F1552" s="532">
        <v>0</v>
      </c>
    </row>
    <row r="1553" spans="1:6">
      <c r="A1553" s="529" t="s">
        <v>32115</v>
      </c>
      <c r="B1553" s="530">
        <v>89242</v>
      </c>
      <c r="C1553" s="522" t="s">
        <v>8674</v>
      </c>
      <c r="D1553" s="530" t="s">
        <v>8618</v>
      </c>
      <c r="E1553" s="531">
        <v>1327.28</v>
      </c>
      <c r="F1553" s="532">
        <v>0</v>
      </c>
    </row>
    <row r="1554" spans="1:6">
      <c r="A1554" s="529" t="s">
        <v>32115</v>
      </c>
      <c r="B1554" s="530">
        <v>102935</v>
      </c>
      <c r="C1554" s="522" t="s">
        <v>32146</v>
      </c>
      <c r="D1554" s="530" t="s">
        <v>8757</v>
      </c>
      <c r="E1554" s="531">
        <v>0</v>
      </c>
      <c r="F1554" s="532"/>
    </row>
    <row r="1555" spans="1:6">
      <c r="A1555" s="529" t="s">
        <v>32115</v>
      </c>
      <c r="B1555" s="530">
        <v>102934</v>
      </c>
      <c r="C1555" s="522" t="s">
        <v>32147</v>
      </c>
      <c r="D1555" s="530" t="s">
        <v>8618</v>
      </c>
      <c r="E1555" s="531">
        <v>0</v>
      </c>
      <c r="F1555" s="532"/>
    </row>
    <row r="1556" spans="1:6">
      <c r="A1556" s="529" t="s">
        <v>32115</v>
      </c>
      <c r="B1556" s="530">
        <v>93416</v>
      </c>
      <c r="C1556" s="522" t="s">
        <v>8861</v>
      </c>
      <c r="D1556" s="530" t="s">
        <v>8757</v>
      </c>
      <c r="E1556" s="531">
        <v>0.49</v>
      </c>
      <c r="F1556" s="532">
        <v>0</v>
      </c>
    </row>
    <row r="1557" spans="1:6">
      <c r="A1557" s="529" t="s">
        <v>32115</v>
      </c>
      <c r="B1557" s="530">
        <v>93415</v>
      </c>
      <c r="C1557" s="522" t="s">
        <v>8723</v>
      </c>
      <c r="D1557" s="530" t="s">
        <v>8618</v>
      </c>
      <c r="E1557" s="531">
        <v>12.05</v>
      </c>
      <c r="F1557" s="532">
        <v>0</v>
      </c>
    </row>
    <row r="1558" spans="1:6">
      <c r="A1558" s="529" t="s">
        <v>32115</v>
      </c>
      <c r="B1558" s="530">
        <v>5689</v>
      </c>
      <c r="C1558" s="522" t="s">
        <v>8622</v>
      </c>
      <c r="D1558" s="530" t="s">
        <v>8618</v>
      </c>
      <c r="E1558" s="531">
        <v>6.52</v>
      </c>
      <c r="F1558" s="532">
        <v>0</v>
      </c>
    </row>
    <row r="1559" spans="1:6">
      <c r="A1559" s="529" t="s">
        <v>32115</v>
      </c>
      <c r="B1559" s="530">
        <v>5690</v>
      </c>
      <c r="C1559" s="522" t="s">
        <v>23270</v>
      </c>
      <c r="D1559" s="530" t="s">
        <v>8757</v>
      </c>
      <c r="E1559" s="531">
        <v>4.22</v>
      </c>
      <c r="F1559" s="532">
        <v>0</v>
      </c>
    </row>
    <row r="1560" spans="1:6">
      <c r="A1560" s="529" t="s">
        <v>32115</v>
      </c>
      <c r="B1560" s="530">
        <v>5923</v>
      </c>
      <c r="C1560" s="522" t="s">
        <v>8779</v>
      </c>
      <c r="D1560" s="530" t="s">
        <v>8757</v>
      </c>
      <c r="E1560" s="531">
        <v>3.31</v>
      </c>
      <c r="F1560" s="532">
        <v>0</v>
      </c>
    </row>
    <row r="1561" spans="1:6">
      <c r="A1561" s="529" t="s">
        <v>32115</v>
      </c>
      <c r="B1561" s="530">
        <v>5921</v>
      </c>
      <c r="C1561" s="522" t="s">
        <v>8642</v>
      </c>
      <c r="D1561" s="530" t="s">
        <v>8618</v>
      </c>
      <c r="E1561" s="531">
        <v>5.1100000000000003</v>
      </c>
      <c r="F1561" s="532">
        <v>0</v>
      </c>
    </row>
    <row r="1562" spans="1:6">
      <c r="A1562" s="529" t="s">
        <v>32115</v>
      </c>
      <c r="B1562" s="530">
        <v>95212</v>
      </c>
      <c r="C1562" s="522" t="s">
        <v>8732</v>
      </c>
      <c r="D1562" s="530" t="s">
        <v>8618</v>
      </c>
      <c r="E1562" s="531">
        <v>162.21</v>
      </c>
      <c r="F1562" s="532">
        <v>0</v>
      </c>
    </row>
    <row r="1563" spans="1:6">
      <c r="A1563" s="529" t="s">
        <v>32115</v>
      </c>
      <c r="B1563" s="530">
        <v>95213</v>
      </c>
      <c r="C1563" s="522" t="s">
        <v>8869</v>
      </c>
      <c r="D1563" s="530" t="s">
        <v>8757</v>
      </c>
      <c r="E1563" s="531">
        <v>96.18</v>
      </c>
      <c r="F1563" s="532">
        <v>0</v>
      </c>
    </row>
    <row r="1564" spans="1:6">
      <c r="A1564" s="529" t="s">
        <v>32115</v>
      </c>
      <c r="B1564" s="530">
        <v>93272</v>
      </c>
      <c r="C1564" s="522" t="s">
        <v>8719</v>
      </c>
      <c r="D1564" s="530" t="s">
        <v>8618</v>
      </c>
      <c r="E1564" s="531">
        <v>99.92</v>
      </c>
      <c r="F1564" s="532">
        <v>0</v>
      </c>
    </row>
    <row r="1565" spans="1:6">
      <c r="A1565" s="529" t="s">
        <v>32115</v>
      </c>
      <c r="B1565" s="530">
        <v>93274</v>
      </c>
      <c r="C1565" s="522" t="s">
        <v>8857</v>
      </c>
      <c r="D1565" s="530" t="s">
        <v>8757</v>
      </c>
      <c r="E1565" s="531">
        <v>66.709999999999994</v>
      </c>
      <c r="F1565" s="532">
        <v>0</v>
      </c>
    </row>
    <row r="1566" spans="1:6">
      <c r="A1566" s="529" t="s">
        <v>32115</v>
      </c>
      <c r="B1566" s="530">
        <v>83766</v>
      </c>
      <c r="C1566" s="522" t="s">
        <v>8794</v>
      </c>
      <c r="D1566" s="530" t="s">
        <v>8757</v>
      </c>
      <c r="E1566" s="531">
        <v>53.68</v>
      </c>
      <c r="F1566" s="532">
        <v>0</v>
      </c>
    </row>
    <row r="1567" spans="1:6">
      <c r="A1567" s="529" t="s">
        <v>32115</v>
      </c>
      <c r="B1567" s="530">
        <v>83765</v>
      </c>
      <c r="C1567" s="522" t="s">
        <v>8659</v>
      </c>
      <c r="D1567" s="530" t="s">
        <v>8618</v>
      </c>
      <c r="E1567" s="531">
        <v>116.31</v>
      </c>
      <c r="F1567" s="532">
        <v>0</v>
      </c>
    </row>
    <row r="1568" spans="1:6">
      <c r="A1568" s="529" t="s">
        <v>32115</v>
      </c>
      <c r="B1568" s="530">
        <v>95873</v>
      </c>
      <c r="C1568" s="522" t="s">
        <v>8879</v>
      </c>
      <c r="D1568" s="530" t="s">
        <v>8757</v>
      </c>
      <c r="E1568" s="531">
        <v>14.75</v>
      </c>
      <c r="F1568" s="532">
        <v>0</v>
      </c>
    </row>
    <row r="1569" spans="1:6">
      <c r="A1569" s="529" t="s">
        <v>32115</v>
      </c>
      <c r="B1569" s="530">
        <v>95872</v>
      </c>
      <c r="C1569" s="522" t="s">
        <v>8742</v>
      </c>
      <c r="D1569" s="530" t="s">
        <v>8618</v>
      </c>
      <c r="E1569" s="531">
        <v>315.66000000000003</v>
      </c>
      <c r="F1569" s="532">
        <v>0</v>
      </c>
    </row>
    <row r="1570" spans="1:6">
      <c r="A1570" s="529" t="s">
        <v>32115</v>
      </c>
      <c r="B1570" s="530">
        <v>104689</v>
      </c>
      <c r="C1570" s="522" t="s">
        <v>32148</v>
      </c>
      <c r="D1570" s="530" t="s">
        <v>8757</v>
      </c>
      <c r="E1570" s="531">
        <v>0</v>
      </c>
      <c r="F1570" s="532"/>
    </row>
    <row r="1571" spans="1:6">
      <c r="A1571" s="529" t="s">
        <v>32115</v>
      </c>
      <c r="B1571" s="530">
        <v>104688</v>
      </c>
      <c r="C1571" s="522" t="s">
        <v>32149</v>
      </c>
      <c r="D1571" s="530" t="s">
        <v>8618</v>
      </c>
      <c r="E1571" s="531">
        <v>0</v>
      </c>
      <c r="F1571" s="532"/>
    </row>
    <row r="1572" spans="1:6">
      <c r="A1572" s="529" t="s">
        <v>32115</v>
      </c>
      <c r="B1572" s="530">
        <v>73395</v>
      </c>
      <c r="C1572" s="522" t="s">
        <v>8793</v>
      </c>
      <c r="D1572" s="530" t="s">
        <v>8757</v>
      </c>
      <c r="E1572" s="531">
        <v>10.36</v>
      </c>
      <c r="F1572" s="532">
        <v>0</v>
      </c>
    </row>
    <row r="1573" spans="1:6">
      <c r="A1573" s="529" t="s">
        <v>32115</v>
      </c>
      <c r="B1573" s="530">
        <v>73417</v>
      </c>
      <c r="C1573" s="522" t="s">
        <v>8654</v>
      </c>
      <c r="D1573" s="530" t="s">
        <v>8618</v>
      </c>
      <c r="E1573" s="531">
        <v>204.43</v>
      </c>
      <c r="F1573" s="532">
        <v>0</v>
      </c>
    </row>
    <row r="1574" spans="1:6">
      <c r="A1574" s="529" t="s">
        <v>32115</v>
      </c>
      <c r="B1574" s="530">
        <v>93428</v>
      </c>
      <c r="C1574" s="522" t="s">
        <v>8863</v>
      </c>
      <c r="D1574" s="530" t="s">
        <v>8757</v>
      </c>
      <c r="E1574" s="531">
        <v>9.2200000000000006</v>
      </c>
      <c r="F1574" s="532">
        <v>0</v>
      </c>
    </row>
    <row r="1575" spans="1:6">
      <c r="A1575" s="529" t="s">
        <v>32115</v>
      </c>
      <c r="B1575" s="530">
        <v>93427</v>
      </c>
      <c r="C1575" s="522" t="s">
        <v>8725</v>
      </c>
      <c r="D1575" s="530" t="s">
        <v>8618</v>
      </c>
      <c r="E1575" s="531">
        <v>186.23</v>
      </c>
      <c r="F1575" s="532">
        <v>0</v>
      </c>
    </row>
    <row r="1576" spans="1:6">
      <c r="A1576" s="529" t="s">
        <v>32115</v>
      </c>
      <c r="B1576" s="530">
        <v>93422</v>
      </c>
      <c r="C1576" s="522" t="s">
        <v>8862</v>
      </c>
      <c r="D1576" s="530" t="s">
        <v>8757</v>
      </c>
      <c r="E1576" s="531">
        <v>6.52</v>
      </c>
      <c r="F1576" s="532">
        <v>0</v>
      </c>
    </row>
    <row r="1577" spans="1:6">
      <c r="A1577" s="529" t="s">
        <v>32115</v>
      </c>
      <c r="B1577" s="530">
        <v>93421</v>
      </c>
      <c r="C1577" s="522" t="s">
        <v>8724</v>
      </c>
      <c r="D1577" s="530" t="s">
        <v>8618</v>
      </c>
      <c r="E1577" s="531">
        <v>82.33</v>
      </c>
      <c r="F1577" s="532">
        <v>0</v>
      </c>
    </row>
    <row r="1578" spans="1:6">
      <c r="A1578" s="529" t="s">
        <v>32115</v>
      </c>
      <c r="B1578" s="530">
        <v>93282</v>
      </c>
      <c r="C1578" s="522" t="s">
        <v>8858</v>
      </c>
      <c r="D1578" s="530" t="s">
        <v>8757</v>
      </c>
      <c r="E1578" s="531">
        <v>29.66</v>
      </c>
      <c r="F1578" s="532">
        <v>0</v>
      </c>
    </row>
    <row r="1579" spans="1:6">
      <c r="A1579" s="529" t="s">
        <v>32115</v>
      </c>
      <c r="B1579" s="530">
        <v>93281</v>
      </c>
      <c r="C1579" s="522" t="s">
        <v>8720</v>
      </c>
      <c r="D1579" s="530" t="s">
        <v>8618</v>
      </c>
      <c r="E1579" s="531">
        <v>30.53</v>
      </c>
      <c r="F1579" s="532">
        <v>0</v>
      </c>
    </row>
    <row r="1580" spans="1:6">
      <c r="A1580" s="529" t="s">
        <v>32115</v>
      </c>
      <c r="B1580" s="530">
        <v>104914</v>
      </c>
      <c r="C1580" s="522" t="s">
        <v>32150</v>
      </c>
      <c r="D1580" s="530" t="s">
        <v>8757</v>
      </c>
      <c r="E1580" s="531">
        <v>0</v>
      </c>
      <c r="F1580" s="532"/>
    </row>
    <row r="1581" spans="1:6">
      <c r="A1581" s="529" t="s">
        <v>32115</v>
      </c>
      <c r="B1581" s="530">
        <v>104913</v>
      </c>
      <c r="C1581" s="522" t="s">
        <v>32151</v>
      </c>
      <c r="D1581" s="530" t="s">
        <v>8618</v>
      </c>
      <c r="E1581" s="531">
        <v>0</v>
      </c>
      <c r="F1581" s="532"/>
    </row>
    <row r="1582" spans="1:6">
      <c r="A1582" s="529" t="s">
        <v>32115</v>
      </c>
      <c r="B1582" s="530">
        <v>102845</v>
      </c>
      <c r="C1582" s="522" t="s">
        <v>32152</v>
      </c>
      <c r="D1582" s="530" t="s">
        <v>8757</v>
      </c>
      <c r="E1582" s="531">
        <v>0</v>
      </c>
      <c r="F1582" s="532"/>
    </row>
    <row r="1583" spans="1:6">
      <c r="A1583" s="529" t="s">
        <v>32115</v>
      </c>
      <c r="B1583" s="530">
        <v>102844</v>
      </c>
      <c r="C1583" s="522" t="s">
        <v>32153</v>
      </c>
      <c r="D1583" s="530" t="s">
        <v>8618</v>
      </c>
      <c r="E1583" s="531">
        <v>0</v>
      </c>
      <c r="F1583" s="532"/>
    </row>
    <row r="1584" spans="1:6">
      <c r="A1584" s="529" t="s">
        <v>32115</v>
      </c>
      <c r="B1584" s="530">
        <v>89273</v>
      </c>
      <c r="C1584" s="522" t="s">
        <v>8813</v>
      </c>
      <c r="D1584" s="530" t="s">
        <v>8757</v>
      </c>
      <c r="E1584" s="531">
        <v>107.5</v>
      </c>
      <c r="F1584" s="532">
        <v>0</v>
      </c>
    </row>
    <row r="1585" spans="1:6">
      <c r="A1585" s="529" t="s">
        <v>32115</v>
      </c>
      <c r="B1585" s="530">
        <v>89272</v>
      </c>
      <c r="C1585" s="522" t="s">
        <v>8677</v>
      </c>
      <c r="D1585" s="530" t="s">
        <v>8618</v>
      </c>
      <c r="E1585" s="531">
        <v>221.73</v>
      </c>
      <c r="F1585" s="532">
        <v>0</v>
      </c>
    </row>
    <row r="1586" spans="1:6">
      <c r="A1586" s="529" t="s">
        <v>32115</v>
      </c>
      <c r="B1586" s="530">
        <v>93288</v>
      </c>
      <c r="C1586" s="522" t="s">
        <v>8859</v>
      </c>
      <c r="D1586" s="530" t="s">
        <v>8757</v>
      </c>
      <c r="E1586" s="531">
        <v>179</v>
      </c>
      <c r="F1586" s="532">
        <v>0</v>
      </c>
    </row>
    <row r="1587" spans="1:6">
      <c r="A1587" s="529" t="s">
        <v>32115</v>
      </c>
      <c r="B1587" s="530">
        <v>93287</v>
      </c>
      <c r="C1587" s="522" t="s">
        <v>8721</v>
      </c>
      <c r="D1587" s="530" t="s">
        <v>8618</v>
      </c>
      <c r="E1587" s="531">
        <v>349.31</v>
      </c>
      <c r="F1587" s="532">
        <v>0</v>
      </c>
    </row>
    <row r="1588" spans="1:6">
      <c r="A1588" s="529" t="s">
        <v>32115</v>
      </c>
      <c r="B1588" s="530">
        <v>104711</v>
      </c>
      <c r="C1588" s="522" t="s">
        <v>32154</v>
      </c>
      <c r="D1588" s="530" t="s">
        <v>8757</v>
      </c>
      <c r="E1588" s="531">
        <v>0</v>
      </c>
      <c r="F1588" s="532"/>
    </row>
    <row r="1589" spans="1:6">
      <c r="A1589" s="529" t="s">
        <v>32115</v>
      </c>
      <c r="B1589" s="530">
        <v>104710</v>
      </c>
      <c r="C1589" s="522" t="s">
        <v>32155</v>
      </c>
      <c r="D1589" s="530" t="s">
        <v>8618</v>
      </c>
      <c r="E1589" s="531">
        <v>0</v>
      </c>
      <c r="F1589" s="532"/>
    </row>
    <row r="1590" spans="1:6">
      <c r="A1590" s="529" t="s">
        <v>32115</v>
      </c>
      <c r="B1590" s="530">
        <v>104908</v>
      </c>
      <c r="C1590" s="522" t="s">
        <v>32156</v>
      </c>
      <c r="D1590" s="530" t="s">
        <v>8757</v>
      </c>
      <c r="E1590" s="531">
        <v>0</v>
      </c>
      <c r="F1590" s="532"/>
    </row>
    <row r="1591" spans="1:6">
      <c r="A1591" s="529" t="s">
        <v>32115</v>
      </c>
      <c r="B1591" s="530">
        <v>104907</v>
      </c>
      <c r="C1591" s="522" t="s">
        <v>32157</v>
      </c>
      <c r="D1591" s="530" t="s">
        <v>8618</v>
      </c>
      <c r="E1591" s="531">
        <v>0</v>
      </c>
      <c r="F1591" s="532"/>
    </row>
    <row r="1592" spans="1:6">
      <c r="A1592" s="529" t="s">
        <v>32115</v>
      </c>
      <c r="B1592" s="530">
        <v>102851</v>
      </c>
      <c r="C1592" s="522" t="s">
        <v>32158</v>
      </c>
      <c r="D1592" s="530" t="s">
        <v>8757</v>
      </c>
      <c r="E1592" s="531">
        <v>0</v>
      </c>
      <c r="F1592" s="532"/>
    </row>
    <row r="1593" spans="1:6">
      <c r="A1593" s="529" t="s">
        <v>32115</v>
      </c>
      <c r="B1593" s="530">
        <v>102850</v>
      </c>
      <c r="C1593" s="522" t="s">
        <v>32159</v>
      </c>
      <c r="D1593" s="530" t="s">
        <v>8618</v>
      </c>
      <c r="E1593" s="531">
        <v>0</v>
      </c>
      <c r="F1593" s="532"/>
    </row>
    <row r="1594" spans="1:6">
      <c r="A1594" s="529" t="s">
        <v>32115</v>
      </c>
      <c r="B1594" s="530">
        <v>102857</v>
      </c>
      <c r="C1594" s="522" t="s">
        <v>32160</v>
      </c>
      <c r="D1594" s="530" t="s">
        <v>8757</v>
      </c>
      <c r="E1594" s="531">
        <v>0</v>
      </c>
      <c r="F1594" s="532"/>
    </row>
    <row r="1595" spans="1:6">
      <c r="A1595" s="529" t="s">
        <v>32115</v>
      </c>
      <c r="B1595" s="530">
        <v>102856</v>
      </c>
      <c r="C1595" s="522" t="s">
        <v>32161</v>
      </c>
      <c r="D1595" s="530" t="s">
        <v>8618</v>
      </c>
      <c r="E1595" s="531">
        <v>0</v>
      </c>
      <c r="F1595" s="532"/>
    </row>
    <row r="1596" spans="1:6">
      <c r="A1596" s="529" t="s">
        <v>32115</v>
      </c>
      <c r="B1596" s="530">
        <v>93403</v>
      </c>
      <c r="C1596" s="522" t="s">
        <v>8860</v>
      </c>
      <c r="D1596" s="530" t="s">
        <v>8757</v>
      </c>
      <c r="E1596" s="531">
        <v>78.959999999999994</v>
      </c>
      <c r="F1596" s="532">
        <v>0</v>
      </c>
    </row>
    <row r="1597" spans="1:6">
      <c r="A1597" s="529" t="s">
        <v>32115</v>
      </c>
      <c r="B1597" s="530">
        <v>93402</v>
      </c>
      <c r="C1597" s="522" t="s">
        <v>8722</v>
      </c>
      <c r="D1597" s="530" t="s">
        <v>8618</v>
      </c>
      <c r="E1597" s="531">
        <v>291.77999999999997</v>
      </c>
      <c r="F1597" s="532">
        <v>0</v>
      </c>
    </row>
    <row r="1598" spans="1:6">
      <c r="A1598" s="529" t="s">
        <v>32115</v>
      </c>
      <c r="B1598" s="530">
        <v>5930</v>
      </c>
      <c r="C1598" s="522" t="s">
        <v>8780</v>
      </c>
      <c r="D1598" s="530" t="s">
        <v>8757</v>
      </c>
      <c r="E1598" s="531">
        <v>82.09</v>
      </c>
      <c r="F1598" s="532">
        <v>0</v>
      </c>
    </row>
    <row r="1599" spans="1:6">
      <c r="A1599" s="529" t="s">
        <v>32115</v>
      </c>
      <c r="B1599" s="530">
        <v>5928</v>
      </c>
      <c r="C1599" s="522" t="s">
        <v>8643</v>
      </c>
      <c r="D1599" s="530" t="s">
        <v>8618</v>
      </c>
      <c r="E1599" s="531">
        <v>297.77</v>
      </c>
      <c r="F1599" s="532">
        <v>0</v>
      </c>
    </row>
    <row r="1600" spans="1:6">
      <c r="A1600" s="529" t="s">
        <v>32115</v>
      </c>
      <c r="B1600" s="530">
        <v>105845</v>
      </c>
      <c r="C1600" s="522" t="s">
        <v>32162</v>
      </c>
      <c r="D1600" s="530" t="s">
        <v>8757</v>
      </c>
      <c r="E1600" s="531">
        <v>0</v>
      </c>
      <c r="F1600" s="532"/>
    </row>
    <row r="1601" spans="1:6">
      <c r="A1601" s="529" t="s">
        <v>32115</v>
      </c>
      <c r="B1601" s="530">
        <v>105844</v>
      </c>
      <c r="C1601" s="522" t="s">
        <v>32163</v>
      </c>
      <c r="D1601" s="530" t="s">
        <v>8618</v>
      </c>
      <c r="E1601" s="531">
        <v>0</v>
      </c>
      <c r="F1601" s="532"/>
    </row>
    <row r="1602" spans="1:6">
      <c r="A1602" s="529" t="s">
        <v>32115</v>
      </c>
      <c r="B1602" s="530">
        <v>91635</v>
      </c>
      <c r="C1602" s="522" t="s">
        <v>8841</v>
      </c>
      <c r="D1602" s="530" t="s">
        <v>8757</v>
      </c>
      <c r="E1602" s="531">
        <v>73.5</v>
      </c>
      <c r="F1602" s="532">
        <v>0</v>
      </c>
    </row>
    <row r="1603" spans="1:6">
      <c r="A1603" s="529" t="s">
        <v>32115</v>
      </c>
      <c r="B1603" s="530">
        <v>91634</v>
      </c>
      <c r="C1603" s="522" t="s">
        <v>8704</v>
      </c>
      <c r="D1603" s="530" t="s">
        <v>8618</v>
      </c>
      <c r="E1603" s="531">
        <v>253.93</v>
      </c>
      <c r="F1603" s="532">
        <v>0</v>
      </c>
    </row>
    <row r="1604" spans="1:6">
      <c r="A1604" s="529" t="s">
        <v>32115</v>
      </c>
      <c r="B1604" s="530">
        <v>98765</v>
      </c>
      <c r="C1604" s="522" t="s">
        <v>8887</v>
      </c>
      <c r="D1604" s="530" t="s">
        <v>8757</v>
      </c>
      <c r="E1604" s="531">
        <v>0.06</v>
      </c>
      <c r="F1604" s="532">
        <v>0</v>
      </c>
    </row>
    <row r="1605" spans="1:6">
      <c r="A1605" s="529" t="s">
        <v>32115</v>
      </c>
      <c r="B1605" s="530">
        <v>98764</v>
      </c>
      <c r="C1605" s="522" t="s">
        <v>8749</v>
      </c>
      <c r="D1605" s="530" t="s">
        <v>8618</v>
      </c>
      <c r="E1605" s="531">
        <v>3.71</v>
      </c>
      <c r="F1605" s="532">
        <v>0</v>
      </c>
    </row>
    <row r="1606" spans="1:6">
      <c r="A1606" s="529" t="s">
        <v>32115</v>
      </c>
      <c r="B1606" s="530">
        <v>99834</v>
      </c>
      <c r="C1606" s="522" t="s">
        <v>8888</v>
      </c>
      <c r="D1606" s="530" t="s">
        <v>8757</v>
      </c>
      <c r="E1606" s="531">
        <v>0.25</v>
      </c>
      <c r="F1606" s="532">
        <v>0</v>
      </c>
    </row>
    <row r="1607" spans="1:6">
      <c r="A1607" s="529" t="s">
        <v>32115</v>
      </c>
      <c r="B1607" s="530">
        <v>99833</v>
      </c>
      <c r="C1607" s="522" t="s">
        <v>8750</v>
      </c>
      <c r="D1607" s="530" t="s">
        <v>8618</v>
      </c>
      <c r="E1607" s="531">
        <v>3.83</v>
      </c>
      <c r="F1607" s="532">
        <v>0</v>
      </c>
    </row>
    <row r="1608" spans="1:6">
      <c r="A1608" s="529" t="s">
        <v>32115</v>
      </c>
      <c r="B1608" s="530">
        <v>104521</v>
      </c>
      <c r="C1608" s="522" t="s">
        <v>32164</v>
      </c>
      <c r="D1608" s="530" t="s">
        <v>8757</v>
      </c>
      <c r="E1608" s="531">
        <v>0</v>
      </c>
      <c r="F1608" s="532"/>
    </row>
    <row r="1609" spans="1:6">
      <c r="A1609" s="529" t="s">
        <v>32115</v>
      </c>
      <c r="B1609" s="530">
        <v>104520</v>
      </c>
      <c r="C1609" s="522" t="s">
        <v>32165</v>
      </c>
      <c r="D1609" s="530" t="s">
        <v>8618</v>
      </c>
      <c r="E1609" s="531">
        <v>0</v>
      </c>
      <c r="F1609" s="532"/>
    </row>
    <row r="1610" spans="1:6">
      <c r="A1610" s="529" t="s">
        <v>32115</v>
      </c>
      <c r="B1610" s="530">
        <v>90687</v>
      </c>
      <c r="C1610" s="522" t="s">
        <v>8828</v>
      </c>
      <c r="D1610" s="530" t="s">
        <v>8757</v>
      </c>
      <c r="E1610" s="531">
        <v>78.209999999999994</v>
      </c>
      <c r="F1610" s="532">
        <v>0</v>
      </c>
    </row>
    <row r="1611" spans="1:6">
      <c r="A1611" s="529" t="s">
        <v>32115</v>
      </c>
      <c r="B1611" s="530">
        <v>90686</v>
      </c>
      <c r="C1611" s="522" t="s">
        <v>8693</v>
      </c>
      <c r="D1611" s="530" t="s">
        <v>8618</v>
      </c>
      <c r="E1611" s="531">
        <v>180.95</v>
      </c>
      <c r="F1611" s="532">
        <v>0</v>
      </c>
    </row>
    <row r="1612" spans="1:6">
      <c r="A1612" s="529" t="s">
        <v>32115</v>
      </c>
      <c r="B1612" s="530">
        <v>5952</v>
      </c>
      <c r="C1612" s="522" t="s">
        <v>8784</v>
      </c>
      <c r="D1612" s="530" t="s">
        <v>8757</v>
      </c>
      <c r="E1612" s="531">
        <v>31.07</v>
      </c>
      <c r="F1612" s="532">
        <v>0</v>
      </c>
    </row>
    <row r="1613" spans="1:6">
      <c r="A1613" s="529" t="s">
        <v>32115</v>
      </c>
      <c r="B1613" s="530">
        <v>5795</v>
      </c>
      <c r="C1613" s="522" t="s">
        <v>8623</v>
      </c>
      <c r="D1613" s="530" t="s">
        <v>8618</v>
      </c>
      <c r="E1613" s="531">
        <v>33.04</v>
      </c>
      <c r="F1613" s="532">
        <v>0</v>
      </c>
    </row>
    <row r="1614" spans="1:6">
      <c r="A1614" s="529" t="s">
        <v>32115</v>
      </c>
      <c r="B1614" s="530">
        <v>104657</v>
      </c>
      <c r="C1614" s="522" t="s">
        <v>32166</v>
      </c>
      <c r="D1614" s="530" t="s">
        <v>8757</v>
      </c>
      <c r="E1614" s="531">
        <v>0</v>
      </c>
      <c r="F1614" s="532"/>
    </row>
    <row r="1615" spans="1:6">
      <c r="A1615" s="529" t="s">
        <v>32115</v>
      </c>
      <c r="B1615" s="530">
        <v>104656</v>
      </c>
      <c r="C1615" s="522" t="s">
        <v>32167</v>
      </c>
      <c r="D1615" s="530" t="s">
        <v>8618</v>
      </c>
      <c r="E1615" s="531">
        <v>0</v>
      </c>
      <c r="F1615" s="532"/>
    </row>
    <row r="1616" spans="1:6">
      <c r="A1616" s="529" t="s">
        <v>32115</v>
      </c>
      <c r="B1616" s="530">
        <v>102274</v>
      </c>
      <c r="C1616" s="522" t="s">
        <v>8891</v>
      </c>
      <c r="D1616" s="530" t="s">
        <v>8757</v>
      </c>
      <c r="E1616" s="531">
        <v>29.98</v>
      </c>
      <c r="F1616" s="532">
        <v>0</v>
      </c>
    </row>
    <row r="1617" spans="1:6">
      <c r="A1617" s="529" t="s">
        <v>32115</v>
      </c>
      <c r="B1617" s="530">
        <v>102275</v>
      </c>
      <c r="C1617" s="522" t="s">
        <v>8753</v>
      </c>
      <c r="D1617" s="530" t="s">
        <v>8618</v>
      </c>
      <c r="E1617" s="531">
        <v>32.159999999999997</v>
      </c>
      <c r="F1617" s="532">
        <v>0</v>
      </c>
    </row>
    <row r="1618" spans="1:6">
      <c r="A1618" s="529" t="s">
        <v>32115</v>
      </c>
      <c r="B1618" s="530">
        <v>95259</v>
      </c>
      <c r="C1618" s="522" t="s">
        <v>8870</v>
      </c>
      <c r="D1618" s="530" t="s">
        <v>8757</v>
      </c>
      <c r="E1618" s="531">
        <v>30.86</v>
      </c>
      <c r="F1618" s="532">
        <v>0</v>
      </c>
    </row>
    <row r="1619" spans="1:6">
      <c r="A1619" s="529" t="s">
        <v>32115</v>
      </c>
      <c r="B1619" s="530">
        <v>95258</v>
      </c>
      <c r="C1619" s="522" t="s">
        <v>8733</v>
      </c>
      <c r="D1619" s="530" t="s">
        <v>8618</v>
      </c>
      <c r="E1619" s="531">
        <v>32.61</v>
      </c>
      <c r="F1619" s="532">
        <v>0</v>
      </c>
    </row>
    <row r="1620" spans="1:6">
      <c r="A1620" s="529" t="s">
        <v>32115</v>
      </c>
      <c r="B1620" s="530">
        <v>105917</v>
      </c>
      <c r="C1620" s="522" t="s">
        <v>32168</v>
      </c>
      <c r="D1620" s="530" t="s">
        <v>8757</v>
      </c>
      <c r="E1620" s="531">
        <v>0</v>
      </c>
      <c r="F1620" s="532"/>
    </row>
    <row r="1621" spans="1:6">
      <c r="A1621" s="529" t="s">
        <v>32115</v>
      </c>
      <c r="B1621" s="530">
        <v>105916</v>
      </c>
      <c r="C1621" s="522" t="s">
        <v>32169</v>
      </c>
      <c r="D1621" s="530" t="s">
        <v>8618</v>
      </c>
      <c r="E1621" s="531">
        <v>0</v>
      </c>
      <c r="F1621" s="532"/>
    </row>
    <row r="1622" spans="1:6">
      <c r="A1622" s="529" t="s">
        <v>32115</v>
      </c>
      <c r="B1622" s="530">
        <v>92967</v>
      </c>
      <c r="C1622" s="522" t="s">
        <v>8853</v>
      </c>
      <c r="D1622" s="530" t="s">
        <v>8757</v>
      </c>
      <c r="E1622" s="531">
        <v>31.13</v>
      </c>
      <c r="F1622" s="532">
        <v>0</v>
      </c>
    </row>
    <row r="1623" spans="1:6">
      <c r="A1623" s="529" t="s">
        <v>32115</v>
      </c>
      <c r="B1623" s="530">
        <v>92966</v>
      </c>
      <c r="C1623" s="522" t="s">
        <v>8716</v>
      </c>
      <c r="D1623" s="530" t="s">
        <v>8618</v>
      </c>
      <c r="E1623" s="531">
        <v>33.15</v>
      </c>
      <c r="F1623" s="532">
        <v>0</v>
      </c>
    </row>
    <row r="1624" spans="1:6">
      <c r="A1624" s="529" t="s">
        <v>32115</v>
      </c>
      <c r="B1624" s="530">
        <v>103794</v>
      </c>
      <c r="C1624" s="522" t="s">
        <v>32170</v>
      </c>
      <c r="D1624" s="530" t="s">
        <v>8757</v>
      </c>
      <c r="E1624" s="531">
        <v>0</v>
      </c>
      <c r="F1624" s="532"/>
    </row>
    <row r="1625" spans="1:6">
      <c r="A1625" s="529" t="s">
        <v>32115</v>
      </c>
      <c r="B1625" s="530">
        <v>103793</v>
      </c>
      <c r="C1625" s="522" t="s">
        <v>32171</v>
      </c>
      <c r="D1625" s="530" t="s">
        <v>8618</v>
      </c>
      <c r="E1625" s="531">
        <v>0</v>
      </c>
      <c r="F1625" s="532"/>
    </row>
    <row r="1626" spans="1:6">
      <c r="A1626" s="529" t="s">
        <v>32115</v>
      </c>
      <c r="B1626" s="530">
        <v>96156</v>
      </c>
      <c r="C1626" s="522" t="s">
        <v>8885</v>
      </c>
      <c r="D1626" s="530" t="s">
        <v>8757</v>
      </c>
      <c r="E1626" s="531">
        <v>67.55</v>
      </c>
      <c r="F1626" s="532">
        <v>0</v>
      </c>
    </row>
    <row r="1627" spans="1:6">
      <c r="A1627" s="529" t="s">
        <v>32115</v>
      </c>
      <c r="B1627" s="530">
        <v>96158</v>
      </c>
      <c r="C1627" s="522" t="s">
        <v>8748</v>
      </c>
      <c r="D1627" s="530" t="s">
        <v>8618</v>
      </c>
      <c r="E1627" s="531">
        <v>148.07</v>
      </c>
      <c r="F1627" s="532">
        <v>0</v>
      </c>
    </row>
    <row r="1628" spans="1:6">
      <c r="A1628" s="529" t="s">
        <v>32115</v>
      </c>
      <c r="B1628" s="530">
        <v>90693</v>
      </c>
      <c r="C1628" s="522" t="s">
        <v>8829</v>
      </c>
      <c r="D1628" s="530" t="s">
        <v>8757</v>
      </c>
      <c r="E1628" s="531">
        <v>62.71</v>
      </c>
      <c r="F1628" s="532">
        <v>0</v>
      </c>
    </row>
    <row r="1629" spans="1:6">
      <c r="A1629" s="529" t="s">
        <v>32115</v>
      </c>
      <c r="B1629" s="530">
        <v>90692</v>
      </c>
      <c r="C1629" s="522" t="s">
        <v>8694</v>
      </c>
      <c r="D1629" s="530" t="s">
        <v>8618</v>
      </c>
      <c r="E1629" s="531">
        <v>138.44999999999999</v>
      </c>
      <c r="F1629" s="532">
        <v>0</v>
      </c>
    </row>
    <row r="1630" spans="1:6">
      <c r="A1630" s="529" t="s">
        <v>32115</v>
      </c>
      <c r="B1630" s="530">
        <v>96246</v>
      </c>
      <c r="C1630" s="522" t="s">
        <v>31569</v>
      </c>
      <c r="D1630" s="530" t="s">
        <v>8757</v>
      </c>
      <c r="E1630" s="531">
        <v>74.42</v>
      </c>
      <c r="F1630" s="532">
        <v>0</v>
      </c>
    </row>
    <row r="1631" spans="1:6">
      <c r="A1631" s="529" t="s">
        <v>32115</v>
      </c>
      <c r="B1631" s="530">
        <v>96245</v>
      </c>
      <c r="C1631" s="522" t="s">
        <v>31567</v>
      </c>
      <c r="D1631" s="530" t="s">
        <v>8618</v>
      </c>
      <c r="E1631" s="531">
        <v>128.31</v>
      </c>
      <c r="F1631" s="532">
        <v>0</v>
      </c>
    </row>
    <row r="1632" spans="1:6">
      <c r="A1632" s="529" t="s">
        <v>32115</v>
      </c>
      <c r="B1632" s="530">
        <v>88404</v>
      </c>
      <c r="C1632" s="522" t="s">
        <v>8798</v>
      </c>
      <c r="D1632" s="530" t="s">
        <v>8757</v>
      </c>
      <c r="E1632" s="531">
        <v>0.96</v>
      </c>
      <c r="F1632" s="532">
        <v>0</v>
      </c>
    </row>
    <row r="1633" spans="1:6">
      <c r="A1633" s="529" t="s">
        <v>32115</v>
      </c>
      <c r="B1633" s="530">
        <v>88399</v>
      </c>
      <c r="C1633" s="522" t="s">
        <v>8663</v>
      </c>
      <c r="D1633" s="530" t="s">
        <v>8618</v>
      </c>
      <c r="E1633" s="531">
        <v>3.27</v>
      </c>
      <c r="F1633" s="532">
        <v>0</v>
      </c>
    </row>
    <row r="1634" spans="1:6">
      <c r="A1634" s="529" t="s">
        <v>32115</v>
      </c>
      <c r="B1634" s="530">
        <v>88392</v>
      </c>
      <c r="C1634" s="522" t="s">
        <v>8796</v>
      </c>
      <c r="D1634" s="530" t="s">
        <v>8757</v>
      </c>
      <c r="E1634" s="531">
        <v>1.02</v>
      </c>
      <c r="F1634" s="532">
        <v>0</v>
      </c>
    </row>
    <row r="1635" spans="1:6">
      <c r="A1635" s="529" t="s">
        <v>32115</v>
      </c>
      <c r="B1635" s="530">
        <v>88386</v>
      </c>
      <c r="C1635" s="522" t="s">
        <v>8661</v>
      </c>
      <c r="D1635" s="530" t="s">
        <v>8618</v>
      </c>
      <c r="E1635" s="531">
        <v>4.3600000000000003</v>
      </c>
      <c r="F1635" s="532">
        <v>0</v>
      </c>
    </row>
    <row r="1636" spans="1:6">
      <c r="A1636" s="529" t="s">
        <v>32115</v>
      </c>
      <c r="B1636" s="530">
        <v>88398</v>
      </c>
      <c r="C1636" s="522" t="s">
        <v>8797</v>
      </c>
      <c r="D1636" s="530" t="s">
        <v>8757</v>
      </c>
      <c r="E1636" s="531">
        <v>1.2</v>
      </c>
      <c r="F1636" s="532">
        <v>0</v>
      </c>
    </row>
    <row r="1637" spans="1:6">
      <c r="A1637" s="529" t="s">
        <v>32115</v>
      </c>
      <c r="B1637" s="530">
        <v>88393</v>
      </c>
      <c r="C1637" s="522" t="s">
        <v>8662</v>
      </c>
      <c r="D1637" s="530" t="s">
        <v>8618</v>
      </c>
      <c r="E1637" s="531">
        <v>5.93</v>
      </c>
      <c r="F1637" s="532">
        <v>0</v>
      </c>
    </row>
    <row r="1638" spans="1:6">
      <c r="A1638" s="529" t="s">
        <v>32115</v>
      </c>
      <c r="B1638" s="530">
        <v>90638</v>
      </c>
      <c r="C1638" s="522" t="s">
        <v>8820</v>
      </c>
      <c r="D1638" s="530" t="s">
        <v>8757</v>
      </c>
      <c r="E1638" s="531">
        <v>4.83</v>
      </c>
      <c r="F1638" s="532">
        <v>0</v>
      </c>
    </row>
    <row r="1639" spans="1:6">
      <c r="A1639" s="529" t="s">
        <v>32115</v>
      </c>
      <c r="B1639" s="530">
        <v>90637</v>
      </c>
      <c r="C1639" s="522" t="s">
        <v>8685</v>
      </c>
      <c r="D1639" s="530" t="s">
        <v>8618</v>
      </c>
      <c r="E1639" s="531">
        <v>14.01</v>
      </c>
      <c r="F1639" s="532">
        <v>0</v>
      </c>
    </row>
    <row r="1640" spans="1:6">
      <c r="A1640" s="529" t="s">
        <v>32115</v>
      </c>
      <c r="B1640" s="530">
        <v>103243</v>
      </c>
      <c r="C1640" s="522" t="s">
        <v>32172</v>
      </c>
      <c r="D1640" s="530" t="s">
        <v>8757</v>
      </c>
      <c r="E1640" s="531">
        <v>0</v>
      </c>
      <c r="F1640" s="532"/>
    </row>
    <row r="1641" spans="1:6">
      <c r="A1641" s="529" t="s">
        <v>32115</v>
      </c>
      <c r="B1641" s="530">
        <v>103242</v>
      </c>
      <c r="C1641" s="522" t="s">
        <v>32173</v>
      </c>
      <c r="D1641" s="530" t="s">
        <v>8618</v>
      </c>
      <c r="E1641" s="531">
        <v>0</v>
      </c>
      <c r="F1641" s="532"/>
    </row>
    <row r="1642" spans="1:6">
      <c r="A1642" s="529" t="s">
        <v>32115</v>
      </c>
      <c r="B1642" s="530">
        <v>5806</v>
      </c>
      <c r="C1642" s="522" t="s">
        <v>8761</v>
      </c>
      <c r="D1642" s="530" t="s">
        <v>8757</v>
      </c>
      <c r="E1642" s="531">
        <v>0.3</v>
      </c>
      <c r="F1642" s="532">
        <v>0</v>
      </c>
    </row>
    <row r="1643" spans="1:6">
      <c r="A1643" s="529" t="s">
        <v>32115</v>
      </c>
      <c r="B1643" s="530">
        <v>73536</v>
      </c>
      <c r="C1643" s="522" t="s">
        <v>8657</v>
      </c>
      <c r="D1643" s="530" t="s">
        <v>8618</v>
      </c>
      <c r="E1643" s="531">
        <v>21.82</v>
      </c>
      <c r="F1643" s="532">
        <v>0</v>
      </c>
    </row>
    <row r="1644" spans="1:6">
      <c r="A1644" s="529" t="s">
        <v>32115</v>
      </c>
      <c r="B1644" s="530">
        <v>7043</v>
      </c>
      <c r="C1644" s="522" t="s">
        <v>8790</v>
      </c>
      <c r="D1644" s="530" t="s">
        <v>8757</v>
      </c>
      <c r="E1644" s="531">
        <v>0.37</v>
      </c>
      <c r="F1644" s="532">
        <v>0</v>
      </c>
    </row>
    <row r="1645" spans="1:6">
      <c r="A1645" s="529" t="s">
        <v>32115</v>
      </c>
      <c r="B1645" s="530">
        <v>7042</v>
      </c>
      <c r="C1645" s="522" t="s">
        <v>8651</v>
      </c>
      <c r="D1645" s="530" t="s">
        <v>8618</v>
      </c>
      <c r="E1645" s="531">
        <v>25.79</v>
      </c>
      <c r="F1645" s="532">
        <v>0</v>
      </c>
    </row>
    <row r="1646" spans="1:6">
      <c r="A1646" s="529" t="s">
        <v>32115</v>
      </c>
      <c r="B1646" s="530">
        <v>5934</v>
      </c>
      <c r="C1646" s="522" t="s">
        <v>8781</v>
      </c>
      <c r="D1646" s="530" t="s">
        <v>8757</v>
      </c>
      <c r="E1646" s="531">
        <v>101.91</v>
      </c>
      <c r="F1646" s="532">
        <v>0</v>
      </c>
    </row>
    <row r="1647" spans="1:6">
      <c r="A1647" s="529" t="s">
        <v>32115</v>
      </c>
      <c r="B1647" s="530">
        <v>5932</v>
      </c>
      <c r="C1647" s="522" t="s">
        <v>8644</v>
      </c>
      <c r="D1647" s="530" t="s">
        <v>8618</v>
      </c>
      <c r="E1647" s="531">
        <v>265.10000000000002</v>
      </c>
      <c r="F1647" s="532">
        <v>0</v>
      </c>
    </row>
    <row r="1648" spans="1:6">
      <c r="A1648" s="529" t="s">
        <v>32115</v>
      </c>
      <c r="B1648" s="530">
        <v>96159</v>
      </c>
      <c r="C1648" s="522" t="s">
        <v>8886</v>
      </c>
      <c r="D1648" s="530" t="s">
        <v>8757</v>
      </c>
      <c r="E1648" s="531">
        <v>96.12</v>
      </c>
      <c r="F1648" s="532">
        <v>0</v>
      </c>
    </row>
    <row r="1649" spans="1:6">
      <c r="A1649" s="529" t="s">
        <v>32115</v>
      </c>
      <c r="B1649" s="530">
        <v>95133</v>
      </c>
      <c r="C1649" s="522" t="s">
        <v>8730</v>
      </c>
      <c r="D1649" s="530" t="s">
        <v>8618</v>
      </c>
      <c r="E1649" s="531">
        <v>186.88</v>
      </c>
      <c r="F1649" s="532">
        <v>0</v>
      </c>
    </row>
    <row r="1650" spans="1:6">
      <c r="A1650" s="529" t="s">
        <v>32115</v>
      </c>
      <c r="B1650" s="530">
        <v>102986</v>
      </c>
      <c r="C1650" s="522" t="s">
        <v>32174</v>
      </c>
      <c r="D1650" s="530" t="s">
        <v>8757</v>
      </c>
      <c r="E1650" s="531">
        <v>0</v>
      </c>
      <c r="F1650" s="532"/>
    </row>
    <row r="1651" spans="1:6">
      <c r="A1651" s="529" t="s">
        <v>32115</v>
      </c>
      <c r="B1651" s="530">
        <v>102987</v>
      </c>
      <c r="C1651" s="522" t="s">
        <v>32175</v>
      </c>
      <c r="D1651" s="530" t="s">
        <v>8618</v>
      </c>
      <c r="E1651" s="531">
        <v>0</v>
      </c>
      <c r="F1651" s="532"/>
    </row>
    <row r="1652" spans="1:6">
      <c r="A1652" s="529" t="s">
        <v>32115</v>
      </c>
      <c r="B1652" s="530">
        <v>92961</v>
      </c>
      <c r="C1652" s="522" t="s">
        <v>8852</v>
      </c>
      <c r="D1652" s="530" t="s">
        <v>8757</v>
      </c>
      <c r="E1652" s="531">
        <v>5.43</v>
      </c>
      <c r="F1652" s="532">
        <v>0</v>
      </c>
    </row>
    <row r="1653" spans="1:6">
      <c r="A1653" s="529" t="s">
        <v>32115</v>
      </c>
      <c r="B1653" s="530">
        <v>92960</v>
      </c>
      <c r="C1653" s="522" t="s">
        <v>8715</v>
      </c>
      <c r="D1653" s="530" t="s">
        <v>8618</v>
      </c>
      <c r="E1653" s="531">
        <v>20.14</v>
      </c>
      <c r="F1653" s="532">
        <v>0</v>
      </c>
    </row>
    <row r="1654" spans="1:6">
      <c r="A1654" s="529" t="s">
        <v>32115</v>
      </c>
      <c r="B1654" s="530">
        <v>102863</v>
      </c>
      <c r="C1654" s="522" t="s">
        <v>32176</v>
      </c>
      <c r="D1654" s="530" t="s">
        <v>8757</v>
      </c>
      <c r="E1654" s="531">
        <v>0</v>
      </c>
      <c r="F1654" s="532"/>
    </row>
    <row r="1655" spans="1:6">
      <c r="A1655" s="529" t="s">
        <v>32115</v>
      </c>
      <c r="B1655" s="530">
        <v>102862</v>
      </c>
      <c r="C1655" s="522" t="s">
        <v>32177</v>
      </c>
      <c r="D1655" s="530" t="s">
        <v>8618</v>
      </c>
      <c r="E1655" s="531">
        <v>0</v>
      </c>
      <c r="F1655" s="532"/>
    </row>
    <row r="1656" spans="1:6">
      <c r="A1656" s="529" t="s">
        <v>32115</v>
      </c>
      <c r="B1656" s="530">
        <v>93409</v>
      </c>
      <c r="C1656" s="522" t="s">
        <v>23272</v>
      </c>
      <c r="D1656" s="530" t="s">
        <v>8757</v>
      </c>
      <c r="E1656" s="531">
        <v>34.159999999999997</v>
      </c>
      <c r="F1656" s="532">
        <v>0</v>
      </c>
    </row>
    <row r="1657" spans="1:6">
      <c r="A1657" s="529" t="s">
        <v>32115</v>
      </c>
      <c r="B1657" s="530">
        <v>93408</v>
      </c>
      <c r="C1657" s="522" t="s">
        <v>23268</v>
      </c>
      <c r="D1657" s="530" t="s">
        <v>8618</v>
      </c>
      <c r="E1657" s="531">
        <v>93.23</v>
      </c>
      <c r="F1657" s="532">
        <v>0</v>
      </c>
    </row>
    <row r="1658" spans="1:6">
      <c r="A1658" s="529" t="s">
        <v>32115</v>
      </c>
      <c r="B1658" s="530">
        <v>102941</v>
      </c>
      <c r="C1658" s="522" t="s">
        <v>32178</v>
      </c>
      <c r="D1658" s="530" t="s">
        <v>8757</v>
      </c>
      <c r="E1658" s="531">
        <v>0</v>
      </c>
      <c r="F1658" s="532"/>
    </row>
    <row r="1659" spans="1:6">
      <c r="A1659" s="529" t="s">
        <v>32115</v>
      </c>
      <c r="B1659" s="530">
        <v>102940</v>
      </c>
      <c r="C1659" s="522" t="s">
        <v>32179</v>
      </c>
      <c r="D1659" s="530" t="s">
        <v>8618</v>
      </c>
      <c r="E1659" s="531">
        <v>0</v>
      </c>
      <c r="F1659" s="532"/>
    </row>
    <row r="1660" spans="1:6">
      <c r="A1660" s="529" t="s">
        <v>32115</v>
      </c>
      <c r="B1660" s="530">
        <v>103164</v>
      </c>
      <c r="C1660" s="522" t="s">
        <v>32180</v>
      </c>
      <c r="D1660" s="530" t="s">
        <v>8757</v>
      </c>
      <c r="E1660" s="531">
        <v>0</v>
      </c>
      <c r="F1660" s="532"/>
    </row>
    <row r="1661" spans="1:6">
      <c r="A1661" s="529" t="s">
        <v>32115</v>
      </c>
      <c r="B1661" s="530">
        <v>103163</v>
      </c>
      <c r="C1661" s="522" t="s">
        <v>32181</v>
      </c>
      <c r="D1661" s="530" t="s">
        <v>8618</v>
      </c>
      <c r="E1661" s="531">
        <v>0</v>
      </c>
      <c r="F1661" s="532"/>
    </row>
    <row r="1662" spans="1:6">
      <c r="A1662" s="529" t="s">
        <v>32115</v>
      </c>
      <c r="B1662" s="530">
        <v>103158</v>
      </c>
      <c r="C1662" s="522" t="s">
        <v>32182</v>
      </c>
      <c r="D1662" s="530" t="s">
        <v>8757</v>
      </c>
      <c r="E1662" s="531">
        <v>0</v>
      </c>
      <c r="F1662" s="532"/>
    </row>
    <row r="1663" spans="1:6">
      <c r="A1663" s="529" t="s">
        <v>32115</v>
      </c>
      <c r="B1663" s="530">
        <v>103157</v>
      </c>
      <c r="C1663" s="522" t="s">
        <v>32183</v>
      </c>
      <c r="D1663" s="530" t="s">
        <v>8618</v>
      </c>
      <c r="E1663" s="531">
        <v>0</v>
      </c>
      <c r="F1663" s="532"/>
    </row>
    <row r="1664" spans="1:6">
      <c r="A1664" s="529" t="s">
        <v>32115</v>
      </c>
      <c r="B1664" s="530">
        <v>103176</v>
      </c>
      <c r="C1664" s="522" t="s">
        <v>32184</v>
      </c>
      <c r="D1664" s="530" t="s">
        <v>8757</v>
      </c>
      <c r="E1664" s="531">
        <v>0</v>
      </c>
      <c r="F1664" s="532"/>
    </row>
    <row r="1665" spans="1:6">
      <c r="A1665" s="529" t="s">
        <v>32115</v>
      </c>
      <c r="B1665" s="530">
        <v>103175</v>
      </c>
      <c r="C1665" s="522" t="s">
        <v>32185</v>
      </c>
      <c r="D1665" s="530" t="s">
        <v>8618</v>
      </c>
      <c r="E1665" s="531">
        <v>0</v>
      </c>
      <c r="F1665" s="532"/>
    </row>
    <row r="1666" spans="1:6">
      <c r="A1666" s="529" t="s">
        <v>32115</v>
      </c>
      <c r="B1666" s="530">
        <v>103182</v>
      </c>
      <c r="C1666" s="522" t="s">
        <v>32186</v>
      </c>
      <c r="D1666" s="530" t="s">
        <v>8757</v>
      </c>
      <c r="E1666" s="531">
        <v>0</v>
      </c>
      <c r="F1666" s="532"/>
    </row>
    <row r="1667" spans="1:6">
      <c r="A1667" s="529" t="s">
        <v>32115</v>
      </c>
      <c r="B1667" s="530">
        <v>103181</v>
      </c>
      <c r="C1667" s="522" t="s">
        <v>32187</v>
      </c>
      <c r="D1667" s="530" t="s">
        <v>8618</v>
      </c>
      <c r="E1667" s="531">
        <v>0</v>
      </c>
      <c r="F1667" s="532"/>
    </row>
    <row r="1668" spans="1:6">
      <c r="A1668" s="529" t="s">
        <v>32115</v>
      </c>
      <c r="B1668" s="530">
        <v>103170</v>
      </c>
      <c r="C1668" s="522" t="s">
        <v>32188</v>
      </c>
      <c r="D1668" s="530" t="s">
        <v>8757</v>
      </c>
      <c r="E1668" s="531">
        <v>0</v>
      </c>
      <c r="F1668" s="532"/>
    </row>
    <row r="1669" spans="1:6">
      <c r="A1669" s="529" t="s">
        <v>32115</v>
      </c>
      <c r="B1669" s="530">
        <v>103169</v>
      </c>
      <c r="C1669" s="522" t="s">
        <v>32189</v>
      </c>
      <c r="D1669" s="530" t="s">
        <v>8618</v>
      </c>
      <c r="E1669" s="531">
        <v>0</v>
      </c>
      <c r="F1669" s="532"/>
    </row>
    <row r="1670" spans="1:6">
      <c r="A1670" s="529" t="s">
        <v>32115</v>
      </c>
      <c r="B1670" s="530">
        <v>102869</v>
      </c>
      <c r="C1670" s="522" t="s">
        <v>32190</v>
      </c>
      <c r="D1670" s="530" t="s">
        <v>8757</v>
      </c>
      <c r="E1670" s="531">
        <v>0</v>
      </c>
      <c r="F1670" s="532"/>
    </row>
    <row r="1671" spans="1:6">
      <c r="A1671" s="529" t="s">
        <v>32115</v>
      </c>
      <c r="B1671" s="530">
        <v>102868</v>
      </c>
      <c r="C1671" s="522" t="s">
        <v>32191</v>
      </c>
      <c r="D1671" s="530" t="s">
        <v>8618</v>
      </c>
      <c r="E1671" s="531">
        <v>0</v>
      </c>
      <c r="F1671" s="532"/>
    </row>
    <row r="1672" spans="1:6">
      <c r="A1672" s="529" t="s">
        <v>32115</v>
      </c>
      <c r="B1672" s="530">
        <v>92113</v>
      </c>
      <c r="C1672" s="522" t="s">
        <v>8846</v>
      </c>
      <c r="D1672" s="530" t="s">
        <v>8757</v>
      </c>
      <c r="E1672" s="531">
        <v>1.1299999999999999</v>
      </c>
      <c r="F1672" s="532">
        <v>0</v>
      </c>
    </row>
    <row r="1673" spans="1:6">
      <c r="A1673" s="529" t="s">
        <v>32115</v>
      </c>
      <c r="B1673" s="530">
        <v>92112</v>
      </c>
      <c r="C1673" s="522" t="s">
        <v>8709</v>
      </c>
      <c r="D1673" s="530" t="s">
        <v>8618</v>
      </c>
      <c r="E1673" s="531">
        <v>3.25</v>
      </c>
      <c r="F1673" s="532">
        <v>0</v>
      </c>
    </row>
    <row r="1674" spans="1:6">
      <c r="A1674" s="529" t="s">
        <v>32115</v>
      </c>
      <c r="B1674" s="530">
        <v>90675</v>
      </c>
      <c r="C1674" s="522" t="s">
        <v>8826</v>
      </c>
      <c r="D1674" s="530" t="s">
        <v>8757</v>
      </c>
      <c r="E1674" s="531">
        <v>343.22</v>
      </c>
      <c r="F1674" s="532">
        <v>0</v>
      </c>
    </row>
    <row r="1675" spans="1:6">
      <c r="A1675" s="529" t="s">
        <v>32115</v>
      </c>
      <c r="B1675" s="530">
        <v>90674</v>
      </c>
      <c r="C1675" s="522" t="s">
        <v>8691</v>
      </c>
      <c r="D1675" s="530" t="s">
        <v>8618</v>
      </c>
      <c r="E1675" s="531">
        <v>777.2</v>
      </c>
      <c r="F1675" s="532">
        <v>0</v>
      </c>
    </row>
    <row r="1676" spans="1:6">
      <c r="A1676" s="529" t="s">
        <v>32115</v>
      </c>
      <c r="B1676" s="530">
        <v>93225</v>
      </c>
      <c r="C1676" s="522" t="s">
        <v>8854</v>
      </c>
      <c r="D1676" s="530" t="s">
        <v>8757</v>
      </c>
      <c r="E1676" s="531">
        <v>508.87</v>
      </c>
      <c r="F1676" s="532">
        <v>0</v>
      </c>
    </row>
    <row r="1677" spans="1:6">
      <c r="A1677" s="529" t="s">
        <v>32115</v>
      </c>
      <c r="B1677" s="530">
        <v>93224</v>
      </c>
      <c r="C1677" s="522" t="s">
        <v>8717</v>
      </c>
      <c r="D1677" s="530" t="s">
        <v>8618</v>
      </c>
      <c r="E1677" s="531">
        <v>1145.3499999999999</v>
      </c>
      <c r="F1677" s="532">
        <v>0</v>
      </c>
    </row>
    <row r="1678" spans="1:6">
      <c r="A1678" s="529" t="s">
        <v>32115</v>
      </c>
      <c r="B1678" s="530">
        <v>104696</v>
      </c>
      <c r="C1678" s="522" t="s">
        <v>32192</v>
      </c>
      <c r="D1678" s="530" t="s">
        <v>8757</v>
      </c>
      <c r="E1678" s="531">
        <v>33.82</v>
      </c>
      <c r="F1678" s="532">
        <v>0</v>
      </c>
    </row>
    <row r="1679" spans="1:6">
      <c r="A1679" s="529" t="s">
        <v>32115</v>
      </c>
      <c r="B1679" s="530">
        <v>104695</v>
      </c>
      <c r="C1679" s="522" t="s">
        <v>32193</v>
      </c>
      <c r="D1679" s="530" t="s">
        <v>8618</v>
      </c>
      <c r="E1679" s="531">
        <v>36.700000000000003</v>
      </c>
      <c r="F1679" s="532">
        <v>0</v>
      </c>
    </row>
    <row r="1680" spans="1:6">
      <c r="A1680" s="529" t="s">
        <v>32115</v>
      </c>
      <c r="B1680" s="530">
        <v>90681</v>
      </c>
      <c r="C1680" s="522" t="s">
        <v>8827</v>
      </c>
      <c r="D1680" s="530" t="s">
        <v>8757</v>
      </c>
      <c r="E1680" s="531">
        <v>175.21</v>
      </c>
      <c r="F1680" s="532">
        <v>0</v>
      </c>
    </row>
    <row r="1681" spans="1:6">
      <c r="A1681" s="529" t="s">
        <v>32115</v>
      </c>
      <c r="B1681" s="530">
        <v>90680</v>
      </c>
      <c r="C1681" s="522" t="s">
        <v>8692</v>
      </c>
      <c r="D1681" s="530" t="s">
        <v>8618</v>
      </c>
      <c r="E1681" s="531">
        <v>413.04</v>
      </c>
      <c r="F1681" s="532">
        <v>0</v>
      </c>
    </row>
    <row r="1682" spans="1:6">
      <c r="A1682" s="529" t="s">
        <v>32115</v>
      </c>
      <c r="B1682" s="530">
        <v>102875</v>
      </c>
      <c r="C1682" s="522" t="s">
        <v>32194</v>
      </c>
      <c r="D1682" s="530" t="s">
        <v>8757</v>
      </c>
      <c r="E1682" s="531">
        <v>486.25</v>
      </c>
      <c r="F1682" s="532">
        <v>0</v>
      </c>
    </row>
    <row r="1683" spans="1:6">
      <c r="A1683" s="529" t="s">
        <v>32115</v>
      </c>
      <c r="B1683" s="530">
        <v>102874</v>
      </c>
      <c r="C1683" s="522" t="s">
        <v>32195</v>
      </c>
      <c r="D1683" s="530" t="s">
        <v>8618</v>
      </c>
      <c r="E1683" s="531">
        <v>1060.71</v>
      </c>
      <c r="F1683" s="532">
        <v>0</v>
      </c>
    </row>
    <row r="1684" spans="1:6">
      <c r="A1684" s="529" t="s">
        <v>32115</v>
      </c>
      <c r="B1684" s="530">
        <v>102965</v>
      </c>
      <c r="C1684" s="522" t="s">
        <v>32196</v>
      </c>
      <c r="D1684" s="530" t="s">
        <v>8757</v>
      </c>
      <c r="E1684" s="531">
        <v>252.77</v>
      </c>
      <c r="F1684" s="532">
        <v>0</v>
      </c>
    </row>
    <row r="1685" spans="1:6">
      <c r="A1685" s="529" t="s">
        <v>32115</v>
      </c>
      <c r="B1685" s="530">
        <v>102964</v>
      </c>
      <c r="C1685" s="522" t="s">
        <v>32197</v>
      </c>
      <c r="D1685" s="530" t="s">
        <v>8618</v>
      </c>
      <c r="E1685" s="531">
        <v>505.76</v>
      </c>
      <c r="F1685" s="532">
        <v>0</v>
      </c>
    </row>
    <row r="1686" spans="1:6">
      <c r="A1686" s="529" t="s">
        <v>32115</v>
      </c>
      <c r="B1686" s="530">
        <v>95703</v>
      </c>
      <c r="C1686" s="522" t="s">
        <v>8877</v>
      </c>
      <c r="D1686" s="530" t="s">
        <v>8757</v>
      </c>
      <c r="E1686" s="531">
        <v>38.35</v>
      </c>
      <c r="F1686" s="532">
        <v>0</v>
      </c>
    </row>
    <row r="1687" spans="1:6">
      <c r="A1687" s="529" t="s">
        <v>32115</v>
      </c>
      <c r="B1687" s="530">
        <v>95702</v>
      </c>
      <c r="C1687" s="522" t="s">
        <v>8740</v>
      </c>
      <c r="D1687" s="530" t="s">
        <v>8618</v>
      </c>
      <c r="E1687" s="531">
        <v>46.61</v>
      </c>
      <c r="F1687" s="532">
        <v>0</v>
      </c>
    </row>
    <row r="1688" spans="1:6">
      <c r="A1688" s="529" t="s">
        <v>32115</v>
      </c>
      <c r="B1688" s="530">
        <v>90626</v>
      </c>
      <c r="C1688" s="522" t="s">
        <v>8818</v>
      </c>
      <c r="D1688" s="530" t="s">
        <v>8757</v>
      </c>
      <c r="E1688" s="531">
        <v>2.58</v>
      </c>
      <c r="F1688" s="532">
        <v>0</v>
      </c>
    </row>
    <row r="1689" spans="1:6">
      <c r="A1689" s="529" t="s">
        <v>32115</v>
      </c>
      <c r="B1689" s="530">
        <v>90625</v>
      </c>
      <c r="C1689" s="522" t="s">
        <v>8683</v>
      </c>
      <c r="D1689" s="530" t="s">
        <v>8618</v>
      </c>
      <c r="E1689" s="531">
        <v>7.64</v>
      </c>
      <c r="F1689" s="532">
        <v>0</v>
      </c>
    </row>
    <row r="1690" spans="1:6">
      <c r="A1690" s="529" t="s">
        <v>32115</v>
      </c>
      <c r="B1690" s="530">
        <v>102881</v>
      </c>
      <c r="C1690" s="522" t="s">
        <v>32198</v>
      </c>
      <c r="D1690" s="530" t="s">
        <v>8757</v>
      </c>
      <c r="E1690" s="531">
        <v>663.02</v>
      </c>
      <c r="F1690" s="532">
        <v>0</v>
      </c>
    </row>
    <row r="1691" spans="1:6">
      <c r="A1691" s="529" t="s">
        <v>32115</v>
      </c>
      <c r="B1691" s="530">
        <v>102880</v>
      </c>
      <c r="C1691" s="522" t="s">
        <v>32199</v>
      </c>
      <c r="D1691" s="530" t="s">
        <v>8618</v>
      </c>
      <c r="E1691" s="531">
        <v>1475.51</v>
      </c>
      <c r="F1691" s="532">
        <v>0</v>
      </c>
    </row>
    <row r="1692" spans="1:6">
      <c r="A1692" s="529" t="s">
        <v>32115</v>
      </c>
      <c r="B1692" s="530">
        <v>103225</v>
      </c>
      <c r="C1692" s="522" t="s">
        <v>32200</v>
      </c>
      <c r="D1692" s="530" t="s">
        <v>8757</v>
      </c>
      <c r="E1692" s="531">
        <v>225.41</v>
      </c>
      <c r="F1692" s="532">
        <v>0</v>
      </c>
    </row>
    <row r="1693" spans="1:6">
      <c r="A1693" s="529" t="s">
        <v>32115</v>
      </c>
      <c r="B1693" s="530">
        <v>103224</v>
      </c>
      <c r="C1693" s="522" t="s">
        <v>32201</v>
      </c>
      <c r="D1693" s="530" t="s">
        <v>8618</v>
      </c>
      <c r="E1693" s="531">
        <v>452.73</v>
      </c>
      <c r="F1693" s="532">
        <v>0</v>
      </c>
    </row>
    <row r="1694" spans="1:6">
      <c r="A1694" s="529" t="s">
        <v>32115</v>
      </c>
      <c r="B1694" s="530">
        <v>103237</v>
      </c>
      <c r="C1694" s="522" t="s">
        <v>32202</v>
      </c>
      <c r="D1694" s="530" t="s">
        <v>8757</v>
      </c>
      <c r="E1694" s="531">
        <v>637.48</v>
      </c>
      <c r="F1694" s="532">
        <v>0</v>
      </c>
    </row>
    <row r="1695" spans="1:6">
      <c r="A1695" s="529" t="s">
        <v>32115</v>
      </c>
      <c r="B1695" s="530">
        <v>103236</v>
      </c>
      <c r="C1695" s="522" t="s">
        <v>32203</v>
      </c>
      <c r="D1695" s="530" t="s">
        <v>8618</v>
      </c>
      <c r="E1695" s="531">
        <v>1372.35</v>
      </c>
      <c r="F1695" s="532">
        <v>0</v>
      </c>
    </row>
    <row r="1696" spans="1:6">
      <c r="A1696" s="529" t="s">
        <v>32115</v>
      </c>
      <c r="B1696" s="530">
        <v>103231</v>
      </c>
      <c r="C1696" s="522" t="s">
        <v>32204</v>
      </c>
      <c r="D1696" s="530" t="s">
        <v>8757</v>
      </c>
      <c r="E1696" s="531">
        <v>474.92</v>
      </c>
      <c r="F1696" s="532">
        <v>0</v>
      </c>
    </row>
    <row r="1697" spans="1:6">
      <c r="A1697" s="529" t="s">
        <v>32115</v>
      </c>
      <c r="B1697" s="530">
        <v>103230</v>
      </c>
      <c r="C1697" s="522" t="s">
        <v>32205</v>
      </c>
      <c r="D1697" s="530" t="s">
        <v>8618</v>
      </c>
      <c r="E1697" s="531">
        <v>1003.5</v>
      </c>
      <c r="F1697" s="532">
        <v>0</v>
      </c>
    </row>
    <row r="1698" spans="1:6">
      <c r="A1698" s="529" t="s">
        <v>32115</v>
      </c>
      <c r="B1698" s="530">
        <v>95621</v>
      </c>
      <c r="C1698" s="522" t="s">
        <v>8875</v>
      </c>
      <c r="D1698" s="530" t="s">
        <v>8757</v>
      </c>
      <c r="E1698" s="531">
        <v>30.54</v>
      </c>
      <c r="F1698" s="532">
        <v>0</v>
      </c>
    </row>
    <row r="1699" spans="1:6">
      <c r="A1699" s="529" t="s">
        <v>32115</v>
      </c>
      <c r="B1699" s="530">
        <v>95620</v>
      </c>
      <c r="C1699" s="522" t="s">
        <v>8738</v>
      </c>
      <c r="D1699" s="530" t="s">
        <v>8618</v>
      </c>
      <c r="E1699" s="531">
        <v>31.97</v>
      </c>
      <c r="F1699" s="532">
        <v>0</v>
      </c>
    </row>
    <row r="1700" spans="1:6">
      <c r="A1700" s="529" t="s">
        <v>32115</v>
      </c>
      <c r="B1700" s="530">
        <v>102975</v>
      </c>
      <c r="C1700" s="522" t="s">
        <v>32206</v>
      </c>
      <c r="D1700" s="530" t="s">
        <v>8757</v>
      </c>
      <c r="E1700" s="531">
        <v>150.82</v>
      </c>
      <c r="F1700" s="532">
        <v>0</v>
      </c>
    </row>
    <row r="1701" spans="1:6">
      <c r="A1701" s="529" t="s">
        <v>32115</v>
      </c>
      <c r="B1701" s="530">
        <v>102976</v>
      </c>
      <c r="C1701" s="522" t="s">
        <v>32207</v>
      </c>
      <c r="D1701" s="530" t="s">
        <v>8618</v>
      </c>
      <c r="E1701" s="531">
        <v>289.97000000000003</v>
      </c>
      <c r="F1701" s="532">
        <v>0</v>
      </c>
    </row>
    <row r="1702" spans="1:6">
      <c r="A1702" s="529" t="s">
        <v>32115</v>
      </c>
      <c r="B1702" s="530">
        <v>90632</v>
      </c>
      <c r="C1702" s="522" t="s">
        <v>8819</v>
      </c>
      <c r="D1702" s="530" t="s">
        <v>8757</v>
      </c>
      <c r="E1702" s="531">
        <v>101.47</v>
      </c>
      <c r="F1702" s="532">
        <v>0</v>
      </c>
    </row>
    <row r="1703" spans="1:6">
      <c r="A1703" s="529" t="s">
        <v>32115</v>
      </c>
      <c r="B1703" s="530">
        <v>90631</v>
      </c>
      <c r="C1703" s="522" t="s">
        <v>8684</v>
      </c>
      <c r="D1703" s="530" t="s">
        <v>8618</v>
      </c>
      <c r="E1703" s="531">
        <v>170.56</v>
      </c>
      <c r="F1703" s="532">
        <v>0</v>
      </c>
    </row>
    <row r="1704" spans="1:6">
      <c r="A1704" s="529" t="s">
        <v>32115</v>
      </c>
      <c r="B1704" s="530">
        <v>95709</v>
      </c>
      <c r="C1704" s="522" t="s">
        <v>23273</v>
      </c>
      <c r="D1704" s="530" t="s">
        <v>8757</v>
      </c>
      <c r="E1704" s="531">
        <v>102.14</v>
      </c>
      <c r="F1704" s="532">
        <v>0</v>
      </c>
    </row>
    <row r="1705" spans="1:6">
      <c r="A1705" s="529" t="s">
        <v>32115</v>
      </c>
      <c r="B1705" s="530">
        <v>95708</v>
      </c>
      <c r="C1705" s="522" t="s">
        <v>23269</v>
      </c>
      <c r="D1705" s="530" t="s">
        <v>8618</v>
      </c>
      <c r="E1705" s="531">
        <v>173.92</v>
      </c>
      <c r="F1705" s="532">
        <v>0</v>
      </c>
    </row>
    <row r="1706" spans="1:6">
      <c r="A1706" s="529" t="s">
        <v>32115</v>
      </c>
      <c r="B1706" s="530">
        <v>91278</v>
      </c>
      <c r="C1706" s="522" t="s">
        <v>8835</v>
      </c>
      <c r="D1706" s="530" t="s">
        <v>8757</v>
      </c>
      <c r="E1706" s="531">
        <v>0.72</v>
      </c>
      <c r="F1706" s="532">
        <v>0</v>
      </c>
    </row>
    <row r="1707" spans="1:6">
      <c r="A1707" s="529" t="s">
        <v>32115</v>
      </c>
      <c r="B1707" s="530">
        <v>91277</v>
      </c>
      <c r="C1707" s="522" t="s">
        <v>8700</v>
      </c>
      <c r="D1707" s="530" t="s">
        <v>8618</v>
      </c>
      <c r="E1707" s="531">
        <v>10.32</v>
      </c>
      <c r="F1707" s="532">
        <v>0</v>
      </c>
    </row>
    <row r="1708" spans="1:6">
      <c r="A1708" s="529" t="s">
        <v>32115</v>
      </c>
      <c r="B1708" s="530">
        <v>102887</v>
      </c>
      <c r="C1708" s="522" t="s">
        <v>32208</v>
      </c>
      <c r="D1708" s="530" t="s">
        <v>8757</v>
      </c>
      <c r="E1708" s="531">
        <v>0</v>
      </c>
      <c r="F1708" s="532"/>
    </row>
    <row r="1709" spans="1:6">
      <c r="A1709" s="529" t="s">
        <v>32115</v>
      </c>
      <c r="B1709" s="530">
        <v>102886</v>
      </c>
      <c r="C1709" s="522" t="s">
        <v>32209</v>
      </c>
      <c r="D1709" s="530" t="s">
        <v>8618</v>
      </c>
      <c r="E1709" s="531">
        <v>0</v>
      </c>
      <c r="F1709" s="532"/>
    </row>
    <row r="1710" spans="1:6">
      <c r="A1710" s="529" t="s">
        <v>32115</v>
      </c>
      <c r="B1710" s="530">
        <v>95277</v>
      </c>
      <c r="C1710" s="522" t="s">
        <v>8873</v>
      </c>
      <c r="D1710" s="530" t="s">
        <v>8757</v>
      </c>
      <c r="E1710" s="531">
        <v>0.67</v>
      </c>
      <c r="F1710" s="532">
        <v>0</v>
      </c>
    </row>
    <row r="1711" spans="1:6">
      <c r="A1711" s="529" t="s">
        <v>32115</v>
      </c>
      <c r="B1711" s="530">
        <v>95276</v>
      </c>
      <c r="C1711" s="522" t="s">
        <v>8736</v>
      </c>
      <c r="D1711" s="530" t="s">
        <v>8618</v>
      </c>
      <c r="E1711" s="531">
        <v>3.08</v>
      </c>
      <c r="F1711" s="532">
        <v>0</v>
      </c>
    </row>
    <row r="1712" spans="1:6">
      <c r="A1712" s="529" t="s">
        <v>32115</v>
      </c>
      <c r="B1712" s="530">
        <v>88430</v>
      </c>
      <c r="C1712" s="522" t="s">
        <v>8799</v>
      </c>
      <c r="D1712" s="530" t="s">
        <v>8757</v>
      </c>
      <c r="E1712" s="531">
        <v>6.29</v>
      </c>
      <c r="F1712" s="532">
        <v>0</v>
      </c>
    </row>
    <row r="1713" spans="1:6">
      <c r="A1713" s="529" t="s">
        <v>32115</v>
      </c>
      <c r="B1713" s="530">
        <v>88418</v>
      </c>
      <c r="C1713" s="522" t="s">
        <v>8664</v>
      </c>
      <c r="D1713" s="530" t="s">
        <v>8618</v>
      </c>
      <c r="E1713" s="531">
        <v>13.5</v>
      </c>
      <c r="F1713" s="532">
        <v>0</v>
      </c>
    </row>
    <row r="1714" spans="1:6">
      <c r="A1714" s="529" t="s">
        <v>32115</v>
      </c>
      <c r="B1714" s="530">
        <v>88438</v>
      </c>
      <c r="C1714" s="522" t="s">
        <v>8800</v>
      </c>
      <c r="D1714" s="530" t="s">
        <v>8757</v>
      </c>
      <c r="E1714" s="531">
        <v>8.33</v>
      </c>
      <c r="F1714" s="532">
        <v>0</v>
      </c>
    </row>
    <row r="1715" spans="1:6">
      <c r="A1715" s="529" t="s">
        <v>32115</v>
      </c>
      <c r="B1715" s="530">
        <v>88433</v>
      </c>
      <c r="C1715" s="522" t="s">
        <v>8665</v>
      </c>
      <c r="D1715" s="530" t="s">
        <v>8618</v>
      </c>
      <c r="E1715" s="531">
        <v>17.62</v>
      </c>
      <c r="F1715" s="532">
        <v>0</v>
      </c>
    </row>
    <row r="1716" spans="1:6">
      <c r="A1716" s="529" t="s">
        <v>32115</v>
      </c>
      <c r="B1716" s="530">
        <v>90669</v>
      </c>
      <c r="C1716" s="522" t="s">
        <v>8825</v>
      </c>
      <c r="D1716" s="530" t="s">
        <v>8757</v>
      </c>
      <c r="E1716" s="531">
        <v>8.4600000000000009</v>
      </c>
      <c r="F1716" s="532">
        <v>0</v>
      </c>
    </row>
    <row r="1717" spans="1:6">
      <c r="A1717" s="529" t="s">
        <v>32115</v>
      </c>
      <c r="B1717" s="530">
        <v>90668</v>
      </c>
      <c r="C1717" s="522" t="s">
        <v>8690</v>
      </c>
      <c r="D1717" s="530" t="s">
        <v>8618</v>
      </c>
      <c r="E1717" s="531">
        <v>32.770000000000003</v>
      </c>
      <c r="F1717" s="532">
        <v>0</v>
      </c>
    </row>
    <row r="1718" spans="1:6">
      <c r="A1718" s="529" t="s">
        <v>32115</v>
      </c>
      <c r="B1718" s="530">
        <v>102980</v>
      </c>
      <c r="C1718" s="522" t="s">
        <v>32210</v>
      </c>
      <c r="D1718" s="530" t="s">
        <v>8757</v>
      </c>
      <c r="E1718" s="531">
        <v>0</v>
      </c>
      <c r="F1718" s="532"/>
    </row>
    <row r="1719" spans="1:6">
      <c r="A1719" s="529" t="s">
        <v>32115</v>
      </c>
      <c r="B1719" s="530">
        <v>102981</v>
      </c>
      <c r="C1719" s="522" t="s">
        <v>32211</v>
      </c>
      <c r="D1719" s="530" t="s">
        <v>8618</v>
      </c>
      <c r="E1719" s="531">
        <v>0</v>
      </c>
      <c r="F1719" s="532"/>
    </row>
    <row r="1720" spans="1:6">
      <c r="A1720" s="529" t="s">
        <v>32115</v>
      </c>
      <c r="B1720" s="530">
        <v>5946</v>
      </c>
      <c r="C1720" s="522" t="s">
        <v>8783</v>
      </c>
      <c r="D1720" s="530" t="s">
        <v>8757</v>
      </c>
      <c r="E1720" s="531">
        <v>96.13</v>
      </c>
      <c r="F1720" s="532">
        <v>0</v>
      </c>
    </row>
    <row r="1721" spans="1:6">
      <c r="A1721" s="529" t="s">
        <v>32115</v>
      </c>
      <c r="B1721" s="530">
        <v>5944</v>
      </c>
      <c r="C1721" s="522" t="s">
        <v>8646</v>
      </c>
      <c r="D1721" s="530" t="s">
        <v>8618</v>
      </c>
      <c r="E1721" s="531">
        <v>235.69</v>
      </c>
      <c r="F1721" s="532">
        <v>0</v>
      </c>
    </row>
    <row r="1722" spans="1:6">
      <c r="A1722" s="529" t="s">
        <v>32115</v>
      </c>
      <c r="B1722" s="530">
        <v>5942</v>
      </c>
      <c r="C1722" s="522" t="s">
        <v>8782</v>
      </c>
      <c r="D1722" s="530" t="s">
        <v>8757</v>
      </c>
      <c r="E1722" s="531">
        <v>77.94</v>
      </c>
      <c r="F1722" s="532">
        <v>0</v>
      </c>
    </row>
    <row r="1723" spans="1:6">
      <c r="A1723" s="529" t="s">
        <v>32115</v>
      </c>
      <c r="B1723" s="530">
        <v>5940</v>
      </c>
      <c r="C1723" s="522" t="s">
        <v>8645</v>
      </c>
      <c r="D1723" s="530" t="s">
        <v>8618</v>
      </c>
      <c r="E1723" s="531">
        <v>173.23</v>
      </c>
      <c r="F1723" s="532">
        <v>0</v>
      </c>
    </row>
    <row r="1724" spans="1:6">
      <c r="A1724" s="529" t="s">
        <v>32115</v>
      </c>
      <c r="B1724" s="530">
        <v>102893</v>
      </c>
      <c r="C1724" s="522" t="s">
        <v>32212</v>
      </c>
      <c r="D1724" s="530" t="s">
        <v>8757</v>
      </c>
      <c r="E1724" s="531">
        <v>0</v>
      </c>
      <c r="F1724" s="532"/>
    </row>
    <row r="1725" spans="1:6">
      <c r="A1725" s="529" t="s">
        <v>32115</v>
      </c>
      <c r="B1725" s="530">
        <v>102892</v>
      </c>
      <c r="C1725" s="522" t="s">
        <v>32213</v>
      </c>
      <c r="D1725" s="530" t="s">
        <v>8618</v>
      </c>
      <c r="E1725" s="531">
        <v>0</v>
      </c>
      <c r="F1725" s="532"/>
    </row>
    <row r="1726" spans="1:6">
      <c r="A1726" s="529" t="s">
        <v>32115</v>
      </c>
      <c r="B1726" s="530">
        <v>89251</v>
      </c>
      <c r="C1726" s="522" t="s">
        <v>8811</v>
      </c>
      <c r="D1726" s="530" t="s">
        <v>8757</v>
      </c>
      <c r="E1726" s="531">
        <v>333.98</v>
      </c>
      <c r="F1726" s="532">
        <v>0</v>
      </c>
    </row>
    <row r="1727" spans="1:6">
      <c r="A1727" s="529" t="s">
        <v>32115</v>
      </c>
      <c r="B1727" s="530">
        <v>89250</v>
      </c>
      <c r="C1727" s="522" t="s">
        <v>8675</v>
      </c>
      <c r="D1727" s="530" t="s">
        <v>8618</v>
      </c>
      <c r="E1727" s="531">
        <v>1149.5999999999999</v>
      </c>
      <c r="F1727" s="532">
        <v>0</v>
      </c>
    </row>
    <row r="1728" spans="1:6">
      <c r="A1728" s="529" t="s">
        <v>32115</v>
      </c>
      <c r="B1728" s="530">
        <v>102959</v>
      </c>
      <c r="C1728" s="522" t="s">
        <v>32214</v>
      </c>
      <c r="D1728" s="530" t="s">
        <v>8757</v>
      </c>
      <c r="E1728" s="531">
        <v>0</v>
      </c>
      <c r="F1728" s="532"/>
    </row>
    <row r="1729" spans="1:6">
      <c r="A1729" s="529" t="s">
        <v>32115</v>
      </c>
      <c r="B1729" s="530">
        <v>102958</v>
      </c>
      <c r="C1729" s="522" t="s">
        <v>32215</v>
      </c>
      <c r="D1729" s="530" t="s">
        <v>8618</v>
      </c>
      <c r="E1729" s="531">
        <v>0</v>
      </c>
      <c r="F1729" s="532"/>
    </row>
    <row r="1730" spans="1:6">
      <c r="A1730" s="529" t="s">
        <v>32115</v>
      </c>
      <c r="B1730" s="530">
        <v>5681</v>
      </c>
      <c r="C1730" s="522" t="s">
        <v>8759</v>
      </c>
      <c r="D1730" s="530" t="s">
        <v>8757</v>
      </c>
      <c r="E1730" s="531">
        <v>68.06</v>
      </c>
      <c r="F1730" s="532">
        <v>0</v>
      </c>
    </row>
    <row r="1731" spans="1:6">
      <c r="A1731" s="529" t="s">
        <v>32115</v>
      </c>
      <c r="B1731" s="530">
        <v>5680</v>
      </c>
      <c r="C1731" s="522" t="s">
        <v>8620</v>
      </c>
      <c r="D1731" s="530" t="s">
        <v>8618</v>
      </c>
      <c r="E1731" s="531">
        <v>145.97</v>
      </c>
      <c r="F1731" s="532">
        <v>0</v>
      </c>
    </row>
    <row r="1732" spans="1:6">
      <c r="A1732" s="529" t="s">
        <v>32115</v>
      </c>
      <c r="B1732" s="530">
        <v>5877</v>
      </c>
      <c r="C1732" s="522" t="s">
        <v>8772</v>
      </c>
      <c r="D1732" s="530" t="s">
        <v>8757</v>
      </c>
      <c r="E1732" s="531">
        <v>70.55</v>
      </c>
      <c r="F1732" s="532">
        <v>0</v>
      </c>
    </row>
    <row r="1733" spans="1:6">
      <c r="A1733" s="529" t="s">
        <v>32115</v>
      </c>
      <c r="B1733" s="530">
        <v>5875</v>
      </c>
      <c r="C1733" s="522" t="s">
        <v>8635</v>
      </c>
      <c r="D1733" s="530" t="s">
        <v>8618</v>
      </c>
      <c r="E1733" s="531">
        <v>146.58000000000001</v>
      </c>
      <c r="F1733" s="532">
        <v>0</v>
      </c>
    </row>
    <row r="1734" spans="1:6">
      <c r="A1734" s="529" t="s">
        <v>32115</v>
      </c>
      <c r="B1734" s="530">
        <v>5679</v>
      </c>
      <c r="C1734" s="522" t="s">
        <v>8758</v>
      </c>
      <c r="D1734" s="530" t="s">
        <v>8757</v>
      </c>
      <c r="E1734" s="531">
        <v>71.709999999999994</v>
      </c>
      <c r="F1734" s="532">
        <v>0</v>
      </c>
    </row>
    <row r="1735" spans="1:6">
      <c r="A1735" s="529" t="s">
        <v>32115</v>
      </c>
      <c r="B1735" s="530">
        <v>5678</v>
      </c>
      <c r="C1735" s="522" t="s">
        <v>8619</v>
      </c>
      <c r="D1735" s="530" t="s">
        <v>8618</v>
      </c>
      <c r="E1735" s="531">
        <v>158.78</v>
      </c>
      <c r="F1735" s="532">
        <v>0</v>
      </c>
    </row>
    <row r="1736" spans="1:6">
      <c r="A1736" s="529" t="s">
        <v>32115</v>
      </c>
      <c r="B1736" s="530">
        <v>6880</v>
      </c>
      <c r="C1736" s="522" t="s">
        <v>8788</v>
      </c>
      <c r="D1736" s="530" t="s">
        <v>8757</v>
      </c>
      <c r="E1736" s="531">
        <v>94.81</v>
      </c>
      <c r="F1736" s="532">
        <v>0</v>
      </c>
    </row>
    <row r="1737" spans="1:6">
      <c r="A1737" s="529" t="s">
        <v>32115</v>
      </c>
      <c r="B1737" s="530">
        <v>6879</v>
      </c>
      <c r="C1737" s="522" t="s">
        <v>8649</v>
      </c>
      <c r="D1737" s="530" t="s">
        <v>8618</v>
      </c>
      <c r="E1737" s="531">
        <v>226.21</v>
      </c>
      <c r="F1737" s="532">
        <v>0</v>
      </c>
    </row>
    <row r="1738" spans="1:6">
      <c r="A1738" s="529" t="s">
        <v>32115</v>
      </c>
      <c r="B1738" s="530">
        <v>96464</v>
      </c>
      <c r="C1738" s="522" t="s">
        <v>31570</v>
      </c>
      <c r="D1738" s="530" t="s">
        <v>8757</v>
      </c>
      <c r="E1738" s="531">
        <v>98.71</v>
      </c>
      <c r="F1738" s="532">
        <v>0</v>
      </c>
    </row>
    <row r="1739" spans="1:6">
      <c r="A1739" s="529" t="s">
        <v>32115</v>
      </c>
      <c r="B1739" s="530">
        <v>96463</v>
      </c>
      <c r="C1739" s="522" t="s">
        <v>31568</v>
      </c>
      <c r="D1739" s="530" t="s">
        <v>8618</v>
      </c>
      <c r="E1739" s="531">
        <v>233.33</v>
      </c>
      <c r="F1739" s="532">
        <v>0</v>
      </c>
    </row>
    <row r="1740" spans="1:6">
      <c r="A1740" s="529" t="s">
        <v>32115</v>
      </c>
      <c r="B1740" s="530">
        <v>7050</v>
      </c>
      <c r="C1740" s="522" t="s">
        <v>8791</v>
      </c>
      <c r="D1740" s="530" t="s">
        <v>8757</v>
      </c>
      <c r="E1740" s="531">
        <v>87.7</v>
      </c>
      <c r="F1740" s="532">
        <v>0</v>
      </c>
    </row>
    <row r="1741" spans="1:6">
      <c r="A1741" s="529" t="s">
        <v>32115</v>
      </c>
      <c r="B1741" s="530">
        <v>7049</v>
      </c>
      <c r="C1741" s="522" t="s">
        <v>8652</v>
      </c>
      <c r="D1741" s="530" t="s">
        <v>8618</v>
      </c>
      <c r="E1741" s="531">
        <v>238.49</v>
      </c>
      <c r="F1741" s="532">
        <v>0</v>
      </c>
    </row>
    <row r="1742" spans="1:6">
      <c r="A1742" s="529" t="s">
        <v>32115</v>
      </c>
      <c r="B1742" s="530">
        <v>95632</v>
      </c>
      <c r="C1742" s="522" t="s">
        <v>8876</v>
      </c>
      <c r="D1742" s="530" t="s">
        <v>8757</v>
      </c>
      <c r="E1742" s="531">
        <v>92.08</v>
      </c>
      <c r="F1742" s="532">
        <v>0</v>
      </c>
    </row>
    <row r="1743" spans="1:6">
      <c r="A1743" s="529" t="s">
        <v>32115</v>
      </c>
      <c r="B1743" s="530">
        <v>95631</v>
      </c>
      <c r="C1743" s="522" t="s">
        <v>8739</v>
      </c>
      <c r="D1743" s="530" t="s">
        <v>8618</v>
      </c>
      <c r="E1743" s="531">
        <v>247.27</v>
      </c>
      <c r="F1743" s="532">
        <v>0</v>
      </c>
    </row>
    <row r="1744" spans="1:6">
      <c r="A1744" s="529" t="s">
        <v>32115</v>
      </c>
      <c r="B1744" s="530">
        <v>5685</v>
      </c>
      <c r="C1744" s="522" t="s">
        <v>8760</v>
      </c>
      <c r="D1744" s="530" t="s">
        <v>8757</v>
      </c>
      <c r="E1744" s="531">
        <v>71.92</v>
      </c>
      <c r="F1744" s="532">
        <v>0</v>
      </c>
    </row>
    <row r="1745" spans="1:6">
      <c r="A1745" s="529" t="s">
        <v>32115</v>
      </c>
      <c r="B1745" s="530">
        <v>5684</v>
      </c>
      <c r="C1745" s="522" t="s">
        <v>8621</v>
      </c>
      <c r="D1745" s="530" t="s">
        <v>8618</v>
      </c>
      <c r="E1745" s="531">
        <v>172.95</v>
      </c>
      <c r="F1745" s="532">
        <v>0</v>
      </c>
    </row>
    <row r="1746" spans="1:6">
      <c r="A1746" s="529" t="s">
        <v>32115</v>
      </c>
      <c r="B1746" s="530">
        <v>93244</v>
      </c>
      <c r="C1746" s="522" t="s">
        <v>8856</v>
      </c>
      <c r="D1746" s="530" t="s">
        <v>8757</v>
      </c>
      <c r="E1746" s="531">
        <v>73.599999999999994</v>
      </c>
      <c r="F1746" s="532">
        <v>0</v>
      </c>
    </row>
    <row r="1747" spans="1:6">
      <c r="A1747" s="529" t="s">
        <v>32115</v>
      </c>
      <c r="B1747" s="530">
        <v>73436</v>
      </c>
      <c r="C1747" s="522" t="s">
        <v>8655</v>
      </c>
      <c r="D1747" s="530" t="s">
        <v>8618</v>
      </c>
      <c r="E1747" s="531">
        <v>176.23</v>
      </c>
      <c r="F1747" s="532">
        <v>0</v>
      </c>
    </row>
    <row r="1748" spans="1:6">
      <c r="A1748" s="529" t="s">
        <v>32115</v>
      </c>
      <c r="B1748" s="530">
        <v>5881</v>
      </c>
      <c r="C1748" s="522" t="s">
        <v>8773</v>
      </c>
      <c r="D1748" s="530" t="s">
        <v>8757</v>
      </c>
      <c r="E1748" s="531">
        <v>86.82</v>
      </c>
      <c r="F1748" s="532">
        <v>0</v>
      </c>
    </row>
    <row r="1749" spans="1:6">
      <c r="A1749" s="529" t="s">
        <v>32115</v>
      </c>
      <c r="B1749" s="530">
        <v>5879</v>
      </c>
      <c r="C1749" s="522" t="s">
        <v>8636</v>
      </c>
      <c r="D1749" s="530" t="s">
        <v>8618</v>
      </c>
      <c r="E1749" s="531">
        <v>154.38999999999999</v>
      </c>
      <c r="F1749" s="532">
        <v>0</v>
      </c>
    </row>
    <row r="1750" spans="1:6">
      <c r="A1750" s="529" t="s">
        <v>32115</v>
      </c>
      <c r="B1750" s="530">
        <v>5865</v>
      </c>
      <c r="C1750" s="522" t="s">
        <v>8770</v>
      </c>
      <c r="D1750" s="530" t="s">
        <v>8757</v>
      </c>
      <c r="E1750" s="531">
        <v>12.26</v>
      </c>
      <c r="F1750" s="532">
        <v>0</v>
      </c>
    </row>
    <row r="1751" spans="1:6">
      <c r="A1751" s="529" t="s">
        <v>32115</v>
      </c>
      <c r="B1751" s="530">
        <v>5863</v>
      </c>
      <c r="C1751" s="522" t="s">
        <v>8633</v>
      </c>
      <c r="D1751" s="530" t="s">
        <v>8618</v>
      </c>
      <c r="E1751" s="531">
        <v>24.36</v>
      </c>
      <c r="F1751" s="532">
        <v>0</v>
      </c>
    </row>
    <row r="1752" spans="1:6">
      <c r="A1752" s="529" t="s">
        <v>32115</v>
      </c>
      <c r="B1752" s="530">
        <v>5869</v>
      </c>
      <c r="C1752" s="522" t="s">
        <v>8771</v>
      </c>
      <c r="D1752" s="530" t="s">
        <v>8757</v>
      </c>
      <c r="E1752" s="531">
        <v>81.19</v>
      </c>
      <c r="F1752" s="532">
        <v>0</v>
      </c>
    </row>
    <row r="1753" spans="1:6">
      <c r="A1753" s="529" t="s">
        <v>32115</v>
      </c>
      <c r="B1753" s="530">
        <v>5867</v>
      </c>
      <c r="C1753" s="522" t="s">
        <v>8634</v>
      </c>
      <c r="D1753" s="530" t="s">
        <v>8618</v>
      </c>
      <c r="E1753" s="531">
        <v>174.02</v>
      </c>
      <c r="F1753" s="532">
        <v>0</v>
      </c>
    </row>
    <row r="1754" spans="1:6">
      <c r="A1754" s="529" t="s">
        <v>32115</v>
      </c>
      <c r="B1754" s="530">
        <v>95271</v>
      </c>
      <c r="C1754" s="522" t="s">
        <v>8872</v>
      </c>
      <c r="D1754" s="530" t="s">
        <v>8757</v>
      </c>
      <c r="E1754" s="531">
        <v>0.67</v>
      </c>
      <c r="F1754" s="532">
        <v>0</v>
      </c>
    </row>
    <row r="1755" spans="1:6">
      <c r="A1755" s="529" t="s">
        <v>32115</v>
      </c>
      <c r="B1755" s="530">
        <v>95270</v>
      </c>
      <c r="C1755" s="522" t="s">
        <v>8735</v>
      </c>
      <c r="D1755" s="530" t="s">
        <v>8618</v>
      </c>
      <c r="E1755" s="531">
        <v>10.11</v>
      </c>
      <c r="F1755" s="532">
        <v>0</v>
      </c>
    </row>
    <row r="1756" spans="1:6">
      <c r="A1756" s="529" t="s">
        <v>32115</v>
      </c>
      <c r="B1756" s="530">
        <v>91693</v>
      </c>
      <c r="C1756" s="522" t="s">
        <v>8843</v>
      </c>
      <c r="D1756" s="530" t="s">
        <v>8757</v>
      </c>
      <c r="E1756" s="531">
        <v>32.729999999999997</v>
      </c>
      <c r="F1756" s="532">
        <v>0</v>
      </c>
    </row>
    <row r="1757" spans="1:6">
      <c r="A1757" s="529" t="s">
        <v>32115</v>
      </c>
      <c r="B1757" s="530">
        <v>91692</v>
      </c>
      <c r="C1757" s="522" t="s">
        <v>8706</v>
      </c>
      <c r="D1757" s="530" t="s">
        <v>8618</v>
      </c>
      <c r="E1757" s="531">
        <v>33.85</v>
      </c>
      <c r="F1757" s="532">
        <v>0</v>
      </c>
    </row>
    <row r="1758" spans="1:6">
      <c r="A1758" s="529" t="s">
        <v>32115</v>
      </c>
      <c r="B1758" s="530">
        <v>102929</v>
      </c>
      <c r="C1758" s="522" t="s">
        <v>32216</v>
      </c>
      <c r="D1758" s="530" t="s">
        <v>8757</v>
      </c>
      <c r="E1758" s="531">
        <v>0</v>
      </c>
      <c r="F1758" s="532"/>
    </row>
    <row r="1759" spans="1:6">
      <c r="A1759" s="529" t="s">
        <v>32115</v>
      </c>
      <c r="B1759" s="530">
        <v>102928</v>
      </c>
      <c r="C1759" s="522" t="s">
        <v>32217</v>
      </c>
      <c r="D1759" s="530" t="s">
        <v>8618</v>
      </c>
      <c r="E1759" s="531">
        <v>0</v>
      </c>
      <c r="F1759" s="532"/>
    </row>
    <row r="1760" spans="1:6">
      <c r="A1760" s="529" t="s">
        <v>32115</v>
      </c>
      <c r="B1760" s="530">
        <v>95140</v>
      </c>
      <c r="C1760" s="522" t="s">
        <v>8868</v>
      </c>
      <c r="D1760" s="530" t="s">
        <v>8757</v>
      </c>
      <c r="E1760" s="531">
        <v>0.04</v>
      </c>
      <c r="F1760" s="532">
        <v>0</v>
      </c>
    </row>
    <row r="1761" spans="1:6">
      <c r="A1761" s="529" t="s">
        <v>32115</v>
      </c>
      <c r="B1761" s="530">
        <v>95139</v>
      </c>
      <c r="C1761" s="522" t="s">
        <v>8731</v>
      </c>
      <c r="D1761" s="530" t="s">
        <v>8618</v>
      </c>
      <c r="E1761" s="531">
        <v>0.06</v>
      </c>
      <c r="F1761" s="532">
        <v>0</v>
      </c>
    </row>
    <row r="1762" spans="1:6">
      <c r="A1762" s="529" t="s">
        <v>32115</v>
      </c>
      <c r="B1762" s="530">
        <v>89027</v>
      </c>
      <c r="C1762" s="522" t="s">
        <v>8804</v>
      </c>
      <c r="D1762" s="530" t="s">
        <v>8757</v>
      </c>
      <c r="E1762" s="531">
        <v>5.14</v>
      </c>
      <c r="F1762" s="532">
        <v>0</v>
      </c>
    </row>
    <row r="1763" spans="1:6">
      <c r="A1763" s="529" t="s">
        <v>32115</v>
      </c>
      <c r="B1763" s="530">
        <v>89028</v>
      </c>
      <c r="C1763" s="522" t="s">
        <v>8669</v>
      </c>
      <c r="D1763" s="530" t="s">
        <v>8618</v>
      </c>
      <c r="E1763" s="531">
        <v>192.22</v>
      </c>
      <c r="F1763" s="532">
        <v>0</v>
      </c>
    </row>
    <row r="1764" spans="1:6">
      <c r="A1764" s="529" t="s">
        <v>32115</v>
      </c>
      <c r="B1764" s="530">
        <v>7031</v>
      </c>
      <c r="C1764" s="522" t="s">
        <v>8789</v>
      </c>
      <c r="D1764" s="530" t="s">
        <v>8757</v>
      </c>
      <c r="E1764" s="531">
        <v>6.33</v>
      </c>
      <c r="F1764" s="532">
        <v>0</v>
      </c>
    </row>
    <row r="1765" spans="1:6">
      <c r="A1765" s="529" t="s">
        <v>32115</v>
      </c>
      <c r="B1765" s="530">
        <v>7030</v>
      </c>
      <c r="C1765" s="522" t="s">
        <v>8650</v>
      </c>
      <c r="D1765" s="530" t="s">
        <v>8618</v>
      </c>
      <c r="E1765" s="531">
        <v>285.67</v>
      </c>
      <c r="F1765" s="532">
        <v>0</v>
      </c>
    </row>
    <row r="1766" spans="1:6">
      <c r="A1766" s="529" t="s">
        <v>32115</v>
      </c>
      <c r="B1766" s="530">
        <v>102947</v>
      </c>
      <c r="C1766" s="522" t="s">
        <v>32218</v>
      </c>
      <c r="D1766" s="530" t="s">
        <v>8757</v>
      </c>
      <c r="E1766" s="531">
        <v>0</v>
      </c>
      <c r="F1766" s="532"/>
    </row>
    <row r="1767" spans="1:6">
      <c r="A1767" s="529" t="s">
        <v>32115</v>
      </c>
      <c r="B1767" s="530">
        <v>102946</v>
      </c>
      <c r="C1767" s="522" t="s">
        <v>32219</v>
      </c>
      <c r="D1767" s="530" t="s">
        <v>8618</v>
      </c>
      <c r="E1767" s="531">
        <v>0</v>
      </c>
      <c r="F1767" s="532"/>
    </row>
    <row r="1768" spans="1:6">
      <c r="A1768" s="529" t="s">
        <v>32115</v>
      </c>
      <c r="B1768" s="530">
        <v>104092</v>
      </c>
      <c r="C1768" s="522" t="s">
        <v>8892</v>
      </c>
      <c r="D1768" s="530" t="s">
        <v>8757</v>
      </c>
      <c r="E1768" s="531">
        <v>7.0000000000000007E-2</v>
      </c>
      <c r="F1768" s="532">
        <v>0</v>
      </c>
    </row>
    <row r="1769" spans="1:6">
      <c r="A1769" s="529" t="s">
        <v>32115</v>
      </c>
      <c r="B1769" s="530">
        <v>104091</v>
      </c>
      <c r="C1769" s="522" t="s">
        <v>8754</v>
      </c>
      <c r="D1769" s="530" t="s">
        <v>8618</v>
      </c>
      <c r="E1769" s="531">
        <v>0.67</v>
      </c>
      <c r="F1769" s="532">
        <v>0</v>
      </c>
    </row>
    <row r="1770" spans="1:6">
      <c r="A1770" s="529" t="s">
        <v>32115</v>
      </c>
      <c r="B1770" s="530">
        <v>104098</v>
      </c>
      <c r="C1770" s="522" t="s">
        <v>8893</v>
      </c>
      <c r="D1770" s="530" t="s">
        <v>8757</v>
      </c>
      <c r="E1770" s="531">
        <v>0.1</v>
      </c>
      <c r="F1770" s="532">
        <v>0</v>
      </c>
    </row>
    <row r="1771" spans="1:6">
      <c r="A1771" s="529" t="s">
        <v>32115</v>
      </c>
      <c r="B1771" s="530">
        <v>104097</v>
      </c>
      <c r="C1771" s="522" t="s">
        <v>8755</v>
      </c>
      <c r="D1771" s="530" t="s">
        <v>8618</v>
      </c>
      <c r="E1771" s="531">
        <v>0.94</v>
      </c>
      <c r="F1771" s="532">
        <v>0</v>
      </c>
    </row>
    <row r="1772" spans="1:6">
      <c r="A1772" s="529" t="s">
        <v>32115</v>
      </c>
      <c r="B1772" s="530">
        <v>102905</v>
      </c>
      <c r="C1772" s="522" t="s">
        <v>32220</v>
      </c>
      <c r="D1772" s="530" t="s">
        <v>8757</v>
      </c>
      <c r="E1772" s="531">
        <v>0</v>
      </c>
      <c r="F1772" s="532"/>
    </row>
    <row r="1773" spans="1:6">
      <c r="A1773" s="529" t="s">
        <v>32115</v>
      </c>
      <c r="B1773" s="530">
        <v>102904</v>
      </c>
      <c r="C1773" s="522" t="s">
        <v>32221</v>
      </c>
      <c r="D1773" s="530" t="s">
        <v>8618</v>
      </c>
      <c r="E1773" s="531">
        <v>0</v>
      </c>
      <c r="F1773" s="532"/>
    </row>
    <row r="1774" spans="1:6">
      <c r="A1774" s="529" t="s">
        <v>32115</v>
      </c>
      <c r="B1774" s="530">
        <v>89031</v>
      </c>
      <c r="C1774" s="522" t="s">
        <v>8805</v>
      </c>
      <c r="D1774" s="530" t="s">
        <v>8757</v>
      </c>
      <c r="E1774" s="531">
        <v>81</v>
      </c>
      <c r="F1774" s="532">
        <v>0</v>
      </c>
    </row>
    <row r="1775" spans="1:6">
      <c r="A1775" s="529" t="s">
        <v>32115</v>
      </c>
      <c r="B1775" s="530">
        <v>89032</v>
      </c>
      <c r="C1775" s="522" t="s">
        <v>8670</v>
      </c>
      <c r="D1775" s="530" t="s">
        <v>8618</v>
      </c>
      <c r="E1775" s="531">
        <v>207.64</v>
      </c>
      <c r="F1775" s="532">
        <v>0</v>
      </c>
    </row>
    <row r="1776" spans="1:6">
      <c r="A1776" s="529" t="s">
        <v>32115</v>
      </c>
      <c r="B1776" s="530">
        <v>88844</v>
      </c>
      <c r="C1776" s="522" t="s">
        <v>8802</v>
      </c>
      <c r="D1776" s="530" t="s">
        <v>8757</v>
      </c>
      <c r="E1776" s="531">
        <v>83.26</v>
      </c>
      <c r="F1776" s="532">
        <v>0</v>
      </c>
    </row>
    <row r="1777" spans="1:6">
      <c r="A1777" s="529" t="s">
        <v>32115</v>
      </c>
      <c r="B1777" s="530">
        <v>88843</v>
      </c>
      <c r="C1777" s="522" t="s">
        <v>8667</v>
      </c>
      <c r="D1777" s="530" t="s">
        <v>8618</v>
      </c>
      <c r="E1777" s="531">
        <v>229.42</v>
      </c>
      <c r="F1777" s="532">
        <v>0</v>
      </c>
    </row>
    <row r="1778" spans="1:6">
      <c r="A1778" s="529" t="s">
        <v>32115</v>
      </c>
      <c r="B1778" s="530">
        <v>5853</v>
      </c>
      <c r="C1778" s="522" t="s">
        <v>8768</v>
      </c>
      <c r="D1778" s="530" t="s">
        <v>8757</v>
      </c>
      <c r="E1778" s="531">
        <v>95.35</v>
      </c>
      <c r="F1778" s="532">
        <v>0</v>
      </c>
    </row>
    <row r="1779" spans="1:6">
      <c r="A1779" s="529" t="s">
        <v>32115</v>
      </c>
      <c r="B1779" s="530">
        <v>5851</v>
      </c>
      <c r="C1779" s="522" t="s">
        <v>8631</v>
      </c>
      <c r="D1779" s="530" t="s">
        <v>8618</v>
      </c>
      <c r="E1779" s="531">
        <v>273.16000000000003</v>
      </c>
      <c r="F1779" s="532">
        <v>0</v>
      </c>
    </row>
    <row r="1780" spans="1:6">
      <c r="A1780" s="529" t="s">
        <v>32115</v>
      </c>
      <c r="B1780" s="530">
        <v>5849</v>
      </c>
      <c r="C1780" s="522" t="s">
        <v>8767</v>
      </c>
      <c r="D1780" s="530" t="s">
        <v>8757</v>
      </c>
      <c r="E1780" s="531">
        <v>94.96</v>
      </c>
      <c r="F1780" s="532">
        <v>0</v>
      </c>
    </row>
    <row r="1781" spans="1:6">
      <c r="A1781" s="529" t="s">
        <v>32115</v>
      </c>
      <c r="B1781" s="530">
        <v>5847</v>
      </c>
      <c r="C1781" s="522" t="s">
        <v>8630</v>
      </c>
      <c r="D1781" s="530" t="s">
        <v>8618</v>
      </c>
      <c r="E1781" s="531">
        <v>285.62</v>
      </c>
      <c r="F1781" s="532">
        <v>0</v>
      </c>
    </row>
    <row r="1782" spans="1:6">
      <c r="A1782" s="529" t="s">
        <v>32115</v>
      </c>
      <c r="B1782" s="530">
        <v>5857</v>
      </c>
      <c r="C1782" s="522" t="s">
        <v>8769</v>
      </c>
      <c r="D1782" s="530" t="s">
        <v>8757</v>
      </c>
      <c r="E1782" s="531">
        <v>238.06</v>
      </c>
      <c r="F1782" s="532">
        <v>0</v>
      </c>
    </row>
    <row r="1783" spans="1:6">
      <c r="A1783" s="529" t="s">
        <v>32115</v>
      </c>
      <c r="B1783" s="530">
        <v>5855</v>
      </c>
      <c r="C1783" s="522" t="s">
        <v>8632</v>
      </c>
      <c r="D1783" s="530" t="s">
        <v>8618</v>
      </c>
      <c r="E1783" s="531">
        <v>724.23</v>
      </c>
      <c r="F1783" s="532">
        <v>0</v>
      </c>
    </row>
    <row r="1784" spans="1:6">
      <c r="A1784" s="529" t="s">
        <v>32115</v>
      </c>
      <c r="B1784" s="530">
        <v>96021</v>
      </c>
      <c r="C1784" s="522" t="s">
        <v>8881</v>
      </c>
      <c r="D1784" s="530" t="s">
        <v>8757</v>
      </c>
      <c r="E1784" s="531">
        <v>61.43</v>
      </c>
      <c r="F1784" s="532">
        <v>0</v>
      </c>
    </row>
    <row r="1785" spans="1:6">
      <c r="A1785" s="529" t="s">
        <v>32115</v>
      </c>
      <c r="B1785" s="530">
        <v>96020</v>
      </c>
      <c r="C1785" s="522" t="s">
        <v>8744</v>
      </c>
      <c r="D1785" s="530" t="s">
        <v>8618</v>
      </c>
      <c r="E1785" s="531">
        <v>189.37</v>
      </c>
      <c r="F1785" s="532">
        <v>0</v>
      </c>
    </row>
    <row r="1786" spans="1:6">
      <c r="A1786" s="529" t="s">
        <v>32115</v>
      </c>
      <c r="B1786" s="530">
        <v>96014</v>
      </c>
      <c r="C1786" s="522" t="s">
        <v>8880</v>
      </c>
      <c r="D1786" s="530" t="s">
        <v>8757</v>
      </c>
      <c r="E1786" s="531">
        <v>61.68</v>
      </c>
      <c r="F1786" s="532">
        <v>0</v>
      </c>
    </row>
    <row r="1787" spans="1:6">
      <c r="A1787" s="529" t="s">
        <v>32115</v>
      </c>
      <c r="B1787" s="530">
        <v>96013</v>
      </c>
      <c r="C1787" s="522" t="s">
        <v>8743</v>
      </c>
      <c r="D1787" s="530" t="s">
        <v>8618</v>
      </c>
      <c r="E1787" s="531">
        <v>189.84</v>
      </c>
      <c r="F1787" s="532">
        <v>0</v>
      </c>
    </row>
    <row r="1788" spans="1:6">
      <c r="A1788" s="529" t="s">
        <v>32115</v>
      </c>
      <c r="B1788" s="530">
        <v>96029</v>
      </c>
      <c r="C1788" s="522" t="s">
        <v>8882</v>
      </c>
      <c r="D1788" s="530" t="s">
        <v>8757</v>
      </c>
      <c r="E1788" s="531">
        <v>54.89</v>
      </c>
      <c r="F1788" s="532">
        <v>0</v>
      </c>
    </row>
    <row r="1789" spans="1:6">
      <c r="A1789" s="529" t="s">
        <v>32115</v>
      </c>
      <c r="B1789" s="530">
        <v>96028</v>
      </c>
      <c r="C1789" s="522" t="s">
        <v>8745</v>
      </c>
      <c r="D1789" s="530" t="s">
        <v>8618</v>
      </c>
      <c r="E1789" s="531">
        <v>145.91999999999999</v>
      </c>
      <c r="F1789" s="532">
        <v>0</v>
      </c>
    </row>
    <row r="1790" spans="1:6">
      <c r="A1790" s="529" t="s">
        <v>32115</v>
      </c>
      <c r="B1790" s="530">
        <v>96155</v>
      </c>
      <c r="C1790" s="522" t="s">
        <v>8884</v>
      </c>
      <c r="D1790" s="530" t="s">
        <v>8757</v>
      </c>
      <c r="E1790" s="531">
        <v>55.14</v>
      </c>
      <c r="F1790" s="532">
        <v>0</v>
      </c>
    </row>
    <row r="1791" spans="1:6">
      <c r="A1791" s="529" t="s">
        <v>32115</v>
      </c>
      <c r="B1791" s="530">
        <v>96157</v>
      </c>
      <c r="C1791" s="522" t="s">
        <v>8747</v>
      </c>
      <c r="D1791" s="530" t="s">
        <v>8618</v>
      </c>
      <c r="E1791" s="531">
        <v>146.38999999999999</v>
      </c>
      <c r="F1791" s="532">
        <v>0</v>
      </c>
    </row>
    <row r="1792" spans="1:6">
      <c r="A1792" s="529" t="s">
        <v>32115</v>
      </c>
      <c r="B1792" s="530">
        <v>5845</v>
      </c>
      <c r="C1792" s="522" t="s">
        <v>8766</v>
      </c>
      <c r="D1792" s="530" t="s">
        <v>8757</v>
      </c>
      <c r="E1792" s="531">
        <v>57.1</v>
      </c>
      <c r="F1792" s="532">
        <v>0</v>
      </c>
    </row>
    <row r="1793" spans="1:6">
      <c r="A1793" s="529" t="s">
        <v>32115</v>
      </c>
      <c r="B1793" s="530">
        <v>5843</v>
      </c>
      <c r="C1793" s="522" t="s">
        <v>8629</v>
      </c>
      <c r="D1793" s="530" t="s">
        <v>8618</v>
      </c>
      <c r="E1793" s="531">
        <v>181.28</v>
      </c>
      <c r="F1793" s="532">
        <v>0</v>
      </c>
    </row>
    <row r="1794" spans="1:6">
      <c r="A1794" s="529" t="s">
        <v>32115</v>
      </c>
      <c r="B1794" s="530">
        <v>89036</v>
      </c>
      <c r="C1794" s="522" t="s">
        <v>8806</v>
      </c>
      <c r="D1794" s="530" t="s">
        <v>8757</v>
      </c>
      <c r="E1794" s="531">
        <v>50.53</v>
      </c>
      <c r="F1794" s="532">
        <v>0</v>
      </c>
    </row>
    <row r="1795" spans="1:6">
      <c r="A1795" s="529" t="s">
        <v>32115</v>
      </c>
      <c r="B1795" s="530">
        <v>89035</v>
      </c>
      <c r="C1795" s="522" t="s">
        <v>8671</v>
      </c>
      <c r="D1795" s="530" t="s">
        <v>8618</v>
      </c>
      <c r="E1795" s="531">
        <v>137.80000000000001</v>
      </c>
      <c r="F1795" s="532">
        <v>0</v>
      </c>
    </row>
    <row r="1796" spans="1:6">
      <c r="A1796" s="529" t="s">
        <v>32115</v>
      </c>
      <c r="B1796" s="530">
        <v>102911</v>
      </c>
      <c r="C1796" s="522" t="s">
        <v>32222</v>
      </c>
      <c r="D1796" s="530" t="s">
        <v>8757</v>
      </c>
      <c r="E1796" s="531">
        <v>0</v>
      </c>
      <c r="F1796" s="532"/>
    </row>
    <row r="1797" spans="1:6">
      <c r="A1797" s="529" t="s">
        <v>32115</v>
      </c>
      <c r="B1797" s="530">
        <v>102910</v>
      </c>
      <c r="C1797" s="522" t="s">
        <v>32223</v>
      </c>
      <c r="D1797" s="530" t="s">
        <v>8618</v>
      </c>
      <c r="E1797" s="531">
        <v>0</v>
      </c>
      <c r="F1797" s="532"/>
    </row>
    <row r="1798" spans="1:6">
      <c r="A1798" s="529" t="s">
        <v>32115</v>
      </c>
      <c r="B1798" s="530">
        <v>93440</v>
      </c>
      <c r="C1798" s="522" t="s">
        <v>8865</v>
      </c>
      <c r="D1798" s="530" t="s">
        <v>8757</v>
      </c>
      <c r="E1798" s="531">
        <v>170.72</v>
      </c>
      <c r="F1798" s="532">
        <v>0</v>
      </c>
    </row>
    <row r="1799" spans="1:6">
      <c r="A1799" s="529" t="s">
        <v>32115</v>
      </c>
      <c r="B1799" s="530">
        <v>93439</v>
      </c>
      <c r="C1799" s="522" t="s">
        <v>8727</v>
      </c>
      <c r="D1799" s="530" t="s">
        <v>8618</v>
      </c>
      <c r="E1799" s="531">
        <v>300.45999999999998</v>
      </c>
      <c r="F1799" s="532">
        <v>0</v>
      </c>
    </row>
    <row r="1800" spans="1:6">
      <c r="A1800" s="529" t="s">
        <v>32115</v>
      </c>
      <c r="B1800" s="530">
        <v>100648</v>
      </c>
      <c r="C1800" s="522" t="s">
        <v>8890</v>
      </c>
      <c r="D1800" s="530" t="s">
        <v>8757</v>
      </c>
      <c r="E1800" s="531">
        <v>593.76</v>
      </c>
      <c r="F1800" s="532">
        <v>0</v>
      </c>
    </row>
    <row r="1801" spans="1:6">
      <c r="A1801" s="529" t="s">
        <v>32115</v>
      </c>
      <c r="B1801" s="530">
        <v>100647</v>
      </c>
      <c r="C1801" s="522" t="s">
        <v>8752</v>
      </c>
      <c r="D1801" s="530" t="s">
        <v>8618</v>
      </c>
      <c r="E1801" s="531">
        <v>6994.29</v>
      </c>
      <c r="F1801" s="532">
        <v>0</v>
      </c>
    </row>
    <row r="1802" spans="1:6">
      <c r="A1802" s="529" t="s">
        <v>32115</v>
      </c>
      <c r="B1802" s="530">
        <v>5829</v>
      </c>
      <c r="C1802" s="522" t="s">
        <v>8763</v>
      </c>
      <c r="D1802" s="530" t="s">
        <v>8757</v>
      </c>
      <c r="E1802" s="531">
        <v>201.37</v>
      </c>
      <c r="F1802" s="532">
        <v>0</v>
      </c>
    </row>
    <row r="1803" spans="1:6">
      <c r="A1803" s="529" t="s">
        <v>32115</v>
      </c>
      <c r="B1803" s="530">
        <v>5823</v>
      </c>
      <c r="C1803" s="522" t="s">
        <v>8625</v>
      </c>
      <c r="D1803" s="530" t="s">
        <v>8618</v>
      </c>
      <c r="E1803" s="531">
        <v>255.55</v>
      </c>
      <c r="F1803" s="532">
        <v>0</v>
      </c>
    </row>
    <row r="1804" spans="1:6">
      <c r="A1804" s="529" t="s">
        <v>32115</v>
      </c>
      <c r="B1804" s="530">
        <v>5884</v>
      </c>
      <c r="C1804" s="522" t="s">
        <v>8774</v>
      </c>
      <c r="D1804" s="530" t="s">
        <v>8757</v>
      </c>
      <c r="E1804" s="531">
        <v>61.97</v>
      </c>
      <c r="F1804" s="532">
        <v>0</v>
      </c>
    </row>
    <row r="1805" spans="1:6">
      <c r="A1805" s="529" t="s">
        <v>32115</v>
      </c>
      <c r="B1805" s="530">
        <v>5882</v>
      </c>
      <c r="C1805" s="522" t="s">
        <v>8637</v>
      </c>
      <c r="D1805" s="530" t="s">
        <v>8618</v>
      </c>
      <c r="E1805" s="531">
        <v>134.16</v>
      </c>
      <c r="F1805" s="532">
        <v>0</v>
      </c>
    </row>
    <row r="1806" spans="1:6">
      <c r="A1806" s="529" t="s">
        <v>32115</v>
      </c>
      <c r="B1806" s="530">
        <v>100642</v>
      </c>
      <c r="C1806" s="522" t="s">
        <v>8889</v>
      </c>
      <c r="D1806" s="530" t="s">
        <v>8757</v>
      </c>
      <c r="E1806" s="531">
        <v>301.08</v>
      </c>
      <c r="F1806" s="532">
        <v>0</v>
      </c>
    </row>
    <row r="1807" spans="1:6">
      <c r="A1807" s="529" t="s">
        <v>32115</v>
      </c>
      <c r="B1807" s="530">
        <v>100641</v>
      </c>
      <c r="C1807" s="522" t="s">
        <v>8751</v>
      </c>
      <c r="D1807" s="530" t="s">
        <v>8618</v>
      </c>
      <c r="E1807" s="531">
        <v>5144.79</v>
      </c>
      <c r="F1807" s="532">
        <v>0</v>
      </c>
    </row>
    <row r="1808" spans="1:6">
      <c r="A1808" s="529" t="s">
        <v>32115</v>
      </c>
      <c r="B1808" s="530">
        <v>93434</v>
      </c>
      <c r="C1808" s="522" t="s">
        <v>8864</v>
      </c>
      <c r="D1808" s="530" t="s">
        <v>8757</v>
      </c>
      <c r="E1808" s="531">
        <v>371.57</v>
      </c>
      <c r="F1808" s="532">
        <v>0</v>
      </c>
    </row>
    <row r="1809" spans="1:6">
      <c r="A1809" s="529" t="s">
        <v>32115</v>
      </c>
      <c r="B1809" s="530">
        <v>93433</v>
      </c>
      <c r="C1809" s="522" t="s">
        <v>8726</v>
      </c>
      <c r="D1809" s="530" t="s">
        <v>8618</v>
      </c>
      <c r="E1809" s="531">
        <v>2871.98</v>
      </c>
      <c r="F1809" s="532">
        <v>0</v>
      </c>
    </row>
    <row r="1810" spans="1:6">
      <c r="A1810" s="529" t="s">
        <v>32115</v>
      </c>
      <c r="B1810" s="530">
        <v>95122</v>
      </c>
      <c r="C1810" s="522" t="s">
        <v>8866</v>
      </c>
      <c r="D1810" s="530" t="s">
        <v>8757</v>
      </c>
      <c r="E1810" s="531">
        <v>256.45999999999998</v>
      </c>
      <c r="F1810" s="532">
        <v>0</v>
      </c>
    </row>
    <row r="1811" spans="1:6">
      <c r="A1811" s="529" t="s">
        <v>32115</v>
      </c>
      <c r="B1811" s="530">
        <v>95121</v>
      </c>
      <c r="C1811" s="522" t="s">
        <v>8728</v>
      </c>
      <c r="D1811" s="530" t="s">
        <v>8618</v>
      </c>
      <c r="E1811" s="531">
        <v>387.85</v>
      </c>
      <c r="F1811" s="532">
        <v>0</v>
      </c>
    </row>
    <row r="1812" spans="1:6">
      <c r="A1812" s="529" t="s">
        <v>32115</v>
      </c>
      <c r="B1812" s="530">
        <v>103662</v>
      </c>
      <c r="C1812" s="522" t="s">
        <v>32224</v>
      </c>
      <c r="D1812" s="530" t="s">
        <v>8757</v>
      </c>
      <c r="E1812" s="531">
        <v>0</v>
      </c>
      <c r="F1812" s="532"/>
    </row>
    <row r="1813" spans="1:6">
      <c r="A1813" s="529" t="s">
        <v>32115</v>
      </c>
      <c r="B1813" s="530">
        <v>103661</v>
      </c>
      <c r="C1813" s="522" t="s">
        <v>32225</v>
      </c>
      <c r="D1813" s="530" t="s">
        <v>8618</v>
      </c>
      <c r="E1813" s="531">
        <v>0</v>
      </c>
      <c r="F1813" s="532"/>
    </row>
    <row r="1814" spans="1:6">
      <c r="A1814" s="529" t="s">
        <v>32115</v>
      </c>
      <c r="B1814" s="530">
        <v>5841</v>
      </c>
      <c r="C1814" s="522" t="s">
        <v>8765</v>
      </c>
      <c r="D1814" s="530" t="s">
        <v>8757</v>
      </c>
      <c r="E1814" s="531">
        <v>4.84</v>
      </c>
      <c r="F1814" s="532">
        <v>0</v>
      </c>
    </row>
    <row r="1815" spans="1:6">
      <c r="A1815" s="529" t="s">
        <v>32115</v>
      </c>
      <c r="B1815" s="530">
        <v>5839</v>
      </c>
      <c r="C1815" s="522" t="s">
        <v>8628</v>
      </c>
      <c r="D1815" s="530" t="s">
        <v>8618</v>
      </c>
      <c r="E1815" s="531">
        <v>9.6199999999999992</v>
      </c>
      <c r="F1815" s="532">
        <v>0</v>
      </c>
    </row>
    <row r="1816" spans="1:6">
      <c r="A1816" s="529" t="s">
        <v>32115</v>
      </c>
      <c r="B1816" s="530">
        <v>90587</v>
      </c>
      <c r="C1816" s="522" t="s">
        <v>8817</v>
      </c>
      <c r="D1816" s="530" t="s">
        <v>8757</v>
      </c>
      <c r="E1816" s="531">
        <v>0.53</v>
      </c>
      <c r="F1816" s="532">
        <v>0</v>
      </c>
    </row>
    <row r="1817" spans="1:6">
      <c r="A1817" s="529" t="s">
        <v>32115</v>
      </c>
      <c r="B1817" s="530">
        <v>90586</v>
      </c>
      <c r="C1817" s="522" t="s">
        <v>8682</v>
      </c>
      <c r="D1817" s="530" t="s">
        <v>8618</v>
      </c>
      <c r="E1817" s="531">
        <v>1.26</v>
      </c>
      <c r="F1817" s="532">
        <v>0</v>
      </c>
    </row>
    <row r="1818" spans="1:6">
      <c r="A1818" s="529" t="s">
        <v>32115</v>
      </c>
      <c r="B1818" s="530">
        <v>5837</v>
      </c>
      <c r="C1818" s="522" t="s">
        <v>8764</v>
      </c>
      <c r="D1818" s="530" t="s">
        <v>8757</v>
      </c>
      <c r="E1818" s="531">
        <v>141.71</v>
      </c>
      <c r="F1818" s="532">
        <v>0</v>
      </c>
    </row>
    <row r="1819" spans="1:6">
      <c r="A1819" s="529" t="s">
        <v>32115</v>
      </c>
      <c r="B1819" s="530">
        <v>5835</v>
      </c>
      <c r="C1819" s="522" t="s">
        <v>8627</v>
      </c>
      <c r="D1819" s="530" t="s">
        <v>8618</v>
      </c>
      <c r="E1819" s="531">
        <v>368.39</v>
      </c>
      <c r="F1819" s="532">
        <v>0</v>
      </c>
    </row>
    <row r="1820" spans="1:6">
      <c r="A1820" s="529" t="s">
        <v>32115</v>
      </c>
      <c r="B1820" s="530">
        <v>89257</v>
      </c>
      <c r="C1820" s="522" t="s">
        <v>8676</v>
      </c>
      <c r="D1820" s="530" t="s">
        <v>8618</v>
      </c>
      <c r="E1820" s="531">
        <v>320.05</v>
      </c>
      <c r="F1820" s="532">
        <v>0</v>
      </c>
    </row>
    <row r="1821" spans="1:6">
      <c r="A1821" s="529" t="s">
        <v>32115</v>
      </c>
      <c r="B1821" s="530">
        <v>89258</v>
      </c>
      <c r="C1821" s="522" t="s">
        <v>8812</v>
      </c>
      <c r="D1821" s="530" t="s">
        <v>8757</v>
      </c>
      <c r="E1821" s="531">
        <v>121.69</v>
      </c>
      <c r="F1821" s="532">
        <v>0</v>
      </c>
    </row>
    <row r="1822" spans="1:6">
      <c r="A1822" s="529" t="s">
        <v>32226</v>
      </c>
      <c r="B1822" s="530">
        <v>97621</v>
      </c>
      <c r="C1822" s="522" t="s">
        <v>22864</v>
      </c>
      <c r="D1822" s="530" t="s">
        <v>28</v>
      </c>
      <c r="E1822" s="531">
        <v>158.86000000000001</v>
      </c>
      <c r="F1822" s="532">
        <v>0</v>
      </c>
    </row>
    <row r="1823" spans="1:6">
      <c r="A1823" s="529" t="s">
        <v>32226</v>
      </c>
      <c r="B1823" s="530">
        <v>97622</v>
      </c>
      <c r="C1823" s="522" t="s">
        <v>22865</v>
      </c>
      <c r="D1823" s="530" t="s">
        <v>28</v>
      </c>
      <c r="E1823" s="531">
        <v>77.42</v>
      </c>
      <c r="F1823" s="532">
        <v>0</v>
      </c>
    </row>
    <row r="1824" spans="1:6">
      <c r="A1824" s="529" t="s">
        <v>32226</v>
      </c>
      <c r="B1824" s="530">
        <v>97623</v>
      </c>
      <c r="C1824" s="522" t="s">
        <v>22866</v>
      </c>
      <c r="D1824" s="530" t="s">
        <v>28</v>
      </c>
      <c r="E1824" s="531">
        <v>237.17</v>
      </c>
      <c r="F1824" s="532">
        <v>0</v>
      </c>
    </row>
    <row r="1825" spans="1:6">
      <c r="A1825" s="529" t="s">
        <v>32226</v>
      </c>
      <c r="B1825" s="530">
        <v>97624</v>
      </c>
      <c r="C1825" s="522" t="s">
        <v>22867</v>
      </c>
      <c r="D1825" s="530" t="s">
        <v>28</v>
      </c>
      <c r="E1825" s="531">
        <v>145.57</v>
      </c>
      <c r="F1825" s="532">
        <v>0</v>
      </c>
    </row>
    <row r="1826" spans="1:6">
      <c r="A1826" s="529" t="s">
        <v>32226</v>
      </c>
      <c r="B1826" s="530">
        <v>97625</v>
      </c>
      <c r="C1826" s="522" t="s">
        <v>22868</v>
      </c>
      <c r="D1826" s="530" t="s">
        <v>28</v>
      </c>
      <c r="E1826" s="531">
        <v>52.43</v>
      </c>
      <c r="F1826" s="532">
        <v>0</v>
      </c>
    </row>
    <row r="1827" spans="1:6">
      <c r="A1827" s="529" t="s">
        <v>32226</v>
      </c>
      <c r="B1827" s="530">
        <v>104791</v>
      </c>
      <c r="C1827" s="522" t="s">
        <v>22910</v>
      </c>
      <c r="D1827" s="530" t="s">
        <v>26</v>
      </c>
      <c r="E1827" s="531">
        <v>7.61</v>
      </c>
      <c r="F1827" s="532">
        <v>0</v>
      </c>
    </row>
    <row r="1828" spans="1:6">
      <c r="A1828" s="529" t="s">
        <v>32226</v>
      </c>
      <c r="B1828" s="530">
        <v>97631</v>
      </c>
      <c r="C1828" s="522" t="s">
        <v>22873</v>
      </c>
      <c r="D1828" s="530" t="s">
        <v>26</v>
      </c>
      <c r="E1828" s="531">
        <v>15.44</v>
      </c>
      <c r="F1828" s="532">
        <v>0</v>
      </c>
    </row>
    <row r="1829" spans="1:6">
      <c r="A1829" s="529" t="s">
        <v>32226</v>
      </c>
      <c r="B1829" s="530">
        <v>97630</v>
      </c>
      <c r="C1829" s="522" t="s">
        <v>32227</v>
      </c>
      <c r="D1829" s="530" t="s">
        <v>28</v>
      </c>
      <c r="E1829" s="531">
        <v>0</v>
      </c>
      <c r="F1829" s="532"/>
    </row>
    <row r="1830" spans="1:6">
      <c r="A1830" s="529" t="s">
        <v>32226</v>
      </c>
      <c r="B1830" s="530">
        <v>104796</v>
      </c>
      <c r="C1830" s="522" t="s">
        <v>22915</v>
      </c>
      <c r="D1830" s="530" t="s">
        <v>23</v>
      </c>
      <c r="E1830" s="531">
        <v>16.68</v>
      </c>
      <c r="F1830" s="532">
        <v>0</v>
      </c>
    </row>
    <row r="1831" spans="1:6">
      <c r="A1831" s="529" t="s">
        <v>32226</v>
      </c>
      <c r="B1831" s="530">
        <v>97628</v>
      </c>
      <c r="C1831" s="522" t="s">
        <v>22871</v>
      </c>
      <c r="D1831" s="530" t="s">
        <v>28</v>
      </c>
      <c r="E1831" s="531">
        <v>362.39</v>
      </c>
      <c r="F1831" s="532">
        <v>0</v>
      </c>
    </row>
    <row r="1832" spans="1:6">
      <c r="A1832" s="529" t="s">
        <v>32226</v>
      </c>
      <c r="B1832" s="530">
        <v>97629</v>
      </c>
      <c r="C1832" s="522" t="s">
        <v>22872</v>
      </c>
      <c r="D1832" s="530" t="s">
        <v>28</v>
      </c>
      <c r="E1832" s="531">
        <v>104.29</v>
      </c>
      <c r="F1832" s="532">
        <v>0</v>
      </c>
    </row>
    <row r="1833" spans="1:6">
      <c r="A1833" s="529" t="s">
        <v>32226</v>
      </c>
      <c r="B1833" s="530">
        <v>97626</v>
      </c>
      <c r="C1833" s="522" t="s">
        <v>22869</v>
      </c>
      <c r="D1833" s="530" t="s">
        <v>28</v>
      </c>
      <c r="E1833" s="531">
        <v>778.1</v>
      </c>
      <c r="F1833" s="532">
        <v>0</v>
      </c>
    </row>
    <row r="1834" spans="1:6">
      <c r="A1834" s="529" t="s">
        <v>32226</v>
      </c>
      <c r="B1834" s="530">
        <v>97627</v>
      </c>
      <c r="C1834" s="522" t="s">
        <v>22870</v>
      </c>
      <c r="D1834" s="530" t="s">
        <v>28</v>
      </c>
      <c r="E1834" s="531">
        <v>223.93</v>
      </c>
      <c r="F1834" s="532">
        <v>0</v>
      </c>
    </row>
    <row r="1835" spans="1:6">
      <c r="A1835" s="529" t="s">
        <v>32226</v>
      </c>
      <c r="B1835" s="530">
        <v>104789</v>
      </c>
      <c r="C1835" s="522" t="s">
        <v>22908</v>
      </c>
      <c r="D1835" s="530" t="s">
        <v>28</v>
      </c>
      <c r="E1835" s="531">
        <v>272.48</v>
      </c>
      <c r="F1835" s="532">
        <v>0</v>
      </c>
    </row>
    <row r="1836" spans="1:6">
      <c r="A1836" s="529" t="s">
        <v>32226</v>
      </c>
      <c r="B1836" s="530">
        <v>104790</v>
      </c>
      <c r="C1836" s="522" t="s">
        <v>22909</v>
      </c>
      <c r="D1836" s="530" t="s">
        <v>28</v>
      </c>
      <c r="E1836" s="531">
        <v>124.83</v>
      </c>
      <c r="F1836" s="532">
        <v>0</v>
      </c>
    </row>
    <row r="1837" spans="1:6">
      <c r="A1837" s="529" t="s">
        <v>32226</v>
      </c>
      <c r="B1837" s="530">
        <v>97633</v>
      </c>
      <c r="C1837" s="522" t="s">
        <v>22875</v>
      </c>
      <c r="D1837" s="530" t="s">
        <v>26</v>
      </c>
      <c r="E1837" s="531">
        <v>30.84</v>
      </c>
      <c r="F1837" s="532">
        <v>0</v>
      </c>
    </row>
    <row r="1838" spans="1:6">
      <c r="A1838" s="529" t="s">
        <v>32226</v>
      </c>
      <c r="B1838" s="530">
        <v>97634</v>
      </c>
      <c r="C1838" s="522" t="s">
        <v>22876</v>
      </c>
      <c r="D1838" s="530" t="s">
        <v>26</v>
      </c>
      <c r="E1838" s="531">
        <v>8.65</v>
      </c>
      <c r="F1838" s="532">
        <v>0</v>
      </c>
    </row>
    <row r="1839" spans="1:6">
      <c r="A1839" s="529" t="s">
        <v>32226</v>
      </c>
      <c r="B1839" s="530">
        <v>97632</v>
      </c>
      <c r="C1839" s="522" t="s">
        <v>22874</v>
      </c>
      <c r="D1839" s="530" t="s">
        <v>23</v>
      </c>
      <c r="E1839" s="531">
        <v>3.53</v>
      </c>
      <c r="F1839" s="532">
        <v>0</v>
      </c>
    </row>
    <row r="1840" spans="1:6">
      <c r="A1840" s="529" t="s">
        <v>32226</v>
      </c>
      <c r="B1840" s="530">
        <v>97636</v>
      </c>
      <c r="C1840" s="522" t="s">
        <v>22878</v>
      </c>
      <c r="D1840" s="530" t="s">
        <v>26</v>
      </c>
      <c r="E1840" s="531">
        <v>25.19</v>
      </c>
      <c r="F1840" s="532">
        <v>0</v>
      </c>
    </row>
    <row r="1841" spans="1:6">
      <c r="A1841" s="529" t="s">
        <v>32226</v>
      </c>
      <c r="B1841" s="530">
        <v>104797</v>
      </c>
      <c r="C1841" s="522" t="s">
        <v>22916</v>
      </c>
      <c r="D1841" s="530" t="s">
        <v>23</v>
      </c>
      <c r="E1841" s="531">
        <v>20.86</v>
      </c>
      <c r="F1841" s="532">
        <v>0</v>
      </c>
    </row>
    <row r="1842" spans="1:6">
      <c r="A1842" s="529" t="s">
        <v>32226</v>
      </c>
      <c r="B1842" s="530">
        <v>104803</v>
      </c>
      <c r="C1842" s="522" t="s">
        <v>22922</v>
      </c>
      <c r="D1842" s="530" t="s">
        <v>23</v>
      </c>
      <c r="E1842" s="531">
        <v>6.08</v>
      </c>
      <c r="F1842" s="532">
        <v>0</v>
      </c>
    </row>
    <row r="1843" spans="1:6">
      <c r="A1843" s="529" t="s">
        <v>32226</v>
      </c>
      <c r="B1843" s="530">
        <v>97664</v>
      </c>
      <c r="C1843" s="522" t="s">
        <v>22905</v>
      </c>
      <c r="D1843" s="530" t="s">
        <v>24</v>
      </c>
      <c r="E1843" s="531">
        <v>2.21</v>
      </c>
      <c r="F1843" s="532">
        <v>0</v>
      </c>
    </row>
    <row r="1844" spans="1:6">
      <c r="A1844" s="529" t="s">
        <v>32226</v>
      </c>
      <c r="B1844" s="530">
        <v>104801</v>
      </c>
      <c r="C1844" s="522" t="s">
        <v>22920</v>
      </c>
      <c r="D1844" s="530" t="s">
        <v>26</v>
      </c>
      <c r="E1844" s="531">
        <v>18.78</v>
      </c>
      <c r="F1844" s="532">
        <v>0</v>
      </c>
    </row>
    <row r="1845" spans="1:6">
      <c r="A1845" s="529" t="s">
        <v>32226</v>
      </c>
      <c r="B1845" s="530">
        <v>97661</v>
      </c>
      <c r="C1845" s="522" t="s">
        <v>22902</v>
      </c>
      <c r="D1845" s="530" t="s">
        <v>23</v>
      </c>
      <c r="E1845" s="531">
        <v>1.03</v>
      </c>
      <c r="F1845" s="532">
        <v>0</v>
      </c>
    </row>
    <row r="1846" spans="1:6">
      <c r="A1846" s="529" t="s">
        <v>32226</v>
      </c>
      <c r="B1846" s="530">
        <v>104794</v>
      </c>
      <c r="C1846" s="522" t="s">
        <v>22913</v>
      </c>
      <c r="D1846" s="530" t="s">
        <v>23</v>
      </c>
      <c r="E1846" s="531">
        <v>1.4</v>
      </c>
      <c r="F1846" s="532">
        <v>0</v>
      </c>
    </row>
    <row r="1847" spans="1:6">
      <c r="A1847" s="529" t="s">
        <v>32226</v>
      </c>
      <c r="B1847" s="530">
        <v>104795</v>
      </c>
      <c r="C1847" s="522" t="s">
        <v>22914</v>
      </c>
      <c r="D1847" s="530" t="s">
        <v>23</v>
      </c>
      <c r="E1847" s="531">
        <v>1.97</v>
      </c>
      <c r="F1847" s="532">
        <v>0</v>
      </c>
    </row>
    <row r="1848" spans="1:6">
      <c r="A1848" s="529" t="s">
        <v>32226</v>
      </c>
      <c r="B1848" s="530">
        <v>104792</v>
      </c>
      <c r="C1848" s="522" t="s">
        <v>22911</v>
      </c>
      <c r="D1848" s="530" t="s">
        <v>23</v>
      </c>
      <c r="E1848" s="531">
        <v>0.56999999999999995</v>
      </c>
      <c r="F1848" s="532">
        <v>0</v>
      </c>
    </row>
    <row r="1849" spans="1:6">
      <c r="A1849" s="529" t="s">
        <v>32226</v>
      </c>
      <c r="B1849" s="530">
        <v>104793</v>
      </c>
      <c r="C1849" s="522" t="s">
        <v>22912</v>
      </c>
      <c r="D1849" s="530" t="s">
        <v>23</v>
      </c>
      <c r="E1849" s="531">
        <v>0.79</v>
      </c>
      <c r="F1849" s="532">
        <v>0</v>
      </c>
    </row>
    <row r="1850" spans="1:6">
      <c r="A1850" s="529" t="s">
        <v>32226</v>
      </c>
      <c r="B1850" s="530">
        <v>104800</v>
      </c>
      <c r="C1850" s="522" t="s">
        <v>22919</v>
      </c>
      <c r="D1850" s="530" t="s">
        <v>23</v>
      </c>
      <c r="E1850" s="531">
        <v>12.23</v>
      </c>
      <c r="F1850" s="532">
        <v>0</v>
      </c>
    </row>
    <row r="1851" spans="1:6">
      <c r="A1851" s="529" t="s">
        <v>32226</v>
      </c>
      <c r="B1851" s="530">
        <v>97638</v>
      </c>
      <c r="C1851" s="522" t="s">
        <v>22880</v>
      </c>
      <c r="D1851" s="530" t="s">
        <v>26</v>
      </c>
      <c r="E1851" s="531">
        <v>11.08</v>
      </c>
      <c r="F1851" s="532">
        <v>0</v>
      </c>
    </row>
    <row r="1852" spans="1:6">
      <c r="A1852" s="529" t="s">
        <v>32226</v>
      </c>
      <c r="B1852" s="530">
        <v>97641</v>
      </c>
      <c r="C1852" s="522" t="s">
        <v>22883</v>
      </c>
      <c r="D1852" s="530" t="s">
        <v>26</v>
      </c>
      <c r="E1852" s="531">
        <v>3.96</v>
      </c>
      <c r="F1852" s="532">
        <v>0</v>
      </c>
    </row>
    <row r="1853" spans="1:6">
      <c r="A1853" s="529" t="s">
        <v>32226</v>
      </c>
      <c r="B1853" s="530">
        <v>97640</v>
      </c>
      <c r="C1853" s="522" t="s">
        <v>22882</v>
      </c>
      <c r="D1853" s="530" t="s">
        <v>26</v>
      </c>
      <c r="E1853" s="531">
        <v>2.58</v>
      </c>
      <c r="F1853" s="532">
        <v>0</v>
      </c>
    </row>
    <row r="1854" spans="1:6">
      <c r="A1854" s="529" t="s">
        <v>32226</v>
      </c>
      <c r="B1854" s="530">
        <v>97660</v>
      </c>
      <c r="C1854" s="522" t="s">
        <v>22901</v>
      </c>
      <c r="D1854" s="530" t="s">
        <v>24</v>
      </c>
      <c r="E1854" s="531">
        <v>0.97</v>
      </c>
      <c r="F1854" s="532">
        <v>0</v>
      </c>
    </row>
    <row r="1855" spans="1:6">
      <c r="A1855" s="529" t="s">
        <v>32226</v>
      </c>
      <c r="B1855" s="530">
        <v>97645</v>
      </c>
      <c r="C1855" s="522" t="s">
        <v>22887</v>
      </c>
      <c r="D1855" s="530" t="s">
        <v>26</v>
      </c>
      <c r="E1855" s="531">
        <v>33.18</v>
      </c>
      <c r="F1855" s="532">
        <v>0</v>
      </c>
    </row>
    <row r="1856" spans="1:6">
      <c r="A1856" s="529" t="s">
        <v>32226</v>
      </c>
      <c r="B1856" s="530">
        <v>97663</v>
      </c>
      <c r="C1856" s="522" t="s">
        <v>22904</v>
      </c>
      <c r="D1856" s="530" t="s">
        <v>24</v>
      </c>
      <c r="E1856" s="531">
        <v>17.73</v>
      </c>
      <c r="F1856" s="532">
        <v>0</v>
      </c>
    </row>
    <row r="1857" spans="1:6">
      <c r="A1857" s="529" t="s">
        <v>32226</v>
      </c>
      <c r="B1857" s="530">
        <v>97665</v>
      </c>
      <c r="C1857" s="522" t="s">
        <v>22906</v>
      </c>
      <c r="D1857" s="530" t="s">
        <v>24</v>
      </c>
      <c r="E1857" s="531">
        <v>2.62</v>
      </c>
      <c r="F1857" s="532">
        <v>0</v>
      </c>
    </row>
    <row r="1858" spans="1:6">
      <c r="A1858" s="529" t="s">
        <v>32226</v>
      </c>
      <c r="B1858" s="530">
        <v>97666</v>
      </c>
      <c r="C1858" s="522" t="s">
        <v>22907</v>
      </c>
      <c r="D1858" s="530" t="s">
        <v>24</v>
      </c>
      <c r="E1858" s="531">
        <v>12.92</v>
      </c>
      <c r="F1858" s="532">
        <v>0</v>
      </c>
    </row>
    <row r="1859" spans="1:6">
      <c r="A1859" s="529" t="s">
        <v>32226</v>
      </c>
      <c r="B1859" s="530">
        <v>97635</v>
      </c>
      <c r="C1859" s="522" t="s">
        <v>22877</v>
      </c>
      <c r="D1859" s="530" t="s">
        <v>26</v>
      </c>
      <c r="E1859" s="531">
        <v>22.57</v>
      </c>
      <c r="F1859" s="532">
        <v>0</v>
      </c>
    </row>
    <row r="1860" spans="1:6">
      <c r="A1860" s="529" t="s">
        <v>32226</v>
      </c>
      <c r="B1860" s="530">
        <v>97643</v>
      </c>
      <c r="C1860" s="522" t="s">
        <v>22885</v>
      </c>
      <c r="D1860" s="530" t="s">
        <v>26</v>
      </c>
      <c r="E1860" s="531">
        <v>34.03</v>
      </c>
      <c r="F1860" s="532">
        <v>0</v>
      </c>
    </row>
    <row r="1861" spans="1:6">
      <c r="A1861" s="529" t="s">
        <v>32226</v>
      </c>
      <c r="B1861" s="530">
        <v>104799</v>
      </c>
      <c r="C1861" s="522" t="s">
        <v>22918</v>
      </c>
      <c r="D1861" s="530" t="s">
        <v>26</v>
      </c>
      <c r="E1861" s="531">
        <v>14.33</v>
      </c>
      <c r="F1861" s="532">
        <v>0</v>
      </c>
    </row>
    <row r="1862" spans="1:6">
      <c r="A1862" s="529" t="s">
        <v>32226</v>
      </c>
      <c r="B1862" s="530">
        <v>97639</v>
      </c>
      <c r="C1862" s="522" t="s">
        <v>22881</v>
      </c>
      <c r="D1862" s="530" t="s">
        <v>26</v>
      </c>
      <c r="E1862" s="531">
        <v>27.74</v>
      </c>
      <c r="F1862" s="532">
        <v>0</v>
      </c>
    </row>
    <row r="1863" spans="1:6">
      <c r="A1863" s="529" t="s">
        <v>32226</v>
      </c>
      <c r="B1863" s="530">
        <v>97644</v>
      </c>
      <c r="C1863" s="522" t="s">
        <v>22886</v>
      </c>
      <c r="D1863" s="530" t="s">
        <v>26</v>
      </c>
      <c r="E1863" s="531">
        <v>12.85</v>
      </c>
      <c r="F1863" s="532">
        <v>0</v>
      </c>
    </row>
    <row r="1864" spans="1:6">
      <c r="A1864" s="529" t="s">
        <v>32226</v>
      </c>
      <c r="B1864" s="530">
        <v>97648</v>
      </c>
      <c r="C1864" s="522" t="s">
        <v>22889</v>
      </c>
      <c r="D1864" s="530" t="s">
        <v>26</v>
      </c>
      <c r="E1864" s="531">
        <v>2.76</v>
      </c>
      <c r="F1864" s="532">
        <v>0</v>
      </c>
    </row>
    <row r="1865" spans="1:6">
      <c r="A1865" s="529" t="s">
        <v>32226</v>
      </c>
      <c r="B1865" s="530">
        <v>104798</v>
      </c>
      <c r="C1865" s="522" t="s">
        <v>22917</v>
      </c>
      <c r="D1865" s="530" t="s">
        <v>24</v>
      </c>
      <c r="E1865" s="531">
        <v>18.260000000000002</v>
      </c>
      <c r="F1865" s="532">
        <v>0</v>
      </c>
    </row>
    <row r="1866" spans="1:6">
      <c r="A1866" s="529" t="s">
        <v>32226</v>
      </c>
      <c r="B1866" s="530">
        <v>97637</v>
      </c>
      <c r="C1866" s="522" t="s">
        <v>22879</v>
      </c>
      <c r="D1866" s="530" t="s">
        <v>26</v>
      </c>
      <c r="E1866" s="531">
        <v>3.81</v>
      </c>
      <c r="F1866" s="532">
        <v>0</v>
      </c>
    </row>
    <row r="1867" spans="1:6">
      <c r="A1867" s="529" t="s">
        <v>32226</v>
      </c>
      <c r="B1867" s="530">
        <v>104802</v>
      </c>
      <c r="C1867" s="522" t="s">
        <v>22921</v>
      </c>
      <c r="D1867" s="530" t="s">
        <v>26</v>
      </c>
      <c r="E1867" s="531">
        <v>12.5</v>
      </c>
      <c r="F1867" s="532">
        <v>0</v>
      </c>
    </row>
    <row r="1868" spans="1:6">
      <c r="A1868" s="529" t="s">
        <v>32226</v>
      </c>
      <c r="B1868" s="530">
        <v>97647</v>
      </c>
      <c r="C1868" s="522" t="s">
        <v>22888</v>
      </c>
      <c r="D1868" s="530" t="s">
        <v>26</v>
      </c>
      <c r="E1868" s="531">
        <v>4.8</v>
      </c>
      <c r="F1868" s="532">
        <v>0</v>
      </c>
    </row>
    <row r="1869" spans="1:6">
      <c r="A1869" s="529" t="s">
        <v>32226</v>
      </c>
      <c r="B1869" s="530">
        <v>97649</v>
      </c>
      <c r="C1869" s="522" t="s">
        <v>22890</v>
      </c>
      <c r="D1869" s="530" t="s">
        <v>26</v>
      </c>
      <c r="E1869" s="531">
        <v>5.83</v>
      </c>
      <c r="F1869" s="532">
        <v>0</v>
      </c>
    </row>
    <row r="1870" spans="1:6">
      <c r="A1870" s="529" t="s">
        <v>32226</v>
      </c>
      <c r="B1870" s="530">
        <v>97652</v>
      </c>
      <c r="C1870" s="522" t="s">
        <v>22893</v>
      </c>
      <c r="D1870" s="530" t="s">
        <v>24</v>
      </c>
      <c r="E1870" s="531">
        <v>255.6</v>
      </c>
      <c r="F1870" s="532">
        <v>0</v>
      </c>
    </row>
    <row r="1871" spans="1:6">
      <c r="A1871" s="529" t="s">
        <v>32226</v>
      </c>
      <c r="B1871" s="530">
        <v>97654</v>
      </c>
      <c r="C1871" s="522" t="s">
        <v>22895</v>
      </c>
      <c r="D1871" s="530" t="s">
        <v>24</v>
      </c>
      <c r="E1871" s="531">
        <v>198.84</v>
      </c>
      <c r="F1871" s="532">
        <v>0</v>
      </c>
    </row>
    <row r="1872" spans="1:6">
      <c r="A1872" s="529" t="s">
        <v>32226</v>
      </c>
      <c r="B1872" s="530">
        <v>97651</v>
      </c>
      <c r="C1872" s="522" t="s">
        <v>22892</v>
      </c>
      <c r="D1872" s="530" t="s">
        <v>24</v>
      </c>
      <c r="E1872" s="531">
        <v>112.75</v>
      </c>
      <c r="F1872" s="532">
        <v>0</v>
      </c>
    </row>
    <row r="1873" spans="1:6">
      <c r="A1873" s="529" t="s">
        <v>32226</v>
      </c>
      <c r="B1873" s="530">
        <v>97653</v>
      </c>
      <c r="C1873" s="522" t="s">
        <v>22894</v>
      </c>
      <c r="D1873" s="530" t="s">
        <v>24</v>
      </c>
      <c r="E1873" s="531">
        <v>152.08000000000001</v>
      </c>
      <c r="F1873" s="532">
        <v>0</v>
      </c>
    </row>
    <row r="1874" spans="1:6">
      <c r="A1874" s="529" t="s">
        <v>32226</v>
      </c>
      <c r="B1874" s="530">
        <v>97657</v>
      </c>
      <c r="C1874" s="522" t="s">
        <v>22898</v>
      </c>
      <c r="D1874" s="530" t="s">
        <v>24</v>
      </c>
      <c r="E1874" s="531">
        <v>803.98</v>
      </c>
      <c r="F1874" s="532">
        <v>0</v>
      </c>
    </row>
    <row r="1875" spans="1:6">
      <c r="A1875" s="529" t="s">
        <v>32226</v>
      </c>
      <c r="B1875" s="530">
        <v>97659</v>
      </c>
      <c r="C1875" s="522" t="s">
        <v>22900</v>
      </c>
      <c r="D1875" s="530" t="s">
        <v>24</v>
      </c>
      <c r="E1875" s="531">
        <v>352.45</v>
      </c>
      <c r="F1875" s="532">
        <v>0</v>
      </c>
    </row>
    <row r="1876" spans="1:6">
      <c r="A1876" s="529" t="s">
        <v>32226</v>
      </c>
      <c r="B1876" s="530">
        <v>97656</v>
      </c>
      <c r="C1876" s="522" t="s">
        <v>22897</v>
      </c>
      <c r="D1876" s="530" t="s">
        <v>24</v>
      </c>
      <c r="E1876" s="531">
        <v>405.62</v>
      </c>
      <c r="F1876" s="532">
        <v>0</v>
      </c>
    </row>
    <row r="1877" spans="1:6">
      <c r="A1877" s="529" t="s">
        <v>32226</v>
      </c>
      <c r="B1877" s="530">
        <v>97658</v>
      </c>
      <c r="C1877" s="522" t="s">
        <v>22899</v>
      </c>
      <c r="D1877" s="530" t="s">
        <v>24</v>
      </c>
      <c r="E1877" s="531">
        <v>246.5</v>
      </c>
      <c r="F1877" s="532">
        <v>0</v>
      </c>
    </row>
    <row r="1878" spans="1:6">
      <c r="A1878" s="529" t="s">
        <v>32226</v>
      </c>
      <c r="B1878" s="530">
        <v>97650</v>
      </c>
      <c r="C1878" s="522" t="s">
        <v>22891</v>
      </c>
      <c r="D1878" s="530" t="s">
        <v>26</v>
      </c>
      <c r="E1878" s="531">
        <v>10.35</v>
      </c>
      <c r="F1878" s="532">
        <v>0</v>
      </c>
    </row>
    <row r="1879" spans="1:6">
      <c r="A1879" s="529" t="s">
        <v>32226</v>
      </c>
      <c r="B1879" s="530">
        <v>97642</v>
      </c>
      <c r="C1879" s="522" t="s">
        <v>22884</v>
      </c>
      <c r="D1879" s="530" t="s">
        <v>26</v>
      </c>
      <c r="E1879" s="531">
        <v>3.7</v>
      </c>
      <c r="F1879" s="532">
        <v>0</v>
      </c>
    </row>
    <row r="1880" spans="1:6">
      <c r="A1880" s="529" t="s">
        <v>32226</v>
      </c>
      <c r="B1880" s="530">
        <v>97655</v>
      </c>
      <c r="C1880" s="522" t="s">
        <v>22896</v>
      </c>
      <c r="D1880" s="530" t="s">
        <v>26</v>
      </c>
      <c r="E1880" s="531">
        <v>43.74</v>
      </c>
      <c r="F1880" s="532">
        <v>0</v>
      </c>
    </row>
    <row r="1881" spans="1:6">
      <c r="A1881" s="529" t="s">
        <v>32226</v>
      </c>
      <c r="B1881" s="530">
        <v>97662</v>
      </c>
      <c r="C1881" s="522" t="s">
        <v>22903</v>
      </c>
      <c r="D1881" s="530" t="s">
        <v>23</v>
      </c>
      <c r="E1881" s="531">
        <v>0.71</v>
      </c>
      <c r="F1881" s="532">
        <v>0</v>
      </c>
    </row>
    <row r="1882" spans="1:6">
      <c r="A1882" s="529" t="s">
        <v>32226</v>
      </c>
      <c r="B1882" s="530">
        <v>97646</v>
      </c>
      <c r="C1882" s="522" t="s">
        <v>32228</v>
      </c>
      <c r="D1882" s="530" t="s">
        <v>26</v>
      </c>
      <c r="E1882" s="531">
        <v>0</v>
      </c>
      <c r="F1882" s="532"/>
    </row>
    <row r="1883" spans="1:6">
      <c r="A1883" s="529" t="s">
        <v>32229</v>
      </c>
      <c r="B1883" s="530">
        <v>92712</v>
      </c>
      <c r="C1883" s="522" t="s">
        <v>9283</v>
      </c>
      <c r="D1883" s="530" t="s">
        <v>27</v>
      </c>
      <c r="E1883" s="531">
        <v>0.15</v>
      </c>
      <c r="F1883" s="532">
        <v>0</v>
      </c>
    </row>
    <row r="1884" spans="1:6">
      <c r="A1884" s="529" t="s">
        <v>32229</v>
      </c>
      <c r="B1884" s="530">
        <v>92713</v>
      </c>
      <c r="C1884" s="522" t="s">
        <v>9284</v>
      </c>
      <c r="D1884" s="530" t="s">
        <v>27</v>
      </c>
      <c r="E1884" s="531">
        <v>0.03</v>
      </c>
      <c r="F1884" s="532">
        <v>0</v>
      </c>
    </row>
    <row r="1885" spans="1:6">
      <c r="A1885" s="529" t="s">
        <v>32229</v>
      </c>
      <c r="B1885" s="530">
        <v>92714</v>
      </c>
      <c r="C1885" s="522" t="s">
        <v>9285</v>
      </c>
      <c r="D1885" s="530" t="s">
        <v>27</v>
      </c>
      <c r="E1885" s="531">
        <v>0.19</v>
      </c>
      <c r="F1885" s="532">
        <v>0</v>
      </c>
    </row>
    <row r="1886" spans="1:6">
      <c r="A1886" s="529" t="s">
        <v>32229</v>
      </c>
      <c r="B1886" s="530">
        <v>92715</v>
      </c>
      <c r="C1886" s="522" t="s">
        <v>9286</v>
      </c>
      <c r="D1886" s="530" t="s">
        <v>27</v>
      </c>
      <c r="E1886" s="531">
        <v>109</v>
      </c>
      <c r="F1886" s="532">
        <v>0</v>
      </c>
    </row>
    <row r="1887" spans="1:6">
      <c r="A1887" s="529" t="s">
        <v>32229</v>
      </c>
      <c r="B1887" s="530">
        <v>103663</v>
      </c>
      <c r="C1887" s="522" t="s">
        <v>32230</v>
      </c>
      <c r="D1887" s="530" t="s">
        <v>27</v>
      </c>
      <c r="E1887" s="531">
        <v>0</v>
      </c>
      <c r="F1887" s="532"/>
    </row>
    <row r="1888" spans="1:6">
      <c r="A1888" s="529" t="s">
        <v>32229</v>
      </c>
      <c r="B1888" s="530">
        <v>104390</v>
      </c>
      <c r="C1888" s="522" t="s">
        <v>32231</v>
      </c>
      <c r="D1888" s="530" t="s">
        <v>27</v>
      </c>
      <c r="E1888" s="531">
        <v>0</v>
      </c>
      <c r="F1888" s="532"/>
    </row>
    <row r="1889" spans="1:6">
      <c r="A1889" s="529" t="s">
        <v>32229</v>
      </c>
      <c r="B1889" s="530">
        <v>103664</v>
      </c>
      <c r="C1889" s="522" t="s">
        <v>32232</v>
      </c>
      <c r="D1889" s="530" t="s">
        <v>27</v>
      </c>
      <c r="E1889" s="531">
        <v>0</v>
      </c>
      <c r="F1889" s="532"/>
    </row>
    <row r="1890" spans="1:6">
      <c r="A1890" s="529" t="s">
        <v>32229</v>
      </c>
      <c r="B1890" s="530">
        <v>104451</v>
      </c>
      <c r="C1890" s="522" t="s">
        <v>32233</v>
      </c>
      <c r="D1890" s="530" t="s">
        <v>27</v>
      </c>
      <c r="E1890" s="531">
        <v>0</v>
      </c>
      <c r="F1890" s="532"/>
    </row>
    <row r="1891" spans="1:6">
      <c r="A1891" s="529" t="s">
        <v>32229</v>
      </c>
      <c r="B1891" s="530">
        <v>103666</v>
      </c>
      <c r="C1891" s="522" t="s">
        <v>9483</v>
      </c>
      <c r="D1891" s="530" t="s">
        <v>27</v>
      </c>
      <c r="E1891" s="531">
        <v>144.69</v>
      </c>
      <c r="F1891" s="532">
        <v>0</v>
      </c>
    </row>
    <row r="1892" spans="1:6">
      <c r="A1892" s="529" t="s">
        <v>32229</v>
      </c>
      <c r="B1892" s="530">
        <v>89212</v>
      </c>
      <c r="C1892" s="522" t="s">
        <v>9066</v>
      </c>
      <c r="D1892" s="530" t="s">
        <v>27</v>
      </c>
      <c r="E1892" s="531">
        <v>29.76</v>
      </c>
      <c r="F1892" s="532">
        <v>0</v>
      </c>
    </row>
    <row r="1893" spans="1:6">
      <c r="A1893" s="529" t="s">
        <v>32229</v>
      </c>
      <c r="B1893" s="530">
        <v>89213</v>
      </c>
      <c r="C1893" s="522" t="s">
        <v>9067</v>
      </c>
      <c r="D1893" s="530" t="s">
        <v>27</v>
      </c>
      <c r="E1893" s="531">
        <v>9.18</v>
      </c>
      <c r="F1893" s="532">
        <v>0</v>
      </c>
    </row>
    <row r="1894" spans="1:6">
      <c r="A1894" s="529" t="s">
        <v>32229</v>
      </c>
      <c r="B1894" s="530">
        <v>89214</v>
      </c>
      <c r="C1894" s="522" t="s">
        <v>9068</v>
      </c>
      <c r="D1894" s="530" t="s">
        <v>27</v>
      </c>
      <c r="E1894" s="531">
        <v>27.94</v>
      </c>
      <c r="F1894" s="532">
        <v>0</v>
      </c>
    </row>
    <row r="1895" spans="1:6">
      <c r="A1895" s="529" t="s">
        <v>32229</v>
      </c>
      <c r="B1895" s="530">
        <v>89215</v>
      </c>
      <c r="C1895" s="522" t="s">
        <v>9069</v>
      </c>
      <c r="D1895" s="530" t="s">
        <v>27</v>
      </c>
      <c r="E1895" s="531">
        <v>99.01</v>
      </c>
      <c r="F1895" s="532">
        <v>0</v>
      </c>
    </row>
    <row r="1896" spans="1:6">
      <c r="A1896" s="529" t="s">
        <v>32229</v>
      </c>
      <c r="B1896" s="530">
        <v>87441</v>
      </c>
      <c r="C1896" s="522" t="s">
        <v>8996</v>
      </c>
      <c r="D1896" s="530" t="s">
        <v>27</v>
      </c>
      <c r="E1896" s="531">
        <v>0.42</v>
      </c>
      <c r="F1896" s="532">
        <v>0</v>
      </c>
    </row>
    <row r="1897" spans="1:6">
      <c r="A1897" s="529" t="s">
        <v>32229</v>
      </c>
      <c r="B1897" s="530">
        <v>87442</v>
      </c>
      <c r="C1897" s="522" t="s">
        <v>8997</v>
      </c>
      <c r="D1897" s="530" t="s">
        <v>27</v>
      </c>
      <c r="E1897" s="531">
        <v>0.09</v>
      </c>
      <c r="F1897" s="532">
        <v>0</v>
      </c>
    </row>
    <row r="1898" spans="1:6">
      <c r="A1898" s="529" t="s">
        <v>32229</v>
      </c>
      <c r="B1898" s="530">
        <v>87443</v>
      </c>
      <c r="C1898" s="522" t="s">
        <v>8998</v>
      </c>
      <c r="D1898" s="530" t="s">
        <v>27</v>
      </c>
      <c r="E1898" s="531">
        <v>0.53</v>
      </c>
      <c r="F1898" s="532">
        <v>0</v>
      </c>
    </row>
    <row r="1899" spans="1:6">
      <c r="A1899" s="529" t="s">
        <v>32229</v>
      </c>
      <c r="B1899" s="530">
        <v>87444</v>
      </c>
      <c r="C1899" s="522" t="s">
        <v>8999</v>
      </c>
      <c r="D1899" s="530" t="s">
        <v>27</v>
      </c>
      <c r="E1899" s="531">
        <v>4.46</v>
      </c>
      <c r="F1899" s="532">
        <v>0</v>
      </c>
    </row>
    <row r="1900" spans="1:6">
      <c r="A1900" s="529" t="s">
        <v>32229</v>
      </c>
      <c r="B1900" s="530">
        <v>93229</v>
      </c>
      <c r="C1900" s="522" t="s">
        <v>9297</v>
      </c>
      <c r="D1900" s="530" t="s">
        <v>27</v>
      </c>
      <c r="E1900" s="531">
        <v>0.39</v>
      </c>
      <c r="F1900" s="532">
        <v>0</v>
      </c>
    </row>
    <row r="1901" spans="1:6">
      <c r="A1901" s="529" t="s">
        <v>32229</v>
      </c>
      <c r="B1901" s="530">
        <v>93230</v>
      </c>
      <c r="C1901" s="522" t="s">
        <v>9298</v>
      </c>
      <c r="D1901" s="530" t="s">
        <v>27</v>
      </c>
      <c r="E1901" s="531">
        <v>0.09</v>
      </c>
      <c r="F1901" s="532">
        <v>0</v>
      </c>
    </row>
    <row r="1902" spans="1:6">
      <c r="A1902" s="529" t="s">
        <v>32229</v>
      </c>
      <c r="B1902" s="530">
        <v>93231</v>
      </c>
      <c r="C1902" s="522" t="s">
        <v>9299</v>
      </c>
      <c r="D1902" s="530" t="s">
        <v>27</v>
      </c>
      <c r="E1902" s="531">
        <v>0.49</v>
      </c>
      <c r="F1902" s="532">
        <v>0</v>
      </c>
    </row>
    <row r="1903" spans="1:6">
      <c r="A1903" s="529" t="s">
        <v>32229</v>
      </c>
      <c r="B1903" s="530">
        <v>93232</v>
      </c>
      <c r="C1903" s="522" t="s">
        <v>9300</v>
      </c>
      <c r="D1903" s="530" t="s">
        <v>27</v>
      </c>
      <c r="E1903" s="531">
        <v>4.75</v>
      </c>
      <c r="F1903" s="532">
        <v>0</v>
      </c>
    </row>
    <row r="1904" spans="1:6">
      <c r="A1904" s="529" t="s">
        <v>32229</v>
      </c>
      <c r="B1904" s="530">
        <v>102948</v>
      </c>
      <c r="C1904" s="522" t="s">
        <v>32234</v>
      </c>
      <c r="D1904" s="530" t="s">
        <v>27</v>
      </c>
      <c r="E1904" s="531">
        <v>0</v>
      </c>
      <c r="F1904" s="532"/>
    </row>
    <row r="1905" spans="1:6">
      <c r="A1905" s="529" t="s">
        <v>32229</v>
      </c>
      <c r="B1905" s="530">
        <v>102949</v>
      </c>
      <c r="C1905" s="522" t="s">
        <v>32235</v>
      </c>
      <c r="D1905" s="530" t="s">
        <v>27</v>
      </c>
      <c r="E1905" s="531">
        <v>0</v>
      </c>
      <c r="F1905" s="532"/>
    </row>
    <row r="1906" spans="1:6">
      <c r="A1906" s="529" t="s">
        <v>32229</v>
      </c>
      <c r="B1906" s="530">
        <v>102950</v>
      </c>
      <c r="C1906" s="522" t="s">
        <v>32236</v>
      </c>
      <c r="D1906" s="530" t="s">
        <v>27</v>
      </c>
      <c r="E1906" s="531">
        <v>0</v>
      </c>
      <c r="F1906" s="532"/>
    </row>
    <row r="1907" spans="1:6">
      <c r="A1907" s="529" t="s">
        <v>32229</v>
      </c>
      <c r="B1907" s="530">
        <v>102951</v>
      </c>
      <c r="C1907" s="522" t="s">
        <v>9468</v>
      </c>
      <c r="D1907" s="530" t="s">
        <v>27</v>
      </c>
      <c r="E1907" s="531">
        <v>0.49</v>
      </c>
      <c r="F1907" s="532">
        <v>0</v>
      </c>
    </row>
    <row r="1908" spans="1:6">
      <c r="A1908" s="529" t="s">
        <v>32229</v>
      </c>
      <c r="B1908" s="530">
        <v>88826</v>
      </c>
      <c r="C1908" s="522" t="s">
        <v>9022</v>
      </c>
      <c r="D1908" s="530" t="s">
        <v>27</v>
      </c>
      <c r="E1908" s="531">
        <v>0.31</v>
      </c>
      <c r="F1908" s="532">
        <v>0</v>
      </c>
    </row>
    <row r="1909" spans="1:6">
      <c r="A1909" s="529" t="s">
        <v>32229</v>
      </c>
      <c r="B1909" s="530">
        <v>88827</v>
      </c>
      <c r="C1909" s="522" t="s">
        <v>9023</v>
      </c>
      <c r="D1909" s="530" t="s">
        <v>27</v>
      </c>
      <c r="E1909" s="531">
        <v>7.0000000000000007E-2</v>
      </c>
      <c r="F1909" s="532">
        <v>0</v>
      </c>
    </row>
    <row r="1910" spans="1:6">
      <c r="A1910" s="529" t="s">
        <v>32229</v>
      </c>
      <c r="B1910" s="530">
        <v>88828</v>
      </c>
      <c r="C1910" s="522" t="s">
        <v>9024</v>
      </c>
      <c r="D1910" s="530" t="s">
        <v>27</v>
      </c>
      <c r="E1910" s="531">
        <v>0.34</v>
      </c>
      <c r="F1910" s="532">
        <v>0</v>
      </c>
    </row>
    <row r="1911" spans="1:6">
      <c r="A1911" s="529" t="s">
        <v>32229</v>
      </c>
      <c r="B1911" s="530">
        <v>88829</v>
      </c>
      <c r="C1911" s="522" t="s">
        <v>9025</v>
      </c>
      <c r="D1911" s="530" t="s">
        <v>27</v>
      </c>
      <c r="E1911" s="531">
        <v>0.97</v>
      </c>
      <c r="F1911" s="532">
        <v>0</v>
      </c>
    </row>
    <row r="1912" spans="1:6">
      <c r="A1912" s="529" t="s">
        <v>32229</v>
      </c>
      <c r="B1912" s="530">
        <v>89221</v>
      </c>
      <c r="C1912" s="522" t="s">
        <v>9070</v>
      </c>
      <c r="D1912" s="530" t="s">
        <v>27</v>
      </c>
      <c r="E1912" s="531">
        <v>1.27</v>
      </c>
      <c r="F1912" s="532">
        <v>0</v>
      </c>
    </row>
    <row r="1913" spans="1:6">
      <c r="A1913" s="529" t="s">
        <v>32229</v>
      </c>
      <c r="B1913" s="530">
        <v>89222</v>
      </c>
      <c r="C1913" s="522" t="s">
        <v>9071</v>
      </c>
      <c r="D1913" s="530" t="s">
        <v>27</v>
      </c>
      <c r="E1913" s="531">
        <v>0.28999999999999998</v>
      </c>
      <c r="F1913" s="532">
        <v>0</v>
      </c>
    </row>
    <row r="1914" spans="1:6">
      <c r="A1914" s="529" t="s">
        <v>32229</v>
      </c>
      <c r="B1914" s="530">
        <v>89223</v>
      </c>
      <c r="C1914" s="522" t="s">
        <v>9072</v>
      </c>
      <c r="D1914" s="530" t="s">
        <v>27</v>
      </c>
      <c r="E1914" s="531">
        <v>1.39</v>
      </c>
      <c r="F1914" s="532">
        <v>0</v>
      </c>
    </row>
    <row r="1915" spans="1:6">
      <c r="A1915" s="529" t="s">
        <v>32229</v>
      </c>
      <c r="B1915" s="530">
        <v>89224</v>
      </c>
      <c r="C1915" s="522" t="s">
        <v>9073</v>
      </c>
      <c r="D1915" s="530" t="s">
        <v>27</v>
      </c>
      <c r="E1915" s="531">
        <v>1.95</v>
      </c>
      <c r="F1915" s="532">
        <v>0</v>
      </c>
    </row>
    <row r="1916" spans="1:6">
      <c r="A1916" s="529" t="s">
        <v>32229</v>
      </c>
      <c r="B1916" s="530">
        <v>89274</v>
      </c>
      <c r="C1916" s="522" t="s">
        <v>9105</v>
      </c>
      <c r="D1916" s="530" t="s">
        <v>27</v>
      </c>
      <c r="E1916" s="531">
        <v>1.55</v>
      </c>
      <c r="F1916" s="532">
        <v>0</v>
      </c>
    </row>
    <row r="1917" spans="1:6">
      <c r="A1917" s="529" t="s">
        <v>32229</v>
      </c>
      <c r="B1917" s="530">
        <v>89275</v>
      </c>
      <c r="C1917" s="522" t="s">
        <v>9106</v>
      </c>
      <c r="D1917" s="530" t="s">
        <v>27</v>
      </c>
      <c r="E1917" s="531">
        <v>0.35</v>
      </c>
      <c r="F1917" s="532">
        <v>0</v>
      </c>
    </row>
    <row r="1918" spans="1:6">
      <c r="A1918" s="529" t="s">
        <v>32229</v>
      </c>
      <c r="B1918" s="530">
        <v>89276</v>
      </c>
      <c r="C1918" s="522" t="s">
        <v>9107</v>
      </c>
      <c r="D1918" s="530" t="s">
        <v>27</v>
      </c>
      <c r="E1918" s="531">
        <v>1.93</v>
      </c>
      <c r="F1918" s="532">
        <v>0</v>
      </c>
    </row>
    <row r="1919" spans="1:6">
      <c r="A1919" s="529" t="s">
        <v>32229</v>
      </c>
      <c r="B1919" s="530">
        <v>89277</v>
      </c>
      <c r="C1919" s="522" t="s">
        <v>9108</v>
      </c>
      <c r="D1919" s="530" t="s">
        <v>27</v>
      </c>
      <c r="E1919" s="531">
        <v>8.93</v>
      </c>
      <c r="F1919" s="532">
        <v>0</v>
      </c>
    </row>
    <row r="1920" spans="1:6">
      <c r="A1920" s="529" t="s">
        <v>32229</v>
      </c>
      <c r="B1920" s="530">
        <v>90646</v>
      </c>
      <c r="C1920" s="522" t="s">
        <v>9141</v>
      </c>
      <c r="D1920" s="530" t="s">
        <v>27</v>
      </c>
      <c r="E1920" s="531">
        <v>0.87</v>
      </c>
      <c r="F1920" s="532">
        <v>0</v>
      </c>
    </row>
    <row r="1921" spans="1:6">
      <c r="A1921" s="529" t="s">
        <v>32229</v>
      </c>
      <c r="B1921" s="530">
        <v>90647</v>
      </c>
      <c r="C1921" s="522" t="s">
        <v>9142</v>
      </c>
      <c r="D1921" s="530" t="s">
        <v>27</v>
      </c>
      <c r="E1921" s="531">
        <v>0.2</v>
      </c>
      <c r="F1921" s="532">
        <v>0</v>
      </c>
    </row>
    <row r="1922" spans="1:6">
      <c r="A1922" s="529" t="s">
        <v>32229</v>
      </c>
      <c r="B1922" s="530">
        <v>90648</v>
      </c>
      <c r="C1922" s="522" t="s">
        <v>9143</v>
      </c>
      <c r="D1922" s="530" t="s">
        <v>27</v>
      </c>
      <c r="E1922" s="531">
        <v>0.96</v>
      </c>
      <c r="F1922" s="532">
        <v>0</v>
      </c>
    </row>
    <row r="1923" spans="1:6">
      <c r="A1923" s="529" t="s">
        <v>32229</v>
      </c>
      <c r="B1923" s="530">
        <v>90649</v>
      </c>
      <c r="C1923" s="522" t="s">
        <v>9144</v>
      </c>
      <c r="D1923" s="530" t="s">
        <v>27</v>
      </c>
      <c r="E1923" s="531">
        <v>7.6</v>
      </c>
      <c r="F1923" s="532">
        <v>0</v>
      </c>
    </row>
    <row r="1924" spans="1:6">
      <c r="A1924" s="529" t="s">
        <v>32229</v>
      </c>
      <c r="B1924" s="530">
        <v>90652</v>
      </c>
      <c r="C1924" s="522" t="s">
        <v>9145</v>
      </c>
      <c r="D1924" s="530" t="s">
        <v>27</v>
      </c>
      <c r="E1924" s="531">
        <v>3.82</v>
      </c>
      <c r="F1924" s="532">
        <v>0</v>
      </c>
    </row>
    <row r="1925" spans="1:6">
      <c r="A1925" s="529" t="s">
        <v>32229</v>
      </c>
      <c r="B1925" s="530">
        <v>90653</v>
      </c>
      <c r="C1925" s="522" t="s">
        <v>9146</v>
      </c>
      <c r="D1925" s="530" t="s">
        <v>27</v>
      </c>
      <c r="E1925" s="531">
        <v>0.88</v>
      </c>
      <c r="F1925" s="532">
        <v>0</v>
      </c>
    </row>
    <row r="1926" spans="1:6">
      <c r="A1926" s="529" t="s">
        <v>32229</v>
      </c>
      <c r="B1926" s="530">
        <v>90654</v>
      </c>
      <c r="C1926" s="522" t="s">
        <v>9147</v>
      </c>
      <c r="D1926" s="530" t="s">
        <v>27</v>
      </c>
      <c r="E1926" s="531">
        <v>4.18</v>
      </c>
      <c r="F1926" s="532">
        <v>0</v>
      </c>
    </row>
    <row r="1927" spans="1:6">
      <c r="A1927" s="529" t="s">
        <v>32229</v>
      </c>
      <c r="B1927" s="530">
        <v>90655</v>
      </c>
      <c r="C1927" s="522" t="s">
        <v>9148</v>
      </c>
      <c r="D1927" s="530" t="s">
        <v>27</v>
      </c>
      <c r="E1927" s="531">
        <v>5</v>
      </c>
      <c r="F1927" s="532">
        <v>0</v>
      </c>
    </row>
    <row r="1928" spans="1:6">
      <c r="A1928" s="529" t="s">
        <v>32229</v>
      </c>
      <c r="B1928" s="530">
        <v>90658</v>
      </c>
      <c r="C1928" s="522" t="s">
        <v>9149</v>
      </c>
      <c r="D1928" s="530" t="s">
        <v>27</v>
      </c>
      <c r="E1928" s="531">
        <v>4.09</v>
      </c>
      <c r="F1928" s="532">
        <v>0</v>
      </c>
    </row>
    <row r="1929" spans="1:6">
      <c r="A1929" s="529" t="s">
        <v>32229</v>
      </c>
      <c r="B1929" s="530">
        <v>90659</v>
      </c>
      <c r="C1929" s="522" t="s">
        <v>9150</v>
      </c>
      <c r="D1929" s="530" t="s">
        <v>27</v>
      </c>
      <c r="E1929" s="531">
        <v>0.94</v>
      </c>
      <c r="F1929" s="532">
        <v>0</v>
      </c>
    </row>
    <row r="1930" spans="1:6">
      <c r="A1930" s="529" t="s">
        <v>32229</v>
      </c>
      <c r="B1930" s="530">
        <v>90660</v>
      </c>
      <c r="C1930" s="522" t="s">
        <v>9151</v>
      </c>
      <c r="D1930" s="530" t="s">
        <v>27</v>
      </c>
      <c r="E1930" s="531">
        <v>4.47</v>
      </c>
      <c r="F1930" s="532">
        <v>0</v>
      </c>
    </row>
    <row r="1931" spans="1:6">
      <c r="A1931" s="529" t="s">
        <v>32229</v>
      </c>
      <c r="B1931" s="530">
        <v>90661</v>
      </c>
      <c r="C1931" s="522" t="s">
        <v>9152</v>
      </c>
      <c r="D1931" s="530" t="s">
        <v>27</v>
      </c>
      <c r="E1931" s="531">
        <v>5</v>
      </c>
      <c r="F1931" s="532">
        <v>0</v>
      </c>
    </row>
    <row r="1932" spans="1:6">
      <c r="A1932" s="529" t="s">
        <v>32229</v>
      </c>
      <c r="B1932" s="530">
        <v>89019</v>
      </c>
      <c r="C1932" s="522" t="s">
        <v>23279</v>
      </c>
      <c r="D1932" s="530" t="s">
        <v>27</v>
      </c>
      <c r="E1932" s="531">
        <v>0.36</v>
      </c>
      <c r="F1932" s="532">
        <v>0</v>
      </c>
    </row>
    <row r="1933" spans="1:6">
      <c r="A1933" s="529" t="s">
        <v>32229</v>
      </c>
      <c r="B1933" s="530">
        <v>89020</v>
      </c>
      <c r="C1933" s="522" t="s">
        <v>23280</v>
      </c>
      <c r="D1933" s="530" t="s">
        <v>27</v>
      </c>
      <c r="E1933" s="531">
        <v>0.08</v>
      </c>
      <c r="F1933" s="532">
        <v>0</v>
      </c>
    </row>
    <row r="1934" spans="1:6">
      <c r="A1934" s="529" t="s">
        <v>32229</v>
      </c>
      <c r="B1934" s="530">
        <v>5800</v>
      </c>
      <c r="C1934" s="522" t="s">
        <v>23275</v>
      </c>
      <c r="D1934" s="530" t="s">
        <v>27</v>
      </c>
      <c r="E1934" s="531">
        <v>0.4</v>
      </c>
      <c r="F1934" s="532">
        <v>0</v>
      </c>
    </row>
    <row r="1935" spans="1:6">
      <c r="A1935" s="529" t="s">
        <v>32229</v>
      </c>
      <c r="B1935" s="530">
        <v>53866</v>
      </c>
      <c r="C1935" s="522" t="s">
        <v>23276</v>
      </c>
      <c r="D1935" s="530" t="s">
        <v>27</v>
      </c>
      <c r="E1935" s="531">
        <v>1.5</v>
      </c>
      <c r="F1935" s="532">
        <v>0</v>
      </c>
    </row>
    <row r="1936" spans="1:6">
      <c r="A1936" s="529" t="s">
        <v>32229</v>
      </c>
      <c r="B1936" s="530">
        <v>90639</v>
      </c>
      <c r="C1936" s="522" t="s">
        <v>9137</v>
      </c>
      <c r="D1936" s="530" t="s">
        <v>27</v>
      </c>
      <c r="E1936" s="531">
        <v>5.87</v>
      </c>
      <c r="F1936" s="532">
        <v>0</v>
      </c>
    </row>
    <row r="1937" spans="1:6">
      <c r="A1937" s="529" t="s">
        <v>32229</v>
      </c>
      <c r="B1937" s="530">
        <v>90640</v>
      </c>
      <c r="C1937" s="522" t="s">
        <v>9138</v>
      </c>
      <c r="D1937" s="530" t="s">
        <v>27</v>
      </c>
      <c r="E1937" s="531">
        <v>1.35</v>
      </c>
      <c r="F1937" s="532">
        <v>0</v>
      </c>
    </row>
    <row r="1938" spans="1:6">
      <c r="A1938" s="529" t="s">
        <v>32229</v>
      </c>
      <c r="B1938" s="530">
        <v>90641</v>
      </c>
      <c r="C1938" s="522" t="s">
        <v>9139</v>
      </c>
      <c r="D1938" s="530" t="s">
        <v>27</v>
      </c>
      <c r="E1938" s="531">
        <v>6.42</v>
      </c>
      <c r="F1938" s="532">
        <v>0</v>
      </c>
    </row>
    <row r="1939" spans="1:6">
      <c r="A1939" s="529" t="s">
        <v>32229</v>
      </c>
      <c r="B1939" s="530">
        <v>90642</v>
      </c>
      <c r="C1939" s="522" t="s">
        <v>9140</v>
      </c>
      <c r="D1939" s="530" t="s">
        <v>27</v>
      </c>
      <c r="E1939" s="531">
        <v>13.39</v>
      </c>
      <c r="F1939" s="532">
        <v>0</v>
      </c>
    </row>
    <row r="1940" spans="1:6">
      <c r="A1940" s="529" t="s">
        <v>32229</v>
      </c>
      <c r="B1940" s="530">
        <v>102806</v>
      </c>
      <c r="C1940" s="522" t="s">
        <v>32237</v>
      </c>
      <c r="D1940" s="530" t="s">
        <v>27</v>
      </c>
      <c r="E1940" s="531">
        <v>0</v>
      </c>
      <c r="F1940" s="532"/>
    </row>
    <row r="1941" spans="1:6">
      <c r="A1941" s="529" t="s">
        <v>32229</v>
      </c>
      <c r="B1941" s="530">
        <v>102807</v>
      </c>
      <c r="C1941" s="522" t="s">
        <v>32238</v>
      </c>
      <c r="D1941" s="530" t="s">
        <v>27</v>
      </c>
      <c r="E1941" s="531">
        <v>0</v>
      </c>
      <c r="F1941" s="532"/>
    </row>
    <row r="1942" spans="1:6">
      <c r="A1942" s="529" t="s">
        <v>32229</v>
      </c>
      <c r="B1942" s="530">
        <v>102808</v>
      </c>
      <c r="C1942" s="522" t="s">
        <v>32239</v>
      </c>
      <c r="D1942" s="530" t="s">
        <v>27</v>
      </c>
      <c r="E1942" s="531">
        <v>0</v>
      </c>
      <c r="F1942" s="532"/>
    </row>
    <row r="1943" spans="1:6">
      <c r="A1943" s="529" t="s">
        <v>32229</v>
      </c>
      <c r="B1943" s="530">
        <v>102809</v>
      </c>
      <c r="C1943" s="522" t="s">
        <v>9447</v>
      </c>
      <c r="D1943" s="530" t="s">
        <v>27</v>
      </c>
      <c r="E1943" s="531">
        <v>17.510000000000002</v>
      </c>
      <c r="F1943" s="532">
        <v>0</v>
      </c>
    </row>
    <row r="1944" spans="1:6">
      <c r="A1944" s="529" t="s">
        <v>32229</v>
      </c>
      <c r="B1944" s="530">
        <v>92140</v>
      </c>
      <c r="C1944" s="522" t="s">
        <v>9273</v>
      </c>
      <c r="D1944" s="530" t="s">
        <v>27</v>
      </c>
      <c r="E1944" s="531">
        <v>4.72</v>
      </c>
      <c r="F1944" s="532">
        <v>0</v>
      </c>
    </row>
    <row r="1945" spans="1:6">
      <c r="A1945" s="529" t="s">
        <v>32229</v>
      </c>
      <c r="B1945" s="530">
        <v>92142</v>
      </c>
      <c r="C1945" s="522" t="s">
        <v>9275</v>
      </c>
      <c r="D1945" s="530" t="s">
        <v>27</v>
      </c>
      <c r="E1945" s="531">
        <v>0.59</v>
      </c>
      <c r="F1945" s="532">
        <v>0</v>
      </c>
    </row>
    <row r="1946" spans="1:6">
      <c r="A1946" s="529" t="s">
        <v>32229</v>
      </c>
      <c r="B1946" s="530">
        <v>92141</v>
      </c>
      <c r="C1946" s="522" t="s">
        <v>9274</v>
      </c>
      <c r="D1946" s="530" t="s">
        <v>27</v>
      </c>
      <c r="E1946" s="531">
        <v>1.45</v>
      </c>
      <c r="F1946" s="532">
        <v>0</v>
      </c>
    </row>
    <row r="1947" spans="1:6">
      <c r="A1947" s="529" t="s">
        <v>32229</v>
      </c>
      <c r="B1947" s="530">
        <v>92143</v>
      </c>
      <c r="C1947" s="522" t="s">
        <v>9276</v>
      </c>
      <c r="D1947" s="530" t="s">
        <v>27</v>
      </c>
      <c r="E1947" s="531">
        <v>5.9</v>
      </c>
      <c r="F1947" s="532">
        <v>0</v>
      </c>
    </row>
    <row r="1948" spans="1:6">
      <c r="A1948" s="529" t="s">
        <v>32229</v>
      </c>
      <c r="B1948" s="530">
        <v>92144</v>
      </c>
      <c r="C1948" s="522" t="s">
        <v>9277</v>
      </c>
      <c r="D1948" s="530" t="s">
        <v>27</v>
      </c>
      <c r="E1948" s="531">
        <v>41.34</v>
      </c>
      <c r="F1948" s="532">
        <v>0</v>
      </c>
    </row>
    <row r="1949" spans="1:6">
      <c r="A1949" s="529" t="s">
        <v>32229</v>
      </c>
      <c r="B1949" s="530">
        <v>92133</v>
      </c>
      <c r="C1949" s="522" t="s">
        <v>9268</v>
      </c>
      <c r="D1949" s="530" t="s">
        <v>27</v>
      </c>
      <c r="E1949" s="531">
        <v>12.9</v>
      </c>
      <c r="F1949" s="532">
        <v>0</v>
      </c>
    </row>
    <row r="1950" spans="1:6">
      <c r="A1950" s="529" t="s">
        <v>32229</v>
      </c>
      <c r="B1950" s="530">
        <v>92135</v>
      </c>
      <c r="C1950" s="522" t="s">
        <v>9270</v>
      </c>
      <c r="D1950" s="530" t="s">
        <v>27</v>
      </c>
      <c r="E1950" s="531">
        <v>1.61</v>
      </c>
      <c r="F1950" s="532">
        <v>0</v>
      </c>
    </row>
    <row r="1951" spans="1:6">
      <c r="A1951" s="529" t="s">
        <v>32229</v>
      </c>
      <c r="B1951" s="530">
        <v>92134</v>
      </c>
      <c r="C1951" s="522" t="s">
        <v>9269</v>
      </c>
      <c r="D1951" s="530" t="s">
        <v>27</v>
      </c>
      <c r="E1951" s="531">
        <v>3.97</v>
      </c>
      <c r="F1951" s="532">
        <v>0</v>
      </c>
    </row>
    <row r="1952" spans="1:6">
      <c r="A1952" s="529" t="s">
        <v>32229</v>
      </c>
      <c r="B1952" s="530">
        <v>92136</v>
      </c>
      <c r="C1952" s="522" t="s">
        <v>9271</v>
      </c>
      <c r="D1952" s="530" t="s">
        <v>27</v>
      </c>
      <c r="E1952" s="531">
        <v>16.12</v>
      </c>
      <c r="F1952" s="532">
        <v>0</v>
      </c>
    </row>
    <row r="1953" spans="1:6">
      <c r="A1953" s="529" t="s">
        <v>32229</v>
      </c>
      <c r="B1953" s="530">
        <v>92137</v>
      </c>
      <c r="C1953" s="522" t="s">
        <v>9272</v>
      </c>
      <c r="D1953" s="530" t="s">
        <v>27</v>
      </c>
      <c r="E1953" s="531">
        <v>37.57</v>
      </c>
      <c r="F1953" s="532">
        <v>0</v>
      </c>
    </row>
    <row r="1954" spans="1:6">
      <c r="A1954" s="529" t="s">
        <v>32229</v>
      </c>
      <c r="B1954" s="530">
        <v>91380</v>
      </c>
      <c r="C1954" s="522" t="s">
        <v>9217</v>
      </c>
      <c r="D1954" s="530" t="s">
        <v>27</v>
      </c>
      <c r="E1954" s="531">
        <v>29.83</v>
      </c>
      <c r="F1954" s="532">
        <v>0</v>
      </c>
    </row>
    <row r="1955" spans="1:6">
      <c r="A1955" s="529" t="s">
        <v>32229</v>
      </c>
      <c r="B1955" s="530">
        <v>91382</v>
      </c>
      <c r="C1955" s="522" t="s">
        <v>9219</v>
      </c>
      <c r="D1955" s="530" t="s">
        <v>27</v>
      </c>
      <c r="E1955" s="531">
        <v>4.63</v>
      </c>
      <c r="F1955" s="532">
        <v>0</v>
      </c>
    </row>
    <row r="1956" spans="1:6">
      <c r="A1956" s="529" t="s">
        <v>32229</v>
      </c>
      <c r="B1956" s="530">
        <v>91381</v>
      </c>
      <c r="C1956" s="522" t="s">
        <v>9218</v>
      </c>
      <c r="D1956" s="530" t="s">
        <v>27</v>
      </c>
      <c r="E1956" s="531">
        <v>11.46</v>
      </c>
      <c r="F1956" s="532">
        <v>0</v>
      </c>
    </row>
    <row r="1957" spans="1:6">
      <c r="A1957" s="529" t="s">
        <v>32229</v>
      </c>
      <c r="B1957" s="530">
        <v>91383</v>
      </c>
      <c r="C1957" s="522" t="s">
        <v>9220</v>
      </c>
      <c r="D1957" s="530" t="s">
        <v>27</v>
      </c>
      <c r="E1957" s="531">
        <v>53.69</v>
      </c>
      <c r="F1957" s="532">
        <v>0</v>
      </c>
    </row>
    <row r="1958" spans="1:6">
      <c r="A1958" s="529" t="s">
        <v>32229</v>
      </c>
      <c r="B1958" s="530">
        <v>91384</v>
      </c>
      <c r="C1958" s="522" t="s">
        <v>9221</v>
      </c>
      <c r="D1958" s="530" t="s">
        <v>27</v>
      </c>
      <c r="E1958" s="531">
        <v>151.19999999999999</v>
      </c>
      <c r="F1958" s="532">
        <v>0</v>
      </c>
    </row>
    <row r="1959" spans="1:6">
      <c r="A1959" s="529" t="s">
        <v>32229</v>
      </c>
      <c r="B1959" s="530">
        <v>96030</v>
      </c>
      <c r="C1959" s="522" t="s">
        <v>9413</v>
      </c>
      <c r="D1959" s="530" t="s">
        <v>27</v>
      </c>
      <c r="E1959" s="531">
        <v>36.299999999999997</v>
      </c>
      <c r="F1959" s="532">
        <v>0</v>
      </c>
    </row>
    <row r="1960" spans="1:6">
      <c r="A1960" s="529" t="s">
        <v>32229</v>
      </c>
      <c r="B1960" s="530">
        <v>96032</v>
      </c>
      <c r="C1960" s="522" t="s">
        <v>9415</v>
      </c>
      <c r="D1960" s="530" t="s">
        <v>27</v>
      </c>
      <c r="E1960" s="531">
        <v>5.14</v>
      </c>
      <c r="F1960" s="532">
        <v>0</v>
      </c>
    </row>
    <row r="1961" spans="1:6">
      <c r="A1961" s="529" t="s">
        <v>32229</v>
      </c>
      <c r="B1961" s="530">
        <v>96031</v>
      </c>
      <c r="C1961" s="522" t="s">
        <v>9414</v>
      </c>
      <c r="D1961" s="530" t="s">
        <v>27</v>
      </c>
      <c r="E1961" s="531">
        <v>12.79</v>
      </c>
      <c r="F1961" s="532">
        <v>0</v>
      </c>
    </row>
    <row r="1962" spans="1:6">
      <c r="A1962" s="529" t="s">
        <v>32229</v>
      </c>
      <c r="B1962" s="530">
        <v>96033</v>
      </c>
      <c r="C1962" s="522" t="s">
        <v>9416</v>
      </c>
      <c r="D1962" s="530" t="s">
        <v>27</v>
      </c>
      <c r="E1962" s="531">
        <v>59.08</v>
      </c>
      <c r="F1962" s="532">
        <v>0</v>
      </c>
    </row>
    <row r="1963" spans="1:6">
      <c r="A1963" s="529" t="s">
        <v>32229</v>
      </c>
      <c r="B1963" s="530">
        <v>96034</v>
      </c>
      <c r="C1963" s="522" t="s">
        <v>9417</v>
      </c>
      <c r="D1963" s="530" t="s">
        <v>27</v>
      </c>
      <c r="E1963" s="531">
        <v>151.19999999999999</v>
      </c>
      <c r="F1963" s="532">
        <v>0</v>
      </c>
    </row>
    <row r="1964" spans="1:6">
      <c r="A1964" s="529" t="s">
        <v>32229</v>
      </c>
      <c r="B1964" s="530">
        <v>89870</v>
      </c>
      <c r="C1964" s="522" t="s">
        <v>9111</v>
      </c>
      <c r="D1964" s="530" t="s">
        <v>27</v>
      </c>
      <c r="E1964" s="531">
        <v>39.6</v>
      </c>
      <c r="F1964" s="532">
        <v>0</v>
      </c>
    </row>
    <row r="1965" spans="1:6">
      <c r="A1965" s="529" t="s">
        <v>32229</v>
      </c>
      <c r="B1965" s="530">
        <v>89872</v>
      </c>
      <c r="C1965" s="522" t="s">
        <v>9113</v>
      </c>
      <c r="D1965" s="530" t="s">
        <v>27</v>
      </c>
      <c r="E1965" s="531">
        <v>5.61</v>
      </c>
      <c r="F1965" s="532">
        <v>0</v>
      </c>
    </row>
    <row r="1966" spans="1:6">
      <c r="A1966" s="529" t="s">
        <v>32229</v>
      </c>
      <c r="B1966" s="530">
        <v>89871</v>
      </c>
      <c r="C1966" s="522" t="s">
        <v>9112</v>
      </c>
      <c r="D1966" s="530" t="s">
        <v>27</v>
      </c>
      <c r="E1966" s="531">
        <v>13.88</v>
      </c>
      <c r="F1966" s="532">
        <v>0</v>
      </c>
    </row>
    <row r="1967" spans="1:6">
      <c r="A1967" s="529" t="s">
        <v>32229</v>
      </c>
      <c r="B1967" s="530">
        <v>89873</v>
      </c>
      <c r="C1967" s="522" t="s">
        <v>9114</v>
      </c>
      <c r="D1967" s="530" t="s">
        <v>27</v>
      </c>
      <c r="E1967" s="531">
        <v>67.61</v>
      </c>
      <c r="F1967" s="532">
        <v>0</v>
      </c>
    </row>
    <row r="1968" spans="1:6">
      <c r="A1968" s="529" t="s">
        <v>32229</v>
      </c>
      <c r="B1968" s="530">
        <v>89874</v>
      </c>
      <c r="C1968" s="522" t="s">
        <v>9115</v>
      </c>
      <c r="D1968" s="530" t="s">
        <v>27</v>
      </c>
      <c r="E1968" s="531">
        <v>188.01</v>
      </c>
      <c r="F1968" s="532">
        <v>0</v>
      </c>
    </row>
    <row r="1969" spans="1:6">
      <c r="A1969" s="529" t="s">
        <v>32229</v>
      </c>
      <c r="B1969" s="530">
        <v>89878</v>
      </c>
      <c r="C1969" s="522" t="s">
        <v>9116</v>
      </c>
      <c r="D1969" s="530" t="s">
        <v>27</v>
      </c>
      <c r="E1969" s="531">
        <v>42.43</v>
      </c>
      <c r="F1969" s="532">
        <v>0</v>
      </c>
    </row>
    <row r="1970" spans="1:6">
      <c r="A1970" s="529" t="s">
        <v>32229</v>
      </c>
      <c r="B1970" s="530">
        <v>89880</v>
      </c>
      <c r="C1970" s="522" t="s">
        <v>9118</v>
      </c>
      <c r="D1970" s="530" t="s">
        <v>27</v>
      </c>
      <c r="E1970" s="531">
        <v>5.9</v>
      </c>
      <c r="F1970" s="532">
        <v>0</v>
      </c>
    </row>
    <row r="1971" spans="1:6">
      <c r="A1971" s="529" t="s">
        <v>32229</v>
      </c>
      <c r="B1971" s="530">
        <v>89879</v>
      </c>
      <c r="C1971" s="522" t="s">
        <v>9117</v>
      </c>
      <c r="D1971" s="530" t="s">
        <v>27</v>
      </c>
      <c r="E1971" s="531">
        <v>14.62</v>
      </c>
      <c r="F1971" s="532">
        <v>0</v>
      </c>
    </row>
    <row r="1972" spans="1:6">
      <c r="A1972" s="529" t="s">
        <v>32229</v>
      </c>
      <c r="B1972" s="530">
        <v>89881</v>
      </c>
      <c r="C1972" s="522" t="s">
        <v>9119</v>
      </c>
      <c r="D1972" s="530" t="s">
        <v>27</v>
      </c>
      <c r="E1972" s="531">
        <v>71.739999999999995</v>
      </c>
      <c r="F1972" s="532">
        <v>0</v>
      </c>
    </row>
    <row r="1973" spans="1:6">
      <c r="A1973" s="529" t="s">
        <v>32229</v>
      </c>
      <c r="B1973" s="530">
        <v>89882</v>
      </c>
      <c r="C1973" s="522" t="s">
        <v>9120</v>
      </c>
      <c r="D1973" s="530" t="s">
        <v>27</v>
      </c>
      <c r="E1973" s="531">
        <v>216.92</v>
      </c>
      <c r="F1973" s="532">
        <v>0</v>
      </c>
    </row>
    <row r="1974" spans="1:6">
      <c r="A1974" s="529" t="s">
        <v>32229</v>
      </c>
      <c r="B1974" s="530">
        <v>7058</v>
      </c>
      <c r="C1974" s="522" t="s">
        <v>8950</v>
      </c>
      <c r="D1974" s="530" t="s">
        <v>27</v>
      </c>
      <c r="E1974" s="531">
        <v>23.45</v>
      </c>
      <c r="F1974" s="532">
        <v>0</v>
      </c>
    </row>
    <row r="1975" spans="1:6">
      <c r="A1975" s="529" t="s">
        <v>32229</v>
      </c>
      <c r="B1975" s="530">
        <v>91402</v>
      </c>
      <c r="C1975" s="522" t="s">
        <v>9228</v>
      </c>
      <c r="D1975" s="530" t="s">
        <v>27</v>
      </c>
      <c r="E1975" s="531">
        <v>3.65</v>
      </c>
      <c r="F1975" s="532">
        <v>0</v>
      </c>
    </row>
    <row r="1976" spans="1:6">
      <c r="A1976" s="529" t="s">
        <v>32229</v>
      </c>
      <c r="B1976" s="530">
        <v>7059</v>
      </c>
      <c r="C1976" s="522" t="s">
        <v>8951</v>
      </c>
      <c r="D1976" s="530" t="s">
        <v>27</v>
      </c>
      <c r="E1976" s="531">
        <v>9.0299999999999994</v>
      </c>
      <c r="F1976" s="532">
        <v>0</v>
      </c>
    </row>
    <row r="1977" spans="1:6">
      <c r="A1977" s="529" t="s">
        <v>32229</v>
      </c>
      <c r="B1977" s="530">
        <v>7060</v>
      </c>
      <c r="C1977" s="522" t="s">
        <v>8952</v>
      </c>
      <c r="D1977" s="530" t="s">
        <v>27</v>
      </c>
      <c r="E1977" s="531">
        <v>42.3</v>
      </c>
      <c r="F1977" s="532">
        <v>0</v>
      </c>
    </row>
    <row r="1978" spans="1:6">
      <c r="A1978" s="529" t="s">
        <v>32229</v>
      </c>
      <c r="B1978" s="530">
        <v>7061</v>
      </c>
      <c r="C1978" s="522" t="s">
        <v>8953</v>
      </c>
      <c r="D1978" s="530" t="s">
        <v>27</v>
      </c>
      <c r="E1978" s="531">
        <v>86.89</v>
      </c>
      <c r="F1978" s="532">
        <v>0</v>
      </c>
    </row>
    <row r="1979" spans="1:6">
      <c r="A1979" s="529" t="s">
        <v>32229</v>
      </c>
      <c r="B1979" s="530">
        <v>91367</v>
      </c>
      <c r="C1979" s="522" t="s">
        <v>9211</v>
      </c>
      <c r="D1979" s="530" t="s">
        <v>27</v>
      </c>
      <c r="E1979" s="531">
        <v>22.67</v>
      </c>
      <c r="F1979" s="532">
        <v>0</v>
      </c>
    </row>
    <row r="1980" spans="1:6">
      <c r="A1980" s="529" t="s">
        <v>32229</v>
      </c>
      <c r="B1980" s="530">
        <v>91369</v>
      </c>
      <c r="C1980" s="522" t="s">
        <v>9213</v>
      </c>
      <c r="D1980" s="530" t="s">
        <v>27</v>
      </c>
      <c r="E1980" s="531">
        <v>3.52</v>
      </c>
      <c r="F1980" s="532">
        <v>0</v>
      </c>
    </row>
    <row r="1981" spans="1:6">
      <c r="A1981" s="529" t="s">
        <v>32229</v>
      </c>
      <c r="B1981" s="530">
        <v>91368</v>
      </c>
      <c r="C1981" s="522" t="s">
        <v>9212</v>
      </c>
      <c r="D1981" s="530" t="s">
        <v>27</v>
      </c>
      <c r="E1981" s="531">
        <v>8.7100000000000009</v>
      </c>
      <c r="F1981" s="532">
        <v>0</v>
      </c>
    </row>
    <row r="1982" spans="1:6">
      <c r="A1982" s="529" t="s">
        <v>32229</v>
      </c>
      <c r="B1982" s="530">
        <v>5695</v>
      </c>
      <c r="C1982" s="522" t="s">
        <v>8905</v>
      </c>
      <c r="D1982" s="530" t="s">
        <v>27</v>
      </c>
      <c r="E1982" s="531">
        <v>40.89</v>
      </c>
      <c r="F1982" s="532">
        <v>0</v>
      </c>
    </row>
    <row r="1983" spans="1:6">
      <c r="A1983" s="529" t="s">
        <v>32229</v>
      </c>
      <c r="B1983" s="530">
        <v>53792</v>
      </c>
      <c r="C1983" s="522" t="s">
        <v>8960</v>
      </c>
      <c r="D1983" s="530" t="s">
        <v>27</v>
      </c>
      <c r="E1983" s="531">
        <v>108.01</v>
      </c>
      <c r="F1983" s="532">
        <v>0</v>
      </c>
    </row>
    <row r="1984" spans="1:6">
      <c r="A1984" s="529" t="s">
        <v>32229</v>
      </c>
      <c r="B1984" s="530">
        <v>92237</v>
      </c>
      <c r="C1984" s="522" t="s">
        <v>9278</v>
      </c>
      <c r="D1984" s="530" t="s">
        <v>27</v>
      </c>
      <c r="E1984" s="531">
        <v>29.46</v>
      </c>
      <c r="F1984" s="532">
        <v>0</v>
      </c>
    </row>
    <row r="1985" spans="1:6">
      <c r="A1985" s="529" t="s">
        <v>32229</v>
      </c>
      <c r="B1985" s="530">
        <v>92239</v>
      </c>
      <c r="C1985" s="522" t="s">
        <v>9280</v>
      </c>
      <c r="D1985" s="530" t="s">
        <v>27</v>
      </c>
      <c r="E1985" s="531">
        <v>4.79</v>
      </c>
      <c r="F1985" s="532">
        <v>0</v>
      </c>
    </row>
    <row r="1986" spans="1:6">
      <c r="A1986" s="529" t="s">
        <v>32229</v>
      </c>
      <c r="B1986" s="530">
        <v>92238</v>
      </c>
      <c r="C1986" s="522" t="s">
        <v>9279</v>
      </c>
      <c r="D1986" s="530" t="s">
        <v>27</v>
      </c>
      <c r="E1986" s="531">
        <v>11.86</v>
      </c>
      <c r="F1986" s="532">
        <v>0</v>
      </c>
    </row>
    <row r="1987" spans="1:6">
      <c r="A1987" s="529" t="s">
        <v>32229</v>
      </c>
      <c r="B1987" s="530">
        <v>92240</v>
      </c>
      <c r="C1987" s="522" t="s">
        <v>9281</v>
      </c>
      <c r="D1987" s="530" t="s">
        <v>27</v>
      </c>
      <c r="E1987" s="531">
        <v>52.85</v>
      </c>
      <c r="F1987" s="532">
        <v>0</v>
      </c>
    </row>
    <row r="1988" spans="1:6">
      <c r="A1988" s="529" t="s">
        <v>32229</v>
      </c>
      <c r="B1988" s="530">
        <v>92241</v>
      </c>
      <c r="C1988" s="522" t="s">
        <v>9282</v>
      </c>
      <c r="D1988" s="530" t="s">
        <v>27</v>
      </c>
      <c r="E1988" s="531">
        <v>294.43</v>
      </c>
      <c r="F1988" s="532">
        <v>0</v>
      </c>
    </row>
    <row r="1989" spans="1:6">
      <c r="A1989" s="529" t="s">
        <v>32229</v>
      </c>
      <c r="B1989" s="530">
        <v>91640</v>
      </c>
      <c r="C1989" s="522" t="s">
        <v>9244</v>
      </c>
      <c r="D1989" s="530" t="s">
        <v>27</v>
      </c>
      <c r="E1989" s="531">
        <v>40.450000000000003</v>
      </c>
      <c r="F1989" s="532">
        <v>0</v>
      </c>
    </row>
    <row r="1990" spans="1:6">
      <c r="A1990" s="529" t="s">
        <v>32229</v>
      </c>
      <c r="B1990" s="530">
        <v>91642</v>
      </c>
      <c r="C1990" s="522" t="s">
        <v>9246</v>
      </c>
      <c r="D1990" s="530" t="s">
        <v>27</v>
      </c>
      <c r="E1990" s="531">
        <v>6.6</v>
      </c>
      <c r="F1990" s="532">
        <v>0</v>
      </c>
    </row>
    <row r="1991" spans="1:6">
      <c r="A1991" s="529" t="s">
        <v>32229</v>
      </c>
      <c r="B1991" s="530">
        <v>91641</v>
      </c>
      <c r="C1991" s="522" t="s">
        <v>9245</v>
      </c>
      <c r="D1991" s="530" t="s">
        <v>27</v>
      </c>
      <c r="E1991" s="531">
        <v>16.32</v>
      </c>
      <c r="F1991" s="532">
        <v>0</v>
      </c>
    </row>
    <row r="1992" spans="1:6">
      <c r="A1992" s="529" t="s">
        <v>32229</v>
      </c>
      <c r="B1992" s="530">
        <v>91643</v>
      </c>
      <c r="C1992" s="522" t="s">
        <v>9247</v>
      </c>
      <c r="D1992" s="530" t="s">
        <v>27</v>
      </c>
      <c r="E1992" s="531">
        <v>72.900000000000006</v>
      </c>
      <c r="F1992" s="532">
        <v>0</v>
      </c>
    </row>
    <row r="1993" spans="1:6">
      <c r="A1993" s="529" t="s">
        <v>32229</v>
      </c>
      <c r="B1993" s="530">
        <v>91644</v>
      </c>
      <c r="C1993" s="522" t="s">
        <v>9248</v>
      </c>
      <c r="D1993" s="530" t="s">
        <v>27</v>
      </c>
      <c r="E1993" s="531">
        <v>321.16000000000003</v>
      </c>
      <c r="F1993" s="532">
        <v>0</v>
      </c>
    </row>
    <row r="1994" spans="1:6">
      <c r="A1994" s="529" t="s">
        <v>32229</v>
      </c>
      <c r="B1994" s="530">
        <v>92105</v>
      </c>
      <c r="C1994" s="522" t="s">
        <v>9260</v>
      </c>
      <c r="D1994" s="530" t="s">
        <v>27</v>
      </c>
      <c r="E1994" s="531">
        <v>205.18</v>
      </c>
      <c r="F1994" s="532">
        <v>0</v>
      </c>
    </row>
    <row r="1995" spans="1:6">
      <c r="A1995" s="529" t="s">
        <v>32229</v>
      </c>
      <c r="B1995" s="530">
        <v>92101</v>
      </c>
      <c r="C1995" s="522" t="s">
        <v>9256</v>
      </c>
      <c r="D1995" s="530" t="s">
        <v>27</v>
      </c>
      <c r="E1995" s="531">
        <v>47.63</v>
      </c>
      <c r="F1995" s="532">
        <v>0</v>
      </c>
    </row>
    <row r="1996" spans="1:6">
      <c r="A1996" s="529" t="s">
        <v>32229</v>
      </c>
      <c r="B1996" s="530">
        <v>92103</v>
      </c>
      <c r="C1996" s="522" t="s">
        <v>9258</v>
      </c>
      <c r="D1996" s="530" t="s">
        <v>27</v>
      </c>
      <c r="E1996" s="531">
        <v>5.96</v>
      </c>
      <c r="F1996" s="532">
        <v>0</v>
      </c>
    </row>
    <row r="1997" spans="1:6">
      <c r="A1997" s="529" t="s">
        <v>32229</v>
      </c>
      <c r="B1997" s="530">
        <v>92102</v>
      </c>
      <c r="C1997" s="522" t="s">
        <v>9257</v>
      </c>
      <c r="D1997" s="530" t="s">
        <v>27</v>
      </c>
      <c r="E1997" s="531">
        <v>14.75</v>
      </c>
      <c r="F1997" s="532">
        <v>0</v>
      </c>
    </row>
    <row r="1998" spans="1:6">
      <c r="A1998" s="529" t="s">
        <v>32229</v>
      </c>
      <c r="B1998" s="530">
        <v>92104</v>
      </c>
      <c r="C1998" s="522" t="s">
        <v>9259</v>
      </c>
      <c r="D1998" s="530" t="s">
        <v>27</v>
      </c>
      <c r="E1998" s="531">
        <v>74.64</v>
      </c>
      <c r="F1998" s="532">
        <v>0</v>
      </c>
    </row>
    <row r="1999" spans="1:6">
      <c r="A1999" s="529" t="s">
        <v>32229</v>
      </c>
      <c r="B1999" s="530">
        <v>91396</v>
      </c>
      <c r="C1999" s="522" t="s">
        <v>9225</v>
      </c>
      <c r="D1999" s="530" t="s">
        <v>27</v>
      </c>
      <c r="E1999" s="531">
        <v>29.71</v>
      </c>
      <c r="F1999" s="532">
        <v>0</v>
      </c>
    </row>
    <row r="2000" spans="1:6">
      <c r="A2000" s="529" t="s">
        <v>32229</v>
      </c>
      <c r="B2000" s="530">
        <v>91398</v>
      </c>
      <c r="C2000" s="522" t="s">
        <v>9227</v>
      </c>
      <c r="D2000" s="530" t="s">
        <v>27</v>
      </c>
      <c r="E2000" s="531">
        <v>4.6399999999999997</v>
      </c>
      <c r="F2000" s="532">
        <v>0</v>
      </c>
    </row>
    <row r="2001" spans="1:6">
      <c r="A2001" s="529" t="s">
        <v>32229</v>
      </c>
      <c r="B2001" s="530">
        <v>91397</v>
      </c>
      <c r="C2001" s="522" t="s">
        <v>9226</v>
      </c>
      <c r="D2001" s="530" t="s">
        <v>27</v>
      </c>
      <c r="E2001" s="531">
        <v>11.5</v>
      </c>
      <c r="F2001" s="532">
        <v>0</v>
      </c>
    </row>
    <row r="2002" spans="1:6">
      <c r="A2002" s="529" t="s">
        <v>32229</v>
      </c>
      <c r="B2002" s="530">
        <v>5763</v>
      </c>
      <c r="C2002" s="522" t="s">
        <v>8929</v>
      </c>
      <c r="D2002" s="530" t="s">
        <v>27</v>
      </c>
      <c r="E2002" s="531">
        <v>52.76</v>
      </c>
      <c r="F2002" s="532">
        <v>0</v>
      </c>
    </row>
    <row r="2003" spans="1:6">
      <c r="A2003" s="529" t="s">
        <v>32229</v>
      </c>
      <c r="B2003" s="530">
        <v>53831</v>
      </c>
      <c r="C2003" s="522" t="s">
        <v>8971</v>
      </c>
      <c r="D2003" s="530" t="s">
        <v>27</v>
      </c>
      <c r="E2003" s="531">
        <v>205.18</v>
      </c>
      <c r="F2003" s="532">
        <v>0</v>
      </c>
    </row>
    <row r="2004" spans="1:6">
      <c r="A2004" s="529" t="s">
        <v>32229</v>
      </c>
      <c r="B2004" s="530">
        <v>91359</v>
      </c>
      <c r="C2004" s="522" t="s">
        <v>9208</v>
      </c>
      <c r="D2004" s="530" t="s">
        <v>27</v>
      </c>
      <c r="E2004" s="531">
        <v>21.41</v>
      </c>
      <c r="F2004" s="532">
        <v>0</v>
      </c>
    </row>
    <row r="2005" spans="1:6">
      <c r="A2005" s="529" t="s">
        <v>32229</v>
      </c>
      <c r="B2005" s="530">
        <v>91361</v>
      </c>
      <c r="C2005" s="522" t="s">
        <v>9210</v>
      </c>
      <c r="D2005" s="530" t="s">
        <v>27</v>
      </c>
      <c r="E2005" s="531">
        <v>3.31</v>
      </c>
      <c r="F2005" s="532">
        <v>0</v>
      </c>
    </row>
    <row r="2006" spans="1:6">
      <c r="A2006" s="529" t="s">
        <v>32229</v>
      </c>
      <c r="B2006" s="530">
        <v>91360</v>
      </c>
      <c r="C2006" s="522" t="s">
        <v>9209</v>
      </c>
      <c r="D2006" s="530" t="s">
        <v>27</v>
      </c>
      <c r="E2006" s="531">
        <v>8.1999999999999993</v>
      </c>
      <c r="F2006" s="532">
        <v>0</v>
      </c>
    </row>
    <row r="2007" spans="1:6">
      <c r="A2007" s="529" t="s">
        <v>32229</v>
      </c>
      <c r="B2007" s="530">
        <v>53882</v>
      </c>
      <c r="C2007" s="522" t="s">
        <v>8980</v>
      </c>
      <c r="D2007" s="530" t="s">
        <v>27</v>
      </c>
      <c r="E2007" s="531">
        <v>37.68</v>
      </c>
      <c r="F2007" s="532">
        <v>0</v>
      </c>
    </row>
    <row r="2008" spans="1:6">
      <c r="A2008" s="529" t="s">
        <v>32229</v>
      </c>
      <c r="B2008" s="530">
        <v>5747</v>
      </c>
      <c r="C2008" s="522" t="s">
        <v>8926</v>
      </c>
      <c r="D2008" s="530" t="s">
        <v>27</v>
      </c>
      <c r="E2008" s="531">
        <v>168.62</v>
      </c>
      <c r="F2008" s="532">
        <v>0</v>
      </c>
    </row>
    <row r="2009" spans="1:6">
      <c r="A2009" s="529" t="s">
        <v>32229</v>
      </c>
      <c r="B2009" s="530">
        <v>104699</v>
      </c>
      <c r="C2009" s="522" t="s">
        <v>32240</v>
      </c>
      <c r="D2009" s="530" t="s">
        <v>27</v>
      </c>
      <c r="E2009" s="531">
        <v>0</v>
      </c>
      <c r="F2009" s="532"/>
    </row>
    <row r="2010" spans="1:6">
      <c r="A2010" s="529" t="s">
        <v>32229</v>
      </c>
      <c r="B2010" s="530">
        <v>104702</v>
      </c>
      <c r="C2010" s="522" t="s">
        <v>32241</v>
      </c>
      <c r="D2010" s="530" t="s">
        <v>27</v>
      </c>
      <c r="E2010" s="531">
        <v>0</v>
      </c>
      <c r="F2010" s="532"/>
    </row>
    <row r="2011" spans="1:6">
      <c r="A2011" s="529" t="s">
        <v>32229</v>
      </c>
      <c r="B2011" s="530">
        <v>104700</v>
      </c>
      <c r="C2011" s="522" t="s">
        <v>32242</v>
      </c>
      <c r="D2011" s="530" t="s">
        <v>27</v>
      </c>
      <c r="E2011" s="531">
        <v>0</v>
      </c>
      <c r="F2011" s="532"/>
    </row>
    <row r="2012" spans="1:6">
      <c r="A2012" s="529" t="s">
        <v>32229</v>
      </c>
      <c r="B2012" s="530">
        <v>104701</v>
      </c>
      <c r="C2012" s="522" t="s">
        <v>32243</v>
      </c>
      <c r="D2012" s="530" t="s">
        <v>27</v>
      </c>
      <c r="E2012" s="531">
        <v>0</v>
      </c>
      <c r="F2012" s="532"/>
    </row>
    <row r="2013" spans="1:6">
      <c r="A2013" s="529" t="s">
        <v>32229</v>
      </c>
      <c r="B2013" s="530">
        <v>104703</v>
      </c>
      <c r="C2013" s="522" t="s">
        <v>9498</v>
      </c>
      <c r="D2013" s="530" t="s">
        <v>27</v>
      </c>
      <c r="E2013" s="531">
        <v>98.63</v>
      </c>
      <c r="F2013" s="532">
        <v>0</v>
      </c>
    </row>
    <row r="2014" spans="1:6">
      <c r="A2014" s="529" t="s">
        <v>32229</v>
      </c>
      <c r="B2014" s="530">
        <v>91390</v>
      </c>
      <c r="C2014" s="522" t="s">
        <v>9222</v>
      </c>
      <c r="D2014" s="530" t="s">
        <v>27</v>
      </c>
      <c r="E2014" s="531">
        <v>19.7</v>
      </c>
      <c r="F2014" s="532">
        <v>0</v>
      </c>
    </row>
    <row r="2015" spans="1:6">
      <c r="A2015" s="529" t="s">
        <v>32229</v>
      </c>
      <c r="B2015" s="530">
        <v>91392</v>
      </c>
      <c r="C2015" s="522" t="s">
        <v>9224</v>
      </c>
      <c r="D2015" s="530" t="s">
        <v>27</v>
      </c>
      <c r="E2015" s="531">
        <v>3.17</v>
      </c>
      <c r="F2015" s="532">
        <v>0</v>
      </c>
    </row>
    <row r="2016" spans="1:6">
      <c r="A2016" s="529" t="s">
        <v>32229</v>
      </c>
      <c r="B2016" s="530">
        <v>91391</v>
      </c>
      <c r="C2016" s="522" t="s">
        <v>9223</v>
      </c>
      <c r="D2016" s="530" t="s">
        <v>27</v>
      </c>
      <c r="E2016" s="531">
        <v>7.85</v>
      </c>
      <c r="F2016" s="532">
        <v>0</v>
      </c>
    </row>
    <row r="2017" spans="1:6">
      <c r="A2017" s="529" t="s">
        <v>32229</v>
      </c>
      <c r="B2017" s="530">
        <v>73335</v>
      </c>
      <c r="C2017" s="522" t="s">
        <v>8988</v>
      </c>
      <c r="D2017" s="530" t="s">
        <v>27</v>
      </c>
      <c r="E2017" s="531">
        <v>35.92</v>
      </c>
      <c r="F2017" s="532">
        <v>0</v>
      </c>
    </row>
    <row r="2018" spans="1:6">
      <c r="A2018" s="529" t="s">
        <v>32229</v>
      </c>
      <c r="B2018" s="530">
        <v>73340</v>
      </c>
      <c r="C2018" s="522" t="s">
        <v>8989</v>
      </c>
      <c r="D2018" s="530" t="s">
        <v>27</v>
      </c>
      <c r="E2018" s="531">
        <v>165.05</v>
      </c>
      <c r="F2018" s="532">
        <v>0</v>
      </c>
    </row>
    <row r="2019" spans="1:6">
      <c r="A2019" s="529" t="s">
        <v>32229</v>
      </c>
      <c r="B2019" s="530">
        <v>89264</v>
      </c>
      <c r="C2019" s="522" t="s">
        <v>9097</v>
      </c>
      <c r="D2019" s="530" t="s">
        <v>27</v>
      </c>
      <c r="E2019" s="531">
        <v>21.59</v>
      </c>
      <c r="F2019" s="532">
        <v>0</v>
      </c>
    </row>
    <row r="2020" spans="1:6">
      <c r="A2020" s="529" t="s">
        <v>32229</v>
      </c>
      <c r="B2020" s="530">
        <v>89266</v>
      </c>
      <c r="C2020" s="522" t="s">
        <v>9099</v>
      </c>
      <c r="D2020" s="530" t="s">
        <v>27</v>
      </c>
      <c r="E2020" s="531">
        <v>3.47</v>
      </c>
      <c r="F2020" s="532">
        <v>0</v>
      </c>
    </row>
    <row r="2021" spans="1:6">
      <c r="A2021" s="529" t="s">
        <v>32229</v>
      </c>
      <c r="B2021" s="530">
        <v>89265</v>
      </c>
      <c r="C2021" s="522" t="s">
        <v>9098</v>
      </c>
      <c r="D2021" s="530" t="s">
        <v>27</v>
      </c>
      <c r="E2021" s="531">
        <v>8.6</v>
      </c>
      <c r="F2021" s="532">
        <v>0</v>
      </c>
    </row>
    <row r="2022" spans="1:6">
      <c r="A2022" s="529" t="s">
        <v>32229</v>
      </c>
      <c r="B2022" s="530">
        <v>5705</v>
      </c>
      <c r="C2022" s="522" t="s">
        <v>8907</v>
      </c>
      <c r="D2022" s="530" t="s">
        <v>27</v>
      </c>
      <c r="E2022" s="531">
        <v>39.380000000000003</v>
      </c>
      <c r="F2022" s="532">
        <v>0</v>
      </c>
    </row>
    <row r="2023" spans="1:6">
      <c r="A2023" s="529" t="s">
        <v>32229</v>
      </c>
      <c r="B2023" s="530">
        <v>53797</v>
      </c>
      <c r="C2023" s="522" t="s">
        <v>8962</v>
      </c>
      <c r="D2023" s="530" t="s">
        <v>27</v>
      </c>
      <c r="E2023" s="531">
        <v>124.21</v>
      </c>
      <c r="F2023" s="532">
        <v>0</v>
      </c>
    </row>
    <row r="2024" spans="1:6">
      <c r="A2024" s="529" t="s">
        <v>32229</v>
      </c>
      <c r="B2024" s="530">
        <v>91354</v>
      </c>
      <c r="C2024" s="522" t="s">
        <v>9205</v>
      </c>
      <c r="D2024" s="530" t="s">
        <v>27</v>
      </c>
      <c r="E2024" s="531">
        <v>18.05</v>
      </c>
      <c r="F2024" s="532">
        <v>0</v>
      </c>
    </row>
    <row r="2025" spans="1:6">
      <c r="A2025" s="529" t="s">
        <v>32229</v>
      </c>
      <c r="B2025" s="530">
        <v>91356</v>
      </c>
      <c r="C2025" s="522" t="s">
        <v>9207</v>
      </c>
      <c r="D2025" s="530" t="s">
        <v>27</v>
      </c>
      <c r="E2025" s="531">
        <v>3</v>
      </c>
      <c r="F2025" s="532">
        <v>0</v>
      </c>
    </row>
    <row r="2026" spans="1:6">
      <c r="A2026" s="529" t="s">
        <v>32229</v>
      </c>
      <c r="B2026" s="530">
        <v>91355</v>
      </c>
      <c r="C2026" s="522" t="s">
        <v>9206</v>
      </c>
      <c r="D2026" s="530" t="s">
        <v>27</v>
      </c>
      <c r="E2026" s="531">
        <v>7.42</v>
      </c>
      <c r="F2026" s="532">
        <v>0</v>
      </c>
    </row>
    <row r="2027" spans="1:6">
      <c r="A2027" s="529" t="s">
        <v>32229</v>
      </c>
      <c r="B2027" s="530">
        <v>5751</v>
      </c>
      <c r="C2027" s="522" t="s">
        <v>8927</v>
      </c>
      <c r="D2027" s="530" t="s">
        <v>27</v>
      </c>
      <c r="E2027" s="531">
        <v>33.85</v>
      </c>
      <c r="F2027" s="532">
        <v>0</v>
      </c>
    </row>
    <row r="2028" spans="1:6">
      <c r="A2028" s="529" t="s">
        <v>32229</v>
      </c>
      <c r="B2028" s="530">
        <v>53827</v>
      </c>
      <c r="C2028" s="522" t="s">
        <v>8969</v>
      </c>
      <c r="D2028" s="530" t="s">
        <v>27</v>
      </c>
      <c r="E2028" s="531">
        <v>121.6</v>
      </c>
      <c r="F2028" s="532">
        <v>0</v>
      </c>
    </row>
    <row r="2029" spans="1:6">
      <c r="A2029" s="529" t="s">
        <v>32229</v>
      </c>
      <c r="B2029" s="530">
        <v>91375</v>
      </c>
      <c r="C2029" s="522" t="s">
        <v>9214</v>
      </c>
      <c r="D2029" s="530" t="s">
        <v>27</v>
      </c>
      <c r="E2029" s="531">
        <v>19.82</v>
      </c>
      <c r="F2029" s="532">
        <v>0</v>
      </c>
    </row>
    <row r="2030" spans="1:6">
      <c r="A2030" s="529" t="s">
        <v>32229</v>
      </c>
      <c r="B2030" s="530">
        <v>91377</v>
      </c>
      <c r="C2030" s="522" t="s">
        <v>9216</v>
      </c>
      <c r="D2030" s="530" t="s">
        <v>27</v>
      </c>
      <c r="E2030" s="531">
        <v>3.29</v>
      </c>
      <c r="F2030" s="532">
        <v>0</v>
      </c>
    </row>
    <row r="2031" spans="1:6">
      <c r="A2031" s="529" t="s">
        <v>32229</v>
      </c>
      <c r="B2031" s="530">
        <v>91376</v>
      </c>
      <c r="C2031" s="522" t="s">
        <v>9215</v>
      </c>
      <c r="D2031" s="530" t="s">
        <v>27</v>
      </c>
      <c r="E2031" s="531">
        <v>8.14</v>
      </c>
      <c r="F2031" s="532">
        <v>0</v>
      </c>
    </row>
    <row r="2032" spans="1:6">
      <c r="A2032" s="529" t="s">
        <v>32229</v>
      </c>
      <c r="B2032" s="530">
        <v>5754</v>
      </c>
      <c r="C2032" s="522" t="s">
        <v>8928</v>
      </c>
      <c r="D2032" s="530" t="s">
        <v>27</v>
      </c>
      <c r="E2032" s="531">
        <v>37.159999999999997</v>
      </c>
      <c r="F2032" s="532">
        <v>0</v>
      </c>
    </row>
    <row r="2033" spans="1:6">
      <c r="A2033" s="529" t="s">
        <v>32229</v>
      </c>
      <c r="B2033" s="530">
        <v>53829</v>
      </c>
      <c r="C2033" s="522" t="s">
        <v>8970</v>
      </c>
      <c r="D2033" s="530" t="s">
        <v>27</v>
      </c>
      <c r="E2033" s="531">
        <v>124.21</v>
      </c>
      <c r="F2033" s="532">
        <v>0</v>
      </c>
    </row>
    <row r="2034" spans="1:6">
      <c r="A2034" s="529" t="s">
        <v>32229</v>
      </c>
      <c r="B2034" s="530">
        <v>91026</v>
      </c>
      <c r="C2034" s="522" t="s">
        <v>9192</v>
      </c>
      <c r="D2034" s="530" t="s">
        <v>27</v>
      </c>
      <c r="E2034" s="531">
        <v>25.34</v>
      </c>
      <c r="F2034" s="532">
        <v>0</v>
      </c>
    </row>
    <row r="2035" spans="1:6">
      <c r="A2035" s="529" t="s">
        <v>32229</v>
      </c>
      <c r="B2035" s="530">
        <v>91028</v>
      </c>
      <c r="C2035" s="522" t="s">
        <v>9194</v>
      </c>
      <c r="D2035" s="530" t="s">
        <v>27</v>
      </c>
      <c r="E2035" s="531">
        <v>4.0999999999999996</v>
      </c>
      <c r="F2035" s="532">
        <v>0</v>
      </c>
    </row>
    <row r="2036" spans="1:6">
      <c r="A2036" s="529" t="s">
        <v>32229</v>
      </c>
      <c r="B2036" s="530">
        <v>91027</v>
      </c>
      <c r="C2036" s="522" t="s">
        <v>9193</v>
      </c>
      <c r="D2036" s="530" t="s">
        <v>27</v>
      </c>
      <c r="E2036" s="531">
        <v>10.17</v>
      </c>
      <c r="F2036" s="532">
        <v>0</v>
      </c>
    </row>
    <row r="2037" spans="1:6">
      <c r="A2037" s="529" t="s">
        <v>32229</v>
      </c>
      <c r="B2037" s="530">
        <v>91029</v>
      </c>
      <c r="C2037" s="522" t="s">
        <v>9195</v>
      </c>
      <c r="D2037" s="530" t="s">
        <v>27</v>
      </c>
      <c r="E2037" s="531">
        <v>46.49</v>
      </c>
      <c r="F2037" s="532">
        <v>0</v>
      </c>
    </row>
    <row r="2038" spans="1:6">
      <c r="A2038" s="529" t="s">
        <v>32229</v>
      </c>
      <c r="B2038" s="530">
        <v>91030</v>
      </c>
      <c r="C2038" s="522" t="s">
        <v>9196</v>
      </c>
      <c r="D2038" s="530" t="s">
        <v>27</v>
      </c>
      <c r="E2038" s="531">
        <v>156.43</v>
      </c>
      <c r="F2038" s="532">
        <v>0</v>
      </c>
    </row>
    <row r="2039" spans="1:6">
      <c r="A2039" s="529" t="s">
        <v>32229</v>
      </c>
      <c r="B2039" s="530">
        <v>102812</v>
      </c>
      <c r="C2039" s="522" t="s">
        <v>32244</v>
      </c>
      <c r="D2039" s="530" t="s">
        <v>27</v>
      </c>
      <c r="E2039" s="531">
        <v>0</v>
      </c>
      <c r="F2039" s="532"/>
    </row>
    <row r="2040" spans="1:6">
      <c r="A2040" s="529" t="s">
        <v>32229</v>
      </c>
      <c r="B2040" s="530">
        <v>102813</v>
      </c>
      <c r="C2040" s="522" t="s">
        <v>32245</v>
      </c>
      <c r="D2040" s="530" t="s">
        <v>27</v>
      </c>
      <c r="E2040" s="531">
        <v>0</v>
      </c>
      <c r="F2040" s="532"/>
    </row>
    <row r="2041" spans="1:6">
      <c r="A2041" s="529" t="s">
        <v>32229</v>
      </c>
      <c r="B2041" s="530">
        <v>102814</v>
      </c>
      <c r="C2041" s="522" t="s">
        <v>32246</v>
      </c>
      <c r="D2041" s="530" t="s">
        <v>27</v>
      </c>
      <c r="E2041" s="531">
        <v>0</v>
      </c>
      <c r="F2041" s="532"/>
    </row>
    <row r="2042" spans="1:6">
      <c r="A2042" s="529" t="s">
        <v>32229</v>
      </c>
      <c r="B2042" s="530">
        <v>102815</v>
      </c>
      <c r="C2042" s="522" t="s">
        <v>9448</v>
      </c>
      <c r="D2042" s="530" t="s">
        <v>27</v>
      </c>
      <c r="E2042" s="531">
        <v>2.65</v>
      </c>
      <c r="F2042" s="532">
        <v>0</v>
      </c>
    </row>
    <row r="2043" spans="1:6">
      <c r="A2043" s="529" t="s">
        <v>32229</v>
      </c>
      <c r="B2043" s="530">
        <v>91529</v>
      </c>
      <c r="C2043" s="522" t="s">
        <v>9235</v>
      </c>
      <c r="D2043" s="530" t="s">
        <v>27</v>
      </c>
      <c r="E2043" s="531">
        <v>0.84</v>
      </c>
      <c r="F2043" s="532">
        <v>0</v>
      </c>
    </row>
    <row r="2044" spans="1:6">
      <c r="A2044" s="529" t="s">
        <v>32229</v>
      </c>
      <c r="B2044" s="530">
        <v>91530</v>
      </c>
      <c r="C2044" s="522" t="s">
        <v>9236</v>
      </c>
      <c r="D2044" s="530" t="s">
        <v>27</v>
      </c>
      <c r="E2044" s="531">
        <v>0.22</v>
      </c>
      <c r="F2044" s="532">
        <v>0</v>
      </c>
    </row>
    <row r="2045" spans="1:6">
      <c r="A2045" s="529" t="s">
        <v>32229</v>
      </c>
      <c r="B2045" s="530">
        <v>91531</v>
      </c>
      <c r="C2045" s="522" t="s">
        <v>9237</v>
      </c>
      <c r="D2045" s="530" t="s">
        <v>27</v>
      </c>
      <c r="E2045" s="531">
        <v>1.05</v>
      </c>
      <c r="F2045" s="532">
        <v>0</v>
      </c>
    </row>
    <row r="2046" spans="1:6">
      <c r="A2046" s="529" t="s">
        <v>32229</v>
      </c>
      <c r="B2046" s="530">
        <v>91532</v>
      </c>
      <c r="C2046" s="522" t="s">
        <v>9238</v>
      </c>
      <c r="D2046" s="530" t="s">
        <v>27</v>
      </c>
      <c r="E2046" s="531">
        <v>6.36</v>
      </c>
      <c r="F2046" s="532">
        <v>0</v>
      </c>
    </row>
    <row r="2047" spans="1:6">
      <c r="A2047" s="529" t="s">
        <v>32229</v>
      </c>
      <c r="B2047" s="530">
        <v>95260</v>
      </c>
      <c r="C2047" s="522" t="s">
        <v>9367</v>
      </c>
      <c r="D2047" s="530" t="s">
        <v>27</v>
      </c>
      <c r="E2047" s="531">
        <v>0.68</v>
      </c>
      <c r="F2047" s="532">
        <v>0</v>
      </c>
    </row>
    <row r="2048" spans="1:6">
      <c r="A2048" s="529" t="s">
        <v>32229</v>
      </c>
      <c r="B2048" s="530">
        <v>95261</v>
      </c>
      <c r="C2048" s="522" t="s">
        <v>9368</v>
      </c>
      <c r="D2048" s="530" t="s">
        <v>27</v>
      </c>
      <c r="E2048" s="531">
        <v>0.18</v>
      </c>
      <c r="F2048" s="532">
        <v>0</v>
      </c>
    </row>
    <row r="2049" spans="1:6">
      <c r="A2049" s="529" t="s">
        <v>32229</v>
      </c>
      <c r="B2049" s="530">
        <v>95262</v>
      </c>
      <c r="C2049" s="522" t="s">
        <v>9369</v>
      </c>
      <c r="D2049" s="530" t="s">
        <v>27</v>
      </c>
      <c r="E2049" s="531">
        <v>0.85</v>
      </c>
      <c r="F2049" s="532">
        <v>0</v>
      </c>
    </row>
    <row r="2050" spans="1:6">
      <c r="A2050" s="529" t="s">
        <v>32229</v>
      </c>
      <c r="B2050" s="530">
        <v>95263</v>
      </c>
      <c r="C2050" s="522" t="s">
        <v>9370</v>
      </c>
      <c r="D2050" s="530" t="s">
        <v>27</v>
      </c>
      <c r="E2050" s="531">
        <v>4.82</v>
      </c>
      <c r="F2050" s="532">
        <v>0</v>
      </c>
    </row>
    <row r="2051" spans="1:6">
      <c r="A2051" s="529" t="s">
        <v>32229</v>
      </c>
      <c r="B2051" s="530">
        <v>90968</v>
      </c>
      <c r="C2051" s="522" t="s">
        <v>9179</v>
      </c>
      <c r="D2051" s="530" t="s">
        <v>27</v>
      </c>
      <c r="E2051" s="531">
        <v>6.66</v>
      </c>
      <c r="F2051" s="532">
        <v>0</v>
      </c>
    </row>
    <row r="2052" spans="1:6">
      <c r="A2052" s="529" t="s">
        <v>32229</v>
      </c>
      <c r="B2052" s="530">
        <v>90969</v>
      </c>
      <c r="C2052" s="522" t="s">
        <v>9180</v>
      </c>
      <c r="D2052" s="530" t="s">
        <v>27</v>
      </c>
      <c r="E2052" s="531">
        <v>1.78</v>
      </c>
      <c r="F2052" s="532">
        <v>0</v>
      </c>
    </row>
    <row r="2053" spans="1:6">
      <c r="A2053" s="529" t="s">
        <v>32229</v>
      </c>
      <c r="B2053" s="530">
        <v>90970</v>
      </c>
      <c r="C2053" s="522" t="s">
        <v>9181</v>
      </c>
      <c r="D2053" s="530" t="s">
        <v>27</v>
      </c>
      <c r="E2053" s="531">
        <v>8.34</v>
      </c>
      <c r="F2053" s="532">
        <v>0</v>
      </c>
    </row>
    <row r="2054" spans="1:6">
      <c r="A2054" s="529" t="s">
        <v>32229</v>
      </c>
      <c r="B2054" s="530">
        <v>90971</v>
      </c>
      <c r="C2054" s="522" t="s">
        <v>9182</v>
      </c>
      <c r="D2054" s="530" t="s">
        <v>27</v>
      </c>
      <c r="E2054" s="531">
        <v>64.62</v>
      </c>
      <c r="F2054" s="532">
        <v>0</v>
      </c>
    </row>
    <row r="2055" spans="1:6">
      <c r="A2055" s="529" t="s">
        <v>32229</v>
      </c>
      <c r="B2055" s="530">
        <v>90992</v>
      </c>
      <c r="C2055" s="522" t="s">
        <v>9187</v>
      </c>
      <c r="D2055" s="530" t="s">
        <v>27</v>
      </c>
      <c r="E2055" s="531">
        <v>7.9</v>
      </c>
      <c r="F2055" s="532">
        <v>0</v>
      </c>
    </row>
    <row r="2056" spans="1:6">
      <c r="A2056" s="529" t="s">
        <v>32229</v>
      </c>
      <c r="B2056" s="530">
        <v>90993</v>
      </c>
      <c r="C2056" s="522" t="s">
        <v>9188</v>
      </c>
      <c r="D2056" s="530" t="s">
        <v>27</v>
      </c>
      <c r="E2056" s="531">
        <v>2.12</v>
      </c>
      <c r="F2056" s="532">
        <v>0</v>
      </c>
    </row>
    <row r="2057" spans="1:6">
      <c r="A2057" s="529" t="s">
        <v>32229</v>
      </c>
      <c r="B2057" s="530">
        <v>90994</v>
      </c>
      <c r="C2057" s="522" t="s">
        <v>9189</v>
      </c>
      <c r="D2057" s="530" t="s">
        <v>27</v>
      </c>
      <c r="E2057" s="531">
        <v>9.89</v>
      </c>
      <c r="F2057" s="532">
        <v>0</v>
      </c>
    </row>
    <row r="2058" spans="1:6">
      <c r="A2058" s="529" t="s">
        <v>32229</v>
      </c>
      <c r="B2058" s="530">
        <v>90995</v>
      </c>
      <c r="C2058" s="522" t="s">
        <v>9190</v>
      </c>
      <c r="D2058" s="530" t="s">
        <v>27</v>
      </c>
      <c r="E2058" s="531">
        <v>87.78</v>
      </c>
      <c r="F2058" s="532">
        <v>0</v>
      </c>
    </row>
    <row r="2059" spans="1:6">
      <c r="A2059" s="529" t="s">
        <v>32229</v>
      </c>
      <c r="B2059" s="530">
        <v>90957</v>
      </c>
      <c r="C2059" s="522" t="s">
        <v>9173</v>
      </c>
      <c r="D2059" s="530" t="s">
        <v>27</v>
      </c>
      <c r="E2059" s="531">
        <v>4.97</v>
      </c>
      <c r="F2059" s="532">
        <v>0</v>
      </c>
    </row>
    <row r="2060" spans="1:6">
      <c r="A2060" s="529" t="s">
        <v>32229</v>
      </c>
      <c r="B2060" s="530">
        <v>90958</v>
      </c>
      <c r="C2060" s="522" t="s">
        <v>9174</v>
      </c>
      <c r="D2060" s="530" t="s">
        <v>27</v>
      </c>
      <c r="E2060" s="531">
        <v>1.33</v>
      </c>
      <c r="F2060" s="532">
        <v>0</v>
      </c>
    </row>
    <row r="2061" spans="1:6">
      <c r="A2061" s="529" t="s">
        <v>32229</v>
      </c>
      <c r="B2061" s="530">
        <v>5797</v>
      </c>
      <c r="C2061" s="522" t="s">
        <v>8934</v>
      </c>
      <c r="D2061" s="530" t="s">
        <v>27</v>
      </c>
      <c r="E2061" s="531">
        <v>6.22</v>
      </c>
      <c r="F2061" s="532">
        <v>0</v>
      </c>
    </row>
    <row r="2062" spans="1:6">
      <c r="A2062" s="529" t="s">
        <v>32229</v>
      </c>
      <c r="B2062" s="530">
        <v>53865</v>
      </c>
      <c r="C2062" s="522" t="s">
        <v>8979</v>
      </c>
      <c r="D2062" s="530" t="s">
        <v>27</v>
      </c>
      <c r="E2062" s="531">
        <v>50.27</v>
      </c>
      <c r="F2062" s="532">
        <v>0</v>
      </c>
    </row>
    <row r="2063" spans="1:6">
      <c r="A2063" s="529" t="s">
        <v>32229</v>
      </c>
      <c r="B2063" s="530">
        <v>90975</v>
      </c>
      <c r="C2063" s="522" t="s">
        <v>9183</v>
      </c>
      <c r="D2063" s="530" t="s">
        <v>27</v>
      </c>
      <c r="E2063" s="531">
        <v>16.920000000000002</v>
      </c>
      <c r="F2063" s="532">
        <v>0</v>
      </c>
    </row>
    <row r="2064" spans="1:6">
      <c r="A2064" s="529" t="s">
        <v>32229</v>
      </c>
      <c r="B2064" s="530">
        <v>90976</v>
      </c>
      <c r="C2064" s="522" t="s">
        <v>9184</v>
      </c>
      <c r="D2064" s="530" t="s">
        <v>27</v>
      </c>
      <c r="E2064" s="531">
        <v>4.54</v>
      </c>
      <c r="F2064" s="532">
        <v>0</v>
      </c>
    </row>
    <row r="2065" spans="1:6">
      <c r="A2065" s="529" t="s">
        <v>32229</v>
      </c>
      <c r="B2065" s="530">
        <v>90977</v>
      </c>
      <c r="C2065" s="522" t="s">
        <v>9185</v>
      </c>
      <c r="D2065" s="530" t="s">
        <v>27</v>
      </c>
      <c r="E2065" s="531">
        <v>21.17</v>
      </c>
      <c r="F2065" s="532">
        <v>0</v>
      </c>
    </row>
    <row r="2066" spans="1:6">
      <c r="A2066" s="529" t="s">
        <v>32229</v>
      </c>
      <c r="B2066" s="530">
        <v>90978</v>
      </c>
      <c r="C2066" s="522" t="s">
        <v>9186</v>
      </c>
      <c r="D2066" s="530" t="s">
        <v>27</v>
      </c>
      <c r="E2066" s="531">
        <v>167.66</v>
      </c>
      <c r="F2066" s="532">
        <v>0</v>
      </c>
    </row>
    <row r="2067" spans="1:6">
      <c r="A2067" s="529" t="s">
        <v>32229</v>
      </c>
      <c r="B2067" s="530">
        <v>90960</v>
      </c>
      <c r="C2067" s="522" t="s">
        <v>9175</v>
      </c>
      <c r="D2067" s="530" t="s">
        <v>27</v>
      </c>
      <c r="E2067" s="531">
        <v>6.64</v>
      </c>
      <c r="F2067" s="532">
        <v>0</v>
      </c>
    </row>
    <row r="2068" spans="1:6">
      <c r="A2068" s="529" t="s">
        <v>32229</v>
      </c>
      <c r="B2068" s="530">
        <v>90961</v>
      </c>
      <c r="C2068" s="522" t="s">
        <v>9176</v>
      </c>
      <c r="D2068" s="530" t="s">
        <v>27</v>
      </c>
      <c r="E2068" s="531">
        <v>1.78</v>
      </c>
      <c r="F2068" s="532">
        <v>0</v>
      </c>
    </row>
    <row r="2069" spans="1:6">
      <c r="A2069" s="529" t="s">
        <v>32229</v>
      </c>
      <c r="B2069" s="530">
        <v>90962</v>
      </c>
      <c r="C2069" s="522" t="s">
        <v>9177</v>
      </c>
      <c r="D2069" s="530" t="s">
        <v>27</v>
      </c>
      <c r="E2069" s="531">
        <v>8.31</v>
      </c>
      <c r="F2069" s="532">
        <v>0</v>
      </c>
    </row>
    <row r="2070" spans="1:6">
      <c r="A2070" s="529" t="s">
        <v>32229</v>
      </c>
      <c r="B2070" s="530">
        <v>90963</v>
      </c>
      <c r="C2070" s="522" t="s">
        <v>9178</v>
      </c>
      <c r="D2070" s="530" t="s">
        <v>27</v>
      </c>
      <c r="E2070" s="531">
        <v>15.95</v>
      </c>
      <c r="F2070" s="532">
        <v>0</v>
      </c>
    </row>
    <row r="2071" spans="1:6">
      <c r="A2071" s="529" t="s">
        <v>32229</v>
      </c>
      <c r="B2071" s="530">
        <v>102966</v>
      </c>
      <c r="C2071" s="522" t="s">
        <v>32247</v>
      </c>
      <c r="D2071" s="530" t="s">
        <v>27</v>
      </c>
      <c r="E2071" s="531">
        <v>0</v>
      </c>
      <c r="F2071" s="532"/>
    </row>
    <row r="2072" spans="1:6">
      <c r="A2072" s="529" t="s">
        <v>32229</v>
      </c>
      <c r="B2072" s="530">
        <v>102967</v>
      </c>
      <c r="C2072" s="522" t="s">
        <v>32248</v>
      </c>
      <c r="D2072" s="530" t="s">
        <v>27</v>
      </c>
      <c r="E2072" s="531">
        <v>0</v>
      </c>
      <c r="F2072" s="532"/>
    </row>
    <row r="2073" spans="1:6">
      <c r="A2073" s="529" t="s">
        <v>32229</v>
      </c>
      <c r="B2073" s="530">
        <v>102968</v>
      </c>
      <c r="C2073" s="522" t="s">
        <v>32249</v>
      </c>
      <c r="D2073" s="530" t="s">
        <v>27</v>
      </c>
      <c r="E2073" s="531">
        <v>0</v>
      </c>
      <c r="F2073" s="532"/>
    </row>
    <row r="2074" spans="1:6">
      <c r="A2074" s="529" t="s">
        <v>32229</v>
      </c>
      <c r="B2074" s="530">
        <v>102969</v>
      </c>
      <c r="C2074" s="522" t="s">
        <v>9471</v>
      </c>
      <c r="D2074" s="530" t="s">
        <v>27</v>
      </c>
      <c r="E2074" s="531">
        <v>0.11</v>
      </c>
      <c r="F2074" s="532">
        <v>0</v>
      </c>
    </row>
    <row r="2075" spans="1:6">
      <c r="A2075" s="529" t="s">
        <v>32229</v>
      </c>
      <c r="B2075" s="530">
        <v>102818</v>
      </c>
      <c r="C2075" s="522" t="s">
        <v>32250</v>
      </c>
      <c r="D2075" s="530" t="s">
        <v>27</v>
      </c>
      <c r="E2075" s="531">
        <v>0</v>
      </c>
      <c r="F2075" s="532"/>
    </row>
    <row r="2076" spans="1:6">
      <c r="A2076" s="529" t="s">
        <v>32229</v>
      </c>
      <c r="B2076" s="530">
        <v>102819</v>
      </c>
      <c r="C2076" s="522" t="s">
        <v>32251</v>
      </c>
      <c r="D2076" s="530" t="s">
        <v>27</v>
      </c>
      <c r="E2076" s="531">
        <v>0</v>
      </c>
      <c r="F2076" s="532"/>
    </row>
    <row r="2077" spans="1:6">
      <c r="A2077" s="529" t="s">
        <v>32229</v>
      </c>
      <c r="B2077" s="530">
        <v>102820</v>
      </c>
      <c r="C2077" s="522" t="s">
        <v>32252</v>
      </c>
      <c r="D2077" s="530" t="s">
        <v>27</v>
      </c>
      <c r="E2077" s="531">
        <v>0</v>
      </c>
      <c r="F2077" s="532"/>
    </row>
    <row r="2078" spans="1:6">
      <c r="A2078" s="529" t="s">
        <v>32229</v>
      </c>
      <c r="B2078" s="530">
        <v>102832</v>
      </c>
      <c r="C2078" s="522" t="s">
        <v>9450</v>
      </c>
      <c r="D2078" s="530" t="s">
        <v>27</v>
      </c>
      <c r="E2078" s="531">
        <v>6.63</v>
      </c>
      <c r="F2078" s="532">
        <v>0</v>
      </c>
    </row>
    <row r="2079" spans="1:6">
      <c r="A2079" s="529" t="s">
        <v>32229</v>
      </c>
      <c r="B2079" s="530">
        <v>102823</v>
      </c>
      <c r="C2079" s="522" t="s">
        <v>32253</v>
      </c>
      <c r="D2079" s="530" t="s">
        <v>27</v>
      </c>
      <c r="E2079" s="531">
        <v>0</v>
      </c>
      <c r="F2079" s="532"/>
    </row>
    <row r="2080" spans="1:6">
      <c r="A2080" s="529" t="s">
        <v>32229</v>
      </c>
      <c r="B2080" s="530">
        <v>102824</v>
      </c>
      <c r="C2080" s="522" t="s">
        <v>32254</v>
      </c>
      <c r="D2080" s="530" t="s">
        <v>27</v>
      </c>
      <c r="E2080" s="531">
        <v>0</v>
      </c>
      <c r="F2080" s="532"/>
    </row>
    <row r="2081" spans="1:6">
      <c r="A2081" s="529" t="s">
        <v>32229</v>
      </c>
      <c r="B2081" s="530">
        <v>102825</v>
      </c>
      <c r="C2081" s="522" t="s">
        <v>32255</v>
      </c>
      <c r="D2081" s="530" t="s">
        <v>27</v>
      </c>
      <c r="E2081" s="531">
        <v>0</v>
      </c>
      <c r="F2081" s="532"/>
    </row>
    <row r="2082" spans="1:6">
      <c r="A2082" s="529" t="s">
        <v>32229</v>
      </c>
      <c r="B2082" s="530">
        <v>102826</v>
      </c>
      <c r="C2082" s="522" t="s">
        <v>9449</v>
      </c>
      <c r="D2082" s="530" t="s">
        <v>27</v>
      </c>
      <c r="E2082" s="531">
        <v>4.97</v>
      </c>
      <c r="F2082" s="532">
        <v>0</v>
      </c>
    </row>
    <row r="2083" spans="1:6">
      <c r="A2083" s="529" t="s">
        <v>32229</v>
      </c>
      <c r="B2083" s="530">
        <v>103934</v>
      </c>
      <c r="C2083" s="522" t="s">
        <v>32256</v>
      </c>
      <c r="D2083" s="530" t="s">
        <v>27</v>
      </c>
      <c r="E2083" s="531">
        <v>0</v>
      </c>
      <c r="F2083" s="532"/>
    </row>
    <row r="2084" spans="1:6">
      <c r="A2084" s="529" t="s">
        <v>32229</v>
      </c>
      <c r="B2084" s="530">
        <v>103935</v>
      </c>
      <c r="C2084" s="522" t="s">
        <v>32257</v>
      </c>
      <c r="D2084" s="530" t="s">
        <v>27</v>
      </c>
      <c r="E2084" s="531">
        <v>0</v>
      </c>
      <c r="F2084" s="532"/>
    </row>
    <row r="2085" spans="1:6">
      <c r="A2085" s="529" t="s">
        <v>32229</v>
      </c>
      <c r="B2085" s="530">
        <v>103936</v>
      </c>
      <c r="C2085" s="522" t="s">
        <v>32258</v>
      </c>
      <c r="D2085" s="530" t="s">
        <v>27</v>
      </c>
      <c r="E2085" s="531">
        <v>0</v>
      </c>
      <c r="F2085" s="532"/>
    </row>
    <row r="2086" spans="1:6">
      <c r="A2086" s="529" t="s">
        <v>32229</v>
      </c>
      <c r="B2086" s="530">
        <v>103937</v>
      </c>
      <c r="C2086" s="522" t="s">
        <v>9484</v>
      </c>
      <c r="D2086" s="530" t="s">
        <v>27</v>
      </c>
      <c r="E2086" s="531">
        <v>1.19</v>
      </c>
      <c r="F2086" s="532">
        <v>0</v>
      </c>
    </row>
    <row r="2087" spans="1:6">
      <c r="A2087" s="529" t="s">
        <v>32229</v>
      </c>
      <c r="B2087" s="530">
        <v>103940</v>
      </c>
      <c r="C2087" s="522" t="s">
        <v>32259</v>
      </c>
      <c r="D2087" s="530" t="s">
        <v>27</v>
      </c>
      <c r="E2087" s="531">
        <v>0</v>
      </c>
      <c r="F2087" s="532"/>
    </row>
    <row r="2088" spans="1:6">
      <c r="A2088" s="529" t="s">
        <v>32229</v>
      </c>
      <c r="B2088" s="530">
        <v>103941</v>
      </c>
      <c r="C2088" s="522" t="s">
        <v>32260</v>
      </c>
      <c r="D2088" s="530" t="s">
        <v>27</v>
      </c>
      <c r="E2088" s="531">
        <v>0</v>
      </c>
      <c r="F2088" s="532"/>
    </row>
    <row r="2089" spans="1:6">
      <c r="A2089" s="529" t="s">
        <v>32229</v>
      </c>
      <c r="B2089" s="530">
        <v>103942</v>
      </c>
      <c r="C2089" s="522" t="s">
        <v>32261</v>
      </c>
      <c r="D2089" s="530" t="s">
        <v>27</v>
      </c>
      <c r="E2089" s="531">
        <v>0</v>
      </c>
      <c r="F2089" s="532"/>
    </row>
    <row r="2090" spans="1:6">
      <c r="A2090" s="529" t="s">
        <v>32229</v>
      </c>
      <c r="B2090" s="530">
        <v>103943</v>
      </c>
      <c r="C2090" s="522" t="s">
        <v>9485</v>
      </c>
      <c r="D2090" s="530" t="s">
        <v>27</v>
      </c>
      <c r="E2090" s="531">
        <v>1.19</v>
      </c>
      <c r="F2090" s="532">
        <v>0</v>
      </c>
    </row>
    <row r="2091" spans="1:6">
      <c r="A2091" s="529" t="s">
        <v>32229</v>
      </c>
      <c r="B2091" s="530">
        <v>91279</v>
      </c>
      <c r="C2091" s="522" t="s">
        <v>9201</v>
      </c>
      <c r="D2091" s="530" t="s">
        <v>27</v>
      </c>
      <c r="E2091" s="531">
        <v>0.81</v>
      </c>
      <c r="F2091" s="532">
        <v>0</v>
      </c>
    </row>
    <row r="2092" spans="1:6">
      <c r="A2092" s="529" t="s">
        <v>32229</v>
      </c>
      <c r="B2092" s="530">
        <v>91280</v>
      </c>
      <c r="C2092" s="522" t="s">
        <v>9202</v>
      </c>
      <c r="D2092" s="530" t="s">
        <v>27</v>
      </c>
      <c r="E2092" s="531">
        <v>0.17</v>
      </c>
      <c r="F2092" s="532">
        <v>0</v>
      </c>
    </row>
    <row r="2093" spans="1:6">
      <c r="A2093" s="529" t="s">
        <v>32229</v>
      </c>
      <c r="B2093" s="530">
        <v>91281</v>
      </c>
      <c r="C2093" s="522" t="s">
        <v>9203</v>
      </c>
      <c r="D2093" s="530" t="s">
        <v>27</v>
      </c>
      <c r="E2093" s="531">
        <v>1.02</v>
      </c>
      <c r="F2093" s="532">
        <v>0</v>
      </c>
    </row>
    <row r="2094" spans="1:6">
      <c r="A2094" s="529" t="s">
        <v>32229</v>
      </c>
      <c r="B2094" s="530">
        <v>91282</v>
      </c>
      <c r="C2094" s="522" t="s">
        <v>9204</v>
      </c>
      <c r="D2094" s="530" t="s">
        <v>27</v>
      </c>
      <c r="E2094" s="531">
        <v>8.9600000000000009</v>
      </c>
      <c r="F2094" s="532">
        <v>0</v>
      </c>
    </row>
    <row r="2095" spans="1:6">
      <c r="A2095" s="529" t="s">
        <v>32229</v>
      </c>
      <c r="B2095" s="530">
        <v>95281</v>
      </c>
      <c r="C2095" s="522" t="s">
        <v>9381</v>
      </c>
      <c r="D2095" s="530" t="s">
        <v>27</v>
      </c>
      <c r="E2095" s="531">
        <v>8.89</v>
      </c>
      <c r="F2095" s="532">
        <v>0</v>
      </c>
    </row>
    <row r="2096" spans="1:6">
      <c r="A2096" s="529" t="s">
        <v>32229</v>
      </c>
      <c r="B2096" s="530">
        <v>95278</v>
      </c>
      <c r="C2096" s="522" t="s">
        <v>9378</v>
      </c>
      <c r="D2096" s="530" t="s">
        <v>27</v>
      </c>
      <c r="E2096" s="531">
        <v>0.67</v>
      </c>
      <c r="F2096" s="532">
        <v>0</v>
      </c>
    </row>
    <row r="2097" spans="1:6">
      <c r="A2097" s="529" t="s">
        <v>32229</v>
      </c>
      <c r="B2097" s="530">
        <v>95279</v>
      </c>
      <c r="C2097" s="522" t="s">
        <v>9379</v>
      </c>
      <c r="D2097" s="530" t="s">
        <v>27</v>
      </c>
      <c r="E2097" s="531">
        <v>0.13</v>
      </c>
      <c r="F2097" s="532">
        <v>0</v>
      </c>
    </row>
    <row r="2098" spans="1:6">
      <c r="A2098" s="529" t="s">
        <v>32229</v>
      </c>
      <c r="B2098" s="530">
        <v>95280</v>
      </c>
      <c r="C2098" s="522" t="s">
        <v>9380</v>
      </c>
      <c r="D2098" s="530" t="s">
        <v>27</v>
      </c>
      <c r="E2098" s="531">
        <v>0.65</v>
      </c>
      <c r="F2098" s="532">
        <v>0</v>
      </c>
    </row>
    <row r="2099" spans="1:6">
      <c r="A2099" s="529" t="s">
        <v>32229</v>
      </c>
      <c r="B2099" s="530">
        <v>95124</v>
      </c>
      <c r="C2099" s="522" t="s">
        <v>9350</v>
      </c>
      <c r="D2099" s="530" t="s">
        <v>27</v>
      </c>
      <c r="E2099" s="531">
        <v>5.51</v>
      </c>
      <c r="F2099" s="532">
        <v>0</v>
      </c>
    </row>
    <row r="2100" spans="1:6">
      <c r="A2100" s="529" t="s">
        <v>32229</v>
      </c>
      <c r="B2100" s="530">
        <v>95123</v>
      </c>
      <c r="C2100" s="522" t="s">
        <v>9349</v>
      </c>
      <c r="D2100" s="530" t="s">
        <v>27</v>
      </c>
      <c r="E2100" s="531">
        <v>17.87</v>
      </c>
      <c r="F2100" s="532">
        <v>0</v>
      </c>
    </row>
    <row r="2101" spans="1:6">
      <c r="A2101" s="529" t="s">
        <v>32229</v>
      </c>
      <c r="B2101" s="530">
        <v>95125</v>
      </c>
      <c r="C2101" s="522" t="s">
        <v>9351</v>
      </c>
      <c r="D2101" s="530" t="s">
        <v>27</v>
      </c>
      <c r="E2101" s="531">
        <v>19.559999999999999</v>
      </c>
      <c r="F2101" s="532">
        <v>0</v>
      </c>
    </row>
    <row r="2102" spans="1:6">
      <c r="A2102" s="529" t="s">
        <v>32229</v>
      </c>
      <c r="B2102" s="530">
        <v>95126</v>
      </c>
      <c r="C2102" s="522" t="s">
        <v>23287</v>
      </c>
      <c r="D2102" s="530" t="s">
        <v>27</v>
      </c>
      <c r="E2102" s="531">
        <v>157.01</v>
      </c>
      <c r="F2102" s="532">
        <v>0</v>
      </c>
    </row>
    <row r="2103" spans="1:6">
      <c r="A2103" s="529" t="s">
        <v>32229</v>
      </c>
      <c r="B2103" s="530">
        <v>92040</v>
      </c>
      <c r="C2103" s="522" t="s">
        <v>9253</v>
      </c>
      <c r="D2103" s="530" t="s">
        <v>27</v>
      </c>
      <c r="E2103" s="531">
        <v>6.47</v>
      </c>
      <c r="F2103" s="532">
        <v>0</v>
      </c>
    </row>
    <row r="2104" spans="1:6">
      <c r="A2104" s="529" t="s">
        <v>32229</v>
      </c>
      <c r="B2104" s="530">
        <v>92041</v>
      </c>
      <c r="C2104" s="522" t="s">
        <v>9254</v>
      </c>
      <c r="D2104" s="530" t="s">
        <v>27</v>
      </c>
      <c r="E2104" s="531">
        <v>1.33</v>
      </c>
      <c r="F2104" s="532">
        <v>0</v>
      </c>
    </row>
    <row r="2105" spans="1:6">
      <c r="A2105" s="529" t="s">
        <v>32229</v>
      </c>
      <c r="B2105" s="530">
        <v>92042</v>
      </c>
      <c r="C2105" s="522" t="s">
        <v>9255</v>
      </c>
      <c r="D2105" s="530" t="s">
        <v>27</v>
      </c>
      <c r="E2105" s="531">
        <v>5.39</v>
      </c>
      <c r="F2105" s="532">
        <v>0</v>
      </c>
    </row>
    <row r="2106" spans="1:6">
      <c r="A2106" s="529" t="s">
        <v>32229</v>
      </c>
      <c r="B2106" s="530">
        <v>102829</v>
      </c>
      <c r="C2106" s="522" t="s">
        <v>32262</v>
      </c>
      <c r="D2106" s="530" t="s">
        <v>27</v>
      </c>
      <c r="E2106" s="531">
        <v>0</v>
      </c>
      <c r="F2106" s="532"/>
    </row>
    <row r="2107" spans="1:6">
      <c r="A2107" s="529" t="s">
        <v>32229</v>
      </c>
      <c r="B2107" s="530">
        <v>102830</v>
      </c>
      <c r="C2107" s="522" t="s">
        <v>32263</v>
      </c>
      <c r="D2107" s="530" t="s">
        <v>27</v>
      </c>
      <c r="E2107" s="531">
        <v>0</v>
      </c>
      <c r="F2107" s="532"/>
    </row>
    <row r="2108" spans="1:6">
      <c r="A2108" s="529" t="s">
        <v>32229</v>
      </c>
      <c r="B2108" s="530">
        <v>102831</v>
      </c>
      <c r="C2108" s="522" t="s">
        <v>32264</v>
      </c>
      <c r="D2108" s="530" t="s">
        <v>27</v>
      </c>
      <c r="E2108" s="531">
        <v>0</v>
      </c>
      <c r="F2108" s="532"/>
    </row>
    <row r="2109" spans="1:6">
      <c r="A2109" s="529" t="s">
        <v>32229</v>
      </c>
      <c r="B2109" s="530">
        <v>92114</v>
      </c>
      <c r="C2109" s="522" t="s">
        <v>9265</v>
      </c>
      <c r="D2109" s="530" t="s">
        <v>27</v>
      </c>
      <c r="E2109" s="531">
        <v>0.23</v>
      </c>
      <c r="F2109" s="532">
        <v>0</v>
      </c>
    </row>
    <row r="2110" spans="1:6">
      <c r="A2110" s="529" t="s">
        <v>32229</v>
      </c>
      <c r="B2110" s="530">
        <v>92115</v>
      </c>
      <c r="C2110" s="522" t="s">
        <v>9266</v>
      </c>
      <c r="D2110" s="530" t="s">
        <v>27</v>
      </c>
      <c r="E2110" s="531">
        <v>0.04</v>
      </c>
      <c r="F2110" s="532">
        <v>0</v>
      </c>
    </row>
    <row r="2111" spans="1:6">
      <c r="A2111" s="529" t="s">
        <v>32229</v>
      </c>
      <c r="B2111" s="530">
        <v>92116</v>
      </c>
      <c r="C2111" s="522" t="s">
        <v>9267</v>
      </c>
      <c r="D2111" s="530" t="s">
        <v>27</v>
      </c>
      <c r="E2111" s="531">
        <v>0.16</v>
      </c>
      <c r="F2111" s="532">
        <v>0</v>
      </c>
    </row>
    <row r="2112" spans="1:6">
      <c r="A2112" s="529" t="s">
        <v>32229</v>
      </c>
      <c r="B2112" s="530">
        <v>102912</v>
      </c>
      <c r="C2112" s="522" t="s">
        <v>32265</v>
      </c>
      <c r="D2112" s="530" t="s">
        <v>27</v>
      </c>
      <c r="E2112" s="531">
        <v>0</v>
      </c>
      <c r="F2112" s="532"/>
    </row>
    <row r="2113" spans="1:6">
      <c r="A2113" s="529" t="s">
        <v>32229</v>
      </c>
      <c r="B2113" s="530">
        <v>102913</v>
      </c>
      <c r="C2113" s="522" t="s">
        <v>32266</v>
      </c>
      <c r="D2113" s="530" t="s">
        <v>27</v>
      </c>
      <c r="E2113" s="531">
        <v>0</v>
      </c>
      <c r="F2113" s="532"/>
    </row>
    <row r="2114" spans="1:6">
      <c r="A2114" s="529" t="s">
        <v>32229</v>
      </c>
      <c r="B2114" s="530">
        <v>102914</v>
      </c>
      <c r="C2114" s="522" t="s">
        <v>32267</v>
      </c>
      <c r="D2114" s="530" t="s">
        <v>27</v>
      </c>
      <c r="E2114" s="531">
        <v>0</v>
      </c>
      <c r="F2114" s="532"/>
    </row>
    <row r="2115" spans="1:6">
      <c r="A2115" s="529" t="s">
        <v>32229</v>
      </c>
      <c r="B2115" s="530">
        <v>102915</v>
      </c>
      <c r="C2115" s="522" t="s">
        <v>9463</v>
      </c>
      <c r="D2115" s="530" t="s">
        <v>27</v>
      </c>
      <c r="E2115" s="531">
        <v>0.49</v>
      </c>
      <c r="F2115" s="532">
        <v>0</v>
      </c>
    </row>
    <row r="2116" spans="1:6">
      <c r="A2116" s="529" t="s">
        <v>32229</v>
      </c>
      <c r="B2116" s="530">
        <v>95716</v>
      </c>
      <c r="C2116" s="522" t="s">
        <v>9393</v>
      </c>
      <c r="D2116" s="530" t="s">
        <v>27</v>
      </c>
      <c r="E2116" s="531">
        <v>65.91</v>
      </c>
      <c r="F2116" s="532">
        <v>0</v>
      </c>
    </row>
    <row r="2117" spans="1:6">
      <c r="A2117" s="529" t="s">
        <v>32229</v>
      </c>
      <c r="B2117" s="530">
        <v>95717</v>
      </c>
      <c r="C2117" s="522" t="s">
        <v>9394</v>
      </c>
      <c r="D2117" s="530" t="s">
        <v>27</v>
      </c>
      <c r="E2117" s="531">
        <v>17.420000000000002</v>
      </c>
      <c r="F2117" s="532">
        <v>0</v>
      </c>
    </row>
    <row r="2118" spans="1:6">
      <c r="A2118" s="529" t="s">
        <v>32229</v>
      </c>
      <c r="B2118" s="530">
        <v>95718</v>
      </c>
      <c r="C2118" s="522" t="s">
        <v>9395</v>
      </c>
      <c r="D2118" s="530" t="s">
        <v>27</v>
      </c>
      <c r="E2118" s="531">
        <v>82.39</v>
      </c>
      <c r="F2118" s="532">
        <v>0</v>
      </c>
    </row>
    <row r="2119" spans="1:6">
      <c r="A2119" s="529" t="s">
        <v>32229</v>
      </c>
      <c r="B2119" s="530">
        <v>95719</v>
      </c>
      <c r="C2119" s="522" t="s">
        <v>9396</v>
      </c>
      <c r="D2119" s="530" t="s">
        <v>27</v>
      </c>
      <c r="E2119" s="531">
        <v>95.89</v>
      </c>
      <c r="F2119" s="532">
        <v>0</v>
      </c>
    </row>
    <row r="2120" spans="1:6">
      <c r="A2120" s="529" t="s">
        <v>32229</v>
      </c>
      <c r="B2120" s="530">
        <v>104715</v>
      </c>
      <c r="C2120" s="522" t="s">
        <v>9500</v>
      </c>
      <c r="D2120" s="530" t="s">
        <v>27</v>
      </c>
      <c r="E2120" s="531">
        <v>95.89</v>
      </c>
      <c r="F2120" s="532">
        <v>0</v>
      </c>
    </row>
    <row r="2121" spans="1:6">
      <c r="A2121" s="529" t="s">
        <v>32229</v>
      </c>
      <c r="B2121" s="530">
        <v>104712</v>
      </c>
      <c r="C2121" s="522" t="s">
        <v>32268</v>
      </c>
      <c r="D2121" s="530" t="s">
        <v>27</v>
      </c>
      <c r="E2121" s="531">
        <v>61.95</v>
      </c>
      <c r="F2121" s="532">
        <v>0</v>
      </c>
    </row>
    <row r="2122" spans="1:6">
      <c r="A2122" s="529" t="s">
        <v>32229</v>
      </c>
      <c r="B2122" s="530">
        <v>104713</v>
      </c>
      <c r="C2122" s="522" t="s">
        <v>32269</v>
      </c>
      <c r="D2122" s="530" t="s">
        <v>27</v>
      </c>
      <c r="E2122" s="531">
        <v>16.37</v>
      </c>
      <c r="F2122" s="532">
        <v>0</v>
      </c>
    </row>
    <row r="2123" spans="1:6">
      <c r="A2123" s="529" t="s">
        <v>32229</v>
      </c>
      <c r="B2123" s="530">
        <v>104714</v>
      </c>
      <c r="C2123" s="522" t="s">
        <v>32270</v>
      </c>
      <c r="D2123" s="530" t="s">
        <v>27</v>
      </c>
      <c r="E2123" s="531">
        <v>77.430000000000007</v>
      </c>
      <c r="F2123" s="532">
        <v>0</v>
      </c>
    </row>
    <row r="2124" spans="1:6">
      <c r="A2124" s="529" t="s">
        <v>32229</v>
      </c>
      <c r="B2124" s="530">
        <v>102894</v>
      </c>
      <c r="C2124" s="522" t="s">
        <v>32271</v>
      </c>
      <c r="D2124" s="530" t="s">
        <v>27</v>
      </c>
      <c r="E2124" s="531">
        <v>0</v>
      </c>
      <c r="F2124" s="532"/>
    </row>
    <row r="2125" spans="1:6">
      <c r="A2125" s="529" t="s">
        <v>32229</v>
      </c>
      <c r="B2125" s="530">
        <v>104161</v>
      </c>
      <c r="C2125" s="522" t="s">
        <v>32272</v>
      </c>
      <c r="D2125" s="530" t="s">
        <v>27</v>
      </c>
      <c r="E2125" s="531">
        <v>0</v>
      </c>
      <c r="F2125" s="532"/>
    </row>
    <row r="2126" spans="1:6">
      <c r="A2126" s="529" t="s">
        <v>32229</v>
      </c>
      <c r="B2126" s="530">
        <v>102896</v>
      </c>
      <c r="C2126" s="522" t="s">
        <v>32273</v>
      </c>
      <c r="D2126" s="530" t="s">
        <v>27</v>
      </c>
      <c r="E2126" s="531">
        <v>0</v>
      </c>
      <c r="F2126" s="532"/>
    </row>
    <row r="2127" spans="1:6">
      <c r="A2127" s="529" t="s">
        <v>32229</v>
      </c>
      <c r="B2127" s="530">
        <v>102897</v>
      </c>
      <c r="C2127" s="522" t="s">
        <v>9460</v>
      </c>
      <c r="D2127" s="530" t="s">
        <v>27</v>
      </c>
      <c r="E2127" s="531">
        <v>95.89</v>
      </c>
      <c r="F2127" s="532">
        <v>0</v>
      </c>
    </row>
    <row r="2128" spans="1:6">
      <c r="A2128" s="529" t="s">
        <v>32229</v>
      </c>
      <c r="B2128" s="530">
        <v>5627</v>
      </c>
      <c r="C2128" s="522" t="s">
        <v>8895</v>
      </c>
      <c r="D2128" s="530" t="s">
        <v>27</v>
      </c>
      <c r="E2128" s="531">
        <v>47.6</v>
      </c>
      <c r="F2128" s="532">
        <v>0</v>
      </c>
    </row>
    <row r="2129" spans="1:6">
      <c r="A2129" s="529" t="s">
        <v>32229</v>
      </c>
      <c r="B2129" s="530">
        <v>5628</v>
      </c>
      <c r="C2129" s="522" t="s">
        <v>8896</v>
      </c>
      <c r="D2129" s="530" t="s">
        <v>27</v>
      </c>
      <c r="E2129" s="531">
        <v>12.58</v>
      </c>
      <c r="F2129" s="532">
        <v>0</v>
      </c>
    </row>
    <row r="2130" spans="1:6">
      <c r="A2130" s="529" t="s">
        <v>32229</v>
      </c>
      <c r="B2130" s="530">
        <v>5629</v>
      </c>
      <c r="C2130" s="522" t="s">
        <v>8897</v>
      </c>
      <c r="D2130" s="530" t="s">
        <v>27</v>
      </c>
      <c r="E2130" s="531">
        <v>59.5</v>
      </c>
      <c r="F2130" s="532">
        <v>0</v>
      </c>
    </row>
    <row r="2131" spans="1:6">
      <c r="A2131" s="529" t="s">
        <v>32229</v>
      </c>
      <c r="B2131" s="530">
        <v>5630</v>
      </c>
      <c r="C2131" s="522" t="s">
        <v>8898</v>
      </c>
      <c r="D2131" s="530" t="s">
        <v>27</v>
      </c>
      <c r="E2131" s="531">
        <v>68.709999999999994</v>
      </c>
      <c r="F2131" s="532">
        <v>0</v>
      </c>
    </row>
    <row r="2132" spans="1:6">
      <c r="A2132" s="529" t="s">
        <v>32229</v>
      </c>
      <c r="B2132" s="530">
        <v>88900</v>
      </c>
      <c r="C2132" s="522" t="s">
        <v>9038</v>
      </c>
      <c r="D2132" s="530" t="s">
        <v>27</v>
      </c>
      <c r="E2132" s="531">
        <v>53.86</v>
      </c>
      <c r="F2132" s="532">
        <v>0</v>
      </c>
    </row>
    <row r="2133" spans="1:6">
      <c r="A2133" s="529" t="s">
        <v>32229</v>
      </c>
      <c r="B2133" s="530">
        <v>88902</v>
      </c>
      <c r="C2133" s="522" t="s">
        <v>9039</v>
      </c>
      <c r="D2133" s="530" t="s">
        <v>27</v>
      </c>
      <c r="E2133" s="531">
        <v>14.23</v>
      </c>
      <c r="F2133" s="532">
        <v>0</v>
      </c>
    </row>
    <row r="2134" spans="1:6">
      <c r="A2134" s="529" t="s">
        <v>32229</v>
      </c>
      <c r="B2134" s="530">
        <v>88903</v>
      </c>
      <c r="C2134" s="522" t="s">
        <v>9040</v>
      </c>
      <c r="D2134" s="530" t="s">
        <v>27</v>
      </c>
      <c r="E2134" s="531">
        <v>67.319999999999993</v>
      </c>
      <c r="F2134" s="532">
        <v>0</v>
      </c>
    </row>
    <row r="2135" spans="1:6">
      <c r="A2135" s="529" t="s">
        <v>32229</v>
      </c>
      <c r="B2135" s="530">
        <v>88904</v>
      </c>
      <c r="C2135" s="522" t="s">
        <v>9041</v>
      </c>
      <c r="D2135" s="530" t="s">
        <v>27</v>
      </c>
      <c r="E2135" s="531">
        <v>95.89</v>
      </c>
      <c r="F2135" s="532">
        <v>0</v>
      </c>
    </row>
    <row r="2136" spans="1:6">
      <c r="A2136" s="529" t="s">
        <v>32229</v>
      </c>
      <c r="B2136" s="530">
        <v>88569</v>
      </c>
      <c r="C2136" s="522" t="s">
        <v>9020</v>
      </c>
      <c r="D2136" s="530" t="s">
        <v>27</v>
      </c>
      <c r="E2136" s="531">
        <v>3.71</v>
      </c>
      <c r="F2136" s="532">
        <v>0</v>
      </c>
    </row>
    <row r="2137" spans="1:6">
      <c r="A2137" s="529" t="s">
        <v>32229</v>
      </c>
      <c r="B2137" s="530">
        <v>88570</v>
      </c>
      <c r="C2137" s="522" t="s">
        <v>9021</v>
      </c>
      <c r="D2137" s="530" t="s">
        <v>27</v>
      </c>
      <c r="E2137" s="531">
        <v>1.28</v>
      </c>
      <c r="F2137" s="532">
        <v>0</v>
      </c>
    </row>
    <row r="2138" spans="1:6">
      <c r="A2138" s="529" t="s">
        <v>32229</v>
      </c>
      <c r="B2138" s="530">
        <v>5765</v>
      </c>
      <c r="C2138" s="522" t="s">
        <v>8930</v>
      </c>
      <c r="D2138" s="530" t="s">
        <v>27</v>
      </c>
      <c r="E2138" s="531">
        <v>4.6399999999999997</v>
      </c>
      <c r="F2138" s="532">
        <v>0</v>
      </c>
    </row>
    <row r="2139" spans="1:6">
      <c r="A2139" s="529" t="s">
        <v>32229</v>
      </c>
      <c r="B2139" s="530">
        <v>5766</v>
      </c>
      <c r="C2139" s="522" t="s">
        <v>8931</v>
      </c>
      <c r="D2139" s="530" t="s">
        <v>27</v>
      </c>
      <c r="E2139" s="531">
        <v>2.96</v>
      </c>
      <c r="F2139" s="532">
        <v>0</v>
      </c>
    </row>
    <row r="2140" spans="1:6">
      <c r="A2140" s="529" t="s">
        <v>32229</v>
      </c>
      <c r="B2140" s="530">
        <v>91468</v>
      </c>
      <c r="C2140" s="522" t="s">
        <v>9231</v>
      </c>
      <c r="D2140" s="530" t="s">
        <v>27</v>
      </c>
      <c r="E2140" s="531">
        <v>25.92</v>
      </c>
      <c r="F2140" s="532">
        <v>0</v>
      </c>
    </row>
    <row r="2141" spans="1:6">
      <c r="A2141" s="529" t="s">
        <v>32229</v>
      </c>
      <c r="B2141" s="530">
        <v>91484</v>
      </c>
      <c r="C2141" s="522" t="s">
        <v>9233</v>
      </c>
      <c r="D2141" s="530" t="s">
        <v>27</v>
      </c>
      <c r="E2141" s="531">
        <v>4.0999999999999996</v>
      </c>
      <c r="F2141" s="532">
        <v>0</v>
      </c>
    </row>
    <row r="2142" spans="1:6">
      <c r="A2142" s="529" t="s">
        <v>32229</v>
      </c>
      <c r="B2142" s="530">
        <v>91469</v>
      </c>
      <c r="C2142" s="522" t="s">
        <v>9232</v>
      </c>
      <c r="D2142" s="530" t="s">
        <v>27</v>
      </c>
      <c r="E2142" s="531">
        <v>10.15</v>
      </c>
      <c r="F2142" s="532">
        <v>0</v>
      </c>
    </row>
    <row r="2143" spans="1:6">
      <c r="A2143" s="529" t="s">
        <v>32229</v>
      </c>
      <c r="B2143" s="530">
        <v>83361</v>
      </c>
      <c r="C2143" s="522" t="s">
        <v>8990</v>
      </c>
      <c r="D2143" s="530" t="s">
        <v>27</v>
      </c>
      <c r="E2143" s="531">
        <v>43.63</v>
      </c>
      <c r="F2143" s="532">
        <v>0</v>
      </c>
    </row>
    <row r="2144" spans="1:6">
      <c r="A2144" s="529" t="s">
        <v>32229</v>
      </c>
      <c r="B2144" s="530">
        <v>91485</v>
      </c>
      <c r="C2144" s="522" t="s">
        <v>9234</v>
      </c>
      <c r="D2144" s="530" t="s">
        <v>27</v>
      </c>
      <c r="E2144" s="531">
        <v>165.05</v>
      </c>
      <c r="F2144" s="532">
        <v>0</v>
      </c>
    </row>
    <row r="2145" spans="1:6">
      <c r="A2145" s="529" t="s">
        <v>32229</v>
      </c>
      <c r="B2145" s="530">
        <v>102835</v>
      </c>
      <c r="C2145" s="522" t="s">
        <v>32274</v>
      </c>
      <c r="D2145" s="530" t="s">
        <v>27</v>
      </c>
      <c r="E2145" s="531">
        <v>0</v>
      </c>
      <c r="F2145" s="532"/>
    </row>
    <row r="2146" spans="1:6">
      <c r="A2146" s="529" t="s">
        <v>32229</v>
      </c>
      <c r="B2146" s="530">
        <v>102836</v>
      </c>
      <c r="C2146" s="522" t="s">
        <v>32275</v>
      </c>
      <c r="D2146" s="530" t="s">
        <v>27</v>
      </c>
      <c r="E2146" s="531">
        <v>0</v>
      </c>
      <c r="F2146" s="532"/>
    </row>
    <row r="2147" spans="1:6">
      <c r="A2147" s="529" t="s">
        <v>32229</v>
      </c>
      <c r="B2147" s="530">
        <v>102837</v>
      </c>
      <c r="C2147" s="522" t="s">
        <v>32276</v>
      </c>
      <c r="D2147" s="530" t="s">
        <v>27</v>
      </c>
      <c r="E2147" s="531">
        <v>0</v>
      </c>
      <c r="F2147" s="532"/>
    </row>
    <row r="2148" spans="1:6">
      <c r="A2148" s="529" t="s">
        <v>32229</v>
      </c>
      <c r="B2148" s="530">
        <v>89230</v>
      </c>
      <c r="C2148" s="522" t="s">
        <v>9076</v>
      </c>
      <c r="D2148" s="530" t="s">
        <v>27</v>
      </c>
      <c r="E2148" s="531">
        <v>114.32</v>
      </c>
      <c r="F2148" s="532">
        <v>0</v>
      </c>
    </row>
    <row r="2149" spans="1:6">
      <c r="A2149" s="529" t="s">
        <v>32229</v>
      </c>
      <c r="B2149" s="530">
        <v>89231</v>
      </c>
      <c r="C2149" s="522" t="s">
        <v>9077</v>
      </c>
      <c r="D2149" s="530" t="s">
        <v>27</v>
      </c>
      <c r="E2149" s="531">
        <v>35</v>
      </c>
      <c r="F2149" s="532">
        <v>0</v>
      </c>
    </row>
    <row r="2150" spans="1:6">
      <c r="A2150" s="529" t="s">
        <v>32229</v>
      </c>
      <c r="B2150" s="530">
        <v>89232</v>
      </c>
      <c r="C2150" s="522" t="s">
        <v>9078</v>
      </c>
      <c r="D2150" s="530" t="s">
        <v>27</v>
      </c>
      <c r="E2150" s="531">
        <v>203.93</v>
      </c>
      <c r="F2150" s="532">
        <v>0</v>
      </c>
    </row>
    <row r="2151" spans="1:6">
      <c r="A2151" s="529" t="s">
        <v>32229</v>
      </c>
      <c r="B2151" s="530">
        <v>89233</v>
      </c>
      <c r="C2151" s="522" t="s">
        <v>9079</v>
      </c>
      <c r="D2151" s="530" t="s">
        <v>27</v>
      </c>
      <c r="E2151" s="531">
        <v>178.19</v>
      </c>
      <c r="F2151" s="532">
        <v>0</v>
      </c>
    </row>
    <row r="2152" spans="1:6">
      <c r="A2152" s="529" t="s">
        <v>32229</v>
      </c>
      <c r="B2152" s="530">
        <v>89236</v>
      </c>
      <c r="C2152" s="522" t="s">
        <v>9080</v>
      </c>
      <c r="D2152" s="530" t="s">
        <v>27</v>
      </c>
      <c r="E2152" s="531">
        <v>267.06</v>
      </c>
      <c r="F2152" s="532">
        <v>0</v>
      </c>
    </row>
    <row r="2153" spans="1:6">
      <c r="A2153" s="529" t="s">
        <v>32229</v>
      </c>
      <c r="B2153" s="530">
        <v>89237</v>
      </c>
      <c r="C2153" s="522" t="s">
        <v>9081</v>
      </c>
      <c r="D2153" s="530" t="s">
        <v>27</v>
      </c>
      <c r="E2153" s="531">
        <v>81.77</v>
      </c>
      <c r="F2153" s="532">
        <v>0</v>
      </c>
    </row>
    <row r="2154" spans="1:6">
      <c r="A2154" s="529" t="s">
        <v>32229</v>
      </c>
      <c r="B2154" s="530">
        <v>89238</v>
      </c>
      <c r="C2154" s="522" t="s">
        <v>9082</v>
      </c>
      <c r="D2154" s="530" t="s">
        <v>27</v>
      </c>
      <c r="E2154" s="531">
        <v>476.37</v>
      </c>
      <c r="F2154" s="532">
        <v>0</v>
      </c>
    </row>
    <row r="2155" spans="1:6">
      <c r="A2155" s="529" t="s">
        <v>32229</v>
      </c>
      <c r="B2155" s="530">
        <v>89239</v>
      </c>
      <c r="C2155" s="522" t="s">
        <v>9083</v>
      </c>
      <c r="D2155" s="530" t="s">
        <v>27</v>
      </c>
      <c r="E2155" s="531">
        <v>471.22</v>
      </c>
      <c r="F2155" s="532">
        <v>0</v>
      </c>
    </row>
    <row r="2156" spans="1:6">
      <c r="A2156" s="529" t="s">
        <v>32229</v>
      </c>
      <c r="B2156" s="530">
        <v>102930</v>
      </c>
      <c r="C2156" s="522" t="s">
        <v>32277</v>
      </c>
      <c r="D2156" s="530" t="s">
        <v>27</v>
      </c>
      <c r="E2156" s="531">
        <v>0</v>
      </c>
      <c r="F2156" s="532"/>
    </row>
    <row r="2157" spans="1:6">
      <c r="A2157" s="529" t="s">
        <v>32229</v>
      </c>
      <c r="B2157" s="530">
        <v>102931</v>
      </c>
      <c r="C2157" s="522" t="s">
        <v>32278</v>
      </c>
      <c r="D2157" s="530" t="s">
        <v>27</v>
      </c>
      <c r="E2157" s="531">
        <v>0</v>
      </c>
      <c r="F2157" s="532"/>
    </row>
    <row r="2158" spans="1:6">
      <c r="A2158" s="529" t="s">
        <v>32229</v>
      </c>
      <c r="B2158" s="530">
        <v>102932</v>
      </c>
      <c r="C2158" s="522" t="s">
        <v>32279</v>
      </c>
      <c r="D2158" s="530" t="s">
        <v>27</v>
      </c>
      <c r="E2158" s="531">
        <v>0</v>
      </c>
      <c r="F2158" s="532"/>
    </row>
    <row r="2159" spans="1:6">
      <c r="A2159" s="529" t="s">
        <v>32229</v>
      </c>
      <c r="B2159" s="530">
        <v>102933</v>
      </c>
      <c r="C2159" s="522" t="s">
        <v>9465</v>
      </c>
      <c r="D2159" s="530" t="s">
        <v>27</v>
      </c>
      <c r="E2159" s="531">
        <v>0.73</v>
      </c>
      <c r="F2159" s="532">
        <v>0</v>
      </c>
    </row>
    <row r="2160" spans="1:6">
      <c r="A2160" s="529" t="s">
        <v>32229</v>
      </c>
      <c r="B2160" s="530">
        <v>93411</v>
      </c>
      <c r="C2160" s="522" t="s">
        <v>9322</v>
      </c>
      <c r="D2160" s="530" t="s">
        <v>27</v>
      </c>
      <c r="E2160" s="531">
        <v>0.36</v>
      </c>
      <c r="F2160" s="532">
        <v>0</v>
      </c>
    </row>
    <row r="2161" spans="1:6">
      <c r="A2161" s="529" t="s">
        <v>32229</v>
      </c>
      <c r="B2161" s="530">
        <v>93412</v>
      </c>
      <c r="C2161" s="522" t="s">
        <v>9323</v>
      </c>
      <c r="D2161" s="530" t="s">
        <v>27</v>
      </c>
      <c r="E2161" s="531">
        <v>0.13</v>
      </c>
      <c r="F2161" s="532">
        <v>0</v>
      </c>
    </row>
    <row r="2162" spans="1:6">
      <c r="A2162" s="529" t="s">
        <v>32229</v>
      </c>
      <c r="B2162" s="530">
        <v>93413</v>
      </c>
      <c r="C2162" s="522" t="s">
        <v>9324</v>
      </c>
      <c r="D2162" s="530" t="s">
        <v>27</v>
      </c>
      <c r="E2162" s="531">
        <v>0.32</v>
      </c>
      <c r="F2162" s="532">
        <v>0</v>
      </c>
    </row>
    <row r="2163" spans="1:6">
      <c r="A2163" s="529" t="s">
        <v>32229</v>
      </c>
      <c r="B2163" s="530">
        <v>93414</v>
      </c>
      <c r="C2163" s="522" t="s">
        <v>9325</v>
      </c>
      <c r="D2163" s="530" t="s">
        <v>27</v>
      </c>
      <c r="E2163" s="531">
        <v>11.24</v>
      </c>
      <c r="F2163" s="532">
        <v>0</v>
      </c>
    </row>
    <row r="2164" spans="1:6">
      <c r="A2164" s="529" t="s">
        <v>32229</v>
      </c>
      <c r="B2164" s="530">
        <v>88855</v>
      </c>
      <c r="C2164" s="522" t="s">
        <v>23277</v>
      </c>
      <c r="D2164" s="530" t="s">
        <v>27</v>
      </c>
      <c r="E2164" s="531">
        <v>3.31</v>
      </c>
      <c r="F2164" s="532">
        <v>0</v>
      </c>
    </row>
    <row r="2165" spans="1:6">
      <c r="A2165" s="529" t="s">
        <v>32229</v>
      </c>
      <c r="B2165" s="530">
        <v>88856</v>
      </c>
      <c r="C2165" s="522" t="s">
        <v>23278</v>
      </c>
      <c r="D2165" s="530" t="s">
        <v>27</v>
      </c>
      <c r="E2165" s="531">
        <v>0.91</v>
      </c>
      <c r="F2165" s="532">
        <v>0</v>
      </c>
    </row>
    <row r="2166" spans="1:6">
      <c r="A2166" s="529" t="s">
        <v>32229</v>
      </c>
      <c r="B2166" s="530">
        <v>5658</v>
      </c>
      <c r="C2166" s="522" t="s">
        <v>23274</v>
      </c>
      <c r="D2166" s="530" t="s">
        <v>27</v>
      </c>
      <c r="E2166" s="531">
        <v>2.2999999999999998</v>
      </c>
      <c r="F2166" s="532">
        <v>0</v>
      </c>
    </row>
    <row r="2167" spans="1:6">
      <c r="A2167" s="529" t="s">
        <v>32229</v>
      </c>
      <c r="B2167" s="530">
        <v>53840</v>
      </c>
      <c r="C2167" s="522" t="s">
        <v>8972</v>
      </c>
      <c r="D2167" s="530" t="s">
        <v>27</v>
      </c>
      <c r="E2167" s="531">
        <v>2.6</v>
      </c>
      <c r="F2167" s="532">
        <v>0</v>
      </c>
    </row>
    <row r="2168" spans="1:6">
      <c r="A2168" s="529" t="s">
        <v>32229</v>
      </c>
      <c r="B2168" s="530">
        <v>87026</v>
      </c>
      <c r="C2168" s="522" t="s">
        <v>8995</v>
      </c>
      <c r="D2168" s="530" t="s">
        <v>27</v>
      </c>
      <c r="E2168" s="531">
        <v>0.71</v>
      </c>
      <c r="F2168" s="532">
        <v>0</v>
      </c>
    </row>
    <row r="2169" spans="1:6">
      <c r="A2169" s="529" t="s">
        <v>32229</v>
      </c>
      <c r="B2169" s="530">
        <v>53841</v>
      </c>
      <c r="C2169" s="522" t="s">
        <v>8973</v>
      </c>
      <c r="D2169" s="530" t="s">
        <v>27</v>
      </c>
      <c r="E2169" s="531">
        <v>1.8</v>
      </c>
      <c r="F2169" s="532">
        <v>0</v>
      </c>
    </row>
    <row r="2170" spans="1:6">
      <c r="A2170" s="529" t="s">
        <v>32229</v>
      </c>
      <c r="B2170" s="530">
        <v>95209</v>
      </c>
      <c r="C2170" s="522" t="s">
        <v>9360</v>
      </c>
      <c r="D2170" s="530" t="s">
        <v>27</v>
      </c>
      <c r="E2170" s="531">
        <v>12.42</v>
      </c>
      <c r="F2170" s="532">
        <v>0</v>
      </c>
    </row>
    <row r="2171" spans="1:6">
      <c r="A2171" s="529" t="s">
        <v>32229</v>
      </c>
      <c r="B2171" s="530">
        <v>95210</v>
      </c>
      <c r="C2171" s="522" t="s">
        <v>9361</v>
      </c>
      <c r="D2171" s="530" t="s">
        <v>27</v>
      </c>
      <c r="E2171" s="531">
        <v>58.74</v>
      </c>
      <c r="F2171" s="532">
        <v>0</v>
      </c>
    </row>
    <row r="2172" spans="1:6">
      <c r="A2172" s="529" t="s">
        <v>32229</v>
      </c>
      <c r="B2172" s="530">
        <v>95211</v>
      </c>
      <c r="C2172" s="522" t="s">
        <v>9362</v>
      </c>
      <c r="D2172" s="530" t="s">
        <v>27</v>
      </c>
      <c r="E2172" s="531">
        <v>7.29</v>
      </c>
      <c r="F2172" s="532">
        <v>0</v>
      </c>
    </row>
    <row r="2173" spans="1:6">
      <c r="A2173" s="529" t="s">
        <v>32229</v>
      </c>
      <c r="B2173" s="530">
        <v>93267</v>
      </c>
      <c r="C2173" s="522" t="s">
        <v>9305</v>
      </c>
      <c r="D2173" s="530" t="s">
        <v>27</v>
      </c>
      <c r="E2173" s="531">
        <v>26.66</v>
      </c>
      <c r="F2173" s="532">
        <v>0</v>
      </c>
    </row>
    <row r="2174" spans="1:6">
      <c r="A2174" s="529" t="s">
        <v>32229</v>
      </c>
      <c r="B2174" s="530">
        <v>93269</v>
      </c>
      <c r="C2174" s="522" t="s">
        <v>9306</v>
      </c>
      <c r="D2174" s="530" t="s">
        <v>27</v>
      </c>
      <c r="E2174" s="531">
        <v>10</v>
      </c>
      <c r="F2174" s="532">
        <v>0</v>
      </c>
    </row>
    <row r="2175" spans="1:6">
      <c r="A2175" s="529" t="s">
        <v>32229</v>
      </c>
      <c r="B2175" s="530">
        <v>93270</v>
      </c>
      <c r="C2175" s="522" t="s">
        <v>9307</v>
      </c>
      <c r="D2175" s="530" t="s">
        <v>27</v>
      </c>
      <c r="E2175" s="531">
        <v>25.92</v>
      </c>
      <c r="F2175" s="532">
        <v>0</v>
      </c>
    </row>
    <row r="2176" spans="1:6">
      <c r="A2176" s="529" t="s">
        <v>32229</v>
      </c>
      <c r="B2176" s="530">
        <v>93271</v>
      </c>
      <c r="C2176" s="522" t="s">
        <v>9308</v>
      </c>
      <c r="D2176" s="530" t="s">
        <v>27</v>
      </c>
      <c r="E2176" s="531">
        <v>7.29</v>
      </c>
      <c r="F2176" s="532">
        <v>0</v>
      </c>
    </row>
    <row r="2177" spans="1:6">
      <c r="A2177" s="529" t="s">
        <v>32229</v>
      </c>
      <c r="B2177" s="530">
        <v>95208</v>
      </c>
      <c r="C2177" s="522" t="s">
        <v>9359</v>
      </c>
      <c r="D2177" s="530" t="s">
        <v>27</v>
      </c>
      <c r="E2177" s="531">
        <v>53.71</v>
      </c>
      <c r="F2177" s="532">
        <v>0</v>
      </c>
    </row>
    <row r="2178" spans="1:6">
      <c r="A2178" s="529" t="s">
        <v>32229</v>
      </c>
      <c r="B2178" s="530">
        <v>83761</v>
      </c>
      <c r="C2178" s="522" t="s">
        <v>8991</v>
      </c>
      <c r="D2178" s="530" t="s">
        <v>27</v>
      </c>
      <c r="E2178" s="531">
        <v>10.210000000000001</v>
      </c>
      <c r="F2178" s="532">
        <v>0</v>
      </c>
    </row>
    <row r="2179" spans="1:6">
      <c r="A2179" s="529" t="s">
        <v>32229</v>
      </c>
      <c r="B2179" s="530">
        <v>83764</v>
      </c>
      <c r="C2179" s="522" t="s">
        <v>8994</v>
      </c>
      <c r="D2179" s="530" t="s">
        <v>27</v>
      </c>
      <c r="E2179" s="531">
        <v>3.6</v>
      </c>
      <c r="F2179" s="532">
        <v>0</v>
      </c>
    </row>
    <row r="2180" spans="1:6">
      <c r="A2180" s="529" t="s">
        <v>32229</v>
      </c>
      <c r="B2180" s="530">
        <v>83762</v>
      </c>
      <c r="C2180" s="522" t="s">
        <v>8992</v>
      </c>
      <c r="D2180" s="530" t="s">
        <v>27</v>
      </c>
      <c r="E2180" s="531">
        <v>9.11</v>
      </c>
      <c r="F2180" s="532">
        <v>0</v>
      </c>
    </row>
    <row r="2181" spans="1:6">
      <c r="A2181" s="529" t="s">
        <v>32229</v>
      </c>
      <c r="B2181" s="530">
        <v>83763</v>
      </c>
      <c r="C2181" s="522" t="s">
        <v>8993</v>
      </c>
      <c r="D2181" s="530" t="s">
        <v>27</v>
      </c>
      <c r="E2181" s="531">
        <v>53.52</v>
      </c>
      <c r="F2181" s="532">
        <v>0</v>
      </c>
    </row>
    <row r="2182" spans="1:6">
      <c r="A2182" s="529" t="s">
        <v>32229</v>
      </c>
      <c r="B2182" s="530">
        <v>95874</v>
      </c>
      <c r="C2182" s="522" t="s">
        <v>9400</v>
      </c>
      <c r="D2182" s="530" t="s">
        <v>27</v>
      </c>
      <c r="E2182" s="531">
        <v>10.91</v>
      </c>
      <c r="F2182" s="532">
        <v>0</v>
      </c>
    </row>
    <row r="2183" spans="1:6">
      <c r="A2183" s="529" t="s">
        <v>32229</v>
      </c>
      <c r="B2183" s="530">
        <v>95869</v>
      </c>
      <c r="C2183" s="522" t="s">
        <v>9397</v>
      </c>
      <c r="D2183" s="530" t="s">
        <v>27</v>
      </c>
      <c r="E2183" s="531">
        <v>3.84</v>
      </c>
      <c r="F2183" s="532">
        <v>0</v>
      </c>
    </row>
    <row r="2184" spans="1:6">
      <c r="A2184" s="529" t="s">
        <v>32229</v>
      </c>
      <c r="B2184" s="530">
        <v>95870</v>
      </c>
      <c r="C2184" s="522" t="s">
        <v>9398</v>
      </c>
      <c r="D2184" s="530" t="s">
        <v>27</v>
      </c>
      <c r="E2184" s="531">
        <v>9.73</v>
      </c>
      <c r="F2184" s="532">
        <v>0</v>
      </c>
    </row>
    <row r="2185" spans="1:6">
      <c r="A2185" s="529" t="s">
        <v>32229</v>
      </c>
      <c r="B2185" s="530">
        <v>95871</v>
      </c>
      <c r="C2185" s="522" t="s">
        <v>9399</v>
      </c>
      <c r="D2185" s="530" t="s">
        <v>27</v>
      </c>
      <c r="E2185" s="531">
        <v>291.18</v>
      </c>
      <c r="F2185" s="532">
        <v>0</v>
      </c>
    </row>
    <row r="2186" spans="1:6">
      <c r="A2186" s="529" t="s">
        <v>32229</v>
      </c>
      <c r="B2186" s="530">
        <v>104684</v>
      </c>
      <c r="C2186" s="522" t="s">
        <v>32280</v>
      </c>
      <c r="D2186" s="530" t="s">
        <v>27</v>
      </c>
      <c r="E2186" s="531">
        <v>0</v>
      </c>
      <c r="F2186" s="532"/>
    </row>
    <row r="2187" spans="1:6">
      <c r="A2187" s="529" t="s">
        <v>32229</v>
      </c>
      <c r="B2187" s="530">
        <v>104685</v>
      </c>
      <c r="C2187" s="522" t="s">
        <v>32281</v>
      </c>
      <c r="D2187" s="530" t="s">
        <v>27</v>
      </c>
      <c r="E2187" s="531">
        <v>0</v>
      </c>
      <c r="F2187" s="532"/>
    </row>
    <row r="2188" spans="1:6">
      <c r="A2188" s="529" t="s">
        <v>32229</v>
      </c>
      <c r="B2188" s="530">
        <v>104686</v>
      </c>
      <c r="C2188" s="522" t="s">
        <v>32282</v>
      </c>
      <c r="D2188" s="530" t="s">
        <v>27</v>
      </c>
      <c r="E2188" s="531">
        <v>0</v>
      </c>
      <c r="F2188" s="532"/>
    </row>
    <row r="2189" spans="1:6">
      <c r="A2189" s="529" t="s">
        <v>32229</v>
      </c>
      <c r="B2189" s="530">
        <v>104687</v>
      </c>
      <c r="C2189" s="522" t="s">
        <v>9496</v>
      </c>
      <c r="D2189" s="530" t="s">
        <v>27</v>
      </c>
      <c r="E2189" s="531">
        <v>479.26</v>
      </c>
      <c r="F2189" s="532">
        <v>0</v>
      </c>
    </row>
    <row r="2190" spans="1:6">
      <c r="A2190" s="529" t="s">
        <v>32229</v>
      </c>
      <c r="B2190" s="530">
        <v>73303</v>
      </c>
      <c r="C2190" s="522" t="s">
        <v>8982</v>
      </c>
      <c r="D2190" s="530" t="s">
        <v>27</v>
      </c>
      <c r="E2190" s="531">
        <v>7.66</v>
      </c>
      <c r="F2190" s="532">
        <v>0</v>
      </c>
    </row>
    <row r="2191" spans="1:6">
      <c r="A2191" s="529" t="s">
        <v>32229</v>
      </c>
      <c r="B2191" s="530">
        <v>93235</v>
      </c>
      <c r="C2191" s="522" t="s">
        <v>9301</v>
      </c>
      <c r="D2191" s="530" t="s">
        <v>27</v>
      </c>
      <c r="E2191" s="531">
        <v>2.7</v>
      </c>
      <c r="F2191" s="532">
        <v>0</v>
      </c>
    </row>
    <row r="2192" spans="1:6">
      <c r="A2192" s="529" t="s">
        <v>32229</v>
      </c>
      <c r="B2192" s="530">
        <v>73307</v>
      </c>
      <c r="C2192" s="522" t="s">
        <v>8983</v>
      </c>
      <c r="D2192" s="530" t="s">
        <v>27</v>
      </c>
      <c r="E2192" s="531">
        <v>6.84</v>
      </c>
      <c r="F2192" s="532">
        <v>0</v>
      </c>
    </row>
    <row r="2193" spans="1:6">
      <c r="A2193" s="529" t="s">
        <v>32229</v>
      </c>
      <c r="B2193" s="530">
        <v>73311</v>
      </c>
      <c r="C2193" s="522" t="s">
        <v>8985</v>
      </c>
      <c r="D2193" s="530" t="s">
        <v>27</v>
      </c>
      <c r="E2193" s="531">
        <v>189.93</v>
      </c>
      <c r="F2193" s="532">
        <v>0</v>
      </c>
    </row>
    <row r="2194" spans="1:6">
      <c r="A2194" s="529" t="s">
        <v>32229</v>
      </c>
      <c r="B2194" s="530">
        <v>93423</v>
      </c>
      <c r="C2194" s="522" t="s">
        <v>9330</v>
      </c>
      <c r="D2194" s="530" t="s">
        <v>27</v>
      </c>
      <c r="E2194" s="531">
        <v>6.82</v>
      </c>
      <c r="F2194" s="532">
        <v>0</v>
      </c>
    </row>
    <row r="2195" spans="1:6">
      <c r="A2195" s="529" t="s">
        <v>32229</v>
      </c>
      <c r="B2195" s="530">
        <v>93424</v>
      </c>
      <c r="C2195" s="522" t="s">
        <v>9331</v>
      </c>
      <c r="D2195" s="530" t="s">
        <v>27</v>
      </c>
      <c r="E2195" s="531">
        <v>2.4</v>
      </c>
      <c r="F2195" s="532">
        <v>0</v>
      </c>
    </row>
    <row r="2196" spans="1:6">
      <c r="A2196" s="529" t="s">
        <v>32229</v>
      </c>
      <c r="B2196" s="530">
        <v>93425</v>
      </c>
      <c r="C2196" s="522" t="s">
        <v>9332</v>
      </c>
      <c r="D2196" s="530" t="s">
        <v>27</v>
      </c>
      <c r="E2196" s="531">
        <v>6.09</v>
      </c>
      <c r="F2196" s="532">
        <v>0</v>
      </c>
    </row>
    <row r="2197" spans="1:6">
      <c r="A2197" s="529" t="s">
        <v>32229</v>
      </c>
      <c r="B2197" s="530">
        <v>93426</v>
      </c>
      <c r="C2197" s="522" t="s">
        <v>9333</v>
      </c>
      <c r="D2197" s="530" t="s">
        <v>27</v>
      </c>
      <c r="E2197" s="531">
        <v>170.92</v>
      </c>
      <c r="F2197" s="532">
        <v>0</v>
      </c>
    </row>
    <row r="2198" spans="1:6">
      <c r="A2198" s="529" t="s">
        <v>32229</v>
      </c>
      <c r="B2198" s="530">
        <v>93417</v>
      </c>
      <c r="C2198" s="522" t="s">
        <v>9326</v>
      </c>
      <c r="D2198" s="530" t="s">
        <v>27</v>
      </c>
      <c r="E2198" s="531">
        <v>4.82</v>
      </c>
      <c r="F2198" s="532">
        <v>0</v>
      </c>
    </row>
    <row r="2199" spans="1:6">
      <c r="A2199" s="529" t="s">
        <v>32229</v>
      </c>
      <c r="B2199" s="530">
        <v>93418</v>
      </c>
      <c r="C2199" s="522" t="s">
        <v>9327</v>
      </c>
      <c r="D2199" s="530" t="s">
        <v>27</v>
      </c>
      <c r="E2199" s="531">
        <v>1.7</v>
      </c>
      <c r="F2199" s="532">
        <v>0</v>
      </c>
    </row>
    <row r="2200" spans="1:6">
      <c r="A2200" s="529" t="s">
        <v>32229</v>
      </c>
      <c r="B2200" s="530">
        <v>93419</v>
      </c>
      <c r="C2200" s="522" t="s">
        <v>9328</v>
      </c>
      <c r="D2200" s="530" t="s">
        <v>27</v>
      </c>
      <c r="E2200" s="531">
        <v>4.3</v>
      </c>
      <c r="F2200" s="532">
        <v>0</v>
      </c>
    </row>
    <row r="2201" spans="1:6">
      <c r="A2201" s="529" t="s">
        <v>32229</v>
      </c>
      <c r="B2201" s="530">
        <v>93420</v>
      </c>
      <c r="C2201" s="522" t="s">
        <v>9329</v>
      </c>
      <c r="D2201" s="530" t="s">
        <v>27</v>
      </c>
      <c r="E2201" s="531">
        <v>71.510000000000005</v>
      </c>
      <c r="F2201" s="532">
        <v>0</v>
      </c>
    </row>
    <row r="2202" spans="1:6">
      <c r="A2202" s="529" t="s">
        <v>32229</v>
      </c>
      <c r="B2202" s="530">
        <v>93277</v>
      </c>
      <c r="C2202" s="522" t="s">
        <v>9309</v>
      </c>
      <c r="D2202" s="530" t="s">
        <v>27</v>
      </c>
      <c r="E2202" s="531">
        <v>0.28999999999999998</v>
      </c>
      <c r="F2202" s="532">
        <v>0</v>
      </c>
    </row>
    <row r="2203" spans="1:6">
      <c r="A2203" s="529" t="s">
        <v>32229</v>
      </c>
      <c r="B2203" s="530">
        <v>93278</v>
      </c>
      <c r="C2203" s="522" t="s">
        <v>9310</v>
      </c>
      <c r="D2203" s="530" t="s">
        <v>27</v>
      </c>
      <c r="E2203" s="531">
        <v>0.06</v>
      </c>
      <c r="F2203" s="532">
        <v>0</v>
      </c>
    </row>
    <row r="2204" spans="1:6">
      <c r="A2204" s="529" t="s">
        <v>32229</v>
      </c>
      <c r="B2204" s="530">
        <v>93279</v>
      </c>
      <c r="C2204" s="522" t="s">
        <v>9311</v>
      </c>
      <c r="D2204" s="530" t="s">
        <v>27</v>
      </c>
      <c r="E2204" s="531">
        <v>0.27</v>
      </c>
      <c r="F2204" s="532">
        <v>0</v>
      </c>
    </row>
    <row r="2205" spans="1:6">
      <c r="A2205" s="529" t="s">
        <v>32229</v>
      </c>
      <c r="B2205" s="530">
        <v>93280</v>
      </c>
      <c r="C2205" s="522" t="s">
        <v>9312</v>
      </c>
      <c r="D2205" s="530" t="s">
        <v>27</v>
      </c>
      <c r="E2205" s="531">
        <v>0.6</v>
      </c>
      <c r="F2205" s="532">
        <v>0</v>
      </c>
    </row>
    <row r="2206" spans="1:6">
      <c r="A2206" s="529" t="s">
        <v>32229</v>
      </c>
      <c r="B2206" s="530">
        <v>104909</v>
      </c>
      <c r="C2206" s="522" t="s">
        <v>32283</v>
      </c>
      <c r="D2206" s="530" t="s">
        <v>27</v>
      </c>
      <c r="E2206" s="531">
        <v>0</v>
      </c>
      <c r="F2206" s="532"/>
    </row>
    <row r="2207" spans="1:6">
      <c r="A2207" s="529" t="s">
        <v>32229</v>
      </c>
      <c r="B2207" s="530">
        <v>104910</v>
      </c>
      <c r="C2207" s="522" t="s">
        <v>32284</v>
      </c>
      <c r="D2207" s="530" t="s">
        <v>27</v>
      </c>
      <c r="E2207" s="531">
        <v>0</v>
      </c>
      <c r="F2207" s="532"/>
    </row>
    <row r="2208" spans="1:6">
      <c r="A2208" s="529" t="s">
        <v>32229</v>
      </c>
      <c r="B2208" s="530">
        <v>104911</v>
      </c>
      <c r="C2208" s="522" t="s">
        <v>32285</v>
      </c>
      <c r="D2208" s="530" t="s">
        <v>27</v>
      </c>
      <c r="E2208" s="531">
        <v>0</v>
      </c>
      <c r="F2208" s="532"/>
    </row>
    <row r="2209" spans="1:6">
      <c r="A2209" s="529" t="s">
        <v>32229</v>
      </c>
      <c r="B2209" s="530">
        <v>104912</v>
      </c>
      <c r="C2209" s="522" t="s">
        <v>22945</v>
      </c>
      <c r="D2209" s="530" t="s">
        <v>27</v>
      </c>
      <c r="E2209" s="531">
        <v>29.83</v>
      </c>
      <c r="F2209" s="532">
        <v>0</v>
      </c>
    </row>
    <row r="2210" spans="1:6">
      <c r="A2210" s="529" t="s">
        <v>32229</v>
      </c>
      <c r="B2210" s="530">
        <v>102840</v>
      </c>
      <c r="C2210" s="522" t="s">
        <v>32286</v>
      </c>
      <c r="D2210" s="530" t="s">
        <v>27</v>
      </c>
      <c r="E2210" s="531">
        <v>0</v>
      </c>
      <c r="F2210" s="532"/>
    </row>
    <row r="2211" spans="1:6">
      <c r="A2211" s="529" t="s">
        <v>32229</v>
      </c>
      <c r="B2211" s="530">
        <v>102841</v>
      </c>
      <c r="C2211" s="522" t="s">
        <v>32287</v>
      </c>
      <c r="D2211" s="530" t="s">
        <v>27</v>
      </c>
      <c r="E2211" s="531">
        <v>0</v>
      </c>
      <c r="F2211" s="532"/>
    </row>
    <row r="2212" spans="1:6">
      <c r="A2212" s="529" t="s">
        <v>32229</v>
      </c>
      <c r="B2212" s="530">
        <v>102842</v>
      </c>
      <c r="C2212" s="522" t="s">
        <v>32288</v>
      </c>
      <c r="D2212" s="530" t="s">
        <v>27</v>
      </c>
      <c r="E2212" s="531">
        <v>0</v>
      </c>
      <c r="F2212" s="532"/>
    </row>
    <row r="2213" spans="1:6">
      <c r="A2213" s="529" t="s">
        <v>32229</v>
      </c>
      <c r="B2213" s="530">
        <v>102843</v>
      </c>
      <c r="C2213" s="522" t="s">
        <v>9451</v>
      </c>
      <c r="D2213" s="530" t="s">
        <v>27</v>
      </c>
      <c r="E2213" s="531">
        <v>143.55000000000001</v>
      </c>
      <c r="F2213" s="532">
        <v>0</v>
      </c>
    </row>
    <row r="2214" spans="1:6">
      <c r="A2214" s="529" t="s">
        <v>32229</v>
      </c>
      <c r="B2214" s="530">
        <v>89267</v>
      </c>
      <c r="C2214" s="522" t="s">
        <v>9100</v>
      </c>
      <c r="D2214" s="530" t="s">
        <v>27</v>
      </c>
      <c r="E2214" s="531">
        <v>51.81</v>
      </c>
      <c r="F2214" s="532">
        <v>0</v>
      </c>
    </row>
    <row r="2215" spans="1:6">
      <c r="A2215" s="529" t="s">
        <v>32229</v>
      </c>
      <c r="B2215" s="530">
        <v>89269</v>
      </c>
      <c r="C2215" s="522" t="s">
        <v>9102</v>
      </c>
      <c r="D2215" s="530" t="s">
        <v>27</v>
      </c>
      <c r="E2215" s="531">
        <v>7.38</v>
      </c>
      <c r="F2215" s="532">
        <v>0</v>
      </c>
    </row>
    <row r="2216" spans="1:6">
      <c r="A2216" s="529" t="s">
        <v>32229</v>
      </c>
      <c r="B2216" s="530">
        <v>89268</v>
      </c>
      <c r="C2216" s="522" t="s">
        <v>9101</v>
      </c>
      <c r="D2216" s="530" t="s">
        <v>27</v>
      </c>
      <c r="E2216" s="531">
        <v>18.260000000000002</v>
      </c>
      <c r="F2216" s="532">
        <v>0</v>
      </c>
    </row>
    <row r="2217" spans="1:6">
      <c r="A2217" s="529" t="s">
        <v>32229</v>
      </c>
      <c r="B2217" s="530">
        <v>89270</v>
      </c>
      <c r="C2217" s="522" t="s">
        <v>9103</v>
      </c>
      <c r="D2217" s="530" t="s">
        <v>27</v>
      </c>
      <c r="E2217" s="531">
        <v>83.29</v>
      </c>
      <c r="F2217" s="532">
        <v>0</v>
      </c>
    </row>
    <row r="2218" spans="1:6">
      <c r="A2218" s="529" t="s">
        <v>32229</v>
      </c>
      <c r="B2218" s="530">
        <v>89271</v>
      </c>
      <c r="C2218" s="522" t="s">
        <v>9104</v>
      </c>
      <c r="D2218" s="530" t="s">
        <v>27</v>
      </c>
      <c r="E2218" s="531">
        <v>30.94</v>
      </c>
      <c r="F2218" s="532">
        <v>0</v>
      </c>
    </row>
    <row r="2219" spans="1:6">
      <c r="A2219" s="529" t="s">
        <v>32229</v>
      </c>
      <c r="B2219" s="530">
        <v>93283</v>
      </c>
      <c r="C2219" s="522" t="s">
        <v>9313</v>
      </c>
      <c r="D2219" s="530" t="s">
        <v>27</v>
      </c>
      <c r="E2219" s="531">
        <v>99.64</v>
      </c>
      <c r="F2219" s="532">
        <v>0</v>
      </c>
    </row>
    <row r="2220" spans="1:6">
      <c r="A2220" s="529" t="s">
        <v>32229</v>
      </c>
      <c r="B2220" s="530">
        <v>93296</v>
      </c>
      <c r="C2220" s="522" t="s">
        <v>9317</v>
      </c>
      <c r="D2220" s="530" t="s">
        <v>27</v>
      </c>
      <c r="E2220" s="531">
        <v>14.19</v>
      </c>
      <c r="F2220" s="532">
        <v>0</v>
      </c>
    </row>
    <row r="2221" spans="1:6">
      <c r="A2221" s="529" t="s">
        <v>32229</v>
      </c>
      <c r="B2221" s="530">
        <v>93284</v>
      </c>
      <c r="C2221" s="522" t="s">
        <v>9314</v>
      </c>
      <c r="D2221" s="530" t="s">
        <v>27</v>
      </c>
      <c r="E2221" s="531">
        <v>35.119999999999997</v>
      </c>
      <c r="F2221" s="532">
        <v>0</v>
      </c>
    </row>
    <row r="2222" spans="1:6">
      <c r="A2222" s="529" t="s">
        <v>32229</v>
      </c>
      <c r="B2222" s="530">
        <v>93285</v>
      </c>
      <c r="C2222" s="522" t="s">
        <v>9315</v>
      </c>
      <c r="D2222" s="530" t="s">
        <v>27</v>
      </c>
      <c r="E2222" s="531">
        <v>160.16999999999999</v>
      </c>
      <c r="F2222" s="532">
        <v>0</v>
      </c>
    </row>
    <row r="2223" spans="1:6">
      <c r="A2223" s="529" t="s">
        <v>32229</v>
      </c>
      <c r="B2223" s="530">
        <v>93286</v>
      </c>
      <c r="C2223" s="522" t="s">
        <v>9316</v>
      </c>
      <c r="D2223" s="530" t="s">
        <v>27</v>
      </c>
      <c r="E2223" s="531">
        <v>10.14</v>
      </c>
      <c r="F2223" s="532">
        <v>0</v>
      </c>
    </row>
    <row r="2224" spans="1:6">
      <c r="A2224" s="529" t="s">
        <v>32229</v>
      </c>
      <c r="B2224" s="530">
        <v>104706</v>
      </c>
      <c r="C2224" s="522" t="s">
        <v>32289</v>
      </c>
      <c r="D2224" s="530" t="s">
        <v>27</v>
      </c>
      <c r="E2224" s="531">
        <v>0</v>
      </c>
      <c r="F2224" s="532"/>
    </row>
    <row r="2225" spans="1:6">
      <c r="A2225" s="529" t="s">
        <v>32229</v>
      </c>
      <c r="B2225" s="530">
        <v>104707</v>
      </c>
      <c r="C2225" s="522" t="s">
        <v>32290</v>
      </c>
      <c r="D2225" s="530" t="s">
        <v>27</v>
      </c>
      <c r="E2225" s="531">
        <v>0</v>
      </c>
      <c r="F2225" s="532"/>
    </row>
    <row r="2226" spans="1:6">
      <c r="A2226" s="529" t="s">
        <v>32229</v>
      </c>
      <c r="B2226" s="530">
        <v>104708</v>
      </c>
      <c r="C2226" s="522" t="s">
        <v>32291</v>
      </c>
      <c r="D2226" s="530" t="s">
        <v>27</v>
      </c>
      <c r="E2226" s="531">
        <v>0</v>
      </c>
      <c r="F2226" s="532"/>
    </row>
    <row r="2227" spans="1:6">
      <c r="A2227" s="529" t="s">
        <v>32229</v>
      </c>
      <c r="B2227" s="530">
        <v>104709</v>
      </c>
      <c r="C2227" s="522" t="s">
        <v>9499</v>
      </c>
      <c r="D2227" s="530" t="s">
        <v>27</v>
      </c>
      <c r="E2227" s="531">
        <v>1247.29</v>
      </c>
      <c r="F2227" s="532">
        <v>0</v>
      </c>
    </row>
    <row r="2228" spans="1:6">
      <c r="A2228" s="529" t="s">
        <v>32229</v>
      </c>
      <c r="B2228" s="530">
        <v>104903</v>
      </c>
      <c r="C2228" s="522" t="s">
        <v>32292</v>
      </c>
      <c r="D2228" s="530" t="s">
        <v>27</v>
      </c>
      <c r="E2228" s="531">
        <v>0</v>
      </c>
      <c r="F2228" s="532"/>
    </row>
    <row r="2229" spans="1:6">
      <c r="A2229" s="529" t="s">
        <v>32229</v>
      </c>
      <c r="B2229" s="530">
        <v>104904</v>
      </c>
      <c r="C2229" s="522" t="s">
        <v>32293</v>
      </c>
      <c r="D2229" s="530" t="s">
        <v>27</v>
      </c>
      <c r="E2229" s="531">
        <v>0</v>
      </c>
      <c r="F2229" s="532"/>
    </row>
    <row r="2230" spans="1:6">
      <c r="A2230" s="529" t="s">
        <v>32229</v>
      </c>
      <c r="B2230" s="530">
        <v>104905</v>
      </c>
      <c r="C2230" s="522" t="s">
        <v>32294</v>
      </c>
      <c r="D2230" s="530" t="s">
        <v>27</v>
      </c>
      <c r="E2230" s="531">
        <v>0</v>
      </c>
      <c r="F2230" s="532"/>
    </row>
    <row r="2231" spans="1:6">
      <c r="A2231" s="529" t="s">
        <v>32229</v>
      </c>
      <c r="B2231" s="530">
        <v>104906</v>
      </c>
      <c r="C2231" s="522" t="s">
        <v>22944</v>
      </c>
      <c r="D2231" s="530" t="s">
        <v>27</v>
      </c>
      <c r="E2231" s="531">
        <v>105.27</v>
      </c>
      <c r="F2231" s="532">
        <v>0</v>
      </c>
    </row>
    <row r="2232" spans="1:6">
      <c r="A2232" s="529" t="s">
        <v>32229</v>
      </c>
      <c r="B2232" s="530">
        <v>102846</v>
      </c>
      <c r="C2232" s="522" t="s">
        <v>32295</v>
      </c>
      <c r="D2232" s="530" t="s">
        <v>27</v>
      </c>
      <c r="E2232" s="531">
        <v>0</v>
      </c>
      <c r="F2232" s="532"/>
    </row>
    <row r="2233" spans="1:6">
      <c r="A2233" s="529" t="s">
        <v>32229</v>
      </c>
      <c r="B2233" s="530">
        <v>102847</v>
      </c>
      <c r="C2233" s="522" t="s">
        <v>32296</v>
      </c>
      <c r="D2233" s="530" t="s">
        <v>27</v>
      </c>
      <c r="E2233" s="531">
        <v>0</v>
      </c>
      <c r="F2233" s="532"/>
    </row>
    <row r="2234" spans="1:6">
      <c r="A2234" s="529" t="s">
        <v>32229</v>
      </c>
      <c r="B2234" s="530">
        <v>102848</v>
      </c>
      <c r="C2234" s="522" t="s">
        <v>32297</v>
      </c>
      <c r="D2234" s="530" t="s">
        <v>27</v>
      </c>
      <c r="E2234" s="531">
        <v>0</v>
      </c>
      <c r="F2234" s="532"/>
    </row>
    <row r="2235" spans="1:6">
      <c r="A2235" s="529" t="s">
        <v>32229</v>
      </c>
      <c r="B2235" s="530">
        <v>102849</v>
      </c>
      <c r="C2235" s="522" t="s">
        <v>9452</v>
      </c>
      <c r="D2235" s="530" t="s">
        <v>27</v>
      </c>
      <c r="E2235" s="531">
        <v>70.180000000000007</v>
      </c>
      <c r="F2235" s="532">
        <v>0</v>
      </c>
    </row>
    <row r="2236" spans="1:6">
      <c r="A2236" s="529" t="s">
        <v>32229</v>
      </c>
      <c r="B2236" s="530">
        <v>102852</v>
      </c>
      <c r="C2236" s="522" t="s">
        <v>32298</v>
      </c>
      <c r="D2236" s="530" t="s">
        <v>27</v>
      </c>
      <c r="E2236" s="531">
        <v>0</v>
      </c>
      <c r="F2236" s="532"/>
    </row>
    <row r="2237" spans="1:6">
      <c r="A2237" s="529" t="s">
        <v>32229</v>
      </c>
      <c r="B2237" s="530">
        <v>102853</v>
      </c>
      <c r="C2237" s="522" t="s">
        <v>32299</v>
      </c>
      <c r="D2237" s="530" t="s">
        <v>27</v>
      </c>
      <c r="E2237" s="531">
        <v>0</v>
      </c>
      <c r="F2237" s="532"/>
    </row>
    <row r="2238" spans="1:6">
      <c r="A2238" s="529" t="s">
        <v>32229</v>
      </c>
      <c r="B2238" s="530">
        <v>102854</v>
      </c>
      <c r="C2238" s="522" t="s">
        <v>32300</v>
      </c>
      <c r="D2238" s="530" t="s">
        <v>27</v>
      </c>
      <c r="E2238" s="531">
        <v>0</v>
      </c>
      <c r="F2238" s="532"/>
    </row>
    <row r="2239" spans="1:6">
      <c r="A2239" s="529" t="s">
        <v>32229</v>
      </c>
      <c r="B2239" s="530">
        <v>102855</v>
      </c>
      <c r="C2239" s="522" t="s">
        <v>9453</v>
      </c>
      <c r="D2239" s="530" t="s">
        <v>27</v>
      </c>
      <c r="E2239" s="531">
        <v>70.180000000000007</v>
      </c>
      <c r="F2239" s="532">
        <v>0</v>
      </c>
    </row>
    <row r="2240" spans="1:6">
      <c r="A2240" s="529" t="s">
        <v>32229</v>
      </c>
      <c r="B2240" s="530">
        <v>93397</v>
      </c>
      <c r="C2240" s="522" t="s">
        <v>9318</v>
      </c>
      <c r="D2240" s="530" t="s">
        <v>27</v>
      </c>
      <c r="E2240" s="531">
        <v>25.45</v>
      </c>
      <c r="F2240" s="532">
        <v>0</v>
      </c>
    </row>
    <row r="2241" spans="1:6">
      <c r="A2241" s="529" t="s">
        <v>32229</v>
      </c>
      <c r="B2241" s="530">
        <v>93399</v>
      </c>
      <c r="C2241" s="522" t="s">
        <v>23282</v>
      </c>
      <c r="D2241" s="530" t="s">
        <v>27</v>
      </c>
      <c r="E2241" s="531">
        <v>3.88</v>
      </c>
      <c r="F2241" s="532">
        <v>0</v>
      </c>
    </row>
    <row r="2242" spans="1:6">
      <c r="A2242" s="529" t="s">
        <v>32229</v>
      </c>
      <c r="B2242" s="530">
        <v>93398</v>
      </c>
      <c r="C2242" s="522" t="s">
        <v>9319</v>
      </c>
      <c r="D2242" s="530" t="s">
        <v>27</v>
      </c>
      <c r="E2242" s="531">
        <v>9.61</v>
      </c>
      <c r="F2242" s="532">
        <v>0</v>
      </c>
    </row>
    <row r="2243" spans="1:6">
      <c r="A2243" s="529" t="s">
        <v>32229</v>
      </c>
      <c r="B2243" s="530">
        <v>93400</v>
      </c>
      <c r="C2243" s="522" t="s">
        <v>9320</v>
      </c>
      <c r="D2243" s="530" t="s">
        <v>27</v>
      </c>
      <c r="E2243" s="531">
        <v>44.2</v>
      </c>
      <c r="F2243" s="532">
        <v>0</v>
      </c>
    </row>
    <row r="2244" spans="1:6">
      <c r="A2244" s="529" t="s">
        <v>32229</v>
      </c>
      <c r="B2244" s="530">
        <v>93401</v>
      </c>
      <c r="C2244" s="522" t="s">
        <v>9321</v>
      </c>
      <c r="D2244" s="530" t="s">
        <v>27</v>
      </c>
      <c r="E2244" s="531">
        <v>168.62</v>
      </c>
      <c r="F2244" s="532">
        <v>0</v>
      </c>
    </row>
    <row r="2245" spans="1:6">
      <c r="A2245" s="529" t="s">
        <v>32229</v>
      </c>
      <c r="B2245" s="530">
        <v>89259</v>
      </c>
      <c r="C2245" s="522" t="s">
        <v>9094</v>
      </c>
      <c r="D2245" s="530" t="s">
        <v>27</v>
      </c>
      <c r="E2245" s="531">
        <v>27.74</v>
      </c>
      <c r="F2245" s="532">
        <v>0</v>
      </c>
    </row>
    <row r="2246" spans="1:6">
      <c r="A2246" s="529" t="s">
        <v>32229</v>
      </c>
      <c r="B2246" s="530">
        <v>91466</v>
      </c>
      <c r="C2246" s="522" t="s">
        <v>9229</v>
      </c>
      <c r="D2246" s="530" t="s">
        <v>27</v>
      </c>
      <c r="E2246" s="531">
        <v>4.12</v>
      </c>
      <c r="F2246" s="532">
        <v>0</v>
      </c>
    </row>
    <row r="2247" spans="1:6">
      <c r="A2247" s="529" t="s">
        <v>32229</v>
      </c>
      <c r="B2247" s="530">
        <v>89260</v>
      </c>
      <c r="C2247" s="522" t="s">
        <v>9095</v>
      </c>
      <c r="D2247" s="530" t="s">
        <v>27</v>
      </c>
      <c r="E2247" s="531">
        <v>10.210000000000001</v>
      </c>
      <c r="F2247" s="532">
        <v>0</v>
      </c>
    </row>
    <row r="2248" spans="1:6">
      <c r="A2248" s="529" t="s">
        <v>32229</v>
      </c>
      <c r="B2248" s="530">
        <v>89262</v>
      </c>
      <c r="C2248" s="522" t="s">
        <v>9096</v>
      </c>
      <c r="D2248" s="530" t="s">
        <v>27</v>
      </c>
      <c r="E2248" s="531">
        <v>47.06</v>
      </c>
      <c r="F2248" s="532">
        <v>0</v>
      </c>
    </row>
    <row r="2249" spans="1:6">
      <c r="A2249" s="529" t="s">
        <v>32229</v>
      </c>
      <c r="B2249" s="530">
        <v>91467</v>
      </c>
      <c r="C2249" s="522" t="s">
        <v>9230</v>
      </c>
      <c r="D2249" s="530" t="s">
        <v>27</v>
      </c>
      <c r="E2249" s="531">
        <v>168.62</v>
      </c>
      <c r="F2249" s="532">
        <v>0</v>
      </c>
    </row>
    <row r="2250" spans="1:6">
      <c r="A2250" s="529" t="s">
        <v>32229</v>
      </c>
      <c r="B2250" s="530">
        <v>105839</v>
      </c>
      <c r="C2250" s="522" t="s">
        <v>32301</v>
      </c>
      <c r="D2250" s="530" t="s">
        <v>27</v>
      </c>
      <c r="E2250" s="531">
        <v>0</v>
      </c>
      <c r="F2250" s="532"/>
    </row>
    <row r="2251" spans="1:6">
      <c r="A2251" s="529" t="s">
        <v>32229</v>
      </c>
      <c r="B2251" s="530">
        <v>105842</v>
      </c>
      <c r="C2251" s="522" t="s">
        <v>32302</v>
      </c>
      <c r="D2251" s="530" t="s">
        <v>27</v>
      </c>
      <c r="E2251" s="531">
        <v>0</v>
      </c>
      <c r="F2251" s="532"/>
    </row>
    <row r="2252" spans="1:6">
      <c r="A2252" s="529" t="s">
        <v>32229</v>
      </c>
      <c r="B2252" s="530">
        <v>105840</v>
      </c>
      <c r="C2252" s="522" t="s">
        <v>32303</v>
      </c>
      <c r="D2252" s="530" t="s">
        <v>27</v>
      </c>
      <c r="E2252" s="531">
        <v>0</v>
      </c>
      <c r="F2252" s="532"/>
    </row>
    <row r="2253" spans="1:6">
      <c r="A2253" s="529" t="s">
        <v>32229</v>
      </c>
      <c r="B2253" s="530">
        <v>105841</v>
      </c>
      <c r="C2253" s="522" t="s">
        <v>32304</v>
      </c>
      <c r="D2253" s="530" t="s">
        <v>27</v>
      </c>
      <c r="E2253" s="531">
        <v>0</v>
      </c>
      <c r="F2253" s="532"/>
    </row>
    <row r="2254" spans="1:6">
      <c r="A2254" s="529" t="s">
        <v>32229</v>
      </c>
      <c r="B2254" s="530">
        <v>105843</v>
      </c>
      <c r="C2254" s="522" t="s">
        <v>32305</v>
      </c>
      <c r="D2254" s="530" t="s">
        <v>27</v>
      </c>
      <c r="E2254" s="531">
        <v>88.74</v>
      </c>
      <c r="F2254" s="532">
        <v>0</v>
      </c>
    </row>
    <row r="2255" spans="1:6">
      <c r="A2255" s="529" t="s">
        <v>32229</v>
      </c>
      <c r="B2255" s="530">
        <v>91629</v>
      </c>
      <c r="C2255" s="522" t="s">
        <v>9239</v>
      </c>
      <c r="D2255" s="530" t="s">
        <v>27</v>
      </c>
      <c r="E2255" s="531">
        <v>21.99</v>
      </c>
      <c r="F2255" s="532">
        <v>0</v>
      </c>
    </row>
    <row r="2256" spans="1:6">
      <c r="A2256" s="529" t="s">
        <v>32229</v>
      </c>
      <c r="B2256" s="530">
        <v>91631</v>
      </c>
      <c r="C2256" s="522" t="s">
        <v>9241</v>
      </c>
      <c r="D2256" s="530" t="s">
        <v>27</v>
      </c>
      <c r="E2256" s="531">
        <v>3.3</v>
      </c>
      <c r="F2256" s="532">
        <v>0</v>
      </c>
    </row>
    <row r="2257" spans="1:6">
      <c r="A2257" s="529" t="s">
        <v>32229</v>
      </c>
      <c r="B2257" s="530">
        <v>91630</v>
      </c>
      <c r="C2257" s="522" t="s">
        <v>9240</v>
      </c>
      <c r="D2257" s="530" t="s">
        <v>27</v>
      </c>
      <c r="E2257" s="531">
        <v>8.19</v>
      </c>
      <c r="F2257" s="532">
        <v>0</v>
      </c>
    </row>
    <row r="2258" spans="1:6">
      <c r="A2258" s="529" t="s">
        <v>32229</v>
      </c>
      <c r="B2258" s="530">
        <v>91632</v>
      </c>
      <c r="C2258" s="522" t="s">
        <v>9242</v>
      </c>
      <c r="D2258" s="530" t="s">
        <v>27</v>
      </c>
      <c r="E2258" s="531">
        <v>37.71</v>
      </c>
      <c r="F2258" s="532">
        <v>0</v>
      </c>
    </row>
    <row r="2259" spans="1:6">
      <c r="A2259" s="529" t="s">
        <v>32229</v>
      </c>
      <c r="B2259" s="530">
        <v>91633</v>
      </c>
      <c r="C2259" s="522" t="s">
        <v>9243</v>
      </c>
      <c r="D2259" s="530" t="s">
        <v>27</v>
      </c>
      <c r="E2259" s="531">
        <v>142.72</v>
      </c>
      <c r="F2259" s="532">
        <v>0</v>
      </c>
    </row>
    <row r="2260" spans="1:6">
      <c r="A2260" s="529" t="s">
        <v>32229</v>
      </c>
      <c r="B2260" s="530">
        <v>98760</v>
      </c>
      <c r="C2260" s="522" t="s">
        <v>9427</v>
      </c>
      <c r="D2260" s="530" t="s">
        <v>27</v>
      </c>
      <c r="E2260" s="531">
        <v>0.05</v>
      </c>
      <c r="F2260" s="532">
        <v>0</v>
      </c>
    </row>
    <row r="2261" spans="1:6">
      <c r="A2261" s="529" t="s">
        <v>32229</v>
      </c>
      <c r="B2261" s="530">
        <v>98761</v>
      </c>
      <c r="C2261" s="522" t="s">
        <v>9428</v>
      </c>
      <c r="D2261" s="530" t="s">
        <v>27</v>
      </c>
      <c r="E2261" s="531">
        <v>0.01</v>
      </c>
      <c r="F2261" s="532">
        <v>0</v>
      </c>
    </row>
    <row r="2262" spans="1:6">
      <c r="A2262" s="529" t="s">
        <v>32229</v>
      </c>
      <c r="B2262" s="530">
        <v>98762</v>
      </c>
      <c r="C2262" s="522" t="s">
        <v>9429</v>
      </c>
      <c r="D2262" s="530" t="s">
        <v>27</v>
      </c>
      <c r="E2262" s="531">
        <v>7.0000000000000007E-2</v>
      </c>
      <c r="F2262" s="532">
        <v>0</v>
      </c>
    </row>
    <row r="2263" spans="1:6">
      <c r="A2263" s="529" t="s">
        <v>32229</v>
      </c>
      <c r="B2263" s="530">
        <v>98763</v>
      </c>
      <c r="C2263" s="522" t="s">
        <v>9430</v>
      </c>
      <c r="D2263" s="530" t="s">
        <v>27</v>
      </c>
      <c r="E2263" s="531">
        <v>3.58</v>
      </c>
      <c r="F2263" s="532">
        <v>0</v>
      </c>
    </row>
    <row r="2264" spans="1:6">
      <c r="A2264" s="529" t="s">
        <v>32229</v>
      </c>
      <c r="B2264" s="530">
        <v>99829</v>
      </c>
      <c r="C2264" s="522" t="s">
        <v>9431</v>
      </c>
      <c r="D2264" s="530" t="s">
        <v>27</v>
      </c>
      <c r="E2264" s="531">
        <v>0.21</v>
      </c>
      <c r="F2264" s="532">
        <v>0</v>
      </c>
    </row>
    <row r="2265" spans="1:6">
      <c r="A2265" s="529" t="s">
        <v>32229</v>
      </c>
      <c r="B2265" s="530">
        <v>99830</v>
      </c>
      <c r="C2265" s="522" t="s">
        <v>9432</v>
      </c>
      <c r="D2265" s="530" t="s">
        <v>27</v>
      </c>
      <c r="E2265" s="531">
        <v>0.04</v>
      </c>
      <c r="F2265" s="532">
        <v>0</v>
      </c>
    </row>
    <row r="2266" spans="1:6">
      <c r="A2266" s="529" t="s">
        <v>32229</v>
      </c>
      <c r="B2266" s="530">
        <v>99831</v>
      </c>
      <c r="C2266" s="522" t="s">
        <v>9433</v>
      </c>
      <c r="D2266" s="530" t="s">
        <v>27</v>
      </c>
      <c r="E2266" s="531">
        <v>0.14000000000000001</v>
      </c>
      <c r="F2266" s="532">
        <v>0</v>
      </c>
    </row>
    <row r="2267" spans="1:6">
      <c r="A2267" s="529" t="s">
        <v>32229</v>
      </c>
      <c r="B2267" s="530">
        <v>99832</v>
      </c>
      <c r="C2267" s="522" t="s">
        <v>9434</v>
      </c>
      <c r="D2267" s="530" t="s">
        <v>27</v>
      </c>
      <c r="E2267" s="531">
        <v>3.44</v>
      </c>
      <c r="F2267" s="532">
        <v>0</v>
      </c>
    </row>
    <row r="2268" spans="1:6">
      <c r="A2268" s="529" t="s">
        <v>32229</v>
      </c>
      <c r="B2268" s="530">
        <v>104516</v>
      </c>
      <c r="C2268" s="522" t="s">
        <v>32306</v>
      </c>
      <c r="D2268" s="530" t="s">
        <v>27</v>
      </c>
      <c r="E2268" s="531">
        <v>0</v>
      </c>
      <c r="F2268" s="532"/>
    </row>
    <row r="2269" spans="1:6">
      <c r="A2269" s="529" t="s">
        <v>32229</v>
      </c>
      <c r="B2269" s="530">
        <v>104517</v>
      </c>
      <c r="C2269" s="522" t="s">
        <v>32307</v>
      </c>
      <c r="D2269" s="530" t="s">
        <v>27</v>
      </c>
      <c r="E2269" s="531">
        <v>0</v>
      </c>
      <c r="F2269" s="532"/>
    </row>
    <row r="2270" spans="1:6">
      <c r="A2270" s="529" t="s">
        <v>32229</v>
      </c>
      <c r="B2270" s="530">
        <v>104518</v>
      </c>
      <c r="C2270" s="522" t="s">
        <v>32308</v>
      </c>
      <c r="D2270" s="530" t="s">
        <v>27</v>
      </c>
      <c r="E2270" s="531">
        <v>0</v>
      </c>
      <c r="F2270" s="532"/>
    </row>
    <row r="2271" spans="1:6">
      <c r="A2271" s="529" t="s">
        <v>32229</v>
      </c>
      <c r="B2271" s="530">
        <v>104519</v>
      </c>
      <c r="C2271" s="522" t="s">
        <v>9494</v>
      </c>
      <c r="D2271" s="530" t="s">
        <v>27</v>
      </c>
      <c r="E2271" s="531">
        <v>0.49</v>
      </c>
      <c r="F2271" s="532">
        <v>0</v>
      </c>
    </row>
    <row r="2272" spans="1:6">
      <c r="A2272" s="529" t="s">
        <v>32229</v>
      </c>
      <c r="B2272" s="530">
        <v>90682</v>
      </c>
      <c r="C2272" s="522" t="s">
        <v>9165</v>
      </c>
      <c r="D2272" s="530" t="s">
        <v>27</v>
      </c>
      <c r="E2272" s="531">
        <v>38.46</v>
      </c>
      <c r="F2272" s="532">
        <v>0</v>
      </c>
    </row>
    <row r="2273" spans="1:6">
      <c r="A2273" s="529" t="s">
        <v>32229</v>
      </c>
      <c r="B2273" s="530">
        <v>90683</v>
      </c>
      <c r="C2273" s="522" t="s">
        <v>9166</v>
      </c>
      <c r="D2273" s="530" t="s">
        <v>27</v>
      </c>
      <c r="E2273" s="531">
        <v>8.89</v>
      </c>
      <c r="F2273" s="532">
        <v>0</v>
      </c>
    </row>
    <row r="2274" spans="1:6">
      <c r="A2274" s="529" t="s">
        <v>32229</v>
      </c>
      <c r="B2274" s="530">
        <v>90684</v>
      </c>
      <c r="C2274" s="522" t="s">
        <v>9167</v>
      </c>
      <c r="D2274" s="530" t="s">
        <v>27</v>
      </c>
      <c r="E2274" s="531">
        <v>42.07</v>
      </c>
      <c r="F2274" s="532">
        <v>0</v>
      </c>
    </row>
    <row r="2275" spans="1:6">
      <c r="A2275" s="529" t="s">
        <v>32229</v>
      </c>
      <c r="B2275" s="530">
        <v>90685</v>
      </c>
      <c r="C2275" s="522" t="s">
        <v>9168</v>
      </c>
      <c r="D2275" s="530" t="s">
        <v>27</v>
      </c>
      <c r="E2275" s="531">
        <v>60.67</v>
      </c>
      <c r="F2275" s="532">
        <v>0</v>
      </c>
    </row>
    <row r="2276" spans="1:6">
      <c r="A2276" s="529" t="s">
        <v>32229</v>
      </c>
      <c r="B2276" s="530">
        <v>95114</v>
      </c>
      <c r="C2276" s="522" t="s">
        <v>9342</v>
      </c>
      <c r="D2276" s="530" t="s">
        <v>27</v>
      </c>
      <c r="E2276" s="531">
        <v>1.57</v>
      </c>
      <c r="F2276" s="532">
        <v>0</v>
      </c>
    </row>
    <row r="2277" spans="1:6">
      <c r="A2277" s="529" t="s">
        <v>32229</v>
      </c>
      <c r="B2277" s="530">
        <v>95115</v>
      </c>
      <c r="C2277" s="522" t="s">
        <v>9343</v>
      </c>
      <c r="D2277" s="530" t="s">
        <v>27</v>
      </c>
      <c r="E2277" s="531">
        <v>0.36</v>
      </c>
      <c r="F2277" s="532">
        <v>0</v>
      </c>
    </row>
    <row r="2278" spans="1:6">
      <c r="A2278" s="529" t="s">
        <v>32229</v>
      </c>
      <c r="B2278" s="530">
        <v>53863</v>
      </c>
      <c r="C2278" s="522" t="s">
        <v>8978</v>
      </c>
      <c r="D2278" s="530" t="s">
        <v>27</v>
      </c>
      <c r="E2278" s="531">
        <v>1.97</v>
      </c>
      <c r="F2278" s="532">
        <v>0</v>
      </c>
    </row>
    <row r="2279" spans="1:6">
      <c r="A2279" s="529" t="s">
        <v>32229</v>
      </c>
      <c r="B2279" s="530">
        <v>104652</v>
      </c>
      <c r="C2279" s="522" t="s">
        <v>32309</v>
      </c>
      <c r="D2279" s="530" t="s">
        <v>27</v>
      </c>
      <c r="E2279" s="531">
        <v>0</v>
      </c>
      <c r="F2279" s="532"/>
    </row>
    <row r="2280" spans="1:6">
      <c r="A2280" s="529" t="s">
        <v>32229</v>
      </c>
      <c r="B2280" s="530">
        <v>104653</v>
      </c>
      <c r="C2280" s="522" t="s">
        <v>32310</v>
      </c>
      <c r="D2280" s="530" t="s">
        <v>27</v>
      </c>
      <c r="E2280" s="531">
        <v>0</v>
      </c>
      <c r="F2280" s="532"/>
    </row>
    <row r="2281" spans="1:6">
      <c r="A2281" s="529" t="s">
        <v>32229</v>
      </c>
      <c r="B2281" s="530">
        <v>104654</v>
      </c>
      <c r="C2281" s="522" t="s">
        <v>32311</v>
      </c>
      <c r="D2281" s="530" t="s">
        <v>27</v>
      </c>
      <c r="E2281" s="531">
        <v>0</v>
      </c>
      <c r="F2281" s="532"/>
    </row>
    <row r="2282" spans="1:6">
      <c r="A2282" s="529" t="s">
        <v>32229</v>
      </c>
      <c r="B2282" s="530">
        <v>104655</v>
      </c>
      <c r="C2282" s="522" t="s">
        <v>9495</v>
      </c>
      <c r="D2282" s="530" t="s">
        <v>27</v>
      </c>
      <c r="E2282" s="531">
        <v>0.53</v>
      </c>
      <c r="F2282" s="532">
        <v>0</v>
      </c>
    </row>
    <row r="2283" spans="1:6">
      <c r="A2283" s="529" t="s">
        <v>32229</v>
      </c>
      <c r="B2283" s="530">
        <v>102270</v>
      </c>
      <c r="C2283" s="522" t="s">
        <v>9443</v>
      </c>
      <c r="D2283" s="530" t="s">
        <v>27</v>
      </c>
      <c r="E2283" s="531">
        <v>0.69</v>
      </c>
      <c r="F2283" s="532">
        <v>0</v>
      </c>
    </row>
    <row r="2284" spans="1:6">
      <c r="A2284" s="529" t="s">
        <v>32229</v>
      </c>
      <c r="B2284" s="530">
        <v>102271</v>
      </c>
      <c r="C2284" s="522" t="s">
        <v>9444</v>
      </c>
      <c r="D2284" s="530" t="s">
        <v>27</v>
      </c>
      <c r="E2284" s="531">
        <v>0.15</v>
      </c>
      <c r="F2284" s="532">
        <v>0</v>
      </c>
    </row>
    <row r="2285" spans="1:6">
      <c r="A2285" s="529" t="s">
        <v>32229</v>
      </c>
      <c r="B2285" s="530">
        <v>102272</v>
      </c>
      <c r="C2285" s="522" t="s">
        <v>9445</v>
      </c>
      <c r="D2285" s="530" t="s">
        <v>27</v>
      </c>
      <c r="E2285" s="531">
        <v>0.86</v>
      </c>
      <c r="F2285" s="532">
        <v>0</v>
      </c>
    </row>
    <row r="2286" spans="1:6">
      <c r="A2286" s="529" t="s">
        <v>32229</v>
      </c>
      <c r="B2286" s="530">
        <v>102273</v>
      </c>
      <c r="C2286" s="522" t="s">
        <v>9446</v>
      </c>
      <c r="D2286" s="530" t="s">
        <v>27</v>
      </c>
      <c r="E2286" s="531">
        <v>1.32</v>
      </c>
      <c r="F2286" s="532">
        <v>0</v>
      </c>
    </row>
    <row r="2287" spans="1:6">
      <c r="A2287" s="529" t="s">
        <v>32229</v>
      </c>
      <c r="B2287" s="530">
        <v>95255</v>
      </c>
      <c r="C2287" s="522" t="s">
        <v>9364</v>
      </c>
      <c r="D2287" s="530" t="s">
        <v>27</v>
      </c>
      <c r="E2287" s="531">
        <v>1.4</v>
      </c>
      <c r="F2287" s="532">
        <v>0</v>
      </c>
    </row>
    <row r="2288" spans="1:6">
      <c r="A2288" s="529" t="s">
        <v>32229</v>
      </c>
      <c r="B2288" s="530">
        <v>95256</v>
      </c>
      <c r="C2288" s="522" t="s">
        <v>9365</v>
      </c>
      <c r="D2288" s="530" t="s">
        <v>27</v>
      </c>
      <c r="E2288" s="531">
        <v>0.32</v>
      </c>
      <c r="F2288" s="532">
        <v>0</v>
      </c>
    </row>
    <row r="2289" spans="1:6">
      <c r="A2289" s="529" t="s">
        <v>32229</v>
      </c>
      <c r="B2289" s="530">
        <v>95257</v>
      </c>
      <c r="C2289" s="522" t="s">
        <v>9366</v>
      </c>
      <c r="D2289" s="530" t="s">
        <v>27</v>
      </c>
      <c r="E2289" s="531">
        <v>1.75</v>
      </c>
      <c r="F2289" s="532">
        <v>0</v>
      </c>
    </row>
    <row r="2290" spans="1:6">
      <c r="A2290" s="529" t="s">
        <v>32229</v>
      </c>
      <c r="B2290" s="530">
        <v>105913</v>
      </c>
      <c r="C2290" s="522" t="s">
        <v>32312</v>
      </c>
      <c r="D2290" s="530" t="s">
        <v>27</v>
      </c>
      <c r="E2290" s="531">
        <v>0</v>
      </c>
      <c r="F2290" s="532"/>
    </row>
    <row r="2291" spans="1:6">
      <c r="A2291" s="529" t="s">
        <v>32229</v>
      </c>
      <c r="B2291" s="530">
        <v>105914</v>
      </c>
      <c r="C2291" s="522" t="s">
        <v>32313</v>
      </c>
      <c r="D2291" s="530" t="s">
        <v>27</v>
      </c>
      <c r="E2291" s="531">
        <v>0</v>
      </c>
      <c r="F2291" s="532"/>
    </row>
    <row r="2292" spans="1:6">
      <c r="A2292" s="529" t="s">
        <v>32229</v>
      </c>
      <c r="B2292" s="530">
        <v>105915</v>
      </c>
      <c r="C2292" s="522" t="s">
        <v>32314</v>
      </c>
      <c r="D2292" s="530" t="s">
        <v>27</v>
      </c>
      <c r="E2292" s="531">
        <v>0</v>
      </c>
      <c r="F2292" s="532"/>
    </row>
    <row r="2293" spans="1:6">
      <c r="A2293" s="529" t="s">
        <v>32229</v>
      </c>
      <c r="B2293" s="530">
        <v>92963</v>
      </c>
      <c r="C2293" s="522" t="s">
        <v>9291</v>
      </c>
      <c r="D2293" s="530" t="s">
        <v>27</v>
      </c>
      <c r="E2293" s="531">
        <v>1.62</v>
      </c>
      <c r="F2293" s="532">
        <v>0</v>
      </c>
    </row>
    <row r="2294" spans="1:6">
      <c r="A2294" s="529" t="s">
        <v>32229</v>
      </c>
      <c r="B2294" s="530">
        <v>92964</v>
      </c>
      <c r="C2294" s="522" t="s">
        <v>9292</v>
      </c>
      <c r="D2294" s="530" t="s">
        <v>27</v>
      </c>
      <c r="E2294" s="531">
        <v>0.37</v>
      </c>
      <c r="F2294" s="532">
        <v>0</v>
      </c>
    </row>
    <row r="2295" spans="1:6">
      <c r="A2295" s="529" t="s">
        <v>32229</v>
      </c>
      <c r="B2295" s="530">
        <v>92965</v>
      </c>
      <c r="C2295" s="522" t="s">
        <v>9293</v>
      </c>
      <c r="D2295" s="530" t="s">
        <v>27</v>
      </c>
      <c r="E2295" s="531">
        <v>2.02</v>
      </c>
      <c r="F2295" s="532">
        <v>0</v>
      </c>
    </row>
    <row r="2296" spans="1:6">
      <c r="A2296" s="529" t="s">
        <v>32229</v>
      </c>
      <c r="B2296" s="530">
        <v>103792</v>
      </c>
      <c r="C2296" s="522" t="s">
        <v>23293</v>
      </c>
      <c r="D2296" s="530" t="s">
        <v>27</v>
      </c>
      <c r="E2296" s="531">
        <v>3.65</v>
      </c>
      <c r="F2296" s="532">
        <v>0</v>
      </c>
    </row>
    <row r="2297" spans="1:6">
      <c r="A2297" s="529" t="s">
        <v>32229</v>
      </c>
      <c r="B2297" s="530">
        <v>103789</v>
      </c>
      <c r="C2297" s="522" t="s">
        <v>32315</v>
      </c>
      <c r="D2297" s="530" t="s">
        <v>27</v>
      </c>
      <c r="E2297" s="531">
        <v>0</v>
      </c>
      <c r="F2297" s="532"/>
    </row>
    <row r="2298" spans="1:6">
      <c r="A2298" s="529" t="s">
        <v>32229</v>
      </c>
      <c r="B2298" s="530">
        <v>103790</v>
      </c>
      <c r="C2298" s="522" t="s">
        <v>32316</v>
      </c>
      <c r="D2298" s="530" t="s">
        <v>27</v>
      </c>
      <c r="E2298" s="531">
        <v>0</v>
      </c>
      <c r="F2298" s="532"/>
    </row>
    <row r="2299" spans="1:6">
      <c r="A2299" s="529" t="s">
        <v>32229</v>
      </c>
      <c r="B2299" s="530">
        <v>103791</v>
      </c>
      <c r="C2299" s="522" t="s">
        <v>32317</v>
      </c>
      <c r="D2299" s="530" t="s">
        <v>27</v>
      </c>
      <c r="E2299" s="531">
        <v>0</v>
      </c>
      <c r="F2299" s="532"/>
    </row>
    <row r="2300" spans="1:6">
      <c r="A2300" s="529" t="s">
        <v>32229</v>
      </c>
      <c r="B2300" s="530">
        <v>96054</v>
      </c>
      <c r="C2300" s="522" t="s">
        <v>9419</v>
      </c>
      <c r="D2300" s="530" t="s">
        <v>27</v>
      </c>
      <c r="E2300" s="531">
        <v>30.43</v>
      </c>
      <c r="F2300" s="532">
        <v>0</v>
      </c>
    </row>
    <row r="2301" spans="1:6">
      <c r="A2301" s="529" t="s">
        <v>32229</v>
      </c>
      <c r="B2301" s="530">
        <v>96060</v>
      </c>
      <c r="C2301" s="522" t="s">
        <v>9423</v>
      </c>
      <c r="D2301" s="530" t="s">
        <v>27</v>
      </c>
      <c r="E2301" s="531">
        <v>6.26</v>
      </c>
      <c r="F2301" s="532">
        <v>0</v>
      </c>
    </row>
    <row r="2302" spans="1:6">
      <c r="A2302" s="529" t="s">
        <v>32229</v>
      </c>
      <c r="B2302" s="530">
        <v>96061</v>
      </c>
      <c r="C2302" s="522" t="s">
        <v>9424</v>
      </c>
      <c r="D2302" s="530" t="s">
        <v>27</v>
      </c>
      <c r="E2302" s="531">
        <v>38.03</v>
      </c>
      <c r="F2302" s="532">
        <v>0</v>
      </c>
    </row>
    <row r="2303" spans="1:6">
      <c r="A2303" s="529" t="s">
        <v>32229</v>
      </c>
      <c r="B2303" s="530">
        <v>96062</v>
      </c>
      <c r="C2303" s="522" t="s">
        <v>9425</v>
      </c>
      <c r="D2303" s="530" t="s">
        <v>27</v>
      </c>
      <c r="E2303" s="531">
        <v>42.49</v>
      </c>
      <c r="F2303" s="532">
        <v>0</v>
      </c>
    </row>
    <row r="2304" spans="1:6">
      <c r="A2304" s="529" t="s">
        <v>32229</v>
      </c>
      <c r="B2304" s="530">
        <v>90688</v>
      </c>
      <c r="C2304" s="522" t="s">
        <v>9169</v>
      </c>
      <c r="D2304" s="530" t="s">
        <v>27</v>
      </c>
      <c r="E2304" s="531">
        <v>26.6</v>
      </c>
      <c r="F2304" s="532">
        <v>0</v>
      </c>
    </row>
    <row r="2305" spans="1:6">
      <c r="A2305" s="529" t="s">
        <v>32229</v>
      </c>
      <c r="B2305" s="530">
        <v>90689</v>
      </c>
      <c r="C2305" s="522" t="s">
        <v>9170</v>
      </c>
      <c r="D2305" s="530" t="s">
        <v>27</v>
      </c>
      <c r="E2305" s="531">
        <v>5.25</v>
      </c>
      <c r="F2305" s="532">
        <v>0</v>
      </c>
    </row>
    <row r="2306" spans="1:6">
      <c r="A2306" s="529" t="s">
        <v>32229</v>
      </c>
      <c r="B2306" s="530">
        <v>90690</v>
      </c>
      <c r="C2306" s="522" t="s">
        <v>9171</v>
      </c>
      <c r="D2306" s="530" t="s">
        <v>27</v>
      </c>
      <c r="E2306" s="531">
        <v>33.25</v>
      </c>
      <c r="F2306" s="532">
        <v>0</v>
      </c>
    </row>
    <row r="2307" spans="1:6">
      <c r="A2307" s="529" t="s">
        <v>32229</v>
      </c>
      <c r="B2307" s="530">
        <v>90691</v>
      </c>
      <c r="C2307" s="522" t="s">
        <v>9172</v>
      </c>
      <c r="D2307" s="530" t="s">
        <v>27</v>
      </c>
      <c r="E2307" s="531">
        <v>42.49</v>
      </c>
      <c r="F2307" s="532">
        <v>0</v>
      </c>
    </row>
    <row r="2308" spans="1:6">
      <c r="A2308" s="529" t="s">
        <v>32229</v>
      </c>
      <c r="B2308" s="530">
        <v>96241</v>
      </c>
      <c r="C2308" s="522" t="s">
        <v>31571</v>
      </c>
      <c r="D2308" s="530" t="s">
        <v>27</v>
      </c>
      <c r="E2308" s="531">
        <v>28.26</v>
      </c>
      <c r="F2308" s="532">
        <v>0</v>
      </c>
    </row>
    <row r="2309" spans="1:6">
      <c r="A2309" s="529" t="s">
        <v>32229</v>
      </c>
      <c r="B2309" s="530">
        <v>96242</v>
      </c>
      <c r="C2309" s="522" t="s">
        <v>31572</v>
      </c>
      <c r="D2309" s="530" t="s">
        <v>27</v>
      </c>
      <c r="E2309" s="531">
        <v>7.47</v>
      </c>
      <c r="F2309" s="532">
        <v>0</v>
      </c>
    </row>
    <row r="2310" spans="1:6">
      <c r="A2310" s="529" t="s">
        <v>32229</v>
      </c>
      <c r="B2310" s="530">
        <v>96243</v>
      </c>
      <c r="C2310" s="522" t="s">
        <v>31573</v>
      </c>
      <c r="D2310" s="530" t="s">
        <v>27</v>
      </c>
      <c r="E2310" s="531">
        <v>35.33</v>
      </c>
      <c r="F2310" s="532">
        <v>0</v>
      </c>
    </row>
    <row r="2311" spans="1:6">
      <c r="A2311" s="529" t="s">
        <v>32229</v>
      </c>
      <c r="B2311" s="530">
        <v>96244</v>
      </c>
      <c r="C2311" s="522" t="s">
        <v>31574</v>
      </c>
      <c r="D2311" s="530" t="s">
        <v>27</v>
      </c>
      <c r="E2311" s="531">
        <v>18.559999999999999</v>
      </c>
      <c r="F2311" s="532">
        <v>0</v>
      </c>
    </row>
    <row r="2312" spans="1:6">
      <c r="A2312" s="529" t="s">
        <v>32229</v>
      </c>
      <c r="B2312" s="530">
        <v>88400</v>
      </c>
      <c r="C2312" s="522" t="s">
        <v>9008</v>
      </c>
      <c r="D2312" s="530" t="s">
        <v>27</v>
      </c>
      <c r="E2312" s="531">
        <v>0.78</v>
      </c>
      <c r="F2312" s="532">
        <v>0</v>
      </c>
    </row>
    <row r="2313" spans="1:6">
      <c r="A2313" s="529" t="s">
        <v>32229</v>
      </c>
      <c r="B2313" s="530">
        <v>88401</v>
      </c>
      <c r="C2313" s="522" t="s">
        <v>9009</v>
      </c>
      <c r="D2313" s="530" t="s">
        <v>27</v>
      </c>
      <c r="E2313" s="531">
        <v>0.18</v>
      </c>
      <c r="F2313" s="532">
        <v>0</v>
      </c>
    </row>
    <row r="2314" spans="1:6">
      <c r="A2314" s="529" t="s">
        <v>32229</v>
      </c>
      <c r="B2314" s="530">
        <v>88402</v>
      </c>
      <c r="C2314" s="522" t="s">
        <v>9010</v>
      </c>
      <c r="D2314" s="530" t="s">
        <v>27</v>
      </c>
      <c r="E2314" s="531">
        <v>0.85</v>
      </c>
      <c r="F2314" s="532">
        <v>0</v>
      </c>
    </row>
    <row r="2315" spans="1:6">
      <c r="A2315" s="529" t="s">
        <v>32229</v>
      </c>
      <c r="B2315" s="530">
        <v>88403</v>
      </c>
      <c r="C2315" s="522" t="s">
        <v>9011</v>
      </c>
      <c r="D2315" s="530" t="s">
        <v>27</v>
      </c>
      <c r="E2315" s="531">
        <v>1.46</v>
      </c>
      <c r="F2315" s="532">
        <v>0</v>
      </c>
    </row>
    <row r="2316" spans="1:6">
      <c r="A2316" s="529" t="s">
        <v>32229</v>
      </c>
      <c r="B2316" s="530">
        <v>88387</v>
      </c>
      <c r="C2316" s="522" t="s">
        <v>9000</v>
      </c>
      <c r="D2316" s="530" t="s">
        <v>27</v>
      </c>
      <c r="E2316" s="531">
        <v>0.83</v>
      </c>
      <c r="F2316" s="532">
        <v>0</v>
      </c>
    </row>
    <row r="2317" spans="1:6">
      <c r="A2317" s="529" t="s">
        <v>32229</v>
      </c>
      <c r="B2317" s="530">
        <v>88389</v>
      </c>
      <c r="C2317" s="522" t="s">
        <v>9001</v>
      </c>
      <c r="D2317" s="530" t="s">
        <v>27</v>
      </c>
      <c r="E2317" s="531">
        <v>0.19</v>
      </c>
      <c r="F2317" s="532">
        <v>0</v>
      </c>
    </row>
    <row r="2318" spans="1:6">
      <c r="A2318" s="529" t="s">
        <v>32229</v>
      </c>
      <c r="B2318" s="530">
        <v>88390</v>
      </c>
      <c r="C2318" s="522" t="s">
        <v>9002</v>
      </c>
      <c r="D2318" s="530" t="s">
        <v>27</v>
      </c>
      <c r="E2318" s="531">
        <v>0.9</v>
      </c>
      <c r="F2318" s="532">
        <v>0</v>
      </c>
    </row>
    <row r="2319" spans="1:6">
      <c r="A2319" s="529" t="s">
        <v>32229</v>
      </c>
      <c r="B2319" s="530">
        <v>88391</v>
      </c>
      <c r="C2319" s="522" t="s">
        <v>9003</v>
      </c>
      <c r="D2319" s="530" t="s">
        <v>27</v>
      </c>
      <c r="E2319" s="531">
        <v>2.44</v>
      </c>
      <c r="F2319" s="532">
        <v>0</v>
      </c>
    </row>
    <row r="2320" spans="1:6">
      <c r="A2320" s="529" t="s">
        <v>32229</v>
      </c>
      <c r="B2320" s="530">
        <v>88394</v>
      </c>
      <c r="C2320" s="522" t="s">
        <v>9004</v>
      </c>
      <c r="D2320" s="530" t="s">
        <v>27</v>
      </c>
      <c r="E2320" s="531">
        <v>0.98</v>
      </c>
      <c r="F2320" s="532">
        <v>0</v>
      </c>
    </row>
    <row r="2321" spans="1:6">
      <c r="A2321" s="529" t="s">
        <v>32229</v>
      </c>
      <c r="B2321" s="530">
        <v>88395</v>
      </c>
      <c r="C2321" s="522" t="s">
        <v>9005</v>
      </c>
      <c r="D2321" s="530" t="s">
        <v>27</v>
      </c>
      <c r="E2321" s="531">
        <v>0.22</v>
      </c>
      <c r="F2321" s="532">
        <v>0</v>
      </c>
    </row>
    <row r="2322" spans="1:6">
      <c r="A2322" s="529" t="s">
        <v>32229</v>
      </c>
      <c r="B2322" s="530">
        <v>88396</v>
      </c>
      <c r="C2322" s="522" t="s">
        <v>9006</v>
      </c>
      <c r="D2322" s="530" t="s">
        <v>27</v>
      </c>
      <c r="E2322" s="531">
        <v>1.08</v>
      </c>
      <c r="F2322" s="532">
        <v>0</v>
      </c>
    </row>
    <row r="2323" spans="1:6">
      <c r="A2323" s="529" t="s">
        <v>32229</v>
      </c>
      <c r="B2323" s="530">
        <v>88397</v>
      </c>
      <c r="C2323" s="522" t="s">
        <v>9007</v>
      </c>
      <c r="D2323" s="530" t="s">
        <v>27</v>
      </c>
      <c r="E2323" s="531">
        <v>3.65</v>
      </c>
      <c r="F2323" s="532">
        <v>0</v>
      </c>
    </row>
    <row r="2324" spans="1:6">
      <c r="A2324" s="529" t="s">
        <v>32229</v>
      </c>
      <c r="B2324" s="530">
        <v>90633</v>
      </c>
      <c r="C2324" s="522" t="s">
        <v>9133</v>
      </c>
      <c r="D2324" s="530" t="s">
        <v>27</v>
      </c>
      <c r="E2324" s="531">
        <v>3.93</v>
      </c>
      <c r="F2324" s="532">
        <v>0</v>
      </c>
    </row>
    <row r="2325" spans="1:6">
      <c r="A2325" s="529" t="s">
        <v>32229</v>
      </c>
      <c r="B2325" s="530">
        <v>90634</v>
      </c>
      <c r="C2325" s="522" t="s">
        <v>9134</v>
      </c>
      <c r="D2325" s="530" t="s">
        <v>27</v>
      </c>
      <c r="E2325" s="531">
        <v>0.9</v>
      </c>
      <c r="F2325" s="532">
        <v>0</v>
      </c>
    </row>
    <row r="2326" spans="1:6">
      <c r="A2326" s="529" t="s">
        <v>32229</v>
      </c>
      <c r="B2326" s="530">
        <v>90635</v>
      </c>
      <c r="C2326" s="522" t="s">
        <v>9135</v>
      </c>
      <c r="D2326" s="530" t="s">
        <v>27</v>
      </c>
      <c r="E2326" s="531">
        <v>4.3</v>
      </c>
      <c r="F2326" s="532">
        <v>0</v>
      </c>
    </row>
    <row r="2327" spans="1:6">
      <c r="A2327" s="529" t="s">
        <v>32229</v>
      </c>
      <c r="B2327" s="530">
        <v>90636</v>
      </c>
      <c r="C2327" s="522" t="s">
        <v>9136</v>
      </c>
      <c r="D2327" s="530" t="s">
        <v>27</v>
      </c>
      <c r="E2327" s="531">
        <v>4.88</v>
      </c>
      <c r="F2327" s="532">
        <v>0</v>
      </c>
    </row>
    <row r="2328" spans="1:6">
      <c r="A2328" s="529" t="s">
        <v>32229</v>
      </c>
      <c r="B2328" s="530">
        <v>103238</v>
      </c>
      <c r="C2328" s="522" t="s">
        <v>32318</v>
      </c>
      <c r="D2328" s="530" t="s">
        <v>27</v>
      </c>
      <c r="E2328" s="531">
        <v>0</v>
      </c>
      <c r="F2328" s="532"/>
    </row>
    <row r="2329" spans="1:6">
      <c r="A2329" s="529" t="s">
        <v>32229</v>
      </c>
      <c r="B2329" s="530">
        <v>103239</v>
      </c>
      <c r="C2329" s="522" t="s">
        <v>32319</v>
      </c>
      <c r="D2329" s="530" t="s">
        <v>27</v>
      </c>
      <c r="E2329" s="531">
        <v>0</v>
      </c>
      <c r="F2329" s="532"/>
    </row>
    <row r="2330" spans="1:6">
      <c r="A2330" s="529" t="s">
        <v>32229</v>
      </c>
      <c r="B2330" s="530">
        <v>103240</v>
      </c>
      <c r="C2330" s="522" t="s">
        <v>32320</v>
      </c>
      <c r="D2330" s="530" t="s">
        <v>27</v>
      </c>
      <c r="E2330" s="531">
        <v>0</v>
      </c>
      <c r="F2330" s="532"/>
    </row>
    <row r="2331" spans="1:6">
      <c r="A2331" s="529" t="s">
        <v>32229</v>
      </c>
      <c r="B2331" s="530">
        <v>103241</v>
      </c>
      <c r="C2331" s="522" t="s">
        <v>9481</v>
      </c>
      <c r="D2331" s="530" t="s">
        <v>27</v>
      </c>
      <c r="E2331" s="531">
        <v>9.14</v>
      </c>
      <c r="F2331" s="532">
        <v>0</v>
      </c>
    </row>
    <row r="2332" spans="1:6">
      <c r="A2332" s="529" t="s">
        <v>32229</v>
      </c>
      <c r="B2332" s="530">
        <v>88853</v>
      </c>
      <c r="C2332" s="522" t="s">
        <v>9032</v>
      </c>
      <c r="D2332" s="530" t="s">
        <v>27</v>
      </c>
      <c r="E2332" s="531">
        <v>0.25</v>
      </c>
      <c r="F2332" s="532">
        <v>0</v>
      </c>
    </row>
    <row r="2333" spans="1:6">
      <c r="A2333" s="529" t="s">
        <v>32229</v>
      </c>
      <c r="B2333" s="530">
        <v>88854</v>
      </c>
      <c r="C2333" s="522" t="s">
        <v>9033</v>
      </c>
      <c r="D2333" s="530" t="s">
        <v>27</v>
      </c>
      <c r="E2333" s="531">
        <v>0.05</v>
      </c>
      <c r="F2333" s="532">
        <v>0</v>
      </c>
    </row>
    <row r="2334" spans="1:6">
      <c r="A2334" s="529" t="s">
        <v>32229</v>
      </c>
      <c r="B2334" s="530">
        <v>5692</v>
      </c>
      <c r="C2334" s="522" t="s">
        <v>8903</v>
      </c>
      <c r="D2334" s="530" t="s">
        <v>27</v>
      </c>
      <c r="E2334" s="531">
        <v>0.27</v>
      </c>
      <c r="F2334" s="532">
        <v>0</v>
      </c>
    </row>
    <row r="2335" spans="1:6">
      <c r="A2335" s="529" t="s">
        <v>32229</v>
      </c>
      <c r="B2335" s="530">
        <v>5693</v>
      </c>
      <c r="C2335" s="522" t="s">
        <v>8904</v>
      </c>
      <c r="D2335" s="530" t="s">
        <v>27</v>
      </c>
      <c r="E2335" s="531">
        <v>21.25</v>
      </c>
      <c r="F2335" s="532">
        <v>0</v>
      </c>
    </row>
    <row r="2336" spans="1:6">
      <c r="A2336" s="529" t="s">
        <v>32229</v>
      </c>
      <c r="B2336" s="530">
        <v>7044</v>
      </c>
      <c r="C2336" s="522" t="s">
        <v>8942</v>
      </c>
      <c r="D2336" s="530" t="s">
        <v>27</v>
      </c>
      <c r="E2336" s="531">
        <v>0.3</v>
      </c>
      <c r="F2336" s="532">
        <v>0</v>
      </c>
    </row>
    <row r="2337" spans="1:6">
      <c r="A2337" s="529" t="s">
        <v>32229</v>
      </c>
      <c r="B2337" s="530">
        <v>7045</v>
      </c>
      <c r="C2337" s="522" t="s">
        <v>8943</v>
      </c>
      <c r="D2337" s="530" t="s">
        <v>27</v>
      </c>
      <c r="E2337" s="531">
        <v>7.0000000000000007E-2</v>
      </c>
      <c r="F2337" s="532">
        <v>0</v>
      </c>
    </row>
    <row r="2338" spans="1:6">
      <c r="A2338" s="529" t="s">
        <v>32229</v>
      </c>
      <c r="B2338" s="530">
        <v>7046</v>
      </c>
      <c r="C2338" s="522" t="s">
        <v>8944</v>
      </c>
      <c r="D2338" s="530" t="s">
        <v>27</v>
      </c>
      <c r="E2338" s="531">
        <v>0.33</v>
      </c>
      <c r="F2338" s="532">
        <v>0</v>
      </c>
    </row>
    <row r="2339" spans="1:6">
      <c r="A2339" s="529" t="s">
        <v>32229</v>
      </c>
      <c r="B2339" s="530">
        <v>7047</v>
      </c>
      <c r="C2339" s="522" t="s">
        <v>8945</v>
      </c>
      <c r="D2339" s="530" t="s">
        <v>27</v>
      </c>
      <c r="E2339" s="531">
        <v>25.09</v>
      </c>
      <c r="F2339" s="532">
        <v>0</v>
      </c>
    </row>
    <row r="2340" spans="1:6">
      <c r="A2340" s="529" t="s">
        <v>32229</v>
      </c>
      <c r="B2340" s="530">
        <v>89228</v>
      </c>
      <c r="C2340" s="522" t="s">
        <v>9074</v>
      </c>
      <c r="D2340" s="530" t="s">
        <v>27</v>
      </c>
      <c r="E2340" s="531">
        <v>46</v>
      </c>
      <c r="F2340" s="532">
        <v>0</v>
      </c>
    </row>
    <row r="2341" spans="1:6">
      <c r="A2341" s="529" t="s">
        <v>32229</v>
      </c>
      <c r="B2341" s="530">
        <v>89229</v>
      </c>
      <c r="C2341" s="522" t="s">
        <v>9075</v>
      </c>
      <c r="D2341" s="530" t="s">
        <v>27</v>
      </c>
      <c r="E2341" s="531">
        <v>16.21</v>
      </c>
      <c r="F2341" s="532">
        <v>0</v>
      </c>
    </row>
    <row r="2342" spans="1:6">
      <c r="A2342" s="529" t="s">
        <v>32229</v>
      </c>
      <c r="B2342" s="530">
        <v>5779</v>
      </c>
      <c r="C2342" s="522" t="s">
        <v>8932</v>
      </c>
      <c r="D2342" s="530" t="s">
        <v>27</v>
      </c>
      <c r="E2342" s="531">
        <v>73.94</v>
      </c>
      <c r="F2342" s="532">
        <v>0</v>
      </c>
    </row>
    <row r="2343" spans="1:6">
      <c r="A2343" s="529" t="s">
        <v>32229</v>
      </c>
      <c r="B2343" s="530">
        <v>53849</v>
      </c>
      <c r="C2343" s="522" t="s">
        <v>8974</v>
      </c>
      <c r="D2343" s="530" t="s">
        <v>27</v>
      </c>
      <c r="E2343" s="531">
        <v>89.25</v>
      </c>
      <c r="F2343" s="532">
        <v>0</v>
      </c>
    </row>
    <row r="2344" spans="1:6">
      <c r="A2344" s="529" t="s">
        <v>32229</v>
      </c>
      <c r="B2344" s="530">
        <v>95129</v>
      </c>
      <c r="C2344" s="522" t="s">
        <v>9352</v>
      </c>
      <c r="D2344" s="530" t="s">
        <v>27</v>
      </c>
      <c r="E2344" s="531">
        <v>47.9</v>
      </c>
      <c r="F2344" s="532">
        <v>0</v>
      </c>
    </row>
    <row r="2345" spans="1:6">
      <c r="A2345" s="529" t="s">
        <v>32229</v>
      </c>
      <c r="B2345" s="530">
        <v>95130</v>
      </c>
      <c r="C2345" s="522" t="s">
        <v>9353</v>
      </c>
      <c r="D2345" s="530" t="s">
        <v>27</v>
      </c>
      <c r="E2345" s="531">
        <v>17.36</v>
      </c>
      <c r="F2345" s="532">
        <v>0</v>
      </c>
    </row>
    <row r="2346" spans="1:6">
      <c r="A2346" s="529" t="s">
        <v>32229</v>
      </c>
      <c r="B2346" s="530">
        <v>95131</v>
      </c>
      <c r="C2346" s="522" t="s">
        <v>9354</v>
      </c>
      <c r="D2346" s="530" t="s">
        <v>27</v>
      </c>
      <c r="E2346" s="531">
        <v>56.38</v>
      </c>
      <c r="F2346" s="532">
        <v>0</v>
      </c>
    </row>
    <row r="2347" spans="1:6">
      <c r="A2347" s="529" t="s">
        <v>32229</v>
      </c>
      <c r="B2347" s="530">
        <v>95132</v>
      </c>
      <c r="C2347" s="522" t="s">
        <v>9355</v>
      </c>
      <c r="D2347" s="530" t="s">
        <v>27</v>
      </c>
      <c r="E2347" s="531">
        <v>34.380000000000003</v>
      </c>
      <c r="F2347" s="532">
        <v>0</v>
      </c>
    </row>
    <row r="2348" spans="1:6">
      <c r="A2348" s="529" t="s">
        <v>32229</v>
      </c>
      <c r="B2348" s="530">
        <v>102982</v>
      </c>
      <c r="C2348" s="522" t="s">
        <v>32321</v>
      </c>
      <c r="D2348" s="530" t="s">
        <v>27</v>
      </c>
      <c r="E2348" s="531">
        <v>0</v>
      </c>
      <c r="F2348" s="532"/>
    </row>
    <row r="2349" spans="1:6">
      <c r="A2349" s="529" t="s">
        <v>32229</v>
      </c>
      <c r="B2349" s="530">
        <v>102983</v>
      </c>
      <c r="C2349" s="522" t="s">
        <v>32322</v>
      </c>
      <c r="D2349" s="530" t="s">
        <v>27</v>
      </c>
      <c r="E2349" s="531">
        <v>0</v>
      </c>
      <c r="F2349" s="532"/>
    </row>
    <row r="2350" spans="1:6">
      <c r="A2350" s="529" t="s">
        <v>32229</v>
      </c>
      <c r="B2350" s="530">
        <v>102984</v>
      </c>
      <c r="C2350" s="522" t="s">
        <v>32323</v>
      </c>
      <c r="D2350" s="530" t="s">
        <v>27</v>
      </c>
      <c r="E2350" s="531">
        <v>0</v>
      </c>
      <c r="F2350" s="532"/>
    </row>
    <row r="2351" spans="1:6">
      <c r="A2351" s="529" t="s">
        <v>32229</v>
      </c>
      <c r="B2351" s="530">
        <v>102985</v>
      </c>
      <c r="C2351" s="522" t="s">
        <v>9472</v>
      </c>
      <c r="D2351" s="530" t="s">
        <v>27</v>
      </c>
      <c r="E2351" s="531">
        <v>15.95</v>
      </c>
      <c r="F2351" s="532">
        <v>0</v>
      </c>
    </row>
    <row r="2352" spans="1:6">
      <c r="A2352" s="529" t="s">
        <v>32229</v>
      </c>
      <c r="B2352" s="530">
        <v>92956</v>
      </c>
      <c r="C2352" s="522" t="s">
        <v>9287</v>
      </c>
      <c r="D2352" s="530" t="s">
        <v>27</v>
      </c>
      <c r="E2352" s="531">
        <v>4.41</v>
      </c>
      <c r="F2352" s="532">
        <v>0</v>
      </c>
    </row>
    <row r="2353" spans="1:6">
      <c r="A2353" s="529" t="s">
        <v>32229</v>
      </c>
      <c r="B2353" s="530">
        <v>92957</v>
      </c>
      <c r="C2353" s="522" t="s">
        <v>9288</v>
      </c>
      <c r="D2353" s="530" t="s">
        <v>27</v>
      </c>
      <c r="E2353" s="531">
        <v>1.02</v>
      </c>
      <c r="F2353" s="532">
        <v>0</v>
      </c>
    </row>
    <row r="2354" spans="1:6">
      <c r="A2354" s="529" t="s">
        <v>32229</v>
      </c>
      <c r="B2354" s="530">
        <v>92958</v>
      </c>
      <c r="C2354" s="522" t="s">
        <v>9289</v>
      </c>
      <c r="D2354" s="530" t="s">
        <v>27</v>
      </c>
      <c r="E2354" s="531">
        <v>4.83</v>
      </c>
      <c r="F2354" s="532">
        <v>0</v>
      </c>
    </row>
    <row r="2355" spans="1:6">
      <c r="A2355" s="529" t="s">
        <v>32229</v>
      </c>
      <c r="B2355" s="530">
        <v>92959</v>
      </c>
      <c r="C2355" s="522" t="s">
        <v>9290</v>
      </c>
      <c r="D2355" s="530" t="s">
        <v>27</v>
      </c>
      <c r="E2355" s="531">
        <v>9.8800000000000008</v>
      </c>
      <c r="F2355" s="532">
        <v>0</v>
      </c>
    </row>
    <row r="2356" spans="1:6">
      <c r="A2356" s="529" t="s">
        <v>32229</v>
      </c>
      <c r="B2356" s="530">
        <v>102858</v>
      </c>
      <c r="C2356" s="522" t="s">
        <v>32324</v>
      </c>
      <c r="D2356" s="530" t="s">
        <v>27</v>
      </c>
      <c r="E2356" s="531">
        <v>0</v>
      </c>
      <c r="F2356" s="532"/>
    </row>
    <row r="2357" spans="1:6">
      <c r="A2357" s="529" t="s">
        <v>32229</v>
      </c>
      <c r="B2357" s="530">
        <v>102859</v>
      </c>
      <c r="C2357" s="522" t="s">
        <v>32325</v>
      </c>
      <c r="D2357" s="530" t="s">
        <v>27</v>
      </c>
      <c r="E2357" s="531">
        <v>0</v>
      </c>
      <c r="F2357" s="532"/>
    </row>
    <row r="2358" spans="1:6">
      <c r="A2358" s="529" t="s">
        <v>32229</v>
      </c>
      <c r="B2358" s="530">
        <v>102860</v>
      </c>
      <c r="C2358" s="522" t="s">
        <v>32326</v>
      </c>
      <c r="D2358" s="530" t="s">
        <v>27</v>
      </c>
      <c r="E2358" s="531">
        <v>0</v>
      </c>
      <c r="F2358" s="532"/>
    </row>
    <row r="2359" spans="1:6">
      <c r="A2359" s="529" t="s">
        <v>32229</v>
      </c>
      <c r="B2359" s="530">
        <v>102861</v>
      </c>
      <c r="C2359" s="522" t="s">
        <v>9454</v>
      </c>
      <c r="D2359" s="530" t="s">
        <v>27</v>
      </c>
      <c r="E2359" s="531">
        <v>0.97</v>
      </c>
      <c r="F2359" s="532">
        <v>0</v>
      </c>
    </row>
    <row r="2360" spans="1:6">
      <c r="A2360" s="529" t="s">
        <v>32229</v>
      </c>
      <c r="B2360" s="530">
        <v>93404</v>
      </c>
      <c r="C2360" s="522" t="s">
        <v>23283</v>
      </c>
      <c r="D2360" s="530" t="s">
        <v>27</v>
      </c>
      <c r="E2360" s="531">
        <v>7.33</v>
      </c>
      <c r="F2360" s="532">
        <v>0</v>
      </c>
    </row>
    <row r="2361" spans="1:6">
      <c r="A2361" s="529" t="s">
        <v>32229</v>
      </c>
      <c r="B2361" s="530">
        <v>93405</v>
      </c>
      <c r="C2361" s="522" t="s">
        <v>23284</v>
      </c>
      <c r="D2361" s="530" t="s">
        <v>27</v>
      </c>
      <c r="E2361" s="531">
        <v>1.87</v>
      </c>
      <c r="F2361" s="532">
        <v>0</v>
      </c>
    </row>
    <row r="2362" spans="1:6">
      <c r="A2362" s="529" t="s">
        <v>32229</v>
      </c>
      <c r="B2362" s="530">
        <v>93406</v>
      </c>
      <c r="C2362" s="522" t="s">
        <v>23285</v>
      </c>
      <c r="D2362" s="530" t="s">
        <v>27</v>
      </c>
      <c r="E2362" s="531">
        <v>8.8000000000000007</v>
      </c>
      <c r="F2362" s="532">
        <v>0</v>
      </c>
    </row>
    <row r="2363" spans="1:6">
      <c r="A2363" s="529" t="s">
        <v>32229</v>
      </c>
      <c r="B2363" s="530">
        <v>93407</v>
      </c>
      <c r="C2363" s="522" t="s">
        <v>23286</v>
      </c>
      <c r="D2363" s="530" t="s">
        <v>27</v>
      </c>
      <c r="E2363" s="531">
        <v>50.27</v>
      </c>
      <c r="F2363" s="532">
        <v>0</v>
      </c>
    </row>
    <row r="2364" spans="1:6">
      <c r="A2364" s="529" t="s">
        <v>32229</v>
      </c>
      <c r="B2364" s="530">
        <v>102936</v>
      </c>
      <c r="C2364" s="522" t="s">
        <v>32327</v>
      </c>
      <c r="D2364" s="530" t="s">
        <v>27</v>
      </c>
      <c r="E2364" s="531">
        <v>0</v>
      </c>
      <c r="F2364" s="532"/>
    </row>
    <row r="2365" spans="1:6">
      <c r="A2365" s="529" t="s">
        <v>32229</v>
      </c>
      <c r="B2365" s="530">
        <v>102937</v>
      </c>
      <c r="C2365" s="522" t="s">
        <v>32328</v>
      </c>
      <c r="D2365" s="530" t="s">
        <v>27</v>
      </c>
      <c r="E2365" s="531">
        <v>0</v>
      </c>
      <c r="F2365" s="532"/>
    </row>
    <row r="2366" spans="1:6">
      <c r="A2366" s="529" t="s">
        <v>32229</v>
      </c>
      <c r="B2366" s="530">
        <v>102938</v>
      </c>
      <c r="C2366" s="522" t="s">
        <v>32329</v>
      </c>
      <c r="D2366" s="530" t="s">
        <v>27</v>
      </c>
      <c r="E2366" s="531">
        <v>0</v>
      </c>
      <c r="F2366" s="532"/>
    </row>
    <row r="2367" spans="1:6">
      <c r="A2367" s="529" t="s">
        <v>32229</v>
      </c>
      <c r="B2367" s="530">
        <v>102939</v>
      </c>
      <c r="C2367" s="522" t="s">
        <v>9466</v>
      </c>
      <c r="D2367" s="530" t="s">
        <v>27</v>
      </c>
      <c r="E2367" s="531">
        <v>7.29</v>
      </c>
      <c r="F2367" s="532">
        <v>0</v>
      </c>
    </row>
    <row r="2368" spans="1:6">
      <c r="A2368" s="529" t="s">
        <v>32229</v>
      </c>
      <c r="B2368" s="530">
        <v>103159</v>
      </c>
      <c r="C2368" s="522" t="s">
        <v>32330</v>
      </c>
      <c r="D2368" s="530" t="s">
        <v>27</v>
      </c>
      <c r="E2368" s="531">
        <v>0</v>
      </c>
      <c r="F2368" s="532"/>
    </row>
    <row r="2369" spans="1:6">
      <c r="A2369" s="529" t="s">
        <v>32229</v>
      </c>
      <c r="B2369" s="530">
        <v>103160</v>
      </c>
      <c r="C2369" s="522" t="s">
        <v>32331</v>
      </c>
      <c r="D2369" s="530" t="s">
        <v>27</v>
      </c>
      <c r="E2369" s="531">
        <v>0</v>
      </c>
      <c r="F2369" s="532"/>
    </row>
    <row r="2370" spans="1:6">
      <c r="A2370" s="529" t="s">
        <v>32229</v>
      </c>
      <c r="B2370" s="530">
        <v>103161</v>
      </c>
      <c r="C2370" s="522" t="s">
        <v>32332</v>
      </c>
      <c r="D2370" s="530" t="s">
        <v>27</v>
      </c>
      <c r="E2370" s="531">
        <v>0</v>
      </c>
      <c r="F2370" s="532"/>
    </row>
    <row r="2371" spans="1:6">
      <c r="A2371" s="529" t="s">
        <v>32229</v>
      </c>
      <c r="B2371" s="530">
        <v>103162</v>
      </c>
      <c r="C2371" s="522" t="s">
        <v>9474</v>
      </c>
      <c r="D2371" s="530" t="s">
        <v>27</v>
      </c>
      <c r="E2371" s="531">
        <v>0.52</v>
      </c>
      <c r="F2371" s="532">
        <v>0</v>
      </c>
    </row>
    <row r="2372" spans="1:6">
      <c r="A2372" s="529" t="s">
        <v>32229</v>
      </c>
      <c r="B2372" s="530">
        <v>103153</v>
      </c>
      <c r="C2372" s="522" t="s">
        <v>32333</v>
      </c>
      <c r="D2372" s="530" t="s">
        <v>27</v>
      </c>
      <c r="E2372" s="531">
        <v>0</v>
      </c>
      <c r="F2372" s="532"/>
    </row>
    <row r="2373" spans="1:6">
      <c r="A2373" s="529" t="s">
        <v>32229</v>
      </c>
      <c r="B2373" s="530">
        <v>103154</v>
      </c>
      <c r="C2373" s="522" t="s">
        <v>32334</v>
      </c>
      <c r="D2373" s="530" t="s">
        <v>27</v>
      </c>
      <c r="E2373" s="531">
        <v>0</v>
      </c>
      <c r="F2373" s="532"/>
    </row>
    <row r="2374" spans="1:6">
      <c r="A2374" s="529" t="s">
        <v>32229</v>
      </c>
      <c r="B2374" s="530">
        <v>103155</v>
      </c>
      <c r="C2374" s="522" t="s">
        <v>32335</v>
      </c>
      <c r="D2374" s="530" t="s">
        <v>27</v>
      </c>
      <c r="E2374" s="531">
        <v>0</v>
      </c>
      <c r="F2374" s="532"/>
    </row>
    <row r="2375" spans="1:6">
      <c r="A2375" s="529" t="s">
        <v>32229</v>
      </c>
      <c r="B2375" s="530">
        <v>103156</v>
      </c>
      <c r="C2375" s="522" t="s">
        <v>9473</v>
      </c>
      <c r="D2375" s="530" t="s">
        <v>27</v>
      </c>
      <c r="E2375" s="531">
        <v>1.85</v>
      </c>
      <c r="F2375" s="532">
        <v>0</v>
      </c>
    </row>
    <row r="2376" spans="1:6">
      <c r="A2376" s="529" t="s">
        <v>32229</v>
      </c>
      <c r="B2376" s="530">
        <v>103171</v>
      </c>
      <c r="C2376" s="522" t="s">
        <v>32336</v>
      </c>
      <c r="D2376" s="530" t="s">
        <v>27</v>
      </c>
      <c r="E2376" s="531">
        <v>0</v>
      </c>
      <c r="F2376" s="532"/>
    </row>
    <row r="2377" spans="1:6">
      <c r="A2377" s="529" t="s">
        <v>32229</v>
      </c>
      <c r="B2377" s="530">
        <v>103172</v>
      </c>
      <c r="C2377" s="522" t="s">
        <v>32337</v>
      </c>
      <c r="D2377" s="530" t="s">
        <v>27</v>
      </c>
      <c r="E2377" s="531">
        <v>0</v>
      </c>
      <c r="F2377" s="532"/>
    </row>
    <row r="2378" spans="1:6">
      <c r="A2378" s="529" t="s">
        <v>32229</v>
      </c>
      <c r="B2378" s="530">
        <v>103173</v>
      </c>
      <c r="C2378" s="522" t="s">
        <v>32338</v>
      </c>
      <c r="D2378" s="530" t="s">
        <v>27</v>
      </c>
      <c r="E2378" s="531">
        <v>0</v>
      </c>
      <c r="F2378" s="532"/>
    </row>
    <row r="2379" spans="1:6">
      <c r="A2379" s="529" t="s">
        <v>32229</v>
      </c>
      <c r="B2379" s="530">
        <v>103174</v>
      </c>
      <c r="C2379" s="522" t="s">
        <v>9476</v>
      </c>
      <c r="D2379" s="530" t="s">
        <v>27</v>
      </c>
      <c r="E2379" s="531">
        <v>1.48</v>
      </c>
      <c r="F2379" s="532">
        <v>0</v>
      </c>
    </row>
    <row r="2380" spans="1:6">
      <c r="A2380" s="529" t="s">
        <v>32229</v>
      </c>
      <c r="B2380" s="530">
        <v>103177</v>
      </c>
      <c r="C2380" s="522" t="s">
        <v>32339</v>
      </c>
      <c r="D2380" s="530" t="s">
        <v>27</v>
      </c>
      <c r="E2380" s="531">
        <v>0</v>
      </c>
      <c r="F2380" s="532"/>
    </row>
    <row r="2381" spans="1:6">
      <c r="A2381" s="529" t="s">
        <v>32229</v>
      </c>
      <c r="B2381" s="530">
        <v>103178</v>
      </c>
      <c r="C2381" s="522" t="s">
        <v>32340</v>
      </c>
      <c r="D2381" s="530" t="s">
        <v>27</v>
      </c>
      <c r="E2381" s="531">
        <v>0</v>
      </c>
      <c r="F2381" s="532"/>
    </row>
    <row r="2382" spans="1:6">
      <c r="A2382" s="529" t="s">
        <v>32229</v>
      </c>
      <c r="B2382" s="530">
        <v>103179</v>
      </c>
      <c r="C2382" s="522" t="s">
        <v>32341</v>
      </c>
      <c r="D2382" s="530" t="s">
        <v>27</v>
      </c>
      <c r="E2382" s="531">
        <v>0</v>
      </c>
      <c r="F2382" s="532"/>
    </row>
    <row r="2383" spans="1:6">
      <c r="A2383" s="529" t="s">
        <v>32229</v>
      </c>
      <c r="B2383" s="530">
        <v>103180</v>
      </c>
      <c r="C2383" s="522" t="s">
        <v>9477</v>
      </c>
      <c r="D2383" s="530" t="s">
        <v>27</v>
      </c>
      <c r="E2383" s="531">
        <v>3.4</v>
      </c>
      <c r="F2383" s="532">
        <v>0</v>
      </c>
    </row>
    <row r="2384" spans="1:6">
      <c r="A2384" s="529" t="s">
        <v>32229</v>
      </c>
      <c r="B2384" s="530">
        <v>103165</v>
      </c>
      <c r="C2384" s="522" t="s">
        <v>32342</v>
      </c>
      <c r="D2384" s="530" t="s">
        <v>27</v>
      </c>
      <c r="E2384" s="531">
        <v>0</v>
      </c>
      <c r="F2384" s="532"/>
    </row>
    <row r="2385" spans="1:6">
      <c r="A2385" s="529" t="s">
        <v>32229</v>
      </c>
      <c r="B2385" s="530">
        <v>103166</v>
      </c>
      <c r="C2385" s="522" t="s">
        <v>32343</v>
      </c>
      <c r="D2385" s="530" t="s">
        <v>27</v>
      </c>
      <c r="E2385" s="531">
        <v>0</v>
      </c>
      <c r="F2385" s="532"/>
    </row>
    <row r="2386" spans="1:6">
      <c r="A2386" s="529" t="s">
        <v>32229</v>
      </c>
      <c r="B2386" s="530">
        <v>103167</v>
      </c>
      <c r="C2386" s="522" t="s">
        <v>32344</v>
      </c>
      <c r="D2386" s="530" t="s">
        <v>27</v>
      </c>
      <c r="E2386" s="531">
        <v>0</v>
      </c>
      <c r="F2386" s="532"/>
    </row>
    <row r="2387" spans="1:6">
      <c r="A2387" s="529" t="s">
        <v>32229</v>
      </c>
      <c r="B2387" s="530">
        <v>103168</v>
      </c>
      <c r="C2387" s="522" t="s">
        <v>9475</v>
      </c>
      <c r="D2387" s="530" t="s">
        <v>27</v>
      </c>
      <c r="E2387" s="531">
        <v>0.59</v>
      </c>
      <c r="F2387" s="532">
        <v>0</v>
      </c>
    </row>
    <row r="2388" spans="1:6">
      <c r="A2388" s="529" t="s">
        <v>32229</v>
      </c>
      <c r="B2388" s="530">
        <v>102864</v>
      </c>
      <c r="C2388" s="522" t="s">
        <v>32345</v>
      </c>
      <c r="D2388" s="530" t="s">
        <v>27</v>
      </c>
      <c r="E2388" s="531">
        <v>0</v>
      </c>
      <c r="F2388" s="532"/>
    </row>
    <row r="2389" spans="1:6">
      <c r="A2389" s="529" t="s">
        <v>32229</v>
      </c>
      <c r="B2389" s="530">
        <v>102865</v>
      </c>
      <c r="C2389" s="522" t="s">
        <v>32346</v>
      </c>
      <c r="D2389" s="530" t="s">
        <v>27</v>
      </c>
      <c r="E2389" s="531">
        <v>0</v>
      </c>
      <c r="F2389" s="532"/>
    </row>
    <row r="2390" spans="1:6">
      <c r="A2390" s="529" t="s">
        <v>32229</v>
      </c>
      <c r="B2390" s="530">
        <v>102866</v>
      </c>
      <c r="C2390" s="522" t="s">
        <v>32347</v>
      </c>
      <c r="D2390" s="530" t="s">
        <v>27</v>
      </c>
      <c r="E2390" s="531">
        <v>0</v>
      </c>
      <c r="F2390" s="532"/>
    </row>
    <row r="2391" spans="1:6">
      <c r="A2391" s="529" t="s">
        <v>32229</v>
      </c>
      <c r="B2391" s="530">
        <v>102867</v>
      </c>
      <c r="C2391" s="522" t="s">
        <v>9455</v>
      </c>
      <c r="D2391" s="530" t="s">
        <v>27</v>
      </c>
      <c r="E2391" s="531">
        <v>0.53</v>
      </c>
      <c r="F2391" s="532">
        <v>0</v>
      </c>
    </row>
    <row r="2392" spans="1:6">
      <c r="A2392" s="529" t="s">
        <v>32229</v>
      </c>
      <c r="B2392" s="530">
        <v>92108</v>
      </c>
      <c r="C2392" s="522" t="s">
        <v>9261</v>
      </c>
      <c r="D2392" s="530" t="s">
        <v>27</v>
      </c>
      <c r="E2392" s="531">
        <v>0.92</v>
      </c>
      <c r="F2392" s="532">
        <v>0</v>
      </c>
    </row>
    <row r="2393" spans="1:6">
      <c r="A2393" s="529" t="s">
        <v>32229</v>
      </c>
      <c r="B2393" s="530">
        <v>92109</v>
      </c>
      <c r="C2393" s="522" t="s">
        <v>9262</v>
      </c>
      <c r="D2393" s="530" t="s">
        <v>27</v>
      </c>
      <c r="E2393" s="531">
        <v>0.21</v>
      </c>
      <c r="F2393" s="532">
        <v>0</v>
      </c>
    </row>
    <row r="2394" spans="1:6">
      <c r="A2394" s="529" t="s">
        <v>32229</v>
      </c>
      <c r="B2394" s="530">
        <v>92110</v>
      </c>
      <c r="C2394" s="522" t="s">
        <v>9263</v>
      </c>
      <c r="D2394" s="530" t="s">
        <v>27</v>
      </c>
      <c r="E2394" s="531">
        <v>1.1499999999999999</v>
      </c>
      <c r="F2394" s="532">
        <v>0</v>
      </c>
    </row>
    <row r="2395" spans="1:6">
      <c r="A2395" s="529" t="s">
        <v>32229</v>
      </c>
      <c r="B2395" s="530">
        <v>92111</v>
      </c>
      <c r="C2395" s="522" t="s">
        <v>9264</v>
      </c>
      <c r="D2395" s="530" t="s">
        <v>27</v>
      </c>
      <c r="E2395" s="531">
        <v>0.97</v>
      </c>
      <c r="F2395" s="532">
        <v>0</v>
      </c>
    </row>
    <row r="2396" spans="1:6">
      <c r="A2396" s="529" t="s">
        <v>32229</v>
      </c>
      <c r="B2396" s="530">
        <v>90670</v>
      </c>
      <c r="C2396" s="522" t="s">
        <v>9157</v>
      </c>
      <c r="D2396" s="530" t="s">
        <v>27</v>
      </c>
      <c r="E2396" s="531">
        <v>244.89</v>
      </c>
      <c r="F2396" s="532">
        <v>0</v>
      </c>
    </row>
    <row r="2397" spans="1:6">
      <c r="A2397" s="529" t="s">
        <v>32229</v>
      </c>
      <c r="B2397" s="530">
        <v>90671</v>
      </c>
      <c r="C2397" s="522" t="s">
        <v>9158</v>
      </c>
      <c r="D2397" s="530" t="s">
        <v>27</v>
      </c>
      <c r="E2397" s="531">
        <v>65.7</v>
      </c>
      <c r="F2397" s="532">
        <v>0</v>
      </c>
    </row>
    <row r="2398" spans="1:6">
      <c r="A2398" s="529" t="s">
        <v>32229</v>
      </c>
      <c r="B2398" s="530">
        <v>90672</v>
      </c>
      <c r="C2398" s="522" t="s">
        <v>9159</v>
      </c>
      <c r="D2398" s="530" t="s">
        <v>27</v>
      </c>
      <c r="E2398" s="531">
        <v>306.45</v>
      </c>
      <c r="F2398" s="532">
        <v>0</v>
      </c>
    </row>
    <row r="2399" spans="1:6">
      <c r="A2399" s="529" t="s">
        <v>32229</v>
      </c>
      <c r="B2399" s="530">
        <v>90673</v>
      </c>
      <c r="C2399" s="522" t="s">
        <v>9160</v>
      </c>
      <c r="D2399" s="530" t="s">
        <v>27</v>
      </c>
      <c r="E2399" s="531">
        <v>127.53</v>
      </c>
      <c r="F2399" s="532">
        <v>0</v>
      </c>
    </row>
    <row r="2400" spans="1:6">
      <c r="A2400" s="529" t="s">
        <v>32229</v>
      </c>
      <c r="B2400" s="530">
        <v>93220</v>
      </c>
      <c r="C2400" s="522" t="s">
        <v>9294</v>
      </c>
      <c r="D2400" s="530" t="s">
        <v>27</v>
      </c>
      <c r="E2400" s="531">
        <v>375.5</v>
      </c>
      <c r="F2400" s="532">
        <v>0</v>
      </c>
    </row>
    <row r="2401" spans="1:6">
      <c r="A2401" s="529" t="s">
        <v>32229</v>
      </c>
      <c r="B2401" s="530">
        <v>93221</v>
      </c>
      <c r="C2401" s="522" t="s">
        <v>9295</v>
      </c>
      <c r="D2401" s="530" t="s">
        <v>27</v>
      </c>
      <c r="E2401" s="531">
        <v>100.74</v>
      </c>
      <c r="F2401" s="532">
        <v>0</v>
      </c>
    </row>
    <row r="2402" spans="1:6">
      <c r="A2402" s="529" t="s">
        <v>32229</v>
      </c>
      <c r="B2402" s="530">
        <v>93222</v>
      </c>
      <c r="C2402" s="522" t="s">
        <v>9296</v>
      </c>
      <c r="D2402" s="530" t="s">
        <v>27</v>
      </c>
      <c r="E2402" s="531">
        <v>469.9</v>
      </c>
      <c r="F2402" s="532">
        <v>0</v>
      </c>
    </row>
    <row r="2403" spans="1:6">
      <c r="A2403" s="529" t="s">
        <v>32229</v>
      </c>
      <c r="B2403" s="530">
        <v>93223</v>
      </c>
      <c r="C2403" s="522" t="s">
        <v>23281</v>
      </c>
      <c r="D2403" s="530" t="s">
        <v>27</v>
      </c>
      <c r="E2403" s="531">
        <v>166.58</v>
      </c>
      <c r="F2403" s="532">
        <v>0</v>
      </c>
    </row>
    <row r="2404" spans="1:6">
      <c r="A2404" s="529" t="s">
        <v>32229</v>
      </c>
      <c r="B2404" s="530">
        <v>104691</v>
      </c>
      <c r="C2404" s="522" t="s">
        <v>32348</v>
      </c>
      <c r="D2404" s="530" t="s">
        <v>27</v>
      </c>
      <c r="E2404" s="531">
        <v>0.97</v>
      </c>
      <c r="F2404" s="532">
        <v>0</v>
      </c>
    </row>
    <row r="2405" spans="1:6">
      <c r="A2405" s="529" t="s">
        <v>32229</v>
      </c>
      <c r="B2405" s="530">
        <v>104692</v>
      </c>
      <c r="C2405" s="522" t="s">
        <v>32349</v>
      </c>
      <c r="D2405" s="530" t="s">
        <v>27</v>
      </c>
      <c r="E2405" s="531">
        <v>0.22</v>
      </c>
      <c r="F2405" s="532">
        <v>0</v>
      </c>
    </row>
    <row r="2406" spans="1:6">
      <c r="A2406" s="529" t="s">
        <v>32229</v>
      </c>
      <c r="B2406" s="530">
        <v>104693</v>
      </c>
      <c r="C2406" s="522" t="s">
        <v>32350</v>
      </c>
      <c r="D2406" s="530" t="s">
        <v>27</v>
      </c>
      <c r="E2406" s="531">
        <v>1.22</v>
      </c>
      <c r="F2406" s="532">
        <v>0</v>
      </c>
    </row>
    <row r="2407" spans="1:6">
      <c r="A2407" s="529" t="s">
        <v>32229</v>
      </c>
      <c r="B2407" s="530">
        <v>104694</v>
      </c>
      <c r="C2407" s="522" t="s">
        <v>9497</v>
      </c>
      <c r="D2407" s="530" t="s">
        <v>27</v>
      </c>
      <c r="E2407" s="531">
        <v>1.66</v>
      </c>
      <c r="F2407" s="532">
        <v>0</v>
      </c>
    </row>
    <row r="2408" spans="1:6">
      <c r="A2408" s="529" t="s">
        <v>32229</v>
      </c>
      <c r="B2408" s="530">
        <v>90676</v>
      </c>
      <c r="C2408" s="522" t="s">
        <v>9161</v>
      </c>
      <c r="D2408" s="530" t="s">
        <v>27</v>
      </c>
      <c r="E2408" s="531">
        <v>100.08</v>
      </c>
      <c r="F2408" s="532">
        <v>0</v>
      </c>
    </row>
    <row r="2409" spans="1:6">
      <c r="A2409" s="529" t="s">
        <v>32229</v>
      </c>
      <c r="B2409" s="530">
        <v>91021</v>
      </c>
      <c r="C2409" s="522" t="s">
        <v>9191</v>
      </c>
      <c r="D2409" s="530" t="s">
        <v>27</v>
      </c>
      <c r="E2409" s="531">
        <v>12.25</v>
      </c>
      <c r="F2409" s="532">
        <v>0</v>
      </c>
    </row>
    <row r="2410" spans="1:6">
      <c r="A2410" s="529" t="s">
        <v>32229</v>
      </c>
      <c r="B2410" s="530">
        <v>90677</v>
      </c>
      <c r="C2410" s="522" t="s">
        <v>9162</v>
      </c>
      <c r="D2410" s="530" t="s">
        <v>27</v>
      </c>
      <c r="E2410" s="531">
        <v>30.25</v>
      </c>
      <c r="F2410" s="532">
        <v>0</v>
      </c>
    </row>
    <row r="2411" spans="1:6">
      <c r="A2411" s="529" t="s">
        <v>32229</v>
      </c>
      <c r="B2411" s="530">
        <v>90678</v>
      </c>
      <c r="C2411" s="522" t="s">
        <v>9163</v>
      </c>
      <c r="D2411" s="530" t="s">
        <v>27</v>
      </c>
      <c r="E2411" s="531">
        <v>140.03</v>
      </c>
      <c r="F2411" s="532">
        <v>0</v>
      </c>
    </row>
    <row r="2412" spans="1:6">
      <c r="A2412" s="529" t="s">
        <v>32229</v>
      </c>
      <c r="B2412" s="530">
        <v>90679</v>
      </c>
      <c r="C2412" s="522" t="s">
        <v>9164</v>
      </c>
      <c r="D2412" s="530" t="s">
        <v>27</v>
      </c>
      <c r="E2412" s="531">
        <v>97.8</v>
      </c>
      <c r="F2412" s="532">
        <v>0</v>
      </c>
    </row>
    <row r="2413" spans="1:6">
      <c r="A2413" s="529" t="s">
        <v>32229</v>
      </c>
      <c r="B2413" s="530">
        <v>102870</v>
      </c>
      <c r="C2413" s="522" t="s">
        <v>32351</v>
      </c>
      <c r="D2413" s="530" t="s">
        <v>27</v>
      </c>
      <c r="E2413" s="531">
        <v>357.14</v>
      </c>
      <c r="F2413" s="532">
        <v>0</v>
      </c>
    </row>
    <row r="2414" spans="1:6">
      <c r="A2414" s="529" t="s">
        <v>32229</v>
      </c>
      <c r="B2414" s="530">
        <v>102871</v>
      </c>
      <c r="C2414" s="522" t="s">
        <v>32352</v>
      </c>
      <c r="D2414" s="530" t="s">
        <v>27</v>
      </c>
      <c r="E2414" s="531">
        <v>96.48</v>
      </c>
      <c r="F2414" s="532">
        <v>0</v>
      </c>
    </row>
    <row r="2415" spans="1:6">
      <c r="A2415" s="529" t="s">
        <v>32229</v>
      </c>
      <c r="B2415" s="530">
        <v>102872</v>
      </c>
      <c r="C2415" s="522" t="s">
        <v>32353</v>
      </c>
      <c r="D2415" s="530" t="s">
        <v>27</v>
      </c>
      <c r="E2415" s="531">
        <v>446.93</v>
      </c>
      <c r="F2415" s="532">
        <v>0</v>
      </c>
    </row>
    <row r="2416" spans="1:6">
      <c r="A2416" s="529" t="s">
        <v>32229</v>
      </c>
      <c r="B2416" s="530">
        <v>102873</v>
      </c>
      <c r="C2416" s="522" t="s">
        <v>9456</v>
      </c>
      <c r="D2416" s="530" t="s">
        <v>27</v>
      </c>
      <c r="E2416" s="531">
        <v>127.53</v>
      </c>
      <c r="F2416" s="532">
        <v>0</v>
      </c>
    </row>
    <row r="2417" spans="1:6">
      <c r="A2417" s="529" t="s">
        <v>32229</v>
      </c>
      <c r="B2417" s="530">
        <v>102960</v>
      </c>
      <c r="C2417" s="522" t="s">
        <v>32354</v>
      </c>
      <c r="D2417" s="530" t="s">
        <v>27</v>
      </c>
      <c r="E2417" s="531">
        <v>173.32</v>
      </c>
      <c r="F2417" s="532">
        <v>0</v>
      </c>
    </row>
    <row r="2418" spans="1:6">
      <c r="A2418" s="529" t="s">
        <v>32229</v>
      </c>
      <c r="B2418" s="530">
        <v>102961</v>
      </c>
      <c r="C2418" s="522" t="s">
        <v>32355</v>
      </c>
      <c r="D2418" s="530" t="s">
        <v>27</v>
      </c>
      <c r="E2418" s="531">
        <v>46.82</v>
      </c>
      <c r="F2418" s="532">
        <v>0</v>
      </c>
    </row>
    <row r="2419" spans="1:6">
      <c r="A2419" s="529" t="s">
        <v>32229</v>
      </c>
      <c r="B2419" s="530">
        <v>102962</v>
      </c>
      <c r="C2419" s="522" t="s">
        <v>32356</v>
      </c>
      <c r="D2419" s="530" t="s">
        <v>27</v>
      </c>
      <c r="E2419" s="531">
        <v>162.59</v>
      </c>
      <c r="F2419" s="532">
        <v>0</v>
      </c>
    </row>
    <row r="2420" spans="1:6">
      <c r="A2420" s="529" t="s">
        <v>32229</v>
      </c>
      <c r="B2420" s="530">
        <v>102963</v>
      </c>
      <c r="C2420" s="522" t="s">
        <v>9470</v>
      </c>
      <c r="D2420" s="530" t="s">
        <v>27</v>
      </c>
      <c r="E2420" s="531">
        <v>90.4</v>
      </c>
      <c r="F2420" s="532">
        <v>0</v>
      </c>
    </row>
    <row r="2421" spans="1:6">
      <c r="A2421" s="529" t="s">
        <v>32229</v>
      </c>
      <c r="B2421" s="530">
        <v>95698</v>
      </c>
      <c r="C2421" s="522" t="s">
        <v>9389</v>
      </c>
      <c r="D2421" s="530" t="s">
        <v>27</v>
      </c>
      <c r="E2421" s="531">
        <v>4.6500000000000004</v>
      </c>
      <c r="F2421" s="532">
        <v>0</v>
      </c>
    </row>
    <row r="2422" spans="1:6">
      <c r="A2422" s="529" t="s">
        <v>32229</v>
      </c>
      <c r="B2422" s="530">
        <v>95699</v>
      </c>
      <c r="C2422" s="522" t="s">
        <v>9390</v>
      </c>
      <c r="D2422" s="530" t="s">
        <v>27</v>
      </c>
      <c r="E2422" s="531">
        <v>1.07</v>
      </c>
      <c r="F2422" s="532">
        <v>0</v>
      </c>
    </row>
    <row r="2423" spans="1:6">
      <c r="A2423" s="529" t="s">
        <v>32229</v>
      </c>
      <c r="B2423" s="530">
        <v>95700</v>
      </c>
      <c r="C2423" s="522" t="s">
        <v>9391</v>
      </c>
      <c r="D2423" s="530" t="s">
        <v>27</v>
      </c>
      <c r="E2423" s="531">
        <v>5.82</v>
      </c>
      <c r="F2423" s="532">
        <v>0</v>
      </c>
    </row>
    <row r="2424" spans="1:6">
      <c r="A2424" s="529" t="s">
        <v>32229</v>
      </c>
      <c r="B2424" s="530">
        <v>95701</v>
      </c>
      <c r="C2424" s="522" t="s">
        <v>9392</v>
      </c>
      <c r="D2424" s="530" t="s">
        <v>27</v>
      </c>
      <c r="E2424" s="531">
        <v>2.44</v>
      </c>
      <c r="F2424" s="532">
        <v>0</v>
      </c>
    </row>
    <row r="2425" spans="1:6">
      <c r="A2425" s="529" t="s">
        <v>32229</v>
      </c>
      <c r="B2425" s="530">
        <v>90621</v>
      </c>
      <c r="C2425" s="522" t="s">
        <v>9125</v>
      </c>
      <c r="D2425" s="530" t="s">
        <v>27</v>
      </c>
      <c r="E2425" s="531">
        <v>2.1</v>
      </c>
      <c r="F2425" s="532">
        <v>0</v>
      </c>
    </row>
    <row r="2426" spans="1:6">
      <c r="A2426" s="529" t="s">
        <v>32229</v>
      </c>
      <c r="B2426" s="530">
        <v>90622</v>
      </c>
      <c r="C2426" s="522" t="s">
        <v>9126</v>
      </c>
      <c r="D2426" s="530" t="s">
        <v>27</v>
      </c>
      <c r="E2426" s="531">
        <v>0.48</v>
      </c>
      <c r="F2426" s="532">
        <v>0</v>
      </c>
    </row>
    <row r="2427" spans="1:6">
      <c r="A2427" s="529" t="s">
        <v>32229</v>
      </c>
      <c r="B2427" s="530">
        <v>90623</v>
      </c>
      <c r="C2427" s="522" t="s">
        <v>9127</v>
      </c>
      <c r="D2427" s="530" t="s">
        <v>27</v>
      </c>
      <c r="E2427" s="531">
        <v>2.62</v>
      </c>
      <c r="F2427" s="532">
        <v>0</v>
      </c>
    </row>
    <row r="2428" spans="1:6">
      <c r="A2428" s="529" t="s">
        <v>32229</v>
      </c>
      <c r="B2428" s="530">
        <v>90624</v>
      </c>
      <c r="C2428" s="522" t="s">
        <v>9128</v>
      </c>
      <c r="D2428" s="530" t="s">
        <v>27</v>
      </c>
      <c r="E2428" s="531">
        <v>2.44</v>
      </c>
      <c r="F2428" s="532">
        <v>0</v>
      </c>
    </row>
    <row r="2429" spans="1:6">
      <c r="A2429" s="529" t="s">
        <v>32229</v>
      </c>
      <c r="B2429" s="530">
        <v>102876</v>
      </c>
      <c r="C2429" s="522" t="s">
        <v>32357</v>
      </c>
      <c r="D2429" s="530" t="s">
        <v>27</v>
      </c>
      <c r="E2429" s="531">
        <v>496.31</v>
      </c>
      <c r="F2429" s="532">
        <v>0</v>
      </c>
    </row>
    <row r="2430" spans="1:6">
      <c r="A2430" s="529" t="s">
        <v>32229</v>
      </c>
      <c r="B2430" s="530">
        <v>102877</v>
      </c>
      <c r="C2430" s="522" t="s">
        <v>32358</v>
      </c>
      <c r="D2430" s="530" t="s">
        <v>27</v>
      </c>
      <c r="E2430" s="531">
        <v>134.08000000000001</v>
      </c>
      <c r="F2430" s="532">
        <v>0</v>
      </c>
    </row>
    <row r="2431" spans="1:6">
      <c r="A2431" s="529" t="s">
        <v>32229</v>
      </c>
      <c r="B2431" s="530">
        <v>102878</v>
      </c>
      <c r="C2431" s="522" t="s">
        <v>32359</v>
      </c>
      <c r="D2431" s="530" t="s">
        <v>27</v>
      </c>
      <c r="E2431" s="531">
        <v>621.09</v>
      </c>
      <c r="F2431" s="532">
        <v>0</v>
      </c>
    </row>
    <row r="2432" spans="1:6">
      <c r="A2432" s="529" t="s">
        <v>32229</v>
      </c>
      <c r="B2432" s="530">
        <v>102879</v>
      </c>
      <c r="C2432" s="522" t="s">
        <v>9457</v>
      </c>
      <c r="D2432" s="530" t="s">
        <v>27</v>
      </c>
      <c r="E2432" s="531">
        <v>191.4</v>
      </c>
      <c r="F2432" s="532">
        <v>0</v>
      </c>
    </row>
    <row r="2433" spans="1:6">
      <c r="A2433" s="529" t="s">
        <v>32229</v>
      </c>
      <c r="B2433" s="530">
        <v>103220</v>
      </c>
      <c r="C2433" s="522" t="s">
        <v>32360</v>
      </c>
      <c r="D2433" s="530" t="s">
        <v>27</v>
      </c>
      <c r="E2433" s="531">
        <v>151.78</v>
      </c>
      <c r="F2433" s="532">
        <v>0</v>
      </c>
    </row>
    <row r="2434" spans="1:6">
      <c r="A2434" s="529" t="s">
        <v>32229</v>
      </c>
      <c r="B2434" s="530">
        <v>103221</v>
      </c>
      <c r="C2434" s="522" t="s">
        <v>32361</v>
      </c>
      <c r="D2434" s="530" t="s">
        <v>27</v>
      </c>
      <c r="E2434" s="531">
        <v>41</v>
      </c>
      <c r="F2434" s="532">
        <v>0</v>
      </c>
    </row>
    <row r="2435" spans="1:6">
      <c r="A2435" s="529" t="s">
        <v>32229</v>
      </c>
      <c r="B2435" s="530">
        <v>103222</v>
      </c>
      <c r="C2435" s="522" t="s">
        <v>32362</v>
      </c>
      <c r="D2435" s="530" t="s">
        <v>27</v>
      </c>
      <c r="E2435" s="531">
        <v>189.94</v>
      </c>
      <c r="F2435" s="532">
        <v>0</v>
      </c>
    </row>
    <row r="2436" spans="1:6">
      <c r="A2436" s="529" t="s">
        <v>32229</v>
      </c>
      <c r="B2436" s="530">
        <v>103223</v>
      </c>
      <c r="C2436" s="522" t="s">
        <v>9478</v>
      </c>
      <c r="D2436" s="530" t="s">
        <v>27</v>
      </c>
      <c r="E2436" s="531">
        <v>37.380000000000003</v>
      </c>
      <c r="F2436" s="532">
        <v>0</v>
      </c>
    </row>
    <row r="2437" spans="1:6">
      <c r="A2437" s="529" t="s">
        <v>32229</v>
      </c>
      <c r="B2437" s="530">
        <v>103232</v>
      </c>
      <c r="C2437" s="522" t="s">
        <v>32363</v>
      </c>
      <c r="D2437" s="530" t="s">
        <v>27</v>
      </c>
      <c r="E2437" s="531">
        <v>476.2</v>
      </c>
      <c r="F2437" s="532">
        <v>0</v>
      </c>
    </row>
    <row r="2438" spans="1:6">
      <c r="A2438" s="529" t="s">
        <v>32229</v>
      </c>
      <c r="B2438" s="530">
        <v>103233</v>
      </c>
      <c r="C2438" s="522" t="s">
        <v>32364</v>
      </c>
      <c r="D2438" s="530" t="s">
        <v>27</v>
      </c>
      <c r="E2438" s="531">
        <v>128.65</v>
      </c>
      <c r="F2438" s="532">
        <v>0</v>
      </c>
    </row>
    <row r="2439" spans="1:6">
      <c r="A2439" s="529" t="s">
        <v>32229</v>
      </c>
      <c r="B2439" s="530">
        <v>103234</v>
      </c>
      <c r="C2439" s="522" t="s">
        <v>32365</v>
      </c>
      <c r="D2439" s="530" t="s">
        <v>27</v>
      </c>
      <c r="E2439" s="531">
        <v>625.4</v>
      </c>
      <c r="F2439" s="532">
        <v>0</v>
      </c>
    </row>
    <row r="2440" spans="1:6">
      <c r="A2440" s="529" t="s">
        <v>32229</v>
      </c>
      <c r="B2440" s="530">
        <v>103235</v>
      </c>
      <c r="C2440" s="522" t="s">
        <v>9480</v>
      </c>
      <c r="D2440" s="530" t="s">
        <v>27</v>
      </c>
      <c r="E2440" s="531">
        <v>109.47</v>
      </c>
      <c r="F2440" s="532">
        <v>0</v>
      </c>
    </row>
    <row r="2441" spans="1:6">
      <c r="A2441" s="529" t="s">
        <v>32229</v>
      </c>
      <c r="B2441" s="530">
        <v>103228</v>
      </c>
      <c r="C2441" s="522" t="s">
        <v>32366</v>
      </c>
      <c r="D2441" s="530" t="s">
        <v>27</v>
      </c>
      <c r="E2441" s="531">
        <v>435.76</v>
      </c>
      <c r="F2441" s="532">
        <v>0</v>
      </c>
    </row>
    <row r="2442" spans="1:6">
      <c r="A2442" s="529" t="s">
        <v>32229</v>
      </c>
      <c r="B2442" s="530">
        <v>103226</v>
      </c>
      <c r="C2442" s="522" t="s">
        <v>32367</v>
      </c>
      <c r="D2442" s="530" t="s">
        <v>27</v>
      </c>
      <c r="E2442" s="531">
        <v>348.22</v>
      </c>
      <c r="F2442" s="532">
        <v>0</v>
      </c>
    </row>
    <row r="2443" spans="1:6">
      <c r="A2443" s="529" t="s">
        <v>32229</v>
      </c>
      <c r="B2443" s="530">
        <v>103227</v>
      </c>
      <c r="C2443" s="522" t="s">
        <v>32368</v>
      </c>
      <c r="D2443" s="530" t="s">
        <v>27</v>
      </c>
      <c r="E2443" s="531">
        <v>94.07</v>
      </c>
      <c r="F2443" s="532">
        <v>0</v>
      </c>
    </row>
    <row r="2444" spans="1:6">
      <c r="A2444" s="529" t="s">
        <v>32229</v>
      </c>
      <c r="B2444" s="530">
        <v>103229</v>
      </c>
      <c r="C2444" s="522" t="s">
        <v>9479</v>
      </c>
      <c r="D2444" s="530" t="s">
        <v>27</v>
      </c>
      <c r="E2444" s="531">
        <v>92.82</v>
      </c>
      <c r="F2444" s="532">
        <v>0</v>
      </c>
    </row>
    <row r="2445" spans="1:6">
      <c r="A2445" s="529" t="s">
        <v>32229</v>
      </c>
      <c r="B2445" s="530">
        <v>95617</v>
      </c>
      <c r="C2445" s="522" t="s">
        <v>9382</v>
      </c>
      <c r="D2445" s="530" t="s">
        <v>27</v>
      </c>
      <c r="E2445" s="531">
        <v>1.1399999999999999</v>
      </c>
      <c r="F2445" s="532">
        <v>0</v>
      </c>
    </row>
    <row r="2446" spans="1:6">
      <c r="A2446" s="529" t="s">
        <v>32229</v>
      </c>
      <c r="B2446" s="530">
        <v>95618</v>
      </c>
      <c r="C2446" s="522" t="s">
        <v>9383</v>
      </c>
      <c r="D2446" s="530" t="s">
        <v>27</v>
      </c>
      <c r="E2446" s="531">
        <v>0.26</v>
      </c>
      <c r="F2446" s="532">
        <v>0</v>
      </c>
    </row>
    <row r="2447" spans="1:6">
      <c r="A2447" s="529" t="s">
        <v>32229</v>
      </c>
      <c r="B2447" s="530">
        <v>95619</v>
      </c>
      <c r="C2447" s="522" t="s">
        <v>9384</v>
      </c>
      <c r="D2447" s="530" t="s">
        <v>27</v>
      </c>
      <c r="E2447" s="531">
        <v>1.43</v>
      </c>
      <c r="F2447" s="532">
        <v>0</v>
      </c>
    </row>
    <row r="2448" spans="1:6">
      <c r="A2448" s="529" t="s">
        <v>32229</v>
      </c>
      <c r="B2448" s="530">
        <v>102972</v>
      </c>
      <c r="C2448" s="522" t="s">
        <v>32369</v>
      </c>
      <c r="D2448" s="530" t="s">
        <v>27</v>
      </c>
      <c r="E2448" s="531">
        <v>92.51</v>
      </c>
      <c r="F2448" s="532">
        <v>0</v>
      </c>
    </row>
    <row r="2449" spans="1:6">
      <c r="A2449" s="529" t="s">
        <v>32229</v>
      </c>
      <c r="B2449" s="530">
        <v>102973</v>
      </c>
      <c r="C2449" s="522" t="s">
        <v>32370</v>
      </c>
      <c r="D2449" s="530" t="s">
        <v>27</v>
      </c>
      <c r="E2449" s="531">
        <v>25.68</v>
      </c>
      <c r="F2449" s="532">
        <v>0</v>
      </c>
    </row>
    <row r="2450" spans="1:6">
      <c r="A2450" s="529" t="s">
        <v>32229</v>
      </c>
      <c r="B2450" s="530">
        <v>102974</v>
      </c>
      <c r="C2450" s="522" t="s">
        <v>32371</v>
      </c>
      <c r="D2450" s="530" t="s">
        <v>27</v>
      </c>
      <c r="E2450" s="531">
        <v>86.78</v>
      </c>
      <c r="F2450" s="532">
        <v>0</v>
      </c>
    </row>
    <row r="2451" spans="1:6">
      <c r="A2451" s="529" t="s">
        <v>32229</v>
      </c>
      <c r="B2451" s="530">
        <v>96301</v>
      </c>
      <c r="C2451" s="522" t="s">
        <v>9426</v>
      </c>
      <c r="D2451" s="530" t="s">
        <v>27</v>
      </c>
      <c r="E2451" s="531">
        <v>52.37</v>
      </c>
      <c r="F2451" s="532">
        <v>0</v>
      </c>
    </row>
    <row r="2452" spans="1:6">
      <c r="A2452" s="529" t="s">
        <v>32229</v>
      </c>
      <c r="B2452" s="530">
        <v>90627</v>
      </c>
      <c r="C2452" s="522" t="s">
        <v>9129</v>
      </c>
      <c r="D2452" s="530" t="s">
        <v>27</v>
      </c>
      <c r="E2452" s="531">
        <v>54.28</v>
      </c>
      <c r="F2452" s="532">
        <v>0</v>
      </c>
    </row>
    <row r="2453" spans="1:6">
      <c r="A2453" s="529" t="s">
        <v>32229</v>
      </c>
      <c r="B2453" s="530">
        <v>90628</v>
      </c>
      <c r="C2453" s="522" t="s">
        <v>9130</v>
      </c>
      <c r="D2453" s="530" t="s">
        <v>27</v>
      </c>
      <c r="E2453" s="531">
        <v>14.56</v>
      </c>
      <c r="F2453" s="532">
        <v>0</v>
      </c>
    </row>
    <row r="2454" spans="1:6">
      <c r="A2454" s="529" t="s">
        <v>32229</v>
      </c>
      <c r="B2454" s="530">
        <v>90629</v>
      </c>
      <c r="C2454" s="522" t="s">
        <v>9131</v>
      </c>
      <c r="D2454" s="530" t="s">
        <v>27</v>
      </c>
      <c r="E2454" s="531">
        <v>67.930000000000007</v>
      </c>
      <c r="F2454" s="532">
        <v>0</v>
      </c>
    </row>
    <row r="2455" spans="1:6">
      <c r="A2455" s="529" t="s">
        <v>32229</v>
      </c>
      <c r="B2455" s="530">
        <v>90630</v>
      </c>
      <c r="C2455" s="522" t="s">
        <v>9132</v>
      </c>
      <c r="D2455" s="530" t="s">
        <v>27</v>
      </c>
      <c r="E2455" s="531">
        <v>1.1599999999999999</v>
      </c>
      <c r="F2455" s="532">
        <v>0</v>
      </c>
    </row>
    <row r="2456" spans="1:6">
      <c r="A2456" s="529" t="s">
        <v>32229</v>
      </c>
      <c r="B2456" s="530">
        <v>95704</v>
      </c>
      <c r="C2456" s="522" t="s">
        <v>23289</v>
      </c>
      <c r="D2456" s="530" t="s">
        <v>27</v>
      </c>
      <c r="E2456" s="531">
        <v>54.81</v>
      </c>
      <c r="F2456" s="532">
        <v>0</v>
      </c>
    </row>
    <row r="2457" spans="1:6">
      <c r="A2457" s="529" t="s">
        <v>32229</v>
      </c>
      <c r="B2457" s="530">
        <v>95705</v>
      </c>
      <c r="C2457" s="522" t="s">
        <v>23290</v>
      </c>
      <c r="D2457" s="530" t="s">
        <v>27</v>
      </c>
      <c r="E2457" s="531">
        <v>14.7</v>
      </c>
      <c r="F2457" s="532">
        <v>0</v>
      </c>
    </row>
    <row r="2458" spans="1:6">
      <c r="A2458" s="529" t="s">
        <v>32229</v>
      </c>
      <c r="B2458" s="530">
        <v>95706</v>
      </c>
      <c r="C2458" s="522" t="s">
        <v>23291</v>
      </c>
      <c r="D2458" s="530" t="s">
        <v>27</v>
      </c>
      <c r="E2458" s="531">
        <v>68.59</v>
      </c>
      <c r="F2458" s="532">
        <v>0</v>
      </c>
    </row>
    <row r="2459" spans="1:6">
      <c r="A2459" s="529" t="s">
        <v>32229</v>
      </c>
      <c r="B2459" s="530">
        <v>95707</v>
      </c>
      <c r="C2459" s="522" t="s">
        <v>23292</v>
      </c>
      <c r="D2459" s="530" t="s">
        <v>27</v>
      </c>
      <c r="E2459" s="531">
        <v>3.19</v>
      </c>
      <c r="F2459" s="532">
        <v>0</v>
      </c>
    </row>
    <row r="2460" spans="1:6">
      <c r="A2460" s="529" t="s">
        <v>32229</v>
      </c>
      <c r="B2460" s="530">
        <v>91273</v>
      </c>
      <c r="C2460" s="522" t="s">
        <v>9197</v>
      </c>
      <c r="D2460" s="530" t="s">
        <v>27</v>
      </c>
      <c r="E2460" s="531">
        <v>0.56999999999999995</v>
      </c>
      <c r="F2460" s="532">
        <v>0</v>
      </c>
    </row>
    <row r="2461" spans="1:6">
      <c r="A2461" s="529" t="s">
        <v>32229</v>
      </c>
      <c r="B2461" s="530">
        <v>91274</v>
      </c>
      <c r="C2461" s="522" t="s">
        <v>9198</v>
      </c>
      <c r="D2461" s="530" t="s">
        <v>27</v>
      </c>
      <c r="E2461" s="531">
        <v>0.15</v>
      </c>
      <c r="F2461" s="532">
        <v>0</v>
      </c>
    </row>
    <row r="2462" spans="1:6">
      <c r="A2462" s="529" t="s">
        <v>32229</v>
      </c>
      <c r="B2462" s="530">
        <v>91275</v>
      </c>
      <c r="C2462" s="522" t="s">
        <v>9199</v>
      </c>
      <c r="D2462" s="530" t="s">
        <v>27</v>
      </c>
      <c r="E2462" s="531">
        <v>0.71</v>
      </c>
      <c r="F2462" s="532">
        <v>0</v>
      </c>
    </row>
    <row r="2463" spans="1:6">
      <c r="A2463" s="529" t="s">
        <v>32229</v>
      </c>
      <c r="B2463" s="530">
        <v>91276</v>
      </c>
      <c r="C2463" s="522" t="s">
        <v>9200</v>
      </c>
      <c r="D2463" s="530" t="s">
        <v>27</v>
      </c>
      <c r="E2463" s="531">
        <v>8.89</v>
      </c>
      <c r="F2463" s="532">
        <v>0</v>
      </c>
    </row>
    <row r="2464" spans="1:6">
      <c r="A2464" s="529" t="s">
        <v>32229</v>
      </c>
      <c r="B2464" s="530">
        <v>102882</v>
      </c>
      <c r="C2464" s="522" t="s">
        <v>32372</v>
      </c>
      <c r="D2464" s="530" t="s">
        <v>27</v>
      </c>
      <c r="E2464" s="531">
        <v>0</v>
      </c>
      <c r="F2464" s="532"/>
    </row>
    <row r="2465" spans="1:6">
      <c r="A2465" s="529" t="s">
        <v>32229</v>
      </c>
      <c r="B2465" s="530">
        <v>102883</v>
      </c>
      <c r="C2465" s="522" t="s">
        <v>32373</v>
      </c>
      <c r="D2465" s="530" t="s">
        <v>27</v>
      </c>
      <c r="E2465" s="531">
        <v>0</v>
      </c>
      <c r="F2465" s="532"/>
    </row>
    <row r="2466" spans="1:6">
      <c r="A2466" s="529" t="s">
        <v>32229</v>
      </c>
      <c r="B2466" s="530">
        <v>102884</v>
      </c>
      <c r="C2466" s="522" t="s">
        <v>32374</v>
      </c>
      <c r="D2466" s="530" t="s">
        <v>27</v>
      </c>
      <c r="E2466" s="531">
        <v>0</v>
      </c>
      <c r="F2466" s="532"/>
    </row>
    <row r="2467" spans="1:6">
      <c r="A2467" s="529" t="s">
        <v>32229</v>
      </c>
      <c r="B2467" s="530">
        <v>102885</v>
      </c>
      <c r="C2467" s="522" t="s">
        <v>9458</v>
      </c>
      <c r="D2467" s="530" t="s">
        <v>27</v>
      </c>
      <c r="E2467" s="531">
        <v>0.99</v>
      </c>
      <c r="F2467" s="532">
        <v>0</v>
      </c>
    </row>
    <row r="2468" spans="1:6">
      <c r="A2468" s="529" t="s">
        <v>32229</v>
      </c>
      <c r="B2468" s="530">
        <v>95272</v>
      </c>
      <c r="C2468" s="522" t="s">
        <v>9374</v>
      </c>
      <c r="D2468" s="530" t="s">
        <v>27</v>
      </c>
      <c r="E2468" s="531">
        <v>0.55000000000000004</v>
      </c>
      <c r="F2468" s="532">
        <v>0</v>
      </c>
    </row>
    <row r="2469" spans="1:6">
      <c r="A2469" s="529" t="s">
        <v>32229</v>
      </c>
      <c r="B2469" s="530">
        <v>95273</v>
      </c>
      <c r="C2469" s="522" t="s">
        <v>9375</v>
      </c>
      <c r="D2469" s="530" t="s">
        <v>27</v>
      </c>
      <c r="E2469" s="531">
        <v>0.12</v>
      </c>
      <c r="F2469" s="532">
        <v>0</v>
      </c>
    </row>
    <row r="2470" spans="1:6">
      <c r="A2470" s="529" t="s">
        <v>32229</v>
      </c>
      <c r="B2470" s="530">
        <v>95274</v>
      </c>
      <c r="C2470" s="522" t="s">
        <v>9376</v>
      </c>
      <c r="D2470" s="530" t="s">
        <v>27</v>
      </c>
      <c r="E2470" s="531">
        <v>0.43</v>
      </c>
      <c r="F2470" s="532">
        <v>0</v>
      </c>
    </row>
    <row r="2471" spans="1:6">
      <c r="A2471" s="529" t="s">
        <v>32229</v>
      </c>
      <c r="B2471" s="530">
        <v>95275</v>
      </c>
      <c r="C2471" s="522" t="s">
        <v>9377</v>
      </c>
      <c r="D2471" s="530" t="s">
        <v>27</v>
      </c>
      <c r="E2471" s="531">
        <v>1.98</v>
      </c>
      <c r="F2471" s="532">
        <v>0</v>
      </c>
    </row>
    <row r="2472" spans="1:6">
      <c r="A2472" s="529" t="s">
        <v>32229</v>
      </c>
      <c r="B2472" s="530">
        <v>88419</v>
      </c>
      <c r="C2472" s="522" t="s">
        <v>9012</v>
      </c>
      <c r="D2472" s="530" t="s">
        <v>27</v>
      </c>
      <c r="E2472" s="531">
        <v>5.1100000000000003</v>
      </c>
      <c r="F2472" s="532">
        <v>0</v>
      </c>
    </row>
    <row r="2473" spans="1:6">
      <c r="A2473" s="529" t="s">
        <v>32229</v>
      </c>
      <c r="B2473" s="530">
        <v>88422</v>
      </c>
      <c r="C2473" s="522" t="s">
        <v>9013</v>
      </c>
      <c r="D2473" s="530" t="s">
        <v>27</v>
      </c>
      <c r="E2473" s="531">
        <v>1.18</v>
      </c>
      <c r="F2473" s="532">
        <v>0</v>
      </c>
    </row>
    <row r="2474" spans="1:6">
      <c r="A2474" s="529" t="s">
        <v>32229</v>
      </c>
      <c r="B2474" s="530">
        <v>88425</v>
      </c>
      <c r="C2474" s="522" t="s">
        <v>9014</v>
      </c>
      <c r="D2474" s="530" t="s">
        <v>27</v>
      </c>
      <c r="E2474" s="531">
        <v>6.39</v>
      </c>
      <c r="F2474" s="532">
        <v>0</v>
      </c>
    </row>
    <row r="2475" spans="1:6">
      <c r="A2475" s="529" t="s">
        <v>32229</v>
      </c>
      <c r="B2475" s="530">
        <v>88427</v>
      </c>
      <c r="C2475" s="522" t="s">
        <v>9015</v>
      </c>
      <c r="D2475" s="530" t="s">
        <v>27</v>
      </c>
      <c r="E2475" s="531">
        <v>0.82</v>
      </c>
      <c r="F2475" s="532">
        <v>0</v>
      </c>
    </row>
    <row r="2476" spans="1:6">
      <c r="A2476" s="529" t="s">
        <v>32229</v>
      </c>
      <c r="B2476" s="530">
        <v>88434</v>
      </c>
      <c r="C2476" s="522" t="s">
        <v>9016</v>
      </c>
      <c r="D2476" s="530" t="s">
        <v>27</v>
      </c>
      <c r="E2476" s="531">
        <v>6.77</v>
      </c>
      <c r="F2476" s="532">
        <v>0</v>
      </c>
    </row>
    <row r="2477" spans="1:6">
      <c r="A2477" s="529" t="s">
        <v>32229</v>
      </c>
      <c r="B2477" s="530">
        <v>88435</v>
      </c>
      <c r="C2477" s="522" t="s">
        <v>9017</v>
      </c>
      <c r="D2477" s="530" t="s">
        <v>27</v>
      </c>
      <c r="E2477" s="531">
        <v>1.56</v>
      </c>
      <c r="F2477" s="532">
        <v>0</v>
      </c>
    </row>
    <row r="2478" spans="1:6">
      <c r="A2478" s="529" t="s">
        <v>32229</v>
      </c>
      <c r="B2478" s="530">
        <v>88436</v>
      </c>
      <c r="C2478" s="522" t="s">
        <v>9018</v>
      </c>
      <c r="D2478" s="530" t="s">
        <v>27</v>
      </c>
      <c r="E2478" s="531">
        <v>8.4700000000000006</v>
      </c>
      <c r="F2478" s="532">
        <v>0</v>
      </c>
    </row>
    <row r="2479" spans="1:6">
      <c r="A2479" s="529" t="s">
        <v>32229</v>
      </c>
      <c r="B2479" s="530">
        <v>88437</v>
      </c>
      <c r="C2479" s="522" t="s">
        <v>9019</v>
      </c>
      <c r="D2479" s="530" t="s">
        <v>27</v>
      </c>
      <c r="E2479" s="531">
        <v>0.82</v>
      </c>
      <c r="F2479" s="532">
        <v>0</v>
      </c>
    </row>
    <row r="2480" spans="1:6">
      <c r="A2480" s="529" t="s">
        <v>32229</v>
      </c>
      <c r="B2480" s="530">
        <v>90664</v>
      </c>
      <c r="C2480" s="522" t="s">
        <v>9153</v>
      </c>
      <c r="D2480" s="530" t="s">
        <v>27</v>
      </c>
      <c r="E2480" s="531">
        <v>6.68</v>
      </c>
      <c r="F2480" s="532">
        <v>0</v>
      </c>
    </row>
    <row r="2481" spans="1:6">
      <c r="A2481" s="529" t="s">
        <v>32229</v>
      </c>
      <c r="B2481" s="530">
        <v>90665</v>
      </c>
      <c r="C2481" s="522" t="s">
        <v>9154</v>
      </c>
      <c r="D2481" s="530" t="s">
        <v>27</v>
      </c>
      <c r="E2481" s="531">
        <v>1.78</v>
      </c>
      <c r="F2481" s="532">
        <v>0</v>
      </c>
    </row>
    <row r="2482" spans="1:6">
      <c r="A2482" s="529" t="s">
        <v>32229</v>
      </c>
      <c r="B2482" s="530">
        <v>90666</v>
      </c>
      <c r="C2482" s="522" t="s">
        <v>9155</v>
      </c>
      <c r="D2482" s="530" t="s">
        <v>27</v>
      </c>
      <c r="E2482" s="531">
        <v>8.36</v>
      </c>
      <c r="F2482" s="532">
        <v>0</v>
      </c>
    </row>
    <row r="2483" spans="1:6">
      <c r="A2483" s="529" t="s">
        <v>32229</v>
      </c>
      <c r="B2483" s="530">
        <v>90667</v>
      </c>
      <c r="C2483" s="522" t="s">
        <v>9156</v>
      </c>
      <c r="D2483" s="530" t="s">
        <v>27</v>
      </c>
      <c r="E2483" s="531">
        <v>15.95</v>
      </c>
      <c r="F2483" s="532">
        <v>0</v>
      </c>
    </row>
    <row r="2484" spans="1:6">
      <c r="A2484" s="529" t="s">
        <v>32229</v>
      </c>
      <c r="B2484" s="530">
        <v>102977</v>
      </c>
      <c r="C2484" s="522" t="s">
        <v>32375</v>
      </c>
      <c r="D2484" s="530" t="s">
        <v>27</v>
      </c>
      <c r="E2484" s="531">
        <v>0</v>
      </c>
      <c r="F2484" s="532"/>
    </row>
    <row r="2485" spans="1:6">
      <c r="A2485" s="529" t="s">
        <v>32229</v>
      </c>
      <c r="B2485" s="530">
        <v>102978</v>
      </c>
      <c r="C2485" s="522" t="s">
        <v>32376</v>
      </c>
      <c r="D2485" s="530" t="s">
        <v>27</v>
      </c>
      <c r="E2485" s="531">
        <v>0</v>
      </c>
      <c r="F2485" s="532"/>
    </row>
    <row r="2486" spans="1:6">
      <c r="A2486" s="529" t="s">
        <v>32229</v>
      </c>
      <c r="B2486" s="530">
        <v>102979</v>
      </c>
      <c r="C2486" s="522" t="s">
        <v>32377</v>
      </c>
      <c r="D2486" s="530" t="s">
        <v>27</v>
      </c>
      <c r="E2486" s="531">
        <v>0</v>
      </c>
      <c r="F2486" s="532"/>
    </row>
    <row r="2487" spans="1:6">
      <c r="A2487" s="529" t="s">
        <v>32229</v>
      </c>
      <c r="B2487" s="530">
        <v>95217</v>
      </c>
      <c r="C2487" s="522" t="s">
        <v>9363</v>
      </c>
      <c r="D2487" s="530" t="s">
        <v>27</v>
      </c>
      <c r="E2487" s="531">
        <v>0.49</v>
      </c>
      <c r="F2487" s="532">
        <v>0</v>
      </c>
    </row>
    <row r="2488" spans="1:6">
      <c r="A2488" s="529" t="s">
        <v>32229</v>
      </c>
      <c r="B2488" s="530">
        <v>89130</v>
      </c>
      <c r="C2488" s="522" t="s">
        <v>9062</v>
      </c>
      <c r="D2488" s="530" t="s">
        <v>27</v>
      </c>
      <c r="E2488" s="531">
        <v>51.63</v>
      </c>
      <c r="F2488" s="532">
        <v>0</v>
      </c>
    </row>
    <row r="2489" spans="1:6">
      <c r="A2489" s="529" t="s">
        <v>32229</v>
      </c>
      <c r="B2489" s="530">
        <v>89131</v>
      </c>
      <c r="C2489" s="522" t="s">
        <v>9063</v>
      </c>
      <c r="D2489" s="530" t="s">
        <v>27</v>
      </c>
      <c r="E2489" s="531">
        <v>13.64</v>
      </c>
      <c r="F2489" s="532">
        <v>0</v>
      </c>
    </row>
    <row r="2490" spans="1:6">
      <c r="A2490" s="529" t="s">
        <v>32229</v>
      </c>
      <c r="B2490" s="530">
        <v>53861</v>
      </c>
      <c r="C2490" s="522" t="s">
        <v>8977</v>
      </c>
      <c r="D2490" s="530" t="s">
        <v>27</v>
      </c>
      <c r="E2490" s="531">
        <v>64.540000000000006</v>
      </c>
      <c r="F2490" s="532">
        <v>0</v>
      </c>
    </row>
    <row r="2491" spans="1:6">
      <c r="A2491" s="529" t="s">
        <v>32229</v>
      </c>
      <c r="B2491" s="530">
        <v>5787</v>
      </c>
      <c r="C2491" s="522" t="s">
        <v>8933</v>
      </c>
      <c r="D2491" s="530" t="s">
        <v>27</v>
      </c>
      <c r="E2491" s="531">
        <v>75.02</v>
      </c>
      <c r="F2491" s="532">
        <v>0</v>
      </c>
    </row>
    <row r="2492" spans="1:6">
      <c r="A2492" s="529" t="s">
        <v>32229</v>
      </c>
      <c r="B2492" s="530">
        <v>89128</v>
      </c>
      <c r="C2492" s="522" t="s">
        <v>9060</v>
      </c>
      <c r="D2492" s="530" t="s">
        <v>27</v>
      </c>
      <c r="E2492" s="531">
        <v>37.24</v>
      </c>
      <c r="F2492" s="532">
        <v>0</v>
      </c>
    </row>
    <row r="2493" spans="1:6">
      <c r="A2493" s="529" t="s">
        <v>32229</v>
      </c>
      <c r="B2493" s="530">
        <v>89129</v>
      </c>
      <c r="C2493" s="522" t="s">
        <v>9061</v>
      </c>
      <c r="D2493" s="530" t="s">
        <v>27</v>
      </c>
      <c r="E2493" s="531">
        <v>9.84</v>
      </c>
      <c r="F2493" s="532">
        <v>0</v>
      </c>
    </row>
    <row r="2494" spans="1:6">
      <c r="A2494" s="529" t="s">
        <v>32229</v>
      </c>
      <c r="B2494" s="530">
        <v>53857</v>
      </c>
      <c r="C2494" s="522" t="s">
        <v>8975</v>
      </c>
      <c r="D2494" s="530" t="s">
        <v>27</v>
      </c>
      <c r="E2494" s="531">
        <v>46.55</v>
      </c>
      <c r="F2494" s="532">
        <v>0</v>
      </c>
    </row>
    <row r="2495" spans="1:6">
      <c r="A2495" s="529" t="s">
        <v>32229</v>
      </c>
      <c r="B2495" s="530">
        <v>53858</v>
      </c>
      <c r="C2495" s="522" t="s">
        <v>8976</v>
      </c>
      <c r="D2495" s="530" t="s">
        <v>27</v>
      </c>
      <c r="E2495" s="531">
        <v>48.74</v>
      </c>
      <c r="F2495" s="532">
        <v>0</v>
      </c>
    </row>
    <row r="2496" spans="1:6">
      <c r="A2496" s="529" t="s">
        <v>32229</v>
      </c>
      <c r="B2496" s="530">
        <v>102888</v>
      </c>
      <c r="C2496" s="522" t="s">
        <v>32378</v>
      </c>
      <c r="D2496" s="530" t="s">
        <v>27</v>
      </c>
      <c r="E2496" s="531">
        <v>0</v>
      </c>
      <c r="F2496" s="532"/>
    </row>
    <row r="2497" spans="1:6">
      <c r="A2497" s="529" t="s">
        <v>32229</v>
      </c>
      <c r="B2497" s="530">
        <v>102889</v>
      </c>
      <c r="C2497" s="522" t="s">
        <v>32379</v>
      </c>
      <c r="D2497" s="530" t="s">
        <v>27</v>
      </c>
      <c r="E2497" s="531">
        <v>0</v>
      </c>
      <c r="F2497" s="532"/>
    </row>
    <row r="2498" spans="1:6">
      <c r="A2498" s="529" t="s">
        <v>32229</v>
      </c>
      <c r="B2498" s="530">
        <v>102890</v>
      </c>
      <c r="C2498" s="522" t="s">
        <v>32380</v>
      </c>
      <c r="D2498" s="530" t="s">
        <v>27</v>
      </c>
      <c r="E2498" s="531">
        <v>0</v>
      </c>
      <c r="F2498" s="532"/>
    </row>
    <row r="2499" spans="1:6">
      <c r="A2499" s="529" t="s">
        <v>32229</v>
      </c>
      <c r="B2499" s="530">
        <v>102891</v>
      </c>
      <c r="C2499" s="522" t="s">
        <v>9459</v>
      </c>
      <c r="D2499" s="530" t="s">
        <v>27</v>
      </c>
      <c r="E2499" s="531">
        <v>0.99</v>
      </c>
      <c r="F2499" s="532">
        <v>0</v>
      </c>
    </row>
    <row r="2500" spans="1:6">
      <c r="A2500" s="529" t="s">
        <v>32229</v>
      </c>
      <c r="B2500" s="530">
        <v>89246</v>
      </c>
      <c r="C2500" s="522" t="s">
        <v>9086</v>
      </c>
      <c r="D2500" s="530" t="s">
        <v>27</v>
      </c>
      <c r="E2500" s="531">
        <v>232.06</v>
      </c>
      <c r="F2500" s="532">
        <v>0</v>
      </c>
    </row>
    <row r="2501" spans="1:6">
      <c r="A2501" s="529" t="s">
        <v>32229</v>
      </c>
      <c r="B2501" s="530">
        <v>89247</v>
      </c>
      <c r="C2501" s="522" t="s">
        <v>9087</v>
      </c>
      <c r="D2501" s="530" t="s">
        <v>27</v>
      </c>
      <c r="E2501" s="531">
        <v>71.06</v>
      </c>
      <c r="F2501" s="532">
        <v>0</v>
      </c>
    </row>
    <row r="2502" spans="1:6">
      <c r="A2502" s="529" t="s">
        <v>32229</v>
      </c>
      <c r="B2502" s="530">
        <v>89248</v>
      </c>
      <c r="C2502" s="522" t="s">
        <v>9088</v>
      </c>
      <c r="D2502" s="530" t="s">
        <v>27</v>
      </c>
      <c r="E2502" s="531">
        <v>413.94</v>
      </c>
      <c r="F2502" s="532">
        <v>0</v>
      </c>
    </row>
    <row r="2503" spans="1:6">
      <c r="A2503" s="529" t="s">
        <v>32229</v>
      </c>
      <c r="B2503" s="530">
        <v>89249</v>
      </c>
      <c r="C2503" s="522" t="s">
        <v>9089</v>
      </c>
      <c r="D2503" s="530" t="s">
        <v>27</v>
      </c>
      <c r="E2503" s="531">
        <v>401.68</v>
      </c>
      <c r="F2503" s="532">
        <v>0</v>
      </c>
    </row>
    <row r="2504" spans="1:6">
      <c r="A2504" s="529" t="s">
        <v>32229</v>
      </c>
      <c r="B2504" s="530">
        <v>102954</v>
      </c>
      <c r="C2504" s="522" t="s">
        <v>32381</v>
      </c>
      <c r="D2504" s="530" t="s">
        <v>27</v>
      </c>
      <c r="E2504" s="531">
        <v>0</v>
      </c>
      <c r="F2504" s="532"/>
    </row>
    <row r="2505" spans="1:6">
      <c r="A2505" s="529" t="s">
        <v>32229</v>
      </c>
      <c r="B2505" s="530">
        <v>102956</v>
      </c>
      <c r="C2505" s="522" t="s">
        <v>32382</v>
      </c>
      <c r="D2505" s="530" t="s">
        <v>27</v>
      </c>
      <c r="E2505" s="531">
        <v>0</v>
      </c>
      <c r="F2505" s="532"/>
    </row>
    <row r="2506" spans="1:6">
      <c r="A2506" s="529" t="s">
        <v>32229</v>
      </c>
      <c r="B2506" s="530">
        <v>102957</v>
      </c>
      <c r="C2506" s="522" t="s">
        <v>9469</v>
      </c>
      <c r="D2506" s="530" t="s">
        <v>27</v>
      </c>
      <c r="E2506" s="531">
        <v>41.91</v>
      </c>
      <c r="F2506" s="532">
        <v>0</v>
      </c>
    </row>
    <row r="2507" spans="1:6">
      <c r="A2507" s="529" t="s">
        <v>32229</v>
      </c>
      <c r="B2507" s="530">
        <v>104727</v>
      </c>
      <c r="C2507" s="522" t="s">
        <v>32383</v>
      </c>
      <c r="D2507" s="530" t="s">
        <v>27</v>
      </c>
      <c r="E2507" s="531">
        <v>0</v>
      </c>
      <c r="F2507" s="532"/>
    </row>
    <row r="2508" spans="1:6">
      <c r="A2508" s="529" t="s">
        <v>32229</v>
      </c>
      <c r="B2508" s="530">
        <v>88859</v>
      </c>
      <c r="C2508" s="522" t="s">
        <v>9036</v>
      </c>
      <c r="D2508" s="530" t="s">
        <v>27</v>
      </c>
      <c r="E2508" s="531">
        <v>23.23</v>
      </c>
      <c r="F2508" s="532">
        <v>0</v>
      </c>
    </row>
    <row r="2509" spans="1:6">
      <c r="A2509" s="529" t="s">
        <v>32229</v>
      </c>
      <c r="B2509" s="530">
        <v>88860</v>
      </c>
      <c r="C2509" s="522" t="s">
        <v>9037</v>
      </c>
      <c r="D2509" s="530" t="s">
        <v>27</v>
      </c>
      <c r="E2509" s="531">
        <v>6.14</v>
      </c>
      <c r="F2509" s="532">
        <v>0</v>
      </c>
    </row>
    <row r="2510" spans="1:6">
      <c r="A2510" s="529" t="s">
        <v>32229</v>
      </c>
      <c r="B2510" s="530">
        <v>5667</v>
      </c>
      <c r="C2510" s="522" t="s">
        <v>8900</v>
      </c>
      <c r="D2510" s="530" t="s">
        <v>27</v>
      </c>
      <c r="E2510" s="531">
        <v>29.04</v>
      </c>
      <c r="F2510" s="532">
        <v>0</v>
      </c>
    </row>
    <row r="2511" spans="1:6">
      <c r="A2511" s="529" t="s">
        <v>32229</v>
      </c>
      <c r="B2511" s="530">
        <v>5668</v>
      </c>
      <c r="C2511" s="522" t="s">
        <v>8901</v>
      </c>
      <c r="D2511" s="530" t="s">
        <v>27</v>
      </c>
      <c r="E2511" s="531">
        <v>48.87</v>
      </c>
      <c r="F2511" s="532">
        <v>0</v>
      </c>
    </row>
    <row r="2512" spans="1:6">
      <c r="A2512" s="529" t="s">
        <v>32229</v>
      </c>
      <c r="B2512" s="530">
        <v>89011</v>
      </c>
      <c r="C2512" s="522" t="s">
        <v>9044</v>
      </c>
      <c r="D2512" s="530" t="s">
        <v>27</v>
      </c>
      <c r="E2512" s="531">
        <v>25.2</v>
      </c>
      <c r="F2512" s="532">
        <v>0</v>
      </c>
    </row>
    <row r="2513" spans="1:6">
      <c r="A2513" s="529" t="s">
        <v>32229</v>
      </c>
      <c r="B2513" s="530">
        <v>89012</v>
      </c>
      <c r="C2513" s="522" t="s">
        <v>9045</v>
      </c>
      <c r="D2513" s="530" t="s">
        <v>27</v>
      </c>
      <c r="E2513" s="531">
        <v>6.66</v>
      </c>
      <c r="F2513" s="532">
        <v>0</v>
      </c>
    </row>
    <row r="2514" spans="1:6">
      <c r="A2514" s="529" t="s">
        <v>32229</v>
      </c>
      <c r="B2514" s="530">
        <v>5735</v>
      </c>
      <c r="C2514" s="522" t="s">
        <v>8920</v>
      </c>
      <c r="D2514" s="530" t="s">
        <v>27</v>
      </c>
      <c r="E2514" s="531">
        <v>31.5</v>
      </c>
      <c r="F2514" s="532">
        <v>0</v>
      </c>
    </row>
    <row r="2515" spans="1:6">
      <c r="A2515" s="529" t="s">
        <v>32229</v>
      </c>
      <c r="B2515" s="530">
        <v>5736</v>
      </c>
      <c r="C2515" s="522" t="s">
        <v>8921</v>
      </c>
      <c r="D2515" s="530" t="s">
        <v>27</v>
      </c>
      <c r="E2515" s="531">
        <v>44.53</v>
      </c>
      <c r="F2515" s="532">
        <v>0</v>
      </c>
    </row>
    <row r="2516" spans="1:6">
      <c r="A2516" s="529" t="s">
        <v>32229</v>
      </c>
      <c r="B2516" s="530">
        <v>88857</v>
      </c>
      <c r="C2516" s="522" t="s">
        <v>9034</v>
      </c>
      <c r="D2516" s="530" t="s">
        <v>27</v>
      </c>
      <c r="E2516" s="531">
        <v>26.12</v>
      </c>
      <c r="F2516" s="532">
        <v>0</v>
      </c>
    </row>
    <row r="2517" spans="1:6">
      <c r="A2517" s="529" t="s">
        <v>32229</v>
      </c>
      <c r="B2517" s="530">
        <v>88858</v>
      </c>
      <c r="C2517" s="522" t="s">
        <v>9035</v>
      </c>
      <c r="D2517" s="530" t="s">
        <v>27</v>
      </c>
      <c r="E2517" s="531">
        <v>6.9</v>
      </c>
      <c r="F2517" s="532">
        <v>0</v>
      </c>
    </row>
    <row r="2518" spans="1:6">
      <c r="A2518" s="529" t="s">
        <v>32229</v>
      </c>
      <c r="B2518" s="530">
        <v>5664</v>
      </c>
      <c r="C2518" s="522" t="s">
        <v>8899</v>
      </c>
      <c r="D2518" s="530" t="s">
        <v>27</v>
      </c>
      <c r="E2518" s="531">
        <v>32.65</v>
      </c>
      <c r="F2518" s="532">
        <v>0</v>
      </c>
    </row>
    <row r="2519" spans="1:6">
      <c r="A2519" s="529" t="s">
        <v>32229</v>
      </c>
      <c r="B2519" s="530">
        <v>53786</v>
      </c>
      <c r="C2519" s="522" t="s">
        <v>8958</v>
      </c>
      <c r="D2519" s="530" t="s">
        <v>27</v>
      </c>
      <c r="E2519" s="531">
        <v>54.42</v>
      </c>
      <c r="F2519" s="532">
        <v>0</v>
      </c>
    </row>
    <row r="2520" spans="1:6">
      <c r="A2520" s="529" t="s">
        <v>32229</v>
      </c>
      <c r="B2520" s="530">
        <v>7038</v>
      </c>
      <c r="C2520" s="522" t="s">
        <v>8939</v>
      </c>
      <c r="D2520" s="530" t="s">
        <v>27</v>
      </c>
      <c r="E2520" s="531">
        <v>50.1</v>
      </c>
      <c r="F2520" s="532">
        <v>0</v>
      </c>
    </row>
    <row r="2521" spans="1:6">
      <c r="A2521" s="529" t="s">
        <v>32229</v>
      </c>
      <c r="B2521" s="530">
        <v>7039</v>
      </c>
      <c r="C2521" s="522" t="s">
        <v>8940</v>
      </c>
      <c r="D2521" s="530" t="s">
        <v>27</v>
      </c>
      <c r="E2521" s="531">
        <v>13.44</v>
      </c>
      <c r="F2521" s="532">
        <v>0</v>
      </c>
    </row>
    <row r="2522" spans="1:6">
      <c r="A2522" s="529" t="s">
        <v>32229</v>
      </c>
      <c r="B2522" s="530">
        <v>7040</v>
      </c>
      <c r="C2522" s="522" t="s">
        <v>8941</v>
      </c>
      <c r="D2522" s="530" t="s">
        <v>27</v>
      </c>
      <c r="E2522" s="531">
        <v>62.69</v>
      </c>
      <c r="F2522" s="532">
        <v>0</v>
      </c>
    </row>
    <row r="2523" spans="1:6">
      <c r="A2523" s="529" t="s">
        <v>32229</v>
      </c>
      <c r="B2523" s="530">
        <v>55263</v>
      </c>
      <c r="C2523" s="522" t="s">
        <v>8981</v>
      </c>
      <c r="D2523" s="530" t="s">
        <v>27</v>
      </c>
      <c r="E2523" s="531">
        <v>68.709999999999994</v>
      </c>
      <c r="F2523" s="532">
        <v>0</v>
      </c>
    </row>
    <row r="2524" spans="1:6">
      <c r="A2524" s="529" t="s">
        <v>32229</v>
      </c>
      <c r="B2524" s="530">
        <v>96460</v>
      </c>
      <c r="C2524" s="522" t="s">
        <v>31578</v>
      </c>
      <c r="D2524" s="530" t="s">
        <v>27</v>
      </c>
      <c r="E2524" s="531">
        <v>53.18</v>
      </c>
      <c r="F2524" s="532">
        <v>0</v>
      </c>
    </row>
    <row r="2525" spans="1:6">
      <c r="A2525" s="529" t="s">
        <v>32229</v>
      </c>
      <c r="B2525" s="530">
        <v>96459</v>
      </c>
      <c r="C2525" s="522" t="s">
        <v>31577</v>
      </c>
      <c r="D2525" s="530" t="s">
        <v>27</v>
      </c>
      <c r="E2525" s="531">
        <v>14.26</v>
      </c>
      <c r="F2525" s="532">
        <v>0</v>
      </c>
    </row>
    <row r="2526" spans="1:6">
      <c r="A2526" s="529" t="s">
        <v>32229</v>
      </c>
      <c r="B2526" s="530">
        <v>96458</v>
      </c>
      <c r="C2526" s="522" t="s">
        <v>31576</v>
      </c>
      <c r="D2526" s="530" t="s">
        <v>27</v>
      </c>
      <c r="E2526" s="531">
        <v>66.55</v>
      </c>
      <c r="F2526" s="532">
        <v>0</v>
      </c>
    </row>
    <row r="2527" spans="1:6">
      <c r="A2527" s="529" t="s">
        <v>32229</v>
      </c>
      <c r="B2527" s="530">
        <v>96457</v>
      </c>
      <c r="C2527" s="522" t="s">
        <v>31575</v>
      </c>
      <c r="D2527" s="530" t="s">
        <v>27</v>
      </c>
      <c r="E2527" s="531">
        <v>68.069999999999993</v>
      </c>
      <c r="F2527" s="532">
        <v>0</v>
      </c>
    </row>
    <row r="2528" spans="1:6">
      <c r="A2528" s="529" t="s">
        <v>32229</v>
      </c>
      <c r="B2528" s="530">
        <v>7051</v>
      </c>
      <c r="C2528" s="522" t="s">
        <v>8946</v>
      </c>
      <c r="D2528" s="530" t="s">
        <v>27</v>
      </c>
      <c r="E2528" s="531">
        <v>44.43</v>
      </c>
      <c r="F2528" s="532">
        <v>0</v>
      </c>
    </row>
    <row r="2529" spans="1:6">
      <c r="A2529" s="529" t="s">
        <v>32229</v>
      </c>
      <c r="B2529" s="530">
        <v>7052</v>
      </c>
      <c r="C2529" s="522" t="s">
        <v>8947</v>
      </c>
      <c r="D2529" s="530" t="s">
        <v>27</v>
      </c>
      <c r="E2529" s="531">
        <v>12</v>
      </c>
      <c r="F2529" s="532">
        <v>0</v>
      </c>
    </row>
    <row r="2530" spans="1:6">
      <c r="A2530" s="529" t="s">
        <v>32229</v>
      </c>
      <c r="B2530" s="530">
        <v>7053</v>
      </c>
      <c r="C2530" s="522" t="s">
        <v>8948</v>
      </c>
      <c r="D2530" s="530" t="s">
        <v>27</v>
      </c>
      <c r="E2530" s="531">
        <v>55.61</v>
      </c>
      <c r="F2530" s="532">
        <v>0</v>
      </c>
    </row>
    <row r="2531" spans="1:6">
      <c r="A2531" s="529" t="s">
        <v>32229</v>
      </c>
      <c r="B2531" s="530">
        <v>7054</v>
      </c>
      <c r="C2531" s="522" t="s">
        <v>8949</v>
      </c>
      <c r="D2531" s="530" t="s">
        <v>27</v>
      </c>
      <c r="E2531" s="531">
        <v>95.18</v>
      </c>
      <c r="F2531" s="532">
        <v>0</v>
      </c>
    </row>
    <row r="2532" spans="1:6">
      <c r="A2532" s="529" t="s">
        <v>32229</v>
      </c>
      <c r="B2532" s="530">
        <v>95627</v>
      </c>
      <c r="C2532" s="522" t="s">
        <v>9385</v>
      </c>
      <c r="D2532" s="530" t="s">
        <v>27</v>
      </c>
      <c r="E2532" s="531">
        <v>47.95</v>
      </c>
      <c r="F2532" s="532">
        <v>0</v>
      </c>
    </row>
    <row r="2533" spans="1:6">
      <c r="A2533" s="529" t="s">
        <v>32229</v>
      </c>
      <c r="B2533" s="530">
        <v>95628</v>
      </c>
      <c r="C2533" s="522" t="s">
        <v>9386</v>
      </c>
      <c r="D2533" s="530" t="s">
        <v>27</v>
      </c>
      <c r="E2533" s="531">
        <v>12.86</v>
      </c>
      <c r="F2533" s="532">
        <v>0</v>
      </c>
    </row>
    <row r="2534" spans="1:6">
      <c r="A2534" s="529" t="s">
        <v>32229</v>
      </c>
      <c r="B2534" s="530">
        <v>95629</v>
      </c>
      <c r="C2534" s="522" t="s">
        <v>9387</v>
      </c>
      <c r="D2534" s="530" t="s">
        <v>27</v>
      </c>
      <c r="E2534" s="531">
        <v>60.01</v>
      </c>
      <c r="F2534" s="532">
        <v>0</v>
      </c>
    </row>
    <row r="2535" spans="1:6">
      <c r="A2535" s="529" t="s">
        <v>32229</v>
      </c>
      <c r="B2535" s="530">
        <v>95630</v>
      </c>
      <c r="C2535" s="522" t="s">
        <v>9388</v>
      </c>
      <c r="D2535" s="530" t="s">
        <v>27</v>
      </c>
      <c r="E2535" s="531">
        <v>95.18</v>
      </c>
      <c r="F2535" s="532">
        <v>0</v>
      </c>
    </row>
    <row r="2536" spans="1:6">
      <c r="A2536" s="529" t="s">
        <v>32229</v>
      </c>
      <c r="B2536" s="530">
        <v>89210</v>
      </c>
      <c r="C2536" s="522" t="s">
        <v>9064</v>
      </c>
      <c r="D2536" s="530" t="s">
        <v>27</v>
      </c>
      <c r="E2536" s="531">
        <v>32.049999999999997</v>
      </c>
      <c r="F2536" s="532">
        <v>0</v>
      </c>
    </row>
    <row r="2537" spans="1:6">
      <c r="A2537" s="529" t="s">
        <v>32229</v>
      </c>
      <c r="B2537" s="530">
        <v>89211</v>
      </c>
      <c r="C2537" s="522" t="s">
        <v>9065</v>
      </c>
      <c r="D2537" s="530" t="s">
        <v>27</v>
      </c>
      <c r="E2537" s="531">
        <v>8.6</v>
      </c>
      <c r="F2537" s="532">
        <v>0</v>
      </c>
    </row>
    <row r="2538" spans="1:6">
      <c r="A2538" s="529" t="s">
        <v>32229</v>
      </c>
      <c r="B2538" s="530">
        <v>5674</v>
      </c>
      <c r="C2538" s="522" t="s">
        <v>8902</v>
      </c>
      <c r="D2538" s="530" t="s">
        <v>27</v>
      </c>
      <c r="E2538" s="531">
        <v>40.11</v>
      </c>
      <c r="F2538" s="532">
        <v>0</v>
      </c>
    </row>
    <row r="2539" spans="1:6">
      <c r="A2539" s="529" t="s">
        <v>32229</v>
      </c>
      <c r="B2539" s="530">
        <v>53788</v>
      </c>
      <c r="C2539" s="522" t="s">
        <v>8959</v>
      </c>
      <c r="D2539" s="530" t="s">
        <v>27</v>
      </c>
      <c r="E2539" s="531">
        <v>60.92</v>
      </c>
      <c r="F2539" s="532">
        <v>0</v>
      </c>
    </row>
    <row r="2540" spans="1:6">
      <c r="A2540" s="529" t="s">
        <v>32229</v>
      </c>
      <c r="B2540" s="530">
        <v>73309</v>
      </c>
      <c r="C2540" s="522" t="s">
        <v>8984</v>
      </c>
      <c r="D2540" s="530" t="s">
        <v>27</v>
      </c>
      <c r="E2540" s="531">
        <v>33.33</v>
      </c>
      <c r="F2540" s="532">
        <v>0</v>
      </c>
    </row>
    <row r="2541" spans="1:6">
      <c r="A2541" s="529" t="s">
        <v>32229</v>
      </c>
      <c r="B2541" s="530">
        <v>73313</v>
      </c>
      <c r="C2541" s="522" t="s">
        <v>8986</v>
      </c>
      <c r="D2541" s="530" t="s">
        <v>27</v>
      </c>
      <c r="E2541" s="531">
        <v>9</v>
      </c>
      <c r="F2541" s="532">
        <v>0</v>
      </c>
    </row>
    <row r="2542" spans="1:6">
      <c r="A2542" s="529" t="s">
        <v>32229</v>
      </c>
      <c r="B2542" s="530">
        <v>5089</v>
      </c>
      <c r="C2542" s="522" t="s">
        <v>8894</v>
      </c>
      <c r="D2542" s="530" t="s">
        <v>27</v>
      </c>
      <c r="E2542" s="531">
        <v>41.71</v>
      </c>
      <c r="F2542" s="532">
        <v>0</v>
      </c>
    </row>
    <row r="2543" spans="1:6">
      <c r="A2543" s="529" t="s">
        <v>32229</v>
      </c>
      <c r="B2543" s="530">
        <v>73315</v>
      </c>
      <c r="C2543" s="522" t="s">
        <v>8987</v>
      </c>
      <c r="D2543" s="530" t="s">
        <v>27</v>
      </c>
      <c r="E2543" s="531">
        <v>60.92</v>
      </c>
      <c r="F2543" s="532">
        <v>0</v>
      </c>
    </row>
    <row r="2544" spans="1:6">
      <c r="A2544" s="529" t="s">
        <v>32229</v>
      </c>
      <c r="B2544" s="530">
        <v>5738</v>
      </c>
      <c r="C2544" s="522" t="s">
        <v>8922</v>
      </c>
      <c r="D2544" s="530" t="s">
        <v>27</v>
      </c>
      <c r="E2544" s="531">
        <v>43.8</v>
      </c>
      <c r="F2544" s="532">
        <v>0</v>
      </c>
    </row>
    <row r="2545" spans="1:6">
      <c r="A2545" s="529" t="s">
        <v>32229</v>
      </c>
      <c r="B2545" s="530">
        <v>93239</v>
      </c>
      <c r="C2545" s="522" t="s">
        <v>9303</v>
      </c>
      <c r="D2545" s="530" t="s">
        <v>27</v>
      </c>
      <c r="E2545" s="531">
        <v>11.75</v>
      </c>
      <c r="F2545" s="532">
        <v>0</v>
      </c>
    </row>
    <row r="2546" spans="1:6">
      <c r="A2546" s="529" t="s">
        <v>32229</v>
      </c>
      <c r="B2546" s="530">
        <v>5739</v>
      </c>
      <c r="C2546" s="522" t="s">
        <v>8923</v>
      </c>
      <c r="D2546" s="530" t="s">
        <v>27</v>
      </c>
      <c r="E2546" s="531">
        <v>54.81</v>
      </c>
      <c r="F2546" s="532">
        <v>0</v>
      </c>
    </row>
    <row r="2547" spans="1:6">
      <c r="A2547" s="529" t="s">
        <v>32229</v>
      </c>
      <c r="B2547" s="530">
        <v>93240</v>
      </c>
      <c r="C2547" s="522" t="s">
        <v>9304</v>
      </c>
      <c r="D2547" s="530" t="s">
        <v>27</v>
      </c>
      <c r="E2547" s="531">
        <v>12.76</v>
      </c>
      <c r="F2547" s="532">
        <v>0</v>
      </c>
    </row>
    <row r="2548" spans="1:6">
      <c r="A2548" s="529" t="s">
        <v>32229</v>
      </c>
      <c r="B2548" s="530">
        <v>53818</v>
      </c>
      <c r="C2548" s="522" t="s">
        <v>8968</v>
      </c>
      <c r="D2548" s="530" t="s">
        <v>27</v>
      </c>
      <c r="E2548" s="531">
        <v>9.67</v>
      </c>
      <c r="F2548" s="532">
        <v>0</v>
      </c>
    </row>
    <row r="2549" spans="1:6">
      <c r="A2549" s="529" t="s">
        <v>32229</v>
      </c>
      <c r="B2549" s="530">
        <v>93238</v>
      </c>
      <c r="C2549" s="522" t="s">
        <v>9302</v>
      </c>
      <c r="D2549" s="530" t="s">
        <v>27</v>
      </c>
      <c r="E2549" s="531">
        <v>2.59</v>
      </c>
      <c r="F2549" s="532">
        <v>0</v>
      </c>
    </row>
    <row r="2550" spans="1:6">
      <c r="A2550" s="529" t="s">
        <v>32229</v>
      </c>
      <c r="B2550" s="530">
        <v>5727</v>
      </c>
      <c r="C2550" s="522" t="s">
        <v>8917</v>
      </c>
      <c r="D2550" s="530" t="s">
        <v>27</v>
      </c>
      <c r="E2550" s="531">
        <v>12.1</v>
      </c>
      <c r="F2550" s="532">
        <v>0</v>
      </c>
    </row>
    <row r="2551" spans="1:6">
      <c r="A2551" s="529" t="s">
        <v>32229</v>
      </c>
      <c r="B2551" s="530">
        <v>89280</v>
      </c>
      <c r="C2551" s="522" t="s">
        <v>9109</v>
      </c>
      <c r="D2551" s="530" t="s">
        <v>27</v>
      </c>
      <c r="E2551" s="531">
        <v>39.36</v>
      </c>
      <c r="F2551" s="532">
        <v>0</v>
      </c>
    </row>
    <row r="2552" spans="1:6">
      <c r="A2552" s="529" t="s">
        <v>32229</v>
      </c>
      <c r="B2552" s="530">
        <v>89281</v>
      </c>
      <c r="C2552" s="522" t="s">
        <v>9110</v>
      </c>
      <c r="D2552" s="530" t="s">
        <v>27</v>
      </c>
      <c r="E2552" s="531">
        <v>10.56</v>
      </c>
      <c r="F2552" s="532">
        <v>0</v>
      </c>
    </row>
    <row r="2553" spans="1:6">
      <c r="A2553" s="529" t="s">
        <v>32229</v>
      </c>
      <c r="B2553" s="530">
        <v>5729</v>
      </c>
      <c r="C2553" s="522" t="s">
        <v>8918</v>
      </c>
      <c r="D2553" s="530" t="s">
        <v>27</v>
      </c>
      <c r="E2553" s="531">
        <v>49.26</v>
      </c>
      <c r="F2553" s="532">
        <v>0</v>
      </c>
    </row>
    <row r="2554" spans="1:6">
      <c r="A2554" s="529" t="s">
        <v>32229</v>
      </c>
      <c r="B2554" s="530">
        <v>5730</v>
      </c>
      <c r="C2554" s="522" t="s">
        <v>8919</v>
      </c>
      <c r="D2554" s="530" t="s">
        <v>27</v>
      </c>
      <c r="E2554" s="531">
        <v>43.57</v>
      </c>
      <c r="F2554" s="532">
        <v>0</v>
      </c>
    </row>
    <row r="2555" spans="1:6">
      <c r="A2555" s="529" t="s">
        <v>32229</v>
      </c>
      <c r="B2555" s="530">
        <v>95266</v>
      </c>
      <c r="C2555" s="522" t="s">
        <v>9371</v>
      </c>
      <c r="D2555" s="530" t="s">
        <v>27</v>
      </c>
      <c r="E2555" s="531">
        <v>0.56000000000000005</v>
      </c>
      <c r="F2555" s="532">
        <v>0</v>
      </c>
    </row>
    <row r="2556" spans="1:6">
      <c r="A2556" s="529" t="s">
        <v>32229</v>
      </c>
      <c r="B2556" s="530">
        <v>95267</v>
      </c>
      <c r="C2556" s="522" t="s">
        <v>9372</v>
      </c>
      <c r="D2556" s="530" t="s">
        <v>27</v>
      </c>
      <c r="E2556" s="531">
        <v>0.11</v>
      </c>
      <c r="F2556" s="532">
        <v>0</v>
      </c>
    </row>
    <row r="2557" spans="1:6">
      <c r="A2557" s="529" t="s">
        <v>32229</v>
      </c>
      <c r="B2557" s="530">
        <v>95268</v>
      </c>
      <c r="C2557" s="522" t="s">
        <v>9373</v>
      </c>
      <c r="D2557" s="530" t="s">
        <v>27</v>
      </c>
      <c r="E2557" s="531">
        <v>0.55000000000000004</v>
      </c>
      <c r="F2557" s="532">
        <v>0</v>
      </c>
    </row>
    <row r="2558" spans="1:6">
      <c r="A2558" s="529" t="s">
        <v>32229</v>
      </c>
      <c r="B2558" s="530">
        <v>95269</v>
      </c>
      <c r="C2558" s="522" t="s">
        <v>23288</v>
      </c>
      <c r="D2558" s="530" t="s">
        <v>27</v>
      </c>
      <c r="E2558" s="531">
        <v>8.89</v>
      </c>
      <c r="F2558" s="532">
        <v>0</v>
      </c>
    </row>
    <row r="2559" spans="1:6">
      <c r="A2559" s="529" t="s">
        <v>32229</v>
      </c>
      <c r="B2559" s="530">
        <v>91688</v>
      </c>
      <c r="C2559" s="522" t="s">
        <v>9249</v>
      </c>
      <c r="D2559" s="530" t="s">
        <v>27</v>
      </c>
      <c r="E2559" s="531">
        <v>0.09</v>
      </c>
      <c r="F2559" s="532">
        <v>0</v>
      </c>
    </row>
    <row r="2560" spans="1:6">
      <c r="A2560" s="529" t="s">
        <v>32229</v>
      </c>
      <c r="B2560" s="530">
        <v>91689</v>
      </c>
      <c r="C2560" s="522" t="s">
        <v>9250</v>
      </c>
      <c r="D2560" s="530" t="s">
        <v>27</v>
      </c>
      <c r="E2560" s="531">
        <v>0.01</v>
      </c>
      <c r="F2560" s="532">
        <v>0</v>
      </c>
    </row>
    <row r="2561" spans="1:6">
      <c r="A2561" s="529" t="s">
        <v>32229</v>
      </c>
      <c r="B2561" s="530">
        <v>91690</v>
      </c>
      <c r="C2561" s="522" t="s">
        <v>9251</v>
      </c>
      <c r="D2561" s="530" t="s">
        <v>27</v>
      </c>
      <c r="E2561" s="531">
        <v>0.06</v>
      </c>
      <c r="F2561" s="532">
        <v>0</v>
      </c>
    </row>
    <row r="2562" spans="1:6">
      <c r="A2562" s="529" t="s">
        <v>32229</v>
      </c>
      <c r="B2562" s="530">
        <v>91691</v>
      </c>
      <c r="C2562" s="522" t="s">
        <v>9252</v>
      </c>
      <c r="D2562" s="530" t="s">
        <v>27</v>
      </c>
      <c r="E2562" s="531">
        <v>1.06</v>
      </c>
      <c r="F2562" s="532">
        <v>0</v>
      </c>
    </row>
    <row r="2563" spans="1:6">
      <c r="A2563" s="529" t="s">
        <v>32229</v>
      </c>
      <c r="B2563" s="530">
        <v>102924</v>
      </c>
      <c r="C2563" s="522" t="s">
        <v>32384</v>
      </c>
      <c r="D2563" s="530" t="s">
        <v>27</v>
      </c>
      <c r="E2563" s="531">
        <v>0</v>
      </c>
      <c r="F2563" s="532"/>
    </row>
    <row r="2564" spans="1:6">
      <c r="A2564" s="529" t="s">
        <v>32229</v>
      </c>
      <c r="B2564" s="530">
        <v>102925</v>
      </c>
      <c r="C2564" s="522" t="s">
        <v>32385</v>
      </c>
      <c r="D2564" s="530" t="s">
        <v>27</v>
      </c>
      <c r="E2564" s="531">
        <v>0</v>
      </c>
      <c r="F2564" s="532"/>
    </row>
    <row r="2565" spans="1:6">
      <c r="A2565" s="529" t="s">
        <v>32229</v>
      </c>
      <c r="B2565" s="530">
        <v>102926</v>
      </c>
      <c r="C2565" s="522" t="s">
        <v>32386</v>
      </c>
      <c r="D2565" s="530" t="s">
        <v>27</v>
      </c>
      <c r="E2565" s="531">
        <v>0</v>
      </c>
      <c r="F2565" s="532"/>
    </row>
    <row r="2566" spans="1:6">
      <c r="A2566" s="529" t="s">
        <v>32229</v>
      </c>
      <c r="B2566" s="530">
        <v>102927</v>
      </c>
      <c r="C2566" s="522" t="s">
        <v>9464</v>
      </c>
      <c r="D2566" s="530" t="s">
        <v>27</v>
      </c>
      <c r="E2566" s="531">
        <v>0.73</v>
      </c>
      <c r="F2566" s="532">
        <v>0</v>
      </c>
    </row>
    <row r="2567" spans="1:6">
      <c r="A2567" s="529" t="s">
        <v>32229</v>
      </c>
      <c r="B2567" s="530">
        <v>95136</v>
      </c>
      <c r="C2567" s="522" t="s">
        <v>9356</v>
      </c>
      <c r="D2567" s="530" t="s">
        <v>27</v>
      </c>
      <c r="E2567" s="531">
        <v>0.03</v>
      </c>
      <c r="F2567" s="532">
        <v>0</v>
      </c>
    </row>
    <row r="2568" spans="1:6">
      <c r="A2568" s="529" t="s">
        <v>32229</v>
      </c>
      <c r="B2568" s="530">
        <v>95137</v>
      </c>
      <c r="C2568" s="522" t="s">
        <v>9357</v>
      </c>
      <c r="D2568" s="530" t="s">
        <v>27</v>
      </c>
      <c r="E2568" s="531">
        <v>0.01</v>
      </c>
      <c r="F2568" s="532">
        <v>0</v>
      </c>
    </row>
    <row r="2569" spans="1:6">
      <c r="A2569" s="529" t="s">
        <v>32229</v>
      </c>
      <c r="B2569" s="530">
        <v>95138</v>
      </c>
      <c r="C2569" s="522" t="s">
        <v>9358</v>
      </c>
      <c r="D2569" s="530" t="s">
        <v>27</v>
      </c>
      <c r="E2569" s="531">
        <v>0.02</v>
      </c>
      <c r="F2569" s="532">
        <v>0</v>
      </c>
    </row>
    <row r="2570" spans="1:6">
      <c r="A2570" s="529" t="s">
        <v>32229</v>
      </c>
      <c r="B2570" s="530">
        <v>89023</v>
      </c>
      <c r="C2570" s="522" t="s">
        <v>9052</v>
      </c>
      <c r="D2570" s="530" t="s">
        <v>27</v>
      </c>
      <c r="E2570" s="531">
        <v>3.82</v>
      </c>
      <c r="F2570" s="532">
        <v>0</v>
      </c>
    </row>
    <row r="2571" spans="1:6">
      <c r="A2571" s="529" t="s">
        <v>32229</v>
      </c>
      <c r="B2571" s="530">
        <v>89024</v>
      </c>
      <c r="C2571" s="522" t="s">
        <v>9053</v>
      </c>
      <c r="D2571" s="530" t="s">
        <v>27</v>
      </c>
      <c r="E2571" s="531">
        <v>1.32</v>
      </c>
      <c r="F2571" s="532">
        <v>0</v>
      </c>
    </row>
    <row r="2572" spans="1:6">
      <c r="A2572" s="529" t="s">
        <v>32229</v>
      </c>
      <c r="B2572" s="530">
        <v>89025</v>
      </c>
      <c r="C2572" s="522" t="s">
        <v>9054</v>
      </c>
      <c r="D2572" s="530" t="s">
        <v>27</v>
      </c>
      <c r="E2572" s="531">
        <v>4.78</v>
      </c>
      <c r="F2572" s="532">
        <v>0</v>
      </c>
    </row>
    <row r="2573" spans="1:6">
      <c r="A2573" s="529" t="s">
        <v>32229</v>
      </c>
      <c r="B2573" s="530">
        <v>89026</v>
      </c>
      <c r="C2573" s="522" t="s">
        <v>9055</v>
      </c>
      <c r="D2573" s="530" t="s">
        <v>27</v>
      </c>
      <c r="E2573" s="531">
        <v>182.3</v>
      </c>
      <c r="F2573" s="532">
        <v>0</v>
      </c>
    </row>
    <row r="2574" spans="1:6">
      <c r="A2574" s="529" t="s">
        <v>32229</v>
      </c>
      <c r="B2574" s="530">
        <v>7032</v>
      </c>
      <c r="C2574" s="522" t="s">
        <v>8935</v>
      </c>
      <c r="D2574" s="530" t="s">
        <v>27</v>
      </c>
      <c r="E2574" s="531">
        <v>4.7</v>
      </c>
      <c r="F2574" s="532">
        <v>0</v>
      </c>
    </row>
    <row r="2575" spans="1:6">
      <c r="A2575" s="529" t="s">
        <v>32229</v>
      </c>
      <c r="B2575" s="530">
        <v>7033</v>
      </c>
      <c r="C2575" s="522" t="s">
        <v>8936</v>
      </c>
      <c r="D2575" s="530" t="s">
        <v>27</v>
      </c>
      <c r="E2575" s="531">
        <v>1.63</v>
      </c>
      <c r="F2575" s="532">
        <v>0</v>
      </c>
    </row>
    <row r="2576" spans="1:6">
      <c r="A2576" s="529" t="s">
        <v>32229</v>
      </c>
      <c r="B2576" s="530">
        <v>7034</v>
      </c>
      <c r="C2576" s="522" t="s">
        <v>8937</v>
      </c>
      <c r="D2576" s="530" t="s">
        <v>27</v>
      </c>
      <c r="E2576" s="531">
        <v>5.88</v>
      </c>
      <c r="F2576" s="532">
        <v>0</v>
      </c>
    </row>
    <row r="2577" spans="1:6">
      <c r="A2577" s="529" t="s">
        <v>32229</v>
      </c>
      <c r="B2577" s="530">
        <v>7035</v>
      </c>
      <c r="C2577" s="522" t="s">
        <v>8938</v>
      </c>
      <c r="D2577" s="530" t="s">
        <v>27</v>
      </c>
      <c r="E2577" s="531">
        <v>273.45999999999998</v>
      </c>
      <c r="F2577" s="532">
        <v>0</v>
      </c>
    </row>
    <row r="2578" spans="1:6">
      <c r="A2578" s="529" t="s">
        <v>32229</v>
      </c>
      <c r="B2578" s="530">
        <v>102942</v>
      </c>
      <c r="C2578" s="522" t="s">
        <v>32387</v>
      </c>
      <c r="D2578" s="530" t="s">
        <v>27</v>
      </c>
      <c r="E2578" s="531">
        <v>0</v>
      </c>
      <c r="F2578" s="532"/>
    </row>
    <row r="2579" spans="1:6">
      <c r="A2579" s="529" t="s">
        <v>32229</v>
      </c>
      <c r="B2579" s="530">
        <v>102943</v>
      </c>
      <c r="C2579" s="522" t="s">
        <v>32388</v>
      </c>
      <c r="D2579" s="530" t="s">
        <v>27</v>
      </c>
      <c r="E2579" s="531">
        <v>0</v>
      </c>
      <c r="F2579" s="532"/>
    </row>
    <row r="2580" spans="1:6">
      <c r="A2580" s="529" t="s">
        <v>32229</v>
      </c>
      <c r="B2580" s="530">
        <v>102944</v>
      </c>
      <c r="C2580" s="522" t="s">
        <v>32389</v>
      </c>
      <c r="D2580" s="530" t="s">
        <v>27</v>
      </c>
      <c r="E2580" s="531">
        <v>0</v>
      </c>
      <c r="F2580" s="532"/>
    </row>
    <row r="2581" spans="1:6">
      <c r="A2581" s="529" t="s">
        <v>32229</v>
      </c>
      <c r="B2581" s="530">
        <v>102945</v>
      </c>
      <c r="C2581" s="522" t="s">
        <v>9467</v>
      </c>
      <c r="D2581" s="530" t="s">
        <v>27</v>
      </c>
      <c r="E2581" s="531">
        <v>0.01</v>
      </c>
      <c r="F2581" s="532">
        <v>0</v>
      </c>
    </row>
    <row r="2582" spans="1:6">
      <c r="A2582" s="529" t="s">
        <v>32229</v>
      </c>
      <c r="B2582" s="530">
        <v>104087</v>
      </c>
      <c r="C2582" s="522" t="s">
        <v>9486</v>
      </c>
      <c r="D2582" s="530" t="s">
        <v>27</v>
      </c>
      <c r="E2582" s="531">
        <v>0.06</v>
      </c>
      <c r="F2582" s="532">
        <v>0</v>
      </c>
    </row>
    <row r="2583" spans="1:6">
      <c r="A2583" s="529" t="s">
        <v>32229</v>
      </c>
      <c r="B2583" s="530">
        <v>104088</v>
      </c>
      <c r="C2583" s="522" t="s">
        <v>9487</v>
      </c>
      <c r="D2583" s="530" t="s">
        <v>27</v>
      </c>
      <c r="E2583" s="531">
        <v>0.01</v>
      </c>
      <c r="F2583" s="532">
        <v>0</v>
      </c>
    </row>
    <row r="2584" spans="1:6">
      <c r="A2584" s="529" t="s">
        <v>32229</v>
      </c>
      <c r="B2584" s="530">
        <v>104089</v>
      </c>
      <c r="C2584" s="522" t="s">
        <v>9488</v>
      </c>
      <c r="D2584" s="530" t="s">
        <v>27</v>
      </c>
      <c r="E2584" s="531">
        <v>7.0000000000000007E-2</v>
      </c>
      <c r="F2584" s="532">
        <v>0</v>
      </c>
    </row>
    <row r="2585" spans="1:6">
      <c r="A2585" s="529" t="s">
        <v>32229</v>
      </c>
      <c r="B2585" s="530">
        <v>104090</v>
      </c>
      <c r="C2585" s="522" t="s">
        <v>9489</v>
      </c>
      <c r="D2585" s="530" t="s">
        <v>27</v>
      </c>
      <c r="E2585" s="531">
        <v>0.53</v>
      </c>
      <c r="F2585" s="532">
        <v>0</v>
      </c>
    </row>
    <row r="2586" spans="1:6">
      <c r="A2586" s="529" t="s">
        <v>32229</v>
      </c>
      <c r="B2586" s="530">
        <v>104093</v>
      </c>
      <c r="C2586" s="522" t="s">
        <v>9490</v>
      </c>
      <c r="D2586" s="530" t="s">
        <v>27</v>
      </c>
      <c r="E2586" s="531">
        <v>0.08</v>
      </c>
      <c r="F2586" s="532">
        <v>0</v>
      </c>
    </row>
    <row r="2587" spans="1:6">
      <c r="A2587" s="529" t="s">
        <v>32229</v>
      </c>
      <c r="B2587" s="530">
        <v>104094</v>
      </c>
      <c r="C2587" s="522" t="s">
        <v>9491</v>
      </c>
      <c r="D2587" s="530" t="s">
        <v>27</v>
      </c>
      <c r="E2587" s="531">
        <v>0.02</v>
      </c>
      <c r="F2587" s="532">
        <v>0</v>
      </c>
    </row>
    <row r="2588" spans="1:6">
      <c r="A2588" s="529" t="s">
        <v>32229</v>
      </c>
      <c r="B2588" s="530">
        <v>104095</v>
      </c>
      <c r="C2588" s="522" t="s">
        <v>9492</v>
      </c>
      <c r="D2588" s="530" t="s">
        <v>27</v>
      </c>
      <c r="E2588" s="531">
        <v>0.11</v>
      </c>
      <c r="F2588" s="532">
        <v>0</v>
      </c>
    </row>
    <row r="2589" spans="1:6">
      <c r="A2589" s="529" t="s">
        <v>32229</v>
      </c>
      <c r="B2589" s="530">
        <v>104096</v>
      </c>
      <c r="C2589" s="522" t="s">
        <v>9493</v>
      </c>
      <c r="D2589" s="530" t="s">
        <v>27</v>
      </c>
      <c r="E2589" s="531">
        <v>0.73</v>
      </c>
      <c r="F2589" s="532">
        <v>0</v>
      </c>
    </row>
    <row r="2590" spans="1:6">
      <c r="A2590" s="529" t="s">
        <v>32229</v>
      </c>
      <c r="B2590" s="530">
        <v>102900</v>
      </c>
      <c r="C2590" s="522" t="s">
        <v>32390</v>
      </c>
      <c r="D2590" s="530" t="s">
        <v>27</v>
      </c>
      <c r="E2590" s="531">
        <v>0</v>
      </c>
      <c r="F2590" s="532"/>
    </row>
    <row r="2591" spans="1:6">
      <c r="A2591" s="529" t="s">
        <v>32229</v>
      </c>
      <c r="B2591" s="530">
        <v>102901</v>
      </c>
      <c r="C2591" s="522" t="s">
        <v>32391</v>
      </c>
      <c r="D2591" s="530" t="s">
        <v>27</v>
      </c>
      <c r="E2591" s="531">
        <v>0</v>
      </c>
      <c r="F2591" s="532"/>
    </row>
    <row r="2592" spans="1:6">
      <c r="A2592" s="529" t="s">
        <v>32229</v>
      </c>
      <c r="B2592" s="530">
        <v>102902</v>
      </c>
      <c r="C2592" s="522" t="s">
        <v>32392</v>
      </c>
      <c r="D2592" s="530" t="s">
        <v>27</v>
      </c>
      <c r="E2592" s="531">
        <v>0</v>
      </c>
      <c r="F2592" s="532"/>
    </row>
    <row r="2593" spans="1:6">
      <c r="A2593" s="529" t="s">
        <v>32229</v>
      </c>
      <c r="B2593" s="530">
        <v>102903</v>
      </c>
      <c r="C2593" s="522" t="s">
        <v>9461</v>
      </c>
      <c r="D2593" s="530" t="s">
        <v>27</v>
      </c>
      <c r="E2593" s="531">
        <v>12.44</v>
      </c>
      <c r="F2593" s="532">
        <v>0</v>
      </c>
    </row>
    <row r="2594" spans="1:6">
      <c r="A2594" s="529" t="s">
        <v>32229</v>
      </c>
      <c r="B2594" s="530">
        <v>89029</v>
      </c>
      <c r="C2594" s="522" t="s">
        <v>9056</v>
      </c>
      <c r="D2594" s="530" t="s">
        <v>27</v>
      </c>
      <c r="E2594" s="531">
        <v>33.58</v>
      </c>
      <c r="F2594" s="532">
        <v>0</v>
      </c>
    </row>
    <row r="2595" spans="1:6">
      <c r="A2595" s="529" t="s">
        <v>32229</v>
      </c>
      <c r="B2595" s="530">
        <v>89030</v>
      </c>
      <c r="C2595" s="522" t="s">
        <v>9057</v>
      </c>
      <c r="D2595" s="530" t="s">
        <v>27</v>
      </c>
      <c r="E2595" s="531">
        <v>14.79</v>
      </c>
      <c r="F2595" s="532">
        <v>0</v>
      </c>
    </row>
    <row r="2596" spans="1:6">
      <c r="A2596" s="529" t="s">
        <v>32229</v>
      </c>
      <c r="B2596" s="530">
        <v>5724</v>
      </c>
      <c r="C2596" s="522" t="s">
        <v>8916</v>
      </c>
      <c r="D2596" s="530" t="s">
        <v>27</v>
      </c>
      <c r="E2596" s="531">
        <v>60.04</v>
      </c>
      <c r="F2596" s="532">
        <v>0</v>
      </c>
    </row>
    <row r="2597" spans="1:6">
      <c r="A2597" s="529" t="s">
        <v>32229</v>
      </c>
      <c r="B2597" s="530">
        <v>53817</v>
      </c>
      <c r="C2597" s="522" t="s">
        <v>8967</v>
      </c>
      <c r="D2597" s="530" t="s">
        <v>27</v>
      </c>
      <c r="E2597" s="531">
        <v>66.599999999999994</v>
      </c>
      <c r="F2597" s="532">
        <v>0</v>
      </c>
    </row>
    <row r="2598" spans="1:6">
      <c r="A2598" s="529" t="s">
        <v>32229</v>
      </c>
      <c r="B2598" s="530">
        <v>88839</v>
      </c>
      <c r="C2598" s="522" t="s">
        <v>9026</v>
      </c>
      <c r="D2598" s="530" t="s">
        <v>27</v>
      </c>
      <c r="E2598" s="531">
        <v>35.15</v>
      </c>
      <c r="F2598" s="532">
        <v>0</v>
      </c>
    </row>
    <row r="2599" spans="1:6">
      <c r="A2599" s="529" t="s">
        <v>32229</v>
      </c>
      <c r="B2599" s="530">
        <v>88840</v>
      </c>
      <c r="C2599" s="522" t="s">
        <v>9027</v>
      </c>
      <c r="D2599" s="530" t="s">
        <v>27</v>
      </c>
      <c r="E2599" s="531">
        <v>15.48</v>
      </c>
      <c r="F2599" s="532">
        <v>0</v>
      </c>
    </row>
    <row r="2600" spans="1:6">
      <c r="A2600" s="529" t="s">
        <v>32229</v>
      </c>
      <c r="B2600" s="530">
        <v>88841</v>
      </c>
      <c r="C2600" s="522" t="s">
        <v>9028</v>
      </c>
      <c r="D2600" s="530" t="s">
        <v>27</v>
      </c>
      <c r="E2600" s="531">
        <v>62.84</v>
      </c>
      <c r="F2600" s="532">
        <v>0</v>
      </c>
    </row>
    <row r="2601" spans="1:6">
      <c r="A2601" s="529" t="s">
        <v>32229</v>
      </c>
      <c r="B2601" s="530">
        <v>88842</v>
      </c>
      <c r="C2601" s="522" t="s">
        <v>9029</v>
      </c>
      <c r="D2601" s="530" t="s">
        <v>27</v>
      </c>
      <c r="E2601" s="531">
        <v>83.32</v>
      </c>
      <c r="F2601" s="532">
        <v>0</v>
      </c>
    </row>
    <row r="2602" spans="1:6">
      <c r="A2602" s="529" t="s">
        <v>32229</v>
      </c>
      <c r="B2602" s="530">
        <v>89009</v>
      </c>
      <c r="C2602" s="522" t="s">
        <v>9042</v>
      </c>
      <c r="D2602" s="530" t="s">
        <v>27</v>
      </c>
      <c r="E2602" s="531">
        <v>43.54</v>
      </c>
      <c r="F2602" s="532">
        <v>0</v>
      </c>
    </row>
    <row r="2603" spans="1:6">
      <c r="A2603" s="529" t="s">
        <v>32229</v>
      </c>
      <c r="B2603" s="530">
        <v>89010</v>
      </c>
      <c r="C2603" s="522" t="s">
        <v>9043</v>
      </c>
      <c r="D2603" s="530" t="s">
        <v>27</v>
      </c>
      <c r="E2603" s="531">
        <v>19.18</v>
      </c>
      <c r="F2603" s="532">
        <v>0</v>
      </c>
    </row>
    <row r="2604" spans="1:6">
      <c r="A2604" s="529" t="s">
        <v>32229</v>
      </c>
      <c r="B2604" s="530">
        <v>53810</v>
      </c>
      <c r="C2604" s="522" t="s">
        <v>8965</v>
      </c>
      <c r="D2604" s="530" t="s">
        <v>27</v>
      </c>
      <c r="E2604" s="531">
        <v>77.84</v>
      </c>
      <c r="F2604" s="532">
        <v>0</v>
      </c>
    </row>
    <row r="2605" spans="1:6">
      <c r="A2605" s="529" t="s">
        <v>32229</v>
      </c>
      <c r="B2605" s="530">
        <v>5721</v>
      </c>
      <c r="C2605" s="522" t="s">
        <v>8914</v>
      </c>
      <c r="D2605" s="530" t="s">
        <v>27</v>
      </c>
      <c r="E2605" s="531">
        <v>99.97</v>
      </c>
      <c r="F2605" s="532">
        <v>0</v>
      </c>
    </row>
    <row r="2606" spans="1:6">
      <c r="A2606" s="529" t="s">
        <v>32229</v>
      </c>
      <c r="B2606" s="530">
        <v>89017</v>
      </c>
      <c r="C2606" s="522" t="s">
        <v>9050</v>
      </c>
      <c r="D2606" s="530" t="s">
        <v>27</v>
      </c>
      <c r="E2606" s="531">
        <v>43.27</v>
      </c>
      <c r="F2606" s="532">
        <v>0</v>
      </c>
    </row>
    <row r="2607" spans="1:6">
      <c r="A2607" s="529" t="s">
        <v>32229</v>
      </c>
      <c r="B2607" s="530">
        <v>89018</v>
      </c>
      <c r="C2607" s="522" t="s">
        <v>9051</v>
      </c>
      <c r="D2607" s="530" t="s">
        <v>27</v>
      </c>
      <c r="E2607" s="531">
        <v>19.059999999999999</v>
      </c>
      <c r="F2607" s="532">
        <v>0</v>
      </c>
    </row>
    <row r="2608" spans="1:6">
      <c r="A2608" s="529" t="s">
        <v>32229</v>
      </c>
      <c r="B2608" s="530">
        <v>53806</v>
      </c>
      <c r="C2608" s="522" t="s">
        <v>8964</v>
      </c>
      <c r="D2608" s="530" t="s">
        <v>27</v>
      </c>
      <c r="E2608" s="531">
        <v>77.36</v>
      </c>
      <c r="F2608" s="532">
        <v>0</v>
      </c>
    </row>
    <row r="2609" spans="1:6">
      <c r="A2609" s="529" t="s">
        <v>32229</v>
      </c>
      <c r="B2609" s="530">
        <v>5718</v>
      </c>
      <c r="C2609" s="522" t="s">
        <v>8913</v>
      </c>
      <c r="D2609" s="530" t="s">
        <v>27</v>
      </c>
      <c r="E2609" s="531">
        <v>113.3</v>
      </c>
      <c r="F2609" s="532">
        <v>0</v>
      </c>
    </row>
    <row r="2610" spans="1:6">
      <c r="A2610" s="529" t="s">
        <v>32229</v>
      </c>
      <c r="B2610" s="530">
        <v>89013</v>
      </c>
      <c r="C2610" s="522" t="s">
        <v>9046</v>
      </c>
      <c r="D2610" s="530" t="s">
        <v>27</v>
      </c>
      <c r="E2610" s="531">
        <v>142.61000000000001</v>
      </c>
      <c r="F2610" s="532">
        <v>0</v>
      </c>
    </row>
    <row r="2611" spans="1:6">
      <c r="A2611" s="529" t="s">
        <v>32229</v>
      </c>
      <c r="B2611" s="530">
        <v>89014</v>
      </c>
      <c r="C2611" s="522" t="s">
        <v>9047</v>
      </c>
      <c r="D2611" s="530" t="s">
        <v>27</v>
      </c>
      <c r="E2611" s="531">
        <v>62.82</v>
      </c>
      <c r="F2611" s="532">
        <v>0</v>
      </c>
    </row>
    <row r="2612" spans="1:6">
      <c r="A2612" s="529" t="s">
        <v>32229</v>
      </c>
      <c r="B2612" s="530">
        <v>53814</v>
      </c>
      <c r="C2612" s="522" t="s">
        <v>8966</v>
      </c>
      <c r="D2612" s="530" t="s">
        <v>27</v>
      </c>
      <c r="E2612" s="531">
        <v>254.96</v>
      </c>
      <c r="F2612" s="532">
        <v>0</v>
      </c>
    </row>
    <row r="2613" spans="1:6">
      <c r="A2613" s="529" t="s">
        <v>32229</v>
      </c>
      <c r="B2613" s="530">
        <v>5722</v>
      </c>
      <c r="C2613" s="522" t="s">
        <v>8915</v>
      </c>
      <c r="D2613" s="530" t="s">
        <v>27</v>
      </c>
      <c r="E2613" s="531">
        <v>231.21</v>
      </c>
      <c r="F2613" s="532">
        <v>0</v>
      </c>
    </row>
    <row r="2614" spans="1:6">
      <c r="A2614" s="529" t="s">
        <v>32229</v>
      </c>
      <c r="B2614" s="530">
        <v>96015</v>
      </c>
      <c r="C2614" s="522" t="s">
        <v>9405</v>
      </c>
      <c r="D2614" s="530" t="s">
        <v>27</v>
      </c>
      <c r="E2614" s="531">
        <v>22.71</v>
      </c>
      <c r="F2614" s="532">
        <v>0</v>
      </c>
    </row>
    <row r="2615" spans="1:6">
      <c r="A2615" s="529" t="s">
        <v>32229</v>
      </c>
      <c r="B2615" s="530">
        <v>96016</v>
      </c>
      <c r="C2615" s="522" t="s">
        <v>9406</v>
      </c>
      <c r="D2615" s="530" t="s">
        <v>27</v>
      </c>
      <c r="E2615" s="531">
        <v>6.09</v>
      </c>
      <c r="F2615" s="532">
        <v>0</v>
      </c>
    </row>
    <row r="2616" spans="1:6">
      <c r="A2616" s="529" t="s">
        <v>32229</v>
      </c>
      <c r="B2616" s="530">
        <v>96018</v>
      </c>
      <c r="C2616" s="522" t="s">
        <v>9407</v>
      </c>
      <c r="D2616" s="530" t="s">
        <v>27</v>
      </c>
      <c r="E2616" s="531">
        <v>24.84</v>
      </c>
      <c r="F2616" s="532">
        <v>0</v>
      </c>
    </row>
    <row r="2617" spans="1:6">
      <c r="A2617" s="529" t="s">
        <v>32229</v>
      </c>
      <c r="B2617" s="530">
        <v>96019</v>
      </c>
      <c r="C2617" s="522" t="s">
        <v>9408</v>
      </c>
      <c r="D2617" s="530" t="s">
        <v>27</v>
      </c>
      <c r="E2617" s="531">
        <v>103.1</v>
      </c>
      <c r="F2617" s="532">
        <v>0</v>
      </c>
    </row>
    <row r="2618" spans="1:6">
      <c r="A2618" s="529" t="s">
        <v>32229</v>
      </c>
      <c r="B2618" s="530">
        <v>96008</v>
      </c>
      <c r="C2618" s="522" t="s">
        <v>9401</v>
      </c>
      <c r="D2618" s="530" t="s">
        <v>27</v>
      </c>
      <c r="E2618" s="531">
        <v>22.91</v>
      </c>
      <c r="F2618" s="532">
        <v>0</v>
      </c>
    </row>
    <row r="2619" spans="1:6">
      <c r="A2619" s="529" t="s">
        <v>32229</v>
      </c>
      <c r="B2619" s="530">
        <v>96009</v>
      </c>
      <c r="C2619" s="522" t="s">
        <v>9402</v>
      </c>
      <c r="D2619" s="530" t="s">
        <v>27</v>
      </c>
      <c r="E2619" s="531">
        <v>6.14</v>
      </c>
      <c r="F2619" s="532">
        <v>0</v>
      </c>
    </row>
    <row r="2620" spans="1:6">
      <c r="A2620" s="529" t="s">
        <v>32229</v>
      </c>
      <c r="B2620" s="530">
        <v>96011</v>
      </c>
      <c r="C2620" s="522" t="s">
        <v>9403</v>
      </c>
      <c r="D2620" s="530" t="s">
        <v>27</v>
      </c>
      <c r="E2620" s="531">
        <v>25.06</v>
      </c>
      <c r="F2620" s="532">
        <v>0</v>
      </c>
    </row>
    <row r="2621" spans="1:6">
      <c r="A2621" s="529" t="s">
        <v>32229</v>
      </c>
      <c r="B2621" s="530">
        <v>96012</v>
      </c>
      <c r="C2621" s="522" t="s">
        <v>9404</v>
      </c>
      <c r="D2621" s="530" t="s">
        <v>27</v>
      </c>
      <c r="E2621" s="531">
        <v>103.1</v>
      </c>
      <c r="F2621" s="532">
        <v>0</v>
      </c>
    </row>
    <row r="2622" spans="1:6">
      <c r="A2622" s="529" t="s">
        <v>32229</v>
      </c>
      <c r="B2622" s="530">
        <v>96023</v>
      </c>
      <c r="C2622" s="522" t="s">
        <v>9409</v>
      </c>
      <c r="D2622" s="530" t="s">
        <v>27</v>
      </c>
      <c r="E2622" s="531">
        <v>17.559999999999999</v>
      </c>
      <c r="F2622" s="532">
        <v>0</v>
      </c>
    </row>
    <row r="2623" spans="1:6">
      <c r="A2623" s="529" t="s">
        <v>32229</v>
      </c>
      <c r="B2623" s="530">
        <v>96024</v>
      </c>
      <c r="C2623" s="522" t="s">
        <v>9410</v>
      </c>
      <c r="D2623" s="530" t="s">
        <v>27</v>
      </c>
      <c r="E2623" s="531">
        <v>4.7</v>
      </c>
      <c r="F2623" s="532">
        <v>0</v>
      </c>
    </row>
    <row r="2624" spans="1:6">
      <c r="A2624" s="529" t="s">
        <v>32229</v>
      </c>
      <c r="B2624" s="530">
        <v>96026</v>
      </c>
      <c r="C2624" s="522" t="s">
        <v>9411</v>
      </c>
      <c r="D2624" s="530" t="s">
        <v>27</v>
      </c>
      <c r="E2624" s="531">
        <v>19.2</v>
      </c>
      <c r="F2624" s="532">
        <v>0</v>
      </c>
    </row>
    <row r="2625" spans="1:6">
      <c r="A2625" s="529" t="s">
        <v>32229</v>
      </c>
      <c r="B2625" s="530">
        <v>96027</v>
      </c>
      <c r="C2625" s="522" t="s">
        <v>9412</v>
      </c>
      <c r="D2625" s="530" t="s">
        <v>27</v>
      </c>
      <c r="E2625" s="531">
        <v>71.83</v>
      </c>
      <c r="F2625" s="532">
        <v>0</v>
      </c>
    </row>
    <row r="2626" spans="1:6">
      <c r="A2626" s="529" t="s">
        <v>32229</v>
      </c>
      <c r="B2626" s="530">
        <v>96053</v>
      </c>
      <c r="C2626" s="522" t="s">
        <v>9418</v>
      </c>
      <c r="D2626" s="530" t="s">
        <v>27</v>
      </c>
      <c r="E2626" s="531">
        <v>17.760000000000002</v>
      </c>
      <c r="F2626" s="532">
        <v>0</v>
      </c>
    </row>
    <row r="2627" spans="1:6">
      <c r="A2627" s="529" t="s">
        <v>32229</v>
      </c>
      <c r="B2627" s="530">
        <v>96055</v>
      </c>
      <c r="C2627" s="522" t="s">
        <v>9420</v>
      </c>
      <c r="D2627" s="530" t="s">
        <v>27</v>
      </c>
      <c r="E2627" s="531">
        <v>4.75</v>
      </c>
      <c r="F2627" s="532">
        <v>0</v>
      </c>
    </row>
    <row r="2628" spans="1:6">
      <c r="A2628" s="529" t="s">
        <v>32229</v>
      </c>
      <c r="B2628" s="530">
        <v>96056</v>
      </c>
      <c r="C2628" s="522" t="s">
        <v>9421</v>
      </c>
      <c r="D2628" s="530" t="s">
        <v>27</v>
      </c>
      <c r="E2628" s="531">
        <v>19.420000000000002</v>
      </c>
      <c r="F2628" s="532">
        <v>0</v>
      </c>
    </row>
    <row r="2629" spans="1:6">
      <c r="A2629" s="529" t="s">
        <v>32229</v>
      </c>
      <c r="B2629" s="530">
        <v>96057</v>
      </c>
      <c r="C2629" s="522" t="s">
        <v>9422</v>
      </c>
      <c r="D2629" s="530" t="s">
        <v>27</v>
      </c>
      <c r="E2629" s="531">
        <v>71.83</v>
      </c>
      <c r="F2629" s="532">
        <v>0</v>
      </c>
    </row>
    <row r="2630" spans="1:6">
      <c r="A2630" s="529" t="s">
        <v>32229</v>
      </c>
      <c r="B2630" s="530">
        <v>7063</v>
      </c>
      <c r="C2630" s="522" t="s">
        <v>8954</v>
      </c>
      <c r="D2630" s="530" t="s">
        <v>27</v>
      </c>
      <c r="E2630" s="531">
        <v>19.27</v>
      </c>
      <c r="F2630" s="532">
        <v>0</v>
      </c>
    </row>
    <row r="2631" spans="1:6">
      <c r="A2631" s="529" t="s">
        <v>32229</v>
      </c>
      <c r="B2631" s="530">
        <v>7064</v>
      </c>
      <c r="C2631" s="522" t="s">
        <v>8955</v>
      </c>
      <c r="D2631" s="530" t="s">
        <v>27</v>
      </c>
      <c r="E2631" s="531">
        <v>5.2</v>
      </c>
      <c r="F2631" s="532">
        <v>0</v>
      </c>
    </row>
    <row r="2632" spans="1:6">
      <c r="A2632" s="529" t="s">
        <v>32229</v>
      </c>
      <c r="B2632" s="530">
        <v>7065</v>
      </c>
      <c r="C2632" s="522" t="s">
        <v>8956</v>
      </c>
      <c r="D2632" s="530" t="s">
        <v>27</v>
      </c>
      <c r="E2632" s="531">
        <v>21.08</v>
      </c>
      <c r="F2632" s="532">
        <v>0</v>
      </c>
    </row>
    <row r="2633" spans="1:6">
      <c r="A2633" s="529" t="s">
        <v>32229</v>
      </c>
      <c r="B2633" s="530">
        <v>7066</v>
      </c>
      <c r="C2633" s="522" t="s">
        <v>8957</v>
      </c>
      <c r="D2633" s="530" t="s">
        <v>27</v>
      </c>
      <c r="E2633" s="531">
        <v>103.1</v>
      </c>
      <c r="F2633" s="532">
        <v>0</v>
      </c>
    </row>
    <row r="2634" spans="1:6">
      <c r="A2634" s="529" t="s">
        <v>32229</v>
      </c>
      <c r="B2634" s="530">
        <v>89033</v>
      </c>
      <c r="C2634" s="522" t="s">
        <v>9058</v>
      </c>
      <c r="D2634" s="530" t="s">
        <v>27</v>
      </c>
      <c r="E2634" s="531">
        <v>14.12</v>
      </c>
      <c r="F2634" s="532">
        <v>0</v>
      </c>
    </row>
    <row r="2635" spans="1:6">
      <c r="A2635" s="529" t="s">
        <v>32229</v>
      </c>
      <c r="B2635" s="530">
        <v>89034</v>
      </c>
      <c r="C2635" s="522" t="s">
        <v>9059</v>
      </c>
      <c r="D2635" s="530" t="s">
        <v>27</v>
      </c>
      <c r="E2635" s="531">
        <v>3.78</v>
      </c>
      <c r="F2635" s="532">
        <v>0</v>
      </c>
    </row>
    <row r="2636" spans="1:6">
      <c r="A2636" s="529" t="s">
        <v>32229</v>
      </c>
      <c r="B2636" s="530">
        <v>5714</v>
      </c>
      <c r="C2636" s="522" t="s">
        <v>8911</v>
      </c>
      <c r="D2636" s="530" t="s">
        <v>27</v>
      </c>
      <c r="E2636" s="531">
        <v>15.44</v>
      </c>
      <c r="F2636" s="532">
        <v>0</v>
      </c>
    </row>
    <row r="2637" spans="1:6">
      <c r="A2637" s="529" t="s">
        <v>32229</v>
      </c>
      <c r="B2637" s="530">
        <v>5715</v>
      </c>
      <c r="C2637" s="522" t="s">
        <v>8912</v>
      </c>
      <c r="D2637" s="530" t="s">
        <v>27</v>
      </c>
      <c r="E2637" s="531">
        <v>71.83</v>
      </c>
      <c r="F2637" s="532">
        <v>0</v>
      </c>
    </row>
    <row r="2638" spans="1:6">
      <c r="A2638" s="529" t="s">
        <v>32229</v>
      </c>
      <c r="B2638" s="530">
        <v>102906</v>
      </c>
      <c r="C2638" s="522" t="s">
        <v>32393</v>
      </c>
      <c r="D2638" s="530" t="s">
        <v>27</v>
      </c>
      <c r="E2638" s="531">
        <v>0</v>
      </c>
      <c r="F2638" s="532"/>
    </row>
    <row r="2639" spans="1:6">
      <c r="A2639" s="529" t="s">
        <v>32229</v>
      </c>
      <c r="B2639" s="530">
        <v>102907</v>
      </c>
      <c r="C2639" s="522" t="s">
        <v>32394</v>
      </c>
      <c r="D2639" s="530" t="s">
        <v>27</v>
      </c>
      <c r="E2639" s="531">
        <v>0</v>
      </c>
      <c r="F2639" s="532"/>
    </row>
    <row r="2640" spans="1:6">
      <c r="A2640" s="529" t="s">
        <v>32229</v>
      </c>
      <c r="B2640" s="530">
        <v>102908</v>
      </c>
      <c r="C2640" s="522" t="s">
        <v>32395</v>
      </c>
      <c r="D2640" s="530" t="s">
        <v>27</v>
      </c>
      <c r="E2640" s="531">
        <v>0</v>
      </c>
      <c r="F2640" s="532"/>
    </row>
    <row r="2641" spans="1:6">
      <c r="A2641" s="529" t="s">
        <v>32229</v>
      </c>
      <c r="B2641" s="530">
        <v>102909</v>
      </c>
      <c r="C2641" s="522" t="s">
        <v>9462</v>
      </c>
      <c r="D2641" s="530" t="s">
        <v>27</v>
      </c>
      <c r="E2641" s="531">
        <v>3.18</v>
      </c>
      <c r="F2641" s="532">
        <v>0</v>
      </c>
    </row>
    <row r="2642" spans="1:6">
      <c r="A2642" s="529" t="s">
        <v>32229</v>
      </c>
      <c r="B2642" s="530">
        <v>93435</v>
      </c>
      <c r="C2642" s="522" t="s">
        <v>9338</v>
      </c>
      <c r="D2642" s="530" t="s">
        <v>27</v>
      </c>
      <c r="E2642" s="531">
        <v>9.1300000000000008</v>
      </c>
      <c r="F2642" s="532">
        <v>0</v>
      </c>
    </row>
    <row r="2643" spans="1:6">
      <c r="A2643" s="529" t="s">
        <v>32229</v>
      </c>
      <c r="B2643" s="530">
        <v>93436</v>
      </c>
      <c r="C2643" s="522" t="s">
        <v>9339</v>
      </c>
      <c r="D2643" s="530" t="s">
        <v>27</v>
      </c>
      <c r="E2643" s="531">
        <v>2.81</v>
      </c>
      <c r="F2643" s="532">
        <v>0</v>
      </c>
    </row>
    <row r="2644" spans="1:6">
      <c r="A2644" s="529" t="s">
        <v>32229</v>
      </c>
      <c r="B2644" s="530">
        <v>93437</v>
      </c>
      <c r="C2644" s="522" t="s">
        <v>9340</v>
      </c>
      <c r="D2644" s="530" t="s">
        <v>27</v>
      </c>
      <c r="E2644" s="531">
        <v>9.99</v>
      </c>
      <c r="F2644" s="532">
        <v>0</v>
      </c>
    </row>
    <row r="2645" spans="1:6">
      <c r="A2645" s="529" t="s">
        <v>32229</v>
      </c>
      <c r="B2645" s="530">
        <v>93438</v>
      </c>
      <c r="C2645" s="522" t="s">
        <v>9341</v>
      </c>
      <c r="D2645" s="530" t="s">
        <v>27</v>
      </c>
      <c r="E2645" s="531">
        <v>119.75</v>
      </c>
      <c r="F2645" s="532">
        <v>0</v>
      </c>
    </row>
    <row r="2646" spans="1:6">
      <c r="A2646" s="529" t="s">
        <v>32229</v>
      </c>
      <c r="B2646" s="530">
        <v>100643</v>
      </c>
      <c r="C2646" s="522" t="s">
        <v>9439</v>
      </c>
      <c r="D2646" s="530" t="s">
        <v>27</v>
      </c>
      <c r="E2646" s="531">
        <v>409.66</v>
      </c>
      <c r="F2646" s="532">
        <v>0</v>
      </c>
    </row>
    <row r="2647" spans="1:6">
      <c r="A2647" s="529" t="s">
        <v>32229</v>
      </c>
      <c r="B2647" s="530">
        <v>100644</v>
      </c>
      <c r="C2647" s="522" t="s">
        <v>9440</v>
      </c>
      <c r="D2647" s="530" t="s">
        <v>27</v>
      </c>
      <c r="E2647" s="531">
        <v>144.4</v>
      </c>
      <c r="F2647" s="532">
        <v>0</v>
      </c>
    </row>
    <row r="2648" spans="1:6">
      <c r="A2648" s="529" t="s">
        <v>32229</v>
      </c>
      <c r="B2648" s="530">
        <v>100645</v>
      </c>
      <c r="C2648" s="522" t="s">
        <v>9441</v>
      </c>
      <c r="D2648" s="530" t="s">
        <v>27</v>
      </c>
      <c r="E2648" s="531">
        <v>658.53</v>
      </c>
      <c r="F2648" s="532">
        <v>0</v>
      </c>
    </row>
    <row r="2649" spans="1:6">
      <c r="A2649" s="529" t="s">
        <v>32229</v>
      </c>
      <c r="B2649" s="530">
        <v>100646</v>
      </c>
      <c r="C2649" s="522" t="s">
        <v>9442</v>
      </c>
      <c r="D2649" s="530" t="s">
        <v>27</v>
      </c>
      <c r="E2649" s="531">
        <v>5742</v>
      </c>
      <c r="F2649" s="532">
        <v>0</v>
      </c>
    </row>
    <row r="2650" spans="1:6">
      <c r="A2650" s="529" t="s">
        <v>32229</v>
      </c>
      <c r="B2650" s="530">
        <v>95116</v>
      </c>
      <c r="C2650" s="522" t="s">
        <v>9344</v>
      </c>
      <c r="D2650" s="530" t="s">
        <v>27</v>
      </c>
      <c r="E2650" s="531">
        <v>32.549999999999997</v>
      </c>
      <c r="F2650" s="532">
        <v>0</v>
      </c>
    </row>
    <row r="2651" spans="1:6">
      <c r="A2651" s="529" t="s">
        <v>32229</v>
      </c>
      <c r="B2651" s="530">
        <v>95117</v>
      </c>
      <c r="C2651" s="522" t="s">
        <v>9345</v>
      </c>
      <c r="D2651" s="530" t="s">
        <v>27</v>
      </c>
      <c r="E2651" s="531">
        <v>10.039999999999999</v>
      </c>
      <c r="F2651" s="532">
        <v>0</v>
      </c>
    </row>
    <row r="2652" spans="1:6">
      <c r="A2652" s="529" t="s">
        <v>32229</v>
      </c>
      <c r="B2652" s="530">
        <v>53794</v>
      </c>
      <c r="C2652" s="522" t="s">
        <v>8961</v>
      </c>
      <c r="D2652" s="530" t="s">
        <v>27</v>
      </c>
      <c r="E2652" s="531">
        <v>35.619999999999997</v>
      </c>
      <c r="F2652" s="532">
        <v>0</v>
      </c>
    </row>
    <row r="2653" spans="1:6">
      <c r="A2653" s="529" t="s">
        <v>32229</v>
      </c>
      <c r="B2653" s="530">
        <v>5703</v>
      </c>
      <c r="C2653" s="522" t="s">
        <v>8906</v>
      </c>
      <c r="D2653" s="530" t="s">
        <v>27</v>
      </c>
      <c r="E2653" s="531">
        <v>18.559999999999999</v>
      </c>
      <c r="F2653" s="532">
        <v>0</v>
      </c>
    </row>
    <row r="2654" spans="1:6">
      <c r="A2654" s="529" t="s">
        <v>32229</v>
      </c>
      <c r="B2654" s="530">
        <v>88847</v>
      </c>
      <c r="C2654" s="522" t="s">
        <v>9030</v>
      </c>
      <c r="D2654" s="530" t="s">
        <v>27</v>
      </c>
      <c r="E2654" s="531">
        <v>22.82</v>
      </c>
      <c r="F2654" s="532">
        <v>0</v>
      </c>
    </row>
    <row r="2655" spans="1:6">
      <c r="A2655" s="529" t="s">
        <v>32229</v>
      </c>
      <c r="B2655" s="530">
        <v>88848</v>
      </c>
      <c r="C2655" s="522" t="s">
        <v>9031</v>
      </c>
      <c r="D2655" s="530" t="s">
        <v>27</v>
      </c>
      <c r="E2655" s="531">
        <v>9.3800000000000008</v>
      </c>
      <c r="F2655" s="532">
        <v>0</v>
      </c>
    </row>
    <row r="2656" spans="1:6">
      <c r="A2656" s="529" t="s">
        <v>32229</v>
      </c>
      <c r="B2656" s="530">
        <v>5741</v>
      </c>
      <c r="C2656" s="522" t="s">
        <v>8924</v>
      </c>
      <c r="D2656" s="530" t="s">
        <v>27</v>
      </c>
      <c r="E2656" s="531">
        <v>42.78</v>
      </c>
      <c r="F2656" s="532">
        <v>0</v>
      </c>
    </row>
    <row r="2657" spans="1:6">
      <c r="A2657" s="529" t="s">
        <v>32229</v>
      </c>
      <c r="B2657" s="530">
        <v>5742</v>
      </c>
      <c r="C2657" s="522" t="s">
        <v>8925</v>
      </c>
      <c r="D2657" s="530" t="s">
        <v>27</v>
      </c>
      <c r="E2657" s="531">
        <v>29.41</v>
      </c>
      <c r="F2657" s="532">
        <v>0</v>
      </c>
    </row>
    <row r="2658" spans="1:6">
      <c r="A2658" s="529" t="s">
        <v>32229</v>
      </c>
      <c r="B2658" s="530">
        <v>100637</v>
      </c>
      <c r="C2658" s="522" t="s">
        <v>9435</v>
      </c>
      <c r="D2658" s="530" t="s">
        <v>27</v>
      </c>
      <c r="E2658" s="531">
        <v>199.93</v>
      </c>
      <c r="F2658" s="532">
        <v>0</v>
      </c>
    </row>
    <row r="2659" spans="1:6">
      <c r="A2659" s="529" t="s">
        <v>32229</v>
      </c>
      <c r="B2659" s="530">
        <v>100638</v>
      </c>
      <c r="C2659" s="522" t="s">
        <v>9436</v>
      </c>
      <c r="D2659" s="530" t="s">
        <v>27</v>
      </c>
      <c r="E2659" s="531">
        <v>61.45</v>
      </c>
      <c r="F2659" s="532">
        <v>0</v>
      </c>
    </row>
    <row r="2660" spans="1:6">
      <c r="A2660" s="529" t="s">
        <v>32229</v>
      </c>
      <c r="B2660" s="530">
        <v>100639</v>
      </c>
      <c r="C2660" s="522" t="s">
        <v>9437</v>
      </c>
      <c r="D2660" s="530" t="s">
        <v>27</v>
      </c>
      <c r="E2660" s="531">
        <v>250.11</v>
      </c>
      <c r="F2660" s="532">
        <v>0</v>
      </c>
    </row>
    <row r="2661" spans="1:6">
      <c r="A2661" s="529" t="s">
        <v>32229</v>
      </c>
      <c r="B2661" s="530">
        <v>100640</v>
      </c>
      <c r="C2661" s="522" t="s">
        <v>9438</v>
      </c>
      <c r="D2661" s="530" t="s">
        <v>27</v>
      </c>
      <c r="E2661" s="531">
        <v>4593.6000000000004</v>
      </c>
      <c r="F2661" s="532">
        <v>0</v>
      </c>
    </row>
    <row r="2662" spans="1:6">
      <c r="A2662" s="529" t="s">
        <v>32229</v>
      </c>
      <c r="B2662" s="530">
        <v>93429</v>
      </c>
      <c r="C2662" s="522" t="s">
        <v>9334</v>
      </c>
      <c r="D2662" s="530" t="s">
        <v>27</v>
      </c>
      <c r="E2662" s="531">
        <v>162.76</v>
      </c>
      <c r="F2662" s="532">
        <v>0</v>
      </c>
    </row>
    <row r="2663" spans="1:6">
      <c r="A2663" s="529" t="s">
        <v>32229</v>
      </c>
      <c r="B2663" s="530">
        <v>93430</v>
      </c>
      <c r="C2663" s="522" t="s">
        <v>9335</v>
      </c>
      <c r="D2663" s="530" t="s">
        <v>27</v>
      </c>
      <c r="E2663" s="531">
        <v>50.03</v>
      </c>
      <c r="F2663" s="532">
        <v>0</v>
      </c>
    </row>
    <row r="2664" spans="1:6">
      <c r="A2664" s="529" t="s">
        <v>32229</v>
      </c>
      <c r="B2664" s="530">
        <v>93431</v>
      </c>
      <c r="C2664" s="522" t="s">
        <v>9336</v>
      </c>
      <c r="D2664" s="530" t="s">
        <v>27</v>
      </c>
      <c r="E2664" s="531">
        <v>203.61</v>
      </c>
      <c r="F2664" s="532">
        <v>0</v>
      </c>
    </row>
    <row r="2665" spans="1:6">
      <c r="A2665" s="529" t="s">
        <v>32229</v>
      </c>
      <c r="B2665" s="530">
        <v>93432</v>
      </c>
      <c r="C2665" s="522" t="s">
        <v>9337</v>
      </c>
      <c r="D2665" s="530" t="s">
        <v>27</v>
      </c>
      <c r="E2665" s="531">
        <v>2296.8000000000002</v>
      </c>
      <c r="F2665" s="532">
        <v>0</v>
      </c>
    </row>
    <row r="2666" spans="1:6">
      <c r="A2666" s="529" t="s">
        <v>32229</v>
      </c>
      <c r="B2666" s="530">
        <v>95118</v>
      </c>
      <c r="C2666" s="522" t="s">
        <v>9346</v>
      </c>
      <c r="D2666" s="530" t="s">
        <v>27</v>
      </c>
      <c r="E2666" s="531">
        <v>74.650000000000006</v>
      </c>
      <c r="F2666" s="532">
        <v>0</v>
      </c>
    </row>
    <row r="2667" spans="1:6">
      <c r="A2667" s="529" t="s">
        <v>32229</v>
      </c>
      <c r="B2667" s="530">
        <v>95119</v>
      </c>
      <c r="C2667" s="522" t="s">
        <v>9347</v>
      </c>
      <c r="D2667" s="530" t="s">
        <v>27</v>
      </c>
      <c r="E2667" s="531">
        <v>23.03</v>
      </c>
      <c r="F2667" s="532">
        <v>0</v>
      </c>
    </row>
    <row r="2668" spans="1:6">
      <c r="A2668" s="529" t="s">
        <v>32229</v>
      </c>
      <c r="B2668" s="530">
        <v>5707</v>
      </c>
      <c r="C2668" s="522" t="s">
        <v>8908</v>
      </c>
      <c r="D2668" s="530" t="s">
        <v>27</v>
      </c>
      <c r="E2668" s="531">
        <v>81.67</v>
      </c>
      <c r="F2668" s="532">
        <v>0</v>
      </c>
    </row>
    <row r="2669" spans="1:6">
      <c r="A2669" s="529" t="s">
        <v>32229</v>
      </c>
      <c r="B2669" s="530">
        <v>95120</v>
      </c>
      <c r="C2669" s="522" t="s">
        <v>9348</v>
      </c>
      <c r="D2669" s="530" t="s">
        <v>27</v>
      </c>
      <c r="E2669" s="531">
        <v>49.72</v>
      </c>
      <c r="F2669" s="532">
        <v>0</v>
      </c>
    </row>
    <row r="2670" spans="1:6">
      <c r="A2670" s="529" t="s">
        <v>32229</v>
      </c>
      <c r="B2670" s="530">
        <v>103657</v>
      </c>
      <c r="C2670" s="522" t="s">
        <v>32396</v>
      </c>
      <c r="D2670" s="530" t="s">
        <v>27</v>
      </c>
      <c r="E2670" s="531">
        <v>0</v>
      </c>
      <c r="F2670" s="532"/>
    </row>
    <row r="2671" spans="1:6">
      <c r="A2671" s="529" t="s">
        <v>32229</v>
      </c>
      <c r="B2671" s="530">
        <v>103658</v>
      </c>
      <c r="C2671" s="522" t="s">
        <v>32397</v>
      </c>
      <c r="D2671" s="530" t="s">
        <v>27</v>
      </c>
      <c r="E2671" s="531">
        <v>0</v>
      </c>
      <c r="F2671" s="532"/>
    </row>
    <row r="2672" spans="1:6">
      <c r="A2672" s="529" t="s">
        <v>32229</v>
      </c>
      <c r="B2672" s="530">
        <v>103659</v>
      </c>
      <c r="C2672" s="522" t="s">
        <v>32398</v>
      </c>
      <c r="D2672" s="530" t="s">
        <v>27</v>
      </c>
      <c r="E2672" s="531">
        <v>0</v>
      </c>
      <c r="F2672" s="532"/>
    </row>
    <row r="2673" spans="1:6">
      <c r="A2673" s="529" t="s">
        <v>32229</v>
      </c>
      <c r="B2673" s="530">
        <v>103660</v>
      </c>
      <c r="C2673" s="522" t="s">
        <v>9482</v>
      </c>
      <c r="D2673" s="530" t="s">
        <v>27</v>
      </c>
      <c r="E2673" s="531">
        <v>11.98</v>
      </c>
      <c r="F2673" s="532">
        <v>0</v>
      </c>
    </row>
    <row r="2674" spans="1:6">
      <c r="A2674" s="529" t="s">
        <v>32229</v>
      </c>
      <c r="B2674" s="530">
        <v>89015</v>
      </c>
      <c r="C2674" s="522" t="s">
        <v>9048</v>
      </c>
      <c r="D2674" s="530" t="s">
        <v>27</v>
      </c>
      <c r="E2674" s="531">
        <v>3.83</v>
      </c>
      <c r="F2674" s="532">
        <v>0</v>
      </c>
    </row>
    <row r="2675" spans="1:6">
      <c r="A2675" s="529" t="s">
        <v>32229</v>
      </c>
      <c r="B2675" s="530">
        <v>89016</v>
      </c>
      <c r="C2675" s="522" t="s">
        <v>9049</v>
      </c>
      <c r="D2675" s="530" t="s">
        <v>27</v>
      </c>
      <c r="E2675" s="531">
        <v>1.01</v>
      </c>
      <c r="F2675" s="532">
        <v>0</v>
      </c>
    </row>
    <row r="2676" spans="1:6">
      <c r="A2676" s="529" t="s">
        <v>32229</v>
      </c>
      <c r="B2676" s="530">
        <v>53804</v>
      </c>
      <c r="C2676" s="522" t="s">
        <v>8963</v>
      </c>
      <c r="D2676" s="530" t="s">
        <v>27</v>
      </c>
      <c r="E2676" s="531">
        <v>4.78</v>
      </c>
      <c r="F2676" s="532">
        <v>0</v>
      </c>
    </row>
    <row r="2677" spans="1:6">
      <c r="A2677" s="529" t="s">
        <v>32229</v>
      </c>
      <c r="B2677" s="530">
        <v>90582</v>
      </c>
      <c r="C2677" s="522" t="s">
        <v>9121</v>
      </c>
      <c r="D2677" s="530" t="s">
        <v>27</v>
      </c>
      <c r="E2677" s="531">
        <v>0.43</v>
      </c>
      <c r="F2677" s="532">
        <v>0</v>
      </c>
    </row>
    <row r="2678" spans="1:6">
      <c r="A2678" s="529" t="s">
        <v>32229</v>
      </c>
      <c r="B2678" s="530">
        <v>90583</v>
      </c>
      <c r="C2678" s="522" t="s">
        <v>9122</v>
      </c>
      <c r="D2678" s="530" t="s">
        <v>27</v>
      </c>
      <c r="E2678" s="531">
        <v>0.1</v>
      </c>
      <c r="F2678" s="532">
        <v>0</v>
      </c>
    </row>
    <row r="2679" spans="1:6">
      <c r="A2679" s="529" t="s">
        <v>32229</v>
      </c>
      <c r="B2679" s="530">
        <v>90584</v>
      </c>
      <c r="C2679" s="522" t="s">
        <v>9123</v>
      </c>
      <c r="D2679" s="530" t="s">
        <v>27</v>
      </c>
      <c r="E2679" s="531">
        <v>0.33</v>
      </c>
      <c r="F2679" s="532">
        <v>0</v>
      </c>
    </row>
    <row r="2680" spans="1:6">
      <c r="A2680" s="529" t="s">
        <v>32229</v>
      </c>
      <c r="B2680" s="530">
        <v>90585</v>
      </c>
      <c r="C2680" s="522" t="s">
        <v>9124</v>
      </c>
      <c r="D2680" s="530" t="s">
        <v>27</v>
      </c>
      <c r="E2680" s="531">
        <v>0.4</v>
      </c>
      <c r="F2680" s="532">
        <v>0</v>
      </c>
    </row>
    <row r="2681" spans="1:6">
      <c r="A2681" s="529" t="s">
        <v>32229</v>
      </c>
      <c r="B2681" s="530">
        <v>89240</v>
      </c>
      <c r="C2681" s="522" t="s">
        <v>9084</v>
      </c>
      <c r="D2681" s="530" t="s">
        <v>27</v>
      </c>
      <c r="E2681" s="531">
        <v>81.96</v>
      </c>
      <c r="F2681" s="532">
        <v>0</v>
      </c>
    </row>
    <row r="2682" spans="1:6">
      <c r="A2682" s="529" t="s">
        <v>32229</v>
      </c>
      <c r="B2682" s="530">
        <v>89241</v>
      </c>
      <c r="C2682" s="522" t="s">
        <v>9085</v>
      </c>
      <c r="D2682" s="530" t="s">
        <v>27</v>
      </c>
      <c r="E2682" s="531">
        <v>28.89</v>
      </c>
      <c r="F2682" s="532">
        <v>0</v>
      </c>
    </row>
    <row r="2683" spans="1:6">
      <c r="A2683" s="529" t="s">
        <v>32229</v>
      </c>
      <c r="B2683" s="530">
        <v>5710</v>
      </c>
      <c r="C2683" s="522" t="s">
        <v>8909</v>
      </c>
      <c r="D2683" s="530" t="s">
        <v>27</v>
      </c>
      <c r="E2683" s="531">
        <v>131.75</v>
      </c>
      <c r="F2683" s="532">
        <v>0</v>
      </c>
    </row>
    <row r="2684" spans="1:6">
      <c r="A2684" s="529" t="s">
        <v>32229</v>
      </c>
      <c r="B2684" s="530">
        <v>5711</v>
      </c>
      <c r="C2684" s="522" t="s">
        <v>8910</v>
      </c>
      <c r="D2684" s="530" t="s">
        <v>27</v>
      </c>
      <c r="E2684" s="531">
        <v>94.93</v>
      </c>
      <c r="F2684" s="532">
        <v>0</v>
      </c>
    </row>
    <row r="2685" spans="1:6">
      <c r="A2685" s="529" t="s">
        <v>32229</v>
      </c>
      <c r="B2685" s="530">
        <v>89253</v>
      </c>
      <c r="C2685" s="522" t="s">
        <v>9090</v>
      </c>
      <c r="D2685" s="530" t="s">
        <v>27</v>
      </c>
      <c r="E2685" s="531">
        <v>67.16</v>
      </c>
      <c r="F2685" s="532">
        <v>0</v>
      </c>
    </row>
    <row r="2686" spans="1:6">
      <c r="A2686" s="529" t="s">
        <v>32229</v>
      </c>
      <c r="B2686" s="530">
        <v>89254</v>
      </c>
      <c r="C2686" s="522" t="s">
        <v>9091</v>
      </c>
      <c r="D2686" s="530" t="s">
        <v>27</v>
      </c>
      <c r="E2686" s="531">
        <v>23.67</v>
      </c>
      <c r="F2686" s="532">
        <v>0</v>
      </c>
    </row>
    <row r="2687" spans="1:6">
      <c r="A2687" s="529" t="s">
        <v>32229</v>
      </c>
      <c r="B2687" s="530">
        <v>89255</v>
      </c>
      <c r="C2687" s="522" t="s">
        <v>9092</v>
      </c>
      <c r="D2687" s="530" t="s">
        <v>27</v>
      </c>
      <c r="E2687" s="531">
        <v>107.96</v>
      </c>
      <c r="F2687" s="532">
        <v>0</v>
      </c>
    </row>
    <row r="2688" spans="1:6">
      <c r="A2688" s="529" t="s">
        <v>32229</v>
      </c>
      <c r="B2688" s="530">
        <v>89256</v>
      </c>
      <c r="C2688" s="522" t="s">
        <v>9093</v>
      </c>
      <c r="D2688" s="530" t="s">
        <v>27</v>
      </c>
      <c r="E2688" s="531">
        <v>90.4</v>
      </c>
      <c r="F2688" s="532">
        <v>0</v>
      </c>
    </row>
    <row r="2689" spans="1:6">
      <c r="A2689" s="529" t="s">
        <v>32399</v>
      </c>
      <c r="B2689" s="530">
        <v>103797</v>
      </c>
      <c r="C2689" s="522" t="s">
        <v>23333</v>
      </c>
      <c r="D2689" s="530" t="s">
        <v>25</v>
      </c>
      <c r="E2689" s="531">
        <v>17.989999999999998</v>
      </c>
      <c r="F2689" s="532">
        <v>0</v>
      </c>
    </row>
    <row r="2690" spans="1:6">
      <c r="A2690" s="529" t="s">
        <v>32399</v>
      </c>
      <c r="B2690" s="530">
        <v>103930</v>
      </c>
      <c r="C2690" s="522" t="s">
        <v>10425</v>
      </c>
      <c r="D2690" s="530" t="s">
        <v>28</v>
      </c>
      <c r="E2690" s="531">
        <v>740.95</v>
      </c>
      <c r="F2690" s="532">
        <v>0</v>
      </c>
    </row>
    <row r="2691" spans="1:6">
      <c r="A2691" s="529" t="s">
        <v>32399</v>
      </c>
      <c r="B2691" s="530">
        <v>103931</v>
      </c>
      <c r="C2691" s="522" t="s">
        <v>10426</v>
      </c>
      <c r="D2691" s="530" t="s">
        <v>28</v>
      </c>
      <c r="E2691" s="531">
        <v>547.73</v>
      </c>
      <c r="F2691" s="532">
        <v>0</v>
      </c>
    </row>
    <row r="2692" spans="1:6">
      <c r="A2692" s="529" t="s">
        <v>32399</v>
      </c>
      <c r="B2692" s="530">
        <v>103932</v>
      </c>
      <c r="C2692" s="522" t="s">
        <v>10427</v>
      </c>
      <c r="D2692" s="530" t="s">
        <v>28</v>
      </c>
      <c r="E2692" s="531">
        <v>519.41</v>
      </c>
      <c r="F2692" s="532">
        <v>0</v>
      </c>
    </row>
    <row r="2693" spans="1:6">
      <c r="A2693" s="529" t="s">
        <v>32399</v>
      </c>
      <c r="B2693" s="530">
        <v>103929</v>
      </c>
      <c r="C2693" s="522" t="s">
        <v>10424</v>
      </c>
      <c r="D2693" s="530" t="s">
        <v>28</v>
      </c>
      <c r="E2693" s="531">
        <v>1187.1300000000001</v>
      </c>
      <c r="F2693" s="532">
        <v>0</v>
      </c>
    </row>
    <row r="2694" spans="1:6">
      <c r="A2694" s="529" t="s">
        <v>32399</v>
      </c>
      <c r="B2694" s="530">
        <v>103928</v>
      </c>
      <c r="C2694" s="522" t="s">
        <v>10423</v>
      </c>
      <c r="D2694" s="530" t="s">
        <v>28</v>
      </c>
      <c r="E2694" s="531">
        <v>510.54</v>
      </c>
      <c r="F2694" s="532">
        <v>0</v>
      </c>
    </row>
    <row r="2695" spans="1:6">
      <c r="A2695" s="529" t="s">
        <v>32399</v>
      </c>
      <c r="B2695" s="530">
        <v>103798</v>
      </c>
      <c r="C2695" s="522" t="s">
        <v>10419</v>
      </c>
      <c r="D2695" s="530" t="s">
        <v>28</v>
      </c>
      <c r="E2695" s="531">
        <v>583.92999999999995</v>
      </c>
      <c r="F2695" s="532">
        <v>0</v>
      </c>
    </row>
    <row r="2696" spans="1:6">
      <c r="A2696" s="529" t="s">
        <v>32399</v>
      </c>
      <c r="B2696" s="530">
        <v>103801</v>
      </c>
      <c r="C2696" s="522" t="s">
        <v>10422</v>
      </c>
      <c r="D2696" s="530" t="s">
        <v>28</v>
      </c>
      <c r="E2696" s="531">
        <v>615.07000000000005</v>
      </c>
      <c r="F2696" s="532">
        <v>0</v>
      </c>
    </row>
    <row r="2697" spans="1:6">
      <c r="A2697" s="529" t="s">
        <v>32399</v>
      </c>
      <c r="B2697" s="530">
        <v>103933</v>
      </c>
      <c r="C2697" s="522" t="s">
        <v>10428</v>
      </c>
      <c r="D2697" s="530" t="s">
        <v>28</v>
      </c>
      <c r="E2697" s="531">
        <v>1499.41</v>
      </c>
      <c r="F2697" s="532">
        <v>0</v>
      </c>
    </row>
    <row r="2698" spans="1:6">
      <c r="A2698" s="529" t="s">
        <v>32399</v>
      </c>
      <c r="B2698" s="530">
        <v>103925</v>
      </c>
      <c r="C2698" s="522" t="s">
        <v>23334</v>
      </c>
      <c r="D2698" s="530" t="s">
        <v>28</v>
      </c>
      <c r="E2698" s="531">
        <v>1705.94</v>
      </c>
      <c r="F2698" s="532">
        <v>0</v>
      </c>
    </row>
    <row r="2699" spans="1:6">
      <c r="A2699" s="529" t="s">
        <v>32399</v>
      </c>
      <c r="B2699" s="530">
        <v>103926</v>
      </c>
      <c r="C2699" s="522" t="s">
        <v>23335</v>
      </c>
      <c r="D2699" s="530" t="s">
        <v>28</v>
      </c>
      <c r="E2699" s="531">
        <v>1356.91</v>
      </c>
      <c r="F2699" s="532">
        <v>0</v>
      </c>
    </row>
    <row r="2700" spans="1:6">
      <c r="A2700" s="529" t="s">
        <v>32399</v>
      </c>
      <c r="B2700" s="530">
        <v>103796</v>
      </c>
      <c r="C2700" s="522" t="s">
        <v>10418</v>
      </c>
      <c r="D2700" s="530" t="s">
        <v>26</v>
      </c>
      <c r="E2700" s="531">
        <v>57.2</v>
      </c>
      <c r="F2700" s="532">
        <v>0</v>
      </c>
    </row>
    <row r="2701" spans="1:6">
      <c r="A2701" s="529" t="s">
        <v>32399</v>
      </c>
      <c r="B2701" s="530">
        <v>103795</v>
      </c>
      <c r="C2701" s="522" t="s">
        <v>10417</v>
      </c>
      <c r="D2701" s="530" t="s">
        <v>26</v>
      </c>
      <c r="E2701" s="531">
        <v>89.94</v>
      </c>
      <c r="F2701" s="532">
        <v>0</v>
      </c>
    </row>
    <row r="2702" spans="1:6">
      <c r="A2702" s="529" t="s">
        <v>32399</v>
      </c>
      <c r="B2702" s="530">
        <v>103800</v>
      </c>
      <c r="C2702" s="522" t="s">
        <v>10421</v>
      </c>
      <c r="D2702" s="530" t="s">
        <v>28</v>
      </c>
      <c r="E2702" s="531">
        <v>510.54</v>
      </c>
      <c r="F2702" s="532">
        <v>0</v>
      </c>
    </row>
    <row r="2703" spans="1:6">
      <c r="A2703" s="529" t="s">
        <v>32399</v>
      </c>
      <c r="B2703" s="530">
        <v>103799</v>
      </c>
      <c r="C2703" s="522" t="s">
        <v>10420</v>
      </c>
      <c r="D2703" s="530" t="s">
        <v>28</v>
      </c>
      <c r="E2703" s="531">
        <v>410.92</v>
      </c>
      <c r="F2703" s="532">
        <v>0</v>
      </c>
    </row>
    <row r="2704" spans="1:6">
      <c r="A2704" s="529" t="s">
        <v>32400</v>
      </c>
      <c r="B2704" s="530">
        <v>104950</v>
      </c>
      <c r="C2704" s="522" t="s">
        <v>32401</v>
      </c>
      <c r="D2704" s="530" t="s">
        <v>28</v>
      </c>
      <c r="E2704" s="531">
        <v>0</v>
      </c>
      <c r="F2704" s="532"/>
    </row>
    <row r="2705" spans="1:6">
      <c r="A2705" s="529" t="s">
        <v>32400</v>
      </c>
      <c r="B2705" s="530">
        <v>104948</v>
      </c>
      <c r="C2705" s="522" t="s">
        <v>23489</v>
      </c>
      <c r="D2705" s="530" t="s">
        <v>28</v>
      </c>
      <c r="E2705" s="531">
        <v>5.78</v>
      </c>
      <c r="F2705" s="532">
        <v>0</v>
      </c>
    </row>
    <row r="2706" spans="1:6">
      <c r="A2706" s="529" t="s">
        <v>32400</v>
      </c>
      <c r="B2706" s="530">
        <v>104949</v>
      </c>
      <c r="C2706" s="522" t="s">
        <v>32402</v>
      </c>
      <c r="D2706" s="530" t="s">
        <v>28</v>
      </c>
      <c r="E2706" s="531">
        <v>10.7</v>
      </c>
      <c r="F2706" s="532">
        <v>0</v>
      </c>
    </row>
    <row r="2707" spans="1:6">
      <c r="A2707" s="529" t="s">
        <v>32400</v>
      </c>
      <c r="B2707" s="530">
        <v>104947</v>
      </c>
      <c r="C2707" s="522" t="s">
        <v>23488</v>
      </c>
      <c r="D2707" s="530" t="s">
        <v>28</v>
      </c>
      <c r="E2707" s="531">
        <v>13.52</v>
      </c>
      <c r="F2707" s="532">
        <v>0</v>
      </c>
    </row>
    <row r="2708" spans="1:6">
      <c r="A2708" s="529" t="s">
        <v>32403</v>
      </c>
      <c r="B2708" s="530">
        <v>104325</v>
      </c>
      <c r="C2708" s="522" t="s">
        <v>32404</v>
      </c>
      <c r="D2708" s="530" t="s">
        <v>24</v>
      </c>
      <c r="E2708" s="531">
        <v>0</v>
      </c>
      <c r="F2708" s="532"/>
    </row>
    <row r="2709" spans="1:6">
      <c r="A2709" s="529" t="s">
        <v>32403</v>
      </c>
      <c r="B2709" s="530">
        <v>104318</v>
      </c>
      <c r="C2709" s="522" t="s">
        <v>12183</v>
      </c>
      <c r="D2709" s="530" t="s">
        <v>24</v>
      </c>
      <c r="E2709" s="531">
        <v>9.25</v>
      </c>
      <c r="F2709" s="532">
        <v>0</v>
      </c>
    </row>
    <row r="2710" spans="1:6">
      <c r="A2710" s="529" t="s">
        <v>32403</v>
      </c>
      <c r="B2710" s="530">
        <v>89867</v>
      </c>
      <c r="C2710" s="522" t="s">
        <v>11531</v>
      </c>
      <c r="D2710" s="530" t="s">
        <v>24</v>
      </c>
      <c r="E2710" s="531">
        <v>10.210000000000001</v>
      </c>
      <c r="F2710" s="532">
        <v>0</v>
      </c>
    </row>
    <row r="2711" spans="1:6">
      <c r="A2711" s="529" t="s">
        <v>32403</v>
      </c>
      <c r="B2711" s="530">
        <v>104320</v>
      </c>
      <c r="C2711" s="522" t="s">
        <v>12185</v>
      </c>
      <c r="D2711" s="530" t="s">
        <v>24</v>
      </c>
      <c r="E2711" s="531">
        <v>13.83</v>
      </c>
      <c r="F2711" s="532">
        <v>0</v>
      </c>
    </row>
    <row r="2712" spans="1:6">
      <c r="A2712" s="529" t="s">
        <v>32403</v>
      </c>
      <c r="B2712" s="530">
        <v>104317</v>
      </c>
      <c r="C2712" s="522" t="s">
        <v>12182</v>
      </c>
      <c r="D2712" s="530" t="s">
        <v>24</v>
      </c>
      <c r="E2712" s="531">
        <v>8.69</v>
      </c>
      <c r="F2712" s="532">
        <v>0</v>
      </c>
    </row>
    <row r="2713" spans="1:6">
      <c r="A2713" s="529" t="s">
        <v>32403</v>
      </c>
      <c r="B2713" s="530">
        <v>89866</v>
      </c>
      <c r="C2713" s="522" t="s">
        <v>11530</v>
      </c>
      <c r="D2713" s="530" t="s">
        <v>24</v>
      </c>
      <c r="E2713" s="531">
        <v>9.4</v>
      </c>
      <c r="F2713" s="532">
        <v>0</v>
      </c>
    </row>
    <row r="2714" spans="1:6">
      <c r="A2714" s="529" t="s">
        <v>32403</v>
      </c>
      <c r="B2714" s="530">
        <v>104319</v>
      </c>
      <c r="C2714" s="522" t="s">
        <v>12184</v>
      </c>
      <c r="D2714" s="530" t="s">
        <v>24</v>
      </c>
      <c r="E2714" s="531">
        <v>12.03</v>
      </c>
      <c r="F2714" s="532">
        <v>0</v>
      </c>
    </row>
    <row r="2715" spans="1:6">
      <c r="A2715" s="529" t="s">
        <v>32403</v>
      </c>
      <c r="B2715" s="530">
        <v>104321</v>
      </c>
      <c r="C2715" s="522" t="s">
        <v>12186</v>
      </c>
      <c r="D2715" s="530" t="s">
        <v>24</v>
      </c>
      <c r="E2715" s="531">
        <v>6.42</v>
      </c>
      <c r="F2715" s="532">
        <v>0</v>
      </c>
    </row>
    <row r="2716" spans="1:6">
      <c r="A2716" s="529" t="s">
        <v>32403</v>
      </c>
      <c r="B2716" s="530">
        <v>89868</v>
      </c>
      <c r="C2716" s="522" t="s">
        <v>11532</v>
      </c>
      <c r="D2716" s="530" t="s">
        <v>24</v>
      </c>
      <c r="E2716" s="531">
        <v>6.92</v>
      </c>
      <c r="F2716" s="532">
        <v>0</v>
      </c>
    </row>
    <row r="2717" spans="1:6">
      <c r="A2717" s="529" t="s">
        <v>32403</v>
      </c>
      <c r="B2717" s="530">
        <v>104322</v>
      </c>
      <c r="C2717" s="522" t="s">
        <v>12187</v>
      </c>
      <c r="D2717" s="530" t="s">
        <v>24</v>
      </c>
      <c r="E2717" s="531">
        <v>8.84</v>
      </c>
      <c r="F2717" s="532">
        <v>0</v>
      </c>
    </row>
    <row r="2718" spans="1:6">
      <c r="A2718" s="529" t="s">
        <v>32403</v>
      </c>
      <c r="B2718" s="530">
        <v>104323</v>
      </c>
      <c r="C2718" s="522" t="s">
        <v>12188</v>
      </c>
      <c r="D2718" s="530" t="s">
        <v>24</v>
      </c>
      <c r="E2718" s="531">
        <v>11.98</v>
      </c>
      <c r="F2718" s="532">
        <v>0</v>
      </c>
    </row>
    <row r="2719" spans="1:6">
      <c r="A2719" s="529" t="s">
        <v>32403</v>
      </c>
      <c r="B2719" s="530">
        <v>89869</v>
      </c>
      <c r="C2719" s="522" t="s">
        <v>11533</v>
      </c>
      <c r="D2719" s="530" t="s">
        <v>24</v>
      </c>
      <c r="E2719" s="531">
        <v>12.94</v>
      </c>
      <c r="F2719" s="532">
        <v>0</v>
      </c>
    </row>
    <row r="2720" spans="1:6">
      <c r="A2720" s="529" t="s">
        <v>32403</v>
      </c>
      <c r="B2720" s="530">
        <v>104324</v>
      </c>
      <c r="C2720" s="522" t="s">
        <v>12189</v>
      </c>
      <c r="D2720" s="530" t="s">
        <v>24</v>
      </c>
      <c r="E2720" s="531">
        <v>16.82</v>
      </c>
      <c r="F2720" s="532">
        <v>0</v>
      </c>
    </row>
    <row r="2721" spans="1:6">
      <c r="A2721" s="529" t="s">
        <v>32403</v>
      </c>
      <c r="B2721" s="530">
        <v>104315</v>
      </c>
      <c r="C2721" s="522" t="s">
        <v>24387</v>
      </c>
      <c r="D2721" s="530" t="s">
        <v>23</v>
      </c>
      <c r="E2721" s="531">
        <v>21</v>
      </c>
      <c r="F2721" s="532">
        <v>0</v>
      </c>
    </row>
    <row r="2722" spans="1:6">
      <c r="A2722" s="529" t="s">
        <v>32403</v>
      </c>
      <c r="B2722" s="530">
        <v>89865</v>
      </c>
      <c r="C2722" s="522" t="s">
        <v>24376</v>
      </c>
      <c r="D2722" s="530" t="s">
        <v>23</v>
      </c>
      <c r="E2722" s="531">
        <v>22.4</v>
      </c>
      <c r="F2722" s="532">
        <v>0</v>
      </c>
    </row>
    <row r="2723" spans="1:6">
      <c r="A2723" s="529" t="s">
        <v>32403</v>
      </c>
      <c r="B2723" s="530">
        <v>104316</v>
      </c>
      <c r="C2723" s="522" t="s">
        <v>24388</v>
      </c>
      <c r="D2723" s="530" t="s">
        <v>23</v>
      </c>
      <c r="E2723" s="531">
        <v>28.92</v>
      </c>
      <c r="F2723" s="532">
        <v>0</v>
      </c>
    </row>
    <row r="2724" spans="1:6">
      <c r="A2724" s="529" t="s">
        <v>32405</v>
      </c>
      <c r="B2724" s="530">
        <v>102724</v>
      </c>
      <c r="C2724" s="522" t="s">
        <v>9673</v>
      </c>
      <c r="D2724" s="530" t="s">
        <v>24</v>
      </c>
      <c r="E2724" s="531">
        <v>33.22</v>
      </c>
      <c r="F2724" s="532">
        <v>0</v>
      </c>
    </row>
    <row r="2725" spans="1:6">
      <c r="A2725" s="529" t="s">
        <v>32405</v>
      </c>
      <c r="B2725" s="530">
        <v>102726</v>
      </c>
      <c r="C2725" s="522" t="s">
        <v>9675</v>
      </c>
      <c r="D2725" s="530" t="s">
        <v>24</v>
      </c>
      <c r="E2725" s="531">
        <v>30.51</v>
      </c>
      <c r="F2725" s="532">
        <v>0</v>
      </c>
    </row>
    <row r="2726" spans="1:6">
      <c r="A2726" s="529" t="s">
        <v>32405</v>
      </c>
      <c r="B2726" s="530">
        <v>102725</v>
      </c>
      <c r="C2726" s="522" t="s">
        <v>9674</v>
      </c>
      <c r="D2726" s="530" t="s">
        <v>24</v>
      </c>
      <c r="E2726" s="531">
        <v>32.56</v>
      </c>
      <c r="F2726" s="532">
        <v>0</v>
      </c>
    </row>
    <row r="2727" spans="1:6">
      <c r="A2727" s="529" t="s">
        <v>32405</v>
      </c>
      <c r="B2727" s="530">
        <v>102722</v>
      </c>
      <c r="C2727" s="522" t="s">
        <v>9672</v>
      </c>
      <c r="D2727" s="530" t="s">
        <v>23</v>
      </c>
      <c r="E2727" s="531">
        <v>55.88</v>
      </c>
      <c r="F2727" s="532">
        <v>0</v>
      </c>
    </row>
    <row r="2728" spans="1:6">
      <c r="A2728" s="529" t="s">
        <v>32405</v>
      </c>
      <c r="B2728" s="530">
        <v>102721</v>
      </c>
      <c r="C2728" s="522" t="s">
        <v>32406</v>
      </c>
      <c r="D2728" s="530" t="s">
        <v>23</v>
      </c>
      <c r="E2728" s="531">
        <v>0</v>
      </c>
      <c r="F2728" s="532"/>
    </row>
    <row r="2729" spans="1:6">
      <c r="A2729" s="529" t="s">
        <v>32405</v>
      </c>
      <c r="B2729" s="530">
        <v>102723</v>
      </c>
      <c r="C2729" s="522" t="s">
        <v>22953</v>
      </c>
      <c r="D2729" s="530" t="s">
        <v>23</v>
      </c>
      <c r="E2729" s="531">
        <v>109.82</v>
      </c>
      <c r="F2729" s="532">
        <v>0</v>
      </c>
    </row>
    <row r="2730" spans="1:6">
      <c r="A2730" s="529" t="s">
        <v>32405</v>
      </c>
      <c r="B2730" s="530">
        <v>102690</v>
      </c>
      <c r="C2730" s="522" t="s">
        <v>9658</v>
      </c>
      <c r="D2730" s="530" t="s">
        <v>23</v>
      </c>
      <c r="E2730" s="531">
        <v>64.47</v>
      </c>
      <c r="F2730" s="532">
        <v>0</v>
      </c>
    </row>
    <row r="2731" spans="1:6">
      <c r="A2731" s="529" t="s">
        <v>32405</v>
      </c>
      <c r="B2731" s="530">
        <v>102688</v>
      </c>
      <c r="C2731" s="522" t="s">
        <v>22946</v>
      </c>
      <c r="D2731" s="530" t="s">
        <v>23</v>
      </c>
      <c r="E2731" s="531">
        <v>43.44</v>
      </c>
      <c r="F2731" s="532">
        <v>0</v>
      </c>
    </row>
    <row r="2732" spans="1:6">
      <c r="A2732" s="529" t="s">
        <v>32405</v>
      </c>
      <c r="B2732" s="530">
        <v>102689</v>
      </c>
      <c r="C2732" s="522" t="s">
        <v>22947</v>
      </c>
      <c r="D2732" s="530" t="s">
        <v>23</v>
      </c>
      <c r="E2732" s="531">
        <v>98.83</v>
      </c>
      <c r="F2732" s="532">
        <v>0</v>
      </c>
    </row>
    <row r="2733" spans="1:6">
      <c r="A2733" s="529" t="s">
        <v>32405</v>
      </c>
      <c r="B2733" s="530">
        <v>102693</v>
      </c>
      <c r="C2733" s="522" t="s">
        <v>22948</v>
      </c>
      <c r="D2733" s="530" t="s">
        <v>23</v>
      </c>
      <c r="E2733" s="531">
        <v>119.86</v>
      </c>
      <c r="F2733" s="532">
        <v>0</v>
      </c>
    </row>
    <row r="2734" spans="1:6">
      <c r="A2734" s="529" t="s">
        <v>32405</v>
      </c>
      <c r="B2734" s="530">
        <v>102694</v>
      </c>
      <c r="C2734" s="522" t="s">
        <v>22949</v>
      </c>
      <c r="D2734" s="530" t="s">
        <v>23</v>
      </c>
      <c r="E2734" s="531">
        <v>76.7</v>
      </c>
      <c r="F2734" s="532">
        <v>0</v>
      </c>
    </row>
    <row r="2735" spans="1:6">
      <c r="A2735" s="529" t="s">
        <v>32405</v>
      </c>
      <c r="B2735" s="530">
        <v>102697</v>
      </c>
      <c r="C2735" s="522" t="s">
        <v>22951</v>
      </c>
      <c r="D2735" s="530" t="s">
        <v>23</v>
      </c>
      <c r="E2735" s="531">
        <v>104.01</v>
      </c>
      <c r="F2735" s="532">
        <v>0</v>
      </c>
    </row>
    <row r="2736" spans="1:6">
      <c r="A2736" s="529" t="s">
        <v>32405</v>
      </c>
      <c r="B2736" s="530">
        <v>102696</v>
      </c>
      <c r="C2736" s="522" t="s">
        <v>22950</v>
      </c>
      <c r="D2736" s="530" t="s">
        <v>23</v>
      </c>
      <c r="E2736" s="531">
        <v>132.13</v>
      </c>
      <c r="F2736" s="532">
        <v>0</v>
      </c>
    </row>
    <row r="2737" spans="1:6">
      <c r="A2737" s="529" t="s">
        <v>32405</v>
      </c>
      <c r="B2737" s="530">
        <v>102703</v>
      </c>
      <c r="C2737" s="522" t="s">
        <v>22952</v>
      </c>
      <c r="D2737" s="530" t="s">
        <v>23</v>
      </c>
      <c r="E2737" s="531">
        <v>159.44999999999999</v>
      </c>
      <c r="F2737" s="532">
        <v>0</v>
      </c>
    </row>
    <row r="2738" spans="1:6">
      <c r="A2738" s="529" t="s">
        <v>32405</v>
      </c>
      <c r="B2738" s="530">
        <v>102678</v>
      </c>
      <c r="C2738" s="522" t="s">
        <v>9650</v>
      </c>
      <c r="D2738" s="530" t="s">
        <v>23</v>
      </c>
      <c r="E2738" s="531">
        <v>123.49</v>
      </c>
      <c r="F2738" s="532">
        <v>0</v>
      </c>
    </row>
    <row r="2739" spans="1:6">
      <c r="A2739" s="529" t="s">
        <v>32405</v>
      </c>
      <c r="B2739" s="530">
        <v>102679</v>
      </c>
      <c r="C2739" s="522" t="s">
        <v>9651</v>
      </c>
      <c r="D2739" s="530" t="s">
        <v>23</v>
      </c>
      <c r="E2739" s="531">
        <v>132.86000000000001</v>
      </c>
      <c r="F2739" s="532">
        <v>0</v>
      </c>
    </row>
    <row r="2740" spans="1:6">
      <c r="A2740" s="529" t="s">
        <v>32405</v>
      </c>
      <c r="B2740" s="530">
        <v>102673</v>
      </c>
      <c r="C2740" s="522" t="s">
        <v>9646</v>
      </c>
      <c r="D2740" s="530" t="s">
        <v>23</v>
      </c>
      <c r="E2740" s="531">
        <v>165.68</v>
      </c>
      <c r="F2740" s="532">
        <v>0</v>
      </c>
    </row>
    <row r="2741" spans="1:6">
      <c r="A2741" s="529" t="s">
        <v>32405</v>
      </c>
      <c r="B2741" s="530">
        <v>102677</v>
      </c>
      <c r="C2741" s="522" t="s">
        <v>9649</v>
      </c>
      <c r="D2741" s="530" t="s">
        <v>23</v>
      </c>
      <c r="E2741" s="531">
        <v>149.37</v>
      </c>
      <c r="F2741" s="532">
        <v>0</v>
      </c>
    </row>
    <row r="2742" spans="1:6">
      <c r="A2742" s="529" t="s">
        <v>32405</v>
      </c>
      <c r="B2742" s="530">
        <v>102683</v>
      </c>
      <c r="C2742" s="522" t="s">
        <v>9654</v>
      </c>
      <c r="D2742" s="530" t="s">
        <v>23</v>
      </c>
      <c r="E2742" s="531">
        <v>183.09</v>
      </c>
      <c r="F2742" s="532">
        <v>0</v>
      </c>
    </row>
    <row r="2743" spans="1:6">
      <c r="A2743" s="529" t="s">
        <v>32405</v>
      </c>
      <c r="B2743" s="530">
        <v>102687</v>
      </c>
      <c r="C2743" s="522" t="s">
        <v>9657</v>
      </c>
      <c r="D2743" s="530" t="s">
        <v>23</v>
      </c>
      <c r="E2743" s="531">
        <v>187.94</v>
      </c>
      <c r="F2743" s="532">
        <v>0</v>
      </c>
    </row>
    <row r="2744" spans="1:6">
      <c r="A2744" s="529" t="s">
        <v>32405</v>
      </c>
      <c r="B2744" s="530">
        <v>102670</v>
      </c>
      <c r="C2744" s="522" t="s">
        <v>9644</v>
      </c>
      <c r="D2744" s="530" t="s">
        <v>23</v>
      </c>
      <c r="E2744" s="531">
        <v>99.79</v>
      </c>
      <c r="F2744" s="532">
        <v>0</v>
      </c>
    </row>
    <row r="2745" spans="1:6">
      <c r="A2745" s="529" t="s">
        <v>32405</v>
      </c>
      <c r="B2745" s="530">
        <v>102674</v>
      </c>
      <c r="C2745" s="522" t="s">
        <v>9647</v>
      </c>
      <c r="D2745" s="530" t="s">
        <v>23</v>
      </c>
      <c r="E2745" s="531">
        <v>108.17</v>
      </c>
      <c r="F2745" s="532">
        <v>0</v>
      </c>
    </row>
    <row r="2746" spans="1:6">
      <c r="A2746" s="529" t="s">
        <v>32405</v>
      </c>
      <c r="B2746" s="530">
        <v>102680</v>
      </c>
      <c r="C2746" s="522" t="s">
        <v>9652</v>
      </c>
      <c r="D2746" s="530" t="s">
        <v>23</v>
      </c>
      <c r="E2746" s="531">
        <v>137.16</v>
      </c>
      <c r="F2746" s="532">
        <v>0</v>
      </c>
    </row>
    <row r="2747" spans="1:6">
      <c r="A2747" s="529" t="s">
        <v>32405</v>
      </c>
      <c r="B2747" s="530">
        <v>102684</v>
      </c>
      <c r="C2747" s="522" t="s">
        <v>9655</v>
      </c>
      <c r="D2747" s="530" t="s">
        <v>23</v>
      </c>
      <c r="E2747" s="531">
        <v>146.53</v>
      </c>
      <c r="F2747" s="532">
        <v>0</v>
      </c>
    </row>
    <row r="2748" spans="1:6">
      <c r="A2748" s="529" t="s">
        <v>32405</v>
      </c>
      <c r="B2748" s="530">
        <v>102672</v>
      </c>
      <c r="C2748" s="522" t="s">
        <v>9645</v>
      </c>
      <c r="D2748" s="530" t="s">
        <v>23</v>
      </c>
      <c r="E2748" s="531">
        <v>174.74</v>
      </c>
      <c r="F2748" s="532">
        <v>0</v>
      </c>
    </row>
    <row r="2749" spans="1:6">
      <c r="A2749" s="529" t="s">
        <v>32405</v>
      </c>
      <c r="B2749" s="530">
        <v>102676</v>
      </c>
      <c r="C2749" s="522" t="s">
        <v>9648</v>
      </c>
      <c r="D2749" s="530" t="s">
        <v>23</v>
      </c>
      <c r="E2749" s="531">
        <v>170.75</v>
      </c>
      <c r="F2749" s="532">
        <v>0</v>
      </c>
    </row>
    <row r="2750" spans="1:6">
      <c r="A2750" s="529" t="s">
        <v>32405</v>
      </c>
      <c r="B2750" s="530">
        <v>102681</v>
      </c>
      <c r="C2750" s="522" t="s">
        <v>9653</v>
      </c>
      <c r="D2750" s="530" t="s">
        <v>23</v>
      </c>
      <c r="E2750" s="531">
        <v>199.75</v>
      </c>
      <c r="F2750" s="532">
        <v>0</v>
      </c>
    </row>
    <row r="2751" spans="1:6">
      <c r="A2751" s="529" t="s">
        <v>32405</v>
      </c>
      <c r="B2751" s="530">
        <v>102685</v>
      </c>
      <c r="C2751" s="522" t="s">
        <v>9656</v>
      </c>
      <c r="D2751" s="530" t="s">
        <v>23</v>
      </c>
      <c r="E2751" s="531">
        <v>209.11</v>
      </c>
      <c r="F2751" s="532">
        <v>0</v>
      </c>
    </row>
    <row r="2752" spans="1:6">
      <c r="A2752" s="529" t="s">
        <v>32405</v>
      </c>
      <c r="B2752" s="530">
        <v>102664</v>
      </c>
      <c r="C2752" s="522" t="s">
        <v>9639</v>
      </c>
      <c r="D2752" s="530" t="s">
        <v>23</v>
      </c>
      <c r="E2752" s="531">
        <v>44.92</v>
      </c>
      <c r="F2752" s="532">
        <v>0</v>
      </c>
    </row>
    <row r="2753" spans="1:6">
      <c r="A2753" s="529" t="s">
        <v>32405</v>
      </c>
      <c r="B2753" s="530">
        <v>102665</v>
      </c>
      <c r="C2753" s="522" t="s">
        <v>9640</v>
      </c>
      <c r="D2753" s="530" t="s">
        <v>23</v>
      </c>
      <c r="E2753" s="531">
        <v>22.56</v>
      </c>
      <c r="F2753" s="532">
        <v>0</v>
      </c>
    </row>
    <row r="2754" spans="1:6">
      <c r="A2754" s="529" t="s">
        <v>32405</v>
      </c>
      <c r="B2754" s="530">
        <v>102663</v>
      </c>
      <c r="C2754" s="522" t="s">
        <v>9638</v>
      </c>
      <c r="D2754" s="530" t="s">
        <v>23</v>
      </c>
      <c r="E2754" s="531">
        <v>70.239999999999995</v>
      </c>
      <c r="F2754" s="532">
        <v>0</v>
      </c>
    </row>
    <row r="2755" spans="1:6">
      <c r="A2755" s="529" t="s">
        <v>32405</v>
      </c>
      <c r="B2755" s="530">
        <v>102669</v>
      </c>
      <c r="C2755" s="522" t="s">
        <v>9643</v>
      </c>
      <c r="D2755" s="530" t="s">
        <v>23</v>
      </c>
      <c r="E2755" s="531">
        <v>91.48</v>
      </c>
      <c r="F2755" s="532">
        <v>0</v>
      </c>
    </row>
    <row r="2756" spans="1:6">
      <c r="A2756" s="529" t="s">
        <v>32405</v>
      </c>
      <c r="B2756" s="530">
        <v>102661</v>
      </c>
      <c r="C2756" s="522" t="s">
        <v>9636</v>
      </c>
      <c r="D2756" s="530" t="s">
        <v>23</v>
      </c>
      <c r="E2756" s="531">
        <v>36.090000000000003</v>
      </c>
      <c r="F2756" s="532">
        <v>0</v>
      </c>
    </row>
    <row r="2757" spans="1:6">
      <c r="A2757" s="529" t="s">
        <v>32405</v>
      </c>
      <c r="B2757" s="530">
        <v>102666</v>
      </c>
      <c r="C2757" s="522" t="s">
        <v>9641</v>
      </c>
      <c r="D2757" s="530" t="s">
        <v>23</v>
      </c>
      <c r="E2757" s="531">
        <v>57.12</v>
      </c>
      <c r="F2757" s="532">
        <v>0</v>
      </c>
    </row>
    <row r="2758" spans="1:6">
      <c r="A2758" s="529" t="s">
        <v>32405</v>
      </c>
      <c r="B2758" s="530">
        <v>102662</v>
      </c>
      <c r="C2758" s="522" t="s">
        <v>9637</v>
      </c>
      <c r="D2758" s="530" t="s">
        <v>23</v>
      </c>
      <c r="E2758" s="531">
        <v>94.65</v>
      </c>
      <c r="F2758" s="532">
        <v>0</v>
      </c>
    </row>
    <row r="2759" spans="1:6">
      <c r="A2759" s="529" t="s">
        <v>32405</v>
      </c>
      <c r="B2759" s="530">
        <v>102668</v>
      </c>
      <c r="C2759" s="522" t="s">
        <v>9642</v>
      </c>
      <c r="D2759" s="530" t="s">
        <v>23</v>
      </c>
      <c r="E2759" s="531">
        <v>115.69</v>
      </c>
      <c r="F2759" s="532">
        <v>0</v>
      </c>
    </row>
    <row r="2760" spans="1:6">
      <c r="A2760" s="529" t="s">
        <v>32405</v>
      </c>
      <c r="B2760" s="530">
        <v>102718</v>
      </c>
      <c r="C2760" s="522" t="s">
        <v>9670</v>
      </c>
      <c r="D2760" s="530" t="s">
        <v>28</v>
      </c>
      <c r="E2760" s="531">
        <v>140.5</v>
      </c>
      <c r="F2760" s="532">
        <v>0</v>
      </c>
    </row>
    <row r="2761" spans="1:6">
      <c r="A2761" s="529" t="s">
        <v>32405</v>
      </c>
      <c r="B2761" s="530">
        <v>102716</v>
      </c>
      <c r="C2761" s="522" t="s">
        <v>9668</v>
      </c>
      <c r="D2761" s="530" t="s">
        <v>28</v>
      </c>
      <c r="E2761" s="531">
        <v>123.74</v>
      </c>
      <c r="F2761" s="532">
        <v>0</v>
      </c>
    </row>
    <row r="2762" spans="1:6">
      <c r="A2762" s="529" t="s">
        <v>32405</v>
      </c>
      <c r="B2762" s="530">
        <v>102719</v>
      </c>
      <c r="C2762" s="522" t="s">
        <v>9671</v>
      </c>
      <c r="D2762" s="530" t="s">
        <v>28</v>
      </c>
      <c r="E2762" s="531">
        <v>131.78</v>
      </c>
      <c r="F2762" s="532">
        <v>0</v>
      </c>
    </row>
    <row r="2763" spans="1:6">
      <c r="A2763" s="529" t="s">
        <v>32405</v>
      </c>
      <c r="B2763" s="530">
        <v>102717</v>
      </c>
      <c r="C2763" s="522" t="s">
        <v>9669</v>
      </c>
      <c r="D2763" s="530" t="s">
        <v>28</v>
      </c>
      <c r="E2763" s="531">
        <v>115.02</v>
      </c>
      <c r="F2763" s="532">
        <v>0</v>
      </c>
    </row>
    <row r="2764" spans="1:6">
      <c r="A2764" s="529" t="s">
        <v>32405</v>
      </c>
      <c r="B2764" s="530">
        <v>102720</v>
      </c>
      <c r="C2764" s="522" t="s">
        <v>32407</v>
      </c>
      <c r="D2764" s="530" t="s">
        <v>26</v>
      </c>
      <c r="E2764" s="531">
        <v>0</v>
      </c>
      <c r="F2764" s="532"/>
    </row>
    <row r="2765" spans="1:6">
      <c r="A2765" s="529" t="s">
        <v>32405</v>
      </c>
      <c r="B2765" s="530">
        <v>102713</v>
      </c>
      <c r="C2765" s="522" t="s">
        <v>9666</v>
      </c>
      <c r="D2765" s="530" t="s">
        <v>26</v>
      </c>
      <c r="E2765" s="531">
        <v>12.05</v>
      </c>
      <c r="F2765" s="532">
        <v>0</v>
      </c>
    </row>
    <row r="2766" spans="1:6">
      <c r="A2766" s="529" t="s">
        <v>32405</v>
      </c>
      <c r="B2766" s="530">
        <v>102715</v>
      </c>
      <c r="C2766" s="522" t="s">
        <v>9667</v>
      </c>
      <c r="D2766" s="530" t="s">
        <v>26</v>
      </c>
      <c r="E2766" s="531">
        <v>23.66</v>
      </c>
      <c r="F2766" s="532">
        <v>0</v>
      </c>
    </row>
    <row r="2767" spans="1:6">
      <c r="A2767" s="529" t="s">
        <v>32405</v>
      </c>
      <c r="B2767" s="530">
        <v>103653</v>
      </c>
      <c r="C2767" s="522" t="s">
        <v>9676</v>
      </c>
      <c r="D2767" s="530" t="s">
        <v>26</v>
      </c>
      <c r="E2767" s="531">
        <v>28.22</v>
      </c>
      <c r="F2767" s="532">
        <v>0</v>
      </c>
    </row>
    <row r="2768" spans="1:6">
      <c r="A2768" s="529" t="s">
        <v>32405</v>
      </c>
      <c r="B2768" s="530">
        <v>102712</v>
      </c>
      <c r="C2768" s="522" t="s">
        <v>9665</v>
      </c>
      <c r="D2768" s="530" t="s">
        <v>26</v>
      </c>
      <c r="E2768" s="531">
        <v>8.81</v>
      </c>
      <c r="F2768" s="532">
        <v>0</v>
      </c>
    </row>
    <row r="2769" spans="1:6">
      <c r="A2769" s="529" t="s">
        <v>32405</v>
      </c>
      <c r="B2769" s="530">
        <v>102711</v>
      </c>
      <c r="C2769" s="522" t="s">
        <v>9664</v>
      </c>
      <c r="D2769" s="530" t="s">
        <v>24</v>
      </c>
      <c r="E2769" s="531">
        <v>92.34</v>
      </c>
      <c r="F2769" s="532">
        <v>0</v>
      </c>
    </row>
    <row r="2770" spans="1:6">
      <c r="A2770" s="529" t="s">
        <v>32405</v>
      </c>
      <c r="B2770" s="530">
        <v>102710</v>
      </c>
      <c r="C2770" s="522" t="s">
        <v>9663</v>
      </c>
      <c r="D2770" s="530" t="s">
        <v>24</v>
      </c>
      <c r="E2770" s="531">
        <v>73.069999999999993</v>
      </c>
      <c r="F2770" s="532">
        <v>0</v>
      </c>
    </row>
    <row r="2771" spans="1:6">
      <c r="A2771" s="529" t="s">
        <v>32405</v>
      </c>
      <c r="B2771" s="530">
        <v>102709</v>
      </c>
      <c r="C2771" s="522" t="s">
        <v>32408</v>
      </c>
      <c r="D2771" s="530" t="s">
        <v>24</v>
      </c>
      <c r="E2771" s="531">
        <v>0</v>
      </c>
      <c r="F2771" s="532"/>
    </row>
    <row r="2772" spans="1:6">
      <c r="A2772" s="529" t="s">
        <v>32405</v>
      </c>
      <c r="B2772" s="530">
        <v>102708</v>
      </c>
      <c r="C2772" s="522" t="s">
        <v>9662</v>
      </c>
      <c r="D2772" s="530" t="s">
        <v>24</v>
      </c>
      <c r="E2772" s="531">
        <v>30.64</v>
      </c>
      <c r="F2772" s="532">
        <v>0</v>
      </c>
    </row>
    <row r="2773" spans="1:6">
      <c r="A2773" s="529" t="s">
        <v>32405</v>
      </c>
      <c r="B2773" s="530">
        <v>102707</v>
      </c>
      <c r="C2773" s="522" t="s">
        <v>9661</v>
      </c>
      <c r="D2773" s="530" t="s">
        <v>23</v>
      </c>
      <c r="E2773" s="531">
        <v>50.7</v>
      </c>
      <c r="F2773" s="532">
        <v>0</v>
      </c>
    </row>
    <row r="2774" spans="1:6">
      <c r="A2774" s="529" t="s">
        <v>32405</v>
      </c>
      <c r="B2774" s="530">
        <v>102704</v>
      </c>
      <c r="C2774" s="522" t="s">
        <v>9659</v>
      </c>
      <c r="D2774" s="530" t="s">
        <v>23</v>
      </c>
      <c r="E2774" s="531">
        <v>12.76</v>
      </c>
      <c r="F2774" s="532">
        <v>0</v>
      </c>
    </row>
    <row r="2775" spans="1:6">
      <c r="A2775" s="529" t="s">
        <v>32405</v>
      </c>
      <c r="B2775" s="530">
        <v>102705</v>
      </c>
      <c r="C2775" s="522" t="s">
        <v>9660</v>
      </c>
      <c r="D2775" s="530" t="s">
        <v>23</v>
      </c>
      <c r="E2775" s="531">
        <v>66.7</v>
      </c>
      <c r="F2775" s="532">
        <v>0</v>
      </c>
    </row>
    <row r="2776" spans="1:6">
      <c r="A2776" s="529" t="s">
        <v>32409</v>
      </c>
      <c r="B2776" s="530">
        <v>98333</v>
      </c>
      <c r="C2776" s="522" t="s">
        <v>32410</v>
      </c>
      <c r="D2776" s="530" t="s">
        <v>26</v>
      </c>
      <c r="E2776" s="531">
        <v>0</v>
      </c>
      <c r="F2776" s="532"/>
    </row>
    <row r="2777" spans="1:6">
      <c r="A2777" s="529" t="s">
        <v>32409</v>
      </c>
      <c r="B2777" s="530">
        <v>98332</v>
      </c>
      <c r="C2777" s="522" t="s">
        <v>32411</v>
      </c>
      <c r="D2777" s="530" t="s">
        <v>26</v>
      </c>
      <c r="E2777" s="531">
        <v>0</v>
      </c>
      <c r="F2777" s="532"/>
    </row>
    <row r="2778" spans="1:6">
      <c r="A2778" s="529" t="s">
        <v>32409</v>
      </c>
      <c r="B2778" s="530">
        <v>98331</v>
      </c>
      <c r="C2778" s="522" t="s">
        <v>32412</v>
      </c>
      <c r="D2778" s="530" t="s">
        <v>26</v>
      </c>
      <c r="E2778" s="531">
        <v>0</v>
      </c>
      <c r="F2778" s="532"/>
    </row>
    <row r="2779" spans="1:6">
      <c r="A2779" s="529" t="s">
        <v>32409</v>
      </c>
      <c r="B2779" s="530">
        <v>98327</v>
      </c>
      <c r="C2779" s="522" t="s">
        <v>32413</v>
      </c>
      <c r="D2779" s="530" t="s">
        <v>26</v>
      </c>
      <c r="E2779" s="531">
        <v>0</v>
      </c>
      <c r="F2779" s="532"/>
    </row>
    <row r="2780" spans="1:6">
      <c r="A2780" s="529" t="s">
        <v>32409</v>
      </c>
      <c r="B2780" s="530">
        <v>98326</v>
      </c>
      <c r="C2780" s="522" t="s">
        <v>32414</v>
      </c>
      <c r="D2780" s="530" t="s">
        <v>26</v>
      </c>
      <c r="E2780" s="531">
        <v>0</v>
      </c>
      <c r="F2780" s="532"/>
    </row>
    <row r="2781" spans="1:6">
      <c r="A2781" s="529" t="s">
        <v>32409</v>
      </c>
      <c r="B2781" s="530">
        <v>98325</v>
      </c>
      <c r="C2781" s="522" t="s">
        <v>32415</v>
      </c>
      <c r="D2781" s="530" t="s">
        <v>26</v>
      </c>
      <c r="E2781" s="531">
        <v>0</v>
      </c>
      <c r="F2781" s="532"/>
    </row>
    <row r="2782" spans="1:6">
      <c r="A2782" s="529" t="s">
        <v>32409</v>
      </c>
      <c r="B2782" s="530">
        <v>98370</v>
      </c>
      <c r="C2782" s="522" t="s">
        <v>32416</v>
      </c>
      <c r="D2782" s="530" t="s">
        <v>26</v>
      </c>
      <c r="E2782" s="531">
        <v>0</v>
      </c>
      <c r="F2782" s="532"/>
    </row>
    <row r="2783" spans="1:6">
      <c r="A2783" s="529" t="s">
        <v>32409</v>
      </c>
      <c r="B2783" s="530">
        <v>98389</v>
      </c>
      <c r="C2783" s="522" t="s">
        <v>32417</v>
      </c>
      <c r="D2783" s="530" t="s">
        <v>24</v>
      </c>
      <c r="E2783" s="531">
        <v>0</v>
      </c>
      <c r="F2783" s="532"/>
    </row>
    <row r="2784" spans="1:6">
      <c r="A2784" s="529" t="s">
        <v>32409</v>
      </c>
      <c r="B2784" s="530">
        <v>98390</v>
      </c>
      <c r="C2784" s="522" t="s">
        <v>32418</v>
      </c>
      <c r="D2784" s="530" t="s">
        <v>24</v>
      </c>
      <c r="E2784" s="531">
        <v>0</v>
      </c>
      <c r="F2784" s="532"/>
    </row>
    <row r="2785" spans="1:6">
      <c r="A2785" s="529" t="s">
        <v>32409</v>
      </c>
      <c r="B2785" s="530">
        <v>98391</v>
      </c>
      <c r="C2785" s="522" t="s">
        <v>32419</v>
      </c>
      <c r="D2785" s="530" t="s">
        <v>24</v>
      </c>
      <c r="E2785" s="531">
        <v>0</v>
      </c>
      <c r="F2785" s="532"/>
    </row>
    <row r="2786" spans="1:6">
      <c r="A2786" s="529" t="s">
        <v>32409</v>
      </c>
      <c r="B2786" s="530">
        <v>98392</v>
      </c>
      <c r="C2786" s="522" t="s">
        <v>32420</v>
      </c>
      <c r="D2786" s="530" t="s">
        <v>24</v>
      </c>
      <c r="E2786" s="531">
        <v>0</v>
      </c>
      <c r="F2786" s="532"/>
    </row>
    <row r="2787" spans="1:6">
      <c r="A2787" s="529" t="s">
        <v>32409</v>
      </c>
      <c r="B2787" s="530">
        <v>98393</v>
      </c>
      <c r="C2787" s="522" t="s">
        <v>32421</v>
      </c>
      <c r="D2787" s="530" t="s">
        <v>24</v>
      </c>
      <c r="E2787" s="531">
        <v>0</v>
      </c>
      <c r="F2787" s="532"/>
    </row>
    <row r="2788" spans="1:6">
      <c r="A2788" s="529" t="s">
        <v>32409</v>
      </c>
      <c r="B2788" s="530">
        <v>98394</v>
      </c>
      <c r="C2788" s="522" t="s">
        <v>32422</v>
      </c>
      <c r="D2788" s="530" t="s">
        <v>24</v>
      </c>
      <c r="E2788" s="531">
        <v>0</v>
      </c>
      <c r="F2788" s="532"/>
    </row>
    <row r="2789" spans="1:6">
      <c r="A2789" s="529" t="s">
        <v>32409</v>
      </c>
      <c r="B2789" s="530">
        <v>98395</v>
      </c>
      <c r="C2789" s="522" t="s">
        <v>32423</v>
      </c>
      <c r="D2789" s="530" t="s">
        <v>24</v>
      </c>
      <c r="E2789" s="531">
        <v>0</v>
      </c>
      <c r="F2789" s="532"/>
    </row>
    <row r="2790" spans="1:6">
      <c r="A2790" s="529" t="s">
        <v>32409</v>
      </c>
      <c r="B2790" s="530">
        <v>98396</v>
      </c>
      <c r="C2790" s="522" t="s">
        <v>32424</v>
      </c>
      <c r="D2790" s="530" t="s">
        <v>24</v>
      </c>
      <c r="E2790" s="531">
        <v>0</v>
      </c>
      <c r="F2790" s="532"/>
    </row>
    <row r="2791" spans="1:6">
      <c r="A2791" s="529" t="s">
        <v>32409</v>
      </c>
      <c r="B2791" s="530">
        <v>98369</v>
      </c>
      <c r="C2791" s="522" t="s">
        <v>32425</v>
      </c>
      <c r="D2791" s="530" t="s">
        <v>26</v>
      </c>
      <c r="E2791" s="531">
        <v>0</v>
      </c>
      <c r="F2791" s="532"/>
    </row>
    <row r="2792" spans="1:6">
      <c r="A2792" s="529" t="s">
        <v>32409</v>
      </c>
      <c r="B2792" s="530">
        <v>98360</v>
      </c>
      <c r="C2792" s="522" t="s">
        <v>32426</v>
      </c>
      <c r="D2792" s="530" t="s">
        <v>26</v>
      </c>
      <c r="E2792" s="531">
        <v>0</v>
      </c>
      <c r="F2792" s="532"/>
    </row>
    <row r="2793" spans="1:6">
      <c r="A2793" s="529" t="s">
        <v>32409</v>
      </c>
      <c r="B2793" s="530">
        <v>98368</v>
      </c>
      <c r="C2793" s="522" t="s">
        <v>32427</v>
      </c>
      <c r="D2793" s="530" t="s">
        <v>26</v>
      </c>
      <c r="E2793" s="531">
        <v>0</v>
      </c>
      <c r="F2793" s="532"/>
    </row>
    <row r="2794" spans="1:6">
      <c r="A2794" s="529" t="s">
        <v>32409</v>
      </c>
      <c r="B2794" s="530">
        <v>98359</v>
      </c>
      <c r="C2794" s="522" t="s">
        <v>32428</v>
      </c>
      <c r="D2794" s="530" t="s">
        <v>26</v>
      </c>
      <c r="E2794" s="531">
        <v>0</v>
      </c>
      <c r="F2794" s="532"/>
    </row>
    <row r="2795" spans="1:6">
      <c r="A2795" s="529" t="s">
        <v>32409</v>
      </c>
      <c r="B2795" s="530">
        <v>98367</v>
      </c>
      <c r="C2795" s="522" t="s">
        <v>32429</v>
      </c>
      <c r="D2795" s="530" t="s">
        <v>26</v>
      </c>
      <c r="E2795" s="531">
        <v>0</v>
      </c>
      <c r="F2795" s="532"/>
    </row>
    <row r="2796" spans="1:6">
      <c r="A2796" s="529" t="s">
        <v>32409</v>
      </c>
      <c r="B2796" s="530">
        <v>98358</v>
      </c>
      <c r="C2796" s="522" t="s">
        <v>32430</v>
      </c>
      <c r="D2796" s="530" t="s">
        <v>26</v>
      </c>
      <c r="E2796" s="531">
        <v>0</v>
      </c>
      <c r="F2796" s="532"/>
    </row>
    <row r="2797" spans="1:6">
      <c r="A2797" s="529" t="s">
        <v>32409</v>
      </c>
      <c r="B2797" s="530">
        <v>98352</v>
      </c>
      <c r="C2797" s="522" t="s">
        <v>32431</v>
      </c>
      <c r="D2797" s="530" t="s">
        <v>26</v>
      </c>
      <c r="E2797" s="531">
        <v>0</v>
      </c>
      <c r="F2797" s="532"/>
    </row>
    <row r="2798" spans="1:6">
      <c r="A2798" s="529" t="s">
        <v>32409</v>
      </c>
      <c r="B2798" s="530">
        <v>98343</v>
      </c>
      <c r="C2798" s="522" t="s">
        <v>32432</v>
      </c>
      <c r="D2798" s="530" t="s">
        <v>26</v>
      </c>
      <c r="E2798" s="531">
        <v>0</v>
      </c>
      <c r="F2798" s="532"/>
    </row>
    <row r="2799" spans="1:6">
      <c r="A2799" s="529" t="s">
        <v>32409</v>
      </c>
      <c r="B2799" s="530">
        <v>98351</v>
      </c>
      <c r="C2799" s="522" t="s">
        <v>32433</v>
      </c>
      <c r="D2799" s="530" t="s">
        <v>26</v>
      </c>
      <c r="E2799" s="531">
        <v>0</v>
      </c>
      <c r="F2799" s="532"/>
    </row>
    <row r="2800" spans="1:6">
      <c r="A2800" s="529" t="s">
        <v>32409</v>
      </c>
      <c r="B2800" s="530">
        <v>98342</v>
      </c>
      <c r="C2800" s="522" t="s">
        <v>32434</v>
      </c>
      <c r="D2800" s="530" t="s">
        <v>26</v>
      </c>
      <c r="E2800" s="531">
        <v>0</v>
      </c>
      <c r="F2800" s="532"/>
    </row>
    <row r="2801" spans="1:6">
      <c r="A2801" s="529" t="s">
        <v>32409</v>
      </c>
      <c r="B2801" s="530">
        <v>98350</v>
      </c>
      <c r="C2801" s="522" t="s">
        <v>32435</v>
      </c>
      <c r="D2801" s="530" t="s">
        <v>26</v>
      </c>
      <c r="E2801" s="531">
        <v>0</v>
      </c>
      <c r="F2801" s="532"/>
    </row>
    <row r="2802" spans="1:6">
      <c r="A2802" s="529" t="s">
        <v>32409</v>
      </c>
      <c r="B2802" s="530">
        <v>98341</v>
      </c>
      <c r="C2802" s="522" t="s">
        <v>32436</v>
      </c>
      <c r="D2802" s="530" t="s">
        <v>26</v>
      </c>
      <c r="E2802" s="531">
        <v>0</v>
      </c>
      <c r="F2802" s="532"/>
    </row>
    <row r="2803" spans="1:6">
      <c r="A2803" s="529" t="s">
        <v>32409</v>
      </c>
      <c r="B2803" s="530">
        <v>98381</v>
      </c>
      <c r="C2803" s="522" t="s">
        <v>32437</v>
      </c>
      <c r="D2803" s="530" t="s">
        <v>23</v>
      </c>
      <c r="E2803" s="531">
        <v>0</v>
      </c>
      <c r="F2803" s="532"/>
    </row>
    <row r="2804" spans="1:6">
      <c r="A2804" s="529" t="s">
        <v>32409</v>
      </c>
      <c r="B2804" s="530">
        <v>98382</v>
      </c>
      <c r="C2804" s="522" t="s">
        <v>32438</v>
      </c>
      <c r="D2804" s="530" t="s">
        <v>23</v>
      </c>
      <c r="E2804" s="531">
        <v>0</v>
      </c>
      <c r="F2804" s="532"/>
    </row>
    <row r="2805" spans="1:6">
      <c r="A2805" s="529" t="s">
        <v>32409</v>
      </c>
      <c r="B2805" s="530">
        <v>98383</v>
      </c>
      <c r="C2805" s="522" t="s">
        <v>32439</v>
      </c>
      <c r="D2805" s="530" t="s">
        <v>23</v>
      </c>
      <c r="E2805" s="531">
        <v>0</v>
      </c>
      <c r="F2805" s="532"/>
    </row>
    <row r="2806" spans="1:6">
      <c r="A2806" s="529" t="s">
        <v>32409</v>
      </c>
      <c r="B2806" s="530">
        <v>98384</v>
      </c>
      <c r="C2806" s="522" t="s">
        <v>32440</v>
      </c>
      <c r="D2806" s="530" t="s">
        <v>23</v>
      </c>
      <c r="E2806" s="531">
        <v>0</v>
      </c>
      <c r="F2806" s="532"/>
    </row>
    <row r="2807" spans="1:6">
      <c r="A2807" s="529" t="s">
        <v>32409</v>
      </c>
      <c r="B2807" s="530">
        <v>98385</v>
      </c>
      <c r="C2807" s="522" t="s">
        <v>32441</v>
      </c>
      <c r="D2807" s="530" t="s">
        <v>23</v>
      </c>
      <c r="E2807" s="531">
        <v>0</v>
      </c>
      <c r="F2807" s="532"/>
    </row>
    <row r="2808" spans="1:6">
      <c r="A2808" s="529" t="s">
        <v>32409</v>
      </c>
      <c r="B2808" s="530">
        <v>98386</v>
      </c>
      <c r="C2808" s="522" t="s">
        <v>32442</v>
      </c>
      <c r="D2808" s="530" t="s">
        <v>23</v>
      </c>
      <c r="E2808" s="531">
        <v>0</v>
      </c>
      <c r="F2808" s="532"/>
    </row>
    <row r="2809" spans="1:6">
      <c r="A2809" s="529" t="s">
        <v>32409</v>
      </c>
      <c r="B2809" s="530">
        <v>98387</v>
      </c>
      <c r="C2809" s="522" t="s">
        <v>32443</v>
      </c>
      <c r="D2809" s="530" t="s">
        <v>23</v>
      </c>
      <c r="E2809" s="531">
        <v>0</v>
      </c>
      <c r="F2809" s="532"/>
    </row>
    <row r="2810" spans="1:6">
      <c r="A2810" s="529" t="s">
        <v>32409</v>
      </c>
      <c r="B2810" s="530">
        <v>98388</v>
      </c>
      <c r="C2810" s="522" t="s">
        <v>32444</v>
      </c>
      <c r="D2810" s="530" t="s">
        <v>23</v>
      </c>
      <c r="E2810" s="531">
        <v>0</v>
      </c>
      <c r="F2810" s="532"/>
    </row>
    <row r="2811" spans="1:6">
      <c r="A2811" s="529" t="s">
        <v>32409</v>
      </c>
      <c r="B2811" s="530">
        <v>98346</v>
      </c>
      <c r="C2811" s="522" t="s">
        <v>32445</v>
      </c>
      <c r="D2811" s="530" t="s">
        <v>26</v>
      </c>
      <c r="E2811" s="531">
        <v>0</v>
      </c>
      <c r="F2811" s="532"/>
    </row>
    <row r="2812" spans="1:6">
      <c r="A2812" s="529" t="s">
        <v>32409</v>
      </c>
      <c r="B2812" s="530">
        <v>98363</v>
      </c>
      <c r="C2812" s="522" t="s">
        <v>32446</v>
      </c>
      <c r="D2812" s="530" t="s">
        <v>26</v>
      </c>
      <c r="E2812" s="531">
        <v>0</v>
      </c>
      <c r="F2812" s="532"/>
    </row>
    <row r="2813" spans="1:6">
      <c r="A2813" s="529" t="s">
        <v>32409</v>
      </c>
      <c r="B2813" s="530">
        <v>98354</v>
      </c>
      <c r="C2813" s="522" t="s">
        <v>32447</v>
      </c>
      <c r="D2813" s="530" t="s">
        <v>26</v>
      </c>
      <c r="E2813" s="531">
        <v>0</v>
      </c>
      <c r="F2813" s="532"/>
    </row>
    <row r="2814" spans="1:6">
      <c r="A2814" s="529" t="s">
        <v>32409</v>
      </c>
      <c r="B2814" s="530">
        <v>98337</v>
      </c>
      <c r="C2814" s="522" t="s">
        <v>32448</v>
      </c>
      <c r="D2814" s="530" t="s">
        <v>26</v>
      </c>
      <c r="E2814" s="531">
        <v>0</v>
      </c>
      <c r="F2814" s="532"/>
    </row>
    <row r="2815" spans="1:6">
      <c r="A2815" s="529" t="s">
        <v>32409</v>
      </c>
      <c r="B2815" s="530">
        <v>98345</v>
      </c>
      <c r="C2815" s="522" t="s">
        <v>32449</v>
      </c>
      <c r="D2815" s="530" t="s">
        <v>26</v>
      </c>
      <c r="E2815" s="531">
        <v>0</v>
      </c>
      <c r="F2815" s="532"/>
    </row>
    <row r="2816" spans="1:6">
      <c r="A2816" s="529" t="s">
        <v>32409</v>
      </c>
      <c r="B2816" s="530">
        <v>98362</v>
      </c>
      <c r="C2816" s="522" t="s">
        <v>32450</v>
      </c>
      <c r="D2816" s="530" t="s">
        <v>26</v>
      </c>
      <c r="E2816" s="531">
        <v>0</v>
      </c>
      <c r="F2816" s="532"/>
    </row>
    <row r="2817" spans="1:6">
      <c r="A2817" s="529" t="s">
        <v>32409</v>
      </c>
      <c r="B2817" s="530">
        <v>98403</v>
      </c>
      <c r="C2817" s="522" t="s">
        <v>32451</v>
      </c>
      <c r="D2817" s="530" t="s">
        <v>26</v>
      </c>
      <c r="E2817" s="531">
        <v>0</v>
      </c>
      <c r="F2817" s="532"/>
    </row>
    <row r="2818" spans="1:6">
      <c r="A2818" s="529" t="s">
        <v>32409</v>
      </c>
      <c r="B2818" s="530">
        <v>98335</v>
      </c>
      <c r="C2818" s="522" t="s">
        <v>32452</v>
      </c>
      <c r="D2818" s="530" t="s">
        <v>26</v>
      </c>
      <c r="E2818" s="531">
        <v>0</v>
      </c>
      <c r="F2818" s="532"/>
    </row>
    <row r="2819" spans="1:6">
      <c r="A2819" s="529" t="s">
        <v>32409</v>
      </c>
      <c r="B2819" s="530">
        <v>98344</v>
      </c>
      <c r="C2819" s="522" t="s">
        <v>32453</v>
      </c>
      <c r="D2819" s="530" t="s">
        <v>26</v>
      </c>
      <c r="E2819" s="531">
        <v>0</v>
      </c>
      <c r="F2819" s="532"/>
    </row>
    <row r="2820" spans="1:6">
      <c r="A2820" s="529" t="s">
        <v>32409</v>
      </c>
      <c r="B2820" s="530">
        <v>98361</v>
      </c>
      <c r="C2820" s="522" t="s">
        <v>32454</v>
      </c>
      <c r="D2820" s="530" t="s">
        <v>26</v>
      </c>
      <c r="E2820" s="531">
        <v>0</v>
      </c>
      <c r="F2820" s="532"/>
    </row>
    <row r="2821" spans="1:6">
      <c r="A2821" s="529" t="s">
        <v>32409</v>
      </c>
      <c r="B2821" s="530">
        <v>98353</v>
      </c>
      <c r="C2821" s="522" t="s">
        <v>32455</v>
      </c>
      <c r="D2821" s="530" t="s">
        <v>26</v>
      </c>
      <c r="E2821" s="531">
        <v>0</v>
      </c>
      <c r="F2821" s="532"/>
    </row>
    <row r="2822" spans="1:6">
      <c r="A2822" s="529" t="s">
        <v>32409</v>
      </c>
      <c r="B2822" s="530">
        <v>98334</v>
      </c>
      <c r="C2822" s="522" t="s">
        <v>32456</v>
      </c>
      <c r="D2822" s="530" t="s">
        <v>26</v>
      </c>
      <c r="E2822" s="531">
        <v>0</v>
      </c>
      <c r="F2822" s="532"/>
    </row>
    <row r="2823" spans="1:6">
      <c r="A2823" s="529" t="s">
        <v>32409</v>
      </c>
      <c r="B2823" s="530">
        <v>98371</v>
      </c>
      <c r="C2823" s="522" t="s">
        <v>32457</v>
      </c>
      <c r="D2823" s="530" t="s">
        <v>26</v>
      </c>
      <c r="E2823" s="531">
        <v>0</v>
      </c>
      <c r="F2823" s="532"/>
    </row>
    <row r="2824" spans="1:6">
      <c r="A2824" s="529" t="s">
        <v>32409</v>
      </c>
      <c r="B2824" s="530">
        <v>98397</v>
      </c>
      <c r="C2824" s="522" t="s">
        <v>23375</v>
      </c>
      <c r="D2824" s="530" t="s">
        <v>26</v>
      </c>
      <c r="E2824" s="531">
        <v>14.41</v>
      </c>
      <c r="F2824" s="532">
        <v>0</v>
      </c>
    </row>
    <row r="2825" spans="1:6">
      <c r="A2825" s="529" t="s">
        <v>32458</v>
      </c>
      <c r="B2825" s="530">
        <v>97280</v>
      </c>
      <c r="C2825" s="522" t="s">
        <v>32459</v>
      </c>
      <c r="D2825" s="530" t="s">
        <v>24</v>
      </c>
      <c r="E2825" s="531">
        <v>0</v>
      </c>
      <c r="F2825" s="532"/>
    </row>
    <row r="2826" spans="1:6">
      <c r="A2826" s="529" t="s">
        <v>32458</v>
      </c>
      <c r="B2826" s="530">
        <v>97275</v>
      </c>
      <c r="C2826" s="522" t="s">
        <v>32460</v>
      </c>
      <c r="D2826" s="530" t="s">
        <v>24</v>
      </c>
      <c r="E2826" s="531">
        <v>0</v>
      </c>
      <c r="F2826" s="532"/>
    </row>
    <row r="2827" spans="1:6">
      <c r="A2827" s="529" t="s">
        <v>32458</v>
      </c>
      <c r="B2827" s="530">
        <v>97279</v>
      </c>
      <c r="C2827" s="522" t="s">
        <v>32461</v>
      </c>
      <c r="D2827" s="530" t="s">
        <v>24</v>
      </c>
      <c r="E2827" s="531">
        <v>0</v>
      </c>
      <c r="F2827" s="532"/>
    </row>
    <row r="2828" spans="1:6">
      <c r="A2828" s="529" t="s">
        <v>32458</v>
      </c>
      <c r="B2828" s="530">
        <v>97285</v>
      </c>
      <c r="C2828" s="522" t="s">
        <v>32462</v>
      </c>
      <c r="D2828" s="530" t="s">
        <v>24</v>
      </c>
      <c r="E2828" s="531">
        <v>0</v>
      </c>
      <c r="F2828" s="532"/>
    </row>
    <row r="2829" spans="1:6">
      <c r="A2829" s="529" t="s">
        <v>32458</v>
      </c>
      <c r="B2829" s="530">
        <v>97286</v>
      </c>
      <c r="C2829" s="522" t="s">
        <v>32463</v>
      </c>
      <c r="D2829" s="530" t="s">
        <v>24</v>
      </c>
      <c r="E2829" s="531">
        <v>0</v>
      </c>
      <c r="F2829" s="532"/>
    </row>
    <row r="2830" spans="1:6">
      <c r="A2830" s="529" t="s">
        <v>32458</v>
      </c>
      <c r="B2830" s="530">
        <v>97291</v>
      </c>
      <c r="C2830" s="522" t="s">
        <v>32464</v>
      </c>
      <c r="D2830" s="530" t="s">
        <v>24</v>
      </c>
      <c r="E2830" s="531">
        <v>0</v>
      </c>
      <c r="F2830" s="532"/>
    </row>
    <row r="2831" spans="1:6">
      <c r="A2831" s="529" t="s">
        <v>32458</v>
      </c>
      <c r="B2831" s="530">
        <v>97292</v>
      </c>
      <c r="C2831" s="522" t="s">
        <v>32465</v>
      </c>
      <c r="D2831" s="530" t="s">
        <v>24</v>
      </c>
      <c r="E2831" s="531">
        <v>0</v>
      </c>
      <c r="F2831" s="532"/>
    </row>
    <row r="2832" spans="1:6">
      <c r="A2832" s="529" t="s">
        <v>32458</v>
      </c>
      <c r="B2832" s="530">
        <v>97297</v>
      </c>
      <c r="C2832" s="522" t="s">
        <v>32466</v>
      </c>
      <c r="D2832" s="530" t="s">
        <v>24</v>
      </c>
      <c r="E2832" s="531">
        <v>0</v>
      </c>
      <c r="F2832" s="532"/>
    </row>
    <row r="2833" spans="1:6">
      <c r="A2833" s="529" t="s">
        <v>32458</v>
      </c>
      <c r="B2833" s="530">
        <v>97298</v>
      </c>
      <c r="C2833" s="522" t="s">
        <v>32467</v>
      </c>
      <c r="D2833" s="530" t="s">
        <v>24</v>
      </c>
      <c r="E2833" s="531">
        <v>0</v>
      </c>
      <c r="F2833" s="532"/>
    </row>
    <row r="2834" spans="1:6">
      <c r="A2834" s="529" t="s">
        <v>32458</v>
      </c>
      <c r="B2834" s="530">
        <v>97303</v>
      </c>
      <c r="C2834" s="522" t="s">
        <v>32468</v>
      </c>
      <c r="D2834" s="530" t="s">
        <v>24</v>
      </c>
      <c r="E2834" s="531">
        <v>0</v>
      </c>
      <c r="F2834" s="532"/>
    </row>
    <row r="2835" spans="1:6">
      <c r="A2835" s="529" t="s">
        <v>32458</v>
      </c>
      <c r="B2835" s="530">
        <v>97304</v>
      </c>
      <c r="C2835" s="522" t="s">
        <v>32469</v>
      </c>
      <c r="D2835" s="530" t="s">
        <v>24</v>
      </c>
      <c r="E2835" s="531">
        <v>0</v>
      </c>
      <c r="F2835" s="532"/>
    </row>
    <row r="2836" spans="1:6">
      <c r="A2836" s="529" t="s">
        <v>32458</v>
      </c>
      <c r="B2836" s="530">
        <v>97309</v>
      </c>
      <c r="C2836" s="522" t="s">
        <v>32470</v>
      </c>
      <c r="D2836" s="530" t="s">
        <v>24</v>
      </c>
      <c r="E2836" s="531">
        <v>0</v>
      </c>
      <c r="F2836" s="532"/>
    </row>
    <row r="2837" spans="1:6">
      <c r="A2837" s="529" t="s">
        <v>32458</v>
      </c>
      <c r="B2837" s="530">
        <v>97310</v>
      </c>
      <c r="C2837" s="522" t="s">
        <v>32471</v>
      </c>
      <c r="D2837" s="530" t="s">
        <v>24</v>
      </c>
      <c r="E2837" s="531">
        <v>0</v>
      </c>
      <c r="F2837" s="532"/>
    </row>
    <row r="2838" spans="1:6">
      <c r="A2838" s="529" t="s">
        <v>32458</v>
      </c>
      <c r="B2838" s="530">
        <v>97282</v>
      </c>
      <c r="C2838" s="522" t="s">
        <v>32472</v>
      </c>
      <c r="D2838" s="530" t="s">
        <v>24</v>
      </c>
      <c r="E2838" s="531">
        <v>0</v>
      </c>
      <c r="F2838" s="532"/>
    </row>
    <row r="2839" spans="1:6">
      <c r="A2839" s="529" t="s">
        <v>32458</v>
      </c>
      <c r="B2839" s="530">
        <v>97276</v>
      </c>
      <c r="C2839" s="522" t="s">
        <v>32473</v>
      </c>
      <c r="D2839" s="530" t="s">
        <v>24</v>
      </c>
      <c r="E2839" s="531">
        <v>0</v>
      </c>
      <c r="F2839" s="532"/>
    </row>
    <row r="2840" spans="1:6">
      <c r="A2840" s="529" t="s">
        <v>32458</v>
      </c>
      <c r="B2840" s="530">
        <v>97281</v>
      </c>
      <c r="C2840" s="522" t="s">
        <v>32474</v>
      </c>
      <c r="D2840" s="530" t="s">
        <v>24</v>
      </c>
      <c r="E2840" s="531">
        <v>0</v>
      </c>
      <c r="F2840" s="532"/>
    </row>
    <row r="2841" spans="1:6">
      <c r="A2841" s="529" t="s">
        <v>32458</v>
      </c>
      <c r="B2841" s="530">
        <v>97287</v>
      </c>
      <c r="C2841" s="522" t="s">
        <v>32475</v>
      </c>
      <c r="D2841" s="530" t="s">
        <v>24</v>
      </c>
      <c r="E2841" s="531">
        <v>0</v>
      </c>
      <c r="F2841" s="532"/>
    </row>
    <row r="2842" spans="1:6">
      <c r="A2842" s="529" t="s">
        <v>32458</v>
      </c>
      <c r="B2842" s="530">
        <v>97288</v>
      </c>
      <c r="C2842" s="522" t="s">
        <v>32476</v>
      </c>
      <c r="D2842" s="530" t="s">
        <v>24</v>
      </c>
      <c r="E2842" s="531">
        <v>0</v>
      </c>
      <c r="F2842" s="532"/>
    </row>
    <row r="2843" spans="1:6">
      <c r="A2843" s="529" t="s">
        <v>32458</v>
      </c>
      <c r="B2843" s="530">
        <v>97293</v>
      </c>
      <c r="C2843" s="522" t="s">
        <v>32477</v>
      </c>
      <c r="D2843" s="530" t="s">
        <v>24</v>
      </c>
      <c r="E2843" s="531">
        <v>0</v>
      </c>
      <c r="F2843" s="532"/>
    </row>
    <row r="2844" spans="1:6">
      <c r="A2844" s="529" t="s">
        <v>32458</v>
      </c>
      <c r="B2844" s="530">
        <v>97294</v>
      </c>
      <c r="C2844" s="522" t="s">
        <v>32478</v>
      </c>
      <c r="D2844" s="530" t="s">
        <v>24</v>
      </c>
      <c r="E2844" s="531">
        <v>0</v>
      </c>
      <c r="F2844" s="532"/>
    </row>
    <row r="2845" spans="1:6">
      <c r="A2845" s="529" t="s">
        <v>32458</v>
      </c>
      <c r="B2845" s="530">
        <v>97299</v>
      </c>
      <c r="C2845" s="522" t="s">
        <v>32479</v>
      </c>
      <c r="D2845" s="530" t="s">
        <v>24</v>
      </c>
      <c r="E2845" s="531">
        <v>0</v>
      </c>
      <c r="F2845" s="532"/>
    </row>
    <row r="2846" spans="1:6">
      <c r="A2846" s="529" t="s">
        <v>32458</v>
      </c>
      <c r="B2846" s="530">
        <v>97300</v>
      </c>
      <c r="C2846" s="522" t="s">
        <v>32480</v>
      </c>
      <c r="D2846" s="530" t="s">
        <v>24</v>
      </c>
      <c r="E2846" s="531">
        <v>0</v>
      </c>
      <c r="F2846" s="532"/>
    </row>
    <row r="2847" spans="1:6">
      <c r="A2847" s="529" t="s">
        <v>32458</v>
      </c>
      <c r="B2847" s="530">
        <v>97305</v>
      </c>
      <c r="C2847" s="522" t="s">
        <v>32481</v>
      </c>
      <c r="D2847" s="530" t="s">
        <v>24</v>
      </c>
      <c r="E2847" s="531">
        <v>0</v>
      </c>
      <c r="F2847" s="532"/>
    </row>
    <row r="2848" spans="1:6">
      <c r="A2848" s="529" t="s">
        <v>32458</v>
      </c>
      <c r="B2848" s="530">
        <v>97306</v>
      </c>
      <c r="C2848" s="522" t="s">
        <v>32482</v>
      </c>
      <c r="D2848" s="530" t="s">
        <v>24</v>
      </c>
      <c r="E2848" s="531">
        <v>0</v>
      </c>
      <c r="F2848" s="532"/>
    </row>
    <row r="2849" spans="1:6">
      <c r="A2849" s="529" t="s">
        <v>32458</v>
      </c>
      <c r="B2849" s="530">
        <v>97311</v>
      </c>
      <c r="C2849" s="522" t="s">
        <v>32483</v>
      </c>
      <c r="D2849" s="530" t="s">
        <v>24</v>
      </c>
      <c r="E2849" s="531">
        <v>0</v>
      </c>
      <c r="F2849" s="532"/>
    </row>
    <row r="2850" spans="1:6">
      <c r="A2850" s="529" t="s">
        <v>32458</v>
      </c>
      <c r="B2850" s="530">
        <v>97312</v>
      </c>
      <c r="C2850" s="522" t="s">
        <v>32484</v>
      </c>
      <c r="D2850" s="530" t="s">
        <v>24</v>
      </c>
      <c r="E2850" s="531">
        <v>0</v>
      </c>
      <c r="F2850" s="532"/>
    </row>
    <row r="2851" spans="1:6">
      <c r="A2851" s="529" t="s">
        <v>32458</v>
      </c>
      <c r="B2851" s="530">
        <v>97278</v>
      </c>
      <c r="C2851" s="522" t="s">
        <v>32485</v>
      </c>
      <c r="D2851" s="530" t="s">
        <v>24</v>
      </c>
      <c r="E2851" s="531">
        <v>0</v>
      </c>
      <c r="F2851" s="532"/>
    </row>
    <row r="2852" spans="1:6">
      <c r="A2852" s="529" t="s">
        <v>32458</v>
      </c>
      <c r="B2852" s="530">
        <v>97274</v>
      </c>
      <c r="C2852" s="522" t="s">
        <v>32486</v>
      </c>
      <c r="D2852" s="530" t="s">
        <v>24</v>
      </c>
      <c r="E2852" s="531">
        <v>0</v>
      </c>
      <c r="F2852" s="532"/>
    </row>
    <row r="2853" spans="1:6">
      <c r="A2853" s="529" t="s">
        <v>32458</v>
      </c>
      <c r="B2853" s="530">
        <v>97283</v>
      </c>
      <c r="C2853" s="522" t="s">
        <v>32487</v>
      </c>
      <c r="D2853" s="530" t="s">
        <v>24</v>
      </c>
      <c r="E2853" s="531">
        <v>0</v>
      </c>
      <c r="F2853" s="532"/>
    </row>
    <row r="2854" spans="1:6">
      <c r="A2854" s="529" t="s">
        <v>32458</v>
      </c>
      <c r="B2854" s="530">
        <v>97284</v>
      </c>
      <c r="C2854" s="522" t="s">
        <v>32488</v>
      </c>
      <c r="D2854" s="530" t="s">
        <v>24</v>
      </c>
      <c r="E2854" s="531">
        <v>0</v>
      </c>
      <c r="F2854" s="532"/>
    </row>
    <row r="2855" spans="1:6">
      <c r="A2855" s="529" t="s">
        <v>32458</v>
      </c>
      <c r="B2855" s="530">
        <v>97289</v>
      </c>
      <c r="C2855" s="522" t="s">
        <v>32489</v>
      </c>
      <c r="D2855" s="530" t="s">
        <v>24</v>
      </c>
      <c r="E2855" s="531">
        <v>0</v>
      </c>
      <c r="F2855" s="532"/>
    </row>
    <row r="2856" spans="1:6">
      <c r="A2856" s="529" t="s">
        <v>32458</v>
      </c>
      <c r="B2856" s="530">
        <v>97290</v>
      </c>
      <c r="C2856" s="522" t="s">
        <v>32490</v>
      </c>
      <c r="D2856" s="530" t="s">
        <v>24</v>
      </c>
      <c r="E2856" s="531">
        <v>0</v>
      </c>
      <c r="F2856" s="532"/>
    </row>
    <row r="2857" spans="1:6">
      <c r="A2857" s="529" t="s">
        <v>32458</v>
      </c>
      <c r="B2857" s="530">
        <v>97295</v>
      </c>
      <c r="C2857" s="522" t="s">
        <v>32491</v>
      </c>
      <c r="D2857" s="530" t="s">
        <v>24</v>
      </c>
      <c r="E2857" s="531">
        <v>0</v>
      </c>
      <c r="F2857" s="532"/>
    </row>
    <row r="2858" spans="1:6">
      <c r="A2858" s="529" t="s">
        <v>32458</v>
      </c>
      <c r="B2858" s="530">
        <v>97296</v>
      </c>
      <c r="C2858" s="522" t="s">
        <v>32492</v>
      </c>
      <c r="D2858" s="530" t="s">
        <v>24</v>
      </c>
      <c r="E2858" s="531">
        <v>0</v>
      </c>
      <c r="F2858" s="532"/>
    </row>
    <row r="2859" spans="1:6">
      <c r="A2859" s="529" t="s">
        <v>32458</v>
      </c>
      <c r="B2859" s="530">
        <v>97301</v>
      </c>
      <c r="C2859" s="522" t="s">
        <v>32493</v>
      </c>
      <c r="D2859" s="530" t="s">
        <v>24</v>
      </c>
      <c r="E2859" s="531">
        <v>0</v>
      </c>
      <c r="F2859" s="532"/>
    </row>
    <row r="2860" spans="1:6">
      <c r="A2860" s="529" t="s">
        <v>32458</v>
      </c>
      <c r="B2860" s="530">
        <v>97302</v>
      </c>
      <c r="C2860" s="522" t="s">
        <v>32494</v>
      </c>
      <c r="D2860" s="530" t="s">
        <v>24</v>
      </c>
      <c r="E2860" s="531">
        <v>0</v>
      </c>
      <c r="F2860" s="532"/>
    </row>
    <row r="2861" spans="1:6">
      <c r="A2861" s="529" t="s">
        <v>32458</v>
      </c>
      <c r="B2861" s="530">
        <v>97307</v>
      </c>
      <c r="C2861" s="522" t="s">
        <v>32495</v>
      </c>
      <c r="D2861" s="530" t="s">
        <v>24</v>
      </c>
      <c r="E2861" s="531">
        <v>0</v>
      </c>
      <c r="F2861" s="532"/>
    </row>
    <row r="2862" spans="1:6">
      <c r="A2862" s="529" t="s">
        <v>32458</v>
      </c>
      <c r="B2862" s="530">
        <v>97277</v>
      </c>
      <c r="C2862" s="522" t="s">
        <v>32496</v>
      </c>
      <c r="D2862" s="530" t="s">
        <v>24</v>
      </c>
      <c r="E2862" s="531">
        <v>0</v>
      </c>
      <c r="F2862" s="532"/>
    </row>
    <row r="2863" spans="1:6">
      <c r="A2863" s="529" t="s">
        <v>32458</v>
      </c>
      <c r="B2863" s="530">
        <v>97308</v>
      </c>
      <c r="C2863" s="522" t="s">
        <v>32497</v>
      </c>
      <c r="D2863" s="530" t="s">
        <v>24</v>
      </c>
      <c r="E2863" s="531">
        <v>0</v>
      </c>
      <c r="F2863" s="532"/>
    </row>
    <row r="2864" spans="1:6">
      <c r="A2864" s="529" t="s">
        <v>32458</v>
      </c>
      <c r="B2864" s="530">
        <v>97238</v>
      </c>
      <c r="C2864" s="522" t="s">
        <v>32498</v>
      </c>
      <c r="D2864" s="530" t="s">
        <v>23</v>
      </c>
      <c r="E2864" s="531">
        <v>0</v>
      </c>
      <c r="F2864" s="532"/>
    </row>
    <row r="2865" spans="1:6">
      <c r="A2865" s="529" t="s">
        <v>32458</v>
      </c>
      <c r="B2865" s="530">
        <v>97239</v>
      </c>
      <c r="C2865" s="522" t="s">
        <v>32499</v>
      </c>
      <c r="D2865" s="530" t="s">
        <v>23</v>
      </c>
      <c r="E2865" s="531">
        <v>0</v>
      </c>
      <c r="F2865" s="532"/>
    </row>
    <row r="2866" spans="1:6">
      <c r="A2866" s="529" t="s">
        <v>32458</v>
      </c>
      <c r="B2866" s="530">
        <v>97240</v>
      </c>
      <c r="C2866" s="522" t="s">
        <v>32500</v>
      </c>
      <c r="D2866" s="530" t="s">
        <v>23</v>
      </c>
      <c r="E2866" s="531">
        <v>0</v>
      </c>
      <c r="F2866" s="532"/>
    </row>
    <row r="2867" spans="1:6">
      <c r="A2867" s="529" t="s">
        <v>32458</v>
      </c>
      <c r="B2867" s="530">
        <v>97241</v>
      </c>
      <c r="C2867" s="522" t="s">
        <v>32501</v>
      </c>
      <c r="D2867" s="530" t="s">
        <v>23</v>
      </c>
      <c r="E2867" s="531">
        <v>0</v>
      </c>
      <c r="F2867" s="532"/>
    </row>
    <row r="2868" spans="1:6">
      <c r="A2868" s="529" t="s">
        <v>32458</v>
      </c>
      <c r="B2868" s="530">
        <v>97242</v>
      </c>
      <c r="C2868" s="522" t="s">
        <v>32502</v>
      </c>
      <c r="D2868" s="530" t="s">
        <v>23</v>
      </c>
      <c r="E2868" s="531">
        <v>0</v>
      </c>
      <c r="F2868" s="532"/>
    </row>
    <row r="2869" spans="1:6">
      <c r="A2869" s="529" t="s">
        <v>32458</v>
      </c>
      <c r="B2869" s="530">
        <v>97243</v>
      </c>
      <c r="C2869" s="522" t="s">
        <v>32503</v>
      </c>
      <c r="D2869" s="530" t="s">
        <v>23</v>
      </c>
      <c r="E2869" s="531">
        <v>0</v>
      </c>
      <c r="F2869" s="532"/>
    </row>
    <row r="2870" spans="1:6">
      <c r="A2870" s="529" t="s">
        <v>32458</v>
      </c>
      <c r="B2870" s="530">
        <v>97244</v>
      </c>
      <c r="C2870" s="522" t="s">
        <v>32504</v>
      </c>
      <c r="D2870" s="530" t="s">
        <v>23</v>
      </c>
      <c r="E2870" s="531">
        <v>0</v>
      </c>
      <c r="F2870" s="532"/>
    </row>
    <row r="2871" spans="1:6">
      <c r="A2871" s="529" t="s">
        <v>32458</v>
      </c>
      <c r="B2871" s="530">
        <v>97245</v>
      </c>
      <c r="C2871" s="522" t="s">
        <v>32505</v>
      </c>
      <c r="D2871" s="530" t="s">
        <v>23</v>
      </c>
      <c r="E2871" s="531">
        <v>0</v>
      </c>
      <c r="F2871" s="532"/>
    </row>
    <row r="2872" spans="1:6">
      <c r="A2872" s="529" t="s">
        <v>32458</v>
      </c>
      <c r="B2872" s="530">
        <v>97236</v>
      </c>
      <c r="C2872" s="522" t="s">
        <v>32506</v>
      </c>
      <c r="D2872" s="530" t="s">
        <v>23</v>
      </c>
      <c r="E2872" s="531">
        <v>0</v>
      </c>
      <c r="F2872" s="532"/>
    </row>
    <row r="2873" spans="1:6">
      <c r="A2873" s="529" t="s">
        <v>32458</v>
      </c>
      <c r="B2873" s="530">
        <v>97246</v>
      </c>
      <c r="C2873" s="522" t="s">
        <v>32507</v>
      </c>
      <c r="D2873" s="530" t="s">
        <v>23</v>
      </c>
      <c r="E2873" s="531">
        <v>0</v>
      </c>
      <c r="F2873" s="532"/>
    </row>
    <row r="2874" spans="1:6">
      <c r="A2874" s="529" t="s">
        <v>32458</v>
      </c>
      <c r="B2874" s="530">
        <v>97247</v>
      </c>
      <c r="C2874" s="522" t="s">
        <v>32508</v>
      </c>
      <c r="D2874" s="530" t="s">
        <v>23</v>
      </c>
      <c r="E2874" s="531">
        <v>0</v>
      </c>
      <c r="F2874" s="532"/>
    </row>
    <row r="2875" spans="1:6">
      <c r="A2875" s="529" t="s">
        <v>32458</v>
      </c>
      <c r="B2875" s="530">
        <v>97237</v>
      </c>
      <c r="C2875" s="522" t="s">
        <v>32509</v>
      </c>
      <c r="D2875" s="530" t="s">
        <v>23</v>
      </c>
      <c r="E2875" s="531">
        <v>0</v>
      </c>
      <c r="F2875" s="532"/>
    </row>
    <row r="2876" spans="1:6">
      <c r="A2876" s="529" t="s">
        <v>32458</v>
      </c>
      <c r="B2876" s="530">
        <v>97248</v>
      </c>
      <c r="C2876" s="522" t="s">
        <v>32510</v>
      </c>
      <c r="D2876" s="530" t="s">
        <v>23</v>
      </c>
      <c r="E2876" s="531">
        <v>0</v>
      </c>
      <c r="F2876" s="532"/>
    </row>
    <row r="2877" spans="1:6">
      <c r="A2877" s="529" t="s">
        <v>32458</v>
      </c>
      <c r="B2877" s="530">
        <v>97251</v>
      </c>
      <c r="C2877" s="522" t="s">
        <v>32511</v>
      </c>
      <c r="D2877" s="530" t="s">
        <v>24</v>
      </c>
      <c r="E2877" s="531">
        <v>0</v>
      </c>
      <c r="F2877" s="532"/>
    </row>
    <row r="2878" spans="1:6">
      <c r="A2878" s="529" t="s">
        <v>32458</v>
      </c>
      <c r="B2878" s="530">
        <v>97254</v>
      </c>
      <c r="C2878" s="522" t="s">
        <v>32512</v>
      </c>
      <c r="D2878" s="530" t="s">
        <v>24</v>
      </c>
      <c r="E2878" s="531">
        <v>0</v>
      </c>
      <c r="F2878" s="532"/>
    </row>
    <row r="2879" spans="1:6">
      <c r="A2879" s="529" t="s">
        <v>32458</v>
      </c>
      <c r="B2879" s="530">
        <v>97255</v>
      </c>
      <c r="C2879" s="522" t="s">
        <v>32513</v>
      </c>
      <c r="D2879" s="530" t="s">
        <v>24</v>
      </c>
      <c r="E2879" s="531">
        <v>0</v>
      </c>
      <c r="F2879" s="532"/>
    </row>
    <row r="2880" spans="1:6">
      <c r="A2880" s="529" t="s">
        <v>32458</v>
      </c>
      <c r="B2880" s="530">
        <v>97249</v>
      </c>
      <c r="C2880" s="522" t="s">
        <v>32514</v>
      </c>
      <c r="D2880" s="530" t="s">
        <v>24</v>
      </c>
      <c r="E2880" s="531">
        <v>0</v>
      </c>
      <c r="F2880" s="532"/>
    </row>
    <row r="2881" spans="1:6">
      <c r="A2881" s="529" t="s">
        <v>32458</v>
      </c>
      <c r="B2881" s="530">
        <v>97250</v>
      </c>
      <c r="C2881" s="522" t="s">
        <v>32515</v>
      </c>
      <c r="D2881" s="530" t="s">
        <v>24</v>
      </c>
      <c r="E2881" s="531">
        <v>0</v>
      </c>
      <c r="F2881" s="532"/>
    </row>
    <row r="2882" spans="1:6">
      <c r="A2882" s="529" t="s">
        <v>32458</v>
      </c>
      <c r="B2882" s="530">
        <v>97258</v>
      </c>
      <c r="C2882" s="522" t="s">
        <v>32516</v>
      </c>
      <c r="D2882" s="530" t="s">
        <v>24</v>
      </c>
      <c r="E2882" s="531">
        <v>0</v>
      </c>
      <c r="F2882" s="532"/>
    </row>
    <row r="2883" spans="1:6">
      <c r="A2883" s="529" t="s">
        <v>32458</v>
      </c>
      <c r="B2883" s="530">
        <v>97259</v>
      </c>
      <c r="C2883" s="522" t="s">
        <v>32517</v>
      </c>
      <c r="D2883" s="530" t="s">
        <v>24</v>
      </c>
      <c r="E2883" s="531">
        <v>0</v>
      </c>
      <c r="F2883" s="532"/>
    </row>
    <row r="2884" spans="1:6">
      <c r="A2884" s="529" t="s">
        <v>32458</v>
      </c>
      <c r="B2884" s="530">
        <v>97262</v>
      </c>
      <c r="C2884" s="522" t="s">
        <v>32518</v>
      </c>
      <c r="D2884" s="530" t="s">
        <v>24</v>
      </c>
      <c r="E2884" s="531">
        <v>0</v>
      </c>
      <c r="F2884" s="532"/>
    </row>
    <row r="2885" spans="1:6">
      <c r="A2885" s="529" t="s">
        <v>32458</v>
      </c>
      <c r="B2885" s="530">
        <v>97263</v>
      </c>
      <c r="C2885" s="522" t="s">
        <v>32519</v>
      </c>
      <c r="D2885" s="530" t="s">
        <v>24</v>
      </c>
      <c r="E2885" s="531">
        <v>0</v>
      </c>
      <c r="F2885" s="532"/>
    </row>
    <row r="2886" spans="1:6">
      <c r="A2886" s="529" t="s">
        <v>32458</v>
      </c>
      <c r="B2886" s="530">
        <v>97266</v>
      </c>
      <c r="C2886" s="522" t="s">
        <v>32520</v>
      </c>
      <c r="D2886" s="530" t="s">
        <v>24</v>
      </c>
      <c r="E2886" s="531">
        <v>0</v>
      </c>
      <c r="F2886" s="532"/>
    </row>
    <row r="2887" spans="1:6">
      <c r="A2887" s="529" t="s">
        <v>32458</v>
      </c>
      <c r="B2887" s="530">
        <v>97267</v>
      </c>
      <c r="C2887" s="522" t="s">
        <v>32521</v>
      </c>
      <c r="D2887" s="530" t="s">
        <v>24</v>
      </c>
      <c r="E2887" s="531">
        <v>0</v>
      </c>
      <c r="F2887" s="532"/>
    </row>
    <row r="2888" spans="1:6">
      <c r="A2888" s="529" t="s">
        <v>32458</v>
      </c>
      <c r="B2888" s="530">
        <v>97270</v>
      </c>
      <c r="C2888" s="522" t="s">
        <v>32522</v>
      </c>
      <c r="D2888" s="530" t="s">
        <v>24</v>
      </c>
      <c r="E2888" s="531">
        <v>0</v>
      </c>
      <c r="F2888" s="532"/>
    </row>
    <row r="2889" spans="1:6">
      <c r="A2889" s="529" t="s">
        <v>32458</v>
      </c>
      <c r="B2889" s="530">
        <v>97271</v>
      </c>
      <c r="C2889" s="522" t="s">
        <v>32523</v>
      </c>
      <c r="D2889" s="530" t="s">
        <v>24</v>
      </c>
      <c r="E2889" s="531">
        <v>0</v>
      </c>
      <c r="F2889" s="532"/>
    </row>
    <row r="2890" spans="1:6">
      <c r="A2890" s="529" t="s">
        <v>32458</v>
      </c>
      <c r="B2890" s="530">
        <v>97252</v>
      </c>
      <c r="C2890" s="522" t="s">
        <v>32524</v>
      </c>
      <c r="D2890" s="530" t="s">
        <v>24</v>
      </c>
      <c r="E2890" s="531">
        <v>0</v>
      </c>
      <c r="F2890" s="532"/>
    </row>
    <row r="2891" spans="1:6">
      <c r="A2891" s="529" t="s">
        <v>32458</v>
      </c>
      <c r="B2891" s="530">
        <v>97257</v>
      </c>
      <c r="C2891" s="522" t="s">
        <v>32525</v>
      </c>
      <c r="D2891" s="530" t="s">
        <v>24</v>
      </c>
      <c r="E2891" s="531">
        <v>0</v>
      </c>
      <c r="F2891" s="532"/>
    </row>
    <row r="2892" spans="1:6">
      <c r="A2892" s="529" t="s">
        <v>32458</v>
      </c>
      <c r="B2892" s="530">
        <v>97256</v>
      </c>
      <c r="C2892" s="522" t="s">
        <v>32526</v>
      </c>
      <c r="D2892" s="530" t="s">
        <v>24</v>
      </c>
      <c r="E2892" s="531">
        <v>0</v>
      </c>
      <c r="F2892" s="532"/>
    </row>
    <row r="2893" spans="1:6">
      <c r="A2893" s="529" t="s">
        <v>32458</v>
      </c>
      <c r="B2893" s="530">
        <v>97253</v>
      </c>
      <c r="C2893" s="522" t="s">
        <v>32527</v>
      </c>
      <c r="D2893" s="530" t="s">
        <v>24</v>
      </c>
      <c r="E2893" s="531">
        <v>0</v>
      </c>
      <c r="F2893" s="532"/>
    </row>
    <row r="2894" spans="1:6">
      <c r="A2894" s="529" t="s">
        <v>32458</v>
      </c>
      <c r="B2894" s="530">
        <v>97261</v>
      </c>
      <c r="C2894" s="522" t="s">
        <v>32528</v>
      </c>
      <c r="D2894" s="530" t="s">
        <v>24</v>
      </c>
      <c r="E2894" s="531">
        <v>0</v>
      </c>
      <c r="F2894" s="532"/>
    </row>
    <row r="2895" spans="1:6">
      <c r="A2895" s="529" t="s">
        <v>32458</v>
      </c>
      <c r="B2895" s="530">
        <v>97260</v>
      </c>
      <c r="C2895" s="522" t="s">
        <v>32529</v>
      </c>
      <c r="D2895" s="530" t="s">
        <v>24</v>
      </c>
      <c r="E2895" s="531">
        <v>0</v>
      </c>
      <c r="F2895" s="532"/>
    </row>
    <row r="2896" spans="1:6">
      <c r="A2896" s="529" t="s">
        <v>32458</v>
      </c>
      <c r="B2896" s="530">
        <v>97265</v>
      </c>
      <c r="C2896" s="522" t="s">
        <v>32530</v>
      </c>
      <c r="D2896" s="530" t="s">
        <v>24</v>
      </c>
      <c r="E2896" s="531">
        <v>0</v>
      </c>
      <c r="F2896" s="532"/>
    </row>
    <row r="2897" spans="1:6">
      <c r="A2897" s="529" t="s">
        <v>32458</v>
      </c>
      <c r="B2897" s="530">
        <v>97264</v>
      </c>
      <c r="C2897" s="522" t="s">
        <v>32531</v>
      </c>
      <c r="D2897" s="530" t="s">
        <v>24</v>
      </c>
      <c r="E2897" s="531">
        <v>0</v>
      </c>
      <c r="F2897" s="532"/>
    </row>
    <row r="2898" spans="1:6">
      <c r="A2898" s="529" t="s">
        <v>32458</v>
      </c>
      <c r="B2898" s="530">
        <v>97269</v>
      </c>
      <c r="C2898" s="522" t="s">
        <v>32532</v>
      </c>
      <c r="D2898" s="530" t="s">
        <v>24</v>
      </c>
      <c r="E2898" s="531">
        <v>0</v>
      </c>
      <c r="F2898" s="532"/>
    </row>
    <row r="2899" spans="1:6">
      <c r="A2899" s="529" t="s">
        <v>32458</v>
      </c>
      <c r="B2899" s="530">
        <v>97268</v>
      </c>
      <c r="C2899" s="522" t="s">
        <v>32533</v>
      </c>
      <c r="D2899" s="530" t="s">
        <v>24</v>
      </c>
      <c r="E2899" s="531">
        <v>0</v>
      </c>
      <c r="F2899" s="532"/>
    </row>
    <row r="2900" spans="1:6">
      <c r="A2900" s="529" t="s">
        <v>32458</v>
      </c>
      <c r="B2900" s="530">
        <v>97273</v>
      </c>
      <c r="C2900" s="522" t="s">
        <v>32534</v>
      </c>
      <c r="D2900" s="530" t="s">
        <v>24</v>
      </c>
      <c r="E2900" s="531">
        <v>0</v>
      </c>
      <c r="F2900" s="532"/>
    </row>
    <row r="2901" spans="1:6">
      <c r="A2901" s="529" t="s">
        <v>32458</v>
      </c>
      <c r="B2901" s="530">
        <v>97272</v>
      </c>
      <c r="C2901" s="522" t="s">
        <v>32535</v>
      </c>
      <c r="D2901" s="530" t="s">
        <v>24</v>
      </c>
      <c r="E2901" s="531">
        <v>0</v>
      </c>
      <c r="F2901" s="532"/>
    </row>
    <row r="2902" spans="1:6">
      <c r="A2902" s="529" t="s">
        <v>32458</v>
      </c>
      <c r="B2902" s="530">
        <v>97315</v>
      </c>
      <c r="C2902" s="522" t="s">
        <v>32536</v>
      </c>
      <c r="D2902" s="530" t="s">
        <v>24</v>
      </c>
      <c r="E2902" s="531">
        <v>0</v>
      </c>
      <c r="F2902" s="532"/>
    </row>
    <row r="2903" spans="1:6">
      <c r="A2903" s="529" t="s">
        <v>32458</v>
      </c>
      <c r="B2903" s="530">
        <v>97316</v>
      </c>
      <c r="C2903" s="522" t="s">
        <v>32537</v>
      </c>
      <c r="D2903" s="530" t="s">
        <v>24</v>
      </c>
      <c r="E2903" s="531">
        <v>0</v>
      </c>
      <c r="F2903" s="532"/>
    </row>
    <row r="2904" spans="1:6">
      <c r="A2904" s="529" t="s">
        <v>32458</v>
      </c>
      <c r="B2904" s="530">
        <v>97317</v>
      </c>
      <c r="C2904" s="522" t="s">
        <v>32538</v>
      </c>
      <c r="D2904" s="530" t="s">
        <v>24</v>
      </c>
      <c r="E2904" s="531">
        <v>0</v>
      </c>
      <c r="F2904" s="532"/>
    </row>
    <row r="2905" spans="1:6">
      <c r="A2905" s="529" t="s">
        <v>32458</v>
      </c>
      <c r="B2905" s="530">
        <v>97318</v>
      </c>
      <c r="C2905" s="522" t="s">
        <v>32539</v>
      </c>
      <c r="D2905" s="530" t="s">
        <v>24</v>
      </c>
      <c r="E2905" s="531">
        <v>0</v>
      </c>
      <c r="F2905" s="532"/>
    </row>
    <row r="2906" spans="1:6">
      <c r="A2906" s="529" t="s">
        <v>32458</v>
      </c>
      <c r="B2906" s="530">
        <v>97319</v>
      </c>
      <c r="C2906" s="522" t="s">
        <v>32540</v>
      </c>
      <c r="D2906" s="530" t="s">
        <v>24</v>
      </c>
      <c r="E2906" s="531">
        <v>0</v>
      </c>
      <c r="F2906" s="532"/>
    </row>
    <row r="2907" spans="1:6">
      <c r="A2907" s="529" t="s">
        <v>32458</v>
      </c>
      <c r="B2907" s="530">
        <v>97320</v>
      </c>
      <c r="C2907" s="522" t="s">
        <v>32541</v>
      </c>
      <c r="D2907" s="530" t="s">
        <v>24</v>
      </c>
      <c r="E2907" s="531">
        <v>0</v>
      </c>
      <c r="F2907" s="532"/>
    </row>
    <row r="2908" spans="1:6">
      <c r="A2908" s="529" t="s">
        <v>32458</v>
      </c>
      <c r="B2908" s="530">
        <v>97321</v>
      </c>
      <c r="C2908" s="522" t="s">
        <v>32542</v>
      </c>
      <c r="D2908" s="530" t="s">
        <v>24</v>
      </c>
      <c r="E2908" s="531">
        <v>0</v>
      </c>
      <c r="F2908" s="532"/>
    </row>
    <row r="2909" spans="1:6">
      <c r="A2909" s="529" t="s">
        <v>32458</v>
      </c>
      <c r="B2909" s="530">
        <v>97322</v>
      </c>
      <c r="C2909" s="522" t="s">
        <v>32543</v>
      </c>
      <c r="D2909" s="530" t="s">
        <v>24</v>
      </c>
      <c r="E2909" s="531">
        <v>0</v>
      </c>
      <c r="F2909" s="532"/>
    </row>
    <row r="2910" spans="1:6">
      <c r="A2910" s="529" t="s">
        <v>32458</v>
      </c>
      <c r="B2910" s="530">
        <v>97313</v>
      </c>
      <c r="C2910" s="522" t="s">
        <v>32544</v>
      </c>
      <c r="D2910" s="530" t="s">
        <v>24</v>
      </c>
      <c r="E2910" s="531">
        <v>0</v>
      </c>
      <c r="F2910" s="532"/>
    </row>
    <row r="2911" spans="1:6">
      <c r="A2911" s="529" t="s">
        <v>32458</v>
      </c>
      <c r="B2911" s="530">
        <v>97323</v>
      </c>
      <c r="C2911" s="522" t="s">
        <v>32545</v>
      </c>
      <c r="D2911" s="530" t="s">
        <v>24</v>
      </c>
      <c r="E2911" s="531">
        <v>0</v>
      </c>
      <c r="F2911" s="532"/>
    </row>
    <row r="2912" spans="1:6">
      <c r="A2912" s="529" t="s">
        <v>32458</v>
      </c>
      <c r="B2912" s="530">
        <v>97324</v>
      </c>
      <c r="C2912" s="522" t="s">
        <v>32546</v>
      </c>
      <c r="D2912" s="530" t="s">
        <v>24</v>
      </c>
      <c r="E2912" s="531">
        <v>0</v>
      </c>
      <c r="F2912" s="532"/>
    </row>
    <row r="2913" spans="1:6">
      <c r="A2913" s="529" t="s">
        <v>32458</v>
      </c>
      <c r="B2913" s="530">
        <v>97314</v>
      </c>
      <c r="C2913" s="522" t="s">
        <v>32547</v>
      </c>
      <c r="D2913" s="530" t="s">
        <v>24</v>
      </c>
      <c r="E2913" s="531">
        <v>0</v>
      </c>
      <c r="F2913" s="532"/>
    </row>
    <row r="2914" spans="1:6">
      <c r="A2914" s="529" t="s">
        <v>32458</v>
      </c>
      <c r="B2914" s="530">
        <v>97325</v>
      </c>
      <c r="C2914" s="522" t="s">
        <v>32548</v>
      </c>
      <c r="D2914" s="530" t="s">
        <v>24</v>
      </c>
      <c r="E2914" s="531">
        <v>0</v>
      </c>
      <c r="F2914" s="532"/>
    </row>
    <row r="2915" spans="1:6">
      <c r="A2915" s="529" t="s">
        <v>32549</v>
      </c>
      <c r="B2915" s="530">
        <v>103517</v>
      </c>
      <c r="C2915" s="522" t="s">
        <v>12499</v>
      </c>
      <c r="D2915" s="530" t="s">
        <v>24</v>
      </c>
      <c r="E2915" s="531">
        <v>3637.51</v>
      </c>
      <c r="F2915" s="532">
        <v>0</v>
      </c>
    </row>
    <row r="2916" spans="1:6">
      <c r="A2916" s="529" t="s">
        <v>32549</v>
      </c>
      <c r="B2916" s="530">
        <v>103518</v>
      </c>
      <c r="C2916" s="522" t="s">
        <v>32550</v>
      </c>
      <c r="D2916" s="530" t="s">
        <v>24</v>
      </c>
      <c r="E2916" s="531">
        <v>0</v>
      </c>
      <c r="F2916" s="532"/>
    </row>
    <row r="2917" spans="1:6">
      <c r="A2917" s="529" t="s">
        <v>32549</v>
      </c>
      <c r="B2917" s="530">
        <v>103519</v>
      </c>
      <c r="C2917" s="522" t="s">
        <v>12500</v>
      </c>
      <c r="D2917" s="530" t="s">
        <v>24</v>
      </c>
      <c r="E2917" s="531">
        <v>11.82</v>
      </c>
      <c r="F2917" s="532">
        <v>0</v>
      </c>
    </row>
    <row r="2918" spans="1:6">
      <c r="A2918" s="529" t="s">
        <v>32549</v>
      </c>
      <c r="B2918" s="530">
        <v>103515</v>
      </c>
      <c r="C2918" s="522" t="s">
        <v>32551</v>
      </c>
      <c r="D2918" s="530" t="s">
        <v>24</v>
      </c>
      <c r="E2918" s="531">
        <v>0</v>
      </c>
      <c r="F2918" s="532"/>
    </row>
    <row r="2919" spans="1:6">
      <c r="A2919" s="529" t="s">
        <v>32549</v>
      </c>
      <c r="B2919" s="530">
        <v>103502</v>
      </c>
      <c r="C2919" s="522" t="s">
        <v>32552</v>
      </c>
      <c r="D2919" s="530" t="s">
        <v>23</v>
      </c>
      <c r="E2919" s="531">
        <v>0</v>
      </c>
      <c r="F2919" s="532"/>
    </row>
    <row r="2920" spans="1:6">
      <c r="A2920" s="529" t="s">
        <v>32549</v>
      </c>
      <c r="B2920" s="530">
        <v>103504</v>
      </c>
      <c r="C2920" s="522" t="s">
        <v>32553</v>
      </c>
      <c r="D2920" s="530" t="s">
        <v>23</v>
      </c>
      <c r="E2920" s="531">
        <v>0</v>
      </c>
      <c r="F2920" s="532"/>
    </row>
    <row r="2921" spans="1:6">
      <c r="A2921" s="529" t="s">
        <v>32549</v>
      </c>
      <c r="B2921" s="530">
        <v>103503</v>
      </c>
      <c r="C2921" s="522" t="s">
        <v>32554</v>
      </c>
      <c r="D2921" s="530" t="s">
        <v>23</v>
      </c>
      <c r="E2921" s="531">
        <v>0</v>
      </c>
      <c r="F2921" s="532"/>
    </row>
    <row r="2922" spans="1:6">
      <c r="A2922" s="529" t="s">
        <v>32549</v>
      </c>
      <c r="B2922" s="530">
        <v>103505</v>
      </c>
      <c r="C2922" s="522" t="s">
        <v>32555</v>
      </c>
      <c r="D2922" s="530" t="s">
        <v>23</v>
      </c>
      <c r="E2922" s="531">
        <v>0</v>
      </c>
      <c r="F2922" s="532"/>
    </row>
    <row r="2923" spans="1:6">
      <c r="A2923" s="529" t="s">
        <v>32549</v>
      </c>
      <c r="B2923" s="530">
        <v>103499</v>
      </c>
      <c r="C2923" s="522" t="s">
        <v>32556</v>
      </c>
      <c r="D2923" s="530" t="s">
        <v>24</v>
      </c>
      <c r="E2923" s="531">
        <v>0</v>
      </c>
      <c r="F2923" s="532"/>
    </row>
    <row r="2924" spans="1:6">
      <c r="A2924" s="529" t="s">
        <v>32549</v>
      </c>
      <c r="B2924" s="530">
        <v>103501</v>
      </c>
      <c r="C2924" s="522" t="s">
        <v>32557</v>
      </c>
      <c r="D2924" s="530" t="s">
        <v>24</v>
      </c>
      <c r="E2924" s="531">
        <v>0</v>
      </c>
      <c r="F2924" s="532"/>
    </row>
    <row r="2925" spans="1:6">
      <c r="A2925" s="529" t="s">
        <v>32549</v>
      </c>
      <c r="B2925" s="530">
        <v>103500</v>
      </c>
      <c r="C2925" s="522" t="s">
        <v>32558</v>
      </c>
      <c r="D2925" s="530" t="s">
        <v>24</v>
      </c>
      <c r="E2925" s="531">
        <v>0</v>
      </c>
      <c r="F2925" s="532"/>
    </row>
    <row r="2926" spans="1:6">
      <c r="A2926" s="529" t="s">
        <v>32549</v>
      </c>
      <c r="B2926" s="530">
        <v>103496</v>
      </c>
      <c r="C2926" s="522" t="s">
        <v>32559</v>
      </c>
      <c r="D2926" s="530" t="s">
        <v>24</v>
      </c>
      <c r="E2926" s="531">
        <v>0</v>
      </c>
      <c r="F2926" s="532"/>
    </row>
    <row r="2927" spans="1:6">
      <c r="A2927" s="529" t="s">
        <v>32549</v>
      </c>
      <c r="B2927" s="530">
        <v>103498</v>
      </c>
      <c r="C2927" s="522" t="s">
        <v>32560</v>
      </c>
      <c r="D2927" s="530" t="s">
        <v>24</v>
      </c>
      <c r="E2927" s="531">
        <v>0</v>
      </c>
      <c r="F2927" s="532"/>
    </row>
    <row r="2928" spans="1:6">
      <c r="A2928" s="529" t="s">
        <v>32549</v>
      </c>
      <c r="B2928" s="530">
        <v>103497</v>
      </c>
      <c r="C2928" s="522" t="s">
        <v>32561</v>
      </c>
      <c r="D2928" s="530" t="s">
        <v>24</v>
      </c>
      <c r="E2928" s="531">
        <v>0</v>
      </c>
      <c r="F2928" s="532"/>
    </row>
    <row r="2929" spans="1:6">
      <c r="A2929" s="529" t="s">
        <v>32549</v>
      </c>
      <c r="B2929" s="530">
        <v>103516</v>
      </c>
      <c r="C2929" s="522" t="s">
        <v>32562</v>
      </c>
      <c r="D2929" s="530" t="s">
        <v>24</v>
      </c>
      <c r="E2929" s="531">
        <v>0</v>
      </c>
      <c r="F2929" s="532"/>
    </row>
    <row r="2930" spans="1:6">
      <c r="A2930" s="529" t="s">
        <v>32549</v>
      </c>
      <c r="B2930" s="530">
        <v>103506</v>
      </c>
      <c r="C2930" s="522" t="s">
        <v>32563</v>
      </c>
      <c r="D2930" s="530" t="s">
        <v>24</v>
      </c>
      <c r="E2930" s="531">
        <v>0</v>
      </c>
      <c r="F2930" s="532"/>
    </row>
    <row r="2931" spans="1:6">
      <c r="A2931" s="529" t="s">
        <v>32549</v>
      </c>
      <c r="B2931" s="530">
        <v>103507</v>
      </c>
      <c r="C2931" s="522" t="s">
        <v>32564</v>
      </c>
      <c r="D2931" s="530" t="s">
        <v>24</v>
      </c>
      <c r="E2931" s="531">
        <v>0</v>
      </c>
      <c r="F2931" s="532"/>
    </row>
    <row r="2932" spans="1:6">
      <c r="A2932" s="529" t="s">
        <v>32549</v>
      </c>
      <c r="B2932" s="530">
        <v>103493</v>
      </c>
      <c r="C2932" s="522" t="s">
        <v>32565</v>
      </c>
      <c r="D2932" s="530" t="s">
        <v>24</v>
      </c>
      <c r="E2932" s="531">
        <v>0</v>
      </c>
      <c r="F2932" s="532"/>
    </row>
    <row r="2933" spans="1:6">
      <c r="A2933" s="529" t="s">
        <v>32549</v>
      </c>
      <c r="B2933" s="530">
        <v>103495</v>
      </c>
      <c r="C2933" s="522" t="s">
        <v>32566</v>
      </c>
      <c r="D2933" s="530" t="s">
        <v>24</v>
      </c>
      <c r="E2933" s="531">
        <v>0</v>
      </c>
      <c r="F2933" s="532"/>
    </row>
    <row r="2934" spans="1:6">
      <c r="A2934" s="529" t="s">
        <v>32549</v>
      </c>
      <c r="B2934" s="530">
        <v>103494</v>
      </c>
      <c r="C2934" s="522" t="s">
        <v>32567</v>
      </c>
      <c r="D2934" s="530" t="s">
        <v>24</v>
      </c>
      <c r="E2934" s="531">
        <v>0</v>
      </c>
      <c r="F2934" s="532"/>
    </row>
    <row r="2935" spans="1:6">
      <c r="A2935" s="529" t="s">
        <v>32549</v>
      </c>
      <c r="B2935" s="530">
        <v>103513</v>
      </c>
      <c r="C2935" s="522" t="s">
        <v>32568</v>
      </c>
      <c r="D2935" s="530" t="s">
        <v>24</v>
      </c>
      <c r="E2935" s="531">
        <v>0</v>
      </c>
      <c r="F2935" s="532"/>
    </row>
    <row r="2936" spans="1:6">
      <c r="A2936" s="529" t="s">
        <v>32549</v>
      </c>
      <c r="B2936" s="530">
        <v>103523</v>
      </c>
      <c r="C2936" s="522" t="s">
        <v>12504</v>
      </c>
      <c r="D2936" s="530" t="s">
        <v>24</v>
      </c>
      <c r="E2936" s="531">
        <v>12009.39</v>
      </c>
      <c r="F2936" s="532">
        <v>0</v>
      </c>
    </row>
    <row r="2937" spans="1:6">
      <c r="A2937" s="529" t="s">
        <v>32549</v>
      </c>
      <c r="B2937" s="530">
        <v>103509</v>
      </c>
      <c r="C2937" s="522" t="s">
        <v>32569</v>
      </c>
      <c r="D2937" s="530" t="s">
        <v>24</v>
      </c>
      <c r="E2937" s="531">
        <v>0</v>
      </c>
      <c r="F2937" s="532"/>
    </row>
    <row r="2938" spans="1:6">
      <c r="A2938" s="529" t="s">
        <v>32549</v>
      </c>
      <c r="B2938" s="530">
        <v>103514</v>
      </c>
      <c r="C2938" s="522" t="s">
        <v>32570</v>
      </c>
      <c r="D2938" s="530" t="s">
        <v>24</v>
      </c>
      <c r="E2938" s="531">
        <v>0</v>
      </c>
      <c r="F2938" s="532"/>
    </row>
    <row r="2939" spans="1:6">
      <c r="A2939" s="529" t="s">
        <v>32549</v>
      </c>
      <c r="B2939" s="530">
        <v>103510</v>
      </c>
      <c r="C2939" s="522" t="s">
        <v>32571</v>
      </c>
      <c r="D2939" s="530" t="s">
        <v>24</v>
      </c>
      <c r="E2939" s="531">
        <v>0</v>
      </c>
      <c r="F2939" s="532"/>
    </row>
    <row r="2940" spans="1:6">
      <c r="A2940" s="529" t="s">
        <v>32549</v>
      </c>
      <c r="B2940" s="530">
        <v>103520</v>
      </c>
      <c r="C2940" s="522" t="s">
        <v>12501</v>
      </c>
      <c r="D2940" s="530" t="s">
        <v>24</v>
      </c>
      <c r="E2940" s="531">
        <v>5942.36</v>
      </c>
      <c r="F2940" s="532">
        <v>0</v>
      </c>
    </row>
    <row r="2941" spans="1:6">
      <c r="A2941" s="529" t="s">
        <v>32549</v>
      </c>
      <c r="B2941" s="530">
        <v>103511</v>
      </c>
      <c r="C2941" s="522" t="s">
        <v>32572</v>
      </c>
      <c r="D2941" s="530" t="s">
        <v>24</v>
      </c>
      <c r="E2941" s="531">
        <v>0</v>
      </c>
      <c r="F2941" s="532"/>
    </row>
    <row r="2942" spans="1:6">
      <c r="A2942" s="529" t="s">
        <v>32549</v>
      </c>
      <c r="B2942" s="530">
        <v>103521</v>
      </c>
      <c r="C2942" s="522" t="s">
        <v>12502</v>
      </c>
      <c r="D2942" s="530" t="s">
        <v>24</v>
      </c>
      <c r="E2942" s="531">
        <v>7891.46</v>
      </c>
      <c r="F2942" s="532">
        <v>0</v>
      </c>
    </row>
    <row r="2943" spans="1:6">
      <c r="A2943" s="529" t="s">
        <v>32549</v>
      </c>
      <c r="B2943" s="530">
        <v>103512</v>
      </c>
      <c r="C2943" s="522" t="s">
        <v>32573</v>
      </c>
      <c r="D2943" s="530" t="s">
        <v>24</v>
      </c>
      <c r="E2943" s="531">
        <v>0</v>
      </c>
      <c r="F2943" s="532"/>
    </row>
    <row r="2944" spans="1:6">
      <c r="A2944" s="529" t="s">
        <v>32549</v>
      </c>
      <c r="B2944" s="530">
        <v>103522</v>
      </c>
      <c r="C2944" s="522" t="s">
        <v>12503</v>
      </c>
      <c r="D2944" s="530" t="s">
        <v>24</v>
      </c>
      <c r="E2944" s="531">
        <v>7998.6</v>
      </c>
      <c r="F2944" s="532">
        <v>0</v>
      </c>
    </row>
    <row r="2945" spans="1:6">
      <c r="A2945" s="529" t="s">
        <v>32549</v>
      </c>
      <c r="B2945" s="530">
        <v>103508</v>
      </c>
      <c r="C2945" s="522" t="s">
        <v>32574</v>
      </c>
      <c r="D2945" s="530" t="s">
        <v>24</v>
      </c>
      <c r="E2945" s="531">
        <v>0</v>
      </c>
      <c r="F2945" s="532"/>
    </row>
    <row r="2946" spans="1:6">
      <c r="A2946" s="529" t="s">
        <v>32549</v>
      </c>
      <c r="B2946" s="530">
        <v>103524</v>
      </c>
      <c r="C2946" s="522" t="s">
        <v>32575</v>
      </c>
      <c r="D2946" s="530" t="s">
        <v>24</v>
      </c>
      <c r="E2946" s="531">
        <v>0</v>
      </c>
      <c r="F2946" s="532"/>
    </row>
    <row r="2947" spans="1:6">
      <c r="A2947" s="529" t="s">
        <v>32549</v>
      </c>
      <c r="B2947" s="530">
        <v>103526</v>
      </c>
      <c r="C2947" s="522" t="s">
        <v>32576</v>
      </c>
      <c r="D2947" s="530" t="s">
        <v>24</v>
      </c>
      <c r="E2947" s="531">
        <v>0</v>
      </c>
      <c r="F2947" s="532"/>
    </row>
    <row r="2948" spans="1:6">
      <c r="A2948" s="529" t="s">
        <v>32549</v>
      </c>
      <c r="B2948" s="530">
        <v>103525</v>
      </c>
      <c r="C2948" s="522" t="s">
        <v>32577</v>
      </c>
      <c r="D2948" s="530" t="s">
        <v>24</v>
      </c>
      <c r="E2948" s="531">
        <v>0</v>
      </c>
      <c r="F2948" s="532"/>
    </row>
    <row r="2949" spans="1:6">
      <c r="A2949" s="529" t="s">
        <v>32578</v>
      </c>
      <c r="B2949" s="530">
        <v>97062</v>
      </c>
      <c r="C2949" s="522" t="s">
        <v>23604</v>
      </c>
      <c r="D2949" s="530" t="s">
        <v>26</v>
      </c>
      <c r="E2949" s="531">
        <v>7.05</v>
      </c>
      <c r="F2949" s="532">
        <v>0</v>
      </c>
    </row>
    <row r="2950" spans="1:6">
      <c r="A2950" s="529" t="s">
        <v>32578</v>
      </c>
      <c r="B2950" s="530">
        <v>97061</v>
      </c>
      <c r="C2950" s="522" t="s">
        <v>32579</v>
      </c>
      <c r="D2950" s="530" t="s">
        <v>26</v>
      </c>
      <c r="E2950" s="531">
        <v>0</v>
      </c>
      <c r="F2950" s="532"/>
    </row>
    <row r="2951" spans="1:6">
      <c r="A2951" s="529" t="s">
        <v>32578</v>
      </c>
      <c r="B2951" s="530">
        <v>104988</v>
      </c>
      <c r="C2951" s="522" t="s">
        <v>32580</v>
      </c>
      <c r="D2951" s="530" t="s">
        <v>26</v>
      </c>
      <c r="E2951" s="531">
        <v>0</v>
      </c>
      <c r="F2951" s="532"/>
    </row>
    <row r="2952" spans="1:6">
      <c r="A2952" s="529" t="s">
        <v>32578</v>
      </c>
      <c r="B2952" s="530">
        <v>104979</v>
      </c>
      <c r="C2952" s="522" t="s">
        <v>32581</v>
      </c>
      <c r="D2952" s="530" t="s">
        <v>26</v>
      </c>
      <c r="E2952" s="531">
        <v>0</v>
      </c>
      <c r="F2952" s="532"/>
    </row>
    <row r="2953" spans="1:6">
      <c r="A2953" s="529" t="s">
        <v>32578</v>
      </c>
      <c r="B2953" s="530">
        <v>97040</v>
      </c>
      <c r="C2953" s="522" t="s">
        <v>23600</v>
      </c>
      <c r="D2953" s="530" t="s">
        <v>26</v>
      </c>
      <c r="E2953" s="531">
        <v>19.86</v>
      </c>
      <c r="F2953" s="532">
        <v>0</v>
      </c>
    </row>
    <row r="2954" spans="1:6">
      <c r="A2954" s="529" t="s">
        <v>32578</v>
      </c>
      <c r="B2954" s="530">
        <v>97041</v>
      </c>
      <c r="C2954" s="522" t="s">
        <v>23949</v>
      </c>
      <c r="D2954" s="530" t="s">
        <v>26</v>
      </c>
      <c r="E2954" s="531">
        <v>139.04</v>
      </c>
      <c r="F2954" s="532">
        <v>0</v>
      </c>
    </row>
    <row r="2955" spans="1:6">
      <c r="A2955" s="529" t="s">
        <v>32578</v>
      </c>
      <c r="B2955" s="530">
        <v>97039</v>
      </c>
      <c r="C2955" s="522" t="s">
        <v>23599</v>
      </c>
      <c r="D2955" s="530" t="s">
        <v>26</v>
      </c>
      <c r="E2955" s="531">
        <v>75.87</v>
      </c>
      <c r="F2955" s="532">
        <v>0</v>
      </c>
    </row>
    <row r="2956" spans="1:6">
      <c r="A2956" s="529" t="s">
        <v>32578</v>
      </c>
      <c r="B2956" s="530">
        <v>102655</v>
      </c>
      <c r="C2956" s="522" t="s">
        <v>32582</v>
      </c>
      <c r="D2956" s="530" t="s">
        <v>23</v>
      </c>
      <c r="E2956" s="531">
        <v>0</v>
      </c>
      <c r="F2956" s="532"/>
    </row>
    <row r="2957" spans="1:6">
      <c r="A2957" s="529" t="s">
        <v>32578</v>
      </c>
      <c r="B2957" s="530">
        <v>104987</v>
      </c>
      <c r="C2957" s="522" t="s">
        <v>32583</v>
      </c>
      <c r="D2957" s="530" t="s">
        <v>23</v>
      </c>
      <c r="E2957" s="531">
        <v>0</v>
      </c>
      <c r="F2957" s="532"/>
    </row>
    <row r="2958" spans="1:6">
      <c r="A2958" s="529" t="s">
        <v>32578</v>
      </c>
      <c r="B2958" s="530">
        <v>104986</v>
      </c>
      <c r="C2958" s="522" t="s">
        <v>32584</v>
      </c>
      <c r="D2958" s="530" t="s">
        <v>23</v>
      </c>
      <c r="E2958" s="531">
        <v>0</v>
      </c>
      <c r="F2958" s="532"/>
    </row>
    <row r="2959" spans="1:6">
      <c r="A2959" s="529" t="s">
        <v>32578</v>
      </c>
      <c r="B2959" s="530">
        <v>104984</v>
      </c>
      <c r="C2959" s="522" t="s">
        <v>32585</v>
      </c>
      <c r="D2959" s="530" t="s">
        <v>23</v>
      </c>
      <c r="E2959" s="531">
        <v>0</v>
      </c>
      <c r="F2959" s="532"/>
    </row>
    <row r="2960" spans="1:6">
      <c r="A2960" s="529" t="s">
        <v>32578</v>
      </c>
      <c r="B2960" s="530">
        <v>104985</v>
      </c>
      <c r="C2960" s="522" t="s">
        <v>32586</v>
      </c>
      <c r="D2960" s="530" t="s">
        <v>23</v>
      </c>
      <c r="E2960" s="531">
        <v>0</v>
      </c>
      <c r="F2960" s="532"/>
    </row>
    <row r="2961" spans="1:6">
      <c r="A2961" s="529" t="s">
        <v>32578</v>
      </c>
      <c r="B2961" s="530">
        <v>97026</v>
      </c>
      <c r="C2961" s="522" t="s">
        <v>32587</v>
      </c>
      <c r="D2961" s="530" t="s">
        <v>23</v>
      </c>
      <c r="E2961" s="531">
        <v>0</v>
      </c>
      <c r="F2961" s="532"/>
    </row>
    <row r="2962" spans="1:6">
      <c r="A2962" s="529" t="s">
        <v>32578</v>
      </c>
      <c r="B2962" s="530">
        <v>97025</v>
      </c>
      <c r="C2962" s="522" t="s">
        <v>32588</v>
      </c>
      <c r="D2962" s="530" t="s">
        <v>23</v>
      </c>
      <c r="E2962" s="531">
        <v>0</v>
      </c>
      <c r="F2962" s="532"/>
    </row>
    <row r="2963" spans="1:6">
      <c r="A2963" s="529" t="s">
        <v>32578</v>
      </c>
      <c r="B2963" s="530">
        <v>97032</v>
      </c>
      <c r="C2963" s="522" t="s">
        <v>23596</v>
      </c>
      <c r="D2963" s="530" t="s">
        <v>23</v>
      </c>
      <c r="E2963" s="531">
        <v>64.02</v>
      </c>
      <c r="F2963" s="532">
        <v>0</v>
      </c>
    </row>
    <row r="2964" spans="1:6">
      <c r="A2964" s="529" t="s">
        <v>32578</v>
      </c>
      <c r="B2964" s="530">
        <v>97031</v>
      </c>
      <c r="C2964" s="522" t="s">
        <v>23595</v>
      </c>
      <c r="D2964" s="530" t="s">
        <v>23</v>
      </c>
      <c r="E2964" s="531">
        <v>102.45</v>
      </c>
      <c r="F2964" s="532">
        <v>0</v>
      </c>
    </row>
    <row r="2965" spans="1:6">
      <c r="A2965" s="529" t="s">
        <v>32578</v>
      </c>
      <c r="B2965" s="530">
        <v>97036</v>
      </c>
      <c r="C2965" s="522" t="s">
        <v>32589</v>
      </c>
      <c r="D2965" s="530" t="s">
        <v>23</v>
      </c>
      <c r="E2965" s="531">
        <v>0</v>
      </c>
      <c r="F2965" s="532"/>
    </row>
    <row r="2966" spans="1:6">
      <c r="A2966" s="529" t="s">
        <v>32578</v>
      </c>
      <c r="B2966" s="530">
        <v>97035</v>
      </c>
      <c r="C2966" s="522" t="s">
        <v>32590</v>
      </c>
      <c r="D2966" s="530" t="s">
        <v>23</v>
      </c>
      <c r="E2966" s="531">
        <v>0</v>
      </c>
      <c r="F2966" s="532"/>
    </row>
    <row r="2967" spans="1:6">
      <c r="A2967" s="529" t="s">
        <v>32578</v>
      </c>
      <c r="B2967" s="530">
        <v>97034</v>
      </c>
      <c r="C2967" s="522" t="s">
        <v>23598</v>
      </c>
      <c r="D2967" s="530" t="s">
        <v>23</v>
      </c>
      <c r="E2967" s="531">
        <v>66.290000000000006</v>
      </c>
      <c r="F2967" s="532">
        <v>0</v>
      </c>
    </row>
    <row r="2968" spans="1:6">
      <c r="A2968" s="529" t="s">
        <v>32578</v>
      </c>
      <c r="B2968" s="530">
        <v>97033</v>
      </c>
      <c r="C2968" s="522" t="s">
        <v>23597</v>
      </c>
      <c r="D2968" s="530" t="s">
        <v>23</v>
      </c>
      <c r="E2968" s="531">
        <v>100</v>
      </c>
      <c r="F2968" s="532">
        <v>0</v>
      </c>
    </row>
    <row r="2969" spans="1:6">
      <c r="A2969" s="529" t="s">
        <v>32578</v>
      </c>
      <c r="B2969" s="530">
        <v>97030</v>
      </c>
      <c r="C2969" s="522" t="s">
        <v>32591</v>
      </c>
      <c r="D2969" s="530" t="s">
        <v>23</v>
      </c>
      <c r="E2969" s="531">
        <v>0</v>
      </c>
      <c r="F2969" s="532"/>
    </row>
    <row r="2970" spans="1:6">
      <c r="A2970" s="529" t="s">
        <v>32578</v>
      </c>
      <c r="B2970" s="530">
        <v>97029</v>
      </c>
      <c r="C2970" s="522" t="s">
        <v>32592</v>
      </c>
      <c r="D2970" s="530" t="s">
        <v>23</v>
      </c>
      <c r="E2970" s="531">
        <v>0</v>
      </c>
      <c r="F2970" s="532"/>
    </row>
    <row r="2971" spans="1:6">
      <c r="A2971" s="529" t="s">
        <v>32578</v>
      </c>
      <c r="B2971" s="530">
        <v>97028</v>
      </c>
      <c r="C2971" s="522" t="s">
        <v>32593</v>
      </c>
      <c r="D2971" s="530" t="s">
        <v>23</v>
      </c>
      <c r="E2971" s="531">
        <v>0</v>
      </c>
      <c r="F2971" s="532"/>
    </row>
    <row r="2972" spans="1:6">
      <c r="A2972" s="529" t="s">
        <v>32578</v>
      </c>
      <c r="B2972" s="530">
        <v>97027</v>
      </c>
      <c r="C2972" s="522" t="s">
        <v>32594</v>
      </c>
      <c r="D2972" s="530" t="s">
        <v>23</v>
      </c>
      <c r="E2972" s="531">
        <v>0</v>
      </c>
      <c r="F2972" s="532"/>
    </row>
    <row r="2973" spans="1:6">
      <c r="A2973" s="529" t="s">
        <v>32578</v>
      </c>
      <c r="B2973" s="530">
        <v>97038</v>
      </c>
      <c r="C2973" s="522" t="s">
        <v>32595</v>
      </c>
      <c r="D2973" s="530" t="s">
        <v>23</v>
      </c>
      <c r="E2973" s="531">
        <v>0</v>
      </c>
      <c r="F2973" s="532"/>
    </row>
    <row r="2974" spans="1:6">
      <c r="A2974" s="529" t="s">
        <v>32578</v>
      </c>
      <c r="B2974" s="530">
        <v>97037</v>
      </c>
      <c r="C2974" s="522" t="s">
        <v>32596</v>
      </c>
      <c r="D2974" s="530" t="s">
        <v>23</v>
      </c>
      <c r="E2974" s="531">
        <v>0</v>
      </c>
      <c r="F2974" s="532"/>
    </row>
    <row r="2975" spans="1:6">
      <c r="A2975" s="529" t="s">
        <v>32578</v>
      </c>
      <c r="B2975" s="530">
        <v>97014</v>
      </c>
      <c r="C2975" s="522" t="s">
        <v>23590</v>
      </c>
      <c r="D2975" s="530" t="s">
        <v>23</v>
      </c>
      <c r="E2975" s="531">
        <v>66.819999999999993</v>
      </c>
      <c r="F2975" s="532">
        <v>0</v>
      </c>
    </row>
    <row r="2976" spans="1:6">
      <c r="A2976" s="529" t="s">
        <v>32578</v>
      </c>
      <c r="B2976" s="530">
        <v>97015</v>
      </c>
      <c r="C2976" s="522" t="s">
        <v>23591</v>
      </c>
      <c r="D2976" s="530" t="s">
        <v>23</v>
      </c>
      <c r="E2976" s="531">
        <v>56.1</v>
      </c>
      <c r="F2976" s="532">
        <v>0</v>
      </c>
    </row>
    <row r="2977" spans="1:6">
      <c r="A2977" s="529" t="s">
        <v>32578</v>
      </c>
      <c r="B2977" s="530">
        <v>97013</v>
      </c>
      <c r="C2977" s="522" t="s">
        <v>23589</v>
      </c>
      <c r="D2977" s="530" t="s">
        <v>23</v>
      </c>
      <c r="E2977" s="531">
        <v>88.26</v>
      </c>
      <c r="F2977" s="532">
        <v>0</v>
      </c>
    </row>
    <row r="2978" spans="1:6">
      <c r="A2978" s="529" t="s">
        <v>32578</v>
      </c>
      <c r="B2978" s="530">
        <v>97017</v>
      </c>
      <c r="C2978" s="522" t="s">
        <v>23593</v>
      </c>
      <c r="D2978" s="530" t="s">
        <v>23</v>
      </c>
      <c r="E2978" s="531">
        <v>53.15</v>
      </c>
      <c r="F2978" s="532">
        <v>0</v>
      </c>
    </row>
    <row r="2979" spans="1:6">
      <c r="A2979" s="529" t="s">
        <v>32578</v>
      </c>
      <c r="B2979" s="530">
        <v>97018</v>
      </c>
      <c r="C2979" s="522" t="s">
        <v>23594</v>
      </c>
      <c r="D2979" s="530" t="s">
        <v>23</v>
      </c>
      <c r="E2979" s="531">
        <v>44.55</v>
      </c>
      <c r="F2979" s="532">
        <v>0</v>
      </c>
    </row>
    <row r="2980" spans="1:6">
      <c r="A2980" s="529" t="s">
        <v>32578</v>
      </c>
      <c r="B2980" s="530">
        <v>97016</v>
      </c>
      <c r="C2980" s="522" t="s">
        <v>23592</v>
      </c>
      <c r="D2980" s="530" t="s">
        <v>23</v>
      </c>
      <c r="E2980" s="531">
        <v>70.489999999999995</v>
      </c>
      <c r="F2980" s="532">
        <v>0</v>
      </c>
    </row>
    <row r="2981" spans="1:6">
      <c r="A2981" s="529" t="s">
        <v>32578</v>
      </c>
      <c r="B2981" s="530">
        <v>97024</v>
      </c>
      <c r="C2981" s="522" t="s">
        <v>32597</v>
      </c>
      <c r="D2981" s="530" t="s">
        <v>23</v>
      </c>
      <c r="E2981" s="531">
        <v>0</v>
      </c>
      <c r="F2981" s="532"/>
    </row>
    <row r="2982" spans="1:6">
      <c r="A2982" s="529" t="s">
        <v>32578</v>
      </c>
      <c r="B2982" s="530">
        <v>97023</v>
      </c>
      <c r="C2982" s="522" t="s">
        <v>32598</v>
      </c>
      <c r="D2982" s="530" t="s">
        <v>23</v>
      </c>
      <c r="E2982" s="531">
        <v>0</v>
      </c>
      <c r="F2982" s="532"/>
    </row>
    <row r="2983" spans="1:6">
      <c r="A2983" s="529" t="s">
        <v>32578</v>
      </c>
      <c r="B2983" s="530">
        <v>105804</v>
      </c>
      <c r="C2983" s="522" t="s">
        <v>32599</v>
      </c>
      <c r="D2983" s="530" t="s">
        <v>23</v>
      </c>
      <c r="E2983" s="531">
        <v>0</v>
      </c>
      <c r="F2983" s="532"/>
    </row>
    <row r="2984" spans="1:6">
      <c r="A2984" s="529" t="s">
        <v>32578</v>
      </c>
      <c r="B2984" s="530">
        <v>104990</v>
      </c>
      <c r="C2984" s="522" t="s">
        <v>24654</v>
      </c>
      <c r="D2984" s="530" t="s">
        <v>23</v>
      </c>
      <c r="E2984" s="531">
        <v>12.29</v>
      </c>
      <c r="F2984" s="532">
        <v>0</v>
      </c>
    </row>
    <row r="2985" spans="1:6">
      <c r="A2985" s="529" t="s">
        <v>32578</v>
      </c>
      <c r="B2985" s="530">
        <v>97052</v>
      </c>
      <c r="C2985" s="522" t="s">
        <v>32600</v>
      </c>
      <c r="D2985" s="530" t="s">
        <v>24</v>
      </c>
      <c r="E2985" s="531">
        <v>0</v>
      </c>
      <c r="F2985" s="532"/>
    </row>
    <row r="2986" spans="1:6">
      <c r="A2986" s="529" t="s">
        <v>32578</v>
      </c>
      <c r="B2986" s="530">
        <v>97054</v>
      </c>
      <c r="C2986" s="522" t="s">
        <v>23603</v>
      </c>
      <c r="D2986" s="530" t="s">
        <v>24</v>
      </c>
      <c r="E2986" s="531">
        <v>31.48</v>
      </c>
      <c r="F2986" s="532">
        <v>0</v>
      </c>
    </row>
    <row r="2987" spans="1:6">
      <c r="A2987" s="529" t="s">
        <v>32578</v>
      </c>
      <c r="B2987" s="530">
        <v>104981</v>
      </c>
      <c r="C2987" s="522" t="s">
        <v>32601</v>
      </c>
      <c r="D2987" s="530" t="s">
        <v>23</v>
      </c>
      <c r="E2987" s="531">
        <v>0</v>
      </c>
      <c r="F2987" s="532"/>
    </row>
    <row r="2988" spans="1:6">
      <c r="A2988" s="529" t="s">
        <v>32578</v>
      </c>
      <c r="B2988" s="530">
        <v>104980</v>
      </c>
      <c r="C2988" s="522" t="s">
        <v>32602</v>
      </c>
      <c r="D2988" s="530" t="s">
        <v>23</v>
      </c>
      <c r="E2988" s="531">
        <v>0</v>
      </c>
      <c r="F2988" s="532"/>
    </row>
    <row r="2989" spans="1:6">
      <c r="A2989" s="529" t="s">
        <v>32578</v>
      </c>
      <c r="B2989" s="530">
        <v>97042</v>
      </c>
      <c r="C2989" s="522" t="s">
        <v>32603</v>
      </c>
      <c r="D2989" s="530" t="s">
        <v>23</v>
      </c>
      <c r="E2989" s="531">
        <v>0</v>
      </c>
      <c r="F2989" s="532"/>
    </row>
    <row r="2990" spans="1:6">
      <c r="A2990" s="529" t="s">
        <v>32578</v>
      </c>
      <c r="B2990" s="530">
        <v>97045</v>
      </c>
      <c r="C2990" s="522" t="s">
        <v>32604</v>
      </c>
      <c r="D2990" s="530" t="s">
        <v>23</v>
      </c>
      <c r="E2990" s="531">
        <v>0</v>
      </c>
      <c r="F2990" s="532"/>
    </row>
    <row r="2991" spans="1:6">
      <c r="A2991" s="529" t="s">
        <v>32578</v>
      </c>
      <c r="B2991" s="530">
        <v>97044</v>
      </c>
      <c r="C2991" s="522" t="s">
        <v>32605</v>
      </c>
      <c r="D2991" s="530" t="s">
        <v>23</v>
      </c>
      <c r="E2991" s="531">
        <v>0</v>
      </c>
      <c r="F2991" s="532"/>
    </row>
    <row r="2992" spans="1:6">
      <c r="A2992" s="529" t="s">
        <v>32578</v>
      </c>
      <c r="B2992" s="530">
        <v>97043</v>
      </c>
      <c r="C2992" s="522" t="s">
        <v>32606</v>
      </c>
      <c r="D2992" s="530" t="s">
        <v>23</v>
      </c>
      <c r="E2992" s="531">
        <v>0</v>
      </c>
      <c r="F2992" s="532"/>
    </row>
    <row r="2993" spans="1:6">
      <c r="A2993" s="529" t="s">
        <v>32578</v>
      </c>
      <c r="B2993" s="530">
        <v>97063</v>
      </c>
      <c r="C2993" s="522" t="s">
        <v>23605</v>
      </c>
      <c r="D2993" s="530" t="s">
        <v>26</v>
      </c>
      <c r="E2993" s="531">
        <v>22.37</v>
      </c>
      <c r="F2993" s="532">
        <v>0</v>
      </c>
    </row>
    <row r="2994" spans="1:6">
      <c r="A2994" s="529" t="s">
        <v>32578</v>
      </c>
      <c r="B2994" s="530">
        <v>97065</v>
      </c>
      <c r="C2994" s="522" t="s">
        <v>23606</v>
      </c>
      <c r="D2994" s="530" t="s">
        <v>28</v>
      </c>
      <c r="E2994" s="531">
        <v>15.26</v>
      </c>
      <c r="F2994" s="532">
        <v>0</v>
      </c>
    </row>
    <row r="2995" spans="1:6">
      <c r="A2995" s="529" t="s">
        <v>32578</v>
      </c>
      <c r="B2995" s="530">
        <v>97064</v>
      </c>
      <c r="C2995" s="522" t="s">
        <v>23950</v>
      </c>
      <c r="D2995" s="530" t="s">
        <v>23</v>
      </c>
      <c r="E2995" s="531">
        <v>31.65</v>
      </c>
      <c r="F2995" s="532">
        <v>0</v>
      </c>
    </row>
    <row r="2996" spans="1:6">
      <c r="A2996" s="529" t="s">
        <v>32578</v>
      </c>
      <c r="B2996" s="530">
        <v>97049</v>
      </c>
      <c r="C2996" s="522" t="s">
        <v>32607</v>
      </c>
      <c r="D2996" s="530" t="s">
        <v>26</v>
      </c>
      <c r="E2996" s="531">
        <v>0</v>
      </c>
      <c r="F2996" s="532"/>
    </row>
    <row r="2997" spans="1:6">
      <c r="A2997" s="529" t="s">
        <v>32578</v>
      </c>
      <c r="B2997" s="530">
        <v>96997</v>
      </c>
      <c r="C2997" s="522" t="s">
        <v>32608</v>
      </c>
      <c r="D2997" s="530" t="s">
        <v>23</v>
      </c>
      <c r="E2997" s="531">
        <v>0</v>
      </c>
      <c r="F2997" s="532"/>
    </row>
    <row r="2998" spans="1:6">
      <c r="A2998" s="529" t="s">
        <v>32578</v>
      </c>
      <c r="B2998" s="530">
        <v>96999</v>
      </c>
      <c r="C2998" s="522" t="s">
        <v>32609</v>
      </c>
      <c r="D2998" s="530" t="s">
        <v>23</v>
      </c>
      <c r="E2998" s="531">
        <v>0</v>
      </c>
      <c r="F2998" s="532"/>
    </row>
    <row r="2999" spans="1:6">
      <c r="A2999" s="529" t="s">
        <v>32578</v>
      </c>
      <c r="B2999" s="530">
        <v>96996</v>
      </c>
      <c r="C2999" s="522" t="s">
        <v>32610</v>
      </c>
      <c r="D2999" s="530" t="s">
        <v>23</v>
      </c>
      <c r="E2999" s="531">
        <v>0</v>
      </c>
      <c r="F2999" s="532"/>
    </row>
    <row r="3000" spans="1:6">
      <c r="A3000" s="529" t="s">
        <v>32578</v>
      </c>
      <c r="B3000" s="530">
        <v>96998</v>
      </c>
      <c r="C3000" s="522" t="s">
        <v>32611</v>
      </c>
      <c r="D3000" s="530" t="s">
        <v>23</v>
      </c>
      <c r="E3000" s="531">
        <v>0</v>
      </c>
      <c r="F3000" s="532"/>
    </row>
    <row r="3001" spans="1:6">
      <c r="A3001" s="529" t="s">
        <v>32578</v>
      </c>
      <c r="B3001" s="530">
        <v>97067</v>
      </c>
      <c r="C3001" s="522" t="s">
        <v>23608</v>
      </c>
      <c r="D3001" s="530" t="s">
        <v>23</v>
      </c>
      <c r="E3001" s="531">
        <v>724.09</v>
      </c>
      <c r="F3001" s="532">
        <v>0</v>
      </c>
    </row>
    <row r="3002" spans="1:6">
      <c r="A3002" s="529" t="s">
        <v>32578</v>
      </c>
      <c r="B3002" s="530">
        <v>97001</v>
      </c>
      <c r="C3002" s="522" t="s">
        <v>32612</v>
      </c>
      <c r="D3002" s="530" t="s">
        <v>23</v>
      </c>
      <c r="E3002" s="531">
        <v>0</v>
      </c>
      <c r="F3002" s="532"/>
    </row>
    <row r="3003" spans="1:6">
      <c r="A3003" s="529" t="s">
        <v>32578</v>
      </c>
      <c r="B3003" s="530">
        <v>97003</v>
      </c>
      <c r="C3003" s="522" t="s">
        <v>32613</v>
      </c>
      <c r="D3003" s="530" t="s">
        <v>23</v>
      </c>
      <c r="E3003" s="531">
        <v>0</v>
      </c>
      <c r="F3003" s="532"/>
    </row>
    <row r="3004" spans="1:6">
      <c r="A3004" s="529" t="s">
        <v>32578</v>
      </c>
      <c r="B3004" s="530">
        <v>97005</v>
      </c>
      <c r="C3004" s="522" t="s">
        <v>32614</v>
      </c>
      <c r="D3004" s="530" t="s">
        <v>23</v>
      </c>
      <c r="E3004" s="531">
        <v>0</v>
      </c>
      <c r="F3004" s="532"/>
    </row>
    <row r="3005" spans="1:6">
      <c r="A3005" s="529" t="s">
        <v>32578</v>
      </c>
      <c r="B3005" s="530">
        <v>97000</v>
      </c>
      <c r="C3005" s="522" t="s">
        <v>32615</v>
      </c>
      <c r="D3005" s="530" t="s">
        <v>23</v>
      </c>
      <c r="E3005" s="531">
        <v>0</v>
      </c>
      <c r="F3005" s="532"/>
    </row>
    <row r="3006" spans="1:6">
      <c r="A3006" s="529" t="s">
        <v>32578</v>
      </c>
      <c r="B3006" s="530">
        <v>97002</v>
      </c>
      <c r="C3006" s="522" t="s">
        <v>32616</v>
      </c>
      <c r="D3006" s="530" t="s">
        <v>23</v>
      </c>
      <c r="E3006" s="531">
        <v>0</v>
      </c>
      <c r="F3006" s="532"/>
    </row>
    <row r="3007" spans="1:6">
      <c r="A3007" s="529" t="s">
        <v>32578</v>
      </c>
      <c r="B3007" s="530">
        <v>97004</v>
      </c>
      <c r="C3007" s="522" t="s">
        <v>32617</v>
      </c>
      <c r="D3007" s="530" t="s">
        <v>23</v>
      </c>
      <c r="E3007" s="531">
        <v>0</v>
      </c>
      <c r="F3007" s="532"/>
    </row>
    <row r="3008" spans="1:6">
      <c r="A3008" s="529" t="s">
        <v>32578</v>
      </c>
      <c r="B3008" s="530">
        <v>97007</v>
      </c>
      <c r="C3008" s="522" t="s">
        <v>32618</v>
      </c>
      <c r="D3008" s="530" t="s">
        <v>23</v>
      </c>
      <c r="E3008" s="531">
        <v>0</v>
      </c>
      <c r="F3008" s="532"/>
    </row>
    <row r="3009" spans="1:6">
      <c r="A3009" s="529" t="s">
        <v>32578</v>
      </c>
      <c r="B3009" s="530">
        <v>97009</v>
      </c>
      <c r="C3009" s="522" t="s">
        <v>32619</v>
      </c>
      <c r="D3009" s="530" t="s">
        <v>23</v>
      </c>
      <c r="E3009" s="531">
        <v>0</v>
      </c>
      <c r="F3009" s="532"/>
    </row>
    <row r="3010" spans="1:6">
      <c r="A3010" s="529" t="s">
        <v>32578</v>
      </c>
      <c r="B3010" s="530">
        <v>97006</v>
      </c>
      <c r="C3010" s="522" t="s">
        <v>32620</v>
      </c>
      <c r="D3010" s="530" t="s">
        <v>23</v>
      </c>
      <c r="E3010" s="531">
        <v>0</v>
      </c>
      <c r="F3010" s="532"/>
    </row>
    <row r="3011" spans="1:6">
      <c r="A3011" s="529" t="s">
        <v>32578</v>
      </c>
      <c r="B3011" s="530">
        <v>97008</v>
      </c>
      <c r="C3011" s="522" t="s">
        <v>32621</v>
      </c>
      <c r="D3011" s="530" t="s">
        <v>23</v>
      </c>
      <c r="E3011" s="531">
        <v>0</v>
      </c>
      <c r="F3011" s="532"/>
    </row>
    <row r="3012" spans="1:6">
      <c r="A3012" s="529" t="s">
        <v>32578</v>
      </c>
      <c r="B3012" s="530">
        <v>97048</v>
      </c>
      <c r="C3012" s="522" t="s">
        <v>23602</v>
      </c>
      <c r="D3012" s="530" t="s">
        <v>26</v>
      </c>
      <c r="E3012" s="531">
        <v>0.1</v>
      </c>
      <c r="F3012" s="532">
        <v>0</v>
      </c>
    </row>
    <row r="3013" spans="1:6">
      <c r="A3013" s="529" t="s">
        <v>32578</v>
      </c>
      <c r="B3013" s="530">
        <v>97047</v>
      </c>
      <c r="C3013" s="522" t="s">
        <v>23601</v>
      </c>
      <c r="D3013" s="530" t="s">
        <v>26</v>
      </c>
      <c r="E3013" s="531">
        <v>0.14000000000000001</v>
      </c>
      <c r="F3013" s="532">
        <v>0</v>
      </c>
    </row>
    <row r="3014" spans="1:6">
      <c r="A3014" s="529" t="s">
        <v>32578</v>
      </c>
      <c r="B3014" s="530">
        <v>97046</v>
      </c>
      <c r="C3014" s="522" t="s">
        <v>31582</v>
      </c>
      <c r="D3014" s="530" t="s">
        <v>26</v>
      </c>
      <c r="E3014" s="531">
        <v>0.37</v>
      </c>
      <c r="F3014" s="532">
        <v>0</v>
      </c>
    </row>
    <row r="3015" spans="1:6">
      <c r="A3015" s="529" t="s">
        <v>32578</v>
      </c>
      <c r="B3015" s="530">
        <v>104989</v>
      </c>
      <c r="C3015" s="522" t="s">
        <v>24653</v>
      </c>
      <c r="D3015" s="530" t="s">
        <v>24</v>
      </c>
      <c r="E3015" s="531">
        <v>45.95</v>
      </c>
      <c r="F3015" s="532">
        <v>0</v>
      </c>
    </row>
    <row r="3016" spans="1:6">
      <c r="A3016" s="529" t="s">
        <v>32578</v>
      </c>
      <c r="B3016" s="530">
        <v>97066</v>
      </c>
      <c r="C3016" s="522" t="s">
        <v>23607</v>
      </c>
      <c r="D3016" s="530" t="s">
        <v>26</v>
      </c>
      <c r="E3016" s="531">
        <v>361.64</v>
      </c>
      <c r="F3016" s="532">
        <v>0</v>
      </c>
    </row>
    <row r="3017" spans="1:6">
      <c r="A3017" s="529" t="s">
        <v>32578</v>
      </c>
      <c r="B3017" s="530">
        <v>104982</v>
      </c>
      <c r="C3017" s="522" t="s">
        <v>32622</v>
      </c>
      <c r="D3017" s="530" t="s">
        <v>23</v>
      </c>
      <c r="E3017" s="531">
        <v>0</v>
      </c>
      <c r="F3017" s="532"/>
    </row>
    <row r="3018" spans="1:6">
      <c r="A3018" s="529" t="s">
        <v>32578</v>
      </c>
      <c r="B3018" s="530">
        <v>97060</v>
      </c>
      <c r="C3018" s="522" t="s">
        <v>32623</v>
      </c>
      <c r="D3018" s="530" t="s">
        <v>23</v>
      </c>
      <c r="E3018" s="531">
        <v>0</v>
      </c>
      <c r="F3018" s="532"/>
    </row>
    <row r="3019" spans="1:6">
      <c r="A3019" s="529" t="s">
        <v>32578</v>
      </c>
      <c r="B3019" s="530">
        <v>97059</v>
      </c>
      <c r="C3019" s="522" t="s">
        <v>32624</v>
      </c>
      <c r="D3019" s="530" t="s">
        <v>23</v>
      </c>
      <c r="E3019" s="531">
        <v>0</v>
      </c>
      <c r="F3019" s="532"/>
    </row>
    <row r="3020" spans="1:6">
      <c r="A3020" s="529" t="s">
        <v>32578</v>
      </c>
      <c r="B3020" s="530">
        <v>97058</v>
      </c>
      <c r="C3020" s="522" t="s">
        <v>32625</v>
      </c>
      <c r="D3020" s="530" t="s">
        <v>23</v>
      </c>
      <c r="E3020" s="531">
        <v>0</v>
      </c>
      <c r="F3020" s="532"/>
    </row>
    <row r="3021" spans="1:6">
      <c r="A3021" s="529" t="s">
        <v>32578</v>
      </c>
      <c r="B3021" s="530">
        <v>97056</v>
      </c>
      <c r="C3021" s="522" t="s">
        <v>32626</v>
      </c>
      <c r="D3021" s="530" t="s">
        <v>23</v>
      </c>
      <c r="E3021" s="531">
        <v>0</v>
      </c>
      <c r="F3021" s="532"/>
    </row>
    <row r="3022" spans="1:6">
      <c r="A3022" s="529" t="s">
        <v>32578</v>
      </c>
      <c r="B3022" s="530">
        <v>97057</v>
      </c>
      <c r="C3022" s="522" t="s">
        <v>32627</v>
      </c>
      <c r="D3022" s="530" t="s">
        <v>23</v>
      </c>
      <c r="E3022" s="531">
        <v>0</v>
      </c>
      <c r="F3022" s="532"/>
    </row>
    <row r="3023" spans="1:6">
      <c r="A3023" s="529" t="s">
        <v>32578</v>
      </c>
      <c r="B3023" s="530">
        <v>97055</v>
      </c>
      <c r="C3023" s="522" t="s">
        <v>32628</v>
      </c>
      <c r="D3023" s="530" t="s">
        <v>23</v>
      </c>
      <c r="E3023" s="531">
        <v>0</v>
      </c>
      <c r="F3023" s="532"/>
    </row>
    <row r="3024" spans="1:6">
      <c r="A3024" s="529" t="s">
        <v>32578</v>
      </c>
      <c r="B3024" s="530">
        <v>102656</v>
      </c>
      <c r="C3024" s="522" t="s">
        <v>32629</v>
      </c>
      <c r="D3024" s="530" t="s">
        <v>23</v>
      </c>
      <c r="E3024" s="531">
        <v>0</v>
      </c>
      <c r="F3024" s="532"/>
    </row>
    <row r="3025" spans="1:6">
      <c r="A3025" s="529" t="s">
        <v>32578</v>
      </c>
      <c r="B3025" s="530">
        <v>104983</v>
      </c>
      <c r="C3025" s="522" t="s">
        <v>32630</v>
      </c>
      <c r="D3025" s="530" t="s">
        <v>24</v>
      </c>
      <c r="E3025" s="531">
        <v>0</v>
      </c>
      <c r="F3025" s="532"/>
    </row>
    <row r="3026" spans="1:6">
      <c r="A3026" s="529" t="s">
        <v>32578</v>
      </c>
      <c r="B3026" s="530">
        <v>97050</v>
      </c>
      <c r="C3026" s="522" t="s">
        <v>32631</v>
      </c>
      <c r="D3026" s="530" t="s">
        <v>26</v>
      </c>
      <c r="E3026" s="531">
        <v>0</v>
      </c>
      <c r="F3026" s="532"/>
    </row>
    <row r="3027" spans="1:6">
      <c r="A3027" s="529" t="s">
        <v>32632</v>
      </c>
      <c r="B3027" s="530">
        <v>95946</v>
      </c>
      <c r="C3027" s="522" t="s">
        <v>10334</v>
      </c>
      <c r="D3027" s="530" t="s">
        <v>25</v>
      </c>
      <c r="E3027" s="531">
        <v>13.3</v>
      </c>
      <c r="F3027" s="532">
        <v>0</v>
      </c>
    </row>
    <row r="3028" spans="1:6">
      <c r="A3028" s="529" t="s">
        <v>32632</v>
      </c>
      <c r="B3028" s="530">
        <v>95947</v>
      </c>
      <c r="C3028" s="522" t="s">
        <v>10335</v>
      </c>
      <c r="D3028" s="530" t="s">
        <v>25</v>
      </c>
      <c r="E3028" s="531">
        <v>9.93</v>
      </c>
      <c r="F3028" s="532">
        <v>0</v>
      </c>
    </row>
    <row r="3029" spans="1:6">
      <c r="A3029" s="529" t="s">
        <v>32632</v>
      </c>
      <c r="B3029" s="530">
        <v>95948</v>
      </c>
      <c r="C3029" s="522" t="s">
        <v>10336</v>
      </c>
      <c r="D3029" s="530" t="s">
        <v>25</v>
      </c>
      <c r="E3029" s="531">
        <v>8.42</v>
      </c>
      <c r="F3029" s="532">
        <v>0</v>
      </c>
    </row>
    <row r="3030" spans="1:6">
      <c r="A3030" s="529" t="s">
        <v>32632</v>
      </c>
      <c r="B3030" s="530">
        <v>95944</v>
      </c>
      <c r="C3030" s="522" t="s">
        <v>10332</v>
      </c>
      <c r="D3030" s="530" t="s">
        <v>25</v>
      </c>
      <c r="E3030" s="531">
        <v>22.29</v>
      </c>
      <c r="F3030" s="532">
        <v>0</v>
      </c>
    </row>
    <row r="3031" spans="1:6">
      <c r="A3031" s="529" t="s">
        <v>32632</v>
      </c>
      <c r="B3031" s="530">
        <v>95945</v>
      </c>
      <c r="C3031" s="522" t="s">
        <v>10333</v>
      </c>
      <c r="D3031" s="530" t="s">
        <v>25</v>
      </c>
      <c r="E3031" s="531">
        <v>17.309999999999999</v>
      </c>
      <c r="F3031" s="532">
        <v>0</v>
      </c>
    </row>
    <row r="3032" spans="1:6">
      <c r="A3032" s="529" t="s">
        <v>32632</v>
      </c>
      <c r="B3032" s="530">
        <v>95943</v>
      </c>
      <c r="C3032" s="522" t="s">
        <v>10331</v>
      </c>
      <c r="D3032" s="530" t="s">
        <v>25</v>
      </c>
      <c r="E3032" s="531">
        <v>25.17</v>
      </c>
      <c r="F3032" s="532">
        <v>0</v>
      </c>
    </row>
    <row r="3033" spans="1:6">
      <c r="A3033" s="529" t="s">
        <v>32632</v>
      </c>
      <c r="B3033" s="530">
        <v>102077</v>
      </c>
      <c r="C3033" s="522" t="s">
        <v>32633</v>
      </c>
      <c r="D3033" s="530" t="s">
        <v>28</v>
      </c>
      <c r="E3033" s="531">
        <v>5326.54</v>
      </c>
      <c r="F3033" s="532">
        <v>0</v>
      </c>
    </row>
    <row r="3034" spans="1:6">
      <c r="A3034" s="529" t="s">
        <v>32632</v>
      </c>
      <c r="B3034" s="530">
        <v>102073</v>
      </c>
      <c r="C3034" s="522" t="s">
        <v>32634</v>
      </c>
      <c r="D3034" s="530" t="s">
        <v>28</v>
      </c>
      <c r="E3034" s="531">
        <v>3830.14</v>
      </c>
      <c r="F3034" s="532">
        <v>0</v>
      </c>
    </row>
    <row r="3035" spans="1:6">
      <c r="A3035" s="529" t="s">
        <v>32632</v>
      </c>
      <c r="B3035" s="530">
        <v>102079</v>
      </c>
      <c r="C3035" s="522" t="s">
        <v>32635</v>
      </c>
      <c r="D3035" s="530" t="s">
        <v>28</v>
      </c>
      <c r="E3035" s="531">
        <v>5232.0200000000004</v>
      </c>
      <c r="F3035" s="532">
        <v>0</v>
      </c>
    </row>
    <row r="3036" spans="1:6">
      <c r="A3036" s="529" t="s">
        <v>32632</v>
      </c>
      <c r="B3036" s="530">
        <v>102075</v>
      </c>
      <c r="C3036" s="522" t="s">
        <v>32636</v>
      </c>
      <c r="D3036" s="530" t="s">
        <v>28</v>
      </c>
      <c r="E3036" s="531">
        <v>4761.3500000000004</v>
      </c>
      <c r="F3036" s="532">
        <v>0</v>
      </c>
    </row>
    <row r="3037" spans="1:6">
      <c r="A3037" s="529" t="s">
        <v>32632</v>
      </c>
      <c r="B3037" s="530">
        <v>102078</v>
      </c>
      <c r="C3037" s="522" t="s">
        <v>32637</v>
      </c>
      <c r="D3037" s="530" t="s">
        <v>28</v>
      </c>
      <c r="E3037" s="531">
        <v>5456.42</v>
      </c>
      <c r="F3037" s="532">
        <v>0</v>
      </c>
    </row>
    <row r="3038" spans="1:6">
      <c r="A3038" s="529" t="s">
        <v>32632</v>
      </c>
      <c r="B3038" s="530">
        <v>102074</v>
      </c>
      <c r="C3038" s="522" t="s">
        <v>32638</v>
      </c>
      <c r="D3038" s="530" t="s">
        <v>28</v>
      </c>
      <c r="E3038" s="531">
        <v>4589.87</v>
      </c>
      <c r="F3038" s="532">
        <v>0</v>
      </c>
    </row>
    <row r="3039" spans="1:6">
      <c r="A3039" s="529" t="s">
        <v>32632</v>
      </c>
      <c r="B3039" s="530">
        <v>102080</v>
      </c>
      <c r="C3039" s="522" t="s">
        <v>32639</v>
      </c>
      <c r="D3039" s="530" t="s">
        <v>28</v>
      </c>
      <c r="E3039" s="531">
        <v>4540.51</v>
      </c>
      <c r="F3039" s="532">
        <v>0</v>
      </c>
    </row>
    <row r="3040" spans="1:6">
      <c r="A3040" s="529" t="s">
        <v>32632</v>
      </c>
      <c r="B3040" s="530">
        <v>102076</v>
      </c>
      <c r="C3040" s="522" t="s">
        <v>32640</v>
      </c>
      <c r="D3040" s="530" t="s">
        <v>28</v>
      </c>
      <c r="E3040" s="531">
        <v>4863.16</v>
      </c>
      <c r="F3040" s="532">
        <v>0</v>
      </c>
    </row>
    <row r="3041" spans="1:6">
      <c r="A3041" s="529" t="s">
        <v>32632</v>
      </c>
      <c r="B3041" s="530">
        <v>102084</v>
      </c>
      <c r="C3041" s="522" t="s">
        <v>32641</v>
      </c>
      <c r="D3041" s="530" t="s">
        <v>23</v>
      </c>
      <c r="E3041" s="531">
        <v>0</v>
      </c>
      <c r="F3041" s="532"/>
    </row>
    <row r="3042" spans="1:6">
      <c r="A3042" s="529" t="s">
        <v>32632</v>
      </c>
      <c r="B3042" s="530">
        <v>102082</v>
      </c>
      <c r="C3042" s="522" t="s">
        <v>32642</v>
      </c>
      <c r="D3042" s="530" t="s">
        <v>23</v>
      </c>
      <c r="E3042" s="531">
        <v>0</v>
      </c>
      <c r="F3042" s="532"/>
    </row>
    <row r="3043" spans="1:6">
      <c r="A3043" s="529" t="s">
        <v>32632</v>
      </c>
      <c r="B3043" s="530">
        <v>102081</v>
      </c>
      <c r="C3043" s="522" t="s">
        <v>32643</v>
      </c>
      <c r="D3043" s="530" t="s">
        <v>23</v>
      </c>
      <c r="E3043" s="531">
        <v>0</v>
      </c>
      <c r="F3043" s="532"/>
    </row>
    <row r="3044" spans="1:6">
      <c r="A3044" s="529" t="s">
        <v>32632</v>
      </c>
      <c r="B3044" s="530">
        <v>102092</v>
      </c>
      <c r="C3044" s="522" t="s">
        <v>32644</v>
      </c>
      <c r="D3044" s="530" t="s">
        <v>23</v>
      </c>
      <c r="E3044" s="531">
        <v>0</v>
      </c>
      <c r="F3044" s="532"/>
    </row>
    <row r="3045" spans="1:6">
      <c r="A3045" s="529" t="s">
        <v>32632</v>
      </c>
      <c r="B3045" s="530">
        <v>102089</v>
      </c>
      <c r="C3045" s="522" t="s">
        <v>10267</v>
      </c>
      <c r="D3045" s="530" t="s">
        <v>26</v>
      </c>
      <c r="E3045" s="531">
        <v>170.75</v>
      </c>
      <c r="F3045" s="532">
        <v>0</v>
      </c>
    </row>
    <row r="3046" spans="1:6">
      <c r="A3046" s="529" t="s">
        <v>32632</v>
      </c>
      <c r="B3046" s="530">
        <v>102090</v>
      </c>
      <c r="C3046" s="522" t="s">
        <v>10268</v>
      </c>
      <c r="D3046" s="530" t="s">
        <v>26</v>
      </c>
      <c r="E3046" s="531">
        <v>131.22</v>
      </c>
      <c r="F3046" s="532">
        <v>0</v>
      </c>
    </row>
    <row r="3047" spans="1:6">
      <c r="A3047" s="529" t="s">
        <v>32632</v>
      </c>
      <c r="B3047" s="530">
        <v>102086</v>
      </c>
      <c r="C3047" s="522" t="s">
        <v>10265</v>
      </c>
      <c r="D3047" s="530" t="s">
        <v>26</v>
      </c>
      <c r="E3047" s="531">
        <v>181.87</v>
      </c>
      <c r="F3047" s="532">
        <v>0</v>
      </c>
    </row>
    <row r="3048" spans="1:6">
      <c r="A3048" s="529" t="s">
        <v>32632</v>
      </c>
      <c r="B3048" s="530">
        <v>102087</v>
      </c>
      <c r="C3048" s="522" t="s">
        <v>10266</v>
      </c>
      <c r="D3048" s="530" t="s">
        <v>26</v>
      </c>
      <c r="E3048" s="531">
        <v>147.04</v>
      </c>
      <c r="F3048" s="532">
        <v>0</v>
      </c>
    </row>
    <row r="3049" spans="1:6">
      <c r="A3049" s="529" t="s">
        <v>32632</v>
      </c>
      <c r="B3049" s="530">
        <v>102091</v>
      </c>
      <c r="C3049" s="522" t="s">
        <v>23659</v>
      </c>
      <c r="D3049" s="530" t="s">
        <v>26</v>
      </c>
      <c r="E3049" s="531">
        <v>291.97000000000003</v>
      </c>
      <c r="F3049" s="532">
        <v>0</v>
      </c>
    </row>
    <row r="3050" spans="1:6">
      <c r="A3050" s="529" t="s">
        <v>32632</v>
      </c>
      <c r="B3050" s="530">
        <v>102088</v>
      </c>
      <c r="C3050" s="522" t="s">
        <v>23658</v>
      </c>
      <c r="D3050" s="530" t="s">
        <v>26</v>
      </c>
      <c r="E3050" s="531">
        <v>249.83</v>
      </c>
      <c r="F3050" s="532">
        <v>0</v>
      </c>
    </row>
    <row r="3051" spans="1:6">
      <c r="A3051" s="529" t="s">
        <v>32632</v>
      </c>
      <c r="B3051" s="530">
        <v>101997</v>
      </c>
      <c r="C3051" s="522" t="s">
        <v>10213</v>
      </c>
      <c r="D3051" s="530" t="s">
        <v>26</v>
      </c>
      <c r="E3051" s="531">
        <v>180.38</v>
      </c>
      <c r="F3051" s="532">
        <v>0</v>
      </c>
    </row>
    <row r="3052" spans="1:6">
      <c r="A3052" s="529" t="s">
        <v>32632</v>
      </c>
      <c r="B3052" s="530">
        <v>101998</v>
      </c>
      <c r="C3052" s="522" t="s">
        <v>10214</v>
      </c>
      <c r="D3052" s="530" t="s">
        <v>26</v>
      </c>
      <c r="E3052" s="531">
        <v>138.61000000000001</v>
      </c>
      <c r="F3052" s="532">
        <v>0</v>
      </c>
    </row>
    <row r="3053" spans="1:6">
      <c r="A3053" s="529" t="s">
        <v>32632</v>
      </c>
      <c r="B3053" s="530">
        <v>101999</v>
      </c>
      <c r="C3053" s="522" t="s">
        <v>10215</v>
      </c>
      <c r="D3053" s="530" t="s">
        <v>26</v>
      </c>
      <c r="E3053" s="531">
        <v>344.72</v>
      </c>
      <c r="F3053" s="532">
        <v>0</v>
      </c>
    </row>
    <row r="3054" spans="1:6">
      <c r="A3054" s="529" t="s">
        <v>32632</v>
      </c>
      <c r="B3054" s="530">
        <v>101994</v>
      </c>
      <c r="C3054" s="522" t="s">
        <v>10210</v>
      </c>
      <c r="D3054" s="530" t="s">
        <v>26</v>
      </c>
      <c r="E3054" s="531">
        <v>188.86</v>
      </c>
      <c r="F3054" s="532">
        <v>0</v>
      </c>
    </row>
    <row r="3055" spans="1:6">
      <c r="A3055" s="529" t="s">
        <v>32632</v>
      </c>
      <c r="B3055" s="530">
        <v>101995</v>
      </c>
      <c r="C3055" s="522" t="s">
        <v>10211</v>
      </c>
      <c r="D3055" s="530" t="s">
        <v>26</v>
      </c>
      <c r="E3055" s="531">
        <v>151.61000000000001</v>
      </c>
      <c r="F3055" s="532">
        <v>0</v>
      </c>
    </row>
    <row r="3056" spans="1:6">
      <c r="A3056" s="529" t="s">
        <v>32632</v>
      </c>
      <c r="B3056" s="530">
        <v>101996</v>
      </c>
      <c r="C3056" s="522" t="s">
        <v>10212</v>
      </c>
      <c r="D3056" s="530" t="s">
        <v>26</v>
      </c>
      <c r="E3056" s="531">
        <v>268.18</v>
      </c>
      <c r="F3056" s="532">
        <v>0</v>
      </c>
    </row>
    <row r="3057" spans="1:6">
      <c r="A3057" s="529" t="s">
        <v>32632</v>
      </c>
      <c r="B3057" s="530">
        <v>101991</v>
      </c>
      <c r="C3057" s="522" t="s">
        <v>10207</v>
      </c>
      <c r="D3057" s="530" t="s">
        <v>26</v>
      </c>
      <c r="E3057" s="531">
        <v>181.05</v>
      </c>
      <c r="F3057" s="532">
        <v>0</v>
      </c>
    </row>
    <row r="3058" spans="1:6">
      <c r="A3058" s="529" t="s">
        <v>32632</v>
      </c>
      <c r="B3058" s="530">
        <v>101992</v>
      </c>
      <c r="C3058" s="522" t="s">
        <v>10208</v>
      </c>
      <c r="D3058" s="530" t="s">
        <v>26</v>
      </c>
      <c r="E3058" s="531">
        <v>140.19999999999999</v>
      </c>
      <c r="F3058" s="532">
        <v>0</v>
      </c>
    </row>
    <row r="3059" spans="1:6">
      <c r="A3059" s="529" t="s">
        <v>32632</v>
      </c>
      <c r="B3059" s="530">
        <v>101993</v>
      </c>
      <c r="C3059" s="522" t="s">
        <v>10209</v>
      </c>
      <c r="D3059" s="530" t="s">
        <v>26</v>
      </c>
      <c r="E3059" s="531">
        <v>321.8</v>
      </c>
      <c r="F3059" s="532">
        <v>0</v>
      </c>
    </row>
    <row r="3060" spans="1:6">
      <c r="A3060" s="529" t="s">
        <v>32632</v>
      </c>
      <c r="B3060" s="530">
        <v>101988</v>
      </c>
      <c r="C3060" s="522" t="s">
        <v>10204</v>
      </c>
      <c r="D3060" s="530" t="s">
        <v>26</v>
      </c>
      <c r="E3060" s="531">
        <v>180.08</v>
      </c>
      <c r="F3060" s="532">
        <v>0</v>
      </c>
    </row>
    <row r="3061" spans="1:6">
      <c r="A3061" s="529" t="s">
        <v>32632</v>
      </c>
      <c r="B3061" s="530">
        <v>101989</v>
      </c>
      <c r="C3061" s="522" t="s">
        <v>10205</v>
      </c>
      <c r="D3061" s="530" t="s">
        <v>26</v>
      </c>
      <c r="E3061" s="531">
        <v>146.9</v>
      </c>
      <c r="F3061" s="532">
        <v>0</v>
      </c>
    </row>
    <row r="3062" spans="1:6">
      <c r="A3062" s="529" t="s">
        <v>32632</v>
      </c>
      <c r="B3062" s="530">
        <v>101990</v>
      </c>
      <c r="C3062" s="522" t="s">
        <v>10206</v>
      </c>
      <c r="D3062" s="530" t="s">
        <v>26</v>
      </c>
      <c r="E3062" s="531">
        <v>249.75</v>
      </c>
      <c r="F3062" s="532">
        <v>0</v>
      </c>
    </row>
    <row r="3063" spans="1:6">
      <c r="A3063" s="529" t="s">
        <v>32632</v>
      </c>
      <c r="B3063" s="530">
        <v>101985</v>
      </c>
      <c r="C3063" s="522" t="s">
        <v>10201</v>
      </c>
      <c r="D3063" s="530" t="s">
        <v>26</v>
      </c>
      <c r="E3063" s="531">
        <v>178.47</v>
      </c>
      <c r="F3063" s="532">
        <v>0</v>
      </c>
    </row>
    <row r="3064" spans="1:6">
      <c r="A3064" s="529" t="s">
        <v>32632</v>
      </c>
      <c r="B3064" s="530">
        <v>101986</v>
      </c>
      <c r="C3064" s="522" t="s">
        <v>10202</v>
      </c>
      <c r="D3064" s="530" t="s">
        <v>26</v>
      </c>
      <c r="E3064" s="531">
        <v>135.75</v>
      </c>
      <c r="F3064" s="532">
        <v>0</v>
      </c>
    </row>
    <row r="3065" spans="1:6">
      <c r="A3065" s="529" t="s">
        <v>32632</v>
      </c>
      <c r="B3065" s="530">
        <v>101987</v>
      </c>
      <c r="C3065" s="522" t="s">
        <v>10203</v>
      </c>
      <c r="D3065" s="530" t="s">
        <v>26</v>
      </c>
      <c r="E3065" s="531">
        <v>274.14</v>
      </c>
      <c r="F3065" s="532">
        <v>0</v>
      </c>
    </row>
    <row r="3066" spans="1:6">
      <c r="A3066" s="529" t="s">
        <v>32632</v>
      </c>
      <c r="B3066" s="530">
        <v>101969</v>
      </c>
      <c r="C3066" s="522" t="s">
        <v>10191</v>
      </c>
      <c r="D3066" s="530" t="s">
        <v>26</v>
      </c>
      <c r="E3066" s="531">
        <v>171.27</v>
      </c>
      <c r="F3066" s="532">
        <v>0</v>
      </c>
    </row>
    <row r="3067" spans="1:6">
      <c r="A3067" s="529" t="s">
        <v>32632</v>
      </c>
      <c r="B3067" s="530">
        <v>101971</v>
      </c>
      <c r="C3067" s="522" t="s">
        <v>10192</v>
      </c>
      <c r="D3067" s="530" t="s">
        <v>26</v>
      </c>
      <c r="E3067" s="531">
        <v>137.66999999999999</v>
      </c>
      <c r="F3067" s="532">
        <v>0</v>
      </c>
    </row>
    <row r="3068" spans="1:6">
      <c r="A3068" s="529" t="s">
        <v>32632</v>
      </c>
      <c r="B3068" s="530">
        <v>101973</v>
      </c>
      <c r="C3068" s="522" t="s">
        <v>10193</v>
      </c>
      <c r="D3068" s="530" t="s">
        <v>26</v>
      </c>
      <c r="E3068" s="531">
        <v>231.9</v>
      </c>
      <c r="F3068" s="532">
        <v>0</v>
      </c>
    </row>
    <row r="3069" spans="1:6">
      <c r="A3069" s="529" t="s">
        <v>32632</v>
      </c>
      <c r="B3069" s="530">
        <v>102072</v>
      </c>
      <c r="C3069" s="522" t="s">
        <v>10264</v>
      </c>
      <c r="D3069" s="530" t="s">
        <v>26</v>
      </c>
      <c r="E3069" s="531">
        <v>194.97</v>
      </c>
      <c r="F3069" s="532">
        <v>0</v>
      </c>
    </row>
    <row r="3070" spans="1:6">
      <c r="A3070" s="529" t="s">
        <v>32632</v>
      </c>
      <c r="B3070" s="530">
        <v>102070</v>
      </c>
      <c r="C3070" s="522" t="s">
        <v>10262</v>
      </c>
      <c r="D3070" s="530" t="s">
        <v>26</v>
      </c>
      <c r="E3070" s="531">
        <v>229.19</v>
      </c>
      <c r="F3070" s="532">
        <v>0</v>
      </c>
    </row>
    <row r="3071" spans="1:6">
      <c r="A3071" s="529" t="s">
        <v>32632</v>
      </c>
      <c r="B3071" s="530">
        <v>102071</v>
      </c>
      <c r="C3071" s="522" t="s">
        <v>10263</v>
      </c>
      <c r="D3071" s="530" t="s">
        <v>26</v>
      </c>
      <c r="E3071" s="531">
        <v>204.66</v>
      </c>
      <c r="F3071" s="532">
        <v>0</v>
      </c>
    </row>
    <row r="3072" spans="1:6">
      <c r="A3072" s="529" t="s">
        <v>32632</v>
      </c>
      <c r="B3072" s="530">
        <v>102068</v>
      </c>
      <c r="C3072" s="522" t="s">
        <v>10260</v>
      </c>
      <c r="D3072" s="530" t="s">
        <v>26</v>
      </c>
      <c r="E3072" s="531">
        <v>289.87</v>
      </c>
      <c r="F3072" s="532">
        <v>0</v>
      </c>
    </row>
    <row r="3073" spans="1:6">
      <c r="A3073" s="529" t="s">
        <v>32632</v>
      </c>
      <c r="B3073" s="530">
        <v>102069</v>
      </c>
      <c r="C3073" s="522" t="s">
        <v>10261</v>
      </c>
      <c r="D3073" s="530" t="s">
        <v>26</v>
      </c>
      <c r="E3073" s="531">
        <v>264.47000000000003</v>
      </c>
      <c r="F3073" s="532">
        <v>0</v>
      </c>
    </row>
    <row r="3074" spans="1:6">
      <c r="A3074" s="529" t="s">
        <v>32632</v>
      </c>
      <c r="B3074" s="530">
        <v>102066</v>
      </c>
      <c r="C3074" s="522" t="s">
        <v>10258</v>
      </c>
      <c r="D3074" s="530" t="s">
        <v>26</v>
      </c>
      <c r="E3074" s="531">
        <v>560.32000000000005</v>
      </c>
      <c r="F3074" s="532">
        <v>0</v>
      </c>
    </row>
    <row r="3075" spans="1:6">
      <c r="A3075" s="529" t="s">
        <v>32632</v>
      </c>
      <c r="B3075" s="530">
        <v>102067</v>
      </c>
      <c r="C3075" s="522" t="s">
        <v>10259</v>
      </c>
      <c r="D3075" s="530" t="s">
        <v>26</v>
      </c>
      <c r="E3075" s="531">
        <v>477.07</v>
      </c>
      <c r="F3075" s="532">
        <v>0</v>
      </c>
    </row>
    <row r="3076" spans="1:6">
      <c r="A3076" s="529" t="s">
        <v>32632</v>
      </c>
      <c r="B3076" s="530">
        <v>102065</v>
      </c>
      <c r="C3076" s="522" t="s">
        <v>10257</v>
      </c>
      <c r="D3076" s="530" t="s">
        <v>26</v>
      </c>
      <c r="E3076" s="531">
        <v>206.11</v>
      </c>
      <c r="F3076" s="532">
        <v>0</v>
      </c>
    </row>
    <row r="3077" spans="1:6">
      <c r="A3077" s="529" t="s">
        <v>32632</v>
      </c>
      <c r="B3077" s="530">
        <v>102063</v>
      </c>
      <c r="C3077" s="522" t="s">
        <v>10255</v>
      </c>
      <c r="D3077" s="530" t="s">
        <v>26</v>
      </c>
      <c r="E3077" s="531">
        <v>246.19</v>
      </c>
      <c r="F3077" s="532">
        <v>0</v>
      </c>
    </row>
    <row r="3078" spans="1:6">
      <c r="A3078" s="529" t="s">
        <v>32632</v>
      </c>
      <c r="B3078" s="530">
        <v>102064</v>
      </c>
      <c r="C3078" s="522" t="s">
        <v>10256</v>
      </c>
      <c r="D3078" s="530" t="s">
        <v>26</v>
      </c>
      <c r="E3078" s="531">
        <v>220.45</v>
      </c>
      <c r="F3078" s="532">
        <v>0</v>
      </c>
    </row>
    <row r="3079" spans="1:6">
      <c r="A3079" s="529" t="s">
        <v>32632</v>
      </c>
      <c r="B3079" s="530">
        <v>102061</v>
      </c>
      <c r="C3079" s="522" t="s">
        <v>10253</v>
      </c>
      <c r="D3079" s="530" t="s">
        <v>26</v>
      </c>
      <c r="E3079" s="531">
        <v>311.38</v>
      </c>
      <c r="F3079" s="532">
        <v>0</v>
      </c>
    </row>
    <row r="3080" spans="1:6">
      <c r="A3080" s="529" t="s">
        <v>32632</v>
      </c>
      <c r="B3080" s="530">
        <v>102062</v>
      </c>
      <c r="C3080" s="522" t="s">
        <v>10254</v>
      </c>
      <c r="D3080" s="530" t="s">
        <v>26</v>
      </c>
      <c r="E3080" s="531">
        <v>287.39999999999998</v>
      </c>
      <c r="F3080" s="532">
        <v>0</v>
      </c>
    </row>
    <row r="3081" spans="1:6">
      <c r="A3081" s="529" t="s">
        <v>32632</v>
      </c>
      <c r="B3081" s="530">
        <v>102059</v>
      </c>
      <c r="C3081" s="522" t="s">
        <v>10251</v>
      </c>
      <c r="D3081" s="530" t="s">
        <v>26</v>
      </c>
      <c r="E3081" s="531">
        <v>532.45000000000005</v>
      </c>
      <c r="F3081" s="532">
        <v>0</v>
      </c>
    </row>
    <row r="3082" spans="1:6">
      <c r="A3082" s="529" t="s">
        <v>32632</v>
      </c>
      <c r="B3082" s="530">
        <v>102060</v>
      </c>
      <c r="C3082" s="522" t="s">
        <v>10252</v>
      </c>
      <c r="D3082" s="530" t="s">
        <v>26</v>
      </c>
      <c r="E3082" s="531">
        <v>444.52</v>
      </c>
      <c r="F3082" s="532">
        <v>0</v>
      </c>
    </row>
    <row r="3083" spans="1:6">
      <c r="A3083" s="529" t="s">
        <v>32632</v>
      </c>
      <c r="B3083" s="530">
        <v>102052</v>
      </c>
      <c r="C3083" s="522" t="s">
        <v>10250</v>
      </c>
      <c r="D3083" s="530" t="s">
        <v>26</v>
      </c>
      <c r="E3083" s="531">
        <v>201.59</v>
      </c>
      <c r="F3083" s="532">
        <v>0</v>
      </c>
    </row>
    <row r="3084" spans="1:6">
      <c r="A3084" s="529" t="s">
        <v>32632</v>
      </c>
      <c r="B3084" s="530">
        <v>102050</v>
      </c>
      <c r="C3084" s="522" t="s">
        <v>10248</v>
      </c>
      <c r="D3084" s="530" t="s">
        <v>26</v>
      </c>
      <c r="E3084" s="531">
        <v>243.2</v>
      </c>
      <c r="F3084" s="532">
        <v>0</v>
      </c>
    </row>
    <row r="3085" spans="1:6">
      <c r="A3085" s="529" t="s">
        <v>32632</v>
      </c>
      <c r="B3085" s="530">
        <v>102051</v>
      </c>
      <c r="C3085" s="522" t="s">
        <v>10249</v>
      </c>
      <c r="D3085" s="530" t="s">
        <v>26</v>
      </c>
      <c r="E3085" s="531">
        <v>216.51</v>
      </c>
      <c r="F3085" s="532">
        <v>0</v>
      </c>
    </row>
    <row r="3086" spans="1:6">
      <c r="A3086" s="529" t="s">
        <v>32632</v>
      </c>
      <c r="B3086" s="530">
        <v>102048</v>
      </c>
      <c r="C3086" s="522" t="s">
        <v>10246</v>
      </c>
      <c r="D3086" s="530" t="s">
        <v>26</v>
      </c>
      <c r="E3086" s="531">
        <v>317.39999999999998</v>
      </c>
      <c r="F3086" s="532">
        <v>0</v>
      </c>
    </row>
    <row r="3087" spans="1:6">
      <c r="A3087" s="529" t="s">
        <v>32632</v>
      </c>
      <c r="B3087" s="530">
        <v>102049</v>
      </c>
      <c r="C3087" s="522" t="s">
        <v>10247</v>
      </c>
      <c r="D3087" s="530" t="s">
        <v>26</v>
      </c>
      <c r="E3087" s="531">
        <v>281.08</v>
      </c>
      <c r="F3087" s="532">
        <v>0</v>
      </c>
    </row>
    <row r="3088" spans="1:6">
      <c r="A3088" s="529" t="s">
        <v>32632</v>
      </c>
      <c r="B3088" s="530">
        <v>102046</v>
      </c>
      <c r="C3088" s="522" t="s">
        <v>10244</v>
      </c>
      <c r="D3088" s="530" t="s">
        <v>26</v>
      </c>
      <c r="E3088" s="531">
        <v>632.27</v>
      </c>
      <c r="F3088" s="532">
        <v>0</v>
      </c>
    </row>
    <row r="3089" spans="1:6">
      <c r="A3089" s="529" t="s">
        <v>32632</v>
      </c>
      <c r="B3089" s="530">
        <v>102047</v>
      </c>
      <c r="C3089" s="522" t="s">
        <v>10245</v>
      </c>
      <c r="D3089" s="530" t="s">
        <v>26</v>
      </c>
      <c r="E3089" s="531">
        <v>535.78</v>
      </c>
      <c r="F3089" s="532">
        <v>0</v>
      </c>
    </row>
    <row r="3090" spans="1:6">
      <c r="A3090" s="529" t="s">
        <v>32632</v>
      </c>
      <c r="B3090" s="530">
        <v>102045</v>
      </c>
      <c r="C3090" s="522" t="s">
        <v>10243</v>
      </c>
      <c r="D3090" s="530" t="s">
        <v>26</v>
      </c>
      <c r="E3090" s="531">
        <v>220.02</v>
      </c>
      <c r="F3090" s="532">
        <v>0</v>
      </c>
    </row>
    <row r="3091" spans="1:6">
      <c r="A3091" s="529" t="s">
        <v>32632</v>
      </c>
      <c r="B3091" s="530">
        <v>102043</v>
      </c>
      <c r="C3091" s="522" t="s">
        <v>10241</v>
      </c>
      <c r="D3091" s="530" t="s">
        <v>26</v>
      </c>
      <c r="E3091" s="531">
        <v>261.19</v>
      </c>
      <c r="F3091" s="532">
        <v>0</v>
      </c>
    </row>
    <row r="3092" spans="1:6">
      <c r="A3092" s="529" t="s">
        <v>32632</v>
      </c>
      <c r="B3092" s="530">
        <v>102044</v>
      </c>
      <c r="C3092" s="522" t="s">
        <v>10242</v>
      </c>
      <c r="D3092" s="530" t="s">
        <v>26</v>
      </c>
      <c r="E3092" s="531">
        <v>235.46</v>
      </c>
      <c r="F3092" s="532">
        <v>0</v>
      </c>
    </row>
    <row r="3093" spans="1:6">
      <c r="A3093" s="529" t="s">
        <v>32632</v>
      </c>
      <c r="B3093" s="530">
        <v>102041</v>
      </c>
      <c r="C3093" s="522" t="s">
        <v>10239</v>
      </c>
      <c r="D3093" s="530" t="s">
        <v>26</v>
      </c>
      <c r="E3093" s="531">
        <v>337.8</v>
      </c>
      <c r="F3093" s="532">
        <v>0</v>
      </c>
    </row>
    <row r="3094" spans="1:6">
      <c r="A3094" s="529" t="s">
        <v>32632</v>
      </c>
      <c r="B3094" s="530">
        <v>102042</v>
      </c>
      <c r="C3094" s="522" t="s">
        <v>10240</v>
      </c>
      <c r="D3094" s="530" t="s">
        <v>26</v>
      </c>
      <c r="E3094" s="531">
        <v>304.06</v>
      </c>
      <c r="F3094" s="532">
        <v>0</v>
      </c>
    </row>
    <row r="3095" spans="1:6">
      <c r="A3095" s="529" t="s">
        <v>32632</v>
      </c>
      <c r="B3095" s="530">
        <v>102039</v>
      </c>
      <c r="C3095" s="522" t="s">
        <v>10237</v>
      </c>
      <c r="D3095" s="530" t="s">
        <v>26</v>
      </c>
      <c r="E3095" s="531">
        <v>575</v>
      </c>
      <c r="F3095" s="532">
        <v>0</v>
      </c>
    </row>
    <row r="3096" spans="1:6">
      <c r="A3096" s="529" t="s">
        <v>32632</v>
      </c>
      <c r="B3096" s="530">
        <v>102040</v>
      </c>
      <c r="C3096" s="522" t="s">
        <v>10238</v>
      </c>
      <c r="D3096" s="530" t="s">
        <v>26</v>
      </c>
      <c r="E3096" s="531">
        <v>475.93</v>
      </c>
      <c r="F3096" s="532">
        <v>0</v>
      </c>
    </row>
    <row r="3097" spans="1:6">
      <c r="A3097" s="529" t="s">
        <v>32632</v>
      </c>
      <c r="B3097" s="530">
        <v>102038</v>
      </c>
      <c r="C3097" s="522" t="s">
        <v>10236</v>
      </c>
      <c r="D3097" s="530" t="s">
        <v>26</v>
      </c>
      <c r="E3097" s="531">
        <v>213</v>
      </c>
      <c r="F3097" s="532">
        <v>0</v>
      </c>
    </row>
    <row r="3098" spans="1:6">
      <c r="A3098" s="529" t="s">
        <v>32632</v>
      </c>
      <c r="B3098" s="530">
        <v>102036</v>
      </c>
      <c r="C3098" s="522" t="s">
        <v>10234</v>
      </c>
      <c r="D3098" s="530" t="s">
        <v>26</v>
      </c>
      <c r="E3098" s="531">
        <v>254.73</v>
      </c>
      <c r="F3098" s="532">
        <v>0</v>
      </c>
    </row>
    <row r="3099" spans="1:6">
      <c r="A3099" s="529" t="s">
        <v>32632</v>
      </c>
      <c r="B3099" s="530">
        <v>102037</v>
      </c>
      <c r="C3099" s="522" t="s">
        <v>10235</v>
      </c>
      <c r="D3099" s="530" t="s">
        <v>26</v>
      </c>
      <c r="E3099" s="531">
        <v>227.97</v>
      </c>
      <c r="F3099" s="532">
        <v>0</v>
      </c>
    </row>
    <row r="3100" spans="1:6">
      <c r="A3100" s="529" t="s">
        <v>32632</v>
      </c>
      <c r="B3100" s="530">
        <v>102016</v>
      </c>
      <c r="C3100" s="522" t="s">
        <v>10232</v>
      </c>
      <c r="D3100" s="530" t="s">
        <v>26</v>
      </c>
      <c r="E3100" s="531">
        <v>326.72000000000003</v>
      </c>
      <c r="F3100" s="532">
        <v>0</v>
      </c>
    </row>
    <row r="3101" spans="1:6">
      <c r="A3101" s="529" t="s">
        <v>32632</v>
      </c>
      <c r="B3101" s="530">
        <v>102017</v>
      </c>
      <c r="C3101" s="522" t="s">
        <v>10233</v>
      </c>
      <c r="D3101" s="530" t="s">
        <v>26</v>
      </c>
      <c r="E3101" s="531">
        <v>294.64999999999998</v>
      </c>
      <c r="F3101" s="532">
        <v>0</v>
      </c>
    </row>
    <row r="3102" spans="1:6">
      <c r="A3102" s="529" t="s">
        <v>32632</v>
      </c>
      <c r="B3102" s="530">
        <v>102014</v>
      </c>
      <c r="C3102" s="522" t="s">
        <v>10230</v>
      </c>
      <c r="D3102" s="530" t="s">
        <v>26</v>
      </c>
      <c r="E3102" s="531">
        <v>619.51</v>
      </c>
      <c r="F3102" s="532">
        <v>0</v>
      </c>
    </row>
    <row r="3103" spans="1:6">
      <c r="A3103" s="529" t="s">
        <v>32632</v>
      </c>
      <c r="B3103" s="530">
        <v>102015</v>
      </c>
      <c r="C3103" s="522" t="s">
        <v>10231</v>
      </c>
      <c r="D3103" s="530" t="s">
        <v>26</v>
      </c>
      <c r="E3103" s="531">
        <v>516.33000000000004</v>
      </c>
      <c r="F3103" s="532">
        <v>0</v>
      </c>
    </row>
    <row r="3104" spans="1:6">
      <c r="A3104" s="529" t="s">
        <v>32632</v>
      </c>
      <c r="B3104" s="530">
        <v>102013</v>
      </c>
      <c r="C3104" s="522" t="s">
        <v>10229</v>
      </c>
      <c r="D3104" s="530" t="s">
        <v>26</v>
      </c>
      <c r="E3104" s="531">
        <v>223.41</v>
      </c>
      <c r="F3104" s="532">
        <v>0</v>
      </c>
    </row>
    <row r="3105" spans="1:6">
      <c r="A3105" s="529" t="s">
        <v>32632</v>
      </c>
      <c r="B3105" s="530">
        <v>102011</v>
      </c>
      <c r="C3105" s="522" t="s">
        <v>10227</v>
      </c>
      <c r="D3105" s="530" t="s">
        <v>26</v>
      </c>
      <c r="E3105" s="531">
        <v>264.98</v>
      </c>
      <c r="F3105" s="532">
        <v>0</v>
      </c>
    </row>
    <row r="3106" spans="1:6">
      <c r="A3106" s="529" t="s">
        <v>32632</v>
      </c>
      <c r="B3106" s="530">
        <v>102012</v>
      </c>
      <c r="C3106" s="522" t="s">
        <v>10228</v>
      </c>
      <c r="D3106" s="530" t="s">
        <v>26</v>
      </c>
      <c r="E3106" s="531">
        <v>238.32</v>
      </c>
      <c r="F3106" s="532">
        <v>0</v>
      </c>
    </row>
    <row r="3107" spans="1:6">
      <c r="A3107" s="529" t="s">
        <v>32632</v>
      </c>
      <c r="B3107" s="530">
        <v>102009</v>
      </c>
      <c r="C3107" s="522" t="s">
        <v>10225</v>
      </c>
      <c r="D3107" s="530" t="s">
        <v>26</v>
      </c>
      <c r="E3107" s="531">
        <v>339.91</v>
      </c>
      <c r="F3107" s="532">
        <v>0</v>
      </c>
    </row>
    <row r="3108" spans="1:6">
      <c r="A3108" s="529" t="s">
        <v>32632</v>
      </c>
      <c r="B3108" s="530">
        <v>102010</v>
      </c>
      <c r="C3108" s="522" t="s">
        <v>10226</v>
      </c>
      <c r="D3108" s="530" t="s">
        <v>26</v>
      </c>
      <c r="E3108" s="531">
        <v>309.26</v>
      </c>
      <c r="F3108" s="532">
        <v>0</v>
      </c>
    </row>
    <row r="3109" spans="1:6">
      <c r="A3109" s="529" t="s">
        <v>32632</v>
      </c>
      <c r="B3109" s="530">
        <v>102007</v>
      </c>
      <c r="C3109" s="522" t="s">
        <v>10223</v>
      </c>
      <c r="D3109" s="530" t="s">
        <v>26</v>
      </c>
      <c r="E3109" s="531">
        <v>550.47</v>
      </c>
      <c r="F3109" s="532">
        <v>0</v>
      </c>
    </row>
    <row r="3110" spans="1:6">
      <c r="A3110" s="529" t="s">
        <v>32632</v>
      </c>
      <c r="B3110" s="530">
        <v>102008</v>
      </c>
      <c r="C3110" s="522" t="s">
        <v>10224</v>
      </c>
      <c r="D3110" s="530" t="s">
        <v>26</v>
      </c>
      <c r="E3110" s="531">
        <v>456.88</v>
      </c>
      <c r="F3110" s="532">
        <v>0</v>
      </c>
    </row>
    <row r="3111" spans="1:6">
      <c r="A3111" s="529" t="s">
        <v>32632</v>
      </c>
      <c r="B3111" s="530">
        <v>101975</v>
      </c>
      <c r="C3111" s="522" t="s">
        <v>10195</v>
      </c>
      <c r="D3111" s="530" t="s">
        <v>26</v>
      </c>
      <c r="E3111" s="531">
        <v>468.33</v>
      </c>
      <c r="F3111" s="532">
        <v>0</v>
      </c>
    </row>
    <row r="3112" spans="1:6">
      <c r="A3112" s="529" t="s">
        <v>32632</v>
      </c>
      <c r="B3112" s="530">
        <v>102006</v>
      </c>
      <c r="C3112" s="522" t="s">
        <v>10222</v>
      </c>
      <c r="D3112" s="530" t="s">
        <v>26</v>
      </c>
      <c r="E3112" s="531">
        <v>216.53</v>
      </c>
      <c r="F3112" s="532">
        <v>0</v>
      </c>
    </row>
    <row r="3113" spans="1:6">
      <c r="A3113" s="529" t="s">
        <v>32632</v>
      </c>
      <c r="B3113" s="530">
        <v>102004</v>
      </c>
      <c r="C3113" s="522" t="s">
        <v>10220</v>
      </c>
      <c r="D3113" s="530" t="s">
        <v>26</v>
      </c>
      <c r="E3113" s="531">
        <v>259.61</v>
      </c>
      <c r="F3113" s="532">
        <v>0</v>
      </c>
    </row>
    <row r="3114" spans="1:6">
      <c r="A3114" s="529" t="s">
        <v>32632</v>
      </c>
      <c r="B3114" s="530">
        <v>102005</v>
      </c>
      <c r="C3114" s="522" t="s">
        <v>10221</v>
      </c>
      <c r="D3114" s="530" t="s">
        <v>26</v>
      </c>
      <c r="E3114" s="531">
        <v>233.13</v>
      </c>
      <c r="F3114" s="532">
        <v>0</v>
      </c>
    </row>
    <row r="3115" spans="1:6">
      <c r="A3115" s="529" t="s">
        <v>32632</v>
      </c>
      <c r="B3115" s="530">
        <v>102002</v>
      </c>
      <c r="C3115" s="522" t="s">
        <v>10218</v>
      </c>
      <c r="D3115" s="530" t="s">
        <v>26</v>
      </c>
      <c r="E3115" s="531">
        <v>327.27999999999997</v>
      </c>
      <c r="F3115" s="532">
        <v>0</v>
      </c>
    </row>
    <row r="3116" spans="1:6">
      <c r="A3116" s="529" t="s">
        <v>32632</v>
      </c>
      <c r="B3116" s="530">
        <v>102003</v>
      </c>
      <c r="C3116" s="522" t="s">
        <v>10219</v>
      </c>
      <c r="D3116" s="530" t="s">
        <v>26</v>
      </c>
      <c r="E3116" s="531">
        <v>297.42</v>
      </c>
      <c r="F3116" s="532">
        <v>0</v>
      </c>
    </row>
    <row r="3117" spans="1:6">
      <c r="A3117" s="529" t="s">
        <v>32632</v>
      </c>
      <c r="B3117" s="530">
        <v>102000</v>
      </c>
      <c r="C3117" s="522" t="s">
        <v>10216</v>
      </c>
      <c r="D3117" s="530" t="s">
        <v>26</v>
      </c>
      <c r="E3117" s="531">
        <v>571.82000000000005</v>
      </c>
      <c r="F3117" s="532">
        <v>0</v>
      </c>
    </row>
    <row r="3118" spans="1:6">
      <c r="A3118" s="529" t="s">
        <v>32632</v>
      </c>
      <c r="B3118" s="530">
        <v>102001</v>
      </c>
      <c r="C3118" s="522" t="s">
        <v>10217</v>
      </c>
      <c r="D3118" s="530" t="s">
        <v>26</v>
      </c>
      <c r="E3118" s="531">
        <v>489.08</v>
      </c>
      <c r="F3118" s="532">
        <v>0</v>
      </c>
    </row>
    <row r="3119" spans="1:6">
      <c r="A3119" s="529" t="s">
        <v>32632</v>
      </c>
      <c r="B3119" s="530">
        <v>101983</v>
      </c>
      <c r="C3119" s="522" t="s">
        <v>10200</v>
      </c>
      <c r="D3119" s="530" t="s">
        <v>26</v>
      </c>
      <c r="E3119" s="531">
        <v>226.9</v>
      </c>
      <c r="F3119" s="532">
        <v>0</v>
      </c>
    </row>
    <row r="3120" spans="1:6">
      <c r="A3120" s="529" t="s">
        <v>32632</v>
      </c>
      <c r="B3120" s="530">
        <v>101981</v>
      </c>
      <c r="C3120" s="522" t="s">
        <v>10198</v>
      </c>
      <c r="D3120" s="530" t="s">
        <v>26</v>
      </c>
      <c r="E3120" s="531">
        <v>268.68</v>
      </c>
      <c r="F3120" s="532">
        <v>0</v>
      </c>
    </row>
    <row r="3121" spans="1:6">
      <c r="A3121" s="529" t="s">
        <v>32632</v>
      </c>
      <c r="B3121" s="530">
        <v>101982</v>
      </c>
      <c r="C3121" s="522" t="s">
        <v>10199</v>
      </c>
      <c r="D3121" s="530" t="s">
        <v>26</v>
      </c>
      <c r="E3121" s="531">
        <v>242.99</v>
      </c>
      <c r="F3121" s="532">
        <v>0</v>
      </c>
    </row>
    <row r="3122" spans="1:6">
      <c r="A3122" s="529" t="s">
        <v>32632</v>
      </c>
      <c r="B3122" s="530">
        <v>101977</v>
      </c>
      <c r="C3122" s="522" t="s">
        <v>10196</v>
      </c>
      <c r="D3122" s="530" t="s">
        <v>26</v>
      </c>
      <c r="E3122" s="531">
        <v>337.92</v>
      </c>
      <c r="F3122" s="532">
        <v>0</v>
      </c>
    </row>
    <row r="3123" spans="1:6">
      <c r="A3123" s="529" t="s">
        <v>32632</v>
      </c>
      <c r="B3123" s="530">
        <v>101980</v>
      </c>
      <c r="C3123" s="522" t="s">
        <v>10197</v>
      </c>
      <c r="D3123" s="530" t="s">
        <v>26</v>
      </c>
      <c r="E3123" s="531">
        <v>310.39</v>
      </c>
      <c r="F3123" s="532">
        <v>0</v>
      </c>
    </row>
    <row r="3124" spans="1:6">
      <c r="A3124" s="529" t="s">
        <v>32632</v>
      </c>
      <c r="B3124" s="530">
        <v>101974</v>
      </c>
      <c r="C3124" s="522" t="s">
        <v>10194</v>
      </c>
      <c r="D3124" s="530" t="s">
        <v>26</v>
      </c>
      <c r="E3124" s="531">
        <v>554.71</v>
      </c>
      <c r="F3124" s="532">
        <v>0</v>
      </c>
    </row>
    <row r="3125" spans="1:6">
      <c r="A3125" s="529" t="s">
        <v>32645</v>
      </c>
      <c r="B3125" s="530">
        <v>101114</v>
      </c>
      <c r="C3125" s="522" t="s">
        <v>12542</v>
      </c>
      <c r="D3125" s="530" t="s">
        <v>28</v>
      </c>
      <c r="E3125" s="531">
        <v>4.87</v>
      </c>
      <c r="F3125" s="532">
        <v>0</v>
      </c>
    </row>
    <row r="3126" spans="1:6">
      <c r="A3126" s="529" t="s">
        <v>32645</v>
      </c>
      <c r="B3126" s="530">
        <v>101118</v>
      </c>
      <c r="C3126" s="522" t="s">
        <v>12546</v>
      </c>
      <c r="D3126" s="530" t="s">
        <v>28</v>
      </c>
      <c r="E3126" s="531">
        <v>4.18</v>
      </c>
      <c r="F3126" s="532">
        <v>0</v>
      </c>
    </row>
    <row r="3127" spans="1:6">
      <c r="A3127" s="529" t="s">
        <v>32645</v>
      </c>
      <c r="B3127" s="530">
        <v>101115</v>
      </c>
      <c r="C3127" s="522" t="s">
        <v>12543</v>
      </c>
      <c r="D3127" s="530" t="s">
        <v>28</v>
      </c>
      <c r="E3127" s="531">
        <v>4.05</v>
      </c>
      <c r="F3127" s="532">
        <v>0</v>
      </c>
    </row>
    <row r="3128" spans="1:6">
      <c r="A3128" s="529" t="s">
        <v>32645</v>
      </c>
      <c r="B3128" s="530">
        <v>101116</v>
      </c>
      <c r="C3128" s="522" t="s">
        <v>12544</v>
      </c>
      <c r="D3128" s="530" t="s">
        <v>28</v>
      </c>
      <c r="E3128" s="531">
        <v>2.52</v>
      </c>
      <c r="F3128" s="532">
        <v>0</v>
      </c>
    </row>
    <row r="3129" spans="1:6">
      <c r="A3129" s="529" t="s">
        <v>32645</v>
      </c>
      <c r="B3129" s="530">
        <v>101117</v>
      </c>
      <c r="C3129" s="522" t="s">
        <v>12545</v>
      </c>
      <c r="D3129" s="530" t="s">
        <v>28</v>
      </c>
      <c r="E3129" s="531">
        <v>3.49</v>
      </c>
      <c r="F3129" s="532">
        <v>0</v>
      </c>
    </row>
    <row r="3130" spans="1:6">
      <c r="A3130" s="529" t="s">
        <v>32645</v>
      </c>
      <c r="B3130" s="530">
        <v>101139</v>
      </c>
      <c r="C3130" s="522" t="s">
        <v>12567</v>
      </c>
      <c r="D3130" s="530" t="s">
        <v>28</v>
      </c>
      <c r="E3130" s="531">
        <v>21.85</v>
      </c>
      <c r="F3130" s="532">
        <v>0</v>
      </c>
    </row>
    <row r="3131" spans="1:6">
      <c r="A3131" s="529" t="s">
        <v>32645</v>
      </c>
      <c r="B3131" s="530">
        <v>101124</v>
      </c>
      <c r="C3131" s="522" t="s">
        <v>12552</v>
      </c>
      <c r="D3131" s="530" t="s">
        <v>28</v>
      </c>
      <c r="E3131" s="531">
        <v>16.22</v>
      </c>
      <c r="F3131" s="532">
        <v>0</v>
      </c>
    </row>
    <row r="3132" spans="1:6">
      <c r="A3132" s="529" t="s">
        <v>32645</v>
      </c>
      <c r="B3132" s="530">
        <v>101128</v>
      </c>
      <c r="C3132" s="522" t="s">
        <v>12556</v>
      </c>
      <c r="D3132" s="530" t="s">
        <v>28</v>
      </c>
      <c r="E3132" s="531">
        <v>15.53</v>
      </c>
      <c r="F3132" s="532">
        <v>0</v>
      </c>
    </row>
    <row r="3133" spans="1:6">
      <c r="A3133" s="529" t="s">
        <v>32645</v>
      </c>
      <c r="B3133" s="530">
        <v>101125</v>
      </c>
      <c r="C3133" s="522" t="s">
        <v>12553</v>
      </c>
      <c r="D3133" s="530" t="s">
        <v>28</v>
      </c>
      <c r="E3133" s="531">
        <v>15.4</v>
      </c>
      <c r="F3133" s="532">
        <v>0</v>
      </c>
    </row>
    <row r="3134" spans="1:6">
      <c r="A3134" s="529" t="s">
        <v>32645</v>
      </c>
      <c r="B3134" s="530">
        <v>101126</v>
      </c>
      <c r="C3134" s="522" t="s">
        <v>12554</v>
      </c>
      <c r="D3134" s="530" t="s">
        <v>28</v>
      </c>
      <c r="E3134" s="531">
        <v>13.87</v>
      </c>
      <c r="F3134" s="532">
        <v>0</v>
      </c>
    </row>
    <row r="3135" spans="1:6">
      <c r="A3135" s="529" t="s">
        <v>32645</v>
      </c>
      <c r="B3135" s="530">
        <v>101127</v>
      </c>
      <c r="C3135" s="522" t="s">
        <v>12555</v>
      </c>
      <c r="D3135" s="530" t="s">
        <v>28</v>
      </c>
      <c r="E3135" s="531">
        <v>14.84</v>
      </c>
      <c r="F3135" s="532">
        <v>0</v>
      </c>
    </row>
    <row r="3136" spans="1:6">
      <c r="A3136" s="529" t="s">
        <v>32645</v>
      </c>
      <c r="B3136" s="530">
        <v>101134</v>
      </c>
      <c r="C3136" s="522" t="s">
        <v>12562</v>
      </c>
      <c r="D3136" s="530" t="s">
        <v>28</v>
      </c>
      <c r="E3136" s="531">
        <v>16.940000000000001</v>
      </c>
      <c r="F3136" s="532">
        <v>0</v>
      </c>
    </row>
    <row r="3137" spans="1:6">
      <c r="A3137" s="529" t="s">
        <v>32645</v>
      </c>
      <c r="B3137" s="530">
        <v>101144</v>
      </c>
      <c r="C3137" s="522" t="s">
        <v>12572</v>
      </c>
      <c r="D3137" s="530" t="s">
        <v>28</v>
      </c>
      <c r="E3137" s="531">
        <v>16.86</v>
      </c>
      <c r="F3137" s="532">
        <v>0</v>
      </c>
    </row>
    <row r="3138" spans="1:6">
      <c r="A3138" s="529" t="s">
        <v>32645</v>
      </c>
      <c r="B3138" s="530">
        <v>101138</v>
      </c>
      <c r="C3138" s="522" t="s">
        <v>12566</v>
      </c>
      <c r="D3138" s="530" t="s">
        <v>28</v>
      </c>
      <c r="E3138" s="531">
        <v>16.25</v>
      </c>
      <c r="F3138" s="532">
        <v>0</v>
      </c>
    </row>
    <row r="3139" spans="1:6">
      <c r="A3139" s="529" t="s">
        <v>32645</v>
      </c>
      <c r="B3139" s="530">
        <v>101148</v>
      </c>
      <c r="C3139" s="522" t="s">
        <v>12576</v>
      </c>
      <c r="D3139" s="530" t="s">
        <v>28</v>
      </c>
      <c r="E3139" s="531">
        <v>16.170000000000002</v>
      </c>
      <c r="F3139" s="532">
        <v>0</v>
      </c>
    </row>
    <row r="3140" spans="1:6">
      <c r="A3140" s="529" t="s">
        <v>32645</v>
      </c>
      <c r="B3140" s="530">
        <v>101135</v>
      </c>
      <c r="C3140" s="522" t="s">
        <v>12563</v>
      </c>
      <c r="D3140" s="530" t="s">
        <v>28</v>
      </c>
      <c r="E3140" s="531">
        <v>16.12</v>
      </c>
      <c r="F3140" s="532">
        <v>0</v>
      </c>
    </row>
    <row r="3141" spans="1:6">
      <c r="A3141" s="529" t="s">
        <v>32645</v>
      </c>
      <c r="B3141" s="530">
        <v>101145</v>
      </c>
      <c r="C3141" s="522" t="s">
        <v>12573</v>
      </c>
      <c r="D3141" s="530" t="s">
        <v>28</v>
      </c>
      <c r="E3141" s="531">
        <v>16.04</v>
      </c>
      <c r="F3141" s="532">
        <v>0</v>
      </c>
    </row>
    <row r="3142" spans="1:6">
      <c r="A3142" s="529" t="s">
        <v>32645</v>
      </c>
      <c r="B3142" s="530">
        <v>101136</v>
      </c>
      <c r="C3142" s="522" t="s">
        <v>12564</v>
      </c>
      <c r="D3142" s="530" t="s">
        <v>28</v>
      </c>
      <c r="E3142" s="531">
        <v>14.59</v>
      </c>
      <c r="F3142" s="532">
        <v>0</v>
      </c>
    </row>
    <row r="3143" spans="1:6">
      <c r="A3143" s="529" t="s">
        <v>32645</v>
      </c>
      <c r="B3143" s="530">
        <v>101146</v>
      </c>
      <c r="C3143" s="522" t="s">
        <v>12574</v>
      </c>
      <c r="D3143" s="530" t="s">
        <v>28</v>
      </c>
      <c r="E3143" s="531">
        <v>14.51</v>
      </c>
      <c r="F3143" s="532">
        <v>0</v>
      </c>
    </row>
    <row r="3144" spans="1:6">
      <c r="A3144" s="529" t="s">
        <v>32645</v>
      </c>
      <c r="B3144" s="530">
        <v>101137</v>
      </c>
      <c r="C3144" s="522" t="s">
        <v>12565</v>
      </c>
      <c r="D3144" s="530" t="s">
        <v>28</v>
      </c>
      <c r="E3144" s="531">
        <v>15.56</v>
      </c>
      <c r="F3144" s="532">
        <v>0</v>
      </c>
    </row>
    <row r="3145" spans="1:6">
      <c r="A3145" s="529" t="s">
        <v>32645</v>
      </c>
      <c r="B3145" s="530">
        <v>101147</v>
      </c>
      <c r="C3145" s="522" t="s">
        <v>12575</v>
      </c>
      <c r="D3145" s="530" t="s">
        <v>28</v>
      </c>
      <c r="E3145" s="531">
        <v>15.48</v>
      </c>
      <c r="F3145" s="532">
        <v>0</v>
      </c>
    </row>
    <row r="3146" spans="1:6">
      <c r="A3146" s="529" t="s">
        <v>32645</v>
      </c>
      <c r="B3146" s="530">
        <v>101119</v>
      </c>
      <c r="C3146" s="522" t="s">
        <v>12547</v>
      </c>
      <c r="D3146" s="530" t="s">
        <v>28</v>
      </c>
      <c r="E3146" s="531">
        <v>9.3000000000000007</v>
      </c>
      <c r="F3146" s="532">
        <v>0</v>
      </c>
    </row>
    <row r="3147" spans="1:6">
      <c r="A3147" s="529" t="s">
        <v>32645</v>
      </c>
      <c r="B3147" s="530">
        <v>101123</v>
      </c>
      <c r="C3147" s="522" t="s">
        <v>12551</v>
      </c>
      <c r="D3147" s="530" t="s">
        <v>28</v>
      </c>
      <c r="E3147" s="531">
        <v>7.99</v>
      </c>
      <c r="F3147" s="532">
        <v>0</v>
      </c>
    </row>
    <row r="3148" spans="1:6">
      <c r="A3148" s="529" t="s">
        <v>32645</v>
      </c>
      <c r="B3148" s="530">
        <v>101120</v>
      </c>
      <c r="C3148" s="522" t="s">
        <v>12548</v>
      </c>
      <c r="D3148" s="530" t="s">
        <v>28</v>
      </c>
      <c r="E3148" s="531">
        <v>7.77</v>
      </c>
      <c r="F3148" s="532">
        <v>0</v>
      </c>
    </row>
    <row r="3149" spans="1:6">
      <c r="A3149" s="529" t="s">
        <v>32645</v>
      </c>
      <c r="B3149" s="530">
        <v>101121</v>
      </c>
      <c r="C3149" s="522" t="s">
        <v>12549</v>
      </c>
      <c r="D3149" s="530" t="s">
        <v>28</v>
      </c>
      <c r="E3149" s="531">
        <v>4.8499999999999996</v>
      </c>
      <c r="F3149" s="532">
        <v>0</v>
      </c>
    </row>
    <row r="3150" spans="1:6">
      <c r="A3150" s="529" t="s">
        <v>32645</v>
      </c>
      <c r="B3150" s="530">
        <v>101122</v>
      </c>
      <c r="C3150" s="522" t="s">
        <v>12550</v>
      </c>
      <c r="D3150" s="530" t="s">
        <v>28</v>
      </c>
      <c r="E3150" s="531">
        <v>6.65</v>
      </c>
      <c r="F3150" s="532">
        <v>0</v>
      </c>
    </row>
    <row r="3151" spans="1:6">
      <c r="A3151" s="529" t="s">
        <v>32645</v>
      </c>
      <c r="B3151" s="530">
        <v>101129</v>
      </c>
      <c r="C3151" s="522" t="s">
        <v>12557</v>
      </c>
      <c r="D3151" s="530" t="s">
        <v>28</v>
      </c>
      <c r="E3151" s="531">
        <v>21.1</v>
      </c>
      <c r="F3151" s="532">
        <v>0</v>
      </c>
    </row>
    <row r="3152" spans="1:6">
      <c r="A3152" s="529" t="s">
        <v>32645</v>
      </c>
      <c r="B3152" s="530">
        <v>101133</v>
      </c>
      <c r="C3152" s="522" t="s">
        <v>12561</v>
      </c>
      <c r="D3152" s="530" t="s">
        <v>28</v>
      </c>
      <c r="E3152" s="531">
        <v>19.79</v>
      </c>
      <c r="F3152" s="532">
        <v>0</v>
      </c>
    </row>
    <row r="3153" spans="1:6">
      <c r="A3153" s="529" t="s">
        <v>32645</v>
      </c>
      <c r="B3153" s="530">
        <v>101130</v>
      </c>
      <c r="C3153" s="522" t="s">
        <v>12558</v>
      </c>
      <c r="D3153" s="530" t="s">
        <v>28</v>
      </c>
      <c r="E3153" s="531">
        <v>19.57</v>
      </c>
      <c r="F3153" s="532">
        <v>0</v>
      </c>
    </row>
    <row r="3154" spans="1:6">
      <c r="A3154" s="529" t="s">
        <v>32645</v>
      </c>
      <c r="B3154" s="530">
        <v>101131</v>
      </c>
      <c r="C3154" s="522" t="s">
        <v>12559</v>
      </c>
      <c r="D3154" s="530" t="s">
        <v>28</v>
      </c>
      <c r="E3154" s="531">
        <v>16.649999999999999</v>
      </c>
      <c r="F3154" s="532">
        <v>0</v>
      </c>
    </row>
    <row r="3155" spans="1:6">
      <c r="A3155" s="529" t="s">
        <v>32645</v>
      </c>
      <c r="B3155" s="530">
        <v>101132</v>
      </c>
      <c r="C3155" s="522" t="s">
        <v>12560</v>
      </c>
      <c r="D3155" s="530" t="s">
        <v>28</v>
      </c>
      <c r="E3155" s="531">
        <v>18.45</v>
      </c>
      <c r="F3155" s="532">
        <v>0</v>
      </c>
    </row>
    <row r="3156" spans="1:6">
      <c r="A3156" s="529" t="s">
        <v>32645</v>
      </c>
      <c r="B3156" s="530">
        <v>101149</v>
      </c>
      <c r="C3156" s="522" t="s">
        <v>12577</v>
      </c>
      <c r="D3156" s="530" t="s">
        <v>28</v>
      </c>
      <c r="E3156" s="531">
        <v>21.77</v>
      </c>
      <c r="F3156" s="532">
        <v>0</v>
      </c>
    </row>
    <row r="3157" spans="1:6">
      <c r="A3157" s="529" t="s">
        <v>32645</v>
      </c>
      <c r="B3157" s="530">
        <v>101143</v>
      </c>
      <c r="C3157" s="522" t="s">
        <v>12571</v>
      </c>
      <c r="D3157" s="530" t="s">
        <v>28</v>
      </c>
      <c r="E3157" s="531">
        <v>20.54</v>
      </c>
      <c r="F3157" s="532">
        <v>0</v>
      </c>
    </row>
    <row r="3158" spans="1:6">
      <c r="A3158" s="529" t="s">
        <v>32645</v>
      </c>
      <c r="B3158" s="530">
        <v>101153</v>
      </c>
      <c r="C3158" s="522" t="s">
        <v>12581</v>
      </c>
      <c r="D3158" s="530" t="s">
        <v>28</v>
      </c>
      <c r="E3158" s="531">
        <v>20.46</v>
      </c>
      <c r="F3158" s="532">
        <v>0</v>
      </c>
    </row>
    <row r="3159" spans="1:6">
      <c r="A3159" s="529" t="s">
        <v>32645</v>
      </c>
      <c r="B3159" s="530">
        <v>101140</v>
      </c>
      <c r="C3159" s="522" t="s">
        <v>12568</v>
      </c>
      <c r="D3159" s="530" t="s">
        <v>28</v>
      </c>
      <c r="E3159" s="531">
        <v>20.32</v>
      </c>
      <c r="F3159" s="532">
        <v>0</v>
      </c>
    </row>
    <row r="3160" spans="1:6">
      <c r="A3160" s="529" t="s">
        <v>32645</v>
      </c>
      <c r="B3160" s="530">
        <v>101150</v>
      </c>
      <c r="C3160" s="522" t="s">
        <v>12578</v>
      </c>
      <c r="D3160" s="530" t="s">
        <v>28</v>
      </c>
      <c r="E3160" s="531">
        <v>20.239999999999998</v>
      </c>
      <c r="F3160" s="532">
        <v>0</v>
      </c>
    </row>
    <row r="3161" spans="1:6">
      <c r="A3161" s="529" t="s">
        <v>32645</v>
      </c>
      <c r="B3161" s="530">
        <v>101141</v>
      </c>
      <c r="C3161" s="522" t="s">
        <v>12569</v>
      </c>
      <c r="D3161" s="530" t="s">
        <v>28</v>
      </c>
      <c r="E3161" s="531">
        <v>17.399999999999999</v>
      </c>
      <c r="F3161" s="532">
        <v>0</v>
      </c>
    </row>
    <row r="3162" spans="1:6">
      <c r="A3162" s="529" t="s">
        <v>32645</v>
      </c>
      <c r="B3162" s="530">
        <v>101151</v>
      </c>
      <c r="C3162" s="522" t="s">
        <v>12579</v>
      </c>
      <c r="D3162" s="530" t="s">
        <v>28</v>
      </c>
      <c r="E3162" s="531">
        <v>17.32</v>
      </c>
      <c r="F3162" s="532">
        <v>0</v>
      </c>
    </row>
    <row r="3163" spans="1:6">
      <c r="A3163" s="529" t="s">
        <v>32645</v>
      </c>
      <c r="B3163" s="530">
        <v>101142</v>
      </c>
      <c r="C3163" s="522" t="s">
        <v>12570</v>
      </c>
      <c r="D3163" s="530" t="s">
        <v>28</v>
      </c>
      <c r="E3163" s="531">
        <v>19.2</v>
      </c>
      <c r="F3163" s="532">
        <v>0</v>
      </c>
    </row>
    <row r="3164" spans="1:6">
      <c r="A3164" s="529" t="s">
        <v>32645</v>
      </c>
      <c r="B3164" s="530">
        <v>101152</v>
      </c>
      <c r="C3164" s="522" t="s">
        <v>12580</v>
      </c>
      <c r="D3164" s="530" t="s">
        <v>28</v>
      </c>
      <c r="E3164" s="531">
        <v>19.12</v>
      </c>
      <c r="F3164" s="532">
        <v>0</v>
      </c>
    </row>
    <row r="3165" spans="1:6">
      <c r="A3165" s="529" t="s">
        <v>32646</v>
      </c>
      <c r="B3165" s="530">
        <v>101206</v>
      </c>
      <c r="C3165" s="522" t="s">
        <v>12582</v>
      </c>
      <c r="D3165" s="530" t="s">
        <v>28</v>
      </c>
      <c r="E3165" s="531">
        <v>13.68</v>
      </c>
      <c r="F3165" s="532">
        <v>0</v>
      </c>
    </row>
    <row r="3166" spans="1:6">
      <c r="A3166" s="529" t="s">
        <v>32646</v>
      </c>
      <c r="B3166" s="530">
        <v>101210</v>
      </c>
      <c r="C3166" s="522" t="s">
        <v>12586</v>
      </c>
      <c r="D3166" s="530" t="s">
        <v>28</v>
      </c>
      <c r="E3166" s="531">
        <v>19.02</v>
      </c>
      <c r="F3166" s="532">
        <v>0</v>
      </c>
    </row>
    <row r="3167" spans="1:6">
      <c r="A3167" s="529" t="s">
        <v>32646</v>
      </c>
      <c r="B3167" s="530">
        <v>101211</v>
      </c>
      <c r="C3167" s="522" t="s">
        <v>12587</v>
      </c>
      <c r="D3167" s="530" t="s">
        <v>28</v>
      </c>
      <c r="E3167" s="531">
        <v>20.399999999999999</v>
      </c>
      <c r="F3167" s="532">
        <v>0</v>
      </c>
    </row>
    <row r="3168" spans="1:6">
      <c r="A3168" s="529" t="s">
        <v>32646</v>
      </c>
      <c r="B3168" s="530">
        <v>101215</v>
      </c>
      <c r="C3168" s="522" t="s">
        <v>12591</v>
      </c>
      <c r="D3168" s="530" t="s">
        <v>28</v>
      </c>
      <c r="E3168" s="531">
        <v>18.3</v>
      </c>
      <c r="F3168" s="532">
        <v>0</v>
      </c>
    </row>
    <row r="3169" spans="1:6">
      <c r="A3169" s="529" t="s">
        <v>32646</v>
      </c>
      <c r="B3169" s="530">
        <v>101216</v>
      </c>
      <c r="C3169" s="522" t="s">
        <v>12592</v>
      </c>
      <c r="D3169" s="530" t="s">
        <v>28</v>
      </c>
      <c r="E3169" s="531">
        <v>19.16</v>
      </c>
      <c r="F3169" s="532">
        <v>0</v>
      </c>
    </row>
    <row r="3170" spans="1:6">
      <c r="A3170" s="529" t="s">
        <v>32646</v>
      </c>
      <c r="B3170" s="530">
        <v>101212</v>
      </c>
      <c r="C3170" s="522" t="s">
        <v>12588</v>
      </c>
      <c r="D3170" s="530" t="s">
        <v>28</v>
      </c>
      <c r="E3170" s="531">
        <v>23.82</v>
      </c>
      <c r="F3170" s="532">
        <v>0</v>
      </c>
    </row>
    <row r="3171" spans="1:6">
      <c r="A3171" s="529" t="s">
        <v>32646</v>
      </c>
      <c r="B3171" s="530">
        <v>101217</v>
      </c>
      <c r="C3171" s="522" t="s">
        <v>12593</v>
      </c>
      <c r="D3171" s="530" t="s">
        <v>28</v>
      </c>
      <c r="E3171" s="531">
        <v>22.32</v>
      </c>
      <c r="F3171" s="532">
        <v>0</v>
      </c>
    </row>
    <row r="3172" spans="1:6">
      <c r="A3172" s="529" t="s">
        <v>32646</v>
      </c>
      <c r="B3172" s="530">
        <v>101218</v>
      </c>
      <c r="C3172" s="522" t="s">
        <v>12594</v>
      </c>
      <c r="D3172" s="530" t="s">
        <v>28</v>
      </c>
      <c r="E3172" s="531">
        <v>23.59</v>
      </c>
      <c r="F3172" s="532">
        <v>0</v>
      </c>
    </row>
    <row r="3173" spans="1:6">
      <c r="A3173" s="529" t="s">
        <v>32646</v>
      </c>
      <c r="B3173" s="530">
        <v>101213</v>
      </c>
      <c r="C3173" s="522" t="s">
        <v>12589</v>
      </c>
      <c r="D3173" s="530" t="s">
        <v>28</v>
      </c>
      <c r="E3173" s="531">
        <v>26.66</v>
      </c>
      <c r="F3173" s="532">
        <v>0</v>
      </c>
    </row>
    <row r="3174" spans="1:6">
      <c r="A3174" s="529" t="s">
        <v>32646</v>
      </c>
      <c r="B3174" s="530">
        <v>101219</v>
      </c>
      <c r="C3174" s="522" t="s">
        <v>12595</v>
      </c>
      <c r="D3174" s="530" t="s">
        <v>28</v>
      </c>
      <c r="E3174" s="531">
        <v>28.58</v>
      </c>
      <c r="F3174" s="532">
        <v>0</v>
      </c>
    </row>
    <row r="3175" spans="1:6">
      <c r="A3175" s="529" t="s">
        <v>32646</v>
      </c>
      <c r="B3175" s="530">
        <v>101214</v>
      </c>
      <c r="C3175" s="522" t="s">
        <v>12590</v>
      </c>
      <c r="D3175" s="530" t="s">
        <v>28</v>
      </c>
      <c r="E3175" s="531">
        <v>32.17</v>
      </c>
      <c r="F3175" s="532">
        <v>0</v>
      </c>
    </row>
    <row r="3176" spans="1:6">
      <c r="A3176" s="529" t="s">
        <v>32646</v>
      </c>
      <c r="B3176" s="530">
        <v>101254</v>
      </c>
      <c r="C3176" s="522" t="s">
        <v>12630</v>
      </c>
      <c r="D3176" s="530" t="s">
        <v>28</v>
      </c>
      <c r="E3176" s="531">
        <v>13.99</v>
      </c>
      <c r="F3176" s="532">
        <v>0</v>
      </c>
    </row>
    <row r="3177" spans="1:6">
      <c r="A3177" s="529" t="s">
        <v>32646</v>
      </c>
      <c r="B3177" s="530">
        <v>101256</v>
      </c>
      <c r="C3177" s="522" t="s">
        <v>12632</v>
      </c>
      <c r="D3177" s="530" t="s">
        <v>28</v>
      </c>
      <c r="E3177" s="531">
        <v>21.53</v>
      </c>
      <c r="F3177" s="532">
        <v>0</v>
      </c>
    </row>
    <row r="3178" spans="1:6">
      <c r="A3178" s="529" t="s">
        <v>32646</v>
      </c>
      <c r="B3178" s="530">
        <v>101257</v>
      </c>
      <c r="C3178" s="522" t="s">
        <v>12633</v>
      </c>
      <c r="D3178" s="530" t="s">
        <v>28</v>
      </c>
      <c r="E3178" s="531">
        <v>22.66</v>
      </c>
      <c r="F3178" s="532">
        <v>0</v>
      </c>
    </row>
    <row r="3179" spans="1:6">
      <c r="A3179" s="529" t="s">
        <v>32646</v>
      </c>
      <c r="B3179" s="530">
        <v>101258</v>
      </c>
      <c r="C3179" s="522" t="s">
        <v>12634</v>
      </c>
      <c r="D3179" s="530" t="s">
        <v>28</v>
      </c>
      <c r="E3179" s="531">
        <v>26.27</v>
      </c>
      <c r="F3179" s="532">
        <v>0</v>
      </c>
    </row>
    <row r="3180" spans="1:6">
      <c r="A3180" s="529" t="s">
        <v>32646</v>
      </c>
      <c r="B3180" s="530">
        <v>101259</v>
      </c>
      <c r="C3180" s="522" t="s">
        <v>12635</v>
      </c>
      <c r="D3180" s="530" t="s">
        <v>28</v>
      </c>
      <c r="E3180" s="531">
        <v>29.21</v>
      </c>
      <c r="F3180" s="532">
        <v>0</v>
      </c>
    </row>
    <row r="3181" spans="1:6">
      <c r="A3181" s="529" t="s">
        <v>32646</v>
      </c>
      <c r="B3181" s="530">
        <v>101260</v>
      </c>
      <c r="C3181" s="522" t="s">
        <v>12636</v>
      </c>
      <c r="D3181" s="530" t="s">
        <v>28</v>
      </c>
      <c r="E3181" s="531">
        <v>36.5</v>
      </c>
      <c r="F3181" s="532">
        <v>0</v>
      </c>
    </row>
    <row r="3182" spans="1:6">
      <c r="A3182" s="529" t="s">
        <v>32646</v>
      </c>
      <c r="B3182" s="530">
        <v>101208</v>
      </c>
      <c r="C3182" s="522" t="s">
        <v>12584</v>
      </c>
      <c r="D3182" s="530" t="s">
        <v>28</v>
      </c>
      <c r="E3182" s="531">
        <v>11.55</v>
      </c>
      <c r="F3182" s="532">
        <v>0</v>
      </c>
    </row>
    <row r="3183" spans="1:6">
      <c r="A3183" s="529" t="s">
        <v>32646</v>
      </c>
      <c r="B3183" s="530">
        <v>101209</v>
      </c>
      <c r="C3183" s="522" t="s">
        <v>12585</v>
      </c>
      <c r="D3183" s="530" t="s">
        <v>28</v>
      </c>
      <c r="E3183" s="531">
        <v>10.71</v>
      </c>
      <c r="F3183" s="532">
        <v>0</v>
      </c>
    </row>
    <row r="3184" spans="1:6">
      <c r="A3184" s="529" t="s">
        <v>32646</v>
      </c>
      <c r="B3184" s="530">
        <v>101220</v>
      </c>
      <c r="C3184" s="522" t="s">
        <v>12596</v>
      </c>
      <c r="D3184" s="530" t="s">
        <v>28</v>
      </c>
      <c r="E3184" s="531">
        <v>17.96</v>
      </c>
      <c r="F3184" s="532">
        <v>0</v>
      </c>
    </row>
    <row r="3185" spans="1:6">
      <c r="A3185" s="529" t="s">
        <v>32646</v>
      </c>
      <c r="B3185" s="530">
        <v>101221</v>
      </c>
      <c r="C3185" s="522" t="s">
        <v>12597</v>
      </c>
      <c r="D3185" s="530" t="s">
        <v>28</v>
      </c>
      <c r="E3185" s="531">
        <v>18.97</v>
      </c>
      <c r="F3185" s="532">
        <v>0</v>
      </c>
    </row>
    <row r="3186" spans="1:6">
      <c r="A3186" s="529" t="s">
        <v>32646</v>
      </c>
      <c r="B3186" s="530">
        <v>101225</v>
      </c>
      <c r="C3186" s="522" t="s">
        <v>12601</v>
      </c>
      <c r="D3186" s="530" t="s">
        <v>28</v>
      </c>
      <c r="E3186" s="531">
        <v>16.489999999999998</v>
      </c>
      <c r="F3186" s="532">
        <v>0</v>
      </c>
    </row>
    <row r="3187" spans="1:6">
      <c r="A3187" s="529" t="s">
        <v>32646</v>
      </c>
      <c r="B3187" s="530">
        <v>101226</v>
      </c>
      <c r="C3187" s="522" t="s">
        <v>12602</v>
      </c>
      <c r="D3187" s="530" t="s">
        <v>28</v>
      </c>
      <c r="E3187" s="531">
        <v>17.36</v>
      </c>
      <c r="F3187" s="532">
        <v>0</v>
      </c>
    </row>
    <row r="3188" spans="1:6">
      <c r="A3188" s="529" t="s">
        <v>32646</v>
      </c>
      <c r="B3188" s="530">
        <v>101222</v>
      </c>
      <c r="C3188" s="522" t="s">
        <v>12598</v>
      </c>
      <c r="D3188" s="530" t="s">
        <v>28</v>
      </c>
      <c r="E3188" s="531">
        <v>22.04</v>
      </c>
      <c r="F3188" s="532">
        <v>0</v>
      </c>
    </row>
    <row r="3189" spans="1:6">
      <c r="A3189" s="529" t="s">
        <v>32646</v>
      </c>
      <c r="B3189" s="530">
        <v>101227</v>
      </c>
      <c r="C3189" s="522" t="s">
        <v>12603</v>
      </c>
      <c r="D3189" s="530" t="s">
        <v>28</v>
      </c>
      <c r="E3189" s="531">
        <v>20.12</v>
      </c>
      <c r="F3189" s="532">
        <v>0</v>
      </c>
    </row>
    <row r="3190" spans="1:6">
      <c r="A3190" s="529" t="s">
        <v>32646</v>
      </c>
      <c r="B3190" s="530">
        <v>101228</v>
      </c>
      <c r="C3190" s="522" t="s">
        <v>12604</v>
      </c>
      <c r="D3190" s="530" t="s">
        <v>28</v>
      </c>
      <c r="E3190" s="531">
        <v>21.43</v>
      </c>
      <c r="F3190" s="532">
        <v>0</v>
      </c>
    </row>
    <row r="3191" spans="1:6">
      <c r="A3191" s="529" t="s">
        <v>32646</v>
      </c>
      <c r="B3191" s="530">
        <v>101223</v>
      </c>
      <c r="C3191" s="522" t="s">
        <v>12599</v>
      </c>
      <c r="D3191" s="530" t="s">
        <v>28</v>
      </c>
      <c r="E3191" s="531">
        <v>24.54</v>
      </c>
      <c r="F3191" s="532">
        <v>0</v>
      </c>
    </row>
    <row r="3192" spans="1:6">
      <c r="A3192" s="529" t="s">
        <v>32646</v>
      </c>
      <c r="B3192" s="530">
        <v>101229</v>
      </c>
      <c r="C3192" s="522" t="s">
        <v>12605</v>
      </c>
      <c r="D3192" s="530" t="s">
        <v>28</v>
      </c>
      <c r="E3192" s="531">
        <v>27.02</v>
      </c>
      <c r="F3192" s="532">
        <v>0</v>
      </c>
    </row>
    <row r="3193" spans="1:6">
      <c r="A3193" s="529" t="s">
        <v>32646</v>
      </c>
      <c r="B3193" s="530">
        <v>101224</v>
      </c>
      <c r="C3193" s="522" t="s">
        <v>12600</v>
      </c>
      <c r="D3193" s="530" t="s">
        <v>28</v>
      </c>
      <c r="E3193" s="531">
        <v>30.75</v>
      </c>
      <c r="F3193" s="532">
        <v>0</v>
      </c>
    </row>
    <row r="3194" spans="1:6">
      <c r="A3194" s="529" t="s">
        <v>32646</v>
      </c>
      <c r="B3194" s="530">
        <v>101265</v>
      </c>
      <c r="C3194" s="522" t="s">
        <v>12641</v>
      </c>
      <c r="D3194" s="530" t="s">
        <v>28</v>
      </c>
      <c r="E3194" s="531">
        <v>34.25</v>
      </c>
      <c r="F3194" s="532">
        <v>0</v>
      </c>
    </row>
    <row r="3195" spans="1:6">
      <c r="A3195" s="529" t="s">
        <v>32646</v>
      </c>
      <c r="B3195" s="530">
        <v>101255</v>
      </c>
      <c r="C3195" s="522" t="s">
        <v>12631</v>
      </c>
      <c r="D3195" s="530" t="s">
        <v>28</v>
      </c>
      <c r="E3195" s="531">
        <v>12.33</v>
      </c>
      <c r="F3195" s="532">
        <v>0</v>
      </c>
    </row>
    <row r="3196" spans="1:6">
      <c r="A3196" s="529" t="s">
        <v>32646</v>
      </c>
      <c r="B3196" s="530">
        <v>101261</v>
      </c>
      <c r="C3196" s="522" t="s">
        <v>12637</v>
      </c>
      <c r="D3196" s="530" t="s">
        <v>28</v>
      </c>
      <c r="E3196" s="531">
        <v>20.37</v>
      </c>
      <c r="F3196" s="532">
        <v>0</v>
      </c>
    </row>
    <row r="3197" spans="1:6">
      <c r="A3197" s="529" t="s">
        <v>32646</v>
      </c>
      <c r="B3197" s="530">
        <v>101262</v>
      </c>
      <c r="C3197" s="522" t="s">
        <v>12638</v>
      </c>
      <c r="D3197" s="530" t="s">
        <v>28</v>
      </c>
      <c r="E3197" s="531">
        <v>21.47</v>
      </c>
      <c r="F3197" s="532">
        <v>0</v>
      </c>
    </row>
    <row r="3198" spans="1:6">
      <c r="A3198" s="529" t="s">
        <v>32646</v>
      </c>
      <c r="B3198" s="530">
        <v>101263</v>
      </c>
      <c r="C3198" s="522" t="s">
        <v>12639</v>
      </c>
      <c r="D3198" s="530" t="s">
        <v>28</v>
      </c>
      <c r="E3198" s="531">
        <v>24.81</v>
      </c>
      <c r="F3198" s="532">
        <v>0</v>
      </c>
    </row>
    <row r="3199" spans="1:6">
      <c r="A3199" s="529" t="s">
        <v>32646</v>
      </c>
      <c r="B3199" s="530">
        <v>101264</v>
      </c>
      <c r="C3199" s="522" t="s">
        <v>12640</v>
      </c>
      <c r="D3199" s="530" t="s">
        <v>28</v>
      </c>
      <c r="E3199" s="531">
        <v>27.51</v>
      </c>
      <c r="F3199" s="532">
        <v>0</v>
      </c>
    </row>
    <row r="3200" spans="1:6">
      <c r="A3200" s="529" t="s">
        <v>32646</v>
      </c>
      <c r="B3200" s="530">
        <v>101207</v>
      </c>
      <c r="C3200" s="522" t="s">
        <v>12583</v>
      </c>
      <c r="D3200" s="530" t="s">
        <v>28</v>
      </c>
      <c r="E3200" s="531">
        <v>11.77</v>
      </c>
      <c r="F3200" s="532">
        <v>0</v>
      </c>
    </row>
    <row r="3201" spans="1:6">
      <c r="A3201" s="529" t="s">
        <v>32646</v>
      </c>
      <c r="B3201" s="530">
        <v>101230</v>
      </c>
      <c r="C3201" s="522" t="s">
        <v>12606</v>
      </c>
      <c r="D3201" s="530" t="s">
        <v>28</v>
      </c>
      <c r="E3201" s="531">
        <v>12.04</v>
      </c>
      <c r="F3201" s="532">
        <v>0</v>
      </c>
    </row>
    <row r="3202" spans="1:6">
      <c r="A3202" s="529" t="s">
        <v>32646</v>
      </c>
      <c r="B3202" s="530">
        <v>101231</v>
      </c>
      <c r="C3202" s="522" t="s">
        <v>12607</v>
      </c>
      <c r="D3202" s="530" t="s">
        <v>28</v>
      </c>
      <c r="E3202" s="531">
        <v>11.46</v>
      </c>
      <c r="F3202" s="532">
        <v>0</v>
      </c>
    </row>
    <row r="3203" spans="1:6">
      <c r="A3203" s="529" t="s">
        <v>32646</v>
      </c>
      <c r="B3203" s="530">
        <v>101272</v>
      </c>
      <c r="C3203" s="522" t="s">
        <v>12648</v>
      </c>
      <c r="D3203" s="530" t="s">
        <v>28</v>
      </c>
      <c r="E3203" s="531">
        <v>34.81</v>
      </c>
      <c r="F3203" s="532">
        <v>0</v>
      </c>
    </row>
    <row r="3204" spans="1:6">
      <c r="A3204" s="529" t="s">
        <v>32646</v>
      </c>
      <c r="B3204" s="530">
        <v>101266</v>
      </c>
      <c r="C3204" s="522" t="s">
        <v>12642</v>
      </c>
      <c r="D3204" s="530" t="s">
        <v>28</v>
      </c>
      <c r="E3204" s="531">
        <v>12.4</v>
      </c>
      <c r="F3204" s="532">
        <v>0</v>
      </c>
    </row>
    <row r="3205" spans="1:6">
      <c r="A3205" s="529" t="s">
        <v>32646</v>
      </c>
      <c r="B3205" s="530">
        <v>101239</v>
      </c>
      <c r="C3205" s="522" t="s">
        <v>12615</v>
      </c>
      <c r="D3205" s="530" t="s">
        <v>28</v>
      </c>
      <c r="E3205" s="531">
        <v>16.39</v>
      </c>
      <c r="F3205" s="532">
        <v>0</v>
      </c>
    </row>
    <row r="3206" spans="1:6">
      <c r="A3206" s="529" t="s">
        <v>32646</v>
      </c>
      <c r="B3206" s="530">
        <v>101240</v>
      </c>
      <c r="C3206" s="522" t="s">
        <v>12616</v>
      </c>
      <c r="D3206" s="530" t="s">
        <v>28</v>
      </c>
      <c r="E3206" s="531">
        <v>17.27</v>
      </c>
      <c r="F3206" s="532">
        <v>0</v>
      </c>
    </row>
    <row r="3207" spans="1:6">
      <c r="A3207" s="529" t="s">
        <v>32646</v>
      </c>
      <c r="B3207" s="530">
        <v>101268</v>
      </c>
      <c r="C3207" s="522" t="s">
        <v>12644</v>
      </c>
      <c r="D3207" s="530" t="s">
        <v>28</v>
      </c>
      <c r="E3207" s="531">
        <v>19.510000000000002</v>
      </c>
      <c r="F3207" s="532">
        <v>0</v>
      </c>
    </row>
    <row r="3208" spans="1:6">
      <c r="A3208" s="529" t="s">
        <v>32646</v>
      </c>
      <c r="B3208" s="530">
        <v>101234</v>
      </c>
      <c r="C3208" s="522" t="s">
        <v>12610</v>
      </c>
      <c r="D3208" s="530" t="s">
        <v>28</v>
      </c>
      <c r="E3208" s="531">
        <v>18.690000000000001</v>
      </c>
      <c r="F3208" s="532">
        <v>0</v>
      </c>
    </row>
    <row r="3209" spans="1:6">
      <c r="A3209" s="529" t="s">
        <v>32646</v>
      </c>
      <c r="B3209" s="530">
        <v>101235</v>
      </c>
      <c r="C3209" s="522" t="s">
        <v>12611</v>
      </c>
      <c r="D3209" s="530" t="s">
        <v>28</v>
      </c>
      <c r="E3209" s="531">
        <v>19.66</v>
      </c>
      <c r="F3209" s="532">
        <v>0</v>
      </c>
    </row>
    <row r="3210" spans="1:6">
      <c r="A3210" s="529" t="s">
        <v>32646</v>
      </c>
      <c r="B3210" s="530">
        <v>101241</v>
      </c>
      <c r="C3210" s="522" t="s">
        <v>12617</v>
      </c>
      <c r="D3210" s="530" t="s">
        <v>28</v>
      </c>
      <c r="E3210" s="531">
        <v>20.190000000000001</v>
      </c>
      <c r="F3210" s="532">
        <v>0</v>
      </c>
    </row>
    <row r="3211" spans="1:6">
      <c r="A3211" s="529" t="s">
        <v>32646</v>
      </c>
      <c r="B3211" s="530">
        <v>101269</v>
      </c>
      <c r="C3211" s="522" t="s">
        <v>12645</v>
      </c>
      <c r="D3211" s="530" t="s">
        <v>28</v>
      </c>
      <c r="E3211" s="531">
        <v>21.74</v>
      </c>
      <c r="F3211" s="532">
        <v>0</v>
      </c>
    </row>
    <row r="3212" spans="1:6">
      <c r="A3212" s="529" t="s">
        <v>32646</v>
      </c>
      <c r="B3212" s="530">
        <v>101236</v>
      </c>
      <c r="C3212" s="522" t="s">
        <v>12612</v>
      </c>
      <c r="D3212" s="530" t="s">
        <v>28</v>
      </c>
      <c r="E3212" s="531">
        <v>22.88</v>
      </c>
      <c r="F3212" s="532">
        <v>0</v>
      </c>
    </row>
    <row r="3213" spans="1:6">
      <c r="A3213" s="529" t="s">
        <v>32646</v>
      </c>
      <c r="B3213" s="530">
        <v>101237</v>
      </c>
      <c r="C3213" s="522" t="s">
        <v>12613</v>
      </c>
      <c r="D3213" s="530" t="s">
        <v>28</v>
      </c>
      <c r="E3213" s="531">
        <v>24.34</v>
      </c>
      <c r="F3213" s="532">
        <v>0</v>
      </c>
    </row>
    <row r="3214" spans="1:6">
      <c r="A3214" s="529" t="s">
        <v>32646</v>
      </c>
      <c r="B3214" s="530">
        <v>101242</v>
      </c>
      <c r="C3214" s="522" t="s">
        <v>12618</v>
      </c>
      <c r="D3214" s="530" t="s">
        <v>28</v>
      </c>
      <c r="E3214" s="531">
        <v>22.58</v>
      </c>
      <c r="F3214" s="532">
        <v>0</v>
      </c>
    </row>
    <row r="3215" spans="1:6">
      <c r="A3215" s="529" t="s">
        <v>32646</v>
      </c>
      <c r="B3215" s="530">
        <v>101270</v>
      </c>
      <c r="C3215" s="522" t="s">
        <v>12646</v>
      </c>
      <c r="D3215" s="530" t="s">
        <v>28</v>
      </c>
      <c r="E3215" s="531">
        <v>25.17</v>
      </c>
      <c r="F3215" s="532">
        <v>0</v>
      </c>
    </row>
    <row r="3216" spans="1:6">
      <c r="A3216" s="529" t="s">
        <v>32646</v>
      </c>
      <c r="B3216" s="530">
        <v>101243</v>
      </c>
      <c r="C3216" s="522" t="s">
        <v>12619</v>
      </c>
      <c r="D3216" s="530" t="s">
        <v>28</v>
      </c>
      <c r="E3216" s="531">
        <v>27.34</v>
      </c>
      <c r="F3216" s="532">
        <v>0</v>
      </c>
    </row>
    <row r="3217" spans="1:6">
      <c r="A3217" s="529" t="s">
        <v>32646</v>
      </c>
      <c r="B3217" s="530">
        <v>101271</v>
      </c>
      <c r="C3217" s="522" t="s">
        <v>12647</v>
      </c>
      <c r="D3217" s="530" t="s">
        <v>28</v>
      </c>
      <c r="E3217" s="531">
        <v>27.92</v>
      </c>
      <c r="F3217" s="532">
        <v>0</v>
      </c>
    </row>
    <row r="3218" spans="1:6">
      <c r="A3218" s="529" t="s">
        <v>32646</v>
      </c>
      <c r="B3218" s="530">
        <v>101238</v>
      </c>
      <c r="C3218" s="522" t="s">
        <v>12614</v>
      </c>
      <c r="D3218" s="530" t="s">
        <v>28</v>
      </c>
      <c r="E3218" s="531">
        <v>30.79</v>
      </c>
      <c r="F3218" s="532">
        <v>0</v>
      </c>
    </row>
    <row r="3219" spans="1:6">
      <c r="A3219" s="529" t="s">
        <v>32646</v>
      </c>
      <c r="B3219" s="530">
        <v>101232</v>
      </c>
      <c r="C3219" s="522" t="s">
        <v>12608</v>
      </c>
      <c r="D3219" s="530" t="s">
        <v>28</v>
      </c>
      <c r="E3219" s="531">
        <v>10.3</v>
      </c>
      <c r="F3219" s="532">
        <v>0</v>
      </c>
    </row>
    <row r="3220" spans="1:6">
      <c r="A3220" s="529" t="s">
        <v>32646</v>
      </c>
      <c r="B3220" s="530">
        <v>101233</v>
      </c>
      <c r="C3220" s="522" t="s">
        <v>12609</v>
      </c>
      <c r="D3220" s="530" t="s">
        <v>28</v>
      </c>
      <c r="E3220" s="531">
        <v>9.5</v>
      </c>
      <c r="F3220" s="532">
        <v>0</v>
      </c>
    </row>
    <row r="3221" spans="1:6">
      <c r="A3221" s="529" t="s">
        <v>32646</v>
      </c>
      <c r="B3221" s="530">
        <v>101248</v>
      </c>
      <c r="C3221" s="522" t="s">
        <v>12624</v>
      </c>
      <c r="D3221" s="530" t="s">
        <v>28</v>
      </c>
      <c r="E3221" s="531">
        <v>29.42</v>
      </c>
      <c r="F3221" s="532">
        <v>0</v>
      </c>
    </row>
    <row r="3222" spans="1:6">
      <c r="A3222" s="529" t="s">
        <v>32646</v>
      </c>
      <c r="B3222" s="530">
        <v>101277</v>
      </c>
      <c r="C3222" s="522" t="s">
        <v>12653</v>
      </c>
      <c r="D3222" s="530" t="s">
        <v>28</v>
      </c>
      <c r="E3222" s="531">
        <v>33.700000000000003</v>
      </c>
      <c r="F3222" s="532">
        <v>0</v>
      </c>
    </row>
    <row r="3223" spans="1:6">
      <c r="A3223" s="529" t="s">
        <v>32646</v>
      </c>
      <c r="B3223" s="530">
        <v>101267</v>
      </c>
      <c r="C3223" s="522" t="s">
        <v>12643</v>
      </c>
      <c r="D3223" s="530" t="s">
        <v>28</v>
      </c>
      <c r="E3223" s="531">
        <v>11.95</v>
      </c>
      <c r="F3223" s="532">
        <v>0</v>
      </c>
    </row>
    <row r="3224" spans="1:6">
      <c r="A3224" s="529" t="s">
        <v>32646</v>
      </c>
      <c r="B3224" s="530">
        <v>101249</v>
      </c>
      <c r="C3224" s="522" t="s">
        <v>12625</v>
      </c>
      <c r="D3224" s="530" t="s">
        <v>28</v>
      </c>
      <c r="E3224" s="531">
        <v>14.99</v>
      </c>
      <c r="F3224" s="532">
        <v>0</v>
      </c>
    </row>
    <row r="3225" spans="1:6">
      <c r="A3225" s="529" t="s">
        <v>32646</v>
      </c>
      <c r="B3225" s="530">
        <v>101273</v>
      </c>
      <c r="C3225" s="522" t="s">
        <v>12649</v>
      </c>
      <c r="D3225" s="530" t="s">
        <v>28</v>
      </c>
      <c r="E3225" s="531">
        <v>18.649999999999999</v>
      </c>
      <c r="F3225" s="532">
        <v>0</v>
      </c>
    </row>
    <row r="3226" spans="1:6">
      <c r="A3226" s="529" t="s">
        <v>32646</v>
      </c>
      <c r="B3226" s="530">
        <v>101245</v>
      </c>
      <c r="C3226" s="522" t="s">
        <v>12621</v>
      </c>
      <c r="D3226" s="530" t="s">
        <v>28</v>
      </c>
      <c r="E3226" s="531">
        <v>18.260000000000002</v>
      </c>
      <c r="F3226" s="532">
        <v>0</v>
      </c>
    </row>
    <row r="3227" spans="1:6">
      <c r="A3227" s="529" t="s">
        <v>32646</v>
      </c>
      <c r="B3227" s="530">
        <v>101250</v>
      </c>
      <c r="C3227" s="522" t="s">
        <v>12626</v>
      </c>
      <c r="D3227" s="530" t="s">
        <v>28</v>
      </c>
      <c r="E3227" s="531">
        <v>16.66</v>
      </c>
      <c r="F3227" s="532">
        <v>0</v>
      </c>
    </row>
    <row r="3228" spans="1:6">
      <c r="A3228" s="529" t="s">
        <v>32646</v>
      </c>
      <c r="B3228" s="530">
        <v>101251</v>
      </c>
      <c r="C3228" s="522" t="s">
        <v>12627</v>
      </c>
      <c r="D3228" s="530" t="s">
        <v>28</v>
      </c>
      <c r="E3228" s="531">
        <v>18.93</v>
      </c>
      <c r="F3228" s="532">
        <v>0</v>
      </c>
    </row>
    <row r="3229" spans="1:6">
      <c r="A3229" s="529" t="s">
        <v>32646</v>
      </c>
      <c r="B3229" s="530">
        <v>101274</v>
      </c>
      <c r="C3229" s="522" t="s">
        <v>12650</v>
      </c>
      <c r="D3229" s="530" t="s">
        <v>28</v>
      </c>
      <c r="E3229" s="531">
        <v>20.63</v>
      </c>
      <c r="F3229" s="532">
        <v>0</v>
      </c>
    </row>
    <row r="3230" spans="1:6">
      <c r="A3230" s="529" t="s">
        <v>32646</v>
      </c>
      <c r="B3230" s="530">
        <v>101246</v>
      </c>
      <c r="C3230" s="522" t="s">
        <v>12622</v>
      </c>
      <c r="D3230" s="530" t="s">
        <v>28</v>
      </c>
      <c r="E3230" s="531">
        <v>21.2</v>
      </c>
      <c r="F3230" s="532">
        <v>0</v>
      </c>
    </row>
    <row r="3231" spans="1:6">
      <c r="A3231" s="529" t="s">
        <v>32646</v>
      </c>
      <c r="B3231" s="530">
        <v>101252</v>
      </c>
      <c r="C3231" s="522" t="s">
        <v>12628</v>
      </c>
      <c r="D3231" s="530" t="s">
        <v>28</v>
      </c>
      <c r="E3231" s="531">
        <v>20.55</v>
      </c>
      <c r="F3231" s="532">
        <v>0</v>
      </c>
    </row>
    <row r="3232" spans="1:6">
      <c r="A3232" s="529" t="s">
        <v>32646</v>
      </c>
      <c r="B3232" s="530">
        <v>101275</v>
      </c>
      <c r="C3232" s="522" t="s">
        <v>12651</v>
      </c>
      <c r="D3232" s="530" t="s">
        <v>28</v>
      </c>
      <c r="E3232" s="531">
        <v>23.86</v>
      </c>
      <c r="F3232" s="532">
        <v>0</v>
      </c>
    </row>
    <row r="3233" spans="1:6">
      <c r="A3233" s="529" t="s">
        <v>32646</v>
      </c>
      <c r="B3233" s="530">
        <v>101247</v>
      </c>
      <c r="C3233" s="522" t="s">
        <v>12623</v>
      </c>
      <c r="D3233" s="530" t="s">
        <v>28</v>
      </c>
      <c r="E3233" s="531">
        <v>23.53</v>
      </c>
      <c r="F3233" s="532">
        <v>0</v>
      </c>
    </row>
    <row r="3234" spans="1:6">
      <c r="A3234" s="529" t="s">
        <v>32646</v>
      </c>
      <c r="B3234" s="530">
        <v>101276</v>
      </c>
      <c r="C3234" s="522" t="s">
        <v>12652</v>
      </c>
      <c r="D3234" s="530" t="s">
        <v>28</v>
      </c>
      <c r="E3234" s="531">
        <v>26.37</v>
      </c>
      <c r="F3234" s="532">
        <v>0</v>
      </c>
    </row>
    <row r="3235" spans="1:6">
      <c r="A3235" s="529" t="s">
        <v>32646</v>
      </c>
      <c r="B3235" s="530">
        <v>101253</v>
      </c>
      <c r="C3235" s="522" t="s">
        <v>12629</v>
      </c>
      <c r="D3235" s="530" t="s">
        <v>28</v>
      </c>
      <c r="E3235" s="531">
        <v>25.87</v>
      </c>
      <c r="F3235" s="532">
        <v>0</v>
      </c>
    </row>
    <row r="3236" spans="1:6">
      <c r="A3236" s="529" t="s">
        <v>32646</v>
      </c>
      <c r="B3236" s="530">
        <v>101244</v>
      </c>
      <c r="C3236" s="522" t="s">
        <v>12620</v>
      </c>
      <c r="D3236" s="530" t="s">
        <v>28</v>
      </c>
      <c r="E3236" s="531">
        <v>17.28</v>
      </c>
      <c r="F3236" s="532">
        <v>0</v>
      </c>
    </row>
    <row r="3237" spans="1:6">
      <c r="A3237" s="529" t="s">
        <v>32647</v>
      </c>
      <c r="B3237" s="530">
        <v>93358</v>
      </c>
      <c r="C3237" s="522" t="s">
        <v>24418</v>
      </c>
      <c r="D3237" s="530" t="s">
        <v>28</v>
      </c>
      <c r="E3237" s="531">
        <v>117.76</v>
      </c>
      <c r="F3237" s="532">
        <v>0</v>
      </c>
    </row>
    <row r="3238" spans="1:6">
      <c r="A3238" s="529" t="s">
        <v>32647</v>
      </c>
      <c r="B3238" s="530">
        <v>90082</v>
      </c>
      <c r="C3238" s="522" t="s">
        <v>24400</v>
      </c>
      <c r="D3238" s="530" t="s">
        <v>28</v>
      </c>
      <c r="E3238" s="531">
        <v>10.56</v>
      </c>
      <c r="F3238" s="532">
        <v>0</v>
      </c>
    </row>
    <row r="3239" spans="1:6">
      <c r="A3239" s="529" t="s">
        <v>32647</v>
      </c>
      <c r="B3239" s="530">
        <v>90091</v>
      </c>
      <c r="C3239" s="522" t="s">
        <v>24405</v>
      </c>
      <c r="D3239" s="530" t="s">
        <v>28</v>
      </c>
      <c r="E3239" s="531">
        <v>6.65</v>
      </c>
      <c r="F3239" s="532">
        <v>0</v>
      </c>
    </row>
    <row r="3240" spans="1:6">
      <c r="A3240" s="529" t="s">
        <v>32647</v>
      </c>
      <c r="B3240" s="530">
        <v>102307</v>
      </c>
      <c r="C3240" s="522" t="s">
        <v>24450</v>
      </c>
      <c r="D3240" s="530" t="s">
        <v>28</v>
      </c>
      <c r="E3240" s="531">
        <v>13.21</v>
      </c>
      <c r="F3240" s="532">
        <v>0</v>
      </c>
    </row>
    <row r="3241" spans="1:6">
      <c r="A3241" s="529" t="s">
        <v>32647</v>
      </c>
      <c r="B3241" s="530">
        <v>102315</v>
      </c>
      <c r="C3241" s="522" t="s">
        <v>24458</v>
      </c>
      <c r="D3241" s="530" t="s">
        <v>28</v>
      </c>
      <c r="E3241" s="531">
        <v>8.32</v>
      </c>
      <c r="F3241" s="532">
        <v>0</v>
      </c>
    </row>
    <row r="3242" spans="1:6">
      <c r="A3242" s="529" t="s">
        <v>32647</v>
      </c>
      <c r="B3242" s="530">
        <v>102283</v>
      </c>
      <c r="C3242" s="522" t="s">
        <v>24426</v>
      </c>
      <c r="D3242" s="530" t="s">
        <v>28</v>
      </c>
      <c r="E3242" s="531">
        <v>13.82</v>
      </c>
      <c r="F3242" s="532">
        <v>0</v>
      </c>
    </row>
    <row r="3243" spans="1:6">
      <c r="A3243" s="529" t="s">
        <v>32647</v>
      </c>
      <c r="B3243" s="530">
        <v>102291</v>
      </c>
      <c r="C3243" s="522" t="s">
        <v>24434</v>
      </c>
      <c r="D3243" s="530" t="s">
        <v>28</v>
      </c>
      <c r="E3243" s="531">
        <v>8.6999999999999993</v>
      </c>
      <c r="F3243" s="532">
        <v>0</v>
      </c>
    </row>
    <row r="3244" spans="1:6">
      <c r="A3244" s="529" t="s">
        <v>32647</v>
      </c>
      <c r="B3244" s="530">
        <v>102276</v>
      </c>
      <c r="C3244" s="522" t="s">
        <v>24419</v>
      </c>
      <c r="D3244" s="530" t="s">
        <v>28</v>
      </c>
      <c r="E3244" s="531">
        <v>11.88</v>
      </c>
      <c r="F3244" s="532">
        <v>0</v>
      </c>
    </row>
    <row r="3245" spans="1:6">
      <c r="A3245" s="529" t="s">
        <v>32647</v>
      </c>
      <c r="B3245" s="530">
        <v>102306</v>
      </c>
      <c r="C3245" s="522" t="s">
        <v>24449</v>
      </c>
      <c r="D3245" s="530" t="s">
        <v>28</v>
      </c>
      <c r="E3245" s="531">
        <v>14.87</v>
      </c>
      <c r="F3245" s="532">
        <v>0</v>
      </c>
    </row>
    <row r="3246" spans="1:6">
      <c r="A3246" s="529" t="s">
        <v>32647</v>
      </c>
      <c r="B3246" s="530">
        <v>102279</v>
      </c>
      <c r="C3246" s="522" t="s">
        <v>24422</v>
      </c>
      <c r="D3246" s="530" t="s">
        <v>28</v>
      </c>
      <c r="E3246" s="531">
        <v>7.49</v>
      </c>
      <c r="F3246" s="532">
        <v>0</v>
      </c>
    </row>
    <row r="3247" spans="1:6">
      <c r="A3247" s="529" t="s">
        <v>32647</v>
      </c>
      <c r="B3247" s="530">
        <v>102282</v>
      </c>
      <c r="C3247" s="522" t="s">
        <v>24425</v>
      </c>
      <c r="D3247" s="530" t="s">
        <v>28</v>
      </c>
      <c r="E3247" s="531">
        <v>15.56</v>
      </c>
      <c r="F3247" s="532">
        <v>0</v>
      </c>
    </row>
    <row r="3248" spans="1:6">
      <c r="A3248" s="529" t="s">
        <v>32647</v>
      </c>
      <c r="B3248" s="530">
        <v>102290</v>
      </c>
      <c r="C3248" s="522" t="s">
        <v>24433</v>
      </c>
      <c r="D3248" s="530" t="s">
        <v>28</v>
      </c>
      <c r="E3248" s="531">
        <v>9.8000000000000007</v>
      </c>
      <c r="F3248" s="532">
        <v>0</v>
      </c>
    </row>
    <row r="3249" spans="1:6">
      <c r="A3249" s="529" t="s">
        <v>32647</v>
      </c>
      <c r="B3249" s="530">
        <v>90100</v>
      </c>
      <c r="C3249" s="522" t="s">
        <v>24411</v>
      </c>
      <c r="D3249" s="530" t="s">
        <v>28</v>
      </c>
      <c r="E3249" s="531">
        <v>14.74</v>
      </c>
      <c r="F3249" s="532">
        <v>0</v>
      </c>
    </row>
    <row r="3250" spans="1:6">
      <c r="A3250" s="529" t="s">
        <v>32647</v>
      </c>
      <c r="B3250" s="530">
        <v>102323</v>
      </c>
      <c r="C3250" s="522" t="s">
        <v>24466</v>
      </c>
      <c r="D3250" s="530" t="s">
        <v>28</v>
      </c>
      <c r="E3250" s="531">
        <v>18.43</v>
      </c>
      <c r="F3250" s="532">
        <v>0</v>
      </c>
    </row>
    <row r="3251" spans="1:6">
      <c r="A3251" s="529" t="s">
        <v>32647</v>
      </c>
      <c r="B3251" s="530">
        <v>102327</v>
      </c>
      <c r="C3251" s="522" t="s">
        <v>24470</v>
      </c>
      <c r="D3251" s="530" t="s">
        <v>28</v>
      </c>
      <c r="E3251" s="531">
        <v>11.62</v>
      </c>
      <c r="F3251" s="532">
        <v>0</v>
      </c>
    </row>
    <row r="3252" spans="1:6">
      <c r="A3252" s="529" t="s">
        <v>32647</v>
      </c>
      <c r="B3252" s="530">
        <v>102299</v>
      </c>
      <c r="C3252" s="522" t="s">
        <v>24442</v>
      </c>
      <c r="D3252" s="530" t="s">
        <v>28</v>
      </c>
      <c r="E3252" s="531">
        <v>19.29</v>
      </c>
      <c r="F3252" s="532">
        <v>0</v>
      </c>
    </row>
    <row r="3253" spans="1:6">
      <c r="A3253" s="529" t="s">
        <v>32647</v>
      </c>
      <c r="B3253" s="530">
        <v>102303</v>
      </c>
      <c r="C3253" s="522" t="s">
        <v>24446</v>
      </c>
      <c r="D3253" s="530" t="s">
        <v>28</v>
      </c>
      <c r="E3253" s="531">
        <v>12.15</v>
      </c>
      <c r="F3253" s="532">
        <v>0</v>
      </c>
    </row>
    <row r="3254" spans="1:6">
      <c r="A3254" s="529" t="s">
        <v>32647</v>
      </c>
      <c r="B3254" s="530">
        <v>90099</v>
      </c>
      <c r="C3254" s="522" t="s">
        <v>24410</v>
      </c>
      <c r="D3254" s="530" t="s">
        <v>28</v>
      </c>
      <c r="E3254" s="531">
        <v>17.2</v>
      </c>
      <c r="F3254" s="532">
        <v>0</v>
      </c>
    </row>
    <row r="3255" spans="1:6">
      <c r="A3255" s="529" t="s">
        <v>32647</v>
      </c>
      <c r="B3255" s="530">
        <v>102322</v>
      </c>
      <c r="C3255" s="522" t="s">
        <v>24465</v>
      </c>
      <c r="D3255" s="530" t="s">
        <v>28</v>
      </c>
      <c r="E3255" s="531">
        <v>21.5</v>
      </c>
      <c r="F3255" s="532">
        <v>0</v>
      </c>
    </row>
    <row r="3256" spans="1:6">
      <c r="A3256" s="529" t="s">
        <v>32647</v>
      </c>
      <c r="B3256" s="530">
        <v>102298</v>
      </c>
      <c r="C3256" s="522" t="s">
        <v>24441</v>
      </c>
      <c r="D3256" s="530" t="s">
        <v>28</v>
      </c>
      <c r="E3256" s="531">
        <v>22.51</v>
      </c>
      <c r="F3256" s="532">
        <v>0</v>
      </c>
    </row>
    <row r="3257" spans="1:6">
      <c r="A3257" s="529" t="s">
        <v>32647</v>
      </c>
      <c r="B3257" s="530">
        <v>102302</v>
      </c>
      <c r="C3257" s="522" t="s">
        <v>24445</v>
      </c>
      <c r="D3257" s="530" t="s">
        <v>28</v>
      </c>
      <c r="E3257" s="531">
        <v>14.17</v>
      </c>
      <c r="F3257" s="532">
        <v>0</v>
      </c>
    </row>
    <row r="3258" spans="1:6">
      <c r="A3258" s="529" t="s">
        <v>32647</v>
      </c>
      <c r="B3258" s="530">
        <v>102326</v>
      </c>
      <c r="C3258" s="522" t="s">
        <v>24469</v>
      </c>
      <c r="D3258" s="530" t="s">
        <v>28</v>
      </c>
      <c r="E3258" s="531">
        <v>13.55</v>
      </c>
      <c r="F3258" s="532">
        <v>0</v>
      </c>
    </row>
    <row r="3259" spans="1:6">
      <c r="A3259" s="529" t="s">
        <v>32647</v>
      </c>
      <c r="B3259" s="530">
        <v>102314</v>
      </c>
      <c r="C3259" s="522" t="s">
        <v>24457</v>
      </c>
      <c r="D3259" s="530" t="s">
        <v>28</v>
      </c>
      <c r="E3259" s="531">
        <v>9.36</v>
      </c>
      <c r="F3259" s="532">
        <v>0</v>
      </c>
    </row>
    <row r="3260" spans="1:6">
      <c r="A3260" s="529" t="s">
        <v>32647</v>
      </c>
      <c r="B3260" s="530">
        <v>102312</v>
      </c>
      <c r="C3260" s="522" t="s">
        <v>24455</v>
      </c>
      <c r="D3260" s="530" t="s">
        <v>28</v>
      </c>
      <c r="E3260" s="531">
        <v>11.83</v>
      </c>
      <c r="F3260" s="532">
        <v>0</v>
      </c>
    </row>
    <row r="3261" spans="1:6">
      <c r="A3261" s="529" t="s">
        <v>32647</v>
      </c>
      <c r="B3261" s="530">
        <v>102288</v>
      </c>
      <c r="C3261" s="522" t="s">
        <v>24431</v>
      </c>
      <c r="D3261" s="530" t="s">
        <v>28</v>
      </c>
      <c r="E3261" s="531">
        <v>12.39</v>
      </c>
      <c r="F3261" s="532">
        <v>0</v>
      </c>
    </row>
    <row r="3262" spans="1:6">
      <c r="A3262" s="529" t="s">
        <v>32647</v>
      </c>
      <c r="B3262" s="530">
        <v>90087</v>
      </c>
      <c r="C3262" s="522" t="s">
        <v>24403</v>
      </c>
      <c r="D3262" s="530" t="s">
        <v>28</v>
      </c>
      <c r="E3262" s="531">
        <v>9.4600000000000009</v>
      </c>
      <c r="F3262" s="532">
        <v>0</v>
      </c>
    </row>
    <row r="3263" spans="1:6">
      <c r="A3263" s="529" t="s">
        <v>32647</v>
      </c>
      <c r="B3263" s="530">
        <v>102308</v>
      </c>
      <c r="C3263" s="522" t="s">
        <v>24451</v>
      </c>
      <c r="D3263" s="530" t="s">
        <v>28</v>
      </c>
      <c r="E3263" s="531">
        <v>12.79</v>
      </c>
      <c r="F3263" s="532">
        <v>0</v>
      </c>
    </row>
    <row r="3264" spans="1:6">
      <c r="A3264" s="529" t="s">
        <v>32647</v>
      </c>
      <c r="B3264" s="530">
        <v>90084</v>
      </c>
      <c r="C3264" s="522" t="s">
        <v>24401</v>
      </c>
      <c r="D3264" s="530" t="s">
        <v>28</v>
      </c>
      <c r="E3264" s="531">
        <v>10.23</v>
      </c>
      <c r="F3264" s="532">
        <v>0</v>
      </c>
    </row>
    <row r="3265" spans="1:6">
      <c r="A3265" s="529" t="s">
        <v>32647</v>
      </c>
      <c r="B3265" s="530">
        <v>102284</v>
      </c>
      <c r="C3265" s="522" t="s">
        <v>24427</v>
      </c>
      <c r="D3265" s="530" t="s">
        <v>28</v>
      </c>
      <c r="E3265" s="531">
        <v>13.39</v>
      </c>
      <c r="F3265" s="532">
        <v>0</v>
      </c>
    </row>
    <row r="3266" spans="1:6">
      <c r="A3266" s="529" t="s">
        <v>32647</v>
      </c>
      <c r="B3266" s="530">
        <v>102325</v>
      </c>
      <c r="C3266" s="522" t="s">
        <v>24468</v>
      </c>
      <c r="D3266" s="530" t="s">
        <v>28</v>
      </c>
      <c r="E3266" s="531">
        <v>16.670000000000002</v>
      </c>
      <c r="F3266" s="532">
        <v>0</v>
      </c>
    </row>
    <row r="3267" spans="1:6">
      <c r="A3267" s="529" t="s">
        <v>32647</v>
      </c>
      <c r="B3267" s="530">
        <v>102329</v>
      </c>
      <c r="C3267" s="522" t="s">
        <v>24472</v>
      </c>
      <c r="D3267" s="530" t="s">
        <v>28</v>
      </c>
      <c r="E3267" s="531">
        <v>10.5</v>
      </c>
      <c r="F3267" s="532">
        <v>0</v>
      </c>
    </row>
    <row r="3268" spans="1:6">
      <c r="A3268" s="529" t="s">
        <v>32647</v>
      </c>
      <c r="B3268" s="530">
        <v>102301</v>
      </c>
      <c r="C3268" s="522" t="s">
        <v>24444</v>
      </c>
      <c r="D3268" s="530" t="s">
        <v>28</v>
      </c>
      <c r="E3268" s="531">
        <v>17.46</v>
      </c>
      <c r="F3268" s="532">
        <v>0</v>
      </c>
    </row>
    <row r="3269" spans="1:6">
      <c r="A3269" s="529" t="s">
        <v>32647</v>
      </c>
      <c r="B3269" s="530">
        <v>102305</v>
      </c>
      <c r="C3269" s="522" t="s">
        <v>24448</v>
      </c>
      <c r="D3269" s="530" t="s">
        <v>28</v>
      </c>
      <c r="E3269" s="531">
        <v>10.99</v>
      </c>
      <c r="F3269" s="532">
        <v>0</v>
      </c>
    </row>
    <row r="3270" spans="1:6">
      <c r="A3270" s="529" t="s">
        <v>32647</v>
      </c>
      <c r="B3270" s="530">
        <v>90101</v>
      </c>
      <c r="C3270" s="522" t="s">
        <v>24412</v>
      </c>
      <c r="D3270" s="530" t="s">
        <v>28</v>
      </c>
      <c r="E3270" s="531">
        <v>14.56</v>
      </c>
      <c r="F3270" s="532">
        <v>0</v>
      </c>
    </row>
    <row r="3271" spans="1:6">
      <c r="A3271" s="529" t="s">
        <v>32647</v>
      </c>
      <c r="B3271" s="530">
        <v>102324</v>
      </c>
      <c r="C3271" s="522" t="s">
        <v>24467</v>
      </c>
      <c r="D3271" s="530" t="s">
        <v>28</v>
      </c>
      <c r="E3271" s="531">
        <v>18.21</v>
      </c>
      <c r="F3271" s="532">
        <v>0</v>
      </c>
    </row>
    <row r="3272" spans="1:6">
      <c r="A3272" s="529" t="s">
        <v>32647</v>
      </c>
      <c r="B3272" s="530">
        <v>102300</v>
      </c>
      <c r="C3272" s="522" t="s">
        <v>24443</v>
      </c>
      <c r="D3272" s="530" t="s">
        <v>28</v>
      </c>
      <c r="E3272" s="531">
        <v>19.059999999999999</v>
      </c>
      <c r="F3272" s="532">
        <v>0</v>
      </c>
    </row>
    <row r="3273" spans="1:6">
      <c r="A3273" s="529" t="s">
        <v>32647</v>
      </c>
      <c r="B3273" s="530">
        <v>90102</v>
      </c>
      <c r="C3273" s="522" t="s">
        <v>24413</v>
      </c>
      <c r="D3273" s="530" t="s">
        <v>28</v>
      </c>
      <c r="E3273" s="531">
        <v>13.34</v>
      </c>
      <c r="F3273" s="532">
        <v>0</v>
      </c>
    </row>
    <row r="3274" spans="1:6">
      <c r="A3274" s="529" t="s">
        <v>32647</v>
      </c>
      <c r="B3274" s="530">
        <v>102328</v>
      </c>
      <c r="C3274" s="522" t="s">
        <v>24471</v>
      </c>
      <c r="D3274" s="530" t="s">
        <v>28</v>
      </c>
      <c r="E3274" s="531">
        <v>11.47</v>
      </c>
      <c r="F3274" s="532">
        <v>0</v>
      </c>
    </row>
    <row r="3275" spans="1:6">
      <c r="A3275" s="529" t="s">
        <v>32647</v>
      </c>
      <c r="B3275" s="530">
        <v>102304</v>
      </c>
      <c r="C3275" s="522" t="s">
        <v>24447</v>
      </c>
      <c r="D3275" s="530" t="s">
        <v>28</v>
      </c>
      <c r="E3275" s="531">
        <v>12</v>
      </c>
      <c r="F3275" s="532">
        <v>0</v>
      </c>
    </row>
    <row r="3276" spans="1:6">
      <c r="A3276" s="529" t="s">
        <v>32647</v>
      </c>
      <c r="B3276" s="530">
        <v>102295</v>
      </c>
      <c r="C3276" s="522" t="s">
        <v>24438</v>
      </c>
      <c r="D3276" s="530" t="s">
        <v>28</v>
      </c>
      <c r="E3276" s="531">
        <v>8.11</v>
      </c>
      <c r="F3276" s="532">
        <v>0</v>
      </c>
    </row>
    <row r="3277" spans="1:6">
      <c r="A3277" s="529" t="s">
        <v>32647</v>
      </c>
      <c r="B3277" s="530">
        <v>102281</v>
      </c>
      <c r="C3277" s="522" t="s">
        <v>24424</v>
      </c>
      <c r="D3277" s="530" t="s">
        <v>28</v>
      </c>
      <c r="E3277" s="531">
        <v>6.2</v>
      </c>
      <c r="F3277" s="532">
        <v>0</v>
      </c>
    </row>
    <row r="3278" spans="1:6">
      <c r="A3278" s="529" t="s">
        <v>32647</v>
      </c>
      <c r="B3278" s="530">
        <v>102311</v>
      </c>
      <c r="C3278" s="522" t="s">
        <v>24454</v>
      </c>
      <c r="D3278" s="530" t="s">
        <v>28</v>
      </c>
      <c r="E3278" s="531">
        <v>12.3</v>
      </c>
      <c r="F3278" s="532">
        <v>0</v>
      </c>
    </row>
    <row r="3279" spans="1:6">
      <c r="A3279" s="529" t="s">
        <v>32647</v>
      </c>
      <c r="B3279" s="530">
        <v>102319</v>
      </c>
      <c r="C3279" s="522" t="s">
        <v>24462</v>
      </c>
      <c r="D3279" s="530" t="s">
        <v>28</v>
      </c>
      <c r="E3279" s="531">
        <v>7.75</v>
      </c>
      <c r="F3279" s="532">
        <v>0</v>
      </c>
    </row>
    <row r="3280" spans="1:6">
      <c r="A3280" s="529" t="s">
        <v>32647</v>
      </c>
      <c r="B3280" s="530">
        <v>102287</v>
      </c>
      <c r="C3280" s="522" t="s">
        <v>24430</v>
      </c>
      <c r="D3280" s="530" t="s">
        <v>28</v>
      </c>
      <c r="E3280" s="531">
        <v>12.88</v>
      </c>
      <c r="F3280" s="532">
        <v>0</v>
      </c>
    </row>
    <row r="3281" spans="1:6">
      <c r="A3281" s="529" t="s">
        <v>32647</v>
      </c>
      <c r="B3281" s="530">
        <v>102316</v>
      </c>
      <c r="C3281" s="522" t="s">
        <v>24459</v>
      </c>
      <c r="D3281" s="530" t="s">
        <v>28</v>
      </c>
      <c r="E3281" s="531">
        <v>8.0500000000000007</v>
      </c>
      <c r="F3281" s="532">
        <v>0</v>
      </c>
    </row>
    <row r="3282" spans="1:6">
      <c r="A3282" s="529" t="s">
        <v>32647</v>
      </c>
      <c r="B3282" s="530">
        <v>102292</v>
      </c>
      <c r="C3282" s="522" t="s">
        <v>24435</v>
      </c>
      <c r="D3282" s="530" t="s">
        <v>28</v>
      </c>
      <c r="E3282" s="531">
        <v>8.43</v>
      </c>
      <c r="F3282" s="532">
        <v>0</v>
      </c>
    </row>
    <row r="3283" spans="1:6">
      <c r="A3283" s="529" t="s">
        <v>32647</v>
      </c>
      <c r="B3283" s="530">
        <v>90092</v>
      </c>
      <c r="C3283" s="522" t="s">
        <v>24406</v>
      </c>
      <c r="D3283" s="530" t="s">
        <v>28</v>
      </c>
      <c r="E3283" s="531">
        <v>6.44</v>
      </c>
      <c r="F3283" s="532">
        <v>0</v>
      </c>
    </row>
    <row r="3284" spans="1:6">
      <c r="A3284" s="529" t="s">
        <v>32647</v>
      </c>
      <c r="B3284" s="530">
        <v>102278</v>
      </c>
      <c r="C3284" s="522" t="s">
        <v>24421</v>
      </c>
      <c r="D3284" s="530" t="s">
        <v>28</v>
      </c>
      <c r="E3284" s="531">
        <v>9.84</v>
      </c>
      <c r="F3284" s="532">
        <v>0</v>
      </c>
    </row>
    <row r="3285" spans="1:6">
      <c r="A3285" s="529" t="s">
        <v>32647</v>
      </c>
      <c r="B3285" s="530">
        <v>90094</v>
      </c>
      <c r="C3285" s="522" t="s">
        <v>24407</v>
      </c>
      <c r="D3285" s="530" t="s">
        <v>28</v>
      </c>
      <c r="E3285" s="531">
        <v>6.09</v>
      </c>
      <c r="F3285" s="532">
        <v>0</v>
      </c>
    </row>
    <row r="3286" spans="1:6">
      <c r="A3286" s="529" t="s">
        <v>32647</v>
      </c>
      <c r="B3286" s="530">
        <v>102309</v>
      </c>
      <c r="C3286" s="522" t="s">
        <v>24452</v>
      </c>
      <c r="D3286" s="530" t="s">
        <v>28</v>
      </c>
      <c r="E3286" s="531">
        <v>12.09</v>
      </c>
      <c r="F3286" s="532">
        <v>0</v>
      </c>
    </row>
    <row r="3287" spans="1:6">
      <c r="A3287" s="529" t="s">
        <v>32647</v>
      </c>
      <c r="B3287" s="530">
        <v>102285</v>
      </c>
      <c r="C3287" s="522" t="s">
        <v>24428</v>
      </c>
      <c r="D3287" s="530" t="s">
        <v>28</v>
      </c>
      <c r="E3287" s="531">
        <v>12.66</v>
      </c>
      <c r="F3287" s="532">
        <v>0</v>
      </c>
    </row>
    <row r="3288" spans="1:6">
      <c r="A3288" s="529" t="s">
        <v>32647</v>
      </c>
      <c r="B3288" s="530">
        <v>90095</v>
      </c>
      <c r="C3288" s="522" t="s">
        <v>24408</v>
      </c>
      <c r="D3288" s="530" t="s">
        <v>28</v>
      </c>
      <c r="E3288" s="531">
        <v>5.96</v>
      </c>
      <c r="F3288" s="532">
        <v>0</v>
      </c>
    </row>
    <row r="3289" spans="1:6">
      <c r="A3289" s="529" t="s">
        <v>32647</v>
      </c>
      <c r="B3289" s="530">
        <v>102320</v>
      </c>
      <c r="C3289" s="522" t="s">
        <v>24463</v>
      </c>
      <c r="D3289" s="530" t="s">
        <v>28</v>
      </c>
      <c r="E3289" s="531">
        <v>7.45</v>
      </c>
      <c r="F3289" s="532">
        <v>0</v>
      </c>
    </row>
    <row r="3290" spans="1:6">
      <c r="A3290" s="529" t="s">
        <v>32647</v>
      </c>
      <c r="B3290" s="530">
        <v>102296</v>
      </c>
      <c r="C3290" s="522" t="s">
        <v>24439</v>
      </c>
      <c r="D3290" s="530" t="s">
        <v>28</v>
      </c>
      <c r="E3290" s="531">
        <v>7.81</v>
      </c>
      <c r="F3290" s="532">
        <v>0</v>
      </c>
    </row>
    <row r="3291" spans="1:6">
      <c r="A3291" s="529" t="s">
        <v>32647</v>
      </c>
      <c r="B3291" s="530">
        <v>90086</v>
      </c>
      <c r="C3291" s="522" t="s">
        <v>24402</v>
      </c>
      <c r="D3291" s="530" t="s">
        <v>28</v>
      </c>
      <c r="E3291" s="531">
        <v>9.67</v>
      </c>
      <c r="F3291" s="532">
        <v>0</v>
      </c>
    </row>
    <row r="3292" spans="1:6">
      <c r="A3292" s="529" t="s">
        <v>32647</v>
      </c>
      <c r="B3292" s="530">
        <v>102277</v>
      </c>
      <c r="C3292" s="522" t="s">
        <v>24420</v>
      </c>
      <c r="D3292" s="530" t="s">
        <v>28</v>
      </c>
      <c r="E3292" s="531">
        <v>9.39</v>
      </c>
      <c r="F3292" s="532">
        <v>0</v>
      </c>
    </row>
    <row r="3293" spans="1:6">
      <c r="A3293" s="529" t="s">
        <v>32647</v>
      </c>
      <c r="B3293" s="530">
        <v>102286</v>
      </c>
      <c r="C3293" s="522" t="s">
        <v>24429</v>
      </c>
      <c r="D3293" s="530" t="s">
        <v>28</v>
      </c>
      <c r="E3293" s="531">
        <v>12.29</v>
      </c>
      <c r="F3293" s="532">
        <v>0</v>
      </c>
    </row>
    <row r="3294" spans="1:6">
      <c r="A3294" s="529" t="s">
        <v>32647</v>
      </c>
      <c r="B3294" s="530">
        <v>90098</v>
      </c>
      <c r="C3294" s="522" t="s">
        <v>24409</v>
      </c>
      <c r="D3294" s="530" t="s">
        <v>28</v>
      </c>
      <c r="E3294" s="531">
        <v>5.84</v>
      </c>
      <c r="F3294" s="532">
        <v>0</v>
      </c>
    </row>
    <row r="3295" spans="1:6">
      <c r="A3295" s="529" t="s">
        <v>32647</v>
      </c>
      <c r="B3295" s="530">
        <v>102313</v>
      </c>
      <c r="C3295" s="522" t="s">
        <v>24456</v>
      </c>
      <c r="D3295" s="530" t="s">
        <v>28</v>
      </c>
      <c r="E3295" s="531">
        <v>11.59</v>
      </c>
      <c r="F3295" s="532">
        <v>0</v>
      </c>
    </row>
    <row r="3296" spans="1:6">
      <c r="A3296" s="529" t="s">
        <v>32647</v>
      </c>
      <c r="B3296" s="530">
        <v>102321</v>
      </c>
      <c r="C3296" s="522" t="s">
        <v>24464</v>
      </c>
      <c r="D3296" s="530" t="s">
        <v>28</v>
      </c>
      <c r="E3296" s="531">
        <v>7.31</v>
      </c>
      <c r="F3296" s="532">
        <v>0</v>
      </c>
    </row>
    <row r="3297" spans="1:6">
      <c r="A3297" s="529" t="s">
        <v>32647</v>
      </c>
      <c r="B3297" s="530">
        <v>102289</v>
      </c>
      <c r="C3297" s="522" t="s">
        <v>24432</v>
      </c>
      <c r="D3297" s="530" t="s">
        <v>28</v>
      </c>
      <c r="E3297" s="531">
        <v>12.13</v>
      </c>
      <c r="F3297" s="532">
        <v>0</v>
      </c>
    </row>
    <row r="3298" spans="1:6">
      <c r="A3298" s="529" t="s">
        <v>32647</v>
      </c>
      <c r="B3298" s="530">
        <v>102297</v>
      </c>
      <c r="C3298" s="522" t="s">
        <v>24440</v>
      </c>
      <c r="D3298" s="530" t="s">
        <v>28</v>
      </c>
      <c r="E3298" s="531">
        <v>7.65</v>
      </c>
      <c r="F3298" s="532">
        <v>0</v>
      </c>
    </row>
    <row r="3299" spans="1:6">
      <c r="A3299" s="529" t="s">
        <v>32647</v>
      </c>
      <c r="B3299" s="530">
        <v>102280</v>
      </c>
      <c r="C3299" s="522" t="s">
        <v>24423</v>
      </c>
      <c r="D3299" s="530" t="s">
        <v>28</v>
      </c>
      <c r="E3299" s="531">
        <v>5.92</v>
      </c>
      <c r="F3299" s="532">
        <v>0</v>
      </c>
    </row>
    <row r="3300" spans="1:6">
      <c r="A3300" s="529" t="s">
        <v>32647</v>
      </c>
      <c r="B3300" s="530">
        <v>102294</v>
      </c>
      <c r="C3300" s="522" t="s">
        <v>24437</v>
      </c>
      <c r="D3300" s="530" t="s">
        <v>28</v>
      </c>
      <c r="E3300" s="531">
        <v>7.74</v>
      </c>
      <c r="F3300" s="532">
        <v>0</v>
      </c>
    </row>
    <row r="3301" spans="1:6">
      <c r="A3301" s="529" t="s">
        <v>32647</v>
      </c>
      <c r="B3301" s="530">
        <v>90090</v>
      </c>
      <c r="C3301" s="522" t="s">
        <v>24404</v>
      </c>
      <c r="D3301" s="530" t="s">
        <v>28</v>
      </c>
      <c r="E3301" s="531">
        <v>9.27</v>
      </c>
      <c r="F3301" s="532">
        <v>0</v>
      </c>
    </row>
    <row r="3302" spans="1:6">
      <c r="A3302" s="529" t="s">
        <v>32647</v>
      </c>
      <c r="B3302" s="530">
        <v>102317</v>
      </c>
      <c r="C3302" s="522" t="s">
        <v>24460</v>
      </c>
      <c r="D3302" s="530" t="s">
        <v>28</v>
      </c>
      <c r="E3302" s="531">
        <v>7.61</v>
      </c>
      <c r="F3302" s="532">
        <v>0</v>
      </c>
    </row>
    <row r="3303" spans="1:6">
      <c r="A3303" s="529" t="s">
        <v>32647</v>
      </c>
      <c r="B3303" s="530">
        <v>102293</v>
      </c>
      <c r="C3303" s="522" t="s">
        <v>24436</v>
      </c>
      <c r="D3303" s="530" t="s">
        <v>28</v>
      </c>
      <c r="E3303" s="531">
        <v>7.97</v>
      </c>
      <c r="F3303" s="532">
        <v>0</v>
      </c>
    </row>
    <row r="3304" spans="1:6">
      <c r="A3304" s="529" t="s">
        <v>32647</v>
      </c>
      <c r="B3304" s="530">
        <v>102310</v>
      </c>
      <c r="C3304" s="522" t="s">
        <v>24453</v>
      </c>
      <c r="D3304" s="530" t="s">
        <v>28</v>
      </c>
      <c r="E3304" s="531">
        <v>11.74</v>
      </c>
      <c r="F3304" s="532">
        <v>0</v>
      </c>
    </row>
    <row r="3305" spans="1:6">
      <c r="A3305" s="529" t="s">
        <v>32647</v>
      </c>
      <c r="B3305" s="530">
        <v>102318</v>
      </c>
      <c r="C3305" s="522" t="s">
        <v>24461</v>
      </c>
      <c r="D3305" s="530" t="s">
        <v>28</v>
      </c>
      <c r="E3305" s="531">
        <v>7.41</v>
      </c>
      <c r="F3305" s="532">
        <v>0</v>
      </c>
    </row>
    <row r="3306" spans="1:6">
      <c r="A3306" s="529" t="s">
        <v>32647</v>
      </c>
      <c r="B3306" s="530">
        <v>90106</v>
      </c>
      <c r="C3306" s="522" t="s">
        <v>24415</v>
      </c>
      <c r="D3306" s="530" t="s">
        <v>28</v>
      </c>
      <c r="E3306" s="531">
        <v>9.2899999999999991</v>
      </c>
      <c r="F3306" s="532">
        <v>0</v>
      </c>
    </row>
    <row r="3307" spans="1:6">
      <c r="A3307" s="529" t="s">
        <v>32647</v>
      </c>
      <c r="B3307" s="530">
        <v>90105</v>
      </c>
      <c r="C3307" s="522" t="s">
        <v>24414</v>
      </c>
      <c r="D3307" s="530" t="s">
        <v>28</v>
      </c>
      <c r="E3307" s="531">
        <v>10.23</v>
      </c>
      <c r="F3307" s="532">
        <v>0</v>
      </c>
    </row>
    <row r="3308" spans="1:6">
      <c r="A3308" s="529" t="s">
        <v>32647</v>
      </c>
      <c r="B3308" s="530">
        <v>90108</v>
      </c>
      <c r="C3308" s="522" t="s">
        <v>24417</v>
      </c>
      <c r="D3308" s="530" t="s">
        <v>28</v>
      </c>
      <c r="E3308" s="531">
        <v>8.39</v>
      </c>
      <c r="F3308" s="532">
        <v>0</v>
      </c>
    </row>
    <row r="3309" spans="1:6">
      <c r="A3309" s="529" t="s">
        <v>32647</v>
      </c>
      <c r="B3309" s="530">
        <v>90107</v>
      </c>
      <c r="C3309" s="522" t="s">
        <v>24416</v>
      </c>
      <c r="D3309" s="530" t="s">
        <v>28</v>
      </c>
      <c r="E3309" s="531">
        <v>9.18</v>
      </c>
      <c r="F3309" s="532">
        <v>0</v>
      </c>
    </row>
    <row r="3310" spans="1:6">
      <c r="A3310" s="529" t="s">
        <v>32648</v>
      </c>
      <c r="B3310" s="530">
        <v>102354</v>
      </c>
      <c r="C3310" s="522" t="s">
        <v>23490</v>
      </c>
      <c r="D3310" s="530" t="s">
        <v>28</v>
      </c>
      <c r="E3310" s="531">
        <v>172.31</v>
      </c>
      <c r="F3310" s="532">
        <v>0</v>
      </c>
    </row>
    <row r="3311" spans="1:6">
      <c r="A3311" s="529" t="s">
        <v>32648</v>
      </c>
      <c r="B3311" s="530">
        <v>102355</v>
      </c>
      <c r="C3311" s="522" t="s">
        <v>23491</v>
      </c>
      <c r="D3311" s="530" t="s">
        <v>28</v>
      </c>
      <c r="E3311" s="531">
        <v>203.74</v>
      </c>
      <c r="F3311" s="532">
        <v>0</v>
      </c>
    </row>
    <row r="3312" spans="1:6">
      <c r="A3312" s="529" t="s">
        <v>32648</v>
      </c>
      <c r="B3312" s="530">
        <v>102356</v>
      </c>
      <c r="C3312" s="522" t="s">
        <v>32649</v>
      </c>
      <c r="D3312" s="530" t="s">
        <v>28</v>
      </c>
      <c r="E3312" s="531">
        <v>0</v>
      </c>
      <c r="F3312" s="532"/>
    </row>
    <row r="3313" spans="1:6">
      <c r="A3313" s="529" t="s">
        <v>32648</v>
      </c>
      <c r="B3313" s="530">
        <v>102357</v>
      </c>
      <c r="C3313" s="522" t="s">
        <v>32650</v>
      </c>
      <c r="D3313" s="530" t="s">
        <v>28</v>
      </c>
      <c r="E3313" s="531">
        <v>0</v>
      </c>
      <c r="F3313" s="532"/>
    </row>
    <row r="3314" spans="1:6">
      <c r="A3314" s="529" t="s">
        <v>32648</v>
      </c>
      <c r="B3314" s="530">
        <v>102358</v>
      </c>
      <c r="C3314" s="522" t="s">
        <v>32651</v>
      </c>
      <c r="D3314" s="530" t="s">
        <v>28</v>
      </c>
      <c r="E3314" s="531">
        <v>0</v>
      </c>
      <c r="F3314" s="532"/>
    </row>
    <row r="3315" spans="1:6">
      <c r="A3315" s="529" t="s">
        <v>32648</v>
      </c>
      <c r="B3315" s="530">
        <v>102359</v>
      </c>
      <c r="C3315" s="522" t="s">
        <v>32652</v>
      </c>
      <c r="D3315" s="530" t="s">
        <v>28</v>
      </c>
      <c r="E3315" s="531">
        <v>0</v>
      </c>
      <c r="F3315" s="532"/>
    </row>
    <row r="3316" spans="1:6">
      <c r="A3316" s="529" t="s">
        <v>32648</v>
      </c>
      <c r="B3316" s="530">
        <v>102348</v>
      </c>
      <c r="C3316" s="522" t="s">
        <v>32653</v>
      </c>
      <c r="D3316" s="530" t="s">
        <v>28</v>
      </c>
      <c r="E3316" s="531">
        <v>0</v>
      </c>
      <c r="F3316" s="532"/>
    </row>
    <row r="3317" spans="1:6">
      <c r="A3317" s="529" t="s">
        <v>32648</v>
      </c>
      <c r="B3317" s="530">
        <v>102346</v>
      </c>
      <c r="C3317" s="522" t="s">
        <v>32654</v>
      </c>
      <c r="D3317" s="530" t="s">
        <v>28</v>
      </c>
      <c r="E3317" s="531">
        <v>0</v>
      </c>
      <c r="F3317" s="532"/>
    </row>
    <row r="3318" spans="1:6">
      <c r="A3318" s="529" t="s">
        <v>32648</v>
      </c>
      <c r="B3318" s="530">
        <v>102347</v>
      </c>
      <c r="C3318" s="522" t="s">
        <v>32655</v>
      </c>
      <c r="D3318" s="530" t="s">
        <v>28</v>
      </c>
      <c r="E3318" s="531">
        <v>0</v>
      </c>
      <c r="F3318" s="532"/>
    </row>
    <row r="3319" spans="1:6">
      <c r="A3319" s="529" t="s">
        <v>32648</v>
      </c>
      <c r="B3319" s="530">
        <v>102350</v>
      </c>
      <c r="C3319" s="522" t="s">
        <v>32656</v>
      </c>
      <c r="D3319" s="530" t="s">
        <v>28</v>
      </c>
      <c r="E3319" s="531">
        <v>0</v>
      </c>
      <c r="F3319" s="532"/>
    </row>
    <row r="3320" spans="1:6">
      <c r="A3320" s="529" t="s">
        <v>32648</v>
      </c>
      <c r="B3320" s="530">
        <v>102351</v>
      </c>
      <c r="C3320" s="522" t="s">
        <v>32657</v>
      </c>
      <c r="D3320" s="530" t="s">
        <v>28</v>
      </c>
      <c r="E3320" s="531">
        <v>0</v>
      </c>
      <c r="F3320" s="532"/>
    </row>
    <row r="3321" spans="1:6">
      <c r="A3321" s="529" t="s">
        <v>32648</v>
      </c>
      <c r="B3321" s="530">
        <v>102352</v>
      </c>
      <c r="C3321" s="522" t="s">
        <v>32658</v>
      </c>
      <c r="D3321" s="530" t="s">
        <v>28</v>
      </c>
      <c r="E3321" s="531">
        <v>0</v>
      </c>
      <c r="F3321" s="532"/>
    </row>
    <row r="3322" spans="1:6">
      <c r="A3322" s="529" t="s">
        <v>32648</v>
      </c>
      <c r="B3322" s="530">
        <v>102353</v>
      </c>
      <c r="C3322" s="522" t="s">
        <v>32659</v>
      </c>
      <c r="D3322" s="530" t="s">
        <v>28</v>
      </c>
      <c r="E3322" s="531">
        <v>0</v>
      </c>
      <c r="F3322" s="532"/>
    </row>
    <row r="3323" spans="1:6">
      <c r="A3323" s="529" t="s">
        <v>32648</v>
      </c>
      <c r="B3323" s="530">
        <v>102349</v>
      </c>
      <c r="C3323" s="522" t="s">
        <v>32660</v>
      </c>
      <c r="D3323" s="530" t="s">
        <v>28</v>
      </c>
      <c r="E3323" s="531">
        <v>0</v>
      </c>
      <c r="F3323" s="532"/>
    </row>
    <row r="3324" spans="1:6">
      <c r="A3324" s="529" t="s">
        <v>32648</v>
      </c>
      <c r="B3324" s="530">
        <v>102360</v>
      </c>
      <c r="C3324" s="522" t="s">
        <v>12654</v>
      </c>
      <c r="D3324" s="530" t="s">
        <v>28</v>
      </c>
      <c r="E3324" s="531">
        <v>26.88</v>
      </c>
      <c r="F3324" s="532">
        <v>0</v>
      </c>
    </row>
    <row r="3325" spans="1:6">
      <c r="A3325" s="529" t="s">
        <v>32648</v>
      </c>
      <c r="B3325" s="530">
        <v>102361</v>
      </c>
      <c r="C3325" s="522" t="s">
        <v>12655</v>
      </c>
      <c r="D3325" s="530" t="s">
        <v>28</v>
      </c>
      <c r="E3325" s="531">
        <v>41.23</v>
      </c>
      <c r="F3325" s="532">
        <v>0</v>
      </c>
    </row>
    <row r="3326" spans="1:6">
      <c r="A3326" s="529" t="s">
        <v>32661</v>
      </c>
      <c r="B3326" s="530">
        <v>101595</v>
      </c>
      <c r="C3326" s="522" t="s">
        <v>32662</v>
      </c>
      <c r="D3326" s="530" t="s">
        <v>26</v>
      </c>
      <c r="E3326" s="531">
        <v>0</v>
      </c>
      <c r="F3326" s="532"/>
    </row>
    <row r="3327" spans="1:6">
      <c r="A3327" s="529" t="s">
        <v>32661</v>
      </c>
      <c r="B3327" s="530">
        <v>101601</v>
      </c>
      <c r="C3327" s="522" t="s">
        <v>9896</v>
      </c>
      <c r="D3327" s="530" t="s">
        <v>26</v>
      </c>
      <c r="E3327" s="531">
        <v>30.74</v>
      </c>
      <c r="F3327" s="532">
        <v>0</v>
      </c>
    </row>
    <row r="3328" spans="1:6">
      <c r="A3328" s="529" t="s">
        <v>32661</v>
      </c>
      <c r="B3328" s="530">
        <v>101594</v>
      </c>
      <c r="C3328" s="522" t="s">
        <v>32663</v>
      </c>
      <c r="D3328" s="530" t="s">
        <v>26</v>
      </c>
      <c r="E3328" s="531">
        <v>0</v>
      </c>
      <c r="F3328" s="532"/>
    </row>
    <row r="3329" spans="1:6">
      <c r="A3329" s="529" t="s">
        <v>32661</v>
      </c>
      <c r="B3329" s="530">
        <v>101600</v>
      </c>
      <c r="C3329" s="522" t="s">
        <v>9895</v>
      </c>
      <c r="D3329" s="530" t="s">
        <v>26</v>
      </c>
      <c r="E3329" s="531">
        <v>20.77</v>
      </c>
      <c r="F3329" s="532">
        <v>0</v>
      </c>
    </row>
    <row r="3330" spans="1:6">
      <c r="A3330" s="529" t="s">
        <v>32661</v>
      </c>
      <c r="B3330" s="530">
        <v>101597</v>
      </c>
      <c r="C3330" s="522" t="s">
        <v>32664</v>
      </c>
      <c r="D3330" s="530" t="s">
        <v>26</v>
      </c>
      <c r="E3330" s="531">
        <v>0</v>
      </c>
      <c r="F3330" s="532"/>
    </row>
    <row r="3331" spans="1:6">
      <c r="A3331" s="529" t="s">
        <v>32661</v>
      </c>
      <c r="B3331" s="530">
        <v>101603</v>
      </c>
      <c r="C3331" s="522" t="s">
        <v>9898</v>
      </c>
      <c r="D3331" s="530" t="s">
        <v>26</v>
      </c>
      <c r="E3331" s="531">
        <v>25.38</v>
      </c>
      <c r="F3331" s="532">
        <v>0</v>
      </c>
    </row>
    <row r="3332" spans="1:6">
      <c r="A3332" s="529" t="s">
        <v>32661</v>
      </c>
      <c r="B3332" s="530">
        <v>101596</v>
      </c>
      <c r="C3332" s="522" t="s">
        <v>32665</v>
      </c>
      <c r="D3332" s="530" t="s">
        <v>26</v>
      </c>
      <c r="E3332" s="531">
        <v>0</v>
      </c>
      <c r="F3332" s="532"/>
    </row>
    <row r="3333" spans="1:6">
      <c r="A3333" s="529" t="s">
        <v>32661</v>
      </c>
      <c r="B3333" s="530">
        <v>101602</v>
      </c>
      <c r="C3333" s="522" t="s">
        <v>9897</v>
      </c>
      <c r="D3333" s="530" t="s">
        <v>26</v>
      </c>
      <c r="E3333" s="531">
        <v>15.4</v>
      </c>
      <c r="F3333" s="532">
        <v>0</v>
      </c>
    </row>
    <row r="3334" spans="1:6">
      <c r="A3334" s="529" t="s">
        <v>32661</v>
      </c>
      <c r="B3334" s="530">
        <v>101599</v>
      </c>
      <c r="C3334" s="522" t="s">
        <v>32666</v>
      </c>
      <c r="D3334" s="530" t="s">
        <v>26</v>
      </c>
      <c r="E3334" s="531">
        <v>0</v>
      </c>
      <c r="F3334" s="532"/>
    </row>
    <row r="3335" spans="1:6">
      <c r="A3335" s="529" t="s">
        <v>32661</v>
      </c>
      <c r="B3335" s="530">
        <v>101605</v>
      </c>
      <c r="C3335" s="522" t="s">
        <v>9900</v>
      </c>
      <c r="D3335" s="530" t="s">
        <v>26</v>
      </c>
      <c r="E3335" s="531">
        <v>20.05</v>
      </c>
      <c r="F3335" s="532">
        <v>0</v>
      </c>
    </row>
    <row r="3336" spans="1:6">
      <c r="A3336" s="529" t="s">
        <v>32661</v>
      </c>
      <c r="B3336" s="530">
        <v>101598</v>
      </c>
      <c r="C3336" s="522" t="s">
        <v>32667</v>
      </c>
      <c r="D3336" s="530" t="s">
        <v>26</v>
      </c>
      <c r="E3336" s="531">
        <v>0</v>
      </c>
      <c r="F3336" s="532"/>
    </row>
    <row r="3337" spans="1:6">
      <c r="A3337" s="529" t="s">
        <v>32661</v>
      </c>
      <c r="B3337" s="530">
        <v>101604</v>
      </c>
      <c r="C3337" s="522" t="s">
        <v>9899</v>
      </c>
      <c r="D3337" s="530" t="s">
        <v>26</v>
      </c>
      <c r="E3337" s="531">
        <v>10.07</v>
      </c>
      <c r="F3337" s="532">
        <v>0</v>
      </c>
    </row>
    <row r="3338" spans="1:6">
      <c r="A3338" s="529" t="s">
        <v>32661</v>
      </c>
      <c r="B3338" s="530">
        <v>101588</v>
      </c>
      <c r="C3338" s="522" t="s">
        <v>9889</v>
      </c>
      <c r="D3338" s="530" t="s">
        <v>26</v>
      </c>
      <c r="E3338" s="531">
        <v>110.09</v>
      </c>
      <c r="F3338" s="532">
        <v>0</v>
      </c>
    </row>
    <row r="3339" spans="1:6">
      <c r="A3339" s="529" t="s">
        <v>32661</v>
      </c>
      <c r="B3339" s="530">
        <v>101591</v>
      </c>
      <c r="C3339" s="522" t="s">
        <v>9892</v>
      </c>
      <c r="D3339" s="530" t="s">
        <v>26</v>
      </c>
      <c r="E3339" s="531">
        <v>133.83000000000001</v>
      </c>
      <c r="F3339" s="532">
        <v>0</v>
      </c>
    </row>
    <row r="3340" spans="1:6">
      <c r="A3340" s="529" t="s">
        <v>32661</v>
      </c>
      <c r="B3340" s="530">
        <v>101590</v>
      </c>
      <c r="C3340" s="522" t="s">
        <v>9891</v>
      </c>
      <c r="D3340" s="530" t="s">
        <v>26</v>
      </c>
      <c r="E3340" s="531">
        <v>83.19</v>
      </c>
      <c r="F3340" s="532">
        <v>0</v>
      </c>
    </row>
    <row r="3341" spans="1:6">
      <c r="A3341" s="529" t="s">
        <v>32661</v>
      </c>
      <c r="B3341" s="530">
        <v>101593</v>
      </c>
      <c r="C3341" s="522" t="s">
        <v>9894</v>
      </c>
      <c r="D3341" s="530" t="s">
        <v>26</v>
      </c>
      <c r="E3341" s="531">
        <v>108.86</v>
      </c>
      <c r="F3341" s="532">
        <v>0</v>
      </c>
    </row>
    <row r="3342" spans="1:6">
      <c r="A3342" s="529" t="s">
        <v>32661</v>
      </c>
      <c r="B3342" s="530">
        <v>101592</v>
      </c>
      <c r="C3342" s="522" t="s">
        <v>9893</v>
      </c>
      <c r="D3342" s="530" t="s">
        <v>26</v>
      </c>
      <c r="E3342" s="531">
        <v>58.06</v>
      </c>
      <c r="F3342" s="532">
        <v>0</v>
      </c>
    </row>
    <row r="3343" spans="1:6">
      <c r="A3343" s="529" t="s">
        <v>32661</v>
      </c>
      <c r="B3343" s="530">
        <v>101583</v>
      </c>
      <c r="C3343" s="522" t="s">
        <v>9884</v>
      </c>
      <c r="D3343" s="530" t="s">
        <v>26</v>
      </c>
      <c r="E3343" s="531">
        <v>102.32</v>
      </c>
      <c r="F3343" s="532">
        <v>0</v>
      </c>
    </row>
    <row r="3344" spans="1:6">
      <c r="A3344" s="529" t="s">
        <v>32661</v>
      </c>
      <c r="B3344" s="530">
        <v>101582</v>
      </c>
      <c r="C3344" s="522" t="s">
        <v>9883</v>
      </c>
      <c r="D3344" s="530" t="s">
        <v>26</v>
      </c>
      <c r="E3344" s="531">
        <v>80.8</v>
      </c>
      <c r="F3344" s="532">
        <v>0</v>
      </c>
    </row>
    <row r="3345" spans="1:6">
      <c r="A3345" s="529" t="s">
        <v>32661</v>
      </c>
      <c r="B3345" s="530">
        <v>101585</v>
      </c>
      <c r="C3345" s="522" t="s">
        <v>9886</v>
      </c>
      <c r="D3345" s="530" t="s">
        <v>26</v>
      </c>
      <c r="E3345" s="531">
        <v>87.29</v>
      </c>
      <c r="F3345" s="532">
        <v>0</v>
      </c>
    </row>
    <row r="3346" spans="1:6">
      <c r="A3346" s="529" t="s">
        <v>32661</v>
      </c>
      <c r="B3346" s="530">
        <v>101584</v>
      </c>
      <c r="C3346" s="522" t="s">
        <v>9885</v>
      </c>
      <c r="D3346" s="530" t="s">
        <v>26</v>
      </c>
      <c r="E3346" s="531">
        <v>65.77</v>
      </c>
      <c r="F3346" s="532">
        <v>0</v>
      </c>
    </row>
    <row r="3347" spans="1:6">
      <c r="A3347" s="529" t="s">
        <v>32661</v>
      </c>
      <c r="B3347" s="530">
        <v>101587</v>
      </c>
      <c r="C3347" s="522" t="s">
        <v>9888</v>
      </c>
      <c r="D3347" s="530" t="s">
        <v>26</v>
      </c>
      <c r="E3347" s="531">
        <v>77.260000000000005</v>
      </c>
      <c r="F3347" s="532">
        <v>0</v>
      </c>
    </row>
    <row r="3348" spans="1:6">
      <c r="A3348" s="529" t="s">
        <v>32661</v>
      </c>
      <c r="B3348" s="530">
        <v>101586</v>
      </c>
      <c r="C3348" s="522" t="s">
        <v>9887</v>
      </c>
      <c r="D3348" s="530" t="s">
        <v>26</v>
      </c>
      <c r="E3348" s="531">
        <v>55.54</v>
      </c>
      <c r="F3348" s="532">
        <v>0</v>
      </c>
    </row>
    <row r="3349" spans="1:6">
      <c r="A3349" s="529" t="s">
        <v>32661</v>
      </c>
      <c r="B3349" s="530">
        <v>101577</v>
      </c>
      <c r="C3349" s="522" t="s">
        <v>9878</v>
      </c>
      <c r="D3349" s="530" t="s">
        <v>26</v>
      </c>
      <c r="E3349" s="531">
        <v>63.17</v>
      </c>
      <c r="F3349" s="532">
        <v>0</v>
      </c>
    </row>
    <row r="3350" spans="1:6">
      <c r="A3350" s="529" t="s">
        <v>32661</v>
      </c>
      <c r="B3350" s="530">
        <v>101576</v>
      </c>
      <c r="C3350" s="522" t="s">
        <v>9877</v>
      </c>
      <c r="D3350" s="530" t="s">
        <v>26</v>
      </c>
      <c r="E3350" s="531">
        <v>49.37</v>
      </c>
      <c r="F3350" s="532">
        <v>0</v>
      </c>
    </row>
    <row r="3351" spans="1:6">
      <c r="A3351" s="529" t="s">
        <v>32661</v>
      </c>
      <c r="B3351" s="530">
        <v>101579</v>
      </c>
      <c r="C3351" s="522" t="s">
        <v>9880</v>
      </c>
      <c r="D3351" s="530" t="s">
        <v>26</v>
      </c>
      <c r="E3351" s="531">
        <v>54.17</v>
      </c>
      <c r="F3351" s="532">
        <v>0</v>
      </c>
    </row>
    <row r="3352" spans="1:6">
      <c r="A3352" s="529" t="s">
        <v>32661</v>
      </c>
      <c r="B3352" s="530">
        <v>101578</v>
      </c>
      <c r="C3352" s="522" t="s">
        <v>9879</v>
      </c>
      <c r="D3352" s="530" t="s">
        <v>26</v>
      </c>
      <c r="E3352" s="531">
        <v>40.380000000000003</v>
      </c>
      <c r="F3352" s="532">
        <v>0</v>
      </c>
    </row>
    <row r="3353" spans="1:6">
      <c r="A3353" s="529" t="s">
        <v>32661</v>
      </c>
      <c r="B3353" s="530">
        <v>101581</v>
      </c>
      <c r="C3353" s="522" t="s">
        <v>9882</v>
      </c>
      <c r="D3353" s="530" t="s">
        <v>26</v>
      </c>
      <c r="E3353" s="531">
        <v>48.84</v>
      </c>
      <c r="F3353" s="532">
        <v>0</v>
      </c>
    </row>
    <row r="3354" spans="1:6">
      <c r="A3354" s="529" t="s">
        <v>32661</v>
      </c>
      <c r="B3354" s="530">
        <v>101580</v>
      </c>
      <c r="C3354" s="522" t="s">
        <v>9881</v>
      </c>
      <c r="D3354" s="530" t="s">
        <v>26</v>
      </c>
      <c r="E3354" s="531">
        <v>34.86</v>
      </c>
      <c r="F3354" s="532">
        <v>0</v>
      </c>
    </row>
    <row r="3355" spans="1:6">
      <c r="A3355" s="529" t="s">
        <v>32661</v>
      </c>
      <c r="B3355" s="530">
        <v>101606</v>
      </c>
      <c r="C3355" s="522" t="s">
        <v>32668</v>
      </c>
      <c r="D3355" s="530" t="s">
        <v>26</v>
      </c>
      <c r="E3355" s="531">
        <v>0</v>
      </c>
      <c r="F3355" s="532"/>
    </row>
    <row r="3356" spans="1:6">
      <c r="A3356" s="529" t="s">
        <v>32661</v>
      </c>
      <c r="B3356" s="530">
        <v>101607</v>
      </c>
      <c r="C3356" s="522" t="s">
        <v>32669</v>
      </c>
      <c r="D3356" s="530" t="s">
        <v>26</v>
      </c>
      <c r="E3356" s="531">
        <v>0</v>
      </c>
      <c r="F3356" s="532"/>
    </row>
    <row r="3357" spans="1:6">
      <c r="A3357" s="529" t="s">
        <v>32661</v>
      </c>
      <c r="B3357" s="530">
        <v>101608</v>
      </c>
      <c r="C3357" s="522" t="s">
        <v>32670</v>
      </c>
      <c r="D3357" s="530" t="s">
        <v>26</v>
      </c>
      <c r="E3357" s="531">
        <v>0</v>
      </c>
      <c r="F3357" s="532"/>
    </row>
    <row r="3358" spans="1:6">
      <c r="A3358" s="529" t="s">
        <v>32661</v>
      </c>
      <c r="B3358" s="530">
        <v>101571</v>
      </c>
      <c r="C3358" s="522" t="s">
        <v>9872</v>
      </c>
      <c r="D3358" s="530" t="s">
        <v>26</v>
      </c>
      <c r="E3358" s="531">
        <v>39.4</v>
      </c>
      <c r="F3358" s="532">
        <v>0</v>
      </c>
    </row>
    <row r="3359" spans="1:6">
      <c r="A3359" s="529" t="s">
        <v>32661</v>
      </c>
      <c r="B3359" s="530">
        <v>101570</v>
      </c>
      <c r="C3359" s="522" t="s">
        <v>9871</v>
      </c>
      <c r="D3359" s="530" t="s">
        <v>26</v>
      </c>
      <c r="E3359" s="531">
        <v>28.64</v>
      </c>
      <c r="F3359" s="532">
        <v>0</v>
      </c>
    </row>
    <row r="3360" spans="1:6">
      <c r="A3360" s="529" t="s">
        <v>32661</v>
      </c>
      <c r="B3360" s="530">
        <v>101573</v>
      </c>
      <c r="C3360" s="522" t="s">
        <v>9874</v>
      </c>
      <c r="D3360" s="530" t="s">
        <v>26</v>
      </c>
      <c r="E3360" s="531">
        <v>33.08</v>
      </c>
      <c r="F3360" s="532">
        <v>0</v>
      </c>
    </row>
    <row r="3361" spans="1:6">
      <c r="A3361" s="529" t="s">
        <v>32661</v>
      </c>
      <c r="B3361" s="530">
        <v>101572</v>
      </c>
      <c r="C3361" s="522" t="s">
        <v>9873</v>
      </c>
      <c r="D3361" s="530" t="s">
        <v>26</v>
      </c>
      <c r="E3361" s="531">
        <v>22.31</v>
      </c>
      <c r="F3361" s="532">
        <v>0</v>
      </c>
    </row>
    <row r="3362" spans="1:6">
      <c r="A3362" s="529" t="s">
        <v>32661</v>
      </c>
      <c r="B3362" s="530">
        <v>101575</v>
      </c>
      <c r="C3362" s="522" t="s">
        <v>9876</v>
      </c>
      <c r="D3362" s="530" t="s">
        <v>26</v>
      </c>
      <c r="E3362" s="531">
        <v>27.73</v>
      </c>
      <c r="F3362" s="532">
        <v>0</v>
      </c>
    </row>
    <row r="3363" spans="1:6">
      <c r="A3363" s="529" t="s">
        <v>32661</v>
      </c>
      <c r="B3363" s="530">
        <v>101574</v>
      </c>
      <c r="C3363" s="522" t="s">
        <v>9875</v>
      </c>
      <c r="D3363" s="530" t="s">
        <v>26</v>
      </c>
      <c r="E3363" s="531">
        <v>16.79</v>
      </c>
      <c r="F3363" s="532">
        <v>0</v>
      </c>
    </row>
    <row r="3364" spans="1:6">
      <c r="A3364" s="529" t="s">
        <v>32661</v>
      </c>
      <c r="B3364" s="530">
        <v>101589</v>
      </c>
      <c r="C3364" s="522" t="s">
        <v>9890</v>
      </c>
      <c r="D3364" s="530" t="s">
        <v>26</v>
      </c>
      <c r="E3364" s="531">
        <v>160.74</v>
      </c>
      <c r="F3364" s="532">
        <v>0</v>
      </c>
    </row>
    <row r="3365" spans="1:6">
      <c r="A3365" s="529" t="s">
        <v>32661</v>
      </c>
      <c r="B3365" s="530">
        <v>101610</v>
      </c>
      <c r="C3365" s="522" t="s">
        <v>32671</v>
      </c>
      <c r="D3365" s="530" t="s">
        <v>24</v>
      </c>
      <c r="E3365" s="531">
        <v>0</v>
      </c>
      <c r="F3365" s="532"/>
    </row>
    <row r="3366" spans="1:6">
      <c r="A3366" s="529" t="s">
        <v>32661</v>
      </c>
      <c r="B3366" s="530">
        <v>101615</v>
      </c>
      <c r="C3366" s="522" t="s">
        <v>32672</v>
      </c>
      <c r="D3366" s="530" t="s">
        <v>24</v>
      </c>
      <c r="E3366" s="531">
        <v>0</v>
      </c>
      <c r="F3366" s="532"/>
    </row>
    <row r="3367" spans="1:6">
      <c r="A3367" s="529" t="s">
        <v>32661</v>
      </c>
      <c r="B3367" s="530">
        <v>101613</v>
      </c>
      <c r="C3367" s="522" t="s">
        <v>32673</v>
      </c>
      <c r="D3367" s="530" t="s">
        <v>24</v>
      </c>
      <c r="E3367" s="531">
        <v>0</v>
      </c>
      <c r="F3367" s="532"/>
    </row>
    <row r="3368" spans="1:6">
      <c r="A3368" s="529" t="s">
        <v>32661</v>
      </c>
      <c r="B3368" s="530">
        <v>101611</v>
      </c>
      <c r="C3368" s="522" t="s">
        <v>32674</v>
      </c>
      <c r="D3368" s="530" t="s">
        <v>24</v>
      </c>
      <c r="E3368" s="531">
        <v>0</v>
      </c>
      <c r="F3368" s="532"/>
    </row>
    <row r="3369" spans="1:6">
      <c r="A3369" s="529" t="s">
        <v>32661</v>
      </c>
      <c r="B3369" s="530">
        <v>101614</v>
      </c>
      <c r="C3369" s="522" t="s">
        <v>32675</v>
      </c>
      <c r="D3369" s="530" t="s">
        <v>24</v>
      </c>
      <c r="E3369" s="531">
        <v>0</v>
      </c>
      <c r="F3369" s="532"/>
    </row>
    <row r="3370" spans="1:6">
      <c r="A3370" s="529" t="s">
        <v>32661</v>
      </c>
      <c r="B3370" s="530">
        <v>101612</v>
      </c>
      <c r="C3370" s="522" t="s">
        <v>32676</v>
      </c>
      <c r="D3370" s="530" t="s">
        <v>24</v>
      </c>
      <c r="E3370" s="531">
        <v>0</v>
      </c>
      <c r="F3370" s="532"/>
    </row>
    <row r="3371" spans="1:6">
      <c r="A3371" s="529" t="s">
        <v>32661</v>
      </c>
      <c r="B3371" s="530">
        <v>101617</v>
      </c>
      <c r="C3371" s="522" t="s">
        <v>12693</v>
      </c>
      <c r="D3371" s="530" t="s">
        <v>26</v>
      </c>
      <c r="E3371" s="531">
        <v>4.09</v>
      </c>
      <c r="F3371" s="532">
        <v>0</v>
      </c>
    </row>
    <row r="3372" spans="1:6">
      <c r="A3372" s="529" t="s">
        <v>32661</v>
      </c>
      <c r="B3372" s="530">
        <v>101620</v>
      </c>
      <c r="C3372" s="522" t="s">
        <v>12696</v>
      </c>
      <c r="D3372" s="530" t="s">
        <v>28</v>
      </c>
      <c r="E3372" s="531">
        <v>224.74</v>
      </c>
      <c r="F3372" s="532">
        <v>0</v>
      </c>
    </row>
    <row r="3373" spans="1:6">
      <c r="A3373" s="529" t="s">
        <v>32661</v>
      </c>
      <c r="B3373" s="530">
        <v>101625</v>
      </c>
      <c r="C3373" s="522" t="s">
        <v>12701</v>
      </c>
      <c r="D3373" s="530" t="s">
        <v>28</v>
      </c>
      <c r="E3373" s="531">
        <v>162.68</v>
      </c>
      <c r="F3373" s="532">
        <v>0</v>
      </c>
    </row>
    <row r="3374" spans="1:6">
      <c r="A3374" s="529" t="s">
        <v>32661</v>
      </c>
      <c r="B3374" s="530">
        <v>101621</v>
      </c>
      <c r="C3374" s="522" t="s">
        <v>12697</v>
      </c>
      <c r="D3374" s="530" t="s">
        <v>28</v>
      </c>
      <c r="E3374" s="531">
        <v>267.18</v>
      </c>
      <c r="F3374" s="532">
        <v>0</v>
      </c>
    </row>
    <row r="3375" spans="1:6">
      <c r="A3375" s="529" t="s">
        <v>32661</v>
      </c>
      <c r="B3375" s="530">
        <v>101624</v>
      </c>
      <c r="C3375" s="522" t="s">
        <v>12700</v>
      </c>
      <c r="D3375" s="530" t="s">
        <v>28</v>
      </c>
      <c r="E3375" s="531">
        <v>187.22</v>
      </c>
      <c r="F3375" s="532">
        <v>0</v>
      </c>
    </row>
    <row r="3376" spans="1:6">
      <c r="A3376" s="529" t="s">
        <v>32661</v>
      </c>
      <c r="B3376" s="530">
        <v>101616</v>
      </c>
      <c r="C3376" s="522" t="s">
        <v>12692</v>
      </c>
      <c r="D3376" s="530" t="s">
        <v>26</v>
      </c>
      <c r="E3376" s="531">
        <v>8.2799999999999994</v>
      </c>
      <c r="F3376" s="532">
        <v>0</v>
      </c>
    </row>
    <row r="3377" spans="1:6">
      <c r="A3377" s="529" t="s">
        <v>32661</v>
      </c>
      <c r="B3377" s="530">
        <v>101618</v>
      </c>
      <c r="C3377" s="522" t="s">
        <v>12694</v>
      </c>
      <c r="D3377" s="530" t="s">
        <v>28</v>
      </c>
      <c r="E3377" s="531">
        <v>257.87</v>
      </c>
      <c r="F3377" s="532">
        <v>0</v>
      </c>
    </row>
    <row r="3378" spans="1:6">
      <c r="A3378" s="529" t="s">
        <v>32661</v>
      </c>
      <c r="B3378" s="530">
        <v>101622</v>
      </c>
      <c r="C3378" s="522" t="s">
        <v>12698</v>
      </c>
      <c r="D3378" s="530" t="s">
        <v>28</v>
      </c>
      <c r="E3378" s="531">
        <v>211.14</v>
      </c>
      <c r="F3378" s="532">
        <v>0</v>
      </c>
    </row>
    <row r="3379" spans="1:6">
      <c r="A3379" s="529" t="s">
        <v>32661</v>
      </c>
      <c r="B3379" s="530">
        <v>101619</v>
      </c>
      <c r="C3379" s="522" t="s">
        <v>12695</v>
      </c>
      <c r="D3379" s="530" t="s">
        <v>28</v>
      </c>
      <c r="E3379" s="531">
        <v>300.31</v>
      </c>
      <c r="F3379" s="532">
        <v>0</v>
      </c>
    </row>
    <row r="3380" spans="1:6">
      <c r="A3380" s="529" t="s">
        <v>32661</v>
      </c>
      <c r="B3380" s="530">
        <v>101623</v>
      </c>
      <c r="C3380" s="522" t="s">
        <v>12699</v>
      </c>
      <c r="D3380" s="530" t="s">
        <v>28</v>
      </c>
      <c r="E3380" s="531">
        <v>242.69</v>
      </c>
      <c r="F3380" s="532">
        <v>0</v>
      </c>
    </row>
    <row r="3381" spans="1:6">
      <c r="A3381" s="529" t="s">
        <v>32677</v>
      </c>
      <c r="B3381" s="530">
        <v>104482</v>
      </c>
      <c r="C3381" s="522" t="s">
        <v>9631</v>
      </c>
      <c r="D3381" s="530" t="s">
        <v>27</v>
      </c>
      <c r="E3381" s="531">
        <v>45.23</v>
      </c>
      <c r="F3381" s="532">
        <v>0</v>
      </c>
    </row>
    <row r="3382" spans="1:6">
      <c r="A3382" s="529" t="s">
        <v>32677</v>
      </c>
      <c r="B3382" s="530">
        <v>104189</v>
      </c>
      <c r="C3382" s="522" t="s">
        <v>9634</v>
      </c>
      <c r="D3382" s="530" t="s">
        <v>28</v>
      </c>
      <c r="E3382" s="531">
        <v>146.07</v>
      </c>
      <c r="F3382" s="532">
        <v>0</v>
      </c>
    </row>
    <row r="3383" spans="1:6">
      <c r="A3383" s="529" t="s">
        <v>32677</v>
      </c>
      <c r="B3383" s="530">
        <v>104465</v>
      </c>
      <c r="C3383" s="522" t="s">
        <v>32678</v>
      </c>
      <c r="D3383" s="530" t="s">
        <v>23</v>
      </c>
      <c r="E3383" s="531">
        <v>0</v>
      </c>
      <c r="F3383" s="532"/>
    </row>
    <row r="3384" spans="1:6">
      <c r="A3384" s="529" t="s">
        <v>32677</v>
      </c>
      <c r="B3384" s="530">
        <v>104188</v>
      </c>
      <c r="C3384" s="522" t="s">
        <v>32679</v>
      </c>
      <c r="D3384" s="530" t="s">
        <v>23</v>
      </c>
      <c r="E3384" s="531">
        <v>0</v>
      </c>
      <c r="F3384" s="532"/>
    </row>
    <row r="3385" spans="1:6">
      <c r="A3385" s="529" t="s">
        <v>32677</v>
      </c>
      <c r="B3385" s="530">
        <v>104185</v>
      </c>
      <c r="C3385" s="522" t="s">
        <v>9633</v>
      </c>
      <c r="D3385" s="530" t="s">
        <v>24</v>
      </c>
      <c r="E3385" s="531">
        <v>38.159999999999997</v>
      </c>
      <c r="F3385" s="532">
        <v>0</v>
      </c>
    </row>
    <row r="3386" spans="1:6">
      <c r="A3386" s="529" t="s">
        <v>32677</v>
      </c>
      <c r="B3386" s="530">
        <v>104182</v>
      </c>
      <c r="C3386" s="522" t="s">
        <v>32680</v>
      </c>
      <c r="D3386" s="530" t="s">
        <v>23</v>
      </c>
      <c r="E3386" s="531">
        <v>0</v>
      </c>
      <c r="F3386" s="532"/>
    </row>
    <row r="3387" spans="1:6">
      <c r="A3387" s="529" t="s">
        <v>32677</v>
      </c>
      <c r="B3387" s="530">
        <v>104184</v>
      </c>
      <c r="C3387" s="522" t="s">
        <v>9632</v>
      </c>
      <c r="D3387" s="530" t="s">
        <v>24</v>
      </c>
      <c r="E3387" s="531">
        <v>43.43</v>
      </c>
      <c r="F3387" s="532">
        <v>0</v>
      </c>
    </row>
    <row r="3388" spans="1:6">
      <c r="A3388" s="529" t="s">
        <v>32677</v>
      </c>
      <c r="B3388" s="530">
        <v>104190</v>
      </c>
      <c r="C3388" s="522" t="s">
        <v>9635</v>
      </c>
      <c r="D3388" s="530" t="s">
        <v>24</v>
      </c>
      <c r="E3388" s="531">
        <v>981.64</v>
      </c>
      <c r="F3388" s="532">
        <v>0</v>
      </c>
    </row>
    <row r="3389" spans="1:6">
      <c r="A3389" s="529" t="s">
        <v>32677</v>
      </c>
      <c r="B3389" s="530">
        <v>104463</v>
      </c>
      <c r="C3389" s="522" t="s">
        <v>32681</v>
      </c>
      <c r="D3389" s="530" t="s">
        <v>24</v>
      </c>
      <c r="E3389" s="531">
        <v>0</v>
      </c>
      <c r="F3389" s="532"/>
    </row>
    <row r="3390" spans="1:6">
      <c r="A3390" s="529" t="s">
        <v>32677</v>
      </c>
      <c r="B3390" s="530">
        <v>104464</v>
      </c>
      <c r="C3390" s="522" t="s">
        <v>32682</v>
      </c>
      <c r="D3390" s="530" t="s">
        <v>24</v>
      </c>
      <c r="E3390" s="531">
        <v>0</v>
      </c>
      <c r="F3390" s="532"/>
    </row>
    <row r="3391" spans="1:6">
      <c r="A3391" s="529" t="s">
        <v>32677</v>
      </c>
      <c r="B3391" s="530">
        <v>104183</v>
      </c>
      <c r="C3391" s="522" t="s">
        <v>32683</v>
      </c>
      <c r="D3391" s="530" t="s">
        <v>23</v>
      </c>
      <c r="E3391" s="531">
        <v>0</v>
      </c>
      <c r="F3391" s="532"/>
    </row>
    <row r="3392" spans="1:6">
      <c r="A3392" s="529" t="s">
        <v>32677</v>
      </c>
      <c r="B3392" s="530">
        <v>104187</v>
      </c>
      <c r="C3392" s="522" t="s">
        <v>32684</v>
      </c>
      <c r="D3392" s="530" t="s">
        <v>23</v>
      </c>
      <c r="E3392" s="531">
        <v>1554.45</v>
      </c>
      <c r="F3392" s="532">
        <v>0</v>
      </c>
    </row>
    <row r="3393" spans="1:6">
      <c r="A3393" s="529" t="s">
        <v>32677</v>
      </c>
      <c r="B3393" s="530">
        <v>104186</v>
      </c>
      <c r="C3393" s="522" t="s">
        <v>32685</v>
      </c>
      <c r="D3393" s="530" t="s">
        <v>23</v>
      </c>
      <c r="E3393" s="531">
        <v>289.18</v>
      </c>
      <c r="F3393" s="532">
        <v>0</v>
      </c>
    </row>
    <row r="3394" spans="1:6">
      <c r="A3394" s="529" t="s">
        <v>32677</v>
      </c>
      <c r="B3394" s="530">
        <v>104180</v>
      </c>
      <c r="C3394" s="522" t="s">
        <v>32686</v>
      </c>
      <c r="D3394" s="530" t="s">
        <v>23</v>
      </c>
      <c r="E3394" s="531">
        <v>0</v>
      </c>
      <c r="F3394" s="532"/>
    </row>
    <row r="3395" spans="1:6">
      <c r="A3395" s="529" t="s">
        <v>32677</v>
      </c>
      <c r="B3395" s="530">
        <v>104181</v>
      </c>
      <c r="C3395" s="522" t="s">
        <v>32687</v>
      </c>
      <c r="D3395" s="530" t="s">
        <v>23</v>
      </c>
      <c r="E3395" s="531">
        <v>0</v>
      </c>
      <c r="F3395" s="532"/>
    </row>
    <row r="3396" spans="1:6">
      <c r="A3396" s="529" t="s">
        <v>32688</v>
      </c>
      <c r="B3396" s="530">
        <v>100674</v>
      </c>
      <c r="C3396" s="522" t="s">
        <v>32689</v>
      </c>
      <c r="D3396" s="530" t="s">
        <v>26</v>
      </c>
      <c r="E3396" s="531">
        <v>792.9</v>
      </c>
      <c r="F3396" s="532">
        <v>0</v>
      </c>
    </row>
    <row r="3397" spans="1:6">
      <c r="A3397" s="529" t="s">
        <v>32688</v>
      </c>
      <c r="B3397" s="530">
        <v>100664</v>
      </c>
      <c r="C3397" s="522" t="s">
        <v>32690</v>
      </c>
      <c r="D3397" s="530" t="s">
        <v>26</v>
      </c>
      <c r="E3397" s="531">
        <v>0</v>
      </c>
      <c r="F3397" s="532"/>
    </row>
    <row r="3398" spans="1:6">
      <c r="A3398" s="529" t="s">
        <v>32688</v>
      </c>
      <c r="B3398" s="530">
        <v>94589</v>
      </c>
      <c r="C3398" s="522" t="s">
        <v>32691</v>
      </c>
      <c r="D3398" s="530" t="s">
        <v>23</v>
      </c>
      <c r="E3398" s="531">
        <v>23.57</v>
      </c>
      <c r="F3398" s="532">
        <v>0</v>
      </c>
    </row>
    <row r="3399" spans="1:6">
      <c r="A3399" s="529" t="s">
        <v>32688</v>
      </c>
      <c r="B3399" s="530">
        <v>94590</v>
      </c>
      <c r="C3399" s="522" t="s">
        <v>32692</v>
      </c>
      <c r="D3399" s="530" t="s">
        <v>23</v>
      </c>
      <c r="E3399" s="531">
        <v>31.15</v>
      </c>
      <c r="F3399" s="532">
        <v>0</v>
      </c>
    </row>
    <row r="3400" spans="1:6">
      <c r="A3400" s="529" t="s">
        <v>32688</v>
      </c>
      <c r="B3400" s="530">
        <v>94587</v>
      </c>
      <c r="C3400" s="522" t="s">
        <v>32693</v>
      </c>
      <c r="D3400" s="530" t="s">
        <v>23</v>
      </c>
      <c r="E3400" s="531">
        <v>71.650000000000006</v>
      </c>
      <c r="F3400" s="532">
        <v>0</v>
      </c>
    </row>
    <row r="3401" spans="1:6">
      <c r="A3401" s="529" t="s">
        <v>32688</v>
      </c>
      <c r="B3401" s="530">
        <v>94588</v>
      </c>
      <c r="C3401" s="522" t="s">
        <v>32694</v>
      </c>
      <c r="D3401" s="530" t="s">
        <v>23</v>
      </c>
      <c r="E3401" s="531">
        <v>84.61</v>
      </c>
      <c r="F3401" s="532">
        <v>0</v>
      </c>
    </row>
    <row r="3402" spans="1:6">
      <c r="A3402" s="529" t="s">
        <v>32688</v>
      </c>
      <c r="B3402" s="530">
        <v>105812</v>
      </c>
      <c r="C3402" s="522" t="s">
        <v>32695</v>
      </c>
      <c r="D3402" s="530" t="s">
        <v>23</v>
      </c>
      <c r="E3402" s="531">
        <v>32.39</v>
      </c>
      <c r="F3402" s="532">
        <v>0</v>
      </c>
    </row>
    <row r="3403" spans="1:6">
      <c r="A3403" s="529" t="s">
        <v>32688</v>
      </c>
      <c r="B3403" s="530">
        <v>94571</v>
      </c>
      <c r="C3403" s="522" t="s">
        <v>32696</v>
      </c>
      <c r="D3403" s="530" t="s">
        <v>26</v>
      </c>
      <c r="E3403" s="531">
        <v>0</v>
      </c>
      <c r="F3403" s="532"/>
    </row>
    <row r="3404" spans="1:6">
      <c r="A3404" s="529" t="s">
        <v>32688</v>
      </c>
      <c r="B3404" s="530">
        <v>94570</v>
      </c>
      <c r="C3404" s="522" t="s">
        <v>32697</v>
      </c>
      <c r="D3404" s="530" t="s">
        <v>26</v>
      </c>
      <c r="E3404" s="531">
        <v>364.14</v>
      </c>
      <c r="F3404" s="532">
        <v>0</v>
      </c>
    </row>
    <row r="3405" spans="1:6">
      <c r="A3405" s="529" t="s">
        <v>32688</v>
      </c>
      <c r="B3405" s="530">
        <v>105811</v>
      </c>
      <c r="C3405" s="522" t="s">
        <v>32698</v>
      </c>
      <c r="D3405" s="530" t="s">
        <v>26</v>
      </c>
      <c r="E3405" s="531">
        <v>0</v>
      </c>
      <c r="F3405" s="532"/>
    </row>
    <row r="3406" spans="1:6">
      <c r="A3406" s="529" t="s">
        <v>32688</v>
      </c>
      <c r="B3406" s="530">
        <v>94572</v>
      </c>
      <c r="C3406" s="522" t="s">
        <v>32699</v>
      </c>
      <c r="D3406" s="530" t="s">
        <v>26</v>
      </c>
      <c r="E3406" s="531">
        <v>521.63</v>
      </c>
      <c r="F3406" s="532">
        <v>0</v>
      </c>
    </row>
    <row r="3407" spans="1:6">
      <c r="A3407" s="529" t="s">
        <v>32688</v>
      </c>
      <c r="B3407" s="530">
        <v>94573</v>
      </c>
      <c r="C3407" s="522" t="s">
        <v>32700</v>
      </c>
      <c r="D3407" s="530" t="s">
        <v>26</v>
      </c>
      <c r="E3407" s="531">
        <v>405.62</v>
      </c>
      <c r="F3407" s="532">
        <v>0</v>
      </c>
    </row>
    <row r="3408" spans="1:6">
      <c r="A3408" s="529" t="s">
        <v>32688</v>
      </c>
      <c r="B3408" s="530">
        <v>105809</v>
      </c>
      <c r="C3408" s="522" t="s">
        <v>32701</v>
      </c>
      <c r="D3408" s="530" t="s">
        <v>26</v>
      </c>
      <c r="E3408" s="531">
        <v>0</v>
      </c>
      <c r="F3408" s="532"/>
    </row>
    <row r="3409" spans="1:6">
      <c r="A3409" s="529" t="s">
        <v>32688</v>
      </c>
      <c r="B3409" s="530">
        <v>94569</v>
      </c>
      <c r="C3409" s="522" t="s">
        <v>32702</v>
      </c>
      <c r="D3409" s="530" t="s">
        <v>26</v>
      </c>
      <c r="E3409" s="531">
        <v>691.79</v>
      </c>
      <c r="F3409" s="532">
        <v>0</v>
      </c>
    </row>
    <row r="3410" spans="1:6">
      <c r="A3410" s="529" t="s">
        <v>32688</v>
      </c>
      <c r="B3410" s="530">
        <v>105810</v>
      </c>
      <c r="C3410" s="522" t="s">
        <v>32703</v>
      </c>
      <c r="D3410" s="530" t="s">
        <v>26</v>
      </c>
      <c r="E3410" s="531">
        <v>0</v>
      </c>
      <c r="F3410" s="532"/>
    </row>
    <row r="3411" spans="1:6">
      <c r="A3411" s="529" t="s">
        <v>32688</v>
      </c>
      <c r="B3411" s="530">
        <v>94561</v>
      </c>
      <c r="C3411" s="522" t="s">
        <v>32704</v>
      </c>
      <c r="D3411" s="530" t="s">
        <v>26</v>
      </c>
      <c r="E3411" s="531">
        <v>0</v>
      </c>
      <c r="F3411" s="532"/>
    </row>
    <row r="3412" spans="1:6">
      <c r="A3412" s="529" t="s">
        <v>32688</v>
      </c>
      <c r="B3412" s="530">
        <v>94562</v>
      </c>
      <c r="C3412" s="522" t="s">
        <v>32705</v>
      </c>
      <c r="D3412" s="530" t="s">
        <v>26</v>
      </c>
      <c r="E3412" s="531">
        <v>656.96</v>
      </c>
      <c r="F3412" s="532">
        <v>0</v>
      </c>
    </row>
    <row r="3413" spans="1:6">
      <c r="A3413" s="529" t="s">
        <v>32688</v>
      </c>
      <c r="B3413" s="530">
        <v>105813</v>
      </c>
      <c r="C3413" s="522" t="s">
        <v>32706</v>
      </c>
      <c r="D3413" s="530" t="s">
        <v>26</v>
      </c>
      <c r="E3413" s="531">
        <v>1125.29</v>
      </c>
      <c r="F3413" s="532">
        <v>0</v>
      </c>
    </row>
    <row r="3414" spans="1:6">
      <c r="A3414" s="529" t="s">
        <v>32688</v>
      </c>
      <c r="B3414" s="530">
        <v>94559</v>
      </c>
      <c r="C3414" s="522" t="s">
        <v>32707</v>
      </c>
      <c r="D3414" s="530" t="s">
        <v>26</v>
      </c>
      <c r="E3414" s="531">
        <v>791.9</v>
      </c>
      <c r="F3414" s="532">
        <v>0</v>
      </c>
    </row>
    <row r="3415" spans="1:6">
      <c r="A3415" s="529" t="s">
        <v>32688</v>
      </c>
      <c r="B3415" s="530">
        <v>100668</v>
      </c>
      <c r="C3415" s="522" t="s">
        <v>32708</v>
      </c>
      <c r="D3415" s="530" t="s">
        <v>26</v>
      </c>
      <c r="E3415" s="531">
        <v>1347.1</v>
      </c>
      <c r="F3415" s="532">
        <v>0</v>
      </c>
    </row>
    <row r="3416" spans="1:6">
      <c r="A3416" s="529" t="s">
        <v>32688</v>
      </c>
      <c r="B3416" s="530">
        <v>100670</v>
      </c>
      <c r="C3416" s="522" t="s">
        <v>32709</v>
      </c>
      <c r="D3416" s="530" t="s">
        <v>26</v>
      </c>
      <c r="E3416" s="531">
        <v>1000.3</v>
      </c>
      <c r="F3416" s="532">
        <v>0</v>
      </c>
    </row>
    <row r="3417" spans="1:6">
      <c r="A3417" s="529" t="s">
        <v>32688</v>
      </c>
      <c r="B3417" s="530">
        <v>100665</v>
      </c>
      <c r="C3417" s="522" t="s">
        <v>32710</v>
      </c>
      <c r="D3417" s="530" t="s">
        <v>26</v>
      </c>
      <c r="E3417" s="531">
        <v>841.99</v>
      </c>
      <c r="F3417" s="532">
        <v>0</v>
      </c>
    </row>
    <row r="3418" spans="1:6">
      <c r="A3418" s="529" t="s">
        <v>32688</v>
      </c>
      <c r="B3418" s="530">
        <v>100924</v>
      </c>
      <c r="C3418" s="522" t="s">
        <v>32711</v>
      </c>
      <c r="D3418" s="530" t="s">
        <v>26</v>
      </c>
      <c r="E3418" s="531">
        <v>0</v>
      </c>
      <c r="F3418" s="532"/>
    </row>
    <row r="3419" spans="1:6">
      <c r="A3419" s="529" t="s">
        <v>32688</v>
      </c>
      <c r="B3419" s="530">
        <v>100671</v>
      </c>
      <c r="C3419" s="522" t="s">
        <v>32712</v>
      </c>
      <c r="D3419" s="530" t="s">
        <v>26</v>
      </c>
      <c r="E3419" s="531">
        <v>1227.71</v>
      </c>
      <c r="F3419" s="532">
        <v>0</v>
      </c>
    </row>
    <row r="3420" spans="1:6">
      <c r="A3420" s="529" t="s">
        <v>32688</v>
      </c>
      <c r="B3420" s="530">
        <v>100667</v>
      </c>
      <c r="C3420" s="522" t="s">
        <v>32713</v>
      </c>
      <c r="D3420" s="530" t="s">
        <v>26</v>
      </c>
      <c r="E3420" s="531">
        <v>1065.8599999999999</v>
      </c>
      <c r="F3420" s="532">
        <v>0</v>
      </c>
    </row>
    <row r="3421" spans="1:6">
      <c r="A3421" s="529" t="s">
        <v>32688</v>
      </c>
      <c r="B3421" s="530">
        <v>100669</v>
      </c>
      <c r="C3421" s="522" t="s">
        <v>32714</v>
      </c>
      <c r="D3421" s="530" t="s">
        <v>26</v>
      </c>
      <c r="E3421" s="531">
        <v>1006.47</v>
      </c>
      <c r="F3421" s="532">
        <v>0</v>
      </c>
    </row>
    <row r="3422" spans="1:6">
      <c r="A3422" s="529" t="s">
        <v>32688</v>
      </c>
      <c r="B3422" s="530">
        <v>100672</v>
      </c>
      <c r="C3422" s="522" t="s">
        <v>32715</v>
      </c>
      <c r="D3422" s="530" t="s">
        <v>26</v>
      </c>
      <c r="E3422" s="531">
        <v>812.52</v>
      </c>
      <c r="F3422" s="532">
        <v>0</v>
      </c>
    </row>
    <row r="3423" spans="1:6">
      <c r="A3423" s="529" t="s">
        <v>32688</v>
      </c>
      <c r="B3423" s="530">
        <v>100666</v>
      </c>
      <c r="C3423" s="522" t="s">
        <v>32716</v>
      </c>
      <c r="D3423" s="530" t="s">
        <v>26</v>
      </c>
      <c r="E3423" s="531">
        <v>683.64</v>
      </c>
      <c r="F3423" s="532">
        <v>0</v>
      </c>
    </row>
    <row r="3424" spans="1:6">
      <c r="A3424" s="529" t="s">
        <v>32688</v>
      </c>
      <c r="B3424" s="530">
        <v>100663</v>
      </c>
      <c r="C3424" s="522" t="s">
        <v>32717</v>
      </c>
      <c r="D3424" s="530" t="s">
        <v>26</v>
      </c>
      <c r="E3424" s="531">
        <v>0</v>
      </c>
      <c r="F3424" s="532"/>
    </row>
    <row r="3425" spans="1:6">
      <c r="A3425" s="529" t="s">
        <v>32688</v>
      </c>
      <c r="B3425" s="530">
        <v>100662</v>
      </c>
      <c r="C3425" s="522" t="s">
        <v>32718</v>
      </c>
      <c r="D3425" s="530" t="s">
        <v>26</v>
      </c>
      <c r="E3425" s="531">
        <v>0</v>
      </c>
      <c r="F3425" s="532"/>
    </row>
    <row r="3426" spans="1:6">
      <c r="A3426" s="529" t="s">
        <v>32688</v>
      </c>
      <c r="B3426" s="530">
        <v>100661</v>
      </c>
      <c r="C3426" s="522" t="s">
        <v>32719</v>
      </c>
      <c r="D3426" s="530" t="s">
        <v>26</v>
      </c>
      <c r="E3426" s="531">
        <v>0</v>
      </c>
      <c r="F3426" s="532"/>
    </row>
    <row r="3427" spans="1:6">
      <c r="A3427" s="529" t="s">
        <v>32720</v>
      </c>
      <c r="B3427" s="530">
        <v>100659</v>
      </c>
      <c r="C3427" s="522" t="s">
        <v>9974</v>
      </c>
      <c r="D3427" s="530" t="s">
        <v>23</v>
      </c>
      <c r="E3427" s="531">
        <v>15.21</v>
      </c>
      <c r="F3427" s="532">
        <v>0</v>
      </c>
    </row>
    <row r="3428" spans="1:6">
      <c r="A3428" s="529" t="s">
        <v>32720</v>
      </c>
      <c r="B3428" s="530">
        <v>100660</v>
      </c>
      <c r="C3428" s="522" t="s">
        <v>9975</v>
      </c>
      <c r="D3428" s="530" t="s">
        <v>23</v>
      </c>
      <c r="E3428" s="531">
        <v>10.43</v>
      </c>
      <c r="F3428" s="532">
        <v>0</v>
      </c>
    </row>
    <row r="3429" spans="1:6">
      <c r="A3429" s="529" t="s">
        <v>32720</v>
      </c>
      <c r="B3429" s="530">
        <v>100711</v>
      </c>
      <c r="C3429" s="522" t="s">
        <v>32721</v>
      </c>
      <c r="D3429" s="530" t="s">
        <v>23</v>
      </c>
      <c r="E3429" s="531">
        <v>0</v>
      </c>
      <c r="F3429" s="532"/>
    </row>
    <row r="3430" spans="1:6">
      <c r="A3430" s="529" t="s">
        <v>32720</v>
      </c>
      <c r="B3430" s="530">
        <v>100676</v>
      </c>
      <c r="C3430" s="522" t="s">
        <v>9977</v>
      </c>
      <c r="D3430" s="530" t="s">
        <v>24</v>
      </c>
      <c r="E3430" s="531">
        <v>251.81</v>
      </c>
      <c r="F3430" s="532">
        <v>0</v>
      </c>
    </row>
    <row r="3431" spans="1:6">
      <c r="A3431" s="529" t="s">
        <v>32720</v>
      </c>
      <c r="B3431" s="530">
        <v>90806</v>
      </c>
      <c r="C3431" s="522" t="s">
        <v>9911</v>
      </c>
      <c r="D3431" s="530" t="s">
        <v>24</v>
      </c>
      <c r="E3431" s="531">
        <v>524.99</v>
      </c>
      <c r="F3431" s="532">
        <v>0</v>
      </c>
    </row>
    <row r="3432" spans="1:6">
      <c r="A3432" s="529" t="s">
        <v>32720</v>
      </c>
      <c r="B3432" s="530">
        <v>91292</v>
      </c>
      <c r="C3432" s="522" t="s">
        <v>9938</v>
      </c>
      <c r="D3432" s="530" t="s">
        <v>24</v>
      </c>
      <c r="E3432" s="531">
        <v>418.94</v>
      </c>
      <c r="F3432" s="532">
        <v>0</v>
      </c>
    </row>
    <row r="3433" spans="1:6">
      <c r="A3433" s="529" t="s">
        <v>32720</v>
      </c>
      <c r="B3433" s="530">
        <v>90801</v>
      </c>
      <c r="C3433" s="522" t="s">
        <v>9910</v>
      </c>
      <c r="D3433" s="530" t="s">
        <v>24</v>
      </c>
      <c r="E3433" s="531">
        <v>413.22</v>
      </c>
      <c r="F3433" s="532">
        <v>0</v>
      </c>
    </row>
    <row r="3434" spans="1:6">
      <c r="A3434" s="529" t="s">
        <v>32720</v>
      </c>
      <c r="B3434" s="530">
        <v>91287</v>
      </c>
      <c r="C3434" s="522" t="s">
        <v>9937</v>
      </c>
      <c r="D3434" s="530" t="s">
        <v>24</v>
      </c>
      <c r="E3434" s="531">
        <v>307.17</v>
      </c>
      <c r="F3434" s="532">
        <v>0</v>
      </c>
    </row>
    <row r="3435" spans="1:6">
      <c r="A3435" s="529" t="s">
        <v>32720</v>
      </c>
      <c r="B3435" s="530">
        <v>100706</v>
      </c>
      <c r="C3435" s="522" t="s">
        <v>10018</v>
      </c>
      <c r="D3435" s="530" t="s">
        <v>24</v>
      </c>
      <c r="E3435" s="531">
        <v>82.68</v>
      </c>
      <c r="F3435" s="532">
        <v>0</v>
      </c>
    </row>
    <row r="3436" spans="1:6">
      <c r="A3436" s="529" t="s">
        <v>32720</v>
      </c>
      <c r="B3436" s="530">
        <v>100709</v>
      </c>
      <c r="C3436" s="522" t="s">
        <v>10021</v>
      </c>
      <c r="D3436" s="530" t="s">
        <v>24</v>
      </c>
      <c r="E3436" s="531">
        <v>65.349999999999994</v>
      </c>
      <c r="F3436" s="532">
        <v>0</v>
      </c>
    </row>
    <row r="3437" spans="1:6">
      <c r="A3437" s="529" t="s">
        <v>32720</v>
      </c>
      <c r="B3437" s="530">
        <v>100710</v>
      </c>
      <c r="C3437" s="522" t="s">
        <v>10022</v>
      </c>
      <c r="D3437" s="530" t="s">
        <v>24</v>
      </c>
      <c r="E3437" s="531">
        <v>169.86</v>
      </c>
      <c r="F3437" s="532">
        <v>0</v>
      </c>
    </row>
    <row r="3438" spans="1:6">
      <c r="A3438" s="529" t="s">
        <v>32720</v>
      </c>
      <c r="B3438" s="530">
        <v>90830</v>
      </c>
      <c r="C3438" s="522" t="s">
        <v>9918</v>
      </c>
      <c r="D3438" s="530" t="s">
        <v>24</v>
      </c>
      <c r="E3438" s="531">
        <v>206.95</v>
      </c>
      <c r="F3438" s="532">
        <v>0</v>
      </c>
    </row>
    <row r="3439" spans="1:6">
      <c r="A3439" s="529" t="s">
        <v>32720</v>
      </c>
      <c r="B3439" s="530">
        <v>91304</v>
      </c>
      <c r="C3439" s="522" t="s">
        <v>9944</v>
      </c>
      <c r="D3439" s="530" t="s">
        <v>24</v>
      </c>
      <c r="E3439" s="531">
        <v>128.66999999999999</v>
      </c>
      <c r="F3439" s="532">
        <v>0</v>
      </c>
    </row>
    <row r="3440" spans="1:6">
      <c r="A3440" s="529" t="s">
        <v>32720</v>
      </c>
      <c r="B3440" s="530">
        <v>90831</v>
      </c>
      <c r="C3440" s="522" t="s">
        <v>9919</v>
      </c>
      <c r="D3440" s="530" t="s">
        <v>24</v>
      </c>
      <c r="E3440" s="531">
        <v>180.69</v>
      </c>
      <c r="F3440" s="532">
        <v>0</v>
      </c>
    </row>
    <row r="3441" spans="1:6">
      <c r="A3441" s="529" t="s">
        <v>32720</v>
      </c>
      <c r="B3441" s="530">
        <v>91305</v>
      </c>
      <c r="C3441" s="522" t="s">
        <v>9945</v>
      </c>
      <c r="D3441" s="530" t="s">
        <v>24</v>
      </c>
      <c r="E3441" s="531">
        <v>126.84</v>
      </c>
      <c r="F3441" s="532">
        <v>0</v>
      </c>
    </row>
    <row r="3442" spans="1:6">
      <c r="A3442" s="529" t="s">
        <v>32720</v>
      </c>
      <c r="B3442" s="530">
        <v>91306</v>
      </c>
      <c r="C3442" s="522" t="s">
        <v>9946</v>
      </c>
      <c r="D3442" s="530" t="s">
        <v>24</v>
      </c>
      <c r="E3442" s="531">
        <v>180.69</v>
      </c>
      <c r="F3442" s="532">
        <v>0</v>
      </c>
    </row>
    <row r="3443" spans="1:6">
      <c r="A3443" s="529" t="s">
        <v>32720</v>
      </c>
      <c r="B3443" s="530">
        <v>91307</v>
      </c>
      <c r="C3443" s="522" t="s">
        <v>9947</v>
      </c>
      <c r="D3443" s="530" t="s">
        <v>24</v>
      </c>
      <c r="E3443" s="531">
        <v>108.67</v>
      </c>
      <c r="F3443" s="532">
        <v>0</v>
      </c>
    </row>
    <row r="3444" spans="1:6">
      <c r="A3444" s="529" t="s">
        <v>32720</v>
      </c>
      <c r="B3444" s="530">
        <v>100707</v>
      </c>
      <c r="C3444" s="522" t="s">
        <v>10019</v>
      </c>
      <c r="D3444" s="530" t="s">
        <v>24</v>
      </c>
      <c r="E3444" s="531">
        <v>149.56</v>
      </c>
      <c r="F3444" s="532">
        <v>0</v>
      </c>
    </row>
    <row r="3445" spans="1:6">
      <c r="A3445" s="529" t="s">
        <v>32720</v>
      </c>
      <c r="B3445" s="530">
        <v>100708</v>
      </c>
      <c r="C3445" s="522" t="s">
        <v>10020</v>
      </c>
      <c r="D3445" s="530" t="s">
        <v>24</v>
      </c>
      <c r="E3445" s="531">
        <v>184.73</v>
      </c>
      <c r="F3445" s="532">
        <v>0</v>
      </c>
    </row>
    <row r="3446" spans="1:6">
      <c r="A3446" s="529" t="s">
        <v>32720</v>
      </c>
      <c r="B3446" s="530">
        <v>91328</v>
      </c>
      <c r="C3446" s="522" t="s">
        <v>9964</v>
      </c>
      <c r="D3446" s="530" t="s">
        <v>24</v>
      </c>
      <c r="E3446" s="531">
        <v>1090.42</v>
      </c>
      <c r="F3446" s="532">
        <v>0</v>
      </c>
    </row>
    <row r="3447" spans="1:6">
      <c r="A3447" s="529" t="s">
        <v>32720</v>
      </c>
      <c r="B3447" s="530">
        <v>100687</v>
      </c>
      <c r="C3447" s="522" t="s">
        <v>9987</v>
      </c>
      <c r="D3447" s="530" t="s">
        <v>24</v>
      </c>
      <c r="E3447" s="531">
        <v>1271.1099999999999</v>
      </c>
      <c r="F3447" s="532">
        <v>0</v>
      </c>
    </row>
    <row r="3448" spans="1:6">
      <c r="A3448" s="529" t="s">
        <v>32720</v>
      </c>
      <c r="B3448" s="530">
        <v>100681</v>
      </c>
      <c r="C3448" s="522" t="s">
        <v>9981</v>
      </c>
      <c r="D3448" s="530" t="s">
        <v>24</v>
      </c>
      <c r="E3448" s="531">
        <v>1302.1400000000001</v>
      </c>
      <c r="F3448" s="532">
        <v>0</v>
      </c>
    </row>
    <row r="3449" spans="1:6">
      <c r="A3449" s="529" t="s">
        <v>32720</v>
      </c>
      <c r="B3449" s="530">
        <v>91330</v>
      </c>
      <c r="C3449" s="522" t="s">
        <v>9966</v>
      </c>
      <c r="D3449" s="530" t="s">
        <v>24</v>
      </c>
      <c r="E3449" s="531">
        <v>1121.45</v>
      </c>
      <c r="F3449" s="532">
        <v>0</v>
      </c>
    </row>
    <row r="3450" spans="1:6">
      <c r="A3450" s="529" t="s">
        <v>32720</v>
      </c>
      <c r="B3450" s="530">
        <v>100689</v>
      </c>
      <c r="C3450" s="522" t="s">
        <v>9989</v>
      </c>
      <c r="D3450" s="530" t="s">
        <v>24</v>
      </c>
      <c r="E3450" s="531">
        <v>1372.75</v>
      </c>
      <c r="F3450" s="532">
        <v>0</v>
      </c>
    </row>
    <row r="3451" spans="1:6">
      <c r="A3451" s="529" t="s">
        <v>32720</v>
      </c>
      <c r="B3451" s="530">
        <v>91332</v>
      </c>
      <c r="C3451" s="522" t="s">
        <v>9968</v>
      </c>
      <c r="D3451" s="530" t="s">
        <v>24</v>
      </c>
      <c r="E3451" s="531">
        <v>1165.8</v>
      </c>
      <c r="F3451" s="532">
        <v>0</v>
      </c>
    </row>
    <row r="3452" spans="1:6">
      <c r="A3452" s="529" t="s">
        <v>32720</v>
      </c>
      <c r="B3452" s="530">
        <v>100688</v>
      </c>
      <c r="C3452" s="522" t="s">
        <v>9988</v>
      </c>
      <c r="D3452" s="530" t="s">
        <v>24</v>
      </c>
      <c r="E3452" s="531">
        <v>1065.32</v>
      </c>
      <c r="F3452" s="532">
        <v>0</v>
      </c>
    </row>
    <row r="3453" spans="1:6">
      <c r="A3453" s="529" t="s">
        <v>32720</v>
      </c>
      <c r="B3453" s="530">
        <v>91329</v>
      </c>
      <c r="C3453" s="522" t="s">
        <v>9965</v>
      </c>
      <c r="D3453" s="530" t="s">
        <v>24</v>
      </c>
      <c r="E3453" s="531">
        <v>938.48</v>
      </c>
      <c r="F3453" s="532">
        <v>0</v>
      </c>
    </row>
    <row r="3454" spans="1:6">
      <c r="A3454" s="529" t="s">
        <v>32720</v>
      </c>
      <c r="B3454" s="530">
        <v>100682</v>
      </c>
      <c r="C3454" s="522" t="s">
        <v>9982</v>
      </c>
      <c r="D3454" s="530" t="s">
        <v>24</v>
      </c>
      <c r="E3454" s="531">
        <v>1077.23</v>
      </c>
      <c r="F3454" s="532">
        <v>0</v>
      </c>
    </row>
    <row r="3455" spans="1:6">
      <c r="A3455" s="529" t="s">
        <v>32720</v>
      </c>
      <c r="B3455" s="530">
        <v>91331</v>
      </c>
      <c r="C3455" s="522" t="s">
        <v>9967</v>
      </c>
      <c r="D3455" s="530" t="s">
        <v>24</v>
      </c>
      <c r="E3455" s="531">
        <v>968.56</v>
      </c>
      <c r="F3455" s="532">
        <v>0</v>
      </c>
    </row>
    <row r="3456" spans="1:6">
      <c r="A3456" s="529" t="s">
        <v>32720</v>
      </c>
      <c r="B3456" s="530">
        <v>100690</v>
      </c>
      <c r="C3456" s="522" t="s">
        <v>9990</v>
      </c>
      <c r="D3456" s="530" t="s">
        <v>24</v>
      </c>
      <c r="E3456" s="531">
        <v>1140.6199999999999</v>
      </c>
      <c r="F3456" s="532">
        <v>0</v>
      </c>
    </row>
    <row r="3457" spans="1:6">
      <c r="A3457" s="529" t="s">
        <v>32720</v>
      </c>
      <c r="B3457" s="530">
        <v>91333</v>
      </c>
      <c r="C3457" s="522" t="s">
        <v>9969</v>
      </c>
      <c r="D3457" s="530" t="s">
        <v>24</v>
      </c>
      <c r="E3457" s="531">
        <v>1011.95</v>
      </c>
      <c r="F3457" s="532">
        <v>0</v>
      </c>
    </row>
    <row r="3458" spans="1:6">
      <c r="A3458" s="529" t="s">
        <v>32720</v>
      </c>
      <c r="B3458" s="530">
        <v>90841</v>
      </c>
      <c r="C3458" s="522" t="s">
        <v>9920</v>
      </c>
      <c r="D3458" s="530" t="s">
        <v>24</v>
      </c>
      <c r="E3458" s="531">
        <v>1248.29</v>
      </c>
      <c r="F3458" s="532">
        <v>0</v>
      </c>
    </row>
    <row r="3459" spans="1:6">
      <c r="A3459" s="529" t="s">
        <v>32720</v>
      </c>
      <c r="B3459" s="530">
        <v>90847</v>
      </c>
      <c r="C3459" s="522" t="s">
        <v>9923</v>
      </c>
      <c r="D3459" s="530" t="s">
        <v>24</v>
      </c>
      <c r="E3459" s="531">
        <v>1067.5999999999999</v>
      </c>
      <c r="F3459" s="532">
        <v>0</v>
      </c>
    </row>
    <row r="3460" spans="1:6">
      <c r="A3460" s="529" t="s">
        <v>32720</v>
      </c>
      <c r="B3460" s="530">
        <v>90842</v>
      </c>
      <c r="C3460" s="522" t="s">
        <v>428</v>
      </c>
      <c r="D3460" s="530" t="s">
        <v>24</v>
      </c>
      <c r="E3460" s="531">
        <v>1259.74</v>
      </c>
      <c r="F3460" s="532">
        <v>0</v>
      </c>
    </row>
    <row r="3461" spans="1:6">
      <c r="A3461" s="529" t="s">
        <v>32720</v>
      </c>
      <c r="B3461" s="530">
        <v>90848</v>
      </c>
      <c r="C3461" s="522" t="s">
        <v>9924</v>
      </c>
      <c r="D3461" s="530" t="s">
        <v>24</v>
      </c>
      <c r="E3461" s="531">
        <v>1079.05</v>
      </c>
      <c r="F3461" s="532">
        <v>0</v>
      </c>
    </row>
    <row r="3462" spans="1:6">
      <c r="A3462" s="529" t="s">
        <v>32720</v>
      </c>
      <c r="B3462" s="530">
        <v>90843</v>
      </c>
      <c r="C3462" s="522" t="s">
        <v>336</v>
      </c>
      <c r="D3462" s="530" t="s">
        <v>24</v>
      </c>
      <c r="E3462" s="531">
        <v>1316.04</v>
      </c>
      <c r="F3462" s="532">
        <v>0</v>
      </c>
    </row>
    <row r="3463" spans="1:6">
      <c r="A3463" s="529" t="s">
        <v>32720</v>
      </c>
      <c r="B3463" s="530">
        <v>90849</v>
      </c>
      <c r="C3463" s="522" t="s">
        <v>9925</v>
      </c>
      <c r="D3463" s="530" t="s">
        <v>24</v>
      </c>
      <c r="E3463" s="531">
        <v>1109.0899999999999</v>
      </c>
      <c r="F3463" s="532">
        <v>0</v>
      </c>
    </row>
    <row r="3464" spans="1:6">
      <c r="A3464" s="529" t="s">
        <v>32720</v>
      </c>
      <c r="B3464" s="530">
        <v>90844</v>
      </c>
      <c r="C3464" s="522" t="s">
        <v>429</v>
      </c>
      <c r="D3464" s="530" t="s">
        <v>24</v>
      </c>
      <c r="E3464" s="531">
        <v>1407.14</v>
      </c>
      <c r="F3464" s="532">
        <v>0</v>
      </c>
    </row>
    <row r="3465" spans="1:6">
      <c r="A3465" s="529" t="s">
        <v>32720</v>
      </c>
      <c r="B3465" s="530">
        <v>90850</v>
      </c>
      <c r="C3465" s="522" t="s">
        <v>9926</v>
      </c>
      <c r="D3465" s="530" t="s">
        <v>24</v>
      </c>
      <c r="E3465" s="531">
        <v>1200.19</v>
      </c>
      <c r="F3465" s="532">
        <v>0</v>
      </c>
    </row>
    <row r="3466" spans="1:6">
      <c r="A3466" s="529" t="s">
        <v>32720</v>
      </c>
      <c r="B3466" s="530">
        <v>91312</v>
      </c>
      <c r="C3466" s="522" t="s">
        <v>9948</v>
      </c>
      <c r="D3466" s="530" t="s">
        <v>24</v>
      </c>
      <c r="E3466" s="531">
        <v>1042.5</v>
      </c>
      <c r="F3466" s="532">
        <v>0</v>
      </c>
    </row>
    <row r="3467" spans="1:6">
      <c r="A3467" s="529" t="s">
        <v>32720</v>
      </c>
      <c r="B3467" s="530">
        <v>91318</v>
      </c>
      <c r="C3467" s="522" t="s">
        <v>9954</v>
      </c>
      <c r="D3467" s="530" t="s">
        <v>24</v>
      </c>
      <c r="E3467" s="531">
        <v>915.66</v>
      </c>
      <c r="F3467" s="532">
        <v>0</v>
      </c>
    </row>
    <row r="3468" spans="1:6">
      <c r="A3468" s="529" t="s">
        <v>32720</v>
      </c>
      <c r="B3468" s="530">
        <v>91313</v>
      </c>
      <c r="C3468" s="522" t="s">
        <v>9949</v>
      </c>
      <c r="D3468" s="530" t="s">
        <v>24</v>
      </c>
      <c r="E3468" s="531">
        <v>1034.83</v>
      </c>
      <c r="F3468" s="532">
        <v>0</v>
      </c>
    </row>
    <row r="3469" spans="1:6">
      <c r="A3469" s="529" t="s">
        <v>32720</v>
      </c>
      <c r="B3469" s="530">
        <v>91319</v>
      </c>
      <c r="C3469" s="522" t="s">
        <v>9955</v>
      </c>
      <c r="D3469" s="530" t="s">
        <v>24</v>
      </c>
      <c r="E3469" s="531">
        <v>926.16</v>
      </c>
      <c r="F3469" s="532">
        <v>0</v>
      </c>
    </row>
    <row r="3470" spans="1:6">
      <c r="A3470" s="529" t="s">
        <v>32720</v>
      </c>
      <c r="B3470" s="530">
        <v>91314</v>
      </c>
      <c r="C3470" s="522" t="s">
        <v>9950</v>
      </c>
      <c r="D3470" s="530" t="s">
        <v>24</v>
      </c>
      <c r="E3470" s="531">
        <v>1083.9100000000001</v>
      </c>
      <c r="F3470" s="532">
        <v>0</v>
      </c>
    </row>
    <row r="3471" spans="1:6">
      <c r="A3471" s="529" t="s">
        <v>32720</v>
      </c>
      <c r="B3471" s="530">
        <v>91320</v>
      </c>
      <c r="C3471" s="522" t="s">
        <v>9956</v>
      </c>
      <c r="D3471" s="530" t="s">
        <v>24</v>
      </c>
      <c r="E3471" s="531">
        <v>955.24</v>
      </c>
      <c r="F3471" s="532">
        <v>0</v>
      </c>
    </row>
    <row r="3472" spans="1:6">
      <c r="A3472" s="529" t="s">
        <v>32720</v>
      </c>
      <c r="B3472" s="530">
        <v>91315</v>
      </c>
      <c r="C3472" s="522" t="s">
        <v>9951</v>
      </c>
      <c r="D3472" s="530" t="s">
        <v>24</v>
      </c>
      <c r="E3472" s="531">
        <v>1174.05</v>
      </c>
      <c r="F3472" s="532">
        <v>0</v>
      </c>
    </row>
    <row r="3473" spans="1:6">
      <c r="A3473" s="529" t="s">
        <v>32720</v>
      </c>
      <c r="B3473" s="530">
        <v>91321</v>
      </c>
      <c r="C3473" s="522" t="s">
        <v>9957</v>
      </c>
      <c r="D3473" s="530" t="s">
        <v>24</v>
      </c>
      <c r="E3473" s="531">
        <v>1045.3800000000001</v>
      </c>
      <c r="F3473" s="532">
        <v>0</v>
      </c>
    </row>
    <row r="3474" spans="1:6">
      <c r="A3474" s="529" t="s">
        <v>32720</v>
      </c>
      <c r="B3474" s="530">
        <v>90845</v>
      </c>
      <c r="C3474" s="522" t="s">
        <v>9921</v>
      </c>
      <c r="D3474" s="530" t="s">
        <v>24</v>
      </c>
      <c r="E3474" s="531">
        <v>1608.92</v>
      </c>
      <c r="F3474" s="532">
        <v>0</v>
      </c>
    </row>
    <row r="3475" spans="1:6">
      <c r="A3475" s="529" t="s">
        <v>32720</v>
      </c>
      <c r="B3475" s="530">
        <v>90851</v>
      </c>
      <c r="C3475" s="522" t="s">
        <v>9927</v>
      </c>
      <c r="D3475" s="530" t="s">
        <v>24</v>
      </c>
      <c r="E3475" s="531">
        <v>1401.97</v>
      </c>
      <c r="F3475" s="532">
        <v>0</v>
      </c>
    </row>
    <row r="3476" spans="1:6">
      <c r="A3476" s="529" t="s">
        <v>32720</v>
      </c>
      <c r="B3476" s="530">
        <v>90846</v>
      </c>
      <c r="C3476" s="522" t="s">
        <v>9922</v>
      </c>
      <c r="D3476" s="530" t="s">
        <v>24</v>
      </c>
      <c r="E3476" s="531">
        <v>1689.48</v>
      </c>
      <c r="F3476" s="532">
        <v>0</v>
      </c>
    </row>
    <row r="3477" spans="1:6">
      <c r="A3477" s="529" t="s">
        <v>32720</v>
      </c>
      <c r="B3477" s="530">
        <v>90852</v>
      </c>
      <c r="C3477" s="522" t="s">
        <v>9928</v>
      </c>
      <c r="D3477" s="530" t="s">
        <v>24</v>
      </c>
      <c r="E3477" s="531">
        <v>1482.53</v>
      </c>
      <c r="F3477" s="532">
        <v>0</v>
      </c>
    </row>
    <row r="3478" spans="1:6">
      <c r="A3478" s="529" t="s">
        <v>32720</v>
      </c>
      <c r="B3478" s="530">
        <v>91316</v>
      </c>
      <c r="C3478" s="522" t="s">
        <v>9952</v>
      </c>
      <c r="D3478" s="530" t="s">
        <v>24</v>
      </c>
      <c r="E3478" s="531">
        <v>1376.79</v>
      </c>
      <c r="F3478" s="532">
        <v>0</v>
      </c>
    </row>
    <row r="3479" spans="1:6">
      <c r="A3479" s="529" t="s">
        <v>32720</v>
      </c>
      <c r="B3479" s="530">
        <v>91322</v>
      </c>
      <c r="C3479" s="522" t="s">
        <v>9958</v>
      </c>
      <c r="D3479" s="530" t="s">
        <v>24</v>
      </c>
      <c r="E3479" s="531">
        <v>1248.1199999999999</v>
      </c>
      <c r="F3479" s="532">
        <v>0</v>
      </c>
    </row>
    <row r="3480" spans="1:6">
      <c r="A3480" s="529" t="s">
        <v>32720</v>
      </c>
      <c r="B3480" s="530">
        <v>91317</v>
      </c>
      <c r="C3480" s="522" t="s">
        <v>9953</v>
      </c>
      <c r="D3480" s="530" t="s">
        <v>24</v>
      </c>
      <c r="E3480" s="531">
        <v>1456.39</v>
      </c>
      <c r="F3480" s="532">
        <v>0</v>
      </c>
    </row>
    <row r="3481" spans="1:6">
      <c r="A3481" s="529" t="s">
        <v>32720</v>
      </c>
      <c r="B3481" s="530">
        <v>91323</v>
      </c>
      <c r="C3481" s="522" t="s">
        <v>9959</v>
      </c>
      <c r="D3481" s="530" t="s">
        <v>24</v>
      </c>
      <c r="E3481" s="531">
        <v>1327.72</v>
      </c>
      <c r="F3481" s="532">
        <v>0</v>
      </c>
    </row>
    <row r="3482" spans="1:6">
      <c r="A3482" s="529" t="s">
        <v>32720</v>
      </c>
      <c r="B3482" s="530">
        <v>100678</v>
      </c>
      <c r="C3482" s="522" t="s">
        <v>9978</v>
      </c>
      <c r="D3482" s="530" t="s">
        <v>24</v>
      </c>
      <c r="E3482" s="531">
        <v>1260.52</v>
      </c>
      <c r="F3482" s="532">
        <v>0</v>
      </c>
    </row>
    <row r="3483" spans="1:6">
      <c r="A3483" s="529" t="s">
        <v>32720</v>
      </c>
      <c r="B3483" s="530">
        <v>91013</v>
      </c>
      <c r="C3483" s="522" t="s">
        <v>9933</v>
      </c>
      <c r="D3483" s="530" t="s">
        <v>24</v>
      </c>
      <c r="E3483" s="531">
        <v>1079.83</v>
      </c>
      <c r="F3483" s="532">
        <v>0</v>
      </c>
    </row>
    <row r="3484" spans="1:6">
      <c r="A3484" s="529" t="s">
        <v>32720</v>
      </c>
      <c r="B3484" s="530">
        <v>100680</v>
      </c>
      <c r="C3484" s="522" t="s">
        <v>9980</v>
      </c>
      <c r="D3484" s="530" t="s">
        <v>24</v>
      </c>
      <c r="E3484" s="531">
        <v>1272.55</v>
      </c>
      <c r="F3484" s="532">
        <v>0</v>
      </c>
    </row>
    <row r="3485" spans="1:6">
      <c r="A3485" s="529" t="s">
        <v>32720</v>
      </c>
      <c r="B3485" s="530">
        <v>91014</v>
      </c>
      <c r="C3485" s="522" t="s">
        <v>9934</v>
      </c>
      <c r="D3485" s="530" t="s">
        <v>24</v>
      </c>
      <c r="E3485" s="531">
        <v>1091.8599999999999</v>
      </c>
      <c r="F3485" s="532">
        <v>0</v>
      </c>
    </row>
    <row r="3486" spans="1:6">
      <c r="A3486" s="529" t="s">
        <v>32720</v>
      </c>
      <c r="B3486" s="530">
        <v>100683</v>
      </c>
      <c r="C3486" s="522" t="s">
        <v>9983</v>
      </c>
      <c r="D3486" s="530" t="s">
        <v>24</v>
      </c>
      <c r="E3486" s="531">
        <v>1365.69</v>
      </c>
      <c r="F3486" s="532">
        <v>0</v>
      </c>
    </row>
    <row r="3487" spans="1:6">
      <c r="A3487" s="529" t="s">
        <v>32720</v>
      </c>
      <c r="B3487" s="530">
        <v>91015</v>
      </c>
      <c r="C3487" s="522" t="s">
        <v>9935</v>
      </c>
      <c r="D3487" s="530" t="s">
        <v>24</v>
      </c>
      <c r="E3487" s="531">
        <v>1158.74</v>
      </c>
      <c r="F3487" s="532">
        <v>0</v>
      </c>
    </row>
    <row r="3488" spans="1:6">
      <c r="A3488" s="529" t="s">
        <v>32720</v>
      </c>
      <c r="B3488" s="530">
        <v>100685</v>
      </c>
      <c r="C3488" s="522" t="s">
        <v>9985</v>
      </c>
      <c r="D3488" s="530" t="s">
        <v>24</v>
      </c>
      <c r="E3488" s="531">
        <v>1417.98</v>
      </c>
      <c r="F3488" s="532">
        <v>0</v>
      </c>
    </row>
    <row r="3489" spans="1:6">
      <c r="A3489" s="529" t="s">
        <v>32720</v>
      </c>
      <c r="B3489" s="530">
        <v>91016</v>
      </c>
      <c r="C3489" s="522" t="s">
        <v>9936</v>
      </c>
      <c r="D3489" s="530" t="s">
        <v>24</v>
      </c>
      <c r="E3489" s="531">
        <v>1211.03</v>
      </c>
      <c r="F3489" s="532">
        <v>0</v>
      </c>
    </row>
    <row r="3490" spans="1:6">
      <c r="A3490" s="529" t="s">
        <v>32720</v>
      </c>
      <c r="B3490" s="530">
        <v>100679</v>
      </c>
      <c r="C3490" s="522" t="s">
        <v>9979</v>
      </c>
      <c r="D3490" s="530" t="s">
        <v>24</v>
      </c>
      <c r="E3490" s="531">
        <v>1054.73</v>
      </c>
      <c r="F3490" s="532">
        <v>0</v>
      </c>
    </row>
    <row r="3491" spans="1:6">
      <c r="A3491" s="529" t="s">
        <v>32720</v>
      </c>
      <c r="B3491" s="530">
        <v>91324</v>
      </c>
      <c r="C3491" s="522" t="s">
        <v>9960</v>
      </c>
      <c r="D3491" s="530" t="s">
        <v>24</v>
      </c>
      <c r="E3491" s="531">
        <v>927.89</v>
      </c>
      <c r="F3491" s="532">
        <v>0</v>
      </c>
    </row>
    <row r="3492" spans="1:6">
      <c r="A3492" s="529" t="s">
        <v>32720</v>
      </c>
      <c r="B3492" s="530">
        <v>100712</v>
      </c>
      <c r="C3492" s="522" t="s">
        <v>10001</v>
      </c>
      <c r="D3492" s="530" t="s">
        <v>24</v>
      </c>
      <c r="E3492" s="531">
        <v>1047.6400000000001</v>
      </c>
      <c r="F3492" s="532">
        <v>0</v>
      </c>
    </row>
    <row r="3493" spans="1:6">
      <c r="A3493" s="529" t="s">
        <v>32720</v>
      </c>
      <c r="B3493" s="530">
        <v>91325</v>
      </c>
      <c r="C3493" s="522" t="s">
        <v>9961</v>
      </c>
      <c r="D3493" s="530" t="s">
        <v>24</v>
      </c>
      <c r="E3493" s="531">
        <v>938.97</v>
      </c>
      <c r="F3493" s="532">
        <v>0</v>
      </c>
    </row>
    <row r="3494" spans="1:6">
      <c r="A3494" s="529" t="s">
        <v>32720</v>
      </c>
      <c r="B3494" s="530">
        <v>100684</v>
      </c>
      <c r="C3494" s="522" t="s">
        <v>9984</v>
      </c>
      <c r="D3494" s="530" t="s">
        <v>24</v>
      </c>
      <c r="E3494" s="531">
        <v>1133.56</v>
      </c>
      <c r="F3494" s="532">
        <v>0</v>
      </c>
    </row>
    <row r="3495" spans="1:6">
      <c r="A3495" s="529" t="s">
        <v>32720</v>
      </c>
      <c r="B3495" s="530">
        <v>91326</v>
      </c>
      <c r="C3495" s="522" t="s">
        <v>9962</v>
      </c>
      <c r="D3495" s="530" t="s">
        <v>24</v>
      </c>
      <c r="E3495" s="531">
        <v>1004.89</v>
      </c>
      <c r="F3495" s="532">
        <v>0</v>
      </c>
    </row>
    <row r="3496" spans="1:6">
      <c r="A3496" s="529" t="s">
        <v>32720</v>
      </c>
      <c r="B3496" s="530">
        <v>91327</v>
      </c>
      <c r="C3496" s="522" t="s">
        <v>9963</v>
      </c>
      <c r="D3496" s="530" t="s">
        <v>24</v>
      </c>
      <c r="E3496" s="531">
        <v>1056.22</v>
      </c>
      <c r="F3496" s="532">
        <v>0</v>
      </c>
    </row>
    <row r="3497" spans="1:6">
      <c r="A3497" s="529" t="s">
        <v>32720</v>
      </c>
      <c r="B3497" s="530">
        <v>100686</v>
      </c>
      <c r="C3497" s="522" t="s">
        <v>9986</v>
      </c>
      <c r="D3497" s="530" t="s">
        <v>24</v>
      </c>
      <c r="E3497" s="531">
        <v>1184.8900000000001</v>
      </c>
      <c r="F3497" s="532">
        <v>0</v>
      </c>
    </row>
    <row r="3498" spans="1:6">
      <c r="A3498" s="529" t="s">
        <v>32720</v>
      </c>
      <c r="B3498" s="530">
        <v>100693</v>
      </c>
      <c r="C3498" s="522" t="s">
        <v>9993</v>
      </c>
      <c r="D3498" s="530" t="s">
        <v>24</v>
      </c>
      <c r="E3498" s="531">
        <v>2197.65</v>
      </c>
      <c r="F3498" s="532">
        <v>0</v>
      </c>
    </row>
    <row r="3499" spans="1:6">
      <c r="A3499" s="529" t="s">
        <v>32720</v>
      </c>
      <c r="B3499" s="530">
        <v>91336</v>
      </c>
      <c r="C3499" s="522" t="s">
        <v>9972</v>
      </c>
      <c r="D3499" s="530" t="s">
        <v>24</v>
      </c>
      <c r="E3499" s="531">
        <v>1990.7</v>
      </c>
      <c r="F3499" s="532">
        <v>0</v>
      </c>
    </row>
    <row r="3500" spans="1:6">
      <c r="A3500" s="529" t="s">
        <v>32720</v>
      </c>
      <c r="B3500" s="530">
        <v>100694</v>
      </c>
      <c r="C3500" s="522" t="s">
        <v>9994</v>
      </c>
      <c r="D3500" s="530" t="s">
        <v>24</v>
      </c>
      <c r="E3500" s="531">
        <v>1965.52</v>
      </c>
      <c r="F3500" s="532">
        <v>0</v>
      </c>
    </row>
    <row r="3501" spans="1:6">
      <c r="A3501" s="529" t="s">
        <v>32720</v>
      </c>
      <c r="B3501" s="530">
        <v>91337</v>
      </c>
      <c r="C3501" s="522" t="s">
        <v>9973</v>
      </c>
      <c r="D3501" s="530" t="s">
        <v>24</v>
      </c>
      <c r="E3501" s="531">
        <v>1836.85</v>
      </c>
      <c r="F3501" s="532">
        <v>0</v>
      </c>
    </row>
    <row r="3502" spans="1:6">
      <c r="A3502" s="529" t="s">
        <v>32720</v>
      </c>
      <c r="B3502" s="530">
        <v>100691</v>
      </c>
      <c r="C3502" s="522" t="s">
        <v>9991</v>
      </c>
      <c r="D3502" s="530" t="s">
        <v>24</v>
      </c>
      <c r="E3502" s="531">
        <v>1834.02</v>
      </c>
      <c r="F3502" s="532">
        <v>0</v>
      </c>
    </row>
    <row r="3503" spans="1:6">
      <c r="A3503" s="529" t="s">
        <v>32720</v>
      </c>
      <c r="B3503" s="530">
        <v>100692</v>
      </c>
      <c r="C3503" s="522" t="s">
        <v>9992</v>
      </c>
      <c r="D3503" s="530" t="s">
        <v>24</v>
      </c>
      <c r="E3503" s="531">
        <v>1601.89</v>
      </c>
      <c r="F3503" s="532">
        <v>0</v>
      </c>
    </row>
    <row r="3504" spans="1:6">
      <c r="A3504" s="529" t="s">
        <v>32720</v>
      </c>
      <c r="B3504" s="530">
        <v>91334</v>
      </c>
      <c r="C3504" s="522" t="s">
        <v>9970</v>
      </c>
      <c r="D3504" s="530" t="s">
        <v>24</v>
      </c>
      <c r="E3504" s="531">
        <v>1627.07</v>
      </c>
      <c r="F3504" s="532">
        <v>0</v>
      </c>
    </row>
    <row r="3505" spans="1:6">
      <c r="A3505" s="529" t="s">
        <v>32720</v>
      </c>
      <c r="B3505" s="530">
        <v>91335</v>
      </c>
      <c r="C3505" s="522" t="s">
        <v>9971</v>
      </c>
      <c r="D3505" s="530" t="s">
        <v>24</v>
      </c>
      <c r="E3505" s="531">
        <v>1473.22</v>
      </c>
      <c r="F3505" s="532">
        <v>0</v>
      </c>
    </row>
    <row r="3506" spans="1:6">
      <c r="A3506" s="529" t="s">
        <v>32720</v>
      </c>
      <c r="B3506" s="530">
        <v>90788</v>
      </c>
      <c r="C3506" s="522" t="s">
        <v>9901</v>
      </c>
      <c r="D3506" s="530" t="s">
        <v>24</v>
      </c>
      <c r="E3506" s="531">
        <v>899.98</v>
      </c>
      <c r="F3506" s="532">
        <v>0</v>
      </c>
    </row>
    <row r="3507" spans="1:6">
      <c r="A3507" s="529" t="s">
        <v>32720</v>
      </c>
      <c r="B3507" s="530">
        <v>90789</v>
      </c>
      <c r="C3507" s="522" t="s">
        <v>9902</v>
      </c>
      <c r="D3507" s="530" t="s">
        <v>24</v>
      </c>
      <c r="E3507" s="531">
        <v>902.31</v>
      </c>
      <c r="F3507" s="532">
        <v>0</v>
      </c>
    </row>
    <row r="3508" spans="1:6">
      <c r="A3508" s="529" t="s">
        <v>32720</v>
      </c>
      <c r="B3508" s="530">
        <v>90790</v>
      </c>
      <c r="C3508" s="522" t="s">
        <v>9903</v>
      </c>
      <c r="D3508" s="530" t="s">
        <v>24</v>
      </c>
      <c r="E3508" s="531">
        <v>931.04</v>
      </c>
      <c r="F3508" s="532">
        <v>0</v>
      </c>
    </row>
    <row r="3509" spans="1:6">
      <c r="A3509" s="529" t="s">
        <v>32720</v>
      </c>
      <c r="B3509" s="530">
        <v>100675</v>
      </c>
      <c r="C3509" s="522" t="s">
        <v>9976</v>
      </c>
      <c r="D3509" s="530" t="s">
        <v>24</v>
      </c>
      <c r="E3509" s="531">
        <v>1023.74</v>
      </c>
      <c r="F3509" s="532">
        <v>0</v>
      </c>
    </row>
    <row r="3510" spans="1:6">
      <c r="A3510" s="529" t="s">
        <v>32720</v>
      </c>
      <c r="B3510" s="530">
        <v>90794</v>
      </c>
      <c r="C3510" s="522" t="s">
        <v>9906</v>
      </c>
      <c r="D3510" s="530" t="s">
        <v>24</v>
      </c>
      <c r="E3510" s="531">
        <v>790.09</v>
      </c>
      <c r="F3510" s="532">
        <v>0</v>
      </c>
    </row>
    <row r="3511" spans="1:6">
      <c r="A3511" s="529" t="s">
        <v>32720</v>
      </c>
      <c r="B3511" s="530">
        <v>90795</v>
      </c>
      <c r="C3511" s="522" t="s">
        <v>9907</v>
      </c>
      <c r="D3511" s="530" t="s">
        <v>24</v>
      </c>
      <c r="E3511" s="531">
        <v>799.72</v>
      </c>
      <c r="F3511" s="532">
        <v>0</v>
      </c>
    </row>
    <row r="3512" spans="1:6">
      <c r="A3512" s="529" t="s">
        <v>32720</v>
      </c>
      <c r="B3512" s="530">
        <v>90796</v>
      </c>
      <c r="C3512" s="522" t="s">
        <v>9908</v>
      </c>
      <c r="D3512" s="530" t="s">
        <v>24</v>
      </c>
      <c r="E3512" s="531">
        <v>809.32</v>
      </c>
      <c r="F3512" s="532">
        <v>0</v>
      </c>
    </row>
    <row r="3513" spans="1:6">
      <c r="A3513" s="529" t="s">
        <v>32720</v>
      </c>
      <c r="B3513" s="530">
        <v>90797</v>
      </c>
      <c r="C3513" s="522" t="s">
        <v>9909</v>
      </c>
      <c r="D3513" s="530" t="s">
        <v>24</v>
      </c>
      <c r="E3513" s="531">
        <v>818.91</v>
      </c>
      <c r="F3513" s="532">
        <v>0</v>
      </c>
    </row>
    <row r="3514" spans="1:6">
      <c r="A3514" s="529" t="s">
        <v>32720</v>
      </c>
      <c r="B3514" s="530">
        <v>90791</v>
      </c>
      <c r="C3514" s="522" t="s">
        <v>9904</v>
      </c>
      <c r="D3514" s="530" t="s">
        <v>24</v>
      </c>
      <c r="E3514" s="531">
        <v>1092.6500000000001</v>
      </c>
      <c r="F3514" s="532">
        <v>0</v>
      </c>
    </row>
    <row r="3515" spans="1:6">
      <c r="A3515" s="529" t="s">
        <v>32720</v>
      </c>
      <c r="B3515" s="530">
        <v>90793</v>
      </c>
      <c r="C3515" s="522" t="s">
        <v>9905</v>
      </c>
      <c r="D3515" s="530" t="s">
        <v>24</v>
      </c>
      <c r="E3515" s="531">
        <v>1151.3699999999999</v>
      </c>
      <c r="F3515" s="532">
        <v>0</v>
      </c>
    </row>
    <row r="3516" spans="1:6">
      <c r="A3516" s="529" t="s">
        <v>32720</v>
      </c>
      <c r="B3516" s="530">
        <v>90798</v>
      </c>
      <c r="C3516" s="522" t="s">
        <v>23014</v>
      </c>
      <c r="D3516" s="530" t="s">
        <v>24</v>
      </c>
      <c r="E3516" s="531">
        <v>1179.1600000000001</v>
      </c>
      <c r="F3516" s="532">
        <v>0</v>
      </c>
    </row>
    <row r="3517" spans="1:6">
      <c r="A3517" s="529" t="s">
        <v>32720</v>
      </c>
      <c r="B3517" s="530">
        <v>90799</v>
      </c>
      <c r="C3517" s="522" t="s">
        <v>23015</v>
      </c>
      <c r="D3517" s="530" t="s">
        <v>24</v>
      </c>
      <c r="E3517" s="531">
        <v>1218.28</v>
      </c>
      <c r="F3517" s="532">
        <v>0</v>
      </c>
    </row>
    <row r="3518" spans="1:6">
      <c r="A3518" s="529" t="s">
        <v>32720</v>
      </c>
      <c r="B3518" s="530">
        <v>100704</v>
      </c>
      <c r="C3518" s="522" t="s">
        <v>10016</v>
      </c>
      <c r="D3518" s="530" t="s">
        <v>24</v>
      </c>
      <c r="E3518" s="531">
        <v>70.67</v>
      </c>
      <c r="F3518" s="532">
        <v>0</v>
      </c>
    </row>
    <row r="3519" spans="1:6">
      <c r="A3519" s="529" t="s">
        <v>32720</v>
      </c>
      <c r="B3519" s="530">
        <v>90838</v>
      </c>
      <c r="C3519" s="522" t="s">
        <v>10007</v>
      </c>
      <c r="D3519" s="530" t="s">
        <v>24</v>
      </c>
      <c r="E3519" s="531">
        <v>1780.08</v>
      </c>
      <c r="F3519" s="532">
        <v>0</v>
      </c>
    </row>
    <row r="3520" spans="1:6">
      <c r="A3520" s="529" t="s">
        <v>32720</v>
      </c>
      <c r="B3520" s="530">
        <v>91338</v>
      </c>
      <c r="C3520" s="522" t="s">
        <v>10008</v>
      </c>
      <c r="D3520" s="530" t="s">
        <v>26</v>
      </c>
      <c r="E3520" s="531">
        <v>898.44</v>
      </c>
      <c r="F3520" s="532">
        <v>0</v>
      </c>
    </row>
    <row r="3521" spans="1:6">
      <c r="A3521" s="529" t="s">
        <v>32720</v>
      </c>
      <c r="B3521" s="530">
        <v>94805</v>
      </c>
      <c r="C3521" s="522" t="s">
        <v>10009</v>
      </c>
      <c r="D3521" s="530" t="s">
        <v>24</v>
      </c>
      <c r="E3521" s="531">
        <v>889.69</v>
      </c>
      <c r="F3521" s="532">
        <v>0</v>
      </c>
    </row>
    <row r="3522" spans="1:6">
      <c r="A3522" s="529" t="s">
        <v>32720</v>
      </c>
      <c r="B3522" s="530">
        <v>100702</v>
      </c>
      <c r="C3522" s="522" t="s">
        <v>10012</v>
      </c>
      <c r="D3522" s="530" t="s">
        <v>26</v>
      </c>
      <c r="E3522" s="531">
        <v>498.17</v>
      </c>
      <c r="F3522" s="532">
        <v>0</v>
      </c>
    </row>
    <row r="3523" spans="1:6">
      <c r="A3523" s="529" t="s">
        <v>32720</v>
      </c>
      <c r="B3523" s="530">
        <v>100701</v>
      </c>
      <c r="C3523" s="522" t="s">
        <v>10002</v>
      </c>
      <c r="D3523" s="530" t="s">
        <v>26</v>
      </c>
      <c r="E3523" s="531">
        <v>700.84</v>
      </c>
      <c r="F3523" s="532">
        <v>0</v>
      </c>
    </row>
    <row r="3524" spans="1:6">
      <c r="A3524" s="529" t="s">
        <v>32720</v>
      </c>
      <c r="B3524" s="530">
        <v>100700</v>
      </c>
      <c r="C3524" s="522" t="s">
        <v>10000</v>
      </c>
      <c r="D3524" s="530" t="s">
        <v>24</v>
      </c>
      <c r="E3524" s="531">
        <v>1018.75</v>
      </c>
      <c r="F3524" s="532">
        <v>0</v>
      </c>
    </row>
    <row r="3525" spans="1:6">
      <c r="A3525" s="529" t="s">
        <v>32720</v>
      </c>
      <c r="B3525" s="530">
        <v>91295</v>
      </c>
      <c r="C3525" s="522" t="s">
        <v>9939</v>
      </c>
      <c r="D3525" s="530" t="s">
        <v>24</v>
      </c>
      <c r="E3525" s="531">
        <v>419.42</v>
      </c>
      <c r="F3525" s="532">
        <v>0</v>
      </c>
    </row>
    <row r="3526" spans="1:6">
      <c r="A3526" s="529" t="s">
        <v>32720</v>
      </c>
      <c r="B3526" s="530">
        <v>91296</v>
      </c>
      <c r="C3526" s="522" t="s">
        <v>9940</v>
      </c>
      <c r="D3526" s="530" t="s">
        <v>24</v>
      </c>
      <c r="E3526" s="531">
        <v>447.41</v>
      </c>
      <c r="F3526" s="532">
        <v>0</v>
      </c>
    </row>
    <row r="3527" spans="1:6">
      <c r="A3527" s="529" t="s">
        <v>32720</v>
      </c>
      <c r="B3527" s="530">
        <v>91297</v>
      </c>
      <c r="C3527" s="522" t="s">
        <v>9941</v>
      </c>
      <c r="D3527" s="530" t="s">
        <v>24</v>
      </c>
      <c r="E3527" s="531">
        <v>488.71</v>
      </c>
      <c r="F3527" s="532">
        <v>0</v>
      </c>
    </row>
    <row r="3528" spans="1:6">
      <c r="A3528" s="529" t="s">
        <v>32720</v>
      </c>
      <c r="B3528" s="530">
        <v>90820</v>
      </c>
      <c r="C3528" s="522" t="s">
        <v>9912</v>
      </c>
      <c r="D3528" s="530" t="s">
        <v>24</v>
      </c>
      <c r="E3528" s="531">
        <v>396.6</v>
      </c>
      <c r="F3528" s="532">
        <v>0</v>
      </c>
    </row>
    <row r="3529" spans="1:6">
      <c r="A3529" s="529" t="s">
        <v>32720</v>
      </c>
      <c r="B3529" s="530">
        <v>90821</v>
      </c>
      <c r="C3529" s="522" t="s">
        <v>9913</v>
      </c>
      <c r="D3529" s="530" t="s">
        <v>24</v>
      </c>
      <c r="E3529" s="531">
        <v>405.01</v>
      </c>
      <c r="F3529" s="532">
        <v>0</v>
      </c>
    </row>
    <row r="3530" spans="1:6">
      <c r="A3530" s="529" t="s">
        <v>32720</v>
      </c>
      <c r="B3530" s="530">
        <v>90822</v>
      </c>
      <c r="C3530" s="522" t="s">
        <v>9914</v>
      </c>
      <c r="D3530" s="530" t="s">
        <v>24</v>
      </c>
      <c r="E3530" s="531">
        <v>432</v>
      </c>
      <c r="F3530" s="532">
        <v>0</v>
      </c>
    </row>
    <row r="3531" spans="1:6">
      <c r="A3531" s="529" t="s">
        <v>32720</v>
      </c>
      <c r="B3531" s="530">
        <v>90823</v>
      </c>
      <c r="C3531" s="522" t="s">
        <v>9915</v>
      </c>
      <c r="D3531" s="530" t="s">
        <v>24</v>
      </c>
      <c r="E3531" s="531">
        <v>520.05999999999995</v>
      </c>
      <c r="F3531" s="532">
        <v>0</v>
      </c>
    </row>
    <row r="3532" spans="1:6">
      <c r="A3532" s="529" t="s">
        <v>32720</v>
      </c>
      <c r="B3532" s="530">
        <v>90824</v>
      </c>
      <c r="C3532" s="522" t="s">
        <v>9916</v>
      </c>
      <c r="D3532" s="530" t="s">
        <v>24</v>
      </c>
      <c r="E3532" s="531">
        <v>724.88</v>
      </c>
      <c r="F3532" s="532">
        <v>0</v>
      </c>
    </row>
    <row r="3533" spans="1:6">
      <c r="A3533" s="529" t="s">
        <v>32720</v>
      </c>
      <c r="B3533" s="530">
        <v>91009</v>
      </c>
      <c r="C3533" s="522" t="s">
        <v>9929</v>
      </c>
      <c r="D3533" s="530" t="s">
        <v>24</v>
      </c>
      <c r="E3533" s="531">
        <v>408.83</v>
      </c>
      <c r="F3533" s="532">
        <v>0</v>
      </c>
    </row>
    <row r="3534" spans="1:6">
      <c r="A3534" s="529" t="s">
        <v>32720</v>
      </c>
      <c r="B3534" s="530">
        <v>91010</v>
      </c>
      <c r="C3534" s="522" t="s">
        <v>9930</v>
      </c>
      <c r="D3534" s="530" t="s">
        <v>24</v>
      </c>
      <c r="E3534" s="531">
        <v>417.82</v>
      </c>
      <c r="F3534" s="532">
        <v>0</v>
      </c>
    </row>
    <row r="3535" spans="1:6">
      <c r="A3535" s="529" t="s">
        <v>32720</v>
      </c>
      <c r="B3535" s="530">
        <v>91011</v>
      </c>
      <c r="C3535" s="522" t="s">
        <v>9931</v>
      </c>
      <c r="D3535" s="530" t="s">
        <v>24</v>
      </c>
      <c r="E3535" s="531">
        <v>481.65</v>
      </c>
      <c r="F3535" s="532">
        <v>0</v>
      </c>
    </row>
    <row r="3536" spans="1:6">
      <c r="A3536" s="529" t="s">
        <v>32720</v>
      </c>
      <c r="B3536" s="530">
        <v>91012</v>
      </c>
      <c r="C3536" s="522" t="s">
        <v>9932</v>
      </c>
      <c r="D3536" s="530" t="s">
        <v>24</v>
      </c>
      <c r="E3536" s="531">
        <v>530.9</v>
      </c>
      <c r="F3536" s="532">
        <v>0</v>
      </c>
    </row>
    <row r="3537" spans="1:6">
      <c r="A3537" s="529" t="s">
        <v>32720</v>
      </c>
      <c r="B3537" s="530">
        <v>91298</v>
      </c>
      <c r="C3537" s="522" t="s">
        <v>9942</v>
      </c>
      <c r="D3537" s="530" t="s">
        <v>24</v>
      </c>
      <c r="E3537" s="531">
        <v>949.98</v>
      </c>
      <c r="F3537" s="532">
        <v>0</v>
      </c>
    </row>
    <row r="3538" spans="1:6">
      <c r="A3538" s="529" t="s">
        <v>32720</v>
      </c>
      <c r="B3538" s="530">
        <v>90825</v>
      </c>
      <c r="C3538" s="522" t="s">
        <v>9917</v>
      </c>
      <c r="D3538" s="530" t="s">
        <v>24</v>
      </c>
      <c r="E3538" s="531">
        <v>802.4</v>
      </c>
      <c r="F3538" s="532">
        <v>0</v>
      </c>
    </row>
    <row r="3539" spans="1:6">
      <c r="A3539" s="529" t="s">
        <v>32720</v>
      </c>
      <c r="B3539" s="530">
        <v>91299</v>
      </c>
      <c r="C3539" s="522" t="s">
        <v>9943</v>
      </c>
      <c r="D3539" s="530" t="s">
        <v>24</v>
      </c>
      <c r="E3539" s="531">
        <v>1313.61</v>
      </c>
      <c r="F3539" s="532">
        <v>0</v>
      </c>
    </row>
    <row r="3540" spans="1:6">
      <c r="A3540" s="529" t="s">
        <v>32720</v>
      </c>
      <c r="B3540" s="530">
        <v>91341</v>
      </c>
      <c r="C3540" s="522" t="s">
        <v>337</v>
      </c>
      <c r="D3540" s="530" t="s">
        <v>26</v>
      </c>
      <c r="E3540" s="531">
        <v>699.71</v>
      </c>
      <c r="F3540" s="532">
        <v>0</v>
      </c>
    </row>
    <row r="3541" spans="1:6">
      <c r="A3541" s="529" t="s">
        <v>32720</v>
      </c>
      <c r="B3541" s="530">
        <v>94806</v>
      </c>
      <c r="C3541" s="522" t="s">
        <v>10010</v>
      </c>
      <c r="D3541" s="530" t="s">
        <v>24</v>
      </c>
      <c r="E3541" s="531">
        <v>815</v>
      </c>
      <c r="F3541" s="532">
        <v>0</v>
      </c>
    </row>
    <row r="3542" spans="1:6">
      <c r="A3542" s="529" t="s">
        <v>32720</v>
      </c>
      <c r="B3542" s="530">
        <v>94807</v>
      </c>
      <c r="C3542" s="522" t="s">
        <v>10011</v>
      </c>
      <c r="D3542" s="530" t="s">
        <v>24</v>
      </c>
      <c r="E3542" s="531">
        <v>742.99</v>
      </c>
      <c r="F3542" s="532">
        <v>0</v>
      </c>
    </row>
    <row r="3543" spans="1:6">
      <c r="A3543" s="529" t="s">
        <v>32720</v>
      </c>
      <c r="B3543" s="530">
        <v>100703</v>
      </c>
      <c r="C3543" s="522" t="s">
        <v>10015</v>
      </c>
      <c r="D3543" s="530" t="s">
        <v>24</v>
      </c>
      <c r="E3543" s="531">
        <v>34.619999999999997</v>
      </c>
      <c r="F3543" s="532">
        <v>0</v>
      </c>
    </row>
    <row r="3544" spans="1:6">
      <c r="A3544" s="529" t="s">
        <v>32720</v>
      </c>
      <c r="B3544" s="530">
        <v>100695</v>
      </c>
      <c r="C3544" s="522" t="s">
        <v>9995</v>
      </c>
      <c r="D3544" s="530" t="s">
        <v>24</v>
      </c>
      <c r="E3544" s="531">
        <v>79.180000000000007</v>
      </c>
      <c r="F3544" s="532">
        <v>0</v>
      </c>
    </row>
    <row r="3545" spans="1:6">
      <c r="A3545" s="529" t="s">
        <v>32720</v>
      </c>
      <c r="B3545" s="530">
        <v>100696</v>
      </c>
      <c r="C3545" s="522" t="s">
        <v>9996</v>
      </c>
      <c r="D3545" s="530" t="s">
        <v>24</v>
      </c>
      <c r="E3545" s="531">
        <v>88.13</v>
      </c>
      <c r="F3545" s="532">
        <v>0</v>
      </c>
    </row>
    <row r="3546" spans="1:6">
      <c r="A3546" s="529" t="s">
        <v>32720</v>
      </c>
      <c r="B3546" s="530">
        <v>100697</v>
      </c>
      <c r="C3546" s="522" t="s">
        <v>9997</v>
      </c>
      <c r="D3546" s="530" t="s">
        <v>24</v>
      </c>
      <c r="E3546" s="531">
        <v>97.14</v>
      </c>
      <c r="F3546" s="532">
        <v>0</v>
      </c>
    </row>
    <row r="3547" spans="1:6">
      <c r="A3547" s="529" t="s">
        <v>32720</v>
      </c>
      <c r="B3547" s="530">
        <v>100698</v>
      </c>
      <c r="C3547" s="522" t="s">
        <v>9998</v>
      </c>
      <c r="D3547" s="530" t="s">
        <v>24</v>
      </c>
      <c r="E3547" s="531">
        <v>106.1</v>
      </c>
      <c r="F3547" s="532">
        <v>0</v>
      </c>
    </row>
    <row r="3548" spans="1:6">
      <c r="A3548" s="529" t="s">
        <v>32720</v>
      </c>
      <c r="B3548" s="530">
        <v>100699</v>
      </c>
      <c r="C3548" s="522" t="s">
        <v>9999</v>
      </c>
      <c r="D3548" s="530" t="s">
        <v>24</v>
      </c>
      <c r="E3548" s="531">
        <v>126.22</v>
      </c>
      <c r="F3548" s="532">
        <v>0</v>
      </c>
    </row>
    <row r="3549" spans="1:6">
      <c r="A3549" s="529" t="s">
        <v>32720</v>
      </c>
      <c r="B3549" s="530">
        <v>100705</v>
      </c>
      <c r="C3549" s="522" t="s">
        <v>10017</v>
      </c>
      <c r="D3549" s="530" t="s">
        <v>24</v>
      </c>
      <c r="E3549" s="531">
        <v>86.16</v>
      </c>
      <c r="F3549" s="532">
        <v>0</v>
      </c>
    </row>
    <row r="3550" spans="1:6">
      <c r="A3550" s="529" t="s">
        <v>32722</v>
      </c>
      <c r="B3550" s="530">
        <v>101173</v>
      </c>
      <c r="C3550" s="522" t="s">
        <v>10074</v>
      </c>
      <c r="D3550" s="530" t="s">
        <v>23</v>
      </c>
      <c r="E3550" s="531">
        <v>65.849999999999994</v>
      </c>
      <c r="F3550" s="532">
        <v>0</v>
      </c>
    </row>
    <row r="3551" spans="1:6">
      <c r="A3551" s="529" t="s">
        <v>32722</v>
      </c>
      <c r="B3551" s="530">
        <v>101174</v>
      </c>
      <c r="C3551" s="522" t="s">
        <v>10075</v>
      </c>
      <c r="D3551" s="530" t="s">
        <v>23</v>
      </c>
      <c r="E3551" s="531">
        <v>93.91</v>
      </c>
      <c r="F3551" s="532">
        <v>0</v>
      </c>
    </row>
    <row r="3552" spans="1:6">
      <c r="A3552" s="529" t="s">
        <v>32722</v>
      </c>
      <c r="B3552" s="530">
        <v>101175</v>
      </c>
      <c r="C3552" s="522" t="s">
        <v>10076</v>
      </c>
      <c r="D3552" s="530" t="s">
        <v>23</v>
      </c>
      <c r="E3552" s="531">
        <v>127.99</v>
      </c>
      <c r="F3552" s="532">
        <v>0</v>
      </c>
    </row>
    <row r="3553" spans="1:6">
      <c r="A3553" s="529" t="s">
        <v>32722</v>
      </c>
      <c r="B3553" s="530">
        <v>101176</v>
      </c>
      <c r="C3553" s="522" t="s">
        <v>32723</v>
      </c>
      <c r="D3553" s="530" t="s">
        <v>23</v>
      </c>
      <c r="E3553" s="531">
        <v>156.81</v>
      </c>
      <c r="F3553" s="532">
        <v>0</v>
      </c>
    </row>
    <row r="3554" spans="1:6">
      <c r="A3554" s="529" t="s">
        <v>32722</v>
      </c>
      <c r="B3554" s="530">
        <v>101183</v>
      </c>
      <c r="C3554" s="522" t="s">
        <v>32724</v>
      </c>
      <c r="D3554" s="530" t="s">
        <v>23</v>
      </c>
      <c r="E3554" s="531">
        <v>0</v>
      </c>
      <c r="F3554" s="532"/>
    </row>
    <row r="3555" spans="1:6">
      <c r="A3555" s="529" t="s">
        <v>32722</v>
      </c>
      <c r="B3555" s="530">
        <v>101184</v>
      </c>
      <c r="C3555" s="522" t="s">
        <v>32725</v>
      </c>
      <c r="D3555" s="530" t="s">
        <v>23</v>
      </c>
      <c r="E3555" s="531">
        <v>0</v>
      </c>
      <c r="F3555" s="532"/>
    </row>
    <row r="3556" spans="1:6">
      <c r="A3556" s="529" t="s">
        <v>32722</v>
      </c>
      <c r="B3556" s="530">
        <v>101182</v>
      </c>
      <c r="C3556" s="522" t="s">
        <v>32726</v>
      </c>
      <c r="D3556" s="530" t="s">
        <v>23</v>
      </c>
      <c r="E3556" s="531">
        <v>0</v>
      </c>
      <c r="F3556" s="532"/>
    </row>
    <row r="3557" spans="1:6">
      <c r="A3557" s="529" t="s">
        <v>32722</v>
      </c>
      <c r="B3557" s="530">
        <v>101185</v>
      </c>
      <c r="C3557" s="522" t="s">
        <v>32727</v>
      </c>
      <c r="D3557" s="530" t="s">
        <v>23</v>
      </c>
      <c r="E3557" s="531">
        <v>0</v>
      </c>
      <c r="F3557" s="532"/>
    </row>
    <row r="3558" spans="1:6">
      <c r="A3558" s="529" t="s">
        <v>32722</v>
      </c>
      <c r="B3558" s="530">
        <v>101186</v>
      </c>
      <c r="C3558" s="522" t="s">
        <v>32728</v>
      </c>
      <c r="D3558" s="530" t="s">
        <v>23</v>
      </c>
      <c r="E3558" s="531">
        <v>0</v>
      </c>
      <c r="F3558" s="532"/>
    </row>
    <row r="3559" spans="1:6">
      <c r="A3559" s="529" t="s">
        <v>32722</v>
      </c>
      <c r="B3559" s="530">
        <v>101187</v>
      </c>
      <c r="C3559" s="522" t="s">
        <v>32729</v>
      </c>
      <c r="D3559" s="530" t="s">
        <v>23</v>
      </c>
      <c r="E3559" s="531">
        <v>0</v>
      </c>
      <c r="F3559" s="532"/>
    </row>
    <row r="3560" spans="1:6">
      <c r="A3560" s="529" t="s">
        <v>32722</v>
      </c>
      <c r="B3560" s="530">
        <v>101177</v>
      </c>
      <c r="C3560" s="522" t="s">
        <v>32730</v>
      </c>
      <c r="D3560" s="530" t="s">
        <v>23</v>
      </c>
      <c r="E3560" s="531">
        <v>0</v>
      </c>
      <c r="F3560" s="532"/>
    </row>
    <row r="3561" spans="1:6">
      <c r="A3561" s="529" t="s">
        <v>32722</v>
      </c>
      <c r="B3561" s="530">
        <v>101178</v>
      </c>
      <c r="C3561" s="522" t="s">
        <v>32731</v>
      </c>
      <c r="D3561" s="530" t="s">
        <v>23</v>
      </c>
      <c r="E3561" s="531">
        <v>0</v>
      </c>
      <c r="F3561" s="532"/>
    </row>
    <row r="3562" spans="1:6">
      <c r="A3562" s="529" t="s">
        <v>32722</v>
      </c>
      <c r="B3562" s="530">
        <v>101180</v>
      </c>
      <c r="C3562" s="522" t="s">
        <v>32732</v>
      </c>
      <c r="D3562" s="530" t="s">
        <v>23</v>
      </c>
      <c r="E3562" s="531">
        <v>0</v>
      </c>
      <c r="F3562" s="532"/>
    </row>
    <row r="3563" spans="1:6">
      <c r="A3563" s="529" t="s">
        <v>32722</v>
      </c>
      <c r="B3563" s="530">
        <v>101179</v>
      </c>
      <c r="C3563" s="522" t="s">
        <v>32733</v>
      </c>
      <c r="D3563" s="530" t="s">
        <v>23</v>
      </c>
      <c r="E3563" s="531">
        <v>0</v>
      </c>
      <c r="F3563" s="532"/>
    </row>
    <row r="3564" spans="1:6">
      <c r="A3564" s="529" t="s">
        <v>32722</v>
      </c>
      <c r="B3564" s="530">
        <v>101181</v>
      </c>
      <c r="C3564" s="522" t="s">
        <v>32734</v>
      </c>
      <c r="D3564" s="530" t="s">
        <v>23</v>
      </c>
      <c r="E3564" s="531">
        <v>0</v>
      </c>
      <c r="F3564" s="532"/>
    </row>
    <row r="3565" spans="1:6">
      <c r="A3565" s="529" t="s">
        <v>32735</v>
      </c>
      <c r="B3565" s="530">
        <v>100899</v>
      </c>
      <c r="C3565" s="522" t="s">
        <v>32736</v>
      </c>
      <c r="D3565" s="530" t="s">
        <v>23</v>
      </c>
      <c r="E3565" s="531">
        <v>93.54</v>
      </c>
      <c r="F3565" s="532">
        <v>0</v>
      </c>
    </row>
    <row r="3566" spans="1:6">
      <c r="A3566" s="529" t="s">
        <v>32735</v>
      </c>
      <c r="B3566" s="530">
        <v>100896</v>
      </c>
      <c r="C3566" s="522" t="s">
        <v>32737</v>
      </c>
      <c r="D3566" s="530" t="s">
        <v>23</v>
      </c>
      <c r="E3566" s="531">
        <v>59.32</v>
      </c>
      <c r="F3566" s="532">
        <v>0</v>
      </c>
    </row>
    <row r="3567" spans="1:6">
      <c r="A3567" s="529" t="s">
        <v>32735</v>
      </c>
      <c r="B3567" s="530">
        <v>100897</v>
      </c>
      <c r="C3567" s="522" t="s">
        <v>32738</v>
      </c>
      <c r="D3567" s="530" t="s">
        <v>23</v>
      </c>
      <c r="E3567" s="531">
        <v>111.39</v>
      </c>
      <c r="F3567" s="532">
        <v>0</v>
      </c>
    </row>
    <row r="3568" spans="1:6">
      <c r="A3568" s="529" t="s">
        <v>32735</v>
      </c>
      <c r="B3568" s="530">
        <v>100900</v>
      </c>
      <c r="C3568" s="522" t="s">
        <v>32739</v>
      </c>
      <c r="D3568" s="530" t="s">
        <v>23</v>
      </c>
      <c r="E3568" s="531">
        <v>241.08</v>
      </c>
      <c r="F3568" s="532">
        <v>0</v>
      </c>
    </row>
    <row r="3569" spans="1:6">
      <c r="A3569" s="529" t="s">
        <v>32735</v>
      </c>
      <c r="B3569" s="530">
        <v>100898</v>
      </c>
      <c r="C3569" s="522" t="s">
        <v>32740</v>
      </c>
      <c r="D3569" s="530" t="s">
        <v>23</v>
      </c>
      <c r="E3569" s="531">
        <v>209.2</v>
      </c>
      <c r="F3569" s="532">
        <v>0</v>
      </c>
    </row>
    <row r="3570" spans="1:6">
      <c r="A3570" s="529" t="s">
        <v>32741</v>
      </c>
      <c r="B3570" s="530">
        <v>100892</v>
      </c>
      <c r="C3570" s="522" t="s">
        <v>10071</v>
      </c>
      <c r="D3570" s="530" t="s">
        <v>25</v>
      </c>
      <c r="E3570" s="531">
        <v>12.74</v>
      </c>
      <c r="F3570" s="532">
        <v>0</v>
      </c>
    </row>
    <row r="3571" spans="1:6">
      <c r="A3571" s="529" t="s">
        <v>32741</v>
      </c>
      <c r="B3571" s="530">
        <v>100893</v>
      </c>
      <c r="C3571" s="522" t="s">
        <v>10072</v>
      </c>
      <c r="D3571" s="530" t="s">
        <v>25</v>
      </c>
      <c r="E3571" s="531">
        <v>12.49</v>
      </c>
      <c r="F3571" s="532">
        <v>0</v>
      </c>
    </row>
    <row r="3572" spans="1:6">
      <c r="A3572" s="529" t="s">
        <v>32741</v>
      </c>
      <c r="B3572" s="530">
        <v>100894</v>
      </c>
      <c r="C3572" s="522" t="s">
        <v>10073</v>
      </c>
      <c r="D3572" s="530" t="s">
        <v>25</v>
      </c>
      <c r="E3572" s="531">
        <v>12.36</v>
      </c>
      <c r="F3572" s="532">
        <v>0</v>
      </c>
    </row>
    <row r="3573" spans="1:6">
      <c r="A3573" s="529" t="s">
        <v>32741</v>
      </c>
      <c r="B3573" s="530">
        <v>100889</v>
      </c>
      <c r="C3573" s="522" t="s">
        <v>10069</v>
      </c>
      <c r="D3573" s="530" t="s">
        <v>25</v>
      </c>
      <c r="E3573" s="531">
        <v>12.17</v>
      </c>
      <c r="F3573" s="532">
        <v>0</v>
      </c>
    </row>
    <row r="3574" spans="1:6">
      <c r="A3574" s="529" t="s">
        <v>32741</v>
      </c>
      <c r="B3574" s="530">
        <v>100891</v>
      </c>
      <c r="C3574" s="522" t="s">
        <v>32742</v>
      </c>
      <c r="D3574" s="530" t="s">
        <v>25</v>
      </c>
      <c r="E3574" s="531">
        <v>0</v>
      </c>
      <c r="F3574" s="532"/>
    </row>
    <row r="3575" spans="1:6">
      <c r="A3575" s="529" t="s">
        <v>32741</v>
      </c>
      <c r="B3575" s="530">
        <v>100890</v>
      </c>
      <c r="C3575" s="522" t="s">
        <v>10070</v>
      </c>
      <c r="D3575" s="530" t="s">
        <v>25</v>
      </c>
      <c r="E3575" s="531">
        <v>11.96</v>
      </c>
      <c r="F3575" s="532">
        <v>0</v>
      </c>
    </row>
    <row r="3576" spans="1:6">
      <c r="A3576" s="529" t="s">
        <v>32743</v>
      </c>
      <c r="B3576" s="530">
        <v>100658</v>
      </c>
      <c r="C3576" s="522" t="s">
        <v>10068</v>
      </c>
      <c r="D3576" s="530" t="s">
        <v>23</v>
      </c>
      <c r="E3576" s="531">
        <v>353.27</v>
      </c>
      <c r="F3576" s="532">
        <v>0</v>
      </c>
    </row>
    <row r="3577" spans="1:6">
      <c r="A3577" s="529" t="s">
        <v>32743</v>
      </c>
      <c r="B3577" s="530">
        <v>100657</v>
      </c>
      <c r="C3577" s="522" t="s">
        <v>10067</v>
      </c>
      <c r="D3577" s="530" t="s">
        <v>23</v>
      </c>
      <c r="E3577" s="531">
        <v>155.22999999999999</v>
      </c>
      <c r="F3577" s="532">
        <v>0</v>
      </c>
    </row>
    <row r="3578" spans="1:6">
      <c r="A3578" s="529" t="s">
        <v>32743</v>
      </c>
      <c r="B3578" s="530">
        <v>100656</v>
      </c>
      <c r="C3578" s="522" t="s">
        <v>10066</v>
      </c>
      <c r="D3578" s="530" t="s">
        <v>23</v>
      </c>
      <c r="E3578" s="531">
        <v>120.97</v>
      </c>
      <c r="F3578" s="532">
        <v>0</v>
      </c>
    </row>
    <row r="3579" spans="1:6">
      <c r="A3579" s="529" t="s">
        <v>32744</v>
      </c>
      <c r="B3579" s="530">
        <v>102649</v>
      </c>
      <c r="C3579" s="522" t="s">
        <v>32745</v>
      </c>
      <c r="D3579" s="530" t="s">
        <v>23</v>
      </c>
      <c r="E3579" s="531">
        <v>0</v>
      </c>
      <c r="F3579" s="532"/>
    </row>
    <row r="3580" spans="1:6">
      <c r="A3580" s="529" t="s">
        <v>32744</v>
      </c>
      <c r="B3580" s="530">
        <v>102645</v>
      </c>
      <c r="C3580" s="522" t="s">
        <v>32746</v>
      </c>
      <c r="D3580" s="530" t="s">
        <v>23</v>
      </c>
      <c r="E3580" s="531">
        <v>0</v>
      </c>
      <c r="F3580" s="532"/>
    </row>
    <row r="3581" spans="1:6">
      <c r="A3581" s="529" t="s">
        <v>32744</v>
      </c>
      <c r="B3581" s="530">
        <v>102650</v>
      </c>
      <c r="C3581" s="522" t="s">
        <v>32747</v>
      </c>
      <c r="D3581" s="530" t="s">
        <v>23</v>
      </c>
      <c r="E3581" s="531">
        <v>0</v>
      </c>
      <c r="F3581" s="532"/>
    </row>
    <row r="3582" spans="1:6">
      <c r="A3582" s="529" t="s">
        <v>32744</v>
      </c>
      <c r="B3582" s="530">
        <v>102646</v>
      </c>
      <c r="C3582" s="522" t="s">
        <v>32748</v>
      </c>
      <c r="D3582" s="530" t="s">
        <v>23</v>
      </c>
      <c r="E3582" s="531">
        <v>0</v>
      </c>
      <c r="F3582" s="532"/>
    </row>
    <row r="3583" spans="1:6">
      <c r="A3583" s="529" t="s">
        <v>32744</v>
      </c>
      <c r="B3583" s="530">
        <v>102651</v>
      </c>
      <c r="C3583" s="522" t="s">
        <v>32749</v>
      </c>
      <c r="D3583" s="530" t="s">
        <v>23</v>
      </c>
      <c r="E3583" s="531">
        <v>0</v>
      </c>
      <c r="F3583" s="532"/>
    </row>
    <row r="3584" spans="1:6">
      <c r="A3584" s="529" t="s">
        <v>32744</v>
      </c>
      <c r="B3584" s="530">
        <v>102647</v>
      </c>
      <c r="C3584" s="522" t="s">
        <v>32750</v>
      </c>
      <c r="D3584" s="530" t="s">
        <v>23</v>
      </c>
      <c r="E3584" s="531">
        <v>0</v>
      </c>
      <c r="F3584" s="532"/>
    </row>
    <row r="3585" spans="1:6">
      <c r="A3585" s="529" t="s">
        <v>32744</v>
      </c>
      <c r="B3585" s="530">
        <v>102652</v>
      </c>
      <c r="C3585" s="522" t="s">
        <v>32751</v>
      </c>
      <c r="D3585" s="530" t="s">
        <v>23</v>
      </c>
      <c r="E3585" s="531">
        <v>0</v>
      </c>
      <c r="F3585" s="532"/>
    </row>
    <row r="3586" spans="1:6">
      <c r="A3586" s="529" t="s">
        <v>32744</v>
      </c>
      <c r="B3586" s="530">
        <v>102648</v>
      </c>
      <c r="C3586" s="522" t="s">
        <v>32752</v>
      </c>
      <c r="D3586" s="530" t="s">
        <v>23</v>
      </c>
      <c r="E3586" s="531">
        <v>0</v>
      </c>
      <c r="F3586" s="532"/>
    </row>
    <row r="3587" spans="1:6">
      <c r="A3587" s="529" t="s">
        <v>32753</v>
      </c>
      <c r="B3587" s="530">
        <v>100652</v>
      </c>
      <c r="C3587" s="522" t="s">
        <v>32754</v>
      </c>
      <c r="D3587" s="530" t="s">
        <v>23</v>
      </c>
      <c r="E3587" s="531">
        <v>247.9</v>
      </c>
      <c r="F3587" s="532">
        <v>0</v>
      </c>
    </row>
    <row r="3588" spans="1:6">
      <c r="A3588" s="529" t="s">
        <v>32753</v>
      </c>
      <c r="B3588" s="530">
        <v>100651</v>
      </c>
      <c r="C3588" s="522" t="s">
        <v>32755</v>
      </c>
      <c r="D3588" s="530" t="s">
        <v>23</v>
      </c>
      <c r="E3588" s="531">
        <v>135.19</v>
      </c>
      <c r="F3588" s="532">
        <v>0</v>
      </c>
    </row>
    <row r="3589" spans="1:6">
      <c r="A3589" s="529" t="s">
        <v>32753</v>
      </c>
      <c r="B3589" s="530">
        <v>100653</v>
      </c>
      <c r="C3589" s="522" t="s">
        <v>32756</v>
      </c>
      <c r="D3589" s="530" t="s">
        <v>23</v>
      </c>
      <c r="E3589" s="531">
        <v>403.28</v>
      </c>
      <c r="F3589" s="532">
        <v>0</v>
      </c>
    </row>
    <row r="3590" spans="1:6">
      <c r="A3590" s="529" t="s">
        <v>32753</v>
      </c>
      <c r="B3590" s="530">
        <v>100654</v>
      </c>
      <c r="C3590" s="522" t="s">
        <v>32757</v>
      </c>
      <c r="D3590" s="530" t="s">
        <v>23</v>
      </c>
      <c r="E3590" s="531">
        <v>538.85</v>
      </c>
      <c r="F3590" s="532">
        <v>0</v>
      </c>
    </row>
    <row r="3591" spans="1:6">
      <c r="A3591" s="529" t="s">
        <v>32753</v>
      </c>
      <c r="B3591" s="530">
        <v>100655</v>
      </c>
      <c r="C3591" s="522" t="s">
        <v>32758</v>
      </c>
      <c r="D3591" s="530" t="s">
        <v>23</v>
      </c>
      <c r="E3591" s="531">
        <v>620.32000000000005</v>
      </c>
      <c r="F3591" s="532">
        <v>0</v>
      </c>
    </row>
    <row r="3592" spans="1:6">
      <c r="A3592" s="529" t="s">
        <v>32759</v>
      </c>
      <c r="B3592" s="530">
        <v>100364</v>
      </c>
      <c r="C3592" s="522" t="s">
        <v>9613</v>
      </c>
      <c r="D3592" s="530" t="s">
        <v>24</v>
      </c>
      <c r="E3592" s="531">
        <v>3517.05</v>
      </c>
      <c r="F3592" s="532">
        <v>0</v>
      </c>
    </row>
    <row r="3593" spans="1:6">
      <c r="A3593" s="529" t="s">
        <v>32759</v>
      </c>
      <c r="B3593" s="530">
        <v>100374</v>
      </c>
      <c r="C3593" s="522" t="s">
        <v>9623</v>
      </c>
      <c r="D3593" s="530" t="s">
        <v>24</v>
      </c>
      <c r="E3593" s="531">
        <v>3284.38</v>
      </c>
      <c r="F3593" s="532">
        <v>0</v>
      </c>
    </row>
    <row r="3594" spans="1:6">
      <c r="A3594" s="529" t="s">
        <v>32759</v>
      </c>
      <c r="B3594" s="530">
        <v>100365</v>
      </c>
      <c r="C3594" s="522" t="s">
        <v>9614</v>
      </c>
      <c r="D3594" s="530" t="s">
        <v>24</v>
      </c>
      <c r="E3594" s="531">
        <v>4070.37</v>
      </c>
      <c r="F3594" s="532">
        <v>0</v>
      </c>
    </row>
    <row r="3595" spans="1:6">
      <c r="A3595" s="529" t="s">
        <v>32759</v>
      </c>
      <c r="B3595" s="530">
        <v>100375</v>
      </c>
      <c r="C3595" s="522" t="s">
        <v>9624</v>
      </c>
      <c r="D3595" s="530" t="s">
        <v>24</v>
      </c>
      <c r="E3595" s="531">
        <v>3722.03</v>
      </c>
      <c r="F3595" s="532">
        <v>0</v>
      </c>
    </row>
    <row r="3596" spans="1:6">
      <c r="A3596" s="529" t="s">
        <v>32759</v>
      </c>
      <c r="B3596" s="530">
        <v>100366</v>
      </c>
      <c r="C3596" s="522" t="s">
        <v>9615</v>
      </c>
      <c r="D3596" s="530" t="s">
        <v>24</v>
      </c>
      <c r="E3596" s="531">
        <v>4337.5</v>
      </c>
      <c r="F3596" s="532">
        <v>0</v>
      </c>
    </row>
    <row r="3597" spans="1:6">
      <c r="A3597" s="529" t="s">
        <v>32759</v>
      </c>
      <c r="B3597" s="530">
        <v>100376</v>
      </c>
      <c r="C3597" s="522" t="s">
        <v>9625</v>
      </c>
      <c r="D3597" s="530" t="s">
        <v>24</v>
      </c>
      <c r="E3597" s="531">
        <v>3642.81</v>
      </c>
      <c r="F3597" s="532">
        <v>0</v>
      </c>
    </row>
    <row r="3598" spans="1:6">
      <c r="A3598" s="529" t="s">
        <v>32759</v>
      </c>
      <c r="B3598" s="530">
        <v>100357</v>
      </c>
      <c r="C3598" s="522" t="s">
        <v>9606</v>
      </c>
      <c r="D3598" s="530" t="s">
        <v>24</v>
      </c>
      <c r="E3598" s="531">
        <v>1231.1099999999999</v>
      </c>
      <c r="F3598" s="532">
        <v>0</v>
      </c>
    </row>
    <row r="3599" spans="1:6">
      <c r="A3599" s="529" t="s">
        <v>32759</v>
      </c>
      <c r="B3599" s="530">
        <v>100367</v>
      </c>
      <c r="C3599" s="522" t="s">
        <v>9616</v>
      </c>
      <c r="D3599" s="530" t="s">
        <v>24</v>
      </c>
      <c r="E3599" s="531">
        <v>1199.3800000000001</v>
      </c>
      <c r="F3599" s="532">
        <v>0</v>
      </c>
    </row>
    <row r="3600" spans="1:6">
      <c r="A3600" s="529" t="s">
        <v>32759</v>
      </c>
      <c r="B3600" s="530">
        <v>100358</v>
      </c>
      <c r="C3600" s="522" t="s">
        <v>9607</v>
      </c>
      <c r="D3600" s="530" t="s">
        <v>24</v>
      </c>
      <c r="E3600" s="531">
        <v>1690.68</v>
      </c>
      <c r="F3600" s="532">
        <v>0</v>
      </c>
    </row>
    <row r="3601" spans="1:6">
      <c r="A3601" s="529" t="s">
        <v>32759</v>
      </c>
      <c r="B3601" s="530">
        <v>100368</v>
      </c>
      <c r="C3601" s="522" t="s">
        <v>9617</v>
      </c>
      <c r="D3601" s="530" t="s">
        <v>24</v>
      </c>
      <c r="E3601" s="531">
        <v>1651.53</v>
      </c>
      <c r="F3601" s="532">
        <v>0</v>
      </c>
    </row>
    <row r="3602" spans="1:6">
      <c r="A3602" s="529" t="s">
        <v>32759</v>
      </c>
      <c r="B3602" s="530">
        <v>100359</v>
      </c>
      <c r="C3602" s="522" t="s">
        <v>9608</v>
      </c>
      <c r="D3602" s="530" t="s">
        <v>24</v>
      </c>
      <c r="E3602" s="531">
        <v>1771.64</v>
      </c>
      <c r="F3602" s="532">
        <v>0</v>
      </c>
    </row>
    <row r="3603" spans="1:6">
      <c r="A3603" s="529" t="s">
        <v>32759</v>
      </c>
      <c r="B3603" s="530">
        <v>100369</v>
      </c>
      <c r="C3603" s="522" t="s">
        <v>9618</v>
      </c>
      <c r="D3603" s="530" t="s">
        <v>24</v>
      </c>
      <c r="E3603" s="531">
        <v>1732.5</v>
      </c>
      <c r="F3603" s="532">
        <v>0</v>
      </c>
    </row>
    <row r="3604" spans="1:6">
      <c r="A3604" s="529" t="s">
        <v>32759</v>
      </c>
      <c r="B3604" s="530">
        <v>100360</v>
      </c>
      <c r="C3604" s="522" t="s">
        <v>9609</v>
      </c>
      <c r="D3604" s="530" t="s">
        <v>24</v>
      </c>
      <c r="E3604" s="531">
        <v>1965.14</v>
      </c>
      <c r="F3604" s="532">
        <v>0</v>
      </c>
    </row>
    <row r="3605" spans="1:6">
      <c r="A3605" s="529" t="s">
        <v>32759</v>
      </c>
      <c r="B3605" s="530">
        <v>100370</v>
      </c>
      <c r="C3605" s="522" t="s">
        <v>9619</v>
      </c>
      <c r="D3605" s="530" t="s">
        <v>24</v>
      </c>
      <c r="E3605" s="531">
        <v>2047.26</v>
      </c>
      <c r="F3605" s="532">
        <v>0</v>
      </c>
    </row>
    <row r="3606" spans="1:6">
      <c r="A3606" s="529" t="s">
        <v>32759</v>
      </c>
      <c r="B3606" s="530">
        <v>100361</v>
      </c>
      <c r="C3606" s="522" t="s">
        <v>9610</v>
      </c>
      <c r="D3606" s="530" t="s">
        <v>24</v>
      </c>
      <c r="E3606" s="531">
        <v>2459.87</v>
      </c>
      <c r="F3606" s="532">
        <v>0</v>
      </c>
    </row>
    <row r="3607" spans="1:6">
      <c r="A3607" s="529" t="s">
        <v>32759</v>
      </c>
      <c r="B3607" s="530">
        <v>100371</v>
      </c>
      <c r="C3607" s="522" t="s">
        <v>9620</v>
      </c>
      <c r="D3607" s="530" t="s">
        <v>24</v>
      </c>
      <c r="E3607" s="531">
        <v>2355.4899999999998</v>
      </c>
      <c r="F3607" s="532">
        <v>0</v>
      </c>
    </row>
    <row r="3608" spans="1:6">
      <c r="A3608" s="529" t="s">
        <v>32759</v>
      </c>
      <c r="B3608" s="530">
        <v>100362</v>
      </c>
      <c r="C3608" s="522" t="s">
        <v>9611</v>
      </c>
      <c r="D3608" s="530" t="s">
        <v>24</v>
      </c>
      <c r="E3608" s="531">
        <v>3133.16</v>
      </c>
      <c r="F3608" s="532">
        <v>0</v>
      </c>
    </row>
    <row r="3609" spans="1:6">
      <c r="A3609" s="529" t="s">
        <v>32759</v>
      </c>
      <c r="B3609" s="530">
        <v>100372</v>
      </c>
      <c r="C3609" s="522" t="s">
        <v>9621</v>
      </c>
      <c r="D3609" s="530" t="s">
        <v>24</v>
      </c>
      <c r="E3609" s="531">
        <v>2954.32</v>
      </c>
      <c r="F3609" s="532">
        <v>0</v>
      </c>
    </row>
    <row r="3610" spans="1:6">
      <c r="A3610" s="529" t="s">
        <v>32759</v>
      </c>
      <c r="B3610" s="530">
        <v>100363</v>
      </c>
      <c r="C3610" s="522" t="s">
        <v>9612</v>
      </c>
      <c r="D3610" s="530" t="s">
        <v>24</v>
      </c>
      <c r="E3610" s="531">
        <v>3230.34</v>
      </c>
      <c r="F3610" s="532">
        <v>0</v>
      </c>
    </row>
    <row r="3611" spans="1:6">
      <c r="A3611" s="529" t="s">
        <v>32759</v>
      </c>
      <c r="B3611" s="530">
        <v>100373</v>
      </c>
      <c r="C3611" s="522" t="s">
        <v>9622</v>
      </c>
      <c r="D3611" s="530" t="s">
        <v>24</v>
      </c>
      <c r="E3611" s="531">
        <v>3052.59</v>
      </c>
      <c r="F3611" s="532">
        <v>0</v>
      </c>
    </row>
    <row r="3612" spans="1:6">
      <c r="A3612" s="529" t="s">
        <v>32759</v>
      </c>
      <c r="B3612" s="530">
        <v>100381</v>
      </c>
      <c r="C3612" s="522" t="s">
        <v>9533</v>
      </c>
      <c r="D3612" s="530" t="s">
        <v>26</v>
      </c>
      <c r="E3612" s="531">
        <v>65.87</v>
      </c>
      <c r="F3612" s="532">
        <v>0</v>
      </c>
    </row>
    <row r="3613" spans="1:6">
      <c r="A3613" s="529" t="s">
        <v>32759</v>
      </c>
      <c r="B3613" s="530">
        <v>100380</v>
      </c>
      <c r="C3613" s="522" t="s">
        <v>9532</v>
      </c>
      <c r="D3613" s="530" t="s">
        <v>26</v>
      </c>
      <c r="E3613" s="531">
        <v>57.87</v>
      </c>
      <c r="F3613" s="532">
        <v>0</v>
      </c>
    </row>
    <row r="3614" spans="1:6">
      <c r="A3614" s="529" t="s">
        <v>32759</v>
      </c>
      <c r="B3614" s="530">
        <v>100379</v>
      </c>
      <c r="C3614" s="522" t="s">
        <v>9531</v>
      </c>
      <c r="D3614" s="530" t="s">
        <v>26</v>
      </c>
      <c r="E3614" s="531">
        <v>43.07</v>
      </c>
      <c r="F3614" s="532">
        <v>0</v>
      </c>
    </row>
    <row r="3615" spans="1:6">
      <c r="A3615" s="529" t="s">
        <v>32759</v>
      </c>
      <c r="B3615" s="530">
        <v>100384</v>
      </c>
      <c r="C3615" s="522" t="s">
        <v>9535</v>
      </c>
      <c r="D3615" s="530" t="s">
        <v>26</v>
      </c>
      <c r="E3615" s="531">
        <v>30.52</v>
      </c>
      <c r="F3615" s="532">
        <v>0</v>
      </c>
    </row>
    <row r="3616" spans="1:6">
      <c r="A3616" s="529" t="s">
        <v>32759</v>
      </c>
      <c r="B3616" s="530">
        <v>100383</v>
      </c>
      <c r="C3616" s="522" t="s">
        <v>9534</v>
      </c>
      <c r="D3616" s="530" t="s">
        <v>26</v>
      </c>
      <c r="E3616" s="531">
        <v>28.57</v>
      </c>
      <c r="F3616" s="532">
        <v>0</v>
      </c>
    </row>
    <row r="3617" spans="1:6">
      <c r="A3617" s="529" t="s">
        <v>32759</v>
      </c>
      <c r="B3617" s="530">
        <v>100382</v>
      </c>
      <c r="C3617" s="522" t="s">
        <v>9628</v>
      </c>
      <c r="D3617" s="530" t="s">
        <v>26</v>
      </c>
      <c r="E3617" s="531">
        <v>26.42</v>
      </c>
      <c r="F3617" s="532">
        <v>0</v>
      </c>
    </row>
    <row r="3618" spans="1:6">
      <c r="A3618" s="529" t="s">
        <v>32759</v>
      </c>
      <c r="B3618" s="530">
        <v>100387</v>
      </c>
      <c r="C3618" s="522" t="s">
        <v>9538</v>
      </c>
      <c r="D3618" s="530" t="s">
        <v>26</v>
      </c>
      <c r="E3618" s="531">
        <v>61.58</v>
      </c>
      <c r="F3618" s="532">
        <v>0</v>
      </c>
    </row>
    <row r="3619" spans="1:6">
      <c r="A3619" s="529" t="s">
        <v>32759</v>
      </c>
      <c r="B3619" s="530">
        <v>100386</v>
      </c>
      <c r="C3619" s="522" t="s">
        <v>9537</v>
      </c>
      <c r="D3619" s="530" t="s">
        <v>26</v>
      </c>
      <c r="E3619" s="531">
        <v>49.54</v>
      </c>
      <c r="F3619" s="532">
        <v>0</v>
      </c>
    </row>
    <row r="3620" spans="1:6">
      <c r="A3620" s="529" t="s">
        <v>32759</v>
      </c>
      <c r="B3620" s="530">
        <v>100385</v>
      </c>
      <c r="C3620" s="522" t="s">
        <v>9536</v>
      </c>
      <c r="D3620" s="530" t="s">
        <v>26</v>
      </c>
      <c r="E3620" s="531">
        <v>38.11</v>
      </c>
      <c r="F3620" s="532">
        <v>0</v>
      </c>
    </row>
    <row r="3621" spans="1:6">
      <c r="A3621" s="529" t="s">
        <v>32759</v>
      </c>
      <c r="B3621" s="530">
        <v>100377</v>
      </c>
      <c r="C3621" s="522" t="s">
        <v>9626</v>
      </c>
      <c r="D3621" s="530" t="s">
        <v>25</v>
      </c>
      <c r="E3621" s="531">
        <v>11.92</v>
      </c>
      <c r="F3621" s="532">
        <v>0</v>
      </c>
    </row>
    <row r="3622" spans="1:6">
      <c r="A3622" s="529" t="s">
        <v>32759</v>
      </c>
      <c r="B3622" s="530">
        <v>100378</v>
      </c>
      <c r="C3622" s="522" t="s">
        <v>9627</v>
      </c>
      <c r="D3622" s="530" t="s">
        <v>25</v>
      </c>
      <c r="E3622" s="531">
        <v>11.03</v>
      </c>
      <c r="F3622" s="532">
        <v>0</v>
      </c>
    </row>
    <row r="3623" spans="1:6">
      <c r="A3623" s="529" t="s">
        <v>32759</v>
      </c>
      <c r="B3623" s="530">
        <v>92596</v>
      </c>
      <c r="C3623" s="522" t="s">
        <v>24265</v>
      </c>
      <c r="D3623" s="530" t="s">
        <v>24</v>
      </c>
      <c r="E3623" s="531">
        <v>1953.18</v>
      </c>
      <c r="F3623" s="532">
        <v>0</v>
      </c>
    </row>
    <row r="3624" spans="1:6">
      <c r="A3624" s="529" t="s">
        <v>32759</v>
      </c>
      <c r="B3624" s="530">
        <v>92616</v>
      </c>
      <c r="C3624" s="522" t="s">
        <v>24275</v>
      </c>
      <c r="D3624" s="530" t="s">
        <v>24</v>
      </c>
      <c r="E3624" s="531">
        <v>1865.12</v>
      </c>
      <c r="F3624" s="532">
        <v>0</v>
      </c>
    </row>
    <row r="3625" spans="1:6">
      <c r="A3625" s="529" t="s">
        <v>32759</v>
      </c>
      <c r="B3625" s="530">
        <v>92598</v>
      </c>
      <c r="C3625" s="522" t="s">
        <v>24266</v>
      </c>
      <c r="D3625" s="530" t="s">
        <v>24</v>
      </c>
      <c r="E3625" s="531">
        <v>2069.23</v>
      </c>
      <c r="F3625" s="532">
        <v>0</v>
      </c>
    </row>
    <row r="3626" spans="1:6">
      <c r="A3626" s="529" t="s">
        <v>32759</v>
      </c>
      <c r="B3626" s="530">
        <v>92618</v>
      </c>
      <c r="C3626" s="522" t="s">
        <v>24276</v>
      </c>
      <c r="D3626" s="530" t="s">
        <v>24</v>
      </c>
      <c r="E3626" s="531">
        <v>1981.17</v>
      </c>
      <c r="F3626" s="532">
        <v>0</v>
      </c>
    </row>
    <row r="3627" spans="1:6">
      <c r="A3627" s="529" t="s">
        <v>32759</v>
      </c>
      <c r="B3627" s="530">
        <v>92600</v>
      </c>
      <c r="C3627" s="522" t="s">
        <v>24267</v>
      </c>
      <c r="D3627" s="530" t="s">
        <v>24</v>
      </c>
      <c r="E3627" s="531">
        <v>2214.64</v>
      </c>
      <c r="F3627" s="532">
        <v>0</v>
      </c>
    </row>
    <row r="3628" spans="1:6">
      <c r="A3628" s="529" t="s">
        <v>32759</v>
      </c>
      <c r="B3628" s="530">
        <v>92620</v>
      </c>
      <c r="C3628" s="522" t="s">
        <v>24277</v>
      </c>
      <c r="D3628" s="530" t="s">
        <v>24</v>
      </c>
      <c r="E3628" s="531">
        <v>2097.2199999999998</v>
      </c>
      <c r="F3628" s="532">
        <v>0</v>
      </c>
    </row>
    <row r="3629" spans="1:6">
      <c r="A3629" s="529" t="s">
        <v>32759</v>
      </c>
      <c r="B3629" s="530">
        <v>92582</v>
      </c>
      <c r="C3629" s="522" t="s">
        <v>24258</v>
      </c>
      <c r="D3629" s="530" t="s">
        <v>24</v>
      </c>
      <c r="E3629" s="531">
        <v>728.99</v>
      </c>
      <c r="F3629" s="532">
        <v>0</v>
      </c>
    </row>
    <row r="3630" spans="1:6">
      <c r="A3630" s="529" t="s">
        <v>32759</v>
      </c>
      <c r="B3630" s="530">
        <v>92602</v>
      </c>
      <c r="C3630" s="522" t="s">
        <v>24268</v>
      </c>
      <c r="D3630" s="530" t="s">
        <v>24</v>
      </c>
      <c r="E3630" s="531">
        <v>728.99</v>
      </c>
      <c r="F3630" s="532">
        <v>0</v>
      </c>
    </row>
    <row r="3631" spans="1:6">
      <c r="A3631" s="529" t="s">
        <v>32759</v>
      </c>
      <c r="B3631" s="530">
        <v>92584</v>
      </c>
      <c r="C3631" s="522" t="s">
        <v>24259</v>
      </c>
      <c r="D3631" s="530" t="s">
        <v>24</v>
      </c>
      <c r="E3631" s="531">
        <v>845.05</v>
      </c>
      <c r="F3631" s="532">
        <v>0</v>
      </c>
    </row>
    <row r="3632" spans="1:6">
      <c r="A3632" s="529" t="s">
        <v>32759</v>
      </c>
      <c r="B3632" s="530">
        <v>92604</v>
      </c>
      <c r="C3632" s="522" t="s">
        <v>24269</v>
      </c>
      <c r="D3632" s="530" t="s">
        <v>24</v>
      </c>
      <c r="E3632" s="531">
        <v>815.69</v>
      </c>
      <c r="F3632" s="532">
        <v>0</v>
      </c>
    </row>
    <row r="3633" spans="1:6">
      <c r="A3633" s="529" t="s">
        <v>32759</v>
      </c>
      <c r="B3633" s="530">
        <v>92586</v>
      </c>
      <c r="C3633" s="522" t="s">
        <v>24260</v>
      </c>
      <c r="D3633" s="530" t="s">
        <v>24</v>
      </c>
      <c r="E3633" s="531">
        <v>961.1</v>
      </c>
      <c r="F3633" s="532">
        <v>0</v>
      </c>
    </row>
    <row r="3634" spans="1:6">
      <c r="A3634" s="529" t="s">
        <v>32759</v>
      </c>
      <c r="B3634" s="530">
        <v>92606</v>
      </c>
      <c r="C3634" s="522" t="s">
        <v>24270</v>
      </c>
      <c r="D3634" s="530" t="s">
        <v>24</v>
      </c>
      <c r="E3634" s="531">
        <v>931.75</v>
      </c>
      <c r="F3634" s="532">
        <v>0</v>
      </c>
    </row>
    <row r="3635" spans="1:6">
      <c r="A3635" s="529" t="s">
        <v>32759</v>
      </c>
      <c r="B3635" s="530">
        <v>92588</v>
      </c>
      <c r="C3635" s="522" t="s">
        <v>24261</v>
      </c>
      <c r="D3635" s="530" t="s">
        <v>24</v>
      </c>
      <c r="E3635" s="531">
        <v>1223.17</v>
      </c>
      <c r="F3635" s="532">
        <v>0</v>
      </c>
    </row>
    <row r="3636" spans="1:6">
      <c r="A3636" s="529" t="s">
        <v>32759</v>
      </c>
      <c r="B3636" s="530">
        <v>92608</v>
      </c>
      <c r="C3636" s="522" t="s">
        <v>24271</v>
      </c>
      <c r="D3636" s="530" t="s">
        <v>24</v>
      </c>
      <c r="E3636" s="531">
        <v>1164.46</v>
      </c>
      <c r="F3636" s="532">
        <v>0</v>
      </c>
    </row>
    <row r="3637" spans="1:6">
      <c r="A3637" s="529" t="s">
        <v>32759</v>
      </c>
      <c r="B3637" s="530">
        <v>92590</v>
      </c>
      <c r="C3637" s="522" t="s">
        <v>24262</v>
      </c>
      <c r="D3637" s="530" t="s">
        <v>24</v>
      </c>
      <c r="E3637" s="531">
        <v>1339.22</v>
      </c>
      <c r="F3637" s="532">
        <v>0</v>
      </c>
    </row>
    <row r="3638" spans="1:6">
      <c r="A3638" s="529" t="s">
        <v>32759</v>
      </c>
      <c r="B3638" s="530">
        <v>92610</v>
      </c>
      <c r="C3638" s="522" t="s">
        <v>24272</v>
      </c>
      <c r="D3638" s="530" t="s">
        <v>24</v>
      </c>
      <c r="E3638" s="531">
        <v>1280.52</v>
      </c>
      <c r="F3638" s="532">
        <v>0</v>
      </c>
    </row>
    <row r="3639" spans="1:6">
      <c r="A3639" s="529" t="s">
        <v>32759</v>
      </c>
      <c r="B3639" s="530">
        <v>92592</v>
      </c>
      <c r="C3639" s="522" t="s">
        <v>24263</v>
      </c>
      <c r="D3639" s="530" t="s">
        <v>24</v>
      </c>
      <c r="E3639" s="531">
        <v>1508.69</v>
      </c>
      <c r="F3639" s="532">
        <v>0</v>
      </c>
    </row>
    <row r="3640" spans="1:6">
      <c r="A3640" s="529" t="s">
        <v>32759</v>
      </c>
      <c r="B3640" s="530">
        <v>92612</v>
      </c>
      <c r="C3640" s="522" t="s">
        <v>24273</v>
      </c>
      <c r="D3640" s="530" t="s">
        <v>24</v>
      </c>
      <c r="E3640" s="531">
        <v>1449.98</v>
      </c>
      <c r="F3640" s="532">
        <v>0</v>
      </c>
    </row>
    <row r="3641" spans="1:6">
      <c r="A3641" s="529" t="s">
        <v>32759</v>
      </c>
      <c r="B3641" s="530">
        <v>92594</v>
      </c>
      <c r="C3641" s="522" t="s">
        <v>24264</v>
      </c>
      <c r="D3641" s="530" t="s">
        <v>24</v>
      </c>
      <c r="E3641" s="531">
        <v>1746.26</v>
      </c>
      <c r="F3641" s="532">
        <v>0</v>
      </c>
    </row>
    <row r="3642" spans="1:6">
      <c r="A3642" s="529" t="s">
        <v>32759</v>
      </c>
      <c r="B3642" s="530">
        <v>92614</v>
      </c>
      <c r="C3642" s="522" t="s">
        <v>24274</v>
      </c>
      <c r="D3642" s="530" t="s">
        <v>24</v>
      </c>
      <c r="E3642" s="531">
        <v>1628.85</v>
      </c>
      <c r="F3642" s="532">
        <v>0</v>
      </c>
    </row>
    <row r="3643" spans="1:6">
      <c r="A3643" s="529" t="s">
        <v>32759</v>
      </c>
      <c r="B3643" s="530">
        <v>92552</v>
      </c>
      <c r="C3643" s="522" t="s">
        <v>9518</v>
      </c>
      <c r="D3643" s="530" t="s">
        <v>24</v>
      </c>
      <c r="E3643" s="531">
        <v>2950.41</v>
      </c>
      <c r="F3643" s="532">
        <v>0</v>
      </c>
    </row>
    <row r="3644" spans="1:6">
      <c r="A3644" s="529" t="s">
        <v>32759</v>
      </c>
      <c r="B3644" s="530">
        <v>92562</v>
      </c>
      <c r="C3644" s="522" t="s">
        <v>9528</v>
      </c>
      <c r="D3644" s="530" t="s">
        <v>24</v>
      </c>
      <c r="E3644" s="531">
        <v>2883.47</v>
      </c>
      <c r="F3644" s="532">
        <v>0</v>
      </c>
    </row>
    <row r="3645" spans="1:6">
      <c r="A3645" s="529" t="s">
        <v>32759</v>
      </c>
      <c r="B3645" s="530">
        <v>92553</v>
      </c>
      <c r="C3645" s="522" t="s">
        <v>9519</v>
      </c>
      <c r="D3645" s="530" t="s">
        <v>24</v>
      </c>
      <c r="E3645" s="531">
        <v>3411.91</v>
      </c>
      <c r="F3645" s="532">
        <v>0</v>
      </c>
    </row>
    <row r="3646" spans="1:6">
      <c r="A3646" s="529" t="s">
        <v>32759</v>
      </c>
      <c r="B3646" s="530">
        <v>92563</v>
      </c>
      <c r="C3646" s="522" t="s">
        <v>9529</v>
      </c>
      <c r="D3646" s="530" t="s">
        <v>24</v>
      </c>
      <c r="E3646" s="531">
        <v>3333.63</v>
      </c>
      <c r="F3646" s="532">
        <v>0</v>
      </c>
    </row>
    <row r="3647" spans="1:6">
      <c r="A3647" s="529" t="s">
        <v>32759</v>
      </c>
      <c r="B3647" s="530">
        <v>92554</v>
      </c>
      <c r="C3647" s="522" t="s">
        <v>9520</v>
      </c>
      <c r="D3647" s="530" t="s">
        <v>24</v>
      </c>
      <c r="E3647" s="531">
        <v>3528.71</v>
      </c>
      <c r="F3647" s="532">
        <v>0</v>
      </c>
    </row>
    <row r="3648" spans="1:6">
      <c r="A3648" s="529" t="s">
        <v>32759</v>
      </c>
      <c r="B3648" s="530">
        <v>92564</v>
      </c>
      <c r="C3648" s="522" t="s">
        <v>9530</v>
      </c>
      <c r="D3648" s="530" t="s">
        <v>24</v>
      </c>
      <c r="E3648" s="531">
        <v>3432.83</v>
      </c>
      <c r="F3648" s="532">
        <v>0</v>
      </c>
    </row>
    <row r="3649" spans="1:6">
      <c r="A3649" s="529" t="s">
        <v>32759</v>
      </c>
      <c r="B3649" s="530">
        <v>92545</v>
      </c>
      <c r="C3649" s="522" t="s">
        <v>9511</v>
      </c>
      <c r="D3649" s="530" t="s">
        <v>24</v>
      </c>
      <c r="E3649" s="531">
        <v>1185.2</v>
      </c>
      <c r="F3649" s="532">
        <v>0</v>
      </c>
    </row>
    <row r="3650" spans="1:6">
      <c r="A3650" s="529" t="s">
        <v>32759</v>
      </c>
      <c r="B3650" s="530">
        <v>92555</v>
      </c>
      <c r="C3650" s="522" t="s">
        <v>9521</v>
      </c>
      <c r="D3650" s="530" t="s">
        <v>24</v>
      </c>
      <c r="E3650" s="531">
        <v>1169.3399999999999</v>
      </c>
      <c r="F3650" s="532">
        <v>0</v>
      </c>
    </row>
    <row r="3651" spans="1:6">
      <c r="A3651" s="529" t="s">
        <v>32759</v>
      </c>
      <c r="B3651" s="530">
        <v>92546</v>
      </c>
      <c r="C3651" s="522" t="s">
        <v>9512</v>
      </c>
      <c r="D3651" s="530" t="s">
        <v>24</v>
      </c>
      <c r="E3651" s="531">
        <v>1465.22</v>
      </c>
      <c r="F3651" s="532">
        <v>0</v>
      </c>
    </row>
    <row r="3652" spans="1:6">
      <c r="A3652" s="529" t="s">
        <v>32759</v>
      </c>
      <c r="B3652" s="530">
        <v>92556</v>
      </c>
      <c r="C3652" s="522" t="s">
        <v>9522</v>
      </c>
      <c r="D3652" s="530" t="s">
        <v>24</v>
      </c>
      <c r="E3652" s="531">
        <v>1437.43</v>
      </c>
      <c r="F3652" s="532">
        <v>0</v>
      </c>
    </row>
    <row r="3653" spans="1:6">
      <c r="A3653" s="529" t="s">
        <v>32759</v>
      </c>
      <c r="B3653" s="530">
        <v>92547</v>
      </c>
      <c r="C3653" s="522" t="s">
        <v>9513</v>
      </c>
      <c r="D3653" s="530" t="s">
        <v>24</v>
      </c>
      <c r="E3653" s="531">
        <v>1543.98</v>
      </c>
      <c r="F3653" s="532">
        <v>0</v>
      </c>
    </row>
    <row r="3654" spans="1:6">
      <c r="A3654" s="529" t="s">
        <v>32759</v>
      </c>
      <c r="B3654" s="530">
        <v>92557</v>
      </c>
      <c r="C3654" s="522" t="s">
        <v>9523</v>
      </c>
      <c r="D3654" s="530" t="s">
        <v>24</v>
      </c>
      <c r="E3654" s="531">
        <v>1516.18</v>
      </c>
      <c r="F3654" s="532">
        <v>0</v>
      </c>
    </row>
    <row r="3655" spans="1:6">
      <c r="A3655" s="529" t="s">
        <v>32759</v>
      </c>
      <c r="B3655" s="530">
        <v>92548</v>
      </c>
      <c r="C3655" s="522" t="s">
        <v>9514</v>
      </c>
      <c r="D3655" s="530" t="s">
        <v>24</v>
      </c>
      <c r="E3655" s="531">
        <v>1720.49</v>
      </c>
      <c r="F3655" s="532">
        <v>0</v>
      </c>
    </row>
    <row r="3656" spans="1:6">
      <c r="A3656" s="529" t="s">
        <v>32759</v>
      </c>
      <c r="B3656" s="530">
        <v>92558</v>
      </c>
      <c r="C3656" s="522" t="s">
        <v>9524</v>
      </c>
      <c r="D3656" s="530" t="s">
        <v>24</v>
      </c>
      <c r="E3656" s="531">
        <v>1704.62</v>
      </c>
      <c r="F3656" s="532">
        <v>0</v>
      </c>
    </row>
    <row r="3657" spans="1:6">
      <c r="A3657" s="529" t="s">
        <v>32759</v>
      </c>
      <c r="B3657" s="530">
        <v>92549</v>
      </c>
      <c r="C3657" s="522" t="s">
        <v>9515</v>
      </c>
      <c r="D3657" s="530" t="s">
        <v>24</v>
      </c>
      <c r="E3657" s="531">
        <v>2173.86</v>
      </c>
      <c r="F3657" s="532">
        <v>0</v>
      </c>
    </row>
    <row r="3658" spans="1:6">
      <c r="A3658" s="529" t="s">
        <v>32759</v>
      </c>
      <c r="B3658" s="530">
        <v>92559</v>
      </c>
      <c r="C3658" s="522" t="s">
        <v>9525</v>
      </c>
      <c r="D3658" s="530" t="s">
        <v>24</v>
      </c>
      <c r="E3658" s="531">
        <v>2144.3200000000002</v>
      </c>
      <c r="F3658" s="532">
        <v>0</v>
      </c>
    </row>
    <row r="3659" spans="1:6">
      <c r="A3659" s="529" t="s">
        <v>32759</v>
      </c>
      <c r="B3659" s="530">
        <v>92550</v>
      </c>
      <c r="C3659" s="522" t="s">
        <v>9516</v>
      </c>
      <c r="D3659" s="530" t="s">
        <v>24</v>
      </c>
      <c r="E3659" s="531">
        <v>2603.2600000000002</v>
      </c>
      <c r="F3659" s="532">
        <v>0</v>
      </c>
    </row>
    <row r="3660" spans="1:6">
      <c r="A3660" s="529" t="s">
        <v>32759</v>
      </c>
      <c r="B3660" s="530">
        <v>92560</v>
      </c>
      <c r="C3660" s="522" t="s">
        <v>9526</v>
      </c>
      <c r="D3660" s="530" t="s">
        <v>24</v>
      </c>
      <c r="E3660" s="531">
        <v>2563.02</v>
      </c>
      <c r="F3660" s="532">
        <v>0</v>
      </c>
    </row>
    <row r="3661" spans="1:6">
      <c r="A3661" s="529" t="s">
        <v>32759</v>
      </c>
      <c r="B3661" s="530">
        <v>92551</v>
      </c>
      <c r="C3661" s="522" t="s">
        <v>9517</v>
      </c>
      <c r="D3661" s="530" t="s">
        <v>24</v>
      </c>
      <c r="E3661" s="531">
        <v>2704.98</v>
      </c>
      <c r="F3661" s="532">
        <v>0</v>
      </c>
    </row>
    <row r="3662" spans="1:6">
      <c r="A3662" s="529" t="s">
        <v>32759</v>
      </c>
      <c r="B3662" s="530">
        <v>92561</v>
      </c>
      <c r="C3662" s="522" t="s">
        <v>9527</v>
      </c>
      <c r="D3662" s="530" t="s">
        <v>24</v>
      </c>
      <c r="E3662" s="531">
        <v>2665.83</v>
      </c>
      <c r="F3662" s="532">
        <v>0</v>
      </c>
    </row>
    <row r="3663" spans="1:6">
      <c r="A3663" s="529" t="s">
        <v>32759</v>
      </c>
      <c r="B3663" s="530">
        <v>92262</v>
      </c>
      <c r="C3663" s="522" t="s">
        <v>9504</v>
      </c>
      <c r="D3663" s="530" t="s">
        <v>24</v>
      </c>
      <c r="E3663" s="531">
        <v>820.84</v>
      </c>
      <c r="F3663" s="532">
        <v>0</v>
      </c>
    </row>
    <row r="3664" spans="1:6">
      <c r="A3664" s="529" t="s">
        <v>32759</v>
      </c>
      <c r="B3664" s="530">
        <v>92259</v>
      </c>
      <c r="C3664" s="522" t="s">
        <v>9501</v>
      </c>
      <c r="D3664" s="530" t="s">
        <v>24</v>
      </c>
      <c r="E3664" s="531">
        <v>531.71</v>
      </c>
      <c r="F3664" s="532">
        <v>0</v>
      </c>
    </row>
    <row r="3665" spans="1:6">
      <c r="A3665" s="529" t="s">
        <v>32759</v>
      </c>
      <c r="B3665" s="530">
        <v>92260</v>
      </c>
      <c r="C3665" s="522" t="s">
        <v>9502</v>
      </c>
      <c r="D3665" s="530" t="s">
        <v>24</v>
      </c>
      <c r="E3665" s="531">
        <v>613.61</v>
      </c>
      <c r="F3665" s="532">
        <v>0</v>
      </c>
    </row>
    <row r="3666" spans="1:6">
      <c r="A3666" s="529" t="s">
        <v>32759</v>
      </c>
      <c r="B3666" s="530">
        <v>92261</v>
      </c>
      <c r="C3666" s="522" t="s">
        <v>9503</v>
      </c>
      <c r="D3666" s="530" t="s">
        <v>24</v>
      </c>
      <c r="E3666" s="531">
        <v>693</v>
      </c>
      <c r="F3666" s="532">
        <v>0</v>
      </c>
    </row>
    <row r="3667" spans="1:6">
      <c r="A3667" s="529" t="s">
        <v>32759</v>
      </c>
      <c r="B3667" s="530">
        <v>92258</v>
      </c>
      <c r="C3667" s="522" t="s">
        <v>9591</v>
      </c>
      <c r="D3667" s="530" t="s">
        <v>24</v>
      </c>
      <c r="E3667" s="531">
        <v>407.31</v>
      </c>
      <c r="F3667" s="532">
        <v>0</v>
      </c>
    </row>
    <row r="3668" spans="1:6">
      <c r="A3668" s="529" t="s">
        <v>32759</v>
      </c>
      <c r="B3668" s="530">
        <v>92255</v>
      </c>
      <c r="C3668" s="522" t="s">
        <v>9588</v>
      </c>
      <c r="D3668" s="530" t="s">
        <v>24</v>
      </c>
      <c r="E3668" s="531">
        <v>214.14</v>
      </c>
      <c r="F3668" s="532">
        <v>0</v>
      </c>
    </row>
    <row r="3669" spans="1:6">
      <c r="A3669" s="529" t="s">
        <v>32759</v>
      </c>
      <c r="B3669" s="530">
        <v>92256</v>
      </c>
      <c r="C3669" s="522" t="s">
        <v>9589</v>
      </c>
      <c r="D3669" s="530" t="s">
        <v>24</v>
      </c>
      <c r="E3669" s="531">
        <v>268</v>
      </c>
      <c r="F3669" s="532">
        <v>0</v>
      </c>
    </row>
    <row r="3670" spans="1:6">
      <c r="A3670" s="529" t="s">
        <v>32759</v>
      </c>
      <c r="B3670" s="530">
        <v>92257</v>
      </c>
      <c r="C3670" s="522" t="s">
        <v>9590</v>
      </c>
      <c r="D3670" s="530" t="s">
        <v>24</v>
      </c>
      <c r="E3670" s="531">
        <v>321.41000000000003</v>
      </c>
      <c r="F3670" s="532">
        <v>0</v>
      </c>
    </row>
    <row r="3671" spans="1:6">
      <c r="A3671" s="529" t="s">
        <v>32759</v>
      </c>
      <c r="B3671" s="530">
        <v>100393</v>
      </c>
      <c r="C3671" s="522" t="s">
        <v>9544</v>
      </c>
      <c r="D3671" s="530" t="s">
        <v>26</v>
      </c>
      <c r="E3671" s="531">
        <v>24.46</v>
      </c>
      <c r="F3671" s="532">
        <v>0</v>
      </c>
    </row>
    <row r="3672" spans="1:6">
      <c r="A3672" s="529" t="s">
        <v>32759</v>
      </c>
      <c r="B3672" s="530">
        <v>100389</v>
      </c>
      <c r="C3672" s="522" t="s">
        <v>9540</v>
      </c>
      <c r="D3672" s="530" t="s">
        <v>26</v>
      </c>
      <c r="E3672" s="531">
        <v>21.22</v>
      </c>
      <c r="F3672" s="532">
        <v>0</v>
      </c>
    </row>
    <row r="3673" spans="1:6">
      <c r="A3673" s="529" t="s">
        <v>32759</v>
      </c>
      <c r="B3673" s="530">
        <v>100395</v>
      </c>
      <c r="C3673" s="522" t="s">
        <v>9546</v>
      </c>
      <c r="D3673" s="530" t="s">
        <v>26</v>
      </c>
      <c r="E3673" s="531">
        <v>29.33</v>
      </c>
      <c r="F3673" s="532">
        <v>0</v>
      </c>
    </row>
    <row r="3674" spans="1:6">
      <c r="A3674" s="529" t="s">
        <v>32759</v>
      </c>
      <c r="B3674" s="530">
        <v>100391</v>
      </c>
      <c r="C3674" s="522" t="s">
        <v>9542</v>
      </c>
      <c r="D3674" s="530" t="s">
        <v>26</v>
      </c>
      <c r="E3674" s="531">
        <v>24.5</v>
      </c>
      <c r="F3674" s="532">
        <v>0</v>
      </c>
    </row>
    <row r="3675" spans="1:6">
      <c r="A3675" s="529" t="s">
        <v>32759</v>
      </c>
      <c r="B3675" s="530">
        <v>100392</v>
      </c>
      <c r="C3675" s="522" t="s">
        <v>9543</v>
      </c>
      <c r="D3675" s="530" t="s">
        <v>26</v>
      </c>
      <c r="E3675" s="531">
        <v>18.75</v>
      </c>
      <c r="F3675" s="532">
        <v>0</v>
      </c>
    </row>
    <row r="3676" spans="1:6">
      <c r="A3676" s="529" t="s">
        <v>32759</v>
      </c>
      <c r="B3676" s="530">
        <v>100388</v>
      </c>
      <c r="C3676" s="522" t="s">
        <v>9539</v>
      </c>
      <c r="D3676" s="530" t="s">
        <v>26</v>
      </c>
      <c r="E3676" s="531">
        <v>23.89</v>
      </c>
      <c r="F3676" s="532">
        <v>0</v>
      </c>
    </row>
    <row r="3677" spans="1:6">
      <c r="A3677" s="529" t="s">
        <v>32759</v>
      </c>
      <c r="B3677" s="530">
        <v>100394</v>
      </c>
      <c r="C3677" s="522" t="s">
        <v>9545</v>
      </c>
      <c r="D3677" s="530" t="s">
        <v>26</v>
      </c>
      <c r="E3677" s="531">
        <v>22.55</v>
      </c>
      <c r="F3677" s="532">
        <v>0</v>
      </c>
    </row>
    <row r="3678" spans="1:6">
      <c r="A3678" s="529" t="s">
        <v>32759</v>
      </c>
      <c r="B3678" s="530">
        <v>100390</v>
      </c>
      <c r="C3678" s="522" t="s">
        <v>9541</v>
      </c>
      <c r="D3678" s="530" t="s">
        <v>26</v>
      </c>
      <c r="E3678" s="531">
        <v>28.74</v>
      </c>
      <c r="F3678" s="532">
        <v>0</v>
      </c>
    </row>
    <row r="3679" spans="1:6">
      <c r="A3679" s="529" t="s">
        <v>32759</v>
      </c>
      <c r="B3679" s="530">
        <v>92575</v>
      </c>
      <c r="C3679" s="522" t="s">
        <v>9599</v>
      </c>
      <c r="D3679" s="530" t="s">
        <v>26</v>
      </c>
      <c r="E3679" s="531">
        <v>64.23</v>
      </c>
      <c r="F3679" s="532">
        <v>0</v>
      </c>
    </row>
    <row r="3680" spans="1:6">
      <c r="A3680" s="529" t="s">
        <v>32759</v>
      </c>
      <c r="B3680" s="530">
        <v>92569</v>
      </c>
      <c r="C3680" s="522" t="s">
        <v>9593</v>
      </c>
      <c r="D3680" s="530" t="s">
        <v>26</v>
      </c>
      <c r="E3680" s="531">
        <v>70.040000000000006</v>
      </c>
      <c r="F3680" s="532">
        <v>0</v>
      </c>
    </row>
    <row r="3681" spans="1:6">
      <c r="A3681" s="529" t="s">
        <v>32759</v>
      </c>
      <c r="B3681" s="530">
        <v>92578</v>
      </c>
      <c r="C3681" s="522" t="s">
        <v>9602</v>
      </c>
      <c r="D3681" s="530" t="s">
        <v>26</v>
      </c>
      <c r="E3681" s="531">
        <v>70.2</v>
      </c>
      <c r="F3681" s="532">
        <v>0</v>
      </c>
    </row>
    <row r="3682" spans="1:6">
      <c r="A3682" s="529" t="s">
        <v>32759</v>
      </c>
      <c r="B3682" s="530">
        <v>92572</v>
      </c>
      <c r="C3682" s="522" t="s">
        <v>9596</v>
      </c>
      <c r="D3682" s="530" t="s">
        <v>26</v>
      </c>
      <c r="E3682" s="531">
        <v>81.510000000000005</v>
      </c>
      <c r="F3682" s="532">
        <v>0</v>
      </c>
    </row>
    <row r="3683" spans="1:6">
      <c r="A3683" s="529" t="s">
        <v>32759</v>
      </c>
      <c r="B3683" s="530">
        <v>92576</v>
      </c>
      <c r="C3683" s="522" t="s">
        <v>9600</v>
      </c>
      <c r="D3683" s="530" t="s">
        <v>26</v>
      </c>
      <c r="E3683" s="531">
        <v>34.97</v>
      </c>
      <c r="F3683" s="532">
        <v>0</v>
      </c>
    </row>
    <row r="3684" spans="1:6">
      <c r="A3684" s="529" t="s">
        <v>32759</v>
      </c>
      <c r="B3684" s="530">
        <v>92570</v>
      </c>
      <c r="C3684" s="522" t="s">
        <v>9594</v>
      </c>
      <c r="D3684" s="530" t="s">
        <v>26</v>
      </c>
      <c r="E3684" s="531">
        <v>44.25</v>
      </c>
      <c r="F3684" s="532">
        <v>0</v>
      </c>
    </row>
    <row r="3685" spans="1:6">
      <c r="A3685" s="529" t="s">
        <v>32759</v>
      </c>
      <c r="B3685" s="530">
        <v>92579</v>
      </c>
      <c r="C3685" s="522" t="s">
        <v>9603</v>
      </c>
      <c r="D3685" s="530" t="s">
        <v>26</v>
      </c>
      <c r="E3685" s="531">
        <v>38.479999999999997</v>
      </c>
      <c r="F3685" s="532">
        <v>0</v>
      </c>
    </row>
    <row r="3686" spans="1:6">
      <c r="A3686" s="529" t="s">
        <v>32759</v>
      </c>
      <c r="B3686" s="530">
        <v>92573</v>
      </c>
      <c r="C3686" s="522" t="s">
        <v>9597</v>
      </c>
      <c r="D3686" s="530" t="s">
        <v>26</v>
      </c>
      <c r="E3686" s="531">
        <v>48.65</v>
      </c>
      <c r="F3686" s="532">
        <v>0</v>
      </c>
    </row>
    <row r="3687" spans="1:6">
      <c r="A3687" s="529" t="s">
        <v>32759</v>
      </c>
      <c r="B3687" s="530">
        <v>92574</v>
      </c>
      <c r="C3687" s="522" t="s">
        <v>9598</v>
      </c>
      <c r="D3687" s="530" t="s">
        <v>26</v>
      </c>
      <c r="E3687" s="531">
        <v>128.72</v>
      </c>
      <c r="F3687" s="532">
        <v>0</v>
      </c>
    </row>
    <row r="3688" spans="1:6">
      <c r="A3688" s="529" t="s">
        <v>32759</v>
      </c>
      <c r="B3688" s="530">
        <v>92568</v>
      </c>
      <c r="C3688" s="522" t="s">
        <v>9592</v>
      </c>
      <c r="D3688" s="530" t="s">
        <v>26</v>
      </c>
      <c r="E3688" s="531">
        <v>126.32</v>
      </c>
      <c r="F3688" s="532">
        <v>0</v>
      </c>
    </row>
    <row r="3689" spans="1:6">
      <c r="A3689" s="529" t="s">
        <v>32759</v>
      </c>
      <c r="B3689" s="530">
        <v>92577</v>
      </c>
      <c r="C3689" s="522" t="s">
        <v>9601</v>
      </c>
      <c r="D3689" s="530" t="s">
        <v>26</v>
      </c>
      <c r="E3689" s="531">
        <v>139.33000000000001</v>
      </c>
      <c r="F3689" s="532">
        <v>0</v>
      </c>
    </row>
    <row r="3690" spans="1:6">
      <c r="A3690" s="529" t="s">
        <v>32759</v>
      </c>
      <c r="B3690" s="530">
        <v>92571</v>
      </c>
      <c r="C3690" s="522" t="s">
        <v>9595</v>
      </c>
      <c r="D3690" s="530" t="s">
        <v>26</v>
      </c>
      <c r="E3690" s="531">
        <v>136.55000000000001</v>
      </c>
      <c r="F3690" s="532">
        <v>0</v>
      </c>
    </row>
    <row r="3691" spans="1:6">
      <c r="A3691" s="529" t="s">
        <v>32759</v>
      </c>
      <c r="B3691" s="530">
        <v>92581</v>
      </c>
      <c r="C3691" s="522" t="s">
        <v>9605</v>
      </c>
      <c r="D3691" s="530" t="s">
        <v>26</v>
      </c>
      <c r="E3691" s="531">
        <v>50.44</v>
      </c>
      <c r="F3691" s="532">
        <v>0</v>
      </c>
    </row>
    <row r="3692" spans="1:6">
      <c r="A3692" s="529" t="s">
        <v>32759</v>
      </c>
      <c r="B3692" s="530">
        <v>104314</v>
      </c>
      <c r="C3692" s="522" t="s">
        <v>9629</v>
      </c>
      <c r="D3692" s="530" t="s">
        <v>25</v>
      </c>
      <c r="E3692" s="531">
        <v>11.21</v>
      </c>
      <c r="F3692" s="532">
        <v>0</v>
      </c>
    </row>
    <row r="3693" spans="1:6">
      <c r="A3693" s="529" t="s">
        <v>32759</v>
      </c>
      <c r="B3693" s="530">
        <v>92580</v>
      </c>
      <c r="C3693" s="522" t="s">
        <v>9604</v>
      </c>
      <c r="D3693" s="530" t="s">
        <v>26</v>
      </c>
      <c r="E3693" s="531">
        <v>48.67</v>
      </c>
      <c r="F3693" s="532">
        <v>0</v>
      </c>
    </row>
    <row r="3694" spans="1:6">
      <c r="A3694" s="529" t="s">
        <v>32759</v>
      </c>
      <c r="B3694" s="530">
        <v>92541</v>
      </c>
      <c r="C3694" s="522" t="s">
        <v>9507</v>
      </c>
      <c r="D3694" s="530" t="s">
        <v>26</v>
      </c>
      <c r="E3694" s="531">
        <v>96.77</v>
      </c>
      <c r="F3694" s="532">
        <v>0</v>
      </c>
    </row>
    <row r="3695" spans="1:6">
      <c r="A3695" s="529" t="s">
        <v>32759</v>
      </c>
      <c r="B3695" s="530">
        <v>92539</v>
      </c>
      <c r="C3695" s="522" t="s">
        <v>9505</v>
      </c>
      <c r="D3695" s="530" t="s">
        <v>26</v>
      </c>
      <c r="E3695" s="531">
        <v>89.86</v>
      </c>
      <c r="F3695" s="532">
        <v>0</v>
      </c>
    </row>
    <row r="3696" spans="1:6">
      <c r="A3696" s="529" t="s">
        <v>32759</v>
      </c>
      <c r="B3696" s="530">
        <v>92542</v>
      </c>
      <c r="C3696" s="522" t="s">
        <v>9508</v>
      </c>
      <c r="D3696" s="530" t="s">
        <v>26</v>
      </c>
      <c r="E3696" s="531">
        <v>118.49</v>
      </c>
      <c r="F3696" s="532">
        <v>0</v>
      </c>
    </row>
    <row r="3697" spans="1:6">
      <c r="A3697" s="529" t="s">
        <v>32759</v>
      </c>
      <c r="B3697" s="530">
        <v>92540</v>
      </c>
      <c r="C3697" s="522" t="s">
        <v>9506</v>
      </c>
      <c r="D3697" s="530" t="s">
        <v>26</v>
      </c>
      <c r="E3697" s="531">
        <v>102.08</v>
      </c>
      <c r="F3697" s="532">
        <v>0</v>
      </c>
    </row>
    <row r="3698" spans="1:6">
      <c r="A3698" s="529" t="s">
        <v>32759</v>
      </c>
      <c r="B3698" s="530">
        <v>92544</v>
      </c>
      <c r="C3698" s="522" t="s">
        <v>9510</v>
      </c>
      <c r="D3698" s="530" t="s">
        <v>26</v>
      </c>
      <c r="E3698" s="531">
        <v>21.37</v>
      </c>
      <c r="F3698" s="532">
        <v>0</v>
      </c>
    </row>
    <row r="3699" spans="1:6">
      <c r="A3699" s="529" t="s">
        <v>32759</v>
      </c>
      <c r="B3699" s="530">
        <v>92543</v>
      </c>
      <c r="C3699" s="522" t="s">
        <v>9509</v>
      </c>
      <c r="D3699" s="530" t="s">
        <v>26</v>
      </c>
      <c r="E3699" s="531">
        <v>26.82</v>
      </c>
      <c r="F3699" s="532">
        <v>0</v>
      </c>
    </row>
    <row r="3700" spans="1:6">
      <c r="A3700" s="529" t="s">
        <v>32760</v>
      </c>
      <c r="B3700" s="530">
        <v>97725</v>
      </c>
      <c r="C3700" s="522" t="s">
        <v>32761</v>
      </c>
      <c r="D3700" s="530" t="s">
        <v>28</v>
      </c>
      <c r="E3700" s="531">
        <v>0</v>
      </c>
      <c r="F3700" s="532"/>
    </row>
    <row r="3701" spans="1:6">
      <c r="A3701" s="529" t="s">
        <v>32760</v>
      </c>
      <c r="B3701" s="530">
        <v>97721</v>
      </c>
      <c r="C3701" s="522" t="s">
        <v>32762</v>
      </c>
      <c r="D3701" s="530" t="s">
        <v>28</v>
      </c>
      <c r="E3701" s="531">
        <v>0</v>
      </c>
      <c r="F3701" s="532"/>
    </row>
    <row r="3702" spans="1:6">
      <c r="A3702" s="529" t="s">
        <v>32760</v>
      </c>
      <c r="B3702" s="530">
        <v>97722</v>
      </c>
      <c r="C3702" s="522" t="s">
        <v>32763</v>
      </c>
      <c r="D3702" s="530" t="s">
        <v>28</v>
      </c>
      <c r="E3702" s="531">
        <v>0</v>
      </c>
      <c r="F3702" s="532"/>
    </row>
    <row r="3703" spans="1:6">
      <c r="A3703" s="529" t="s">
        <v>32760</v>
      </c>
      <c r="B3703" s="530">
        <v>97724</v>
      </c>
      <c r="C3703" s="522" t="s">
        <v>32764</v>
      </c>
      <c r="D3703" s="530" t="s">
        <v>28</v>
      </c>
      <c r="E3703" s="531">
        <v>0</v>
      </c>
      <c r="F3703" s="532"/>
    </row>
    <row r="3704" spans="1:6">
      <c r="A3704" s="529" t="s">
        <v>32760</v>
      </c>
      <c r="B3704" s="530">
        <v>97719</v>
      </c>
      <c r="C3704" s="522" t="s">
        <v>32765</v>
      </c>
      <c r="D3704" s="530" t="s">
        <v>28</v>
      </c>
      <c r="E3704" s="531">
        <v>0</v>
      </c>
      <c r="F3704" s="532"/>
    </row>
    <row r="3705" spans="1:6">
      <c r="A3705" s="529" t="s">
        <v>32760</v>
      </c>
      <c r="B3705" s="530">
        <v>97723</v>
      </c>
      <c r="C3705" s="522" t="s">
        <v>32766</v>
      </c>
      <c r="D3705" s="530" t="s">
        <v>28</v>
      </c>
      <c r="E3705" s="531">
        <v>0</v>
      </c>
      <c r="F3705" s="532"/>
    </row>
    <row r="3706" spans="1:6">
      <c r="A3706" s="529" t="s">
        <v>32760</v>
      </c>
      <c r="B3706" s="530">
        <v>104946</v>
      </c>
      <c r="C3706" s="522" t="s">
        <v>32767</v>
      </c>
      <c r="D3706" s="530" t="s">
        <v>28</v>
      </c>
      <c r="E3706" s="531">
        <v>0</v>
      </c>
      <c r="F3706" s="532"/>
    </row>
    <row r="3707" spans="1:6">
      <c r="A3707" s="529" t="s">
        <v>32760</v>
      </c>
      <c r="B3707" s="530">
        <v>104944</v>
      </c>
      <c r="C3707" s="522" t="s">
        <v>32768</v>
      </c>
      <c r="D3707" s="530" t="s">
        <v>28</v>
      </c>
      <c r="E3707" s="531">
        <v>0</v>
      </c>
      <c r="F3707" s="532"/>
    </row>
    <row r="3708" spans="1:6">
      <c r="A3708" s="529" t="s">
        <v>32760</v>
      </c>
      <c r="B3708" s="530">
        <v>104945</v>
      </c>
      <c r="C3708" s="522" t="s">
        <v>32769</v>
      </c>
      <c r="D3708" s="530" t="s">
        <v>28</v>
      </c>
      <c r="E3708" s="531">
        <v>0</v>
      </c>
      <c r="F3708" s="532"/>
    </row>
    <row r="3709" spans="1:6">
      <c r="A3709" s="529" t="s">
        <v>32760</v>
      </c>
      <c r="B3709" s="530">
        <v>97720</v>
      </c>
      <c r="C3709" s="522" t="s">
        <v>32770</v>
      </c>
      <c r="D3709" s="530" t="s">
        <v>28</v>
      </c>
      <c r="E3709" s="531">
        <v>0</v>
      </c>
      <c r="F3709" s="532"/>
    </row>
    <row r="3710" spans="1:6">
      <c r="A3710" s="529" t="s">
        <v>32760</v>
      </c>
      <c r="B3710" s="530">
        <v>97740</v>
      </c>
      <c r="C3710" s="522" t="s">
        <v>23332</v>
      </c>
      <c r="D3710" s="530" t="s">
        <v>28</v>
      </c>
      <c r="E3710" s="531">
        <v>2042.85</v>
      </c>
      <c r="F3710" s="532">
        <v>0</v>
      </c>
    </row>
    <row r="3711" spans="1:6">
      <c r="A3711" s="529" t="s">
        <v>32760</v>
      </c>
      <c r="B3711" s="530">
        <v>97738</v>
      </c>
      <c r="C3711" s="522" t="s">
        <v>24333</v>
      </c>
      <c r="D3711" s="530" t="s">
        <v>28</v>
      </c>
      <c r="E3711" s="531">
        <v>4304.2</v>
      </c>
      <c r="F3711" s="532">
        <v>0</v>
      </c>
    </row>
    <row r="3712" spans="1:6">
      <c r="A3712" s="529" t="s">
        <v>32760</v>
      </c>
      <c r="B3712" s="530">
        <v>97739</v>
      </c>
      <c r="C3712" s="522" t="s">
        <v>23331</v>
      </c>
      <c r="D3712" s="530" t="s">
        <v>28</v>
      </c>
      <c r="E3712" s="531">
        <v>3072.83</v>
      </c>
      <c r="F3712" s="532">
        <v>0</v>
      </c>
    </row>
    <row r="3713" spans="1:6">
      <c r="A3713" s="529" t="s">
        <v>32760</v>
      </c>
      <c r="B3713" s="530">
        <v>97736</v>
      </c>
      <c r="C3713" s="522" t="s">
        <v>23330</v>
      </c>
      <c r="D3713" s="530" t="s">
        <v>28</v>
      </c>
      <c r="E3713" s="531">
        <v>1503.34</v>
      </c>
      <c r="F3713" s="532">
        <v>0</v>
      </c>
    </row>
    <row r="3714" spans="1:6">
      <c r="A3714" s="529" t="s">
        <v>32760</v>
      </c>
      <c r="B3714" s="530">
        <v>97734</v>
      </c>
      <c r="C3714" s="522" t="s">
        <v>23328</v>
      </c>
      <c r="D3714" s="530" t="s">
        <v>28</v>
      </c>
      <c r="E3714" s="531">
        <v>3369.18</v>
      </c>
      <c r="F3714" s="532">
        <v>0</v>
      </c>
    </row>
    <row r="3715" spans="1:6">
      <c r="A3715" s="529" t="s">
        <v>32760</v>
      </c>
      <c r="B3715" s="530">
        <v>97735</v>
      </c>
      <c r="C3715" s="522" t="s">
        <v>23329</v>
      </c>
      <c r="D3715" s="530" t="s">
        <v>28</v>
      </c>
      <c r="E3715" s="531">
        <v>2693.91</v>
      </c>
      <c r="F3715" s="532">
        <v>0</v>
      </c>
    </row>
    <row r="3716" spans="1:6">
      <c r="A3716" s="529" t="s">
        <v>32760</v>
      </c>
      <c r="B3716" s="530">
        <v>97737</v>
      </c>
      <c r="C3716" s="522" t="s">
        <v>24332</v>
      </c>
      <c r="D3716" s="530" t="s">
        <v>28</v>
      </c>
      <c r="E3716" s="531">
        <v>3505.15</v>
      </c>
      <c r="F3716" s="532">
        <v>0</v>
      </c>
    </row>
    <row r="3717" spans="1:6">
      <c r="A3717" s="529" t="s">
        <v>32760</v>
      </c>
      <c r="B3717" s="530">
        <v>97733</v>
      </c>
      <c r="C3717" s="522" t="s">
        <v>23327</v>
      </c>
      <c r="D3717" s="530" t="s">
        <v>28</v>
      </c>
      <c r="E3717" s="531">
        <v>3834.22</v>
      </c>
      <c r="F3717" s="532">
        <v>0</v>
      </c>
    </row>
    <row r="3718" spans="1:6">
      <c r="A3718" s="529" t="s">
        <v>32771</v>
      </c>
      <c r="B3718" s="530">
        <v>98616</v>
      </c>
      <c r="C3718" s="522" t="s">
        <v>32772</v>
      </c>
      <c r="D3718" s="530" t="s">
        <v>26</v>
      </c>
      <c r="E3718" s="531">
        <v>254.81</v>
      </c>
      <c r="F3718" s="532">
        <v>0</v>
      </c>
    </row>
    <row r="3719" spans="1:6">
      <c r="A3719" s="529" t="s">
        <v>32771</v>
      </c>
      <c r="B3719" s="530">
        <v>98619</v>
      </c>
      <c r="C3719" s="522" t="s">
        <v>32773</v>
      </c>
      <c r="D3719" s="530" t="s">
        <v>26</v>
      </c>
      <c r="E3719" s="531">
        <v>272.22000000000003</v>
      </c>
      <c r="F3719" s="532">
        <v>0</v>
      </c>
    </row>
    <row r="3720" spans="1:6">
      <c r="A3720" s="529" t="s">
        <v>32771</v>
      </c>
      <c r="B3720" s="530">
        <v>98622</v>
      </c>
      <c r="C3720" s="522" t="s">
        <v>32774</v>
      </c>
      <c r="D3720" s="530" t="s">
        <v>26</v>
      </c>
      <c r="E3720" s="531">
        <v>427.9</v>
      </c>
      <c r="F3720" s="532">
        <v>0</v>
      </c>
    </row>
    <row r="3721" spans="1:6">
      <c r="A3721" s="529" t="s">
        <v>32771</v>
      </c>
      <c r="B3721" s="530">
        <v>98625</v>
      </c>
      <c r="C3721" s="522" t="s">
        <v>32775</v>
      </c>
      <c r="D3721" s="530" t="s">
        <v>26</v>
      </c>
      <c r="E3721" s="531">
        <v>442.73</v>
      </c>
      <c r="F3721" s="532">
        <v>0</v>
      </c>
    </row>
    <row r="3722" spans="1:6">
      <c r="A3722" s="529" t="s">
        <v>32771</v>
      </c>
      <c r="B3722" s="530">
        <v>105918</v>
      </c>
      <c r="C3722" s="522" t="s">
        <v>32776</v>
      </c>
      <c r="D3722" s="530" t="s">
        <v>26</v>
      </c>
      <c r="E3722" s="531">
        <v>0</v>
      </c>
      <c r="F3722" s="532"/>
    </row>
    <row r="3723" spans="1:6">
      <c r="A3723" s="529" t="s">
        <v>32771</v>
      </c>
      <c r="B3723" s="530">
        <v>98631</v>
      </c>
      <c r="C3723" s="522" t="s">
        <v>32777</v>
      </c>
      <c r="D3723" s="530" t="s">
        <v>26</v>
      </c>
      <c r="E3723" s="531">
        <v>0</v>
      </c>
      <c r="F3723" s="532"/>
    </row>
    <row r="3724" spans="1:6">
      <c r="A3724" s="529" t="s">
        <v>32771</v>
      </c>
      <c r="B3724" s="530">
        <v>98637</v>
      </c>
      <c r="C3724" s="522" t="s">
        <v>32778</v>
      </c>
      <c r="D3724" s="530" t="s">
        <v>28</v>
      </c>
      <c r="E3724" s="531">
        <v>0</v>
      </c>
      <c r="F3724" s="532"/>
    </row>
    <row r="3725" spans="1:6">
      <c r="A3725" s="529" t="s">
        <v>32771</v>
      </c>
      <c r="B3725" s="530">
        <v>98641</v>
      </c>
      <c r="C3725" s="522" t="s">
        <v>32779</v>
      </c>
      <c r="D3725" s="530" t="s">
        <v>28</v>
      </c>
      <c r="E3725" s="531">
        <v>0</v>
      </c>
      <c r="F3725" s="532"/>
    </row>
    <row r="3726" spans="1:6">
      <c r="A3726" s="529" t="s">
        <v>32771</v>
      </c>
      <c r="B3726" s="530">
        <v>98645</v>
      </c>
      <c r="C3726" s="522" t="s">
        <v>32780</v>
      </c>
      <c r="D3726" s="530" t="s">
        <v>28</v>
      </c>
      <c r="E3726" s="531">
        <v>0</v>
      </c>
      <c r="F3726" s="532"/>
    </row>
    <row r="3727" spans="1:6">
      <c r="A3727" s="529" t="s">
        <v>32771</v>
      </c>
      <c r="B3727" s="530">
        <v>98649</v>
      </c>
      <c r="C3727" s="522" t="s">
        <v>32781</v>
      </c>
      <c r="D3727" s="530" t="s">
        <v>28</v>
      </c>
      <c r="E3727" s="531">
        <v>0</v>
      </c>
      <c r="F3727" s="532"/>
    </row>
    <row r="3728" spans="1:6">
      <c r="A3728" s="529" t="s">
        <v>32771</v>
      </c>
      <c r="B3728" s="530">
        <v>98653</v>
      </c>
      <c r="C3728" s="522" t="s">
        <v>32782</v>
      </c>
      <c r="D3728" s="530" t="s">
        <v>28</v>
      </c>
      <c r="E3728" s="531">
        <v>0</v>
      </c>
      <c r="F3728" s="532"/>
    </row>
    <row r="3729" spans="1:6">
      <c r="A3729" s="529" t="s">
        <v>32771</v>
      </c>
      <c r="B3729" s="530">
        <v>98657</v>
      </c>
      <c r="C3729" s="522" t="s">
        <v>32783</v>
      </c>
      <c r="D3729" s="530" t="s">
        <v>23</v>
      </c>
      <c r="E3729" s="531">
        <v>707.55</v>
      </c>
      <c r="F3729" s="532">
        <v>0</v>
      </c>
    </row>
    <row r="3730" spans="1:6">
      <c r="A3730" s="529" t="s">
        <v>32784</v>
      </c>
      <c r="B3730" s="530">
        <v>100344</v>
      </c>
      <c r="C3730" s="522" t="s">
        <v>32785</v>
      </c>
      <c r="D3730" s="530" t="s">
        <v>25</v>
      </c>
      <c r="E3730" s="531">
        <v>12.8</v>
      </c>
      <c r="F3730" s="532">
        <v>0</v>
      </c>
    </row>
    <row r="3731" spans="1:6">
      <c r="A3731" s="529" t="s">
        <v>32784</v>
      </c>
      <c r="B3731" s="530">
        <v>100345</v>
      </c>
      <c r="C3731" s="522" t="s">
        <v>32786</v>
      </c>
      <c r="D3731" s="530" t="s">
        <v>25</v>
      </c>
      <c r="E3731" s="531">
        <v>9.81</v>
      </c>
      <c r="F3731" s="532">
        <v>0</v>
      </c>
    </row>
    <row r="3732" spans="1:6">
      <c r="A3732" s="529" t="s">
        <v>32784</v>
      </c>
      <c r="B3732" s="530">
        <v>100346</v>
      </c>
      <c r="C3732" s="522" t="s">
        <v>32787</v>
      </c>
      <c r="D3732" s="530" t="s">
        <v>25</v>
      </c>
      <c r="E3732" s="531">
        <v>9.3000000000000007</v>
      </c>
      <c r="F3732" s="532">
        <v>0</v>
      </c>
    </row>
    <row r="3733" spans="1:6">
      <c r="A3733" s="529" t="s">
        <v>32784</v>
      </c>
      <c r="B3733" s="530">
        <v>100347</v>
      </c>
      <c r="C3733" s="522" t="s">
        <v>32788</v>
      </c>
      <c r="D3733" s="530" t="s">
        <v>25</v>
      </c>
      <c r="E3733" s="531">
        <v>10.39</v>
      </c>
      <c r="F3733" s="532">
        <v>0</v>
      </c>
    </row>
    <row r="3734" spans="1:6">
      <c r="A3734" s="529" t="s">
        <v>32784</v>
      </c>
      <c r="B3734" s="530">
        <v>100348</v>
      </c>
      <c r="C3734" s="522" t="s">
        <v>32789</v>
      </c>
      <c r="D3734" s="530" t="s">
        <v>25</v>
      </c>
      <c r="E3734" s="531">
        <v>10.18</v>
      </c>
      <c r="F3734" s="532">
        <v>0</v>
      </c>
    </row>
    <row r="3735" spans="1:6">
      <c r="A3735" s="529" t="s">
        <v>32784</v>
      </c>
      <c r="B3735" s="530">
        <v>100342</v>
      </c>
      <c r="C3735" s="522" t="s">
        <v>32790</v>
      </c>
      <c r="D3735" s="530" t="s">
        <v>25</v>
      </c>
      <c r="E3735" s="531">
        <v>18.28</v>
      </c>
      <c r="F3735" s="532">
        <v>0</v>
      </c>
    </row>
    <row r="3736" spans="1:6">
      <c r="A3736" s="529" t="s">
        <v>32784</v>
      </c>
      <c r="B3736" s="530">
        <v>100343</v>
      </c>
      <c r="C3736" s="522" t="s">
        <v>32791</v>
      </c>
      <c r="D3736" s="530" t="s">
        <v>25</v>
      </c>
      <c r="E3736" s="531">
        <v>15.87</v>
      </c>
      <c r="F3736" s="532">
        <v>0</v>
      </c>
    </row>
    <row r="3737" spans="1:6">
      <c r="A3737" s="529" t="s">
        <v>32784</v>
      </c>
      <c r="B3737" s="530">
        <v>100349</v>
      </c>
      <c r="C3737" s="522" t="s">
        <v>32792</v>
      </c>
      <c r="D3737" s="530" t="s">
        <v>28</v>
      </c>
      <c r="E3737" s="531">
        <v>568.29</v>
      </c>
      <c r="F3737" s="532">
        <v>0</v>
      </c>
    </row>
    <row r="3738" spans="1:6">
      <c r="A3738" s="529" t="s">
        <v>32784</v>
      </c>
      <c r="B3738" s="530">
        <v>100336</v>
      </c>
      <c r="C3738" s="522" t="s">
        <v>32793</v>
      </c>
      <c r="D3738" s="530" t="s">
        <v>26</v>
      </c>
      <c r="E3738" s="531">
        <v>0</v>
      </c>
      <c r="F3738" s="532"/>
    </row>
    <row r="3739" spans="1:6">
      <c r="A3739" s="529" t="s">
        <v>32784</v>
      </c>
      <c r="B3739" s="530">
        <v>100337</v>
      </c>
      <c r="C3739" s="522" t="s">
        <v>32794</v>
      </c>
      <c r="D3739" s="530" t="s">
        <v>26</v>
      </c>
      <c r="E3739" s="531">
        <v>0</v>
      </c>
      <c r="F3739" s="532"/>
    </row>
    <row r="3740" spans="1:6">
      <c r="A3740" s="529" t="s">
        <v>32784</v>
      </c>
      <c r="B3740" s="530">
        <v>100339</v>
      </c>
      <c r="C3740" s="522" t="s">
        <v>32795</v>
      </c>
      <c r="D3740" s="530" t="s">
        <v>26</v>
      </c>
      <c r="E3740" s="531">
        <v>0</v>
      </c>
      <c r="F3740" s="532"/>
    </row>
    <row r="3741" spans="1:6">
      <c r="A3741" s="529" t="s">
        <v>32784</v>
      </c>
      <c r="B3741" s="530">
        <v>100340</v>
      </c>
      <c r="C3741" s="522" t="s">
        <v>32796</v>
      </c>
      <c r="D3741" s="530" t="s">
        <v>26</v>
      </c>
      <c r="E3741" s="531">
        <v>0</v>
      </c>
      <c r="F3741" s="532"/>
    </row>
    <row r="3742" spans="1:6">
      <c r="A3742" s="529" t="s">
        <v>32784</v>
      </c>
      <c r="B3742" s="530">
        <v>105805</v>
      </c>
      <c r="C3742" s="522" t="s">
        <v>32797</v>
      </c>
      <c r="D3742" s="530" t="s">
        <v>26</v>
      </c>
      <c r="E3742" s="531">
        <v>0</v>
      </c>
      <c r="F3742" s="532"/>
    </row>
    <row r="3743" spans="1:6">
      <c r="A3743" s="529" t="s">
        <v>32784</v>
      </c>
      <c r="B3743" s="530">
        <v>105806</v>
      </c>
      <c r="C3743" s="522" t="s">
        <v>32798</v>
      </c>
      <c r="D3743" s="530" t="s">
        <v>26</v>
      </c>
      <c r="E3743" s="531">
        <v>0</v>
      </c>
      <c r="F3743" s="532"/>
    </row>
    <row r="3744" spans="1:6">
      <c r="A3744" s="529" t="s">
        <v>32784</v>
      </c>
      <c r="B3744" s="530">
        <v>105807</v>
      </c>
      <c r="C3744" s="522" t="s">
        <v>32799</v>
      </c>
      <c r="D3744" s="530" t="s">
        <v>26</v>
      </c>
      <c r="E3744" s="531">
        <v>0</v>
      </c>
      <c r="F3744" s="532"/>
    </row>
    <row r="3745" spans="1:6">
      <c r="A3745" s="529" t="s">
        <v>32784</v>
      </c>
      <c r="B3745" s="530">
        <v>105808</v>
      </c>
      <c r="C3745" s="522" t="s">
        <v>32800</v>
      </c>
      <c r="D3745" s="530" t="s">
        <v>26</v>
      </c>
      <c r="E3745" s="531">
        <v>0</v>
      </c>
      <c r="F3745" s="532"/>
    </row>
    <row r="3746" spans="1:6">
      <c r="A3746" s="529" t="s">
        <v>32784</v>
      </c>
      <c r="B3746" s="530">
        <v>100341</v>
      </c>
      <c r="C3746" s="522" t="s">
        <v>32801</v>
      </c>
      <c r="D3746" s="530" t="s">
        <v>26</v>
      </c>
      <c r="E3746" s="531">
        <v>43.68</v>
      </c>
      <c r="F3746" s="532">
        <v>0</v>
      </c>
    </row>
    <row r="3747" spans="1:6">
      <c r="A3747" s="529" t="s">
        <v>32784</v>
      </c>
      <c r="B3747" s="530">
        <v>100351</v>
      </c>
      <c r="C3747" s="522" t="s">
        <v>32802</v>
      </c>
      <c r="D3747" s="530" t="s">
        <v>26</v>
      </c>
      <c r="E3747" s="531">
        <v>0</v>
      </c>
      <c r="F3747" s="532"/>
    </row>
    <row r="3748" spans="1:6">
      <c r="A3748" s="529" t="s">
        <v>32784</v>
      </c>
      <c r="B3748" s="530">
        <v>100353</v>
      </c>
      <c r="C3748" s="522" t="s">
        <v>32803</v>
      </c>
      <c r="D3748" s="530" t="s">
        <v>26</v>
      </c>
      <c r="E3748" s="531">
        <v>0</v>
      </c>
      <c r="F3748" s="532"/>
    </row>
    <row r="3749" spans="1:6">
      <c r="A3749" s="529" t="s">
        <v>32784</v>
      </c>
      <c r="B3749" s="530">
        <v>100350</v>
      </c>
      <c r="C3749" s="522" t="s">
        <v>32804</v>
      </c>
      <c r="D3749" s="530" t="s">
        <v>26</v>
      </c>
      <c r="E3749" s="531">
        <v>0</v>
      </c>
      <c r="F3749" s="532"/>
    </row>
    <row r="3750" spans="1:6">
      <c r="A3750" s="529" t="s">
        <v>32805</v>
      </c>
      <c r="B3750" s="530">
        <v>105043</v>
      </c>
      <c r="C3750" s="522" t="s">
        <v>32806</v>
      </c>
      <c r="D3750" s="530" t="s">
        <v>23</v>
      </c>
      <c r="E3750" s="531">
        <v>0</v>
      </c>
      <c r="F3750" s="532"/>
    </row>
    <row r="3751" spans="1:6">
      <c r="A3751" s="529" t="s">
        <v>32805</v>
      </c>
      <c r="B3751" s="530">
        <v>105047</v>
      </c>
      <c r="C3751" s="522" t="s">
        <v>32807</v>
      </c>
      <c r="D3751" s="530" t="s">
        <v>23</v>
      </c>
      <c r="E3751" s="531">
        <v>0</v>
      </c>
      <c r="F3751" s="532"/>
    </row>
    <row r="3752" spans="1:6">
      <c r="A3752" s="529" t="s">
        <v>32805</v>
      </c>
      <c r="B3752" s="530">
        <v>105044</v>
      </c>
      <c r="C3752" s="522" t="s">
        <v>32808</v>
      </c>
      <c r="D3752" s="530" t="s">
        <v>23</v>
      </c>
      <c r="E3752" s="531">
        <v>0</v>
      </c>
      <c r="F3752" s="532"/>
    </row>
    <row r="3753" spans="1:6">
      <c r="A3753" s="529" t="s">
        <v>32805</v>
      </c>
      <c r="B3753" s="530">
        <v>105094</v>
      </c>
      <c r="C3753" s="522" t="s">
        <v>32809</v>
      </c>
      <c r="D3753" s="530" t="s">
        <v>23</v>
      </c>
      <c r="E3753" s="531">
        <v>0</v>
      </c>
      <c r="F3753" s="532"/>
    </row>
    <row r="3754" spans="1:6">
      <c r="A3754" s="529" t="s">
        <v>32805</v>
      </c>
      <c r="B3754" s="530">
        <v>105096</v>
      </c>
      <c r="C3754" s="522" t="s">
        <v>32810</v>
      </c>
      <c r="D3754" s="530" t="s">
        <v>23</v>
      </c>
      <c r="E3754" s="531">
        <v>0</v>
      </c>
      <c r="F3754" s="532"/>
    </row>
    <row r="3755" spans="1:6">
      <c r="A3755" s="529" t="s">
        <v>32805</v>
      </c>
      <c r="B3755" s="530">
        <v>105048</v>
      </c>
      <c r="C3755" s="522" t="s">
        <v>32811</v>
      </c>
      <c r="D3755" s="530" t="s">
        <v>23</v>
      </c>
      <c r="E3755" s="531">
        <v>0</v>
      </c>
      <c r="F3755" s="532"/>
    </row>
    <row r="3756" spans="1:6">
      <c r="A3756" s="529" t="s">
        <v>32805</v>
      </c>
      <c r="B3756" s="530">
        <v>105097</v>
      </c>
      <c r="C3756" s="522" t="s">
        <v>32812</v>
      </c>
      <c r="D3756" s="530" t="s">
        <v>23</v>
      </c>
      <c r="E3756" s="531">
        <v>0</v>
      </c>
      <c r="F3756" s="532"/>
    </row>
    <row r="3757" spans="1:6">
      <c r="A3757" s="529" t="s">
        <v>32805</v>
      </c>
      <c r="B3757" s="530">
        <v>105049</v>
      </c>
      <c r="C3757" s="522" t="s">
        <v>32813</v>
      </c>
      <c r="D3757" s="530" t="s">
        <v>23</v>
      </c>
      <c r="E3757" s="531">
        <v>0</v>
      </c>
      <c r="F3757" s="532"/>
    </row>
    <row r="3758" spans="1:6">
      <c r="A3758" s="529" t="s">
        <v>32805</v>
      </c>
      <c r="B3758" s="530">
        <v>105051</v>
      </c>
      <c r="C3758" s="522" t="s">
        <v>32814</v>
      </c>
      <c r="D3758" s="530" t="s">
        <v>23</v>
      </c>
      <c r="E3758" s="531">
        <v>0</v>
      </c>
      <c r="F3758" s="532"/>
    </row>
    <row r="3759" spans="1:6">
      <c r="A3759" s="529" t="s">
        <v>32805</v>
      </c>
      <c r="B3759" s="530">
        <v>105054</v>
      </c>
      <c r="C3759" s="522" t="s">
        <v>32815</v>
      </c>
      <c r="D3759" s="530" t="s">
        <v>23</v>
      </c>
      <c r="E3759" s="531">
        <v>0</v>
      </c>
      <c r="F3759" s="532"/>
    </row>
    <row r="3760" spans="1:6">
      <c r="A3760" s="529" t="s">
        <v>32805</v>
      </c>
      <c r="B3760" s="530">
        <v>105052</v>
      </c>
      <c r="C3760" s="522" t="s">
        <v>32816</v>
      </c>
      <c r="D3760" s="530" t="s">
        <v>23</v>
      </c>
      <c r="E3760" s="531">
        <v>0</v>
      </c>
      <c r="F3760" s="532"/>
    </row>
    <row r="3761" spans="1:6">
      <c r="A3761" s="529" t="s">
        <v>32805</v>
      </c>
      <c r="B3761" s="530">
        <v>105055</v>
      </c>
      <c r="C3761" s="522" t="s">
        <v>32817</v>
      </c>
      <c r="D3761" s="530" t="s">
        <v>23</v>
      </c>
      <c r="E3761" s="531">
        <v>0</v>
      </c>
      <c r="F3761" s="532"/>
    </row>
    <row r="3762" spans="1:6">
      <c r="A3762" s="529" t="s">
        <v>32805</v>
      </c>
      <c r="B3762" s="530">
        <v>105065</v>
      </c>
      <c r="C3762" s="522" t="s">
        <v>32818</v>
      </c>
      <c r="D3762" s="530" t="s">
        <v>23</v>
      </c>
      <c r="E3762" s="531">
        <v>0</v>
      </c>
      <c r="F3762" s="532"/>
    </row>
    <row r="3763" spans="1:6">
      <c r="A3763" s="529" t="s">
        <v>32805</v>
      </c>
      <c r="B3763" s="530">
        <v>105059</v>
      </c>
      <c r="C3763" s="522" t="s">
        <v>32819</v>
      </c>
      <c r="D3763" s="530" t="s">
        <v>23</v>
      </c>
      <c r="E3763" s="531">
        <v>0</v>
      </c>
      <c r="F3763" s="532"/>
    </row>
    <row r="3764" spans="1:6">
      <c r="A3764" s="529" t="s">
        <v>32805</v>
      </c>
      <c r="B3764" s="530">
        <v>105057</v>
      </c>
      <c r="C3764" s="522" t="s">
        <v>32820</v>
      </c>
      <c r="D3764" s="530" t="s">
        <v>23</v>
      </c>
      <c r="E3764" s="531">
        <v>0</v>
      </c>
      <c r="F3764" s="532"/>
    </row>
    <row r="3765" spans="1:6">
      <c r="A3765" s="529" t="s">
        <v>32805</v>
      </c>
      <c r="B3765" s="530">
        <v>105060</v>
      </c>
      <c r="C3765" s="522" t="s">
        <v>32821</v>
      </c>
      <c r="D3765" s="530" t="s">
        <v>23</v>
      </c>
      <c r="E3765" s="531">
        <v>0</v>
      </c>
      <c r="F3765" s="532"/>
    </row>
    <row r="3766" spans="1:6">
      <c r="A3766" s="529" t="s">
        <v>32805</v>
      </c>
      <c r="B3766" s="530">
        <v>105042</v>
      </c>
      <c r="C3766" s="522" t="s">
        <v>23337</v>
      </c>
      <c r="D3766" s="530" t="s">
        <v>23</v>
      </c>
      <c r="E3766" s="531">
        <v>69.12</v>
      </c>
      <c r="F3766" s="532">
        <v>0</v>
      </c>
    </row>
    <row r="3767" spans="1:6">
      <c r="A3767" s="529" t="s">
        <v>32805</v>
      </c>
      <c r="B3767" s="530">
        <v>105046</v>
      </c>
      <c r="C3767" s="522" t="s">
        <v>23339</v>
      </c>
      <c r="D3767" s="530" t="s">
        <v>23</v>
      </c>
      <c r="E3767" s="531">
        <v>56.56</v>
      </c>
      <c r="F3767" s="532">
        <v>0</v>
      </c>
    </row>
    <row r="3768" spans="1:6">
      <c r="A3768" s="529" t="s">
        <v>32805</v>
      </c>
      <c r="B3768" s="530">
        <v>105095</v>
      </c>
      <c r="C3768" s="522" t="s">
        <v>23364</v>
      </c>
      <c r="D3768" s="530" t="s">
        <v>23</v>
      </c>
      <c r="E3768" s="531">
        <v>99.91</v>
      </c>
      <c r="F3768" s="532">
        <v>0</v>
      </c>
    </row>
    <row r="3769" spans="1:6">
      <c r="A3769" s="529" t="s">
        <v>32805</v>
      </c>
      <c r="B3769" s="530">
        <v>105098</v>
      </c>
      <c r="C3769" s="522" t="s">
        <v>23365</v>
      </c>
      <c r="D3769" s="530" t="s">
        <v>23</v>
      </c>
      <c r="E3769" s="531">
        <v>87.38</v>
      </c>
      <c r="F3769" s="532">
        <v>0</v>
      </c>
    </row>
    <row r="3770" spans="1:6">
      <c r="A3770" s="529" t="s">
        <v>32805</v>
      </c>
      <c r="B3770" s="530">
        <v>105050</v>
      </c>
      <c r="C3770" s="522" t="s">
        <v>23340</v>
      </c>
      <c r="D3770" s="530" t="s">
        <v>23</v>
      </c>
      <c r="E3770" s="531">
        <v>200.63</v>
      </c>
      <c r="F3770" s="532">
        <v>0</v>
      </c>
    </row>
    <row r="3771" spans="1:6">
      <c r="A3771" s="529" t="s">
        <v>32805</v>
      </c>
      <c r="B3771" s="530">
        <v>105053</v>
      </c>
      <c r="C3771" s="522" t="s">
        <v>23341</v>
      </c>
      <c r="D3771" s="530" t="s">
        <v>23</v>
      </c>
      <c r="E3771" s="531">
        <v>188.25</v>
      </c>
      <c r="F3771" s="532">
        <v>0</v>
      </c>
    </row>
    <row r="3772" spans="1:6">
      <c r="A3772" s="529" t="s">
        <v>32805</v>
      </c>
      <c r="B3772" s="530">
        <v>105056</v>
      </c>
      <c r="C3772" s="522" t="s">
        <v>23342</v>
      </c>
      <c r="D3772" s="530" t="s">
        <v>23</v>
      </c>
      <c r="E3772" s="531">
        <v>274.77</v>
      </c>
      <c r="F3772" s="532">
        <v>0</v>
      </c>
    </row>
    <row r="3773" spans="1:6">
      <c r="A3773" s="529" t="s">
        <v>32805</v>
      </c>
      <c r="B3773" s="530">
        <v>105058</v>
      </c>
      <c r="C3773" s="522" t="s">
        <v>23343</v>
      </c>
      <c r="D3773" s="530" t="s">
        <v>23</v>
      </c>
      <c r="E3773" s="531">
        <v>263.27999999999997</v>
      </c>
      <c r="F3773" s="532">
        <v>0</v>
      </c>
    </row>
    <row r="3774" spans="1:6">
      <c r="A3774" s="529" t="s">
        <v>32805</v>
      </c>
      <c r="B3774" s="530">
        <v>105062</v>
      </c>
      <c r="C3774" s="522" t="s">
        <v>32822</v>
      </c>
      <c r="D3774" s="530" t="s">
        <v>23</v>
      </c>
      <c r="E3774" s="531">
        <v>0</v>
      </c>
      <c r="F3774" s="532"/>
    </row>
    <row r="3775" spans="1:6">
      <c r="A3775" s="529" t="s">
        <v>32805</v>
      </c>
      <c r="B3775" s="530">
        <v>105066</v>
      </c>
      <c r="C3775" s="522" t="s">
        <v>32823</v>
      </c>
      <c r="D3775" s="530" t="s">
        <v>23</v>
      </c>
      <c r="E3775" s="531">
        <v>0</v>
      </c>
      <c r="F3775" s="532"/>
    </row>
    <row r="3776" spans="1:6">
      <c r="A3776" s="529" t="s">
        <v>32805</v>
      </c>
      <c r="B3776" s="530">
        <v>105063</v>
      </c>
      <c r="C3776" s="522" t="s">
        <v>32824</v>
      </c>
      <c r="D3776" s="530" t="s">
        <v>23</v>
      </c>
      <c r="E3776" s="531">
        <v>0</v>
      </c>
      <c r="F3776" s="532"/>
    </row>
    <row r="3777" spans="1:6">
      <c r="A3777" s="529" t="s">
        <v>32805</v>
      </c>
      <c r="B3777" s="530">
        <v>105067</v>
      </c>
      <c r="C3777" s="522" t="s">
        <v>32825</v>
      </c>
      <c r="D3777" s="530" t="s">
        <v>23</v>
      </c>
      <c r="E3777" s="531">
        <v>0</v>
      </c>
      <c r="F3777" s="532"/>
    </row>
    <row r="3778" spans="1:6">
      <c r="A3778" s="529" t="s">
        <v>32805</v>
      </c>
      <c r="B3778" s="530">
        <v>105069</v>
      </c>
      <c r="C3778" s="522" t="s">
        <v>32826</v>
      </c>
      <c r="D3778" s="530" t="s">
        <v>23</v>
      </c>
      <c r="E3778" s="531">
        <v>0</v>
      </c>
      <c r="F3778" s="532"/>
    </row>
    <row r="3779" spans="1:6">
      <c r="A3779" s="529" t="s">
        <v>32805</v>
      </c>
      <c r="B3779" s="530">
        <v>105072</v>
      </c>
      <c r="C3779" s="522" t="s">
        <v>32827</v>
      </c>
      <c r="D3779" s="530" t="s">
        <v>23</v>
      </c>
      <c r="E3779" s="531">
        <v>0</v>
      </c>
      <c r="F3779" s="532"/>
    </row>
    <row r="3780" spans="1:6">
      <c r="A3780" s="529" t="s">
        <v>32805</v>
      </c>
      <c r="B3780" s="530">
        <v>105070</v>
      </c>
      <c r="C3780" s="522" t="s">
        <v>32828</v>
      </c>
      <c r="D3780" s="530" t="s">
        <v>23</v>
      </c>
      <c r="E3780" s="531">
        <v>0</v>
      </c>
      <c r="F3780" s="532"/>
    </row>
    <row r="3781" spans="1:6">
      <c r="A3781" s="529" t="s">
        <v>32805</v>
      </c>
      <c r="B3781" s="530">
        <v>105073</v>
      </c>
      <c r="C3781" s="522" t="s">
        <v>32829</v>
      </c>
      <c r="D3781" s="530" t="s">
        <v>23</v>
      </c>
      <c r="E3781" s="531">
        <v>0</v>
      </c>
      <c r="F3781" s="532"/>
    </row>
    <row r="3782" spans="1:6">
      <c r="A3782" s="529" t="s">
        <v>32805</v>
      </c>
      <c r="B3782" s="530">
        <v>105075</v>
      </c>
      <c r="C3782" s="522" t="s">
        <v>32830</v>
      </c>
      <c r="D3782" s="530" t="s">
        <v>23</v>
      </c>
      <c r="E3782" s="531">
        <v>0</v>
      </c>
      <c r="F3782" s="532"/>
    </row>
    <row r="3783" spans="1:6">
      <c r="A3783" s="529" t="s">
        <v>32805</v>
      </c>
      <c r="B3783" s="530">
        <v>105078</v>
      </c>
      <c r="C3783" s="522" t="s">
        <v>32831</v>
      </c>
      <c r="D3783" s="530" t="s">
        <v>23</v>
      </c>
      <c r="E3783" s="531">
        <v>0</v>
      </c>
      <c r="F3783" s="532"/>
    </row>
    <row r="3784" spans="1:6">
      <c r="A3784" s="529" t="s">
        <v>32805</v>
      </c>
      <c r="B3784" s="530">
        <v>105076</v>
      </c>
      <c r="C3784" s="522" t="s">
        <v>32832</v>
      </c>
      <c r="D3784" s="530" t="s">
        <v>23</v>
      </c>
      <c r="E3784" s="531">
        <v>0</v>
      </c>
      <c r="F3784" s="532"/>
    </row>
    <row r="3785" spans="1:6">
      <c r="A3785" s="529" t="s">
        <v>32805</v>
      </c>
      <c r="B3785" s="530">
        <v>105079</v>
      </c>
      <c r="C3785" s="522" t="s">
        <v>32833</v>
      </c>
      <c r="D3785" s="530" t="s">
        <v>23</v>
      </c>
      <c r="E3785" s="531">
        <v>0</v>
      </c>
      <c r="F3785" s="532"/>
    </row>
    <row r="3786" spans="1:6">
      <c r="A3786" s="529" t="s">
        <v>32805</v>
      </c>
      <c r="B3786" s="530">
        <v>105061</v>
      </c>
      <c r="C3786" s="522" t="s">
        <v>23344</v>
      </c>
      <c r="D3786" s="530" t="s">
        <v>23</v>
      </c>
      <c r="E3786" s="531">
        <v>108.51</v>
      </c>
      <c r="F3786" s="532">
        <v>0</v>
      </c>
    </row>
    <row r="3787" spans="1:6">
      <c r="A3787" s="529" t="s">
        <v>32805</v>
      </c>
      <c r="B3787" s="530">
        <v>105064</v>
      </c>
      <c r="C3787" s="522" t="s">
        <v>23345</v>
      </c>
      <c r="D3787" s="530" t="s">
        <v>23</v>
      </c>
      <c r="E3787" s="531">
        <v>92.34</v>
      </c>
      <c r="F3787" s="532">
        <v>0</v>
      </c>
    </row>
    <row r="3788" spans="1:6">
      <c r="A3788" s="529" t="s">
        <v>32805</v>
      </c>
      <c r="B3788" s="530">
        <v>105068</v>
      </c>
      <c r="C3788" s="522" t="s">
        <v>23346</v>
      </c>
      <c r="D3788" s="530" t="s">
        <v>23</v>
      </c>
      <c r="E3788" s="531">
        <v>178.61</v>
      </c>
      <c r="F3788" s="532">
        <v>0</v>
      </c>
    </row>
    <row r="3789" spans="1:6">
      <c r="A3789" s="529" t="s">
        <v>32805</v>
      </c>
      <c r="B3789" s="530">
        <v>105071</v>
      </c>
      <c r="C3789" s="522" t="s">
        <v>23347</v>
      </c>
      <c r="D3789" s="530" t="s">
        <v>23</v>
      </c>
      <c r="E3789" s="531">
        <v>162.46</v>
      </c>
      <c r="F3789" s="532">
        <v>0</v>
      </c>
    </row>
    <row r="3790" spans="1:6">
      <c r="A3790" s="529" t="s">
        <v>32805</v>
      </c>
      <c r="B3790" s="530">
        <v>105074</v>
      </c>
      <c r="C3790" s="522" t="s">
        <v>23348</v>
      </c>
      <c r="D3790" s="530" t="s">
        <v>23</v>
      </c>
      <c r="E3790" s="531">
        <v>276.7</v>
      </c>
      <c r="F3790" s="532">
        <v>0</v>
      </c>
    </row>
    <row r="3791" spans="1:6">
      <c r="A3791" s="529" t="s">
        <v>32805</v>
      </c>
      <c r="B3791" s="530">
        <v>105077</v>
      </c>
      <c r="C3791" s="522" t="s">
        <v>23349</v>
      </c>
      <c r="D3791" s="530" t="s">
        <v>23</v>
      </c>
      <c r="E3791" s="531">
        <v>260.63</v>
      </c>
      <c r="F3791" s="532">
        <v>0</v>
      </c>
    </row>
    <row r="3792" spans="1:6">
      <c r="A3792" s="529" t="s">
        <v>32805</v>
      </c>
      <c r="B3792" s="530">
        <v>105090</v>
      </c>
      <c r="C3792" s="522" t="s">
        <v>23360</v>
      </c>
      <c r="D3792" s="530" t="s">
        <v>26</v>
      </c>
      <c r="E3792" s="531">
        <v>487.54</v>
      </c>
      <c r="F3792" s="532">
        <v>0</v>
      </c>
    </row>
    <row r="3793" spans="1:6">
      <c r="A3793" s="529" t="s">
        <v>32805</v>
      </c>
      <c r="B3793" s="530">
        <v>105099</v>
      </c>
      <c r="C3793" s="522" t="s">
        <v>23366</v>
      </c>
      <c r="D3793" s="530" t="s">
        <v>23</v>
      </c>
      <c r="E3793" s="531">
        <v>86.25</v>
      </c>
      <c r="F3793" s="532">
        <v>0</v>
      </c>
    </row>
    <row r="3794" spans="1:6">
      <c r="A3794" s="529" t="s">
        <v>32805</v>
      </c>
      <c r="B3794" s="530">
        <v>105100</v>
      </c>
      <c r="C3794" s="522" t="s">
        <v>23367</v>
      </c>
      <c r="D3794" s="530" t="s">
        <v>23</v>
      </c>
      <c r="E3794" s="531">
        <v>120.52</v>
      </c>
      <c r="F3794" s="532">
        <v>0</v>
      </c>
    </row>
    <row r="3795" spans="1:6">
      <c r="A3795" s="529" t="s">
        <v>32805</v>
      </c>
      <c r="B3795" s="530">
        <v>105101</v>
      </c>
      <c r="C3795" s="522" t="s">
        <v>23368</v>
      </c>
      <c r="D3795" s="530" t="s">
        <v>23</v>
      </c>
      <c r="E3795" s="531">
        <v>228.52</v>
      </c>
      <c r="F3795" s="532">
        <v>0</v>
      </c>
    </row>
    <row r="3796" spans="1:6">
      <c r="A3796" s="529" t="s">
        <v>32805</v>
      </c>
      <c r="B3796" s="530">
        <v>105102</v>
      </c>
      <c r="C3796" s="522" t="s">
        <v>23369</v>
      </c>
      <c r="D3796" s="530" t="s">
        <v>23</v>
      </c>
      <c r="E3796" s="531">
        <v>312.14</v>
      </c>
      <c r="F3796" s="532">
        <v>0</v>
      </c>
    </row>
    <row r="3797" spans="1:6">
      <c r="A3797" s="529" t="s">
        <v>32805</v>
      </c>
      <c r="B3797" s="530">
        <v>105080</v>
      </c>
      <c r="C3797" s="522" t="s">
        <v>23350</v>
      </c>
      <c r="D3797" s="530" t="s">
        <v>23</v>
      </c>
      <c r="E3797" s="531">
        <v>71.05</v>
      </c>
      <c r="F3797" s="532">
        <v>0</v>
      </c>
    </row>
    <row r="3798" spans="1:6">
      <c r="A3798" s="529" t="s">
        <v>32805</v>
      </c>
      <c r="B3798" s="530">
        <v>105081</v>
      </c>
      <c r="C3798" s="522" t="s">
        <v>23351</v>
      </c>
      <c r="D3798" s="530" t="s">
        <v>23</v>
      </c>
      <c r="E3798" s="531">
        <v>82.22</v>
      </c>
      <c r="F3798" s="532">
        <v>0</v>
      </c>
    </row>
    <row r="3799" spans="1:6">
      <c r="A3799" s="529" t="s">
        <v>32805</v>
      </c>
      <c r="B3799" s="530">
        <v>105091</v>
      </c>
      <c r="C3799" s="522" t="s">
        <v>23361</v>
      </c>
      <c r="D3799" s="530" t="s">
        <v>23</v>
      </c>
      <c r="E3799" s="531">
        <v>143.29</v>
      </c>
      <c r="F3799" s="532">
        <v>0</v>
      </c>
    </row>
    <row r="3800" spans="1:6">
      <c r="A3800" s="529" t="s">
        <v>32805</v>
      </c>
      <c r="B3800" s="530">
        <v>105089</v>
      </c>
      <c r="C3800" s="522" t="s">
        <v>23359</v>
      </c>
      <c r="D3800" s="530" t="s">
        <v>23</v>
      </c>
      <c r="E3800" s="531">
        <v>180.84</v>
      </c>
      <c r="F3800" s="532">
        <v>0</v>
      </c>
    </row>
    <row r="3801" spans="1:6">
      <c r="A3801" s="529" t="s">
        <v>32805</v>
      </c>
      <c r="B3801" s="530">
        <v>105082</v>
      </c>
      <c r="C3801" s="522" t="s">
        <v>23352</v>
      </c>
      <c r="D3801" s="530" t="s">
        <v>23</v>
      </c>
      <c r="E3801" s="531">
        <v>74.040000000000006</v>
      </c>
      <c r="F3801" s="532">
        <v>0</v>
      </c>
    </row>
    <row r="3802" spans="1:6">
      <c r="A3802" s="529" t="s">
        <v>32805</v>
      </c>
      <c r="B3802" s="530">
        <v>105083</v>
      </c>
      <c r="C3802" s="522" t="s">
        <v>23353</v>
      </c>
      <c r="D3802" s="530" t="s">
        <v>23</v>
      </c>
      <c r="E3802" s="531">
        <v>83.58</v>
      </c>
      <c r="F3802" s="532">
        <v>0</v>
      </c>
    </row>
    <row r="3803" spans="1:6">
      <c r="A3803" s="529" t="s">
        <v>32805</v>
      </c>
      <c r="B3803" s="530">
        <v>105084</v>
      </c>
      <c r="C3803" s="522" t="s">
        <v>23354</v>
      </c>
      <c r="D3803" s="530" t="s">
        <v>23</v>
      </c>
      <c r="E3803" s="531">
        <v>103.78</v>
      </c>
      <c r="F3803" s="532">
        <v>0</v>
      </c>
    </row>
    <row r="3804" spans="1:6">
      <c r="A3804" s="529" t="s">
        <v>32805</v>
      </c>
      <c r="B3804" s="530">
        <v>105086</v>
      </c>
      <c r="C3804" s="522" t="s">
        <v>23356</v>
      </c>
      <c r="D3804" s="530" t="s">
        <v>23</v>
      </c>
      <c r="E3804" s="531">
        <v>96.62</v>
      </c>
      <c r="F3804" s="532">
        <v>0</v>
      </c>
    </row>
    <row r="3805" spans="1:6">
      <c r="A3805" s="529" t="s">
        <v>32805</v>
      </c>
      <c r="B3805" s="530">
        <v>105087</v>
      </c>
      <c r="C3805" s="522" t="s">
        <v>23357</v>
      </c>
      <c r="D3805" s="530" t="s">
        <v>23</v>
      </c>
      <c r="E3805" s="531">
        <v>108.55</v>
      </c>
      <c r="F3805" s="532">
        <v>0</v>
      </c>
    </row>
    <row r="3806" spans="1:6">
      <c r="A3806" s="529" t="s">
        <v>32805</v>
      </c>
      <c r="B3806" s="530">
        <v>105088</v>
      </c>
      <c r="C3806" s="522" t="s">
        <v>23358</v>
      </c>
      <c r="D3806" s="530" t="s">
        <v>23</v>
      </c>
      <c r="E3806" s="531">
        <v>195.85</v>
      </c>
      <c r="F3806" s="532">
        <v>0</v>
      </c>
    </row>
    <row r="3807" spans="1:6">
      <c r="A3807" s="529" t="s">
        <v>32805</v>
      </c>
      <c r="B3807" s="530">
        <v>105092</v>
      </c>
      <c r="C3807" s="522" t="s">
        <v>23362</v>
      </c>
      <c r="D3807" s="530" t="s">
        <v>23</v>
      </c>
      <c r="E3807" s="531">
        <v>155.80000000000001</v>
      </c>
      <c r="F3807" s="532">
        <v>0</v>
      </c>
    </row>
    <row r="3808" spans="1:6">
      <c r="A3808" s="529" t="s">
        <v>32805</v>
      </c>
      <c r="B3808" s="530">
        <v>105085</v>
      </c>
      <c r="C3808" s="522" t="s">
        <v>23355</v>
      </c>
      <c r="D3808" s="530" t="s">
        <v>23</v>
      </c>
      <c r="E3808" s="531">
        <v>108.49</v>
      </c>
      <c r="F3808" s="532">
        <v>0</v>
      </c>
    </row>
    <row r="3809" spans="1:6">
      <c r="A3809" s="529" t="s">
        <v>32805</v>
      </c>
      <c r="B3809" s="530">
        <v>105093</v>
      </c>
      <c r="C3809" s="522" t="s">
        <v>23363</v>
      </c>
      <c r="D3809" s="530" t="s">
        <v>23</v>
      </c>
      <c r="E3809" s="531">
        <v>158.33000000000001</v>
      </c>
      <c r="F3809" s="532">
        <v>0</v>
      </c>
    </row>
    <row r="3810" spans="1:6">
      <c r="A3810" s="529" t="s">
        <v>32805</v>
      </c>
      <c r="B3810" s="530">
        <v>105041</v>
      </c>
      <c r="C3810" s="522" t="s">
        <v>23336</v>
      </c>
      <c r="D3810" s="530" t="s">
        <v>23</v>
      </c>
      <c r="E3810" s="531">
        <v>54.96</v>
      </c>
      <c r="F3810" s="532">
        <v>0</v>
      </c>
    </row>
    <row r="3811" spans="1:6">
      <c r="A3811" s="529" t="s">
        <v>32805</v>
      </c>
      <c r="B3811" s="530">
        <v>105045</v>
      </c>
      <c r="C3811" s="522" t="s">
        <v>23338</v>
      </c>
      <c r="D3811" s="530" t="s">
        <v>23</v>
      </c>
      <c r="E3811" s="531">
        <v>62.17</v>
      </c>
      <c r="F3811" s="532">
        <v>0</v>
      </c>
    </row>
    <row r="3812" spans="1:6">
      <c r="A3812" s="529" t="s">
        <v>32834</v>
      </c>
      <c r="B3812" s="530">
        <v>93961</v>
      </c>
      <c r="C3812" s="522" t="s">
        <v>24312</v>
      </c>
      <c r="D3812" s="530" t="s">
        <v>23</v>
      </c>
      <c r="E3812" s="531">
        <v>276.02</v>
      </c>
      <c r="F3812" s="532">
        <v>0</v>
      </c>
    </row>
    <row r="3813" spans="1:6">
      <c r="A3813" s="529" t="s">
        <v>32834</v>
      </c>
      <c r="B3813" s="530">
        <v>93971</v>
      </c>
      <c r="C3813" s="522" t="s">
        <v>31579</v>
      </c>
      <c r="D3813" s="530" t="s">
        <v>23</v>
      </c>
      <c r="E3813" s="531">
        <v>229.29</v>
      </c>
      <c r="F3813" s="532">
        <v>0</v>
      </c>
    </row>
    <row r="3814" spans="1:6">
      <c r="A3814" s="529" t="s">
        <v>32834</v>
      </c>
      <c r="B3814" s="530">
        <v>93959</v>
      </c>
      <c r="C3814" s="522" t="s">
        <v>24311</v>
      </c>
      <c r="D3814" s="530" t="s">
        <v>23</v>
      </c>
      <c r="E3814" s="531">
        <v>308.33999999999997</v>
      </c>
      <c r="F3814" s="532">
        <v>0</v>
      </c>
    </row>
    <row r="3815" spans="1:6">
      <c r="A3815" s="529" t="s">
        <v>32834</v>
      </c>
      <c r="B3815" s="530">
        <v>93969</v>
      </c>
      <c r="C3815" s="522" t="s">
        <v>24314</v>
      </c>
      <c r="D3815" s="530" t="s">
        <v>23</v>
      </c>
      <c r="E3815" s="531">
        <v>255.36</v>
      </c>
      <c r="F3815" s="532">
        <v>0</v>
      </c>
    </row>
    <row r="3816" spans="1:6">
      <c r="A3816" s="529" t="s">
        <v>32834</v>
      </c>
      <c r="B3816" s="530">
        <v>93957</v>
      </c>
      <c r="C3816" s="522" t="s">
        <v>24310</v>
      </c>
      <c r="D3816" s="530" t="s">
        <v>23</v>
      </c>
      <c r="E3816" s="531">
        <v>385.38</v>
      </c>
      <c r="F3816" s="532">
        <v>0</v>
      </c>
    </row>
    <row r="3817" spans="1:6">
      <c r="A3817" s="529" t="s">
        <v>32834</v>
      </c>
      <c r="B3817" s="530">
        <v>93967</v>
      </c>
      <c r="C3817" s="522" t="s">
        <v>24313</v>
      </c>
      <c r="D3817" s="530" t="s">
        <v>23</v>
      </c>
      <c r="E3817" s="531">
        <v>319.63</v>
      </c>
      <c r="F3817" s="532">
        <v>0</v>
      </c>
    </row>
    <row r="3818" spans="1:6">
      <c r="A3818" s="529" t="s">
        <v>32835</v>
      </c>
      <c r="B3818" s="530">
        <v>104878</v>
      </c>
      <c r="C3818" s="522" t="s">
        <v>22972</v>
      </c>
      <c r="D3818" s="530" t="s">
        <v>24</v>
      </c>
      <c r="E3818" s="531">
        <v>2376.9</v>
      </c>
      <c r="F3818" s="532">
        <v>0</v>
      </c>
    </row>
    <row r="3819" spans="1:6">
      <c r="A3819" s="529" t="s">
        <v>32835</v>
      </c>
      <c r="B3819" s="530">
        <v>104877</v>
      </c>
      <c r="C3819" s="522" t="s">
        <v>22971</v>
      </c>
      <c r="D3819" s="530" t="s">
        <v>24</v>
      </c>
      <c r="E3819" s="531">
        <v>674.5</v>
      </c>
      <c r="F3819" s="532">
        <v>0</v>
      </c>
    </row>
    <row r="3820" spans="1:6">
      <c r="A3820" s="529" t="s">
        <v>32835</v>
      </c>
      <c r="B3820" s="530">
        <v>104841</v>
      </c>
      <c r="C3820" s="522" t="s">
        <v>22955</v>
      </c>
      <c r="D3820" s="530" t="s">
        <v>23</v>
      </c>
      <c r="E3820" s="531">
        <v>89.6</v>
      </c>
      <c r="F3820" s="532">
        <v>0</v>
      </c>
    </row>
    <row r="3821" spans="1:6">
      <c r="A3821" s="529" t="s">
        <v>32835</v>
      </c>
      <c r="B3821" s="530">
        <v>104849</v>
      </c>
      <c r="C3821" s="522" t="s">
        <v>22963</v>
      </c>
      <c r="D3821" s="530" t="s">
        <v>23</v>
      </c>
      <c r="E3821" s="531">
        <v>60.6</v>
      </c>
      <c r="F3821" s="532">
        <v>0</v>
      </c>
    </row>
    <row r="3822" spans="1:6">
      <c r="A3822" s="529" t="s">
        <v>32835</v>
      </c>
      <c r="B3822" s="530">
        <v>104887</v>
      </c>
      <c r="C3822" s="522" t="s">
        <v>22976</v>
      </c>
      <c r="D3822" s="530" t="s">
        <v>23</v>
      </c>
      <c r="E3822" s="531">
        <v>44.96</v>
      </c>
      <c r="F3822" s="532">
        <v>0</v>
      </c>
    </row>
    <row r="3823" spans="1:6">
      <c r="A3823" s="529" t="s">
        <v>32835</v>
      </c>
      <c r="B3823" s="530">
        <v>104844</v>
      </c>
      <c r="C3823" s="522" t="s">
        <v>22958</v>
      </c>
      <c r="D3823" s="530" t="s">
        <v>23</v>
      </c>
      <c r="E3823" s="531">
        <v>99.49</v>
      </c>
      <c r="F3823" s="532">
        <v>0</v>
      </c>
    </row>
    <row r="3824" spans="1:6">
      <c r="A3824" s="529" t="s">
        <v>32835</v>
      </c>
      <c r="B3824" s="530">
        <v>104852</v>
      </c>
      <c r="C3824" s="522" t="s">
        <v>22966</v>
      </c>
      <c r="D3824" s="530" t="s">
        <v>23</v>
      </c>
      <c r="E3824" s="531">
        <v>67.349999999999994</v>
      </c>
      <c r="F3824" s="532">
        <v>0</v>
      </c>
    </row>
    <row r="3825" spans="1:6">
      <c r="A3825" s="529" t="s">
        <v>32835</v>
      </c>
      <c r="B3825" s="530">
        <v>104846</v>
      </c>
      <c r="C3825" s="522" t="s">
        <v>22960</v>
      </c>
      <c r="D3825" s="530" t="s">
        <v>23</v>
      </c>
      <c r="E3825" s="531">
        <v>114.2</v>
      </c>
      <c r="F3825" s="532">
        <v>0</v>
      </c>
    </row>
    <row r="3826" spans="1:6">
      <c r="A3826" s="529" t="s">
        <v>32835</v>
      </c>
      <c r="B3826" s="530">
        <v>104854</v>
      </c>
      <c r="C3826" s="522" t="s">
        <v>22968</v>
      </c>
      <c r="D3826" s="530" t="s">
        <v>23</v>
      </c>
      <c r="E3826" s="531">
        <v>77.37</v>
      </c>
      <c r="F3826" s="532">
        <v>0</v>
      </c>
    </row>
    <row r="3827" spans="1:6">
      <c r="A3827" s="529" t="s">
        <v>32835</v>
      </c>
      <c r="B3827" s="530">
        <v>104890</v>
      </c>
      <c r="C3827" s="522" t="s">
        <v>22979</v>
      </c>
      <c r="D3827" s="530" t="s">
        <v>23</v>
      </c>
      <c r="E3827" s="531">
        <v>52.39</v>
      </c>
      <c r="F3827" s="532">
        <v>0</v>
      </c>
    </row>
    <row r="3828" spans="1:6">
      <c r="A3828" s="529" t="s">
        <v>32835</v>
      </c>
      <c r="B3828" s="530">
        <v>104842</v>
      </c>
      <c r="C3828" s="522" t="s">
        <v>22956</v>
      </c>
      <c r="D3828" s="530" t="s">
        <v>23</v>
      </c>
      <c r="E3828" s="531">
        <v>75.72</v>
      </c>
      <c r="F3828" s="532">
        <v>0</v>
      </c>
    </row>
    <row r="3829" spans="1:6">
      <c r="A3829" s="529" t="s">
        <v>32835</v>
      </c>
      <c r="B3829" s="530">
        <v>104850</v>
      </c>
      <c r="C3829" s="522" t="s">
        <v>22964</v>
      </c>
      <c r="D3829" s="530" t="s">
        <v>23</v>
      </c>
      <c r="E3829" s="531">
        <v>53.3</v>
      </c>
      <c r="F3829" s="532">
        <v>0</v>
      </c>
    </row>
    <row r="3830" spans="1:6">
      <c r="A3830" s="529" t="s">
        <v>32835</v>
      </c>
      <c r="B3830" s="530">
        <v>104888</v>
      </c>
      <c r="C3830" s="522" t="s">
        <v>22977</v>
      </c>
      <c r="D3830" s="530" t="s">
        <v>23</v>
      </c>
      <c r="E3830" s="531">
        <v>40.29</v>
      </c>
      <c r="F3830" s="532">
        <v>0</v>
      </c>
    </row>
    <row r="3831" spans="1:6">
      <c r="A3831" s="529" t="s">
        <v>32835</v>
      </c>
      <c r="B3831" s="530">
        <v>104879</v>
      </c>
      <c r="C3831" s="522" t="s">
        <v>22973</v>
      </c>
      <c r="D3831" s="530" t="s">
        <v>23</v>
      </c>
      <c r="E3831" s="531">
        <v>84</v>
      </c>
      <c r="F3831" s="532">
        <v>0</v>
      </c>
    </row>
    <row r="3832" spans="1:6">
      <c r="A3832" s="529" t="s">
        <v>32835</v>
      </c>
      <c r="B3832" s="530">
        <v>104853</v>
      </c>
      <c r="C3832" s="522" t="s">
        <v>22967</v>
      </c>
      <c r="D3832" s="530" t="s">
        <v>23</v>
      </c>
      <c r="E3832" s="531">
        <v>58.96</v>
      </c>
      <c r="F3832" s="532">
        <v>0</v>
      </c>
    </row>
    <row r="3833" spans="1:6">
      <c r="A3833" s="529" t="s">
        <v>32835</v>
      </c>
      <c r="B3833" s="530">
        <v>104847</v>
      </c>
      <c r="C3833" s="522" t="s">
        <v>22961</v>
      </c>
      <c r="D3833" s="530" t="s">
        <v>23</v>
      </c>
      <c r="E3833" s="531">
        <v>96.23</v>
      </c>
      <c r="F3833" s="532">
        <v>0</v>
      </c>
    </row>
    <row r="3834" spans="1:6">
      <c r="A3834" s="529" t="s">
        <v>32835</v>
      </c>
      <c r="B3834" s="530">
        <v>104855</v>
      </c>
      <c r="C3834" s="522" t="s">
        <v>22969</v>
      </c>
      <c r="D3834" s="530" t="s">
        <v>23</v>
      </c>
      <c r="E3834" s="531">
        <v>67.290000000000006</v>
      </c>
      <c r="F3834" s="532">
        <v>0</v>
      </c>
    </row>
    <row r="3835" spans="1:6">
      <c r="A3835" s="529" t="s">
        <v>32835</v>
      </c>
      <c r="B3835" s="530">
        <v>104891</v>
      </c>
      <c r="C3835" s="522" t="s">
        <v>22980</v>
      </c>
      <c r="D3835" s="530" t="s">
        <v>23</v>
      </c>
      <c r="E3835" s="531">
        <v>46.55</v>
      </c>
      <c r="F3835" s="532">
        <v>0</v>
      </c>
    </row>
    <row r="3836" spans="1:6">
      <c r="A3836" s="529" t="s">
        <v>32835</v>
      </c>
      <c r="B3836" s="530">
        <v>104892</v>
      </c>
      <c r="C3836" s="522" t="s">
        <v>22981</v>
      </c>
      <c r="D3836" s="530" t="s">
        <v>23</v>
      </c>
      <c r="E3836" s="531">
        <v>112.75</v>
      </c>
      <c r="F3836" s="532">
        <v>0</v>
      </c>
    </row>
    <row r="3837" spans="1:6">
      <c r="A3837" s="529" t="s">
        <v>32835</v>
      </c>
      <c r="B3837" s="530">
        <v>104848</v>
      </c>
      <c r="C3837" s="522" t="s">
        <v>22962</v>
      </c>
      <c r="D3837" s="530" t="s">
        <v>23</v>
      </c>
      <c r="E3837" s="531">
        <v>71.510000000000005</v>
      </c>
      <c r="F3837" s="532">
        <v>0</v>
      </c>
    </row>
    <row r="3838" spans="1:6">
      <c r="A3838" s="529" t="s">
        <v>32835</v>
      </c>
      <c r="B3838" s="530">
        <v>104886</v>
      </c>
      <c r="C3838" s="522" t="s">
        <v>22975</v>
      </c>
      <c r="D3838" s="530" t="s">
        <v>23</v>
      </c>
      <c r="E3838" s="531">
        <v>51.88</v>
      </c>
      <c r="F3838" s="532">
        <v>0</v>
      </c>
    </row>
    <row r="3839" spans="1:6">
      <c r="A3839" s="529" t="s">
        <v>32835</v>
      </c>
      <c r="B3839" s="530">
        <v>104843</v>
      </c>
      <c r="C3839" s="522" t="s">
        <v>22957</v>
      </c>
      <c r="D3839" s="530" t="s">
        <v>23</v>
      </c>
      <c r="E3839" s="531">
        <v>125.09</v>
      </c>
      <c r="F3839" s="532">
        <v>0</v>
      </c>
    </row>
    <row r="3840" spans="1:6">
      <c r="A3840" s="529" t="s">
        <v>32835</v>
      </c>
      <c r="B3840" s="530">
        <v>104851</v>
      </c>
      <c r="C3840" s="522" t="s">
        <v>22965</v>
      </c>
      <c r="D3840" s="530" t="s">
        <v>23</v>
      </c>
      <c r="E3840" s="531">
        <v>79.91</v>
      </c>
      <c r="F3840" s="532">
        <v>0</v>
      </c>
    </row>
    <row r="3841" spans="1:6">
      <c r="A3841" s="529" t="s">
        <v>32835</v>
      </c>
      <c r="B3841" s="530">
        <v>104845</v>
      </c>
      <c r="C3841" s="522" t="s">
        <v>22959</v>
      </c>
      <c r="D3841" s="530" t="s">
        <v>23</v>
      </c>
      <c r="E3841" s="531">
        <v>143.4</v>
      </c>
      <c r="F3841" s="532">
        <v>0</v>
      </c>
    </row>
    <row r="3842" spans="1:6">
      <c r="A3842" s="529" t="s">
        <v>32835</v>
      </c>
      <c r="B3842" s="530">
        <v>104880</v>
      </c>
      <c r="C3842" s="522" t="s">
        <v>22974</v>
      </c>
      <c r="D3842" s="530" t="s">
        <v>23</v>
      </c>
      <c r="E3842" s="531">
        <v>92.4</v>
      </c>
      <c r="F3842" s="532">
        <v>0</v>
      </c>
    </row>
    <row r="3843" spans="1:6">
      <c r="A3843" s="529" t="s">
        <v>32835</v>
      </c>
      <c r="B3843" s="530">
        <v>104889</v>
      </c>
      <c r="C3843" s="522" t="s">
        <v>22978</v>
      </c>
      <c r="D3843" s="530" t="s">
        <v>23</v>
      </c>
      <c r="E3843" s="531">
        <v>61.11</v>
      </c>
      <c r="F3843" s="532">
        <v>0</v>
      </c>
    </row>
    <row r="3844" spans="1:6">
      <c r="A3844" s="529" t="s">
        <v>32835</v>
      </c>
      <c r="B3844" s="530">
        <v>95108</v>
      </c>
      <c r="C3844" s="522" t="s">
        <v>22954</v>
      </c>
      <c r="D3844" s="530" t="s">
        <v>24</v>
      </c>
      <c r="E3844" s="531">
        <v>44.4</v>
      </c>
      <c r="F3844" s="532">
        <v>0</v>
      </c>
    </row>
    <row r="3845" spans="1:6">
      <c r="A3845" s="529" t="s">
        <v>32835</v>
      </c>
      <c r="B3845" s="530">
        <v>104857</v>
      </c>
      <c r="C3845" s="522" t="s">
        <v>32836</v>
      </c>
      <c r="D3845" s="530" t="s">
        <v>23</v>
      </c>
      <c r="E3845" s="531">
        <v>0</v>
      </c>
      <c r="F3845" s="532"/>
    </row>
    <row r="3846" spans="1:6">
      <c r="A3846" s="529" t="s">
        <v>32835</v>
      </c>
      <c r="B3846" s="530">
        <v>104859</v>
      </c>
      <c r="C3846" s="522" t="s">
        <v>32837</v>
      </c>
      <c r="D3846" s="530" t="s">
        <v>23</v>
      </c>
      <c r="E3846" s="531">
        <v>0</v>
      </c>
      <c r="F3846" s="532"/>
    </row>
    <row r="3847" spans="1:6">
      <c r="A3847" s="529" t="s">
        <v>32835</v>
      </c>
      <c r="B3847" s="530">
        <v>104861</v>
      </c>
      <c r="C3847" s="522" t="s">
        <v>32838</v>
      </c>
      <c r="D3847" s="530" t="s">
        <v>23</v>
      </c>
      <c r="E3847" s="531">
        <v>0</v>
      </c>
      <c r="F3847" s="532"/>
    </row>
    <row r="3848" spans="1:6">
      <c r="A3848" s="529" t="s">
        <v>32835</v>
      </c>
      <c r="B3848" s="530">
        <v>104856</v>
      </c>
      <c r="C3848" s="522" t="s">
        <v>32839</v>
      </c>
      <c r="D3848" s="530" t="s">
        <v>23</v>
      </c>
      <c r="E3848" s="531">
        <v>0</v>
      </c>
      <c r="F3848" s="532"/>
    </row>
    <row r="3849" spans="1:6">
      <c r="A3849" s="529" t="s">
        <v>32835</v>
      </c>
      <c r="B3849" s="530">
        <v>104858</v>
      </c>
      <c r="C3849" s="522" t="s">
        <v>32840</v>
      </c>
      <c r="D3849" s="530" t="s">
        <v>23</v>
      </c>
      <c r="E3849" s="531">
        <v>0</v>
      </c>
      <c r="F3849" s="532"/>
    </row>
    <row r="3850" spans="1:6">
      <c r="A3850" s="529" t="s">
        <v>32835</v>
      </c>
      <c r="B3850" s="530">
        <v>104860</v>
      </c>
      <c r="C3850" s="522" t="s">
        <v>32841</v>
      </c>
      <c r="D3850" s="530" t="s">
        <v>23</v>
      </c>
      <c r="E3850" s="531">
        <v>0</v>
      </c>
      <c r="F3850" s="532"/>
    </row>
    <row r="3851" spans="1:6">
      <c r="A3851" s="529" t="s">
        <v>32835</v>
      </c>
      <c r="B3851" s="530">
        <v>104871</v>
      </c>
      <c r="C3851" s="522" t="s">
        <v>32842</v>
      </c>
      <c r="D3851" s="530" t="s">
        <v>23</v>
      </c>
      <c r="E3851" s="531">
        <v>0</v>
      </c>
      <c r="F3851" s="532"/>
    </row>
    <row r="3852" spans="1:6">
      <c r="A3852" s="529" t="s">
        <v>32835</v>
      </c>
      <c r="B3852" s="530">
        <v>104883</v>
      </c>
      <c r="C3852" s="522" t="s">
        <v>32843</v>
      </c>
      <c r="D3852" s="530" t="s">
        <v>23</v>
      </c>
      <c r="E3852" s="531">
        <v>0</v>
      </c>
      <c r="F3852" s="532"/>
    </row>
    <row r="3853" spans="1:6">
      <c r="A3853" s="529" t="s">
        <v>32835</v>
      </c>
      <c r="B3853" s="530">
        <v>104865</v>
      </c>
      <c r="C3853" s="522" t="s">
        <v>32844</v>
      </c>
      <c r="D3853" s="530" t="s">
        <v>23</v>
      </c>
      <c r="E3853" s="531">
        <v>0</v>
      </c>
      <c r="F3853" s="532"/>
    </row>
    <row r="3854" spans="1:6">
      <c r="A3854" s="529" t="s">
        <v>32835</v>
      </c>
      <c r="B3854" s="530">
        <v>104872</v>
      </c>
      <c r="C3854" s="522" t="s">
        <v>32845</v>
      </c>
      <c r="D3854" s="530" t="s">
        <v>23</v>
      </c>
      <c r="E3854" s="531">
        <v>0</v>
      </c>
      <c r="F3854" s="532"/>
    </row>
    <row r="3855" spans="1:6">
      <c r="A3855" s="529" t="s">
        <v>32835</v>
      </c>
      <c r="B3855" s="530">
        <v>104884</v>
      </c>
      <c r="C3855" s="522" t="s">
        <v>32846</v>
      </c>
      <c r="D3855" s="530" t="s">
        <v>23</v>
      </c>
      <c r="E3855" s="531">
        <v>0</v>
      </c>
      <c r="F3855" s="532"/>
    </row>
    <row r="3856" spans="1:6">
      <c r="A3856" s="529" t="s">
        <v>32835</v>
      </c>
      <c r="B3856" s="530">
        <v>104866</v>
      </c>
      <c r="C3856" s="522" t="s">
        <v>32847</v>
      </c>
      <c r="D3856" s="530" t="s">
        <v>23</v>
      </c>
      <c r="E3856" s="531">
        <v>0</v>
      </c>
      <c r="F3856" s="532"/>
    </row>
    <row r="3857" spans="1:6">
      <c r="A3857" s="529" t="s">
        <v>32835</v>
      </c>
      <c r="B3857" s="530">
        <v>104873</v>
      </c>
      <c r="C3857" s="522" t="s">
        <v>32848</v>
      </c>
      <c r="D3857" s="530" t="s">
        <v>23</v>
      </c>
      <c r="E3857" s="531">
        <v>0</v>
      </c>
      <c r="F3857" s="532"/>
    </row>
    <row r="3858" spans="1:6">
      <c r="A3858" s="529" t="s">
        <v>32835</v>
      </c>
      <c r="B3858" s="530">
        <v>104885</v>
      </c>
      <c r="C3858" s="522" t="s">
        <v>32849</v>
      </c>
      <c r="D3858" s="530" t="s">
        <v>23</v>
      </c>
      <c r="E3858" s="531">
        <v>0</v>
      </c>
      <c r="F3858" s="532"/>
    </row>
    <row r="3859" spans="1:6">
      <c r="A3859" s="529" t="s">
        <v>32835</v>
      </c>
      <c r="B3859" s="530">
        <v>104867</v>
      </c>
      <c r="C3859" s="522" t="s">
        <v>32850</v>
      </c>
      <c r="D3859" s="530" t="s">
        <v>23</v>
      </c>
      <c r="E3859" s="531">
        <v>0</v>
      </c>
      <c r="F3859" s="532"/>
    </row>
    <row r="3860" spans="1:6">
      <c r="A3860" s="529" t="s">
        <v>32835</v>
      </c>
      <c r="B3860" s="530">
        <v>104868</v>
      </c>
      <c r="C3860" s="522" t="s">
        <v>32851</v>
      </c>
      <c r="D3860" s="530" t="s">
        <v>23</v>
      </c>
      <c r="E3860" s="531">
        <v>0</v>
      </c>
      <c r="F3860" s="532"/>
    </row>
    <row r="3861" spans="1:6">
      <c r="A3861" s="529" t="s">
        <v>32835</v>
      </c>
      <c r="B3861" s="530">
        <v>104874</v>
      </c>
      <c r="C3861" s="522" t="s">
        <v>32852</v>
      </c>
      <c r="D3861" s="530" t="s">
        <v>23</v>
      </c>
      <c r="E3861" s="531">
        <v>0</v>
      </c>
      <c r="F3861" s="532"/>
    </row>
    <row r="3862" spans="1:6">
      <c r="A3862" s="529" t="s">
        <v>32835</v>
      </c>
      <c r="B3862" s="530">
        <v>104862</v>
      </c>
      <c r="C3862" s="522" t="s">
        <v>32853</v>
      </c>
      <c r="D3862" s="530" t="s">
        <v>23</v>
      </c>
      <c r="E3862" s="531">
        <v>0</v>
      </c>
      <c r="F3862" s="532"/>
    </row>
    <row r="3863" spans="1:6">
      <c r="A3863" s="529" t="s">
        <v>32835</v>
      </c>
      <c r="B3863" s="530">
        <v>104869</v>
      </c>
      <c r="C3863" s="522" t="s">
        <v>32854</v>
      </c>
      <c r="D3863" s="530" t="s">
        <v>23</v>
      </c>
      <c r="E3863" s="531">
        <v>0</v>
      </c>
      <c r="F3863" s="532"/>
    </row>
    <row r="3864" spans="1:6">
      <c r="A3864" s="529" t="s">
        <v>32835</v>
      </c>
      <c r="B3864" s="530">
        <v>104881</v>
      </c>
      <c r="C3864" s="522" t="s">
        <v>32855</v>
      </c>
      <c r="D3864" s="530" t="s">
        <v>23</v>
      </c>
      <c r="E3864" s="531">
        <v>0</v>
      </c>
      <c r="F3864" s="532"/>
    </row>
    <row r="3865" spans="1:6">
      <c r="A3865" s="529" t="s">
        <v>32835</v>
      </c>
      <c r="B3865" s="530">
        <v>104863</v>
      </c>
      <c r="C3865" s="522" t="s">
        <v>32856</v>
      </c>
      <c r="D3865" s="530" t="s">
        <v>23</v>
      </c>
      <c r="E3865" s="531">
        <v>0</v>
      </c>
      <c r="F3865" s="532"/>
    </row>
    <row r="3866" spans="1:6">
      <c r="A3866" s="529" t="s">
        <v>32835</v>
      </c>
      <c r="B3866" s="530">
        <v>104870</v>
      </c>
      <c r="C3866" s="522" t="s">
        <v>32857</v>
      </c>
      <c r="D3866" s="530" t="s">
        <v>23</v>
      </c>
      <c r="E3866" s="531">
        <v>0</v>
      </c>
      <c r="F3866" s="532"/>
    </row>
    <row r="3867" spans="1:6">
      <c r="A3867" s="529" t="s">
        <v>32835</v>
      </c>
      <c r="B3867" s="530">
        <v>104882</v>
      </c>
      <c r="C3867" s="522" t="s">
        <v>32858</v>
      </c>
      <c r="D3867" s="530" t="s">
        <v>23</v>
      </c>
      <c r="E3867" s="531">
        <v>0</v>
      </c>
      <c r="F3867" s="532"/>
    </row>
    <row r="3868" spans="1:6">
      <c r="A3868" s="529" t="s">
        <v>32835</v>
      </c>
      <c r="B3868" s="530">
        <v>104864</v>
      </c>
      <c r="C3868" s="522" t="s">
        <v>32859</v>
      </c>
      <c r="D3868" s="530" t="s">
        <v>23</v>
      </c>
      <c r="E3868" s="531">
        <v>0</v>
      </c>
      <c r="F3868" s="532"/>
    </row>
    <row r="3869" spans="1:6">
      <c r="A3869" s="529" t="s">
        <v>32835</v>
      </c>
      <c r="B3869" s="530">
        <v>104876</v>
      </c>
      <c r="C3869" s="522" t="s">
        <v>22970</v>
      </c>
      <c r="D3869" s="530" t="s">
        <v>24</v>
      </c>
      <c r="E3869" s="531">
        <v>28.84</v>
      </c>
      <c r="F3869" s="532">
        <v>0</v>
      </c>
    </row>
    <row r="3870" spans="1:6">
      <c r="A3870" s="529" t="s">
        <v>32835</v>
      </c>
      <c r="B3870" s="530">
        <v>104875</v>
      </c>
      <c r="C3870" s="522" t="s">
        <v>32860</v>
      </c>
      <c r="D3870" s="530" t="s">
        <v>23</v>
      </c>
      <c r="E3870" s="531">
        <v>145.77000000000001</v>
      </c>
      <c r="F3870" s="532">
        <v>0</v>
      </c>
    </row>
    <row r="3871" spans="1:6">
      <c r="A3871" s="529" t="s">
        <v>34208</v>
      </c>
      <c r="B3871" s="530">
        <v>105942</v>
      </c>
      <c r="C3871" s="522" t="s">
        <v>34209</v>
      </c>
      <c r="D3871" s="530" t="s">
        <v>23</v>
      </c>
      <c r="E3871" s="531">
        <v>0</v>
      </c>
      <c r="F3871" s="532"/>
    </row>
    <row r="3872" spans="1:6">
      <c r="A3872" s="529" t="s">
        <v>34208</v>
      </c>
      <c r="B3872" s="530">
        <v>105943</v>
      </c>
      <c r="C3872" s="522" t="s">
        <v>34210</v>
      </c>
      <c r="D3872" s="530" t="s">
        <v>23</v>
      </c>
      <c r="E3872" s="531">
        <v>0</v>
      </c>
      <c r="F3872" s="532"/>
    </row>
    <row r="3873" spans="1:6">
      <c r="A3873" s="529" t="s">
        <v>34208</v>
      </c>
      <c r="B3873" s="530">
        <v>105941</v>
      </c>
      <c r="C3873" s="522" t="s">
        <v>34211</v>
      </c>
      <c r="D3873" s="530" t="s">
        <v>26</v>
      </c>
      <c r="E3873" s="531">
        <v>0</v>
      </c>
      <c r="F3873" s="532"/>
    </row>
    <row r="3874" spans="1:6">
      <c r="A3874" s="529" t="s">
        <v>34208</v>
      </c>
      <c r="B3874" s="530">
        <v>105940</v>
      </c>
      <c r="C3874" s="522" t="s">
        <v>34212</v>
      </c>
      <c r="D3874" s="530" t="s">
        <v>26</v>
      </c>
      <c r="E3874" s="531">
        <v>0</v>
      </c>
      <c r="F3874" s="532"/>
    </row>
    <row r="3875" spans="1:6">
      <c r="A3875" s="529" t="s">
        <v>34208</v>
      </c>
      <c r="B3875" s="530">
        <v>105938</v>
      </c>
      <c r="C3875" s="522" t="s">
        <v>34213</v>
      </c>
      <c r="D3875" s="530" t="s">
        <v>26</v>
      </c>
      <c r="E3875" s="531">
        <v>0</v>
      </c>
      <c r="F3875" s="532"/>
    </row>
    <row r="3876" spans="1:6">
      <c r="A3876" s="529" t="s">
        <v>34208</v>
      </c>
      <c r="B3876" s="530">
        <v>105939</v>
      </c>
      <c r="C3876" s="522" t="s">
        <v>34214</v>
      </c>
      <c r="D3876" s="530" t="s">
        <v>26</v>
      </c>
      <c r="E3876" s="531">
        <v>0</v>
      </c>
      <c r="F3876" s="532"/>
    </row>
    <row r="3877" spans="1:6">
      <c r="A3877" s="529" t="s">
        <v>32861</v>
      </c>
      <c r="B3877" s="530">
        <v>96120</v>
      </c>
      <c r="C3877" s="522" t="s">
        <v>13273</v>
      </c>
      <c r="D3877" s="530" t="s">
        <v>23</v>
      </c>
      <c r="E3877" s="531">
        <v>3.47</v>
      </c>
      <c r="F3877" s="532">
        <v>0</v>
      </c>
    </row>
    <row r="3878" spans="1:6">
      <c r="A3878" s="529" t="s">
        <v>32861</v>
      </c>
      <c r="B3878" s="530">
        <v>96123</v>
      </c>
      <c r="C3878" s="522" t="s">
        <v>13274</v>
      </c>
      <c r="D3878" s="530" t="s">
        <v>23</v>
      </c>
      <c r="E3878" s="531">
        <v>29.32</v>
      </c>
      <c r="F3878" s="532">
        <v>0</v>
      </c>
    </row>
    <row r="3879" spans="1:6">
      <c r="A3879" s="529" t="s">
        <v>32861</v>
      </c>
      <c r="B3879" s="530">
        <v>96122</v>
      </c>
      <c r="C3879" s="522" t="s">
        <v>13267</v>
      </c>
      <c r="D3879" s="530" t="s">
        <v>23</v>
      </c>
      <c r="E3879" s="531">
        <v>50.34</v>
      </c>
      <c r="F3879" s="532">
        <v>0</v>
      </c>
    </row>
    <row r="3880" spans="1:6">
      <c r="A3880" s="529" t="s">
        <v>32861</v>
      </c>
      <c r="B3880" s="530">
        <v>96121</v>
      </c>
      <c r="C3880" s="522" t="s">
        <v>13277</v>
      </c>
      <c r="D3880" s="530" t="s">
        <v>23</v>
      </c>
      <c r="E3880" s="531">
        <v>12.49</v>
      </c>
      <c r="F3880" s="532">
        <v>0</v>
      </c>
    </row>
    <row r="3881" spans="1:6">
      <c r="A3881" s="529" t="s">
        <v>32861</v>
      </c>
      <c r="B3881" s="530">
        <v>99054</v>
      </c>
      <c r="C3881" s="522" t="s">
        <v>13275</v>
      </c>
      <c r="D3881" s="530" t="s">
        <v>26</v>
      </c>
      <c r="E3881" s="531">
        <v>70.459999999999994</v>
      </c>
      <c r="F3881" s="532">
        <v>0</v>
      </c>
    </row>
    <row r="3882" spans="1:6">
      <c r="A3882" s="529" t="s">
        <v>32861</v>
      </c>
      <c r="B3882" s="530">
        <v>96110</v>
      </c>
      <c r="C3882" s="522" t="s">
        <v>13270</v>
      </c>
      <c r="D3882" s="530" t="s">
        <v>26</v>
      </c>
      <c r="E3882" s="531">
        <v>76.92</v>
      </c>
      <c r="F3882" s="532">
        <v>0</v>
      </c>
    </row>
    <row r="3883" spans="1:6">
      <c r="A3883" s="529" t="s">
        <v>32861</v>
      </c>
      <c r="B3883" s="530">
        <v>96114</v>
      </c>
      <c r="C3883" s="522" t="s">
        <v>13272</v>
      </c>
      <c r="D3883" s="530" t="s">
        <v>26</v>
      </c>
      <c r="E3883" s="531">
        <v>76.459999999999994</v>
      </c>
      <c r="F3883" s="532">
        <v>0</v>
      </c>
    </row>
    <row r="3884" spans="1:6">
      <c r="A3884" s="529" t="s">
        <v>32861</v>
      </c>
      <c r="B3884" s="530">
        <v>104757</v>
      </c>
      <c r="C3884" s="522" t="s">
        <v>32862</v>
      </c>
      <c r="D3884" s="530" t="s">
        <v>26</v>
      </c>
      <c r="E3884" s="531">
        <v>0</v>
      </c>
      <c r="F3884" s="532"/>
    </row>
    <row r="3885" spans="1:6">
      <c r="A3885" s="529" t="s">
        <v>32861</v>
      </c>
      <c r="B3885" s="530">
        <v>104756</v>
      </c>
      <c r="C3885" s="522" t="s">
        <v>13268</v>
      </c>
      <c r="D3885" s="530" t="s">
        <v>26</v>
      </c>
      <c r="E3885" s="531">
        <v>208.13</v>
      </c>
      <c r="F3885" s="532">
        <v>0</v>
      </c>
    </row>
    <row r="3886" spans="1:6">
      <c r="A3886" s="529" t="s">
        <v>32861</v>
      </c>
      <c r="B3886" s="530">
        <v>96112</v>
      </c>
      <c r="C3886" s="522" t="s">
        <v>22862</v>
      </c>
      <c r="D3886" s="530" t="s">
        <v>26</v>
      </c>
      <c r="E3886" s="531">
        <v>155.36000000000001</v>
      </c>
      <c r="F3886" s="532">
        <v>0</v>
      </c>
    </row>
    <row r="3887" spans="1:6">
      <c r="A3887" s="529" t="s">
        <v>32861</v>
      </c>
      <c r="B3887" s="530">
        <v>96113</v>
      </c>
      <c r="C3887" s="522" t="s">
        <v>13271</v>
      </c>
      <c r="D3887" s="530" t="s">
        <v>26</v>
      </c>
      <c r="E3887" s="531">
        <v>54.69</v>
      </c>
      <c r="F3887" s="532">
        <v>0</v>
      </c>
    </row>
    <row r="3888" spans="1:6">
      <c r="A3888" s="529" t="s">
        <v>32861</v>
      </c>
      <c r="B3888" s="530">
        <v>96109</v>
      </c>
      <c r="C3888" s="522" t="s">
        <v>13269</v>
      </c>
      <c r="D3888" s="530" t="s">
        <v>26</v>
      </c>
      <c r="E3888" s="531">
        <v>61.09</v>
      </c>
      <c r="F3888" s="532">
        <v>0</v>
      </c>
    </row>
    <row r="3889" spans="1:6">
      <c r="A3889" s="529" t="s">
        <v>32861</v>
      </c>
      <c r="B3889" s="530">
        <v>96116</v>
      </c>
      <c r="C3889" s="522" t="s">
        <v>22863</v>
      </c>
      <c r="D3889" s="530" t="s">
        <v>26</v>
      </c>
      <c r="E3889" s="531">
        <v>63.58</v>
      </c>
      <c r="F3889" s="532">
        <v>0</v>
      </c>
    </row>
    <row r="3890" spans="1:6">
      <c r="A3890" s="529" t="s">
        <v>32861</v>
      </c>
      <c r="B3890" s="530">
        <v>96111</v>
      </c>
      <c r="C3890" s="522" t="s">
        <v>13276</v>
      </c>
      <c r="D3890" s="530" t="s">
        <v>26</v>
      </c>
      <c r="E3890" s="531">
        <v>62.18</v>
      </c>
      <c r="F3890" s="532">
        <v>0</v>
      </c>
    </row>
    <row r="3891" spans="1:6">
      <c r="A3891" s="529" t="s">
        <v>32861</v>
      </c>
      <c r="B3891" s="530">
        <v>96486</v>
      </c>
      <c r="C3891" s="522" t="s">
        <v>13279</v>
      </c>
      <c r="D3891" s="530" t="s">
        <v>26</v>
      </c>
      <c r="E3891" s="531">
        <v>73.38</v>
      </c>
      <c r="F3891" s="532">
        <v>0</v>
      </c>
    </row>
    <row r="3892" spans="1:6">
      <c r="A3892" s="529" t="s">
        <v>32861</v>
      </c>
      <c r="B3892" s="530">
        <v>96485</v>
      </c>
      <c r="C3892" s="522" t="s">
        <v>13278</v>
      </c>
      <c r="D3892" s="530" t="s">
        <v>26</v>
      </c>
      <c r="E3892" s="531">
        <v>71.98</v>
      </c>
      <c r="F3892" s="532">
        <v>0</v>
      </c>
    </row>
    <row r="3893" spans="1:6">
      <c r="A3893" s="529" t="s">
        <v>32861</v>
      </c>
      <c r="B3893" s="530">
        <v>97557</v>
      </c>
      <c r="C3893" s="522" t="s">
        <v>32863</v>
      </c>
      <c r="D3893" s="530" t="s">
        <v>26</v>
      </c>
      <c r="E3893" s="531">
        <v>0</v>
      </c>
      <c r="F3893" s="532"/>
    </row>
    <row r="3894" spans="1:6">
      <c r="A3894" s="529" t="s">
        <v>32864</v>
      </c>
      <c r="B3894" s="530">
        <v>101807</v>
      </c>
      <c r="C3894" s="522" t="s">
        <v>9788</v>
      </c>
      <c r="D3894" s="530" t="s">
        <v>24</v>
      </c>
      <c r="E3894" s="531">
        <v>554.48</v>
      </c>
      <c r="F3894" s="532">
        <v>0</v>
      </c>
    </row>
    <row r="3895" spans="1:6">
      <c r="A3895" s="529" t="s">
        <v>32864</v>
      </c>
      <c r="B3895" s="530">
        <v>101806</v>
      </c>
      <c r="C3895" s="522" t="s">
        <v>9787</v>
      </c>
      <c r="D3895" s="530" t="s">
        <v>24</v>
      </c>
      <c r="E3895" s="531">
        <v>596.69000000000005</v>
      </c>
      <c r="F3895" s="532">
        <v>0</v>
      </c>
    </row>
    <row r="3896" spans="1:6">
      <c r="A3896" s="529" t="s">
        <v>32864</v>
      </c>
      <c r="B3896" s="530">
        <v>101808</v>
      </c>
      <c r="C3896" s="522" t="s">
        <v>9789</v>
      </c>
      <c r="D3896" s="530" t="s">
        <v>24</v>
      </c>
      <c r="E3896" s="531">
        <v>577.51</v>
      </c>
      <c r="F3896" s="532">
        <v>0</v>
      </c>
    </row>
    <row r="3897" spans="1:6">
      <c r="A3897" s="529" t="s">
        <v>32864</v>
      </c>
      <c r="B3897" s="530">
        <v>98058</v>
      </c>
      <c r="C3897" s="522" t="s">
        <v>32865</v>
      </c>
      <c r="D3897" s="530" t="s">
        <v>24</v>
      </c>
      <c r="E3897" s="531">
        <v>1824.54</v>
      </c>
      <c r="F3897" s="532">
        <v>0</v>
      </c>
    </row>
    <row r="3898" spans="1:6">
      <c r="A3898" s="529" t="s">
        <v>32864</v>
      </c>
      <c r="B3898" s="530">
        <v>98059</v>
      </c>
      <c r="C3898" s="522" t="s">
        <v>32866</v>
      </c>
      <c r="D3898" s="530" t="s">
        <v>24</v>
      </c>
      <c r="E3898" s="531">
        <v>3850.69</v>
      </c>
      <c r="F3898" s="532">
        <v>0</v>
      </c>
    </row>
    <row r="3899" spans="1:6">
      <c r="A3899" s="529" t="s">
        <v>32864</v>
      </c>
      <c r="B3899" s="530">
        <v>98060</v>
      </c>
      <c r="C3899" s="522" t="s">
        <v>32867</v>
      </c>
      <c r="D3899" s="530" t="s">
        <v>24</v>
      </c>
      <c r="E3899" s="531">
        <v>5351.09</v>
      </c>
      <c r="F3899" s="532">
        <v>0</v>
      </c>
    </row>
    <row r="3900" spans="1:6">
      <c r="A3900" s="529" t="s">
        <v>32864</v>
      </c>
      <c r="B3900" s="530">
        <v>98061</v>
      </c>
      <c r="C3900" s="522" t="s">
        <v>32868</v>
      </c>
      <c r="D3900" s="530" t="s">
        <v>24</v>
      </c>
      <c r="E3900" s="531">
        <v>7450.18</v>
      </c>
      <c r="F3900" s="532">
        <v>0</v>
      </c>
    </row>
    <row r="3901" spans="1:6">
      <c r="A3901" s="529" t="s">
        <v>32864</v>
      </c>
      <c r="B3901" s="530">
        <v>98088</v>
      </c>
      <c r="C3901" s="522" t="s">
        <v>12383</v>
      </c>
      <c r="D3901" s="530" t="s">
        <v>24</v>
      </c>
      <c r="E3901" s="531">
        <v>3359.51</v>
      </c>
      <c r="F3901" s="532">
        <v>0</v>
      </c>
    </row>
    <row r="3902" spans="1:6">
      <c r="A3902" s="529" t="s">
        <v>32864</v>
      </c>
      <c r="B3902" s="530">
        <v>98089</v>
      </c>
      <c r="C3902" s="522" t="s">
        <v>12384</v>
      </c>
      <c r="D3902" s="530" t="s">
        <v>24</v>
      </c>
      <c r="E3902" s="531">
        <v>5309.16</v>
      </c>
      <c r="F3902" s="532">
        <v>0</v>
      </c>
    </row>
    <row r="3903" spans="1:6">
      <c r="A3903" s="529" t="s">
        <v>32864</v>
      </c>
      <c r="B3903" s="530">
        <v>98090</v>
      </c>
      <c r="C3903" s="522" t="s">
        <v>12385</v>
      </c>
      <c r="D3903" s="530" t="s">
        <v>24</v>
      </c>
      <c r="E3903" s="531">
        <v>8331.7900000000009</v>
      </c>
      <c r="F3903" s="532">
        <v>0</v>
      </c>
    </row>
    <row r="3904" spans="1:6">
      <c r="A3904" s="529" t="s">
        <v>32864</v>
      </c>
      <c r="B3904" s="530">
        <v>98091</v>
      </c>
      <c r="C3904" s="522" t="s">
        <v>12386</v>
      </c>
      <c r="D3904" s="530" t="s">
        <v>24</v>
      </c>
      <c r="E3904" s="531">
        <v>10878.4</v>
      </c>
      <c r="F3904" s="532">
        <v>0</v>
      </c>
    </row>
    <row r="3905" spans="1:6">
      <c r="A3905" s="529" t="s">
        <v>32864</v>
      </c>
      <c r="B3905" s="530">
        <v>98092</v>
      </c>
      <c r="C3905" s="522" t="s">
        <v>12387</v>
      </c>
      <c r="D3905" s="530" t="s">
        <v>24</v>
      </c>
      <c r="E3905" s="531">
        <v>12628.4</v>
      </c>
      <c r="F3905" s="532">
        <v>0</v>
      </c>
    </row>
    <row r="3906" spans="1:6">
      <c r="A3906" s="529" t="s">
        <v>32864</v>
      </c>
      <c r="B3906" s="530">
        <v>98093</v>
      </c>
      <c r="C3906" s="522" t="s">
        <v>12388</v>
      </c>
      <c r="D3906" s="530" t="s">
        <v>24</v>
      </c>
      <c r="E3906" s="531">
        <v>14902.81</v>
      </c>
      <c r="F3906" s="532">
        <v>0</v>
      </c>
    </row>
    <row r="3907" spans="1:6">
      <c r="A3907" s="529" t="s">
        <v>32864</v>
      </c>
      <c r="B3907" s="530">
        <v>98072</v>
      </c>
      <c r="C3907" s="522" t="s">
        <v>12367</v>
      </c>
      <c r="D3907" s="530" t="s">
        <v>24</v>
      </c>
      <c r="E3907" s="531">
        <v>4014.96</v>
      </c>
      <c r="F3907" s="532">
        <v>0</v>
      </c>
    </row>
    <row r="3908" spans="1:6">
      <c r="A3908" s="529" t="s">
        <v>32864</v>
      </c>
      <c r="B3908" s="530">
        <v>98073</v>
      </c>
      <c r="C3908" s="522" t="s">
        <v>12368</v>
      </c>
      <c r="D3908" s="530" t="s">
        <v>24</v>
      </c>
      <c r="E3908" s="531">
        <v>6311.85</v>
      </c>
      <c r="F3908" s="532">
        <v>0</v>
      </c>
    </row>
    <row r="3909" spans="1:6">
      <c r="A3909" s="529" t="s">
        <v>32864</v>
      </c>
      <c r="B3909" s="530">
        <v>98074</v>
      </c>
      <c r="C3909" s="522" t="s">
        <v>12369</v>
      </c>
      <c r="D3909" s="530" t="s">
        <v>24</v>
      </c>
      <c r="E3909" s="531">
        <v>9839.48</v>
      </c>
      <c r="F3909" s="532">
        <v>0</v>
      </c>
    </row>
    <row r="3910" spans="1:6">
      <c r="A3910" s="529" t="s">
        <v>32864</v>
      </c>
      <c r="B3910" s="530">
        <v>98075</v>
      </c>
      <c r="C3910" s="522" t="s">
        <v>12370</v>
      </c>
      <c r="D3910" s="530" t="s">
        <v>24</v>
      </c>
      <c r="E3910" s="531">
        <v>12812.5</v>
      </c>
      <c r="F3910" s="532">
        <v>0</v>
      </c>
    </row>
    <row r="3911" spans="1:6">
      <c r="A3911" s="529" t="s">
        <v>32864</v>
      </c>
      <c r="B3911" s="530">
        <v>98076</v>
      </c>
      <c r="C3911" s="522" t="s">
        <v>12371</v>
      </c>
      <c r="D3911" s="530" t="s">
        <v>24</v>
      </c>
      <c r="E3911" s="531">
        <v>14790.55</v>
      </c>
      <c r="F3911" s="532">
        <v>0</v>
      </c>
    </row>
    <row r="3912" spans="1:6">
      <c r="A3912" s="529" t="s">
        <v>32864</v>
      </c>
      <c r="B3912" s="530">
        <v>98077</v>
      </c>
      <c r="C3912" s="522" t="s">
        <v>12372</v>
      </c>
      <c r="D3912" s="530" t="s">
        <v>24</v>
      </c>
      <c r="E3912" s="531">
        <v>17425.259999999998</v>
      </c>
      <c r="F3912" s="532">
        <v>0</v>
      </c>
    </row>
    <row r="3913" spans="1:6">
      <c r="A3913" s="529" t="s">
        <v>32864</v>
      </c>
      <c r="B3913" s="530">
        <v>98062</v>
      </c>
      <c r="C3913" s="522" t="s">
        <v>32869</v>
      </c>
      <c r="D3913" s="530" t="s">
        <v>24</v>
      </c>
      <c r="E3913" s="531">
        <v>3149.97</v>
      </c>
      <c r="F3913" s="532">
        <v>0</v>
      </c>
    </row>
    <row r="3914" spans="1:6">
      <c r="A3914" s="529" t="s">
        <v>32864</v>
      </c>
      <c r="B3914" s="530">
        <v>98063</v>
      </c>
      <c r="C3914" s="522" t="s">
        <v>32870</v>
      </c>
      <c r="D3914" s="530" t="s">
        <v>24</v>
      </c>
      <c r="E3914" s="531">
        <v>4810.96</v>
      </c>
      <c r="F3914" s="532">
        <v>0</v>
      </c>
    </row>
    <row r="3915" spans="1:6">
      <c r="A3915" s="529" t="s">
        <v>32864</v>
      </c>
      <c r="B3915" s="530">
        <v>98064</v>
      </c>
      <c r="C3915" s="522" t="s">
        <v>32871</v>
      </c>
      <c r="D3915" s="530" t="s">
        <v>24</v>
      </c>
      <c r="E3915" s="531">
        <v>5581.11</v>
      </c>
      <c r="F3915" s="532">
        <v>0</v>
      </c>
    </row>
    <row r="3916" spans="1:6">
      <c r="A3916" s="529" t="s">
        <v>32864</v>
      </c>
      <c r="B3916" s="530">
        <v>98065</v>
      </c>
      <c r="C3916" s="522" t="s">
        <v>32872</v>
      </c>
      <c r="D3916" s="530" t="s">
        <v>24</v>
      </c>
      <c r="E3916" s="531">
        <v>7748.55</v>
      </c>
      <c r="F3916" s="532">
        <v>0</v>
      </c>
    </row>
    <row r="3917" spans="1:6">
      <c r="A3917" s="529" t="s">
        <v>32864</v>
      </c>
      <c r="B3917" s="530">
        <v>98094</v>
      </c>
      <c r="C3917" s="522" t="s">
        <v>12389</v>
      </c>
      <c r="D3917" s="530" t="s">
        <v>24</v>
      </c>
      <c r="E3917" s="531">
        <v>2831.02</v>
      </c>
      <c r="F3917" s="532">
        <v>0</v>
      </c>
    </row>
    <row r="3918" spans="1:6">
      <c r="A3918" s="529" t="s">
        <v>32864</v>
      </c>
      <c r="B3918" s="530">
        <v>98099</v>
      </c>
      <c r="C3918" s="522" t="s">
        <v>12390</v>
      </c>
      <c r="D3918" s="530" t="s">
        <v>24</v>
      </c>
      <c r="E3918" s="531">
        <v>4835.95</v>
      </c>
      <c r="F3918" s="532">
        <v>0</v>
      </c>
    </row>
    <row r="3919" spans="1:6">
      <c r="A3919" s="529" t="s">
        <v>32864</v>
      </c>
      <c r="B3919" s="530">
        <v>98100</v>
      </c>
      <c r="C3919" s="522" t="s">
        <v>12391</v>
      </c>
      <c r="D3919" s="530" t="s">
        <v>24</v>
      </c>
      <c r="E3919" s="531">
        <v>6325.3</v>
      </c>
      <c r="F3919" s="532">
        <v>0</v>
      </c>
    </row>
    <row r="3920" spans="1:6">
      <c r="A3920" s="529" t="s">
        <v>32864</v>
      </c>
      <c r="B3920" s="530">
        <v>98101</v>
      </c>
      <c r="C3920" s="522" t="s">
        <v>12392</v>
      </c>
      <c r="D3920" s="530" t="s">
        <v>24</v>
      </c>
      <c r="E3920" s="531">
        <v>9348.44</v>
      </c>
      <c r="F3920" s="532">
        <v>0</v>
      </c>
    </row>
    <row r="3921" spans="1:6">
      <c r="A3921" s="529" t="s">
        <v>32864</v>
      </c>
      <c r="B3921" s="530">
        <v>98078</v>
      </c>
      <c r="C3921" s="522" t="s">
        <v>12373</v>
      </c>
      <c r="D3921" s="530" t="s">
        <v>24</v>
      </c>
      <c r="E3921" s="531">
        <v>4346.22</v>
      </c>
      <c r="F3921" s="532">
        <v>0</v>
      </c>
    </row>
    <row r="3922" spans="1:6">
      <c r="A3922" s="529" t="s">
        <v>32864</v>
      </c>
      <c r="B3922" s="530">
        <v>98079</v>
      </c>
      <c r="C3922" s="522" t="s">
        <v>12374</v>
      </c>
      <c r="D3922" s="530" t="s">
        <v>24</v>
      </c>
      <c r="E3922" s="531">
        <v>7618.65</v>
      </c>
      <c r="F3922" s="532">
        <v>0</v>
      </c>
    </row>
    <row r="3923" spans="1:6">
      <c r="A3923" s="529" t="s">
        <v>32864</v>
      </c>
      <c r="B3923" s="530">
        <v>98080</v>
      </c>
      <c r="C3923" s="522" t="s">
        <v>12375</v>
      </c>
      <c r="D3923" s="530" t="s">
        <v>24</v>
      </c>
      <c r="E3923" s="531">
        <v>9812.24</v>
      </c>
      <c r="F3923" s="532">
        <v>0</v>
      </c>
    </row>
    <row r="3924" spans="1:6">
      <c r="A3924" s="529" t="s">
        <v>32864</v>
      </c>
      <c r="B3924" s="530">
        <v>98081</v>
      </c>
      <c r="C3924" s="522" t="s">
        <v>12376</v>
      </c>
      <c r="D3924" s="530" t="s">
        <v>24</v>
      </c>
      <c r="E3924" s="531">
        <v>14548.65</v>
      </c>
      <c r="F3924" s="532">
        <v>0</v>
      </c>
    </row>
    <row r="3925" spans="1:6">
      <c r="A3925" s="529" t="s">
        <v>32864</v>
      </c>
      <c r="B3925" s="530">
        <v>98052</v>
      </c>
      <c r="C3925" s="522" t="s">
        <v>32873</v>
      </c>
      <c r="D3925" s="530" t="s">
        <v>24</v>
      </c>
      <c r="E3925" s="531">
        <v>2157.9499999999998</v>
      </c>
      <c r="F3925" s="532">
        <v>0</v>
      </c>
    </row>
    <row r="3926" spans="1:6">
      <c r="A3926" s="529" t="s">
        <v>32864</v>
      </c>
      <c r="B3926" s="530">
        <v>98053</v>
      </c>
      <c r="C3926" s="522" t="s">
        <v>32874</v>
      </c>
      <c r="D3926" s="530" t="s">
        <v>24</v>
      </c>
      <c r="E3926" s="531">
        <v>2965.86</v>
      </c>
      <c r="F3926" s="532">
        <v>0</v>
      </c>
    </row>
    <row r="3927" spans="1:6">
      <c r="A3927" s="529" t="s">
        <v>32864</v>
      </c>
      <c r="B3927" s="530">
        <v>98054</v>
      </c>
      <c r="C3927" s="522" t="s">
        <v>32875</v>
      </c>
      <c r="D3927" s="530" t="s">
        <v>24</v>
      </c>
      <c r="E3927" s="531">
        <v>4779.2299999999996</v>
      </c>
      <c r="F3927" s="532">
        <v>0</v>
      </c>
    </row>
    <row r="3928" spans="1:6">
      <c r="A3928" s="529" t="s">
        <v>32864</v>
      </c>
      <c r="B3928" s="530">
        <v>98055</v>
      </c>
      <c r="C3928" s="522" t="s">
        <v>32876</v>
      </c>
      <c r="D3928" s="530" t="s">
        <v>24</v>
      </c>
      <c r="E3928" s="531">
        <v>6485.1</v>
      </c>
      <c r="F3928" s="532">
        <v>0</v>
      </c>
    </row>
    <row r="3929" spans="1:6">
      <c r="A3929" s="529" t="s">
        <v>32864</v>
      </c>
      <c r="B3929" s="530">
        <v>98056</v>
      </c>
      <c r="C3929" s="522" t="s">
        <v>32877</v>
      </c>
      <c r="D3929" s="530" t="s">
        <v>24</v>
      </c>
      <c r="E3929" s="531">
        <v>7589.08</v>
      </c>
      <c r="F3929" s="532">
        <v>0</v>
      </c>
    </row>
    <row r="3930" spans="1:6">
      <c r="A3930" s="529" t="s">
        <v>32864</v>
      </c>
      <c r="B3930" s="530">
        <v>98057</v>
      </c>
      <c r="C3930" s="522" t="s">
        <v>32878</v>
      </c>
      <c r="D3930" s="530" t="s">
        <v>24</v>
      </c>
      <c r="E3930" s="531">
        <v>9006.35</v>
      </c>
      <c r="F3930" s="532">
        <v>0</v>
      </c>
    </row>
    <row r="3931" spans="1:6">
      <c r="A3931" s="529" t="s">
        <v>32864</v>
      </c>
      <c r="B3931" s="530">
        <v>98082</v>
      </c>
      <c r="C3931" s="522" t="s">
        <v>12377</v>
      </c>
      <c r="D3931" s="530" t="s">
        <v>24</v>
      </c>
      <c r="E3931" s="531">
        <v>3895.98</v>
      </c>
      <c r="F3931" s="532">
        <v>0</v>
      </c>
    </row>
    <row r="3932" spans="1:6">
      <c r="A3932" s="529" t="s">
        <v>32864</v>
      </c>
      <c r="B3932" s="530">
        <v>98083</v>
      </c>
      <c r="C3932" s="522" t="s">
        <v>12378</v>
      </c>
      <c r="D3932" s="530" t="s">
        <v>24</v>
      </c>
      <c r="E3932" s="531">
        <v>5144.1000000000004</v>
      </c>
      <c r="F3932" s="532">
        <v>0</v>
      </c>
    </row>
    <row r="3933" spans="1:6">
      <c r="A3933" s="529" t="s">
        <v>32864</v>
      </c>
      <c r="B3933" s="530">
        <v>98084</v>
      </c>
      <c r="C3933" s="522" t="s">
        <v>12379</v>
      </c>
      <c r="D3933" s="530" t="s">
        <v>24</v>
      </c>
      <c r="E3933" s="531">
        <v>7220.12</v>
      </c>
      <c r="F3933" s="532">
        <v>0</v>
      </c>
    </row>
    <row r="3934" spans="1:6">
      <c r="A3934" s="529" t="s">
        <v>32864</v>
      </c>
      <c r="B3934" s="530">
        <v>98085</v>
      </c>
      <c r="C3934" s="522" t="s">
        <v>12380</v>
      </c>
      <c r="D3934" s="530" t="s">
        <v>24</v>
      </c>
      <c r="E3934" s="531">
        <v>9791.41</v>
      </c>
      <c r="F3934" s="532">
        <v>0</v>
      </c>
    </row>
    <row r="3935" spans="1:6">
      <c r="A3935" s="529" t="s">
        <v>32864</v>
      </c>
      <c r="B3935" s="530">
        <v>98087</v>
      </c>
      <c r="C3935" s="522" t="s">
        <v>12382</v>
      </c>
      <c r="D3935" s="530" t="s">
        <v>24</v>
      </c>
      <c r="E3935" s="531">
        <v>11817.16</v>
      </c>
      <c r="F3935" s="532">
        <v>0</v>
      </c>
    </row>
    <row r="3936" spans="1:6">
      <c r="A3936" s="529" t="s">
        <v>32864</v>
      </c>
      <c r="B3936" s="530">
        <v>98086</v>
      </c>
      <c r="C3936" s="522" t="s">
        <v>12381</v>
      </c>
      <c r="D3936" s="530" t="s">
        <v>24</v>
      </c>
      <c r="E3936" s="531">
        <v>11060.06</v>
      </c>
      <c r="F3936" s="532">
        <v>0</v>
      </c>
    </row>
    <row r="3937" spans="1:6">
      <c r="A3937" s="529" t="s">
        <v>32864</v>
      </c>
      <c r="B3937" s="530">
        <v>98066</v>
      </c>
      <c r="C3937" s="522" t="s">
        <v>12361</v>
      </c>
      <c r="D3937" s="530" t="s">
        <v>24</v>
      </c>
      <c r="E3937" s="531">
        <v>4761.67</v>
      </c>
      <c r="F3937" s="532">
        <v>0</v>
      </c>
    </row>
    <row r="3938" spans="1:6">
      <c r="A3938" s="529" t="s">
        <v>32864</v>
      </c>
      <c r="B3938" s="530">
        <v>98067</v>
      </c>
      <c r="C3938" s="522" t="s">
        <v>12362</v>
      </c>
      <c r="D3938" s="530" t="s">
        <v>24</v>
      </c>
      <c r="E3938" s="531">
        <v>6348.59</v>
      </c>
      <c r="F3938" s="532">
        <v>0</v>
      </c>
    </row>
    <row r="3939" spans="1:6">
      <c r="A3939" s="529" t="s">
        <v>32864</v>
      </c>
      <c r="B3939" s="530">
        <v>98068</v>
      </c>
      <c r="C3939" s="522" t="s">
        <v>12363</v>
      </c>
      <c r="D3939" s="530" t="s">
        <v>24</v>
      </c>
      <c r="E3939" s="531">
        <v>8973.4699999999993</v>
      </c>
      <c r="F3939" s="532">
        <v>0</v>
      </c>
    </row>
    <row r="3940" spans="1:6">
      <c r="A3940" s="529" t="s">
        <v>32864</v>
      </c>
      <c r="B3940" s="530">
        <v>98069</v>
      </c>
      <c r="C3940" s="522" t="s">
        <v>12364</v>
      </c>
      <c r="D3940" s="530" t="s">
        <v>24</v>
      </c>
      <c r="E3940" s="531">
        <v>12089.13</v>
      </c>
      <c r="F3940" s="532">
        <v>0</v>
      </c>
    </row>
    <row r="3941" spans="1:6">
      <c r="A3941" s="529" t="s">
        <v>32864</v>
      </c>
      <c r="B3941" s="530">
        <v>98071</v>
      </c>
      <c r="C3941" s="522" t="s">
        <v>12366</v>
      </c>
      <c r="D3941" s="530" t="s">
        <v>24</v>
      </c>
      <c r="E3941" s="531">
        <v>15025.05</v>
      </c>
      <c r="F3941" s="532">
        <v>0</v>
      </c>
    </row>
    <row r="3942" spans="1:6">
      <c r="A3942" s="529" t="s">
        <v>32864</v>
      </c>
      <c r="B3942" s="530">
        <v>98070</v>
      </c>
      <c r="C3942" s="522" t="s">
        <v>12365</v>
      </c>
      <c r="D3942" s="530" t="s">
        <v>24</v>
      </c>
      <c r="E3942" s="531">
        <v>13799.77</v>
      </c>
      <c r="F3942" s="532">
        <v>0</v>
      </c>
    </row>
    <row r="3943" spans="1:6">
      <c r="A3943" s="529" t="s">
        <v>32879</v>
      </c>
      <c r="B3943" s="530">
        <v>104915</v>
      </c>
      <c r="C3943" s="522" t="s">
        <v>23052</v>
      </c>
      <c r="D3943" s="530" t="s">
        <v>25</v>
      </c>
      <c r="E3943" s="531">
        <v>10.039999999999999</v>
      </c>
      <c r="F3943" s="532">
        <v>0</v>
      </c>
    </row>
    <row r="3944" spans="1:6">
      <c r="A3944" s="529" t="s">
        <v>32879</v>
      </c>
      <c r="B3944" s="530">
        <v>96546</v>
      </c>
      <c r="C3944" s="522" t="s">
        <v>23051</v>
      </c>
      <c r="D3944" s="530" t="s">
        <v>25</v>
      </c>
      <c r="E3944" s="531">
        <v>14.97</v>
      </c>
      <c r="F3944" s="532">
        <v>0</v>
      </c>
    </row>
    <row r="3945" spans="1:6">
      <c r="A3945" s="529" t="s">
        <v>32879</v>
      </c>
      <c r="B3945" s="530">
        <v>96544</v>
      </c>
      <c r="C3945" s="522" t="s">
        <v>23049</v>
      </c>
      <c r="D3945" s="530" t="s">
        <v>25</v>
      </c>
      <c r="E3945" s="531">
        <v>19.77</v>
      </c>
      <c r="F3945" s="532">
        <v>0</v>
      </c>
    </row>
    <row r="3946" spans="1:6">
      <c r="A3946" s="529" t="s">
        <v>32879</v>
      </c>
      <c r="B3946" s="530">
        <v>96545</v>
      </c>
      <c r="C3946" s="522" t="s">
        <v>23050</v>
      </c>
      <c r="D3946" s="530" t="s">
        <v>25</v>
      </c>
      <c r="E3946" s="531">
        <v>17.39</v>
      </c>
      <c r="F3946" s="532">
        <v>0</v>
      </c>
    </row>
    <row r="3947" spans="1:6">
      <c r="A3947" s="529" t="s">
        <v>32879</v>
      </c>
      <c r="B3947" s="530">
        <v>96543</v>
      </c>
      <c r="C3947" s="522" t="s">
        <v>23043</v>
      </c>
      <c r="D3947" s="530" t="s">
        <v>25</v>
      </c>
      <c r="E3947" s="531">
        <v>22.59</v>
      </c>
      <c r="F3947" s="532">
        <v>0</v>
      </c>
    </row>
    <row r="3948" spans="1:6">
      <c r="A3948" s="529" t="s">
        <v>32879</v>
      </c>
      <c r="B3948" s="530">
        <v>104922</v>
      </c>
      <c r="C3948" s="522" t="s">
        <v>23058</v>
      </c>
      <c r="D3948" s="530" t="s">
        <v>25</v>
      </c>
      <c r="E3948" s="531">
        <v>11.31</v>
      </c>
      <c r="F3948" s="532">
        <v>0</v>
      </c>
    </row>
    <row r="3949" spans="1:6">
      <c r="A3949" s="529" t="s">
        <v>32879</v>
      </c>
      <c r="B3949" s="530">
        <v>104920</v>
      </c>
      <c r="C3949" s="522" t="s">
        <v>23056</v>
      </c>
      <c r="D3949" s="530" t="s">
        <v>25</v>
      </c>
      <c r="E3949" s="531">
        <v>11.25</v>
      </c>
      <c r="F3949" s="532">
        <v>0</v>
      </c>
    </row>
    <row r="3950" spans="1:6">
      <c r="A3950" s="529" t="s">
        <v>32879</v>
      </c>
      <c r="B3950" s="530">
        <v>104921</v>
      </c>
      <c r="C3950" s="522" t="s">
        <v>23057</v>
      </c>
      <c r="D3950" s="530" t="s">
        <v>25</v>
      </c>
      <c r="E3950" s="531">
        <v>10.43</v>
      </c>
      <c r="F3950" s="532">
        <v>0</v>
      </c>
    </row>
    <row r="3951" spans="1:6">
      <c r="A3951" s="529" t="s">
        <v>32879</v>
      </c>
      <c r="B3951" s="530">
        <v>104919</v>
      </c>
      <c r="C3951" s="522" t="s">
        <v>23055</v>
      </c>
      <c r="D3951" s="530" t="s">
        <v>25</v>
      </c>
      <c r="E3951" s="531">
        <v>13.36</v>
      </c>
      <c r="F3951" s="532">
        <v>0</v>
      </c>
    </row>
    <row r="3952" spans="1:6">
      <c r="A3952" s="529" t="s">
        <v>32879</v>
      </c>
      <c r="B3952" s="530">
        <v>104917</v>
      </c>
      <c r="C3952" s="522" t="s">
        <v>23053</v>
      </c>
      <c r="D3952" s="530" t="s">
        <v>25</v>
      </c>
      <c r="E3952" s="531">
        <v>16.73</v>
      </c>
      <c r="F3952" s="532">
        <v>0</v>
      </c>
    </row>
    <row r="3953" spans="1:6">
      <c r="A3953" s="529" t="s">
        <v>32879</v>
      </c>
      <c r="B3953" s="530">
        <v>104918</v>
      </c>
      <c r="C3953" s="522" t="s">
        <v>23054</v>
      </c>
      <c r="D3953" s="530" t="s">
        <v>25</v>
      </c>
      <c r="E3953" s="531">
        <v>15.17</v>
      </c>
      <c r="F3953" s="532">
        <v>0</v>
      </c>
    </row>
    <row r="3954" spans="1:6">
      <c r="A3954" s="529" t="s">
        <v>32879</v>
      </c>
      <c r="B3954" s="530">
        <v>104916</v>
      </c>
      <c r="C3954" s="522" t="s">
        <v>23063</v>
      </c>
      <c r="D3954" s="530" t="s">
        <v>25</v>
      </c>
      <c r="E3954" s="531">
        <v>18.55</v>
      </c>
      <c r="F3954" s="532">
        <v>0</v>
      </c>
    </row>
    <row r="3955" spans="1:6">
      <c r="A3955" s="529" t="s">
        <v>32879</v>
      </c>
      <c r="B3955" s="530">
        <v>96557</v>
      </c>
      <c r="C3955" s="522" t="s">
        <v>23061</v>
      </c>
      <c r="D3955" s="530" t="s">
        <v>28</v>
      </c>
      <c r="E3955" s="531">
        <v>619.54</v>
      </c>
      <c r="F3955" s="532">
        <v>0</v>
      </c>
    </row>
    <row r="3956" spans="1:6">
      <c r="A3956" s="529" t="s">
        <v>32879</v>
      </c>
      <c r="B3956" s="530">
        <v>96555</v>
      </c>
      <c r="C3956" s="522" t="s">
        <v>23059</v>
      </c>
      <c r="D3956" s="530" t="s">
        <v>28</v>
      </c>
      <c r="E3956" s="531">
        <v>670.05</v>
      </c>
      <c r="F3956" s="532">
        <v>0</v>
      </c>
    </row>
    <row r="3957" spans="1:6">
      <c r="A3957" s="529" t="s">
        <v>32879</v>
      </c>
      <c r="B3957" s="530">
        <v>104924</v>
      </c>
      <c r="C3957" s="522" t="s">
        <v>23065</v>
      </c>
      <c r="D3957" s="530" t="s">
        <v>28</v>
      </c>
      <c r="E3957" s="531">
        <v>642.41</v>
      </c>
      <c r="F3957" s="532">
        <v>0</v>
      </c>
    </row>
    <row r="3958" spans="1:6">
      <c r="A3958" s="529" t="s">
        <v>32879</v>
      </c>
      <c r="B3958" s="530">
        <v>104923</v>
      </c>
      <c r="C3958" s="522" t="s">
        <v>23064</v>
      </c>
      <c r="D3958" s="530" t="s">
        <v>28</v>
      </c>
      <c r="E3958" s="531">
        <v>734.54</v>
      </c>
      <c r="F3958" s="532">
        <v>0</v>
      </c>
    </row>
    <row r="3959" spans="1:6">
      <c r="A3959" s="529" t="s">
        <v>32879</v>
      </c>
      <c r="B3959" s="530">
        <v>96558</v>
      </c>
      <c r="C3959" s="522" t="s">
        <v>23062</v>
      </c>
      <c r="D3959" s="530" t="s">
        <v>28</v>
      </c>
      <c r="E3959" s="531">
        <v>654.07000000000005</v>
      </c>
      <c r="F3959" s="532">
        <v>0</v>
      </c>
    </row>
    <row r="3960" spans="1:6">
      <c r="A3960" s="529" t="s">
        <v>32879</v>
      </c>
      <c r="B3960" s="530">
        <v>96556</v>
      </c>
      <c r="C3960" s="522" t="s">
        <v>23060</v>
      </c>
      <c r="D3960" s="530" t="s">
        <v>28</v>
      </c>
      <c r="E3960" s="531">
        <v>857.06</v>
      </c>
      <c r="F3960" s="532">
        <v>0</v>
      </c>
    </row>
    <row r="3961" spans="1:6">
      <c r="A3961" s="529" t="s">
        <v>32879</v>
      </c>
      <c r="B3961" s="530">
        <v>96523</v>
      </c>
      <c r="C3961" s="522" t="s">
        <v>23069</v>
      </c>
      <c r="D3961" s="530" t="s">
        <v>28</v>
      </c>
      <c r="E3961" s="531">
        <v>125.98</v>
      </c>
      <c r="F3961" s="532">
        <v>0</v>
      </c>
    </row>
    <row r="3962" spans="1:6">
      <c r="A3962" s="529" t="s">
        <v>32879</v>
      </c>
      <c r="B3962" s="530">
        <v>96522</v>
      </c>
      <c r="C3962" s="522" t="s">
        <v>23068</v>
      </c>
      <c r="D3962" s="530" t="s">
        <v>28</v>
      </c>
      <c r="E3962" s="531">
        <v>189.55</v>
      </c>
      <c r="F3962" s="532">
        <v>0</v>
      </c>
    </row>
    <row r="3963" spans="1:6">
      <c r="A3963" s="529" t="s">
        <v>32879</v>
      </c>
      <c r="B3963" s="530">
        <v>96527</v>
      </c>
      <c r="C3963" s="522" t="s">
        <v>23073</v>
      </c>
      <c r="D3963" s="530" t="s">
        <v>28</v>
      </c>
      <c r="E3963" s="531">
        <v>138.85</v>
      </c>
      <c r="F3963" s="532">
        <v>0</v>
      </c>
    </row>
    <row r="3964" spans="1:6">
      <c r="A3964" s="529" t="s">
        <v>32879</v>
      </c>
      <c r="B3964" s="530">
        <v>96526</v>
      </c>
      <c r="C3964" s="522" t="s">
        <v>23072</v>
      </c>
      <c r="D3964" s="530" t="s">
        <v>28</v>
      </c>
      <c r="E3964" s="531">
        <v>269.98</v>
      </c>
      <c r="F3964" s="532">
        <v>0</v>
      </c>
    </row>
    <row r="3965" spans="1:6">
      <c r="A3965" s="529" t="s">
        <v>32879</v>
      </c>
      <c r="B3965" s="530">
        <v>96521</v>
      </c>
      <c r="C3965" s="522" t="s">
        <v>23067</v>
      </c>
      <c r="D3965" s="530" t="s">
        <v>28</v>
      </c>
      <c r="E3965" s="531">
        <v>45.87</v>
      </c>
      <c r="F3965" s="532">
        <v>0</v>
      </c>
    </row>
    <row r="3966" spans="1:6">
      <c r="A3966" s="529" t="s">
        <v>32879</v>
      </c>
      <c r="B3966" s="530">
        <v>96520</v>
      </c>
      <c r="C3966" s="522" t="s">
        <v>23066</v>
      </c>
      <c r="D3966" s="530" t="s">
        <v>28</v>
      </c>
      <c r="E3966" s="531">
        <v>108.62</v>
      </c>
      <c r="F3966" s="532">
        <v>0</v>
      </c>
    </row>
    <row r="3967" spans="1:6">
      <c r="A3967" s="529" t="s">
        <v>32879</v>
      </c>
      <c r="B3967" s="530">
        <v>96525</v>
      </c>
      <c r="C3967" s="522" t="s">
        <v>23071</v>
      </c>
      <c r="D3967" s="530" t="s">
        <v>28</v>
      </c>
      <c r="E3967" s="531">
        <v>61.25</v>
      </c>
      <c r="F3967" s="532">
        <v>0</v>
      </c>
    </row>
    <row r="3968" spans="1:6">
      <c r="A3968" s="529" t="s">
        <v>32879</v>
      </c>
      <c r="B3968" s="530">
        <v>96524</v>
      </c>
      <c r="C3968" s="522" t="s">
        <v>23070</v>
      </c>
      <c r="D3968" s="530" t="s">
        <v>28</v>
      </c>
      <c r="E3968" s="531">
        <v>184.58</v>
      </c>
      <c r="F3968" s="532">
        <v>0</v>
      </c>
    </row>
    <row r="3969" spans="1:6">
      <c r="A3969" s="529" t="s">
        <v>32879</v>
      </c>
      <c r="B3969" s="530">
        <v>96537</v>
      </c>
      <c r="C3969" s="522" t="s">
        <v>23037</v>
      </c>
      <c r="D3969" s="530" t="s">
        <v>26</v>
      </c>
      <c r="E3969" s="531">
        <v>192.69</v>
      </c>
      <c r="F3969" s="532">
        <v>0</v>
      </c>
    </row>
    <row r="3970" spans="1:6">
      <c r="A3970" s="529" t="s">
        <v>32879</v>
      </c>
      <c r="B3970" s="530">
        <v>96540</v>
      </c>
      <c r="C3970" s="522" t="s">
        <v>23040</v>
      </c>
      <c r="D3970" s="530" t="s">
        <v>26</v>
      </c>
      <c r="E3970" s="531">
        <v>142.06</v>
      </c>
      <c r="F3970" s="532">
        <v>0</v>
      </c>
    </row>
    <row r="3971" spans="1:6">
      <c r="A3971" s="529" t="s">
        <v>32879</v>
      </c>
      <c r="B3971" s="530">
        <v>96528</v>
      </c>
      <c r="C3971" s="522" t="s">
        <v>23074</v>
      </c>
      <c r="D3971" s="530" t="s">
        <v>26</v>
      </c>
      <c r="E3971" s="531">
        <v>161.63999999999999</v>
      </c>
      <c r="F3971" s="532">
        <v>0</v>
      </c>
    </row>
    <row r="3972" spans="1:6">
      <c r="A3972" s="529" t="s">
        <v>32879</v>
      </c>
      <c r="B3972" s="530">
        <v>96531</v>
      </c>
      <c r="C3972" s="522" t="s">
        <v>23031</v>
      </c>
      <c r="D3972" s="530" t="s">
        <v>26</v>
      </c>
      <c r="E3972" s="531">
        <v>112.84</v>
      </c>
      <c r="F3972" s="532">
        <v>0</v>
      </c>
    </row>
    <row r="3973" spans="1:6">
      <c r="A3973" s="529" t="s">
        <v>32879</v>
      </c>
      <c r="B3973" s="530">
        <v>96534</v>
      </c>
      <c r="C3973" s="522" t="s">
        <v>23034</v>
      </c>
      <c r="D3973" s="530" t="s">
        <v>26</v>
      </c>
      <c r="E3973" s="531">
        <v>87.43</v>
      </c>
      <c r="F3973" s="532">
        <v>0</v>
      </c>
    </row>
    <row r="3974" spans="1:6">
      <c r="A3974" s="529" t="s">
        <v>32879</v>
      </c>
      <c r="B3974" s="530">
        <v>104928</v>
      </c>
      <c r="C3974" s="522" t="s">
        <v>23047</v>
      </c>
      <c r="D3974" s="530" t="s">
        <v>26</v>
      </c>
      <c r="E3974" s="531">
        <v>158.06</v>
      </c>
      <c r="F3974" s="532">
        <v>0</v>
      </c>
    </row>
    <row r="3975" spans="1:6">
      <c r="A3975" s="529" t="s">
        <v>32879</v>
      </c>
      <c r="B3975" s="530">
        <v>104929</v>
      </c>
      <c r="C3975" s="522" t="s">
        <v>23048</v>
      </c>
      <c r="D3975" s="530" t="s">
        <v>26</v>
      </c>
      <c r="E3975" s="531">
        <v>96.44</v>
      </c>
      <c r="F3975" s="532">
        <v>0</v>
      </c>
    </row>
    <row r="3976" spans="1:6">
      <c r="A3976" s="529" t="s">
        <v>32879</v>
      </c>
      <c r="B3976" s="530">
        <v>104925</v>
      </c>
      <c r="C3976" s="522" t="s">
        <v>23044</v>
      </c>
      <c r="D3976" s="530" t="s">
        <v>26</v>
      </c>
      <c r="E3976" s="531">
        <v>162.77000000000001</v>
      </c>
      <c r="F3976" s="532">
        <v>0</v>
      </c>
    </row>
    <row r="3977" spans="1:6">
      <c r="A3977" s="529" t="s">
        <v>32879</v>
      </c>
      <c r="B3977" s="530">
        <v>104926</v>
      </c>
      <c r="C3977" s="522" t="s">
        <v>23045</v>
      </c>
      <c r="D3977" s="530" t="s">
        <v>26</v>
      </c>
      <c r="E3977" s="531">
        <v>108.06</v>
      </c>
      <c r="F3977" s="532">
        <v>0</v>
      </c>
    </row>
    <row r="3978" spans="1:6">
      <c r="A3978" s="529" t="s">
        <v>32879</v>
      </c>
      <c r="B3978" s="530">
        <v>104927</v>
      </c>
      <c r="C3978" s="522" t="s">
        <v>23046</v>
      </c>
      <c r="D3978" s="530" t="s">
        <v>26</v>
      </c>
      <c r="E3978" s="531">
        <v>79.61</v>
      </c>
      <c r="F3978" s="532">
        <v>0</v>
      </c>
    </row>
    <row r="3979" spans="1:6">
      <c r="A3979" s="529" t="s">
        <v>32879</v>
      </c>
      <c r="B3979" s="530">
        <v>96538</v>
      </c>
      <c r="C3979" s="522" t="s">
        <v>23038</v>
      </c>
      <c r="D3979" s="530" t="s">
        <v>26</v>
      </c>
      <c r="E3979" s="531">
        <v>268.38</v>
      </c>
      <c r="F3979" s="532">
        <v>0</v>
      </c>
    </row>
    <row r="3980" spans="1:6">
      <c r="A3980" s="529" t="s">
        <v>32879</v>
      </c>
      <c r="B3980" s="530">
        <v>96541</v>
      </c>
      <c r="C3980" s="522" t="s">
        <v>23041</v>
      </c>
      <c r="D3980" s="530" t="s">
        <v>26</v>
      </c>
      <c r="E3980" s="531">
        <v>203.83</v>
      </c>
      <c r="F3980" s="532">
        <v>0</v>
      </c>
    </row>
    <row r="3981" spans="1:6">
      <c r="A3981" s="529" t="s">
        <v>32879</v>
      </c>
      <c r="B3981" s="530">
        <v>96529</v>
      </c>
      <c r="C3981" s="522" t="s">
        <v>23029</v>
      </c>
      <c r="D3981" s="530" t="s">
        <v>26</v>
      </c>
      <c r="E3981" s="531">
        <v>278.95999999999998</v>
      </c>
      <c r="F3981" s="532">
        <v>0</v>
      </c>
    </row>
    <row r="3982" spans="1:6">
      <c r="A3982" s="529" t="s">
        <v>32879</v>
      </c>
      <c r="B3982" s="530">
        <v>96532</v>
      </c>
      <c r="C3982" s="522" t="s">
        <v>23032</v>
      </c>
      <c r="D3982" s="530" t="s">
        <v>26</v>
      </c>
      <c r="E3982" s="531">
        <v>195.4</v>
      </c>
      <c r="F3982" s="532">
        <v>0</v>
      </c>
    </row>
    <row r="3983" spans="1:6">
      <c r="A3983" s="529" t="s">
        <v>32879</v>
      </c>
      <c r="B3983" s="530">
        <v>96535</v>
      </c>
      <c r="C3983" s="522" t="s">
        <v>23035</v>
      </c>
      <c r="D3983" s="530" t="s">
        <v>26</v>
      </c>
      <c r="E3983" s="531">
        <v>151.93</v>
      </c>
      <c r="F3983" s="532">
        <v>0</v>
      </c>
    </row>
    <row r="3984" spans="1:6">
      <c r="A3984" s="529" t="s">
        <v>32879</v>
      </c>
      <c r="B3984" s="530">
        <v>96539</v>
      </c>
      <c r="C3984" s="522" t="s">
        <v>23039</v>
      </c>
      <c r="D3984" s="530" t="s">
        <v>26</v>
      </c>
      <c r="E3984" s="531">
        <v>138.11000000000001</v>
      </c>
      <c r="F3984" s="532">
        <v>0</v>
      </c>
    </row>
    <row r="3985" spans="1:6">
      <c r="A3985" s="529" t="s">
        <v>32879</v>
      </c>
      <c r="B3985" s="530">
        <v>96542</v>
      </c>
      <c r="C3985" s="522" t="s">
        <v>23042</v>
      </c>
      <c r="D3985" s="530" t="s">
        <v>26</v>
      </c>
      <c r="E3985" s="531">
        <v>107.34</v>
      </c>
      <c r="F3985" s="532">
        <v>0</v>
      </c>
    </row>
    <row r="3986" spans="1:6">
      <c r="A3986" s="529" t="s">
        <v>32879</v>
      </c>
      <c r="B3986" s="530">
        <v>96530</v>
      </c>
      <c r="C3986" s="522" t="s">
        <v>23030</v>
      </c>
      <c r="D3986" s="530" t="s">
        <v>26</v>
      </c>
      <c r="E3986" s="531">
        <v>146.19999999999999</v>
      </c>
      <c r="F3986" s="532">
        <v>0</v>
      </c>
    </row>
    <row r="3987" spans="1:6">
      <c r="A3987" s="529" t="s">
        <v>32879</v>
      </c>
      <c r="B3987" s="530">
        <v>96533</v>
      </c>
      <c r="C3987" s="522" t="s">
        <v>23033</v>
      </c>
      <c r="D3987" s="530" t="s">
        <v>26</v>
      </c>
      <c r="E3987" s="531">
        <v>99.24</v>
      </c>
      <c r="F3987" s="532">
        <v>0</v>
      </c>
    </row>
    <row r="3988" spans="1:6">
      <c r="A3988" s="529" t="s">
        <v>32879</v>
      </c>
      <c r="B3988" s="530">
        <v>96536</v>
      </c>
      <c r="C3988" s="522" t="s">
        <v>23036</v>
      </c>
      <c r="D3988" s="530" t="s">
        <v>26</v>
      </c>
      <c r="E3988" s="531">
        <v>74.790000000000006</v>
      </c>
      <c r="F3988" s="532">
        <v>0</v>
      </c>
    </row>
    <row r="3989" spans="1:6">
      <c r="A3989" s="529" t="s">
        <v>32880</v>
      </c>
      <c r="B3989" s="530">
        <v>105518</v>
      </c>
      <c r="C3989" s="522" t="s">
        <v>32881</v>
      </c>
      <c r="D3989" s="530" t="s">
        <v>26</v>
      </c>
      <c r="E3989" s="531">
        <v>0</v>
      </c>
      <c r="F3989" s="532"/>
    </row>
    <row r="3990" spans="1:6">
      <c r="A3990" s="529" t="s">
        <v>32880</v>
      </c>
      <c r="B3990" s="530">
        <v>105517</v>
      </c>
      <c r="C3990" s="522" t="s">
        <v>32882</v>
      </c>
      <c r="D3990" s="530" t="s">
        <v>26</v>
      </c>
      <c r="E3990" s="531">
        <v>0</v>
      </c>
      <c r="F3990" s="532"/>
    </row>
    <row r="3991" spans="1:6">
      <c r="A3991" s="529" t="s">
        <v>32880</v>
      </c>
      <c r="B3991" s="530">
        <v>105520</v>
      </c>
      <c r="C3991" s="522" t="s">
        <v>32883</v>
      </c>
      <c r="D3991" s="530" t="s">
        <v>26</v>
      </c>
      <c r="E3991" s="531">
        <v>0</v>
      </c>
      <c r="F3991" s="532"/>
    </row>
    <row r="3992" spans="1:6">
      <c r="A3992" s="529" t="s">
        <v>32880</v>
      </c>
      <c r="B3992" s="530">
        <v>105519</v>
      </c>
      <c r="C3992" s="522" t="s">
        <v>32884</v>
      </c>
      <c r="D3992" s="530" t="s">
        <v>26</v>
      </c>
      <c r="E3992" s="531">
        <v>0</v>
      </c>
      <c r="F3992" s="532"/>
    </row>
    <row r="3993" spans="1:6">
      <c r="A3993" s="529" t="s">
        <v>32885</v>
      </c>
      <c r="B3993" s="530">
        <v>101793</v>
      </c>
      <c r="C3993" s="522" t="s">
        <v>10190</v>
      </c>
      <c r="D3993" s="530" t="s">
        <v>28</v>
      </c>
      <c r="E3993" s="531">
        <v>27.33</v>
      </c>
      <c r="F3993" s="532">
        <v>0</v>
      </c>
    </row>
    <row r="3994" spans="1:6">
      <c r="A3994" s="529" t="s">
        <v>32885</v>
      </c>
      <c r="B3994" s="530">
        <v>101792</v>
      </c>
      <c r="C3994" s="522" t="s">
        <v>10189</v>
      </c>
      <c r="D3994" s="530" t="s">
        <v>28</v>
      </c>
      <c r="E3994" s="531">
        <v>18.38</v>
      </c>
      <c r="F3994" s="532">
        <v>0</v>
      </c>
    </row>
    <row r="3995" spans="1:6">
      <c r="A3995" s="529" t="s">
        <v>32885</v>
      </c>
      <c r="B3995" s="530">
        <v>92272</v>
      </c>
      <c r="C3995" s="522" t="s">
        <v>10109</v>
      </c>
      <c r="D3995" s="530" t="s">
        <v>23</v>
      </c>
      <c r="E3995" s="531">
        <v>34.06</v>
      </c>
      <c r="F3995" s="532">
        <v>0</v>
      </c>
    </row>
    <row r="3996" spans="1:6">
      <c r="A3996" s="529" t="s">
        <v>32885</v>
      </c>
      <c r="B3996" s="530">
        <v>101791</v>
      </c>
      <c r="C3996" s="522" t="s">
        <v>10188</v>
      </c>
      <c r="D3996" s="530" t="s">
        <v>23</v>
      </c>
      <c r="E3996" s="531">
        <v>23.89</v>
      </c>
      <c r="F3996" s="532">
        <v>0</v>
      </c>
    </row>
    <row r="3997" spans="1:6">
      <c r="A3997" s="529" t="s">
        <v>32885</v>
      </c>
      <c r="B3997" s="530">
        <v>92273</v>
      </c>
      <c r="C3997" s="522" t="s">
        <v>10110</v>
      </c>
      <c r="D3997" s="530" t="s">
        <v>23</v>
      </c>
      <c r="E3997" s="531">
        <v>14.81</v>
      </c>
      <c r="F3997" s="532">
        <v>0</v>
      </c>
    </row>
    <row r="3998" spans="1:6">
      <c r="A3998" s="529" t="s">
        <v>32885</v>
      </c>
      <c r="B3998" s="530">
        <v>92268</v>
      </c>
      <c r="C3998" s="522" t="s">
        <v>10106</v>
      </c>
      <c r="D3998" s="530" t="s">
        <v>26</v>
      </c>
      <c r="E3998" s="531">
        <v>73.12</v>
      </c>
      <c r="F3998" s="532">
        <v>0</v>
      </c>
    </row>
    <row r="3999" spans="1:6">
      <c r="A3999" s="529" t="s">
        <v>32885</v>
      </c>
      <c r="B3999" s="530">
        <v>92267</v>
      </c>
      <c r="C3999" s="522" t="s">
        <v>10105</v>
      </c>
      <c r="D3999" s="530" t="s">
        <v>26</v>
      </c>
      <c r="E3999" s="531">
        <v>43.67</v>
      </c>
      <c r="F3999" s="532">
        <v>0</v>
      </c>
    </row>
    <row r="4000" spans="1:6">
      <c r="A4000" s="529" t="s">
        <v>32885</v>
      </c>
      <c r="B4000" s="530">
        <v>92271</v>
      </c>
      <c r="C4000" s="522" t="s">
        <v>10108</v>
      </c>
      <c r="D4000" s="530" t="s">
        <v>26</v>
      </c>
      <c r="E4000" s="531">
        <v>119.86</v>
      </c>
      <c r="F4000" s="532">
        <v>0</v>
      </c>
    </row>
    <row r="4001" spans="1:6">
      <c r="A4001" s="529" t="s">
        <v>32885</v>
      </c>
      <c r="B4001" s="530">
        <v>92264</v>
      </c>
      <c r="C4001" s="522" t="s">
        <v>10102</v>
      </c>
      <c r="D4001" s="530" t="s">
        <v>26</v>
      </c>
      <c r="E4001" s="531">
        <v>192.73</v>
      </c>
      <c r="F4001" s="532">
        <v>0</v>
      </c>
    </row>
    <row r="4002" spans="1:6">
      <c r="A4002" s="529" t="s">
        <v>32885</v>
      </c>
      <c r="B4002" s="530">
        <v>92263</v>
      </c>
      <c r="C4002" s="522" t="s">
        <v>10101</v>
      </c>
      <c r="D4002" s="530" t="s">
        <v>26</v>
      </c>
      <c r="E4002" s="531">
        <v>155.26</v>
      </c>
      <c r="F4002" s="532">
        <v>0</v>
      </c>
    </row>
    <row r="4003" spans="1:6">
      <c r="A4003" s="529" t="s">
        <v>32885</v>
      </c>
      <c r="B4003" s="530">
        <v>92269</v>
      </c>
      <c r="C4003" s="522" t="s">
        <v>239</v>
      </c>
      <c r="D4003" s="530" t="s">
        <v>26</v>
      </c>
      <c r="E4003" s="531">
        <v>125.06</v>
      </c>
      <c r="F4003" s="532">
        <v>0</v>
      </c>
    </row>
    <row r="4004" spans="1:6">
      <c r="A4004" s="529" t="s">
        <v>32885</v>
      </c>
      <c r="B4004" s="530">
        <v>92270</v>
      </c>
      <c r="C4004" s="522" t="s">
        <v>10107</v>
      </c>
      <c r="D4004" s="530" t="s">
        <v>26</v>
      </c>
      <c r="E4004" s="531">
        <v>191.49</v>
      </c>
      <c r="F4004" s="532">
        <v>0</v>
      </c>
    </row>
    <row r="4005" spans="1:6">
      <c r="A4005" s="529" t="s">
        <v>32885</v>
      </c>
      <c r="B4005" s="530">
        <v>92266</v>
      </c>
      <c r="C4005" s="522" t="s">
        <v>10104</v>
      </c>
      <c r="D4005" s="530" t="s">
        <v>26</v>
      </c>
      <c r="E4005" s="531">
        <v>145.93</v>
      </c>
      <c r="F4005" s="532">
        <v>0</v>
      </c>
    </row>
    <row r="4006" spans="1:6">
      <c r="A4006" s="529" t="s">
        <v>32885</v>
      </c>
      <c r="B4006" s="530">
        <v>92265</v>
      </c>
      <c r="C4006" s="522" t="s">
        <v>10103</v>
      </c>
      <c r="D4006" s="530" t="s">
        <v>26</v>
      </c>
      <c r="E4006" s="531">
        <v>113.78</v>
      </c>
      <c r="F4006" s="532">
        <v>0</v>
      </c>
    </row>
    <row r="4007" spans="1:6">
      <c r="A4007" s="529" t="s">
        <v>32885</v>
      </c>
      <c r="B4007" s="530">
        <v>92524</v>
      </c>
      <c r="C4007" s="522" t="s">
        <v>10180</v>
      </c>
      <c r="D4007" s="530" t="s">
        <v>26</v>
      </c>
      <c r="E4007" s="531">
        <v>86.18</v>
      </c>
      <c r="F4007" s="532">
        <v>0</v>
      </c>
    </row>
    <row r="4008" spans="1:6">
      <c r="A4008" s="529" t="s">
        <v>32885</v>
      </c>
      <c r="B4008" s="530">
        <v>92528</v>
      </c>
      <c r="C4008" s="522" t="s">
        <v>10182</v>
      </c>
      <c r="D4008" s="530" t="s">
        <v>26</v>
      </c>
      <c r="E4008" s="531">
        <v>82.56</v>
      </c>
      <c r="F4008" s="532">
        <v>0</v>
      </c>
    </row>
    <row r="4009" spans="1:6">
      <c r="A4009" s="529" t="s">
        <v>32885</v>
      </c>
      <c r="B4009" s="530">
        <v>92532</v>
      </c>
      <c r="C4009" s="522" t="s">
        <v>10184</v>
      </c>
      <c r="D4009" s="530" t="s">
        <v>26</v>
      </c>
      <c r="E4009" s="531">
        <v>79.38</v>
      </c>
      <c r="F4009" s="532">
        <v>0</v>
      </c>
    </row>
    <row r="4010" spans="1:6">
      <c r="A4010" s="529" t="s">
        <v>32885</v>
      </c>
      <c r="B4010" s="530">
        <v>92536</v>
      </c>
      <c r="C4010" s="522" t="s">
        <v>10186</v>
      </c>
      <c r="D4010" s="530" t="s">
        <v>26</v>
      </c>
      <c r="E4010" s="531">
        <v>73.36</v>
      </c>
      <c r="F4010" s="532">
        <v>0</v>
      </c>
    </row>
    <row r="4011" spans="1:6">
      <c r="A4011" s="529" t="s">
        <v>32885</v>
      </c>
      <c r="B4011" s="530">
        <v>92508</v>
      </c>
      <c r="C4011" s="522" t="s">
        <v>10173</v>
      </c>
      <c r="D4011" s="530" t="s">
        <v>26</v>
      </c>
      <c r="E4011" s="531">
        <v>114.11</v>
      </c>
      <c r="F4011" s="532">
        <v>0</v>
      </c>
    </row>
    <row r="4012" spans="1:6">
      <c r="A4012" s="529" t="s">
        <v>32885</v>
      </c>
      <c r="B4012" s="530">
        <v>92512</v>
      </c>
      <c r="C4012" s="522" t="s">
        <v>10174</v>
      </c>
      <c r="D4012" s="530" t="s">
        <v>26</v>
      </c>
      <c r="E4012" s="531">
        <v>100.27</v>
      </c>
      <c r="F4012" s="532">
        <v>0</v>
      </c>
    </row>
    <row r="4013" spans="1:6">
      <c r="A4013" s="529" t="s">
        <v>32885</v>
      </c>
      <c r="B4013" s="530">
        <v>92515</v>
      </c>
      <c r="C4013" s="522" t="s">
        <v>10176</v>
      </c>
      <c r="D4013" s="530" t="s">
        <v>26</v>
      </c>
      <c r="E4013" s="531">
        <v>92.8</v>
      </c>
      <c r="F4013" s="532">
        <v>0</v>
      </c>
    </row>
    <row r="4014" spans="1:6">
      <c r="A4014" s="529" t="s">
        <v>32885</v>
      </c>
      <c r="B4014" s="530">
        <v>92520</v>
      </c>
      <c r="C4014" s="522" t="s">
        <v>10178</v>
      </c>
      <c r="D4014" s="530" t="s">
        <v>26</v>
      </c>
      <c r="E4014" s="531">
        <v>87.58</v>
      </c>
      <c r="F4014" s="532">
        <v>0</v>
      </c>
    </row>
    <row r="4015" spans="1:6">
      <c r="A4015" s="529" t="s">
        <v>32885</v>
      </c>
      <c r="B4015" s="530">
        <v>92526</v>
      </c>
      <c r="C4015" s="522" t="s">
        <v>10181</v>
      </c>
      <c r="D4015" s="530" t="s">
        <v>26</v>
      </c>
      <c r="E4015" s="531">
        <v>44.8</v>
      </c>
      <c r="F4015" s="532">
        <v>0</v>
      </c>
    </row>
    <row r="4016" spans="1:6">
      <c r="A4016" s="529" t="s">
        <v>32885</v>
      </c>
      <c r="B4016" s="530">
        <v>92530</v>
      </c>
      <c r="C4016" s="522" t="s">
        <v>10183</v>
      </c>
      <c r="D4016" s="530" t="s">
        <v>26</v>
      </c>
      <c r="E4016" s="531">
        <v>42.27</v>
      </c>
      <c r="F4016" s="532">
        <v>0</v>
      </c>
    </row>
    <row r="4017" spans="1:6">
      <c r="A4017" s="529" t="s">
        <v>32885</v>
      </c>
      <c r="B4017" s="530">
        <v>92534</v>
      </c>
      <c r="C4017" s="522" t="s">
        <v>10185</v>
      </c>
      <c r="D4017" s="530" t="s">
        <v>26</v>
      </c>
      <c r="E4017" s="531">
        <v>40.1</v>
      </c>
      <c r="F4017" s="532">
        <v>0</v>
      </c>
    </row>
    <row r="4018" spans="1:6">
      <c r="A4018" s="529" t="s">
        <v>32885</v>
      </c>
      <c r="B4018" s="530">
        <v>92538</v>
      </c>
      <c r="C4018" s="522" t="s">
        <v>10187</v>
      </c>
      <c r="D4018" s="530" t="s">
        <v>26</v>
      </c>
      <c r="E4018" s="531">
        <v>35.85</v>
      </c>
      <c r="F4018" s="532">
        <v>0</v>
      </c>
    </row>
    <row r="4019" spans="1:6">
      <c r="A4019" s="529" t="s">
        <v>32885</v>
      </c>
      <c r="B4019" s="530">
        <v>103760</v>
      </c>
      <c r="C4019" s="522" t="s">
        <v>457</v>
      </c>
      <c r="D4019" s="530" t="s">
        <v>26</v>
      </c>
      <c r="E4019" s="531">
        <v>122.42</v>
      </c>
      <c r="F4019" s="532">
        <v>0</v>
      </c>
    </row>
    <row r="4020" spans="1:6">
      <c r="A4020" s="529" t="s">
        <v>32885</v>
      </c>
      <c r="B4020" s="530">
        <v>103761</v>
      </c>
      <c r="C4020" s="522" t="s">
        <v>10269</v>
      </c>
      <c r="D4020" s="530" t="s">
        <v>26</v>
      </c>
      <c r="E4020" s="531">
        <v>84.32</v>
      </c>
      <c r="F4020" s="532">
        <v>0</v>
      </c>
    </row>
    <row r="4021" spans="1:6">
      <c r="A4021" s="529" t="s">
        <v>32885</v>
      </c>
      <c r="B4021" s="530">
        <v>103762</v>
      </c>
      <c r="C4021" s="522" t="s">
        <v>10270</v>
      </c>
      <c r="D4021" s="530" t="s">
        <v>26</v>
      </c>
      <c r="E4021" s="531">
        <v>72.8</v>
      </c>
      <c r="F4021" s="532">
        <v>0</v>
      </c>
    </row>
    <row r="4022" spans="1:6">
      <c r="A4022" s="529" t="s">
        <v>32885</v>
      </c>
      <c r="B4022" s="530">
        <v>103763</v>
      </c>
      <c r="C4022" s="522" t="s">
        <v>10271</v>
      </c>
      <c r="D4022" s="530" t="s">
        <v>26</v>
      </c>
      <c r="E4022" s="531">
        <v>64.44</v>
      </c>
      <c r="F4022" s="532">
        <v>0</v>
      </c>
    </row>
    <row r="4023" spans="1:6">
      <c r="A4023" s="529" t="s">
        <v>32885</v>
      </c>
      <c r="B4023" s="530">
        <v>92510</v>
      </c>
      <c r="C4023" s="522" t="s">
        <v>130</v>
      </c>
      <c r="D4023" s="530" t="s">
        <v>26</v>
      </c>
      <c r="E4023" s="531">
        <v>67.39</v>
      </c>
      <c r="F4023" s="532">
        <v>0</v>
      </c>
    </row>
    <row r="4024" spans="1:6">
      <c r="A4024" s="529" t="s">
        <v>32885</v>
      </c>
      <c r="B4024" s="530">
        <v>92514</v>
      </c>
      <c r="C4024" s="522" t="s">
        <v>10175</v>
      </c>
      <c r="D4024" s="530" t="s">
        <v>26</v>
      </c>
      <c r="E4024" s="531">
        <v>55.02</v>
      </c>
      <c r="F4024" s="532">
        <v>0</v>
      </c>
    </row>
    <row r="4025" spans="1:6">
      <c r="A4025" s="529" t="s">
        <v>32885</v>
      </c>
      <c r="B4025" s="530">
        <v>92518</v>
      </c>
      <c r="C4025" s="522" t="s">
        <v>10177</v>
      </c>
      <c r="D4025" s="530" t="s">
        <v>26</v>
      </c>
      <c r="E4025" s="531">
        <v>48.96</v>
      </c>
      <c r="F4025" s="532">
        <v>0</v>
      </c>
    </row>
    <row r="4026" spans="1:6">
      <c r="A4026" s="529" t="s">
        <v>32885</v>
      </c>
      <c r="B4026" s="530">
        <v>92522</v>
      </c>
      <c r="C4026" s="522" t="s">
        <v>10179</v>
      </c>
      <c r="D4026" s="530" t="s">
        <v>26</v>
      </c>
      <c r="E4026" s="531">
        <v>45.01</v>
      </c>
      <c r="F4026" s="532">
        <v>0</v>
      </c>
    </row>
    <row r="4027" spans="1:6">
      <c r="A4027" s="529" t="s">
        <v>32885</v>
      </c>
      <c r="B4027" s="530">
        <v>92482</v>
      </c>
      <c r="C4027" s="522" t="s">
        <v>10160</v>
      </c>
      <c r="D4027" s="530" t="s">
        <v>26</v>
      </c>
      <c r="E4027" s="531">
        <v>381.62</v>
      </c>
      <c r="F4027" s="532">
        <v>0</v>
      </c>
    </row>
    <row r="4028" spans="1:6">
      <c r="A4028" s="529" t="s">
        <v>32885</v>
      </c>
      <c r="B4028" s="530">
        <v>92484</v>
      </c>
      <c r="C4028" s="522" t="s">
        <v>10161</v>
      </c>
      <c r="D4028" s="530" t="s">
        <v>26</v>
      </c>
      <c r="E4028" s="531">
        <v>265.02999999999997</v>
      </c>
      <c r="F4028" s="532">
        <v>0</v>
      </c>
    </row>
    <row r="4029" spans="1:6">
      <c r="A4029" s="529" t="s">
        <v>32885</v>
      </c>
      <c r="B4029" s="530">
        <v>92486</v>
      </c>
      <c r="C4029" s="522" t="s">
        <v>10162</v>
      </c>
      <c r="D4029" s="530" t="s">
        <v>26</v>
      </c>
      <c r="E4029" s="531">
        <v>190.18</v>
      </c>
      <c r="F4029" s="532">
        <v>0</v>
      </c>
    </row>
    <row r="4030" spans="1:6">
      <c r="A4030" s="529" t="s">
        <v>32885</v>
      </c>
      <c r="B4030" s="530">
        <v>92492</v>
      </c>
      <c r="C4030" s="522" t="s">
        <v>10165</v>
      </c>
      <c r="D4030" s="530" t="s">
        <v>26</v>
      </c>
      <c r="E4030" s="531">
        <v>119.48</v>
      </c>
      <c r="F4030" s="532">
        <v>0</v>
      </c>
    </row>
    <row r="4031" spans="1:6">
      <c r="A4031" s="529" t="s">
        <v>32885</v>
      </c>
      <c r="B4031" s="530">
        <v>92496</v>
      </c>
      <c r="C4031" s="522" t="s">
        <v>10167</v>
      </c>
      <c r="D4031" s="530" t="s">
        <v>26</v>
      </c>
      <c r="E4031" s="531">
        <v>114.2</v>
      </c>
      <c r="F4031" s="532">
        <v>0</v>
      </c>
    </row>
    <row r="4032" spans="1:6">
      <c r="A4032" s="529" t="s">
        <v>32885</v>
      </c>
      <c r="B4032" s="530">
        <v>92500</v>
      </c>
      <c r="C4032" s="522" t="s">
        <v>10169</v>
      </c>
      <c r="D4032" s="530" t="s">
        <v>26</v>
      </c>
      <c r="E4032" s="531">
        <v>109.74</v>
      </c>
      <c r="F4032" s="532">
        <v>0</v>
      </c>
    </row>
    <row r="4033" spans="1:6">
      <c r="A4033" s="529" t="s">
        <v>32885</v>
      </c>
      <c r="B4033" s="530">
        <v>92504</v>
      </c>
      <c r="C4033" s="522" t="s">
        <v>10171</v>
      </c>
      <c r="D4033" s="530" t="s">
        <v>26</v>
      </c>
      <c r="E4033" s="531">
        <v>101.72</v>
      </c>
      <c r="F4033" s="532">
        <v>0</v>
      </c>
    </row>
    <row r="4034" spans="1:6">
      <c r="A4034" s="529" t="s">
        <v>32885</v>
      </c>
      <c r="B4034" s="530">
        <v>92488</v>
      </c>
      <c r="C4034" s="522" t="s">
        <v>10163</v>
      </c>
      <c r="D4034" s="530" t="s">
        <v>26</v>
      </c>
      <c r="E4034" s="531">
        <v>125.7</v>
      </c>
      <c r="F4034" s="532">
        <v>0</v>
      </c>
    </row>
    <row r="4035" spans="1:6">
      <c r="A4035" s="529" t="s">
        <v>32885</v>
      </c>
      <c r="B4035" s="530">
        <v>92494</v>
      </c>
      <c r="C4035" s="522" t="s">
        <v>10166</v>
      </c>
      <c r="D4035" s="530" t="s">
        <v>26</v>
      </c>
      <c r="E4035" s="531">
        <v>76.5</v>
      </c>
      <c r="F4035" s="532">
        <v>0</v>
      </c>
    </row>
    <row r="4036" spans="1:6">
      <c r="A4036" s="529" t="s">
        <v>32885</v>
      </c>
      <c r="B4036" s="530">
        <v>92498</v>
      </c>
      <c r="C4036" s="522" t="s">
        <v>10168</v>
      </c>
      <c r="D4036" s="530" t="s">
        <v>26</v>
      </c>
      <c r="E4036" s="531">
        <v>72.38</v>
      </c>
      <c r="F4036" s="532">
        <v>0</v>
      </c>
    </row>
    <row r="4037" spans="1:6">
      <c r="A4037" s="529" t="s">
        <v>32885</v>
      </c>
      <c r="B4037" s="530">
        <v>92502</v>
      </c>
      <c r="C4037" s="522" t="s">
        <v>10170</v>
      </c>
      <c r="D4037" s="530" t="s">
        <v>26</v>
      </c>
      <c r="E4037" s="531">
        <v>69.06</v>
      </c>
      <c r="F4037" s="532">
        <v>0</v>
      </c>
    </row>
    <row r="4038" spans="1:6">
      <c r="A4038" s="529" t="s">
        <v>32885</v>
      </c>
      <c r="B4038" s="530">
        <v>92506</v>
      </c>
      <c r="C4038" s="522" t="s">
        <v>10172</v>
      </c>
      <c r="D4038" s="530" t="s">
        <v>26</v>
      </c>
      <c r="E4038" s="531">
        <v>63.01</v>
      </c>
      <c r="F4038" s="532">
        <v>0</v>
      </c>
    </row>
    <row r="4039" spans="1:6">
      <c r="A4039" s="529" t="s">
        <v>32885</v>
      </c>
      <c r="B4039" s="530">
        <v>92490</v>
      </c>
      <c r="C4039" s="522" t="s">
        <v>10164</v>
      </c>
      <c r="D4039" s="530" t="s">
        <v>26</v>
      </c>
      <c r="E4039" s="531">
        <v>81.349999999999994</v>
      </c>
      <c r="F4039" s="532">
        <v>0</v>
      </c>
    </row>
    <row r="4040" spans="1:6">
      <c r="A4040" s="529" t="s">
        <v>32885</v>
      </c>
      <c r="B4040" s="530">
        <v>92433</v>
      </c>
      <c r="C4040" s="522" t="s">
        <v>10121</v>
      </c>
      <c r="D4040" s="530" t="s">
        <v>26</v>
      </c>
      <c r="E4040" s="531">
        <v>84.3</v>
      </c>
      <c r="F4040" s="532">
        <v>0</v>
      </c>
    </row>
    <row r="4041" spans="1:6">
      <c r="A4041" s="529" t="s">
        <v>32885</v>
      </c>
      <c r="B4041" s="530">
        <v>92437</v>
      </c>
      <c r="C4041" s="522" t="s">
        <v>10123</v>
      </c>
      <c r="D4041" s="530" t="s">
        <v>26</v>
      </c>
      <c r="E4041" s="531">
        <v>80.709999999999994</v>
      </c>
      <c r="F4041" s="532">
        <v>0</v>
      </c>
    </row>
    <row r="4042" spans="1:6">
      <c r="A4042" s="529" t="s">
        <v>32885</v>
      </c>
      <c r="B4042" s="530">
        <v>92441</v>
      </c>
      <c r="C4042" s="522" t="s">
        <v>10125</v>
      </c>
      <c r="D4042" s="530" t="s">
        <v>26</v>
      </c>
      <c r="E4042" s="531">
        <v>78.13</v>
      </c>
      <c r="F4042" s="532">
        <v>0</v>
      </c>
    </row>
    <row r="4043" spans="1:6">
      <c r="A4043" s="529" t="s">
        <v>32885</v>
      </c>
      <c r="B4043" s="530">
        <v>92445</v>
      </c>
      <c r="C4043" s="522" t="s">
        <v>10127</v>
      </c>
      <c r="D4043" s="530" t="s">
        <v>26</v>
      </c>
      <c r="E4043" s="531">
        <v>73.040000000000006</v>
      </c>
      <c r="F4043" s="532">
        <v>0</v>
      </c>
    </row>
    <row r="4044" spans="1:6">
      <c r="A4044" s="529" t="s">
        <v>32885</v>
      </c>
      <c r="B4044" s="530">
        <v>92417</v>
      </c>
      <c r="C4044" s="522" t="s">
        <v>217</v>
      </c>
      <c r="D4044" s="530" t="s">
        <v>26</v>
      </c>
      <c r="E4044" s="531">
        <v>175.8</v>
      </c>
      <c r="F4044" s="532">
        <v>0</v>
      </c>
    </row>
    <row r="4045" spans="1:6">
      <c r="A4045" s="529" t="s">
        <v>32885</v>
      </c>
      <c r="B4045" s="530">
        <v>92421</v>
      </c>
      <c r="C4045" s="522" t="s">
        <v>10115</v>
      </c>
      <c r="D4045" s="530" t="s">
        <v>26</v>
      </c>
      <c r="E4045" s="531">
        <v>118.21</v>
      </c>
      <c r="F4045" s="532">
        <v>0</v>
      </c>
    </row>
    <row r="4046" spans="1:6">
      <c r="A4046" s="529" t="s">
        <v>32885</v>
      </c>
      <c r="B4046" s="530">
        <v>92425</v>
      </c>
      <c r="C4046" s="522" t="s">
        <v>10117</v>
      </c>
      <c r="D4046" s="530" t="s">
        <v>26</v>
      </c>
      <c r="E4046" s="531">
        <v>99.19</v>
      </c>
      <c r="F4046" s="532">
        <v>0</v>
      </c>
    </row>
    <row r="4047" spans="1:6">
      <c r="A4047" s="529" t="s">
        <v>32885</v>
      </c>
      <c r="B4047" s="530">
        <v>92429</v>
      </c>
      <c r="C4047" s="522" t="s">
        <v>10119</v>
      </c>
      <c r="D4047" s="530" t="s">
        <v>26</v>
      </c>
      <c r="E4047" s="531">
        <v>89.63</v>
      </c>
      <c r="F4047" s="532">
        <v>0</v>
      </c>
    </row>
    <row r="4048" spans="1:6">
      <c r="A4048" s="529" t="s">
        <v>32885</v>
      </c>
      <c r="B4048" s="530">
        <v>92431</v>
      </c>
      <c r="C4048" s="522" t="s">
        <v>10120</v>
      </c>
      <c r="D4048" s="530" t="s">
        <v>26</v>
      </c>
      <c r="E4048" s="531">
        <v>67.459999999999994</v>
      </c>
      <c r="F4048" s="532">
        <v>0</v>
      </c>
    </row>
    <row r="4049" spans="1:6">
      <c r="A4049" s="529" t="s">
        <v>32885</v>
      </c>
      <c r="B4049" s="530">
        <v>92435</v>
      </c>
      <c r="C4049" s="522" t="s">
        <v>10122</v>
      </c>
      <c r="D4049" s="530" t="s">
        <v>26</v>
      </c>
      <c r="E4049" s="531">
        <v>64.430000000000007</v>
      </c>
      <c r="F4049" s="532">
        <v>0</v>
      </c>
    </row>
    <row r="4050" spans="1:6">
      <c r="A4050" s="529" t="s">
        <v>32885</v>
      </c>
      <c r="B4050" s="530">
        <v>92439</v>
      </c>
      <c r="C4050" s="522" t="s">
        <v>10124</v>
      </c>
      <c r="D4050" s="530" t="s">
        <v>26</v>
      </c>
      <c r="E4050" s="531">
        <v>62.27</v>
      </c>
      <c r="F4050" s="532">
        <v>0</v>
      </c>
    </row>
    <row r="4051" spans="1:6">
      <c r="A4051" s="529" t="s">
        <v>32885</v>
      </c>
      <c r="B4051" s="530">
        <v>92443</v>
      </c>
      <c r="C4051" s="522" t="s">
        <v>10126</v>
      </c>
      <c r="D4051" s="530" t="s">
        <v>26</v>
      </c>
      <c r="E4051" s="531">
        <v>57.74</v>
      </c>
      <c r="F4051" s="532">
        <v>0</v>
      </c>
    </row>
    <row r="4052" spans="1:6">
      <c r="A4052" s="529" t="s">
        <v>32885</v>
      </c>
      <c r="B4052" s="530">
        <v>92415</v>
      </c>
      <c r="C4052" s="522" t="s">
        <v>458</v>
      </c>
      <c r="D4052" s="530" t="s">
        <v>26</v>
      </c>
      <c r="E4052" s="531">
        <v>147.09</v>
      </c>
      <c r="F4052" s="532">
        <v>0</v>
      </c>
    </row>
    <row r="4053" spans="1:6">
      <c r="A4053" s="529" t="s">
        <v>32885</v>
      </c>
      <c r="B4053" s="530">
        <v>92419</v>
      </c>
      <c r="C4053" s="522" t="s">
        <v>10114</v>
      </c>
      <c r="D4053" s="530" t="s">
        <v>26</v>
      </c>
      <c r="E4053" s="531">
        <v>96.2</v>
      </c>
      <c r="F4053" s="532">
        <v>0</v>
      </c>
    </row>
    <row r="4054" spans="1:6">
      <c r="A4054" s="529" t="s">
        <v>32885</v>
      </c>
      <c r="B4054" s="530">
        <v>92423</v>
      </c>
      <c r="C4054" s="522" t="s">
        <v>10116</v>
      </c>
      <c r="D4054" s="530" t="s">
        <v>26</v>
      </c>
      <c r="E4054" s="531">
        <v>80.05</v>
      </c>
      <c r="F4054" s="532">
        <v>0</v>
      </c>
    </row>
    <row r="4055" spans="1:6">
      <c r="A4055" s="529" t="s">
        <v>32885</v>
      </c>
      <c r="B4055" s="530">
        <v>92427</v>
      </c>
      <c r="C4055" s="522" t="s">
        <v>10118</v>
      </c>
      <c r="D4055" s="530" t="s">
        <v>26</v>
      </c>
      <c r="E4055" s="531">
        <v>71.88</v>
      </c>
      <c r="F4055" s="532">
        <v>0</v>
      </c>
    </row>
    <row r="4056" spans="1:6">
      <c r="A4056" s="529" t="s">
        <v>32885</v>
      </c>
      <c r="B4056" s="530">
        <v>92409</v>
      </c>
      <c r="C4056" s="522" t="s">
        <v>10111</v>
      </c>
      <c r="D4056" s="530" t="s">
        <v>26</v>
      </c>
      <c r="E4056" s="531">
        <v>247.35</v>
      </c>
      <c r="F4056" s="532">
        <v>0</v>
      </c>
    </row>
    <row r="4057" spans="1:6">
      <c r="A4057" s="529" t="s">
        <v>32885</v>
      </c>
      <c r="B4057" s="530">
        <v>92411</v>
      </c>
      <c r="C4057" s="522" t="s">
        <v>10112</v>
      </c>
      <c r="D4057" s="530" t="s">
        <v>26</v>
      </c>
      <c r="E4057" s="531">
        <v>172.05</v>
      </c>
      <c r="F4057" s="532">
        <v>0</v>
      </c>
    </row>
    <row r="4058" spans="1:6">
      <c r="A4058" s="529" t="s">
        <v>32885</v>
      </c>
      <c r="B4058" s="530">
        <v>92413</v>
      </c>
      <c r="C4058" s="522" t="s">
        <v>10113</v>
      </c>
      <c r="D4058" s="530" t="s">
        <v>26</v>
      </c>
      <c r="E4058" s="531">
        <v>115.85</v>
      </c>
      <c r="F4058" s="532">
        <v>0</v>
      </c>
    </row>
    <row r="4059" spans="1:6">
      <c r="A4059" s="529" t="s">
        <v>32885</v>
      </c>
      <c r="B4059" s="530">
        <v>92465</v>
      </c>
      <c r="C4059" s="522" t="s">
        <v>10144</v>
      </c>
      <c r="D4059" s="530" t="s">
        <v>26</v>
      </c>
      <c r="E4059" s="531">
        <v>153.47</v>
      </c>
      <c r="F4059" s="532">
        <v>0</v>
      </c>
    </row>
    <row r="4060" spans="1:6">
      <c r="A4060" s="529" t="s">
        <v>32885</v>
      </c>
      <c r="B4060" s="530">
        <v>92469</v>
      </c>
      <c r="C4060" s="522" t="s">
        <v>10148</v>
      </c>
      <c r="D4060" s="530" t="s">
        <v>26</v>
      </c>
      <c r="E4060" s="531">
        <v>140.07</v>
      </c>
      <c r="F4060" s="532">
        <v>0</v>
      </c>
    </row>
    <row r="4061" spans="1:6">
      <c r="A4061" s="529" t="s">
        <v>32885</v>
      </c>
      <c r="B4061" s="530">
        <v>92473</v>
      </c>
      <c r="C4061" s="522" t="s">
        <v>10152</v>
      </c>
      <c r="D4061" s="530" t="s">
        <v>26</v>
      </c>
      <c r="E4061" s="531">
        <v>129.12</v>
      </c>
      <c r="F4061" s="532">
        <v>0</v>
      </c>
    </row>
    <row r="4062" spans="1:6">
      <c r="A4062" s="529" t="s">
        <v>32885</v>
      </c>
      <c r="B4062" s="530">
        <v>92477</v>
      </c>
      <c r="C4062" s="522" t="s">
        <v>10156</v>
      </c>
      <c r="D4062" s="530" t="s">
        <v>26</v>
      </c>
      <c r="E4062" s="531">
        <v>106.04</v>
      </c>
      <c r="F4062" s="532">
        <v>0</v>
      </c>
    </row>
    <row r="4063" spans="1:6">
      <c r="A4063" s="529" t="s">
        <v>32885</v>
      </c>
      <c r="B4063" s="530">
        <v>92449</v>
      </c>
      <c r="C4063" s="522" t="s">
        <v>10131</v>
      </c>
      <c r="D4063" s="530" t="s">
        <v>26</v>
      </c>
      <c r="E4063" s="531">
        <v>275.88</v>
      </c>
      <c r="F4063" s="532">
        <v>0</v>
      </c>
    </row>
    <row r="4064" spans="1:6">
      <c r="A4064" s="529" t="s">
        <v>32885</v>
      </c>
      <c r="B4064" s="530">
        <v>92453</v>
      </c>
      <c r="C4064" s="522" t="s">
        <v>10134</v>
      </c>
      <c r="D4064" s="530" t="s">
        <v>26</v>
      </c>
      <c r="E4064" s="531">
        <v>236.35</v>
      </c>
      <c r="F4064" s="532">
        <v>0</v>
      </c>
    </row>
    <row r="4065" spans="1:6">
      <c r="A4065" s="529" t="s">
        <v>32885</v>
      </c>
      <c r="B4065" s="530">
        <v>92457</v>
      </c>
      <c r="C4065" s="522" t="s">
        <v>10137</v>
      </c>
      <c r="D4065" s="530" t="s">
        <v>26</v>
      </c>
      <c r="E4065" s="531">
        <v>206.32</v>
      </c>
      <c r="F4065" s="532">
        <v>0</v>
      </c>
    </row>
    <row r="4066" spans="1:6">
      <c r="A4066" s="529" t="s">
        <v>32885</v>
      </c>
      <c r="B4066" s="530">
        <v>92461</v>
      </c>
      <c r="C4066" s="522" t="s">
        <v>10140</v>
      </c>
      <c r="D4066" s="530" t="s">
        <v>26</v>
      </c>
      <c r="E4066" s="531">
        <v>190.47</v>
      </c>
      <c r="F4066" s="532">
        <v>0</v>
      </c>
    </row>
    <row r="4067" spans="1:6">
      <c r="A4067" s="529" t="s">
        <v>32885</v>
      </c>
      <c r="B4067" s="530">
        <v>92467</v>
      </c>
      <c r="C4067" s="522" t="s">
        <v>10146</v>
      </c>
      <c r="D4067" s="530" t="s">
        <v>26</v>
      </c>
      <c r="E4067" s="531">
        <v>99.35</v>
      </c>
      <c r="F4067" s="532">
        <v>0</v>
      </c>
    </row>
    <row r="4068" spans="1:6">
      <c r="A4068" s="529" t="s">
        <v>32885</v>
      </c>
      <c r="B4068" s="530">
        <v>92471</v>
      </c>
      <c r="C4068" s="522" t="s">
        <v>10150</v>
      </c>
      <c r="D4068" s="530" t="s">
        <v>26</v>
      </c>
      <c r="E4068" s="531">
        <v>90.79</v>
      </c>
      <c r="F4068" s="532">
        <v>0</v>
      </c>
    </row>
    <row r="4069" spans="1:6">
      <c r="A4069" s="529" t="s">
        <v>32885</v>
      </c>
      <c r="B4069" s="530">
        <v>92475</v>
      </c>
      <c r="C4069" s="522" t="s">
        <v>10154</v>
      </c>
      <c r="D4069" s="530" t="s">
        <v>26</v>
      </c>
      <c r="E4069" s="531">
        <v>83.77</v>
      </c>
      <c r="F4069" s="532">
        <v>0</v>
      </c>
    </row>
    <row r="4070" spans="1:6">
      <c r="A4070" s="529" t="s">
        <v>32885</v>
      </c>
      <c r="B4070" s="530">
        <v>92479</v>
      </c>
      <c r="C4070" s="522" t="s">
        <v>10158</v>
      </c>
      <c r="D4070" s="530" t="s">
        <v>26</v>
      </c>
      <c r="E4070" s="531">
        <v>68.959999999999994</v>
      </c>
      <c r="F4070" s="532">
        <v>0</v>
      </c>
    </row>
    <row r="4071" spans="1:6">
      <c r="A4071" s="529" t="s">
        <v>32885</v>
      </c>
      <c r="B4071" s="530">
        <v>92451</v>
      </c>
      <c r="C4071" s="522" t="s">
        <v>216</v>
      </c>
      <c r="D4071" s="530" t="s">
        <v>26</v>
      </c>
      <c r="E4071" s="531">
        <v>188.08</v>
      </c>
      <c r="F4071" s="532">
        <v>0</v>
      </c>
    </row>
    <row r="4072" spans="1:6">
      <c r="A4072" s="529" t="s">
        <v>32885</v>
      </c>
      <c r="B4072" s="530">
        <v>92455</v>
      </c>
      <c r="C4072" s="522" t="s">
        <v>323</v>
      </c>
      <c r="D4072" s="530" t="s">
        <v>26</v>
      </c>
      <c r="E4072" s="531">
        <v>154.56</v>
      </c>
      <c r="F4072" s="532">
        <v>0</v>
      </c>
    </row>
    <row r="4073" spans="1:6">
      <c r="A4073" s="529" t="s">
        <v>32885</v>
      </c>
      <c r="B4073" s="530">
        <v>92459</v>
      </c>
      <c r="C4073" s="522" t="s">
        <v>10138</v>
      </c>
      <c r="D4073" s="530" t="s">
        <v>26</v>
      </c>
      <c r="E4073" s="531">
        <v>132.09</v>
      </c>
      <c r="F4073" s="532">
        <v>0</v>
      </c>
    </row>
    <row r="4074" spans="1:6">
      <c r="A4074" s="529" t="s">
        <v>32885</v>
      </c>
      <c r="B4074" s="530">
        <v>92463</v>
      </c>
      <c r="C4074" s="522" t="s">
        <v>10142</v>
      </c>
      <c r="D4074" s="530" t="s">
        <v>26</v>
      </c>
      <c r="E4074" s="531">
        <v>119.94</v>
      </c>
      <c r="F4074" s="532">
        <v>0</v>
      </c>
    </row>
    <row r="4075" spans="1:6">
      <c r="A4075" s="529" t="s">
        <v>32885</v>
      </c>
      <c r="B4075" s="530">
        <v>92446</v>
      </c>
      <c r="C4075" s="522" t="s">
        <v>10128</v>
      </c>
      <c r="D4075" s="530" t="s">
        <v>26</v>
      </c>
      <c r="E4075" s="531">
        <v>338.56</v>
      </c>
      <c r="F4075" s="532">
        <v>0</v>
      </c>
    </row>
    <row r="4076" spans="1:6">
      <c r="A4076" s="529" t="s">
        <v>32885</v>
      </c>
      <c r="B4076" s="530">
        <v>92447</v>
      </c>
      <c r="C4076" s="522" t="s">
        <v>10129</v>
      </c>
      <c r="D4076" s="530" t="s">
        <v>26</v>
      </c>
      <c r="E4076" s="531">
        <v>235.5</v>
      </c>
      <c r="F4076" s="532">
        <v>0</v>
      </c>
    </row>
    <row r="4077" spans="1:6">
      <c r="A4077" s="529" t="s">
        <v>32885</v>
      </c>
      <c r="B4077" s="530">
        <v>92448</v>
      </c>
      <c r="C4077" s="522" t="s">
        <v>10130</v>
      </c>
      <c r="D4077" s="530" t="s">
        <v>26</v>
      </c>
      <c r="E4077" s="531">
        <v>182.62</v>
      </c>
      <c r="F4077" s="532">
        <v>0</v>
      </c>
    </row>
    <row r="4078" spans="1:6">
      <c r="A4078" s="529" t="s">
        <v>32885</v>
      </c>
      <c r="B4078" s="530">
        <v>92466</v>
      </c>
      <c r="C4078" s="522" t="s">
        <v>10145</v>
      </c>
      <c r="D4078" s="530" t="s">
        <v>26</v>
      </c>
      <c r="E4078" s="531">
        <v>286.88</v>
      </c>
      <c r="F4078" s="532">
        <v>0</v>
      </c>
    </row>
    <row r="4079" spans="1:6">
      <c r="A4079" s="529" t="s">
        <v>32885</v>
      </c>
      <c r="B4079" s="530">
        <v>92470</v>
      </c>
      <c r="C4079" s="522" t="s">
        <v>10149</v>
      </c>
      <c r="D4079" s="530" t="s">
        <v>26</v>
      </c>
      <c r="E4079" s="531">
        <v>279.27</v>
      </c>
      <c r="F4079" s="532">
        <v>0</v>
      </c>
    </row>
    <row r="4080" spans="1:6">
      <c r="A4080" s="529" t="s">
        <v>32885</v>
      </c>
      <c r="B4080" s="530">
        <v>92474</v>
      </c>
      <c r="C4080" s="522" t="s">
        <v>10153</v>
      </c>
      <c r="D4080" s="530" t="s">
        <v>26</v>
      </c>
      <c r="E4080" s="531">
        <v>272.64999999999998</v>
      </c>
      <c r="F4080" s="532">
        <v>0</v>
      </c>
    </row>
    <row r="4081" spans="1:6">
      <c r="A4081" s="529" t="s">
        <v>32885</v>
      </c>
      <c r="B4081" s="530">
        <v>92478</v>
      </c>
      <c r="C4081" s="522" t="s">
        <v>10157</v>
      </c>
      <c r="D4081" s="530" t="s">
        <v>26</v>
      </c>
      <c r="E4081" s="531">
        <v>259.76</v>
      </c>
      <c r="F4081" s="532">
        <v>0</v>
      </c>
    </row>
    <row r="4082" spans="1:6">
      <c r="A4082" s="529" t="s">
        <v>32885</v>
      </c>
      <c r="B4082" s="530">
        <v>92450</v>
      </c>
      <c r="C4082" s="522" t="s">
        <v>10132</v>
      </c>
      <c r="D4082" s="530" t="s">
        <v>26</v>
      </c>
      <c r="E4082" s="531">
        <v>359.19</v>
      </c>
      <c r="F4082" s="532">
        <v>0</v>
      </c>
    </row>
    <row r="4083" spans="1:6">
      <c r="A4083" s="529" t="s">
        <v>32885</v>
      </c>
      <c r="B4083" s="530">
        <v>92454</v>
      </c>
      <c r="C4083" s="522" t="s">
        <v>10135</v>
      </c>
      <c r="D4083" s="530" t="s">
        <v>26</v>
      </c>
      <c r="E4083" s="531">
        <v>328.06</v>
      </c>
      <c r="F4083" s="532">
        <v>0</v>
      </c>
    </row>
    <row r="4084" spans="1:6">
      <c r="A4084" s="529" t="s">
        <v>32885</v>
      </c>
      <c r="B4084" s="530">
        <v>92458</v>
      </c>
      <c r="C4084" s="522" t="s">
        <v>24315</v>
      </c>
      <c r="D4084" s="530" t="s">
        <v>26</v>
      </c>
      <c r="E4084" s="531">
        <v>308.22000000000003</v>
      </c>
      <c r="F4084" s="532">
        <v>0</v>
      </c>
    </row>
    <row r="4085" spans="1:6">
      <c r="A4085" s="529" t="s">
        <v>32885</v>
      </c>
      <c r="B4085" s="530">
        <v>92462</v>
      </c>
      <c r="C4085" s="522" t="s">
        <v>10141</v>
      </c>
      <c r="D4085" s="530" t="s">
        <v>26</v>
      </c>
      <c r="E4085" s="531">
        <v>295.24</v>
      </c>
      <c r="F4085" s="532">
        <v>0</v>
      </c>
    </row>
    <row r="4086" spans="1:6">
      <c r="A4086" s="529" t="s">
        <v>32885</v>
      </c>
      <c r="B4086" s="530">
        <v>92468</v>
      </c>
      <c r="C4086" s="522" t="s">
        <v>10147</v>
      </c>
      <c r="D4086" s="530" t="s">
        <v>26</v>
      </c>
      <c r="E4086" s="531">
        <v>130.88999999999999</v>
      </c>
      <c r="F4086" s="532">
        <v>0</v>
      </c>
    </row>
    <row r="4087" spans="1:6">
      <c r="A4087" s="529" t="s">
        <v>32885</v>
      </c>
      <c r="B4087" s="530">
        <v>92472</v>
      </c>
      <c r="C4087" s="522" t="s">
        <v>10151</v>
      </c>
      <c r="D4087" s="530" t="s">
        <v>26</v>
      </c>
      <c r="E4087" s="531">
        <v>124.37</v>
      </c>
      <c r="F4087" s="532">
        <v>0</v>
      </c>
    </row>
    <row r="4088" spans="1:6">
      <c r="A4088" s="529" t="s">
        <v>32885</v>
      </c>
      <c r="B4088" s="530">
        <v>92476</v>
      </c>
      <c r="C4088" s="522" t="s">
        <v>10155</v>
      </c>
      <c r="D4088" s="530" t="s">
        <v>26</v>
      </c>
      <c r="E4088" s="531">
        <v>118.8</v>
      </c>
      <c r="F4088" s="532">
        <v>0</v>
      </c>
    </row>
    <row r="4089" spans="1:6">
      <c r="A4089" s="529" t="s">
        <v>32885</v>
      </c>
      <c r="B4089" s="530">
        <v>92480</v>
      </c>
      <c r="C4089" s="522" t="s">
        <v>10159</v>
      </c>
      <c r="D4089" s="530" t="s">
        <v>26</v>
      </c>
      <c r="E4089" s="531">
        <v>107.81</v>
      </c>
      <c r="F4089" s="532">
        <v>0</v>
      </c>
    </row>
    <row r="4090" spans="1:6">
      <c r="A4090" s="529" t="s">
        <v>32885</v>
      </c>
      <c r="B4090" s="530">
        <v>92452</v>
      </c>
      <c r="C4090" s="522" t="s">
        <v>10133</v>
      </c>
      <c r="D4090" s="530" t="s">
        <v>26</v>
      </c>
      <c r="E4090" s="531">
        <v>200.72</v>
      </c>
      <c r="F4090" s="532">
        <v>0</v>
      </c>
    </row>
    <row r="4091" spans="1:6">
      <c r="A4091" s="529" t="s">
        <v>32885</v>
      </c>
      <c r="B4091" s="530">
        <v>92456</v>
      </c>
      <c r="C4091" s="522" t="s">
        <v>10136</v>
      </c>
      <c r="D4091" s="530" t="s">
        <v>26</v>
      </c>
      <c r="E4091" s="531">
        <v>169.8</v>
      </c>
      <c r="F4091" s="532">
        <v>0</v>
      </c>
    </row>
    <row r="4092" spans="1:6">
      <c r="A4092" s="529" t="s">
        <v>32885</v>
      </c>
      <c r="B4092" s="530">
        <v>92460</v>
      </c>
      <c r="C4092" s="522" t="s">
        <v>10139</v>
      </c>
      <c r="D4092" s="530" t="s">
        <v>26</v>
      </c>
      <c r="E4092" s="531">
        <v>144.15</v>
      </c>
      <c r="F4092" s="532">
        <v>0</v>
      </c>
    </row>
    <row r="4093" spans="1:6">
      <c r="A4093" s="529" t="s">
        <v>32885</v>
      </c>
      <c r="B4093" s="530">
        <v>92464</v>
      </c>
      <c r="C4093" s="522" t="s">
        <v>10143</v>
      </c>
      <c r="D4093" s="530" t="s">
        <v>26</v>
      </c>
      <c r="E4093" s="531">
        <v>138.52000000000001</v>
      </c>
      <c r="F4093" s="532">
        <v>0</v>
      </c>
    </row>
    <row r="4094" spans="1:6">
      <c r="A4094" s="529" t="s">
        <v>32886</v>
      </c>
      <c r="B4094" s="530">
        <v>105403</v>
      </c>
      <c r="C4094" s="522" t="s">
        <v>24318</v>
      </c>
      <c r="D4094" s="530" t="s">
        <v>26</v>
      </c>
      <c r="E4094" s="531">
        <v>165.34</v>
      </c>
      <c r="F4094" s="532">
        <v>0</v>
      </c>
    </row>
    <row r="4095" spans="1:6">
      <c r="A4095" s="529" t="s">
        <v>32886</v>
      </c>
      <c r="B4095" s="530">
        <v>96252</v>
      </c>
      <c r="C4095" s="522" t="s">
        <v>24316</v>
      </c>
      <c r="D4095" s="530" t="s">
        <v>26</v>
      </c>
      <c r="E4095" s="531">
        <v>137.62</v>
      </c>
      <c r="F4095" s="532">
        <v>0</v>
      </c>
    </row>
    <row r="4096" spans="1:6">
      <c r="A4096" s="529" t="s">
        <v>32886</v>
      </c>
      <c r="B4096" s="530">
        <v>96254</v>
      </c>
      <c r="C4096" s="522" t="s">
        <v>32887</v>
      </c>
      <c r="D4096" s="530" t="s">
        <v>23</v>
      </c>
      <c r="E4096" s="531">
        <v>0</v>
      </c>
      <c r="F4096" s="532"/>
    </row>
    <row r="4097" spans="1:6">
      <c r="A4097" s="529" t="s">
        <v>32886</v>
      </c>
      <c r="B4097" s="530">
        <v>96253</v>
      </c>
      <c r="C4097" s="522" t="s">
        <v>32888</v>
      </c>
      <c r="D4097" s="530" t="s">
        <v>23</v>
      </c>
      <c r="E4097" s="531">
        <v>0</v>
      </c>
      <c r="F4097" s="532"/>
    </row>
    <row r="4098" spans="1:6">
      <c r="A4098" s="529" t="s">
        <v>32886</v>
      </c>
      <c r="B4098" s="530">
        <v>105406</v>
      </c>
      <c r="C4098" s="522" t="s">
        <v>24319</v>
      </c>
      <c r="D4098" s="530" t="s">
        <v>26</v>
      </c>
      <c r="E4098" s="531">
        <v>204.85</v>
      </c>
      <c r="F4098" s="532">
        <v>0</v>
      </c>
    </row>
    <row r="4099" spans="1:6">
      <c r="A4099" s="529" t="s">
        <v>32886</v>
      </c>
      <c r="B4099" s="530">
        <v>96264</v>
      </c>
      <c r="C4099" s="522" t="s">
        <v>32889</v>
      </c>
      <c r="D4099" s="530" t="s">
        <v>26</v>
      </c>
      <c r="E4099" s="531">
        <v>0</v>
      </c>
      <c r="F4099" s="532"/>
    </row>
    <row r="4100" spans="1:6">
      <c r="A4100" s="529" t="s">
        <v>32886</v>
      </c>
      <c r="B4100" s="530">
        <v>105405</v>
      </c>
      <c r="C4100" s="522" t="s">
        <v>32890</v>
      </c>
      <c r="D4100" s="530" t="s">
        <v>26</v>
      </c>
      <c r="E4100" s="531">
        <v>0</v>
      </c>
      <c r="F4100" s="532"/>
    </row>
    <row r="4101" spans="1:6">
      <c r="A4101" s="529" t="s">
        <v>32886</v>
      </c>
      <c r="B4101" s="530">
        <v>96258</v>
      </c>
      <c r="C4101" s="522" t="s">
        <v>24317</v>
      </c>
      <c r="D4101" s="530" t="s">
        <v>26</v>
      </c>
      <c r="E4101" s="531">
        <v>146.75</v>
      </c>
      <c r="F4101" s="532">
        <v>0</v>
      </c>
    </row>
    <row r="4102" spans="1:6">
      <c r="A4102" s="529" t="s">
        <v>32886</v>
      </c>
      <c r="B4102" s="530">
        <v>96262</v>
      </c>
      <c r="C4102" s="522" t="s">
        <v>32891</v>
      </c>
      <c r="D4102" s="530" t="s">
        <v>26</v>
      </c>
      <c r="E4102" s="531">
        <v>0</v>
      </c>
      <c r="F4102" s="532"/>
    </row>
    <row r="4103" spans="1:6">
      <c r="A4103" s="529" t="s">
        <v>32886</v>
      </c>
      <c r="B4103" s="530">
        <v>105404</v>
      </c>
      <c r="C4103" s="522" t="s">
        <v>32892</v>
      </c>
      <c r="D4103" s="530" t="s">
        <v>26</v>
      </c>
      <c r="E4103" s="531">
        <v>0</v>
      </c>
      <c r="F4103" s="532"/>
    </row>
    <row r="4104" spans="1:6">
      <c r="A4104" s="529" t="s">
        <v>32893</v>
      </c>
      <c r="B4104" s="530">
        <v>92751</v>
      </c>
      <c r="C4104" s="522" t="s">
        <v>23650</v>
      </c>
      <c r="D4104" s="530" t="s">
        <v>28</v>
      </c>
      <c r="E4104" s="531">
        <v>1902.7</v>
      </c>
      <c r="F4104" s="532">
        <v>0</v>
      </c>
    </row>
    <row r="4105" spans="1:6">
      <c r="A4105" s="529" t="s">
        <v>32893</v>
      </c>
      <c r="B4105" s="530">
        <v>92752</v>
      </c>
      <c r="C4105" s="522" t="s">
        <v>23651</v>
      </c>
      <c r="D4105" s="530" t="s">
        <v>28</v>
      </c>
      <c r="E4105" s="531">
        <v>2257.7800000000002</v>
      </c>
      <c r="F4105" s="532">
        <v>0</v>
      </c>
    </row>
    <row r="4106" spans="1:6">
      <c r="A4106" s="529" t="s">
        <v>32893</v>
      </c>
      <c r="B4106" s="530">
        <v>92750</v>
      </c>
      <c r="C4106" s="522" t="s">
        <v>23649</v>
      </c>
      <c r="D4106" s="530" t="s">
        <v>28</v>
      </c>
      <c r="E4106" s="531">
        <v>1544.71</v>
      </c>
      <c r="F4106" s="532">
        <v>0</v>
      </c>
    </row>
    <row r="4107" spans="1:6">
      <c r="A4107" s="529" t="s">
        <v>32893</v>
      </c>
      <c r="B4107" s="530">
        <v>92749</v>
      </c>
      <c r="C4107" s="522" t="s">
        <v>23648</v>
      </c>
      <c r="D4107" s="530" t="s">
        <v>28</v>
      </c>
      <c r="E4107" s="531">
        <v>932.67</v>
      </c>
      <c r="F4107" s="532">
        <v>0</v>
      </c>
    </row>
    <row r="4108" spans="1:6">
      <c r="A4108" s="529" t="s">
        <v>32893</v>
      </c>
      <c r="B4108" s="530">
        <v>92745</v>
      </c>
      <c r="C4108" s="522" t="s">
        <v>23644</v>
      </c>
      <c r="D4108" s="530" t="s">
        <v>28</v>
      </c>
      <c r="E4108" s="531">
        <v>802.05</v>
      </c>
      <c r="F4108" s="532">
        <v>0</v>
      </c>
    </row>
    <row r="4109" spans="1:6">
      <c r="A4109" s="529" t="s">
        <v>32893</v>
      </c>
      <c r="B4109" s="530">
        <v>92747</v>
      </c>
      <c r="C4109" s="522" t="s">
        <v>23646</v>
      </c>
      <c r="D4109" s="530" t="s">
        <v>28</v>
      </c>
      <c r="E4109" s="531">
        <v>891.63</v>
      </c>
      <c r="F4109" s="532">
        <v>0</v>
      </c>
    </row>
    <row r="4110" spans="1:6">
      <c r="A4110" s="529" t="s">
        <v>32893</v>
      </c>
      <c r="B4110" s="530">
        <v>92743</v>
      </c>
      <c r="C4110" s="522" t="s">
        <v>23642</v>
      </c>
      <c r="D4110" s="530" t="s">
        <v>28</v>
      </c>
      <c r="E4110" s="531">
        <v>660.61</v>
      </c>
      <c r="F4110" s="532">
        <v>0</v>
      </c>
    </row>
    <row r="4111" spans="1:6">
      <c r="A4111" s="529" t="s">
        <v>32893</v>
      </c>
      <c r="B4111" s="530">
        <v>92746</v>
      </c>
      <c r="C4111" s="522" t="s">
        <v>23645</v>
      </c>
      <c r="D4111" s="530" t="s">
        <v>28</v>
      </c>
      <c r="E4111" s="531">
        <v>708.43</v>
      </c>
      <c r="F4111" s="532">
        <v>0</v>
      </c>
    </row>
    <row r="4112" spans="1:6">
      <c r="A4112" s="529" t="s">
        <v>32893</v>
      </c>
      <c r="B4112" s="530">
        <v>92748</v>
      </c>
      <c r="C4112" s="522" t="s">
        <v>23647</v>
      </c>
      <c r="D4112" s="530" t="s">
        <v>28</v>
      </c>
      <c r="E4112" s="531">
        <v>780.59</v>
      </c>
      <c r="F4112" s="532">
        <v>0</v>
      </c>
    </row>
    <row r="4113" spans="1:6">
      <c r="A4113" s="529" t="s">
        <v>32893</v>
      </c>
      <c r="B4113" s="530">
        <v>92744</v>
      </c>
      <c r="C4113" s="522" t="s">
        <v>23643</v>
      </c>
      <c r="D4113" s="530" t="s">
        <v>28</v>
      </c>
      <c r="E4113" s="531">
        <v>590.12</v>
      </c>
      <c r="F4113" s="532">
        <v>0</v>
      </c>
    </row>
    <row r="4114" spans="1:6">
      <c r="A4114" s="529" t="s">
        <v>32893</v>
      </c>
      <c r="B4114" s="530">
        <v>92754</v>
      </c>
      <c r="C4114" s="522" t="s">
        <v>23653</v>
      </c>
      <c r="D4114" s="530" t="s">
        <v>28</v>
      </c>
      <c r="E4114" s="531">
        <v>635.87</v>
      </c>
      <c r="F4114" s="532">
        <v>0</v>
      </c>
    </row>
    <row r="4115" spans="1:6">
      <c r="A4115" s="529" t="s">
        <v>32893</v>
      </c>
      <c r="B4115" s="530">
        <v>92753</v>
      </c>
      <c r="C4115" s="522" t="s">
        <v>23652</v>
      </c>
      <c r="D4115" s="530" t="s">
        <v>28</v>
      </c>
      <c r="E4115" s="531">
        <v>644.55999999999995</v>
      </c>
      <c r="F4115" s="532">
        <v>0</v>
      </c>
    </row>
    <row r="4116" spans="1:6">
      <c r="A4116" s="529" t="s">
        <v>32893</v>
      </c>
      <c r="B4116" s="530">
        <v>92755</v>
      </c>
      <c r="C4116" s="522" t="s">
        <v>23654</v>
      </c>
      <c r="D4116" s="530" t="s">
        <v>26</v>
      </c>
      <c r="E4116" s="531">
        <v>244.99</v>
      </c>
      <c r="F4116" s="532">
        <v>0</v>
      </c>
    </row>
    <row r="4117" spans="1:6">
      <c r="A4117" s="529" t="s">
        <v>32893</v>
      </c>
      <c r="B4117" s="530">
        <v>92756</v>
      </c>
      <c r="C4117" s="522" t="s">
        <v>23655</v>
      </c>
      <c r="D4117" s="530" t="s">
        <v>26</v>
      </c>
      <c r="E4117" s="531">
        <v>281.58999999999997</v>
      </c>
      <c r="F4117" s="532">
        <v>0</v>
      </c>
    </row>
    <row r="4118" spans="1:6">
      <c r="A4118" s="529" t="s">
        <v>32893</v>
      </c>
      <c r="B4118" s="530">
        <v>92757</v>
      </c>
      <c r="C4118" s="522" t="s">
        <v>23656</v>
      </c>
      <c r="D4118" s="530" t="s">
        <v>26</v>
      </c>
      <c r="E4118" s="531">
        <v>325.35000000000002</v>
      </c>
      <c r="F4118" s="532">
        <v>0</v>
      </c>
    </row>
    <row r="4119" spans="1:6">
      <c r="A4119" s="529" t="s">
        <v>32893</v>
      </c>
      <c r="B4119" s="530">
        <v>92758</v>
      </c>
      <c r="C4119" s="522" t="s">
        <v>23657</v>
      </c>
      <c r="D4119" s="530" t="s">
        <v>28</v>
      </c>
      <c r="E4119" s="531">
        <v>642.20000000000005</v>
      </c>
      <c r="F4119" s="532">
        <v>0</v>
      </c>
    </row>
    <row r="4120" spans="1:6">
      <c r="A4120" s="529" t="s">
        <v>32894</v>
      </c>
      <c r="B4120" s="530">
        <v>104500</v>
      </c>
      <c r="C4120" s="522" t="s">
        <v>32895</v>
      </c>
      <c r="D4120" s="530" t="s">
        <v>23</v>
      </c>
      <c r="E4120" s="531">
        <v>0</v>
      </c>
      <c r="F4120" s="532"/>
    </row>
    <row r="4121" spans="1:6">
      <c r="A4121" s="529" t="s">
        <v>32894</v>
      </c>
      <c r="B4121" s="530">
        <v>104503</v>
      </c>
      <c r="C4121" s="522" t="s">
        <v>32896</v>
      </c>
      <c r="D4121" s="530" t="s">
        <v>23</v>
      </c>
      <c r="E4121" s="531">
        <v>0</v>
      </c>
      <c r="F4121" s="532"/>
    </row>
    <row r="4122" spans="1:6">
      <c r="A4122" s="529" t="s">
        <v>32894</v>
      </c>
      <c r="B4122" s="530">
        <v>104504</v>
      </c>
      <c r="C4122" s="522" t="s">
        <v>32897</v>
      </c>
      <c r="D4122" s="530" t="s">
        <v>23</v>
      </c>
      <c r="E4122" s="531">
        <v>0</v>
      </c>
      <c r="F4122" s="532"/>
    </row>
    <row r="4123" spans="1:6">
      <c r="A4123" s="529" t="s">
        <v>32894</v>
      </c>
      <c r="B4123" s="530">
        <v>104507</v>
      </c>
      <c r="C4123" s="522" t="s">
        <v>32898</v>
      </c>
      <c r="D4123" s="530" t="s">
        <v>23</v>
      </c>
      <c r="E4123" s="531">
        <v>0</v>
      </c>
      <c r="F4123" s="532"/>
    </row>
    <row r="4124" spans="1:6">
      <c r="A4124" s="529" t="s">
        <v>32894</v>
      </c>
      <c r="B4124" s="530">
        <v>104508</v>
      </c>
      <c r="C4124" s="522" t="s">
        <v>32899</v>
      </c>
      <c r="D4124" s="530" t="s">
        <v>23</v>
      </c>
      <c r="E4124" s="531">
        <v>0</v>
      </c>
      <c r="F4124" s="532"/>
    </row>
    <row r="4125" spans="1:6">
      <c r="A4125" s="529" t="s">
        <v>32894</v>
      </c>
      <c r="B4125" s="530">
        <v>104509</v>
      </c>
      <c r="C4125" s="522" t="s">
        <v>32900</v>
      </c>
      <c r="D4125" s="530" t="s">
        <v>23</v>
      </c>
      <c r="E4125" s="531">
        <v>0</v>
      </c>
      <c r="F4125" s="532"/>
    </row>
    <row r="4126" spans="1:6">
      <c r="A4126" s="529" t="s">
        <v>32894</v>
      </c>
      <c r="B4126" s="530">
        <v>104512</v>
      </c>
      <c r="C4126" s="522" t="s">
        <v>32901</v>
      </c>
      <c r="D4126" s="530" t="s">
        <v>23</v>
      </c>
      <c r="E4126" s="531">
        <v>0</v>
      </c>
      <c r="F4126" s="532"/>
    </row>
    <row r="4127" spans="1:6">
      <c r="A4127" s="529" t="s">
        <v>32894</v>
      </c>
      <c r="B4127" s="530">
        <v>104513</v>
      </c>
      <c r="C4127" s="522" t="s">
        <v>32902</v>
      </c>
      <c r="D4127" s="530" t="s">
        <v>23</v>
      </c>
      <c r="E4127" s="531">
        <v>0</v>
      </c>
      <c r="F4127" s="532"/>
    </row>
    <row r="4128" spans="1:6">
      <c r="A4128" s="529" t="s">
        <v>32894</v>
      </c>
      <c r="B4128" s="530">
        <v>104514</v>
      </c>
      <c r="C4128" s="522" t="s">
        <v>32903</v>
      </c>
      <c r="D4128" s="530" t="s">
        <v>23</v>
      </c>
      <c r="E4128" s="531">
        <v>0</v>
      </c>
      <c r="F4128" s="532"/>
    </row>
    <row r="4129" spans="1:6">
      <c r="A4129" s="529" t="s">
        <v>32894</v>
      </c>
      <c r="B4129" s="530">
        <v>104501</v>
      </c>
      <c r="C4129" s="522" t="s">
        <v>32904</v>
      </c>
      <c r="D4129" s="530" t="s">
        <v>23</v>
      </c>
      <c r="E4129" s="531">
        <v>0</v>
      </c>
      <c r="F4129" s="532"/>
    </row>
    <row r="4130" spans="1:6">
      <c r="A4130" s="529" t="s">
        <v>32894</v>
      </c>
      <c r="B4130" s="530">
        <v>104502</v>
      </c>
      <c r="C4130" s="522" t="s">
        <v>32905</v>
      </c>
      <c r="D4130" s="530" t="s">
        <v>23</v>
      </c>
      <c r="E4130" s="531">
        <v>0</v>
      </c>
      <c r="F4130" s="532"/>
    </row>
    <row r="4131" spans="1:6">
      <c r="A4131" s="529" t="s">
        <v>32894</v>
      </c>
      <c r="B4131" s="530">
        <v>104505</v>
      </c>
      <c r="C4131" s="522" t="s">
        <v>32906</v>
      </c>
      <c r="D4131" s="530" t="s">
        <v>23</v>
      </c>
      <c r="E4131" s="531">
        <v>0</v>
      </c>
      <c r="F4131" s="532"/>
    </row>
    <row r="4132" spans="1:6">
      <c r="A4132" s="529" t="s">
        <v>32894</v>
      </c>
      <c r="B4132" s="530">
        <v>104506</v>
      </c>
      <c r="C4132" s="522" t="s">
        <v>32907</v>
      </c>
      <c r="D4132" s="530" t="s">
        <v>23</v>
      </c>
      <c r="E4132" s="531">
        <v>0</v>
      </c>
      <c r="F4132" s="532"/>
    </row>
    <row r="4133" spans="1:6">
      <c r="A4133" s="529" t="s">
        <v>32894</v>
      </c>
      <c r="B4133" s="530">
        <v>104510</v>
      </c>
      <c r="C4133" s="522" t="s">
        <v>32908</v>
      </c>
      <c r="D4133" s="530" t="s">
        <v>23</v>
      </c>
      <c r="E4133" s="531">
        <v>0</v>
      </c>
      <c r="F4133" s="532"/>
    </row>
    <row r="4134" spans="1:6">
      <c r="A4134" s="529" t="s">
        <v>32894</v>
      </c>
      <c r="B4134" s="530">
        <v>104511</v>
      </c>
      <c r="C4134" s="522" t="s">
        <v>32909</v>
      </c>
      <c r="D4134" s="530" t="s">
        <v>23</v>
      </c>
      <c r="E4134" s="531">
        <v>0</v>
      </c>
      <c r="F4134" s="532"/>
    </row>
    <row r="4135" spans="1:6">
      <c r="A4135" s="529" t="s">
        <v>32894</v>
      </c>
      <c r="B4135" s="530">
        <v>104491</v>
      </c>
      <c r="C4135" s="522" t="s">
        <v>9790</v>
      </c>
      <c r="D4135" s="530" t="s">
        <v>23</v>
      </c>
      <c r="E4135" s="531">
        <v>4198.63</v>
      </c>
      <c r="F4135" s="532">
        <v>0</v>
      </c>
    </row>
    <row r="4136" spans="1:6">
      <c r="A4136" s="529" t="s">
        <v>32894</v>
      </c>
      <c r="B4136" s="530">
        <v>104492</v>
      </c>
      <c r="C4136" s="522" t="s">
        <v>9791</v>
      </c>
      <c r="D4136" s="530" t="s">
        <v>23</v>
      </c>
      <c r="E4136" s="531">
        <v>5249.82</v>
      </c>
      <c r="F4136" s="532">
        <v>0</v>
      </c>
    </row>
    <row r="4137" spans="1:6">
      <c r="A4137" s="529" t="s">
        <v>32894</v>
      </c>
      <c r="B4137" s="530">
        <v>104493</v>
      </c>
      <c r="C4137" s="522" t="s">
        <v>32910</v>
      </c>
      <c r="D4137" s="530" t="s">
        <v>23</v>
      </c>
      <c r="E4137" s="531">
        <v>0</v>
      </c>
      <c r="F4137" s="532"/>
    </row>
    <row r="4138" spans="1:6">
      <c r="A4138" s="529" t="s">
        <v>32894</v>
      </c>
      <c r="B4138" s="530">
        <v>104494</v>
      </c>
      <c r="C4138" s="522" t="s">
        <v>9792</v>
      </c>
      <c r="D4138" s="530" t="s">
        <v>23</v>
      </c>
      <c r="E4138" s="531">
        <v>7089.49</v>
      </c>
      <c r="F4138" s="532">
        <v>0</v>
      </c>
    </row>
    <row r="4139" spans="1:6">
      <c r="A4139" s="529" t="s">
        <v>32894</v>
      </c>
      <c r="B4139" s="530">
        <v>104495</v>
      </c>
      <c r="C4139" s="522" t="s">
        <v>32911</v>
      </c>
      <c r="D4139" s="530" t="s">
        <v>23</v>
      </c>
      <c r="E4139" s="531">
        <v>0</v>
      </c>
      <c r="F4139" s="532"/>
    </row>
    <row r="4140" spans="1:6">
      <c r="A4140" s="529" t="s">
        <v>32894</v>
      </c>
      <c r="B4140" s="530">
        <v>104496</v>
      </c>
      <c r="C4140" s="522" t="s">
        <v>32912</v>
      </c>
      <c r="D4140" s="530" t="s">
        <v>23</v>
      </c>
      <c r="E4140" s="531">
        <v>0</v>
      </c>
      <c r="F4140" s="532"/>
    </row>
    <row r="4141" spans="1:6">
      <c r="A4141" s="529" t="s">
        <v>32894</v>
      </c>
      <c r="B4141" s="530">
        <v>104497</v>
      </c>
      <c r="C4141" s="522" t="s">
        <v>9793</v>
      </c>
      <c r="D4141" s="530" t="s">
        <v>23</v>
      </c>
      <c r="E4141" s="531">
        <v>8491.25</v>
      </c>
      <c r="F4141" s="532">
        <v>0</v>
      </c>
    </row>
    <row r="4142" spans="1:6">
      <c r="A4142" s="529" t="s">
        <v>32894</v>
      </c>
      <c r="B4142" s="530">
        <v>104498</v>
      </c>
      <c r="C4142" s="522" t="s">
        <v>32913</v>
      </c>
      <c r="D4142" s="530" t="s">
        <v>23</v>
      </c>
      <c r="E4142" s="531">
        <v>0</v>
      </c>
      <c r="F4142" s="532"/>
    </row>
    <row r="4143" spans="1:6">
      <c r="A4143" s="529" t="s">
        <v>32894</v>
      </c>
      <c r="B4143" s="530">
        <v>104499</v>
      </c>
      <c r="C4143" s="522" t="s">
        <v>32914</v>
      </c>
      <c r="D4143" s="530" t="s">
        <v>23</v>
      </c>
      <c r="E4143" s="531">
        <v>0</v>
      </c>
      <c r="F4143" s="532"/>
    </row>
    <row r="4144" spans="1:6">
      <c r="A4144" s="529" t="s">
        <v>32894</v>
      </c>
      <c r="B4144" s="530">
        <v>104515</v>
      </c>
      <c r="C4144" s="522" t="s">
        <v>9794</v>
      </c>
      <c r="D4144" s="530" t="s">
        <v>26</v>
      </c>
      <c r="E4144" s="531">
        <v>24.37</v>
      </c>
      <c r="F4144" s="532">
        <v>0</v>
      </c>
    </row>
    <row r="4145" spans="1:6">
      <c r="A4145" s="529" t="s">
        <v>32915</v>
      </c>
      <c r="B4145" s="530">
        <v>87430</v>
      </c>
      <c r="C4145" s="522" t="s">
        <v>13144</v>
      </c>
      <c r="D4145" s="530" t="s">
        <v>26</v>
      </c>
      <c r="E4145" s="531">
        <v>21.89</v>
      </c>
      <c r="F4145" s="532">
        <v>0</v>
      </c>
    </row>
    <row r="4146" spans="1:6">
      <c r="A4146" s="529" t="s">
        <v>32915</v>
      </c>
      <c r="B4146" s="530">
        <v>87433</v>
      </c>
      <c r="C4146" s="522" t="s">
        <v>13145</v>
      </c>
      <c r="D4146" s="530" t="s">
        <v>26</v>
      </c>
      <c r="E4146" s="531">
        <v>31.07</v>
      </c>
      <c r="F4146" s="532">
        <v>0</v>
      </c>
    </row>
    <row r="4147" spans="1:6">
      <c r="A4147" s="529" t="s">
        <v>32915</v>
      </c>
      <c r="B4147" s="530">
        <v>87436</v>
      </c>
      <c r="C4147" s="522" t="s">
        <v>13146</v>
      </c>
      <c r="D4147" s="530" t="s">
        <v>26</v>
      </c>
      <c r="E4147" s="531">
        <v>35.770000000000003</v>
      </c>
      <c r="F4147" s="532">
        <v>0</v>
      </c>
    </row>
    <row r="4148" spans="1:6">
      <c r="A4148" s="529" t="s">
        <v>32915</v>
      </c>
      <c r="B4148" s="530">
        <v>87439</v>
      </c>
      <c r="C4148" s="522" t="s">
        <v>13147</v>
      </c>
      <c r="D4148" s="530" t="s">
        <v>26</v>
      </c>
      <c r="E4148" s="531">
        <v>43.57</v>
      </c>
      <c r="F4148" s="532">
        <v>0</v>
      </c>
    </row>
    <row r="4149" spans="1:6">
      <c r="A4149" s="529" t="s">
        <v>32915</v>
      </c>
      <c r="B4149" s="530">
        <v>104633</v>
      </c>
      <c r="C4149" s="522" t="s">
        <v>13253</v>
      </c>
      <c r="D4149" s="530" t="s">
        <v>26</v>
      </c>
      <c r="E4149" s="531">
        <v>30.91</v>
      </c>
      <c r="F4149" s="532">
        <v>0</v>
      </c>
    </row>
    <row r="4150" spans="1:6">
      <c r="A4150" s="529" t="s">
        <v>32915</v>
      </c>
      <c r="B4150" s="530">
        <v>104634</v>
      </c>
      <c r="C4150" s="522" t="s">
        <v>13254</v>
      </c>
      <c r="D4150" s="530" t="s">
        <v>26</v>
      </c>
      <c r="E4150" s="531">
        <v>44.99</v>
      </c>
      <c r="F4150" s="532">
        <v>0</v>
      </c>
    </row>
    <row r="4151" spans="1:6">
      <c r="A4151" s="529" t="s">
        <v>32915</v>
      </c>
      <c r="B4151" s="530">
        <v>87418</v>
      </c>
      <c r="C4151" s="522" t="s">
        <v>13140</v>
      </c>
      <c r="D4151" s="530" t="s">
        <v>26</v>
      </c>
      <c r="E4151" s="531">
        <v>21.89</v>
      </c>
      <c r="F4151" s="532">
        <v>0</v>
      </c>
    </row>
    <row r="4152" spans="1:6">
      <c r="A4152" s="529" t="s">
        <v>32915</v>
      </c>
      <c r="B4152" s="530">
        <v>87421</v>
      </c>
      <c r="C4152" s="522" t="s">
        <v>13141</v>
      </c>
      <c r="D4152" s="530" t="s">
        <v>26</v>
      </c>
      <c r="E4152" s="531">
        <v>32.99</v>
      </c>
      <c r="F4152" s="532">
        <v>0</v>
      </c>
    </row>
    <row r="4153" spans="1:6">
      <c r="A4153" s="529" t="s">
        <v>32915</v>
      </c>
      <c r="B4153" s="530">
        <v>104628</v>
      </c>
      <c r="C4153" s="522" t="s">
        <v>13248</v>
      </c>
      <c r="D4153" s="530" t="s">
        <v>26</v>
      </c>
      <c r="E4153" s="531">
        <v>35.32</v>
      </c>
      <c r="F4153" s="532">
        <v>0</v>
      </c>
    </row>
    <row r="4154" spans="1:6">
      <c r="A4154" s="529" t="s">
        <v>32915</v>
      </c>
      <c r="B4154" s="530">
        <v>104631</v>
      </c>
      <c r="C4154" s="522" t="s">
        <v>13251</v>
      </c>
      <c r="D4154" s="530" t="s">
        <v>26</v>
      </c>
      <c r="E4154" s="531">
        <v>47.36</v>
      </c>
      <c r="F4154" s="532">
        <v>0</v>
      </c>
    </row>
    <row r="4155" spans="1:6">
      <c r="A4155" s="529" t="s">
        <v>32915</v>
      </c>
      <c r="B4155" s="530">
        <v>104627</v>
      </c>
      <c r="C4155" s="522" t="s">
        <v>13247</v>
      </c>
      <c r="D4155" s="530" t="s">
        <v>26</v>
      </c>
      <c r="E4155" s="531">
        <v>21.87</v>
      </c>
      <c r="F4155" s="532">
        <v>0</v>
      </c>
    </row>
    <row r="4156" spans="1:6">
      <c r="A4156" s="529" t="s">
        <v>32915</v>
      </c>
      <c r="B4156" s="530">
        <v>104630</v>
      </c>
      <c r="C4156" s="522" t="s">
        <v>13250</v>
      </c>
      <c r="D4156" s="530" t="s">
        <v>26</v>
      </c>
      <c r="E4156" s="531">
        <v>33.909999999999997</v>
      </c>
      <c r="F4156" s="532">
        <v>0</v>
      </c>
    </row>
    <row r="4157" spans="1:6">
      <c r="A4157" s="529" t="s">
        <v>32915</v>
      </c>
      <c r="B4157" s="530">
        <v>104629</v>
      </c>
      <c r="C4157" s="522" t="s">
        <v>13249</v>
      </c>
      <c r="D4157" s="530" t="s">
        <v>26</v>
      </c>
      <c r="E4157" s="531">
        <v>43.06</v>
      </c>
      <c r="F4157" s="532">
        <v>0</v>
      </c>
    </row>
    <row r="4158" spans="1:6">
      <c r="A4158" s="529" t="s">
        <v>32915</v>
      </c>
      <c r="B4158" s="530">
        <v>104632</v>
      </c>
      <c r="C4158" s="522" t="s">
        <v>13252</v>
      </c>
      <c r="D4158" s="530" t="s">
        <v>26</v>
      </c>
      <c r="E4158" s="531">
        <v>55.09</v>
      </c>
      <c r="F4158" s="532">
        <v>0</v>
      </c>
    </row>
    <row r="4159" spans="1:6">
      <c r="A4159" s="529" t="s">
        <v>32915</v>
      </c>
      <c r="B4159" s="530">
        <v>87412</v>
      </c>
      <c r="C4159" s="522" t="s">
        <v>13135</v>
      </c>
      <c r="D4159" s="530" t="s">
        <v>26</v>
      </c>
      <c r="E4159" s="531">
        <v>28.97</v>
      </c>
      <c r="F4159" s="532">
        <v>0</v>
      </c>
    </row>
    <row r="4160" spans="1:6">
      <c r="A4160" s="529" t="s">
        <v>32915</v>
      </c>
      <c r="B4160" s="530">
        <v>87415</v>
      </c>
      <c r="C4160" s="522" t="s">
        <v>13138</v>
      </c>
      <c r="D4160" s="530" t="s">
        <v>26</v>
      </c>
      <c r="E4160" s="531">
        <v>39.590000000000003</v>
      </c>
      <c r="F4160" s="532">
        <v>0</v>
      </c>
    </row>
    <row r="4161" spans="1:6">
      <c r="A4161" s="529" t="s">
        <v>32915</v>
      </c>
      <c r="B4161" s="530">
        <v>87411</v>
      </c>
      <c r="C4161" s="522" t="s">
        <v>13134</v>
      </c>
      <c r="D4161" s="530" t="s">
        <v>26</v>
      </c>
      <c r="E4161" s="531">
        <v>18.61</v>
      </c>
      <c r="F4161" s="532">
        <v>0</v>
      </c>
    </row>
    <row r="4162" spans="1:6">
      <c r="A4162" s="529" t="s">
        <v>32915</v>
      </c>
      <c r="B4162" s="530">
        <v>87414</v>
      </c>
      <c r="C4162" s="522" t="s">
        <v>13137</v>
      </c>
      <c r="D4162" s="530" t="s">
        <v>26</v>
      </c>
      <c r="E4162" s="531">
        <v>29.23</v>
      </c>
      <c r="F4162" s="532">
        <v>0</v>
      </c>
    </row>
    <row r="4163" spans="1:6">
      <c r="A4163" s="529" t="s">
        <v>32915</v>
      </c>
      <c r="B4163" s="530">
        <v>87413</v>
      </c>
      <c r="C4163" s="522" t="s">
        <v>13136</v>
      </c>
      <c r="D4163" s="530" t="s">
        <v>26</v>
      </c>
      <c r="E4163" s="531">
        <v>34.92</v>
      </c>
      <c r="F4163" s="532">
        <v>0</v>
      </c>
    </row>
    <row r="4164" spans="1:6">
      <c r="A4164" s="529" t="s">
        <v>32915</v>
      </c>
      <c r="B4164" s="530">
        <v>87416</v>
      </c>
      <c r="C4164" s="522" t="s">
        <v>13139</v>
      </c>
      <c r="D4164" s="530" t="s">
        <v>26</v>
      </c>
      <c r="E4164" s="531">
        <v>45.54</v>
      </c>
      <c r="F4164" s="532">
        <v>0</v>
      </c>
    </row>
    <row r="4165" spans="1:6">
      <c r="A4165" s="529" t="s">
        <v>32915</v>
      </c>
      <c r="B4165" s="530">
        <v>104635</v>
      </c>
      <c r="C4165" s="522" t="s">
        <v>13255</v>
      </c>
      <c r="D4165" s="530" t="s">
        <v>26</v>
      </c>
      <c r="E4165" s="531">
        <v>63.72</v>
      </c>
      <c r="F4165" s="532">
        <v>0</v>
      </c>
    </row>
    <row r="4166" spans="1:6">
      <c r="A4166" s="529" t="s">
        <v>32915</v>
      </c>
      <c r="B4166" s="530">
        <v>104636</v>
      </c>
      <c r="C4166" s="522" t="s">
        <v>13256</v>
      </c>
      <c r="D4166" s="530" t="s">
        <v>26</v>
      </c>
      <c r="E4166" s="531">
        <v>73.53</v>
      </c>
      <c r="F4166" s="532">
        <v>0</v>
      </c>
    </row>
    <row r="4167" spans="1:6">
      <c r="A4167" s="529" t="s">
        <v>32915</v>
      </c>
      <c r="B4167" s="530">
        <v>87424</v>
      </c>
      <c r="C4167" s="522" t="s">
        <v>13142</v>
      </c>
      <c r="D4167" s="530" t="s">
        <v>26</v>
      </c>
      <c r="E4167" s="531">
        <v>44.56</v>
      </c>
      <c r="F4167" s="532">
        <v>0</v>
      </c>
    </row>
    <row r="4168" spans="1:6">
      <c r="A4168" s="529" t="s">
        <v>32915</v>
      </c>
      <c r="B4168" s="530">
        <v>87427</v>
      </c>
      <c r="C4168" s="522" t="s">
        <v>13143</v>
      </c>
      <c r="D4168" s="530" t="s">
        <v>26</v>
      </c>
      <c r="E4168" s="531">
        <v>52.3</v>
      </c>
      <c r="F4168" s="532">
        <v>0</v>
      </c>
    </row>
    <row r="4169" spans="1:6">
      <c r="A4169" s="529" t="s">
        <v>32916</v>
      </c>
      <c r="B4169" s="530">
        <v>89998</v>
      </c>
      <c r="C4169" s="522" t="s">
        <v>10274</v>
      </c>
      <c r="D4169" s="530" t="s">
        <v>25</v>
      </c>
      <c r="E4169" s="531">
        <v>10.54</v>
      </c>
      <c r="F4169" s="532">
        <v>0</v>
      </c>
    </row>
    <row r="4170" spans="1:6">
      <c r="A4170" s="529" t="s">
        <v>32916</v>
      </c>
      <c r="B4170" s="530">
        <v>102920</v>
      </c>
      <c r="C4170" s="522" t="s">
        <v>10337</v>
      </c>
      <c r="D4170" s="530" t="s">
        <v>25</v>
      </c>
      <c r="E4170" s="531">
        <v>8.51</v>
      </c>
      <c r="F4170" s="532">
        <v>0</v>
      </c>
    </row>
    <row r="4171" spans="1:6">
      <c r="A4171" s="529" t="s">
        <v>32916</v>
      </c>
      <c r="B4171" s="530">
        <v>102923</v>
      </c>
      <c r="C4171" s="522" t="s">
        <v>10340</v>
      </c>
      <c r="D4171" s="530" t="s">
        <v>25</v>
      </c>
      <c r="E4171" s="531">
        <v>7.84</v>
      </c>
      <c r="F4171" s="532">
        <v>0</v>
      </c>
    </row>
    <row r="4172" spans="1:6">
      <c r="A4172" s="529" t="s">
        <v>32916</v>
      </c>
      <c r="B4172" s="530">
        <v>90000</v>
      </c>
      <c r="C4172" s="522" t="s">
        <v>10276</v>
      </c>
      <c r="D4172" s="530" t="s">
        <v>25</v>
      </c>
      <c r="E4172" s="531">
        <v>14.17</v>
      </c>
      <c r="F4172" s="532">
        <v>0</v>
      </c>
    </row>
    <row r="4173" spans="1:6">
      <c r="A4173" s="529" t="s">
        <v>32916</v>
      </c>
      <c r="B4173" s="530">
        <v>103088</v>
      </c>
      <c r="C4173" s="522" t="s">
        <v>10341</v>
      </c>
      <c r="D4173" s="530" t="s">
        <v>25</v>
      </c>
      <c r="E4173" s="531">
        <v>10.84</v>
      </c>
      <c r="F4173" s="532">
        <v>0</v>
      </c>
    </row>
    <row r="4174" spans="1:6">
      <c r="A4174" s="529" t="s">
        <v>32916</v>
      </c>
      <c r="B4174" s="530">
        <v>102922</v>
      </c>
      <c r="C4174" s="522" t="s">
        <v>10339</v>
      </c>
      <c r="D4174" s="530" t="s">
        <v>25</v>
      </c>
      <c r="E4174" s="531">
        <v>9.26</v>
      </c>
      <c r="F4174" s="532">
        <v>0</v>
      </c>
    </row>
    <row r="4175" spans="1:6">
      <c r="A4175" s="529" t="s">
        <v>32916</v>
      </c>
      <c r="B4175" s="530">
        <v>89999</v>
      </c>
      <c r="C4175" s="522" t="s">
        <v>10275</v>
      </c>
      <c r="D4175" s="530" t="s">
        <v>25</v>
      </c>
      <c r="E4175" s="531">
        <v>18.21</v>
      </c>
      <c r="F4175" s="532">
        <v>0</v>
      </c>
    </row>
    <row r="4176" spans="1:6">
      <c r="A4176" s="529" t="s">
        <v>32916</v>
      </c>
      <c r="B4176" s="530">
        <v>89996</v>
      </c>
      <c r="C4176" s="522" t="s">
        <v>10272</v>
      </c>
      <c r="D4176" s="530" t="s">
        <v>25</v>
      </c>
      <c r="E4176" s="531">
        <v>11.24</v>
      </c>
      <c r="F4176" s="532">
        <v>0</v>
      </c>
    </row>
    <row r="4177" spans="1:6">
      <c r="A4177" s="529" t="s">
        <v>32916</v>
      </c>
      <c r="B4177" s="530">
        <v>89997</v>
      </c>
      <c r="C4177" s="522" t="s">
        <v>10273</v>
      </c>
      <c r="D4177" s="530" t="s">
        <v>25</v>
      </c>
      <c r="E4177" s="531">
        <v>8.9700000000000006</v>
      </c>
      <c r="F4177" s="532">
        <v>0</v>
      </c>
    </row>
    <row r="4178" spans="1:6">
      <c r="A4178" s="529" t="s">
        <v>32916</v>
      </c>
      <c r="B4178" s="530">
        <v>102921</v>
      </c>
      <c r="C4178" s="522" t="s">
        <v>10338</v>
      </c>
      <c r="D4178" s="530" t="s">
        <v>25</v>
      </c>
      <c r="E4178" s="531">
        <v>8.1199999999999992</v>
      </c>
      <c r="F4178" s="532">
        <v>0</v>
      </c>
    </row>
    <row r="4179" spans="1:6">
      <c r="A4179" s="529" t="s">
        <v>32916</v>
      </c>
      <c r="B4179" s="530">
        <v>90278</v>
      </c>
      <c r="C4179" s="522" t="s">
        <v>10353</v>
      </c>
      <c r="D4179" s="530" t="s">
        <v>28</v>
      </c>
      <c r="E4179" s="531">
        <v>443.63</v>
      </c>
      <c r="F4179" s="532">
        <v>0</v>
      </c>
    </row>
    <row r="4180" spans="1:6">
      <c r="A4180" s="529" t="s">
        <v>32916</v>
      </c>
      <c r="B4180" s="530">
        <v>90282</v>
      </c>
      <c r="C4180" s="522" t="s">
        <v>10357</v>
      </c>
      <c r="D4180" s="530" t="s">
        <v>28</v>
      </c>
      <c r="E4180" s="531">
        <v>432.91</v>
      </c>
      <c r="F4180" s="532">
        <v>0</v>
      </c>
    </row>
    <row r="4181" spans="1:6">
      <c r="A4181" s="529" t="s">
        <v>32916</v>
      </c>
      <c r="B4181" s="530">
        <v>90279</v>
      </c>
      <c r="C4181" s="522" t="s">
        <v>10354</v>
      </c>
      <c r="D4181" s="530" t="s">
        <v>28</v>
      </c>
      <c r="E4181" s="531">
        <v>489.19</v>
      </c>
      <c r="F4181" s="532">
        <v>0</v>
      </c>
    </row>
    <row r="4182" spans="1:6">
      <c r="A4182" s="529" t="s">
        <v>32916</v>
      </c>
      <c r="B4182" s="530">
        <v>90283</v>
      </c>
      <c r="C4182" s="522" t="s">
        <v>10358</v>
      </c>
      <c r="D4182" s="530" t="s">
        <v>28</v>
      </c>
      <c r="E4182" s="531">
        <v>478.44</v>
      </c>
      <c r="F4182" s="532">
        <v>0</v>
      </c>
    </row>
    <row r="4183" spans="1:6">
      <c r="A4183" s="529" t="s">
        <v>32916</v>
      </c>
      <c r="B4183" s="530">
        <v>90280</v>
      </c>
      <c r="C4183" s="522" t="s">
        <v>10355</v>
      </c>
      <c r="D4183" s="530" t="s">
        <v>28</v>
      </c>
      <c r="E4183" s="531">
        <v>535.6</v>
      </c>
      <c r="F4183" s="532">
        <v>0</v>
      </c>
    </row>
    <row r="4184" spans="1:6">
      <c r="A4184" s="529" t="s">
        <v>32916</v>
      </c>
      <c r="B4184" s="530">
        <v>90284</v>
      </c>
      <c r="C4184" s="522" t="s">
        <v>10359</v>
      </c>
      <c r="D4184" s="530" t="s">
        <v>28</v>
      </c>
      <c r="E4184" s="531">
        <v>528.67999999999995</v>
      </c>
      <c r="F4184" s="532">
        <v>0</v>
      </c>
    </row>
    <row r="4185" spans="1:6">
      <c r="A4185" s="529" t="s">
        <v>32916</v>
      </c>
      <c r="B4185" s="530">
        <v>90281</v>
      </c>
      <c r="C4185" s="522" t="s">
        <v>10356</v>
      </c>
      <c r="D4185" s="530" t="s">
        <v>28</v>
      </c>
      <c r="E4185" s="531">
        <v>612.47</v>
      </c>
      <c r="F4185" s="532">
        <v>0</v>
      </c>
    </row>
    <row r="4186" spans="1:6">
      <c r="A4186" s="529" t="s">
        <v>32916</v>
      </c>
      <c r="B4186" s="530">
        <v>90285</v>
      </c>
      <c r="C4186" s="522" t="s">
        <v>10360</v>
      </c>
      <c r="D4186" s="530" t="s">
        <v>28</v>
      </c>
      <c r="E4186" s="531">
        <v>611.6</v>
      </c>
      <c r="F4186" s="532">
        <v>0</v>
      </c>
    </row>
    <row r="4187" spans="1:6">
      <c r="A4187" s="529" t="s">
        <v>32916</v>
      </c>
      <c r="B4187" s="530">
        <v>89994</v>
      </c>
      <c r="C4187" s="522" t="s">
        <v>10351</v>
      </c>
      <c r="D4187" s="530" t="s">
        <v>28</v>
      </c>
      <c r="E4187" s="531">
        <v>849.86</v>
      </c>
      <c r="F4187" s="532">
        <v>0</v>
      </c>
    </row>
    <row r="4188" spans="1:6">
      <c r="A4188" s="529" t="s">
        <v>32916</v>
      </c>
      <c r="B4188" s="530">
        <v>89995</v>
      </c>
      <c r="C4188" s="522" t="s">
        <v>10352</v>
      </c>
      <c r="D4188" s="530" t="s">
        <v>28</v>
      </c>
      <c r="E4188" s="531">
        <v>988.33</v>
      </c>
      <c r="F4188" s="532">
        <v>0</v>
      </c>
    </row>
    <row r="4189" spans="1:6">
      <c r="A4189" s="529" t="s">
        <v>32916</v>
      </c>
      <c r="B4189" s="530">
        <v>89993</v>
      </c>
      <c r="C4189" s="522" t="s">
        <v>10350</v>
      </c>
      <c r="D4189" s="530" t="s">
        <v>28</v>
      </c>
      <c r="E4189" s="531">
        <v>1035.93</v>
      </c>
      <c r="F4189" s="532">
        <v>0</v>
      </c>
    </row>
    <row r="4190" spans="1:6">
      <c r="A4190" s="529" t="s">
        <v>32917</v>
      </c>
      <c r="B4190" s="530">
        <v>99860</v>
      </c>
      <c r="C4190" s="522" t="s">
        <v>32918</v>
      </c>
      <c r="D4190" s="530" t="s">
        <v>23</v>
      </c>
      <c r="E4190" s="531">
        <v>0</v>
      </c>
      <c r="F4190" s="532"/>
    </row>
    <row r="4191" spans="1:6">
      <c r="A4191" s="529" t="s">
        <v>32917</v>
      </c>
      <c r="B4191" s="530">
        <v>99858</v>
      </c>
      <c r="C4191" s="522" t="s">
        <v>32919</v>
      </c>
      <c r="D4191" s="530" t="s">
        <v>23</v>
      </c>
      <c r="E4191" s="531">
        <v>0</v>
      </c>
      <c r="F4191" s="532"/>
    </row>
    <row r="4192" spans="1:6">
      <c r="A4192" s="529" t="s">
        <v>32917</v>
      </c>
      <c r="B4192" s="530">
        <v>99859</v>
      </c>
      <c r="C4192" s="522" t="s">
        <v>32920</v>
      </c>
      <c r="D4192" s="530" t="s">
        <v>23</v>
      </c>
      <c r="E4192" s="531">
        <v>0</v>
      </c>
      <c r="F4192" s="532"/>
    </row>
    <row r="4193" spans="1:6">
      <c r="A4193" s="529" t="s">
        <v>32917</v>
      </c>
      <c r="B4193" s="530">
        <v>99857</v>
      </c>
      <c r="C4193" s="522" t="s">
        <v>23296</v>
      </c>
      <c r="D4193" s="530" t="s">
        <v>23</v>
      </c>
      <c r="E4193" s="531">
        <v>111.95</v>
      </c>
      <c r="F4193" s="532">
        <v>0</v>
      </c>
    </row>
    <row r="4194" spans="1:6">
      <c r="A4194" s="529" t="s">
        <v>32917</v>
      </c>
      <c r="B4194" s="530">
        <v>99855</v>
      </c>
      <c r="C4194" s="522" t="s">
        <v>23295</v>
      </c>
      <c r="D4194" s="530" t="s">
        <v>23</v>
      </c>
      <c r="E4194" s="531">
        <v>124.26</v>
      </c>
      <c r="F4194" s="532">
        <v>0</v>
      </c>
    </row>
    <row r="4195" spans="1:6">
      <c r="A4195" s="529" t="s">
        <v>32917</v>
      </c>
      <c r="B4195" s="530">
        <v>99856</v>
      </c>
      <c r="C4195" s="522" t="s">
        <v>32921</v>
      </c>
      <c r="D4195" s="530" t="s">
        <v>23</v>
      </c>
      <c r="E4195" s="531">
        <v>0</v>
      </c>
      <c r="F4195" s="532"/>
    </row>
    <row r="4196" spans="1:6">
      <c r="A4196" s="529" t="s">
        <v>32917</v>
      </c>
      <c r="B4196" s="530">
        <v>99862</v>
      </c>
      <c r="C4196" s="522" t="s">
        <v>10006</v>
      </c>
      <c r="D4196" s="530" t="s">
        <v>26</v>
      </c>
      <c r="E4196" s="531">
        <v>742.18</v>
      </c>
      <c r="F4196" s="532">
        <v>0</v>
      </c>
    </row>
    <row r="4197" spans="1:6">
      <c r="A4197" s="529" t="s">
        <v>32917</v>
      </c>
      <c r="B4197" s="530">
        <v>99861</v>
      </c>
      <c r="C4197" s="522" t="s">
        <v>10005</v>
      </c>
      <c r="D4197" s="530" t="s">
        <v>26</v>
      </c>
      <c r="E4197" s="531">
        <v>748.06</v>
      </c>
      <c r="F4197" s="532">
        <v>0</v>
      </c>
    </row>
    <row r="4198" spans="1:6">
      <c r="A4198" s="529" t="s">
        <v>32917</v>
      </c>
      <c r="B4198" s="530">
        <v>99839</v>
      </c>
      <c r="C4198" s="522" t="s">
        <v>10003</v>
      </c>
      <c r="D4198" s="530" t="s">
        <v>23</v>
      </c>
      <c r="E4198" s="531">
        <v>588.23</v>
      </c>
      <c r="F4198" s="532">
        <v>0</v>
      </c>
    </row>
    <row r="4199" spans="1:6">
      <c r="A4199" s="529" t="s">
        <v>32917</v>
      </c>
      <c r="B4199" s="530">
        <v>99849</v>
      </c>
      <c r="C4199" s="522" t="s">
        <v>32922</v>
      </c>
      <c r="D4199" s="530" t="s">
        <v>23</v>
      </c>
      <c r="E4199" s="531">
        <v>0</v>
      </c>
      <c r="F4199" s="532"/>
    </row>
    <row r="4200" spans="1:6">
      <c r="A4200" s="529" t="s">
        <v>32917</v>
      </c>
      <c r="B4200" s="530">
        <v>99853</v>
      </c>
      <c r="C4200" s="522" t="s">
        <v>32923</v>
      </c>
      <c r="D4200" s="530" t="s">
        <v>23</v>
      </c>
      <c r="E4200" s="531">
        <v>0</v>
      </c>
      <c r="F4200" s="532"/>
    </row>
    <row r="4201" spans="1:6">
      <c r="A4201" s="529" t="s">
        <v>32917</v>
      </c>
      <c r="B4201" s="530">
        <v>99847</v>
      </c>
      <c r="C4201" s="522" t="s">
        <v>32924</v>
      </c>
      <c r="D4201" s="530" t="s">
        <v>23</v>
      </c>
      <c r="E4201" s="531">
        <v>0</v>
      </c>
      <c r="F4201" s="532"/>
    </row>
    <row r="4202" spans="1:6">
      <c r="A4202" s="529" t="s">
        <v>32917</v>
      </c>
      <c r="B4202" s="530">
        <v>99851</v>
      </c>
      <c r="C4202" s="522" t="s">
        <v>32925</v>
      </c>
      <c r="D4202" s="530" t="s">
        <v>23</v>
      </c>
      <c r="E4202" s="531">
        <v>0</v>
      </c>
      <c r="F4202" s="532"/>
    </row>
    <row r="4203" spans="1:6">
      <c r="A4203" s="529" t="s">
        <v>32917</v>
      </c>
      <c r="B4203" s="530">
        <v>99850</v>
      </c>
      <c r="C4203" s="522" t="s">
        <v>32926</v>
      </c>
      <c r="D4203" s="530" t="s">
        <v>23</v>
      </c>
      <c r="E4203" s="531">
        <v>0</v>
      </c>
      <c r="F4203" s="532"/>
    </row>
    <row r="4204" spans="1:6">
      <c r="A4204" s="529" t="s">
        <v>32917</v>
      </c>
      <c r="B4204" s="530">
        <v>99854</v>
      </c>
      <c r="C4204" s="522" t="s">
        <v>32927</v>
      </c>
      <c r="D4204" s="530" t="s">
        <v>23</v>
      </c>
      <c r="E4204" s="531">
        <v>0</v>
      </c>
      <c r="F4204" s="532"/>
    </row>
    <row r="4205" spans="1:6">
      <c r="A4205" s="529" t="s">
        <v>32917</v>
      </c>
      <c r="B4205" s="530">
        <v>99848</v>
      </c>
      <c r="C4205" s="522" t="s">
        <v>32928</v>
      </c>
      <c r="D4205" s="530" t="s">
        <v>23</v>
      </c>
      <c r="E4205" s="531">
        <v>0</v>
      </c>
      <c r="F4205" s="532"/>
    </row>
    <row r="4206" spans="1:6">
      <c r="A4206" s="529" t="s">
        <v>32917</v>
      </c>
      <c r="B4206" s="530">
        <v>99852</v>
      </c>
      <c r="C4206" s="522" t="s">
        <v>32929</v>
      </c>
      <c r="D4206" s="530" t="s">
        <v>23</v>
      </c>
      <c r="E4206" s="531">
        <v>0</v>
      </c>
      <c r="F4206" s="532"/>
    </row>
    <row r="4207" spans="1:6">
      <c r="A4207" s="529" t="s">
        <v>32917</v>
      </c>
      <c r="B4207" s="530">
        <v>99844</v>
      </c>
      <c r="C4207" s="522" t="s">
        <v>32930</v>
      </c>
      <c r="D4207" s="530" t="s">
        <v>23</v>
      </c>
      <c r="E4207" s="531">
        <v>0</v>
      </c>
      <c r="F4207" s="532"/>
    </row>
    <row r="4208" spans="1:6">
      <c r="A4208" s="529" t="s">
        <v>32917</v>
      </c>
      <c r="B4208" s="530">
        <v>99842</v>
      </c>
      <c r="C4208" s="522" t="s">
        <v>32931</v>
      </c>
      <c r="D4208" s="530" t="s">
        <v>23</v>
      </c>
      <c r="E4208" s="531">
        <v>0</v>
      </c>
      <c r="F4208" s="532"/>
    </row>
    <row r="4209" spans="1:6">
      <c r="A4209" s="529" t="s">
        <v>32917</v>
      </c>
      <c r="B4209" s="530">
        <v>99837</v>
      </c>
      <c r="C4209" s="522" t="s">
        <v>23294</v>
      </c>
      <c r="D4209" s="530" t="s">
        <v>23</v>
      </c>
      <c r="E4209" s="531">
        <v>686.08</v>
      </c>
      <c r="F4209" s="532">
        <v>0</v>
      </c>
    </row>
    <row r="4210" spans="1:6">
      <c r="A4210" s="529" t="s">
        <v>32917</v>
      </c>
      <c r="B4210" s="530">
        <v>99840</v>
      </c>
      <c r="C4210" s="522" t="s">
        <v>32932</v>
      </c>
      <c r="D4210" s="530" t="s">
        <v>23</v>
      </c>
      <c r="E4210" s="531">
        <v>0</v>
      </c>
      <c r="F4210" s="532"/>
    </row>
    <row r="4211" spans="1:6">
      <c r="A4211" s="529" t="s">
        <v>32917</v>
      </c>
      <c r="B4211" s="530">
        <v>99845</v>
      </c>
      <c r="C4211" s="522" t="s">
        <v>32933</v>
      </c>
      <c r="D4211" s="530" t="s">
        <v>23</v>
      </c>
      <c r="E4211" s="531">
        <v>0</v>
      </c>
      <c r="F4211" s="532"/>
    </row>
    <row r="4212" spans="1:6">
      <c r="A4212" s="529" t="s">
        <v>32917</v>
      </c>
      <c r="B4212" s="530">
        <v>99843</v>
      </c>
      <c r="C4212" s="522" t="s">
        <v>32934</v>
      </c>
      <c r="D4212" s="530" t="s">
        <v>23</v>
      </c>
      <c r="E4212" s="531">
        <v>0</v>
      </c>
      <c r="F4212" s="532"/>
    </row>
    <row r="4213" spans="1:6">
      <c r="A4213" s="529" t="s">
        <v>32917</v>
      </c>
      <c r="B4213" s="530">
        <v>99838</v>
      </c>
      <c r="C4213" s="522" t="s">
        <v>32935</v>
      </c>
      <c r="D4213" s="530" t="s">
        <v>23</v>
      </c>
      <c r="E4213" s="531">
        <v>0</v>
      </c>
      <c r="F4213" s="532"/>
    </row>
    <row r="4214" spans="1:6">
      <c r="A4214" s="529" t="s">
        <v>32917</v>
      </c>
      <c r="B4214" s="530">
        <v>99846</v>
      </c>
      <c r="C4214" s="522" t="s">
        <v>32936</v>
      </c>
      <c r="D4214" s="530" t="s">
        <v>23</v>
      </c>
      <c r="E4214" s="531">
        <v>0</v>
      </c>
      <c r="F4214" s="532"/>
    </row>
    <row r="4215" spans="1:6">
      <c r="A4215" s="529" t="s">
        <v>32917</v>
      </c>
      <c r="B4215" s="530">
        <v>99841</v>
      </c>
      <c r="C4215" s="522" t="s">
        <v>10004</v>
      </c>
      <c r="D4215" s="530" t="s">
        <v>23</v>
      </c>
      <c r="E4215" s="531">
        <v>1301.8399999999999</v>
      </c>
      <c r="F4215" s="532">
        <v>0</v>
      </c>
    </row>
    <row r="4216" spans="1:6">
      <c r="A4216" s="529" t="s">
        <v>7650</v>
      </c>
      <c r="B4216" s="530">
        <v>94276</v>
      </c>
      <c r="C4216" s="522" t="s">
        <v>22995</v>
      </c>
      <c r="D4216" s="530" t="s">
        <v>23</v>
      </c>
      <c r="E4216" s="531">
        <v>45.46</v>
      </c>
      <c r="F4216" s="532">
        <v>0</v>
      </c>
    </row>
    <row r="4217" spans="1:6">
      <c r="A4217" s="529" t="s">
        <v>7650</v>
      </c>
      <c r="B4217" s="530">
        <v>94274</v>
      </c>
      <c r="C4217" s="522" t="s">
        <v>22993</v>
      </c>
      <c r="D4217" s="530" t="s">
        <v>23</v>
      </c>
      <c r="E4217" s="531">
        <v>49.54</v>
      </c>
      <c r="F4217" s="532">
        <v>0</v>
      </c>
    </row>
    <row r="4218" spans="1:6">
      <c r="A4218" s="529" t="s">
        <v>7650</v>
      </c>
      <c r="B4218" s="530">
        <v>94280</v>
      </c>
      <c r="C4218" s="522" t="s">
        <v>22999</v>
      </c>
      <c r="D4218" s="530" t="s">
        <v>23</v>
      </c>
      <c r="E4218" s="531">
        <v>47.31</v>
      </c>
      <c r="F4218" s="532">
        <v>0</v>
      </c>
    </row>
    <row r="4219" spans="1:6">
      <c r="A4219" s="529" t="s">
        <v>7650</v>
      </c>
      <c r="B4219" s="530">
        <v>94278</v>
      </c>
      <c r="C4219" s="522" t="s">
        <v>22997</v>
      </c>
      <c r="D4219" s="530" t="s">
        <v>23</v>
      </c>
      <c r="E4219" s="531">
        <v>40.71</v>
      </c>
      <c r="F4219" s="532">
        <v>0</v>
      </c>
    </row>
    <row r="4220" spans="1:6">
      <c r="A4220" s="529" t="s">
        <v>7650</v>
      </c>
      <c r="B4220" s="530">
        <v>94275</v>
      </c>
      <c r="C4220" s="522" t="s">
        <v>22994</v>
      </c>
      <c r="D4220" s="530" t="s">
        <v>23</v>
      </c>
      <c r="E4220" s="531">
        <v>41.86</v>
      </c>
      <c r="F4220" s="532">
        <v>0</v>
      </c>
    </row>
    <row r="4221" spans="1:6">
      <c r="A4221" s="529" t="s">
        <v>7650</v>
      </c>
      <c r="B4221" s="530">
        <v>94273</v>
      </c>
      <c r="C4221" s="522" t="s">
        <v>22992</v>
      </c>
      <c r="D4221" s="530" t="s">
        <v>23</v>
      </c>
      <c r="E4221" s="531">
        <v>45.94</v>
      </c>
      <c r="F4221" s="532">
        <v>0</v>
      </c>
    </row>
    <row r="4222" spans="1:6">
      <c r="A4222" s="529" t="s">
        <v>7650</v>
      </c>
      <c r="B4222" s="530">
        <v>94279</v>
      </c>
      <c r="C4222" s="522" t="s">
        <v>22998</v>
      </c>
      <c r="D4222" s="530" t="s">
        <v>23</v>
      </c>
      <c r="E4222" s="531">
        <v>43.71</v>
      </c>
      <c r="F4222" s="532">
        <v>0</v>
      </c>
    </row>
    <row r="4223" spans="1:6">
      <c r="A4223" s="529" t="s">
        <v>7650</v>
      </c>
      <c r="B4223" s="530">
        <v>94277</v>
      </c>
      <c r="C4223" s="522" t="s">
        <v>22996</v>
      </c>
      <c r="D4223" s="530" t="s">
        <v>23</v>
      </c>
      <c r="E4223" s="531">
        <v>37.11</v>
      </c>
      <c r="F4223" s="532">
        <v>0</v>
      </c>
    </row>
    <row r="4224" spans="1:6">
      <c r="A4224" s="529" t="s">
        <v>7650</v>
      </c>
      <c r="B4224" s="530">
        <v>104930</v>
      </c>
      <c r="C4224" s="522" t="s">
        <v>32937</v>
      </c>
      <c r="D4224" s="530" t="s">
        <v>23</v>
      </c>
      <c r="E4224" s="531">
        <v>0</v>
      </c>
      <c r="F4224" s="532"/>
    </row>
    <row r="4225" spans="1:6">
      <c r="A4225" s="529" t="s">
        <v>7650</v>
      </c>
      <c r="B4225" s="530">
        <v>104931</v>
      </c>
      <c r="C4225" s="522" t="s">
        <v>32938</v>
      </c>
      <c r="D4225" s="530" t="s">
        <v>23</v>
      </c>
      <c r="E4225" s="531">
        <v>0</v>
      </c>
      <c r="F4225" s="532"/>
    </row>
    <row r="4226" spans="1:6">
      <c r="A4226" s="529" t="s">
        <v>7650</v>
      </c>
      <c r="B4226" s="530">
        <v>94294</v>
      </c>
      <c r="C4226" s="522" t="s">
        <v>23013</v>
      </c>
      <c r="D4226" s="530" t="s">
        <v>23</v>
      </c>
      <c r="E4226" s="531">
        <v>7.46</v>
      </c>
      <c r="F4226" s="532">
        <v>0</v>
      </c>
    </row>
    <row r="4227" spans="1:6">
      <c r="A4227" s="529" t="s">
        <v>7650</v>
      </c>
      <c r="B4227" s="530">
        <v>94288</v>
      </c>
      <c r="C4227" s="522" t="s">
        <v>23007</v>
      </c>
      <c r="D4227" s="530" t="s">
        <v>23</v>
      </c>
      <c r="E4227" s="531">
        <v>41.44</v>
      </c>
      <c r="F4227" s="532">
        <v>0</v>
      </c>
    </row>
    <row r="4228" spans="1:6">
      <c r="A4228" s="529" t="s">
        <v>7650</v>
      </c>
      <c r="B4228" s="530">
        <v>94282</v>
      </c>
      <c r="C4228" s="522" t="s">
        <v>23001</v>
      </c>
      <c r="D4228" s="530" t="s">
        <v>23</v>
      </c>
      <c r="E4228" s="531">
        <v>51.99</v>
      </c>
      <c r="F4228" s="532">
        <v>0</v>
      </c>
    </row>
    <row r="4229" spans="1:6">
      <c r="A4229" s="529" t="s">
        <v>7650</v>
      </c>
      <c r="B4229" s="530">
        <v>94290</v>
      </c>
      <c r="C4229" s="522" t="s">
        <v>23009</v>
      </c>
      <c r="D4229" s="530" t="s">
        <v>23</v>
      </c>
      <c r="E4229" s="531">
        <v>50.06</v>
      </c>
      <c r="F4229" s="532">
        <v>0</v>
      </c>
    </row>
    <row r="4230" spans="1:6">
      <c r="A4230" s="529" t="s">
        <v>7650</v>
      </c>
      <c r="B4230" s="530">
        <v>94284</v>
      </c>
      <c r="C4230" s="522" t="s">
        <v>23003</v>
      </c>
      <c r="D4230" s="530" t="s">
        <v>23</v>
      </c>
      <c r="E4230" s="531">
        <v>66</v>
      </c>
      <c r="F4230" s="532">
        <v>0</v>
      </c>
    </row>
    <row r="4231" spans="1:6">
      <c r="A4231" s="529" t="s">
        <v>7650</v>
      </c>
      <c r="B4231" s="530">
        <v>94292</v>
      </c>
      <c r="C4231" s="522" t="s">
        <v>23011</v>
      </c>
      <c r="D4231" s="530" t="s">
        <v>23</v>
      </c>
      <c r="E4231" s="531">
        <v>59.32</v>
      </c>
      <c r="F4231" s="532">
        <v>0</v>
      </c>
    </row>
    <row r="4232" spans="1:6">
      <c r="A4232" s="529" t="s">
        <v>7650</v>
      </c>
      <c r="B4232" s="530">
        <v>94286</v>
      </c>
      <c r="C4232" s="522" t="s">
        <v>23005</v>
      </c>
      <c r="D4232" s="530" t="s">
        <v>23</v>
      </c>
      <c r="E4232" s="531">
        <v>82.98</v>
      </c>
      <c r="F4232" s="532">
        <v>0</v>
      </c>
    </row>
    <row r="4233" spans="1:6">
      <c r="A4233" s="529" t="s">
        <v>7650</v>
      </c>
      <c r="B4233" s="530">
        <v>94287</v>
      </c>
      <c r="C4233" s="522" t="s">
        <v>23006</v>
      </c>
      <c r="D4233" s="530" t="s">
        <v>23</v>
      </c>
      <c r="E4233" s="531">
        <v>32.99</v>
      </c>
      <c r="F4233" s="532">
        <v>0</v>
      </c>
    </row>
    <row r="4234" spans="1:6">
      <c r="A4234" s="529" t="s">
        <v>7650</v>
      </c>
      <c r="B4234" s="530">
        <v>94281</v>
      </c>
      <c r="C4234" s="522" t="s">
        <v>23000</v>
      </c>
      <c r="D4234" s="530" t="s">
        <v>23</v>
      </c>
      <c r="E4234" s="531">
        <v>42.47</v>
      </c>
      <c r="F4234" s="532">
        <v>0</v>
      </c>
    </row>
    <row r="4235" spans="1:6">
      <c r="A4235" s="529" t="s">
        <v>7650</v>
      </c>
      <c r="B4235" s="530">
        <v>94289</v>
      </c>
      <c r="C4235" s="522" t="s">
        <v>23008</v>
      </c>
      <c r="D4235" s="530" t="s">
        <v>23</v>
      </c>
      <c r="E4235" s="531">
        <v>41.61</v>
      </c>
      <c r="F4235" s="532">
        <v>0</v>
      </c>
    </row>
    <row r="4236" spans="1:6">
      <c r="A4236" s="529" t="s">
        <v>7650</v>
      </c>
      <c r="B4236" s="530">
        <v>94283</v>
      </c>
      <c r="C4236" s="522" t="s">
        <v>23002</v>
      </c>
      <c r="D4236" s="530" t="s">
        <v>23</v>
      </c>
      <c r="E4236" s="531">
        <v>56.5</v>
      </c>
      <c r="F4236" s="532">
        <v>0</v>
      </c>
    </row>
    <row r="4237" spans="1:6">
      <c r="A4237" s="529" t="s">
        <v>7650</v>
      </c>
      <c r="B4237" s="530">
        <v>94291</v>
      </c>
      <c r="C4237" s="522" t="s">
        <v>23010</v>
      </c>
      <c r="D4237" s="530" t="s">
        <v>23</v>
      </c>
      <c r="E4237" s="531">
        <v>50.85</v>
      </c>
      <c r="F4237" s="532">
        <v>0</v>
      </c>
    </row>
    <row r="4238" spans="1:6">
      <c r="A4238" s="529" t="s">
        <v>7650</v>
      </c>
      <c r="B4238" s="530">
        <v>94285</v>
      </c>
      <c r="C4238" s="522" t="s">
        <v>23004</v>
      </c>
      <c r="D4238" s="530" t="s">
        <v>23</v>
      </c>
      <c r="E4238" s="531">
        <v>73.47</v>
      </c>
      <c r="F4238" s="532">
        <v>0</v>
      </c>
    </row>
    <row r="4239" spans="1:6">
      <c r="A4239" s="529" t="s">
        <v>7650</v>
      </c>
      <c r="B4239" s="530">
        <v>94293</v>
      </c>
      <c r="C4239" s="522" t="s">
        <v>23012</v>
      </c>
      <c r="D4239" s="530" t="s">
        <v>23</v>
      </c>
      <c r="E4239" s="531">
        <v>164.46</v>
      </c>
      <c r="F4239" s="532">
        <v>0</v>
      </c>
    </row>
    <row r="4240" spans="1:6">
      <c r="A4240" s="529" t="s">
        <v>7650</v>
      </c>
      <c r="B4240" s="530">
        <v>94264</v>
      </c>
      <c r="C4240" s="522" t="s">
        <v>22983</v>
      </c>
      <c r="D4240" s="530" t="s">
        <v>23</v>
      </c>
      <c r="E4240" s="531">
        <v>43.05</v>
      </c>
      <c r="F4240" s="532">
        <v>0</v>
      </c>
    </row>
    <row r="4241" spans="1:6">
      <c r="A4241" s="529" t="s">
        <v>7650</v>
      </c>
      <c r="B4241" s="530">
        <v>94266</v>
      </c>
      <c r="C4241" s="522" t="s">
        <v>22985</v>
      </c>
      <c r="D4241" s="530" t="s">
        <v>23</v>
      </c>
      <c r="E4241" s="531">
        <v>55.12</v>
      </c>
      <c r="F4241" s="532">
        <v>0</v>
      </c>
    </row>
    <row r="4242" spans="1:6">
      <c r="A4242" s="529" t="s">
        <v>7650</v>
      </c>
      <c r="B4242" s="530">
        <v>94263</v>
      </c>
      <c r="C4242" s="522" t="s">
        <v>22982</v>
      </c>
      <c r="D4242" s="530" t="s">
        <v>23</v>
      </c>
      <c r="E4242" s="531">
        <v>37.1</v>
      </c>
      <c r="F4242" s="532">
        <v>0</v>
      </c>
    </row>
    <row r="4243" spans="1:6">
      <c r="A4243" s="529" t="s">
        <v>7650</v>
      </c>
      <c r="B4243" s="530">
        <v>94265</v>
      </c>
      <c r="C4243" s="522" t="s">
        <v>22984</v>
      </c>
      <c r="D4243" s="530" t="s">
        <v>23</v>
      </c>
      <c r="E4243" s="531">
        <v>48.28</v>
      </c>
      <c r="F4243" s="532">
        <v>0</v>
      </c>
    </row>
    <row r="4244" spans="1:6">
      <c r="A4244" s="529" t="s">
        <v>7650</v>
      </c>
      <c r="B4244" s="530">
        <v>94268</v>
      </c>
      <c r="C4244" s="522" t="s">
        <v>22987</v>
      </c>
      <c r="D4244" s="530" t="s">
        <v>23</v>
      </c>
      <c r="E4244" s="531">
        <v>64.36</v>
      </c>
      <c r="F4244" s="532">
        <v>0</v>
      </c>
    </row>
    <row r="4245" spans="1:6">
      <c r="A4245" s="529" t="s">
        <v>7650</v>
      </c>
      <c r="B4245" s="530">
        <v>94272</v>
      </c>
      <c r="C4245" s="522" t="s">
        <v>22991</v>
      </c>
      <c r="D4245" s="530" t="s">
        <v>23</v>
      </c>
      <c r="E4245" s="531">
        <v>111.31</v>
      </c>
      <c r="F4245" s="532">
        <v>0</v>
      </c>
    </row>
    <row r="4246" spans="1:6">
      <c r="A4246" s="529" t="s">
        <v>7650</v>
      </c>
      <c r="B4246" s="530">
        <v>94267</v>
      </c>
      <c r="C4246" s="522" t="s">
        <v>22986</v>
      </c>
      <c r="D4246" s="530" t="s">
        <v>23</v>
      </c>
      <c r="E4246" s="531">
        <v>56.83</v>
      </c>
      <c r="F4246" s="532">
        <v>0</v>
      </c>
    </row>
    <row r="4247" spans="1:6">
      <c r="A4247" s="529" t="s">
        <v>7650</v>
      </c>
      <c r="B4247" s="530">
        <v>94269</v>
      </c>
      <c r="C4247" s="522" t="s">
        <v>22988</v>
      </c>
      <c r="D4247" s="530" t="s">
        <v>23</v>
      </c>
      <c r="E4247" s="531">
        <v>79.75</v>
      </c>
      <c r="F4247" s="532">
        <v>0</v>
      </c>
    </row>
    <row r="4248" spans="1:6">
      <c r="A4248" s="529" t="s">
        <v>7650</v>
      </c>
      <c r="B4248" s="530">
        <v>94271</v>
      </c>
      <c r="C4248" s="522" t="s">
        <v>22990</v>
      </c>
      <c r="D4248" s="530" t="s">
        <v>23</v>
      </c>
      <c r="E4248" s="531">
        <v>97.35</v>
      </c>
      <c r="F4248" s="532">
        <v>0</v>
      </c>
    </row>
    <row r="4249" spans="1:6">
      <c r="A4249" s="529" t="s">
        <v>7650</v>
      </c>
      <c r="B4249" s="530">
        <v>94270</v>
      </c>
      <c r="C4249" s="522" t="s">
        <v>22989</v>
      </c>
      <c r="D4249" s="530" t="s">
        <v>23</v>
      </c>
      <c r="E4249" s="531">
        <v>90.22</v>
      </c>
      <c r="F4249" s="532">
        <v>0</v>
      </c>
    </row>
    <row r="4250" spans="1:6">
      <c r="A4250" s="529" t="s">
        <v>32939</v>
      </c>
      <c r="B4250" s="530">
        <v>105555</v>
      </c>
      <c r="C4250" s="522" t="s">
        <v>32940</v>
      </c>
      <c r="D4250" s="530" t="s">
        <v>24</v>
      </c>
      <c r="E4250" s="531">
        <v>0</v>
      </c>
      <c r="F4250" s="532"/>
    </row>
    <row r="4251" spans="1:6">
      <c r="A4251" s="529" t="s">
        <v>32939</v>
      </c>
      <c r="B4251" s="530">
        <v>97603</v>
      </c>
      <c r="C4251" s="522" t="s">
        <v>32941</v>
      </c>
      <c r="D4251" s="530" t="s">
        <v>24</v>
      </c>
      <c r="E4251" s="531">
        <v>0</v>
      </c>
      <c r="F4251" s="532"/>
    </row>
    <row r="4252" spans="1:6">
      <c r="A4252" s="529" t="s">
        <v>32939</v>
      </c>
      <c r="B4252" s="530">
        <v>97602</v>
      </c>
      <c r="C4252" s="522" t="s">
        <v>32942</v>
      </c>
      <c r="D4252" s="530" t="s">
        <v>24</v>
      </c>
      <c r="E4252" s="531">
        <v>0</v>
      </c>
      <c r="F4252" s="532"/>
    </row>
    <row r="4253" spans="1:6">
      <c r="A4253" s="529" t="s">
        <v>32939</v>
      </c>
      <c r="B4253" s="530">
        <v>97604</v>
      </c>
      <c r="C4253" s="522" t="s">
        <v>32943</v>
      </c>
      <c r="D4253" s="530" t="s">
        <v>24</v>
      </c>
      <c r="E4253" s="531">
        <v>0</v>
      </c>
      <c r="F4253" s="532"/>
    </row>
    <row r="4254" spans="1:6">
      <c r="A4254" s="529" t="s">
        <v>32939</v>
      </c>
      <c r="B4254" s="530">
        <v>105553</v>
      </c>
      <c r="C4254" s="522" t="s">
        <v>32944</v>
      </c>
      <c r="D4254" s="530" t="s">
        <v>24</v>
      </c>
      <c r="E4254" s="531">
        <v>0</v>
      </c>
      <c r="F4254" s="532"/>
    </row>
    <row r="4255" spans="1:6">
      <c r="A4255" s="529" t="s">
        <v>32939</v>
      </c>
      <c r="B4255" s="530">
        <v>105552</v>
      </c>
      <c r="C4255" s="522" t="s">
        <v>32945</v>
      </c>
      <c r="D4255" s="530" t="s">
        <v>24</v>
      </c>
      <c r="E4255" s="531">
        <v>0</v>
      </c>
      <c r="F4255" s="532"/>
    </row>
    <row r="4256" spans="1:6">
      <c r="A4256" s="529" t="s">
        <v>32939</v>
      </c>
      <c r="B4256" s="530">
        <v>105550</v>
      </c>
      <c r="C4256" s="522" t="s">
        <v>32946</v>
      </c>
      <c r="D4256" s="530" t="s">
        <v>24</v>
      </c>
      <c r="E4256" s="531">
        <v>0</v>
      </c>
      <c r="F4256" s="532"/>
    </row>
    <row r="4257" spans="1:6">
      <c r="A4257" s="529" t="s">
        <v>32939</v>
      </c>
      <c r="B4257" s="530">
        <v>105551</v>
      </c>
      <c r="C4257" s="522" t="s">
        <v>32947</v>
      </c>
      <c r="D4257" s="530" t="s">
        <v>24</v>
      </c>
      <c r="E4257" s="531">
        <v>0</v>
      </c>
      <c r="F4257" s="532"/>
    </row>
    <row r="4258" spans="1:6">
      <c r="A4258" s="529" t="s">
        <v>32939</v>
      </c>
      <c r="B4258" s="530">
        <v>105549</v>
      </c>
      <c r="C4258" s="522" t="s">
        <v>32948</v>
      </c>
      <c r="D4258" s="530" t="s">
        <v>24</v>
      </c>
      <c r="E4258" s="531">
        <v>0</v>
      </c>
      <c r="F4258" s="532"/>
    </row>
    <row r="4259" spans="1:6">
      <c r="A4259" s="529" t="s">
        <v>32939</v>
      </c>
      <c r="B4259" s="530">
        <v>105547</v>
      </c>
      <c r="C4259" s="522" t="s">
        <v>32949</v>
      </c>
      <c r="D4259" s="530" t="s">
        <v>23</v>
      </c>
      <c r="E4259" s="531">
        <v>0</v>
      </c>
      <c r="F4259" s="532"/>
    </row>
    <row r="4260" spans="1:6">
      <c r="A4260" s="529" t="s">
        <v>32939</v>
      </c>
      <c r="B4260" s="530">
        <v>97605</v>
      </c>
      <c r="C4260" s="522" t="s">
        <v>24354</v>
      </c>
      <c r="D4260" s="530" t="s">
        <v>24</v>
      </c>
      <c r="E4260" s="531">
        <v>90.27</v>
      </c>
      <c r="F4260" s="532">
        <v>0</v>
      </c>
    </row>
    <row r="4261" spans="1:6">
      <c r="A4261" s="529" t="s">
        <v>32939</v>
      </c>
      <c r="B4261" s="530">
        <v>97607</v>
      </c>
      <c r="C4261" s="522" t="s">
        <v>24355</v>
      </c>
      <c r="D4261" s="530" t="s">
        <v>24</v>
      </c>
      <c r="E4261" s="531">
        <v>116.32</v>
      </c>
      <c r="F4261" s="532">
        <v>0</v>
      </c>
    </row>
    <row r="4262" spans="1:6">
      <c r="A4262" s="529" t="s">
        <v>32939</v>
      </c>
      <c r="B4262" s="530">
        <v>97599</v>
      </c>
      <c r="C4262" s="522" t="s">
        <v>24339</v>
      </c>
      <c r="D4262" s="530" t="s">
        <v>24</v>
      </c>
      <c r="E4262" s="531">
        <v>21.49</v>
      </c>
      <c r="F4262" s="532">
        <v>0</v>
      </c>
    </row>
    <row r="4263" spans="1:6">
      <c r="A4263" s="529" t="s">
        <v>32939</v>
      </c>
      <c r="B4263" s="530">
        <v>105542</v>
      </c>
      <c r="C4263" s="522" t="s">
        <v>32950</v>
      </c>
      <c r="D4263" s="530" t="s">
        <v>24</v>
      </c>
      <c r="E4263" s="531">
        <v>0</v>
      </c>
      <c r="F4263" s="532"/>
    </row>
    <row r="4264" spans="1:6">
      <c r="A4264" s="529" t="s">
        <v>32939</v>
      </c>
      <c r="B4264" s="530">
        <v>105543</v>
      </c>
      <c r="C4264" s="522" t="s">
        <v>32951</v>
      </c>
      <c r="D4264" s="530" t="s">
        <v>24</v>
      </c>
      <c r="E4264" s="531">
        <v>0</v>
      </c>
      <c r="F4264" s="532"/>
    </row>
    <row r="4265" spans="1:6">
      <c r="A4265" s="529" t="s">
        <v>32939</v>
      </c>
      <c r="B4265" s="530">
        <v>105544</v>
      </c>
      <c r="C4265" s="522" t="s">
        <v>32952</v>
      </c>
      <c r="D4265" s="530" t="s">
        <v>24</v>
      </c>
      <c r="E4265" s="531">
        <v>0</v>
      </c>
      <c r="F4265" s="532"/>
    </row>
    <row r="4266" spans="1:6">
      <c r="A4266" s="529" t="s">
        <v>32939</v>
      </c>
      <c r="B4266" s="530">
        <v>100913</v>
      </c>
      <c r="C4266" s="522" t="s">
        <v>32953</v>
      </c>
      <c r="D4266" s="530" t="s">
        <v>24</v>
      </c>
      <c r="E4266" s="531">
        <v>0</v>
      </c>
      <c r="F4266" s="532"/>
    </row>
    <row r="4267" spans="1:6">
      <c r="A4267" s="529" t="s">
        <v>32939</v>
      </c>
      <c r="B4267" s="530">
        <v>100916</v>
      </c>
      <c r="C4267" s="522" t="s">
        <v>32954</v>
      </c>
      <c r="D4267" s="530" t="s">
        <v>24</v>
      </c>
      <c r="E4267" s="531">
        <v>0</v>
      </c>
      <c r="F4267" s="532"/>
    </row>
    <row r="4268" spans="1:6">
      <c r="A4268" s="529" t="s">
        <v>32939</v>
      </c>
      <c r="B4268" s="530">
        <v>100918</v>
      </c>
      <c r="C4268" s="522" t="s">
        <v>32955</v>
      </c>
      <c r="D4268" s="530" t="s">
        <v>24</v>
      </c>
      <c r="E4268" s="531">
        <v>0</v>
      </c>
      <c r="F4268" s="532"/>
    </row>
    <row r="4269" spans="1:6">
      <c r="A4269" s="529" t="s">
        <v>32939</v>
      </c>
      <c r="B4269" s="530">
        <v>100914</v>
      </c>
      <c r="C4269" s="522" t="s">
        <v>32956</v>
      </c>
      <c r="D4269" s="530" t="s">
        <v>24</v>
      </c>
      <c r="E4269" s="531">
        <v>0</v>
      </c>
      <c r="F4269" s="532"/>
    </row>
    <row r="4270" spans="1:6">
      <c r="A4270" s="529" t="s">
        <v>32939</v>
      </c>
      <c r="B4270" s="530">
        <v>100917</v>
      </c>
      <c r="C4270" s="522" t="s">
        <v>32957</v>
      </c>
      <c r="D4270" s="530" t="s">
        <v>24</v>
      </c>
      <c r="E4270" s="531">
        <v>0</v>
      </c>
      <c r="F4270" s="532"/>
    </row>
    <row r="4271" spans="1:6">
      <c r="A4271" s="529" t="s">
        <v>32939</v>
      </c>
      <c r="B4271" s="530">
        <v>100907</v>
      </c>
      <c r="C4271" s="522" t="s">
        <v>32958</v>
      </c>
      <c r="D4271" s="530" t="s">
        <v>24</v>
      </c>
      <c r="E4271" s="531">
        <v>0</v>
      </c>
      <c r="F4271" s="532"/>
    </row>
    <row r="4272" spans="1:6">
      <c r="A4272" s="529" t="s">
        <v>32939</v>
      </c>
      <c r="B4272" s="530">
        <v>102467</v>
      </c>
      <c r="C4272" s="522" t="s">
        <v>32959</v>
      </c>
      <c r="D4272" s="530" t="s">
        <v>24</v>
      </c>
      <c r="E4272" s="531">
        <v>0</v>
      </c>
      <c r="F4272" s="532"/>
    </row>
    <row r="4273" spans="1:6">
      <c r="A4273" s="529" t="s">
        <v>32939</v>
      </c>
      <c r="B4273" s="530">
        <v>100910</v>
      </c>
      <c r="C4273" s="522" t="s">
        <v>32960</v>
      </c>
      <c r="D4273" s="530" t="s">
        <v>24</v>
      </c>
      <c r="E4273" s="531">
        <v>0</v>
      </c>
      <c r="F4273" s="532"/>
    </row>
    <row r="4274" spans="1:6">
      <c r="A4274" s="529" t="s">
        <v>32939</v>
      </c>
      <c r="B4274" s="530">
        <v>105541</v>
      </c>
      <c r="C4274" s="522" t="s">
        <v>32961</v>
      </c>
      <c r="D4274" s="530" t="s">
        <v>24</v>
      </c>
      <c r="E4274" s="531">
        <v>0</v>
      </c>
      <c r="F4274" s="532"/>
    </row>
    <row r="4275" spans="1:6">
      <c r="A4275" s="529" t="s">
        <v>32939</v>
      </c>
      <c r="B4275" s="530">
        <v>100908</v>
      </c>
      <c r="C4275" s="522" t="s">
        <v>32962</v>
      </c>
      <c r="D4275" s="530" t="s">
        <v>24</v>
      </c>
      <c r="E4275" s="531">
        <v>0</v>
      </c>
      <c r="F4275" s="532"/>
    </row>
    <row r="4276" spans="1:6">
      <c r="A4276" s="529" t="s">
        <v>32939</v>
      </c>
      <c r="B4276" s="530">
        <v>100911</v>
      </c>
      <c r="C4276" s="522" t="s">
        <v>32963</v>
      </c>
      <c r="D4276" s="530" t="s">
        <v>24</v>
      </c>
      <c r="E4276" s="531">
        <v>0</v>
      </c>
      <c r="F4276" s="532"/>
    </row>
    <row r="4277" spans="1:6">
      <c r="A4277" s="529" t="s">
        <v>32939</v>
      </c>
      <c r="B4277" s="530">
        <v>103782</v>
      </c>
      <c r="C4277" s="522" t="s">
        <v>24344</v>
      </c>
      <c r="D4277" s="530" t="s">
        <v>24</v>
      </c>
      <c r="E4277" s="531">
        <v>37.18</v>
      </c>
      <c r="F4277" s="532">
        <v>0</v>
      </c>
    </row>
    <row r="4278" spans="1:6">
      <c r="A4278" s="529" t="s">
        <v>32939</v>
      </c>
      <c r="B4278" s="530">
        <v>103786</v>
      </c>
      <c r="C4278" s="522" t="s">
        <v>32964</v>
      </c>
      <c r="D4278" s="530" t="s">
        <v>24</v>
      </c>
      <c r="E4278" s="531">
        <v>0</v>
      </c>
      <c r="F4278" s="532"/>
    </row>
    <row r="4279" spans="1:6">
      <c r="A4279" s="529" t="s">
        <v>32939</v>
      </c>
      <c r="B4279" s="530">
        <v>103787</v>
      </c>
      <c r="C4279" s="522" t="s">
        <v>32965</v>
      </c>
      <c r="D4279" s="530" t="s">
        <v>24</v>
      </c>
      <c r="E4279" s="531">
        <v>0</v>
      </c>
      <c r="F4279" s="532"/>
    </row>
    <row r="4280" spans="1:6">
      <c r="A4280" s="529" t="s">
        <v>32939</v>
      </c>
      <c r="B4280" s="530">
        <v>103788</v>
      </c>
      <c r="C4280" s="522" t="s">
        <v>32966</v>
      </c>
      <c r="D4280" s="530" t="s">
        <v>24</v>
      </c>
      <c r="E4280" s="531">
        <v>0</v>
      </c>
      <c r="F4280" s="532"/>
    </row>
    <row r="4281" spans="1:6">
      <c r="A4281" s="529" t="s">
        <v>32939</v>
      </c>
      <c r="B4281" s="530">
        <v>103783</v>
      </c>
      <c r="C4281" s="522" t="s">
        <v>32967</v>
      </c>
      <c r="D4281" s="530" t="s">
        <v>24</v>
      </c>
      <c r="E4281" s="531">
        <v>0</v>
      </c>
      <c r="F4281" s="532"/>
    </row>
    <row r="4282" spans="1:6">
      <c r="A4282" s="529" t="s">
        <v>32939</v>
      </c>
      <c r="B4282" s="530">
        <v>103784</v>
      </c>
      <c r="C4282" s="522" t="s">
        <v>32968</v>
      </c>
      <c r="D4282" s="530" t="s">
        <v>24</v>
      </c>
      <c r="E4282" s="531">
        <v>0</v>
      </c>
      <c r="F4282" s="532"/>
    </row>
    <row r="4283" spans="1:6">
      <c r="A4283" s="529" t="s">
        <v>32939</v>
      </c>
      <c r="B4283" s="530">
        <v>103785</v>
      </c>
      <c r="C4283" s="522" t="s">
        <v>32969</v>
      </c>
      <c r="D4283" s="530" t="s">
        <v>24</v>
      </c>
      <c r="E4283" s="531">
        <v>0</v>
      </c>
      <c r="F4283" s="532"/>
    </row>
    <row r="4284" spans="1:6">
      <c r="A4284" s="529" t="s">
        <v>32939</v>
      </c>
      <c r="B4284" s="530">
        <v>105546</v>
      </c>
      <c r="C4284" s="522" t="s">
        <v>32970</v>
      </c>
      <c r="D4284" s="530" t="s">
        <v>24</v>
      </c>
      <c r="E4284" s="531">
        <v>0</v>
      </c>
      <c r="F4284" s="532"/>
    </row>
    <row r="4285" spans="1:6">
      <c r="A4285" s="529" t="s">
        <v>32939</v>
      </c>
      <c r="B4285" s="530">
        <v>105545</v>
      </c>
      <c r="C4285" s="522" t="s">
        <v>32971</v>
      </c>
      <c r="D4285" s="530" t="s">
        <v>24</v>
      </c>
      <c r="E4285" s="531">
        <v>0</v>
      </c>
      <c r="F4285" s="532"/>
    </row>
    <row r="4286" spans="1:6">
      <c r="A4286" s="529" t="s">
        <v>32939</v>
      </c>
      <c r="B4286" s="530">
        <v>97610</v>
      </c>
      <c r="C4286" s="522" t="s">
        <v>24341</v>
      </c>
      <c r="D4286" s="530" t="s">
        <v>24</v>
      </c>
      <c r="E4286" s="531">
        <v>16.68</v>
      </c>
      <c r="F4286" s="532">
        <v>0</v>
      </c>
    </row>
    <row r="4287" spans="1:6">
      <c r="A4287" s="529" t="s">
        <v>32939</v>
      </c>
      <c r="B4287" s="530">
        <v>97609</v>
      </c>
      <c r="C4287" s="522" t="s">
        <v>24340</v>
      </c>
      <c r="D4287" s="530" t="s">
        <v>24</v>
      </c>
      <c r="E4287" s="531">
        <v>16.059999999999999</v>
      </c>
      <c r="F4287" s="532">
        <v>0</v>
      </c>
    </row>
    <row r="4288" spans="1:6">
      <c r="A4288" s="529" t="s">
        <v>32939</v>
      </c>
      <c r="B4288" s="530">
        <v>105554</v>
      </c>
      <c r="C4288" s="522" t="s">
        <v>24345</v>
      </c>
      <c r="D4288" s="530" t="s">
        <v>24</v>
      </c>
      <c r="E4288" s="531">
        <v>19.36</v>
      </c>
      <c r="F4288" s="532">
        <v>0</v>
      </c>
    </row>
    <row r="4289" spans="1:6">
      <c r="A4289" s="529" t="s">
        <v>32939</v>
      </c>
      <c r="B4289" s="530">
        <v>100903</v>
      </c>
      <c r="C4289" s="522" t="s">
        <v>24343</v>
      </c>
      <c r="D4289" s="530" t="s">
        <v>24</v>
      </c>
      <c r="E4289" s="531">
        <v>37.03</v>
      </c>
      <c r="F4289" s="532">
        <v>0</v>
      </c>
    </row>
    <row r="4290" spans="1:6">
      <c r="A4290" s="529" t="s">
        <v>32939</v>
      </c>
      <c r="B4290" s="530">
        <v>100902</v>
      </c>
      <c r="C4290" s="522" t="s">
        <v>24342</v>
      </c>
      <c r="D4290" s="530" t="s">
        <v>24</v>
      </c>
      <c r="E4290" s="531">
        <v>34.28</v>
      </c>
      <c r="F4290" s="532">
        <v>0</v>
      </c>
    </row>
    <row r="4291" spans="1:6">
      <c r="A4291" s="529" t="s">
        <v>32939</v>
      </c>
      <c r="B4291" s="530">
        <v>105548</v>
      </c>
      <c r="C4291" s="522" t="s">
        <v>32972</v>
      </c>
      <c r="D4291" s="530" t="s">
        <v>23</v>
      </c>
      <c r="E4291" s="531">
        <v>0</v>
      </c>
      <c r="F4291" s="532"/>
    </row>
    <row r="4292" spans="1:6">
      <c r="A4292" s="529" t="s">
        <v>32939</v>
      </c>
      <c r="B4292" s="530">
        <v>97595</v>
      </c>
      <c r="C4292" s="522" t="s">
        <v>24335</v>
      </c>
      <c r="D4292" s="530" t="s">
        <v>24</v>
      </c>
      <c r="E4292" s="531">
        <v>112.56</v>
      </c>
      <c r="F4292" s="532">
        <v>0</v>
      </c>
    </row>
    <row r="4293" spans="1:6">
      <c r="A4293" s="529" t="s">
        <v>32939</v>
      </c>
      <c r="B4293" s="530">
        <v>97597</v>
      </c>
      <c r="C4293" s="522" t="s">
        <v>24337</v>
      </c>
      <c r="D4293" s="530" t="s">
        <v>24</v>
      </c>
      <c r="E4293" s="531">
        <v>79.650000000000006</v>
      </c>
      <c r="F4293" s="532">
        <v>0</v>
      </c>
    </row>
    <row r="4294" spans="1:6">
      <c r="A4294" s="529" t="s">
        <v>32939</v>
      </c>
      <c r="B4294" s="530">
        <v>97596</v>
      </c>
      <c r="C4294" s="522" t="s">
        <v>24336</v>
      </c>
      <c r="D4294" s="530" t="s">
        <v>24</v>
      </c>
      <c r="E4294" s="531">
        <v>82.67</v>
      </c>
      <c r="F4294" s="532">
        <v>0</v>
      </c>
    </row>
    <row r="4295" spans="1:6">
      <c r="A4295" s="529" t="s">
        <v>32939</v>
      </c>
      <c r="B4295" s="530">
        <v>97598</v>
      </c>
      <c r="C4295" s="522" t="s">
        <v>24338</v>
      </c>
      <c r="D4295" s="530" t="s">
        <v>24</v>
      </c>
      <c r="E4295" s="531">
        <v>75.83</v>
      </c>
      <c r="F4295" s="532">
        <v>0</v>
      </c>
    </row>
    <row r="4296" spans="1:6">
      <c r="A4296" s="529" t="s">
        <v>32973</v>
      </c>
      <c r="B4296" s="530">
        <v>98549</v>
      </c>
      <c r="C4296" s="522" t="s">
        <v>32974</v>
      </c>
      <c r="D4296" s="530" t="s">
        <v>26</v>
      </c>
      <c r="E4296" s="531">
        <v>0</v>
      </c>
      <c r="F4296" s="532"/>
    </row>
    <row r="4297" spans="1:6">
      <c r="A4297" s="529" t="s">
        <v>32973</v>
      </c>
      <c r="B4297" s="530">
        <v>98562</v>
      </c>
      <c r="C4297" s="522" t="s">
        <v>22763</v>
      </c>
      <c r="D4297" s="530" t="s">
        <v>26</v>
      </c>
      <c r="E4297" s="531">
        <v>54.81</v>
      </c>
      <c r="F4297" s="532">
        <v>0</v>
      </c>
    </row>
    <row r="4298" spans="1:6">
      <c r="A4298" s="529" t="s">
        <v>32973</v>
      </c>
      <c r="B4298" s="530">
        <v>98555</v>
      </c>
      <c r="C4298" s="522" t="s">
        <v>22764</v>
      </c>
      <c r="D4298" s="530" t="s">
        <v>26</v>
      </c>
      <c r="E4298" s="531">
        <v>35.770000000000003</v>
      </c>
      <c r="F4298" s="532">
        <v>0</v>
      </c>
    </row>
    <row r="4299" spans="1:6">
      <c r="A4299" s="529" t="s">
        <v>32973</v>
      </c>
      <c r="B4299" s="530">
        <v>98556</v>
      </c>
      <c r="C4299" s="522" t="s">
        <v>24334</v>
      </c>
      <c r="D4299" s="530" t="s">
        <v>26</v>
      </c>
      <c r="E4299" s="531">
        <v>64.72</v>
      </c>
      <c r="F4299" s="532">
        <v>0</v>
      </c>
    </row>
    <row r="4300" spans="1:6">
      <c r="A4300" s="529" t="s">
        <v>32973</v>
      </c>
      <c r="B4300" s="530">
        <v>98557</v>
      </c>
      <c r="C4300" s="522" t="s">
        <v>22771</v>
      </c>
      <c r="D4300" s="530" t="s">
        <v>26</v>
      </c>
      <c r="E4300" s="531">
        <v>44.3</v>
      </c>
      <c r="F4300" s="532">
        <v>0</v>
      </c>
    </row>
    <row r="4301" spans="1:6">
      <c r="A4301" s="529" t="s">
        <v>32973</v>
      </c>
      <c r="B4301" s="530">
        <v>98548</v>
      </c>
      <c r="C4301" s="522" t="s">
        <v>32975</v>
      </c>
      <c r="D4301" s="530" t="s">
        <v>26</v>
      </c>
      <c r="E4301" s="531">
        <v>0</v>
      </c>
      <c r="F4301" s="532"/>
    </row>
    <row r="4302" spans="1:6">
      <c r="A4302" s="529" t="s">
        <v>32973</v>
      </c>
      <c r="B4302" s="530">
        <v>98547</v>
      </c>
      <c r="C4302" s="522" t="s">
        <v>22768</v>
      </c>
      <c r="D4302" s="530" t="s">
        <v>26</v>
      </c>
      <c r="E4302" s="531">
        <v>211.54</v>
      </c>
      <c r="F4302" s="532">
        <v>0</v>
      </c>
    </row>
    <row r="4303" spans="1:6">
      <c r="A4303" s="529" t="s">
        <v>32973</v>
      </c>
      <c r="B4303" s="530">
        <v>98546</v>
      </c>
      <c r="C4303" s="522" t="s">
        <v>22767</v>
      </c>
      <c r="D4303" s="530" t="s">
        <v>26</v>
      </c>
      <c r="E4303" s="531">
        <v>125.93</v>
      </c>
      <c r="F4303" s="532">
        <v>0</v>
      </c>
    </row>
    <row r="4304" spans="1:6">
      <c r="A4304" s="529" t="s">
        <v>32973</v>
      </c>
      <c r="B4304" s="530">
        <v>98552</v>
      </c>
      <c r="C4304" s="522" t="s">
        <v>32976</v>
      </c>
      <c r="D4304" s="530" t="s">
        <v>26</v>
      </c>
      <c r="E4304" s="531">
        <v>0</v>
      </c>
      <c r="F4304" s="532"/>
    </row>
    <row r="4305" spans="1:6">
      <c r="A4305" s="529" t="s">
        <v>32973</v>
      </c>
      <c r="B4305" s="530">
        <v>98553</v>
      </c>
      <c r="C4305" s="522" t="s">
        <v>22769</v>
      </c>
      <c r="D4305" s="530" t="s">
        <v>26</v>
      </c>
      <c r="E4305" s="531">
        <v>176.59</v>
      </c>
      <c r="F4305" s="532">
        <v>0</v>
      </c>
    </row>
    <row r="4306" spans="1:6">
      <c r="A4306" s="529" t="s">
        <v>32973</v>
      </c>
      <c r="B4306" s="530">
        <v>98554</v>
      </c>
      <c r="C4306" s="522" t="s">
        <v>22770</v>
      </c>
      <c r="D4306" s="530" t="s">
        <v>26</v>
      </c>
      <c r="E4306" s="531">
        <v>50.13</v>
      </c>
      <c r="F4306" s="532">
        <v>0</v>
      </c>
    </row>
    <row r="4307" spans="1:6">
      <c r="A4307" s="529" t="s">
        <v>32973</v>
      </c>
      <c r="B4307" s="530">
        <v>98565</v>
      </c>
      <c r="C4307" s="522" t="s">
        <v>22774</v>
      </c>
      <c r="D4307" s="530" t="s">
        <v>26</v>
      </c>
      <c r="E4307" s="531">
        <v>57.63</v>
      </c>
      <c r="F4307" s="532">
        <v>0</v>
      </c>
    </row>
    <row r="4308" spans="1:6">
      <c r="A4308" s="529" t="s">
        <v>32973</v>
      </c>
      <c r="B4308" s="530">
        <v>98567</v>
      </c>
      <c r="C4308" s="522" t="s">
        <v>22776</v>
      </c>
      <c r="D4308" s="530" t="s">
        <v>26</v>
      </c>
      <c r="E4308" s="531">
        <v>74.33</v>
      </c>
      <c r="F4308" s="532">
        <v>0</v>
      </c>
    </row>
    <row r="4309" spans="1:6">
      <c r="A4309" s="529" t="s">
        <v>32973</v>
      </c>
      <c r="B4309" s="530">
        <v>98569</v>
      </c>
      <c r="C4309" s="522" t="s">
        <v>22778</v>
      </c>
      <c r="D4309" s="530" t="s">
        <v>26</v>
      </c>
      <c r="E4309" s="531">
        <v>91.8</v>
      </c>
      <c r="F4309" s="532">
        <v>0</v>
      </c>
    </row>
    <row r="4310" spans="1:6">
      <c r="A4310" s="529" t="s">
        <v>32973</v>
      </c>
      <c r="B4310" s="530">
        <v>98571</v>
      </c>
      <c r="C4310" s="522" t="s">
        <v>22780</v>
      </c>
      <c r="D4310" s="530" t="s">
        <v>26</v>
      </c>
      <c r="E4310" s="531">
        <v>47.05</v>
      </c>
      <c r="F4310" s="532">
        <v>0</v>
      </c>
    </row>
    <row r="4311" spans="1:6">
      <c r="A4311" s="529" t="s">
        <v>32973</v>
      </c>
      <c r="B4311" s="530">
        <v>98572</v>
      </c>
      <c r="C4311" s="522" t="s">
        <v>22781</v>
      </c>
      <c r="D4311" s="530" t="s">
        <v>26</v>
      </c>
      <c r="E4311" s="531">
        <v>57.86</v>
      </c>
      <c r="F4311" s="532">
        <v>0</v>
      </c>
    </row>
    <row r="4312" spans="1:6">
      <c r="A4312" s="529" t="s">
        <v>32973</v>
      </c>
      <c r="B4312" s="530">
        <v>98563</v>
      </c>
      <c r="C4312" s="522" t="s">
        <v>22772</v>
      </c>
      <c r="D4312" s="530" t="s">
        <v>26</v>
      </c>
      <c r="E4312" s="531">
        <v>40.159999999999997</v>
      </c>
      <c r="F4312" s="532">
        <v>0</v>
      </c>
    </row>
    <row r="4313" spans="1:6">
      <c r="A4313" s="529" t="s">
        <v>32973</v>
      </c>
      <c r="B4313" s="530">
        <v>98564</v>
      </c>
      <c r="C4313" s="522" t="s">
        <v>22773</v>
      </c>
      <c r="D4313" s="530" t="s">
        <v>26</v>
      </c>
      <c r="E4313" s="531">
        <v>54.41</v>
      </c>
      <c r="F4313" s="532">
        <v>0</v>
      </c>
    </row>
    <row r="4314" spans="1:6">
      <c r="A4314" s="529" t="s">
        <v>32973</v>
      </c>
      <c r="B4314" s="530">
        <v>98566</v>
      </c>
      <c r="C4314" s="522" t="s">
        <v>22775</v>
      </c>
      <c r="D4314" s="530" t="s">
        <v>26</v>
      </c>
      <c r="E4314" s="531">
        <v>71.89</v>
      </c>
      <c r="F4314" s="532">
        <v>0</v>
      </c>
    </row>
    <row r="4315" spans="1:6">
      <c r="A4315" s="529" t="s">
        <v>32973</v>
      </c>
      <c r="B4315" s="530">
        <v>98568</v>
      </c>
      <c r="C4315" s="522" t="s">
        <v>22777</v>
      </c>
      <c r="D4315" s="530" t="s">
        <v>26</v>
      </c>
      <c r="E4315" s="531">
        <v>88.58</v>
      </c>
      <c r="F4315" s="532">
        <v>0</v>
      </c>
    </row>
    <row r="4316" spans="1:6">
      <c r="A4316" s="529" t="s">
        <v>32973</v>
      </c>
      <c r="B4316" s="530">
        <v>98570</v>
      </c>
      <c r="C4316" s="522" t="s">
        <v>22779</v>
      </c>
      <c r="D4316" s="530" t="s">
        <v>26</v>
      </c>
      <c r="E4316" s="531">
        <v>106.05</v>
      </c>
      <c r="F4316" s="532">
        <v>0</v>
      </c>
    </row>
    <row r="4317" spans="1:6">
      <c r="A4317" s="529" t="s">
        <v>32973</v>
      </c>
      <c r="B4317" s="530">
        <v>98573</v>
      </c>
      <c r="C4317" s="522" t="s">
        <v>22782</v>
      </c>
      <c r="D4317" s="530" t="s">
        <v>26</v>
      </c>
      <c r="E4317" s="531">
        <v>71.41</v>
      </c>
      <c r="F4317" s="532">
        <v>0</v>
      </c>
    </row>
    <row r="4318" spans="1:6">
      <c r="A4318" s="529" t="s">
        <v>32973</v>
      </c>
      <c r="B4318" s="530">
        <v>98576</v>
      </c>
      <c r="C4318" s="522" t="s">
        <v>22761</v>
      </c>
      <c r="D4318" s="530" t="s">
        <v>23</v>
      </c>
      <c r="E4318" s="531">
        <v>22.68</v>
      </c>
      <c r="F4318" s="532">
        <v>0</v>
      </c>
    </row>
    <row r="4319" spans="1:6">
      <c r="A4319" s="529" t="s">
        <v>32973</v>
      </c>
      <c r="B4319" s="530">
        <v>98575</v>
      </c>
      <c r="C4319" s="522" t="s">
        <v>22760</v>
      </c>
      <c r="D4319" s="530" t="s">
        <v>23</v>
      </c>
      <c r="E4319" s="531">
        <v>78.62</v>
      </c>
      <c r="F4319" s="532">
        <v>0</v>
      </c>
    </row>
    <row r="4320" spans="1:6">
      <c r="A4320" s="529" t="s">
        <v>32973</v>
      </c>
      <c r="B4320" s="530">
        <v>98577</v>
      </c>
      <c r="C4320" s="522" t="s">
        <v>22762</v>
      </c>
      <c r="D4320" s="530" t="s">
        <v>23</v>
      </c>
      <c r="E4320" s="531">
        <v>55.65</v>
      </c>
      <c r="F4320" s="532">
        <v>0</v>
      </c>
    </row>
    <row r="4321" spans="1:6">
      <c r="A4321" s="529" t="s">
        <v>32973</v>
      </c>
      <c r="B4321" s="530">
        <v>98558</v>
      </c>
      <c r="C4321" s="522" t="s">
        <v>22765</v>
      </c>
      <c r="D4321" s="530" t="s">
        <v>24</v>
      </c>
      <c r="E4321" s="531">
        <v>10.43</v>
      </c>
      <c r="F4321" s="532">
        <v>0</v>
      </c>
    </row>
    <row r="4322" spans="1:6">
      <c r="A4322" s="529" t="s">
        <v>32973</v>
      </c>
      <c r="B4322" s="530">
        <v>98550</v>
      </c>
      <c r="C4322" s="522" t="s">
        <v>32977</v>
      </c>
      <c r="D4322" s="530" t="s">
        <v>26</v>
      </c>
      <c r="E4322" s="531">
        <v>0</v>
      </c>
      <c r="F4322" s="532"/>
    </row>
    <row r="4323" spans="1:6">
      <c r="A4323" s="529" t="s">
        <v>32973</v>
      </c>
      <c r="B4323" s="530">
        <v>98551</v>
      </c>
      <c r="C4323" s="522" t="s">
        <v>32978</v>
      </c>
      <c r="D4323" s="530" t="s">
        <v>23</v>
      </c>
      <c r="E4323" s="531">
        <v>0</v>
      </c>
      <c r="F4323" s="532"/>
    </row>
    <row r="4324" spans="1:6">
      <c r="A4324" s="529" t="s">
        <v>32973</v>
      </c>
      <c r="B4324" s="530">
        <v>98559</v>
      </c>
      <c r="C4324" s="522" t="s">
        <v>22766</v>
      </c>
      <c r="D4324" s="530" t="s">
        <v>23</v>
      </c>
      <c r="E4324" s="531">
        <v>5.32</v>
      </c>
      <c r="F4324" s="532">
        <v>0</v>
      </c>
    </row>
    <row r="4325" spans="1:6">
      <c r="A4325" s="529" t="s">
        <v>32979</v>
      </c>
      <c r="B4325" s="530">
        <v>91925</v>
      </c>
      <c r="C4325" s="522" t="s">
        <v>10510</v>
      </c>
      <c r="D4325" s="530" t="s">
        <v>23</v>
      </c>
      <c r="E4325" s="531">
        <v>4.3099999999999996</v>
      </c>
      <c r="F4325" s="532">
        <v>0</v>
      </c>
    </row>
    <row r="4326" spans="1:6">
      <c r="A4326" s="529" t="s">
        <v>32979</v>
      </c>
      <c r="B4326" s="530">
        <v>91924</v>
      </c>
      <c r="C4326" s="522" t="s">
        <v>10509</v>
      </c>
      <c r="D4326" s="530" t="s">
        <v>23</v>
      </c>
      <c r="E4326" s="531">
        <v>3.67</v>
      </c>
      <c r="F4326" s="532">
        <v>0</v>
      </c>
    </row>
    <row r="4327" spans="1:6">
      <c r="A4327" s="529" t="s">
        <v>32979</v>
      </c>
      <c r="B4327" s="530">
        <v>91933</v>
      </c>
      <c r="C4327" s="522" t="s">
        <v>437</v>
      </c>
      <c r="D4327" s="530" t="s">
        <v>23</v>
      </c>
      <c r="E4327" s="531">
        <v>18.57</v>
      </c>
      <c r="F4327" s="532">
        <v>0</v>
      </c>
    </row>
    <row r="4328" spans="1:6">
      <c r="A4328" s="529" t="s">
        <v>32979</v>
      </c>
      <c r="B4328" s="530">
        <v>91932</v>
      </c>
      <c r="C4328" s="522" t="s">
        <v>510</v>
      </c>
      <c r="D4328" s="530" t="s">
        <v>23</v>
      </c>
      <c r="E4328" s="531">
        <v>19.190000000000001</v>
      </c>
      <c r="F4328" s="532">
        <v>0</v>
      </c>
    </row>
    <row r="4329" spans="1:6">
      <c r="A4329" s="529" t="s">
        <v>32979</v>
      </c>
      <c r="B4329" s="530">
        <v>91935</v>
      </c>
      <c r="C4329" s="522" t="s">
        <v>203</v>
      </c>
      <c r="D4329" s="530" t="s">
        <v>23</v>
      </c>
      <c r="E4329" s="531">
        <v>28.99</v>
      </c>
      <c r="F4329" s="532">
        <v>0</v>
      </c>
    </row>
    <row r="4330" spans="1:6">
      <c r="A4330" s="529" t="s">
        <v>32979</v>
      </c>
      <c r="B4330" s="530">
        <v>91934</v>
      </c>
      <c r="C4330" s="522" t="s">
        <v>10513</v>
      </c>
      <c r="D4330" s="530" t="s">
        <v>23</v>
      </c>
      <c r="E4330" s="531">
        <v>27.81</v>
      </c>
      <c r="F4330" s="532">
        <v>0</v>
      </c>
    </row>
    <row r="4331" spans="1:6">
      <c r="A4331" s="529" t="s">
        <v>32979</v>
      </c>
      <c r="B4331" s="530">
        <v>91927</v>
      </c>
      <c r="C4331" s="522" t="s">
        <v>10511</v>
      </c>
      <c r="D4331" s="530" t="s">
        <v>23</v>
      </c>
      <c r="E4331" s="531">
        <v>5.74</v>
      </c>
      <c r="F4331" s="532">
        <v>0</v>
      </c>
    </row>
    <row r="4332" spans="1:6">
      <c r="A4332" s="529" t="s">
        <v>32979</v>
      </c>
      <c r="B4332" s="530">
        <v>91926</v>
      </c>
      <c r="C4332" s="522" t="s">
        <v>369</v>
      </c>
      <c r="D4332" s="530" t="s">
        <v>23</v>
      </c>
      <c r="E4332" s="531">
        <v>5.19</v>
      </c>
      <c r="F4332" s="532">
        <v>0</v>
      </c>
    </row>
    <row r="4333" spans="1:6">
      <c r="A4333" s="529" t="s">
        <v>32979</v>
      </c>
      <c r="B4333" s="530">
        <v>91929</v>
      </c>
      <c r="C4333" s="522" t="s">
        <v>436</v>
      </c>
      <c r="D4333" s="530" t="s">
        <v>23</v>
      </c>
      <c r="E4333" s="531">
        <v>8.36</v>
      </c>
      <c r="F4333" s="532">
        <v>0</v>
      </c>
    </row>
    <row r="4334" spans="1:6">
      <c r="A4334" s="529" t="s">
        <v>32979</v>
      </c>
      <c r="B4334" s="530">
        <v>91928</v>
      </c>
      <c r="C4334" s="522" t="s">
        <v>223</v>
      </c>
      <c r="D4334" s="530" t="s">
        <v>23</v>
      </c>
      <c r="E4334" s="531">
        <v>7.89</v>
      </c>
      <c r="F4334" s="532">
        <v>0</v>
      </c>
    </row>
    <row r="4335" spans="1:6">
      <c r="A4335" s="529" t="s">
        <v>32979</v>
      </c>
      <c r="B4335" s="530">
        <v>91931</v>
      </c>
      <c r="C4335" s="522" t="s">
        <v>143</v>
      </c>
      <c r="D4335" s="530" t="s">
        <v>23</v>
      </c>
      <c r="E4335" s="531">
        <v>11.72</v>
      </c>
      <c r="F4335" s="532">
        <v>0</v>
      </c>
    </row>
    <row r="4336" spans="1:6">
      <c r="A4336" s="529" t="s">
        <v>32979</v>
      </c>
      <c r="B4336" s="530">
        <v>91930</v>
      </c>
      <c r="C4336" s="522" t="s">
        <v>10512</v>
      </c>
      <c r="D4336" s="530" t="s">
        <v>23</v>
      </c>
      <c r="E4336" s="531">
        <v>10.94</v>
      </c>
      <c r="F4336" s="532">
        <v>0</v>
      </c>
    </row>
    <row r="4337" spans="1:6">
      <c r="A4337" s="529" t="s">
        <v>32979</v>
      </c>
      <c r="B4337" s="530">
        <v>104620</v>
      </c>
      <c r="C4337" s="522" t="s">
        <v>32980</v>
      </c>
      <c r="D4337" s="530" t="s">
        <v>24</v>
      </c>
      <c r="E4337" s="531">
        <v>0</v>
      </c>
      <c r="F4337" s="532"/>
    </row>
    <row r="4338" spans="1:6">
      <c r="A4338" s="529" t="s">
        <v>32979</v>
      </c>
      <c r="B4338" s="530">
        <v>104624</v>
      </c>
      <c r="C4338" s="522" t="s">
        <v>32981</v>
      </c>
      <c r="D4338" s="530" t="s">
        <v>24</v>
      </c>
      <c r="E4338" s="531">
        <v>0</v>
      </c>
      <c r="F4338" s="532"/>
    </row>
    <row r="4339" spans="1:6">
      <c r="A4339" s="529" t="s">
        <v>32979</v>
      </c>
      <c r="B4339" s="530">
        <v>104622</v>
      </c>
      <c r="C4339" s="522" t="s">
        <v>32982</v>
      </c>
      <c r="D4339" s="530" t="s">
        <v>24</v>
      </c>
      <c r="E4339" s="531">
        <v>0</v>
      </c>
      <c r="F4339" s="532"/>
    </row>
    <row r="4340" spans="1:6">
      <c r="A4340" s="529" t="s">
        <v>32979</v>
      </c>
      <c r="B4340" s="530">
        <v>104621</v>
      </c>
      <c r="C4340" s="522" t="s">
        <v>32983</v>
      </c>
      <c r="D4340" s="530" t="s">
        <v>24</v>
      </c>
      <c r="E4340" s="531">
        <v>0</v>
      </c>
      <c r="F4340" s="532"/>
    </row>
    <row r="4341" spans="1:6">
      <c r="A4341" s="529" t="s">
        <v>32979</v>
      </c>
      <c r="B4341" s="530">
        <v>104625</v>
      </c>
      <c r="C4341" s="522" t="s">
        <v>32984</v>
      </c>
      <c r="D4341" s="530" t="s">
        <v>24</v>
      </c>
      <c r="E4341" s="531">
        <v>0</v>
      </c>
      <c r="F4341" s="532"/>
    </row>
    <row r="4342" spans="1:6">
      <c r="A4342" s="529" t="s">
        <v>32979</v>
      </c>
      <c r="B4342" s="530">
        <v>104623</v>
      </c>
      <c r="C4342" s="522" t="s">
        <v>32985</v>
      </c>
      <c r="D4342" s="530" t="s">
        <v>24</v>
      </c>
      <c r="E4342" s="531">
        <v>0</v>
      </c>
      <c r="F4342" s="532"/>
    </row>
    <row r="4343" spans="1:6">
      <c r="A4343" s="529" t="s">
        <v>32979</v>
      </c>
      <c r="B4343" s="530">
        <v>91937</v>
      </c>
      <c r="C4343" s="522" t="s">
        <v>10527</v>
      </c>
      <c r="D4343" s="530" t="s">
        <v>24</v>
      </c>
      <c r="E4343" s="531">
        <v>20.52</v>
      </c>
      <c r="F4343" s="532">
        <v>0</v>
      </c>
    </row>
    <row r="4344" spans="1:6">
      <c r="A4344" s="529" t="s">
        <v>32979</v>
      </c>
      <c r="B4344" s="530">
        <v>92865</v>
      </c>
      <c r="C4344" s="522" t="s">
        <v>10534</v>
      </c>
      <c r="D4344" s="530" t="s">
        <v>24</v>
      </c>
      <c r="E4344" s="531">
        <v>20</v>
      </c>
      <c r="F4344" s="532">
        <v>0</v>
      </c>
    </row>
    <row r="4345" spans="1:6">
      <c r="A4345" s="529" t="s">
        <v>32979</v>
      </c>
      <c r="B4345" s="530">
        <v>91936</v>
      </c>
      <c r="C4345" s="522" t="s">
        <v>10526</v>
      </c>
      <c r="D4345" s="530" t="s">
        <v>24</v>
      </c>
      <c r="E4345" s="531">
        <v>22.06</v>
      </c>
      <c r="F4345" s="532">
        <v>0</v>
      </c>
    </row>
    <row r="4346" spans="1:6">
      <c r="A4346" s="529" t="s">
        <v>32979</v>
      </c>
      <c r="B4346" s="530">
        <v>92867</v>
      </c>
      <c r="C4346" s="522" t="s">
        <v>10536</v>
      </c>
      <c r="D4346" s="530" t="s">
        <v>24</v>
      </c>
      <c r="E4346" s="531">
        <v>44.25</v>
      </c>
      <c r="F4346" s="532">
        <v>0</v>
      </c>
    </row>
    <row r="4347" spans="1:6">
      <c r="A4347" s="529" t="s">
        <v>32979</v>
      </c>
      <c r="B4347" s="530">
        <v>91939</v>
      </c>
      <c r="C4347" s="522" t="s">
        <v>10528</v>
      </c>
      <c r="D4347" s="530" t="s">
        <v>24</v>
      </c>
      <c r="E4347" s="531">
        <v>44.8</v>
      </c>
      <c r="F4347" s="532">
        <v>0</v>
      </c>
    </row>
    <row r="4348" spans="1:6">
      <c r="A4348" s="529" t="s">
        <v>32979</v>
      </c>
      <c r="B4348" s="530">
        <v>92869</v>
      </c>
      <c r="C4348" s="522" t="s">
        <v>10538</v>
      </c>
      <c r="D4348" s="530" t="s">
        <v>24</v>
      </c>
      <c r="E4348" s="531">
        <v>14.55</v>
      </c>
      <c r="F4348" s="532">
        <v>0</v>
      </c>
    </row>
    <row r="4349" spans="1:6">
      <c r="A4349" s="529" t="s">
        <v>32979</v>
      </c>
      <c r="B4349" s="530">
        <v>91941</v>
      </c>
      <c r="C4349" s="522" t="s">
        <v>10530</v>
      </c>
      <c r="D4349" s="530" t="s">
        <v>24</v>
      </c>
      <c r="E4349" s="531">
        <v>15.1</v>
      </c>
      <c r="F4349" s="532">
        <v>0</v>
      </c>
    </row>
    <row r="4350" spans="1:6">
      <c r="A4350" s="529" t="s">
        <v>32979</v>
      </c>
      <c r="B4350" s="530">
        <v>92868</v>
      </c>
      <c r="C4350" s="522" t="s">
        <v>10537</v>
      </c>
      <c r="D4350" s="530" t="s">
        <v>24</v>
      </c>
      <c r="E4350" s="531">
        <v>24.32</v>
      </c>
      <c r="F4350" s="532">
        <v>0</v>
      </c>
    </row>
    <row r="4351" spans="1:6">
      <c r="A4351" s="529" t="s">
        <v>32979</v>
      </c>
      <c r="B4351" s="530">
        <v>91940</v>
      </c>
      <c r="C4351" s="522" t="s">
        <v>10529</v>
      </c>
      <c r="D4351" s="530" t="s">
        <v>24</v>
      </c>
      <c r="E4351" s="531">
        <v>24.87</v>
      </c>
      <c r="F4351" s="532">
        <v>0</v>
      </c>
    </row>
    <row r="4352" spans="1:6">
      <c r="A4352" s="529" t="s">
        <v>32979</v>
      </c>
      <c r="B4352" s="530">
        <v>92870</v>
      </c>
      <c r="C4352" s="522" t="s">
        <v>10539</v>
      </c>
      <c r="D4352" s="530" t="s">
        <v>24</v>
      </c>
      <c r="E4352" s="531">
        <v>47.45</v>
      </c>
      <c r="F4352" s="532">
        <v>0</v>
      </c>
    </row>
    <row r="4353" spans="1:6">
      <c r="A4353" s="529" t="s">
        <v>32979</v>
      </c>
      <c r="B4353" s="530">
        <v>91942</v>
      </c>
      <c r="C4353" s="522" t="s">
        <v>10531</v>
      </c>
      <c r="D4353" s="530" t="s">
        <v>24</v>
      </c>
      <c r="E4353" s="531">
        <v>48.36</v>
      </c>
      <c r="F4353" s="532">
        <v>0</v>
      </c>
    </row>
    <row r="4354" spans="1:6">
      <c r="A4354" s="529" t="s">
        <v>32979</v>
      </c>
      <c r="B4354" s="530">
        <v>92872</v>
      </c>
      <c r="C4354" s="522" t="s">
        <v>10541</v>
      </c>
      <c r="D4354" s="530" t="s">
        <v>24</v>
      </c>
      <c r="E4354" s="531">
        <v>16.68</v>
      </c>
      <c r="F4354" s="532">
        <v>0</v>
      </c>
    </row>
    <row r="4355" spans="1:6">
      <c r="A4355" s="529" t="s">
        <v>32979</v>
      </c>
      <c r="B4355" s="530">
        <v>91944</v>
      </c>
      <c r="C4355" s="522" t="s">
        <v>10533</v>
      </c>
      <c r="D4355" s="530" t="s">
        <v>24</v>
      </c>
      <c r="E4355" s="531">
        <v>17.59</v>
      </c>
      <c r="F4355" s="532">
        <v>0</v>
      </c>
    </row>
    <row r="4356" spans="1:6">
      <c r="A4356" s="529" t="s">
        <v>32979</v>
      </c>
      <c r="B4356" s="530">
        <v>92871</v>
      </c>
      <c r="C4356" s="522" t="s">
        <v>10540</v>
      </c>
      <c r="D4356" s="530" t="s">
        <v>24</v>
      </c>
      <c r="E4356" s="531">
        <v>26.84</v>
      </c>
      <c r="F4356" s="532">
        <v>0</v>
      </c>
    </row>
    <row r="4357" spans="1:6">
      <c r="A4357" s="529" t="s">
        <v>32979</v>
      </c>
      <c r="B4357" s="530">
        <v>91943</v>
      </c>
      <c r="C4357" s="522" t="s">
        <v>10532</v>
      </c>
      <c r="D4357" s="530" t="s">
        <v>24</v>
      </c>
      <c r="E4357" s="531">
        <v>27.75</v>
      </c>
      <c r="F4357" s="532">
        <v>0</v>
      </c>
    </row>
    <row r="4358" spans="1:6">
      <c r="A4358" s="529" t="s">
        <v>32979</v>
      </c>
      <c r="B4358" s="530">
        <v>92866</v>
      </c>
      <c r="C4358" s="522" t="s">
        <v>10535</v>
      </c>
      <c r="D4358" s="530" t="s">
        <v>24</v>
      </c>
      <c r="E4358" s="531">
        <v>18.41</v>
      </c>
      <c r="F4358" s="532">
        <v>0</v>
      </c>
    </row>
    <row r="4359" spans="1:6">
      <c r="A4359" s="529" t="s">
        <v>32979</v>
      </c>
      <c r="B4359" s="530">
        <v>91987</v>
      </c>
      <c r="C4359" s="522" t="s">
        <v>10676</v>
      </c>
      <c r="D4359" s="530" t="s">
        <v>24</v>
      </c>
      <c r="E4359" s="531">
        <v>60.93</v>
      </c>
      <c r="F4359" s="532">
        <v>0</v>
      </c>
    </row>
    <row r="4360" spans="1:6">
      <c r="A4360" s="529" t="s">
        <v>32979</v>
      </c>
      <c r="B4360" s="530">
        <v>91986</v>
      </c>
      <c r="C4360" s="522" t="s">
        <v>10675</v>
      </c>
      <c r="D4360" s="530" t="s">
        <v>24</v>
      </c>
      <c r="E4360" s="531">
        <v>46.58</v>
      </c>
      <c r="F4360" s="532">
        <v>0</v>
      </c>
    </row>
    <row r="4361" spans="1:6">
      <c r="A4361" s="529" t="s">
        <v>32979</v>
      </c>
      <c r="B4361" s="530">
        <v>97559</v>
      </c>
      <c r="C4361" s="522" t="s">
        <v>10505</v>
      </c>
      <c r="D4361" s="530" t="s">
        <v>24</v>
      </c>
      <c r="E4361" s="531">
        <v>17.899999999999999</v>
      </c>
      <c r="F4361" s="532">
        <v>0</v>
      </c>
    </row>
    <row r="4362" spans="1:6">
      <c r="A4362" s="529" t="s">
        <v>32979</v>
      </c>
      <c r="B4362" s="530">
        <v>97562</v>
      </c>
      <c r="C4362" s="522" t="s">
        <v>10506</v>
      </c>
      <c r="D4362" s="530" t="s">
        <v>24</v>
      </c>
      <c r="E4362" s="531">
        <v>14.51</v>
      </c>
      <c r="F4362" s="532">
        <v>0</v>
      </c>
    </row>
    <row r="4363" spans="1:6">
      <c r="A4363" s="529" t="s">
        <v>32979</v>
      </c>
      <c r="B4363" s="530">
        <v>97564</v>
      </c>
      <c r="C4363" s="522" t="s">
        <v>10507</v>
      </c>
      <c r="D4363" s="530" t="s">
        <v>24</v>
      </c>
      <c r="E4363" s="531">
        <v>24.75</v>
      </c>
      <c r="F4363" s="532">
        <v>0</v>
      </c>
    </row>
    <row r="4364" spans="1:6">
      <c r="A4364" s="529" t="s">
        <v>32979</v>
      </c>
      <c r="B4364" s="530">
        <v>91889</v>
      </c>
      <c r="C4364" s="522" t="s">
        <v>10472</v>
      </c>
      <c r="D4364" s="530" t="s">
        <v>24</v>
      </c>
      <c r="E4364" s="531">
        <v>15.96</v>
      </c>
      <c r="F4364" s="532">
        <v>0</v>
      </c>
    </row>
    <row r="4365" spans="1:6">
      <c r="A4365" s="529" t="s">
        <v>32979</v>
      </c>
      <c r="B4365" s="530">
        <v>91901</v>
      </c>
      <c r="C4365" s="522" t="s">
        <v>10480</v>
      </c>
      <c r="D4365" s="530" t="s">
        <v>24</v>
      </c>
      <c r="E4365" s="531">
        <v>12.58</v>
      </c>
      <c r="F4365" s="532">
        <v>0</v>
      </c>
    </row>
    <row r="4366" spans="1:6">
      <c r="A4366" s="529" t="s">
        <v>32979</v>
      </c>
      <c r="B4366" s="530">
        <v>91913</v>
      </c>
      <c r="C4366" s="522" t="s">
        <v>10488</v>
      </c>
      <c r="D4366" s="530" t="s">
        <v>24</v>
      </c>
      <c r="E4366" s="531">
        <v>22.89</v>
      </c>
      <c r="F4366" s="532">
        <v>0</v>
      </c>
    </row>
    <row r="4367" spans="1:6">
      <c r="A4367" s="529" t="s">
        <v>32979</v>
      </c>
      <c r="B4367" s="530">
        <v>91892</v>
      </c>
      <c r="C4367" s="522" t="s">
        <v>10474</v>
      </c>
      <c r="D4367" s="530" t="s">
        <v>24</v>
      </c>
      <c r="E4367" s="531">
        <v>19.68</v>
      </c>
      <c r="F4367" s="532">
        <v>0</v>
      </c>
    </row>
    <row r="4368" spans="1:6">
      <c r="A4368" s="529" t="s">
        <v>32979</v>
      </c>
      <c r="B4368" s="530">
        <v>91904</v>
      </c>
      <c r="C4368" s="522" t="s">
        <v>10482</v>
      </c>
      <c r="D4368" s="530" t="s">
        <v>24</v>
      </c>
      <c r="E4368" s="531">
        <v>16.29</v>
      </c>
      <c r="F4368" s="532">
        <v>0</v>
      </c>
    </row>
    <row r="4369" spans="1:6">
      <c r="A4369" s="529" t="s">
        <v>32979</v>
      </c>
      <c r="B4369" s="530">
        <v>91916</v>
      </c>
      <c r="C4369" s="522" t="s">
        <v>10490</v>
      </c>
      <c r="D4369" s="530" t="s">
        <v>24</v>
      </c>
      <c r="E4369" s="531">
        <v>26.53</v>
      </c>
      <c r="F4369" s="532">
        <v>0</v>
      </c>
    </row>
    <row r="4370" spans="1:6">
      <c r="A4370" s="529" t="s">
        <v>32979</v>
      </c>
      <c r="B4370" s="530">
        <v>91895</v>
      </c>
      <c r="C4370" s="522" t="s">
        <v>10476</v>
      </c>
      <c r="D4370" s="530" t="s">
        <v>24</v>
      </c>
      <c r="E4370" s="531">
        <v>23.48</v>
      </c>
      <c r="F4370" s="532">
        <v>0</v>
      </c>
    </row>
    <row r="4371" spans="1:6">
      <c r="A4371" s="529" t="s">
        <v>32979</v>
      </c>
      <c r="B4371" s="530">
        <v>91907</v>
      </c>
      <c r="C4371" s="522" t="s">
        <v>10484</v>
      </c>
      <c r="D4371" s="530" t="s">
        <v>24</v>
      </c>
      <c r="E4371" s="531">
        <v>20.09</v>
      </c>
      <c r="F4371" s="532">
        <v>0</v>
      </c>
    </row>
    <row r="4372" spans="1:6">
      <c r="A4372" s="529" t="s">
        <v>32979</v>
      </c>
      <c r="B4372" s="530">
        <v>91919</v>
      </c>
      <c r="C4372" s="522" t="s">
        <v>10492</v>
      </c>
      <c r="D4372" s="530" t="s">
        <v>24</v>
      </c>
      <c r="E4372" s="531">
        <v>30.25</v>
      </c>
      <c r="F4372" s="532">
        <v>0</v>
      </c>
    </row>
    <row r="4373" spans="1:6">
      <c r="A4373" s="529" t="s">
        <v>32979</v>
      </c>
      <c r="B4373" s="530">
        <v>91898</v>
      </c>
      <c r="C4373" s="522" t="s">
        <v>10478</v>
      </c>
      <c r="D4373" s="530" t="s">
        <v>24</v>
      </c>
      <c r="E4373" s="531">
        <v>26.96</v>
      </c>
      <c r="F4373" s="532">
        <v>0</v>
      </c>
    </row>
    <row r="4374" spans="1:6">
      <c r="A4374" s="529" t="s">
        <v>32979</v>
      </c>
      <c r="B4374" s="530">
        <v>91910</v>
      </c>
      <c r="C4374" s="522" t="s">
        <v>10486</v>
      </c>
      <c r="D4374" s="530" t="s">
        <v>24</v>
      </c>
      <c r="E4374" s="531">
        <v>23.64</v>
      </c>
      <c r="F4374" s="532">
        <v>0</v>
      </c>
    </row>
    <row r="4375" spans="1:6">
      <c r="A4375" s="529" t="s">
        <v>32979</v>
      </c>
      <c r="B4375" s="530">
        <v>91922</v>
      </c>
      <c r="C4375" s="522" t="s">
        <v>10494</v>
      </c>
      <c r="D4375" s="530" t="s">
        <v>24</v>
      </c>
      <c r="E4375" s="531">
        <v>33.64</v>
      </c>
      <c r="F4375" s="532">
        <v>0</v>
      </c>
    </row>
    <row r="4376" spans="1:6">
      <c r="A4376" s="529" t="s">
        <v>32979</v>
      </c>
      <c r="B4376" s="530">
        <v>91887</v>
      </c>
      <c r="C4376" s="522" t="s">
        <v>10471</v>
      </c>
      <c r="D4376" s="530" t="s">
        <v>24</v>
      </c>
      <c r="E4376" s="531">
        <v>16.2</v>
      </c>
      <c r="F4376" s="532">
        <v>0</v>
      </c>
    </row>
    <row r="4377" spans="1:6">
      <c r="A4377" s="529" t="s">
        <v>32979</v>
      </c>
      <c r="B4377" s="530">
        <v>91899</v>
      </c>
      <c r="C4377" s="522" t="s">
        <v>10479</v>
      </c>
      <c r="D4377" s="530" t="s">
        <v>24</v>
      </c>
      <c r="E4377" s="531">
        <v>12.82</v>
      </c>
      <c r="F4377" s="532">
        <v>0</v>
      </c>
    </row>
    <row r="4378" spans="1:6">
      <c r="A4378" s="529" t="s">
        <v>32979</v>
      </c>
      <c r="B4378" s="530">
        <v>91911</v>
      </c>
      <c r="C4378" s="522" t="s">
        <v>10487</v>
      </c>
      <c r="D4378" s="530" t="s">
        <v>24</v>
      </c>
      <c r="E4378" s="531">
        <v>23.13</v>
      </c>
      <c r="F4378" s="532">
        <v>0</v>
      </c>
    </row>
    <row r="4379" spans="1:6">
      <c r="A4379" s="529" t="s">
        <v>32979</v>
      </c>
      <c r="B4379" s="530">
        <v>91890</v>
      </c>
      <c r="C4379" s="522" t="s">
        <v>10473</v>
      </c>
      <c r="D4379" s="530" t="s">
        <v>24</v>
      </c>
      <c r="E4379" s="531">
        <v>18.079999999999998</v>
      </c>
      <c r="F4379" s="532">
        <v>0</v>
      </c>
    </row>
    <row r="4380" spans="1:6">
      <c r="A4380" s="529" t="s">
        <v>32979</v>
      </c>
      <c r="B4380" s="530">
        <v>91902</v>
      </c>
      <c r="C4380" s="522" t="s">
        <v>10481</v>
      </c>
      <c r="D4380" s="530" t="s">
        <v>24</v>
      </c>
      <c r="E4380" s="531">
        <v>14.69</v>
      </c>
      <c r="F4380" s="532">
        <v>0</v>
      </c>
    </row>
    <row r="4381" spans="1:6">
      <c r="A4381" s="529" t="s">
        <v>32979</v>
      </c>
      <c r="B4381" s="530">
        <v>91914</v>
      </c>
      <c r="C4381" s="522" t="s">
        <v>10489</v>
      </c>
      <c r="D4381" s="530" t="s">
        <v>24</v>
      </c>
      <c r="E4381" s="531">
        <v>24.93</v>
      </c>
      <c r="F4381" s="532">
        <v>0</v>
      </c>
    </row>
    <row r="4382" spans="1:6">
      <c r="A4382" s="529" t="s">
        <v>32979</v>
      </c>
      <c r="B4382" s="530">
        <v>91893</v>
      </c>
      <c r="C4382" s="522" t="s">
        <v>10475</v>
      </c>
      <c r="D4382" s="530" t="s">
        <v>24</v>
      </c>
      <c r="E4382" s="531">
        <v>21.85</v>
      </c>
      <c r="F4382" s="532">
        <v>0</v>
      </c>
    </row>
    <row r="4383" spans="1:6">
      <c r="A4383" s="529" t="s">
        <v>32979</v>
      </c>
      <c r="B4383" s="530">
        <v>91905</v>
      </c>
      <c r="C4383" s="522" t="s">
        <v>10483</v>
      </c>
      <c r="D4383" s="530" t="s">
        <v>24</v>
      </c>
      <c r="E4383" s="531">
        <v>18.46</v>
      </c>
      <c r="F4383" s="532">
        <v>0</v>
      </c>
    </row>
    <row r="4384" spans="1:6">
      <c r="A4384" s="529" t="s">
        <v>32979</v>
      </c>
      <c r="B4384" s="530">
        <v>91917</v>
      </c>
      <c r="C4384" s="522" t="s">
        <v>10491</v>
      </c>
      <c r="D4384" s="530" t="s">
        <v>24</v>
      </c>
      <c r="E4384" s="531">
        <v>28.62</v>
      </c>
      <c r="F4384" s="532">
        <v>0</v>
      </c>
    </row>
    <row r="4385" spans="1:6">
      <c r="A4385" s="529" t="s">
        <v>32979</v>
      </c>
      <c r="B4385" s="530">
        <v>91896</v>
      </c>
      <c r="C4385" s="522" t="s">
        <v>10477</v>
      </c>
      <c r="D4385" s="530" t="s">
        <v>24</v>
      </c>
      <c r="E4385" s="531">
        <v>25.22</v>
      </c>
      <c r="F4385" s="532">
        <v>0</v>
      </c>
    </row>
    <row r="4386" spans="1:6">
      <c r="A4386" s="529" t="s">
        <v>32979</v>
      </c>
      <c r="B4386" s="530">
        <v>91908</v>
      </c>
      <c r="C4386" s="522" t="s">
        <v>10485</v>
      </c>
      <c r="D4386" s="530" t="s">
        <v>24</v>
      </c>
      <c r="E4386" s="531">
        <v>21.9</v>
      </c>
      <c r="F4386" s="532">
        <v>0</v>
      </c>
    </row>
    <row r="4387" spans="1:6">
      <c r="A4387" s="529" t="s">
        <v>32979</v>
      </c>
      <c r="B4387" s="530">
        <v>91920</v>
      </c>
      <c r="C4387" s="522" t="s">
        <v>10493</v>
      </c>
      <c r="D4387" s="530" t="s">
        <v>24</v>
      </c>
      <c r="E4387" s="531">
        <v>31.9</v>
      </c>
      <c r="F4387" s="532">
        <v>0</v>
      </c>
    </row>
    <row r="4388" spans="1:6">
      <c r="A4388" s="529" t="s">
        <v>32979</v>
      </c>
      <c r="B4388" s="530">
        <v>91983</v>
      </c>
      <c r="C4388" s="522" t="s">
        <v>10673</v>
      </c>
      <c r="D4388" s="530" t="s">
        <v>24</v>
      </c>
      <c r="E4388" s="531">
        <v>110.36</v>
      </c>
      <c r="F4388" s="532">
        <v>0</v>
      </c>
    </row>
    <row r="4389" spans="1:6">
      <c r="A4389" s="529" t="s">
        <v>32979</v>
      </c>
      <c r="B4389" s="530">
        <v>91982</v>
      </c>
      <c r="C4389" s="522" t="s">
        <v>10672</v>
      </c>
      <c r="D4389" s="530" t="s">
        <v>24</v>
      </c>
      <c r="E4389" s="531">
        <v>96.01</v>
      </c>
      <c r="F4389" s="532">
        <v>0</v>
      </c>
    </row>
    <row r="4390" spans="1:6">
      <c r="A4390" s="529" t="s">
        <v>32979</v>
      </c>
      <c r="B4390" s="530">
        <v>91833</v>
      </c>
      <c r="C4390" s="522" t="s">
        <v>32986</v>
      </c>
      <c r="D4390" s="530" t="s">
        <v>23</v>
      </c>
      <c r="E4390" s="531">
        <v>21.77</v>
      </c>
      <c r="F4390" s="532">
        <v>0</v>
      </c>
    </row>
    <row r="4391" spans="1:6">
      <c r="A4391" s="529" t="s">
        <v>32979</v>
      </c>
      <c r="B4391" s="530">
        <v>91843</v>
      </c>
      <c r="C4391" s="522" t="s">
        <v>10429</v>
      </c>
      <c r="D4391" s="530" t="s">
        <v>23</v>
      </c>
      <c r="E4391" s="531">
        <v>7.63</v>
      </c>
      <c r="F4391" s="532">
        <v>0</v>
      </c>
    </row>
    <row r="4392" spans="1:6">
      <c r="A4392" s="529" t="s">
        <v>32979</v>
      </c>
      <c r="B4392" s="530">
        <v>91853</v>
      </c>
      <c r="C4392" s="522" t="s">
        <v>10436</v>
      </c>
      <c r="D4392" s="530" t="s">
        <v>23</v>
      </c>
      <c r="E4392" s="531">
        <v>12.22</v>
      </c>
      <c r="F4392" s="532">
        <v>0</v>
      </c>
    </row>
    <row r="4393" spans="1:6">
      <c r="A4393" s="529" t="s">
        <v>32979</v>
      </c>
      <c r="B4393" s="530">
        <v>91835</v>
      </c>
      <c r="C4393" s="522" t="s">
        <v>32987</v>
      </c>
      <c r="D4393" s="530" t="s">
        <v>23</v>
      </c>
      <c r="E4393" s="531">
        <v>23.63</v>
      </c>
      <c r="F4393" s="532">
        <v>0</v>
      </c>
    </row>
    <row r="4394" spans="1:6">
      <c r="A4394" s="529" t="s">
        <v>32979</v>
      </c>
      <c r="B4394" s="530">
        <v>91845</v>
      </c>
      <c r="C4394" s="522" t="s">
        <v>10430</v>
      </c>
      <c r="D4394" s="530" t="s">
        <v>23</v>
      </c>
      <c r="E4394" s="531">
        <v>9.41</v>
      </c>
      <c r="F4394" s="532">
        <v>0</v>
      </c>
    </row>
    <row r="4395" spans="1:6">
      <c r="A4395" s="529" t="s">
        <v>32979</v>
      </c>
      <c r="B4395" s="530">
        <v>91855</v>
      </c>
      <c r="C4395" s="522" t="s">
        <v>10438</v>
      </c>
      <c r="D4395" s="530" t="s">
        <v>23</v>
      </c>
      <c r="E4395" s="531">
        <v>13.94</v>
      </c>
      <c r="F4395" s="532">
        <v>0</v>
      </c>
    </row>
    <row r="4396" spans="1:6">
      <c r="A4396" s="529" t="s">
        <v>32979</v>
      </c>
      <c r="B4396" s="530">
        <v>91837</v>
      </c>
      <c r="C4396" s="522" t="s">
        <v>32988</v>
      </c>
      <c r="D4396" s="530" t="s">
        <v>23</v>
      </c>
      <c r="E4396" s="531">
        <v>28.35</v>
      </c>
      <c r="F4396" s="532">
        <v>0</v>
      </c>
    </row>
    <row r="4397" spans="1:6">
      <c r="A4397" s="529" t="s">
        <v>32979</v>
      </c>
      <c r="B4397" s="530">
        <v>91847</v>
      </c>
      <c r="C4397" s="522" t="s">
        <v>10431</v>
      </c>
      <c r="D4397" s="530" t="s">
        <v>23</v>
      </c>
      <c r="E4397" s="531">
        <v>14.22</v>
      </c>
      <c r="F4397" s="532">
        <v>0</v>
      </c>
    </row>
    <row r="4398" spans="1:6">
      <c r="A4398" s="529" t="s">
        <v>32979</v>
      </c>
      <c r="B4398" s="530">
        <v>91857</v>
      </c>
      <c r="C4398" s="522" t="s">
        <v>374</v>
      </c>
      <c r="D4398" s="530" t="s">
        <v>23</v>
      </c>
      <c r="E4398" s="531">
        <v>18.46</v>
      </c>
      <c r="F4398" s="532">
        <v>0</v>
      </c>
    </row>
    <row r="4399" spans="1:6">
      <c r="A4399" s="529" t="s">
        <v>32979</v>
      </c>
      <c r="B4399" s="530">
        <v>91838</v>
      </c>
      <c r="C4399" s="522" t="s">
        <v>32989</v>
      </c>
      <c r="D4399" s="530" t="s">
        <v>23</v>
      </c>
      <c r="E4399" s="531">
        <v>0</v>
      </c>
      <c r="F4399" s="532"/>
    </row>
    <row r="4400" spans="1:6">
      <c r="A4400" s="529" t="s">
        <v>32979</v>
      </c>
      <c r="B4400" s="530">
        <v>91848</v>
      </c>
      <c r="C4400" s="522" t="s">
        <v>32990</v>
      </c>
      <c r="D4400" s="530" t="s">
        <v>23</v>
      </c>
      <c r="E4400" s="531">
        <v>0</v>
      </c>
      <c r="F4400" s="532"/>
    </row>
    <row r="4401" spans="1:6">
      <c r="A4401" s="529" t="s">
        <v>32979</v>
      </c>
      <c r="B4401" s="530">
        <v>91858</v>
      </c>
      <c r="C4401" s="522" t="s">
        <v>32991</v>
      </c>
      <c r="D4401" s="530" t="s">
        <v>23</v>
      </c>
      <c r="E4401" s="531">
        <v>0</v>
      </c>
      <c r="F4401" s="532"/>
    </row>
    <row r="4402" spans="1:6">
      <c r="A4402" s="529" t="s">
        <v>32979</v>
      </c>
      <c r="B4402" s="530">
        <v>91840</v>
      </c>
      <c r="C4402" s="522" t="s">
        <v>32992</v>
      </c>
      <c r="D4402" s="530" t="s">
        <v>23</v>
      </c>
      <c r="E4402" s="531">
        <v>26.18</v>
      </c>
      <c r="F4402" s="532">
        <v>0</v>
      </c>
    </row>
    <row r="4403" spans="1:6">
      <c r="A4403" s="529" t="s">
        <v>32979</v>
      </c>
      <c r="B4403" s="530">
        <v>91850</v>
      </c>
      <c r="C4403" s="522" t="s">
        <v>10433</v>
      </c>
      <c r="D4403" s="530" t="s">
        <v>23</v>
      </c>
      <c r="E4403" s="531">
        <v>11.97</v>
      </c>
      <c r="F4403" s="532">
        <v>0</v>
      </c>
    </row>
    <row r="4404" spans="1:6">
      <c r="A4404" s="529" t="s">
        <v>32979</v>
      </c>
      <c r="B4404" s="530">
        <v>91860</v>
      </c>
      <c r="C4404" s="522" t="s">
        <v>191</v>
      </c>
      <c r="D4404" s="530" t="s">
        <v>23</v>
      </c>
      <c r="E4404" s="531">
        <v>16.47</v>
      </c>
      <c r="F4404" s="532">
        <v>0</v>
      </c>
    </row>
    <row r="4405" spans="1:6">
      <c r="A4405" s="529" t="s">
        <v>32979</v>
      </c>
      <c r="B4405" s="530">
        <v>91831</v>
      </c>
      <c r="C4405" s="522" t="s">
        <v>32993</v>
      </c>
      <c r="D4405" s="530" t="s">
        <v>23</v>
      </c>
      <c r="E4405" s="531">
        <v>21.24</v>
      </c>
      <c r="F4405" s="532">
        <v>0</v>
      </c>
    </row>
    <row r="4406" spans="1:6">
      <c r="A4406" s="529" t="s">
        <v>32979</v>
      </c>
      <c r="B4406" s="530">
        <v>91852</v>
      </c>
      <c r="C4406" s="522" t="s">
        <v>10435</v>
      </c>
      <c r="D4406" s="530" t="s">
        <v>23</v>
      </c>
      <c r="E4406" s="531">
        <v>11.73</v>
      </c>
      <c r="F4406" s="532">
        <v>0</v>
      </c>
    </row>
    <row r="4407" spans="1:6">
      <c r="A4407" s="529" t="s">
        <v>32979</v>
      </c>
      <c r="B4407" s="530">
        <v>91834</v>
      </c>
      <c r="C4407" s="522" t="s">
        <v>32994</v>
      </c>
      <c r="D4407" s="530" t="s">
        <v>23</v>
      </c>
      <c r="E4407" s="531">
        <v>22.28</v>
      </c>
      <c r="F4407" s="532">
        <v>0</v>
      </c>
    </row>
    <row r="4408" spans="1:6">
      <c r="A4408" s="529" t="s">
        <v>32979</v>
      </c>
      <c r="B4408" s="530">
        <v>91854</v>
      </c>
      <c r="C4408" s="522" t="s">
        <v>10437</v>
      </c>
      <c r="D4408" s="530" t="s">
        <v>23</v>
      </c>
      <c r="E4408" s="531">
        <v>12.68</v>
      </c>
      <c r="F4408" s="532">
        <v>0</v>
      </c>
    </row>
    <row r="4409" spans="1:6">
      <c r="A4409" s="529" t="s">
        <v>32979</v>
      </c>
      <c r="B4409" s="530">
        <v>91836</v>
      </c>
      <c r="C4409" s="522" t="s">
        <v>32995</v>
      </c>
      <c r="D4409" s="530" t="s">
        <v>23</v>
      </c>
      <c r="E4409" s="531">
        <v>25.2</v>
      </c>
      <c r="F4409" s="532">
        <v>0</v>
      </c>
    </row>
    <row r="4410" spans="1:6">
      <c r="A4410" s="529" t="s">
        <v>32979</v>
      </c>
      <c r="B4410" s="530">
        <v>91856</v>
      </c>
      <c r="C4410" s="522" t="s">
        <v>10439</v>
      </c>
      <c r="D4410" s="530" t="s">
        <v>23</v>
      </c>
      <c r="E4410" s="531">
        <v>15.54</v>
      </c>
      <c r="F4410" s="532">
        <v>0</v>
      </c>
    </row>
    <row r="4411" spans="1:6">
      <c r="A4411" s="529" t="s">
        <v>32979</v>
      </c>
      <c r="B4411" s="530">
        <v>91839</v>
      </c>
      <c r="C4411" s="522" t="s">
        <v>32996</v>
      </c>
      <c r="D4411" s="530" t="s">
        <v>23</v>
      </c>
      <c r="E4411" s="531">
        <v>23.43</v>
      </c>
      <c r="F4411" s="532">
        <v>0</v>
      </c>
    </row>
    <row r="4412" spans="1:6">
      <c r="A4412" s="529" t="s">
        <v>32979</v>
      </c>
      <c r="B4412" s="530">
        <v>91849</v>
      </c>
      <c r="C4412" s="522" t="s">
        <v>10432</v>
      </c>
      <c r="D4412" s="530" t="s">
        <v>23</v>
      </c>
      <c r="E4412" s="531">
        <v>9.3000000000000007</v>
      </c>
      <c r="F4412" s="532">
        <v>0</v>
      </c>
    </row>
    <row r="4413" spans="1:6">
      <c r="A4413" s="529" t="s">
        <v>32979</v>
      </c>
      <c r="B4413" s="530">
        <v>91859</v>
      </c>
      <c r="C4413" s="522" t="s">
        <v>10440</v>
      </c>
      <c r="D4413" s="530" t="s">
        <v>23</v>
      </c>
      <c r="E4413" s="531">
        <v>13.91</v>
      </c>
      <c r="F4413" s="532">
        <v>0</v>
      </c>
    </row>
    <row r="4414" spans="1:6">
      <c r="A4414" s="529" t="s">
        <v>32979</v>
      </c>
      <c r="B4414" s="530">
        <v>91841</v>
      </c>
      <c r="C4414" s="522" t="s">
        <v>32997</v>
      </c>
      <c r="D4414" s="530" t="s">
        <v>23</v>
      </c>
      <c r="E4414" s="531">
        <v>25.56</v>
      </c>
      <c r="F4414" s="532">
        <v>0</v>
      </c>
    </row>
    <row r="4415" spans="1:6">
      <c r="A4415" s="529" t="s">
        <v>32979</v>
      </c>
      <c r="B4415" s="530">
        <v>91851</v>
      </c>
      <c r="C4415" s="522" t="s">
        <v>10434</v>
      </c>
      <c r="D4415" s="530" t="s">
        <v>23</v>
      </c>
      <c r="E4415" s="531">
        <v>11.35</v>
      </c>
      <c r="F4415" s="532">
        <v>0</v>
      </c>
    </row>
    <row r="4416" spans="1:6">
      <c r="A4416" s="529" t="s">
        <v>32979</v>
      </c>
      <c r="B4416" s="530">
        <v>91861</v>
      </c>
      <c r="C4416" s="522" t="s">
        <v>10441</v>
      </c>
      <c r="D4416" s="530" t="s">
        <v>23</v>
      </c>
      <c r="E4416" s="531">
        <v>15.9</v>
      </c>
      <c r="F4416" s="532">
        <v>0</v>
      </c>
    </row>
    <row r="4417" spans="1:6">
      <c r="A4417" s="529" t="s">
        <v>32979</v>
      </c>
      <c r="B4417" s="530">
        <v>91862</v>
      </c>
      <c r="C4417" s="522" t="s">
        <v>10442</v>
      </c>
      <c r="D4417" s="530" t="s">
        <v>23</v>
      </c>
      <c r="E4417" s="531">
        <v>11.72</v>
      </c>
      <c r="F4417" s="532">
        <v>0</v>
      </c>
    </row>
    <row r="4418" spans="1:6">
      <c r="A4418" s="529" t="s">
        <v>32979</v>
      </c>
      <c r="B4418" s="530">
        <v>91866</v>
      </c>
      <c r="C4418" s="522" t="s">
        <v>10446</v>
      </c>
      <c r="D4418" s="530" t="s">
        <v>23</v>
      </c>
      <c r="E4418" s="531">
        <v>9.83</v>
      </c>
      <c r="F4418" s="532">
        <v>0</v>
      </c>
    </row>
    <row r="4419" spans="1:6">
      <c r="A4419" s="529" t="s">
        <v>32979</v>
      </c>
      <c r="B4419" s="530">
        <v>91870</v>
      </c>
      <c r="C4419" s="522" t="s">
        <v>10450</v>
      </c>
      <c r="D4419" s="530" t="s">
        <v>23</v>
      </c>
      <c r="E4419" s="531">
        <v>16.18</v>
      </c>
      <c r="F4419" s="532">
        <v>0</v>
      </c>
    </row>
    <row r="4420" spans="1:6">
      <c r="A4420" s="529" t="s">
        <v>32979</v>
      </c>
      <c r="B4420" s="530">
        <v>91863</v>
      </c>
      <c r="C4420" s="522" t="s">
        <v>10443</v>
      </c>
      <c r="D4420" s="530" t="s">
        <v>23</v>
      </c>
      <c r="E4420" s="531">
        <v>13.69</v>
      </c>
      <c r="F4420" s="532">
        <v>0</v>
      </c>
    </row>
    <row r="4421" spans="1:6">
      <c r="A4421" s="529" t="s">
        <v>32979</v>
      </c>
      <c r="B4421" s="530">
        <v>91867</v>
      </c>
      <c r="C4421" s="522" t="s">
        <v>10447</v>
      </c>
      <c r="D4421" s="530" t="s">
        <v>23</v>
      </c>
      <c r="E4421" s="531">
        <v>11.79</v>
      </c>
      <c r="F4421" s="532">
        <v>0</v>
      </c>
    </row>
    <row r="4422" spans="1:6">
      <c r="A4422" s="529" t="s">
        <v>32979</v>
      </c>
      <c r="B4422" s="530">
        <v>91871</v>
      </c>
      <c r="C4422" s="522" t="s">
        <v>10451</v>
      </c>
      <c r="D4422" s="530" t="s">
        <v>23</v>
      </c>
      <c r="E4422" s="531">
        <v>18.149999999999999</v>
      </c>
      <c r="F4422" s="532">
        <v>0</v>
      </c>
    </row>
    <row r="4423" spans="1:6">
      <c r="A4423" s="529" t="s">
        <v>32979</v>
      </c>
      <c r="B4423" s="530">
        <v>91864</v>
      </c>
      <c r="C4423" s="522" t="s">
        <v>10444</v>
      </c>
      <c r="D4423" s="530" t="s">
        <v>23</v>
      </c>
      <c r="E4423" s="531">
        <v>17.78</v>
      </c>
      <c r="F4423" s="532">
        <v>0</v>
      </c>
    </row>
    <row r="4424" spans="1:6">
      <c r="A4424" s="529" t="s">
        <v>32979</v>
      </c>
      <c r="B4424" s="530">
        <v>91868</v>
      </c>
      <c r="C4424" s="522" t="s">
        <v>10448</v>
      </c>
      <c r="D4424" s="530" t="s">
        <v>23</v>
      </c>
      <c r="E4424" s="531">
        <v>15.89</v>
      </c>
      <c r="F4424" s="532">
        <v>0</v>
      </c>
    </row>
    <row r="4425" spans="1:6">
      <c r="A4425" s="529" t="s">
        <v>32979</v>
      </c>
      <c r="B4425" s="530">
        <v>91872</v>
      </c>
      <c r="C4425" s="522" t="s">
        <v>10452</v>
      </c>
      <c r="D4425" s="530" t="s">
        <v>23</v>
      </c>
      <c r="E4425" s="531">
        <v>22.24</v>
      </c>
      <c r="F4425" s="532">
        <v>0</v>
      </c>
    </row>
    <row r="4426" spans="1:6">
      <c r="A4426" s="529" t="s">
        <v>32979</v>
      </c>
      <c r="B4426" s="530">
        <v>91865</v>
      </c>
      <c r="C4426" s="522" t="s">
        <v>10445</v>
      </c>
      <c r="D4426" s="530" t="s">
        <v>23</v>
      </c>
      <c r="E4426" s="531">
        <v>21.9</v>
      </c>
      <c r="F4426" s="532">
        <v>0</v>
      </c>
    </row>
    <row r="4427" spans="1:6">
      <c r="A4427" s="529" t="s">
        <v>32979</v>
      </c>
      <c r="B4427" s="530">
        <v>91869</v>
      </c>
      <c r="C4427" s="522" t="s">
        <v>10449</v>
      </c>
      <c r="D4427" s="530" t="s">
        <v>23</v>
      </c>
      <c r="E4427" s="531">
        <v>19.940000000000001</v>
      </c>
      <c r="F4427" s="532">
        <v>0</v>
      </c>
    </row>
    <row r="4428" spans="1:6">
      <c r="A4428" s="529" t="s">
        <v>32979</v>
      </c>
      <c r="B4428" s="530">
        <v>91873</v>
      </c>
      <c r="C4428" s="522" t="s">
        <v>10453</v>
      </c>
      <c r="D4428" s="530" t="s">
        <v>23</v>
      </c>
      <c r="E4428" s="531">
        <v>26.29</v>
      </c>
      <c r="F4428" s="532">
        <v>0</v>
      </c>
    </row>
    <row r="4429" spans="1:6">
      <c r="A4429" s="529" t="s">
        <v>32979</v>
      </c>
      <c r="B4429" s="530">
        <v>91981</v>
      </c>
      <c r="C4429" s="522" t="s">
        <v>10671</v>
      </c>
      <c r="D4429" s="530" t="s">
        <v>24</v>
      </c>
      <c r="E4429" s="531">
        <v>63.46</v>
      </c>
      <c r="F4429" s="532">
        <v>0</v>
      </c>
    </row>
    <row r="4430" spans="1:6">
      <c r="A4430" s="529" t="s">
        <v>32979</v>
      </c>
      <c r="B4430" s="530">
        <v>91980</v>
      </c>
      <c r="C4430" s="522" t="s">
        <v>10670</v>
      </c>
      <c r="D4430" s="530" t="s">
        <v>24</v>
      </c>
      <c r="E4430" s="531">
        <v>49.11</v>
      </c>
      <c r="F4430" s="532">
        <v>0</v>
      </c>
    </row>
    <row r="4431" spans="1:6">
      <c r="A4431" s="529" t="s">
        <v>32979</v>
      </c>
      <c r="B4431" s="530">
        <v>91979</v>
      </c>
      <c r="C4431" s="522" t="s">
        <v>10669</v>
      </c>
      <c r="D4431" s="530" t="s">
        <v>24</v>
      </c>
      <c r="E4431" s="531">
        <v>64.69</v>
      </c>
      <c r="F4431" s="532">
        <v>0</v>
      </c>
    </row>
    <row r="4432" spans="1:6">
      <c r="A4432" s="529" t="s">
        <v>32979</v>
      </c>
      <c r="B4432" s="530">
        <v>91978</v>
      </c>
      <c r="C4432" s="522" t="s">
        <v>10668</v>
      </c>
      <c r="D4432" s="530" t="s">
        <v>24</v>
      </c>
      <c r="E4432" s="531">
        <v>50.34</v>
      </c>
      <c r="F4432" s="532">
        <v>0</v>
      </c>
    </row>
    <row r="4433" spans="1:6">
      <c r="A4433" s="529" t="s">
        <v>32979</v>
      </c>
      <c r="B4433" s="530">
        <v>92029</v>
      </c>
      <c r="C4433" s="522" t="s">
        <v>10718</v>
      </c>
      <c r="D4433" s="530" t="s">
        <v>24</v>
      </c>
      <c r="E4433" s="531">
        <v>75.489999999999995</v>
      </c>
      <c r="F4433" s="532">
        <v>0</v>
      </c>
    </row>
    <row r="4434" spans="1:6">
      <c r="A4434" s="529" t="s">
        <v>32979</v>
      </c>
      <c r="B4434" s="530">
        <v>92028</v>
      </c>
      <c r="C4434" s="522" t="s">
        <v>10717</v>
      </c>
      <c r="D4434" s="530" t="s">
        <v>24</v>
      </c>
      <c r="E4434" s="531">
        <v>61.14</v>
      </c>
      <c r="F4434" s="532">
        <v>0</v>
      </c>
    </row>
    <row r="4435" spans="1:6">
      <c r="A4435" s="529" t="s">
        <v>32979</v>
      </c>
      <c r="B4435" s="530">
        <v>92031</v>
      </c>
      <c r="C4435" s="522" t="s">
        <v>10720</v>
      </c>
      <c r="D4435" s="530" t="s">
        <v>24</v>
      </c>
      <c r="E4435" s="531">
        <v>103.02</v>
      </c>
      <c r="F4435" s="532">
        <v>0</v>
      </c>
    </row>
    <row r="4436" spans="1:6">
      <c r="A4436" s="529" t="s">
        <v>32979</v>
      </c>
      <c r="B4436" s="530">
        <v>92030</v>
      </c>
      <c r="C4436" s="522" t="s">
        <v>10719</v>
      </c>
      <c r="D4436" s="530" t="s">
        <v>24</v>
      </c>
      <c r="E4436" s="531">
        <v>88.67</v>
      </c>
      <c r="F4436" s="532">
        <v>0</v>
      </c>
    </row>
    <row r="4437" spans="1:6">
      <c r="A4437" s="529" t="s">
        <v>32979</v>
      </c>
      <c r="B4437" s="530">
        <v>91955</v>
      </c>
      <c r="C4437" s="522" t="s">
        <v>10645</v>
      </c>
      <c r="D4437" s="530" t="s">
        <v>24</v>
      </c>
      <c r="E4437" s="531">
        <v>47.87</v>
      </c>
      <c r="F4437" s="532">
        <v>0</v>
      </c>
    </row>
    <row r="4438" spans="1:6">
      <c r="A4438" s="529" t="s">
        <v>32979</v>
      </c>
      <c r="B4438" s="530">
        <v>91954</v>
      </c>
      <c r="C4438" s="522" t="s">
        <v>10644</v>
      </c>
      <c r="D4438" s="530" t="s">
        <v>24</v>
      </c>
      <c r="E4438" s="531">
        <v>33.520000000000003</v>
      </c>
      <c r="F4438" s="532">
        <v>0</v>
      </c>
    </row>
    <row r="4439" spans="1:6">
      <c r="A4439" s="529" t="s">
        <v>32979</v>
      </c>
      <c r="B4439" s="530">
        <v>92033</v>
      </c>
      <c r="C4439" s="522" t="s">
        <v>10722</v>
      </c>
      <c r="D4439" s="530" t="s">
        <v>24</v>
      </c>
      <c r="E4439" s="531">
        <v>104.17</v>
      </c>
      <c r="F4439" s="532">
        <v>0</v>
      </c>
    </row>
    <row r="4440" spans="1:6">
      <c r="A4440" s="529" t="s">
        <v>32979</v>
      </c>
      <c r="B4440" s="530">
        <v>92032</v>
      </c>
      <c r="C4440" s="522" t="s">
        <v>10721</v>
      </c>
      <c r="D4440" s="530" t="s">
        <v>24</v>
      </c>
      <c r="E4440" s="531">
        <v>89.82</v>
      </c>
      <c r="F4440" s="532">
        <v>0</v>
      </c>
    </row>
    <row r="4441" spans="1:6">
      <c r="A4441" s="529" t="s">
        <v>32979</v>
      </c>
      <c r="B4441" s="530">
        <v>91961</v>
      </c>
      <c r="C4441" s="522" t="s">
        <v>10651</v>
      </c>
      <c r="D4441" s="530" t="s">
        <v>24</v>
      </c>
      <c r="E4441" s="531">
        <v>76.64</v>
      </c>
      <c r="F4441" s="532">
        <v>0</v>
      </c>
    </row>
    <row r="4442" spans="1:6">
      <c r="A4442" s="529" t="s">
        <v>32979</v>
      </c>
      <c r="B4442" s="530">
        <v>91960</v>
      </c>
      <c r="C4442" s="522" t="s">
        <v>10650</v>
      </c>
      <c r="D4442" s="530" t="s">
        <v>24</v>
      </c>
      <c r="E4442" s="531">
        <v>62.29</v>
      </c>
      <c r="F4442" s="532">
        <v>0</v>
      </c>
    </row>
    <row r="4443" spans="1:6">
      <c r="A4443" s="529" t="s">
        <v>32979</v>
      </c>
      <c r="B4443" s="530">
        <v>91969</v>
      </c>
      <c r="C4443" s="522" t="s">
        <v>10659</v>
      </c>
      <c r="D4443" s="530" t="s">
        <v>24</v>
      </c>
      <c r="E4443" s="531">
        <v>105.32</v>
      </c>
      <c r="F4443" s="532">
        <v>0</v>
      </c>
    </row>
    <row r="4444" spans="1:6">
      <c r="A4444" s="529" t="s">
        <v>32979</v>
      </c>
      <c r="B4444" s="530">
        <v>91968</v>
      </c>
      <c r="C4444" s="522" t="s">
        <v>10658</v>
      </c>
      <c r="D4444" s="530" t="s">
        <v>24</v>
      </c>
      <c r="E4444" s="531">
        <v>90.97</v>
      </c>
      <c r="F4444" s="532">
        <v>0</v>
      </c>
    </row>
    <row r="4445" spans="1:6">
      <c r="A4445" s="529" t="s">
        <v>32979</v>
      </c>
      <c r="B4445" s="530">
        <v>91985</v>
      </c>
      <c r="C4445" s="522" t="s">
        <v>381</v>
      </c>
      <c r="D4445" s="530" t="s">
        <v>24</v>
      </c>
      <c r="E4445" s="531">
        <v>38.08</v>
      </c>
      <c r="F4445" s="532">
        <v>0</v>
      </c>
    </row>
    <row r="4446" spans="1:6">
      <c r="A4446" s="529" t="s">
        <v>32979</v>
      </c>
      <c r="B4446" s="530">
        <v>91984</v>
      </c>
      <c r="C4446" s="522" t="s">
        <v>10674</v>
      </c>
      <c r="D4446" s="530" t="s">
        <v>24</v>
      </c>
      <c r="E4446" s="531">
        <v>23.73</v>
      </c>
      <c r="F4446" s="532">
        <v>0</v>
      </c>
    </row>
    <row r="4447" spans="1:6">
      <c r="A4447" s="529" t="s">
        <v>32979</v>
      </c>
      <c r="B4447" s="530">
        <v>91989</v>
      </c>
      <c r="C4447" s="522" t="s">
        <v>10678</v>
      </c>
      <c r="D4447" s="530" t="s">
        <v>24</v>
      </c>
      <c r="E4447" s="531">
        <v>42.22</v>
      </c>
      <c r="F4447" s="532">
        <v>0</v>
      </c>
    </row>
    <row r="4448" spans="1:6">
      <c r="A4448" s="529" t="s">
        <v>32979</v>
      </c>
      <c r="B4448" s="530">
        <v>91988</v>
      </c>
      <c r="C4448" s="522" t="s">
        <v>10677</v>
      </c>
      <c r="D4448" s="530" t="s">
        <v>24</v>
      </c>
      <c r="E4448" s="531">
        <v>27.87</v>
      </c>
      <c r="F4448" s="532">
        <v>0</v>
      </c>
    </row>
    <row r="4449" spans="1:6">
      <c r="A4449" s="529" t="s">
        <v>32979</v>
      </c>
      <c r="B4449" s="530">
        <v>92023</v>
      </c>
      <c r="C4449" s="522" t="s">
        <v>10712</v>
      </c>
      <c r="D4449" s="530" t="s">
        <v>24</v>
      </c>
      <c r="E4449" s="531">
        <v>66.739999999999995</v>
      </c>
      <c r="F4449" s="532">
        <v>0</v>
      </c>
    </row>
    <row r="4450" spans="1:6">
      <c r="A4450" s="529" t="s">
        <v>32979</v>
      </c>
      <c r="B4450" s="530">
        <v>92022</v>
      </c>
      <c r="C4450" s="522" t="s">
        <v>10711</v>
      </c>
      <c r="D4450" s="530" t="s">
        <v>24</v>
      </c>
      <c r="E4450" s="531">
        <v>52.39</v>
      </c>
      <c r="F4450" s="532">
        <v>0</v>
      </c>
    </row>
    <row r="4451" spans="1:6">
      <c r="A4451" s="529" t="s">
        <v>32979</v>
      </c>
      <c r="B4451" s="530">
        <v>92025</v>
      </c>
      <c r="C4451" s="522" t="s">
        <v>10714</v>
      </c>
      <c r="D4451" s="530" t="s">
        <v>24</v>
      </c>
      <c r="E4451" s="531">
        <v>94.36</v>
      </c>
      <c r="F4451" s="532">
        <v>0</v>
      </c>
    </row>
    <row r="4452" spans="1:6">
      <c r="A4452" s="529" t="s">
        <v>32979</v>
      </c>
      <c r="B4452" s="530">
        <v>92024</v>
      </c>
      <c r="C4452" s="522" t="s">
        <v>10713</v>
      </c>
      <c r="D4452" s="530" t="s">
        <v>24</v>
      </c>
      <c r="E4452" s="531">
        <v>80.010000000000005</v>
      </c>
      <c r="F4452" s="532">
        <v>0</v>
      </c>
    </row>
    <row r="4453" spans="1:6">
      <c r="A4453" s="529" t="s">
        <v>32979</v>
      </c>
      <c r="B4453" s="530">
        <v>91957</v>
      </c>
      <c r="C4453" s="522" t="s">
        <v>10647</v>
      </c>
      <c r="D4453" s="530" t="s">
        <v>24</v>
      </c>
      <c r="E4453" s="531">
        <v>67.89</v>
      </c>
      <c r="F4453" s="532">
        <v>0</v>
      </c>
    </row>
    <row r="4454" spans="1:6">
      <c r="A4454" s="529" t="s">
        <v>32979</v>
      </c>
      <c r="B4454" s="530">
        <v>91956</v>
      </c>
      <c r="C4454" s="522" t="s">
        <v>10646</v>
      </c>
      <c r="D4454" s="530" t="s">
        <v>24</v>
      </c>
      <c r="E4454" s="531">
        <v>53.54</v>
      </c>
      <c r="F4454" s="532">
        <v>0</v>
      </c>
    </row>
    <row r="4455" spans="1:6">
      <c r="A4455" s="529" t="s">
        <v>32979</v>
      </c>
      <c r="B4455" s="530">
        <v>91963</v>
      </c>
      <c r="C4455" s="522" t="s">
        <v>10653</v>
      </c>
      <c r="D4455" s="530" t="s">
        <v>24</v>
      </c>
      <c r="E4455" s="531">
        <v>96.66</v>
      </c>
      <c r="F4455" s="532">
        <v>0</v>
      </c>
    </row>
    <row r="4456" spans="1:6">
      <c r="A4456" s="529" t="s">
        <v>32979</v>
      </c>
      <c r="B4456" s="530">
        <v>91962</v>
      </c>
      <c r="C4456" s="522" t="s">
        <v>10652</v>
      </c>
      <c r="D4456" s="530" t="s">
        <v>24</v>
      </c>
      <c r="E4456" s="531">
        <v>82.31</v>
      </c>
      <c r="F4456" s="532">
        <v>0</v>
      </c>
    </row>
    <row r="4457" spans="1:6">
      <c r="A4457" s="529" t="s">
        <v>32979</v>
      </c>
      <c r="B4457" s="530">
        <v>91953</v>
      </c>
      <c r="C4457" s="522" t="s">
        <v>10643</v>
      </c>
      <c r="D4457" s="530" t="s">
        <v>24</v>
      </c>
      <c r="E4457" s="531">
        <v>39.22</v>
      </c>
      <c r="F4457" s="532">
        <v>0</v>
      </c>
    </row>
    <row r="4458" spans="1:6">
      <c r="A4458" s="529" t="s">
        <v>32979</v>
      </c>
      <c r="B4458" s="530">
        <v>91952</v>
      </c>
      <c r="C4458" s="522" t="s">
        <v>10642</v>
      </c>
      <c r="D4458" s="530" t="s">
        <v>24</v>
      </c>
      <c r="E4458" s="531">
        <v>24.87</v>
      </c>
      <c r="F4458" s="532">
        <v>0</v>
      </c>
    </row>
    <row r="4459" spans="1:6">
      <c r="A4459" s="529" t="s">
        <v>32979</v>
      </c>
      <c r="B4459" s="530">
        <v>92035</v>
      </c>
      <c r="C4459" s="522" t="s">
        <v>10724</v>
      </c>
      <c r="D4459" s="530" t="s">
        <v>24</v>
      </c>
      <c r="E4459" s="531">
        <v>95.51</v>
      </c>
      <c r="F4459" s="532">
        <v>0</v>
      </c>
    </row>
    <row r="4460" spans="1:6">
      <c r="A4460" s="529" t="s">
        <v>32979</v>
      </c>
      <c r="B4460" s="530">
        <v>92034</v>
      </c>
      <c r="C4460" s="522" t="s">
        <v>10723</v>
      </c>
      <c r="D4460" s="530" t="s">
        <v>24</v>
      </c>
      <c r="E4460" s="531">
        <v>81.16</v>
      </c>
      <c r="F4460" s="532">
        <v>0</v>
      </c>
    </row>
    <row r="4461" spans="1:6">
      <c r="A4461" s="529" t="s">
        <v>32979</v>
      </c>
      <c r="B4461" s="530">
        <v>92027</v>
      </c>
      <c r="C4461" s="522" t="s">
        <v>10716</v>
      </c>
      <c r="D4461" s="530" t="s">
        <v>24</v>
      </c>
      <c r="E4461" s="531">
        <v>86.85</v>
      </c>
      <c r="F4461" s="532">
        <v>0</v>
      </c>
    </row>
    <row r="4462" spans="1:6">
      <c r="A4462" s="529" t="s">
        <v>32979</v>
      </c>
      <c r="B4462" s="530">
        <v>92026</v>
      </c>
      <c r="C4462" s="522" t="s">
        <v>10715</v>
      </c>
      <c r="D4462" s="530" t="s">
        <v>24</v>
      </c>
      <c r="E4462" s="531">
        <v>72.5</v>
      </c>
      <c r="F4462" s="532">
        <v>0</v>
      </c>
    </row>
    <row r="4463" spans="1:6">
      <c r="A4463" s="529" t="s">
        <v>32979</v>
      </c>
      <c r="B4463" s="530">
        <v>91965</v>
      </c>
      <c r="C4463" s="522" t="s">
        <v>10655</v>
      </c>
      <c r="D4463" s="530" t="s">
        <v>24</v>
      </c>
      <c r="E4463" s="531">
        <v>88</v>
      </c>
      <c r="F4463" s="532">
        <v>0</v>
      </c>
    </row>
    <row r="4464" spans="1:6">
      <c r="A4464" s="529" t="s">
        <v>32979</v>
      </c>
      <c r="B4464" s="530">
        <v>91964</v>
      </c>
      <c r="C4464" s="522" t="s">
        <v>10654</v>
      </c>
      <c r="D4464" s="530" t="s">
        <v>24</v>
      </c>
      <c r="E4464" s="531">
        <v>73.650000000000006</v>
      </c>
      <c r="F4464" s="532">
        <v>0</v>
      </c>
    </row>
    <row r="4465" spans="1:6">
      <c r="A4465" s="529" t="s">
        <v>32979</v>
      </c>
      <c r="B4465" s="530">
        <v>91973</v>
      </c>
      <c r="C4465" s="522" t="s">
        <v>10663</v>
      </c>
      <c r="D4465" s="530" t="s">
        <v>24</v>
      </c>
      <c r="E4465" s="531">
        <v>123.12</v>
      </c>
      <c r="F4465" s="532">
        <v>0</v>
      </c>
    </row>
    <row r="4466" spans="1:6">
      <c r="A4466" s="529" t="s">
        <v>32979</v>
      </c>
      <c r="B4466" s="530">
        <v>91972</v>
      </c>
      <c r="C4466" s="522" t="s">
        <v>10662</v>
      </c>
      <c r="D4466" s="530" t="s">
        <v>24</v>
      </c>
      <c r="E4466" s="531">
        <v>103.03</v>
      </c>
      <c r="F4466" s="532">
        <v>0</v>
      </c>
    </row>
    <row r="4467" spans="1:6">
      <c r="A4467" s="529" t="s">
        <v>32979</v>
      </c>
      <c r="B4467" s="530">
        <v>91959</v>
      </c>
      <c r="C4467" s="522" t="s">
        <v>10649</v>
      </c>
      <c r="D4467" s="530" t="s">
        <v>24</v>
      </c>
      <c r="E4467" s="531">
        <v>59.31</v>
      </c>
      <c r="F4467" s="532">
        <v>0</v>
      </c>
    </row>
    <row r="4468" spans="1:6">
      <c r="A4468" s="529" t="s">
        <v>32979</v>
      </c>
      <c r="B4468" s="530">
        <v>91958</v>
      </c>
      <c r="C4468" s="522" t="s">
        <v>10648</v>
      </c>
      <c r="D4468" s="530" t="s">
        <v>24</v>
      </c>
      <c r="E4468" s="531">
        <v>44.96</v>
      </c>
      <c r="F4468" s="532">
        <v>0</v>
      </c>
    </row>
    <row r="4469" spans="1:6">
      <c r="A4469" s="529" t="s">
        <v>32979</v>
      </c>
      <c r="B4469" s="530">
        <v>91971</v>
      </c>
      <c r="C4469" s="522" t="s">
        <v>10661</v>
      </c>
      <c r="D4469" s="530" t="s">
        <v>24</v>
      </c>
      <c r="E4469" s="531">
        <v>114.38</v>
      </c>
      <c r="F4469" s="532">
        <v>0</v>
      </c>
    </row>
    <row r="4470" spans="1:6">
      <c r="A4470" s="529" t="s">
        <v>32979</v>
      </c>
      <c r="B4470" s="530">
        <v>91970</v>
      </c>
      <c r="C4470" s="522" t="s">
        <v>10660</v>
      </c>
      <c r="D4470" s="530" t="s">
        <v>24</v>
      </c>
      <c r="E4470" s="531">
        <v>94.29</v>
      </c>
      <c r="F4470" s="532">
        <v>0</v>
      </c>
    </row>
    <row r="4471" spans="1:6">
      <c r="A4471" s="529" t="s">
        <v>32979</v>
      </c>
      <c r="B4471" s="530">
        <v>91967</v>
      </c>
      <c r="C4471" s="522" t="s">
        <v>10657</v>
      </c>
      <c r="D4471" s="530" t="s">
        <v>24</v>
      </c>
      <c r="E4471" s="531">
        <v>79.42</v>
      </c>
      <c r="F4471" s="532">
        <v>0</v>
      </c>
    </row>
    <row r="4472" spans="1:6">
      <c r="A4472" s="529" t="s">
        <v>32979</v>
      </c>
      <c r="B4472" s="530">
        <v>91966</v>
      </c>
      <c r="C4472" s="522" t="s">
        <v>10656</v>
      </c>
      <c r="D4472" s="530" t="s">
        <v>24</v>
      </c>
      <c r="E4472" s="531">
        <v>65.069999999999993</v>
      </c>
      <c r="F4472" s="532">
        <v>0</v>
      </c>
    </row>
    <row r="4473" spans="1:6">
      <c r="A4473" s="529" t="s">
        <v>32979</v>
      </c>
      <c r="B4473" s="530">
        <v>91975</v>
      </c>
      <c r="C4473" s="522" t="s">
        <v>10665</v>
      </c>
      <c r="D4473" s="530" t="s">
        <v>24</v>
      </c>
      <c r="E4473" s="531">
        <v>105.72</v>
      </c>
      <c r="F4473" s="532">
        <v>0</v>
      </c>
    </row>
    <row r="4474" spans="1:6">
      <c r="A4474" s="529" t="s">
        <v>32979</v>
      </c>
      <c r="B4474" s="530">
        <v>91974</v>
      </c>
      <c r="C4474" s="522" t="s">
        <v>10664</v>
      </c>
      <c r="D4474" s="530" t="s">
        <v>24</v>
      </c>
      <c r="E4474" s="531">
        <v>85.63</v>
      </c>
      <c r="F4474" s="532">
        <v>0</v>
      </c>
    </row>
    <row r="4475" spans="1:6">
      <c r="A4475" s="529" t="s">
        <v>32979</v>
      </c>
      <c r="B4475" s="530">
        <v>91977</v>
      </c>
      <c r="C4475" s="522" t="s">
        <v>10667</v>
      </c>
      <c r="D4475" s="530" t="s">
        <v>24</v>
      </c>
      <c r="E4475" s="531">
        <v>146</v>
      </c>
      <c r="F4475" s="532">
        <v>0</v>
      </c>
    </row>
    <row r="4476" spans="1:6">
      <c r="A4476" s="529" t="s">
        <v>32979</v>
      </c>
      <c r="B4476" s="530">
        <v>91976</v>
      </c>
      <c r="C4476" s="522" t="s">
        <v>10666</v>
      </c>
      <c r="D4476" s="530" t="s">
        <v>24</v>
      </c>
      <c r="E4476" s="531">
        <v>125.91</v>
      </c>
      <c r="F4476" s="532">
        <v>0</v>
      </c>
    </row>
    <row r="4477" spans="1:6">
      <c r="A4477" s="529" t="s">
        <v>32979</v>
      </c>
      <c r="B4477" s="530">
        <v>91874</v>
      </c>
      <c r="C4477" s="522" t="s">
        <v>10459</v>
      </c>
      <c r="D4477" s="530" t="s">
        <v>24</v>
      </c>
      <c r="E4477" s="531">
        <v>9.9499999999999993</v>
      </c>
      <c r="F4477" s="532">
        <v>0</v>
      </c>
    </row>
    <row r="4478" spans="1:6">
      <c r="A4478" s="529" t="s">
        <v>32979</v>
      </c>
      <c r="B4478" s="530">
        <v>91878</v>
      </c>
      <c r="C4478" s="522" t="s">
        <v>10463</v>
      </c>
      <c r="D4478" s="530" t="s">
        <v>24</v>
      </c>
      <c r="E4478" s="531">
        <v>7.72</v>
      </c>
      <c r="F4478" s="532">
        <v>0</v>
      </c>
    </row>
    <row r="4479" spans="1:6">
      <c r="A4479" s="529" t="s">
        <v>32979</v>
      </c>
      <c r="B4479" s="530">
        <v>91882</v>
      </c>
      <c r="C4479" s="522" t="s">
        <v>10467</v>
      </c>
      <c r="D4479" s="530" t="s">
        <v>24</v>
      </c>
      <c r="E4479" s="531">
        <v>14.57</v>
      </c>
      <c r="F4479" s="532">
        <v>0</v>
      </c>
    </row>
    <row r="4480" spans="1:6">
      <c r="A4480" s="529" t="s">
        <v>32979</v>
      </c>
      <c r="B4480" s="530">
        <v>91875</v>
      </c>
      <c r="C4480" s="522" t="s">
        <v>10460</v>
      </c>
      <c r="D4480" s="530" t="s">
        <v>24</v>
      </c>
      <c r="E4480" s="531">
        <v>11.51</v>
      </c>
      <c r="F4480" s="532">
        <v>0</v>
      </c>
    </row>
    <row r="4481" spans="1:6">
      <c r="A4481" s="529" t="s">
        <v>32979</v>
      </c>
      <c r="B4481" s="530">
        <v>91879</v>
      </c>
      <c r="C4481" s="522" t="s">
        <v>10464</v>
      </c>
      <c r="D4481" s="530" t="s">
        <v>24</v>
      </c>
      <c r="E4481" s="531">
        <v>9.27</v>
      </c>
      <c r="F4481" s="532">
        <v>0</v>
      </c>
    </row>
    <row r="4482" spans="1:6">
      <c r="A4482" s="529" t="s">
        <v>32979</v>
      </c>
      <c r="B4482" s="530">
        <v>91884</v>
      </c>
      <c r="C4482" s="522" t="s">
        <v>10468</v>
      </c>
      <c r="D4482" s="530" t="s">
        <v>24</v>
      </c>
      <c r="E4482" s="531">
        <v>16.12</v>
      </c>
      <c r="F4482" s="532">
        <v>0</v>
      </c>
    </row>
    <row r="4483" spans="1:6">
      <c r="A4483" s="529" t="s">
        <v>32979</v>
      </c>
      <c r="B4483" s="530">
        <v>91876</v>
      </c>
      <c r="C4483" s="522" t="s">
        <v>10461</v>
      </c>
      <c r="D4483" s="530" t="s">
        <v>24</v>
      </c>
      <c r="E4483" s="531">
        <v>13.66</v>
      </c>
      <c r="F4483" s="532">
        <v>0</v>
      </c>
    </row>
    <row r="4484" spans="1:6">
      <c r="A4484" s="529" t="s">
        <v>32979</v>
      </c>
      <c r="B4484" s="530">
        <v>91880</v>
      </c>
      <c r="C4484" s="522" t="s">
        <v>10465</v>
      </c>
      <c r="D4484" s="530" t="s">
        <v>24</v>
      </c>
      <c r="E4484" s="531">
        <v>11.42</v>
      </c>
      <c r="F4484" s="532">
        <v>0</v>
      </c>
    </row>
    <row r="4485" spans="1:6">
      <c r="A4485" s="529" t="s">
        <v>32979</v>
      </c>
      <c r="B4485" s="530">
        <v>91885</v>
      </c>
      <c r="C4485" s="522" t="s">
        <v>10469</v>
      </c>
      <c r="D4485" s="530" t="s">
        <v>24</v>
      </c>
      <c r="E4485" s="531">
        <v>18.190000000000001</v>
      </c>
      <c r="F4485" s="532">
        <v>0</v>
      </c>
    </row>
    <row r="4486" spans="1:6">
      <c r="A4486" s="529" t="s">
        <v>32979</v>
      </c>
      <c r="B4486" s="530">
        <v>91877</v>
      </c>
      <c r="C4486" s="522" t="s">
        <v>10462</v>
      </c>
      <c r="D4486" s="530" t="s">
        <v>24</v>
      </c>
      <c r="E4486" s="531">
        <v>16.399999999999999</v>
      </c>
      <c r="F4486" s="532">
        <v>0</v>
      </c>
    </row>
    <row r="4487" spans="1:6">
      <c r="A4487" s="529" t="s">
        <v>32979</v>
      </c>
      <c r="B4487" s="530">
        <v>91881</v>
      </c>
      <c r="C4487" s="522" t="s">
        <v>10466</v>
      </c>
      <c r="D4487" s="530" t="s">
        <v>24</v>
      </c>
      <c r="E4487" s="531">
        <v>14.17</v>
      </c>
      <c r="F4487" s="532">
        <v>0</v>
      </c>
    </row>
    <row r="4488" spans="1:6">
      <c r="A4488" s="529" t="s">
        <v>32979</v>
      </c>
      <c r="B4488" s="530">
        <v>91886</v>
      </c>
      <c r="C4488" s="522" t="s">
        <v>10470</v>
      </c>
      <c r="D4488" s="530" t="s">
        <v>24</v>
      </c>
      <c r="E4488" s="531">
        <v>20.87</v>
      </c>
      <c r="F4488" s="532">
        <v>0</v>
      </c>
    </row>
    <row r="4489" spans="1:6">
      <c r="A4489" s="529" t="s">
        <v>32979</v>
      </c>
      <c r="B4489" s="530">
        <v>91945</v>
      </c>
      <c r="C4489" s="522" t="s">
        <v>10636</v>
      </c>
      <c r="D4489" s="530" t="s">
        <v>24</v>
      </c>
      <c r="E4489" s="531">
        <v>18.89</v>
      </c>
      <c r="F4489" s="532">
        <v>0</v>
      </c>
    </row>
    <row r="4490" spans="1:6">
      <c r="A4490" s="529" t="s">
        <v>32979</v>
      </c>
      <c r="B4490" s="530">
        <v>91947</v>
      </c>
      <c r="C4490" s="522" t="s">
        <v>10638</v>
      </c>
      <c r="D4490" s="530" t="s">
        <v>24</v>
      </c>
      <c r="E4490" s="531">
        <v>11.5</v>
      </c>
      <c r="F4490" s="532">
        <v>0</v>
      </c>
    </row>
    <row r="4491" spans="1:6">
      <c r="A4491" s="529" t="s">
        <v>32979</v>
      </c>
      <c r="B4491" s="530">
        <v>91946</v>
      </c>
      <c r="C4491" s="522" t="s">
        <v>10637</v>
      </c>
      <c r="D4491" s="530" t="s">
        <v>24</v>
      </c>
      <c r="E4491" s="531">
        <v>14.35</v>
      </c>
      <c r="F4491" s="532">
        <v>0</v>
      </c>
    </row>
    <row r="4492" spans="1:6">
      <c r="A4492" s="529" t="s">
        <v>32979</v>
      </c>
      <c r="B4492" s="530">
        <v>91949</v>
      </c>
      <c r="C4492" s="522" t="s">
        <v>10639</v>
      </c>
      <c r="D4492" s="530" t="s">
        <v>24</v>
      </c>
      <c r="E4492" s="531">
        <v>25.63</v>
      </c>
      <c r="F4492" s="532">
        <v>0</v>
      </c>
    </row>
    <row r="4493" spans="1:6">
      <c r="A4493" s="529" t="s">
        <v>32979</v>
      </c>
      <c r="B4493" s="530">
        <v>91951</v>
      </c>
      <c r="C4493" s="522" t="s">
        <v>10641</v>
      </c>
      <c r="D4493" s="530" t="s">
        <v>24</v>
      </c>
      <c r="E4493" s="531">
        <v>16.79</v>
      </c>
      <c r="F4493" s="532">
        <v>0</v>
      </c>
    </row>
    <row r="4494" spans="1:6">
      <c r="A4494" s="529" t="s">
        <v>32979</v>
      </c>
      <c r="B4494" s="530">
        <v>91950</v>
      </c>
      <c r="C4494" s="522" t="s">
        <v>10640</v>
      </c>
      <c r="D4494" s="530" t="s">
        <v>24</v>
      </c>
      <c r="E4494" s="531">
        <v>20.09</v>
      </c>
      <c r="F4494" s="532">
        <v>0</v>
      </c>
    </row>
    <row r="4495" spans="1:6">
      <c r="A4495" s="529" t="s">
        <v>32979</v>
      </c>
      <c r="B4495" s="530">
        <v>91992</v>
      </c>
      <c r="C4495" s="522" t="s">
        <v>10681</v>
      </c>
      <c r="D4495" s="530" t="s">
        <v>24</v>
      </c>
      <c r="E4495" s="531">
        <v>61.65</v>
      </c>
      <c r="F4495" s="532">
        <v>0</v>
      </c>
    </row>
    <row r="4496" spans="1:6">
      <c r="A4496" s="529" t="s">
        <v>32979</v>
      </c>
      <c r="B4496" s="530">
        <v>91990</v>
      </c>
      <c r="C4496" s="522" t="s">
        <v>10679</v>
      </c>
      <c r="D4496" s="530" t="s">
        <v>24</v>
      </c>
      <c r="E4496" s="531">
        <v>47.3</v>
      </c>
      <c r="F4496" s="532">
        <v>0</v>
      </c>
    </row>
    <row r="4497" spans="1:6">
      <c r="A4497" s="529" t="s">
        <v>32979</v>
      </c>
      <c r="B4497" s="530">
        <v>91993</v>
      </c>
      <c r="C4497" s="522" t="s">
        <v>10682</v>
      </c>
      <c r="D4497" s="530" t="s">
        <v>24</v>
      </c>
      <c r="E4497" s="531">
        <v>63.88</v>
      </c>
      <c r="F4497" s="532">
        <v>0</v>
      </c>
    </row>
    <row r="4498" spans="1:6">
      <c r="A4498" s="529" t="s">
        <v>32979</v>
      </c>
      <c r="B4498" s="530">
        <v>91991</v>
      </c>
      <c r="C4498" s="522" t="s">
        <v>10680</v>
      </c>
      <c r="D4498" s="530" t="s">
        <v>24</v>
      </c>
      <c r="E4498" s="531">
        <v>49.53</v>
      </c>
      <c r="F4498" s="532">
        <v>0</v>
      </c>
    </row>
    <row r="4499" spans="1:6">
      <c r="A4499" s="529" t="s">
        <v>32979</v>
      </c>
      <c r="B4499" s="530">
        <v>92000</v>
      </c>
      <c r="C4499" s="522" t="s">
        <v>10689</v>
      </c>
      <c r="D4499" s="530" t="s">
        <v>24</v>
      </c>
      <c r="E4499" s="531">
        <v>40.950000000000003</v>
      </c>
      <c r="F4499" s="532">
        <v>0</v>
      </c>
    </row>
    <row r="4500" spans="1:6">
      <c r="A4500" s="529" t="s">
        <v>32979</v>
      </c>
      <c r="B4500" s="530">
        <v>91998</v>
      </c>
      <c r="C4500" s="522" t="s">
        <v>10687</v>
      </c>
      <c r="D4500" s="530" t="s">
        <v>24</v>
      </c>
      <c r="E4500" s="531">
        <v>26.6</v>
      </c>
      <c r="F4500" s="532">
        <v>0</v>
      </c>
    </row>
    <row r="4501" spans="1:6">
      <c r="A4501" s="529" t="s">
        <v>32979</v>
      </c>
      <c r="B4501" s="530">
        <v>92001</v>
      </c>
      <c r="C4501" s="522" t="s">
        <v>10690</v>
      </c>
      <c r="D4501" s="530" t="s">
        <v>24</v>
      </c>
      <c r="E4501" s="531">
        <v>43.18</v>
      </c>
      <c r="F4501" s="532">
        <v>0</v>
      </c>
    </row>
    <row r="4502" spans="1:6">
      <c r="A4502" s="529" t="s">
        <v>32979</v>
      </c>
      <c r="B4502" s="530">
        <v>91999</v>
      </c>
      <c r="C4502" s="522" t="s">
        <v>10688</v>
      </c>
      <c r="D4502" s="530" t="s">
        <v>24</v>
      </c>
      <c r="E4502" s="531">
        <v>28.83</v>
      </c>
      <c r="F4502" s="532">
        <v>0</v>
      </c>
    </row>
    <row r="4503" spans="1:6">
      <c r="A4503" s="529" t="s">
        <v>32979</v>
      </c>
      <c r="B4503" s="530">
        <v>92008</v>
      </c>
      <c r="C4503" s="522" t="s">
        <v>10697</v>
      </c>
      <c r="D4503" s="530" t="s">
        <v>24</v>
      </c>
      <c r="E4503" s="531">
        <v>62.71</v>
      </c>
      <c r="F4503" s="532">
        <v>0</v>
      </c>
    </row>
    <row r="4504" spans="1:6">
      <c r="A4504" s="529" t="s">
        <v>32979</v>
      </c>
      <c r="B4504" s="530">
        <v>92006</v>
      </c>
      <c r="C4504" s="522" t="s">
        <v>10695</v>
      </c>
      <c r="D4504" s="530" t="s">
        <v>24</v>
      </c>
      <c r="E4504" s="531">
        <v>48.36</v>
      </c>
      <c r="F4504" s="532">
        <v>0</v>
      </c>
    </row>
    <row r="4505" spans="1:6">
      <c r="A4505" s="529" t="s">
        <v>32979</v>
      </c>
      <c r="B4505" s="530">
        <v>92009</v>
      </c>
      <c r="C4505" s="522" t="s">
        <v>10698</v>
      </c>
      <c r="D4505" s="530" t="s">
        <v>24</v>
      </c>
      <c r="E4505" s="531">
        <v>67.17</v>
      </c>
      <c r="F4505" s="532">
        <v>0</v>
      </c>
    </row>
    <row r="4506" spans="1:6">
      <c r="A4506" s="529" t="s">
        <v>32979</v>
      </c>
      <c r="B4506" s="530">
        <v>92007</v>
      </c>
      <c r="C4506" s="522" t="s">
        <v>10696</v>
      </c>
      <c r="D4506" s="530" t="s">
        <v>24</v>
      </c>
      <c r="E4506" s="531">
        <v>52.82</v>
      </c>
      <c r="F4506" s="532">
        <v>0</v>
      </c>
    </row>
    <row r="4507" spans="1:6">
      <c r="A4507" s="529" t="s">
        <v>32979</v>
      </c>
      <c r="B4507" s="530">
        <v>92016</v>
      </c>
      <c r="C4507" s="522" t="s">
        <v>10705</v>
      </c>
      <c r="D4507" s="530" t="s">
        <v>24</v>
      </c>
      <c r="E4507" s="531">
        <v>84.48</v>
      </c>
      <c r="F4507" s="532">
        <v>0</v>
      </c>
    </row>
    <row r="4508" spans="1:6">
      <c r="A4508" s="529" t="s">
        <v>32979</v>
      </c>
      <c r="B4508" s="530">
        <v>92014</v>
      </c>
      <c r="C4508" s="522" t="s">
        <v>10703</v>
      </c>
      <c r="D4508" s="530" t="s">
        <v>24</v>
      </c>
      <c r="E4508" s="531">
        <v>70.13</v>
      </c>
      <c r="F4508" s="532">
        <v>0</v>
      </c>
    </row>
    <row r="4509" spans="1:6">
      <c r="A4509" s="529" t="s">
        <v>32979</v>
      </c>
      <c r="B4509" s="530">
        <v>92017</v>
      </c>
      <c r="C4509" s="522" t="s">
        <v>10706</v>
      </c>
      <c r="D4509" s="530" t="s">
        <v>24</v>
      </c>
      <c r="E4509" s="531">
        <v>91.17</v>
      </c>
      <c r="F4509" s="532">
        <v>0</v>
      </c>
    </row>
    <row r="4510" spans="1:6">
      <c r="A4510" s="529" t="s">
        <v>32979</v>
      </c>
      <c r="B4510" s="530">
        <v>92015</v>
      </c>
      <c r="C4510" s="522" t="s">
        <v>10704</v>
      </c>
      <c r="D4510" s="530" t="s">
        <v>24</v>
      </c>
      <c r="E4510" s="531">
        <v>76.819999999999993</v>
      </c>
      <c r="F4510" s="532">
        <v>0</v>
      </c>
    </row>
    <row r="4511" spans="1:6">
      <c r="A4511" s="529" t="s">
        <v>32979</v>
      </c>
      <c r="B4511" s="530">
        <v>92019</v>
      </c>
      <c r="C4511" s="522" t="s">
        <v>10708</v>
      </c>
      <c r="D4511" s="530" t="s">
        <v>24</v>
      </c>
      <c r="E4511" s="531">
        <v>112.83</v>
      </c>
      <c r="F4511" s="532">
        <v>0</v>
      </c>
    </row>
    <row r="4512" spans="1:6">
      <c r="A4512" s="529" t="s">
        <v>32979</v>
      </c>
      <c r="B4512" s="530">
        <v>92018</v>
      </c>
      <c r="C4512" s="522" t="s">
        <v>10707</v>
      </c>
      <c r="D4512" s="530" t="s">
        <v>24</v>
      </c>
      <c r="E4512" s="531">
        <v>92.74</v>
      </c>
      <c r="F4512" s="532">
        <v>0</v>
      </c>
    </row>
    <row r="4513" spans="1:6">
      <c r="A4513" s="529" t="s">
        <v>32979</v>
      </c>
      <c r="B4513" s="530">
        <v>92021</v>
      </c>
      <c r="C4513" s="522" t="s">
        <v>10710</v>
      </c>
      <c r="D4513" s="530" t="s">
        <v>24</v>
      </c>
      <c r="E4513" s="531">
        <v>156.75</v>
      </c>
      <c r="F4513" s="532">
        <v>0</v>
      </c>
    </row>
    <row r="4514" spans="1:6">
      <c r="A4514" s="529" t="s">
        <v>32979</v>
      </c>
      <c r="B4514" s="530">
        <v>92020</v>
      </c>
      <c r="C4514" s="522" t="s">
        <v>10709</v>
      </c>
      <c r="D4514" s="530" t="s">
        <v>24</v>
      </c>
      <c r="E4514" s="531">
        <v>136.66</v>
      </c>
      <c r="F4514" s="532">
        <v>0</v>
      </c>
    </row>
    <row r="4515" spans="1:6">
      <c r="A4515" s="529" t="s">
        <v>32979</v>
      </c>
      <c r="B4515" s="530">
        <v>91996</v>
      </c>
      <c r="C4515" s="522" t="s">
        <v>10685</v>
      </c>
      <c r="D4515" s="530" t="s">
        <v>24</v>
      </c>
      <c r="E4515" s="531">
        <v>46.72</v>
      </c>
      <c r="F4515" s="532">
        <v>0</v>
      </c>
    </row>
    <row r="4516" spans="1:6">
      <c r="A4516" s="529" t="s">
        <v>32979</v>
      </c>
      <c r="B4516" s="530">
        <v>91994</v>
      </c>
      <c r="C4516" s="522" t="s">
        <v>10683</v>
      </c>
      <c r="D4516" s="530" t="s">
        <v>24</v>
      </c>
      <c r="E4516" s="531">
        <v>32.369999999999997</v>
      </c>
      <c r="F4516" s="532">
        <v>0</v>
      </c>
    </row>
    <row r="4517" spans="1:6">
      <c r="A4517" s="529" t="s">
        <v>32979</v>
      </c>
      <c r="B4517" s="530">
        <v>91997</v>
      </c>
      <c r="C4517" s="522" t="s">
        <v>10686</v>
      </c>
      <c r="D4517" s="530" t="s">
        <v>24</v>
      </c>
      <c r="E4517" s="531">
        <v>48.95</v>
      </c>
      <c r="F4517" s="532">
        <v>0</v>
      </c>
    </row>
    <row r="4518" spans="1:6">
      <c r="A4518" s="529" t="s">
        <v>32979</v>
      </c>
      <c r="B4518" s="530">
        <v>91995</v>
      </c>
      <c r="C4518" s="522" t="s">
        <v>10684</v>
      </c>
      <c r="D4518" s="530" t="s">
        <v>24</v>
      </c>
      <c r="E4518" s="531">
        <v>34.6</v>
      </c>
      <c r="F4518" s="532">
        <v>0</v>
      </c>
    </row>
    <row r="4519" spans="1:6">
      <c r="A4519" s="529" t="s">
        <v>32979</v>
      </c>
      <c r="B4519" s="530">
        <v>92004</v>
      </c>
      <c r="C4519" s="522" t="s">
        <v>10693</v>
      </c>
      <c r="D4519" s="530" t="s">
        <v>24</v>
      </c>
      <c r="E4519" s="531">
        <v>74.34</v>
      </c>
      <c r="F4519" s="532">
        <v>0</v>
      </c>
    </row>
    <row r="4520" spans="1:6">
      <c r="A4520" s="529" t="s">
        <v>32979</v>
      </c>
      <c r="B4520" s="530">
        <v>92002</v>
      </c>
      <c r="C4520" s="522" t="s">
        <v>10691</v>
      </c>
      <c r="D4520" s="530" t="s">
        <v>24</v>
      </c>
      <c r="E4520" s="531">
        <v>59.99</v>
      </c>
      <c r="F4520" s="532">
        <v>0</v>
      </c>
    </row>
    <row r="4521" spans="1:6">
      <c r="A4521" s="529" t="s">
        <v>32979</v>
      </c>
      <c r="B4521" s="530">
        <v>92005</v>
      </c>
      <c r="C4521" s="522" t="s">
        <v>10694</v>
      </c>
      <c r="D4521" s="530" t="s">
        <v>24</v>
      </c>
      <c r="E4521" s="531">
        <v>78.8</v>
      </c>
      <c r="F4521" s="532">
        <v>0</v>
      </c>
    </row>
    <row r="4522" spans="1:6">
      <c r="A4522" s="529" t="s">
        <v>32979</v>
      </c>
      <c r="B4522" s="530">
        <v>92003</v>
      </c>
      <c r="C4522" s="522" t="s">
        <v>10692</v>
      </c>
      <c r="D4522" s="530" t="s">
        <v>24</v>
      </c>
      <c r="E4522" s="531">
        <v>64.45</v>
      </c>
      <c r="F4522" s="532">
        <v>0</v>
      </c>
    </row>
    <row r="4523" spans="1:6">
      <c r="A4523" s="529" t="s">
        <v>32979</v>
      </c>
      <c r="B4523" s="530">
        <v>92012</v>
      </c>
      <c r="C4523" s="522" t="s">
        <v>10701</v>
      </c>
      <c r="D4523" s="530" t="s">
        <v>24</v>
      </c>
      <c r="E4523" s="531">
        <v>101.87</v>
      </c>
      <c r="F4523" s="532">
        <v>0</v>
      </c>
    </row>
    <row r="4524" spans="1:6">
      <c r="A4524" s="529" t="s">
        <v>32979</v>
      </c>
      <c r="B4524" s="530">
        <v>92010</v>
      </c>
      <c r="C4524" s="522" t="s">
        <v>10699</v>
      </c>
      <c r="D4524" s="530" t="s">
        <v>24</v>
      </c>
      <c r="E4524" s="531">
        <v>87.52</v>
      </c>
      <c r="F4524" s="532">
        <v>0</v>
      </c>
    </row>
    <row r="4525" spans="1:6">
      <c r="A4525" s="529" t="s">
        <v>32979</v>
      </c>
      <c r="B4525" s="530">
        <v>92013</v>
      </c>
      <c r="C4525" s="522" t="s">
        <v>10702</v>
      </c>
      <c r="D4525" s="530" t="s">
        <v>24</v>
      </c>
      <c r="E4525" s="531">
        <v>108.56</v>
      </c>
      <c r="F4525" s="532">
        <v>0</v>
      </c>
    </row>
    <row r="4526" spans="1:6">
      <c r="A4526" s="529" t="s">
        <v>32979</v>
      </c>
      <c r="B4526" s="530">
        <v>92011</v>
      </c>
      <c r="C4526" s="522" t="s">
        <v>10700</v>
      </c>
      <c r="D4526" s="530" t="s">
        <v>24</v>
      </c>
      <c r="E4526" s="531">
        <v>94.21</v>
      </c>
      <c r="F4526" s="532">
        <v>0</v>
      </c>
    </row>
    <row r="4527" spans="1:6">
      <c r="A4527" s="529" t="s">
        <v>32998</v>
      </c>
      <c r="B4527" s="530">
        <v>95777</v>
      </c>
      <c r="C4527" s="522" t="s">
        <v>10542</v>
      </c>
      <c r="D4527" s="530" t="s">
        <v>24</v>
      </c>
      <c r="E4527" s="531">
        <v>31.61</v>
      </c>
      <c r="F4527" s="532">
        <v>0</v>
      </c>
    </row>
    <row r="4528" spans="1:6">
      <c r="A4528" s="529" t="s">
        <v>32998</v>
      </c>
      <c r="B4528" s="530">
        <v>95780</v>
      </c>
      <c r="C4528" s="522" t="s">
        <v>10545</v>
      </c>
      <c r="D4528" s="530" t="s">
        <v>24</v>
      </c>
      <c r="E4528" s="531">
        <v>37.380000000000003</v>
      </c>
      <c r="F4528" s="532">
        <v>0</v>
      </c>
    </row>
    <row r="4529" spans="1:6">
      <c r="A4529" s="529" t="s">
        <v>32998</v>
      </c>
      <c r="B4529" s="530">
        <v>95783</v>
      </c>
      <c r="C4529" s="522" t="s">
        <v>32999</v>
      </c>
      <c r="D4529" s="530" t="s">
        <v>24</v>
      </c>
      <c r="E4529" s="531">
        <v>0</v>
      </c>
      <c r="F4529" s="532"/>
    </row>
    <row r="4530" spans="1:6">
      <c r="A4530" s="529" t="s">
        <v>32998</v>
      </c>
      <c r="B4530" s="530">
        <v>95778</v>
      </c>
      <c r="C4530" s="522" t="s">
        <v>10543</v>
      </c>
      <c r="D4530" s="530" t="s">
        <v>24</v>
      </c>
      <c r="E4530" s="531">
        <v>35.71</v>
      </c>
      <c r="F4530" s="532">
        <v>0</v>
      </c>
    </row>
    <row r="4531" spans="1:6">
      <c r="A4531" s="529" t="s">
        <v>32998</v>
      </c>
      <c r="B4531" s="530">
        <v>95781</v>
      </c>
      <c r="C4531" s="522" t="s">
        <v>10546</v>
      </c>
      <c r="D4531" s="530" t="s">
        <v>24</v>
      </c>
      <c r="E4531" s="531">
        <v>43.18</v>
      </c>
      <c r="F4531" s="532">
        <v>0</v>
      </c>
    </row>
    <row r="4532" spans="1:6">
      <c r="A4532" s="529" t="s">
        <v>32998</v>
      </c>
      <c r="B4532" s="530">
        <v>95784</v>
      </c>
      <c r="C4532" s="522" t="s">
        <v>33000</v>
      </c>
      <c r="D4532" s="530" t="s">
        <v>24</v>
      </c>
      <c r="E4532" s="531">
        <v>0</v>
      </c>
      <c r="F4532" s="532"/>
    </row>
    <row r="4533" spans="1:6">
      <c r="A4533" s="529" t="s">
        <v>32998</v>
      </c>
      <c r="B4533" s="530">
        <v>95782</v>
      </c>
      <c r="C4533" s="522" t="s">
        <v>10547</v>
      </c>
      <c r="D4533" s="530" t="s">
        <v>24</v>
      </c>
      <c r="E4533" s="531">
        <v>39.590000000000003</v>
      </c>
      <c r="F4533" s="532">
        <v>0</v>
      </c>
    </row>
    <row r="4534" spans="1:6">
      <c r="A4534" s="529" t="s">
        <v>32998</v>
      </c>
      <c r="B4534" s="530">
        <v>95779</v>
      </c>
      <c r="C4534" s="522" t="s">
        <v>10544</v>
      </c>
      <c r="D4534" s="530" t="s">
        <v>24</v>
      </c>
      <c r="E4534" s="531">
        <v>29.68</v>
      </c>
      <c r="F4534" s="532">
        <v>0</v>
      </c>
    </row>
    <row r="4535" spans="1:6">
      <c r="A4535" s="529" t="s">
        <v>32998</v>
      </c>
      <c r="B4535" s="530">
        <v>95785</v>
      </c>
      <c r="C4535" s="522" t="s">
        <v>10548</v>
      </c>
      <c r="D4535" s="530" t="s">
        <v>24</v>
      </c>
      <c r="E4535" s="531">
        <v>46.72</v>
      </c>
      <c r="F4535" s="532">
        <v>0</v>
      </c>
    </row>
    <row r="4536" spans="1:6">
      <c r="A4536" s="529" t="s">
        <v>32998</v>
      </c>
      <c r="B4536" s="530">
        <v>95792</v>
      </c>
      <c r="C4536" s="522" t="s">
        <v>33001</v>
      </c>
      <c r="D4536" s="530" t="s">
        <v>24</v>
      </c>
      <c r="E4536" s="531">
        <v>0</v>
      </c>
      <c r="F4536" s="532"/>
    </row>
    <row r="4537" spans="1:6">
      <c r="A4537" s="529" t="s">
        <v>32998</v>
      </c>
      <c r="B4537" s="530">
        <v>95793</v>
      </c>
      <c r="C4537" s="522" t="s">
        <v>33002</v>
      </c>
      <c r="D4537" s="530" t="s">
        <v>24</v>
      </c>
      <c r="E4537" s="531">
        <v>0</v>
      </c>
      <c r="F4537" s="532"/>
    </row>
    <row r="4538" spans="1:6">
      <c r="A4538" s="529" t="s">
        <v>32998</v>
      </c>
      <c r="B4538" s="530">
        <v>95794</v>
      </c>
      <c r="C4538" s="522" t="s">
        <v>33003</v>
      </c>
      <c r="D4538" s="530" t="s">
        <v>24</v>
      </c>
      <c r="E4538" s="531">
        <v>0</v>
      </c>
      <c r="F4538" s="532"/>
    </row>
    <row r="4539" spans="1:6">
      <c r="A4539" s="529" t="s">
        <v>32998</v>
      </c>
      <c r="B4539" s="530">
        <v>95786</v>
      </c>
      <c r="C4539" s="522" t="s">
        <v>33004</v>
      </c>
      <c r="D4539" s="530" t="s">
        <v>24</v>
      </c>
      <c r="E4539" s="531">
        <v>0</v>
      </c>
      <c r="F4539" s="532"/>
    </row>
    <row r="4540" spans="1:6">
      <c r="A4540" s="529" t="s">
        <v>32998</v>
      </c>
      <c r="B4540" s="530">
        <v>95788</v>
      </c>
      <c r="C4540" s="522" t="s">
        <v>33005</v>
      </c>
      <c r="D4540" s="530" t="s">
        <v>24</v>
      </c>
      <c r="E4540" s="531">
        <v>0</v>
      </c>
      <c r="F4540" s="532"/>
    </row>
    <row r="4541" spans="1:6">
      <c r="A4541" s="529" t="s">
        <v>32998</v>
      </c>
      <c r="B4541" s="530">
        <v>95790</v>
      </c>
      <c r="C4541" s="522" t="s">
        <v>33006</v>
      </c>
      <c r="D4541" s="530" t="s">
        <v>24</v>
      </c>
      <c r="E4541" s="531">
        <v>0</v>
      </c>
      <c r="F4541" s="532"/>
    </row>
    <row r="4542" spans="1:6">
      <c r="A4542" s="529" t="s">
        <v>32998</v>
      </c>
      <c r="B4542" s="530">
        <v>95787</v>
      </c>
      <c r="C4542" s="522" t="s">
        <v>10549</v>
      </c>
      <c r="D4542" s="530" t="s">
        <v>24</v>
      </c>
      <c r="E4542" s="531">
        <v>36.630000000000003</v>
      </c>
      <c r="F4542" s="532">
        <v>0</v>
      </c>
    </row>
    <row r="4543" spans="1:6">
      <c r="A4543" s="529" t="s">
        <v>32998</v>
      </c>
      <c r="B4543" s="530">
        <v>95789</v>
      </c>
      <c r="C4543" s="522" t="s">
        <v>10550</v>
      </c>
      <c r="D4543" s="530" t="s">
        <v>24</v>
      </c>
      <c r="E4543" s="531">
        <v>49.34</v>
      </c>
      <c r="F4543" s="532">
        <v>0</v>
      </c>
    </row>
    <row r="4544" spans="1:6">
      <c r="A4544" s="529" t="s">
        <v>32998</v>
      </c>
      <c r="B4544" s="530">
        <v>95791</v>
      </c>
      <c r="C4544" s="522" t="s">
        <v>10551</v>
      </c>
      <c r="D4544" s="530" t="s">
        <v>24</v>
      </c>
      <c r="E4544" s="531">
        <v>67.83</v>
      </c>
      <c r="F4544" s="532">
        <v>0</v>
      </c>
    </row>
    <row r="4545" spans="1:6">
      <c r="A4545" s="529" t="s">
        <v>32998</v>
      </c>
      <c r="B4545" s="530">
        <v>95795</v>
      </c>
      <c r="C4545" s="522" t="s">
        <v>10552</v>
      </c>
      <c r="D4545" s="530" t="s">
        <v>24</v>
      </c>
      <c r="E4545" s="531">
        <v>41.79</v>
      </c>
      <c r="F4545" s="532">
        <v>0</v>
      </c>
    </row>
    <row r="4546" spans="1:6">
      <c r="A4546" s="529" t="s">
        <v>32998</v>
      </c>
      <c r="B4546" s="530">
        <v>95796</v>
      </c>
      <c r="C4546" s="522" t="s">
        <v>10553</v>
      </c>
      <c r="D4546" s="530" t="s">
        <v>24</v>
      </c>
      <c r="E4546" s="531">
        <v>57.99</v>
      </c>
      <c r="F4546" s="532">
        <v>0</v>
      </c>
    </row>
    <row r="4547" spans="1:6">
      <c r="A4547" s="529" t="s">
        <v>32998</v>
      </c>
      <c r="B4547" s="530">
        <v>95797</v>
      </c>
      <c r="C4547" s="522" t="s">
        <v>10554</v>
      </c>
      <c r="D4547" s="530" t="s">
        <v>24</v>
      </c>
      <c r="E4547" s="531">
        <v>79.680000000000007</v>
      </c>
      <c r="F4547" s="532">
        <v>0</v>
      </c>
    </row>
    <row r="4548" spans="1:6">
      <c r="A4548" s="529" t="s">
        <v>32998</v>
      </c>
      <c r="B4548" s="530">
        <v>95798</v>
      </c>
      <c r="C4548" s="522" t="s">
        <v>33007</v>
      </c>
      <c r="D4548" s="530" t="s">
        <v>24</v>
      </c>
      <c r="E4548" s="531">
        <v>0</v>
      </c>
      <c r="F4548" s="532"/>
    </row>
    <row r="4549" spans="1:6">
      <c r="A4549" s="529" t="s">
        <v>32998</v>
      </c>
      <c r="B4549" s="530">
        <v>95799</v>
      </c>
      <c r="C4549" s="522" t="s">
        <v>33008</v>
      </c>
      <c r="D4549" s="530" t="s">
        <v>24</v>
      </c>
      <c r="E4549" s="531">
        <v>0</v>
      </c>
      <c r="F4549" s="532"/>
    </row>
    <row r="4550" spans="1:6">
      <c r="A4550" s="529" t="s">
        <v>32998</v>
      </c>
      <c r="B4550" s="530">
        <v>95800</v>
      </c>
      <c r="C4550" s="522" t="s">
        <v>33009</v>
      </c>
      <c r="D4550" s="530" t="s">
        <v>24</v>
      </c>
      <c r="E4550" s="531">
        <v>0</v>
      </c>
      <c r="F4550" s="532"/>
    </row>
    <row r="4551" spans="1:6">
      <c r="A4551" s="529" t="s">
        <v>32998</v>
      </c>
      <c r="B4551" s="530">
        <v>95801</v>
      </c>
      <c r="C4551" s="522" t="s">
        <v>10555</v>
      </c>
      <c r="D4551" s="530" t="s">
        <v>24</v>
      </c>
      <c r="E4551" s="531">
        <v>49.55</v>
      </c>
      <c r="F4551" s="532">
        <v>0</v>
      </c>
    </row>
    <row r="4552" spans="1:6">
      <c r="A4552" s="529" t="s">
        <v>32998</v>
      </c>
      <c r="B4552" s="530">
        <v>95802</v>
      </c>
      <c r="C4552" s="522" t="s">
        <v>10556</v>
      </c>
      <c r="D4552" s="530" t="s">
        <v>24</v>
      </c>
      <c r="E4552" s="531">
        <v>62.23</v>
      </c>
      <c r="F4552" s="532">
        <v>0</v>
      </c>
    </row>
    <row r="4553" spans="1:6">
      <c r="A4553" s="529" t="s">
        <v>32998</v>
      </c>
      <c r="B4553" s="530">
        <v>95803</v>
      </c>
      <c r="C4553" s="522" t="s">
        <v>10557</v>
      </c>
      <c r="D4553" s="530" t="s">
        <v>24</v>
      </c>
      <c r="E4553" s="531">
        <v>89.49</v>
      </c>
      <c r="F4553" s="532">
        <v>0</v>
      </c>
    </row>
    <row r="4554" spans="1:6">
      <c r="A4554" s="529" t="s">
        <v>32998</v>
      </c>
      <c r="B4554" s="530">
        <v>95804</v>
      </c>
      <c r="C4554" s="522" t="s">
        <v>10558</v>
      </c>
      <c r="D4554" s="530" t="s">
        <v>24</v>
      </c>
      <c r="E4554" s="531">
        <v>24.87</v>
      </c>
      <c r="F4554" s="532">
        <v>0</v>
      </c>
    </row>
    <row r="4555" spans="1:6">
      <c r="A4555" s="529" t="s">
        <v>32998</v>
      </c>
      <c r="B4555" s="530">
        <v>95805</v>
      </c>
      <c r="C4555" s="522" t="s">
        <v>10559</v>
      </c>
      <c r="D4555" s="530" t="s">
        <v>24</v>
      </c>
      <c r="E4555" s="531">
        <v>26.8</v>
      </c>
      <c r="F4555" s="532">
        <v>0</v>
      </c>
    </row>
    <row r="4556" spans="1:6">
      <c r="A4556" s="529" t="s">
        <v>32998</v>
      </c>
      <c r="B4556" s="530">
        <v>95806</v>
      </c>
      <c r="C4556" s="522" t="s">
        <v>10560</v>
      </c>
      <c r="D4556" s="530" t="s">
        <v>24</v>
      </c>
      <c r="E4556" s="531">
        <v>29.86</v>
      </c>
      <c r="F4556" s="532">
        <v>0</v>
      </c>
    </row>
    <row r="4557" spans="1:6">
      <c r="A4557" s="529" t="s">
        <v>32998</v>
      </c>
      <c r="B4557" s="530">
        <v>104401</v>
      </c>
      <c r="C4557" s="522" t="s">
        <v>10591</v>
      </c>
      <c r="D4557" s="530" t="s">
        <v>24</v>
      </c>
      <c r="E4557" s="531">
        <v>27.8</v>
      </c>
      <c r="F4557" s="532">
        <v>0</v>
      </c>
    </row>
    <row r="4558" spans="1:6">
      <c r="A4558" s="529" t="s">
        <v>32998</v>
      </c>
      <c r="B4558" s="530">
        <v>104402</v>
      </c>
      <c r="C4558" s="522" t="s">
        <v>10592</v>
      </c>
      <c r="D4558" s="530" t="s">
        <v>24</v>
      </c>
      <c r="E4558" s="531">
        <v>30.64</v>
      </c>
      <c r="F4558" s="532">
        <v>0</v>
      </c>
    </row>
    <row r="4559" spans="1:6">
      <c r="A4559" s="529" t="s">
        <v>32998</v>
      </c>
      <c r="B4559" s="530">
        <v>104403</v>
      </c>
      <c r="C4559" s="522" t="s">
        <v>10593</v>
      </c>
      <c r="D4559" s="530" t="s">
        <v>24</v>
      </c>
      <c r="E4559" s="531">
        <v>38.049999999999997</v>
      </c>
      <c r="F4559" s="532">
        <v>0</v>
      </c>
    </row>
    <row r="4560" spans="1:6">
      <c r="A4560" s="529" t="s">
        <v>32998</v>
      </c>
      <c r="B4560" s="530">
        <v>104395</v>
      </c>
      <c r="C4560" s="522" t="s">
        <v>10508</v>
      </c>
      <c r="D4560" s="530" t="s">
        <v>24</v>
      </c>
      <c r="E4560" s="531">
        <v>24.5</v>
      </c>
      <c r="F4560" s="532">
        <v>0</v>
      </c>
    </row>
    <row r="4561" spans="1:6">
      <c r="A4561" s="529" t="s">
        <v>32998</v>
      </c>
      <c r="B4561" s="530">
        <v>104396</v>
      </c>
      <c r="C4561" s="522" t="s">
        <v>10586</v>
      </c>
      <c r="D4561" s="530" t="s">
        <v>24</v>
      </c>
      <c r="E4561" s="531">
        <v>25.8</v>
      </c>
      <c r="F4561" s="532">
        <v>0</v>
      </c>
    </row>
    <row r="4562" spans="1:6">
      <c r="A4562" s="529" t="s">
        <v>32998</v>
      </c>
      <c r="B4562" s="530">
        <v>104397</v>
      </c>
      <c r="C4562" s="522" t="s">
        <v>10587</v>
      </c>
      <c r="D4562" s="530" t="s">
        <v>24</v>
      </c>
      <c r="E4562" s="531">
        <v>30.33</v>
      </c>
      <c r="F4562" s="532">
        <v>0</v>
      </c>
    </row>
    <row r="4563" spans="1:6">
      <c r="A4563" s="529" t="s">
        <v>32998</v>
      </c>
      <c r="B4563" s="530">
        <v>95810</v>
      </c>
      <c r="C4563" s="522" t="s">
        <v>10564</v>
      </c>
      <c r="D4563" s="530" t="s">
        <v>24</v>
      </c>
      <c r="E4563" s="531">
        <v>15.26</v>
      </c>
      <c r="F4563" s="532">
        <v>0</v>
      </c>
    </row>
    <row r="4564" spans="1:6">
      <c r="A4564" s="529" t="s">
        <v>32998</v>
      </c>
      <c r="B4564" s="530">
        <v>95811</v>
      </c>
      <c r="C4564" s="522" t="s">
        <v>10565</v>
      </c>
      <c r="D4564" s="530" t="s">
        <v>24</v>
      </c>
      <c r="E4564" s="531">
        <v>21.01</v>
      </c>
      <c r="F4564" s="532">
        <v>0</v>
      </c>
    </row>
    <row r="4565" spans="1:6">
      <c r="A4565" s="529" t="s">
        <v>32998</v>
      </c>
      <c r="B4565" s="530">
        <v>95812</v>
      </c>
      <c r="C4565" s="522" t="s">
        <v>10566</v>
      </c>
      <c r="D4565" s="530" t="s">
        <v>24</v>
      </c>
      <c r="E4565" s="531">
        <v>30.53</v>
      </c>
      <c r="F4565" s="532">
        <v>0</v>
      </c>
    </row>
    <row r="4566" spans="1:6">
      <c r="A4566" s="529" t="s">
        <v>32998</v>
      </c>
      <c r="B4566" s="530">
        <v>95807</v>
      </c>
      <c r="C4566" s="522" t="s">
        <v>10561</v>
      </c>
      <c r="D4566" s="530" t="s">
        <v>24</v>
      </c>
      <c r="E4566" s="531">
        <v>29.91</v>
      </c>
      <c r="F4566" s="532">
        <v>0</v>
      </c>
    </row>
    <row r="4567" spans="1:6">
      <c r="A4567" s="529" t="s">
        <v>32998</v>
      </c>
      <c r="B4567" s="530">
        <v>95808</v>
      </c>
      <c r="C4567" s="522" t="s">
        <v>10562</v>
      </c>
      <c r="D4567" s="530" t="s">
        <v>24</v>
      </c>
      <c r="E4567" s="531">
        <v>35.659999999999997</v>
      </c>
      <c r="F4567" s="532">
        <v>0</v>
      </c>
    </row>
    <row r="4568" spans="1:6">
      <c r="A4568" s="529" t="s">
        <v>32998</v>
      </c>
      <c r="B4568" s="530">
        <v>95809</v>
      </c>
      <c r="C4568" s="522" t="s">
        <v>10563</v>
      </c>
      <c r="D4568" s="530" t="s">
        <v>24</v>
      </c>
      <c r="E4568" s="531">
        <v>45.19</v>
      </c>
      <c r="F4568" s="532">
        <v>0</v>
      </c>
    </row>
    <row r="4569" spans="1:6">
      <c r="A4569" s="529" t="s">
        <v>32998</v>
      </c>
      <c r="B4569" s="530">
        <v>104398</v>
      </c>
      <c r="C4569" s="522" t="s">
        <v>10588</v>
      </c>
      <c r="D4569" s="530" t="s">
        <v>24</v>
      </c>
      <c r="E4569" s="531">
        <v>29.9</v>
      </c>
      <c r="F4569" s="532">
        <v>0</v>
      </c>
    </row>
    <row r="4570" spans="1:6">
      <c r="A4570" s="529" t="s">
        <v>32998</v>
      </c>
      <c r="B4570" s="530">
        <v>104399</v>
      </c>
      <c r="C4570" s="522" t="s">
        <v>10589</v>
      </c>
      <c r="D4570" s="530" t="s">
        <v>24</v>
      </c>
      <c r="E4570" s="531">
        <v>34.659999999999997</v>
      </c>
      <c r="F4570" s="532">
        <v>0</v>
      </c>
    </row>
    <row r="4571" spans="1:6">
      <c r="A4571" s="529" t="s">
        <v>32998</v>
      </c>
      <c r="B4571" s="530">
        <v>104400</v>
      </c>
      <c r="C4571" s="522" t="s">
        <v>10590</v>
      </c>
      <c r="D4571" s="530" t="s">
        <v>24</v>
      </c>
      <c r="E4571" s="531">
        <v>44.76</v>
      </c>
      <c r="F4571" s="532">
        <v>0</v>
      </c>
    </row>
    <row r="4572" spans="1:6">
      <c r="A4572" s="529" t="s">
        <v>32998</v>
      </c>
      <c r="B4572" s="530">
        <v>104404</v>
      </c>
      <c r="C4572" s="522" t="s">
        <v>10594</v>
      </c>
      <c r="D4572" s="530" t="s">
        <v>24</v>
      </c>
      <c r="E4572" s="531">
        <v>40.31</v>
      </c>
      <c r="F4572" s="532">
        <v>0</v>
      </c>
    </row>
    <row r="4573" spans="1:6">
      <c r="A4573" s="529" t="s">
        <v>32998</v>
      </c>
      <c r="B4573" s="530">
        <v>104405</v>
      </c>
      <c r="C4573" s="522" t="s">
        <v>10595</v>
      </c>
      <c r="D4573" s="530" t="s">
        <v>24</v>
      </c>
      <c r="E4573" s="531">
        <v>54.5</v>
      </c>
      <c r="F4573" s="532">
        <v>0</v>
      </c>
    </row>
    <row r="4574" spans="1:6">
      <c r="A4574" s="529" t="s">
        <v>32998</v>
      </c>
      <c r="B4574" s="530">
        <v>95813</v>
      </c>
      <c r="C4574" s="522" t="s">
        <v>10567</v>
      </c>
      <c r="D4574" s="530" t="s">
        <v>24</v>
      </c>
      <c r="E4574" s="531">
        <v>18.29</v>
      </c>
      <c r="F4574" s="532">
        <v>0</v>
      </c>
    </row>
    <row r="4575" spans="1:6">
      <c r="A4575" s="529" t="s">
        <v>32998</v>
      </c>
      <c r="B4575" s="530">
        <v>95814</v>
      </c>
      <c r="C4575" s="522" t="s">
        <v>10568</v>
      </c>
      <c r="D4575" s="530" t="s">
        <v>24</v>
      </c>
      <c r="E4575" s="531">
        <v>25.96</v>
      </c>
      <c r="F4575" s="532">
        <v>0</v>
      </c>
    </row>
    <row r="4576" spans="1:6">
      <c r="A4576" s="529" t="s">
        <v>32998</v>
      </c>
      <c r="B4576" s="530">
        <v>95815</v>
      </c>
      <c r="C4576" s="522" t="s">
        <v>10569</v>
      </c>
      <c r="D4576" s="530" t="s">
        <v>24</v>
      </c>
      <c r="E4576" s="531">
        <v>39.840000000000003</v>
      </c>
      <c r="F4576" s="532">
        <v>0</v>
      </c>
    </row>
    <row r="4577" spans="1:6">
      <c r="A4577" s="529" t="s">
        <v>32998</v>
      </c>
      <c r="B4577" s="530">
        <v>95816</v>
      </c>
      <c r="C4577" s="522" t="s">
        <v>10570</v>
      </c>
      <c r="D4577" s="530" t="s">
        <v>24</v>
      </c>
      <c r="E4577" s="531">
        <v>36.18</v>
      </c>
      <c r="F4577" s="532">
        <v>0</v>
      </c>
    </row>
    <row r="4578" spans="1:6">
      <c r="A4578" s="529" t="s">
        <v>32998</v>
      </c>
      <c r="B4578" s="530">
        <v>95817</v>
      </c>
      <c r="C4578" s="522" t="s">
        <v>23374</v>
      </c>
      <c r="D4578" s="530" t="s">
        <v>24</v>
      </c>
      <c r="E4578" s="531">
        <v>45.4</v>
      </c>
      <c r="F4578" s="532">
        <v>0</v>
      </c>
    </row>
    <row r="4579" spans="1:6">
      <c r="A4579" s="529" t="s">
        <v>32998</v>
      </c>
      <c r="B4579" s="530">
        <v>95818</v>
      </c>
      <c r="C4579" s="522" t="s">
        <v>10571</v>
      </c>
      <c r="D4579" s="530" t="s">
        <v>24</v>
      </c>
      <c r="E4579" s="531">
        <v>63.07</v>
      </c>
      <c r="F4579" s="532">
        <v>0</v>
      </c>
    </row>
    <row r="4580" spans="1:6">
      <c r="A4580" s="529" t="s">
        <v>32998</v>
      </c>
      <c r="B4580" s="530">
        <v>104391</v>
      </c>
      <c r="C4580" s="522" t="s">
        <v>33010</v>
      </c>
      <c r="D4580" s="530" t="s">
        <v>24</v>
      </c>
      <c r="E4580" s="531">
        <v>0</v>
      </c>
      <c r="F4580" s="532"/>
    </row>
    <row r="4581" spans="1:6">
      <c r="A4581" s="529" t="s">
        <v>32998</v>
      </c>
      <c r="B4581" s="530">
        <v>104392</v>
      </c>
      <c r="C4581" s="522" t="s">
        <v>33011</v>
      </c>
      <c r="D4581" s="530" t="s">
        <v>24</v>
      </c>
      <c r="E4581" s="531">
        <v>0</v>
      </c>
      <c r="F4581" s="532"/>
    </row>
    <row r="4582" spans="1:6">
      <c r="A4582" s="529" t="s">
        <v>32998</v>
      </c>
      <c r="B4582" s="530">
        <v>104393</v>
      </c>
      <c r="C4582" s="522" t="s">
        <v>33012</v>
      </c>
      <c r="D4582" s="530" t="s">
        <v>24</v>
      </c>
      <c r="E4582" s="531">
        <v>0</v>
      </c>
      <c r="F4582" s="532"/>
    </row>
    <row r="4583" spans="1:6">
      <c r="A4583" s="529" t="s">
        <v>32998</v>
      </c>
      <c r="B4583" s="530">
        <v>104394</v>
      </c>
      <c r="C4583" s="522" t="s">
        <v>33013</v>
      </c>
      <c r="D4583" s="530" t="s">
        <v>24</v>
      </c>
      <c r="E4583" s="531">
        <v>0</v>
      </c>
      <c r="F4583" s="532"/>
    </row>
    <row r="4584" spans="1:6">
      <c r="A4584" s="529" t="s">
        <v>32998</v>
      </c>
      <c r="B4584" s="530">
        <v>95761</v>
      </c>
      <c r="C4584" s="522" t="s">
        <v>33014</v>
      </c>
      <c r="D4584" s="530" t="s">
        <v>24</v>
      </c>
      <c r="E4584" s="531">
        <v>0</v>
      </c>
      <c r="F4584" s="532"/>
    </row>
    <row r="4585" spans="1:6">
      <c r="A4585" s="529" t="s">
        <v>32998</v>
      </c>
      <c r="B4585" s="530">
        <v>95763</v>
      </c>
      <c r="C4585" s="522" t="s">
        <v>33015</v>
      </c>
      <c r="D4585" s="530" t="s">
        <v>24</v>
      </c>
      <c r="E4585" s="531">
        <v>0</v>
      </c>
      <c r="F4585" s="532"/>
    </row>
    <row r="4586" spans="1:6">
      <c r="A4586" s="529" t="s">
        <v>32998</v>
      </c>
      <c r="B4586" s="530">
        <v>95765</v>
      </c>
      <c r="C4586" s="522" t="s">
        <v>33016</v>
      </c>
      <c r="D4586" s="530" t="s">
        <v>24</v>
      </c>
      <c r="E4586" s="531">
        <v>0</v>
      </c>
      <c r="F4586" s="532"/>
    </row>
    <row r="4587" spans="1:6">
      <c r="A4587" s="529" t="s">
        <v>32998</v>
      </c>
      <c r="B4587" s="530">
        <v>95767</v>
      </c>
      <c r="C4587" s="522" t="s">
        <v>33017</v>
      </c>
      <c r="D4587" s="530" t="s">
        <v>24</v>
      </c>
      <c r="E4587" s="531">
        <v>0</v>
      </c>
      <c r="F4587" s="532"/>
    </row>
    <row r="4588" spans="1:6">
      <c r="A4588" s="529" t="s">
        <v>32998</v>
      </c>
      <c r="B4588" s="530">
        <v>95762</v>
      </c>
      <c r="C4588" s="522" t="s">
        <v>33018</v>
      </c>
      <c r="D4588" s="530" t="s">
        <v>24</v>
      </c>
      <c r="E4588" s="531">
        <v>0</v>
      </c>
      <c r="F4588" s="532"/>
    </row>
    <row r="4589" spans="1:6">
      <c r="A4589" s="529" t="s">
        <v>32998</v>
      </c>
      <c r="B4589" s="530">
        <v>95764</v>
      </c>
      <c r="C4589" s="522" t="s">
        <v>33019</v>
      </c>
      <c r="D4589" s="530" t="s">
        <v>24</v>
      </c>
      <c r="E4589" s="531">
        <v>0</v>
      </c>
      <c r="F4589" s="532"/>
    </row>
    <row r="4590" spans="1:6">
      <c r="A4590" s="529" t="s">
        <v>32998</v>
      </c>
      <c r="B4590" s="530">
        <v>95766</v>
      </c>
      <c r="C4590" s="522" t="s">
        <v>33020</v>
      </c>
      <c r="D4590" s="530" t="s">
        <v>24</v>
      </c>
      <c r="E4590" s="531">
        <v>0</v>
      </c>
      <c r="F4590" s="532"/>
    </row>
    <row r="4591" spans="1:6">
      <c r="A4591" s="529" t="s">
        <v>32998</v>
      </c>
      <c r="B4591" s="530">
        <v>95768</v>
      </c>
      <c r="C4591" s="522" t="s">
        <v>33021</v>
      </c>
      <c r="D4591" s="530" t="s">
        <v>24</v>
      </c>
      <c r="E4591" s="531">
        <v>0</v>
      </c>
      <c r="F4591" s="532"/>
    </row>
    <row r="4592" spans="1:6">
      <c r="A4592" s="529" t="s">
        <v>32998</v>
      </c>
      <c r="B4592" s="530">
        <v>95739</v>
      </c>
      <c r="C4592" s="522" t="s">
        <v>33022</v>
      </c>
      <c r="D4592" s="530" t="s">
        <v>24</v>
      </c>
      <c r="E4592" s="531">
        <v>0</v>
      </c>
      <c r="F4592" s="532"/>
    </row>
    <row r="4593" spans="1:6">
      <c r="A4593" s="529" t="s">
        <v>32998</v>
      </c>
      <c r="B4593" s="530">
        <v>95740</v>
      </c>
      <c r="C4593" s="522" t="s">
        <v>33023</v>
      </c>
      <c r="D4593" s="530" t="s">
        <v>24</v>
      </c>
      <c r="E4593" s="531">
        <v>0</v>
      </c>
      <c r="F4593" s="532"/>
    </row>
    <row r="4594" spans="1:6">
      <c r="A4594" s="529" t="s">
        <v>32998</v>
      </c>
      <c r="B4594" s="530">
        <v>95741</v>
      </c>
      <c r="C4594" s="522" t="s">
        <v>33024</v>
      </c>
      <c r="D4594" s="530" t="s">
        <v>24</v>
      </c>
      <c r="E4594" s="531">
        <v>0</v>
      </c>
      <c r="F4594" s="532"/>
    </row>
    <row r="4595" spans="1:6">
      <c r="A4595" s="529" t="s">
        <v>32998</v>
      </c>
      <c r="B4595" s="530">
        <v>104409</v>
      </c>
      <c r="C4595" s="522" t="s">
        <v>33025</v>
      </c>
      <c r="D4595" s="530" t="s">
        <v>23</v>
      </c>
      <c r="E4595" s="531">
        <v>0</v>
      </c>
      <c r="F4595" s="532"/>
    </row>
    <row r="4596" spans="1:6">
      <c r="A4596" s="529" t="s">
        <v>32998</v>
      </c>
      <c r="B4596" s="530">
        <v>104408</v>
      </c>
      <c r="C4596" s="522" t="s">
        <v>33026</v>
      </c>
      <c r="D4596" s="530" t="s">
        <v>23</v>
      </c>
      <c r="E4596" s="531">
        <v>0</v>
      </c>
      <c r="F4596" s="532"/>
    </row>
    <row r="4597" spans="1:6">
      <c r="A4597" s="529" t="s">
        <v>32998</v>
      </c>
      <c r="B4597" s="530">
        <v>104407</v>
      </c>
      <c r="C4597" s="522" t="s">
        <v>33027</v>
      </c>
      <c r="D4597" s="530" t="s">
        <v>23</v>
      </c>
      <c r="E4597" s="531">
        <v>0</v>
      </c>
      <c r="F4597" s="532"/>
    </row>
    <row r="4598" spans="1:6">
      <c r="A4598" s="529" t="s">
        <v>32998</v>
      </c>
      <c r="B4598" s="530">
        <v>104406</v>
      </c>
      <c r="C4598" s="522" t="s">
        <v>33028</v>
      </c>
      <c r="D4598" s="530" t="s">
        <v>23</v>
      </c>
      <c r="E4598" s="531">
        <v>0</v>
      </c>
      <c r="F4598" s="532"/>
    </row>
    <row r="4599" spans="1:6">
      <c r="A4599" s="529" t="s">
        <v>32998</v>
      </c>
      <c r="B4599" s="530">
        <v>95726</v>
      </c>
      <c r="C4599" s="522" t="s">
        <v>33029</v>
      </c>
      <c r="D4599" s="530" t="s">
        <v>23</v>
      </c>
      <c r="E4599" s="531">
        <v>19.82</v>
      </c>
      <c r="F4599" s="532">
        <v>0</v>
      </c>
    </row>
    <row r="4600" spans="1:6">
      <c r="A4600" s="529" t="s">
        <v>32998</v>
      </c>
      <c r="B4600" s="530">
        <v>95727</v>
      </c>
      <c r="C4600" s="522" t="s">
        <v>33030</v>
      </c>
      <c r="D4600" s="530" t="s">
        <v>23</v>
      </c>
      <c r="E4600" s="531">
        <v>24.84</v>
      </c>
      <c r="F4600" s="532">
        <v>0</v>
      </c>
    </row>
    <row r="4601" spans="1:6">
      <c r="A4601" s="529" t="s">
        <v>32998</v>
      </c>
      <c r="B4601" s="530">
        <v>95728</v>
      </c>
      <c r="C4601" s="522" t="s">
        <v>33031</v>
      </c>
      <c r="D4601" s="530" t="s">
        <v>23</v>
      </c>
      <c r="E4601" s="531">
        <v>32.56</v>
      </c>
      <c r="F4601" s="532">
        <v>0</v>
      </c>
    </row>
    <row r="4602" spans="1:6">
      <c r="A4602" s="529" t="s">
        <v>32998</v>
      </c>
      <c r="B4602" s="530">
        <v>104452</v>
      </c>
      <c r="C4602" s="522" t="s">
        <v>33032</v>
      </c>
      <c r="D4602" s="530" t="s">
        <v>24</v>
      </c>
      <c r="E4602" s="531">
        <v>0</v>
      </c>
      <c r="F4602" s="532"/>
    </row>
    <row r="4603" spans="1:6">
      <c r="A4603" s="529" t="s">
        <v>32998</v>
      </c>
      <c r="B4603" s="530">
        <v>104448</v>
      </c>
      <c r="C4603" s="522" t="s">
        <v>33033</v>
      </c>
      <c r="D4603" s="530" t="s">
        <v>24</v>
      </c>
      <c r="E4603" s="531">
        <v>0</v>
      </c>
      <c r="F4603" s="532"/>
    </row>
    <row r="4604" spans="1:6">
      <c r="A4604" s="529" t="s">
        <v>32998</v>
      </c>
      <c r="B4604" s="530">
        <v>104449</v>
      </c>
      <c r="C4604" s="522" t="s">
        <v>33034</v>
      </c>
      <c r="D4604" s="530" t="s">
        <v>24</v>
      </c>
      <c r="E4604" s="531">
        <v>0</v>
      </c>
      <c r="F4604" s="532"/>
    </row>
    <row r="4605" spans="1:6">
      <c r="A4605" s="529" t="s">
        <v>32998</v>
      </c>
      <c r="B4605" s="530">
        <v>104450</v>
      </c>
      <c r="C4605" s="522" t="s">
        <v>33035</v>
      </c>
      <c r="D4605" s="530" t="s">
        <v>24</v>
      </c>
      <c r="E4605" s="531">
        <v>0</v>
      </c>
      <c r="F4605" s="532"/>
    </row>
    <row r="4606" spans="1:6">
      <c r="A4606" s="529" t="s">
        <v>32998</v>
      </c>
      <c r="B4606" s="530">
        <v>104445</v>
      </c>
      <c r="C4606" s="522" t="s">
        <v>33036</v>
      </c>
      <c r="D4606" s="530" t="s">
        <v>24</v>
      </c>
      <c r="E4606" s="531">
        <v>0</v>
      </c>
      <c r="F4606" s="532"/>
    </row>
    <row r="4607" spans="1:6">
      <c r="A4607" s="529" t="s">
        <v>32998</v>
      </c>
      <c r="B4607" s="530">
        <v>104446</v>
      </c>
      <c r="C4607" s="522" t="s">
        <v>33037</v>
      </c>
      <c r="D4607" s="530" t="s">
        <v>24</v>
      </c>
      <c r="E4607" s="531">
        <v>0</v>
      </c>
      <c r="F4607" s="532"/>
    </row>
    <row r="4608" spans="1:6">
      <c r="A4608" s="529" t="s">
        <v>32998</v>
      </c>
      <c r="B4608" s="530">
        <v>104447</v>
      </c>
      <c r="C4608" s="522" t="s">
        <v>33038</v>
      </c>
      <c r="D4608" s="530" t="s">
        <v>24</v>
      </c>
      <c r="E4608" s="531">
        <v>0</v>
      </c>
      <c r="F4608" s="532"/>
    </row>
    <row r="4609" spans="1:6">
      <c r="A4609" s="529" t="s">
        <v>33039</v>
      </c>
      <c r="B4609" s="530">
        <v>92980</v>
      </c>
      <c r="C4609" s="522" t="s">
        <v>23371</v>
      </c>
      <c r="D4609" s="530" t="s">
        <v>23</v>
      </c>
      <c r="E4609" s="531">
        <v>11.21</v>
      </c>
      <c r="F4609" s="532">
        <v>0</v>
      </c>
    </row>
    <row r="4610" spans="1:6">
      <c r="A4610" s="529" t="s">
        <v>33039</v>
      </c>
      <c r="B4610" s="530">
        <v>92979</v>
      </c>
      <c r="C4610" s="522" t="s">
        <v>23370</v>
      </c>
      <c r="D4610" s="530" t="s">
        <v>23</v>
      </c>
      <c r="E4610" s="531">
        <v>11.72</v>
      </c>
      <c r="F4610" s="532">
        <v>0</v>
      </c>
    </row>
    <row r="4611" spans="1:6">
      <c r="A4611" s="529" t="s">
        <v>33039</v>
      </c>
      <c r="B4611" s="530">
        <v>92982</v>
      </c>
      <c r="C4611" s="522" t="s">
        <v>23373</v>
      </c>
      <c r="D4611" s="530" t="s">
        <v>23</v>
      </c>
      <c r="E4611" s="531">
        <v>17.71</v>
      </c>
      <c r="F4611" s="532">
        <v>0</v>
      </c>
    </row>
    <row r="4612" spans="1:6">
      <c r="A4612" s="529" t="s">
        <v>33039</v>
      </c>
      <c r="B4612" s="530">
        <v>92981</v>
      </c>
      <c r="C4612" s="522" t="s">
        <v>23372</v>
      </c>
      <c r="D4612" s="530" t="s">
        <v>23</v>
      </c>
      <c r="E4612" s="531">
        <v>16.739999999999998</v>
      </c>
      <c r="F4612" s="532">
        <v>0</v>
      </c>
    </row>
    <row r="4613" spans="1:6">
      <c r="A4613" s="529" t="s">
        <v>33039</v>
      </c>
      <c r="B4613" s="530">
        <v>101885</v>
      </c>
      <c r="C4613" s="522" t="s">
        <v>10521</v>
      </c>
      <c r="D4613" s="530" t="s">
        <v>23</v>
      </c>
      <c r="E4613" s="531">
        <v>10.81</v>
      </c>
      <c r="F4613" s="532">
        <v>0</v>
      </c>
    </row>
    <row r="4614" spans="1:6">
      <c r="A4614" s="529" t="s">
        <v>33039</v>
      </c>
      <c r="B4614" s="530">
        <v>101884</v>
      </c>
      <c r="C4614" s="522" t="s">
        <v>10520</v>
      </c>
      <c r="D4614" s="530" t="s">
        <v>23</v>
      </c>
      <c r="E4614" s="531">
        <v>11.32</v>
      </c>
      <c r="F4614" s="532">
        <v>0</v>
      </c>
    </row>
    <row r="4615" spans="1:6">
      <c r="A4615" s="529" t="s">
        <v>33039</v>
      </c>
      <c r="B4615" s="530">
        <v>101887</v>
      </c>
      <c r="C4615" s="522" t="s">
        <v>10523</v>
      </c>
      <c r="D4615" s="530" t="s">
        <v>23</v>
      </c>
      <c r="E4615" s="531">
        <v>17.260000000000002</v>
      </c>
      <c r="F4615" s="532">
        <v>0</v>
      </c>
    </row>
    <row r="4616" spans="1:6">
      <c r="A4616" s="529" t="s">
        <v>33039</v>
      </c>
      <c r="B4616" s="530">
        <v>101886</v>
      </c>
      <c r="C4616" s="522" t="s">
        <v>10522</v>
      </c>
      <c r="D4616" s="530" t="s">
        <v>23</v>
      </c>
      <c r="E4616" s="531">
        <v>16.29</v>
      </c>
      <c r="F4616" s="532">
        <v>0</v>
      </c>
    </row>
    <row r="4617" spans="1:6">
      <c r="A4617" s="529" t="s">
        <v>33039</v>
      </c>
      <c r="B4617" s="530">
        <v>101889</v>
      </c>
      <c r="C4617" s="522" t="s">
        <v>10525</v>
      </c>
      <c r="D4617" s="530" t="s">
        <v>23</v>
      </c>
      <c r="E4617" s="531">
        <v>26.8</v>
      </c>
      <c r="F4617" s="532">
        <v>0</v>
      </c>
    </row>
    <row r="4618" spans="1:6">
      <c r="A4618" s="529" t="s">
        <v>33039</v>
      </c>
      <c r="B4618" s="530">
        <v>101888</v>
      </c>
      <c r="C4618" s="522" t="s">
        <v>10524</v>
      </c>
      <c r="D4618" s="530" t="s">
        <v>23</v>
      </c>
      <c r="E4618" s="531">
        <v>25.52</v>
      </c>
      <c r="F4618" s="532">
        <v>0</v>
      </c>
    </row>
    <row r="4619" spans="1:6">
      <c r="A4619" s="529" t="s">
        <v>33039</v>
      </c>
      <c r="B4619" s="530">
        <v>101938</v>
      </c>
      <c r="C4619" s="522" t="s">
        <v>10634</v>
      </c>
      <c r="D4619" s="530" t="s">
        <v>24</v>
      </c>
      <c r="E4619" s="531">
        <v>111.09</v>
      </c>
      <c r="F4619" s="532">
        <v>0</v>
      </c>
    </row>
    <row r="4620" spans="1:6">
      <c r="A4620" s="529" t="s">
        <v>33039</v>
      </c>
      <c r="B4620" s="530">
        <v>101904</v>
      </c>
      <c r="C4620" s="522" t="s">
        <v>10633</v>
      </c>
      <c r="D4620" s="530" t="s">
        <v>24</v>
      </c>
      <c r="E4620" s="531">
        <v>1573.3</v>
      </c>
      <c r="F4620" s="532">
        <v>0</v>
      </c>
    </row>
    <row r="4621" spans="1:6">
      <c r="A4621" s="529" t="s">
        <v>33039</v>
      </c>
      <c r="B4621" s="530">
        <v>101901</v>
      </c>
      <c r="C4621" s="522" t="s">
        <v>10630</v>
      </c>
      <c r="D4621" s="530" t="s">
        <v>24</v>
      </c>
      <c r="E4621" s="531">
        <v>167.12</v>
      </c>
      <c r="F4621" s="532">
        <v>0</v>
      </c>
    </row>
    <row r="4622" spans="1:6">
      <c r="A4622" s="529" t="s">
        <v>33039</v>
      </c>
      <c r="B4622" s="530">
        <v>101902</v>
      </c>
      <c r="C4622" s="522" t="s">
        <v>10631</v>
      </c>
      <c r="D4622" s="530" t="s">
        <v>24</v>
      </c>
      <c r="E4622" s="531">
        <v>206.98</v>
      </c>
      <c r="F4622" s="532">
        <v>0</v>
      </c>
    </row>
    <row r="4623" spans="1:6">
      <c r="A4623" s="529" t="s">
        <v>33039</v>
      </c>
      <c r="B4623" s="530">
        <v>101903</v>
      </c>
      <c r="C4623" s="522" t="s">
        <v>10632</v>
      </c>
      <c r="D4623" s="530" t="s">
        <v>24</v>
      </c>
      <c r="E4623" s="531">
        <v>431.85</v>
      </c>
      <c r="F4623" s="532">
        <v>0</v>
      </c>
    </row>
    <row r="4624" spans="1:6">
      <c r="A4624" s="529" t="s">
        <v>33039</v>
      </c>
      <c r="B4624" s="530">
        <v>97400</v>
      </c>
      <c r="C4624" s="522" t="s">
        <v>33040</v>
      </c>
      <c r="D4624" s="530" t="s">
        <v>24</v>
      </c>
      <c r="E4624" s="531">
        <v>0</v>
      </c>
      <c r="F4624" s="532"/>
    </row>
    <row r="4625" spans="1:6">
      <c r="A4625" s="529" t="s">
        <v>33039</v>
      </c>
      <c r="B4625" s="530">
        <v>97401</v>
      </c>
      <c r="C4625" s="522" t="s">
        <v>33041</v>
      </c>
      <c r="D4625" s="530" t="s">
        <v>24</v>
      </c>
      <c r="E4625" s="531">
        <v>0</v>
      </c>
      <c r="F4625" s="532"/>
    </row>
    <row r="4626" spans="1:6">
      <c r="A4626" s="529" t="s">
        <v>33039</v>
      </c>
      <c r="B4626" s="530">
        <v>97403</v>
      </c>
      <c r="C4626" s="522" t="s">
        <v>33042</v>
      </c>
      <c r="D4626" s="530" t="s">
        <v>24</v>
      </c>
      <c r="E4626" s="531">
        <v>0</v>
      </c>
      <c r="F4626" s="532"/>
    </row>
    <row r="4627" spans="1:6">
      <c r="A4627" s="529" t="s">
        <v>33039</v>
      </c>
      <c r="B4627" s="530">
        <v>97404</v>
      </c>
      <c r="C4627" s="522" t="s">
        <v>33043</v>
      </c>
      <c r="D4627" s="530" t="s">
        <v>24</v>
      </c>
      <c r="E4627" s="531">
        <v>0</v>
      </c>
      <c r="F4627" s="532"/>
    </row>
    <row r="4628" spans="1:6">
      <c r="A4628" s="529" t="s">
        <v>33039</v>
      </c>
      <c r="B4628" s="530">
        <v>97406</v>
      </c>
      <c r="C4628" s="522" t="s">
        <v>33044</v>
      </c>
      <c r="D4628" s="530" t="s">
        <v>24</v>
      </c>
      <c r="E4628" s="531">
        <v>0</v>
      </c>
      <c r="F4628" s="532"/>
    </row>
    <row r="4629" spans="1:6">
      <c r="A4629" s="529" t="s">
        <v>33039</v>
      </c>
      <c r="B4629" s="530">
        <v>97393</v>
      </c>
      <c r="C4629" s="522" t="s">
        <v>33045</v>
      </c>
      <c r="D4629" s="530" t="s">
        <v>24</v>
      </c>
      <c r="E4629" s="531">
        <v>0</v>
      </c>
      <c r="F4629" s="532"/>
    </row>
    <row r="4630" spans="1:6">
      <c r="A4630" s="529" t="s">
        <v>33039</v>
      </c>
      <c r="B4630" s="530">
        <v>97407</v>
      </c>
      <c r="C4630" s="522" t="s">
        <v>33046</v>
      </c>
      <c r="D4630" s="530" t="s">
        <v>24</v>
      </c>
      <c r="E4630" s="531">
        <v>0</v>
      </c>
      <c r="F4630" s="532"/>
    </row>
    <row r="4631" spans="1:6">
      <c r="A4631" s="529" t="s">
        <v>33039</v>
      </c>
      <c r="B4631" s="530">
        <v>97408</v>
      </c>
      <c r="C4631" s="522" t="s">
        <v>33047</v>
      </c>
      <c r="D4631" s="530" t="s">
        <v>24</v>
      </c>
      <c r="E4631" s="531">
        <v>0</v>
      </c>
      <c r="F4631" s="532"/>
    </row>
    <row r="4632" spans="1:6">
      <c r="A4632" s="529" t="s">
        <v>33039</v>
      </c>
      <c r="B4632" s="530">
        <v>97394</v>
      </c>
      <c r="C4632" s="522" t="s">
        <v>33048</v>
      </c>
      <c r="D4632" s="530" t="s">
        <v>24</v>
      </c>
      <c r="E4632" s="531">
        <v>0</v>
      </c>
      <c r="F4632" s="532"/>
    </row>
    <row r="4633" spans="1:6">
      <c r="A4633" s="529" t="s">
        <v>33039</v>
      </c>
      <c r="B4633" s="530">
        <v>97395</v>
      </c>
      <c r="C4633" s="522" t="s">
        <v>33049</v>
      </c>
      <c r="D4633" s="530" t="s">
        <v>24</v>
      </c>
      <c r="E4633" s="531">
        <v>0</v>
      </c>
      <c r="F4633" s="532"/>
    </row>
    <row r="4634" spans="1:6">
      <c r="A4634" s="529" t="s">
        <v>33039</v>
      </c>
      <c r="B4634" s="530">
        <v>97398</v>
      </c>
      <c r="C4634" s="522" t="s">
        <v>33050</v>
      </c>
      <c r="D4634" s="530" t="s">
        <v>24</v>
      </c>
      <c r="E4634" s="531">
        <v>0</v>
      </c>
      <c r="F4634" s="532"/>
    </row>
    <row r="4635" spans="1:6">
      <c r="A4635" s="529" t="s">
        <v>33039</v>
      </c>
      <c r="B4635" s="530">
        <v>97399</v>
      </c>
      <c r="C4635" s="522" t="s">
        <v>33051</v>
      </c>
      <c r="D4635" s="530" t="s">
        <v>24</v>
      </c>
      <c r="E4635" s="531">
        <v>0</v>
      </c>
      <c r="F4635" s="532"/>
    </row>
    <row r="4636" spans="1:6">
      <c r="A4636" s="529" t="s">
        <v>33039</v>
      </c>
      <c r="B4636" s="530">
        <v>97414</v>
      </c>
      <c r="C4636" s="522" t="s">
        <v>33052</v>
      </c>
      <c r="D4636" s="530" t="s">
        <v>24</v>
      </c>
      <c r="E4636" s="531">
        <v>0</v>
      </c>
      <c r="F4636" s="532"/>
    </row>
    <row r="4637" spans="1:6">
      <c r="A4637" s="529" t="s">
        <v>33039</v>
      </c>
      <c r="B4637" s="530">
        <v>97415</v>
      </c>
      <c r="C4637" s="522" t="s">
        <v>33053</v>
      </c>
      <c r="D4637" s="530" t="s">
        <v>24</v>
      </c>
      <c r="E4637" s="531">
        <v>0</v>
      </c>
      <c r="F4637" s="532"/>
    </row>
    <row r="4638" spans="1:6">
      <c r="A4638" s="529" t="s">
        <v>33039</v>
      </c>
      <c r="B4638" s="530">
        <v>97416</v>
      </c>
      <c r="C4638" s="522" t="s">
        <v>33054</v>
      </c>
      <c r="D4638" s="530" t="s">
        <v>24</v>
      </c>
      <c r="E4638" s="531">
        <v>0</v>
      </c>
      <c r="F4638" s="532"/>
    </row>
    <row r="4639" spans="1:6">
      <c r="A4639" s="529" t="s">
        <v>33039</v>
      </c>
      <c r="B4639" s="530">
        <v>97417</v>
      </c>
      <c r="C4639" s="522" t="s">
        <v>33055</v>
      </c>
      <c r="D4639" s="530" t="s">
        <v>24</v>
      </c>
      <c r="E4639" s="531">
        <v>0</v>
      </c>
      <c r="F4639" s="532"/>
    </row>
    <row r="4640" spans="1:6">
      <c r="A4640" s="529" t="s">
        <v>33039</v>
      </c>
      <c r="B4640" s="530">
        <v>97418</v>
      </c>
      <c r="C4640" s="522" t="s">
        <v>33056</v>
      </c>
      <c r="D4640" s="530" t="s">
        <v>24</v>
      </c>
      <c r="E4640" s="531">
        <v>0</v>
      </c>
      <c r="F4640" s="532"/>
    </row>
    <row r="4641" spans="1:6">
      <c r="A4641" s="529" t="s">
        <v>33039</v>
      </c>
      <c r="B4641" s="530">
        <v>97409</v>
      </c>
      <c r="C4641" s="522" t="s">
        <v>33057</v>
      </c>
      <c r="D4641" s="530" t="s">
        <v>24</v>
      </c>
      <c r="E4641" s="531">
        <v>0</v>
      </c>
      <c r="F4641" s="532"/>
    </row>
    <row r="4642" spans="1:6">
      <c r="A4642" s="529" t="s">
        <v>33039</v>
      </c>
      <c r="B4642" s="530">
        <v>97419</v>
      </c>
      <c r="C4642" s="522" t="s">
        <v>33058</v>
      </c>
      <c r="D4642" s="530" t="s">
        <v>24</v>
      </c>
      <c r="E4642" s="531">
        <v>0</v>
      </c>
      <c r="F4642" s="532"/>
    </row>
    <row r="4643" spans="1:6">
      <c r="A4643" s="529" t="s">
        <v>33039</v>
      </c>
      <c r="B4643" s="530">
        <v>97420</v>
      </c>
      <c r="C4643" s="522" t="s">
        <v>33059</v>
      </c>
      <c r="D4643" s="530" t="s">
        <v>24</v>
      </c>
      <c r="E4643" s="531">
        <v>0</v>
      </c>
      <c r="F4643" s="532"/>
    </row>
    <row r="4644" spans="1:6">
      <c r="A4644" s="529" t="s">
        <v>33039</v>
      </c>
      <c r="B4644" s="530">
        <v>97410</v>
      </c>
      <c r="C4644" s="522" t="s">
        <v>33060</v>
      </c>
      <c r="D4644" s="530" t="s">
        <v>24</v>
      </c>
      <c r="E4644" s="531">
        <v>0</v>
      </c>
      <c r="F4644" s="532"/>
    </row>
    <row r="4645" spans="1:6">
      <c r="A4645" s="529" t="s">
        <v>33039</v>
      </c>
      <c r="B4645" s="530">
        <v>97411</v>
      </c>
      <c r="C4645" s="522" t="s">
        <v>33061</v>
      </c>
      <c r="D4645" s="530" t="s">
        <v>24</v>
      </c>
      <c r="E4645" s="531">
        <v>0</v>
      </c>
      <c r="F4645" s="532"/>
    </row>
    <row r="4646" spans="1:6">
      <c r="A4646" s="529" t="s">
        <v>33039</v>
      </c>
      <c r="B4646" s="530">
        <v>97412</v>
      </c>
      <c r="C4646" s="522" t="s">
        <v>33062</v>
      </c>
      <c r="D4646" s="530" t="s">
        <v>24</v>
      </c>
      <c r="E4646" s="531">
        <v>0</v>
      </c>
      <c r="F4646" s="532"/>
    </row>
    <row r="4647" spans="1:6">
      <c r="A4647" s="529" t="s">
        <v>33039</v>
      </c>
      <c r="B4647" s="530">
        <v>97413</v>
      </c>
      <c r="C4647" s="522" t="s">
        <v>33063</v>
      </c>
      <c r="D4647" s="530" t="s">
        <v>24</v>
      </c>
      <c r="E4647" s="531">
        <v>0</v>
      </c>
      <c r="F4647" s="532"/>
    </row>
    <row r="4648" spans="1:6">
      <c r="A4648" s="529" t="s">
        <v>33039</v>
      </c>
      <c r="B4648" s="530">
        <v>101900</v>
      </c>
      <c r="C4648" s="522" t="s">
        <v>10629</v>
      </c>
      <c r="D4648" s="530" t="s">
        <v>24</v>
      </c>
      <c r="E4648" s="531">
        <v>4294.16</v>
      </c>
      <c r="F4648" s="532">
        <v>0</v>
      </c>
    </row>
    <row r="4649" spans="1:6">
      <c r="A4649" s="529" t="s">
        <v>33039</v>
      </c>
      <c r="B4649" s="530">
        <v>93660</v>
      </c>
      <c r="C4649" s="522" t="s">
        <v>465</v>
      </c>
      <c r="D4649" s="530" t="s">
        <v>24</v>
      </c>
      <c r="E4649" s="531">
        <v>55.64</v>
      </c>
      <c r="F4649" s="532">
        <v>0</v>
      </c>
    </row>
    <row r="4650" spans="1:6">
      <c r="A4650" s="529" t="s">
        <v>33039</v>
      </c>
      <c r="B4650" s="530">
        <v>93661</v>
      </c>
      <c r="C4650" s="522" t="s">
        <v>466</v>
      </c>
      <c r="D4650" s="530" t="s">
        <v>24</v>
      </c>
      <c r="E4650" s="531">
        <v>57.55</v>
      </c>
      <c r="F4650" s="532">
        <v>0</v>
      </c>
    </row>
    <row r="4651" spans="1:6">
      <c r="A4651" s="529" t="s">
        <v>33039</v>
      </c>
      <c r="B4651" s="530">
        <v>93662</v>
      </c>
      <c r="C4651" s="522" t="s">
        <v>10603</v>
      </c>
      <c r="D4651" s="530" t="s">
        <v>24</v>
      </c>
      <c r="E4651" s="531">
        <v>61.03</v>
      </c>
      <c r="F4651" s="532">
        <v>0</v>
      </c>
    </row>
    <row r="4652" spans="1:6">
      <c r="A4652" s="529" t="s">
        <v>33039</v>
      </c>
      <c r="B4652" s="530">
        <v>93663</v>
      </c>
      <c r="C4652" s="522" t="s">
        <v>10604</v>
      </c>
      <c r="D4652" s="530" t="s">
        <v>24</v>
      </c>
      <c r="E4652" s="531">
        <v>61.03</v>
      </c>
      <c r="F4652" s="532">
        <v>0</v>
      </c>
    </row>
    <row r="4653" spans="1:6">
      <c r="A4653" s="529" t="s">
        <v>33039</v>
      </c>
      <c r="B4653" s="530">
        <v>93664</v>
      </c>
      <c r="C4653" s="522" t="s">
        <v>10605</v>
      </c>
      <c r="D4653" s="530" t="s">
        <v>24</v>
      </c>
      <c r="E4653" s="531">
        <v>65.349999999999994</v>
      </c>
      <c r="F4653" s="532">
        <v>0</v>
      </c>
    </row>
    <row r="4654" spans="1:6">
      <c r="A4654" s="529" t="s">
        <v>33039</v>
      </c>
      <c r="B4654" s="530">
        <v>93665</v>
      </c>
      <c r="C4654" s="522" t="s">
        <v>10606</v>
      </c>
      <c r="D4654" s="530" t="s">
        <v>24</v>
      </c>
      <c r="E4654" s="531">
        <v>71.66</v>
      </c>
      <c r="F4654" s="532">
        <v>0</v>
      </c>
    </row>
    <row r="4655" spans="1:6">
      <c r="A4655" s="529" t="s">
        <v>33039</v>
      </c>
      <c r="B4655" s="530">
        <v>93666</v>
      </c>
      <c r="C4655" s="522" t="s">
        <v>10607</v>
      </c>
      <c r="D4655" s="530" t="s">
        <v>24</v>
      </c>
      <c r="E4655" s="531">
        <v>80.59</v>
      </c>
      <c r="F4655" s="532">
        <v>0</v>
      </c>
    </row>
    <row r="4656" spans="1:6">
      <c r="A4656" s="529" t="s">
        <v>33039</v>
      </c>
      <c r="B4656" s="530">
        <v>93674</v>
      </c>
      <c r="C4656" s="522" t="s">
        <v>33064</v>
      </c>
      <c r="D4656" s="530" t="s">
        <v>24</v>
      </c>
      <c r="E4656" s="531">
        <v>0</v>
      </c>
      <c r="F4656" s="532"/>
    </row>
    <row r="4657" spans="1:6">
      <c r="A4657" s="529" t="s">
        <v>33039</v>
      </c>
      <c r="B4657" s="530">
        <v>93675</v>
      </c>
      <c r="C4657" s="522" t="s">
        <v>33065</v>
      </c>
      <c r="D4657" s="530" t="s">
        <v>24</v>
      </c>
      <c r="E4657" s="531">
        <v>0</v>
      </c>
      <c r="F4657" s="532"/>
    </row>
    <row r="4658" spans="1:6">
      <c r="A4658" s="529" t="s">
        <v>33039</v>
      </c>
      <c r="B4658" s="530">
        <v>101892</v>
      </c>
      <c r="C4658" s="522" t="s">
        <v>10621</v>
      </c>
      <c r="D4658" s="530" t="s">
        <v>24</v>
      </c>
      <c r="E4658" s="531">
        <v>71.45</v>
      </c>
      <c r="F4658" s="532">
        <v>0</v>
      </c>
    </row>
    <row r="4659" spans="1:6">
      <c r="A4659" s="529" t="s">
        <v>33039</v>
      </c>
      <c r="B4659" s="530">
        <v>93653</v>
      </c>
      <c r="C4659" s="522" t="s">
        <v>10596</v>
      </c>
      <c r="D4659" s="530" t="s">
        <v>24</v>
      </c>
      <c r="E4659" s="531">
        <v>12.11</v>
      </c>
      <c r="F4659" s="532">
        <v>0</v>
      </c>
    </row>
    <row r="4660" spans="1:6">
      <c r="A4660" s="529" t="s">
        <v>33039</v>
      </c>
      <c r="B4660" s="530">
        <v>93654</v>
      </c>
      <c r="C4660" s="522" t="s">
        <v>10597</v>
      </c>
      <c r="D4660" s="530" t="s">
        <v>24</v>
      </c>
      <c r="E4660" s="531">
        <v>13.06</v>
      </c>
      <c r="F4660" s="532">
        <v>0</v>
      </c>
    </row>
    <row r="4661" spans="1:6">
      <c r="A4661" s="529" t="s">
        <v>33039</v>
      </c>
      <c r="B4661" s="530">
        <v>93655</v>
      </c>
      <c r="C4661" s="522" t="s">
        <v>10598</v>
      </c>
      <c r="D4661" s="530" t="s">
        <v>24</v>
      </c>
      <c r="E4661" s="531">
        <v>14.8</v>
      </c>
      <c r="F4661" s="532">
        <v>0</v>
      </c>
    </row>
    <row r="4662" spans="1:6">
      <c r="A4662" s="529" t="s">
        <v>33039</v>
      </c>
      <c r="B4662" s="530">
        <v>93656</v>
      </c>
      <c r="C4662" s="522" t="s">
        <v>10599</v>
      </c>
      <c r="D4662" s="530" t="s">
        <v>24</v>
      </c>
      <c r="E4662" s="531">
        <v>14.8</v>
      </c>
      <c r="F4662" s="532">
        <v>0</v>
      </c>
    </row>
    <row r="4663" spans="1:6">
      <c r="A4663" s="529" t="s">
        <v>33039</v>
      </c>
      <c r="B4663" s="530">
        <v>93657</v>
      </c>
      <c r="C4663" s="522" t="s">
        <v>10600</v>
      </c>
      <c r="D4663" s="530" t="s">
        <v>24</v>
      </c>
      <c r="E4663" s="531">
        <v>16.96</v>
      </c>
      <c r="F4663" s="532">
        <v>0</v>
      </c>
    </row>
    <row r="4664" spans="1:6">
      <c r="A4664" s="529" t="s">
        <v>33039</v>
      </c>
      <c r="B4664" s="530">
        <v>93658</v>
      </c>
      <c r="C4664" s="522" t="s">
        <v>10601</v>
      </c>
      <c r="D4664" s="530" t="s">
        <v>24</v>
      </c>
      <c r="E4664" s="531">
        <v>24.56</v>
      </c>
      <c r="F4664" s="532">
        <v>0</v>
      </c>
    </row>
    <row r="4665" spans="1:6">
      <c r="A4665" s="529" t="s">
        <v>33039</v>
      </c>
      <c r="B4665" s="530">
        <v>93659</v>
      </c>
      <c r="C4665" s="522" t="s">
        <v>10602</v>
      </c>
      <c r="D4665" s="530" t="s">
        <v>24</v>
      </c>
      <c r="E4665" s="531">
        <v>29.02</v>
      </c>
      <c r="F4665" s="532">
        <v>0</v>
      </c>
    </row>
    <row r="4666" spans="1:6">
      <c r="A4666" s="529" t="s">
        <v>33039</v>
      </c>
      <c r="B4666" s="530">
        <v>101890</v>
      </c>
      <c r="C4666" s="522" t="s">
        <v>464</v>
      </c>
      <c r="D4666" s="530" t="s">
        <v>24</v>
      </c>
      <c r="E4666" s="531">
        <v>17.29</v>
      </c>
      <c r="F4666" s="532">
        <v>0</v>
      </c>
    </row>
    <row r="4667" spans="1:6">
      <c r="A4667" s="529" t="s">
        <v>33039</v>
      </c>
      <c r="B4667" s="530">
        <v>101891</v>
      </c>
      <c r="C4667" s="522" t="s">
        <v>10620</v>
      </c>
      <c r="D4667" s="530" t="s">
        <v>24</v>
      </c>
      <c r="E4667" s="531">
        <v>30.36</v>
      </c>
      <c r="F4667" s="532">
        <v>0</v>
      </c>
    </row>
    <row r="4668" spans="1:6">
      <c r="A4668" s="529" t="s">
        <v>33039</v>
      </c>
      <c r="B4668" s="530">
        <v>101895</v>
      </c>
      <c r="C4668" s="522" t="s">
        <v>10624</v>
      </c>
      <c r="D4668" s="530" t="s">
        <v>24</v>
      </c>
      <c r="E4668" s="531">
        <v>440.4</v>
      </c>
      <c r="F4668" s="532">
        <v>0</v>
      </c>
    </row>
    <row r="4669" spans="1:6">
      <c r="A4669" s="529" t="s">
        <v>33039</v>
      </c>
      <c r="B4669" s="530">
        <v>101896</v>
      </c>
      <c r="C4669" s="522" t="s">
        <v>10625</v>
      </c>
      <c r="D4669" s="530" t="s">
        <v>24</v>
      </c>
      <c r="E4669" s="531">
        <v>640</v>
      </c>
      <c r="F4669" s="532">
        <v>0</v>
      </c>
    </row>
    <row r="4670" spans="1:6">
      <c r="A4670" s="529" t="s">
        <v>33039</v>
      </c>
      <c r="B4670" s="530">
        <v>101897</v>
      </c>
      <c r="C4670" s="522" t="s">
        <v>10626</v>
      </c>
      <c r="D4670" s="530" t="s">
        <v>24</v>
      </c>
      <c r="E4670" s="531">
        <v>996.39</v>
      </c>
      <c r="F4670" s="532">
        <v>0</v>
      </c>
    </row>
    <row r="4671" spans="1:6">
      <c r="A4671" s="529" t="s">
        <v>33039</v>
      </c>
      <c r="B4671" s="530">
        <v>101898</v>
      </c>
      <c r="C4671" s="522" t="s">
        <v>10627</v>
      </c>
      <c r="D4671" s="530" t="s">
        <v>24</v>
      </c>
      <c r="E4671" s="531">
        <v>1317.56</v>
      </c>
      <c r="F4671" s="532">
        <v>0</v>
      </c>
    </row>
    <row r="4672" spans="1:6">
      <c r="A4672" s="529" t="s">
        <v>33039</v>
      </c>
      <c r="B4672" s="530">
        <v>101899</v>
      </c>
      <c r="C4672" s="522" t="s">
        <v>10628</v>
      </c>
      <c r="D4672" s="530" t="s">
        <v>24</v>
      </c>
      <c r="E4672" s="531">
        <v>2081.4899999999998</v>
      </c>
      <c r="F4672" s="532">
        <v>0</v>
      </c>
    </row>
    <row r="4673" spans="1:6">
      <c r="A4673" s="529" t="s">
        <v>33039</v>
      </c>
      <c r="B4673" s="530">
        <v>93676</v>
      </c>
      <c r="C4673" s="522" t="s">
        <v>33066</v>
      </c>
      <c r="D4673" s="530" t="s">
        <v>24</v>
      </c>
      <c r="E4673" s="531">
        <v>0</v>
      </c>
      <c r="F4673" s="532"/>
    </row>
    <row r="4674" spans="1:6">
      <c r="A4674" s="529" t="s">
        <v>33039</v>
      </c>
      <c r="B4674" s="530">
        <v>97711</v>
      </c>
      <c r="C4674" s="522" t="s">
        <v>33067</v>
      </c>
      <c r="D4674" s="530" t="s">
        <v>24</v>
      </c>
      <c r="E4674" s="531">
        <v>0</v>
      </c>
      <c r="F4674" s="532"/>
    </row>
    <row r="4675" spans="1:6">
      <c r="A4675" s="529" t="s">
        <v>33039</v>
      </c>
      <c r="B4675" s="530">
        <v>93667</v>
      </c>
      <c r="C4675" s="522" t="s">
        <v>10608</v>
      </c>
      <c r="D4675" s="530" t="s">
        <v>24</v>
      </c>
      <c r="E4675" s="531">
        <v>70.209999999999994</v>
      </c>
      <c r="F4675" s="532">
        <v>0</v>
      </c>
    </row>
    <row r="4676" spans="1:6">
      <c r="A4676" s="529" t="s">
        <v>33039</v>
      </c>
      <c r="B4676" s="530">
        <v>93668</v>
      </c>
      <c r="C4676" s="522" t="s">
        <v>10609</v>
      </c>
      <c r="D4676" s="530" t="s">
        <v>24</v>
      </c>
      <c r="E4676" s="531">
        <v>73.069999999999993</v>
      </c>
      <c r="F4676" s="532">
        <v>0</v>
      </c>
    </row>
    <row r="4677" spans="1:6">
      <c r="A4677" s="529" t="s">
        <v>33039</v>
      </c>
      <c r="B4677" s="530">
        <v>93669</v>
      </c>
      <c r="C4677" s="522" t="s">
        <v>10610</v>
      </c>
      <c r="D4677" s="530" t="s">
        <v>24</v>
      </c>
      <c r="E4677" s="531">
        <v>78.290000000000006</v>
      </c>
      <c r="F4677" s="532">
        <v>0</v>
      </c>
    </row>
    <row r="4678" spans="1:6">
      <c r="A4678" s="529" t="s">
        <v>33039</v>
      </c>
      <c r="B4678" s="530">
        <v>93670</v>
      </c>
      <c r="C4678" s="522" t="s">
        <v>10611</v>
      </c>
      <c r="D4678" s="530" t="s">
        <v>24</v>
      </c>
      <c r="E4678" s="531">
        <v>78.290000000000006</v>
      </c>
      <c r="F4678" s="532">
        <v>0</v>
      </c>
    </row>
    <row r="4679" spans="1:6">
      <c r="A4679" s="529" t="s">
        <v>33039</v>
      </c>
      <c r="B4679" s="530">
        <v>93671</v>
      </c>
      <c r="C4679" s="522" t="s">
        <v>10612</v>
      </c>
      <c r="D4679" s="530" t="s">
        <v>24</v>
      </c>
      <c r="E4679" s="531">
        <v>84.78</v>
      </c>
      <c r="F4679" s="532">
        <v>0</v>
      </c>
    </row>
    <row r="4680" spans="1:6">
      <c r="A4680" s="529" t="s">
        <v>33039</v>
      </c>
      <c r="B4680" s="530">
        <v>93672</v>
      </c>
      <c r="C4680" s="522" t="s">
        <v>10613</v>
      </c>
      <c r="D4680" s="530" t="s">
        <v>24</v>
      </c>
      <c r="E4680" s="531">
        <v>95.35</v>
      </c>
      <c r="F4680" s="532">
        <v>0</v>
      </c>
    </row>
    <row r="4681" spans="1:6">
      <c r="A4681" s="529" t="s">
        <v>33039</v>
      </c>
      <c r="B4681" s="530">
        <v>93673</v>
      </c>
      <c r="C4681" s="522" t="s">
        <v>10614</v>
      </c>
      <c r="D4681" s="530" t="s">
        <v>24</v>
      </c>
      <c r="E4681" s="531">
        <v>108.75</v>
      </c>
      <c r="F4681" s="532">
        <v>0</v>
      </c>
    </row>
    <row r="4682" spans="1:6">
      <c r="A4682" s="529" t="s">
        <v>33039</v>
      </c>
      <c r="B4682" s="530">
        <v>101893</v>
      </c>
      <c r="C4682" s="522" t="s">
        <v>10622</v>
      </c>
      <c r="D4682" s="530" t="s">
        <v>24</v>
      </c>
      <c r="E4682" s="531">
        <v>92.36</v>
      </c>
      <c r="F4682" s="532">
        <v>0</v>
      </c>
    </row>
    <row r="4683" spans="1:6">
      <c r="A4683" s="529" t="s">
        <v>33039</v>
      </c>
      <c r="B4683" s="530">
        <v>101894</v>
      </c>
      <c r="C4683" s="522" t="s">
        <v>10623</v>
      </c>
      <c r="D4683" s="530" t="s">
        <v>24</v>
      </c>
      <c r="E4683" s="531">
        <v>171.61</v>
      </c>
      <c r="F4683" s="532">
        <v>0</v>
      </c>
    </row>
    <row r="4684" spans="1:6">
      <c r="A4684" s="529" t="s">
        <v>33039</v>
      </c>
      <c r="B4684" s="530">
        <v>97421</v>
      </c>
      <c r="C4684" s="522" t="s">
        <v>33068</v>
      </c>
      <c r="D4684" s="530" t="s">
        <v>24</v>
      </c>
      <c r="E4684" s="531">
        <v>0</v>
      </c>
      <c r="F4684" s="532"/>
    </row>
    <row r="4685" spans="1:6">
      <c r="A4685" s="529" t="s">
        <v>33039</v>
      </c>
      <c r="B4685" s="530">
        <v>97373</v>
      </c>
      <c r="C4685" s="522" t="s">
        <v>33069</v>
      </c>
      <c r="D4685" s="530" t="s">
        <v>23</v>
      </c>
      <c r="E4685" s="531">
        <v>0</v>
      </c>
      <c r="F4685" s="532"/>
    </row>
    <row r="4686" spans="1:6">
      <c r="A4686" s="529" t="s">
        <v>33039</v>
      </c>
      <c r="B4686" s="530">
        <v>97374</v>
      </c>
      <c r="C4686" s="522" t="s">
        <v>33070</v>
      </c>
      <c r="D4686" s="530" t="s">
        <v>23</v>
      </c>
      <c r="E4686" s="531">
        <v>0</v>
      </c>
      <c r="F4686" s="532"/>
    </row>
    <row r="4687" spans="1:6">
      <c r="A4687" s="529" t="s">
        <v>33039</v>
      </c>
      <c r="B4687" s="530">
        <v>97375</v>
      </c>
      <c r="C4687" s="522" t="s">
        <v>33071</v>
      </c>
      <c r="D4687" s="530" t="s">
        <v>23</v>
      </c>
      <c r="E4687" s="531">
        <v>0</v>
      </c>
      <c r="F4687" s="532"/>
    </row>
    <row r="4688" spans="1:6">
      <c r="A4688" s="529" t="s">
        <v>33039</v>
      </c>
      <c r="B4688" s="530">
        <v>97376</v>
      </c>
      <c r="C4688" s="522" t="s">
        <v>33072</v>
      </c>
      <c r="D4688" s="530" t="s">
        <v>23</v>
      </c>
      <c r="E4688" s="531">
        <v>0</v>
      </c>
      <c r="F4688" s="532"/>
    </row>
    <row r="4689" spans="1:6">
      <c r="A4689" s="529" t="s">
        <v>33039</v>
      </c>
      <c r="B4689" s="530">
        <v>97377</v>
      </c>
      <c r="C4689" s="522" t="s">
        <v>33073</v>
      </c>
      <c r="D4689" s="530" t="s">
        <v>23</v>
      </c>
      <c r="E4689" s="531">
        <v>0</v>
      </c>
      <c r="F4689" s="532"/>
    </row>
    <row r="4690" spans="1:6">
      <c r="A4690" s="529" t="s">
        <v>33039</v>
      </c>
      <c r="B4690" s="530">
        <v>97368</v>
      </c>
      <c r="C4690" s="522" t="s">
        <v>33074</v>
      </c>
      <c r="D4690" s="530" t="s">
        <v>23</v>
      </c>
      <c r="E4690" s="531">
        <v>0</v>
      </c>
      <c r="F4690" s="532"/>
    </row>
    <row r="4691" spans="1:6">
      <c r="A4691" s="529" t="s">
        <v>33039</v>
      </c>
      <c r="B4691" s="530">
        <v>97369</v>
      </c>
      <c r="C4691" s="522" t="s">
        <v>33075</v>
      </c>
      <c r="D4691" s="530" t="s">
        <v>23</v>
      </c>
      <c r="E4691" s="531">
        <v>0</v>
      </c>
      <c r="F4691" s="532"/>
    </row>
    <row r="4692" spans="1:6">
      <c r="A4692" s="529" t="s">
        <v>33039</v>
      </c>
      <c r="B4692" s="530">
        <v>97370</v>
      </c>
      <c r="C4692" s="522" t="s">
        <v>33076</v>
      </c>
      <c r="D4692" s="530" t="s">
        <v>23</v>
      </c>
      <c r="E4692" s="531">
        <v>0</v>
      </c>
      <c r="F4692" s="532"/>
    </row>
    <row r="4693" spans="1:6">
      <c r="A4693" s="529" t="s">
        <v>33039</v>
      </c>
      <c r="B4693" s="530">
        <v>97371</v>
      </c>
      <c r="C4693" s="522" t="s">
        <v>33077</v>
      </c>
      <c r="D4693" s="530" t="s">
        <v>23</v>
      </c>
      <c r="E4693" s="531">
        <v>0</v>
      </c>
      <c r="F4693" s="532"/>
    </row>
    <row r="4694" spans="1:6">
      <c r="A4694" s="529" t="s">
        <v>33039</v>
      </c>
      <c r="B4694" s="530">
        <v>97372</v>
      </c>
      <c r="C4694" s="522" t="s">
        <v>33078</v>
      </c>
      <c r="D4694" s="530" t="s">
        <v>23</v>
      </c>
      <c r="E4694" s="531">
        <v>0</v>
      </c>
      <c r="F4694" s="532"/>
    </row>
    <row r="4695" spans="1:6">
      <c r="A4695" s="529" t="s">
        <v>33039</v>
      </c>
      <c r="B4695" s="530">
        <v>101875</v>
      </c>
      <c r="C4695" s="522" t="s">
        <v>469</v>
      </c>
      <c r="D4695" s="530" t="s">
        <v>24</v>
      </c>
      <c r="E4695" s="531">
        <v>359.2</v>
      </c>
      <c r="F4695" s="532">
        <v>0</v>
      </c>
    </row>
    <row r="4696" spans="1:6">
      <c r="A4696" s="529" t="s">
        <v>33039</v>
      </c>
      <c r="B4696" s="530">
        <v>101883</v>
      </c>
      <c r="C4696" s="522" t="s">
        <v>470</v>
      </c>
      <c r="D4696" s="530" t="s">
        <v>24</v>
      </c>
      <c r="E4696" s="531">
        <v>490.47</v>
      </c>
      <c r="F4696" s="532">
        <v>0</v>
      </c>
    </row>
    <row r="4697" spans="1:6">
      <c r="A4697" s="529" t="s">
        <v>33039</v>
      </c>
      <c r="B4697" s="530">
        <v>101879</v>
      </c>
      <c r="C4697" s="522" t="s">
        <v>194</v>
      </c>
      <c r="D4697" s="530" t="s">
        <v>24</v>
      </c>
      <c r="E4697" s="531">
        <v>513.66</v>
      </c>
      <c r="F4697" s="532">
        <v>0</v>
      </c>
    </row>
    <row r="4698" spans="1:6">
      <c r="A4698" s="529" t="s">
        <v>33039</v>
      </c>
      <c r="B4698" s="530">
        <v>101880</v>
      </c>
      <c r="C4698" s="522" t="s">
        <v>10618</v>
      </c>
      <c r="D4698" s="530" t="s">
        <v>24</v>
      </c>
      <c r="E4698" s="531">
        <v>592.52</v>
      </c>
      <c r="F4698" s="532">
        <v>0</v>
      </c>
    </row>
    <row r="4699" spans="1:6">
      <c r="A4699" s="529" t="s">
        <v>33039</v>
      </c>
      <c r="B4699" s="530">
        <v>101882</v>
      </c>
      <c r="C4699" s="522" t="s">
        <v>530</v>
      </c>
      <c r="D4699" s="530" t="s">
        <v>24</v>
      </c>
      <c r="E4699" s="531">
        <v>1182.18</v>
      </c>
      <c r="F4699" s="532">
        <v>0</v>
      </c>
    </row>
    <row r="4700" spans="1:6">
      <c r="A4700" s="529" t="s">
        <v>33039</v>
      </c>
      <c r="B4700" s="530">
        <v>101881</v>
      </c>
      <c r="C4700" s="522" t="s">
        <v>10619</v>
      </c>
      <c r="D4700" s="530" t="s">
        <v>24</v>
      </c>
      <c r="E4700" s="531">
        <v>840.57</v>
      </c>
      <c r="F4700" s="532">
        <v>0</v>
      </c>
    </row>
    <row r="4701" spans="1:6">
      <c r="A4701" s="529" t="s">
        <v>33039</v>
      </c>
      <c r="B4701" s="530">
        <v>101878</v>
      </c>
      <c r="C4701" s="522" t="s">
        <v>516</v>
      </c>
      <c r="D4701" s="530" t="s">
        <v>24</v>
      </c>
      <c r="E4701" s="531">
        <v>524.54999999999995</v>
      </c>
      <c r="F4701" s="532">
        <v>0</v>
      </c>
    </row>
    <row r="4702" spans="1:6">
      <c r="A4702" s="529" t="s">
        <v>33039</v>
      </c>
      <c r="B4702" s="530">
        <v>101877</v>
      </c>
      <c r="C4702" s="522" t="s">
        <v>10617</v>
      </c>
      <c r="D4702" s="530" t="s">
        <v>24</v>
      </c>
      <c r="E4702" s="531">
        <v>59.89</v>
      </c>
      <c r="F4702" s="532">
        <v>0</v>
      </c>
    </row>
    <row r="4703" spans="1:6">
      <c r="A4703" s="529" t="s">
        <v>33039</v>
      </c>
      <c r="B4703" s="530">
        <v>101876</v>
      </c>
      <c r="C4703" s="522" t="s">
        <v>10616</v>
      </c>
      <c r="D4703" s="530" t="s">
        <v>24</v>
      </c>
      <c r="E4703" s="531">
        <v>83.61</v>
      </c>
      <c r="F4703" s="532">
        <v>0</v>
      </c>
    </row>
    <row r="4704" spans="1:6">
      <c r="A4704" s="529" t="s">
        <v>33039</v>
      </c>
      <c r="B4704" s="530">
        <v>101873</v>
      </c>
      <c r="C4704" s="522" t="s">
        <v>33079</v>
      </c>
      <c r="D4704" s="530" t="s">
        <v>24</v>
      </c>
      <c r="E4704" s="531">
        <v>0</v>
      </c>
      <c r="F4704" s="532"/>
    </row>
    <row r="4705" spans="1:6">
      <c r="A4705" s="529" t="s">
        <v>33039</v>
      </c>
      <c r="B4705" s="530">
        <v>101874</v>
      </c>
      <c r="C4705" s="522" t="s">
        <v>33080</v>
      </c>
      <c r="D4705" s="530" t="s">
        <v>24</v>
      </c>
      <c r="E4705" s="531">
        <v>0</v>
      </c>
      <c r="F4705" s="532"/>
    </row>
    <row r="4706" spans="1:6">
      <c r="A4706" s="529" t="s">
        <v>33039</v>
      </c>
      <c r="B4706" s="530">
        <v>101871</v>
      </c>
      <c r="C4706" s="522" t="s">
        <v>33081</v>
      </c>
      <c r="D4706" s="530" t="s">
        <v>24</v>
      </c>
      <c r="E4706" s="531">
        <v>0</v>
      </c>
      <c r="F4706" s="532"/>
    </row>
    <row r="4707" spans="1:6">
      <c r="A4707" s="529" t="s">
        <v>33039</v>
      </c>
      <c r="B4707" s="530">
        <v>101872</v>
      </c>
      <c r="C4707" s="522" t="s">
        <v>33082</v>
      </c>
      <c r="D4707" s="530" t="s">
        <v>24</v>
      </c>
      <c r="E4707" s="531">
        <v>0</v>
      </c>
      <c r="F4707" s="532"/>
    </row>
    <row r="4708" spans="1:6">
      <c r="A4708" s="529" t="s">
        <v>33039</v>
      </c>
      <c r="B4708" s="530">
        <v>97360</v>
      </c>
      <c r="C4708" s="522" t="s">
        <v>528</v>
      </c>
      <c r="D4708" s="530" t="s">
        <v>24</v>
      </c>
      <c r="E4708" s="531">
        <v>6403.26</v>
      </c>
      <c r="F4708" s="532">
        <v>0</v>
      </c>
    </row>
    <row r="4709" spans="1:6">
      <c r="A4709" s="529" t="s">
        <v>33039</v>
      </c>
      <c r="B4709" s="530">
        <v>97361</v>
      </c>
      <c r="C4709" s="522" t="s">
        <v>529</v>
      </c>
      <c r="D4709" s="530" t="s">
        <v>24</v>
      </c>
      <c r="E4709" s="531">
        <v>8537.68</v>
      </c>
      <c r="F4709" s="532">
        <v>0</v>
      </c>
    </row>
    <row r="4710" spans="1:6">
      <c r="A4710" s="529" t="s">
        <v>33039</v>
      </c>
      <c r="B4710" s="530">
        <v>97359</v>
      </c>
      <c r="C4710" s="522" t="s">
        <v>10615</v>
      </c>
      <c r="D4710" s="530" t="s">
        <v>24</v>
      </c>
      <c r="E4710" s="531">
        <v>3348.72</v>
      </c>
      <c r="F4710" s="532">
        <v>0</v>
      </c>
    </row>
    <row r="4711" spans="1:6">
      <c r="A4711" s="529" t="s">
        <v>33039</v>
      </c>
      <c r="B4711" s="530">
        <v>101946</v>
      </c>
      <c r="C4711" s="522" t="s">
        <v>10635</v>
      </c>
      <c r="D4711" s="530" t="s">
        <v>24</v>
      </c>
      <c r="E4711" s="531">
        <v>192.44</v>
      </c>
      <c r="F4711" s="532">
        <v>0</v>
      </c>
    </row>
    <row r="4712" spans="1:6">
      <c r="A4712" s="529" t="s">
        <v>33039</v>
      </c>
      <c r="B4712" s="530">
        <v>97362</v>
      </c>
      <c r="C4712" s="522" t="s">
        <v>196</v>
      </c>
      <c r="D4712" s="530" t="s">
        <v>24</v>
      </c>
      <c r="E4712" s="531">
        <v>1615.39</v>
      </c>
      <c r="F4712" s="532">
        <v>0</v>
      </c>
    </row>
    <row r="4713" spans="1:6">
      <c r="A4713" s="529" t="s">
        <v>33083</v>
      </c>
      <c r="B4713" s="530">
        <v>101553</v>
      </c>
      <c r="C4713" s="522" t="s">
        <v>10778</v>
      </c>
      <c r="D4713" s="530" t="s">
        <v>24</v>
      </c>
      <c r="E4713" s="531">
        <v>17.09</v>
      </c>
      <c r="F4713" s="532">
        <v>0</v>
      </c>
    </row>
    <row r="4714" spans="1:6">
      <c r="A4714" s="529" t="s">
        <v>33083</v>
      </c>
      <c r="B4714" s="530">
        <v>101554</v>
      </c>
      <c r="C4714" s="522" t="s">
        <v>10779</v>
      </c>
      <c r="D4714" s="530" t="s">
        <v>24</v>
      </c>
      <c r="E4714" s="531">
        <v>13.29</v>
      </c>
      <c r="F4714" s="532">
        <v>0</v>
      </c>
    </row>
    <row r="4715" spans="1:6">
      <c r="A4715" s="529" t="s">
        <v>33083</v>
      </c>
      <c r="B4715" s="530">
        <v>101555</v>
      </c>
      <c r="C4715" s="522" t="s">
        <v>10780</v>
      </c>
      <c r="D4715" s="530" t="s">
        <v>24</v>
      </c>
      <c r="E4715" s="531">
        <v>9.83</v>
      </c>
      <c r="F4715" s="532">
        <v>0</v>
      </c>
    </row>
    <row r="4716" spans="1:6">
      <c r="A4716" s="529" t="s">
        <v>33083</v>
      </c>
      <c r="B4716" s="530">
        <v>101556</v>
      </c>
      <c r="C4716" s="522" t="s">
        <v>10781</v>
      </c>
      <c r="D4716" s="530" t="s">
        <v>24</v>
      </c>
      <c r="E4716" s="531">
        <v>9.2799999999999994</v>
      </c>
      <c r="F4716" s="532">
        <v>0</v>
      </c>
    </row>
    <row r="4717" spans="1:6">
      <c r="A4717" s="529" t="s">
        <v>33083</v>
      </c>
      <c r="B4717" s="530">
        <v>101537</v>
      </c>
      <c r="C4717" s="522" t="s">
        <v>10765</v>
      </c>
      <c r="D4717" s="530" t="s">
        <v>24</v>
      </c>
      <c r="E4717" s="531">
        <v>116.14</v>
      </c>
      <c r="F4717" s="532">
        <v>0</v>
      </c>
    </row>
    <row r="4718" spans="1:6">
      <c r="A4718" s="529" t="s">
        <v>33083</v>
      </c>
      <c r="B4718" s="530">
        <v>101538</v>
      </c>
      <c r="C4718" s="522" t="s">
        <v>10766</v>
      </c>
      <c r="D4718" s="530" t="s">
        <v>24</v>
      </c>
      <c r="E4718" s="531">
        <v>47.91</v>
      </c>
      <c r="F4718" s="532">
        <v>0</v>
      </c>
    </row>
    <row r="4719" spans="1:6">
      <c r="A4719" s="529" t="s">
        <v>33083</v>
      </c>
      <c r="B4719" s="530">
        <v>101542</v>
      </c>
      <c r="C4719" s="522" t="s">
        <v>10770</v>
      </c>
      <c r="D4719" s="530" t="s">
        <v>24</v>
      </c>
      <c r="E4719" s="531">
        <v>37.1</v>
      </c>
      <c r="F4719" s="532">
        <v>0</v>
      </c>
    </row>
    <row r="4720" spans="1:6">
      <c r="A4720" s="529" t="s">
        <v>33083</v>
      </c>
      <c r="B4720" s="530">
        <v>101539</v>
      </c>
      <c r="C4720" s="522" t="s">
        <v>10767</v>
      </c>
      <c r="D4720" s="530" t="s">
        <v>24</v>
      </c>
      <c r="E4720" s="531">
        <v>82.45</v>
      </c>
      <c r="F4720" s="532">
        <v>0</v>
      </c>
    </row>
    <row r="4721" spans="1:6">
      <c r="A4721" s="529" t="s">
        <v>33083</v>
      </c>
      <c r="B4721" s="530">
        <v>101543</v>
      </c>
      <c r="C4721" s="522" t="s">
        <v>10771</v>
      </c>
      <c r="D4721" s="530" t="s">
        <v>24</v>
      </c>
      <c r="E4721" s="531">
        <v>67.75</v>
      </c>
      <c r="F4721" s="532">
        <v>0</v>
      </c>
    </row>
    <row r="4722" spans="1:6">
      <c r="A4722" s="529" t="s">
        <v>33083</v>
      </c>
      <c r="B4722" s="530">
        <v>101540</v>
      </c>
      <c r="C4722" s="522" t="s">
        <v>10768</v>
      </c>
      <c r="D4722" s="530" t="s">
        <v>24</v>
      </c>
      <c r="E4722" s="531">
        <v>135.6</v>
      </c>
      <c r="F4722" s="532">
        <v>0</v>
      </c>
    </row>
    <row r="4723" spans="1:6">
      <c r="A4723" s="529" t="s">
        <v>33083</v>
      </c>
      <c r="B4723" s="530">
        <v>101544</v>
      </c>
      <c r="C4723" s="522" t="s">
        <v>10772</v>
      </c>
      <c r="D4723" s="530" t="s">
        <v>24</v>
      </c>
      <c r="E4723" s="531">
        <v>106.79</v>
      </c>
      <c r="F4723" s="532">
        <v>0</v>
      </c>
    </row>
    <row r="4724" spans="1:6">
      <c r="A4724" s="529" t="s">
        <v>33083</v>
      </c>
      <c r="B4724" s="530">
        <v>101541</v>
      </c>
      <c r="C4724" s="522" t="s">
        <v>10769</v>
      </c>
      <c r="D4724" s="530" t="s">
        <v>24</v>
      </c>
      <c r="E4724" s="531">
        <v>177.66</v>
      </c>
      <c r="F4724" s="532">
        <v>0</v>
      </c>
    </row>
    <row r="4725" spans="1:6">
      <c r="A4725" s="529" t="s">
        <v>33083</v>
      </c>
      <c r="B4725" s="530">
        <v>101545</v>
      </c>
      <c r="C4725" s="522" t="s">
        <v>10773</v>
      </c>
      <c r="D4725" s="530" t="s">
        <v>24</v>
      </c>
      <c r="E4725" s="531">
        <v>152.15</v>
      </c>
      <c r="F4725" s="532">
        <v>0</v>
      </c>
    </row>
    <row r="4726" spans="1:6">
      <c r="A4726" s="529" t="s">
        <v>33083</v>
      </c>
      <c r="B4726" s="530">
        <v>101560</v>
      </c>
      <c r="C4726" s="522" t="s">
        <v>10782</v>
      </c>
      <c r="D4726" s="530" t="s">
        <v>23</v>
      </c>
      <c r="E4726" s="531">
        <v>10.71</v>
      </c>
      <c r="F4726" s="532">
        <v>0</v>
      </c>
    </row>
    <row r="4727" spans="1:6">
      <c r="A4727" s="529" t="s">
        <v>33083</v>
      </c>
      <c r="B4727" s="530">
        <v>101568</v>
      </c>
      <c r="C4727" s="522" t="s">
        <v>10789</v>
      </c>
      <c r="D4727" s="530" t="s">
        <v>23</v>
      </c>
      <c r="E4727" s="531">
        <v>130.02000000000001</v>
      </c>
      <c r="F4727" s="532">
        <v>0</v>
      </c>
    </row>
    <row r="4728" spans="1:6">
      <c r="A4728" s="529" t="s">
        <v>33083</v>
      </c>
      <c r="B4728" s="530">
        <v>101561</v>
      </c>
      <c r="C4728" s="522" t="s">
        <v>10783</v>
      </c>
      <c r="D4728" s="530" t="s">
        <v>23</v>
      </c>
      <c r="E4728" s="531">
        <v>16.989999999999998</v>
      </c>
      <c r="F4728" s="532">
        <v>0</v>
      </c>
    </row>
    <row r="4729" spans="1:6">
      <c r="A4729" s="529" t="s">
        <v>33083</v>
      </c>
      <c r="B4729" s="530">
        <v>101562</v>
      </c>
      <c r="C4729" s="522" t="s">
        <v>10784</v>
      </c>
      <c r="D4729" s="530" t="s">
        <v>23</v>
      </c>
      <c r="E4729" s="531">
        <v>26.28</v>
      </c>
      <c r="F4729" s="532">
        <v>0</v>
      </c>
    </row>
    <row r="4730" spans="1:6">
      <c r="A4730" s="529" t="s">
        <v>33083</v>
      </c>
      <c r="B4730" s="530">
        <v>101563</v>
      </c>
      <c r="C4730" s="522" t="s">
        <v>10785</v>
      </c>
      <c r="D4730" s="530" t="s">
        <v>23</v>
      </c>
      <c r="E4730" s="531">
        <v>37.1</v>
      </c>
      <c r="F4730" s="532">
        <v>0</v>
      </c>
    </row>
    <row r="4731" spans="1:6">
      <c r="A4731" s="529" t="s">
        <v>33083</v>
      </c>
      <c r="B4731" s="530">
        <v>101564</v>
      </c>
      <c r="C4731" s="522" t="s">
        <v>10786</v>
      </c>
      <c r="D4731" s="530" t="s">
        <v>23</v>
      </c>
      <c r="E4731" s="531">
        <v>54.81</v>
      </c>
      <c r="F4731" s="532">
        <v>0</v>
      </c>
    </row>
    <row r="4732" spans="1:6">
      <c r="A4732" s="529" t="s">
        <v>33083</v>
      </c>
      <c r="B4732" s="530">
        <v>101565</v>
      </c>
      <c r="C4732" s="522" t="s">
        <v>10787</v>
      </c>
      <c r="D4732" s="530" t="s">
        <v>23</v>
      </c>
      <c r="E4732" s="531">
        <v>76.62</v>
      </c>
      <c r="F4732" s="532">
        <v>0</v>
      </c>
    </row>
    <row r="4733" spans="1:6">
      <c r="A4733" s="529" t="s">
        <v>33083</v>
      </c>
      <c r="B4733" s="530">
        <v>101567</v>
      </c>
      <c r="C4733" s="522" t="s">
        <v>10788</v>
      </c>
      <c r="D4733" s="530" t="s">
        <v>23</v>
      </c>
      <c r="E4733" s="531">
        <v>99.46</v>
      </c>
      <c r="F4733" s="532">
        <v>0</v>
      </c>
    </row>
    <row r="4734" spans="1:6">
      <c r="A4734" s="529" t="s">
        <v>33083</v>
      </c>
      <c r="B4734" s="530">
        <v>101551</v>
      </c>
      <c r="C4734" s="522" t="s">
        <v>33084</v>
      </c>
      <c r="D4734" s="530" t="s">
        <v>24</v>
      </c>
      <c r="E4734" s="531">
        <v>0</v>
      </c>
      <c r="F4734" s="532"/>
    </row>
    <row r="4735" spans="1:6">
      <c r="A4735" s="529" t="s">
        <v>33083</v>
      </c>
      <c r="B4735" s="530">
        <v>101552</v>
      </c>
      <c r="C4735" s="522" t="s">
        <v>33085</v>
      </c>
      <c r="D4735" s="530" t="s">
        <v>24</v>
      </c>
      <c r="E4735" s="531">
        <v>0</v>
      </c>
      <c r="F4735" s="532"/>
    </row>
    <row r="4736" spans="1:6">
      <c r="A4736" s="529" t="s">
        <v>33083</v>
      </c>
      <c r="B4736" s="530">
        <v>101550</v>
      </c>
      <c r="C4736" s="522" t="s">
        <v>33086</v>
      </c>
      <c r="D4736" s="530" t="s">
        <v>24</v>
      </c>
      <c r="E4736" s="531">
        <v>0</v>
      </c>
      <c r="F4736" s="532"/>
    </row>
    <row r="4737" spans="1:6">
      <c r="A4737" s="529" t="s">
        <v>33083</v>
      </c>
      <c r="B4737" s="530">
        <v>101501</v>
      </c>
      <c r="C4737" s="522" t="s">
        <v>10737</v>
      </c>
      <c r="D4737" s="530" t="s">
        <v>24</v>
      </c>
      <c r="E4737" s="531">
        <v>1926.77</v>
      </c>
      <c r="F4737" s="532">
        <v>0</v>
      </c>
    </row>
    <row r="4738" spans="1:6">
      <c r="A4738" s="529" t="s">
        <v>33083</v>
      </c>
      <c r="B4738" s="530">
        <v>101502</v>
      </c>
      <c r="C4738" s="522" t="s">
        <v>10738</v>
      </c>
      <c r="D4738" s="530" t="s">
        <v>24</v>
      </c>
      <c r="E4738" s="531">
        <v>2100.2600000000002</v>
      </c>
      <c r="F4738" s="532">
        <v>0</v>
      </c>
    </row>
    <row r="4739" spans="1:6">
      <c r="A4739" s="529" t="s">
        <v>33083</v>
      </c>
      <c r="B4739" s="530">
        <v>101503</v>
      </c>
      <c r="C4739" s="522" t="s">
        <v>10739</v>
      </c>
      <c r="D4739" s="530" t="s">
        <v>24</v>
      </c>
      <c r="E4739" s="531">
        <v>2121.5700000000002</v>
      </c>
      <c r="F4739" s="532">
        <v>0</v>
      </c>
    </row>
    <row r="4740" spans="1:6">
      <c r="A4740" s="529" t="s">
        <v>33083</v>
      </c>
      <c r="B4740" s="530">
        <v>101504</v>
      </c>
      <c r="C4740" s="522" t="s">
        <v>10740</v>
      </c>
      <c r="D4740" s="530" t="s">
        <v>24</v>
      </c>
      <c r="E4740" s="531">
        <v>2342.4</v>
      </c>
      <c r="F4740" s="532">
        <v>0</v>
      </c>
    </row>
    <row r="4741" spans="1:6">
      <c r="A4741" s="529" t="s">
        <v>33083</v>
      </c>
      <c r="B4741" s="530">
        <v>101497</v>
      </c>
      <c r="C4741" s="522" t="s">
        <v>10733</v>
      </c>
      <c r="D4741" s="530" t="s">
        <v>24</v>
      </c>
      <c r="E4741" s="531">
        <v>1944.36</v>
      </c>
      <c r="F4741" s="532">
        <v>0</v>
      </c>
    </row>
    <row r="4742" spans="1:6">
      <c r="A4742" s="529" t="s">
        <v>33083</v>
      </c>
      <c r="B4742" s="530">
        <v>101498</v>
      </c>
      <c r="C4742" s="522" t="s">
        <v>10734</v>
      </c>
      <c r="D4742" s="530" t="s">
        <v>24</v>
      </c>
      <c r="E4742" s="531">
        <v>2117.85</v>
      </c>
      <c r="F4742" s="532">
        <v>0</v>
      </c>
    </row>
    <row r="4743" spans="1:6">
      <c r="A4743" s="529" t="s">
        <v>33083</v>
      </c>
      <c r="B4743" s="530">
        <v>101499</v>
      </c>
      <c r="C4743" s="522" t="s">
        <v>10735</v>
      </c>
      <c r="D4743" s="530" t="s">
        <v>24</v>
      </c>
      <c r="E4743" s="531">
        <v>2139.16</v>
      </c>
      <c r="F4743" s="532">
        <v>0</v>
      </c>
    </row>
    <row r="4744" spans="1:6">
      <c r="A4744" s="529" t="s">
        <v>33083</v>
      </c>
      <c r="B4744" s="530">
        <v>101500</v>
      </c>
      <c r="C4744" s="522" t="s">
        <v>10736</v>
      </c>
      <c r="D4744" s="530" t="s">
        <v>24</v>
      </c>
      <c r="E4744" s="531">
        <v>2359.9899999999998</v>
      </c>
      <c r="F4744" s="532">
        <v>0</v>
      </c>
    </row>
    <row r="4745" spans="1:6">
      <c r="A4745" s="529" t="s">
        <v>33083</v>
      </c>
      <c r="B4745" s="530">
        <v>101493</v>
      </c>
      <c r="C4745" s="522" t="s">
        <v>10729</v>
      </c>
      <c r="D4745" s="530" t="s">
        <v>24</v>
      </c>
      <c r="E4745" s="531">
        <v>1658.67</v>
      </c>
      <c r="F4745" s="532">
        <v>0</v>
      </c>
    </row>
    <row r="4746" spans="1:6">
      <c r="A4746" s="529" t="s">
        <v>33083</v>
      </c>
      <c r="B4746" s="530">
        <v>101494</v>
      </c>
      <c r="C4746" s="522" t="s">
        <v>10730</v>
      </c>
      <c r="D4746" s="530" t="s">
        <v>24</v>
      </c>
      <c r="E4746" s="531">
        <v>1773.29</v>
      </c>
      <c r="F4746" s="532">
        <v>0</v>
      </c>
    </row>
    <row r="4747" spans="1:6">
      <c r="A4747" s="529" t="s">
        <v>33083</v>
      </c>
      <c r="B4747" s="530">
        <v>101495</v>
      </c>
      <c r="C4747" s="522" t="s">
        <v>10731</v>
      </c>
      <c r="D4747" s="530" t="s">
        <v>24</v>
      </c>
      <c r="E4747" s="531">
        <v>1787.37</v>
      </c>
      <c r="F4747" s="532">
        <v>0</v>
      </c>
    </row>
    <row r="4748" spans="1:6">
      <c r="A4748" s="529" t="s">
        <v>33083</v>
      </c>
      <c r="B4748" s="530">
        <v>101496</v>
      </c>
      <c r="C4748" s="522" t="s">
        <v>10732</v>
      </c>
      <c r="D4748" s="530" t="s">
        <v>24</v>
      </c>
      <c r="E4748" s="531">
        <v>1944.75</v>
      </c>
      <c r="F4748" s="532">
        <v>0</v>
      </c>
    </row>
    <row r="4749" spans="1:6">
      <c r="A4749" s="529" t="s">
        <v>33083</v>
      </c>
      <c r="B4749" s="530">
        <v>101489</v>
      </c>
      <c r="C4749" s="522" t="s">
        <v>10725</v>
      </c>
      <c r="D4749" s="530" t="s">
        <v>24</v>
      </c>
      <c r="E4749" s="531">
        <v>1685.31</v>
      </c>
      <c r="F4749" s="532">
        <v>0</v>
      </c>
    </row>
    <row r="4750" spans="1:6">
      <c r="A4750" s="529" t="s">
        <v>33083</v>
      </c>
      <c r="B4750" s="530">
        <v>101490</v>
      </c>
      <c r="C4750" s="522" t="s">
        <v>10726</v>
      </c>
      <c r="D4750" s="530" t="s">
        <v>24</v>
      </c>
      <c r="E4750" s="531">
        <v>1799.93</v>
      </c>
      <c r="F4750" s="532">
        <v>0</v>
      </c>
    </row>
    <row r="4751" spans="1:6">
      <c r="A4751" s="529" t="s">
        <v>33083</v>
      </c>
      <c r="B4751" s="530">
        <v>101491</v>
      </c>
      <c r="C4751" s="522" t="s">
        <v>10727</v>
      </c>
      <c r="D4751" s="530" t="s">
        <v>24</v>
      </c>
      <c r="E4751" s="531">
        <v>1814.01</v>
      </c>
      <c r="F4751" s="532">
        <v>0</v>
      </c>
    </row>
    <row r="4752" spans="1:6">
      <c r="A4752" s="529" t="s">
        <v>33083</v>
      </c>
      <c r="B4752" s="530">
        <v>101492</v>
      </c>
      <c r="C4752" s="522" t="s">
        <v>10728</v>
      </c>
      <c r="D4752" s="530" t="s">
        <v>24</v>
      </c>
      <c r="E4752" s="531">
        <v>1971.39</v>
      </c>
      <c r="F4752" s="532">
        <v>0</v>
      </c>
    </row>
    <row r="4753" spans="1:6">
      <c r="A4753" s="529" t="s">
        <v>33083</v>
      </c>
      <c r="B4753" s="530">
        <v>101509</v>
      </c>
      <c r="C4753" s="522" t="s">
        <v>24346</v>
      </c>
      <c r="D4753" s="530" t="s">
        <v>24</v>
      </c>
      <c r="E4753" s="531">
        <v>2117.63</v>
      </c>
      <c r="F4753" s="532">
        <v>0</v>
      </c>
    </row>
    <row r="4754" spans="1:6">
      <c r="A4754" s="529" t="s">
        <v>33083</v>
      </c>
      <c r="B4754" s="530">
        <v>101510</v>
      </c>
      <c r="C4754" s="522" t="s">
        <v>24347</v>
      </c>
      <c r="D4754" s="530" t="s">
        <v>24</v>
      </c>
      <c r="E4754" s="531">
        <v>2348.9499999999998</v>
      </c>
      <c r="F4754" s="532">
        <v>0</v>
      </c>
    </row>
    <row r="4755" spans="1:6">
      <c r="A4755" s="529" t="s">
        <v>33083</v>
      </c>
      <c r="B4755" s="530">
        <v>101511</v>
      </c>
      <c r="C4755" s="522" t="s">
        <v>24348</v>
      </c>
      <c r="D4755" s="530" t="s">
        <v>24</v>
      </c>
      <c r="E4755" s="531">
        <v>2377.37</v>
      </c>
      <c r="F4755" s="532">
        <v>0</v>
      </c>
    </row>
    <row r="4756" spans="1:6">
      <c r="A4756" s="529" t="s">
        <v>33083</v>
      </c>
      <c r="B4756" s="530">
        <v>101512</v>
      </c>
      <c r="C4756" s="522" t="s">
        <v>24349</v>
      </c>
      <c r="D4756" s="530" t="s">
        <v>24</v>
      </c>
      <c r="E4756" s="531">
        <v>2660.53</v>
      </c>
      <c r="F4756" s="532">
        <v>0</v>
      </c>
    </row>
    <row r="4757" spans="1:6">
      <c r="A4757" s="529" t="s">
        <v>33083</v>
      </c>
      <c r="B4757" s="530">
        <v>101505</v>
      </c>
      <c r="C4757" s="522" t="s">
        <v>10741</v>
      </c>
      <c r="D4757" s="530" t="s">
        <v>24</v>
      </c>
      <c r="E4757" s="531">
        <v>2075.58</v>
      </c>
      <c r="F4757" s="532">
        <v>0</v>
      </c>
    </row>
    <row r="4758" spans="1:6">
      <c r="A4758" s="529" t="s">
        <v>33083</v>
      </c>
      <c r="B4758" s="530">
        <v>101506</v>
      </c>
      <c r="C4758" s="522" t="s">
        <v>10742</v>
      </c>
      <c r="D4758" s="530" t="s">
        <v>24</v>
      </c>
      <c r="E4758" s="531">
        <v>2306.9</v>
      </c>
      <c r="F4758" s="532">
        <v>0</v>
      </c>
    </row>
    <row r="4759" spans="1:6">
      <c r="A4759" s="529" t="s">
        <v>33083</v>
      </c>
      <c r="B4759" s="530">
        <v>101507</v>
      </c>
      <c r="C4759" s="522" t="s">
        <v>10743</v>
      </c>
      <c r="D4759" s="530" t="s">
        <v>24</v>
      </c>
      <c r="E4759" s="531">
        <v>2335.3200000000002</v>
      </c>
      <c r="F4759" s="532">
        <v>0</v>
      </c>
    </row>
    <row r="4760" spans="1:6">
      <c r="A4760" s="529" t="s">
        <v>33083</v>
      </c>
      <c r="B4760" s="530">
        <v>101508</v>
      </c>
      <c r="C4760" s="522" t="s">
        <v>10744</v>
      </c>
      <c r="D4760" s="530" t="s">
        <v>24</v>
      </c>
      <c r="E4760" s="531">
        <v>2618.48</v>
      </c>
      <c r="F4760" s="532">
        <v>0</v>
      </c>
    </row>
    <row r="4761" spans="1:6">
      <c r="A4761" s="529" t="s">
        <v>33083</v>
      </c>
      <c r="B4761" s="530">
        <v>101525</v>
      </c>
      <c r="C4761" s="522" t="s">
        <v>10757</v>
      </c>
      <c r="D4761" s="530" t="s">
        <v>24</v>
      </c>
      <c r="E4761" s="531">
        <v>1162.32</v>
      </c>
      <c r="F4761" s="532">
        <v>0</v>
      </c>
    </row>
    <row r="4762" spans="1:6">
      <c r="A4762" s="529" t="s">
        <v>33083</v>
      </c>
      <c r="B4762" s="530">
        <v>101526</v>
      </c>
      <c r="C4762" s="522" t="s">
        <v>10758</v>
      </c>
      <c r="D4762" s="530" t="s">
        <v>24</v>
      </c>
      <c r="E4762" s="531">
        <v>1368.64</v>
      </c>
      <c r="F4762" s="532">
        <v>0</v>
      </c>
    </row>
    <row r="4763" spans="1:6">
      <c r="A4763" s="529" t="s">
        <v>33083</v>
      </c>
      <c r="B4763" s="530">
        <v>101527</v>
      </c>
      <c r="C4763" s="522" t="s">
        <v>10759</v>
      </c>
      <c r="D4763" s="530" t="s">
        <v>24</v>
      </c>
      <c r="E4763" s="531">
        <v>1393.98</v>
      </c>
      <c r="F4763" s="532">
        <v>0</v>
      </c>
    </row>
    <row r="4764" spans="1:6">
      <c r="A4764" s="529" t="s">
        <v>33083</v>
      </c>
      <c r="B4764" s="530">
        <v>101528</v>
      </c>
      <c r="C4764" s="522" t="s">
        <v>10760</v>
      </c>
      <c r="D4764" s="530" t="s">
        <v>24</v>
      </c>
      <c r="E4764" s="531">
        <v>1616.34</v>
      </c>
      <c r="F4764" s="532">
        <v>0</v>
      </c>
    </row>
    <row r="4765" spans="1:6">
      <c r="A4765" s="529" t="s">
        <v>33083</v>
      </c>
      <c r="B4765" s="530">
        <v>101521</v>
      </c>
      <c r="C4765" s="522" t="s">
        <v>10753</v>
      </c>
      <c r="D4765" s="530" t="s">
        <v>24</v>
      </c>
      <c r="E4765" s="531">
        <v>1179.92</v>
      </c>
      <c r="F4765" s="532">
        <v>0</v>
      </c>
    </row>
    <row r="4766" spans="1:6">
      <c r="A4766" s="529" t="s">
        <v>33083</v>
      </c>
      <c r="B4766" s="530">
        <v>101522</v>
      </c>
      <c r="C4766" s="522" t="s">
        <v>10754</v>
      </c>
      <c r="D4766" s="530" t="s">
        <v>24</v>
      </c>
      <c r="E4766" s="531">
        <v>1386.24</v>
      </c>
      <c r="F4766" s="532">
        <v>0</v>
      </c>
    </row>
    <row r="4767" spans="1:6">
      <c r="A4767" s="529" t="s">
        <v>33083</v>
      </c>
      <c r="B4767" s="530">
        <v>101523</v>
      </c>
      <c r="C4767" s="522" t="s">
        <v>10755</v>
      </c>
      <c r="D4767" s="530" t="s">
        <v>24</v>
      </c>
      <c r="E4767" s="531">
        <v>1411.58</v>
      </c>
      <c r="F4767" s="532">
        <v>0</v>
      </c>
    </row>
    <row r="4768" spans="1:6">
      <c r="A4768" s="529" t="s">
        <v>33083</v>
      </c>
      <c r="B4768" s="530">
        <v>101524</v>
      </c>
      <c r="C4768" s="522" t="s">
        <v>10756</v>
      </c>
      <c r="D4768" s="530" t="s">
        <v>24</v>
      </c>
      <c r="E4768" s="531">
        <v>1633.94</v>
      </c>
      <c r="F4768" s="532">
        <v>0</v>
      </c>
    </row>
    <row r="4769" spans="1:6">
      <c r="A4769" s="529" t="s">
        <v>33083</v>
      </c>
      <c r="B4769" s="530">
        <v>101517</v>
      </c>
      <c r="C4769" s="522" t="s">
        <v>10749</v>
      </c>
      <c r="D4769" s="530" t="s">
        <v>24</v>
      </c>
      <c r="E4769" s="531">
        <v>876.58</v>
      </c>
      <c r="F4769" s="532">
        <v>0</v>
      </c>
    </row>
    <row r="4770" spans="1:6">
      <c r="A4770" s="529" t="s">
        <v>33083</v>
      </c>
      <c r="B4770" s="530">
        <v>101518</v>
      </c>
      <c r="C4770" s="522" t="s">
        <v>10750</v>
      </c>
      <c r="D4770" s="530" t="s">
        <v>24</v>
      </c>
      <c r="E4770" s="531">
        <v>1014.12</v>
      </c>
      <c r="F4770" s="532">
        <v>0</v>
      </c>
    </row>
    <row r="4771" spans="1:6">
      <c r="A4771" s="529" t="s">
        <v>33083</v>
      </c>
      <c r="B4771" s="530">
        <v>101519</v>
      </c>
      <c r="C4771" s="522" t="s">
        <v>10751</v>
      </c>
      <c r="D4771" s="530" t="s">
        <v>24</v>
      </c>
      <c r="E4771" s="531">
        <v>1031.02</v>
      </c>
      <c r="F4771" s="532">
        <v>0</v>
      </c>
    </row>
    <row r="4772" spans="1:6">
      <c r="A4772" s="529" t="s">
        <v>33083</v>
      </c>
      <c r="B4772" s="530">
        <v>101520</v>
      </c>
      <c r="C4772" s="522" t="s">
        <v>10752</v>
      </c>
      <c r="D4772" s="530" t="s">
        <v>24</v>
      </c>
      <c r="E4772" s="531">
        <v>1179.26</v>
      </c>
      <c r="F4772" s="532">
        <v>0</v>
      </c>
    </row>
    <row r="4773" spans="1:6">
      <c r="A4773" s="529" t="s">
        <v>33083</v>
      </c>
      <c r="B4773" s="530">
        <v>101513</v>
      </c>
      <c r="C4773" s="522" t="s">
        <v>10745</v>
      </c>
      <c r="D4773" s="530" t="s">
        <v>24</v>
      </c>
      <c r="E4773" s="531">
        <v>903.23</v>
      </c>
      <c r="F4773" s="532">
        <v>0</v>
      </c>
    </row>
    <row r="4774" spans="1:6">
      <c r="A4774" s="529" t="s">
        <v>33083</v>
      </c>
      <c r="B4774" s="530">
        <v>101514</v>
      </c>
      <c r="C4774" s="522" t="s">
        <v>10746</v>
      </c>
      <c r="D4774" s="530" t="s">
        <v>24</v>
      </c>
      <c r="E4774" s="531">
        <v>1040.77</v>
      </c>
      <c r="F4774" s="532">
        <v>0</v>
      </c>
    </row>
    <row r="4775" spans="1:6">
      <c r="A4775" s="529" t="s">
        <v>33083</v>
      </c>
      <c r="B4775" s="530">
        <v>101515</v>
      </c>
      <c r="C4775" s="522" t="s">
        <v>10747</v>
      </c>
      <c r="D4775" s="530" t="s">
        <v>24</v>
      </c>
      <c r="E4775" s="531">
        <v>1057.67</v>
      </c>
      <c r="F4775" s="532">
        <v>0</v>
      </c>
    </row>
    <row r="4776" spans="1:6">
      <c r="A4776" s="529" t="s">
        <v>33083</v>
      </c>
      <c r="B4776" s="530">
        <v>101516</v>
      </c>
      <c r="C4776" s="522" t="s">
        <v>10748</v>
      </c>
      <c r="D4776" s="530" t="s">
        <v>24</v>
      </c>
      <c r="E4776" s="531">
        <v>1205.9100000000001</v>
      </c>
      <c r="F4776" s="532">
        <v>0</v>
      </c>
    </row>
    <row r="4777" spans="1:6">
      <c r="A4777" s="529" t="s">
        <v>33083</v>
      </c>
      <c r="B4777" s="530">
        <v>101533</v>
      </c>
      <c r="C4777" s="522" t="s">
        <v>24350</v>
      </c>
      <c r="D4777" s="530" t="s">
        <v>24</v>
      </c>
      <c r="E4777" s="531">
        <v>1372.68</v>
      </c>
      <c r="F4777" s="532">
        <v>0</v>
      </c>
    </row>
    <row r="4778" spans="1:6">
      <c r="A4778" s="529" t="s">
        <v>33083</v>
      </c>
      <c r="B4778" s="530">
        <v>101534</v>
      </c>
      <c r="C4778" s="522" t="s">
        <v>24351</v>
      </c>
      <c r="D4778" s="530" t="s">
        <v>24</v>
      </c>
      <c r="E4778" s="531">
        <v>1647.77</v>
      </c>
      <c r="F4778" s="532">
        <v>0</v>
      </c>
    </row>
    <row r="4779" spans="1:6">
      <c r="A4779" s="529" t="s">
        <v>33083</v>
      </c>
      <c r="B4779" s="530">
        <v>101535</v>
      </c>
      <c r="C4779" s="522" t="s">
        <v>24352</v>
      </c>
      <c r="D4779" s="530" t="s">
        <v>24</v>
      </c>
      <c r="E4779" s="531">
        <v>1681.56</v>
      </c>
      <c r="F4779" s="532">
        <v>0</v>
      </c>
    </row>
    <row r="4780" spans="1:6">
      <c r="A4780" s="529" t="s">
        <v>33083</v>
      </c>
      <c r="B4780" s="530">
        <v>101536</v>
      </c>
      <c r="C4780" s="522" t="s">
        <v>24353</v>
      </c>
      <c r="D4780" s="530" t="s">
        <v>24</v>
      </c>
      <c r="E4780" s="531">
        <v>1978.04</v>
      </c>
      <c r="F4780" s="532">
        <v>0</v>
      </c>
    </row>
    <row r="4781" spans="1:6">
      <c r="A4781" s="529" t="s">
        <v>33083</v>
      </c>
      <c r="B4781" s="530">
        <v>101529</v>
      </c>
      <c r="C4781" s="522" t="s">
        <v>10761</v>
      </c>
      <c r="D4781" s="530" t="s">
        <v>24</v>
      </c>
      <c r="E4781" s="531">
        <v>1330.64</v>
      </c>
      <c r="F4781" s="532">
        <v>0</v>
      </c>
    </row>
    <row r="4782" spans="1:6">
      <c r="A4782" s="529" t="s">
        <v>33083</v>
      </c>
      <c r="B4782" s="530">
        <v>101530</v>
      </c>
      <c r="C4782" s="522" t="s">
        <v>10762</v>
      </c>
      <c r="D4782" s="530" t="s">
        <v>24</v>
      </c>
      <c r="E4782" s="531">
        <v>1605.73</v>
      </c>
      <c r="F4782" s="532">
        <v>0</v>
      </c>
    </row>
    <row r="4783" spans="1:6">
      <c r="A4783" s="529" t="s">
        <v>33083</v>
      </c>
      <c r="B4783" s="530">
        <v>101531</v>
      </c>
      <c r="C4783" s="522" t="s">
        <v>10763</v>
      </c>
      <c r="D4783" s="530" t="s">
        <v>24</v>
      </c>
      <c r="E4783" s="531">
        <v>1639.52</v>
      </c>
      <c r="F4783" s="532">
        <v>0</v>
      </c>
    </row>
    <row r="4784" spans="1:6">
      <c r="A4784" s="529" t="s">
        <v>33083</v>
      </c>
      <c r="B4784" s="530">
        <v>101532</v>
      </c>
      <c r="C4784" s="522" t="s">
        <v>10764</v>
      </c>
      <c r="D4784" s="530" t="s">
        <v>24</v>
      </c>
      <c r="E4784" s="531">
        <v>1936</v>
      </c>
      <c r="F4784" s="532">
        <v>0</v>
      </c>
    </row>
    <row r="4785" spans="1:6">
      <c r="A4785" s="529" t="s">
        <v>33083</v>
      </c>
      <c r="B4785" s="530">
        <v>101549</v>
      </c>
      <c r="C4785" s="522" t="s">
        <v>10777</v>
      </c>
      <c r="D4785" s="530" t="s">
        <v>24</v>
      </c>
      <c r="E4785" s="531">
        <v>26.38</v>
      </c>
      <c r="F4785" s="532">
        <v>0</v>
      </c>
    </row>
    <row r="4786" spans="1:6">
      <c r="A4786" s="529" t="s">
        <v>33083</v>
      </c>
      <c r="B4786" s="530">
        <v>101547</v>
      </c>
      <c r="C4786" s="522" t="s">
        <v>10775</v>
      </c>
      <c r="D4786" s="530" t="s">
        <v>24</v>
      </c>
      <c r="E4786" s="531">
        <v>89.76</v>
      </c>
      <c r="F4786" s="532">
        <v>0</v>
      </c>
    </row>
    <row r="4787" spans="1:6">
      <c r="A4787" s="529" t="s">
        <v>33083</v>
      </c>
      <c r="B4787" s="530">
        <v>101546</v>
      </c>
      <c r="C4787" s="522" t="s">
        <v>10774</v>
      </c>
      <c r="D4787" s="530" t="s">
        <v>24</v>
      </c>
      <c r="E4787" s="531">
        <v>29.53</v>
      </c>
      <c r="F4787" s="532">
        <v>0</v>
      </c>
    </row>
    <row r="4788" spans="1:6">
      <c r="A4788" s="529" t="s">
        <v>33083</v>
      </c>
      <c r="B4788" s="530">
        <v>101548</v>
      </c>
      <c r="C4788" s="522" t="s">
        <v>10776</v>
      </c>
      <c r="D4788" s="530" t="s">
        <v>24</v>
      </c>
      <c r="E4788" s="531">
        <v>8.2799999999999994</v>
      </c>
      <c r="F4788" s="532">
        <v>0</v>
      </c>
    </row>
    <row r="4789" spans="1:6">
      <c r="A4789" s="529" t="s">
        <v>33087</v>
      </c>
      <c r="B4789" s="530">
        <v>94764</v>
      </c>
      <c r="C4789" s="522" t="s">
        <v>23819</v>
      </c>
      <c r="D4789" s="530" t="s">
        <v>24</v>
      </c>
      <c r="E4789" s="531">
        <v>39.619999999999997</v>
      </c>
      <c r="F4789" s="532">
        <v>0</v>
      </c>
    </row>
    <row r="4790" spans="1:6">
      <c r="A4790" s="529" t="s">
        <v>33087</v>
      </c>
      <c r="B4790" s="530">
        <v>94765</v>
      </c>
      <c r="C4790" s="522" t="s">
        <v>23820</v>
      </c>
      <c r="D4790" s="530" t="s">
        <v>24</v>
      </c>
      <c r="E4790" s="531">
        <v>43.45</v>
      </c>
      <c r="F4790" s="532">
        <v>0</v>
      </c>
    </row>
    <row r="4791" spans="1:6">
      <c r="A4791" s="529" t="s">
        <v>33087</v>
      </c>
      <c r="B4791" s="530">
        <v>94766</v>
      </c>
      <c r="C4791" s="522" t="s">
        <v>23821</v>
      </c>
      <c r="D4791" s="530" t="s">
        <v>24</v>
      </c>
      <c r="E4791" s="531">
        <v>48.31</v>
      </c>
      <c r="F4791" s="532">
        <v>0</v>
      </c>
    </row>
    <row r="4792" spans="1:6">
      <c r="A4792" s="529" t="s">
        <v>33087</v>
      </c>
      <c r="B4792" s="530">
        <v>94767</v>
      </c>
      <c r="C4792" s="522" t="s">
        <v>23822</v>
      </c>
      <c r="D4792" s="530" t="s">
        <v>24</v>
      </c>
      <c r="E4792" s="531">
        <v>70.77</v>
      </c>
      <c r="F4792" s="532">
        <v>0</v>
      </c>
    </row>
    <row r="4793" spans="1:6">
      <c r="A4793" s="529" t="s">
        <v>33087</v>
      </c>
      <c r="B4793" s="530">
        <v>94768</v>
      </c>
      <c r="C4793" s="522" t="s">
        <v>23823</v>
      </c>
      <c r="D4793" s="530" t="s">
        <v>24</v>
      </c>
      <c r="E4793" s="531">
        <v>79.900000000000006</v>
      </c>
      <c r="F4793" s="532">
        <v>0</v>
      </c>
    </row>
    <row r="4794" spans="1:6">
      <c r="A4794" s="529" t="s">
        <v>33087</v>
      </c>
      <c r="B4794" s="530">
        <v>94769</v>
      </c>
      <c r="C4794" s="522" t="s">
        <v>23824</v>
      </c>
      <c r="D4794" s="530" t="s">
        <v>24</v>
      </c>
      <c r="E4794" s="531">
        <v>106.08</v>
      </c>
      <c r="F4794" s="532">
        <v>0</v>
      </c>
    </row>
    <row r="4795" spans="1:6">
      <c r="A4795" s="529" t="s">
        <v>33087</v>
      </c>
      <c r="B4795" s="530">
        <v>94783</v>
      </c>
      <c r="C4795" s="522" t="s">
        <v>23825</v>
      </c>
      <c r="D4795" s="530" t="s">
        <v>24</v>
      </c>
      <c r="E4795" s="531">
        <v>21.3</v>
      </c>
      <c r="F4795" s="532">
        <v>0</v>
      </c>
    </row>
    <row r="4796" spans="1:6">
      <c r="A4796" s="529" t="s">
        <v>33087</v>
      </c>
      <c r="B4796" s="530">
        <v>94703</v>
      </c>
      <c r="C4796" s="522" t="s">
        <v>23778</v>
      </c>
      <c r="D4796" s="530" t="s">
        <v>24</v>
      </c>
      <c r="E4796" s="531">
        <v>22.65</v>
      </c>
      <c r="F4796" s="532">
        <v>0</v>
      </c>
    </row>
    <row r="4797" spans="1:6">
      <c r="A4797" s="529" t="s">
        <v>33087</v>
      </c>
      <c r="B4797" s="530">
        <v>94704</v>
      </c>
      <c r="C4797" s="522" t="s">
        <v>23779</v>
      </c>
      <c r="D4797" s="530" t="s">
        <v>24</v>
      </c>
      <c r="E4797" s="531">
        <v>29.58</v>
      </c>
      <c r="F4797" s="532">
        <v>0</v>
      </c>
    </row>
    <row r="4798" spans="1:6">
      <c r="A4798" s="529" t="s">
        <v>33087</v>
      </c>
      <c r="B4798" s="530">
        <v>94705</v>
      </c>
      <c r="C4798" s="522" t="s">
        <v>23780</v>
      </c>
      <c r="D4798" s="530" t="s">
        <v>24</v>
      </c>
      <c r="E4798" s="531">
        <v>39.68</v>
      </c>
      <c r="F4798" s="532">
        <v>0</v>
      </c>
    </row>
    <row r="4799" spans="1:6">
      <c r="A4799" s="529" t="s">
        <v>33087</v>
      </c>
      <c r="B4799" s="530">
        <v>94706</v>
      </c>
      <c r="C4799" s="522" t="s">
        <v>23781</v>
      </c>
      <c r="D4799" s="530" t="s">
        <v>24</v>
      </c>
      <c r="E4799" s="531">
        <v>38.86</v>
      </c>
      <c r="F4799" s="532">
        <v>0</v>
      </c>
    </row>
    <row r="4800" spans="1:6">
      <c r="A4800" s="529" t="s">
        <v>33087</v>
      </c>
      <c r="B4800" s="530">
        <v>94707</v>
      </c>
      <c r="C4800" s="522" t="s">
        <v>23782</v>
      </c>
      <c r="D4800" s="530" t="s">
        <v>24</v>
      </c>
      <c r="E4800" s="531">
        <v>60.11</v>
      </c>
      <c r="F4800" s="532">
        <v>0</v>
      </c>
    </row>
    <row r="4801" spans="1:6">
      <c r="A4801" s="529" t="s">
        <v>33087</v>
      </c>
      <c r="B4801" s="530">
        <v>94715</v>
      </c>
      <c r="C4801" s="522" t="s">
        <v>23785</v>
      </c>
      <c r="D4801" s="530" t="s">
        <v>24</v>
      </c>
      <c r="E4801" s="531">
        <v>304.42</v>
      </c>
      <c r="F4801" s="532">
        <v>0</v>
      </c>
    </row>
    <row r="4802" spans="1:6">
      <c r="A4802" s="529" t="s">
        <v>33087</v>
      </c>
      <c r="B4802" s="530">
        <v>94713</v>
      </c>
      <c r="C4802" s="522" t="s">
        <v>23783</v>
      </c>
      <c r="D4802" s="530" t="s">
        <v>24</v>
      </c>
      <c r="E4802" s="531">
        <v>244.58</v>
      </c>
      <c r="F4802" s="532">
        <v>0</v>
      </c>
    </row>
    <row r="4803" spans="1:6">
      <c r="A4803" s="529" t="s">
        <v>33087</v>
      </c>
      <c r="B4803" s="530">
        <v>94714</v>
      </c>
      <c r="C4803" s="522" t="s">
        <v>23784</v>
      </c>
      <c r="D4803" s="530" t="s">
        <v>24</v>
      </c>
      <c r="E4803" s="531">
        <v>341.72</v>
      </c>
      <c r="F4803" s="532">
        <v>0</v>
      </c>
    </row>
    <row r="4804" spans="1:6">
      <c r="A4804" s="529" t="s">
        <v>33087</v>
      </c>
      <c r="B4804" s="530">
        <v>94656</v>
      </c>
      <c r="C4804" s="522" t="s">
        <v>23731</v>
      </c>
      <c r="D4804" s="530" t="s">
        <v>24</v>
      </c>
      <c r="E4804" s="531">
        <v>4.09</v>
      </c>
      <c r="F4804" s="532">
        <v>0</v>
      </c>
    </row>
    <row r="4805" spans="1:6">
      <c r="A4805" s="529" t="s">
        <v>33087</v>
      </c>
      <c r="B4805" s="530">
        <v>94670</v>
      </c>
      <c r="C4805" s="522" t="s">
        <v>23745</v>
      </c>
      <c r="D4805" s="530" t="s">
        <v>24</v>
      </c>
      <c r="E4805" s="531">
        <v>75.59</v>
      </c>
      <c r="F4805" s="532">
        <v>0</v>
      </c>
    </row>
    <row r="4806" spans="1:6">
      <c r="A4806" s="529" t="s">
        <v>33087</v>
      </c>
      <c r="B4806" s="530">
        <v>94658</v>
      </c>
      <c r="C4806" s="522" t="s">
        <v>23733</v>
      </c>
      <c r="D4806" s="530" t="s">
        <v>24</v>
      </c>
      <c r="E4806" s="531">
        <v>6.03</v>
      </c>
      <c r="F4806" s="532">
        <v>0</v>
      </c>
    </row>
    <row r="4807" spans="1:6">
      <c r="A4807" s="529" t="s">
        <v>33087</v>
      </c>
      <c r="B4807" s="530">
        <v>94660</v>
      </c>
      <c r="C4807" s="522" t="s">
        <v>23735</v>
      </c>
      <c r="D4807" s="530" t="s">
        <v>24</v>
      </c>
      <c r="E4807" s="531">
        <v>9.41</v>
      </c>
      <c r="F4807" s="532">
        <v>0</v>
      </c>
    </row>
    <row r="4808" spans="1:6">
      <c r="A4808" s="529" t="s">
        <v>33087</v>
      </c>
      <c r="B4808" s="530">
        <v>94662</v>
      </c>
      <c r="C4808" s="522" t="s">
        <v>23737</v>
      </c>
      <c r="D4808" s="530" t="s">
        <v>24</v>
      </c>
      <c r="E4808" s="531">
        <v>12.45</v>
      </c>
      <c r="F4808" s="532">
        <v>0</v>
      </c>
    </row>
    <row r="4809" spans="1:6">
      <c r="A4809" s="529" t="s">
        <v>33087</v>
      </c>
      <c r="B4809" s="530">
        <v>94664</v>
      </c>
      <c r="C4809" s="522" t="s">
        <v>23739</v>
      </c>
      <c r="D4809" s="530" t="s">
        <v>24</v>
      </c>
      <c r="E4809" s="531">
        <v>22.12</v>
      </c>
      <c r="F4809" s="532">
        <v>0</v>
      </c>
    </row>
    <row r="4810" spans="1:6">
      <c r="A4810" s="529" t="s">
        <v>33087</v>
      </c>
      <c r="B4810" s="530">
        <v>94666</v>
      </c>
      <c r="C4810" s="522" t="s">
        <v>23741</v>
      </c>
      <c r="D4810" s="530" t="s">
        <v>24</v>
      </c>
      <c r="E4810" s="531">
        <v>35.75</v>
      </c>
      <c r="F4810" s="532">
        <v>0</v>
      </c>
    </row>
    <row r="4811" spans="1:6">
      <c r="A4811" s="529" t="s">
        <v>33087</v>
      </c>
      <c r="B4811" s="530">
        <v>94668</v>
      </c>
      <c r="C4811" s="522" t="s">
        <v>23743</v>
      </c>
      <c r="D4811" s="530" t="s">
        <v>24</v>
      </c>
      <c r="E4811" s="531">
        <v>47.35</v>
      </c>
      <c r="F4811" s="532">
        <v>0</v>
      </c>
    </row>
    <row r="4812" spans="1:6">
      <c r="A4812" s="529" t="s">
        <v>33087</v>
      </c>
      <c r="B4812" s="530">
        <v>105215</v>
      </c>
      <c r="C4812" s="522" t="s">
        <v>23914</v>
      </c>
      <c r="D4812" s="530" t="s">
        <v>24</v>
      </c>
      <c r="E4812" s="531">
        <v>9.69</v>
      </c>
      <c r="F4812" s="532">
        <v>0</v>
      </c>
    </row>
    <row r="4813" spans="1:6">
      <c r="A4813" s="529" t="s">
        <v>33087</v>
      </c>
      <c r="B4813" s="530">
        <v>105216</v>
      </c>
      <c r="C4813" s="522" t="s">
        <v>23915</v>
      </c>
      <c r="D4813" s="530" t="s">
        <v>24</v>
      </c>
      <c r="E4813" s="531">
        <v>36.090000000000003</v>
      </c>
      <c r="F4813" s="532">
        <v>0</v>
      </c>
    </row>
    <row r="4814" spans="1:6">
      <c r="A4814" s="529" t="s">
        <v>33087</v>
      </c>
      <c r="B4814" s="530">
        <v>105217</v>
      </c>
      <c r="C4814" s="522" t="s">
        <v>23916</v>
      </c>
      <c r="D4814" s="530" t="s">
        <v>24</v>
      </c>
      <c r="E4814" s="531">
        <v>40.700000000000003</v>
      </c>
      <c r="F4814" s="532">
        <v>0</v>
      </c>
    </row>
    <row r="4815" spans="1:6">
      <c r="A4815" s="529" t="s">
        <v>33087</v>
      </c>
      <c r="B4815" s="530">
        <v>105214</v>
      </c>
      <c r="C4815" s="522" t="s">
        <v>23913</v>
      </c>
      <c r="D4815" s="530" t="s">
        <v>24</v>
      </c>
      <c r="E4815" s="531">
        <v>42.72</v>
      </c>
      <c r="F4815" s="532">
        <v>0</v>
      </c>
    </row>
    <row r="4816" spans="1:6">
      <c r="A4816" s="529" t="s">
        <v>33087</v>
      </c>
      <c r="B4816" s="530">
        <v>105218</v>
      </c>
      <c r="C4816" s="522" t="s">
        <v>23917</v>
      </c>
      <c r="D4816" s="530" t="s">
        <v>24</v>
      </c>
      <c r="E4816" s="531">
        <v>70.650000000000006</v>
      </c>
      <c r="F4816" s="532">
        <v>0</v>
      </c>
    </row>
    <row r="4817" spans="1:6">
      <c r="A4817" s="529" t="s">
        <v>33087</v>
      </c>
      <c r="B4817" s="530">
        <v>105213</v>
      </c>
      <c r="C4817" s="522" t="s">
        <v>23912</v>
      </c>
      <c r="D4817" s="530" t="s">
        <v>24</v>
      </c>
      <c r="E4817" s="531">
        <v>200.28</v>
      </c>
      <c r="F4817" s="532">
        <v>0</v>
      </c>
    </row>
    <row r="4818" spans="1:6">
      <c r="A4818" s="529" t="s">
        <v>33087</v>
      </c>
      <c r="B4818" s="530">
        <v>105233</v>
      </c>
      <c r="C4818" s="522" t="s">
        <v>23932</v>
      </c>
      <c r="D4818" s="530" t="s">
        <v>24</v>
      </c>
      <c r="E4818" s="531">
        <v>8.75</v>
      </c>
      <c r="F4818" s="532">
        <v>0</v>
      </c>
    </row>
    <row r="4819" spans="1:6">
      <c r="A4819" s="529" t="s">
        <v>33087</v>
      </c>
      <c r="B4819" s="530">
        <v>105234</v>
      </c>
      <c r="C4819" s="522" t="s">
        <v>23933</v>
      </c>
      <c r="D4819" s="530" t="s">
        <v>24</v>
      </c>
      <c r="E4819" s="531">
        <v>10.69</v>
      </c>
      <c r="F4819" s="532">
        <v>0</v>
      </c>
    </row>
    <row r="4820" spans="1:6">
      <c r="A4820" s="529" t="s">
        <v>33087</v>
      </c>
      <c r="B4820" s="530">
        <v>105228</v>
      </c>
      <c r="C4820" s="522" t="s">
        <v>23927</v>
      </c>
      <c r="D4820" s="530" t="s">
        <v>24</v>
      </c>
      <c r="E4820" s="531">
        <v>12.81</v>
      </c>
      <c r="F4820" s="532">
        <v>0</v>
      </c>
    </row>
    <row r="4821" spans="1:6">
      <c r="A4821" s="529" t="s">
        <v>33087</v>
      </c>
      <c r="B4821" s="530">
        <v>105138</v>
      </c>
      <c r="C4821" s="522" t="s">
        <v>23693</v>
      </c>
      <c r="D4821" s="530" t="s">
        <v>24</v>
      </c>
      <c r="E4821" s="531">
        <v>18.420000000000002</v>
      </c>
      <c r="F4821" s="532">
        <v>0</v>
      </c>
    </row>
    <row r="4822" spans="1:6">
      <c r="A4822" s="529" t="s">
        <v>33087</v>
      </c>
      <c r="B4822" s="530">
        <v>105139</v>
      </c>
      <c r="C4822" s="522" t="s">
        <v>23694</v>
      </c>
      <c r="D4822" s="530" t="s">
        <v>24</v>
      </c>
      <c r="E4822" s="531">
        <v>21.57</v>
      </c>
      <c r="F4822" s="532">
        <v>0</v>
      </c>
    </row>
    <row r="4823" spans="1:6">
      <c r="A4823" s="529" t="s">
        <v>33087</v>
      </c>
      <c r="B4823" s="530">
        <v>105140</v>
      </c>
      <c r="C4823" s="522" t="s">
        <v>23695</v>
      </c>
      <c r="D4823" s="530" t="s">
        <v>24</v>
      </c>
      <c r="E4823" s="531">
        <v>27.68</v>
      </c>
      <c r="F4823" s="532">
        <v>0</v>
      </c>
    </row>
    <row r="4824" spans="1:6">
      <c r="A4824" s="529" t="s">
        <v>33087</v>
      </c>
      <c r="B4824" s="530">
        <v>105141</v>
      </c>
      <c r="C4824" s="522" t="s">
        <v>23696</v>
      </c>
      <c r="D4824" s="530" t="s">
        <v>24</v>
      </c>
      <c r="E4824" s="531">
        <v>33.049999999999997</v>
      </c>
      <c r="F4824" s="532">
        <v>0</v>
      </c>
    </row>
    <row r="4825" spans="1:6">
      <c r="A4825" s="529" t="s">
        <v>33087</v>
      </c>
      <c r="B4825" s="530">
        <v>105172</v>
      </c>
      <c r="C4825" s="522" t="s">
        <v>23877</v>
      </c>
      <c r="D4825" s="530" t="s">
        <v>24</v>
      </c>
      <c r="E4825" s="531">
        <v>100.13</v>
      </c>
      <c r="F4825" s="532">
        <v>0</v>
      </c>
    </row>
    <row r="4826" spans="1:6">
      <c r="A4826" s="529" t="s">
        <v>33087</v>
      </c>
      <c r="B4826" s="530">
        <v>105169</v>
      </c>
      <c r="C4826" s="522" t="s">
        <v>23875</v>
      </c>
      <c r="D4826" s="530" t="s">
        <v>24</v>
      </c>
      <c r="E4826" s="531">
        <v>100.34</v>
      </c>
      <c r="F4826" s="532">
        <v>0</v>
      </c>
    </row>
    <row r="4827" spans="1:6">
      <c r="A4827" s="529" t="s">
        <v>33087</v>
      </c>
      <c r="B4827" s="530">
        <v>105230</v>
      </c>
      <c r="C4827" s="522" t="s">
        <v>23929</v>
      </c>
      <c r="D4827" s="530" t="s">
        <v>24</v>
      </c>
      <c r="E4827" s="531">
        <v>8.69</v>
      </c>
      <c r="F4827" s="532">
        <v>0</v>
      </c>
    </row>
    <row r="4828" spans="1:6">
      <c r="A4828" s="529" t="s">
        <v>33087</v>
      </c>
      <c r="B4828" s="530">
        <v>105231</v>
      </c>
      <c r="C4828" s="522" t="s">
        <v>23930</v>
      </c>
      <c r="D4828" s="530" t="s">
        <v>24</v>
      </c>
      <c r="E4828" s="531">
        <v>10.14</v>
      </c>
      <c r="F4828" s="532">
        <v>0</v>
      </c>
    </row>
    <row r="4829" spans="1:6">
      <c r="A4829" s="529" t="s">
        <v>33087</v>
      </c>
      <c r="B4829" s="530">
        <v>105232</v>
      </c>
      <c r="C4829" s="522" t="s">
        <v>23931</v>
      </c>
      <c r="D4829" s="530" t="s">
        <v>24</v>
      </c>
      <c r="E4829" s="531">
        <v>18.03</v>
      </c>
      <c r="F4829" s="532">
        <v>0</v>
      </c>
    </row>
    <row r="4830" spans="1:6">
      <c r="A4830" s="529" t="s">
        <v>33087</v>
      </c>
      <c r="B4830" s="530">
        <v>105229</v>
      </c>
      <c r="C4830" s="522" t="s">
        <v>23928</v>
      </c>
      <c r="D4830" s="530" t="s">
        <v>24</v>
      </c>
      <c r="E4830" s="531">
        <v>27.78</v>
      </c>
      <c r="F4830" s="532">
        <v>0</v>
      </c>
    </row>
    <row r="4831" spans="1:6">
      <c r="A4831" s="529" t="s">
        <v>33087</v>
      </c>
      <c r="B4831" s="530">
        <v>105146</v>
      </c>
      <c r="C4831" s="522" t="s">
        <v>23854</v>
      </c>
      <c r="D4831" s="530" t="s">
        <v>24</v>
      </c>
      <c r="E4831" s="531">
        <v>22.96</v>
      </c>
      <c r="F4831" s="532">
        <v>0</v>
      </c>
    </row>
    <row r="4832" spans="1:6">
      <c r="A4832" s="529" t="s">
        <v>33087</v>
      </c>
      <c r="B4832" s="530">
        <v>94613</v>
      </c>
      <c r="C4832" s="522" t="s">
        <v>33088</v>
      </c>
      <c r="D4832" s="530" t="s">
        <v>24</v>
      </c>
      <c r="E4832" s="531">
        <v>0</v>
      </c>
      <c r="F4832" s="532"/>
    </row>
    <row r="4833" spans="1:6">
      <c r="A4833" s="529" t="s">
        <v>33087</v>
      </c>
      <c r="B4833" s="530">
        <v>94607</v>
      </c>
      <c r="C4833" s="522" t="s">
        <v>33089</v>
      </c>
      <c r="D4833" s="530" t="s">
        <v>24</v>
      </c>
      <c r="E4833" s="531">
        <v>0</v>
      </c>
      <c r="F4833" s="532"/>
    </row>
    <row r="4834" spans="1:6">
      <c r="A4834" s="529" t="s">
        <v>33087</v>
      </c>
      <c r="B4834" s="530">
        <v>94609</v>
      </c>
      <c r="C4834" s="522" t="s">
        <v>33090</v>
      </c>
      <c r="D4834" s="530" t="s">
        <v>24</v>
      </c>
      <c r="E4834" s="531">
        <v>0</v>
      </c>
      <c r="F4834" s="532"/>
    </row>
    <row r="4835" spans="1:6">
      <c r="A4835" s="529" t="s">
        <v>33087</v>
      </c>
      <c r="B4835" s="530">
        <v>94611</v>
      </c>
      <c r="C4835" s="522" t="s">
        <v>33091</v>
      </c>
      <c r="D4835" s="530" t="s">
        <v>24</v>
      </c>
      <c r="E4835" s="531">
        <v>0</v>
      </c>
      <c r="F4835" s="532"/>
    </row>
    <row r="4836" spans="1:6">
      <c r="A4836" s="529" t="s">
        <v>33087</v>
      </c>
      <c r="B4836" s="530">
        <v>96738</v>
      </c>
      <c r="C4836" s="522" t="s">
        <v>23829</v>
      </c>
      <c r="D4836" s="530" t="s">
        <v>24</v>
      </c>
      <c r="E4836" s="531">
        <v>22.99</v>
      </c>
      <c r="F4836" s="532">
        <v>0</v>
      </c>
    </row>
    <row r="4837" spans="1:6">
      <c r="A4837" s="529" t="s">
        <v>33087</v>
      </c>
      <c r="B4837" s="530">
        <v>96740</v>
      </c>
      <c r="C4837" s="522" t="s">
        <v>23831</v>
      </c>
      <c r="D4837" s="530" t="s">
        <v>24</v>
      </c>
      <c r="E4837" s="531">
        <v>31.49</v>
      </c>
      <c r="F4837" s="532">
        <v>0</v>
      </c>
    </row>
    <row r="4838" spans="1:6">
      <c r="A4838" s="529" t="s">
        <v>33087</v>
      </c>
      <c r="B4838" s="530">
        <v>94738</v>
      </c>
      <c r="C4838" s="522" t="s">
        <v>23799</v>
      </c>
      <c r="D4838" s="530" t="s">
        <v>24</v>
      </c>
      <c r="E4838" s="531">
        <v>1679.85</v>
      </c>
      <c r="F4838" s="532">
        <v>0</v>
      </c>
    </row>
    <row r="4839" spans="1:6">
      <c r="A4839" s="529" t="s">
        <v>33087</v>
      </c>
      <c r="B4839" s="530">
        <v>94724</v>
      </c>
      <c r="C4839" s="522" t="s">
        <v>23786</v>
      </c>
      <c r="D4839" s="530" t="s">
        <v>24</v>
      </c>
      <c r="E4839" s="531">
        <v>26.82</v>
      </c>
      <c r="F4839" s="532">
        <v>0</v>
      </c>
    </row>
    <row r="4840" spans="1:6">
      <c r="A4840" s="529" t="s">
        <v>33087</v>
      </c>
      <c r="B4840" s="530">
        <v>94726</v>
      </c>
      <c r="C4840" s="522" t="s">
        <v>23788</v>
      </c>
      <c r="D4840" s="530" t="s">
        <v>24</v>
      </c>
      <c r="E4840" s="531">
        <v>34.54</v>
      </c>
      <c r="F4840" s="532">
        <v>0</v>
      </c>
    </row>
    <row r="4841" spans="1:6">
      <c r="A4841" s="529" t="s">
        <v>33087</v>
      </c>
      <c r="B4841" s="530">
        <v>94728</v>
      </c>
      <c r="C4841" s="522" t="s">
        <v>23790</v>
      </c>
      <c r="D4841" s="530" t="s">
        <v>24</v>
      </c>
      <c r="E4841" s="531">
        <v>53.83</v>
      </c>
      <c r="F4841" s="532">
        <v>0</v>
      </c>
    </row>
    <row r="4842" spans="1:6">
      <c r="A4842" s="529" t="s">
        <v>33087</v>
      </c>
      <c r="B4842" s="530">
        <v>94730</v>
      </c>
      <c r="C4842" s="522" t="s">
        <v>23792</v>
      </c>
      <c r="D4842" s="530" t="s">
        <v>24</v>
      </c>
      <c r="E4842" s="531">
        <v>66.069999999999993</v>
      </c>
      <c r="F4842" s="532">
        <v>0</v>
      </c>
    </row>
    <row r="4843" spans="1:6">
      <c r="A4843" s="529" t="s">
        <v>33087</v>
      </c>
      <c r="B4843" s="530">
        <v>94732</v>
      </c>
      <c r="C4843" s="522" t="s">
        <v>23794</v>
      </c>
      <c r="D4843" s="530" t="s">
        <v>24</v>
      </c>
      <c r="E4843" s="531">
        <v>105.98</v>
      </c>
      <c r="F4843" s="532">
        <v>0</v>
      </c>
    </row>
    <row r="4844" spans="1:6">
      <c r="A4844" s="529" t="s">
        <v>33087</v>
      </c>
      <c r="B4844" s="530">
        <v>94734</v>
      </c>
      <c r="C4844" s="522" t="s">
        <v>23796</v>
      </c>
      <c r="D4844" s="530" t="s">
        <v>24</v>
      </c>
      <c r="E4844" s="531">
        <v>384.69</v>
      </c>
      <c r="F4844" s="532">
        <v>0</v>
      </c>
    </row>
    <row r="4845" spans="1:6">
      <c r="A4845" s="529" t="s">
        <v>33087</v>
      </c>
      <c r="B4845" s="530">
        <v>94736</v>
      </c>
      <c r="C4845" s="522" t="s">
        <v>23797</v>
      </c>
      <c r="D4845" s="530" t="s">
        <v>24</v>
      </c>
      <c r="E4845" s="531">
        <v>559.14</v>
      </c>
      <c r="F4845" s="532">
        <v>0</v>
      </c>
    </row>
    <row r="4846" spans="1:6">
      <c r="A4846" s="529" t="s">
        <v>33087</v>
      </c>
      <c r="B4846" s="530">
        <v>94483</v>
      </c>
      <c r="C4846" s="522" t="s">
        <v>23940</v>
      </c>
      <c r="D4846" s="530" t="s">
        <v>24</v>
      </c>
      <c r="E4846" s="531">
        <v>1468.15</v>
      </c>
      <c r="F4846" s="532">
        <v>0</v>
      </c>
    </row>
    <row r="4847" spans="1:6">
      <c r="A4847" s="529" t="s">
        <v>33087</v>
      </c>
      <c r="B4847" s="530">
        <v>94482</v>
      </c>
      <c r="C4847" s="522" t="s">
        <v>23939</v>
      </c>
      <c r="D4847" s="530" t="s">
        <v>24</v>
      </c>
      <c r="E4847" s="531">
        <v>1734.35</v>
      </c>
      <c r="F4847" s="532">
        <v>0</v>
      </c>
    </row>
    <row r="4848" spans="1:6">
      <c r="A4848" s="529" t="s">
        <v>33087</v>
      </c>
      <c r="B4848" s="530">
        <v>94481</v>
      </c>
      <c r="C4848" s="522" t="s">
        <v>23938</v>
      </c>
      <c r="D4848" s="530" t="s">
        <v>24</v>
      </c>
      <c r="E4848" s="531">
        <v>2187.29</v>
      </c>
      <c r="F4848" s="532">
        <v>0</v>
      </c>
    </row>
    <row r="4849" spans="1:6">
      <c r="A4849" s="529" t="s">
        <v>33087</v>
      </c>
      <c r="B4849" s="530">
        <v>94480</v>
      </c>
      <c r="C4849" s="522" t="s">
        <v>23937</v>
      </c>
      <c r="D4849" s="530" t="s">
        <v>24</v>
      </c>
      <c r="E4849" s="531">
        <v>3039.2</v>
      </c>
      <c r="F4849" s="532">
        <v>0</v>
      </c>
    </row>
    <row r="4850" spans="1:6">
      <c r="A4850" s="529" t="s">
        <v>33087</v>
      </c>
      <c r="B4850" s="530">
        <v>94472</v>
      </c>
      <c r="C4850" s="522" t="s">
        <v>23709</v>
      </c>
      <c r="D4850" s="530" t="s">
        <v>24</v>
      </c>
      <c r="E4850" s="531">
        <v>91.49</v>
      </c>
      <c r="F4850" s="532">
        <v>0</v>
      </c>
    </row>
    <row r="4851" spans="1:6">
      <c r="A4851" s="529" t="s">
        <v>33087</v>
      </c>
      <c r="B4851" s="530">
        <v>94474</v>
      </c>
      <c r="C4851" s="522" t="s">
        <v>23711</v>
      </c>
      <c r="D4851" s="530" t="s">
        <v>24</v>
      </c>
      <c r="E4851" s="531">
        <v>151.5</v>
      </c>
      <c r="F4851" s="532">
        <v>0</v>
      </c>
    </row>
    <row r="4852" spans="1:6">
      <c r="A4852" s="529" t="s">
        <v>33087</v>
      </c>
      <c r="B4852" s="530">
        <v>94476</v>
      </c>
      <c r="C4852" s="522" t="s">
        <v>23713</v>
      </c>
      <c r="D4852" s="530" t="s">
        <v>24</v>
      </c>
      <c r="E4852" s="531">
        <v>210.52</v>
      </c>
      <c r="F4852" s="532">
        <v>0</v>
      </c>
    </row>
    <row r="4853" spans="1:6">
      <c r="A4853" s="529" t="s">
        <v>33087</v>
      </c>
      <c r="B4853" s="530">
        <v>94471</v>
      </c>
      <c r="C4853" s="522" t="s">
        <v>23708</v>
      </c>
      <c r="D4853" s="530" t="s">
        <v>24</v>
      </c>
      <c r="E4853" s="531">
        <v>88.94</v>
      </c>
      <c r="F4853" s="532">
        <v>0</v>
      </c>
    </row>
    <row r="4854" spans="1:6">
      <c r="A4854" s="529" t="s">
        <v>33087</v>
      </c>
      <c r="B4854" s="530">
        <v>94473</v>
      </c>
      <c r="C4854" s="522" t="s">
        <v>23710</v>
      </c>
      <c r="D4854" s="530" t="s">
        <v>24</v>
      </c>
      <c r="E4854" s="531">
        <v>140.27000000000001</v>
      </c>
      <c r="F4854" s="532">
        <v>0</v>
      </c>
    </row>
    <row r="4855" spans="1:6">
      <c r="A4855" s="529" t="s">
        <v>33087</v>
      </c>
      <c r="B4855" s="530">
        <v>94475</v>
      </c>
      <c r="C4855" s="522" t="s">
        <v>23712</v>
      </c>
      <c r="D4855" s="530" t="s">
        <v>24</v>
      </c>
      <c r="E4855" s="531">
        <v>188.88</v>
      </c>
      <c r="F4855" s="532">
        <v>0</v>
      </c>
    </row>
    <row r="4856" spans="1:6">
      <c r="A4856" s="529" t="s">
        <v>33087</v>
      </c>
      <c r="B4856" s="530">
        <v>105194</v>
      </c>
      <c r="C4856" s="522" t="s">
        <v>23893</v>
      </c>
      <c r="D4856" s="530" t="s">
        <v>24</v>
      </c>
      <c r="E4856" s="531">
        <v>98.49</v>
      </c>
      <c r="F4856" s="532">
        <v>0</v>
      </c>
    </row>
    <row r="4857" spans="1:6">
      <c r="A4857" s="529" t="s">
        <v>33087</v>
      </c>
      <c r="B4857" s="530">
        <v>105195</v>
      </c>
      <c r="C4857" s="522" t="s">
        <v>23894</v>
      </c>
      <c r="D4857" s="530" t="s">
        <v>24</v>
      </c>
      <c r="E4857" s="531">
        <v>246.97</v>
      </c>
      <c r="F4857" s="532">
        <v>0</v>
      </c>
    </row>
    <row r="4858" spans="1:6">
      <c r="A4858" s="529" t="s">
        <v>33087</v>
      </c>
      <c r="B4858" s="530">
        <v>105178</v>
      </c>
      <c r="C4858" s="522" t="s">
        <v>23883</v>
      </c>
      <c r="D4858" s="530" t="s">
        <v>24</v>
      </c>
      <c r="E4858" s="531">
        <v>156.38</v>
      </c>
      <c r="F4858" s="532">
        <v>0</v>
      </c>
    </row>
    <row r="4859" spans="1:6">
      <c r="A4859" s="529" t="s">
        <v>33087</v>
      </c>
      <c r="B4859" s="530">
        <v>94620</v>
      </c>
      <c r="C4859" s="522" t="s">
        <v>23726</v>
      </c>
      <c r="D4859" s="530" t="s">
        <v>24</v>
      </c>
      <c r="E4859" s="531">
        <v>904.8</v>
      </c>
      <c r="F4859" s="532">
        <v>0</v>
      </c>
    </row>
    <row r="4860" spans="1:6">
      <c r="A4860" s="529" t="s">
        <v>33087</v>
      </c>
      <c r="B4860" s="530">
        <v>94614</v>
      </c>
      <c r="C4860" s="522" t="s">
        <v>23721</v>
      </c>
      <c r="D4860" s="530" t="s">
        <v>24</v>
      </c>
      <c r="E4860" s="531">
        <v>152.4</v>
      </c>
      <c r="F4860" s="532">
        <v>0</v>
      </c>
    </row>
    <row r="4861" spans="1:6">
      <c r="A4861" s="529" t="s">
        <v>33087</v>
      </c>
      <c r="B4861" s="530">
        <v>94616</v>
      </c>
      <c r="C4861" s="522" t="s">
        <v>23723</v>
      </c>
      <c r="D4861" s="530" t="s">
        <v>24</v>
      </c>
      <c r="E4861" s="531">
        <v>408.79</v>
      </c>
      <c r="F4861" s="532">
        <v>0</v>
      </c>
    </row>
    <row r="4862" spans="1:6">
      <c r="A4862" s="529" t="s">
        <v>33087</v>
      </c>
      <c r="B4862" s="530">
        <v>94618</v>
      </c>
      <c r="C4862" s="522" t="s">
        <v>23725</v>
      </c>
      <c r="D4862" s="530" t="s">
        <v>24</v>
      </c>
      <c r="E4862" s="531">
        <v>398.13</v>
      </c>
      <c r="F4862" s="532">
        <v>0</v>
      </c>
    </row>
    <row r="4863" spans="1:6">
      <c r="A4863" s="529" t="s">
        <v>33087</v>
      </c>
      <c r="B4863" s="530">
        <v>105193</v>
      </c>
      <c r="C4863" s="522" t="s">
        <v>23892</v>
      </c>
      <c r="D4863" s="530" t="s">
        <v>24</v>
      </c>
      <c r="E4863" s="531">
        <v>171.1</v>
      </c>
      <c r="F4863" s="532">
        <v>0</v>
      </c>
    </row>
    <row r="4864" spans="1:6">
      <c r="A4864" s="529" t="s">
        <v>33087</v>
      </c>
      <c r="B4864" s="530">
        <v>105197</v>
      </c>
      <c r="C4864" s="522" t="s">
        <v>23896</v>
      </c>
      <c r="D4864" s="530" t="s">
        <v>24</v>
      </c>
      <c r="E4864" s="531">
        <v>181.56</v>
      </c>
      <c r="F4864" s="532">
        <v>0</v>
      </c>
    </row>
    <row r="4865" spans="1:6">
      <c r="A4865" s="529" t="s">
        <v>33087</v>
      </c>
      <c r="B4865" s="530">
        <v>105196</v>
      </c>
      <c r="C4865" s="522" t="s">
        <v>23895</v>
      </c>
      <c r="D4865" s="530" t="s">
        <v>24</v>
      </c>
      <c r="E4865" s="531">
        <v>262.33999999999997</v>
      </c>
      <c r="F4865" s="532">
        <v>0</v>
      </c>
    </row>
    <row r="4866" spans="1:6">
      <c r="A4866" s="529" t="s">
        <v>33087</v>
      </c>
      <c r="B4866" s="530">
        <v>105198</v>
      </c>
      <c r="C4866" s="522" t="s">
        <v>23897</v>
      </c>
      <c r="D4866" s="530" t="s">
        <v>24</v>
      </c>
      <c r="E4866" s="531">
        <v>370.86</v>
      </c>
      <c r="F4866" s="532">
        <v>0</v>
      </c>
    </row>
    <row r="4867" spans="1:6">
      <c r="A4867" s="529" t="s">
        <v>33087</v>
      </c>
      <c r="B4867" s="530">
        <v>105200</v>
      </c>
      <c r="C4867" s="522" t="s">
        <v>23899</v>
      </c>
      <c r="D4867" s="530" t="s">
        <v>24</v>
      </c>
      <c r="E4867" s="531">
        <v>144.18</v>
      </c>
      <c r="F4867" s="532">
        <v>0</v>
      </c>
    </row>
    <row r="4868" spans="1:6">
      <c r="A4868" s="529" t="s">
        <v>33087</v>
      </c>
      <c r="B4868" s="530">
        <v>105199</v>
      </c>
      <c r="C4868" s="522" t="s">
        <v>23898</v>
      </c>
      <c r="D4868" s="530" t="s">
        <v>24</v>
      </c>
      <c r="E4868" s="531">
        <v>238.91</v>
      </c>
      <c r="F4868" s="532">
        <v>0</v>
      </c>
    </row>
    <row r="4869" spans="1:6">
      <c r="A4869" s="529" t="s">
        <v>33087</v>
      </c>
      <c r="B4869" s="530">
        <v>105201</v>
      </c>
      <c r="C4869" s="522" t="s">
        <v>23900</v>
      </c>
      <c r="D4869" s="530" t="s">
        <v>24</v>
      </c>
      <c r="E4869" s="531">
        <v>325.95</v>
      </c>
      <c r="F4869" s="532">
        <v>0</v>
      </c>
    </row>
    <row r="4870" spans="1:6">
      <c r="A4870" s="529" t="s">
        <v>33087</v>
      </c>
      <c r="B4870" s="530">
        <v>94755</v>
      </c>
      <c r="C4870" s="522" t="s">
        <v>33092</v>
      </c>
      <c r="D4870" s="530" t="s">
        <v>24</v>
      </c>
      <c r="E4870" s="531">
        <v>0</v>
      </c>
      <c r="F4870" s="532"/>
    </row>
    <row r="4871" spans="1:6">
      <c r="A4871" s="529" t="s">
        <v>33087</v>
      </c>
      <c r="B4871" s="530">
        <v>94741</v>
      </c>
      <c r="C4871" s="522" t="s">
        <v>23802</v>
      </c>
      <c r="D4871" s="530" t="s">
        <v>24</v>
      </c>
      <c r="E4871" s="531">
        <v>13.45</v>
      </c>
      <c r="F4871" s="532">
        <v>0</v>
      </c>
    </row>
    <row r="4872" spans="1:6">
      <c r="A4872" s="529" t="s">
        <v>33087</v>
      </c>
      <c r="B4872" s="530">
        <v>94743</v>
      </c>
      <c r="C4872" s="522" t="s">
        <v>23804</v>
      </c>
      <c r="D4872" s="530" t="s">
        <v>24</v>
      </c>
      <c r="E4872" s="531">
        <v>21.79</v>
      </c>
      <c r="F4872" s="532">
        <v>0</v>
      </c>
    </row>
    <row r="4873" spans="1:6">
      <c r="A4873" s="529" t="s">
        <v>33087</v>
      </c>
      <c r="B4873" s="530">
        <v>94745</v>
      </c>
      <c r="C4873" s="522" t="s">
        <v>33093</v>
      </c>
      <c r="D4873" s="530" t="s">
        <v>24</v>
      </c>
      <c r="E4873" s="531">
        <v>0</v>
      </c>
      <c r="F4873" s="532"/>
    </row>
    <row r="4874" spans="1:6">
      <c r="A4874" s="529" t="s">
        <v>33087</v>
      </c>
      <c r="B4874" s="530">
        <v>94747</v>
      </c>
      <c r="C4874" s="522" t="s">
        <v>33094</v>
      </c>
      <c r="D4874" s="530" t="s">
        <v>24</v>
      </c>
      <c r="E4874" s="531">
        <v>0</v>
      </c>
      <c r="F4874" s="532"/>
    </row>
    <row r="4875" spans="1:6">
      <c r="A4875" s="529" t="s">
        <v>33087</v>
      </c>
      <c r="B4875" s="530">
        <v>94749</v>
      </c>
      <c r="C4875" s="522" t="s">
        <v>33095</v>
      </c>
      <c r="D4875" s="530" t="s">
        <v>24</v>
      </c>
      <c r="E4875" s="531">
        <v>0</v>
      </c>
      <c r="F4875" s="532"/>
    </row>
    <row r="4876" spans="1:6">
      <c r="A4876" s="529" t="s">
        <v>33087</v>
      </c>
      <c r="B4876" s="530">
        <v>94751</v>
      </c>
      <c r="C4876" s="522" t="s">
        <v>33096</v>
      </c>
      <c r="D4876" s="530" t="s">
        <v>24</v>
      </c>
      <c r="E4876" s="531">
        <v>0</v>
      </c>
      <c r="F4876" s="532"/>
    </row>
    <row r="4877" spans="1:6">
      <c r="A4877" s="529" t="s">
        <v>33087</v>
      </c>
      <c r="B4877" s="530">
        <v>94753</v>
      </c>
      <c r="C4877" s="522" t="s">
        <v>33097</v>
      </c>
      <c r="D4877" s="530" t="s">
        <v>24</v>
      </c>
      <c r="E4877" s="531">
        <v>0</v>
      </c>
      <c r="F4877" s="532"/>
    </row>
    <row r="4878" spans="1:6">
      <c r="A4878" s="529" t="s">
        <v>33087</v>
      </c>
      <c r="B4878" s="530">
        <v>105209</v>
      </c>
      <c r="C4878" s="522" t="s">
        <v>23908</v>
      </c>
      <c r="D4878" s="530" t="s">
        <v>24</v>
      </c>
      <c r="E4878" s="531">
        <v>175.96</v>
      </c>
      <c r="F4878" s="532">
        <v>0</v>
      </c>
    </row>
    <row r="4879" spans="1:6">
      <c r="A4879" s="529" t="s">
        <v>33087</v>
      </c>
      <c r="B4879" s="530">
        <v>105208</v>
      </c>
      <c r="C4879" s="522" t="s">
        <v>23907</v>
      </c>
      <c r="D4879" s="530" t="s">
        <v>24</v>
      </c>
      <c r="E4879" s="531">
        <v>357.86</v>
      </c>
      <c r="F4879" s="532">
        <v>0</v>
      </c>
    </row>
    <row r="4880" spans="1:6">
      <c r="A4880" s="529" t="s">
        <v>33087</v>
      </c>
      <c r="B4880" s="530">
        <v>105210</v>
      </c>
      <c r="C4880" s="522" t="s">
        <v>23909</v>
      </c>
      <c r="D4880" s="530" t="s">
        <v>24</v>
      </c>
      <c r="E4880" s="531">
        <v>461.32</v>
      </c>
      <c r="F4880" s="532">
        <v>0</v>
      </c>
    </row>
    <row r="4881" spans="1:6">
      <c r="A4881" s="529" t="s">
        <v>33087</v>
      </c>
      <c r="B4881" s="530">
        <v>105203</v>
      </c>
      <c r="C4881" s="522" t="s">
        <v>23902</v>
      </c>
      <c r="D4881" s="530" t="s">
        <v>24</v>
      </c>
      <c r="E4881" s="531">
        <v>180.78</v>
      </c>
      <c r="F4881" s="532">
        <v>0</v>
      </c>
    </row>
    <row r="4882" spans="1:6">
      <c r="A4882" s="529" t="s">
        <v>33087</v>
      </c>
      <c r="B4882" s="530">
        <v>105202</v>
      </c>
      <c r="C4882" s="522" t="s">
        <v>23901</v>
      </c>
      <c r="D4882" s="530" t="s">
        <v>24</v>
      </c>
      <c r="E4882" s="531">
        <v>294.94</v>
      </c>
      <c r="F4882" s="532">
        <v>0</v>
      </c>
    </row>
    <row r="4883" spans="1:6">
      <c r="A4883" s="529" t="s">
        <v>33087</v>
      </c>
      <c r="B4883" s="530">
        <v>105204</v>
      </c>
      <c r="C4883" s="522" t="s">
        <v>23903</v>
      </c>
      <c r="D4883" s="530" t="s">
        <v>24</v>
      </c>
      <c r="E4883" s="531">
        <v>391.52</v>
      </c>
      <c r="F4883" s="532">
        <v>0</v>
      </c>
    </row>
    <row r="4884" spans="1:6">
      <c r="A4884" s="529" t="s">
        <v>33087</v>
      </c>
      <c r="B4884" s="530">
        <v>105206</v>
      </c>
      <c r="C4884" s="522" t="s">
        <v>23905</v>
      </c>
      <c r="D4884" s="530" t="s">
        <v>24</v>
      </c>
      <c r="E4884" s="531">
        <v>172.48</v>
      </c>
      <c r="F4884" s="532">
        <v>0</v>
      </c>
    </row>
    <row r="4885" spans="1:6">
      <c r="A4885" s="529" t="s">
        <v>33087</v>
      </c>
      <c r="B4885" s="530">
        <v>105205</v>
      </c>
      <c r="C4885" s="522" t="s">
        <v>23904</v>
      </c>
      <c r="D4885" s="530" t="s">
        <v>24</v>
      </c>
      <c r="E4885" s="531">
        <v>272.83</v>
      </c>
      <c r="F4885" s="532">
        <v>0</v>
      </c>
    </row>
    <row r="4886" spans="1:6">
      <c r="A4886" s="529" t="s">
        <v>33087</v>
      </c>
      <c r="B4886" s="530">
        <v>105207</v>
      </c>
      <c r="C4886" s="522" t="s">
        <v>23906</v>
      </c>
      <c r="D4886" s="530" t="s">
        <v>24</v>
      </c>
      <c r="E4886" s="531">
        <v>380.46</v>
      </c>
      <c r="F4886" s="532">
        <v>0</v>
      </c>
    </row>
    <row r="4887" spans="1:6">
      <c r="A4887" s="529" t="s">
        <v>33087</v>
      </c>
      <c r="B4887" s="530">
        <v>94673</v>
      </c>
      <c r="C4887" s="522" t="s">
        <v>23748</v>
      </c>
      <c r="D4887" s="530" t="s">
        <v>24</v>
      </c>
      <c r="E4887" s="531">
        <v>8.06</v>
      </c>
      <c r="F4887" s="532">
        <v>0</v>
      </c>
    </row>
    <row r="4888" spans="1:6">
      <c r="A4888" s="529" t="s">
        <v>33087</v>
      </c>
      <c r="B4888" s="530">
        <v>94687</v>
      </c>
      <c r="C4888" s="522" t="s">
        <v>23762</v>
      </c>
      <c r="D4888" s="530" t="s">
        <v>24</v>
      </c>
      <c r="E4888" s="531">
        <v>239.18</v>
      </c>
      <c r="F4888" s="532">
        <v>0</v>
      </c>
    </row>
    <row r="4889" spans="1:6">
      <c r="A4889" s="529" t="s">
        <v>33087</v>
      </c>
      <c r="B4889" s="530">
        <v>94675</v>
      </c>
      <c r="C4889" s="522" t="s">
        <v>23750</v>
      </c>
      <c r="D4889" s="530" t="s">
        <v>24</v>
      </c>
      <c r="E4889" s="531">
        <v>13.25</v>
      </c>
      <c r="F4889" s="532">
        <v>0</v>
      </c>
    </row>
    <row r="4890" spans="1:6">
      <c r="A4890" s="529" t="s">
        <v>33087</v>
      </c>
      <c r="B4890" s="530">
        <v>94677</v>
      </c>
      <c r="C4890" s="522" t="s">
        <v>23752</v>
      </c>
      <c r="D4890" s="530" t="s">
        <v>24</v>
      </c>
      <c r="E4890" s="531">
        <v>21.17</v>
      </c>
      <c r="F4890" s="532">
        <v>0</v>
      </c>
    </row>
    <row r="4891" spans="1:6">
      <c r="A4891" s="529" t="s">
        <v>33087</v>
      </c>
      <c r="B4891" s="530">
        <v>94679</v>
      </c>
      <c r="C4891" s="522" t="s">
        <v>23754</v>
      </c>
      <c r="D4891" s="530" t="s">
        <v>24</v>
      </c>
      <c r="E4891" s="531">
        <v>25.82</v>
      </c>
      <c r="F4891" s="532">
        <v>0</v>
      </c>
    </row>
    <row r="4892" spans="1:6">
      <c r="A4892" s="529" t="s">
        <v>33087</v>
      </c>
      <c r="B4892" s="530">
        <v>94681</v>
      </c>
      <c r="C4892" s="522" t="s">
        <v>23756</v>
      </c>
      <c r="D4892" s="530" t="s">
        <v>24</v>
      </c>
      <c r="E4892" s="531">
        <v>51.99</v>
      </c>
      <c r="F4892" s="532">
        <v>0</v>
      </c>
    </row>
    <row r="4893" spans="1:6">
      <c r="A4893" s="529" t="s">
        <v>33087</v>
      </c>
      <c r="B4893" s="530">
        <v>94683</v>
      </c>
      <c r="C4893" s="522" t="s">
        <v>23758</v>
      </c>
      <c r="D4893" s="530" t="s">
        <v>24</v>
      </c>
      <c r="E4893" s="531">
        <v>78.900000000000006</v>
      </c>
      <c r="F4893" s="532">
        <v>0</v>
      </c>
    </row>
    <row r="4894" spans="1:6">
      <c r="A4894" s="529" t="s">
        <v>33087</v>
      </c>
      <c r="B4894" s="530">
        <v>94685</v>
      </c>
      <c r="C4894" s="522" t="s">
        <v>23760</v>
      </c>
      <c r="D4894" s="530" t="s">
        <v>24</v>
      </c>
      <c r="E4894" s="531">
        <v>100.4</v>
      </c>
      <c r="F4894" s="532">
        <v>0</v>
      </c>
    </row>
    <row r="4895" spans="1:6">
      <c r="A4895" s="529" t="s">
        <v>33087</v>
      </c>
      <c r="B4895" s="530">
        <v>94621</v>
      </c>
      <c r="C4895" s="522" t="s">
        <v>33098</v>
      </c>
      <c r="D4895" s="530" t="s">
        <v>24</v>
      </c>
      <c r="E4895" s="531">
        <v>0</v>
      </c>
      <c r="F4895" s="532"/>
    </row>
    <row r="4896" spans="1:6">
      <c r="A4896" s="529" t="s">
        <v>33087</v>
      </c>
      <c r="B4896" s="530">
        <v>94615</v>
      </c>
      <c r="C4896" s="522" t="s">
        <v>23722</v>
      </c>
      <c r="D4896" s="530" t="s">
        <v>24</v>
      </c>
      <c r="E4896" s="531">
        <v>171.62</v>
      </c>
      <c r="F4896" s="532">
        <v>0</v>
      </c>
    </row>
    <row r="4897" spans="1:6">
      <c r="A4897" s="529" t="s">
        <v>33087</v>
      </c>
      <c r="B4897" s="530">
        <v>94617</v>
      </c>
      <c r="C4897" s="522" t="s">
        <v>23724</v>
      </c>
      <c r="D4897" s="530" t="s">
        <v>24</v>
      </c>
      <c r="E4897" s="531">
        <v>341.96</v>
      </c>
      <c r="F4897" s="532">
        <v>0</v>
      </c>
    </row>
    <row r="4898" spans="1:6">
      <c r="A4898" s="529" t="s">
        <v>33087</v>
      </c>
      <c r="B4898" s="530">
        <v>94619</v>
      </c>
      <c r="C4898" s="522" t="s">
        <v>33099</v>
      </c>
      <c r="D4898" s="530" t="s">
        <v>24</v>
      </c>
      <c r="E4898" s="531">
        <v>0</v>
      </c>
      <c r="F4898" s="532"/>
    </row>
    <row r="4899" spans="1:6">
      <c r="A4899" s="529" t="s">
        <v>33087</v>
      </c>
      <c r="B4899" s="530">
        <v>105147</v>
      </c>
      <c r="C4899" s="522" t="s">
        <v>23855</v>
      </c>
      <c r="D4899" s="530" t="s">
        <v>24</v>
      </c>
      <c r="E4899" s="531">
        <v>16.53</v>
      </c>
      <c r="F4899" s="532">
        <v>0</v>
      </c>
    </row>
    <row r="4900" spans="1:6">
      <c r="A4900" s="529" t="s">
        <v>33087</v>
      </c>
      <c r="B4900" s="530">
        <v>105148</v>
      </c>
      <c r="C4900" s="522" t="s">
        <v>23856</v>
      </c>
      <c r="D4900" s="530" t="s">
        <v>24</v>
      </c>
      <c r="E4900" s="531">
        <v>22.99</v>
      </c>
      <c r="F4900" s="532">
        <v>0</v>
      </c>
    </row>
    <row r="4901" spans="1:6">
      <c r="A4901" s="529" t="s">
        <v>33087</v>
      </c>
      <c r="B4901" s="530">
        <v>105154</v>
      </c>
      <c r="C4901" s="522" t="s">
        <v>23861</v>
      </c>
      <c r="D4901" s="530" t="s">
        <v>24</v>
      </c>
      <c r="E4901" s="531">
        <v>7.5</v>
      </c>
      <c r="F4901" s="532">
        <v>0</v>
      </c>
    </row>
    <row r="4902" spans="1:6">
      <c r="A4902" s="529" t="s">
        <v>33087</v>
      </c>
      <c r="B4902" s="530">
        <v>105155</v>
      </c>
      <c r="C4902" s="522" t="s">
        <v>23862</v>
      </c>
      <c r="D4902" s="530" t="s">
        <v>24</v>
      </c>
      <c r="E4902" s="531">
        <v>11.17</v>
      </c>
      <c r="F4902" s="532">
        <v>0</v>
      </c>
    </row>
    <row r="4903" spans="1:6">
      <c r="A4903" s="529" t="s">
        <v>33087</v>
      </c>
      <c r="B4903" s="530">
        <v>105156</v>
      </c>
      <c r="C4903" s="522" t="s">
        <v>23863</v>
      </c>
      <c r="D4903" s="530" t="s">
        <v>24</v>
      </c>
      <c r="E4903" s="531">
        <v>14.27</v>
      </c>
      <c r="F4903" s="532">
        <v>0</v>
      </c>
    </row>
    <row r="4904" spans="1:6">
      <c r="A4904" s="529" t="s">
        <v>33087</v>
      </c>
      <c r="B4904" s="530">
        <v>105157</v>
      </c>
      <c r="C4904" s="522" t="s">
        <v>23864</v>
      </c>
      <c r="D4904" s="530" t="s">
        <v>24</v>
      </c>
      <c r="E4904" s="531">
        <v>21.88</v>
      </c>
      <c r="F4904" s="532">
        <v>0</v>
      </c>
    </row>
    <row r="4905" spans="1:6">
      <c r="A4905" s="529" t="s">
        <v>33087</v>
      </c>
      <c r="B4905" s="530">
        <v>105158</v>
      </c>
      <c r="C4905" s="522" t="s">
        <v>23865</v>
      </c>
      <c r="D4905" s="530" t="s">
        <v>24</v>
      </c>
      <c r="E4905" s="531">
        <v>32</v>
      </c>
      <c r="F4905" s="532">
        <v>0</v>
      </c>
    </row>
    <row r="4906" spans="1:6">
      <c r="A4906" s="529" t="s">
        <v>33087</v>
      </c>
      <c r="B4906" s="530">
        <v>105159</v>
      </c>
      <c r="C4906" s="522" t="s">
        <v>23866</v>
      </c>
      <c r="D4906" s="530" t="s">
        <v>24</v>
      </c>
      <c r="E4906" s="531">
        <v>56.54</v>
      </c>
      <c r="F4906" s="532">
        <v>0</v>
      </c>
    </row>
    <row r="4907" spans="1:6">
      <c r="A4907" s="529" t="s">
        <v>33087</v>
      </c>
      <c r="B4907" s="530">
        <v>105160</v>
      </c>
      <c r="C4907" s="522" t="s">
        <v>23867</v>
      </c>
      <c r="D4907" s="530" t="s">
        <v>24</v>
      </c>
      <c r="E4907" s="531">
        <v>69.8</v>
      </c>
      <c r="F4907" s="532">
        <v>0</v>
      </c>
    </row>
    <row r="4908" spans="1:6">
      <c r="A4908" s="529" t="s">
        <v>33087</v>
      </c>
      <c r="B4908" s="530">
        <v>94634</v>
      </c>
      <c r="C4908" s="522" t="s">
        <v>33100</v>
      </c>
      <c r="D4908" s="530" t="s">
        <v>24</v>
      </c>
      <c r="E4908" s="531">
        <v>0</v>
      </c>
      <c r="F4908" s="532"/>
    </row>
    <row r="4909" spans="1:6">
      <c r="A4909" s="529" t="s">
        <v>33087</v>
      </c>
      <c r="B4909" s="530">
        <v>94631</v>
      </c>
      <c r="C4909" s="522" t="s">
        <v>33101</v>
      </c>
      <c r="D4909" s="530" t="s">
        <v>24</v>
      </c>
      <c r="E4909" s="531">
        <v>0</v>
      </c>
      <c r="F4909" s="532"/>
    </row>
    <row r="4910" spans="1:6">
      <c r="A4910" s="529" t="s">
        <v>33087</v>
      </c>
      <c r="B4910" s="530">
        <v>94632</v>
      </c>
      <c r="C4910" s="522" t="s">
        <v>33102</v>
      </c>
      <c r="D4910" s="530" t="s">
        <v>24</v>
      </c>
      <c r="E4910" s="531">
        <v>0</v>
      </c>
      <c r="F4910" s="532"/>
    </row>
    <row r="4911" spans="1:6">
      <c r="A4911" s="529" t="s">
        <v>33087</v>
      </c>
      <c r="B4911" s="530">
        <v>94633</v>
      </c>
      <c r="C4911" s="522" t="s">
        <v>33103</v>
      </c>
      <c r="D4911" s="530" t="s">
        <v>24</v>
      </c>
      <c r="E4911" s="531">
        <v>0</v>
      </c>
      <c r="F4911" s="532"/>
    </row>
    <row r="4912" spans="1:6">
      <c r="A4912" s="529" t="s">
        <v>33087</v>
      </c>
      <c r="B4912" s="530">
        <v>94672</v>
      </c>
      <c r="C4912" s="522" t="s">
        <v>23747</v>
      </c>
      <c r="D4912" s="530" t="s">
        <v>24</v>
      </c>
      <c r="E4912" s="531">
        <v>7.05</v>
      </c>
      <c r="F4912" s="532">
        <v>0</v>
      </c>
    </row>
    <row r="4913" spans="1:6">
      <c r="A4913" s="529" t="s">
        <v>33087</v>
      </c>
      <c r="B4913" s="530">
        <v>94754</v>
      </c>
      <c r="C4913" s="522" t="s">
        <v>23810</v>
      </c>
      <c r="D4913" s="530" t="s">
        <v>24</v>
      </c>
      <c r="E4913" s="531">
        <v>298.02999999999997</v>
      </c>
      <c r="F4913" s="532">
        <v>0</v>
      </c>
    </row>
    <row r="4914" spans="1:6">
      <c r="A4914" s="529" t="s">
        <v>33087</v>
      </c>
      <c r="B4914" s="530">
        <v>94740</v>
      </c>
      <c r="C4914" s="522" t="s">
        <v>23801</v>
      </c>
      <c r="D4914" s="530" t="s">
        <v>24</v>
      </c>
      <c r="E4914" s="531">
        <v>10.45</v>
      </c>
      <c r="F4914" s="532">
        <v>0</v>
      </c>
    </row>
    <row r="4915" spans="1:6">
      <c r="A4915" s="529" t="s">
        <v>33087</v>
      </c>
      <c r="B4915" s="530">
        <v>94742</v>
      </c>
      <c r="C4915" s="522" t="s">
        <v>23803</v>
      </c>
      <c r="D4915" s="530" t="s">
        <v>24</v>
      </c>
      <c r="E4915" s="531">
        <v>17.27</v>
      </c>
      <c r="F4915" s="532">
        <v>0</v>
      </c>
    </row>
    <row r="4916" spans="1:6">
      <c r="A4916" s="529" t="s">
        <v>33087</v>
      </c>
      <c r="B4916" s="530">
        <v>94744</v>
      </c>
      <c r="C4916" s="522" t="s">
        <v>23805</v>
      </c>
      <c r="D4916" s="530" t="s">
        <v>24</v>
      </c>
      <c r="E4916" s="531">
        <v>27.18</v>
      </c>
      <c r="F4916" s="532">
        <v>0</v>
      </c>
    </row>
    <row r="4917" spans="1:6">
      <c r="A4917" s="529" t="s">
        <v>33087</v>
      </c>
      <c r="B4917" s="530">
        <v>94746</v>
      </c>
      <c r="C4917" s="522" t="s">
        <v>23806</v>
      </c>
      <c r="D4917" s="530" t="s">
        <v>24</v>
      </c>
      <c r="E4917" s="531">
        <v>39.01</v>
      </c>
      <c r="F4917" s="532">
        <v>0</v>
      </c>
    </row>
    <row r="4918" spans="1:6">
      <c r="A4918" s="529" t="s">
        <v>33087</v>
      </c>
      <c r="B4918" s="530">
        <v>94748</v>
      </c>
      <c r="C4918" s="522" t="s">
        <v>23807</v>
      </c>
      <c r="D4918" s="530" t="s">
        <v>24</v>
      </c>
      <c r="E4918" s="531">
        <v>85.39</v>
      </c>
      <c r="F4918" s="532">
        <v>0</v>
      </c>
    </row>
    <row r="4919" spans="1:6">
      <c r="A4919" s="529" t="s">
        <v>33087</v>
      </c>
      <c r="B4919" s="530">
        <v>94750</v>
      </c>
      <c r="C4919" s="522" t="s">
        <v>23808</v>
      </c>
      <c r="D4919" s="530" t="s">
        <v>24</v>
      </c>
      <c r="E4919" s="531">
        <v>172.6</v>
      </c>
      <c r="F4919" s="532">
        <v>0</v>
      </c>
    </row>
    <row r="4920" spans="1:6">
      <c r="A4920" s="529" t="s">
        <v>33087</v>
      </c>
      <c r="B4920" s="530">
        <v>94752</v>
      </c>
      <c r="C4920" s="522" t="s">
        <v>23809</v>
      </c>
      <c r="D4920" s="530" t="s">
        <v>24</v>
      </c>
      <c r="E4920" s="531">
        <v>207.77</v>
      </c>
      <c r="F4920" s="532">
        <v>0</v>
      </c>
    </row>
    <row r="4921" spans="1:6">
      <c r="A4921" s="529" t="s">
        <v>33087</v>
      </c>
      <c r="B4921" s="530">
        <v>96755</v>
      </c>
      <c r="C4921" s="522" t="s">
        <v>23846</v>
      </c>
      <c r="D4921" s="530" t="s">
        <v>24</v>
      </c>
      <c r="E4921" s="531">
        <v>322.25</v>
      </c>
      <c r="F4921" s="532">
        <v>0</v>
      </c>
    </row>
    <row r="4922" spans="1:6">
      <c r="A4922" s="529" t="s">
        <v>33087</v>
      </c>
      <c r="B4922" s="530">
        <v>96747</v>
      </c>
      <c r="C4922" s="522" t="s">
        <v>23838</v>
      </c>
      <c r="D4922" s="530" t="s">
        <v>24</v>
      </c>
      <c r="E4922" s="531">
        <v>8.81</v>
      </c>
      <c r="F4922" s="532">
        <v>0</v>
      </c>
    </row>
    <row r="4923" spans="1:6">
      <c r="A4923" s="529" t="s">
        <v>33087</v>
      </c>
      <c r="B4923" s="530">
        <v>96748</v>
      </c>
      <c r="C4923" s="522" t="s">
        <v>23839</v>
      </c>
      <c r="D4923" s="530" t="s">
        <v>24</v>
      </c>
      <c r="E4923" s="531">
        <v>10.11</v>
      </c>
      <c r="F4923" s="532">
        <v>0</v>
      </c>
    </row>
    <row r="4924" spans="1:6">
      <c r="A4924" s="529" t="s">
        <v>33087</v>
      </c>
      <c r="B4924" s="530">
        <v>96749</v>
      </c>
      <c r="C4924" s="522" t="s">
        <v>23840</v>
      </c>
      <c r="D4924" s="530" t="s">
        <v>24</v>
      </c>
      <c r="E4924" s="531">
        <v>12.55</v>
      </c>
      <c r="F4924" s="532">
        <v>0</v>
      </c>
    </row>
    <row r="4925" spans="1:6">
      <c r="A4925" s="529" t="s">
        <v>33087</v>
      </c>
      <c r="B4925" s="530">
        <v>96750</v>
      </c>
      <c r="C4925" s="522" t="s">
        <v>23841</v>
      </c>
      <c r="D4925" s="530" t="s">
        <v>24</v>
      </c>
      <c r="E4925" s="531">
        <v>18.809999999999999</v>
      </c>
      <c r="F4925" s="532">
        <v>0</v>
      </c>
    </row>
    <row r="4926" spans="1:6">
      <c r="A4926" s="529" t="s">
        <v>33087</v>
      </c>
      <c r="B4926" s="530">
        <v>96751</v>
      </c>
      <c r="C4926" s="522" t="s">
        <v>23842</v>
      </c>
      <c r="D4926" s="530" t="s">
        <v>24</v>
      </c>
      <c r="E4926" s="531">
        <v>26.86</v>
      </c>
      <c r="F4926" s="532">
        <v>0</v>
      </c>
    </row>
    <row r="4927" spans="1:6">
      <c r="A4927" s="529" t="s">
        <v>33087</v>
      </c>
      <c r="B4927" s="530">
        <v>96752</v>
      </c>
      <c r="C4927" s="522" t="s">
        <v>23843</v>
      </c>
      <c r="D4927" s="530" t="s">
        <v>24</v>
      </c>
      <c r="E4927" s="531">
        <v>39.659999999999997</v>
      </c>
      <c r="F4927" s="532">
        <v>0</v>
      </c>
    </row>
    <row r="4928" spans="1:6">
      <c r="A4928" s="529" t="s">
        <v>33087</v>
      </c>
      <c r="B4928" s="530">
        <v>96753</v>
      </c>
      <c r="C4928" s="522" t="s">
        <v>23844</v>
      </c>
      <c r="D4928" s="530" t="s">
        <v>24</v>
      </c>
      <c r="E4928" s="531">
        <v>85.86</v>
      </c>
      <c r="F4928" s="532">
        <v>0</v>
      </c>
    </row>
    <row r="4929" spans="1:6">
      <c r="A4929" s="529" t="s">
        <v>33087</v>
      </c>
      <c r="B4929" s="530">
        <v>96754</v>
      </c>
      <c r="C4929" s="522" t="s">
        <v>23845</v>
      </c>
      <c r="D4929" s="530" t="s">
        <v>24</v>
      </c>
      <c r="E4929" s="531">
        <v>110.46</v>
      </c>
      <c r="F4929" s="532">
        <v>0</v>
      </c>
    </row>
    <row r="4930" spans="1:6">
      <c r="A4930" s="529" t="s">
        <v>33087</v>
      </c>
      <c r="B4930" s="530">
        <v>94686</v>
      </c>
      <c r="C4930" s="522" t="s">
        <v>23761</v>
      </c>
      <c r="D4930" s="530" t="s">
        <v>24</v>
      </c>
      <c r="E4930" s="531">
        <v>263.45999999999998</v>
      </c>
      <c r="F4930" s="532">
        <v>0</v>
      </c>
    </row>
    <row r="4931" spans="1:6">
      <c r="A4931" s="529" t="s">
        <v>33087</v>
      </c>
      <c r="B4931" s="530">
        <v>94674</v>
      </c>
      <c r="C4931" s="522" t="s">
        <v>23749</v>
      </c>
      <c r="D4931" s="530" t="s">
        <v>24</v>
      </c>
      <c r="E4931" s="531">
        <v>9.0299999999999994</v>
      </c>
      <c r="F4931" s="532">
        <v>0</v>
      </c>
    </row>
    <row r="4932" spans="1:6">
      <c r="A4932" s="529" t="s">
        <v>33087</v>
      </c>
      <c r="B4932" s="530">
        <v>94676</v>
      </c>
      <c r="C4932" s="522" t="s">
        <v>23751</v>
      </c>
      <c r="D4932" s="530" t="s">
        <v>24</v>
      </c>
      <c r="E4932" s="531">
        <v>14.78</v>
      </c>
      <c r="F4932" s="532">
        <v>0</v>
      </c>
    </row>
    <row r="4933" spans="1:6">
      <c r="A4933" s="529" t="s">
        <v>33087</v>
      </c>
      <c r="B4933" s="530">
        <v>94678</v>
      </c>
      <c r="C4933" s="522" t="s">
        <v>23753</v>
      </c>
      <c r="D4933" s="530" t="s">
        <v>24</v>
      </c>
      <c r="E4933" s="531">
        <v>17.41</v>
      </c>
      <c r="F4933" s="532">
        <v>0</v>
      </c>
    </row>
    <row r="4934" spans="1:6">
      <c r="A4934" s="529" t="s">
        <v>33087</v>
      </c>
      <c r="B4934" s="530">
        <v>94680</v>
      </c>
      <c r="C4934" s="522" t="s">
        <v>23755</v>
      </c>
      <c r="D4934" s="530" t="s">
        <v>24</v>
      </c>
      <c r="E4934" s="531">
        <v>46.61</v>
      </c>
      <c r="F4934" s="532">
        <v>0</v>
      </c>
    </row>
    <row r="4935" spans="1:6">
      <c r="A4935" s="529" t="s">
        <v>33087</v>
      </c>
      <c r="B4935" s="530">
        <v>94682</v>
      </c>
      <c r="C4935" s="522" t="s">
        <v>23757</v>
      </c>
      <c r="D4935" s="530" t="s">
        <v>24</v>
      </c>
      <c r="E4935" s="531">
        <v>113.4</v>
      </c>
      <c r="F4935" s="532">
        <v>0</v>
      </c>
    </row>
    <row r="4936" spans="1:6">
      <c r="A4936" s="529" t="s">
        <v>33087</v>
      </c>
      <c r="B4936" s="530">
        <v>94684</v>
      </c>
      <c r="C4936" s="522" t="s">
        <v>23759</v>
      </c>
      <c r="D4936" s="530" t="s">
        <v>24</v>
      </c>
      <c r="E4936" s="531">
        <v>136.97</v>
      </c>
      <c r="F4936" s="532">
        <v>0</v>
      </c>
    </row>
    <row r="4937" spans="1:6">
      <c r="A4937" s="529" t="s">
        <v>33087</v>
      </c>
      <c r="B4937" s="530">
        <v>105219</v>
      </c>
      <c r="C4937" s="522" t="s">
        <v>23918</v>
      </c>
      <c r="D4937" s="530" t="s">
        <v>24</v>
      </c>
      <c r="E4937" s="531">
        <v>12.12</v>
      </c>
      <c r="F4937" s="532">
        <v>0</v>
      </c>
    </row>
    <row r="4938" spans="1:6">
      <c r="A4938" s="529" t="s">
        <v>33087</v>
      </c>
      <c r="B4938" s="530">
        <v>105220</v>
      </c>
      <c r="C4938" s="522" t="s">
        <v>23919</v>
      </c>
      <c r="D4938" s="530" t="s">
        <v>24</v>
      </c>
      <c r="E4938" s="531">
        <v>16.579999999999998</v>
      </c>
      <c r="F4938" s="532">
        <v>0</v>
      </c>
    </row>
    <row r="4939" spans="1:6">
      <c r="A4939" s="529" t="s">
        <v>33087</v>
      </c>
      <c r="B4939" s="530">
        <v>105221</v>
      </c>
      <c r="C4939" s="522" t="s">
        <v>23920</v>
      </c>
      <c r="D4939" s="530" t="s">
        <v>24</v>
      </c>
      <c r="E4939" s="531">
        <v>25.47</v>
      </c>
      <c r="F4939" s="532">
        <v>0</v>
      </c>
    </row>
    <row r="4940" spans="1:6">
      <c r="A4940" s="529" t="s">
        <v>33087</v>
      </c>
      <c r="B4940" s="530">
        <v>105166</v>
      </c>
      <c r="C4940" s="522" t="s">
        <v>23873</v>
      </c>
      <c r="D4940" s="530" t="s">
        <v>24</v>
      </c>
      <c r="E4940" s="531">
        <v>38.590000000000003</v>
      </c>
      <c r="F4940" s="532">
        <v>0</v>
      </c>
    </row>
    <row r="4941" spans="1:6">
      <c r="A4941" s="529" t="s">
        <v>33087</v>
      </c>
      <c r="B4941" s="530">
        <v>105222</v>
      </c>
      <c r="C4941" s="522" t="s">
        <v>23921</v>
      </c>
      <c r="D4941" s="530" t="s">
        <v>24</v>
      </c>
      <c r="E4941" s="531">
        <v>72.930000000000007</v>
      </c>
      <c r="F4941" s="532">
        <v>0</v>
      </c>
    </row>
    <row r="4942" spans="1:6">
      <c r="A4942" s="529" t="s">
        <v>33087</v>
      </c>
      <c r="B4942" s="530">
        <v>105223</v>
      </c>
      <c r="C4942" s="522" t="s">
        <v>23922</v>
      </c>
      <c r="D4942" s="530" t="s">
        <v>24</v>
      </c>
      <c r="E4942" s="531">
        <v>166.96</v>
      </c>
      <c r="F4942" s="532">
        <v>0</v>
      </c>
    </row>
    <row r="4943" spans="1:6">
      <c r="A4943" s="529" t="s">
        <v>33087</v>
      </c>
      <c r="B4943" s="530">
        <v>105224</v>
      </c>
      <c r="C4943" s="522" t="s">
        <v>23923</v>
      </c>
      <c r="D4943" s="530" t="s">
        <v>24</v>
      </c>
      <c r="E4943" s="531">
        <v>242.84</v>
      </c>
      <c r="F4943" s="532">
        <v>0</v>
      </c>
    </row>
    <row r="4944" spans="1:6">
      <c r="A4944" s="529" t="s">
        <v>33087</v>
      </c>
      <c r="B4944" s="530">
        <v>105149</v>
      </c>
      <c r="C4944" s="522" t="s">
        <v>23857</v>
      </c>
      <c r="D4944" s="530" t="s">
        <v>24</v>
      </c>
      <c r="E4944" s="531">
        <v>9.0299999999999994</v>
      </c>
      <c r="F4944" s="532">
        <v>0</v>
      </c>
    </row>
    <row r="4945" spans="1:6">
      <c r="A4945" s="529" t="s">
        <v>33087</v>
      </c>
      <c r="B4945" s="530">
        <v>105150</v>
      </c>
      <c r="C4945" s="522" t="s">
        <v>23858</v>
      </c>
      <c r="D4945" s="530" t="s">
        <v>24</v>
      </c>
      <c r="E4945" s="531">
        <v>10.47</v>
      </c>
      <c r="F4945" s="532">
        <v>0</v>
      </c>
    </row>
    <row r="4946" spans="1:6">
      <c r="A4946" s="529" t="s">
        <v>33087</v>
      </c>
      <c r="B4946" s="530">
        <v>105151</v>
      </c>
      <c r="C4946" s="522" t="s">
        <v>23859</v>
      </c>
      <c r="D4946" s="530" t="s">
        <v>24</v>
      </c>
      <c r="E4946" s="531">
        <v>23.77</v>
      </c>
      <c r="F4946" s="532">
        <v>0</v>
      </c>
    </row>
    <row r="4947" spans="1:6">
      <c r="A4947" s="529" t="s">
        <v>33087</v>
      </c>
      <c r="B4947" s="530">
        <v>105152</v>
      </c>
      <c r="C4947" s="522" t="s">
        <v>23860</v>
      </c>
      <c r="D4947" s="530" t="s">
        <v>24</v>
      </c>
      <c r="E4947" s="531">
        <v>34.71</v>
      </c>
      <c r="F4947" s="532">
        <v>0</v>
      </c>
    </row>
    <row r="4948" spans="1:6">
      <c r="A4948" s="529" t="s">
        <v>33087</v>
      </c>
      <c r="B4948" s="530">
        <v>105153</v>
      </c>
      <c r="C4948" s="522" t="s">
        <v>23701</v>
      </c>
      <c r="D4948" s="530" t="s">
        <v>24</v>
      </c>
      <c r="E4948" s="531">
        <v>53.68</v>
      </c>
      <c r="F4948" s="532">
        <v>0</v>
      </c>
    </row>
    <row r="4949" spans="1:6">
      <c r="A4949" s="529" t="s">
        <v>33087</v>
      </c>
      <c r="B4949" s="530">
        <v>105161</v>
      </c>
      <c r="C4949" s="522" t="s">
        <v>23868</v>
      </c>
      <c r="D4949" s="530" t="s">
        <v>24</v>
      </c>
      <c r="E4949" s="531">
        <v>94.41</v>
      </c>
      <c r="F4949" s="532">
        <v>0</v>
      </c>
    </row>
    <row r="4950" spans="1:6">
      <c r="A4950" s="529" t="s">
        <v>33087</v>
      </c>
      <c r="B4950" s="530">
        <v>105162</v>
      </c>
      <c r="C4950" s="522" t="s">
        <v>23869</v>
      </c>
      <c r="D4950" s="530" t="s">
        <v>24</v>
      </c>
      <c r="E4950" s="531">
        <v>158.93</v>
      </c>
      <c r="F4950" s="532">
        <v>0</v>
      </c>
    </row>
    <row r="4951" spans="1:6">
      <c r="A4951" s="529" t="s">
        <v>33087</v>
      </c>
      <c r="B4951" s="530">
        <v>105163</v>
      </c>
      <c r="C4951" s="522" t="s">
        <v>23870</v>
      </c>
      <c r="D4951" s="530" t="s">
        <v>24</v>
      </c>
      <c r="E4951" s="531">
        <v>15.6</v>
      </c>
      <c r="F4951" s="532">
        <v>0</v>
      </c>
    </row>
    <row r="4952" spans="1:6">
      <c r="A4952" s="529" t="s">
        <v>33087</v>
      </c>
      <c r="B4952" s="530">
        <v>105170</v>
      </c>
      <c r="C4952" s="522" t="s">
        <v>23876</v>
      </c>
      <c r="D4952" s="530" t="s">
        <v>24</v>
      </c>
      <c r="E4952" s="531">
        <v>6.51</v>
      </c>
      <c r="F4952" s="532">
        <v>0</v>
      </c>
    </row>
    <row r="4953" spans="1:6">
      <c r="A4953" s="529" t="s">
        <v>33087</v>
      </c>
      <c r="B4953" s="530">
        <v>105179</v>
      </c>
      <c r="C4953" s="522" t="s">
        <v>23884</v>
      </c>
      <c r="D4953" s="530" t="s">
        <v>24</v>
      </c>
      <c r="E4953" s="531">
        <v>10.83</v>
      </c>
      <c r="F4953" s="532">
        <v>0</v>
      </c>
    </row>
    <row r="4954" spans="1:6">
      <c r="A4954" s="529" t="s">
        <v>33087</v>
      </c>
      <c r="B4954" s="530">
        <v>105180</v>
      </c>
      <c r="C4954" s="522" t="s">
        <v>23885</v>
      </c>
      <c r="D4954" s="530" t="s">
        <v>24</v>
      </c>
      <c r="E4954" s="531">
        <v>14.84</v>
      </c>
      <c r="F4954" s="532">
        <v>0</v>
      </c>
    </row>
    <row r="4955" spans="1:6">
      <c r="A4955" s="529" t="s">
        <v>33087</v>
      </c>
      <c r="B4955" s="530">
        <v>105181</v>
      </c>
      <c r="C4955" s="522" t="s">
        <v>23886</v>
      </c>
      <c r="D4955" s="530" t="s">
        <v>24</v>
      </c>
      <c r="E4955" s="531">
        <v>20.010000000000002</v>
      </c>
      <c r="F4955" s="532">
        <v>0</v>
      </c>
    </row>
    <row r="4956" spans="1:6">
      <c r="A4956" s="529" t="s">
        <v>33087</v>
      </c>
      <c r="B4956" s="530">
        <v>105182</v>
      </c>
      <c r="C4956" s="522" t="s">
        <v>23887</v>
      </c>
      <c r="D4956" s="530" t="s">
        <v>24</v>
      </c>
      <c r="E4956" s="531">
        <v>44.78</v>
      </c>
      <c r="F4956" s="532">
        <v>0</v>
      </c>
    </row>
    <row r="4957" spans="1:6">
      <c r="A4957" s="529" t="s">
        <v>33087</v>
      </c>
      <c r="B4957" s="530">
        <v>105183</v>
      </c>
      <c r="C4957" s="522" t="s">
        <v>23888</v>
      </c>
      <c r="D4957" s="530" t="s">
        <v>24</v>
      </c>
      <c r="E4957" s="531">
        <v>92.34</v>
      </c>
      <c r="F4957" s="532">
        <v>0</v>
      </c>
    </row>
    <row r="4958" spans="1:6">
      <c r="A4958" s="529" t="s">
        <v>33087</v>
      </c>
      <c r="B4958" s="530">
        <v>105184</v>
      </c>
      <c r="C4958" s="522" t="s">
        <v>23889</v>
      </c>
      <c r="D4958" s="530" t="s">
        <v>24</v>
      </c>
      <c r="E4958" s="531">
        <v>114.42</v>
      </c>
      <c r="F4958" s="532">
        <v>0</v>
      </c>
    </row>
    <row r="4959" spans="1:6">
      <c r="A4959" s="529" t="s">
        <v>33087</v>
      </c>
      <c r="B4959" s="530">
        <v>94612</v>
      </c>
      <c r="C4959" s="522" t="s">
        <v>23720</v>
      </c>
      <c r="D4959" s="530" t="s">
        <v>24</v>
      </c>
      <c r="E4959" s="531">
        <v>441.66</v>
      </c>
      <c r="F4959" s="532">
        <v>0</v>
      </c>
    </row>
    <row r="4960" spans="1:6">
      <c r="A4960" s="529" t="s">
        <v>33087</v>
      </c>
      <c r="B4960" s="530">
        <v>105142</v>
      </c>
      <c r="C4960" s="522" t="s">
        <v>23697</v>
      </c>
      <c r="D4960" s="530" t="s">
        <v>24</v>
      </c>
      <c r="E4960" s="531">
        <v>7.42</v>
      </c>
      <c r="F4960" s="532">
        <v>0</v>
      </c>
    </row>
    <row r="4961" spans="1:6">
      <c r="A4961" s="529" t="s">
        <v>33087</v>
      </c>
      <c r="B4961" s="530">
        <v>105143</v>
      </c>
      <c r="C4961" s="522" t="s">
        <v>23698</v>
      </c>
      <c r="D4961" s="530" t="s">
        <v>24</v>
      </c>
      <c r="E4961" s="531">
        <v>11.06</v>
      </c>
      <c r="F4961" s="532">
        <v>0</v>
      </c>
    </row>
    <row r="4962" spans="1:6">
      <c r="A4962" s="529" t="s">
        <v>33087</v>
      </c>
      <c r="B4962" s="530">
        <v>105144</v>
      </c>
      <c r="C4962" s="522" t="s">
        <v>23699</v>
      </c>
      <c r="D4962" s="530" t="s">
        <v>24</v>
      </c>
      <c r="E4962" s="531">
        <v>23.22</v>
      </c>
      <c r="F4962" s="532">
        <v>0</v>
      </c>
    </row>
    <row r="4963" spans="1:6">
      <c r="A4963" s="529" t="s">
        <v>33087</v>
      </c>
      <c r="B4963" s="530">
        <v>105173</v>
      </c>
      <c r="C4963" s="522" t="s">
        <v>23878</v>
      </c>
      <c r="D4963" s="530" t="s">
        <v>24</v>
      </c>
      <c r="E4963" s="531">
        <v>100.61</v>
      </c>
      <c r="F4963" s="532">
        <v>0</v>
      </c>
    </row>
    <row r="4964" spans="1:6">
      <c r="A4964" s="529" t="s">
        <v>33087</v>
      </c>
      <c r="B4964" s="530">
        <v>105175</v>
      </c>
      <c r="C4964" s="522" t="s">
        <v>23880</v>
      </c>
      <c r="D4964" s="530" t="s">
        <v>24</v>
      </c>
      <c r="E4964" s="531">
        <v>142.94999999999999</v>
      </c>
      <c r="F4964" s="532">
        <v>0</v>
      </c>
    </row>
    <row r="4965" spans="1:6">
      <c r="A4965" s="529" t="s">
        <v>33087</v>
      </c>
      <c r="B4965" s="530">
        <v>105174</v>
      </c>
      <c r="C4965" s="522" t="s">
        <v>23879</v>
      </c>
      <c r="D4965" s="530" t="s">
        <v>24</v>
      </c>
      <c r="E4965" s="531">
        <v>144.85</v>
      </c>
      <c r="F4965" s="532">
        <v>0</v>
      </c>
    </row>
    <row r="4966" spans="1:6">
      <c r="A4966" s="529" t="s">
        <v>33087</v>
      </c>
      <c r="B4966" s="530">
        <v>105145</v>
      </c>
      <c r="C4966" s="522" t="s">
        <v>23700</v>
      </c>
      <c r="D4966" s="530" t="s">
        <v>24</v>
      </c>
      <c r="E4966" s="531">
        <v>12.76</v>
      </c>
      <c r="F4966" s="532">
        <v>0</v>
      </c>
    </row>
    <row r="4967" spans="1:6">
      <c r="A4967" s="529" t="s">
        <v>33087</v>
      </c>
      <c r="B4967" s="530">
        <v>94606</v>
      </c>
      <c r="C4967" s="522" t="s">
        <v>23717</v>
      </c>
      <c r="D4967" s="530" t="s">
        <v>24</v>
      </c>
      <c r="E4967" s="531">
        <v>90.18</v>
      </c>
      <c r="F4967" s="532">
        <v>0</v>
      </c>
    </row>
    <row r="4968" spans="1:6">
      <c r="A4968" s="529" t="s">
        <v>33087</v>
      </c>
      <c r="B4968" s="530">
        <v>94608</v>
      </c>
      <c r="C4968" s="522" t="s">
        <v>23718</v>
      </c>
      <c r="D4968" s="530" t="s">
        <v>24</v>
      </c>
      <c r="E4968" s="531">
        <v>215.76</v>
      </c>
      <c r="F4968" s="532">
        <v>0</v>
      </c>
    </row>
    <row r="4969" spans="1:6">
      <c r="A4969" s="529" t="s">
        <v>33087</v>
      </c>
      <c r="B4969" s="530">
        <v>94610</v>
      </c>
      <c r="C4969" s="522" t="s">
        <v>23719</v>
      </c>
      <c r="D4969" s="530" t="s">
        <v>24</v>
      </c>
      <c r="E4969" s="531">
        <v>312.57</v>
      </c>
      <c r="F4969" s="532">
        <v>0</v>
      </c>
    </row>
    <row r="4970" spans="1:6">
      <c r="A4970" s="529" t="s">
        <v>33087</v>
      </c>
      <c r="B4970" s="530">
        <v>94657</v>
      </c>
      <c r="C4970" s="522" t="s">
        <v>23732</v>
      </c>
      <c r="D4970" s="530" t="s">
        <v>24</v>
      </c>
      <c r="E4970" s="531">
        <v>4.45</v>
      </c>
      <c r="F4970" s="532">
        <v>0</v>
      </c>
    </row>
    <row r="4971" spans="1:6">
      <c r="A4971" s="529" t="s">
        <v>33087</v>
      </c>
      <c r="B4971" s="530">
        <v>94659</v>
      </c>
      <c r="C4971" s="522" t="s">
        <v>23734</v>
      </c>
      <c r="D4971" s="530" t="s">
        <v>24</v>
      </c>
      <c r="E4971" s="531">
        <v>6.84</v>
      </c>
      <c r="F4971" s="532">
        <v>0</v>
      </c>
    </row>
    <row r="4972" spans="1:6">
      <c r="A4972" s="529" t="s">
        <v>33087</v>
      </c>
      <c r="B4972" s="530">
        <v>94739</v>
      </c>
      <c r="C4972" s="522" t="s">
        <v>23800</v>
      </c>
      <c r="D4972" s="530" t="s">
        <v>24</v>
      </c>
      <c r="E4972" s="531">
        <v>241.12</v>
      </c>
      <c r="F4972" s="532">
        <v>0</v>
      </c>
    </row>
    <row r="4973" spans="1:6">
      <c r="A4973" s="529" t="s">
        <v>33087</v>
      </c>
      <c r="B4973" s="530">
        <v>94725</v>
      </c>
      <c r="C4973" s="522" t="s">
        <v>23787</v>
      </c>
      <c r="D4973" s="530" t="s">
        <v>24</v>
      </c>
      <c r="E4973" s="531">
        <v>7.24</v>
      </c>
      <c r="F4973" s="532">
        <v>0</v>
      </c>
    </row>
    <row r="4974" spans="1:6">
      <c r="A4974" s="529" t="s">
        <v>33087</v>
      </c>
      <c r="B4974" s="530">
        <v>94727</v>
      </c>
      <c r="C4974" s="522" t="s">
        <v>23789</v>
      </c>
      <c r="D4974" s="530" t="s">
        <v>24</v>
      </c>
      <c r="E4974" s="531">
        <v>11.72</v>
      </c>
      <c r="F4974" s="532">
        <v>0</v>
      </c>
    </row>
    <row r="4975" spans="1:6">
      <c r="A4975" s="529" t="s">
        <v>33087</v>
      </c>
      <c r="B4975" s="530">
        <v>94729</v>
      </c>
      <c r="C4975" s="522" t="s">
        <v>23791</v>
      </c>
      <c r="D4975" s="530" t="s">
        <v>24</v>
      </c>
      <c r="E4975" s="531">
        <v>20.27</v>
      </c>
      <c r="F4975" s="532">
        <v>0</v>
      </c>
    </row>
    <row r="4976" spans="1:6">
      <c r="A4976" s="529" t="s">
        <v>33087</v>
      </c>
      <c r="B4976" s="530">
        <v>94731</v>
      </c>
      <c r="C4976" s="522" t="s">
        <v>23793</v>
      </c>
      <c r="D4976" s="530" t="s">
        <v>24</v>
      </c>
      <c r="E4976" s="531">
        <v>26.93</v>
      </c>
      <c r="F4976" s="532">
        <v>0</v>
      </c>
    </row>
    <row r="4977" spans="1:6">
      <c r="A4977" s="529" t="s">
        <v>33087</v>
      </c>
      <c r="B4977" s="530">
        <v>94733</v>
      </c>
      <c r="C4977" s="522" t="s">
        <v>23795</v>
      </c>
      <c r="D4977" s="530" t="s">
        <v>24</v>
      </c>
      <c r="E4977" s="531">
        <v>47.39</v>
      </c>
      <c r="F4977" s="532">
        <v>0</v>
      </c>
    </row>
    <row r="4978" spans="1:6">
      <c r="A4978" s="529" t="s">
        <v>33087</v>
      </c>
      <c r="B4978" s="530">
        <v>94863</v>
      </c>
      <c r="C4978" s="522" t="s">
        <v>23826</v>
      </c>
      <c r="D4978" s="530" t="s">
        <v>24</v>
      </c>
      <c r="E4978" s="531">
        <v>164.19</v>
      </c>
      <c r="F4978" s="532">
        <v>0</v>
      </c>
    </row>
    <row r="4979" spans="1:6">
      <c r="A4979" s="529" t="s">
        <v>33087</v>
      </c>
      <c r="B4979" s="530">
        <v>94737</v>
      </c>
      <c r="C4979" s="522" t="s">
        <v>23798</v>
      </c>
      <c r="D4979" s="530" t="s">
        <v>24</v>
      </c>
      <c r="E4979" s="531">
        <v>195.76</v>
      </c>
      <c r="F4979" s="532">
        <v>0</v>
      </c>
    </row>
    <row r="4980" spans="1:6">
      <c r="A4980" s="529" t="s">
        <v>33087</v>
      </c>
      <c r="B4980" s="530">
        <v>94465</v>
      </c>
      <c r="C4980" s="522" t="s">
        <v>23702</v>
      </c>
      <c r="D4980" s="530" t="s">
        <v>24</v>
      </c>
      <c r="E4980" s="531">
        <v>61.52</v>
      </c>
      <c r="F4980" s="532">
        <v>0</v>
      </c>
    </row>
    <row r="4981" spans="1:6">
      <c r="A4981" s="529" t="s">
        <v>33087</v>
      </c>
      <c r="B4981" s="530">
        <v>94467</v>
      </c>
      <c r="C4981" s="522" t="s">
        <v>23704</v>
      </c>
      <c r="D4981" s="530" t="s">
        <v>24</v>
      </c>
      <c r="E4981" s="531">
        <v>97.65</v>
      </c>
      <c r="F4981" s="532">
        <v>0</v>
      </c>
    </row>
    <row r="4982" spans="1:6">
      <c r="A4982" s="529" t="s">
        <v>33087</v>
      </c>
      <c r="B4982" s="530">
        <v>94469</v>
      </c>
      <c r="C4982" s="522" t="s">
        <v>23706</v>
      </c>
      <c r="D4982" s="530" t="s">
        <v>24</v>
      </c>
      <c r="E4982" s="531">
        <v>138.74</v>
      </c>
      <c r="F4982" s="532">
        <v>0</v>
      </c>
    </row>
    <row r="4983" spans="1:6">
      <c r="A4983" s="529" t="s">
        <v>33087</v>
      </c>
      <c r="B4983" s="530">
        <v>96746</v>
      </c>
      <c r="C4983" s="522" t="s">
        <v>23837</v>
      </c>
      <c r="D4983" s="530" t="s">
        <v>24</v>
      </c>
      <c r="E4983" s="531">
        <v>110.55</v>
      </c>
      <c r="F4983" s="532">
        <v>0</v>
      </c>
    </row>
    <row r="4984" spans="1:6">
      <c r="A4984" s="529" t="s">
        <v>33087</v>
      </c>
      <c r="B4984" s="530">
        <v>96736</v>
      </c>
      <c r="C4984" s="522" t="s">
        <v>23827</v>
      </c>
      <c r="D4984" s="530" t="s">
        <v>24</v>
      </c>
      <c r="E4984" s="531">
        <v>6.9</v>
      </c>
      <c r="F4984" s="532">
        <v>0</v>
      </c>
    </row>
    <row r="4985" spans="1:6">
      <c r="A4985" s="529" t="s">
        <v>33087</v>
      </c>
      <c r="B4985" s="530">
        <v>96737</v>
      </c>
      <c r="C4985" s="522" t="s">
        <v>23828</v>
      </c>
      <c r="D4985" s="530" t="s">
        <v>24</v>
      </c>
      <c r="E4985" s="531">
        <v>7.17</v>
      </c>
      <c r="F4985" s="532">
        <v>0</v>
      </c>
    </row>
    <row r="4986" spans="1:6">
      <c r="A4986" s="529" t="s">
        <v>33087</v>
      </c>
      <c r="B4986" s="530">
        <v>96739</v>
      </c>
      <c r="C4986" s="522" t="s">
        <v>23830</v>
      </c>
      <c r="D4986" s="530" t="s">
        <v>24</v>
      </c>
      <c r="E4986" s="531">
        <v>9.58</v>
      </c>
      <c r="F4986" s="532">
        <v>0</v>
      </c>
    </row>
    <row r="4987" spans="1:6">
      <c r="A4987" s="529" t="s">
        <v>33087</v>
      </c>
      <c r="B4987" s="530">
        <v>96741</v>
      </c>
      <c r="C4987" s="522" t="s">
        <v>23832</v>
      </c>
      <c r="D4987" s="530" t="s">
        <v>24</v>
      </c>
      <c r="E4987" s="531">
        <v>17.37</v>
      </c>
      <c r="F4987" s="532">
        <v>0</v>
      </c>
    </row>
    <row r="4988" spans="1:6">
      <c r="A4988" s="529" t="s">
        <v>33087</v>
      </c>
      <c r="B4988" s="530">
        <v>96742</v>
      </c>
      <c r="C4988" s="522" t="s">
        <v>23833</v>
      </c>
      <c r="D4988" s="530" t="s">
        <v>24</v>
      </c>
      <c r="E4988" s="531">
        <v>21.4</v>
      </c>
      <c r="F4988" s="532">
        <v>0</v>
      </c>
    </row>
    <row r="4989" spans="1:6">
      <c r="A4989" s="529" t="s">
        <v>33087</v>
      </c>
      <c r="B4989" s="530">
        <v>96743</v>
      </c>
      <c r="C4989" s="522" t="s">
        <v>23834</v>
      </c>
      <c r="D4989" s="530" t="s">
        <v>24</v>
      </c>
      <c r="E4989" s="531">
        <v>32.840000000000003</v>
      </c>
      <c r="F4989" s="532">
        <v>0</v>
      </c>
    </row>
    <row r="4990" spans="1:6">
      <c r="A4990" s="529" t="s">
        <v>33087</v>
      </c>
      <c r="B4990" s="530">
        <v>96744</v>
      </c>
      <c r="C4990" s="522" t="s">
        <v>23835</v>
      </c>
      <c r="D4990" s="530" t="s">
        <v>24</v>
      </c>
      <c r="E4990" s="531">
        <v>54.05</v>
      </c>
      <c r="F4990" s="532">
        <v>0</v>
      </c>
    </row>
    <row r="4991" spans="1:6">
      <c r="A4991" s="529" t="s">
        <v>33087</v>
      </c>
      <c r="B4991" s="530">
        <v>96745</v>
      </c>
      <c r="C4991" s="522" t="s">
        <v>23836</v>
      </c>
      <c r="D4991" s="530" t="s">
        <v>24</v>
      </c>
      <c r="E4991" s="531">
        <v>83.7</v>
      </c>
      <c r="F4991" s="532">
        <v>0</v>
      </c>
    </row>
    <row r="4992" spans="1:6">
      <c r="A4992" s="529" t="s">
        <v>33087</v>
      </c>
      <c r="B4992" s="530">
        <v>94671</v>
      </c>
      <c r="C4992" s="522" t="s">
        <v>23746</v>
      </c>
      <c r="D4992" s="530" t="s">
        <v>24</v>
      </c>
      <c r="E4992" s="531">
        <v>112.06</v>
      </c>
      <c r="F4992" s="532">
        <v>0</v>
      </c>
    </row>
    <row r="4993" spans="1:6">
      <c r="A4993" s="529" t="s">
        <v>33087</v>
      </c>
      <c r="B4993" s="530">
        <v>94661</v>
      </c>
      <c r="C4993" s="522" t="s">
        <v>23736</v>
      </c>
      <c r="D4993" s="530" t="s">
        <v>24</v>
      </c>
      <c r="E4993" s="531">
        <v>10.73</v>
      </c>
      <c r="F4993" s="532">
        <v>0</v>
      </c>
    </row>
    <row r="4994" spans="1:6">
      <c r="A4994" s="529" t="s">
        <v>33087</v>
      </c>
      <c r="B4994" s="530">
        <v>94663</v>
      </c>
      <c r="C4994" s="522" t="s">
        <v>23738</v>
      </c>
      <c r="D4994" s="530" t="s">
        <v>24</v>
      </c>
      <c r="E4994" s="531">
        <v>13.49</v>
      </c>
      <c r="F4994" s="532">
        <v>0</v>
      </c>
    </row>
    <row r="4995" spans="1:6">
      <c r="A4995" s="529" t="s">
        <v>33087</v>
      </c>
      <c r="B4995" s="530">
        <v>94665</v>
      </c>
      <c r="C4995" s="522" t="s">
        <v>23740</v>
      </c>
      <c r="D4995" s="530" t="s">
        <v>24</v>
      </c>
      <c r="E4995" s="531">
        <v>25.93</v>
      </c>
      <c r="F4995" s="532">
        <v>0</v>
      </c>
    </row>
    <row r="4996" spans="1:6">
      <c r="A4996" s="529" t="s">
        <v>33087</v>
      </c>
      <c r="B4996" s="530">
        <v>94667</v>
      </c>
      <c r="C4996" s="522" t="s">
        <v>23742</v>
      </c>
      <c r="D4996" s="530" t="s">
        <v>24</v>
      </c>
      <c r="E4996" s="531">
        <v>38.130000000000003</v>
      </c>
      <c r="F4996" s="532">
        <v>0</v>
      </c>
    </row>
    <row r="4997" spans="1:6">
      <c r="A4997" s="529" t="s">
        <v>33087</v>
      </c>
      <c r="B4997" s="530">
        <v>94669</v>
      </c>
      <c r="C4997" s="522" t="s">
        <v>23744</v>
      </c>
      <c r="D4997" s="530" t="s">
        <v>24</v>
      </c>
      <c r="E4997" s="531">
        <v>68.05</v>
      </c>
      <c r="F4997" s="532">
        <v>0</v>
      </c>
    </row>
    <row r="4998" spans="1:6">
      <c r="A4998" s="529" t="s">
        <v>33087</v>
      </c>
      <c r="B4998" s="530">
        <v>105177</v>
      </c>
      <c r="C4998" s="522" t="s">
        <v>23882</v>
      </c>
      <c r="D4998" s="530" t="s">
        <v>24</v>
      </c>
      <c r="E4998" s="531">
        <v>160.76</v>
      </c>
      <c r="F4998" s="532">
        <v>0</v>
      </c>
    </row>
    <row r="4999" spans="1:6">
      <c r="A4999" s="529" t="s">
        <v>33087</v>
      </c>
      <c r="B4999" s="530">
        <v>105176</v>
      </c>
      <c r="C4999" s="522" t="s">
        <v>23881</v>
      </c>
      <c r="D4999" s="530" t="s">
        <v>24</v>
      </c>
      <c r="E4999" s="531">
        <v>180.41</v>
      </c>
      <c r="F4999" s="532">
        <v>0</v>
      </c>
    </row>
    <row r="5000" spans="1:6">
      <c r="A5000" s="529" t="s">
        <v>33087</v>
      </c>
      <c r="B5000" s="530">
        <v>94466</v>
      </c>
      <c r="C5000" s="522" t="s">
        <v>23703</v>
      </c>
      <c r="D5000" s="530" t="s">
        <v>24</v>
      </c>
      <c r="E5000" s="531">
        <v>61.55</v>
      </c>
      <c r="F5000" s="532">
        <v>0</v>
      </c>
    </row>
    <row r="5001" spans="1:6">
      <c r="A5001" s="529" t="s">
        <v>33087</v>
      </c>
      <c r="B5001" s="530">
        <v>94468</v>
      </c>
      <c r="C5001" s="522" t="s">
        <v>23705</v>
      </c>
      <c r="D5001" s="530" t="s">
        <v>24</v>
      </c>
      <c r="E5001" s="531">
        <v>86.18</v>
      </c>
      <c r="F5001" s="532">
        <v>0</v>
      </c>
    </row>
    <row r="5002" spans="1:6">
      <c r="A5002" s="529" t="s">
        <v>33087</v>
      </c>
      <c r="B5002" s="530">
        <v>94470</v>
      </c>
      <c r="C5002" s="522" t="s">
        <v>23707</v>
      </c>
      <c r="D5002" s="530" t="s">
        <v>24</v>
      </c>
      <c r="E5002" s="531">
        <v>128.53</v>
      </c>
      <c r="F5002" s="532">
        <v>0</v>
      </c>
    </row>
    <row r="5003" spans="1:6">
      <c r="A5003" s="529" t="s">
        <v>33087</v>
      </c>
      <c r="B5003" s="530">
        <v>105225</v>
      </c>
      <c r="C5003" s="522" t="s">
        <v>23924</v>
      </c>
      <c r="D5003" s="530" t="s">
        <v>24</v>
      </c>
      <c r="E5003" s="531">
        <v>17.95</v>
      </c>
      <c r="F5003" s="532">
        <v>0</v>
      </c>
    </row>
    <row r="5004" spans="1:6">
      <c r="A5004" s="529" t="s">
        <v>33087</v>
      </c>
      <c r="B5004" s="530">
        <v>105226</v>
      </c>
      <c r="C5004" s="522" t="s">
        <v>23925</v>
      </c>
      <c r="D5004" s="530" t="s">
        <v>24</v>
      </c>
      <c r="E5004" s="531">
        <v>41.55</v>
      </c>
      <c r="F5004" s="532">
        <v>0</v>
      </c>
    </row>
    <row r="5005" spans="1:6">
      <c r="A5005" s="529" t="s">
        <v>33087</v>
      </c>
      <c r="B5005" s="530">
        <v>105227</v>
      </c>
      <c r="C5005" s="522" t="s">
        <v>23926</v>
      </c>
      <c r="D5005" s="530" t="s">
        <v>24</v>
      </c>
      <c r="E5005" s="531">
        <v>59.48</v>
      </c>
      <c r="F5005" s="532">
        <v>0</v>
      </c>
    </row>
    <row r="5006" spans="1:6">
      <c r="A5006" s="529" t="s">
        <v>33087</v>
      </c>
      <c r="B5006" s="530">
        <v>105212</v>
      </c>
      <c r="C5006" s="522" t="s">
        <v>23911</v>
      </c>
      <c r="D5006" s="530" t="s">
        <v>24</v>
      </c>
      <c r="E5006" s="531">
        <v>274.3</v>
      </c>
      <c r="F5006" s="532">
        <v>0</v>
      </c>
    </row>
    <row r="5007" spans="1:6">
      <c r="A5007" s="529" t="s">
        <v>33087</v>
      </c>
      <c r="B5007" s="530">
        <v>105211</v>
      </c>
      <c r="C5007" s="522" t="s">
        <v>23910</v>
      </c>
      <c r="D5007" s="530" t="s">
        <v>24</v>
      </c>
      <c r="E5007" s="531">
        <v>276.83</v>
      </c>
      <c r="F5007" s="532">
        <v>0</v>
      </c>
    </row>
    <row r="5008" spans="1:6">
      <c r="A5008" s="529" t="s">
        <v>33087</v>
      </c>
      <c r="B5008" s="530">
        <v>105189</v>
      </c>
      <c r="C5008" s="522" t="s">
        <v>23890</v>
      </c>
      <c r="D5008" s="530" t="s">
        <v>24</v>
      </c>
      <c r="E5008" s="531">
        <v>23.97</v>
      </c>
      <c r="F5008" s="532">
        <v>0</v>
      </c>
    </row>
    <row r="5009" spans="1:6">
      <c r="A5009" s="529" t="s">
        <v>33087</v>
      </c>
      <c r="B5009" s="530">
        <v>105190</v>
      </c>
      <c r="C5009" s="522" t="s">
        <v>23891</v>
      </c>
      <c r="D5009" s="530" t="s">
        <v>24</v>
      </c>
      <c r="E5009" s="531">
        <v>29.53</v>
      </c>
      <c r="F5009" s="532">
        <v>0</v>
      </c>
    </row>
    <row r="5010" spans="1:6">
      <c r="A5010" s="529" t="s">
        <v>33087</v>
      </c>
      <c r="B5010" s="530">
        <v>94625</v>
      </c>
      <c r="C5010" s="522" t="s">
        <v>23730</v>
      </c>
      <c r="D5010" s="530" t="s">
        <v>24</v>
      </c>
      <c r="E5010" s="531">
        <v>1571</v>
      </c>
      <c r="F5010" s="532">
        <v>0</v>
      </c>
    </row>
    <row r="5011" spans="1:6">
      <c r="A5011" s="529" t="s">
        <v>33087</v>
      </c>
      <c r="B5011" s="530">
        <v>94622</v>
      </c>
      <c r="C5011" s="522" t="s">
        <v>23727</v>
      </c>
      <c r="D5011" s="530" t="s">
        <v>24</v>
      </c>
      <c r="E5011" s="531">
        <v>221.01</v>
      </c>
      <c r="F5011" s="532">
        <v>0</v>
      </c>
    </row>
    <row r="5012" spans="1:6">
      <c r="A5012" s="529" t="s">
        <v>33087</v>
      </c>
      <c r="B5012" s="530">
        <v>94623</v>
      </c>
      <c r="C5012" s="522" t="s">
        <v>23728</v>
      </c>
      <c r="D5012" s="530" t="s">
        <v>24</v>
      </c>
      <c r="E5012" s="531">
        <v>507.33</v>
      </c>
      <c r="F5012" s="532">
        <v>0</v>
      </c>
    </row>
    <row r="5013" spans="1:6">
      <c r="A5013" s="529" t="s">
        <v>33087</v>
      </c>
      <c r="B5013" s="530">
        <v>94624</v>
      </c>
      <c r="C5013" s="522" t="s">
        <v>23729</v>
      </c>
      <c r="D5013" s="530" t="s">
        <v>24</v>
      </c>
      <c r="E5013" s="531">
        <v>757.42</v>
      </c>
      <c r="F5013" s="532">
        <v>0</v>
      </c>
    </row>
    <row r="5014" spans="1:6">
      <c r="A5014" s="529" t="s">
        <v>33087</v>
      </c>
      <c r="B5014" s="530">
        <v>94763</v>
      </c>
      <c r="C5014" s="522" t="s">
        <v>23818</v>
      </c>
      <c r="D5014" s="530" t="s">
        <v>24</v>
      </c>
      <c r="E5014" s="531">
        <v>371.27</v>
      </c>
      <c r="F5014" s="532">
        <v>0</v>
      </c>
    </row>
    <row r="5015" spans="1:6">
      <c r="A5015" s="529" t="s">
        <v>33087</v>
      </c>
      <c r="B5015" s="530">
        <v>94756</v>
      </c>
      <c r="C5015" s="522" t="s">
        <v>23811</v>
      </c>
      <c r="D5015" s="530" t="s">
        <v>24</v>
      </c>
      <c r="E5015" s="531">
        <v>13.41</v>
      </c>
      <c r="F5015" s="532">
        <v>0</v>
      </c>
    </row>
    <row r="5016" spans="1:6">
      <c r="A5016" s="529" t="s">
        <v>33087</v>
      </c>
      <c r="B5016" s="530">
        <v>94757</v>
      </c>
      <c r="C5016" s="522" t="s">
        <v>23812</v>
      </c>
      <c r="D5016" s="530" t="s">
        <v>24</v>
      </c>
      <c r="E5016" s="531">
        <v>20.95</v>
      </c>
      <c r="F5016" s="532">
        <v>0</v>
      </c>
    </row>
    <row r="5017" spans="1:6">
      <c r="A5017" s="529" t="s">
        <v>33087</v>
      </c>
      <c r="B5017" s="530">
        <v>94758</v>
      </c>
      <c r="C5017" s="522" t="s">
        <v>23813</v>
      </c>
      <c r="D5017" s="530" t="s">
        <v>24</v>
      </c>
      <c r="E5017" s="531">
        <v>52.71</v>
      </c>
      <c r="F5017" s="532">
        <v>0</v>
      </c>
    </row>
    <row r="5018" spans="1:6">
      <c r="A5018" s="529" t="s">
        <v>33087</v>
      </c>
      <c r="B5018" s="530">
        <v>94759</v>
      </c>
      <c r="C5018" s="522" t="s">
        <v>23814</v>
      </c>
      <c r="D5018" s="530" t="s">
        <v>24</v>
      </c>
      <c r="E5018" s="531">
        <v>67.209999999999994</v>
      </c>
      <c r="F5018" s="532">
        <v>0</v>
      </c>
    </row>
    <row r="5019" spans="1:6">
      <c r="A5019" s="529" t="s">
        <v>33087</v>
      </c>
      <c r="B5019" s="530">
        <v>94760</v>
      </c>
      <c r="C5019" s="522" t="s">
        <v>23815</v>
      </c>
      <c r="D5019" s="530" t="s">
        <v>24</v>
      </c>
      <c r="E5019" s="531">
        <v>107.27</v>
      </c>
      <c r="F5019" s="532">
        <v>0</v>
      </c>
    </row>
    <row r="5020" spans="1:6">
      <c r="A5020" s="529" t="s">
        <v>33087</v>
      </c>
      <c r="B5020" s="530">
        <v>94761</v>
      </c>
      <c r="C5020" s="522" t="s">
        <v>23816</v>
      </c>
      <c r="D5020" s="530" t="s">
        <v>24</v>
      </c>
      <c r="E5020" s="531">
        <v>231.96</v>
      </c>
      <c r="F5020" s="532">
        <v>0</v>
      </c>
    </row>
    <row r="5021" spans="1:6">
      <c r="A5021" s="529" t="s">
        <v>33087</v>
      </c>
      <c r="B5021" s="530">
        <v>94762</v>
      </c>
      <c r="C5021" s="522" t="s">
        <v>23817</v>
      </c>
      <c r="D5021" s="530" t="s">
        <v>24</v>
      </c>
      <c r="E5021" s="531">
        <v>281.70999999999998</v>
      </c>
      <c r="F5021" s="532">
        <v>0</v>
      </c>
    </row>
    <row r="5022" spans="1:6">
      <c r="A5022" s="529" t="s">
        <v>33087</v>
      </c>
      <c r="B5022" s="530">
        <v>94462</v>
      </c>
      <c r="C5022" s="522" t="s">
        <v>23660</v>
      </c>
      <c r="D5022" s="530" t="s">
        <v>23</v>
      </c>
      <c r="E5022" s="531">
        <v>109.22</v>
      </c>
      <c r="F5022" s="532">
        <v>0</v>
      </c>
    </row>
    <row r="5023" spans="1:6">
      <c r="A5023" s="529" t="s">
        <v>33087</v>
      </c>
      <c r="B5023" s="530">
        <v>94463</v>
      </c>
      <c r="C5023" s="522" t="s">
        <v>23661</v>
      </c>
      <c r="D5023" s="530" t="s">
        <v>23</v>
      </c>
      <c r="E5023" s="531">
        <v>133.63999999999999</v>
      </c>
      <c r="F5023" s="532">
        <v>0</v>
      </c>
    </row>
    <row r="5024" spans="1:6">
      <c r="A5024" s="529" t="s">
        <v>33087</v>
      </c>
      <c r="B5024" s="530">
        <v>94464</v>
      </c>
      <c r="C5024" s="522" t="s">
        <v>23662</v>
      </c>
      <c r="D5024" s="530" t="s">
        <v>23</v>
      </c>
      <c r="E5024" s="531">
        <v>174.75</v>
      </c>
      <c r="F5024" s="532">
        <v>0</v>
      </c>
    </row>
    <row r="5025" spans="1:6">
      <c r="A5025" s="529" t="s">
        <v>33087</v>
      </c>
      <c r="B5025" s="530">
        <v>94605</v>
      </c>
      <c r="C5025" s="522" t="s">
        <v>23666</v>
      </c>
      <c r="D5025" s="530" t="s">
        <v>23</v>
      </c>
      <c r="E5025" s="531">
        <v>670.02</v>
      </c>
      <c r="F5025" s="532">
        <v>0</v>
      </c>
    </row>
    <row r="5026" spans="1:6">
      <c r="A5026" s="529" t="s">
        <v>33087</v>
      </c>
      <c r="B5026" s="530">
        <v>94602</v>
      </c>
      <c r="C5026" s="522" t="s">
        <v>23663</v>
      </c>
      <c r="D5026" s="530" t="s">
        <v>23</v>
      </c>
      <c r="E5026" s="531">
        <v>241.74</v>
      </c>
      <c r="F5026" s="532">
        <v>0</v>
      </c>
    </row>
    <row r="5027" spans="1:6">
      <c r="A5027" s="529" t="s">
        <v>33087</v>
      </c>
      <c r="B5027" s="530">
        <v>94603</v>
      </c>
      <c r="C5027" s="522" t="s">
        <v>23664</v>
      </c>
      <c r="D5027" s="530" t="s">
        <v>23</v>
      </c>
      <c r="E5027" s="531">
        <v>327.94</v>
      </c>
      <c r="F5027" s="532">
        <v>0</v>
      </c>
    </row>
    <row r="5028" spans="1:6">
      <c r="A5028" s="529" t="s">
        <v>33087</v>
      </c>
      <c r="B5028" s="530">
        <v>94604</v>
      </c>
      <c r="C5028" s="522" t="s">
        <v>23665</v>
      </c>
      <c r="D5028" s="530" t="s">
        <v>23</v>
      </c>
      <c r="E5028" s="531">
        <v>464.38</v>
      </c>
      <c r="F5028" s="532">
        <v>0</v>
      </c>
    </row>
    <row r="5029" spans="1:6">
      <c r="A5029" s="529" t="s">
        <v>33087</v>
      </c>
      <c r="B5029" s="530">
        <v>94723</v>
      </c>
      <c r="C5029" s="522" t="s">
        <v>23674</v>
      </c>
      <c r="D5029" s="530" t="s">
        <v>23</v>
      </c>
      <c r="E5029" s="531">
        <v>475.25</v>
      </c>
      <c r="F5029" s="532">
        <v>0</v>
      </c>
    </row>
    <row r="5030" spans="1:6">
      <c r="A5030" s="529" t="s">
        <v>33087</v>
      </c>
      <c r="B5030" s="530">
        <v>94716</v>
      </c>
      <c r="C5030" s="522" t="s">
        <v>23667</v>
      </c>
      <c r="D5030" s="530" t="s">
        <v>23</v>
      </c>
      <c r="E5030" s="531">
        <v>23.61</v>
      </c>
      <c r="F5030" s="532">
        <v>0</v>
      </c>
    </row>
    <row r="5031" spans="1:6">
      <c r="A5031" s="529" t="s">
        <v>33087</v>
      </c>
      <c r="B5031" s="530">
        <v>94717</v>
      </c>
      <c r="C5031" s="522" t="s">
        <v>23668</v>
      </c>
      <c r="D5031" s="530" t="s">
        <v>23</v>
      </c>
      <c r="E5031" s="531">
        <v>39.31</v>
      </c>
      <c r="F5031" s="532">
        <v>0</v>
      </c>
    </row>
    <row r="5032" spans="1:6">
      <c r="A5032" s="529" t="s">
        <v>33087</v>
      </c>
      <c r="B5032" s="530">
        <v>94718</v>
      </c>
      <c r="C5032" s="522" t="s">
        <v>23669</v>
      </c>
      <c r="D5032" s="530" t="s">
        <v>23</v>
      </c>
      <c r="E5032" s="531">
        <v>51.35</v>
      </c>
      <c r="F5032" s="532">
        <v>0</v>
      </c>
    </row>
    <row r="5033" spans="1:6">
      <c r="A5033" s="529" t="s">
        <v>33087</v>
      </c>
      <c r="B5033" s="530">
        <v>94719</v>
      </c>
      <c r="C5033" s="522" t="s">
        <v>23670</v>
      </c>
      <c r="D5033" s="530" t="s">
        <v>23</v>
      </c>
      <c r="E5033" s="531">
        <v>68.48</v>
      </c>
      <c r="F5033" s="532">
        <v>0</v>
      </c>
    </row>
    <row r="5034" spans="1:6">
      <c r="A5034" s="529" t="s">
        <v>33087</v>
      </c>
      <c r="B5034" s="530">
        <v>94720</v>
      </c>
      <c r="C5034" s="522" t="s">
        <v>23671</v>
      </c>
      <c r="D5034" s="530" t="s">
        <v>23</v>
      </c>
      <c r="E5034" s="531">
        <v>100.27</v>
      </c>
      <c r="F5034" s="532">
        <v>0</v>
      </c>
    </row>
    <row r="5035" spans="1:6">
      <c r="A5035" s="529" t="s">
        <v>33087</v>
      </c>
      <c r="B5035" s="530">
        <v>94721</v>
      </c>
      <c r="C5035" s="522" t="s">
        <v>23672</v>
      </c>
      <c r="D5035" s="530" t="s">
        <v>23</v>
      </c>
      <c r="E5035" s="531">
        <v>162.63</v>
      </c>
      <c r="F5035" s="532">
        <v>0</v>
      </c>
    </row>
    <row r="5036" spans="1:6">
      <c r="A5036" s="529" t="s">
        <v>33087</v>
      </c>
      <c r="B5036" s="530">
        <v>94722</v>
      </c>
      <c r="C5036" s="522" t="s">
        <v>23673</v>
      </c>
      <c r="D5036" s="530" t="s">
        <v>23</v>
      </c>
      <c r="E5036" s="531">
        <v>253.21</v>
      </c>
      <c r="F5036" s="532">
        <v>0</v>
      </c>
    </row>
    <row r="5037" spans="1:6">
      <c r="A5037" s="529" t="s">
        <v>33087</v>
      </c>
      <c r="B5037" s="530">
        <v>96726</v>
      </c>
      <c r="C5037" s="522" t="s">
        <v>23683</v>
      </c>
      <c r="D5037" s="530" t="s">
        <v>23</v>
      </c>
      <c r="E5037" s="531">
        <v>161.4</v>
      </c>
      <c r="F5037" s="532">
        <v>0</v>
      </c>
    </row>
    <row r="5038" spans="1:6">
      <c r="A5038" s="529" t="s">
        <v>33087</v>
      </c>
      <c r="B5038" s="530">
        <v>96735</v>
      </c>
      <c r="C5038" s="522" t="s">
        <v>23692</v>
      </c>
      <c r="D5038" s="530" t="s">
        <v>23</v>
      </c>
      <c r="E5038" s="531">
        <v>298.49</v>
      </c>
      <c r="F5038" s="532">
        <v>0</v>
      </c>
    </row>
    <row r="5039" spans="1:6">
      <c r="A5039" s="529" t="s">
        <v>33087</v>
      </c>
      <c r="B5039" s="530">
        <v>96718</v>
      </c>
      <c r="C5039" s="522" t="s">
        <v>23675</v>
      </c>
      <c r="D5039" s="530" t="s">
        <v>23</v>
      </c>
      <c r="E5039" s="531">
        <v>15.21</v>
      </c>
      <c r="F5039" s="532">
        <v>0</v>
      </c>
    </row>
    <row r="5040" spans="1:6">
      <c r="A5040" s="529" t="s">
        <v>33087</v>
      </c>
      <c r="B5040" s="530">
        <v>96727</v>
      </c>
      <c r="C5040" s="522" t="s">
        <v>23684</v>
      </c>
      <c r="D5040" s="530" t="s">
        <v>23</v>
      </c>
      <c r="E5040" s="531">
        <v>17.47</v>
      </c>
      <c r="F5040" s="532">
        <v>0</v>
      </c>
    </row>
    <row r="5041" spans="1:6">
      <c r="A5041" s="529" t="s">
        <v>33087</v>
      </c>
      <c r="B5041" s="530">
        <v>96719</v>
      </c>
      <c r="C5041" s="522" t="s">
        <v>23676</v>
      </c>
      <c r="D5041" s="530" t="s">
        <v>23</v>
      </c>
      <c r="E5041" s="531">
        <v>19.18</v>
      </c>
      <c r="F5041" s="532">
        <v>0</v>
      </c>
    </row>
    <row r="5042" spans="1:6">
      <c r="A5042" s="529" t="s">
        <v>33087</v>
      </c>
      <c r="B5042" s="530">
        <v>96728</v>
      </c>
      <c r="C5042" s="522" t="s">
        <v>23685</v>
      </c>
      <c r="D5042" s="530" t="s">
        <v>23</v>
      </c>
      <c r="E5042" s="531">
        <v>22.18</v>
      </c>
      <c r="F5042" s="532">
        <v>0</v>
      </c>
    </row>
    <row r="5043" spans="1:6">
      <c r="A5043" s="529" t="s">
        <v>33087</v>
      </c>
      <c r="B5043" s="530">
        <v>96720</v>
      </c>
      <c r="C5043" s="522" t="s">
        <v>23677</v>
      </c>
      <c r="D5043" s="530" t="s">
        <v>23</v>
      </c>
      <c r="E5043" s="531">
        <v>17.850000000000001</v>
      </c>
      <c r="F5043" s="532">
        <v>0</v>
      </c>
    </row>
    <row r="5044" spans="1:6">
      <c r="A5044" s="529" t="s">
        <v>33087</v>
      </c>
      <c r="B5044" s="530">
        <v>96729</v>
      </c>
      <c r="C5044" s="522" t="s">
        <v>23686</v>
      </c>
      <c r="D5044" s="530" t="s">
        <v>23</v>
      </c>
      <c r="E5044" s="531">
        <v>28.3</v>
      </c>
      <c r="F5044" s="532">
        <v>0</v>
      </c>
    </row>
    <row r="5045" spans="1:6">
      <c r="A5045" s="529" t="s">
        <v>33087</v>
      </c>
      <c r="B5045" s="530">
        <v>96721</v>
      </c>
      <c r="C5045" s="522" t="s">
        <v>23678</v>
      </c>
      <c r="D5045" s="530" t="s">
        <v>23</v>
      </c>
      <c r="E5045" s="531">
        <v>22.98</v>
      </c>
      <c r="F5045" s="532">
        <v>0</v>
      </c>
    </row>
    <row r="5046" spans="1:6">
      <c r="A5046" s="529" t="s">
        <v>33087</v>
      </c>
      <c r="B5046" s="530">
        <v>96730</v>
      </c>
      <c r="C5046" s="522" t="s">
        <v>23687</v>
      </c>
      <c r="D5046" s="530" t="s">
        <v>23</v>
      </c>
      <c r="E5046" s="531">
        <v>38.64</v>
      </c>
      <c r="F5046" s="532">
        <v>0</v>
      </c>
    </row>
    <row r="5047" spans="1:6">
      <c r="A5047" s="529" t="s">
        <v>33087</v>
      </c>
      <c r="B5047" s="530">
        <v>96722</v>
      </c>
      <c r="C5047" s="522" t="s">
        <v>23679</v>
      </c>
      <c r="D5047" s="530" t="s">
        <v>23</v>
      </c>
      <c r="E5047" s="531">
        <v>34.56</v>
      </c>
      <c r="F5047" s="532">
        <v>0</v>
      </c>
    </row>
    <row r="5048" spans="1:6">
      <c r="A5048" s="529" t="s">
        <v>33087</v>
      </c>
      <c r="B5048" s="530">
        <v>96731</v>
      </c>
      <c r="C5048" s="522" t="s">
        <v>23688</v>
      </c>
      <c r="D5048" s="530" t="s">
        <v>23</v>
      </c>
      <c r="E5048" s="531">
        <v>57.63</v>
      </c>
      <c r="F5048" s="532">
        <v>0</v>
      </c>
    </row>
    <row r="5049" spans="1:6">
      <c r="A5049" s="529" t="s">
        <v>33087</v>
      </c>
      <c r="B5049" s="530">
        <v>96723</v>
      </c>
      <c r="C5049" s="522" t="s">
        <v>23680</v>
      </c>
      <c r="D5049" s="530" t="s">
        <v>23</v>
      </c>
      <c r="E5049" s="531">
        <v>52.98</v>
      </c>
      <c r="F5049" s="532">
        <v>0</v>
      </c>
    </row>
    <row r="5050" spans="1:6">
      <c r="A5050" s="529" t="s">
        <v>33087</v>
      </c>
      <c r="B5050" s="530">
        <v>96732</v>
      </c>
      <c r="C5050" s="522" t="s">
        <v>23689</v>
      </c>
      <c r="D5050" s="530" t="s">
        <v>23</v>
      </c>
      <c r="E5050" s="531">
        <v>95.73</v>
      </c>
      <c r="F5050" s="532">
        <v>0</v>
      </c>
    </row>
    <row r="5051" spans="1:6">
      <c r="A5051" s="529" t="s">
        <v>33087</v>
      </c>
      <c r="B5051" s="530">
        <v>96724</v>
      </c>
      <c r="C5051" s="522" t="s">
        <v>23681</v>
      </c>
      <c r="D5051" s="530" t="s">
        <v>23</v>
      </c>
      <c r="E5051" s="531">
        <v>67.98</v>
      </c>
      <c r="F5051" s="532">
        <v>0</v>
      </c>
    </row>
    <row r="5052" spans="1:6">
      <c r="A5052" s="529" t="s">
        <v>33087</v>
      </c>
      <c r="B5052" s="530">
        <v>96733</v>
      </c>
      <c r="C5052" s="522" t="s">
        <v>23690</v>
      </c>
      <c r="D5052" s="530" t="s">
        <v>23</v>
      </c>
      <c r="E5052" s="531">
        <v>130.04</v>
      </c>
      <c r="F5052" s="532">
        <v>0</v>
      </c>
    </row>
    <row r="5053" spans="1:6">
      <c r="A5053" s="529" t="s">
        <v>33087</v>
      </c>
      <c r="B5053" s="530">
        <v>96725</v>
      </c>
      <c r="C5053" s="522" t="s">
        <v>23682</v>
      </c>
      <c r="D5053" s="530" t="s">
        <v>23</v>
      </c>
      <c r="E5053" s="531">
        <v>109.59</v>
      </c>
      <c r="F5053" s="532">
        <v>0</v>
      </c>
    </row>
    <row r="5054" spans="1:6">
      <c r="A5054" s="529" t="s">
        <v>33087</v>
      </c>
      <c r="B5054" s="530">
        <v>96734</v>
      </c>
      <c r="C5054" s="522" t="s">
        <v>23691</v>
      </c>
      <c r="D5054" s="530" t="s">
        <v>23</v>
      </c>
      <c r="E5054" s="531">
        <v>214.58</v>
      </c>
      <c r="F5054" s="532">
        <v>0</v>
      </c>
    </row>
    <row r="5055" spans="1:6">
      <c r="A5055" s="529" t="s">
        <v>33087</v>
      </c>
      <c r="B5055" s="530">
        <v>94648</v>
      </c>
      <c r="C5055" s="522" t="s">
        <v>24377</v>
      </c>
      <c r="D5055" s="530" t="s">
        <v>23</v>
      </c>
      <c r="E5055" s="531">
        <v>7.78</v>
      </c>
      <c r="F5055" s="532">
        <v>0</v>
      </c>
    </row>
    <row r="5056" spans="1:6">
      <c r="A5056" s="529" t="s">
        <v>33087</v>
      </c>
      <c r="B5056" s="530">
        <v>94655</v>
      </c>
      <c r="C5056" s="522" t="s">
        <v>24384</v>
      </c>
      <c r="D5056" s="530" t="s">
        <v>23</v>
      </c>
      <c r="E5056" s="531">
        <v>132.16</v>
      </c>
      <c r="F5056" s="532">
        <v>0</v>
      </c>
    </row>
    <row r="5057" spans="1:6">
      <c r="A5057" s="529" t="s">
        <v>33087</v>
      </c>
      <c r="B5057" s="530">
        <v>94649</v>
      </c>
      <c r="C5057" s="522" t="s">
        <v>24378</v>
      </c>
      <c r="D5057" s="530" t="s">
        <v>23</v>
      </c>
      <c r="E5057" s="531">
        <v>14.04</v>
      </c>
      <c r="F5057" s="532">
        <v>0</v>
      </c>
    </row>
    <row r="5058" spans="1:6">
      <c r="A5058" s="529" t="s">
        <v>33087</v>
      </c>
      <c r="B5058" s="530">
        <v>94650</v>
      </c>
      <c r="C5058" s="522" t="s">
        <v>24379</v>
      </c>
      <c r="D5058" s="530" t="s">
        <v>23</v>
      </c>
      <c r="E5058" s="531">
        <v>21.08</v>
      </c>
      <c r="F5058" s="532">
        <v>0</v>
      </c>
    </row>
    <row r="5059" spans="1:6">
      <c r="A5059" s="529" t="s">
        <v>33087</v>
      </c>
      <c r="B5059" s="530">
        <v>94651</v>
      </c>
      <c r="C5059" s="522" t="s">
        <v>24380</v>
      </c>
      <c r="D5059" s="530" t="s">
        <v>23</v>
      </c>
      <c r="E5059" s="531">
        <v>24.81</v>
      </c>
      <c r="F5059" s="532">
        <v>0</v>
      </c>
    </row>
    <row r="5060" spans="1:6">
      <c r="A5060" s="529" t="s">
        <v>33087</v>
      </c>
      <c r="B5060" s="530">
        <v>94652</v>
      </c>
      <c r="C5060" s="522" t="s">
        <v>24381</v>
      </c>
      <c r="D5060" s="530" t="s">
        <v>23</v>
      </c>
      <c r="E5060" s="531">
        <v>38.46</v>
      </c>
      <c r="F5060" s="532">
        <v>0</v>
      </c>
    </row>
    <row r="5061" spans="1:6">
      <c r="A5061" s="529" t="s">
        <v>33087</v>
      </c>
      <c r="B5061" s="530">
        <v>94653</v>
      </c>
      <c r="C5061" s="522" t="s">
        <v>24382</v>
      </c>
      <c r="D5061" s="530" t="s">
        <v>23</v>
      </c>
      <c r="E5061" s="531">
        <v>61.79</v>
      </c>
      <c r="F5061" s="532">
        <v>0</v>
      </c>
    </row>
    <row r="5062" spans="1:6">
      <c r="A5062" s="529" t="s">
        <v>33087</v>
      </c>
      <c r="B5062" s="530">
        <v>94654</v>
      </c>
      <c r="C5062" s="522" t="s">
        <v>24383</v>
      </c>
      <c r="D5062" s="530" t="s">
        <v>23</v>
      </c>
      <c r="E5062" s="531">
        <v>83.8</v>
      </c>
      <c r="F5062" s="532">
        <v>0</v>
      </c>
    </row>
    <row r="5063" spans="1:6">
      <c r="A5063" s="529" t="s">
        <v>33087</v>
      </c>
      <c r="B5063" s="530">
        <v>94689</v>
      </c>
      <c r="C5063" s="522" t="s">
        <v>23764</v>
      </c>
      <c r="D5063" s="530" t="s">
        <v>24</v>
      </c>
      <c r="E5063" s="531">
        <v>10.73</v>
      </c>
      <c r="F5063" s="532">
        <v>0</v>
      </c>
    </row>
    <row r="5064" spans="1:6">
      <c r="A5064" s="529" t="s">
        <v>33087</v>
      </c>
      <c r="B5064" s="530">
        <v>94702</v>
      </c>
      <c r="C5064" s="522" t="s">
        <v>23777</v>
      </c>
      <c r="D5064" s="530" t="s">
        <v>24</v>
      </c>
      <c r="E5064" s="531">
        <v>199.23</v>
      </c>
      <c r="F5064" s="532">
        <v>0</v>
      </c>
    </row>
    <row r="5065" spans="1:6">
      <c r="A5065" s="529" t="s">
        <v>33087</v>
      </c>
      <c r="B5065" s="530">
        <v>94691</v>
      </c>
      <c r="C5065" s="522" t="s">
        <v>23766</v>
      </c>
      <c r="D5065" s="530" t="s">
        <v>24</v>
      </c>
      <c r="E5065" s="531">
        <v>15.09</v>
      </c>
      <c r="F5065" s="532">
        <v>0</v>
      </c>
    </row>
    <row r="5066" spans="1:6">
      <c r="A5066" s="529" t="s">
        <v>33087</v>
      </c>
      <c r="B5066" s="530">
        <v>94693</v>
      </c>
      <c r="C5066" s="522" t="s">
        <v>23768</v>
      </c>
      <c r="D5066" s="530" t="s">
        <v>24</v>
      </c>
      <c r="E5066" s="531">
        <v>19.78</v>
      </c>
      <c r="F5066" s="532">
        <v>0</v>
      </c>
    </row>
    <row r="5067" spans="1:6">
      <c r="A5067" s="529" t="s">
        <v>33087</v>
      </c>
      <c r="B5067" s="530">
        <v>94695</v>
      </c>
      <c r="C5067" s="522" t="s">
        <v>23770</v>
      </c>
      <c r="D5067" s="530" t="s">
        <v>24</v>
      </c>
      <c r="E5067" s="531">
        <v>33.9</v>
      </c>
      <c r="F5067" s="532">
        <v>0</v>
      </c>
    </row>
    <row r="5068" spans="1:6">
      <c r="A5068" s="529" t="s">
        <v>33087</v>
      </c>
      <c r="B5068" s="530">
        <v>94698</v>
      </c>
      <c r="C5068" s="522" t="s">
        <v>23773</v>
      </c>
      <c r="D5068" s="530" t="s">
        <v>24</v>
      </c>
      <c r="E5068" s="531">
        <v>72.099999999999994</v>
      </c>
      <c r="F5068" s="532">
        <v>0</v>
      </c>
    </row>
    <row r="5069" spans="1:6">
      <c r="A5069" s="529" t="s">
        <v>33087</v>
      </c>
      <c r="B5069" s="530">
        <v>94700</v>
      </c>
      <c r="C5069" s="522" t="s">
        <v>23775</v>
      </c>
      <c r="D5069" s="530" t="s">
        <v>24</v>
      </c>
      <c r="E5069" s="531">
        <v>137.91999999999999</v>
      </c>
      <c r="F5069" s="532">
        <v>0</v>
      </c>
    </row>
    <row r="5070" spans="1:6">
      <c r="A5070" s="529" t="s">
        <v>33087</v>
      </c>
      <c r="B5070" s="530">
        <v>94477</v>
      </c>
      <c r="C5070" s="522" t="s">
        <v>23714</v>
      </c>
      <c r="D5070" s="530" t="s">
        <v>24</v>
      </c>
      <c r="E5070" s="531">
        <v>118.47</v>
      </c>
      <c r="F5070" s="532">
        <v>0</v>
      </c>
    </row>
    <row r="5071" spans="1:6">
      <c r="A5071" s="529" t="s">
        <v>33087</v>
      </c>
      <c r="B5071" s="530">
        <v>94478</v>
      </c>
      <c r="C5071" s="522" t="s">
        <v>23715</v>
      </c>
      <c r="D5071" s="530" t="s">
        <v>24</v>
      </c>
      <c r="E5071" s="531">
        <v>192.59</v>
      </c>
      <c r="F5071" s="532">
        <v>0</v>
      </c>
    </row>
    <row r="5072" spans="1:6">
      <c r="A5072" s="529" t="s">
        <v>33087</v>
      </c>
      <c r="B5072" s="530">
        <v>94479</v>
      </c>
      <c r="C5072" s="522" t="s">
        <v>23716</v>
      </c>
      <c r="D5072" s="530" t="s">
        <v>24</v>
      </c>
      <c r="E5072" s="531">
        <v>249.66</v>
      </c>
      <c r="F5072" s="532">
        <v>0</v>
      </c>
    </row>
    <row r="5073" spans="1:6">
      <c r="A5073" s="529" t="s">
        <v>33087</v>
      </c>
      <c r="B5073" s="530">
        <v>96764</v>
      </c>
      <c r="C5073" s="522" t="s">
        <v>23853</v>
      </c>
      <c r="D5073" s="530" t="s">
        <v>24</v>
      </c>
      <c r="E5073" s="531">
        <v>298.88</v>
      </c>
      <c r="F5073" s="532">
        <v>0</v>
      </c>
    </row>
    <row r="5074" spans="1:6">
      <c r="A5074" s="529" t="s">
        <v>33087</v>
      </c>
      <c r="B5074" s="530">
        <v>105164</v>
      </c>
      <c r="C5074" s="522" t="s">
        <v>23871</v>
      </c>
      <c r="D5074" s="530" t="s">
        <v>24</v>
      </c>
      <c r="E5074" s="531">
        <v>12.76</v>
      </c>
      <c r="F5074" s="532">
        <v>0</v>
      </c>
    </row>
    <row r="5075" spans="1:6">
      <c r="A5075" s="529" t="s">
        <v>33087</v>
      </c>
      <c r="B5075" s="530">
        <v>105165</v>
      </c>
      <c r="C5075" s="522" t="s">
        <v>23872</v>
      </c>
      <c r="D5075" s="530" t="s">
        <v>24</v>
      </c>
      <c r="E5075" s="531">
        <v>13.22</v>
      </c>
      <c r="F5075" s="532">
        <v>0</v>
      </c>
    </row>
    <row r="5076" spans="1:6">
      <c r="A5076" s="529" t="s">
        <v>33087</v>
      </c>
      <c r="B5076" s="530">
        <v>96758</v>
      </c>
      <c r="C5076" s="522" t="s">
        <v>23847</v>
      </c>
      <c r="D5076" s="530" t="s">
        <v>24</v>
      </c>
      <c r="E5076" s="531">
        <v>19.13</v>
      </c>
      <c r="F5076" s="532">
        <v>0</v>
      </c>
    </row>
    <row r="5077" spans="1:6">
      <c r="A5077" s="529" t="s">
        <v>33087</v>
      </c>
      <c r="B5077" s="530">
        <v>96759</v>
      </c>
      <c r="C5077" s="522" t="s">
        <v>23848</v>
      </c>
      <c r="D5077" s="530" t="s">
        <v>24</v>
      </c>
      <c r="E5077" s="531">
        <v>27.36</v>
      </c>
      <c r="F5077" s="532">
        <v>0</v>
      </c>
    </row>
    <row r="5078" spans="1:6">
      <c r="A5078" s="529" t="s">
        <v>33087</v>
      </c>
      <c r="B5078" s="530">
        <v>96760</v>
      </c>
      <c r="C5078" s="522" t="s">
        <v>23849</v>
      </c>
      <c r="D5078" s="530" t="s">
        <v>24</v>
      </c>
      <c r="E5078" s="531">
        <v>43.1</v>
      </c>
      <c r="F5078" s="532">
        <v>0</v>
      </c>
    </row>
    <row r="5079" spans="1:6">
      <c r="A5079" s="529" t="s">
        <v>33087</v>
      </c>
      <c r="B5079" s="530">
        <v>96761</v>
      </c>
      <c r="C5079" s="522" t="s">
        <v>23850</v>
      </c>
      <c r="D5079" s="530" t="s">
        <v>24</v>
      </c>
      <c r="E5079" s="531">
        <v>63.47</v>
      </c>
      <c r="F5079" s="532">
        <v>0</v>
      </c>
    </row>
    <row r="5080" spans="1:6">
      <c r="A5080" s="529" t="s">
        <v>33087</v>
      </c>
      <c r="B5080" s="530">
        <v>96762</v>
      </c>
      <c r="C5080" s="522" t="s">
        <v>23851</v>
      </c>
      <c r="D5080" s="530" t="s">
        <v>24</v>
      </c>
      <c r="E5080" s="531">
        <v>115.44</v>
      </c>
      <c r="F5080" s="532">
        <v>0</v>
      </c>
    </row>
    <row r="5081" spans="1:6">
      <c r="A5081" s="529" t="s">
        <v>33087</v>
      </c>
      <c r="B5081" s="530">
        <v>96763</v>
      </c>
      <c r="C5081" s="522" t="s">
        <v>23852</v>
      </c>
      <c r="D5081" s="530" t="s">
        <v>24</v>
      </c>
      <c r="E5081" s="531">
        <v>154.52000000000001</v>
      </c>
      <c r="F5081" s="532">
        <v>0</v>
      </c>
    </row>
    <row r="5082" spans="1:6">
      <c r="A5082" s="529" t="s">
        <v>33087</v>
      </c>
      <c r="B5082" s="530">
        <v>94688</v>
      </c>
      <c r="C5082" s="522" t="s">
        <v>23763</v>
      </c>
      <c r="D5082" s="530" t="s">
        <v>24</v>
      </c>
      <c r="E5082" s="531">
        <v>8.01</v>
      </c>
      <c r="F5082" s="532">
        <v>0</v>
      </c>
    </row>
    <row r="5083" spans="1:6">
      <c r="A5083" s="529" t="s">
        <v>33087</v>
      </c>
      <c r="B5083" s="530">
        <v>94701</v>
      </c>
      <c r="C5083" s="522" t="s">
        <v>23776</v>
      </c>
      <c r="D5083" s="530" t="s">
        <v>24</v>
      </c>
      <c r="E5083" s="531">
        <v>239.67</v>
      </c>
      <c r="F5083" s="532">
        <v>0</v>
      </c>
    </row>
    <row r="5084" spans="1:6">
      <c r="A5084" s="529" t="s">
        <v>33087</v>
      </c>
      <c r="B5084" s="530">
        <v>94690</v>
      </c>
      <c r="C5084" s="522" t="s">
        <v>23765</v>
      </c>
      <c r="D5084" s="530" t="s">
        <v>24</v>
      </c>
      <c r="E5084" s="531">
        <v>12.83</v>
      </c>
      <c r="F5084" s="532">
        <v>0</v>
      </c>
    </row>
    <row r="5085" spans="1:6">
      <c r="A5085" s="529" t="s">
        <v>33087</v>
      </c>
      <c r="B5085" s="530">
        <v>94692</v>
      </c>
      <c r="C5085" s="522" t="s">
        <v>23767</v>
      </c>
      <c r="D5085" s="530" t="s">
        <v>24</v>
      </c>
      <c r="E5085" s="531">
        <v>21.39</v>
      </c>
      <c r="F5085" s="532">
        <v>0</v>
      </c>
    </row>
    <row r="5086" spans="1:6">
      <c r="A5086" s="529" t="s">
        <v>33087</v>
      </c>
      <c r="B5086" s="530">
        <v>94694</v>
      </c>
      <c r="C5086" s="522" t="s">
        <v>23769</v>
      </c>
      <c r="D5086" s="530" t="s">
        <v>24</v>
      </c>
      <c r="E5086" s="531">
        <v>26.73</v>
      </c>
      <c r="F5086" s="532">
        <v>0</v>
      </c>
    </row>
    <row r="5087" spans="1:6">
      <c r="A5087" s="529" t="s">
        <v>33087</v>
      </c>
      <c r="B5087" s="530">
        <v>94696</v>
      </c>
      <c r="C5087" s="522" t="s">
        <v>23771</v>
      </c>
      <c r="D5087" s="530" t="s">
        <v>24</v>
      </c>
      <c r="E5087" s="531">
        <v>54.71</v>
      </c>
      <c r="F5087" s="532">
        <v>0</v>
      </c>
    </row>
    <row r="5088" spans="1:6">
      <c r="A5088" s="529" t="s">
        <v>33087</v>
      </c>
      <c r="B5088" s="530">
        <v>94697</v>
      </c>
      <c r="C5088" s="522" t="s">
        <v>23772</v>
      </c>
      <c r="D5088" s="530" t="s">
        <v>24</v>
      </c>
      <c r="E5088" s="531">
        <v>93.07</v>
      </c>
      <c r="F5088" s="532">
        <v>0</v>
      </c>
    </row>
    <row r="5089" spans="1:6">
      <c r="A5089" s="529" t="s">
        <v>33087</v>
      </c>
      <c r="B5089" s="530">
        <v>94699</v>
      </c>
      <c r="C5089" s="522" t="s">
        <v>23774</v>
      </c>
      <c r="D5089" s="530" t="s">
        <v>24</v>
      </c>
      <c r="E5089" s="531">
        <v>123.03</v>
      </c>
      <c r="F5089" s="532">
        <v>0</v>
      </c>
    </row>
    <row r="5090" spans="1:6">
      <c r="A5090" s="529" t="s">
        <v>33087</v>
      </c>
      <c r="B5090" s="530">
        <v>105167</v>
      </c>
      <c r="C5090" s="522" t="s">
        <v>23874</v>
      </c>
      <c r="D5090" s="530" t="s">
        <v>24</v>
      </c>
      <c r="E5090" s="531">
        <v>226.64</v>
      </c>
      <c r="F5090" s="532">
        <v>0</v>
      </c>
    </row>
    <row r="5091" spans="1:6">
      <c r="A5091" s="529" t="s">
        <v>33087</v>
      </c>
      <c r="B5091" s="530">
        <v>105168</v>
      </c>
      <c r="C5091" s="522" t="s">
        <v>33104</v>
      </c>
      <c r="D5091" s="530" t="s">
        <v>24</v>
      </c>
      <c r="E5091" s="531">
        <v>0</v>
      </c>
      <c r="F5091" s="532"/>
    </row>
    <row r="5092" spans="1:6">
      <c r="A5092" s="529" t="s">
        <v>33087</v>
      </c>
      <c r="B5092" s="530">
        <v>105171</v>
      </c>
      <c r="C5092" s="522" t="s">
        <v>33105</v>
      </c>
      <c r="D5092" s="530" t="s">
        <v>24</v>
      </c>
      <c r="E5092" s="531">
        <v>0</v>
      </c>
      <c r="F5092" s="532"/>
    </row>
    <row r="5093" spans="1:6">
      <c r="A5093" s="529" t="s">
        <v>33087</v>
      </c>
      <c r="B5093" s="530">
        <v>105191</v>
      </c>
      <c r="C5093" s="522" t="s">
        <v>33106</v>
      </c>
      <c r="D5093" s="530" t="s">
        <v>24</v>
      </c>
      <c r="E5093" s="531">
        <v>0</v>
      </c>
      <c r="F5093" s="532"/>
    </row>
    <row r="5094" spans="1:6">
      <c r="A5094" s="529" t="s">
        <v>33087</v>
      </c>
      <c r="B5094" s="530">
        <v>105192</v>
      </c>
      <c r="C5094" s="522" t="s">
        <v>33107</v>
      </c>
      <c r="D5094" s="530" t="s">
        <v>24</v>
      </c>
      <c r="E5094" s="531">
        <v>0</v>
      </c>
      <c r="F5094" s="532"/>
    </row>
    <row r="5095" spans="1:6">
      <c r="A5095" s="529" t="s">
        <v>33108</v>
      </c>
      <c r="B5095" s="530">
        <v>96809</v>
      </c>
      <c r="C5095" s="522" t="s">
        <v>11861</v>
      </c>
      <c r="D5095" s="530" t="s">
        <v>24</v>
      </c>
      <c r="E5095" s="531">
        <v>21.88</v>
      </c>
      <c r="F5095" s="532">
        <v>0</v>
      </c>
    </row>
    <row r="5096" spans="1:6">
      <c r="A5096" s="529" t="s">
        <v>33108</v>
      </c>
      <c r="B5096" s="530">
        <v>96812</v>
      </c>
      <c r="C5096" s="522" t="s">
        <v>11864</v>
      </c>
      <c r="D5096" s="530" t="s">
        <v>24</v>
      </c>
      <c r="E5096" s="531">
        <v>22.88</v>
      </c>
      <c r="F5096" s="532">
        <v>0</v>
      </c>
    </row>
    <row r="5097" spans="1:6">
      <c r="A5097" s="529" t="s">
        <v>33108</v>
      </c>
      <c r="B5097" s="530">
        <v>96813</v>
      </c>
      <c r="C5097" s="522" t="s">
        <v>11865</v>
      </c>
      <c r="D5097" s="530" t="s">
        <v>24</v>
      </c>
      <c r="E5097" s="531">
        <v>26</v>
      </c>
      <c r="F5097" s="532">
        <v>0</v>
      </c>
    </row>
    <row r="5098" spans="1:6">
      <c r="A5098" s="529" t="s">
        <v>33108</v>
      </c>
      <c r="B5098" s="530">
        <v>96817</v>
      </c>
      <c r="C5098" s="522" t="s">
        <v>11869</v>
      </c>
      <c r="D5098" s="530" t="s">
        <v>24</v>
      </c>
      <c r="E5098" s="531">
        <v>38.21</v>
      </c>
      <c r="F5098" s="532">
        <v>0</v>
      </c>
    </row>
    <row r="5099" spans="1:6">
      <c r="A5099" s="529" t="s">
        <v>33108</v>
      </c>
      <c r="B5099" s="530">
        <v>96816</v>
      </c>
      <c r="C5099" s="522" t="s">
        <v>11868</v>
      </c>
      <c r="D5099" s="530" t="s">
        <v>24</v>
      </c>
      <c r="E5099" s="531">
        <v>29.2</v>
      </c>
      <c r="F5099" s="532">
        <v>0</v>
      </c>
    </row>
    <row r="5100" spans="1:6">
      <c r="A5100" s="529" t="s">
        <v>33108</v>
      </c>
      <c r="B5100" s="530">
        <v>96821</v>
      </c>
      <c r="C5100" s="522" t="s">
        <v>11873</v>
      </c>
      <c r="D5100" s="530" t="s">
        <v>24</v>
      </c>
      <c r="E5100" s="531">
        <v>42.44</v>
      </c>
      <c r="F5100" s="532">
        <v>0</v>
      </c>
    </row>
    <row r="5101" spans="1:6">
      <c r="A5101" s="529" t="s">
        <v>33108</v>
      </c>
      <c r="B5101" s="530">
        <v>96824</v>
      </c>
      <c r="C5101" s="522" t="s">
        <v>11876</v>
      </c>
      <c r="D5101" s="530" t="s">
        <v>24</v>
      </c>
      <c r="E5101" s="531">
        <v>20.37</v>
      </c>
      <c r="F5101" s="532">
        <v>0</v>
      </c>
    </row>
    <row r="5102" spans="1:6">
      <c r="A5102" s="529" t="s">
        <v>33108</v>
      </c>
      <c r="B5102" s="530">
        <v>96827</v>
      </c>
      <c r="C5102" s="522" t="s">
        <v>11878</v>
      </c>
      <c r="D5102" s="530" t="s">
        <v>24</v>
      </c>
      <c r="E5102" s="531">
        <v>22.13</v>
      </c>
      <c r="F5102" s="532">
        <v>0</v>
      </c>
    </row>
    <row r="5103" spans="1:6">
      <c r="A5103" s="529" t="s">
        <v>33108</v>
      </c>
      <c r="B5103" s="530">
        <v>96828</v>
      </c>
      <c r="C5103" s="522" t="s">
        <v>11879</v>
      </c>
      <c r="D5103" s="530" t="s">
        <v>24</v>
      </c>
      <c r="E5103" s="531">
        <v>27.02</v>
      </c>
      <c r="F5103" s="532">
        <v>0</v>
      </c>
    </row>
    <row r="5104" spans="1:6">
      <c r="A5104" s="529" t="s">
        <v>33108</v>
      </c>
      <c r="B5104" s="530">
        <v>96832</v>
      </c>
      <c r="C5104" s="522" t="s">
        <v>11882</v>
      </c>
      <c r="D5104" s="530" t="s">
        <v>24</v>
      </c>
      <c r="E5104" s="531">
        <v>33.42</v>
      </c>
      <c r="F5104" s="532">
        <v>0</v>
      </c>
    </row>
    <row r="5105" spans="1:6">
      <c r="A5105" s="529" t="s">
        <v>33108</v>
      </c>
      <c r="B5105" s="530">
        <v>104525</v>
      </c>
      <c r="C5105" s="522" t="s">
        <v>33109</v>
      </c>
      <c r="D5105" s="530" t="s">
        <v>24</v>
      </c>
      <c r="E5105" s="531">
        <v>0</v>
      </c>
      <c r="F5105" s="532"/>
    </row>
    <row r="5106" spans="1:6">
      <c r="A5106" s="529" t="s">
        <v>33108</v>
      </c>
      <c r="B5106" s="530">
        <v>104563</v>
      </c>
      <c r="C5106" s="522" t="s">
        <v>33110</v>
      </c>
      <c r="D5106" s="530" t="s">
        <v>24</v>
      </c>
      <c r="E5106" s="531">
        <v>0</v>
      </c>
      <c r="F5106" s="532"/>
    </row>
    <row r="5107" spans="1:6">
      <c r="A5107" s="529" t="s">
        <v>33108</v>
      </c>
      <c r="B5107" s="530">
        <v>104531</v>
      </c>
      <c r="C5107" s="522" t="s">
        <v>33111</v>
      </c>
      <c r="D5107" s="530" t="s">
        <v>24</v>
      </c>
      <c r="E5107" s="531">
        <v>0</v>
      </c>
      <c r="F5107" s="532"/>
    </row>
    <row r="5108" spans="1:6">
      <c r="A5108" s="529" t="s">
        <v>33108</v>
      </c>
      <c r="B5108" s="530">
        <v>104527</v>
      </c>
      <c r="C5108" s="522" t="s">
        <v>33112</v>
      </c>
      <c r="D5108" s="530" t="s">
        <v>24</v>
      </c>
      <c r="E5108" s="531">
        <v>0</v>
      </c>
      <c r="F5108" s="532"/>
    </row>
    <row r="5109" spans="1:6">
      <c r="A5109" s="529" t="s">
        <v>33108</v>
      </c>
      <c r="B5109" s="530">
        <v>104529</v>
      </c>
      <c r="C5109" s="522" t="s">
        <v>33113</v>
      </c>
      <c r="D5109" s="530" t="s">
        <v>24</v>
      </c>
      <c r="E5109" s="531">
        <v>0</v>
      </c>
      <c r="F5109" s="532"/>
    </row>
    <row r="5110" spans="1:6">
      <c r="A5110" s="529" t="s">
        <v>33108</v>
      </c>
      <c r="B5110" s="530">
        <v>104564</v>
      </c>
      <c r="C5110" s="522" t="s">
        <v>33114</v>
      </c>
      <c r="D5110" s="530" t="s">
        <v>24</v>
      </c>
      <c r="E5110" s="531">
        <v>0</v>
      </c>
      <c r="F5110" s="532"/>
    </row>
    <row r="5111" spans="1:6">
      <c r="A5111" s="529" t="s">
        <v>33108</v>
      </c>
      <c r="B5111" s="530">
        <v>104533</v>
      </c>
      <c r="C5111" s="522" t="s">
        <v>33115</v>
      </c>
      <c r="D5111" s="530" t="s">
        <v>24</v>
      </c>
      <c r="E5111" s="531">
        <v>0</v>
      </c>
      <c r="F5111" s="532"/>
    </row>
    <row r="5112" spans="1:6">
      <c r="A5112" s="529" t="s">
        <v>33108</v>
      </c>
      <c r="B5112" s="530">
        <v>104535</v>
      </c>
      <c r="C5112" s="522" t="s">
        <v>33116</v>
      </c>
      <c r="D5112" s="530" t="s">
        <v>24</v>
      </c>
      <c r="E5112" s="531">
        <v>0</v>
      </c>
      <c r="F5112" s="532"/>
    </row>
    <row r="5113" spans="1:6">
      <c r="A5113" s="529" t="s">
        <v>33108</v>
      </c>
      <c r="B5113" s="530">
        <v>96810</v>
      </c>
      <c r="C5113" s="522" t="s">
        <v>11862</v>
      </c>
      <c r="D5113" s="530" t="s">
        <v>24</v>
      </c>
      <c r="E5113" s="531">
        <v>23.85</v>
      </c>
      <c r="F5113" s="532">
        <v>0</v>
      </c>
    </row>
    <row r="5114" spans="1:6">
      <c r="A5114" s="529" t="s">
        <v>33108</v>
      </c>
      <c r="B5114" s="530">
        <v>104524</v>
      </c>
      <c r="C5114" s="522" t="s">
        <v>33117</v>
      </c>
      <c r="D5114" s="530" t="s">
        <v>24</v>
      </c>
      <c r="E5114" s="531">
        <v>0</v>
      </c>
      <c r="F5114" s="532"/>
    </row>
    <row r="5115" spans="1:6">
      <c r="A5115" s="529" t="s">
        <v>33108</v>
      </c>
      <c r="B5115" s="530">
        <v>104530</v>
      </c>
      <c r="C5115" s="522" t="s">
        <v>33118</v>
      </c>
      <c r="D5115" s="530" t="s">
        <v>24</v>
      </c>
      <c r="E5115" s="531">
        <v>0</v>
      </c>
      <c r="F5115" s="532"/>
    </row>
    <row r="5116" spans="1:6">
      <c r="A5116" s="529" t="s">
        <v>33108</v>
      </c>
      <c r="B5116" s="530">
        <v>104526</v>
      </c>
      <c r="C5116" s="522" t="s">
        <v>33119</v>
      </c>
      <c r="D5116" s="530" t="s">
        <v>24</v>
      </c>
      <c r="E5116" s="531">
        <v>0</v>
      </c>
      <c r="F5116" s="532"/>
    </row>
    <row r="5117" spans="1:6">
      <c r="A5117" s="529" t="s">
        <v>33108</v>
      </c>
      <c r="B5117" s="530">
        <v>104528</v>
      </c>
      <c r="C5117" s="522" t="s">
        <v>33120</v>
      </c>
      <c r="D5117" s="530" t="s">
        <v>24</v>
      </c>
      <c r="E5117" s="531">
        <v>0</v>
      </c>
      <c r="F5117" s="532"/>
    </row>
    <row r="5118" spans="1:6">
      <c r="A5118" s="529" t="s">
        <v>33108</v>
      </c>
      <c r="B5118" s="530">
        <v>104532</v>
      </c>
      <c r="C5118" s="522" t="s">
        <v>33121</v>
      </c>
      <c r="D5118" s="530" t="s">
        <v>24</v>
      </c>
      <c r="E5118" s="531">
        <v>0</v>
      </c>
      <c r="F5118" s="532"/>
    </row>
    <row r="5119" spans="1:6">
      <c r="A5119" s="529" t="s">
        <v>33108</v>
      </c>
      <c r="B5119" s="530">
        <v>104534</v>
      </c>
      <c r="C5119" s="522" t="s">
        <v>33122</v>
      </c>
      <c r="D5119" s="530" t="s">
        <v>24</v>
      </c>
      <c r="E5119" s="531">
        <v>0</v>
      </c>
      <c r="F5119" s="532"/>
    </row>
    <row r="5120" spans="1:6">
      <c r="A5120" s="529" t="s">
        <v>33108</v>
      </c>
      <c r="B5120" s="530">
        <v>96873</v>
      </c>
      <c r="C5120" s="522" t="s">
        <v>11916</v>
      </c>
      <c r="D5120" s="530" t="s">
        <v>24</v>
      </c>
      <c r="E5120" s="531">
        <v>71.16</v>
      </c>
      <c r="F5120" s="532">
        <v>0</v>
      </c>
    </row>
    <row r="5121" spans="1:6">
      <c r="A5121" s="529" t="s">
        <v>33108</v>
      </c>
      <c r="B5121" s="530">
        <v>96872</v>
      </c>
      <c r="C5121" s="522" t="s">
        <v>11915</v>
      </c>
      <c r="D5121" s="530" t="s">
        <v>24</v>
      </c>
      <c r="E5121" s="531">
        <v>54.29</v>
      </c>
      <c r="F5121" s="532">
        <v>0</v>
      </c>
    </row>
    <row r="5122" spans="1:6">
      <c r="A5122" s="529" t="s">
        <v>33108</v>
      </c>
      <c r="B5122" s="530">
        <v>96876</v>
      </c>
      <c r="C5122" s="522" t="s">
        <v>11919</v>
      </c>
      <c r="D5122" s="530" t="s">
        <v>24</v>
      </c>
      <c r="E5122" s="531">
        <v>188.25</v>
      </c>
      <c r="F5122" s="532">
        <v>0</v>
      </c>
    </row>
    <row r="5123" spans="1:6">
      <c r="A5123" s="529" t="s">
        <v>33108</v>
      </c>
      <c r="B5123" s="530">
        <v>96878</v>
      </c>
      <c r="C5123" s="522" t="s">
        <v>11920</v>
      </c>
      <c r="D5123" s="530" t="s">
        <v>24</v>
      </c>
      <c r="E5123" s="531">
        <v>211</v>
      </c>
      <c r="F5123" s="532">
        <v>0</v>
      </c>
    </row>
    <row r="5124" spans="1:6">
      <c r="A5124" s="529" t="s">
        <v>33108</v>
      </c>
      <c r="B5124" s="530">
        <v>96875</v>
      </c>
      <c r="C5124" s="522" t="s">
        <v>11918</v>
      </c>
      <c r="D5124" s="530" t="s">
        <v>24</v>
      </c>
      <c r="E5124" s="531">
        <v>85.03</v>
      </c>
      <c r="F5124" s="532">
        <v>0</v>
      </c>
    </row>
    <row r="5125" spans="1:6">
      <c r="A5125" s="529" t="s">
        <v>33108</v>
      </c>
      <c r="B5125" s="530">
        <v>96874</v>
      </c>
      <c r="C5125" s="522" t="s">
        <v>11917</v>
      </c>
      <c r="D5125" s="530" t="s">
        <v>24</v>
      </c>
      <c r="E5125" s="531">
        <v>65.83</v>
      </c>
      <c r="F5125" s="532">
        <v>0</v>
      </c>
    </row>
    <row r="5126" spans="1:6">
      <c r="A5126" s="529" t="s">
        <v>33108</v>
      </c>
      <c r="B5126" s="530">
        <v>96879</v>
      </c>
      <c r="C5126" s="522" t="s">
        <v>11921</v>
      </c>
      <c r="D5126" s="530" t="s">
        <v>24</v>
      </c>
      <c r="E5126" s="531">
        <v>204.83</v>
      </c>
      <c r="F5126" s="532">
        <v>0</v>
      </c>
    </row>
    <row r="5127" spans="1:6">
      <c r="A5127" s="529" t="s">
        <v>33108</v>
      </c>
      <c r="B5127" s="530">
        <v>96881</v>
      </c>
      <c r="C5127" s="522" t="s">
        <v>11922</v>
      </c>
      <c r="D5127" s="530" t="s">
        <v>24</v>
      </c>
      <c r="E5127" s="531">
        <v>242.28</v>
      </c>
      <c r="F5127" s="532">
        <v>0</v>
      </c>
    </row>
    <row r="5128" spans="1:6">
      <c r="A5128" s="529" t="s">
        <v>33108</v>
      </c>
      <c r="B5128" s="530">
        <v>96837</v>
      </c>
      <c r="C5128" s="522" t="s">
        <v>11886</v>
      </c>
      <c r="D5128" s="530" t="s">
        <v>24</v>
      </c>
      <c r="E5128" s="531">
        <v>24.42</v>
      </c>
      <c r="F5128" s="532">
        <v>0</v>
      </c>
    </row>
    <row r="5129" spans="1:6">
      <c r="A5129" s="529" t="s">
        <v>33108</v>
      </c>
      <c r="B5129" s="530">
        <v>96840</v>
      </c>
      <c r="C5129" s="522" t="s">
        <v>11889</v>
      </c>
      <c r="D5129" s="530" t="s">
        <v>24</v>
      </c>
      <c r="E5129" s="531">
        <v>29.41</v>
      </c>
      <c r="F5129" s="532">
        <v>0</v>
      </c>
    </row>
    <row r="5130" spans="1:6">
      <c r="A5130" s="529" t="s">
        <v>33108</v>
      </c>
      <c r="B5130" s="530">
        <v>96845</v>
      </c>
      <c r="C5130" s="522" t="s">
        <v>11894</v>
      </c>
      <c r="D5130" s="530" t="s">
        <v>24</v>
      </c>
      <c r="E5130" s="531">
        <v>44.95</v>
      </c>
      <c r="F5130" s="532">
        <v>0</v>
      </c>
    </row>
    <row r="5131" spans="1:6">
      <c r="A5131" s="529" t="s">
        <v>33108</v>
      </c>
      <c r="B5131" s="530">
        <v>96848</v>
      </c>
      <c r="C5131" s="522" t="s">
        <v>11897</v>
      </c>
      <c r="D5131" s="530" t="s">
        <v>24</v>
      </c>
      <c r="E5131" s="531">
        <v>59.25</v>
      </c>
      <c r="F5131" s="532">
        <v>0</v>
      </c>
    </row>
    <row r="5132" spans="1:6">
      <c r="A5132" s="529" t="s">
        <v>33108</v>
      </c>
      <c r="B5132" s="530">
        <v>96849</v>
      </c>
      <c r="C5132" s="522" t="s">
        <v>11898</v>
      </c>
      <c r="D5132" s="530" t="s">
        <v>24</v>
      </c>
      <c r="E5132" s="531">
        <v>19.16</v>
      </c>
      <c r="F5132" s="532">
        <v>0</v>
      </c>
    </row>
    <row r="5133" spans="1:6">
      <c r="A5133" s="529" t="s">
        <v>33108</v>
      </c>
      <c r="B5133" s="530">
        <v>96852</v>
      </c>
      <c r="C5133" s="522" t="s">
        <v>11900</v>
      </c>
      <c r="D5133" s="530" t="s">
        <v>24</v>
      </c>
      <c r="E5133" s="531">
        <v>24.21</v>
      </c>
      <c r="F5133" s="532">
        <v>0</v>
      </c>
    </row>
    <row r="5134" spans="1:6">
      <c r="A5134" s="529" t="s">
        <v>33108</v>
      </c>
      <c r="B5134" s="530">
        <v>96855</v>
      </c>
      <c r="C5134" s="522" t="s">
        <v>11903</v>
      </c>
      <c r="D5134" s="530" t="s">
        <v>24</v>
      </c>
      <c r="E5134" s="531">
        <v>37.06</v>
      </c>
      <c r="F5134" s="532">
        <v>0</v>
      </c>
    </row>
    <row r="5135" spans="1:6">
      <c r="A5135" s="529" t="s">
        <v>33108</v>
      </c>
      <c r="B5135" s="530">
        <v>96838</v>
      </c>
      <c r="C5135" s="522" t="s">
        <v>11887</v>
      </c>
      <c r="D5135" s="530" t="s">
        <v>24</v>
      </c>
      <c r="E5135" s="531">
        <v>29.79</v>
      </c>
      <c r="F5135" s="532">
        <v>0</v>
      </c>
    </row>
    <row r="5136" spans="1:6">
      <c r="A5136" s="529" t="s">
        <v>33108</v>
      </c>
      <c r="B5136" s="530">
        <v>96841</v>
      </c>
      <c r="C5136" s="522" t="s">
        <v>11890</v>
      </c>
      <c r="D5136" s="530" t="s">
        <v>24</v>
      </c>
      <c r="E5136" s="531">
        <v>32.909999999999997</v>
      </c>
      <c r="F5136" s="532">
        <v>0</v>
      </c>
    </row>
    <row r="5137" spans="1:6">
      <c r="A5137" s="529" t="s">
        <v>33108</v>
      </c>
      <c r="B5137" s="530">
        <v>96842</v>
      </c>
      <c r="C5137" s="522" t="s">
        <v>11891</v>
      </c>
      <c r="D5137" s="530" t="s">
        <v>24</v>
      </c>
      <c r="E5137" s="531">
        <v>37.53</v>
      </c>
      <c r="F5137" s="532">
        <v>0</v>
      </c>
    </row>
    <row r="5138" spans="1:6">
      <c r="A5138" s="529" t="s">
        <v>33108</v>
      </c>
      <c r="B5138" s="530">
        <v>96846</v>
      </c>
      <c r="C5138" s="522" t="s">
        <v>11895</v>
      </c>
      <c r="D5138" s="530" t="s">
        <v>24</v>
      </c>
      <c r="E5138" s="531">
        <v>43.32</v>
      </c>
      <c r="F5138" s="532">
        <v>0</v>
      </c>
    </row>
    <row r="5139" spans="1:6">
      <c r="A5139" s="529" t="s">
        <v>33108</v>
      </c>
      <c r="B5139" s="530">
        <v>96850</v>
      </c>
      <c r="C5139" s="522" t="s">
        <v>11899</v>
      </c>
      <c r="D5139" s="530" t="s">
        <v>24</v>
      </c>
      <c r="E5139" s="531">
        <v>27.59</v>
      </c>
      <c r="F5139" s="532">
        <v>0</v>
      </c>
    </row>
    <row r="5140" spans="1:6">
      <c r="A5140" s="529" t="s">
        <v>33108</v>
      </c>
      <c r="B5140" s="530">
        <v>96853</v>
      </c>
      <c r="C5140" s="522" t="s">
        <v>11901</v>
      </c>
      <c r="D5140" s="530" t="s">
        <v>24</v>
      </c>
      <c r="E5140" s="531">
        <v>29.58</v>
      </c>
      <c r="F5140" s="532">
        <v>0</v>
      </c>
    </row>
    <row r="5141" spans="1:6">
      <c r="A5141" s="529" t="s">
        <v>33108</v>
      </c>
      <c r="B5141" s="530">
        <v>96854</v>
      </c>
      <c r="C5141" s="522" t="s">
        <v>11902</v>
      </c>
      <c r="D5141" s="530" t="s">
        <v>24</v>
      </c>
      <c r="E5141" s="531">
        <v>36.04</v>
      </c>
      <c r="F5141" s="532">
        <v>0</v>
      </c>
    </row>
    <row r="5142" spans="1:6">
      <c r="A5142" s="529" t="s">
        <v>33108</v>
      </c>
      <c r="B5142" s="530">
        <v>104571</v>
      </c>
      <c r="C5142" s="522" t="s">
        <v>33123</v>
      </c>
      <c r="D5142" s="530" t="s">
        <v>24</v>
      </c>
      <c r="E5142" s="531">
        <v>0</v>
      </c>
      <c r="F5142" s="532"/>
    </row>
    <row r="5143" spans="1:6">
      <c r="A5143" s="529" t="s">
        <v>33108</v>
      </c>
      <c r="B5143" s="530">
        <v>96856</v>
      </c>
      <c r="C5143" s="522" t="s">
        <v>11904</v>
      </c>
      <c r="D5143" s="530" t="s">
        <v>24</v>
      </c>
      <c r="E5143" s="531">
        <v>40.479999999999997</v>
      </c>
      <c r="F5143" s="532">
        <v>0</v>
      </c>
    </row>
    <row r="5144" spans="1:6">
      <c r="A5144" s="529" t="s">
        <v>33108</v>
      </c>
      <c r="B5144" s="530">
        <v>104566</v>
      </c>
      <c r="C5144" s="522" t="s">
        <v>33124</v>
      </c>
      <c r="D5144" s="530" t="s">
        <v>24</v>
      </c>
      <c r="E5144" s="531">
        <v>0</v>
      </c>
      <c r="F5144" s="532"/>
    </row>
    <row r="5145" spans="1:6">
      <c r="A5145" s="529" t="s">
        <v>33108</v>
      </c>
      <c r="B5145" s="530">
        <v>104536</v>
      </c>
      <c r="C5145" s="522" t="s">
        <v>33125</v>
      </c>
      <c r="D5145" s="530" t="s">
        <v>24</v>
      </c>
      <c r="E5145" s="531">
        <v>0</v>
      </c>
      <c r="F5145" s="532"/>
    </row>
    <row r="5146" spans="1:6">
      <c r="A5146" s="529" t="s">
        <v>33108</v>
      </c>
      <c r="B5146" s="530">
        <v>104537</v>
      </c>
      <c r="C5146" s="522" t="s">
        <v>33126</v>
      </c>
      <c r="D5146" s="530" t="s">
        <v>24</v>
      </c>
      <c r="E5146" s="531">
        <v>0</v>
      </c>
      <c r="F5146" s="532"/>
    </row>
    <row r="5147" spans="1:6">
      <c r="A5147" s="529" t="s">
        <v>33108</v>
      </c>
      <c r="B5147" s="530">
        <v>104572</v>
      </c>
      <c r="C5147" s="522" t="s">
        <v>33127</v>
      </c>
      <c r="D5147" s="530" t="s">
        <v>24</v>
      </c>
      <c r="E5147" s="531">
        <v>0</v>
      </c>
      <c r="F5147" s="532"/>
    </row>
    <row r="5148" spans="1:6">
      <c r="A5148" s="529" t="s">
        <v>33108</v>
      </c>
      <c r="B5148" s="530">
        <v>104568</v>
      </c>
      <c r="C5148" s="522" t="s">
        <v>33128</v>
      </c>
      <c r="D5148" s="530" t="s">
        <v>24</v>
      </c>
      <c r="E5148" s="531">
        <v>0</v>
      </c>
      <c r="F5148" s="532"/>
    </row>
    <row r="5149" spans="1:6">
      <c r="A5149" s="529" t="s">
        <v>33108</v>
      </c>
      <c r="B5149" s="530">
        <v>104538</v>
      </c>
      <c r="C5149" s="522" t="s">
        <v>33129</v>
      </c>
      <c r="D5149" s="530" t="s">
        <v>24</v>
      </c>
      <c r="E5149" s="531">
        <v>0</v>
      </c>
      <c r="F5149" s="532"/>
    </row>
    <row r="5150" spans="1:6">
      <c r="A5150" s="529" t="s">
        <v>33108</v>
      </c>
      <c r="B5150" s="530">
        <v>104570</v>
      </c>
      <c r="C5150" s="522" t="s">
        <v>33130</v>
      </c>
      <c r="D5150" s="530" t="s">
        <v>24</v>
      </c>
      <c r="E5150" s="531">
        <v>0</v>
      </c>
      <c r="F5150" s="532"/>
    </row>
    <row r="5151" spans="1:6">
      <c r="A5151" s="529" t="s">
        <v>33108</v>
      </c>
      <c r="B5151" s="530">
        <v>104565</v>
      </c>
      <c r="C5151" s="522" t="s">
        <v>33131</v>
      </c>
      <c r="D5151" s="530" t="s">
        <v>24</v>
      </c>
      <c r="E5151" s="531">
        <v>0</v>
      </c>
      <c r="F5151" s="532"/>
    </row>
    <row r="5152" spans="1:6">
      <c r="A5152" s="529" t="s">
        <v>33108</v>
      </c>
      <c r="B5152" s="530">
        <v>104567</v>
      </c>
      <c r="C5152" s="522" t="s">
        <v>33132</v>
      </c>
      <c r="D5152" s="530" t="s">
        <v>24</v>
      </c>
      <c r="E5152" s="531">
        <v>0</v>
      </c>
      <c r="F5152" s="532"/>
    </row>
    <row r="5153" spans="1:6">
      <c r="A5153" s="529" t="s">
        <v>33108</v>
      </c>
      <c r="B5153" s="530">
        <v>104569</v>
      </c>
      <c r="C5153" s="522" t="s">
        <v>33133</v>
      </c>
      <c r="D5153" s="530" t="s">
        <v>24</v>
      </c>
      <c r="E5153" s="531">
        <v>0</v>
      </c>
      <c r="F5153" s="532"/>
    </row>
    <row r="5154" spans="1:6">
      <c r="A5154" s="529" t="s">
        <v>33108</v>
      </c>
      <c r="B5154" s="530">
        <v>96843</v>
      </c>
      <c r="C5154" s="522" t="s">
        <v>11892</v>
      </c>
      <c r="D5154" s="530" t="s">
        <v>24</v>
      </c>
      <c r="E5154" s="531">
        <v>34.090000000000003</v>
      </c>
      <c r="F5154" s="532">
        <v>0</v>
      </c>
    </row>
    <row r="5155" spans="1:6">
      <c r="A5155" s="529" t="s">
        <v>33108</v>
      </c>
      <c r="B5155" s="530">
        <v>96847</v>
      </c>
      <c r="C5155" s="522" t="s">
        <v>11896</v>
      </c>
      <c r="D5155" s="530" t="s">
        <v>24</v>
      </c>
      <c r="E5155" s="531">
        <v>42.8</v>
      </c>
      <c r="F5155" s="532">
        <v>0</v>
      </c>
    </row>
    <row r="5156" spans="1:6">
      <c r="A5156" s="529" t="s">
        <v>33108</v>
      </c>
      <c r="B5156" s="530">
        <v>96844</v>
      </c>
      <c r="C5156" s="522" t="s">
        <v>11893</v>
      </c>
      <c r="D5156" s="530" t="s">
        <v>24</v>
      </c>
      <c r="E5156" s="531">
        <v>39.07</v>
      </c>
      <c r="F5156" s="532">
        <v>0</v>
      </c>
    </row>
    <row r="5157" spans="1:6">
      <c r="A5157" s="529" t="s">
        <v>33108</v>
      </c>
      <c r="B5157" s="530">
        <v>96839</v>
      </c>
      <c r="C5157" s="522" t="s">
        <v>11888</v>
      </c>
      <c r="D5157" s="530" t="s">
        <v>24</v>
      </c>
      <c r="E5157" s="531">
        <v>30.66</v>
      </c>
      <c r="F5157" s="532">
        <v>0</v>
      </c>
    </row>
    <row r="5158" spans="1:6">
      <c r="A5158" s="529" t="s">
        <v>33108</v>
      </c>
      <c r="B5158" s="530">
        <v>104574</v>
      </c>
      <c r="C5158" s="522" t="s">
        <v>33134</v>
      </c>
      <c r="D5158" s="530" t="s">
        <v>24</v>
      </c>
      <c r="E5158" s="531">
        <v>0</v>
      </c>
      <c r="F5158" s="532"/>
    </row>
    <row r="5159" spans="1:6">
      <c r="A5159" s="529" t="s">
        <v>33108</v>
      </c>
      <c r="B5159" s="530">
        <v>104575</v>
      </c>
      <c r="C5159" s="522" t="s">
        <v>33135</v>
      </c>
      <c r="D5159" s="530" t="s">
        <v>24</v>
      </c>
      <c r="E5159" s="531">
        <v>0</v>
      </c>
      <c r="F5159" s="532"/>
    </row>
    <row r="5160" spans="1:6">
      <c r="A5160" s="529" t="s">
        <v>33108</v>
      </c>
      <c r="B5160" s="530">
        <v>104573</v>
      </c>
      <c r="C5160" s="522" t="s">
        <v>33136</v>
      </c>
      <c r="D5160" s="530" t="s">
        <v>24</v>
      </c>
      <c r="E5160" s="531">
        <v>0</v>
      </c>
      <c r="F5160" s="532"/>
    </row>
    <row r="5161" spans="1:6">
      <c r="A5161" s="529" t="s">
        <v>33108</v>
      </c>
      <c r="B5161" s="530">
        <v>96805</v>
      </c>
      <c r="C5161" s="522" t="s">
        <v>11857</v>
      </c>
      <c r="D5161" s="530" t="s">
        <v>24</v>
      </c>
      <c r="E5161" s="531">
        <v>229.22</v>
      </c>
      <c r="F5161" s="532">
        <v>0</v>
      </c>
    </row>
    <row r="5162" spans="1:6">
      <c r="A5162" s="529" t="s">
        <v>33108</v>
      </c>
      <c r="B5162" s="530">
        <v>96802</v>
      </c>
      <c r="C5162" s="522" t="s">
        <v>11854</v>
      </c>
      <c r="D5162" s="530" t="s">
        <v>24</v>
      </c>
      <c r="E5162" s="531">
        <v>434.01</v>
      </c>
      <c r="F5162" s="532">
        <v>0</v>
      </c>
    </row>
    <row r="5163" spans="1:6">
      <c r="A5163" s="529" t="s">
        <v>33108</v>
      </c>
      <c r="B5163" s="530">
        <v>96806</v>
      </c>
      <c r="C5163" s="522" t="s">
        <v>11858</v>
      </c>
      <c r="D5163" s="530" t="s">
        <v>24</v>
      </c>
      <c r="E5163" s="531">
        <v>92.11</v>
      </c>
      <c r="F5163" s="532">
        <v>0</v>
      </c>
    </row>
    <row r="5164" spans="1:6">
      <c r="A5164" s="529" t="s">
        <v>33108</v>
      </c>
      <c r="B5164" s="530">
        <v>96803</v>
      </c>
      <c r="C5164" s="522" t="s">
        <v>11855</v>
      </c>
      <c r="D5164" s="530" t="s">
        <v>24</v>
      </c>
      <c r="E5164" s="531">
        <v>82.9</v>
      </c>
      <c r="F5164" s="532">
        <v>0</v>
      </c>
    </row>
    <row r="5165" spans="1:6">
      <c r="A5165" s="529" t="s">
        <v>33108</v>
      </c>
      <c r="B5165" s="530">
        <v>96807</v>
      </c>
      <c r="C5165" s="522" t="s">
        <v>11859</v>
      </c>
      <c r="D5165" s="530" t="s">
        <v>24</v>
      </c>
      <c r="E5165" s="531">
        <v>150.43</v>
      </c>
      <c r="F5165" s="532">
        <v>0</v>
      </c>
    </row>
    <row r="5166" spans="1:6">
      <c r="A5166" s="529" t="s">
        <v>33108</v>
      </c>
      <c r="B5166" s="530">
        <v>96804</v>
      </c>
      <c r="C5166" s="522" t="s">
        <v>11856</v>
      </c>
      <c r="D5166" s="530" t="s">
        <v>24</v>
      </c>
      <c r="E5166" s="531">
        <v>137.19</v>
      </c>
      <c r="F5166" s="532">
        <v>0</v>
      </c>
    </row>
    <row r="5167" spans="1:6">
      <c r="A5167" s="529" t="s">
        <v>33108</v>
      </c>
      <c r="B5167" s="530">
        <v>104581</v>
      </c>
      <c r="C5167" s="522" t="s">
        <v>12209</v>
      </c>
      <c r="D5167" s="530" t="s">
        <v>24</v>
      </c>
      <c r="E5167" s="531">
        <v>17.010000000000002</v>
      </c>
      <c r="F5167" s="532">
        <v>0</v>
      </c>
    </row>
    <row r="5168" spans="1:6">
      <c r="A5168" s="529" t="s">
        <v>33108</v>
      </c>
      <c r="B5168" s="530">
        <v>104582</v>
      </c>
      <c r="C5168" s="522" t="s">
        <v>12210</v>
      </c>
      <c r="D5168" s="530" t="s">
        <v>24</v>
      </c>
      <c r="E5168" s="531">
        <v>21.53</v>
      </c>
      <c r="F5168" s="532">
        <v>0</v>
      </c>
    </row>
    <row r="5169" spans="1:6">
      <c r="A5169" s="529" t="s">
        <v>33108</v>
      </c>
      <c r="B5169" s="530">
        <v>104583</v>
      </c>
      <c r="C5169" s="522" t="s">
        <v>12211</v>
      </c>
      <c r="D5169" s="530" t="s">
        <v>24</v>
      </c>
      <c r="E5169" s="531">
        <v>33.58</v>
      </c>
      <c r="F5169" s="532">
        <v>0</v>
      </c>
    </row>
    <row r="5170" spans="1:6">
      <c r="A5170" s="529" t="s">
        <v>33108</v>
      </c>
      <c r="B5170" s="530">
        <v>104584</v>
      </c>
      <c r="C5170" s="522" t="s">
        <v>12212</v>
      </c>
      <c r="D5170" s="530" t="s">
        <v>24</v>
      </c>
      <c r="E5170" s="531">
        <v>40.36</v>
      </c>
      <c r="F5170" s="532">
        <v>0</v>
      </c>
    </row>
    <row r="5171" spans="1:6">
      <c r="A5171" s="529" t="s">
        <v>33108</v>
      </c>
      <c r="B5171" s="530">
        <v>96829</v>
      </c>
      <c r="C5171" s="522" t="s">
        <v>11880</v>
      </c>
      <c r="D5171" s="530" t="s">
        <v>24</v>
      </c>
      <c r="E5171" s="531">
        <v>20.32</v>
      </c>
      <c r="F5171" s="532">
        <v>0</v>
      </c>
    </row>
    <row r="5172" spans="1:6">
      <c r="A5172" s="529" t="s">
        <v>33108</v>
      </c>
      <c r="B5172" s="530">
        <v>96833</v>
      </c>
      <c r="C5172" s="522" t="s">
        <v>11883</v>
      </c>
      <c r="D5172" s="530" t="s">
        <v>24</v>
      </c>
      <c r="E5172" s="531">
        <v>25.66</v>
      </c>
      <c r="F5172" s="532">
        <v>0</v>
      </c>
    </row>
    <row r="5173" spans="1:6">
      <c r="A5173" s="529" t="s">
        <v>33108</v>
      </c>
      <c r="B5173" s="530">
        <v>96836</v>
      </c>
      <c r="C5173" s="522" t="s">
        <v>11885</v>
      </c>
      <c r="D5173" s="530" t="s">
        <v>24</v>
      </c>
      <c r="E5173" s="531">
        <v>36.520000000000003</v>
      </c>
      <c r="F5173" s="532">
        <v>0</v>
      </c>
    </row>
    <row r="5174" spans="1:6">
      <c r="A5174" s="529" t="s">
        <v>33108</v>
      </c>
      <c r="B5174" s="530">
        <v>104576</v>
      </c>
      <c r="C5174" s="522" t="s">
        <v>12205</v>
      </c>
      <c r="D5174" s="530" t="s">
        <v>24</v>
      </c>
      <c r="E5174" s="531">
        <v>18.62</v>
      </c>
      <c r="F5174" s="532">
        <v>0</v>
      </c>
    </row>
    <row r="5175" spans="1:6">
      <c r="A5175" s="529" t="s">
        <v>33108</v>
      </c>
      <c r="B5175" s="530">
        <v>104577</v>
      </c>
      <c r="C5175" s="522" t="s">
        <v>12206</v>
      </c>
      <c r="D5175" s="530" t="s">
        <v>24</v>
      </c>
      <c r="E5175" s="531">
        <v>24.52</v>
      </c>
      <c r="F5175" s="532">
        <v>0</v>
      </c>
    </row>
    <row r="5176" spans="1:6">
      <c r="A5176" s="529" t="s">
        <v>33108</v>
      </c>
      <c r="B5176" s="530">
        <v>104578</v>
      </c>
      <c r="C5176" s="522" t="s">
        <v>12207</v>
      </c>
      <c r="D5176" s="530" t="s">
        <v>24</v>
      </c>
      <c r="E5176" s="531">
        <v>26.29</v>
      </c>
      <c r="F5176" s="532">
        <v>0</v>
      </c>
    </row>
    <row r="5177" spans="1:6">
      <c r="A5177" s="529" t="s">
        <v>33108</v>
      </c>
      <c r="B5177" s="530">
        <v>104580</v>
      </c>
      <c r="C5177" s="522" t="s">
        <v>33137</v>
      </c>
      <c r="D5177" s="530" t="s">
        <v>24</v>
      </c>
      <c r="E5177" s="531">
        <v>0</v>
      </c>
      <c r="F5177" s="532"/>
    </row>
    <row r="5178" spans="1:6">
      <c r="A5178" s="529" t="s">
        <v>33108</v>
      </c>
      <c r="B5178" s="530">
        <v>104579</v>
      </c>
      <c r="C5178" s="522" t="s">
        <v>12208</v>
      </c>
      <c r="D5178" s="530" t="s">
        <v>24</v>
      </c>
      <c r="E5178" s="531">
        <v>34.270000000000003</v>
      </c>
      <c r="F5178" s="532">
        <v>0</v>
      </c>
    </row>
    <row r="5179" spans="1:6">
      <c r="A5179" s="529" t="s">
        <v>33108</v>
      </c>
      <c r="B5179" s="530">
        <v>96823</v>
      </c>
      <c r="C5179" s="522" t="s">
        <v>11875</v>
      </c>
      <c r="D5179" s="530" t="s">
        <v>24</v>
      </c>
      <c r="E5179" s="531">
        <v>12.96</v>
      </c>
      <c r="F5179" s="532">
        <v>0</v>
      </c>
    </row>
    <row r="5180" spans="1:6">
      <c r="A5180" s="529" t="s">
        <v>33108</v>
      </c>
      <c r="B5180" s="530">
        <v>96826</v>
      </c>
      <c r="C5180" s="522" t="s">
        <v>11877</v>
      </c>
      <c r="D5180" s="530" t="s">
        <v>24</v>
      </c>
      <c r="E5180" s="531">
        <v>15.06</v>
      </c>
      <c r="F5180" s="532">
        <v>0</v>
      </c>
    </row>
    <row r="5181" spans="1:6">
      <c r="A5181" s="529" t="s">
        <v>33108</v>
      </c>
      <c r="B5181" s="530">
        <v>96830</v>
      </c>
      <c r="C5181" s="522" t="s">
        <v>11881</v>
      </c>
      <c r="D5181" s="530" t="s">
        <v>24</v>
      </c>
      <c r="E5181" s="531">
        <v>23.11</v>
      </c>
      <c r="F5181" s="532">
        <v>0</v>
      </c>
    </row>
    <row r="5182" spans="1:6">
      <c r="A5182" s="529" t="s">
        <v>33108</v>
      </c>
      <c r="B5182" s="530">
        <v>96834</v>
      </c>
      <c r="C5182" s="522" t="s">
        <v>11884</v>
      </c>
      <c r="D5182" s="530" t="s">
        <v>24</v>
      </c>
      <c r="E5182" s="531">
        <v>31.05</v>
      </c>
      <c r="F5182" s="532">
        <v>0</v>
      </c>
    </row>
    <row r="5183" spans="1:6">
      <c r="A5183" s="529" t="s">
        <v>33108</v>
      </c>
      <c r="B5183" s="530">
        <v>104585</v>
      </c>
      <c r="C5183" s="522" t="s">
        <v>33138</v>
      </c>
      <c r="D5183" s="530" t="s">
        <v>24</v>
      </c>
      <c r="E5183" s="531">
        <v>0</v>
      </c>
      <c r="F5183" s="532"/>
    </row>
    <row r="5184" spans="1:6">
      <c r="A5184" s="529" t="s">
        <v>33108</v>
      </c>
      <c r="B5184" s="530">
        <v>104587</v>
      </c>
      <c r="C5184" s="522" t="s">
        <v>33139</v>
      </c>
      <c r="D5184" s="530" t="s">
        <v>24</v>
      </c>
      <c r="E5184" s="531">
        <v>0</v>
      </c>
      <c r="F5184" s="532"/>
    </row>
    <row r="5185" spans="1:6">
      <c r="A5185" s="529" t="s">
        <v>33108</v>
      </c>
      <c r="B5185" s="530">
        <v>104586</v>
      </c>
      <c r="C5185" s="522" t="s">
        <v>33140</v>
      </c>
      <c r="D5185" s="530" t="s">
        <v>24</v>
      </c>
      <c r="E5185" s="531">
        <v>0</v>
      </c>
      <c r="F5185" s="532"/>
    </row>
    <row r="5186" spans="1:6">
      <c r="A5186" s="529" t="s">
        <v>33108</v>
      </c>
      <c r="B5186" s="530">
        <v>96798</v>
      </c>
      <c r="C5186" s="522" t="s">
        <v>11082</v>
      </c>
      <c r="D5186" s="530" t="s">
        <v>23</v>
      </c>
      <c r="E5186" s="531">
        <v>8.8800000000000008</v>
      </c>
      <c r="F5186" s="532">
        <v>0</v>
      </c>
    </row>
    <row r="5187" spans="1:6">
      <c r="A5187" s="529" t="s">
        <v>33108</v>
      </c>
      <c r="B5187" s="530">
        <v>96799</v>
      </c>
      <c r="C5187" s="522" t="s">
        <v>11083</v>
      </c>
      <c r="D5187" s="530" t="s">
        <v>23</v>
      </c>
      <c r="E5187" s="531">
        <v>11.37</v>
      </c>
      <c r="F5187" s="532">
        <v>0</v>
      </c>
    </row>
    <row r="5188" spans="1:6">
      <c r="A5188" s="529" t="s">
        <v>33108</v>
      </c>
      <c r="B5188" s="530">
        <v>96800</v>
      </c>
      <c r="C5188" s="522" t="s">
        <v>11084</v>
      </c>
      <c r="D5188" s="530" t="s">
        <v>23</v>
      </c>
      <c r="E5188" s="531">
        <v>15.31</v>
      </c>
      <c r="F5188" s="532">
        <v>0</v>
      </c>
    </row>
    <row r="5189" spans="1:6">
      <c r="A5189" s="529" t="s">
        <v>33108</v>
      </c>
      <c r="B5189" s="530">
        <v>96801</v>
      </c>
      <c r="C5189" s="522" t="s">
        <v>11085</v>
      </c>
      <c r="D5189" s="530" t="s">
        <v>23</v>
      </c>
      <c r="E5189" s="531">
        <v>22.77</v>
      </c>
      <c r="F5189" s="532">
        <v>0</v>
      </c>
    </row>
    <row r="5190" spans="1:6">
      <c r="A5190" s="529" t="s">
        <v>33108</v>
      </c>
      <c r="B5190" s="530">
        <v>104539</v>
      </c>
      <c r="C5190" s="522" t="s">
        <v>33141</v>
      </c>
      <c r="D5190" s="530" t="s">
        <v>24</v>
      </c>
      <c r="E5190" s="531">
        <v>0</v>
      </c>
      <c r="F5190" s="532"/>
    </row>
    <row r="5191" spans="1:6">
      <c r="A5191" s="529" t="s">
        <v>33108</v>
      </c>
      <c r="B5191" s="530">
        <v>104541</v>
      </c>
      <c r="C5191" s="522" t="s">
        <v>33142</v>
      </c>
      <c r="D5191" s="530" t="s">
        <v>24</v>
      </c>
      <c r="E5191" s="531">
        <v>0</v>
      </c>
      <c r="F5191" s="532"/>
    </row>
    <row r="5192" spans="1:6">
      <c r="A5192" s="529" t="s">
        <v>33108</v>
      </c>
      <c r="B5192" s="530">
        <v>104540</v>
      </c>
      <c r="C5192" s="522" t="s">
        <v>33143</v>
      </c>
      <c r="D5192" s="530" t="s">
        <v>24</v>
      </c>
      <c r="E5192" s="531">
        <v>0</v>
      </c>
      <c r="F5192" s="532"/>
    </row>
    <row r="5193" spans="1:6">
      <c r="A5193" s="529" t="s">
        <v>33108</v>
      </c>
      <c r="B5193" s="530">
        <v>104543</v>
      </c>
      <c r="C5193" s="522" t="s">
        <v>33144</v>
      </c>
      <c r="D5193" s="530" t="s">
        <v>24</v>
      </c>
      <c r="E5193" s="531">
        <v>0</v>
      </c>
      <c r="F5193" s="532"/>
    </row>
    <row r="5194" spans="1:6">
      <c r="A5194" s="529" t="s">
        <v>33108</v>
      </c>
      <c r="B5194" s="530">
        <v>104544</v>
      </c>
      <c r="C5194" s="522" t="s">
        <v>33145</v>
      </c>
      <c r="D5194" s="530" t="s">
        <v>24</v>
      </c>
      <c r="E5194" s="531">
        <v>0</v>
      </c>
      <c r="F5194" s="532"/>
    </row>
    <row r="5195" spans="1:6">
      <c r="A5195" s="529" t="s">
        <v>33108</v>
      </c>
      <c r="B5195" s="530">
        <v>104545</v>
      </c>
      <c r="C5195" s="522" t="s">
        <v>33146</v>
      </c>
      <c r="D5195" s="530" t="s">
        <v>24</v>
      </c>
      <c r="E5195" s="531">
        <v>0</v>
      </c>
      <c r="F5195" s="532"/>
    </row>
    <row r="5196" spans="1:6">
      <c r="A5196" s="529" t="s">
        <v>33108</v>
      </c>
      <c r="B5196" s="530">
        <v>104542</v>
      </c>
      <c r="C5196" s="522" t="s">
        <v>33147</v>
      </c>
      <c r="D5196" s="530" t="s">
        <v>24</v>
      </c>
      <c r="E5196" s="531">
        <v>0</v>
      </c>
      <c r="F5196" s="532"/>
    </row>
    <row r="5197" spans="1:6">
      <c r="A5197" s="529" t="s">
        <v>33108</v>
      </c>
      <c r="B5197" s="530">
        <v>104592</v>
      </c>
      <c r="C5197" s="522" t="s">
        <v>33148</v>
      </c>
      <c r="D5197" s="530" t="s">
        <v>24</v>
      </c>
      <c r="E5197" s="531">
        <v>0</v>
      </c>
      <c r="F5197" s="532"/>
    </row>
    <row r="5198" spans="1:6">
      <c r="A5198" s="529" t="s">
        <v>33108</v>
      </c>
      <c r="B5198" s="530">
        <v>104548</v>
      </c>
      <c r="C5198" s="522" t="s">
        <v>33149</v>
      </c>
      <c r="D5198" s="530" t="s">
        <v>24</v>
      </c>
      <c r="E5198" s="531">
        <v>0</v>
      </c>
      <c r="F5198" s="532"/>
    </row>
    <row r="5199" spans="1:6">
      <c r="A5199" s="529" t="s">
        <v>33108</v>
      </c>
      <c r="B5199" s="530">
        <v>104546</v>
      </c>
      <c r="C5199" s="522" t="s">
        <v>33150</v>
      </c>
      <c r="D5199" s="530" t="s">
        <v>24</v>
      </c>
      <c r="E5199" s="531">
        <v>0</v>
      </c>
      <c r="F5199" s="532"/>
    </row>
    <row r="5200" spans="1:6">
      <c r="A5200" s="529" t="s">
        <v>33108</v>
      </c>
      <c r="B5200" s="530">
        <v>104549</v>
      </c>
      <c r="C5200" s="522" t="s">
        <v>33151</v>
      </c>
      <c r="D5200" s="530" t="s">
        <v>24</v>
      </c>
      <c r="E5200" s="531">
        <v>0</v>
      </c>
      <c r="F5200" s="532"/>
    </row>
    <row r="5201" spans="1:6">
      <c r="A5201" s="529" t="s">
        <v>33108</v>
      </c>
      <c r="B5201" s="530">
        <v>104550</v>
      </c>
      <c r="C5201" s="522" t="s">
        <v>33152</v>
      </c>
      <c r="D5201" s="530" t="s">
        <v>24</v>
      </c>
      <c r="E5201" s="531">
        <v>0</v>
      </c>
      <c r="F5201" s="532"/>
    </row>
    <row r="5202" spans="1:6">
      <c r="A5202" s="529" t="s">
        <v>33108</v>
      </c>
      <c r="B5202" s="530">
        <v>104552</v>
      </c>
      <c r="C5202" s="522" t="s">
        <v>33153</v>
      </c>
      <c r="D5202" s="530" t="s">
        <v>24</v>
      </c>
      <c r="E5202" s="531">
        <v>0</v>
      </c>
      <c r="F5202" s="532"/>
    </row>
    <row r="5203" spans="1:6">
      <c r="A5203" s="529" t="s">
        <v>33108</v>
      </c>
      <c r="B5203" s="530">
        <v>104551</v>
      </c>
      <c r="C5203" s="522" t="s">
        <v>33154</v>
      </c>
      <c r="D5203" s="530" t="s">
        <v>24</v>
      </c>
      <c r="E5203" s="531">
        <v>0</v>
      </c>
      <c r="F5203" s="532"/>
    </row>
    <row r="5204" spans="1:6">
      <c r="A5204" s="529" t="s">
        <v>33108</v>
      </c>
      <c r="B5204" s="530">
        <v>104553</v>
      </c>
      <c r="C5204" s="522" t="s">
        <v>33155</v>
      </c>
      <c r="D5204" s="530" t="s">
        <v>24</v>
      </c>
      <c r="E5204" s="531">
        <v>0</v>
      </c>
      <c r="F5204" s="532"/>
    </row>
    <row r="5205" spans="1:6">
      <c r="A5205" s="529" t="s">
        <v>33108</v>
      </c>
      <c r="B5205" s="530">
        <v>104554</v>
      </c>
      <c r="C5205" s="522" t="s">
        <v>33156</v>
      </c>
      <c r="D5205" s="530" t="s">
        <v>24</v>
      </c>
      <c r="E5205" s="531">
        <v>0</v>
      </c>
      <c r="F5205" s="532"/>
    </row>
    <row r="5206" spans="1:6">
      <c r="A5206" s="529" t="s">
        <v>33108</v>
      </c>
      <c r="B5206" s="530">
        <v>104555</v>
      </c>
      <c r="C5206" s="522" t="s">
        <v>33157</v>
      </c>
      <c r="D5206" s="530" t="s">
        <v>24</v>
      </c>
      <c r="E5206" s="531">
        <v>0</v>
      </c>
      <c r="F5206" s="532"/>
    </row>
    <row r="5207" spans="1:6">
      <c r="A5207" s="529" t="s">
        <v>33108</v>
      </c>
      <c r="B5207" s="530">
        <v>104556</v>
      </c>
      <c r="C5207" s="522" t="s">
        <v>33158</v>
      </c>
      <c r="D5207" s="530" t="s">
        <v>24</v>
      </c>
      <c r="E5207" s="531">
        <v>0</v>
      </c>
      <c r="F5207" s="532"/>
    </row>
    <row r="5208" spans="1:6">
      <c r="A5208" s="529" t="s">
        <v>33108</v>
      </c>
      <c r="B5208" s="530">
        <v>104558</v>
      </c>
      <c r="C5208" s="522" t="s">
        <v>33159</v>
      </c>
      <c r="D5208" s="530" t="s">
        <v>24</v>
      </c>
      <c r="E5208" s="531">
        <v>0</v>
      </c>
      <c r="F5208" s="532"/>
    </row>
    <row r="5209" spans="1:6">
      <c r="A5209" s="529" t="s">
        <v>33108</v>
      </c>
      <c r="B5209" s="530">
        <v>104559</v>
      </c>
      <c r="C5209" s="522" t="s">
        <v>33160</v>
      </c>
      <c r="D5209" s="530" t="s">
        <v>24</v>
      </c>
      <c r="E5209" s="531">
        <v>0</v>
      </c>
      <c r="F5209" s="532"/>
    </row>
    <row r="5210" spans="1:6">
      <c r="A5210" s="529" t="s">
        <v>33108</v>
      </c>
      <c r="B5210" s="530">
        <v>104560</v>
      </c>
      <c r="C5210" s="522" t="s">
        <v>33161</v>
      </c>
      <c r="D5210" s="530" t="s">
        <v>24</v>
      </c>
      <c r="E5210" s="531">
        <v>0</v>
      </c>
      <c r="F5210" s="532"/>
    </row>
    <row r="5211" spans="1:6">
      <c r="A5211" s="529" t="s">
        <v>33108</v>
      </c>
      <c r="B5211" s="530">
        <v>104557</v>
      </c>
      <c r="C5211" s="522" t="s">
        <v>33162</v>
      </c>
      <c r="D5211" s="530" t="s">
        <v>24</v>
      </c>
      <c r="E5211" s="531">
        <v>0</v>
      </c>
      <c r="F5211" s="532"/>
    </row>
    <row r="5212" spans="1:6">
      <c r="A5212" s="529" t="s">
        <v>33108</v>
      </c>
      <c r="B5212" s="530">
        <v>104561</v>
      </c>
      <c r="C5212" s="522" t="s">
        <v>33163</v>
      </c>
      <c r="D5212" s="530" t="s">
        <v>24</v>
      </c>
      <c r="E5212" s="531">
        <v>0</v>
      </c>
      <c r="F5212" s="532"/>
    </row>
    <row r="5213" spans="1:6">
      <c r="A5213" s="529" t="s">
        <v>33108</v>
      </c>
      <c r="B5213" s="530">
        <v>104562</v>
      </c>
      <c r="C5213" s="522" t="s">
        <v>33164</v>
      </c>
      <c r="D5213" s="530" t="s">
        <v>24</v>
      </c>
      <c r="E5213" s="531">
        <v>0</v>
      </c>
      <c r="F5213" s="532"/>
    </row>
    <row r="5214" spans="1:6">
      <c r="A5214" s="529" t="s">
        <v>33108</v>
      </c>
      <c r="B5214" s="530">
        <v>96860</v>
      </c>
      <c r="C5214" s="522" t="s">
        <v>11905</v>
      </c>
      <c r="D5214" s="530" t="s">
        <v>24</v>
      </c>
      <c r="E5214" s="531">
        <v>34.630000000000003</v>
      </c>
      <c r="F5214" s="532">
        <v>0</v>
      </c>
    </row>
    <row r="5215" spans="1:6">
      <c r="A5215" s="529" t="s">
        <v>33108</v>
      </c>
      <c r="B5215" s="530">
        <v>96862</v>
      </c>
      <c r="C5215" s="522" t="s">
        <v>11906</v>
      </c>
      <c r="D5215" s="530" t="s">
        <v>24</v>
      </c>
      <c r="E5215" s="531">
        <v>42.39</v>
      </c>
      <c r="F5215" s="532">
        <v>0</v>
      </c>
    </row>
    <row r="5216" spans="1:6">
      <c r="A5216" s="529" t="s">
        <v>33108</v>
      </c>
      <c r="B5216" s="530">
        <v>96864</v>
      </c>
      <c r="C5216" s="522" t="s">
        <v>11908</v>
      </c>
      <c r="D5216" s="530" t="s">
        <v>24</v>
      </c>
      <c r="E5216" s="531">
        <v>58.86</v>
      </c>
      <c r="F5216" s="532">
        <v>0</v>
      </c>
    </row>
    <row r="5217" spans="1:6">
      <c r="A5217" s="529" t="s">
        <v>33108</v>
      </c>
      <c r="B5217" s="530">
        <v>96866</v>
      </c>
      <c r="C5217" s="522" t="s">
        <v>11910</v>
      </c>
      <c r="D5217" s="530" t="s">
        <v>24</v>
      </c>
      <c r="E5217" s="531">
        <v>76.17</v>
      </c>
      <c r="F5217" s="532">
        <v>0</v>
      </c>
    </row>
    <row r="5218" spans="1:6">
      <c r="A5218" s="529" t="s">
        <v>33108</v>
      </c>
      <c r="B5218" s="530">
        <v>96868</v>
      </c>
      <c r="C5218" s="522" t="s">
        <v>11911</v>
      </c>
      <c r="D5218" s="530" t="s">
        <v>24</v>
      </c>
      <c r="E5218" s="531">
        <v>22.81</v>
      </c>
      <c r="F5218" s="532">
        <v>0</v>
      </c>
    </row>
    <row r="5219" spans="1:6">
      <c r="A5219" s="529" t="s">
        <v>33108</v>
      </c>
      <c r="B5219" s="530">
        <v>96869</v>
      </c>
      <c r="C5219" s="522" t="s">
        <v>11912</v>
      </c>
      <c r="D5219" s="530" t="s">
        <v>24</v>
      </c>
      <c r="E5219" s="531">
        <v>33.97</v>
      </c>
      <c r="F5219" s="532">
        <v>0</v>
      </c>
    </row>
    <row r="5220" spans="1:6">
      <c r="A5220" s="529" t="s">
        <v>33108</v>
      </c>
      <c r="B5220" s="530">
        <v>96870</v>
      </c>
      <c r="C5220" s="522" t="s">
        <v>11913</v>
      </c>
      <c r="D5220" s="530" t="s">
        <v>24</v>
      </c>
      <c r="E5220" s="531">
        <v>49.99</v>
      </c>
      <c r="F5220" s="532">
        <v>0</v>
      </c>
    </row>
    <row r="5221" spans="1:6">
      <c r="A5221" s="529" t="s">
        <v>33108</v>
      </c>
      <c r="B5221" s="530">
        <v>96871</v>
      </c>
      <c r="C5221" s="522" t="s">
        <v>11914</v>
      </c>
      <c r="D5221" s="530" t="s">
        <v>24</v>
      </c>
      <c r="E5221" s="531">
        <v>57.49</v>
      </c>
      <c r="F5221" s="532">
        <v>0</v>
      </c>
    </row>
    <row r="5222" spans="1:6">
      <c r="A5222" s="529" t="s">
        <v>33108</v>
      </c>
      <c r="B5222" s="530">
        <v>96861</v>
      </c>
      <c r="C5222" s="522" t="s">
        <v>23397</v>
      </c>
      <c r="D5222" s="530" t="s">
        <v>24</v>
      </c>
      <c r="E5222" s="531">
        <v>43.59</v>
      </c>
      <c r="F5222" s="532">
        <v>0</v>
      </c>
    </row>
    <row r="5223" spans="1:6">
      <c r="A5223" s="529" t="s">
        <v>33108</v>
      </c>
      <c r="B5223" s="530">
        <v>96863</v>
      </c>
      <c r="C5223" s="522" t="s">
        <v>11907</v>
      </c>
      <c r="D5223" s="530" t="s">
        <v>24</v>
      </c>
      <c r="E5223" s="531">
        <v>45.05</v>
      </c>
      <c r="F5223" s="532">
        <v>0</v>
      </c>
    </row>
    <row r="5224" spans="1:6">
      <c r="A5224" s="529" t="s">
        <v>33108</v>
      </c>
      <c r="B5224" s="530">
        <v>96865</v>
      </c>
      <c r="C5224" s="522" t="s">
        <v>11909</v>
      </c>
      <c r="D5224" s="530" t="s">
        <v>24</v>
      </c>
      <c r="E5224" s="531">
        <v>53.22</v>
      </c>
      <c r="F5224" s="532">
        <v>0</v>
      </c>
    </row>
    <row r="5225" spans="1:6">
      <c r="A5225" s="529" t="s">
        <v>33108</v>
      </c>
      <c r="B5225" s="530">
        <v>96814</v>
      </c>
      <c r="C5225" s="522" t="s">
        <v>11866</v>
      </c>
      <c r="D5225" s="530" t="s">
        <v>24</v>
      </c>
      <c r="E5225" s="531">
        <v>18.62</v>
      </c>
      <c r="F5225" s="532">
        <v>0</v>
      </c>
    </row>
    <row r="5226" spans="1:6">
      <c r="A5226" s="529" t="s">
        <v>33108</v>
      </c>
      <c r="B5226" s="530">
        <v>96818</v>
      </c>
      <c r="C5226" s="522" t="s">
        <v>11870</v>
      </c>
      <c r="D5226" s="530" t="s">
        <v>24</v>
      </c>
      <c r="E5226" s="531">
        <v>24.52</v>
      </c>
      <c r="F5226" s="532">
        <v>0</v>
      </c>
    </row>
    <row r="5227" spans="1:6">
      <c r="A5227" s="529" t="s">
        <v>33108</v>
      </c>
      <c r="B5227" s="530">
        <v>96819</v>
      </c>
      <c r="C5227" s="522" t="s">
        <v>11871</v>
      </c>
      <c r="D5227" s="530" t="s">
        <v>24</v>
      </c>
      <c r="E5227" s="531">
        <v>26.29</v>
      </c>
      <c r="F5227" s="532">
        <v>0</v>
      </c>
    </row>
    <row r="5228" spans="1:6">
      <c r="A5228" s="529" t="s">
        <v>33108</v>
      </c>
      <c r="B5228" s="530">
        <v>96822</v>
      </c>
      <c r="C5228" s="522" t="s">
        <v>11874</v>
      </c>
      <c r="D5228" s="530" t="s">
        <v>24</v>
      </c>
      <c r="E5228" s="531">
        <v>34.270000000000003</v>
      </c>
      <c r="F5228" s="532">
        <v>0</v>
      </c>
    </row>
    <row r="5229" spans="1:6">
      <c r="A5229" s="529" t="s">
        <v>33108</v>
      </c>
      <c r="B5229" s="530">
        <v>96808</v>
      </c>
      <c r="C5229" s="522" t="s">
        <v>11860</v>
      </c>
      <c r="D5229" s="530" t="s">
        <v>24</v>
      </c>
      <c r="E5229" s="531">
        <v>20.079999999999998</v>
      </c>
      <c r="F5229" s="532">
        <v>0</v>
      </c>
    </row>
    <row r="5230" spans="1:6">
      <c r="A5230" s="529" t="s">
        <v>33108</v>
      </c>
      <c r="B5230" s="530">
        <v>96811</v>
      </c>
      <c r="C5230" s="522" t="s">
        <v>11863</v>
      </c>
      <c r="D5230" s="530" t="s">
        <v>24</v>
      </c>
      <c r="E5230" s="531">
        <v>25.16</v>
      </c>
      <c r="F5230" s="532">
        <v>0</v>
      </c>
    </row>
    <row r="5231" spans="1:6">
      <c r="A5231" s="529" t="s">
        <v>33108</v>
      </c>
      <c r="B5231" s="530">
        <v>96815</v>
      </c>
      <c r="C5231" s="522" t="s">
        <v>11867</v>
      </c>
      <c r="D5231" s="530" t="s">
        <v>24</v>
      </c>
      <c r="E5231" s="531">
        <v>37.94</v>
      </c>
      <c r="F5231" s="532">
        <v>0</v>
      </c>
    </row>
    <row r="5232" spans="1:6">
      <c r="A5232" s="529" t="s">
        <v>33108</v>
      </c>
      <c r="B5232" s="530">
        <v>96820</v>
      </c>
      <c r="C5232" s="522" t="s">
        <v>11872</v>
      </c>
      <c r="D5232" s="530" t="s">
        <v>24</v>
      </c>
      <c r="E5232" s="531">
        <v>45.72</v>
      </c>
      <c r="F5232" s="532">
        <v>0</v>
      </c>
    </row>
    <row r="5233" spans="1:6">
      <c r="A5233" s="529" t="s">
        <v>33165</v>
      </c>
      <c r="B5233" s="530">
        <v>96702</v>
      </c>
      <c r="C5233" s="522" t="s">
        <v>11838</v>
      </c>
      <c r="D5233" s="530" t="s">
        <v>24</v>
      </c>
      <c r="E5233" s="531">
        <v>13.54</v>
      </c>
      <c r="F5233" s="532">
        <v>0</v>
      </c>
    </row>
    <row r="5234" spans="1:6">
      <c r="A5234" s="529" t="s">
        <v>33165</v>
      </c>
      <c r="B5234" s="530">
        <v>96662</v>
      </c>
      <c r="C5234" s="522" t="s">
        <v>11816</v>
      </c>
      <c r="D5234" s="530" t="s">
        <v>24</v>
      </c>
      <c r="E5234" s="531">
        <v>10.5</v>
      </c>
      <c r="F5234" s="532">
        <v>0</v>
      </c>
    </row>
    <row r="5235" spans="1:6">
      <c r="A5235" s="529" t="s">
        <v>33165</v>
      </c>
      <c r="B5235" s="530">
        <v>96704</v>
      </c>
      <c r="C5235" s="522" t="s">
        <v>11840</v>
      </c>
      <c r="D5235" s="530" t="s">
        <v>24</v>
      </c>
      <c r="E5235" s="531">
        <v>21.85</v>
      </c>
      <c r="F5235" s="532">
        <v>0</v>
      </c>
    </row>
    <row r="5236" spans="1:6">
      <c r="A5236" s="529" t="s">
        <v>33165</v>
      </c>
      <c r="B5236" s="530">
        <v>96664</v>
      </c>
      <c r="C5236" s="522" t="s">
        <v>11818</v>
      </c>
      <c r="D5236" s="530" t="s">
        <v>24</v>
      </c>
      <c r="E5236" s="531">
        <v>17.98</v>
      </c>
      <c r="F5236" s="532">
        <v>0</v>
      </c>
    </row>
    <row r="5237" spans="1:6">
      <c r="A5237" s="529" t="s">
        <v>33165</v>
      </c>
      <c r="B5237" s="530">
        <v>104191</v>
      </c>
      <c r="C5237" s="522" t="s">
        <v>12172</v>
      </c>
      <c r="D5237" s="530" t="s">
        <v>24</v>
      </c>
      <c r="E5237" s="531">
        <v>12.39</v>
      </c>
      <c r="F5237" s="532">
        <v>0</v>
      </c>
    </row>
    <row r="5238" spans="1:6">
      <c r="A5238" s="529" t="s">
        <v>33165</v>
      </c>
      <c r="B5238" s="530">
        <v>96658</v>
      </c>
      <c r="C5238" s="522" t="s">
        <v>11814</v>
      </c>
      <c r="D5238" s="530" t="s">
        <v>24</v>
      </c>
      <c r="E5238" s="531">
        <v>15.76</v>
      </c>
      <c r="F5238" s="532">
        <v>0</v>
      </c>
    </row>
    <row r="5239" spans="1:6">
      <c r="A5239" s="529" t="s">
        <v>33165</v>
      </c>
      <c r="B5239" s="530">
        <v>96641</v>
      </c>
      <c r="C5239" s="522" t="s">
        <v>11803</v>
      </c>
      <c r="D5239" s="530" t="s">
        <v>24</v>
      </c>
      <c r="E5239" s="531">
        <v>18.61</v>
      </c>
      <c r="F5239" s="532">
        <v>0</v>
      </c>
    </row>
    <row r="5240" spans="1:6">
      <c r="A5240" s="529" t="s">
        <v>33165</v>
      </c>
      <c r="B5240" s="530">
        <v>96700</v>
      </c>
      <c r="C5240" s="522" t="s">
        <v>23396</v>
      </c>
      <c r="D5240" s="530" t="s">
        <v>24</v>
      </c>
      <c r="E5240" s="531">
        <v>18.059999999999999</v>
      </c>
      <c r="F5240" s="532">
        <v>0</v>
      </c>
    </row>
    <row r="5241" spans="1:6">
      <c r="A5241" s="529" t="s">
        <v>33165</v>
      </c>
      <c r="B5241" s="530">
        <v>96661</v>
      </c>
      <c r="C5241" s="522" t="s">
        <v>23394</v>
      </c>
      <c r="D5241" s="530" t="s">
        <v>24</v>
      </c>
      <c r="E5241" s="531">
        <v>31.14</v>
      </c>
      <c r="F5241" s="532">
        <v>0</v>
      </c>
    </row>
    <row r="5242" spans="1:6">
      <c r="A5242" s="529" t="s">
        <v>33165</v>
      </c>
      <c r="B5242" s="530">
        <v>96640</v>
      </c>
      <c r="C5242" s="522" t="s">
        <v>11802</v>
      </c>
      <c r="D5242" s="530" t="s">
        <v>24</v>
      </c>
      <c r="E5242" s="531">
        <v>26.45</v>
      </c>
      <c r="F5242" s="532">
        <v>0</v>
      </c>
    </row>
    <row r="5243" spans="1:6">
      <c r="A5243" s="529" t="s">
        <v>33165</v>
      </c>
      <c r="B5243" s="530">
        <v>96699</v>
      </c>
      <c r="C5243" s="522" t="s">
        <v>23395</v>
      </c>
      <c r="D5243" s="530" t="s">
        <v>24</v>
      </c>
      <c r="E5243" s="531">
        <v>25.9</v>
      </c>
      <c r="F5243" s="532">
        <v>0</v>
      </c>
    </row>
    <row r="5244" spans="1:6">
      <c r="A5244" s="529" t="s">
        <v>33165</v>
      </c>
      <c r="B5244" s="530">
        <v>96657</v>
      </c>
      <c r="C5244" s="522" t="s">
        <v>11813</v>
      </c>
      <c r="D5244" s="530" t="s">
        <v>24</v>
      </c>
      <c r="E5244" s="531">
        <v>23.6</v>
      </c>
      <c r="F5244" s="532">
        <v>0</v>
      </c>
    </row>
    <row r="5245" spans="1:6">
      <c r="A5245" s="529" t="s">
        <v>33165</v>
      </c>
      <c r="B5245" s="530">
        <v>96660</v>
      </c>
      <c r="C5245" s="522" t="s">
        <v>23393</v>
      </c>
      <c r="D5245" s="530" t="s">
        <v>24</v>
      </c>
      <c r="E5245" s="531">
        <v>31.42</v>
      </c>
      <c r="F5245" s="532">
        <v>0</v>
      </c>
    </row>
    <row r="5246" spans="1:6">
      <c r="A5246" s="529" t="s">
        <v>33165</v>
      </c>
      <c r="B5246" s="530">
        <v>104196</v>
      </c>
      <c r="C5246" s="522" t="s">
        <v>12175</v>
      </c>
      <c r="D5246" s="530" t="s">
        <v>24</v>
      </c>
      <c r="E5246" s="531">
        <v>17.13</v>
      </c>
      <c r="F5246" s="532">
        <v>0</v>
      </c>
    </row>
    <row r="5247" spans="1:6">
      <c r="A5247" s="529" t="s">
        <v>33165</v>
      </c>
      <c r="B5247" s="530">
        <v>104197</v>
      </c>
      <c r="C5247" s="522" t="s">
        <v>12176</v>
      </c>
      <c r="D5247" s="530" t="s">
        <v>24</v>
      </c>
      <c r="E5247" s="531">
        <v>33.479999999999997</v>
      </c>
      <c r="F5247" s="532">
        <v>0</v>
      </c>
    </row>
    <row r="5248" spans="1:6">
      <c r="A5248" s="529" t="s">
        <v>33165</v>
      </c>
      <c r="B5248" s="530">
        <v>104198</v>
      </c>
      <c r="C5248" s="522" t="s">
        <v>12177</v>
      </c>
      <c r="D5248" s="530" t="s">
        <v>24</v>
      </c>
      <c r="E5248" s="531">
        <v>9.6300000000000008</v>
      </c>
      <c r="F5248" s="532">
        <v>0</v>
      </c>
    </row>
    <row r="5249" spans="1:6">
      <c r="A5249" s="529" t="s">
        <v>33165</v>
      </c>
      <c r="B5249" s="530">
        <v>96685</v>
      </c>
      <c r="C5249" s="522" t="s">
        <v>11823</v>
      </c>
      <c r="D5249" s="530" t="s">
        <v>24</v>
      </c>
      <c r="E5249" s="531">
        <v>14.84</v>
      </c>
      <c r="F5249" s="532">
        <v>0</v>
      </c>
    </row>
    <row r="5250" spans="1:6">
      <c r="A5250" s="529" t="s">
        <v>33165</v>
      </c>
      <c r="B5250" s="530">
        <v>96651</v>
      </c>
      <c r="C5250" s="522" t="s">
        <v>11807</v>
      </c>
      <c r="D5250" s="530" t="s">
        <v>24</v>
      </c>
      <c r="E5250" s="531">
        <v>11.4</v>
      </c>
      <c r="F5250" s="532">
        <v>0</v>
      </c>
    </row>
    <row r="5251" spans="1:6">
      <c r="A5251" s="529" t="s">
        <v>33165</v>
      </c>
      <c r="B5251" s="530">
        <v>96638</v>
      </c>
      <c r="C5251" s="522" t="s">
        <v>11800</v>
      </c>
      <c r="D5251" s="530" t="s">
        <v>24</v>
      </c>
      <c r="E5251" s="531">
        <v>20.96</v>
      </c>
      <c r="F5251" s="532">
        <v>0</v>
      </c>
    </row>
    <row r="5252" spans="1:6">
      <c r="A5252" s="529" t="s">
        <v>33165</v>
      </c>
      <c r="B5252" s="530">
        <v>96687</v>
      </c>
      <c r="C5252" s="522" t="s">
        <v>11825</v>
      </c>
      <c r="D5252" s="530" t="s">
        <v>24</v>
      </c>
      <c r="E5252" s="531">
        <v>21.43</v>
      </c>
      <c r="F5252" s="532">
        <v>0</v>
      </c>
    </row>
    <row r="5253" spans="1:6">
      <c r="A5253" s="529" t="s">
        <v>33165</v>
      </c>
      <c r="B5253" s="530">
        <v>96653</v>
      </c>
      <c r="C5253" s="522" t="s">
        <v>11809</v>
      </c>
      <c r="D5253" s="530" t="s">
        <v>24</v>
      </c>
      <c r="E5253" s="531">
        <v>15.76</v>
      </c>
      <c r="F5253" s="532">
        <v>0</v>
      </c>
    </row>
    <row r="5254" spans="1:6">
      <c r="A5254" s="529" t="s">
        <v>33165</v>
      </c>
      <c r="B5254" s="530">
        <v>96689</v>
      </c>
      <c r="C5254" s="522" t="s">
        <v>11827</v>
      </c>
      <c r="D5254" s="530" t="s">
        <v>24</v>
      </c>
      <c r="E5254" s="531">
        <v>30.85</v>
      </c>
      <c r="F5254" s="532">
        <v>0</v>
      </c>
    </row>
    <row r="5255" spans="1:6">
      <c r="A5255" s="529" t="s">
        <v>33165</v>
      </c>
      <c r="B5255" s="530">
        <v>96655</v>
      </c>
      <c r="C5255" s="522" t="s">
        <v>11811</v>
      </c>
      <c r="D5255" s="530" t="s">
        <v>24</v>
      </c>
      <c r="E5255" s="531">
        <v>22.65</v>
      </c>
      <c r="F5255" s="532">
        <v>0</v>
      </c>
    </row>
    <row r="5256" spans="1:6">
      <c r="A5256" s="529" t="s">
        <v>33165</v>
      </c>
      <c r="B5256" s="530">
        <v>96691</v>
      </c>
      <c r="C5256" s="522" t="s">
        <v>11829</v>
      </c>
      <c r="D5256" s="530" t="s">
        <v>24</v>
      </c>
      <c r="E5256" s="531">
        <v>42.83</v>
      </c>
      <c r="F5256" s="532">
        <v>0</v>
      </c>
    </row>
    <row r="5257" spans="1:6">
      <c r="A5257" s="529" t="s">
        <v>33165</v>
      </c>
      <c r="B5257" s="530">
        <v>96693</v>
      </c>
      <c r="C5257" s="522" t="s">
        <v>11831</v>
      </c>
      <c r="D5257" s="530" t="s">
        <v>24</v>
      </c>
      <c r="E5257" s="531">
        <v>62.22</v>
      </c>
      <c r="F5257" s="532">
        <v>0</v>
      </c>
    </row>
    <row r="5258" spans="1:6">
      <c r="A5258" s="529" t="s">
        <v>33165</v>
      </c>
      <c r="B5258" s="530">
        <v>96695</v>
      </c>
      <c r="C5258" s="522" t="s">
        <v>11833</v>
      </c>
      <c r="D5258" s="530" t="s">
        <v>24</v>
      </c>
      <c r="E5258" s="531">
        <v>102.41</v>
      </c>
      <c r="F5258" s="532">
        <v>0</v>
      </c>
    </row>
    <row r="5259" spans="1:6">
      <c r="A5259" s="529" t="s">
        <v>33165</v>
      </c>
      <c r="B5259" s="530">
        <v>104193</v>
      </c>
      <c r="C5259" s="522" t="s">
        <v>12174</v>
      </c>
      <c r="D5259" s="530" t="s">
        <v>24</v>
      </c>
      <c r="E5259" s="531">
        <v>165</v>
      </c>
      <c r="F5259" s="532">
        <v>0</v>
      </c>
    </row>
    <row r="5260" spans="1:6">
      <c r="A5260" s="529" t="s">
        <v>33165</v>
      </c>
      <c r="B5260" s="530">
        <v>96697</v>
      </c>
      <c r="C5260" s="522" t="s">
        <v>11835</v>
      </c>
      <c r="D5260" s="530" t="s">
        <v>24</v>
      </c>
      <c r="E5260" s="531">
        <v>323.58</v>
      </c>
      <c r="F5260" s="532">
        <v>0</v>
      </c>
    </row>
    <row r="5261" spans="1:6">
      <c r="A5261" s="529" t="s">
        <v>33165</v>
      </c>
      <c r="B5261" s="530">
        <v>104199</v>
      </c>
      <c r="C5261" s="522" t="s">
        <v>12178</v>
      </c>
      <c r="D5261" s="530" t="s">
        <v>24</v>
      </c>
      <c r="E5261" s="531">
        <v>9.41</v>
      </c>
      <c r="F5261" s="532">
        <v>0</v>
      </c>
    </row>
    <row r="5262" spans="1:6">
      <c r="A5262" s="529" t="s">
        <v>33165</v>
      </c>
      <c r="B5262" s="530">
        <v>96684</v>
      </c>
      <c r="C5262" s="522" t="s">
        <v>11822</v>
      </c>
      <c r="D5262" s="530" t="s">
        <v>24</v>
      </c>
      <c r="E5262" s="531">
        <v>14.48</v>
      </c>
      <c r="F5262" s="532">
        <v>0</v>
      </c>
    </row>
    <row r="5263" spans="1:6">
      <c r="A5263" s="529" t="s">
        <v>33165</v>
      </c>
      <c r="B5263" s="530">
        <v>96650</v>
      </c>
      <c r="C5263" s="522" t="s">
        <v>11806</v>
      </c>
      <c r="D5263" s="530" t="s">
        <v>24</v>
      </c>
      <c r="E5263" s="531">
        <v>11.04</v>
      </c>
      <c r="F5263" s="532">
        <v>0</v>
      </c>
    </row>
    <row r="5264" spans="1:6">
      <c r="A5264" s="529" t="s">
        <v>33165</v>
      </c>
      <c r="B5264" s="530">
        <v>96637</v>
      </c>
      <c r="C5264" s="522" t="s">
        <v>11799</v>
      </c>
      <c r="D5264" s="530" t="s">
        <v>24</v>
      </c>
      <c r="E5264" s="531">
        <v>20.6</v>
      </c>
      <c r="F5264" s="532">
        <v>0</v>
      </c>
    </row>
    <row r="5265" spans="1:6">
      <c r="A5265" s="529" t="s">
        <v>33165</v>
      </c>
      <c r="B5265" s="530">
        <v>96686</v>
      </c>
      <c r="C5265" s="522" t="s">
        <v>11824</v>
      </c>
      <c r="D5265" s="530" t="s">
        <v>24</v>
      </c>
      <c r="E5265" s="531">
        <v>18.38</v>
      </c>
      <c r="F5265" s="532">
        <v>0</v>
      </c>
    </row>
    <row r="5266" spans="1:6">
      <c r="A5266" s="529" t="s">
        <v>33165</v>
      </c>
      <c r="B5266" s="530">
        <v>96652</v>
      </c>
      <c r="C5266" s="522" t="s">
        <v>11808</v>
      </c>
      <c r="D5266" s="530" t="s">
        <v>24</v>
      </c>
      <c r="E5266" s="531">
        <v>12.71</v>
      </c>
      <c r="F5266" s="532">
        <v>0</v>
      </c>
    </row>
    <row r="5267" spans="1:6">
      <c r="A5267" s="529" t="s">
        <v>33165</v>
      </c>
      <c r="B5267" s="530">
        <v>96688</v>
      </c>
      <c r="C5267" s="522" t="s">
        <v>11826</v>
      </c>
      <c r="D5267" s="530" t="s">
        <v>24</v>
      </c>
      <c r="E5267" s="531">
        <v>25.89</v>
      </c>
      <c r="F5267" s="532">
        <v>0</v>
      </c>
    </row>
    <row r="5268" spans="1:6">
      <c r="A5268" s="529" t="s">
        <v>33165</v>
      </c>
      <c r="B5268" s="530">
        <v>96654</v>
      </c>
      <c r="C5268" s="522" t="s">
        <v>11810</v>
      </c>
      <c r="D5268" s="530" t="s">
        <v>24</v>
      </c>
      <c r="E5268" s="531">
        <v>17.690000000000001</v>
      </c>
      <c r="F5268" s="532">
        <v>0</v>
      </c>
    </row>
    <row r="5269" spans="1:6">
      <c r="A5269" s="529" t="s">
        <v>33165</v>
      </c>
      <c r="B5269" s="530">
        <v>96690</v>
      </c>
      <c r="C5269" s="522" t="s">
        <v>11828</v>
      </c>
      <c r="D5269" s="530" t="s">
        <v>24</v>
      </c>
      <c r="E5269" s="531">
        <v>34.979999999999997</v>
      </c>
      <c r="F5269" s="532">
        <v>0</v>
      </c>
    </row>
    <row r="5270" spans="1:6">
      <c r="A5270" s="529" t="s">
        <v>33165</v>
      </c>
      <c r="B5270" s="530">
        <v>96692</v>
      </c>
      <c r="C5270" s="522" t="s">
        <v>11830</v>
      </c>
      <c r="D5270" s="530" t="s">
        <v>24</v>
      </c>
      <c r="E5270" s="531">
        <v>48.2</v>
      </c>
      <c r="F5270" s="532">
        <v>0</v>
      </c>
    </row>
    <row r="5271" spans="1:6">
      <c r="A5271" s="529" t="s">
        <v>33165</v>
      </c>
      <c r="B5271" s="530">
        <v>96694</v>
      </c>
      <c r="C5271" s="522" t="s">
        <v>11832</v>
      </c>
      <c r="D5271" s="530" t="s">
        <v>24</v>
      </c>
      <c r="E5271" s="531">
        <v>93.86</v>
      </c>
      <c r="F5271" s="532">
        <v>0</v>
      </c>
    </row>
    <row r="5272" spans="1:6">
      <c r="A5272" s="529" t="s">
        <v>33165</v>
      </c>
      <c r="B5272" s="530">
        <v>96696</v>
      </c>
      <c r="C5272" s="522" t="s">
        <v>11834</v>
      </c>
      <c r="D5272" s="530" t="s">
        <v>24</v>
      </c>
      <c r="E5272" s="531">
        <v>116.53</v>
      </c>
      <c r="F5272" s="532">
        <v>0</v>
      </c>
    </row>
    <row r="5273" spans="1:6">
      <c r="A5273" s="529" t="s">
        <v>33165</v>
      </c>
      <c r="B5273" s="530">
        <v>96709</v>
      </c>
      <c r="C5273" s="522" t="s">
        <v>11845</v>
      </c>
      <c r="D5273" s="530" t="s">
        <v>24</v>
      </c>
      <c r="E5273" s="531">
        <v>111.43</v>
      </c>
      <c r="F5273" s="532">
        <v>0</v>
      </c>
    </row>
    <row r="5274" spans="1:6">
      <c r="A5274" s="529" t="s">
        <v>33165</v>
      </c>
      <c r="B5274" s="530">
        <v>104200</v>
      </c>
      <c r="C5274" s="522" t="s">
        <v>12179</v>
      </c>
      <c r="D5274" s="530" t="s">
        <v>24</v>
      </c>
      <c r="E5274" s="531">
        <v>7.29</v>
      </c>
      <c r="F5274" s="532">
        <v>0</v>
      </c>
    </row>
    <row r="5275" spans="1:6">
      <c r="A5275" s="529" t="s">
        <v>33165</v>
      </c>
      <c r="B5275" s="530">
        <v>96698</v>
      </c>
      <c r="C5275" s="522" t="s">
        <v>11836</v>
      </c>
      <c r="D5275" s="530" t="s">
        <v>24</v>
      </c>
      <c r="E5275" s="531">
        <v>10.09</v>
      </c>
      <c r="F5275" s="532">
        <v>0</v>
      </c>
    </row>
    <row r="5276" spans="1:6">
      <c r="A5276" s="529" t="s">
        <v>33165</v>
      </c>
      <c r="B5276" s="530">
        <v>96656</v>
      </c>
      <c r="C5276" s="522" t="s">
        <v>11812</v>
      </c>
      <c r="D5276" s="530" t="s">
        <v>24</v>
      </c>
      <c r="E5276" s="531">
        <v>7.79</v>
      </c>
      <c r="F5276" s="532">
        <v>0</v>
      </c>
    </row>
    <row r="5277" spans="1:6">
      <c r="A5277" s="529" t="s">
        <v>33165</v>
      </c>
      <c r="B5277" s="530">
        <v>96639</v>
      </c>
      <c r="C5277" s="522" t="s">
        <v>11801</v>
      </c>
      <c r="D5277" s="530" t="s">
        <v>24</v>
      </c>
      <c r="E5277" s="531">
        <v>14.16</v>
      </c>
      <c r="F5277" s="532">
        <v>0</v>
      </c>
    </row>
    <row r="5278" spans="1:6">
      <c r="A5278" s="529" t="s">
        <v>33165</v>
      </c>
      <c r="B5278" s="530">
        <v>96701</v>
      </c>
      <c r="C5278" s="522" t="s">
        <v>11837</v>
      </c>
      <c r="D5278" s="530" t="s">
        <v>24</v>
      </c>
      <c r="E5278" s="531">
        <v>13.46</v>
      </c>
      <c r="F5278" s="532">
        <v>0</v>
      </c>
    </row>
    <row r="5279" spans="1:6">
      <c r="A5279" s="529" t="s">
        <v>33165</v>
      </c>
      <c r="B5279" s="530">
        <v>96659</v>
      </c>
      <c r="C5279" s="522" t="s">
        <v>11815</v>
      </c>
      <c r="D5279" s="530" t="s">
        <v>24</v>
      </c>
      <c r="E5279" s="531">
        <v>9.68</v>
      </c>
      <c r="F5279" s="532">
        <v>0</v>
      </c>
    </row>
    <row r="5280" spans="1:6">
      <c r="A5280" s="529" t="s">
        <v>33165</v>
      </c>
      <c r="B5280" s="530">
        <v>96703</v>
      </c>
      <c r="C5280" s="522" t="s">
        <v>11839</v>
      </c>
      <c r="D5280" s="530" t="s">
        <v>24</v>
      </c>
      <c r="E5280" s="531">
        <v>22.1</v>
      </c>
      <c r="F5280" s="532">
        <v>0</v>
      </c>
    </row>
    <row r="5281" spans="1:6">
      <c r="A5281" s="529" t="s">
        <v>33165</v>
      </c>
      <c r="B5281" s="530">
        <v>96663</v>
      </c>
      <c r="C5281" s="522" t="s">
        <v>11817</v>
      </c>
      <c r="D5281" s="530" t="s">
        <v>24</v>
      </c>
      <c r="E5281" s="531">
        <v>16.64</v>
      </c>
      <c r="F5281" s="532">
        <v>0</v>
      </c>
    </row>
    <row r="5282" spans="1:6">
      <c r="A5282" s="529" t="s">
        <v>33165</v>
      </c>
      <c r="B5282" s="530">
        <v>96705</v>
      </c>
      <c r="C5282" s="522" t="s">
        <v>11841</v>
      </c>
      <c r="D5282" s="530" t="s">
        <v>24</v>
      </c>
      <c r="E5282" s="531">
        <v>26.82</v>
      </c>
      <c r="F5282" s="532">
        <v>0</v>
      </c>
    </row>
    <row r="5283" spans="1:6">
      <c r="A5283" s="529" t="s">
        <v>33165</v>
      </c>
      <c r="B5283" s="530">
        <v>96706</v>
      </c>
      <c r="C5283" s="522" t="s">
        <v>11842</v>
      </c>
      <c r="D5283" s="530" t="s">
        <v>24</v>
      </c>
      <c r="E5283" s="531">
        <v>38.53</v>
      </c>
      <c r="F5283" s="532">
        <v>0</v>
      </c>
    </row>
    <row r="5284" spans="1:6">
      <c r="A5284" s="529" t="s">
        <v>33165</v>
      </c>
      <c r="B5284" s="530">
        <v>96707</v>
      </c>
      <c r="C5284" s="522" t="s">
        <v>11843</v>
      </c>
      <c r="D5284" s="530" t="s">
        <v>24</v>
      </c>
      <c r="E5284" s="531">
        <v>59.39</v>
      </c>
      <c r="F5284" s="532">
        <v>0</v>
      </c>
    </row>
    <row r="5285" spans="1:6">
      <c r="A5285" s="529" t="s">
        <v>33165</v>
      </c>
      <c r="B5285" s="530">
        <v>96708</v>
      </c>
      <c r="C5285" s="522" t="s">
        <v>11844</v>
      </c>
      <c r="D5285" s="530" t="s">
        <v>24</v>
      </c>
      <c r="E5285" s="531">
        <v>87.76</v>
      </c>
      <c r="F5285" s="532">
        <v>0</v>
      </c>
    </row>
    <row r="5286" spans="1:6">
      <c r="A5286" s="529" t="s">
        <v>33165</v>
      </c>
      <c r="B5286" s="530">
        <v>96675</v>
      </c>
      <c r="C5286" s="522" t="s">
        <v>11073</v>
      </c>
      <c r="D5286" s="530" t="s">
        <v>23</v>
      </c>
      <c r="E5286" s="531">
        <v>151.32</v>
      </c>
      <c r="F5286" s="532">
        <v>0</v>
      </c>
    </row>
    <row r="5287" spans="1:6">
      <c r="A5287" s="529" t="s">
        <v>33165</v>
      </c>
      <c r="B5287" s="530">
        <v>96683</v>
      </c>
      <c r="C5287" s="522" t="s">
        <v>11081</v>
      </c>
      <c r="D5287" s="530" t="s">
        <v>23</v>
      </c>
      <c r="E5287" s="531">
        <v>289.45</v>
      </c>
      <c r="F5287" s="532">
        <v>0</v>
      </c>
    </row>
    <row r="5288" spans="1:6">
      <c r="A5288" s="529" t="s">
        <v>33165</v>
      </c>
      <c r="B5288" s="530">
        <v>104194</v>
      </c>
      <c r="C5288" s="522" t="s">
        <v>11143</v>
      </c>
      <c r="D5288" s="530" t="s">
        <v>23</v>
      </c>
      <c r="E5288" s="531">
        <v>25.39</v>
      </c>
      <c r="F5288" s="532">
        <v>0</v>
      </c>
    </row>
    <row r="5289" spans="1:6">
      <c r="A5289" s="529" t="s">
        <v>33165</v>
      </c>
      <c r="B5289" s="530">
        <v>104195</v>
      </c>
      <c r="C5289" s="522" t="s">
        <v>11144</v>
      </c>
      <c r="D5289" s="530" t="s">
        <v>23</v>
      </c>
      <c r="E5289" s="531">
        <v>26.79</v>
      </c>
      <c r="F5289" s="532">
        <v>0</v>
      </c>
    </row>
    <row r="5290" spans="1:6">
      <c r="A5290" s="529" t="s">
        <v>33165</v>
      </c>
      <c r="B5290" s="530">
        <v>96668</v>
      </c>
      <c r="C5290" s="522" t="s">
        <v>11066</v>
      </c>
      <c r="D5290" s="530" t="s">
        <v>23</v>
      </c>
      <c r="E5290" s="531">
        <v>18.05</v>
      </c>
      <c r="F5290" s="532">
        <v>0</v>
      </c>
    </row>
    <row r="5291" spans="1:6">
      <c r="A5291" s="529" t="s">
        <v>33165</v>
      </c>
      <c r="B5291" s="530">
        <v>96644</v>
      </c>
      <c r="C5291" s="522" t="s">
        <v>11060</v>
      </c>
      <c r="D5291" s="530" t="s">
        <v>23</v>
      </c>
      <c r="E5291" s="531">
        <v>24.91</v>
      </c>
      <c r="F5291" s="532">
        <v>0</v>
      </c>
    </row>
    <row r="5292" spans="1:6">
      <c r="A5292" s="529" t="s">
        <v>33165</v>
      </c>
      <c r="B5292" s="530">
        <v>96635</v>
      </c>
      <c r="C5292" s="522" t="s">
        <v>11058</v>
      </c>
      <c r="D5292" s="530" t="s">
        <v>23</v>
      </c>
      <c r="E5292" s="531">
        <v>50.7</v>
      </c>
      <c r="F5292" s="532">
        <v>0</v>
      </c>
    </row>
    <row r="5293" spans="1:6">
      <c r="A5293" s="529" t="s">
        <v>33165</v>
      </c>
      <c r="B5293" s="530">
        <v>96636</v>
      </c>
      <c r="C5293" s="522" t="s">
        <v>11059</v>
      </c>
      <c r="D5293" s="530" t="s">
        <v>23</v>
      </c>
      <c r="E5293" s="531">
        <v>53.39</v>
      </c>
      <c r="F5293" s="532">
        <v>0</v>
      </c>
    </row>
    <row r="5294" spans="1:6">
      <c r="A5294" s="529" t="s">
        <v>33165</v>
      </c>
      <c r="B5294" s="530">
        <v>96676</v>
      </c>
      <c r="C5294" s="522" t="s">
        <v>11074</v>
      </c>
      <c r="D5294" s="530" t="s">
        <v>23</v>
      </c>
      <c r="E5294" s="531">
        <v>23.7</v>
      </c>
      <c r="F5294" s="532">
        <v>0</v>
      </c>
    </row>
    <row r="5295" spans="1:6">
      <c r="A5295" s="529" t="s">
        <v>33165</v>
      </c>
      <c r="B5295" s="530">
        <v>96647</v>
      </c>
      <c r="C5295" s="522" t="s">
        <v>11063</v>
      </c>
      <c r="D5295" s="530" t="s">
        <v>23</v>
      </c>
      <c r="E5295" s="531">
        <v>26.84</v>
      </c>
      <c r="F5295" s="532">
        <v>0</v>
      </c>
    </row>
    <row r="5296" spans="1:6">
      <c r="A5296" s="529" t="s">
        <v>33165</v>
      </c>
      <c r="B5296" s="530">
        <v>96669</v>
      </c>
      <c r="C5296" s="522" t="s">
        <v>11067</v>
      </c>
      <c r="D5296" s="530" t="s">
        <v>23</v>
      </c>
      <c r="E5296" s="531">
        <v>18.829999999999998</v>
      </c>
      <c r="F5296" s="532">
        <v>0</v>
      </c>
    </row>
    <row r="5297" spans="1:6">
      <c r="A5297" s="529" t="s">
        <v>33165</v>
      </c>
      <c r="B5297" s="530">
        <v>96645</v>
      </c>
      <c r="C5297" s="522" t="s">
        <v>11061</v>
      </c>
      <c r="D5297" s="530" t="s">
        <v>23</v>
      </c>
      <c r="E5297" s="531">
        <v>22.49</v>
      </c>
      <c r="F5297" s="532">
        <v>0</v>
      </c>
    </row>
    <row r="5298" spans="1:6">
      <c r="A5298" s="529" t="s">
        <v>33165</v>
      </c>
      <c r="B5298" s="530">
        <v>96677</v>
      </c>
      <c r="C5298" s="522" t="s">
        <v>11075</v>
      </c>
      <c r="D5298" s="530" t="s">
        <v>23</v>
      </c>
      <c r="E5298" s="531">
        <v>30.63</v>
      </c>
      <c r="F5298" s="532">
        <v>0</v>
      </c>
    </row>
    <row r="5299" spans="1:6">
      <c r="A5299" s="529" t="s">
        <v>33165</v>
      </c>
      <c r="B5299" s="530">
        <v>96648</v>
      </c>
      <c r="C5299" s="522" t="s">
        <v>11064</v>
      </c>
      <c r="D5299" s="530" t="s">
        <v>23</v>
      </c>
      <c r="E5299" s="531">
        <v>32.39</v>
      </c>
      <c r="F5299" s="532">
        <v>0</v>
      </c>
    </row>
    <row r="5300" spans="1:6">
      <c r="A5300" s="529" t="s">
        <v>33165</v>
      </c>
      <c r="B5300" s="530">
        <v>96670</v>
      </c>
      <c r="C5300" s="522" t="s">
        <v>11068</v>
      </c>
      <c r="D5300" s="530" t="s">
        <v>23</v>
      </c>
      <c r="E5300" s="531">
        <v>24.22</v>
      </c>
      <c r="F5300" s="532">
        <v>0</v>
      </c>
    </row>
    <row r="5301" spans="1:6">
      <c r="A5301" s="529" t="s">
        <v>33165</v>
      </c>
      <c r="B5301" s="530">
        <v>96646</v>
      </c>
      <c r="C5301" s="522" t="s">
        <v>11062</v>
      </c>
      <c r="D5301" s="530" t="s">
        <v>23</v>
      </c>
      <c r="E5301" s="531">
        <v>26.86</v>
      </c>
      <c r="F5301" s="532">
        <v>0</v>
      </c>
    </row>
    <row r="5302" spans="1:6">
      <c r="A5302" s="529" t="s">
        <v>33165</v>
      </c>
      <c r="B5302" s="530">
        <v>96678</v>
      </c>
      <c r="C5302" s="522" t="s">
        <v>11076</v>
      </c>
      <c r="D5302" s="530" t="s">
        <v>23</v>
      </c>
      <c r="E5302" s="531">
        <v>41.53</v>
      </c>
      <c r="F5302" s="532">
        <v>0</v>
      </c>
    </row>
    <row r="5303" spans="1:6">
      <c r="A5303" s="529" t="s">
        <v>33165</v>
      </c>
      <c r="B5303" s="530">
        <v>96649</v>
      </c>
      <c r="C5303" s="522" t="s">
        <v>11065</v>
      </c>
      <c r="D5303" s="530" t="s">
        <v>23</v>
      </c>
      <c r="E5303" s="531">
        <v>41.71</v>
      </c>
      <c r="F5303" s="532">
        <v>0</v>
      </c>
    </row>
    <row r="5304" spans="1:6">
      <c r="A5304" s="529" t="s">
        <v>33165</v>
      </c>
      <c r="B5304" s="530">
        <v>96671</v>
      </c>
      <c r="C5304" s="522" t="s">
        <v>11069</v>
      </c>
      <c r="D5304" s="530" t="s">
        <v>23</v>
      </c>
      <c r="E5304" s="531">
        <v>35.67</v>
      </c>
      <c r="F5304" s="532">
        <v>0</v>
      </c>
    </row>
    <row r="5305" spans="1:6">
      <c r="A5305" s="529" t="s">
        <v>33165</v>
      </c>
      <c r="B5305" s="530">
        <v>96679</v>
      </c>
      <c r="C5305" s="522" t="s">
        <v>11077</v>
      </c>
      <c r="D5305" s="530" t="s">
        <v>23</v>
      </c>
      <c r="E5305" s="531">
        <v>60.64</v>
      </c>
      <c r="F5305" s="532">
        <v>0</v>
      </c>
    </row>
    <row r="5306" spans="1:6">
      <c r="A5306" s="529" t="s">
        <v>33165</v>
      </c>
      <c r="B5306" s="530">
        <v>96672</v>
      </c>
      <c r="C5306" s="522" t="s">
        <v>11070</v>
      </c>
      <c r="D5306" s="530" t="s">
        <v>23</v>
      </c>
      <c r="E5306" s="531">
        <v>53.19</v>
      </c>
      <c r="F5306" s="532">
        <v>0</v>
      </c>
    </row>
    <row r="5307" spans="1:6">
      <c r="A5307" s="529" t="s">
        <v>33165</v>
      </c>
      <c r="B5307" s="530">
        <v>96680</v>
      </c>
      <c r="C5307" s="522" t="s">
        <v>11078</v>
      </c>
      <c r="D5307" s="530" t="s">
        <v>23</v>
      </c>
      <c r="E5307" s="531">
        <v>98.01</v>
      </c>
      <c r="F5307" s="532">
        <v>0</v>
      </c>
    </row>
    <row r="5308" spans="1:6">
      <c r="A5308" s="529" t="s">
        <v>33165</v>
      </c>
      <c r="B5308" s="530">
        <v>96673</v>
      </c>
      <c r="C5308" s="522" t="s">
        <v>11071</v>
      </c>
      <c r="D5308" s="530" t="s">
        <v>23</v>
      </c>
      <c r="E5308" s="531">
        <v>66.599999999999994</v>
      </c>
      <c r="F5308" s="532">
        <v>0</v>
      </c>
    </row>
    <row r="5309" spans="1:6">
      <c r="A5309" s="529" t="s">
        <v>33165</v>
      </c>
      <c r="B5309" s="530">
        <v>96681</v>
      </c>
      <c r="C5309" s="522" t="s">
        <v>11079</v>
      </c>
      <c r="D5309" s="530" t="s">
        <v>23</v>
      </c>
      <c r="E5309" s="531">
        <v>130.69999999999999</v>
      </c>
      <c r="F5309" s="532">
        <v>0</v>
      </c>
    </row>
    <row r="5310" spans="1:6">
      <c r="A5310" s="529" t="s">
        <v>33165</v>
      </c>
      <c r="B5310" s="530">
        <v>96674</v>
      </c>
      <c r="C5310" s="522" t="s">
        <v>11072</v>
      </c>
      <c r="D5310" s="530" t="s">
        <v>23</v>
      </c>
      <c r="E5310" s="531">
        <v>105.22</v>
      </c>
      <c r="F5310" s="532">
        <v>0</v>
      </c>
    </row>
    <row r="5311" spans="1:6">
      <c r="A5311" s="529" t="s">
        <v>33165</v>
      </c>
      <c r="B5311" s="530">
        <v>96682</v>
      </c>
      <c r="C5311" s="522" t="s">
        <v>11080</v>
      </c>
      <c r="D5311" s="530" t="s">
        <v>23</v>
      </c>
      <c r="E5311" s="531">
        <v>212</v>
      </c>
      <c r="F5311" s="532">
        <v>0</v>
      </c>
    </row>
    <row r="5312" spans="1:6">
      <c r="A5312" s="529" t="s">
        <v>33165</v>
      </c>
      <c r="B5312" s="530">
        <v>96643</v>
      </c>
      <c r="C5312" s="522" t="s">
        <v>11805</v>
      </c>
      <c r="D5312" s="530" t="s">
        <v>24</v>
      </c>
      <c r="E5312" s="531">
        <v>47.09</v>
      </c>
      <c r="F5312" s="532">
        <v>0</v>
      </c>
    </row>
    <row r="5313" spans="1:6">
      <c r="A5313" s="529" t="s">
        <v>33165</v>
      </c>
      <c r="B5313" s="530">
        <v>104201</v>
      </c>
      <c r="C5313" s="522" t="s">
        <v>12180</v>
      </c>
      <c r="D5313" s="530" t="s">
        <v>24</v>
      </c>
      <c r="E5313" s="531">
        <v>21.39</v>
      </c>
      <c r="F5313" s="532">
        <v>0</v>
      </c>
    </row>
    <row r="5314" spans="1:6">
      <c r="A5314" s="529" t="s">
        <v>33165</v>
      </c>
      <c r="B5314" s="530">
        <v>104192</v>
      </c>
      <c r="C5314" s="522" t="s">
        <v>12173</v>
      </c>
      <c r="D5314" s="530" t="s">
        <v>24</v>
      </c>
      <c r="E5314" s="531">
        <v>32.25</v>
      </c>
      <c r="F5314" s="532">
        <v>0</v>
      </c>
    </row>
    <row r="5315" spans="1:6">
      <c r="A5315" s="529" t="s">
        <v>33165</v>
      </c>
      <c r="B5315" s="530">
        <v>104202</v>
      </c>
      <c r="C5315" s="522" t="s">
        <v>12181</v>
      </c>
      <c r="D5315" s="530" t="s">
        <v>24</v>
      </c>
      <c r="E5315" s="531">
        <v>13.55</v>
      </c>
      <c r="F5315" s="532">
        <v>0</v>
      </c>
    </row>
    <row r="5316" spans="1:6">
      <c r="A5316" s="529" t="s">
        <v>33165</v>
      </c>
      <c r="B5316" s="530">
        <v>96717</v>
      </c>
      <c r="C5316" s="522" t="s">
        <v>11853</v>
      </c>
      <c r="D5316" s="530" t="s">
        <v>24</v>
      </c>
      <c r="E5316" s="531">
        <v>300.64999999999998</v>
      </c>
      <c r="F5316" s="532">
        <v>0</v>
      </c>
    </row>
    <row r="5317" spans="1:6">
      <c r="A5317" s="529" t="s">
        <v>33165</v>
      </c>
      <c r="B5317" s="530">
        <v>96710</v>
      </c>
      <c r="C5317" s="522" t="s">
        <v>11846</v>
      </c>
      <c r="D5317" s="530" t="s">
        <v>24</v>
      </c>
      <c r="E5317" s="531">
        <v>19.059999999999999</v>
      </c>
      <c r="F5317" s="532">
        <v>0</v>
      </c>
    </row>
    <row r="5318" spans="1:6">
      <c r="A5318" s="529" t="s">
        <v>33165</v>
      </c>
      <c r="B5318" s="530">
        <v>96665</v>
      </c>
      <c r="C5318" s="522" t="s">
        <v>11819</v>
      </c>
      <c r="D5318" s="530" t="s">
        <v>24</v>
      </c>
      <c r="E5318" s="531">
        <v>14.46</v>
      </c>
      <c r="F5318" s="532">
        <v>0</v>
      </c>
    </row>
    <row r="5319" spans="1:6">
      <c r="A5319" s="529" t="s">
        <v>33165</v>
      </c>
      <c r="B5319" s="530">
        <v>96642</v>
      </c>
      <c r="C5319" s="522" t="s">
        <v>11804</v>
      </c>
      <c r="D5319" s="530" t="s">
        <v>24</v>
      </c>
      <c r="E5319" s="531">
        <v>27.22</v>
      </c>
      <c r="F5319" s="532">
        <v>0</v>
      </c>
    </row>
    <row r="5320" spans="1:6">
      <c r="A5320" s="529" t="s">
        <v>33165</v>
      </c>
      <c r="B5320" s="530">
        <v>96711</v>
      </c>
      <c r="C5320" s="522" t="s">
        <v>11847</v>
      </c>
      <c r="D5320" s="530" t="s">
        <v>24</v>
      </c>
      <c r="E5320" s="531">
        <v>26.89</v>
      </c>
      <c r="F5320" s="532">
        <v>0</v>
      </c>
    </row>
    <row r="5321" spans="1:6">
      <c r="A5321" s="529" t="s">
        <v>33165</v>
      </c>
      <c r="B5321" s="530">
        <v>96666</v>
      </c>
      <c r="C5321" s="522" t="s">
        <v>11820</v>
      </c>
      <c r="D5321" s="530" t="s">
        <v>24</v>
      </c>
      <c r="E5321" s="531">
        <v>19.329999999999998</v>
      </c>
      <c r="F5321" s="532">
        <v>0</v>
      </c>
    </row>
    <row r="5322" spans="1:6">
      <c r="A5322" s="529" t="s">
        <v>33165</v>
      </c>
      <c r="B5322" s="530">
        <v>96712</v>
      </c>
      <c r="C5322" s="522" t="s">
        <v>11848</v>
      </c>
      <c r="D5322" s="530" t="s">
        <v>24</v>
      </c>
      <c r="E5322" s="531">
        <v>36.81</v>
      </c>
      <c r="F5322" s="532">
        <v>0</v>
      </c>
    </row>
    <row r="5323" spans="1:6">
      <c r="A5323" s="529" t="s">
        <v>33165</v>
      </c>
      <c r="B5323" s="530">
        <v>96667</v>
      </c>
      <c r="C5323" s="522" t="s">
        <v>11821</v>
      </c>
      <c r="D5323" s="530" t="s">
        <v>24</v>
      </c>
      <c r="E5323" s="531">
        <v>25.89</v>
      </c>
      <c r="F5323" s="532">
        <v>0</v>
      </c>
    </row>
    <row r="5324" spans="1:6">
      <c r="A5324" s="529" t="s">
        <v>33165</v>
      </c>
      <c r="B5324" s="530">
        <v>96713</v>
      </c>
      <c r="C5324" s="522" t="s">
        <v>11849</v>
      </c>
      <c r="D5324" s="530" t="s">
        <v>24</v>
      </c>
      <c r="E5324" s="531">
        <v>53.92</v>
      </c>
      <c r="F5324" s="532">
        <v>0</v>
      </c>
    </row>
    <row r="5325" spans="1:6">
      <c r="A5325" s="529" t="s">
        <v>33165</v>
      </c>
      <c r="B5325" s="530">
        <v>96714</v>
      </c>
      <c r="C5325" s="522" t="s">
        <v>11850</v>
      </c>
      <c r="D5325" s="530" t="s">
        <v>24</v>
      </c>
      <c r="E5325" s="531">
        <v>74.87</v>
      </c>
      <c r="F5325" s="532">
        <v>0</v>
      </c>
    </row>
    <row r="5326" spans="1:6">
      <c r="A5326" s="529" t="s">
        <v>33165</v>
      </c>
      <c r="B5326" s="530">
        <v>96715</v>
      </c>
      <c r="C5326" s="522" t="s">
        <v>11851</v>
      </c>
      <c r="D5326" s="530" t="s">
        <v>24</v>
      </c>
      <c r="E5326" s="531">
        <v>126.12</v>
      </c>
      <c r="F5326" s="532">
        <v>0</v>
      </c>
    </row>
    <row r="5327" spans="1:6">
      <c r="A5327" s="529" t="s">
        <v>33165</v>
      </c>
      <c r="B5327" s="530">
        <v>96716</v>
      </c>
      <c r="C5327" s="522" t="s">
        <v>11852</v>
      </c>
      <c r="D5327" s="530" t="s">
        <v>24</v>
      </c>
      <c r="E5327" s="531">
        <v>162.63</v>
      </c>
      <c r="F5327" s="532">
        <v>0</v>
      </c>
    </row>
    <row r="5328" spans="1:6">
      <c r="A5328" s="529" t="s">
        <v>33166</v>
      </c>
      <c r="B5328" s="530">
        <v>104328</v>
      </c>
      <c r="C5328" s="522" t="s">
        <v>356</v>
      </c>
      <c r="D5328" s="530" t="s">
        <v>24</v>
      </c>
      <c r="E5328" s="531">
        <v>77</v>
      </c>
      <c r="F5328" s="532">
        <v>0</v>
      </c>
    </row>
    <row r="5329" spans="1:6">
      <c r="A5329" s="529" t="s">
        <v>33166</v>
      </c>
      <c r="B5329" s="530">
        <v>104329</v>
      </c>
      <c r="C5329" s="522" t="s">
        <v>12284</v>
      </c>
      <c r="D5329" s="530" t="s">
        <v>24</v>
      </c>
      <c r="E5329" s="531">
        <v>85.81</v>
      </c>
      <c r="F5329" s="532">
        <v>0</v>
      </c>
    </row>
    <row r="5330" spans="1:6">
      <c r="A5330" s="529" t="s">
        <v>33166</v>
      </c>
      <c r="B5330" s="530">
        <v>89707</v>
      </c>
      <c r="C5330" s="522" t="s">
        <v>425</v>
      </c>
      <c r="D5330" s="530" t="s">
        <v>24</v>
      </c>
      <c r="E5330" s="531">
        <v>55.33</v>
      </c>
      <c r="F5330" s="532">
        <v>0</v>
      </c>
    </row>
    <row r="5331" spans="1:6">
      <c r="A5331" s="529" t="s">
        <v>33166</v>
      </c>
      <c r="B5331" s="530">
        <v>89708</v>
      </c>
      <c r="C5331" s="522" t="s">
        <v>12280</v>
      </c>
      <c r="D5331" s="530" t="s">
        <v>24</v>
      </c>
      <c r="E5331" s="531">
        <v>109.69</v>
      </c>
      <c r="F5331" s="532">
        <v>0</v>
      </c>
    </row>
    <row r="5332" spans="1:6">
      <c r="A5332" s="529" t="s">
        <v>33166</v>
      </c>
      <c r="B5332" s="530">
        <v>104330</v>
      </c>
      <c r="C5332" s="522" t="s">
        <v>33167</v>
      </c>
      <c r="D5332" s="530" t="s">
        <v>24</v>
      </c>
      <c r="E5332" s="531">
        <v>0</v>
      </c>
      <c r="F5332" s="532"/>
    </row>
    <row r="5333" spans="1:6">
      <c r="A5333" s="529" t="s">
        <v>33166</v>
      </c>
      <c r="B5333" s="530">
        <v>104326</v>
      </c>
      <c r="C5333" s="522" t="s">
        <v>12283</v>
      </c>
      <c r="D5333" s="530" t="s">
        <v>24</v>
      </c>
      <c r="E5333" s="531">
        <v>22.93</v>
      </c>
      <c r="F5333" s="532">
        <v>0</v>
      </c>
    </row>
    <row r="5334" spans="1:6">
      <c r="A5334" s="529" t="s">
        <v>33166</v>
      </c>
      <c r="B5334" s="530">
        <v>89710</v>
      </c>
      <c r="C5334" s="522" t="s">
        <v>12282</v>
      </c>
      <c r="D5334" s="530" t="s">
        <v>24</v>
      </c>
      <c r="E5334" s="531">
        <v>21.4</v>
      </c>
      <c r="F5334" s="532">
        <v>0</v>
      </c>
    </row>
    <row r="5335" spans="1:6">
      <c r="A5335" s="529" t="s">
        <v>33166</v>
      </c>
      <c r="B5335" s="530">
        <v>104327</v>
      </c>
      <c r="C5335" s="522" t="s">
        <v>426</v>
      </c>
      <c r="D5335" s="530" t="s">
        <v>24</v>
      </c>
      <c r="E5335" s="531">
        <v>22.02</v>
      </c>
      <c r="F5335" s="532">
        <v>0</v>
      </c>
    </row>
    <row r="5336" spans="1:6">
      <c r="A5336" s="529" t="s">
        <v>33166</v>
      </c>
      <c r="B5336" s="530">
        <v>89709</v>
      </c>
      <c r="C5336" s="522" t="s">
        <v>12281</v>
      </c>
      <c r="D5336" s="530" t="s">
        <v>24</v>
      </c>
      <c r="E5336" s="531">
        <v>23.87</v>
      </c>
      <c r="F5336" s="532">
        <v>0</v>
      </c>
    </row>
    <row r="5337" spans="1:6">
      <c r="A5337" s="529" t="s">
        <v>33168</v>
      </c>
      <c r="B5337" s="530">
        <v>104341</v>
      </c>
      <c r="C5337" s="522" t="s">
        <v>12190</v>
      </c>
      <c r="D5337" s="530" t="s">
        <v>24</v>
      </c>
      <c r="E5337" s="531">
        <v>12.29</v>
      </c>
      <c r="F5337" s="532">
        <v>0</v>
      </c>
    </row>
    <row r="5338" spans="1:6">
      <c r="A5338" s="529" t="s">
        <v>33168</v>
      </c>
      <c r="B5338" s="530">
        <v>104357</v>
      </c>
      <c r="C5338" s="522" t="s">
        <v>12204</v>
      </c>
      <c r="D5338" s="530" t="s">
        <v>24</v>
      </c>
      <c r="E5338" s="531">
        <v>20.8</v>
      </c>
      <c r="F5338" s="532">
        <v>0</v>
      </c>
    </row>
    <row r="5339" spans="1:6">
      <c r="A5339" s="529" t="s">
        <v>33168</v>
      </c>
      <c r="B5339" s="530">
        <v>89811</v>
      </c>
      <c r="C5339" s="522" t="s">
        <v>11485</v>
      </c>
      <c r="D5339" s="530" t="s">
        <v>24</v>
      </c>
      <c r="E5339" s="531">
        <v>48.2</v>
      </c>
      <c r="F5339" s="532">
        <v>0</v>
      </c>
    </row>
    <row r="5340" spans="1:6">
      <c r="A5340" s="529" t="s">
        <v>33168</v>
      </c>
      <c r="B5340" s="530">
        <v>89748</v>
      </c>
      <c r="C5340" s="522" t="s">
        <v>11431</v>
      </c>
      <c r="D5340" s="530" t="s">
        <v>24</v>
      </c>
      <c r="E5340" s="531">
        <v>46.47</v>
      </c>
      <c r="F5340" s="532">
        <v>0</v>
      </c>
    </row>
    <row r="5341" spans="1:6">
      <c r="A5341" s="529" t="s">
        <v>33168</v>
      </c>
      <c r="B5341" s="530">
        <v>89852</v>
      </c>
      <c r="C5341" s="522" t="s">
        <v>11522</v>
      </c>
      <c r="D5341" s="530" t="s">
        <v>24</v>
      </c>
      <c r="E5341" s="531">
        <v>52.4</v>
      </c>
      <c r="F5341" s="532">
        <v>0</v>
      </c>
    </row>
    <row r="5342" spans="1:6">
      <c r="A5342" s="529" t="s">
        <v>33168</v>
      </c>
      <c r="B5342" s="530">
        <v>89728</v>
      </c>
      <c r="C5342" s="522" t="s">
        <v>11412</v>
      </c>
      <c r="D5342" s="530" t="s">
        <v>24</v>
      </c>
      <c r="E5342" s="531">
        <v>15.82</v>
      </c>
      <c r="F5342" s="532">
        <v>0</v>
      </c>
    </row>
    <row r="5343" spans="1:6">
      <c r="A5343" s="529" t="s">
        <v>33168</v>
      </c>
      <c r="B5343" s="530">
        <v>89803</v>
      </c>
      <c r="C5343" s="522" t="s">
        <v>11477</v>
      </c>
      <c r="D5343" s="530" t="s">
        <v>24</v>
      </c>
      <c r="E5343" s="531">
        <v>18.88</v>
      </c>
      <c r="F5343" s="532">
        <v>0</v>
      </c>
    </row>
    <row r="5344" spans="1:6">
      <c r="A5344" s="529" t="s">
        <v>33168</v>
      </c>
      <c r="B5344" s="530">
        <v>89733</v>
      </c>
      <c r="C5344" s="522" t="s">
        <v>11417</v>
      </c>
      <c r="D5344" s="530" t="s">
        <v>24</v>
      </c>
      <c r="E5344" s="531">
        <v>26.1</v>
      </c>
      <c r="F5344" s="532">
        <v>0</v>
      </c>
    </row>
    <row r="5345" spans="1:6">
      <c r="A5345" s="529" t="s">
        <v>33168</v>
      </c>
      <c r="B5345" s="530">
        <v>89807</v>
      </c>
      <c r="C5345" s="522" t="s">
        <v>11481</v>
      </c>
      <c r="D5345" s="530" t="s">
        <v>24</v>
      </c>
      <c r="E5345" s="531">
        <v>40.700000000000003</v>
      </c>
      <c r="F5345" s="532">
        <v>0</v>
      </c>
    </row>
    <row r="5346" spans="1:6">
      <c r="A5346" s="529" t="s">
        <v>33168</v>
      </c>
      <c r="B5346" s="530">
        <v>89742</v>
      </c>
      <c r="C5346" s="522" t="s">
        <v>11426</v>
      </c>
      <c r="D5346" s="530" t="s">
        <v>24</v>
      </c>
      <c r="E5346" s="531">
        <v>43.46</v>
      </c>
      <c r="F5346" s="532">
        <v>0</v>
      </c>
    </row>
    <row r="5347" spans="1:6">
      <c r="A5347" s="529" t="s">
        <v>33168</v>
      </c>
      <c r="B5347" s="530">
        <v>89812</v>
      </c>
      <c r="C5347" s="522" t="s">
        <v>11486</v>
      </c>
      <c r="D5347" s="530" t="s">
        <v>24</v>
      </c>
      <c r="E5347" s="531">
        <v>85.93</v>
      </c>
      <c r="F5347" s="532">
        <v>0</v>
      </c>
    </row>
    <row r="5348" spans="1:6">
      <c r="A5348" s="529" t="s">
        <v>33168</v>
      </c>
      <c r="B5348" s="530">
        <v>89750</v>
      </c>
      <c r="C5348" s="522" t="s">
        <v>11433</v>
      </c>
      <c r="D5348" s="530" t="s">
        <v>24</v>
      </c>
      <c r="E5348" s="531">
        <v>84.2</v>
      </c>
      <c r="F5348" s="532">
        <v>0</v>
      </c>
    </row>
    <row r="5349" spans="1:6">
      <c r="A5349" s="529" t="s">
        <v>33168</v>
      </c>
      <c r="B5349" s="530">
        <v>89853</v>
      </c>
      <c r="C5349" s="522" t="s">
        <v>11523</v>
      </c>
      <c r="D5349" s="530" t="s">
        <v>24</v>
      </c>
      <c r="E5349" s="531">
        <v>90.13</v>
      </c>
      <c r="F5349" s="532">
        <v>0</v>
      </c>
    </row>
    <row r="5350" spans="1:6">
      <c r="A5350" s="529" t="s">
        <v>33168</v>
      </c>
      <c r="B5350" s="530">
        <v>89730</v>
      </c>
      <c r="C5350" s="522" t="s">
        <v>11414</v>
      </c>
      <c r="D5350" s="530" t="s">
        <v>24</v>
      </c>
      <c r="E5350" s="531">
        <v>17.87</v>
      </c>
      <c r="F5350" s="532">
        <v>0</v>
      </c>
    </row>
    <row r="5351" spans="1:6">
      <c r="A5351" s="529" t="s">
        <v>33168</v>
      </c>
      <c r="B5351" s="530">
        <v>89804</v>
      </c>
      <c r="C5351" s="522" t="s">
        <v>11478</v>
      </c>
      <c r="D5351" s="530" t="s">
        <v>24</v>
      </c>
      <c r="E5351" s="531">
        <v>21.23</v>
      </c>
      <c r="F5351" s="532">
        <v>0</v>
      </c>
    </row>
    <row r="5352" spans="1:6">
      <c r="A5352" s="529" t="s">
        <v>33168</v>
      </c>
      <c r="B5352" s="530">
        <v>89735</v>
      </c>
      <c r="C5352" s="522" t="s">
        <v>11419</v>
      </c>
      <c r="D5352" s="530" t="s">
        <v>24</v>
      </c>
      <c r="E5352" s="531">
        <v>28.45</v>
      </c>
      <c r="F5352" s="532">
        <v>0</v>
      </c>
    </row>
    <row r="5353" spans="1:6">
      <c r="A5353" s="529" t="s">
        <v>33168</v>
      </c>
      <c r="B5353" s="530">
        <v>89808</v>
      </c>
      <c r="C5353" s="522" t="s">
        <v>11482</v>
      </c>
      <c r="D5353" s="530" t="s">
        <v>24</v>
      </c>
      <c r="E5353" s="531">
        <v>62.87</v>
      </c>
      <c r="F5353" s="532">
        <v>0</v>
      </c>
    </row>
    <row r="5354" spans="1:6">
      <c r="A5354" s="529" t="s">
        <v>33168</v>
      </c>
      <c r="B5354" s="530">
        <v>89743</v>
      </c>
      <c r="C5354" s="522" t="s">
        <v>11427</v>
      </c>
      <c r="D5354" s="530" t="s">
        <v>24</v>
      </c>
      <c r="E5354" s="531">
        <v>65.63</v>
      </c>
      <c r="F5354" s="532">
        <v>0</v>
      </c>
    </row>
    <row r="5355" spans="1:6">
      <c r="A5355" s="529" t="s">
        <v>33168</v>
      </c>
      <c r="B5355" s="530">
        <v>89810</v>
      </c>
      <c r="C5355" s="522" t="s">
        <v>11484</v>
      </c>
      <c r="D5355" s="530" t="s">
        <v>24</v>
      </c>
      <c r="E5355" s="531">
        <v>32.9</v>
      </c>
      <c r="F5355" s="532">
        <v>0</v>
      </c>
    </row>
    <row r="5356" spans="1:6">
      <c r="A5356" s="529" t="s">
        <v>33168</v>
      </c>
      <c r="B5356" s="530">
        <v>89746</v>
      </c>
      <c r="C5356" s="522" t="s">
        <v>11429</v>
      </c>
      <c r="D5356" s="530" t="s">
        <v>24</v>
      </c>
      <c r="E5356" s="531">
        <v>31.17</v>
      </c>
      <c r="F5356" s="532">
        <v>0</v>
      </c>
    </row>
    <row r="5357" spans="1:6">
      <c r="A5357" s="529" t="s">
        <v>33168</v>
      </c>
      <c r="B5357" s="530">
        <v>89851</v>
      </c>
      <c r="C5357" s="522" t="s">
        <v>11521</v>
      </c>
      <c r="D5357" s="530" t="s">
        <v>24</v>
      </c>
      <c r="E5357" s="531">
        <v>37.1</v>
      </c>
      <c r="F5357" s="532">
        <v>0</v>
      </c>
    </row>
    <row r="5358" spans="1:6">
      <c r="A5358" s="529" t="s">
        <v>33168</v>
      </c>
      <c r="B5358" s="530">
        <v>89855</v>
      </c>
      <c r="C5358" s="522" t="s">
        <v>11525</v>
      </c>
      <c r="D5358" s="530" t="s">
        <v>24</v>
      </c>
      <c r="E5358" s="531">
        <v>117.97</v>
      </c>
      <c r="F5358" s="532">
        <v>0</v>
      </c>
    </row>
    <row r="5359" spans="1:6">
      <c r="A5359" s="529" t="s">
        <v>33168</v>
      </c>
      <c r="B5359" s="530">
        <v>89726</v>
      </c>
      <c r="C5359" s="522" t="s">
        <v>11410</v>
      </c>
      <c r="D5359" s="530" t="s">
        <v>24</v>
      </c>
      <c r="E5359" s="531">
        <v>12.92</v>
      </c>
      <c r="F5359" s="532">
        <v>0</v>
      </c>
    </row>
    <row r="5360" spans="1:6">
      <c r="A5360" s="529" t="s">
        <v>33168</v>
      </c>
      <c r="B5360" s="530">
        <v>89802</v>
      </c>
      <c r="C5360" s="522" t="s">
        <v>11476</v>
      </c>
      <c r="D5360" s="530" t="s">
        <v>24</v>
      </c>
      <c r="E5360" s="531">
        <v>10.56</v>
      </c>
      <c r="F5360" s="532">
        <v>0</v>
      </c>
    </row>
    <row r="5361" spans="1:6">
      <c r="A5361" s="529" t="s">
        <v>33168</v>
      </c>
      <c r="B5361" s="530">
        <v>89732</v>
      </c>
      <c r="C5361" s="522" t="s">
        <v>11416</v>
      </c>
      <c r="D5361" s="530" t="s">
        <v>24</v>
      </c>
      <c r="E5361" s="531">
        <v>17.78</v>
      </c>
      <c r="F5361" s="532">
        <v>0</v>
      </c>
    </row>
    <row r="5362" spans="1:6">
      <c r="A5362" s="529" t="s">
        <v>33168</v>
      </c>
      <c r="B5362" s="530">
        <v>89806</v>
      </c>
      <c r="C5362" s="522" t="s">
        <v>11480</v>
      </c>
      <c r="D5362" s="530" t="s">
        <v>24</v>
      </c>
      <c r="E5362" s="531">
        <v>23.37</v>
      </c>
      <c r="F5362" s="532">
        <v>0</v>
      </c>
    </row>
    <row r="5363" spans="1:6">
      <c r="A5363" s="529" t="s">
        <v>33168</v>
      </c>
      <c r="B5363" s="530">
        <v>89739</v>
      </c>
      <c r="C5363" s="522" t="s">
        <v>11423</v>
      </c>
      <c r="D5363" s="530" t="s">
        <v>24</v>
      </c>
      <c r="E5363" s="531">
        <v>26.13</v>
      </c>
      <c r="F5363" s="532">
        <v>0</v>
      </c>
    </row>
    <row r="5364" spans="1:6">
      <c r="A5364" s="529" t="s">
        <v>33168</v>
      </c>
      <c r="B5364" s="530">
        <v>89809</v>
      </c>
      <c r="C5364" s="522" t="s">
        <v>11483</v>
      </c>
      <c r="D5364" s="530" t="s">
        <v>24</v>
      </c>
      <c r="E5364" s="531">
        <v>32</v>
      </c>
      <c r="F5364" s="532">
        <v>0</v>
      </c>
    </row>
    <row r="5365" spans="1:6">
      <c r="A5365" s="529" t="s">
        <v>33168</v>
      </c>
      <c r="B5365" s="530">
        <v>89744</v>
      </c>
      <c r="C5365" s="522" t="s">
        <v>11428</v>
      </c>
      <c r="D5365" s="530" t="s">
        <v>24</v>
      </c>
      <c r="E5365" s="531">
        <v>30.27</v>
      </c>
      <c r="F5365" s="532">
        <v>0</v>
      </c>
    </row>
    <row r="5366" spans="1:6">
      <c r="A5366" s="529" t="s">
        <v>33168</v>
      </c>
      <c r="B5366" s="530">
        <v>89850</v>
      </c>
      <c r="C5366" s="522" t="s">
        <v>11520</v>
      </c>
      <c r="D5366" s="530" t="s">
        <v>24</v>
      </c>
      <c r="E5366" s="531">
        <v>36.200000000000003</v>
      </c>
      <c r="F5366" s="532">
        <v>0</v>
      </c>
    </row>
    <row r="5367" spans="1:6">
      <c r="A5367" s="529" t="s">
        <v>33168</v>
      </c>
      <c r="B5367" s="530">
        <v>89854</v>
      </c>
      <c r="C5367" s="522" t="s">
        <v>11524</v>
      </c>
      <c r="D5367" s="530" t="s">
        <v>24</v>
      </c>
      <c r="E5367" s="531">
        <v>112.36</v>
      </c>
      <c r="F5367" s="532">
        <v>0</v>
      </c>
    </row>
    <row r="5368" spans="1:6">
      <c r="A5368" s="529" t="s">
        <v>33168</v>
      </c>
      <c r="B5368" s="530">
        <v>89724</v>
      </c>
      <c r="C5368" s="522" t="s">
        <v>11408</v>
      </c>
      <c r="D5368" s="530" t="s">
        <v>24</v>
      </c>
      <c r="E5368" s="531">
        <v>12.68</v>
      </c>
      <c r="F5368" s="532">
        <v>0</v>
      </c>
    </row>
    <row r="5369" spans="1:6">
      <c r="A5369" s="529" t="s">
        <v>33168</v>
      </c>
      <c r="B5369" s="530">
        <v>89801</v>
      </c>
      <c r="C5369" s="522" t="s">
        <v>11475</v>
      </c>
      <c r="D5369" s="530" t="s">
        <v>24</v>
      </c>
      <c r="E5369" s="531">
        <v>9.77</v>
      </c>
      <c r="F5369" s="532">
        <v>0</v>
      </c>
    </row>
    <row r="5370" spans="1:6">
      <c r="A5370" s="529" t="s">
        <v>33168</v>
      </c>
      <c r="B5370" s="530">
        <v>89731</v>
      </c>
      <c r="C5370" s="522" t="s">
        <v>11415</v>
      </c>
      <c r="D5370" s="530" t="s">
        <v>24</v>
      </c>
      <c r="E5370" s="531">
        <v>16.989999999999998</v>
      </c>
      <c r="F5370" s="532">
        <v>0</v>
      </c>
    </row>
    <row r="5371" spans="1:6">
      <c r="A5371" s="529" t="s">
        <v>33168</v>
      </c>
      <c r="B5371" s="530">
        <v>89805</v>
      </c>
      <c r="C5371" s="522" t="s">
        <v>11479</v>
      </c>
      <c r="D5371" s="530" t="s">
        <v>24</v>
      </c>
      <c r="E5371" s="531">
        <v>22.32</v>
      </c>
      <c r="F5371" s="532">
        <v>0</v>
      </c>
    </row>
    <row r="5372" spans="1:6">
      <c r="A5372" s="529" t="s">
        <v>33168</v>
      </c>
      <c r="B5372" s="530">
        <v>89737</v>
      </c>
      <c r="C5372" s="522" t="s">
        <v>11421</v>
      </c>
      <c r="D5372" s="530" t="s">
        <v>24</v>
      </c>
      <c r="E5372" s="531">
        <v>25.08</v>
      </c>
      <c r="F5372" s="532">
        <v>0</v>
      </c>
    </row>
    <row r="5373" spans="1:6">
      <c r="A5373" s="529" t="s">
        <v>33168</v>
      </c>
      <c r="B5373" s="530">
        <v>104355</v>
      </c>
      <c r="C5373" s="522" t="s">
        <v>12202</v>
      </c>
      <c r="D5373" s="530" t="s">
        <v>24</v>
      </c>
      <c r="E5373" s="531">
        <v>52.22</v>
      </c>
      <c r="F5373" s="532">
        <v>0</v>
      </c>
    </row>
    <row r="5374" spans="1:6">
      <c r="A5374" s="529" t="s">
        <v>33168</v>
      </c>
      <c r="B5374" s="530">
        <v>104347</v>
      </c>
      <c r="C5374" s="522" t="s">
        <v>12195</v>
      </c>
      <c r="D5374" s="530" t="s">
        <v>24</v>
      </c>
      <c r="E5374" s="531">
        <v>51.91</v>
      </c>
      <c r="F5374" s="532">
        <v>0</v>
      </c>
    </row>
    <row r="5375" spans="1:6">
      <c r="A5375" s="529" t="s">
        <v>33168</v>
      </c>
      <c r="B5375" s="530">
        <v>104353</v>
      </c>
      <c r="C5375" s="522" t="s">
        <v>12200</v>
      </c>
      <c r="D5375" s="530" t="s">
        <v>24</v>
      </c>
      <c r="E5375" s="531">
        <v>45.03</v>
      </c>
      <c r="F5375" s="532">
        <v>0</v>
      </c>
    </row>
    <row r="5376" spans="1:6">
      <c r="A5376" s="529" t="s">
        <v>33168</v>
      </c>
      <c r="B5376" s="530">
        <v>104345</v>
      </c>
      <c r="C5376" s="522" t="s">
        <v>12193</v>
      </c>
      <c r="D5376" s="530" t="s">
        <v>24</v>
      </c>
      <c r="E5376" s="531">
        <v>46.72</v>
      </c>
      <c r="F5376" s="532">
        <v>0</v>
      </c>
    </row>
    <row r="5377" spans="1:6">
      <c r="A5377" s="529" t="s">
        <v>33168</v>
      </c>
      <c r="B5377" s="530">
        <v>104350</v>
      </c>
      <c r="C5377" s="522" t="s">
        <v>12197</v>
      </c>
      <c r="D5377" s="530" t="s">
        <v>24</v>
      </c>
      <c r="E5377" s="531">
        <v>31.66</v>
      </c>
      <c r="F5377" s="532">
        <v>0</v>
      </c>
    </row>
    <row r="5378" spans="1:6">
      <c r="A5378" s="529" t="s">
        <v>33168</v>
      </c>
      <c r="B5378" s="530">
        <v>104343</v>
      </c>
      <c r="C5378" s="522" t="s">
        <v>12191</v>
      </c>
      <c r="D5378" s="530" t="s">
        <v>24</v>
      </c>
      <c r="E5378" s="531">
        <v>37.33</v>
      </c>
      <c r="F5378" s="532">
        <v>0</v>
      </c>
    </row>
    <row r="5379" spans="1:6">
      <c r="A5379" s="529" t="s">
        <v>33168</v>
      </c>
      <c r="B5379" s="530">
        <v>89834</v>
      </c>
      <c r="C5379" s="522" t="s">
        <v>11507</v>
      </c>
      <c r="D5379" s="530" t="s">
        <v>24</v>
      </c>
      <c r="E5379" s="531">
        <v>57.96</v>
      </c>
      <c r="F5379" s="532">
        <v>0</v>
      </c>
    </row>
    <row r="5380" spans="1:6">
      <c r="A5380" s="529" t="s">
        <v>33168</v>
      </c>
      <c r="B5380" s="530">
        <v>89797</v>
      </c>
      <c r="C5380" s="522" t="s">
        <v>11474</v>
      </c>
      <c r="D5380" s="530" t="s">
        <v>24</v>
      </c>
      <c r="E5380" s="531">
        <v>55.67</v>
      </c>
      <c r="F5380" s="532">
        <v>0</v>
      </c>
    </row>
    <row r="5381" spans="1:6">
      <c r="A5381" s="529" t="s">
        <v>33168</v>
      </c>
      <c r="B5381" s="530">
        <v>89861</v>
      </c>
      <c r="C5381" s="522" t="s">
        <v>11529</v>
      </c>
      <c r="D5381" s="530" t="s">
        <v>24</v>
      </c>
      <c r="E5381" s="531">
        <v>63.55</v>
      </c>
      <c r="F5381" s="532">
        <v>0</v>
      </c>
    </row>
    <row r="5382" spans="1:6">
      <c r="A5382" s="529" t="s">
        <v>33168</v>
      </c>
      <c r="B5382" s="530">
        <v>89783</v>
      </c>
      <c r="C5382" s="522" t="s">
        <v>11460</v>
      </c>
      <c r="D5382" s="530" t="s">
        <v>24</v>
      </c>
      <c r="E5382" s="531">
        <v>18.21</v>
      </c>
      <c r="F5382" s="532">
        <v>0</v>
      </c>
    </row>
    <row r="5383" spans="1:6">
      <c r="A5383" s="529" t="s">
        <v>33168</v>
      </c>
      <c r="B5383" s="530">
        <v>89827</v>
      </c>
      <c r="C5383" s="522" t="s">
        <v>11500</v>
      </c>
      <c r="D5383" s="530" t="s">
        <v>24</v>
      </c>
      <c r="E5383" s="531">
        <v>19.95</v>
      </c>
      <c r="F5383" s="532">
        <v>0</v>
      </c>
    </row>
    <row r="5384" spans="1:6">
      <c r="A5384" s="529" t="s">
        <v>33168</v>
      </c>
      <c r="B5384" s="530">
        <v>89785</v>
      </c>
      <c r="C5384" s="522" t="s">
        <v>11462</v>
      </c>
      <c r="D5384" s="530" t="s">
        <v>24</v>
      </c>
      <c r="E5384" s="531">
        <v>29.59</v>
      </c>
      <c r="F5384" s="532">
        <v>0</v>
      </c>
    </row>
    <row r="5385" spans="1:6">
      <c r="A5385" s="529" t="s">
        <v>33168</v>
      </c>
      <c r="B5385" s="530">
        <v>89830</v>
      </c>
      <c r="C5385" s="522" t="s">
        <v>11503</v>
      </c>
      <c r="D5385" s="530" t="s">
        <v>24</v>
      </c>
      <c r="E5385" s="531">
        <v>40.93</v>
      </c>
      <c r="F5385" s="532">
        <v>0</v>
      </c>
    </row>
    <row r="5386" spans="1:6">
      <c r="A5386" s="529" t="s">
        <v>33168</v>
      </c>
      <c r="B5386" s="530">
        <v>89795</v>
      </c>
      <c r="C5386" s="522" t="s">
        <v>11472</v>
      </c>
      <c r="D5386" s="530" t="s">
        <v>24</v>
      </c>
      <c r="E5386" s="531">
        <v>44.6</v>
      </c>
      <c r="F5386" s="532">
        <v>0</v>
      </c>
    </row>
    <row r="5387" spans="1:6">
      <c r="A5387" s="529" t="s">
        <v>33168</v>
      </c>
      <c r="B5387" s="530">
        <v>89823</v>
      </c>
      <c r="C5387" s="522" t="s">
        <v>11496</v>
      </c>
      <c r="D5387" s="530" t="s">
        <v>24</v>
      </c>
      <c r="E5387" s="531">
        <v>37.9</v>
      </c>
      <c r="F5387" s="532">
        <v>0</v>
      </c>
    </row>
    <row r="5388" spans="1:6">
      <c r="A5388" s="529" t="s">
        <v>33168</v>
      </c>
      <c r="B5388" s="530">
        <v>89779</v>
      </c>
      <c r="C5388" s="522" t="s">
        <v>11456</v>
      </c>
      <c r="D5388" s="530" t="s">
        <v>24</v>
      </c>
      <c r="E5388" s="531">
        <v>36.75</v>
      </c>
      <c r="F5388" s="532">
        <v>0</v>
      </c>
    </row>
    <row r="5389" spans="1:6">
      <c r="A5389" s="529" t="s">
        <v>33168</v>
      </c>
      <c r="B5389" s="530">
        <v>89857</v>
      </c>
      <c r="C5389" s="522" t="s">
        <v>11527</v>
      </c>
      <c r="D5389" s="530" t="s">
        <v>24</v>
      </c>
      <c r="E5389" s="531">
        <v>40.69</v>
      </c>
      <c r="F5389" s="532">
        <v>0</v>
      </c>
    </row>
    <row r="5390" spans="1:6">
      <c r="A5390" s="529" t="s">
        <v>33168</v>
      </c>
      <c r="B5390" s="530">
        <v>89814</v>
      </c>
      <c r="C5390" s="522" t="s">
        <v>11488</v>
      </c>
      <c r="D5390" s="530" t="s">
        <v>24</v>
      </c>
      <c r="E5390" s="531">
        <v>17.8</v>
      </c>
      <c r="F5390" s="532">
        <v>0</v>
      </c>
    </row>
    <row r="5391" spans="1:6">
      <c r="A5391" s="529" t="s">
        <v>33168</v>
      </c>
      <c r="B5391" s="530">
        <v>89754</v>
      </c>
      <c r="C5391" s="522" t="s">
        <v>11436</v>
      </c>
      <c r="D5391" s="530" t="s">
        <v>24</v>
      </c>
      <c r="E5391" s="531">
        <v>22.62</v>
      </c>
      <c r="F5391" s="532">
        <v>0</v>
      </c>
    </row>
    <row r="5392" spans="1:6">
      <c r="A5392" s="529" t="s">
        <v>33168</v>
      </c>
      <c r="B5392" s="530">
        <v>89819</v>
      </c>
      <c r="C5392" s="522" t="s">
        <v>11493</v>
      </c>
      <c r="D5392" s="530" t="s">
        <v>24</v>
      </c>
      <c r="E5392" s="531">
        <v>25.38</v>
      </c>
      <c r="F5392" s="532">
        <v>0</v>
      </c>
    </row>
    <row r="5393" spans="1:6">
      <c r="A5393" s="529" t="s">
        <v>33168</v>
      </c>
      <c r="B5393" s="530">
        <v>89776</v>
      </c>
      <c r="C5393" s="522" t="s">
        <v>11453</v>
      </c>
      <c r="D5393" s="530" t="s">
        <v>24</v>
      </c>
      <c r="E5393" s="531">
        <v>27.22</v>
      </c>
      <c r="F5393" s="532">
        <v>0</v>
      </c>
    </row>
    <row r="5394" spans="1:6">
      <c r="A5394" s="529" t="s">
        <v>33168</v>
      </c>
      <c r="B5394" s="530">
        <v>89821</v>
      </c>
      <c r="C5394" s="522" t="s">
        <v>11494</v>
      </c>
      <c r="D5394" s="530" t="s">
        <v>24</v>
      </c>
      <c r="E5394" s="531">
        <v>21.2</v>
      </c>
      <c r="F5394" s="532">
        <v>0</v>
      </c>
    </row>
    <row r="5395" spans="1:6">
      <c r="A5395" s="529" t="s">
        <v>33168</v>
      </c>
      <c r="B5395" s="530">
        <v>89778</v>
      </c>
      <c r="C5395" s="522" t="s">
        <v>11455</v>
      </c>
      <c r="D5395" s="530" t="s">
        <v>24</v>
      </c>
      <c r="E5395" s="531">
        <v>20.05</v>
      </c>
      <c r="F5395" s="532">
        <v>0</v>
      </c>
    </row>
    <row r="5396" spans="1:6">
      <c r="A5396" s="529" t="s">
        <v>33168</v>
      </c>
      <c r="B5396" s="530">
        <v>89856</v>
      </c>
      <c r="C5396" s="522" t="s">
        <v>11526</v>
      </c>
      <c r="D5396" s="530" t="s">
        <v>24</v>
      </c>
      <c r="E5396" s="531">
        <v>24</v>
      </c>
      <c r="F5396" s="532">
        <v>0</v>
      </c>
    </row>
    <row r="5397" spans="1:6">
      <c r="A5397" s="529" t="s">
        <v>33168</v>
      </c>
      <c r="B5397" s="530">
        <v>89752</v>
      </c>
      <c r="C5397" s="522" t="s">
        <v>11434</v>
      </c>
      <c r="D5397" s="530" t="s">
        <v>24</v>
      </c>
      <c r="E5397" s="531">
        <v>9.17</v>
      </c>
      <c r="F5397" s="532">
        <v>0</v>
      </c>
    </row>
    <row r="5398" spans="1:6">
      <c r="A5398" s="529" t="s">
        <v>33168</v>
      </c>
      <c r="B5398" s="530">
        <v>89813</v>
      </c>
      <c r="C5398" s="522" t="s">
        <v>11487</v>
      </c>
      <c r="D5398" s="530" t="s">
        <v>24</v>
      </c>
      <c r="E5398" s="531">
        <v>6.3</v>
      </c>
      <c r="F5398" s="532">
        <v>0</v>
      </c>
    </row>
    <row r="5399" spans="1:6">
      <c r="A5399" s="529" t="s">
        <v>33168</v>
      </c>
      <c r="B5399" s="530">
        <v>89753</v>
      </c>
      <c r="C5399" s="522" t="s">
        <v>11435</v>
      </c>
      <c r="D5399" s="530" t="s">
        <v>24</v>
      </c>
      <c r="E5399" s="531">
        <v>11.2</v>
      </c>
      <c r="F5399" s="532">
        <v>0</v>
      </c>
    </row>
    <row r="5400" spans="1:6">
      <c r="A5400" s="529" t="s">
        <v>33168</v>
      </c>
      <c r="B5400" s="530">
        <v>89817</v>
      </c>
      <c r="C5400" s="522" t="s">
        <v>11491</v>
      </c>
      <c r="D5400" s="530" t="s">
        <v>24</v>
      </c>
      <c r="E5400" s="531">
        <v>15.81</v>
      </c>
      <c r="F5400" s="532">
        <v>0</v>
      </c>
    </row>
    <row r="5401" spans="1:6">
      <c r="A5401" s="529" t="s">
        <v>33168</v>
      </c>
      <c r="B5401" s="530">
        <v>89774</v>
      </c>
      <c r="C5401" s="522" t="s">
        <v>11452</v>
      </c>
      <c r="D5401" s="530" t="s">
        <v>24</v>
      </c>
      <c r="E5401" s="531">
        <v>17.690000000000001</v>
      </c>
      <c r="F5401" s="532">
        <v>0</v>
      </c>
    </row>
    <row r="5402" spans="1:6">
      <c r="A5402" s="529" t="s">
        <v>33168</v>
      </c>
      <c r="B5402" s="530">
        <v>95693</v>
      </c>
      <c r="C5402" s="522" t="s">
        <v>11795</v>
      </c>
      <c r="D5402" s="530" t="s">
        <v>24</v>
      </c>
      <c r="E5402" s="531">
        <v>57.19</v>
      </c>
      <c r="F5402" s="532">
        <v>0</v>
      </c>
    </row>
    <row r="5403" spans="1:6">
      <c r="A5403" s="529" t="s">
        <v>33168</v>
      </c>
      <c r="B5403" s="530">
        <v>89833</v>
      </c>
      <c r="C5403" s="522" t="s">
        <v>11506</v>
      </c>
      <c r="D5403" s="530" t="s">
        <v>24</v>
      </c>
      <c r="E5403" s="531">
        <v>49.3</v>
      </c>
      <c r="F5403" s="532">
        <v>0</v>
      </c>
    </row>
    <row r="5404" spans="1:6">
      <c r="A5404" s="529" t="s">
        <v>33168</v>
      </c>
      <c r="B5404" s="530">
        <v>89796</v>
      </c>
      <c r="C5404" s="522" t="s">
        <v>11473</v>
      </c>
      <c r="D5404" s="530" t="s">
        <v>24</v>
      </c>
      <c r="E5404" s="531">
        <v>47.01</v>
      </c>
      <c r="F5404" s="532">
        <v>0</v>
      </c>
    </row>
    <row r="5405" spans="1:6">
      <c r="A5405" s="529" t="s">
        <v>33168</v>
      </c>
      <c r="B5405" s="530">
        <v>89860</v>
      </c>
      <c r="C5405" s="522" t="s">
        <v>11528</v>
      </c>
      <c r="D5405" s="530" t="s">
        <v>24</v>
      </c>
      <c r="E5405" s="531">
        <v>54.89</v>
      </c>
      <c r="F5405" s="532">
        <v>0</v>
      </c>
    </row>
    <row r="5406" spans="1:6">
      <c r="A5406" s="529" t="s">
        <v>33168</v>
      </c>
      <c r="B5406" s="530">
        <v>89782</v>
      </c>
      <c r="C5406" s="522" t="s">
        <v>11459</v>
      </c>
      <c r="D5406" s="530" t="s">
        <v>24</v>
      </c>
      <c r="E5406" s="531">
        <v>18.100000000000001</v>
      </c>
      <c r="F5406" s="532">
        <v>0</v>
      </c>
    </row>
    <row r="5407" spans="1:6">
      <c r="A5407" s="529" t="s">
        <v>33168</v>
      </c>
      <c r="B5407" s="530">
        <v>89825</v>
      </c>
      <c r="C5407" s="522" t="s">
        <v>11498</v>
      </c>
      <c r="D5407" s="530" t="s">
        <v>24</v>
      </c>
      <c r="E5407" s="531">
        <v>17.420000000000002</v>
      </c>
      <c r="F5407" s="532">
        <v>0</v>
      </c>
    </row>
    <row r="5408" spans="1:6">
      <c r="A5408" s="529" t="s">
        <v>33168</v>
      </c>
      <c r="B5408" s="530">
        <v>89784</v>
      </c>
      <c r="C5408" s="522" t="s">
        <v>11461</v>
      </c>
      <c r="D5408" s="530" t="s">
        <v>24</v>
      </c>
      <c r="E5408" s="531">
        <v>27.06</v>
      </c>
      <c r="F5408" s="532">
        <v>0</v>
      </c>
    </row>
    <row r="5409" spans="1:6">
      <c r="A5409" s="529" t="s">
        <v>33168</v>
      </c>
      <c r="B5409" s="530">
        <v>89829</v>
      </c>
      <c r="C5409" s="522" t="s">
        <v>11502</v>
      </c>
      <c r="D5409" s="530" t="s">
        <v>24</v>
      </c>
      <c r="E5409" s="531">
        <v>38.700000000000003</v>
      </c>
      <c r="F5409" s="532">
        <v>0</v>
      </c>
    </row>
    <row r="5410" spans="1:6">
      <c r="A5410" s="529" t="s">
        <v>33168</v>
      </c>
      <c r="B5410" s="530">
        <v>89786</v>
      </c>
      <c r="C5410" s="522" t="s">
        <v>11463</v>
      </c>
      <c r="D5410" s="530" t="s">
        <v>24</v>
      </c>
      <c r="E5410" s="531">
        <v>42.37</v>
      </c>
      <c r="F5410" s="532">
        <v>0</v>
      </c>
    </row>
    <row r="5411" spans="1:6">
      <c r="A5411" s="529" t="s">
        <v>33168</v>
      </c>
      <c r="B5411" s="530">
        <v>104352</v>
      </c>
      <c r="C5411" s="522" t="s">
        <v>12199</v>
      </c>
      <c r="D5411" s="530" t="s">
        <v>24</v>
      </c>
      <c r="E5411" s="531">
        <v>42.8</v>
      </c>
      <c r="F5411" s="532">
        <v>0</v>
      </c>
    </row>
    <row r="5412" spans="1:6">
      <c r="A5412" s="529" t="s">
        <v>33168</v>
      </c>
      <c r="B5412" s="530">
        <v>104344</v>
      </c>
      <c r="C5412" s="522" t="s">
        <v>12192</v>
      </c>
      <c r="D5412" s="530" t="s">
        <v>24</v>
      </c>
      <c r="E5412" s="531">
        <v>44.49</v>
      </c>
      <c r="F5412" s="532">
        <v>0</v>
      </c>
    </row>
    <row r="5413" spans="1:6">
      <c r="A5413" s="529" t="s">
        <v>33168</v>
      </c>
      <c r="B5413" s="530">
        <v>104354</v>
      </c>
      <c r="C5413" s="522" t="s">
        <v>12201</v>
      </c>
      <c r="D5413" s="530" t="s">
        <v>24</v>
      </c>
      <c r="E5413" s="531">
        <v>49.35</v>
      </c>
      <c r="F5413" s="532">
        <v>0</v>
      </c>
    </row>
    <row r="5414" spans="1:6">
      <c r="A5414" s="529" t="s">
        <v>33168</v>
      </c>
      <c r="B5414" s="530">
        <v>104346</v>
      </c>
      <c r="C5414" s="522" t="s">
        <v>12194</v>
      </c>
      <c r="D5414" s="530" t="s">
        <v>24</v>
      </c>
      <c r="E5414" s="531">
        <v>49.04</v>
      </c>
      <c r="F5414" s="532">
        <v>0</v>
      </c>
    </row>
    <row r="5415" spans="1:6">
      <c r="A5415" s="529" t="s">
        <v>33168</v>
      </c>
      <c r="B5415" s="530">
        <v>104356</v>
      </c>
      <c r="C5415" s="522" t="s">
        <v>12203</v>
      </c>
      <c r="D5415" s="530" t="s">
        <v>24</v>
      </c>
      <c r="E5415" s="531">
        <v>32.74</v>
      </c>
      <c r="F5415" s="532">
        <v>0</v>
      </c>
    </row>
    <row r="5416" spans="1:6">
      <c r="A5416" s="529" t="s">
        <v>33168</v>
      </c>
      <c r="B5416" s="530">
        <v>104348</v>
      </c>
      <c r="C5416" s="522" t="s">
        <v>12196</v>
      </c>
      <c r="D5416" s="530" t="s">
        <v>24</v>
      </c>
      <c r="E5416" s="531">
        <v>11.78</v>
      </c>
      <c r="F5416" s="532">
        <v>0</v>
      </c>
    </row>
    <row r="5417" spans="1:6">
      <c r="A5417" s="529" t="s">
        <v>33168</v>
      </c>
      <c r="B5417" s="530">
        <v>104351</v>
      </c>
      <c r="C5417" s="522" t="s">
        <v>12198</v>
      </c>
      <c r="D5417" s="530" t="s">
        <v>24</v>
      </c>
      <c r="E5417" s="531">
        <v>24.58</v>
      </c>
      <c r="F5417" s="532">
        <v>0</v>
      </c>
    </row>
    <row r="5418" spans="1:6">
      <c r="A5418" s="529" t="s">
        <v>33168</v>
      </c>
      <c r="B5418" s="530">
        <v>89800</v>
      </c>
      <c r="C5418" s="522" t="s">
        <v>10999</v>
      </c>
      <c r="D5418" s="530" t="s">
        <v>23</v>
      </c>
      <c r="E5418" s="531">
        <v>35.35</v>
      </c>
      <c r="F5418" s="532">
        <v>0</v>
      </c>
    </row>
    <row r="5419" spans="1:6">
      <c r="A5419" s="529" t="s">
        <v>33168</v>
      </c>
      <c r="B5419" s="530">
        <v>89714</v>
      </c>
      <c r="C5419" s="522" t="s">
        <v>10990</v>
      </c>
      <c r="D5419" s="530" t="s">
        <v>23</v>
      </c>
      <c r="E5419" s="531">
        <v>48.02</v>
      </c>
      <c r="F5419" s="532">
        <v>0</v>
      </c>
    </row>
    <row r="5420" spans="1:6">
      <c r="A5420" s="529" t="s">
        <v>33168</v>
      </c>
      <c r="B5420" s="530">
        <v>89848</v>
      </c>
      <c r="C5420" s="522" t="s">
        <v>11000</v>
      </c>
      <c r="D5420" s="530" t="s">
        <v>23</v>
      </c>
      <c r="E5420" s="531">
        <v>33.69</v>
      </c>
      <c r="F5420" s="532">
        <v>0</v>
      </c>
    </row>
    <row r="5421" spans="1:6">
      <c r="A5421" s="529" t="s">
        <v>33168</v>
      </c>
      <c r="B5421" s="530">
        <v>89849</v>
      </c>
      <c r="C5421" s="522" t="s">
        <v>11001</v>
      </c>
      <c r="D5421" s="530" t="s">
        <v>23</v>
      </c>
      <c r="E5421" s="531">
        <v>66.09</v>
      </c>
      <c r="F5421" s="532">
        <v>0</v>
      </c>
    </row>
    <row r="5422" spans="1:6">
      <c r="A5422" s="529" t="s">
        <v>33168</v>
      </c>
      <c r="B5422" s="530">
        <v>89711</v>
      </c>
      <c r="C5422" s="522" t="s">
        <v>10987</v>
      </c>
      <c r="D5422" s="530" t="s">
        <v>23</v>
      </c>
      <c r="E5422" s="531">
        <v>27.88</v>
      </c>
      <c r="F5422" s="532">
        <v>0</v>
      </c>
    </row>
    <row r="5423" spans="1:6">
      <c r="A5423" s="529" t="s">
        <v>33168</v>
      </c>
      <c r="B5423" s="530">
        <v>89798</v>
      </c>
      <c r="C5423" s="522" t="s">
        <v>10997</v>
      </c>
      <c r="D5423" s="530" t="s">
        <v>23</v>
      </c>
      <c r="E5423" s="531">
        <v>15.17</v>
      </c>
      <c r="F5423" s="532">
        <v>0</v>
      </c>
    </row>
    <row r="5424" spans="1:6">
      <c r="A5424" s="529" t="s">
        <v>33168</v>
      </c>
      <c r="B5424" s="530">
        <v>89712</v>
      </c>
      <c r="C5424" s="522" t="s">
        <v>10988</v>
      </c>
      <c r="D5424" s="530" t="s">
        <v>23</v>
      </c>
      <c r="E5424" s="531">
        <v>34.46</v>
      </c>
      <c r="F5424" s="532">
        <v>0</v>
      </c>
    </row>
    <row r="5425" spans="1:6">
      <c r="A5425" s="529" t="s">
        <v>33168</v>
      </c>
      <c r="B5425" s="530">
        <v>89799</v>
      </c>
      <c r="C5425" s="522" t="s">
        <v>10998</v>
      </c>
      <c r="D5425" s="530" t="s">
        <v>23</v>
      </c>
      <c r="E5425" s="531">
        <v>26.7</v>
      </c>
      <c r="F5425" s="532">
        <v>0</v>
      </c>
    </row>
    <row r="5426" spans="1:6">
      <c r="A5426" s="529" t="s">
        <v>33168</v>
      </c>
      <c r="B5426" s="530">
        <v>89713</v>
      </c>
      <c r="C5426" s="522" t="s">
        <v>10989</v>
      </c>
      <c r="D5426" s="530" t="s">
        <v>23</v>
      </c>
      <c r="E5426" s="531">
        <v>42.69</v>
      </c>
      <c r="F5426" s="532">
        <v>0</v>
      </c>
    </row>
    <row r="5427" spans="1:6">
      <c r="A5427" s="529" t="s">
        <v>33169</v>
      </c>
      <c r="B5427" s="530">
        <v>89376</v>
      </c>
      <c r="C5427" s="522" t="s">
        <v>11163</v>
      </c>
      <c r="D5427" s="530" t="s">
        <v>24</v>
      </c>
      <c r="E5427" s="531">
        <v>7.18</v>
      </c>
      <c r="F5427" s="532">
        <v>0</v>
      </c>
    </row>
    <row r="5428" spans="1:6">
      <c r="A5428" s="529" t="s">
        <v>33169</v>
      </c>
      <c r="B5428" s="530">
        <v>89429</v>
      </c>
      <c r="C5428" s="522" t="s">
        <v>11210</v>
      </c>
      <c r="D5428" s="530" t="s">
        <v>24</v>
      </c>
      <c r="E5428" s="531">
        <v>7.66</v>
      </c>
      <c r="F5428" s="532">
        <v>0</v>
      </c>
    </row>
    <row r="5429" spans="1:6">
      <c r="A5429" s="529" t="s">
        <v>33169</v>
      </c>
      <c r="B5429" s="530">
        <v>89383</v>
      </c>
      <c r="C5429" s="522" t="s">
        <v>11170</v>
      </c>
      <c r="D5429" s="530" t="s">
        <v>24</v>
      </c>
      <c r="E5429" s="531">
        <v>8.3800000000000008</v>
      </c>
      <c r="F5429" s="532">
        <v>0</v>
      </c>
    </row>
    <row r="5430" spans="1:6">
      <c r="A5430" s="529" t="s">
        <v>33169</v>
      </c>
      <c r="B5430" s="530">
        <v>89553</v>
      </c>
      <c r="C5430" s="522" t="s">
        <v>11280</v>
      </c>
      <c r="D5430" s="530" t="s">
        <v>24</v>
      </c>
      <c r="E5430" s="531">
        <v>6.64</v>
      </c>
      <c r="F5430" s="532">
        <v>0</v>
      </c>
    </row>
    <row r="5431" spans="1:6">
      <c r="A5431" s="529" t="s">
        <v>33169</v>
      </c>
      <c r="B5431" s="530">
        <v>89436</v>
      </c>
      <c r="C5431" s="522" t="s">
        <v>11217</v>
      </c>
      <c r="D5431" s="530" t="s">
        <v>24</v>
      </c>
      <c r="E5431" s="531">
        <v>9.9700000000000006</v>
      </c>
      <c r="F5431" s="532">
        <v>0</v>
      </c>
    </row>
    <row r="5432" spans="1:6">
      <c r="A5432" s="529" t="s">
        <v>33169</v>
      </c>
      <c r="B5432" s="530">
        <v>89391</v>
      </c>
      <c r="C5432" s="522" t="s">
        <v>11177</v>
      </c>
      <c r="D5432" s="530" t="s">
        <v>24</v>
      </c>
      <c r="E5432" s="531">
        <v>10.8</v>
      </c>
      <c r="F5432" s="532">
        <v>0</v>
      </c>
    </row>
    <row r="5433" spans="1:6">
      <c r="A5433" s="529" t="s">
        <v>33169</v>
      </c>
      <c r="B5433" s="530">
        <v>89570</v>
      </c>
      <c r="C5433" s="522" t="s">
        <v>11297</v>
      </c>
      <c r="D5433" s="530" t="s">
        <v>24</v>
      </c>
      <c r="E5433" s="531">
        <v>12.55</v>
      </c>
      <c r="F5433" s="532">
        <v>0</v>
      </c>
    </row>
    <row r="5434" spans="1:6">
      <c r="A5434" s="529" t="s">
        <v>33169</v>
      </c>
      <c r="B5434" s="530">
        <v>103994</v>
      </c>
      <c r="C5434" s="522" t="s">
        <v>23412</v>
      </c>
      <c r="D5434" s="530" t="s">
        <v>24</v>
      </c>
      <c r="E5434" s="531">
        <v>16.239999999999998</v>
      </c>
      <c r="F5434" s="532">
        <v>0</v>
      </c>
    </row>
    <row r="5435" spans="1:6">
      <c r="A5435" s="529" t="s">
        <v>33169</v>
      </c>
      <c r="B5435" s="530">
        <v>89572</v>
      </c>
      <c r="C5435" s="522" t="s">
        <v>11299</v>
      </c>
      <c r="D5435" s="530" t="s">
        <v>24</v>
      </c>
      <c r="E5435" s="531">
        <v>9.74</v>
      </c>
      <c r="F5435" s="532">
        <v>0</v>
      </c>
    </row>
    <row r="5436" spans="1:6">
      <c r="A5436" s="529" t="s">
        <v>33169</v>
      </c>
      <c r="B5436" s="530">
        <v>103992</v>
      </c>
      <c r="C5436" s="522" t="s">
        <v>23411</v>
      </c>
      <c r="D5436" s="530" t="s">
        <v>24</v>
      </c>
      <c r="E5436" s="531">
        <v>13.62</v>
      </c>
      <c r="F5436" s="532">
        <v>0</v>
      </c>
    </row>
    <row r="5437" spans="1:6">
      <c r="A5437" s="529" t="s">
        <v>33169</v>
      </c>
      <c r="B5437" s="530">
        <v>89596</v>
      </c>
      <c r="C5437" s="522" t="s">
        <v>11315</v>
      </c>
      <c r="D5437" s="530" t="s">
        <v>24</v>
      </c>
      <c r="E5437" s="531">
        <v>11.63</v>
      </c>
      <c r="F5437" s="532">
        <v>0</v>
      </c>
    </row>
    <row r="5438" spans="1:6">
      <c r="A5438" s="529" t="s">
        <v>33169</v>
      </c>
      <c r="B5438" s="530">
        <v>104001</v>
      </c>
      <c r="C5438" s="522" t="s">
        <v>23414</v>
      </c>
      <c r="D5438" s="530" t="s">
        <v>24</v>
      </c>
      <c r="E5438" s="531">
        <v>16.12</v>
      </c>
      <c r="F5438" s="532">
        <v>0</v>
      </c>
    </row>
    <row r="5439" spans="1:6">
      <c r="A5439" s="529" t="s">
        <v>33169</v>
      </c>
      <c r="B5439" s="530">
        <v>89595</v>
      </c>
      <c r="C5439" s="522" t="s">
        <v>11314</v>
      </c>
      <c r="D5439" s="530" t="s">
        <v>24</v>
      </c>
      <c r="E5439" s="531">
        <v>15.61</v>
      </c>
      <c r="F5439" s="532">
        <v>0</v>
      </c>
    </row>
    <row r="5440" spans="1:6">
      <c r="A5440" s="529" t="s">
        <v>33169</v>
      </c>
      <c r="B5440" s="530">
        <v>104002</v>
      </c>
      <c r="C5440" s="522" t="s">
        <v>23415</v>
      </c>
      <c r="D5440" s="530" t="s">
        <v>24</v>
      </c>
      <c r="E5440" s="531">
        <v>19.82</v>
      </c>
      <c r="F5440" s="532">
        <v>0</v>
      </c>
    </row>
    <row r="5441" spans="1:6">
      <c r="A5441" s="529" t="s">
        <v>33169</v>
      </c>
      <c r="B5441" s="530">
        <v>89610</v>
      </c>
      <c r="C5441" s="522" t="s">
        <v>11322</v>
      </c>
      <c r="D5441" s="530" t="s">
        <v>24</v>
      </c>
      <c r="E5441" s="531">
        <v>20.93</v>
      </c>
      <c r="F5441" s="532">
        <v>0</v>
      </c>
    </row>
    <row r="5442" spans="1:6">
      <c r="A5442" s="529" t="s">
        <v>33169</v>
      </c>
      <c r="B5442" s="530">
        <v>89613</v>
      </c>
      <c r="C5442" s="522" t="s">
        <v>23386</v>
      </c>
      <c r="D5442" s="530" t="s">
        <v>24</v>
      </c>
      <c r="E5442" s="531">
        <v>32.090000000000003</v>
      </c>
      <c r="F5442" s="532">
        <v>0</v>
      </c>
    </row>
    <row r="5443" spans="1:6">
      <c r="A5443" s="529" t="s">
        <v>33169</v>
      </c>
      <c r="B5443" s="530">
        <v>89616</v>
      </c>
      <c r="C5443" s="522" t="s">
        <v>11327</v>
      </c>
      <c r="D5443" s="530" t="s">
        <v>24</v>
      </c>
      <c r="E5443" s="531">
        <v>42.49</v>
      </c>
      <c r="F5443" s="532">
        <v>0</v>
      </c>
    </row>
    <row r="5444" spans="1:6">
      <c r="A5444" s="529" t="s">
        <v>33169</v>
      </c>
      <c r="B5444" s="530">
        <v>103967</v>
      </c>
      <c r="C5444" s="522" t="s">
        <v>12118</v>
      </c>
      <c r="D5444" s="530" t="s">
        <v>24</v>
      </c>
      <c r="E5444" s="531">
        <v>12.78</v>
      </c>
      <c r="F5444" s="532">
        <v>0</v>
      </c>
    </row>
    <row r="5445" spans="1:6">
      <c r="A5445" s="529" t="s">
        <v>33169</v>
      </c>
      <c r="B5445" s="530">
        <v>104003</v>
      </c>
      <c r="C5445" s="522" t="s">
        <v>12142</v>
      </c>
      <c r="D5445" s="530" t="s">
        <v>24</v>
      </c>
      <c r="E5445" s="531">
        <v>16.989999999999998</v>
      </c>
      <c r="F5445" s="532">
        <v>0</v>
      </c>
    </row>
    <row r="5446" spans="1:6">
      <c r="A5446" s="529" t="s">
        <v>33169</v>
      </c>
      <c r="B5446" s="530">
        <v>103952</v>
      </c>
      <c r="C5446" s="522" t="s">
        <v>12107</v>
      </c>
      <c r="D5446" s="530" t="s">
        <v>24</v>
      </c>
      <c r="E5446" s="531">
        <v>7.35</v>
      </c>
      <c r="F5446" s="532">
        <v>0</v>
      </c>
    </row>
    <row r="5447" spans="1:6">
      <c r="A5447" s="529" t="s">
        <v>33169</v>
      </c>
      <c r="B5447" s="530">
        <v>103947</v>
      </c>
      <c r="C5447" s="522" t="s">
        <v>12102</v>
      </c>
      <c r="D5447" s="530" t="s">
        <v>24</v>
      </c>
      <c r="E5447" s="531">
        <v>8.07</v>
      </c>
      <c r="F5447" s="532">
        <v>0</v>
      </c>
    </row>
    <row r="5448" spans="1:6">
      <c r="A5448" s="529" t="s">
        <v>33169</v>
      </c>
      <c r="B5448" s="530">
        <v>103957</v>
      </c>
      <c r="C5448" s="522" t="s">
        <v>12112</v>
      </c>
      <c r="D5448" s="530" t="s">
        <v>24</v>
      </c>
      <c r="E5448" s="531">
        <v>5.77</v>
      </c>
      <c r="F5448" s="532">
        <v>0</v>
      </c>
    </row>
    <row r="5449" spans="1:6">
      <c r="A5449" s="529" t="s">
        <v>33169</v>
      </c>
      <c r="B5449" s="530">
        <v>103953</v>
      </c>
      <c r="C5449" s="522" t="s">
        <v>12108</v>
      </c>
      <c r="D5449" s="530" t="s">
        <v>24</v>
      </c>
      <c r="E5449" s="531">
        <v>9.1</v>
      </c>
      <c r="F5449" s="532">
        <v>0</v>
      </c>
    </row>
    <row r="5450" spans="1:6">
      <c r="A5450" s="529" t="s">
        <v>33169</v>
      </c>
      <c r="B5450" s="530">
        <v>103948</v>
      </c>
      <c r="C5450" s="522" t="s">
        <v>12103</v>
      </c>
      <c r="D5450" s="530" t="s">
        <v>24</v>
      </c>
      <c r="E5450" s="531">
        <v>9.93</v>
      </c>
      <c r="F5450" s="532">
        <v>0</v>
      </c>
    </row>
    <row r="5451" spans="1:6">
      <c r="A5451" s="529" t="s">
        <v>33169</v>
      </c>
      <c r="B5451" s="530">
        <v>103958</v>
      </c>
      <c r="C5451" s="522" t="s">
        <v>12113</v>
      </c>
      <c r="D5451" s="530" t="s">
        <v>24</v>
      </c>
      <c r="E5451" s="531">
        <v>11.2</v>
      </c>
      <c r="F5451" s="532">
        <v>0</v>
      </c>
    </row>
    <row r="5452" spans="1:6">
      <c r="A5452" s="529" t="s">
        <v>33169</v>
      </c>
      <c r="B5452" s="530">
        <v>104009</v>
      </c>
      <c r="C5452" s="522" t="s">
        <v>12148</v>
      </c>
      <c r="D5452" s="530" t="s">
        <v>24</v>
      </c>
      <c r="E5452" s="531">
        <v>15.71</v>
      </c>
      <c r="F5452" s="532">
        <v>0</v>
      </c>
    </row>
    <row r="5453" spans="1:6">
      <c r="A5453" s="529" t="s">
        <v>33169</v>
      </c>
      <c r="B5453" s="530">
        <v>103959</v>
      </c>
      <c r="C5453" s="522" t="s">
        <v>12114</v>
      </c>
      <c r="D5453" s="530" t="s">
        <v>24</v>
      </c>
      <c r="E5453" s="531">
        <v>16.38</v>
      </c>
      <c r="F5453" s="532">
        <v>0</v>
      </c>
    </row>
    <row r="5454" spans="1:6">
      <c r="A5454" s="529" t="s">
        <v>33169</v>
      </c>
      <c r="B5454" s="530">
        <v>103962</v>
      </c>
      <c r="C5454" s="522" t="s">
        <v>12115</v>
      </c>
      <c r="D5454" s="530" t="s">
        <v>24</v>
      </c>
      <c r="E5454" s="531">
        <v>7.22</v>
      </c>
      <c r="F5454" s="532">
        <v>0</v>
      </c>
    </row>
    <row r="5455" spans="1:6">
      <c r="A5455" s="529" t="s">
        <v>33169</v>
      </c>
      <c r="B5455" s="530">
        <v>103954</v>
      </c>
      <c r="C5455" s="522" t="s">
        <v>12109</v>
      </c>
      <c r="D5455" s="530" t="s">
        <v>24</v>
      </c>
      <c r="E5455" s="531">
        <v>10.45</v>
      </c>
      <c r="F5455" s="532">
        <v>0</v>
      </c>
    </row>
    <row r="5456" spans="1:6">
      <c r="A5456" s="529" t="s">
        <v>33169</v>
      </c>
      <c r="B5456" s="530">
        <v>103949</v>
      </c>
      <c r="C5456" s="522" t="s">
        <v>12104</v>
      </c>
      <c r="D5456" s="530" t="s">
        <v>24</v>
      </c>
      <c r="E5456" s="531">
        <v>11.24</v>
      </c>
      <c r="F5456" s="532">
        <v>0</v>
      </c>
    </row>
    <row r="5457" spans="1:6">
      <c r="A5457" s="529" t="s">
        <v>33169</v>
      </c>
      <c r="B5457" s="530">
        <v>103964</v>
      </c>
      <c r="C5457" s="522" t="s">
        <v>12116</v>
      </c>
      <c r="D5457" s="530" t="s">
        <v>24</v>
      </c>
      <c r="E5457" s="531">
        <v>9.14</v>
      </c>
      <c r="F5457" s="532">
        <v>0</v>
      </c>
    </row>
    <row r="5458" spans="1:6">
      <c r="A5458" s="529" t="s">
        <v>33169</v>
      </c>
      <c r="B5458" s="530">
        <v>104014</v>
      </c>
      <c r="C5458" s="522" t="s">
        <v>12151</v>
      </c>
      <c r="D5458" s="530" t="s">
        <v>24</v>
      </c>
      <c r="E5458" s="531">
        <v>12.77</v>
      </c>
      <c r="F5458" s="532">
        <v>0</v>
      </c>
    </row>
    <row r="5459" spans="1:6">
      <c r="A5459" s="529" t="s">
        <v>33169</v>
      </c>
      <c r="B5459" s="530">
        <v>103966</v>
      </c>
      <c r="C5459" s="522" t="s">
        <v>12117</v>
      </c>
      <c r="D5459" s="530" t="s">
        <v>24</v>
      </c>
      <c r="E5459" s="531">
        <v>10.7</v>
      </c>
      <c r="F5459" s="532">
        <v>0</v>
      </c>
    </row>
    <row r="5460" spans="1:6">
      <c r="A5460" s="529" t="s">
        <v>33169</v>
      </c>
      <c r="B5460" s="530">
        <v>103999</v>
      </c>
      <c r="C5460" s="522" t="s">
        <v>12141</v>
      </c>
      <c r="D5460" s="530" t="s">
        <v>24</v>
      </c>
      <c r="E5460" s="531">
        <v>14.67</v>
      </c>
      <c r="F5460" s="532">
        <v>0</v>
      </c>
    </row>
    <row r="5461" spans="1:6">
      <c r="A5461" s="529" t="s">
        <v>33169</v>
      </c>
      <c r="B5461" s="530">
        <v>103968</v>
      </c>
      <c r="C5461" s="522" t="s">
        <v>12119</v>
      </c>
      <c r="D5461" s="530" t="s">
        <v>24</v>
      </c>
      <c r="E5461" s="531">
        <v>17.84</v>
      </c>
      <c r="F5461" s="532">
        <v>0</v>
      </c>
    </row>
    <row r="5462" spans="1:6">
      <c r="A5462" s="529" t="s">
        <v>33169</v>
      </c>
      <c r="B5462" s="530">
        <v>103969</v>
      </c>
      <c r="C5462" s="522" t="s">
        <v>12120</v>
      </c>
      <c r="D5462" s="530" t="s">
        <v>24</v>
      </c>
      <c r="E5462" s="531">
        <v>20.95</v>
      </c>
      <c r="F5462" s="532">
        <v>0</v>
      </c>
    </row>
    <row r="5463" spans="1:6">
      <c r="A5463" s="529" t="s">
        <v>33169</v>
      </c>
      <c r="B5463" s="530">
        <v>103971</v>
      </c>
      <c r="C5463" s="522" t="s">
        <v>12121</v>
      </c>
      <c r="D5463" s="530" t="s">
        <v>24</v>
      </c>
      <c r="E5463" s="531">
        <v>26.5</v>
      </c>
      <c r="F5463" s="532">
        <v>0</v>
      </c>
    </row>
    <row r="5464" spans="1:6">
      <c r="A5464" s="529" t="s">
        <v>33169</v>
      </c>
      <c r="B5464" s="530">
        <v>103972</v>
      </c>
      <c r="C5464" s="522" t="s">
        <v>12122</v>
      </c>
      <c r="D5464" s="530" t="s">
        <v>24</v>
      </c>
      <c r="E5464" s="531">
        <v>30.56</v>
      </c>
      <c r="F5464" s="532">
        <v>0</v>
      </c>
    </row>
    <row r="5465" spans="1:6">
      <c r="A5465" s="529" t="s">
        <v>33169</v>
      </c>
      <c r="B5465" s="530">
        <v>103993</v>
      </c>
      <c r="C5465" s="522" t="s">
        <v>12136</v>
      </c>
      <c r="D5465" s="530" t="s">
        <v>24</v>
      </c>
      <c r="E5465" s="531">
        <v>11.95</v>
      </c>
      <c r="F5465" s="532">
        <v>0</v>
      </c>
    </row>
    <row r="5466" spans="1:6">
      <c r="A5466" s="529" t="s">
        <v>33169</v>
      </c>
      <c r="B5466" s="530">
        <v>89407</v>
      </c>
      <c r="C5466" s="522" t="s">
        <v>11190</v>
      </c>
      <c r="D5466" s="530" t="s">
        <v>24</v>
      </c>
      <c r="E5466" s="531">
        <v>11.17</v>
      </c>
      <c r="F5466" s="532">
        <v>0</v>
      </c>
    </row>
    <row r="5467" spans="1:6">
      <c r="A5467" s="529" t="s">
        <v>33169</v>
      </c>
      <c r="B5467" s="530">
        <v>89361</v>
      </c>
      <c r="C5467" s="522" t="s">
        <v>11148</v>
      </c>
      <c r="D5467" s="530" t="s">
        <v>24</v>
      </c>
      <c r="E5467" s="531">
        <v>12.15</v>
      </c>
      <c r="F5467" s="532">
        <v>0</v>
      </c>
    </row>
    <row r="5468" spans="1:6">
      <c r="A5468" s="529" t="s">
        <v>33169</v>
      </c>
      <c r="B5468" s="530">
        <v>89490</v>
      </c>
      <c r="C5468" s="522" t="s">
        <v>11229</v>
      </c>
      <c r="D5468" s="530" t="s">
        <v>24</v>
      </c>
      <c r="E5468" s="531">
        <v>8.42</v>
      </c>
      <c r="F5468" s="532">
        <v>0</v>
      </c>
    </row>
    <row r="5469" spans="1:6">
      <c r="A5469" s="529" t="s">
        <v>33169</v>
      </c>
      <c r="B5469" s="530">
        <v>89411</v>
      </c>
      <c r="C5469" s="522" t="s">
        <v>11194</v>
      </c>
      <c r="D5469" s="530" t="s">
        <v>24</v>
      </c>
      <c r="E5469" s="531">
        <v>13.02</v>
      </c>
      <c r="F5469" s="532">
        <v>0</v>
      </c>
    </row>
    <row r="5470" spans="1:6">
      <c r="A5470" s="529" t="s">
        <v>33169</v>
      </c>
      <c r="B5470" s="530">
        <v>89365</v>
      </c>
      <c r="C5470" s="522" t="s">
        <v>11152</v>
      </c>
      <c r="D5470" s="530" t="s">
        <v>24</v>
      </c>
      <c r="E5470" s="531">
        <v>14.15</v>
      </c>
      <c r="F5470" s="532">
        <v>0</v>
      </c>
    </row>
    <row r="5471" spans="1:6">
      <c r="A5471" s="529" t="s">
        <v>33169</v>
      </c>
      <c r="B5471" s="530">
        <v>89496</v>
      </c>
      <c r="C5471" s="522" t="s">
        <v>11233</v>
      </c>
      <c r="D5471" s="530" t="s">
        <v>24</v>
      </c>
      <c r="E5471" s="531">
        <v>11.93</v>
      </c>
      <c r="F5471" s="532">
        <v>0</v>
      </c>
    </row>
    <row r="5472" spans="1:6">
      <c r="A5472" s="529" t="s">
        <v>33169</v>
      </c>
      <c r="B5472" s="530">
        <v>89416</v>
      </c>
      <c r="C5472" s="522" t="s">
        <v>11199</v>
      </c>
      <c r="D5472" s="530" t="s">
        <v>24</v>
      </c>
      <c r="E5472" s="531">
        <v>17.309999999999999</v>
      </c>
      <c r="F5472" s="532">
        <v>0</v>
      </c>
    </row>
    <row r="5473" spans="1:6">
      <c r="A5473" s="529" t="s">
        <v>33169</v>
      </c>
      <c r="B5473" s="530">
        <v>89370</v>
      </c>
      <c r="C5473" s="522" t="s">
        <v>11157</v>
      </c>
      <c r="D5473" s="530" t="s">
        <v>24</v>
      </c>
      <c r="E5473" s="531">
        <v>18.649999999999999</v>
      </c>
      <c r="F5473" s="532">
        <v>0</v>
      </c>
    </row>
    <row r="5474" spans="1:6">
      <c r="A5474" s="529" t="s">
        <v>33169</v>
      </c>
      <c r="B5474" s="530">
        <v>89500</v>
      </c>
      <c r="C5474" s="522" t="s">
        <v>11237</v>
      </c>
      <c r="D5474" s="530" t="s">
        <v>24</v>
      </c>
      <c r="E5474" s="531">
        <v>14.58</v>
      </c>
      <c r="F5474" s="532">
        <v>0</v>
      </c>
    </row>
    <row r="5475" spans="1:6">
      <c r="A5475" s="529" t="s">
        <v>33169</v>
      </c>
      <c r="B5475" s="530">
        <v>103983</v>
      </c>
      <c r="C5475" s="522" t="s">
        <v>12129</v>
      </c>
      <c r="D5475" s="530" t="s">
        <v>24</v>
      </c>
      <c r="E5475" s="531">
        <v>20.74</v>
      </c>
      <c r="F5475" s="532">
        <v>0</v>
      </c>
    </row>
    <row r="5476" spans="1:6">
      <c r="A5476" s="529" t="s">
        <v>33169</v>
      </c>
      <c r="B5476" s="530">
        <v>89504</v>
      </c>
      <c r="C5476" s="522" t="s">
        <v>11241</v>
      </c>
      <c r="D5476" s="530" t="s">
        <v>24</v>
      </c>
      <c r="E5476" s="531">
        <v>20.97</v>
      </c>
      <c r="F5476" s="532">
        <v>0</v>
      </c>
    </row>
    <row r="5477" spans="1:6">
      <c r="A5477" s="529" t="s">
        <v>33169</v>
      </c>
      <c r="B5477" s="530">
        <v>103987</v>
      </c>
      <c r="C5477" s="522" t="s">
        <v>12133</v>
      </c>
      <c r="D5477" s="530" t="s">
        <v>24</v>
      </c>
      <c r="E5477" s="531">
        <v>28.19</v>
      </c>
      <c r="F5477" s="532">
        <v>0</v>
      </c>
    </row>
    <row r="5478" spans="1:6">
      <c r="A5478" s="529" t="s">
        <v>33169</v>
      </c>
      <c r="B5478" s="530">
        <v>89510</v>
      </c>
      <c r="C5478" s="522" t="s">
        <v>11245</v>
      </c>
      <c r="D5478" s="530" t="s">
        <v>24</v>
      </c>
      <c r="E5478" s="531">
        <v>29.36</v>
      </c>
      <c r="F5478" s="532">
        <v>0</v>
      </c>
    </row>
    <row r="5479" spans="1:6">
      <c r="A5479" s="529" t="s">
        <v>33169</v>
      </c>
      <c r="B5479" s="530">
        <v>89519</v>
      </c>
      <c r="C5479" s="522" t="s">
        <v>11252</v>
      </c>
      <c r="D5479" s="530" t="s">
        <v>24</v>
      </c>
      <c r="E5479" s="531">
        <v>50.04</v>
      </c>
      <c r="F5479" s="532">
        <v>0</v>
      </c>
    </row>
    <row r="5480" spans="1:6">
      <c r="A5480" s="529" t="s">
        <v>33169</v>
      </c>
      <c r="B5480" s="530">
        <v>89527</v>
      </c>
      <c r="C5480" s="522" t="s">
        <v>11260</v>
      </c>
      <c r="D5480" s="530" t="s">
        <v>24</v>
      </c>
      <c r="E5480" s="531">
        <v>59.95</v>
      </c>
      <c r="F5480" s="532">
        <v>0</v>
      </c>
    </row>
    <row r="5481" spans="1:6">
      <c r="A5481" s="529" t="s">
        <v>33169</v>
      </c>
      <c r="B5481" s="530">
        <v>89406</v>
      </c>
      <c r="C5481" s="522" t="s">
        <v>11189</v>
      </c>
      <c r="D5481" s="530" t="s">
        <v>24</v>
      </c>
      <c r="E5481" s="531">
        <v>11.1</v>
      </c>
      <c r="F5481" s="532">
        <v>0</v>
      </c>
    </row>
    <row r="5482" spans="1:6">
      <c r="A5482" s="529" t="s">
        <v>33169</v>
      </c>
      <c r="B5482" s="530">
        <v>89360</v>
      </c>
      <c r="C5482" s="522" t="s">
        <v>11147</v>
      </c>
      <c r="D5482" s="530" t="s">
        <v>24</v>
      </c>
      <c r="E5482" s="531">
        <v>12.08</v>
      </c>
      <c r="F5482" s="532">
        <v>0</v>
      </c>
    </row>
    <row r="5483" spans="1:6">
      <c r="A5483" s="529" t="s">
        <v>33169</v>
      </c>
      <c r="B5483" s="530">
        <v>89489</v>
      </c>
      <c r="C5483" s="522" t="s">
        <v>11228</v>
      </c>
      <c r="D5483" s="530" t="s">
        <v>24</v>
      </c>
      <c r="E5483" s="531">
        <v>8.98</v>
      </c>
      <c r="F5483" s="532">
        <v>0</v>
      </c>
    </row>
    <row r="5484" spans="1:6">
      <c r="A5484" s="529" t="s">
        <v>33169</v>
      </c>
      <c r="B5484" s="530">
        <v>89410</v>
      </c>
      <c r="C5484" s="522" t="s">
        <v>11193</v>
      </c>
      <c r="D5484" s="530" t="s">
        <v>24</v>
      </c>
      <c r="E5484" s="531">
        <v>13.58</v>
      </c>
      <c r="F5484" s="532">
        <v>0</v>
      </c>
    </row>
    <row r="5485" spans="1:6">
      <c r="A5485" s="529" t="s">
        <v>33169</v>
      </c>
      <c r="B5485" s="530">
        <v>89364</v>
      </c>
      <c r="C5485" s="522" t="s">
        <v>11151</v>
      </c>
      <c r="D5485" s="530" t="s">
        <v>24</v>
      </c>
      <c r="E5485" s="531">
        <v>14.71</v>
      </c>
      <c r="F5485" s="532">
        <v>0</v>
      </c>
    </row>
    <row r="5486" spans="1:6">
      <c r="A5486" s="529" t="s">
        <v>33169</v>
      </c>
      <c r="B5486" s="530">
        <v>89494</v>
      </c>
      <c r="C5486" s="522" t="s">
        <v>11232</v>
      </c>
      <c r="D5486" s="530" t="s">
        <v>24</v>
      </c>
      <c r="E5486" s="531">
        <v>14.01</v>
      </c>
      <c r="F5486" s="532">
        <v>0</v>
      </c>
    </row>
    <row r="5487" spans="1:6">
      <c r="A5487" s="529" t="s">
        <v>33169</v>
      </c>
      <c r="B5487" s="530">
        <v>89415</v>
      </c>
      <c r="C5487" s="522" t="s">
        <v>11198</v>
      </c>
      <c r="D5487" s="530" t="s">
        <v>24</v>
      </c>
      <c r="E5487" s="531">
        <v>19.39</v>
      </c>
      <c r="F5487" s="532">
        <v>0</v>
      </c>
    </row>
    <row r="5488" spans="1:6">
      <c r="A5488" s="529" t="s">
        <v>33169</v>
      </c>
      <c r="B5488" s="530">
        <v>89369</v>
      </c>
      <c r="C5488" s="522" t="s">
        <v>11156</v>
      </c>
      <c r="D5488" s="530" t="s">
        <v>24</v>
      </c>
      <c r="E5488" s="531">
        <v>20.73</v>
      </c>
      <c r="F5488" s="532">
        <v>0</v>
      </c>
    </row>
    <row r="5489" spans="1:6">
      <c r="A5489" s="529" t="s">
        <v>33169</v>
      </c>
      <c r="B5489" s="530">
        <v>89499</v>
      </c>
      <c r="C5489" s="522" t="s">
        <v>11236</v>
      </c>
      <c r="D5489" s="530" t="s">
        <v>24</v>
      </c>
      <c r="E5489" s="531">
        <v>21.48</v>
      </c>
      <c r="F5489" s="532">
        <v>0</v>
      </c>
    </row>
    <row r="5490" spans="1:6">
      <c r="A5490" s="529" t="s">
        <v>33169</v>
      </c>
      <c r="B5490" s="530">
        <v>103982</v>
      </c>
      <c r="C5490" s="522" t="s">
        <v>12128</v>
      </c>
      <c r="D5490" s="530" t="s">
        <v>24</v>
      </c>
      <c r="E5490" s="531">
        <v>27.64</v>
      </c>
      <c r="F5490" s="532">
        <v>0</v>
      </c>
    </row>
    <row r="5491" spans="1:6">
      <c r="A5491" s="529" t="s">
        <v>33169</v>
      </c>
      <c r="B5491" s="530">
        <v>89503</v>
      </c>
      <c r="C5491" s="522" t="s">
        <v>11240</v>
      </c>
      <c r="D5491" s="530" t="s">
        <v>24</v>
      </c>
      <c r="E5491" s="531">
        <v>24.91</v>
      </c>
      <c r="F5491" s="532">
        <v>0</v>
      </c>
    </row>
    <row r="5492" spans="1:6">
      <c r="A5492" s="529" t="s">
        <v>33169</v>
      </c>
      <c r="B5492" s="530">
        <v>103986</v>
      </c>
      <c r="C5492" s="522" t="s">
        <v>12132</v>
      </c>
      <c r="D5492" s="530" t="s">
        <v>24</v>
      </c>
      <c r="E5492" s="531">
        <v>32.130000000000003</v>
      </c>
      <c r="F5492" s="532">
        <v>0</v>
      </c>
    </row>
    <row r="5493" spans="1:6">
      <c r="A5493" s="529" t="s">
        <v>33169</v>
      </c>
      <c r="B5493" s="530">
        <v>89507</v>
      </c>
      <c r="C5493" s="522" t="s">
        <v>11244</v>
      </c>
      <c r="D5493" s="530" t="s">
        <v>24</v>
      </c>
      <c r="E5493" s="531">
        <v>49.35</v>
      </c>
      <c r="F5493" s="532">
        <v>0</v>
      </c>
    </row>
    <row r="5494" spans="1:6">
      <c r="A5494" s="529" t="s">
        <v>33169</v>
      </c>
      <c r="B5494" s="530">
        <v>89517</v>
      </c>
      <c r="C5494" s="522" t="s">
        <v>11250</v>
      </c>
      <c r="D5494" s="530" t="s">
        <v>24</v>
      </c>
      <c r="E5494" s="531">
        <v>72.400000000000006</v>
      </c>
      <c r="F5494" s="532">
        <v>0</v>
      </c>
    </row>
    <row r="5495" spans="1:6">
      <c r="A5495" s="529" t="s">
        <v>33169</v>
      </c>
      <c r="B5495" s="530">
        <v>89525</v>
      </c>
      <c r="C5495" s="522" t="s">
        <v>11258</v>
      </c>
      <c r="D5495" s="530" t="s">
        <v>24</v>
      </c>
      <c r="E5495" s="531">
        <v>90.55</v>
      </c>
      <c r="F5495" s="532">
        <v>0</v>
      </c>
    </row>
    <row r="5496" spans="1:6">
      <c r="A5496" s="529" t="s">
        <v>33169</v>
      </c>
      <c r="B5496" s="530">
        <v>89423</v>
      </c>
      <c r="C5496" s="522" t="s">
        <v>11204</v>
      </c>
      <c r="D5496" s="530" t="s">
        <v>24</v>
      </c>
      <c r="E5496" s="531">
        <v>11.3</v>
      </c>
      <c r="F5496" s="532">
        <v>0</v>
      </c>
    </row>
    <row r="5497" spans="1:6">
      <c r="A5497" s="529" t="s">
        <v>33169</v>
      </c>
      <c r="B5497" s="530">
        <v>89377</v>
      </c>
      <c r="C5497" s="522" t="s">
        <v>11164</v>
      </c>
      <c r="D5497" s="530" t="s">
        <v>24</v>
      </c>
      <c r="E5497" s="531">
        <v>11.96</v>
      </c>
      <c r="F5497" s="532">
        <v>0</v>
      </c>
    </row>
    <row r="5498" spans="1:6">
      <c r="A5498" s="529" t="s">
        <v>33169</v>
      </c>
      <c r="B5498" s="530">
        <v>89540</v>
      </c>
      <c r="C5498" s="522" t="s">
        <v>11268</v>
      </c>
      <c r="D5498" s="530" t="s">
        <v>24</v>
      </c>
      <c r="E5498" s="531">
        <v>11.2</v>
      </c>
      <c r="F5498" s="532">
        <v>0</v>
      </c>
    </row>
    <row r="5499" spans="1:6">
      <c r="A5499" s="529" t="s">
        <v>33169</v>
      </c>
      <c r="B5499" s="530">
        <v>89430</v>
      </c>
      <c r="C5499" s="522" t="s">
        <v>11211</v>
      </c>
      <c r="D5499" s="530" t="s">
        <v>24</v>
      </c>
      <c r="E5499" s="531">
        <v>14.28</v>
      </c>
      <c r="F5499" s="532">
        <v>0</v>
      </c>
    </row>
    <row r="5500" spans="1:6">
      <c r="A5500" s="529" t="s">
        <v>33169</v>
      </c>
      <c r="B5500" s="530">
        <v>89384</v>
      </c>
      <c r="C5500" s="522" t="s">
        <v>11171</v>
      </c>
      <c r="D5500" s="530" t="s">
        <v>24</v>
      </c>
      <c r="E5500" s="531">
        <v>15.04</v>
      </c>
      <c r="F5500" s="532">
        <v>0</v>
      </c>
    </row>
    <row r="5501" spans="1:6">
      <c r="A5501" s="529" t="s">
        <v>33169</v>
      </c>
      <c r="B5501" s="530">
        <v>89555</v>
      </c>
      <c r="C5501" s="522" t="s">
        <v>11282</v>
      </c>
      <c r="D5501" s="530" t="s">
        <v>24</v>
      </c>
      <c r="E5501" s="531">
        <v>22.53</v>
      </c>
      <c r="F5501" s="532">
        <v>0</v>
      </c>
    </row>
    <row r="5502" spans="1:6">
      <c r="A5502" s="529" t="s">
        <v>33169</v>
      </c>
      <c r="B5502" s="530">
        <v>89437</v>
      </c>
      <c r="C5502" s="522" t="s">
        <v>11218</v>
      </c>
      <c r="D5502" s="530" t="s">
        <v>24</v>
      </c>
      <c r="E5502" s="531">
        <v>26.11</v>
      </c>
      <c r="F5502" s="532">
        <v>0</v>
      </c>
    </row>
    <row r="5503" spans="1:6">
      <c r="A5503" s="529" t="s">
        <v>33169</v>
      </c>
      <c r="B5503" s="530">
        <v>89392</v>
      </c>
      <c r="C5503" s="522" t="s">
        <v>11178</v>
      </c>
      <c r="D5503" s="530" t="s">
        <v>24</v>
      </c>
      <c r="E5503" s="531">
        <v>27.01</v>
      </c>
      <c r="F5503" s="532">
        <v>0</v>
      </c>
    </row>
    <row r="5504" spans="1:6">
      <c r="A5504" s="529" t="s">
        <v>33169</v>
      </c>
      <c r="B5504" s="530">
        <v>89405</v>
      </c>
      <c r="C5504" s="522" t="s">
        <v>11188</v>
      </c>
      <c r="D5504" s="530" t="s">
        <v>24</v>
      </c>
      <c r="E5504" s="531">
        <v>10.07</v>
      </c>
      <c r="F5504" s="532">
        <v>0</v>
      </c>
    </row>
    <row r="5505" spans="1:6">
      <c r="A5505" s="529" t="s">
        <v>33169</v>
      </c>
      <c r="B5505" s="530">
        <v>89359</v>
      </c>
      <c r="C5505" s="522" t="s">
        <v>11146</v>
      </c>
      <c r="D5505" s="530" t="s">
        <v>24</v>
      </c>
      <c r="E5505" s="531">
        <v>11.05</v>
      </c>
      <c r="F5505" s="532">
        <v>0</v>
      </c>
    </row>
    <row r="5506" spans="1:6">
      <c r="A5506" s="529" t="s">
        <v>33169</v>
      </c>
      <c r="B5506" s="530">
        <v>89485</v>
      </c>
      <c r="C5506" s="522" t="s">
        <v>11227</v>
      </c>
      <c r="D5506" s="530" t="s">
        <v>24</v>
      </c>
      <c r="E5506" s="531">
        <v>7.43</v>
      </c>
      <c r="F5506" s="532">
        <v>0</v>
      </c>
    </row>
    <row r="5507" spans="1:6">
      <c r="A5507" s="529" t="s">
        <v>33169</v>
      </c>
      <c r="B5507" s="530">
        <v>89409</v>
      </c>
      <c r="C5507" s="522" t="s">
        <v>11192</v>
      </c>
      <c r="D5507" s="530" t="s">
        <v>24</v>
      </c>
      <c r="E5507" s="531">
        <v>12.03</v>
      </c>
      <c r="F5507" s="532">
        <v>0</v>
      </c>
    </row>
    <row r="5508" spans="1:6">
      <c r="A5508" s="529" t="s">
        <v>33169</v>
      </c>
      <c r="B5508" s="530">
        <v>89363</v>
      </c>
      <c r="C5508" s="522" t="s">
        <v>11150</v>
      </c>
      <c r="D5508" s="530" t="s">
        <v>24</v>
      </c>
      <c r="E5508" s="531">
        <v>13.16</v>
      </c>
      <c r="F5508" s="532">
        <v>0</v>
      </c>
    </row>
    <row r="5509" spans="1:6">
      <c r="A5509" s="529" t="s">
        <v>33169</v>
      </c>
      <c r="B5509" s="530">
        <v>89493</v>
      </c>
      <c r="C5509" s="522" t="s">
        <v>11231</v>
      </c>
      <c r="D5509" s="530" t="s">
        <v>24</v>
      </c>
      <c r="E5509" s="531">
        <v>11.59</v>
      </c>
      <c r="F5509" s="532">
        <v>0</v>
      </c>
    </row>
    <row r="5510" spans="1:6">
      <c r="A5510" s="529" t="s">
        <v>33169</v>
      </c>
      <c r="B5510" s="530">
        <v>89414</v>
      </c>
      <c r="C5510" s="522" t="s">
        <v>11197</v>
      </c>
      <c r="D5510" s="530" t="s">
        <v>24</v>
      </c>
      <c r="E5510" s="531">
        <v>16.97</v>
      </c>
      <c r="F5510" s="532">
        <v>0</v>
      </c>
    </row>
    <row r="5511" spans="1:6">
      <c r="A5511" s="529" t="s">
        <v>33169</v>
      </c>
      <c r="B5511" s="530">
        <v>89368</v>
      </c>
      <c r="C5511" s="522" t="s">
        <v>11155</v>
      </c>
      <c r="D5511" s="530" t="s">
        <v>24</v>
      </c>
      <c r="E5511" s="531">
        <v>18.309999999999999</v>
      </c>
      <c r="F5511" s="532">
        <v>0</v>
      </c>
    </row>
    <row r="5512" spans="1:6">
      <c r="A5512" s="529" t="s">
        <v>33169</v>
      </c>
      <c r="B5512" s="530">
        <v>89498</v>
      </c>
      <c r="C5512" s="522" t="s">
        <v>11235</v>
      </c>
      <c r="D5512" s="530" t="s">
        <v>24</v>
      </c>
      <c r="E5512" s="531">
        <v>15.15</v>
      </c>
      <c r="F5512" s="532">
        <v>0</v>
      </c>
    </row>
    <row r="5513" spans="1:6">
      <c r="A5513" s="529" t="s">
        <v>33169</v>
      </c>
      <c r="B5513" s="530">
        <v>103981</v>
      </c>
      <c r="C5513" s="522" t="s">
        <v>12127</v>
      </c>
      <c r="D5513" s="530" t="s">
        <v>24</v>
      </c>
      <c r="E5513" s="531">
        <v>21.31</v>
      </c>
      <c r="F5513" s="532">
        <v>0</v>
      </c>
    </row>
    <row r="5514" spans="1:6">
      <c r="A5514" s="529" t="s">
        <v>33169</v>
      </c>
      <c r="B5514" s="530">
        <v>89502</v>
      </c>
      <c r="C5514" s="522" t="s">
        <v>11239</v>
      </c>
      <c r="D5514" s="530" t="s">
        <v>24</v>
      </c>
      <c r="E5514" s="531">
        <v>19.100000000000001</v>
      </c>
      <c r="F5514" s="532">
        <v>0</v>
      </c>
    </row>
    <row r="5515" spans="1:6">
      <c r="A5515" s="529" t="s">
        <v>33169</v>
      </c>
      <c r="B5515" s="530">
        <v>103985</v>
      </c>
      <c r="C5515" s="522" t="s">
        <v>12131</v>
      </c>
      <c r="D5515" s="530" t="s">
        <v>24</v>
      </c>
      <c r="E5515" s="531">
        <v>26.32</v>
      </c>
      <c r="F5515" s="532">
        <v>0</v>
      </c>
    </row>
    <row r="5516" spans="1:6">
      <c r="A5516" s="529" t="s">
        <v>33169</v>
      </c>
      <c r="B5516" s="530">
        <v>89506</v>
      </c>
      <c r="C5516" s="522" t="s">
        <v>11243</v>
      </c>
      <c r="D5516" s="530" t="s">
        <v>24</v>
      </c>
      <c r="E5516" s="531">
        <v>42.14</v>
      </c>
      <c r="F5516" s="532">
        <v>0</v>
      </c>
    </row>
    <row r="5517" spans="1:6">
      <c r="A5517" s="529" t="s">
        <v>33169</v>
      </c>
      <c r="B5517" s="530">
        <v>89515</v>
      </c>
      <c r="C5517" s="522" t="s">
        <v>11248</v>
      </c>
      <c r="D5517" s="530" t="s">
        <v>24</v>
      </c>
      <c r="E5517" s="531">
        <v>85.84</v>
      </c>
      <c r="F5517" s="532">
        <v>0</v>
      </c>
    </row>
    <row r="5518" spans="1:6">
      <c r="A5518" s="529" t="s">
        <v>33169</v>
      </c>
      <c r="B5518" s="530">
        <v>89523</v>
      </c>
      <c r="C5518" s="522" t="s">
        <v>11256</v>
      </c>
      <c r="D5518" s="530" t="s">
        <v>24</v>
      </c>
      <c r="E5518" s="531">
        <v>104.57</v>
      </c>
      <c r="F5518" s="532">
        <v>0</v>
      </c>
    </row>
    <row r="5519" spans="1:6">
      <c r="A5519" s="529" t="s">
        <v>33169</v>
      </c>
      <c r="B5519" s="530">
        <v>90373</v>
      </c>
      <c r="C5519" s="522" t="s">
        <v>11536</v>
      </c>
      <c r="D5519" s="530" t="s">
        <v>24</v>
      </c>
      <c r="E5519" s="531">
        <v>15.61</v>
      </c>
      <c r="F5519" s="532">
        <v>0</v>
      </c>
    </row>
    <row r="5520" spans="1:6">
      <c r="A5520" s="529" t="s">
        <v>33169</v>
      </c>
      <c r="B5520" s="530">
        <v>89366</v>
      </c>
      <c r="C5520" s="522" t="s">
        <v>11153</v>
      </c>
      <c r="D5520" s="530" t="s">
        <v>24</v>
      </c>
      <c r="E5520" s="531">
        <v>19.16</v>
      </c>
      <c r="F5520" s="532">
        <v>0</v>
      </c>
    </row>
    <row r="5521" spans="1:6">
      <c r="A5521" s="529" t="s">
        <v>33169</v>
      </c>
      <c r="B5521" s="530">
        <v>89404</v>
      </c>
      <c r="C5521" s="522" t="s">
        <v>11187</v>
      </c>
      <c r="D5521" s="530" t="s">
        <v>24</v>
      </c>
      <c r="E5521" s="531">
        <v>9.51</v>
      </c>
      <c r="F5521" s="532">
        <v>0</v>
      </c>
    </row>
    <row r="5522" spans="1:6">
      <c r="A5522" s="529" t="s">
        <v>33169</v>
      </c>
      <c r="B5522" s="530">
        <v>89358</v>
      </c>
      <c r="C5522" s="522" t="s">
        <v>11145</v>
      </c>
      <c r="D5522" s="530" t="s">
        <v>24</v>
      </c>
      <c r="E5522" s="531">
        <v>10.49</v>
      </c>
      <c r="F5522" s="532">
        <v>0</v>
      </c>
    </row>
    <row r="5523" spans="1:6">
      <c r="A5523" s="529" t="s">
        <v>33169</v>
      </c>
      <c r="B5523" s="530">
        <v>89481</v>
      </c>
      <c r="C5523" s="522" t="s">
        <v>11226</v>
      </c>
      <c r="D5523" s="530" t="s">
        <v>24</v>
      </c>
      <c r="E5523" s="531">
        <v>6.62</v>
      </c>
      <c r="F5523" s="532">
        <v>0</v>
      </c>
    </row>
    <row r="5524" spans="1:6">
      <c r="A5524" s="529" t="s">
        <v>33169</v>
      </c>
      <c r="B5524" s="530">
        <v>89408</v>
      </c>
      <c r="C5524" s="522" t="s">
        <v>11191</v>
      </c>
      <c r="D5524" s="530" t="s">
        <v>24</v>
      </c>
      <c r="E5524" s="531">
        <v>11.22</v>
      </c>
      <c r="F5524" s="532">
        <v>0</v>
      </c>
    </row>
    <row r="5525" spans="1:6">
      <c r="A5525" s="529" t="s">
        <v>33169</v>
      </c>
      <c r="B5525" s="530">
        <v>89362</v>
      </c>
      <c r="C5525" s="522" t="s">
        <v>11149</v>
      </c>
      <c r="D5525" s="530" t="s">
        <v>24</v>
      </c>
      <c r="E5525" s="531">
        <v>12.35</v>
      </c>
      <c r="F5525" s="532">
        <v>0</v>
      </c>
    </row>
    <row r="5526" spans="1:6">
      <c r="A5526" s="529" t="s">
        <v>33169</v>
      </c>
      <c r="B5526" s="530">
        <v>89412</v>
      </c>
      <c r="C5526" s="522" t="s">
        <v>11195</v>
      </c>
      <c r="D5526" s="530" t="s">
        <v>24</v>
      </c>
      <c r="E5526" s="531">
        <v>12.22</v>
      </c>
      <c r="F5526" s="532">
        <v>0</v>
      </c>
    </row>
    <row r="5527" spans="1:6">
      <c r="A5527" s="529" t="s">
        <v>33169</v>
      </c>
      <c r="B5527" s="530">
        <v>89492</v>
      </c>
      <c r="C5527" s="522" t="s">
        <v>11230</v>
      </c>
      <c r="D5527" s="530" t="s">
        <v>24</v>
      </c>
      <c r="E5527" s="531">
        <v>9.7899999999999991</v>
      </c>
      <c r="F5527" s="532">
        <v>0</v>
      </c>
    </row>
    <row r="5528" spans="1:6">
      <c r="A5528" s="529" t="s">
        <v>33169</v>
      </c>
      <c r="B5528" s="530">
        <v>89413</v>
      </c>
      <c r="C5528" s="522" t="s">
        <v>11196</v>
      </c>
      <c r="D5528" s="530" t="s">
        <v>24</v>
      </c>
      <c r="E5528" s="531">
        <v>15.17</v>
      </c>
      <c r="F5528" s="532">
        <v>0</v>
      </c>
    </row>
    <row r="5529" spans="1:6">
      <c r="A5529" s="529" t="s">
        <v>33169</v>
      </c>
      <c r="B5529" s="530">
        <v>89367</v>
      </c>
      <c r="C5529" s="522" t="s">
        <v>11154</v>
      </c>
      <c r="D5529" s="530" t="s">
        <v>24</v>
      </c>
      <c r="E5529" s="531">
        <v>16.510000000000002</v>
      </c>
      <c r="F5529" s="532">
        <v>0</v>
      </c>
    </row>
    <row r="5530" spans="1:6">
      <c r="A5530" s="529" t="s">
        <v>33169</v>
      </c>
      <c r="B5530" s="530">
        <v>89497</v>
      </c>
      <c r="C5530" s="522" t="s">
        <v>11234</v>
      </c>
      <c r="D5530" s="530" t="s">
        <v>24</v>
      </c>
      <c r="E5530" s="531">
        <v>15.09</v>
      </c>
      <c r="F5530" s="532">
        <v>0</v>
      </c>
    </row>
    <row r="5531" spans="1:6">
      <c r="A5531" s="529" t="s">
        <v>33169</v>
      </c>
      <c r="B5531" s="530">
        <v>103980</v>
      </c>
      <c r="C5531" s="522" t="s">
        <v>12126</v>
      </c>
      <c r="D5531" s="530" t="s">
        <v>24</v>
      </c>
      <c r="E5531" s="531">
        <v>21.25</v>
      </c>
      <c r="F5531" s="532">
        <v>0</v>
      </c>
    </row>
    <row r="5532" spans="1:6">
      <c r="A5532" s="529" t="s">
        <v>33169</v>
      </c>
      <c r="B5532" s="530">
        <v>89501</v>
      </c>
      <c r="C5532" s="522" t="s">
        <v>11238</v>
      </c>
      <c r="D5532" s="530" t="s">
        <v>24</v>
      </c>
      <c r="E5532" s="531">
        <v>16.5</v>
      </c>
      <c r="F5532" s="532">
        <v>0</v>
      </c>
    </row>
    <row r="5533" spans="1:6">
      <c r="A5533" s="529" t="s">
        <v>33169</v>
      </c>
      <c r="B5533" s="530">
        <v>103984</v>
      </c>
      <c r="C5533" s="522" t="s">
        <v>12130</v>
      </c>
      <c r="D5533" s="530" t="s">
        <v>24</v>
      </c>
      <c r="E5533" s="531">
        <v>23.72</v>
      </c>
      <c r="F5533" s="532">
        <v>0</v>
      </c>
    </row>
    <row r="5534" spans="1:6">
      <c r="A5534" s="529" t="s">
        <v>33169</v>
      </c>
      <c r="B5534" s="530">
        <v>89505</v>
      </c>
      <c r="C5534" s="522" t="s">
        <v>11242</v>
      </c>
      <c r="D5534" s="530" t="s">
        <v>24</v>
      </c>
      <c r="E5534" s="531">
        <v>43.97</v>
      </c>
      <c r="F5534" s="532">
        <v>0</v>
      </c>
    </row>
    <row r="5535" spans="1:6">
      <c r="A5535" s="529" t="s">
        <v>33169</v>
      </c>
      <c r="B5535" s="530">
        <v>89513</v>
      </c>
      <c r="C5535" s="522" t="s">
        <v>11246</v>
      </c>
      <c r="D5535" s="530" t="s">
        <v>24</v>
      </c>
      <c r="E5535" s="531">
        <v>106.9</v>
      </c>
      <c r="F5535" s="532">
        <v>0</v>
      </c>
    </row>
    <row r="5536" spans="1:6">
      <c r="A5536" s="529" t="s">
        <v>33169</v>
      </c>
      <c r="B5536" s="530">
        <v>89521</v>
      </c>
      <c r="C5536" s="522" t="s">
        <v>11254</v>
      </c>
      <c r="D5536" s="530" t="s">
        <v>24</v>
      </c>
      <c r="E5536" s="531">
        <v>127.12</v>
      </c>
      <c r="F5536" s="532">
        <v>0</v>
      </c>
    </row>
    <row r="5537" spans="1:6">
      <c r="A5537" s="529" t="s">
        <v>33169</v>
      </c>
      <c r="B5537" s="530">
        <v>103955</v>
      </c>
      <c r="C5537" s="522" t="s">
        <v>12110</v>
      </c>
      <c r="D5537" s="530" t="s">
        <v>24</v>
      </c>
      <c r="E5537" s="531">
        <v>12.54</v>
      </c>
      <c r="F5537" s="532">
        <v>0</v>
      </c>
    </row>
    <row r="5538" spans="1:6">
      <c r="A5538" s="529" t="s">
        <v>33169</v>
      </c>
      <c r="B5538" s="530">
        <v>103950</v>
      </c>
      <c r="C5538" s="522" t="s">
        <v>12105</v>
      </c>
      <c r="D5538" s="530" t="s">
        <v>24</v>
      </c>
      <c r="E5538" s="531">
        <v>13.6</v>
      </c>
      <c r="F5538" s="532">
        <v>0</v>
      </c>
    </row>
    <row r="5539" spans="1:6">
      <c r="A5539" s="529" t="s">
        <v>33169</v>
      </c>
      <c r="B5539" s="530">
        <v>103974</v>
      </c>
      <c r="C5539" s="522" t="s">
        <v>12123</v>
      </c>
      <c r="D5539" s="530" t="s">
        <v>24</v>
      </c>
      <c r="E5539" s="531">
        <v>11.98</v>
      </c>
      <c r="F5539" s="532">
        <v>0</v>
      </c>
    </row>
    <row r="5540" spans="1:6">
      <c r="A5540" s="529" t="s">
        <v>33169</v>
      </c>
      <c r="B5540" s="530">
        <v>103956</v>
      </c>
      <c r="C5540" s="522" t="s">
        <v>12111</v>
      </c>
      <c r="D5540" s="530" t="s">
        <v>24</v>
      </c>
      <c r="E5540" s="531">
        <v>16.97</v>
      </c>
      <c r="F5540" s="532">
        <v>0</v>
      </c>
    </row>
    <row r="5541" spans="1:6">
      <c r="A5541" s="529" t="s">
        <v>33169</v>
      </c>
      <c r="B5541" s="530">
        <v>103951</v>
      </c>
      <c r="C5541" s="522" t="s">
        <v>12106</v>
      </c>
      <c r="D5541" s="530" t="s">
        <v>24</v>
      </c>
      <c r="E5541" s="531">
        <v>18.2</v>
      </c>
      <c r="F5541" s="532">
        <v>0</v>
      </c>
    </row>
    <row r="5542" spans="1:6">
      <c r="A5542" s="529" t="s">
        <v>33169</v>
      </c>
      <c r="B5542" s="530">
        <v>89374</v>
      </c>
      <c r="C5542" s="522" t="s">
        <v>11161</v>
      </c>
      <c r="D5542" s="530" t="s">
        <v>24</v>
      </c>
      <c r="E5542" s="531">
        <v>11.73</v>
      </c>
      <c r="F5542" s="532">
        <v>0</v>
      </c>
    </row>
    <row r="5543" spans="1:6">
      <c r="A5543" s="529" t="s">
        <v>33169</v>
      </c>
      <c r="B5543" s="530">
        <v>89427</v>
      </c>
      <c r="C5543" s="522" t="s">
        <v>11208</v>
      </c>
      <c r="D5543" s="530" t="s">
        <v>24</v>
      </c>
      <c r="E5543" s="531">
        <v>13.59</v>
      </c>
      <c r="F5543" s="532">
        <v>0</v>
      </c>
    </row>
    <row r="5544" spans="1:6">
      <c r="A5544" s="529" t="s">
        <v>33169</v>
      </c>
      <c r="B5544" s="530">
        <v>89381</v>
      </c>
      <c r="C5544" s="522" t="s">
        <v>11168</v>
      </c>
      <c r="D5544" s="530" t="s">
        <v>24</v>
      </c>
      <c r="E5544" s="531">
        <v>14.31</v>
      </c>
      <c r="F5544" s="532">
        <v>0</v>
      </c>
    </row>
    <row r="5545" spans="1:6">
      <c r="A5545" s="529" t="s">
        <v>33169</v>
      </c>
      <c r="B5545" s="530">
        <v>95237</v>
      </c>
      <c r="C5545" s="522" t="s">
        <v>11794</v>
      </c>
      <c r="D5545" s="530" t="s">
        <v>24</v>
      </c>
      <c r="E5545" s="531">
        <v>26.26</v>
      </c>
      <c r="F5545" s="532">
        <v>0</v>
      </c>
    </row>
    <row r="5546" spans="1:6">
      <c r="A5546" s="529" t="s">
        <v>33169</v>
      </c>
      <c r="B5546" s="530">
        <v>89979</v>
      </c>
      <c r="C5546" s="522" t="s">
        <v>11534</v>
      </c>
      <c r="D5546" s="530" t="s">
        <v>24</v>
      </c>
      <c r="E5546" s="531">
        <v>27.09</v>
      </c>
      <c r="F5546" s="532">
        <v>0</v>
      </c>
    </row>
    <row r="5547" spans="1:6">
      <c r="A5547" s="529" t="s">
        <v>33169</v>
      </c>
      <c r="B5547" s="530">
        <v>89564</v>
      </c>
      <c r="C5547" s="522" t="s">
        <v>11291</v>
      </c>
      <c r="D5547" s="530" t="s">
        <v>24</v>
      </c>
      <c r="E5547" s="531">
        <v>16.66</v>
      </c>
      <c r="F5547" s="532">
        <v>0</v>
      </c>
    </row>
    <row r="5548" spans="1:6">
      <c r="A5548" s="529" t="s">
        <v>33169</v>
      </c>
      <c r="B5548" s="530">
        <v>103991</v>
      </c>
      <c r="C5548" s="522" t="s">
        <v>23410</v>
      </c>
      <c r="D5548" s="530" t="s">
        <v>24</v>
      </c>
      <c r="E5548" s="531">
        <v>20.54</v>
      </c>
      <c r="F5548" s="532">
        <v>0</v>
      </c>
    </row>
    <row r="5549" spans="1:6">
      <c r="A5549" s="529" t="s">
        <v>33169</v>
      </c>
      <c r="B5549" s="530">
        <v>89593</v>
      </c>
      <c r="C5549" s="522" t="s">
        <v>11312</v>
      </c>
      <c r="D5549" s="530" t="s">
        <v>24</v>
      </c>
      <c r="E5549" s="531">
        <v>26.06</v>
      </c>
      <c r="F5549" s="532">
        <v>0</v>
      </c>
    </row>
    <row r="5550" spans="1:6">
      <c r="A5550" s="529" t="s">
        <v>33169</v>
      </c>
      <c r="B5550" s="530">
        <v>104000</v>
      </c>
      <c r="C5550" s="522" t="s">
        <v>23413</v>
      </c>
      <c r="D5550" s="530" t="s">
        <v>24</v>
      </c>
      <c r="E5550" s="531">
        <v>30.55</v>
      </c>
      <c r="F5550" s="532">
        <v>0</v>
      </c>
    </row>
    <row r="5551" spans="1:6">
      <c r="A5551" s="529" t="s">
        <v>33169</v>
      </c>
      <c r="B5551" s="530">
        <v>89418</v>
      </c>
      <c r="C5551" s="522" t="s">
        <v>11201</v>
      </c>
      <c r="D5551" s="530" t="s">
        <v>24</v>
      </c>
      <c r="E5551" s="531">
        <v>17.239999999999998</v>
      </c>
      <c r="F5551" s="532">
        <v>0</v>
      </c>
    </row>
    <row r="5552" spans="1:6">
      <c r="A5552" s="529" t="s">
        <v>33169</v>
      </c>
      <c r="B5552" s="530">
        <v>89372</v>
      </c>
      <c r="C5552" s="522" t="s">
        <v>11159</v>
      </c>
      <c r="D5552" s="530" t="s">
        <v>24</v>
      </c>
      <c r="E5552" s="531">
        <v>17.899999999999999</v>
      </c>
      <c r="F5552" s="532">
        <v>0</v>
      </c>
    </row>
    <row r="5553" spans="1:6">
      <c r="A5553" s="529" t="s">
        <v>33169</v>
      </c>
      <c r="B5553" s="530">
        <v>89530</v>
      </c>
      <c r="C5553" s="522" t="s">
        <v>11263</v>
      </c>
      <c r="D5553" s="530" t="s">
        <v>24</v>
      </c>
      <c r="E5553" s="531">
        <v>17.12</v>
      </c>
      <c r="F5553" s="532">
        <v>0</v>
      </c>
    </row>
    <row r="5554" spans="1:6">
      <c r="A5554" s="529" t="s">
        <v>33169</v>
      </c>
      <c r="B5554" s="530">
        <v>89425</v>
      </c>
      <c r="C5554" s="522" t="s">
        <v>11206</v>
      </c>
      <c r="D5554" s="530" t="s">
        <v>24</v>
      </c>
      <c r="E5554" s="531">
        <v>20.2</v>
      </c>
      <c r="F5554" s="532">
        <v>0</v>
      </c>
    </row>
    <row r="5555" spans="1:6">
      <c r="A5555" s="529" t="s">
        <v>33169</v>
      </c>
      <c r="B5555" s="530">
        <v>89379</v>
      </c>
      <c r="C5555" s="522" t="s">
        <v>11166</v>
      </c>
      <c r="D5555" s="530" t="s">
        <v>24</v>
      </c>
      <c r="E5555" s="531">
        <v>20.96</v>
      </c>
      <c r="F5555" s="532">
        <v>0</v>
      </c>
    </row>
    <row r="5556" spans="1:6">
      <c r="A5556" s="529" t="s">
        <v>33169</v>
      </c>
      <c r="B5556" s="530">
        <v>89542</v>
      </c>
      <c r="C5556" s="522" t="s">
        <v>11270</v>
      </c>
      <c r="D5556" s="530" t="s">
        <v>24</v>
      </c>
      <c r="E5556" s="531">
        <v>28.19</v>
      </c>
      <c r="F5556" s="532">
        <v>0</v>
      </c>
    </row>
    <row r="5557" spans="1:6">
      <c r="A5557" s="529" t="s">
        <v>33169</v>
      </c>
      <c r="B5557" s="530">
        <v>89432</v>
      </c>
      <c r="C5557" s="522" t="s">
        <v>11213</v>
      </c>
      <c r="D5557" s="530" t="s">
        <v>24</v>
      </c>
      <c r="E5557" s="531">
        <v>31.77</v>
      </c>
      <c r="F5557" s="532">
        <v>0</v>
      </c>
    </row>
    <row r="5558" spans="1:6">
      <c r="A5558" s="529" t="s">
        <v>33169</v>
      </c>
      <c r="B5558" s="530">
        <v>89387</v>
      </c>
      <c r="C5558" s="522" t="s">
        <v>11174</v>
      </c>
      <c r="D5558" s="530" t="s">
        <v>24</v>
      </c>
      <c r="E5558" s="531">
        <v>32.67</v>
      </c>
      <c r="F5558" s="532">
        <v>0</v>
      </c>
    </row>
    <row r="5559" spans="1:6">
      <c r="A5559" s="529" t="s">
        <v>33169</v>
      </c>
      <c r="B5559" s="530">
        <v>89560</v>
      </c>
      <c r="C5559" s="522" t="s">
        <v>11287</v>
      </c>
      <c r="D5559" s="530" t="s">
        <v>24</v>
      </c>
      <c r="E5559" s="531">
        <v>36.06</v>
      </c>
      <c r="F5559" s="532">
        <v>0</v>
      </c>
    </row>
    <row r="5560" spans="1:6">
      <c r="A5560" s="529" t="s">
        <v>33169</v>
      </c>
      <c r="B5560" s="530">
        <v>104159</v>
      </c>
      <c r="C5560" s="522" t="s">
        <v>23423</v>
      </c>
      <c r="D5560" s="530" t="s">
        <v>24</v>
      </c>
      <c r="E5560" s="531">
        <v>40.22</v>
      </c>
      <c r="F5560" s="532">
        <v>0</v>
      </c>
    </row>
    <row r="5561" spans="1:6">
      <c r="A5561" s="529" t="s">
        <v>33169</v>
      </c>
      <c r="B5561" s="530">
        <v>89577</v>
      </c>
      <c r="C5561" s="522" t="s">
        <v>11303</v>
      </c>
      <c r="D5561" s="530" t="s">
        <v>24</v>
      </c>
      <c r="E5561" s="531">
        <v>38.159999999999997</v>
      </c>
      <c r="F5561" s="532">
        <v>0</v>
      </c>
    </row>
    <row r="5562" spans="1:6">
      <c r="A5562" s="529" t="s">
        <v>33169</v>
      </c>
      <c r="B5562" s="530">
        <v>103996</v>
      </c>
      <c r="C5562" s="522" t="s">
        <v>12138</v>
      </c>
      <c r="D5562" s="530" t="s">
        <v>24</v>
      </c>
      <c r="E5562" s="531">
        <v>43.02</v>
      </c>
      <c r="F5562" s="532">
        <v>0</v>
      </c>
    </row>
    <row r="5563" spans="1:6">
      <c r="A5563" s="529" t="s">
        <v>33169</v>
      </c>
      <c r="B5563" s="530">
        <v>89598</v>
      </c>
      <c r="C5563" s="522" t="s">
        <v>11317</v>
      </c>
      <c r="D5563" s="530" t="s">
        <v>24</v>
      </c>
      <c r="E5563" s="531">
        <v>51.21</v>
      </c>
      <c r="F5563" s="532">
        <v>0</v>
      </c>
    </row>
    <row r="5564" spans="1:6">
      <c r="A5564" s="529" t="s">
        <v>33169</v>
      </c>
      <c r="B5564" s="530">
        <v>89419</v>
      </c>
      <c r="C5564" s="522" t="s">
        <v>11202</v>
      </c>
      <c r="D5564" s="530" t="s">
        <v>24</v>
      </c>
      <c r="E5564" s="531">
        <v>8.19</v>
      </c>
      <c r="F5564" s="532">
        <v>0</v>
      </c>
    </row>
    <row r="5565" spans="1:6">
      <c r="A5565" s="529" t="s">
        <v>33169</v>
      </c>
      <c r="B5565" s="530">
        <v>89373</v>
      </c>
      <c r="C5565" s="522" t="s">
        <v>11160</v>
      </c>
      <c r="D5565" s="530" t="s">
        <v>24</v>
      </c>
      <c r="E5565" s="531">
        <v>8.91</v>
      </c>
      <c r="F5565" s="532">
        <v>0</v>
      </c>
    </row>
    <row r="5566" spans="1:6">
      <c r="A5566" s="529" t="s">
        <v>33169</v>
      </c>
      <c r="B5566" s="530">
        <v>89532</v>
      </c>
      <c r="C5566" s="522" t="s">
        <v>11265</v>
      </c>
      <c r="D5566" s="530" t="s">
        <v>24</v>
      </c>
      <c r="E5566" s="531">
        <v>8.01</v>
      </c>
      <c r="F5566" s="532">
        <v>0</v>
      </c>
    </row>
    <row r="5567" spans="1:6">
      <c r="A5567" s="529" t="s">
        <v>33169</v>
      </c>
      <c r="B5567" s="530">
        <v>89426</v>
      </c>
      <c r="C5567" s="522" t="s">
        <v>11207</v>
      </c>
      <c r="D5567" s="530" t="s">
        <v>24</v>
      </c>
      <c r="E5567" s="531">
        <v>11.34</v>
      </c>
      <c r="F5567" s="532">
        <v>0</v>
      </c>
    </row>
    <row r="5568" spans="1:6">
      <c r="A5568" s="529" t="s">
        <v>33169</v>
      </c>
      <c r="B5568" s="530">
        <v>89380</v>
      </c>
      <c r="C5568" s="522" t="s">
        <v>11167</v>
      </c>
      <c r="D5568" s="530" t="s">
        <v>24</v>
      </c>
      <c r="E5568" s="531">
        <v>12.17</v>
      </c>
      <c r="F5568" s="532">
        <v>0</v>
      </c>
    </row>
    <row r="5569" spans="1:6">
      <c r="A5569" s="529" t="s">
        <v>33169</v>
      </c>
      <c r="B5569" s="530">
        <v>89562</v>
      </c>
      <c r="C5569" s="522" t="s">
        <v>11289</v>
      </c>
      <c r="D5569" s="530" t="s">
        <v>24</v>
      </c>
      <c r="E5569" s="531">
        <v>11.41</v>
      </c>
      <c r="F5569" s="532">
        <v>0</v>
      </c>
    </row>
    <row r="5570" spans="1:6">
      <c r="A5570" s="529" t="s">
        <v>33169</v>
      </c>
      <c r="B5570" s="530">
        <v>89433</v>
      </c>
      <c r="C5570" s="522" t="s">
        <v>11214</v>
      </c>
      <c r="D5570" s="530" t="s">
        <v>24</v>
      </c>
      <c r="E5570" s="531">
        <v>15.29</v>
      </c>
      <c r="F5570" s="532">
        <v>0</v>
      </c>
    </row>
    <row r="5571" spans="1:6">
      <c r="A5571" s="529" t="s">
        <v>33169</v>
      </c>
      <c r="B5571" s="530">
        <v>89579</v>
      </c>
      <c r="C5571" s="522" t="s">
        <v>11304</v>
      </c>
      <c r="D5571" s="530" t="s">
        <v>24</v>
      </c>
      <c r="E5571" s="531">
        <v>12.77</v>
      </c>
      <c r="F5571" s="532">
        <v>0</v>
      </c>
    </row>
    <row r="5572" spans="1:6">
      <c r="A5572" s="529" t="s">
        <v>33169</v>
      </c>
      <c r="B5572" s="530">
        <v>103998</v>
      </c>
      <c r="C5572" s="522" t="s">
        <v>12140</v>
      </c>
      <c r="D5572" s="530" t="s">
        <v>24</v>
      </c>
      <c r="E5572" s="531">
        <v>16.739999999999998</v>
      </c>
      <c r="F5572" s="532">
        <v>0</v>
      </c>
    </row>
    <row r="5573" spans="1:6">
      <c r="A5573" s="529" t="s">
        <v>33169</v>
      </c>
      <c r="B5573" s="530">
        <v>89605</v>
      </c>
      <c r="C5573" s="522" t="s">
        <v>11320</v>
      </c>
      <c r="D5573" s="530" t="s">
        <v>24</v>
      </c>
      <c r="E5573" s="531">
        <v>22.04</v>
      </c>
      <c r="F5573" s="532">
        <v>0</v>
      </c>
    </row>
    <row r="5574" spans="1:6">
      <c r="A5574" s="529" t="s">
        <v>33169</v>
      </c>
      <c r="B5574" s="530">
        <v>89981</v>
      </c>
      <c r="C5574" s="522" t="s">
        <v>11535</v>
      </c>
      <c r="D5574" s="530" t="s">
        <v>24</v>
      </c>
      <c r="E5574" s="531">
        <v>22.93</v>
      </c>
      <c r="F5574" s="532">
        <v>0</v>
      </c>
    </row>
    <row r="5575" spans="1:6">
      <c r="A5575" s="529" t="s">
        <v>33169</v>
      </c>
      <c r="B5575" s="530">
        <v>89385</v>
      </c>
      <c r="C5575" s="522" t="s">
        <v>11172</v>
      </c>
      <c r="D5575" s="530" t="s">
        <v>24</v>
      </c>
      <c r="E5575" s="531">
        <v>9.0299999999999994</v>
      </c>
      <c r="F5575" s="532">
        <v>0</v>
      </c>
    </row>
    <row r="5576" spans="1:6">
      <c r="A5576" s="529" t="s">
        <v>33169</v>
      </c>
      <c r="B5576" s="530">
        <v>89551</v>
      </c>
      <c r="C5576" s="522" t="s">
        <v>11278</v>
      </c>
      <c r="D5576" s="530" t="s">
        <v>24</v>
      </c>
      <c r="E5576" s="531">
        <v>9.48</v>
      </c>
      <c r="F5576" s="532">
        <v>0</v>
      </c>
    </row>
    <row r="5577" spans="1:6">
      <c r="A5577" s="529" t="s">
        <v>33169</v>
      </c>
      <c r="B5577" s="530">
        <v>89434</v>
      </c>
      <c r="C5577" s="522" t="s">
        <v>11215</v>
      </c>
      <c r="D5577" s="530" t="s">
        <v>24</v>
      </c>
      <c r="E5577" s="531">
        <v>12.81</v>
      </c>
      <c r="F5577" s="532">
        <v>0</v>
      </c>
    </row>
    <row r="5578" spans="1:6">
      <c r="A5578" s="529" t="s">
        <v>33169</v>
      </c>
      <c r="B5578" s="530">
        <v>89389</v>
      </c>
      <c r="C5578" s="522" t="s">
        <v>11175</v>
      </c>
      <c r="D5578" s="530" t="s">
        <v>24</v>
      </c>
      <c r="E5578" s="531">
        <v>13.64</v>
      </c>
      <c r="F5578" s="532">
        <v>0</v>
      </c>
    </row>
    <row r="5579" spans="1:6">
      <c r="A5579" s="529" t="s">
        <v>33169</v>
      </c>
      <c r="B5579" s="530">
        <v>89417</v>
      </c>
      <c r="C5579" s="522" t="s">
        <v>11200</v>
      </c>
      <c r="D5579" s="530" t="s">
        <v>24</v>
      </c>
      <c r="E5579" s="531">
        <v>6.96</v>
      </c>
      <c r="F5579" s="532">
        <v>0</v>
      </c>
    </row>
    <row r="5580" spans="1:6">
      <c r="A5580" s="529" t="s">
        <v>33169</v>
      </c>
      <c r="B5580" s="530">
        <v>89371</v>
      </c>
      <c r="C5580" s="522" t="s">
        <v>11158</v>
      </c>
      <c r="D5580" s="530" t="s">
        <v>24</v>
      </c>
      <c r="E5580" s="531">
        <v>7.62</v>
      </c>
      <c r="F5580" s="532">
        <v>0</v>
      </c>
    </row>
    <row r="5581" spans="1:6">
      <c r="A5581" s="529" t="s">
        <v>33169</v>
      </c>
      <c r="B5581" s="530">
        <v>89528</v>
      </c>
      <c r="C5581" s="522" t="s">
        <v>11261</v>
      </c>
      <c r="D5581" s="530" t="s">
        <v>24</v>
      </c>
      <c r="E5581" s="531">
        <v>5.08</v>
      </c>
      <c r="F5581" s="532">
        <v>0</v>
      </c>
    </row>
    <row r="5582" spans="1:6">
      <c r="A5582" s="529" t="s">
        <v>33169</v>
      </c>
      <c r="B5582" s="530">
        <v>89424</v>
      </c>
      <c r="C5582" s="522" t="s">
        <v>11205</v>
      </c>
      <c r="D5582" s="530" t="s">
        <v>24</v>
      </c>
      <c r="E5582" s="531">
        <v>8.16</v>
      </c>
      <c r="F5582" s="532">
        <v>0</v>
      </c>
    </row>
    <row r="5583" spans="1:6">
      <c r="A5583" s="529" t="s">
        <v>33169</v>
      </c>
      <c r="B5583" s="530">
        <v>89378</v>
      </c>
      <c r="C5583" s="522" t="s">
        <v>11165</v>
      </c>
      <c r="D5583" s="530" t="s">
        <v>24</v>
      </c>
      <c r="E5583" s="531">
        <v>8.92</v>
      </c>
      <c r="F5583" s="532">
        <v>0</v>
      </c>
    </row>
    <row r="5584" spans="1:6">
      <c r="A5584" s="529" t="s">
        <v>33169</v>
      </c>
      <c r="B5584" s="530">
        <v>89541</v>
      </c>
      <c r="C5584" s="522" t="s">
        <v>11269</v>
      </c>
      <c r="D5584" s="530" t="s">
        <v>24</v>
      </c>
      <c r="E5584" s="531">
        <v>7.38</v>
      </c>
      <c r="F5584" s="532">
        <v>0</v>
      </c>
    </row>
    <row r="5585" spans="1:6">
      <c r="A5585" s="529" t="s">
        <v>33169</v>
      </c>
      <c r="B5585" s="530">
        <v>89431</v>
      </c>
      <c r="C5585" s="522" t="s">
        <v>11212</v>
      </c>
      <c r="D5585" s="530" t="s">
        <v>24</v>
      </c>
      <c r="E5585" s="531">
        <v>10.96</v>
      </c>
      <c r="F5585" s="532">
        <v>0</v>
      </c>
    </row>
    <row r="5586" spans="1:6">
      <c r="A5586" s="529" t="s">
        <v>33169</v>
      </c>
      <c r="B5586" s="530">
        <v>89386</v>
      </c>
      <c r="C5586" s="522" t="s">
        <v>11173</v>
      </c>
      <c r="D5586" s="530" t="s">
        <v>24</v>
      </c>
      <c r="E5586" s="531">
        <v>11.86</v>
      </c>
      <c r="F5586" s="532">
        <v>0</v>
      </c>
    </row>
    <row r="5587" spans="1:6">
      <c r="A5587" s="529" t="s">
        <v>33169</v>
      </c>
      <c r="B5587" s="530">
        <v>89558</v>
      </c>
      <c r="C5587" s="522" t="s">
        <v>11285</v>
      </c>
      <c r="D5587" s="530" t="s">
        <v>24</v>
      </c>
      <c r="E5587" s="531">
        <v>10.91</v>
      </c>
      <c r="F5587" s="532">
        <v>0</v>
      </c>
    </row>
    <row r="5588" spans="1:6">
      <c r="A5588" s="529" t="s">
        <v>33169</v>
      </c>
      <c r="B5588" s="530">
        <v>103988</v>
      </c>
      <c r="C5588" s="522" t="s">
        <v>12134</v>
      </c>
      <c r="D5588" s="530" t="s">
        <v>24</v>
      </c>
      <c r="E5588" s="531">
        <v>15.07</v>
      </c>
      <c r="F5588" s="532">
        <v>0</v>
      </c>
    </row>
    <row r="5589" spans="1:6">
      <c r="A5589" s="529" t="s">
        <v>33169</v>
      </c>
      <c r="B5589" s="530">
        <v>89575</v>
      </c>
      <c r="C5589" s="522" t="s">
        <v>11302</v>
      </c>
      <c r="D5589" s="530" t="s">
        <v>24</v>
      </c>
      <c r="E5589" s="531">
        <v>12.88</v>
      </c>
      <c r="F5589" s="532">
        <v>0</v>
      </c>
    </row>
    <row r="5590" spans="1:6">
      <c r="A5590" s="529" t="s">
        <v>33169</v>
      </c>
      <c r="B5590" s="530">
        <v>103995</v>
      </c>
      <c r="C5590" s="522" t="s">
        <v>12137</v>
      </c>
      <c r="D5590" s="530" t="s">
        <v>24</v>
      </c>
      <c r="E5590" s="531">
        <v>17.739999999999998</v>
      </c>
      <c r="F5590" s="532">
        <v>0</v>
      </c>
    </row>
    <row r="5591" spans="1:6">
      <c r="A5591" s="529" t="s">
        <v>33169</v>
      </c>
      <c r="B5591" s="530">
        <v>89597</v>
      </c>
      <c r="C5591" s="522" t="s">
        <v>11316</v>
      </c>
      <c r="D5591" s="530" t="s">
        <v>24</v>
      </c>
      <c r="E5591" s="531">
        <v>24.15</v>
      </c>
      <c r="F5591" s="532">
        <v>0</v>
      </c>
    </row>
    <row r="5592" spans="1:6">
      <c r="A5592" s="529" t="s">
        <v>33169</v>
      </c>
      <c r="B5592" s="530">
        <v>89611</v>
      </c>
      <c r="C5592" s="522" t="s">
        <v>11323</v>
      </c>
      <c r="D5592" s="530" t="s">
        <v>24</v>
      </c>
      <c r="E5592" s="531">
        <v>33.76</v>
      </c>
      <c r="F5592" s="532">
        <v>0</v>
      </c>
    </row>
    <row r="5593" spans="1:6">
      <c r="A5593" s="529" t="s">
        <v>33169</v>
      </c>
      <c r="B5593" s="530">
        <v>89614</v>
      </c>
      <c r="C5593" s="522" t="s">
        <v>11325</v>
      </c>
      <c r="D5593" s="530" t="s">
        <v>24</v>
      </c>
      <c r="E5593" s="531">
        <v>61.44</v>
      </c>
      <c r="F5593" s="532">
        <v>0</v>
      </c>
    </row>
    <row r="5594" spans="1:6">
      <c r="A5594" s="529" t="s">
        <v>33169</v>
      </c>
      <c r="B5594" s="530">
        <v>103975</v>
      </c>
      <c r="C5594" s="522" t="s">
        <v>12124</v>
      </c>
      <c r="D5594" s="530" t="s">
        <v>24</v>
      </c>
      <c r="E5594" s="531">
        <v>19.88</v>
      </c>
      <c r="F5594" s="532">
        <v>0</v>
      </c>
    </row>
    <row r="5595" spans="1:6">
      <c r="A5595" s="529" t="s">
        <v>33169</v>
      </c>
      <c r="B5595" s="530">
        <v>104007</v>
      </c>
      <c r="C5595" s="522" t="s">
        <v>12146</v>
      </c>
      <c r="D5595" s="530" t="s">
        <v>24</v>
      </c>
      <c r="E5595" s="531">
        <v>25.74</v>
      </c>
      <c r="F5595" s="532">
        <v>0</v>
      </c>
    </row>
    <row r="5596" spans="1:6">
      <c r="A5596" s="529" t="s">
        <v>33169</v>
      </c>
      <c r="B5596" s="530">
        <v>103976</v>
      </c>
      <c r="C5596" s="522" t="s">
        <v>12125</v>
      </c>
      <c r="D5596" s="530" t="s">
        <v>24</v>
      </c>
      <c r="E5596" s="531">
        <v>28.16</v>
      </c>
      <c r="F5596" s="532">
        <v>0</v>
      </c>
    </row>
    <row r="5597" spans="1:6">
      <c r="A5597" s="529" t="s">
        <v>33169</v>
      </c>
      <c r="B5597" s="530">
        <v>104008</v>
      </c>
      <c r="C5597" s="522" t="s">
        <v>12147</v>
      </c>
      <c r="D5597" s="530" t="s">
        <v>24</v>
      </c>
      <c r="E5597" s="531">
        <v>36.56</v>
      </c>
      <c r="F5597" s="532">
        <v>0</v>
      </c>
    </row>
    <row r="5598" spans="1:6">
      <c r="A5598" s="529" t="s">
        <v>33169</v>
      </c>
      <c r="B5598" s="530">
        <v>89630</v>
      </c>
      <c r="C5598" s="522" t="s">
        <v>11338</v>
      </c>
      <c r="D5598" s="530" t="s">
        <v>24</v>
      </c>
      <c r="E5598" s="531">
        <v>64.430000000000007</v>
      </c>
      <c r="F5598" s="532">
        <v>0</v>
      </c>
    </row>
    <row r="5599" spans="1:6">
      <c r="A5599" s="529" t="s">
        <v>33169</v>
      </c>
      <c r="B5599" s="530">
        <v>89632</v>
      </c>
      <c r="C5599" s="522" t="s">
        <v>11340</v>
      </c>
      <c r="D5599" s="530" t="s">
        <v>24</v>
      </c>
      <c r="E5599" s="531">
        <v>126.4</v>
      </c>
      <c r="F5599" s="532">
        <v>0</v>
      </c>
    </row>
    <row r="5600" spans="1:6">
      <c r="A5600" s="529" t="s">
        <v>33169</v>
      </c>
      <c r="B5600" s="530">
        <v>89438</v>
      </c>
      <c r="C5600" s="522" t="s">
        <v>11219</v>
      </c>
      <c r="D5600" s="530" t="s">
        <v>24</v>
      </c>
      <c r="E5600" s="531">
        <v>13.09</v>
      </c>
      <c r="F5600" s="532">
        <v>0</v>
      </c>
    </row>
    <row r="5601" spans="1:6">
      <c r="A5601" s="529" t="s">
        <v>33169</v>
      </c>
      <c r="B5601" s="530">
        <v>89393</v>
      </c>
      <c r="C5601" s="522" t="s">
        <v>11179</v>
      </c>
      <c r="D5601" s="530" t="s">
        <v>24</v>
      </c>
      <c r="E5601" s="531">
        <v>14.38</v>
      </c>
      <c r="F5601" s="532">
        <v>0</v>
      </c>
    </row>
    <row r="5602" spans="1:6">
      <c r="A5602" s="529" t="s">
        <v>33169</v>
      </c>
      <c r="B5602" s="530">
        <v>89617</v>
      </c>
      <c r="C5602" s="522" t="s">
        <v>11328</v>
      </c>
      <c r="D5602" s="530" t="s">
        <v>24</v>
      </c>
      <c r="E5602" s="531">
        <v>9.25</v>
      </c>
      <c r="F5602" s="532">
        <v>0</v>
      </c>
    </row>
    <row r="5603" spans="1:6">
      <c r="A5603" s="529" t="s">
        <v>33169</v>
      </c>
      <c r="B5603" s="530">
        <v>89440</v>
      </c>
      <c r="C5603" s="522" t="s">
        <v>11221</v>
      </c>
      <c r="D5603" s="530" t="s">
        <v>24</v>
      </c>
      <c r="E5603" s="531">
        <v>15.39</v>
      </c>
      <c r="F5603" s="532">
        <v>0</v>
      </c>
    </row>
    <row r="5604" spans="1:6">
      <c r="A5604" s="529" t="s">
        <v>33169</v>
      </c>
      <c r="B5604" s="530">
        <v>89395</v>
      </c>
      <c r="C5604" s="522" t="s">
        <v>11181</v>
      </c>
      <c r="D5604" s="530" t="s">
        <v>24</v>
      </c>
      <c r="E5604" s="531">
        <v>16.91</v>
      </c>
      <c r="F5604" s="532">
        <v>0</v>
      </c>
    </row>
    <row r="5605" spans="1:6">
      <c r="A5605" s="529" t="s">
        <v>33169</v>
      </c>
      <c r="B5605" s="530">
        <v>89620</v>
      </c>
      <c r="C5605" s="522" t="s">
        <v>11329</v>
      </c>
      <c r="D5605" s="530" t="s">
        <v>24</v>
      </c>
      <c r="E5605" s="531">
        <v>13.91</v>
      </c>
      <c r="F5605" s="532">
        <v>0</v>
      </c>
    </row>
    <row r="5606" spans="1:6">
      <c r="A5606" s="529" t="s">
        <v>33169</v>
      </c>
      <c r="B5606" s="530">
        <v>89443</v>
      </c>
      <c r="C5606" s="522" t="s">
        <v>11223</v>
      </c>
      <c r="D5606" s="530" t="s">
        <v>24</v>
      </c>
      <c r="E5606" s="531">
        <v>21.02</v>
      </c>
      <c r="F5606" s="532">
        <v>0</v>
      </c>
    </row>
    <row r="5607" spans="1:6">
      <c r="A5607" s="529" t="s">
        <v>33169</v>
      </c>
      <c r="B5607" s="530">
        <v>89398</v>
      </c>
      <c r="C5607" s="522" t="s">
        <v>11184</v>
      </c>
      <c r="D5607" s="530" t="s">
        <v>24</v>
      </c>
      <c r="E5607" s="531">
        <v>22.82</v>
      </c>
      <c r="F5607" s="532">
        <v>0</v>
      </c>
    </row>
    <row r="5608" spans="1:6">
      <c r="A5608" s="529" t="s">
        <v>33169</v>
      </c>
      <c r="B5608" s="530">
        <v>89623</v>
      </c>
      <c r="C5608" s="522" t="s">
        <v>11331</v>
      </c>
      <c r="D5608" s="530" t="s">
        <v>24</v>
      </c>
      <c r="E5608" s="531">
        <v>21.84</v>
      </c>
      <c r="F5608" s="532">
        <v>0</v>
      </c>
    </row>
    <row r="5609" spans="1:6">
      <c r="A5609" s="529" t="s">
        <v>33169</v>
      </c>
      <c r="B5609" s="530">
        <v>104011</v>
      </c>
      <c r="C5609" s="522" t="s">
        <v>12149</v>
      </c>
      <c r="D5609" s="530" t="s">
        <v>24</v>
      </c>
      <c r="E5609" s="531">
        <v>30.03</v>
      </c>
      <c r="F5609" s="532">
        <v>0</v>
      </c>
    </row>
    <row r="5610" spans="1:6">
      <c r="A5610" s="529" t="s">
        <v>33169</v>
      </c>
      <c r="B5610" s="530">
        <v>89625</v>
      </c>
      <c r="C5610" s="522" t="s">
        <v>11333</v>
      </c>
      <c r="D5610" s="530" t="s">
        <v>24</v>
      </c>
      <c r="E5610" s="531">
        <v>25.53</v>
      </c>
      <c r="F5610" s="532">
        <v>0</v>
      </c>
    </row>
    <row r="5611" spans="1:6">
      <c r="A5611" s="529" t="s">
        <v>33169</v>
      </c>
      <c r="B5611" s="530">
        <v>104004</v>
      </c>
      <c r="C5611" s="522" t="s">
        <v>12143</v>
      </c>
      <c r="D5611" s="530" t="s">
        <v>24</v>
      </c>
      <c r="E5611" s="531">
        <v>35.18</v>
      </c>
      <c r="F5611" s="532">
        <v>0</v>
      </c>
    </row>
    <row r="5612" spans="1:6">
      <c r="A5612" s="529" t="s">
        <v>33169</v>
      </c>
      <c r="B5612" s="530">
        <v>89628</v>
      </c>
      <c r="C5612" s="522" t="s">
        <v>11336</v>
      </c>
      <c r="D5612" s="530" t="s">
        <v>24</v>
      </c>
      <c r="E5612" s="531">
        <v>51.14</v>
      </c>
      <c r="F5612" s="532">
        <v>0</v>
      </c>
    </row>
    <row r="5613" spans="1:6">
      <c r="A5613" s="529" t="s">
        <v>33169</v>
      </c>
      <c r="B5613" s="530">
        <v>89629</v>
      </c>
      <c r="C5613" s="522" t="s">
        <v>11337</v>
      </c>
      <c r="D5613" s="530" t="s">
        <v>24</v>
      </c>
      <c r="E5613" s="531">
        <v>84.37</v>
      </c>
      <c r="F5613" s="532">
        <v>0</v>
      </c>
    </row>
    <row r="5614" spans="1:6">
      <c r="A5614" s="529" t="s">
        <v>33169</v>
      </c>
      <c r="B5614" s="530">
        <v>89631</v>
      </c>
      <c r="C5614" s="522" t="s">
        <v>11339</v>
      </c>
      <c r="D5614" s="530" t="s">
        <v>24</v>
      </c>
      <c r="E5614" s="531">
        <v>109.91</v>
      </c>
      <c r="F5614" s="532">
        <v>0</v>
      </c>
    </row>
    <row r="5615" spans="1:6">
      <c r="A5615" s="529" t="s">
        <v>33169</v>
      </c>
      <c r="B5615" s="530">
        <v>89401</v>
      </c>
      <c r="C5615" s="522" t="s">
        <v>24366</v>
      </c>
      <c r="D5615" s="530" t="s">
        <v>23</v>
      </c>
      <c r="E5615" s="531">
        <v>13.64</v>
      </c>
      <c r="F5615" s="532">
        <v>0</v>
      </c>
    </row>
    <row r="5616" spans="1:6">
      <c r="A5616" s="529" t="s">
        <v>33169</v>
      </c>
      <c r="B5616" s="530">
        <v>89355</v>
      </c>
      <c r="C5616" s="522" t="s">
        <v>24363</v>
      </c>
      <c r="D5616" s="530" t="s">
        <v>23</v>
      </c>
      <c r="E5616" s="531">
        <v>27.1</v>
      </c>
      <c r="F5616" s="532">
        <v>0</v>
      </c>
    </row>
    <row r="5617" spans="1:6">
      <c r="A5617" s="529" t="s">
        <v>33169</v>
      </c>
      <c r="B5617" s="530">
        <v>89446</v>
      </c>
      <c r="C5617" s="522" t="s">
        <v>24369</v>
      </c>
      <c r="D5617" s="530" t="s">
        <v>23</v>
      </c>
      <c r="E5617" s="531">
        <v>5.91</v>
      </c>
      <c r="F5617" s="532">
        <v>0</v>
      </c>
    </row>
    <row r="5618" spans="1:6">
      <c r="A5618" s="529" t="s">
        <v>33169</v>
      </c>
      <c r="B5618" s="530">
        <v>89402</v>
      </c>
      <c r="C5618" s="522" t="s">
        <v>24367</v>
      </c>
      <c r="D5618" s="530" t="s">
        <v>23</v>
      </c>
      <c r="E5618" s="531">
        <v>15.69</v>
      </c>
      <c r="F5618" s="532">
        <v>0</v>
      </c>
    </row>
    <row r="5619" spans="1:6">
      <c r="A5619" s="529" t="s">
        <v>33169</v>
      </c>
      <c r="B5619" s="530">
        <v>89356</v>
      </c>
      <c r="C5619" s="522" t="s">
        <v>24364</v>
      </c>
      <c r="D5619" s="530" t="s">
        <v>23</v>
      </c>
      <c r="E5619" s="531">
        <v>31.28</v>
      </c>
      <c r="F5619" s="532">
        <v>0</v>
      </c>
    </row>
    <row r="5620" spans="1:6">
      <c r="A5620" s="529" t="s">
        <v>33169</v>
      </c>
      <c r="B5620" s="530">
        <v>89447</v>
      </c>
      <c r="C5620" s="522" t="s">
        <v>24370</v>
      </c>
      <c r="D5620" s="530" t="s">
        <v>23</v>
      </c>
      <c r="E5620" s="531">
        <v>11.46</v>
      </c>
      <c r="F5620" s="532">
        <v>0</v>
      </c>
    </row>
    <row r="5621" spans="1:6">
      <c r="A5621" s="529" t="s">
        <v>33169</v>
      </c>
      <c r="B5621" s="530">
        <v>89403</v>
      </c>
      <c r="C5621" s="522" t="s">
        <v>24368</v>
      </c>
      <c r="D5621" s="530" t="s">
        <v>23</v>
      </c>
      <c r="E5621" s="531">
        <v>23.11</v>
      </c>
      <c r="F5621" s="532">
        <v>0</v>
      </c>
    </row>
    <row r="5622" spans="1:6">
      <c r="A5622" s="529" t="s">
        <v>33169</v>
      </c>
      <c r="B5622" s="530">
        <v>89357</v>
      </c>
      <c r="C5622" s="522" t="s">
        <v>24365</v>
      </c>
      <c r="D5622" s="530" t="s">
        <v>23</v>
      </c>
      <c r="E5622" s="531">
        <v>41.69</v>
      </c>
      <c r="F5622" s="532">
        <v>0</v>
      </c>
    </row>
    <row r="5623" spans="1:6">
      <c r="A5623" s="529" t="s">
        <v>33169</v>
      </c>
      <c r="B5623" s="530">
        <v>89448</v>
      </c>
      <c r="C5623" s="522" t="s">
        <v>24371</v>
      </c>
      <c r="D5623" s="530" t="s">
        <v>23</v>
      </c>
      <c r="E5623" s="531">
        <v>17.39</v>
      </c>
      <c r="F5623" s="532">
        <v>0</v>
      </c>
    </row>
    <row r="5624" spans="1:6">
      <c r="A5624" s="529" t="s">
        <v>33169</v>
      </c>
      <c r="B5624" s="530">
        <v>103978</v>
      </c>
      <c r="C5624" s="522" t="s">
        <v>24385</v>
      </c>
      <c r="D5624" s="530" t="s">
        <v>23</v>
      </c>
      <c r="E5624" s="531">
        <v>31.11</v>
      </c>
      <c r="F5624" s="532">
        <v>0</v>
      </c>
    </row>
    <row r="5625" spans="1:6">
      <c r="A5625" s="529" t="s">
        <v>33169</v>
      </c>
      <c r="B5625" s="530">
        <v>89449</v>
      </c>
      <c r="C5625" s="522" t="s">
        <v>24372</v>
      </c>
      <c r="D5625" s="530" t="s">
        <v>23</v>
      </c>
      <c r="E5625" s="531">
        <v>19.309999999999999</v>
      </c>
      <c r="F5625" s="532">
        <v>0</v>
      </c>
    </row>
    <row r="5626" spans="1:6">
      <c r="A5626" s="529" t="s">
        <v>33169</v>
      </c>
      <c r="B5626" s="530">
        <v>103979</v>
      </c>
      <c r="C5626" s="522" t="s">
        <v>24386</v>
      </c>
      <c r="D5626" s="530" t="s">
        <v>23</v>
      </c>
      <c r="E5626" s="531">
        <v>35.67</v>
      </c>
      <c r="F5626" s="532">
        <v>0</v>
      </c>
    </row>
    <row r="5627" spans="1:6">
      <c r="A5627" s="529" t="s">
        <v>33169</v>
      </c>
      <c r="B5627" s="530">
        <v>89450</v>
      </c>
      <c r="C5627" s="522" t="s">
        <v>24373</v>
      </c>
      <c r="D5627" s="530" t="s">
        <v>23</v>
      </c>
      <c r="E5627" s="531">
        <v>30.65</v>
      </c>
      <c r="F5627" s="532">
        <v>0</v>
      </c>
    </row>
    <row r="5628" spans="1:6">
      <c r="A5628" s="529" t="s">
        <v>33169</v>
      </c>
      <c r="B5628" s="530">
        <v>89451</v>
      </c>
      <c r="C5628" s="522" t="s">
        <v>24374</v>
      </c>
      <c r="D5628" s="530" t="s">
        <v>23</v>
      </c>
      <c r="E5628" s="531">
        <v>49.61</v>
      </c>
      <c r="F5628" s="532">
        <v>0</v>
      </c>
    </row>
    <row r="5629" spans="1:6">
      <c r="A5629" s="529" t="s">
        <v>33169</v>
      </c>
      <c r="B5629" s="530">
        <v>89452</v>
      </c>
      <c r="C5629" s="522" t="s">
        <v>24375</v>
      </c>
      <c r="D5629" s="530" t="s">
        <v>23</v>
      </c>
      <c r="E5629" s="531">
        <v>68.069999999999993</v>
      </c>
      <c r="F5629" s="532">
        <v>0</v>
      </c>
    </row>
    <row r="5630" spans="1:6">
      <c r="A5630" s="529" t="s">
        <v>33169</v>
      </c>
      <c r="B5630" s="530">
        <v>89394</v>
      </c>
      <c r="C5630" s="522" t="s">
        <v>11180</v>
      </c>
      <c r="D5630" s="530" t="s">
        <v>24</v>
      </c>
      <c r="E5630" s="531">
        <v>21.87</v>
      </c>
      <c r="F5630" s="532">
        <v>0</v>
      </c>
    </row>
    <row r="5631" spans="1:6">
      <c r="A5631" s="529" t="s">
        <v>33169</v>
      </c>
      <c r="B5631" s="530">
        <v>89396</v>
      </c>
      <c r="C5631" s="522" t="s">
        <v>11182</v>
      </c>
      <c r="D5631" s="530" t="s">
        <v>24</v>
      </c>
      <c r="E5631" s="531">
        <v>23.94</v>
      </c>
      <c r="F5631" s="532">
        <v>0</v>
      </c>
    </row>
    <row r="5632" spans="1:6">
      <c r="A5632" s="529" t="s">
        <v>33169</v>
      </c>
      <c r="B5632" s="530">
        <v>90374</v>
      </c>
      <c r="C5632" s="522" t="s">
        <v>11537</v>
      </c>
      <c r="D5632" s="530" t="s">
        <v>24</v>
      </c>
      <c r="E5632" s="531">
        <v>25.96</v>
      </c>
      <c r="F5632" s="532">
        <v>0</v>
      </c>
    </row>
    <row r="5633" spans="1:6">
      <c r="A5633" s="529" t="s">
        <v>33169</v>
      </c>
      <c r="B5633" s="530">
        <v>89444</v>
      </c>
      <c r="C5633" s="522" t="s">
        <v>11224</v>
      </c>
      <c r="D5633" s="530" t="s">
        <v>24</v>
      </c>
      <c r="E5633" s="531">
        <v>27.93</v>
      </c>
      <c r="F5633" s="532">
        <v>0</v>
      </c>
    </row>
    <row r="5634" spans="1:6">
      <c r="A5634" s="529" t="s">
        <v>33169</v>
      </c>
      <c r="B5634" s="530">
        <v>89399</v>
      </c>
      <c r="C5634" s="522" t="s">
        <v>11185</v>
      </c>
      <c r="D5634" s="530" t="s">
        <v>24</v>
      </c>
      <c r="E5634" s="531">
        <v>28.81</v>
      </c>
      <c r="F5634" s="532">
        <v>0</v>
      </c>
    </row>
    <row r="5635" spans="1:6">
      <c r="A5635" s="529" t="s">
        <v>33169</v>
      </c>
      <c r="B5635" s="530">
        <v>89442</v>
      </c>
      <c r="C5635" s="522" t="s">
        <v>11222</v>
      </c>
      <c r="D5635" s="530" t="s">
        <v>24</v>
      </c>
      <c r="E5635" s="531">
        <v>17.059999999999999</v>
      </c>
      <c r="F5635" s="532">
        <v>0</v>
      </c>
    </row>
    <row r="5636" spans="1:6">
      <c r="A5636" s="529" t="s">
        <v>33169</v>
      </c>
      <c r="B5636" s="530">
        <v>89397</v>
      </c>
      <c r="C5636" s="522" t="s">
        <v>11183</v>
      </c>
      <c r="D5636" s="530" t="s">
        <v>24</v>
      </c>
      <c r="E5636" s="531">
        <v>18.46</v>
      </c>
      <c r="F5636" s="532">
        <v>0</v>
      </c>
    </row>
    <row r="5637" spans="1:6">
      <c r="A5637" s="529" t="s">
        <v>33169</v>
      </c>
      <c r="B5637" s="530">
        <v>89622</v>
      </c>
      <c r="C5637" s="522" t="s">
        <v>11330</v>
      </c>
      <c r="D5637" s="530" t="s">
        <v>24</v>
      </c>
      <c r="E5637" s="531">
        <v>15.95</v>
      </c>
      <c r="F5637" s="532">
        <v>0</v>
      </c>
    </row>
    <row r="5638" spans="1:6">
      <c r="A5638" s="529" t="s">
        <v>33169</v>
      </c>
      <c r="B5638" s="530">
        <v>89445</v>
      </c>
      <c r="C5638" s="522" t="s">
        <v>11225</v>
      </c>
      <c r="D5638" s="530" t="s">
        <v>24</v>
      </c>
      <c r="E5638" s="531">
        <v>22.61</v>
      </c>
      <c r="F5638" s="532">
        <v>0</v>
      </c>
    </row>
    <row r="5639" spans="1:6">
      <c r="A5639" s="529" t="s">
        <v>33169</v>
      </c>
      <c r="B5639" s="530">
        <v>89400</v>
      </c>
      <c r="C5639" s="522" t="s">
        <v>11186</v>
      </c>
      <c r="D5639" s="530" t="s">
        <v>24</v>
      </c>
      <c r="E5639" s="531">
        <v>24.24</v>
      </c>
      <c r="F5639" s="532">
        <v>0</v>
      </c>
    </row>
    <row r="5640" spans="1:6">
      <c r="A5640" s="529" t="s">
        <v>33169</v>
      </c>
      <c r="B5640" s="530">
        <v>89624</v>
      </c>
      <c r="C5640" s="522" t="s">
        <v>11332</v>
      </c>
      <c r="D5640" s="530" t="s">
        <v>24</v>
      </c>
      <c r="E5640" s="531">
        <v>20.14</v>
      </c>
      <c r="F5640" s="532">
        <v>0</v>
      </c>
    </row>
    <row r="5641" spans="1:6">
      <c r="A5641" s="529" t="s">
        <v>33169</v>
      </c>
      <c r="B5641" s="530">
        <v>104012</v>
      </c>
      <c r="C5641" s="522" t="s">
        <v>12150</v>
      </c>
      <c r="D5641" s="530" t="s">
        <v>24</v>
      </c>
      <c r="E5641" s="531">
        <v>27.8</v>
      </c>
      <c r="F5641" s="532">
        <v>0</v>
      </c>
    </row>
    <row r="5642" spans="1:6">
      <c r="A5642" s="529" t="s">
        <v>33169</v>
      </c>
      <c r="B5642" s="530">
        <v>89627</v>
      </c>
      <c r="C5642" s="522" t="s">
        <v>11335</v>
      </c>
      <c r="D5642" s="530" t="s">
        <v>24</v>
      </c>
      <c r="E5642" s="531">
        <v>22.36</v>
      </c>
      <c r="F5642" s="532">
        <v>0</v>
      </c>
    </row>
    <row r="5643" spans="1:6">
      <c r="A5643" s="529" t="s">
        <v>33169</v>
      </c>
      <c r="B5643" s="530">
        <v>104006</v>
      </c>
      <c r="C5643" s="522" t="s">
        <v>12145</v>
      </c>
      <c r="D5643" s="530" t="s">
        <v>24</v>
      </c>
      <c r="E5643" s="531">
        <v>29.4</v>
      </c>
      <c r="F5643" s="532">
        <v>0</v>
      </c>
    </row>
    <row r="5644" spans="1:6">
      <c r="A5644" s="529" t="s">
        <v>33169</v>
      </c>
      <c r="B5644" s="530">
        <v>89626</v>
      </c>
      <c r="C5644" s="522" t="s">
        <v>11334</v>
      </c>
      <c r="D5644" s="530" t="s">
        <v>24</v>
      </c>
      <c r="E5644" s="531">
        <v>32.729999999999997</v>
      </c>
      <c r="F5644" s="532">
        <v>0</v>
      </c>
    </row>
    <row r="5645" spans="1:6">
      <c r="A5645" s="529" t="s">
        <v>33169</v>
      </c>
      <c r="B5645" s="530">
        <v>104005</v>
      </c>
      <c r="C5645" s="522" t="s">
        <v>12144</v>
      </c>
      <c r="D5645" s="530" t="s">
        <v>24</v>
      </c>
      <c r="E5645" s="531">
        <v>41.66</v>
      </c>
      <c r="F5645" s="532">
        <v>0</v>
      </c>
    </row>
    <row r="5646" spans="1:6">
      <c r="A5646" s="529" t="s">
        <v>33169</v>
      </c>
      <c r="B5646" s="530">
        <v>89439</v>
      </c>
      <c r="C5646" s="522" t="s">
        <v>11220</v>
      </c>
      <c r="D5646" s="530" t="s">
        <v>24</v>
      </c>
      <c r="E5646" s="531">
        <v>14.63</v>
      </c>
      <c r="F5646" s="532">
        <v>0</v>
      </c>
    </row>
    <row r="5647" spans="1:6">
      <c r="A5647" s="529" t="s">
        <v>33169</v>
      </c>
      <c r="B5647" s="530">
        <v>89421</v>
      </c>
      <c r="C5647" s="522" t="s">
        <v>11203</v>
      </c>
      <c r="D5647" s="530" t="s">
        <v>24</v>
      </c>
      <c r="E5647" s="531">
        <v>13.08</v>
      </c>
      <c r="F5647" s="532">
        <v>0</v>
      </c>
    </row>
    <row r="5648" spans="1:6">
      <c r="A5648" s="529" t="s">
        <v>33169</v>
      </c>
      <c r="B5648" s="530">
        <v>89375</v>
      </c>
      <c r="C5648" s="522" t="s">
        <v>11162</v>
      </c>
      <c r="D5648" s="530" t="s">
        <v>24</v>
      </c>
      <c r="E5648" s="531">
        <v>13.74</v>
      </c>
      <c r="F5648" s="532">
        <v>0</v>
      </c>
    </row>
    <row r="5649" spans="1:6">
      <c r="A5649" s="529" t="s">
        <v>33169</v>
      </c>
      <c r="B5649" s="530">
        <v>89536</v>
      </c>
      <c r="C5649" s="522" t="s">
        <v>11267</v>
      </c>
      <c r="D5649" s="530" t="s">
        <v>24</v>
      </c>
      <c r="E5649" s="531">
        <v>12.57</v>
      </c>
      <c r="F5649" s="532">
        <v>0</v>
      </c>
    </row>
    <row r="5650" spans="1:6">
      <c r="A5650" s="529" t="s">
        <v>33169</v>
      </c>
      <c r="B5650" s="530">
        <v>89428</v>
      </c>
      <c r="C5650" s="522" t="s">
        <v>11209</v>
      </c>
      <c r="D5650" s="530" t="s">
        <v>24</v>
      </c>
      <c r="E5650" s="531">
        <v>15.65</v>
      </c>
      <c r="F5650" s="532">
        <v>0</v>
      </c>
    </row>
    <row r="5651" spans="1:6">
      <c r="A5651" s="529" t="s">
        <v>33169</v>
      </c>
      <c r="B5651" s="530">
        <v>89382</v>
      </c>
      <c r="C5651" s="522" t="s">
        <v>11169</v>
      </c>
      <c r="D5651" s="530" t="s">
        <v>24</v>
      </c>
      <c r="E5651" s="531">
        <v>16.41</v>
      </c>
      <c r="F5651" s="532">
        <v>0</v>
      </c>
    </row>
    <row r="5652" spans="1:6">
      <c r="A5652" s="529" t="s">
        <v>33169</v>
      </c>
      <c r="B5652" s="530">
        <v>89552</v>
      </c>
      <c r="C5652" s="522" t="s">
        <v>11279</v>
      </c>
      <c r="D5652" s="530" t="s">
        <v>24</v>
      </c>
      <c r="E5652" s="531">
        <v>19.350000000000001</v>
      </c>
      <c r="F5652" s="532">
        <v>0</v>
      </c>
    </row>
    <row r="5653" spans="1:6">
      <c r="A5653" s="529" t="s">
        <v>33169</v>
      </c>
      <c r="B5653" s="530">
        <v>89435</v>
      </c>
      <c r="C5653" s="522" t="s">
        <v>11216</v>
      </c>
      <c r="D5653" s="530" t="s">
        <v>24</v>
      </c>
      <c r="E5653" s="531">
        <v>22.93</v>
      </c>
      <c r="F5653" s="532">
        <v>0</v>
      </c>
    </row>
    <row r="5654" spans="1:6">
      <c r="A5654" s="529" t="s">
        <v>33169</v>
      </c>
      <c r="B5654" s="530">
        <v>89390</v>
      </c>
      <c r="C5654" s="522" t="s">
        <v>11176</v>
      </c>
      <c r="D5654" s="530" t="s">
        <v>24</v>
      </c>
      <c r="E5654" s="531">
        <v>23.83</v>
      </c>
      <c r="F5654" s="532">
        <v>0</v>
      </c>
    </row>
    <row r="5655" spans="1:6">
      <c r="A5655" s="529" t="s">
        <v>33169</v>
      </c>
      <c r="B5655" s="530">
        <v>89568</v>
      </c>
      <c r="C5655" s="522" t="s">
        <v>11295</v>
      </c>
      <c r="D5655" s="530" t="s">
        <v>24</v>
      </c>
      <c r="E5655" s="531">
        <v>33.5</v>
      </c>
      <c r="F5655" s="532">
        <v>0</v>
      </c>
    </row>
    <row r="5656" spans="1:6">
      <c r="A5656" s="529" t="s">
        <v>33169</v>
      </c>
      <c r="B5656" s="530">
        <v>103990</v>
      </c>
      <c r="C5656" s="522" t="s">
        <v>12135</v>
      </c>
      <c r="D5656" s="530" t="s">
        <v>24</v>
      </c>
      <c r="E5656" s="531">
        <v>37.659999999999997</v>
      </c>
      <c r="F5656" s="532">
        <v>0</v>
      </c>
    </row>
    <row r="5657" spans="1:6">
      <c r="A5657" s="529" t="s">
        <v>33169</v>
      </c>
      <c r="B5657" s="530">
        <v>89594</v>
      </c>
      <c r="C5657" s="522" t="s">
        <v>11313</v>
      </c>
      <c r="D5657" s="530" t="s">
        <v>24</v>
      </c>
      <c r="E5657" s="531">
        <v>37.200000000000003</v>
      </c>
      <c r="F5657" s="532">
        <v>0</v>
      </c>
    </row>
    <row r="5658" spans="1:6">
      <c r="A5658" s="529" t="s">
        <v>33169</v>
      </c>
      <c r="B5658" s="530">
        <v>103997</v>
      </c>
      <c r="C5658" s="522" t="s">
        <v>12139</v>
      </c>
      <c r="D5658" s="530" t="s">
        <v>24</v>
      </c>
      <c r="E5658" s="531">
        <v>42.06</v>
      </c>
      <c r="F5658" s="532">
        <v>0</v>
      </c>
    </row>
    <row r="5659" spans="1:6">
      <c r="A5659" s="529" t="s">
        <v>33169</v>
      </c>
      <c r="B5659" s="530">
        <v>89609</v>
      </c>
      <c r="C5659" s="522" t="s">
        <v>11321</v>
      </c>
      <c r="D5659" s="530" t="s">
        <v>24</v>
      </c>
      <c r="E5659" s="531">
        <v>85.32</v>
      </c>
      <c r="F5659" s="532">
        <v>0</v>
      </c>
    </row>
    <row r="5660" spans="1:6">
      <c r="A5660" s="529" t="s">
        <v>33169</v>
      </c>
      <c r="B5660" s="530">
        <v>89612</v>
      </c>
      <c r="C5660" s="522" t="s">
        <v>11324</v>
      </c>
      <c r="D5660" s="530" t="s">
        <v>24</v>
      </c>
      <c r="E5660" s="531">
        <v>166.37</v>
      </c>
      <c r="F5660" s="532">
        <v>0</v>
      </c>
    </row>
    <row r="5661" spans="1:6">
      <c r="A5661" s="529" t="s">
        <v>33169</v>
      </c>
      <c r="B5661" s="530">
        <v>89615</v>
      </c>
      <c r="C5661" s="522" t="s">
        <v>11326</v>
      </c>
      <c r="D5661" s="530" t="s">
        <v>24</v>
      </c>
      <c r="E5661" s="531">
        <v>196.28</v>
      </c>
      <c r="F5661" s="532">
        <v>0</v>
      </c>
    </row>
    <row r="5662" spans="1:6">
      <c r="A5662" s="529" t="s">
        <v>33170</v>
      </c>
      <c r="B5662" s="530">
        <v>89747</v>
      </c>
      <c r="C5662" s="522" t="s">
        <v>11430</v>
      </c>
      <c r="D5662" s="530" t="s">
        <v>24</v>
      </c>
      <c r="E5662" s="531">
        <v>31.98</v>
      </c>
      <c r="F5662" s="532">
        <v>0</v>
      </c>
    </row>
    <row r="5663" spans="1:6">
      <c r="A5663" s="529" t="s">
        <v>33170</v>
      </c>
      <c r="B5663" s="530">
        <v>89656</v>
      </c>
      <c r="C5663" s="522" t="s">
        <v>11356</v>
      </c>
      <c r="D5663" s="530" t="s">
        <v>24</v>
      </c>
      <c r="E5663" s="531">
        <v>24.5</v>
      </c>
      <c r="F5663" s="532">
        <v>0</v>
      </c>
    </row>
    <row r="5664" spans="1:6">
      <c r="A5664" s="529" t="s">
        <v>33170</v>
      </c>
      <c r="B5664" s="530">
        <v>89663</v>
      </c>
      <c r="C5664" s="522" t="s">
        <v>11363</v>
      </c>
      <c r="D5664" s="530" t="s">
        <v>24</v>
      </c>
      <c r="E5664" s="531">
        <v>32.68</v>
      </c>
      <c r="F5664" s="532">
        <v>0</v>
      </c>
    </row>
    <row r="5665" spans="1:6">
      <c r="A5665" s="529" t="s">
        <v>33170</v>
      </c>
      <c r="B5665" s="530">
        <v>89759</v>
      </c>
      <c r="C5665" s="522" t="s">
        <v>11441</v>
      </c>
      <c r="D5665" s="530" t="s">
        <v>24</v>
      </c>
      <c r="E5665" s="531">
        <v>13.32</v>
      </c>
      <c r="F5665" s="532">
        <v>0</v>
      </c>
    </row>
    <row r="5666" spans="1:6">
      <c r="A5666" s="529" t="s">
        <v>33170</v>
      </c>
      <c r="B5666" s="530">
        <v>89832</v>
      </c>
      <c r="C5666" s="522" t="s">
        <v>11505</v>
      </c>
      <c r="D5666" s="530" t="s">
        <v>24</v>
      </c>
      <c r="E5666" s="531">
        <v>44.54</v>
      </c>
      <c r="F5666" s="532">
        <v>0</v>
      </c>
    </row>
    <row r="5667" spans="1:6">
      <c r="A5667" s="529" t="s">
        <v>33170</v>
      </c>
      <c r="B5667" s="530">
        <v>89666</v>
      </c>
      <c r="C5667" s="522" t="s">
        <v>11365</v>
      </c>
      <c r="D5667" s="530" t="s">
        <v>24</v>
      </c>
      <c r="E5667" s="531">
        <v>8.99</v>
      </c>
      <c r="F5667" s="532">
        <v>0</v>
      </c>
    </row>
    <row r="5668" spans="1:6">
      <c r="A5668" s="529" t="s">
        <v>33170</v>
      </c>
      <c r="B5668" s="530">
        <v>89678</v>
      </c>
      <c r="C5668" s="522" t="s">
        <v>11376</v>
      </c>
      <c r="D5668" s="530" t="s">
        <v>24</v>
      </c>
      <c r="E5668" s="531">
        <v>14.07</v>
      </c>
      <c r="F5668" s="532">
        <v>0</v>
      </c>
    </row>
    <row r="5669" spans="1:6">
      <c r="A5669" s="529" t="s">
        <v>33170</v>
      </c>
      <c r="B5669" s="530">
        <v>89764</v>
      </c>
      <c r="C5669" s="522" t="s">
        <v>11446</v>
      </c>
      <c r="D5669" s="530" t="s">
        <v>24</v>
      </c>
      <c r="E5669" s="531">
        <v>40.090000000000003</v>
      </c>
      <c r="F5669" s="532">
        <v>0</v>
      </c>
    </row>
    <row r="5670" spans="1:6">
      <c r="A5670" s="529" t="s">
        <v>33170</v>
      </c>
      <c r="B5670" s="530">
        <v>89689</v>
      </c>
      <c r="C5670" s="522" t="s">
        <v>11386</v>
      </c>
      <c r="D5670" s="530" t="s">
        <v>24</v>
      </c>
      <c r="E5670" s="531">
        <v>40.97</v>
      </c>
      <c r="F5670" s="532">
        <v>0</v>
      </c>
    </row>
    <row r="5671" spans="1:6">
      <c r="A5671" s="529" t="s">
        <v>33170</v>
      </c>
      <c r="B5671" s="530">
        <v>89655</v>
      </c>
      <c r="C5671" s="522" t="s">
        <v>11355</v>
      </c>
      <c r="D5671" s="530" t="s">
        <v>24</v>
      </c>
      <c r="E5671" s="531">
        <v>26.21</v>
      </c>
      <c r="F5671" s="532">
        <v>0</v>
      </c>
    </row>
    <row r="5672" spans="1:6">
      <c r="A5672" s="529" t="s">
        <v>33170</v>
      </c>
      <c r="B5672" s="530">
        <v>89662</v>
      </c>
      <c r="C5672" s="522" t="s">
        <v>11362</v>
      </c>
      <c r="D5672" s="530" t="s">
        <v>24</v>
      </c>
      <c r="E5672" s="531">
        <v>33.71</v>
      </c>
      <c r="F5672" s="532">
        <v>0</v>
      </c>
    </row>
    <row r="5673" spans="1:6">
      <c r="A5673" s="529" t="s">
        <v>33170</v>
      </c>
      <c r="B5673" s="530">
        <v>89758</v>
      </c>
      <c r="C5673" s="522" t="s">
        <v>11440</v>
      </c>
      <c r="D5673" s="530" t="s">
        <v>24</v>
      </c>
      <c r="E5673" s="531">
        <v>39.659999999999997</v>
      </c>
      <c r="F5673" s="532">
        <v>0</v>
      </c>
    </row>
    <row r="5674" spans="1:6">
      <c r="A5674" s="529" t="s">
        <v>33170</v>
      </c>
      <c r="B5674" s="530">
        <v>89676</v>
      </c>
      <c r="C5674" s="522" t="s">
        <v>11374</v>
      </c>
      <c r="D5674" s="530" t="s">
        <v>24</v>
      </c>
      <c r="E5674" s="531">
        <v>40.03</v>
      </c>
      <c r="F5674" s="532">
        <v>0</v>
      </c>
    </row>
    <row r="5675" spans="1:6">
      <c r="A5675" s="529" t="s">
        <v>33170</v>
      </c>
      <c r="B5675" s="530">
        <v>89818</v>
      </c>
      <c r="C5675" s="522" t="s">
        <v>11492</v>
      </c>
      <c r="D5675" s="530" t="s">
        <v>24</v>
      </c>
      <c r="E5675" s="531">
        <v>56</v>
      </c>
      <c r="F5675" s="532">
        <v>0</v>
      </c>
    </row>
    <row r="5676" spans="1:6">
      <c r="A5676" s="529" t="s">
        <v>33170</v>
      </c>
      <c r="B5676" s="530">
        <v>89763</v>
      </c>
      <c r="C5676" s="522" t="s">
        <v>11445</v>
      </c>
      <c r="D5676" s="530" t="s">
        <v>24</v>
      </c>
      <c r="E5676" s="531">
        <v>59.61</v>
      </c>
      <c r="F5676" s="532">
        <v>0</v>
      </c>
    </row>
    <row r="5677" spans="1:6">
      <c r="A5677" s="529" t="s">
        <v>33170</v>
      </c>
      <c r="B5677" s="530">
        <v>89686</v>
      </c>
      <c r="C5677" s="522" t="s">
        <v>11384</v>
      </c>
      <c r="D5677" s="530" t="s">
        <v>24</v>
      </c>
      <c r="E5677" s="531">
        <v>60.53</v>
      </c>
      <c r="F5677" s="532">
        <v>0</v>
      </c>
    </row>
    <row r="5678" spans="1:6">
      <c r="A5678" s="529" t="s">
        <v>33170</v>
      </c>
      <c r="B5678" s="530">
        <v>89831</v>
      </c>
      <c r="C5678" s="522" t="s">
        <v>11504</v>
      </c>
      <c r="D5678" s="530" t="s">
        <v>24</v>
      </c>
      <c r="E5678" s="531">
        <v>67.680000000000007</v>
      </c>
      <c r="F5678" s="532">
        <v>0</v>
      </c>
    </row>
    <row r="5679" spans="1:6">
      <c r="A5679" s="529" t="s">
        <v>33170</v>
      </c>
      <c r="B5679" s="530">
        <v>104029</v>
      </c>
      <c r="C5679" s="522" t="s">
        <v>23422</v>
      </c>
      <c r="D5679" s="530" t="s">
        <v>24</v>
      </c>
      <c r="E5679" s="531">
        <v>71.62</v>
      </c>
      <c r="F5679" s="532">
        <v>0</v>
      </c>
    </row>
    <row r="5680" spans="1:6">
      <c r="A5680" s="529" t="s">
        <v>33170</v>
      </c>
      <c r="B5680" s="530">
        <v>89668</v>
      </c>
      <c r="C5680" s="522" t="s">
        <v>23391</v>
      </c>
      <c r="D5680" s="530" t="s">
        <v>24</v>
      </c>
      <c r="E5680" s="531">
        <v>31.88</v>
      </c>
      <c r="F5680" s="532">
        <v>0</v>
      </c>
    </row>
    <row r="5681" spans="1:6">
      <c r="A5681" s="529" t="s">
        <v>33170</v>
      </c>
      <c r="B5681" s="530">
        <v>89639</v>
      </c>
      <c r="C5681" s="522" t="s">
        <v>11343</v>
      </c>
      <c r="D5681" s="530" t="s">
        <v>24</v>
      </c>
      <c r="E5681" s="531">
        <v>14.56</v>
      </c>
      <c r="F5681" s="532">
        <v>0</v>
      </c>
    </row>
    <row r="5682" spans="1:6">
      <c r="A5682" s="529" t="s">
        <v>33170</v>
      </c>
      <c r="B5682" s="530">
        <v>89721</v>
      </c>
      <c r="C5682" s="522" t="s">
        <v>11406</v>
      </c>
      <c r="D5682" s="530" t="s">
        <v>24</v>
      </c>
      <c r="E5682" s="531">
        <v>18.57</v>
      </c>
      <c r="F5682" s="532">
        <v>0</v>
      </c>
    </row>
    <row r="5683" spans="1:6">
      <c r="A5683" s="529" t="s">
        <v>33170</v>
      </c>
      <c r="B5683" s="530">
        <v>89643</v>
      </c>
      <c r="C5683" s="522" t="s">
        <v>11346</v>
      </c>
      <c r="D5683" s="530" t="s">
        <v>24</v>
      </c>
      <c r="E5683" s="531">
        <v>19.600000000000001</v>
      </c>
      <c r="F5683" s="532">
        <v>0</v>
      </c>
    </row>
    <row r="5684" spans="1:6">
      <c r="A5684" s="529" t="s">
        <v>33170</v>
      </c>
      <c r="B5684" s="530">
        <v>89727</v>
      </c>
      <c r="C5684" s="522" t="s">
        <v>11411</v>
      </c>
      <c r="D5684" s="530" t="s">
        <v>24</v>
      </c>
      <c r="E5684" s="531">
        <v>27.54</v>
      </c>
      <c r="F5684" s="532">
        <v>0</v>
      </c>
    </row>
    <row r="5685" spans="1:6">
      <c r="A5685" s="529" t="s">
        <v>33170</v>
      </c>
      <c r="B5685" s="530">
        <v>89648</v>
      </c>
      <c r="C5685" s="522" t="s">
        <v>11349</v>
      </c>
      <c r="D5685" s="530" t="s">
        <v>24</v>
      </c>
      <c r="E5685" s="531">
        <v>28.76</v>
      </c>
      <c r="F5685" s="532">
        <v>0</v>
      </c>
    </row>
    <row r="5686" spans="1:6">
      <c r="A5686" s="529" t="s">
        <v>33170</v>
      </c>
      <c r="B5686" s="530">
        <v>89749</v>
      </c>
      <c r="C5686" s="522" t="s">
        <v>11432</v>
      </c>
      <c r="D5686" s="530" t="s">
        <v>24</v>
      </c>
      <c r="E5686" s="531">
        <v>18.579999999999998</v>
      </c>
      <c r="F5686" s="532">
        <v>0</v>
      </c>
    </row>
    <row r="5687" spans="1:6">
      <c r="A5687" s="529" t="s">
        <v>33170</v>
      </c>
      <c r="B5687" s="530">
        <v>89657</v>
      </c>
      <c r="C5687" s="522" t="s">
        <v>11357</v>
      </c>
      <c r="D5687" s="530" t="s">
        <v>24</v>
      </c>
      <c r="E5687" s="531">
        <v>15.63</v>
      </c>
      <c r="F5687" s="532">
        <v>0</v>
      </c>
    </row>
    <row r="5688" spans="1:6">
      <c r="A5688" s="529" t="s">
        <v>33170</v>
      </c>
      <c r="B5688" s="530">
        <v>89664</v>
      </c>
      <c r="C5688" s="522" t="s">
        <v>11364</v>
      </c>
      <c r="D5688" s="530" t="s">
        <v>24</v>
      </c>
      <c r="E5688" s="531">
        <v>19.28</v>
      </c>
      <c r="F5688" s="532">
        <v>0</v>
      </c>
    </row>
    <row r="5689" spans="1:6">
      <c r="A5689" s="529" t="s">
        <v>33170</v>
      </c>
      <c r="B5689" s="530">
        <v>89638</v>
      </c>
      <c r="C5689" s="522" t="s">
        <v>11342</v>
      </c>
      <c r="D5689" s="530" t="s">
        <v>24</v>
      </c>
      <c r="E5689" s="531">
        <v>13.89</v>
      </c>
      <c r="F5689" s="532">
        <v>0</v>
      </c>
    </row>
    <row r="5690" spans="1:6">
      <c r="A5690" s="529" t="s">
        <v>33170</v>
      </c>
      <c r="B5690" s="530">
        <v>89720</v>
      </c>
      <c r="C5690" s="522" t="s">
        <v>11405</v>
      </c>
      <c r="D5690" s="530" t="s">
        <v>24</v>
      </c>
      <c r="E5690" s="531">
        <v>17.239999999999998</v>
      </c>
      <c r="F5690" s="532">
        <v>0</v>
      </c>
    </row>
    <row r="5691" spans="1:6">
      <c r="A5691" s="529" t="s">
        <v>33170</v>
      </c>
      <c r="B5691" s="530">
        <v>89642</v>
      </c>
      <c r="C5691" s="522" t="s">
        <v>11345</v>
      </c>
      <c r="D5691" s="530" t="s">
        <v>24</v>
      </c>
      <c r="E5691" s="531">
        <v>18.27</v>
      </c>
      <c r="F5691" s="532">
        <v>0</v>
      </c>
    </row>
    <row r="5692" spans="1:6">
      <c r="A5692" s="529" t="s">
        <v>33170</v>
      </c>
      <c r="B5692" s="530">
        <v>89725</v>
      </c>
      <c r="C5692" s="522" t="s">
        <v>11409</v>
      </c>
      <c r="D5692" s="530" t="s">
        <v>24</v>
      </c>
      <c r="E5692" s="531">
        <v>22.33</v>
      </c>
      <c r="F5692" s="532">
        <v>0</v>
      </c>
    </row>
    <row r="5693" spans="1:6">
      <c r="A5693" s="529" t="s">
        <v>33170</v>
      </c>
      <c r="B5693" s="530">
        <v>89647</v>
      </c>
      <c r="C5693" s="522" t="s">
        <v>11348</v>
      </c>
      <c r="D5693" s="530" t="s">
        <v>24</v>
      </c>
      <c r="E5693" s="531">
        <v>23.55</v>
      </c>
      <c r="F5693" s="532">
        <v>0</v>
      </c>
    </row>
    <row r="5694" spans="1:6">
      <c r="A5694" s="529" t="s">
        <v>33170</v>
      </c>
      <c r="B5694" s="530">
        <v>89780</v>
      </c>
      <c r="C5694" s="522" t="s">
        <v>11457</v>
      </c>
      <c r="D5694" s="530" t="s">
        <v>24</v>
      </c>
      <c r="E5694" s="531">
        <v>26.09</v>
      </c>
      <c r="F5694" s="532">
        <v>0</v>
      </c>
    </row>
    <row r="5695" spans="1:6">
      <c r="A5695" s="529" t="s">
        <v>33170</v>
      </c>
      <c r="B5695" s="530">
        <v>89734</v>
      </c>
      <c r="C5695" s="522" t="s">
        <v>11418</v>
      </c>
      <c r="D5695" s="530" t="s">
        <v>24</v>
      </c>
      <c r="E5695" s="531">
        <v>31.71</v>
      </c>
      <c r="F5695" s="532">
        <v>0</v>
      </c>
    </row>
    <row r="5696" spans="1:6">
      <c r="A5696" s="529" t="s">
        <v>33170</v>
      </c>
      <c r="B5696" s="530">
        <v>89650</v>
      </c>
      <c r="C5696" s="522" t="s">
        <v>11351</v>
      </c>
      <c r="D5696" s="530" t="s">
        <v>24</v>
      </c>
      <c r="E5696" s="531">
        <v>33.130000000000003</v>
      </c>
      <c r="F5696" s="532">
        <v>0</v>
      </c>
    </row>
    <row r="5697" spans="1:6">
      <c r="A5697" s="529" t="s">
        <v>33170</v>
      </c>
      <c r="B5697" s="530">
        <v>89787</v>
      </c>
      <c r="C5697" s="522" t="s">
        <v>11464</v>
      </c>
      <c r="D5697" s="530" t="s">
        <v>24</v>
      </c>
      <c r="E5697" s="531">
        <v>38.700000000000003</v>
      </c>
      <c r="F5697" s="532">
        <v>0</v>
      </c>
    </row>
    <row r="5698" spans="1:6">
      <c r="A5698" s="529" t="s">
        <v>33170</v>
      </c>
      <c r="B5698" s="530">
        <v>104024</v>
      </c>
      <c r="C5698" s="522" t="s">
        <v>23418</v>
      </c>
      <c r="D5698" s="530" t="s">
        <v>24</v>
      </c>
      <c r="E5698" s="531">
        <v>44.99</v>
      </c>
      <c r="F5698" s="532">
        <v>0</v>
      </c>
    </row>
    <row r="5699" spans="1:6">
      <c r="A5699" s="529" t="s">
        <v>33170</v>
      </c>
      <c r="B5699" s="530">
        <v>89789</v>
      </c>
      <c r="C5699" s="522" t="s">
        <v>11466</v>
      </c>
      <c r="D5699" s="530" t="s">
        <v>24</v>
      </c>
      <c r="E5699" s="531">
        <v>71.400000000000006</v>
      </c>
      <c r="F5699" s="532">
        <v>0</v>
      </c>
    </row>
    <row r="5700" spans="1:6">
      <c r="A5700" s="529" t="s">
        <v>33170</v>
      </c>
      <c r="B5700" s="530">
        <v>89791</v>
      </c>
      <c r="C5700" s="522" t="s">
        <v>11468</v>
      </c>
      <c r="D5700" s="530" t="s">
        <v>24</v>
      </c>
      <c r="E5700" s="531">
        <v>161.07</v>
      </c>
      <c r="F5700" s="532">
        <v>0</v>
      </c>
    </row>
    <row r="5701" spans="1:6">
      <c r="A5701" s="529" t="s">
        <v>33170</v>
      </c>
      <c r="B5701" s="530">
        <v>89793</v>
      </c>
      <c r="C5701" s="522" t="s">
        <v>11470</v>
      </c>
      <c r="D5701" s="530" t="s">
        <v>24</v>
      </c>
      <c r="E5701" s="531">
        <v>231.54</v>
      </c>
      <c r="F5701" s="532">
        <v>0</v>
      </c>
    </row>
    <row r="5702" spans="1:6">
      <c r="A5702" s="529" t="s">
        <v>33170</v>
      </c>
      <c r="B5702" s="530">
        <v>89637</v>
      </c>
      <c r="C5702" s="522" t="s">
        <v>11341</v>
      </c>
      <c r="D5702" s="530" t="s">
        <v>24</v>
      </c>
      <c r="E5702" s="531">
        <v>12.94</v>
      </c>
      <c r="F5702" s="532">
        <v>0</v>
      </c>
    </row>
    <row r="5703" spans="1:6">
      <c r="A5703" s="529" t="s">
        <v>33170</v>
      </c>
      <c r="B5703" s="530">
        <v>89719</v>
      </c>
      <c r="C5703" s="522" t="s">
        <v>11404</v>
      </c>
      <c r="D5703" s="530" t="s">
        <v>24</v>
      </c>
      <c r="E5703" s="531">
        <v>15.57</v>
      </c>
      <c r="F5703" s="532">
        <v>0</v>
      </c>
    </row>
    <row r="5704" spans="1:6">
      <c r="A5704" s="529" t="s">
        <v>33170</v>
      </c>
      <c r="B5704" s="530">
        <v>89641</v>
      </c>
      <c r="C5704" s="522" t="s">
        <v>11344</v>
      </c>
      <c r="D5704" s="530" t="s">
        <v>24</v>
      </c>
      <c r="E5704" s="531">
        <v>16.600000000000001</v>
      </c>
      <c r="F5704" s="532">
        <v>0</v>
      </c>
    </row>
    <row r="5705" spans="1:6">
      <c r="A5705" s="529" t="s">
        <v>33170</v>
      </c>
      <c r="B5705" s="530">
        <v>89723</v>
      </c>
      <c r="C5705" s="522" t="s">
        <v>11407</v>
      </c>
      <c r="D5705" s="530" t="s">
        <v>24</v>
      </c>
      <c r="E5705" s="531">
        <v>23.02</v>
      </c>
      <c r="F5705" s="532">
        <v>0</v>
      </c>
    </row>
    <row r="5706" spans="1:6">
      <c r="A5706" s="529" t="s">
        <v>33170</v>
      </c>
      <c r="B5706" s="530">
        <v>89646</v>
      </c>
      <c r="C5706" s="522" t="s">
        <v>11347</v>
      </c>
      <c r="D5706" s="530" t="s">
        <v>24</v>
      </c>
      <c r="E5706" s="531">
        <v>24.24</v>
      </c>
      <c r="F5706" s="532">
        <v>0</v>
      </c>
    </row>
    <row r="5707" spans="1:6">
      <c r="A5707" s="529" t="s">
        <v>33170</v>
      </c>
      <c r="B5707" s="530">
        <v>89777</v>
      </c>
      <c r="C5707" s="522" t="s">
        <v>11454</v>
      </c>
      <c r="D5707" s="530" t="s">
        <v>24</v>
      </c>
      <c r="E5707" s="531">
        <v>27.8</v>
      </c>
      <c r="F5707" s="532">
        <v>0</v>
      </c>
    </row>
    <row r="5708" spans="1:6">
      <c r="A5708" s="529" t="s">
        <v>33170</v>
      </c>
      <c r="B5708" s="530">
        <v>89729</v>
      </c>
      <c r="C5708" s="522" t="s">
        <v>11413</v>
      </c>
      <c r="D5708" s="530" t="s">
        <v>24</v>
      </c>
      <c r="E5708" s="531">
        <v>33.42</v>
      </c>
      <c r="F5708" s="532">
        <v>0</v>
      </c>
    </row>
    <row r="5709" spans="1:6">
      <c r="A5709" s="529" t="s">
        <v>33170</v>
      </c>
      <c r="B5709" s="530">
        <v>89649</v>
      </c>
      <c r="C5709" s="522" t="s">
        <v>11350</v>
      </c>
      <c r="D5709" s="530" t="s">
        <v>24</v>
      </c>
      <c r="E5709" s="531">
        <v>34.840000000000003</v>
      </c>
      <c r="F5709" s="532">
        <v>0</v>
      </c>
    </row>
    <row r="5710" spans="1:6">
      <c r="A5710" s="529" t="s">
        <v>33170</v>
      </c>
      <c r="B5710" s="530">
        <v>89781</v>
      </c>
      <c r="C5710" s="522" t="s">
        <v>11458</v>
      </c>
      <c r="D5710" s="530" t="s">
        <v>24</v>
      </c>
      <c r="E5710" s="531">
        <v>39.119999999999997</v>
      </c>
      <c r="F5710" s="532">
        <v>0</v>
      </c>
    </row>
    <row r="5711" spans="1:6">
      <c r="A5711" s="529" t="s">
        <v>33170</v>
      </c>
      <c r="B5711" s="530">
        <v>104023</v>
      </c>
      <c r="C5711" s="522" t="s">
        <v>23417</v>
      </c>
      <c r="D5711" s="530" t="s">
        <v>24</v>
      </c>
      <c r="E5711" s="531">
        <v>45.41</v>
      </c>
      <c r="F5711" s="532">
        <v>0</v>
      </c>
    </row>
    <row r="5712" spans="1:6">
      <c r="A5712" s="529" t="s">
        <v>33170</v>
      </c>
      <c r="B5712" s="530">
        <v>89788</v>
      </c>
      <c r="C5712" s="522" t="s">
        <v>11465</v>
      </c>
      <c r="D5712" s="530" t="s">
        <v>24</v>
      </c>
      <c r="E5712" s="531">
        <v>83.86</v>
      </c>
      <c r="F5712" s="532">
        <v>0</v>
      </c>
    </row>
    <row r="5713" spans="1:6">
      <c r="A5713" s="529" t="s">
        <v>33170</v>
      </c>
      <c r="B5713" s="530">
        <v>89790</v>
      </c>
      <c r="C5713" s="522" t="s">
        <v>11467</v>
      </c>
      <c r="D5713" s="530" t="s">
        <v>24</v>
      </c>
      <c r="E5713" s="531">
        <v>166.71</v>
      </c>
      <c r="F5713" s="532">
        <v>0</v>
      </c>
    </row>
    <row r="5714" spans="1:6">
      <c r="A5714" s="529" t="s">
        <v>33170</v>
      </c>
      <c r="B5714" s="530">
        <v>89792</v>
      </c>
      <c r="C5714" s="522" t="s">
        <v>11469</v>
      </c>
      <c r="D5714" s="530" t="s">
        <v>24</v>
      </c>
      <c r="E5714" s="531">
        <v>196.47</v>
      </c>
      <c r="F5714" s="532">
        <v>0</v>
      </c>
    </row>
    <row r="5715" spans="1:6">
      <c r="A5715" s="529" t="s">
        <v>33170</v>
      </c>
      <c r="B5715" s="530">
        <v>89640</v>
      </c>
      <c r="C5715" s="522" t="s">
        <v>23387</v>
      </c>
      <c r="D5715" s="530" t="s">
        <v>24</v>
      </c>
      <c r="E5715" s="531">
        <v>21.78</v>
      </c>
      <c r="F5715" s="532">
        <v>0</v>
      </c>
    </row>
    <row r="5716" spans="1:6">
      <c r="A5716" s="529" t="s">
        <v>33170</v>
      </c>
      <c r="B5716" s="530">
        <v>89644</v>
      </c>
      <c r="C5716" s="522" t="s">
        <v>23388</v>
      </c>
      <c r="D5716" s="530" t="s">
        <v>24</v>
      </c>
      <c r="E5716" s="531">
        <v>26.38</v>
      </c>
      <c r="F5716" s="532">
        <v>0</v>
      </c>
    </row>
    <row r="5717" spans="1:6">
      <c r="A5717" s="529" t="s">
        <v>33170</v>
      </c>
      <c r="B5717" s="530">
        <v>89645</v>
      </c>
      <c r="C5717" s="522" t="s">
        <v>23389</v>
      </c>
      <c r="D5717" s="530" t="s">
        <v>24</v>
      </c>
      <c r="E5717" s="531">
        <v>36.14</v>
      </c>
      <c r="F5717" s="532">
        <v>0</v>
      </c>
    </row>
    <row r="5718" spans="1:6">
      <c r="A5718" s="529" t="s">
        <v>33170</v>
      </c>
      <c r="B5718" s="530">
        <v>89652</v>
      </c>
      <c r="C5718" s="522" t="s">
        <v>11353</v>
      </c>
      <c r="D5718" s="530" t="s">
        <v>24</v>
      </c>
      <c r="E5718" s="531">
        <v>13.93</v>
      </c>
      <c r="F5718" s="532">
        <v>0</v>
      </c>
    </row>
    <row r="5719" spans="1:6">
      <c r="A5719" s="529" t="s">
        <v>33170</v>
      </c>
      <c r="B5719" s="530">
        <v>89738</v>
      </c>
      <c r="C5719" s="522" t="s">
        <v>11422</v>
      </c>
      <c r="D5719" s="530" t="s">
        <v>24</v>
      </c>
      <c r="E5719" s="531">
        <v>18.649999999999999</v>
      </c>
      <c r="F5719" s="532">
        <v>0</v>
      </c>
    </row>
    <row r="5720" spans="1:6">
      <c r="A5720" s="529" t="s">
        <v>33170</v>
      </c>
      <c r="B5720" s="530">
        <v>89659</v>
      </c>
      <c r="C5720" s="522" t="s">
        <v>11359</v>
      </c>
      <c r="D5720" s="530" t="s">
        <v>24</v>
      </c>
      <c r="E5720" s="531">
        <v>19.350000000000001</v>
      </c>
      <c r="F5720" s="532">
        <v>0</v>
      </c>
    </row>
    <row r="5721" spans="1:6">
      <c r="A5721" s="529" t="s">
        <v>33170</v>
      </c>
      <c r="B5721" s="530">
        <v>89756</v>
      </c>
      <c r="C5721" s="522" t="s">
        <v>11438</v>
      </c>
      <c r="D5721" s="530" t="s">
        <v>24</v>
      </c>
      <c r="E5721" s="531">
        <v>25.53</v>
      </c>
      <c r="F5721" s="532">
        <v>0</v>
      </c>
    </row>
    <row r="5722" spans="1:6">
      <c r="A5722" s="529" t="s">
        <v>33170</v>
      </c>
      <c r="B5722" s="530">
        <v>89672</v>
      </c>
      <c r="C5722" s="522" t="s">
        <v>11370</v>
      </c>
      <c r="D5722" s="530" t="s">
        <v>24</v>
      </c>
      <c r="E5722" s="531">
        <v>26.33</v>
      </c>
      <c r="F5722" s="532">
        <v>0</v>
      </c>
    </row>
    <row r="5723" spans="1:6">
      <c r="A5723" s="529" t="s">
        <v>33170</v>
      </c>
      <c r="B5723" s="530">
        <v>89815</v>
      </c>
      <c r="C5723" s="522" t="s">
        <v>11489</v>
      </c>
      <c r="D5723" s="530" t="s">
        <v>24</v>
      </c>
      <c r="E5723" s="531">
        <v>30.1</v>
      </c>
      <c r="F5723" s="532">
        <v>0</v>
      </c>
    </row>
    <row r="5724" spans="1:6">
      <c r="A5724" s="529" t="s">
        <v>33170</v>
      </c>
      <c r="B5724" s="530">
        <v>89761</v>
      </c>
      <c r="C5724" s="522" t="s">
        <v>11443</v>
      </c>
      <c r="D5724" s="530" t="s">
        <v>24</v>
      </c>
      <c r="E5724" s="531">
        <v>33.799999999999997</v>
      </c>
      <c r="F5724" s="532">
        <v>0</v>
      </c>
    </row>
    <row r="5725" spans="1:6">
      <c r="A5725" s="529" t="s">
        <v>33170</v>
      </c>
      <c r="B5725" s="530">
        <v>89682</v>
      </c>
      <c r="C5725" s="522" t="s">
        <v>11380</v>
      </c>
      <c r="D5725" s="530" t="s">
        <v>24</v>
      </c>
      <c r="E5725" s="531">
        <v>34.75</v>
      </c>
      <c r="F5725" s="532">
        <v>0</v>
      </c>
    </row>
    <row r="5726" spans="1:6">
      <c r="A5726" s="529" t="s">
        <v>33170</v>
      </c>
      <c r="B5726" s="530">
        <v>89824</v>
      </c>
      <c r="C5726" s="522" t="s">
        <v>11497</v>
      </c>
      <c r="D5726" s="530" t="s">
        <v>24</v>
      </c>
      <c r="E5726" s="531">
        <v>40.81</v>
      </c>
      <c r="F5726" s="532">
        <v>0</v>
      </c>
    </row>
    <row r="5727" spans="1:6">
      <c r="A5727" s="529" t="s">
        <v>33170</v>
      </c>
      <c r="B5727" s="530">
        <v>104026</v>
      </c>
      <c r="C5727" s="522" t="s">
        <v>23420</v>
      </c>
      <c r="D5727" s="530" t="s">
        <v>24</v>
      </c>
      <c r="E5727" s="531">
        <v>45.01</v>
      </c>
      <c r="F5727" s="532">
        <v>0</v>
      </c>
    </row>
    <row r="5728" spans="1:6">
      <c r="A5728" s="529" t="s">
        <v>33170</v>
      </c>
      <c r="B5728" s="530">
        <v>89740</v>
      </c>
      <c r="C5728" s="522" t="s">
        <v>11424</v>
      </c>
      <c r="D5728" s="530" t="s">
        <v>24</v>
      </c>
      <c r="E5728" s="531">
        <v>10.88</v>
      </c>
      <c r="F5728" s="532">
        <v>0</v>
      </c>
    </row>
    <row r="5729" spans="1:6">
      <c r="A5729" s="529" t="s">
        <v>33170</v>
      </c>
      <c r="B5729" s="530">
        <v>89836</v>
      </c>
      <c r="C5729" s="522" t="s">
        <v>11509</v>
      </c>
      <c r="D5729" s="530" t="s">
        <v>24</v>
      </c>
      <c r="E5729" s="531">
        <v>208.1</v>
      </c>
      <c r="F5729" s="532">
        <v>0</v>
      </c>
    </row>
    <row r="5730" spans="1:6">
      <c r="A5730" s="529" t="s">
        <v>33170</v>
      </c>
      <c r="B5730" s="530">
        <v>89653</v>
      </c>
      <c r="C5730" s="522" t="s">
        <v>23390</v>
      </c>
      <c r="D5730" s="530" t="s">
        <v>24</v>
      </c>
      <c r="E5730" s="531">
        <v>19.309999999999999</v>
      </c>
      <c r="F5730" s="532">
        <v>0</v>
      </c>
    </row>
    <row r="5731" spans="1:6">
      <c r="A5731" s="529" t="s">
        <v>33170</v>
      </c>
      <c r="B5731" s="530">
        <v>89660</v>
      </c>
      <c r="C5731" s="522" t="s">
        <v>11360</v>
      </c>
      <c r="D5731" s="530" t="s">
        <v>24</v>
      </c>
      <c r="E5731" s="531">
        <v>11.6</v>
      </c>
      <c r="F5731" s="532">
        <v>0</v>
      </c>
    </row>
    <row r="5732" spans="1:6">
      <c r="A5732" s="529" t="s">
        <v>33170</v>
      </c>
      <c r="B5732" s="530">
        <v>89826</v>
      </c>
      <c r="C5732" s="522" t="s">
        <v>11499</v>
      </c>
      <c r="D5732" s="530" t="s">
        <v>24</v>
      </c>
      <c r="E5732" s="531">
        <v>132.44999999999999</v>
      </c>
      <c r="F5732" s="532">
        <v>0</v>
      </c>
    </row>
    <row r="5733" spans="1:6">
      <c r="A5733" s="529" t="s">
        <v>33170</v>
      </c>
      <c r="B5733" s="530">
        <v>104028</v>
      </c>
      <c r="C5733" s="522" t="s">
        <v>23421</v>
      </c>
      <c r="D5733" s="530" t="s">
        <v>24</v>
      </c>
      <c r="E5733" s="531">
        <v>136.38999999999999</v>
      </c>
      <c r="F5733" s="532">
        <v>0</v>
      </c>
    </row>
    <row r="5734" spans="1:6">
      <c r="A5734" s="529" t="s">
        <v>33170</v>
      </c>
      <c r="B5734" s="530">
        <v>89651</v>
      </c>
      <c r="C5734" s="522" t="s">
        <v>11352</v>
      </c>
      <c r="D5734" s="530" t="s">
        <v>24</v>
      </c>
      <c r="E5734" s="531">
        <v>8.6300000000000008</v>
      </c>
      <c r="F5734" s="532">
        <v>0</v>
      </c>
    </row>
    <row r="5735" spans="1:6">
      <c r="A5735" s="529" t="s">
        <v>33170</v>
      </c>
      <c r="B5735" s="530">
        <v>89736</v>
      </c>
      <c r="C5735" s="522" t="s">
        <v>11420</v>
      </c>
      <c r="D5735" s="530" t="s">
        <v>24</v>
      </c>
      <c r="E5735" s="531">
        <v>10.65</v>
      </c>
      <c r="F5735" s="532">
        <v>0</v>
      </c>
    </row>
    <row r="5736" spans="1:6">
      <c r="A5736" s="529" t="s">
        <v>33170</v>
      </c>
      <c r="B5736" s="530">
        <v>89658</v>
      </c>
      <c r="C5736" s="522" t="s">
        <v>11358</v>
      </c>
      <c r="D5736" s="530" t="s">
        <v>24</v>
      </c>
      <c r="E5736" s="531">
        <v>11.35</v>
      </c>
      <c r="F5736" s="532">
        <v>0</v>
      </c>
    </row>
    <row r="5737" spans="1:6">
      <c r="A5737" s="529" t="s">
        <v>33170</v>
      </c>
      <c r="B5737" s="530">
        <v>89755</v>
      </c>
      <c r="C5737" s="522" t="s">
        <v>11437</v>
      </c>
      <c r="D5737" s="530" t="s">
        <v>24</v>
      </c>
      <c r="E5737" s="531">
        <v>15.57</v>
      </c>
      <c r="F5737" s="532">
        <v>0</v>
      </c>
    </row>
    <row r="5738" spans="1:6">
      <c r="A5738" s="529" t="s">
        <v>33170</v>
      </c>
      <c r="B5738" s="530">
        <v>89670</v>
      </c>
      <c r="C5738" s="522" t="s">
        <v>11368</v>
      </c>
      <c r="D5738" s="530" t="s">
        <v>24</v>
      </c>
      <c r="E5738" s="531">
        <v>16.37</v>
      </c>
      <c r="F5738" s="532">
        <v>0</v>
      </c>
    </row>
    <row r="5739" spans="1:6">
      <c r="A5739" s="529" t="s">
        <v>33170</v>
      </c>
      <c r="B5739" s="530">
        <v>89794</v>
      </c>
      <c r="C5739" s="522" t="s">
        <v>11471</v>
      </c>
      <c r="D5739" s="530" t="s">
        <v>24</v>
      </c>
      <c r="E5739" s="531">
        <v>20.71</v>
      </c>
      <c r="F5739" s="532">
        <v>0</v>
      </c>
    </row>
    <row r="5740" spans="1:6">
      <c r="A5740" s="529" t="s">
        <v>33170</v>
      </c>
      <c r="B5740" s="530">
        <v>89760</v>
      </c>
      <c r="C5740" s="522" t="s">
        <v>11442</v>
      </c>
      <c r="D5740" s="530" t="s">
        <v>24</v>
      </c>
      <c r="E5740" s="531">
        <v>24.41</v>
      </c>
      <c r="F5740" s="532">
        <v>0</v>
      </c>
    </row>
    <row r="5741" spans="1:6">
      <c r="A5741" s="529" t="s">
        <v>33170</v>
      </c>
      <c r="B5741" s="530">
        <v>89680</v>
      </c>
      <c r="C5741" s="522" t="s">
        <v>11378</v>
      </c>
      <c r="D5741" s="530" t="s">
        <v>24</v>
      </c>
      <c r="E5741" s="531">
        <v>25.36</v>
      </c>
      <c r="F5741" s="532">
        <v>0</v>
      </c>
    </row>
    <row r="5742" spans="1:6">
      <c r="A5742" s="529" t="s">
        <v>33170</v>
      </c>
      <c r="B5742" s="530">
        <v>89822</v>
      </c>
      <c r="C5742" s="522" t="s">
        <v>11495</v>
      </c>
      <c r="D5742" s="530" t="s">
        <v>24</v>
      </c>
      <c r="E5742" s="531">
        <v>27</v>
      </c>
      <c r="F5742" s="532">
        <v>0</v>
      </c>
    </row>
    <row r="5743" spans="1:6">
      <c r="A5743" s="529" t="s">
        <v>33170</v>
      </c>
      <c r="B5743" s="530">
        <v>104025</v>
      </c>
      <c r="C5743" s="522" t="s">
        <v>23419</v>
      </c>
      <c r="D5743" s="530" t="s">
        <v>24</v>
      </c>
      <c r="E5743" s="531">
        <v>31.2</v>
      </c>
      <c r="F5743" s="532">
        <v>0</v>
      </c>
    </row>
    <row r="5744" spans="1:6">
      <c r="A5744" s="529" t="s">
        <v>33170</v>
      </c>
      <c r="B5744" s="530">
        <v>89835</v>
      </c>
      <c r="C5744" s="522" t="s">
        <v>11508</v>
      </c>
      <c r="D5744" s="530" t="s">
        <v>24</v>
      </c>
      <c r="E5744" s="531">
        <v>46.34</v>
      </c>
      <c r="F5744" s="532">
        <v>0</v>
      </c>
    </row>
    <row r="5745" spans="1:6">
      <c r="A5745" s="529" t="s">
        <v>33170</v>
      </c>
      <c r="B5745" s="530">
        <v>89838</v>
      </c>
      <c r="C5745" s="522" t="s">
        <v>11511</v>
      </c>
      <c r="D5745" s="530" t="s">
        <v>24</v>
      </c>
      <c r="E5745" s="531">
        <v>160.27000000000001</v>
      </c>
      <c r="F5745" s="532">
        <v>0</v>
      </c>
    </row>
    <row r="5746" spans="1:6">
      <c r="A5746" s="529" t="s">
        <v>33170</v>
      </c>
      <c r="B5746" s="530">
        <v>89840</v>
      </c>
      <c r="C5746" s="522" t="s">
        <v>11513</v>
      </c>
      <c r="D5746" s="530" t="s">
        <v>24</v>
      </c>
      <c r="E5746" s="531">
        <v>188.24</v>
      </c>
      <c r="F5746" s="532">
        <v>0</v>
      </c>
    </row>
    <row r="5747" spans="1:6">
      <c r="A5747" s="529" t="s">
        <v>33170</v>
      </c>
      <c r="B5747" s="530">
        <v>104015</v>
      </c>
      <c r="C5747" s="522" t="s">
        <v>12152</v>
      </c>
      <c r="D5747" s="530" t="s">
        <v>24</v>
      </c>
      <c r="E5747" s="531">
        <v>19.89</v>
      </c>
      <c r="F5747" s="532">
        <v>0</v>
      </c>
    </row>
    <row r="5748" spans="1:6">
      <c r="A5748" s="529" t="s">
        <v>33170</v>
      </c>
      <c r="B5748" s="530">
        <v>104018</v>
      </c>
      <c r="C5748" s="522" t="s">
        <v>22924</v>
      </c>
      <c r="D5748" s="530" t="s">
        <v>24</v>
      </c>
      <c r="E5748" s="531">
        <v>24.8</v>
      </c>
      <c r="F5748" s="532">
        <v>0</v>
      </c>
    </row>
    <row r="5749" spans="1:6">
      <c r="A5749" s="529" t="s">
        <v>33170</v>
      </c>
      <c r="B5749" s="530">
        <v>104016</v>
      </c>
      <c r="C5749" s="522" t="s">
        <v>12153</v>
      </c>
      <c r="D5749" s="530" t="s">
        <v>24</v>
      </c>
      <c r="E5749" s="531">
        <v>26.3</v>
      </c>
      <c r="F5749" s="532">
        <v>0</v>
      </c>
    </row>
    <row r="5750" spans="1:6">
      <c r="A5750" s="529" t="s">
        <v>33170</v>
      </c>
      <c r="B5750" s="530">
        <v>104019</v>
      </c>
      <c r="C5750" s="522" t="s">
        <v>12155</v>
      </c>
      <c r="D5750" s="530" t="s">
        <v>24</v>
      </c>
      <c r="E5750" s="531">
        <v>49.05</v>
      </c>
      <c r="F5750" s="532">
        <v>0</v>
      </c>
    </row>
    <row r="5751" spans="1:6">
      <c r="A5751" s="529" t="s">
        <v>33170</v>
      </c>
      <c r="B5751" s="530">
        <v>104017</v>
      </c>
      <c r="C5751" s="522" t="s">
        <v>12154</v>
      </c>
      <c r="D5751" s="530" t="s">
        <v>24</v>
      </c>
      <c r="E5751" s="531">
        <v>50.8</v>
      </c>
      <c r="F5751" s="532">
        <v>0</v>
      </c>
    </row>
    <row r="5752" spans="1:6">
      <c r="A5752" s="529" t="s">
        <v>33170</v>
      </c>
      <c r="B5752" s="530">
        <v>104020</v>
      </c>
      <c r="C5752" s="522" t="s">
        <v>12156</v>
      </c>
      <c r="D5752" s="530" t="s">
        <v>24</v>
      </c>
      <c r="E5752" s="531">
        <v>59.45</v>
      </c>
      <c r="F5752" s="532">
        <v>0</v>
      </c>
    </row>
    <row r="5753" spans="1:6">
      <c r="A5753" s="529" t="s">
        <v>33170</v>
      </c>
      <c r="B5753" s="530">
        <v>104030</v>
      </c>
      <c r="C5753" s="522" t="s">
        <v>12158</v>
      </c>
      <c r="D5753" s="530" t="s">
        <v>24</v>
      </c>
      <c r="E5753" s="531">
        <v>67.36</v>
      </c>
      <c r="F5753" s="532">
        <v>0</v>
      </c>
    </row>
    <row r="5754" spans="1:6">
      <c r="A5754" s="529" t="s">
        <v>33170</v>
      </c>
      <c r="B5754" s="530">
        <v>89694</v>
      </c>
      <c r="C5754" s="522" t="s">
        <v>11391</v>
      </c>
      <c r="D5754" s="530" t="s">
        <v>24</v>
      </c>
      <c r="E5754" s="531">
        <v>23.51</v>
      </c>
      <c r="F5754" s="532">
        <v>0</v>
      </c>
    </row>
    <row r="5755" spans="1:6">
      <c r="A5755" s="529" t="s">
        <v>33170</v>
      </c>
      <c r="B5755" s="530">
        <v>89700</v>
      </c>
      <c r="C5755" s="522" t="s">
        <v>11397</v>
      </c>
      <c r="D5755" s="530" t="s">
        <v>24</v>
      </c>
      <c r="E5755" s="531">
        <v>26.82</v>
      </c>
      <c r="F5755" s="532">
        <v>0</v>
      </c>
    </row>
    <row r="5756" spans="1:6">
      <c r="A5756" s="529" t="s">
        <v>33170</v>
      </c>
      <c r="B5756" s="530">
        <v>89703</v>
      </c>
      <c r="C5756" s="522" t="s">
        <v>23392</v>
      </c>
      <c r="D5756" s="530" t="s">
        <v>24</v>
      </c>
      <c r="E5756" s="531">
        <v>52.82</v>
      </c>
      <c r="F5756" s="532">
        <v>0</v>
      </c>
    </row>
    <row r="5757" spans="1:6">
      <c r="A5757" s="529" t="s">
        <v>33170</v>
      </c>
      <c r="B5757" s="530">
        <v>89844</v>
      </c>
      <c r="C5757" s="522" t="s">
        <v>11516</v>
      </c>
      <c r="D5757" s="530" t="s">
        <v>24</v>
      </c>
      <c r="E5757" s="531">
        <v>67.37</v>
      </c>
      <c r="F5757" s="532">
        <v>0</v>
      </c>
    </row>
    <row r="5758" spans="1:6">
      <c r="A5758" s="529" t="s">
        <v>33170</v>
      </c>
      <c r="B5758" s="530">
        <v>104022</v>
      </c>
      <c r="C5758" s="522" t="s">
        <v>23416</v>
      </c>
      <c r="D5758" s="530" t="s">
        <v>24</v>
      </c>
      <c r="E5758" s="531">
        <v>75.75</v>
      </c>
      <c r="F5758" s="532">
        <v>0</v>
      </c>
    </row>
    <row r="5759" spans="1:6">
      <c r="A5759" s="529" t="s">
        <v>33170</v>
      </c>
      <c r="B5759" s="530">
        <v>89691</v>
      </c>
      <c r="C5759" s="522" t="s">
        <v>11388</v>
      </c>
      <c r="D5759" s="530" t="s">
        <v>24</v>
      </c>
      <c r="E5759" s="531">
        <v>16.71</v>
      </c>
      <c r="F5759" s="532">
        <v>0</v>
      </c>
    </row>
    <row r="5760" spans="1:6">
      <c r="A5760" s="529" t="s">
        <v>33170</v>
      </c>
      <c r="B5760" s="530">
        <v>89765</v>
      </c>
      <c r="C5760" s="522" t="s">
        <v>11447</v>
      </c>
      <c r="D5760" s="530" t="s">
        <v>24</v>
      </c>
      <c r="E5760" s="531">
        <v>20.22</v>
      </c>
      <c r="F5760" s="532">
        <v>0</v>
      </c>
    </row>
    <row r="5761" spans="1:6">
      <c r="A5761" s="529" t="s">
        <v>33170</v>
      </c>
      <c r="B5761" s="530">
        <v>89697</v>
      </c>
      <c r="C5761" s="522" t="s">
        <v>11394</v>
      </c>
      <c r="D5761" s="530" t="s">
        <v>24</v>
      </c>
      <c r="E5761" s="531">
        <v>21.61</v>
      </c>
      <c r="F5761" s="532">
        <v>0</v>
      </c>
    </row>
    <row r="5762" spans="1:6">
      <c r="A5762" s="529" t="s">
        <v>33170</v>
      </c>
      <c r="B5762" s="530">
        <v>89633</v>
      </c>
      <c r="C5762" s="522" t="s">
        <v>10983</v>
      </c>
      <c r="D5762" s="530" t="s">
        <v>23</v>
      </c>
      <c r="E5762" s="531">
        <v>32.19</v>
      </c>
      <c r="F5762" s="532">
        <v>0</v>
      </c>
    </row>
    <row r="5763" spans="1:6">
      <c r="A5763" s="529" t="s">
        <v>33170</v>
      </c>
      <c r="B5763" s="530">
        <v>89716</v>
      </c>
      <c r="C5763" s="522" t="s">
        <v>10991</v>
      </c>
      <c r="D5763" s="530" t="s">
        <v>23</v>
      </c>
      <c r="E5763" s="531">
        <v>30.87</v>
      </c>
      <c r="F5763" s="532">
        <v>0</v>
      </c>
    </row>
    <row r="5764" spans="1:6">
      <c r="A5764" s="529" t="s">
        <v>33170</v>
      </c>
      <c r="B5764" s="530">
        <v>89634</v>
      </c>
      <c r="C5764" s="522" t="s">
        <v>10984</v>
      </c>
      <c r="D5764" s="530" t="s">
        <v>23</v>
      </c>
      <c r="E5764" s="531">
        <v>45.05</v>
      </c>
      <c r="F5764" s="532">
        <v>0</v>
      </c>
    </row>
    <row r="5765" spans="1:6">
      <c r="A5765" s="529" t="s">
        <v>33170</v>
      </c>
      <c r="B5765" s="530">
        <v>89717</v>
      </c>
      <c r="C5765" s="522" t="s">
        <v>10992</v>
      </c>
      <c r="D5765" s="530" t="s">
        <v>23</v>
      </c>
      <c r="E5765" s="531">
        <v>47.66</v>
      </c>
      <c r="F5765" s="532">
        <v>0</v>
      </c>
    </row>
    <row r="5766" spans="1:6">
      <c r="A5766" s="529" t="s">
        <v>33170</v>
      </c>
      <c r="B5766" s="530">
        <v>89635</v>
      </c>
      <c r="C5766" s="522" t="s">
        <v>10985</v>
      </c>
      <c r="D5766" s="530" t="s">
        <v>23</v>
      </c>
      <c r="E5766" s="531">
        <v>64.39</v>
      </c>
      <c r="F5766" s="532">
        <v>0</v>
      </c>
    </row>
    <row r="5767" spans="1:6">
      <c r="A5767" s="529" t="s">
        <v>33170</v>
      </c>
      <c r="B5767" s="530">
        <v>89770</v>
      </c>
      <c r="C5767" s="522" t="s">
        <v>10993</v>
      </c>
      <c r="D5767" s="530" t="s">
        <v>23</v>
      </c>
      <c r="E5767" s="531">
        <v>48.35</v>
      </c>
      <c r="F5767" s="532">
        <v>0</v>
      </c>
    </row>
    <row r="5768" spans="1:6">
      <c r="A5768" s="529" t="s">
        <v>33170</v>
      </c>
      <c r="B5768" s="530">
        <v>89718</v>
      </c>
      <c r="C5768" s="522" t="s">
        <v>11403</v>
      </c>
      <c r="D5768" s="530" t="s">
        <v>23</v>
      </c>
      <c r="E5768" s="531">
        <v>60.74</v>
      </c>
      <c r="F5768" s="532">
        <v>0</v>
      </c>
    </row>
    <row r="5769" spans="1:6">
      <c r="A5769" s="529" t="s">
        <v>33170</v>
      </c>
      <c r="B5769" s="530">
        <v>89636</v>
      </c>
      <c r="C5769" s="522" t="s">
        <v>10986</v>
      </c>
      <c r="D5769" s="530" t="s">
        <v>23</v>
      </c>
      <c r="E5769" s="531">
        <v>80.42</v>
      </c>
      <c r="F5769" s="532">
        <v>0</v>
      </c>
    </row>
    <row r="5770" spans="1:6">
      <c r="A5770" s="529" t="s">
        <v>33170</v>
      </c>
      <c r="B5770" s="530">
        <v>89771</v>
      </c>
      <c r="C5770" s="522" t="s">
        <v>10994</v>
      </c>
      <c r="D5770" s="530" t="s">
        <v>23</v>
      </c>
      <c r="E5770" s="531">
        <v>64.48</v>
      </c>
      <c r="F5770" s="532">
        <v>0</v>
      </c>
    </row>
    <row r="5771" spans="1:6">
      <c r="A5771" s="529" t="s">
        <v>33170</v>
      </c>
      <c r="B5771" s="530">
        <v>104021</v>
      </c>
      <c r="C5771" s="522" t="s">
        <v>11142</v>
      </c>
      <c r="D5771" s="530" t="s">
        <v>23</v>
      </c>
      <c r="E5771" s="531">
        <v>78.67</v>
      </c>
      <c r="F5771" s="532">
        <v>0</v>
      </c>
    </row>
    <row r="5772" spans="1:6">
      <c r="A5772" s="529" t="s">
        <v>33170</v>
      </c>
      <c r="B5772" s="530">
        <v>89772</v>
      </c>
      <c r="C5772" s="522" t="s">
        <v>11451</v>
      </c>
      <c r="D5772" s="530" t="s">
        <v>23</v>
      </c>
      <c r="E5772" s="531">
        <v>93.93</v>
      </c>
      <c r="F5772" s="532">
        <v>0</v>
      </c>
    </row>
    <row r="5773" spans="1:6">
      <c r="A5773" s="529" t="s">
        <v>33170</v>
      </c>
      <c r="B5773" s="530">
        <v>89773</v>
      </c>
      <c r="C5773" s="522" t="s">
        <v>10995</v>
      </c>
      <c r="D5773" s="530" t="s">
        <v>23</v>
      </c>
      <c r="E5773" s="531">
        <v>151.13</v>
      </c>
      <c r="F5773" s="532">
        <v>0</v>
      </c>
    </row>
    <row r="5774" spans="1:6">
      <c r="A5774" s="529" t="s">
        <v>33170</v>
      </c>
      <c r="B5774" s="530">
        <v>89775</v>
      </c>
      <c r="C5774" s="522" t="s">
        <v>10996</v>
      </c>
      <c r="D5774" s="530" t="s">
        <v>23</v>
      </c>
      <c r="E5774" s="531">
        <v>235.96</v>
      </c>
      <c r="F5774" s="532">
        <v>0</v>
      </c>
    </row>
    <row r="5775" spans="1:6">
      <c r="A5775" s="529" t="s">
        <v>33170</v>
      </c>
      <c r="B5775" s="530">
        <v>89767</v>
      </c>
      <c r="C5775" s="522" t="s">
        <v>11448</v>
      </c>
      <c r="D5775" s="530" t="s">
        <v>24</v>
      </c>
      <c r="E5775" s="531">
        <v>24.68</v>
      </c>
      <c r="F5775" s="532">
        <v>0</v>
      </c>
    </row>
    <row r="5776" spans="1:6">
      <c r="A5776" s="529" t="s">
        <v>33170</v>
      </c>
      <c r="B5776" s="530">
        <v>89695</v>
      </c>
      <c r="C5776" s="522" t="s">
        <v>11392</v>
      </c>
      <c r="D5776" s="530" t="s">
        <v>24</v>
      </c>
      <c r="E5776" s="531">
        <v>20.37</v>
      </c>
      <c r="F5776" s="532">
        <v>0</v>
      </c>
    </row>
    <row r="5777" spans="1:6">
      <c r="A5777" s="529" t="s">
        <v>33170</v>
      </c>
      <c r="B5777" s="530">
        <v>89702</v>
      </c>
      <c r="C5777" s="522" t="s">
        <v>11399</v>
      </c>
      <c r="D5777" s="530" t="s">
        <v>24</v>
      </c>
      <c r="E5777" s="531">
        <v>26.07</v>
      </c>
      <c r="F5777" s="532">
        <v>0</v>
      </c>
    </row>
    <row r="5778" spans="1:6">
      <c r="A5778" s="529" t="s">
        <v>33170</v>
      </c>
      <c r="B5778" s="530">
        <v>89768</v>
      </c>
      <c r="C5778" s="522" t="s">
        <v>11449</v>
      </c>
      <c r="D5778" s="530" t="s">
        <v>24</v>
      </c>
      <c r="E5778" s="531">
        <v>28.63</v>
      </c>
      <c r="F5778" s="532">
        <v>0</v>
      </c>
    </row>
    <row r="5779" spans="1:6">
      <c r="A5779" s="529" t="s">
        <v>33170</v>
      </c>
      <c r="B5779" s="530">
        <v>89842</v>
      </c>
      <c r="C5779" s="522" t="s">
        <v>11515</v>
      </c>
      <c r="D5779" s="530" t="s">
        <v>24</v>
      </c>
      <c r="E5779" s="531">
        <v>53.6</v>
      </c>
      <c r="F5779" s="532">
        <v>0</v>
      </c>
    </row>
    <row r="5780" spans="1:6">
      <c r="A5780" s="529" t="s">
        <v>33170</v>
      </c>
      <c r="B5780" s="530">
        <v>89845</v>
      </c>
      <c r="C5780" s="522" t="s">
        <v>11517</v>
      </c>
      <c r="D5780" s="530" t="s">
        <v>24</v>
      </c>
      <c r="E5780" s="531">
        <v>105.25</v>
      </c>
      <c r="F5780" s="532">
        <v>0</v>
      </c>
    </row>
    <row r="5781" spans="1:6">
      <c r="A5781" s="529" t="s">
        <v>33170</v>
      </c>
      <c r="B5781" s="530">
        <v>89846</v>
      </c>
      <c r="C5781" s="522" t="s">
        <v>11518</v>
      </c>
      <c r="D5781" s="530" t="s">
        <v>24</v>
      </c>
      <c r="E5781" s="531">
        <v>224.1</v>
      </c>
      <c r="F5781" s="532">
        <v>0</v>
      </c>
    </row>
    <row r="5782" spans="1:6">
      <c r="A5782" s="529" t="s">
        <v>33170</v>
      </c>
      <c r="B5782" s="530">
        <v>89847</v>
      </c>
      <c r="C5782" s="522" t="s">
        <v>11519</v>
      </c>
      <c r="D5782" s="530" t="s">
        <v>24</v>
      </c>
      <c r="E5782" s="531">
        <v>266.61</v>
      </c>
      <c r="F5782" s="532">
        <v>0</v>
      </c>
    </row>
    <row r="5783" spans="1:6">
      <c r="A5783" s="529" t="s">
        <v>33170</v>
      </c>
      <c r="B5783" s="530">
        <v>89705</v>
      </c>
      <c r="C5783" s="522" t="s">
        <v>11401</v>
      </c>
      <c r="D5783" s="530" t="s">
        <v>24</v>
      </c>
      <c r="E5783" s="531">
        <v>30.25</v>
      </c>
      <c r="F5783" s="532">
        <v>0</v>
      </c>
    </row>
    <row r="5784" spans="1:6">
      <c r="A5784" s="529" t="s">
        <v>33170</v>
      </c>
      <c r="B5784" s="530">
        <v>89769</v>
      </c>
      <c r="C5784" s="522" t="s">
        <v>11450</v>
      </c>
      <c r="D5784" s="530" t="s">
        <v>24</v>
      </c>
      <c r="E5784" s="531">
        <v>61.03</v>
      </c>
      <c r="F5784" s="532">
        <v>0</v>
      </c>
    </row>
    <row r="5785" spans="1:6">
      <c r="A5785" s="529" t="s">
        <v>33170</v>
      </c>
      <c r="B5785" s="530">
        <v>89706</v>
      </c>
      <c r="C5785" s="522" t="s">
        <v>11402</v>
      </c>
      <c r="D5785" s="530" t="s">
        <v>24</v>
      </c>
      <c r="E5785" s="531">
        <v>62.92</v>
      </c>
      <c r="F5785" s="532">
        <v>0</v>
      </c>
    </row>
    <row r="5786" spans="1:6">
      <c r="A5786" s="529" t="s">
        <v>33170</v>
      </c>
      <c r="B5786" s="530">
        <v>89741</v>
      </c>
      <c r="C5786" s="522" t="s">
        <v>11425</v>
      </c>
      <c r="D5786" s="530" t="s">
        <v>24</v>
      </c>
      <c r="E5786" s="531">
        <v>25.23</v>
      </c>
      <c r="F5786" s="532">
        <v>0</v>
      </c>
    </row>
    <row r="5787" spans="1:6">
      <c r="A5787" s="529" t="s">
        <v>33170</v>
      </c>
      <c r="B5787" s="530">
        <v>89757</v>
      </c>
      <c r="C5787" s="522" t="s">
        <v>11439</v>
      </c>
      <c r="D5787" s="530" t="s">
        <v>24</v>
      </c>
      <c r="E5787" s="531">
        <v>32.729999999999997</v>
      </c>
      <c r="F5787" s="532">
        <v>0</v>
      </c>
    </row>
    <row r="5788" spans="1:6">
      <c r="A5788" s="529" t="s">
        <v>33170</v>
      </c>
      <c r="B5788" s="530">
        <v>104027</v>
      </c>
      <c r="C5788" s="522" t="s">
        <v>12157</v>
      </c>
      <c r="D5788" s="530" t="s">
        <v>24</v>
      </c>
      <c r="E5788" s="531">
        <v>67.53</v>
      </c>
      <c r="F5788" s="532">
        <v>0</v>
      </c>
    </row>
    <row r="5789" spans="1:6">
      <c r="A5789" s="529" t="s">
        <v>33170</v>
      </c>
      <c r="B5789" s="530">
        <v>89837</v>
      </c>
      <c r="C5789" s="522" t="s">
        <v>11510</v>
      </c>
      <c r="D5789" s="530" t="s">
        <v>24</v>
      </c>
      <c r="E5789" s="531">
        <v>139.72</v>
      </c>
      <c r="F5789" s="532">
        <v>0</v>
      </c>
    </row>
    <row r="5790" spans="1:6">
      <c r="A5790" s="529" t="s">
        <v>33170</v>
      </c>
      <c r="B5790" s="530">
        <v>89839</v>
      </c>
      <c r="C5790" s="522" t="s">
        <v>11512</v>
      </c>
      <c r="D5790" s="530" t="s">
        <v>24</v>
      </c>
      <c r="E5790" s="531">
        <v>181.65</v>
      </c>
      <c r="F5790" s="532">
        <v>0</v>
      </c>
    </row>
    <row r="5791" spans="1:6">
      <c r="A5791" s="529" t="s">
        <v>33170</v>
      </c>
      <c r="B5791" s="530">
        <v>89841</v>
      </c>
      <c r="C5791" s="522" t="s">
        <v>11514</v>
      </c>
      <c r="D5791" s="530" t="s">
        <v>24</v>
      </c>
      <c r="E5791" s="531">
        <v>274.95999999999998</v>
      </c>
      <c r="F5791" s="532">
        <v>0</v>
      </c>
    </row>
    <row r="5792" spans="1:6">
      <c r="A5792" s="529" t="s">
        <v>33170</v>
      </c>
      <c r="B5792" s="530">
        <v>89654</v>
      </c>
      <c r="C5792" s="522" t="s">
        <v>11354</v>
      </c>
      <c r="D5792" s="530" t="s">
        <v>24</v>
      </c>
      <c r="E5792" s="531">
        <v>22.18</v>
      </c>
      <c r="F5792" s="532">
        <v>0</v>
      </c>
    </row>
    <row r="5793" spans="1:6">
      <c r="A5793" s="529" t="s">
        <v>33170</v>
      </c>
      <c r="B5793" s="530">
        <v>89661</v>
      </c>
      <c r="C5793" s="522" t="s">
        <v>11361</v>
      </c>
      <c r="D5793" s="530" t="s">
        <v>24</v>
      </c>
      <c r="E5793" s="531">
        <v>25.93</v>
      </c>
      <c r="F5793" s="532">
        <v>0</v>
      </c>
    </row>
    <row r="5794" spans="1:6">
      <c r="A5794" s="529" t="s">
        <v>33170</v>
      </c>
      <c r="B5794" s="530">
        <v>89674</v>
      </c>
      <c r="C5794" s="522" t="s">
        <v>11372</v>
      </c>
      <c r="D5794" s="530" t="s">
        <v>24</v>
      </c>
      <c r="E5794" s="531">
        <v>33.53</v>
      </c>
      <c r="F5794" s="532">
        <v>0</v>
      </c>
    </row>
    <row r="5795" spans="1:6">
      <c r="A5795" s="529" t="s">
        <v>33170</v>
      </c>
      <c r="B5795" s="530">
        <v>89816</v>
      </c>
      <c r="C5795" s="522" t="s">
        <v>11490</v>
      </c>
      <c r="D5795" s="530" t="s">
        <v>24</v>
      </c>
      <c r="E5795" s="531">
        <v>43.56</v>
      </c>
      <c r="F5795" s="532">
        <v>0</v>
      </c>
    </row>
    <row r="5796" spans="1:6">
      <c r="A5796" s="529" t="s">
        <v>33170</v>
      </c>
      <c r="B5796" s="530">
        <v>89762</v>
      </c>
      <c r="C5796" s="522" t="s">
        <v>11444</v>
      </c>
      <c r="D5796" s="530" t="s">
        <v>24</v>
      </c>
      <c r="E5796" s="531">
        <v>47.26</v>
      </c>
      <c r="F5796" s="532">
        <v>0</v>
      </c>
    </row>
    <row r="5797" spans="1:6">
      <c r="A5797" s="529" t="s">
        <v>33170</v>
      </c>
      <c r="B5797" s="530">
        <v>89684</v>
      </c>
      <c r="C5797" s="522" t="s">
        <v>11382</v>
      </c>
      <c r="D5797" s="530" t="s">
        <v>24</v>
      </c>
      <c r="E5797" s="531">
        <v>48.21</v>
      </c>
      <c r="F5797" s="532">
        <v>0</v>
      </c>
    </row>
    <row r="5798" spans="1:6">
      <c r="A5798" s="529" t="s">
        <v>33170</v>
      </c>
      <c r="B5798" s="530">
        <v>89828</v>
      </c>
      <c r="C5798" s="522" t="s">
        <v>11501</v>
      </c>
      <c r="D5798" s="530" t="s">
        <v>24</v>
      </c>
      <c r="E5798" s="531">
        <v>63.33</v>
      </c>
      <c r="F5798" s="532">
        <v>0</v>
      </c>
    </row>
    <row r="5799" spans="1:6">
      <c r="A5799" s="529" t="s">
        <v>33171</v>
      </c>
      <c r="B5799" s="530">
        <v>89546</v>
      </c>
      <c r="C5799" s="522" t="s">
        <v>11273</v>
      </c>
      <c r="D5799" s="530" t="s">
        <v>24</v>
      </c>
      <c r="E5799" s="531">
        <v>11.52</v>
      </c>
      <c r="F5799" s="532">
        <v>0</v>
      </c>
    </row>
    <row r="5800" spans="1:6">
      <c r="A5800" s="529" t="s">
        <v>33171</v>
      </c>
      <c r="B5800" s="530">
        <v>89482</v>
      </c>
      <c r="C5800" s="522" t="s">
        <v>12277</v>
      </c>
      <c r="D5800" s="530" t="s">
        <v>24</v>
      </c>
      <c r="E5800" s="531">
        <v>42.66</v>
      </c>
      <c r="F5800" s="532">
        <v>0</v>
      </c>
    </row>
    <row r="5801" spans="1:6">
      <c r="A5801" s="529" t="s">
        <v>33171</v>
      </c>
      <c r="B5801" s="530">
        <v>89491</v>
      </c>
      <c r="C5801" s="522" t="s">
        <v>12278</v>
      </c>
      <c r="D5801" s="530" t="s">
        <v>24</v>
      </c>
      <c r="E5801" s="531">
        <v>102.88</v>
      </c>
      <c r="F5801" s="532">
        <v>0</v>
      </c>
    </row>
    <row r="5802" spans="1:6">
      <c r="A5802" s="529" t="s">
        <v>33171</v>
      </c>
      <c r="B5802" s="530">
        <v>104178</v>
      </c>
      <c r="C5802" s="522" t="s">
        <v>12170</v>
      </c>
      <c r="D5802" s="530" t="s">
        <v>24</v>
      </c>
      <c r="E5802" s="531">
        <v>22.76</v>
      </c>
      <c r="F5802" s="532">
        <v>0</v>
      </c>
    </row>
    <row r="5803" spans="1:6">
      <c r="A5803" s="529" t="s">
        <v>33171</v>
      </c>
      <c r="B5803" s="530">
        <v>104179</v>
      </c>
      <c r="C5803" s="522" t="s">
        <v>12171</v>
      </c>
      <c r="D5803" s="530" t="s">
        <v>24</v>
      </c>
      <c r="E5803" s="531">
        <v>85.82</v>
      </c>
      <c r="F5803" s="532">
        <v>0</v>
      </c>
    </row>
    <row r="5804" spans="1:6">
      <c r="A5804" s="529" t="s">
        <v>33171</v>
      </c>
      <c r="B5804" s="530">
        <v>89587</v>
      </c>
      <c r="C5804" s="522" t="s">
        <v>11308</v>
      </c>
      <c r="D5804" s="530" t="s">
        <v>24</v>
      </c>
      <c r="E5804" s="531">
        <v>54.59</v>
      </c>
      <c r="F5804" s="532">
        <v>0</v>
      </c>
    </row>
    <row r="5805" spans="1:6">
      <c r="A5805" s="529" t="s">
        <v>33171</v>
      </c>
      <c r="B5805" s="530">
        <v>89535</v>
      </c>
      <c r="C5805" s="522" t="s">
        <v>11266</v>
      </c>
      <c r="D5805" s="530" t="s">
        <v>24</v>
      </c>
      <c r="E5805" s="531">
        <v>44.53</v>
      </c>
      <c r="F5805" s="532">
        <v>0</v>
      </c>
    </row>
    <row r="5806" spans="1:6">
      <c r="A5806" s="529" t="s">
        <v>33171</v>
      </c>
      <c r="B5806" s="530">
        <v>89592</v>
      </c>
      <c r="C5806" s="522" t="s">
        <v>11311</v>
      </c>
      <c r="D5806" s="530" t="s">
        <v>24</v>
      </c>
      <c r="E5806" s="531">
        <v>167.49</v>
      </c>
      <c r="F5806" s="532">
        <v>0</v>
      </c>
    </row>
    <row r="5807" spans="1:6">
      <c r="A5807" s="529" t="s">
        <v>33171</v>
      </c>
      <c r="B5807" s="530">
        <v>104169</v>
      </c>
      <c r="C5807" s="522" t="s">
        <v>12161</v>
      </c>
      <c r="D5807" s="530" t="s">
        <v>24</v>
      </c>
      <c r="E5807" s="531">
        <v>152.75</v>
      </c>
      <c r="F5807" s="532">
        <v>0</v>
      </c>
    </row>
    <row r="5808" spans="1:6">
      <c r="A5808" s="529" t="s">
        <v>33171</v>
      </c>
      <c r="B5808" s="530">
        <v>89583</v>
      </c>
      <c r="C5808" s="522" t="s">
        <v>11307</v>
      </c>
      <c r="D5808" s="530" t="s">
        <v>24</v>
      </c>
      <c r="E5808" s="531">
        <v>46.26</v>
      </c>
      <c r="F5808" s="532">
        <v>0</v>
      </c>
    </row>
    <row r="5809" spans="1:6">
      <c r="A5809" s="529" t="s">
        <v>33171</v>
      </c>
      <c r="B5809" s="530">
        <v>89526</v>
      </c>
      <c r="C5809" s="522" t="s">
        <v>11259</v>
      </c>
      <c r="D5809" s="530" t="s">
        <v>24</v>
      </c>
      <c r="E5809" s="531">
        <v>40.71</v>
      </c>
      <c r="F5809" s="532">
        <v>0</v>
      </c>
    </row>
    <row r="5810" spans="1:6">
      <c r="A5810" s="529" t="s">
        <v>33171</v>
      </c>
      <c r="B5810" s="530">
        <v>95695</v>
      </c>
      <c r="C5810" s="522" t="s">
        <v>11797</v>
      </c>
      <c r="D5810" s="530" t="s">
        <v>24</v>
      </c>
      <c r="E5810" s="531">
        <v>66.06</v>
      </c>
      <c r="F5810" s="532">
        <v>0</v>
      </c>
    </row>
    <row r="5811" spans="1:6">
      <c r="A5811" s="529" t="s">
        <v>33171</v>
      </c>
      <c r="B5811" s="530">
        <v>95694</v>
      </c>
      <c r="C5811" s="522" t="s">
        <v>11796</v>
      </c>
      <c r="D5811" s="530" t="s">
        <v>24</v>
      </c>
      <c r="E5811" s="531">
        <v>56</v>
      </c>
      <c r="F5811" s="532">
        <v>0</v>
      </c>
    </row>
    <row r="5812" spans="1:6">
      <c r="A5812" s="529" t="s">
        <v>33171</v>
      </c>
      <c r="B5812" s="530">
        <v>89585</v>
      </c>
      <c r="C5812" s="522" t="s">
        <v>367</v>
      </c>
      <c r="D5812" s="530" t="s">
        <v>24</v>
      </c>
      <c r="E5812" s="531">
        <v>49.84</v>
      </c>
      <c r="F5812" s="532">
        <v>0</v>
      </c>
    </row>
    <row r="5813" spans="1:6">
      <c r="A5813" s="529" t="s">
        <v>33171</v>
      </c>
      <c r="B5813" s="530">
        <v>89531</v>
      </c>
      <c r="C5813" s="522" t="s">
        <v>11264</v>
      </c>
      <c r="D5813" s="530" t="s">
        <v>24</v>
      </c>
      <c r="E5813" s="531">
        <v>39.78</v>
      </c>
      <c r="F5813" s="532">
        <v>0</v>
      </c>
    </row>
    <row r="5814" spans="1:6">
      <c r="A5814" s="529" t="s">
        <v>33171</v>
      </c>
      <c r="B5814" s="530">
        <v>89591</v>
      </c>
      <c r="C5814" s="522" t="s">
        <v>11310</v>
      </c>
      <c r="D5814" s="530" t="s">
        <v>24</v>
      </c>
      <c r="E5814" s="531">
        <v>137.75</v>
      </c>
      <c r="F5814" s="532">
        <v>0</v>
      </c>
    </row>
    <row r="5815" spans="1:6">
      <c r="A5815" s="529" t="s">
        <v>33171</v>
      </c>
      <c r="B5815" s="530">
        <v>104168</v>
      </c>
      <c r="C5815" s="522" t="s">
        <v>12160</v>
      </c>
      <c r="D5815" s="530" t="s">
        <v>24</v>
      </c>
      <c r="E5815" s="531">
        <v>123.01</v>
      </c>
      <c r="F5815" s="532">
        <v>0</v>
      </c>
    </row>
    <row r="5816" spans="1:6">
      <c r="A5816" s="529" t="s">
        <v>33171</v>
      </c>
      <c r="B5816" s="530">
        <v>89516</v>
      </c>
      <c r="C5816" s="522" t="s">
        <v>11249</v>
      </c>
      <c r="D5816" s="530" t="s">
        <v>24</v>
      </c>
      <c r="E5816" s="531">
        <v>9.23</v>
      </c>
      <c r="F5816" s="532">
        <v>0</v>
      </c>
    </row>
    <row r="5817" spans="1:6">
      <c r="A5817" s="529" t="s">
        <v>33171</v>
      </c>
      <c r="B5817" s="530">
        <v>89520</v>
      </c>
      <c r="C5817" s="522" t="s">
        <v>11253</v>
      </c>
      <c r="D5817" s="530" t="s">
        <v>24</v>
      </c>
      <c r="E5817" s="531">
        <v>16.47</v>
      </c>
      <c r="F5817" s="532">
        <v>0</v>
      </c>
    </row>
    <row r="5818" spans="1:6">
      <c r="A5818" s="529" t="s">
        <v>33171</v>
      </c>
      <c r="B5818" s="530">
        <v>89582</v>
      </c>
      <c r="C5818" s="522" t="s">
        <v>11306</v>
      </c>
      <c r="D5818" s="530" t="s">
        <v>24</v>
      </c>
      <c r="E5818" s="531">
        <v>37.19</v>
      </c>
      <c r="F5818" s="532">
        <v>0</v>
      </c>
    </row>
    <row r="5819" spans="1:6">
      <c r="A5819" s="529" t="s">
        <v>33171</v>
      </c>
      <c r="B5819" s="530">
        <v>89524</v>
      </c>
      <c r="C5819" s="522" t="s">
        <v>11257</v>
      </c>
      <c r="D5819" s="530" t="s">
        <v>24</v>
      </c>
      <c r="E5819" s="531">
        <v>31.64</v>
      </c>
      <c r="F5819" s="532">
        <v>0</v>
      </c>
    </row>
    <row r="5820" spans="1:6">
      <c r="A5820" s="529" t="s">
        <v>33171</v>
      </c>
      <c r="B5820" s="530">
        <v>89584</v>
      </c>
      <c r="C5820" s="522" t="s">
        <v>368</v>
      </c>
      <c r="D5820" s="530" t="s">
        <v>24</v>
      </c>
      <c r="E5820" s="531">
        <v>48.74</v>
      </c>
      <c r="F5820" s="532">
        <v>0</v>
      </c>
    </row>
    <row r="5821" spans="1:6">
      <c r="A5821" s="529" t="s">
        <v>33171</v>
      </c>
      <c r="B5821" s="530">
        <v>89529</v>
      </c>
      <c r="C5821" s="522" t="s">
        <v>11262</v>
      </c>
      <c r="D5821" s="530" t="s">
        <v>24</v>
      </c>
      <c r="E5821" s="531">
        <v>38.68</v>
      </c>
      <c r="F5821" s="532">
        <v>0</v>
      </c>
    </row>
    <row r="5822" spans="1:6">
      <c r="A5822" s="529" t="s">
        <v>33171</v>
      </c>
      <c r="B5822" s="530">
        <v>89590</v>
      </c>
      <c r="C5822" s="522" t="s">
        <v>11309</v>
      </c>
      <c r="D5822" s="530" t="s">
        <v>24</v>
      </c>
      <c r="E5822" s="531">
        <v>141.13</v>
      </c>
      <c r="F5822" s="532">
        <v>0</v>
      </c>
    </row>
    <row r="5823" spans="1:6">
      <c r="A5823" s="529" t="s">
        <v>33171</v>
      </c>
      <c r="B5823" s="530">
        <v>104167</v>
      </c>
      <c r="C5823" s="522" t="s">
        <v>12159</v>
      </c>
      <c r="D5823" s="530" t="s">
        <v>24</v>
      </c>
      <c r="E5823" s="531">
        <v>126.39</v>
      </c>
      <c r="F5823" s="532">
        <v>0</v>
      </c>
    </row>
    <row r="5824" spans="1:6">
      <c r="A5824" s="529" t="s">
        <v>33171</v>
      </c>
      <c r="B5824" s="530">
        <v>89514</v>
      </c>
      <c r="C5824" s="522" t="s">
        <v>11247</v>
      </c>
      <c r="D5824" s="530" t="s">
        <v>24</v>
      </c>
      <c r="E5824" s="531">
        <v>9.14</v>
      </c>
      <c r="F5824" s="532">
        <v>0</v>
      </c>
    </row>
    <row r="5825" spans="1:6">
      <c r="A5825" s="529" t="s">
        <v>33171</v>
      </c>
      <c r="B5825" s="530">
        <v>89518</v>
      </c>
      <c r="C5825" s="522" t="s">
        <v>11251</v>
      </c>
      <c r="D5825" s="530" t="s">
        <v>24</v>
      </c>
      <c r="E5825" s="531">
        <v>15.69</v>
      </c>
      <c r="F5825" s="532">
        <v>0</v>
      </c>
    </row>
    <row r="5826" spans="1:6">
      <c r="A5826" s="529" t="s">
        <v>33171</v>
      </c>
      <c r="B5826" s="530">
        <v>89581</v>
      </c>
      <c r="C5826" s="522" t="s">
        <v>11305</v>
      </c>
      <c r="D5826" s="530" t="s">
        <v>24</v>
      </c>
      <c r="E5826" s="531">
        <v>36.69</v>
      </c>
      <c r="F5826" s="532">
        <v>0</v>
      </c>
    </row>
    <row r="5827" spans="1:6">
      <c r="A5827" s="529" t="s">
        <v>33171</v>
      </c>
      <c r="B5827" s="530">
        <v>89522</v>
      </c>
      <c r="C5827" s="522" t="s">
        <v>11255</v>
      </c>
      <c r="D5827" s="530" t="s">
        <v>24</v>
      </c>
      <c r="E5827" s="531">
        <v>31.14</v>
      </c>
      <c r="F5827" s="532">
        <v>0</v>
      </c>
    </row>
    <row r="5828" spans="1:6">
      <c r="A5828" s="529" t="s">
        <v>33171</v>
      </c>
      <c r="B5828" s="530">
        <v>89574</v>
      </c>
      <c r="C5828" s="522" t="s">
        <v>11301</v>
      </c>
      <c r="D5828" s="530" t="s">
        <v>24</v>
      </c>
      <c r="E5828" s="531">
        <v>162.01</v>
      </c>
      <c r="F5828" s="532">
        <v>0</v>
      </c>
    </row>
    <row r="5829" spans="1:6">
      <c r="A5829" s="529" t="s">
        <v>33171</v>
      </c>
      <c r="B5829" s="530">
        <v>89690</v>
      </c>
      <c r="C5829" s="522" t="s">
        <v>11387</v>
      </c>
      <c r="D5829" s="530" t="s">
        <v>24</v>
      </c>
      <c r="E5829" s="531">
        <v>96.98</v>
      </c>
      <c r="F5829" s="532">
        <v>0</v>
      </c>
    </row>
    <row r="5830" spans="1:6">
      <c r="A5830" s="529" t="s">
        <v>33171</v>
      </c>
      <c r="B5830" s="530">
        <v>89567</v>
      </c>
      <c r="C5830" s="522" t="s">
        <v>11294</v>
      </c>
      <c r="D5830" s="530" t="s">
        <v>24</v>
      </c>
      <c r="E5830" s="531">
        <v>83.58</v>
      </c>
      <c r="F5830" s="532">
        <v>0</v>
      </c>
    </row>
    <row r="5831" spans="1:6">
      <c r="A5831" s="529" t="s">
        <v>33171</v>
      </c>
      <c r="B5831" s="530">
        <v>89692</v>
      </c>
      <c r="C5831" s="522" t="s">
        <v>11389</v>
      </c>
      <c r="D5831" s="530" t="s">
        <v>24</v>
      </c>
      <c r="E5831" s="531">
        <v>109.06</v>
      </c>
      <c r="F5831" s="532">
        <v>0</v>
      </c>
    </row>
    <row r="5832" spans="1:6">
      <c r="A5832" s="529" t="s">
        <v>33171</v>
      </c>
      <c r="B5832" s="530">
        <v>89569</v>
      </c>
      <c r="C5832" s="522" t="s">
        <v>11296</v>
      </c>
      <c r="D5832" s="530" t="s">
        <v>24</v>
      </c>
      <c r="E5832" s="531">
        <v>97.66</v>
      </c>
      <c r="F5832" s="532">
        <v>0</v>
      </c>
    </row>
    <row r="5833" spans="1:6">
      <c r="A5833" s="529" t="s">
        <v>33171</v>
      </c>
      <c r="B5833" s="530">
        <v>89699</v>
      </c>
      <c r="C5833" s="522" t="s">
        <v>11396</v>
      </c>
      <c r="D5833" s="530" t="s">
        <v>24</v>
      </c>
      <c r="E5833" s="531">
        <v>211.41</v>
      </c>
      <c r="F5833" s="532">
        <v>0</v>
      </c>
    </row>
    <row r="5834" spans="1:6">
      <c r="A5834" s="529" t="s">
        <v>33171</v>
      </c>
      <c r="B5834" s="530">
        <v>104174</v>
      </c>
      <c r="C5834" s="522" t="s">
        <v>12166</v>
      </c>
      <c r="D5834" s="530" t="s">
        <v>24</v>
      </c>
      <c r="E5834" s="531">
        <v>195.9</v>
      </c>
      <c r="F5834" s="532">
        <v>0</v>
      </c>
    </row>
    <row r="5835" spans="1:6">
      <c r="A5835" s="529" t="s">
        <v>33171</v>
      </c>
      <c r="B5835" s="530">
        <v>89698</v>
      </c>
      <c r="C5835" s="522" t="s">
        <v>11395</v>
      </c>
      <c r="D5835" s="530" t="s">
        <v>24</v>
      </c>
      <c r="E5835" s="531">
        <v>278.68</v>
      </c>
      <c r="F5835" s="532">
        <v>0</v>
      </c>
    </row>
    <row r="5836" spans="1:6">
      <c r="A5836" s="529" t="s">
        <v>33171</v>
      </c>
      <c r="B5836" s="530">
        <v>104176</v>
      </c>
      <c r="C5836" s="522" t="s">
        <v>12168</v>
      </c>
      <c r="D5836" s="530" t="s">
        <v>24</v>
      </c>
      <c r="E5836" s="531">
        <v>259.02</v>
      </c>
      <c r="F5836" s="532">
        <v>0</v>
      </c>
    </row>
    <row r="5837" spans="1:6">
      <c r="A5837" s="529" t="s">
        <v>33171</v>
      </c>
      <c r="B5837" s="530">
        <v>89561</v>
      </c>
      <c r="C5837" s="522" t="s">
        <v>11288</v>
      </c>
      <c r="D5837" s="530" t="s">
        <v>24</v>
      </c>
      <c r="E5837" s="531">
        <v>16.07</v>
      </c>
      <c r="F5837" s="532">
        <v>0</v>
      </c>
    </row>
    <row r="5838" spans="1:6">
      <c r="A5838" s="529" t="s">
        <v>33171</v>
      </c>
      <c r="B5838" s="530">
        <v>89563</v>
      </c>
      <c r="C5838" s="522" t="s">
        <v>11290</v>
      </c>
      <c r="D5838" s="530" t="s">
        <v>24</v>
      </c>
      <c r="E5838" s="531">
        <v>35.799999999999997</v>
      </c>
      <c r="F5838" s="532">
        <v>0</v>
      </c>
    </row>
    <row r="5839" spans="1:6">
      <c r="A5839" s="529" t="s">
        <v>33171</v>
      </c>
      <c r="B5839" s="530">
        <v>89685</v>
      </c>
      <c r="C5839" s="522" t="s">
        <v>11383</v>
      </c>
      <c r="D5839" s="530" t="s">
        <v>24</v>
      </c>
      <c r="E5839" s="531">
        <v>65.63</v>
      </c>
      <c r="F5839" s="532">
        <v>0</v>
      </c>
    </row>
    <row r="5840" spans="1:6">
      <c r="A5840" s="529" t="s">
        <v>33171</v>
      </c>
      <c r="B5840" s="530">
        <v>89565</v>
      </c>
      <c r="C5840" s="522" t="s">
        <v>11292</v>
      </c>
      <c r="D5840" s="530" t="s">
        <v>24</v>
      </c>
      <c r="E5840" s="531">
        <v>58.22</v>
      </c>
      <c r="F5840" s="532">
        <v>0</v>
      </c>
    </row>
    <row r="5841" spans="1:6">
      <c r="A5841" s="529" t="s">
        <v>33171</v>
      </c>
      <c r="B5841" s="530">
        <v>89671</v>
      </c>
      <c r="C5841" s="522" t="s">
        <v>11369</v>
      </c>
      <c r="D5841" s="530" t="s">
        <v>24</v>
      </c>
      <c r="E5841" s="531">
        <v>47.89</v>
      </c>
      <c r="F5841" s="532">
        <v>0</v>
      </c>
    </row>
    <row r="5842" spans="1:6">
      <c r="A5842" s="529" t="s">
        <v>33171</v>
      </c>
      <c r="B5842" s="530">
        <v>89556</v>
      </c>
      <c r="C5842" s="522" t="s">
        <v>11283</v>
      </c>
      <c r="D5842" s="530" t="s">
        <v>24</v>
      </c>
      <c r="E5842" s="531">
        <v>41.19</v>
      </c>
      <c r="F5842" s="532">
        <v>0</v>
      </c>
    </row>
    <row r="5843" spans="1:6">
      <c r="A5843" s="529" t="s">
        <v>33171</v>
      </c>
      <c r="B5843" s="530">
        <v>89679</v>
      </c>
      <c r="C5843" s="522" t="s">
        <v>11377</v>
      </c>
      <c r="D5843" s="530" t="s">
        <v>24</v>
      </c>
      <c r="E5843" s="531">
        <v>127.77</v>
      </c>
      <c r="F5843" s="532">
        <v>0</v>
      </c>
    </row>
    <row r="5844" spans="1:6">
      <c r="A5844" s="529" t="s">
        <v>33171</v>
      </c>
      <c r="B5844" s="530">
        <v>104171</v>
      </c>
      <c r="C5844" s="522" t="s">
        <v>12163</v>
      </c>
      <c r="D5844" s="530" t="s">
        <v>24</v>
      </c>
      <c r="E5844" s="531">
        <v>101.61</v>
      </c>
      <c r="F5844" s="532">
        <v>0</v>
      </c>
    </row>
    <row r="5845" spans="1:6">
      <c r="A5845" s="529" t="s">
        <v>33171</v>
      </c>
      <c r="B5845" s="530">
        <v>89600</v>
      </c>
      <c r="C5845" s="522" t="s">
        <v>11319</v>
      </c>
      <c r="D5845" s="530" t="s">
        <v>24</v>
      </c>
      <c r="E5845" s="531">
        <v>27.19</v>
      </c>
      <c r="F5845" s="532">
        <v>0</v>
      </c>
    </row>
    <row r="5846" spans="1:6">
      <c r="A5846" s="529" t="s">
        <v>33171</v>
      </c>
      <c r="B5846" s="530">
        <v>89548</v>
      </c>
      <c r="C5846" s="522" t="s">
        <v>11275</v>
      </c>
      <c r="D5846" s="530" t="s">
        <v>24</v>
      </c>
      <c r="E5846" s="531">
        <v>23.48</v>
      </c>
      <c r="F5846" s="532">
        <v>0</v>
      </c>
    </row>
    <row r="5847" spans="1:6">
      <c r="A5847" s="529" t="s">
        <v>33171</v>
      </c>
      <c r="B5847" s="530">
        <v>89669</v>
      </c>
      <c r="C5847" s="522" t="s">
        <v>11367</v>
      </c>
      <c r="D5847" s="530" t="s">
        <v>24</v>
      </c>
      <c r="E5847" s="531">
        <v>35.86</v>
      </c>
      <c r="F5847" s="532">
        <v>0</v>
      </c>
    </row>
    <row r="5848" spans="1:6">
      <c r="A5848" s="529" t="s">
        <v>33171</v>
      </c>
      <c r="B5848" s="530">
        <v>89554</v>
      </c>
      <c r="C5848" s="522" t="s">
        <v>11281</v>
      </c>
      <c r="D5848" s="530" t="s">
        <v>24</v>
      </c>
      <c r="E5848" s="531">
        <v>29.12</v>
      </c>
      <c r="F5848" s="532">
        <v>0</v>
      </c>
    </row>
    <row r="5849" spans="1:6">
      <c r="A5849" s="529" t="s">
        <v>33171</v>
      </c>
      <c r="B5849" s="530">
        <v>89677</v>
      </c>
      <c r="C5849" s="522" t="s">
        <v>11375</v>
      </c>
      <c r="D5849" s="530" t="s">
        <v>24</v>
      </c>
      <c r="E5849" s="531">
        <v>81.95</v>
      </c>
      <c r="F5849" s="532">
        <v>0</v>
      </c>
    </row>
    <row r="5850" spans="1:6">
      <c r="A5850" s="529" t="s">
        <v>33171</v>
      </c>
      <c r="B5850" s="530">
        <v>104170</v>
      </c>
      <c r="C5850" s="522" t="s">
        <v>12162</v>
      </c>
      <c r="D5850" s="530" t="s">
        <v>24</v>
      </c>
      <c r="E5850" s="531">
        <v>71.89</v>
      </c>
      <c r="F5850" s="532">
        <v>0</v>
      </c>
    </row>
    <row r="5851" spans="1:6">
      <c r="A5851" s="529" t="s">
        <v>33171</v>
      </c>
      <c r="B5851" s="530">
        <v>89544</v>
      </c>
      <c r="C5851" s="522" t="s">
        <v>11271</v>
      </c>
      <c r="D5851" s="530" t="s">
        <v>24</v>
      </c>
      <c r="E5851" s="531">
        <v>9.1</v>
      </c>
      <c r="F5851" s="532">
        <v>0</v>
      </c>
    </row>
    <row r="5852" spans="1:6">
      <c r="A5852" s="529" t="s">
        <v>33171</v>
      </c>
      <c r="B5852" s="530">
        <v>89545</v>
      </c>
      <c r="C5852" s="522" t="s">
        <v>11272</v>
      </c>
      <c r="D5852" s="530" t="s">
        <v>24</v>
      </c>
      <c r="E5852" s="531">
        <v>17.41</v>
      </c>
      <c r="F5852" s="532">
        <v>0</v>
      </c>
    </row>
    <row r="5853" spans="1:6">
      <c r="A5853" s="529" t="s">
        <v>33171</v>
      </c>
      <c r="B5853" s="530">
        <v>89599</v>
      </c>
      <c r="C5853" s="522" t="s">
        <v>11318</v>
      </c>
      <c r="D5853" s="530" t="s">
        <v>24</v>
      </c>
      <c r="E5853" s="531">
        <v>26.76</v>
      </c>
      <c r="F5853" s="532">
        <v>0</v>
      </c>
    </row>
    <row r="5854" spans="1:6">
      <c r="A5854" s="529" t="s">
        <v>33171</v>
      </c>
      <c r="B5854" s="530">
        <v>89547</v>
      </c>
      <c r="C5854" s="522" t="s">
        <v>11274</v>
      </c>
      <c r="D5854" s="530" t="s">
        <v>24</v>
      </c>
      <c r="E5854" s="531">
        <v>23.03</v>
      </c>
      <c r="F5854" s="532">
        <v>0</v>
      </c>
    </row>
    <row r="5855" spans="1:6">
      <c r="A5855" s="529" t="s">
        <v>33171</v>
      </c>
      <c r="B5855" s="530">
        <v>89495</v>
      </c>
      <c r="C5855" s="522" t="s">
        <v>12279</v>
      </c>
      <c r="D5855" s="530" t="s">
        <v>24</v>
      </c>
      <c r="E5855" s="531">
        <v>20.09</v>
      </c>
      <c r="F5855" s="532">
        <v>0</v>
      </c>
    </row>
    <row r="5856" spans="1:6">
      <c r="A5856" s="529" t="s">
        <v>33171</v>
      </c>
      <c r="B5856" s="530">
        <v>89673</v>
      </c>
      <c r="C5856" s="522" t="s">
        <v>11371</v>
      </c>
      <c r="D5856" s="530" t="s">
        <v>24</v>
      </c>
      <c r="E5856" s="531">
        <v>37.85</v>
      </c>
      <c r="F5856" s="532">
        <v>0</v>
      </c>
    </row>
    <row r="5857" spans="1:6">
      <c r="A5857" s="529" t="s">
        <v>33171</v>
      </c>
      <c r="B5857" s="530">
        <v>89557</v>
      </c>
      <c r="C5857" s="522" t="s">
        <v>11284</v>
      </c>
      <c r="D5857" s="530" t="s">
        <v>24</v>
      </c>
      <c r="E5857" s="531">
        <v>32.65</v>
      </c>
      <c r="F5857" s="532">
        <v>0</v>
      </c>
    </row>
    <row r="5858" spans="1:6">
      <c r="A5858" s="529" t="s">
        <v>33171</v>
      </c>
      <c r="B5858" s="530">
        <v>89681</v>
      </c>
      <c r="C5858" s="522" t="s">
        <v>11379</v>
      </c>
      <c r="D5858" s="530" t="s">
        <v>24</v>
      </c>
      <c r="E5858" s="531">
        <v>93.84</v>
      </c>
      <c r="F5858" s="532">
        <v>0</v>
      </c>
    </row>
    <row r="5859" spans="1:6">
      <c r="A5859" s="529" t="s">
        <v>33171</v>
      </c>
      <c r="B5859" s="530">
        <v>104173</v>
      </c>
      <c r="C5859" s="522" t="s">
        <v>12165</v>
      </c>
      <c r="D5859" s="530" t="s">
        <v>24</v>
      </c>
      <c r="E5859" s="531">
        <v>87.12</v>
      </c>
      <c r="F5859" s="532">
        <v>0</v>
      </c>
    </row>
    <row r="5860" spans="1:6">
      <c r="A5860" s="529" t="s">
        <v>33171</v>
      </c>
      <c r="B5860" s="530">
        <v>89549</v>
      </c>
      <c r="C5860" s="522" t="s">
        <v>11276</v>
      </c>
      <c r="D5860" s="530" t="s">
        <v>24</v>
      </c>
      <c r="E5860" s="531">
        <v>19.36</v>
      </c>
      <c r="F5860" s="532">
        <v>0</v>
      </c>
    </row>
    <row r="5861" spans="1:6">
      <c r="A5861" s="529" t="s">
        <v>33171</v>
      </c>
      <c r="B5861" s="530">
        <v>89578</v>
      </c>
      <c r="C5861" s="522" t="s">
        <v>10981</v>
      </c>
      <c r="D5861" s="530" t="s">
        <v>23</v>
      </c>
      <c r="E5861" s="531">
        <v>36.729999999999997</v>
      </c>
      <c r="F5861" s="532">
        <v>0</v>
      </c>
    </row>
    <row r="5862" spans="1:6">
      <c r="A5862" s="529" t="s">
        <v>33171</v>
      </c>
      <c r="B5862" s="530">
        <v>89512</v>
      </c>
      <c r="C5862" s="522" t="s">
        <v>165</v>
      </c>
      <c r="D5862" s="530" t="s">
        <v>23</v>
      </c>
      <c r="E5862" s="531">
        <v>59.45</v>
      </c>
      <c r="F5862" s="532">
        <v>0</v>
      </c>
    </row>
    <row r="5863" spans="1:6">
      <c r="A5863" s="529" t="s">
        <v>33171</v>
      </c>
      <c r="B5863" s="530">
        <v>89580</v>
      </c>
      <c r="C5863" s="522" t="s">
        <v>10982</v>
      </c>
      <c r="D5863" s="530" t="s">
        <v>23</v>
      </c>
      <c r="E5863" s="531">
        <v>75.52</v>
      </c>
      <c r="F5863" s="532">
        <v>0</v>
      </c>
    </row>
    <row r="5864" spans="1:6">
      <c r="A5864" s="529" t="s">
        <v>33171</v>
      </c>
      <c r="B5864" s="530">
        <v>104166</v>
      </c>
      <c r="C5864" s="522" t="s">
        <v>287</v>
      </c>
      <c r="D5864" s="530" t="s">
        <v>23</v>
      </c>
      <c r="E5864" s="531">
        <v>83.91</v>
      </c>
      <c r="F5864" s="532">
        <v>0</v>
      </c>
    </row>
    <row r="5865" spans="1:6">
      <c r="A5865" s="529" t="s">
        <v>33171</v>
      </c>
      <c r="B5865" s="530">
        <v>89508</v>
      </c>
      <c r="C5865" s="522" t="s">
        <v>10977</v>
      </c>
      <c r="D5865" s="530" t="s">
        <v>23</v>
      </c>
      <c r="E5865" s="531">
        <v>20.52</v>
      </c>
      <c r="F5865" s="532">
        <v>0</v>
      </c>
    </row>
    <row r="5866" spans="1:6">
      <c r="A5866" s="529" t="s">
        <v>33171</v>
      </c>
      <c r="B5866" s="530">
        <v>89509</v>
      </c>
      <c r="C5866" s="522" t="s">
        <v>10978</v>
      </c>
      <c r="D5866" s="530" t="s">
        <v>23</v>
      </c>
      <c r="E5866" s="531">
        <v>27.55</v>
      </c>
      <c r="F5866" s="532">
        <v>0</v>
      </c>
    </row>
    <row r="5867" spans="1:6">
      <c r="A5867" s="529" t="s">
        <v>33171</v>
      </c>
      <c r="B5867" s="530">
        <v>89576</v>
      </c>
      <c r="C5867" s="522" t="s">
        <v>10980</v>
      </c>
      <c r="D5867" s="530" t="s">
        <v>23</v>
      </c>
      <c r="E5867" s="531">
        <v>29.38</v>
      </c>
      <c r="F5867" s="532">
        <v>0</v>
      </c>
    </row>
    <row r="5868" spans="1:6">
      <c r="A5868" s="529" t="s">
        <v>33171</v>
      </c>
      <c r="B5868" s="530">
        <v>89511</v>
      </c>
      <c r="C5868" s="522" t="s">
        <v>10979</v>
      </c>
      <c r="D5868" s="530" t="s">
        <v>23</v>
      </c>
      <c r="E5868" s="531">
        <v>46.5</v>
      </c>
      <c r="F5868" s="532">
        <v>0</v>
      </c>
    </row>
    <row r="5869" spans="1:6">
      <c r="A5869" s="529" t="s">
        <v>33171</v>
      </c>
      <c r="B5869" s="530">
        <v>89675</v>
      </c>
      <c r="C5869" s="522" t="s">
        <v>11373</v>
      </c>
      <c r="D5869" s="530" t="s">
        <v>24</v>
      </c>
      <c r="E5869" s="531">
        <v>76</v>
      </c>
      <c r="F5869" s="532">
        <v>0</v>
      </c>
    </row>
    <row r="5870" spans="1:6">
      <c r="A5870" s="529" t="s">
        <v>33171</v>
      </c>
      <c r="B5870" s="530">
        <v>89559</v>
      </c>
      <c r="C5870" s="522" t="s">
        <v>11286</v>
      </c>
      <c r="D5870" s="530" t="s">
        <v>24</v>
      </c>
      <c r="E5870" s="531">
        <v>69.3</v>
      </c>
      <c r="F5870" s="532">
        <v>0</v>
      </c>
    </row>
    <row r="5871" spans="1:6">
      <c r="A5871" s="529" t="s">
        <v>33171</v>
      </c>
      <c r="B5871" s="530">
        <v>104172</v>
      </c>
      <c r="C5871" s="522" t="s">
        <v>12164</v>
      </c>
      <c r="D5871" s="530" t="s">
        <v>24</v>
      </c>
      <c r="E5871" s="531">
        <v>284.73</v>
      </c>
      <c r="F5871" s="532">
        <v>0</v>
      </c>
    </row>
    <row r="5872" spans="1:6">
      <c r="A5872" s="529" t="s">
        <v>33171</v>
      </c>
      <c r="B5872" s="530">
        <v>89683</v>
      </c>
      <c r="C5872" s="522" t="s">
        <v>11381</v>
      </c>
      <c r="D5872" s="530" t="s">
        <v>24</v>
      </c>
      <c r="E5872" s="531">
        <v>294.56</v>
      </c>
      <c r="F5872" s="532">
        <v>0</v>
      </c>
    </row>
    <row r="5873" spans="1:6">
      <c r="A5873" s="529" t="s">
        <v>33171</v>
      </c>
      <c r="B5873" s="530">
        <v>89667</v>
      </c>
      <c r="C5873" s="522" t="s">
        <v>11366</v>
      </c>
      <c r="D5873" s="530" t="s">
        <v>24</v>
      </c>
      <c r="E5873" s="531">
        <v>46.21</v>
      </c>
      <c r="F5873" s="532">
        <v>0</v>
      </c>
    </row>
    <row r="5874" spans="1:6">
      <c r="A5874" s="529" t="s">
        <v>33171</v>
      </c>
      <c r="B5874" s="530">
        <v>89550</v>
      </c>
      <c r="C5874" s="522" t="s">
        <v>11277</v>
      </c>
      <c r="D5874" s="530" t="s">
        <v>24</v>
      </c>
      <c r="E5874" s="531">
        <v>42.5</v>
      </c>
      <c r="F5874" s="532">
        <v>0</v>
      </c>
    </row>
    <row r="5875" spans="1:6">
      <c r="A5875" s="529" t="s">
        <v>33171</v>
      </c>
      <c r="B5875" s="530">
        <v>89693</v>
      </c>
      <c r="C5875" s="522" t="s">
        <v>11390</v>
      </c>
      <c r="D5875" s="530" t="s">
        <v>24</v>
      </c>
      <c r="E5875" s="531">
        <v>85.76</v>
      </c>
      <c r="F5875" s="532">
        <v>0</v>
      </c>
    </row>
    <row r="5876" spans="1:6">
      <c r="A5876" s="529" t="s">
        <v>33171</v>
      </c>
      <c r="B5876" s="530">
        <v>89571</v>
      </c>
      <c r="C5876" s="522" t="s">
        <v>11298</v>
      </c>
      <c r="D5876" s="530" t="s">
        <v>24</v>
      </c>
      <c r="E5876" s="531">
        <v>72.36</v>
      </c>
      <c r="F5876" s="532">
        <v>0</v>
      </c>
    </row>
    <row r="5877" spans="1:6">
      <c r="A5877" s="529" t="s">
        <v>33171</v>
      </c>
      <c r="B5877" s="530">
        <v>89696</v>
      </c>
      <c r="C5877" s="522" t="s">
        <v>11393</v>
      </c>
      <c r="D5877" s="530" t="s">
        <v>24</v>
      </c>
      <c r="E5877" s="531">
        <v>90.89</v>
      </c>
      <c r="F5877" s="532">
        <v>0</v>
      </c>
    </row>
    <row r="5878" spans="1:6">
      <c r="A5878" s="529" t="s">
        <v>33171</v>
      </c>
      <c r="B5878" s="530">
        <v>89573</v>
      </c>
      <c r="C5878" s="522" t="s">
        <v>11300</v>
      </c>
      <c r="D5878" s="530" t="s">
        <v>24</v>
      </c>
      <c r="E5878" s="531">
        <v>79.489999999999995</v>
      </c>
      <c r="F5878" s="532">
        <v>0</v>
      </c>
    </row>
    <row r="5879" spans="1:6">
      <c r="A5879" s="529" t="s">
        <v>33171</v>
      </c>
      <c r="B5879" s="530">
        <v>89704</v>
      </c>
      <c r="C5879" s="522" t="s">
        <v>11400</v>
      </c>
      <c r="D5879" s="530" t="s">
        <v>24</v>
      </c>
      <c r="E5879" s="531">
        <v>160.58000000000001</v>
      </c>
      <c r="F5879" s="532">
        <v>0</v>
      </c>
    </row>
    <row r="5880" spans="1:6">
      <c r="A5880" s="529" t="s">
        <v>33171</v>
      </c>
      <c r="B5880" s="530">
        <v>104175</v>
      </c>
      <c r="C5880" s="522" t="s">
        <v>12167</v>
      </c>
      <c r="D5880" s="530" t="s">
        <v>24</v>
      </c>
      <c r="E5880" s="531">
        <v>145.07</v>
      </c>
      <c r="F5880" s="532">
        <v>0</v>
      </c>
    </row>
    <row r="5881" spans="1:6">
      <c r="A5881" s="529" t="s">
        <v>33171</v>
      </c>
      <c r="B5881" s="530">
        <v>89701</v>
      </c>
      <c r="C5881" s="522" t="s">
        <v>11398</v>
      </c>
      <c r="D5881" s="530" t="s">
        <v>24</v>
      </c>
      <c r="E5881" s="531">
        <v>206.58</v>
      </c>
      <c r="F5881" s="532">
        <v>0</v>
      </c>
    </row>
    <row r="5882" spans="1:6">
      <c r="A5882" s="529" t="s">
        <v>33171</v>
      </c>
      <c r="B5882" s="530">
        <v>104177</v>
      </c>
      <c r="C5882" s="522" t="s">
        <v>12169</v>
      </c>
      <c r="D5882" s="530" t="s">
        <v>24</v>
      </c>
      <c r="E5882" s="531">
        <v>186.92</v>
      </c>
      <c r="F5882" s="532">
        <v>0</v>
      </c>
    </row>
    <row r="5883" spans="1:6">
      <c r="A5883" s="529" t="s">
        <v>33171</v>
      </c>
      <c r="B5883" s="530">
        <v>89566</v>
      </c>
      <c r="C5883" s="522" t="s">
        <v>11293</v>
      </c>
      <c r="D5883" s="530" t="s">
        <v>24</v>
      </c>
      <c r="E5883" s="531">
        <v>49.31</v>
      </c>
      <c r="F5883" s="532">
        <v>0</v>
      </c>
    </row>
    <row r="5884" spans="1:6">
      <c r="A5884" s="529" t="s">
        <v>33171</v>
      </c>
      <c r="B5884" s="530">
        <v>89687</v>
      </c>
      <c r="C5884" s="522" t="s">
        <v>11385</v>
      </c>
      <c r="D5884" s="530" t="s">
        <v>24</v>
      </c>
      <c r="E5884" s="531">
        <v>56.72</v>
      </c>
      <c r="F5884" s="532">
        <v>0</v>
      </c>
    </row>
    <row r="5885" spans="1:6">
      <c r="A5885" s="529" t="s">
        <v>33172</v>
      </c>
      <c r="B5885" s="530">
        <v>102237</v>
      </c>
      <c r="C5885" s="522" t="s">
        <v>33173</v>
      </c>
      <c r="D5885" s="530" t="s">
        <v>26</v>
      </c>
      <c r="E5885" s="531">
        <v>0</v>
      </c>
      <c r="F5885" s="532"/>
    </row>
    <row r="5886" spans="1:6">
      <c r="A5886" s="529" t="s">
        <v>33172</v>
      </c>
      <c r="B5886" s="530">
        <v>102450</v>
      </c>
      <c r="C5886" s="522" t="s">
        <v>33174</v>
      </c>
      <c r="D5886" s="530" t="s">
        <v>26</v>
      </c>
      <c r="E5886" s="531">
        <v>0</v>
      </c>
      <c r="F5886" s="532"/>
    </row>
    <row r="5887" spans="1:6">
      <c r="A5887" s="529" t="s">
        <v>33172</v>
      </c>
      <c r="B5887" s="530">
        <v>102250</v>
      </c>
      <c r="C5887" s="522" t="s">
        <v>33175</v>
      </c>
      <c r="D5887" s="530" t="s">
        <v>26</v>
      </c>
      <c r="E5887" s="531">
        <v>0</v>
      </c>
      <c r="F5887" s="532"/>
    </row>
    <row r="5888" spans="1:6">
      <c r="A5888" s="529" t="s">
        <v>33172</v>
      </c>
      <c r="B5888" s="530">
        <v>102240</v>
      </c>
      <c r="C5888" s="522" t="s">
        <v>33176</v>
      </c>
      <c r="D5888" s="530" t="s">
        <v>26</v>
      </c>
      <c r="E5888" s="531">
        <v>0</v>
      </c>
      <c r="F5888" s="532"/>
    </row>
    <row r="5889" spans="1:6">
      <c r="A5889" s="529" t="s">
        <v>33172</v>
      </c>
      <c r="B5889" s="530">
        <v>102449</v>
      </c>
      <c r="C5889" s="522" t="s">
        <v>33177</v>
      </c>
      <c r="D5889" s="530" t="s">
        <v>26</v>
      </c>
      <c r="E5889" s="531">
        <v>0</v>
      </c>
      <c r="F5889" s="532"/>
    </row>
    <row r="5890" spans="1:6">
      <c r="A5890" s="529" t="s">
        <v>33172</v>
      </c>
      <c r="B5890" s="530">
        <v>102249</v>
      </c>
      <c r="C5890" s="522" t="s">
        <v>33178</v>
      </c>
      <c r="D5890" s="530" t="s">
        <v>26</v>
      </c>
      <c r="E5890" s="531">
        <v>0</v>
      </c>
      <c r="F5890" s="532"/>
    </row>
    <row r="5891" spans="1:6">
      <c r="A5891" s="529" t="s">
        <v>33172</v>
      </c>
      <c r="B5891" s="530">
        <v>102238</v>
      </c>
      <c r="C5891" s="522" t="s">
        <v>33179</v>
      </c>
      <c r="D5891" s="530" t="s">
        <v>26</v>
      </c>
      <c r="E5891" s="531">
        <v>0</v>
      </c>
      <c r="F5891" s="532"/>
    </row>
    <row r="5892" spans="1:6">
      <c r="A5892" s="529" t="s">
        <v>33172</v>
      </c>
      <c r="B5892" s="530">
        <v>102448</v>
      </c>
      <c r="C5892" s="522" t="s">
        <v>33180</v>
      </c>
      <c r="D5892" s="530" t="s">
        <v>26</v>
      </c>
      <c r="E5892" s="531">
        <v>0</v>
      </c>
      <c r="F5892" s="532"/>
    </row>
    <row r="5893" spans="1:6">
      <c r="A5893" s="529" t="s">
        <v>33172</v>
      </c>
      <c r="B5893" s="530">
        <v>102248</v>
      </c>
      <c r="C5893" s="522" t="s">
        <v>33181</v>
      </c>
      <c r="D5893" s="530" t="s">
        <v>26</v>
      </c>
      <c r="E5893" s="531">
        <v>0</v>
      </c>
      <c r="F5893" s="532"/>
    </row>
    <row r="5894" spans="1:6">
      <c r="A5894" s="529" t="s">
        <v>33172</v>
      </c>
      <c r="B5894" s="530">
        <v>102253</v>
      </c>
      <c r="C5894" s="522" t="s">
        <v>12774</v>
      </c>
      <c r="D5894" s="530" t="s">
        <v>26</v>
      </c>
      <c r="E5894" s="531">
        <v>976.2</v>
      </c>
      <c r="F5894" s="532">
        <v>0</v>
      </c>
    </row>
    <row r="5895" spans="1:6">
      <c r="A5895" s="529" t="s">
        <v>33172</v>
      </c>
      <c r="B5895" s="530">
        <v>102254</v>
      </c>
      <c r="C5895" s="522" t="s">
        <v>12775</v>
      </c>
      <c r="D5895" s="530" t="s">
        <v>26</v>
      </c>
      <c r="E5895" s="531">
        <v>893.86</v>
      </c>
      <c r="F5895" s="532">
        <v>0</v>
      </c>
    </row>
    <row r="5896" spans="1:6">
      <c r="A5896" s="529" t="s">
        <v>33172</v>
      </c>
      <c r="B5896" s="530">
        <v>102257</v>
      </c>
      <c r="C5896" s="522" t="s">
        <v>12778</v>
      </c>
      <c r="D5896" s="530" t="s">
        <v>26</v>
      </c>
      <c r="E5896" s="531">
        <v>348.18</v>
      </c>
      <c r="F5896" s="532">
        <v>0</v>
      </c>
    </row>
    <row r="5897" spans="1:6">
      <c r="A5897" s="529" t="s">
        <v>33172</v>
      </c>
      <c r="B5897" s="530">
        <v>102239</v>
      </c>
      <c r="C5897" s="522" t="s">
        <v>33182</v>
      </c>
      <c r="D5897" s="530" t="s">
        <v>26</v>
      </c>
      <c r="E5897" s="531">
        <v>0</v>
      </c>
      <c r="F5897" s="532"/>
    </row>
    <row r="5898" spans="1:6">
      <c r="A5898" s="529" t="s">
        <v>33172</v>
      </c>
      <c r="B5898" s="530">
        <v>102236</v>
      </c>
      <c r="C5898" s="522" t="s">
        <v>33183</v>
      </c>
      <c r="D5898" s="530" t="s">
        <v>26</v>
      </c>
      <c r="E5898" s="531">
        <v>0</v>
      </c>
      <c r="F5898" s="532"/>
    </row>
    <row r="5899" spans="1:6">
      <c r="A5899" s="529" t="s">
        <v>33172</v>
      </c>
      <c r="B5899" s="530">
        <v>102235</v>
      </c>
      <c r="C5899" s="522" t="s">
        <v>12773</v>
      </c>
      <c r="D5899" s="530" t="s">
        <v>26</v>
      </c>
      <c r="E5899" s="531">
        <v>562.52</v>
      </c>
      <c r="F5899" s="532">
        <v>0</v>
      </c>
    </row>
    <row r="5900" spans="1:6">
      <c r="A5900" s="529" t="s">
        <v>33172</v>
      </c>
      <c r="B5900" s="530">
        <v>102260</v>
      </c>
      <c r="C5900" s="522" t="s">
        <v>33184</v>
      </c>
      <c r="D5900" s="530" t="s">
        <v>26</v>
      </c>
      <c r="E5900" s="531">
        <v>0</v>
      </c>
      <c r="F5900" s="532"/>
    </row>
    <row r="5901" spans="1:6">
      <c r="A5901" s="529" t="s">
        <v>33172</v>
      </c>
      <c r="B5901" s="530">
        <v>102259</v>
      </c>
      <c r="C5901" s="522" t="s">
        <v>33185</v>
      </c>
      <c r="D5901" s="530" t="s">
        <v>26</v>
      </c>
      <c r="E5901" s="531">
        <v>0</v>
      </c>
      <c r="F5901" s="532"/>
    </row>
    <row r="5902" spans="1:6">
      <c r="A5902" s="529" t="s">
        <v>33172</v>
      </c>
      <c r="B5902" s="530">
        <v>102262</v>
      </c>
      <c r="C5902" s="522" t="s">
        <v>33186</v>
      </c>
      <c r="D5902" s="530" t="s">
        <v>24</v>
      </c>
      <c r="E5902" s="531">
        <v>0</v>
      </c>
      <c r="F5902" s="532"/>
    </row>
    <row r="5903" spans="1:6">
      <c r="A5903" s="529" t="s">
        <v>33172</v>
      </c>
      <c r="B5903" s="530">
        <v>102242</v>
      </c>
      <c r="C5903" s="522" t="s">
        <v>33187</v>
      </c>
      <c r="D5903" s="530" t="s">
        <v>26</v>
      </c>
      <c r="E5903" s="531">
        <v>0</v>
      </c>
      <c r="F5903" s="532"/>
    </row>
    <row r="5904" spans="1:6">
      <c r="A5904" s="529" t="s">
        <v>33172</v>
      </c>
      <c r="B5904" s="530">
        <v>102246</v>
      </c>
      <c r="C5904" s="522" t="s">
        <v>33188</v>
      </c>
      <c r="D5904" s="530" t="s">
        <v>26</v>
      </c>
      <c r="E5904" s="531">
        <v>0</v>
      </c>
      <c r="F5904" s="532"/>
    </row>
    <row r="5905" spans="1:6">
      <c r="A5905" s="529" t="s">
        <v>33172</v>
      </c>
      <c r="B5905" s="530">
        <v>102251</v>
      </c>
      <c r="C5905" s="522" t="s">
        <v>33189</v>
      </c>
      <c r="D5905" s="530" t="s">
        <v>26</v>
      </c>
      <c r="E5905" s="531">
        <v>0</v>
      </c>
      <c r="F5905" s="532"/>
    </row>
    <row r="5906" spans="1:6">
      <c r="A5906" s="529" t="s">
        <v>33172</v>
      </c>
      <c r="B5906" s="530">
        <v>102241</v>
      </c>
      <c r="C5906" s="522" t="s">
        <v>33190</v>
      </c>
      <c r="D5906" s="530" t="s">
        <v>26</v>
      </c>
      <c r="E5906" s="531">
        <v>0</v>
      </c>
      <c r="F5906" s="532"/>
    </row>
    <row r="5907" spans="1:6">
      <c r="A5907" s="529" t="s">
        <v>33172</v>
      </c>
      <c r="B5907" s="530">
        <v>102247</v>
      </c>
      <c r="C5907" s="522" t="s">
        <v>33191</v>
      </c>
      <c r="D5907" s="530" t="s">
        <v>26</v>
      </c>
      <c r="E5907" s="531">
        <v>0</v>
      </c>
      <c r="F5907" s="532"/>
    </row>
    <row r="5908" spans="1:6">
      <c r="A5908" s="529" t="s">
        <v>33172</v>
      </c>
      <c r="B5908" s="530">
        <v>102252</v>
      </c>
      <c r="C5908" s="522" t="s">
        <v>33192</v>
      </c>
      <c r="D5908" s="530" t="s">
        <v>26</v>
      </c>
      <c r="E5908" s="531">
        <v>0</v>
      </c>
      <c r="F5908" s="532"/>
    </row>
    <row r="5909" spans="1:6">
      <c r="A5909" s="529" t="s">
        <v>33172</v>
      </c>
      <c r="B5909" s="530">
        <v>102255</v>
      </c>
      <c r="C5909" s="522" t="s">
        <v>12776</v>
      </c>
      <c r="D5909" s="530" t="s">
        <v>26</v>
      </c>
      <c r="E5909" s="531">
        <v>1021.25</v>
      </c>
      <c r="F5909" s="532">
        <v>0</v>
      </c>
    </row>
    <row r="5910" spans="1:6">
      <c r="A5910" s="529" t="s">
        <v>33172</v>
      </c>
      <c r="B5910" s="530">
        <v>102256</v>
      </c>
      <c r="C5910" s="522" t="s">
        <v>12777</v>
      </c>
      <c r="D5910" s="530" t="s">
        <v>26</v>
      </c>
      <c r="E5910" s="531">
        <v>942.83</v>
      </c>
      <c r="F5910" s="532">
        <v>0</v>
      </c>
    </row>
    <row r="5911" spans="1:6">
      <c r="A5911" s="529" t="s">
        <v>33172</v>
      </c>
      <c r="B5911" s="530">
        <v>102258</v>
      </c>
      <c r="C5911" s="522" t="s">
        <v>12779</v>
      </c>
      <c r="D5911" s="530" t="s">
        <v>26</v>
      </c>
      <c r="E5911" s="531">
        <v>413.59</v>
      </c>
      <c r="F5911" s="532">
        <v>0</v>
      </c>
    </row>
    <row r="5912" spans="1:6">
      <c r="A5912" s="529" t="s">
        <v>33193</v>
      </c>
      <c r="B5912" s="530">
        <v>101912</v>
      </c>
      <c r="C5912" s="522" t="s">
        <v>10880</v>
      </c>
      <c r="D5912" s="530" t="s">
        <v>24</v>
      </c>
      <c r="E5912" s="531">
        <v>2396.4499999999998</v>
      </c>
      <c r="F5912" s="532">
        <v>0</v>
      </c>
    </row>
    <row r="5913" spans="1:6">
      <c r="A5913" s="529" t="s">
        <v>33193</v>
      </c>
      <c r="B5913" s="530">
        <v>96765</v>
      </c>
      <c r="C5913" s="522" t="s">
        <v>10872</v>
      </c>
      <c r="D5913" s="530" t="s">
        <v>24</v>
      </c>
      <c r="E5913" s="531">
        <v>1989.18</v>
      </c>
      <c r="F5913" s="532">
        <v>0</v>
      </c>
    </row>
    <row r="5914" spans="1:6">
      <c r="A5914" s="529" t="s">
        <v>33193</v>
      </c>
      <c r="B5914" s="530">
        <v>97430</v>
      </c>
      <c r="C5914" s="522" t="s">
        <v>11923</v>
      </c>
      <c r="D5914" s="530" t="s">
        <v>24</v>
      </c>
      <c r="E5914" s="531">
        <v>46.29</v>
      </c>
      <c r="F5914" s="532">
        <v>0</v>
      </c>
    </row>
    <row r="5915" spans="1:6">
      <c r="A5915" s="529" t="s">
        <v>33193</v>
      </c>
      <c r="B5915" s="530">
        <v>97431</v>
      </c>
      <c r="C5915" s="522" t="s">
        <v>11924</v>
      </c>
      <c r="D5915" s="530" t="s">
        <v>24</v>
      </c>
      <c r="E5915" s="531">
        <v>51.98</v>
      </c>
      <c r="F5915" s="532">
        <v>0</v>
      </c>
    </row>
    <row r="5916" spans="1:6">
      <c r="A5916" s="529" t="s">
        <v>33193</v>
      </c>
      <c r="B5916" s="530">
        <v>97432</v>
      </c>
      <c r="C5916" s="522" t="s">
        <v>11925</v>
      </c>
      <c r="D5916" s="530" t="s">
        <v>24</v>
      </c>
      <c r="E5916" s="531">
        <v>58.66</v>
      </c>
      <c r="F5916" s="532">
        <v>0</v>
      </c>
    </row>
    <row r="5917" spans="1:6">
      <c r="A5917" s="529" t="s">
        <v>33193</v>
      </c>
      <c r="B5917" s="530">
        <v>101913</v>
      </c>
      <c r="C5917" s="522" t="s">
        <v>10881</v>
      </c>
      <c r="D5917" s="530" t="s">
        <v>24</v>
      </c>
      <c r="E5917" s="531">
        <v>451.45</v>
      </c>
      <c r="F5917" s="532">
        <v>0</v>
      </c>
    </row>
    <row r="5918" spans="1:6">
      <c r="A5918" s="529" t="s">
        <v>33193</v>
      </c>
      <c r="B5918" s="530">
        <v>101914</v>
      </c>
      <c r="C5918" s="522" t="s">
        <v>10882</v>
      </c>
      <c r="D5918" s="530" t="s">
        <v>24</v>
      </c>
      <c r="E5918" s="531">
        <v>572.98</v>
      </c>
      <c r="F5918" s="532">
        <v>0</v>
      </c>
    </row>
    <row r="5919" spans="1:6">
      <c r="A5919" s="529" t="s">
        <v>33193</v>
      </c>
      <c r="B5919" s="530">
        <v>101915</v>
      </c>
      <c r="C5919" s="522" t="s">
        <v>10883</v>
      </c>
      <c r="D5919" s="530" t="s">
        <v>24</v>
      </c>
      <c r="E5919" s="531">
        <v>369.87</v>
      </c>
      <c r="F5919" s="532">
        <v>0</v>
      </c>
    </row>
    <row r="5920" spans="1:6">
      <c r="A5920" s="529" t="s">
        <v>33193</v>
      </c>
      <c r="B5920" s="530">
        <v>97433</v>
      </c>
      <c r="C5920" s="522" t="s">
        <v>11926</v>
      </c>
      <c r="D5920" s="530" t="s">
        <v>24</v>
      </c>
      <c r="E5920" s="531">
        <v>98.62</v>
      </c>
      <c r="F5920" s="532">
        <v>0</v>
      </c>
    </row>
    <row r="5921" spans="1:6">
      <c r="A5921" s="529" t="s">
        <v>33193</v>
      </c>
      <c r="B5921" s="530">
        <v>97435</v>
      </c>
      <c r="C5921" s="522" t="s">
        <v>11928</v>
      </c>
      <c r="D5921" s="530" t="s">
        <v>24</v>
      </c>
      <c r="E5921" s="531">
        <v>115.13</v>
      </c>
      <c r="F5921" s="532">
        <v>0</v>
      </c>
    </row>
    <row r="5922" spans="1:6">
      <c r="A5922" s="529" t="s">
        <v>33193</v>
      </c>
      <c r="B5922" s="530">
        <v>97437</v>
      </c>
      <c r="C5922" s="522" t="s">
        <v>23398</v>
      </c>
      <c r="D5922" s="530" t="s">
        <v>24</v>
      </c>
      <c r="E5922" s="531">
        <v>131.56</v>
      </c>
      <c r="F5922" s="532">
        <v>0</v>
      </c>
    </row>
    <row r="5923" spans="1:6">
      <c r="A5923" s="529" t="s">
        <v>33193</v>
      </c>
      <c r="B5923" s="530">
        <v>97546</v>
      </c>
      <c r="C5923" s="522" t="s">
        <v>12014</v>
      </c>
      <c r="D5923" s="530" t="s">
        <v>24</v>
      </c>
      <c r="E5923" s="531">
        <v>39.29</v>
      </c>
      <c r="F5923" s="532">
        <v>0</v>
      </c>
    </row>
    <row r="5924" spans="1:6">
      <c r="A5924" s="529" t="s">
        <v>33193</v>
      </c>
      <c r="B5924" s="530">
        <v>97548</v>
      </c>
      <c r="C5924" s="522" t="s">
        <v>12016</v>
      </c>
      <c r="D5924" s="530" t="s">
        <v>24</v>
      </c>
      <c r="E5924" s="531">
        <v>59.49</v>
      </c>
      <c r="F5924" s="532">
        <v>0</v>
      </c>
    </row>
    <row r="5925" spans="1:6">
      <c r="A5925" s="529" t="s">
        <v>33193</v>
      </c>
      <c r="B5925" s="530">
        <v>97550</v>
      </c>
      <c r="C5925" s="522" t="s">
        <v>12018</v>
      </c>
      <c r="D5925" s="530" t="s">
        <v>24</v>
      </c>
      <c r="E5925" s="531">
        <v>101.46</v>
      </c>
      <c r="F5925" s="532">
        <v>0</v>
      </c>
    </row>
    <row r="5926" spans="1:6">
      <c r="A5926" s="529" t="s">
        <v>33193</v>
      </c>
      <c r="B5926" s="530">
        <v>97479</v>
      </c>
      <c r="C5926" s="522" t="s">
        <v>11961</v>
      </c>
      <c r="D5926" s="530" t="s">
        <v>24</v>
      </c>
      <c r="E5926" s="531">
        <v>63.41</v>
      </c>
      <c r="F5926" s="532">
        <v>0</v>
      </c>
    </row>
    <row r="5927" spans="1:6">
      <c r="A5927" s="529" t="s">
        <v>33193</v>
      </c>
      <c r="B5927" s="530">
        <v>97517</v>
      </c>
      <c r="C5927" s="522" t="s">
        <v>11991</v>
      </c>
      <c r="D5927" s="530" t="s">
        <v>24</v>
      </c>
      <c r="E5927" s="531">
        <v>57.82</v>
      </c>
      <c r="F5927" s="532">
        <v>0</v>
      </c>
    </row>
    <row r="5928" spans="1:6">
      <c r="A5928" s="529" t="s">
        <v>33193</v>
      </c>
      <c r="B5928" s="530">
        <v>97481</v>
      </c>
      <c r="C5928" s="522" t="s">
        <v>11963</v>
      </c>
      <c r="D5928" s="530" t="s">
        <v>24</v>
      </c>
      <c r="E5928" s="531">
        <v>90.63</v>
      </c>
      <c r="F5928" s="532">
        <v>0</v>
      </c>
    </row>
    <row r="5929" spans="1:6">
      <c r="A5929" s="529" t="s">
        <v>33193</v>
      </c>
      <c r="B5929" s="530">
        <v>97519</v>
      </c>
      <c r="C5929" s="522" t="s">
        <v>11993</v>
      </c>
      <c r="D5929" s="530" t="s">
        <v>24</v>
      </c>
      <c r="E5929" s="531">
        <v>80.760000000000005</v>
      </c>
      <c r="F5929" s="532">
        <v>0</v>
      </c>
    </row>
    <row r="5930" spans="1:6">
      <c r="A5930" s="529" t="s">
        <v>33193</v>
      </c>
      <c r="B5930" s="530">
        <v>97483</v>
      </c>
      <c r="C5930" s="522" t="s">
        <v>11965</v>
      </c>
      <c r="D5930" s="530" t="s">
        <v>24</v>
      </c>
      <c r="E5930" s="531">
        <v>125.43</v>
      </c>
      <c r="F5930" s="532">
        <v>0</v>
      </c>
    </row>
    <row r="5931" spans="1:6">
      <c r="A5931" s="529" t="s">
        <v>33193</v>
      </c>
      <c r="B5931" s="530">
        <v>97521</v>
      </c>
      <c r="C5931" s="522" t="s">
        <v>11995</v>
      </c>
      <c r="D5931" s="530" t="s">
        <v>24</v>
      </c>
      <c r="E5931" s="531">
        <v>110.74</v>
      </c>
      <c r="F5931" s="532">
        <v>0</v>
      </c>
    </row>
    <row r="5932" spans="1:6">
      <c r="A5932" s="529" t="s">
        <v>33193</v>
      </c>
      <c r="B5932" s="530">
        <v>97452</v>
      </c>
      <c r="C5932" s="522" t="s">
        <v>11940</v>
      </c>
      <c r="D5932" s="530" t="s">
        <v>24</v>
      </c>
      <c r="E5932" s="531">
        <v>206.08</v>
      </c>
      <c r="F5932" s="532">
        <v>0</v>
      </c>
    </row>
    <row r="5933" spans="1:6">
      <c r="A5933" s="529" t="s">
        <v>33193</v>
      </c>
      <c r="B5933" s="530">
        <v>97485</v>
      </c>
      <c r="C5933" s="522" t="s">
        <v>11967</v>
      </c>
      <c r="D5933" s="530" t="s">
        <v>24</v>
      </c>
      <c r="E5933" s="531">
        <v>171.43</v>
      </c>
      <c r="F5933" s="532">
        <v>0</v>
      </c>
    </row>
    <row r="5934" spans="1:6">
      <c r="A5934" s="529" t="s">
        <v>33193</v>
      </c>
      <c r="B5934" s="530">
        <v>97523</v>
      </c>
      <c r="C5934" s="522" t="s">
        <v>11997</v>
      </c>
      <c r="D5934" s="530" t="s">
        <v>24</v>
      </c>
      <c r="E5934" s="531">
        <v>150.71</v>
      </c>
      <c r="F5934" s="532">
        <v>0</v>
      </c>
    </row>
    <row r="5935" spans="1:6">
      <c r="A5935" s="529" t="s">
        <v>33193</v>
      </c>
      <c r="B5935" s="530">
        <v>97454</v>
      </c>
      <c r="C5935" s="522" t="s">
        <v>11942</v>
      </c>
      <c r="D5935" s="530" t="s">
        <v>24</v>
      </c>
      <c r="E5935" s="531">
        <v>336.35</v>
      </c>
      <c r="F5935" s="532">
        <v>0</v>
      </c>
    </row>
    <row r="5936" spans="1:6">
      <c r="A5936" s="529" t="s">
        <v>33193</v>
      </c>
      <c r="B5936" s="530">
        <v>97487</v>
      </c>
      <c r="C5936" s="522" t="s">
        <v>11969</v>
      </c>
      <c r="D5936" s="530" t="s">
        <v>24</v>
      </c>
      <c r="E5936" s="531">
        <v>307.63</v>
      </c>
      <c r="F5936" s="532">
        <v>0</v>
      </c>
    </row>
    <row r="5937" spans="1:6">
      <c r="A5937" s="529" t="s">
        <v>33193</v>
      </c>
      <c r="B5937" s="530">
        <v>97525</v>
      </c>
      <c r="C5937" s="522" t="s">
        <v>11999</v>
      </c>
      <c r="D5937" s="530" t="s">
        <v>24</v>
      </c>
      <c r="E5937" s="531">
        <v>277.69</v>
      </c>
      <c r="F5937" s="532">
        <v>0</v>
      </c>
    </row>
    <row r="5938" spans="1:6">
      <c r="A5938" s="529" t="s">
        <v>33193</v>
      </c>
      <c r="B5938" s="530">
        <v>97456</v>
      </c>
      <c r="C5938" s="522" t="s">
        <v>11944</v>
      </c>
      <c r="D5938" s="530" t="s">
        <v>24</v>
      </c>
      <c r="E5938" s="531">
        <v>729.25</v>
      </c>
      <c r="F5938" s="532">
        <v>0</v>
      </c>
    </row>
    <row r="5939" spans="1:6">
      <c r="A5939" s="529" t="s">
        <v>33193</v>
      </c>
      <c r="B5939" s="530">
        <v>97489</v>
      </c>
      <c r="C5939" s="522" t="s">
        <v>11971</v>
      </c>
      <c r="D5939" s="530" t="s">
        <v>24</v>
      </c>
      <c r="E5939" s="531">
        <v>706.33</v>
      </c>
      <c r="F5939" s="532">
        <v>0</v>
      </c>
    </row>
    <row r="5940" spans="1:6">
      <c r="A5940" s="529" t="s">
        <v>33193</v>
      </c>
      <c r="B5940" s="530">
        <v>97527</v>
      </c>
      <c r="C5940" s="522" t="s">
        <v>12001</v>
      </c>
      <c r="D5940" s="530" t="s">
        <v>24</v>
      </c>
      <c r="E5940" s="531">
        <v>667.31</v>
      </c>
      <c r="F5940" s="532">
        <v>0</v>
      </c>
    </row>
    <row r="5941" spans="1:6">
      <c r="A5941" s="529" t="s">
        <v>33193</v>
      </c>
      <c r="B5941" s="530">
        <v>97434</v>
      </c>
      <c r="C5941" s="522" t="s">
        <v>11927</v>
      </c>
      <c r="D5941" s="530" t="s">
        <v>24</v>
      </c>
      <c r="E5941" s="531">
        <v>100.22</v>
      </c>
      <c r="F5941" s="532">
        <v>0</v>
      </c>
    </row>
    <row r="5942" spans="1:6">
      <c r="A5942" s="529" t="s">
        <v>33193</v>
      </c>
      <c r="B5942" s="530">
        <v>97436</v>
      </c>
      <c r="C5942" s="522" t="s">
        <v>11929</v>
      </c>
      <c r="D5942" s="530" t="s">
        <v>24</v>
      </c>
      <c r="E5942" s="531">
        <v>118.19</v>
      </c>
      <c r="F5942" s="532">
        <v>0</v>
      </c>
    </row>
    <row r="5943" spans="1:6">
      <c r="A5943" s="529" t="s">
        <v>33193</v>
      </c>
      <c r="B5943" s="530">
        <v>97438</v>
      </c>
      <c r="C5943" s="522" t="s">
        <v>11930</v>
      </c>
      <c r="D5943" s="530" t="s">
        <v>24</v>
      </c>
      <c r="E5943" s="531">
        <v>134.85</v>
      </c>
      <c r="F5943" s="532">
        <v>0</v>
      </c>
    </row>
    <row r="5944" spans="1:6">
      <c r="A5944" s="529" t="s">
        <v>33193</v>
      </c>
      <c r="B5944" s="530">
        <v>97547</v>
      </c>
      <c r="C5944" s="522" t="s">
        <v>12015</v>
      </c>
      <c r="D5944" s="530" t="s">
        <v>24</v>
      </c>
      <c r="E5944" s="531">
        <v>39.29</v>
      </c>
      <c r="F5944" s="532">
        <v>0</v>
      </c>
    </row>
    <row r="5945" spans="1:6">
      <c r="A5945" s="529" t="s">
        <v>33193</v>
      </c>
      <c r="B5945" s="530">
        <v>97549</v>
      </c>
      <c r="C5945" s="522" t="s">
        <v>12017</v>
      </c>
      <c r="D5945" s="530" t="s">
        <v>24</v>
      </c>
      <c r="E5945" s="531">
        <v>59.49</v>
      </c>
      <c r="F5945" s="532">
        <v>0</v>
      </c>
    </row>
    <row r="5946" spans="1:6">
      <c r="A5946" s="529" t="s">
        <v>33193</v>
      </c>
      <c r="B5946" s="530">
        <v>97551</v>
      </c>
      <c r="C5946" s="522" t="s">
        <v>12019</v>
      </c>
      <c r="D5946" s="530" t="s">
        <v>24</v>
      </c>
      <c r="E5946" s="531">
        <v>101.46</v>
      </c>
      <c r="F5946" s="532">
        <v>0</v>
      </c>
    </row>
    <row r="5947" spans="1:6">
      <c r="A5947" s="529" t="s">
        <v>33193</v>
      </c>
      <c r="B5947" s="530">
        <v>97480</v>
      </c>
      <c r="C5947" s="522" t="s">
        <v>11962</v>
      </c>
      <c r="D5947" s="530" t="s">
        <v>24</v>
      </c>
      <c r="E5947" s="531">
        <v>63.41</v>
      </c>
      <c r="F5947" s="532">
        <v>0</v>
      </c>
    </row>
    <row r="5948" spans="1:6">
      <c r="A5948" s="529" t="s">
        <v>33193</v>
      </c>
      <c r="B5948" s="530">
        <v>97518</v>
      </c>
      <c r="C5948" s="522" t="s">
        <v>11992</v>
      </c>
      <c r="D5948" s="530" t="s">
        <v>24</v>
      </c>
      <c r="E5948" s="531">
        <v>57.82</v>
      </c>
      <c r="F5948" s="532">
        <v>0</v>
      </c>
    </row>
    <row r="5949" spans="1:6">
      <c r="A5949" s="529" t="s">
        <v>33193</v>
      </c>
      <c r="B5949" s="530">
        <v>97482</v>
      </c>
      <c r="C5949" s="522" t="s">
        <v>11964</v>
      </c>
      <c r="D5949" s="530" t="s">
        <v>24</v>
      </c>
      <c r="E5949" s="531">
        <v>90.63</v>
      </c>
      <c r="F5949" s="532">
        <v>0</v>
      </c>
    </row>
    <row r="5950" spans="1:6">
      <c r="A5950" s="529" t="s">
        <v>33193</v>
      </c>
      <c r="B5950" s="530">
        <v>97520</v>
      </c>
      <c r="C5950" s="522" t="s">
        <v>11994</v>
      </c>
      <c r="D5950" s="530" t="s">
        <v>24</v>
      </c>
      <c r="E5950" s="531">
        <v>80.760000000000005</v>
      </c>
      <c r="F5950" s="532">
        <v>0</v>
      </c>
    </row>
    <row r="5951" spans="1:6">
      <c r="A5951" s="529" t="s">
        <v>33193</v>
      </c>
      <c r="B5951" s="530">
        <v>97484</v>
      </c>
      <c r="C5951" s="522" t="s">
        <v>11966</v>
      </c>
      <c r="D5951" s="530" t="s">
        <v>24</v>
      </c>
      <c r="E5951" s="531">
        <v>125.43</v>
      </c>
      <c r="F5951" s="532">
        <v>0</v>
      </c>
    </row>
    <row r="5952" spans="1:6">
      <c r="A5952" s="529" t="s">
        <v>33193</v>
      </c>
      <c r="B5952" s="530">
        <v>97522</v>
      </c>
      <c r="C5952" s="522" t="s">
        <v>11996</v>
      </c>
      <c r="D5952" s="530" t="s">
        <v>24</v>
      </c>
      <c r="E5952" s="531">
        <v>110.74</v>
      </c>
      <c r="F5952" s="532">
        <v>0</v>
      </c>
    </row>
    <row r="5953" spans="1:6">
      <c r="A5953" s="529" t="s">
        <v>33193</v>
      </c>
      <c r="B5953" s="530">
        <v>97453</v>
      </c>
      <c r="C5953" s="522" t="s">
        <v>11941</v>
      </c>
      <c r="D5953" s="530" t="s">
        <v>24</v>
      </c>
      <c r="E5953" s="531">
        <v>217.22</v>
      </c>
      <c r="F5953" s="532">
        <v>0</v>
      </c>
    </row>
    <row r="5954" spans="1:6">
      <c r="A5954" s="529" t="s">
        <v>33193</v>
      </c>
      <c r="B5954" s="530">
        <v>97486</v>
      </c>
      <c r="C5954" s="522" t="s">
        <v>11968</v>
      </c>
      <c r="D5954" s="530" t="s">
        <v>24</v>
      </c>
      <c r="E5954" s="531">
        <v>182.57</v>
      </c>
      <c r="F5954" s="532">
        <v>0</v>
      </c>
    </row>
    <row r="5955" spans="1:6">
      <c r="A5955" s="529" t="s">
        <v>33193</v>
      </c>
      <c r="B5955" s="530">
        <v>97524</v>
      </c>
      <c r="C5955" s="522" t="s">
        <v>11998</v>
      </c>
      <c r="D5955" s="530" t="s">
        <v>24</v>
      </c>
      <c r="E5955" s="531">
        <v>161.85</v>
      </c>
      <c r="F5955" s="532">
        <v>0</v>
      </c>
    </row>
    <row r="5956" spans="1:6">
      <c r="A5956" s="529" t="s">
        <v>33193</v>
      </c>
      <c r="B5956" s="530">
        <v>97455</v>
      </c>
      <c r="C5956" s="522" t="s">
        <v>11943</v>
      </c>
      <c r="D5956" s="530" t="s">
        <v>24</v>
      </c>
      <c r="E5956" s="531">
        <v>354.16</v>
      </c>
      <c r="F5956" s="532">
        <v>0</v>
      </c>
    </row>
    <row r="5957" spans="1:6">
      <c r="A5957" s="529" t="s">
        <v>33193</v>
      </c>
      <c r="B5957" s="530">
        <v>97488</v>
      </c>
      <c r="C5957" s="522" t="s">
        <v>11970</v>
      </c>
      <c r="D5957" s="530" t="s">
        <v>24</v>
      </c>
      <c r="E5957" s="531">
        <v>325.44</v>
      </c>
      <c r="F5957" s="532">
        <v>0</v>
      </c>
    </row>
    <row r="5958" spans="1:6">
      <c r="A5958" s="529" t="s">
        <v>33193</v>
      </c>
      <c r="B5958" s="530">
        <v>97526</v>
      </c>
      <c r="C5958" s="522" t="s">
        <v>12000</v>
      </c>
      <c r="D5958" s="530" t="s">
        <v>24</v>
      </c>
      <c r="E5958" s="531">
        <v>295.5</v>
      </c>
      <c r="F5958" s="532">
        <v>0</v>
      </c>
    </row>
    <row r="5959" spans="1:6">
      <c r="A5959" s="529" t="s">
        <v>33193</v>
      </c>
      <c r="B5959" s="530">
        <v>97457</v>
      </c>
      <c r="C5959" s="522" t="s">
        <v>11945</v>
      </c>
      <c r="D5959" s="530" t="s">
        <v>24</v>
      </c>
      <c r="E5959" s="531">
        <v>649.35</v>
      </c>
      <c r="F5959" s="532">
        <v>0</v>
      </c>
    </row>
    <row r="5960" spans="1:6">
      <c r="A5960" s="529" t="s">
        <v>33193</v>
      </c>
      <c r="B5960" s="530">
        <v>97490</v>
      </c>
      <c r="C5960" s="522" t="s">
        <v>11972</v>
      </c>
      <c r="D5960" s="530" t="s">
        <v>24</v>
      </c>
      <c r="E5960" s="531">
        <v>626.42999999999995</v>
      </c>
      <c r="F5960" s="532">
        <v>0</v>
      </c>
    </row>
    <row r="5961" spans="1:6">
      <c r="A5961" s="529" t="s">
        <v>33193</v>
      </c>
      <c r="B5961" s="530">
        <v>97528</v>
      </c>
      <c r="C5961" s="522" t="s">
        <v>12002</v>
      </c>
      <c r="D5961" s="530" t="s">
        <v>24</v>
      </c>
      <c r="E5961" s="531">
        <v>587.41</v>
      </c>
      <c r="F5961" s="532">
        <v>0</v>
      </c>
    </row>
    <row r="5962" spans="1:6">
      <c r="A5962" s="529" t="s">
        <v>33193</v>
      </c>
      <c r="B5962" s="530">
        <v>101906</v>
      </c>
      <c r="C5962" s="522" t="s">
        <v>10874</v>
      </c>
      <c r="D5962" s="530" t="s">
        <v>24</v>
      </c>
      <c r="E5962" s="531">
        <v>670.13</v>
      </c>
      <c r="F5962" s="532">
        <v>0</v>
      </c>
    </row>
    <row r="5963" spans="1:6">
      <c r="A5963" s="529" t="s">
        <v>33193</v>
      </c>
      <c r="B5963" s="530">
        <v>101907</v>
      </c>
      <c r="C5963" s="522" t="s">
        <v>10875</v>
      </c>
      <c r="D5963" s="530" t="s">
        <v>24</v>
      </c>
      <c r="E5963" s="531">
        <v>723.21</v>
      </c>
      <c r="F5963" s="532">
        <v>0</v>
      </c>
    </row>
    <row r="5964" spans="1:6">
      <c r="A5964" s="529" t="s">
        <v>33193</v>
      </c>
      <c r="B5964" s="530">
        <v>101911</v>
      </c>
      <c r="C5964" s="522" t="s">
        <v>10879</v>
      </c>
      <c r="D5964" s="530" t="s">
        <v>24</v>
      </c>
      <c r="E5964" s="531">
        <v>351.67</v>
      </c>
      <c r="F5964" s="532">
        <v>0</v>
      </c>
    </row>
    <row r="5965" spans="1:6">
      <c r="A5965" s="529" t="s">
        <v>33193</v>
      </c>
      <c r="B5965" s="530">
        <v>101908</v>
      </c>
      <c r="C5965" s="522" t="s">
        <v>10876</v>
      </c>
      <c r="D5965" s="530" t="s">
        <v>24</v>
      </c>
      <c r="E5965" s="531">
        <v>227.82</v>
      </c>
      <c r="F5965" s="532">
        <v>0</v>
      </c>
    </row>
    <row r="5966" spans="1:6">
      <c r="A5966" s="529" t="s">
        <v>33193</v>
      </c>
      <c r="B5966" s="530">
        <v>101909</v>
      </c>
      <c r="C5966" s="522" t="s">
        <v>10877</v>
      </c>
      <c r="D5966" s="530" t="s">
        <v>24</v>
      </c>
      <c r="E5966" s="531">
        <v>263.20999999999998</v>
      </c>
      <c r="F5966" s="532">
        <v>0</v>
      </c>
    </row>
    <row r="5967" spans="1:6">
      <c r="A5967" s="529" t="s">
        <v>33193</v>
      </c>
      <c r="B5967" s="530">
        <v>101910</v>
      </c>
      <c r="C5967" s="522" t="s">
        <v>10878</v>
      </c>
      <c r="D5967" s="530" t="s">
        <v>24</v>
      </c>
      <c r="E5967" s="531">
        <v>307.44</v>
      </c>
      <c r="F5967" s="532">
        <v>0</v>
      </c>
    </row>
    <row r="5968" spans="1:6">
      <c r="A5968" s="529" t="s">
        <v>33193</v>
      </c>
      <c r="B5968" s="530">
        <v>101905</v>
      </c>
      <c r="C5968" s="522" t="s">
        <v>10873</v>
      </c>
      <c r="D5968" s="530" t="s">
        <v>24</v>
      </c>
      <c r="E5968" s="531">
        <v>234.46</v>
      </c>
      <c r="F5968" s="532">
        <v>0</v>
      </c>
    </row>
    <row r="5969" spans="1:6">
      <c r="A5969" s="529" t="s">
        <v>33193</v>
      </c>
      <c r="B5969" s="530">
        <v>101916</v>
      </c>
      <c r="C5969" s="522" t="s">
        <v>10884</v>
      </c>
      <c r="D5969" s="530" t="s">
        <v>24</v>
      </c>
      <c r="E5969" s="531">
        <v>3476.24</v>
      </c>
      <c r="F5969" s="532">
        <v>0</v>
      </c>
    </row>
    <row r="5970" spans="1:6">
      <c r="A5970" s="529" t="s">
        <v>33193</v>
      </c>
      <c r="B5970" s="530">
        <v>101936</v>
      </c>
      <c r="C5970" s="522" t="s">
        <v>23376</v>
      </c>
      <c r="D5970" s="530" t="s">
        <v>24</v>
      </c>
      <c r="E5970" s="531">
        <v>9212.7199999999993</v>
      </c>
      <c r="F5970" s="532">
        <v>0</v>
      </c>
    </row>
    <row r="5971" spans="1:6">
      <c r="A5971" s="529" t="s">
        <v>33193</v>
      </c>
      <c r="B5971" s="530">
        <v>101937</v>
      </c>
      <c r="C5971" s="522" t="s">
        <v>23377</v>
      </c>
      <c r="D5971" s="530" t="s">
        <v>24</v>
      </c>
      <c r="E5971" s="531">
        <v>17347.39</v>
      </c>
      <c r="F5971" s="532">
        <v>0</v>
      </c>
    </row>
    <row r="5972" spans="1:6">
      <c r="A5972" s="529" t="s">
        <v>33193</v>
      </c>
      <c r="B5972" s="530">
        <v>92698</v>
      </c>
      <c r="C5972" s="522" t="s">
        <v>11655</v>
      </c>
      <c r="D5972" s="530" t="s">
        <v>24</v>
      </c>
      <c r="E5972" s="531">
        <v>27.45</v>
      </c>
      <c r="F5972" s="532">
        <v>0</v>
      </c>
    </row>
    <row r="5973" spans="1:6">
      <c r="A5973" s="529" t="s">
        <v>33193</v>
      </c>
      <c r="B5973" s="530">
        <v>92700</v>
      </c>
      <c r="C5973" s="522" t="s">
        <v>11657</v>
      </c>
      <c r="D5973" s="530" t="s">
        <v>24</v>
      </c>
      <c r="E5973" s="531">
        <v>45.07</v>
      </c>
      <c r="F5973" s="532">
        <v>0</v>
      </c>
    </row>
    <row r="5974" spans="1:6">
      <c r="A5974" s="529" t="s">
        <v>33193</v>
      </c>
      <c r="B5974" s="530">
        <v>92702</v>
      </c>
      <c r="C5974" s="522" t="s">
        <v>11659</v>
      </c>
      <c r="D5974" s="530" t="s">
        <v>24</v>
      </c>
      <c r="E5974" s="531">
        <v>70.89</v>
      </c>
      <c r="F5974" s="532">
        <v>0</v>
      </c>
    </row>
    <row r="5975" spans="1:6">
      <c r="A5975" s="529" t="s">
        <v>33193</v>
      </c>
      <c r="B5975" s="530">
        <v>92669</v>
      </c>
      <c r="C5975" s="522" t="s">
        <v>11631</v>
      </c>
      <c r="D5975" s="530" t="s">
        <v>24</v>
      </c>
      <c r="E5975" s="531">
        <v>51.84</v>
      </c>
      <c r="F5975" s="532">
        <v>0</v>
      </c>
    </row>
    <row r="5976" spans="1:6">
      <c r="A5976" s="529" t="s">
        <v>33193</v>
      </c>
      <c r="B5976" s="530">
        <v>92671</v>
      </c>
      <c r="C5976" s="522" t="s">
        <v>11633</v>
      </c>
      <c r="D5976" s="530" t="s">
        <v>24</v>
      </c>
      <c r="E5976" s="531">
        <v>66.319999999999993</v>
      </c>
      <c r="F5976" s="532">
        <v>0</v>
      </c>
    </row>
    <row r="5977" spans="1:6">
      <c r="A5977" s="529" t="s">
        <v>33193</v>
      </c>
      <c r="B5977" s="530">
        <v>92673</v>
      </c>
      <c r="C5977" s="522" t="s">
        <v>11635</v>
      </c>
      <c r="D5977" s="530" t="s">
        <v>24</v>
      </c>
      <c r="E5977" s="531">
        <v>75.69</v>
      </c>
      <c r="F5977" s="532">
        <v>0</v>
      </c>
    </row>
    <row r="5978" spans="1:6">
      <c r="A5978" s="529" t="s">
        <v>33193</v>
      </c>
      <c r="B5978" s="530">
        <v>92675</v>
      </c>
      <c r="C5978" s="522" t="s">
        <v>11637</v>
      </c>
      <c r="D5978" s="530" t="s">
        <v>24</v>
      </c>
      <c r="E5978" s="531">
        <v>96.61</v>
      </c>
      <c r="F5978" s="532">
        <v>0</v>
      </c>
    </row>
    <row r="5979" spans="1:6">
      <c r="A5979" s="529" t="s">
        <v>33193</v>
      </c>
      <c r="B5979" s="530">
        <v>92677</v>
      </c>
      <c r="C5979" s="522" t="s">
        <v>11639</v>
      </c>
      <c r="D5979" s="530" t="s">
        <v>24</v>
      </c>
      <c r="E5979" s="531">
        <v>154.9</v>
      </c>
      <c r="F5979" s="532">
        <v>0</v>
      </c>
    </row>
    <row r="5980" spans="1:6">
      <c r="A5980" s="529" t="s">
        <v>33193</v>
      </c>
      <c r="B5980" s="530">
        <v>92635</v>
      </c>
      <c r="C5980" s="522" t="s">
        <v>11611</v>
      </c>
      <c r="D5980" s="530" t="s">
        <v>24</v>
      </c>
      <c r="E5980" s="531">
        <v>251.95</v>
      </c>
      <c r="F5980" s="532">
        <v>0</v>
      </c>
    </row>
    <row r="5981" spans="1:6">
      <c r="A5981" s="529" t="s">
        <v>33193</v>
      </c>
      <c r="B5981" s="530">
        <v>92679</v>
      </c>
      <c r="C5981" s="522" t="s">
        <v>11641</v>
      </c>
      <c r="D5981" s="530" t="s">
        <v>24</v>
      </c>
      <c r="E5981" s="531">
        <v>210.86</v>
      </c>
      <c r="F5981" s="532">
        <v>0</v>
      </c>
    </row>
    <row r="5982" spans="1:6">
      <c r="A5982" s="529" t="s">
        <v>33193</v>
      </c>
      <c r="B5982" s="530">
        <v>92381</v>
      </c>
      <c r="C5982" s="522" t="s">
        <v>11601</v>
      </c>
      <c r="D5982" s="530" t="s">
        <v>24</v>
      </c>
      <c r="E5982" s="531">
        <v>71.650000000000006</v>
      </c>
      <c r="F5982" s="532">
        <v>0</v>
      </c>
    </row>
    <row r="5983" spans="1:6">
      <c r="A5983" s="529" t="s">
        <v>33193</v>
      </c>
      <c r="B5983" s="530">
        <v>92383</v>
      </c>
      <c r="C5983" s="522" t="s">
        <v>11603</v>
      </c>
      <c r="D5983" s="530" t="s">
        <v>24</v>
      </c>
      <c r="E5983" s="531">
        <v>88.77</v>
      </c>
      <c r="F5983" s="532">
        <v>0</v>
      </c>
    </row>
    <row r="5984" spans="1:6">
      <c r="A5984" s="529" t="s">
        <v>33193</v>
      </c>
      <c r="B5984" s="530">
        <v>92385</v>
      </c>
      <c r="C5984" s="522" t="s">
        <v>11605</v>
      </c>
      <c r="D5984" s="530" t="s">
        <v>24</v>
      </c>
      <c r="E5984" s="531">
        <v>101.3</v>
      </c>
      <c r="F5984" s="532">
        <v>0</v>
      </c>
    </row>
    <row r="5985" spans="1:6">
      <c r="A5985" s="529" t="s">
        <v>33193</v>
      </c>
      <c r="B5985" s="530">
        <v>92350</v>
      </c>
      <c r="C5985" s="522" t="s">
        <v>11580</v>
      </c>
      <c r="D5985" s="530" t="s">
        <v>24</v>
      </c>
      <c r="E5985" s="531">
        <v>126.2</v>
      </c>
      <c r="F5985" s="532">
        <v>0</v>
      </c>
    </row>
    <row r="5986" spans="1:6">
      <c r="A5986" s="529" t="s">
        <v>33193</v>
      </c>
      <c r="B5986" s="530">
        <v>92387</v>
      </c>
      <c r="C5986" s="522" t="s">
        <v>11607</v>
      </c>
      <c r="D5986" s="530" t="s">
        <v>24</v>
      </c>
      <c r="E5986" s="531">
        <v>126.06</v>
      </c>
      <c r="F5986" s="532">
        <v>0</v>
      </c>
    </row>
    <row r="5987" spans="1:6">
      <c r="A5987" s="529" t="s">
        <v>33193</v>
      </c>
      <c r="B5987" s="530">
        <v>92352</v>
      </c>
      <c r="C5987" s="522" t="s">
        <v>11582</v>
      </c>
      <c r="D5987" s="530" t="s">
        <v>24</v>
      </c>
      <c r="E5987" s="531">
        <v>186.57</v>
      </c>
      <c r="F5987" s="532">
        <v>0</v>
      </c>
    </row>
    <row r="5988" spans="1:6">
      <c r="A5988" s="529" t="s">
        <v>33193</v>
      </c>
      <c r="B5988" s="530">
        <v>92389</v>
      </c>
      <c r="C5988" s="522" t="s">
        <v>11609</v>
      </c>
      <c r="D5988" s="530" t="s">
        <v>24</v>
      </c>
      <c r="E5988" s="531">
        <v>190.2</v>
      </c>
      <c r="F5988" s="532">
        <v>0</v>
      </c>
    </row>
    <row r="5989" spans="1:6">
      <c r="A5989" s="529" t="s">
        <v>33193</v>
      </c>
      <c r="B5989" s="530">
        <v>92354</v>
      </c>
      <c r="C5989" s="522" t="s">
        <v>11584</v>
      </c>
      <c r="D5989" s="530" t="s">
        <v>24</v>
      </c>
      <c r="E5989" s="531">
        <v>244.63</v>
      </c>
      <c r="F5989" s="532">
        <v>0</v>
      </c>
    </row>
    <row r="5990" spans="1:6">
      <c r="A5990" s="529" t="s">
        <v>33193</v>
      </c>
      <c r="B5990" s="530">
        <v>92699</v>
      </c>
      <c r="C5990" s="522" t="s">
        <v>11656</v>
      </c>
      <c r="D5990" s="530" t="s">
        <v>24</v>
      </c>
      <c r="E5990" s="531">
        <v>25.96</v>
      </c>
      <c r="F5990" s="532">
        <v>0</v>
      </c>
    </row>
    <row r="5991" spans="1:6">
      <c r="A5991" s="529" t="s">
        <v>33193</v>
      </c>
      <c r="B5991" s="530">
        <v>92701</v>
      </c>
      <c r="C5991" s="522" t="s">
        <v>11658</v>
      </c>
      <c r="D5991" s="530" t="s">
        <v>24</v>
      </c>
      <c r="E5991" s="531">
        <v>42.85</v>
      </c>
      <c r="F5991" s="532">
        <v>0</v>
      </c>
    </row>
    <row r="5992" spans="1:6">
      <c r="A5992" s="529" t="s">
        <v>33193</v>
      </c>
      <c r="B5992" s="530">
        <v>92703</v>
      </c>
      <c r="C5992" s="522" t="s">
        <v>11660</v>
      </c>
      <c r="D5992" s="530" t="s">
        <v>24</v>
      </c>
      <c r="E5992" s="531">
        <v>68.150000000000006</v>
      </c>
      <c r="F5992" s="532">
        <v>0</v>
      </c>
    </row>
    <row r="5993" spans="1:6">
      <c r="A5993" s="529" t="s">
        <v>33193</v>
      </c>
      <c r="B5993" s="530">
        <v>92670</v>
      </c>
      <c r="C5993" s="522" t="s">
        <v>11632</v>
      </c>
      <c r="D5993" s="530" t="s">
        <v>24</v>
      </c>
      <c r="E5993" s="531">
        <v>49.1</v>
      </c>
      <c r="F5993" s="532">
        <v>0</v>
      </c>
    </row>
    <row r="5994" spans="1:6">
      <c r="A5994" s="529" t="s">
        <v>33193</v>
      </c>
      <c r="B5994" s="530">
        <v>92672</v>
      </c>
      <c r="C5994" s="522" t="s">
        <v>11634</v>
      </c>
      <c r="D5994" s="530" t="s">
        <v>24</v>
      </c>
      <c r="E5994" s="531">
        <v>60.87</v>
      </c>
      <c r="F5994" s="532">
        <v>0</v>
      </c>
    </row>
    <row r="5995" spans="1:6">
      <c r="A5995" s="529" t="s">
        <v>33193</v>
      </c>
      <c r="B5995" s="530">
        <v>92674</v>
      </c>
      <c r="C5995" s="522" t="s">
        <v>11636</v>
      </c>
      <c r="D5995" s="530" t="s">
        <v>24</v>
      </c>
      <c r="E5995" s="531">
        <v>71.930000000000007</v>
      </c>
      <c r="F5995" s="532">
        <v>0</v>
      </c>
    </row>
    <row r="5996" spans="1:6">
      <c r="A5996" s="529" t="s">
        <v>33193</v>
      </c>
      <c r="B5996" s="530">
        <v>92676</v>
      </c>
      <c r="C5996" s="522" t="s">
        <v>11638</v>
      </c>
      <c r="D5996" s="530" t="s">
        <v>24</v>
      </c>
      <c r="E5996" s="531">
        <v>94.06</v>
      </c>
      <c r="F5996" s="532">
        <v>0</v>
      </c>
    </row>
    <row r="5997" spans="1:6">
      <c r="A5997" s="529" t="s">
        <v>33193</v>
      </c>
      <c r="B5997" s="530">
        <v>92678</v>
      </c>
      <c r="C5997" s="522" t="s">
        <v>11640</v>
      </c>
      <c r="D5997" s="530" t="s">
        <v>24</v>
      </c>
      <c r="E5997" s="531">
        <v>143.66999999999999</v>
      </c>
      <c r="F5997" s="532">
        <v>0</v>
      </c>
    </row>
    <row r="5998" spans="1:6">
      <c r="A5998" s="529" t="s">
        <v>33193</v>
      </c>
      <c r="B5998" s="530">
        <v>92636</v>
      </c>
      <c r="C5998" s="522" t="s">
        <v>11612</v>
      </c>
      <c r="D5998" s="530" t="s">
        <v>24</v>
      </c>
      <c r="E5998" s="531">
        <v>230.31</v>
      </c>
      <c r="F5998" s="532">
        <v>0</v>
      </c>
    </row>
    <row r="5999" spans="1:6">
      <c r="A5999" s="529" t="s">
        <v>33193</v>
      </c>
      <c r="B5999" s="530">
        <v>92680</v>
      </c>
      <c r="C5999" s="522" t="s">
        <v>11642</v>
      </c>
      <c r="D5999" s="530" t="s">
        <v>24</v>
      </c>
      <c r="E5999" s="531">
        <v>189.22</v>
      </c>
      <c r="F5999" s="532">
        <v>0</v>
      </c>
    </row>
    <row r="6000" spans="1:6">
      <c r="A6000" s="529" t="s">
        <v>33193</v>
      </c>
      <c r="B6000" s="530">
        <v>92382</v>
      </c>
      <c r="C6000" s="522" t="s">
        <v>11602</v>
      </c>
      <c r="D6000" s="530" t="s">
        <v>24</v>
      </c>
      <c r="E6000" s="531">
        <v>68.91</v>
      </c>
      <c r="F6000" s="532">
        <v>0</v>
      </c>
    </row>
    <row r="6001" spans="1:6">
      <c r="A6001" s="529" t="s">
        <v>33193</v>
      </c>
      <c r="B6001" s="530">
        <v>92384</v>
      </c>
      <c r="C6001" s="522" t="s">
        <v>11604</v>
      </c>
      <c r="D6001" s="530" t="s">
        <v>24</v>
      </c>
      <c r="E6001" s="531">
        <v>83.32</v>
      </c>
      <c r="F6001" s="532">
        <v>0</v>
      </c>
    </row>
    <row r="6002" spans="1:6">
      <c r="A6002" s="529" t="s">
        <v>33193</v>
      </c>
      <c r="B6002" s="530">
        <v>92386</v>
      </c>
      <c r="C6002" s="522" t="s">
        <v>11606</v>
      </c>
      <c r="D6002" s="530" t="s">
        <v>24</v>
      </c>
      <c r="E6002" s="531">
        <v>97.54</v>
      </c>
      <c r="F6002" s="532">
        <v>0</v>
      </c>
    </row>
    <row r="6003" spans="1:6">
      <c r="A6003" s="529" t="s">
        <v>33193</v>
      </c>
      <c r="B6003" s="530">
        <v>92351</v>
      </c>
      <c r="C6003" s="522" t="s">
        <v>11581</v>
      </c>
      <c r="D6003" s="530" t="s">
        <v>24</v>
      </c>
      <c r="E6003" s="531">
        <v>123.65</v>
      </c>
      <c r="F6003" s="532">
        <v>0</v>
      </c>
    </row>
    <row r="6004" spans="1:6">
      <c r="A6004" s="529" t="s">
        <v>33193</v>
      </c>
      <c r="B6004" s="530">
        <v>92388</v>
      </c>
      <c r="C6004" s="522" t="s">
        <v>11608</v>
      </c>
      <c r="D6004" s="530" t="s">
        <v>24</v>
      </c>
      <c r="E6004" s="531">
        <v>123.51</v>
      </c>
      <c r="F6004" s="532">
        <v>0</v>
      </c>
    </row>
    <row r="6005" spans="1:6">
      <c r="A6005" s="529" t="s">
        <v>33193</v>
      </c>
      <c r="B6005" s="530">
        <v>92353</v>
      </c>
      <c r="C6005" s="522" t="s">
        <v>11583</v>
      </c>
      <c r="D6005" s="530" t="s">
        <v>24</v>
      </c>
      <c r="E6005" s="531">
        <v>175.34</v>
      </c>
      <c r="F6005" s="532">
        <v>0</v>
      </c>
    </row>
    <row r="6006" spans="1:6">
      <c r="A6006" s="529" t="s">
        <v>33193</v>
      </c>
      <c r="B6006" s="530">
        <v>92390</v>
      </c>
      <c r="C6006" s="522" t="s">
        <v>11610</v>
      </c>
      <c r="D6006" s="530" t="s">
        <v>24</v>
      </c>
      <c r="E6006" s="531">
        <v>178.97</v>
      </c>
      <c r="F6006" s="532">
        <v>0</v>
      </c>
    </row>
    <row r="6007" spans="1:6">
      <c r="A6007" s="529" t="s">
        <v>33193</v>
      </c>
      <c r="B6007" s="530">
        <v>92355</v>
      </c>
      <c r="C6007" s="522" t="s">
        <v>11585</v>
      </c>
      <c r="D6007" s="530" t="s">
        <v>24</v>
      </c>
      <c r="E6007" s="531">
        <v>222.99</v>
      </c>
      <c r="F6007" s="532">
        <v>0</v>
      </c>
    </row>
    <row r="6008" spans="1:6">
      <c r="A6008" s="529" t="s">
        <v>33193</v>
      </c>
      <c r="B6008" s="530">
        <v>101925</v>
      </c>
      <c r="C6008" s="522" t="s">
        <v>11119</v>
      </c>
      <c r="D6008" s="530" t="s">
        <v>24</v>
      </c>
      <c r="E6008" s="531">
        <v>360.58</v>
      </c>
      <c r="F6008" s="532">
        <v>0</v>
      </c>
    </row>
    <row r="6009" spans="1:6">
      <c r="A6009" s="529" t="s">
        <v>33193</v>
      </c>
      <c r="B6009" s="530">
        <v>101934</v>
      </c>
      <c r="C6009" s="522" t="s">
        <v>11128</v>
      </c>
      <c r="D6009" s="530" t="s">
        <v>24</v>
      </c>
      <c r="E6009" s="531">
        <v>372.71</v>
      </c>
      <c r="F6009" s="532">
        <v>0</v>
      </c>
    </row>
    <row r="6010" spans="1:6">
      <c r="A6010" s="529" t="s">
        <v>33193</v>
      </c>
      <c r="B6010" s="530">
        <v>97541</v>
      </c>
      <c r="C6010" s="522" t="s">
        <v>12011</v>
      </c>
      <c r="D6010" s="530" t="s">
        <v>24</v>
      </c>
      <c r="E6010" s="531">
        <v>34.06</v>
      </c>
      <c r="F6010" s="532">
        <v>0</v>
      </c>
    </row>
    <row r="6011" spans="1:6">
      <c r="A6011" s="529" t="s">
        <v>33193</v>
      </c>
      <c r="B6011" s="530">
        <v>97462</v>
      </c>
      <c r="C6011" s="522" t="s">
        <v>11950</v>
      </c>
      <c r="D6011" s="530" t="s">
        <v>24</v>
      </c>
      <c r="E6011" s="531">
        <v>34.08</v>
      </c>
      <c r="F6011" s="532">
        <v>0</v>
      </c>
    </row>
    <row r="6012" spans="1:6">
      <c r="A6012" s="529" t="s">
        <v>33193</v>
      </c>
      <c r="B6012" s="530">
        <v>97544</v>
      </c>
      <c r="C6012" s="522" t="s">
        <v>12013</v>
      </c>
      <c r="D6012" s="530" t="s">
        <v>24</v>
      </c>
      <c r="E6012" s="531">
        <v>59.41</v>
      </c>
      <c r="F6012" s="532">
        <v>0</v>
      </c>
    </row>
    <row r="6013" spans="1:6">
      <c r="A6013" s="529" t="s">
        <v>33193</v>
      </c>
      <c r="B6013" s="530">
        <v>97500</v>
      </c>
      <c r="C6013" s="522" t="s">
        <v>11980</v>
      </c>
      <c r="D6013" s="530" t="s">
        <v>24</v>
      </c>
      <c r="E6013" s="531">
        <v>30.35</v>
      </c>
      <c r="F6013" s="532">
        <v>0</v>
      </c>
    </row>
    <row r="6014" spans="1:6">
      <c r="A6014" s="529" t="s">
        <v>33193</v>
      </c>
      <c r="B6014" s="530">
        <v>97465</v>
      </c>
      <c r="C6014" s="522" t="s">
        <v>11952</v>
      </c>
      <c r="D6014" s="530" t="s">
        <v>24</v>
      </c>
      <c r="E6014" s="531">
        <v>66.14</v>
      </c>
      <c r="F6014" s="532">
        <v>0</v>
      </c>
    </row>
    <row r="6015" spans="1:6">
      <c r="A6015" s="529" t="s">
        <v>33193</v>
      </c>
      <c r="B6015" s="530">
        <v>97503</v>
      </c>
      <c r="C6015" s="522" t="s">
        <v>11982</v>
      </c>
      <c r="D6015" s="530" t="s">
        <v>24</v>
      </c>
      <c r="E6015" s="531">
        <v>59.57</v>
      </c>
      <c r="F6015" s="532">
        <v>0</v>
      </c>
    </row>
    <row r="6016" spans="1:6">
      <c r="A6016" s="529" t="s">
        <v>33193</v>
      </c>
      <c r="B6016" s="530">
        <v>97468</v>
      </c>
      <c r="C6016" s="522" t="s">
        <v>11954</v>
      </c>
      <c r="D6016" s="530" t="s">
        <v>24</v>
      </c>
      <c r="E6016" s="531">
        <v>83.9</v>
      </c>
      <c r="F6016" s="532">
        <v>0</v>
      </c>
    </row>
    <row r="6017" spans="1:6">
      <c r="A6017" s="529" t="s">
        <v>33193</v>
      </c>
      <c r="B6017" s="530">
        <v>97506</v>
      </c>
      <c r="C6017" s="522" t="s">
        <v>11984</v>
      </c>
      <c r="D6017" s="530" t="s">
        <v>24</v>
      </c>
      <c r="E6017" s="531">
        <v>74.14</v>
      </c>
      <c r="F6017" s="532">
        <v>0</v>
      </c>
    </row>
    <row r="6018" spans="1:6">
      <c r="A6018" s="529" t="s">
        <v>33193</v>
      </c>
      <c r="B6018" s="530">
        <v>97444</v>
      </c>
      <c r="C6018" s="522" t="s">
        <v>11935</v>
      </c>
      <c r="D6018" s="530" t="s">
        <v>24</v>
      </c>
      <c r="E6018" s="531">
        <v>146.52000000000001</v>
      </c>
      <c r="F6018" s="532">
        <v>0</v>
      </c>
    </row>
    <row r="6019" spans="1:6">
      <c r="A6019" s="529" t="s">
        <v>33193</v>
      </c>
      <c r="B6019" s="530">
        <v>97471</v>
      </c>
      <c r="C6019" s="522" t="s">
        <v>11956</v>
      </c>
      <c r="D6019" s="530" t="s">
        <v>24</v>
      </c>
      <c r="E6019" s="531">
        <v>123.38</v>
      </c>
      <c r="F6019" s="532">
        <v>0</v>
      </c>
    </row>
    <row r="6020" spans="1:6">
      <c r="A6020" s="529" t="s">
        <v>33193</v>
      </c>
      <c r="B6020" s="530">
        <v>97509</v>
      </c>
      <c r="C6020" s="522" t="s">
        <v>11986</v>
      </c>
      <c r="D6020" s="530" t="s">
        <v>24</v>
      </c>
      <c r="E6020" s="531">
        <v>109.56</v>
      </c>
      <c r="F6020" s="532">
        <v>0</v>
      </c>
    </row>
    <row r="6021" spans="1:6">
      <c r="A6021" s="529" t="s">
        <v>33193</v>
      </c>
      <c r="B6021" s="530">
        <v>97447</v>
      </c>
      <c r="C6021" s="522" t="s">
        <v>11937</v>
      </c>
      <c r="D6021" s="530" t="s">
        <v>24</v>
      </c>
      <c r="E6021" s="531">
        <v>243.41</v>
      </c>
      <c r="F6021" s="532">
        <v>0</v>
      </c>
    </row>
    <row r="6022" spans="1:6">
      <c r="A6022" s="529" t="s">
        <v>33193</v>
      </c>
      <c r="B6022" s="530">
        <v>97475</v>
      </c>
      <c r="C6022" s="522" t="s">
        <v>11958</v>
      </c>
      <c r="D6022" s="530" t="s">
        <v>24</v>
      </c>
      <c r="E6022" s="531">
        <v>224.22</v>
      </c>
      <c r="F6022" s="532">
        <v>0</v>
      </c>
    </row>
    <row r="6023" spans="1:6">
      <c r="A6023" s="529" t="s">
        <v>33193</v>
      </c>
      <c r="B6023" s="530">
        <v>97512</v>
      </c>
      <c r="C6023" s="522" t="s">
        <v>11988</v>
      </c>
      <c r="D6023" s="530" t="s">
        <v>24</v>
      </c>
      <c r="E6023" s="531">
        <v>204.38</v>
      </c>
      <c r="F6023" s="532">
        <v>0</v>
      </c>
    </row>
    <row r="6024" spans="1:6">
      <c r="A6024" s="529" t="s">
        <v>33193</v>
      </c>
      <c r="B6024" s="530">
        <v>97450</v>
      </c>
      <c r="C6024" s="522" t="s">
        <v>11939</v>
      </c>
      <c r="D6024" s="530" t="s">
        <v>24</v>
      </c>
      <c r="E6024" s="531">
        <v>313.27999999999997</v>
      </c>
      <c r="F6024" s="532">
        <v>0</v>
      </c>
    </row>
    <row r="6025" spans="1:6">
      <c r="A6025" s="529" t="s">
        <v>33193</v>
      </c>
      <c r="B6025" s="530">
        <v>97478</v>
      </c>
      <c r="C6025" s="522" t="s">
        <v>11960</v>
      </c>
      <c r="D6025" s="530" t="s">
        <v>24</v>
      </c>
      <c r="E6025" s="531">
        <v>298.04000000000002</v>
      </c>
      <c r="F6025" s="532">
        <v>0</v>
      </c>
    </row>
    <row r="6026" spans="1:6">
      <c r="A6026" s="529" t="s">
        <v>33193</v>
      </c>
      <c r="B6026" s="530">
        <v>97515</v>
      </c>
      <c r="C6026" s="522" t="s">
        <v>11990</v>
      </c>
      <c r="D6026" s="530" t="s">
        <v>24</v>
      </c>
      <c r="E6026" s="531">
        <v>271.94</v>
      </c>
      <c r="F6026" s="532">
        <v>0</v>
      </c>
    </row>
    <row r="6027" spans="1:6">
      <c r="A6027" s="529" t="s">
        <v>33193</v>
      </c>
      <c r="B6027" s="530">
        <v>92928</v>
      </c>
      <c r="C6027" s="522" t="s">
        <v>11695</v>
      </c>
      <c r="D6027" s="530" t="s">
        <v>24</v>
      </c>
      <c r="E6027" s="531">
        <v>68.19</v>
      </c>
      <c r="F6027" s="532">
        <v>0</v>
      </c>
    </row>
    <row r="6028" spans="1:6">
      <c r="A6028" s="529" t="s">
        <v>33193</v>
      </c>
      <c r="B6028" s="530">
        <v>92943</v>
      </c>
      <c r="C6028" s="522" t="s">
        <v>11710</v>
      </c>
      <c r="D6028" s="530" t="s">
        <v>24</v>
      </c>
      <c r="E6028" s="531">
        <v>51.1</v>
      </c>
      <c r="F6028" s="532">
        <v>0</v>
      </c>
    </row>
    <row r="6029" spans="1:6">
      <c r="A6029" s="529" t="s">
        <v>33193</v>
      </c>
      <c r="B6029" s="530">
        <v>92929</v>
      </c>
      <c r="C6029" s="522" t="s">
        <v>11696</v>
      </c>
      <c r="D6029" s="530" t="s">
        <v>24</v>
      </c>
      <c r="E6029" s="531">
        <v>68.19</v>
      </c>
      <c r="F6029" s="532">
        <v>0</v>
      </c>
    </row>
    <row r="6030" spans="1:6">
      <c r="A6030" s="529" t="s">
        <v>33193</v>
      </c>
      <c r="B6030" s="530">
        <v>92944</v>
      </c>
      <c r="C6030" s="522" t="s">
        <v>11711</v>
      </c>
      <c r="D6030" s="530" t="s">
        <v>24</v>
      </c>
      <c r="E6030" s="531">
        <v>51.1</v>
      </c>
      <c r="F6030" s="532">
        <v>0</v>
      </c>
    </row>
    <row r="6031" spans="1:6">
      <c r="A6031" s="529" t="s">
        <v>33193</v>
      </c>
      <c r="B6031" s="530">
        <v>92930</v>
      </c>
      <c r="C6031" s="522" t="s">
        <v>11697</v>
      </c>
      <c r="D6031" s="530" t="s">
        <v>24</v>
      </c>
      <c r="E6031" s="531">
        <v>68.19</v>
      </c>
      <c r="F6031" s="532">
        <v>0</v>
      </c>
    </row>
    <row r="6032" spans="1:6">
      <c r="A6032" s="529" t="s">
        <v>33193</v>
      </c>
      <c r="B6032" s="530">
        <v>92945</v>
      </c>
      <c r="C6032" s="522" t="s">
        <v>11712</v>
      </c>
      <c r="D6032" s="530" t="s">
        <v>24</v>
      </c>
      <c r="E6032" s="531">
        <v>51.1</v>
      </c>
      <c r="F6032" s="532">
        <v>0</v>
      </c>
    </row>
    <row r="6033" spans="1:6">
      <c r="A6033" s="529" t="s">
        <v>33193</v>
      </c>
      <c r="B6033" s="530">
        <v>92925</v>
      </c>
      <c r="C6033" s="522" t="s">
        <v>11692</v>
      </c>
      <c r="D6033" s="530" t="s">
        <v>24</v>
      </c>
      <c r="E6033" s="531">
        <v>59.97</v>
      </c>
      <c r="F6033" s="532">
        <v>0</v>
      </c>
    </row>
    <row r="6034" spans="1:6">
      <c r="A6034" s="529" t="s">
        <v>33193</v>
      </c>
      <c r="B6034" s="530">
        <v>92940</v>
      </c>
      <c r="C6034" s="522" t="s">
        <v>11707</v>
      </c>
      <c r="D6034" s="530" t="s">
        <v>24</v>
      </c>
      <c r="E6034" s="531">
        <v>44.97</v>
      </c>
      <c r="F6034" s="532">
        <v>0</v>
      </c>
    </row>
    <row r="6035" spans="1:6">
      <c r="A6035" s="529" t="s">
        <v>33193</v>
      </c>
      <c r="B6035" s="530">
        <v>92926</v>
      </c>
      <c r="C6035" s="522" t="s">
        <v>11693</v>
      </c>
      <c r="D6035" s="530" t="s">
        <v>24</v>
      </c>
      <c r="E6035" s="531">
        <v>59.96</v>
      </c>
      <c r="F6035" s="532">
        <v>0</v>
      </c>
    </row>
    <row r="6036" spans="1:6">
      <c r="A6036" s="529" t="s">
        <v>33193</v>
      </c>
      <c r="B6036" s="530">
        <v>92941</v>
      </c>
      <c r="C6036" s="522" t="s">
        <v>11708</v>
      </c>
      <c r="D6036" s="530" t="s">
        <v>24</v>
      </c>
      <c r="E6036" s="531">
        <v>44.96</v>
      </c>
      <c r="F6036" s="532">
        <v>0</v>
      </c>
    </row>
    <row r="6037" spans="1:6">
      <c r="A6037" s="529" t="s">
        <v>33193</v>
      </c>
      <c r="B6037" s="530">
        <v>92927</v>
      </c>
      <c r="C6037" s="522" t="s">
        <v>11694</v>
      </c>
      <c r="D6037" s="530" t="s">
        <v>24</v>
      </c>
      <c r="E6037" s="531">
        <v>59.96</v>
      </c>
      <c r="F6037" s="532">
        <v>0</v>
      </c>
    </row>
    <row r="6038" spans="1:6">
      <c r="A6038" s="529" t="s">
        <v>33193</v>
      </c>
      <c r="B6038" s="530">
        <v>92942</v>
      </c>
      <c r="C6038" s="522" t="s">
        <v>11709</v>
      </c>
      <c r="D6038" s="530" t="s">
        <v>24</v>
      </c>
      <c r="E6038" s="531">
        <v>44.96</v>
      </c>
      <c r="F6038" s="532">
        <v>0</v>
      </c>
    </row>
    <row r="6039" spans="1:6">
      <c r="A6039" s="529" t="s">
        <v>33193</v>
      </c>
      <c r="B6039" s="530">
        <v>92918</v>
      </c>
      <c r="C6039" s="522" t="s">
        <v>11690</v>
      </c>
      <c r="D6039" s="530" t="s">
        <v>24</v>
      </c>
      <c r="E6039" s="531">
        <v>49.21</v>
      </c>
      <c r="F6039" s="532">
        <v>0</v>
      </c>
    </row>
    <row r="6040" spans="1:6">
      <c r="A6040" s="529" t="s">
        <v>33193</v>
      </c>
      <c r="B6040" s="530">
        <v>92938</v>
      </c>
      <c r="C6040" s="522" t="s">
        <v>11705</v>
      </c>
      <c r="D6040" s="530" t="s">
        <v>24</v>
      </c>
      <c r="E6040" s="531">
        <v>36.03</v>
      </c>
      <c r="F6040" s="532">
        <v>0</v>
      </c>
    </row>
    <row r="6041" spans="1:6">
      <c r="A6041" s="529" t="s">
        <v>33193</v>
      </c>
      <c r="B6041" s="530">
        <v>92920</v>
      </c>
      <c r="C6041" s="522" t="s">
        <v>11691</v>
      </c>
      <c r="D6041" s="530" t="s">
        <v>24</v>
      </c>
      <c r="E6041" s="531">
        <v>49.5</v>
      </c>
      <c r="F6041" s="532">
        <v>0</v>
      </c>
    </row>
    <row r="6042" spans="1:6">
      <c r="A6042" s="529" t="s">
        <v>33193</v>
      </c>
      <c r="B6042" s="530">
        <v>92939</v>
      </c>
      <c r="C6042" s="522" t="s">
        <v>11706</v>
      </c>
      <c r="D6042" s="530" t="s">
        <v>24</v>
      </c>
      <c r="E6042" s="531">
        <v>36.32</v>
      </c>
      <c r="F6042" s="532">
        <v>0</v>
      </c>
    </row>
    <row r="6043" spans="1:6">
      <c r="A6043" s="529" t="s">
        <v>33193</v>
      </c>
      <c r="B6043" s="530">
        <v>92910</v>
      </c>
      <c r="C6043" s="522" t="s">
        <v>11685</v>
      </c>
      <c r="D6043" s="530" t="s">
        <v>24</v>
      </c>
      <c r="E6043" s="531">
        <v>125.94</v>
      </c>
      <c r="F6043" s="532">
        <v>0</v>
      </c>
    </row>
    <row r="6044" spans="1:6">
      <c r="A6044" s="529" t="s">
        <v>33193</v>
      </c>
      <c r="B6044" s="530">
        <v>92934</v>
      </c>
      <c r="C6044" s="522" t="s">
        <v>11701</v>
      </c>
      <c r="D6044" s="530" t="s">
        <v>24</v>
      </c>
      <c r="E6044" s="531">
        <v>128.31</v>
      </c>
      <c r="F6044" s="532">
        <v>0</v>
      </c>
    </row>
    <row r="6045" spans="1:6">
      <c r="A6045" s="529" t="s">
        <v>33193</v>
      </c>
      <c r="B6045" s="530">
        <v>92949</v>
      </c>
      <c r="C6045" s="522" t="s">
        <v>11716</v>
      </c>
      <c r="D6045" s="530" t="s">
        <v>24</v>
      </c>
      <c r="E6045" s="531">
        <v>104.73</v>
      </c>
      <c r="F6045" s="532">
        <v>0</v>
      </c>
    </row>
    <row r="6046" spans="1:6">
      <c r="A6046" s="529" t="s">
        <v>33193</v>
      </c>
      <c r="B6046" s="530">
        <v>92911</v>
      </c>
      <c r="C6046" s="522" t="s">
        <v>11686</v>
      </c>
      <c r="D6046" s="530" t="s">
        <v>24</v>
      </c>
      <c r="E6046" s="531">
        <v>125.94</v>
      </c>
      <c r="F6046" s="532">
        <v>0</v>
      </c>
    </row>
    <row r="6047" spans="1:6">
      <c r="A6047" s="529" t="s">
        <v>33193</v>
      </c>
      <c r="B6047" s="530">
        <v>92935</v>
      </c>
      <c r="C6047" s="522" t="s">
        <v>11702</v>
      </c>
      <c r="D6047" s="530" t="s">
        <v>24</v>
      </c>
      <c r="E6047" s="531">
        <v>128.31</v>
      </c>
      <c r="F6047" s="532">
        <v>0</v>
      </c>
    </row>
    <row r="6048" spans="1:6">
      <c r="A6048" s="529" t="s">
        <v>33193</v>
      </c>
      <c r="B6048" s="530">
        <v>92950</v>
      </c>
      <c r="C6048" s="522" t="s">
        <v>11717</v>
      </c>
      <c r="D6048" s="530" t="s">
        <v>24</v>
      </c>
      <c r="E6048" s="531">
        <v>104.73</v>
      </c>
      <c r="F6048" s="532">
        <v>0</v>
      </c>
    </row>
    <row r="6049" spans="1:6">
      <c r="A6049" s="529" t="s">
        <v>33193</v>
      </c>
      <c r="B6049" s="530">
        <v>92907</v>
      </c>
      <c r="C6049" s="522" t="s">
        <v>11682</v>
      </c>
      <c r="D6049" s="530" t="s">
        <v>24</v>
      </c>
      <c r="E6049" s="531">
        <v>89.02</v>
      </c>
      <c r="F6049" s="532">
        <v>0</v>
      </c>
    </row>
    <row r="6050" spans="1:6">
      <c r="A6050" s="529" t="s">
        <v>33193</v>
      </c>
      <c r="B6050" s="530">
        <v>92931</v>
      </c>
      <c r="C6050" s="522" t="s">
        <v>11698</v>
      </c>
      <c r="D6050" s="530" t="s">
        <v>24</v>
      </c>
      <c r="E6050" s="531">
        <v>88.95</v>
      </c>
      <c r="F6050" s="532">
        <v>0</v>
      </c>
    </row>
    <row r="6051" spans="1:6">
      <c r="A6051" s="529" t="s">
        <v>33193</v>
      </c>
      <c r="B6051" s="530">
        <v>92946</v>
      </c>
      <c r="C6051" s="522" t="s">
        <v>11713</v>
      </c>
      <c r="D6051" s="530" t="s">
        <v>24</v>
      </c>
      <c r="E6051" s="531">
        <v>69.28</v>
      </c>
      <c r="F6051" s="532">
        <v>0</v>
      </c>
    </row>
    <row r="6052" spans="1:6">
      <c r="A6052" s="529" t="s">
        <v>33193</v>
      </c>
      <c r="B6052" s="530">
        <v>92908</v>
      </c>
      <c r="C6052" s="522" t="s">
        <v>11683</v>
      </c>
      <c r="D6052" s="530" t="s">
        <v>24</v>
      </c>
      <c r="E6052" s="531">
        <v>89.02</v>
      </c>
      <c r="F6052" s="532">
        <v>0</v>
      </c>
    </row>
    <row r="6053" spans="1:6">
      <c r="A6053" s="529" t="s">
        <v>33193</v>
      </c>
      <c r="B6053" s="530">
        <v>92932</v>
      </c>
      <c r="C6053" s="522" t="s">
        <v>11699</v>
      </c>
      <c r="D6053" s="530" t="s">
        <v>24</v>
      </c>
      <c r="E6053" s="531">
        <v>88.95</v>
      </c>
      <c r="F6053" s="532">
        <v>0</v>
      </c>
    </row>
    <row r="6054" spans="1:6">
      <c r="A6054" s="529" t="s">
        <v>33193</v>
      </c>
      <c r="B6054" s="530">
        <v>92947</v>
      </c>
      <c r="C6054" s="522" t="s">
        <v>11714</v>
      </c>
      <c r="D6054" s="530" t="s">
        <v>24</v>
      </c>
      <c r="E6054" s="531">
        <v>69.28</v>
      </c>
      <c r="F6054" s="532">
        <v>0</v>
      </c>
    </row>
    <row r="6055" spans="1:6">
      <c r="A6055" s="529" t="s">
        <v>33193</v>
      </c>
      <c r="B6055" s="530">
        <v>92909</v>
      </c>
      <c r="C6055" s="522" t="s">
        <v>11684</v>
      </c>
      <c r="D6055" s="530" t="s">
        <v>24</v>
      </c>
      <c r="E6055" s="531">
        <v>89.02</v>
      </c>
      <c r="F6055" s="532">
        <v>0</v>
      </c>
    </row>
    <row r="6056" spans="1:6">
      <c r="A6056" s="529" t="s">
        <v>33193</v>
      </c>
      <c r="B6056" s="530">
        <v>92933</v>
      </c>
      <c r="C6056" s="522" t="s">
        <v>11700</v>
      </c>
      <c r="D6056" s="530" t="s">
        <v>24</v>
      </c>
      <c r="E6056" s="531">
        <v>88.95</v>
      </c>
      <c r="F6056" s="532">
        <v>0</v>
      </c>
    </row>
    <row r="6057" spans="1:6">
      <c r="A6057" s="529" t="s">
        <v>33193</v>
      </c>
      <c r="B6057" s="530">
        <v>92948</v>
      </c>
      <c r="C6057" s="522" t="s">
        <v>11715</v>
      </c>
      <c r="D6057" s="530" t="s">
        <v>24</v>
      </c>
      <c r="E6057" s="531">
        <v>69.28</v>
      </c>
      <c r="F6057" s="532">
        <v>0</v>
      </c>
    </row>
    <row r="6058" spans="1:6">
      <c r="A6058" s="529" t="s">
        <v>33193</v>
      </c>
      <c r="B6058" s="530">
        <v>92912</v>
      </c>
      <c r="C6058" s="522" t="s">
        <v>11687</v>
      </c>
      <c r="D6058" s="530" t="s">
        <v>24</v>
      </c>
      <c r="E6058" s="531">
        <v>165.93</v>
      </c>
      <c r="F6058" s="532">
        <v>0</v>
      </c>
    </row>
    <row r="6059" spans="1:6">
      <c r="A6059" s="529" t="s">
        <v>33193</v>
      </c>
      <c r="B6059" s="530">
        <v>92913</v>
      </c>
      <c r="C6059" s="522" t="s">
        <v>11688</v>
      </c>
      <c r="D6059" s="530" t="s">
        <v>24</v>
      </c>
      <c r="E6059" s="531">
        <v>169.94</v>
      </c>
      <c r="F6059" s="532">
        <v>0</v>
      </c>
    </row>
    <row r="6060" spans="1:6">
      <c r="A6060" s="529" t="s">
        <v>33193</v>
      </c>
      <c r="B6060" s="530">
        <v>92936</v>
      </c>
      <c r="C6060" s="522" t="s">
        <v>11703</v>
      </c>
      <c r="D6060" s="530" t="s">
        <v>24</v>
      </c>
      <c r="E6060" s="531">
        <v>174.82</v>
      </c>
      <c r="F6060" s="532">
        <v>0</v>
      </c>
    </row>
    <row r="6061" spans="1:6">
      <c r="A6061" s="529" t="s">
        <v>33193</v>
      </c>
      <c r="B6061" s="530">
        <v>92951</v>
      </c>
      <c r="C6061" s="522" t="s">
        <v>11718</v>
      </c>
      <c r="D6061" s="530" t="s">
        <v>24</v>
      </c>
      <c r="E6061" s="531">
        <v>147.4</v>
      </c>
      <c r="F6061" s="532">
        <v>0</v>
      </c>
    </row>
    <row r="6062" spans="1:6">
      <c r="A6062" s="529" t="s">
        <v>33193</v>
      </c>
      <c r="B6062" s="530">
        <v>92914</v>
      </c>
      <c r="C6062" s="522" t="s">
        <v>11689</v>
      </c>
      <c r="D6062" s="530" t="s">
        <v>24</v>
      </c>
      <c r="E6062" s="531">
        <v>169.94</v>
      </c>
      <c r="F6062" s="532">
        <v>0</v>
      </c>
    </row>
    <row r="6063" spans="1:6">
      <c r="A6063" s="529" t="s">
        <v>33193</v>
      </c>
      <c r="B6063" s="530">
        <v>92937</v>
      </c>
      <c r="C6063" s="522" t="s">
        <v>11704</v>
      </c>
      <c r="D6063" s="530" t="s">
        <v>24</v>
      </c>
      <c r="E6063" s="531">
        <v>174.82</v>
      </c>
      <c r="F6063" s="532">
        <v>0</v>
      </c>
    </row>
    <row r="6064" spans="1:6">
      <c r="A6064" s="529" t="s">
        <v>33193</v>
      </c>
      <c r="B6064" s="530">
        <v>92952</v>
      </c>
      <c r="C6064" s="522" t="s">
        <v>11719</v>
      </c>
      <c r="D6064" s="530" t="s">
        <v>24</v>
      </c>
      <c r="E6064" s="531">
        <v>147.4</v>
      </c>
      <c r="F6064" s="532">
        <v>0</v>
      </c>
    </row>
    <row r="6065" spans="1:6">
      <c r="A6065" s="529" t="s">
        <v>33193</v>
      </c>
      <c r="B6065" s="530">
        <v>92953</v>
      </c>
      <c r="C6065" s="522" t="s">
        <v>11720</v>
      </c>
      <c r="D6065" s="530" t="s">
        <v>24</v>
      </c>
      <c r="E6065" s="531">
        <v>31.63</v>
      </c>
      <c r="F6065" s="532">
        <v>0</v>
      </c>
    </row>
    <row r="6066" spans="1:6">
      <c r="A6066" s="529" t="s">
        <v>33193</v>
      </c>
      <c r="B6066" s="530">
        <v>101921</v>
      </c>
      <c r="C6066" s="522" t="s">
        <v>11115</v>
      </c>
      <c r="D6066" s="530" t="s">
        <v>24</v>
      </c>
      <c r="E6066" s="531">
        <v>260.33999999999997</v>
      </c>
      <c r="F6066" s="532">
        <v>0</v>
      </c>
    </row>
    <row r="6067" spans="1:6">
      <c r="A6067" s="529" t="s">
        <v>33193</v>
      </c>
      <c r="B6067" s="530">
        <v>101930</v>
      </c>
      <c r="C6067" s="522" t="s">
        <v>11124</v>
      </c>
      <c r="D6067" s="530" t="s">
        <v>24</v>
      </c>
      <c r="E6067" s="531">
        <v>268.42</v>
      </c>
      <c r="F6067" s="532">
        <v>0</v>
      </c>
    </row>
    <row r="6068" spans="1:6">
      <c r="A6068" s="529" t="s">
        <v>33193</v>
      </c>
      <c r="B6068" s="530">
        <v>101922</v>
      </c>
      <c r="C6068" s="522" t="s">
        <v>11116</v>
      </c>
      <c r="D6068" s="530" t="s">
        <v>24</v>
      </c>
      <c r="E6068" s="531">
        <v>260.33999999999997</v>
      </c>
      <c r="F6068" s="532">
        <v>0</v>
      </c>
    </row>
    <row r="6069" spans="1:6">
      <c r="A6069" s="529" t="s">
        <v>33193</v>
      </c>
      <c r="B6069" s="530">
        <v>101931</v>
      </c>
      <c r="C6069" s="522" t="s">
        <v>11125</v>
      </c>
      <c r="D6069" s="530" t="s">
        <v>24</v>
      </c>
      <c r="E6069" s="531">
        <v>268.42</v>
      </c>
      <c r="F6069" s="532">
        <v>0</v>
      </c>
    </row>
    <row r="6070" spans="1:6">
      <c r="A6070" s="529" t="s">
        <v>33193</v>
      </c>
      <c r="B6070" s="530">
        <v>101923</v>
      </c>
      <c r="C6070" s="522" t="s">
        <v>11117</v>
      </c>
      <c r="D6070" s="530" t="s">
        <v>24</v>
      </c>
      <c r="E6070" s="531">
        <v>260.33999999999997</v>
      </c>
      <c r="F6070" s="532">
        <v>0</v>
      </c>
    </row>
    <row r="6071" spans="1:6">
      <c r="A6071" s="529" t="s">
        <v>33193</v>
      </c>
      <c r="B6071" s="530">
        <v>101932</v>
      </c>
      <c r="C6071" s="522" t="s">
        <v>11126</v>
      </c>
      <c r="D6071" s="530" t="s">
        <v>24</v>
      </c>
      <c r="E6071" s="531">
        <v>268.42</v>
      </c>
      <c r="F6071" s="532">
        <v>0</v>
      </c>
    </row>
    <row r="6072" spans="1:6">
      <c r="A6072" s="529" t="s">
        <v>33193</v>
      </c>
      <c r="B6072" s="530">
        <v>97537</v>
      </c>
      <c r="C6072" s="522" t="s">
        <v>12009</v>
      </c>
      <c r="D6072" s="530" t="s">
        <v>24</v>
      </c>
      <c r="E6072" s="531">
        <v>27.85</v>
      </c>
      <c r="F6072" s="532">
        <v>0</v>
      </c>
    </row>
    <row r="6073" spans="1:6">
      <c r="A6073" s="529" t="s">
        <v>33193</v>
      </c>
      <c r="B6073" s="530">
        <v>97540</v>
      </c>
      <c r="C6073" s="522" t="s">
        <v>12010</v>
      </c>
      <c r="D6073" s="530" t="s">
        <v>24</v>
      </c>
      <c r="E6073" s="531">
        <v>38.81</v>
      </c>
      <c r="F6073" s="532">
        <v>0</v>
      </c>
    </row>
    <row r="6074" spans="1:6">
      <c r="A6074" s="529" t="s">
        <v>33193</v>
      </c>
      <c r="B6074" s="530">
        <v>97543</v>
      </c>
      <c r="C6074" s="522" t="s">
        <v>12012</v>
      </c>
      <c r="D6074" s="530" t="s">
        <v>24</v>
      </c>
      <c r="E6074" s="531">
        <v>65.12</v>
      </c>
      <c r="F6074" s="532">
        <v>0</v>
      </c>
    </row>
    <row r="6075" spans="1:6">
      <c r="A6075" s="529" t="s">
        <v>33193</v>
      </c>
      <c r="B6075" s="530">
        <v>97461</v>
      </c>
      <c r="C6075" s="522" t="s">
        <v>11949</v>
      </c>
      <c r="D6075" s="530" t="s">
        <v>24</v>
      </c>
      <c r="E6075" s="531">
        <v>39.79</v>
      </c>
      <c r="F6075" s="532">
        <v>0</v>
      </c>
    </row>
    <row r="6076" spans="1:6">
      <c r="A6076" s="529" t="s">
        <v>33193</v>
      </c>
      <c r="B6076" s="530">
        <v>97499</v>
      </c>
      <c r="C6076" s="522" t="s">
        <v>11979</v>
      </c>
      <c r="D6076" s="530" t="s">
        <v>24</v>
      </c>
      <c r="E6076" s="531">
        <v>36.06</v>
      </c>
      <c r="F6076" s="532">
        <v>0</v>
      </c>
    </row>
    <row r="6077" spans="1:6">
      <c r="A6077" s="529" t="s">
        <v>33193</v>
      </c>
      <c r="B6077" s="530">
        <v>97464</v>
      </c>
      <c r="C6077" s="522" t="s">
        <v>11951</v>
      </c>
      <c r="D6077" s="530" t="s">
        <v>24</v>
      </c>
      <c r="E6077" s="531">
        <v>56.5</v>
      </c>
      <c r="F6077" s="532">
        <v>0</v>
      </c>
    </row>
    <row r="6078" spans="1:6">
      <c r="A6078" s="529" t="s">
        <v>33193</v>
      </c>
      <c r="B6078" s="530">
        <v>97502</v>
      </c>
      <c r="C6078" s="522" t="s">
        <v>11981</v>
      </c>
      <c r="D6078" s="530" t="s">
        <v>24</v>
      </c>
      <c r="E6078" s="531">
        <v>49.58</v>
      </c>
      <c r="F6078" s="532">
        <v>0</v>
      </c>
    </row>
    <row r="6079" spans="1:6">
      <c r="A6079" s="529" t="s">
        <v>33193</v>
      </c>
      <c r="B6079" s="530">
        <v>97467</v>
      </c>
      <c r="C6079" s="522" t="s">
        <v>11953</v>
      </c>
      <c r="D6079" s="530" t="s">
        <v>24</v>
      </c>
      <c r="E6079" s="531">
        <v>71.569999999999993</v>
      </c>
      <c r="F6079" s="532">
        <v>0</v>
      </c>
    </row>
    <row r="6080" spans="1:6">
      <c r="A6080" s="529" t="s">
        <v>33193</v>
      </c>
      <c r="B6080" s="530">
        <v>97505</v>
      </c>
      <c r="C6080" s="522" t="s">
        <v>11983</v>
      </c>
      <c r="D6080" s="530" t="s">
        <v>24</v>
      </c>
      <c r="E6080" s="531">
        <v>61.81</v>
      </c>
      <c r="F6080" s="532">
        <v>0</v>
      </c>
    </row>
    <row r="6081" spans="1:6">
      <c r="A6081" s="529" t="s">
        <v>33193</v>
      </c>
      <c r="B6081" s="530">
        <v>97443</v>
      </c>
      <c r="C6081" s="522" t="s">
        <v>11934</v>
      </c>
      <c r="D6081" s="530" t="s">
        <v>24</v>
      </c>
      <c r="E6081" s="531">
        <v>127.01</v>
      </c>
      <c r="F6081" s="532">
        <v>0</v>
      </c>
    </row>
    <row r="6082" spans="1:6">
      <c r="A6082" s="529" t="s">
        <v>33193</v>
      </c>
      <c r="B6082" s="530">
        <v>97470</v>
      </c>
      <c r="C6082" s="522" t="s">
        <v>11955</v>
      </c>
      <c r="D6082" s="530" t="s">
        <v>24</v>
      </c>
      <c r="E6082" s="531">
        <v>103.87</v>
      </c>
      <c r="F6082" s="532">
        <v>0</v>
      </c>
    </row>
    <row r="6083" spans="1:6">
      <c r="A6083" s="529" t="s">
        <v>33193</v>
      </c>
      <c r="B6083" s="530">
        <v>97508</v>
      </c>
      <c r="C6083" s="522" t="s">
        <v>11985</v>
      </c>
      <c r="D6083" s="530" t="s">
        <v>24</v>
      </c>
      <c r="E6083" s="531">
        <v>90.05</v>
      </c>
      <c r="F6083" s="532">
        <v>0</v>
      </c>
    </row>
    <row r="6084" spans="1:6">
      <c r="A6084" s="529" t="s">
        <v>33193</v>
      </c>
      <c r="B6084" s="530">
        <v>97446</v>
      </c>
      <c r="C6084" s="522" t="s">
        <v>11936</v>
      </c>
      <c r="D6084" s="530" t="s">
        <v>24</v>
      </c>
      <c r="E6084" s="531">
        <v>243.41</v>
      </c>
      <c r="F6084" s="532">
        <v>0</v>
      </c>
    </row>
    <row r="6085" spans="1:6">
      <c r="A6085" s="529" t="s">
        <v>33193</v>
      </c>
      <c r="B6085" s="530">
        <v>97474</v>
      </c>
      <c r="C6085" s="522" t="s">
        <v>11957</v>
      </c>
      <c r="D6085" s="530" t="s">
        <v>24</v>
      </c>
      <c r="E6085" s="531">
        <v>184.79</v>
      </c>
      <c r="F6085" s="532">
        <v>0</v>
      </c>
    </row>
    <row r="6086" spans="1:6">
      <c r="A6086" s="529" t="s">
        <v>33193</v>
      </c>
      <c r="B6086" s="530">
        <v>97511</v>
      </c>
      <c r="C6086" s="522" t="s">
        <v>11987</v>
      </c>
      <c r="D6086" s="530" t="s">
        <v>24</v>
      </c>
      <c r="E6086" s="531">
        <v>164.95</v>
      </c>
      <c r="F6086" s="532">
        <v>0</v>
      </c>
    </row>
    <row r="6087" spans="1:6">
      <c r="A6087" s="529" t="s">
        <v>33193</v>
      </c>
      <c r="B6087" s="530">
        <v>97449</v>
      </c>
      <c r="C6087" s="522" t="s">
        <v>11938</v>
      </c>
      <c r="D6087" s="530" t="s">
        <v>24</v>
      </c>
      <c r="E6087" s="531">
        <v>260.16000000000003</v>
      </c>
      <c r="F6087" s="532">
        <v>0</v>
      </c>
    </row>
    <row r="6088" spans="1:6">
      <c r="A6088" s="529" t="s">
        <v>33193</v>
      </c>
      <c r="B6088" s="530">
        <v>97477</v>
      </c>
      <c r="C6088" s="522" t="s">
        <v>11959</v>
      </c>
      <c r="D6088" s="530" t="s">
        <v>24</v>
      </c>
      <c r="E6088" s="531">
        <v>244.92</v>
      </c>
      <c r="F6088" s="532">
        <v>0</v>
      </c>
    </row>
    <row r="6089" spans="1:6">
      <c r="A6089" s="529" t="s">
        <v>33193</v>
      </c>
      <c r="B6089" s="530">
        <v>97514</v>
      </c>
      <c r="C6089" s="522" t="s">
        <v>11989</v>
      </c>
      <c r="D6089" s="530" t="s">
        <v>24</v>
      </c>
      <c r="E6089" s="531">
        <v>218.82</v>
      </c>
      <c r="F6089" s="532">
        <v>0</v>
      </c>
    </row>
    <row r="6090" spans="1:6">
      <c r="A6090" s="529" t="s">
        <v>33193</v>
      </c>
      <c r="B6090" s="530">
        <v>101920</v>
      </c>
      <c r="C6090" s="522" t="s">
        <v>11114</v>
      </c>
      <c r="D6090" s="530" t="s">
        <v>24</v>
      </c>
      <c r="E6090" s="531">
        <v>229.57</v>
      </c>
      <c r="F6090" s="532">
        <v>0</v>
      </c>
    </row>
    <row r="6091" spans="1:6">
      <c r="A6091" s="529" t="s">
        <v>33193</v>
      </c>
      <c r="B6091" s="530">
        <v>101929</v>
      </c>
      <c r="C6091" s="522" t="s">
        <v>11123</v>
      </c>
      <c r="D6091" s="530" t="s">
        <v>24</v>
      </c>
      <c r="E6091" s="531">
        <v>237.65</v>
      </c>
      <c r="F6091" s="532">
        <v>0</v>
      </c>
    </row>
    <row r="6092" spans="1:6">
      <c r="A6092" s="529" t="s">
        <v>33193</v>
      </c>
      <c r="B6092" s="530">
        <v>92693</v>
      </c>
      <c r="C6092" s="522" t="s">
        <v>11650</v>
      </c>
      <c r="D6092" s="530" t="s">
        <v>24</v>
      </c>
      <c r="E6092" s="531">
        <v>18.98</v>
      </c>
      <c r="F6092" s="532">
        <v>0</v>
      </c>
    </row>
    <row r="6093" spans="1:6">
      <c r="A6093" s="529" t="s">
        <v>33193</v>
      </c>
      <c r="B6093" s="530">
        <v>92695</v>
      </c>
      <c r="C6093" s="522" t="s">
        <v>11652</v>
      </c>
      <c r="D6093" s="530" t="s">
        <v>24</v>
      </c>
      <c r="E6093" s="531">
        <v>30.14</v>
      </c>
      <c r="F6093" s="532">
        <v>0</v>
      </c>
    </row>
    <row r="6094" spans="1:6">
      <c r="A6094" s="529" t="s">
        <v>33193</v>
      </c>
      <c r="B6094" s="530">
        <v>92697</v>
      </c>
      <c r="C6094" s="522" t="s">
        <v>11654</v>
      </c>
      <c r="D6094" s="530" t="s">
        <v>24</v>
      </c>
      <c r="E6094" s="531">
        <v>48.83</v>
      </c>
      <c r="F6094" s="532">
        <v>0</v>
      </c>
    </row>
    <row r="6095" spans="1:6">
      <c r="A6095" s="529" t="s">
        <v>33193</v>
      </c>
      <c r="B6095" s="530">
        <v>92658</v>
      </c>
      <c r="C6095" s="522" t="s">
        <v>11620</v>
      </c>
      <c r="D6095" s="530" t="s">
        <v>24</v>
      </c>
      <c r="E6095" s="531">
        <v>36.200000000000003</v>
      </c>
      <c r="F6095" s="532">
        <v>0</v>
      </c>
    </row>
    <row r="6096" spans="1:6">
      <c r="A6096" s="529" t="s">
        <v>33193</v>
      </c>
      <c r="B6096" s="530">
        <v>92660</v>
      </c>
      <c r="C6096" s="522" t="s">
        <v>11622</v>
      </c>
      <c r="D6096" s="530" t="s">
        <v>24</v>
      </c>
      <c r="E6096" s="531">
        <v>43.44</v>
      </c>
      <c r="F6096" s="532">
        <v>0</v>
      </c>
    </row>
    <row r="6097" spans="1:6">
      <c r="A6097" s="529" t="s">
        <v>33193</v>
      </c>
      <c r="B6097" s="530">
        <v>92662</v>
      </c>
      <c r="C6097" s="522" t="s">
        <v>11624</v>
      </c>
      <c r="D6097" s="530" t="s">
        <v>24</v>
      </c>
      <c r="E6097" s="531">
        <v>49.5</v>
      </c>
      <c r="F6097" s="532">
        <v>0</v>
      </c>
    </row>
    <row r="6098" spans="1:6">
      <c r="A6098" s="529" t="s">
        <v>33193</v>
      </c>
      <c r="B6098" s="530">
        <v>92664</v>
      </c>
      <c r="C6098" s="522" t="s">
        <v>11626</v>
      </c>
      <c r="D6098" s="530" t="s">
        <v>24</v>
      </c>
      <c r="E6098" s="531">
        <v>64.95</v>
      </c>
      <c r="F6098" s="532">
        <v>0</v>
      </c>
    </row>
    <row r="6099" spans="1:6">
      <c r="A6099" s="529" t="s">
        <v>33193</v>
      </c>
      <c r="B6099" s="530">
        <v>92666</v>
      </c>
      <c r="C6099" s="522" t="s">
        <v>11628</v>
      </c>
      <c r="D6099" s="530" t="s">
        <v>24</v>
      </c>
      <c r="E6099" s="531">
        <v>99.88</v>
      </c>
      <c r="F6099" s="532">
        <v>0</v>
      </c>
    </row>
    <row r="6100" spans="1:6">
      <c r="A6100" s="529" t="s">
        <v>33193</v>
      </c>
      <c r="B6100" s="530">
        <v>92668</v>
      </c>
      <c r="C6100" s="522" t="s">
        <v>11630</v>
      </c>
      <c r="D6100" s="530" t="s">
        <v>24</v>
      </c>
      <c r="E6100" s="531">
        <v>138.94</v>
      </c>
      <c r="F6100" s="532">
        <v>0</v>
      </c>
    </row>
    <row r="6101" spans="1:6">
      <c r="A6101" s="529" t="s">
        <v>33193</v>
      </c>
      <c r="B6101" s="530">
        <v>92370</v>
      </c>
      <c r="C6101" s="522" t="s">
        <v>11590</v>
      </c>
      <c r="D6101" s="530" t="s">
        <v>24</v>
      </c>
      <c r="E6101" s="531">
        <v>49.38</v>
      </c>
      <c r="F6101" s="532">
        <v>0</v>
      </c>
    </row>
    <row r="6102" spans="1:6">
      <c r="A6102" s="529" t="s">
        <v>33193</v>
      </c>
      <c r="B6102" s="530">
        <v>92372</v>
      </c>
      <c r="C6102" s="522" t="s">
        <v>11592</v>
      </c>
      <c r="D6102" s="530" t="s">
        <v>24</v>
      </c>
      <c r="E6102" s="531">
        <v>58.44</v>
      </c>
      <c r="F6102" s="532">
        <v>0</v>
      </c>
    </row>
    <row r="6103" spans="1:6">
      <c r="A6103" s="529" t="s">
        <v>33193</v>
      </c>
      <c r="B6103" s="530">
        <v>92374</v>
      </c>
      <c r="C6103" s="522" t="s">
        <v>11594</v>
      </c>
      <c r="D6103" s="530" t="s">
        <v>24</v>
      </c>
      <c r="E6103" s="531">
        <v>66.59</v>
      </c>
      <c r="F6103" s="532">
        <v>0</v>
      </c>
    </row>
    <row r="6104" spans="1:6">
      <c r="A6104" s="529" t="s">
        <v>33193</v>
      </c>
      <c r="B6104" s="530">
        <v>92345</v>
      </c>
      <c r="C6104" s="522" t="s">
        <v>11575</v>
      </c>
      <c r="D6104" s="530" t="s">
        <v>24</v>
      </c>
      <c r="E6104" s="531">
        <v>84.69</v>
      </c>
      <c r="F6104" s="532">
        <v>0</v>
      </c>
    </row>
    <row r="6105" spans="1:6">
      <c r="A6105" s="529" t="s">
        <v>33193</v>
      </c>
      <c r="B6105" s="530">
        <v>92376</v>
      </c>
      <c r="C6105" s="522" t="s">
        <v>11596</v>
      </c>
      <c r="D6105" s="530" t="s">
        <v>24</v>
      </c>
      <c r="E6105" s="531">
        <v>84.62</v>
      </c>
      <c r="F6105" s="532">
        <v>0</v>
      </c>
    </row>
    <row r="6106" spans="1:6">
      <c r="A6106" s="529" t="s">
        <v>33193</v>
      </c>
      <c r="B6106" s="530">
        <v>92347</v>
      </c>
      <c r="C6106" s="522" t="s">
        <v>11577</v>
      </c>
      <c r="D6106" s="530" t="s">
        <v>24</v>
      </c>
      <c r="E6106" s="531">
        <v>121.09</v>
      </c>
      <c r="F6106" s="532">
        <v>0</v>
      </c>
    </row>
    <row r="6107" spans="1:6">
      <c r="A6107" s="529" t="s">
        <v>33193</v>
      </c>
      <c r="B6107" s="530">
        <v>92378</v>
      </c>
      <c r="C6107" s="522" t="s">
        <v>11598</v>
      </c>
      <c r="D6107" s="530" t="s">
        <v>24</v>
      </c>
      <c r="E6107" s="531">
        <v>123.46</v>
      </c>
      <c r="F6107" s="532">
        <v>0</v>
      </c>
    </row>
    <row r="6108" spans="1:6">
      <c r="A6108" s="529" t="s">
        <v>33193</v>
      </c>
      <c r="B6108" s="530">
        <v>92349</v>
      </c>
      <c r="C6108" s="522" t="s">
        <v>11579</v>
      </c>
      <c r="D6108" s="530" t="s">
        <v>24</v>
      </c>
      <c r="E6108" s="531">
        <v>161.47999999999999</v>
      </c>
      <c r="F6108" s="532">
        <v>0</v>
      </c>
    </row>
    <row r="6109" spans="1:6">
      <c r="A6109" s="529" t="s">
        <v>33193</v>
      </c>
      <c r="B6109" s="530">
        <v>92380</v>
      </c>
      <c r="C6109" s="522" t="s">
        <v>11600</v>
      </c>
      <c r="D6109" s="530" t="s">
        <v>24</v>
      </c>
      <c r="E6109" s="531">
        <v>166.36</v>
      </c>
      <c r="F6109" s="532">
        <v>0</v>
      </c>
    </row>
    <row r="6110" spans="1:6">
      <c r="A6110" s="529" t="s">
        <v>33193</v>
      </c>
      <c r="B6110" s="530">
        <v>101917</v>
      </c>
      <c r="C6110" s="522" t="s">
        <v>10885</v>
      </c>
      <c r="D6110" s="530" t="s">
        <v>24</v>
      </c>
      <c r="E6110" s="531">
        <v>192.48</v>
      </c>
      <c r="F6110" s="532">
        <v>0</v>
      </c>
    </row>
    <row r="6111" spans="1:6">
      <c r="A6111" s="529" t="s">
        <v>33193</v>
      </c>
      <c r="B6111" s="530">
        <v>101924</v>
      </c>
      <c r="C6111" s="522" t="s">
        <v>11118</v>
      </c>
      <c r="D6111" s="530" t="s">
        <v>24</v>
      </c>
      <c r="E6111" s="531">
        <v>216.69</v>
      </c>
      <c r="F6111" s="532">
        <v>0</v>
      </c>
    </row>
    <row r="6112" spans="1:6">
      <c r="A6112" s="529" t="s">
        <v>33193</v>
      </c>
      <c r="B6112" s="530">
        <v>101933</v>
      </c>
      <c r="C6112" s="522" t="s">
        <v>11127</v>
      </c>
      <c r="D6112" s="530" t="s">
        <v>24</v>
      </c>
      <c r="E6112" s="531">
        <v>224.77</v>
      </c>
      <c r="F6112" s="532">
        <v>0</v>
      </c>
    </row>
    <row r="6113" spans="1:6">
      <c r="A6113" s="529" t="s">
        <v>33193</v>
      </c>
      <c r="B6113" s="530">
        <v>92692</v>
      </c>
      <c r="C6113" s="522" t="s">
        <v>11649</v>
      </c>
      <c r="D6113" s="530" t="s">
        <v>24</v>
      </c>
      <c r="E6113" s="531">
        <v>18.52</v>
      </c>
      <c r="F6113" s="532">
        <v>0</v>
      </c>
    </row>
    <row r="6114" spans="1:6">
      <c r="A6114" s="529" t="s">
        <v>33193</v>
      </c>
      <c r="B6114" s="530">
        <v>92694</v>
      </c>
      <c r="C6114" s="522" t="s">
        <v>11651</v>
      </c>
      <c r="D6114" s="530" t="s">
        <v>24</v>
      </c>
      <c r="E6114" s="531">
        <v>29.68</v>
      </c>
      <c r="F6114" s="532">
        <v>0</v>
      </c>
    </row>
    <row r="6115" spans="1:6">
      <c r="A6115" s="529" t="s">
        <v>33193</v>
      </c>
      <c r="B6115" s="530">
        <v>92696</v>
      </c>
      <c r="C6115" s="522" t="s">
        <v>11653</v>
      </c>
      <c r="D6115" s="530" t="s">
        <v>24</v>
      </c>
      <c r="E6115" s="531">
        <v>46.77</v>
      </c>
      <c r="F6115" s="532">
        <v>0</v>
      </c>
    </row>
    <row r="6116" spans="1:6">
      <c r="A6116" s="529" t="s">
        <v>33193</v>
      </c>
      <c r="B6116" s="530">
        <v>92657</v>
      </c>
      <c r="C6116" s="522" t="s">
        <v>11619</v>
      </c>
      <c r="D6116" s="530" t="s">
        <v>24</v>
      </c>
      <c r="E6116" s="531">
        <v>34.14</v>
      </c>
      <c r="F6116" s="532">
        <v>0</v>
      </c>
    </row>
    <row r="6117" spans="1:6">
      <c r="A6117" s="529" t="s">
        <v>33193</v>
      </c>
      <c r="B6117" s="530">
        <v>92659</v>
      </c>
      <c r="C6117" s="522" t="s">
        <v>11621</v>
      </c>
      <c r="D6117" s="530" t="s">
        <v>24</v>
      </c>
      <c r="E6117" s="531">
        <v>41.51</v>
      </c>
      <c r="F6117" s="532">
        <v>0</v>
      </c>
    </row>
    <row r="6118" spans="1:6">
      <c r="A6118" s="529" t="s">
        <v>33193</v>
      </c>
      <c r="B6118" s="530">
        <v>92661</v>
      </c>
      <c r="C6118" s="522" t="s">
        <v>11623</v>
      </c>
      <c r="D6118" s="530" t="s">
        <v>24</v>
      </c>
      <c r="E6118" s="531">
        <v>49.13</v>
      </c>
      <c r="F6118" s="532">
        <v>0</v>
      </c>
    </row>
    <row r="6119" spans="1:6">
      <c r="A6119" s="529" t="s">
        <v>33193</v>
      </c>
      <c r="B6119" s="530">
        <v>92663</v>
      </c>
      <c r="C6119" s="522" t="s">
        <v>11625</v>
      </c>
      <c r="D6119" s="530" t="s">
        <v>24</v>
      </c>
      <c r="E6119" s="531">
        <v>64.98</v>
      </c>
      <c r="F6119" s="532">
        <v>0</v>
      </c>
    </row>
    <row r="6120" spans="1:6">
      <c r="A6120" s="529" t="s">
        <v>33193</v>
      </c>
      <c r="B6120" s="530">
        <v>92665</v>
      </c>
      <c r="C6120" s="522" t="s">
        <v>11627</v>
      </c>
      <c r="D6120" s="530" t="s">
        <v>24</v>
      </c>
      <c r="E6120" s="531">
        <v>88.41</v>
      </c>
      <c r="F6120" s="532">
        <v>0</v>
      </c>
    </row>
    <row r="6121" spans="1:6">
      <c r="A6121" s="529" t="s">
        <v>33193</v>
      </c>
      <c r="B6121" s="530">
        <v>92667</v>
      </c>
      <c r="C6121" s="522" t="s">
        <v>11629</v>
      </c>
      <c r="D6121" s="530" t="s">
        <v>24</v>
      </c>
      <c r="E6121" s="531">
        <v>128.72999999999999</v>
      </c>
      <c r="F6121" s="532">
        <v>0</v>
      </c>
    </row>
    <row r="6122" spans="1:6">
      <c r="A6122" s="529" t="s">
        <v>33193</v>
      </c>
      <c r="B6122" s="530">
        <v>92369</v>
      </c>
      <c r="C6122" s="522" t="s">
        <v>11589</v>
      </c>
      <c r="D6122" s="530" t="s">
        <v>24</v>
      </c>
      <c r="E6122" s="531">
        <v>47.32</v>
      </c>
      <c r="F6122" s="532">
        <v>0</v>
      </c>
    </row>
    <row r="6123" spans="1:6">
      <c r="A6123" s="529" t="s">
        <v>33193</v>
      </c>
      <c r="B6123" s="530">
        <v>92371</v>
      </c>
      <c r="C6123" s="522" t="s">
        <v>11591</v>
      </c>
      <c r="D6123" s="530" t="s">
        <v>24</v>
      </c>
      <c r="E6123" s="531">
        <v>56.51</v>
      </c>
      <c r="F6123" s="532">
        <v>0</v>
      </c>
    </row>
    <row r="6124" spans="1:6">
      <c r="A6124" s="529" t="s">
        <v>33193</v>
      </c>
      <c r="B6124" s="530">
        <v>92373</v>
      </c>
      <c r="C6124" s="522" t="s">
        <v>11593</v>
      </c>
      <c r="D6124" s="530" t="s">
        <v>24</v>
      </c>
      <c r="E6124" s="531">
        <v>66.22</v>
      </c>
      <c r="F6124" s="532">
        <v>0</v>
      </c>
    </row>
    <row r="6125" spans="1:6">
      <c r="A6125" s="529" t="s">
        <v>33193</v>
      </c>
      <c r="B6125" s="530">
        <v>92344</v>
      </c>
      <c r="C6125" s="522" t="s">
        <v>11574</v>
      </c>
      <c r="D6125" s="530" t="s">
        <v>24</v>
      </c>
      <c r="E6125" s="531">
        <v>84.72</v>
      </c>
      <c r="F6125" s="532">
        <v>0</v>
      </c>
    </row>
    <row r="6126" spans="1:6">
      <c r="A6126" s="529" t="s">
        <v>33193</v>
      </c>
      <c r="B6126" s="530">
        <v>92375</v>
      </c>
      <c r="C6126" s="522" t="s">
        <v>11595</v>
      </c>
      <c r="D6126" s="530" t="s">
        <v>24</v>
      </c>
      <c r="E6126" s="531">
        <v>84.65</v>
      </c>
      <c r="F6126" s="532">
        <v>0</v>
      </c>
    </row>
    <row r="6127" spans="1:6">
      <c r="A6127" s="529" t="s">
        <v>33193</v>
      </c>
      <c r="B6127" s="530">
        <v>92346</v>
      </c>
      <c r="C6127" s="522" t="s">
        <v>11576</v>
      </c>
      <c r="D6127" s="530" t="s">
        <v>24</v>
      </c>
      <c r="E6127" s="531">
        <v>109.62</v>
      </c>
      <c r="F6127" s="532">
        <v>0</v>
      </c>
    </row>
    <row r="6128" spans="1:6">
      <c r="A6128" s="529" t="s">
        <v>33193</v>
      </c>
      <c r="B6128" s="530">
        <v>92377</v>
      </c>
      <c r="C6128" s="522" t="s">
        <v>11597</v>
      </c>
      <c r="D6128" s="530" t="s">
        <v>24</v>
      </c>
      <c r="E6128" s="531">
        <v>111.99</v>
      </c>
      <c r="F6128" s="532">
        <v>0</v>
      </c>
    </row>
    <row r="6129" spans="1:6">
      <c r="A6129" s="529" t="s">
        <v>33193</v>
      </c>
      <c r="B6129" s="530">
        <v>92348</v>
      </c>
      <c r="C6129" s="522" t="s">
        <v>11578</v>
      </c>
      <c r="D6129" s="530" t="s">
        <v>24</v>
      </c>
      <c r="E6129" s="531">
        <v>151.27000000000001</v>
      </c>
      <c r="F6129" s="532">
        <v>0</v>
      </c>
    </row>
    <row r="6130" spans="1:6">
      <c r="A6130" s="529" t="s">
        <v>33193</v>
      </c>
      <c r="B6130" s="530">
        <v>92379</v>
      </c>
      <c r="C6130" s="522" t="s">
        <v>11599</v>
      </c>
      <c r="D6130" s="530" t="s">
        <v>24</v>
      </c>
      <c r="E6130" s="531">
        <v>156.15</v>
      </c>
      <c r="F6130" s="532">
        <v>0</v>
      </c>
    </row>
    <row r="6131" spans="1:6">
      <c r="A6131" s="529" t="s">
        <v>33193</v>
      </c>
      <c r="B6131" s="530">
        <v>95696</v>
      </c>
      <c r="C6131" s="522" t="s">
        <v>11798</v>
      </c>
      <c r="D6131" s="530" t="s">
        <v>24</v>
      </c>
      <c r="E6131" s="531">
        <v>44.37</v>
      </c>
      <c r="F6131" s="532">
        <v>0</v>
      </c>
    </row>
    <row r="6132" spans="1:6">
      <c r="A6132" s="529" t="s">
        <v>33193</v>
      </c>
      <c r="B6132" s="530">
        <v>92335</v>
      </c>
      <c r="C6132" s="522" t="s">
        <v>11026</v>
      </c>
      <c r="D6132" s="530" t="s">
        <v>23</v>
      </c>
      <c r="E6132" s="531">
        <v>101.35</v>
      </c>
      <c r="F6132" s="532">
        <v>0</v>
      </c>
    </row>
    <row r="6133" spans="1:6">
      <c r="A6133" s="529" t="s">
        <v>33193</v>
      </c>
      <c r="B6133" s="530">
        <v>92336</v>
      </c>
      <c r="C6133" s="522" t="s">
        <v>11027</v>
      </c>
      <c r="D6133" s="530" t="s">
        <v>23</v>
      </c>
      <c r="E6133" s="531">
        <v>124.15</v>
      </c>
      <c r="F6133" s="532">
        <v>0</v>
      </c>
    </row>
    <row r="6134" spans="1:6">
      <c r="A6134" s="529" t="s">
        <v>33193</v>
      </c>
      <c r="B6134" s="530">
        <v>92337</v>
      </c>
      <c r="C6134" s="522" t="s">
        <v>11028</v>
      </c>
      <c r="D6134" s="530" t="s">
        <v>23</v>
      </c>
      <c r="E6134" s="531">
        <v>162.49</v>
      </c>
      <c r="F6134" s="532">
        <v>0</v>
      </c>
    </row>
    <row r="6135" spans="1:6">
      <c r="A6135" s="529" t="s">
        <v>33193</v>
      </c>
      <c r="B6135" s="530">
        <v>92687</v>
      </c>
      <c r="C6135" s="522" t="s">
        <v>11053</v>
      </c>
      <c r="D6135" s="530" t="s">
        <v>23</v>
      </c>
      <c r="E6135" s="531">
        <v>32.950000000000003</v>
      </c>
      <c r="F6135" s="532">
        <v>0</v>
      </c>
    </row>
    <row r="6136" spans="1:6">
      <c r="A6136" s="529" t="s">
        <v>33193</v>
      </c>
      <c r="B6136" s="530">
        <v>92688</v>
      </c>
      <c r="C6136" s="522" t="s">
        <v>11054</v>
      </c>
      <c r="D6136" s="530" t="s">
        <v>23</v>
      </c>
      <c r="E6136" s="531">
        <v>47.14</v>
      </c>
      <c r="F6136" s="532">
        <v>0</v>
      </c>
    </row>
    <row r="6137" spans="1:6">
      <c r="A6137" s="529" t="s">
        <v>33193</v>
      </c>
      <c r="B6137" s="530">
        <v>97536</v>
      </c>
      <c r="C6137" s="522" t="s">
        <v>11094</v>
      </c>
      <c r="D6137" s="530" t="s">
        <v>23</v>
      </c>
      <c r="E6137" s="531">
        <v>72.900000000000006</v>
      </c>
      <c r="F6137" s="532">
        <v>0</v>
      </c>
    </row>
    <row r="6138" spans="1:6">
      <c r="A6138" s="529" t="s">
        <v>33193</v>
      </c>
      <c r="B6138" s="530">
        <v>97535</v>
      </c>
      <c r="C6138" s="522" t="s">
        <v>11093</v>
      </c>
      <c r="D6138" s="530" t="s">
        <v>23</v>
      </c>
      <c r="E6138" s="531">
        <v>57.35</v>
      </c>
      <c r="F6138" s="532">
        <v>0</v>
      </c>
    </row>
    <row r="6139" spans="1:6">
      <c r="A6139" s="529" t="s">
        <v>33193</v>
      </c>
      <c r="B6139" s="530">
        <v>92652</v>
      </c>
      <c r="C6139" s="522" t="s">
        <v>11048</v>
      </c>
      <c r="D6139" s="530" t="s">
        <v>23</v>
      </c>
      <c r="E6139" s="531">
        <v>68.63</v>
      </c>
      <c r="F6139" s="532">
        <v>0</v>
      </c>
    </row>
    <row r="6140" spans="1:6">
      <c r="A6140" s="529" t="s">
        <v>33193</v>
      </c>
      <c r="B6140" s="530">
        <v>92653</v>
      </c>
      <c r="C6140" s="522" t="s">
        <v>11049</v>
      </c>
      <c r="D6140" s="530" t="s">
        <v>23</v>
      </c>
      <c r="E6140" s="531">
        <v>77.819999999999993</v>
      </c>
      <c r="F6140" s="532">
        <v>0</v>
      </c>
    </row>
    <row r="6141" spans="1:6">
      <c r="A6141" s="529" t="s">
        <v>33193</v>
      </c>
      <c r="B6141" s="530">
        <v>92654</v>
      </c>
      <c r="C6141" s="522" t="s">
        <v>11050</v>
      </c>
      <c r="D6141" s="530" t="s">
        <v>23</v>
      </c>
      <c r="E6141" s="531">
        <v>104.67</v>
      </c>
      <c r="F6141" s="532">
        <v>0</v>
      </c>
    </row>
    <row r="6142" spans="1:6">
      <c r="A6142" s="529" t="s">
        <v>33193</v>
      </c>
      <c r="B6142" s="530">
        <v>92655</v>
      </c>
      <c r="C6142" s="522" t="s">
        <v>11051</v>
      </c>
      <c r="D6142" s="530" t="s">
        <v>23</v>
      </c>
      <c r="E6142" s="531">
        <v>126.87</v>
      </c>
      <c r="F6142" s="532">
        <v>0</v>
      </c>
    </row>
    <row r="6143" spans="1:6">
      <c r="A6143" s="529" t="s">
        <v>33193</v>
      </c>
      <c r="B6143" s="530">
        <v>92656</v>
      </c>
      <c r="C6143" s="522" t="s">
        <v>11052</v>
      </c>
      <c r="D6143" s="530" t="s">
        <v>23</v>
      </c>
      <c r="E6143" s="531">
        <v>164.58</v>
      </c>
      <c r="F6143" s="532">
        <v>0</v>
      </c>
    </row>
    <row r="6144" spans="1:6">
      <c r="A6144" s="529" t="s">
        <v>33193</v>
      </c>
      <c r="B6144" s="530">
        <v>101918</v>
      </c>
      <c r="C6144" s="522" t="s">
        <v>11112</v>
      </c>
      <c r="D6144" s="530" t="s">
        <v>23</v>
      </c>
      <c r="E6144" s="531">
        <v>233.91</v>
      </c>
      <c r="F6144" s="532">
        <v>0</v>
      </c>
    </row>
    <row r="6145" spans="1:6">
      <c r="A6145" s="529" t="s">
        <v>33193</v>
      </c>
      <c r="B6145" s="530">
        <v>101927</v>
      </c>
      <c r="C6145" s="522" t="s">
        <v>11121</v>
      </c>
      <c r="D6145" s="530" t="s">
        <v>23</v>
      </c>
      <c r="E6145" s="531">
        <v>212.8</v>
      </c>
      <c r="F6145" s="532">
        <v>0</v>
      </c>
    </row>
    <row r="6146" spans="1:6">
      <c r="A6146" s="529" t="s">
        <v>33193</v>
      </c>
      <c r="B6146" s="530">
        <v>97498</v>
      </c>
      <c r="C6146" s="522" t="s">
        <v>11092</v>
      </c>
      <c r="D6146" s="530" t="s">
        <v>23</v>
      </c>
      <c r="E6146" s="531">
        <v>50.58</v>
      </c>
      <c r="F6146" s="532">
        <v>0</v>
      </c>
    </row>
    <row r="6147" spans="1:6">
      <c r="A6147" s="529" t="s">
        <v>33193</v>
      </c>
      <c r="B6147" s="530">
        <v>92364</v>
      </c>
      <c r="C6147" s="522" t="s">
        <v>11038</v>
      </c>
      <c r="D6147" s="530" t="s">
        <v>23</v>
      </c>
      <c r="E6147" s="531">
        <v>61.86</v>
      </c>
      <c r="F6147" s="532">
        <v>0</v>
      </c>
    </row>
    <row r="6148" spans="1:6">
      <c r="A6148" s="529" t="s">
        <v>33193</v>
      </c>
      <c r="B6148" s="530">
        <v>92365</v>
      </c>
      <c r="C6148" s="522" t="s">
        <v>11039</v>
      </c>
      <c r="D6148" s="530" t="s">
        <v>23</v>
      </c>
      <c r="E6148" s="531">
        <v>70.98</v>
      </c>
      <c r="F6148" s="532">
        <v>0</v>
      </c>
    </row>
    <row r="6149" spans="1:6">
      <c r="A6149" s="529" t="s">
        <v>33193</v>
      </c>
      <c r="B6149" s="530">
        <v>92341</v>
      </c>
      <c r="C6149" s="522" t="s">
        <v>11031</v>
      </c>
      <c r="D6149" s="530" t="s">
        <v>23</v>
      </c>
      <c r="E6149" s="531">
        <v>116.18</v>
      </c>
      <c r="F6149" s="532">
        <v>0</v>
      </c>
    </row>
    <row r="6150" spans="1:6">
      <c r="A6150" s="529" t="s">
        <v>33193</v>
      </c>
      <c r="B6150" s="530">
        <v>92366</v>
      </c>
      <c r="C6150" s="522" t="s">
        <v>11040</v>
      </c>
      <c r="D6150" s="530" t="s">
        <v>23</v>
      </c>
      <c r="E6150" s="531">
        <v>97.83</v>
      </c>
      <c r="F6150" s="532">
        <v>0</v>
      </c>
    </row>
    <row r="6151" spans="1:6">
      <c r="A6151" s="529" t="s">
        <v>33193</v>
      </c>
      <c r="B6151" s="530">
        <v>92342</v>
      </c>
      <c r="C6151" s="522" t="s">
        <v>11032</v>
      </c>
      <c r="D6151" s="530" t="s">
        <v>23</v>
      </c>
      <c r="E6151" s="531">
        <v>139.08000000000001</v>
      </c>
      <c r="F6151" s="532">
        <v>0</v>
      </c>
    </row>
    <row r="6152" spans="1:6">
      <c r="A6152" s="529" t="s">
        <v>33193</v>
      </c>
      <c r="B6152" s="530">
        <v>92367</v>
      </c>
      <c r="C6152" s="522" t="s">
        <v>11041</v>
      </c>
      <c r="D6152" s="530" t="s">
        <v>23</v>
      </c>
      <c r="E6152" s="531">
        <v>119.89</v>
      </c>
      <c r="F6152" s="532">
        <v>0</v>
      </c>
    </row>
    <row r="6153" spans="1:6">
      <c r="A6153" s="529" t="s">
        <v>33193</v>
      </c>
      <c r="B6153" s="530">
        <v>92343</v>
      </c>
      <c r="C6153" s="522" t="s">
        <v>11033</v>
      </c>
      <c r="D6153" s="530" t="s">
        <v>23</v>
      </c>
      <c r="E6153" s="531">
        <v>177.56</v>
      </c>
      <c r="F6153" s="532">
        <v>0</v>
      </c>
    </row>
    <row r="6154" spans="1:6">
      <c r="A6154" s="529" t="s">
        <v>33193</v>
      </c>
      <c r="B6154" s="530">
        <v>92368</v>
      </c>
      <c r="C6154" s="522" t="s">
        <v>11042</v>
      </c>
      <c r="D6154" s="530" t="s">
        <v>23</v>
      </c>
      <c r="E6154" s="531">
        <v>157.6</v>
      </c>
      <c r="F6154" s="532">
        <v>0</v>
      </c>
    </row>
    <row r="6155" spans="1:6">
      <c r="A6155" s="529" t="s">
        <v>33193</v>
      </c>
      <c r="B6155" s="530">
        <v>92689</v>
      </c>
      <c r="C6155" s="522" t="s">
        <v>552</v>
      </c>
      <c r="D6155" s="530" t="s">
        <v>23</v>
      </c>
      <c r="E6155" s="531">
        <v>54.38</v>
      </c>
      <c r="F6155" s="532">
        <v>0</v>
      </c>
    </row>
    <row r="6156" spans="1:6">
      <c r="A6156" s="529" t="s">
        <v>33193</v>
      </c>
      <c r="B6156" s="530">
        <v>92690</v>
      </c>
      <c r="C6156" s="522" t="s">
        <v>11055</v>
      </c>
      <c r="D6156" s="530" t="s">
        <v>23</v>
      </c>
      <c r="E6156" s="531">
        <v>78.61</v>
      </c>
      <c r="F6156" s="532">
        <v>0</v>
      </c>
    </row>
    <row r="6157" spans="1:6">
      <c r="A6157" s="529" t="s">
        <v>33193</v>
      </c>
      <c r="B6157" s="530">
        <v>92691</v>
      </c>
      <c r="C6157" s="522" t="s">
        <v>11056</v>
      </c>
      <c r="D6157" s="530" t="s">
        <v>23</v>
      </c>
      <c r="E6157" s="531">
        <v>106.18</v>
      </c>
      <c r="F6157" s="532">
        <v>0</v>
      </c>
    </row>
    <row r="6158" spans="1:6">
      <c r="A6158" s="529" t="s">
        <v>33193</v>
      </c>
      <c r="B6158" s="530">
        <v>92359</v>
      </c>
      <c r="C6158" s="522" t="s">
        <v>11034</v>
      </c>
      <c r="D6158" s="530" t="s">
        <v>23</v>
      </c>
      <c r="E6158" s="531">
        <v>69.78</v>
      </c>
      <c r="F6158" s="532">
        <v>0</v>
      </c>
    </row>
    <row r="6159" spans="1:6">
      <c r="A6159" s="529" t="s">
        <v>33193</v>
      </c>
      <c r="B6159" s="530">
        <v>92645</v>
      </c>
      <c r="C6159" s="522" t="s">
        <v>11043</v>
      </c>
      <c r="D6159" s="530" t="s">
        <v>23</v>
      </c>
      <c r="E6159" s="531">
        <v>75.260000000000005</v>
      </c>
      <c r="F6159" s="532">
        <v>0</v>
      </c>
    </row>
    <row r="6160" spans="1:6">
      <c r="A6160" s="529" t="s">
        <v>33193</v>
      </c>
      <c r="B6160" s="530">
        <v>92360</v>
      </c>
      <c r="C6160" s="522" t="s">
        <v>11035</v>
      </c>
      <c r="D6160" s="530" t="s">
        <v>23</v>
      </c>
      <c r="E6160" s="531">
        <v>93.18</v>
      </c>
      <c r="F6160" s="532">
        <v>0</v>
      </c>
    </row>
    <row r="6161" spans="1:6">
      <c r="A6161" s="529" t="s">
        <v>33193</v>
      </c>
      <c r="B6161" s="530">
        <v>92646</v>
      </c>
      <c r="C6161" s="522" t="s">
        <v>11044</v>
      </c>
      <c r="D6161" s="530" t="s">
        <v>23</v>
      </c>
      <c r="E6161" s="531">
        <v>98.67</v>
      </c>
      <c r="F6161" s="532">
        <v>0</v>
      </c>
    </row>
    <row r="6162" spans="1:6">
      <c r="A6162" s="529" t="s">
        <v>33193</v>
      </c>
      <c r="B6162" s="530">
        <v>95697</v>
      </c>
      <c r="C6162" s="522" t="s">
        <v>11057</v>
      </c>
      <c r="D6162" s="530" t="s">
        <v>23</v>
      </c>
      <c r="E6162" s="531">
        <v>102.68</v>
      </c>
      <c r="F6162" s="532">
        <v>0</v>
      </c>
    </row>
    <row r="6163" spans="1:6">
      <c r="A6163" s="529" t="s">
        <v>33193</v>
      </c>
      <c r="B6163" s="530">
        <v>92648</v>
      </c>
      <c r="C6163" s="522" t="s">
        <v>11045</v>
      </c>
      <c r="D6163" s="530" t="s">
        <v>23</v>
      </c>
      <c r="E6163" s="531">
        <v>108.16</v>
      </c>
      <c r="F6163" s="532">
        <v>0</v>
      </c>
    </row>
    <row r="6164" spans="1:6">
      <c r="A6164" s="529" t="s">
        <v>33193</v>
      </c>
      <c r="B6164" s="530">
        <v>92338</v>
      </c>
      <c r="C6164" s="522" t="s">
        <v>11029</v>
      </c>
      <c r="D6164" s="530" t="s">
        <v>23</v>
      </c>
      <c r="E6164" s="531">
        <v>156.69</v>
      </c>
      <c r="F6164" s="532">
        <v>0</v>
      </c>
    </row>
    <row r="6165" spans="1:6">
      <c r="A6165" s="529" t="s">
        <v>33193</v>
      </c>
      <c r="B6165" s="530">
        <v>92361</v>
      </c>
      <c r="C6165" s="522" t="s">
        <v>11036</v>
      </c>
      <c r="D6165" s="530" t="s">
        <v>23</v>
      </c>
      <c r="E6165" s="531">
        <v>126.2</v>
      </c>
      <c r="F6165" s="532">
        <v>0</v>
      </c>
    </row>
    <row r="6166" spans="1:6">
      <c r="A6166" s="529" t="s">
        <v>33193</v>
      </c>
      <c r="B6166" s="530">
        <v>92649</v>
      </c>
      <c r="C6166" s="522" t="s">
        <v>11046</v>
      </c>
      <c r="D6166" s="530" t="s">
        <v>23</v>
      </c>
      <c r="E6166" s="531">
        <v>131.68</v>
      </c>
      <c r="F6166" s="532">
        <v>0</v>
      </c>
    </row>
    <row r="6167" spans="1:6">
      <c r="A6167" s="529" t="s">
        <v>33193</v>
      </c>
      <c r="B6167" s="530">
        <v>92339</v>
      </c>
      <c r="C6167" s="522" t="s">
        <v>11030</v>
      </c>
      <c r="D6167" s="530" t="s">
        <v>23</v>
      </c>
      <c r="E6167" s="531">
        <v>232.66</v>
      </c>
      <c r="F6167" s="532">
        <v>0</v>
      </c>
    </row>
    <row r="6168" spans="1:6">
      <c r="A6168" s="529" t="s">
        <v>33193</v>
      </c>
      <c r="B6168" s="530">
        <v>92362</v>
      </c>
      <c r="C6168" s="522" t="s">
        <v>11037</v>
      </c>
      <c r="D6168" s="530" t="s">
        <v>23</v>
      </c>
      <c r="E6168" s="531">
        <v>200.97</v>
      </c>
      <c r="F6168" s="532">
        <v>0</v>
      </c>
    </row>
    <row r="6169" spans="1:6">
      <c r="A6169" s="529" t="s">
        <v>33193</v>
      </c>
      <c r="B6169" s="530">
        <v>92650</v>
      </c>
      <c r="C6169" s="522" t="s">
        <v>11047</v>
      </c>
      <c r="D6169" s="530" t="s">
        <v>23</v>
      </c>
      <c r="E6169" s="531">
        <v>206.45</v>
      </c>
      <c r="F6169" s="532">
        <v>0</v>
      </c>
    </row>
    <row r="6170" spans="1:6">
      <c r="A6170" s="529" t="s">
        <v>33193</v>
      </c>
      <c r="B6170" s="530">
        <v>97439</v>
      </c>
      <c r="C6170" s="522" t="s">
        <v>11931</v>
      </c>
      <c r="D6170" s="530" t="s">
        <v>24</v>
      </c>
      <c r="E6170" s="531">
        <v>146.81</v>
      </c>
      <c r="F6170" s="532">
        <v>0</v>
      </c>
    </row>
    <row r="6171" spans="1:6">
      <c r="A6171" s="529" t="s">
        <v>33193</v>
      </c>
      <c r="B6171" s="530">
        <v>97440</v>
      </c>
      <c r="C6171" s="522" t="s">
        <v>11932</v>
      </c>
      <c r="D6171" s="530" t="s">
        <v>24</v>
      </c>
      <c r="E6171" s="531">
        <v>175.16</v>
      </c>
      <c r="F6171" s="532">
        <v>0</v>
      </c>
    </row>
    <row r="6172" spans="1:6">
      <c r="A6172" s="529" t="s">
        <v>33193</v>
      </c>
      <c r="B6172" s="530">
        <v>97442</v>
      </c>
      <c r="C6172" s="522" t="s">
        <v>11933</v>
      </c>
      <c r="D6172" s="530" t="s">
        <v>24</v>
      </c>
      <c r="E6172" s="531">
        <v>194.06</v>
      </c>
      <c r="F6172" s="532">
        <v>0</v>
      </c>
    </row>
    <row r="6173" spans="1:6">
      <c r="A6173" s="529" t="s">
        <v>33193</v>
      </c>
      <c r="B6173" s="530">
        <v>97552</v>
      </c>
      <c r="C6173" s="522" t="s">
        <v>12020</v>
      </c>
      <c r="D6173" s="530" t="s">
        <v>24</v>
      </c>
      <c r="E6173" s="531">
        <v>56.56</v>
      </c>
      <c r="F6173" s="532">
        <v>0</v>
      </c>
    </row>
    <row r="6174" spans="1:6">
      <c r="A6174" s="529" t="s">
        <v>33193</v>
      </c>
      <c r="B6174" s="530">
        <v>97553</v>
      </c>
      <c r="C6174" s="522" t="s">
        <v>12021</v>
      </c>
      <c r="D6174" s="530" t="s">
        <v>24</v>
      </c>
      <c r="E6174" s="531">
        <v>83.49</v>
      </c>
      <c r="F6174" s="532">
        <v>0</v>
      </c>
    </row>
    <row r="6175" spans="1:6">
      <c r="A6175" s="529" t="s">
        <v>33193</v>
      </c>
      <c r="B6175" s="530">
        <v>97554</v>
      </c>
      <c r="C6175" s="522" t="s">
        <v>12022</v>
      </c>
      <c r="D6175" s="530" t="s">
        <v>24</v>
      </c>
      <c r="E6175" s="531">
        <v>147.26</v>
      </c>
      <c r="F6175" s="532">
        <v>0</v>
      </c>
    </row>
    <row r="6176" spans="1:6">
      <c r="A6176" s="529" t="s">
        <v>33193</v>
      </c>
      <c r="B6176" s="530">
        <v>97491</v>
      </c>
      <c r="C6176" s="522" t="s">
        <v>11973</v>
      </c>
      <c r="D6176" s="530" t="s">
        <v>24</v>
      </c>
      <c r="E6176" s="531">
        <v>96.38</v>
      </c>
      <c r="F6176" s="532">
        <v>0</v>
      </c>
    </row>
    <row r="6177" spans="1:6">
      <c r="A6177" s="529" t="s">
        <v>33193</v>
      </c>
      <c r="B6177" s="530">
        <v>97529</v>
      </c>
      <c r="C6177" s="522" t="s">
        <v>12003</v>
      </c>
      <c r="D6177" s="530" t="s">
        <v>24</v>
      </c>
      <c r="E6177" s="531">
        <v>89.03</v>
      </c>
      <c r="F6177" s="532">
        <v>0</v>
      </c>
    </row>
    <row r="6178" spans="1:6">
      <c r="A6178" s="529" t="s">
        <v>33193</v>
      </c>
      <c r="B6178" s="530">
        <v>97492</v>
      </c>
      <c r="C6178" s="522" t="s">
        <v>11974</v>
      </c>
      <c r="D6178" s="530" t="s">
        <v>24</v>
      </c>
      <c r="E6178" s="531">
        <v>139.56</v>
      </c>
      <c r="F6178" s="532">
        <v>0</v>
      </c>
    </row>
    <row r="6179" spans="1:6">
      <c r="A6179" s="529" t="s">
        <v>33193</v>
      </c>
      <c r="B6179" s="530">
        <v>97530</v>
      </c>
      <c r="C6179" s="522" t="s">
        <v>12004</v>
      </c>
      <c r="D6179" s="530" t="s">
        <v>24</v>
      </c>
      <c r="E6179" s="531">
        <v>126.4</v>
      </c>
      <c r="F6179" s="532">
        <v>0</v>
      </c>
    </row>
    <row r="6180" spans="1:6">
      <c r="A6180" s="529" t="s">
        <v>33193</v>
      </c>
      <c r="B6180" s="530">
        <v>97493</v>
      </c>
      <c r="C6180" s="522" t="s">
        <v>11975</v>
      </c>
      <c r="D6180" s="530" t="s">
        <v>24</v>
      </c>
      <c r="E6180" s="531">
        <v>179.41</v>
      </c>
      <c r="F6180" s="532">
        <v>0</v>
      </c>
    </row>
    <row r="6181" spans="1:6">
      <c r="A6181" s="529" t="s">
        <v>33193</v>
      </c>
      <c r="B6181" s="530">
        <v>97531</v>
      </c>
      <c r="C6181" s="522" t="s">
        <v>12005</v>
      </c>
      <c r="D6181" s="530" t="s">
        <v>24</v>
      </c>
      <c r="E6181" s="531">
        <v>159.79</v>
      </c>
      <c r="F6181" s="532">
        <v>0</v>
      </c>
    </row>
    <row r="6182" spans="1:6">
      <c r="A6182" s="529" t="s">
        <v>33193</v>
      </c>
      <c r="B6182" s="530">
        <v>97458</v>
      </c>
      <c r="C6182" s="522" t="s">
        <v>11946</v>
      </c>
      <c r="D6182" s="530" t="s">
        <v>24</v>
      </c>
      <c r="E6182" s="531">
        <v>319.68</v>
      </c>
      <c r="F6182" s="532">
        <v>0</v>
      </c>
    </row>
    <row r="6183" spans="1:6">
      <c r="A6183" s="529" t="s">
        <v>33193</v>
      </c>
      <c r="B6183" s="530">
        <v>97494</v>
      </c>
      <c r="C6183" s="522" t="s">
        <v>11976</v>
      </c>
      <c r="D6183" s="530" t="s">
        <v>24</v>
      </c>
      <c r="E6183" s="531">
        <v>273.41000000000003</v>
      </c>
      <c r="F6183" s="532">
        <v>0</v>
      </c>
    </row>
    <row r="6184" spans="1:6">
      <c r="A6184" s="529" t="s">
        <v>33193</v>
      </c>
      <c r="B6184" s="530">
        <v>97532</v>
      </c>
      <c r="C6184" s="522" t="s">
        <v>12006</v>
      </c>
      <c r="D6184" s="530" t="s">
        <v>24</v>
      </c>
      <c r="E6184" s="531">
        <v>245.78</v>
      </c>
      <c r="F6184" s="532">
        <v>0</v>
      </c>
    </row>
    <row r="6185" spans="1:6">
      <c r="A6185" s="529" t="s">
        <v>33193</v>
      </c>
      <c r="B6185" s="530">
        <v>97459</v>
      </c>
      <c r="C6185" s="522" t="s">
        <v>11947</v>
      </c>
      <c r="D6185" s="530" t="s">
        <v>24</v>
      </c>
      <c r="E6185" s="531">
        <v>528.71</v>
      </c>
      <c r="F6185" s="532">
        <v>0</v>
      </c>
    </row>
    <row r="6186" spans="1:6">
      <c r="A6186" s="529" t="s">
        <v>33193</v>
      </c>
      <c r="B6186" s="530">
        <v>97495</v>
      </c>
      <c r="C6186" s="522" t="s">
        <v>11977</v>
      </c>
      <c r="D6186" s="530" t="s">
        <v>24</v>
      </c>
      <c r="E6186" s="531">
        <v>490.33</v>
      </c>
      <c r="F6186" s="532">
        <v>0</v>
      </c>
    </row>
    <row r="6187" spans="1:6">
      <c r="A6187" s="529" t="s">
        <v>33193</v>
      </c>
      <c r="B6187" s="530">
        <v>97533</v>
      </c>
      <c r="C6187" s="522" t="s">
        <v>12007</v>
      </c>
      <c r="D6187" s="530" t="s">
        <v>24</v>
      </c>
      <c r="E6187" s="531">
        <v>456.35</v>
      </c>
      <c r="F6187" s="532">
        <v>0</v>
      </c>
    </row>
    <row r="6188" spans="1:6">
      <c r="A6188" s="529" t="s">
        <v>33193</v>
      </c>
      <c r="B6188" s="530">
        <v>97460</v>
      </c>
      <c r="C6188" s="522" t="s">
        <v>11948</v>
      </c>
      <c r="D6188" s="530" t="s">
        <v>24</v>
      </c>
      <c r="E6188" s="531">
        <v>796.37</v>
      </c>
      <c r="F6188" s="532">
        <v>0</v>
      </c>
    </row>
    <row r="6189" spans="1:6">
      <c r="A6189" s="529" t="s">
        <v>33193</v>
      </c>
      <c r="B6189" s="530">
        <v>97496</v>
      </c>
      <c r="C6189" s="522" t="s">
        <v>11978</v>
      </c>
      <c r="D6189" s="530" t="s">
        <v>24</v>
      </c>
      <c r="E6189" s="531">
        <v>765.89</v>
      </c>
      <c r="F6189" s="532">
        <v>0</v>
      </c>
    </row>
    <row r="6190" spans="1:6">
      <c r="A6190" s="529" t="s">
        <v>33193</v>
      </c>
      <c r="B6190" s="530">
        <v>97534</v>
      </c>
      <c r="C6190" s="522" t="s">
        <v>12008</v>
      </c>
      <c r="D6190" s="530" t="s">
        <v>24</v>
      </c>
      <c r="E6190" s="531">
        <v>713.81</v>
      </c>
      <c r="F6190" s="532">
        <v>0</v>
      </c>
    </row>
    <row r="6191" spans="1:6">
      <c r="A6191" s="529" t="s">
        <v>33193</v>
      </c>
      <c r="B6191" s="530">
        <v>101926</v>
      </c>
      <c r="C6191" s="522" t="s">
        <v>11120</v>
      </c>
      <c r="D6191" s="530" t="s">
        <v>24</v>
      </c>
      <c r="E6191" s="531">
        <v>465.6</v>
      </c>
      <c r="F6191" s="532">
        <v>0</v>
      </c>
    </row>
    <row r="6192" spans="1:6">
      <c r="A6192" s="529" t="s">
        <v>33193</v>
      </c>
      <c r="B6192" s="530">
        <v>101935</v>
      </c>
      <c r="C6192" s="522" t="s">
        <v>11129</v>
      </c>
      <c r="D6192" s="530" t="s">
        <v>24</v>
      </c>
      <c r="E6192" s="531">
        <v>481.76</v>
      </c>
      <c r="F6192" s="532">
        <v>0</v>
      </c>
    </row>
    <row r="6193" spans="1:6">
      <c r="A6193" s="529" t="s">
        <v>33193</v>
      </c>
      <c r="B6193" s="530">
        <v>92704</v>
      </c>
      <c r="C6193" s="522" t="s">
        <v>11661</v>
      </c>
      <c r="D6193" s="530" t="s">
        <v>24</v>
      </c>
      <c r="E6193" s="531">
        <v>34.9</v>
      </c>
      <c r="F6193" s="532">
        <v>0</v>
      </c>
    </row>
    <row r="6194" spans="1:6">
      <c r="A6194" s="529" t="s">
        <v>33193</v>
      </c>
      <c r="B6194" s="530">
        <v>92705</v>
      </c>
      <c r="C6194" s="522" t="s">
        <v>11662</v>
      </c>
      <c r="D6194" s="530" t="s">
        <v>24</v>
      </c>
      <c r="E6194" s="531">
        <v>56.67</v>
      </c>
      <c r="F6194" s="532">
        <v>0</v>
      </c>
    </row>
    <row r="6195" spans="1:6">
      <c r="A6195" s="529" t="s">
        <v>33193</v>
      </c>
      <c r="B6195" s="530">
        <v>92706</v>
      </c>
      <c r="C6195" s="522" t="s">
        <v>11663</v>
      </c>
      <c r="D6195" s="530" t="s">
        <v>24</v>
      </c>
      <c r="E6195" s="531">
        <v>91.83</v>
      </c>
      <c r="F6195" s="532">
        <v>0</v>
      </c>
    </row>
    <row r="6196" spans="1:6">
      <c r="A6196" s="529" t="s">
        <v>33193</v>
      </c>
      <c r="B6196" s="530">
        <v>92637</v>
      </c>
      <c r="C6196" s="522" t="s">
        <v>11613</v>
      </c>
      <c r="D6196" s="530" t="s">
        <v>24</v>
      </c>
      <c r="E6196" s="531">
        <v>92.87</v>
      </c>
      <c r="F6196" s="532">
        <v>0</v>
      </c>
    </row>
    <row r="6197" spans="1:6">
      <c r="A6197" s="529" t="s">
        <v>33193</v>
      </c>
      <c r="B6197" s="530">
        <v>92681</v>
      </c>
      <c r="C6197" s="522" t="s">
        <v>11643</v>
      </c>
      <c r="D6197" s="530" t="s">
        <v>24</v>
      </c>
      <c r="E6197" s="531">
        <v>66.430000000000007</v>
      </c>
      <c r="F6197" s="532">
        <v>0</v>
      </c>
    </row>
    <row r="6198" spans="1:6">
      <c r="A6198" s="529" t="s">
        <v>33193</v>
      </c>
      <c r="B6198" s="530">
        <v>92638</v>
      </c>
      <c r="C6198" s="522" t="s">
        <v>11614</v>
      </c>
      <c r="D6198" s="530" t="s">
        <v>24</v>
      </c>
      <c r="E6198" s="531">
        <v>111.76</v>
      </c>
      <c r="F6198" s="532">
        <v>0</v>
      </c>
    </row>
    <row r="6199" spans="1:6">
      <c r="A6199" s="529" t="s">
        <v>33193</v>
      </c>
      <c r="B6199" s="530">
        <v>92682</v>
      </c>
      <c r="C6199" s="522" t="s">
        <v>11644</v>
      </c>
      <c r="D6199" s="530" t="s">
        <v>24</v>
      </c>
      <c r="E6199" s="531">
        <v>81.69</v>
      </c>
      <c r="F6199" s="532">
        <v>0</v>
      </c>
    </row>
    <row r="6200" spans="1:6">
      <c r="A6200" s="529" t="s">
        <v>33193</v>
      </c>
      <c r="B6200" s="530">
        <v>92639</v>
      </c>
      <c r="C6200" s="522" t="s">
        <v>11615</v>
      </c>
      <c r="D6200" s="530" t="s">
        <v>24</v>
      </c>
      <c r="E6200" s="531">
        <v>128.54</v>
      </c>
      <c r="F6200" s="532">
        <v>0</v>
      </c>
    </row>
    <row r="6201" spans="1:6">
      <c r="A6201" s="529" t="s">
        <v>33193</v>
      </c>
      <c r="B6201" s="530">
        <v>92683</v>
      </c>
      <c r="C6201" s="522" t="s">
        <v>11645</v>
      </c>
      <c r="D6201" s="530" t="s">
        <v>24</v>
      </c>
      <c r="E6201" s="531">
        <v>94.42</v>
      </c>
      <c r="F6201" s="532">
        <v>0</v>
      </c>
    </row>
    <row r="6202" spans="1:6">
      <c r="A6202" s="529" t="s">
        <v>33193</v>
      </c>
      <c r="B6202" s="530">
        <v>92640</v>
      </c>
      <c r="C6202" s="522" t="s">
        <v>11616</v>
      </c>
      <c r="D6202" s="530" t="s">
        <v>24</v>
      </c>
      <c r="E6202" s="531">
        <v>164.59</v>
      </c>
      <c r="F6202" s="532">
        <v>0</v>
      </c>
    </row>
    <row r="6203" spans="1:6">
      <c r="A6203" s="529" t="s">
        <v>33193</v>
      </c>
      <c r="B6203" s="530">
        <v>92684</v>
      </c>
      <c r="C6203" s="522" t="s">
        <v>11646</v>
      </c>
      <c r="D6203" s="530" t="s">
        <v>24</v>
      </c>
      <c r="E6203" s="531">
        <v>125.31</v>
      </c>
      <c r="F6203" s="532">
        <v>0</v>
      </c>
    </row>
    <row r="6204" spans="1:6">
      <c r="A6204" s="529" t="s">
        <v>33193</v>
      </c>
      <c r="B6204" s="530">
        <v>92642</v>
      </c>
      <c r="C6204" s="522" t="s">
        <v>11617</v>
      </c>
      <c r="D6204" s="530" t="s">
        <v>24</v>
      </c>
      <c r="E6204" s="531">
        <v>244.17</v>
      </c>
      <c r="F6204" s="532">
        <v>0</v>
      </c>
    </row>
    <row r="6205" spans="1:6">
      <c r="A6205" s="529" t="s">
        <v>33193</v>
      </c>
      <c r="B6205" s="530">
        <v>92685</v>
      </c>
      <c r="C6205" s="522" t="s">
        <v>11647</v>
      </c>
      <c r="D6205" s="530" t="s">
        <v>24</v>
      </c>
      <c r="E6205" s="531">
        <v>197.14</v>
      </c>
      <c r="F6205" s="532">
        <v>0</v>
      </c>
    </row>
    <row r="6206" spans="1:6">
      <c r="A6206" s="529" t="s">
        <v>33193</v>
      </c>
      <c r="B6206" s="530">
        <v>92644</v>
      </c>
      <c r="C6206" s="522" t="s">
        <v>11618</v>
      </c>
      <c r="D6206" s="530" t="s">
        <v>24</v>
      </c>
      <c r="E6206" s="531">
        <v>304.95</v>
      </c>
      <c r="F6206" s="532">
        <v>0</v>
      </c>
    </row>
    <row r="6207" spans="1:6">
      <c r="A6207" s="529" t="s">
        <v>33193</v>
      </c>
      <c r="B6207" s="530">
        <v>92686</v>
      </c>
      <c r="C6207" s="522" t="s">
        <v>11648</v>
      </c>
      <c r="D6207" s="530" t="s">
        <v>24</v>
      </c>
      <c r="E6207" s="531">
        <v>250.11</v>
      </c>
      <c r="F6207" s="532">
        <v>0</v>
      </c>
    </row>
    <row r="6208" spans="1:6">
      <c r="A6208" s="529" t="s">
        <v>33193</v>
      </c>
      <c r="B6208" s="530">
        <v>92356</v>
      </c>
      <c r="C6208" s="522" t="s">
        <v>11586</v>
      </c>
      <c r="D6208" s="530" t="s">
        <v>24</v>
      </c>
      <c r="E6208" s="531">
        <v>164.79</v>
      </c>
      <c r="F6208" s="532">
        <v>0</v>
      </c>
    </row>
    <row r="6209" spans="1:6">
      <c r="A6209" s="529" t="s">
        <v>33193</v>
      </c>
      <c r="B6209" s="530">
        <v>92357</v>
      </c>
      <c r="C6209" s="522" t="s">
        <v>11587</v>
      </c>
      <c r="D6209" s="530" t="s">
        <v>24</v>
      </c>
      <c r="E6209" s="531">
        <v>239.41</v>
      </c>
      <c r="F6209" s="532">
        <v>0</v>
      </c>
    </row>
    <row r="6210" spans="1:6">
      <c r="A6210" s="529" t="s">
        <v>33193</v>
      </c>
      <c r="B6210" s="530">
        <v>92358</v>
      </c>
      <c r="C6210" s="522" t="s">
        <v>11588</v>
      </c>
      <c r="D6210" s="530" t="s">
        <v>24</v>
      </c>
      <c r="E6210" s="531">
        <v>295.18</v>
      </c>
      <c r="F6210" s="532">
        <v>0</v>
      </c>
    </row>
    <row r="6211" spans="1:6">
      <c r="A6211" s="529" t="s">
        <v>33193</v>
      </c>
      <c r="B6211" s="530">
        <v>101919</v>
      </c>
      <c r="C6211" s="522" t="s">
        <v>11113</v>
      </c>
      <c r="D6211" s="530" t="s">
        <v>24</v>
      </c>
      <c r="E6211" s="531">
        <v>468.54</v>
      </c>
      <c r="F6211" s="532">
        <v>0</v>
      </c>
    </row>
    <row r="6212" spans="1:6">
      <c r="A6212" s="529" t="s">
        <v>33193</v>
      </c>
      <c r="B6212" s="530">
        <v>101928</v>
      </c>
      <c r="C6212" s="522" t="s">
        <v>11122</v>
      </c>
      <c r="D6212" s="530" t="s">
        <v>24</v>
      </c>
      <c r="E6212" s="531">
        <v>476.62</v>
      </c>
      <c r="F6212" s="532">
        <v>0</v>
      </c>
    </row>
    <row r="6213" spans="1:6">
      <c r="A6213" s="529" t="s">
        <v>33193</v>
      </c>
      <c r="B6213" s="530">
        <v>92904</v>
      </c>
      <c r="C6213" s="522" t="s">
        <v>11679</v>
      </c>
      <c r="D6213" s="530" t="s">
        <v>24</v>
      </c>
      <c r="E6213" s="531">
        <v>39.33</v>
      </c>
      <c r="F6213" s="532">
        <v>0</v>
      </c>
    </row>
    <row r="6214" spans="1:6">
      <c r="A6214" s="529" t="s">
        <v>33193</v>
      </c>
      <c r="B6214" s="530">
        <v>92905</v>
      </c>
      <c r="C6214" s="522" t="s">
        <v>11680</v>
      </c>
      <c r="D6214" s="530" t="s">
        <v>24</v>
      </c>
      <c r="E6214" s="531">
        <v>56.84</v>
      </c>
      <c r="F6214" s="532">
        <v>0</v>
      </c>
    </row>
    <row r="6215" spans="1:6">
      <c r="A6215" s="529" t="s">
        <v>33193</v>
      </c>
      <c r="B6215" s="530">
        <v>92906</v>
      </c>
      <c r="C6215" s="522" t="s">
        <v>11681</v>
      </c>
      <c r="D6215" s="530" t="s">
        <v>24</v>
      </c>
      <c r="E6215" s="531">
        <v>71</v>
      </c>
      <c r="F6215" s="532">
        <v>0</v>
      </c>
    </row>
    <row r="6216" spans="1:6">
      <c r="A6216" s="529" t="s">
        <v>33193</v>
      </c>
      <c r="B6216" s="530">
        <v>92898</v>
      </c>
      <c r="C6216" s="522" t="s">
        <v>11673</v>
      </c>
      <c r="D6216" s="530" t="s">
        <v>24</v>
      </c>
      <c r="E6216" s="531">
        <v>58.37</v>
      </c>
      <c r="F6216" s="532">
        <v>0</v>
      </c>
    </row>
    <row r="6217" spans="1:6">
      <c r="A6217" s="529" t="s">
        <v>33193</v>
      </c>
      <c r="B6217" s="530">
        <v>92899</v>
      </c>
      <c r="C6217" s="522" t="s">
        <v>11674</v>
      </c>
      <c r="D6217" s="530" t="s">
        <v>24</v>
      </c>
      <c r="E6217" s="531">
        <v>84.65</v>
      </c>
      <c r="F6217" s="532">
        <v>0</v>
      </c>
    </row>
    <row r="6218" spans="1:6">
      <c r="A6218" s="529" t="s">
        <v>33193</v>
      </c>
      <c r="B6218" s="530">
        <v>92900</v>
      </c>
      <c r="C6218" s="522" t="s">
        <v>11675</v>
      </c>
      <c r="D6218" s="530" t="s">
        <v>24</v>
      </c>
      <c r="E6218" s="531">
        <v>101.22</v>
      </c>
      <c r="F6218" s="532">
        <v>0</v>
      </c>
    </row>
    <row r="6219" spans="1:6">
      <c r="A6219" s="529" t="s">
        <v>33193</v>
      </c>
      <c r="B6219" s="530">
        <v>92901</v>
      </c>
      <c r="C6219" s="522" t="s">
        <v>11676</v>
      </c>
      <c r="D6219" s="530" t="s">
        <v>24</v>
      </c>
      <c r="E6219" s="531">
        <v>139.44</v>
      </c>
      <c r="F6219" s="532">
        <v>0</v>
      </c>
    </row>
    <row r="6220" spans="1:6">
      <c r="A6220" s="529" t="s">
        <v>33193</v>
      </c>
      <c r="B6220" s="530">
        <v>92902</v>
      </c>
      <c r="C6220" s="522" t="s">
        <v>11677</v>
      </c>
      <c r="D6220" s="530" t="s">
        <v>24</v>
      </c>
      <c r="E6220" s="531">
        <v>216.47</v>
      </c>
      <c r="F6220" s="532">
        <v>0</v>
      </c>
    </row>
    <row r="6221" spans="1:6">
      <c r="A6221" s="529" t="s">
        <v>33193</v>
      </c>
      <c r="B6221" s="530">
        <v>92903</v>
      </c>
      <c r="C6221" s="522" t="s">
        <v>11678</v>
      </c>
      <c r="D6221" s="530" t="s">
        <v>24</v>
      </c>
      <c r="E6221" s="531">
        <v>322.48</v>
      </c>
      <c r="F6221" s="532">
        <v>0</v>
      </c>
    </row>
    <row r="6222" spans="1:6">
      <c r="A6222" s="529" t="s">
        <v>33193</v>
      </c>
      <c r="B6222" s="530">
        <v>92892</v>
      </c>
      <c r="C6222" s="522" t="s">
        <v>11667</v>
      </c>
      <c r="D6222" s="530" t="s">
        <v>24</v>
      </c>
      <c r="E6222" s="531">
        <v>71.55</v>
      </c>
      <c r="F6222" s="532">
        <v>0</v>
      </c>
    </row>
    <row r="6223" spans="1:6">
      <c r="A6223" s="529" t="s">
        <v>33193</v>
      </c>
      <c r="B6223" s="530">
        <v>92893</v>
      </c>
      <c r="C6223" s="522" t="s">
        <v>11668</v>
      </c>
      <c r="D6223" s="530" t="s">
        <v>24</v>
      </c>
      <c r="E6223" s="531">
        <v>99.65</v>
      </c>
      <c r="F6223" s="532">
        <v>0</v>
      </c>
    </row>
    <row r="6224" spans="1:6">
      <c r="A6224" s="529" t="s">
        <v>33193</v>
      </c>
      <c r="B6224" s="530">
        <v>92894</v>
      </c>
      <c r="C6224" s="522" t="s">
        <v>11669</v>
      </c>
      <c r="D6224" s="530" t="s">
        <v>24</v>
      </c>
      <c r="E6224" s="531">
        <v>118.31</v>
      </c>
      <c r="F6224" s="532">
        <v>0</v>
      </c>
    </row>
    <row r="6225" spans="1:6">
      <c r="A6225" s="529" t="s">
        <v>33193</v>
      </c>
      <c r="B6225" s="530">
        <v>92889</v>
      </c>
      <c r="C6225" s="522" t="s">
        <v>11664</v>
      </c>
      <c r="D6225" s="530" t="s">
        <v>24</v>
      </c>
      <c r="E6225" s="531">
        <v>159.18</v>
      </c>
      <c r="F6225" s="532">
        <v>0</v>
      </c>
    </row>
    <row r="6226" spans="1:6">
      <c r="A6226" s="529" t="s">
        <v>33193</v>
      </c>
      <c r="B6226" s="530">
        <v>92895</v>
      </c>
      <c r="C6226" s="522" t="s">
        <v>11670</v>
      </c>
      <c r="D6226" s="530" t="s">
        <v>24</v>
      </c>
      <c r="E6226" s="531">
        <v>159.11000000000001</v>
      </c>
      <c r="F6226" s="532">
        <v>0</v>
      </c>
    </row>
    <row r="6227" spans="1:6">
      <c r="A6227" s="529" t="s">
        <v>33193</v>
      </c>
      <c r="B6227" s="530">
        <v>92890</v>
      </c>
      <c r="C6227" s="522" t="s">
        <v>11665</v>
      </c>
      <c r="D6227" s="530" t="s">
        <v>24</v>
      </c>
      <c r="E6227" s="531">
        <v>237.68</v>
      </c>
      <c r="F6227" s="532">
        <v>0</v>
      </c>
    </row>
    <row r="6228" spans="1:6">
      <c r="A6228" s="529" t="s">
        <v>33193</v>
      </c>
      <c r="B6228" s="530">
        <v>92896</v>
      </c>
      <c r="C6228" s="522" t="s">
        <v>11671</v>
      </c>
      <c r="D6228" s="530" t="s">
        <v>24</v>
      </c>
      <c r="E6228" s="531">
        <v>240.05</v>
      </c>
      <c r="F6228" s="532">
        <v>0</v>
      </c>
    </row>
    <row r="6229" spans="1:6">
      <c r="A6229" s="529" t="s">
        <v>33193</v>
      </c>
      <c r="B6229" s="530">
        <v>92891</v>
      </c>
      <c r="C6229" s="522" t="s">
        <v>11666</v>
      </c>
      <c r="D6229" s="530" t="s">
        <v>24</v>
      </c>
      <c r="E6229" s="531">
        <v>345.02</v>
      </c>
      <c r="F6229" s="532">
        <v>0</v>
      </c>
    </row>
    <row r="6230" spans="1:6">
      <c r="A6230" s="529" t="s">
        <v>33193</v>
      </c>
      <c r="B6230" s="530">
        <v>92897</v>
      </c>
      <c r="C6230" s="522" t="s">
        <v>11672</v>
      </c>
      <c r="D6230" s="530" t="s">
        <v>24</v>
      </c>
      <c r="E6230" s="531">
        <v>349.9</v>
      </c>
      <c r="F6230" s="532">
        <v>0</v>
      </c>
    </row>
    <row r="6231" spans="1:6">
      <c r="A6231" s="529" t="s">
        <v>33194</v>
      </c>
      <c r="B6231" s="530">
        <v>100822</v>
      </c>
      <c r="C6231" s="522" t="s">
        <v>33195</v>
      </c>
      <c r="D6231" s="530" t="s">
        <v>24</v>
      </c>
      <c r="E6231" s="531">
        <v>0</v>
      </c>
      <c r="F6231" s="532"/>
    </row>
    <row r="6232" spans="1:6">
      <c r="A6232" s="529" t="s">
        <v>33194</v>
      </c>
      <c r="B6232" s="530">
        <v>100823</v>
      </c>
      <c r="C6232" s="522" t="s">
        <v>33196</v>
      </c>
      <c r="D6232" s="530" t="s">
        <v>24</v>
      </c>
      <c r="E6232" s="531">
        <v>0</v>
      </c>
      <c r="F6232" s="532"/>
    </row>
    <row r="6233" spans="1:6">
      <c r="A6233" s="529" t="s">
        <v>33194</v>
      </c>
      <c r="B6233" s="530">
        <v>100824</v>
      </c>
      <c r="C6233" s="522" t="s">
        <v>33197</v>
      </c>
      <c r="D6233" s="530" t="s">
        <v>24</v>
      </c>
      <c r="E6233" s="531">
        <v>0</v>
      </c>
      <c r="F6233" s="532"/>
    </row>
    <row r="6234" spans="1:6">
      <c r="A6234" s="529" t="s">
        <v>33194</v>
      </c>
      <c r="B6234" s="530">
        <v>100825</v>
      </c>
      <c r="C6234" s="522" t="s">
        <v>33198</v>
      </c>
      <c r="D6234" s="530" t="s">
        <v>24</v>
      </c>
      <c r="E6234" s="531">
        <v>0</v>
      </c>
      <c r="F6234" s="532"/>
    </row>
    <row r="6235" spans="1:6">
      <c r="A6235" s="529" t="s">
        <v>33194</v>
      </c>
      <c r="B6235" s="530">
        <v>100819</v>
      </c>
      <c r="C6235" s="522" t="s">
        <v>33199</v>
      </c>
      <c r="D6235" s="530" t="s">
        <v>24</v>
      </c>
      <c r="E6235" s="531">
        <v>0</v>
      </c>
      <c r="F6235" s="532"/>
    </row>
    <row r="6236" spans="1:6">
      <c r="A6236" s="529" t="s">
        <v>33194</v>
      </c>
      <c r="B6236" s="530">
        <v>100820</v>
      </c>
      <c r="C6236" s="522" t="s">
        <v>33200</v>
      </c>
      <c r="D6236" s="530" t="s">
        <v>24</v>
      </c>
      <c r="E6236" s="531">
        <v>0</v>
      </c>
      <c r="F6236" s="532"/>
    </row>
    <row r="6237" spans="1:6">
      <c r="A6237" s="529" t="s">
        <v>33194</v>
      </c>
      <c r="B6237" s="530">
        <v>100821</v>
      </c>
      <c r="C6237" s="522" t="s">
        <v>33201</v>
      </c>
      <c r="D6237" s="530" t="s">
        <v>24</v>
      </c>
      <c r="E6237" s="531">
        <v>0</v>
      </c>
      <c r="F6237" s="532"/>
    </row>
    <row r="6238" spans="1:6">
      <c r="A6238" s="529" t="s">
        <v>33194</v>
      </c>
      <c r="B6238" s="530">
        <v>100818</v>
      </c>
      <c r="C6238" s="522" t="s">
        <v>33202</v>
      </c>
      <c r="D6238" s="530" t="s">
        <v>24</v>
      </c>
      <c r="E6238" s="531">
        <v>0</v>
      </c>
      <c r="F6238" s="532"/>
    </row>
    <row r="6239" spans="1:6">
      <c r="A6239" s="529" t="s">
        <v>33194</v>
      </c>
      <c r="B6239" s="530">
        <v>100846</v>
      </c>
      <c r="C6239" s="522" t="s">
        <v>33203</v>
      </c>
      <c r="D6239" s="530" t="s">
        <v>24</v>
      </c>
      <c r="E6239" s="531">
        <v>0</v>
      </c>
      <c r="F6239" s="532"/>
    </row>
    <row r="6240" spans="1:6">
      <c r="A6240" s="529" t="s">
        <v>33194</v>
      </c>
      <c r="B6240" s="530">
        <v>100834</v>
      </c>
      <c r="C6240" s="522" t="s">
        <v>33204</v>
      </c>
      <c r="D6240" s="530" t="s">
        <v>24</v>
      </c>
      <c r="E6240" s="531">
        <v>0</v>
      </c>
      <c r="F6240" s="532"/>
    </row>
    <row r="6241" spans="1:6">
      <c r="A6241" s="529" t="s">
        <v>33194</v>
      </c>
      <c r="B6241" s="530">
        <v>100835</v>
      </c>
      <c r="C6241" s="522" t="s">
        <v>33205</v>
      </c>
      <c r="D6241" s="530" t="s">
        <v>24</v>
      </c>
      <c r="E6241" s="531">
        <v>0</v>
      </c>
      <c r="F6241" s="532"/>
    </row>
    <row r="6242" spans="1:6">
      <c r="A6242" s="529" t="s">
        <v>33194</v>
      </c>
      <c r="B6242" s="530">
        <v>100836</v>
      </c>
      <c r="C6242" s="522" t="s">
        <v>33206</v>
      </c>
      <c r="D6242" s="530" t="s">
        <v>24</v>
      </c>
      <c r="E6242" s="531">
        <v>0</v>
      </c>
      <c r="F6242" s="532"/>
    </row>
    <row r="6243" spans="1:6">
      <c r="A6243" s="529" t="s">
        <v>33194</v>
      </c>
      <c r="B6243" s="530">
        <v>100837</v>
      </c>
      <c r="C6243" s="522" t="s">
        <v>33207</v>
      </c>
      <c r="D6243" s="530" t="s">
        <v>24</v>
      </c>
      <c r="E6243" s="531">
        <v>0</v>
      </c>
      <c r="F6243" s="532"/>
    </row>
    <row r="6244" spans="1:6">
      <c r="A6244" s="529" t="s">
        <v>33194</v>
      </c>
      <c r="B6244" s="530">
        <v>100826</v>
      </c>
      <c r="C6244" s="522" t="s">
        <v>33208</v>
      </c>
      <c r="D6244" s="530" t="s">
        <v>24</v>
      </c>
      <c r="E6244" s="531">
        <v>0</v>
      </c>
      <c r="F6244" s="532"/>
    </row>
    <row r="6245" spans="1:6">
      <c r="A6245" s="529" t="s">
        <v>33194</v>
      </c>
      <c r="B6245" s="530">
        <v>100827</v>
      </c>
      <c r="C6245" s="522" t="s">
        <v>33209</v>
      </c>
      <c r="D6245" s="530" t="s">
        <v>24</v>
      </c>
      <c r="E6245" s="531">
        <v>0</v>
      </c>
      <c r="F6245" s="532"/>
    </row>
    <row r="6246" spans="1:6">
      <c r="A6246" s="529" t="s">
        <v>33194</v>
      </c>
      <c r="B6246" s="530">
        <v>100828</v>
      </c>
      <c r="C6246" s="522" t="s">
        <v>33210</v>
      </c>
      <c r="D6246" s="530" t="s">
        <v>24</v>
      </c>
      <c r="E6246" s="531">
        <v>0</v>
      </c>
      <c r="F6246" s="532"/>
    </row>
    <row r="6247" spans="1:6">
      <c r="A6247" s="529" t="s">
        <v>33194</v>
      </c>
      <c r="B6247" s="530">
        <v>100829</v>
      </c>
      <c r="C6247" s="522" t="s">
        <v>33211</v>
      </c>
      <c r="D6247" s="530" t="s">
        <v>24</v>
      </c>
      <c r="E6247" s="531">
        <v>0</v>
      </c>
      <c r="F6247" s="532"/>
    </row>
    <row r="6248" spans="1:6">
      <c r="A6248" s="529" t="s">
        <v>33194</v>
      </c>
      <c r="B6248" s="530">
        <v>100830</v>
      </c>
      <c r="C6248" s="522" t="s">
        <v>33212</v>
      </c>
      <c r="D6248" s="530" t="s">
        <v>24</v>
      </c>
      <c r="E6248" s="531">
        <v>0</v>
      </c>
      <c r="F6248" s="532"/>
    </row>
    <row r="6249" spans="1:6">
      <c r="A6249" s="529" t="s">
        <v>33194</v>
      </c>
      <c r="B6249" s="530">
        <v>100831</v>
      </c>
      <c r="C6249" s="522" t="s">
        <v>33213</v>
      </c>
      <c r="D6249" s="530" t="s">
        <v>24</v>
      </c>
      <c r="E6249" s="531">
        <v>0</v>
      </c>
      <c r="F6249" s="532"/>
    </row>
    <row r="6250" spans="1:6">
      <c r="A6250" s="529" t="s">
        <v>33194</v>
      </c>
      <c r="B6250" s="530">
        <v>100832</v>
      </c>
      <c r="C6250" s="522" t="s">
        <v>33214</v>
      </c>
      <c r="D6250" s="530" t="s">
        <v>24</v>
      </c>
      <c r="E6250" s="531">
        <v>0</v>
      </c>
      <c r="F6250" s="532"/>
    </row>
    <row r="6251" spans="1:6">
      <c r="A6251" s="529" t="s">
        <v>33194</v>
      </c>
      <c r="B6251" s="530">
        <v>100833</v>
      </c>
      <c r="C6251" s="522" t="s">
        <v>33215</v>
      </c>
      <c r="D6251" s="530" t="s">
        <v>24</v>
      </c>
      <c r="E6251" s="531">
        <v>0</v>
      </c>
      <c r="F6251" s="532"/>
    </row>
    <row r="6252" spans="1:6">
      <c r="A6252" s="529" t="s">
        <v>33194</v>
      </c>
      <c r="B6252" s="530">
        <v>100790</v>
      </c>
      <c r="C6252" s="522" t="s">
        <v>33216</v>
      </c>
      <c r="D6252" s="530" t="s">
        <v>24</v>
      </c>
      <c r="E6252" s="531">
        <v>0</v>
      </c>
      <c r="F6252" s="532"/>
    </row>
    <row r="6253" spans="1:6">
      <c r="A6253" s="529" t="s">
        <v>33194</v>
      </c>
      <c r="B6253" s="530">
        <v>100789</v>
      </c>
      <c r="C6253" s="522" t="s">
        <v>33217</v>
      </c>
      <c r="D6253" s="530" t="s">
        <v>24</v>
      </c>
      <c r="E6253" s="531">
        <v>0</v>
      </c>
      <c r="F6253" s="532"/>
    </row>
    <row r="6254" spans="1:6">
      <c r="A6254" s="529" t="s">
        <v>33194</v>
      </c>
      <c r="B6254" s="530">
        <v>100788</v>
      </c>
      <c r="C6254" s="522" t="s">
        <v>11095</v>
      </c>
      <c r="D6254" s="530" t="s">
        <v>24</v>
      </c>
      <c r="E6254" s="531">
        <v>712.75</v>
      </c>
      <c r="F6254" s="532">
        <v>0</v>
      </c>
    </row>
    <row r="6255" spans="1:6">
      <c r="A6255" s="529" t="s">
        <v>33194</v>
      </c>
      <c r="B6255" s="530">
        <v>100811</v>
      </c>
      <c r="C6255" s="522" t="s">
        <v>33218</v>
      </c>
      <c r="D6255" s="530" t="s">
        <v>24</v>
      </c>
      <c r="E6255" s="531">
        <v>0</v>
      </c>
      <c r="F6255" s="532"/>
    </row>
    <row r="6256" spans="1:6">
      <c r="A6256" s="529" t="s">
        <v>33194</v>
      </c>
      <c r="B6256" s="530">
        <v>100812</v>
      </c>
      <c r="C6256" s="522" t="s">
        <v>33219</v>
      </c>
      <c r="D6256" s="530" t="s">
        <v>24</v>
      </c>
      <c r="E6256" s="531">
        <v>0</v>
      </c>
      <c r="F6256" s="532"/>
    </row>
    <row r="6257" spans="1:6">
      <c r="A6257" s="529" t="s">
        <v>33194</v>
      </c>
      <c r="B6257" s="530">
        <v>100813</v>
      </c>
      <c r="C6257" s="522" t="s">
        <v>33220</v>
      </c>
      <c r="D6257" s="530" t="s">
        <v>24</v>
      </c>
      <c r="E6257" s="531">
        <v>0</v>
      </c>
      <c r="F6257" s="532"/>
    </row>
    <row r="6258" spans="1:6">
      <c r="A6258" s="529" t="s">
        <v>33194</v>
      </c>
      <c r="B6258" s="530">
        <v>100814</v>
      </c>
      <c r="C6258" s="522" t="s">
        <v>33221</v>
      </c>
      <c r="D6258" s="530" t="s">
        <v>24</v>
      </c>
      <c r="E6258" s="531">
        <v>0</v>
      </c>
      <c r="F6258" s="532"/>
    </row>
    <row r="6259" spans="1:6">
      <c r="A6259" s="529" t="s">
        <v>33194</v>
      </c>
      <c r="B6259" s="530">
        <v>100815</v>
      </c>
      <c r="C6259" s="522" t="s">
        <v>33222</v>
      </c>
      <c r="D6259" s="530" t="s">
        <v>24</v>
      </c>
      <c r="E6259" s="531">
        <v>0</v>
      </c>
      <c r="F6259" s="532"/>
    </row>
    <row r="6260" spans="1:6">
      <c r="A6260" s="529" t="s">
        <v>33194</v>
      </c>
      <c r="B6260" s="530">
        <v>100816</v>
      </c>
      <c r="C6260" s="522" t="s">
        <v>33223</v>
      </c>
      <c r="D6260" s="530" t="s">
        <v>24</v>
      </c>
      <c r="E6260" s="531">
        <v>0</v>
      </c>
      <c r="F6260" s="532"/>
    </row>
    <row r="6261" spans="1:6">
      <c r="A6261" s="529" t="s">
        <v>33194</v>
      </c>
      <c r="B6261" s="530">
        <v>100817</v>
      </c>
      <c r="C6261" s="522" t="s">
        <v>33224</v>
      </c>
      <c r="D6261" s="530" t="s">
        <v>24</v>
      </c>
      <c r="E6261" s="531">
        <v>0</v>
      </c>
      <c r="F6261" s="532"/>
    </row>
    <row r="6262" spans="1:6">
      <c r="A6262" s="529" t="s">
        <v>33194</v>
      </c>
      <c r="B6262" s="530">
        <v>100795</v>
      </c>
      <c r="C6262" s="522" t="s">
        <v>33225</v>
      </c>
      <c r="D6262" s="530" t="s">
        <v>23</v>
      </c>
      <c r="E6262" s="531">
        <v>0</v>
      </c>
      <c r="F6262" s="532"/>
    </row>
    <row r="6263" spans="1:6">
      <c r="A6263" s="529" t="s">
        <v>33194</v>
      </c>
      <c r="B6263" s="530">
        <v>100842</v>
      </c>
      <c r="C6263" s="522" t="s">
        <v>33226</v>
      </c>
      <c r="D6263" s="530" t="s">
        <v>23</v>
      </c>
      <c r="E6263" s="531">
        <v>0</v>
      </c>
      <c r="F6263" s="532"/>
    </row>
    <row r="6264" spans="1:6">
      <c r="A6264" s="529" t="s">
        <v>33194</v>
      </c>
      <c r="B6264" s="530">
        <v>100796</v>
      </c>
      <c r="C6264" s="522" t="s">
        <v>33227</v>
      </c>
      <c r="D6264" s="530" t="s">
        <v>23</v>
      </c>
      <c r="E6264" s="531">
        <v>0</v>
      </c>
      <c r="F6264" s="532"/>
    </row>
    <row r="6265" spans="1:6">
      <c r="A6265" s="529" t="s">
        <v>33194</v>
      </c>
      <c r="B6265" s="530">
        <v>100843</v>
      </c>
      <c r="C6265" s="522" t="s">
        <v>33228</v>
      </c>
      <c r="D6265" s="530" t="s">
        <v>23</v>
      </c>
      <c r="E6265" s="531">
        <v>0</v>
      </c>
      <c r="F6265" s="532"/>
    </row>
    <row r="6266" spans="1:6">
      <c r="A6266" s="529" t="s">
        <v>33194</v>
      </c>
      <c r="B6266" s="530">
        <v>100844</v>
      </c>
      <c r="C6266" s="522" t="s">
        <v>33229</v>
      </c>
      <c r="D6266" s="530" t="s">
        <v>23</v>
      </c>
      <c r="E6266" s="531">
        <v>0</v>
      </c>
      <c r="F6266" s="532"/>
    </row>
    <row r="6267" spans="1:6">
      <c r="A6267" s="529" t="s">
        <v>33194</v>
      </c>
      <c r="B6267" s="530">
        <v>100797</v>
      </c>
      <c r="C6267" s="522" t="s">
        <v>33230</v>
      </c>
      <c r="D6267" s="530" t="s">
        <v>23</v>
      </c>
      <c r="E6267" s="531">
        <v>0</v>
      </c>
      <c r="F6267" s="532"/>
    </row>
    <row r="6268" spans="1:6">
      <c r="A6268" s="529" t="s">
        <v>33194</v>
      </c>
      <c r="B6268" s="530">
        <v>100798</v>
      </c>
      <c r="C6268" s="522" t="s">
        <v>33231</v>
      </c>
      <c r="D6268" s="530" t="s">
        <v>23</v>
      </c>
      <c r="E6268" s="531">
        <v>0</v>
      </c>
      <c r="F6268" s="532"/>
    </row>
    <row r="6269" spans="1:6">
      <c r="A6269" s="529" t="s">
        <v>33194</v>
      </c>
      <c r="B6269" s="530">
        <v>100845</v>
      </c>
      <c r="C6269" s="522" t="s">
        <v>33232</v>
      </c>
      <c r="D6269" s="530" t="s">
        <v>23</v>
      </c>
      <c r="E6269" s="531">
        <v>0</v>
      </c>
      <c r="F6269" s="532"/>
    </row>
    <row r="6270" spans="1:6">
      <c r="A6270" s="529" t="s">
        <v>33194</v>
      </c>
      <c r="B6270" s="530">
        <v>100799</v>
      </c>
      <c r="C6270" s="522" t="s">
        <v>11100</v>
      </c>
      <c r="D6270" s="530" t="s">
        <v>23</v>
      </c>
      <c r="E6270" s="531">
        <v>20.57</v>
      </c>
      <c r="F6270" s="532">
        <v>0</v>
      </c>
    </row>
    <row r="6271" spans="1:6">
      <c r="A6271" s="529" t="s">
        <v>33194</v>
      </c>
      <c r="B6271" s="530">
        <v>100807</v>
      </c>
      <c r="C6271" s="522" t="s">
        <v>11108</v>
      </c>
      <c r="D6271" s="530" t="s">
        <v>23</v>
      </c>
      <c r="E6271" s="531">
        <v>28.62</v>
      </c>
      <c r="F6271" s="532">
        <v>0</v>
      </c>
    </row>
    <row r="6272" spans="1:6">
      <c r="A6272" s="529" t="s">
        <v>33194</v>
      </c>
      <c r="B6272" s="530">
        <v>100800</v>
      </c>
      <c r="C6272" s="522" t="s">
        <v>11101</v>
      </c>
      <c r="D6272" s="530" t="s">
        <v>23</v>
      </c>
      <c r="E6272" s="531">
        <v>28.35</v>
      </c>
      <c r="F6272" s="532">
        <v>0</v>
      </c>
    </row>
    <row r="6273" spans="1:6">
      <c r="A6273" s="529" t="s">
        <v>33194</v>
      </c>
      <c r="B6273" s="530">
        <v>100808</v>
      </c>
      <c r="C6273" s="522" t="s">
        <v>11109</v>
      </c>
      <c r="D6273" s="530" t="s">
        <v>23</v>
      </c>
      <c r="E6273" s="531">
        <v>37.9</v>
      </c>
      <c r="F6273" s="532">
        <v>0</v>
      </c>
    </row>
    <row r="6274" spans="1:6">
      <c r="A6274" s="529" t="s">
        <v>33194</v>
      </c>
      <c r="B6274" s="530">
        <v>100801</v>
      </c>
      <c r="C6274" s="522" t="s">
        <v>11102</v>
      </c>
      <c r="D6274" s="530" t="s">
        <v>23</v>
      </c>
      <c r="E6274" s="531">
        <v>36.549999999999997</v>
      </c>
      <c r="F6274" s="532">
        <v>0</v>
      </c>
    </row>
    <row r="6275" spans="1:6">
      <c r="A6275" s="529" t="s">
        <v>33194</v>
      </c>
      <c r="B6275" s="530">
        <v>100809</v>
      </c>
      <c r="C6275" s="522" t="s">
        <v>11110</v>
      </c>
      <c r="D6275" s="530" t="s">
        <v>23</v>
      </c>
      <c r="E6275" s="531">
        <v>47.98</v>
      </c>
      <c r="F6275" s="532">
        <v>0</v>
      </c>
    </row>
    <row r="6276" spans="1:6">
      <c r="A6276" s="529" t="s">
        <v>33194</v>
      </c>
      <c r="B6276" s="530">
        <v>100802</v>
      </c>
      <c r="C6276" s="522" t="s">
        <v>11103</v>
      </c>
      <c r="D6276" s="530" t="s">
        <v>23</v>
      </c>
      <c r="E6276" s="531">
        <v>48.16</v>
      </c>
      <c r="F6276" s="532">
        <v>0</v>
      </c>
    </row>
    <row r="6277" spans="1:6">
      <c r="A6277" s="529" t="s">
        <v>33194</v>
      </c>
      <c r="B6277" s="530">
        <v>100810</v>
      </c>
      <c r="C6277" s="522" t="s">
        <v>11111</v>
      </c>
      <c r="D6277" s="530" t="s">
        <v>23</v>
      </c>
      <c r="E6277" s="531">
        <v>62.21</v>
      </c>
      <c r="F6277" s="532">
        <v>0</v>
      </c>
    </row>
    <row r="6278" spans="1:6">
      <c r="A6278" s="529" t="s">
        <v>33194</v>
      </c>
      <c r="B6278" s="530">
        <v>100791</v>
      </c>
      <c r="C6278" s="522" t="s">
        <v>11096</v>
      </c>
      <c r="D6278" s="530" t="s">
        <v>23</v>
      </c>
      <c r="E6278" s="531">
        <v>19.88</v>
      </c>
      <c r="F6278" s="532">
        <v>0</v>
      </c>
    </row>
    <row r="6279" spans="1:6">
      <c r="A6279" s="529" t="s">
        <v>33194</v>
      </c>
      <c r="B6279" s="530">
        <v>100803</v>
      </c>
      <c r="C6279" s="522" t="s">
        <v>11104</v>
      </c>
      <c r="D6279" s="530" t="s">
        <v>23</v>
      </c>
      <c r="E6279" s="531">
        <v>18.47</v>
      </c>
      <c r="F6279" s="532">
        <v>0</v>
      </c>
    </row>
    <row r="6280" spans="1:6">
      <c r="A6280" s="529" t="s">
        <v>33194</v>
      </c>
      <c r="B6280" s="530">
        <v>100792</v>
      </c>
      <c r="C6280" s="522" t="s">
        <v>11097</v>
      </c>
      <c r="D6280" s="530" t="s">
        <v>23</v>
      </c>
      <c r="E6280" s="531">
        <v>27.66</v>
      </c>
      <c r="F6280" s="532">
        <v>0</v>
      </c>
    </row>
    <row r="6281" spans="1:6">
      <c r="A6281" s="529" t="s">
        <v>33194</v>
      </c>
      <c r="B6281" s="530">
        <v>100804</v>
      </c>
      <c r="C6281" s="522" t="s">
        <v>11105</v>
      </c>
      <c r="D6281" s="530" t="s">
        <v>23</v>
      </c>
      <c r="E6281" s="531">
        <v>25.98</v>
      </c>
      <c r="F6281" s="532">
        <v>0</v>
      </c>
    </row>
    <row r="6282" spans="1:6">
      <c r="A6282" s="529" t="s">
        <v>33194</v>
      </c>
      <c r="B6282" s="530">
        <v>100793</v>
      </c>
      <c r="C6282" s="522" t="s">
        <v>11098</v>
      </c>
      <c r="D6282" s="530" t="s">
        <v>23</v>
      </c>
      <c r="E6282" s="531">
        <v>35.86</v>
      </c>
      <c r="F6282" s="532">
        <v>0</v>
      </c>
    </row>
    <row r="6283" spans="1:6">
      <c r="A6283" s="529" t="s">
        <v>33194</v>
      </c>
      <c r="B6283" s="530">
        <v>100805</v>
      </c>
      <c r="C6283" s="522" t="s">
        <v>11106</v>
      </c>
      <c r="D6283" s="530" t="s">
        <v>23</v>
      </c>
      <c r="E6283" s="531">
        <v>33.86</v>
      </c>
      <c r="F6283" s="532">
        <v>0</v>
      </c>
    </row>
    <row r="6284" spans="1:6">
      <c r="A6284" s="529" t="s">
        <v>33194</v>
      </c>
      <c r="B6284" s="530">
        <v>100794</v>
      </c>
      <c r="C6284" s="522" t="s">
        <v>11099</v>
      </c>
      <c r="D6284" s="530" t="s">
        <v>23</v>
      </c>
      <c r="E6284" s="531">
        <v>47.48</v>
      </c>
      <c r="F6284" s="532">
        <v>0</v>
      </c>
    </row>
    <row r="6285" spans="1:6">
      <c r="A6285" s="529" t="s">
        <v>33194</v>
      </c>
      <c r="B6285" s="530">
        <v>100806</v>
      </c>
      <c r="C6285" s="522" t="s">
        <v>11107</v>
      </c>
      <c r="D6285" s="530" t="s">
        <v>23</v>
      </c>
      <c r="E6285" s="531">
        <v>45</v>
      </c>
      <c r="F6285" s="532">
        <v>0</v>
      </c>
    </row>
    <row r="6286" spans="1:6">
      <c r="A6286" s="529" t="s">
        <v>33194</v>
      </c>
      <c r="B6286" s="530">
        <v>100838</v>
      </c>
      <c r="C6286" s="522" t="s">
        <v>33233</v>
      </c>
      <c r="D6286" s="530" t="s">
        <v>24</v>
      </c>
      <c r="E6286" s="531">
        <v>0</v>
      </c>
      <c r="F6286" s="532"/>
    </row>
    <row r="6287" spans="1:6">
      <c r="A6287" s="529" t="s">
        <v>33194</v>
      </c>
      <c r="B6287" s="530">
        <v>100839</v>
      </c>
      <c r="C6287" s="522" t="s">
        <v>33234</v>
      </c>
      <c r="D6287" s="530" t="s">
        <v>24</v>
      </c>
      <c r="E6287" s="531">
        <v>0</v>
      </c>
      <c r="F6287" s="532"/>
    </row>
    <row r="6288" spans="1:6">
      <c r="A6288" s="529" t="s">
        <v>33194</v>
      </c>
      <c r="B6288" s="530">
        <v>100840</v>
      </c>
      <c r="C6288" s="522" t="s">
        <v>33235</v>
      </c>
      <c r="D6288" s="530" t="s">
        <v>24</v>
      </c>
      <c r="E6288" s="531">
        <v>0</v>
      </c>
      <c r="F6288" s="532"/>
    </row>
    <row r="6289" spans="1:6">
      <c r="A6289" s="529" t="s">
        <v>33194</v>
      </c>
      <c r="B6289" s="530">
        <v>100841</v>
      </c>
      <c r="C6289" s="522" t="s">
        <v>33236</v>
      </c>
      <c r="D6289" s="530" t="s">
        <v>24</v>
      </c>
      <c r="E6289" s="531">
        <v>0</v>
      </c>
      <c r="F6289" s="532"/>
    </row>
    <row r="6290" spans="1:6">
      <c r="A6290" s="529" t="s">
        <v>33237</v>
      </c>
      <c r="B6290" s="530">
        <v>103283</v>
      </c>
      <c r="C6290" s="522" t="s">
        <v>33238</v>
      </c>
      <c r="D6290" s="530" t="s">
        <v>24</v>
      </c>
      <c r="E6290" s="531">
        <v>0</v>
      </c>
      <c r="F6290" s="532"/>
    </row>
    <row r="6291" spans="1:6">
      <c r="A6291" s="529" t="s">
        <v>33237</v>
      </c>
      <c r="B6291" s="530">
        <v>103284</v>
      </c>
      <c r="C6291" s="522" t="s">
        <v>33239</v>
      </c>
      <c r="D6291" s="530" t="s">
        <v>24</v>
      </c>
      <c r="E6291" s="531">
        <v>0</v>
      </c>
      <c r="F6291" s="532"/>
    </row>
    <row r="6292" spans="1:6">
      <c r="A6292" s="529" t="s">
        <v>33237</v>
      </c>
      <c r="B6292" s="530">
        <v>103282</v>
      </c>
      <c r="C6292" s="522" t="s">
        <v>33240</v>
      </c>
      <c r="D6292" s="530" t="s">
        <v>24</v>
      </c>
      <c r="E6292" s="531">
        <v>0</v>
      </c>
      <c r="F6292" s="532"/>
    </row>
    <row r="6293" spans="1:6">
      <c r="A6293" s="529" t="s">
        <v>33237</v>
      </c>
      <c r="B6293" s="530">
        <v>103279</v>
      </c>
      <c r="C6293" s="522" t="s">
        <v>33241</v>
      </c>
      <c r="D6293" s="530" t="s">
        <v>24</v>
      </c>
      <c r="E6293" s="531">
        <v>0</v>
      </c>
      <c r="F6293" s="532"/>
    </row>
    <row r="6294" spans="1:6">
      <c r="A6294" s="529" t="s">
        <v>33237</v>
      </c>
      <c r="B6294" s="530">
        <v>103280</v>
      </c>
      <c r="C6294" s="522" t="s">
        <v>33242</v>
      </c>
      <c r="D6294" s="530" t="s">
        <v>24</v>
      </c>
      <c r="E6294" s="531">
        <v>0</v>
      </c>
      <c r="F6294" s="532"/>
    </row>
    <row r="6295" spans="1:6">
      <c r="A6295" s="529" t="s">
        <v>33237</v>
      </c>
      <c r="B6295" s="530">
        <v>103281</v>
      </c>
      <c r="C6295" s="522" t="s">
        <v>33243</v>
      </c>
      <c r="D6295" s="530" t="s">
        <v>24</v>
      </c>
      <c r="E6295" s="531">
        <v>0</v>
      </c>
      <c r="F6295" s="532"/>
    </row>
    <row r="6296" spans="1:6">
      <c r="A6296" s="529" t="s">
        <v>33237</v>
      </c>
      <c r="B6296" s="530">
        <v>103247</v>
      </c>
      <c r="C6296" s="522" t="s">
        <v>10934</v>
      </c>
      <c r="D6296" s="530" t="s">
        <v>24</v>
      </c>
      <c r="E6296" s="531">
        <v>2902.36</v>
      </c>
      <c r="F6296" s="532">
        <v>0</v>
      </c>
    </row>
    <row r="6297" spans="1:6">
      <c r="A6297" s="529" t="s">
        <v>33237</v>
      </c>
      <c r="B6297" s="530">
        <v>103250</v>
      </c>
      <c r="C6297" s="522" t="s">
        <v>10937</v>
      </c>
      <c r="D6297" s="530" t="s">
        <v>24</v>
      </c>
      <c r="E6297" s="531">
        <v>4207.5600000000004</v>
      </c>
      <c r="F6297" s="532">
        <v>0</v>
      </c>
    </row>
    <row r="6298" spans="1:6">
      <c r="A6298" s="529" t="s">
        <v>33237</v>
      </c>
      <c r="B6298" s="530">
        <v>103253</v>
      </c>
      <c r="C6298" s="522" t="s">
        <v>10940</v>
      </c>
      <c r="D6298" s="530" t="s">
        <v>24</v>
      </c>
      <c r="E6298" s="531">
        <v>5727.16</v>
      </c>
      <c r="F6298" s="532">
        <v>0</v>
      </c>
    </row>
    <row r="6299" spans="1:6">
      <c r="A6299" s="529" t="s">
        <v>33237</v>
      </c>
      <c r="B6299" s="530">
        <v>103244</v>
      </c>
      <c r="C6299" s="522" t="s">
        <v>10931</v>
      </c>
      <c r="D6299" s="530" t="s">
        <v>24</v>
      </c>
      <c r="E6299" s="531">
        <v>2617.5100000000002</v>
      </c>
      <c r="F6299" s="532">
        <v>0</v>
      </c>
    </row>
    <row r="6300" spans="1:6">
      <c r="A6300" s="529" t="s">
        <v>33237</v>
      </c>
      <c r="B6300" s="530">
        <v>103256</v>
      </c>
      <c r="C6300" s="522" t="s">
        <v>24356</v>
      </c>
      <c r="D6300" s="530" t="s">
        <v>24</v>
      </c>
      <c r="E6300" s="531">
        <v>10629.91</v>
      </c>
      <c r="F6300" s="532">
        <v>0</v>
      </c>
    </row>
    <row r="6301" spans="1:6">
      <c r="A6301" s="529" t="s">
        <v>33237</v>
      </c>
      <c r="B6301" s="530">
        <v>103258</v>
      </c>
      <c r="C6301" s="522" t="s">
        <v>24358</v>
      </c>
      <c r="D6301" s="530" t="s">
        <v>24</v>
      </c>
      <c r="E6301" s="531">
        <v>11879.66</v>
      </c>
      <c r="F6301" s="532">
        <v>0</v>
      </c>
    </row>
    <row r="6302" spans="1:6">
      <c r="A6302" s="529" t="s">
        <v>33237</v>
      </c>
      <c r="B6302" s="530">
        <v>103260</v>
      </c>
      <c r="C6302" s="522" t="s">
        <v>24360</v>
      </c>
      <c r="D6302" s="530" t="s">
        <v>24</v>
      </c>
      <c r="E6302" s="531">
        <v>6599.62</v>
      </c>
      <c r="F6302" s="532">
        <v>0</v>
      </c>
    </row>
    <row r="6303" spans="1:6">
      <c r="A6303" s="529" t="s">
        <v>33237</v>
      </c>
      <c r="B6303" s="530">
        <v>103261</v>
      </c>
      <c r="C6303" s="522" t="s">
        <v>24361</v>
      </c>
      <c r="D6303" s="530" t="s">
        <v>24</v>
      </c>
      <c r="E6303" s="531">
        <v>13401.39</v>
      </c>
      <c r="F6303" s="532">
        <v>0</v>
      </c>
    </row>
    <row r="6304" spans="1:6">
      <c r="A6304" s="529" t="s">
        <v>33237</v>
      </c>
      <c r="B6304" s="530">
        <v>103263</v>
      </c>
      <c r="C6304" s="522" t="s">
        <v>10943</v>
      </c>
      <c r="D6304" s="530" t="s">
        <v>24</v>
      </c>
      <c r="E6304" s="531">
        <v>18575.75</v>
      </c>
      <c r="F6304" s="532">
        <v>0</v>
      </c>
    </row>
    <row r="6305" spans="1:6">
      <c r="A6305" s="529" t="s">
        <v>33237</v>
      </c>
      <c r="B6305" s="530">
        <v>103265</v>
      </c>
      <c r="C6305" s="522" t="s">
        <v>10945</v>
      </c>
      <c r="D6305" s="530" t="s">
        <v>24</v>
      </c>
      <c r="E6305" s="531">
        <v>22383.87</v>
      </c>
      <c r="F6305" s="532">
        <v>0</v>
      </c>
    </row>
    <row r="6306" spans="1:6">
      <c r="A6306" s="529" t="s">
        <v>33237</v>
      </c>
      <c r="B6306" s="530">
        <v>103268</v>
      </c>
      <c r="C6306" s="522" t="s">
        <v>10948</v>
      </c>
      <c r="D6306" s="530" t="s">
        <v>24</v>
      </c>
      <c r="E6306" s="531">
        <v>7898.95</v>
      </c>
      <c r="F6306" s="532">
        <v>0</v>
      </c>
    </row>
    <row r="6307" spans="1:6">
      <c r="A6307" s="529" t="s">
        <v>33237</v>
      </c>
      <c r="B6307" s="530">
        <v>103270</v>
      </c>
      <c r="C6307" s="522" t="s">
        <v>10950</v>
      </c>
      <c r="D6307" s="530" t="s">
        <v>24</v>
      </c>
      <c r="E6307" s="531">
        <v>8488.4699999999993</v>
      </c>
      <c r="F6307" s="532">
        <v>0</v>
      </c>
    </row>
    <row r="6308" spans="1:6">
      <c r="A6308" s="529" t="s">
        <v>33237</v>
      </c>
      <c r="B6308" s="530">
        <v>103272</v>
      </c>
      <c r="C6308" s="522" t="s">
        <v>10952</v>
      </c>
      <c r="D6308" s="530" t="s">
        <v>24</v>
      </c>
      <c r="E6308" s="531">
        <v>12406.25</v>
      </c>
      <c r="F6308" s="532">
        <v>0</v>
      </c>
    </row>
    <row r="6309" spans="1:6">
      <c r="A6309" s="529" t="s">
        <v>33237</v>
      </c>
      <c r="B6309" s="530">
        <v>103274</v>
      </c>
      <c r="C6309" s="522" t="s">
        <v>10954</v>
      </c>
      <c r="D6309" s="530" t="s">
        <v>24</v>
      </c>
      <c r="E6309" s="531">
        <v>14597.74</v>
      </c>
      <c r="F6309" s="532">
        <v>0</v>
      </c>
    </row>
    <row r="6310" spans="1:6">
      <c r="A6310" s="529" t="s">
        <v>33237</v>
      </c>
      <c r="B6310" s="530">
        <v>103276</v>
      </c>
      <c r="C6310" s="522" t="s">
        <v>10956</v>
      </c>
      <c r="D6310" s="530" t="s">
        <v>24</v>
      </c>
      <c r="E6310" s="531">
        <v>15236.65</v>
      </c>
      <c r="F6310" s="532">
        <v>0</v>
      </c>
    </row>
    <row r="6311" spans="1:6">
      <c r="A6311" s="529" t="s">
        <v>33237</v>
      </c>
      <c r="B6311" s="530">
        <v>103267</v>
      </c>
      <c r="C6311" s="522" t="s">
        <v>10947</v>
      </c>
      <c r="D6311" s="530" t="s">
        <v>24</v>
      </c>
      <c r="E6311" s="531">
        <v>6662.85</v>
      </c>
      <c r="F6311" s="532">
        <v>0</v>
      </c>
    </row>
    <row r="6312" spans="1:6">
      <c r="A6312" s="529" t="s">
        <v>33237</v>
      </c>
      <c r="B6312" s="530">
        <v>103269</v>
      </c>
      <c r="C6312" s="522" t="s">
        <v>10949</v>
      </c>
      <c r="D6312" s="530" t="s">
        <v>24</v>
      </c>
      <c r="E6312" s="531">
        <v>8179.67</v>
      </c>
      <c r="F6312" s="532">
        <v>0</v>
      </c>
    </row>
    <row r="6313" spans="1:6">
      <c r="A6313" s="529" t="s">
        <v>33237</v>
      </c>
      <c r="B6313" s="530">
        <v>103271</v>
      </c>
      <c r="C6313" s="522" t="s">
        <v>10951</v>
      </c>
      <c r="D6313" s="530" t="s">
        <v>24</v>
      </c>
      <c r="E6313" s="531">
        <v>12013.56</v>
      </c>
      <c r="F6313" s="532">
        <v>0</v>
      </c>
    </row>
    <row r="6314" spans="1:6">
      <c r="A6314" s="529" t="s">
        <v>33237</v>
      </c>
      <c r="B6314" s="530">
        <v>103273</v>
      </c>
      <c r="C6314" s="522" t="s">
        <v>10953</v>
      </c>
      <c r="D6314" s="530" t="s">
        <v>24</v>
      </c>
      <c r="E6314" s="531">
        <v>12750.87</v>
      </c>
      <c r="F6314" s="532">
        <v>0</v>
      </c>
    </row>
    <row r="6315" spans="1:6">
      <c r="A6315" s="529" t="s">
        <v>33237</v>
      </c>
      <c r="B6315" s="530">
        <v>103275</v>
      </c>
      <c r="C6315" s="522" t="s">
        <v>10955</v>
      </c>
      <c r="D6315" s="530" t="s">
        <v>24</v>
      </c>
      <c r="E6315" s="531">
        <v>14522.34</v>
      </c>
      <c r="F6315" s="532">
        <v>0</v>
      </c>
    </row>
    <row r="6316" spans="1:6">
      <c r="A6316" s="529" t="s">
        <v>33237</v>
      </c>
      <c r="B6316" s="530">
        <v>103248</v>
      </c>
      <c r="C6316" s="522" t="s">
        <v>10935</v>
      </c>
      <c r="D6316" s="530" t="s">
        <v>24</v>
      </c>
      <c r="E6316" s="531">
        <v>2376.33</v>
      </c>
      <c r="F6316" s="532">
        <v>0</v>
      </c>
    </row>
    <row r="6317" spans="1:6">
      <c r="A6317" s="529" t="s">
        <v>33237</v>
      </c>
      <c r="B6317" s="530">
        <v>103249</v>
      </c>
      <c r="C6317" s="522" t="s">
        <v>10936</v>
      </c>
      <c r="D6317" s="530" t="s">
        <v>24</v>
      </c>
      <c r="E6317" s="531">
        <v>2551.12</v>
      </c>
      <c r="F6317" s="532">
        <v>0</v>
      </c>
    </row>
    <row r="6318" spans="1:6">
      <c r="A6318" s="529" t="s">
        <v>33237</v>
      </c>
      <c r="B6318" s="530">
        <v>103251</v>
      </c>
      <c r="C6318" s="522" t="s">
        <v>10938</v>
      </c>
      <c r="D6318" s="530" t="s">
        <v>24</v>
      </c>
      <c r="E6318" s="531">
        <v>3328.99</v>
      </c>
      <c r="F6318" s="532">
        <v>0</v>
      </c>
    </row>
    <row r="6319" spans="1:6">
      <c r="A6319" s="529" t="s">
        <v>33237</v>
      </c>
      <c r="B6319" s="530">
        <v>103252</v>
      </c>
      <c r="C6319" s="522" t="s">
        <v>10939</v>
      </c>
      <c r="D6319" s="530" t="s">
        <v>24</v>
      </c>
      <c r="E6319" s="531">
        <v>3683.3</v>
      </c>
      <c r="F6319" s="532">
        <v>0</v>
      </c>
    </row>
    <row r="6320" spans="1:6">
      <c r="A6320" s="529" t="s">
        <v>33237</v>
      </c>
      <c r="B6320" s="530">
        <v>103254</v>
      </c>
      <c r="C6320" s="522" t="s">
        <v>10941</v>
      </c>
      <c r="D6320" s="530" t="s">
        <v>24</v>
      </c>
      <c r="E6320" s="531">
        <v>4290.8</v>
      </c>
      <c r="F6320" s="532">
        <v>0</v>
      </c>
    </row>
    <row r="6321" spans="1:6">
      <c r="A6321" s="529" t="s">
        <v>33237</v>
      </c>
      <c r="B6321" s="530">
        <v>103255</v>
      </c>
      <c r="C6321" s="522" t="s">
        <v>10942</v>
      </c>
      <c r="D6321" s="530" t="s">
        <v>24</v>
      </c>
      <c r="E6321" s="531">
        <v>4797.59</v>
      </c>
      <c r="F6321" s="532">
        <v>0</v>
      </c>
    </row>
    <row r="6322" spans="1:6">
      <c r="A6322" s="529" t="s">
        <v>33237</v>
      </c>
      <c r="B6322" s="530">
        <v>103245</v>
      </c>
      <c r="C6322" s="522" t="s">
        <v>10932</v>
      </c>
      <c r="D6322" s="530" t="s">
        <v>24</v>
      </c>
      <c r="E6322" s="531">
        <v>2069.84</v>
      </c>
      <c r="F6322" s="532">
        <v>0</v>
      </c>
    </row>
    <row r="6323" spans="1:6">
      <c r="A6323" s="529" t="s">
        <v>33237</v>
      </c>
      <c r="B6323" s="530">
        <v>103246</v>
      </c>
      <c r="C6323" s="522" t="s">
        <v>10933</v>
      </c>
      <c r="D6323" s="530" t="s">
        <v>24</v>
      </c>
      <c r="E6323" s="531">
        <v>2255.0500000000002</v>
      </c>
      <c r="F6323" s="532">
        <v>0</v>
      </c>
    </row>
    <row r="6324" spans="1:6">
      <c r="A6324" s="529" t="s">
        <v>33237</v>
      </c>
      <c r="B6324" s="530">
        <v>103257</v>
      </c>
      <c r="C6324" s="522" t="s">
        <v>24357</v>
      </c>
      <c r="D6324" s="530" t="s">
        <v>24</v>
      </c>
      <c r="E6324" s="531">
        <v>6096.6</v>
      </c>
      <c r="F6324" s="532">
        <v>0</v>
      </c>
    </row>
    <row r="6325" spans="1:6">
      <c r="A6325" s="529" t="s">
        <v>33237</v>
      </c>
      <c r="B6325" s="530">
        <v>103259</v>
      </c>
      <c r="C6325" s="522" t="s">
        <v>24359</v>
      </c>
      <c r="D6325" s="530" t="s">
        <v>24</v>
      </c>
      <c r="E6325" s="531">
        <v>6426.07</v>
      </c>
      <c r="F6325" s="532">
        <v>0</v>
      </c>
    </row>
    <row r="6326" spans="1:6">
      <c r="A6326" s="529" t="s">
        <v>33237</v>
      </c>
      <c r="B6326" s="530">
        <v>103262</v>
      </c>
      <c r="C6326" s="522" t="s">
        <v>24362</v>
      </c>
      <c r="D6326" s="530" t="s">
        <v>24</v>
      </c>
      <c r="E6326" s="531">
        <v>8432.44</v>
      </c>
      <c r="F6326" s="532">
        <v>0</v>
      </c>
    </row>
    <row r="6327" spans="1:6">
      <c r="A6327" s="529" t="s">
        <v>33237</v>
      </c>
      <c r="B6327" s="530">
        <v>103264</v>
      </c>
      <c r="C6327" s="522" t="s">
        <v>10944</v>
      </c>
      <c r="D6327" s="530" t="s">
        <v>24</v>
      </c>
      <c r="E6327" s="531">
        <v>10440.15</v>
      </c>
      <c r="F6327" s="532">
        <v>0</v>
      </c>
    </row>
    <row r="6328" spans="1:6">
      <c r="A6328" s="529" t="s">
        <v>33237</v>
      </c>
      <c r="B6328" s="530">
        <v>103266</v>
      </c>
      <c r="C6328" s="522" t="s">
        <v>10946</v>
      </c>
      <c r="D6328" s="530" t="s">
        <v>24</v>
      </c>
      <c r="E6328" s="531">
        <v>11653.7</v>
      </c>
      <c r="F6328" s="532">
        <v>0</v>
      </c>
    </row>
    <row r="6329" spans="1:6">
      <c r="A6329" s="529" t="s">
        <v>33237</v>
      </c>
      <c r="B6329" s="530">
        <v>103277</v>
      </c>
      <c r="C6329" s="522" t="s">
        <v>10957</v>
      </c>
      <c r="D6329" s="530" t="s">
        <v>24</v>
      </c>
      <c r="E6329" s="531">
        <v>28070.51</v>
      </c>
      <c r="F6329" s="532">
        <v>0</v>
      </c>
    </row>
    <row r="6330" spans="1:6">
      <c r="A6330" s="529" t="s">
        <v>33237</v>
      </c>
      <c r="B6330" s="530">
        <v>103278</v>
      </c>
      <c r="C6330" s="522" t="s">
        <v>10958</v>
      </c>
      <c r="D6330" s="530" t="s">
        <v>24</v>
      </c>
      <c r="E6330" s="531">
        <v>35921.699999999997</v>
      </c>
      <c r="F6330" s="532">
        <v>0</v>
      </c>
    </row>
    <row r="6331" spans="1:6">
      <c r="A6331" s="529" t="s">
        <v>33237</v>
      </c>
      <c r="B6331" s="530">
        <v>103285</v>
      </c>
      <c r="C6331" s="522" t="s">
        <v>33244</v>
      </c>
      <c r="D6331" s="530" t="s">
        <v>24</v>
      </c>
      <c r="E6331" s="531">
        <v>0</v>
      </c>
      <c r="F6331" s="532"/>
    </row>
    <row r="6332" spans="1:6">
      <c r="A6332" s="529" t="s">
        <v>33237</v>
      </c>
      <c r="B6332" s="530">
        <v>103286</v>
      </c>
      <c r="C6332" s="522" t="s">
        <v>33245</v>
      </c>
      <c r="D6332" s="530" t="s">
        <v>24</v>
      </c>
      <c r="E6332" s="531">
        <v>0</v>
      </c>
      <c r="F6332" s="532"/>
    </row>
    <row r="6333" spans="1:6">
      <c r="A6333" s="529" t="s">
        <v>33237</v>
      </c>
      <c r="B6333" s="530">
        <v>103287</v>
      </c>
      <c r="C6333" s="522" t="s">
        <v>33246</v>
      </c>
      <c r="D6333" s="530" t="s">
        <v>24</v>
      </c>
      <c r="E6333" s="531">
        <v>0</v>
      </c>
      <c r="F6333" s="532"/>
    </row>
    <row r="6334" spans="1:6">
      <c r="A6334" s="529" t="s">
        <v>33237</v>
      </c>
      <c r="B6334" s="530">
        <v>103288</v>
      </c>
      <c r="C6334" s="522" t="s">
        <v>10959</v>
      </c>
      <c r="D6334" s="530" t="s">
        <v>24</v>
      </c>
      <c r="E6334" s="531">
        <v>20.02</v>
      </c>
      <c r="F6334" s="532">
        <v>0</v>
      </c>
    </row>
    <row r="6335" spans="1:6">
      <c r="A6335" s="529" t="s">
        <v>33237</v>
      </c>
      <c r="B6335" s="530">
        <v>103291</v>
      </c>
      <c r="C6335" s="522" t="s">
        <v>33247</v>
      </c>
      <c r="D6335" s="530" t="s">
        <v>23</v>
      </c>
      <c r="E6335" s="531">
        <v>64.069999999999993</v>
      </c>
      <c r="F6335" s="532">
        <v>0</v>
      </c>
    </row>
    <row r="6336" spans="1:6">
      <c r="A6336" s="529" t="s">
        <v>33237</v>
      </c>
      <c r="B6336" s="530">
        <v>103289</v>
      </c>
      <c r="C6336" s="522" t="s">
        <v>33248</v>
      </c>
      <c r="D6336" s="530" t="s">
        <v>23</v>
      </c>
      <c r="E6336" s="531">
        <v>33.79</v>
      </c>
      <c r="F6336" s="532">
        <v>0</v>
      </c>
    </row>
    <row r="6337" spans="1:6">
      <c r="A6337" s="529" t="s">
        <v>33237</v>
      </c>
      <c r="B6337" s="530">
        <v>103290</v>
      </c>
      <c r="C6337" s="522" t="s">
        <v>33249</v>
      </c>
      <c r="D6337" s="530" t="s">
        <v>23</v>
      </c>
      <c r="E6337" s="531">
        <v>51.18</v>
      </c>
      <c r="F6337" s="532">
        <v>0</v>
      </c>
    </row>
    <row r="6338" spans="1:6">
      <c r="A6338" s="529" t="s">
        <v>33237</v>
      </c>
      <c r="B6338" s="530">
        <v>103292</v>
      </c>
      <c r="C6338" s="522" t="s">
        <v>33250</v>
      </c>
      <c r="D6338" s="530" t="s">
        <v>23</v>
      </c>
      <c r="E6338" s="531">
        <v>77.069999999999993</v>
      </c>
      <c r="F6338" s="532">
        <v>0</v>
      </c>
    </row>
    <row r="6339" spans="1:6">
      <c r="A6339" s="529" t="s">
        <v>33251</v>
      </c>
      <c r="B6339" s="530">
        <v>97333</v>
      </c>
      <c r="C6339" s="522" t="s">
        <v>23384</v>
      </c>
      <c r="D6339" s="530" t="s">
        <v>23</v>
      </c>
      <c r="E6339" s="531">
        <v>59.14</v>
      </c>
      <c r="F6339" s="532">
        <v>0</v>
      </c>
    </row>
    <row r="6340" spans="1:6">
      <c r="A6340" s="529" t="s">
        <v>33251</v>
      </c>
      <c r="B6340" s="530">
        <v>97329</v>
      </c>
      <c r="C6340" s="522" t="s">
        <v>23380</v>
      </c>
      <c r="D6340" s="530" t="s">
        <v>23</v>
      </c>
      <c r="E6340" s="531">
        <v>58.45</v>
      </c>
      <c r="F6340" s="532">
        <v>0</v>
      </c>
    </row>
    <row r="6341" spans="1:6">
      <c r="A6341" s="529" t="s">
        <v>33251</v>
      </c>
      <c r="B6341" s="530">
        <v>97331</v>
      </c>
      <c r="C6341" s="522" t="s">
        <v>23382</v>
      </c>
      <c r="D6341" s="530" t="s">
        <v>23</v>
      </c>
      <c r="E6341" s="531">
        <v>28.86</v>
      </c>
      <c r="F6341" s="532">
        <v>0</v>
      </c>
    </row>
    <row r="6342" spans="1:6">
      <c r="A6342" s="529" t="s">
        <v>33251</v>
      </c>
      <c r="B6342" s="530">
        <v>97327</v>
      </c>
      <c r="C6342" s="522" t="s">
        <v>23378</v>
      </c>
      <c r="D6342" s="530" t="s">
        <v>23</v>
      </c>
      <c r="E6342" s="531">
        <v>28.37</v>
      </c>
      <c r="F6342" s="532">
        <v>0</v>
      </c>
    </row>
    <row r="6343" spans="1:6">
      <c r="A6343" s="529" t="s">
        <v>33251</v>
      </c>
      <c r="B6343" s="530">
        <v>97332</v>
      </c>
      <c r="C6343" s="522" t="s">
        <v>23383</v>
      </c>
      <c r="D6343" s="530" t="s">
        <v>23</v>
      </c>
      <c r="E6343" s="531">
        <v>46.25</v>
      </c>
      <c r="F6343" s="532">
        <v>0</v>
      </c>
    </row>
    <row r="6344" spans="1:6">
      <c r="A6344" s="529" t="s">
        <v>33251</v>
      </c>
      <c r="B6344" s="530">
        <v>97328</v>
      </c>
      <c r="C6344" s="522" t="s">
        <v>23379</v>
      </c>
      <c r="D6344" s="530" t="s">
        <v>23</v>
      </c>
      <c r="E6344" s="531">
        <v>45.7</v>
      </c>
      <c r="F6344" s="532">
        <v>0</v>
      </c>
    </row>
    <row r="6345" spans="1:6">
      <c r="A6345" s="529" t="s">
        <v>33251</v>
      </c>
      <c r="B6345" s="530">
        <v>97334</v>
      </c>
      <c r="C6345" s="522" t="s">
        <v>23385</v>
      </c>
      <c r="D6345" s="530" t="s">
        <v>23</v>
      </c>
      <c r="E6345" s="531">
        <v>72.14</v>
      </c>
      <c r="F6345" s="532">
        <v>0</v>
      </c>
    </row>
    <row r="6346" spans="1:6">
      <c r="A6346" s="529" t="s">
        <v>33251</v>
      </c>
      <c r="B6346" s="530">
        <v>97330</v>
      </c>
      <c r="C6346" s="522" t="s">
        <v>23381</v>
      </c>
      <c r="D6346" s="530" t="s">
        <v>23</v>
      </c>
      <c r="E6346" s="531">
        <v>71.37</v>
      </c>
      <c r="F6346" s="532">
        <v>0</v>
      </c>
    </row>
    <row r="6347" spans="1:6">
      <c r="A6347" s="529" t="s">
        <v>33252</v>
      </c>
      <c r="B6347" s="530">
        <v>93085</v>
      </c>
      <c r="C6347" s="522" t="s">
        <v>11753</v>
      </c>
      <c r="D6347" s="530" t="s">
        <v>24</v>
      </c>
      <c r="E6347" s="531">
        <v>18.88</v>
      </c>
      <c r="F6347" s="532">
        <v>0</v>
      </c>
    </row>
    <row r="6348" spans="1:6">
      <c r="A6348" s="529" t="s">
        <v>33252</v>
      </c>
      <c r="B6348" s="530">
        <v>103892</v>
      </c>
      <c r="C6348" s="522" t="s">
        <v>12090</v>
      </c>
      <c r="D6348" s="530" t="s">
        <v>24</v>
      </c>
      <c r="E6348" s="531">
        <v>20.260000000000002</v>
      </c>
      <c r="F6348" s="532">
        <v>0</v>
      </c>
    </row>
    <row r="6349" spans="1:6">
      <c r="A6349" s="529" t="s">
        <v>33252</v>
      </c>
      <c r="B6349" s="530">
        <v>103823</v>
      </c>
      <c r="C6349" s="522" t="s">
        <v>12037</v>
      </c>
      <c r="D6349" s="530" t="s">
        <v>24</v>
      </c>
      <c r="E6349" s="531">
        <v>23.12</v>
      </c>
      <c r="F6349" s="532">
        <v>0</v>
      </c>
    </row>
    <row r="6350" spans="1:6">
      <c r="A6350" s="529" t="s">
        <v>33252</v>
      </c>
      <c r="B6350" s="530">
        <v>103856</v>
      </c>
      <c r="C6350" s="522" t="s">
        <v>12060</v>
      </c>
      <c r="D6350" s="530" t="s">
        <v>24</v>
      </c>
      <c r="E6350" s="531">
        <v>20.260000000000002</v>
      </c>
      <c r="F6350" s="532">
        <v>0</v>
      </c>
    </row>
    <row r="6351" spans="1:6">
      <c r="A6351" s="529" t="s">
        <v>33252</v>
      </c>
      <c r="B6351" s="530">
        <v>93108</v>
      </c>
      <c r="C6351" s="522" t="s">
        <v>11774</v>
      </c>
      <c r="D6351" s="530" t="s">
        <v>24</v>
      </c>
      <c r="E6351" s="531">
        <v>16.71</v>
      </c>
      <c r="F6351" s="532">
        <v>0</v>
      </c>
    </row>
    <row r="6352" spans="1:6">
      <c r="A6352" s="529" t="s">
        <v>33252</v>
      </c>
      <c r="B6352" s="530">
        <v>93091</v>
      </c>
      <c r="C6352" s="522" t="s">
        <v>11759</v>
      </c>
      <c r="D6352" s="530" t="s">
        <v>24</v>
      </c>
      <c r="E6352" s="531">
        <v>19.86</v>
      </c>
      <c r="F6352" s="532">
        <v>0</v>
      </c>
    </row>
    <row r="6353" spans="1:6">
      <c r="A6353" s="529" t="s">
        <v>33252</v>
      </c>
      <c r="B6353" s="530">
        <v>103900</v>
      </c>
      <c r="C6353" s="522" t="s">
        <v>12098</v>
      </c>
      <c r="D6353" s="530" t="s">
        <v>24</v>
      </c>
      <c r="E6353" s="531">
        <v>25.77</v>
      </c>
      <c r="F6353" s="532">
        <v>0</v>
      </c>
    </row>
    <row r="6354" spans="1:6">
      <c r="A6354" s="529" t="s">
        <v>33252</v>
      </c>
      <c r="B6354" s="530">
        <v>103831</v>
      </c>
      <c r="C6354" s="522" t="s">
        <v>12042</v>
      </c>
      <c r="D6354" s="530" t="s">
        <v>24</v>
      </c>
      <c r="E6354" s="531">
        <v>34.479999999999997</v>
      </c>
      <c r="F6354" s="532">
        <v>0</v>
      </c>
    </row>
    <row r="6355" spans="1:6">
      <c r="A6355" s="529" t="s">
        <v>33252</v>
      </c>
      <c r="B6355" s="530">
        <v>103864</v>
      </c>
      <c r="C6355" s="522" t="s">
        <v>12068</v>
      </c>
      <c r="D6355" s="530" t="s">
        <v>24</v>
      </c>
      <c r="E6355" s="531">
        <v>27.37</v>
      </c>
      <c r="F6355" s="532">
        <v>0</v>
      </c>
    </row>
    <row r="6356" spans="1:6">
      <c r="A6356" s="529" t="s">
        <v>33252</v>
      </c>
      <c r="B6356" s="530">
        <v>93133</v>
      </c>
      <c r="C6356" s="522" t="s">
        <v>11793</v>
      </c>
      <c r="D6356" s="530" t="s">
        <v>24</v>
      </c>
      <c r="E6356" s="531">
        <v>23.93</v>
      </c>
      <c r="F6356" s="532">
        <v>0</v>
      </c>
    </row>
    <row r="6357" spans="1:6">
      <c r="A6357" s="529" t="s">
        <v>33252</v>
      </c>
      <c r="B6357" s="530">
        <v>93057</v>
      </c>
      <c r="C6357" s="522" t="s">
        <v>11726</v>
      </c>
      <c r="D6357" s="530" t="s">
        <v>24</v>
      </c>
      <c r="E6357" s="531">
        <v>16.079999999999998</v>
      </c>
      <c r="F6357" s="532">
        <v>0</v>
      </c>
    </row>
    <row r="6358" spans="1:6">
      <c r="A6358" s="529" t="s">
        <v>33252</v>
      </c>
      <c r="B6358" s="530">
        <v>93062</v>
      </c>
      <c r="C6358" s="522" t="s">
        <v>11731</v>
      </c>
      <c r="D6358" s="530" t="s">
        <v>24</v>
      </c>
      <c r="E6358" s="531">
        <v>30.19</v>
      </c>
      <c r="F6358" s="532">
        <v>0</v>
      </c>
    </row>
    <row r="6359" spans="1:6">
      <c r="A6359" s="529" t="s">
        <v>33252</v>
      </c>
      <c r="B6359" s="530">
        <v>93065</v>
      </c>
      <c r="C6359" s="522" t="s">
        <v>11734</v>
      </c>
      <c r="D6359" s="530" t="s">
        <v>24</v>
      </c>
      <c r="E6359" s="531">
        <v>48.71</v>
      </c>
      <c r="F6359" s="532">
        <v>0</v>
      </c>
    </row>
    <row r="6360" spans="1:6">
      <c r="A6360" s="529" t="s">
        <v>33252</v>
      </c>
      <c r="B6360" s="530">
        <v>93068</v>
      </c>
      <c r="C6360" s="522" t="s">
        <v>11737</v>
      </c>
      <c r="D6360" s="530" t="s">
        <v>24</v>
      </c>
      <c r="E6360" s="531">
        <v>68.31</v>
      </c>
      <c r="F6360" s="532">
        <v>0</v>
      </c>
    </row>
    <row r="6361" spans="1:6">
      <c r="A6361" s="529" t="s">
        <v>33252</v>
      </c>
      <c r="B6361" s="530">
        <v>93071</v>
      </c>
      <c r="C6361" s="522" t="s">
        <v>11740</v>
      </c>
      <c r="D6361" s="530" t="s">
        <v>24</v>
      </c>
      <c r="E6361" s="531">
        <v>182.99</v>
      </c>
      <c r="F6361" s="532">
        <v>0</v>
      </c>
    </row>
    <row r="6362" spans="1:6">
      <c r="A6362" s="529" t="s">
        <v>33252</v>
      </c>
      <c r="B6362" s="530">
        <v>93081</v>
      </c>
      <c r="C6362" s="522" t="s">
        <v>11749</v>
      </c>
      <c r="D6362" s="530" t="s">
        <v>24</v>
      </c>
      <c r="E6362" s="531">
        <v>21.25</v>
      </c>
      <c r="F6362" s="532">
        <v>0</v>
      </c>
    </row>
    <row r="6363" spans="1:6">
      <c r="A6363" s="529" t="s">
        <v>33252</v>
      </c>
      <c r="B6363" s="530">
        <v>103887</v>
      </c>
      <c r="C6363" s="522" t="s">
        <v>12085</v>
      </c>
      <c r="D6363" s="530" t="s">
        <v>24</v>
      </c>
      <c r="E6363" s="531">
        <v>23.48</v>
      </c>
      <c r="F6363" s="532">
        <v>0</v>
      </c>
    </row>
    <row r="6364" spans="1:6">
      <c r="A6364" s="529" t="s">
        <v>33252</v>
      </c>
      <c r="B6364" s="530">
        <v>103818</v>
      </c>
      <c r="C6364" s="522" t="s">
        <v>23402</v>
      </c>
      <c r="D6364" s="530" t="s">
        <v>24</v>
      </c>
      <c r="E6364" s="531">
        <v>23.46</v>
      </c>
      <c r="F6364" s="532">
        <v>0</v>
      </c>
    </row>
    <row r="6365" spans="1:6">
      <c r="A6365" s="529" t="s">
        <v>33252</v>
      </c>
      <c r="B6365" s="530">
        <v>103851</v>
      </c>
      <c r="C6365" s="522" t="s">
        <v>23409</v>
      </c>
      <c r="D6365" s="530" t="s">
        <v>24</v>
      </c>
      <c r="E6365" s="531">
        <v>23.12</v>
      </c>
      <c r="F6365" s="532">
        <v>0</v>
      </c>
    </row>
    <row r="6366" spans="1:6">
      <c r="A6366" s="529" t="s">
        <v>33252</v>
      </c>
      <c r="B6366" s="530">
        <v>93104</v>
      </c>
      <c r="C6366" s="522" t="s">
        <v>11770</v>
      </c>
      <c r="D6366" s="530" t="s">
        <v>24</v>
      </c>
      <c r="E6366" s="531">
        <v>21.36</v>
      </c>
      <c r="F6366" s="532">
        <v>0</v>
      </c>
    </row>
    <row r="6367" spans="1:6">
      <c r="A6367" s="529" t="s">
        <v>33252</v>
      </c>
      <c r="B6367" s="530">
        <v>98602</v>
      </c>
      <c r="C6367" s="522" t="s">
        <v>12023</v>
      </c>
      <c r="D6367" s="530" t="s">
        <v>24</v>
      </c>
      <c r="E6367" s="531">
        <v>20.36</v>
      </c>
      <c r="F6367" s="532">
        <v>0</v>
      </c>
    </row>
    <row r="6368" spans="1:6">
      <c r="A6368" s="529" t="s">
        <v>33252</v>
      </c>
      <c r="B6368" s="530">
        <v>93087</v>
      </c>
      <c r="C6368" s="522" t="s">
        <v>11755</v>
      </c>
      <c r="D6368" s="530" t="s">
        <v>24</v>
      </c>
      <c r="E6368" s="531">
        <v>22.33</v>
      </c>
      <c r="F6368" s="532">
        <v>0</v>
      </c>
    </row>
    <row r="6369" spans="1:6">
      <c r="A6369" s="529" t="s">
        <v>33252</v>
      </c>
      <c r="B6369" s="530">
        <v>103893</v>
      </c>
      <c r="C6369" s="522" t="s">
        <v>12091</v>
      </c>
      <c r="D6369" s="530" t="s">
        <v>24</v>
      </c>
      <c r="E6369" s="531">
        <v>25.06</v>
      </c>
      <c r="F6369" s="532">
        <v>0</v>
      </c>
    </row>
    <row r="6370" spans="1:6">
      <c r="A6370" s="529" t="s">
        <v>33252</v>
      </c>
      <c r="B6370" s="530">
        <v>103824</v>
      </c>
      <c r="C6370" s="522" t="s">
        <v>23403</v>
      </c>
      <c r="D6370" s="530" t="s">
        <v>24</v>
      </c>
      <c r="E6370" s="531">
        <v>28.11</v>
      </c>
      <c r="F6370" s="532">
        <v>0</v>
      </c>
    </row>
    <row r="6371" spans="1:6">
      <c r="A6371" s="529" t="s">
        <v>33252</v>
      </c>
      <c r="B6371" s="530">
        <v>103857</v>
      </c>
      <c r="C6371" s="522" t="s">
        <v>12061</v>
      </c>
      <c r="D6371" s="530" t="s">
        <v>24</v>
      </c>
      <c r="E6371" s="531">
        <v>25.47</v>
      </c>
      <c r="F6371" s="532">
        <v>0</v>
      </c>
    </row>
    <row r="6372" spans="1:6">
      <c r="A6372" s="529" t="s">
        <v>33252</v>
      </c>
      <c r="B6372" s="530">
        <v>93110</v>
      </c>
      <c r="C6372" s="522" t="s">
        <v>11776</v>
      </c>
      <c r="D6372" s="530" t="s">
        <v>24</v>
      </c>
      <c r="E6372" s="531">
        <v>23.78</v>
      </c>
      <c r="F6372" s="532">
        <v>0</v>
      </c>
    </row>
    <row r="6373" spans="1:6">
      <c r="A6373" s="529" t="s">
        <v>33252</v>
      </c>
      <c r="B6373" s="530">
        <v>93054</v>
      </c>
      <c r="C6373" s="522" t="s">
        <v>11723</v>
      </c>
      <c r="D6373" s="530" t="s">
        <v>24</v>
      </c>
      <c r="E6373" s="531">
        <v>25.32</v>
      </c>
      <c r="F6373" s="532">
        <v>0</v>
      </c>
    </row>
    <row r="6374" spans="1:6">
      <c r="A6374" s="529" t="s">
        <v>33252</v>
      </c>
      <c r="B6374" s="530">
        <v>93088</v>
      </c>
      <c r="C6374" s="522" t="s">
        <v>11756</v>
      </c>
      <c r="D6374" s="530" t="s">
        <v>24</v>
      </c>
      <c r="E6374" s="531">
        <v>27.6</v>
      </c>
      <c r="F6374" s="532">
        <v>0</v>
      </c>
    </row>
    <row r="6375" spans="1:6">
      <c r="A6375" s="529" t="s">
        <v>33252</v>
      </c>
      <c r="B6375" s="530">
        <v>103894</v>
      </c>
      <c r="C6375" s="522" t="s">
        <v>12092</v>
      </c>
      <c r="D6375" s="530" t="s">
        <v>24</v>
      </c>
      <c r="E6375" s="531">
        <v>30.02</v>
      </c>
      <c r="F6375" s="532">
        <v>0</v>
      </c>
    </row>
    <row r="6376" spans="1:6">
      <c r="A6376" s="529" t="s">
        <v>33252</v>
      </c>
      <c r="B6376" s="530">
        <v>103825</v>
      </c>
      <c r="C6376" s="522" t="s">
        <v>23404</v>
      </c>
      <c r="D6376" s="530" t="s">
        <v>24</v>
      </c>
      <c r="E6376" s="531">
        <v>33.049999999999997</v>
      </c>
      <c r="F6376" s="532">
        <v>0</v>
      </c>
    </row>
    <row r="6377" spans="1:6">
      <c r="A6377" s="529" t="s">
        <v>33252</v>
      </c>
      <c r="B6377" s="530">
        <v>103858</v>
      </c>
      <c r="C6377" s="522" t="s">
        <v>12062</v>
      </c>
      <c r="D6377" s="530" t="s">
        <v>24</v>
      </c>
      <c r="E6377" s="531">
        <v>30.41</v>
      </c>
      <c r="F6377" s="532">
        <v>0</v>
      </c>
    </row>
    <row r="6378" spans="1:6">
      <c r="A6378" s="529" t="s">
        <v>33252</v>
      </c>
      <c r="B6378" s="530">
        <v>93111</v>
      </c>
      <c r="C6378" s="522" t="s">
        <v>11777</v>
      </c>
      <c r="D6378" s="530" t="s">
        <v>24</v>
      </c>
      <c r="E6378" s="531">
        <v>28.74</v>
      </c>
      <c r="F6378" s="532">
        <v>0</v>
      </c>
    </row>
    <row r="6379" spans="1:6">
      <c r="A6379" s="529" t="s">
        <v>33252</v>
      </c>
      <c r="B6379" s="530">
        <v>93059</v>
      </c>
      <c r="C6379" s="522" t="s">
        <v>11728</v>
      </c>
      <c r="D6379" s="530" t="s">
        <v>24</v>
      </c>
      <c r="E6379" s="531">
        <v>32.409999999999997</v>
      </c>
      <c r="F6379" s="532">
        <v>0</v>
      </c>
    </row>
    <row r="6380" spans="1:6">
      <c r="A6380" s="529" t="s">
        <v>33252</v>
      </c>
      <c r="B6380" s="530">
        <v>93093</v>
      </c>
      <c r="C6380" s="522" t="s">
        <v>11761</v>
      </c>
      <c r="D6380" s="530" t="s">
        <v>24</v>
      </c>
      <c r="E6380" s="531">
        <v>34.24</v>
      </c>
      <c r="F6380" s="532">
        <v>0</v>
      </c>
    </row>
    <row r="6381" spans="1:6">
      <c r="A6381" s="529" t="s">
        <v>33252</v>
      </c>
      <c r="B6381" s="530">
        <v>103899</v>
      </c>
      <c r="C6381" s="522" t="s">
        <v>12097</v>
      </c>
      <c r="D6381" s="530" t="s">
        <v>24</v>
      </c>
      <c r="E6381" s="531">
        <v>37.4</v>
      </c>
      <c r="F6381" s="532">
        <v>0</v>
      </c>
    </row>
    <row r="6382" spans="1:6">
      <c r="A6382" s="529" t="s">
        <v>33252</v>
      </c>
      <c r="B6382" s="530">
        <v>103830</v>
      </c>
      <c r="C6382" s="522" t="s">
        <v>23405</v>
      </c>
      <c r="D6382" s="530" t="s">
        <v>24</v>
      </c>
      <c r="E6382" s="531">
        <v>42.82</v>
      </c>
      <c r="F6382" s="532">
        <v>0</v>
      </c>
    </row>
    <row r="6383" spans="1:6">
      <c r="A6383" s="529" t="s">
        <v>33252</v>
      </c>
      <c r="B6383" s="530">
        <v>103863</v>
      </c>
      <c r="C6383" s="522" t="s">
        <v>12067</v>
      </c>
      <c r="D6383" s="530" t="s">
        <v>24</v>
      </c>
      <c r="E6383" s="531">
        <v>38.450000000000003</v>
      </c>
      <c r="F6383" s="532">
        <v>0</v>
      </c>
    </row>
    <row r="6384" spans="1:6">
      <c r="A6384" s="529" t="s">
        <v>33252</v>
      </c>
      <c r="B6384" s="530">
        <v>93114</v>
      </c>
      <c r="C6384" s="522" t="s">
        <v>11780</v>
      </c>
      <c r="D6384" s="530" t="s">
        <v>24</v>
      </c>
      <c r="E6384" s="531">
        <v>36.840000000000003</v>
      </c>
      <c r="F6384" s="532">
        <v>0</v>
      </c>
    </row>
    <row r="6385" spans="1:6">
      <c r="A6385" s="529" t="s">
        <v>33252</v>
      </c>
      <c r="B6385" s="530">
        <v>93075</v>
      </c>
      <c r="C6385" s="522" t="s">
        <v>11743</v>
      </c>
      <c r="D6385" s="530" t="s">
        <v>24</v>
      </c>
      <c r="E6385" s="531">
        <v>22.88</v>
      </c>
      <c r="F6385" s="532">
        <v>0</v>
      </c>
    </row>
    <row r="6386" spans="1:6">
      <c r="A6386" s="529" t="s">
        <v>33252</v>
      </c>
      <c r="B6386" s="530">
        <v>103876</v>
      </c>
      <c r="C6386" s="522" t="s">
        <v>12074</v>
      </c>
      <c r="D6386" s="530" t="s">
        <v>24</v>
      </c>
      <c r="E6386" s="531">
        <v>26.23</v>
      </c>
      <c r="F6386" s="532">
        <v>0</v>
      </c>
    </row>
    <row r="6387" spans="1:6">
      <c r="A6387" s="529" t="s">
        <v>33252</v>
      </c>
      <c r="B6387" s="530">
        <v>103807</v>
      </c>
      <c r="C6387" s="522" t="s">
        <v>23399</v>
      </c>
      <c r="D6387" s="530" t="s">
        <v>24</v>
      </c>
      <c r="E6387" s="531">
        <v>26.18</v>
      </c>
      <c r="F6387" s="532">
        <v>0</v>
      </c>
    </row>
    <row r="6388" spans="1:6">
      <c r="A6388" s="529" t="s">
        <v>33252</v>
      </c>
      <c r="B6388" s="530">
        <v>103840</v>
      </c>
      <c r="C6388" s="522" t="s">
        <v>23406</v>
      </c>
      <c r="D6388" s="530" t="s">
        <v>24</v>
      </c>
      <c r="E6388" s="531">
        <v>25.68</v>
      </c>
      <c r="F6388" s="532">
        <v>0</v>
      </c>
    </row>
    <row r="6389" spans="1:6">
      <c r="A6389" s="529" t="s">
        <v>33252</v>
      </c>
      <c r="B6389" s="530">
        <v>93098</v>
      </c>
      <c r="C6389" s="522" t="s">
        <v>11764</v>
      </c>
      <c r="D6389" s="530" t="s">
        <v>24</v>
      </c>
      <c r="E6389" s="531">
        <v>23.07</v>
      </c>
      <c r="F6389" s="532">
        <v>0</v>
      </c>
    </row>
    <row r="6390" spans="1:6">
      <c r="A6390" s="529" t="s">
        <v>33252</v>
      </c>
      <c r="B6390" s="530">
        <v>93120</v>
      </c>
      <c r="C6390" s="522" t="s">
        <v>11786</v>
      </c>
      <c r="D6390" s="530" t="s">
        <v>24</v>
      </c>
      <c r="E6390" s="531">
        <v>28.84</v>
      </c>
      <c r="F6390" s="532">
        <v>0</v>
      </c>
    </row>
    <row r="6391" spans="1:6">
      <c r="A6391" s="529" t="s">
        <v>33252</v>
      </c>
      <c r="B6391" s="530">
        <v>93077</v>
      </c>
      <c r="C6391" s="522" t="s">
        <v>11745</v>
      </c>
      <c r="D6391" s="530" t="s">
        <v>24</v>
      </c>
      <c r="E6391" s="531">
        <v>31.78</v>
      </c>
      <c r="F6391" s="532">
        <v>0</v>
      </c>
    </row>
    <row r="6392" spans="1:6">
      <c r="A6392" s="529" t="s">
        <v>33252</v>
      </c>
      <c r="B6392" s="530">
        <v>103879</v>
      </c>
      <c r="C6392" s="522" t="s">
        <v>12077</v>
      </c>
      <c r="D6392" s="530" t="s">
        <v>24</v>
      </c>
      <c r="E6392" s="531">
        <v>35.869999999999997</v>
      </c>
      <c r="F6392" s="532">
        <v>0</v>
      </c>
    </row>
    <row r="6393" spans="1:6">
      <c r="A6393" s="529" t="s">
        <v>33252</v>
      </c>
      <c r="B6393" s="530">
        <v>103810</v>
      </c>
      <c r="C6393" s="522" t="s">
        <v>23400</v>
      </c>
      <c r="D6393" s="530" t="s">
        <v>24</v>
      </c>
      <c r="E6393" s="531">
        <v>40.39</v>
      </c>
      <c r="F6393" s="532">
        <v>0</v>
      </c>
    </row>
    <row r="6394" spans="1:6">
      <c r="A6394" s="529" t="s">
        <v>33252</v>
      </c>
      <c r="B6394" s="530">
        <v>103843</v>
      </c>
      <c r="C6394" s="522" t="s">
        <v>23407</v>
      </c>
      <c r="D6394" s="530" t="s">
        <v>24</v>
      </c>
      <c r="E6394" s="531">
        <v>36.450000000000003</v>
      </c>
      <c r="F6394" s="532">
        <v>0</v>
      </c>
    </row>
    <row r="6395" spans="1:6">
      <c r="A6395" s="529" t="s">
        <v>33252</v>
      </c>
      <c r="B6395" s="530">
        <v>93100</v>
      </c>
      <c r="C6395" s="522" t="s">
        <v>11766</v>
      </c>
      <c r="D6395" s="530" t="s">
        <v>24</v>
      </c>
      <c r="E6395" s="531">
        <v>33.94</v>
      </c>
      <c r="F6395" s="532">
        <v>0</v>
      </c>
    </row>
    <row r="6396" spans="1:6">
      <c r="A6396" s="529" t="s">
        <v>33252</v>
      </c>
      <c r="B6396" s="530">
        <v>93121</v>
      </c>
      <c r="C6396" s="522" t="s">
        <v>11787</v>
      </c>
      <c r="D6396" s="530" t="s">
        <v>24</v>
      </c>
      <c r="E6396" s="531">
        <v>32.89</v>
      </c>
      <c r="F6396" s="532">
        <v>0</v>
      </c>
    </row>
    <row r="6397" spans="1:6">
      <c r="A6397" s="529" t="s">
        <v>33252</v>
      </c>
      <c r="B6397" s="530">
        <v>93078</v>
      </c>
      <c r="C6397" s="522" t="s">
        <v>11746</v>
      </c>
      <c r="D6397" s="530" t="s">
        <v>24</v>
      </c>
      <c r="E6397" s="531">
        <v>35.82</v>
      </c>
      <c r="F6397" s="532">
        <v>0</v>
      </c>
    </row>
    <row r="6398" spans="1:6">
      <c r="A6398" s="529" t="s">
        <v>33252</v>
      </c>
      <c r="B6398" s="530">
        <v>103880</v>
      </c>
      <c r="C6398" s="522" t="s">
        <v>12078</v>
      </c>
      <c r="D6398" s="530" t="s">
        <v>24</v>
      </c>
      <c r="E6398" s="531">
        <v>39.909999999999997</v>
      </c>
      <c r="F6398" s="532">
        <v>0</v>
      </c>
    </row>
    <row r="6399" spans="1:6">
      <c r="A6399" s="529" t="s">
        <v>33252</v>
      </c>
      <c r="B6399" s="530">
        <v>103811</v>
      </c>
      <c r="C6399" s="522" t="s">
        <v>23401</v>
      </c>
      <c r="D6399" s="530" t="s">
        <v>24</v>
      </c>
      <c r="E6399" s="531">
        <v>44.44</v>
      </c>
      <c r="F6399" s="532">
        <v>0</v>
      </c>
    </row>
    <row r="6400" spans="1:6">
      <c r="A6400" s="529" t="s">
        <v>33252</v>
      </c>
      <c r="B6400" s="530">
        <v>103844</v>
      </c>
      <c r="C6400" s="522" t="s">
        <v>23408</v>
      </c>
      <c r="D6400" s="530" t="s">
        <v>24</v>
      </c>
      <c r="E6400" s="531">
        <v>40.49</v>
      </c>
      <c r="F6400" s="532">
        <v>0</v>
      </c>
    </row>
    <row r="6401" spans="1:6">
      <c r="A6401" s="529" t="s">
        <v>33252</v>
      </c>
      <c r="B6401" s="530">
        <v>93101</v>
      </c>
      <c r="C6401" s="522" t="s">
        <v>11767</v>
      </c>
      <c r="D6401" s="530" t="s">
        <v>24</v>
      </c>
      <c r="E6401" s="531">
        <v>38</v>
      </c>
      <c r="F6401" s="532">
        <v>0</v>
      </c>
    </row>
    <row r="6402" spans="1:6">
      <c r="A6402" s="529" t="s">
        <v>33252</v>
      </c>
      <c r="B6402" s="530">
        <v>92311</v>
      </c>
      <c r="C6402" s="522" t="s">
        <v>11556</v>
      </c>
      <c r="D6402" s="530" t="s">
        <v>24</v>
      </c>
      <c r="E6402" s="531">
        <v>16.21</v>
      </c>
      <c r="F6402" s="532">
        <v>0</v>
      </c>
    </row>
    <row r="6403" spans="1:6">
      <c r="A6403" s="529" t="s">
        <v>33252</v>
      </c>
      <c r="B6403" s="530">
        <v>103874</v>
      </c>
      <c r="C6403" s="522" t="s">
        <v>12072</v>
      </c>
      <c r="D6403" s="530" t="s">
        <v>24</v>
      </c>
      <c r="E6403" s="531">
        <v>23.61</v>
      </c>
      <c r="F6403" s="532">
        <v>0</v>
      </c>
    </row>
    <row r="6404" spans="1:6">
      <c r="A6404" s="529" t="s">
        <v>33252</v>
      </c>
      <c r="B6404" s="530">
        <v>103805</v>
      </c>
      <c r="C6404" s="522" t="s">
        <v>12024</v>
      </c>
      <c r="D6404" s="530" t="s">
        <v>24</v>
      </c>
      <c r="E6404" s="531">
        <v>23.51</v>
      </c>
      <c r="F6404" s="532">
        <v>0</v>
      </c>
    </row>
    <row r="6405" spans="1:6">
      <c r="A6405" s="529" t="s">
        <v>33252</v>
      </c>
      <c r="B6405" s="530">
        <v>103838</v>
      </c>
      <c r="C6405" s="522" t="s">
        <v>12046</v>
      </c>
      <c r="D6405" s="530" t="s">
        <v>24</v>
      </c>
      <c r="E6405" s="531">
        <v>22.5</v>
      </c>
      <c r="F6405" s="532">
        <v>0</v>
      </c>
    </row>
    <row r="6406" spans="1:6">
      <c r="A6406" s="529" t="s">
        <v>33252</v>
      </c>
      <c r="B6406" s="530">
        <v>92326</v>
      </c>
      <c r="C6406" s="522" t="s">
        <v>11565</v>
      </c>
      <c r="D6406" s="530" t="s">
        <v>24</v>
      </c>
      <c r="E6406" s="531">
        <v>17.260000000000002</v>
      </c>
      <c r="F6406" s="532">
        <v>0</v>
      </c>
    </row>
    <row r="6407" spans="1:6">
      <c r="A6407" s="529" t="s">
        <v>33252</v>
      </c>
      <c r="B6407" s="530">
        <v>92287</v>
      </c>
      <c r="C6407" s="522" t="s">
        <v>11538</v>
      </c>
      <c r="D6407" s="530" t="s">
        <v>24</v>
      </c>
      <c r="E6407" s="531">
        <v>20.21</v>
      </c>
      <c r="F6407" s="532">
        <v>0</v>
      </c>
    </row>
    <row r="6408" spans="1:6">
      <c r="A6408" s="529" t="s">
        <v>33252</v>
      </c>
      <c r="B6408" s="530">
        <v>92312</v>
      </c>
      <c r="C6408" s="522" t="s">
        <v>11557</v>
      </c>
      <c r="D6408" s="530" t="s">
        <v>24</v>
      </c>
      <c r="E6408" s="531">
        <v>26.08</v>
      </c>
      <c r="F6408" s="532">
        <v>0</v>
      </c>
    </row>
    <row r="6409" spans="1:6">
      <c r="A6409" s="529" t="s">
        <v>33252</v>
      </c>
      <c r="B6409" s="530">
        <v>103877</v>
      </c>
      <c r="C6409" s="522" t="s">
        <v>12075</v>
      </c>
      <c r="D6409" s="530" t="s">
        <v>24</v>
      </c>
      <c r="E6409" s="531">
        <v>34.270000000000003</v>
      </c>
      <c r="F6409" s="532">
        <v>0</v>
      </c>
    </row>
    <row r="6410" spans="1:6">
      <c r="A6410" s="529" t="s">
        <v>33252</v>
      </c>
      <c r="B6410" s="530">
        <v>103808</v>
      </c>
      <c r="C6410" s="522" t="s">
        <v>537</v>
      </c>
      <c r="D6410" s="530" t="s">
        <v>24</v>
      </c>
      <c r="E6410" s="531">
        <v>43.3</v>
      </c>
      <c r="F6410" s="532">
        <v>0</v>
      </c>
    </row>
    <row r="6411" spans="1:6">
      <c r="A6411" s="529" t="s">
        <v>33252</v>
      </c>
      <c r="B6411" s="530">
        <v>103841</v>
      </c>
      <c r="C6411" s="522" t="s">
        <v>12048</v>
      </c>
      <c r="D6411" s="530" t="s">
        <v>24</v>
      </c>
      <c r="E6411" s="531">
        <v>35.409999999999997</v>
      </c>
      <c r="F6411" s="532">
        <v>0</v>
      </c>
    </row>
    <row r="6412" spans="1:6">
      <c r="A6412" s="529" t="s">
        <v>33252</v>
      </c>
      <c r="B6412" s="530">
        <v>92327</v>
      </c>
      <c r="C6412" s="522" t="s">
        <v>11566</v>
      </c>
      <c r="D6412" s="530" t="s">
        <v>24</v>
      </c>
      <c r="E6412" s="531">
        <v>30.42</v>
      </c>
      <c r="F6412" s="532">
        <v>0</v>
      </c>
    </row>
    <row r="6413" spans="1:6">
      <c r="A6413" s="529" t="s">
        <v>33252</v>
      </c>
      <c r="B6413" s="530">
        <v>92288</v>
      </c>
      <c r="C6413" s="522" t="s">
        <v>11539</v>
      </c>
      <c r="D6413" s="530" t="s">
        <v>24</v>
      </c>
      <c r="E6413" s="531">
        <v>31.44</v>
      </c>
      <c r="F6413" s="532">
        <v>0</v>
      </c>
    </row>
    <row r="6414" spans="1:6">
      <c r="A6414" s="529" t="s">
        <v>33252</v>
      </c>
      <c r="B6414" s="530">
        <v>92313</v>
      </c>
      <c r="C6414" s="522" t="s">
        <v>11558</v>
      </c>
      <c r="D6414" s="530" t="s">
        <v>24</v>
      </c>
      <c r="E6414" s="531">
        <v>36.86</v>
      </c>
      <c r="F6414" s="532">
        <v>0</v>
      </c>
    </row>
    <row r="6415" spans="1:6">
      <c r="A6415" s="529" t="s">
        <v>33252</v>
      </c>
      <c r="B6415" s="530">
        <v>103881</v>
      </c>
      <c r="C6415" s="522" t="s">
        <v>12079</v>
      </c>
      <c r="D6415" s="530" t="s">
        <v>24</v>
      </c>
      <c r="E6415" s="531">
        <v>46.35</v>
      </c>
      <c r="F6415" s="532">
        <v>0</v>
      </c>
    </row>
    <row r="6416" spans="1:6">
      <c r="A6416" s="529" t="s">
        <v>33252</v>
      </c>
      <c r="B6416" s="530">
        <v>103812</v>
      </c>
      <c r="C6416" s="522" t="s">
        <v>12027</v>
      </c>
      <c r="D6416" s="530" t="s">
        <v>24</v>
      </c>
      <c r="E6416" s="531">
        <v>63.2</v>
      </c>
      <c r="F6416" s="532">
        <v>0</v>
      </c>
    </row>
    <row r="6417" spans="1:6">
      <c r="A6417" s="529" t="s">
        <v>33252</v>
      </c>
      <c r="B6417" s="530">
        <v>103845</v>
      </c>
      <c r="C6417" s="522" t="s">
        <v>12050</v>
      </c>
      <c r="D6417" s="530" t="s">
        <v>24</v>
      </c>
      <c r="E6417" s="531">
        <v>49.41</v>
      </c>
      <c r="F6417" s="532">
        <v>0</v>
      </c>
    </row>
    <row r="6418" spans="1:6">
      <c r="A6418" s="529" t="s">
        <v>33252</v>
      </c>
      <c r="B6418" s="530">
        <v>92328</v>
      </c>
      <c r="C6418" s="522" t="s">
        <v>11567</v>
      </c>
      <c r="D6418" s="530" t="s">
        <v>24</v>
      </c>
      <c r="E6418" s="531">
        <v>44.61</v>
      </c>
      <c r="F6418" s="532">
        <v>0</v>
      </c>
    </row>
    <row r="6419" spans="1:6">
      <c r="A6419" s="529" t="s">
        <v>33252</v>
      </c>
      <c r="B6419" s="530">
        <v>92289</v>
      </c>
      <c r="C6419" s="522" t="s">
        <v>11540</v>
      </c>
      <c r="D6419" s="530" t="s">
        <v>24</v>
      </c>
      <c r="E6419" s="531">
        <v>54.74</v>
      </c>
      <c r="F6419" s="532">
        <v>0</v>
      </c>
    </row>
    <row r="6420" spans="1:6">
      <c r="A6420" s="529" t="s">
        <v>33252</v>
      </c>
      <c r="B6420" s="530">
        <v>92290</v>
      </c>
      <c r="C6420" s="522" t="s">
        <v>11541</v>
      </c>
      <c r="D6420" s="530" t="s">
        <v>24</v>
      </c>
      <c r="E6420" s="531">
        <v>82.19</v>
      </c>
      <c r="F6420" s="532">
        <v>0</v>
      </c>
    </row>
    <row r="6421" spans="1:6">
      <c r="A6421" s="529" t="s">
        <v>33252</v>
      </c>
      <c r="B6421" s="530">
        <v>92291</v>
      </c>
      <c r="C6421" s="522" t="s">
        <v>11542</v>
      </c>
      <c r="D6421" s="530" t="s">
        <v>24</v>
      </c>
      <c r="E6421" s="531">
        <v>126.58</v>
      </c>
      <c r="F6421" s="532">
        <v>0</v>
      </c>
    </row>
    <row r="6422" spans="1:6">
      <c r="A6422" s="529" t="s">
        <v>33252</v>
      </c>
      <c r="B6422" s="530">
        <v>92292</v>
      </c>
      <c r="C6422" s="522" t="s">
        <v>11543</v>
      </c>
      <c r="D6422" s="530" t="s">
        <v>24</v>
      </c>
      <c r="E6422" s="531">
        <v>385.07</v>
      </c>
      <c r="F6422" s="532">
        <v>0</v>
      </c>
    </row>
    <row r="6423" spans="1:6">
      <c r="A6423" s="529" t="s">
        <v>33252</v>
      </c>
      <c r="B6423" s="530">
        <v>93082</v>
      </c>
      <c r="C6423" s="522" t="s">
        <v>11750</v>
      </c>
      <c r="D6423" s="530" t="s">
        <v>24</v>
      </c>
      <c r="E6423" s="531">
        <v>27.35</v>
      </c>
      <c r="F6423" s="532">
        <v>0</v>
      </c>
    </row>
    <row r="6424" spans="1:6">
      <c r="A6424" s="529" t="s">
        <v>33252</v>
      </c>
      <c r="B6424" s="530">
        <v>103885</v>
      </c>
      <c r="C6424" s="522" t="s">
        <v>12083</v>
      </c>
      <c r="D6424" s="530" t="s">
        <v>24</v>
      </c>
      <c r="E6424" s="531">
        <v>31.82</v>
      </c>
      <c r="F6424" s="532">
        <v>0</v>
      </c>
    </row>
    <row r="6425" spans="1:6">
      <c r="A6425" s="529" t="s">
        <v>33252</v>
      </c>
      <c r="B6425" s="530">
        <v>103816</v>
      </c>
      <c r="C6425" s="522" t="s">
        <v>12031</v>
      </c>
      <c r="D6425" s="530" t="s">
        <v>24</v>
      </c>
      <c r="E6425" s="531">
        <v>31.78</v>
      </c>
      <c r="F6425" s="532">
        <v>0</v>
      </c>
    </row>
    <row r="6426" spans="1:6">
      <c r="A6426" s="529" t="s">
        <v>33252</v>
      </c>
      <c r="B6426" s="530">
        <v>103849</v>
      </c>
      <c r="C6426" s="522" t="s">
        <v>12054</v>
      </c>
      <c r="D6426" s="530" t="s">
        <v>24</v>
      </c>
      <c r="E6426" s="531">
        <v>31.1</v>
      </c>
      <c r="F6426" s="532">
        <v>0</v>
      </c>
    </row>
    <row r="6427" spans="1:6">
      <c r="A6427" s="529" t="s">
        <v>33252</v>
      </c>
      <c r="B6427" s="530">
        <v>93105</v>
      </c>
      <c r="C6427" s="522" t="s">
        <v>11771</v>
      </c>
      <c r="D6427" s="530" t="s">
        <v>24</v>
      </c>
      <c r="E6427" s="531">
        <v>27.59</v>
      </c>
      <c r="F6427" s="532">
        <v>0</v>
      </c>
    </row>
    <row r="6428" spans="1:6">
      <c r="A6428" s="529" t="s">
        <v>33252</v>
      </c>
      <c r="B6428" s="530">
        <v>93055</v>
      </c>
      <c r="C6428" s="522" t="s">
        <v>11724</v>
      </c>
      <c r="D6428" s="530" t="s">
        <v>24</v>
      </c>
      <c r="E6428" s="531">
        <v>48.86</v>
      </c>
      <c r="F6428" s="532">
        <v>0</v>
      </c>
    </row>
    <row r="6429" spans="1:6">
      <c r="A6429" s="529" t="s">
        <v>33252</v>
      </c>
      <c r="B6429" s="530">
        <v>93089</v>
      </c>
      <c r="C6429" s="522" t="s">
        <v>11757</v>
      </c>
      <c r="D6429" s="530" t="s">
        <v>24</v>
      </c>
      <c r="E6429" s="531">
        <v>52.8</v>
      </c>
      <c r="F6429" s="532">
        <v>0</v>
      </c>
    </row>
    <row r="6430" spans="1:6">
      <c r="A6430" s="529" t="s">
        <v>33252</v>
      </c>
      <c r="B6430" s="530">
        <v>103891</v>
      </c>
      <c r="C6430" s="522" t="s">
        <v>12089</v>
      </c>
      <c r="D6430" s="530" t="s">
        <v>24</v>
      </c>
      <c r="E6430" s="531">
        <v>58.26</v>
      </c>
      <c r="F6430" s="532">
        <v>0</v>
      </c>
    </row>
    <row r="6431" spans="1:6">
      <c r="A6431" s="529" t="s">
        <v>33252</v>
      </c>
      <c r="B6431" s="530">
        <v>103822</v>
      </c>
      <c r="C6431" s="522" t="s">
        <v>12036</v>
      </c>
      <c r="D6431" s="530" t="s">
        <v>24</v>
      </c>
      <c r="E6431" s="531">
        <v>64.349999999999994</v>
      </c>
      <c r="F6431" s="532">
        <v>0</v>
      </c>
    </row>
    <row r="6432" spans="1:6">
      <c r="A6432" s="529" t="s">
        <v>33252</v>
      </c>
      <c r="B6432" s="530">
        <v>103855</v>
      </c>
      <c r="C6432" s="522" t="s">
        <v>12059</v>
      </c>
      <c r="D6432" s="530" t="s">
        <v>24</v>
      </c>
      <c r="E6432" s="531">
        <v>59.06</v>
      </c>
      <c r="F6432" s="532">
        <v>0</v>
      </c>
    </row>
    <row r="6433" spans="1:6">
      <c r="A6433" s="529" t="s">
        <v>33252</v>
      </c>
      <c r="B6433" s="530">
        <v>93112</v>
      </c>
      <c r="C6433" s="522" t="s">
        <v>11778</v>
      </c>
      <c r="D6433" s="530" t="s">
        <v>24</v>
      </c>
      <c r="E6433" s="531">
        <v>55.71</v>
      </c>
      <c r="F6433" s="532">
        <v>0</v>
      </c>
    </row>
    <row r="6434" spans="1:6">
      <c r="A6434" s="529" t="s">
        <v>33252</v>
      </c>
      <c r="B6434" s="530">
        <v>93060</v>
      </c>
      <c r="C6434" s="522" t="s">
        <v>11729</v>
      </c>
      <c r="D6434" s="530" t="s">
        <v>24</v>
      </c>
      <c r="E6434" s="531">
        <v>85.16</v>
      </c>
      <c r="F6434" s="532">
        <v>0</v>
      </c>
    </row>
    <row r="6435" spans="1:6">
      <c r="A6435" s="529" t="s">
        <v>33252</v>
      </c>
      <c r="B6435" s="530">
        <v>93094</v>
      </c>
      <c r="C6435" s="522" t="s">
        <v>11762</v>
      </c>
      <c r="D6435" s="530" t="s">
        <v>24</v>
      </c>
      <c r="E6435" s="531">
        <v>88.79</v>
      </c>
      <c r="F6435" s="532">
        <v>0</v>
      </c>
    </row>
    <row r="6436" spans="1:6">
      <c r="A6436" s="529" t="s">
        <v>33252</v>
      </c>
      <c r="B6436" s="530">
        <v>103897</v>
      </c>
      <c r="C6436" s="522" t="s">
        <v>12095</v>
      </c>
      <c r="D6436" s="530" t="s">
        <v>24</v>
      </c>
      <c r="E6436" s="531">
        <v>95.12</v>
      </c>
      <c r="F6436" s="532">
        <v>0</v>
      </c>
    </row>
    <row r="6437" spans="1:6">
      <c r="A6437" s="529" t="s">
        <v>33252</v>
      </c>
      <c r="B6437" s="530">
        <v>103828</v>
      </c>
      <c r="C6437" s="522" t="s">
        <v>12040</v>
      </c>
      <c r="D6437" s="530" t="s">
        <v>24</v>
      </c>
      <c r="E6437" s="531">
        <v>105.93</v>
      </c>
      <c r="F6437" s="532">
        <v>0</v>
      </c>
    </row>
    <row r="6438" spans="1:6">
      <c r="A6438" s="529" t="s">
        <v>33252</v>
      </c>
      <c r="B6438" s="530">
        <v>103861</v>
      </c>
      <c r="C6438" s="522" t="s">
        <v>12065</v>
      </c>
      <c r="D6438" s="530" t="s">
        <v>24</v>
      </c>
      <c r="E6438" s="531">
        <v>97.21</v>
      </c>
      <c r="F6438" s="532">
        <v>0</v>
      </c>
    </row>
    <row r="6439" spans="1:6">
      <c r="A6439" s="529" t="s">
        <v>33252</v>
      </c>
      <c r="B6439" s="530">
        <v>93115</v>
      </c>
      <c r="C6439" s="522" t="s">
        <v>11781</v>
      </c>
      <c r="D6439" s="530" t="s">
        <v>24</v>
      </c>
      <c r="E6439" s="531">
        <v>93.98</v>
      </c>
      <c r="F6439" s="532">
        <v>0</v>
      </c>
    </row>
    <row r="6440" spans="1:6">
      <c r="A6440" s="529" t="s">
        <v>33252</v>
      </c>
      <c r="B6440" s="530">
        <v>93074</v>
      </c>
      <c r="C6440" s="522" t="s">
        <v>11742</v>
      </c>
      <c r="D6440" s="530" t="s">
        <v>24</v>
      </c>
      <c r="E6440" s="531">
        <v>16.89</v>
      </c>
      <c r="F6440" s="532">
        <v>0</v>
      </c>
    </row>
    <row r="6441" spans="1:6">
      <c r="A6441" s="529" t="s">
        <v>33252</v>
      </c>
      <c r="B6441" s="530">
        <v>103875</v>
      </c>
      <c r="C6441" s="522" t="s">
        <v>12073</v>
      </c>
      <c r="D6441" s="530" t="s">
        <v>24</v>
      </c>
      <c r="E6441" s="531">
        <v>23.58</v>
      </c>
      <c r="F6441" s="532">
        <v>0</v>
      </c>
    </row>
    <row r="6442" spans="1:6">
      <c r="A6442" s="529" t="s">
        <v>33252</v>
      </c>
      <c r="B6442" s="530">
        <v>103806</v>
      </c>
      <c r="C6442" s="522" t="s">
        <v>12025</v>
      </c>
      <c r="D6442" s="530" t="s">
        <v>24</v>
      </c>
      <c r="E6442" s="531">
        <v>23.48</v>
      </c>
      <c r="F6442" s="532">
        <v>0</v>
      </c>
    </row>
    <row r="6443" spans="1:6">
      <c r="A6443" s="529" t="s">
        <v>33252</v>
      </c>
      <c r="B6443" s="530">
        <v>103839</v>
      </c>
      <c r="C6443" s="522" t="s">
        <v>12047</v>
      </c>
      <c r="D6443" s="530" t="s">
        <v>24</v>
      </c>
      <c r="E6443" s="531">
        <v>22.47</v>
      </c>
      <c r="F6443" s="532">
        <v>0</v>
      </c>
    </row>
    <row r="6444" spans="1:6">
      <c r="A6444" s="529" t="s">
        <v>33252</v>
      </c>
      <c r="B6444" s="530">
        <v>93097</v>
      </c>
      <c r="C6444" s="522" t="s">
        <v>11763</v>
      </c>
      <c r="D6444" s="530" t="s">
        <v>24</v>
      </c>
      <c r="E6444" s="531">
        <v>17.25</v>
      </c>
      <c r="F6444" s="532">
        <v>0</v>
      </c>
    </row>
    <row r="6445" spans="1:6">
      <c r="A6445" s="529" t="s">
        <v>33252</v>
      </c>
      <c r="B6445" s="530">
        <v>93119</v>
      </c>
      <c r="C6445" s="522" t="s">
        <v>11785</v>
      </c>
      <c r="D6445" s="530" t="s">
        <v>24</v>
      </c>
      <c r="E6445" s="531">
        <v>19.899999999999999</v>
      </c>
      <c r="F6445" s="532">
        <v>0</v>
      </c>
    </row>
    <row r="6446" spans="1:6">
      <c r="A6446" s="529" t="s">
        <v>33252</v>
      </c>
      <c r="B6446" s="530">
        <v>93076</v>
      </c>
      <c r="C6446" s="522" t="s">
        <v>11744</v>
      </c>
      <c r="D6446" s="530" t="s">
        <v>24</v>
      </c>
      <c r="E6446" s="531">
        <v>25.77</v>
      </c>
      <c r="F6446" s="532">
        <v>0</v>
      </c>
    </row>
    <row r="6447" spans="1:6">
      <c r="A6447" s="529" t="s">
        <v>33252</v>
      </c>
      <c r="B6447" s="530">
        <v>103878</v>
      </c>
      <c r="C6447" s="522" t="s">
        <v>12076</v>
      </c>
      <c r="D6447" s="530" t="s">
        <v>24</v>
      </c>
      <c r="E6447" s="531">
        <v>33.96</v>
      </c>
      <c r="F6447" s="532">
        <v>0</v>
      </c>
    </row>
    <row r="6448" spans="1:6">
      <c r="A6448" s="529" t="s">
        <v>33252</v>
      </c>
      <c r="B6448" s="530">
        <v>103809</v>
      </c>
      <c r="C6448" s="522" t="s">
        <v>12026</v>
      </c>
      <c r="D6448" s="530" t="s">
        <v>24</v>
      </c>
      <c r="E6448" s="531">
        <v>42.99</v>
      </c>
      <c r="F6448" s="532">
        <v>0</v>
      </c>
    </row>
    <row r="6449" spans="1:6">
      <c r="A6449" s="529" t="s">
        <v>33252</v>
      </c>
      <c r="B6449" s="530">
        <v>103842</v>
      </c>
      <c r="C6449" s="522" t="s">
        <v>12049</v>
      </c>
      <c r="D6449" s="530" t="s">
        <v>24</v>
      </c>
      <c r="E6449" s="531">
        <v>35.1</v>
      </c>
      <c r="F6449" s="532">
        <v>0</v>
      </c>
    </row>
    <row r="6450" spans="1:6">
      <c r="A6450" s="529" t="s">
        <v>33252</v>
      </c>
      <c r="B6450" s="530">
        <v>93099</v>
      </c>
      <c r="C6450" s="522" t="s">
        <v>11765</v>
      </c>
      <c r="D6450" s="530" t="s">
        <v>24</v>
      </c>
      <c r="E6450" s="531">
        <v>30.11</v>
      </c>
      <c r="F6450" s="532">
        <v>0</v>
      </c>
    </row>
    <row r="6451" spans="1:6">
      <c r="A6451" s="529" t="s">
        <v>33252</v>
      </c>
      <c r="B6451" s="530">
        <v>93122</v>
      </c>
      <c r="C6451" s="522" t="s">
        <v>11788</v>
      </c>
      <c r="D6451" s="530" t="s">
        <v>24</v>
      </c>
      <c r="E6451" s="531">
        <v>29.56</v>
      </c>
      <c r="F6451" s="532">
        <v>0</v>
      </c>
    </row>
    <row r="6452" spans="1:6">
      <c r="A6452" s="529" t="s">
        <v>33252</v>
      </c>
      <c r="B6452" s="530">
        <v>93079</v>
      </c>
      <c r="C6452" s="522" t="s">
        <v>11747</v>
      </c>
      <c r="D6452" s="530" t="s">
        <v>24</v>
      </c>
      <c r="E6452" s="531">
        <v>34.979999999999997</v>
      </c>
      <c r="F6452" s="532">
        <v>0</v>
      </c>
    </row>
    <row r="6453" spans="1:6">
      <c r="A6453" s="529" t="s">
        <v>33252</v>
      </c>
      <c r="B6453" s="530">
        <v>103882</v>
      </c>
      <c r="C6453" s="522" t="s">
        <v>12080</v>
      </c>
      <c r="D6453" s="530" t="s">
        <v>24</v>
      </c>
      <c r="E6453" s="531">
        <v>44.47</v>
      </c>
      <c r="F6453" s="532">
        <v>0</v>
      </c>
    </row>
    <row r="6454" spans="1:6">
      <c r="A6454" s="529" t="s">
        <v>33252</v>
      </c>
      <c r="B6454" s="530">
        <v>103813</v>
      </c>
      <c r="C6454" s="522" t="s">
        <v>12028</v>
      </c>
      <c r="D6454" s="530" t="s">
        <v>24</v>
      </c>
      <c r="E6454" s="531">
        <v>61.32</v>
      </c>
      <c r="F6454" s="532">
        <v>0</v>
      </c>
    </row>
    <row r="6455" spans="1:6">
      <c r="A6455" s="529" t="s">
        <v>33252</v>
      </c>
      <c r="B6455" s="530">
        <v>103846</v>
      </c>
      <c r="C6455" s="522" t="s">
        <v>12051</v>
      </c>
      <c r="D6455" s="530" t="s">
        <v>24</v>
      </c>
      <c r="E6455" s="531">
        <v>47.53</v>
      </c>
      <c r="F6455" s="532">
        <v>0</v>
      </c>
    </row>
    <row r="6456" spans="1:6">
      <c r="A6456" s="529" t="s">
        <v>33252</v>
      </c>
      <c r="B6456" s="530">
        <v>93102</v>
      </c>
      <c r="C6456" s="522" t="s">
        <v>11768</v>
      </c>
      <c r="D6456" s="530" t="s">
        <v>24</v>
      </c>
      <c r="E6456" s="531">
        <v>42.73</v>
      </c>
      <c r="F6456" s="532">
        <v>0</v>
      </c>
    </row>
    <row r="6457" spans="1:6">
      <c r="A6457" s="529" t="s">
        <v>33252</v>
      </c>
      <c r="B6457" s="530">
        <v>93123</v>
      </c>
      <c r="C6457" s="522" t="s">
        <v>11789</v>
      </c>
      <c r="D6457" s="530" t="s">
        <v>24</v>
      </c>
      <c r="E6457" s="531">
        <v>63.98</v>
      </c>
      <c r="F6457" s="532">
        <v>0</v>
      </c>
    </row>
    <row r="6458" spans="1:6">
      <c r="A6458" s="529" t="s">
        <v>33252</v>
      </c>
      <c r="B6458" s="530">
        <v>93124</v>
      </c>
      <c r="C6458" s="522" t="s">
        <v>11790</v>
      </c>
      <c r="D6458" s="530" t="s">
        <v>24</v>
      </c>
      <c r="E6458" s="531">
        <v>99.54</v>
      </c>
      <c r="F6458" s="532">
        <v>0</v>
      </c>
    </row>
    <row r="6459" spans="1:6">
      <c r="A6459" s="529" t="s">
        <v>33252</v>
      </c>
      <c r="B6459" s="530">
        <v>93125</v>
      </c>
      <c r="C6459" s="522" t="s">
        <v>11791</v>
      </c>
      <c r="D6459" s="530" t="s">
        <v>24</v>
      </c>
      <c r="E6459" s="531">
        <v>145.80000000000001</v>
      </c>
      <c r="F6459" s="532">
        <v>0</v>
      </c>
    </row>
    <row r="6460" spans="1:6">
      <c r="A6460" s="529" t="s">
        <v>33252</v>
      </c>
      <c r="B6460" s="530">
        <v>93126</v>
      </c>
      <c r="C6460" s="522" t="s">
        <v>11792</v>
      </c>
      <c r="D6460" s="530" t="s">
        <v>24</v>
      </c>
      <c r="E6460" s="531">
        <v>318.24</v>
      </c>
      <c r="F6460" s="532">
        <v>0</v>
      </c>
    </row>
    <row r="6461" spans="1:6">
      <c r="A6461" s="529" t="s">
        <v>33252</v>
      </c>
      <c r="B6461" s="530">
        <v>93063</v>
      </c>
      <c r="C6461" s="522" t="s">
        <v>11732</v>
      </c>
      <c r="D6461" s="530" t="s">
        <v>24</v>
      </c>
      <c r="E6461" s="531">
        <v>698.92</v>
      </c>
      <c r="F6461" s="532">
        <v>0</v>
      </c>
    </row>
    <row r="6462" spans="1:6">
      <c r="A6462" s="529" t="s">
        <v>33252</v>
      </c>
      <c r="B6462" s="530">
        <v>93066</v>
      </c>
      <c r="C6462" s="522" t="s">
        <v>11735</v>
      </c>
      <c r="D6462" s="530" t="s">
        <v>24</v>
      </c>
      <c r="E6462" s="531">
        <v>877.04</v>
      </c>
      <c r="F6462" s="532">
        <v>0</v>
      </c>
    </row>
    <row r="6463" spans="1:6">
      <c r="A6463" s="529" t="s">
        <v>33252</v>
      </c>
      <c r="B6463" s="530">
        <v>93069</v>
      </c>
      <c r="C6463" s="522" t="s">
        <v>11738</v>
      </c>
      <c r="D6463" s="530" t="s">
        <v>24</v>
      </c>
      <c r="E6463" s="531">
        <v>1215.51</v>
      </c>
      <c r="F6463" s="532">
        <v>0</v>
      </c>
    </row>
    <row r="6464" spans="1:6">
      <c r="A6464" s="529" t="s">
        <v>33252</v>
      </c>
      <c r="B6464" s="530">
        <v>93072</v>
      </c>
      <c r="C6464" s="522" t="s">
        <v>11741</v>
      </c>
      <c r="D6464" s="530" t="s">
        <v>24</v>
      </c>
      <c r="E6464" s="531">
        <v>1603.92</v>
      </c>
      <c r="F6464" s="532">
        <v>0</v>
      </c>
    </row>
    <row r="6465" spans="1:6">
      <c r="A6465" s="529" t="s">
        <v>33252</v>
      </c>
      <c r="B6465" s="530">
        <v>93083</v>
      </c>
      <c r="C6465" s="522" t="s">
        <v>11751</v>
      </c>
      <c r="D6465" s="530" t="s">
        <v>24</v>
      </c>
      <c r="E6465" s="531">
        <v>480.68</v>
      </c>
      <c r="F6465" s="532">
        <v>0</v>
      </c>
    </row>
    <row r="6466" spans="1:6">
      <c r="A6466" s="529" t="s">
        <v>33252</v>
      </c>
      <c r="B6466" s="530">
        <v>103886</v>
      </c>
      <c r="C6466" s="522" t="s">
        <v>12084</v>
      </c>
      <c r="D6466" s="530" t="s">
        <v>24</v>
      </c>
      <c r="E6466" s="531">
        <v>485.15</v>
      </c>
      <c r="F6466" s="532">
        <v>0</v>
      </c>
    </row>
    <row r="6467" spans="1:6">
      <c r="A6467" s="529" t="s">
        <v>33252</v>
      </c>
      <c r="B6467" s="530">
        <v>103817</v>
      </c>
      <c r="C6467" s="522" t="s">
        <v>12032</v>
      </c>
      <c r="D6467" s="530" t="s">
        <v>24</v>
      </c>
      <c r="E6467" s="531">
        <v>485.11</v>
      </c>
      <c r="F6467" s="532">
        <v>0</v>
      </c>
    </row>
    <row r="6468" spans="1:6">
      <c r="A6468" s="529" t="s">
        <v>33252</v>
      </c>
      <c r="B6468" s="530">
        <v>103850</v>
      </c>
      <c r="C6468" s="522" t="s">
        <v>12055</v>
      </c>
      <c r="D6468" s="530" t="s">
        <v>24</v>
      </c>
      <c r="E6468" s="531">
        <v>484.43</v>
      </c>
      <c r="F6468" s="532">
        <v>0</v>
      </c>
    </row>
    <row r="6469" spans="1:6">
      <c r="A6469" s="529" t="s">
        <v>33252</v>
      </c>
      <c r="B6469" s="530">
        <v>93106</v>
      </c>
      <c r="C6469" s="522" t="s">
        <v>11772</v>
      </c>
      <c r="D6469" s="530" t="s">
        <v>24</v>
      </c>
      <c r="E6469" s="531">
        <v>480.92</v>
      </c>
      <c r="F6469" s="532">
        <v>0</v>
      </c>
    </row>
    <row r="6470" spans="1:6">
      <c r="A6470" s="529" t="s">
        <v>33252</v>
      </c>
      <c r="B6470" s="530">
        <v>93052</v>
      </c>
      <c r="C6470" s="522" t="s">
        <v>11722</v>
      </c>
      <c r="D6470" s="530" t="s">
        <v>24</v>
      </c>
      <c r="E6470" s="531">
        <v>554.09</v>
      </c>
      <c r="F6470" s="532">
        <v>0</v>
      </c>
    </row>
    <row r="6471" spans="1:6">
      <c r="A6471" s="529" t="s">
        <v>33252</v>
      </c>
      <c r="B6471" s="530">
        <v>93086</v>
      </c>
      <c r="C6471" s="522" t="s">
        <v>11754</v>
      </c>
      <c r="D6471" s="530" t="s">
        <v>24</v>
      </c>
      <c r="E6471" s="531">
        <v>558.03</v>
      </c>
      <c r="F6471" s="532">
        <v>0</v>
      </c>
    </row>
    <row r="6472" spans="1:6">
      <c r="A6472" s="529" t="s">
        <v>33252</v>
      </c>
      <c r="B6472" s="530">
        <v>103890</v>
      </c>
      <c r="C6472" s="522" t="s">
        <v>12088</v>
      </c>
      <c r="D6472" s="530" t="s">
        <v>24</v>
      </c>
      <c r="E6472" s="531">
        <v>563.49</v>
      </c>
      <c r="F6472" s="532">
        <v>0</v>
      </c>
    </row>
    <row r="6473" spans="1:6">
      <c r="A6473" s="529" t="s">
        <v>33252</v>
      </c>
      <c r="B6473" s="530">
        <v>103821</v>
      </c>
      <c r="C6473" s="522" t="s">
        <v>12035</v>
      </c>
      <c r="D6473" s="530" t="s">
        <v>24</v>
      </c>
      <c r="E6473" s="531">
        <v>569.58000000000004</v>
      </c>
      <c r="F6473" s="532">
        <v>0</v>
      </c>
    </row>
    <row r="6474" spans="1:6">
      <c r="A6474" s="529" t="s">
        <v>33252</v>
      </c>
      <c r="B6474" s="530">
        <v>103854</v>
      </c>
      <c r="C6474" s="522" t="s">
        <v>12058</v>
      </c>
      <c r="D6474" s="530" t="s">
        <v>24</v>
      </c>
      <c r="E6474" s="531">
        <v>564.29</v>
      </c>
      <c r="F6474" s="532">
        <v>0</v>
      </c>
    </row>
    <row r="6475" spans="1:6">
      <c r="A6475" s="529" t="s">
        <v>33252</v>
      </c>
      <c r="B6475" s="530">
        <v>93109</v>
      </c>
      <c r="C6475" s="522" t="s">
        <v>11775</v>
      </c>
      <c r="D6475" s="530" t="s">
        <v>24</v>
      </c>
      <c r="E6475" s="531">
        <v>560.94000000000005</v>
      </c>
      <c r="F6475" s="532">
        <v>0</v>
      </c>
    </row>
    <row r="6476" spans="1:6">
      <c r="A6476" s="529" t="s">
        <v>33252</v>
      </c>
      <c r="B6476" s="530">
        <v>93058</v>
      </c>
      <c r="C6476" s="522" t="s">
        <v>11727</v>
      </c>
      <c r="D6476" s="530" t="s">
        <v>24</v>
      </c>
      <c r="E6476" s="531">
        <v>609.79</v>
      </c>
      <c r="F6476" s="532">
        <v>0</v>
      </c>
    </row>
    <row r="6477" spans="1:6">
      <c r="A6477" s="529" t="s">
        <v>33252</v>
      </c>
      <c r="B6477" s="530">
        <v>93092</v>
      </c>
      <c r="C6477" s="522" t="s">
        <v>11760</v>
      </c>
      <c r="D6477" s="530" t="s">
        <v>24</v>
      </c>
      <c r="E6477" s="531">
        <v>613.41999999999996</v>
      </c>
      <c r="F6477" s="532">
        <v>0</v>
      </c>
    </row>
    <row r="6478" spans="1:6">
      <c r="A6478" s="529" t="s">
        <v>33252</v>
      </c>
      <c r="B6478" s="530">
        <v>103898</v>
      </c>
      <c r="C6478" s="522" t="s">
        <v>12096</v>
      </c>
      <c r="D6478" s="530" t="s">
        <v>24</v>
      </c>
      <c r="E6478" s="531">
        <v>619.75</v>
      </c>
      <c r="F6478" s="532">
        <v>0</v>
      </c>
    </row>
    <row r="6479" spans="1:6">
      <c r="A6479" s="529" t="s">
        <v>33252</v>
      </c>
      <c r="B6479" s="530">
        <v>103829</v>
      </c>
      <c r="C6479" s="522" t="s">
        <v>12041</v>
      </c>
      <c r="D6479" s="530" t="s">
        <v>24</v>
      </c>
      <c r="E6479" s="531">
        <v>630.55999999999995</v>
      </c>
      <c r="F6479" s="532">
        <v>0</v>
      </c>
    </row>
    <row r="6480" spans="1:6">
      <c r="A6480" s="529" t="s">
        <v>33252</v>
      </c>
      <c r="B6480" s="530">
        <v>103862</v>
      </c>
      <c r="C6480" s="522" t="s">
        <v>12066</v>
      </c>
      <c r="D6480" s="530" t="s">
        <v>24</v>
      </c>
      <c r="E6480" s="531">
        <v>621.84</v>
      </c>
      <c r="F6480" s="532">
        <v>0</v>
      </c>
    </row>
    <row r="6481" spans="1:6">
      <c r="A6481" s="529" t="s">
        <v>33252</v>
      </c>
      <c r="B6481" s="530">
        <v>93116</v>
      </c>
      <c r="C6481" s="522" t="s">
        <v>11782</v>
      </c>
      <c r="D6481" s="530" t="s">
        <v>24</v>
      </c>
      <c r="E6481" s="531">
        <v>618.61</v>
      </c>
      <c r="F6481" s="532">
        <v>0</v>
      </c>
    </row>
    <row r="6482" spans="1:6">
      <c r="A6482" s="529" t="s">
        <v>33252</v>
      </c>
      <c r="B6482" s="530">
        <v>92314</v>
      </c>
      <c r="C6482" s="522" t="s">
        <v>11559</v>
      </c>
      <c r="D6482" s="530" t="s">
        <v>24</v>
      </c>
      <c r="E6482" s="531">
        <v>11.01</v>
      </c>
      <c r="F6482" s="532">
        <v>0</v>
      </c>
    </row>
    <row r="6483" spans="1:6">
      <c r="A6483" s="529" t="s">
        <v>33252</v>
      </c>
      <c r="B6483" s="530">
        <v>103883</v>
      </c>
      <c r="C6483" s="522" t="s">
        <v>12081</v>
      </c>
      <c r="D6483" s="530" t="s">
        <v>24</v>
      </c>
      <c r="E6483" s="531">
        <v>15.48</v>
      </c>
      <c r="F6483" s="532">
        <v>0</v>
      </c>
    </row>
    <row r="6484" spans="1:6">
      <c r="A6484" s="529" t="s">
        <v>33252</v>
      </c>
      <c r="B6484" s="530">
        <v>103814</v>
      </c>
      <c r="C6484" s="522" t="s">
        <v>12029</v>
      </c>
      <c r="D6484" s="530" t="s">
        <v>24</v>
      </c>
      <c r="E6484" s="531">
        <v>15.44</v>
      </c>
      <c r="F6484" s="532">
        <v>0</v>
      </c>
    </row>
    <row r="6485" spans="1:6">
      <c r="A6485" s="529" t="s">
        <v>33252</v>
      </c>
      <c r="B6485" s="530">
        <v>103847</v>
      </c>
      <c r="C6485" s="522" t="s">
        <v>12052</v>
      </c>
      <c r="D6485" s="530" t="s">
        <v>24</v>
      </c>
      <c r="E6485" s="531">
        <v>14.76</v>
      </c>
      <c r="F6485" s="532">
        <v>0</v>
      </c>
    </row>
    <row r="6486" spans="1:6">
      <c r="A6486" s="529" t="s">
        <v>33252</v>
      </c>
      <c r="B6486" s="530">
        <v>92329</v>
      </c>
      <c r="C6486" s="522" t="s">
        <v>11568</v>
      </c>
      <c r="D6486" s="530" t="s">
        <v>24</v>
      </c>
      <c r="E6486" s="531">
        <v>11.25</v>
      </c>
      <c r="F6486" s="532">
        <v>0</v>
      </c>
    </row>
    <row r="6487" spans="1:6">
      <c r="A6487" s="529" t="s">
        <v>33252</v>
      </c>
      <c r="B6487" s="530">
        <v>92293</v>
      </c>
      <c r="C6487" s="522" t="s">
        <v>11544</v>
      </c>
      <c r="D6487" s="530" t="s">
        <v>24</v>
      </c>
      <c r="E6487" s="531">
        <v>11.62</v>
      </c>
      <c r="F6487" s="532">
        <v>0</v>
      </c>
    </row>
    <row r="6488" spans="1:6">
      <c r="A6488" s="529" t="s">
        <v>33252</v>
      </c>
      <c r="B6488" s="530">
        <v>92315</v>
      </c>
      <c r="C6488" s="522" t="s">
        <v>11560</v>
      </c>
      <c r="D6488" s="530" t="s">
        <v>24</v>
      </c>
      <c r="E6488" s="531">
        <v>15.56</v>
      </c>
      <c r="F6488" s="532">
        <v>0</v>
      </c>
    </row>
    <row r="6489" spans="1:6">
      <c r="A6489" s="529" t="s">
        <v>33252</v>
      </c>
      <c r="B6489" s="530">
        <v>103888</v>
      </c>
      <c r="C6489" s="522" t="s">
        <v>12086</v>
      </c>
      <c r="D6489" s="530" t="s">
        <v>24</v>
      </c>
      <c r="E6489" s="531">
        <v>21.02</v>
      </c>
      <c r="F6489" s="532">
        <v>0</v>
      </c>
    </row>
    <row r="6490" spans="1:6">
      <c r="A6490" s="529" t="s">
        <v>33252</v>
      </c>
      <c r="B6490" s="530">
        <v>103819</v>
      </c>
      <c r="C6490" s="522" t="s">
        <v>12033</v>
      </c>
      <c r="D6490" s="530" t="s">
        <v>24</v>
      </c>
      <c r="E6490" s="531">
        <v>27.11</v>
      </c>
      <c r="F6490" s="532">
        <v>0</v>
      </c>
    </row>
    <row r="6491" spans="1:6">
      <c r="A6491" s="529" t="s">
        <v>33252</v>
      </c>
      <c r="B6491" s="530">
        <v>103852</v>
      </c>
      <c r="C6491" s="522" t="s">
        <v>12056</v>
      </c>
      <c r="D6491" s="530" t="s">
        <v>24</v>
      </c>
      <c r="E6491" s="531">
        <v>21.82</v>
      </c>
      <c r="F6491" s="532">
        <v>0</v>
      </c>
    </row>
    <row r="6492" spans="1:6">
      <c r="A6492" s="529" t="s">
        <v>33252</v>
      </c>
      <c r="B6492" s="530">
        <v>92330</v>
      </c>
      <c r="C6492" s="522" t="s">
        <v>11569</v>
      </c>
      <c r="D6492" s="530" t="s">
        <v>24</v>
      </c>
      <c r="E6492" s="531">
        <v>18.47</v>
      </c>
      <c r="F6492" s="532">
        <v>0</v>
      </c>
    </row>
    <row r="6493" spans="1:6">
      <c r="A6493" s="529" t="s">
        <v>33252</v>
      </c>
      <c r="B6493" s="530">
        <v>92294</v>
      </c>
      <c r="C6493" s="522" t="s">
        <v>11545</v>
      </c>
      <c r="D6493" s="530" t="s">
        <v>24</v>
      </c>
      <c r="E6493" s="531">
        <v>19.28</v>
      </c>
      <c r="F6493" s="532">
        <v>0</v>
      </c>
    </row>
    <row r="6494" spans="1:6">
      <c r="A6494" s="529" t="s">
        <v>33252</v>
      </c>
      <c r="B6494" s="530">
        <v>92316</v>
      </c>
      <c r="C6494" s="522" t="s">
        <v>11561</v>
      </c>
      <c r="D6494" s="530" t="s">
        <v>24</v>
      </c>
      <c r="E6494" s="531">
        <v>22.91</v>
      </c>
      <c r="F6494" s="532">
        <v>0</v>
      </c>
    </row>
    <row r="6495" spans="1:6">
      <c r="A6495" s="529" t="s">
        <v>33252</v>
      </c>
      <c r="B6495" s="530">
        <v>103895</v>
      </c>
      <c r="C6495" s="522" t="s">
        <v>12093</v>
      </c>
      <c r="D6495" s="530" t="s">
        <v>24</v>
      </c>
      <c r="E6495" s="531">
        <v>29.24</v>
      </c>
      <c r="F6495" s="532">
        <v>0</v>
      </c>
    </row>
    <row r="6496" spans="1:6">
      <c r="A6496" s="529" t="s">
        <v>33252</v>
      </c>
      <c r="B6496" s="530">
        <v>103826</v>
      </c>
      <c r="C6496" s="522" t="s">
        <v>12038</v>
      </c>
      <c r="D6496" s="530" t="s">
        <v>24</v>
      </c>
      <c r="E6496" s="531">
        <v>40.049999999999997</v>
      </c>
      <c r="F6496" s="532">
        <v>0</v>
      </c>
    </row>
    <row r="6497" spans="1:6">
      <c r="A6497" s="529" t="s">
        <v>33252</v>
      </c>
      <c r="B6497" s="530">
        <v>103859</v>
      </c>
      <c r="C6497" s="522" t="s">
        <v>12063</v>
      </c>
      <c r="D6497" s="530" t="s">
        <v>24</v>
      </c>
      <c r="E6497" s="531">
        <v>31.33</v>
      </c>
      <c r="F6497" s="532">
        <v>0</v>
      </c>
    </row>
    <row r="6498" spans="1:6">
      <c r="A6498" s="529" t="s">
        <v>33252</v>
      </c>
      <c r="B6498" s="530">
        <v>92331</v>
      </c>
      <c r="C6498" s="522" t="s">
        <v>11570</v>
      </c>
      <c r="D6498" s="530" t="s">
        <v>24</v>
      </c>
      <c r="E6498" s="531">
        <v>28.1</v>
      </c>
      <c r="F6498" s="532">
        <v>0</v>
      </c>
    </row>
    <row r="6499" spans="1:6">
      <c r="A6499" s="529" t="s">
        <v>33252</v>
      </c>
      <c r="B6499" s="530">
        <v>92295</v>
      </c>
      <c r="C6499" s="522" t="s">
        <v>11546</v>
      </c>
      <c r="D6499" s="530" t="s">
        <v>24</v>
      </c>
      <c r="E6499" s="531">
        <v>35.54</v>
      </c>
      <c r="F6499" s="532">
        <v>0</v>
      </c>
    </row>
    <row r="6500" spans="1:6">
      <c r="A6500" s="529" t="s">
        <v>33252</v>
      </c>
      <c r="B6500" s="530">
        <v>92296</v>
      </c>
      <c r="C6500" s="522" t="s">
        <v>11547</v>
      </c>
      <c r="D6500" s="530" t="s">
        <v>24</v>
      </c>
      <c r="E6500" s="531">
        <v>46.91</v>
      </c>
      <c r="F6500" s="532">
        <v>0</v>
      </c>
    </row>
    <row r="6501" spans="1:6">
      <c r="A6501" s="529" t="s">
        <v>33252</v>
      </c>
      <c r="B6501" s="530">
        <v>92297</v>
      </c>
      <c r="C6501" s="522" t="s">
        <v>11548</v>
      </c>
      <c r="D6501" s="530" t="s">
        <v>24</v>
      </c>
      <c r="E6501" s="531">
        <v>72.27</v>
      </c>
      <c r="F6501" s="532">
        <v>0</v>
      </c>
    </row>
    <row r="6502" spans="1:6">
      <c r="A6502" s="529" t="s">
        <v>33252</v>
      </c>
      <c r="B6502" s="530">
        <v>92298</v>
      </c>
      <c r="C6502" s="522" t="s">
        <v>11549</v>
      </c>
      <c r="D6502" s="530" t="s">
        <v>24</v>
      </c>
      <c r="E6502" s="531">
        <v>199.09</v>
      </c>
      <c r="F6502" s="532">
        <v>0</v>
      </c>
    </row>
    <row r="6503" spans="1:6">
      <c r="A6503" s="529" t="s">
        <v>33252</v>
      </c>
      <c r="B6503" s="530">
        <v>93080</v>
      </c>
      <c r="C6503" s="522" t="s">
        <v>11748</v>
      </c>
      <c r="D6503" s="530" t="s">
        <v>24</v>
      </c>
      <c r="E6503" s="531">
        <v>11.04</v>
      </c>
      <c r="F6503" s="532">
        <v>0</v>
      </c>
    </row>
    <row r="6504" spans="1:6">
      <c r="A6504" s="529" t="s">
        <v>33252</v>
      </c>
      <c r="B6504" s="530">
        <v>103884</v>
      </c>
      <c r="C6504" s="522" t="s">
        <v>12082</v>
      </c>
      <c r="D6504" s="530" t="s">
        <v>24</v>
      </c>
      <c r="E6504" s="531">
        <v>15.51</v>
      </c>
      <c r="F6504" s="532">
        <v>0</v>
      </c>
    </row>
    <row r="6505" spans="1:6">
      <c r="A6505" s="529" t="s">
        <v>33252</v>
      </c>
      <c r="B6505" s="530">
        <v>103815</v>
      </c>
      <c r="C6505" s="522" t="s">
        <v>12030</v>
      </c>
      <c r="D6505" s="530" t="s">
        <v>24</v>
      </c>
      <c r="E6505" s="531">
        <v>15.47</v>
      </c>
      <c r="F6505" s="532">
        <v>0</v>
      </c>
    </row>
    <row r="6506" spans="1:6">
      <c r="A6506" s="529" t="s">
        <v>33252</v>
      </c>
      <c r="B6506" s="530">
        <v>103848</v>
      </c>
      <c r="C6506" s="522" t="s">
        <v>12053</v>
      </c>
      <c r="D6506" s="530" t="s">
        <v>24</v>
      </c>
      <c r="E6506" s="531">
        <v>14.79</v>
      </c>
      <c r="F6506" s="532">
        <v>0</v>
      </c>
    </row>
    <row r="6507" spans="1:6">
      <c r="A6507" s="529" t="s">
        <v>33252</v>
      </c>
      <c r="B6507" s="530">
        <v>93103</v>
      </c>
      <c r="C6507" s="522" t="s">
        <v>11769</v>
      </c>
      <c r="D6507" s="530" t="s">
        <v>24</v>
      </c>
      <c r="E6507" s="531">
        <v>11.28</v>
      </c>
      <c r="F6507" s="532">
        <v>0</v>
      </c>
    </row>
    <row r="6508" spans="1:6">
      <c r="A6508" s="529" t="s">
        <v>33252</v>
      </c>
      <c r="B6508" s="530">
        <v>93050</v>
      </c>
      <c r="C6508" s="522" t="s">
        <v>11721</v>
      </c>
      <c r="D6508" s="530" t="s">
        <v>24</v>
      </c>
      <c r="E6508" s="531">
        <v>13.02</v>
      </c>
      <c r="F6508" s="532">
        <v>0</v>
      </c>
    </row>
    <row r="6509" spans="1:6">
      <c r="A6509" s="529" t="s">
        <v>33252</v>
      </c>
      <c r="B6509" s="530">
        <v>93084</v>
      </c>
      <c r="C6509" s="522" t="s">
        <v>11752</v>
      </c>
      <c r="D6509" s="530" t="s">
        <v>24</v>
      </c>
      <c r="E6509" s="531">
        <v>16.96</v>
      </c>
      <c r="F6509" s="532">
        <v>0</v>
      </c>
    </row>
    <row r="6510" spans="1:6">
      <c r="A6510" s="529" t="s">
        <v>33252</v>
      </c>
      <c r="B6510" s="530">
        <v>103889</v>
      </c>
      <c r="C6510" s="522" t="s">
        <v>12087</v>
      </c>
      <c r="D6510" s="530" t="s">
        <v>24</v>
      </c>
      <c r="E6510" s="531">
        <v>22.42</v>
      </c>
      <c r="F6510" s="532">
        <v>0</v>
      </c>
    </row>
    <row r="6511" spans="1:6">
      <c r="A6511" s="529" t="s">
        <v>33252</v>
      </c>
      <c r="B6511" s="530">
        <v>103820</v>
      </c>
      <c r="C6511" s="522" t="s">
        <v>12034</v>
      </c>
      <c r="D6511" s="530" t="s">
        <v>24</v>
      </c>
      <c r="E6511" s="531">
        <v>28.51</v>
      </c>
      <c r="F6511" s="532">
        <v>0</v>
      </c>
    </row>
    <row r="6512" spans="1:6">
      <c r="A6512" s="529" t="s">
        <v>33252</v>
      </c>
      <c r="B6512" s="530">
        <v>103853</v>
      </c>
      <c r="C6512" s="522" t="s">
        <v>12057</v>
      </c>
      <c r="D6512" s="530" t="s">
        <v>24</v>
      </c>
      <c r="E6512" s="531">
        <v>23.22</v>
      </c>
      <c r="F6512" s="532">
        <v>0</v>
      </c>
    </row>
    <row r="6513" spans="1:6">
      <c r="A6513" s="529" t="s">
        <v>33252</v>
      </c>
      <c r="B6513" s="530">
        <v>93107</v>
      </c>
      <c r="C6513" s="522" t="s">
        <v>11773</v>
      </c>
      <c r="D6513" s="530" t="s">
        <v>24</v>
      </c>
      <c r="E6513" s="531">
        <v>19.87</v>
      </c>
      <c r="F6513" s="532">
        <v>0</v>
      </c>
    </row>
    <row r="6514" spans="1:6">
      <c r="A6514" s="529" t="s">
        <v>33252</v>
      </c>
      <c r="B6514" s="530">
        <v>93056</v>
      </c>
      <c r="C6514" s="522" t="s">
        <v>11725</v>
      </c>
      <c r="D6514" s="530" t="s">
        <v>24</v>
      </c>
      <c r="E6514" s="531">
        <v>19.28</v>
      </c>
      <c r="F6514" s="532">
        <v>0</v>
      </c>
    </row>
    <row r="6515" spans="1:6">
      <c r="A6515" s="529" t="s">
        <v>33252</v>
      </c>
      <c r="B6515" s="530">
        <v>93090</v>
      </c>
      <c r="C6515" s="522" t="s">
        <v>11758</v>
      </c>
      <c r="D6515" s="530" t="s">
        <v>24</v>
      </c>
      <c r="E6515" s="531">
        <v>22.91</v>
      </c>
      <c r="F6515" s="532">
        <v>0</v>
      </c>
    </row>
    <row r="6516" spans="1:6">
      <c r="A6516" s="529" t="s">
        <v>33252</v>
      </c>
      <c r="B6516" s="530">
        <v>93113</v>
      </c>
      <c r="C6516" s="522" t="s">
        <v>11779</v>
      </c>
      <c r="D6516" s="530" t="s">
        <v>24</v>
      </c>
      <c r="E6516" s="531">
        <v>28.1</v>
      </c>
      <c r="F6516" s="532">
        <v>0</v>
      </c>
    </row>
    <row r="6517" spans="1:6">
      <c r="A6517" s="529" t="s">
        <v>33252</v>
      </c>
      <c r="B6517" s="530">
        <v>103896</v>
      </c>
      <c r="C6517" s="522" t="s">
        <v>12094</v>
      </c>
      <c r="D6517" s="530" t="s">
        <v>24</v>
      </c>
      <c r="E6517" s="531">
        <v>29.24</v>
      </c>
      <c r="F6517" s="532">
        <v>0</v>
      </c>
    </row>
    <row r="6518" spans="1:6">
      <c r="A6518" s="529" t="s">
        <v>33252</v>
      </c>
      <c r="B6518" s="530">
        <v>103827</v>
      </c>
      <c r="C6518" s="522" t="s">
        <v>12039</v>
      </c>
      <c r="D6518" s="530" t="s">
        <v>24</v>
      </c>
      <c r="E6518" s="531">
        <v>40.049999999999997</v>
      </c>
      <c r="F6518" s="532">
        <v>0</v>
      </c>
    </row>
    <row r="6519" spans="1:6">
      <c r="A6519" s="529" t="s">
        <v>33252</v>
      </c>
      <c r="B6519" s="530">
        <v>103860</v>
      </c>
      <c r="C6519" s="522" t="s">
        <v>12064</v>
      </c>
      <c r="D6519" s="530" t="s">
        <v>24</v>
      </c>
      <c r="E6519" s="531">
        <v>31.33</v>
      </c>
      <c r="F6519" s="532">
        <v>0</v>
      </c>
    </row>
    <row r="6520" spans="1:6">
      <c r="A6520" s="529" t="s">
        <v>33252</v>
      </c>
      <c r="B6520" s="530">
        <v>93061</v>
      </c>
      <c r="C6520" s="522" t="s">
        <v>11730</v>
      </c>
      <c r="D6520" s="530" t="s">
        <v>24</v>
      </c>
      <c r="E6520" s="531">
        <v>35.68</v>
      </c>
      <c r="F6520" s="532">
        <v>0</v>
      </c>
    </row>
    <row r="6521" spans="1:6">
      <c r="A6521" s="529" t="s">
        <v>33252</v>
      </c>
      <c r="B6521" s="530">
        <v>93064</v>
      </c>
      <c r="C6521" s="522" t="s">
        <v>11733</v>
      </c>
      <c r="D6521" s="530" t="s">
        <v>24</v>
      </c>
      <c r="E6521" s="531">
        <v>54.22</v>
      </c>
      <c r="F6521" s="532">
        <v>0</v>
      </c>
    </row>
    <row r="6522" spans="1:6">
      <c r="A6522" s="529" t="s">
        <v>33252</v>
      </c>
      <c r="B6522" s="530">
        <v>93067</v>
      </c>
      <c r="C6522" s="522" t="s">
        <v>11736</v>
      </c>
      <c r="D6522" s="530" t="s">
        <v>24</v>
      </c>
      <c r="E6522" s="531">
        <v>80.23</v>
      </c>
      <c r="F6522" s="532">
        <v>0</v>
      </c>
    </row>
    <row r="6523" spans="1:6">
      <c r="A6523" s="529" t="s">
        <v>33252</v>
      </c>
      <c r="B6523" s="530">
        <v>93070</v>
      </c>
      <c r="C6523" s="522" t="s">
        <v>11739</v>
      </c>
      <c r="D6523" s="530" t="s">
        <v>24</v>
      </c>
      <c r="E6523" s="531">
        <v>199.09</v>
      </c>
      <c r="F6523" s="532">
        <v>0</v>
      </c>
    </row>
    <row r="6524" spans="1:6">
      <c r="A6524" s="529" t="s">
        <v>33252</v>
      </c>
      <c r="B6524" s="530">
        <v>93117</v>
      </c>
      <c r="C6524" s="522" t="s">
        <v>11783</v>
      </c>
      <c r="D6524" s="530" t="s">
        <v>24</v>
      </c>
      <c r="E6524" s="531">
        <v>64.209999999999994</v>
      </c>
      <c r="F6524" s="532">
        <v>0</v>
      </c>
    </row>
    <row r="6525" spans="1:6">
      <c r="A6525" s="529" t="s">
        <v>33252</v>
      </c>
      <c r="B6525" s="530">
        <v>93118</v>
      </c>
      <c r="C6525" s="522" t="s">
        <v>11784</v>
      </c>
      <c r="D6525" s="530" t="s">
        <v>24</v>
      </c>
      <c r="E6525" s="531">
        <v>94.78</v>
      </c>
      <c r="F6525" s="532">
        <v>0</v>
      </c>
    </row>
    <row r="6526" spans="1:6">
      <c r="A6526" s="529" t="s">
        <v>33252</v>
      </c>
      <c r="B6526" s="530">
        <v>92317</v>
      </c>
      <c r="C6526" s="522" t="s">
        <v>11562</v>
      </c>
      <c r="D6526" s="530" t="s">
        <v>24</v>
      </c>
      <c r="E6526" s="531">
        <v>22.88</v>
      </c>
      <c r="F6526" s="532">
        <v>0</v>
      </c>
    </row>
    <row r="6527" spans="1:6">
      <c r="A6527" s="529" t="s">
        <v>33252</v>
      </c>
      <c r="B6527" s="530">
        <v>92332</v>
      </c>
      <c r="C6527" s="522" t="s">
        <v>11571</v>
      </c>
      <c r="D6527" s="530" t="s">
        <v>24</v>
      </c>
      <c r="E6527" s="531">
        <v>23.37</v>
      </c>
      <c r="F6527" s="532">
        <v>0</v>
      </c>
    </row>
    <row r="6528" spans="1:6">
      <c r="A6528" s="529" t="s">
        <v>33252</v>
      </c>
      <c r="B6528" s="530">
        <v>92299</v>
      </c>
      <c r="C6528" s="522" t="s">
        <v>11550</v>
      </c>
      <c r="D6528" s="530" t="s">
        <v>24</v>
      </c>
      <c r="E6528" s="531">
        <v>26.62</v>
      </c>
      <c r="F6528" s="532">
        <v>0</v>
      </c>
    </row>
    <row r="6529" spans="1:6">
      <c r="A6529" s="529" t="s">
        <v>33252</v>
      </c>
      <c r="B6529" s="530">
        <v>92318</v>
      </c>
      <c r="C6529" s="522" t="s">
        <v>11563</v>
      </c>
      <c r="D6529" s="530" t="s">
        <v>24</v>
      </c>
      <c r="E6529" s="531">
        <v>34.46</v>
      </c>
      <c r="F6529" s="532">
        <v>0</v>
      </c>
    </row>
    <row r="6530" spans="1:6">
      <c r="A6530" s="529" t="s">
        <v>33252</v>
      </c>
      <c r="B6530" s="530">
        <v>103833</v>
      </c>
      <c r="C6530" s="522" t="s">
        <v>12044</v>
      </c>
      <c r="D6530" s="530" t="s">
        <v>24</v>
      </c>
      <c r="E6530" s="531">
        <v>57.46</v>
      </c>
      <c r="F6530" s="532">
        <v>0</v>
      </c>
    </row>
    <row r="6531" spans="1:6">
      <c r="A6531" s="529" t="s">
        <v>33252</v>
      </c>
      <c r="B6531" s="530">
        <v>92333</v>
      </c>
      <c r="C6531" s="522" t="s">
        <v>11572</v>
      </c>
      <c r="D6531" s="530" t="s">
        <v>24</v>
      </c>
      <c r="E6531" s="531">
        <v>40.25</v>
      </c>
      <c r="F6531" s="532">
        <v>0</v>
      </c>
    </row>
    <row r="6532" spans="1:6">
      <c r="A6532" s="529" t="s">
        <v>33252</v>
      </c>
      <c r="B6532" s="530">
        <v>92300</v>
      </c>
      <c r="C6532" s="522" t="s">
        <v>11551</v>
      </c>
      <c r="D6532" s="530" t="s">
        <v>24</v>
      </c>
      <c r="E6532" s="531">
        <v>40.1</v>
      </c>
      <c r="F6532" s="532">
        <v>0</v>
      </c>
    </row>
    <row r="6533" spans="1:6">
      <c r="A6533" s="529" t="s">
        <v>33252</v>
      </c>
      <c r="B6533" s="530">
        <v>92319</v>
      </c>
      <c r="C6533" s="522" t="s">
        <v>11564</v>
      </c>
      <c r="D6533" s="530" t="s">
        <v>24</v>
      </c>
      <c r="E6533" s="531">
        <v>47.33</v>
      </c>
      <c r="F6533" s="532">
        <v>0</v>
      </c>
    </row>
    <row r="6534" spans="1:6">
      <c r="A6534" s="529" t="s">
        <v>33252</v>
      </c>
      <c r="B6534" s="530">
        <v>92334</v>
      </c>
      <c r="C6534" s="522" t="s">
        <v>11573</v>
      </c>
      <c r="D6534" s="530" t="s">
        <v>24</v>
      </c>
      <c r="E6534" s="531">
        <v>57.68</v>
      </c>
      <c r="F6534" s="532">
        <v>0</v>
      </c>
    </row>
    <row r="6535" spans="1:6">
      <c r="A6535" s="529" t="s">
        <v>33252</v>
      </c>
      <c r="B6535" s="530">
        <v>92301</v>
      </c>
      <c r="C6535" s="522" t="s">
        <v>11552</v>
      </c>
      <c r="D6535" s="530" t="s">
        <v>24</v>
      </c>
      <c r="E6535" s="531">
        <v>77.52</v>
      </c>
      <c r="F6535" s="532">
        <v>0</v>
      </c>
    </row>
    <row r="6536" spans="1:6">
      <c r="A6536" s="529" t="s">
        <v>33252</v>
      </c>
      <c r="B6536" s="530">
        <v>92302</v>
      </c>
      <c r="C6536" s="522" t="s">
        <v>11553</v>
      </c>
      <c r="D6536" s="530" t="s">
        <v>24</v>
      </c>
      <c r="E6536" s="531">
        <v>102.06</v>
      </c>
      <c r="F6536" s="532">
        <v>0</v>
      </c>
    </row>
    <row r="6537" spans="1:6">
      <c r="A6537" s="529" t="s">
        <v>33252</v>
      </c>
      <c r="B6537" s="530">
        <v>92303</v>
      </c>
      <c r="C6537" s="522" t="s">
        <v>11554</v>
      </c>
      <c r="D6537" s="530" t="s">
        <v>24</v>
      </c>
      <c r="E6537" s="531">
        <v>185.22</v>
      </c>
      <c r="F6537" s="532">
        <v>0</v>
      </c>
    </row>
    <row r="6538" spans="1:6">
      <c r="A6538" s="529" t="s">
        <v>33252</v>
      </c>
      <c r="B6538" s="530">
        <v>92304</v>
      </c>
      <c r="C6538" s="522" t="s">
        <v>11555</v>
      </c>
      <c r="D6538" s="530" t="s">
        <v>24</v>
      </c>
      <c r="E6538" s="531">
        <v>473.96</v>
      </c>
      <c r="F6538" s="532">
        <v>0</v>
      </c>
    </row>
    <row r="6539" spans="1:6">
      <c r="A6539" s="529" t="s">
        <v>33252</v>
      </c>
      <c r="B6539" s="530">
        <v>103835</v>
      </c>
      <c r="C6539" s="522" t="s">
        <v>11133</v>
      </c>
      <c r="D6539" s="530" t="s">
        <v>23</v>
      </c>
      <c r="E6539" s="531">
        <v>71.94</v>
      </c>
      <c r="F6539" s="532">
        <v>0</v>
      </c>
    </row>
    <row r="6540" spans="1:6">
      <c r="A6540" s="529" t="s">
        <v>33252</v>
      </c>
      <c r="B6540" s="530">
        <v>92308</v>
      </c>
      <c r="C6540" s="522" t="s">
        <v>11017</v>
      </c>
      <c r="D6540" s="530" t="s">
        <v>23</v>
      </c>
      <c r="E6540" s="531">
        <v>58.52</v>
      </c>
      <c r="F6540" s="532">
        <v>0</v>
      </c>
    </row>
    <row r="6541" spans="1:6">
      <c r="A6541" s="529" t="s">
        <v>33252</v>
      </c>
      <c r="B6541" s="530">
        <v>103871</v>
      </c>
      <c r="C6541" s="522" t="s">
        <v>11139</v>
      </c>
      <c r="D6541" s="530" t="s">
        <v>23</v>
      </c>
      <c r="E6541" s="531">
        <v>71.52</v>
      </c>
      <c r="F6541" s="532">
        <v>0</v>
      </c>
    </row>
    <row r="6542" spans="1:6">
      <c r="A6542" s="529" t="s">
        <v>33252</v>
      </c>
      <c r="B6542" s="530">
        <v>92323</v>
      </c>
      <c r="C6542" s="522" t="s">
        <v>11023</v>
      </c>
      <c r="D6542" s="530" t="s">
        <v>23</v>
      </c>
      <c r="E6542" s="531">
        <v>70.8</v>
      </c>
      <c r="F6542" s="532">
        <v>0</v>
      </c>
    </row>
    <row r="6543" spans="1:6">
      <c r="A6543" s="529" t="s">
        <v>33252</v>
      </c>
      <c r="B6543" s="530">
        <v>92305</v>
      </c>
      <c r="C6543" s="522" t="s">
        <v>11014</v>
      </c>
      <c r="D6543" s="530" t="s">
        <v>23</v>
      </c>
      <c r="E6543" s="531">
        <v>42.84</v>
      </c>
      <c r="F6543" s="532">
        <v>0</v>
      </c>
    </row>
    <row r="6544" spans="1:6">
      <c r="A6544" s="529" t="s">
        <v>33252</v>
      </c>
      <c r="B6544" s="530">
        <v>103868</v>
      </c>
      <c r="C6544" s="522" t="s">
        <v>11136</v>
      </c>
      <c r="D6544" s="530" t="s">
        <v>23</v>
      </c>
      <c r="E6544" s="531">
        <v>59.89</v>
      </c>
      <c r="F6544" s="532">
        <v>0</v>
      </c>
    </row>
    <row r="6545" spans="1:6">
      <c r="A6545" s="529" t="s">
        <v>33252</v>
      </c>
      <c r="B6545" s="530">
        <v>103802</v>
      </c>
      <c r="C6545" s="522" t="s">
        <v>11130</v>
      </c>
      <c r="D6545" s="530" t="s">
        <v>23</v>
      </c>
      <c r="E6545" s="531">
        <v>45.94</v>
      </c>
      <c r="F6545" s="532">
        <v>0</v>
      </c>
    </row>
    <row r="6546" spans="1:6">
      <c r="A6546" s="529" t="s">
        <v>33252</v>
      </c>
      <c r="B6546" s="530">
        <v>92320</v>
      </c>
      <c r="C6546" s="522" t="s">
        <v>11020</v>
      </c>
      <c r="D6546" s="530" t="s">
        <v>23</v>
      </c>
      <c r="E6546" s="531">
        <v>59.01</v>
      </c>
      <c r="F6546" s="532">
        <v>0</v>
      </c>
    </row>
    <row r="6547" spans="1:6">
      <c r="A6547" s="529" t="s">
        <v>33252</v>
      </c>
      <c r="B6547" s="530">
        <v>97335</v>
      </c>
      <c r="C6547" s="522" t="s">
        <v>11086</v>
      </c>
      <c r="D6547" s="530" t="s">
        <v>23</v>
      </c>
      <c r="E6547" s="531">
        <v>86.65</v>
      </c>
      <c r="F6547" s="532">
        <v>0</v>
      </c>
    </row>
    <row r="6548" spans="1:6">
      <c r="A6548" s="529" t="s">
        <v>33252</v>
      </c>
      <c r="B6548" s="530">
        <v>103836</v>
      </c>
      <c r="C6548" s="522" t="s">
        <v>11134</v>
      </c>
      <c r="D6548" s="530" t="s">
        <v>23</v>
      </c>
      <c r="E6548" s="531">
        <v>110.63</v>
      </c>
      <c r="F6548" s="532">
        <v>0</v>
      </c>
    </row>
    <row r="6549" spans="1:6">
      <c r="A6549" s="529" t="s">
        <v>33252</v>
      </c>
      <c r="B6549" s="530">
        <v>92281</v>
      </c>
      <c r="C6549" s="522" t="s">
        <v>11008</v>
      </c>
      <c r="D6549" s="530" t="s">
        <v>23</v>
      </c>
      <c r="E6549" s="531">
        <v>112.87</v>
      </c>
      <c r="F6549" s="532">
        <v>0</v>
      </c>
    </row>
    <row r="6550" spans="1:6">
      <c r="A6550" s="529" t="s">
        <v>33252</v>
      </c>
      <c r="B6550" s="530">
        <v>92309</v>
      </c>
      <c r="C6550" s="522" t="s">
        <v>11018</v>
      </c>
      <c r="D6550" s="530" t="s">
        <v>23</v>
      </c>
      <c r="E6550" s="531">
        <v>124.67</v>
      </c>
      <c r="F6550" s="532">
        <v>0</v>
      </c>
    </row>
    <row r="6551" spans="1:6">
      <c r="A6551" s="529" t="s">
        <v>33252</v>
      </c>
      <c r="B6551" s="530">
        <v>103872</v>
      </c>
      <c r="C6551" s="522" t="s">
        <v>11140</v>
      </c>
      <c r="D6551" s="530" t="s">
        <v>23</v>
      </c>
      <c r="E6551" s="531">
        <v>141.01</v>
      </c>
      <c r="F6551" s="532">
        <v>0</v>
      </c>
    </row>
    <row r="6552" spans="1:6">
      <c r="A6552" s="529" t="s">
        <v>33252</v>
      </c>
      <c r="B6552" s="530">
        <v>92324</v>
      </c>
      <c r="C6552" s="522" t="s">
        <v>11024</v>
      </c>
      <c r="D6552" s="530" t="s">
        <v>23</v>
      </c>
      <c r="E6552" s="531">
        <v>148.63</v>
      </c>
      <c r="F6552" s="532">
        <v>0</v>
      </c>
    </row>
    <row r="6553" spans="1:6">
      <c r="A6553" s="529" t="s">
        <v>33252</v>
      </c>
      <c r="B6553" s="530">
        <v>92275</v>
      </c>
      <c r="C6553" s="522" t="s">
        <v>11002</v>
      </c>
      <c r="D6553" s="530" t="s">
        <v>23</v>
      </c>
      <c r="E6553" s="531">
        <v>60.46</v>
      </c>
      <c r="F6553" s="532">
        <v>0</v>
      </c>
    </row>
    <row r="6554" spans="1:6">
      <c r="A6554" s="529" t="s">
        <v>33252</v>
      </c>
      <c r="B6554" s="530">
        <v>92306</v>
      </c>
      <c r="C6554" s="522" t="s">
        <v>11015</v>
      </c>
      <c r="D6554" s="530" t="s">
        <v>23</v>
      </c>
      <c r="E6554" s="531">
        <v>68.33</v>
      </c>
      <c r="F6554" s="532">
        <v>0</v>
      </c>
    </row>
    <row r="6555" spans="1:6">
      <c r="A6555" s="529" t="s">
        <v>33252</v>
      </c>
      <c r="B6555" s="530">
        <v>103869</v>
      </c>
      <c r="C6555" s="522" t="s">
        <v>11137</v>
      </c>
      <c r="D6555" s="530" t="s">
        <v>23</v>
      </c>
      <c r="E6555" s="531">
        <v>88.72</v>
      </c>
      <c r="F6555" s="532">
        <v>0</v>
      </c>
    </row>
    <row r="6556" spans="1:6">
      <c r="A6556" s="529" t="s">
        <v>33252</v>
      </c>
      <c r="B6556" s="530">
        <v>103803</v>
      </c>
      <c r="C6556" s="522" t="s">
        <v>11131</v>
      </c>
      <c r="D6556" s="530" t="s">
        <v>23</v>
      </c>
      <c r="E6556" s="531">
        <v>78.959999999999994</v>
      </c>
      <c r="F6556" s="532">
        <v>0</v>
      </c>
    </row>
    <row r="6557" spans="1:6">
      <c r="A6557" s="529" t="s">
        <v>33252</v>
      </c>
      <c r="B6557" s="530">
        <v>92321</v>
      </c>
      <c r="C6557" s="522" t="s">
        <v>11021</v>
      </c>
      <c r="D6557" s="530" t="s">
        <v>23</v>
      </c>
      <c r="E6557" s="531">
        <v>96.18</v>
      </c>
      <c r="F6557" s="532">
        <v>0</v>
      </c>
    </row>
    <row r="6558" spans="1:6">
      <c r="A6558" s="529" t="s">
        <v>33252</v>
      </c>
      <c r="B6558" s="530">
        <v>97336</v>
      </c>
      <c r="C6558" s="522" t="s">
        <v>11087</v>
      </c>
      <c r="D6558" s="530" t="s">
        <v>23</v>
      </c>
      <c r="E6558" s="531">
        <v>110.3</v>
      </c>
      <c r="F6558" s="532">
        <v>0</v>
      </c>
    </row>
    <row r="6559" spans="1:6">
      <c r="A6559" s="529" t="s">
        <v>33252</v>
      </c>
      <c r="B6559" s="530">
        <v>103837</v>
      </c>
      <c r="C6559" s="522" t="s">
        <v>11135</v>
      </c>
      <c r="D6559" s="530" t="s">
        <v>23</v>
      </c>
      <c r="E6559" s="531">
        <v>139.18</v>
      </c>
      <c r="F6559" s="532">
        <v>0</v>
      </c>
    </row>
    <row r="6560" spans="1:6">
      <c r="A6560" s="529" t="s">
        <v>33252</v>
      </c>
      <c r="B6560" s="530">
        <v>92282</v>
      </c>
      <c r="C6560" s="522" t="s">
        <v>11009</v>
      </c>
      <c r="D6560" s="530" t="s">
        <v>23</v>
      </c>
      <c r="E6560" s="531">
        <v>131.31</v>
      </c>
      <c r="F6560" s="532">
        <v>0</v>
      </c>
    </row>
    <row r="6561" spans="1:6">
      <c r="A6561" s="529" t="s">
        <v>33252</v>
      </c>
      <c r="B6561" s="530">
        <v>92310</v>
      </c>
      <c r="C6561" s="522" t="s">
        <v>11019</v>
      </c>
      <c r="D6561" s="530" t="s">
        <v>23</v>
      </c>
      <c r="E6561" s="531">
        <v>143.46</v>
      </c>
      <c r="F6561" s="532">
        <v>0</v>
      </c>
    </row>
    <row r="6562" spans="1:6">
      <c r="A6562" s="529" t="s">
        <v>33252</v>
      </c>
      <c r="B6562" s="530">
        <v>103873</v>
      </c>
      <c r="C6562" s="522" t="s">
        <v>11141</v>
      </c>
      <c r="D6562" s="530" t="s">
        <v>23</v>
      </c>
      <c r="E6562" s="531">
        <v>162.68</v>
      </c>
      <c r="F6562" s="532">
        <v>0</v>
      </c>
    </row>
    <row r="6563" spans="1:6">
      <c r="A6563" s="529" t="s">
        <v>33252</v>
      </c>
      <c r="B6563" s="530">
        <v>92325</v>
      </c>
      <c r="C6563" s="522" t="s">
        <v>11025</v>
      </c>
      <c r="D6563" s="530" t="s">
        <v>23</v>
      </c>
      <c r="E6563" s="531">
        <v>177.44</v>
      </c>
      <c r="F6563" s="532">
        <v>0</v>
      </c>
    </row>
    <row r="6564" spans="1:6">
      <c r="A6564" s="529" t="s">
        <v>33252</v>
      </c>
      <c r="B6564" s="530">
        <v>92276</v>
      </c>
      <c r="C6564" s="522" t="s">
        <v>11003</v>
      </c>
      <c r="D6564" s="530" t="s">
        <v>23</v>
      </c>
      <c r="E6564" s="531">
        <v>76.8</v>
      </c>
      <c r="F6564" s="532">
        <v>0</v>
      </c>
    </row>
    <row r="6565" spans="1:6">
      <c r="A6565" s="529" t="s">
        <v>33252</v>
      </c>
      <c r="B6565" s="530">
        <v>92307</v>
      </c>
      <c r="C6565" s="522" t="s">
        <v>11016</v>
      </c>
      <c r="D6565" s="530" t="s">
        <v>23</v>
      </c>
      <c r="E6565" s="531">
        <v>85.04</v>
      </c>
      <c r="F6565" s="532">
        <v>0</v>
      </c>
    </row>
    <row r="6566" spans="1:6">
      <c r="A6566" s="529" t="s">
        <v>33252</v>
      </c>
      <c r="B6566" s="530">
        <v>103870</v>
      </c>
      <c r="C6566" s="522" t="s">
        <v>11138</v>
      </c>
      <c r="D6566" s="530" t="s">
        <v>23</v>
      </c>
      <c r="E6566" s="531">
        <v>108.29</v>
      </c>
      <c r="F6566" s="532">
        <v>0</v>
      </c>
    </row>
    <row r="6567" spans="1:6">
      <c r="A6567" s="529" t="s">
        <v>33252</v>
      </c>
      <c r="B6567" s="530">
        <v>103804</v>
      </c>
      <c r="C6567" s="522" t="s">
        <v>11132</v>
      </c>
      <c r="D6567" s="530" t="s">
        <v>23</v>
      </c>
      <c r="E6567" s="531">
        <v>94.41</v>
      </c>
      <c r="F6567" s="532">
        <v>0</v>
      </c>
    </row>
    <row r="6568" spans="1:6">
      <c r="A6568" s="529" t="s">
        <v>33252</v>
      </c>
      <c r="B6568" s="530">
        <v>92322</v>
      </c>
      <c r="C6568" s="522" t="s">
        <v>11022</v>
      </c>
      <c r="D6568" s="530" t="s">
        <v>23</v>
      </c>
      <c r="E6568" s="531">
        <v>122.9</v>
      </c>
      <c r="F6568" s="532">
        <v>0</v>
      </c>
    </row>
    <row r="6569" spans="1:6">
      <c r="A6569" s="529" t="s">
        <v>33252</v>
      </c>
      <c r="B6569" s="530">
        <v>97337</v>
      </c>
      <c r="C6569" s="522" t="s">
        <v>11088</v>
      </c>
      <c r="D6569" s="530" t="s">
        <v>23</v>
      </c>
      <c r="E6569" s="531">
        <v>165.62</v>
      </c>
      <c r="F6569" s="532">
        <v>0</v>
      </c>
    </row>
    <row r="6570" spans="1:6">
      <c r="A6570" s="529" t="s">
        <v>33252</v>
      </c>
      <c r="B6570" s="530">
        <v>92283</v>
      </c>
      <c r="C6570" s="522" t="s">
        <v>11010</v>
      </c>
      <c r="D6570" s="530" t="s">
        <v>23</v>
      </c>
      <c r="E6570" s="531">
        <v>179.45</v>
      </c>
      <c r="F6570" s="532">
        <v>0</v>
      </c>
    </row>
    <row r="6571" spans="1:6">
      <c r="A6571" s="529" t="s">
        <v>33252</v>
      </c>
      <c r="B6571" s="530">
        <v>92277</v>
      </c>
      <c r="C6571" s="522" t="s">
        <v>11004</v>
      </c>
      <c r="D6571" s="530" t="s">
        <v>23</v>
      </c>
      <c r="E6571" s="531">
        <v>110.78</v>
      </c>
      <c r="F6571" s="532">
        <v>0</v>
      </c>
    </row>
    <row r="6572" spans="1:6">
      <c r="A6572" s="529" t="s">
        <v>33252</v>
      </c>
      <c r="B6572" s="530">
        <v>97338</v>
      </c>
      <c r="C6572" s="522" t="s">
        <v>11089</v>
      </c>
      <c r="D6572" s="530" t="s">
        <v>23</v>
      </c>
      <c r="E6572" s="531">
        <v>199.29</v>
      </c>
      <c r="F6572" s="532">
        <v>0</v>
      </c>
    </row>
    <row r="6573" spans="1:6">
      <c r="A6573" s="529" t="s">
        <v>33252</v>
      </c>
      <c r="B6573" s="530">
        <v>92284</v>
      </c>
      <c r="C6573" s="522" t="s">
        <v>11011</v>
      </c>
      <c r="D6573" s="530" t="s">
        <v>23</v>
      </c>
      <c r="E6573" s="531">
        <v>227.07</v>
      </c>
      <c r="F6573" s="532">
        <v>0</v>
      </c>
    </row>
    <row r="6574" spans="1:6">
      <c r="A6574" s="529" t="s">
        <v>33252</v>
      </c>
      <c r="B6574" s="530">
        <v>92278</v>
      </c>
      <c r="C6574" s="522" t="s">
        <v>11005</v>
      </c>
      <c r="D6574" s="530" t="s">
        <v>23</v>
      </c>
      <c r="E6574" s="531">
        <v>148.9</v>
      </c>
      <c r="F6574" s="532">
        <v>0</v>
      </c>
    </row>
    <row r="6575" spans="1:6">
      <c r="A6575" s="529" t="s">
        <v>33252</v>
      </c>
      <c r="B6575" s="530">
        <v>97339</v>
      </c>
      <c r="C6575" s="522" t="s">
        <v>11090</v>
      </c>
      <c r="D6575" s="530" t="s">
        <v>23</v>
      </c>
      <c r="E6575" s="531">
        <v>215</v>
      </c>
      <c r="F6575" s="532">
        <v>0</v>
      </c>
    </row>
    <row r="6576" spans="1:6">
      <c r="A6576" s="529" t="s">
        <v>33252</v>
      </c>
      <c r="B6576" s="530">
        <v>92285</v>
      </c>
      <c r="C6576" s="522" t="s">
        <v>11012</v>
      </c>
      <c r="D6576" s="530" t="s">
        <v>23</v>
      </c>
      <c r="E6576" s="531">
        <v>308.29000000000002</v>
      </c>
      <c r="F6576" s="532">
        <v>0</v>
      </c>
    </row>
    <row r="6577" spans="1:6">
      <c r="A6577" s="529" t="s">
        <v>33252</v>
      </c>
      <c r="B6577" s="530">
        <v>92279</v>
      </c>
      <c r="C6577" s="522" t="s">
        <v>11006</v>
      </c>
      <c r="D6577" s="530" t="s">
        <v>23</v>
      </c>
      <c r="E6577" s="531">
        <v>215</v>
      </c>
      <c r="F6577" s="532">
        <v>0</v>
      </c>
    </row>
    <row r="6578" spans="1:6">
      <c r="A6578" s="529" t="s">
        <v>33252</v>
      </c>
      <c r="B6578" s="530">
        <v>97340</v>
      </c>
      <c r="C6578" s="522" t="s">
        <v>11091</v>
      </c>
      <c r="D6578" s="530" t="s">
        <v>23</v>
      </c>
      <c r="E6578" s="531">
        <v>216.78</v>
      </c>
      <c r="F6578" s="532">
        <v>0</v>
      </c>
    </row>
    <row r="6579" spans="1:6">
      <c r="A6579" s="529" t="s">
        <v>33252</v>
      </c>
      <c r="B6579" s="530">
        <v>92286</v>
      </c>
      <c r="C6579" s="522" t="s">
        <v>11013</v>
      </c>
      <c r="D6579" s="530" t="s">
        <v>23</v>
      </c>
      <c r="E6579" s="531">
        <v>396.06</v>
      </c>
      <c r="F6579" s="532">
        <v>0</v>
      </c>
    </row>
    <row r="6580" spans="1:6">
      <c r="A6580" s="529" t="s">
        <v>33252</v>
      </c>
      <c r="B6580" s="530">
        <v>92280</v>
      </c>
      <c r="C6580" s="522" t="s">
        <v>11007</v>
      </c>
      <c r="D6580" s="530" t="s">
        <v>23</v>
      </c>
      <c r="E6580" s="531">
        <v>301.49</v>
      </c>
      <c r="F6580" s="532">
        <v>0</v>
      </c>
    </row>
    <row r="6581" spans="1:6">
      <c r="A6581" s="529" t="s">
        <v>33252</v>
      </c>
      <c r="B6581" s="530">
        <v>103901</v>
      </c>
      <c r="C6581" s="522" t="s">
        <v>12099</v>
      </c>
      <c r="D6581" s="530" t="s">
        <v>24</v>
      </c>
      <c r="E6581" s="531">
        <v>31.81</v>
      </c>
      <c r="F6581" s="532">
        <v>0</v>
      </c>
    </row>
    <row r="6582" spans="1:6">
      <c r="A6582" s="529" t="s">
        <v>33252</v>
      </c>
      <c r="B6582" s="530">
        <v>103832</v>
      </c>
      <c r="C6582" s="522" t="s">
        <v>12043</v>
      </c>
      <c r="D6582" s="530" t="s">
        <v>24</v>
      </c>
      <c r="E6582" s="531">
        <v>31.69</v>
      </c>
      <c r="F6582" s="532">
        <v>0</v>
      </c>
    </row>
    <row r="6583" spans="1:6">
      <c r="A6583" s="529" t="s">
        <v>33252</v>
      </c>
      <c r="B6583" s="530">
        <v>103865</v>
      </c>
      <c r="C6583" s="522" t="s">
        <v>12069</v>
      </c>
      <c r="D6583" s="530" t="s">
        <v>24</v>
      </c>
      <c r="E6583" s="531">
        <v>30.34</v>
      </c>
      <c r="F6583" s="532">
        <v>0</v>
      </c>
    </row>
    <row r="6584" spans="1:6">
      <c r="A6584" s="529" t="s">
        <v>33252</v>
      </c>
      <c r="B6584" s="530">
        <v>103902</v>
      </c>
      <c r="C6584" s="522" t="s">
        <v>12100</v>
      </c>
      <c r="D6584" s="530" t="s">
        <v>24</v>
      </c>
      <c r="E6584" s="531">
        <v>45.39</v>
      </c>
      <c r="F6584" s="532">
        <v>0</v>
      </c>
    </row>
    <row r="6585" spans="1:6">
      <c r="A6585" s="529" t="s">
        <v>33252</v>
      </c>
      <c r="B6585" s="530">
        <v>103866</v>
      </c>
      <c r="C6585" s="522" t="s">
        <v>12070</v>
      </c>
      <c r="D6585" s="530" t="s">
        <v>24</v>
      </c>
      <c r="E6585" s="531">
        <v>46.92</v>
      </c>
      <c r="F6585" s="532">
        <v>0</v>
      </c>
    </row>
    <row r="6586" spans="1:6">
      <c r="A6586" s="529" t="s">
        <v>33252</v>
      </c>
      <c r="B6586" s="530">
        <v>103903</v>
      </c>
      <c r="C6586" s="522" t="s">
        <v>12101</v>
      </c>
      <c r="D6586" s="530" t="s">
        <v>24</v>
      </c>
      <c r="E6586" s="531">
        <v>59.98</v>
      </c>
      <c r="F6586" s="532">
        <v>0</v>
      </c>
    </row>
    <row r="6587" spans="1:6">
      <c r="A6587" s="529" t="s">
        <v>33252</v>
      </c>
      <c r="B6587" s="530">
        <v>103834</v>
      </c>
      <c r="C6587" s="522" t="s">
        <v>12045</v>
      </c>
      <c r="D6587" s="530" t="s">
        <v>24</v>
      </c>
      <c r="E6587" s="531">
        <v>82.51</v>
      </c>
      <c r="F6587" s="532">
        <v>0</v>
      </c>
    </row>
    <row r="6588" spans="1:6">
      <c r="A6588" s="529" t="s">
        <v>33252</v>
      </c>
      <c r="B6588" s="530">
        <v>103867</v>
      </c>
      <c r="C6588" s="522" t="s">
        <v>12071</v>
      </c>
      <c r="D6588" s="530" t="s">
        <v>24</v>
      </c>
      <c r="E6588" s="531">
        <v>64.099999999999994</v>
      </c>
      <c r="F6588" s="532">
        <v>0</v>
      </c>
    </row>
    <row r="6589" spans="1:6">
      <c r="A6589" s="529" t="s">
        <v>33253</v>
      </c>
      <c r="B6589" s="530">
        <v>105113</v>
      </c>
      <c r="C6589" s="522" t="s">
        <v>23641</v>
      </c>
      <c r="D6589" s="530" t="s">
        <v>24</v>
      </c>
      <c r="E6589" s="531">
        <v>7671.22</v>
      </c>
      <c r="F6589" s="532">
        <v>0</v>
      </c>
    </row>
    <row r="6590" spans="1:6">
      <c r="A6590" s="529" t="s">
        <v>33253</v>
      </c>
      <c r="B6590" s="530">
        <v>98461</v>
      </c>
      <c r="C6590" s="522" t="s">
        <v>24256</v>
      </c>
      <c r="D6590" s="530" t="s">
        <v>24</v>
      </c>
      <c r="E6590" s="531">
        <v>5808.6</v>
      </c>
      <c r="F6590" s="532">
        <v>0</v>
      </c>
    </row>
    <row r="6591" spans="1:6">
      <c r="A6591" s="529" t="s">
        <v>33253</v>
      </c>
      <c r="B6591" s="530">
        <v>98462</v>
      </c>
      <c r="C6591" s="522" t="s">
        <v>24257</v>
      </c>
      <c r="D6591" s="530" t="s">
        <v>24</v>
      </c>
      <c r="E6591" s="531">
        <v>9908.7199999999993</v>
      </c>
      <c r="F6591" s="532">
        <v>0</v>
      </c>
    </row>
    <row r="6592" spans="1:6">
      <c r="A6592" s="529" t="s">
        <v>33253</v>
      </c>
      <c r="B6592" s="530">
        <v>105130</v>
      </c>
      <c r="C6592" s="522" t="s">
        <v>23266</v>
      </c>
      <c r="D6592" s="530" t="s">
        <v>23</v>
      </c>
      <c r="E6592" s="531">
        <v>31.62</v>
      </c>
      <c r="F6592" s="532">
        <v>0</v>
      </c>
    </row>
    <row r="6593" spans="1:6">
      <c r="A6593" s="529" t="s">
        <v>33253</v>
      </c>
      <c r="B6593" s="530">
        <v>105114</v>
      </c>
      <c r="C6593" s="522" t="s">
        <v>23260</v>
      </c>
      <c r="D6593" s="530" t="s">
        <v>28</v>
      </c>
      <c r="E6593" s="531">
        <v>1885.02</v>
      </c>
      <c r="F6593" s="532">
        <v>0</v>
      </c>
    </row>
    <row r="6594" spans="1:6">
      <c r="A6594" s="529" t="s">
        <v>33253</v>
      </c>
      <c r="B6594" s="530">
        <v>105129</v>
      </c>
      <c r="C6594" s="522" t="s">
        <v>33254</v>
      </c>
      <c r="D6594" s="530" t="s">
        <v>24</v>
      </c>
      <c r="E6594" s="531">
        <v>0</v>
      </c>
      <c r="F6594" s="532"/>
    </row>
    <row r="6595" spans="1:6">
      <c r="A6595" s="529" t="s">
        <v>33253</v>
      </c>
      <c r="B6595" s="530">
        <v>105127</v>
      </c>
      <c r="C6595" s="522" t="s">
        <v>23264</v>
      </c>
      <c r="D6595" s="530" t="s">
        <v>23</v>
      </c>
      <c r="E6595" s="531">
        <v>27.31</v>
      </c>
      <c r="F6595" s="532">
        <v>0</v>
      </c>
    </row>
    <row r="6596" spans="1:6">
      <c r="A6596" s="529" t="s">
        <v>33253</v>
      </c>
      <c r="B6596" s="530">
        <v>105128</v>
      </c>
      <c r="C6596" s="522" t="s">
        <v>23265</v>
      </c>
      <c r="D6596" s="530" t="s">
        <v>23</v>
      </c>
      <c r="E6596" s="531">
        <v>93.21</v>
      </c>
      <c r="F6596" s="532">
        <v>0</v>
      </c>
    </row>
    <row r="6597" spans="1:6">
      <c r="A6597" s="529" t="s">
        <v>33253</v>
      </c>
      <c r="B6597" s="530">
        <v>105126</v>
      </c>
      <c r="C6597" s="522" t="s">
        <v>23263</v>
      </c>
      <c r="D6597" s="530" t="s">
        <v>23</v>
      </c>
      <c r="E6597" s="531">
        <v>30.61</v>
      </c>
      <c r="F6597" s="532">
        <v>0</v>
      </c>
    </row>
    <row r="6598" spans="1:6">
      <c r="A6598" s="529" t="s">
        <v>33253</v>
      </c>
      <c r="B6598" s="530">
        <v>105116</v>
      </c>
      <c r="C6598" s="522" t="s">
        <v>23262</v>
      </c>
      <c r="D6598" s="530" t="s">
        <v>24</v>
      </c>
      <c r="E6598" s="531">
        <v>14.77</v>
      </c>
      <c r="F6598" s="532">
        <v>0</v>
      </c>
    </row>
    <row r="6599" spans="1:6">
      <c r="A6599" s="529" t="s">
        <v>33253</v>
      </c>
      <c r="B6599" s="530">
        <v>105115</v>
      </c>
      <c r="C6599" s="522" t="s">
        <v>23261</v>
      </c>
      <c r="D6599" s="530" t="s">
        <v>24</v>
      </c>
      <c r="E6599" s="531">
        <v>147.12</v>
      </c>
      <c r="F6599" s="532">
        <v>0</v>
      </c>
    </row>
    <row r="6600" spans="1:6">
      <c r="A6600" s="529" t="s">
        <v>33253</v>
      </c>
      <c r="B6600" s="530">
        <v>98453</v>
      </c>
      <c r="C6600" s="522" t="s">
        <v>23253</v>
      </c>
      <c r="D6600" s="530" t="s">
        <v>26</v>
      </c>
      <c r="E6600" s="531">
        <v>150.63999999999999</v>
      </c>
      <c r="F6600" s="532">
        <v>0</v>
      </c>
    </row>
    <row r="6601" spans="1:6">
      <c r="A6601" s="529" t="s">
        <v>33253</v>
      </c>
      <c r="B6601" s="530">
        <v>98454</v>
      </c>
      <c r="C6601" s="522" t="s">
        <v>23254</v>
      </c>
      <c r="D6601" s="530" t="s">
        <v>26</v>
      </c>
      <c r="E6601" s="531">
        <v>194.48</v>
      </c>
      <c r="F6601" s="532">
        <v>0</v>
      </c>
    </row>
    <row r="6602" spans="1:6">
      <c r="A6602" s="529" t="s">
        <v>33253</v>
      </c>
      <c r="B6602" s="530">
        <v>98449</v>
      </c>
      <c r="C6602" s="522" t="s">
        <v>23251</v>
      </c>
      <c r="D6602" s="530" t="s">
        <v>26</v>
      </c>
      <c r="E6602" s="531">
        <v>127.79</v>
      </c>
      <c r="F6602" s="532">
        <v>0</v>
      </c>
    </row>
    <row r="6603" spans="1:6">
      <c r="A6603" s="529" t="s">
        <v>33253</v>
      </c>
      <c r="B6603" s="530">
        <v>98455</v>
      </c>
      <c r="C6603" s="522" t="s">
        <v>23255</v>
      </c>
      <c r="D6603" s="530" t="s">
        <v>26</v>
      </c>
      <c r="E6603" s="531">
        <v>117.31</v>
      </c>
      <c r="F6603" s="532">
        <v>0</v>
      </c>
    </row>
    <row r="6604" spans="1:6">
      <c r="A6604" s="529" t="s">
        <v>33253</v>
      </c>
      <c r="B6604" s="530">
        <v>98456</v>
      </c>
      <c r="C6604" s="522" t="s">
        <v>23256</v>
      </c>
      <c r="D6604" s="530" t="s">
        <v>26</v>
      </c>
      <c r="E6604" s="531">
        <v>153.91999999999999</v>
      </c>
      <c r="F6604" s="532">
        <v>0</v>
      </c>
    </row>
    <row r="6605" spans="1:6">
      <c r="A6605" s="529" t="s">
        <v>33253</v>
      </c>
      <c r="B6605" s="530">
        <v>98451</v>
      </c>
      <c r="C6605" s="522" t="s">
        <v>23252</v>
      </c>
      <c r="D6605" s="530" t="s">
        <v>26</v>
      </c>
      <c r="E6605" s="531">
        <v>99.59</v>
      </c>
      <c r="F6605" s="532">
        <v>0</v>
      </c>
    </row>
    <row r="6606" spans="1:6">
      <c r="A6606" s="529" t="s">
        <v>33253</v>
      </c>
      <c r="B6606" s="530">
        <v>98445</v>
      </c>
      <c r="C6606" s="522" t="s">
        <v>23247</v>
      </c>
      <c r="D6606" s="530" t="s">
        <v>26</v>
      </c>
      <c r="E6606" s="531">
        <v>112.55</v>
      </c>
      <c r="F6606" s="532">
        <v>0</v>
      </c>
    </row>
    <row r="6607" spans="1:6">
      <c r="A6607" s="529" t="s">
        <v>33253</v>
      </c>
      <c r="B6607" s="530">
        <v>98446</v>
      </c>
      <c r="C6607" s="522" t="s">
        <v>23248</v>
      </c>
      <c r="D6607" s="530" t="s">
        <v>26</v>
      </c>
      <c r="E6607" s="531">
        <v>146.91999999999999</v>
      </c>
      <c r="F6607" s="532">
        <v>0</v>
      </c>
    </row>
    <row r="6608" spans="1:6">
      <c r="A6608" s="529" t="s">
        <v>33253</v>
      </c>
      <c r="B6608" s="530">
        <v>98441</v>
      </c>
      <c r="C6608" s="522" t="s">
        <v>23245</v>
      </c>
      <c r="D6608" s="530" t="s">
        <v>26</v>
      </c>
      <c r="E6608" s="531">
        <v>94.61</v>
      </c>
      <c r="F6608" s="532">
        <v>0</v>
      </c>
    </row>
    <row r="6609" spans="1:6">
      <c r="A6609" s="529" t="s">
        <v>33253</v>
      </c>
      <c r="B6609" s="530">
        <v>98447</v>
      </c>
      <c r="C6609" s="522" t="s">
        <v>23249</v>
      </c>
      <c r="D6609" s="530" t="s">
        <v>26</v>
      </c>
      <c r="E6609" s="531">
        <v>83.76</v>
      </c>
      <c r="F6609" s="532">
        <v>0</v>
      </c>
    </row>
    <row r="6610" spans="1:6">
      <c r="A6610" s="529" t="s">
        <v>33253</v>
      </c>
      <c r="B6610" s="530">
        <v>98448</v>
      </c>
      <c r="C6610" s="522" t="s">
        <v>23250</v>
      </c>
      <c r="D6610" s="530" t="s">
        <v>26</v>
      </c>
      <c r="E6610" s="531">
        <v>110.41</v>
      </c>
      <c r="F6610" s="532">
        <v>0</v>
      </c>
    </row>
    <row r="6611" spans="1:6">
      <c r="A6611" s="529" t="s">
        <v>33253</v>
      </c>
      <c r="B6611" s="530">
        <v>98443</v>
      </c>
      <c r="C6611" s="522" t="s">
        <v>23246</v>
      </c>
      <c r="D6611" s="530" t="s">
        <v>26</v>
      </c>
      <c r="E6611" s="531">
        <v>69.91</v>
      </c>
      <c r="F6611" s="532">
        <v>0</v>
      </c>
    </row>
    <row r="6612" spans="1:6">
      <c r="A6612" s="529" t="s">
        <v>33253</v>
      </c>
      <c r="B6612" s="530">
        <v>105122</v>
      </c>
      <c r="C6612" s="522" t="s">
        <v>33255</v>
      </c>
      <c r="D6612" s="530" t="s">
        <v>26</v>
      </c>
      <c r="E6612" s="531">
        <v>0</v>
      </c>
      <c r="F6612" s="532"/>
    </row>
    <row r="6613" spans="1:6">
      <c r="A6613" s="529" t="s">
        <v>33253</v>
      </c>
      <c r="B6613" s="530">
        <v>105125</v>
      </c>
      <c r="C6613" s="522" t="s">
        <v>33256</v>
      </c>
      <c r="D6613" s="530" t="s">
        <v>26</v>
      </c>
      <c r="E6613" s="531">
        <v>0</v>
      </c>
      <c r="F6613" s="532"/>
    </row>
    <row r="6614" spans="1:6">
      <c r="A6614" s="529" t="s">
        <v>33253</v>
      </c>
      <c r="B6614" s="530">
        <v>105133</v>
      </c>
      <c r="C6614" s="522" t="s">
        <v>33257</v>
      </c>
      <c r="D6614" s="530" t="s">
        <v>26</v>
      </c>
      <c r="E6614" s="531">
        <v>0</v>
      </c>
      <c r="F6614" s="532"/>
    </row>
    <row r="6615" spans="1:6">
      <c r="A6615" s="529" t="s">
        <v>33253</v>
      </c>
      <c r="B6615" s="530">
        <v>105123</v>
      </c>
      <c r="C6615" s="522" t="s">
        <v>33258</v>
      </c>
      <c r="D6615" s="530" t="s">
        <v>26</v>
      </c>
      <c r="E6615" s="531">
        <v>0</v>
      </c>
      <c r="F6615" s="532"/>
    </row>
    <row r="6616" spans="1:6">
      <c r="A6616" s="529" t="s">
        <v>33253</v>
      </c>
      <c r="B6616" s="530">
        <v>105124</v>
      </c>
      <c r="C6616" s="522" t="s">
        <v>33259</v>
      </c>
      <c r="D6616" s="530" t="s">
        <v>26</v>
      </c>
      <c r="E6616" s="531">
        <v>0</v>
      </c>
      <c r="F6616" s="532"/>
    </row>
    <row r="6617" spans="1:6">
      <c r="A6617" s="529" t="s">
        <v>33253</v>
      </c>
      <c r="B6617" s="530">
        <v>105134</v>
      </c>
      <c r="C6617" s="522" t="s">
        <v>33260</v>
      </c>
      <c r="D6617" s="530" t="s">
        <v>26</v>
      </c>
      <c r="E6617" s="531">
        <v>0</v>
      </c>
      <c r="F6617" s="532"/>
    </row>
    <row r="6618" spans="1:6">
      <c r="A6618" s="529" t="s">
        <v>33253</v>
      </c>
      <c r="B6618" s="530">
        <v>105117</v>
      </c>
      <c r="C6618" s="522" t="s">
        <v>33261</v>
      </c>
      <c r="D6618" s="530" t="s">
        <v>26</v>
      </c>
      <c r="E6618" s="531">
        <v>0</v>
      </c>
      <c r="F6618" s="532"/>
    </row>
    <row r="6619" spans="1:6">
      <c r="A6619" s="529" t="s">
        <v>33253</v>
      </c>
      <c r="B6619" s="530">
        <v>105119</v>
      </c>
      <c r="C6619" s="522" t="s">
        <v>33262</v>
      </c>
      <c r="D6619" s="530" t="s">
        <v>26</v>
      </c>
      <c r="E6619" s="531">
        <v>0</v>
      </c>
      <c r="F6619" s="532"/>
    </row>
    <row r="6620" spans="1:6">
      <c r="A6620" s="529" t="s">
        <v>33253</v>
      </c>
      <c r="B6620" s="530">
        <v>105131</v>
      </c>
      <c r="C6620" s="522" t="s">
        <v>33263</v>
      </c>
      <c r="D6620" s="530" t="s">
        <v>26</v>
      </c>
      <c r="E6620" s="531">
        <v>0</v>
      </c>
      <c r="F6620" s="532"/>
    </row>
    <row r="6621" spans="1:6">
      <c r="A6621" s="529" t="s">
        <v>33253</v>
      </c>
      <c r="B6621" s="530">
        <v>105120</v>
      </c>
      <c r="C6621" s="522" t="s">
        <v>33264</v>
      </c>
      <c r="D6621" s="530" t="s">
        <v>26</v>
      </c>
      <c r="E6621" s="531">
        <v>0</v>
      </c>
      <c r="F6621" s="532"/>
    </row>
    <row r="6622" spans="1:6">
      <c r="A6622" s="529" t="s">
        <v>33253</v>
      </c>
      <c r="B6622" s="530">
        <v>105121</v>
      </c>
      <c r="C6622" s="522" t="s">
        <v>33265</v>
      </c>
      <c r="D6622" s="530" t="s">
        <v>26</v>
      </c>
      <c r="E6622" s="531">
        <v>0</v>
      </c>
      <c r="F6622" s="532"/>
    </row>
    <row r="6623" spans="1:6">
      <c r="A6623" s="529" t="s">
        <v>33253</v>
      </c>
      <c r="B6623" s="530">
        <v>105132</v>
      </c>
      <c r="C6623" s="522" t="s">
        <v>33266</v>
      </c>
      <c r="D6623" s="530" t="s">
        <v>26</v>
      </c>
      <c r="E6623" s="531">
        <v>0</v>
      </c>
      <c r="F6623" s="532"/>
    </row>
    <row r="6624" spans="1:6">
      <c r="A6624" s="529" t="s">
        <v>33253</v>
      </c>
      <c r="B6624" s="530">
        <v>98460</v>
      </c>
      <c r="C6624" s="522" t="s">
        <v>23259</v>
      </c>
      <c r="D6624" s="530" t="s">
        <v>26</v>
      </c>
      <c r="E6624" s="531">
        <v>66.58</v>
      </c>
      <c r="F6624" s="532">
        <v>0</v>
      </c>
    </row>
    <row r="6625" spans="1:6">
      <c r="A6625" s="529" t="s">
        <v>33253</v>
      </c>
      <c r="B6625" s="530">
        <v>98457</v>
      </c>
      <c r="C6625" s="522" t="s">
        <v>33267</v>
      </c>
      <c r="D6625" s="530" t="s">
        <v>26</v>
      </c>
      <c r="E6625" s="531">
        <v>0</v>
      </c>
      <c r="F6625" s="532"/>
    </row>
    <row r="6626" spans="1:6">
      <c r="A6626" s="529" t="s">
        <v>33253</v>
      </c>
      <c r="B6626" s="530">
        <v>98458</v>
      </c>
      <c r="C6626" s="522" t="s">
        <v>23257</v>
      </c>
      <c r="D6626" s="530" t="s">
        <v>26</v>
      </c>
      <c r="E6626" s="531">
        <v>94.17</v>
      </c>
      <c r="F6626" s="532">
        <v>0</v>
      </c>
    </row>
    <row r="6627" spans="1:6">
      <c r="A6627" s="529" t="s">
        <v>33253</v>
      </c>
      <c r="B6627" s="530">
        <v>98459</v>
      </c>
      <c r="C6627" s="522" t="s">
        <v>23258</v>
      </c>
      <c r="D6627" s="530" t="s">
        <v>26</v>
      </c>
      <c r="E6627" s="531">
        <v>95.12</v>
      </c>
      <c r="F6627" s="532">
        <v>0</v>
      </c>
    </row>
    <row r="6628" spans="1:6">
      <c r="A6628" s="529" t="s">
        <v>33253</v>
      </c>
      <c r="B6628" s="530">
        <v>105118</v>
      </c>
      <c r="C6628" s="522" t="s">
        <v>33268</v>
      </c>
      <c r="D6628" s="530" t="s">
        <v>26</v>
      </c>
      <c r="E6628" s="531">
        <v>0</v>
      </c>
      <c r="F6628" s="532"/>
    </row>
    <row r="6629" spans="1:6">
      <c r="A6629" s="529" t="s">
        <v>33269</v>
      </c>
      <c r="B6629" s="530">
        <v>101956</v>
      </c>
      <c r="C6629" s="522" t="s">
        <v>33270</v>
      </c>
      <c r="D6629" s="530" t="s">
        <v>26</v>
      </c>
      <c r="E6629" s="531">
        <v>0</v>
      </c>
      <c r="F6629" s="532"/>
    </row>
    <row r="6630" spans="1:6">
      <c r="A6630" s="529" t="s">
        <v>33269</v>
      </c>
      <c r="B6630" s="530">
        <v>104690</v>
      </c>
      <c r="C6630" s="522" t="s">
        <v>33271</v>
      </c>
      <c r="D6630" s="530" t="s">
        <v>26</v>
      </c>
      <c r="E6630" s="531">
        <v>0</v>
      </c>
      <c r="F6630" s="532"/>
    </row>
    <row r="6631" spans="1:6">
      <c r="A6631" s="529" t="s">
        <v>33269</v>
      </c>
      <c r="B6631" s="530">
        <v>101958</v>
      </c>
      <c r="C6631" s="522" t="s">
        <v>33272</v>
      </c>
      <c r="D6631" s="530" t="s">
        <v>26</v>
      </c>
      <c r="E6631" s="531">
        <v>0</v>
      </c>
      <c r="F6631" s="532"/>
    </row>
    <row r="6632" spans="1:6">
      <c r="A6632" s="529" t="s">
        <v>33269</v>
      </c>
      <c r="B6632" s="530">
        <v>101955</v>
      </c>
      <c r="C6632" s="522" t="s">
        <v>33273</v>
      </c>
      <c r="D6632" s="530" t="s">
        <v>26</v>
      </c>
      <c r="E6632" s="531">
        <v>0</v>
      </c>
      <c r="F6632" s="532"/>
    </row>
    <row r="6633" spans="1:6">
      <c r="A6633" s="529" t="s">
        <v>33269</v>
      </c>
      <c r="B6633" s="530">
        <v>101948</v>
      </c>
      <c r="C6633" s="522" t="s">
        <v>33274</v>
      </c>
      <c r="D6633" s="530" t="s">
        <v>26</v>
      </c>
      <c r="E6633" s="531">
        <v>0</v>
      </c>
      <c r="F6633" s="532"/>
    </row>
    <row r="6634" spans="1:6">
      <c r="A6634" s="529" t="s">
        <v>33269</v>
      </c>
      <c r="B6634" s="530">
        <v>101949</v>
      </c>
      <c r="C6634" s="522" t="s">
        <v>33275</v>
      </c>
      <c r="D6634" s="530" t="s">
        <v>26</v>
      </c>
      <c r="E6634" s="531">
        <v>0</v>
      </c>
      <c r="F6634" s="532"/>
    </row>
    <row r="6635" spans="1:6">
      <c r="A6635" s="529" t="s">
        <v>33269</v>
      </c>
      <c r="B6635" s="530">
        <v>101950</v>
      </c>
      <c r="C6635" s="522" t="s">
        <v>33276</v>
      </c>
      <c r="D6635" s="530" t="s">
        <v>26</v>
      </c>
      <c r="E6635" s="531">
        <v>0</v>
      </c>
      <c r="F6635" s="532"/>
    </row>
    <row r="6636" spans="1:6">
      <c r="A6636" s="529" t="s">
        <v>33269</v>
      </c>
      <c r="B6636" s="530">
        <v>101947</v>
      </c>
      <c r="C6636" s="522" t="s">
        <v>33277</v>
      </c>
      <c r="D6636" s="530" t="s">
        <v>26</v>
      </c>
      <c r="E6636" s="531">
        <v>0</v>
      </c>
      <c r="F6636" s="532"/>
    </row>
    <row r="6637" spans="1:6">
      <c r="A6637" s="529" t="s">
        <v>33269</v>
      </c>
      <c r="B6637" s="530">
        <v>101960</v>
      </c>
      <c r="C6637" s="522" t="s">
        <v>33278</v>
      </c>
      <c r="D6637" s="530" t="s">
        <v>26</v>
      </c>
      <c r="E6637" s="531">
        <v>0</v>
      </c>
      <c r="F6637" s="532"/>
    </row>
    <row r="6638" spans="1:6">
      <c r="A6638" s="529" t="s">
        <v>33269</v>
      </c>
      <c r="B6638" s="530">
        <v>101961</v>
      </c>
      <c r="C6638" s="522" t="s">
        <v>33279</v>
      </c>
      <c r="D6638" s="530" t="s">
        <v>26</v>
      </c>
      <c r="E6638" s="531">
        <v>0</v>
      </c>
      <c r="F6638" s="532"/>
    </row>
    <row r="6639" spans="1:6">
      <c r="A6639" s="529" t="s">
        <v>33269</v>
      </c>
      <c r="B6639" s="530">
        <v>101962</v>
      </c>
      <c r="C6639" s="522" t="s">
        <v>33280</v>
      </c>
      <c r="D6639" s="530" t="s">
        <v>26</v>
      </c>
      <c r="E6639" s="531">
        <v>0</v>
      </c>
      <c r="F6639" s="532"/>
    </row>
    <row r="6640" spans="1:6">
      <c r="A6640" s="529" t="s">
        <v>33269</v>
      </c>
      <c r="B6640" s="530">
        <v>101959</v>
      </c>
      <c r="C6640" s="522" t="s">
        <v>33281</v>
      </c>
      <c r="D6640" s="530" t="s">
        <v>26</v>
      </c>
      <c r="E6640" s="531">
        <v>0</v>
      </c>
      <c r="F6640" s="532"/>
    </row>
    <row r="6641" spans="1:6">
      <c r="A6641" s="529" t="s">
        <v>33269</v>
      </c>
      <c r="B6641" s="530">
        <v>101952</v>
      </c>
      <c r="C6641" s="522" t="s">
        <v>33282</v>
      </c>
      <c r="D6641" s="530" t="s">
        <v>26</v>
      </c>
      <c r="E6641" s="531">
        <v>0</v>
      </c>
      <c r="F6641" s="532"/>
    </row>
    <row r="6642" spans="1:6">
      <c r="A6642" s="529" t="s">
        <v>33269</v>
      </c>
      <c r="B6642" s="530">
        <v>101953</v>
      </c>
      <c r="C6642" s="522" t="s">
        <v>33283</v>
      </c>
      <c r="D6642" s="530" t="s">
        <v>26</v>
      </c>
      <c r="E6642" s="531">
        <v>0</v>
      </c>
      <c r="F6642" s="532"/>
    </row>
    <row r="6643" spans="1:6">
      <c r="A6643" s="529" t="s">
        <v>33269</v>
      </c>
      <c r="B6643" s="530">
        <v>101954</v>
      </c>
      <c r="C6643" s="522" t="s">
        <v>33284</v>
      </c>
      <c r="D6643" s="530" t="s">
        <v>26</v>
      </c>
      <c r="E6643" s="531">
        <v>0</v>
      </c>
      <c r="F6643" s="532"/>
    </row>
    <row r="6644" spans="1:6">
      <c r="A6644" s="529" t="s">
        <v>33269</v>
      </c>
      <c r="B6644" s="530">
        <v>101951</v>
      </c>
      <c r="C6644" s="522" t="s">
        <v>33285</v>
      </c>
      <c r="D6644" s="530" t="s">
        <v>26</v>
      </c>
      <c r="E6644" s="531">
        <v>0</v>
      </c>
      <c r="F6644" s="532"/>
    </row>
    <row r="6645" spans="1:6">
      <c r="A6645" s="529" t="s">
        <v>33269</v>
      </c>
      <c r="B6645" s="530">
        <v>101964</v>
      </c>
      <c r="C6645" s="522" t="s">
        <v>33286</v>
      </c>
      <c r="D6645" s="530" t="s">
        <v>26</v>
      </c>
      <c r="E6645" s="531">
        <v>172.64</v>
      </c>
      <c r="F6645" s="532">
        <v>0</v>
      </c>
    </row>
    <row r="6646" spans="1:6">
      <c r="A6646" s="529" t="s">
        <v>33269</v>
      </c>
      <c r="B6646" s="530">
        <v>101963</v>
      </c>
      <c r="C6646" s="522" t="s">
        <v>33287</v>
      </c>
      <c r="D6646" s="530" t="s">
        <v>26</v>
      </c>
      <c r="E6646" s="531">
        <v>184.15</v>
      </c>
      <c r="F6646" s="532">
        <v>0</v>
      </c>
    </row>
    <row r="6647" spans="1:6">
      <c r="A6647" s="529" t="s">
        <v>33288</v>
      </c>
      <c r="B6647" s="530">
        <v>100323</v>
      </c>
      <c r="C6647" s="522" t="s">
        <v>23027</v>
      </c>
      <c r="D6647" s="530" t="s">
        <v>28</v>
      </c>
      <c r="E6647" s="531">
        <v>174.18</v>
      </c>
      <c r="F6647" s="532">
        <v>0</v>
      </c>
    </row>
    <row r="6648" spans="1:6">
      <c r="A6648" s="529" t="s">
        <v>33288</v>
      </c>
      <c r="B6648" s="530">
        <v>100324</v>
      </c>
      <c r="C6648" s="522" t="s">
        <v>23028</v>
      </c>
      <c r="D6648" s="530" t="s">
        <v>28</v>
      </c>
      <c r="E6648" s="531">
        <v>165.82</v>
      </c>
      <c r="F6648" s="532">
        <v>0</v>
      </c>
    </row>
    <row r="6649" spans="1:6">
      <c r="A6649" s="529" t="s">
        <v>33288</v>
      </c>
      <c r="B6649" s="530">
        <v>96624</v>
      </c>
      <c r="C6649" s="522" t="s">
        <v>23025</v>
      </c>
      <c r="D6649" s="530" t="s">
        <v>28</v>
      </c>
      <c r="E6649" s="531">
        <v>166.07</v>
      </c>
      <c r="F6649" s="532">
        <v>0</v>
      </c>
    </row>
    <row r="6650" spans="1:6">
      <c r="A6650" s="529" t="s">
        <v>33288</v>
      </c>
      <c r="B6650" s="530">
        <v>100322</v>
      </c>
      <c r="C6650" s="522" t="s">
        <v>23026</v>
      </c>
      <c r="D6650" s="530" t="s">
        <v>28</v>
      </c>
      <c r="E6650" s="531">
        <v>160.44999999999999</v>
      </c>
      <c r="F6650" s="532">
        <v>0</v>
      </c>
    </row>
    <row r="6651" spans="1:6">
      <c r="A6651" s="529" t="s">
        <v>33288</v>
      </c>
      <c r="B6651" s="530">
        <v>96623</v>
      </c>
      <c r="C6651" s="522" t="s">
        <v>23024</v>
      </c>
      <c r="D6651" s="530" t="s">
        <v>28</v>
      </c>
      <c r="E6651" s="531">
        <v>184.44</v>
      </c>
      <c r="F6651" s="532">
        <v>0</v>
      </c>
    </row>
    <row r="6652" spans="1:6">
      <c r="A6652" s="529" t="s">
        <v>33288</v>
      </c>
      <c r="B6652" s="530">
        <v>96622</v>
      </c>
      <c r="C6652" s="522" t="s">
        <v>23023</v>
      </c>
      <c r="D6652" s="530" t="s">
        <v>28</v>
      </c>
      <c r="E6652" s="531">
        <v>197.2</v>
      </c>
      <c r="F6652" s="532">
        <v>0</v>
      </c>
    </row>
    <row r="6653" spans="1:6">
      <c r="A6653" s="529" t="s">
        <v>33288</v>
      </c>
      <c r="B6653" s="530">
        <v>96621</v>
      </c>
      <c r="C6653" s="522" t="s">
        <v>23022</v>
      </c>
      <c r="D6653" s="530" t="s">
        <v>28</v>
      </c>
      <c r="E6653" s="531">
        <v>215.57</v>
      </c>
      <c r="F6653" s="532">
        <v>0</v>
      </c>
    </row>
    <row r="6654" spans="1:6">
      <c r="A6654" s="529" t="s">
        <v>33288</v>
      </c>
      <c r="B6654" s="530">
        <v>96617</v>
      </c>
      <c r="C6654" s="522" t="s">
        <v>23019</v>
      </c>
      <c r="D6654" s="530" t="s">
        <v>26</v>
      </c>
      <c r="E6654" s="531">
        <v>19.54</v>
      </c>
      <c r="F6654" s="532">
        <v>0</v>
      </c>
    </row>
    <row r="6655" spans="1:6">
      <c r="A6655" s="529" t="s">
        <v>33288</v>
      </c>
      <c r="B6655" s="530">
        <v>96619</v>
      </c>
      <c r="C6655" s="522" t="s">
        <v>23020</v>
      </c>
      <c r="D6655" s="530" t="s">
        <v>26</v>
      </c>
      <c r="E6655" s="531">
        <v>39.01</v>
      </c>
      <c r="F6655" s="532">
        <v>0</v>
      </c>
    </row>
    <row r="6656" spans="1:6">
      <c r="A6656" s="529" t="s">
        <v>33288</v>
      </c>
      <c r="B6656" s="530">
        <v>96616</v>
      </c>
      <c r="C6656" s="522" t="s">
        <v>23018</v>
      </c>
      <c r="D6656" s="530" t="s">
        <v>28</v>
      </c>
      <c r="E6656" s="531">
        <v>780.32</v>
      </c>
      <c r="F6656" s="532">
        <v>0</v>
      </c>
    </row>
    <row r="6657" spans="1:6">
      <c r="A6657" s="529" t="s">
        <v>33288</v>
      </c>
      <c r="B6657" s="530">
        <v>95240</v>
      </c>
      <c r="C6657" s="522" t="s">
        <v>23016</v>
      </c>
      <c r="D6657" s="530" t="s">
        <v>26</v>
      </c>
      <c r="E6657" s="531">
        <v>18.559999999999999</v>
      </c>
      <c r="F6657" s="532">
        <v>0</v>
      </c>
    </row>
    <row r="6658" spans="1:6">
      <c r="A6658" s="529" t="s">
        <v>33288</v>
      </c>
      <c r="B6658" s="530">
        <v>95241</v>
      </c>
      <c r="C6658" s="522" t="s">
        <v>23017</v>
      </c>
      <c r="D6658" s="530" t="s">
        <v>26</v>
      </c>
      <c r="E6658" s="531">
        <v>35.200000000000003</v>
      </c>
      <c r="F6658" s="532">
        <v>0</v>
      </c>
    </row>
    <row r="6659" spans="1:6">
      <c r="A6659" s="529" t="s">
        <v>33288</v>
      </c>
      <c r="B6659" s="530">
        <v>96620</v>
      </c>
      <c r="C6659" s="522" t="s">
        <v>23021</v>
      </c>
      <c r="D6659" s="530" t="s">
        <v>28</v>
      </c>
      <c r="E6659" s="531">
        <v>704.14</v>
      </c>
      <c r="F6659" s="532">
        <v>0</v>
      </c>
    </row>
    <row r="6660" spans="1:6">
      <c r="A6660" s="529" t="s">
        <v>33289</v>
      </c>
      <c r="B6660" s="530">
        <v>104043</v>
      </c>
      <c r="C6660" s="522" t="s">
        <v>12512</v>
      </c>
      <c r="D6660" s="530" t="s">
        <v>24</v>
      </c>
      <c r="E6660" s="531">
        <v>9.02</v>
      </c>
      <c r="F6660" s="532">
        <v>0</v>
      </c>
    </row>
    <row r="6661" spans="1:6">
      <c r="A6661" s="529" t="s">
        <v>33289</v>
      </c>
      <c r="B6661" s="530">
        <v>104044</v>
      </c>
      <c r="C6661" s="522" t="s">
        <v>12513</v>
      </c>
      <c r="D6661" s="530" t="s">
        <v>24</v>
      </c>
      <c r="E6661" s="531">
        <v>9.6999999999999993</v>
      </c>
      <c r="F6661" s="532">
        <v>0</v>
      </c>
    </row>
    <row r="6662" spans="1:6">
      <c r="A6662" s="529" t="s">
        <v>33289</v>
      </c>
      <c r="B6662" s="530">
        <v>104045</v>
      </c>
      <c r="C6662" s="522" t="s">
        <v>12514</v>
      </c>
      <c r="D6662" s="530" t="s">
        <v>24</v>
      </c>
      <c r="E6662" s="531">
        <v>14.8</v>
      </c>
      <c r="F6662" s="532">
        <v>0</v>
      </c>
    </row>
    <row r="6663" spans="1:6">
      <c r="A6663" s="529" t="s">
        <v>33289</v>
      </c>
      <c r="B6663" s="530">
        <v>104049</v>
      </c>
      <c r="C6663" s="522" t="s">
        <v>12518</v>
      </c>
      <c r="D6663" s="530" t="s">
        <v>24</v>
      </c>
      <c r="E6663" s="531">
        <v>6.57</v>
      </c>
      <c r="F6663" s="532">
        <v>0</v>
      </c>
    </row>
    <row r="6664" spans="1:6">
      <c r="A6664" s="529" t="s">
        <v>33289</v>
      </c>
      <c r="B6664" s="530">
        <v>104050</v>
      </c>
      <c r="C6664" s="522" t="s">
        <v>12519</v>
      </c>
      <c r="D6664" s="530" t="s">
        <v>24</v>
      </c>
      <c r="E6664" s="531">
        <v>9.77</v>
      </c>
      <c r="F6664" s="532">
        <v>0</v>
      </c>
    </row>
    <row r="6665" spans="1:6">
      <c r="A6665" s="529" t="s">
        <v>33289</v>
      </c>
      <c r="B6665" s="530">
        <v>104084</v>
      </c>
      <c r="C6665" s="522" t="s">
        <v>12538</v>
      </c>
      <c r="D6665" s="530" t="s">
        <v>24</v>
      </c>
      <c r="E6665" s="531">
        <v>85.25</v>
      </c>
      <c r="F6665" s="532">
        <v>0</v>
      </c>
    </row>
    <row r="6666" spans="1:6">
      <c r="A6666" s="529" t="s">
        <v>33289</v>
      </c>
      <c r="B6666" s="530">
        <v>104037</v>
      </c>
      <c r="C6666" s="522" t="s">
        <v>33290</v>
      </c>
      <c r="D6666" s="530" t="s">
        <v>24</v>
      </c>
      <c r="E6666" s="531">
        <v>0</v>
      </c>
      <c r="F6666" s="532"/>
    </row>
    <row r="6667" spans="1:6">
      <c r="A6667" s="529" t="s">
        <v>33289</v>
      </c>
      <c r="B6667" s="530">
        <v>104035</v>
      </c>
      <c r="C6667" s="522" t="s">
        <v>12509</v>
      </c>
      <c r="D6667" s="530" t="s">
        <v>24</v>
      </c>
      <c r="E6667" s="531">
        <v>41.26</v>
      </c>
      <c r="F6667" s="532">
        <v>0</v>
      </c>
    </row>
    <row r="6668" spans="1:6">
      <c r="A6668" s="529" t="s">
        <v>33289</v>
      </c>
      <c r="B6668" s="530">
        <v>104036</v>
      </c>
      <c r="C6668" s="522" t="s">
        <v>12510</v>
      </c>
      <c r="D6668" s="530" t="s">
        <v>24</v>
      </c>
      <c r="E6668" s="531">
        <v>42.59</v>
      </c>
      <c r="F6668" s="532">
        <v>0</v>
      </c>
    </row>
    <row r="6669" spans="1:6">
      <c r="A6669" s="529" t="s">
        <v>33289</v>
      </c>
      <c r="B6669" s="530">
        <v>104034</v>
      </c>
      <c r="C6669" s="522" t="s">
        <v>12508</v>
      </c>
      <c r="D6669" s="530" t="s">
        <v>24</v>
      </c>
      <c r="E6669" s="531">
        <v>32.85</v>
      </c>
      <c r="F6669" s="532">
        <v>0</v>
      </c>
    </row>
    <row r="6670" spans="1:6">
      <c r="A6670" s="529" t="s">
        <v>33289</v>
      </c>
      <c r="B6670" s="530">
        <v>104031</v>
      </c>
      <c r="C6670" s="522" t="s">
        <v>12505</v>
      </c>
      <c r="D6670" s="530" t="s">
        <v>24</v>
      </c>
      <c r="E6670" s="531">
        <v>22.18</v>
      </c>
      <c r="F6670" s="532">
        <v>0</v>
      </c>
    </row>
    <row r="6671" spans="1:6">
      <c r="A6671" s="529" t="s">
        <v>33289</v>
      </c>
      <c r="B6671" s="530">
        <v>104032</v>
      </c>
      <c r="C6671" s="522" t="s">
        <v>12506</v>
      </c>
      <c r="D6671" s="530" t="s">
        <v>24</v>
      </c>
      <c r="E6671" s="531">
        <v>27.72</v>
      </c>
      <c r="F6671" s="532">
        <v>0</v>
      </c>
    </row>
    <row r="6672" spans="1:6">
      <c r="A6672" s="529" t="s">
        <v>33289</v>
      </c>
      <c r="B6672" s="530">
        <v>104033</v>
      </c>
      <c r="C6672" s="522" t="s">
        <v>12507</v>
      </c>
      <c r="D6672" s="530" t="s">
        <v>24</v>
      </c>
      <c r="E6672" s="531">
        <v>25.36</v>
      </c>
      <c r="F6672" s="532">
        <v>0</v>
      </c>
    </row>
    <row r="6673" spans="1:6">
      <c r="A6673" s="529" t="s">
        <v>33289</v>
      </c>
      <c r="B6673" s="530">
        <v>104038</v>
      </c>
      <c r="C6673" s="522" t="s">
        <v>33291</v>
      </c>
      <c r="D6673" s="530" t="s">
        <v>24</v>
      </c>
      <c r="E6673" s="531">
        <v>0</v>
      </c>
      <c r="F6673" s="532"/>
    </row>
    <row r="6674" spans="1:6">
      <c r="A6674" s="529" t="s">
        <v>33289</v>
      </c>
      <c r="B6674" s="530">
        <v>104051</v>
      </c>
      <c r="C6674" s="522" t="s">
        <v>12520</v>
      </c>
      <c r="D6674" s="530" t="s">
        <v>24</v>
      </c>
      <c r="E6674" s="531">
        <v>8.1199999999999992</v>
      </c>
      <c r="F6674" s="532">
        <v>0</v>
      </c>
    </row>
    <row r="6675" spans="1:6">
      <c r="A6675" s="529" t="s">
        <v>33289</v>
      </c>
      <c r="B6675" s="530">
        <v>104052</v>
      </c>
      <c r="C6675" s="522" t="s">
        <v>12521</v>
      </c>
      <c r="D6675" s="530" t="s">
        <v>24</v>
      </c>
      <c r="E6675" s="531">
        <v>11.35</v>
      </c>
      <c r="F6675" s="532">
        <v>0</v>
      </c>
    </row>
    <row r="6676" spans="1:6">
      <c r="A6676" s="529" t="s">
        <v>33289</v>
      </c>
      <c r="B6676" s="530">
        <v>104046</v>
      </c>
      <c r="C6676" s="522" t="s">
        <v>12515</v>
      </c>
      <c r="D6676" s="530" t="s">
        <v>24</v>
      </c>
      <c r="E6676" s="531">
        <v>8.65</v>
      </c>
      <c r="F6676" s="532">
        <v>0</v>
      </c>
    </row>
    <row r="6677" spans="1:6">
      <c r="A6677" s="529" t="s">
        <v>33289</v>
      </c>
      <c r="B6677" s="530">
        <v>104047</v>
      </c>
      <c r="C6677" s="522" t="s">
        <v>12516</v>
      </c>
      <c r="D6677" s="530" t="s">
        <v>24</v>
      </c>
      <c r="E6677" s="531">
        <v>10.07</v>
      </c>
      <c r="F6677" s="532">
        <v>0</v>
      </c>
    </row>
    <row r="6678" spans="1:6">
      <c r="A6678" s="529" t="s">
        <v>33289</v>
      </c>
      <c r="B6678" s="530">
        <v>104048</v>
      </c>
      <c r="C6678" s="522" t="s">
        <v>12517</v>
      </c>
      <c r="D6678" s="530" t="s">
        <v>24</v>
      </c>
      <c r="E6678" s="531">
        <v>14.47</v>
      </c>
      <c r="F6678" s="532">
        <v>0</v>
      </c>
    </row>
    <row r="6679" spans="1:6">
      <c r="A6679" s="529" t="s">
        <v>33289</v>
      </c>
      <c r="B6679" s="530">
        <v>104063</v>
      </c>
      <c r="C6679" s="522" t="s">
        <v>12531</v>
      </c>
      <c r="D6679" s="530" t="s">
        <v>24</v>
      </c>
      <c r="E6679" s="531">
        <v>72.849999999999994</v>
      </c>
      <c r="F6679" s="532">
        <v>0</v>
      </c>
    </row>
    <row r="6680" spans="1:6">
      <c r="A6680" s="529" t="s">
        <v>33289</v>
      </c>
      <c r="B6680" s="530">
        <v>104065</v>
      </c>
      <c r="C6680" s="522" t="s">
        <v>12533</v>
      </c>
      <c r="D6680" s="530" t="s">
        <v>24</v>
      </c>
      <c r="E6680" s="531">
        <v>156.46</v>
      </c>
      <c r="F6680" s="532">
        <v>0</v>
      </c>
    </row>
    <row r="6681" spans="1:6">
      <c r="A6681" s="529" t="s">
        <v>33289</v>
      </c>
      <c r="B6681" s="530">
        <v>104062</v>
      </c>
      <c r="C6681" s="522" t="s">
        <v>12530</v>
      </c>
      <c r="D6681" s="530" t="s">
        <v>24</v>
      </c>
      <c r="E6681" s="531">
        <v>76.650000000000006</v>
      </c>
      <c r="F6681" s="532">
        <v>0</v>
      </c>
    </row>
    <row r="6682" spans="1:6">
      <c r="A6682" s="529" t="s">
        <v>33289</v>
      </c>
      <c r="B6682" s="530">
        <v>104064</v>
      </c>
      <c r="C6682" s="522" t="s">
        <v>12532</v>
      </c>
      <c r="D6682" s="530" t="s">
        <v>24</v>
      </c>
      <c r="E6682" s="531">
        <v>185.06</v>
      </c>
      <c r="F6682" s="532">
        <v>0</v>
      </c>
    </row>
    <row r="6683" spans="1:6">
      <c r="A6683" s="529" t="s">
        <v>33289</v>
      </c>
      <c r="B6683" s="530">
        <v>104059</v>
      </c>
      <c r="C6683" s="522" t="s">
        <v>12527</v>
      </c>
      <c r="D6683" s="530" t="s">
        <v>24</v>
      </c>
      <c r="E6683" s="531">
        <v>11.9</v>
      </c>
      <c r="F6683" s="532">
        <v>0</v>
      </c>
    </row>
    <row r="6684" spans="1:6">
      <c r="A6684" s="529" t="s">
        <v>33289</v>
      </c>
      <c r="B6684" s="530">
        <v>104058</v>
      </c>
      <c r="C6684" s="522" t="s">
        <v>12526</v>
      </c>
      <c r="D6684" s="530" t="s">
        <v>24</v>
      </c>
      <c r="E6684" s="531">
        <v>9.1</v>
      </c>
      <c r="F6684" s="532">
        <v>0</v>
      </c>
    </row>
    <row r="6685" spans="1:6">
      <c r="A6685" s="529" t="s">
        <v>33289</v>
      </c>
      <c r="B6685" s="530">
        <v>104082</v>
      </c>
      <c r="C6685" s="522" t="s">
        <v>12536</v>
      </c>
      <c r="D6685" s="530" t="s">
        <v>24</v>
      </c>
      <c r="E6685" s="531">
        <v>31.2</v>
      </c>
      <c r="F6685" s="532">
        <v>0</v>
      </c>
    </row>
    <row r="6686" spans="1:6">
      <c r="A6686" s="529" t="s">
        <v>33289</v>
      </c>
      <c r="B6686" s="530">
        <v>104083</v>
      </c>
      <c r="C6686" s="522" t="s">
        <v>12537</v>
      </c>
      <c r="D6686" s="530" t="s">
        <v>24</v>
      </c>
      <c r="E6686" s="531">
        <v>74.459999999999994</v>
      </c>
      <c r="F6686" s="532">
        <v>0</v>
      </c>
    </row>
    <row r="6687" spans="1:6">
      <c r="A6687" s="529" t="s">
        <v>33289</v>
      </c>
      <c r="B6687" s="530">
        <v>104057</v>
      </c>
      <c r="C6687" s="522" t="s">
        <v>33292</v>
      </c>
      <c r="D6687" s="530" t="s">
        <v>24</v>
      </c>
      <c r="E6687" s="531">
        <v>0</v>
      </c>
      <c r="F6687" s="532"/>
    </row>
    <row r="6688" spans="1:6">
      <c r="A6688" s="529" t="s">
        <v>33289</v>
      </c>
      <c r="B6688" s="530">
        <v>104056</v>
      </c>
      <c r="C6688" s="522" t="s">
        <v>12525</v>
      </c>
      <c r="D6688" s="530" t="s">
        <v>24</v>
      </c>
      <c r="E6688" s="531">
        <v>27.29</v>
      </c>
      <c r="F6688" s="532">
        <v>0</v>
      </c>
    </row>
    <row r="6689" spans="1:6">
      <c r="A6689" s="529" t="s">
        <v>33289</v>
      </c>
      <c r="B6689" s="530">
        <v>104055</v>
      </c>
      <c r="C6689" s="522" t="s">
        <v>12524</v>
      </c>
      <c r="D6689" s="530" t="s">
        <v>24</v>
      </c>
      <c r="E6689" s="531">
        <v>18.25</v>
      </c>
      <c r="F6689" s="532">
        <v>0</v>
      </c>
    </row>
    <row r="6690" spans="1:6">
      <c r="A6690" s="529" t="s">
        <v>33289</v>
      </c>
      <c r="B6690" s="530">
        <v>104076</v>
      </c>
      <c r="C6690" s="522" t="s">
        <v>12535</v>
      </c>
      <c r="D6690" s="530" t="s">
        <v>24</v>
      </c>
      <c r="E6690" s="531">
        <v>49.99</v>
      </c>
      <c r="F6690" s="532">
        <v>0</v>
      </c>
    </row>
    <row r="6691" spans="1:6">
      <c r="A6691" s="529" t="s">
        <v>33289</v>
      </c>
      <c r="B6691" s="530">
        <v>104060</v>
      </c>
      <c r="C6691" s="522" t="s">
        <v>12528</v>
      </c>
      <c r="D6691" s="530" t="s">
        <v>23</v>
      </c>
      <c r="E6691" s="531">
        <v>9.77</v>
      </c>
      <c r="F6691" s="532">
        <v>0</v>
      </c>
    </row>
    <row r="6692" spans="1:6">
      <c r="A6692" s="529" t="s">
        <v>33289</v>
      </c>
      <c r="B6692" s="530">
        <v>104061</v>
      </c>
      <c r="C6692" s="522" t="s">
        <v>12529</v>
      </c>
      <c r="D6692" s="530" t="s">
        <v>23</v>
      </c>
      <c r="E6692" s="531">
        <v>17.37</v>
      </c>
      <c r="F6692" s="532">
        <v>0</v>
      </c>
    </row>
    <row r="6693" spans="1:6">
      <c r="A6693" s="529" t="s">
        <v>33289</v>
      </c>
      <c r="B6693" s="530">
        <v>104085</v>
      </c>
      <c r="C6693" s="522" t="s">
        <v>12539</v>
      </c>
      <c r="D6693" s="530" t="s">
        <v>23</v>
      </c>
      <c r="E6693" s="531">
        <v>58.64</v>
      </c>
      <c r="F6693" s="532">
        <v>0</v>
      </c>
    </row>
    <row r="6694" spans="1:6">
      <c r="A6694" s="529" t="s">
        <v>33289</v>
      </c>
      <c r="B6694" s="530">
        <v>104086</v>
      </c>
      <c r="C6694" s="522" t="s">
        <v>12540</v>
      </c>
      <c r="D6694" s="530" t="s">
        <v>23</v>
      </c>
      <c r="E6694" s="531">
        <v>104.1</v>
      </c>
      <c r="F6694" s="532">
        <v>0</v>
      </c>
    </row>
    <row r="6695" spans="1:6">
      <c r="A6695" s="529" t="s">
        <v>33289</v>
      </c>
      <c r="B6695" s="530">
        <v>104073</v>
      </c>
      <c r="C6695" s="522" t="s">
        <v>33293</v>
      </c>
      <c r="D6695" s="530" t="s">
        <v>24</v>
      </c>
      <c r="E6695" s="531">
        <v>0</v>
      </c>
      <c r="F6695" s="532"/>
    </row>
    <row r="6696" spans="1:6">
      <c r="A6696" s="529" t="s">
        <v>33289</v>
      </c>
      <c r="B6696" s="530">
        <v>104074</v>
      </c>
      <c r="C6696" s="522" t="s">
        <v>33294</v>
      </c>
      <c r="D6696" s="530" t="s">
        <v>24</v>
      </c>
      <c r="E6696" s="531">
        <v>0</v>
      </c>
      <c r="F6696" s="532"/>
    </row>
    <row r="6697" spans="1:6">
      <c r="A6697" s="529" t="s">
        <v>33289</v>
      </c>
      <c r="B6697" s="530">
        <v>104075</v>
      </c>
      <c r="C6697" s="522" t="s">
        <v>33295</v>
      </c>
      <c r="D6697" s="530" t="s">
        <v>24</v>
      </c>
      <c r="E6697" s="531">
        <v>0</v>
      </c>
      <c r="F6697" s="532"/>
    </row>
    <row r="6698" spans="1:6">
      <c r="A6698" s="529" t="s">
        <v>33289</v>
      </c>
      <c r="B6698" s="530">
        <v>104039</v>
      </c>
      <c r="C6698" s="522" t="s">
        <v>12511</v>
      </c>
      <c r="D6698" s="530" t="s">
        <v>24</v>
      </c>
      <c r="E6698" s="531">
        <v>75.63</v>
      </c>
      <c r="F6698" s="532">
        <v>0</v>
      </c>
    </row>
    <row r="6699" spans="1:6">
      <c r="A6699" s="529" t="s">
        <v>33289</v>
      </c>
      <c r="B6699" s="530">
        <v>104040</v>
      </c>
      <c r="C6699" s="522" t="s">
        <v>33296</v>
      </c>
      <c r="D6699" s="530" t="s">
        <v>24</v>
      </c>
      <c r="E6699" s="531">
        <v>0</v>
      </c>
      <c r="F6699" s="532"/>
    </row>
    <row r="6700" spans="1:6">
      <c r="A6700" s="529" t="s">
        <v>33289</v>
      </c>
      <c r="B6700" s="530">
        <v>104041</v>
      </c>
      <c r="C6700" s="522" t="s">
        <v>33297</v>
      </c>
      <c r="D6700" s="530" t="s">
        <v>24</v>
      </c>
      <c r="E6700" s="531">
        <v>0</v>
      </c>
      <c r="F6700" s="532"/>
    </row>
    <row r="6701" spans="1:6">
      <c r="A6701" s="529" t="s">
        <v>33289</v>
      </c>
      <c r="B6701" s="530">
        <v>104042</v>
      </c>
      <c r="C6701" s="522" t="s">
        <v>33298</v>
      </c>
      <c r="D6701" s="530" t="s">
        <v>24</v>
      </c>
      <c r="E6701" s="531">
        <v>0</v>
      </c>
      <c r="F6701" s="532"/>
    </row>
    <row r="6702" spans="1:6">
      <c r="A6702" s="529" t="s">
        <v>33289</v>
      </c>
      <c r="B6702" s="530">
        <v>104072</v>
      </c>
      <c r="C6702" s="522" t="s">
        <v>12534</v>
      </c>
      <c r="D6702" s="530" t="s">
        <v>24</v>
      </c>
      <c r="E6702" s="531">
        <v>281.33999999999997</v>
      </c>
      <c r="F6702" s="532">
        <v>0</v>
      </c>
    </row>
    <row r="6703" spans="1:6">
      <c r="A6703" s="529" t="s">
        <v>33289</v>
      </c>
      <c r="B6703" s="530">
        <v>104053</v>
      </c>
      <c r="C6703" s="522" t="s">
        <v>12522</v>
      </c>
      <c r="D6703" s="530" t="s">
        <v>24</v>
      </c>
      <c r="E6703" s="531">
        <v>9.33</v>
      </c>
      <c r="F6703" s="532">
        <v>0</v>
      </c>
    </row>
    <row r="6704" spans="1:6">
      <c r="A6704" s="529" t="s">
        <v>33289</v>
      </c>
      <c r="B6704" s="530">
        <v>104054</v>
      </c>
      <c r="C6704" s="522" t="s">
        <v>12523</v>
      </c>
      <c r="D6704" s="530" t="s">
        <v>24</v>
      </c>
      <c r="E6704" s="531">
        <v>18</v>
      </c>
      <c r="F6704" s="532">
        <v>0</v>
      </c>
    </row>
    <row r="6705" spans="1:6">
      <c r="A6705" s="529" t="s">
        <v>33299</v>
      </c>
      <c r="B6705" s="530">
        <v>99818</v>
      </c>
      <c r="C6705" s="522" t="s">
        <v>13536</v>
      </c>
      <c r="D6705" s="530" t="s">
        <v>24</v>
      </c>
      <c r="E6705" s="531">
        <v>6.86</v>
      </c>
      <c r="F6705" s="532">
        <v>0</v>
      </c>
    </row>
    <row r="6706" spans="1:6">
      <c r="A6706" s="529" t="s">
        <v>33299</v>
      </c>
      <c r="B6706" s="530">
        <v>99819</v>
      </c>
      <c r="C6706" s="522" t="s">
        <v>13537</v>
      </c>
      <c r="D6706" s="530" t="s">
        <v>26</v>
      </c>
      <c r="E6706" s="531">
        <v>23.34</v>
      </c>
      <c r="F6706" s="532">
        <v>0</v>
      </c>
    </row>
    <row r="6707" spans="1:6">
      <c r="A6707" s="529" t="s">
        <v>33299</v>
      </c>
      <c r="B6707" s="530">
        <v>99811</v>
      </c>
      <c r="C6707" s="522" t="s">
        <v>13529</v>
      </c>
      <c r="D6707" s="530" t="s">
        <v>26</v>
      </c>
      <c r="E6707" s="531">
        <v>4.91</v>
      </c>
      <c r="F6707" s="532">
        <v>0</v>
      </c>
    </row>
    <row r="6708" spans="1:6">
      <c r="A6708" s="529" t="s">
        <v>33299</v>
      </c>
      <c r="B6708" s="530">
        <v>99826</v>
      </c>
      <c r="C6708" s="522" t="s">
        <v>13544</v>
      </c>
      <c r="D6708" s="530" t="s">
        <v>26</v>
      </c>
      <c r="E6708" s="531">
        <v>2.14</v>
      </c>
      <c r="F6708" s="532">
        <v>0</v>
      </c>
    </row>
    <row r="6709" spans="1:6">
      <c r="A6709" s="529" t="s">
        <v>33299</v>
      </c>
      <c r="B6709" s="530">
        <v>99821</v>
      </c>
      <c r="C6709" s="522" t="s">
        <v>13539</v>
      </c>
      <c r="D6709" s="530" t="s">
        <v>26</v>
      </c>
      <c r="E6709" s="531">
        <v>3.93</v>
      </c>
      <c r="F6709" s="532">
        <v>0</v>
      </c>
    </row>
    <row r="6710" spans="1:6">
      <c r="A6710" s="529" t="s">
        <v>33299</v>
      </c>
      <c r="B6710" s="530">
        <v>99820</v>
      </c>
      <c r="C6710" s="522" t="s">
        <v>13538</v>
      </c>
      <c r="D6710" s="530" t="s">
        <v>26</v>
      </c>
      <c r="E6710" s="531">
        <v>2.56</v>
      </c>
      <c r="F6710" s="532">
        <v>0</v>
      </c>
    </row>
    <row r="6711" spans="1:6">
      <c r="A6711" s="529" t="s">
        <v>33299</v>
      </c>
      <c r="B6711" s="530">
        <v>99812</v>
      </c>
      <c r="C6711" s="522" t="s">
        <v>13530</v>
      </c>
      <c r="D6711" s="530" t="s">
        <v>26</v>
      </c>
      <c r="E6711" s="531">
        <v>1.57</v>
      </c>
      <c r="F6711" s="532">
        <v>0</v>
      </c>
    </row>
    <row r="6712" spans="1:6">
      <c r="A6712" s="529" t="s">
        <v>33299</v>
      </c>
      <c r="B6712" s="530">
        <v>99817</v>
      </c>
      <c r="C6712" s="522" t="s">
        <v>13535</v>
      </c>
      <c r="D6712" s="530" t="s">
        <v>24</v>
      </c>
      <c r="E6712" s="531">
        <v>6.86</v>
      </c>
      <c r="F6712" s="532">
        <v>0</v>
      </c>
    </row>
    <row r="6713" spans="1:6">
      <c r="A6713" s="529" t="s">
        <v>33299</v>
      </c>
      <c r="B6713" s="530">
        <v>99813</v>
      </c>
      <c r="C6713" s="522" t="s">
        <v>13531</v>
      </c>
      <c r="D6713" s="530" t="s">
        <v>26</v>
      </c>
      <c r="E6713" s="531">
        <v>1.33</v>
      </c>
      <c r="F6713" s="532">
        <v>0</v>
      </c>
    </row>
    <row r="6714" spans="1:6">
      <c r="A6714" s="529" t="s">
        <v>33299</v>
      </c>
      <c r="B6714" s="530">
        <v>99815</v>
      </c>
      <c r="C6714" s="522" t="s">
        <v>13533</v>
      </c>
      <c r="D6714" s="530" t="s">
        <v>24</v>
      </c>
      <c r="E6714" s="531">
        <v>11.29</v>
      </c>
      <c r="F6714" s="532">
        <v>0</v>
      </c>
    </row>
    <row r="6715" spans="1:6">
      <c r="A6715" s="529" t="s">
        <v>33299</v>
      </c>
      <c r="B6715" s="530">
        <v>99805</v>
      </c>
      <c r="C6715" s="522" t="s">
        <v>13523</v>
      </c>
      <c r="D6715" s="530" t="s">
        <v>26</v>
      </c>
      <c r="E6715" s="531">
        <v>15.42</v>
      </c>
      <c r="F6715" s="532">
        <v>0</v>
      </c>
    </row>
    <row r="6716" spans="1:6">
      <c r="A6716" s="529" t="s">
        <v>33299</v>
      </c>
      <c r="B6716" s="530">
        <v>99803</v>
      </c>
      <c r="C6716" s="522" t="s">
        <v>13521</v>
      </c>
      <c r="D6716" s="530" t="s">
        <v>26</v>
      </c>
      <c r="E6716" s="531">
        <v>2.88</v>
      </c>
      <c r="F6716" s="532">
        <v>0</v>
      </c>
    </row>
    <row r="6717" spans="1:6">
      <c r="A6717" s="529" t="s">
        <v>33299</v>
      </c>
      <c r="B6717" s="530">
        <v>99802</v>
      </c>
      <c r="C6717" s="522" t="s">
        <v>13520</v>
      </c>
      <c r="D6717" s="530" t="s">
        <v>26</v>
      </c>
      <c r="E6717" s="531">
        <v>0.74</v>
      </c>
      <c r="F6717" s="532">
        <v>0</v>
      </c>
    </row>
    <row r="6718" spans="1:6">
      <c r="A6718" s="529" t="s">
        <v>33299</v>
      </c>
      <c r="B6718" s="530">
        <v>99804</v>
      </c>
      <c r="C6718" s="522" t="s">
        <v>13522</v>
      </c>
      <c r="D6718" s="530" t="s">
        <v>26</v>
      </c>
      <c r="E6718" s="531">
        <v>7.46</v>
      </c>
      <c r="F6718" s="532">
        <v>0</v>
      </c>
    </row>
    <row r="6719" spans="1:6">
      <c r="A6719" s="529" t="s">
        <v>33299</v>
      </c>
      <c r="B6719" s="530">
        <v>99809</v>
      </c>
      <c r="C6719" s="522" t="s">
        <v>13527</v>
      </c>
      <c r="D6719" s="530" t="s">
        <v>26</v>
      </c>
      <c r="E6719" s="531">
        <v>8.2100000000000009</v>
      </c>
      <c r="F6719" s="532">
        <v>0</v>
      </c>
    </row>
    <row r="6720" spans="1:6">
      <c r="A6720" s="529" t="s">
        <v>33299</v>
      </c>
      <c r="B6720" s="530">
        <v>99810</v>
      </c>
      <c r="C6720" s="522" t="s">
        <v>13528</v>
      </c>
      <c r="D6720" s="530" t="s">
        <v>26</v>
      </c>
      <c r="E6720" s="531">
        <v>10.199999999999999</v>
      </c>
      <c r="F6720" s="532">
        <v>0</v>
      </c>
    </row>
    <row r="6721" spans="1:6">
      <c r="A6721" s="529" t="s">
        <v>33299</v>
      </c>
      <c r="B6721" s="530">
        <v>99801</v>
      </c>
      <c r="C6721" s="522" t="s">
        <v>33300</v>
      </c>
      <c r="D6721" s="530" t="s">
        <v>26</v>
      </c>
      <c r="E6721" s="531">
        <v>0</v>
      </c>
      <c r="F6721" s="532"/>
    </row>
    <row r="6722" spans="1:6">
      <c r="A6722" s="529" t="s">
        <v>33299</v>
      </c>
      <c r="B6722" s="530">
        <v>99822</v>
      </c>
      <c r="C6722" s="522" t="s">
        <v>13540</v>
      </c>
      <c r="D6722" s="530" t="s">
        <v>26</v>
      </c>
      <c r="E6722" s="531">
        <v>1.39</v>
      </c>
      <c r="F6722" s="532">
        <v>0</v>
      </c>
    </row>
    <row r="6723" spans="1:6">
      <c r="A6723" s="529" t="s">
        <v>33299</v>
      </c>
      <c r="B6723" s="530">
        <v>99825</v>
      </c>
      <c r="C6723" s="522" t="s">
        <v>13543</v>
      </c>
      <c r="D6723" s="530" t="s">
        <v>26</v>
      </c>
      <c r="E6723" s="531">
        <v>4.6500000000000004</v>
      </c>
      <c r="F6723" s="532">
        <v>0</v>
      </c>
    </row>
    <row r="6724" spans="1:6">
      <c r="A6724" s="529" t="s">
        <v>33299</v>
      </c>
      <c r="B6724" s="530">
        <v>99824</v>
      </c>
      <c r="C6724" s="522" t="s">
        <v>13542</v>
      </c>
      <c r="D6724" s="530" t="s">
        <v>26</v>
      </c>
      <c r="E6724" s="531">
        <v>3.35</v>
      </c>
      <c r="F6724" s="532">
        <v>0</v>
      </c>
    </row>
    <row r="6725" spans="1:6">
      <c r="A6725" s="529" t="s">
        <v>33299</v>
      </c>
      <c r="B6725" s="530">
        <v>99823</v>
      </c>
      <c r="C6725" s="522" t="s">
        <v>13541</v>
      </c>
      <c r="D6725" s="530" t="s">
        <v>26</v>
      </c>
      <c r="E6725" s="531">
        <v>3.04</v>
      </c>
      <c r="F6725" s="532">
        <v>0</v>
      </c>
    </row>
    <row r="6726" spans="1:6">
      <c r="A6726" s="529" t="s">
        <v>33299</v>
      </c>
      <c r="B6726" s="530">
        <v>99806</v>
      </c>
      <c r="C6726" s="522" t="s">
        <v>13524</v>
      </c>
      <c r="D6726" s="530" t="s">
        <v>26</v>
      </c>
      <c r="E6726" s="531">
        <v>1.19</v>
      </c>
      <c r="F6726" s="532">
        <v>0</v>
      </c>
    </row>
    <row r="6727" spans="1:6">
      <c r="A6727" s="529" t="s">
        <v>33299</v>
      </c>
      <c r="B6727" s="530">
        <v>99807</v>
      </c>
      <c r="C6727" s="522" t="s">
        <v>13525</v>
      </c>
      <c r="D6727" s="530" t="s">
        <v>26</v>
      </c>
      <c r="E6727" s="531">
        <v>2.25</v>
      </c>
      <c r="F6727" s="532">
        <v>0</v>
      </c>
    </row>
    <row r="6728" spans="1:6">
      <c r="A6728" s="529" t="s">
        <v>33299</v>
      </c>
      <c r="B6728" s="530">
        <v>99808</v>
      </c>
      <c r="C6728" s="522" t="s">
        <v>13526</v>
      </c>
      <c r="D6728" s="530" t="s">
        <v>26</v>
      </c>
      <c r="E6728" s="531">
        <v>5.3</v>
      </c>
      <c r="F6728" s="532">
        <v>0</v>
      </c>
    </row>
    <row r="6729" spans="1:6">
      <c r="A6729" s="529" t="s">
        <v>33299</v>
      </c>
      <c r="B6729" s="530">
        <v>99814</v>
      </c>
      <c r="C6729" s="522" t="s">
        <v>13532</v>
      </c>
      <c r="D6729" s="530" t="s">
        <v>26</v>
      </c>
      <c r="E6729" s="531">
        <v>2.69</v>
      </c>
      <c r="F6729" s="532">
        <v>0</v>
      </c>
    </row>
    <row r="6730" spans="1:6">
      <c r="A6730" s="529" t="s">
        <v>33299</v>
      </c>
      <c r="B6730" s="530">
        <v>99816</v>
      </c>
      <c r="C6730" s="522" t="s">
        <v>13534</v>
      </c>
      <c r="D6730" s="530" t="s">
        <v>24</v>
      </c>
      <c r="E6730" s="531">
        <v>12.04</v>
      </c>
      <c r="F6730" s="532">
        <v>0</v>
      </c>
    </row>
    <row r="6731" spans="1:6">
      <c r="A6731" s="529" t="s">
        <v>33301</v>
      </c>
      <c r="B6731" s="530">
        <v>88238</v>
      </c>
      <c r="C6731" s="522" t="s">
        <v>13723</v>
      </c>
      <c r="D6731" s="530" t="s">
        <v>27</v>
      </c>
      <c r="E6731" s="531">
        <v>32.01</v>
      </c>
      <c r="F6731" s="532">
        <v>0</v>
      </c>
    </row>
    <row r="6732" spans="1:6">
      <c r="A6732" s="529" t="s">
        <v>33301</v>
      </c>
      <c r="B6732" s="530">
        <v>101374</v>
      </c>
      <c r="C6732" s="522" t="s">
        <v>13723</v>
      </c>
      <c r="D6732" s="530" t="s">
        <v>13807</v>
      </c>
      <c r="E6732" s="531">
        <v>5719.92</v>
      </c>
      <c r="F6732" s="532">
        <v>0</v>
      </c>
    </row>
    <row r="6733" spans="1:6">
      <c r="A6733" s="529" t="s">
        <v>33301</v>
      </c>
      <c r="B6733" s="530">
        <v>88239</v>
      </c>
      <c r="C6733" s="522" t="s">
        <v>13724</v>
      </c>
      <c r="D6733" s="530" t="s">
        <v>27</v>
      </c>
      <c r="E6733" s="531">
        <v>31.86</v>
      </c>
      <c r="F6733" s="532">
        <v>0</v>
      </c>
    </row>
    <row r="6734" spans="1:6">
      <c r="A6734" s="529" t="s">
        <v>33301</v>
      </c>
      <c r="B6734" s="530">
        <v>101375</v>
      </c>
      <c r="C6734" s="522" t="s">
        <v>14004</v>
      </c>
      <c r="D6734" s="530" t="s">
        <v>13807</v>
      </c>
      <c r="E6734" s="531">
        <v>5802.32</v>
      </c>
      <c r="F6734" s="532">
        <v>0</v>
      </c>
    </row>
    <row r="6735" spans="1:6">
      <c r="A6735" s="529" t="s">
        <v>33301</v>
      </c>
      <c r="B6735" s="530">
        <v>88240</v>
      </c>
      <c r="C6735" s="522" t="s">
        <v>13725</v>
      </c>
      <c r="D6735" s="530" t="s">
        <v>27</v>
      </c>
      <c r="E6735" s="531">
        <v>30.82</v>
      </c>
      <c r="F6735" s="532">
        <v>0</v>
      </c>
    </row>
    <row r="6736" spans="1:6">
      <c r="A6736" s="529" t="s">
        <v>33301</v>
      </c>
      <c r="B6736" s="530">
        <v>101376</v>
      </c>
      <c r="C6736" s="522" t="s">
        <v>14005</v>
      </c>
      <c r="D6736" s="530" t="s">
        <v>13807</v>
      </c>
      <c r="E6736" s="531">
        <v>5492.9</v>
      </c>
      <c r="F6736" s="532">
        <v>0</v>
      </c>
    </row>
    <row r="6737" spans="1:6">
      <c r="A6737" s="529" t="s">
        <v>33301</v>
      </c>
      <c r="B6737" s="530">
        <v>88241</v>
      </c>
      <c r="C6737" s="522" t="s">
        <v>13726</v>
      </c>
      <c r="D6737" s="530" t="s">
        <v>27</v>
      </c>
      <c r="E6737" s="531">
        <v>29.66</v>
      </c>
      <c r="F6737" s="532">
        <v>0</v>
      </c>
    </row>
    <row r="6738" spans="1:6">
      <c r="A6738" s="529" t="s">
        <v>33301</v>
      </c>
      <c r="B6738" s="530">
        <v>101377</v>
      </c>
      <c r="C6738" s="522" t="s">
        <v>13726</v>
      </c>
      <c r="D6738" s="530" t="s">
        <v>13807</v>
      </c>
      <c r="E6738" s="531">
        <v>5309.93</v>
      </c>
      <c r="F6738" s="532">
        <v>0</v>
      </c>
    </row>
    <row r="6739" spans="1:6">
      <c r="A6739" s="529" t="s">
        <v>33301</v>
      </c>
      <c r="B6739" s="530">
        <v>88242</v>
      </c>
      <c r="C6739" s="522" t="s">
        <v>13727</v>
      </c>
      <c r="D6739" s="530" t="s">
        <v>27</v>
      </c>
      <c r="E6739" s="531">
        <v>32.08</v>
      </c>
      <c r="F6739" s="532">
        <v>0</v>
      </c>
    </row>
    <row r="6740" spans="1:6">
      <c r="A6740" s="529" t="s">
        <v>33301</v>
      </c>
      <c r="B6740" s="530">
        <v>100301</v>
      </c>
      <c r="C6740" s="522" t="s">
        <v>13920</v>
      </c>
      <c r="D6740" s="530" t="s">
        <v>27</v>
      </c>
      <c r="E6740" s="531">
        <v>33.89</v>
      </c>
      <c r="F6740" s="532">
        <v>0</v>
      </c>
    </row>
    <row r="6741" spans="1:6">
      <c r="A6741" s="529" t="s">
        <v>33301</v>
      </c>
      <c r="B6741" s="530">
        <v>101378</v>
      </c>
      <c r="C6741" s="522" t="s">
        <v>13920</v>
      </c>
      <c r="D6741" s="530" t="s">
        <v>13807</v>
      </c>
      <c r="E6741" s="531">
        <v>6070.41</v>
      </c>
      <c r="F6741" s="532">
        <v>0</v>
      </c>
    </row>
    <row r="6742" spans="1:6">
      <c r="A6742" s="529" t="s">
        <v>33301</v>
      </c>
      <c r="B6742" s="530">
        <v>101379</v>
      </c>
      <c r="C6742" s="522" t="s">
        <v>14006</v>
      </c>
      <c r="D6742" s="530" t="s">
        <v>13807</v>
      </c>
      <c r="E6742" s="531">
        <v>5719.92</v>
      </c>
      <c r="F6742" s="532">
        <v>0</v>
      </c>
    </row>
    <row r="6743" spans="1:6">
      <c r="A6743" s="529" t="s">
        <v>33301</v>
      </c>
      <c r="B6743" s="530">
        <v>88243</v>
      </c>
      <c r="C6743" s="522" t="s">
        <v>13728</v>
      </c>
      <c r="D6743" s="530" t="s">
        <v>27</v>
      </c>
      <c r="E6743" s="531">
        <v>31.03</v>
      </c>
      <c r="F6743" s="532">
        <v>0</v>
      </c>
    </row>
    <row r="6744" spans="1:6">
      <c r="A6744" s="529" t="s">
        <v>33301</v>
      </c>
      <c r="B6744" s="530">
        <v>101380</v>
      </c>
      <c r="C6744" s="522" t="s">
        <v>13728</v>
      </c>
      <c r="D6744" s="530" t="s">
        <v>13807</v>
      </c>
      <c r="E6744" s="531">
        <v>5545.63</v>
      </c>
      <c r="F6744" s="532">
        <v>0</v>
      </c>
    </row>
    <row r="6745" spans="1:6">
      <c r="A6745" s="529" t="s">
        <v>33301</v>
      </c>
      <c r="B6745" s="530">
        <v>90766</v>
      </c>
      <c r="C6745" s="522" t="s">
        <v>13796</v>
      </c>
      <c r="D6745" s="530" t="s">
        <v>27</v>
      </c>
      <c r="E6745" s="531">
        <v>38.71</v>
      </c>
      <c r="F6745" s="532">
        <v>0</v>
      </c>
    </row>
    <row r="6746" spans="1:6">
      <c r="A6746" s="529" t="s">
        <v>33301</v>
      </c>
      <c r="B6746" s="530">
        <v>93563</v>
      </c>
      <c r="C6746" s="522" t="s">
        <v>13796</v>
      </c>
      <c r="D6746" s="530" t="s">
        <v>13807</v>
      </c>
      <c r="E6746" s="531">
        <v>6807.47</v>
      </c>
      <c r="F6746" s="532">
        <v>0</v>
      </c>
    </row>
    <row r="6747" spans="1:6">
      <c r="A6747" s="529" t="s">
        <v>33301</v>
      </c>
      <c r="B6747" s="530">
        <v>90767</v>
      </c>
      <c r="C6747" s="522" t="s">
        <v>13797</v>
      </c>
      <c r="D6747" s="530" t="s">
        <v>27</v>
      </c>
      <c r="E6747" s="531">
        <v>40.64</v>
      </c>
      <c r="F6747" s="532">
        <v>0</v>
      </c>
    </row>
    <row r="6748" spans="1:6">
      <c r="A6748" s="529" t="s">
        <v>33301</v>
      </c>
      <c r="B6748" s="530">
        <v>93564</v>
      </c>
      <c r="C6748" s="522" t="s">
        <v>13797</v>
      </c>
      <c r="D6748" s="530" t="s">
        <v>13807</v>
      </c>
      <c r="E6748" s="531">
        <v>7120.39</v>
      </c>
      <c r="F6748" s="532">
        <v>0</v>
      </c>
    </row>
    <row r="6749" spans="1:6">
      <c r="A6749" s="529" t="s">
        <v>33301</v>
      </c>
      <c r="B6749" s="530">
        <v>88245</v>
      </c>
      <c r="C6749" s="522" t="s">
        <v>13729</v>
      </c>
      <c r="D6749" s="530" t="s">
        <v>27</v>
      </c>
      <c r="E6749" s="531">
        <v>33.840000000000003</v>
      </c>
      <c r="F6749" s="532">
        <v>0</v>
      </c>
    </row>
    <row r="6750" spans="1:6">
      <c r="A6750" s="529" t="s">
        <v>33301</v>
      </c>
      <c r="B6750" s="530">
        <v>101381</v>
      </c>
      <c r="C6750" s="522" t="s">
        <v>13729</v>
      </c>
      <c r="D6750" s="530" t="s">
        <v>13807</v>
      </c>
      <c r="E6750" s="531">
        <v>6038.84</v>
      </c>
      <c r="F6750" s="532">
        <v>0</v>
      </c>
    </row>
    <row r="6751" spans="1:6">
      <c r="A6751" s="529" t="s">
        <v>33301</v>
      </c>
      <c r="B6751" s="530">
        <v>90768</v>
      </c>
      <c r="C6751" s="522" t="s">
        <v>13798</v>
      </c>
      <c r="D6751" s="530" t="s">
        <v>27</v>
      </c>
      <c r="E6751" s="531">
        <v>125.71</v>
      </c>
      <c r="F6751" s="532">
        <v>0</v>
      </c>
    </row>
    <row r="6752" spans="1:6">
      <c r="A6752" s="529" t="s">
        <v>33301</v>
      </c>
      <c r="B6752" s="530">
        <v>90769</v>
      </c>
      <c r="C6752" s="522" t="s">
        <v>13799</v>
      </c>
      <c r="D6752" s="530" t="s">
        <v>27</v>
      </c>
      <c r="E6752" s="531">
        <v>132.51</v>
      </c>
      <c r="F6752" s="532">
        <v>0</v>
      </c>
    </row>
    <row r="6753" spans="1:6">
      <c r="A6753" s="529" t="s">
        <v>33301</v>
      </c>
      <c r="B6753" s="530">
        <v>90770</v>
      </c>
      <c r="C6753" s="522" t="s">
        <v>13800</v>
      </c>
      <c r="D6753" s="530" t="s">
        <v>27</v>
      </c>
      <c r="E6753" s="531">
        <v>141.5</v>
      </c>
      <c r="F6753" s="532">
        <v>0</v>
      </c>
    </row>
    <row r="6754" spans="1:6">
      <c r="A6754" s="529" t="s">
        <v>33301</v>
      </c>
      <c r="B6754" s="530">
        <v>93569</v>
      </c>
      <c r="C6754" s="522" t="s">
        <v>13808</v>
      </c>
      <c r="D6754" s="530" t="s">
        <v>13807</v>
      </c>
      <c r="E6754" s="531">
        <v>22011.56</v>
      </c>
      <c r="F6754" s="532">
        <v>0</v>
      </c>
    </row>
    <row r="6755" spans="1:6">
      <c r="A6755" s="529" t="s">
        <v>33301</v>
      </c>
      <c r="B6755" s="530">
        <v>93570</v>
      </c>
      <c r="C6755" s="522" t="s">
        <v>13809</v>
      </c>
      <c r="D6755" s="530" t="s">
        <v>13807</v>
      </c>
      <c r="E6755" s="531">
        <v>23199.040000000001</v>
      </c>
      <c r="F6755" s="532">
        <v>0</v>
      </c>
    </row>
    <row r="6756" spans="1:6">
      <c r="A6756" s="529" t="s">
        <v>33301</v>
      </c>
      <c r="B6756" s="530">
        <v>93571</v>
      </c>
      <c r="C6756" s="522" t="s">
        <v>13810</v>
      </c>
      <c r="D6756" s="530" t="s">
        <v>13807</v>
      </c>
      <c r="E6756" s="531">
        <v>24771.55</v>
      </c>
      <c r="F6756" s="532">
        <v>0</v>
      </c>
    </row>
    <row r="6757" spans="1:6">
      <c r="A6757" s="529" t="s">
        <v>33301</v>
      </c>
      <c r="B6757" s="530">
        <v>101382</v>
      </c>
      <c r="C6757" s="522" t="s">
        <v>14007</v>
      </c>
      <c r="D6757" s="530" t="s">
        <v>13807</v>
      </c>
      <c r="E6757" s="531">
        <v>4832.04</v>
      </c>
      <c r="F6757" s="532">
        <v>0</v>
      </c>
    </row>
    <row r="6758" spans="1:6">
      <c r="A6758" s="529" t="s">
        <v>33301</v>
      </c>
      <c r="B6758" s="530">
        <v>88246</v>
      </c>
      <c r="C6758" s="522" t="s">
        <v>13730</v>
      </c>
      <c r="D6758" s="530" t="s">
        <v>27</v>
      </c>
      <c r="E6758" s="531">
        <v>27.05</v>
      </c>
      <c r="F6758" s="532">
        <v>0</v>
      </c>
    </row>
    <row r="6759" spans="1:6">
      <c r="A6759" s="529" t="s">
        <v>33301</v>
      </c>
      <c r="B6759" s="530">
        <v>100303</v>
      </c>
      <c r="C6759" s="522" t="s">
        <v>13921</v>
      </c>
      <c r="D6759" s="530" t="s">
        <v>27</v>
      </c>
      <c r="E6759" s="531">
        <v>29.46</v>
      </c>
      <c r="F6759" s="532">
        <v>0</v>
      </c>
    </row>
    <row r="6760" spans="1:6">
      <c r="A6760" s="529" t="s">
        <v>33301</v>
      </c>
      <c r="B6760" s="530">
        <v>101383</v>
      </c>
      <c r="C6760" s="522" t="s">
        <v>13921</v>
      </c>
      <c r="D6760" s="530" t="s">
        <v>13807</v>
      </c>
      <c r="E6760" s="531">
        <v>5273.13</v>
      </c>
      <c r="F6760" s="532">
        <v>0</v>
      </c>
    </row>
    <row r="6761" spans="1:6">
      <c r="A6761" s="529" t="s">
        <v>33301</v>
      </c>
      <c r="B6761" s="530">
        <v>88247</v>
      </c>
      <c r="C6761" s="522" t="s">
        <v>13731</v>
      </c>
      <c r="D6761" s="530" t="s">
        <v>27</v>
      </c>
      <c r="E6761" s="531">
        <v>32.630000000000003</v>
      </c>
      <c r="F6761" s="532">
        <v>0</v>
      </c>
    </row>
    <row r="6762" spans="1:6">
      <c r="A6762" s="529" t="s">
        <v>33301</v>
      </c>
      <c r="B6762" s="530">
        <v>88248</v>
      </c>
      <c r="C6762" s="522" t="s">
        <v>13732</v>
      </c>
      <c r="D6762" s="530" t="s">
        <v>27</v>
      </c>
      <c r="E6762" s="531">
        <v>31.51</v>
      </c>
      <c r="F6762" s="532">
        <v>0</v>
      </c>
    </row>
    <row r="6763" spans="1:6">
      <c r="A6763" s="529" t="s">
        <v>33301</v>
      </c>
      <c r="B6763" s="530">
        <v>101384</v>
      </c>
      <c r="C6763" s="522" t="s">
        <v>13732</v>
      </c>
      <c r="D6763" s="530" t="s">
        <v>13807</v>
      </c>
      <c r="E6763" s="531">
        <v>5615.79</v>
      </c>
      <c r="F6763" s="532">
        <v>0</v>
      </c>
    </row>
    <row r="6764" spans="1:6">
      <c r="A6764" s="529" t="s">
        <v>33301</v>
      </c>
      <c r="B6764" s="530">
        <v>90772</v>
      </c>
      <c r="C6764" s="522" t="s">
        <v>13801</v>
      </c>
      <c r="D6764" s="530" t="s">
        <v>27</v>
      </c>
      <c r="E6764" s="531">
        <v>33.53</v>
      </c>
      <c r="F6764" s="532">
        <v>0</v>
      </c>
    </row>
    <row r="6765" spans="1:6">
      <c r="A6765" s="529" t="s">
        <v>33301</v>
      </c>
      <c r="B6765" s="530">
        <v>93566</v>
      </c>
      <c r="C6765" s="522" t="s">
        <v>13801</v>
      </c>
      <c r="D6765" s="530" t="s">
        <v>13807</v>
      </c>
      <c r="E6765" s="531">
        <v>5905.04</v>
      </c>
      <c r="F6765" s="532">
        <v>0</v>
      </c>
    </row>
    <row r="6766" spans="1:6">
      <c r="A6766" s="529" t="s">
        <v>33301</v>
      </c>
      <c r="B6766" s="530">
        <v>101385</v>
      </c>
      <c r="C6766" s="522" t="s">
        <v>14008</v>
      </c>
      <c r="D6766" s="530" t="s">
        <v>13807</v>
      </c>
      <c r="E6766" s="531">
        <v>7397.67</v>
      </c>
      <c r="F6766" s="532">
        <v>0</v>
      </c>
    </row>
    <row r="6767" spans="1:6">
      <c r="A6767" s="529" t="s">
        <v>33301</v>
      </c>
      <c r="B6767" s="530">
        <v>88249</v>
      </c>
      <c r="C6767" s="522" t="s">
        <v>13733</v>
      </c>
      <c r="D6767" s="530" t="s">
        <v>27</v>
      </c>
      <c r="E6767" s="531">
        <v>42.11</v>
      </c>
      <c r="F6767" s="532">
        <v>0</v>
      </c>
    </row>
    <row r="6768" spans="1:6">
      <c r="A6768" s="529" t="s">
        <v>33301</v>
      </c>
      <c r="B6768" s="530">
        <v>88250</v>
      </c>
      <c r="C6768" s="522" t="s">
        <v>13734</v>
      </c>
      <c r="D6768" s="530" t="s">
        <v>27</v>
      </c>
      <c r="E6768" s="531">
        <v>30.82</v>
      </c>
      <c r="F6768" s="532">
        <v>0</v>
      </c>
    </row>
    <row r="6769" spans="1:6">
      <c r="A6769" s="529" t="s">
        <v>33301</v>
      </c>
      <c r="B6769" s="530">
        <v>101386</v>
      </c>
      <c r="C6769" s="522" t="s">
        <v>13734</v>
      </c>
      <c r="D6769" s="530" t="s">
        <v>13807</v>
      </c>
      <c r="E6769" s="531">
        <v>5492.9</v>
      </c>
      <c r="F6769" s="532">
        <v>0</v>
      </c>
    </row>
    <row r="6770" spans="1:6">
      <c r="A6770" s="529" t="s">
        <v>33301</v>
      </c>
      <c r="B6770" s="530">
        <v>101387</v>
      </c>
      <c r="C6770" s="522" t="s">
        <v>14009</v>
      </c>
      <c r="D6770" s="530" t="s">
        <v>13807</v>
      </c>
      <c r="E6770" s="531">
        <v>5729.64</v>
      </c>
      <c r="F6770" s="532">
        <v>0</v>
      </c>
    </row>
    <row r="6771" spans="1:6">
      <c r="A6771" s="529" t="s">
        <v>33301</v>
      </c>
      <c r="B6771" s="530">
        <v>88251</v>
      </c>
      <c r="C6771" s="522" t="s">
        <v>13735</v>
      </c>
      <c r="D6771" s="530" t="s">
        <v>27</v>
      </c>
      <c r="E6771" s="531">
        <v>32.01</v>
      </c>
      <c r="F6771" s="532">
        <v>0</v>
      </c>
    </row>
    <row r="6772" spans="1:6">
      <c r="A6772" s="529" t="s">
        <v>33301</v>
      </c>
      <c r="B6772" s="530">
        <v>88252</v>
      </c>
      <c r="C6772" s="522" t="s">
        <v>13736</v>
      </c>
      <c r="D6772" s="530" t="s">
        <v>27</v>
      </c>
      <c r="E6772" s="531">
        <v>29.57</v>
      </c>
      <c r="F6772" s="532">
        <v>0</v>
      </c>
    </row>
    <row r="6773" spans="1:6">
      <c r="A6773" s="529" t="s">
        <v>33301</v>
      </c>
      <c r="B6773" s="530">
        <v>101388</v>
      </c>
      <c r="C6773" s="522" t="s">
        <v>13736</v>
      </c>
      <c r="D6773" s="530" t="s">
        <v>13807</v>
      </c>
      <c r="E6773" s="531">
        <v>5289.67</v>
      </c>
      <c r="F6773" s="532">
        <v>0</v>
      </c>
    </row>
    <row r="6774" spans="1:6">
      <c r="A6774" s="529" t="s">
        <v>33301</v>
      </c>
      <c r="B6774" s="530">
        <v>88253</v>
      </c>
      <c r="C6774" s="522" t="s">
        <v>98</v>
      </c>
      <c r="D6774" s="530" t="s">
        <v>27</v>
      </c>
      <c r="E6774" s="531">
        <v>36.75</v>
      </c>
      <c r="F6774" s="532">
        <v>0</v>
      </c>
    </row>
    <row r="6775" spans="1:6">
      <c r="A6775" s="529" t="s">
        <v>33301</v>
      </c>
      <c r="B6775" s="530">
        <v>101389</v>
      </c>
      <c r="C6775" s="522" t="s">
        <v>98</v>
      </c>
      <c r="D6775" s="530" t="s">
        <v>13807</v>
      </c>
      <c r="E6775" s="531">
        <v>6460.72</v>
      </c>
      <c r="F6775" s="532">
        <v>0</v>
      </c>
    </row>
    <row r="6776" spans="1:6">
      <c r="A6776" s="529" t="s">
        <v>33301</v>
      </c>
      <c r="B6776" s="530">
        <v>101390</v>
      </c>
      <c r="C6776" s="522" t="s">
        <v>14010</v>
      </c>
      <c r="D6776" s="530" t="s">
        <v>13807</v>
      </c>
      <c r="E6776" s="531">
        <v>6909.03</v>
      </c>
      <c r="F6776" s="532">
        <v>0</v>
      </c>
    </row>
    <row r="6777" spans="1:6">
      <c r="A6777" s="529" t="s">
        <v>33301</v>
      </c>
      <c r="B6777" s="530">
        <v>88255</v>
      </c>
      <c r="C6777" s="522" t="s">
        <v>13737</v>
      </c>
      <c r="D6777" s="530" t="s">
        <v>27</v>
      </c>
      <c r="E6777" s="531">
        <v>39.32</v>
      </c>
      <c r="F6777" s="532">
        <v>0</v>
      </c>
    </row>
    <row r="6778" spans="1:6">
      <c r="A6778" s="529" t="s">
        <v>33301</v>
      </c>
      <c r="B6778" s="530">
        <v>101391</v>
      </c>
      <c r="C6778" s="522" t="s">
        <v>14011</v>
      </c>
      <c r="D6778" s="530" t="s">
        <v>13807</v>
      </c>
      <c r="E6778" s="531">
        <v>6049.32</v>
      </c>
      <c r="F6778" s="532">
        <v>0</v>
      </c>
    </row>
    <row r="6779" spans="1:6">
      <c r="A6779" s="529" t="s">
        <v>33301</v>
      </c>
      <c r="B6779" s="530">
        <v>88256</v>
      </c>
      <c r="C6779" s="522" t="s">
        <v>13738</v>
      </c>
      <c r="D6779" s="530" t="s">
        <v>27</v>
      </c>
      <c r="E6779" s="531">
        <v>33.92</v>
      </c>
      <c r="F6779" s="532">
        <v>0</v>
      </c>
    </row>
    <row r="6780" spans="1:6">
      <c r="A6780" s="529" t="s">
        <v>33301</v>
      </c>
      <c r="B6780" s="530">
        <v>88257</v>
      </c>
      <c r="C6780" s="522" t="s">
        <v>13739</v>
      </c>
      <c r="D6780" s="530" t="s">
        <v>27</v>
      </c>
      <c r="E6780" s="531">
        <v>33.909999999999997</v>
      </c>
      <c r="F6780" s="532">
        <v>0</v>
      </c>
    </row>
    <row r="6781" spans="1:6">
      <c r="A6781" s="529" t="s">
        <v>33301</v>
      </c>
      <c r="B6781" s="530">
        <v>101392</v>
      </c>
      <c r="C6781" s="522" t="s">
        <v>14012</v>
      </c>
      <c r="D6781" s="530" t="s">
        <v>13807</v>
      </c>
      <c r="E6781" s="531">
        <v>6024.78</v>
      </c>
      <c r="F6781" s="532">
        <v>0</v>
      </c>
    </row>
    <row r="6782" spans="1:6">
      <c r="A6782" s="529" t="s">
        <v>33301</v>
      </c>
      <c r="B6782" s="530">
        <v>88260</v>
      </c>
      <c r="C6782" s="522" t="s">
        <v>13740</v>
      </c>
      <c r="D6782" s="530" t="s">
        <v>27</v>
      </c>
      <c r="E6782" s="531">
        <v>33.82</v>
      </c>
      <c r="F6782" s="532">
        <v>0</v>
      </c>
    </row>
    <row r="6783" spans="1:6">
      <c r="A6783" s="529" t="s">
        <v>33301</v>
      </c>
      <c r="B6783" s="530">
        <v>101394</v>
      </c>
      <c r="C6783" s="522" t="s">
        <v>13740</v>
      </c>
      <c r="D6783" s="530" t="s">
        <v>13807</v>
      </c>
      <c r="E6783" s="531">
        <v>6038.81</v>
      </c>
      <c r="F6783" s="532">
        <v>0</v>
      </c>
    </row>
    <row r="6784" spans="1:6">
      <c r="A6784" s="529" t="s">
        <v>33301</v>
      </c>
      <c r="B6784" s="530">
        <v>101395</v>
      </c>
      <c r="C6784" s="522" t="s">
        <v>14013</v>
      </c>
      <c r="D6784" s="530" t="s">
        <v>13807</v>
      </c>
      <c r="E6784" s="531">
        <v>5687.48</v>
      </c>
      <c r="F6784" s="532">
        <v>0</v>
      </c>
    </row>
    <row r="6785" spans="1:6">
      <c r="A6785" s="529" t="s">
        <v>33301</v>
      </c>
      <c r="B6785" s="530">
        <v>88261</v>
      </c>
      <c r="C6785" s="522" t="s">
        <v>13741</v>
      </c>
      <c r="D6785" s="530" t="s">
        <v>27</v>
      </c>
      <c r="E6785" s="531">
        <v>33.700000000000003</v>
      </c>
      <c r="F6785" s="532">
        <v>0</v>
      </c>
    </row>
    <row r="6786" spans="1:6">
      <c r="A6786" s="529" t="s">
        <v>33301</v>
      </c>
      <c r="B6786" s="530">
        <v>101396</v>
      </c>
      <c r="C6786" s="522" t="s">
        <v>14014</v>
      </c>
      <c r="D6786" s="530" t="s">
        <v>13807</v>
      </c>
      <c r="E6786" s="531">
        <v>6007.16</v>
      </c>
      <c r="F6786" s="532">
        <v>0</v>
      </c>
    </row>
    <row r="6787" spans="1:6">
      <c r="A6787" s="529" t="s">
        <v>33301</v>
      </c>
      <c r="B6787" s="530">
        <v>88262</v>
      </c>
      <c r="C6787" s="522" t="s">
        <v>13742</v>
      </c>
      <c r="D6787" s="530" t="s">
        <v>27</v>
      </c>
      <c r="E6787" s="531">
        <v>33.619999999999997</v>
      </c>
      <c r="F6787" s="532">
        <v>0</v>
      </c>
    </row>
    <row r="6788" spans="1:6">
      <c r="A6788" s="529" t="s">
        <v>33301</v>
      </c>
      <c r="B6788" s="530">
        <v>101397</v>
      </c>
      <c r="C6788" s="522" t="s">
        <v>13742</v>
      </c>
      <c r="D6788" s="530" t="s">
        <v>13807</v>
      </c>
      <c r="E6788" s="531">
        <v>5996.68</v>
      </c>
      <c r="F6788" s="532">
        <v>0</v>
      </c>
    </row>
    <row r="6789" spans="1:6">
      <c r="A6789" s="529" t="s">
        <v>33301</v>
      </c>
      <c r="B6789" s="530">
        <v>101398</v>
      </c>
      <c r="C6789" s="522" t="s">
        <v>14015</v>
      </c>
      <c r="D6789" s="530" t="s">
        <v>13807</v>
      </c>
      <c r="E6789" s="531">
        <v>7999.2</v>
      </c>
      <c r="F6789" s="532">
        <v>0</v>
      </c>
    </row>
    <row r="6790" spans="1:6">
      <c r="A6790" s="529" t="s">
        <v>33301</v>
      </c>
      <c r="B6790" s="530">
        <v>88263</v>
      </c>
      <c r="C6790" s="522" t="s">
        <v>13743</v>
      </c>
      <c r="D6790" s="530" t="s">
        <v>27</v>
      </c>
      <c r="E6790" s="531">
        <v>45.16</v>
      </c>
      <c r="F6790" s="532">
        <v>0</v>
      </c>
    </row>
    <row r="6791" spans="1:6">
      <c r="A6791" s="529" t="s">
        <v>33301</v>
      </c>
      <c r="B6791" s="530">
        <v>95408</v>
      </c>
      <c r="C6791" s="522" t="s">
        <v>13899</v>
      </c>
      <c r="D6791" s="530" t="s">
        <v>13807</v>
      </c>
      <c r="E6791" s="531">
        <v>19</v>
      </c>
      <c r="F6791" s="532">
        <v>0</v>
      </c>
    </row>
    <row r="6792" spans="1:6">
      <c r="A6792" s="529" t="s">
        <v>33301</v>
      </c>
      <c r="B6792" s="530">
        <v>95308</v>
      </c>
      <c r="C6792" s="522" t="s">
        <v>13812</v>
      </c>
      <c r="D6792" s="530" t="s">
        <v>27</v>
      </c>
      <c r="E6792" s="531">
        <v>0.26</v>
      </c>
      <c r="F6792" s="532">
        <v>0</v>
      </c>
    </row>
    <row r="6793" spans="1:6">
      <c r="A6793" s="529" t="s">
        <v>33301</v>
      </c>
      <c r="B6793" s="530">
        <v>101286</v>
      </c>
      <c r="C6793" s="522" t="s">
        <v>13928</v>
      </c>
      <c r="D6793" s="530" t="s">
        <v>13807</v>
      </c>
      <c r="E6793" s="531">
        <v>34.729999999999997</v>
      </c>
      <c r="F6793" s="532">
        <v>0</v>
      </c>
    </row>
    <row r="6794" spans="1:6">
      <c r="A6794" s="529" t="s">
        <v>33301</v>
      </c>
      <c r="B6794" s="530">
        <v>95309</v>
      </c>
      <c r="C6794" s="522" t="s">
        <v>13813</v>
      </c>
      <c r="D6794" s="530" t="s">
        <v>27</v>
      </c>
      <c r="E6794" s="531">
        <v>0.33</v>
      </c>
      <c r="F6794" s="532">
        <v>0</v>
      </c>
    </row>
    <row r="6795" spans="1:6">
      <c r="A6795" s="529" t="s">
        <v>33301</v>
      </c>
      <c r="B6795" s="530">
        <v>101287</v>
      </c>
      <c r="C6795" s="522" t="s">
        <v>13929</v>
      </c>
      <c r="D6795" s="530" t="s">
        <v>13807</v>
      </c>
      <c r="E6795" s="531">
        <v>112.36</v>
      </c>
      <c r="F6795" s="532">
        <v>0</v>
      </c>
    </row>
    <row r="6796" spans="1:6">
      <c r="A6796" s="529" t="s">
        <v>33301</v>
      </c>
      <c r="B6796" s="530">
        <v>95310</v>
      </c>
      <c r="C6796" s="522" t="s">
        <v>13814</v>
      </c>
      <c r="D6796" s="530" t="s">
        <v>27</v>
      </c>
      <c r="E6796" s="531">
        <v>0.26</v>
      </c>
      <c r="F6796" s="532">
        <v>0</v>
      </c>
    </row>
    <row r="6797" spans="1:6">
      <c r="A6797" s="529" t="s">
        <v>33301</v>
      </c>
      <c r="B6797" s="530">
        <v>101288</v>
      </c>
      <c r="C6797" s="522" t="s">
        <v>13930</v>
      </c>
      <c r="D6797" s="530" t="s">
        <v>13807</v>
      </c>
      <c r="E6797" s="531">
        <v>34.729999999999997</v>
      </c>
      <c r="F6797" s="532">
        <v>0</v>
      </c>
    </row>
    <row r="6798" spans="1:6">
      <c r="A6798" s="529" t="s">
        <v>33301</v>
      </c>
      <c r="B6798" s="530">
        <v>95311</v>
      </c>
      <c r="C6798" s="522" t="s">
        <v>13815</v>
      </c>
      <c r="D6798" s="530" t="s">
        <v>27</v>
      </c>
      <c r="E6798" s="531">
        <v>0.23</v>
      </c>
      <c r="F6798" s="532">
        <v>0</v>
      </c>
    </row>
    <row r="6799" spans="1:6">
      <c r="A6799" s="529" t="s">
        <v>33301</v>
      </c>
      <c r="B6799" s="530">
        <v>101289</v>
      </c>
      <c r="C6799" s="522" t="s">
        <v>13931</v>
      </c>
      <c r="D6799" s="530" t="s">
        <v>13807</v>
      </c>
      <c r="E6799" s="531">
        <v>31.2</v>
      </c>
      <c r="F6799" s="532">
        <v>0</v>
      </c>
    </row>
    <row r="6800" spans="1:6">
      <c r="A6800" s="529" t="s">
        <v>33301</v>
      </c>
      <c r="B6800" s="530">
        <v>95312</v>
      </c>
      <c r="C6800" s="522" t="s">
        <v>13816</v>
      </c>
      <c r="D6800" s="530" t="s">
        <v>27</v>
      </c>
      <c r="E6800" s="531">
        <v>0.33</v>
      </c>
      <c r="F6800" s="532">
        <v>0</v>
      </c>
    </row>
    <row r="6801" spans="1:6">
      <c r="A6801" s="529" t="s">
        <v>33301</v>
      </c>
      <c r="B6801" s="530">
        <v>100291</v>
      </c>
      <c r="C6801" s="522" t="s">
        <v>13915</v>
      </c>
      <c r="D6801" s="530" t="s">
        <v>27</v>
      </c>
      <c r="E6801" s="531">
        <v>0.33</v>
      </c>
      <c r="F6801" s="532">
        <v>0</v>
      </c>
    </row>
    <row r="6802" spans="1:6">
      <c r="A6802" s="529" t="s">
        <v>33301</v>
      </c>
      <c r="B6802" s="530">
        <v>101290</v>
      </c>
      <c r="C6802" s="522" t="s">
        <v>13932</v>
      </c>
      <c r="D6802" s="530" t="s">
        <v>13807</v>
      </c>
      <c r="E6802" s="531">
        <v>44.45</v>
      </c>
      <c r="F6802" s="532">
        <v>0</v>
      </c>
    </row>
    <row r="6803" spans="1:6">
      <c r="A6803" s="529" t="s">
        <v>33301</v>
      </c>
      <c r="B6803" s="530">
        <v>101291</v>
      </c>
      <c r="C6803" s="522" t="s">
        <v>13933</v>
      </c>
      <c r="D6803" s="530" t="s">
        <v>13807</v>
      </c>
      <c r="E6803" s="531">
        <v>34.729999999999997</v>
      </c>
      <c r="F6803" s="532">
        <v>0</v>
      </c>
    </row>
    <row r="6804" spans="1:6">
      <c r="A6804" s="529" t="s">
        <v>33301</v>
      </c>
      <c r="B6804" s="530">
        <v>95313</v>
      </c>
      <c r="C6804" s="522" t="s">
        <v>13817</v>
      </c>
      <c r="D6804" s="530" t="s">
        <v>27</v>
      </c>
      <c r="E6804" s="531">
        <v>0.25</v>
      </c>
      <c r="F6804" s="532">
        <v>0</v>
      </c>
    </row>
    <row r="6805" spans="1:6">
      <c r="A6805" s="529" t="s">
        <v>33301</v>
      </c>
      <c r="B6805" s="530">
        <v>101292</v>
      </c>
      <c r="C6805" s="522" t="s">
        <v>13934</v>
      </c>
      <c r="D6805" s="530" t="s">
        <v>13807</v>
      </c>
      <c r="E6805" s="531">
        <v>33.39</v>
      </c>
      <c r="F6805" s="532">
        <v>0</v>
      </c>
    </row>
    <row r="6806" spans="1:6">
      <c r="A6806" s="529" t="s">
        <v>33301</v>
      </c>
      <c r="B6806" s="530">
        <v>95392</v>
      </c>
      <c r="C6806" s="522" t="s">
        <v>13886</v>
      </c>
      <c r="D6806" s="530" t="s">
        <v>27</v>
      </c>
      <c r="E6806" s="531">
        <v>0.18</v>
      </c>
      <c r="F6806" s="532">
        <v>0</v>
      </c>
    </row>
    <row r="6807" spans="1:6">
      <c r="A6807" s="529" t="s">
        <v>33301</v>
      </c>
      <c r="B6807" s="530">
        <v>95413</v>
      </c>
      <c r="C6807" s="522" t="s">
        <v>13901</v>
      </c>
      <c r="D6807" s="530" t="s">
        <v>13807</v>
      </c>
      <c r="E6807" s="531">
        <v>24.25</v>
      </c>
      <c r="F6807" s="532">
        <v>0</v>
      </c>
    </row>
    <row r="6808" spans="1:6">
      <c r="A6808" s="529" t="s">
        <v>33301</v>
      </c>
      <c r="B6808" s="530">
        <v>95393</v>
      </c>
      <c r="C6808" s="522" t="s">
        <v>13887</v>
      </c>
      <c r="D6808" s="530" t="s">
        <v>27</v>
      </c>
      <c r="E6808" s="531">
        <v>0.79</v>
      </c>
      <c r="F6808" s="532">
        <v>0</v>
      </c>
    </row>
    <row r="6809" spans="1:6">
      <c r="A6809" s="529" t="s">
        <v>33301</v>
      </c>
      <c r="B6809" s="530">
        <v>95414</v>
      </c>
      <c r="C6809" s="522" t="s">
        <v>13902</v>
      </c>
      <c r="D6809" s="530" t="s">
        <v>13807</v>
      </c>
      <c r="E6809" s="531">
        <v>104.84</v>
      </c>
      <c r="F6809" s="532">
        <v>0</v>
      </c>
    </row>
    <row r="6810" spans="1:6">
      <c r="A6810" s="529" t="s">
        <v>33301</v>
      </c>
      <c r="B6810" s="530">
        <v>95314</v>
      </c>
      <c r="C6810" s="522" t="s">
        <v>13818</v>
      </c>
      <c r="D6810" s="530" t="s">
        <v>27</v>
      </c>
      <c r="E6810" s="531">
        <v>0.28000000000000003</v>
      </c>
      <c r="F6810" s="532">
        <v>0</v>
      </c>
    </row>
    <row r="6811" spans="1:6">
      <c r="A6811" s="529" t="s">
        <v>33301</v>
      </c>
      <c r="B6811" s="530">
        <v>101293</v>
      </c>
      <c r="C6811" s="522" t="s">
        <v>13935</v>
      </c>
      <c r="D6811" s="530" t="s">
        <v>13807</v>
      </c>
      <c r="E6811" s="531">
        <v>37.479999999999997</v>
      </c>
      <c r="F6811" s="532">
        <v>0</v>
      </c>
    </row>
    <row r="6812" spans="1:6">
      <c r="A6812" s="529" t="s">
        <v>33301</v>
      </c>
      <c r="B6812" s="530">
        <v>95394</v>
      </c>
      <c r="C6812" s="522" t="s">
        <v>13888</v>
      </c>
      <c r="D6812" s="530" t="s">
        <v>27</v>
      </c>
      <c r="E6812" s="531">
        <v>1.01</v>
      </c>
      <c r="F6812" s="532">
        <v>0</v>
      </c>
    </row>
    <row r="6813" spans="1:6">
      <c r="A6813" s="529" t="s">
        <v>33301</v>
      </c>
      <c r="B6813" s="530">
        <v>95395</v>
      </c>
      <c r="C6813" s="522" t="s">
        <v>13889</v>
      </c>
      <c r="D6813" s="530" t="s">
        <v>27</v>
      </c>
      <c r="E6813" s="531">
        <v>1.07</v>
      </c>
      <c r="F6813" s="532">
        <v>0</v>
      </c>
    </row>
    <row r="6814" spans="1:6">
      <c r="A6814" s="529" t="s">
        <v>33301</v>
      </c>
      <c r="B6814" s="530">
        <v>95396</v>
      </c>
      <c r="C6814" s="522" t="s">
        <v>13890</v>
      </c>
      <c r="D6814" s="530" t="s">
        <v>27</v>
      </c>
      <c r="E6814" s="531">
        <v>1.1399999999999999</v>
      </c>
      <c r="F6814" s="532">
        <v>0</v>
      </c>
    </row>
    <row r="6815" spans="1:6">
      <c r="A6815" s="529" t="s">
        <v>33301</v>
      </c>
      <c r="B6815" s="530">
        <v>95419</v>
      </c>
      <c r="C6815" s="522" t="s">
        <v>13907</v>
      </c>
      <c r="D6815" s="530" t="s">
        <v>13807</v>
      </c>
      <c r="E6815" s="531">
        <v>134.22999999999999</v>
      </c>
      <c r="F6815" s="532">
        <v>0</v>
      </c>
    </row>
    <row r="6816" spans="1:6">
      <c r="A6816" s="529" t="s">
        <v>33301</v>
      </c>
      <c r="B6816" s="530">
        <v>95420</v>
      </c>
      <c r="C6816" s="522" t="s">
        <v>13908</v>
      </c>
      <c r="D6816" s="530" t="s">
        <v>13807</v>
      </c>
      <c r="E6816" s="531">
        <v>141.62</v>
      </c>
      <c r="F6816" s="532">
        <v>0</v>
      </c>
    </row>
    <row r="6817" spans="1:6">
      <c r="A6817" s="529" t="s">
        <v>33301</v>
      </c>
      <c r="B6817" s="530">
        <v>95421</v>
      </c>
      <c r="C6817" s="522" t="s">
        <v>13909</v>
      </c>
      <c r="D6817" s="530" t="s">
        <v>13807</v>
      </c>
      <c r="E6817" s="531">
        <v>151.4</v>
      </c>
      <c r="F6817" s="532">
        <v>0</v>
      </c>
    </row>
    <row r="6818" spans="1:6">
      <c r="A6818" s="529" t="s">
        <v>33301</v>
      </c>
      <c r="B6818" s="530">
        <v>101294</v>
      </c>
      <c r="C6818" s="522" t="s">
        <v>13936</v>
      </c>
      <c r="D6818" s="530" t="s">
        <v>13807</v>
      </c>
      <c r="E6818" s="531">
        <v>37.07</v>
      </c>
      <c r="F6818" s="532">
        <v>0</v>
      </c>
    </row>
    <row r="6819" spans="1:6">
      <c r="A6819" s="529" t="s">
        <v>33301</v>
      </c>
      <c r="B6819" s="530">
        <v>95315</v>
      </c>
      <c r="C6819" s="522" t="s">
        <v>13819</v>
      </c>
      <c r="D6819" s="530" t="s">
        <v>27</v>
      </c>
      <c r="E6819" s="531">
        <v>0.28000000000000003</v>
      </c>
      <c r="F6819" s="532">
        <v>0</v>
      </c>
    </row>
    <row r="6820" spans="1:6">
      <c r="A6820" s="529" t="s">
        <v>33301</v>
      </c>
      <c r="B6820" s="530">
        <v>100293</v>
      </c>
      <c r="C6820" s="522" t="s">
        <v>13916</v>
      </c>
      <c r="D6820" s="530" t="s">
        <v>27</v>
      </c>
      <c r="E6820" s="531">
        <v>0.28999999999999998</v>
      </c>
      <c r="F6820" s="532">
        <v>0</v>
      </c>
    </row>
    <row r="6821" spans="1:6">
      <c r="A6821" s="529" t="s">
        <v>33301</v>
      </c>
      <c r="B6821" s="530">
        <v>101295</v>
      </c>
      <c r="C6821" s="522" t="s">
        <v>13937</v>
      </c>
      <c r="D6821" s="530" t="s">
        <v>13807</v>
      </c>
      <c r="E6821" s="531">
        <v>39.43</v>
      </c>
      <c r="F6821" s="532">
        <v>0</v>
      </c>
    </row>
    <row r="6822" spans="1:6">
      <c r="A6822" s="529" t="s">
        <v>33301</v>
      </c>
      <c r="B6822" s="530">
        <v>95316</v>
      </c>
      <c r="C6822" s="522" t="s">
        <v>13820</v>
      </c>
      <c r="D6822" s="530" t="s">
        <v>27</v>
      </c>
      <c r="E6822" s="531">
        <v>0.85</v>
      </c>
      <c r="F6822" s="532">
        <v>0</v>
      </c>
    </row>
    <row r="6823" spans="1:6">
      <c r="A6823" s="529" t="s">
        <v>33301</v>
      </c>
      <c r="B6823" s="530">
        <v>95317</v>
      </c>
      <c r="C6823" s="522" t="s">
        <v>13821</v>
      </c>
      <c r="D6823" s="530" t="s">
        <v>27</v>
      </c>
      <c r="E6823" s="531">
        <v>0.41</v>
      </c>
      <c r="F6823" s="532">
        <v>0</v>
      </c>
    </row>
    <row r="6824" spans="1:6">
      <c r="A6824" s="529" t="s">
        <v>33301</v>
      </c>
      <c r="B6824" s="530">
        <v>101296</v>
      </c>
      <c r="C6824" s="522" t="s">
        <v>13938</v>
      </c>
      <c r="D6824" s="530" t="s">
        <v>13807</v>
      </c>
      <c r="E6824" s="531">
        <v>54.12</v>
      </c>
      <c r="F6824" s="532">
        <v>0</v>
      </c>
    </row>
    <row r="6825" spans="1:6">
      <c r="A6825" s="529" t="s">
        <v>33301</v>
      </c>
      <c r="B6825" s="530">
        <v>95398</v>
      </c>
      <c r="C6825" s="522" t="s">
        <v>13891</v>
      </c>
      <c r="D6825" s="530" t="s">
        <v>27</v>
      </c>
      <c r="E6825" s="531">
        <v>0.15</v>
      </c>
      <c r="F6825" s="532">
        <v>0</v>
      </c>
    </row>
    <row r="6826" spans="1:6">
      <c r="A6826" s="529" t="s">
        <v>33301</v>
      </c>
      <c r="B6826" s="530">
        <v>95416</v>
      </c>
      <c r="C6826" s="522" t="s">
        <v>13904</v>
      </c>
      <c r="D6826" s="530" t="s">
        <v>13807</v>
      </c>
      <c r="E6826" s="531">
        <v>20.81</v>
      </c>
      <c r="F6826" s="532">
        <v>0</v>
      </c>
    </row>
    <row r="6827" spans="1:6">
      <c r="A6827" s="529" t="s">
        <v>33301</v>
      </c>
      <c r="B6827" s="530">
        <v>101297</v>
      </c>
      <c r="C6827" s="522" t="s">
        <v>13939</v>
      </c>
      <c r="D6827" s="530" t="s">
        <v>13807</v>
      </c>
      <c r="E6827" s="531">
        <v>43.21</v>
      </c>
      <c r="F6827" s="532">
        <v>0</v>
      </c>
    </row>
    <row r="6828" spans="1:6">
      <c r="A6828" s="529" t="s">
        <v>33301</v>
      </c>
      <c r="B6828" s="530">
        <v>95318</v>
      </c>
      <c r="C6828" s="522" t="s">
        <v>13822</v>
      </c>
      <c r="D6828" s="530" t="s">
        <v>27</v>
      </c>
      <c r="E6828" s="531">
        <v>0.32</v>
      </c>
      <c r="F6828" s="532">
        <v>0</v>
      </c>
    </row>
    <row r="6829" spans="1:6">
      <c r="A6829" s="529" t="s">
        <v>33301</v>
      </c>
      <c r="B6829" s="530">
        <v>101298</v>
      </c>
      <c r="C6829" s="522" t="s">
        <v>13940</v>
      </c>
      <c r="D6829" s="530" t="s">
        <v>13807</v>
      </c>
      <c r="E6829" s="531">
        <v>34.729999999999997</v>
      </c>
      <c r="F6829" s="532">
        <v>0</v>
      </c>
    </row>
    <row r="6830" spans="1:6">
      <c r="A6830" s="529" t="s">
        <v>33301</v>
      </c>
      <c r="B6830" s="530">
        <v>95319</v>
      </c>
      <c r="C6830" s="522" t="s">
        <v>13823</v>
      </c>
      <c r="D6830" s="530" t="s">
        <v>27</v>
      </c>
      <c r="E6830" s="531">
        <v>0.26</v>
      </c>
      <c r="F6830" s="532">
        <v>0</v>
      </c>
    </row>
    <row r="6831" spans="1:6">
      <c r="A6831" s="529" t="s">
        <v>33301</v>
      </c>
      <c r="B6831" s="530">
        <v>101299</v>
      </c>
      <c r="C6831" s="522" t="s">
        <v>13941</v>
      </c>
      <c r="D6831" s="530" t="s">
        <v>13807</v>
      </c>
      <c r="E6831" s="531">
        <v>44.45</v>
      </c>
      <c r="F6831" s="532">
        <v>0</v>
      </c>
    </row>
    <row r="6832" spans="1:6">
      <c r="A6832" s="529" t="s">
        <v>33301</v>
      </c>
      <c r="B6832" s="530">
        <v>95320</v>
      </c>
      <c r="C6832" s="522" t="s">
        <v>13824</v>
      </c>
      <c r="D6832" s="530" t="s">
        <v>27</v>
      </c>
      <c r="E6832" s="531">
        <v>0.26</v>
      </c>
      <c r="F6832" s="532">
        <v>0</v>
      </c>
    </row>
    <row r="6833" spans="1:6">
      <c r="A6833" s="529" t="s">
        <v>33301</v>
      </c>
      <c r="B6833" s="530">
        <v>95321</v>
      </c>
      <c r="C6833" s="522" t="s">
        <v>13825</v>
      </c>
      <c r="D6833" s="530" t="s">
        <v>27</v>
      </c>
      <c r="E6833" s="531">
        <v>0.23</v>
      </c>
      <c r="F6833" s="532">
        <v>0</v>
      </c>
    </row>
    <row r="6834" spans="1:6">
      <c r="A6834" s="529" t="s">
        <v>33301</v>
      </c>
      <c r="B6834" s="530">
        <v>101300</v>
      </c>
      <c r="C6834" s="522" t="s">
        <v>13942</v>
      </c>
      <c r="D6834" s="530" t="s">
        <v>13807</v>
      </c>
      <c r="E6834" s="531">
        <v>31.18</v>
      </c>
      <c r="F6834" s="532">
        <v>0</v>
      </c>
    </row>
    <row r="6835" spans="1:6">
      <c r="A6835" s="529" t="s">
        <v>33301</v>
      </c>
      <c r="B6835" s="530">
        <v>95322</v>
      </c>
      <c r="C6835" s="522" t="s">
        <v>13826</v>
      </c>
      <c r="D6835" s="530" t="s">
        <v>27</v>
      </c>
      <c r="E6835" s="531">
        <v>0.28000000000000003</v>
      </c>
      <c r="F6835" s="532">
        <v>0</v>
      </c>
    </row>
    <row r="6836" spans="1:6">
      <c r="A6836" s="529" t="s">
        <v>33301</v>
      </c>
      <c r="B6836" s="530">
        <v>101301</v>
      </c>
      <c r="C6836" s="522" t="s">
        <v>13943</v>
      </c>
      <c r="D6836" s="530" t="s">
        <v>13807</v>
      </c>
      <c r="E6836" s="531">
        <v>37.479999999999997</v>
      </c>
      <c r="F6836" s="532">
        <v>0</v>
      </c>
    </row>
    <row r="6837" spans="1:6">
      <c r="A6837" s="529" t="s">
        <v>33301</v>
      </c>
      <c r="B6837" s="530">
        <v>95323</v>
      </c>
      <c r="C6837" s="522" t="s">
        <v>13827</v>
      </c>
      <c r="D6837" s="530" t="s">
        <v>27</v>
      </c>
      <c r="E6837" s="531">
        <v>0.3</v>
      </c>
      <c r="F6837" s="532">
        <v>0</v>
      </c>
    </row>
    <row r="6838" spans="1:6">
      <c r="A6838" s="529" t="s">
        <v>33301</v>
      </c>
      <c r="B6838" s="530">
        <v>101302</v>
      </c>
      <c r="C6838" s="522" t="s">
        <v>13944</v>
      </c>
      <c r="D6838" s="530" t="s">
        <v>13807</v>
      </c>
      <c r="E6838" s="531">
        <v>40.270000000000003</v>
      </c>
      <c r="F6838" s="532">
        <v>0</v>
      </c>
    </row>
    <row r="6839" spans="1:6">
      <c r="A6839" s="529" t="s">
        <v>33301</v>
      </c>
      <c r="B6839" s="530">
        <v>95324</v>
      </c>
      <c r="C6839" s="522" t="s">
        <v>13828</v>
      </c>
      <c r="D6839" s="530" t="s">
        <v>27</v>
      </c>
      <c r="E6839" s="531">
        <v>0.36</v>
      </c>
      <c r="F6839" s="532">
        <v>0</v>
      </c>
    </row>
    <row r="6840" spans="1:6">
      <c r="A6840" s="529" t="s">
        <v>33301</v>
      </c>
      <c r="B6840" s="530">
        <v>101304</v>
      </c>
      <c r="C6840" s="522" t="s">
        <v>13946</v>
      </c>
      <c r="D6840" s="530" t="s">
        <v>13807</v>
      </c>
      <c r="E6840" s="531">
        <v>47.96</v>
      </c>
      <c r="F6840" s="532">
        <v>0</v>
      </c>
    </row>
    <row r="6841" spans="1:6">
      <c r="A6841" s="529" t="s">
        <v>33301</v>
      </c>
      <c r="B6841" s="530">
        <v>95325</v>
      </c>
      <c r="C6841" s="522" t="s">
        <v>13829</v>
      </c>
      <c r="D6841" s="530" t="s">
        <v>27</v>
      </c>
      <c r="E6841" s="531">
        <v>0.46</v>
      </c>
      <c r="F6841" s="532">
        <v>0</v>
      </c>
    </row>
    <row r="6842" spans="1:6">
      <c r="A6842" s="529" t="s">
        <v>33301</v>
      </c>
      <c r="B6842" s="530">
        <v>101305</v>
      </c>
      <c r="C6842" s="522" t="s">
        <v>13947</v>
      </c>
      <c r="D6842" s="530" t="s">
        <v>13807</v>
      </c>
      <c r="E6842" s="531">
        <v>60.97</v>
      </c>
      <c r="F6842" s="532">
        <v>0</v>
      </c>
    </row>
    <row r="6843" spans="1:6">
      <c r="A6843" s="529" t="s">
        <v>33301</v>
      </c>
      <c r="B6843" s="530">
        <v>95328</v>
      </c>
      <c r="C6843" s="522" t="s">
        <v>13830</v>
      </c>
      <c r="D6843" s="530" t="s">
        <v>27</v>
      </c>
      <c r="E6843" s="531">
        <v>0.28000000000000003</v>
      </c>
      <c r="F6843" s="532">
        <v>0</v>
      </c>
    </row>
    <row r="6844" spans="1:6">
      <c r="A6844" s="529" t="s">
        <v>33301</v>
      </c>
      <c r="B6844" s="530">
        <v>101307</v>
      </c>
      <c r="C6844" s="522" t="s">
        <v>13948</v>
      </c>
      <c r="D6844" s="530" t="s">
        <v>13807</v>
      </c>
      <c r="E6844" s="531">
        <v>37.479999999999997</v>
      </c>
      <c r="F6844" s="532">
        <v>0</v>
      </c>
    </row>
    <row r="6845" spans="1:6">
      <c r="A6845" s="529" t="s">
        <v>33301</v>
      </c>
      <c r="B6845" s="530">
        <v>101309</v>
      </c>
      <c r="C6845" s="522" t="s">
        <v>13950</v>
      </c>
      <c r="D6845" s="530" t="s">
        <v>13807</v>
      </c>
      <c r="E6845" s="531">
        <v>44.45</v>
      </c>
      <c r="F6845" s="532">
        <v>0</v>
      </c>
    </row>
    <row r="6846" spans="1:6">
      <c r="A6846" s="529" t="s">
        <v>33301</v>
      </c>
      <c r="B6846" s="530">
        <v>95329</v>
      </c>
      <c r="C6846" s="522" t="s">
        <v>13831</v>
      </c>
      <c r="D6846" s="530" t="s">
        <v>27</v>
      </c>
      <c r="E6846" s="531">
        <v>0.36</v>
      </c>
      <c r="F6846" s="532">
        <v>0</v>
      </c>
    </row>
    <row r="6847" spans="1:6">
      <c r="A6847" s="529" t="s">
        <v>33301</v>
      </c>
      <c r="B6847" s="530">
        <v>101310</v>
      </c>
      <c r="C6847" s="522" t="s">
        <v>13951</v>
      </c>
      <c r="D6847" s="530" t="s">
        <v>13807</v>
      </c>
      <c r="E6847" s="531">
        <v>47.96</v>
      </c>
      <c r="F6847" s="532">
        <v>0</v>
      </c>
    </row>
    <row r="6848" spans="1:6">
      <c r="A6848" s="529" t="s">
        <v>33301</v>
      </c>
      <c r="B6848" s="530">
        <v>101311</v>
      </c>
      <c r="C6848" s="522" t="s">
        <v>13952</v>
      </c>
      <c r="D6848" s="530" t="s">
        <v>13807</v>
      </c>
      <c r="E6848" s="531">
        <v>37.479999999999997</v>
      </c>
      <c r="F6848" s="532">
        <v>0</v>
      </c>
    </row>
    <row r="6849" spans="1:6">
      <c r="A6849" s="529" t="s">
        <v>33301</v>
      </c>
      <c r="B6849" s="530">
        <v>95330</v>
      </c>
      <c r="C6849" s="522" t="s">
        <v>13832</v>
      </c>
      <c r="D6849" s="530" t="s">
        <v>27</v>
      </c>
      <c r="E6849" s="531">
        <v>0.28000000000000003</v>
      </c>
      <c r="F6849" s="532">
        <v>0</v>
      </c>
    </row>
    <row r="6850" spans="1:6">
      <c r="A6850" s="529" t="s">
        <v>33301</v>
      </c>
      <c r="B6850" s="530">
        <v>101312</v>
      </c>
      <c r="C6850" s="522" t="s">
        <v>13953</v>
      </c>
      <c r="D6850" s="530" t="s">
        <v>13807</v>
      </c>
      <c r="E6850" s="531">
        <v>56.32</v>
      </c>
      <c r="F6850" s="532">
        <v>0</v>
      </c>
    </row>
    <row r="6851" spans="1:6">
      <c r="A6851" s="529" t="s">
        <v>33301</v>
      </c>
      <c r="B6851" s="530">
        <v>95331</v>
      </c>
      <c r="C6851" s="522" t="s">
        <v>13833</v>
      </c>
      <c r="D6851" s="530" t="s">
        <v>27</v>
      </c>
      <c r="E6851" s="531">
        <v>0.42</v>
      </c>
      <c r="F6851" s="532">
        <v>0</v>
      </c>
    </row>
    <row r="6852" spans="1:6">
      <c r="A6852" s="529" t="s">
        <v>33301</v>
      </c>
      <c r="B6852" s="530">
        <v>95400</v>
      </c>
      <c r="C6852" s="522" t="s">
        <v>13892</v>
      </c>
      <c r="D6852" s="530" t="s">
        <v>27</v>
      </c>
      <c r="E6852" s="531">
        <v>0.31</v>
      </c>
      <c r="F6852" s="532">
        <v>0</v>
      </c>
    </row>
    <row r="6853" spans="1:6">
      <c r="A6853" s="529" t="s">
        <v>33301</v>
      </c>
      <c r="B6853" s="530">
        <v>95411</v>
      </c>
      <c r="C6853" s="522" t="s">
        <v>13900</v>
      </c>
      <c r="D6853" s="530" t="s">
        <v>13807</v>
      </c>
      <c r="E6853" s="531">
        <v>41</v>
      </c>
      <c r="F6853" s="532">
        <v>0</v>
      </c>
    </row>
    <row r="6854" spans="1:6">
      <c r="A6854" s="529" t="s">
        <v>33301</v>
      </c>
      <c r="B6854" s="530">
        <v>95332</v>
      </c>
      <c r="C6854" s="522" t="s">
        <v>13834</v>
      </c>
      <c r="D6854" s="530" t="s">
        <v>27</v>
      </c>
      <c r="E6854" s="531">
        <v>1.27</v>
      </c>
      <c r="F6854" s="532">
        <v>0</v>
      </c>
    </row>
    <row r="6855" spans="1:6">
      <c r="A6855" s="529" t="s">
        <v>33301</v>
      </c>
      <c r="B6855" s="530">
        <v>101313</v>
      </c>
      <c r="C6855" s="522" t="s">
        <v>13954</v>
      </c>
      <c r="D6855" s="530" t="s">
        <v>13807</v>
      </c>
      <c r="E6855" s="531">
        <v>167.82</v>
      </c>
      <c r="F6855" s="532">
        <v>0</v>
      </c>
    </row>
    <row r="6856" spans="1:6">
      <c r="A6856" s="529" t="s">
        <v>33301</v>
      </c>
      <c r="B6856" s="530">
        <v>95334</v>
      </c>
      <c r="C6856" s="522" t="s">
        <v>13835</v>
      </c>
      <c r="D6856" s="530" t="s">
        <v>27</v>
      </c>
      <c r="E6856" s="531">
        <v>1.23</v>
      </c>
      <c r="F6856" s="532">
        <v>0</v>
      </c>
    </row>
    <row r="6857" spans="1:6">
      <c r="A6857" s="529" t="s">
        <v>33301</v>
      </c>
      <c r="B6857" s="530">
        <v>101315</v>
      </c>
      <c r="C6857" s="522" t="s">
        <v>13955</v>
      </c>
      <c r="D6857" s="530" t="s">
        <v>13807</v>
      </c>
      <c r="E6857" s="531">
        <v>163.33000000000001</v>
      </c>
      <c r="F6857" s="532">
        <v>0</v>
      </c>
    </row>
    <row r="6858" spans="1:6">
      <c r="A6858" s="529" t="s">
        <v>33301</v>
      </c>
      <c r="B6858" s="530">
        <v>95335</v>
      </c>
      <c r="C6858" s="522" t="s">
        <v>13836</v>
      </c>
      <c r="D6858" s="530" t="s">
        <v>27</v>
      </c>
      <c r="E6858" s="531">
        <v>0.52</v>
      </c>
      <c r="F6858" s="532">
        <v>0</v>
      </c>
    </row>
    <row r="6859" spans="1:6">
      <c r="A6859" s="529" t="s">
        <v>33301</v>
      </c>
      <c r="B6859" s="530">
        <v>101316</v>
      </c>
      <c r="C6859" s="522" t="s">
        <v>13956</v>
      </c>
      <c r="D6859" s="530" t="s">
        <v>13807</v>
      </c>
      <c r="E6859" s="531">
        <v>69.849999999999994</v>
      </c>
      <c r="F6859" s="532">
        <v>0</v>
      </c>
    </row>
    <row r="6860" spans="1:6">
      <c r="A6860" s="529" t="s">
        <v>33301</v>
      </c>
      <c r="B6860" s="530">
        <v>95401</v>
      </c>
      <c r="C6860" s="522" t="s">
        <v>13893</v>
      </c>
      <c r="D6860" s="530" t="s">
        <v>27</v>
      </c>
      <c r="E6860" s="531">
        <v>0.98</v>
      </c>
      <c r="F6860" s="532">
        <v>0</v>
      </c>
    </row>
    <row r="6861" spans="1:6">
      <c r="A6861" s="529" t="s">
        <v>33301</v>
      </c>
      <c r="B6861" s="530">
        <v>95422</v>
      </c>
      <c r="C6861" s="522" t="s">
        <v>13910</v>
      </c>
      <c r="D6861" s="530" t="s">
        <v>13807</v>
      </c>
      <c r="E6861" s="531">
        <v>129.57</v>
      </c>
      <c r="F6861" s="532">
        <v>0</v>
      </c>
    </row>
    <row r="6862" spans="1:6">
      <c r="A6862" s="529" t="s">
        <v>33301</v>
      </c>
      <c r="B6862" s="530">
        <v>95402</v>
      </c>
      <c r="C6862" s="522" t="s">
        <v>13894</v>
      </c>
      <c r="D6862" s="530" t="s">
        <v>27</v>
      </c>
      <c r="E6862" s="531">
        <v>1.86</v>
      </c>
      <c r="F6862" s="532">
        <v>0</v>
      </c>
    </row>
    <row r="6863" spans="1:6">
      <c r="A6863" s="529" t="s">
        <v>33301</v>
      </c>
      <c r="B6863" s="530">
        <v>95415</v>
      </c>
      <c r="C6863" s="522" t="s">
        <v>13903</v>
      </c>
      <c r="D6863" s="530" t="s">
        <v>13807</v>
      </c>
      <c r="E6863" s="531">
        <v>246.12</v>
      </c>
      <c r="F6863" s="532">
        <v>0</v>
      </c>
    </row>
    <row r="6864" spans="1:6">
      <c r="A6864" s="529" t="s">
        <v>33301</v>
      </c>
      <c r="B6864" s="530">
        <v>95403</v>
      </c>
      <c r="C6864" s="522" t="s">
        <v>13895</v>
      </c>
      <c r="D6864" s="530" t="s">
        <v>27</v>
      </c>
      <c r="E6864" s="531">
        <v>1.89</v>
      </c>
      <c r="F6864" s="532">
        <v>0</v>
      </c>
    </row>
    <row r="6865" spans="1:6">
      <c r="A6865" s="529" t="s">
        <v>33301</v>
      </c>
      <c r="B6865" s="530">
        <v>95417</v>
      </c>
      <c r="C6865" s="522" t="s">
        <v>13905</v>
      </c>
      <c r="D6865" s="530" t="s">
        <v>13807</v>
      </c>
      <c r="E6865" s="531">
        <v>250.37</v>
      </c>
      <c r="F6865" s="532">
        <v>0</v>
      </c>
    </row>
    <row r="6866" spans="1:6">
      <c r="A6866" s="529" t="s">
        <v>33301</v>
      </c>
      <c r="B6866" s="530">
        <v>95404</v>
      </c>
      <c r="C6866" s="522" t="s">
        <v>13896</v>
      </c>
      <c r="D6866" s="530" t="s">
        <v>27</v>
      </c>
      <c r="E6866" s="531">
        <v>2.65</v>
      </c>
      <c r="F6866" s="532">
        <v>0</v>
      </c>
    </row>
    <row r="6867" spans="1:6">
      <c r="A6867" s="529" t="s">
        <v>33301</v>
      </c>
      <c r="B6867" s="530">
        <v>95418</v>
      </c>
      <c r="C6867" s="522" t="s">
        <v>13906</v>
      </c>
      <c r="D6867" s="530" t="s">
        <v>13807</v>
      </c>
      <c r="E6867" s="531">
        <v>350.72</v>
      </c>
      <c r="F6867" s="532">
        <v>0</v>
      </c>
    </row>
    <row r="6868" spans="1:6">
      <c r="A6868" s="529" t="s">
        <v>33301</v>
      </c>
      <c r="B6868" s="530">
        <v>95337</v>
      </c>
      <c r="C6868" s="522" t="s">
        <v>13837</v>
      </c>
      <c r="D6868" s="530" t="s">
        <v>27</v>
      </c>
      <c r="E6868" s="531">
        <v>0.28000000000000003</v>
      </c>
      <c r="F6868" s="532">
        <v>0</v>
      </c>
    </row>
    <row r="6869" spans="1:6">
      <c r="A6869" s="529" t="s">
        <v>33301</v>
      </c>
      <c r="B6869" s="530">
        <v>101322</v>
      </c>
      <c r="C6869" s="522" t="s">
        <v>13958</v>
      </c>
      <c r="D6869" s="530" t="s">
        <v>13807</v>
      </c>
      <c r="E6869" s="531">
        <v>37.479999999999997</v>
      </c>
      <c r="F6869" s="532">
        <v>0</v>
      </c>
    </row>
    <row r="6870" spans="1:6">
      <c r="A6870" s="529" t="s">
        <v>33301</v>
      </c>
      <c r="B6870" s="530">
        <v>95338</v>
      </c>
      <c r="C6870" s="522" t="s">
        <v>13838</v>
      </c>
      <c r="D6870" s="530" t="s">
        <v>27</v>
      </c>
      <c r="E6870" s="531">
        <v>0.52</v>
      </c>
      <c r="F6870" s="532">
        <v>0</v>
      </c>
    </row>
    <row r="6871" spans="1:6">
      <c r="A6871" s="529" t="s">
        <v>33301</v>
      </c>
      <c r="B6871" s="530">
        <v>101323</v>
      </c>
      <c r="C6871" s="522" t="s">
        <v>13959</v>
      </c>
      <c r="D6871" s="530" t="s">
        <v>13807</v>
      </c>
      <c r="E6871" s="531">
        <v>68.88</v>
      </c>
      <c r="F6871" s="532">
        <v>0</v>
      </c>
    </row>
    <row r="6872" spans="1:6">
      <c r="A6872" s="529" t="s">
        <v>33301</v>
      </c>
      <c r="B6872" s="530">
        <v>102918</v>
      </c>
      <c r="C6872" s="522" t="s">
        <v>33302</v>
      </c>
      <c r="D6872" s="530" t="s">
        <v>27</v>
      </c>
      <c r="E6872" s="531">
        <v>0</v>
      </c>
      <c r="F6872" s="532"/>
    </row>
    <row r="6873" spans="1:6">
      <c r="A6873" s="529" t="s">
        <v>33301</v>
      </c>
      <c r="B6873" s="530">
        <v>101325</v>
      </c>
      <c r="C6873" s="522" t="s">
        <v>13961</v>
      </c>
      <c r="D6873" s="530" t="s">
        <v>13807</v>
      </c>
      <c r="E6873" s="531">
        <v>52.91</v>
      </c>
      <c r="F6873" s="532">
        <v>0</v>
      </c>
    </row>
    <row r="6874" spans="1:6">
      <c r="A6874" s="529" t="s">
        <v>33301</v>
      </c>
      <c r="B6874" s="530">
        <v>95390</v>
      </c>
      <c r="C6874" s="522" t="s">
        <v>13885</v>
      </c>
      <c r="D6874" s="530" t="s">
        <v>27</v>
      </c>
      <c r="E6874" s="531">
        <v>0.11</v>
      </c>
      <c r="F6874" s="532">
        <v>0</v>
      </c>
    </row>
    <row r="6875" spans="1:6">
      <c r="A6875" s="529" t="s">
        <v>33301</v>
      </c>
      <c r="B6875" s="530">
        <v>101326</v>
      </c>
      <c r="C6875" s="522" t="s">
        <v>13962</v>
      </c>
      <c r="D6875" s="530" t="s">
        <v>13807</v>
      </c>
      <c r="E6875" s="531">
        <v>14.73</v>
      </c>
      <c r="F6875" s="532">
        <v>0</v>
      </c>
    </row>
    <row r="6876" spans="1:6">
      <c r="A6876" s="529" t="s">
        <v>33301</v>
      </c>
      <c r="B6876" s="530">
        <v>95340</v>
      </c>
      <c r="C6876" s="522" t="s">
        <v>13840</v>
      </c>
      <c r="D6876" s="530" t="s">
        <v>27</v>
      </c>
      <c r="E6876" s="531">
        <v>0.36</v>
      </c>
      <c r="F6876" s="532">
        <v>0</v>
      </c>
    </row>
    <row r="6877" spans="1:6">
      <c r="A6877" s="529" t="s">
        <v>33301</v>
      </c>
      <c r="B6877" s="530">
        <v>101330</v>
      </c>
      <c r="C6877" s="522" t="s">
        <v>13965</v>
      </c>
      <c r="D6877" s="530" t="s">
        <v>13807</v>
      </c>
      <c r="E6877" s="531">
        <v>47.96</v>
      </c>
      <c r="F6877" s="532">
        <v>0</v>
      </c>
    </row>
    <row r="6878" spans="1:6">
      <c r="A6878" s="529" t="s">
        <v>33301</v>
      </c>
      <c r="B6878" s="530">
        <v>101331</v>
      </c>
      <c r="C6878" s="522" t="s">
        <v>13966</v>
      </c>
      <c r="D6878" s="530" t="s">
        <v>13807</v>
      </c>
      <c r="E6878" s="531">
        <v>49.7</v>
      </c>
      <c r="F6878" s="532">
        <v>0</v>
      </c>
    </row>
    <row r="6879" spans="1:6">
      <c r="A6879" s="529" t="s">
        <v>33301</v>
      </c>
      <c r="B6879" s="530">
        <v>95341</v>
      </c>
      <c r="C6879" s="522" t="s">
        <v>13841</v>
      </c>
      <c r="D6879" s="530" t="s">
        <v>27</v>
      </c>
      <c r="E6879" s="531">
        <v>0.37</v>
      </c>
      <c r="F6879" s="532">
        <v>0</v>
      </c>
    </row>
    <row r="6880" spans="1:6">
      <c r="A6880" s="529" t="s">
        <v>33301</v>
      </c>
      <c r="B6880" s="530">
        <v>95339</v>
      </c>
      <c r="C6880" s="522" t="s">
        <v>13839</v>
      </c>
      <c r="D6880" s="530" t="s">
        <v>27</v>
      </c>
      <c r="E6880" s="531">
        <v>0.52</v>
      </c>
      <c r="F6880" s="532">
        <v>0</v>
      </c>
    </row>
    <row r="6881" spans="1:6">
      <c r="A6881" s="529" t="s">
        <v>33301</v>
      </c>
      <c r="B6881" s="530">
        <v>101329</v>
      </c>
      <c r="C6881" s="522" t="s">
        <v>13964</v>
      </c>
      <c r="D6881" s="530" t="s">
        <v>13807</v>
      </c>
      <c r="E6881" s="531">
        <v>69.22</v>
      </c>
      <c r="F6881" s="532">
        <v>0</v>
      </c>
    </row>
    <row r="6882" spans="1:6">
      <c r="A6882" s="529" t="s">
        <v>33301</v>
      </c>
      <c r="B6882" s="530">
        <v>95342</v>
      </c>
      <c r="C6882" s="522" t="s">
        <v>13842</v>
      </c>
      <c r="D6882" s="530" t="s">
        <v>27</v>
      </c>
      <c r="E6882" s="531">
        <v>0.27</v>
      </c>
      <c r="F6882" s="532">
        <v>0</v>
      </c>
    </row>
    <row r="6883" spans="1:6">
      <c r="A6883" s="529" t="s">
        <v>33301</v>
      </c>
      <c r="B6883" s="530">
        <v>101333</v>
      </c>
      <c r="C6883" s="522" t="s">
        <v>13968</v>
      </c>
      <c r="D6883" s="530" t="s">
        <v>13807</v>
      </c>
      <c r="E6883" s="531">
        <v>36.65</v>
      </c>
      <c r="F6883" s="532">
        <v>0</v>
      </c>
    </row>
    <row r="6884" spans="1:6">
      <c r="A6884" s="529" t="s">
        <v>33301</v>
      </c>
      <c r="B6884" s="530">
        <v>100298</v>
      </c>
      <c r="C6884" s="522" t="s">
        <v>13918</v>
      </c>
      <c r="D6884" s="530" t="s">
        <v>27</v>
      </c>
      <c r="E6884" s="531">
        <v>0.94</v>
      </c>
      <c r="F6884" s="532">
        <v>0</v>
      </c>
    </row>
    <row r="6885" spans="1:6">
      <c r="A6885" s="529" t="s">
        <v>33301</v>
      </c>
      <c r="B6885" s="530">
        <v>101334</v>
      </c>
      <c r="C6885" s="522" t="s">
        <v>13969</v>
      </c>
      <c r="D6885" s="530" t="s">
        <v>13807</v>
      </c>
      <c r="E6885" s="531">
        <v>124.45</v>
      </c>
      <c r="F6885" s="532">
        <v>0</v>
      </c>
    </row>
    <row r="6886" spans="1:6">
      <c r="A6886" s="529" t="s">
        <v>33301</v>
      </c>
      <c r="B6886" s="530">
        <v>95405</v>
      </c>
      <c r="C6886" s="522" t="s">
        <v>13897</v>
      </c>
      <c r="D6886" s="530" t="s">
        <v>27</v>
      </c>
      <c r="E6886" s="531">
        <v>1.6</v>
      </c>
      <c r="F6886" s="532">
        <v>0</v>
      </c>
    </row>
    <row r="6887" spans="1:6">
      <c r="A6887" s="529" t="s">
        <v>33301</v>
      </c>
      <c r="B6887" s="530">
        <v>95423</v>
      </c>
      <c r="C6887" s="522" t="s">
        <v>13911</v>
      </c>
      <c r="D6887" s="530" t="s">
        <v>13807</v>
      </c>
      <c r="E6887" s="531">
        <v>211.37</v>
      </c>
      <c r="F6887" s="532">
        <v>0</v>
      </c>
    </row>
    <row r="6888" spans="1:6">
      <c r="A6888" s="529" t="s">
        <v>33301</v>
      </c>
      <c r="B6888" s="530">
        <v>95343</v>
      </c>
      <c r="C6888" s="522" t="s">
        <v>13843</v>
      </c>
      <c r="D6888" s="530" t="s">
        <v>27</v>
      </c>
      <c r="E6888" s="531">
        <v>0.4</v>
      </c>
      <c r="F6888" s="532">
        <v>0</v>
      </c>
    </row>
    <row r="6889" spans="1:6">
      <c r="A6889" s="529" t="s">
        <v>33301</v>
      </c>
      <c r="B6889" s="530">
        <v>100295</v>
      </c>
      <c r="C6889" s="522" t="s">
        <v>13917</v>
      </c>
      <c r="D6889" s="530" t="s">
        <v>27</v>
      </c>
      <c r="E6889" s="531">
        <v>1.03</v>
      </c>
      <c r="F6889" s="532">
        <v>0</v>
      </c>
    </row>
    <row r="6890" spans="1:6">
      <c r="A6890" s="529" t="s">
        <v>33301</v>
      </c>
      <c r="B6890" s="530">
        <v>101303</v>
      </c>
      <c r="C6890" s="522" t="s">
        <v>13945</v>
      </c>
      <c r="D6890" s="530" t="s">
        <v>13807</v>
      </c>
      <c r="E6890" s="531">
        <v>137.13</v>
      </c>
      <c r="F6890" s="532">
        <v>0</v>
      </c>
    </row>
    <row r="6891" spans="1:6">
      <c r="A6891" s="529" t="s">
        <v>33301</v>
      </c>
      <c r="B6891" s="530">
        <v>95344</v>
      </c>
      <c r="C6891" s="522" t="s">
        <v>13844</v>
      </c>
      <c r="D6891" s="530" t="s">
        <v>27</v>
      </c>
      <c r="E6891" s="531">
        <v>0.24</v>
      </c>
      <c r="F6891" s="532">
        <v>0</v>
      </c>
    </row>
    <row r="6892" spans="1:6">
      <c r="A6892" s="529" t="s">
        <v>33301</v>
      </c>
      <c r="B6892" s="530">
        <v>101308</v>
      </c>
      <c r="C6892" s="522" t="s">
        <v>13949</v>
      </c>
      <c r="D6892" s="530" t="s">
        <v>13807</v>
      </c>
      <c r="E6892" s="531">
        <v>32.33</v>
      </c>
      <c r="F6892" s="532">
        <v>0</v>
      </c>
    </row>
    <row r="6893" spans="1:6">
      <c r="A6893" s="529" t="s">
        <v>33301</v>
      </c>
      <c r="B6893" s="530">
        <v>105536</v>
      </c>
      <c r="C6893" s="522" t="s">
        <v>33303</v>
      </c>
      <c r="D6893" s="530" t="s">
        <v>27</v>
      </c>
      <c r="E6893" s="531">
        <v>0</v>
      </c>
      <c r="F6893" s="532"/>
    </row>
    <row r="6894" spans="1:6">
      <c r="A6894" s="529" t="s">
        <v>33301</v>
      </c>
      <c r="B6894" s="530">
        <v>101320</v>
      </c>
      <c r="C6894" s="522" t="s">
        <v>13957</v>
      </c>
      <c r="D6894" s="530" t="s">
        <v>13807</v>
      </c>
      <c r="E6894" s="531">
        <v>27.91</v>
      </c>
      <c r="F6894" s="532">
        <v>0</v>
      </c>
    </row>
    <row r="6895" spans="1:6">
      <c r="A6895" s="529" t="s">
        <v>33301</v>
      </c>
      <c r="B6895" s="530">
        <v>95345</v>
      </c>
      <c r="C6895" s="522" t="s">
        <v>13845</v>
      </c>
      <c r="D6895" s="530" t="s">
        <v>27</v>
      </c>
      <c r="E6895" s="531">
        <v>0.78</v>
      </c>
      <c r="F6895" s="532">
        <v>0</v>
      </c>
    </row>
    <row r="6896" spans="1:6">
      <c r="A6896" s="529" t="s">
        <v>33301</v>
      </c>
      <c r="B6896" s="530">
        <v>95346</v>
      </c>
      <c r="C6896" s="522" t="s">
        <v>13846</v>
      </c>
      <c r="D6896" s="530" t="s">
        <v>27</v>
      </c>
      <c r="E6896" s="531">
        <v>0.14000000000000001</v>
      </c>
      <c r="F6896" s="532">
        <v>0</v>
      </c>
    </row>
    <row r="6897" spans="1:6">
      <c r="A6897" s="529" t="s">
        <v>33301</v>
      </c>
      <c r="B6897" s="530">
        <v>101324</v>
      </c>
      <c r="C6897" s="522" t="s">
        <v>13960</v>
      </c>
      <c r="D6897" s="530" t="s">
        <v>13807</v>
      </c>
      <c r="E6897" s="531">
        <v>19.75</v>
      </c>
      <c r="F6897" s="532">
        <v>0</v>
      </c>
    </row>
    <row r="6898" spans="1:6">
      <c r="A6898" s="529" t="s">
        <v>33301</v>
      </c>
      <c r="B6898" s="530">
        <v>101328</v>
      </c>
      <c r="C6898" s="522" t="s">
        <v>13963</v>
      </c>
      <c r="D6898" s="530" t="s">
        <v>13807</v>
      </c>
      <c r="E6898" s="531">
        <v>23.64</v>
      </c>
      <c r="F6898" s="532">
        <v>0</v>
      </c>
    </row>
    <row r="6899" spans="1:6">
      <c r="A6899" s="529" t="s">
        <v>33301</v>
      </c>
      <c r="B6899" s="530">
        <v>95347</v>
      </c>
      <c r="C6899" s="522" t="s">
        <v>13847</v>
      </c>
      <c r="D6899" s="530" t="s">
        <v>27</v>
      </c>
      <c r="E6899" s="531">
        <v>0.14000000000000001</v>
      </c>
      <c r="F6899" s="532">
        <v>0</v>
      </c>
    </row>
    <row r="6900" spans="1:6">
      <c r="A6900" s="529" t="s">
        <v>33301</v>
      </c>
      <c r="B6900" s="530">
        <v>95348</v>
      </c>
      <c r="C6900" s="522" t="s">
        <v>13848</v>
      </c>
      <c r="D6900" s="530" t="s">
        <v>27</v>
      </c>
      <c r="E6900" s="531">
        <v>0.17</v>
      </c>
      <c r="F6900" s="532">
        <v>0</v>
      </c>
    </row>
    <row r="6901" spans="1:6">
      <c r="A6901" s="529" t="s">
        <v>33301</v>
      </c>
      <c r="B6901" s="530">
        <v>101332</v>
      </c>
      <c r="C6901" s="522" t="s">
        <v>13967</v>
      </c>
      <c r="D6901" s="530" t="s">
        <v>13807</v>
      </c>
      <c r="E6901" s="531">
        <v>15.83</v>
      </c>
      <c r="F6901" s="532">
        <v>0</v>
      </c>
    </row>
    <row r="6902" spans="1:6">
      <c r="A6902" s="529" t="s">
        <v>33301</v>
      </c>
      <c r="B6902" s="530">
        <v>95349</v>
      </c>
      <c r="C6902" s="522" t="s">
        <v>13849</v>
      </c>
      <c r="D6902" s="530" t="s">
        <v>27</v>
      </c>
      <c r="E6902" s="531">
        <v>0.12</v>
      </c>
      <c r="F6902" s="532">
        <v>0</v>
      </c>
    </row>
    <row r="6903" spans="1:6">
      <c r="A6903" s="529" t="s">
        <v>33301</v>
      </c>
      <c r="B6903" s="530">
        <v>101336</v>
      </c>
      <c r="C6903" s="522" t="s">
        <v>13970</v>
      </c>
      <c r="D6903" s="530" t="s">
        <v>13807</v>
      </c>
      <c r="E6903" s="531">
        <v>68.61</v>
      </c>
      <c r="F6903" s="532">
        <v>0</v>
      </c>
    </row>
    <row r="6904" spans="1:6">
      <c r="A6904" s="529" t="s">
        <v>33301</v>
      </c>
      <c r="B6904" s="530">
        <v>95351</v>
      </c>
      <c r="C6904" s="522" t="s">
        <v>13850</v>
      </c>
      <c r="D6904" s="530" t="s">
        <v>27</v>
      </c>
      <c r="E6904" s="531">
        <v>0.51</v>
      </c>
      <c r="F6904" s="532">
        <v>0</v>
      </c>
    </row>
    <row r="6905" spans="1:6">
      <c r="A6905" s="529" t="s">
        <v>33301</v>
      </c>
      <c r="B6905" s="530">
        <v>95352</v>
      </c>
      <c r="C6905" s="522" t="s">
        <v>13851</v>
      </c>
      <c r="D6905" s="530" t="s">
        <v>27</v>
      </c>
      <c r="E6905" s="531">
        <v>0.18</v>
      </c>
      <c r="F6905" s="532">
        <v>0</v>
      </c>
    </row>
    <row r="6906" spans="1:6">
      <c r="A6906" s="529" t="s">
        <v>33301</v>
      </c>
      <c r="B6906" s="530">
        <v>101337</v>
      </c>
      <c r="C6906" s="522" t="s">
        <v>13971</v>
      </c>
      <c r="D6906" s="530" t="s">
        <v>13807</v>
      </c>
      <c r="E6906" s="531">
        <v>25.02</v>
      </c>
      <c r="F6906" s="532">
        <v>0</v>
      </c>
    </row>
    <row r="6907" spans="1:6">
      <c r="A6907" s="529" t="s">
        <v>33301</v>
      </c>
      <c r="B6907" s="530">
        <v>101338</v>
      </c>
      <c r="C6907" s="522" t="s">
        <v>13972</v>
      </c>
      <c r="D6907" s="530" t="s">
        <v>13807</v>
      </c>
      <c r="E6907" s="531">
        <v>27.31</v>
      </c>
      <c r="F6907" s="532">
        <v>0</v>
      </c>
    </row>
    <row r="6908" spans="1:6">
      <c r="A6908" s="529" t="s">
        <v>33301</v>
      </c>
      <c r="B6908" s="530">
        <v>95354</v>
      </c>
      <c r="C6908" s="522" t="s">
        <v>13852</v>
      </c>
      <c r="D6908" s="530" t="s">
        <v>27</v>
      </c>
      <c r="E6908" s="531">
        <v>0.19</v>
      </c>
      <c r="F6908" s="532">
        <v>0</v>
      </c>
    </row>
    <row r="6909" spans="1:6">
      <c r="A6909" s="529" t="s">
        <v>33301</v>
      </c>
      <c r="B6909" s="530">
        <v>101339</v>
      </c>
      <c r="C6909" s="522" t="s">
        <v>13973</v>
      </c>
      <c r="D6909" s="530" t="s">
        <v>13807</v>
      </c>
      <c r="E6909" s="531">
        <v>25.14</v>
      </c>
      <c r="F6909" s="532">
        <v>0</v>
      </c>
    </row>
    <row r="6910" spans="1:6">
      <c r="A6910" s="529" t="s">
        <v>33301</v>
      </c>
      <c r="B6910" s="530">
        <v>101340</v>
      </c>
      <c r="C6910" s="522" t="s">
        <v>13974</v>
      </c>
      <c r="D6910" s="530" t="s">
        <v>13807</v>
      </c>
      <c r="E6910" s="531">
        <v>22.8</v>
      </c>
      <c r="F6910" s="532">
        <v>0</v>
      </c>
    </row>
    <row r="6911" spans="1:6">
      <c r="A6911" s="529" t="s">
        <v>33301</v>
      </c>
      <c r="B6911" s="530">
        <v>95389</v>
      </c>
      <c r="C6911" s="522" t="s">
        <v>13884</v>
      </c>
      <c r="D6911" s="530" t="s">
        <v>27</v>
      </c>
      <c r="E6911" s="531">
        <v>0.17</v>
      </c>
      <c r="F6911" s="532">
        <v>0</v>
      </c>
    </row>
    <row r="6912" spans="1:6">
      <c r="A6912" s="529" t="s">
        <v>33301</v>
      </c>
      <c r="B6912" s="530">
        <v>101341</v>
      </c>
      <c r="C6912" s="522" t="s">
        <v>13975</v>
      </c>
      <c r="D6912" s="530" t="s">
        <v>13807</v>
      </c>
      <c r="E6912" s="531">
        <v>21.35</v>
      </c>
      <c r="F6912" s="532">
        <v>0</v>
      </c>
    </row>
    <row r="6913" spans="1:6">
      <c r="A6913" s="529" t="s">
        <v>33301</v>
      </c>
      <c r="B6913" s="530">
        <v>95355</v>
      </c>
      <c r="C6913" s="522" t="s">
        <v>13853</v>
      </c>
      <c r="D6913" s="530" t="s">
        <v>27</v>
      </c>
      <c r="E6913" s="531">
        <v>0.16</v>
      </c>
      <c r="F6913" s="532">
        <v>0</v>
      </c>
    </row>
    <row r="6914" spans="1:6">
      <c r="A6914" s="529" t="s">
        <v>33301</v>
      </c>
      <c r="B6914" s="530">
        <v>95356</v>
      </c>
      <c r="C6914" s="522" t="s">
        <v>13854</v>
      </c>
      <c r="D6914" s="530" t="s">
        <v>27</v>
      </c>
      <c r="E6914" s="531">
        <v>0.19</v>
      </c>
      <c r="F6914" s="532">
        <v>0</v>
      </c>
    </row>
    <row r="6915" spans="1:6">
      <c r="A6915" s="529" t="s">
        <v>33301</v>
      </c>
      <c r="B6915" s="530">
        <v>101342</v>
      </c>
      <c r="C6915" s="522" t="s">
        <v>13976</v>
      </c>
      <c r="D6915" s="530" t="s">
        <v>13807</v>
      </c>
      <c r="E6915" s="531">
        <v>25.14</v>
      </c>
      <c r="F6915" s="532">
        <v>0</v>
      </c>
    </row>
    <row r="6916" spans="1:6">
      <c r="A6916" s="529" t="s">
        <v>33301</v>
      </c>
      <c r="B6916" s="530">
        <v>95357</v>
      </c>
      <c r="C6916" s="522" t="s">
        <v>13855</v>
      </c>
      <c r="D6916" s="530" t="s">
        <v>27</v>
      </c>
      <c r="E6916" s="531">
        <v>0.35</v>
      </c>
      <c r="F6916" s="532">
        <v>0</v>
      </c>
    </row>
    <row r="6917" spans="1:6">
      <c r="A6917" s="529" t="s">
        <v>33301</v>
      </c>
      <c r="B6917" s="530">
        <v>101343</v>
      </c>
      <c r="C6917" s="522" t="s">
        <v>13977</v>
      </c>
      <c r="D6917" s="530" t="s">
        <v>13807</v>
      </c>
      <c r="E6917" s="531">
        <v>46.56</v>
      </c>
      <c r="F6917" s="532">
        <v>0</v>
      </c>
    </row>
    <row r="6918" spans="1:6">
      <c r="A6918" s="529" t="s">
        <v>33301</v>
      </c>
      <c r="B6918" s="530">
        <v>95358</v>
      </c>
      <c r="C6918" s="522" t="s">
        <v>13856</v>
      </c>
      <c r="D6918" s="530" t="s">
        <v>27</v>
      </c>
      <c r="E6918" s="531">
        <v>0.34</v>
      </c>
      <c r="F6918" s="532">
        <v>0</v>
      </c>
    </row>
    <row r="6919" spans="1:6">
      <c r="A6919" s="529" t="s">
        <v>33301</v>
      </c>
      <c r="B6919" s="530">
        <v>101344</v>
      </c>
      <c r="C6919" s="522" t="s">
        <v>13978</v>
      </c>
      <c r="D6919" s="530" t="s">
        <v>13807</v>
      </c>
      <c r="E6919" s="531">
        <v>45.87</v>
      </c>
      <c r="F6919" s="532">
        <v>0</v>
      </c>
    </row>
    <row r="6920" spans="1:6">
      <c r="A6920" s="529" t="s">
        <v>33301</v>
      </c>
      <c r="B6920" s="530">
        <v>95359</v>
      </c>
      <c r="C6920" s="522" t="s">
        <v>13857</v>
      </c>
      <c r="D6920" s="530" t="s">
        <v>27</v>
      </c>
      <c r="E6920" s="531">
        <v>0.35</v>
      </c>
      <c r="F6920" s="532">
        <v>0</v>
      </c>
    </row>
    <row r="6921" spans="1:6">
      <c r="A6921" s="529" t="s">
        <v>33301</v>
      </c>
      <c r="B6921" s="530">
        <v>101345</v>
      </c>
      <c r="C6921" s="522" t="s">
        <v>13979</v>
      </c>
      <c r="D6921" s="530" t="s">
        <v>13807</v>
      </c>
      <c r="E6921" s="531">
        <v>47.45</v>
      </c>
      <c r="F6921" s="532">
        <v>0</v>
      </c>
    </row>
    <row r="6922" spans="1:6">
      <c r="A6922" s="529" t="s">
        <v>33301</v>
      </c>
      <c r="B6922" s="530">
        <v>101346</v>
      </c>
      <c r="C6922" s="522" t="s">
        <v>13980</v>
      </c>
      <c r="D6922" s="530" t="s">
        <v>13807</v>
      </c>
      <c r="E6922" s="531">
        <v>25.91</v>
      </c>
      <c r="F6922" s="532">
        <v>0</v>
      </c>
    </row>
    <row r="6923" spans="1:6">
      <c r="A6923" s="529" t="s">
        <v>33301</v>
      </c>
      <c r="B6923" s="530">
        <v>101347</v>
      </c>
      <c r="C6923" s="522" t="s">
        <v>13981</v>
      </c>
      <c r="D6923" s="530" t="s">
        <v>13807</v>
      </c>
      <c r="E6923" s="531">
        <v>37.450000000000003</v>
      </c>
      <c r="F6923" s="532">
        <v>0</v>
      </c>
    </row>
    <row r="6924" spans="1:6">
      <c r="A6924" s="529" t="s">
        <v>33301</v>
      </c>
      <c r="B6924" s="530">
        <v>95361</v>
      </c>
      <c r="C6924" s="522" t="s">
        <v>13859</v>
      </c>
      <c r="D6924" s="530" t="s">
        <v>27</v>
      </c>
      <c r="E6924" s="531">
        <v>0.17</v>
      </c>
      <c r="F6924" s="532">
        <v>0</v>
      </c>
    </row>
    <row r="6925" spans="1:6">
      <c r="A6925" s="529" t="s">
        <v>33301</v>
      </c>
      <c r="B6925" s="530">
        <v>101348</v>
      </c>
      <c r="C6925" s="522" t="s">
        <v>13982</v>
      </c>
      <c r="D6925" s="530" t="s">
        <v>13807</v>
      </c>
      <c r="E6925" s="531">
        <v>23.29</v>
      </c>
      <c r="F6925" s="532">
        <v>0</v>
      </c>
    </row>
    <row r="6926" spans="1:6">
      <c r="A6926" s="529" t="s">
        <v>33301</v>
      </c>
      <c r="B6926" s="530">
        <v>101349</v>
      </c>
      <c r="C6926" s="522" t="s">
        <v>13983</v>
      </c>
      <c r="D6926" s="530" t="s">
        <v>13807</v>
      </c>
      <c r="E6926" s="531">
        <v>34.75</v>
      </c>
      <c r="F6926" s="532">
        <v>0</v>
      </c>
    </row>
    <row r="6927" spans="1:6">
      <c r="A6927" s="529" t="s">
        <v>33301</v>
      </c>
      <c r="B6927" s="530">
        <v>95362</v>
      </c>
      <c r="C6927" s="522" t="s">
        <v>13860</v>
      </c>
      <c r="D6927" s="530" t="s">
        <v>27</v>
      </c>
      <c r="E6927" s="531">
        <v>0.26</v>
      </c>
      <c r="F6927" s="532">
        <v>0</v>
      </c>
    </row>
    <row r="6928" spans="1:6">
      <c r="A6928" s="529" t="s">
        <v>33301</v>
      </c>
      <c r="B6928" s="530">
        <v>95363</v>
      </c>
      <c r="C6928" s="522" t="s">
        <v>13861</v>
      </c>
      <c r="D6928" s="530" t="s">
        <v>27</v>
      </c>
      <c r="E6928" s="531">
        <v>0.26</v>
      </c>
      <c r="F6928" s="532">
        <v>0</v>
      </c>
    </row>
    <row r="6929" spans="1:6">
      <c r="A6929" s="529" t="s">
        <v>33301</v>
      </c>
      <c r="B6929" s="530">
        <v>101350</v>
      </c>
      <c r="C6929" s="522" t="s">
        <v>13984</v>
      </c>
      <c r="D6929" s="530" t="s">
        <v>13807</v>
      </c>
      <c r="E6929" s="531">
        <v>34.75</v>
      </c>
      <c r="F6929" s="532">
        <v>0</v>
      </c>
    </row>
    <row r="6930" spans="1:6">
      <c r="A6930" s="529" t="s">
        <v>33301</v>
      </c>
      <c r="B6930" s="530">
        <v>95360</v>
      </c>
      <c r="C6930" s="522" t="s">
        <v>13858</v>
      </c>
      <c r="D6930" s="530" t="s">
        <v>27</v>
      </c>
      <c r="E6930" s="531">
        <v>0.28000000000000003</v>
      </c>
      <c r="F6930" s="532">
        <v>0</v>
      </c>
    </row>
    <row r="6931" spans="1:6">
      <c r="A6931" s="529" t="s">
        <v>33301</v>
      </c>
      <c r="B6931" s="530">
        <v>101351</v>
      </c>
      <c r="C6931" s="522" t="s">
        <v>13985</v>
      </c>
      <c r="D6931" s="530" t="s">
        <v>13807</v>
      </c>
      <c r="E6931" s="531">
        <v>25.14</v>
      </c>
      <c r="F6931" s="532">
        <v>0</v>
      </c>
    </row>
    <row r="6932" spans="1:6">
      <c r="A6932" s="529" t="s">
        <v>33301</v>
      </c>
      <c r="B6932" s="530">
        <v>95365</v>
      </c>
      <c r="C6932" s="522" t="s">
        <v>13863</v>
      </c>
      <c r="D6932" s="530" t="s">
        <v>27</v>
      </c>
      <c r="E6932" s="531">
        <v>0.19</v>
      </c>
      <c r="F6932" s="532">
        <v>0</v>
      </c>
    </row>
    <row r="6933" spans="1:6">
      <c r="A6933" s="529" t="s">
        <v>33301</v>
      </c>
      <c r="B6933" s="530">
        <v>101352</v>
      </c>
      <c r="C6933" s="522" t="s">
        <v>13986</v>
      </c>
      <c r="D6933" s="530" t="s">
        <v>13807</v>
      </c>
      <c r="E6933" s="531">
        <v>25.14</v>
      </c>
      <c r="F6933" s="532">
        <v>0</v>
      </c>
    </row>
    <row r="6934" spans="1:6">
      <c r="A6934" s="529" t="s">
        <v>33301</v>
      </c>
      <c r="B6934" s="530">
        <v>95364</v>
      </c>
      <c r="C6934" s="522" t="s">
        <v>13862</v>
      </c>
      <c r="D6934" s="530" t="s">
        <v>27</v>
      </c>
      <c r="E6934" s="531">
        <v>0.19</v>
      </c>
      <c r="F6934" s="532">
        <v>0</v>
      </c>
    </row>
    <row r="6935" spans="1:6">
      <c r="A6935" s="529" t="s">
        <v>33301</v>
      </c>
      <c r="B6935" s="530">
        <v>95366</v>
      </c>
      <c r="C6935" s="522" t="s">
        <v>13864</v>
      </c>
      <c r="D6935" s="530" t="s">
        <v>27</v>
      </c>
      <c r="E6935" s="531">
        <v>0.19</v>
      </c>
      <c r="F6935" s="532">
        <v>0</v>
      </c>
    </row>
    <row r="6936" spans="1:6">
      <c r="A6936" s="529" t="s">
        <v>33301</v>
      </c>
      <c r="B6936" s="530">
        <v>101353</v>
      </c>
      <c r="C6936" s="522" t="s">
        <v>13987</v>
      </c>
      <c r="D6936" s="530" t="s">
        <v>13807</v>
      </c>
      <c r="E6936" s="531">
        <v>25.59</v>
      </c>
      <c r="F6936" s="532">
        <v>0</v>
      </c>
    </row>
    <row r="6937" spans="1:6">
      <c r="A6937" s="529" t="s">
        <v>33301</v>
      </c>
      <c r="B6937" s="530">
        <v>95367</v>
      </c>
      <c r="C6937" s="522" t="s">
        <v>13865</v>
      </c>
      <c r="D6937" s="530" t="s">
        <v>27</v>
      </c>
      <c r="E6937" s="531">
        <v>0.26</v>
      </c>
      <c r="F6937" s="532">
        <v>0</v>
      </c>
    </row>
    <row r="6938" spans="1:6">
      <c r="A6938" s="529" t="s">
        <v>33301</v>
      </c>
      <c r="B6938" s="530">
        <v>101355</v>
      </c>
      <c r="C6938" s="522" t="s">
        <v>13988</v>
      </c>
      <c r="D6938" s="530" t="s">
        <v>13807</v>
      </c>
      <c r="E6938" s="531">
        <v>34.75</v>
      </c>
      <c r="F6938" s="532">
        <v>0</v>
      </c>
    </row>
    <row r="6939" spans="1:6">
      <c r="A6939" s="529" t="s">
        <v>33301</v>
      </c>
      <c r="B6939" s="530">
        <v>95368</v>
      </c>
      <c r="C6939" s="522" t="s">
        <v>13866</v>
      </c>
      <c r="D6939" s="530" t="s">
        <v>27</v>
      </c>
      <c r="E6939" s="531">
        <v>0.19</v>
      </c>
      <c r="F6939" s="532">
        <v>0</v>
      </c>
    </row>
    <row r="6940" spans="1:6">
      <c r="A6940" s="529" t="s">
        <v>33301</v>
      </c>
      <c r="B6940" s="530">
        <v>95369</v>
      </c>
      <c r="C6940" s="522" t="s">
        <v>13867</v>
      </c>
      <c r="D6940" s="530" t="s">
        <v>27</v>
      </c>
      <c r="E6940" s="531">
        <v>0.2</v>
      </c>
      <c r="F6940" s="532">
        <v>0</v>
      </c>
    </row>
    <row r="6941" spans="1:6">
      <c r="A6941" s="529" t="s">
        <v>33301</v>
      </c>
      <c r="B6941" s="530">
        <v>95370</v>
      </c>
      <c r="C6941" s="522" t="s">
        <v>13868</v>
      </c>
      <c r="D6941" s="530" t="s">
        <v>27</v>
      </c>
      <c r="E6941" s="531">
        <v>0.36</v>
      </c>
      <c r="F6941" s="532">
        <v>0</v>
      </c>
    </row>
    <row r="6942" spans="1:6">
      <c r="A6942" s="529" t="s">
        <v>33301</v>
      </c>
      <c r="B6942" s="530">
        <v>101356</v>
      </c>
      <c r="C6942" s="522" t="s">
        <v>13989</v>
      </c>
      <c r="D6942" s="530" t="s">
        <v>13807</v>
      </c>
      <c r="E6942" s="531">
        <v>47.96</v>
      </c>
      <c r="F6942" s="532">
        <v>0</v>
      </c>
    </row>
    <row r="6943" spans="1:6">
      <c r="A6943" s="529" t="s">
        <v>33301</v>
      </c>
      <c r="B6943" s="530">
        <v>95371</v>
      </c>
      <c r="C6943" s="522" t="s">
        <v>13869</v>
      </c>
      <c r="D6943" s="530" t="s">
        <v>27</v>
      </c>
      <c r="E6943" s="531">
        <v>0.52</v>
      </c>
      <c r="F6943" s="532">
        <v>0</v>
      </c>
    </row>
    <row r="6944" spans="1:6">
      <c r="A6944" s="529" t="s">
        <v>33301</v>
      </c>
      <c r="B6944" s="530">
        <v>101357</v>
      </c>
      <c r="C6944" s="522" t="s">
        <v>13990</v>
      </c>
      <c r="D6944" s="530" t="s">
        <v>13807</v>
      </c>
      <c r="E6944" s="531">
        <v>68.88</v>
      </c>
      <c r="F6944" s="532">
        <v>0</v>
      </c>
    </row>
    <row r="6945" spans="1:6">
      <c r="A6945" s="529" t="s">
        <v>33301</v>
      </c>
      <c r="B6945" s="530">
        <v>95372</v>
      </c>
      <c r="C6945" s="522" t="s">
        <v>13870</v>
      </c>
      <c r="D6945" s="530" t="s">
        <v>27</v>
      </c>
      <c r="E6945" s="531">
        <v>0.37</v>
      </c>
      <c r="F6945" s="532">
        <v>0</v>
      </c>
    </row>
    <row r="6946" spans="1:6">
      <c r="A6946" s="529" t="s">
        <v>33301</v>
      </c>
      <c r="B6946" s="530">
        <v>101358</v>
      </c>
      <c r="C6946" s="522" t="s">
        <v>13991</v>
      </c>
      <c r="D6946" s="530" t="s">
        <v>13807</v>
      </c>
      <c r="E6946" s="531">
        <v>49.81</v>
      </c>
      <c r="F6946" s="532">
        <v>0</v>
      </c>
    </row>
    <row r="6947" spans="1:6">
      <c r="A6947" s="529" t="s">
        <v>33301</v>
      </c>
      <c r="B6947" s="530">
        <v>95373</v>
      </c>
      <c r="C6947" s="522" t="s">
        <v>13871</v>
      </c>
      <c r="D6947" s="530" t="s">
        <v>27</v>
      </c>
      <c r="E6947" s="531">
        <v>0.34</v>
      </c>
      <c r="F6947" s="532">
        <v>0</v>
      </c>
    </row>
    <row r="6948" spans="1:6">
      <c r="A6948" s="529" t="s">
        <v>33301</v>
      </c>
      <c r="B6948" s="530">
        <v>101359</v>
      </c>
      <c r="C6948" s="522" t="s">
        <v>13992</v>
      </c>
      <c r="D6948" s="530" t="s">
        <v>13807</v>
      </c>
      <c r="E6948" s="531">
        <v>45.93</v>
      </c>
      <c r="F6948" s="532">
        <v>0</v>
      </c>
    </row>
    <row r="6949" spans="1:6">
      <c r="A6949" s="529" t="s">
        <v>33301</v>
      </c>
      <c r="B6949" s="530">
        <v>101360</v>
      </c>
      <c r="C6949" s="522" t="s">
        <v>13993</v>
      </c>
      <c r="D6949" s="530" t="s">
        <v>13807</v>
      </c>
      <c r="E6949" s="531">
        <v>49.81</v>
      </c>
      <c r="F6949" s="532">
        <v>0</v>
      </c>
    </row>
    <row r="6950" spans="1:6">
      <c r="A6950" s="529" t="s">
        <v>33301</v>
      </c>
      <c r="B6950" s="530">
        <v>95374</v>
      </c>
      <c r="C6950" s="522" t="s">
        <v>13872</v>
      </c>
      <c r="D6950" s="530" t="s">
        <v>27</v>
      </c>
      <c r="E6950" s="531">
        <v>0.37</v>
      </c>
      <c r="F6950" s="532">
        <v>0</v>
      </c>
    </row>
    <row r="6951" spans="1:6">
      <c r="A6951" s="529" t="s">
        <v>33301</v>
      </c>
      <c r="B6951" s="530">
        <v>95375</v>
      </c>
      <c r="C6951" s="522" t="s">
        <v>13873</v>
      </c>
      <c r="D6951" s="530" t="s">
        <v>27</v>
      </c>
      <c r="E6951" s="531">
        <v>0.44</v>
      </c>
      <c r="F6951" s="532">
        <v>0</v>
      </c>
    </row>
    <row r="6952" spans="1:6">
      <c r="A6952" s="529" t="s">
        <v>33301</v>
      </c>
      <c r="B6952" s="530">
        <v>101361</v>
      </c>
      <c r="C6952" s="522" t="s">
        <v>13994</v>
      </c>
      <c r="D6952" s="530" t="s">
        <v>13807</v>
      </c>
      <c r="E6952" s="531">
        <v>59.42</v>
      </c>
      <c r="F6952" s="532">
        <v>0</v>
      </c>
    </row>
    <row r="6953" spans="1:6">
      <c r="A6953" s="529" t="s">
        <v>33301</v>
      </c>
      <c r="B6953" s="530">
        <v>95376</v>
      </c>
      <c r="C6953" s="522" t="s">
        <v>13874</v>
      </c>
      <c r="D6953" s="530" t="s">
        <v>27</v>
      </c>
      <c r="E6953" s="531">
        <v>0.12</v>
      </c>
      <c r="F6953" s="532">
        <v>0</v>
      </c>
    </row>
    <row r="6954" spans="1:6">
      <c r="A6954" s="529" t="s">
        <v>33301</v>
      </c>
      <c r="B6954" s="530">
        <v>95377</v>
      </c>
      <c r="C6954" s="522" t="s">
        <v>13875</v>
      </c>
      <c r="D6954" s="530" t="s">
        <v>27</v>
      </c>
      <c r="E6954" s="531">
        <v>0.28999999999999998</v>
      </c>
      <c r="F6954" s="532">
        <v>0</v>
      </c>
    </row>
    <row r="6955" spans="1:6">
      <c r="A6955" s="529" t="s">
        <v>33301</v>
      </c>
      <c r="B6955" s="530">
        <v>101363</v>
      </c>
      <c r="C6955" s="522" t="s">
        <v>13995</v>
      </c>
      <c r="D6955" s="530" t="s">
        <v>13807</v>
      </c>
      <c r="E6955" s="531">
        <v>38.49</v>
      </c>
      <c r="F6955" s="532">
        <v>0</v>
      </c>
    </row>
    <row r="6956" spans="1:6">
      <c r="A6956" s="529" t="s">
        <v>33301</v>
      </c>
      <c r="B6956" s="530">
        <v>95378</v>
      </c>
      <c r="C6956" s="522" t="s">
        <v>13876</v>
      </c>
      <c r="D6956" s="530" t="s">
        <v>27</v>
      </c>
      <c r="E6956" s="531">
        <v>0.43</v>
      </c>
      <c r="F6956" s="532">
        <v>0</v>
      </c>
    </row>
    <row r="6957" spans="1:6">
      <c r="A6957" s="529" t="s">
        <v>33301</v>
      </c>
      <c r="B6957" s="530">
        <v>101364</v>
      </c>
      <c r="C6957" s="522" t="s">
        <v>13996</v>
      </c>
      <c r="D6957" s="530" t="s">
        <v>13807</v>
      </c>
      <c r="E6957" s="531">
        <v>57.31</v>
      </c>
      <c r="F6957" s="532">
        <v>0</v>
      </c>
    </row>
    <row r="6958" spans="1:6">
      <c r="A6958" s="529" t="s">
        <v>33301</v>
      </c>
      <c r="B6958" s="530">
        <v>95379</v>
      </c>
      <c r="C6958" s="522" t="s">
        <v>13877</v>
      </c>
      <c r="D6958" s="530" t="s">
        <v>27</v>
      </c>
      <c r="E6958" s="531">
        <v>0.34</v>
      </c>
      <c r="F6958" s="532">
        <v>0</v>
      </c>
    </row>
    <row r="6959" spans="1:6">
      <c r="A6959" s="529" t="s">
        <v>33301</v>
      </c>
      <c r="B6959" s="530">
        <v>101365</v>
      </c>
      <c r="C6959" s="522" t="s">
        <v>13997</v>
      </c>
      <c r="D6959" s="530" t="s">
        <v>13807</v>
      </c>
      <c r="E6959" s="531">
        <v>45.12</v>
      </c>
      <c r="F6959" s="532">
        <v>0</v>
      </c>
    </row>
    <row r="6960" spans="1:6">
      <c r="A6960" s="529" t="s">
        <v>33301</v>
      </c>
      <c r="B6960" s="530">
        <v>95380</v>
      </c>
      <c r="C6960" s="522" t="s">
        <v>13878</v>
      </c>
      <c r="D6960" s="530" t="s">
        <v>27</v>
      </c>
      <c r="E6960" s="531">
        <v>0.36</v>
      </c>
      <c r="F6960" s="532">
        <v>0</v>
      </c>
    </row>
    <row r="6961" spans="1:6">
      <c r="A6961" s="529" t="s">
        <v>33301</v>
      </c>
      <c r="B6961" s="530">
        <v>101366</v>
      </c>
      <c r="C6961" s="522" t="s">
        <v>13998</v>
      </c>
      <c r="D6961" s="530" t="s">
        <v>13807</v>
      </c>
      <c r="E6961" s="531">
        <v>48.63</v>
      </c>
      <c r="F6961" s="532">
        <v>0</v>
      </c>
    </row>
    <row r="6962" spans="1:6">
      <c r="A6962" s="529" t="s">
        <v>33301</v>
      </c>
      <c r="B6962" s="530">
        <v>100535</v>
      </c>
      <c r="C6962" s="522" t="s">
        <v>13926</v>
      </c>
      <c r="D6962" s="530" t="s">
        <v>27</v>
      </c>
      <c r="E6962" s="531">
        <v>1.07</v>
      </c>
      <c r="F6962" s="532">
        <v>0</v>
      </c>
    </row>
    <row r="6963" spans="1:6">
      <c r="A6963" s="529" t="s">
        <v>33301</v>
      </c>
      <c r="B6963" s="530">
        <v>100536</v>
      </c>
      <c r="C6963" s="522" t="s">
        <v>13927</v>
      </c>
      <c r="D6963" s="530" t="s">
        <v>13807</v>
      </c>
      <c r="E6963" s="531">
        <v>142.35</v>
      </c>
      <c r="F6963" s="532">
        <v>0</v>
      </c>
    </row>
    <row r="6964" spans="1:6">
      <c r="A6964" s="529" t="s">
        <v>33301</v>
      </c>
      <c r="B6964" s="530">
        <v>101368</v>
      </c>
      <c r="C6964" s="522" t="s">
        <v>13999</v>
      </c>
      <c r="D6964" s="530" t="s">
        <v>13807</v>
      </c>
      <c r="E6964" s="531">
        <v>63.38</v>
      </c>
      <c r="F6964" s="532">
        <v>0</v>
      </c>
    </row>
    <row r="6965" spans="1:6">
      <c r="A6965" s="529" t="s">
        <v>33301</v>
      </c>
      <c r="B6965" s="530">
        <v>101369</v>
      </c>
      <c r="C6965" s="522" t="s">
        <v>14000</v>
      </c>
      <c r="D6965" s="530" t="s">
        <v>13807</v>
      </c>
      <c r="E6965" s="531">
        <v>40.92</v>
      </c>
      <c r="F6965" s="532">
        <v>0</v>
      </c>
    </row>
    <row r="6966" spans="1:6">
      <c r="A6966" s="529" t="s">
        <v>33301</v>
      </c>
      <c r="B6966" s="530">
        <v>95385</v>
      </c>
      <c r="C6966" s="522" t="s">
        <v>13881</v>
      </c>
      <c r="D6966" s="530" t="s">
        <v>27</v>
      </c>
      <c r="E6966" s="531">
        <v>0.28000000000000003</v>
      </c>
      <c r="F6966" s="532">
        <v>0</v>
      </c>
    </row>
    <row r="6967" spans="1:6">
      <c r="A6967" s="529" t="s">
        <v>33301</v>
      </c>
      <c r="B6967" s="530">
        <v>101370</v>
      </c>
      <c r="C6967" s="522" t="s">
        <v>14001</v>
      </c>
      <c r="D6967" s="530" t="s">
        <v>13807</v>
      </c>
      <c r="E6967" s="531">
        <v>37.479999999999997</v>
      </c>
      <c r="F6967" s="532">
        <v>0</v>
      </c>
    </row>
    <row r="6968" spans="1:6">
      <c r="A6968" s="529" t="s">
        <v>33301</v>
      </c>
      <c r="B6968" s="530">
        <v>95406</v>
      </c>
      <c r="C6968" s="522" t="s">
        <v>13898</v>
      </c>
      <c r="D6968" s="530" t="s">
        <v>27</v>
      </c>
      <c r="E6968" s="531">
        <v>0.63</v>
      </c>
      <c r="F6968" s="532">
        <v>0</v>
      </c>
    </row>
    <row r="6969" spans="1:6">
      <c r="A6969" s="529" t="s">
        <v>33301</v>
      </c>
      <c r="B6969" s="530">
        <v>95424</v>
      </c>
      <c r="C6969" s="522" t="s">
        <v>13912</v>
      </c>
      <c r="D6969" s="530" t="s">
        <v>13807</v>
      </c>
      <c r="E6969" s="531">
        <v>83.29</v>
      </c>
      <c r="F6969" s="532">
        <v>0</v>
      </c>
    </row>
    <row r="6970" spans="1:6">
      <c r="A6970" s="529" t="s">
        <v>33301</v>
      </c>
      <c r="B6970" s="530">
        <v>95386</v>
      </c>
      <c r="C6970" s="522" t="s">
        <v>13882</v>
      </c>
      <c r="D6970" s="530" t="s">
        <v>27</v>
      </c>
      <c r="E6970" s="531">
        <v>0.28000000000000003</v>
      </c>
      <c r="F6970" s="532">
        <v>0</v>
      </c>
    </row>
    <row r="6971" spans="1:6">
      <c r="A6971" s="529" t="s">
        <v>33301</v>
      </c>
      <c r="B6971" s="530">
        <v>95383</v>
      </c>
      <c r="C6971" s="522" t="s">
        <v>13879</v>
      </c>
      <c r="D6971" s="530" t="s">
        <v>27</v>
      </c>
      <c r="E6971" s="531">
        <v>0.48</v>
      </c>
      <c r="F6971" s="532">
        <v>0</v>
      </c>
    </row>
    <row r="6972" spans="1:6">
      <c r="A6972" s="529" t="s">
        <v>33301</v>
      </c>
      <c r="B6972" s="530">
        <v>95384</v>
      </c>
      <c r="C6972" s="522" t="s">
        <v>13880</v>
      </c>
      <c r="D6972" s="530" t="s">
        <v>27</v>
      </c>
      <c r="E6972" s="531">
        <v>0.31</v>
      </c>
      <c r="F6972" s="532">
        <v>0</v>
      </c>
    </row>
    <row r="6973" spans="1:6">
      <c r="A6973" s="529" t="s">
        <v>33301</v>
      </c>
      <c r="B6973" s="530">
        <v>100299</v>
      </c>
      <c r="C6973" s="522" t="s">
        <v>13919</v>
      </c>
      <c r="D6973" s="530" t="s">
        <v>27</v>
      </c>
      <c r="E6973" s="531">
        <v>1.26</v>
      </c>
      <c r="F6973" s="532">
        <v>0</v>
      </c>
    </row>
    <row r="6974" spans="1:6">
      <c r="A6974" s="529" t="s">
        <v>33301</v>
      </c>
      <c r="B6974" s="530">
        <v>100315</v>
      </c>
      <c r="C6974" s="522" t="s">
        <v>13924</v>
      </c>
      <c r="D6974" s="530" t="s">
        <v>13807</v>
      </c>
      <c r="E6974" s="531">
        <v>167.29</v>
      </c>
      <c r="F6974" s="532">
        <v>0</v>
      </c>
    </row>
    <row r="6975" spans="1:6">
      <c r="A6975" s="529" t="s">
        <v>33301</v>
      </c>
      <c r="B6975" s="530">
        <v>95387</v>
      </c>
      <c r="C6975" s="522" t="s">
        <v>13883</v>
      </c>
      <c r="D6975" s="530" t="s">
        <v>27</v>
      </c>
      <c r="E6975" s="531">
        <v>0.28999999999999998</v>
      </c>
      <c r="F6975" s="532">
        <v>0</v>
      </c>
    </row>
    <row r="6976" spans="1:6">
      <c r="A6976" s="529" t="s">
        <v>33301</v>
      </c>
      <c r="B6976" s="530">
        <v>101371</v>
      </c>
      <c r="C6976" s="522" t="s">
        <v>14002</v>
      </c>
      <c r="D6976" s="530" t="s">
        <v>13807</v>
      </c>
      <c r="E6976" s="531">
        <v>39.43</v>
      </c>
      <c r="F6976" s="532">
        <v>0</v>
      </c>
    </row>
    <row r="6977" spans="1:6">
      <c r="A6977" s="529" t="s">
        <v>33301</v>
      </c>
      <c r="B6977" s="530">
        <v>100288</v>
      </c>
      <c r="C6977" s="522" t="s">
        <v>13913</v>
      </c>
      <c r="D6977" s="530" t="s">
        <v>27</v>
      </c>
      <c r="E6977" s="531">
        <v>0.11</v>
      </c>
      <c r="F6977" s="532">
        <v>0</v>
      </c>
    </row>
    <row r="6978" spans="1:6">
      <c r="A6978" s="529" t="s">
        <v>33301</v>
      </c>
      <c r="B6978" s="530">
        <v>101372</v>
      </c>
      <c r="C6978" s="522" t="s">
        <v>14003</v>
      </c>
      <c r="D6978" s="530" t="s">
        <v>13807</v>
      </c>
      <c r="E6978" s="531">
        <v>15.38</v>
      </c>
      <c r="F6978" s="532">
        <v>0</v>
      </c>
    </row>
    <row r="6979" spans="1:6">
      <c r="A6979" s="529" t="s">
        <v>33301</v>
      </c>
      <c r="B6979" s="530">
        <v>90775</v>
      </c>
      <c r="C6979" s="522" t="s">
        <v>13802</v>
      </c>
      <c r="D6979" s="530" t="s">
        <v>27</v>
      </c>
      <c r="E6979" s="531">
        <v>63.74</v>
      </c>
      <c r="F6979" s="532">
        <v>0</v>
      </c>
    </row>
    <row r="6980" spans="1:6">
      <c r="A6980" s="529" t="s">
        <v>33301</v>
      </c>
      <c r="B6980" s="530">
        <v>93561</v>
      </c>
      <c r="C6980" s="522" t="s">
        <v>13802</v>
      </c>
      <c r="D6980" s="530" t="s">
        <v>13807</v>
      </c>
      <c r="E6980" s="531">
        <v>11182.54</v>
      </c>
      <c r="F6980" s="532">
        <v>0</v>
      </c>
    </row>
    <row r="6981" spans="1:6">
      <c r="A6981" s="529" t="s">
        <v>33301</v>
      </c>
      <c r="B6981" s="530">
        <v>88264</v>
      </c>
      <c r="C6981" s="522" t="s">
        <v>13744</v>
      </c>
      <c r="D6981" s="530" t="s">
        <v>27</v>
      </c>
      <c r="E6981" s="531">
        <v>44.32</v>
      </c>
      <c r="F6981" s="532">
        <v>0</v>
      </c>
    </row>
    <row r="6982" spans="1:6">
      <c r="A6982" s="529" t="s">
        <v>33301</v>
      </c>
      <c r="B6982" s="530">
        <v>101399</v>
      </c>
      <c r="C6982" s="522" t="s">
        <v>13744</v>
      </c>
      <c r="D6982" s="530" t="s">
        <v>13807</v>
      </c>
      <c r="E6982" s="531">
        <v>7830.68</v>
      </c>
      <c r="F6982" s="532">
        <v>0</v>
      </c>
    </row>
    <row r="6983" spans="1:6">
      <c r="A6983" s="529" t="s">
        <v>33301</v>
      </c>
      <c r="B6983" s="530">
        <v>88266</v>
      </c>
      <c r="C6983" s="522" t="s">
        <v>13745</v>
      </c>
      <c r="D6983" s="530" t="s">
        <v>27</v>
      </c>
      <c r="E6983" s="531">
        <v>50.3</v>
      </c>
      <c r="F6983" s="532">
        <v>0</v>
      </c>
    </row>
    <row r="6984" spans="1:6">
      <c r="A6984" s="529" t="s">
        <v>33301</v>
      </c>
      <c r="B6984" s="530">
        <v>101401</v>
      </c>
      <c r="C6984" s="522" t="s">
        <v>13745</v>
      </c>
      <c r="D6984" s="530" t="s">
        <v>13807</v>
      </c>
      <c r="E6984" s="531">
        <v>8881.23</v>
      </c>
      <c r="F6984" s="532">
        <v>0</v>
      </c>
    </row>
    <row r="6985" spans="1:6">
      <c r="A6985" s="529" t="s">
        <v>33301</v>
      </c>
      <c r="B6985" s="530">
        <v>88267</v>
      </c>
      <c r="C6985" s="522" t="s">
        <v>13746</v>
      </c>
      <c r="D6985" s="530" t="s">
        <v>27</v>
      </c>
      <c r="E6985" s="531">
        <v>38.26</v>
      </c>
      <c r="F6985" s="532">
        <v>0</v>
      </c>
    </row>
    <row r="6986" spans="1:6">
      <c r="A6986" s="529" t="s">
        <v>33301</v>
      </c>
      <c r="B6986" s="530">
        <v>101402</v>
      </c>
      <c r="C6986" s="522" t="s">
        <v>13746</v>
      </c>
      <c r="D6986" s="530" t="s">
        <v>13807</v>
      </c>
      <c r="E6986" s="531">
        <v>6793.04</v>
      </c>
      <c r="F6986" s="532">
        <v>0</v>
      </c>
    </row>
    <row r="6987" spans="1:6">
      <c r="A6987" s="529" t="s">
        <v>33301</v>
      </c>
      <c r="B6987" s="530">
        <v>90776</v>
      </c>
      <c r="C6987" s="522" t="s">
        <v>29</v>
      </c>
      <c r="D6987" s="530" t="s">
        <v>27</v>
      </c>
      <c r="E6987" s="531">
        <v>50.17</v>
      </c>
      <c r="F6987" s="532">
        <v>0</v>
      </c>
    </row>
    <row r="6988" spans="1:6">
      <c r="A6988" s="529" t="s">
        <v>33301</v>
      </c>
      <c r="B6988" s="530">
        <v>93572</v>
      </c>
      <c r="C6988" s="522" t="s">
        <v>13811</v>
      </c>
      <c r="D6988" s="530" t="s">
        <v>13807</v>
      </c>
      <c r="E6988" s="531">
        <v>8786.83</v>
      </c>
      <c r="F6988" s="532">
        <v>0</v>
      </c>
    </row>
    <row r="6989" spans="1:6">
      <c r="A6989" s="529" t="s">
        <v>33301</v>
      </c>
      <c r="B6989" s="530">
        <v>90777</v>
      </c>
      <c r="C6989" s="522" t="s">
        <v>13803</v>
      </c>
      <c r="D6989" s="530" t="s">
        <v>27</v>
      </c>
      <c r="E6989" s="531">
        <v>130.52000000000001</v>
      </c>
      <c r="F6989" s="532">
        <v>0</v>
      </c>
    </row>
    <row r="6990" spans="1:6">
      <c r="A6990" s="529" t="s">
        <v>33301</v>
      </c>
      <c r="B6990" s="530">
        <v>93565</v>
      </c>
      <c r="C6990" s="522" t="s">
        <v>13803</v>
      </c>
      <c r="D6990" s="530" t="s">
        <v>13807</v>
      </c>
      <c r="E6990" s="531">
        <v>22814.240000000002</v>
      </c>
      <c r="F6990" s="532">
        <v>0</v>
      </c>
    </row>
    <row r="6991" spans="1:6">
      <c r="A6991" s="529" t="s">
        <v>33301</v>
      </c>
      <c r="B6991" s="530">
        <v>90778</v>
      </c>
      <c r="C6991" s="522" t="s">
        <v>30</v>
      </c>
      <c r="D6991" s="530" t="s">
        <v>27</v>
      </c>
      <c r="E6991" s="531">
        <v>132.72999999999999</v>
      </c>
      <c r="F6991" s="532">
        <v>0</v>
      </c>
    </row>
    <row r="6992" spans="1:6">
      <c r="A6992" s="529" t="s">
        <v>33301</v>
      </c>
      <c r="B6992" s="530">
        <v>93567</v>
      </c>
      <c r="C6992" s="522" t="s">
        <v>30</v>
      </c>
      <c r="D6992" s="530" t="s">
        <v>13807</v>
      </c>
      <c r="E6992" s="531">
        <v>23200.6</v>
      </c>
      <c r="F6992" s="532">
        <v>0</v>
      </c>
    </row>
    <row r="6993" spans="1:6">
      <c r="A6993" s="529" t="s">
        <v>33301</v>
      </c>
      <c r="B6993" s="530">
        <v>90779</v>
      </c>
      <c r="C6993" s="522" t="s">
        <v>13804</v>
      </c>
      <c r="D6993" s="530" t="s">
        <v>27</v>
      </c>
      <c r="E6993" s="531">
        <v>185.01</v>
      </c>
      <c r="F6993" s="532">
        <v>0</v>
      </c>
    </row>
    <row r="6994" spans="1:6">
      <c r="A6994" s="529" t="s">
        <v>33301</v>
      </c>
      <c r="B6994" s="530">
        <v>93568</v>
      </c>
      <c r="C6994" s="522" t="s">
        <v>13804</v>
      </c>
      <c r="D6994" s="530" t="s">
        <v>13807</v>
      </c>
      <c r="E6994" s="531">
        <v>32325.24</v>
      </c>
      <c r="F6994" s="532">
        <v>0</v>
      </c>
    </row>
    <row r="6995" spans="1:6">
      <c r="A6995" s="529" t="s">
        <v>33301</v>
      </c>
      <c r="B6995" s="530">
        <v>88269</v>
      </c>
      <c r="C6995" s="522" t="s">
        <v>13747</v>
      </c>
      <c r="D6995" s="530" t="s">
        <v>27</v>
      </c>
      <c r="E6995" s="531">
        <v>33.840000000000003</v>
      </c>
      <c r="F6995" s="532">
        <v>0</v>
      </c>
    </row>
    <row r="6996" spans="1:6">
      <c r="A6996" s="529" t="s">
        <v>33301</v>
      </c>
      <c r="B6996" s="530">
        <v>101407</v>
      </c>
      <c r="C6996" s="522" t="s">
        <v>13747</v>
      </c>
      <c r="D6996" s="530" t="s">
        <v>13807</v>
      </c>
      <c r="E6996" s="531">
        <v>6038.84</v>
      </c>
      <c r="F6996" s="532">
        <v>0</v>
      </c>
    </row>
    <row r="6997" spans="1:6">
      <c r="A6997" s="529" t="s">
        <v>33301</v>
      </c>
      <c r="B6997" s="530">
        <v>88270</v>
      </c>
      <c r="C6997" s="522" t="s">
        <v>13748</v>
      </c>
      <c r="D6997" s="530" t="s">
        <v>27</v>
      </c>
      <c r="E6997" s="531">
        <v>34.08</v>
      </c>
      <c r="F6997" s="532">
        <v>0</v>
      </c>
    </row>
    <row r="6998" spans="1:6">
      <c r="A6998" s="529" t="s">
        <v>33301</v>
      </c>
      <c r="B6998" s="530">
        <v>101408</v>
      </c>
      <c r="C6998" s="522" t="s">
        <v>13748</v>
      </c>
      <c r="D6998" s="530" t="s">
        <v>13807</v>
      </c>
      <c r="E6998" s="531">
        <v>6070.24</v>
      </c>
      <c r="F6998" s="532">
        <v>0</v>
      </c>
    </row>
    <row r="6999" spans="1:6">
      <c r="A6999" s="529" t="s">
        <v>33301</v>
      </c>
      <c r="B6999" s="530">
        <v>102919</v>
      </c>
      <c r="C6999" s="522" t="s">
        <v>33304</v>
      </c>
      <c r="D6999" s="530" t="s">
        <v>27</v>
      </c>
      <c r="E6999" s="531">
        <v>0</v>
      </c>
      <c r="F6999" s="532"/>
    </row>
    <row r="7000" spans="1:6">
      <c r="A7000" s="529" t="s">
        <v>33301</v>
      </c>
      <c r="B7000" s="530">
        <v>101409</v>
      </c>
      <c r="C7000" s="522" t="s">
        <v>14016</v>
      </c>
      <c r="D7000" s="530" t="s">
        <v>13807</v>
      </c>
      <c r="E7000" s="531">
        <v>6271.98</v>
      </c>
      <c r="F7000" s="532">
        <v>0</v>
      </c>
    </row>
    <row r="7001" spans="1:6">
      <c r="A7001" s="529" t="s">
        <v>33301</v>
      </c>
      <c r="B7001" s="530">
        <v>88441</v>
      </c>
      <c r="C7001" s="522" t="s">
        <v>13795</v>
      </c>
      <c r="D7001" s="530" t="s">
        <v>27</v>
      </c>
      <c r="E7001" s="531">
        <v>31</v>
      </c>
      <c r="F7001" s="532">
        <v>0</v>
      </c>
    </row>
    <row r="7002" spans="1:6">
      <c r="A7002" s="529" t="s">
        <v>33301</v>
      </c>
      <c r="B7002" s="530">
        <v>101410</v>
      </c>
      <c r="C7002" s="522" t="s">
        <v>13795</v>
      </c>
      <c r="D7002" s="530" t="s">
        <v>13807</v>
      </c>
      <c r="E7002" s="531">
        <v>5550.12</v>
      </c>
      <c r="F7002" s="532">
        <v>0</v>
      </c>
    </row>
    <row r="7003" spans="1:6">
      <c r="A7003" s="529" t="s">
        <v>33301</v>
      </c>
      <c r="B7003" s="530">
        <v>88272</v>
      </c>
      <c r="C7003" s="522" t="s">
        <v>13749</v>
      </c>
      <c r="D7003" s="530" t="s">
        <v>27</v>
      </c>
      <c r="E7003" s="531">
        <v>39.57</v>
      </c>
      <c r="F7003" s="532">
        <v>0</v>
      </c>
    </row>
    <row r="7004" spans="1:6">
      <c r="A7004" s="529" t="s">
        <v>33301</v>
      </c>
      <c r="B7004" s="530">
        <v>88273</v>
      </c>
      <c r="C7004" s="522" t="s">
        <v>13750</v>
      </c>
      <c r="D7004" s="530" t="s">
        <v>27</v>
      </c>
      <c r="E7004" s="531">
        <v>33.700000000000003</v>
      </c>
      <c r="F7004" s="532">
        <v>0</v>
      </c>
    </row>
    <row r="7005" spans="1:6">
      <c r="A7005" s="529" t="s">
        <v>33301</v>
      </c>
      <c r="B7005" s="530">
        <v>101413</v>
      </c>
      <c r="C7005" s="522" t="s">
        <v>13750</v>
      </c>
      <c r="D7005" s="530" t="s">
        <v>13807</v>
      </c>
      <c r="E7005" s="531">
        <v>6007.16</v>
      </c>
      <c r="F7005" s="532">
        <v>0</v>
      </c>
    </row>
    <row r="7006" spans="1:6">
      <c r="A7006" s="529" t="s">
        <v>33301</v>
      </c>
      <c r="B7006" s="530">
        <v>101414</v>
      </c>
      <c r="C7006" s="522" t="s">
        <v>14018</v>
      </c>
      <c r="D7006" s="530" t="s">
        <v>13807</v>
      </c>
      <c r="E7006" s="531">
        <v>6207.42</v>
      </c>
      <c r="F7006" s="532">
        <v>0</v>
      </c>
    </row>
    <row r="7007" spans="1:6">
      <c r="A7007" s="529" t="s">
        <v>33301</v>
      </c>
      <c r="B7007" s="530">
        <v>88274</v>
      </c>
      <c r="C7007" s="522" t="s">
        <v>13751</v>
      </c>
      <c r="D7007" s="530" t="s">
        <v>27</v>
      </c>
      <c r="E7007" s="531">
        <v>34.82</v>
      </c>
      <c r="F7007" s="532">
        <v>0</v>
      </c>
    </row>
    <row r="7008" spans="1:6">
      <c r="A7008" s="529" t="s">
        <v>33301</v>
      </c>
      <c r="B7008" s="530">
        <v>101412</v>
      </c>
      <c r="C7008" s="522" t="s">
        <v>14017</v>
      </c>
      <c r="D7008" s="530" t="s">
        <v>13807</v>
      </c>
      <c r="E7008" s="531">
        <v>7046.11</v>
      </c>
      <c r="F7008" s="532">
        <v>0</v>
      </c>
    </row>
    <row r="7009" spans="1:6">
      <c r="A7009" s="529" t="s">
        <v>33301</v>
      </c>
      <c r="B7009" s="530">
        <v>101415</v>
      </c>
      <c r="C7009" s="522" t="s">
        <v>14019</v>
      </c>
      <c r="D7009" s="530" t="s">
        <v>13807</v>
      </c>
      <c r="E7009" s="531">
        <v>7353.01</v>
      </c>
      <c r="F7009" s="532">
        <v>0</v>
      </c>
    </row>
    <row r="7010" spans="1:6">
      <c r="A7010" s="529" t="s">
        <v>33301</v>
      </c>
      <c r="B7010" s="530">
        <v>100308</v>
      </c>
      <c r="C7010" s="522" t="s">
        <v>13923</v>
      </c>
      <c r="D7010" s="530" t="s">
        <v>27</v>
      </c>
      <c r="E7010" s="531">
        <v>44.02</v>
      </c>
      <c r="F7010" s="532">
        <v>0</v>
      </c>
    </row>
    <row r="7011" spans="1:6">
      <c r="A7011" s="529" t="s">
        <v>33301</v>
      </c>
      <c r="B7011" s="530">
        <v>101416</v>
      </c>
      <c r="C7011" s="522" t="s">
        <v>13923</v>
      </c>
      <c r="D7011" s="530" t="s">
        <v>13807</v>
      </c>
      <c r="E7011" s="531">
        <v>7794.48</v>
      </c>
      <c r="F7011" s="532">
        <v>0</v>
      </c>
    </row>
    <row r="7012" spans="1:6">
      <c r="A7012" s="529" t="s">
        <v>33301</v>
      </c>
      <c r="B7012" s="530">
        <v>88275</v>
      </c>
      <c r="C7012" s="522" t="s">
        <v>13752</v>
      </c>
      <c r="D7012" s="530" t="s">
        <v>27</v>
      </c>
      <c r="E7012" s="531">
        <v>41.44</v>
      </c>
      <c r="F7012" s="532">
        <v>0</v>
      </c>
    </row>
    <row r="7013" spans="1:6">
      <c r="A7013" s="529" t="s">
        <v>33301</v>
      </c>
      <c r="B7013" s="530">
        <v>90780</v>
      </c>
      <c r="C7013" s="522" t="s">
        <v>13805</v>
      </c>
      <c r="D7013" s="530" t="s">
        <v>27</v>
      </c>
      <c r="E7013" s="531">
        <v>80.03</v>
      </c>
      <c r="F7013" s="532">
        <v>0</v>
      </c>
    </row>
    <row r="7014" spans="1:6">
      <c r="A7014" s="529" t="s">
        <v>33301</v>
      </c>
      <c r="B7014" s="530">
        <v>94295</v>
      </c>
      <c r="C7014" s="522" t="s">
        <v>13805</v>
      </c>
      <c r="D7014" s="530" t="s">
        <v>13807</v>
      </c>
      <c r="E7014" s="531">
        <v>13990.42</v>
      </c>
      <c r="F7014" s="532">
        <v>0</v>
      </c>
    </row>
    <row r="7015" spans="1:6">
      <c r="A7015" s="529" t="s">
        <v>33301</v>
      </c>
      <c r="B7015" s="530">
        <v>88277</v>
      </c>
      <c r="C7015" s="522" t="s">
        <v>13753</v>
      </c>
      <c r="D7015" s="530" t="s">
        <v>27</v>
      </c>
      <c r="E7015" s="531">
        <v>35.299999999999997</v>
      </c>
      <c r="F7015" s="532">
        <v>0</v>
      </c>
    </row>
    <row r="7016" spans="1:6">
      <c r="A7016" s="529" t="s">
        <v>33301</v>
      </c>
      <c r="B7016" s="530">
        <v>101417</v>
      </c>
      <c r="C7016" s="522" t="s">
        <v>14020</v>
      </c>
      <c r="D7016" s="530" t="s">
        <v>13807</v>
      </c>
      <c r="E7016" s="531">
        <v>7728.05</v>
      </c>
      <c r="F7016" s="532">
        <v>0</v>
      </c>
    </row>
    <row r="7017" spans="1:6">
      <c r="A7017" s="529" t="s">
        <v>33301</v>
      </c>
      <c r="B7017" s="530">
        <v>100307</v>
      </c>
      <c r="C7017" s="522" t="s">
        <v>13922</v>
      </c>
      <c r="D7017" s="530" t="s">
        <v>27</v>
      </c>
      <c r="E7017" s="531">
        <v>43.65</v>
      </c>
      <c r="F7017" s="532">
        <v>0</v>
      </c>
    </row>
    <row r="7018" spans="1:6">
      <c r="A7018" s="529" t="s">
        <v>33301</v>
      </c>
      <c r="B7018" s="530">
        <v>88278</v>
      </c>
      <c r="C7018" s="522" t="s">
        <v>13754</v>
      </c>
      <c r="D7018" s="530" t="s">
        <v>27</v>
      </c>
      <c r="E7018" s="531">
        <v>29.21</v>
      </c>
      <c r="F7018" s="532">
        <v>0</v>
      </c>
    </row>
    <row r="7019" spans="1:6">
      <c r="A7019" s="529" t="s">
        <v>33301</v>
      </c>
      <c r="B7019" s="530">
        <v>101418</v>
      </c>
      <c r="C7019" s="522" t="s">
        <v>14021</v>
      </c>
      <c r="D7019" s="530" t="s">
        <v>13807</v>
      </c>
      <c r="E7019" s="531">
        <v>5213.91</v>
      </c>
      <c r="F7019" s="532">
        <v>0</v>
      </c>
    </row>
    <row r="7020" spans="1:6">
      <c r="A7020" s="529" t="s">
        <v>33301</v>
      </c>
      <c r="B7020" s="530">
        <v>105535</v>
      </c>
      <c r="C7020" s="522" t="s">
        <v>33305</v>
      </c>
      <c r="D7020" s="530" t="s">
        <v>27</v>
      </c>
      <c r="E7020" s="531">
        <v>0</v>
      </c>
      <c r="F7020" s="532"/>
    </row>
    <row r="7021" spans="1:6">
      <c r="A7021" s="529" t="s">
        <v>33301</v>
      </c>
      <c r="B7021" s="530">
        <v>101419</v>
      </c>
      <c r="C7021" s="522" t="s">
        <v>14022</v>
      </c>
      <c r="D7021" s="530" t="s">
        <v>13807</v>
      </c>
      <c r="E7021" s="531">
        <v>6179.15</v>
      </c>
      <c r="F7021" s="532">
        <v>0</v>
      </c>
    </row>
    <row r="7022" spans="1:6">
      <c r="A7022" s="529" t="s">
        <v>33301</v>
      </c>
      <c r="B7022" s="530">
        <v>88279</v>
      </c>
      <c r="C7022" s="522" t="s">
        <v>13755</v>
      </c>
      <c r="D7022" s="530" t="s">
        <v>27</v>
      </c>
      <c r="E7022" s="531">
        <v>35.19</v>
      </c>
      <c r="F7022" s="532">
        <v>0</v>
      </c>
    </row>
    <row r="7023" spans="1:6">
      <c r="A7023" s="529" t="s">
        <v>33301</v>
      </c>
      <c r="B7023" s="530">
        <v>88281</v>
      </c>
      <c r="C7023" s="522" t="s">
        <v>13756</v>
      </c>
      <c r="D7023" s="530" t="s">
        <v>27</v>
      </c>
      <c r="E7023" s="531">
        <v>37.32</v>
      </c>
      <c r="F7023" s="532">
        <v>0</v>
      </c>
    </row>
    <row r="7024" spans="1:6">
      <c r="A7024" s="529" t="s">
        <v>33301</v>
      </c>
      <c r="B7024" s="530">
        <v>93558</v>
      </c>
      <c r="C7024" s="522" t="s">
        <v>13806</v>
      </c>
      <c r="D7024" s="530" t="s">
        <v>13807</v>
      </c>
      <c r="E7024" s="531">
        <v>6442.45</v>
      </c>
      <c r="F7024" s="532">
        <v>0</v>
      </c>
    </row>
    <row r="7025" spans="1:6">
      <c r="A7025" s="529" t="s">
        <v>33301</v>
      </c>
      <c r="B7025" s="530">
        <v>101420</v>
      </c>
      <c r="C7025" s="522" t="s">
        <v>14023</v>
      </c>
      <c r="D7025" s="530" t="s">
        <v>13807</v>
      </c>
      <c r="E7025" s="531">
        <v>6637.76</v>
      </c>
      <c r="F7025" s="532">
        <v>0</v>
      </c>
    </row>
    <row r="7026" spans="1:6">
      <c r="A7026" s="529" t="s">
        <v>33301</v>
      </c>
      <c r="B7026" s="530">
        <v>101421</v>
      </c>
      <c r="C7026" s="522" t="s">
        <v>14024</v>
      </c>
      <c r="D7026" s="530" t="s">
        <v>13807</v>
      </c>
      <c r="E7026" s="531">
        <v>7657.1</v>
      </c>
      <c r="F7026" s="532">
        <v>0</v>
      </c>
    </row>
    <row r="7027" spans="1:6">
      <c r="A7027" s="529" t="s">
        <v>33301</v>
      </c>
      <c r="B7027" s="530">
        <v>88282</v>
      </c>
      <c r="C7027" s="522" t="s">
        <v>13757</v>
      </c>
      <c r="D7027" s="530" t="s">
        <v>27</v>
      </c>
      <c r="E7027" s="531">
        <v>36.22</v>
      </c>
      <c r="F7027" s="532">
        <v>0</v>
      </c>
    </row>
    <row r="7028" spans="1:6">
      <c r="A7028" s="529" t="s">
        <v>33301</v>
      </c>
      <c r="B7028" s="530">
        <v>88283</v>
      </c>
      <c r="C7028" s="522" t="s">
        <v>13758</v>
      </c>
      <c r="D7028" s="530" t="s">
        <v>27</v>
      </c>
      <c r="E7028" s="531">
        <v>43.15</v>
      </c>
      <c r="F7028" s="532">
        <v>0</v>
      </c>
    </row>
    <row r="7029" spans="1:6">
      <c r="A7029" s="529" t="s">
        <v>33301</v>
      </c>
      <c r="B7029" s="530">
        <v>101422</v>
      </c>
      <c r="C7029" s="522" t="s">
        <v>14025</v>
      </c>
      <c r="D7029" s="530" t="s">
        <v>13807</v>
      </c>
      <c r="E7029" s="531">
        <v>5610.38</v>
      </c>
      <c r="F7029" s="532">
        <v>0</v>
      </c>
    </row>
    <row r="7030" spans="1:6">
      <c r="A7030" s="529" t="s">
        <v>33301</v>
      </c>
      <c r="B7030" s="530">
        <v>88284</v>
      </c>
      <c r="C7030" s="522" t="s">
        <v>13759</v>
      </c>
      <c r="D7030" s="530" t="s">
        <v>27</v>
      </c>
      <c r="E7030" s="531">
        <v>31.46</v>
      </c>
      <c r="F7030" s="532">
        <v>0</v>
      </c>
    </row>
    <row r="7031" spans="1:6">
      <c r="A7031" s="529" t="s">
        <v>33301</v>
      </c>
      <c r="B7031" s="530">
        <v>101424</v>
      </c>
      <c r="C7031" s="522" t="s">
        <v>14026</v>
      </c>
      <c r="D7031" s="530" t="s">
        <v>13807</v>
      </c>
      <c r="E7031" s="531">
        <v>7094.39</v>
      </c>
      <c r="F7031" s="532">
        <v>0</v>
      </c>
    </row>
    <row r="7032" spans="1:6">
      <c r="A7032" s="529" t="s">
        <v>33301</v>
      </c>
      <c r="B7032" s="530">
        <v>88286</v>
      </c>
      <c r="C7032" s="522" t="s">
        <v>13760</v>
      </c>
      <c r="D7032" s="530" t="s">
        <v>27</v>
      </c>
      <c r="E7032" s="531">
        <v>40.020000000000003</v>
      </c>
      <c r="F7032" s="532">
        <v>0</v>
      </c>
    </row>
    <row r="7033" spans="1:6">
      <c r="A7033" s="529" t="s">
        <v>33301</v>
      </c>
      <c r="B7033" s="530">
        <v>101425</v>
      </c>
      <c r="C7033" s="522" t="s">
        <v>14027</v>
      </c>
      <c r="D7033" s="530" t="s">
        <v>13807</v>
      </c>
      <c r="E7033" s="531">
        <v>4457.2299999999996</v>
      </c>
      <c r="F7033" s="532">
        <v>0</v>
      </c>
    </row>
    <row r="7034" spans="1:6">
      <c r="A7034" s="529" t="s">
        <v>33301</v>
      </c>
      <c r="B7034" s="530">
        <v>88288</v>
      </c>
      <c r="C7034" s="522" t="s">
        <v>13761</v>
      </c>
      <c r="D7034" s="530" t="s">
        <v>27</v>
      </c>
      <c r="E7034" s="531">
        <v>25.29</v>
      </c>
      <c r="F7034" s="532">
        <v>0</v>
      </c>
    </row>
    <row r="7035" spans="1:6">
      <c r="A7035" s="529" t="s">
        <v>33301</v>
      </c>
      <c r="B7035" s="530">
        <v>101426</v>
      </c>
      <c r="C7035" s="522" t="s">
        <v>14028</v>
      </c>
      <c r="D7035" s="530" t="s">
        <v>13807</v>
      </c>
      <c r="E7035" s="531">
        <v>5851.52</v>
      </c>
      <c r="F7035" s="532">
        <v>0</v>
      </c>
    </row>
    <row r="7036" spans="1:6">
      <c r="A7036" s="529" t="s">
        <v>33301</v>
      </c>
      <c r="B7036" s="530">
        <v>88291</v>
      </c>
      <c r="C7036" s="522" t="s">
        <v>13762</v>
      </c>
      <c r="D7036" s="530" t="s">
        <v>27</v>
      </c>
      <c r="E7036" s="531">
        <v>30.86</v>
      </c>
      <c r="F7036" s="532">
        <v>0</v>
      </c>
    </row>
    <row r="7037" spans="1:6">
      <c r="A7037" s="529" t="s">
        <v>33301</v>
      </c>
      <c r="B7037" s="530">
        <v>101427</v>
      </c>
      <c r="C7037" s="522" t="s">
        <v>13762</v>
      </c>
      <c r="D7037" s="530" t="s">
        <v>13807</v>
      </c>
      <c r="E7037" s="531">
        <v>5503.04</v>
      </c>
      <c r="F7037" s="532">
        <v>0</v>
      </c>
    </row>
    <row r="7038" spans="1:6">
      <c r="A7038" s="529" t="s">
        <v>33301</v>
      </c>
      <c r="B7038" s="530">
        <v>101428</v>
      </c>
      <c r="C7038" s="522" t="s">
        <v>14029</v>
      </c>
      <c r="D7038" s="530" t="s">
        <v>13807</v>
      </c>
      <c r="E7038" s="531">
        <v>5126.16</v>
      </c>
      <c r="F7038" s="532">
        <v>0</v>
      </c>
    </row>
    <row r="7039" spans="1:6">
      <c r="A7039" s="529" t="s">
        <v>33301</v>
      </c>
      <c r="B7039" s="530">
        <v>88377</v>
      </c>
      <c r="C7039" s="522" t="s">
        <v>13794</v>
      </c>
      <c r="D7039" s="530" t="s">
        <v>27</v>
      </c>
      <c r="E7039" s="531">
        <v>28.71</v>
      </c>
      <c r="F7039" s="532">
        <v>0</v>
      </c>
    </row>
    <row r="7040" spans="1:6">
      <c r="A7040" s="529" t="s">
        <v>33301</v>
      </c>
      <c r="B7040" s="530">
        <v>101429</v>
      </c>
      <c r="C7040" s="522" t="s">
        <v>14030</v>
      </c>
      <c r="D7040" s="530" t="s">
        <v>13807</v>
      </c>
      <c r="E7040" s="531">
        <v>4892.9399999999996</v>
      </c>
      <c r="F7040" s="532">
        <v>0</v>
      </c>
    </row>
    <row r="7041" spans="1:6">
      <c r="A7041" s="529" t="s">
        <v>33301</v>
      </c>
      <c r="B7041" s="530">
        <v>88292</v>
      </c>
      <c r="C7041" s="522" t="s">
        <v>13763</v>
      </c>
      <c r="D7041" s="530" t="s">
        <v>27</v>
      </c>
      <c r="E7041" s="531">
        <v>27.36</v>
      </c>
      <c r="F7041" s="532">
        <v>0</v>
      </c>
    </row>
    <row r="7042" spans="1:6">
      <c r="A7042" s="529" t="s">
        <v>33301</v>
      </c>
      <c r="B7042" s="530">
        <v>88293</v>
      </c>
      <c r="C7042" s="522" t="s">
        <v>13764</v>
      </c>
      <c r="D7042" s="530" t="s">
        <v>27</v>
      </c>
      <c r="E7042" s="531">
        <v>30.86</v>
      </c>
      <c r="F7042" s="532">
        <v>0</v>
      </c>
    </row>
    <row r="7043" spans="1:6">
      <c r="A7043" s="529" t="s">
        <v>33301</v>
      </c>
      <c r="B7043" s="530">
        <v>101430</v>
      </c>
      <c r="C7043" s="522" t="s">
        <v>14031</v>
      </c>
      <c r="D7043" s="530" t="s">
        <v>13807</v>
      </c>
      <c r="E7043" s="531">
        <v>5503.04</v>
      </c>
      <c r="F7043" s="532">
        <v>0</v>
      </c>
    </row>
    <row r="7044" spans="1:6">
      <c r="A7044" s="529" t="s">
        <v>33301</v>
      </c>
      <c r="B7044" s="530">
        <v>88294</v>
      </c>
      <c r="C7044" s="522" t="s">
        <v>13765</v>
      </c>
      <c r="D7044" s="530" t="s">
        <v>27</v>
      </c>
      <c r="E7044" s="531">
        <v>38.69</v>
      </c>
      <c r="F7044" s="532">
        <v>0</v>
      </c>
    </row>
    <row r="7045" spans="1:6">
      <c r="A7045" s="529" t="s">
        <v>33301</v>
      </c>
      <c r="B7045" s="530">
        <v>101431</v>
      </c>
      <c r="C7045" s="522" t="s">
        <v>13765</v>
      </c>
      <c r="D7045" s="530" t="s">
        <v>13807</v>
      </c>
      <c r="E7045" s="531">
        <v>6866.26</v>
      </c>
      <c r="F7045" s="532">
        <v>0</v>
      </c>
    </row>
    <row r="7046" spans="1:6">
      <c r="A7046" s="529" t="s">
        <v>33301</v>
      </c>
      <c r="B7046" s="530">
        <v>88295</v>
      </c>
      <c r="C7046" s="522" t="s">
        <v>13766</v>
      </c>
      <c r="D7046" s="530" t="s">
        <v>27</v>
      </c>
      <c r="E7046" s="531">
        <v>29.31</v>
      </c>
      <c r="F7046" s="532">
        <v>0</v>
      </c>
    </row>
    <row r="7047" spans="1:6">
      <c r="A7047" s="529" t="s">
        <v>33301</v>
      </c>
      <c r="B7047" s="530">
        <v>101432</v>
      </c>
      <c r="C7047" s="522" t="s">
        <v>14032</v>
      </c>
      <c r="D7047" s="530" t="s">
        <v>13807</v>
      </c>
      <c r="E7047" s="531">
        <v>5227.45</v>
      </c>
      <c r="F7047" s="532">
        <v>0</v>
      </c>
    </row>
    <row r="7048" spans="1:6">
      <c r="A7048" s="529" t="s">
        <v>33301</v>
      </c>
      <c r="B7048" s="530">
        <v>88296</v>
      </c>
      <c r="C7048" s="522" t="s">
        <v>13767</v>
      </c>
      <c r="D7048" s="530" t="s">
        <v>27</v>
      </c>
      <c r="E7048" s="531">
        <v>30.05</v>
      </c>
      <c r="F7048" s="532">
        <v>0</v>
      </c>
    </row>
    <row r="7049" spans="1:6">
      <c r="A7049" s="529" t="s">
        <v>33301</v>
      </c>
      <c r="B7049" s="530">
        <v>101433</v>
      </c>
      <c r="C7049" s="522" t="s">
        <v>13767</v>
      </c>
      <c r="D7049" s="530" t="s">
        <v>13807</v>
      </c>
      <c r="E7049" s="531">
        <v>5356.97</v>
      </c>
      <c r="F7049" s="532">
        <v>0</v>
      </c>
    </row>
    <row r="7050" spans="1:6">
      <c r="A7050" s="529" t="s">
        <v>33301</v>
      </c>
      <c r="B7050" s="530">
        <v>101434</v>
      </c>
      <c r="C7050" s="522" t="s">
        <v>14033</v>
      </c>
      <c r="D7050" s="530" t="s">
        <v>13807</v>
      </c>
      <c r="E7050" s="531">
        <v>4468.55</v>
      </c>
      <c r="F7050" s="532">
        <v>0</v>
      </c>
    </row>
    <row r="7051" spans="1:6">
      <c r="A7051" s="529" t="s">
        <v>33301</v>
      </c>
      <c r="B7051" s="530">
        <v>88298</v>
      </c>
      <c r="C7051" s="522" t="s">
        <v>13769</v>
      </c>
      <c r="D7051" s="530" t="s">
        <v>27</v>
      </c>
      <c r="E7051" s="531">
        <v>29.14</v>
      </c>
      <c r="F7051" s="532">
        <v>0</v>
      </c>
    </row>
    <row r="7052" spans="1:6">
      <c r="A7052" s="529" t="s">
        <v>33301</v>
      </c>
      <c r="B7052" s="530">
        <v>101436</v>
      </c>
      <c r="C7052" s="522" t="s">
        <v>13769</v>
      </c>
      <c r="D7052" s="530" t="s">
        <v>13807</v>
      </c>
      <c r="E7052" s="531">
        <v>5204.87</v>
      </c>
      <c r="F7052" s="532">
        <v>0</v>
      </c>
    </row>
    <row r="7053" spans="1:6">
      <c r="A7053" s="529" t="s">
        <v>33301</v>
      </c>
      <c r="B7053" s="530">
        <v>101437</v>
      </c>
      <c r="C7053" s="522" t="s">
        <v>14035</v>
      </c>
      <c r="D7053" s="530" t="s">
        <v>13807</v>
      </c>
      <c r="E7053" s="531">
        <v>7047.61</v>
      </c>
      <c r="F7053" s="532">
        <v>0</v>
      </c>
    </row>
    <row r="7054" spans="1:6">
      <c r="A7054" s="529" t="s">
        <v>33301</v>
      </c>
      <c r="B7054" s="530">
        <v>88299</v>
      </c>
      <c r="C7054" s="522" t="s">
        <v>13770</v>
      </c>
      <c r="D7054" s="530" t="s">
        <v>27</v>
      </c>
      <c r="E7054" s="531">
        <v>39.700000000000003</v>
      </c>
      <c r="F7054" s="532">
        <v>0</v>
      </c>
    </row>
    <row r="7055" spans="1:6">
      <c r="A7055" s="529" t="s">
        <v>33301</v>
      </c>
      <c r="B7055" s="530">
        <v>88300</v>
      </c>
      <c r="C7055" s="522" t="s">
        <v>13771</v>
      </c>
      <c r="D7055" s="530" t="s">
        <v>27</v>
      </c>
      <c r="E7055" s="531">
        <v>39.700000000000003</v>
      </c>
      <c r="F7055" s="532">
        <v>0</v>
      </c>
    </row>
    <row r="7056" spans="1:6">
      <c r="A7056" s="529" t="s">
        <v>33301</v>
      </c>
      <c r="B7056" s="530">
        <v>101438</v>
      </c>
      <c r="C7056" s="522" t="s">
        <v>13771</v>
      </c>
      <c r="D7056" s="530" t="s">
        <v>13807</v>
      </c>
      <c r="E7056" s="531">
        <v>7047.61</v>
      </c>
      <c r="F7056" s="532">
        <v>0</v>
      </c>
    </row>
    <row r="7057" spans="1:6">
      <c r="A7057" s="529" t="s">
        <v>33301</v>
      </c>
      <c r="B7057" s="530">
        <v>88297</v>
      </c>
      <c r="C7057" s="522" t="s">
        <v>13768</v>
      </c>
      <c r="D7057" s="530" t="s">
        <v>27</v>
      </c>
      <c r="E7057" s="531">
        <v>32.630000000000003</v>
      </c>
      <c r="F7057" s="532">
        <v>0</v>
      </c>
    </row>
    <row r="7058" spans="1:6">
      <c r="A7058" s="529" t="s">
        <v>33301</v>
      </c>
      <c r="B7058" s="530">
        <v>101435</v>
      </c>
      <c r="C7058" s="522" t="s">
        <v>14034</v>
      </c>
      <c r="D7058" s="530" t="s">
        <v>13807</v>
      </c>
      <c r="E7058" s="531">
        <v>5808.46</v>
      </c>
      <c r="F7058" s="532">
        <v>0</v>
      </c>
    </row>
    <row r="7059" spans="1:6">
      <c r="A7059" s="529" t="s">
        <v>33301</v>
      </c>
      <c r="B7059" s="530">
        <v>101440</v>
      </c>
      <c r="C7059" s="522" t="s">
        <v>14036</v>
      </c>
      <c r="D7059" s="530" t="s">
        <v>13807</v>
      </c>
      <c r="E7059" s="531">
        <v>5503.04</v>
      </c>
      <c r="F7059" s="532">
        <v>0</v>
      </c>
    </row>
    <row r="7060" spans="1:6">
      <c r="A7060" s="529" t="s">
        <v>33301</v>
      </c>
      <c r="B7060" s="530">
        <v>88302</v>
      </c>
      <c r="C7060" s="522" t="s">
        <v>13773</v>
      </c>
      <c r="D7060" s="530" t="s">
        <v>27</v>
      </c>
      <c r="E7060" s="531">
        <v>30.86</v>
      </c>
      <c r="F7060" s="532">
        <v>0</v>
      </c>
    </row>
    <row r="7061" spans="1:6">
      <c r="A7061" s="529" t="s">
        <v>33301</v>
      </c>
      <c r="B7061" s="530">
        <v>88301</v>
      </c>
      <c r="C7061" s="522" t="s">
        <v>13772</v>
      </c>
      <c r="D7061" s="530" t="s">
        <v>27</v>
      </c>
      <c r="E7061" s="531">
        <v>30.86</v>
      </c>
      <c r="F7061" s="532">
        <v>0</v>
      </c>
    </row>
    <row r="7062" spans="1:6">
      <c r="A7062" s="529" t="s">
        <v>33301</v>
      </c>
      <c r="B7062" s="530">
        <v>101439</v>
      </c>
      <c r="C7062" s="522" t="s">
        <v>13772</v>
      </c>
      <c r="D7062" s="530" t="s">
        <v>13807</v>
      </c>
      <c r="E7062" s="531">
        <v>5503.04</v>
      </c>
      <c r="F7062" s="532">
        <v>0</v>
      </c>
    </row>
    <row r="7063" spans="1:6">
      <c r="A7063" s="529" t="s">
        <v>33301</v>
      </c>
      <c r="B7063" s="530">
        <v>88303</v>
      </c>
      <c r="C7063" s="522" t="s">
        <v>13774</v>
      </c>
      <c r="D7063" s="530" t="s">
        <v>27</v>
      </c>
      <c r="E7063" s="531">
        <v>31.27</v>
      </c>
      <c r="F7063" s="532">
        <v>0</v>
      </c>
    </row>
    <row r="7064" spans="1:6">
      <c r="A7064" s="529" t="s">
        <v>33301</v>
      </c>
      <c r="B7064" s="530">
        <v>101441</v>
      </c>
      <c r="C7064" s="522" t="s">
        <v>13774</v>
      </c>
      <c r="D7064" s="530" t="s">
        <v>13807</v>
      </c>
      <c r="E7064" s="531">
        <v>5574.84</v>
      </c>
      <c r="F7064" s="532">
        <v>0</v>
      </c>
    </row>
    <row r="7065" spans="1:6">
      <c r="A7065" s="529" t="s">
        <v>33301</v>
      </c>
      <c r="B7065" s="530">
        <v>88304</v>
      </c>
      <c r="C7065" s="522" t="s">
        <v>13775</v>
      </c>
      <c r="D7065" s="530" t="s">
        <v>27</v>
      </c>
      <c r="E7065" s="531">
        <v>39.700000000000003</v>
      </c>
      <c r="F7065" s="532">
        <v>0</v>
      </c>
    </row>
    <row r="7066" spans="1:6">
      <c r="A7066" s="529" t="s">
        <v>33301</v>
      </c>
      <c r="B7066" s="530">
        <v>101443</v>
      </c>
      <c r="C7066" s="522" t="s">
        <v>13775</v>
      </c>
      <c r="D7066" s="530" t="s">
        <v>13807</v>
      </c>
      <c r="E7066" s="531">
        <v>7047.61</v>
      </c>
      <c r="F7066" s="532">
        <v>0</v>
      </c>
    </row>
    <row r="7067" spans="1:6">
      <c r="A7067" s="529" t="s">
        <v>33301</v>
      </c>
      <c r="B7067" s="530">
        <v>88306</v>
      </c>
      <c r="C7067" s="522" t="s">
        <v>13776</v>
      </c>
      <c r="D7067" s="530" t="s">
        <v>27</v>
      </c>
      <c r="E7067" s="531">
        <v>24.96</v>
      </c>
      <c r="F7067" s="532">
        <v>0</v>
      </c>
    </row>
    <row r="7068" spans="1:6">
      <c r="A7068" s="529" t="s">
        <v>33301</v>
      </c>
      <c r="B7068" s="530">
        <v>88307</v>
      </c>
      <c r="C7068" s="522" t="s">
        <v>13777</v>
      </c>
      <c r="D7068" s="530" t="s">
        <v>27</v>
      </c>
      <c r="E7068" s="531">
        <v>32.85</v>
      </c>
      <c r="F7068" s="532">
        <v>0</v>
      </c>
    </row>
    <row r="7069" spans="1:6">
      <c r="A7069" s="529" t="s">
        <v>33301</v>
      </c>
      <c r="B7069" s="530">
        <v>88308</v>
      </c>
      <c r="C7069" s="522" t="s">
        <v>13778</v>
      </c>
      <c r="D7069" s="530" t="s">
        <v>27</v>
      </c>
      <c r="E7069" s="531">
        <v>33.92</v>
      </c>
      <c r="F7069" s="532">
        <v>0</v>
      </c>
    </row>
    <row r="7070" spans="1:6">
      <c r="A7070" s="529" t="s">
        <v>33301</v>
      </c>
      <c r="B7070" s="530">
        <v>101444</v>
      </c>
      <c r="C7070" s="522" t="s">
        <v>13778</v>
      </c>
      <c r="D7070" s="530" t="s">
        <v>13807</v>
      </c>
      <c r="E7070" s="531">
        <v>6049.32</v>
      </c>
      <c r="F7070" s="532">
        <v>0</v>
      </c>
    </row>
    <row r="7071" spans="1:6">
      <c r="A7071" s="529" t="s">
        <v>33301</v>
      </c>
      <c r="B7071" s="530">
        <v>88309</v>
      </c>
      <c r="C7071" s="522" t="s">
        <v>13779</v>
      </c>
      <c r="D7071" s="530" t="s">
        <v>27</v>
      </c>
      <c r="E7071" s="531">
        <v>34.08</v>
      </c>
      <c r="F7071" s="532">
        <v>0</v>
      </c>
    </row>
    <row r="7072" spans="1:6">
      <c r="A7072" s="529" t="s">
        <v>33301</v>
      </c>
      <c r="B7072" s="530">
        <v>101445</v>
      </c>
      <c r="C7072" s="522" t="s">
        <v>13779</v>
      </c>
      <c r="D7072" s="530" t="s">
        <v>13807</v>
      </c>
      <c r="E7072" s="531">
        <v>6070.24</v>
      </c>
      <c r="F7072" s="532">
        <v>0</v>
      </c>
    </row>
    <row r="7073" spans="1:6">
      <c r="A7073" s="529" t="s">
        <v>33301</v>
      </c>
      <c r="B7073" s="530">
        <v>88310</v>
      </c>
      <c r="C7073" s="522" t="s">
        <v>13780</v>
      </c>
      <c r="D7073" s="530" t="s">
        <v>27</v>
      </c>
      <c r="E7073" s="531">
        <v>36.69</v>
      </c>
      <c r="F7073" s="532">
        <v>0</v>
      </c>
    </row>
    <row r="7074" spans="1:6">
      <c r="A7074" s="529" t="s">
        <v>33301</v>
      </c>
      <c r="B7074" s="530">
        <v>101446</v>
      </c>
      <c r="C7074" s="522" t="s">
        <v>13780</v>
      </c>
      <c r="D7074" s="530" t="s">
        <v>13807</v>
      </c>
      <c r="E7074" s="531">
        <v>6557.99</v>
      </c>
      <c r="F7074" s="532">
        <v>0</v>
      </c>
    </row>
    <row r="7075" spans="1:6">
      <c r="A7075" s="529" t="s">
        <v>33301</v>
      </c>
      <c r="B7075" s="530">
        <v>88311</v>
      </c>
      <c r="C7075" s="522" t="s">
        <v>13781</v>
      </c>
      <c r="D7075" s="530" t="s">
        <v>27</v>
      </c>
      <c r="E7075" s="531">
        <v>34.659999999999997</v>
      </c>
      <c r="F7075" s="532">
        <v>0</v>
      </c>
    </row>
    <row r="7076" spans="1:6">
      <c r="A7076" s="529" t="s">
        <v>33301</v>
      </c>
      <c r="B7076" s="530">
        <v>101447</v>
      </c>
      <c r="C7076" s="522" t="s">
        <v>13781</v>
      </c>
      <c r="D7076" s="530" t="s">
        <v>13807</v>
      </c>
      <c r="E7076" s="531">
        <v>6205.61</v>
      </c>
      <c r="F7076" s="532">
        <v>0</v>
      </c>
    </row>
    <row r="7077" spans="1:6">
      <c r="A7077" s="529" t="s">
        <v>33301</v>
      </c>
      <c r="B7077" s="530">
        <v>88312</v>
      </c>
      <c r="C7077" s="522" t="s">
        <v>13782</v>
      </c>
      <c r="D7077" s="530" t="s">
        <v>27</v>
      </c>
      <c r="E7077" s="531">
        <v>36.69</v>
      </c>
      <c r="F7077" s="532">
        <v>0</v>
      </c>
    </row>
    <row r="7078" spans="1:6">
      <c r="A7078" s="529" t="s">
        <v>33301</v>
      </c>
      <c r="B7078" s="530">
        <v>101448</v>
      </c>
      <c r="C7078" s="522" t="s">
        <v>13782</v>
      </c>
      <c r="D7078" s="530" t="s">
        <v>13807</v>
      </c>
      <c r="E7078" s="531">
        <v>6557.99</v>
      </c>
      <c r="F7078" s="532">
        <v>0</v>
      </c>
    </row>
    <row r="7079" spans="1:6">
      <c r="A7079" s="529" t="s">
        <v>33301</v>
      </c>
      <c r="B7079" s="530">
        <v>101449</v>
      </c>
      <c r="C7079" s="522" t="s">
        <v>14037</v>
      </c>
      <c r="D7079" s="530" t="s">
        <v>13807</v>
      </c>
      <c r="E7079" s="531">
        <v>5241</v>
      </c>
      <c r="F7079" s="532">
        <v>0</v>
      </c>
    </row>
    <row r="7080" spans="1:6">
      <c r="A7080" s="529" t="s">
        <v>33301</v>
      </c>
      <c r="B7080" s="530">
        <v>88313</v>
      </c>
      <c r="C7080" s="522" t="s">
        <v>13783</v>
      </c>
      <c r="D7080" s="530" t="s">
        <v>27</v>
      </c>
      <c r="E7080" s="531">
        <v>29.41</v>
      </c>
      <c r="F7080" s="532">
        <v>0</v>
      </c>
    </row>
    <row r="7081" spans="1:6">
      <c r="A7081" s="529" t="s">
        <v>33301</v>
      </c>
      <c r="B7081" s="530">
        <v>88314</v>
      </c>
      <c r="C7081" s="522" t="s">
        <v>13784</v>
      </c>
      <c r="D7081" s="530" t="s">
        <v>27</v>
      </c>
      <c r="E7081" s="531">
        <v>32.47</v>
      </c>
      <c r="F7081" s="532">
        <v>0</v>
      </c>
    </row>
    <row r="7082" spans="1:6">
      <c r="A7082" s="529" t="s">
        <v>33301</v>
      </c>
      <c r="B7082" s="530">
        <v>88315</v>
      </c>
      <c r="C7082" s="522" t="s">
        <v>13785</v>
      </c>
      <c r="D7082" s="530" t="s">
        <v>27</v>
      </c>
      <c r="E7082" s="531">
        <v>34.5</v>
      </c>
      <c r="F7082" s="532">
        <v>0</v>
      </c>
    </row>
    <row r="7083" spans="1:6">
      <c r="A7083" s="529" t="s">
        <v>33301</v>
      </c>
      <c r="B7083" s="530">
        <v>101451</v>
      </c>
      <c r="C7083" s="522" t="s">
        <v>13785</v>
      </c>
      <c r="D7083" s="530" t="s">
        <v>13807</v>
      </c>
      <c r="E7083" s="531">
        <v>6155.98</v>
      </c>
      <c r="F7083" s="532">
        <v>0</v>
      </c>
    </row>
    <row r="7084" spans="1:6">
      <c r="A7084" s="529" t="s">
        <v>33301</v>
      </c>
      <c r="B7084" s="530">
        <v>88316</v>
      </c>
      <c r="C7084" s="522" t="s">
        <v>13786</v>
      </c>
      <c r="D7084" s="530" t="s">
        <v>27</v>
      </c>
      <c r="E7084" s="531">
        <v>29.77</v>
      </c>
      <c r="F7084" s="532">
        <v>0</v>
      </c>
    </row>
    <row r="7085" spans="1:6">
      <c r="A7085" s="529" t="s">
        <v>33301</v>
      </c>
      <c r="B7085" s="530">
        <v>101452</v>
      </c>
      <c r="C7085" s="522" t="s">
        <v>14038</v>
      </c>
      <c r="D7085" s="530" t="s">
        <v>13807</v>
      </c>
      <c r="E7085" s="531">
        <v>5315.8</v>
      </c>
      <c r="F7085" s="532">
        <v>0</v>
      </c>
    </row>
    <row r="7086" spans="1:6">
      <c r="A7086" s="529" t="s">
        <v>33301</v>
      </c>
      <c r="B7086" s="530">
        <v>95967</v>
      </c>
      <c r="C7086" s="522" t="s">
        <v>13547</v>
      </c>
      <c r="D7086" s="530" t="s">
        <v>27</v>
      </c>
      <c r="E7086" s="531">
        <v>182.9</v>
      </c>
      <c r="F7086" s="532">
        <v>0</v>
      </c>
    </row>
    <row r="7087" spans="1:6">
      <c r="A7087" s="529" t="s">
        <v>33301</v>
      </c>
      <c r="B7087" s="530">
        <v>88318</v>
      </c>
      <c r="C7087" s="522" t="s">
        <v>13788</v>
      </c>
      <c r="D7087" s="530" t="s">
        <v>27</v>
      </c>
      <c r="E7087" s="531">
        <v>42.17</v>
      </c>
      <c r="F7087" s="532">
        <v>0</v>
      </c>
    </row>
    <row r="7088" spans="1:6">
      <c r="A7088" s="529" t="s">
        <v>33301</v>
      </c>
      <c r="B7088" s="530">
        <v>88317</v>
      </c>
      <c r="C7088" s="522" t="s">
        <v>13787</v>
      </c>
      <c r="D7088" s="530" t="s">
        <v>27</v>
      </c>
      <c r="E7088" s="531">
        <v>39.869999999999997</v>
      </c>
      <c r="F7088" s="532">
        <v>0</v>
      </c>
    </row>
    <row r="7089" spans="1:6">
      <c r="A7089" s="529" t="s">
        <v>33301</v>
      </c>
      <c r="B7089" s="530">
        <v>101453</v>
      </c>
      <c r="C7089" s="522" t="s">
        <v>13787</v>
      </c>
      <c r="D7089" s="530" t="s">
        <v>13807</v>
      </c>
      <c r="E7089" s="531">
        <v>7102.56</v>
      </c>
      <c r="F7089" s="532">
        <v>0</v>
      </c>
    </row>
    <row r="7090" spans="1:6">
      <c r="A7090" s="529" t="s">
        <v>33301</v>
      </c>
      <c r="B7090" s="530">
        <v>101454</v>
      </c>
      <c r="C7090" s="522" t="s">
        <v>14039</v>
      </c>
      <c r="D7090" s="530" t="s">
        <v>13807</v>
      </c>
      <c r="E7090" s="531">
        <v>7509.4</v>
      </c>
      <c r="F7090" s="532">
        <v>0</v>
      </c>
    </row>
    <row r="7091" spans="1:6">
      <c r="A7091" s="529" t="s">
        <v>33301</v>
      </c>
      <c r="B7091" s="530">
        <v>100533</v>
      </c>
      <c r="C7091" s="522" t="s">
        <v>13925</v>
      </c>
      <c r="D7091" s="530" t="s">
        <v>27</v>
      </c>
      <c r="E7091" s="531">
        <v>63.38</v>
      </c>
      <c r="F7091" s="532">
        <v>0</v>
      </c>
    </row>
    <row r="7092" spans="1:6">
      <c r="A7092" s="529" t="s">
        <v>33301</v>
      </c>
      <c r="B7092" s="530">
        <v>100534</v>
      </c>
      <c r="C7092" s="522" t="s">
        <v>13925</v>
      </c>
      <c r="D7092" s="530" t="s">
        <v>13807</v>
      </c>
      <c r="E7092" s="531">
        <v>11106.97</v>
      </c>
      <c r="F7092" s="532">
        <v>0</v>
      </c>
    </row>
    <row r="7093" spans="1:6">
      <c r="A7093" s="529" t="s">
        <v>33301</v>
      </c>
      <c r="B7093" s="530">
        <v>88323</v>
      </c>
      <c r="C7093" s="522" t="s">
        <v>13791</v>
      </c>
      <c r="D7093" s="530" t="s">
        <v>27</v>
      </c>
      <c r="E7093" s="531">
        <v>33.619999999999997</v>
      </c>
      <c r="F7093" s="532">
        <v>0</v>
      </c>
    </row>
    <row r="7094" spans="1:6">
      <c r="A7094" s="529" t="s">
        <v>33301</v>
      </c>
      <c r="B7094" s="530">
        <v>101458</v>
      </c>
      <c r="C7094" s="522" t="s">
        <v>14042</v>
      </c>
      <c r="D7094" s="530" t="s">
        <v>13807</v>
      </c>
      <c r="E7094" s="531">
        <v>5996.68</v>
      </c>
      <c r="F7094" s="532">
        <v>0</v>
      </c>
    </row>
    <row r="7095" spans="1:6">
      <c r="A7095" s="529" t="s">
        <v>33301</v>
      </c>
      <c r="B7095" s="530">
        <v>90781</v>
      </c>
      <c r="C7095" s="522" t="s">
        <v>97</v>
      </c>
      <c r="D7095" s="530" t="s">
        <v>27</v>
      </c>
      <c r="E7095" s="531">
        <v>78.900000000000006</v>
      </c>
      <c r="F7095" s="532">
        <v>0</v>
      </c>
    </row>
    <row r="7096" spans="1:6">
      <c r="A7096" s="529" t="s">
        <v>33301</v>
      </c>
      <c r="B7096" s="530">
        <v>94296</v>
      </c>
      <c r="C7096" s="522" t="s">
        <v>97</v>
      </c>
      <c r="D7096" s="530" t="s">
        <v>13807</v>
      </c>
      <c r="E7096" s="531">
        <v>13824.83</v>
      </c>
      <c r="F7096" s="532">
        <v>0</v>
      </c>
    </row>
    <row r="7097" spans="1:6">
      <c r="A7097" s="529" t="s">
        <v>33301</v>
      </c>
      <c r="B7097" s="530">
        <v>88324</v>
      </c>
      <c r="C7097" s="522" t="s">
        <v>13792</v>
      </c>
      <c r="D7097" s="530" t="s">
        <v>27</v>
      </c>
      <c r="E7097" s="531">
        <v>32.630000000000003</v>
      </c>
      <c r="F7097" s="532">
        <v>0</v>
      </c>
    </row>
    <row r="7098" spans="1:6">
      <c r="A7098" s="529" t="s">
        <v>33301</v>
      </c>
      <c r="B7098" s="530">
        <v>88321</v>
      </c>
      <c r="C7098" s="522" t="s">
        <v>13789</v>
      </c>
      <c r="D7098" s="530" t="s">
        <v>27</v>
      </c>
      <c r="E7098" s="531">
        <v>60.67</v>
      </c>
      <c r="F7098" s="532">
        <v>0</v>
      </c>
    </row>
    <row r="7099" spans="1:6">
      <c r="A7099" s="529" t="s">
        <v>33301</v>
      </c>
      <c r="B7099" s="530">
        <v>101456</v>
      </c>
      <c r="C7099" s="522" t="s">
        <v>14040</v>
      </c>
      <c r="D7099" s="530" t="s">
        <v>13807</v>
      </c>
      <c r="E7099" s="531">
        <v>10639.81</v>
      </c>
      <c r="F7099" s="532">
        <v>0</v>
      </c>
    </row>
    <row r="7100" spans="1:6">
      <c r="A7100" s="529" t="s">
        <v>33301</v>
      </c>
      <c r="B7100" s="530">
        <v>88322</v>
      </c>
      <c r="C7100" s="522" t="s">
        <v>13790</v>
      </c>
      <c r="D7100" s="530" t="s">
        <v>27</v>
      </c>
      <c r="E7100" s="531">
        <v>29.61</v>
      </c>
      <c r="F7100" s="532">
        <v>0</v>
      </c>
    </row>
    <row r="7101" spans="1:6">
      <c r="A7101" s="529" t="s">
        <v>33301</v>
      </c>
      <c r="B7101" s="530">
        <v>100309</v>
      </c>
      <c r="C7101" s="522" t="s">
        <v>84</v>
      </c>
      <c r="D7101" s="530" t="s">
        <v>27</v>
      </c>
      <c r="E7101" s="531">
        <v>74.16</v>
      </c>
      <c r="F7101" s="532">
        <v>0</v>
      </c>
    </row>
    <row r="7102" spans="1:6">
      <c r="A7102" s="529" t="s">
        <v>33301</v>
      </c>
      <c r="B7102" s="530">
        <v>100321</v>
      </c>
      <c r="C7102" s="522" t="s">
        <v>84</v>
      </c>
      <c r="D7102" s="530" t="s">
        <v>13807</v>
      </c>
      <c r="E7102" s="531">
        <v>12973.21</v>
      </c>
      <c r="F7102" s="532">
        <v>0</v>
      </c>
    </row>
    <row r="7103" spans="1:6">
      <c r="A7103" s="529" t="s">
        <v>33301</v>
      </c>
      <c r="B7103" s="530">
        <v>101457</v>
      </c>
      <c r="C7103" s="522" t="s">
        <v>14041</v>
      </c>
      <c r="D7103" s="530" t="s">
        <v>13807</v>
      </c>
      <c r="E7103" s="531">
        <v>6211.62</v>
      </c>
      <c r="F7103" s="532">
        <v>0</v>
      </c>
    </row>
    <row r="7104" spans="1:6">
      <c r="A7104" s="529" t="s">
        <v>33301</v>
      </c>
      <c r="B7104" s="530">
        <v>88325</v>
      </c>
      <c r="C7104" s="522" t="s">
        <v>13793</v>
      </c>
      <c r="D7104" s="530" t="s">
        <v>27</v>
      </c>
      <c r="E7104" s="531">
        <v>29.46</v>
      </c>
      <c r="F7104" s="532">
        <v>0</v>
      </c>
    </row>
    <row r="7105" spans="1:6">
      <c r="A7105" s="529" t="s">
        <v>33301</v>
      </c>
      <c r="B7105" s="530">
        <v>101459</v>
      </c>
      <c r="C7105" s="522" t="s">
        <v>13793</v>
      </c>
      <c r="D7105" s="530" t="s">
        <v>13807</v>
      </c>
      <c r="E7105" s="531">
        <v>5273.44</v>
      </c>
      <c r="F7105" s="532">
        <v>0</v>
      </c>
    </row>
    <row r="7106" spans="1:6">
      <c r="A7106" s="529" t="s">
        <v>33301</v>
      </c>
      <c r="B7106" s="530">
        <v>100289</v>
      </c>
      <c r="C7106" s="522" t="s">
        <v>13914</v>
      </c>
      <c r="D7106" s="530" t="s">
        <v>27</v>
      </c>
      <c r="E7106" s="531">
        <v>31.88</v>
      </c>
      <c r="F7106" s="532">
        <v>0</v>
      </c>
    </row>
    <row r="7107" spans="1:6">
      <c r="A7107" s="529" t="s">
        <v>33301</v>
      </c>
      <c r="B7107" s="530">
        <v>101460</v>
      </c>
      <c r="C7107" s="522" t="s">
        <v>13914</v>
      </c>
      <c r="D7107" s="530" t="s">
        <v>13807</v>
      </c>
      <c r="E7107" s="531">
        <v>5702.19</v>
      </c>
      <c r="F7107" s="532">
        <v>0</v>
      </c>
    </row>
    <row r="7108" spans="1:6">
      <c r="A7108" s="529" t="s">
        <v>33306</v>
      </c>
      <c r="B7108" s="530">
        <v>105011</v>
      </c>
      <c r="C7108" s="522" t="s">
        <v>23624</v>
      </c>
      <c r="D7108" s="530" t="s">
        <v>23</v>
      </c>
      <c r="E7108" s="531">
        <v>0.67</v>
      </c>
      <c r="F7108" s="532">
        <v>0</v>
      </c>
    </row>
    <row r="7109" spans="1:6">
      <c r="A7109" s="529" t="s">
        <v>33306</v>
      </c>
      <c r="B7109" s="530">
        <v>99061</v>
      </c>
      <c r="C7109" s="522" t="s">
        <v>23619</v>
      </c>
      <c r="D7109" s="530" t="s">
        <v>24</v>
      </c>
      <c r="E7109" s="531">
        <v>141.01</v>
      </c>
      <c r="F7109" s="532">
        <v>0</v>
      </c>
    </row>
    <row r="7110" spans="1:6">
      <c r="A7110" s="529" t="s">
        <v>33306</v>
      </c>
      <c r="B7110" s="530">
        <v>99060</v>
      </c>
      <c r="C7110" s="522" t="s">
        <v>23618</v>
      </c>
      <c r="D7110" s="530" t="s">
        <v>24</v>
      </c>
      <c r="E7110" s="531">
        <v>228.08</v>
      </c>
      <c r="F7110" s="532">
        <v>0</v>
      </c>
    </row>
    <row r="7111" spans="1:6">
      <c r="A7111" s="529" t="s">
        <v>33306</v>
      </c>
      <c r="B7111" s="530">
        <v>105008</v>
      </c>
      <c r="C7111" s="522" t="s">
        <v>33307</v>
      </c>
      <c r="D7111" s="530" t="s">
        <v>24</v>
      </c>
      <c r="E7111" s="531">
        <v>0</v>
      </c>
      <c r="F7111" s="532"/>
    </row>
    <row r="7112" spans="1:6">
      <c r="A7112" s="529" t="s">
        <v>33306</v>
      </c>
      <c r="B7112" s="530">
        <v>105009</v>
      </c>
      <c r="C7112" s="522" t="s">
        <v>23623</v>
      </c>
      <c r="D7112" s="530" t="s">
        <v>23</v>
      </c>
      <c r="E7112" s="531">
        <v>92.76</v>
      </c>
      <c r="F7112" s="532">
        <v>0</v>
      </c>
    </row>
    <row r="7113" spans="1:6">
      <c r="A7113" s="529" t="s">
        <v>33306</v>
      </c>
      <c r="B7113" s="530">
        <v>99059</v>
      </c>
      <c r="C7113" s="522" t="s">
        <v>23617</v>
      </c>
      <c r="D7113" s="530" t="s">
        <v>23</v>
      </c>
      <c r="E7113" s="531">
        <v>75.16</v>
      </c>
      <c r="F7113" s="532">
        <v>0</v>
      </c>
    </row>
    <row r="7114" spans="1:6">
      <c r="A7114" s="529" t="s">
        <v>33306</v>
      </c>
      <c r="B7114" s="530">
        <v>105137</v>
      </c>
      <c r="C7114" s="522" t="s">
        <v>33308</v>
      </c>
      <c r="D7114" s="530" t="s">
        <v>23</v>
      </c>
      <c r="E7114" s="531">
        <v>0</v>
      </c>
      <c r="F7114" s="532"/>
    </row>
    <row r="7115" spans="1:6">
      <c r="A7115" s="529" t="s">
        <v>33306</v>
      </c>
      <c r="B7115" s="530">
        <v>105136</v>
      </c>
      <c r="C7115" s="522" t="s">
        <v>33309</v>
      </c>
      <c r="D7115" s="530" t="s">
        <v>24</v>
      </c>
      <c r="E7115" s="531">
        <v>0</v>
      </c>
      <c r="F7115" s="532"/>
    </row>
    <row r="7116" spans="1:6">
      <c r="A7116" s="529" t="s">
        <v>33306</v>
      </c>
      <c r="B7116" s="530">
        <v>105007</v>
      </c>
      <c r="C7116" s="522" t="s">
        <v>23622</v>
      </c>
      <c r="D7116" s="530" t="s">
        <v>24</v>
      </c>
      <c r="E7116" s="531">
        <v>48.15</v>
      </c>
      <c r="F7116" s="532">
        <v>0</v>
      </c>
    </row>
    <row r="7117" spans="1:6">
      <c r="A7117" s="529" t="s">
        <v>33306</v>
      </c>
      <c r="B7117" s="530">
        <v>99063</v>
      </c>
      <c r="C7117" s="522" t="s">
        <v>23621</v>
      </c>
      <c r="D7117" s="530" t="s">
        <v>23</v>
      </c>
      <c r="E7117" s="531">
        <v>11.3</v>
      </c>
      <c r="F7117" s="532">
        <v>0</v>
      </c>
    </row>
    <row r="7118" spans="1:6">
      <c r="A7118" s="529" t="s">
        <v>33306</v>
      </c>
      <c r="B7118" s="530">
        <v>105010</v>
      </c>
      <c r="C7118" s="522" t="s">
        <v>33310</v>
      </c>
      <c r="D7118" s="530" t="s">
        <v>24</v>
      </c>
      <c r="E7118" s="531">
        <v>0</v>
      </c>
      <c r="F7118" s="532"/>
    </row>
    <row r="7119" spans="1:6">
      <c r="A7119" s="529" t="s">
        <v>33306</v>
      </c>
      <c r="B7119" s="530">
        <v>99062</v>
      </c>
      <c r="C7119" s="522" t="s">
        <v>23620</v>
      </c>
      <c r="D7119" s="530" t="s">
        <v>24</v>
      </c>
      <c r="E7119" s="531">
        <v>2.61</v>
      </c>
      <c r="F7119" s="532">
        <v>0</v>
      </c>
    </row>
    <row r="7120" spans="1:6">
      <c r="A7120" s="529" t="s">
        <v>33311</v>
      </c>
      <c r="B7120" s="530">
        <v>100857</v>
      </c>
      <c r="C7120" s="522" t="s">
        <v>23443</v>
      </c>
      <c r="D7120" s="530" t="s">
        <v>24</v>
      </c>
      <c r="E7120" s="531">
        <v>446.44</v>
      </c>
      <c r="F7120" s="532">
        <v>0</v>
      </c>
    </row>
    <row r="7121" spans="1:6">
      <c r="A7121" s="529" t="s">
        <v>33311</v>
      </c>
      <c r="B7121" s="530">
        <v>86905</v>
      </c>
      <c r="C7121" s="522" t="s">
        <v>12303</v>
      </c>
      <c r="D7121" s="530" t="s">
        <v>24</v>
      </c>
      <c r="E7121" s="531">
        <v>347.91</v>
      </c>
      <c r="F7121" s="532">
        <v>0</v>
      </c>
    </row>
    <row r="7122" spans="1:6">
      <c r="A7122" s="529" t="s">
        <v>33311</v>
      </c>
      <c r="B7122" s="530">
        <v>86908</v>
      </c>
      <c r="C7122" s="522" t="s">
        <v>12304</v>
      </c>
      <c r="D7122" s="530" t="s">
        <v>24</v>
      </c>
      <c r="E7122" s="531">
        <v>409.88</v>
      </c>
      <c r="F7122" s="532">
        <v>0</v>
      </c>
    </row>
    <row r="7123" spans="1:6">
      <c r="A7123" s="529" t="s">
        <v>33311</v>
      </c>
      <c r="B7123" s="530">
        <v>100849</v>
      </c>
      <c r="C7123" s="522" t="s">
        <v>12340</v>
      </c>
      <c r="D7123" s="530" t="s">
        <v>24</v>
      </c>
      <c r="E7123" s="531">
        <v>49.01</v>
      </c>
      <c r="F7123" s="532">
        <v>0</v>
      </c>
    </row>
    <row r="7124" spans="1:6">
      <c r="A7124" s="529" t="s">
        <v>33311</v>
      </c>
      <c r="B7124" s="530">
        <v>100851</v>
      </c>
      <c r="C7124" s="522" t="s">
        <v>12341</v>
      </c>
      <c r="D7124" s="530" t="s">
        <v>24</v>
      </c>
      <c r="E7124" s="531">
        <v>96.05</v>
      </c>
      <c r="F7124" s="532">
        <v>0</v>
      </c>
    </row>
    <row r="7125" spans="1:6">
      <c r="A7125" s="529" t="s">
        <v>33311</v>
      </c>
      <c r="B7125" s="530">
        <v>100850</v>
      </c>
      <c r="C7125" s="522" t="s">
        <v>33312</v>
      </c>
      <c r="D7125" s="530" t="s">
        <v>24</v>
      </c>
      <c r="E7125" s="531">
        <v>0</v>
      </c>
      <c r="F7125" s="532"/>
    </row>
    <row r="7126" spans="1:6">
      <c r="A7126" s="529" t="s">
        <v>33311</v>
      </c>
      <c r="B7126" s="530">
        <v>86895</v>
      </c>
      <c r="C7126" s="522" t="s">
        <v>12296</v>
      </c>
      <c r="D7126" s="530" t="s">
        <v>24</v>
      </c>
      <c r="E7126" s="531">
        <v>417.52</v>
      </c>
      <c r="F7126" s="532">
        <v>0</v>
      </c>
    </row>
    <row r="7127" spans="1:6">
      <c r="A7127" s="529" t="s">
        <v>33311</v>
      </c>
      <c r="B7127" s="530">
        <v>86889</v>
      </c>
      <c r="C7127" s="522" t="s">
        <v>12293</v>
      </c>
      <c r="D7127" s="530" t="s">
        <v>24</v>
      </c>
      <c r="E7127" s="531">
        <v>865.33</v>
      </c>
      <c r="F7127" s="532">
        <v>0</v>
      </c>
    </row>
    <row r="7128" spans="1:6">
      <c r="A7128" s="529" t="s">
        <v>33311</v>
      </c>
      <c r="B7128" s="530">
        <v>86899</v>
      </c>
      <c r="C7128" s="522" t="s">
        <v>12297</v>
      </c>
      <c r="D7128" s="530" t="s">
        <v>24</v>
      </c>
      <c r="E7128" s="531">
        <v>360.29</v>
      </c>
      <c r="F7128" s="532">
        <v>0</v>
      </c>
    </row>
    <row r="7129" spans="1:6">
      <c r="A7129" s="529" t="s">
        <v>33311</v>
      </c>
      <c r="B7129" s="530">
        <v>86893</v>
      </c>
      <c r="C7129" s="522" t="s">
        <v>12294</v>
      </c>
      <c r="D7129" s="530" t="s">
        <v>24</v>
      </c>
      <c r="E7129" s="531">
        <v>712.78</v>
      </c>
      <c r="F7129" s="532">
        <v>0</v>
      </c>
    </row>
    <row r="7130" spans="1:6">
      <c r="A7130" s="529" t="s">
        <v>33311</v>
      </c>
      <c r="B7130" s="530">
        <v>86934</v>
      </c>
      <c r="C7130" s="522" t="s">
        <v>12319</v>
      </c>
      <c r="D7130" s="530" t="s">
        <v>24</v>
      </c>
      <c r="E7130" s="531">
        <v>501.56</v>
      </c>
      <c r="F7130" s="532">
        <v>0</v>
      </c>
    </row>
    <row r="7131" spans="1:6">
      <c r="A7131" s="529" t="s">
        <v>33311</v>
      </c>
      <c r="B7131" s="530">
        <v>86933</v>
      </c>
      <c r="C7131" s="522" t="s">
        <v>12318</v>
      </c>
      <c r="D7131" s="530" t="s">
        <v>24</v>
      </c>
      <c r="E7131" s="531">
        <v>513.23</v>
      </c>
      <c r="F7131" s="532">
        <v>0</v>
      </c>
    </row>
    <row r="7132" spans="1:6">
      <c r="A7132" s="529" t="s">
        <v>33311</v>
      </c>
      <c r="B7132" s="530">
        <v>86894</v>
      </c>
      <c r="C7132" s="522" t="s">
        <v>12295</v>
      </c>
      <c r="D7132" s="530" t="s">
        <v>24</v>
      </c>
      <c r="E7132" s="531">
        <v>381.8</v>
      </c>
      <c r="F7132" s="532">
        <v>0</v>
      </c>
    </row>
    <row r="7133" spans="1:6">
      <c r="A7133" s="529" t="s">
        <v>33311</v>
      </c>
      <c r="B7133" s="530">
        <v>93441</v>
      </c>
      <c r="C7133" s="522" t="s">
        <v>23440</v>
      </c>
      <c r="D7133" s="530" t="s">
        <v>24</v>
      </c>
      <c r="E7133" s="531">
        <v>1234.22</v>
      </c>
      <c r="F7133" s="532">
        <v>0</v>
      </c>
    </row>
    <row r="7134" spans="1:6">
      <c r="A7134" s="529" t="s">
        <v>33311</v>
      </c>
      <c r="B7134" s="530">
        <v>93396</v>
      </c>
      <c r="C7134" s="522" t="s">
        <v>12329</v>
      </c>
      <c r="D7134" s="530" t="s">
        <v>24</v>
      </c>
      <c r="E7134" s="531">
        <v>720.57</v>
      </c>
      <c r="F7134" s="532">
        <v>0</v>
      </c>
    </row>
    <row r="7135" spans="1:6">
      <c r="A7135" s="529" t="s">
        <v>33311</v>
      </c>
      <c r="B7135" s="530">
        <v>93442</v>
      </c>
      <c r="C7135" s="522" t="s">
        <v>23441</v>
      </c>
      <c r="D7135" s="530" t="s">
        <v>24</v>
      </c>
      <c r="E7135" s="531">
        <v>1285.1300000000001</v>
      </c>
      <c r="F7135" s="532">
        <v>0</v>
      </c>
    </row>
    <row r="7136" spans="1:6">
      <c r="A7136" s="529" t="s">
        <v>33311</v>
      </c>
      <c r="B7136" s="530">
        <v>86947</v>
      </c>
      <c r="C7136" s="522" t="s">
        <v>12328</v>
      </c>
      <c r="D7136" s="530" t="s">
        <v>24</v>
      </c>
      <c r="E7136" s="531">
        <v>1199.23</v>
      </c>
      <c r="F7136" s="532">
        <v>0</v>
      </c>
    </row>
    <row r="7137" spans="1:6">
      <c r="A7137" s="529" t="s">
        <v>33311</v>
      </c>
      <c r="B7137" s="530">
        <v>100875</v>
      </c>
      <c r="C7137" s="522" t="s">
        <v>12359</v>
      </c>
      <c r="D7137" s="530" t="s">
        <v>24</v>
      </c>
      <c r="E7137" s="531">
        <v>1172.45</v>
      </c>
      <c r="F7137" s="532">
        <v>0</v>
      </c>
    </row>
    <row r="7138" spans="1:6">
      <c r="A7138" s="529" t="s">
        <v>33311</v>
      </c>
      <c r="B7138" s="530">
        <v>100863</v>
      </c>
      <c r="C7138" s="522" t="s">
        <v>12347</v>
      </c>
      <c r="D7138" s="530" t="s">
        <v>24</v>
      </c>
      <c r="E7138" s="531">
        <v>652.83000000000004</v>
      </c>
      <c r="F7138" s="532">
        <v>0</v>
      </c>
    </row>
    <row r="7139" spans="1:6">
      <c r="A7139" s="529" t="s">
        <v>33311</v>
      </c>
      <c r="B7139" s="530">
        <v>100864</v>
      </c>
      <c r="C7139" s="522" t="s">
        <v>12348</v>
      </c>
      <c r="D7139" s="530" t="s">
        <v>24</v>
      </c>
      <c r="E7139" s="531">
        <v>716.71</v>
      </c>
      <c r="F7139" s="532">
        <v>0</v>
      </c>
    </row>
    <row r="7140" spans="1:6">
      <c r="A7140" s="529" t="s">
        <v>33311</v>
      </c>
      <c r="B7140" s="530">
        <v>100865</v>
      </c>
      <c r="C7140" s="522" t="s">
        <v>12349</v>
      </c>
      <c r="D7140" s="530" t="s">
        <v>24</v>
      </c>
      <c r="E7140" s="531">
        <v>635.05999999999995</v>
      </c>
      <c r="F7140" s="532">
        <v>0</v>
      </c>
    </row>
    <row r="7141" spans="1:6">
      <c r="A7141" s="529" t="s">
        <v>33311</v>
      </c>
      <c r="B7141" s="530">
        <v>100866</v>
      </c>
      <c r="C7141" s="522" t="s">
        <v>12350</v>
      </c>
      <c r="D7141" s="530" t="s">
        <v>24</v>
      </c>
      <c r="E7141" s="531">
        <v>337.27</v>
      </c>
      <c r="F7141" s="532">
        <v>0</v>
      </c>
    </row>
    <row r="7142" spans="1:6">
      <c r="A7142" s="529" t="s">
        <v>33311</v>
      </c>
      <c r="B7142" s="530">
        <v>100867</v>
      </c>
      <c r="C7142" s="522" t="s">
        <v>12351</v>
      </c>
      <c r="D7142" s="530" t="s">
        <v>24</v>
      </c>
      <c r="E7142" s="531">
        <v>358.33</v>
      </c>
      <c r="F7142" s="532">
        <v>0</v>
      </c>
    </row>
    <row r="7143" spans="1:6">
      <c r="A7143" s="529" t="s">
        <v>33311</v>
      </c>
      <c r="B7143" s="530">
        <v>100868</v>
      </c>
      <c r="C7143" s="522" t="s">
        <v>12352</v>
      </c>
      <c r="D7143" s="530" t="s">
        <v>24</v>
      </c>
      <c r="E7143" s="531">
        <v>372.35</v>
      </c>
      <c r="F7143" s="532">
        <v>0</v>
      </c>
    </row>
    <row r="7144" spans="1:6">
      <c r="A7144" s="529" t="s">
        <v>33311</v>
      </c>
      <c r="B7144" s="530">
        <v>100869</v>
      </c>
      <c r="C7144" s="522" t="s">
        <v>12353</v>
      </c>
      <c r="D7144" s="530" t="s">
        <v>24</v>
      </c>
      <c r="E7144" s="531">
        <v>383.1</v>
      </c>
      <c r="F7144" s="532">
        <v>0</v>
      </c>
    </row>
    <row r="7145" spans="1:6">
      <c r="A7145" s="529" t="s">
        <v>33311</v>
      </c>
      <c r="B7145" s="530">
        <v>100870</v>
      </c>
      <c r="C7145" s="522" t="s">
        <v>12354</v>
      </c>
      <c r="D7145" s="530" t="s">
        <v>24</v>
      </c>
      <c r="E7145" s="531">
        <v>316.04000000000002</v>
      </c>
      <c r="F7145" s="532">
        <v>0</v>
      </c>
    </row>
    <row r="7146" spans="1:6">
      <c r="A7146" s="529" t="s">
        <v>33311</v>
      </c>
      <c r="B7146" s="530">
        <v>100871</v>
      </c>
      <c r="C7146" s="522" t="s">
        <v>12355</v>
      </c>
      <c r="D7146" s="530" t="s">
        <v>24</v>
      </c>
      <c r="E7146" s="531">
        <v>340.86</v>
      </c>
      <c r="F7146" s="532">
        <v>0</v>
      </c>
    </row>
    <row r="7147" spans="1:6">
      <c r="A7147" s="529" t="s">
        <v>33311</v>
      </c>
      <c r="B7147" s="530">
        <v>100872</v>
      </c>
      <c r="C7147" s="522" t="s">
        <v>12356</v>
      </c>
      <c r="D7147" s="530" t="s">
        <v>24</v>
      </c>
      <c r="E7147" s="531">
        <v>356.71</v>
      </c>
      <c r="F7147" s="532">
        <v>0</v>
      </c>
    </row>
    <row r="7148" spans="1:6">
      <c r="A7148" s="529" t="s">
        <v>33311</v>
      </c>
      <c r="B7148" s="530">
        <v>100873</v>
      </c>
      <c r="C7148" s="522" t="s">
        <v>12357</v>
      </c>
      <c r="D7148" s="530" t="s">
        <v>24</v>
      </c>
      <c r="E7148" s="531">
        <v>366.61</v>
      </c>
      <c r="F7148" s="532">
        <v>0</v>
      </c>
    </row>
    <row r="7149" spans="1:6">
      <c r="A7149" s="529" t="s">
        <v>33311</v>
      </c>
      <c r="B7149" s="530">
        <v>100860</v>
      </c>
      <c r="C7149" s="522" t="s">
        <v>23446</v>
      </c>
      <c r="D7149" s="530" t="s">
        <v>24</v>
      </c>
      <c r="E7149" s="531">
        <v>117.22</v>
      </c>
      <c r="F7149" s="532">
        <v>0</v>
      </c>
    </row>
    <row r="7150" spans="1:6">
      <c r="A7150" s="529" t="s">
        <v>33311</v>
      </c>
      <c r="B7150" s="530">
        <v>86936</v>
      </c>
      <c r="C7150" s="522" t="s">
        <v>12321</v>
      </c>
      <c r="D7150" s="530" t="s">
        <v>24</v>
      </c>
      <c r="E7150" s="531">
        <v>446.86</v>
      </c>
      <c r="F7150" s="532">
        <v>0</v>
      </c>
    </row>
    <row r="7151" spans="1:6">
      <c r="A7151" s="529" t="s">
        <v>33311</v>
      </c>
      <c r="B7151" s="530">
        <v>86935</v>
      </c>
      <c r="C7151" s="522" t="s">
        <v>12320</v>
      </c>
      <c r="D7151" s="530" t="s">
        <v>24</v>
      </c>
      <c r="E7151" s="531">
        <v>279.89</v>
      </c>
      <c r="F7151" s="532">
        <v>0</v>
      </c>
    </row>
    <row r="7152" spans="1:6">
      <c r="A7152" s="529" t="s">
        <v>33311</v>
      </c>
      <c r="B7152" s="530">
        <v>86901</v>
      </c>
      <c r="C7152" s="522" t="s">
        <v>12299</v>
      </c>
      <c r="D7152" s="530" t="s">
        <v>24</v>
      </c>
      <c r="E7152" s="531">
        <v>149.79</v>
      </c>
      <c r="F7152" s="532">
        <v>0</v>
      </c>
    </row>
    <row r="7153" spans="1:6">
      <c r="A7153" s="529" t="s">
        <v>33311</v>
      </c>
      <c r="B7153" s="530">
        <v>86938</v>
      </c>
      <c r="C7153" s="522" t="s">
        <v>12323</v>
      </c>
      <c r="D7153" s="530" t="s">
        <v>24</v>
      </c>
      <c r="E7153" s="531">
        <v>392.09</v>
      </c>
      <c r="F7153" s="532">
        <v>0</v>
      </c>
    </row>
    <row r="7154" spans="1:6">
      <c r="A7154" s="529" t="s">
        <v>33311</v>
      </c>
      <c r="B7154" s="530">
        <v>86937</v>
      </c>
      <c r="C7154" s="522" t="s">
        <v>12322</v>
      </c>
      <c r="D7154" s="530" t="s">
        <v>24</v>
      </c>
      <c r="E7154" s="531">
        <v>225.12</v>
      </c>
      <c r="F7154" s="532">
        <v>0</v>
      </c>
    </row>
    <row r="7155" spans="1:6">
      <c r="A7155" s="529" t="s">
        <v>33311</v>
      </c>
      <c r="B7155" s="530">
        <v>86900</v>
      </c>
      <c r="C7155" s="522" t="s">
        <v>12298</v>
      </c>
      <c r="D7155" s="530" t="s">
        <v>24</v>
      </c>
      <c r="E7155" s="531">
        <v>200.04</v>
      </c>
      <c r="F7155" s="532">
        <v>0</v>
      </c>
    </row>
    <row r="7156" spans="1:6">
      <c r="A7156" s="529" t="s">
        <v>33311</v>
      </c>
      <c r="B7156" s="530">
        <v>100852</v>
      </c>
      <c r="C7156" s="522" t="s">
        <v>12342</v>
      </c>
      <c r="D7156" s="530" t="s">
        <v>24</v>
      </c>
      <c r="E7156" s="531">
        <v>218.52</v>
      </c>
      <c r="F7156" s="532">
        <v>0</v>
      </c>
    </row>
    <row r="7157" spans="1:6">
      <c r="A7157" s="529" t="s">
        <v>33311</v>
      </c>
      <c r="B7157" s="530">
        <v>86886</v>
      </c>
      <c r="C7157" s="522" t="s">
        <v>12290</v>
      </c>
      <c r="D7157" s="530" t="s">
        <v>24</v>
      </c>
      <c r="E7157" s="531">
        <v>45.83</v>
      </c>
      <c r="F7157" s="532">
        <v>0</v>
      </c>
    </row>
    <row r="7158" spans="1:6">
      <c r="A7158" s="529" t="s">
        <v>33311</v>
      </c>
      <c r="B7158" s="530">
        <v>86887</v>
      </c>
      <c r="C7158" s="522" t="s">
        <v>12291</v>
      </c>
      <c r="D7158" s="530" t="s">
        <v>24</v>
      </c>
      <c r="E7158" s="531">
        <v>49.47</v>
      </c>
      <c r="F7158" s="532">
        <v>0</v>
      </c>
    </row>
    <row r="7159" spans="1:6">
      <c r="A7159" s="529" t="s">
        <v>33311</v>
      </c>
      <c r="B7159" s="530">
        <v>86884</v>
      </c>
      <c r="C7159" s="522" t="s">
        <v>23430</v>
      </c>
      <c r="D7159" s="530" t="s">
        <v>24</v>
      </c>
      <c r="E7159" s="531">
        <v>13.36</v>
      </c>
      <c r="F7159" s="532">
        <v>0</v>
      </c>
    </row>
    <row r="7160" spans="1:6">
      <c r="A7160" s="529" t="s">
        <v>33311</v>
      </c>
      <c r="B7160" s="530">
        <v>86885</v>
      </c>
      <c r="C7160" s="522" t="s">
        <v>23431</v>
      </c>
      <c r="D7160" s="530" t="s">
        <v>24</v>
      </c>
      <c r="E7160" s="531">
        <v>14.94</v>
      </c>
      <c r="F7160" s="532">
        <v>0</v>
      </c>
    </row>
    <row r="7161" spans="1:6">
      <c r="A7161" s="529" t="s">
        <v>33311</v>
      </c>
      <c r="B7161" s="530">
        <v>95546</v>
      </c>
      <c r="C7161" s="522" t="s">
        <v>12337</v>
      </c>
      <c r="D7161" s="530" t="s">
        <v>24</v>
      </c>
      <c r="E7161" s="531">
        <v>210.26</v>
      </c>
      <c r="F7161" s="532">
        <v>0</v>
      </c>
    </row>
    <row r="7162" spans="1:6">
      <c r="A7162" s="529" t="s">
        <v>33311</v>
      </c>
      <c r="B7162" s="530">
        <v>86902</v>
      </c>
      <c r="C7162" s="522" t="s">
        <v>12300</v>
      </c>
      <c r="D7162" s="530" t="s">
        <v>24</v>
      </c>
      <c r="E7162" s="531">
        <v>314.55</v>
      </c>
      <c r="F7162" s="532">
        <v>0</v>
      </c>
    </row>
    <row r="7163" spans="1:6">
      <c r="A7163" s="529" t="s">
        <v>33311</v>
      </c>
      <c r="B7163" s="530">
        <v>86939</v>
      </c>
      <c r="C7163" s="522" t="s">
        <v>343</v>
      </c>
      <c r="D7163" s="530" t="s">
        <v>24</v>
      </c>
      <c r="E7163" s="531">
        <v>418.4</v>
      </c>
      <c r="F7163" s="532">
        <v>0</v>
      </c>
    </row>
    <row r="7164" spans="1:6">
      <c r="A7164" s="529" t="s">
        <v>33311</v>
      </c>
      <c r="B7164" s="530">
        <v>86903</v>
      </c>
      <c r="C7164" s="522" t="s">
        <v>12301</v>
      </c>
      <c r="D7164" s="530" t="s">
        <v>24</v>
      </c>
      <c r="E7164" s="531">
        <v>363.21</v>
      </c>
      <c r="F7164" s="532">
        <v>0</v>
      </c>
    </row>
    <row r="7165" spans="1:6">
      <c r="A7165" s="529" t="s">
        <v>33311</v>
      </c>
      <c r="B7165" s="530">
        <v>86940</v>
      </c>
      <c r="C7165" s="522" t="s">
        <v>12324</v>
      </c>
      <c r="D7165" s="530" t="s">
        <v>24</v>
      </c>
      <c r="E7165" s="531">
        <v>1052.3599999999999</v>
      </c>
      <c r="F7165" s="532">
        <v>0</v>
      </c>
    </row>
    <row r="7166" spans="1:6">
      <c r="A7166" s="529" t="s">
        <v>33311</v>
      </c>
      <c r="B7166" s="530">
        <v>86941</v>
      </c>
      <c r="C7166" s="522" t="s">
        <v>12325</v>
      </c>
      <c r="D7166" s="530" t="s">
        <v>24</v>
      </c>
      <c r="E7166" s="531">
        <v>776.78</v>
      </c>
      <c r="F7166" s="532">
        <v>0</v>
      </c>
    </row>
    <row r="7167" spans="1:6">
      <c r="A7167" s="529" t="s">
        <v>33311</v>
      </c>
      <c r="B7167" s="530">
        <v>86904</v>
      </c>
      <c r="C7167" s="522" t="s">
        <v>12302</v>
      </c>
      <c r="D7167" s="530" t="s">
        <v>24</v>
      </c>
      <c r="E7167" s="531">
        <v>147.34</v>
      </c>
      <c r="F7167" s="532">
        <v>0</v>
      </c>
    </row>
    <row r="7168" spans="1:6">
      <c r="A7168" s="529" t="s">
        <v>33311</v>
      </c>
      <c r="B7168" s="530">
        <v>86943</v>
      </c>
      <c r="C7168" s="522" t="s">
        <v>12327</v>
      </c>
      <c r="D7168" s="530" t="s">
        <v>24</v>
      </c>
      <c r="E7168" s="531">
        <v>251.19</v>
      </c>
      <c r="F7168" s="532">
        <v>0</v>
      </c>
    </row>
    <row r="7169" spans="1:6">
      <c r="A7169" s="529" t="s">
        <v>33311</v>
      </c>
      <c r="B7169" s="530">
        <v>86942</v>
      </c>
      <c r="C7169" s="522" t="s">
        <v>12326</v>
      </c>
      <c r="D7169" s="530" t="s">
        <v>24</v>
      </c>
      <c r="E7169" s="531">
        <v>262.86</v>
      </c>
      <c r="F7169" s="532">
        <v>0</v>
      </c>
    </row>
    <row r="7170" spans="1:6">
      <c r="A7170" s="529" t="s">
        <v>33311</v>
      </c>
      <c r="B7170" s="530">
        <v>100856</v>
      </c>
      <c r="C7170" s="522" t="s">
        <v>23442</v>
      </c>
      <c r="D7170" s="530" t="s">
        <v>24</v>
      </c>
      <c r="E7170" s="531">
        <v>33.74</v>
      </c>
      <c r="F7170" s="532">
        <v>0</v>
      </c>
    </row>
    <row r="7171" spans="1:6">
      <c r="A7171" s="529" t="s">
        <v>33311</v>
      </c>
      <c r="B7171" s="530">
        <v>100858</v>
      </c>
      <c r="C7171" s="522" t="s">
        <v>23444</v>
      </c>
      <c r="D7171" s="530" t="s">
        <v>24</v>
      </c>
      <c r="E7171" s="531">
        <v>769.27</v>
      </c>
      <c r="F7171" s="532">
        <v>0</v>
      </c>
    </row>
    <row r="7172" spans="1:6">
      <c r="A7172" s="529" t="s">
        <v>33311</v>
      </c>
      <c r="B7172" s="530">
        <v>100859</v>
      </c>
      <c r="C7172" s="522" t="s">
        <v>23445</v>
      </c>
      <c r="D7172" s="530" t="s">
        <v>24</v>
      </c>
      <c r="E7172" s="531">
        <v>998.63</v>
      </c>
      <c r="F7172" s="532">
        <v>0</v>
      </c>
    </row>
    <row r="7173" spans="1:6">
      <c r="A7173" s="529" t="s">
        <v>33311</v>
      </c>
      <c r="B7173" s="530">
        <v>95544</v>
      </c>
      <c r="C7173" s="522" t="s">
        <v>12335</v>
      </c>
      <c r="D7173" s="530" t="s">
        <v>24</v>
      </c>
      <c r="E7173" s="531">
        <v>61.7</v>
      </c>
      <c r="F7173" s="532">
        <v>0</v>
      </c>
    </row>
    <row r="7174" spans="1:6">
      <c r="A7174" s="529" t="s">
        <v>33311</v>
      </c>
      <c r="B7174" s="530">
        <v>95543</v>
      </c>
      <c r="C7174" s="522" t="s">
        <v>12334</v>
      </c>
      <c r="D7174" s="530" t="s">
        <v>24</v>
      </c>
      <c r="E7174" s="531">
        <v>85.62</v>
      </c>
      <c r="F7174" s="532">
        <v>0</v>
      </c>
    </row>
    <row r="7175" spans="1:6">
      <c r="A7175" s="529" t="s">
        <v>33311</v>
      </c>
      <c r="B7175" s="530">
        <v>95542</v>
      </c>
      <c r="C7175" s="522" t="s">
        <v>12333</v>
      </c>
      <c r="D7175" s="530" t="s">
        <v>24</v>
      </c>
      <c r="E7175" s="531">
        <v>50.69</v>
      </c>
      <c r="F7175" s="532">
        <v>0</v>
      </c>
    </row>
    <row r="7176" spans="1:6">
      <c r="A7176" s="529" t="s">
        <v>33311</v>
      </c>
      <c r="B7176" s="530">
        <v>100874</v>
      </c>
      <c r="C7176" s="522" t="s">
        <v>12358</v>
      </c>
      <c r="D7176" s="530" t="s">
        <v>24</v>
      </c>
      <c r="E7176" s="531">
        <v>337.27</v>
      </c>
      <c r="F7176" s="532">
        <v>0</v>
      </c>
    </row>
    <row r="7177" spans="1:6">
      <c r="A7177" s="529" t="s">
        <v>33311</v>
      </c>
      <c r="B7177" s="530">
        <v>95545</v>
      </c>
      <c r="C7177" s="522" t="s">
        <v>12336</v>
      </c>
      <c r="D7177" s="530" t="s">
        <v>24</v>
      </c>
      <c r="E7177" s="531">
        <v>60.53</v>
      </c>
      <c r="F7177" s="532">
        <v>0</v>
      </c>
    </row>
    <row r="7178" spans="1:6">
      <c r="A7178" s="529" t="s">
        <v>33311</v>
      </c>
      <c r="B7178" s="530">
        <v>95547</v>
      </c>
      <c r="C7178" s="522" t="s">
        <v>12338</v>
      </c>
      <c r="D7178" s="530" t="s">
        <v>24</v>
      </c>
      <c r="E7178" s="531">
        <v>72.95</v>
      </c>
      <c r="F7178" s="532">
        <v>0</v>
      </c>
    </row>
    <row r="7179" spans="1:6">
      <c r="A7179" s="529" t="s">
        <v>33311</v>
      </c>
      <c r="B7179" s="530">
        <v>86883</v>
      </c>
      <c r="C7179" s="522" t="s">
        <v>12289</v>
      </c>
      <c r="D7179" s="530" t="s">
        <v>24</v>
      </c>
      <c r="E7179" s="531">
        <v>14.1</v>
      </c>
      <c r="F7179" s="532">
        <v>0</v>
      </c>
    </row>
    <row r="7180" spans="1:6">
      <c r="A7180" s="529" t="s">
        <v>33311</v>
      </c>
      <c r="B7180" s="530">
        <v>86881</v>
      </c>
      <c r="C7180" s="522" t="s">
        <v>23428</v>
      </c>
      <c r="D7180" s="530" t="s">
        <v>24</v>
      </c>
      <c r="E7180" s="531">
        <v>181.07</v>
      </c>
      <c r="F7180" s="532">
        <v>0</v>
      </c>
    </row>
    <row r="7181" spans="1:6">
      <c r="A7181" s="529" t="s">
        <v>33311</v>
      </c>
      <c r="B7181" s="530">
        <v>86882</v>
      </c>
      <c r="C7181" s="522" t="s">
        <v>23429</v>
      </c>
      <c r="D7181" s="530" t="s">
        <v>24</v>
      </c>
      <c r="E7181" s="531">
        <v>25.77</v>
      </c>
      <c r="F7181" s="532">
        <v>0</v>
      </c>
    </row>
    <row r="7182" spans="1:6">
      <c r="A7182" s="529" t="s">
        <v>33311</v>
      </c>
      <c r="B7182" s="530">
        <v>100862</v>
      </c>
      <c r="C7182" s="522" t="s">
        <v>12346</v>
      </c>
      <c r="D7182" s="530" t="s">
        <v>24</v>
      </c>
      <c r="E7182" s="531">
        <v>43.93</v>
      </c>
      <c r="F7182" s="532">
        <v>0</v>
      </c>
    </row>
    <row r="7183" spans="1:6">
      <c r="A7183" s="529" t="s">
        <v>33311</v>
      </c>
      <c r="B7183" s="530">
        <v>100861</v>
      </c>
      <c r="C7183" s="522" t="s">
        <v>12345</v>
      </c>
      <c r="D7183" s="530" t="s">
        <v>24</v>
      </c>
      <c r="E7183" s="531">
        <v>40.520000000000003</v>
      </c>
      <c r="F7183" s="532">
        <v>0</v>
      </c>
    </row>
    <row r="7184" spans="1:6">
      <c r="A7184" s="529" t="s">
        <v>33311</v>
      </c>
      <c r="B7184" s="530">
        <v>86872</v>
      </c>
      <c r="C7184" s="522" t="s">
        <v>12285</v>
      </c>
      <c r="D7184" s="530" t="s">
        <v>24</v>
      </c>
      <c r="E7184" s="531">
        <v>716.26</v>
      </c>
      <c r="F7184" s="532">
        <v>0</v>
      </c>
    </row>
    <row r="7185" spans="1:6">
      <c r="A7185" s="529" t="s">
        <v>33311</v>
      </c>
      <c r="B7185" s="530">
        <v>86919</v>
      </c>
      <c r="C7185" s="522" t="s">
        <v>12305</v>
      </c>
      <c r="D7185" s="530" t="s">
        <v>24</v>
      </c>
      <c r="E7185" s="531">
        <v>876.98</v>
      </c>
      <c r="F7185" s="532">
        <v>0</v>
      </c>
    </row>
    <row r="7186" spans="1:6">
      <c r="A7186" s="529" t="s">
        <v>33311</v>
      </c>
      <c r="B7186" s="530">
        <v>86920</v>
      </c>
      <c r="C7186" s="522" t="s">
        <v>12306</v>
      </c>
      <c r="D7186" s="530" t="s">
        <v>24</v>
      </c>
      <c r="E7186" s="531">
        <v>791.19</v>
      </c>
      <c r="F7186" s="532">
        <v>0</v>
      </c>
    </row>
    <row r="7187" spans="1:6">
      <c r="A7187" s="529" t="s">
        <v>33311</v>
      </c>
      <c r="B7187" s="530">
        <v>86921</v>
      </c>
      <c r="C7187" s="522" t="s">
        <v>342</v>
      </c>
      <c r="D7187" s="530" t="s">
        <v>24</v>
      </c>
      <c r="E7187" s="531">
        <v>768.65</v>
      </c>
      <c r="F7187" s="532">
        <v>0</v>
      </c>
    </row>
    <row r="7188" spans="1:6">
      <c r="A7188" s="529" t="s">
        <v>33311</v>
      </c>
      <c r="B7188" s="530">
        <v>86874</v>
      </c>
      <c r="C7188" s="522" t="s">
        <v>12286</v>
      </c>
      <c r="D7188" s="530" t="s">
        <v>24</v>
      </c>
      <c r="E7188" s="531">
        <v>494.29</v>
      </c>
      <c r="F7188" s="532">
        <v>0</v>
      </c>
    </row>
    <row r="7189" spans="1:6">
      <c r="A7189" s="529" t="s">
        <v>33311</v>
      </c>
      <c r="B7189" s="530">
        <v>86922</v>
      </c>
      <c r="C7189" s="522" t="s">
        <v>12307</v>
      </c>
      <c r="D7189" s="530" t="s">
        <v>24</v>
      </c>
      <c r="E7189" s="531">
        <v>821.98</v>
      </c>
      <c r="F7189" s="532">
        <v>0</v>
      </c>
    </row>
    <row r="7190" spans="1:6">
      <c r="A7190" s="529" t="s">
        <v>33311</v>
      </c>
      <c r="B7190" s="530">
        <v>86923</v>
      </c>
      <c r="C7190" s="522" t="s">
        <v>12308</v>
      </c>
      <c r="D7190" s="530" t="s">
        <v>24</v>
      </c>
      <c r="E7190" s="531">
        <v>580.89</v>
      </c>
      <c r="F7190" s="532">
        <v>0</v>
      </c>
    </row>
    <row r="7191" spans="1:6">
      <c r="A7191" s="529" t="s">
        <v>33311</v>
      </c>
      <c r="B7191" s="530">
        <v>86924</v>
      </c>
      <c r="C7191" s="522" t="s">
        <v>12309</v>
      </c>
      <c r="D7191" s="530" t="s">
        <v>24</v>
      </c>
      <c r="E7191" s="531">
        <v>558.35</v>
      </c>
      <c r="F7191" s="532">
        <v>0</v>
      </c>
    </row>
    <row r="7192" spans="1:6">
      <c r="A7192" s="529" t="s">
        <v>33311</v>
      </c>
      <c r="B7192" s="530">
        <v>86875</v>
      </c>
      <c r="C7192" s="522" t="s">
        <v>12287</v>
      </c>
      <c r="D7192" s="530" t="s">
        <v>24</v>
      </c>
      <c r="E7192" s="531">
        <v>671.75</v>
      </c>
      <c r="F7192" s="532">
        <v>0</v>
      </c>
    </row>
    <row r="7193" spans="1:6">
      <c r="A7193" s="529" t="s">
        <v>33311</v>
      </c>
      <c r="B7193" s="530">
        <v>86925</v>
      </c>
      <c r="C7193" s="522" t="s">
        <v>12310</v>
      </c>
      <c r="D7193" s="530" t="s">
        <v>24</v>
      </c>
      <c r="E7193" s="531">
        <v>746.68</v>
      </c>
      <c r="F7193" s="532">
        <v>0</v>
      </c>
    </row>
    <row r="7194" spans="1:6">
      <c r="A7194" s="529" t="s">
        <v>33311</v>
      </c>
      <c r="B7194" s="530">
        <v>86926</v>
      </c>
      <c r="C7194" s="522" t="s">
        <v>12311</v>
      </c>
      <c r="D7194" s="530" t="s">
        <v>24</v>
      </c>
      <c r="E7194" s="531">
        <v>724.14</v>
      </c>
      <c r="F7194" s="532">
        <v>0</v>
      </c>
    </row>
    <row r="7195" spans="1:6">
      <c r="A7195" s="529" t="s">
        <v>33311</v>
      </c>
      <c r="B7195" s="530">
        <v>86876</v>
      </c>
      <c r="C7195" s="522" t="s">
        <v>12288</v>
      </c>
      <c r="D7195" s="530" t="s">
        <v>24</v>
      </c>
      <c r="E7195" s="531">
        <v>381</v>
      </c>
      <c r="F7195" s="532">
        <v>0</v>
      </c>
    </row>
    <row r="7196" spans="1:6">
      <c r="A7196" s="529" t="s">
        <v>33311</v>
      </c>
      <c r="B7196" s="530">
        <v>86929</v>
      </c>
      <c r="C7196" s="522" t="s">
        <v>12314</v>
      </c>
      <c r="D7196" s="530" t="s">
        <v>24</v>
      </c>
      <c r="E7196" s="531">
        <v>455.93</v>
      </c>
      <c r="F7196" s="532">
        <v>0</v>
      </c>
    </row>
    <row r="7197" spans="1:6">
      <c r="A7197" s="529" t="s">
        <v>33311</v>
      </c>
      <c r="B7197" s="530">
        <v>86930</v>
      </c>
      <c r="C7197" s="522" t="s">
        <v>12315</v>
      </c>
      <c r="D7197" s="530" t="s">
        <v>24</v>
      </c>
      <c r="E7197" s="531">
        <v>433.39</v>
      </c>
      <c r="F7197" s="532">
        <v>0</v>
      </c>
    </row>
    <row r="7198" spans="1:6">
      <c r="A7198" s="529" t="s">
        <v>33311</v>
      </c>
      <c r="B7198" s="530">
        <v>86927</v>
      </c>
      <c r="C7198" s="522" t="s">
        <v>12312</v>
      </c>
      <c r="D7198" s="530" t="s">
        <v>24</v>
      </c>
      <c r="E7198" s="531">
        <v>467.6</v>
      </c>
      <c r="F7198" s="532">
        <v>0</v>
      </c>
    </row>
    <row r="7199" spans="1:6">
      <c r="A7199" s="529" t="s">
        <v>33311</v>
      </c>
      <c r="B7199" s="530">
        <v>86928</v>
      </c>
      <c r="C7199" s="522" t="s">
        <v>12313</v>
      </c>
      <c r="D7199" s="530" t="s">
        <v>24</v>
      </c>
      <c r="E7199" s="531">
        <v>445.06</v>
      </c>
      <c r="F7199" s="532">
        <v>0</v>
      </c>
    </row>
    <row r="7200" spans="1:6">
      <c r="A7200" s="529" t="s">
        <v>33311</v>
      </c>
      <c r="B7200" s="530">
        <v>86914</v>
      </c>
      <c r="C7200" s="522" t="s">
        <v>23437</v>
      </c>
      <c r="D7200" s="530" t="s">
        <v>24</v>
      </c>
      <c r="E7200" s="531">
        <v>85.39</v>
      </c>
      <c r="F7200" s="532">
        <v>0</v>
      </c>
    </row>
    <row r="7201" spans="1:6">
      <c r="A7201" s="529" t="s">
        <v>33311</v>
      </c>
      <c r="B7201" s="530">
        <v>86913</v>
      </c>
      <c r="C7201" s="522" t="s">
        <v>23436</v>
      </c>
      <c r="D7201" s="530" t="s">
        <v>24</v>
      </c>
      <c r="E7201" s="531">
        <v>49.01</v>
      </c>
      <c r="F7201" s="532">
        <v>0</v>
      </c>
    </row>
    <row r="7202" spans="1:6">
      <c r="A7202" s="529" t="s">
        <v>33311</v>
      </c>
      <c r="B7202" s="530">
        <v>100853</v>
      </c>
      <c r="C7202" s="522" t="s">
        <v>12343</v>
      </c>
      <c r="D7202" s="530" t="s">
        <v>24</v>
      </c>
      <c r="E7202" s="531">
        <v>297.10000000000002</v>
      </c>
      <c r="F7202" s="532">
        <v>0</v>
      </c>
    </row>
    <row r="7203" spans="1:6">
      <c r="A7203" s="529" t="s">
        <v>33311</v>
      </c>
      <c r="B7203" s="530">
        <v>100854</v>
      </c>
      <c r="C7203" s="522" t="s">
        <v>12344</v>
      </c>
      <c r="D7203" s="530" t="s">
        <v>24</v>
      </c>
      <c r="E7203" s="531">
        <v>1512.44</v>
      </c>
      <c r="F7203" s="532">
        <v>0</v>
      </c>
    </row>
    <row r="7204" spans="1:6">
      <c r="A7204" s="529" t="s">
        <v>33311</v>
      </c>
      <c r="B7204" s="530">
        <v>86915</v>
      </c>
      <c r="C7204" s="522" t="s">
        <v>23438</v>
      </c>
      <c r="D7204" s="530" t="s">
        <v>24</v>
      </c>
      <c r="E7204" s="531">
        <v>121.8</v>
      </c>
      <c r="F7204" s="532">
        <v>0</v>
      </c>
    </row>
    <row r="7205" spans="1:6">
      <c r="A7205" s="529" t="s">
        <v>33311</v>
      </c>
      <c r="B7205" s="530">
        <v>86906</v>
      </c>
      <c r="C7205" s="522" t="s">
        <v>23432</v>
      </c>
      <c r="D7205" s="530" t="s">
        <v>24</v>
      </c>
      <c r="E7205" s="531">
        <v>64.569999999999993</v>
      </c>
      <c r="F7205" s="532">
        <v>0</v>
      </c>
    </row>
    <row r="7206" spans="1:6">
      <c r="A7206" s="529" t="s">
        <v>33311</v>
      </c>
      <c r="B7206" s="530">
        <v>86911</v>
      </c>
      <c r="C7206" s="522" t="s">
        <v>23435</v>
      </c>
      <c r="D7206" s="530" t="s">
        <v>24</v>
      </c>
      <c r="E7206" s="531">
        <v>75.64</v>
      </c>
      <c r="F7206" s="532">
        <v>0</v>
      </c>
    </row>
    <row r="7207" spans="1:6">
      <c r="A7207" s="529" t="s">
        <v>33311</v>
      </c>
      <c r="B7207" s="530">
        <v>86909</v>
      </c>
      <c r="C7207" s="522" t="s">
        <v>23433</v>
      </c>
      <c r="D7207" s="530" t="s">
        <v>24</v>
      </c>
      <c r="E7207" s="531">
        <v>112.13</v>
      </c>
      <c r="F7207" s="532">
        <v>0</v>
      </c>
    </row>
    <row r="7208" spans="1:6">
      <c r="A7208" s="529" t="s">
        <v>33311</v>
      </c>
      <c r="B7208" s="530">
        <v>86910</v>
      </c>
      <c r="C7208" s="522" t="s">
        <v>23434</v>
      </c>
      <c r="D7208" s="530" t="s">
        <v>24</v>
      </c>
      <c r="E7208" s="531">
        <v>109.41</v>
      </c>
      <c r="F7208" s="532">
        <v>0</v>
      </c>
    </row>
    <row r="7209" spans="1:6">
      <c r="A7209" s="529" t="s">
        <v>33311</v>
      </c>
      <c r="B7209" s="530">
        <v>86916</v>
      </c>
      <c r="C7209" s="522" t="s">
        <v>23439</v>
      </c>
      <c r="D7209" s="530" t="s">
        <v>24</v>
      </c>
      <c r="E7209" s="531">
        <v>26.47</v>
      </c>
      <c r="F7209" s="532">
        <v>0</v>
      </c>
    </row>
    <row r="7210" spans="1:6">
      <c r="A7210" s="529" t="s">
        <v>33311</v>
      </c>
      <c r="B7210" s="530">
        <v>95469</v>
      </c>
      <c r="C7210" s="522" t="s">
        <v>12330</v>
      </c>
      <c r="D7210" s="530" t="s">
        <v>24</v>
      </c>
      <c r="E7210" s="531">
        <v>293.76</v>
      </c>
      <c r="F7210" s="532">
        <v>0</v>
      </c>
    </row>
    <row r="7211" spans="1:6">
      <c r="A7211" s="529" t="s">
        <v>33311</v>
      </c>
      <c r="B7211" s="530">
        <v>95470</v>
      </c>
      <c r="C7211" s="522" t="s">
        <v>24389</v>
      </c>
      <c r="D7211" s="530" t="s">
        <v>24</v>
      </c>
      <c r="E7211" s="531">
        <v>303.39</v>
      </c>
      <c r="F7211" s="532">
        <v>0</v>
      </c>
    </row>
    <row r="7212" spans="1:6">
      <c r="A7212" s="529" t="s">
        <v>33311</v>
      </c>
      <c r="B7212" s="530">
        <v>95471</v>
      </c>
      <c r="C7212" s="522" t="s">
        <v>12331</v>
      </c>
      <c r="D7212" s="530" t="s">
        <v>24</v>
      </c>
      <c r="E7212" s="531">
        <v>751.91</v>
      </c>
      <c r="F7212" s="532">
        <v>0</v>
      </c>
    </row>
    <row r="7213" spans="1:6">
      <c r="A7213" s="529" t="s">
        <v>33311</v>
      </c>
      <c r="B7213" s="530">
        <v>95472</v>
      </c>
      <c r="C7213" s="522" t="s">
        <v>12332</v>
      </c>
      <c r="D7213" s="530" t="s">
        <v>24</v>
      </c>
      <c r="E7213" s="531">
        <v>761.54</v>
      </c>
      <c r="F7213" s="532">
        <v>0</v>
      </c>
    </row>
    <row r="7214" spans="1:6">
      <c r="A7214" s="529" t="s">
        <v>33311</v>
      </c>
      <c r="B7214" s="530">
        <v>100848</v>
      </c>
      <c r="C7214" s="522" t="s">
        <v>12339</v>
      </c>
      <c r="D7214" s="530" t="s">
        <v>24</v>
      </c>
      <c r="E7214" s="531">
        <v>535.57000000000005</v>
      </c>
      <c r="F7214" s="532">
        <v>0</v>
      </c>
    </row>
    <row r="7215" spans="1:6">
      <c r="A7215" s="529" t="s">
        <v>33311</v>
      </c>
      <c r="B7215" s="530">
        <v>86888</v>
      </c>
      <c r="C7215" s="522" t="s">
        <v>12292</v>
      </c>
      <c r="D7215" s="530" t="s">
        <v>24</v>
      </c>
      <c r="E7215" s="531">
        <v>480.09</v>
      </c>
      <c r="F7215" s="532">
        <v>0</v>
      </c>
    </row>
    <row r="7216" spans="1:6">
      <c r="A7216" s="529" t="s">
        <v>33311</v>
      </c>
      <c r="B7216" s="530">
        <v>86932</v>
      </c>
      <c r="C7216" s="522" t="s">
        <v>12317</v>
      </c>
      <c r="D7216" s="530" t="s">
        <v>24</v>
      </c>
      <c r="E7216" s="531">
        <v>529.55999999999995</v>
      </c>
      <c r="F7216" s="532">
        <v>0</v>
      </c>
    </row>
    <row r="7217" spans="1:6">
      <c r="A7217" s="529" t="s">
        <v>33311</v>
      </c>
      <c r="B7217" s="530">
        <v>86931</v>
      </c>
      <c r="C7217" s="522" t="s">
        <v>12316</v>
      </c>
      <c r="D7217" s="530" t="s">
        <v>24</v>
      </c>
      <c r="E7217" s="531">
        <v>495.03</v>
      </c>
      <c r="F7217" s="532">
        <v>0</v>
      </c>
    </row>
    <row r="7218" spans="1:6">
      <c r="A7218" s="529" t="s">
        <v>33311</v>
      </c>
      <c r="B7218" s="530">
        <v>100878</v>
      </c>
      <c r="C7218" s="522" t="s">
        <v>12360</v>
      </c>
      <c r="D7218" s="530" t="s">
        <v>24</v>
      </c>
      <c r="E7218" s="531">
        <v>648.34</v>
      </c>
      <c r="F7218" s="532">
        <v>0</v>
      </c>
    </row>
    <row r="7219" spans="1:6">
      <c r="A7219" s="529" t="s">
        <v>33311</v>
      </c>
      <c r="B7219" s="530">
        <v>86877</v>
      </c>
      <c r="C7219" s="522" t="s">
        <v>23424</v>
      </c>
      <c r="D7219" s="530" t="s">
        <v>24</v>
      </c>
      <c r="E7219" s="531">
        <v>61.23</v>
      </c>
      <c r="F7219" s="532">
        <v>0</v>
      </c>
    </row>
    <row r="7220" spans="1:6">
      <c r="A7220" s="529" t="s">
        <v>33311</v>
      </c>
      <c r="B7220" s="530">
        <v>86878</v>
      </c>
      <c r="C7220" s="522" t="s">
        <v>23425</v>
      </c>
      <c r="D7220" s="530" t="s">
        <v>24</v>
      </c>
      <c r="E7220" s="531">
        <v>65.75</v>
      </c>
      <c r="F7220" s="532">
        <v>0</v>
      </c>
    </row>
    <row r="7221" spans="1:6">
      <c r="A7221" s="529" t="s">
        <v>33311</v>
      </c>
      <c r="B7221" s="530">
        <v>86879</v>
      </c>
      <c r="C7221" s="522" t="s">
        <v>23426</v>
      </c>
      <c r="D7221" s="530" t="s">
        <v>24</v>
      </c>
      <c r="E7221" s="531">
        <v>11.82</v>
      </c>
      <c r="F7221" s="532">
        <v>0</v>
      </c>
    </row>
    <row r="7222" spans="1:6">
      <c r="A7222" s="529" t="s">
        <v>33311</v>
      </c>
      <c r="B7222" s="530">
        <v>86880</v>
      </c>
      <c r="C7222" s="522" t="s">
        <v>23427</v>
      </c>
      <c r="D7222" s="530" t="s">
        <v>24</v>
      </c>
      <c r="E7222" s="531">
        <v>30.02</v>
      </c>
      <c r="F7222" s="532">
        <v>0</v>
      </c>
    </row>
    <row r="7223" spans="1:6">
      <c r="A7223" s="529" t="s">
        <v>33313</v>
      </c>
      <c r="B7223" s="530">
        <v>101663</v>
      </c>
      <c r="C7223" s="522" t="s">
        <v>33314</v>
      </c>
      <c r="D7223" s="530" t="s">
        <v>24</v>
      </c>
      <c r="E7223" s="531">
        <v>32.44</v>
      </c>
      <c r="F7223" s="532">
        <v>0</v>
      </c>
    </row>
    <row r="7224" spans="1:6">
      <c r="A7224" s="529" t="s">
        <v>33313</v>
      </c>
      <c r="B7224" s="530">
        <v>101664</v>
      </c>
      <c r="C7224" s="522" t="s">
        <v>33315</v>
      </c>
      <c r="D7224" s="530" t="s">
        <v>24</v>
      </c>
      <c r="E7224" s="531">
        <v>33.58</v>
      </c>
      <c r="F7224" s="532">
        <v>0</v>
      </c>
    </row>
    <row r="7225" spans="1:6">
      <c r="A7225" s="529" t="s">
        <v>33313</v>
      </c>
      <c r="B7225" s="530">
        <v>101665</v>
      </c>
      <c r="C7225" s="522" t="s">
        <v>33316</v>
      </c>
      <c r="D7225" s="530" t="s">
        <v>24</v>
      </c>
      <c r="E7225" s="531">
        <v>38.520000000000003</v>
      </c>
      <c r="F7225" s="532">
        <v>0</v>
      </c>
    </row>
    <row r="7226" spans="1:6">
      <c r="A7226" s="529" t="s">
        <v>33313</v>
      </c>
      <c r="B7226" s="530">
        <v>101634</v>
      </c>
      <c r="C7226" s="522" t="s">
        <v>33317</v>
      </c>
      <c r="D7226" s="530" t="s">
        <v>24</v>
      </c>
      <c r="E7226" s="531">
        <v>0</v>
      </c>
      <c r="F7226" s="532"/>
    </row>
    <row r="7227" spans="1:6">
      <c r="A7227" s="529" t="s">
        <v>33313</v>
      </c>
      <c r="B7227" s="530">
        <v>101635</v>
      </c>
      <c r="C7227" s="522" t="s">
        <v>33318</v>
      </c>
      <c r="D7227" s="530" t="s">
        <v>24</v>
      </c>
      <c r="E7227" s="531">
        <v>0</v>
      </c>
      <c r="F7227" s="532"/>
    </row>
    <row r="7228" spans="1:6">
      <c r="A7228" s="529" t="s">
        <v>33313</v>
      </c>
      <c r="B7228" s="530">
        <v>101636</v>
      </c>
      <c r="C7228" s="522" t="s">
        <v>33319</v>
      </c>
      <c r="D7228" s="530" t="s">
        <v>24</v>
      </c>
      <c r="E7228" s="531">
        <v>161.32</v>
      </c>
      <c r="F7228" s="532">
        <v>0</v>
      </c>
    </row>
    <row r="7229" spans="1:6">
      <c r="A7229" s="529" t="s">
        <v>33313</v>
      </c>
      <c r="B7229" s="530">
        <v>101637</v>
      </c>
      <c r="C7229" s="522" t="s">
        <v>33320</v>
      </c>
      <c r="D7229" s="530" t="s">
        <v>24</v>
      </c>
      <c r="E7229" s="531">
        <v>155.76</v>
      </c>
      <c r="F7229" s="532">
        <v>0</v>
      </c>
    </row>
    <row r="7230" spans="1:6">
      <c r="A7230" s="529" t="s">
        <v>33313</v>
      </c>
      <c r="B7230" s="530">
        <v>101638</v>
      </c>
      <c r="C7230" s="522" t="s">
        <v>33321</v>
      </c>
      <c r="D7230" s="530" t="s">
        <v>24</v>
      </c>
      <c r="E7230" s="531">
        <v>0</v>
      </c>
      <c r="F7230" s="532"/>
    </row>
    <row r="7231" spans="1:6">
      <c r="A7231" s="529" t="s">
        <v>33313</v>
      </c>
      <c r="B7231" s="530">
        <v>101639</v>
      </c>
      <c r="C7231" s="522" t="s">
        <v>33322</v>
      </c>
      <c r="D7231" s="530" t="s">
        <v>24</v>
      </c>
      <c r="E7231" s="531">
        <v>0</v>
      </c>
      <c r="F7231" s="532"/>
    </row>
    <row r="7232" spans="1:6">
      <c r="A7232" s="529" t="s">
        <v>33313</v>
      </c>
      <c r="B7232" s="530">
        <v>105919</v>
      </c>
      <c r="C7232" s="522" t="s">
        <v>33323</v>
      </c>
      <c r="D7232" s="530" t="s">
        <v>24</v>
      </c>
      <c r="E7232" s="531">
        <v>0</v>
      </c>
      <c r="F7232" s="532"/>
    </row>
    <row r="7233" spans="1:6">
      <c r="A7233" s="529" t="s">
        <v>33313</v>
      </c>
      <c r="B7233" s="530">
        <v>101658</v>
      </c>
      <c r="C7233" s="522" t="s">
        <v>33324</v>
      </c>
      <c r="D7233" s="530" t="s">
        <v>24</v>
      </c>
      <c r="E7233" s="531">
        <v>485.84</v>
      </c>
      <c r="F7233" s="532">
        <v>0</v>
      </c>
    </row>
    <row r="7234" spans="1:6">
      <c r="A7234" s="529" t="s">
        <v>33313</v>
      </c>
      <c r="B7234" s="530">
        <v>101659</v>
      </c>
      <c r="C7234" s="522" t="s">
        <v>33325</v>
      </c>
      <c r="D7234" s="530" t="s">
        <v>24</v>
      </c>
      <c r="E7234" s="531">
        <v>551.37</v>
      </c>
      <c r="F7234" s="532">
        <v>0</v>
      </c>
    </row>
    <row r="7235" spans="1:6">
      <c r="A7235" s="529" t="s">
        <v>33313</v>
      </c>
      <c r="B7235" s="530">
        <v>101660</v>
      </c>
      <c r="C7235" s="522" t="s">
        <v>33326</v>
      </c>
      <c r="D7235" s="530" t="s">
        <v>24</v>
      </c>
      <c r="E7235" s="531">
        <v>860.74</v>
      </c>
      <c r="F7235" s="532">
        <v>0</v>
      </c>
    </row>
    <row r="7236" spans="1:6">
      <c r="A7236" s="529" t="s">
        <v>33313</v>
      </c>
      <c r="B7236" s="530">
        <v>101654</v>
      </c>
      <c r="C7236" s="522" t="s">
        <v>33327</v>
      </c>
      <c r="D7236" s="530" t="s">
        <v>24</v>
      </c>
      <c r="E7236" s="531">
        <v>202.14</v>
      </c>
      <c r="F7236" s="532">
        <v>0</v>
      </c>
    </row>
    <row r="7237" spans="1:6">
      <c r="A7237" s="529" t="s">
        <v>33313</v>
      </c>
      <c r="B7237" s="530">
        <v>101655</v>
      </c>
      <c r="C7237" s="522" t="s">
        <v>33328</v>
      </c>
      <c r="D7237" s="530" t="s">
        <v>24</v>
      </c>
      <c r="E7237" s="531">
        <v>305.17</v>
      </c>
      <c r="F7237" s="532">
        <v>0</v>
      </c>
    </row>
    <row r="7238" spans="1:6">
      <c r="A7238" s="529" t="s">
        <v>33313</v>
      </c>
      <c r="B7238" s="530">
        <v>101656</v>
      </c>
      <c r="C7238" s="522" t="s">
        <v>33329</v>
      </c>
      <c r="D7238" s="530" t="s">
        <v>24</v>
      </c>
      <c r="E7238" s="531">
        <v>329.23</v>
      </c>
      <c r="F7238" s="532">
        <v>0</v>
      </c>
    </row>
    <row r="7239" spans="1:6">
      <c r="A7239" s="529" t="s">
        <v>33313</v>
      </c>
      <c r="B7239" s="530">
        <v>101657</v>
      </c>
      <c r="C7239" s="522" t="s">
        <v>33330</v>
      </c>
      <c r="D7239" s="530" t="s">
        <v>24</v>
      </c>
      <c r="E7239" s="531">
        <v>380.47</v>
      </c>
      <c r="F7239" s="532">
        <v>0</v>
      </c>
    </row>
    <row r="7240" spans="1:6">
      <c r="A7240" s="529" t="s">
        <v>33313</v>
      </c>
      <c r="B7240" s="530">
        <v>105923</v>
      </c>
      <c r="C7240" s="522" t="s">
        <v>33331</v>
      </c>
      <c r="D7240" s="530" t="s">
        <v>24</v>
      </c>
      <c r="E7240" s="531">
        <v>0</v>
      </c>
      <c r="F7240" s="532"/>
    </row>
    <row r="7241" spans="1:6">
      <c r="A7241" s="529" t="s">
        <v>33313</v>
      </c>
      <c r="B7241" s="530">
        <v>105921</v>
      </c>
      <c r="C7241" s="522" t="s">
        <v>33332</v>
      </c>
      <c r="D7241" s="530" t="s">
        <v>24</v>
      </c>
      <c r="E7241" s="531">
        <v>0</v>
      </c>
      <c r="F7241" s="532"/>
    </row>
    <row r="7242" spans="1:6">
      <c r="A7242" s="529" t="s">
        <v>33313</v>
      </c>
      <c r="B7242" s="530">
        <v>105920</v>
      </c>
      <c r="C7242" s="522" t="s">
        <v>33333</v>
      </c>
      <c r="D7242" s="530" t="s">
        <v>24</v>
      </c>
      <c r="E7242" s="531">
        <v>0</v>
      </c>
      <c r="F7242" s="532"/>
    </row>
    <row r="7243" spans="1:6">
      <c r="A7243" s="529" t="s">
        <v>33313</v>
      </c>
      <c r="B7243" s="530">
        <v>105922</v>
      </c>
      <c r="C7243" s="522" t="s">
        <v>33334</v>
      </c>
      <c r="D7243" s="530" t="s">
        <v>24</v>
      </c>
      <c r="E7243" s="531">
        <v>0</v>
      </c>
      <c r="F7243" s="532"/>
    </row>
    <row r="7244" spans="1:6">
      <c r="A7244" s="529" t="s">
        <v>33313</v>
      </c>
      <c r="B7244" s="530">
        <v>101632</v>
      </c>
      <c r="C7244" s="522" t="s">
        <v>33335</v>
      </c>
      <c r="D7244" s="530" t="s">
        <v>24</v>
      </c>
      <c r="E7244" s="531">
        <v>36.729999999999997</v>
      </c>
      <c r="F7244" s="532">
        <v>0</v>
      </c>
    </row>
    <row r="7245" spans="1:6">
      <c r="A7245" s="529" t="s">
        <v>33313</v>
      </c>
      <c r="B7245" s="530">
        <v>101661</v>
      </c>
      <c r="C7245" s="522" t="s">
        <v>33336</v>
      </c>
      <c r="D7245" s="530" t="s">
        <v>24</v>
      </c>
      <c r="E7245" s="531">
        <v>158.06</v>
      </c>
      <c r="F7245" s="532">
        <v>0</v>
      </c>
    </row>
    <row r="7246" spans="1:6">
      <c r="A7246" s="529" t="s">
        <v>33313</v>
      </c>
      <c r="B7246" s="530">
        <v>105924</v>
      </c>
      <c r="C7246" s="522" t="s">
        <v>33337</v>
      </c>
      <c r="D7246" s="530" t="s">
        <v>24</v>
      </c>
      <c r="E7246" s="531">
        <v>17.95</v>
      </c>
      <c r="F7246" s="532">
        <v>0</v>
      </c>
    </row>
    <row r="7247" spans="1:6">
      <c r="A7247" s="529" t="s">
        <v>33313</v>
      </c>
      <c r="B7247" s="530">
        <v>101651</v>
      </c>
      <c r="C7247" s="522" t="s">
        <v>33338</v>
      </c>
      <c r="D7247" s="530" t="s">
        <v>24</v>
      </c>
      <c r="E7247" s="531">
        <v>68.16</v>
      </c>
      <c r="F7247" s="532">
        <v>0</v>
      </c>
    </row>
    <row r="7248" spans="1:6">
      <c r="A7248" s="529" t="s">
        <v>33313</v>
      </c>
      <c r="B7248" s="530">
        <v>101630</v>
      </c>
      <c r="C7248" s="522" t="s">
        <v>33339</v>
      </c>
      <c r="D7248" s="530" t="s">
        <v>24</v>
      </c>
      <c r="E7248" s="531">
        <v>82.82</v>
      </c>
      <c r="F7248" s="532">
        <v>0</v>
      </c>
    </row>
    <row r="7249" spans="1:6">
      <c r="A7249" s="529" t="s">
        <v>33313</v>
      </c>
      <c r="B7249" s="530">
        <v>101633</v>
      </c>
      <c r="C7249" s="522" t="s">
        <v>33340</v>
      </c>
      <c r="D7249" s="530" t="s">
        <v>24</v>
      </c>
      <c r="E7249" s="531">
        <v>101.48</v>
      </c>
      <c r="F7249" s="532">
        <v>0</v>
      </c>
    </row>
    <row r="7250" spans="1:6">
      <c r="A7250" s="529" t="s">
        <v>33341</v>
      </c>
      <c r="B7250" s="530">
        <v>104219</v>
      </c>
      <c r="C7250" s="522" t="s">
        <v>13205</v>
      </c>
      <c r="D7250" s="530" t="s">
        <v>26</v>
      </c>
      <c r="E7250" s="531">
        <v>92.68</v>
      </c>
      <c r="F7250" s="532">
        <v>0</v>
      </c>
    </row>
    <row r="7251" spans="1:6">
      <c r="A7251" s="529" t="s">
        <v>33341</v>
      </c>
      <c r="B7251" s="530">
        <v>104223</v>
      </c>
      <c r="C7251" s="522" t="s">
        <v>13209</v>
      </c>
      <c r="D7251" s="530" t="s">
        <v>26</v>
      </c>
      <c r="E7251" s="531">
        <v>121.36</v>
      </c>
      <c r="F7251" s="532">
        <v>0</v>
      </c>
    </row>
    <row r="7252" spans="1:6">
      <c r="A7252" s="529" t="s">
        <v>33341</v>
      </c>
      <c r="B7252" s="530">
        <v>104227</v>
      </c>
      <c r="C7252" s="522" t="s">
        <v>13213</v>
      </c>
      <c r="D7252" s="530" t="s">
        <v>26</v>
      </c>
      <c r="E7252" s="531">
        <v>140.29</v>
      </c>
      <c r="F7252" s="532">
        <v>0</v>
      </c>
    </row>
    <row r="7253" spans="1:6">
      <c r="A7253" s="529" t="s">
        <v>33341</v>
      </c>
      <c r="B7253" s="530">
        <v>104231</v>
      </c>
      <c r="C7253" s="522" t="s">
        <v>13217</v>
      </c>
      <c r="D7253" s="530" t="s">
        <v>26</v>
      </c>
      <c r="E7253" s="531">
        <v>154.79</v>
      </c>
      <c r="F7253" s="532">
        <v>0</v>
      </c>
    </row>
    <row r="7254" spans="1:6">
      <c r="A7254" s="529" t="s">
        <v>33341</v>
      </c>
      <c r="B7254" s="530">
        <v>104235</v>
      </c>
      <c r="C7254" s="522" t="s">
        <v>13221</v>
      </c>
      <c r="D7254" s="530" t="s">
        <v>26</v>
      </c>
      <c r="E7254" s="531">
        <v>75.349999999999994</v>
      </c>
      <c r="F7254" s="532">
        <v>0</v>
      </c>
    </row>
    <row r="7255" spans="1:6">
      <c r="A7255" s="529" t="s">
        <v>33341</v>
      </c>
      <c r="B7255" s="530">
        <v>104239</v>
      </c>
      <c r="C7255" s="522" t="s">
        <v>13225</v>
      </c>
      <c r="D7255" s="530" t="s">
        <v>26</v>
      </c>
      <c r="E7255" s="531">
        <v>102.87</v>
      </c>
      <c r="F7255" s="532">
        <v>0</v>
      </c>
    </row>
    <row r="7256" spans="1:6">
      <c r="A7256" s="529" t="s">
        <v>33341</v>
      </c>
      <c r="B7256" s="530">
        <v>104243</v>
      </c>
      <c r="C7256" s="522" t="s">
        <v>13229</v>
      </c>
      <c r="D7256" s="530" t="s">
        <v>26</v>
      </c>
      <c r="E7256" s="531">
        <v>120.56</v>
      </c>
      <c r="F7256" s="532">
        <v>0</v>
      </c>
    </row>
    <row r="7257" spans="1:6">
      <c r="A7257" s="529" t="s">
        <v>33341</v>
      </c>
      <c r="B7257" s="530">
        <v>104247</v>
      </c>
      <c r="C7257" s="522" t="s">
        <v>13233</v>
      </c>
      <c r="D7257" s="530" t="s">
        <v>26</v>
      </c>
      <c r="E7257" s="531">
        <v>128.63999999999999</v>
      </c>
      <c r="F7257" s="532">
        <v>0</v>
      </c>
    </row>
    <row r="7258" spans="1:6">
      <c r="A7258" s="529" t="s">
        <v>33341</v>
      </c>
      <c r="B7258" s="530">
        <v>87795</v>
      </c>
      <c r="C7258" s="522" t="s">
        <v>13161</v>
      </c>
      <c r="D7258" s="530" t="s">
        <v>26</v>
      </c>
      <c r="E7258" s="531">
        <v>78.09</v>
      </c>
      <c r="F7258" s="532">
        <v>0</v>
      </c>
    </row>
    <row r="7259" spans="1:6">
      <c r="A7259" s="529" t="s">
        <v>33341</v>
      </c>
      <c r="B7259" s="530">
        <v>87800</v>
      </c>
      <c r="C7259" s="522" t="s">
        <v>13164</v>
      </c>
      <c r="D7259" s="530" t="s">
        <v>26</v>
      </c>
      <c r="E7259" s="531">
        <v>106.83</v>
      </c>
      <c r="F7259" s="532">
        <v>0</v>
      </c>
    </row>
    <row r="7260" spans="1:6">
      <c r="A7260" s="529" t="s">
        <v>33341</v>
      </c>
      <c r="B7260" s="530">
        <v>87804</v>
      </c>
      <c r="C7260" s="522" t="s">
        <v>13167</v>
      </c>
      <c r="D7260" s="530" t="s">
        <v>26</v>
      </c>
      <c r="E7260" s="531">
        <v>124.52</v>
      </c>
      <c r="F7260" s="532">
        <v>0</v>
      </c>
    </row>
    <row r="7261" spans="1:6">
      <c r="A7261" s="529" t="s">
        <v>33341</v>
      </c>
      <c r="B7261" s="530">
        <v>87808</v>
      </c>
      <c r="C7261" s="522" t="s">
        <v>13170</v>
      </c>
      <c r="D7261" s="530" t="s">
        <v>26</v>
      </c>
      <c r="E7261" s="531">
        <v>132.46</v>
      </c>
      <c r="F7261" s="532">
        <v>0</v>
      </c>
    </row>
    <row r="7262" spans="1:6">
      <c r="A7262" s="529" t="s">
        <v>33341</v>
      </c>
      <c r="B7262" s="530">
        <v>87778</v>
      </c>
      <c r="C7262" s="522" t="s">
        <v>13150</v>
      </c>
      <c r="D7262" s="530" t="s">
        <v>26</v>
      </c>
      <c r="E7262" s="531">
        <v>97.14</v>
      </c>
      <c r="F7262" s="532">
        <v>0</v>
      </c>
    </row>
    <row r="7263" spans="1:6">
      <c r="A7263" s="529" t="s">
        <v>33341</v>
      </c>
      <c r="B7263" s="530">
        <v>87783</v>
      </c>
      <c r="C7263" s="522" t="s">
        <v>13153</v>
      </c>
      <c r="D7263" s="530" t="s">
        <v>26</v>
      </c>
      <c r="E7263" s="531">
        <v>127.17</v>
      </c>
      <c r="F7263" s="532">
        <v>0</v>
      </c>
    </row>
    <row r="7264" spans="1:6">
      <c r="A7264" s="529" t="s">
        <v>33341</v>
      </c>
      <c r="B7264" s="530">
        <v>87787</v>
      </c>
      <c r="C7264" s="522" t="s">
        <v>13156</v>
      </c>
      <c r="D7264" s="530" t="s">
        <v>26</v>
      </c>
      <c r="E7264" s="531">
        <v>146.1</v>
      </c>
      <c r="F7264" s="532">
        <v>0</v>
      </c>
    </row>
    <row r="7265" spans="1:6">
      <c r="A7265" s="529" t="s">
        <v>33341</v>
      </c>
      <c r="B7265" s="530">
        <v>87791</v>
      </c>
      <c r="C7265" s="522" t="s">
        <v>13158</v>
      </c>
      <c r="D7265" s="530" t="s">
        <v>26</v>
      </c>
      <c r="E7265" s="531">
        <v>161.16999999999999</v>
      </c>
      <c r="F7265" s="532">
        <v>0</v>
      </c>
    </row>
    <row r="7266" spans="1:6">
      <c r="A7266" s="529" t="s">
        <v>33341</v>
      </c>
      <c r="B7266" s="530">
        <v>87832</v>
      </c>
      <c r="C7266" s="522" t="s">
        <v>13188</v>
      </c>
      <c r="D7266" s="530" t="s">
        <v>26</v>
      </c>
      <c r="E7266" s="531">
        <v>154.79</v>
      </c>
      <c r="F7266" s="532">
        <v>0</v>
      </c>
    </row>
    <row r="7267" spans="1:6">
      <c r="A7267" s="529" t="s">
        <v>33341</v>
      </c>
      <c r="B7267" s="530">
        <v>87812</v>
      </c>
      <c r="C7267" s="522" t="s">
        <v>13173</v>
      </c>
      <c r="D7267" s="530" t="s">
        <v>26</v>
      </c>
      <c r="E7267" s="531">
        <v>122.36</v>
      </c>
      <c r="F7267" s="532">
        <v>0</v>
      </c>
    </row>
    <row r="7268" spans="1:6">
      <c r="A7268" s="529" t="s">
        <v>33341</v>
      </c>
      <c r="B7268" s="530">
        <v>87816</v>
      </c>
      <c r="C7268" s="522" t="s">
        <v>13176</v>
      </c>
      <c r="D7268" s="530" t="s">
        <v>26</v>
      </c>
      <c r="E7268" s="531">
        <v>151.16</v>
      </c>
      <c r="F7268" s="532">
        <v>0</v>
      </c>
    </row>
    <row r="7269" spans="1:6">
      <c r="A7269" s="529" t="s">
        <v>33341</v>
      </c>
      <c r="B7269" s="530">
        <v>87820</v>
      </c>
      <c r="C7269" s="522" t="s">
        <v>13179</v>
      </c>
      <c r="D7269" s="530" t="s">
        <v>26</v>
      </c>
      <c r="E7269" s="531">
        <v>168.85</v>
      </c>
      <c r="F7269" s="532">
        <v>0</v>
      </c>
    </row>
    <row r="7270" spans="1:6">
      <c r="A7270" s="529" t="s">
        <v>33341</v>
      </c>
      <c r="B7270" s="530">
        <v>87824</v>
      </c>
      <c r="C7270" s="522" t="s">
        <v>13182</v>
      </c>
      <c r="D7270" s="530" t="s">
        <v>26</v>
      </c>
      <c r="E7270" s="531">
        <v>196.72</v>
      </c>
      <c r="F7270" s="532">
        <v>0</v>
      </c>
    </row>
    <row r="7271" spans="1:6">
      <c r="A7271" s="529" t="s">
        <v>33341</v>
      </c>
      <c r="B7271" s="530">
        <v>87828</v>
      </c>
      <c r="C7271" s="522" t="s">
        <v>13185</v>
      </c>
      <c r="D7271" s="530" t="s">
        <v>26</v>
      </c>
      <c r="E7271" s="531">
        <v>123.77</v>
      </c>
      <c r="F7271" s="532">
        <v>0</v>
      </c>
    </row>
    <row r="7272" spans="1:6">
      <c r="A7272" s="529" t="s">
        <v>33341</v>
      </c>
      <c r="B7272" s="530">
        <v>104251</v>
      </c>
      <c r="C7272" s="522" t="s">
        <v>23941</v>
      </c>
      <c r="D7272" s="530" t="s">
        <v>26</v>
      </c>
      <c r="E7272" s="531">
        <v>114.32</v>
      </c>
      <c r="F7272" s="532">
        <v>0</v>
      </c>
    </row>
    <row r="7273" spans="1:6">
      <c r="A7273" s="529" t="s">
        <v>33341</v>
      </c>
      <c r="B7273" s="530">
        <v>104255</v>
      </c>
      <c r="C7273" s="522" t="s">
        <v>23942</v>
      </c>
      <c r="D7273" s="530" t="s">
        <v>26</v>
      </c>
      <c r="E7273" s="531">
        <v>141.84</v>
      </c>
      <c r="F7273" s="532">
        <v>0</v>
      </c>
    </row>
    <row r="7274" spans="1:6">
      <c r="A7274" s="529" t="s">
        <v>33341</v>
      </c>
      <c r="B7274" s="530">
        <v>104259</v>
      </c>
      <c r="C7274" s="522" t="s">
        <v>23943</v>
      </c>
      <c r="D7274" s="530" t="s">
        <v>26</v>
      </c>
      <c r="E7274" s="531">
        <v>159.53</v>
      </c>
      <c r="F7274" s="532">
        <v>0</v>
      </c>
    </row>
    <row r="7275" spans="1:6">
      <c r="A7275" s="529" t="s">
        <v>33341</v>
      </c>
      <c r="B7275" s="530">
        <v>104263</v>
      </c>
      <c r="C7275" s="522" t="s">
        <v>23944</v>
      </c>
      <c r="D7275" s="530" t="s">
        <v>26</v>
      </c>
      <c r="E7275" s="531">
        <v>185.22</v>
      </c>
      <c r="F7275" s="532">
        <v>0</v>
      </c>
    </row>
    <row r="7276" spans="1:6">
      <c r="A7276" s="529" t="s">
        <v>33341</v>
      </c>
      <c r="B7276" s="530">
        <v>87794</v>
      </c>
      <c r="C7276" s="522" t="s">
        <v>13160</v>
      </c>
      <c r="D7276" s="530" t="s">
        <v>26</v>
      </c>
      <c r="E7276" s="531">
        <v>49.18</v>
      </c>
      <c r="F7276" s="532">
        <v>0</v>
      </c>
    </row>
    <row r="7277" spans="1:6">
      <c r="A7277" s="529" t="s">
        <v>33341</v>
      </c>
      <c r="B7277" s="530">
        <v>87799</v>
      </c>
      <c r="C7277" s="522" t="s">
        <v>13163</v>
      </c>
      <c r="D7277" s="530" t="s">
        <v>26</v>
      </c>
      <c r="E7277" s="531">
        <v>68.400000000000006</v>
      </c>
      <c r="F7277" s="532">
        <v>0</v>
      </c>
    </row>
    <row r="7278" spans="1:6">
      <c r="A7278" s="529" t="s">
        <v>33341</v>
      </c>
      <c r="B7278" s="530">
        <v>87803</v>
      </c>
      <c r="C7278" s="522" t="s">
        <v>13166</v>
      </c>
      <c r="D7278" s="530" t="s">
        <v>26</v>
      </c>
      <c r="E7278" s="531">
        <v>75.41</v>
      </c>
      <c r="F7278" s="532">
        <v>0</v>
      </c>
    </row>
    <row r="7279" spans="1:6">
      <c r="A7279" s="529" t="s">
        <v>33341</v>
      </c>
      <c r="B7279" s="530">
        <v>87807</v>
      </c>
      <c r="C7279" s="522" t="s">
        <v>13169</v>
      </c>
      <c r="D7279" s="530" t="s">
        <v>26</v>
      </c>
      <c r="E7279" s="531">
        <v>82.43</v>
      </c>
      <c r="F7279" s="532">
        <v>0</v>
      </c>
    </row>
    <row r="7280" spans="1:6">
      <c r="A7280" s="529" t="s">
        <v>33341</v>
      </c>
      <c r="B7280" s="530">
        <v>104218</v>
      </c>
      <c r="C7280" s="522" t="s">
        <v>13204</v>
      </c>
      <c r="D7280" s="530" t="s">
        <v>26</v>
      </c>
      <c r="E7280" s="531">
        <v>62.61</v>
      </c>
      <c r="F7280" s="532">
        <v>0</v>
      </c>
    </row>
    <row r="7281" spans="1:6">
      <c r="A7281" s="529" t="s">
        <v>33341</v>
      </c>
      <c r="B7281" s="530">
        <v>87777</v>
      </c>
      <c r="C7281" s="522" t="s">
        <v>13149</v>
      </c>
      <c r="D7281" s="530" t="s">
        <v>26</v>
      </c>
      <c r="E7281" s="531">
        <v>67.59</v>
      </c>
      <c r="F7281" s="532">
        <v>0</v>
      </c>
    </row>
    <row r="7282" spans="1:6">
      <c r="A7282" s="529" t="s">
        <v>33341</v>
      </c>
      <c r="B7282" s="530">
        <v>104222</v>
      </c>
      <c r="C7282" s="522" t="s">
        <v>13208</v>
      </c>
      <c r="D7282" s="530" t="s">
        <v>26</v>
      </c>
      <c r="E7282" s="531">
        <v>80.84</v>
      </c>
      <c r="F7282" s="532">
        <v>0</v>
      </c>
    </row>
    <row r="7283" spans="1:6">
      <c r="A7283" s="529" t="s">
        <v>33341</v>
      </c>
      <c r="B7283" s="530">
        <v>87781</v>
      </c>
      <c r="C7283" s="522" t="s">
        <v>13152</v>
      </c>
      <c r="D7283" s="530" t="s">
        <v>26</v>
      </c>
      <c r="E7283" s="531">
        <v>87.23</v>
      </c>
      <c r="F7283" s="532">
        <v>0</v>
      </c>
    </row>
    <row r="7284" spans="1:6">
      <c r="A7284" s="529" t="s">
        <v>33341</v>
      </c>
      <c r="B7284" s="530">
        <v>104226</v>
      </c>
      <c r="C7284" s="522" t="s">
        <v>13212</v>
      </c>
      <c r="D7284" s="530" t="s">
        <v>26</v>
      </c>
      <c r="E7284" s="531">
        <v>88.35</v>
      </c>
      <c r="F7284" s="532">
        <v>0</v>
      </c>
    </row>
    <row r="7285" spans="1:6">
      <c r="A7285" s="529" t="s">
        <v>33341</v>
      </c>
      <c r="B7285" s="530">
        <v>87786</v>
      </c>
      <c r="C7285" s="522" t="s">
        <v>13155</v>
      </c>
      <c r="D7285" s="530" t="s">
        <v>26</v>
      </c>
      <c r="E7285" s="531">
        <v>94.74</v>
      </c>
      <c r="F7285" s="532">
        <v>0</v>
      </c>
    </row>
    <row r="7286" spans="1:6">
      <c r="A7286" s="529" t="s">
        <v>33341</v>
      </c>
      <c r="B7286" s="530">
        <v>104230</v>
      </c>
      <c r="C7286" s="522" t="s">
        <v>13216</v>
      </c>
      <c r="D7286" s="530" t="s">
        <v>26</v>
      </c>
      <c r="E7286" s="531">
        <v>104.33</v>
      </c>
      <c r="F7286" s="532">
        <v>0</v>
      </c>
    </row>
    <row r="7287" spans="1:6">
      <c r="A7287" s="529" t="s">
        <v>33341</v>
      </c>
      <c r="B7287" s="530">
        <v>104234</v>
      </c>
      <c r="C7287" s="522" t="s">
        <v>13220</v>
      </c>
      <c r="D7287" s="530" t="s">
        <v>26</v>
      </c>
      <c r="E7287" s="531">
        <v>46.25</v>
      </c>
      <c r="F7287" s="532">
        <v>0</v>
      </c>
    </row>
    <row r="7288" spans="1:6">
      <c r="A7288" s="529" t="s">
        <v>33341</v>
      </c>
      <c r="B7288" s="530">
        <v>104238</v>
      </c>
      <c r="C7288" s="522" t="s">
        <v>13224</v>
      </c>
      <c r="D7288" s="530" t="s">
        <v>26</v>
      </c>
      <c r="E7288" s="531">
        <v>64.06</v>
      </c>
      <c r="F7288" s="532">
        <v>0</v>
      </c>
    </row>
    <row r="7289" spans="1:6">
      <c r="A7289" s="529" t="s">
        <v>33341</v>
      </c>
      <c r="B7289" s="530">
        <v>104242</v>
      </c>
      <c r="C7289" s="522" t="s">
        <v>13228</v>
      </c>
      <c r="D7289" s="530" t="s">
        <v>26</v>
      </c>
      <c r="E7289" s="531">
        <v>71.069999999999993</v>
      </c>
      <c r="F7289" s="532">
        <v>0</v>
      </c>
    </row>
    <row r="7290" spans="1:6">
      <c r="A7290" s="529" t="s">
        <v>33341</v>
      </c>
      <c r="B7290" s="530">
        <v>104246</v>
      </c>
      <c r="C7290" s="522" t="s">
        <v>13232</v>
      </c>
      <c r="D7290" s="530" t="s">
        <v>26</v>
      </c>
      <c r="E7290" s="531">
        <v>77.64</v>
      </c>
      <c r="F7290" s="532">
        <v>0</v>
      </c>
    </row>
    <row r="7291" spans="1:6">
      <c r="A7291" s="529" t="s">
        <v>33341</v>
      </c>
      <c r="B7291" s="530">
        <v>104250</v>
      </c>
      <c r="C7291" s="522" t="s">
        <v>13236</v>
      </c>
      <c r="D7291" s="530" t="s">
        <v>26</v>
      </c>
      <c r="E7291" s="531">
        <v>89.25</v>
      </c>
      <c r="F7291" s="532">
        <v>0</v>
      </c>
    </row>
    <row r="7292" spans="1:6">
      <c r="A7292" s="529" t="s">
        <v>33341</v>
      </c>
      <c r="B7292" s="530">
        <v>87811</v>
      </c>
      <c r="C7292" s="522" t="s">
        <v>13172</v>
      </c>
      <c r="D7292" s="530" t="s">
        <v>26</v>
      </c>
      <c r="E7292" s="531">
        <v>98.19</v>
      </c>
      <c r="F7292" s="532">
        <v>0</v>
      </c>
    </row>
    <row r="7293" spans="1:6">
      <c r="A7293" s="529" t="s">
        <v>33341</v>
      </c>
      <c r="B7293" s="530">
        <v>104254</v>
      </c>
      <c r="C7293" s="522" t="s">
        <v>13239</v>
      </c>
      <c r="D7293" s="530" t="s">
        <v>26</v>
      </c>
      <c r="E7293" s="531">
        <v>107.05</v>
      </c>
      <c r="F7293" s="532">
        <v>0</v>
      </c>
    </row>
    <row r="7294" spans="1:6">
      <c r="A7294" s="529" t="s">
        <v>33341</v>
      </c>
      <c r="B7294" s="530">
        <v>87815</v>
      </c>
      <c r="C7294" s="522" t="s">
        <v>13175</v>
      </c>
      <c r="D7294" s="530" t="s">
        <v>26</v>
      </c>
      <c r="E7294" s="531">
        <v>117.4</v>
      </c>
      <c r="F7294" s="532">
        <v>0</v>
      </c>
    </row>
    <row r="7295" spans="1:6">
      <c r="A7295" s="529" t="s">
        <v>33341</v>
      </c>
      <c r="B7295" s="530">
        <v>104258</v>
      </c>
      <c r="C7295" s="522" t="s">
        <v>13242</v>
      </c>
      <c r="D7295" s="530" t="s">
        <v>26</v>
      </c>
      <c r="E7295" s="531">
        <v>114.06</v>
      </c>
      <c r="F7295" s="532">
        <v>0</v>
      </c>
    </row>
    <row r="7296" spans="1:6">
      <c r="A7296" s="529" t="s">
        <v>33341</v>
      </c>
      <c r="B7296" s="530">
        <v>87819</v>
      </c>
      <c r="C7296" s="522" t="s">
        <v>13178</v>
      </c>
      <c r="D7296" s="530" t="s">
        <v>26</v>
      </c>
      <c r="E7296" s="531">
        <v>124.41</v>
      </c>
      <c r="F7296" s="532">
        <v>0</v>
      </c>
    </row>
    <row r="7297" spans="1:6">
      <c r="A7297" s="529" t="s">
        <v>33341</v>
      </c>
      <c r="B7297" s="530">
        <v>104262</v>
      </c>
      <c r="C7297" s="522" t="s">
        <v>13245</v>
      </c>
      <c r="D7297" s="530" t="s">
        <v>26</v>
      </c>
      <c r="E7297" s="531">
        <v>148.09</v>
      </c>
      <c r="F7297" s="532">
        <v>0</v>
      </c>
    </row>
    <row r="7298" spans="1:6">
      <c r="A7298" s="529" t="s">
        <v>33341</v>
      </c>
      <c r="B7298" s="530">
        <v>87823</v>
      </c>
      <c r="C7298" s="522" t="s">
        <v>13181</v>
      </c>
      <c r="D7298" s="530" t="s">
        <v>26</v>
      </c>
      <c r="E7298" s="531">
        <v>162.21</v>
      </c>
      <c r="F7298" s="532">
        <v>0</v>
      </c>
    </row>
    <row r="7299" spans="1:6">
      <c r="A7299" s="529" t="s">
        <v>33341</v>
      </c>
      <c r="B7299" s="530">
        <v>87827</v>
      </c>
      <c r="C7299" s="522" t="s">
        <v>13184</v>
      </c>
      <c r="D7299" s="530" t="s">
        <v>26</v>
      </c>
      <c r="E7299" s="531">
        <v>91.39</v>
      </c>
      <c r="F7299" s="532">
        <v>0</v>
      </c>
    </row>
    <row r="7300" spans="1:6">
      <c r="A7300" s="529" t="s">
        <v>33341</v>
      </c>
      <c r="B7300" s="530">
        <v>87831</v>
      </c>
      <c r="C7300" s="522" t="s">
        <v>13187</v>
      </c>
      <c r="D7300" s="530" t="s">
        <v>26</v>
      </c>
      <c r="E7300" s="531">
        <v>110.35</v>
      </c>
      <c r="F7300" s="532">
        <v>0</v>
      </c>
    </row>
    <row r="7301" spans="1:6">
      <c r="A7301" s="529" t="s">
        <v>33341</v>
      </c>
      <c r="B7301" s="530">
        <v>104220</v>
      </c>
      <c r="C7301" s="522" t="s">
        <v>13206</v>
      </c>
      <c r="D7301" s="530" t="s">
        <v>26</v>
      </c>
      <c r="E7301" s="531">
        <v>59.51</v>
      </c>
      <c r="F7301" s="532">
        <v>0</v>
      </c>
    </row>
    <row r="7302" spans="1:6">
      <c r="A7302" s="529" t="s">
        <v>33341</v>
      </c>
      <c r="B7302" s="530">
        <v>104203</v>
      </c>
      <c r="C7302" s="522" t="s">
        <v>13189</v>
      </c>
      <c r="D7302" s="530" t="s">
        <v>26</v>
      </c>
      <c r="E7302" s="531">
        <v>64.56</v>
      </c>
      <c r="F7302" s="532">
        <v>0</v>
      </c>
    </row>
    <row r="7303" spans="1:6">
      <c r="A7303" s="529" t="s">
        <v>33341</v>
      </c>
      <c r="B7303" s="530">
        <v>104224</v>
      </c>
      <c r="C7303" s="522" t="s">
        <v>13210</v>
      </c>
      <c r="D7303" s="530" t="s">
        <v>26</v>
      </c>
      <c r="E7303" s="531">
        <v>76.72</v>
      </c>
      <c r="F7303" s="532">
        <v>0</v>
      </c>
    </row>
    <row r="7304" spans="1:6">
      <c r="A7304" s="529" t="s">
        <v>33341</v>
      </c>
      <c r="B7304" s="530">
        <v>104204</v>
      </c>
      <c r="C7304" s="522" t="s">
        <v>13190</v>
      </c>
      <c r="D7304" s="530" t="s">
        <v>26</v>
      </c>
      <c r="E7304" s="531">
        <v>83.3</v>
      </c>
      <c r="F7304" s="532">
        <v>0</v>
      </c>
    </row>
    <row r="7305" spans="1:6">
      <c r="A7305" s="529" t="s">
        <v>33341</v>
      </c>
      <c r="B7305" s="530">
        <v>104228</v>
      </c>
      <c r="C7305" s="522" t="s">
        <v>13214</v>
      </c>
      <c r="D7305" s="530" t="s">
        <v>26</v>
      </c>
      <c r="E7305" s="531">
        <v>82.89</v>
      </c>
      <c r="F7305" s="532">
        <v>0</v>
      </c>
    </row>
    <row r="7306" spans="1:6">
      <c r="A7306" s="529" t="s">
        <v>33341</v>
      </c>
      <c r="B7306" s="530">
        <v>104205</v>
      </c>
      <c r="C7306" s="522" t="s">
        <v>13191</v>
      </c>
      <c r="D7306" s="530" t="s">
        <v>26</v>
      </c>
      <c r="E7306" s="531">
        <v>89.47</v>
      </c>
      <c r="F7306" s="532">
        <v>0</v>
      </c>
    </row>
    <row r="7307" spans="1:6">
      <c r="A7307" s="529" t="s">
        <v>33341</v>
      </c>
      <c r="B7307" s="530">
        <v>104232</v>
      </c>
      <c r="C7307" s="522" t="s">
        <v>13218</v>
      </c>
      <c r="D7307" s="530" t="s">
        <v>26</v>
      </c>
      <c r="E7307" s="531">
        <v>91.73</v>
      </c>
      <c r="F7307" s="532">
        <v>0</v>
      </c>
    </row>
    <row r="7308" spans="1:6">
      <c r="A7308" s="529" t="s">
        <v>33341</v>
      </c>
      <c r="B7308" s="530">
        <v>104206</v>
      </c>
      <c r="C7308" s="522" t="s">
        <v>13192</v>
      </c>
      <c r="D7308" s="530" t="s">
        <v>26</v>
      </c>
      <c r="E7308" s="531">
        <v>98.96</v>
      </c>
      <c r="F7308" s="532">
        <v>0</v>
      </c>
    </row>
    <row r="7309" spans="1:6">
      <c r="A7309" s="529" t="s">
        <v>33341</v>
      </c>
      <c r="B7309" s="530">
        <v>104236</v>
      </c>
      <c r="C7309" s="522" t="s">
        <v>13222</v>
      </c>
      <c r="D7309" s="530" t="s">
        <v>26</v>
      </c>
      <c r="E7309" s="531">
        <v>42.99</v>
      </c>
      <c r="F7309" s="532">
        <v>0</v>
      </c>
    </row>
    <row r="7310" spans="1:6">
      <c r="A7310" s="529" t="s">
        <v>33341</v>
      </c>
      <c r="B7310" s="530">
        <v>104207</v>
      </c>
      <c r="C7310" s="522" t="s">
        <v>13193</v>
      </c>
      <c r="D7310" s="530" t="s">
        <v>26</v>
      </c>
      <c r="E7310" s="531">
        <v>46.09</v>
      </c>
      <c r="F7310" s="532">
        <v>0</v>
      </c>
    </row>
    <row r="7311" spans="1:6">
      <c r="A7311" s="529" t="s">
        <v>33341</v>
      </c>
      <c r="B7311" s="530">
        <v>104240</v>
      </c>
      <c r="C7311" s="522" t="s">
        <v>13226</v>
      </c>
      <c r="D7311" s="530" t="s">
        <v>26</v>
      </c>
      <c r="E7311" s="531">
        <v>59.92</v>
      </c>
      <c r="F7311" s="532">
        <v>0</v>
      </c>
    </row>
    <row r="7312" spans="1:6">
      <c r="A7312" s="529" t="s">
        <v>33341</v>
      </c>
      <c r="B7312" s="530">
        <v>104208</v>
      </c>
      <c r="C7312" s="522" t="s">
        <v>13194</v>
      </c>
      <c r="D7312" s="530" t="s">
        <v>26</v>
      </c>
      <c r="E7312" s="531">
        <v>64.400000000000006</v>
      </c>
      <c r="F7312" s="532">
        <v>0</v>
      </c>
    </row>
    <row r="7313" spans="1:6">
      <c r="A7313" s="529" t="s">
        <v>33341</v>
      </c>
      <c r="B7313" s="530">
        <v>104244</v>
      </c>
      <c r="C7313" s="522" t="s">
        <v>13230</v>
      </c>
      <c r="D7313" s="530" t="s">
        <v>26</v>
      </c>
      <c r="E7313" s="531">
        <v>65.72</v>
      </c>
      <c r="F7313" s="532">
        <v>0</v>
      </c>
    </row>
    <row r="7314" spans="1:6">
      <c r="A7314" s="529" t="s">
        <v>33341</v>
      </c>
      <c r="B7314" s="530">
        <v>104209</v>
      </c>
      <c r="C7314" s="522" t="s">
        <v>13195</v>
      </c>
      <c r="D7314" s="530" t="s">
        <v>26</v>
      </c>
      <c r="E7314" s="531">
        <v>70.209999999999994</v>
      </c>
      <c r="F7314" s="532">
        <v>0</v>
      </c>
    </row>
    <row r="7315" spans="1:6">
      <c r="A7315" s="529" t="s">
        <v>33341</v>
      </c>
      <c r="B7315" s="530">
        <v>104248</v>
      </c>
      <c r="C7315" s="522" t="s">
        <v>13234</v>
      </c>
      <c r="D7315" s="530" t="s">
        <v>26</v>
      </c>
      <c r="E7315" s="531">
        <v>67.760000000000005</v>
      </c>
      <c r="F7315" s="532">
        <v>0</v>
      </c>
    </row>
    <row r="7316" spans="1:6">
      <c r="A7316" s="529" t="s">
        <v>33341</v>
      </c>
      <c r="B7316" s="530">
        <v>104210</v>
      </c>
      <c r="C7316" s="522" t="s">
        <v>13196</v>
      </c>
      <c r="D7316" s="530" t="s">
        <v>26</v>
      </c>
      <c r="E7316" s="531">
        <v>72.09</v>
      </c>
      <c r="F7316" s="532">
        <v>0</v>
      </c>
    </row>
    <row r="7317" spans="1:6">
      <c r="A7317" s="529" t="s">
        <v>33341</v>
      </c>
      <c r="B7317" s="530">
        <v>104252</v>
      </c>
      <c r="C7317" s="522" t="s">
        <v>13237</v>
      </c>
      <c r="D7317" s="530" t="s">
        <v>26</v>
      </c>
      <c r="E7317" s="531">
        <v>87.46</v>
      </c>
      <c r="F7317" s="532">
        <v>0</v>
      </c>
    </row>
    <row r="7318" spans="1:6">
      <c r="A7318" s="529" t="s">
        <v>33341</v>
      </c>
      <c r="B7318" s="530">
        <v>104211</v>
      </c>
      <c r="C7318" s="522" t="s">
        <v>13197</v>
      </c>
      <c r="D7318" s="530" t="s">
        <v>26</v>
      </c>
      <c r="E7318" s="531">
        <v>96.56</v>
      </c>
      <c r="F7318" s="532">
        <v>0</v>
      </c>
    </row>
    <row r="7319" spans="1:6">
      <c r="A7319" s="529" t="s">
        <v>33341</v>
      </c>
      <c r="B7319" s="530">
        <v>104212</v>
      </c>
      <c r="C7319" s="522" t="s">
        <v>13198</v>
      </c>
      <c r="D7319" s="530" t="s">
        <v>26</v>
      </c>
      <c r="E7319" s="531">
        <v>114.94</v>
      </c>
      <c r="F7319" s="532">
        <v>0</v>
      </c>
    </row>
    <row r="7320" spans="1:6">
      <c r="A7320" s="529" t="s">
        <v>33341</v>
      </c>
      <c r="B7320" s="530">
        <v>104213</v>
      </c>
      <c r="C7320" s="522" t="s">
        <v>13199</v>
      </c>
      <c r="D7320" s="530" t="s">
        <v>26</v>
      </c>
      <c r="E7320" s="531">
        <v>120.75</v>
      </c>
      <c r="F7320" s="532">
        <v>0</v>
      </c>
    </row>
    <row r="7321" spans="1:6">
      <c r="A7321" s="529" t="s">
        <v>33341</v>
      </c>
      <c r="B7321" s="530">
        <v>104214</v>
      </c>
      <c r="C7321" s="522" t="s">
        <v>13200</v>
      </c>
      <c r="D7321" s="530" t="s">
        <v>26</v>
      </c>
      <c r="E7321" s="531">
        <v>145.19999999999999</v>
      </c>
      <c r="F7321" s="532">
        <v>0</v>
      </c>
    </row>
    <row r="7322" spans="1:6">
      <c r="A7322" s="529" t="s">
        <v>33341</v>
      </c>
      <c r="B7322" s="530">
        <v>104215</v>
      </c>
      <c r="C7322" s="522" t="s">
        <v>13201</v>
      </c>
      <c r="D7322" s="530" t="s">
        <v>26</v>
      </c>
      <c r="E7322" s="531">
        <v>88.3</v>
      </c>
      <c r="F7322" s="532">
        <v>0</v>
      </c>
    </row>
    <row r="7323" spans="1:6">
      <c r="A7323" s="529" t="s">
        <v>33341</v>
      </c>
      <c r="B7323" s="530">
        <v>104216</v>
      </c>
      <c r="C7323" s="522" t="s">
        <v>13202</v>
      </c>
      <c r="D7323" s="530" t="s">
        <v>26</v>
      </c>
      <c r="E7323" s="531">
        <v>105.91</v>
      </c>
      <c r="F7323" s="532">
        <v>0</v>
      </c>
    </row>
    <row r="7324" spans="1:6">
      <c r="A7324" s="529" t="s">
        <v>33341</v>
      </c>
      <c r="B7324" s="530">
        <v>104217</v>
      </c>
      <c r="C7324" s="522" t="s">
        <v>13203</v>
      </c>
      <c r="D7324" s="530" t="s">
        <v>26</v>
      </c>
      <c r="E7324" s="531">
        <v>56.59</v>
      </c>
      <c r="F7324" s="532">
        <v>0</v>
      </c>
    </row>
    <row r="7325" spans="1:6">
      <c r="A7325" s="529" t="s">
        <v>33341</v>
      </c>
      <c r="B7325" s="530">
        <v>104221</v>
      </c>
      <c r="C7325" s="522" t="s">
        <v>13207</v>
      </c>
      <c r="D7325" s="530" t="s">
        <v>26</v>
      </c>
      <c r="E7325" s="531">
        <v>72.77</v>
      </c>
      <c r="F7325" s="532">
        <v>0</v>
      </c>
    </row>
    <row r="7326" spans="1:6">
      <c r="A7326" s="529" t="s">
        <v>33341</v>
      </c>
      <c r="B7326" s="530">
        <v>104225</v>
      </c>
      <c r="C7326" s="522" t="s">
        <v>13211</v>
      </c>
      <c r="D7326" s="530" t="s">
        <v>26</v>
      </c>
      <c r="E7326" s="531">
        <v>78.23</v>
      </c>
      <c r="F7326" s="532">
        <v>0</v>
      </c>
    </row>
    <row r="7327" spans="1:6">
      <c r="A7327" s="529" t="s">
        <v>33341</v>
      </c>
      <c r="B7327" s="530">
        <v>104229</v>
      </c>
      <c r="C7327" s="522" t="s">
        <v>13215</v>
      </c>
      <c r="D7327" s="530" t="s">
        <v>26</v>
      </c>
      <c r="E7327" s="531">
        <v>93.19</v>
      </c>
      <c r="F7327" s="532">
        <v>0</v>
      </c>
    </row>
    <row r="7328" spans="1:6">
      <c r="A7328" s="529" t="s">
        <v>33341</v>
      </c>
      <c r="B7328" s="530">
        <v>104233</v>
      </c>
      <c r="C7328" s="522" t="s">
        <v>13219</v>
      </c>
      <c r="D7328" s="530" t="s">
        <v>26</v>
      </c>
      <c r="E7328" s="531">
        <v>40.630000000000003</v>
      </c>
      <c r="F7328" s="532">
        <v>0</v>
      </c>
    </row>
    <row r="7329" spans="1:6">
      <c r="A7329" s="529" t="s">
        <v>33341</v>
      </c>
      <c r="B7329" s="530">
        <v>104237</v>
      </c>
      <c r="C7329" s="522" t="s">
        <v>13223</v>
      </c>
      <c r="D7329" s="530" t="s">
        <v>26</v>
      </c>
      <c r="E7329" s="531">
        <v>56.52</v>
      </c>
      <c r="F7329" s="532">
        <v>0</v>
      </c>
    </row>
    <row r="7330" spans="1:6">
      <c r="A7330" s="529" t="s">
        <v>33341</v>
      </c>
      <c r="B7330" s="530">
        <v>104241</v>
      </c>
      <c r="C7330" s="522" t="s">
        <v>13227</v>
      </c>
      <c r="D7330" s="530" t="s">
        <v>26</v>
      </c>
      <c r="E7330" s="531">
        <v>61.62</v>
      </c>
      <c r="F7330" s="532">
        <v>0</v>
      </c>
    </row>
    <row r="7331" spans="1:6">
      <c r="A7331" s="529" t="s">
        <v>33341</v>
      </c>
      <c r="B7331" s="530">
        <v>104245</v>
      </c>
      <c r="C7331" s="522" t="s">
        <v>13231</v>
      </c>
      <c r="D7331" s="530" t="s">
        <v>26</v>
      </c>
      <c r="E7331" s="531">
        <v>67.23</v>
      </c>
      <c r="F7331" s="532">
        <v>0</v>
      </c>
    </row>
    <row r="7332" spans="1:6">
      <c r="A7332" s="529" t="s">
        <v>33341</v>
      </c>
      <c r="B7332" s="530">
        <v>104249</v>
      </c>
      <c r="C7332" s="522" t="s">
        <v>13235</v>
      </c>
      <c r="D7332" s="530" t="s">
        <v>26</v>
      </c>
      <c r="E7332" s="531">
        <v>83.63</v>
      </c>
      <c r="F7332" s="532">
        <v>0</v>
      </c>
    </row>
    <row r="7333" spans="1:6">
      <c r="A7333" s="529" t="s">
        <v>33341</v>
      </c>
      <c r="B7333" s="530">
        <v>104253</v>
      </c>
      <c r="C7333" s="522" t="s">
        <v>13238</v>
      </c>
      <c r="D7333" s="530" t="s">
        <v>26</v>
      </c>
      <c r="E7333" s="531">
        <v>99.51</v>
      </c>
      <c r="F7333" s="532">
        <v>0</v>
      </c>
    </row>
    <row r="7334" spans="1:6">
      <c r="A7334" s="529" t="s">
        <v>33341</v>
      </c>
      <c r="B7334" s="530">
        <v>104256</v>
      </c>
      <c r="C7334" s="522" t="s">
        <v>13240</v>
      </c>
      <c r="D7334" s="530" t="s">
        <v>26</v>
      </c>
      <c r="E7334" s="531">
        <v>104.39</v>
      </c>
      <c r="F7334" s="532">
        <v>0</v>
      </c>
    </row>
    <row r="7335" spans="1:6">
      <c r="A7335" s="529" t="s">
        <v>33341</v>
      </c>
      <c r="B7335" s="530">
        <v>104260</v>
      </c>
      <c r="C7335" s="522" t="s">
        <v>13243</v>
      </c>
      <c r="D7335" s="530" t="s">
        <v>26</v>
      </c>
      <c r="E7335" s="531">
        <v>110.19</v>
      </c>
      <c r="F7335" s="532">
        <v>0</v>
      </c>
    </row>
    <row r="7336" spans="1:6">
      <c r="A7336" s="529" t="s">
        <v>33341</v>
      </c>
      <c r="B7336" s="530">
        <v>104264</v>
      </c>
      <c r="C7336" s="522" t="s">
        <v>13246</v>
      </c>
      <c r="D7336" s="530" t="s">
        <v>26</v>
      </c>
      <c r="E7336" s="531">
        <v>132.16999999999999</v>
      </c>
      <c r="F7336" s="532">
        <v>0</v>
      </c>
    </row>
    <row r="7337" spans="1:6">
      <c r="A7337" s="529" t="s">
        <v>33341</v>
      </c>
      <c r="B7337" s="530">
        <v>87792</v>
      </c>
      <c r="C7337" s="522" t="s">
        <v>13159</v>
      </c>
      <c r="D7337" s="530" t="s">
        <v>26</v>
      </c>
      <c r="E7337" s="531">
        <v>43.56</v>
      </c>
      <c r="F7337" s="532">
        <v>0</v>
      </c>
    </row>
    <row r="7338" spans="1:6">
      <c r="A7338" s="529" t="s">
        <v>33341</v>
      </c>
      <c r="B7338" s="530">
        <v>87797</v>
      </c>
      <c r="C7338" s="522" t="s">
        <v>13162</v>
      </c>
      <c r="D7338" s="530" t="s">
        <v>26</v>
      </c>
      <c r="E7338" s="531">
        <v>60.86</v>
      </c>
      <c r="F7338" s="532">
        <v>0</v>
      </c>
    </row>
    <row r="7339" spans="1:6">
      <c r="A7339" s="529" t="s">
        <v>33341</v>
      </c>
      <c r="B7339" s="530">
        <v>87801</v>
      </c>
      <c r="C7339" s="522" t="s">
        <v>13165</v>
      </c>
      <c r="D7339" s="530" t="s">
        <v>26</v>
      </c>
      <c r="E7339" s="531">
        <v>65.959999999999994</v>
      </c>
      <c r="F7339" s="532">
        <v>0</v>
      </c>
    </row>
    <row r="7340" spans="1:6">
      <c r="A7340" s="529" t="s">
        <v>33341</v>
      </c>
      <c r="B7340" s="530">
        <v>87805</v>
      </c>
      <c r="C7340" s="522" t="s">
        <v>13168</v>
      </c>
      <c r="D7340" s="530" t="s">
        <v>26</v>
      </c>
      <c r="E7340" s="531">
        <v>72.02</v>
      </c>
      <c r="F7340" s="532">
        <v>0</v>
      </c>
    </row>
    <row r="7341" spans="1:6">
      <c r="A7341" s="529" t="s">
        <v>33341</v>
      </c>
      <c r="B7341" s="530">
        <v>87775</v>
      </c>
      <c r="C7341" s="522" t="s">
        <v>13148</v>
      </c>
      <c r="D7341" s="530" t="s">
        <v>26</v>
      </c>
      <c r="E7341" s="531">
        <v>61.57</v>
      </c>
      <c r="F7341" s="532">
        <v>0</v>
      </c>
    </row>
    <row r="7342" spans="1:6">
      <c r="A7342" s="529" t="s">
        <v>33341</v>
      </c>
      <c r="B7342" s="530">
        <v>87779</v>
      </c>
      <c r="C7342" s="522" t="s">
        <v>13151</v>
      </c>
      <c r="D7342" s="530" t="s">
        <v>26</v>
      </c>
      <c r="E7342" s="531">
        <v>79.16</v>
      </c>
      <c r="F7342" s="532">
        <v>0</v>
      </c>
    </row>
    <row r="7343" spans="1:6">
      <c r="A7343" s="529" t="s">
        <v>33341</v>
      </c>
      <c r="B7343" s="530">
        <v>87784</v>
      </c>
      <c r="C7343" s="522" t="s">
        <v>13154</v>
      </c>
      <c r="D7343" s="530" t="s">
        <v>26</v>
      </c>
      <c r="E7343" s="531">
        <v>84.62</v>
      </c>
      <c r="F7343" s="532">
        <v>0</v>
      </c>
    </row>
    <row r="7344" spans="1:6">
      <c r="A7344" s="529" t="s">
        <v>33341</v>
      </c>
      <c r="B7344" s="530">
        <v>87788</v>
      </c>
      <c r="C7344" s="522" t="s">
        <v>13157</v>
      </c>
      <c r="D7344" s="530" t="s">
        <v>26</v>
      </c>
      <c r="E7344" s="531">
        <v>101.11</v>
      </c>
      <c r="F7344" s="532">
        <v>0</v>
      </c>
    </row>
    <row r="7345" spans="1:6">
      <c r="A7345" s="529" t="s">
        <v>33341</v>
      </c>
      <c r="B7345" s="530">
        <v>87809</v>
      </c>
      <c r="C7345" s="522" t="s">
        <v>13171</v>
      </c>
      <c r="D7345" s="530" t="s">
        <v>26</v>
      </c>
      <c r="E7345" s="531">
        <v>92.57</v>
      </c>
      <c r="F7345" s="532">
        <v>0</v>
      </c>
    </row>
    <row r="7346" spans="1:6">
      <c r="A7346" s="529" t="s">
        <v>33341</v>
      </c>
      <c r="B7346" s="530">
        <v>87813</v>
      </c>
      <c r="C7346" s="522" t="s">
        <v>13174</v>
      </c>
      <c r="D7346" s="530" t="s">
        <v>26</v>
      </c>
      <c r="E7346" s="531">
        <v>109.86</v>
      </c>
      <c r="F7346" s="532">
        <v>0</v>
      </c>
    </row>
    <row r="7347" spans="1:6">
      <c r="A7347" s="529" t="s">
        <v>33341</v>
      </c>
      <c r="B7347" s="530">
        <v>104257</v>
      </c>
      <c r="C7347" s="522" t="s">
        <v>13241</v>
      </c>
      <c r="D7347" s="530" t="s">
        <v>26</v>
      </c>
      <c r="E7347" s="531">
        <v>104.61</v>
      </c>
      <c r="F7347" s="532">
        <v>0</v>
      </c>
    </row>
    <row r="7348" spans="1:6">
      <c r="A7348" s="529" t="s">
        <v>33341</v>
      </c>
      <c r="B7348" s="530">
        <v>87817</v>
      </c>
      <c r="C7348" s="522" t="s">
        <v>13177</v>
      </c>
      <c r="D7348" s="530" t="s">
        <v>26</v>
      </c>
      <c r="E7348" s="531">
        <v>114.96</v>
      </c>
      <c r="F7348" s="532">
        <v>0</v>
      </c>
    </row>
    <row r="7349" spans="1:6">
      <c r="A7349" s="529" t="s">
        <v>33341</v>
      </c>
      <c r="B7349" s="530">
        <v>104261</v>
      </c>
      <c r="C7349" s="522" t="s">
        <v>13244</v>
      </c>
      <c r="D7349" s="530" t="s">
        <v>26</v>
      </c>
      <c r="E7349" s="531">
        <v>137.68</v>
      </c>
      <c r="F7349" s="532">
        <v>0</v>
      </c>
    </row>
    <row r="7350" spans="1:6">
      <c r="A7350" s="529" t="s">
        <v>33341</v>
      </c>
      <c r="B7350" s="530">
        <v>87821</v>
      </c>
      <c r="C7350" s="522" t="s">
        <v>13180</v>
      </c>
      <c r="D7350" s="530" t="s">
        <v>26</v>
      </c>
      <c r="E7350" s="531">
        <v>151.80000000000001</v>
      </c>
      <c r="F7350" s="532">
        <v>0</v>
      </c>
    </row>
    <row r="7351" spans="1:6">
      <c r="A7351" s="529" t="s">
        <v>33341</v>
      </c>
      <c r="B7351" s="530">
        <v>87825</v>
      </c>
      <c r="C7351" s="522" t="s">
        <v>13183</v>
      </c>
      <c r="D7351" s="530" t="s">
        <v>26</v>
      </c>
      <c r="E7351" s="531">
        <v>84.51</v>
      </c>
      <c r="F7351" s="532">
        <v>0</v>
      </c>
    </row>
    <row r="7352" spans="1:6">
      <c r="A7352" s="529" t="s">
        <v>33341</v>
      </c>
      <c r="B7352" s="530">
        <v>87829</v>
      </c>
      <c r="C7352" s="522" t="s">
        <v>13186</v>
      </c>
      <c r="D7352" s="530" t="s">
        <v>26</v>
      </c>
      <c r="E7352" s="531">
        <v>101.13</v>
      </c>
      <c r="F7352" s="532">
        <v>0</v>
      </c>
    </row>
    <row r="7353" spans="1:6">
      <c r="A7353" s="529" t="s">
        <v>33342</v>
      </c>
      <c r="B7353" s="530">
        <v>87557</v>
      </c>
      <c r="C7353" s="522" t="s">
        <v>23548</v>
      </c>
      <c r="D7353" s="530" t="s">
        <v>26</v>
      </c>
      <c r="E7353" s="531">
        <v>45.54</v>
      </c>
      <c r="F7353" s="532">
        <v>0</v>
      </c>
    </row>
    <row r="7354" spans="1:6">
      <c r="A7354" s="529" t="s">
        <v>33342</v>
      </c>
      <c r="B7354" s="530">
        <v>87539</v>
      </c>
      <c r="C7354" s="522" t="s">
        <v>23538</v>
      </c>
      <c r="D7354" s="530" t="s">
        <v>26</v>
      </c>
      <c r="E7354" s="531">
        <v>68.540000000000006</v>
      </c>
      <c r="F7354" s="532">
        <v>0</v>
      </c>
    </row>
    <row r="7355" spans="1:6">
      <c r="A7355" s="529" t="s">
        <v>33342</v>
      </c>
      <c r="B7355" s="530">
        <v>104972</v>
      </c>
      <c r="C7355" s="522" t="s">
        <v>23581</v>
      </c>
      <c r="D7355" s="530" t="s">
        <v>26</v>
      </c>
      <c r="E7355" s="531">
        <v>39.909999999999997</v>
      </c>
      <c r="F7355" s="532">
        <v>0</v>
      </c>
    </row>
    <row r="7356" spans="1:6">
      <c r="A7356" s="529" t="s">
        <v>33342</v>
      </c>
      <c r="B7356" s="530">
        <v>104954</v>
      </c>
      <c r="C7356" s="522" t="s">
        <v>23563</v>
      </c>
      <c r="D7356" s="530" t="s">
        <v>26</v>
      </c>
      <c r="E7356" s="531">
        <v>54.71</v>
      </c>
      <c r="F7356" s="532">
        <v>0</v>
      </c>
    </row>
    <row r="7357" spans="1:6">
      <c r="A7357" s="529" t="s">
        <v>33342</v>
      </c>
      <c r="B7357" s="530">
        <v>104976</v>
      </c>
      <c r="C7357" s="522" t="s">
        <v>23585</v>
      </c>
      <c r="D7357" s="530" t="s">
        <v>26</v>
      </c>
      <c r="E7357" s="531">
        <v>34.880000000000003</v>
      </c>
      <c r="F7357" s="532">
        <v>0</v>
      </c>
    </row>
    <row r="7358" spans="1:6">
      <c r="A7358" s="529" t="s">
        <v>33342</v>
      </c>
      <c r="B7358" s="530">
        <v>104966</v>
      </c>
      <c r="C7358" s="522" t="s">
        <v>23575</v>
      </c>
      <c r="D7358" s="530" t="s">
        <v>26</v>
      </c>
      <c r="E7358" s="531">
        <v>49.68</v>
      </c>
      <c r="F7358" s="532">
        <v>0</v>
      </c>
    </row>
    <row r="7359" spans="1:6">
      <c r="A7359" s="529" t="s">
        <v>33342</v>
      </c>
      <c r="B7359" s="530">
        <v>104968</v>
      </c>
      <c r="C7359" s="522" t="s">
        <v>23577</v>
      </c>
      <c r="D7359" s="530" t="s">
        <v>26</v>
      </c>
      <c r="E7359" s="531">
        <v>48.35</v>
      </c>
      <c r="F7359" s="532">
        <v>0</v>
      </c>
    </row>
    <row r="7360" spans="1:6">
      <c r="A7360" s="529" t="s">
        <v>33342</v>
      </c>
      <c r="B7360" s="530">
        <v>104962</v>
      </c>
      <c r="C7360" s="522" t="s">
        <v>23571</v>
      </c>
      <c r="D7360" s="530" t="s">
        <v>26</v>
      </c>
      <c r="E7360" s="531">
        <v>63.14</v>
      </c>
      <c r="F7360" s="532">
        <v>0</v>
      </c>
    </row>
    <row r="7361" spans="1:6">
      <c r="A7361" s="529" t="s">
        <v>33342</v>
      </c>
      <c r="B7361" s="530">
        <v>87550</v>
      </c>
      <c r="C7361" s="522" t="s">
        <v>23545</v>
      </c>
      <c r="D7361" s="530" t="s">
        <v>26</v>
      </c>
      <c r="E7361" s="531">
        <v>30.58</v>
      </c>
      <c r="F7361" s="532">
        <v>0</v>
      </c>
    </row>
    <row r="7362" spans="1:6">
      <c r="A7362" s="529" t="s">
        <v>33342</v>
      </c>
      <c r="B7362" s="530">
        <v>87532</v>
      </c>
      <c r="C7362" s="522" t="s">
        <v>23535</v>
      </c>
      <c r="D7362" s="530" t="s">
        <v>26</v>
      </c>
      <c r="E7362" s="531">
        <v>42.87</v>
      </c>
      <c r="F7362" s="532">
        <v>0</v>
      </c>
    </row>
    <row r="7363" spans="1:6">
      <c r="A7363" s="529" t="s">
        <v>33342</v>
      </c>
      <c r="B7363" s="530">
        <v>87554</v>
      </c>
      <c r="C7363" s="522" t="s">
        <v>23547</v>
      </c>
      <c r="D7363" s="530" t="s">
        <v>26</v>
      </c>
      <c r="E7363" s="531">
        <v>27.33</v>
      </c>
      <c r="F7363" s="532">
        <v>0</v>
      </c>
    </row>
    <row r="7364" spans="1:6">
      <c r="A7364" s="529" t="s">
        <v>33342</v>
      </c>
      <c r="B7364" s="530">
        <v>87536</v>
      </c>
      <c r="C7364" s="522" t="s">
        <v>23537</v>
      </c>
      <c r="D7364" s="530" t="s">
        <v>26</v>
      </c>
      <c r="E7364" s="531">
        <v>39.619999999999997</v>
      </c>
      <c r="F7364" s="532">
        <v>0</v>
      </c>
    </row>
    <row r="7365" spans="1:6">
      <c r="A7365" s="529" t="s">
        <v>33342</v>
      </c>
      <c r="B7365" s="530">
        <v>87528</v>
      </c>
      <c r="C7365" s="522" t="s">
        <v>23531</v>
      </c>
      <c r="D7365" s="530" t="s">
        <v>26</v>
      </c>
      <c r="E7365" s="531">
        <v>48.31</v>
      </c>
      <c r="F7365" s="532">
        <v>0</v>
      </c>
    </row>
    <row r="7366" spans="1:6">
      <c r="A7366" s="529" t="s">
        <v>33342</v>
      </c>
      <c r="B7366" s="530">
        <v>87546</v>
      </c>
      <c r="C7366" s="522" t="s">
        <v>23541</v>
      </c>
      <c r="D7366" s="530" t="s">
        <v>26</v>
      </c>
      <c r="E7366" s="531">
        <v>36.020000000000003</v>
      </c>
      <c r="F7366" s="532">
        <v>0</v>
      </c>
    </row>
    <row r="7367" spans="1:6">
      <c r="A7367" s="529" t="s">
        <v>33342</v>
      </c>
      <c r="B7367" s="530">
        <v>104971</v>
      </c>
      <c r="C7367" s="522" t="s">
        <v>23580</v>
      </c>
      <c r="D7367" s="530" t="s">
        <v>26</v>
      </c>
      <c r="E7367" s="531">
        <v>36.19</v>
      </c>
      <c r="F7367" s="532">
        <v>0</v>
      </c>
    </row>
    <row r="7368" spans="1:6">
      <c r="A7368" s="529" t="s">
        <v>33342</v>
      </c>
      <c r="B7368" s="530">
        <v>104965</v>
      </c>
      <c r="C7368" s="522" t="s">
        <v>23574</v>
      </c>
      <c r="D7368" s="530" t="s">
        <v>26</v>
      </c>
      <c r="E7368" s="531">
        <v>48.88</v>
      </c>
      <c r="F7368" s="532">
        <v>0</v>
      </c>
    </row>
    <row r="7369" spans="1:6">
      <c r="A7369" s="529" t="s">
        <v>33342</v>
      </c>
      <c r="B7369" s="530">
        <v>104975</v>
      </c>
      <c r="C7369" s="522" t="s">
        <v>23584</v>
      </c>
      <c r="D7369" s="530" t="s">
        <v>26</v>
      </c>
      <c r="E7369" s="531">
        <v>31.16</v>
      </c>
      <c r="F7369" s="532">
        <v>0</v>
      </c>
    </row>
    <row r="7370" spans="1:6">
      <c r="A7370" s="529" t="s">
        <v>33342</v>
      </c>
      <c r="B7370" s="530">
        <v>104957</v>
      </c>
      <c r="C7370" s="522" t="s">
        <v>23566</v>
      </c>
      <c r="D7370" s="530" t="s">
        <v>26</v>
      </c>
      <c r="E7370" s="531">
        <v>43.85</v>
      </c>
      <c r="F7370" s="532">
        <v>0</v>
      </c>
    </row>
    <row r="7371" spans="1:6">
      <c r="A7371" s="529" t="s">
        <v>33342</v>
      </c>
      <c r="B7371" s="530">
        <v>104967</v>
      </c>
      <c r="C7371" s="522" t="s">
        <v>23576</v>
      </c>
      <c r="D7371" s="530" t="s">
        <v>26</v>
      </c>
      <c r="E7371" s="531">
        <v>44.63</v>
      </c>
      <c r="F7371" s="532">
        <v>0</v>
      </c>
    </row>
    <row r="7372" spans="1:6">
      <c r="A7372" s="529" t="s">
        <v>33342</v>
      </c>
      <c r="B7372" s="530">
        <v>104961</v>
      </c>
      <c r="C7372" s="522" t="s">
        <v>23570</v>
      </c>
      <c r="D7372" s="530" t="s">
        <v>26</v>
      </c>
      <c r="E7372" s="531">
        <v>57.31</v>
      </c>
      <c r="F7372" s="532">
        <v>0</v>
      </c>
    </row>
    <row r="7373" spans="1:6">
      <c r="A7373" s="529" t="s">
        <v>33342</v>
      </c>
      <c r="B7373" s="530">
        <v>87549</v>
      </c>
      <c r="C7373" s="522" t="s">
        <v>23544</v>
      </c>
      <c r="D7373" s="530" t="s">
        <v>26</v>
      </c>
      <c r="E7373" s="531">
        <v>26.86</v>
      </c>
      <c r="F7373" s="532">
        <v>0</v>
      </c>
    </row>
    <row r="7374" spans="1:6">
      <c r="A7374" s="529" t="s">
        <v>33342</v>
      </c>
      <c r="B7374" s="530">
        <v>87531</v>
      </c>
      <c r="C7374" s="522" t="s">
        <v>23534</v>
      </c>
      <c r="D7374" s="530" t="s">
        <v>26</v>
      </c>
      <c r="E7374" s="531">
        <v>37.04</v>
      </c>
      <c r="F7374" s="532">
        <v>0</v>
      </c>
    </row>
    <row r="7375" spans="1:6">
      <c r="A7375" s="529" t="s">
        <v>33342</v>
      </c>
      <c r="B7375" s="530">
        <v>87553</v>
      </c>
      <c r="C7375" s="522" t="s">
        <v>23546</v>
      </c>
      <c r="D7375" s="530" t="s">
        <v>26</v>
      </c>
      <c r="E7375" s="531">
        <v>23.61</v>
      </c>
      <c r="F7375" s="532">
        <v>0</v>
      </c>
    </row>
    <row r="7376" spans="1:6">
      <c r="A7376" s="529" t="s">
        <v>33342</v>
      </c>
      <c r="B7376" s="530">
        <v>87535</v>
      </c>
      <c r="C7376" s="522" t="s">
        <v>23536</v>
      </c>
      <c r="D7376" s="530" t="s">
        <v>26</v>
      </c>
      <c r="E7376" s="531">
        <v>33.79</v>
      </c>
      <c r="F7376" s="532">
        <v>0</v>
      </c>
    </row>
    <row r="7377" spans="1:6">
      <c r="A7377" s="529" t="s">
        <v>33342</v>
      </c>
      <c r="B7377" s="530">
        <v>87527</v>
      </c>
      <c r="C7377" s="522" t="s">
        <v>23530</v>
      </c>
      <c r="D7377" s="530" t="s">
        <v>26</v>
      </c>
      <c r="E7377" s="531">
        <v>42.48</v>
      </c>
      <c r="F7377" s="532">
        <v>0</v>
      </c>
    </row>
    <row r="7378" spans="1:6">
      <c r="A7378" s="529" t="s">
        <v>33342</v>
      </c>
      <c r="B7378" s="530">
        <v>87545</v>
      </c>
      <c r="C7378" s="522" t="s">
        <v>23540</v>
      </c>
      <c r="D7378" s="530" t="s">
        <v>26</v>
      </c>
      <c r="E7378" s="531">
        <v>32.299999999999997</v>
      </c>
      <c r="F7378" s="532">
        <v>0</v>
      </c>
    </row>
    <row r="7379" spans="1:6">
      <c r="A7379" s="529" t="s">
        <v>33342</v>
      </c>
      <c r="B7379" s="530">
        <v>104960</v>
      </c>
      <c r="C7379" s="522" t="s">
        <v>23569</v>
      </c>
      <c r="D7379" s="530" t="s">
        <v>26</v>
      </c>
      <c r="E7379" s="531">
        <v>43.66</v>
      </c>
      <c r="F7379" s="532">
        <v>0</v>
      </c>
    </row>
    <row r="7380" spans="1:6">
      <c r="A7380" s="529" t="s">
        <v>33342</v>
      </c>
      <c r="B7380" s="530">
        <v>87561</v>
      </c>
      <c r="C7380" s="522" t="s">
        <v>23549</v>
      </c>
      <c r="D7380" s="530" t="s">
        <v>26</v>
      </c>
      <c r="E7380" s="531">
        <v>44.85</v>
      </c>
      <c r="F7380" s="532">
        <v>0</v>
      </c>
    </row>
    <row r="7381" spans="1:6">
      <c r="A7381" s="529" t="s">
        <v>33342</v>
      </c>
      <c r="B7381" s="530">
        <v>104953</v>
      </c>
      <c r="C7381" s="522" t="s">
        <v>23562</v>
      </c>
      <c r="D7381" s="530" t="s">
        <v>26</v>
      </c>
      <c r="E7381" s="531">
        <v>66.650000000000006</v>
      </c>
      <c r="F7381" s="532">
        <v>0</v>
      </c>
    </row>
    <row r="7382" spans="1:6">
      <c r="A7382" s="529" t="s">
        <v>33342</v>
      </c>
      <c r="B7382" s="530">
        <v>87543</v>
      </c>
      <c r="C7382" s="522" t="s">
        <v>23539</v>
      </c>
      <c r="D7382" s="530" t="s">
        <v>26</v>
      </c>
      <c r="E7382" s="531">
        <v>26.6</v>
      </c>
      <c r="F7382" s="532">
        <v>0</v>
      </c>
    </row>
    <row r="7383" spans="1:6">
      <c r="A7383" s="529" t="s">
        <v>33342</v>
      </c>
      <c r="B7383" s="530">
        <v>104959</v>
      </c>
      <c r="C7383" s="522" t="s">
        <v>23568</v>
      </c>
      <c r="D7383" s="530" t="s">
        <v>26</v>
      </c>
      <c r="E7383" s="531">
        <v>28.15</v>
      </c>
      <c r="F7383" s="532">
        <v>0</v>
      </c>
    </row>
    <row r="7384" spans="1:6">
      <c r="A7384" s="529" t="s">
        <v>33342</v>
      </c>
      <c r="B7384" s="530">
        <v>104958</v>
      </c>
      <c r="C7384" s="522" t="s">
        <v>23567</v>
      </c>
      <c r="D7384" s="530" t="s">
        <v>26</v>
      </c>
      <c r="E7384" s="531">
        <v>24.43</v>
      </c>
      <c r="F7384" s="532">
        <v>0</v>
      </c>
    </row>
    <row r="7385" spans="1:6">
      <c r="A7385" s="529" t="s">
        <v>33342</v>
      </c>
      <c r="B7385" s="530">
        <v>104970</v>
      </c>
      <c r="C7385" s="522" t="s">
        <v>23579</v>
      </c>
      <c r="D7385" s="530" t="s">
        <v>26</v>
      </c>
      <c r="E7385" s="531">
        <v>42.34</v>
      </c>
      <c r="F7385" s="532">
        <v>0</v>
      </c>
    </row>
    <row r="7386" spans="1:6">
      <c r="A7386" s="529" t="s">
        <v>33342</v>
      </c>
      <c r="B7386" s="530">
        <v>104964</v>
      </c>
      <c r="C7386" s="522" t="s">
        <v>23573</v>
      </c>
      <c r="D7386" s="530" t="s">
        <v>26</v>
      </c>
      <c r="E7386" s="531">
        <v>57.15</v>
      </c>
      <c r="F7386" s="532">
        <v>0</v>
      </c>
    </row>
    <row r="7387" spans="1:6">
      <c r="A7387" s="529" t="s">
        <v>33342</v>
      </c>
      <c r="B7387" s="530">
        <v>104956</v>
      </c>
      <c r="C7387" s="522" t="s">
        <v>23565</v>
      </c>
      <c r="D7387" s="530" t="s">
        <v>26</v>
      </c>
      <c r="E7387" s="531">
        <v>50.94</v>
      </c>
      <c r="F7387" s="532">
        <v>0</v>
      </c>
    </row>
    <row r="7388" spans="1:6">
      <c r="A7388" s="529" t="s">
        <v>33342</v>
      </c>
      <c r="B7388" s="530">
        <v>104974</v>
      </c>
      <c r="C7388" s="522" t="s">
        <v>23583</v>
      </c>
      <c r="D7388" s="530" t="s">
        <v>26</v>
      </c>
      <c r="E7388" s="531">
        <v>36.14</v>
      </c>
      <c r="F7388" s="532">
        <v>0</v>
      </c>
    </row>
    <row r="7389" spans="1:6">
      <c r="A7389" s="529" t="s">
        <v>33342</v>
      </c>
      <c r="B7389" s="530">
        <v>87548</v>
      </c>
      <c r="C7389" s="522" t="s">
        <v>23543</v>
      </c>
      <c r="D7389" s="530" t="s">
        <v>26</v>
      </c>
      <c r="E7389" s="531">
        <v>32.15</v>
      </c>
      <c r="F7389" s="532">
        <v>0</v>
      </c>
    </row>
    <row r="7390" spans="1:6">
      <c r="A7390" s="529" t="s">
        <v>33342</v>
      </c>
      <c r="B7390" s="530">
        <v>87530</v>
      </c>
      <c r="C7390" s="522" t="s">
        <v>23533</v>
      </c>
      <c r="D7390" s="530" t="s">
        <v>26</v>
      </c>
      <c r="E7390" s="531">
        <v>44.44</v>
      </c>
      <c r="F7390" s="532">
        <v>0</v>
      </c>
    </row>
    <row r="7391" spans="1:6">
      <c r="A7391" s="529" t="s">
        <v>33342</v>
      </c>
      <c r="B7391" s="530">
        <v>104952</v>
      </c>
      <c r="C7391" s="522" t="s">
        <v>23561</v>
      </c>
      <c r="D7391" s="530" t="s">
        <v>26</v>
      </c>
      <c r="E7391" s="531">
        <v>40.44</v>
      </c>
      <c r="F7391" s="532">
        <v>0</v>
      </c>
    </row>
    <row r="7392" spans="1:6">
      <c r="A7392" s="529" t="s">
        <v>33342</v>
      </c>
      <c r="B7392" s="530">
        <v>104969</v>
      </c>
      <c r="C7392" s="522" t="s">
        <v>23578</v>
      </c>
      <c r="D7392" s="530" t="s">
        <v>26</v>
      </c>
      <c r="E7392" s="531">
        <v>38.619999999999997</v>
      </c>
      <c r="F7392" s="532">
        <v>0</v>
      </c>
    </row>
    <row r="7393" spans="1:6">
      <c r="A7393" s="529" t="s">
        <v>33342</v>
      </c>
      <c r="B7393" s="530">
        <v>104963</v>
      </c>
      <c r="C7393" s="522" t="s">
        <v>23572</v>
      </c>
      <c r="D7393" s="530" t="s">
        <v>26</v>
      </c>
      <c r="E7393" s="531">
        <v>51.32</v>
      </c>
      <c r="F7393" s="532">
        <v>0</v>
      </c>
    </row>
    <row r="7394" spans="1:6">
      <c r="A7394" s="529" t="s">
        <v>33342</v>
      </c>
      <c r="B7394" s="530">
        <v>104955</v>
      </c>
      <c r="C7394" s="522" t="s">
        <v>23564</v>
      </c>
      <c r="D7394" s="530" t="s">
        <v>26</v>
      </c>
      <c r="E7394" s="531">
        <v>45.11</v>
      </c>
      <c r="F7394" s="532">
        <v>0</v>
      </c>
    </row>
    <row r="7395" spans="1:6">
      <c r="A7395" s="529" t="s">
        <v>33342</v>
      </c>
      <c r="B7395" s="530">
        <v>104973</v>
      </c>
      <c r="C7395" s="522" t="s">
        <v>23582</v>
      </c>
      <c r="D7395" s="530" t="s">
        <v>26</v>
      </c>
      <c r="E7395" s="531">
        <v>32.42</v>
      </c>
      <c r="F7395" s="532">
        <v>0</v>
      </c>
    </row>
    <row r="7396" spans="1:6">
      <c r="A7396" s="529" t="s">
        <v>33342</v>
      </c>
      <c r="B7396" s="530">
        <v>87547</v>
      </c>
      <c r="C7396" s="522" t="s">
        <v>23542</v>
      </c>
      <c r="D7396" s="530" t="s">
        <v>26</v>
      </c>
      <c r="E7396" s="531">
        <v>28.43</v>
      </c>
      <c r="F7396" s="532">
        <v>0</v>
      </c>
    </row>
    <row r="7397" spans="1:6">
      <c r="A7397" s="529" t="s">
        <v>33342</v>
      </c>
      <c r="B7397" s="530">
        <v>87529</v>
      </c>
      <c r="C7397" s="522" t="s">
        <v>23532</v>
      </c>
      <c r="D7397" s="530" t="s">
        <v>26</v>
      </c>
      <c r="E7397" s="531">
        <v>38.61</v>
      </c>
      <c r="F7397" s="532">
        <v>0</v>
      </c>
    </row>
    <row r="7398" spans="1:6">
      <c r="A7398" s="529" t="s">
        <v>33342</v>
      </c>
      <c r="B7398" s="530">
        <v>104951</v>
      </c>
      <c r="C7398" s="522" t="s">
        <v>23560</v>
      </c>
      <c r="D7398" s="530" t="s">
        <v>26</v>
      </c>
      <c r="E7398" s="531">
        <v>34.61</v>
      </c>
      <c r="F7398" s="532">
        <v>0</v>
      </c>
    </row>
    <row r="7399" spans="1:6">
      <c r="A7399" s="529" t="s">
        <v>33342</v>
      </c>
      <c r="B7399" s="530">
        <v>104978</v>
      </c>
      <c r="C7399" s="522" t="s">
        <v>23587</v>
      </c>
      <c r="D7399" s="530" t="s">
        <v>26</v>
      </c>
      <c r="E7399" s="531">
        <v>41.7</v>
      </c>
      <c r="F7399" s="532">
        <v>0</v>
      </c>
    </row>
    <row r="7400" spans="1:6">
      <c r="A7400" s="529" t="s">
        <v>33342</v>
      </c>
      <c r="B7400" s="530">
        <v>104977</v>
      </c>
      <c r="C7400" s="522" t="s">
        <v>23586</v>
      </c>
      <c r="D7400" s="530" t="s">
        <v>26</v>
      </c>
      <c r="E7400" s="531">
        <v>54.18</v>
      </c>
      <c r="F7400" s="532">
        <v>0</v>
      </c>
    </row>
    <row r="7401" spans="1:6">
      <c r="A7401" s="529" t="s">
        <v>33342</v>
      </c>
      <c r="B7401" s="530">
        <v>90408</v>
      </c>
      <c r="C7401" s="522" t="s">
        <v>23559</v>
      </c>
      <c r="D7401" s="530" t="s">
        <v>26</v>
      </c>
      <c r="E7401" s="531">
        <v>35.950000000000003</v>
      </c>
      <c r="F7401" s="532">
        <v>0</v>
      </c>
    </row>
    <row r="7402" spans="1:6">
      <c r="A7402" s="529" t="s">
        <v>33342</v>
      </c>
      <c r="B7402" s="530">
        <v>90406</v>
      </c>
      <c r="C7402" s="522" t="s">
        <v>23558</v>
      </c>
      <c r="D7402" s="530" t="s">
        <v>26</v>
      </c>
      <c r="E7402" s="531">
        <v>47.18</v>
      </c>
      <c r="F7402" s="532">
        <v>0</v>
      </c>
    </row>
    <row r="7403" spans="1:6">
      <c r="A7403" s="529" t="s">
        <v>33343</v>
      </c>
      <c r="B7403" s="530">
        <v>103313</v>
      </c>
      <c r="C7403" s="522" t="s">
        <v>33344</v>
      </c>
      <c r="D7403" s="530" t="s">
        <v>24</v>
      </c>
      <c r="E7403" s="531">
        <v>0</v>
      </c>
      <c r="F7403" s="532"/>
    </row>
    <row r="7404" spans="1:6">
      <c r="A7404" s="529" t="s">
        <v>33343</v>
      </c>
      <c r="B7404" s="530">
        <v>103309</v>
      </c>
      <c r="C7404" s="522" t="s">
        <v>33345</v>
      </c>
      <c r="D7404" s="530" t="s">
        <v>24</v>
      </c>
      <c r="E7404" s="531">
        <v>0</v>
      </c>
      <c r="F7404" s="532"/>
    </row>
    <row r="7405" spans="1:6">
      <c r="A7405" s="529" t="s">
        <v>33343</v>
      </c>
      <c r="B7405" s="530">
        <v>103312</v>
      </c>
      <c r="C7405" s="522" t="s">
        <v>33346</v>
      </c>
      <c r="D7405" s="530" t="s">
        <v>24</v>
      </c>
      <c r="E7405" s="531">
        <v>0</v>
      </c>
      <c r="F7405" s="532"/>
    </row>
    <row r="7406" spans="1:6">
      <c r="A7406" s="529" t="s">
        <v>33343</v>
      </c>
      <c r="B7406" s="530">
        <v>103296</v>
      </c>
      <c r="C7406" s="522" t="s">
        <v>33347</v>
      </c>
      <c r="D7406" s="530" t="s">
        <v>24</v>
      </c>
      <c r="E7406" s="531">
        <v>0</v>
      </c>
      <c r="F7406" s="532"/>
    </row>
    <row r="7407" spans="1:6">
      <c r="A7407" s="529" t="s">
        <v>33343</v>
      </c>
      <c r="B7407" s="530">
        <v>103300</v>
      </c>
      <c r="C7407" s="522" t="s">
        <v>33348</v>
      </c>
      <c r="D7407" s="530" t="s">
        <v>24</v>
      </c>
      <c r="E7407" s="531">
        <v>0</v>
      </c>
      <c r="F7407" s="532"/>
    </row>
    <row r="7408" spans="1:6">
      <c r="A7408" s="529" t="s">
        <v>33343</v>
      </c>
      <c r="B7408" s="530">
        <v>103301</v>
      </c>
      <c r="C7408" s="522" t="s">
        <v>33349</v>
      </c>
      <c r="D7408" s="530" t="s">
        <v>24</v>
      </c>
      <c r="E7408" s="531">
        <v>0</v>
      </c>
      <c r="F7408" s="532"/>
    </row>
    <row r="7409" spans="1:6">
      <c r="A7409" s="529" t="s">
        <v>33343</v>
      </c>
      <c r="B7409" s="530">
        <v>103304</v>
      </c>
      <c r="C7409" s="522" t="s">
        <v>13717</v>
      </c>
      <c r="D7409" s="530" t="s">
        <v>24</v>
      </c>
      <c r="E7409" s="531">
        <v>1260.1199999999999</v>
      </c>
      <c r="F7409" s="532">
        <v>0</v>
      </c>
    </row>
    <row r="7410" spans="1:6">
      <c r="A7410" s="529" t="s">
        <v>33343</v>
      </c>
      <c r="B7410" s="530">
        <v>103305</v>
      </c>
      <c r="C7410" s="522" t="s">
        <v>33350</v>
      </c>
      <c r="D7410" s="530" t="s">
        <v>24</v>
      </c>
      <c r="E7410" s="531">
        <v>0</v>
      </c>
      <c r="F7410" s="532"/>
    </row>
    <row r="7411" spans="1:6">
      <c r="A7411" s="529" t="s">
        <v>33343</v>
      </c>
      <c r="B7411" s="530">
        <v>103294</v>
      </c>
      <c r="C7411" s="522" t="s">
        <v>33351</v>
      </c>
      <c r="D7411" s="530" t="s">
        <v>24</v>
      </c>
      <c r="E7411" s="531">
        <v>0</v>
      </c>
      <c r="F7411" s="532"/>
    </row>
    <row r="7412" spans="1:6">
      <c r="A7412" s="529" t="s">
        <v>33343</v>
      </c>
      <c r="B7412" s="530">
        <v>103298</v>
      </c>
      <c r="C7412" s="522" t="s">
        <v>33352</v>
      </c>
      <c r="D7412" s="530" t="s">
        <v>24</v>
      </c>
      <c r="E7412" s="531">
        <v>0</v>
      </c>
      <c r="F7412" s="532"/>
    </row>
    <row r="7413" spans="1:6">
      <c r="A7413" s="529" t="s">
        <v>33343</v>
      </c>
      <c r="B7413" s="530">
        <v>103293</v>
      </c>
      <c r="C7413" s="522" t="s">
        <v>33353</v>
      </c>
      <c r="D7413" s="530" t="s">
        <v>24</v>
      </c>
      <c r="E7413" s="531">
        <v>0</v>
      </c>
      <c r="F7413" s="532"/>
    </row>
    <row r="7414" spans="1:6">
      <c r="A7414" s="529" t="s">
        <v>33343</v>
      </c>
      <c r="B7414" s="530">
        <v>103297</v>
      </c>
      <c r="C7414" s="522" t="s">
        <v>33354</v>
      </c>
      <c r="D7414" s="530" t="s">
        <v>24</v>
      </c>
      <c r="E7414" s="531">
        <v>0</v>
      </c>
      <c r="F7414" s="532"/>
    </row>
    <row r="7415" spans="1:6">
      <c r="A7415" s="529" t="s">
        <v>33343</v>
      </c>
      <c r="B7415" s="530">
        <v>103311</v>
      </c>
      <c r="C7415" s="522" t="s">
        <v>33355</v>
      </c>
      <c r="D7415" s="530" t="s">
        <v>24</v>
      </c>
      <c r="E7415" s="531">
        <v>0</v>
      </c>
      <c r="F7415" s="532"/>
    </row>
    <row r="7416" spans="1:6">
      <c r="A7416" s="529" t="s">
        <v>33343</v>
      </c>
      <c r="B7416" s="530">
        <v>103306</v>
      </c>
      <c r="C7416" s="522" t="s">
        <v>33356</v>
      </c>
      <c r="D7416" s="530" t="s">
        <v>24</v>
      </c>
      <c r="E7416" s="531">
        <v>0</v>
      </c>
      <c r="F7416" s="532"/>
    </row>
    <row r="7417" spans="1:6">
      <c r="A7417" s="529" t="s">
        <v>33343</v>
      </c>
      <c r="B7417" s="530">
        <v>103308</v>
      </c>
      <c r="C7417" s="522" t="s">
        <v>33357</v>
      </c>
      <c r="D7417" s="530" t="s">
        <v>24</v>
      </c>
      <c r="E7417" s="531">
        <v>0</v>
      </c>
      <c r="F7417" s="532"/>
    </row>
    <row r="7418" spans="1:6">
      <c r="A7418" s="529" t="s">
        <v>33343</v>
      </c>
      <c r="B7418" s="530">
        <v>103295</v>
      </c>
      <c r="C7418" s="522" t="s">
        <v>33358</v>
      </c>
      <c r="D7418" s="530" t="s">
        <v>24</v>
      </c>
      <c r="E7418" s="531">
        <v>0</v>
      </c>
      <c r="F7418" s="532"/>
    </row>
    <row r="7419" spans="1:6">
      <c r="A7419" s="529" t="s">
        <v>33343</v>
      </c>
      <c r="B7419" s="530">
        <v>103299</v>
      </c>
      <c r="C7419" s="522" t="s">
        <v>33359</v>
      </c>
      <c r="D7419" s="530" t="s">
        <v>24</v>
      </c>
      <c r="E7419" s="531">
        <v>0</v>
      </c>
      <c r="F7419" s="532"/>
    </row>
    <row r="7420" spans="1:6">
      <c r="A7420" s="529" t="s">
        <v>33343</v>
      </c>
      <c r="B7420" s="530">
        <v>103302</v>
      </c>
      <c r="C7420" s="522" t="s">
        <v>33360</v>
      </c>
      <c r="D7420" s="530" t="s">
        <v>24</v>
      </c>
      <c r="E7420" s="531">
        <v>0</v>
      </c>
      <c r="F7420" s="532"/>
    </row>
    <row r="7421" spans="1:6">
      <c r="A7421" s="529" t="s">
        <v>33343</v>
      </c>
      <c r="B7421" s="530">
        <v>103307</v>
      </c>
      <c r="C7421" s="522" t="s">
        <v>13718</v>
      </c>
      <c r="D7421" s="530" t="s">
        <v>24</v>
      </c>
      <c r="E7421" s="531">
        <v>1359.74</v>
      </c>
      <c r="F7421" s="532">
        <v>0</v>
      </c>
    </row>
    <row r="7422" spans="1:6">
      <c r="A7422" s="529" t="s">
        <v>33343</v>
      </c>
      <c r="B7422" s="530">
        <v>103310</v>
      </c>
      <c r="C7422" s="522" t="s">
        <v>13719</v>
      </c>
      <c r="D7422" s="530" t="s">
        <v>24</v>
      </c>
      <c r="E7422" s="531">
        <v>1295.52</v>
      </c>
      <c r="F7422" s="532">
        <v>0</v>
      </c>
    </row>
    <row r="7423" spans="1:6">
      <c r="A7423" s="529" t="s">
        <v>33343</v>
      </c>
      <c r="B7423" s="530">
        <v>103303</v>
      </c>
      <c r="C7423" s="522" t="s">
        <v>33361</v>
      </c>
      <c r="D7423" s="530" t="s">
        <v>24</v>
      </c>
      <c r="E7423" s="531">
        <v>0</v>
      </c>
      <c r="F7423" s="532"/>
    </row>
    <row r="7424" spans="1:6">
      <c r="A7424" s="529" t="s">
        <v>33343</v>
      </c>
      <c r="B7424" s="530">
        <v>103314</v>
      </c>
      <c r="C7424" s="522" t="s">
        <v>13720</v>
      </c>
      <c r="D7424" s="530" t="s">
        <v>26</v>
      </c>
      <c r="E7424" s="531">
        <v>298.38</v>
      </c>
      <c r="F7424" s="532">
        <v>0</v>
      </c>
    </row>
    <row r="7425" spans="1:6">
      <c r="A7425" s="529" t="s">
        <v>33343</v>
      </c>
      <c r="B7425" s="530">
        <v>103315</v>
      </c>
      <c r="C7425" s="522" t="s">
        <v>13721</v>
      </c>
      <c r="D7425" s="530" t="s">
        <v>26</v>
      </c>
      <c r="E7425" s="531">
        <v>287.87</v>
      </c>
      <c r="F7425" s="532">
        <v>0</v>
      </c>
    </row>
    <row r="7426" spans="1:6">
      <c r="A7426" s="529" t="s">
        <v>33362</v>
      </c>
      <c r="B7426" s="530">
        <v>105188</v>
      </c>
      <c r="C7426" s="522" t="s">
        <v>23948</v>
      </c>
      <c r="D7426" s="530" t="s">
        <v>26</v>
      </c>
      <c r="E7426" s="531">
        <v>150.84</v>
      </c>
      <c r="F7426" s="532">
        <v>0</v>
      </c>
    </row>
    <row r="7427" spans="1:6">
      <c r="A7427" s="529" t="s">
        <v>33362</v>
      </c>
      <c r="B7427" s="530">
        <v>87841</v>
      </c>
      <c r="C7427" s="522" t="s">
        <v>23553</v>
      </c>
      <c r="D7427" s="530" t="s">
        <v>26</v>
      </c>
      <c r="E7427" s="531">
        <v>137.07</v>
      </c>
      <c r="F7427" s="532">
        <v>0</v>
      </c>
    </row>
    <row r="7428" spans="1:6">
      <c r="A7428" s="529" t="s">
        <v>33362</v>
      </c>
      <c r="B7428" s="530">
        <v>87853</v>
      </c>
      <c r="C7428" s="522" t="s">
        <v>23557</v>
      </c>
      <c r="D7428" s="530" t="s">
        <v>26</v>
      </c>
      <c r="E7428" s="531">
        <v>153.41</v>
      </c>
      <c r="F7428" s="532">
        <v>0</v>
      </c>
    </row>
    <row r="7429" spans="1:6">
      <c r="A7429" s="529" t="s">
        <v>33362</v>
      </c>
      <c r="B7429" s="530">
        <v>105187</v>
      </c>
      <c r="C7429" s="522" t="s">
        <v>23947</v>
      </c>
      <c r="D7429" s="530" t="s">
        <v>26</v>
      </c>
      <c r="E7429" s="531">
        <v>205.45</v>
      </c>
      <c r="F7429" s="532">
        <v>0</v>
      </c>
    </row>
    <row r="7430" spans="1:6">
      <c r="A7430" s="529" t="s">
        <v>33362</v>
      </c>
      <c r="B7430" s="530">
        <v>87840</v>
      </c>
      <c r="C7430" s="522" t="s">
        <v>23552</v>
      </c>
      <c r="D7430" s="530" t="s">
        <v>26</v>
      </c>
      <c r="E7430" s="531">
        <v>191.68</v>
      </c>
      <c r="F7430" s="532">
        <v>0</v>
      </c>
    </row>
    <row r="7431" spans="1:6">
      <c r="A7431" s="529" t="s">
        <v>33362</v>
      </c>
      <c r="B7431" s="530">
        <v>87852</v>
      </c>
      <c r="C7431" s="522" t="s">
        <v>23556</v>
      </c>
      <c r="D7431" s="530" t="s">
        <v>26</v>
      </c>
      <c r="E7431" s="531">
        <v>208.03</v>
      </c>
      <c r="F7431" s="532">
        <v>0</v>
      </c>
    </row>
    <row r="7432" spans="1:6">
      <c r="A7432" s="529" t="s">
        <v>33362</v>
      </c>
      <c r="B7432" s="530">
        <v>105186</v>
      </c>
      <c r="C7432" s="522" t="s">
        <v>23946</v>
      </c>
      <c r="D7432" s="530" t="s">
        <v>26</v>
      </c>
      <c r="E7432" s="531">
        <v>158.86000000000001</v>
      </c>
      <c r="F7432" s="532">
        <v>0</v>
      </c>
    </row>
    <row r="7433" spans="1:6">
      <c r="A7433" s="529" t="s">
        <v>33362</v>
      </c>
      <c r="B7433" s="530">
        <v>87839</v>
      </c>
      <c r="C7433" s="522" t="s">
        <v>23551</v>
      </c>
      <c r="D7433" s="530" t="s">
        <v>26</v>
      </c>
      <c r="E7433" s="531">
        <v>145.25</v>
      </c>
      <c r="F7433" s="532">
        <v>0</v>
      </c>
    </row>
    <row r="7434" spans="1:6">
      <c r="A7434" s="529" t="s">
        <v>33362</v>
      </c>
      <c r="B7434" s="530">
        <v>87851</v>
      </c>
      <c r="C7434" s="522" t="s">
        <v>23555</v>
      </c>
      <c r="D7434" s="530" t="s">
        <v>26</v>
      </c>
      <c r="E7434" s="531">
        <v>162.32</v>
      </c>
      <c r="F7434" s="532">
        <v>0</v>
      </c>
    </row>
    <row r="7435" spans="1:6">
      <c r="A7435" s="529" t="s">
        <v>33362</v>
      </c>
      <c r="B7435" s="530">
        <v>105185</v>
      </c>
      <c r="C7435" s="522" t="s">
        <v>23945</v>
      </c>
      <c r="D7435" s="530" t="s">
        <v>26</v>
      </c>
      <c r="E7435" s="531">
        <v>213.97</v>
      </c>
      <c r="F7435" s="532">
        <v>0</v>
      </c>
    </row>
    <row r="7436" spans="1:6">
      <c r="A7436" s="529" t="s">
        <v>33362</v>
      </c>
      <c r="B7436" s="530">
        <v>87838</v>
      </c>
      <c r="C7436" s="522" t="s">
        <v>23550</v>
      </c>
      <c r="D7436" s="530" t="s">
        <v>26</v>
      </c>
      <c r="E7436" s="531">
        <v>200.44</v>
      </c>
      <c r="F7436" s="532">
        <v>0</v>
      </c>
    </row>
    <row r="7437" spans="1:6">
      <c r="A7437" s="529" t="s">
        <v>33362</v>
      </c>
      <c r="B7437" s="530">
        <v>87850</v>
      </c>
      <c r="C7437" s="522" t="s">
        <v>23554</v>
      </c>
      <c r="D7437" s="530" t="s">
        <v>26</v>
      </c>
      <c r="E7437" s="531">
        <v>217.51</v>
      </c>
      <c r="F7437" s="532">
        <v>0</v>
      </c>
    </row>
    <row r="7438" spans="1:6">
      <c r="A7438" s="529" t="s">
        <v>33363</v>
      </c>
      <c r="B7438" s="530">
        <v>105110</v>
      </c>
      <c r="C7438" s="522" t="s">
        <v>23614</v>
      </c>
      <c r="D7438" s="530" t="s">
        <v>23</v>
      </c>
      <c r="E7438" s="531">
        <v>234.73</v>
      </c>
      <c r="F7438" s="532">
        <v>0</v>
      </c>
    </row>
    <row r="7439" spans="1:6">
      <c r="A7439" s="529" t="s">
        <v>33363</v>
      </c>
      <c r="B7439" s="530">
        <v>105105</v>
      </c>
      <c r="C7439" s="522" t="s">
        <v>23611</v>
      </c>
      <c r="D7439" s="530" t="s">
        <v>23</v>
      </c>
      <c r="E7439" s="531">
        <v>75.67</v>
      </c>
      <c r="F7439" s="532">
        <v>0</v>
      </c>
    </row>
    <row r="7440" spans="1:6">
      <c r="A7440" s="529" t="s">
        <v>33363</v>
      </c>
      <c r="B7440" s="530">
        <v>105103</v>
      </c>
      <c r="C7440" s="522" t="s">
        <v>23609</v>
      </c>
      <c r="D7440" s="530" t="s">
        <v>23</v>
      </c>
      <c r="E7440" s="531">
        <v>107.76</v>
      </c>
      <c r="F7440" s="532">
        <v>0</v>
      </c>
    </row>
    <row r="7441" spans="1:6">
      <c r="A7441" s="529" t="s">
        <v>33363</v>
      </c>
      <c r="B7441" s="530">
        <v>105112</v>
      </c>
      <c r="C7441" s="522" t="s">
        <v>23616</v>
      </c>
      <c r="D7441" s="530" t="s">
        <v>23</v>
      </c>
      <c r="E7441" s="531">
        <v>196</v>
      </c>
      <c r="F7441" s="532">
        <v>0</v>
      </c>
    </row>
    <row r="7442" spans="1:6">
      <c r="A7442" s="529" t="s">
        <v>33363</v>
      </c>
      <c r="B7442" s="530">
        <v>105109</v>
      </c>
      <c r="C7442" s="522" t="s">
        <v>33364</v>
      </c>
      <c r="D7442" s="530" t="s">
        <v>24</v>
      </c>
      <c r="E7442" s="531">
        <v>0</v>
      </c>
      <c r="F7442" s="532"/>
    </row>
    <row r="7443" spans="1:6">
      <c r="A7443" s="529" t="s">
        <v>33363</v>
      </c>
      <c r="B7443" s="530">
        <v>105108</v>
      </c>
      <c r="C7443" s="522" t="s">
        <v>33365</v>
      </c>
      <c r="D7443" s="530" t="s">
        <v>24</v>
      </c>
      <c r="E7443" s="531">
        <v>0</v>
      </c>
      <c r="F7443" s="532"/>
    </row>
    <row r="7444" spans="1:6">
      <c r="A7444" s="529" t="s">
        <v>33363</v>
      </c>
      <c r="B7444" s="530">
        <v>105104</v>
      </c>
      <c r="C7444" s="522" t="s">
        <v>23610</v>
      </c>
      <c r="D7444" s="530" t="s">
        <v>24</v>
      </c>
      <c r="E7444" s="531">
        <v>5090.71</v>
      </c>
      <c r="F7444" s="532">
        <v>0</v>
      </c>
    </row>
    <row r="7445" spans="1:6">
      <c r="A7445" s="529" t="s">
        <v>33363</v>
      </c>
      <c r="B7445" s="530">
        <v>105107</v>
      </c>
      <c r="C7445" s="522" t="s">
        <v>23613</v>
      </c>
      <c r="D7445" s="530" t="s">
        <v>24</v>
      </c>
      <c r="E7445" s="531">
        <v>3622.09</v>
      </c>
      <c r="F7445" s="532">
        <v>0</v>
      </c>
    </row>
    <row r="7446" spans="1:6">
      <c r="A7446" s="529" t="s">
        <v>33363</v>
      </c>
      <c r="B7446" s="530">
        <v>105106</v>
      </c>
      <c r="C7446" s="522" t="s">
        <v>23612</v>
      </c>
      <c r="D7446" s="530" t="s">
        <v>24</v>
      </c>
      <c r="E7446" s="531">
        <v>2453.0100000000002</v>
      </c>
      <c r="F7446" s="532">
        <v>0</v>
      </c>
    </row>
    <row r="7447" spans="1:6">
      <c r="A7447" s="529" t="s">
        <v>33363</v>
      </c>
      <c r="B7447" s="530">
        <v>105111</v>
      </c>
      <c r="C7447" s="522" t="s">
        <v>23615</v>
      </c>
      <c r="D7447" s="530" t="s">
        <v>24</v>
      </c>
      <c r="E7447" s="531">
        <v>18684.64</v>
      </c>
      <c r="F7447" s="532">
        <v>0</v>
      </c>
    </row>
    <row r="7448" spans="1:6">
      <c r="A7448" s="529" t="s">
        <v>33366</v>
      </c>
      <c r="B7448" s="530">
        <v>98520</v>
      </c>
      <c r="C7448" s="522" t="s">
        <v>24660</v>
      </c>
      <c r="D7448" s="530" t="s">
        <v>26</v>
      </c>
      <c r="E7448" s="531">
        <v>6.88</v>
      </c>
      <c r="F7448" s="532">
        <v>0</v>
      </c>
    </row>
    <row r="7449" spans="1:6">
      <c r="A7449" s="529" t="s">
        <v>33366</v>
      </c>
      <c r="B7449" s="530">
        <v>98521</v>
      </c>
      <c r="C7449" s="522" t="s">
        <v>24661</v>
      </c>
      <c r="D7449" s="530" t="s">
        <v>26</v>
      </c>
      <c r="E7449" s="531">
        <v>0.44</v>
      </c>
      <c r="F7449" s="532">
        <v>0</v>
      </c>
    </row>
    <row r="7450" spans="1:6">
      <c r="A7450" s="529" t="s">
        <v>33366</v>
      </c>
      <c r="B7450" s="530">
        <v>105521</v>
      </c>
      <c r="C7450" s="522" t="s">
        <v>24662</v>
      </c>
      <c r="D7450" s="530" t="s">
        <v>26</v>
      </c>
      <c r="E7450" s="531">
        <v>4.7300000000000004</v>
      </c>
      <c r="F7450" s="532">
        <v>0</v>
      </c>
    </row>
    <row r="7451" spans="1:6">
      <c r="A7451" s="529" t="s">
        <v>33366</v>
      </c>
      <c r="B7451" s="530">
        <v>98509</v>
      </c>
      <c r="C7451" s="522" t="s">
        <v>24655</v>
      </c>
      <c r="D7451" s="530" t="s">
        <v>24</v>
      </c>
      <c r="E7451" s="531">
        <v>46.3</v>
      </c>
      <c r="F7451" s="532">
        <v>0</v>
      </c>
    </row>
    <row r="7452" spans="1:6">
      <c r="A7452" s="529" t="s">
        <v>33366</v>
      </c>
      <c r="B7452" s="530">
        <v>98507</v>
      </c>
      <c r="C7452" s="522" t="s">
        <v>33367</v>
      </c>
      <c r="D7452" s="530" t="s">
        <v>24</v>
      </c>
      <c r="E7452" s="531">
        <v>0</v>
      </c>
      <c r="F7452" s="532"/>
    </row>
    <row r="7453" spans="1:6">
      <c r="A7453" s="529" t="s">
        <v>33366</v>
      </c>
      <c r="B7453" s="530">
        <v>98508</v>
      </c>
      <c r="C7453" s="522" t="s">
        <v>33368</v>
      </c>
      <c r="D7453" s="530" t="s">
        <v>24</v>
      </c>
      <c r="E7453" s="531">
        <v>0</v>
      </c>
      <c r="F7453" s="532"/>
    </row>
    <row r="7454" spans="1:6">
      <c r="A7454" s="529" t="s">
        <v>33366</v>
      </c>
      <c r="B7454" s="530">
        <v>98506</v>
      </c>
      <c r="C7454" s="522" t="s">
        <v>33369</v>
      </c>
      <c r="D7454" s="530" t="s">
        <v>24</v>
      </c>
      <c r="E7454" s="531">
        <v>0</v>
      </c>
      <c r="F7454" s="532"/>
    </row>
    <row r="7455" spans="1:6">
      <c r="A7455" s="529" t="s">
        <v>33366</v>
      </c>
      <c r="B7455" s="530">
        <v>98505</v>
      </c>
      <c r="C7455" s="522" t="s">
        <v>24665</v>
      </c>
      <c r="D7455" s="530" t="s">
        <v>26</v>
      </c>
      <c r="E7455" s="531">
        <v>71.36</v>
      </c>
      <c r="F7455" s="532">
        <v>0</v>
      </c>
    </row>
    <row r="7456" spans="1:6">
      <c r="A7456" s="529" t="s">
        <v>33366</v>
      </c>
      <c r="B7456" s="530">
        <v>98504</v>
      </c>
      <c r="C7456" s="522" t="s">
        <v>24664</v>
      </c>
      <c r="D7456" s="530" t="s">
        <v>26</v>
      </c>
      <c r="E7456" s="531">
        <v>17.75</v>
      </c>
      <c r="F7456" s="532">
        <v>0</v>
      </c>
    </row>
    <row r="7457" spans="1:6">
      <c r="A7457" s="529" t="s">
        <v>33366</v>
      </c>
      <c r="B7457" s="530">
        <v>98503</v>
      </c>
      <c r="C7457" s="522" t="s">
        <v>24663</v>
      </c>
      <c r="D7457" s="530" t="s">
        <v>26</v>
      </c>
      <c r="E7457" s="531">
        <v>27.07</v>
      </c>
      <c r="F7457" s="532">
        <v>0</v>
      </c>
    </row>
    <row r="7458" spans="1:6">
      <c r="A7458" s="529" t="s">
        <v>33366</v>
      </c>
      <c r="B7458" s="530">
        <v>103946</v>
      </c>
      <c r="C7458" s="522" t="s">
        <v>24666</v>
      </c>
      <c r="D7458" s="530" t="s">
        <v>26</v>
      </c>
      <c r="E7458" s="531">
        <v>22.87</v>
      </c>
      <c r="F7458" s="532">
        <v>0</v>
      </c>
    </row>
    <row r="7459" spans="1:6">
      <c r="A7459" s="529" t="s">
        <v>33366</v>
      </c>
      <c r="B7459" s="530">
        <v>98517</v>
      </c>
      <c r="C7459" s="522" t="s">
        <v>33370</v>
      </c>
      <c r="D7459" s="530" t="s">
        <v>24</v>
      </c>
      <c r="E7459" s="531">
        <v>0</v>
      </c>
      <c r="F7459" s="532"/>
    </row>
    <row r="7460" spans="1:6">
      <c r="A7460" s="529" t="s">
        <v>33366</v>
      </c>
      <c r="B7460" s="530">
        <v>98518</v>
      </c>
      <c r="C7460" s="522" t="s">
        <v>33371</v>
      </c>
      <c r="D7460" s="530" t="s">
        <v>24</v>
      </c>
      <c r="E7460" s="531">
        <v>0</v>
      </c>
      <c r="F7460" s="532"/>
    </row>
    <row r="7461" spans="1:6">
      <c r="A7461" s="529" t="s">
        <v>33366</v>
      </c>
      <c r="B7461" s="530">
        <v>98516</v>
      </c>
      <c r="C7461" s="522" t="s">
        <v>24658</v>
      </c>
      <c r="D7461" s="530" t="s">
        <v>24</v>
      </c>
      <c r="E7461" s="531">
        <v>344.62</v>
      </c>
      <c r="F7461" s="532">
        <v>0</v>
      </c>
    </row>
    <row r="7462" spans="1:6">
      <c r="A7462" s="529" t="s">
        <v>33366</v>
      </c>
      <c r="B7462" s="530">
        <v>98514</v>
      </c>
      <c r="C7462" s="522" t="s">
        <v>33372</v>
      </c>
      <c r="D7462" s="530" t="s">
        <v>24</v>
      </c>
      <c r="E7462" s="531">
        <v>0</v>
      </c>
      <c r="F7462" s="532"/>
    </row>
    <row r="7463" spans="1:6">
      <c r="A7463" s="529" t="s">
        <v>33366</v>
      </c>
      <c r="B7463" s="530">
        <v>98515</v>
      </c>
      <c r="C7463" s="522" t="s">
        <v>33373</v>
      </c>
      <c r="D7463" s="530" t="s">
        <v>24</v>
      </c>
      <c r="E7463" s="531">
        <v>0</v>
      </c>
      <c r="F7463" s="532"/>
    </row>
    <row r="7464" spans="1:6">
      <c r="A7464" s="529" t="s">
        <v>33366</v>
      </c>
      <c r="B7464" s="530">
        <v>98513</v>
      </c>
      <c r="C7464" s="522" t="s">
        <v>33374</v>
      </c>
      <c r="D7464" s="530" t="s">
        <v>24</v>
      </c>
      <c r="E7464" s="531">
        <v>0</v>
      </c>
      <c r="F7464" s="532"/>
    </row>
    <row r="7465" spans="1:6">
      <c r="A7465" s="529" t="s">
        <v>33366</v>
      </c>
      <c r="B7465" s="530">
        <v>98511</v>
      </c>
      <c r="C7465" s="522" t="s">
        <v>24657</v>
      </c>
      <c r="D7465" s="530" t="s">
        <v>24</v>
      </c>
      <c r="E7465" s="531">
        <v>152.28</v>
      </c>
      <c r="F7465" s="532">
        <v>0</v>
      </c>
    </row>
    <row r="7466" spans="1:6">
      <c r="A7466" s="529" t="s">
        <v>33366</v>
      </c>
      <c r="B7466" s="530">
        <v>98512</v>
      </c>
      <c r="C7466" s="522" t="s">
        <v>33375</v>
      </c>
      <c r="D7466" s="530" t="s">
        <v>24</v>
      </c>
      <c r="E7466" s="531">
        <v>0</v>
      </c>
      <c r="F7466" s="532"/>
    </row>
    <row r="7467" spans="1:6">
      <c r="A7467" s="529" t="s">
        <v>33366</v>
      </c>
      <c r="B7467" s="530">
        <v>98510</v>
      </c>
      <c r="C7467" s="522" t="s">
        <v>24656</v>
      </c>
      <c r="D7467" s="530" t="s">
        <v>24</v>
      </c>
      <c r="E7467" s="531">
        <v>91</v>
      </c>
      <c r="F7467" s="532">
        <v>0</v>
      </c>
    </row>
    <row r="7468" spans="1:6">
      <c r="A7468" s="529" t="s">
        <v>33366</v>
      </c>
      <c r="B7468" s="530">
        <v>98519</v>
      </c>
      <c r="C7468" s="522" t="s">
        <v>24659</v>
      </c>
      <c r="D7468" s="530" t="s">
        <v>26</v>
      </c>
      <c r="E7468" s="531">
        <v>5.0199999999999996</v>
      </c>
      <c r="F7468" s="532">
        <v>0</v>
      </c>
    </row>
    <row r="7469" spans="1:6">
      <c r="A7469" s="529" t="s">
        <v>33376</v>
      </c>
      <c r="B7469" s="530">
        <v>91599</v>
      </c>
      <c r="C7469" s="522" t="s">
        <v>33377</v>
      </c>
      <c r="D7469" s="530" t="s">
        <v>25</v>
      </c>
      <c r="E7469" s="531">
        <v>7.87</v>
      </c>
      <c r="F7469" s="532">
        <v>0</v>
      </c>
    </row>
    <row r="7470" spans="1:6">
      <c r="A7470" s="529" t="s">
        <v>33376</v>
      </c>
      <c r="B7470" s="530">
        <v>100065</v>
      </c>
      <c r="C7470" s="522" t="s">
        <v>33378</v>
      </c>
      <c r="D7470" s="530" t="s">
        <v>25</v>
      </c>
      <c r="E7470" s="531">
        <v>0</v>
      </c>
      <c r="F7470" s="532"/>
    </row>
    <row r="7471" spans="1:6">
      <c r="A7471" s="529" t="s">
        <v>33376</v>
      </c>
      <c r="B7471" s="530">
        <v>100069</v>
      </c>
      <c r="C7471" s="522" t="s">
        <v>33379</v>
      </c>
      <c r="D7471" s="530" t="s">
        <v>25</v>
      </c>
      <c r="E7471" s="531">
        <v>0</v>
      </c>
      <c r="F7471" s="532"/>
    </row>
    <row r="7472" spans="1:6">
      <c r="A7472" s="529" t="s">
        <v>33376</v>
      </c>
      <c r="B7472" s="530">
        <v>100063</v>
      </c>
      <c r="C7472" s="522" t="s">
        <v>33380</v>
      </c>
      <c r="D7472" s="530" t="s">
        <v>25</v>
      </c>
      <c r="E7472" s="531">
        <v>0</v>
      </c>
      <c r="F7472" s="532"/>
    </row>
    <row r="7473" spans="1:6">
      <c r="A7473" s="529" t="s">
        <v>33376</v>
      </c>
      <c r="B7473" s="530">
        <v>91597</v>
      </c>
      <c r="C7473" s="522" t="s">
        <v>33381</v>
      </c>
      <c r="D7473" s="530" t="s">
        <v>25</v>
      </c>
      <c r="E7473" s="531">
        <v>7.5</v>
      </c>
      <c r="F7473" s="532">
        <v>0</v>
      </c>
    </row>
    <row r="7474" spans="1:6">
      <c r="A7474" s="529" t="s">
        <v>33376</v>
      </c>
      <c r="B7474" s="530">
        <v>91598</v>
      </c>
      <c r="C7474" s="522" t="s">
        <v>33382</v>
      </c>
      <c r="D7474" s="530" t="s">
        <v>25</v>
      </c>
      <c r="E7474" s="531">
        <v>9.66</v>
      </c>
      <c r="F7474" s="532">
        <v>0</v>
      </c>
    </row>
    <row r="7475" spans="1:6">
      <c r="A7475" s="529" t="s">
        <v>33376</v>
      </c>
      <c r="B7475" s="530">
        <v>91596</v>
      </c>
      <c r="C7475" s="522" t="s">
        <v>33383</v>
      </c>
      <c r="D7475" s="530" t="s">
        <v>25</v>
      </c>
      <c r="E7475" s="531">
        <v>9.92</v>
      </c>
      <c r="F7475" s="532">
        <v>0</v>
      </c>
    </row>
    <row r="7476" spans="1:6">
      <c r="A7476" s="529" t="s">
        <v>33376</v>
      </c>
      <c r="B7476" s="530">
        <v>100064</v>
      </c>
      <c r="C7476" s="522" t="s">
        <v>33384</v>
      </c>
      <c r="D7476" s="530" t="s">
        <v>25</v>
      </c>
      <c r="E7476" s="531">
        <v>9.83</v>
      </c>
      <c r="F7476" s="532">
        <v>0</v>
      </c>
    </row>
    <row r="7477" spans="1:6">
      <c r="A7477" s="529" t="s">
        <v>33376</v>
      </c>
      <c r="B7477" s="530">
        <v>100066</v>
      </c>
      <c r="C7477" s="522" t="s">
        <v>33385</v>
      </c>
      <c r="D7477" s="530" t="s">
        <v>25</v>
      </c>
      <c r="E7477" s="531">
        <v>9.84</v>
      </c>
      <c r="F7477" s="532">
        <v>0</v>
      </c>
    </row>
    <row r="7478" spans="1:6">
      <c r="A7478" s="529" t="s">
        <v>33376</v>
      </c>
      <c r="B7478" s="530">
        <v>91603</v>
      </c>
      <c r="C7478" s="522" t="s">
        <v>33386</v>
      </c>
      <c r="D7478" s="530" t="s">
        <v>25</v>
      </c>
      <c r="E7478" s="531">
        <v>10.119999999999999</v>
      </c>
      <c r="F7478" s="532">
        <v>0</v>
      </c>
    </row>
    <row r="7479" spans="1:6">
      <c r="A7479" s="529" t="s">
        <v>33376</v>
      </c>
      <c r="B7479" s="530">
        <v>100068</v>
      </c>
      <c r="C7479" s="522" t="s">
        <v>33387</v>
      </c>
      <c r="D7479" s="530" t="s">
        <v>25</v>
      </c>
      <c r="E7479" s="531">
        <v>8.68</v>
      </c>
      <c r="F7479" s="532">
        <v>0</v>
      </c>
    </row>
    <row r="7480" spans="1:6">
      <c r="A7480" s="529" t="s">
        <v>33376</v>
      </c>
      <c r="B7480" s="530">
        <v>100067</v>
      </c>
      <c r="C7480" s="522" t="s">
        <v>33388</v>
      </c>
      <c r="D7480" s="530" t="s">
        <v>25</v>
      </c>
      <c r="E7480" s="531">
        <v>12.43</v>
      </c>
      <c r="F7480" s="532">
        <v>0</v>
      </c>
    </row>
    <row r="7481" spans="1:6">
      <c r="A7481" s="529" t="s">
        <v>33376</v>
      </c>
      <c r="B7481" s="530">
        <v>91601</v>
      </c>
      <c r="C7481" s="522" t="s">
        <v>33389</v>
      </c>
      <c r="D7481" s="530" t="s">
        <v>25</v>
      </c>
      <c r="E7481" s="531">
        <v>12.6</v>
      </c>
      <c r="F7481" s="532">
        <v>0</v>
      </c>
    </row>
    <row r="7482" spans="1:6">
      <c r="A7482" s="529" t="s">
        <v>33376</v>
      </c>
      <c r="B7482" s="530">
        <v>91602</v>
      </c>
      <c r="C7482" s="522" t="s">
        <v>33390</v>
      </c>
      <c r="D7482" s="530" t="s">
        <v>25</v>
      </c>
      <c r="E7482" s="531">
        <v>11.5</v>
      </c>
      <c r="F7482" s="532">
        <v>0</v>
      </c>
    </row>
    <row r="7483" spans="1:6">
      <c r="A7483" s="529" t="s">
        <v>33376</v>
      </c>
      <c r="B7483" s="530">
        <v>91593</v>
      </c>
      <c r="C7483" s="522" t="s">
        <v>33391</v>
      </c>
      <c r="D7483" s="530" t="s">
        <v>25</v>
      </c>
      <c r="E7483" s="531">
        <v>10</v>
      </c>
      <c r="F7483" s="532">
        <v>0</v>
      </c>
    </row>
    <row r="7484" spans="1:6">
      <c r="A7484" s="529" t="s">
        <v>33376</v>
      </c>
      <c r="B7484" s="530">
        <v>105814</v>
      </c>
      <c r="C7484" s="522" t="s">
        <v>33392</v>
      </c>
      <c r="D7484" s="530" t="s">
        <v>25</v>
      </c>
      <c r="E7484" s="531">
        <v>9.65</v>
      </c>
      <c r="F7484" s="532">
        <v>0</v>
      </c>
    </row>
    <row r="7485" spans="1:6">
      <c r="A7485" s="529" t="s">
        <v>33376</v>
      </c>
      <c r="B7485" s="530">
        <v>91594</v>
      </c>
      <c r="C7485" s="522" t="s">
        <v>33393</v>
      </c>
      <c r="D7485" s="530" t="s">
        <v>25</v>
      </c>
      <c r="E7485" s="531">
        <v>10</v>
      </c>
      <c r="F7485" s="532">
        <v>0</v>
      </c>
    </row>
    <row r="7486" spans="1:6">
      <c r="A7486" s="529" t="s">
        <v>33376</v>
      </c>
      <c r="B7486" s="530">
        <v>91595</v>
      </c>
      <c r="C7486" s="522" t="s">
        <v>33394</v>
      </c>
      <c r="D7486" s="530" t="s">
        <v>25</v>
      </c>
      <c r="E7486" s="531">
        <v>10.33</v>
      </c>
      <c r="F7486" s="532">
        <v>0</v>
      </c>
    </row>
    <row r="7487" spans="1:6">
      <c r="A7487" s="529" t="s">
        <v>33376</v>
      </c>
      <c r="B7487" s="530">
        <v>105815</v>
      </c>
      <c r="C7487" s="522" t="s">
        <v>33395</v>
      </c>
      <c r="D7487" s="530" t="s">
        <v>25</v>
      </c>
      <c r="E7487" s="531">
        <v>0</v>
      </c>
      <c r="F7487" s="532"/>
    </row>
    <row r="7488" spans="1:6">
      <c r="A7488" s="529" t="s">
        <v>33376</v>
      </c>
      <c r="B7488" s="530">
        <v>91600</v>
      </c>
      <c r="C7488" s="522" t="s">
        <v>33396</v>
      </c>
      <c r="D7488" s="530" t="s">
        <v>25</v>
      </c>
      <c r="E7488" s="531">
        <v>11.4</v>
      </c>
      <c r="F7488" s="532">
        <v>0</v>
      </c>
    </row>
    <row r="7489" spans="1:6">
      <c r="A7489" s="529" t="s">
        <v>33397</v>
      </c>
      <c r="B7489" s="530">
        <v>99235</v>
      </c>
      <c r="C7489" s="522" t="s">
        <v>24320</v>
      </c>
      <c r="D7489" s="530" t="s">
        <v>28</v>
      </c>
      <c r="E7489" s="531">
        <v>564.23</v>
      </c>
      <c r="F7489" s="532">
        <v>0</v>
      </c>
    </row>
    <row r="7490" spans="1:6">
      <c r="A7490" s="529" t="s">
        <v>33397</v>
      </c>
      <c r="B7490" s="530">
        <v>105539</v>
      </c>
      <c r="C7490" s="522" t="s">
        <v>33398</v>
      </c>
      <c r="D7490" s="530" t="s">
        <v>28</v>
      </c>
      <c r="E7490" s="531">
        <v>0</v>
      </c>
      <c r="F7490" s="532"/>
    </row>
    <row r="7491" spans="1:6">
      <c r="A7491" s="529" t="s">
        <v>33397</v>
      </c>
      <c r="B7491" s="530">
        <v>99439</v>
      </c>
      <c r="C7491" s="522" t="s">
        <v>24329</v>
      </c>
      <c r="D7491" s="530" t="s">
        <v>28</v>
      </c>
      <c r="E7491" s="531">
        <v>625.75</v>
      </c>
      <c r="F7491" s="532">
        <v>0</v>
      </c>
    </row>
    <row r="7492" spans="1:6">
      <c r="A7492" s="529" t="s">
        <v>33397</v>
      </c>
      <c r="B7492" s="530">
        <v>105540</v>
      </c>
      <c r="C7492" s="522" t="s">
        <v>33399</v>
      </c>
      <c r="D7492" s="530" t="s">
        <v>28</v>
      </c>
      <c r="E7492" s="531">
        <v>0</v>
      </c>
      <c r="F7492" s="532"/>
    </row>
    <row r="7493" spans="1:6">
      <c r="A7493" s="529" t="s">
        <v>33397</v>
      </c>
      <c r="B7493" s="530">
        <v>103184</v>
      </c>
      <c r="C7493" s="522" t="s">
        <v>24331</v>
      </c>
      <c r="D7493" s="530" t="s">
        <v>28</v>
      </c>
      <c r="E7493" s="531">
        <v>590.21</v>
      </c>
      <c r="F7493" s="532">
        <v>0</v>
      </c>
    </row>
    <row r="7494" spans="1:6">
      <c r="A7494" s="529" t="s">
        <v>33397</v>
      </c>
      <c r="B7494" s="530">
        <v>103183</v>
      </c>
      <c r="C7494" s="522" t="s">
        <v>24330</v>
      </c>
      <c r="D7494" s="530" t="s">
        <v>28</v>
      </c>
      <c r="E7494" s="531">
        <v>717.23</v>
      </c>
      <c r="F7494" s="532">
        <v>0</v>
      </c>
    </row>
    <row r="7495" spans="1:6">
      <c r="A7495" s="529" t="s">
        <v>33397</v>
      </c>
      <c r="B7495" s="530">
        <v>99434</v>
      </c>
      <c r="C7495" s="522" t="s">
        <v>24324</v>
      </c>
      <c r="D7495" s="530" t="s">
        <v>28</v>
      </c>
      <c r="E7495" s="531">
        <v>637.54</v>
      </c>
      <c r="F7495" s="532">
        <v>0</v>
      </c>
    </row>
    <row r="7496" spans="1:6">
      <c r="A7496" s="529" t="s">
        <v>33397</v>
      </c>
      <c r="B7496" s="530">
        <v>99431</v>
      </c>
      <c r="C7496" s="522" t="s">
        <v>24321</v>
      </c>
      <c r="D7496" s="530" t="s">
        <v>28</v>
      </c>
      <c r="E7496" s="531">
        <v>632.94000000000005</v>
      </c>
      <c r="F7496" s="532">
        <v>0</v>
      </c>
    </row>
    <row r="7497" spans="1:6">
      <c r="A7497" s="529" t="s">
        <v>33397</v>
      </c>
      <c r="B7497" s="530">
        <v>99435</v>
      </c>
      <c r="C7497" s="522" t="s">
        <v>24325</v>
      </c>
      <c r="D7497" s="530" t="s">
        <v>28</v>
      </c>
      <c r="E7497" s="531">
        <v>621.47</v>
      </c>
      <c r="F7497" s="532">
        <v>0</v>
      </c>
    </row>
    <row r="7498" spans="1:6">
      <c r="A7498" s="529" t="s">
        <v>33397</v>
      </c>
      <c r="B7498" s="530">
        <v>99432</v>
      </c>
      <c r="C7498" s="522" t="s">
        <v>24322</v>
      </c>
      <c r="D7498" s="530" t="s">
        <v>28</v>
      </c>
      <c r="E7498" s="531">
        <v>618.16</v>
      </c>
      <c r="F7498" s="532">
        <v>0</v>
      </c>
    </row>
    <row r="7499" spans="1:6">
      <c r="A7499" s="529" t="s">
        <v>33397</v>
      </c>
      <c r="B7499" s="530">
        <v>99438</v>
      </c>
      <c r="C7499" s="522" t="s">
        <v>24327</v>
      </c>
      <c r="D7499" s="530" t="s">
        <v>28</v>
      </c>
      <c r="E7499" s="531">
        <v>610.29</v>
      </c>
      <c r="F7499" s="532">
        <v>0</v>
      </c>
    </row>
    <row r="7500" spans="1:6">
      <c r="A7500" s="529" t="s">
        <v>33397</v>
      </c>
      <c r="B7500" s="530">
        <v>105538</v>
      </c>
      <c r="C7500" s="522" t="s">
        <v>33400</v>
      </c>
      <c r="D7500" s="530" t="s">
        <v>28</v>
      </c>
      <c r="E7500" s="531">
        <v>0</v>
      </c>
      <c r="F7500" s="532"/>
    </row>
    <row r="7501" spans="1:6">
      <c r="A7501" s="529" t="s">
        <v>33397</v>
      </c>
      <c r="B7501" s="530">
        <v>99436</v>
      </c>
      <c r="C7501" s="522" t="s">
        <v>24326</v>
      </c>
      <c r="D7501" s="530" t="s">
        <v>28</v>
      </c>
      <c r="E7501" s="531">
        <v>702.64</v>
      </c>
      <c r="F7501" s="532">
        <v>0</v>
      </c>
    </row>
    <row r="7502" spans="1:6">
      <c r="A7502" s="529" t="s">
        <v>33397</v>
      </c>
      <c r="B7502" s="530">
        <v>99437</v>
      </c>
      <c r="C7502" s="522" t="s">
        <v>24328</v>
      </c>
      <c r="D7502" s="530" t="s">
        <v>28</v>
      </c>
      <c r="E7502" s="531">
        <v>601.73</v>
      </c>
      <c r="F7502" s="532">
        <v>0</v>
      </c>
    </row>
    <row r="7503" spans="1:6">
      <c r="A7503" s="529" t="s">
        <v>33397</v>
      </c>
      <c r="B7503" s="530">
        <v>105537</v>
      </c>
      <c r="C7503" s="522" t="s">
        <v>33401</v>
      </c>
      <c r="D7503" s="530" t="s">
        <v>28</v>
      </c>
      <c r="E7503" s="531">
        <v>0</v>
      </c>
      <c r="F7503" s="532"/>
    </row>
    <row r="7504" spans="1:6">
      <c r="A7504" s="529" t="s">
        <v>33397</v>
      </c>
      <c r="B7504" s="530">
        <v>99433</v>
      </c>
      <c r="C7504" s="522" t="s">
        <v>24323</v>
      </c>
      <c r="D7504" s="530" t="s">
        <v>28</v>
      </c>
      <c r="E7504" s="531">
        <v>676.37</v>
      </c>
      <c r="F7504" s="532">
        <v>0</v>
      </c>
    </row>
    <row r="7505" spans="1:6">
      <c r="A7505" s="529" t="s">
        <v>33402</v>
      </c>
      <c r="B7505" s="530">
        <v>104422</v>
      </c>
      <c r="C7505" s="522" t="s">
        <v>33403</v>
      </c>
      <c r="D7505" s="530" t="s">
        <v>26</v>
      </c>
      <c r="E7505" s="531">
        <v>11.54</v>
      </c>
      <c r="F7505" s="532">
        <v>0</v>
      </c>
    </row>
    <row r="7506" spans="1:6">
      <c r="A7506" s="529" t="s">
        <v>33402</v>
      </c>
      <c r="B7506" s="530">
        <v>105824</v>
      </c>
      <c r="C7506" s="522" t="s">
        <v>33404</v>
      </c>
      <c r="D7506" s="530" t="s">
        <v>26</v>
      </c>
      <c r="E7506" s="531">
        <v>14.11</v>
      </c>
      <c r="F7506" s="532">
        <v>0</v>
      </c>
    </row>
    <row r="7507" spans="1:6">
      <c r="A7507" s="529" t="s">
        <v>33402</v>
      </c>
      <c r="B7507" s="530">
        <v>105825</v>
      </c>
      <c r="C7507" s="522" t="s">
        <v>33405</v>
      </c>
      <c r="D7507" s="530" t="s">
        <v>26</v>
      </c>
      <c r="E7507" s="531">
        <v>7.8</v>
      </c>
      <c r="F7507" s="532">
        <v>0</v>
      </c>
    </row>
    <row r="7508" spans="1:6">
      <c r="A7508" s="529" t="s">
        <v>33402</v>
      </c>
      <c r="B7508" s="530">
        <v>104421</v>
      </c>
      <c r="C7508" s="522" t="s">
        <v>33406</v>
      </c>
      <c r="D7508" s="530" t="s">
        <v>26</v>
      </c>
      <c r="E7508" s="531">
        <v>17.96</v>
      </c>
      <c r="F7508" s="532">
        <v>0</v>
      </c>
    </row>
    <row r="7509" spans="1:6">
      <c r="A7509" s="529" t="s">
        <v>33402</v>
      </c>
      <c r="B7509" s="530">
        <v>105822</v>
      </c>
      <c r="C7509" s="522" t="s">
        <v>33407</v>
      </c>
      <c r="D7509" s="530" t="s">
        <v>26</v>
      </c>
      <c r="E7509" s="531">
        <v>20.53</v>
      </c>
      <c r="F7509" s="532">
        <v>0</v>
      </c>
    </row>
    <row r="7510" spans="1:6">
      <c r="A7510" s="529" t="s">
        <v>33402</v>
      </c>
      <c r="B7510" s="530">
        <v>105823</v>
      </c>
      <c r="C7510" s="522" t="s">
        <v>33408</v>
      </c>
      <c r="D7510" s="530" t="s">
        <v>26</v>
      </c>
      <c r="E7510" s="531">
        <v>14.22</v>
      </c>
      <c r="F7510" s="532">
        <v>0</v>
      </c>
    </row>
    <row r="7511" spans="1:6">
      <c r="A7511" s="529" t="s">
        <v>33402</v>
      </c>
      <c r="B7511" s="530">
        <v>104423</v>
      </c>
      <c r="C7511" s="522" t="s">
        <v>33409</v>
      </c>
      <c r="D7511" s="530" t="s">
        <v>26</v>
      </c>
      <c r="E7511" s="531">
        <v>16.05</v>
      </c>
      <c r="F7511" s="532">
        <v>0</v>
      </c>
    </row>
    <row r="7512" spans="1:6">
      <c r="A7512" s="529" t="s">
        <v>33402</v>
      </c>
      <c r="B7512" s="530">
        <v>105826</v>
      </c>
      <c r="C7512" s="522" t="s">
        <v>33410</v>
      </c>
      <c r="D7512" s="530" t="s">
        <v>26</v>
      </c>
      <c r="E7512" s="531">
        <v>18.62</v>
      </c>
      <c r="F7512" s="532">
        <v>0</v>
      </c>
    </row>
    <row r="7513" spans="1:6">
      <c r="A7513" s="529" t="s">
        <v>33402</v>
      </c>
      <c r="B7513" s="530">
        <v>105827</v>
      </c>
      <c r="C7513" s="522" t="s">
        <v>33411</v>
      </c>
      <c r="D7513" s="530" t="s">
        <v>26</v>
      </c>
      <c r="E7513" s="531">
        <v>12.31</v>
      </c>
      <c r="F7513" s="532">
        <v>0</v>
      </c>
    </row>
    <row r="7514" spans="1:6">
      <c r="A7514" s="529" t="s">
        <v>33402</v>
      </c>
      <c r="B7514" s="530">
        <v>104425</v>
      </c>
      <c r="C7514" s="522" t="s">
        <v>33412</v>
      </c>
      <c r="D7514" s="530" t="s">
        <v>26</v>
      </c>
      <c r="E7514" s="531">
        <v>9.59</v>
      </c>
      <c r="F7514" s="532">
        <v>0</v>
      </c>
    </row>
    <row r="7515" spans="1:6">
      <c r="A7515" s="529" t="s">
        <v>33402</v>
      </c>
      <c r="B7515" s="530">
        <v>105828</v>
      </c>
      <c r="C7515" s="522" t="s">
        <v>33413</v>
      </c>
      <c r="D7515" s="530" t="s">
        <v>26</v>
      </c>
      <c r="E7515" s="531">
        <v>12.16</v>
      </c>
      <c r="F7515" s="532">
        <v>0</v>
      </c>
    </row>
    <row r="7516" spans="1:6">
      <c r="A7516" s="529" t="s">
        <v>33402</v>
      </c>
      <c r="B7516" s="530">
        <v>105829</v>
      </c>
      <c r="C7516" s="522" t="s">
        <v>33414</v>
      </c>
      <c r="D7516" s="530" t="s">
        <v>26</v>
      </c>
      <c r="E7516" s="531">
        <v>5.85</v>
      </c>
      <c r="F7516" s="532">
        <v>0</v>
      </c>
    </row>
    <row r="7517" spans="1:6">
      <c r="A7517" s="529" t="s">
        <v>33402</v>
      </c>
      <c r="B7517" s="530">
        <v>91525</v>
      </c>
      <c r="C7517" s="522" t="s">
        <v>33415</v>
      </c>
      <c r="D7517" s="530" t="s">
        <v>26</v>
      </c>
      <c r="E7517" s="531">
        <v>8.1999999999999993</v>
      </c>
      <c r="F7517" s="532">
        <v>0</v>
      </c>
    </row>
    <row r="7518" spans="1:6">
      <c r="A7518" s="529" t="s">
        <v>33402</v>
      </c>
      <c r="B7518" s="530">
        <v>105818</v>
      </c>
      <c r="C7518" s="522" t="s">
        <v>33416</v>
      </c>
      <c r="D7518" s="530" t="s">
        <v>26</v>
      </c>
      <c r="E7518" s="531">
        <v>12.45</v>
      </c>
      <c r="F7518" s="532">
        <v>0</v>
      </c>
    </row>
    <row r="7519" spans="1:6">
      <c r="A7519" s="529" t="s">
        <v>33402</v>
      </c>
      <c r="B7519" s="530">
        <v>105819</v>
      </c>
      <c r="C7519" s="522" t="s">
        <v>33417</v>
      </c>
      <c r="D7519" s="530" t="s">
        <v>26</v>
      </c>
      <c r="E7519" s="531">
        <v>6.18</v>
      </c>
      <c r="F7519" s="532">
        <v>0</v>
      </c>
    </row>
    <row r="7520" spans="1:6">
      <c r="A7520" s="529" t="s">
        <v>33402</v>
      </c>
      <c r="B7520" s="530">
        <v>104414</v>
      </c>
      <c r="C7520" s="522" t="s">
        <v>33418</v>
      </c>
      <c r="D7520" s="530" t="s">
        <v>26</v>
      </c>
      <c r="E7520" s="531">
        <v>7.2</v>
      </c>
      <c r="F7520" s="532">
        <v>0</v>
      </c>
    </row>
    <row r="7521" spans="1:6">
      <c r="A7521" s="529" t="s">
        <v>33402</v>
      </c>
      <c r="B7521" s="530">
        <v>105816</v>
      </c>
      <c r="C7521" s="522" t="s">
        <v>33419</v>
      </c>
      <c r="D7521" s="530" t="s">
        <v>26</v>
      </c>
      <c r="E7521" s="531">
        <v>11.45</v>
      </c>
      <c r="F7521" s="532">
        <v>0</v>
      </c>
    </row>
    <row r="7522" spans="1:6">
      <c r="A7522" s="529" t="s">
        <v>33402</v>
      </c>
      <c r="B7522" s="530">
        <v>105817</v>
      </c>
      <c r="C7522" s="522" t="s">
        <v>33420</v>
      </c>
      <c r="D7522" s="530" t="s">
        <v>26</v>
      </c>
      <c r="E7522" s="531">
        <v>5.18</v>
      </c>
      <c r="F7522" s="532">
        <v>0</v>
      </c>
    </row>
    <row r="7523" spans="1:6">
      <c r="A7523" s="529" t="s">
        <v>33402</v>
      </c>
      <c r="B7523" s="530">
        <v>104415</v>
      </c>
      <c r="C7523" s="522" t="s">
        <v>33421</v>
      </c>
      <c r="D7523" s="530" t="s">
        <v>26</v>
      </c>
      <c r="E7523" s="531">
        <v>13.5</v>
      </c>
      <c r="F7523" s="532">
        <v>0</v>
      </c>
    </row>
    <row r="7524" spans="1:6">
      <c r="A7524" s="529" t="s">
        <v>33402</v>
      </c>
      <c r="B7524" s="530">
        <v>105820</v>
      </c>
      <c r="C7524" s="522" t="s">
        <v>33422</v>
      </c>
      <c r="D7524" s="530" t="s">
        <v>26</v>
      </c>
      <c r="E7524" s="531">
        <v>17.75</v>
      </c>
      <c r="F7524" s="532">
        <v>0</v>
      </c>
    </row>
    <row r="7525" spans="1:6">
      <c r="A7525" s="529" t="s">
        <v>33402</v>
      </c>
      <c r="B7525" s="530">
        <v>105821</v>
      </c>
      <c r="C7525" s="522" t="s">
        <v>33423</v>
      </c>
      <c r="D7525" s="530" t="s">
        <v>26</v>
      </c>
      <c r="E7525" s="531">
        <v>11.48</v>
      </c>
      <c r="F7525" s="532">
        <v>0</v>
      </c>
    </row>
    <row r="7526" spans="1:6">
      <c r="A7526" s="529" t="s">
        <v>33402</v>
      </c>
      <c r="B7526" s="530">
        <v>104418</v>
      </c>
      <c r="C7526" s="522" t="s">
        <v>33424</v>
      </c>
      <c r="D7526" s="530" t="s">
        <v>26</v>
      </c>
      <c r="E7526" s="531">
        <v>3.2</v>
      </c>
      <c r="F7526" s="532">
        <v>0</v>
      </c>
    </row>
    <row r="7527" spans="1:6">
      <c r="A7527" s="529" t="s">
        <v>33402</v>
      </c>
      <c r="B7527" s="530">
        <v>91515</v>
      </c>
      <c r="C7527" s="522" t="s">
        <v>33425</v>
      </c>
      <c r="D7527" s="530" t="s">
        <v>26</v>
      </c>
      <c r="E7527" s="531">
        <v>5.89</v>
      </c>
      <c r="F7527" s="532">
        <v>0</v>
      </c>
    </row>
    <row r="7528" spans="1:6">
      <c r="A7528" s="529" t="s">
        <v>33402</v>
      </c>
      <c r="B7528" s="530">
        <v>104419</v>
      </c>
      <c r="C7528" s="522" t="s">
        <v>33426</v>
      </c>
      <c r="D7528" s="530" t="s">
        <v>26</v>
      </c>
      <c r="E7528" s="531">
        <v>5.0999999999999996</v>
      </c>
      <c r="F7528" s="532">
        <v>0</v>
      </c>
    </row>
    <row r="7529" spans="1:6">
      <c r="A7529" s="529" t="s">
        <v>33402</v>
      </c>
      <c r="B7529" s="530">
        <v>91519</v>
      </c>
      <c r="C7529" s="522" t="s">
        <v>33427</v>
      </c>
      <c r="D7529" s="530" t="s">
        <v>26</v>
      </c>
      <c r="E7529" s="531">
        <v>2.44</v>
      </c>
      <c r="F7529" s="532">
        <v>0</v>
      </c>
    </row>
    <row r="7530" spans="1:6">
      <c r="A7530" s="529" t="s">
        <v>33402</v>
      </c>
      <c r="B7530" s="530">
        <v>91520</v>
      </c>
      <c r="C7530" s="522" t="s">
        <v>33428</v>
      </c>
      <c r="D7530" s="530" t="s">
        <v>26</v>
      </c>
      <c r="E7530" s="531">
        <v>2.4700000000000002</v>
      </c>
      <c r="F7530" s="532">
        <v>0</v>
      </c>
    </row>
    <row r="7531" spans="1:6">
      <c r="A7531" s="529" t="s">
        <v>33402</v>
      </c>
      <c r="B7531" s="530">
        <v>104416</v>
      </c>
      <c r="C7531" s="522" t="s">
        <v>33429</v>
      </c>
      <c r="D7531" s="530" t="s">
        <v>26</v>
      </c>
      <c r="E7531" s="531">
        <v>2.04</v>
      </c>
      <c r="F7531" s="532">
        <v>0</v>
      </c>
    </row>
    <row r="7532" spans="1:6">
      <c r="A7532" s="529" t="s">
        <v>33402</v>
      </c>
      <c r="B7532" s="530">
        <v>104417</v>
      </c>
      <c r="C7532" s="522" t="s">
        <v>33430</v>
      </c>
      <c r="D7532" s="530" t="s">
        <v>26</v>
      </c>
      <c r="E7532" s="531">
        <v>4.6399999999999997</v>
      </c>
      <c r="F7532" s="532">
        <v>0</v>
      </c>
    </row>
    <row r="7533" spans="1:6">
      <c r="A7533" s="529" t="s">
        <v>33402</v>
      </c>
      <c r="B7533" s="530">
        <v>91522</v>
      </c>
      <c r="C7533" s="522" t="s">
        <v>33431</v>
      </c>
      <c r="D7533" s="530" t="s">
        <v>26</v>
      </c>
      <c r="E7533" s="531">
        <v>4.17</v>
      </c>
      <c r="F7533" s="532">
        <v>0</v>
      </c>
    </row>
    <row r="7534" spans="1:6">
      <c r="A7534" s="529" t="s">
        <v>33402</v>
      </c>
      <c r="B7534" s="530">
        <v>104412</v>
      </c>
      <c r="C7534" s="522" t="s">
        <v>33432</v>
      </c>
      <c r="D7534" s="530" t="s">
        <v>26</v>
      </c>
      <c r="E7534" s="531">
        <v>3.74</v>
      </c>
      <c r="F7534" s="532">
        <v>0</v>
      </c>
    </row>
    <row r="7535" spans="1:6">
      <c r="A7535" s="529" t="s">
        <v>33402</v>
      </c>
      <c r="B7535" s="530">
        <v>104413</v>
      </c>
      <c r="C7535" s="522" t="s">
        <v>33433</v>
      </c>
      <c r="D7535" s="530" t="s">
        <v>26</v>
      </c>
      <c r="E7535" s="531">
        <v>6.38</v>
      </c>
      <c r="F7535" s="532">
        <v>0</v>
      </c>
    </row>
    <row r="7536" spans="1:6">
      <c r="A7536" s="529" t="s">
        <v>33434</v>
      </c>
      <c r="B7536" s="530">
        <v>102569</v>
      </c>
      <c r="C7536" s="522" t="s">
        <v>33435</v>
      </c>
      <c r="D7536" s="530" t="s">
        <v>26</v>
      </c>
      <c r="E7536" s="531">
        <v>0</v>
      </c>
      <c r="F7536" s="532"/>
    </row>
    <row r="7537" spans="1:6">
      <c r="A7537" s="529" t="s">
        <v>33434</v>
      </c>
      <c r="B7537" s="530">
        <v>102574</v>
      </c>
      <c r="C7537" s="522" t="s">
        <v>33436</v>
      </c>
      <c r="D7537" s="530" t="s">
        <v>26</v>
      </c>
      <c r="E7537" s="531">
        <v>0</v>
      </c>
      <c r="F7537" s="532"/>
    </row>
    <row r="7538" spans="1:6">
      <c r="A7538" s="529" t="s">
        <v>33434</v>
      </c>
      <c r="B7538" s="530">
        <v>102573</v>
      </c>
      <c r="C7538" s="522" t="s">
        <v>33437</v>
      </c>
      <c r="D7538" s="530" t="s">
        <v>26</v>
      </c>
      <c r="E7538" s="531">
        <v>0</v>
      </c>
      <c r="F7538" s="532"/>
    </row>
    <row r="7539" spans="1:6">
      <c r="A7539" s="529" t="s">
        <v>33434</v>
      </c>
      <c r="B7539" s="530">
        <v>102577</v>
      </c>
      <c r="C7539" s="522" t="s">
        <v>33438</v>
      </c>
      <c r="D7539" s="530" t="s">
        <v>26</v>
      </c>
      <c r="E7539" s="531">
        <v>0</v>
      </c>
      <c r="F7539" s="532"/>
    </row>
    <row r="7540" spans="1:6">
      <c r="A7540" s="529" t="s">
        <v>33434</v>
      </c>
      <c r="B7540" s="530">
        <v>102576</v>
      </c>
      <c r="C7540" s="522" t="s">
        <v>33439</v>
      </c>
      <c r="D7540" s="530" t="s">
        <v>26</v>
      </c>
      <c r="E7540" s="531">
        <v>0</v>
      </c>
      <c r="F7540" s="532"/>
    </row>
    <row r="7541" spans="1:6">
      <c r="A7541" s="529" t="s">
        <v>33434</v>
      </c>
      <c r="B7541" s="530">
        <v>103083</v>
      </c>
      <c r="C7541" s="522" t="s">
        <v>33440</v>
      </c>
      <c r="D7541" s="530" t="s">
        <v>26</v>
      </c>
      <c r="E7541" s="531">
        <v>0</v>
      </c>
      <c r="F7541" s="532"/>
    </row>
    <row r="7542" spans="1:6">
      <c r="A7542" s="529" t="s">
        <v>33434</v>
      </c>
      <c r="B7542" s="530">
        <v>103081</v>
      </c>
      <c r="C7542" s="522" t="s">
        <v>33441</v>
      </c>
      <c r="D7542" s="530" t="s">
        <v>26</v>
      </c>
      <c r="E7542" s="531">
        <v>0</v>
      </c>
      <c r="F7542" s="532"/>
    </row>
    <row r="7543" spans="1:6">
      <c r="A7543" s="529" t="s">
        <v>33434</v>
      </c>
      <c r="B7543" s="530">
        <v>103082</v>
      </c>
      <c r="C7543" s="522" t="s">
        <v>33442</v>
      </c>
      <c r="D7543" s="530" t="s">
        <v>26</v>
      </c>
      <c r="E7543" s="531">
        <v>0</v>
      </c>
      <c r="F7543" s="532"/>
    </row>
    <row r="7544" spans="1:6">
      <c r="A7544" s="529" t="s">
        <v>33434</v>
      </c>
      <c r="B7544" s="530">
        <v>103086</v>
      </c>
      <c r="C7544" s="522" t="s">
        <v>33443</v>
      </c>
      <c r="D7544" s="530" t="s">
        <v>26</v>
      </c>
      <c r="E7544" s="531">
        <v>0</v>
      </c>
      <c r="F7544" s="532"/>
    </row>
    <row r="7545" spans="1:6">
      <c r="A7545" s="529" t="s">
        <v>33434</v>
      </c>
      <c r="B7545" s="530">
        <v>103085</v>
      </c>
      <c r="C7545" s="522" t="s">
        <v>33444</v>
      </c>
      <c r="D7545" s="530" t="s">
        <v>26</v>
      </c>
      <c r="E7545" s="531">
        <v>0</v>
      </c>
      <c r="F7545" s="532"/>
    </row>
    <row r="7546" spans="1:6">
      <c r="A7546" s="529" t="s">
        <v>33445</v>
      </c>
      <c r="B7546" s="530">
        <v>104726</v>
      </c>
      <c r="C7546" s="522" t="s">
        <v>33446</v>
      </c>
      <c r="D7546" s="530" t="s">
        <v>26</v>
      </c>
      <c r="E7546" s="531">
        <v>0</v>
      </c>
      <c r="F7546" s="532"/>
    </row>
    <row r="7547" spans="1:6">
      <c r="A7547" s="529" t="s">
        <v>33445</v>
      </c>
      <c r="B7547" s="530">
        <v>104725</v>
      </c>
      <c r="C7547" s="522" t="s">
        <v>33447</v>
      </c>
      <c r="D7547" s="530" t="s">
        <v>26</v>
      </c>
      <c r="E7547" s="531">
        <v>0</v>
      </c>
      <c r="F7547" s="532"/>
    </row>
    <row r="7548" spans="1:6">
      <c r="A7548" s="529" t="s">
        <v>33445</v>
      </c>
      <c r="B7548" s="530">
        <v>96374</v>
      </c>
      <c r="C7548" s="522" t="s">
        <v>12772</v>
      </c>
      <c r="D7548" s="530" t="s">
        <v>23</v>
      </c>
      <c r="E7548" s="531">
        <v>33.369999999999997</v>
      </c>
      <c r="F7548" s="532">
        <v>0</v>
      </c>
    </row>
    <row r="7549" spans="1:6">
      <c r="A7549" s="529" t="s">
        <v>33445</v>
      </c>
      <c r="B7549" s="530">
        <v>96373</v>
      </c>
      <c r="C7549" s="522" t="s">
        <v>12771</v>
      </c>
      <c r="D7549" s="530" t="s">
        <v>23</v>
      </c>
      <c r="E7549" s="531">
        <v>10.61</v>
      </c>
      <c r="F7549" s="532">
        <v>0</v>
      </c>
    </row>
    <row r="7550" spans="1:6">
      <c r="A7550" s="529" t="s">
        <v>33445</v>
      </c>
      <c r="B7550" s="530">
        <v>96368</v>
      </c>
      <c r="C7550" s="522" t="s">
        <v>12767</v>
      </c>
      <c r="D7550" s="530" t="s">
        <v>26</v>
      </c>
      <c r="E7550" s="531">
        <v>170.04</v>
      </c>
      <c r="F7550" s="532">
        <v>0</v>
      </c>
    </row>
    <row r="7551" spans="1:6">
      <c r="A7551" s="529" t="s">
        <v>33445</v>
      </c>
      <c r="B7551" s="530">
        <v>96364</v>
      </c>
      <c r="C7551" s="522" t="s">
        <v>12763</v>
      </c>
      <c r="D7551" s="530" t="s">
        <v>26</v>
      </c>
      <c r="E7551" s="531">
        <v>143.03</v>
      </c>
      <c r="F7551" s="532">
        <v>0</v>
      </c>
    </row>
    <row r="7552" spans="1:6">
      <c r="A7552" s="529" t="s">
        <v>33445</v>
      </c>
      <c r="B7552" s="530">
        <v>96369</v>
      </c>
      <c r="C7552" s="522" t="s">
        <v>12768</v>
      </c>
      <c r="D7552" s="530" t="s">
        <v>26</v>
      </c>
      <c r="E7552" s="531">
        <v>190.92</v>
      </c>
      <c r="F7552" s="532">
        <v>0</v>
      </c>
    </row>
    <row r="7553" spans="1:6">
      <c r="A7553" s="529" t="s">
        <v>33445</v>
      </c>
      <c r="B7553" s="530">
        <v>104723</v>
      </c>
      <c r="C7553" s="522" t="s">
        <v>12785</v>
      </c>
      <c r="D7553" s="530" t="s">
        <v>26</v>
      </c>
      <c r="E7553" s="531">
        <v>228.11</v>
      </c>
      <c r="F7553" s="532">
        <v>0</v>
      </c>
    </row>
    <row r="7554" spans="1:6">
      <c r="A7554" s="529" t="s">
        <v>33445</v>
      </c>
      <c r="B7554" s="530">
        <v>96367</v>
      </c>
      <c r="C7554" s="522" t="s">
        <v>12766</v>
      </c>
      <c r="D7554" s="530" t="s">
        <v>26</v>
      </c>
      <c r="E7554" s="531">
        <v>156.58000000000001</v>
      </c>
      <c r="F7554" s="532">
        <v>0</v>
      </c>
    </row>
    <row r="7555" spans="1:6">
      <c r="A7555" s="529" t="s">
        <v>33445</v>
      </c>
      <c r="B7555" s="530">
        <v>104722</v>
      </c>
      <c r="C7555" s="522" t="s">
        <v>12784</v>
      </c>
      <c r="D7555" s="530" t="s">
        <v>26</v>
      </c>
      <c r="E7555" s="531">
        <v>178.37</v>
      </c>
      <c r="F7555" s="532">
        <v>0</v>
      </c>
    </row>
    <row r="7556" spans="1:6">
      <c r="A7556" s="529" t="s">
        <v>33445</v>
      </c>
      <c r="B7556" s="530">
        <v>96366</v>
      </c>
      <c r="C7556" s="522" t="s">
        <v>12765</v>
      </c>
      <c r="D7556" s="530" t="s">
        <v>26</v>
      </c>
      <c r="E7556" s="531">
        <v>144.76</v>
      </c>
      <c r="F7556" s="532">
        <v>0</v>
      </c>
    </row>
    <row r="7557" spans="1:6">
      <c r="A7557" s="529" t="s">
        <v>33445</v>
      </c>
      <c r="B7557" s="530">
        <v>96361</v>
      </c>
      <c r="C7557" s="522" t="s">
        <v>12760</v>
      </c>
      <c r="D7557" s="530" t="s">
        <v>26</v>
      </c>
      <c r="E7557" s="531">
        <v>135.5</v>
      </c>
      <c r="F7557" s="532">
        <v>0</v>
      </c>
    </row>
    <row r="7558" spans="1:6">
      <c r="A7558" s="529" t="s">
        <v>33445</v>
      </c>
      <c r="B7558" s="530">
        <v>104719</v>
      </c>
      <c r="C7558" s="522" t="s">
        <v>12781</v>
      </c>
      <c r="D7558" s="530" t="s">
        <v>26</v>
      </c>
      <c r="E7558" s="531">
        <v>169.9</v>
      </c>
      <c r="F7558" s="532">
        <v>0</v>
      </c>
    </row>
    <row r="7559" spans="1:6">
      <c r="A7559" s="529" t="s">
        <v>33445</v>
      </c>
      <c r="B7559" s="530">
        <v>96360</v>
      </c>
      <c r="C7559" s="522" t="s">
        <v>12759</v>
      </c>
      <c r="D7559" s="530" t="s">
        <v>26</v>
      </c>
      <c r="E7559" s="531">
        <v>116.04</v>
      </c>
      <c r="F7559" s="532">
        <v>0</v>
      </c>
    </row>
    <row r="7560" spans="1:6">
      <c r="A7560" s="529" t="s">
        <v>33445</v>
      </c>
      <c r="B7560" s="530">
        <v>96359</v>
      </c>
      <c r="C7560" s="522" t="s">
        <v>12758</v>
      </c>
      <c r="D7560" s="530" t="s">
        <v>26</v>
      </c>
      <c r="E7560" s="531">
        <v>101.19</v>
      </c>
      <c r="F7560" s="532">
        <v>0</v>
      </c>
    </row>
    <row r="7561" spans="1:6">
      <c r="A7561" s="529" t="s">
        <v>33445</v>
      </c>
      <c r="B7561" s="530">
        <v>104718</v>
      </c>
      <c r="C7561" s="522" t="s">
        <v>12780</v>
      </c>
      <c r="D7561" s="530" t="s">
        <v>26</v>
      </c>
      <c r="E7561" s="531">
        <v>120.16</v>
      </c>
      <c r="F7561" s="532">
        <v>0</v>
      </c>
    </row>
    <row r="7562" spans="1:6">
      <c r="A7562" s="529" t="s">
        <v>33445</v>
      </c>
      <c r="B7562" s="530">
        <v>96358</v>
      </c>
      <c r="C7562" s="522" t="s">
        <v>12757</v>
      </c>
      <c r="D7562" s="530" t="s">
        <v>26</v>
      </c>
      <c r="E7562" s="531">
        <v>90.78</v>
      </c>
      <c r="F7562" s="532">
        <v>0</v>
      </c>
    </row>
    <row r="7563" spans="1:6">
      <c r="A7563" s="529" t="s">
        <v>33445</v>
      </c>
      <c r="B7563" s="530">
        <v>96371</v>
      </c>
      <c r="C7563" s="522" t="s">
        <v>12770</v>
      </c>
      <c r="D7563" s="530" t="s">
        <v>26</v>
      </c>
      <c r="E7563" s="531">
        <v>69.150000000000006</v>
      </c>
      <c r="F7563" s="532">
        <v>0</v>
      </c>
    </row>
    <row r="7564" spans="1:6">
      <c r="A7564" s="529" t="s">
        <v>33445</v>
      </c>
      <c r="B7564" s="530">
        <v>104724</v>
      </c>
      <c r="C7564" s="522" t="s">
        <v>12786</v>
      </c>
      <c r="D7564" s="530" t="s">
        <v>26</v>
      </c>
      <c r="E7564" s="531">
        <v>86.7</v>
      </c>
      <c r="F7564" s="532">
        <v>0</v>
      </c>
    </row>
    <row r="7565" spans="1:6">
      <c r="A7565" s="529" t="s">
        <v>33445</v>
      </c>
      <c r="B7565" s="530">
        <v>96370</v>
      </c>
      <c r="C7565" s="522" t="s">
        <v>12769</v>
      </c>
      <c r="D7565" s="530" t="s">
        <v>26</v>
      </c>
      <c r="E7565" s="531">
        <v>59.46</v>
      </c>
      <c r="F7565" s="532">
        <v>0</v>
      </c>
    </row>
    <row r="7566" spans="1:6">
      <c r="A7566" s="529" t="s">
        <v>33445</v>
      </c>
      <c r="B7566" s="530">
        <v>96365</v>
      </c>
      <c r="C7566" s="522" t="s">
        <v>12764</v>
      </c>
      <c r="D7566" s="530" t="s">
        <v>26</v>
      </c>
      <c r="E7566" s="531">
        <v>163.22</v>
      </c>
      <c r="F7566" s="532">
        <v>0</v>
      </c>
    </row>
    <row r="7567" spans="1:6">
      <c r="A7567" s="529" t="s">
        <v>33445</v>
      </c>
      <c r="B7567" s="530">
        <v>104721</v>
      </c>
      <c r="C7567" s="522" t="s">
        <v>12783</v>
      </c>
      <c r="D7567" s="530" t="s">
        <v>26</v>
      </c>
      <c r="E7567" s="531">
        <v>199</v>
      </c>
      <c r="F7567" s="532">
        <v>0</v>
      </c>
    </row>
    <row r="7568" spans="1:6">
      <c r="A7568" s="529" t="s">
        <v>33445</v>
      </c>
      <c r="B7568" s="530">
        <v>96363</v>
      </c>
      <c r="C7568" s="522" t="s">
        <v>12762</v>
      </c>
      <c r="D7568" s="530" t="s">
        <v>26</v>
      </c>
      <c r="E7568" s="531">
        <v>128.88999999999999</v>
      </c>
      <c r="F7568" s="532">
        <v>0</v>
      </c>
    </row>
    <row r="7569" spans="1:6">
      <c r="A7569" s="529" t="s">
        <v>33445</v>
      </c>
      <c r="B7569" s="530">
        <v>104720</v>
      </c>
      <c r="C7569" s="522" t="s">
        <v>12782</v>
      </c>
      <c r="D7569" s="530" t="s">
        <v>26</v>
      </c>
      <c r="E7569" s="531">
        <v>149.26</v>
      </c>
      <c r="F7569" s="532">
        <v>0</v>
      </c>
    </row>
    <row r="7570" spans="1:6">
      <c r="A7570" s="529" t="s">
        <v>33445</v>
      </c>
      <c r="B7570" s="530">
        <v>96362</v>
      </c>
      <c r="C7570" s="522" t="s">
        <v>12761</v>
      </c>
      <c r="D7570" s="530" t="s">
        <v>26</v>
      </c>
      <c r="E7570" s="531">
        <v>117.77</v>
      </c>
      <c r="F7570" s="532">
        <v>0</v>
      </c>
    </row>
    <row r="7571" spans="1:6">
      <c r="A7571" s="529" t="s">
        <v>33448</v>
      </c>
      <c r="B7571" s="530">
        <v>103191</v>
      </c>
      <c r="C7571" s="522" t="s">
        <v>13706</v>
      </c>
      <c r="D7571" s="530" t="s">
        <v>24</v>
      </c>
      <c r="E7571" s="531">
        <v>2394.17</v>
      </c>
      <c r="F7571" s="532">
        <v>0</v>
      </c>
    </row>
    <row r="7572" spans="1:6">
      <c r="A7572" s="529" t="s">
        <v>33448</v>
      </c>
      <c r="B7572" s="530">
        <v>103206</v>
      </c>
      <c r="C7572" s="522" t="s">
        <v>13712</v>
      </c>
      <c r="D7572" s="530" t="s">
        <v>24</v>
      </c>
      <c r="E7572" s="531">
        <v>2415.7199999999998</v>
      </c>
      <c r="F7572" s="532">
        <v>0</v>
      </c>
    </row>
    <row r="7573" spans="1:6">
      <c r="A7573" s="529" t="s">
        <v>33448</v>
      </c>
      <c r="B7573" s="530">
        <v>103211</v>
      </c>
      <c r="C7573" s="522" t="s">
        <v>33449</v>
      </c>
      <c r="D7573" s="530" t="s">
        <v>24</v>
      </c>
      <c r="E7573" s="531">
        <v>0</v>
      </c>
      <c r="F7573" s="532"/>
    </row>
    <row r="7574" spans="1:6">
      <c r="A7574" s="529" t="s">
        <v>33448</v>
      </c>
      <c r="B7574" s="530">
        <v>103196</v>
      </c>
      <c r="C7574" s="522" t="s">
        <v>33450</v>
      </c>
      <c r="D7574" s="530" t="s">
        <v>24</v>
      </c>
      <c r="E7574" s="531">
        <v>0</v>
      </c>
      <c r="F7574" s="532"/>
    </row>
    <row r="7575" spans="1:6">
      <c r="A7575" s="529" t="s">
        <v>33448</v>
      </c>
      <c r="B7575" s="530">
        <v>103212</v>
      </c>
      <c r="C7575" s="522" t="s">
        <v>33451</v>
      </c>
      <c r="D7575" s="530" t="s">
        <v>24</v>
      </c>
      <c r="E7575" s="531">
        <v>0</v>
      </c>
      <c r="F7575" s="532"/>
    </row>
    <row r="7576" spans="1:6">
      <c r="A7576" s="529" t="s">
        <v>33448</v>
      </c>
      <c r="B7576" s="530">
        <v>103197</v>
      </c>
      <c r="C7576" s="522" t="s">
        <v>33452</v>
      </c>
      <c r="D7576" s="530" t="s">
        <v>24</v>
      </c>
      <c r="E7576" s="531">
        <v>0</v>
      </c>
      <c r="F7576" s="532"/>
    </row>
    <row r="7577" spans="1:6">
      <c r="A7577" s="529" t="s">
        <v>33448</v>
      </c>
      <c r="B7577" s="530">
        <v>103217</v>
      </c>
      <c r="C7577" s="522" t="s">
        <v>33453</v>
      </c>
      <c r="D7577" s="530" t="s">
        <v>24</v>
      </c>
      <c r="E7577" s="531">
        <v>0</v>
      </c>
      <c r="F7577" s="532"/>
    </row>
    <row r="7578" spans="1:6">
      <c r="A7578" s="529" t="s">
        <v>33448</v>
      </c>
      <c r="B7578" s="530">
        <v>103202</v>
      </c>
      <c r="C7578" s="522" t="s">
        <v>33454</v>
      </c>
      <c r="D7578" s="530" t="s">
        <v>24</v>
      </c>
      <c r="E7578" s="531">
        <v>0</v>
      </c>
      <c r="F7578" s="532"/>
    </row>
    <row r="7579" spans="1:6">
      <c r="A7579" s="529" t="s">
        <v>33448</v>
      </c>
      <c r="B7579" s="530">
        <v>103215</v>
      </c>
      <c r="C7579" s="522" t="s">
        <v>33455</v>
      </c>
      <c r="D7579" s="530" t="s">
        <v>24</v>
      </c>
      <c r="E7579" s="531">
        <v>0</v>
      </c>
      <c r="F7579" s="532"/>
    </row>
    <row r="7580" spans="1:6">
      <c r="A7580" s="529" t="s">
        <v>33448</v>
      </c>
      <c r="B7580" s="530">
        <v>103200</v>
      </c>
      <c r="C7580" s="522" t="s">
        <v>33456</v>
      </c>
      <c r="D7580" s="530" t="s">
        <v>24</v>
      </c>
      <c r="E7580" s="531">
        <v>0</v>
      </c>
      <c r="F7580" s="532"/>
    </row>
    <row r="7581" spans="1:6">
      <c r="A7581" s="529" t="s">
        <v>33448</v>
      </c>
      <c r="B7581" s="530">
        <v>103216</v>
      </c>
      <c r="C7581" s="522" t="s">
        <v>33457</v>
      </c>
      <c r="D7581" s="530" t="s">
        <v>24</v>
      </c>
      <c r="E7581" s="531">
        <v>0</v>
      </c>
      <c r="F7581" s="532"/>
    </row>
    <row r="7582" spans="1:6">
      <c r="A7582" s="529" t="s">
        <v>33448</v>
      </c>
      <c r="B7582" s="530">
        <v>103201</v>
      </c>
      <c r="C7582" s="522" t="s">
        <v>33458</v>
      </c>
      <c r="D7582" s="530" t="s">
        <v>24</v>
      </c>
      <c r="E7582" s="531">
        <v>0</v>
      </c>
      <c r="F7582" s="532"/>
    </row>
    <row r="7583" spans="1:6">
      <c r="A7583" s="529" t="s">
        <v>33448</v>
      </c>
      <c r="B7583" s="530">
        <v>103185</v>
      </c>
      <c r="C7583" s="522" t="s">
        <v>13700</v>
      </c>
      <c r="D7583" s="530" t="s">
        <v>24</v>
      </c>
      <c r="E7583" s="531">
        <v>6189.26</v>
      </c>
      <c r="F7583" s="532">
        <v>0</v>
      </c>
    </row>
    <row r="7584" spans="1:6">
      <c r="A7584" s="529" t="s">
        <v>33448</v>
      </c>
      <c r="B7584" s="530">
        <v>103218</v>
      </c>
      <c r="C7584" s="522" t="s">
        <v>33459</v>
      </c>
      <c r="D7584" s="530" t="s">
        <v>24</v>
      </c>
      <c r="E7584" s="531">
        <v>0</v>
      </c>
      <c r="F7584" s="532"/>
    </row>
    <row r="7585" spans="1:6">
      <c r="A7585" s="529" t="s">
        <v>33448</v>
      </c>
      <c r="B7585" s="530">
        <v>103203</v>
      </c>
      <c r="C7585" s="522" t="s">
        <v>33460</v>
      </c>
      <c r="D7585" s="530" t="s">
        <v>24</v>
      </c>
      <c r="E7585" s="531">
        <v>0</v>
      </c>
      <c r="F7585" s="532"/>
    </row>
    <row r="7586" spans="1:6">
      <c r="A7586" s="529" t="s">
        <v>33448</v>
      </c>
      <c r="B7586" s="530">
        <v>103213</v>
      </c>
      <c r="C7586" s="522" t="s">
        <v>33461</v>
      </c>
      <c r="D7586" s="530" t="s">
        <v>24</v>
      </c>
      <c r="E7586" s="531">
        <v>0</v>
      </c>
      <c r="F7586" s="532"/>
    </row>
    <row r="7587" spans="1:6">
      <c r="A7587" s="529" t="s">
        <v>33448</v>
      </c>
      <c r="B7587" s="530">
        <v>103198</v>
      </c>
      <c r="C7587" s="522" t="s">
        <v>33462</v>
      </c>
      <c r="D7587" s="530" t="s">
        <v>24</v>
      </c>
      <c r="E7587" s="531">
        <v>0</v>
      </c>
      <c r="F7587" s="532"/>
    </row>
    <row r="7588" spans="1:6">
      <c r="A7588" s="529" t="s">
        <v>33448</v>
      </c>
      <c r="B7588" s="530">
        <v>103214</v>
      </c>
      <c r="C7588" s="522" t="s">
        <v>33463</v>
      </c>
      <c r="D7588" s="530" t="s">
        <v>24</v>
      </c>
      <c r="E7588" s="531">
        <v>0</v>
      </c>
      <c r="F7588" s="532"/>
    </row>
    <row r="7589" spans="1:6">
      <c r="A7589" s="529" t="s">
        <v>33448</v>
      </c>
      <c r="B7589" s="530">
        <v>103199</v>
      </c>
      <c r="C7589" s="522" t="s">
        <v>33464</v>
      </c>
      <c r="D7589" s="530" t="s">
        <v>24</v>
      </c>
      <c r="E7589" s="531">
        <v>0</v>
      </c>
      <c r="F7589" s="532"/>
    </row>
    <row r="7590" spans="1:6">
      <c r="A7590" s="529" t="s">
        <v>33448</v>
      </c>
      <c r="B7590" s="530">
        <v>103219</v>
      </c>
      <c r="C7590" s="522" t="s">
        <v>33465</v>
      </c>
      <c r="D7590" s="530" t="s">
        <v>24</v>
      </c>
      <c r="E7590" s="531">
        <v>0</v>
      </c>
      <c r="F7590" s="532"/>
    </row>
    <row r="7591" spans="1:6">
      <c r="A7591" s="529" t="s">
        <v>33448</v>
      </c>
      <c r="B7591" s="530">
        <v>103204</v>
      </c>
      <c r="C7591" s="522" t="s">
        <v>33466</v>
      </c>
      <c r="D7591" s="530" t="s">
        <v>24</v>
      </c>
      <c r="E7591" s="531">
        <v>0</v>
      </c>
      <c r="F7591" s="532"/>
    </row>
    <row r="7592" spans="1:6">
      <c r="A7592" s="529" t="s">
        <v>33448</v>
      </c>
      <c r="B7592" s="530">
        <v>103186</v>
      </c>
      <c r="C7592" s="522" t="s">
        <v>13701</v>
      </c>
      <c r="D7592" s="530" t="s">
        <v>24</v>
      </c>
      <c r="E7592" s="531">
        <v>6501.47</v>
      </c>
      <c r="F7592" s="532">
        <v>0</v>
      </c>
    </row>
    <row r="7593" spans="1:6">
      <c r="A7593" s="529" t="s">
        <v>33448</v>
      </c>
      <c r="B7593" s="530">
        <v>103210</v>
      </c>
      <c r="C7593" s="522" t="s">
        <v>13716</v>
      </c>
      <c r="D7593" s="530" t="s">
        <v>24</v>
      </c>
      <c r="E7593" s="531">
        <v>2340.06</v>
      </c>
      <c r="F7593" s="532">
        <v>0</v>
      </c>
    </row>
    <row r="7594" spans="1:6">
      <c r="A7594" s="529" t="s">
        <v>33448</v>
      </c>
      <c r="B7594" s="530">
        <v>103195</v>
      </c>
      <c r="C7594" s="522" t="s">
        <v>13710</v>
      </c>
      <c r="D7594" s="530" t="s">
        <v>24</v>
      </c>
      <c r="E7594" s="531">
        <v>2210.31</v>
      </c>
      <c r="F7594" s="532">
        <v>0</v>
      </c>
    </row>
    <row r="7595" spans="1:6">
      <c r="A7595" s="529" t="s">
        <v>33448</v>
      </c>
      <c r="B7595" s="530">
        <v>103205</v>
      </c>
      <c r="C7595" s="522" t="s">
        <v>13711</v>
      </c>
      <c r="D7595" s="530" t="s">
        <v>24</v>
      </c>
      <c r="E7595" s="531">
        <v>4123.0600000000004</v>
      </c>
      <c r="F7595" s="532">
        <v>0</v>
      </c>
    </row>
    <row r="7596" spans="1:6">
      <c r="A7596" s="529" t="s">
        <v>33448</v>
      </c>
      <c r="B7596" s="530">
        <v>103190</v>
      </c>
      <c r="C7596" s="522" t="s">
        <v>13705</v>
      </c>
      <c r="D7596" s="530" t="s">
        <v>24</v>
      </c>
      <c r="E7596" s="531">
        <v>4101.5200000000004</v>
      </c>
      <c r="F7596" s="532">
        <v>0</v>
      </c>
    </row>
    <row r="7597" spans="1:6">
      <c r="A7597" s="529" t="s">
        <v>33448</v>
      </c>
      <c r="B7597" s="530">
        <v>103207</v>
      </c>
      <c r="C7597" s="522" t="s">
        <v>13713</v>
      </c>
      <c r="D7597" s="530" t="s">
        <v>24</v>
      </c>
      <c r="E7597" s="531">
        <v>2569.36</v>
      </c>
      <c r="F7597" s="532">
        <v>0</v>
      </c>
    </row>
    <row r="7598" spans="1:6">
      <c r="A7598" s="529" t="s">
        <v>33448</v>
      </c>
      <c r="B7598" s="530">
        <v>103192</v>
      </c>
      <c r="C7598" s="522" t="s">
        <v>13707</v>
      </c>
      <c r="D7598" s="530" t="s">
        <v>24</v>
      </c>
      <c r="E7598" s="531">
        <v>2547.81</v>
      </c>
      <c r="F7598" s="532">
        <v>0</v>
      </c>
    </row>
    <row r="7599" spans="1:6">
      <c r="A7599" s="529" t="s">
        <v>33448</v>
      </c>
      <c r="B7599" s="530">
        <v>103208</v>
      </c>
      <c r="C7599" s="522" t="s">
        <v>13714</v>
      </c>
      <c r="D7599" s="530" t="s">
        <v>24</v>
      </c>
      <c r="E7599" s="531">
        <v>1988.09</v>
      </c>
      <c r="F7599" s="532">
        <v>0</v>
      </c>
    </row>
    <row r="7600" spans="1:6">
      <c r="A7600" s="529" t="s">
        <v>33448</v>
      </c>
      <c r="B7600" s="530">
        <v>103193</v>
      </c>
      <c r="C7600" s="522" t="s">
        <v>13708</v>
      </c>
      <c r="D7600" s="530" t="s">
        <v>24</v>
      </c>
      <c r="E7600" s="531">
        <v>1966.54</v>
      </c>
      <c r="F7600" s="532">
        <v>0</v>
      </c>
    </row>
    <row r="7601" spans="1:6">
      <c r="A7601" s="529" t="s">
        <v>33448</v>
      </c>
      <c r="B7601" s="530">
        <v>103187</v>
      </c>
      <c r="C7601" s="522" t="s">
        <v>13702</v>
      </c>
      <c r="D7601" s="530" t="s">
        <v>24</v>
      </c>
      <c r="E7601" s="531">
        <v>4901.47</v>
      </c>
      <c r="F7601" s="532">
        <v>0</v>
      </c>
    </row>
    <row r="7602" spans="1:6">
      <c r="A7602" s="529" t="s">
        <v>33448</v>
      </c>
      <c r="B7602" s="530">
        <v>103188</v>
      </c>
      <c r="C7602" s="522" t="s">
        <v>13703</v>
      </c>
      <c r="D7602" s="530" t="s">
        <v>24</v>
      </c>
      <c r="E7602" s="531">
        <v>5261.76</v>
      </c>
      <c r="F7602" s="532">
        <v>0</v>
      </c>
    </row>
    <row r="7603" spans="1:6">
      <c r="A7603" s="529" t="s">
        <v>33448</v>
      </c>
      <c r="B7603" s="530">
        <v>103189</v>
      </c>
      <c r="C7603" s="522" t="s">
        <v>13704</v>
      </c>
      <c r="D7603" s="530" t="s">
        <v>24</v>
      </c>
      <c r="E7603" s="531">
        <v>2641.19</v>
      </c>
      <c r="F7603" s="532">
        <v>0</v>
      </c>
    </row>
    <row r="7604" spans="1:6">
      <c r="A7604" s="529" t="s">
        <v>33448</v>
      </c>
      <c r="B7604" s="530">
        <v>103209</v>
      </c>
      <c r="C7604" s="522" t="s">
        <v>13715</v>
      </c>
      <c r="D7604" s="530" t="s">
        <v>24</v>
      </c>
      <c r="E7604" s="531">
        <v>2846.06</v>
      </c>
      <c r="F7604" s="532">
        <v>0</v>
      </c>
    </row>
    <row r="7605" spans="1:6">
      <c r="A7605" s="529" t="s">
        <v>33448</v>
      </c>
      <c r="B7605" s="530">
        <v>103194</v>
      </c>
      <c r="C7605" s="522" t="s">
        <v>13709</v>
      </c>
      <c r="D7605" s="530" t="s">
        <v>24</v>
      </c>
      <c r="E7605" s="531">
        <v>2824.51</v>
      </c>
      <c r="F7605" s="532">
        <v>0</v>
      </c>
    </row>
    <row r="7606" spans="1:6">
      <c r="A7606" s="529" t="s">
        <v>33467</v>
      </c>
      <c r="B7606" s="530">
        <v>95001</v>
      </c>
      <c r="C7606" s="522" t="s">
        <v>33468</v>
      </c>
      <c r="D7606" s="530" t="s">
        <v>26</v>
      </c>
      <c r="E7606" s="531">
        <v>0</v>
      </c>
      <c r="F7606" s="532"/>
    </row>
    <row r="7607" spans="1:6">
      <c r="A7607" s="529" t="s">
        <v>33467</v>
      </c>
      <c r="B7607" s="530">
        <v>95000</v>
      </c>
      <c r="C7607" s="522" t="s">
        <v>33469</v>
      </c>
      <c r="D7607" s="530" t="s">
        <v>26</v>
      </c>
      <c r="E7607" s="531">
        <v>0</v>
      </c>
      <c r="F7607" s="532"/>
    </row>
    <row r="7608" spans="1:6">
      <c r="A7608" s="529" t="s">
        <v>33467</v>
      </c>
      <c r="B7608" s="530">
        <v>95005</v>
      </c>
      <c r="C7608" s="522" t="s">
        <v>33470</v>
      </c>
      <c r="D7608" s="530" t="s">
        <v>26</v>
      </c>
      <c r="E7608" s="531">
        <v>0</v>
      </c>
      <c r="F7608" s="532"/>
    </row>
    <row r="7609" spans="1:6">
      <c r="A7609" s="529" t="s">
        <v>33467</v>
      </c>
      <c r="B7609" s="530">
        <v>95004</v>
      </c>
      <c r="C7609" s="522" t="s">
        <v>33471</v>
      </c>
      <c r="D7609" s="530" t="s">
        <v>26</v>
      </c>
      <c r="E7609" s="531">
        <v>0</v>
      </c>
      <c r="F7609" s="532"/>
    </row>
    <row r="7610" spans="1:6">
      <c r="A7610" s="529" t="s">
        <v>33467</v>
      </c>
      <c r="B7610" s="530">
        <v>95003</v>
      </c>
      <c r="C7610" s="522" t="s">
        <v>33472</v>
      </c>
      <c r="D7610" s="530" t="s">
        <v>26</v>
      </c>
      <c r="E7610" s="531">
        <v>0</v>
      </c>
      <c r="F7610" s="532"/>
    </row>
    <row r="7611" spans="1:6">
      <c r="A7611" s="529" t="s">
        <v>33467</v>
      </c>
      <c r="B7611" s="530">
        <v>95002</v>
      </c>
      <c r="C7611" s="522" t="s">
        <v>33473</v>
      </c>
      <c r="D7611" s="530" t="s">
        <v>26</v>
      </c>
      <c r="E7611" s="531">
        <v>0</v>
      </c>
      <c r="F7611" s="532"/>
    </row>
    <row r="7612" spans="1:6">
      <c r="A7612" s="529" t="s">
        <v>33467</v>
      </c>
      <c r="B7612" s="530">
        <v>95007</v>
      </c>
      <c r="C7612" s="522" t="s">
        <v>33474</v>
      </c>
      <c r="D7612" s="530" t="s">
        <v>26</v>
      </c>
      <c r="E7612" s="531">
        <v>0</v>
      </c>
      <c r="F7612" s="532"/>
    </row>
    <row r="7613" spans="1:6">
      <c r="A7613" s="529" t="s">
        <v>33467</v>
      </c>
      <c r="B7613" s="530">
        <v>95006</v>
      </c>
      <c r="C7613" s="522" t="s">
        <v>33475</v>
      </c>
      <c r="D7613" s="530" t="s">
        <v>26</v>
      </c>
      <c r="E7613" s="531">
        <v>0</v>
      </c>
      <c r="F7613" s="532"/>
    </row>
    <row r="7614" spans="1:6">
      <c r="A7614" s="529" t="s">
        <v>33467</v>
      </c>
      <c r="B7614" s="530">
        <v>104313</v>
      </c>
      <c r="C7614" s="522" t="s">
        <v>33476</v>
      </c>
      <c r="D7614" s="530" t="s">
        <v>26</v>
      </c>
      <c r="E7614" s="531">
        <v>0</v>
      </c>
      <c r="F7614" s="532"/>
    </row>
    <row r="7615" spans="1:6">
      <c r="A7615" s="529" t="s">
        <v>33467</v>
      </c>
      <c r="B7615" s="530">
        <v>104312</v>
      </c>
      <c r="C7615" s="522" t="s">
        <v>33477</v>
      </c>
      <c r="D7615" s="530" t="s">
        <v>26</v>
      </c>
      <c r="E7615" s="531">
        <v>0</v>
      </c>
      <c r="F7615" s="532"/>
    </row>
    <row r="7616" spans="1:6">
      <c r="A7616" s="529" t="s">
        <v>33467</v>
      </c>
      <c r="B7616" s="530">
        <v>94992</v>
      </c>
      <c r="C7616" s="522" t="s">
        <v>13044</v>
      </c>
      <c r="D7616" s="530" t="s">
        <v>26</v>
      </c>
      <c r="E7616" s="531">
        <v>74.89</v>
      </c>
      <c r="F7616" s="532">
        <v>0</v>
      </c>
    </row>
    <row r="7617" spans="1:6">
      <c r="A7617" s="529" t="s">
        <v>33467</v>
      </c>
      <c r="B7617" s="530">
        <v>94994</v>
      </c>
      <c r="C7617" s="522" t="s">
        <v>492</v>
      </c>
      <c r="D7617" s="530" t="s">
        <v>26</v>
      </c>
      <c r="E7617" s="531">
        <v>90.13</v>
      </c>
      <c r="F7617" s="532">
        <v>0</v>
      </c>
    </row>
    <row r="7618" spans="1:6">
      <c r="A7618" s="529" t="s">
        <v>33467</v>
      </c>
      <c r="B7618" s="530">
        <v>94990</v>
      </c>
      <c r="C7618" s="522" t="s">
        <v>13042</v>
      </c>
      <c r="D7618" s="530" t="s">
        <v>28</v>
      </c>
      <c r="E7618" s="531">
        <v>732.95</v>
      </c>
      <c r="F7618" s="532">
        <v>0</v>
      </c>
    </row>
    <row r="7619" spans="1:6">
      <c r="A7619" s="529" t="s">
        <v>33467</v>
      </c>
      <c r="B7619" s="530">
        <v>94991</v>
      </c>
      <c r="C7619" s="522" t="s">
        <v>13043</v>
      </c>
      <c r="D7619" s="530" t="s">
        <v>28</v>
      </c>
      <c r="E7619" s="531">
        <v>652.11</v>
      </c>
      <c r="F7619" s="532">
        <v>0</v>
      </c>
    </row>
    <row r="7620" spans="1:6">
      <c r="A7620" s="529" t="s">
        <v>33467</v>
      </c>
      <c r="B7620" s="530">
        <v>104626</v>
      </c>
      <c r="C7620" s="522" t="s">
        <v>13046</v>
      </c>
      <c r="D7620" s="530" t="s">
        <v>28</v>
      </c>
      <c r="E7620" s="531">
        <v>666.67</v>
      </c>
      <c r="F7620" s="532">
        <v>0</v>
      </c>
    </row>
    <row r="7621" spans="1:6">
      <c r="A7621" s="529" t="s">
        <v>33467</v>
      </c>
      <c r="B7621" s="530">
        <v>94993</v>
      </c>
      <c r="C7621" s="522" t="s">
        <v>502</v>
      </c>
      <c r="D7621" s="530" t="s">
        <v>26</v>
      </c>
      <c r="E7621" s="531">
        <v>70.03</v>
      </c>
      <c r="F7621" s="532">
        <v>0</v>
      </c>
    </row>
    <row r="7622" spans="1:6">
      <c r="A7622" s="529" t="s">
        <v>33467</v>
      </c>
      <c r="B7622" s="530">
        <v>94995</v>
      </c>
      <c r="C7622" s="522" t="s">
        <v>229</v>
      </c>
      <c r="D7622" s="530" t="s">
        <v>26</v>
      </c>
      <c r="E7622" s="531">
        <v>83.66</v>
      </c>
      <c r="F7622" s="532">
        <v>0</v>
      </c>
    </row>
    <row r="7623" spans="1:6">
      <c r="A7623" s="529" t="s">
        <v>33478</v>
      </c>
      <c r="B7623" s="530">
        <v>101169</v>
      </c>
      <c r="C7623" s="522" t="s">
        <v>12869</v>
      </c>
      <c r="D7623" s="530" t="s">
        <v>26</v>
      </c>
      <c r="E7623" s="531">
        <v>150.71</v>
      </c>
      <c r="F7623" s="532">
        <v>0</v>
      </c>
    </row>
    <row r="7624" spans="1:6">
      <c r="A7624" s="529" t="s">
        <v>33478</v>
      </c>
      <c r="B7624" s="530">
        <v>104383</v>
      </c>
      <c r="C7624" s="522" t="s">
        <v>33479</v>
      </c>
      <c r="D7624" s="530" t="s">
        <v>26</v>
      </c>
      <c r="E7624" s="531">
        <v>0</v>
      </c>
      <c r="F7624" s="532"/>
    </row>
    <row r="7625" spans="1:6">
      <c r="A7625" s="529" t="s">
        <v>33478</v>
      </c>
      <c r="B7625" s="530">
        <v>101167</v>
      </c>
      <c r="C7625" s="522" t="s">
        <v>12868</v>
      </c>
      <c r="D7625" s="530" t="s">
        <v>26</v>
      </c>
      <c r="E7625" s="531">
        <v>136.30000000000001</v>
      </c>
      <c r="F7625" s="532">
        <v>0</v>
      </c>
    </row>
    <row r="7626" spans="1:6">
      <c r="A7626" s="529" t="s">
        <v>33478</v>
      </c>
      <c r="B7626" s="530">
        <v>101172</v>
      </c>
      <c r="C7626" s="522" t="s">
        <v>12871</v>
      </c>
      <c r="D7626" s="530" t="s">
        <v>26</v>
      </c>
      <c r="E7626" s="531">
        <v>70</v>
      </c>
      <c r="F7626" s="532">
        <v>0</v>
      </c>
    </row>
    <row r="7627" spans="1:6">
      <c r="A7627" s="529" t="s">
        <v>33478</v>
      </c>
      <c r="B7627" s="530">
        <v>104384</v>
      </c>
      <c r="C7627" s="522" t="s">
        <v>33480</v>
      </c>
      <c r="D7627" s="530" t="s">
        <v>26</v>
      </c>
      <c r="E7627" s="531">
        <v>0</v>
      </c>
      <c r="F7627" s="532"/>
    </row>
    <row r="7628" spans="1:6">
      <c r="A7628" s="529" t="s">
        <v>33478</v>
      </c>
      <c r="B7628" s="530">
        <v>101170</v>
      </c>
      <c r="C7628" s="522" t="s">
        <v>12870</v>
      </c>
      <c r="D7628" s="530" t="s">
        <v>26</v>
      </c>
      <c r="E7628" s="531">
        <v>46.21</v>
      </c>
      <c r="F7628" s="532">
        <v>0</v>
      </c>
    </row>
    <row r="7629" spans="1:6">
      <c r="A7629" s="529" t="s">
        <v>33481</v>
      </c>
      <c r="B7629" s="530">
        <v>104438</v>
      </c>
      <c r="C7629" s="522" t="s">
        <v>33482</v>
      </c>
      <c r="D7629" s="530" t="s">
        <v>26</v>
      </c>
      <c r="E7629" s="531">
        <v>0</v>
      </c>
      <c r="F7629" s="532"/>
    </row>
    <row r="7630" spans="1:6">
      <c r="A7630" s="529" t="s">
        <v>33481</v>
      </c>
      <c r="B7630" s="530">
        <v>92402</v>
      </c>
      <c r="C7630" s="522" t="s">
        <v>12851</v>
      </c>
      <c r="D7630" s="530" t="s">
        <v>26</v>
      </c>
      <c r="E7630" s="531">
        <v>95.08</v>
      </c>
      <c r="F7630" s="532">
        <v>0</v>
      </c>
    </row>
    <row r="7631" spans="1:6">
      <c r="A7631" s="529" t="s">
        <v>33481</v>
      </c>
      <c r="B7631" s="530">
        <v>104429</v>
      </c>
      <c r="C7631" s="522" t="s">
        <v>33483</v>
      </c>
      <c r="D7631" s="530" t="s">
        <v>26</v>
      </c>
      <c r="E7631" s="531">
        <v>0</v>
      </c>
      <c r="F7631" s="532"/>
    </row>
    <row r="7632" spans="1:6">
      <c r="A7632" s="529" t="s">
        <v>33481</v>
      </c>
      <c r="B7632" s="530">
        <v>104426</v>
      </c>
      <c r="C7632" s="522" t="s">
        <v>33484</v>
      </c>
      <c r="D7632" s="530" t="s">
        <v>26</v>
      </c>
      <c r="E7632" s="531">
        <v>0</v>
      </c>
      <c r="F7632" s="532"/>
    </row>
    <row r="7633" spans="1:6">
      <c r="A7633" s="529" t="s">
        <v>33481</v>
      </c>
      <c r="B7633" s="530">
        <v>104436</v>
      </c>
      <c r="C7633" s="522" t="s">
        <v>33485</v>
      </c>
      <c r="D7633" s="530" t="s">
        <v>26</v>
      </c>
      <c r="E7633" s="531">
        <v>0</v>
      </c>
      <c r="F7633" s="532"/>
    </row>
    <row r="7634" spans="1:6">
      <c r="A7634" s="529" t="s">
        <v>33481</v>
      </c>
      <c r="B7634" s="530">
        <v>104434</v>
      </c>
      <c r="C7634" s="522" t="s">
        <v>33486</v>
      </c>
      <c r="D7634" s="530" t="s">
        <v>26</v>
      </c>
      <c r="E7634" s="531">
        <v>0</v>
      </c>
      <c r="F7634" s="532"/>
    </row>
    <row r="7635" spans="1:6">
      <c r="A7635" s="529" t="s">
        <v>33481</v>
      </c>
      <c r="B7635" s="530">
        <v>104432</v>
      </c>
      <c r="C7635" s="522" t="s">
        <v>12886</v>
      </c>
      <c r="D7635" s="530" t="s">
        <v>26</v>
      </c>
      <c r="E7635" s="531">
        <v>103.59</v>
      </c>
      <c r="F7635" s="532">
        <v>0</v>
      </c>
    </row>
    <row r="7636" spans="1:6">
      <c r="A7636" s="529" t="s">
        <v>33481</v>
      </c>
      <c r="B7636" s="530">
        <v>93679</v>
      </c>
      <c r="C7636" s="522" t="s">
        <v>199</v>
      </c>
      <c r="D7636" s="530" t="s">
        <v>26</v>
      </c>
      <c r="E7636" s="531">
        <v>108.69</v>
      </c>
      <c r="F7636" s="532">
        <v>0</v>
      </c>
    </row>
    <row r="7637" spans="1:6">
      <c r="A7637" s="529" t="s">
        <v>33481</v>
      </c>
      <c r="B7637" s="530">
        <v>92396</v>
      </c>
      <c r="C7637" s="522" t="s">
        <v>270</v>
      </c>
      <c r="D7637" s="530" t="s">
        <v>26</v>
      </c>
      <c r="E7637" s="531">
        <v>97.93</v>
      </c>
      <c r="F7637" s="532">
        <v>0</v>
      </c>
    </row>
    <row r="7638" spans="1:6">
      <c r="A7638" s="529" t="s">
        <v>33481</v>
      </c>
      <c r="B7638" s="530">
        <v>104439</v>
      </c>
      <c r="C7638" s="522" t="s">
        <v>33487</v>
      </c>
      <c r="D7638" s="530" t="s">
        <v>26</v>
      </c>
      <c r="E7638" s="531">
        <v>0</v>
      </c>
      <c r="F7638" s="532"/>
    </row>
    <row r="7639" spans="1:6">
      <c r="A7639" s="529" t="s">
        <v>33481</v>
      </c>
      <c r="B7639" s="530">
        <v>104440</v>
      </c>
      <c r="C7639" s="522" t="s">
        <v>33488</v>
      </c>
      <c r="D7639" s="530" t="s">
        <v>26</v>
      </c>
      <c r="E7639" s="531">
        <v>0</v>
      </c>
      <c r="F7639" s="532"/>
    </row>
    <row r="7640" spans="1:6">
      <c r="A7640" s="529" t="s">
        <v>33481</v>
      </c>
      <c r="B7640" s="530">
        <v>92406</v>
      </c>
      <c r="C7640" s="522" t="s">
        <v>12854</v>
      </c>
      <c r="D7640" s="530" t="s">
        <v>26</v>
      </c>
      <c r="E7640" s="531">
        <v>124.08</v>
      </c>
      <c r="F7640" s="532">
        <v>0</v>
      </c>
    </row>
    <row r="7641" spans="1:6">
      <c r="A7641" s="529" t="s">
        <v>33481</v>
      </c>
      <c r="B7641" s="530">
        <v>92403</v>
      </c>
      <c r="C7641" s="522" t="s">
        <v>12852</v>
      </c>
      <c r="D7641" s="530" t="s">
        <v>26</v>
      </c>
      <c r="E7641" s="531">
        <v>81.53</v>
      </c>
      <c r="F7641" s="532">
        <v>0</v>
      </c>
    </row>
    <row r="7642" spans="1:6">
      <c r="A7642" s="529" t="s">
        <v>33481</v>
      </c>
      <c r="B7642" s="530">
        <v>92404</v>
      </c>
      <c r="C7642" s="522" t="s">
        <v>12853</v>
      </c>
      <c r="D7642" s="530" t="s">
        <v>26</v>
      </c>
      <c r="E7642" s="531">
        <v>102.93</v>
      </c>
      <c r="F7642" s="532">
        <v>0</v>
      </c>
    </row>
    <row r="7643" spans="1:6">
      <c r="A7643" s="529" t="s">
        <v>33481</v>
      </c>
      <c r="B7643" s="530">
        <v>104430</v>
      </c>
      <c r="C7643" s="522" t="s">
        <v>33489</v>
      </c>
      <c r="D7643" s="530" t="s">
        <v>26</v>
      </c>
      <c r="E7643" s="531">
        <v>0</v>
      </c>
      <c r="F7643" s="532"/>
    </row>
    <row r="7644" spans="1:6">
      <c r="A7644" s="529" t="s">
        <v>33481</v>
      </c>
      <c r="B7644" s="530">
        <v>104431</v>
      </c>
      <c r="C7644" s="522" t="s">
        <v>33490</v>
      </c>
      <c r="D7644" s="530" t="s">
        <v>26</v>
      </c>
      <c r="E7644" s="531">
        <v>0</v>
      </c>
      <c r="F7644" s="532"/>
    </row>
    <row r="7645" spans="1:6">
      <c r="A7645" s="529" t="s">
        <v>33481</v>
      </c>
      <c r="B7645" s="530">
        <v>104427</v>
      </c>
      <c r="C7645" s="522" t="s">
        <v>33491</v>
      </c>
      <c r="D7645" s="530" t="s">
        <v>26</v>
      </c>
      <c r="E7645" s="531">
        <v>0</v>
      </c>
      <c r="F7645" s="532"/>
    </row>
    <row r="7646" spans="1:6">
      <c r="A7646" s="529" t="s">
        <v>33481</v>
      </c>
      <c r="B7646" s="530">
        <v>104428</v>
      </c>
      <c r="C7646" s="522" t="s">
        <v>33492</v>
      </c>
      <c r="D7646" s="530" t="s">
        <v>26</v>
      </c>
      <c r="E7646" s="531">
        <v>0</v>
      </c>
      <c r="F7646" s="532"/>
    </row>
    <row r="7647" spans="1:6">
      <c r="A7647" s="529" t="s">
        <v>33481</v>
      </c>
      <c r="B7647" s="530">
        <v>92391</v>
      </c>
      <c r="C7647" s="522" t="s">
        <v>12844</v>
      </c>
      <c r="D7647" s="530" t="s">
        <v>26</v>
      </c>
      <c r="E7647" s="531">
        <v>81.28</v>
      </c>
      <c r="F7647" s="532">
        <v>0</v>
      </c>
    </row>
    <row r="7648" spans="1:6">
      <c r="A7648" s="529" t="s">
        <v>33481</v>
      </c>
      <c r="B7648" s="530">
        <v>92392</v>
      </c>
      <c r="C7648" s="522" t="s">
        <v>12845</v>
      </c>
      <c r="D7648" s="530" t="s">
        <v>26</v>
      </c>
      <c r="E7648" s="531">
        <v>169.71</v>
      </c>
      <c r="F7648" s="532">
        <v>0</v>
      </c>
    </row>
    <row r="7649" spans="1:6">
      <c r="A7649" s="529" t="s">
        <v>33481</v>
      </c>
      <c r="B7649" s="530">
        <v>104437</v>
      </c>
      <c r="C7649" s="522" t="s">
        <v>33493</v>
      </c>
      <c r="D7649" s="530" t="s">
        <v>26</v>
      </c>
      <c r="E7649" s="531">
        <v>0</v>
      </c>
      <c r="F7649" s="532"/>
    </row>
    <row r="7650" spans="1:6">
      <c r="A7650" s="529" t="s">
        <v>33481</v>
      </c>
      <c r="B7650" s="530">
        <v>104435</v>
      </c>
      <c r="C7650" s="522" t="s">
        <v>33494</v>
      </c>
      <c r="D7650" s="530" t="s">
        <v>26</v>
      </c>
      <c r="E7650" s="531">
        <v>0</v>
      </c>
      <c r="F7650" s="532"/>
    </row>
    <row r="7651" spans="1:6">
      <c r="A7651" s="529" t="s">
        <v>33481</v>
      </c>
      <c r="B7651" s="530">
        <v>104433</v>
      </c>
      <c r="C7651" s="522" t="s">
        <v>12887</v>
      </c>
      <c r="D7651" s="530" t="s">
        <v>26</v>
      </c>
      <c r="E7651" s="531">
        <v>88.84</v>
      </c>
      <c r="F7651" s="532">
        <v>0</v>
      </c>
    </row>
    <row r="7652" spans="1:6">
      <c r="A7652" s="529" t="s">
        <v>33481</v>
      </c>
      <c r="B7652" s="530">
        <v>93680</v>
      </c>
      <c r="C7652" s="522" t="s">
        <v>12855</v>
      </c>
      <c r="D7652" s="530" t="s">
        <v>26</v>
      </c>
      <c r="E7652" s="531">
        <v>95.24</v>
      </c>
      <c r="F7652" s="532">
        <v>0</v>
      </c>
    </row>
    <row r="7653" spans="1:6">
      <c r="A7653" s="529" t="s">
        <v>33481</v>
      </c>
      <c r="B7653" s="530">
        <v>93681</v>
      </c>
      <c r="C7653" s="522" t="s">
        <v>12856</v>
      </c>
      <c r="D7653" s="530" t="s">
        <v>26</v>
      </c>
      <c r="E7653" s="531">
        <v>114.57</v>
      </c>
      <c r="F7653" s="532">
        <v>0</v>
      </c>
    </row>
    <row r="7654" spans="1:6">
      <c r="A7654" s="529" t="s">
        <v>33481</v>
      </c>
      <c r="B7654" s="530">
        <v>92397</v>
      </c>
      <c r="C7654" s="522" t="s">
        <v>12848</v>
      </c>
      <c r="D7654" s="530" t="s">
        <v>26</v>
      </c>
      <c r="E7654" s="531">
        <v>84.76</v>
      </c>
      <c r="F7654" s="532">
        <v>0</v>
      </c>
    </row>
    <row r="7655" spans="1:6">
      <c r="A7655" s="529" t="s">
        <v>33481</v>
      </c>
      <c r="B7655" s="530">
        <v>92398</v>
      </c>
      <c r="C7655" s="522" t="s">
        <v>12849</v>
      </c>
      <c r="D7655" s="530" t="s">
        <v>26</v>
      </c>
      <c r="E7655" s="531">
        <v>106.18</v>
      </c>
      <c r="F7655" s="532">
        <v>0</v>
      </c>
    </row>
    <row r="7656" spans="1:6">
      <c r="A7656" s="529" t="s">
        <v>33481</v>
      </c>
      <c r="B7656" s="530">
        <v>92400</v>
      </c>
      <c r="C7656" s="522" t="s">
        <v>12850</v>
      </c>
      <c r="D7656" s="530" t="s">
        <v>26</v>
      </c>
      <c r="E7656" s="531">
        <v>125.14</v>
      </c>
      <c r="F7656" s="532">
        <v>0</v>
      </c>
    </row>
    <row r="7657" spans="1:6">
      <c r="A7657" s="529" t="s">
        <v>33481</v>
      </c>
      <c r="B7657" s="530">
        <v>92395</v>
      </c>
      <c r="C7657" s="522" t="s">
        <v>228</v>
      </c>
      <c r="D7657" s="530" t="s">
        <v>26</v>
      </c>
      <c r="E7657" s="531">
        <v>120.93</v>
      </c>
      <c r="F7657" s="532">
        <v>0</v>
      </c>
    </row>
    <row r="7658" spans="1:6">
      <c r="A7658" s="529" t="s">
        <v>33481</v>
      </c>
      <c r="B7658" s="530">
        <v>92393</v>
      </c>
      <c r="C7658" s="522" t="s">
        <v>12846</v>
      </c>
      <c r="D7658" s="530" t="s">
        <v>26</v>
      </c>
      <c r="E7658" s="531">
        <v>79.98</v>
      </c>
      <c r="F7658" s="532">
        <v>0</v>
      </c>
    </row>
    <row r="7659" spans="1:6">
      <c r="A7659" s="529" t="s">
        <v>33481</v>
      </c>
      <c r="B7659" s="530">
        <v>92394</v>
      </c>
      <c r="C7659" s="522" t="s">
        <v>12847</v>
      </c>
      <c r="D7659" s="530" t="s">
        <v>26</v>
      </c>
      <c r="E7659" s="531">
        <v>100.15</v>
      </c>
      <c r="F7659" s="532">
        <v>0</v>
      </c>
    </row>
    <row r="7660" spans="1:6">
      <c r="A7660" s="529" t="s">
        <v>33495</v>
      </c>
      <c r="B7660" s="530">
        <v>97115</v>
      </c>
      <c r="C7660" s="522" t="s">
        <v>12867</v>
      </c>
      <c r="D7660" s="530" t="s">
        <v>25</v>
      </c>
      <c r="E7660" s="531">
        <v>66.75</v>
      </c>
      <c r="F7660" s="532">
        <v>0</v>
      </c>
    </row>
    <row r="7661" spans="1:6">
      <c r="A7661" s="529" t="s">
        <v>33495</v>
      </c>
      <c r="B7661" s="530">
        <v>97113</v>
      </c>
      <c r="C7661" s="522" t="s">
        <v>12865</v>
      </c>
      <c r="D7661" s="530" t="s">
        <v>26</v>
      </c>
      <c r="E7661" s="531">
        <v>1.67</v>
      </c>
      <c r="F7661" s="532">
        <v>0</v>
      </c>
    </row>
    <row r="7662" spans="1:6">
      <c r="A7662" s="529" t="s">
        <v>33495</v>
      </c>
      <c r="B7662" s="530">
        <v>97120</v>
      </c>
      <c r="C7662" s="522" t="s">
        <v>23497</v>
      </c>
      <c r="D7662" s="530" t="s">
        <v>25</v>
      </c>
      <c r="E7662" s="531">
        <v>9.7899999999999991</v>
      </c>
      <c r="F7662" s="532">
        <v>0</v>
      </c>
    </row>
    <row r="7663" spans="1:6">
      <c r="A7663" s="529" t="s">
        <v>33495</v>
      </c>
      <c r="B7663" s="530">
        <v>97116</v>
      </c>
      <c r="C7663" s="522" t="s">
        <v>23493</v>
      </c>
      <c r="D7663" s="530" t="s">
        <v>25</v>
      </c>
      <c r="E7663" s="531">
        <v>24.24</v>
      </c>
      <c r="F7663" s="532">
        <v>0</v>
      </c>
    </row>
    <row r="7664" spans="1:6">
      <c r="A7664" s="529" t="s">
        <v>33495</v>
      </c>
      <c r="B7664" s="530">
        <v>97117</v>
      </c>
      <c r="C7664" s="522" t="s">
        <v>23494</v>
      </c>
      <c r="D7664" s="530" t="s">
        <v>25</v>
      </c>
      <c r="E7664" s="531">
        <v>20.69</v>
      </c>
      <c r="F7664" s="532">
        <v>0</v>
      </c>
    </row>
    <row r="7665" spans="1:6">
      <c r="A7665" s="529" t="s">
        <v>33495</v>
      </c>
      <c r="B7665" s="530">
        <v>97118</v>
      </c>
      <c r="C7665" s="522" t="s">
        <v>23495</v>
      </c>
      <c r="D7665" s="530" t="s">
        <v>25</v>
      </c>
      <c r="E7665" s="531">
        <v>16.899999999999999</v>
      </c>
      <c r="F7665" s="532">
        <v>0</v>
      </c>
    </row>
    <row r="7666" spans="1:6">
      <c r="A7666" s="529" t="s">
        <v>33495</v>
      </c>
      <c r="B7666" s="530">
        <v>97119</v>
      </c>
      <c r="C7666" s="522" t="s">
        <v>23496</v>
      </c>
      <c r="D7666" s="530" t="s">
        <v>25</v>
      </c>
      <c r="E7666" s="531">
        <v>14.98</v>
      </c>
      <c r="F7666" s="532">
        <v>0</v>
      </c>
    </row>
    <row r="7667" spans="1:6">
      <c r="A7667" s="529" t="s">
        <v>33495</v>
      </c>
      <c r="B7667" s="530">
        <v>97114</v>
      </c>
      <c r="C7667" s="522" t="s">
        <v>12866</v>
      </c>
      <c r="D7667" s="530" t="s">
        <v>23</v>
      </c>
      <c r="E7667" s="531">
        <v>0.49</v>
      </c>
      <c r="F7667" s="532">
        <v>0</v>
      </c>
    </row>
    <row r="7668" spans="1:6">
      <c r="A7668" s="529" t="s">
        <v>33495</v>
      </c>
      <c r="B7668" s="530">
        <v>97111</v>
      </c>
      <c r="C7668" s="522" t="s">
        <v>12863</v>
      </c>
      <c r="D7668" s="530" t="s">
        <v>26</v>
      </c>
      <c r="E7668" s="531">
        <v>229.83</v>
      </c>
      <c r="F7668" s="532">
        <v>0</v>
      </c>
    </row>
    <row r="7669" spans="1:6">
      <c r="A7669" s="529" t="s">
        <v>33495</v>
      </c>
      <c r="B7669" s="530">
        <v>97112</v>
      </c>
      <c r="C7669" s="522" t="s">
        <v>12864</v>
      </c>
      <c r="D7669" s="530" t="s">
        <v>26</v>
      </c>
      <c r="E7669" s="531">
        <v>202.02</v>
      </c>
      <c r="F7669" s="532">
        <v>0</v>
      </c>
    </row>
    <row r="7670" spans="1:6">
      <c r="A7670" s="529" t="s">
        <v>33495</v>
      </c>
      <c r="B7670" s="530">
        <v>103904</v>
      </c>
      <c r="C7670" s="522" t="s">
        <v>12872</v>
      </c>
      <c r="D7670" s="530" t="s">
        <v>26</v>
      </c>
      <c r="E7670" s="531">
        <v>119.03</v>
      </c>
      <c r="F7670" s="532">
        <v>0</v>
      </c>
    </row>
    <row r="7671" spans="1:6">
      <c r="A7671" s="529" t="s">
        <v>33495</v>
      </c>
      <c r="B7671" s="530">
        <v>103905</v>
      </c>
      <c r="C7671" s="522" t="s">
        <v>12873</v>
      </c>
      <c r="D7671" s="530" t="s">
        <v>26</v>
      </c>
      <c r="E7671" s="531">
        <v>125.51</v>
      </c>
      <c r="F7671" s="532">
        <v>0</v>
      </c>
    </row>
    <row r="7672" spans="1:6">
      <c r="A7672" s="529" t="s">
        <v>33495</v>
      </c>
      <c r="B7672" s="530">
        <v>103907</v>
      </c>
      <c r="C7672" s="522" t="s">
        <v>12875</v>
      </c>
      <c r="D7672" s="530" t="s">
        <v>26</v>
      </c>
      <c r="E7672" s="531">
        <v>132.4</v>
      </c>
      <c r="F7672" s="532">
        <v>0</v>
      </c>
    </row>
    <row r="7673" spans="1:6">
      <c r="A7673" s="529" t="s">
        <v>33495</v>
      </c>
      <c r="B7673" s="530">
        <v>103911</v>
      </c>
      <c r="C7673" s="522" t="s">
        <v>12878</v>
      </c>
      <c r="D7673" s="530" t="s">
        <v>26</v>
      </c>
      <c r="E7673" s="531">
        <v>192.58</v>
      </c>
      <c r="F7673" s="532">
        <v>0</v>
      </c>
    </row>
    <row r="7674" spans="1:6">
      <c r="A7674" s="529" t="s">
        <v>33495</v>
      </c>
      <c r="B7674" s="530">
        <v>97104</v>
      </c>
      <c r="C7674" s="522" t="s">
        <v>12857</v>
      </c>
      <c r="D7674" s="530" t="s">
        <v>26</v>
      </c>
      <c r="E7674" s="531">
        <v>122.19</v>
      </c>
      <c r="F7674" s="532">
        <v>0</v>
      </c>
    </row>
    <row r="7675" spans="1:6">
      <c r="A7675" s="529" t="s">
        <v>33495</v>
      </c>
      <c r="B7675" s="530">
        <v>103906</v>
      </c>
      <c r="C7675" s="522" t="s">
        <v>12874</v>
      </c>
      <c r="D7675" s="530" t="s">
        <v>26</v>
      </c>
      <c r="E7675" s="531">
        <v>157.47</v>
      </c>
      <c r="F7675" s="532">
        <v>0</v>
      </c>
    </row>
    <row r="7676" spans="1:6">
      <c r="A7676" s="529" t="s">
        <v>33495</v>
      </c>
      <c r="B7676" s="530">
        <v>97105</v>
      </c>
      <c r="C7676" s="522" t="s">
        <v>12858</v>
      </c>
      <c r="D7676" s="530" t="s">
        <v>26</v>
      </c>
      <c r="E7676" s="531">
        <v>137.69</v>
      </c>
      <c r="F7676" s="532">
        <v>0</v>
      </c>
    </row>
    <row r="7677" spans="1:6">
      <c r="A7677" s="529" t="s">
        <v>33495</v>
      </c>
      <c r="B7677" s="530">
        <v>97106</v>
      </c>
      <c r="C7677" s="522" t="s">
        <v>12859</v>
      </c>
      <c r="D7677" s="530" t="s">
        <v>26</v>
      </c>
      <c r="E7677" s="531">
        <v>152.25</v>
      </c>
      <c r="F7677" s="532">
        <v>0</v>
      </c>
    </row>
    <row r="7678" spans="1:6">
      <c r="A7678" s="529" t="s">
        <v>33495</v>
      </c>
      <c r="B7678" s="530">
        <v>97107</v>
      </c>
      <c r="C7678" s="522" t="s">
        <v>12860</v>
      </c>
      <c r="D7678" s="530" t="s">
        <v>26</v>
      </c>
      <c r="E7678" s="531">
        <v>173.54</v>
      </c>
      <c r="F7678" s="532">
        <v>0</v>
      </c>
    </row>
    <row r="7679" spans="1:6">
      <c r="A7679" s="529" t="s">
        <v>33495</v>
      </c>
      <c r="B7679" s="530">
        <v>97108</v>
      </c>
      <c r="C7679" s="522" t="s">
        <v>12861</v>
      </c>
      <c r="D7679" s="530" t="s">
        <v>26</v>
      </c>
      <c r="E7679" s="531">
        <v>197.85</v>
      </c>
      <c r="F7679" s="532">
        <v>0</v>
      </c>
    </row>
    <row r="7680" spans="1:6">
      <c r="A7680" s="529" t="s">
        <v>33495</v>
      </c>
      <c r="B7680" s="530">
        <v>97109</v>
      </c>
      <c r="C7680" s="522" t="s">
        <v>12862</v>
      </c>
      <c r="D7680" s="530" t="s">
        <v>26</v>
      </c>
      <c r="E7680" s="531">
        <v>218.63</v>
      </c>
      <c r="F7680" s="532">
        <v>0</v>
      </c>
    </row>
    <row r="7681" spans="1:6">
      <c r="A7681" s="529" t="s">
        <v>33495</v>
      </c>
      <c r="B7681" s="530">
        <v>103913</v>
      </c>
      <c r="C7681" s="522" t="s">
        <v>12880</v>
      </c>
      <c r="D7681" s="530" t="s">
        <v>26</v>
      </c>
      <c r="E7681" s="531">
        <v>111.5</v>
      </c>
      <c r="F7681" s="532">
        <v>0</v>
      </c>
    </row>
    <row r="7682" spans="1:6">
      <c r="A7682" s="529" t="s">
        <v>33495</v>
      </c>
      <c r="B7682" s="530">
        <v>103914</v>
      </c>
      <c r="C7682" s="522" t="s">
        <v>12881</v>
      </c>
      <c r="D7682" s="530" t="s">
        <v>26</v>
      </c>
      <c r="E7682" s="531">
        <v>130.05000000000001</v>
      </c>
      <c r="F7682" s="532">
        <v>0</v>
      </c>
    </row>
    <row r="7683" spans="1:6">
      <c r="A7683" s="529" t="s">
        <v>33495</v>
      </c>
      <c r="B7683" s="530">
        <v>103915</v>
      </c>
      <c r="C7683" s="522" t="s">
        <v>12882</v>
      </c>
      <c r="D7683" s="530" t="s">
        <v>26</v>
      </c>
      <c r="E7683" s="531">
        <v>141.61000000000001</v>
      </c>
      <c r="F7683" s="532">
        <v>0</v>
      </c>
    </row>
    <row r="7684" spans="1:6">
      <c r="A7684" s="529" t="s">
        <v>33495</v>
      </c>
      <c r="B7684" s="530">
        <v>103916</v>
      </c>
      <c r="C7684" s="522" t="s">
        <v>12883</v>
      </c>
      <c r="D7684" s="530" t="s">
        <v>26</v>
      </c>
      <c r="E7684" s="531">
        <v>162.5</v>
      </c>
      <c r="F7684" s="532">
        <v>0</v>
      </c>
    </row>
    <row r="7685" spans="1:6">
      <c r="A7685" s="529" t="s">
        <v>33495</v>
      </c>
      <c r="B7685" s="530">
        <v>103917</v>
      </c>
      <c r="C7685" s="522" t="s">
        <v>12884</v>
      </c>
      <c r="D7685" s="530" t="s">
        <v>26</v>
      </c>
      <c r="E7685" s="531">
        <v>186.23</v>
      </c>
      <c r="F7685" s="532">
        <v>0</v>
      </c>
    </row>
    <row r="7686" spans="1:6">
      <c r="A7686" s="529" t="s">
        <v>33495</v>
      </c>
      <c r="B7686" s="530">
        <v>103918</v>
      </c>
      <c r="C7686" s="522" t="s">
        <v>12885</v>
      </c>
      <c r="D7686" s="530" t="s">
        <v>26</v>
      </c>
      <c r="E7686" s="531">
        <v>196.88</v>
      </c>
      <c r="F7686" s="532">
        <v>0</v>
      </c>
    </row>
    <row r="7687" spans="1:6">
      <c r="A7687" s="529" t="s">
        <v>33495</v>
      </c>
      <c r="B7687" s="530">
        <v>103919</v>
      </c>
      <c r="C7687" s="522" t="s">
        <v>33496</v>
      </c>
      <c r="D7687" s="530" t="s">
        <v>26</v>
      </c>
      <c r="E7687" s="531">
        <v>0</v>
      </c>
      <c r="F7687" s="532"/>
    </row>
    <row r="7688" spans="1:6">
      <c r="A7688" s="529" t="s">
        <v>33495</v>
      </c>
      <c r="B7688" s="530">
        <v>103920</v>
      </c>
      <c r="C7688" s="522" t="s">
        <v>33497</v>
      </c>
      <c r="D7688" s="530" t="s">
        <v>26</v>
      </c>
      <c r="E7688" s="531">
        <v>0</v>
      </c>
      <c r="F7688" s="532"/>
    </row>
    <row r="7689" spans="1:6">
      <c r="A7689" s="529" t="s">
        <v>33495</v>
      </c>
      <c r="B7689" s="530">
        <v>103921</v>
      </c>
      <c r="C7689" s="522" t="s">
        <v>33498</v>
      </c>
      <c r="D7689" s="530" t="s">
        <v>26</v>
      </c>
      <c r="E7689" s="531">
        <v>0</v>
      </c>
      <c r="F7689" s="532"/>
    </row>
    <row r="7690" spans="1:6">
      <c r="A7690" s="529" t="s">
        <v>33495</v>
      </c>
      <c r="B7690" s="530">
        <v>103922</v>
      </c>
      <c r="C7690" s="522" t="s">
        <v>33499</v>
      </c>
      <c r="D7690" s="530" t="s">
        <v>26</v>
      </c>
      <c r="E7690" s="531">
        <v>0</v>
      </c>
      <c r="F7690" s="532"/>
    </row>
    <row r="7691" spans="1:6">
      <c r="A7691" s="529" t="s">
        <v>33495</v>
      </c>
      <c r="B7691" s="530">
        <v>103923</v>
      </c>
      <c r="C7691" s="522" t="s">
        <v>33500</v>
      </c>
      <c r="D7691" s="530" t="s">
        <v>26</v>
      </c>
      <c r="E7691" s="531">
        <v>0</v>
      </c>
      <c r="F7691" s="532"/>
    </row>
    <row r="7692" spans="1:6">
      <c r="A7692" s="529" t="s">
        <v>33495</v>
      </c>
      <c r="B7692" s="530">
        <v>103908</v>
      </c>
      <c r="C7692" s="522" t="s">
        <v>12876</v>
      </c>
      <c r="D7692" s="530" t="s">
        <v>26</v>
      </c>
      <c r="E7692" s="531">
        <v>148.03</v>
      </c>
      <c r="F7692" s="532">
        <v>0</v>
      </c>
    </row>
    <row r="7693" spans="1:6">
      <c r="A7693" s="529" t="s">
        <v>33495</v>
      </c>
      <c r="B7693" s="530">
        <v>103909</v>
      </c>
      <c r="C7693" s="522" t="s">
        <v>12877</v>
      </c>
      <c r="D7693" s="530" t="s">
        <v>26</v>
      </c>
      <c r="E7693" s="531">
        <v>168.8</v>
      </c>
      <c r="F7693" s="532">
        <v>0</v>
      </c>
    </row>
    <row r="7694" spans="1:6">
      <c r="A7694" s="529" t="s">
        <v>33495</v>
      </c>
      <c r="B7694" s="530">
        <v>103912</v>
      </c>
      <c r="C7694" s="522" t="s">
        <v>12879</v>
      </c>
      <c r="D7694" s="530" t="s">
        <v>26</v>
      </c>
      <c r="E7694" s="531">
        <v>212.83</v>
      </c>
      <c r="F7694" s="532">
        <v>0</v>
      </c>
    </row>
    <row r="7695" spans="1:6">
      <c r="A7695" s="529" t="s">
        <v>33501</v>
      </c>
      <c r="B7695" s="530">
        <v>101979</v>
      </c>
      <c r="C7695" s="522" t="s">
        <v>13266</v>
      </c>
      <c r="D7695" s="530" t="s">
        <v>23</v>
      </c>
      <c r="E7695" s="531">
        <v>41.03</v>
      </c>
      <c r="F7695" s="532">
        <v>0</v>
      </c>
    </row>
    <row r="7696" spans="1:6">
      <c r="A7696" s="529" t="s">
        <v>33501</v>
      </c>
      <c r="B7696" s="530">
        <v>101970</v>
      </c>
      <c r="C7696" s="522" t="s">
        <v>33502</v>
      </c>
      <c r="D7696" s="530" t="s">
        <v>23</v>
      </c>
      <c r="E7696" s="531">
        <v>0</v>
      </c>
      <c r="F7696" s="532"/>
    </row>
    <row r="7697" spans="1:6">
      <c r="A7697" s="529" t="s">
        <v>33501</v>
      </c>
      <c r="B7697" s="530">
        <v>101972</v>
      </c>
      <c r="C7697" s="522" t="s">
        <v>33503</v>
      </c>
      <c r="D7697" s="530" t="s">
        <v>23</v>
      </c>
      <c r="E7697" s="531">
        <v>0</v>
      </c>
      <c r="F7697" s="532"/>
    </row>
    <row r="7698" spans="1:6">
      <c r="A7698" s="529" t="s">
        <v>33501</v>
      </c>
      <c r="B7698" s="530">
        <v>101966</v>
      </c>
      <c r="C7698" s="522" t="s">
        <v>13265</v>
      </c>
      <c r="D7698" s="530" t="s">
        <v>23</v>
      </c>
      <c r="E7698" s="531">
        <v>189.68</v>
      </c>
      <c r="F7698" s="532">
        <v>0</v>
      </c>
    </row>
    <row r="7699" spans="1:6">
      <c r="A7699" s="529" t="s">
        <v>33501</v>
      </c>
      <c r="B7699" s="530">
        <v>101976</v>
      </c>
      <c r="C7699" s="522" t="s">
        <v>33504</v>
      </c>
      <c r="D7699" s="530" t="s">
        <v>23</v>
      </c>
      <c r="E7699" s="531">
        <v>0</v>
      </c>
      <c r="F7699" s="532"/>
    </row>
    <row r="7700" spans="1:6">
      <c r="A7700" s="529" t="s">
        <v>33501</v>
      </c>
      <c r="B7700" s="530">
        <v>101978</v>
      </c>
      <c r="C7700" s="522" t="s">
        <v>33505</v>
      </c>
      <c r="D7700" s="530" t="s">
        <v>23</v>
      </c>
      <c r="E7700" s="531">
        <v>0</v>
      </c>
      <c r="F7700" s="532"/>
    </row>
    <row r="7701" spans="1:6">
      <c r="A7701" s="529" t="s">
        <v>33501</v>
      </c>
      <c r="B7701" s="530">
        <v>101967</v>
      </c>
      <c r="C7701" s="522" t="s">
        <v>33506</v>
      </c>
      <c r="D7701" s="530" t="s">
        <v>23</v>
      </c>
      <c r="E7701" s="531">
        <v>0</v>
      </c>
      <c r="F7701" s="532"/>
    </row>
    <row r="7702" spans="1:6">
      <c r="A7702" s="529" t="s">
        <v>33501</v>
      </c>
      <c r="B7702" s="530">
        <v>101968</v>
      </c>
      <c r="C7702" s="522" t="s">
        <v>33507</v>
      </c>
      <c r="D7702" s="530" t="s">
        <v>23</v>
      </c>
      <c r="E7702" s="531">
        <v>0</v>
      </c>
      <c r="F7702" s="532"/>
    </row>
    <row r="7703" spans="1:6">
      <c r="A7703" s="529" t="s">
        <v>33501</v>
      </c>
      <c r="B7703" s="530">
        <v>101965</v>
      </c>
      <c r="C7703" s="522" t="s">
        <v>33508</v>
      </c>
      <c r="D7703" s="530" t="s">
        <v>23</v>
      </c>
      <c r="E7703" s="531">
        <v>152.33000000000001</v>
      </c>
      <c r="F7703" s="532">
        <v>0</v>
      </c>
    </row>
    <row r="7704" spans="1:6">
      <c r="A7704" s="529" t="s">
        <v>33509</v>
      </c>
      <c r="B7704" s="530">
        <v>104100</v>
      </c>
      <c r="C7704" s="522" t="s">
        <v>33510</v>
      </c>
      <c r="D7704" s="530" t="s">
        <v>26</v>
      </c>
      <c r="E7704" s="531">
        <v>0</v>
      </c>
      <c r="F7704" s="532"/>
    </row>
    <row r="7705" spans="1:6">
      <c r="A7705" s="529" t="s">
        <v>33509</v>
      </c>
      <c r="B7705" s="530">
        <v>104099</v>
      </c>
      <c r="C7705" s="522" t="s">
        <v>33511</v>
      </c>
      <c r="D7705" s="530" t="s">
        <v>26</v>
      </c>
      <c r="E7705" s="531">
        <v>0</v>
      </c>
      <c r="F7705" s="532"/>
    </row>
    <row r="7706" spans="1:6">
      <c r="A7706" s="529" t="s">
        <v>33509</v>
      </c>
      <c r="B7706" s="530">
        <v>104102</v>
      </c>
      <c r="C7706" s="522" t="s">
        <v>33512</v>
      </c>
      <c r="D7706" s="530" t="s">
        <v>26</v>
      </c>
      <c r="E7706" s="531">
        <v>0</v>
      </c>
      <c r="F7706" s="532"/>
    </row>
    <row r="7707" spans="1:6">
      <c r="A7707" s="529" t="s">
        <v>33509</v>
      </c>
      <c r="B7707" s="530">
        <v>104101</v>
      </c>
      <c r="C7707" s="522" t="s">
        <v>33513</v>
      </c>
      <c r="D7707" s="530" t="s">
        <v>26</v>
      </c>
      <c r="E7707" s="531">
        <v>0</v>
      </c>
      <c r="F7707" s="532"/>
    </row>
    <row r="7708" spans="1:6">
      <c r="A7708" s="529" t="s">
        <v>33509</v>
      </c>
      <c r="B7708" s="530">
        <v>104103</v>
      </c>
      <c r="C7708" s="522" t="s">
        <v>33514</v>
      </c>
      <c r="D7708" s="530" t="s">
        <v>26</v>
      </c>
      <c r="E7708" s="531">
        <v>0</v>
      </c>
      <c r="F7708" s="532"/>
    </row>
    <row r="7709" spans="1:6">
      <c r="A7709" s="529" t="s">
        <v>33515</v>
      </c>
      <c r="B7709" s="530">
        <v>92123</v>
      </c>
      <c r="C7709" s="522" t="s">
        <v>13422</v>
      </c>
      <c r="D7709" s="530" t="s">
        <v>28</v>
      </c>
      <c r="E7709" s="531">
        <v>74.75</v>
      </c>
      <c r="F7709" s="532">
        <v>0</v>
      </c>
    </row>
    <row r="7710" spans="1:6">
      <c r="A7710" s="529" t="s">
        <v>33515</v>
      </c>
      <c r="B7710" s="530">
        <v>92121</v>
      </c>
      <c r="C7710" s="522" t="s">
        <v>13420</v>
      </c>
      <c r="D7710" s="530" t="s">
        <v>28</v>
      </c>
      <c r="E7710" s="531">
        <v>41.66</v>
      </c>
      <c r="F7710" s="532">
        <v>0</v>
      </c>
    </row>
    <row r="7711" spans="1:6">
      <c r="A7711" s="529" t="s">
        <v>33515</v>
      </c>
      <c r="B7711" s="530">
        <v>92122</v>
      </c>
      <c r="C7711" s="522" t="s">
        <v>13421</v>
      </c>
      <c r="D7711" s="530" t="s">
        <v>28</v>
      </c>
      <c r="E7711" s="531">
        <v>71.38</v>
      </c>
      <c r="F7711" s="532">
        <v>0</v>
      </c>
    </row>
    <row r="7712" spans="1:6">
      <c r="A7712" s="529" t="s">
        <v>33516</v>
      </c>
      <c r="B7712" s="530">
        <v>103615</v>
      </c>
      <c r="C7712" s="522" t="s">
        <v>33517</v>
      </c>
      <c r="D7712" s="530" t="s">
        <v>23</v>
      </c>
      <c r="E7712" s="531">
        <v>0</v>
      </c>
      <c r="F7712" s="532"/>
    </row>
    <row r="7713" spans="1:6">
      <c r="A7713" s="529" t="s">
        <v>33516</v>
      </c>
      <c r="B7713" s="530">
        <v>103637</v>
      </c>
      <c r="C7713" s="522" t="s">
        <v>33518</v>
      </c>
      <c r="D7713" s="530" t="s">
        <v>23</v>
      </c>
      <c r="E7713" s="531">
        <v>0</v>
      </c>
      <c r="F7713" s="532"/>
    </row>
    <row r="7714" spans="1:6">
      <c r="A7714" s="529" t="s">
        <v>33516</v>
      </c>
      <c r="B7714" s="530">
        <v>103593</v>
      </c>
      <c r="C7714" s="522" t="s">
        <v>33519</v>
      </c>
      <c r="D7714" s="530" t="s">
        <v>23</v>
      </c>
      <c r="E7714" s="531">
        <v>0</v>
      </c>
      <c r="F7714" s="532"/>
    </row>
    <row r="7715" spans="1:6">
      <c r="A7715" s="529" t="s">
        <v>33516</v>
      </c>
      <c r="B7715" s="530">
        <v>103616</v>
      </c>
      <c r="C7715" s="522" t="s">
        <v>33520</v>
      </c>
      <c r="D7715" s="530" t="s">
        <v>23</v>
      </c>
      <c r="E7715" s="531">
        <v>0</v>
      </c>
      <c r="F7715" s="532"/>
    </row>
    <row r="7716" spans="1:6">
      <c r="A7716" s="529" t="s">
        <v>33516</v>
      </c>
      <c r="B7716" s="530">
        <v>103638</v>
      </c>
      <c r="C7716" s="522" t="s">
        <v>33521</v>
      </c>
      <c r="D7716" s="530" t="s">
        <v>23</v>
      </c>
      <c r="E7716" s="531">
        <v>0</v>
      </c>
      <c r="F7716" s="532"/>
    </row>
    <row r="7717" spans="1:6">
      <c r="A7717" s="529" t="s">
        <v>33516</v>
      </c>
      <c r="B7717" s="530">
        <v>103594</v>
      </c>
      <c r="C7717" s="522" t="s">
        <v>33522</v>
      </c>
      <c r="D7717" s="530" t="s">
        <v>23</v>
      </c>
      <c r="E7717" s="531">
        <v>0</v>
      </c>
      <c r="F7717" s="532"/>
    </row>
    <row r="7718" spans="1:6">
      <c r="A7718" s="529" t="s">
        <v>33516</v>
      </c>
      <c r="B7718" s="530">
        <v>103617</v>
      </c>
      <c r="C7718" s="522" t="s">
        <v>33523</v>
      </c>
      <c r="D7718" s="530" t="s">
        <v>23</v>
      </c>
      <c r="E7718" s="531">
        <v>0</v>
      </c>
      <c r="F7718" s="532"/>
    </row>
    <row r="7719" spans="1:6">
      <c r="A7719" s="529" t="s">
        <v>33516</v>
      </c>
      <c r="B7719" s="530">
        <v>103639</v>
      </c>
      <c r="C7719" s="522" t="s">
        <v>33524</v>
      </c>
      <c r="D7719" s="530" t="s">
        <v>23</v>
      </c>
      <c r="E7719" s="531">
        <v>0</v>
      </c>
      <c r="F7719" s="532"/>
    </row>
    <row r="7720" spans="1:6">
      <c r="A7720" s="529" t="s">
        <v>33516</v>
      </c>
      <c r="B7720" s="530">
        <v>103595</v>
      </c>
      <c r="C7720" s="522" t="s">
        <v>33525</v>
      </c>
      <c r="D7720" s="530" t="s">
        <v>23</v>
      </c>
      <c r="E7720" s="531">
        <v>0</v>
      </c>
      <c r="F7720" s="532"/>
    </row>
    <row r="7721" spans="1:6">
      <c r="A7721" s="529" t="s">
        <v>33516</v>
      </c>
      <c r="B7721" s="530">
        <v>103609</v>
      </c>
      <c r="C7721" s="522" t="s">
        <v>33526</v>
      </c>
      <c r="D7721" s="530" t="s">
        <v>23</v>
      </c>
      <c r="E7721" s="531">
        <v>0</v>
      </c>
      <c r="F7721" s="532"/>
    </row>
    <row r="7722" spans="1:6">
      <c r="A7722" s="529" t="s">
        <v>33516</v>
      </c>
      <c r="B7722" s="530">
        <v>103631</v>
      </c>
      <c r="C7722" s="522" t="s">
        <v>33527</v>
      </c>
      <c r="D7722" s="530" t="s">
        <v>23</v>
      </c>
      <c r="E7722" s="531">
        <v>0</v>
      </c>
      <c r="F7722" s="532"/>
    </row>
    <row r="7723" spans="1:6">
      <c r="A7723" s="529" t="s">
        <v>33516</v>
      </c>
      <c r="B7723" s="530">
        <v>103587</v>
      </c>
      <c r="C7723" s="522" t="s">
        <v>33528</v>
      </c>
      <c r="D7723" s="530" t="s">
        <v>23</v>
      </c>
      <c r="E7723" s="531">
        <v>0</v>
      </c>
      <c r="F7723" s="532"/>
    </row>
    <row r="7724" spans="1:6">
      <c r="A7724" s="529" t="s">
        <v>33516</v>
      </c>
      <c r="B7724" s="530">
        <v>103618</v>
      </c>
      <c r="C7724" s="522" t="s">
        <v>33529</v>
      </c>
      <c r="D7724" s="530" t="s">
        <v>23</v>
      </c>
      <c r="E7724" s="531">
        <v>0</v>
      </c>
      <c r="F7724" s="532"/>
    </row>
    <row r="7725" spans="1:6">
      <c r="A7725" s="529" t="s">
        <v>33516</v>
      </c>
      <c r="B7725" s="530">
        <v>103640</v>
      </c>
      <c r="C7725" s="522" t="s">
        <v>33530</v>
      </c>
      <c r="D7725" s="530" t="s">
        <v>23</v>
      </c>
      <c r="E7725" s="531">
        <v>0</v>
      </c>
      <c r="F7725" s="532"/>
    </row>
    <row r="7726" spans="1:6">
      <c r="A7726" s="529" t="s">
        <v>33516</v>
      </c>
      <c r="B7726" s="530">
        <v>103596</v>
      </c>
      <c r="C7726" s="522" t="s">
        <v>33531</v>
      </c>
      <c r="D7726" s="530" t="s">
        <v>23</v>
      </c>
      <c r="E7726" s="531">
        <v>0</v>
      </c>
      <c r="F7726" s="532"/>
    </row>
    <row r="7727" spans="1:6">
      <c r="A7727" s="529" t="s">
        <v>33516</v>
      </c>
      <c r="B7727" s="530">
        <v>103619</v>
      </c>
      <c r="C7727" s="522" t="s">
        <v>33532</v>
      </c>
      <c r="D7727" s="530" t="s">
        <v>23</v>
      </c>
      <c r="E7727" s="531">
        <v>0</v>
      </c>
      <c r="F7727" s="532"/>
    </row>
    <row r="7728" spans="1:6">
      <c r="A7728" s="529" t="s">
        <v>33516</v>
      </c>
      <c r="B7728" s="530">
        <v>103641</v>
      </c>
      <c r="C7728" s="522" t="s">
        <v>33533</v>
      </c>
      <c r="D7728" s="530" t="s">
        <v>23</v>
      </c>
      <c r="E7728" s="531">
        <v>0</v>
      </c>
      <c r="F7728" s="532"/>
    </row>
    <row r="7729" spans="1:6">
      <c r="A7729" s="529" t="s">
        <v>33516</v>
      </c>
      <c r="B7729" s="530">
        <v>103597</v>
      </c>
      <c r="C7729" s="522" t="s">
        <v>33534</v>
      </c>
      <c r="D7729" s="530" t="s">
        <v>23</v>
      </c>
      <c r="E7729" s="531">
        <v>0</v>
      </c>
      <c r="F7729" s="532"/>
    </row>
    <row r="7730" spans="1:6">
      <c r="A7730" s="529" t="s">
        <v>33516</v>
      </c>
      <c r="B7730" s="530">
        <v>103620</v>
      </c>
      <c r="C7730" s="522" t="s">
        <v>33535</v>
      </c>
      <c r="D7730" s="530" t="s">
        <v>23</v>
      </c>
      <c r="E7730" s="531">
        <v>0</v>
      </c>
      <c r="F7730" s="532"/>
    </row>
    <row r="7731" spans="1:6">
      <c r="A7731" s="529" t="s">
        <v>33516</v>
      </c>
      <c r="B7731" s="530">
        <v>103642</v>
      </c>
      <c r="C7731" s="522" t="s">
        <v>33536</v>
      </c>
      <c r="D7731" s="530" t="s">
        <v>23</v>
      </c>
      <c r="E7731" s="531">
        <v>0</v>
      </c>
      <c r="F7731" s="532"/>
    </row>
    <row r="7732" spans="1:6">
      <c r="A7732" s="529" t="s">
        <v>33516</v>
      </c>
      <c r="B7732" s="530">
        <v>103598</v>
      </c>
      <c r="C7732" s="522" t="s">
        <v>33537</v>
      </c>
      <c r="D7732" s="530" t="s">
        <v>23</v>
      </c>
      <c r="E7732" s="531">
        <v>0</v>
      </c>
      <c r="F7732" s="532"/>
    </row>
    <row r="7733" spans="1:6">
      <c r="A7733" s="529" t="s">
        <v>33516</v>
      </c>
      <c r="B7733" s="530">
        <v>103621</v>
      </c>
      <c r="C7733" s="522" t="s">
        <v>33538</v>
      </c>
      <c r="D7733" s="530" t="s">
        <v>23</v>
      </c>
      <c r="E7733" s="531">
        <v>0</v>
      </c>
      <c r="F7733" s="532"/>
    </row>
    <row r="7734" spans="1:6">
      <c r="A7734" s="529" t="s">
        <v>33516</v>
      </c>
      <c r="B7734" s="530">
        <v>103643</v>
      </c>
      <c r="C7734" s="522" t="s">
        <v>33539</v>
      </c>
      <c r="D7734" s="530" t="s">
        <v>23</v>
      </c>
      <c r="E7734" s="531">
        <v>0</v>
      </c>
      <c r="F7734" s="532"/>
    </row>
    <row r="7735" spans="1:6">
      <c r="A7735" s="529" t="s">
        <v>33516</v>
      </c>
      <c r="B7735" s="530">
        <v>103599</v>
      </c>
      <c r="C7735" s="522" t="s">
        <v>33540</v>
      </c>
      <c r="D7735" s="530" t="s">
        <v>23</v>
      </c>
      <c r="E7735" s="531">
        <v>0</v>
      </c>
      <c r="F7735" s="532"/>
    </row>
    <row r="7736" spans="1:6">
      <c r="A7736" s="529" t="s">
        <v>33516</v>
      </c>
      <c r="B7736" s="530">
        <v>103622</v>
      </c>
      <c r="C7736" s="522" t="s">
        <v>33541</v>
      </c>
      <c r="D7736" s="530" t="s">
        <v>23</v>
      </c>
      <c r="E7736" s="531">
        <v>0</v>
      </c>
      <c r="F7736" s="532"/>
    </row>
    <row r="7737" spans="1:6">
      <c r="A7737" s="529" t="s">
        <v>33516</v>
      </c>
      <c r="B7737" s="530">
        <v>103644</v>
      </c>
      <c r="C7737" s="522" t="s">
        <v>33542</v>
      </c>
      <c r="D7737" s="530" t="s">
        <v>23</v>
      </c>
      <c r="E7737" s="531">
        <v>0</v>
      </c>
      <c r="F7737" s="532"/>
    </row>
    <row r="7738" spans="1:6">
      <c r="A7738" s="529" t="s">
        <v>33516</v>
      </c>
      <c r="B7738" s="530">
        <v>103600</v>
      </c>
      <c r="C7738" s="522" t="s">
        <v>33543</v>
      </c>
      <c r="D7738" s="530" t="s">
        <v>23</v>
      </c>
      <c r="E7738" s="531">
        <v>0</v>
      </c>
      <c r="F7738" s="532"/>
    </row>
    <row r="7739" spans="1:6">
      <c r="A7739" s="529" t="s">
        <v>33516</v>
      </c>
      <c r="B7739" s="530">
        <v>103610</v>
      </c>
      <c r="C7739" s="522" t="s">
        <v>33544</v>
      </c>
      <c r="D7739" s="530" t="s">
        <v>23</v>
      </c>
      <c r="E7739" s="531">
        <v>0</v>
      </c>
      <c r="F7739" s="532"/>
    </row>
    <row r="7740" spans="1:6">
      <c r="A7740" s="529" t="s">
        <v>33516</v>
      </c>
      <c r="B7740" s="530">
        <v>103632</v>
      </c>
      <c r="C7740" s="522" t="s">
        <v>33545</v>
      </c>
      <c r="D7740" s="530" t="s">
        <v>23</v>
      </c>
      <c r="E7740" s="531">
        <v>0</v>
      </c>
      <c r="F7740" s="532"/>
    </row>
    <row r="7741" spans="1:6">
      <c r="A7741" s="529" t="s">
        <v>33516</v>
      </c>
      <c r="B7741" s="530">
        <v>103588</v>
      </c>
      <c r="C7741" s="522" t="s">
        <v>33546</v>
      </c>
      <c r="D7741" s="530" t="s">
        <v>23</v>
      </c>
      <c r="E7741" s="531">
        <v>0</v>
      </c>
      <c r="F7741" s="532"/>
    </row>
    <row r="7742" spans="1:6">
      <c r="A7742" s="529" t="s">
        <v>33516</v>
      </c>
      <c r="B7742" s="530">
        <v>103623</v>
      </c>
      <c r="C7742" s="522" t="s">
        <v>33547</v>
      </c>
      <c r="D7742" s="530" t="s">
        <v>23</v>
      </c>
      <c r="E7742" s="531">
        <v>0</v>
      </c>
      <c r="F7742" s="532"/>
    </row>
    <row r="7743" spans="1:6">
      <c r="A7743" s="529" t="s">
        <v>33516</v>
      </c>
      <c r="B7743" s="530">
        <v>103645</v>
      </c>
      <c r="C7743" s="522" t="s">
        <v>33548</v>
      </c>
      <c r="D7743" s="530" t="s">
        <v>23</v>
      </c>
      <c r="E7743" s="531">
        <v>0</v>
      </c>
      <c r="F7743" s="532"/>
    </row>
    <row r="7744" spans="1:6">
      <c r="A7744" s="529" t="s">
        <v>33516</v>
      </c>
      <c r="B7744" s="530">
        <v>103601</v>
      </c>
      <c r="C7744" s="522" t="s">
        <v>33549</v>
      </c>
      <c r="D7744" s="530" t="s">
        <v>23</v>
      </c>
      <c r="E7744" s="531">
        <v>0</v>
      </c>
      <c r="F7744" s="532"/>
    </row>
    <row r="7745" spans="1:6">
      <c r="A7745" s="529" t="s">
        <v>33516</v>
      </c>
      <c r="B7745" s="530">
        <v>103624</v>
      </c>
      <c r="C7745" s="522" t="s">
        <v>33550</v>
      </c>
      <c r="D7745" s="530" t="s">
        <v>23</v>
      </c>
      <c r="E7745" s="531">
        <v>0</v>
      </c>
      <c r="F7745" s="532"/>
    </row>
    <row r="7746" spans="1:6">
      <c r="A7746" s="529" t="s">
        <v>33516</v>
      </c>
      <c r="B7746" s="530">
        <v>103646</v>
      </c>
      <c r="C7746" s="522" t="s">
        <v>33551</v>
      </c>
      <c r="D7746" s="530" t="s">
        <v>23</v>
      </c>
      <c r="E7746" s="531">
        <v>0</v>
      </c>
      <c r="F7746" s="532"/>
    </row>
    <row r="7747" spans="1:6">
      <c r="A7747" s="529" t="s">
        <v>33516</v>
      </c>
      <c r="B7747" s="530">
        <v>103602</v>
      </c>
      <c r="C7747" s="522" t="s">
        <v>33552</v>
      </c>
      <c r="D7747" s="530" t="s">
        <v>23</v>
      </c>
      <c r="E7747" s="531">
        <v>0</v>
      </c>
      <c r="F7747" s="532"/>
    </row>
    <row r="7748" spans="1:6">
      <c r="A7748" s="529" t="s">
        <v>33516</v>
      </c>
      <c r="B7748" s="530">
        <v>103625</v>
      </c>
      <c r="C7748" s="522" t="s">
        <v>33553</v>
      </c>
      <c r="D7748" s="530" t="s">
        <v>23</v>
      </c>
      <c r="E7748" s="531">
        <v>0</v>
      </c>
      <c r="F7748" s="532"/>
    </row>
    <row r="7749" spans="1:6">
      <c r="A7749" s="529" t="s">
        <v>33516</v>
      </c>
      <c r="B7749" s="530">
        <v>103647</v>
      </c>
      <c r="C7749" s="522" t="s">
        <v>33554</v>
      </c>
      <c r="D7749" s="530" t="s">
        <v>23</v>
      </c>
      <c r="E7749" s="531">
        <v>0</v>
      </c>
      <c r="F7749" s="532"/>
    </row>
    <row r="7750" spans="1:6">
      <c r="A7750" s="529" t="s">
        <v>33516</v>
      </c>
      <c r="B7750" s="530">
        <v>103603</v>
      </c>
      <c r="C7750" s="522" t="s">
        <v>33555</v>
      </c>
      <c r="D7750" s="530" t="s">
        <v>23</v>
      </c>
      <c r="E7750" s="531">
        <v>0</v>
      </c>
      <c r="F7750" s="532"/>
    </row>
    <row r="7751" spans="1:6">
      <c r="A7751" s="529" t="s">
        <v>33516</v>
      </c>
      <c r="B7751" s="530">
        <v>103611</v>
      </c>
      <c r="C7751" s="522" t="s">
        <v>33556</v>
      </c>
      <c r="D7751" s="530" t="s">
        <v>23</v>
      </c>
      <c r="E7751" s="531">
        <v>0</v>
      </c>
      <c r="F7751" s="532"/>
    </row>
    <row r="7752" spans="1:6">
      <c r="A7752" s="529" t="s">
        <v>33516</v>
      </c>
      <c r="B7752" s="530">
        <v>103633</v>
      </c>
      <c r="C7752" s="522" t="s">
        <v>33557</v>
      </c>
      <c r="D7752" s="530" t="s">
        <v>23</v>
      </c>
      <c r="E7752" s="531">
        <v>0</v>
      </c>
      <c r="F7752" s="532"/>
    </row>
    <row r="7753" spans="1:6">
      <c r="A7753" s="529" t="s">
        <v>33516</v>
      </c>
      <c r="B7753" s="530">
        <v>103589</v>
      </c>
      <c r="C7753" s="522" t="s">
        <v>33558</v>
      </c>
      <c r="D7753" s="530" t="s">
        <v>23</v>
      </c>
      <c r="E7753" s="531">
        <v>0</v>
      </c>
      <c r="F7753" s="532"/>
    </row>
    <row r="7754" spans="1:6">
      <c r="A7754" s="529" t="s">
        <v>33516</v>
      </c>
      <c r="B7754" s="530">
        <v>103626</v>
      </c>
      <c r="C7754" s="522" t="s">
        <v>33559</v>
      </c>
      <c r="D7754" s="530" t="s">
        <v>23</v>
      </c>
      <c r="E7754" s="531">
        <v>0</v>
      </c>
      <c r="F7754" s="532"/>
    </row>
    <row r="7755" spans="1:6">
      <c r="A7755" s="529" t="s">
        <v>33516</v>
      </c>
      <c r="B7755" s="530">
        <v>103648</v>
      </c>
      <c r="C7755" s="522" t="s">
        <v>33560</v>
      </c>
      <c r="D7755" s="530" t="s">
        <v>23</v>
      </c>
      <c r="E7755" s="531">
        <v>0</v>
      </c>
      <c r="F7755" s="532"/>
    </row>
    <row r="7756" spans="1:6">
      <c r="A7756" s="529" t="s">
        <v>33516</v>
      </c>
      <c r="B7756" s="530">
        <v>103604</v>
      </c>
      <c r="C7756" s="522" t="s">
        <v>33561</v>
      </c>
      <c r="D7756" s="530" t="s">
        <v>23</v>
      </c>
      <c r="E7756" s="531">
        <v>0</v>
      </c>
      <c r="F7756" s="532"/>
    </row>
    <row r="7757" spans="1:6">
      <c r="A7757" s="529" t="s">
        <v>33516</v>
      </c>
      <c r="B7757" s="530">
        <v>103627</v>
      </c>
      <c r="C7757" s="522" t="s">
        <v>33562</v>
      </c>
      <c r="D7757" s="530" t="s">
        <v>23</v>
      </c>
      <c r="E7757" s="531">
        <v>0</v>
      </c>
      <c r="F7757" s="532"/>
    </row>
    <row r="7758" spans="1:6">
      <c r="A7758" s="529" t="s">
        <v>33516</v>
      </c>
      <c r="B7758" s="530">
        <v>103649</v>
      </c>
      <c r="C7758" s="522" t="s">
        <v>33563</v>
      </c>
      <c r="D7758" s="530" t="s">
        <v>23</v>
      </c>
      <c r="E7758" s="531">
        <v>0</v>
      </c>
      <c r="F7758" s="532"/>
    </row>
    <row r="7759" spans="1:6">
      <c r="A7759" s="529" t="s">
        <v>33516</v>
      </c>
      <c r="B7759" s="530">
        <v>103605</v>
      </c>
      <c r="C7759" s="522" t="s">
        <v>33564</v>
      </c>
      <c r="D7759" s="530" t="s">
        <v>23</v>
      </c>
      <c r="E7759" s="531">
        <v>0</v>
      </c>
      <c r="F7759" s="532"/>
    </row>
    <row r="7760" spans="1:6">
      <c r="A7760" s="529" t="s">
        <v>33516</v>
      </c>
      <c r="B7760" s="530">
        <v>103612</v>
      </c>
      <c r="C7760" s="522" t="s">
        <v>33565</v>
      </c>
      <c r="D7760" s="530" t="s">
        <v>23</v>
      </c>
      <c r="E7760" s="531">
        <v>0</v>
      </c>
      <c r="F7760" s="532"/>
    </row>
    <row r="7761" spans="1:6">
      <c r="A7761" s="529" t="s">
        <v>33516</v>
      </c>
      <c r="B7761" s="530">
        <v>103634</v>
      </c>
      <c r="C7761" s="522" t="s">
        <v>33566</v>
      </c>
      <c r="D7761" s="530" t="s">
        <v>23</v>
      </c>
      <c r="E7761" s="531">
        <v>0</v>
      </c>
      <c r="F7761" s="532"/>
    </row>
    <row r="7762" spans="1:6">
      <c r="A7762" s="529" t="s">
        <v>33516</v>
      </c>
      <c r="B7762" s="530">
        <v>103590</v>
      </c>
      <c r="C7762" s="522" t="s">
        <v>33567</v>
      </c>
      <c r="D7762" s="530" t="s">
        <v>23</v>
      </c>
      <c r="E7762" s="531">
        <v>0</v>
      </c>
      <c r="F7762" s="532"/>
    </row>
    <row r="7763" spans="1:6">
      <c r="A7763" s="529" t="s">
        <v>33516</v>
      </c>
      <c r="B7763" s="530">
        <v>103628</v>
      </c>
      <c r="C7763" s="522" t="s">
        <v>33568</v>
      </c>
      <c r="D7763" s="530" t="s">
        <v>23</v>
      </c>
      <c r="E7763" s="531">
        <v>0</v>
      </c>
      <c r="F7763" s="532"/>
    </row>
    <row r="7764" spans="1:6">
      <c r="A7764" s="529" t="s">
        <v>33516</v>
      </c>
      <c r="B7764" s="530">
        <v>103650</v>
      </c>
      <c r="C7764" s="522" t="s">
        <v>33569</v>
      </c>
      <c r="D7764" s="530" t="s">
        <v>23</v>
      </c>
      <c r="E7764" s="531">
        <v>0</v>
      </c>
      <c r="F7764" s="532"/>
    </row>
    <row r="7765" spans="1:6">
      <c r="A7765" s="529" t="s">
        <v>33516</v>
      </c>
      <c r="B7765" s="530">
        <v>103606</v>
      </c>
      <c r="C7765" s="522" t="s">
        <v>33570</v>
      </c>
      <c r="D7765" s="530" t="s">
        <v>23</v>
      </c>
      <c r="E7765" s="531">
        <v>0</v>
      </c>
      <c r="F7765" s="532"/>
    </row>
    <row r="7766" spans="1:6">
      <c r="A7766" s="529" t="s">
        <v>33516</v>
      </c>
      <c r="B7766" s="530">
        <v>103629</v>
      </c>
      <c r="C7766" s="522" t="s">
        <v>33571</v>
      </c>
      <c r="D7766" s="530" t="s">
        <v>23</v>
      </c>
      <c r="E7766" s="531">
        <v>0</v>
      </c>
      <c r="F7766" s="532"/>
    </row>
    <row r="7767" spans="1:6">
      <c r="A7767" s="529" t="s">
        <v>33516</v>
      </c>
      <c r="B7767" s="530">
        <v>103651</v>
      </c>
      <c r="C7767" s="522" t="s">
        <v>33572</v>
      </c>
      <c r="D7767" s="530" t="s">
        <v>23</v>
      </c>
      <c r="E7767" s="531">
        <v>0</v>
      </c>
      <c r="F7767" s="532"/>
    </row>
    <row r="7768" spans="1:6">
      <c r="A7768" s="529" t="s">
        <v>33516</v>
      </c>
      <c r="B7768" s="530">
        <v>103607</v>
      </c>
      <c r="C7768" s="522" t="s">
        <v>33573</v>
      </c>
      <c r="D7768" s="530" t="s">
        <v>23</v>
      </c>
      <c r="E7768" s="531">
        <v>0</v>
      </c>
      <c r="F7768" s="532"/>
    </row>
    <row r="7769" spans="1:6">
      <c r="A7769" s="529" t="s">
        <v>33516</v>
      </c>
      <c r="B7769" s="530">
        <v>103613</v>
      </c>
      <c r="C7769" s="522" t="s">
        <v>33574</v>
      </c>
      <c r="D7769" s="530" t="s">
        <v>23</v>
      </c>
      <c r="E7769" s="531">
        <v>0</v>
      </c>
      <c r="F7769" s="532"/>
    </row>
    <row r="7770" spans="1:6">
      <c r="A7770" s="529" t="s">
        <v>33516</v>
      </c>
      <c r="B7770" s="530">
        <v>103635</v>
      </c>
      <c r="C7770" s="522" t="s">
        <v>33575</v>
      </c>
      <c r="D7770" s="530" t="s">
        <v>23</v>
      </c>
      <c r="E7770" s="531">
        <v>0</v>
      </c>
      <c r="F7770" s="532"/>
    </row>
    <row r="7771" spans="1:6">
      <c r="A7771" s="529" t="s">
        <v>33516</v>
      </c>
      <c r="B7771" s="530">
        <v>103591</v>
      </c>
      <c r="C7771" s="522" t="s">
        <v>33576</v>
      </c>
      <c r="D7771" s="530" t="s">
        <v>23</v>
      </c>
      <c r="E7771" s="531">
        <v>0</v>
      </c>
      <c r="F7771" s="532"/>
    </row>
    <row r="7772" spans="1:6">
      <c r="A7772" s="529" t="s">
        <v>33516</v>
      </c>
      <c r="B7772" s="530">
        <v>103630</v>
      </c>
      <c r="C7772" s="522" t="s">
        <v>33577</v>
      </c>
      <c r="D7772" s="530" t="s">
        <v>23</v>
      </c>
      <c r="E7772" s="531">
        <v>0</v>
      </c>
      <c r="F7772" s="532"/>
    </row>
    <row r="7773" spans="1:6">
      <c r="A7773" s="529" t="s">
        <v>33516</v>
      </c>
      <c r="B7773" s="530">
        <v>103652</v>
      </c>
      <c r="C7773" s="522" t="s">
        <v>33578</v>
      </c>
      <c r="D7773" s="530" t="s">
        <v>23</v>
      </c>
      <c r="E7773" s="531">
        <v>0</v>
      </c>
      <c r="F7773" s="532"/>
    </row>
    <row r="7774" spans="1:6">
      <c r="A7774" s="529" t="s">
        <v>33516</v>
      </c>
      <c r="B7774" s="530">
        <v>103608</v>
      </c>
      <c r="C7774" s="522" t="s">
        <v>33579</v>
      </c>
      <c r="D7774" s="530" t="s">
        <v>23</v>
      </c>
      <c r="E7774" s="531">
        <v>0</v>
      </c>
      <c r="F7774" s="532"/>
    </row>
    <row r="7775" spans="1:6">
      <c r="A7775" s="529" t="s">
        <v>33516</v>
      </c>
      <c r="B7775" s="530">
        <v>103614</v>
      </c>
      <c r="C7775" s="522" t="s">
        <v>33580</v>
      </c>
      <c r="D7775" s="530" t="s">
        <v>23</v>
      </c>
      <c r="E7775" s="531">
        <v>0</v>
      </c>
      <c r="F7775" s="532"/>
    </row>
    <row r="7776" spans="1:6">
      <c r="A7776" s="529" t="s">
        <v>33516</v>
      </c>
      <c r="B7776" s="530">
        <v>103636</v>
      </c>
      <c r="C7776" s="522" t="s">
        <v>33581</v>
      </c>
      <c r="D7776" s="530" t="s">
        <v>23</v>
      </c>
      <c r="E7776" s="531">
        <v>0</v>
      </c>
      <c r="F7776" s="532"/>
    </row>
    <row r="7777" spans="1:6">
      <c r="A7777" s="529" t="s">
        <v>33516</v>
      </c>
      <c r="B7777" s="530">
        <v>103592</v>
      </c>
      <c r="C7777" s="522" t="s">
        <v>33582</v>
      </c>
      <c r="D7777" s="530" t="s">
        <v>23</v>
      </c>
      <c r="E7777" s="531">
        <v>0</v>
      </c>
      <c r="F7777" s="532"/>
    </row>
    <row r="7778" spans="1:6">
      <c r="A7778" s="529" t="s">
        <v>33583</v>
      </c>
      <c r="B7778" s="530">
        <v>88412</v>
      </c>
      <c r="C7778" s="522" t="s">
        <v>23499</v>
      </c>
      <c r="D7778" s="530" t="s">
        <v>26</v>
      </c>
      <c r="E7778" s="531">
        <v>4.58</v>
      </c>
      <c r="F7778" s="532">
        <v>0</v>
      </c>
    </row>
    <row r="7779" spans="1:6">
      <c r="A7779" s="529" t="s">
        <v>33583</v>
      </c>
      <c r="B7779" s="530">
        <v>88411</v>
      </c>
      <c r="C7779" s="522" t="s">
        <v>23498</v>
      </c>
      <c r="D7779" s="530" t="s">
        <v>26</v>
      </c>
      <c r="E7779" s="531">
        <v>5.65</v>
      </c>
      <c r="F7779" s="532">
        <v>0</v>
      </c>
    </row>
    <row r="7780" spans="1:6">
      <c r="A7780" s="529" t="s">
        <v>33583</v>
      </c>
      <c r="B7780" s="530">
        <v>88415</v>
      </c>
      <c r="C7780" s="522" t="s">
        <v>23502</v>
      </c>
      <c r="D7780" s="530" t="s">
        <v>26</v>
      </c>
      <c r="E7780" s="531">
        <v>5.74</v>
      </c>
      <c r="F7780" s="532">
        <v>0</v>
      </c>
    </row>
    <row r="7781" spans="1:6">
      <c r="A7781" s="529" t="s">
        <v>33583</v>
      </c>
      <c r="B7781" s="530">
        <v>88413</v>
      </c>
      <c r="C7781" s="522" t="s">
        <v>23500</v>
      </c>
      <c r="D7781" s="530" t="s">
        <v>26</v>
      </c>
      <c r="E7781" s="531">
        <v>7.04</v>
      </c>
      <c r="F7781" s="532">
        <v>0</v>
      </c>
    </row>
    <row r="7782" spans="1:6">
      <c r="A7782" s="529" t="s">
        <v>33583</v>
      </c>
      <c r="B7782" s="530">
        <v>88414</v>
      </c>
      <c r="C7782" s="522" t="s">
        <v>23501</v>
      </c>
      <c r="D7782" s="530" t="s">
        <v>26</v>
      </c>
      <c r="E7782" s="531">
        <v>8.36</v>
      </c>
      <c r="F7782" s="532">
        <v>0</v>
      </c>
    </row>
    <row r="7783" spans="1:6">
      <c r="A7783" s="529" t="s">
        <v>33583</v>
      </c>
      <c r="B7783" s="530">
        <v>96131</v>
      </c>
      <c r="C7783" s="522" t="s">
        <v>23524</v>
      </c>
      <c r="D7783" s="530" t="s">
        <v>26</v>
      </c>
      <c r="E7783" s="531">
        <v>32.770000000000003</v>
      </c>
      <c r="F7783" s="532">
        <v>0</v>
      </c>
    </row>
    <row r="7784" spans="1:6">
      <c r="A7784" s="529" t="s">
        <v>33583</v>
      </c>
      <c r="B7784" s="530">
        <v>96126</v>
      </c>
      <c r="C7784" s="522" t="s">
        <v>23519</v>
      </c>
      <c r="D7784" s="530" t="s">
        <v>26</v>
      </c>
      <c r="E7784" s="531">
        <v>21.03</v>
      </c>
      <c r="F7784" s="532">
        <v>0</v>
      </c>
    </row>
    <row r="7785" spans="1:6">
      <c r="A7785" s="529" t="s">
        <v>33583</v>
      </c>
      <c r="B7785" s="530">
        <v>96132</v>
      </c>
      <c r="C7785" s="522" t="s">
        <v>23525</v>
      </c>
      <c r="D7785" s="530" t="s">
        <v>26</v>
      </c>
      <c r="E7785" s="531">
        <v>21.14</v>
      </c>
      <c r="F7785" s="532">
        <v>0</v>
      </c>
    </row>
    <row r="7786" spans="1:6">
      <c r="A7786" s="529" t="s">
        <v>33583</v>
      </c>
      <c r="B7786" s="530">
        <v>96127</v>
      </c>
      <c r="C7786" s="522" t="s">
        <v>23520</v>
      </c>
      <c r="D7786" s="530" t="s">
        <v>26</v>
      </c>
      <c r="E7786" s="531">
        <v>13.18</v>
      </c>
      <c r="F7786" s="532">
        <v>0</v>
      </c>
    </row>
    <row r="7787" spans="1:6">
      <c r="A7787" s="529" t="s">
        <v>33583</v>
      </c>
      <c r="B7787" s="530">
        <v>96135</v>
      </c>
      <c r="C7787" s="522" t="s">
        <v>23528</v>
      </c>
      <c r="D7787" s="530" t="s">
        <v>26</v>
      </c>
      <c r="E7787" s="531">
        <v>35.42</v>
      </c>
      <c r="F7787" s="532">
        <v>0</v>
      </c>
    </row>
    <row r="7788" spans="1:6">
      <c r="A7788" s="529" t="s">
        <v>33583</v>
      </c>
      <c r="B7788" s="530">
        <v>96130</v>
      </c>
      <c r="C7788" s="522" t="s">
        <v>23523</v>
      </c>
      <c r="D7788" s="530" t="s">
        <v>26</v>
      </c>
      <c r="E7788" s="531">
        <v>22.88</v>
      </c>
      <c r="F7788" s="532">
        <v>0</v>
      </c>
    </row>
    <row r="7789" spans="1:6">
      <c r="A7789" s="529" t="s">
        <v>33583</v>
      </c>
      <c r="B7789" s="530">
        <v>96133</v>
      </c>
      <c r="C7789" s="522" t="s">
        <v>23526</v>
      </c>
      <c r="D7789" s="530" t="s">
        <v>26</v>
      </c>
      <c r="E7789" s="531">
        <v>54.04</v>
      </c>
      <c r="F7789" s="532">
        <v>0</v>
      </c>
    </row>
    <row r="7790" spans="1:6">
      <c r="A7790" s="529" t="s">
        <v>33583</v>
      </c>
      <c r="B7790" s="530">
        <v>96128</v>
      </c>
      <c r="C7790" s="522" t="s">
        <v>23521</v>
      </c>
      <c r="D7790" s="530" t="s">
        <v>26</v>
      </c>
      <c r="E7790" s="531">
        <v>35.61</v>
      </c>
      <c r="F7790" s="532">
        <v>0</v>
      </c>
    </row>
    <row r="7791" spans="1:6">
      <c r="A7791" s="529" t="s">
        <v>33583</v>
      </c>
      <c r="B7791" s="530">
        <v>96134</v>
      </c>
      <c r="C7791" s="522" t="s">
        <v>23527</v>
      </c>
      <c r="D7791" s="530" t="s">
        <v>26</v>
      </c>
      <c r="E7791" s="531">
        <v>63.53</v>
      </c>
      <c r="F7791" s="532">
        <v>0</v>
      </c>
    </row>
    <row r="7792" spans="1:6">
      <c r="A7792" s="529" t="s">
        <v>33583</v>
      </c>
      <c r="B7792" s="530">
        <v>96129</v>
      </c>
      <c r="C7792" s="522" t="s">
        <v>23522</v>
      </c>
      <c r="D7792" s="530" t="s">
        <v>26</v>
      </c>
      <c r="E7792" s="531">
        <v>41.79</v>
      </c>
      <c r="F7792" s="532">
        <v>0</v>
      </c>
    </row>
    <row r="7793" spans="1:6">
      <c r="A7793" s="529" t="s">
        <v>33583</v>
      </c>
      <c r="B7793" s="530">
        <v>88432</v>
      </c>
      <c r="C7793" s="522" t="s">
        <v>23513</v>
      </c>
      <c r="D7793" s="530" t="s">
        <v>26</v>
      </c>
      <c r="E7793" s="531">
        <v>36.18</v>
      </c>
      <c r="F7793" s="532">
        <v>0</v>
      </c>
    </row>
    <row r="7794" spans="1:6">
      <c r="A7794" s="529" t="s">
        <v>33583</v>
      </c>
      <c r="B7794" s="530">
        <v>88426</v>
      </c>
      <c r="C7794" s="522" t="s">
        <v>23509</v>
      </c>
      <c r="D7794" s="530" t="s">
        <v>26</v>
      </c>
      <c r="E7794" s="531">
        <v>21.61</v>
      </c>
      <c r="F7794" s="532">
        <v>0</v>
      </c>
    </row>
    <row r="7795" spans="1:6">
      <c r="A7795" s="529" t="s">
        <v>33583</v>
      </c>
      <c r="B7795" s="530">
        <v>88417</v>
      </c>
      <c r="C7795" s="522" t="s">
        <v>23504</v>
      </c>
      <c r="D7795" s="530" t="s">
        <v>26</v>
      </c>
      <c r="E7795" s="531">
        <v>19.239999999999998</v>
      </c>
      <c r="F7795" s="532">
        <v>0</v>
      </c>
    </row>
    <row r="7796" spans="1:6">
      <c r="A7796" s="529" t="s">
        <v>33583</v>
      </c>
      <c r="B7796" s="530">
        <v>88424</v>
      </c>
      <c r="C7796" s="522" t="s">
        <v>23508</v>
      </c>
      <c r="D7796" s="530" t="s">
        <v>26</v>
      </c>
      <c r="E7796" s="531">
        <v>27.41</v>
      </c>
      <c r="F7796" s="532">
        <v>0</v>
      </c>
    </row>
    <row r="7797" spans="1:6">
      <c r="A7797" s="529" t="s">
        <v>33583</v>
      </c>
      <c r="B7797" s="530">
        <v>88416</v>
      </c>
      <c r="C7797" s="522" t="s">
        <v>23503</v>
      </c>
      <c r="D7797" s="530" t="s">
        <v>26</v>
      </c>
      <c r="E7797" s="531">
        <v>23.01</v>
      </c>
      <c r="F7797" s="532">
        <v>0</v>
      </c>
    </row>
    <row r="7798" spans="1:6">
      <c r="A7798" s="529" t="s">
        <v>33583</v>
      </c>
      <c r="B7798" s="530">
        <v>88431</v>
      </c>
      <c r="C7798" s="522" t="s">
        <v>23512</v>
      </c>
      <c r="D7798" s="530" t="s">
        <v>26</v>
      </c>
      <c r="E7798" s="531">
        <v>28.07</v>
      </c>
      <c r="F7798" s="532">
        <v>0</v>
      </c>
    </row>
    <row r="7799" spans="1:6">
      <c r="A7799" s="529" t="s">
        <v>33583</v>
      </c>
      <c r="B7799" s="530">
        <v>88423</v>
      </c>
      <c r="C7799" s="522" t="s">
        <v>23507</v>
      </c>
      <c r="D7799" s="530" t="s">
        <v>26</v>
      </c>
      <c r="E7799" s="531">
        <v>23.12</v>
      </c>
      <c r="F7799" s="532">
        <v>0</v>
      </c>
    </row>
    <row r="7800" spans="1:6">
      <c r="A7800" s="529" t="s">
        <v>33583</v>
      </c>
      <c r="B7800" s="530">
        <v>88428</v>
      </c>
      <c r="C7800" s="522" t="s">
        <v>23510</v>
      </c>
      <c r="D7800" s="530" t="s">
        <v>26</v>
      </c>
      <c r="E7800" s="531">
        <v>35.47</v>
      </c>
      <c r="F7800" s="532">
        <v>0</v>
      </c>
    </row>
    <row r="7801" spans="1:6">
      <c r="A7801" s="529" t="s">
        <v>33583</v>
      </c>
      <c r="B7801" s="530">
        <v>88420</v>
      </c>
      <c r="C7801" s="522" t="s">
        <v>23505</v>
      </c>
      <c r="D7801" s="530" t="s">
        <v>26</v>
      </c>
      <c r="E7801" s="531">
        <v>27.02</v>
      </c>
      <c r="F7801" s="532">
        <v>0</v>
      </c>
    </row>
    <row r="7802" spans="1:6">
      <c r="A7802" s="529" t="s">
        <v>33583</v>
      </c>
      <c r="B7802" s="530">
        <v>88429</v>
      </c>
      <c r="C7802" s="522" t="s">
        <v>23511</v>
      </c>
      <c r="D7802" s="530" t="s">
        <v>26</v>
      </c>
      <c r="E7802" s="531">
        <v>42.37</v>
      </c>
      <c r="F7802" s="532">
        <v>0</v>
      </c>
    </row>
    <row r="7803" spans="1:6">
      <c r="A7803" s="529" t="s">
        <v>33583</v>
      </c>
      <c r="B7803" s="530">
        <v>88421</v>
      </c>
      <c r="C7803" s="522" t="s">
        <v>23506</v>
      </c>
      <c r="D7803" s="530" t="s">
        <v>26</v>
      </c>
      <c r="E7803" s="531">
        <v>32.53</v>
      </c>
      <c r="F7803" s="532">
        <v>0</v>
      </c>
    </row>
    <row r="7804" spans="1:6">
      <c r="A7804" s="529" t="s">
        <v>33583</v>
      </c>
      <c r="B7804" s="530">
        <v>95622</v>
      </c>
      <c r="C7804" s="522" t="s">
        <v>23514</v>
      </c>
      <c r="D7804" s="530" t="s">
        <v>26</v>
      </c>
      <c r="E7804" s="531">
        <v>17.2</v>
      </c>
      <c r="F7804" s="532">
        <v>0</v>
      </c>
    </row>
    <row r="7805" spans="1:6">
      <c r="A7805" s="529" t="s">
        <v>33583</v>
      </c>
      <c r="B7805" s="530">
        <v>95623</v>
      </c>
      <c r="C7805" s="522" t="s">
        <v>23515</v>
      </c>
      <c r="D7805" s="530" t="s">
        <v>26</v>
      </c>
      <c r="E7805" s="531">
        <v>11.79</v>
      </c>
      <c r="F7805" s="532">
        <v>0</v>
      </c>
    </row>
    <row r="7806" spans="1:6">
      <c r="A7806" s="529" t="s">
        <v>33583</v>
      </c>
      <c r="B7806" s="530">
        <v>95626</v>
      </c>
      <c r="C7806" s="522" t="s">
        <v>23518</v>
      </c>
      <c r="D7806" s="530" t="s">
        <v>26</v>
      </c>
      <c r="E7806" s="531">
        <v>18.32</v>
      </c>
      <c r="F7806" s="532">
        <v>0</v>
      </c>
    </row>
    <row r="7807" spans="1:6">
      <c r="A7807" s="529" t="s">
        <v>33583</v>
      </c>
      <c r="B7807" s="530">
        <v>95624</v>
      </c>
      <c r="C7807" s="522" t="s">
        <v>23516</v>
      </c>
      <c r="D7807" s="530" t="s">
        <v>26</v>
      </c>
      <c r="E7807" s="531">
        <v>26.66</v>
      </c>
      <c r="F7807" s="532">
        <v>0</v>
      </c>
    </row>
    <row r="7808" spans="1:6">
      <c r="A7808" s="529" t="s">
        <v>33583</v>
      </c>
      <c r="B7808" s="530">
        <v>95625</v>
      </c>
      <c r="C7808" s="522" t="s">
        <v>23517</v>
      </c>
      <c r="D7808" s="530" t="s">
        <v>26</v>
      </c>
      <c r="E7808" s="531">
        <v>31.46</v>
      </c>
      <c r="F7808" s="532">
        <v>0</v>
      </c>
    </row>
    <row r="7809" spans="1:6">
      <c r="A7809" s="529" t="s">
        <v>33584</v>
      </c>
      <c r="B7809" s="530">
        <v>88497</v>
      </c>
      <c r="C7809" s="522" t="s">
        <v>12906</v>
      </c>
      <c r="D7809" s="530" t="s">
        <v>26</v>
      </c>
      <c r="E7809" s="531">
        <v>21.73</v>
      </c>
      <c r="F7809" s="532">
        <v>0</v>
      </c>
    </row>
    <row r="7810" spans="1:6">
      <c r="A7810" s="529" t="s">
        <v>33584</v>
      </c>
      <c r="B7810" s="530">
        <v>104648</v>
      </c>
      <c r="C7810" s="522" t="s">
        <v>33585</v>
      </c>
      <c r="D7810" s="530" t="s">
        <v>26</v>
      </c>
      <c r="E7810" s="531">
        <v>0</v>
      </c>
      <c r="F7810" s="532"/>
    </row>
    <row r="7811" spans="1:6">
      <c r="A7811" s="529" t="s">
        <v>33584</v>
      </c>
      <c r="B7811" s="530">
        <v>88495</v>
      </c>
      <c r="C7811" s="522" t="s">
        <v>12904</v>
      </c>
      <c r="D7811" s="530" t="s">
        <v>26</v>
      </c>
      <c r="E7811" s="531">
        <v>14.12</v>
      </c>
      <c r="F7811" s="532">
        <v>0</v>
      </c>
    </row>
    <row r="7812" spans="1:6">
      <c r="A7812" s="529" t="s">
        <v>33584</v>
      </c>
      <c r="B7812" s="530">
        <v>104646</v>
      </c>
      <c r="C7812" s="522" t="s">
        <v>33586</v>
      </c>
      <c r="D7812" s="530" t="s">
        <v>26</v>
      </c>
      <c r="E7812" s="531">
        <v>0</v>
      </c>
      <c r="F7812" s="532"/>
    </row>
    <row r="7813" spans="1:6">
      <c r="A7813" s="529" t="s">
        <v>33584</v>
      </c>
      <c r="B7813" s="530">
        <v>88496</v>
      </c>
      <c r="C7813" s="522" t="s">
        <v>12905</v>
      </c>
      <c r="D7813" s="530" t="s">
        <v>26</v>
      </c>
      <c r="E7813" s="531">
        <v>39.49</v>
      </c>
      <c r="F7813" s="532">
        <v>0</v>
      </c>
    </row>
    <row r="7814" spans="1:6">
      <c r="A7814" s="529" t="s">
        <v>33584</v>
      </c>
      <c r="B7814" s="530">
        <v>104647</v>
      </c>
      <c r="C7814" s="522" t="s">
        <v>33587</v>
      </c>
      <c r="D7814" s="530" t="s">
        <v>26</v>
      </c>
      <c r="E7814" s="531">
        <v>0</v>
      </c>
      <c r="F7814" s="532"/>
    </row>
    <row r="7815" spans="1:6">
      <c r="A7815" s="529" t="s">
        <v>33584</v>
      </c>
      <c r="B7815" s="530">
        <v>88494</v>
      </c>
      <c r="C7815" s="522" t="s">
        <v>12903</v>
      </c>
      <c r="D7815" s="530" t="s">
        <v>26</v>
      </c>
      <c r="E7815" s="531">
        <v>26.21</v>
      </c>
      <c r="F7815" s="532">
        <v>0</v>
      </c>
    </row>
    <row r="7816" spans="1:6">
      <c r="A7816" s="529" t="s">
        <v>33584</v>
      </c>
      <c r="B7816" s="530">
        <v>104645</v>
      </c>
      <c r="C7816" s="522" t="s">
        <v>33588</v>
      </c>
      <c r="D7816" s="530" t="s">
        <v>26</v>
      </c>
      <c r="E7816" s="531">
        <v>0</v>
      </c>
      <c r="F7816" s="532"/>
    </row>
    <row r="7817" spans="1:6">
      <c r="A7817" s="529" t="s">
        <v>33584</v>
      </c>
      <c r="B7817" s="530">
        <v>88485</v>
      </c>
      <c r="C7817" s="522" t="s">
        <v>12900</v>
      </c>
      <c r="D7817" s="530" t="s">
        <v>26</v>
      </c>
      <c r="E7817" s="531">
        <v>5.0199999999999996</v>
      </c>
      <c r="F7817" s="532">
        <v>0</v>
      </c>
    </row>
    <row r="7818" spans="1:6">
      <c r="A7818" s="529" t="s">
        <v>33584</v>
      </c>
      <c r="B7818" s="530">
        <v>88484</v>
      </c>
      <c r="C7818" s="522" t="s">
        <v>12899</v>
      </c>
      <c r="D7818" s="530" t="s">
        <v>26</v>
      </c>
      <c r="E7818" s="531">
        <v>6.23</v>
      </c>
      <c r="F7818" s="532">
        <v>0</v>
      </c>
    </row>
    <row r="7819" spans="1:6">
      <c r="A7819" s="529" t="s">
        <v>33584</v>
      </c>
      <c r="B7819" s="530">
        <v>104638</v>
      </c>
      <c r="C7819" s="522" t="s">
        <v>33589</v>
      </c>
      <c r="D7819" s="530" t="s">
        <v>26</v>
      </c>
      <c r="E7819" s="531">
        <v>0</v>
      </c>
      <c r="F7819" s="532"/>
    </row>
    <row r="7820" spans="1:6">
      <c r="A7820" s="529" t="s">
        <v>33584</v>
      </c>
      <c r="B7820" s="530">
        <v>104637</v>
      </c>
      <c r="C7820" s="522" t="s">
        <v>33590</v>
      </c>
      <c r="D7820" s="530" t="s">
        <v>26</v>
      </c>
      <c r="E7820" s="531">
        <v>0</v>
      </c>
      <c r="F7820" s="532"/>
    </row>
    <row r="7821" spans="1:6">
      <c r="A7821" s="529" t="s">
        <v>33584</v>
      </c>
      <c r="B7821" s="530">
        <v>104641</v>
      </c>
      <c r="C7821" s="522" t="s">
        <v>12911</v>
      </c>
      <c r="D7821" s="530" t="s">
        <v>26</v>
      </c>
      <c r="E7821" s="531">
        <v>11.07</v>
      </c>
      <c r="F7821" s="532">
        <v>0</v>
      </c>
    </row>
    <row r="7822" spans="1:6">
      <c r="A7822" s="529" t="s">
        <v>33584</v>
      </c>
      <c r="B7822" s="530">
        <v>104639</v>
      </c>
      <c r="C7822" s="522" t="s">
        <v>12909</v>
      </c>
      <c r="D7822" s="530" t="s">
        <v>26</v>
      </c>
      <c r="E7822" s="531">
        <v>14.05</v>
      </c>
      <c r="F7822" s="532">
        <v>0</v>
      </c>
    </row>
    <row r="7823" spans="1:6">
      <c r="A7823" s="529" t="s">
        <v>33584</v>
      </c>
      <c r="B7823" s="530">
        <v>104644</v>
      </c>
      <c r="C7823" s="522" t="s">
        <v>33591</v>
      </c>
      <c r="D7823" s="530" t="s">
        <v>26</v>
      </c>
      <c r="E7823" s="531">
        <v>0</v>
      </c>
      <c r="F7823" s="532"/>
    </row>
    <row r="7824" spans="1:6">
      <c r="A7824" s="529" t="s">
        <v>33584</v>
      </c>
      <c r="B7824" s="530">
        <v>104643</v>
      </c>
      <c r="C7824" s="522" t="s">
        <v>33592</v>
      </c>
      <c r="D7824" s="530" t="s">
        <v>26</v>
      </c>
      <c r="E7824" s="531">
        <v>0</v>
      </c>
      <c r="F7824" s="532"/>
    </row>
    <row r="7825" spans="1:6">
      <c r="A7825" s="529" t="s">
        <v>33584</v>
      </c>
      <c r="B7825" s="530">
        <v>88489</v>
      </c>
      <c r="C7825" s="522" t="s">
        <v>12902</v>
      </c>
      <c r="D7825" s="530" t="s">
        <v>26</v>
      </c>
      <c r="E7825" s="531">
        <v>14.71</v>
      </c>
      <c r="F7825" s="532">
        <v>0</v>
      </c>
    </row>
    <row r="7826" spans="1:6">
      <c r="A7826" s="529" t="s">
        <v>33584</v>
      </c>
      <c r="B7826" s="530">
        <v>88488</v>
      </c>
      <c r="C7826" s="522" t="s">
        <v>12901</v>
      </c>
      <c r="D7826" s="530" t="s">
        <v>26</v>
      </c>
      <c r="E7826" s="531">
        <v>17.690000000000001</v>
      </c>
      <c r="F7826" s="532">
        <v>0</v>
      </c>
    </row>
    <row r="7827" spans="1:6">
      <c r="A7827" s="529" t="s">
        <v>33584</v>
      </c>
      <c r="B7827" s="530">
        <v>104642</v>
      </c>
      <c r="C7827" s="522" t="s">
        <v>12912</v>
      </c>
      <c r="D7827" s="530" t="s">
        <v>26</v>
      </c>
      <c r="E7827" s="531">
        <v>12.41</v>
      </c>
      <c r="F7827" s="532">
        <v>0</v>
      </c>
    </row>
    <row r="7828" spans="1:6">
      <c r="A7828" s="529" t="s">
        <v>33584</v>
      </c>
      <c r="B7828" s="530">
        <v>104640</v>
      </c>
      <c r="C7828" s="522" t="s">
        <v>12910</v>
      </c>
      <c r="D7828" s="530" t="s">
        <v>26</v>
      </c>
      <c r="E7828" s="531">
        <v>15.39</v>
      </c>
      <c r="F7828" s="532">
        <v>0</v>
      </c>
    </row>
    <row r="7829" spans="1:6">
      <c r="A7829" s="529" t="s">
        <v>33584</v>
      </c>
      <c r="B7829" s="530">
        <v>95305</v>
      </c>
      <c r="C7829" s="522" t="s">
        <v>12907</v>
      </c>
      <c r="D7829" s="530" t="s">
        <v>26</v>
      </c>
      <c r="E7829" s="531">
        <v>15.4</v>
      </c>
      <c r="F7829" s="532">
        <v>0</v>
      </c>
    </row>
    <row r="7830" spans="1:6">
      <c r="A7830" s="529" t="s">
        <v>33584</v>
      </c>
      <c r="B7830" s="530">
        <v>95306</v>
      </c>
      <c r="C7830" s="522" t="s">
        <v>12908</v>
      </c>
      <c r="D7830" s="530" t="s">
        <v>26</v>
      </c>
      <c r="E7830" s="531">
        <v>18.2</v>
      </c>
      <c r="F7830" s="532">
        <v>0</v>
      </c>
    </row>
    <row r="7831" spans="1:6">
      <c r="A7831" s="529" t="s">
        <v>33593</v>
      </c>
      <c r="B7831" s="530">
        <v>102201</v>
      </c>
      <c r="C7831" s="522" t="s">
        <v>12918</v>
      </c>
      <c r="D7831" s="530" t="s">
        <v>26</v>
      </c>
      <c r="E7831" s="531">
        <v>22.63</v>
      </c>
      <c r="F7831" s="532">
        <v>0</v>
      </c>
    </row>
    <row r="7832" spans="1:6">
      <c r="A7832" s="529" t="s">
        <v>33593</v>
      </c>
      <c r="B7832" s="530">
        <v>102200</v>
      </c>
      <c r="C7832" s="522" t="s">
        <v>12917</v>
      </c>
      <c r="D7832" s="530" t="s">
        <v>26</v>
      </c>
      <c r="E7832" s="531">
        <v>23.7</v>
      </c>
      <c r="F7832" s="532">
        <v>0</v>
      </c>
    </row>
    <row r="7833" spans="1:6">
      <c r="A7833" s="529" t="s">
        <v>33593</v>
      </c>
      <c r="B7833" s="530">
        <v>102202</v>
      </c>
      <c r="C7833" s="522" t="s">
        <v>12919</v>
      </c>
      <c r="D7833" s="530" t="s">
        <v>26</v>
      </c>
      <c r="E7833" s="531">
        <v>53.89</v>
      </c>
      <c r="F7833" s="532">
        <v>0</v>
      </c>
    </row>
    <row r="7834" spans="1:6">
      <c r="A7834" s="529" t="s">
        <v>33593</v>
      </c>
      <c r="B7834" s="530">
        <v>102193</v>
      </c>
      <c r="C7834" s="522" t="s">
        <v>12914</v>
      </c>
      <c r="D7834" s="530" t="s">
        <v>26</v>
      </c>
      <c r="E7834" s="531">
        <v>2.46</v>
      </c>
      <c r="F7834" s="532">
        <v>0</v>
      </c>
    </row>
    <row r="7835" spans="1:6">
      <c r="A7835" s="529" t="s">
        <v>33593</v>
      </c>
      <c r="B7835" s="530">
        <v>102194</v>
      </c>
      <c r="C7835" s="522" t="s">
        <v>12915</v>
      </c>
      <c r="D7835" s="530" t="s">
        <v>26</v>
      </c>
      <c r="E7835" s="531">
        <v>10.16</v>
      </c>
      <c r="F7835" s="532">
        <v>0</v>
      </c>
    </row>
    <row r="7836" spans="1:6">
      <c r="A7836" s="529" t="s">
        <v>33593</v>
      </c>
      <c r="B7836" s="530">
        <v>102198</v>
      </c>
      <c r="C7836" s="522" t="s">
        <v>33594</v>
      </c>
      <c r="D7836" s="530" t="s">
        <v>26</v>
      </c>
      <c r="E7836" s="531">
        <v>0</v>
      </c>
      <c r="F7836" s="532"/>
    </row>
    <row r="7837" spans="1:6">
      <c r="A7837" s="529" t="s">
        <v>33593</v>
      </c>
      <c r="B7837" s="530">
        <v>102197</v>
      </c>
      <c r="C7837" s="522" t="s">
        <v>12916</v>
      </c>
      <c r="D7837" s="530" t="s">
        <v>26</v>
      </c>
      <c r="E7837" s="531">
        <v>28.95</v>
      </c>
      <c r="F7837" s="532">
        <v>0</v>
      </c>
    </row>
    <row r="7838" spans="1:6">
      <c r="A7838" s="529" t="s">
        <v>33593</v>
      </c>
      <c r="B7838" s="530">
        <v>102195</v>
      </c>
      <c r="C7838" s="522" t="s">
        <v>33595</v>
      </c>
      <c r="D7838" s="530" t="s">
        <v>26</v>
      </c>
      <c r="E7838" s="531">
        <v>0</v>
      </c>
      <c r="F7838" s="532"/>
    </row>
    <row r="7839" spans="1:6">
      <c r="A7839" s="529" t="s">
        <v>33593</v>
      </c>
      <c r="B7839" s="530">
        <v>102199</v>
      </c>
      <c r="C7839" s="522" t="s">
        <v>33596</v>
      </c>
      <c r="D7839" s="530" t="s">
        <v>26</v>
      </c>
      <c r="E7839" s="531">
        <v>0</v>
      </c>
      <c r="F7839" s="532"/>
    </row>
    <row r="7840" spans="1:6">
      <c r="A7840" s="529" t="s">
        <v>33593</v>
      </c>
      <c r="B7840" s="530">
        <v>102196</v>
      </c>
      <c r="C7840" s="522" t="s">
        <v>33597</v>
      </c>
      <c r="D7840" s="530" t="s">
        <v>26</v>
      </c>
      <c r="E7840" s="531">
        <v>0</v>
      </c>
      <c r="F7840" s="532"/>
    </row>
    <row r="7841" spans="1:6">
      <c r="A7841" s="529" t="s">
        <v>33593</v>
      </c>
      <c r="B7841" s="530">
        <v>102233</v>
      </c>
      <c r="C7841" s="522" t="s">
        <v>12941</v>
      </c>
      <c r="D7841" s="530" t="s">
        <v>26</v>
      </c>
      <c r="E7841" s="531">
        <v>12.68</v>
      </c>
      <c r="F7841" s="532">
        <v>0</v>
      </c>
    </row>
    <row r="7842" spans="1:6">
      <c r="A7842" s="529" t="s">
        <v>33593</v>
      </c>
      <c r="B7842" s="530">
        <v>102234</v>
      </c>
      <c r="C7842" s="522" t="s">
        <v>12942</v>
      </c>
      <c r="D7842" s="530" t="s">
        <v>26</v>
      </c>
      <c r="E7842" s="531">
        <v>25.35</v>
      </c>
      <c r="F7842" s="532">
        <v>0</v>
      </c>
    </row>
    <row r="7843" spans="1:6">
      <c r="A7843" s="529" t="s">
        <v>33593</v>
      </c>
      <c r="B7843" s="530">
        <v>102207</v>
      </c>
      <c r="C7843" s="522" t="s">
        <v>12923</v>
      </c>
      <c r="D7843" s="530" t="s">
        <v>26</v>
      </c>
      <c r="E7843" s="531">
        <v>10.48</v>
      </c>
      <c r="F7843" s="532">
        <v>0</v>
      </c>
    </row>
    <row r="7844" spans="1:6">
      <c r="A7844" s="529" t="s">
        <v>33593</v>
      </c>
      <c r="B7844" s="530">
        <v>102217</v>
      </c>
      <c r="C7844" s="522" t="s">
        <v>12930</v>
      </c>
      <c r="D7844" s="530" t="s">
        <v>26</v>
      </c>
      <c r="E7844" s="531">
        <v>20.99</v>
      </c>
      <c r="F7844" s="532">
        <v>0</v>
      </c>
    </row>
    <row r="7845" spans="1:6">
      <c r="A7845" s="529" t="s">
        <v>33593</v>
      </c>
      <c r="B7845" s="530">
        <v>102227</v>
      </c>
      <c r="C7845" s="522" t="s">
        <v>12937</v>
      </c>
      <c r="D7845" s="530" t="s">
        <v>26</v>
      </c>
      <c r="E7845" s="531">
        <v>31.48</v>
      </c>
      <c r="F7845" s="532">
        <v>0</v>
      </c>
    </row>
    <row r="7846" spans="1:6">
      <c r="A7846" s="529" t="s">
        <v>33593</v>
      </c>
      <c r="B7846" s="530">
        <v>102211</v>
      </c>
      <c r="C7846" s="522" t="s">
        <v>33598</v>
      </c>
      <c r="D7846" s="530" t="s">
        <v>26</v>
      </c>
      <c r="E7846" s="531">
        <v>0</v>
      </c>
      <c r="F7846" s="532"/>
    </row>
    <row r="7847" spans="1:6">
      <c r="A7847" s="529" t="s">
        <v>33593</v>
      </c>
      <c r="B7847" s="530">
        <v>102221</v>
      </c>
      <c r="C7847" s="522" t="s">
        <v>33599</v>
      </c>
      <c r="D7847" s="530" t="s">
        <v>26</v>
      </c>
      <c r="E7847" s="531">
        <v>0</v>
      </c>
      <c r="F7847" s="532"/>
    </row>
    <row r="7848" spans="1:6">
      <c r="A7848" s="529" t="s">
        <v>33593</v>
      </c>
      <c r="B7848" s="530">
        <v>102231</v>
      </c>
      <c r="C7848" s="522" t="s">
        <v>33600</v>
      </c>
      <c r="D7848" s="530" t="s">
        <v>26</v>
      </c>
      <c r="E7848" s="531">
        <v>0</v>
      </c>
      <c r="F7848" s="532"/>
    </row>
    <row r="7849" spans="1:6">
      <c r="A7849" s="529" t="s">
        <v>33593</v>
      </c>
      <c r="B7849" s="530">
        <v>102209</v>
      </c>
      <c r="C7849" s="522" t="s">
        <v>12925</v>
      </c>
      <c r="D7849" s="530" t="s">
        <v>26</v>
      </c>
      <c r="E7849" s="531">
        <v>10.33</v>
      </c>
      <c r="F7849" s="532">
        <v>0</v>
      </c>
    </row>
    <row r="7850" spans="1:6">
      <c r="A7850" s="529" t="s">
        <v>33593</v>
      </c>
      <c r="B7850" s="530">
        <v>102219</v>
      </c>
      <c r="C7850" s="522" t="s">
        <v>12932</v>
      </c>
      <c r="D7850" s="530" t="s">
        <v>26</v>
      </c>
      <c r="E7850" s="531">
        <v>20.67</v>
      </c>
      <c r="F7850" s="532">
        <v>0</v>
      </c>
    </row>
    <row r="7851" spans="1:6">
      <c r="A7851" s="529" t="s">
        <v>33593</v>
      </c>
      <c r="B7851" s="530">
        <v>102229</v>
      </c>
      <c r="C7851" s="522" t="s">
        <v>12939</v>
      </c>
      <c r="D7851" s="530" t="s">
        <v>26</v>
      </c>
      <c r="E7851" s="531">
        <v>31.01</v>
      </c>
      <c r="F7851" s="532">
        <v>0</v>
      </c>
    </row>
    <row r="7852" spans="1:6">
      <c r="A7852" s="529" t="s">
        <v>33593</v>
      </c>
      <c r="B7852" s="530">
        <v>102210</v>
      </c>
      <c r="C7852" s="522" t="s">
        <v>12926</v>
      </c>
      <c r="D7852" s="530" t="s">
        <v>26</v>
      </c>
      <c r="E7852" s="531">
        <v>9.8800000000000008</v>
      </c>
      <c r="F7852" s="532">
        <v>0</v>
      </c>
    </row>
    <row r="7853" spans="1:6">
      <c r="A7853" s="529" t="s">
        <v>33593</v>
      </c>
      <c r="B7853" s="530">
        <v>102220</v>
      </c>
      <c r="C7853" s="522" t="s">
        <v>12933</v>
      </c>
      <c r="D7853" s="530" t="s">
        <v>26</v>
      </c>
      <c r="E7853" s="531">
        <v>19.77</v>
      </c>
      <c r="F7853" s="532">
        <v>0</v>
      </c>
    </row>
    <row r="7854" spans="1:6">
      <c r="A7854" s="529" t="s">
        <v>33593</v>
      </c>
      <c r="B7854" s="530">
        <v>102230</v>
      </c>
      <c r="C7854" s="522" t="s">
        <v>12940</v>
      </c>
      <c r="D7854" s="530" t="s">
        <v>26</v>
      </c>
      <c r="E7854" s="531">
        <v>29.66</v>
      </c>
      <c r="F7854" s="532">
        <v>0</v>
      </c>
    </row>
    <row r="7855" spans="1:6">
      <c r="A7855" s="529" t="s">
        <v>33593</v>
      </c>
      <c r="B7855" s="530">
        <v>102208</v>
      </c>
      <c r="C7855" s="522" t="s">
        <v>12924</v>
      </c>
      <c r="D7855" s="530" t="s">
        <v>26</v>
      </c>
      <c r="E7855" s="531">
        <v>10.029999999999999</v>
      </c>
      <c r="F7855" s="532">
        <v>0</v>
      </c>
    </row>
    <row r="7856" spans="1:6">
      <c r="A7856" s="529" t="s">
        <v>33593</v>
      </c>
      <c r="B7856" s="530">
        <v>102218</v>
      </c>
      <c r="C7856" s="522" t="s">
        <v>12931</v>
      </c>
      <c r="D7856" s="530" t="s">
        <v>26</v>
      </c>
      <c r="E7856" s="531">
        <v>20.07</v>
      </c>
      <c r="F7856" s="532">
        <v>0</v>
      </c>
    </row>
    <row r="7857" spans="1:6">
      <c r="A7857" s="529" t="s">
        <v>33593</v>
      </c>
      <c r="B7857" s="530">
        <v>102228</v>
      </c>
      <c r="C7857" s="522" t="s">
        <v>12938</v>
      </c>
      <c r="D7857" s="530" t="s">
        <v>26</v>
      </c>
      <c r="E7857" s="531">
        <v>30.13</v>
      </c>
      <c r="F7857" s="532">
        <v>0</v>
      </c>
    </row>
    <row r="7858" spans="1:6">
      <c r="A7858" s="529" t="s">
        <v>33593</v>
      </c>
      <c r="B7858" s="530">
        <v>102212</v>
      </c>
      <c r="C7858" s="522" t="s">
        <v>33601</v>
      </c>
      <c r="D7858" s="530" t="s">
        <v>26</v>
      </c>
      <c r="E7858" s="531">
        <v>0</v>
      </c>
      <c r="F7858" s="532"/>
    </row>
    <row r="7859" spans="1:6">
      <c r="A7859" s="529" t="s">
        <v>33593</v>
      </c>
      <c r="B7859" s="530">
        <v>102222</v>
      </c>
      <c r="C7859" s="522" t="s">
        <v>33602</v>
      </c>
      <c r="D7859" s="530" t="s">
        <v>26</v>
      </c>
      <c r="E7859" s="531">
        <v>0</v>
      </c>
      <c r="F7859" s="532"/>
    </row>
    <row r="7860" spans="1:6">
      <c r="A7860" s="529" t="s">
        <v>33593</v>
      </c>
      <c r="B7860" s="530">
        <v>102232</v>
      </c>
      <c r="C7860" s="522" t="s">
        <v>33603</v>
      </c>
      <c r="D7860" s="530" t="s">
        <v>26</v>
      </c>
      <c r="E7860" s="531">
        <v>0</v>
      </c>
      <c r="F7860" s="532"/>
    </row>
    <row r="7861" spans="1:6">
      <c r="A7861" s="529" t="s">
        <v>33593</v>
      </c>
      <c r="B7861" s="530">
        <v>102203</v>
      </c>
      <c r="C7861" s="522" t="s">
        <v>12920</v>
      </c>
      <c r="D7861" s="530" t="s">
        <v>26</v>
      </c>
      <c r="E7861" s="531">
        <v>12.04</v>
      </c>
      <c r="F7861" s="532">
        <v>0</v>
      </c>
    </row>
    <row r="7862" spans="1:6">
      <c r="A7862" s="529" t="s">
        <v>33593</v>
      </c>
      <c r="B7862" s="530">
        <v>102213</v>
      </c>
      <c r="C7862" s="522" t="s">
        <v>12927</v>
      </c>
      <c r="D7862" s="530" t="s">
        <v>26</v>
      </c>
      <c r="E7862" s="531">
        <v>24.11</v>
      </c>
      <c r="F7862" s="532">
        <v>0</v>
      </c>
    </row>
    <row r="7863" spans="1:6">
      <c r="A7863" s="529" t="s">
        <v>33593</v>
      </c>
      <c r="B7863" s="530">
        <v>102223</v>
      </c>
      <c r="C7863" s="522" t="s">
        <v>12934</v>
      </c>
      <c r="D7863" s="530" t="s">
        <v>26</v>
      </c>
      <c r="E7863" s="531">
        <v>36.159999999999997</v>
      </c>
      <c r="F7863" s="532">
        <v>0</v>
      </c>
    </row>
    <row r="7864" spans="1:6">
      <c r="A7864" s="529" t="s">
        <v>33593</v>
      </c>
      <c r="B7864" s="530">
        <v>102204</v>
      </c>
      <c r="C7864" s="522" t="s">
        <v>12921</v>
      </c>
      <c r="D7864" s="530" t="s">
        <v>26</v>
      </c>
      <c r="E7864" s="531">
        <v>12.36</v>
      </c>
      <c r="F7864" s="532">
        <v>0</v>
      </c>
    </row>
    <row r="7865" spans="1:6">
      <c r="A7865" s="529" t="s">
        <v>33593</v>
      </c>
      <c r="B7865" s="530">
        <v>102214</v>
      </c>
      <c r="C7865" s="522" t="s">
        <v>12928</v>
      </c>
      <c r="D7865" s="530" t="s">
        <v>26</v>
      </c>
      <c r="E7865" s="531">
        <v>24.73</v>
      </c>
      <c r="F7865" s="532">
        <v>0</v>
      </c>
    </row>
    <row r="7866" spans="1:6">
      <c r="A7866" s="529" t="s">
        <v>33593</v>
      </c>
      <c r="B7866" s="530">
        <v>102224</v>
      </c>
      <c r="C7866" s="522" t="s">
        <v>12935</v>
      </c>
      <c r="D7866" s="530" t="s">
        <v>26</v>
      </c>
      <c r="E7866" s="531">
        <v>37.11</v>
      </c>
      <c r="F7866" s="532">
        <v>0</v>
      </c>
    </row>
    <row r="7867" spans="1:6">
      <c r="A7867" s="529" t="s">
        <v>33593</v>
      </c>
      <c r="B7867" s="530">
        <v>102205</v>
      </c>
      <c r="C7867" s="522" t="s">
        <v>12922</v>
      </c>
      <c r="D7867" s="530" t="s">
        <v>26</v>
      </c>
      <c r="E7867" s="531">
        <v>11.35</v>
      </c>
      <c r="F7867" s="532">
        <v>0</v>
      </c>
    </row>
    <row r="7868" spans="1:6">
      <c r="A7868" s="529" t="s">
        <v>33593</v>
      </c>
      <c r="B7868" s="530">
        <v>102215</v>
      </c>
      <c r="C7868" s="522" t="s">
        <v>12929</v>
      </c>
      <c r="D7868" s="530" t="s">
        <v>26</v>
      </c>
      <c r="E7868" s="531">
        <v>22.74</v>
      </c>
      <c r="F7868" s="532">
        <v>0</v>
      </c>
    </row>
    <row r="7869" spans="1:6">
      <c r="A7869" s="529" t="s">
        <v>33593</v>
      </c>
      <c r="B7869" s="530">
        <v>102225</v>
      </c>
      <c r="C7869" s="522" t="s">
        <v>12936</v>
      </c>
      <c r="D7869" s="530" t="s">
        <v>26</v>
      </c>
      <c r="E7869" s="531">
        <v>34.090000000000003</v>
      </c>
      <c r="F7869" s="532">
        <v>0</v>
      </c>
    </row>
    <row r="7870" spans="1:6">
      <c r="A7870" s="529" t="s">
        <v>33593</v>
      </c>
      <c r="B7870" s="530">
        <v>102206</v>
      </c>
      <c r="C7870" s="522" t="s">
        <v>33604</v>
      </c>
      <c r="D7870" s="530" t="s">
        <v>26</v>
      </c>
      <c r="E7870" s="531">
        <v>0</v>
      </c>
      <c r="F7870" s="532"/>
    </row>
    <row r="7871" spans="1:6">
      <c r="A7871" s="529" t="s">
        <v>33593</v>
      </c>
      <c r="B7871" s="530">
        <v>102216</v>
      </c>
      <c r="C7871" s="522" t="s">
        <v>33605</v>
      </c>
      <c r="D7871" s="530" t="s">
        <v>26</v>
      </c>
      <c r="E7871" s="531">
        <v>0</v>
      </c>
      <c r="F7871" s="532"/>
    </row>
    <row r="7872" spans="1:6">
      <c r="A7872" s="529" t="s">
        <v>33593</v>
      </c>
      <c r="B7872" s="530">
        <v>102226</v>
      </c>
      <c r="C7872" s="522" t="s">
        <v>33606</v>
      </c>
      <c r="D7872" s="530" t="s">
        <v>26</v>
      </c>
      <c r="E7872" s="531">
        <v>0</v>
      </c>
      <c r="F7872" s="532"/>
    </row>
    <row r="7873" spans="1:6">
      <c r="A7873" s="529" t="s">
        <v>33607</v>
      </c>
      <c r="B7873" s="530">
        <v>100718</v>
      </c>
      <c r="C7873" s="522" t="s">
        <v>12945</v>
      </c>
      <c r="D7873" s="530" t="s">
        <v>23</v>
      </c>
      <c r="E7873" s="531">
        <v>1.72</v>
      </c>
      <c r="F7873" s="532">
        <v>0</v>
      </c>
    </row>
    <row r="7874" spans="1:6">
      <c r="A7874" s="529" t="s">
        <v>33607</v>
      </c>
      <c r="B7874" s="530">
        <v>100716</v>
      </c>
      <c r="C7874" s="522" t="s">
        <v>12943</v>
      </c>
      <c r="D7874" s="530" t="s">
        <v>26</v>
      </c>
      <c r="E7874" s="531">
        <v>24.85</v>
      </c>
      <c r="F7874" s="532">
        <v>0</v>
      </c>
    </row>
    <row r="7875" spans="1:6">
      <c r="A7875" s="529" t="s">
        <v>33607</v>
      </c>
      <c r="B7875" s="530">
        <v>100717</v>
      </c>
      <c r="C7875" s="522" t="s">
        <v>12944</v>
      </c>
      <c r="D7875" s="530" t="s">
        <v>26</v>
      </c>
      <c r="E7875" s="531">
        <v>12.03</v>
      </c>
      <c r="F7875" s="532">
        <v>0</v>
      </c>
    </row>
    <row r="7876" spans="1:6">
      <c r="A7876" s="529" t="s">
        <v>33607</v>
      </c>
      <c r="B7876" s="530">
        <v>100754</v>
      </c>
      <c r="C7876" s="522" t="s">
        <v>424</v>
      </c>
      <c r="D7876" s="530" t="s">
        <v>26</v>
      </c>
      <c r="E7876" s="531">
        <v>37.1</v>
      </c>
      <c r="F7876" s="532">
        <v>0</v>
      </c>
    </row>
    <row r="7877" spans="1:6">
      <c r="A7877" s="529" t="s">
        <v>33607</v>
      </c>
      <c r="B7877" s="530">
        <v>100736</v>
      </c>
      <c r="C7877" s="522" t="s">
        <v>12961</v>
      </c>
      <c r="D7877" s="530" t="s">
        <v>26</v>
      </c>
      <c r="E7877" s="531">
        <v>18.54</v>
      </c>
      <c r="F7877" s="532">
        <v>0</v>
      </c>
    </row>
    <row r="7878" spans="1:6">
      <c r="A7878" s="529" t="s">
        <v>33607</v>
      </c>
      <c r="B7878" s="530">
        <v>100753</v>
      </c>
      <c r="C7878" s="522" t="s">
        <v>12976</v>
      </c>
      <c r="D7878" s="530" t="s">
        <v>26</v>
      </c>
      <c r="E7878" s="531">
        <v>27.68</v>
      </c>
      <c r="F7878" s="532">
        <v>0</v>
      </c>
    </row>
    <row r="7879" spans="1:6">
      <c r="A7879" s="529" t="s">
        <v>33607</v>
      </c>
      <c r="B7879" s="530">
        <v>100735</v>
      </c>
      <c r="C7879" s="522" t="s">
        <v>12960</v>
      </c>
      <c r="D7879" s="530" t="s">
        <v>26</v>
      </c>
      <c r="E7879" s="531">
        <v>13.84</v>
      </c>
      <c r="F7879" s="532">
        <v>0</v>
      </c>
    </row>
    <row r="7880" spans="1:6">
      <c r="A7880" s="529" t="s">
        <v>33607</v>
      </c>
      <c r="B7880" s="530">
        <v>100734</v>
      </c>
      <c r="C7880" s="522" t="s">
        <v>12959</v>
      </c>
      <c r="D7880" s="530" t="s">
        <v>26</v>
      </c>
      <c r="E7880" s="531">
        <v>19.88</v>
      </c>
      <c r="F7880" s="532">
        <v>0</v>
      </c>
    </row>
    <row r="7881" spans="1:6">
      <c r="A7881" s="529" t="s">
        <v>33607</v>
      </c>
      <c r="B7881" s="530">
        <v>100733</v>
      </c>
      <c r="C7881" s="522" t="s">
        <v>12958</v>
      </c>
      <c r="D7881" s="530" t="s">
        <v>26</v>
      </c>
      <c r="E7881" s="531">
        <v>15.41</v>
      </c>
      <c r="F7881" s="532">
        <v>0</v>
      </c>
    </row>
    <row r="7882" spans="1:6">
      <c r="A7882" s="529" t="s">
        <v>33607</v>
      </c>
      <c r="B7882" s="530">
        <v>100740</v>
      </c>
      <c r="C7882" s="522" t="s">
        <v>12963</v>
      </c>
      <c r="D7882" s="530" t="s">
        <v>26</v>
      </c>
      <c r="E7882" s="531">
        <v>13.82</v>
      </c>
      <c r="F7882" s="532">
        <v>0</v>
      </c>
    </row>
    <row r="7883" spans="1:6">
      <c r="A7883" s="529" t="s">
        <v>33607</v>
      </c>
      <c r="B7883" s="530">
        <v>100758</v>
      </c>
      <c r="C7883" s="522" t="s">
        <v>12978</v>
      </c>
      <c r="D7883" s="530" t="s">
        <v>26</v>
      </c>
      <c r="E7883" s="531">
        <v>61.94</v>
      </c>
      <c r="F7883" s="532">
        <v>0</v>
      </c>
    </row>
    <row r="7884" spans="1:6">
      <c r="A7884" s="529" t="s">
        <v>33607</v>
      </c>
      <c r="B7884" s="530">
        <v>100742</v>
      </c>
      <c r="C7884" s="522" t="s">
        <v>12965</v>
      </c>
      <c r="D7884" s="530" t="s">
        <v>26</v>
      </c>
      <c r="E7884" s="531">
        <v>30.96</v>
      </c>
      <c r="F7884" s="532">
        <v>0</v>
      </c>
    </row>
    <row r="7885" spans="1:6">
      <c r="A7885" s="529" t="s">
        <v>33607</v>
      </c>
      <c r="B7885" s="530">
        <v>100739</v>
      </c>
      <c r="C7885" s="522" t="s">
        <v>12962</v>
      </c>
      <c r="D7885" s="530" t="s">
        <v>26</v>
      </c>
      <c r="E7885" s="531">
        <v>12.5</v>
      </c>
      <c r="F7885" s="532">
        <v>0</v>
      </c>
    </row>
    <row r="7886" spans="1:6">
      <c r="A7886" s="529" t="s">
        <v>33607</v>
      </c>
      <c r="B7886" s="530">
        <v>100757</v>
      </c>
      <c r="C7886" s="522" t="s">
        <v>12977</v>
      </c>
      <c r="D7886" s="530" t="s">
        <v>26</v>
      </c>
      <c r="E7886" s="531">
        <v>60.29</v>
      </c>
      <c r="F7886" s="532">
        <v>0</v>
      </c>
    </row>
    <row r="7887" spans="1:6">
      <c r="A7887" s="529" t="s">
        <v>33607</v>
      </c>
      <c r="B7887" s="530">
        <v>100741</v>
      </c>
      <c r="C7887" s="522" t="s">
        <v>12964</v>
      </c>
      <c r="D7887" s="530" t="s">
        <v>26</v>
      </c>
      <c r="E7887" s="531">
        <v>30.15</v>
      </c>
      <c r="F7887" s="532">
        <v>0</v>
      </c>
    </row>
    <row r="7888" spans="1:6">
      <c r="A7888" s="529" t="s">
        <v>33607</v>
      </c>
      <c r="B7888" s="530">
        <v>100744</v>
      </c>
      <c r="C7888" s="522" t="s">
        <v>12967</v>
      </c>
      <c r="D7888" s="530" t="s">
        <v>26</v>
      </c>
      <c r="E7888" s="531">
        <v>13.64</v>
      </c>
      <c r="F7888" s="532">
        <v>0</v>
      </c>
    </row>
    <row r="7889" spans="1:6">
      <c r="A7889" s="529" t="s">
        <v>33607</v>
      </c>
      <c r="B7889" s="530">
        <v>100760</v>
      </c>
      <c r="C7889" s="522" t="s">
        <v>12980</v>
      </c>
      <c r="D7889" s="530" t="s">
        <v>26</v>
      </c>
      <c r="E7889" s="531">
        <v>61.57</v>
      </c>
      <c r="F7889" s="532">
        <v>0</v>
      </c>
    </row>
    <row r="7890" spans="1:6">
      <c r="A7890" s="529" t="s">
        <v>33607</v>
      </c>
      <c r="B7890" s="530">
        <v>100746</v>
      </c>
      <c r="C7890" s="522" t="s">
        <v>12969</v>
      </c>
      <c r="D7890" s="530" t="s">
        <v>26</v>
      </c>
      <c r="E7890" s="531">
        <v>30.77</v>
      </c>
      <c r="F7890" s="532">
        <v>0</v>
      </c>
    </row>
    <row r="7891" spans="1:6">
      <c r="A7891" s="529" t="s">
        <v>33607</v>
      </c>
      <c r="B7891" s="530">
        <v>100743</v>
      </c>
      <c r="C7891" s="522" t="s">
        <v>12966</v>
      </c>
      <c r="D7891" s="530" t="s">
        <v>26</v>
      </c>
      <c r="E7891" s="531">
        <v>12.22</v>
      </c>
      <c r="F7891" s="532">
        <v>0</v>
      </c>
    </row>
    <row r="7892" spans="1:6">
      <c r="A7892" s="529" t="s">
        <v>33607</v>
      </c>
      <c r="B7892" s="530">
        <v>100745</v>
      </c>
      <c r="C7892" s="522" t="s">
        <v>12968</v>
      </c>
      <c r="D7892" s="530" t="s">
        <v>26</v>
      </c>
      <c r="E7892" s="531">
        <v>29.85</v>
      </c>
      <c r="F7892" s="532">
        <v>0</v>
      </c>
    </row>
    <row r="7893" spans="1:6">
      <c r="A7893" s="529" t="s">
        <v>33607</v>
      </c>
      <c r="B7893" s="530">
        <v>100759</v>
      </c>
      <c r="C7893" s="522" t="s">
        <v>12979</v>
      </c>
      <c r="D7893" s="530" t="s">
        <v>26</v>
      </c>
      <c r="E7893" s="531">
        <v>59.69</v>
      </c>
      <c r="F7893" s="532">
        <v>0</v>
      </c>
    </row>
    <row r="7894" spans="1:6">
      <c r="A7894" s="529" t="s">
        <v>33607</v>
      </c>
      <c r="B7894" s="530">
        <v>100748</v>
      </c>
      <c r="C7894" s="522" t="s">
        <v>12971</v>
      </c>
      <c r="D7894" s="530" t="s">
        <v>26</v>
      </c>
      <c r="E7894" s="531">
        <v>13.72</v>
      </c>
      <c r="F7894" s="532">
        <v>0</v>
      </c>
    </row>
    <row r="7895" spans="1:6">
      <c r="A7895" s="529" t="s">
        <v>33607</v>
      </c>
      <c r="B7895" s="530">
        <v>100762</v>
      </c>
      <c r="C7895" s="522" t="s">
        <v>12982</v>
      </c>
      <c r="D7895" s="530" t="s">
        <v>26</v>
      </c>
      <c r="E7895" s="531">
        <v>61.72</v>
      </c>
      <c r="F7895" s="532">
        <v>0</v>
      </c>
    </row>
    <row r="7896" spans="1:6">
      <c r="A7896" s="529" t="s">
        <v>33607</v>
      </c>
      <c r="B7896" s="530">
        <v>100750</v>
      </c>
      <c r="C7896" s="522" t="s">
        <v>12973</v>
      </c>
      <c r="D7896" s="530" t="s">
        <v>26</v>
      </c>
      <c r="E7896" s="531">
        <v>30.85</v>
      </c>
      <c r="F7896" s="532">
        <v>0</v>
      </c>
    </row>
    <row r="7897" spans="1:6">
      <c r="A7897" s="529" t="s">
        <v>33607</v>
      </c>
      <c r="B7897" s="530">
        <v>100747</v>
      </c>
      <c r="C7897" s="522" t="s">
        <v>12970</v>
      </c>
      <c r="D7897" s="530" t="s">
        <v>26</v>
      </c>
      <c r="E7897" s="531">
        <v>12.34</v>
      </c>
      <c r="F7897" s="532">
        <v>0</v>
      </c>
    </row>
    <row r="7898" spans="1:6">
      <c r="A7898" s="529" t="s">
        <v>33607</v>
      </c>
      <c r="B7898" s="530">
        <v>100761</v>
      </c>
      <c r="C7898" s="522" t="s">
        <v>12981</v>
      </c>
      <c r="D7898" s="530" t="s">
        <v>26</v>
      </c>
      <c r="E7898" s="531">
        <v>59.94</v>
      </c>
      <c r="F7898" s="532">
        <v>0</v>
      </c>
    </row>
    <row r="7899" spans="1:6">
      <c r="A7899" s="529" t="s">
        <v>33607</v>
      </c>
      <c r="B7899" s="530">
        <v>100749</v>
      </c>
      <c r="C7899" s="522" t="s">
        <v>12972</v>
      </c>
      <c r="D7899" s="530" t="s">
        <v>26</v>
      </c>
      <c r="E7899" s="531">
        <v>29.97</v>
      </c>
      <c r="F7899" s="532">
        <v>0</v>
      </c>
    </row>
    <row r="7900" spans="1:6">
      <c r="A7900" s="529" t="s">
        <v>33607</v>
      </c>
      <c r="B7900" s="530">
        <v>100720</v>
      </c>
      <c r="C7900" s="522" t="s">
        <v>12947</v>
      </c>
      <c r="D7900" s="530" t="s">
        <v>26</v>
      </c>
      <c r="E7900" s="531">
        <v>13.17</v>
      </c>
      <c r="F7900" s="532">
        <v>0</v>
      </c>
    </row>
    <row r="7901" spans="1:6">
      <c r="A7901" s="529" t="s">
        <v>33607</v>
      </c>
      <c r="B7901" s="530">
        <v>100722</v>
      </c>
      <c r="C7901" s="522" t="s">
        <v>12949</v>
      </c>
      <c r="D7901" s="530" t="s">
        <v>26</v>
      </c>
      <c r="E7901" s="531">
        <v>30.34</v>
      </c>
      <c r="F7901" s="532">
        <v>0</v>
      </c>
    </row>
    <row r="7902" spans="1:6">
      <c r="A7902" s="529" t="s">
        <v>33607</v>
      </c>
      <c r="B7902" s="530">
        <v>100719</v>
      </c>
      <c r="C7902" s="522" t="s">
        <v>12946</v>
      </c>
      <c r="D7902" s="530" t="s">
        <v>26</v>
      </c>
      <c r="E7902" s="531">
        <v>12.7</v>
      </c>
      <c r="F7902" s="532">
        <v>0</v>
      </c>
    </row>
    <row r="7903" spans="1:6">
      <c r="A7903" s="529" t="s">
        <v>33607</v>
      </c>
      <c r="B7903" s="530">
        <v>100721</v>
      </c>
      <c r="C7903" s="522" t="s">
        <v>12948</v>
      </c>
      <c r="D7903" s="530" t="s">
        <v>26</v>
      </c>
      <c r="E7903" s="531">
        <v>30.57</v>
      </c>
      <c r="F7903" s="532">
        <v>0</v>
      </c>
    </row>
    <row r="7904" spans="1:6">
      <c r="A7904" s="529" t="s">
        <v>33607</v>
      </c>
      <c r="B7904" s="530">
        <v>100724</v>
      </c>
      <c r="C7904" s="522" t="s">
        <v>12951</v>
      </c>
      <c r="D7904" s="530" t="s">
        <v>26</v>
      </c>
      <c r="E7904" s="531">
        <v>16.88</v>
      </c>
      <c r="F7904" s="532">
        <v>0</v>
      </c>
    </row>
    <row r="7905" spans="1:6">
      <c r="A7905" s="529" t="s">
        <v>33607</v>
      </c>
      <c r="B7905" s="530">
        <v>100726</v>
      </c>
      <c r="C7905" s="522" t="s">
        <v>12953</v>
      </c>
      <c r="D7905" s="530" t="s">
        <v>26</v>
      </c>
      <c r="E7905" s="531">
        <v>33.950000000000003</v>
      </c>
      <c r="F7905" s="532">
        <v>0</v>
      </c>
    </row>
    <row r="7906" spans="1:6">
      <c r="A7906" s="529" t="s">
        <v>33607</v>
      </c>
      <c r="B7906" s="530">
        <v>100723</v>
      </c>
      <c r="C7906" s="522" t="s">
        <v>12950</v>
      </c>
      <c r="D7906" s="530" t="s">
        <v>26</v>
      </c>
      <c r="E7906" s="531">
        <v>13.62</v>
      </c>
      <c r="F7906" s="532">
        <v>0</v>
      </c>
    </row>
    <row r="7907" spans="1:6">
      <c r="A7907" s="529" t="s">
        <v>33607</v>
      </c>
      <c r="B7907" s="530">
        <v>100725</v>
      </c>
      <c r="C7907" s="522" t="s">
        <v>12952</v>
      </c>
      <c r="D7907" s="530" t="s">
        <v>26</v>
      </c>
      <c r="E7907" s="531">
        <v>30.88</v>
      </c>
      <c r="F7907" s="532">
        <v>0</v>
      </c>
    </row>
    <row r="7908" spans="1:6">
      <c r="A7908" s="529" t="s">
        <v>33607</v>
      </c>
      <c r="B7908" s="530">
        <v>100752</v>
      </c>
      <c r="C7908" s="522" t="s">
        <v>12975</v>
      </c>
      <c r="D7908" s="530" t="s">
        <v>26</v>
      </c>
      <c r="E7908" s="531">
        <v>55.69</v>
      </c>
      <c r="F7908" s="532">
        <v>0</v>
      </c>
    </row>
    <row r="7909" spans="1:6">
      <c r="A7909" s="529" t="s">
        <v>33607</v>
      </c>
      <c r="B7909" s="530">
        <v>100730</v>
      </c>
      <c r="C7909" s="522" t="s">
        <v>12957</v>
      </c>
      <c r="D7909" s="530" t="s">
        <v>26</v>
      </c>
      <c r="E7909" s="531">
        <v>27.85</v>
      </c>
      <c r="F7909" s="532">
        <v>0</v>
      </c>
    </row>
    <row r="7910" spans="1:6">
      <c r="A7910" s="529" t="s">
        <v>33607</v>
      </c>
      <c r="B7910" s="530">
        <v>100751</v>
      </c>
      <c r="C7910" s="522" t="s">
        <v>12974</v>
      </c>
      <c r="D7910" s="530" t="s">
        <v>26</v>
      </c>
      <c r="E7910" s="531">
        <v>46.73</v>
      </c>
      <c r="F7910" s="532">
        <v>0</v>
      </c>
    </row>
    <row r="7911" spans="1:6">
      <c r="A7911" s="529" t="s">
        <v>33607</v>
      </c>
      <c r="B7911" s="530">
        <v>100729</v>
      </c>
      <c r="C7911" s="522" t="s">
        <v>12956</v>
      </c>
      <c r="D7911" s="530" t="s">
        <v>26</v>
      </c>
      <c r="E7911" s="531">
        <v>23.36</v>
      </c>
      <c r="F7911" s="532">
        <v>0</v>
      </c>
    </row>
    <row r="7912" spans="1:6">
      <c r="A7912" s="529" t="s">
        <v>33607</v>
      </c>
      <c r="B7912" s="530">
        <v>100728</v>
      </c>
      <c r="C7912" s="522" t="s">
        <v>12955</v>
      </c>
      <c r="D7912" s="530" t="s">
        <v>26</v>
      </c>
      <c r="E7912" s="531">
        <v>28.33</v>
      </c>
      <c r="F7912" s="532">
        <v>0</v>
      </c>
    </row>
    <row r="7913" spans="1:6">
      <c r="A7913" s="529" t="s">
        <v>33607</v>
      </c>
      <c r="B7913" s="530">
        <v>100732</v>
      </c>
      <c r="C7913" s="522" t="s">
        <v>33608</v>
      </c>
      <c r="D7913" s="530" t="s">
        <v>26</v>
      </c>
      <c r="E7913" s="531">
        <v>0</v>
      </c>
      <c r="F7913" s="532"/>
    </row>
    <row r="7914" spans="1:6">
      <c r="A7914" s="529" t="s">
        <v>33607</v>
      </c>
      <c r="B7914" s="530">
        <v>100731</v>
      </c>
      <c r="C7914" s="522" t="s">
        <v>33609</v>
      </c>
      <c r="D7914" s="530" t="s">
        <v>26</v>
      </c>
      <c r="E7914" s="531">
        <v>0</v>
      </c>
      <c r="F7914" s="532"/>
    </row>
    <row r="7915" spans="1:6">
      <c r="A7915" s="529" t="s">
        <v>33607</v>
      </c>
      <c r="B7915" s="530">
        <v>100727</v>
      </c>
      <c r="C7915" s="522" t="s">
        <v>12954</v>
      </c>
      <c r="D7915" s="530" t="s">
        <v>26</v>
      </c>
      <c r="E7915" s="531">
        <v>30.91</v>
      </c>
      <c r="F7915" s="532">
        <v>0</v>
      </c>
    </row>
    <row r="7916" spans="1:6">
      <c r="A7916" s="529" t="s">
        <v>33607</v>
      </c>
      <c r="B7916" s="530">
        <v>100756</v>
      </c>
      <c r="C7916" s="522" t="s">
        <v>33610</v>
      </c>
      <c r="D7916" s="530" t="s">
        <v>26</v>
      </c>
      <c r="E7916" s="531">
        <v>0</v>
      </c>
      <c r="F7916" s="532"/>
    </row>
    <row r="7917" spans="1:6">
      <c r="A7917" s="529" t="s">
        <v>33607</v>
      </c>
      <c r="B7917" s="530">
        <v>100738</v>
      </c>
      <c r="C7917" s="522" t="s">
        <v>33611</v>
      </c>
      <c r="D7917" s="530" t="s">
        <v>26</v>
      </c>
      <c r="E7917" s="531">
        <v>0</v>
      </c>
      <c r="F7917" s="532"/>
    </row>
    <row r="7918" spans="1:6">
      <c r="A7918" s="529" t="s">
        <v>33607</v>
      </c>
      <c r="B7918" s="530">
        <v>100755</v>
      </c>
      <c r="C7918" s="522" t="s">
        <v>33612</v>
      </c>
      <c r="D7918" s="530" t="s">
        <v>26</v>
      </c>
      <c r="E7918" s="531">
        <v>0</v>
      </c>
      <c r="F7918" s="532"/>
    </row>
    <row r="7919" spans="1:6">
      <c r="A7919" s="529" t="s">
        <v>33607</v>
      </c>
      <c r="B7919" s="530">
        <v>100737</v>
      </c>
      <c r="C7919" s="522" t="s">
        <v>33613</v>
      </c>
      <c r="D7919" s="530" t="s">
        <v>26</v>
      </c>
      <c r="E7919" s="531">
        <v>0</v>
      </c>
      <c r="F7919" s="532"/>
    </row>
    <row r="7920" spans="1:6">
      <c r="A7920" s="529" t="s">
        <v>33614</v>
      </c>
      <c r="B7920" s="530">
        <v>102499</v>
      </c>
      <c r="C7920" s="522" t="s">
        <v>12990</v>
      </c>
      <c r="D7920" s="530" t="s">
        <v>26</v>
      </c>
      <c r="E7920" s="531">
        <v>3.96</v>
      </c>
      <c r="F7920" s="532">
        <v>0</v>
      </c>
    </row>
    <row r="7921" spans="1:6">
      <c r="A7921" s="529" t="s">
        <v>33614</v>
      </c>
      <c r="B7921" s="530">
        <v>102505</v>
      </c>
      <c r="C7921" s="522" t="s">
        <v>12993</v>
      </c>
      <c r="D7921" s="530" t="s">
        <v>23</v>
      </c>
      <c r="E7921" s="531">
        <v>13.16</v>
      </c>
      <c r="F7921" s="532">
        <v>0</v>
      </c>
    </row>
    <row r="7922" spans="1:6">
      <c r="A7922" s="529" t="s">
        <v>33614</v>
      </c>
      <c r="B7922" s="530">
        <v>102504</v>
      </c>
      <c r="C7922" s="522" t="s">
        <v>12992</v>
      </c>
      <c r="D7922" s="530" t="s">
        <v>23</v>
      </c>
      <c r="E7922" s="531">
        <v>12.58</v>
      </c>
      <c r="F7922" s="532">
        <v>0</v>
      </c>
    </row>
    <row r="7923" spans="1:6">
      <c r="A7923" s="529" t="s">
        <v>33614</v>
      </c>
      <c r="B7923" s="530">
        <v>102506</v>
      </c>
      <c r="C7923" s="522" t="s">
        <v>12994</v>
      </c>
      <c r="D7923" s="530" t="s">
        <v>23</v>
      </c>
      <c r="E7923" s="531">
        <v>13.75</v>
      </c>
      <c r="F7923" s="532">
        <v>0</v>
      </c>
    </row>
    <row r="7924" spans="1:6">
      <c r="A7924" s="529" t="s">
        <v>33614</v>
      </c>
      <c r="B7924" s="530">
        <v>102500</v>
      </c>
      <c r="C7924" s="522" t="s">
        <v>209</v>
      </c>
      <c r="D7924" s="530" t="s">
        <v>23</v>
      </c>
      <c r="E7924" s="531">
        <v>5.39</v>
      </c>
      <c r="F7924" s="532">
        <v>0</v>
      </c>
    </row>
    <row r="7925" spans="1:6">
      <c r="A7925" s="529" t="s">
        <v>33614</v>
      </c>
      <c r="B7925" s="530">
        <v>102502</v>
      </c>
      <c r="C7925" s="522" t="s">
        <v>33615</v>
      </c>
      <c r="D7925" s="530" t="s">
        <v>23</v>
      </c>
      <c r="E7925" s="531">
        <v>0</v>
      </c>
      <c r="F7925" s="532"/>
    </row>
    <row r="7926" spans="1:6">
      <c r="A7926" s="529" t="s">
        <v>33614</v>
      </c>
      <c r="B7926" s="530">
        <v>102507</v>
      </c>
      <c r="C7926" s="522" t="s">
        <v>12995</v>
      </c>
      <c r="D7926" s="530" t="s">
        <v>23</v>
      </c>
      <c r="E7926" s="531">
        <v>7.71</v>
      </c>
      <c r="F7926" s="532">
        <v>0</v>
      </c>
    </row>
    <row r="7927" spans="1:6">
      <c r="A7927" s="529" t="s">
        <v>33614</v>
      </c>
      <c r="B7927" s="530">
        <v>102510</v>
      </c>
      <c r="C7927" s="522" t="s">
        <v>33616</v>
      </c>
      <c r="D7927" s="530" t="s">
        <v>23</v>
      </c>
      <c r="E7927" s="531">
        <v>0</v>
      </c>
      <c r="F7927" s="532"/>
    </row>
    <row r="7928" spans="1:6">
      <c r="A7928" s="529" t="s">
        <v>33614</v>
      </c>
      <c r="B7928" s="530">
        <v>102512</v>
      </c>
      <c r="C7928" s="522" t="s">
        <v>12998</v>
      </c>
      <c r="D7928" s="530" t="s">
        <v>23</v>
      </c>
      <c r="E7928" s="531">
        <v>7</v>
      </c>
      <c r="F7928" s="532">
        <v>0</v>
      </c>
    </row>
    <row r="7929" spans="1:6">
      <c r="A7929" s="529" t="s">
        <v>33614</v>
      </c>
      <c r="B7929" s="530">
        <v>102501</v>
      </c>
      <c r="C7929" s="522" t="s">
        <v>12991</v>
      </c>
      <c r="D7929" s="530" t="s">
        <v>26</v>
      </c>
      <c r="E7929" s="531">
        <v>30.24</v>
      </c>
      <c r="F7929" s="532">
        <v>0</v>
      </c>
    </row>
    <row r="7930" spans="1:6">
      <c r="A7930" s="529" t="s">
        <v>33614</v>
      </c>
      <c r="B7930" s="530">
        <v>102503</v>
      </c>
      <c r="C7930" s="522" t="s">
        <v>33617</v>
      </c>
      <c r="D7930" s="530" t="s">
        <v>26</v>
      </c>
      <c r="E7930" s="531">
        <v>0</v>
      </c>
      <c r="F7930" s="532"/>
    </row>
    <row r="7931" spans="1:6">
      <c r="A7931" s="529" t="s">
        <v>33614</v>
      </c>
      <c r="B7931" s="530">
        <v>102508</v>
      </c>
      <c r="C7931" s="522" t="s">
        <v>12996</v>
      </c>
      <c r="D7931" s="530" t="s">
        <v>26</v>
      </c>
      <c r="E7931" s="531">
        <v>53.96</v>
      </c>
      <c r="F7931" s="532">
        <v>0</v>
      </c>
    </row>
    <row r="7932" spans="1:6">
      <c r="A7932" s="529" t="s">
        <v>33614</v>
      </c>
      <c r="B7932" s="530">
        <v>102511</v>
      </c>
      <c r="C7932" s="522" t="s">
        <v>33618</v>
      </c>
      <c r="D7932" s="530" t="s">
        <v>26</v>
      </c>
      <c r="E7932" s="531">
        <v>0</v>
      </c>
      <c r="F7932" s="532"/>
    </row>
    <row r="7933" spans="1:6">
      <c r="A7933" s="529" t="s">
        <v>33614</v>
      </c>
      <c r="B7933" s="530">
        <v>102509</v>
      </c>
      <c r="C7933" s="522" t="s">
        <v>12997</v>
      </c>
      <c r="D7933" s="530" t="s">
        <v>26</v>
      </c>
      <c r="E7933" s="531">
        <v>38.99</v>
      </c>
      <c r="F7933" s="532">
        <v>0</v>
      </c>
    </row>
    <row r="7934" spans="1:6">
      <c r="A7934" s="529" t="s">
        <v>33614</v>
      </c>
      <c r="B7934" s="530">
        <v>102498</v>
      </c>
      <c r="C7934" s="522" t="s">
        <v>12989</v>
      </c>
      <c r="D7934" s="530" t="s">
        <v>23</v>
      </c>
      <c r="E7934" s="531">
        <v>1.98</v>
      </c>
      <c r="F7934" s="532">
        <v>0</v>
      </c>
    </row>
    <row r="7935" spans="1:6">
      <c r="A7935" s="529" t="s">
        <v>33614</v>
      </c>
      <c r="B7935" s="530">
        <v>102519</v>
      </c>
      <c r="C7935" s="522" t="s">
        <v>33619</v>
      </c>
      <c r="D7935" s="530" t="s">
        <v>24</v>
      </c>
      <c r="E7935" s="531">
        <v>0</v>
      </c>
      <c r="F7935" s="532"/>
    </row>
    <row r="7936" spans="1:6">
      <c r="A7936" s="529" t="s">
        <v>33614</v>
      </c>
      <c r="B7936" s="530">
        <v>102491</v>
      </c>
      <c r="C7936" s="522" t="s">
        <v>12985</v>
      </c>
      <c r="D7936" s="530" t="s">
        <v>26</v>
      </c>
      <c r="E7936" s="531">
        <v>24.36</v>
      </c>
      <c r="F7936" s="532">
        <v>0</v>
      </c>
    </row>
    <row r="7937" spans="1:6">
      <c r="A7937" s="529" t="s">
        <v>33614</v>
      </c>
      <c r="B7937" s="530">
        <v>102492</v>
      </c>
      <c r="C7937" s="522" t="s">
        <v>12986</v>
      </c>
      <c r="D7937" s="530" t="s">
        <v>26</v>
      </c>
      <c r="E7937" s="531">
        <v>31.01</v>
      </c>
      <c r="F7937" s="532">
        <v>0</v>
      </c>
    </row>
    <row r="7938" spans="1:6">
      <c r="A7938" s="529" t="s">
        <v>33614</v>
      </c>
      <c r="B7938" s="530">
        <v>102804</v>
      </c>
      <c r="C7938" s="522" t="s">
        <v>33620</v>
      </c>
      <c r="D7938" s="530" t="s">
        <v>26</v>
      </c>
      <c r="E7938" s="531">
        <v>0</v>
      </c>
      <c r="F7938" s="532"/>
    </row>
    <row r="7939" spans="1:6">
      <c r="A7939" s="529" t="s">
        <v>33614</v>
      </c>
      <c r="B7939" s="530">
        <v>102494</v>
      </c>
      <c r="C7939" s="522" t="s">
        <v>493</v>
      </c>
      <c r="D7939" s="530" t="s">
        <v>26</v>
      </c>
      <c r="E7939" s="531">
        <v>73.900000000000006</v>
      </c>
      <c r="F7939" s="532">
        <v>0</v>
      </c>
    </row>
    <row r="7940" spans="1:6">
      <c r="A7940" s="529" t="s">
        <v>33614</v>
      </c>
      <c r="B7940" s="530">
        <v>102805</v>
      </c>
      <c r="C7940" s="522" t="s">
        <v>33621</v>
      </c>
      <c r="D7940" s="530" t="s">
        <v>26</v>
      </c>
      <c r="E7940" s="531">
        <v>0</v>
      </c>
      <c r="F7940" s="532"/>
    </row>
    <row r="7941" spans="1:6">
      <c r="A7941" s="529" t="s">
        <v>33614</v>
      </c>
      <c r="B7941" s="530">
        <v>102490</v>
      </c>
      <c r="C7941" s="522" t="s">
        <v>33622</v>
      </c>
      <c r="D7941" s="530" t="s">
        <v>26</v>
      </c>
      <c r="E7941" s="531">
        <v>0</v>
      </c>
      <c r="F7941" s="532"/>
    </row>
    <row r="7942" spans="1:6">
      <c r="A7942" s="529" t="s">
        <v>33614</v>
      </c>
      <c r="B7942" s="530">
        <v>102496</v>
      </c>
      <c r="C7942" s="522" t="s">
        <v>12987</v>
      </c>
      <c r="D7942" s="530" t="s">
        <v>23</v>
      </c>
      <c r="E7942" s="531">
        <v>15.91</v>
      </c>
      <c r="F7942" s="532">
        <v>0</v>
      </c>
    </row>
    <row r="7943" spans="1:6">
      <c r="A7943" s="529" t="s">
        <v>33614</v>
      </c>
      <c r="B7943" s="530">
        <v>102497</v>
      </c>
      <c r="C7943" s="522" t="s">
        <v>12988</v>
      </c>
      <c r="D7943" s="530" t="s">
        <v>23</v>
      </c>
      <c r="E7943" s="531">
        <v>5.89</v>
      </c>
      <c r="F7943" s="532">
        <v>0</v>
      </c>
    </row>
    <row r="7944" spans="1:6">
      <c r="A7944" s="529" t="s">
        <v>33614</v>
      </c>
      <c r="B7944" s="530">
        <v>102520</v>
      </c>
      <c r="C7944" s="522" t="s">
        <v>13000</v>
      </c>
      <c r="D7944" s="530" t="s">
        <v>26</v>
      </c>
      <c r="E7944" s="531">
        <v>101.86</v>
      </c>
      <c r="F7944" s="532">
        <v>0</v>
      </c>
    </row>
    <row r="7945" spans="1:6">
      <c r="A7945" s="529" t="s">
        <v>33614</v>
      </c>
      <c r="B7945" s="530">
        <v>102518</v>
      </c>
      <c r="C7945" s="522" t="s">
        <v>33623</v>
      </c>
      <c r="D7945" s="530" t="s">
        <v>24</v>
      </c>
      <c r="E7945" s="531">
        <v>0</v>
      </c>
      <c r="F7945" s="532"/>
    </row>
    <row r="7946" spans="1:6">
      <c r="A7946" s="529" t="s">
        <v>33614</v>
      </c>
      <c r="B7946" s="530">
        <v>102514</v>
      </c>
      <c r="C7946" s="522" t="s">
        <v>33624</v>
      </c>
      <c r="D7946" s="530" t="s">
        <v>24</v>
      </c>
      <c r="E7946" s="531">
        <v>0</v>
      </c>
      <c r="F7946" s="532"/>
    </row>
    <row r="7947" spans="1:6">
      <c r="A7947" s="529" t="s">
        <v>33614</v>
      </c>
      <c r="B7947" s="530">
        <v>102516</v>
      </c>
      <c r="C7947" s="522" t="s">
        <v>33625</v>
      </c>
      <c r="D7947" s="530" t="s">
        <v>24</v>
      </c>
      <c r="E7947" s="531">
        <v>0</v>
      </c>
      <c r="F7947" s="532"/>
    </row>
    <row r="7948" spans="1:6">
      <c r="A7948" s="529" t="s">
        <v>33614</v>
      </c>
      <c r="B7948" s="530">
        <v>102515</v>
      </c>
      <c r="C7948" s="522" t="s">
        <v>33626</v>
      </c>
      <c r="D7948" s="530" t="s">
        <v>24</v>
      </c>
      <c r="E7948" s="531">
        <v>0</v>
      </c>
      <c r="F7948" s="532"/>
    </row>
    <row r="7949" spans="1:6">
      <c r="A7949" s="529" t="s">
        <v>33614</v>
      </c>
      <c r="B7949" s="530">
        <v>102517</v>
      </c>
      <c r="C7949" s="522" t="s">
        <v>33627</v>
      </c>
      <c r="D7949" s="530" t="s">
        <v>24</v>
      </c>
      <c r="E7949" s="531">
        <v>0</v>
      </c>
      <c r="F7949" s="532"/>
    </row>
    <row r="7950" spans="1:6">
      <c r="A7950" s="529" t="s">
        <v>33614</v>
      </c>
      <c r="B7950" s="530">
        <v>102513</v>
      </c>
      <c r="C7950" s="522" t="s">
        <v>12999</v>
      </c>
      <c r="D7950" s="530" t="s">
        <v>26</v>
      </c>
      <c r="E7950" s="531">
        <v>58.5</v>
      </c>
      <c r="F7950" s="532">
        <v>0</v>
      </c>
    </row>
    <row r="7951" spans="1:6">
      <c r="A7951" s="529" t="s">
        <v>33614</v>
      </c>
      <c r="B7951" s="530">
        <v>102489</v>
      </c>
      <c r="C7951" s="522" t="s">
        <v>12984</v>
      </c>
      <c r="D7951" s="530" t="s">
        <v>26</v>
      </c>
      <c r="E7951" s="531">
        <v>31.21</v>
      </c>
      <c r="F7951" s="532">
        <v>0</v>
      </c>
    </row>
    <row r="7952" spans="1:6">
      <c r="A7952" s="529" t="s">
        <v>33614</v>
      </c>
      <c r="B7952" s="530">
        <v>102488</v>
      </c>
      <c r="C7952" s="522" t="s">
        <v>12983</v>
      </c>
      <c r="D7952" s="530" t="s">
        <v>26</v>
      </c>
      <c r="E7952" s="531">
        <v>4.54</v>
      </c>
      <c r="F7952" s="532">
        <v>0</v>
      </c>
    </row>
    <row r="7953" spans="1:6">
      <c r="A7953" s="529" t="s">
        <v>33628</v>
      </c>
      <c r="B7953" s="530">
        <v>101730</v>
      </c>
      <c r="C7953" s="522" t="s">
        <v>33629</v>
      </c>
      <c r="D7953" s="530" t="s">
        <v>26</v>
      </c>
      <c r="E7953" s="531">
        <v>0</v>
      </c>
      <c r="F7953" s="532"/>
    </row>
    <row r="7954" spans="1:6">
      <c r="A7954" s="529" t="s">
        <v>33628</v>
      </c>
      <c r="B7954" s="530">
        <v>101746</v>
      </c>
      <c r="C7954" s="522" t="s">
        <v>13004</v>
      </c>
      <c r="D7954" s="530" t="s">
        <v>26</v>
      </c>
      <c r="E7954" s="531">
        <v>447.75</v>
      </c>
      <c r="F7954" s="532">
        <v>0</v>
      </c>
    </row>
    <row r="7955" spans="1:6">
      <c r="A7955" s="529" t="s">
        <v>33628</v>
      </c>
      <c r="B7955" s="530">
        <v>98679</v>
      </c>
      <c r="C7955" s="522" t="s">
        <v>13013</v>
      </c>
      <c r="D7955" s="530" t="s">
        <v>26</v>
      </c>
      <c r="E7955" s="531">
        <v>37.51</v>
      </c>
      <c r="F7955" s="532">
        <v>0</v>
      </c>
    </row>
    <row r="7956" spans="1:6">
      <c r="A7956" s="529" t="s">
        <v>33628</v>
      </c>
      <c r="B7956" s="530">
        <v>98680</v>
      </c>
      <c r="C7956" s="522" t="s">
        <v>13014</v>
      </c>
      <c r="D7956" s="530" t="s">
        <v>26</v>
      </c>
      <c r="E7956" s="531">
        <v>46.15</v>
      </c>
      <c r="F7956" s="532">
        <v>0</v>
      </c>
    </row>
    <row r="7957" spans="1:6">
      <c r="A7957" s="529" t="s">
        <v>33628</v>
      </c>
      <c r="B7957" s="530">
        <v>101749</v>
      </c>
      <c r="C7957" s="522" t="s">
        <v>13001</v>
      </c>
      <c r="D7957" s="530" t="s">
        <v>26</v>
      </c>
      <c r="E7957" s="531">
        <v>53.2</v>
      </c>
      <c r="F7957" s="532">
        <v>0</v>
      </c>
    </row>
    <row r="7958" spans="1:6">
      <c r="A7958" s="529" t="s">
        <v>33628</v>
      </c>
      <c r="B7958" s="530">
        <v>98681</v>
      </c>
      <c r="C7958" s="522" t="s">
        <v>13015</v>
      </c>
      <c r="D7958" s="530" t="s">
        <v>26</v>
      </c>
      <c r="E7958" s="531">
        <v>34.479999999999997</v>
      </c>
      <c r="F7958" s="532">
        <v>0</v>
      </c>
    </row>
    <row r="7959" spans="1:6">
      <c r="A7959" s="529" t="s">
        <v>33628</v>
      </c>
      <c r="B7959" s="530">
        <v>98682</v>
      </c>
      <c r="C7959" s="522" t="s">
        <v>13016</v>
      </c>
      <c r="D7959" s="530" t="s">
        <v>26</v>
      </c>
      <c r="E7959" s="531">
        <v>43.12</v>
      </c>
      <c r="F7959" s="532">
        <v>0</v>
      </c>
    </row>
    <row r="7960" spans="1:6">
      <c r="A7960" s="529" t="s">
        <v>33628</v>
      </c>
      <c r="B7960" s="530">
        <v>101750</v>
      </c>
      <c r="C7960" s="522" t="s">
        <v>13002</v>
      </c>
      <c r="D7960" s="530" t="s">
        <v>26</v>
      </c>
      <c r="E7960" s="531">
        <v>50.16</v>
      </c>
      <c r="F7960" s="532">
        <v>0</v>
      </c>
    </row>
    <row r="7961" spans="1:6">
      <c r="A7961" s="529" t="s">
        <v>33628</v>
      </c>
      <c r="B7961" s="530">
        <v>101737</v>
      </c>
      <c r="C7961" s="522" t="s">
        <v>13031</v>
      </c>
      <c r="D7961" s="530" t="s">
        <v>26</v>
      </c>
      <c r="E7961" s="531">
        <v>132.91</v>
      </c>
      <c r="F7961" s="532">
        <v>0</v>
      </c>
    </row>
    <row r="7962" spans="1:6">
      <c r="A7962" s="529" t="s">
        <v>33628</v>
      </c>
      <c r="B7962" s="530">
        <v>101735</v>
      </c>
      <c r="C7962" s="522" t="s">
        <v>13029</v>
      </c>
      <c r="D7962" s="530" t="s">
        <v>26</v>
      </c>
      <c r="E7962" s="531">
        <v>421.62</v>
      </c>
      <c r="F7962" s="532">
        <v>0</v>
      </c>
    </row>
    <row r="7963" spans="1:6">
      <c r="A7963" s="529" t="s">
        <v>33628</v>
      </c>
      <c r="B7963" s="530">
        <v>101734</v>
      </c>
      <c r="C7963" s="522" t="s">
        <v>13028</v>
      </c>
      <c r="D7963" s="530" t="s">
        <v>26</v>
      </c>
      <c r="E7963" s="531">
        <v>411.66</v>
      </c>
      <c r="F7963" s="532">
        <v>0</v>
      </c>
    </row>
    <row r="7964" spans="1:6">
      <c r="A7964" s="529" t="s">
        <v>33628</v>
      </c>
      <c r="B7964" s="530">
        <v>101736</v>
      </c>
      <c r="C7964" s="522" t="s">
        <v>13030</v>
      </c>
      <c r="D7964" s="530" t="s">
        <v>26</v>
      </c>
      <c r="E7964" s="531">
        <v>113.2</v>
      </c>
      <c r="F7964" s="532">
        <v>0</v>
      </c>
    </row>
    <row r="7965" spans="1:6">
      <c r="A7965" s="529" t="s">
        <v>33628</v>
      </c>
      <c r="B7965" s="530">
        <v>101733</v>
      </c>
      <c r="C7965" s="522" t="s">
        <v>13027</v>
      </c>
      <c r="D7965" s="530" t="s">
        <v>26</v>
      </c>
      <c r="E7965" s="531">
        <v>274.31</v>
      </c>
      <c r="F7965" s="532">
        <v>0</v>
      </c>
    </row>
    <row r="7966" spans="1:6">
      <c r="A7966" s="529" t="s">
        <v>33628</v>
      </c>
      <c r="B7966" s="530">
        <v>98678</v>
      </c>
      <c r="C7966" s="522" t="s">
        <v>13012</v>
      </c>
      <c r="D7966" s="530" t="s">
        <v>26</v>
      </c>
      <c r="E7966" s="531">
        <v>407.01</v>
      </c>
      <c r="F7966" s="532">
        <v>0</v>
      </c>
    </row>
    <row r="7967" spans="1:6">
      <c r="A7967" s="529" t="s">
        <v>33628</v>
      </c>
      <c r="B7967" s="530">
        <v>98677</v>
      </c>
      <c r="C7967" s="522" t="s">
        <v>33630</v>
      </c>
      <c r="D7967" s="530" t="s">
        <v>26</v>
      </c>
      <c r="E7967" s="531">
        <v>0</v>
      </c>
      <c r="F7967" s="532"/>
    </row>
    <row r="7968" spans="1:6">
      <c r="A7968" s="529" t="s">
        <v>33628</v>
      </c>
      <c r="B7968" s="530">
        <v>98676</v>
      </c>
      <c r="C7968" s="522" t="s">
        <v>33631</v>
      </c>
      <c r="D7968" s="530" t="s">
        <v>26</v>
      </c>
      <c r="E7968" s="531">
        <v>0</v>
      </c>
      <c r="F7968" s="532"/>
    </row>
    <row r="7969" spans="1:6">
      <c r="A7969" s="529" t="s">
        <v>33628</v>
      </c>
      <c r="B7969" s="530">
        <v>98675</v>
      </c>
      <c r="C7969" s="522" t="s">
        <v>33632</v>
      </c>
      <c r="D7969" s="530" t="s">
        <v>26</v>
      </c>
      <c r="E7969" s="531">
        <v>0</v>
      </c>
      <c r="F7969" s="532"/>
    </row>
    <row r="7970" spans="1:6">
      <c r="A7970" s="529" t="s">
        <v>33628</v>
      </c>
      <c r="B7970" s="530">
        <v>101747</v>
      </c>
      <c r="C7970" s="522" t="s">
        <v>13045</v>
      </c>
      <c r="D7970" s="530" t="s">
        <v>26</v>
      </c>
      <c r="E7970" s="531">
        <v>73.44</v>
      </c>
      <c r="F7970" s="532">
        <v>0</v>
      </c>
    </row>
    <row r="7971" spans="1:6">
      <c r="A7971" s="529" t="s">
        <v>33628</v>
      </c>
      <c r="B7971" s="530">
        <v>104162</v>
      </c>
      <c r="C7971" s="522" t="s">
        <v>13033</v>
      </c>
      <c r="D7971" s="530" t="s">
        <v>26</v>
      </c>
      <c r="E7971" s="531">
        <v>100.65</v>
      </c>
      <c r="F7971" s="532">
        <v>0</v>
      </c>
    </row>
    <row r="7972" spans="1:6">
      <c r="A7972" s="529" t="s">
        <v>33628</v>
      </c>
      <c r="B7972" s="530">
        <v>98671</v>
      </c>
      <c r="C7972" s="522" t="s">
        <v>13010</v>
      </c>
      <c r="D7972" s="530" t="s">
        <v>26</v>
      </c>
      <c r="E7972" s="531">
        <v>496.73</v>
      </c>
      <c r="F7972" s="532">
        <v>0</v>
      </c>
    </row>
    <row r="7973" spans="1:6">
      <c r="A7973" s="529" t="s">
        <v>33628</v>
      </c>
      <c r="B7973" s="530">
        <v>101092</v>
      </c>
      <c r="C7973" s="522" t="s">
        <v>13034</v>
      </c>
      <c r="D7973" s="530" t="s">
        <v>26</v>
      </c>
      <c r="E7973" s="531">
        <v>511.01</v>
      </c>
      <c r="F7973" s="532">
        <v>0</v>
      </c>
    </row>
    <row r="7974" spans="1:6">
      <c r="A7974" s="529" t="s">
        <v>33628</v>
      </c>
      <c r="B7974" s="530">
        <v>101091</v>
      </c>
      <c r="C7974" s="522" t="s">
        <v>13020</v>
      </c>
      <c r="D7974" s="530" t="s">
        <v>26</v>
      </c>
      <c r="E7974" s="531">
        <v>175.95</v>
      </c>
      <c r="F7974" s="532">
        <v>0</v>
      </c>
    </row>
    <row r="7975" spans="1:6">
      <c r="A7975" s="529" t="s">
        <v>33628</v>
      </c>
      <c r="B7975" s="530">
        <v>101726</v>
      </c>
      <c r="C7975" s="522" t="s">
        <v>13022</v>
      </c>
      <c r="D7975" s="530" t="s">
        <v>26</v>
      </c>
      <c r="E7975" s="531">
        <v>228.1</v>
      </c>
      <c r="F7975" s="532">
        <v>0</v>
      </c>
    </row>
    <row r="7976" spans="1:6">
      <c r="A7976" s="529" t="s">
        <v>33628</v>
      </c>
      <c r="B7976" s="530">
        <v>101725</v>
      </c>
      <c r="C7976" s="522" t="s">
        <v>13021</v>
      </c>
      <c r="D7976" s="530" t="s">
        <v>26</v>
      </c>
      <c r="E7976" s="531">
        <v>344.97</v>
      </c>
      <c r="F7976" s="532">
        <v>0</v>
      </c>
    </row>
    <row r="7977" spans="1:6">
      <c r="A7977" s="529" t="s">
        <v>33628</v>
      </c>
      <c r="B7977" s="530">
        <v>98672</v>
      </c>
      <c r="C7977" s="522" t="s">
        <v>13011</v>
      </c>
      <c r="D7977" s="530" t="s">
        <v>26</v>
      </c>
      <c r="E7977" s="531">
        <v>625.95000000000005</v>
      </c>
      <c r="F7977" s="532">
        <v>0</v>
      </c>
    </row>
    <row r="7978" spans="1:6">
      <c r="A7978" s="529" t="s">
        <v>33628</v>
      </c>
      <c r="B7978" s="530">
        <v>101093</v>
      </c>
      <c r="C7978" s="522" t="s">
        <v>13035</v>
      </c>
      <c r="D7978" s="530" t="s">
        <v>26</v>
      </c>
      <c r="E7978" s="531">
        <v>640.23</v>
      </c>
      <c r="F7978" s="532">
        <v>0</v>
      </c>
    </row>
    <row r="7979" spans="1:6">
      <c r="A7979" s="529" t="s">
        <v>33628</v>
      </c>
      <c r="B7979" s="530">
        <v>101731</v>
      </c>
      <c r="C7979" s="522" t="s">
        <v>13023</v>
      </c>
      <c r="D7979" s="530" t="s">
        <v>26</v>
      </c>
      <c r="E7979" s="531">
        <v>356.36</v>
      </c>
      <c r="F7979" s="532">
        <v>0</v>
      </c>
    </row>
    <row r="7980" spans="1:6">
      <c r="A7980" s="529" t="s">
        <v>33628</v>
      </c>
      <c r="B7980" s="530">
        <v>101732</v>
      </c>
      <c r="C7980" s="522" t="s">
        <v>13024</v>
      </c>
      <c r="D7980" s="530" t="s">
        <v>26</v>
      </c>
      <c r="E7980" s="531">
        <v>108.69</v>
      </c>
      <c r="F7980" s="532">
        <v>0</v>
      </c>
    </row>
    <row r="7981" spans="1:6">
      <c r="A7981" s="529" t="s">
        <v>33628</v>
      </c>
      <c r="B7981" s="530">
        <v>101090</v>
      </c>
      <c r="C7981" s="522" t="s">
        <v>13019</v>
      </c>
      <c r="D7981" s="530" t="s">
        <v>26</v>
      </c>
      <c r="E7981" s="531">
        <v>233.41</v>
      </c>
      <c r="F7981" s="532">
        <v>0</v>
      </c>
    </row>
    <row r="7982" spans="1:6">
      <c r="A7982" s="529" t="s">
        <v>33628</v>
      </c>
      <c r="B7982" s="530">
        <v>101751</v>
      </c>
      <c r="C7982" s="522" t="s">
        <v>13005</v>
      </c>
      <c r="D7982" s="530" t="s">
        <v>26</v>
      </c>
      <c r="E7982" s="531">
        <v>297.36</v>
      </c>
      <c r="F7982" s="532">
        <v>0</v>
      </c>
    </row>
    <row r="7983" spans="1:6">
      <c r="A7983" s="529" t="s">
        <v>33628</v>
      </c>
      <c r="B7983" s="530">
        <v>101729</v>
      </c>
      <c r="C7983" s="522" t="s">
        <v>13003</v>
      </c>
      <c r="D7983" s="530" t="s">
        <v>26</v>
      </c>
      <c r="E7983" s="531">
        <v>289.12</v>
      </c>
      <c r="F7983" s="532">
        <v>0</v>
      </c>
    </row>
    <row r="7984" spans="1:6">
      <c r="A7984" s="529" t="s">
        <v>33628</v>
      </c>
      <c r="B7984" s="530">
        <v>98683</v>
      </c>
      <c r="C7984" s="522" t="s">
        <v>33633</v>
      </c>
      <c r="D7984" s="530" t="s">
        <v>26</v>
      </c>
      <c r="E7984" s="531">
        <v>0</v>
      </c>
      <c r="F7984" s="532"/>
    </row>
    <row r="7985" spans="1:6">
      <c r="A7985" s="529" t="s">
        <v>33628</v>
      </c>
      <c r="B7985" s="530">
        <v>101094</v>
      </c>
      <c r="C7985" s="522" t="s">
        <v>13025</v>
      </c>
      <c r="D7985" s="530" t="s">
        <v>23</v>
      </c>
      <c r="E7985" s="531">
        <v>170.74</v>
      </c>
      <c r="F7985" s="532">
        <v>0</v>
      </c>
    </row>
    <row r="7986" spans="1:6">
      <c r="A7986" s="529" t="s">
        <v>33628</v>
      </c>
      <c r="B7986" s="530">
        <v>101095</v>
      </c>
      <c r="C7986" s="522" t="s">
        <v>33634</v>
      </c>
      <c r="D7986" s="530" t="s">
        <v>23</v>
      </c>
      <c r="E7986" s="531">
        <v>0</v>
      </c>
      <c r="F7986" s="532"/>
    </row>
    <row r="7987" spans="1:6">
      <c r="A7987" s="529" t="s">
        <v>33628</v>
      </c>
      <c r="B7987" s="530">
        <v>101728</v>
      </c>
      <c r="C7987" s="522" t="s">
        <v>33635</v>
      </c>
      <c r="D7987" s="530" t="s">
        <v>26</v>
      </c>
      <c r="E7987" s="531">
        <v>0</v>
      </c>
      <c r="F7987" s="532"/>
    </row>
    <row r="7988" spans="1:6">
      <c r="A7988" s="529" t="s">
        <v>33628</v>
      </c>
      <c r="B7988" s="530">
        <v>101727</v>
      </c>
      <c r="C7988" s="522" t="s">
        <v>13026</v>
      </c>
      <c r="D7988" s="530" t="s">
        <v>26</v>
      </c>
      <c r="E7988" s="531">
        <v>197.51</v>
      </c>
      <c r="F7988" s="532">
        <v>0</v>
      </c>
    </row>
    <row r="7989" spans="1:6">
      <c r="A7989" s="529" t="s">
        <v>33628</v>
      </c>
      <c r="B7989" s="530">
        <v>101748</v>
      </c>
      <c r="C7989" s="522" t="s">
        <v>13032</v>
      </c>
      <c r="D7989" s="530" t="s">
        <v>26</v>
      </c>
      <c r="E7989" s="531">
        <v>4.53</v>
      </c>
      <c r="F7989" s="532">
        <v>0</v>
      </c>
    </row>
    <row r="7990" spans="1:6">
      <c r="A7990" s="529" t="s">
        <v>33628</v>
      </c>
      <c r="B7990" s="530">
        <v>101742</v>
      </c>
      <c r="C7990" s="522" t="s">
        <v>13105</v>
      </c>
      <c r="D7990" s="530" t="s">
        <v>23</v>
      </c>
      <c r="E7990" s="531">
        <v>66.25</v>
      </c>
      <c r="F7990" s="532">
        <v>0</v>
      </c>
    </row>
    <row r="7991" spans="1:6">
      <c r="A7991" s="529" t="s">
        <v>33628</v>
      </c>
      <c r="B7991" s="530">
        <v>101740</v>
      </c>
      <c r="C7991" s="522" t="s">
        <v>13040</v>
      </c>
      <c r="D7991" s="530" t="s">
        <v>23</v>
      </c>
      <c r="E7991" s="531">
        <v>59.37</v>
      </c>
      <c r="F7991" s="532">
        <v>0</v>
      </c>
    </row>
    <row r="7992" spans="1:6">
      <c r="A7992" s="529" t="s">
        <v>33628</v>
      </c>
      <c r="B7992" s="530">
        <v>98685</v>
      </c>
      <c r="C7992" s="522" t="s">
        <v>13017</v>
      </c>
      <c r="D7992" s="530" t="s">
        <v>23</v>
      </c>
      <c r="E7992" s="531">
        <v>91.06</v>
      </c>
      <c r="F7992" s="532">
        <v>0</v>
      </c>
    </row>
    <row r="7993" spans="1:6">
      <c r="A7993" s="529" t="s">
        <v>33628</v>
      </c>
      <c r="B7993" s="530">
        <v>98686</v>
      </c>
      <c r="C7993" s="522" t="s">
        <v>334</v>
      </c>
      <c r="D7993" s="530" t="s">
        <v>23</v>
      </c>
      <c r="E7993" s="531">
        <v>53.46</v>
      </c>
      <c r="F7993" s="532">
        <v>0</v>
      </c>
    </row>
    <row r="7994" spans="1:6">
      <c r="A7994" s="529" t="s">
        <v>33628</v>
      </c>
      <c r="B7994" s="530">
        <v>101739</v>
      </c>
      <c r="C7994" s="522" t="s">
        <v>13039</v>
      </c>
      <c r="D7994" s="530" t="s">
        <v>23</v>
      </c>
      <c r="E7994" s="531">
        <v>44.81</v>
      </c>
      <c r="F7994" s="532">
        <v>0</v>
      </c>
    </row>
    <row r="7995" spans="1:6">
      <c r="A7995" s="529" t="s">
        <v>33628</v>
      </c>
      <c r="B7995" s="530">
        <v>101738</v>
      </c>
      <c r="C7995" s="522" t="s">
        <v>13038</v>
      </c>
      <c r="D7995" s="530" t="s">
        <v>23</v>
      </c>
      <c r="E7995" s="531">
        <v>41.64</v>
      </c>
      <c r="F7995" s="532">
        <v>0</v>
      </c>
    </row>
    <row r="7996" spans="1:6">
      <c r="A7996" s="529" t="s">
        <v>33628</v>
      </c>
      <c r="B7996" s="530">
        <v>101741</v>
      </c>
      <c r="C7996" s="522" t="s">
        <v>13041</v>
      </c>
      <c r="D7996" s="530" t="s">
        <v>23</v>
      </c>
      <c r="E7996" s="531">
        <v>29.59</v>
      </c>
      <c r="F7996" s="532">
        <v>0</v>
      </c>
    </row>
    <row r="7997" spans="1:6">
      <c r="A7997" s="529" t="s">
        <v>33628</v>
      </c>
      <c r="B7997" s="530">
        <v>98697</v>
      </c>
      <c r="C7997" s="522" t="s">
        <v>13037</v>
      </c>
      <c r="D7997" s="530" t="s">
        <v>23</v>
      </c>
      <c r="E7997" s="531">
        <v>74.91</v>
      </c>
      <c r="F7997" s="532">
        <v>0</v>
      </c>
    </row>
    <row r="7998" spans="1:6">
      <c r="A7998" s="529" t="s">
        <v>33628</v>
      </c>
      <c r="B7998" s="530">
        <v>98688</v>
      </c>
      <c r="C7998" s="522" t="s">
        <v>13018</v>
      </c>
      <c r="D7998" s="530" t="s">
        <v>23</v>
      </c>
      <c r="E7998" s="531">
        <v>71.73</v>
      </c>
      <c r="F7998" s="532">
        <v>0</v>
      </c>
    </row>
    <row r="7999" spans="1:6">
      <c r="A7999" s="529" t="s">
        <v>33628</v>
      </c>
      <c r="B7999" s="530">
        <v>98687</v>
      </c>
      <c r="C7999" s="522" t="s">
        <v>33636</v>
      </c>
      <c r="D7999" s="530" t="s">
        <v>23</v>
      </c>
      <c r="E7999" s="531">
        <v>0</v>
      </c>
      <c r="F7999" s="532"/>
    </row>
    <row r="8000" spans="1:6">
      <c r="A8000" s="529" t="s">
        <v>33628</v>
      </c>
      <c r="B8000" s="530">
        <v>98689</v>
      </c>
      <c r="C8000" s="522" t="s">
        <v>333</v>
      </c>
      <c r="D8000" s="530" t="s">
        <v>23</v>
      </c>
      <c r="E8000" s="531">
        <v>130.4</v>
      </c>
      <c r="F8000" s="532">
        <v>0</v>
      </c>
    </row>
    <row r="8001" spans="1:6">
      <c r="A8001" s="529" t="s">
        <v>33628</v>
      </c>
      <c r="B8001" s="530">
        <v>98695</v>
      </c>
      <c r="C8001" s="522" t="s">
        <v>13036</v>
      </c>
      <c r="D8001" s="530" t="s">
        <v>23</v>
      </c>
      <c r="E8001" s="531">
        <v>113.82</v>
      </c>
      <c r="F8001" s="532">
        <v>0</v>
      </c>
    </row>
    <row r="8002" spans="1:6">
      <c r="A8002" s="529" t="s">
        <v>33637</v>
      </c>
      <c r="B8002" s="530">
        <v>100606</v>
      </c>
      <c r="C8002" s="522" t="s">
        <v>517</v>
      </c>
      <c r="D8002" s="530" t="s">
        <v>24</v>
      </c>
      <c r="E8002" s="531">
        <v>1787.32</v>
      </c>
      <c r="F8002" s="532">
        <v>0</v>
      </c>
    </row>
    <row r="8003" spans="1:6">
      <c r="A8003" s="529" t="s">
        <v>33637</v>
      </c>
      <c r="B8003" s="530">
        <v>100604</v>
      </c>
      <c r="C8003" s="522" t="s">
        <v>10819</v>
      </c>
      <c r="D8003" s="530" t="s">
        <v>24</v>
      </c>
      <c r="E8003" s="531">
        <v>744.22</v>
      </c>
      <c r="F8003" s="532">
        <v>0</v>
      </c>
    </row>
    <row r="8004" spans="1:6">
      <c r="A8004" s="529" t="s">
        <v>33637</v>
      </c>
      <c r="B8004" s="530">
        <v>100605</v>
      </c>
      <c r="C8004" s="522" t="s">
        <v>10820</v>
      </c>
      <c r="D8004" s="530" t="s">
        <v>24</v>
      </c>
      <c r="E8004" s="531">
        <v>1173.3</v>
      </c>
      <c r="F8004" s="532">
        <v>0</v>
      </c>
    </row>
    <row r="8005" spans="1:6">
      <c r="A8005" s="529" t="s">
        <v>33637</v>
      </c>
      <c r="B8005" s="530">
        <v>100580</v>
      </c>
      <c r="C8005" s="522" t="s">
        <v>10795</v>
      </c>
      <c r="D8005" s="530" t="s">
        <v>24</v>
      </c>
      <c r="E8005" s="531">
        <v>720.4</v>
      </c>
      <c r="F8005" s="532">
        <v>0</v>
      </c>
    </row>
    <row r="8006" spans="1:6">
      <c r="A8006" s="529" t="s">
        <v>33637</v>
      </c>
      <c r="B8006" s="530">
        <v>100579</v>
      </c>
      <c r="C8006" s="522" t="s">
        <v>10794</v>
      </c>
      <c r="D8006" s="530" t="s">
        <v>24</v>
      </c>
      <c r="E8006" s="531">
        <v>645.72</v>
      </c>
      <c r="F8006" s="532">
        <v>0</v>
      </c>
    </row>
    <row r="8007" spans="1:6">
      <c r="A8007" s="529" t="s">
        <v>33637</v>
      </c>
      <c r="B8007" s="530">
        <v>100609</v>
      </c>
      <c r="C8007" s="522" t="s">
        <v>10823</v>
      </c>
      <c r="D8007" s="530" t="s">
        <v>24</v>
      </c>
      <c r="E8007" s="531">
        <v>1828.54</v>
      </c>
      <c r="F8007" s="532">
        <v>0</v>
      </c>
    </row>
    <row r="8008" spans="1:6">
      <c r="A8008" s="529" t="s">
        <v>33637</v>
      </c>
      <c r="B8008" s="530">
        <v>100607</v>
      </c>
      <c r="C8008" s="522" t="s">
        <v>10821</v>
      </c>
      <c r="D8008" s="530" t="s">
        <v>24</v>
      </c>
      <c r="E8008" s="531">
        <v>765.48</v>
      </c>
      <c r="F8008" s="532">
        <v>0</v>
      </c>
    </row>
    <row r="8009" spans="1:6">
      <c r="A8009" s="529" t="s">
        <v>33637</v>
      </c>
      <c r="B8009" s="530">
        <v>100608</v>
      </c>
      <c r="C8009" s="522" t="s">
        <v>10822</v>
      </c>
      <c r="D8009" s="530" t="s">
        <v>24</v>
      </c>
      <c r="E8009" s="531">
        <v>1202.0999999999999</v>
      </c>
      <c r="F8009" s="532">
        <v>0</v>
      </c>
    </row>
    <row r="8010" spans="1:6">
      <c r="A8010" s="529" t="s">
        <v>33637</v>
      </c>
      <c r="B8010" s="530">
        <v>100582</v>
      </c>
      <c r="C8010" s="522" t="s">
        <v>10797</v>
      </c>
      <c r="D8010" s="530" t="s">
        <v>24</v>
      </c>
      <c r="E8010" s="531">
        <v>808.06</v>
      </c>
      <c r="F8010" s="532">
        <v>0</v>
      </c>
    </row>
    <row r="8011" spans="1:6">
      <c r="A8011" s="529" t="s">
        <v>33637</v>
      </c>
      <c r="B8011" s="530">
        <v>100581</v>
      </c>
      <c r="C8011" s="522" t="s">
        <v>10796</v>
      </c>
      <c r="D8011" s="530" t="s">
        <v>24</v>
      </c>
      <c r="E8011" s="531">
        <v>673.27</v>
      </c>
      <c r="F8011" s="532">
        <v>0</v>
      </c>
    </row>
    <row r="8012" spans="1:6">
      <c r="A8012" s="529" t="s">
        <v>33637</v>
      </c>
      <c r="B8012" s="530">
        <v>100613</v>
      </c>
      <c r="C8012" s="522" t="s">
        <v>10827</v>
      </c>
      <c r="D8012" s="530" t="s">
        <v>24</v>
      </c>
      <c r="E8012" s="531">
        <v>1869.02</v>
      </c>
      <c r="F8012" s="532">
        <v>0</v>
      </c>
    </row>
    <row r="8013" spans="1:6">
      <c r="A8013" s="529" t="s">
        <v>33637</v>
      </c>
      <c r="B8013" s="530">
        <v>100610</v>
      </c>
      <c r="C8013" s="522" t="s">
        <v>10824</v>
      </c>
      <c r="D8013" s="530" t="s">
        <v>24</v>
      </c>
      <c r="E8013" s="531">
        <v>786.56</v>
      </c>
      <c r="F8013" s="532">
        <v>0</v>
      </c>
    </row>
    <row r="8014" spans="1:6">
      <c r="A8014" s="529" t="s">
        <v>33637</v>
      </c>
      <c r="B8014" s="530">
        <v>100611</v>
      </c>
      <c r="C8014" s="522" t="s">
        <v>10825</v>
      </c>
      <c r="D8014" s="530" t="s">
        <v>24</v>
      </c>
      <c r="E8014" s="531">
        <v>983.62</v>
      </c>
      <c r="F8014" s="532">
        <v>0</v>
      </c>
    </row>
    <row r="8015" spans="1:6">
      <c r="A8015" s="529" t="s">
        <v>33637</v>
      </c>
      <c r="B8015" s="530">
        <v>100612</v>
      </c>
      <c r="C8015" s="522" t="s">
        <v>10826</v>
      </c>
      <c r="D8015" s="530" t="s">
        <v>24</v>
      </c>
      <c r="E8015" s="531">
        <v>1230.4000000000001</v>
      </c>
      <c r="F8015" s="532">
        <v>0</v>
      </c>
    </row>
    <row r="8016" spans="1:6">
      <c r="A8016" s="529" t="s">
        <v>33637</v>
      </c>
      <c r="B8016" s="530">
        <v>100584</v>
      </c>
      <c r="C8016" s="522" t="s">
        <v>10799</v>
      </c>
      <c r="D8016" s="530" t="s">
        <v>24</v>
      </c>
      <c r="E8016" s="531">
        <v>784.13</v>
      </c>
      <c r="F8016" s="532">
        <v>0</v>
      </c>
    </row>
    <row r="8017" spans="1:6">
      <c r="A8017" s="529" t="s">
        <v>33637</v>
      </c>
      <c r="B8017" s="530">
        <v>100583</v>
      </c>
      <c r="C8017" s="522" t="s">
        <v>10798</v>
      </c>
      <c r="D8017" s="530" t="s">
        <v>24</v>
      </c>
      <c r="E8017" s="531">
        <v>703.2</v>
      </c>
      <c r="F8017" s="532">
        <v>0</v>
      </c>
    </row>
    <row r="8018" spans="1:6">
      <c r="A8018" s="529" t="s">
        <v>33637</v>
      </c>
      <c r="B8018" s="530">
        <v>100616</v>
      </c>
      <c r="C8018" s="522" t="s">
        <v>10830</v>
      </c>
      <c r="D8018" s="530" t="s">
        <v>24</v>
      </c>
      <c r="E8018" s="531">
        <v>1954.49</v>
      </c>
      <c r="F8018" s="532">
        <v>0</v>
      </c>
    </row>
    <row r="8019" spans="1:6">
      <c r="A8019" s="529" t="s">
        <v>33637</v>
      </c>
      <c r="B8019" s="530">
        <v>100614</v>
      </c>
      <c r="C8019" s="522" t="s">
        <v>10828</v>
      </c>
      <c r="D8019" s="530" t="s">
        <v>24</v>
      </c>
      <c r="E8019" s="531">
        <v>1032.27</v>
      </c>
      <c r="F8019" s="532">
        <v>0</v>
      </c>
    </row>
    <row r="8020" spans="1:6">
      <c r="A8020" s="529" t="s">
        <v>33637</v>
      </c>
      <c r="B8020" s="530">
        <v>100615</v>
      </c>
      <c r="C8020" s="522" t="s">
        <v>10829</v>
      </c>
      <c r="D8020" s="530" t="s">
        <v>24</v>
      </c>
      <c r="E8020" s="531">
        <v>1286.69</v>
      </c>
      <c r="F8020" s="532">
        <v>0</v>
      </c>
    </row>
    <row r="8021" spans="1:6">
      <c r="A8021" s="529" t="s">
        <v>33637</v>
      </c>
      <c r="B8021" s="530">
        <v>100586</v>
      </c>
      <c r="C8021" s="522" t="s">
        <v>10801</v>
      </c>
      <c r="D8021" s="530" t="s">
        <v>24</v>
      </c>
      <c r="E8021" s="531">
        <v>889.88</v>
      </c>
      <c r="F8021" s="532">
        <v>0</v>
      </c>
    </row>
    <row r="8022" spans="1:6">
      <c r="A8022" s="529" t="s">
        <v>33637</v>
      </c>
      <c r="B8022" s="530">
        <v>100585</v>
      </c>
      <c r="C8022" s="522" t="s">
        <v>10800</v>
      </c>
      <c r="D8022" s="530" t="s">
        <v>24</v>
      </c>
      <c r="E8022" s="531">
        <v>761.06</v>
      </c>
      <c r="F8022" s="532">
        <v>0</v>
      </c>
    </row>
    <row r="8023" spans="1:6">
      <c r="A8023" s="529" t="s">
        <v>33637</v>
      </c>
      <c r="B8023" s="530">
        <v>100618</v>
      </c>
      <c r="C8023" s="522" t="s">
        <v>10832</v>
      </c>
      <c r="D8023" s="530" t="s">
        <v>24</v>
      </c>
      <c r="E8023" s="531">
        <v>2041.61</v>
      </c>
      <c r="F8023" s="532">
        <v>0</v>
      </c>
    </row>
    <row r="8024" spans="1:6">
      <c r="A8024" s="529" t="s">
        <v>33637</v>
      </c>
      <c r="B8024" s="530">
        <v>100617</v>
      </c>
      <c r="C8024" s="522" t="s">
        <v>10831</v>
      </c>
      <c r="D8024" s="530" t="s">
        <v>24</v>
      </c>
      <c r="E8024" s="531">
        <v>1342.92</v>
      </c>
      <c r="F8024" s="532">
        <v>0</v>
      </c>
    </row>
    <row r="8025" spans="1:6">
      <c r="A8025" s="529" t="s">
        <v>33637</v>
      </c>
      <c r="B8025" s="530">
        <v>100588</v>
      </c>
      <c r="C8025" s="522" t="s">
        <v>10803</v>
      </c>
      <c r="D8025" s="530" t="s">
        <v>24</v>
      </c>
      <c r="E8025" s="531">
        <v>921.61</v>
      </c>
      <c r="F8025" s="532">
        <v>0</v>
      </c>
    </row>
    <row r="8026" spans="1:6">
      <c r="A8026" s="529" t="s">
        <v>33637</v>
      </c>
      <c r="B8026" s="530">
        <v>100587</v>
      </c>
      <c r="C8026" s="522" t="s">
        <v>10802</v>
      </c>
      <c r="D8026" s="530" t="s">
        <v>24</v>
      </c>
      <c r="E8026" s="531">
        <v>821.49</v>
      </c>
      <c r="F8026" s="532">
        <v>0</v>
      </c>
    </row>
    <row r="8027" spans="1:6">
      <c r="A8027" s="529" t="s">
        <v>33637</v>
      </c>
      <c r="B8027" s="530">
        <v>100590</v>
      </c>
      <c r="C8027" s="522" t="s">
        <v>10805</v>
      </c>
      <c r="D8027" s="530" t="s">
        <v>24</v>
      </c>
      <c r="E8027" s="531">
        <v>1020.88</v>
      </c>
      <c r="F8027" s="532">
        <v>0</v>
      </c>
    </row>
    <row r="8028" spans="1:6">
      <c r="A8028" s="529" t="s">
        <v>33637</v>
      </c>
      <c r="B8028" s="530">
        <v>100589</v>
      </c>
      <c r="C8028" s="522" t="s">
        <v>10804</v>
      </c>
      <c r="D8028" s="530" t="s">
        <v>24</v>
      </c>
      <c r="E8028" s="531">
        <v>921.58</v>
      </c>
      <c r="F8028" s="532">
        <v>0</v>
      </c>
    </row>
    <row r="8029" spans="1:6">
      <c r="A8029" s="529" t="s">
        <v>33637</v>
      </c>
      <c r="B8029" s="530">
        <v>100592</v>
      </c>
      <c r="C8029" s="522" t="s">
        <v>10807</v>
      </c>
      <c r="D8029" s="530" t="s">
        <v>24</v>
      </c>
      <c r="E8029" s="531">
        <v>990.2</v>
      </c>
      <c r="F8029" s="532">
        <v>0</v>
      </c>
    </row>
    <row r="8030" spans="1:6">
      <c r="A8030" s="529" t="s">
        <v>33637</v>
      </c>
      <c r="B8030" s="530">
        <v>100591</v>
      </c>
      <c r="C8030" s="522" t="s">
        <v>10806</v>
      </c>
      <c r="D8030" s="530" t="s">
        <v>24</v>
      </c>
      <c r="E8030" s="531">
        <v>907.98</v>
      </c>
      <c r="F8030" s="532">
        <v>0</v>
      </c>
    </row>
    <row r="8031" spans="1:6">
      <c r="A8031" s="529" t="s">
        <v>33637</v>
      </c>
      <c r="B8031" s="530">
        <v>100594</v>
      </c>
      <c r="C8031" s="522" t="s">
        <v>10809</v>
      </c>
      <c r="D8031" s="530" t="s">
        <v>24</v>
      </c>
      <c r="E8031" s="531">
        <v>1111.98</v>
      </c>
      <c r="F8031" s="532">
        <v>0</v>
      </c>
    </row>
    <row r="8032" spans="1:6">
      <c r="A8032" s="529" t="s">
        <v>33637</v>
      </c>
      <c r="B8032" s="530">
        <v>100593</v>
      </c>
      <c r="C8032" s="522" t="s">
        <v>10808</v>
      </c>
      <c r="D8032" s="530" t="s">
        <v>24</v>
      </c>
      <c r="E8032" s="531">
        <v>972.87</v>
      </c>
      <c r="F8032" s="532">
        <v>0</v>
      </c>
    </row>
    <row r="8033" spans="1:6">
      <c r="A8033" s="529" t="s">
        <v>33637</v>
      </c>
      <c r="B8033" s="530">
        <v>100596</v>
      </c>
      <c r="C8033" s="522" t="s">
        <v>10811</v>
      </c>
      <c r="D8033" s="530" t="s">
        <v>24</v>
      </c>
      <c r="E8033" s="531">
        <v>1355.13</v>
      </c>
      <c r="F8033" s="532">
        <v>0</v>
      </c>
    </row>
    <row r="8034" spans="1:6">
      <c r="A8034" s="529" t="s">
        <v>33637</v>
      </c>
      <c r="B8034" s="530">
        <v>100595</v>
      </c>
      <c r="C8034" s="522" t="s">
        <v>10810</v>
      </c>
      <c r="D8034" s="530" t="s">
        <v>24</v>
      </c>
      <c r="E8034" s="531">
        <v>1167.74</v>
      </c>
      <c r="F8034" s="532">
        <v>0</v>
      </c>
    </row>
    <row r="8035" spans="1:6">
      <c r="A8035" s="529" t="s">
        <v>33637</v>
      </c>
      <c r="B8035" s="530">
        <v>100598</v>
      </c>
      <c r="C8035" s="522" t="s">
        <v>10813</v>
      </c>
      <c r="D8035" s="530" t="s">
        <v>24</v>
      </c>
      <c r="E8035" s="531">
        <v>1515.93</v>
      </c>
      <c r="F8035" s="532">
        <v>0</v>
      </c>
    </row>
    <row r="8036" spans="1:6">
      <c r="A8036" s="529" t="s">
        <v>33637</v>
      </c>
      <c r="B8036" s="530">
        <v>100597</v>
      </c>
      <c r="C8036" s="522" t="s">
        <v>10812</v>
      </c>
      <c r="D8036" s="530" t="s">
        <v>24</v>
      </c>
      <c r="E8036" s="531">
        <v>1361.46</v>
      </c>
      <c r="F8036" s="532">
        <v>0</v>
      </c>
    </row>
    <row r="8037" spans="1:6">
      <c r="A8037" s="529" t="s">
        <v>33637</v>
      </c>
      <c r="B8037" s="530">
        <v>100603</v>
      </c>
      <c r="C8037" s="522" t="s">
        <v>10818</v>
      </c>
      <c r="D8037" s="530" t="s">
        <v>24</v>
      </c>
      <c r="E8037" s="531">
        <v>1710.6</v>
      </c>
      <c r="F8037" s="532">
        <v>0</v>
      </c>
    </row>
    <row r="8038" spans="1:6">
      <c r="A8038" s="529" t="s">
        <v>33637</v>
      </c>
      <c r="B8038" s="530">
        <v>100599</v>
      </c>
      <c r="C8038" s="522" t="s">
        <v>10814</v>
      </c>
      <c r="D8038" s="530" t="s">
        <v>24</v>
      </c>
      <c r="E8038" s="531">
        <v>585.65</v>
      </c>
      <c r="F8038" s="532">
        <v>0</v>
      </c>
    </row>
    <row r="8039" spans="1:6">
      <c r="A8039" s="529" t="s">
        <v>33637</v>
      </c>
      <c r="B8039" s="530">
        <v>100600</v>
      </c>
      <c r="C8039" s="522" t="s">
        <v>10815</v>
      </c>
      <c r="D8039" s="530" t="s">
        <v>24</v>
      </c>
      <c r="E8039" s="531">
        <v>699.83</v>
      </c>
      <c r="F8039" s="532">
        <v>0</v>
      </c>
    </row>
    <row r="8040" spans="1:6">
      <c r="A8040" s="529" t="s">
        <v>33637</v>
      </c>
      <c r="B8040" s="530">
        <v>100601</v>
      </c>
      <c r="C8040" s="522" t="s">
        <v>10816</v>
      </c>
      <c r="D8040" s="530" t="s">
        <v>24</v>
      </c>
      <c r="E8040" s="531">
        <v>884.5</v>
      </c>
      <c r="F8040" s="532">
        <v>0</v>
      </c>
    </row>
    <row r="8041" spans="1:6">
      <c r="A8041" s="529" t="s">
        <v>33637</v>
      </c>
      <c r="B8041" s="530">
        <v>100602</v>
      </c>
      <c r="C8041" s="522" t="s">
        <v>10817</v>
      </c>
      <c r="D8041" s="530" t="s">
        <v>24</v>
      </c>
      <c r="E8041" s="531">
        <v>1114.92</v>
      </c>
      <c r="F8041" s="532">
        <v>0</v>
      </c>
    </row>
    <row r="8042" spans="1:6">
      <c r="A8042" s="529" t="s">
        <v>33637</v>
      </c>
      <c r="B8042" s="530">
        <v>100578</v>
      </c>
      <c r="C8042" s="522" t="s">
        <v>10793</v>
      </c>
      <c r="D8042" s="530" t="s">
        <v>24</v>
      </c>
      <c r="E8042" s="531">
        <v>590.07000000000005</v>
      </c>
      <c r="F8042" s="532">
        <v>0</v>
      </c>
    </row>
    <row r="8043" spans="1:6">
      <c r="A8043" s="529" t="s">
        <v>33637</v>
      </c>
      <c r="B8043" s="530">
        <v>100623</v>
      </c>
      <c r="C8043" s="522" t="s">
        <v>10837</v>
      </c>
      <c r="D8043" s="530" t="s">
        <v>24</v>
      </c>
      <c r="E8043" s="531">
        <v>2515.71</v>
      </c>
      <c r="F8043" s="532">
        <v>0</v>
      </c>
    </row>
    <row r="8044" spans="1:6">
      <c r="A8044" s="529" t="s">
        <v>33637</v>
      </c>
      <c r="B8044" s="530">
        <v>100621</v>
      </c>
      <c r="C8044" s="522" t="s">
        <v>10835</v>
      </c>
      <c r="D8044" s="530" t="s">
        <v>24</v>
      </c>
      <c r="E8044" s="531">
        <v>3017.84</v>
      </c>
      <c r="F8044" s="532">
        <v>0</v>
      </c>
    </row>
    <row r="8045" spans="1:6">
      <c r="A8045" s="529" t="s">
        <v>33637</v>
      </c>
      <c r="B8045" s="530">
        <v>100622</v>
      </c>
      <c r="C8045" s="522" t="s">
        <v>10836</v>
      </c>
      <c r="D8045" s="530" t="s">
        <v>24</v>
      </c>
      <c r="E8045" s="531">
        <v>2323.77</v>
      </c>
      <c r="F8045" s="532">
        <v>0</v>
      </c>
    </row>
    <row r="8046" spans="1:6">
      <c r="A8046" s="529" t="s">
        <v>33637</v>
      </c>
      <c r="B8046" s="530">
        <v>100620</v>
      </c>
      <c r="C8046" s="522" t="s">
        <v>10834</v>
      </c>
      <c r="D8046" s="530" t="s">
        <v>24</v>
      </c>
      <c r="E8046" s="531">
        <v>2589</v>
      </c>
      <c r="F8046" s="532">
        <v>0</v>
      </c>
    </row>
    <row r="8047" spans="1:6">
      <c r="A8047" s="529" t="s">
        <v>33637</v>
      </c>
      <c r="B8047" s="530">
        <v>100619</v>
      </c>
      <c r="C8047" s="522" t="s">
        <v>10833</v>
      </c>
      <c r="D8047" s="530" t="s">
        <v>24</v>
      </c>
      <c r="E8047" s="531">
        <v>612.70000000000005</v>
      </c>
      <c r="F8047" s="532">
        <v>0</v>
      </c>
    </row>
    <row r="8048" spans="1:6">
      <c r="A8048" s="529" t="s">
        <v>33638</v>
      </c>
      <c r="B8048" s="530">
        <v>97985</v>
      </c>
      <c r="C8048" s="522" t="s">
        <v>9712</v>
      </c>
      <c r="D8048" s="530" t="s">
        <v>23</v>
      </c>
      <c r="E8048" s="531">
        <v>1538.95</v>
      </c>
      <c r="F8048" s="532">
        <v>0</v>
      </c>
    </row>
    <row r="8049" spans="1:6">
      <c r="A8049" s="529" t="s">
        <v>33638</v>
      </c>
      <c r="B8049" s="530">
        <v>97993</v>
      </c>
      <c r="C8049" s="522" t="s">
        <v>9716</v>
      </c>
      <c r="D8049" s="530" t="s">
        <v>23</v>
      </c>
      <c r="E8049" s="531">
        <v>2204.5</v>
      </c>
      <c r="F8049" s="532">
        <v>0</v>
      </c>
    </row>
    <row r="8050" spans="1:6">
      <c r="A8050" s="529" t="s">
        <v>33638</v>
      </c>
      <c r="B8050" s="530">
        <v>97991</v>
      </c>
      <c r="C8050" s="522" t="s">
        <v>9715</v>
      </c>
      <c r="D8050" s="530" t="s">
        <v>23</v>
      </c>
      <c r="E8050" s="531">
        <v>1016.14</v>
      </c>
      <c r="F8050" s="532">
        <v>0</v>
      </c>
    </row>
    <row r="8051" spans="1:6">
      <c r="A8051" s="529" t="s">
        <v>33638</v>
      </c>
      <c r="B8051" s="530">
        <v>99283</v>
      </c>
      <c r="C8051" s="522" t="s">
        <v>9763</v>
      </c>
      <c r="D8051" s="530" t="s">
        <v>23</v>
      </c>
      <c r="E8051" s="531">
        <v>1201.6199999999999</v>
      </c>
      <c r="F8051" s="532">
        <v>0</v>
      </c>
    </row>
    <row r="8052" spans="1:6">
      <c r="A8052" s="529" t="s">
        <v>33638</v>
      </c>
      <c r="B8052" s="530">
        <v>99293</v>
      </c>
      <c r="C8052" s="522" t="s">
        <v>9767</v>
      </c>
      <c r="D8052" s="530" t="s">
        <v>23</v>
      </c>
      <c r="E8052" s="531">
        <v>1458.54</v>
      </c>
      <c r="F8052" s="532">
        <v>0</v>
      </c>
    </row>
    <row r="8053" spans="1:6">
      <c r="A8053" s="529" t="s">
        <v>33638</v>
      </c>
      <c r="B8053" s="530">
        <v>99243</v>
      </c>
      <c r="C8053" s="522" t="s">
        <v>9749</v>
      </c>
      <c r="D8053" s="530" t="s">
        <v>23</v>
      </c>
      <c r="E8053" s="531">
        <v>1715.42</v>
      </c>
      <c r="F8053" s="532">
        <v>0</v>
      </c>
    </row>
    <row r="8054" spans="1:6">
      <c r="A8054" s="529" t="s">
        <v>33638</v>
      </c>
      <c r="B8054" s="530">
        <v>99249</v>
      </c>
      <c r="C8054" s="522" t="s">
        <v>9752</v>
      </c>
      <c r="D8054" s="530" t="s">
        <v>23</v>
      </c>
      <c r="E8054" s="531">
        <v>2100.83</v>
      </c>
      <c r="F8054" s="532">
        <v>0</v>
      </c>
    </row>
    <row r="8055" spans="1:6">
      <c r="A8055" s="529" t="s">
        <v>33638</v>
      </c>
      <c r="B8055" s="530">
        <v>99278</v>
      </c>
      <c r="C8055" s="522" t="s">
        <v>9760</v>
      </c>
      <c r="D8055" s="530" t="s">
        <v>23</v>
      </c>
      <c r="E8055" s="531">
        <v>421.57</v>
      </c>
      <c r="F8055" s="532">
        <v>0</v>
      </c>
    </row>
    <row r="8056" spans="1:6">
      <c r="A8056" s="529" t="s">
        <v>33638</v>
      </c>
      <c r="B8056" s="530">
        <v>99288</v>
      </c>
      <c r="C8056" s="522" t="s">
        <v>9764</v>
      </c>
      <c r="D8056" s="530" t="s">
        <v>23</v>
      </c>
      <c r="E8056" s="531">
        <v>555.72</v>
      </c>
      <c r="F8056" s="532">
        <v>0</v>
      </c>
    </row>
    <row r="8057" spans="1:6">
      <c r="A8057" s="529" t="s">
        <v>33638</v>
      </c>
      <c r="B8057" s="530">
        <v>99240</v>
      </c>
      <c r="C8057" s="522" t="s">
        <v>288</v>
      </c>
      <c r="D8057" s="530" t="s">
        <v>23</v>
      </c>
      <c r="E8057" s="531">
        <v>738.69</v>
      </c>
      <c r="F8057" s="532">
        <v>0</v>
      </c>
    </row>
    <row r="8058" spans="1:6">
      <c r="A8058" s="529" t="s">
        <v>33638</v>
      </c>
      <c r="B8058" s="530">
        <v>99246</v>
      </c>
      <c r="C8058" s="522" t="s">
        <v>9750</v>
      </c>
      <c r="D8058" s="530" t="s">
        <v>23</v>
      </c>
      <c r="E8058" s="531">
        <v>1011.61</v>
      </c>
      <c r="F8058" s="532">
        <v>0</v>
      </c>
    </row>
    <row r="8059" spans="1:6">
      <c r="A8059" s="529" t="s">
        <v>33638</v>
      </c>
      <c r="B8059" s="530">
        <v>97981</v>
      </c>
      <c r="C8059" s="522" t="s">
        <v>9710</v>
      </c>
      <c r="D8059" s="530" t="s">
        <v>23</v>
      </c>
      <c r="E8059" s="531">
        <v>1272.73</v>
      </c>
      <c r="F8059" s="532">
        <v>0</v>
      </c>
    </row>
    <row r="8060" spans="1:6">
      <c r="A8060" s="529" t="s">
        <v>33638</v>
      </c>
      <c r="B8060" s="530">
        <v>97989</v>
      </c>
      <c r="C8060" s="522" t="s">
        <v>9714</v>
      </c>
      <c r="D8060" s="530" t="s">
        <v>23</v>
      </c>
      <c r="E8060" s="531">
        <v>1805.13</v>
      </c>
      <c r="F8060" s="532">
        <v>0</v>
      </c>
    </row>
    <row r="8061" spans="1:6">
      <c r="A8061" s="529" t="s">
        <v>33638</v>
      </c>
      <c r="B8061" s="530">
        <v>98409</v>
      </c>
      <c r="C8061" s="522" t="s">
        <v>9747</v>
      </c>
      <c r="D8061" s="530" t="s">
        <v>23</v>
      </c>
      <c r="E8061" s="531">
        <v>423.59</v>
      </c>
      <c r="F8061" s="532">
        <v>0</v>
      </c>
    </row>
    <row r="8062" spans="1:6">
      <c r="A8062" s="529" t="s">
        <v>33638</v>
      </c>
      <c r="B8062" s="530">
        <v>97983</v>
      </c>
      <c r="C8062" s="522" t="s">
        <v>9711</v>
      </c>
      <c r="D8062" s="530" t="s">
        <v>23</v>
      </c>
      <c r="E8062" s="531">
        <v>558.36</v>
      </c>
      <c r="F8062" s="532">
        <v>0</v>
      </c>
    </row>
    <row r="8063" spans="1:6">
      <c r="A8063" s="529" t="s">
        <v>33638</v>
      </c>
      <c r="B8063" s="530">
        <v>97987</v>
      </c>
      <c r="C8063" s="522" t="s">
        <v>9713</v>
      </c>
      <c r="D8063" s="530" t="s">
        <v>23</v>
      </c>
      <c r="E8063" s="531">
        <v>742.01</v>
      </c>
      <c r="F8063" s="532">
        <v>0</v>
      </c>
    </row>
    <row r="8064" spans="1:6">
      <c r="A8064" s="529" t="s">
        <v>33638</v>
      </c>
      <c r="B8064" s="530">
        <v>99241</v>
      </c>
      <c r="C8064" s="522" t="s">
        <v>9748</v>
      </c>
      <c r="D8064" s="530" t="s">
        <v>23</v>
      </c>
      <c r="E8064" s="531">
        <v>1967.75</v>
      </c>
      <c r="F8064" s="532">
        <v>0</v>
      </c>
    </row>
    <row r="8065" spans="1:6">
      <c r="A8065" s="529" t="s">
        <v>33638</v>
      </c>
      <c r="B8065" s="530">
        <v>99247</v>
      </c>
      <c r="C8065" s="522" t="s">
        <v>9751</v>
      </c>
      <c r="D8065" s="530" t="s">
        <v>23</v>
      </c>
      <c r="E8065" s="531">
        <v>2244.7399999999998</v>
      </c>
      <c r="F8065" s="532">
        <v>0</v>
      </c>
    </row>
    <row r="8066" spans="1:6">
      <c r="A8066" s="529" t="s">
        <v>33638</v>
      </c>
      <c r="B8066" s="530">
        <v>99263</v>
      </c>
      <c r="C8066" s="522" t="s">
        <v>9755</v>
      </c>
      <c r="D8066" s="530" t="s">
        <v>23</v>
      </c>
      <c r="E8066" s="531">
        <v>2521.79</v>
      </c>
      <c r="F8066" s="532">
        <v>0</v>
      </c>
    </row>
    <row r="8067" spans="1:6">
      <c r="A8067" s="529" t="s">
        <v>33638</v>
      </c>
      <c r="B8067" s="530">
        <v>99276</v>
      </c>
      <c r="C8067" s="522" t="s">
        <v>9758</v>
      </c>
      <c r="D8067" s="530" t="s">
        <v>23</v>
      </c>
      <c r="E8067" s="531">
        <v>2798.82</v>
      </c>
      <c r="F8067" s="532">
        <v>0</v>
      </c>
    </row>
    <row r="8068" spans="1:6">
      <c r="A8068" s="529" t="s">
        <v>33638</v>
      </c>
      <c r="B8068" s="530">
        <v>99291</v>
      </c>
      <c r="C8068" s="522" t="s">
        <v>9766</v>
      </c>
      <c r="D8068" s="530" t="s">
        <v>23</v>
      </c>
      <c r="E8068" s="531">
        <v>3075.81</v>
      </c>
      <c r="F8068" s="532">
        <v>0</v>
      </c>
    </row>
    <row r="8069" spans="1:6">
      <c r="A8069" s="529" t="s">
        <v>33638</v>
      </c>
      <c r="B8069" s="530">
        <v>99297</v>
      </c>
      <c r="C8069" s="522" t="s">
        <v>9769</v>
      </c>
      <c r="D8069" s="530" t="s">
        <v>23</v>
      </c>
      <c r="E8069" s="531">
        <v>3374.01</v>
      </c>
      <c r="F8069" s="532">
        <v>0</v>
      </c>
    </row>
    <row r="8070" spans="1:6">
      <c r="A8070" s="529" t="s">
        <v>33638</v>
      </c>
      <c r="B8070" s="530">
        <v>99254</v>
      </c>
      <c r="C8070" s="522" t="s">
        <v>9753</v>
      </c>
      <c r="D8070" s="530" t="s">
        <v>23</v>
      </c>
      <c r="E8070" s="531">
        <v>1413.72</v>
      </c>
      <c r="F8070" s="532">
        <v>0</v>
      </c>
    </row>
    <row r="8071" spans="1:6">
      <c r="A8071" s="529" t="s">
        <v>33638</v>
      </c>
      <c r="B8071" s="530">
        <v>99261</v>
      </c>
      <c r="C8071" s="522" t="s">
        <v>9754</v>
      </c>
      <c r="D8071" s="530" t="s">
        <v>23</v>
      </c>
      <c r="E8071" s="531">
        <v>1690.7</v>
      </c>
      <c r="F8071" s="532">
        <v>0</v>
      </c>
    </row>
    <row r="8072" spans="1:6">
      <c r="A8072" s="529" t="s">
        <v>33638</v>
      </c>
      <c r="B8072" s="530">
        <v>99266</v>
      </c>
      <c r="C8072" s="522" t="s">
        <v>9756</v>
      </c>
      <c r="D8072" s="530" t="s">
        <v>23</v>
      </c>
      <c r="E8072" s="531">
        <v>1967.75</v>
      </c>
      <c r="F8072" s="532">
        <v>0</v>
      </c>
    </row>
    <row r="8073" spans="1:6">
      <c r="A8073" s="529" t="s">
        <v>33638</v>
      </c>
      <c r="B8073" s="530">
        <v>99269</v>
      </c>
      <c r="C8073" s="522" t="s">
        <v>9757</v>
      </c>
      <c r="D8073" s="530" t="s">
        <v>23</v>
      </c>
      <c r="E8073" s="531">
        <v>2244.7399999999998</v>
      </c>
      <c r="F8073" s="532">
        <v>0</v>
      </c>
    </row>
    <row r="8074" spans="1:6">
      <c r="A8074" s="529" t="s">
        <v>33638</v>
      </c>
      <c r="B8074" s="530">
        <v>99277</v>
      </c>
      <c r="C8074" s="522" t="s">
        <v>9759</v>
      </c>
      <c r="D8074" s="530" t="s">
        <v>23</v>
      </c>
      <c r="E8074" s="531">
        <v>2521.79</v>
      </c>
      <c r="F8074" s="532">
        <v>0</v>
      </c>
    </row>
    <row r="8075" spans="1:6">
      <c r="A8075" s="529" t="s">
        <v>33638</v>
      </c>
      <c r="B8075" s="530">
        <v>99281</v>
      </c>
      <c r="C8075" s="522" t="s">
        <v>9761</v>
      </c>
      <c r="D8075" s="530" t="s">
        <v>23</v>
      </c>
      <c r="E8075" s="531">
        <v>2798.82</v>
      </c>
      <c r="F8075" s="532">
        <v>0</v>
      </c>
    </row>
    <row r="8076" spans="1:6">
      <c r="A8076" s="529" t="s">
        <v>33638</v>
      </c>
      <c r="B8076" s="530">
        <v>99289</v>
      </c>
      <c r="C8076" s="522" t="s">
        <v>9765</v>
      </c>
      <c r="D8076" s="530" t="s">
        <v>23</v>
      </c>
      <c r="E8076" s="531">
        <v>3075.81</v>
      </c>
      <c r="F8076" s="532">
        <v>0</v>
      </c>
    </row>
    <row r="8077" spans="1:6">
      <c r="A8077" s="529" t="s">
        <v>33638</v>
      </c>
      <c r="B8077" s="530">
        <v>99282</v>
      </c>
      <c r="C8077" s="522" t="s">
        <v>9762</v>
      </c>
      <c r="D8077" s="530" t="s">
        <v>23</v>
      </c>
      <c r="E8077" s="531">
        <v>3101.43</v>
      </c>
      <c r="F8077" s="532">
        <v>0</v>
      </c>
    </row>
    <row r="8078" spans="1:6">
      <c r="A8078" s="529" t="s">
        <v>33638</v>
      </c>
      <c r="B8078" s="530">
        <v>99296</v>
      </c>
      <c r="C8078" s="522" t="s">
        <v>9768</v>
      </c>
      <c r="D8078" s="530" t="s">
        <v>23</v>
      </c>
      <c r="E8078" s="531">
        <v>3378.43</v>
      </c>
      <c r="F8078" s="532">
        <v>0</v>
      </c>
    </row>
    <row r="8079" spans="1:6">
      <c r="A8079" s="529" t="s">
        <v>33638</v>
      </c>
      <c r="B8079" s="530">
        <v>99299</v>
      </c>
      <c r="C8079" s="522" t="s">
        <v>9770</v>
      </c>
      <c r="D8079" s="530" t="s">
        <v>23</v>
      </c>
      <c r="E8079" s="531">
        <v>3655.38</v>
      </c>
      <c r="F8079" s="532">
        <v>0</v>
      </c>
    </row>
    <row r="8080" spans="1:6">
      <c r="A8080" s="529" t="s">
        <v>33638</v>
      </c>
      <c r="B8080" s="530">
        <v>99302</v>
      </c>
      <c r="C8080" s="522" t="s">
        <v>9771</v>
      </c>
      <c r="D8080" s="530" t="s">
        <v>23</v>
      </c>
      <c r="E8080" s="531">
        <v>3936.79</v>
      </c>
      <c r="F8080" s="532">
        <v>0</v>
      </c>
    </row>
    <row r="8081" spans="1:6">
      <c r="A8081" s="529" t="s">
        <v>33638</v>
      </c>
      <c r="B8081" s="530">
        <v>99307</v>
      </c>
      <c r="C8081" s="522" t="s">
        <v>9774</v>
      </c>
      <c r="D8081" s="530" t="s">
        <v>23</v>
      </c>
      <c r="E8081" s="531">
        <v>2543</v>
      </c>
      <c r="F8081" s="532">
        <v>0</v>
      </c>
    </row>
    <row r="8082" spans="1:6">
      <c r="A8082" s="529" t="s">
        <v>33638</v>
      </c>
      <c r="B8082" s="530">
        <v>99317</v>
      </c>
      <c r="C8082" s="522" t="s">
        <v>9778</v>
      </c>
      <c r="D8082" s="530" t="s">
        <v>23</v>
      </c>
      <c r="E8082" s="531">
        <v>2819.98</v>
      </c>
      <c r="F8082" s="532">
        <v>0</v>
      </c>
    </row>
    <row r="8083" spans="1:6">
      <c r="A8083" s="529" t="s">
        <v>33638</v>
      </c>
      <c r="B8083" s="530">
        <v>99321</v>
      </c>
      <c r="C8083" s="522" t="s">
        <v>9781</v>
      </c>
      <c r="D8083" s="530" t="s">
        <v>23</v>
      </c>
      <c r="E8083" s="531">
        <v>3097.02</v>
      </c>
      <c r="F8083" s="532">
        <v>0</v>
      </c>
    </row>
    <row r="8084" spans="1:6">
      <c r="A8084" s="529" t="s">
        <v>33638</v>
      </c>
      <c r="B8084" s="530">
        <v>99323</v>
      </c>
      <c r="C8084" s="522" t="s">
        <v>9782</v>
      </c>
      <c r="D8084" s="530" t="s">
        <v>23</v>
      </c>
      <c r="E8084" s="531">
        <v>3374.01</v>
      </c>
      <c r="F8084" s="532">
        <v>0</v>
      </c>
    </row>
    <row r="8085" spans="1:6">
      <c r="A8085" s="529" t="s">
        <v>33638</v>
      </c>
      <c r="B8085" s="530">
        <v>99325</v>
      </c>
      <c r="C8085" s="522" t="s">
        <v>9783</v>
      </c>
      <c r="D8085" s="530" t="s">
        <v>23</v>
      </c>
      <c r="E8085" s="531">
        <v>3655.38</v>
      </c>
      <c r="F8085" s="532">
        <v>0</v>
      </c>
    </row>
    <row r="8086" spans="1:6">
      <c r="A8086" s="529" t="s">
        <v>33638</v>
      </c>
      <c r="B8086" s="530">
        <v>99311</v>
      </c>
      <c r="C8086" s="522" t="s">
        <v>9776</v>
      </c>
      <c r="D8086" s="530" t="s">
        <v>23</v>
      </c>
      <c r="E8086" s="531">
        <v>4218.24</v>
      </c>
      <c r="F8086" s="532">
        <v>0</v>
      </c>
    </row>
    <row r="8087" spans="1:6">
      <c r="A8087" s="529" t="s">
        <v>33638</v>
      </c>
      <c r="B8087" s="530">
        <v>99314</v>
      </c>
      <c r="C8087" s="522" t="s">
        <v>9777</v>
      </c>
      <c r="D8087" s="530" t="s">
        <v>23</v>
      </c>
      <c r="E8087" s="531">
        <v>4499.6499999999996</v>
      </c>
      <c r="F8087" s="532">
        <v>0</v>
      </c>
    </row>
    <row r="8088" spans="1:6">
      <c r="A8088" s="529" t="s">
        <v>33638</v>
      </c>
      <c r="B8088" s="530">
        <v>99304</v>
      </c>
      <c r="C8088" s="522" t="s">
        <v>9772</v>
      </c>
      <c r="D8088" s="530" t="s">
        <v>23</v>
      </c>
      <c r="E8088" s="531">
        <v>3659.8</v>
      </c>
      <c r="F8088" s="532">
        <v>0</v>
      </c>
    </row>
    <row r="8089" spans="1:6">
      <c r="A8089" s="529" t="s">
        <v>33638</v>
      </c>
      <c r="B8089" s="530">
        <v>99306</v>
      </c>
      <c r="C8089" s="522" t="s">
        <v>9773</v>
      </c>
      <c r="D8089" s="530" t="s">
        <v>23</v>
      </c>
      <c r="E8089" s="531">
        <v>3936.79</v>
      </c>
      <c r="F8089" s="532">
        <v>0</v>
      </c>
    </row>
    <row r="8090" spans="1:6">
      <c r="A8090" s="529" t="s">
        <v>33638</v>
      </c>
      <c r="B8090" s="530">
        <v>99309</v>
      </c>
      <c r="C8090" s="522" t="s">
        <v>9775</v>
      </c>
      <c r="D8090" s="530" t="s">
        <v>23</v>
      </c>
      <c r="E8090" s="531">
        <v>4218.24</v>
      </c>
      <c r="F8090" s="532">
        <v>0</v>
      </c>
    </row>
    <row r="8091" spans="1:6">
      <c r="A8091" s="529" t="s">
        <v>33638</v>
      </c>
      <c r="B8091" s="530">
        <v>99327</v>
      </c>
      <c r="C8091" s="522" t="s">
        <v>9784</v>
      </c>
      <c r="D8091" s="530" t="s">
        <v>23</v>
      </c>
      <c r="E8091" s="531">
        <v>4737.8500000000004</v>
      </c>
      <c r="F8091" s="532">
        <v>0</v>
      </c>
    </row>
    <row r="8092" spans="1:6">
      <c r="A8092" s="529" t="s">
        <v>33638</v>
      </c>
      <c r="B8092" s="530">
        <v>98009</v>
      </c>
      <c r="C8092" s="522" t="s">
        <v>9724</v>
      </c>
      <c r="D8092" s="530" t="s">
        <v>23</v>
      </c>
      <c r="E8092" s="531">
        <v>2037.41</v>
      </c>
      <c r="F8092" s="532">
        <v>0</v>
      </c>
    </row>
    <row r="8093" spans="1:6">
      <c r="A8093" s="529" t="s">
        <v>33638</v>
      </c>
      <c r="B8093" s="530">
        <v>98011</v>
      </c>
      <c r="C8093" s="522" t="s">
        <v>9725</v>
      </c>
      <c r="D8093" s="530" t="s">
        <v>23</v>
      </c>
      <c r="E8093" s="531">
        <v>2324.64</v>
      </c>
      <c r="F8093" s="532">
        <v>0</v>
      </c>
    </row>
    <row r="8094" spans="1:6">
      <c r="A8094" s="529" t="s">
        <v>33638</v>
      </c>
      <c r="B8094" s="530">
        <v>98013</v>
      </c>
      <c r="C8094" s="522" t="s">
        <v>9726</v>
      </c>
      <c r="D8094" s="530" t="s">
        <v>23</v>
      </c>
      <c r="E8094" s="531">
        <v>2611.9299999999998</v>
      </c>
      <c r="F8094" s="532">
        <v>0</v>
      </c>
    </row>
    <row r="8095" spans="1:6">
      <c r="A8095" s="529" t="s">
        <v>33638</v>
      </c>
      <c r="B8095" s="530">
        <v>98015</v>
      </c>
      <c r="C8095" s="522" t="s">
        <v>9727</v>
      </c>
      <c r="D8095" s="530" t="s">
        <v>23</v>
      </c>
      <c r="E8095" s="531">
        <v>2899.21</v>
      </c>
      <c r="F8095" s="532">
        <v>0</v>
      </c>
    </row>
    <row r="8096" spans="1:6">
      <c r="A8096" s="529" t="s">
        <v>33638</v>
      </c>
      <c r="B8096" s="530">
        <v>98017</v>
      </c>
      <c r="C8096" s="522" t="s">
        <v>9728</v>
      </c>
      <c r="D8096" s="530" t="s">
        <v>23</v>
      </c>
      <c r="E8096" s="531">
        <v>3186.44</v>
      </c>
      <c r="F8096" s="532">
        <v>0</v>
      </c>
    </row>
    <row r="8097" spans="1:6">
      <c r="A8097" s="529" t="s">
        <v>33638</v>
      </c>
      <c r="B8097" s="530">
        <v>98019</v>
      </c>
      <c r="C8097" s="522" t="s">
        <v>9729</v>
      </c>
      <c r="D8097" s="530" t="s">
        <v>23</v>
      </c>
      <c r="E8097" s="531">
        <v>3497.96</v>
      </c>
      <c r="F8097" s="532">
        <v>0</v>
      </c>
    </row>
    <row r="8098" spans="1:6">
      <c r="A8098" s="529" t="s">
        <v>33638</v>
      </c>
      <c r="B8098" s="530">
        <v>97995</v>
      </c>
      <c r="C8098" s="522" t="s">
        <v>9717</v>
      </c>
      <c r="D8098" s="530" t="s">
        <v>23</v>
      </c>
      <c r="E8098" s="531">
        <v>1462.9</v>
      </c>
      <c r="F8098" s="532">
        <v>0</v>
      </c>
    </row>
    <row r="8099" spans="1:6">
      <c r="A8099" s="529" t="s">
        <v>33638</v>
      </c>
      <c r="B8099" s="530">
        <v>97997</v>
      </c>
      <c r="C8099" s="522" t="s">
        <v>9718</v>
      </c>
      <c r="D8099" s="530" t="s">
        <v>23</v>
      </c>
      <c r="E8099" s="531">
        <v>1750.11</v>
      </c>
      <c r="F8099" s="532">
        <v>0</v>
      </c>
    </row>
    <row r="8100" spans="1:6">
      <c r="A8100" s="529" t="s">
        <v>33638</v>
      </c>
      <c r="B8100" s="530">
        <v>97999</v>
      </c>
      <c r="C8100" s="522" t="s">
        <v>9719</v>
      </c>
      <c r="D8100" s="530" t="s">
        <v>23</v>
      </c>
      <c r="E8100" s="531">
        <v>2037.41</v>
      </c>
      <c r="F8100" s="532">
        <v>0</v>
      </c>
    </row>
    <row r="8101" spans="1:6">
      <c r="A8101" s="529" t="s">
        <v>33638</v>
      </c>
      <c r="B8101" s="530">
        <v>98001</v>
      </c>
      <c r="C8101" s="522" t="s">
        <v>9720</v>
      </c>
      <c r="D8101" s="530" t="s">
        <v>23</v>
      </c>
      <c r="E8101" s="531">
        <v>2324.64</v>
      </c>
      <c r="F8101" s="532">
        <v>0</v>
      </c>
    </row>
    <row r="8102" spans="1:6">
      <c r="A8102" s="529" t="s">
        <v>33638</v>
      </c>
      <c r="B8102" s="530">
        <v>98003</v>
      </c>
      <c r="C8102" s="522" t="s">
        <v>9721</v>
      </c>
      <c r="D8102" s="530" t="s">
        <v>23</v>
      </c>
      <c r="E8102" s="531">
        <v>2611.9299999999998</v>
      </c>
      <c r="F8102" s="532">
        <v>0</v>
      </c>
    </row>
    <row r="8103" spans="1:6">
      <c r="A8103" s="529" t="s">
        <v>33638</v>
      </c>
      <c r="B8103" s="530">
        <v>98005</v>
      </c>
      <c r="C8103" s="522" t="s">
        <v>9722</v>
      </c>
      <c r="D8103" s="530" t="s">
        <v>23</v>
      </c>
      <c r="E8103" s="531">
        <v>2899.21</v>
      </c>
      <c r="F8103" s="532">
        <v>0</v>
      </c>
    </row>
    <row r="8104" spans="1:6">
      <c r="A8104" s="529" t="s">
        <v>33638</v>
      </c>
      <c r="B8104" s="530">
        <v>98007</v>
      </c>
      <c r="C8104" s="522" t="s">
        <v>9723</v>
      </c>
      <c r="D8104" s="530" t="s">
        <v>23</v>
      </c>
      <c r="E8104" s="531">
        <v>3186.44</v>
      </c>
      <c r="F8104" s="532">
        <v>0</v>
      </c>
    </row>
    <row r="8105" spans="1:6">
      <c r="A8105" s="529" t="s">
        <v>33638</v>
      </c>
      <c r="B8105" s="530">
        <v>98031</v>
      </c>
      <c r="C8105" s="522" t="s">
        <v>9735</v>
      </c>
      <c r="D8105" s="530" t="s">
        <v>23</v>
      </c>
      <c r="E8105" s="531">
        <v>3215.79</v>
      </c>
      <c r="F8105" s="532">
        <v>0</v>
      </c>
    </row>
    <row r="8106" spans="1:6">
      <c r="A8106" s="529" t="s">
        <v>33638</v>
      </c>
      <c r="B8106" s="530">
        <v>98033</v>
      </c>
      <c r="C8106" s="522" t="s">
        <v>9736</v>
      </c>
      <c r="D8106" s="530" t="s">
        <v>23</v>
      </c>
      <c r="E8106" s="531">
        <v>3503.03</v>
      </c>
      <c r="F8106" s="532">
        <v>0</v>
      </c>
    </row>
    <row r="8107" spans="1:6">
      <c r="A8107" s="529" t="s">
        <v>33638</v>
      </c>
      <c r="B8107" s="530">
        <v>98035</v>
      </c>
      <c r="C8107" s="522" t="s">
        <v>9737</v>
      </c>
      <c r="D8107" s="530" t="s">
        <v>23</v>
      </c>
      <c r="E8107" s="531">
        <v>3790.23</v>
      </c>
      <c r="F8107" s="532">
        <v>0</v>
      </c>
    </row>
    <row r="8108" spans="1:6">
      <c r="A8108" s="529" t="s">
        <v>33638</v>
      </c>
      <c r="B8108" s="530">
        <v>98037</v>
      </c>
      <c r="C8108" s="522" t="s">
        <v>9738</v>
      </c>
      <c r="D8108" s="530" t="s">
        <v>23</v>
      </c>
      <c r="E8108" s="531">
        <v>4082.51</v>
      </c>
      <c r="F8108" s="532">
        <v>0</v>
      </c>
    </row>
    <row r="8109" spans="1:6">
      <c r="A8109" s="529" t="s">
        <v>33638</v>
      </c>
      <c r="B8109" s="530">
        <v>98021</v>
      </c>
      <c r="C8109" s="522" t="s">
        <v>9730</v>
      </c>
      <c r="D8109" s="530" t="s">
        <v>23</v>
      </c>
      <c r="E8109" s="531">
        <v>2636.23</v>
      </c>
      <c r="F8109" s="532">
        <v>0</v>
      </c>
    </row>
    <row r="8110" spans="1:6">
      <c r="A8110" s="529" t="s">
        <v>33638</v>
      </c>
      <c r="B8110" s="530">
        <v>98023</v>
      </c>
      <c r="C8110" s="522" t="s">
        <v>9731</v>
      </c>
      <c r="D8110" s="530" t="s">
        <v>23</v>
      </c>
      <c r="E8110" s="531">
        <v>2923.44</v>
      </c>
      <c r="F8110" s="532">
        <v>0</v>
      </c>
    </row>
    <row r="8111" spans="1:6">
      <c r="A8111" s="529" t="s">
        <v>33638</v>
      </c>
      <c r="B8111" s="530">
        <v>98025</v>
      </c>
      <c r="C8111" s="522" t="s">
        <v>9732</v>
      </c>
      <c r="D8111" s="530" t="s">
        <v>23</v>
      </c>
      <c r="E8111" s="531">
        <v>3210.73</v>
      </c>
      <c r="F8111" s="532">
        <v>0</v>
      </c>
    </row>
    <row r="8112" spans="1:6">
      <c r="A8112" s="529" t="s">
        <v>33638</v>
      </c>
      <c r="B8112" s="530">
        <v>98027</v>
      </c>
      <c r="C8112" s="522" t="s">
        <v>9733</v>
      </c>
      <c r="D8112" s="530" t="s">
        <v>23</v>
      </c>
      <c r="E8112" s="531">
        <v>3497.96</v>
      </c>
      <c r="F8112" s="532">
        <v>0</v>
      </c>
    </row>
    <row r="8113" spans="1:6">
      <c r="A8113" s="529" t="s">
        <v>33638</v>
      </c>
      <c r="B8113" s="530">
        <v>98029</v>
      </c>
      <c r="C8113" s="522" t="s">
        <v>9734</v>
      </c>
      <c r="D8113" s="530" t="s">
        <v>23</v>
      </c>
      <c r="E8113" s="531">
        <v>3790.23</v>
      </c>
      <c r="F8113" s="532">
        <v>0</v>
      </c>
    </row>
    <row r="8114" spans="1:6">
      <c r="A8114" s="529" t="s">
        <v>33638</v>
      </c>
      <c r="B8114" s="530">
        <v>98045</v>
      </c>
      <c r="C8114" s="522" t="s">
        <v>9742</v>
      </c>
      <c r="D8114" s="530" t="s">
        <v>23</v>
      </c>
      <c r="E8114" s="531">
        <v>4374.8599999999997</v>
      </c>
      <c r="F8114" s="532">
        <v>0</v>
      </c>
    </row>
    <row r="8115" spans="1:6">
      <c r="A8115" s="529" t="s">
        <v>33638</v>
      </c>
      <c r="B8115" s="530">
        <v>98047</v>
      </c>
      <c r="C8115" s="522" t="s">
        <v>9743</v>
      </c>
      <c r="D8115" s="530" t="s">
        <v>23</v>
      </c>
      <c r="E8115" s="531">
        <v>4667.1499999999996</v>
      </c>
      <c r="F8115" s="532">
        <v>0</v>
      </c>
    </row>
    <row r="8116" spans="1:6">
      <c r="A8116" s="529" t="s">
        <v>33638</v>
      </c>
      <c r="B8116" s="530">
        <v>98039</v>
      </c>
      <c r="C8116" s="522" t="s">
        <v>9739</v>
      </c>
      <c r="D8116" s="530" t="s">
        <v>23</v>
      </c>
      <c r="E8116" s="531">
        <v>3795.29</v>
      </c>
      <c r="F8116" s="532">
        <v>0</v>
      </c>
    </row>
    <row r="8117" spans="1:6">
      <c r="A8117" s="529" t="s">
        <v>33638</v>
      </c>
      <c r="B8117" s="530">
        <v>98041</v>
      </c>
      <c r="C8117" s="522" t="s">
        <v>9740</v>
      </c>
      <c r="D8117" s="530" t="s">
        <v>23</v>
      </c>
      <c r="E8117" s="531">
        <v>4082.51</v>
      </c>
      <c r="F8117" s="532">
        <v>0</v>
      </c>
    </row>
    <row r="8118" spans="1:6">
      <c r="A8118" s="529" t="s">
        <v>33638</v>
      </c>
      <c r="B8118" s="530">
        <v>98043</v>
      </c>
      <c r="C8118" s="522" t="s">
        <v>9741</v>
      </c>
      <c r="D8118" s="530" t="s">
        <v>23</v>
      </c>
      <c r="E8118" s="531">
        <v>4374.8599999999997</v>
      </c>
      <c r="F8118" s="532">
        <v>0</v>
      </c>
    </row>
    <row r="8119" spans="1:6">
      <c r="A8119" s="529" t="s">
        <v>33638</v>
      </c>
      <c r="B8119" s="530">
        <v>98049</v>
      </c>
      <c r="C8119" s="522" t="s">
        <v>9744</v>
      </c>
      <c r="D8119" s="530" t="s">
        <v>23</v>
      </c>
      <c r="E8119" s="531">
        <v>4909.95</v>
      </c>
      <c r="F8119" s="532">
        <v>0</v>
      </c>
    </row>
    <row r="8120" spans="1:6">
      <c r="A8120" s="529" t="s">
        <v>33638</v>
      </c>
      <c r="B8120" s="530">
        <v>101809</v>
      </c>
      <c r="C8120" s="522" t="s">
        <v>33639</v>
      </c>
      <c r="D8120" s="530" t="s">
        <v>24</v>
      </c>
      <c r="E8120" s="531">
        <v>2873.87</v>
      </c>
      <c r="F8120" s="532">
        <v>0</v>
      </c>
    </row>
    <row r="8121" spans="1:6">
      <c r="A8121" s="529" t="s">
        <v>33638</v>
      </c>
      <c r="B8121" s="530">
        <v>97980</v>
      </c>
      <c r="C8121" s="522" t="s">
        <v>33640</v>
      </c>
      <c r="D8121" s="530" t="s">
        <v>24</v>
      </c>
      <c r="E8121" s="531">
        <v>2145.56</v>
      </c>
      <c r="F8121" s="532">
        <v>0</v>
      </c>
    </row>
    <row r="8122" spans="1:6">
      <c r="A8122" s="529" t="s">
        <v>33638</v>
      </c>
      <c r="B8122" s="530">
        <v>98405</v>
      </c>
      <c r="C8122" s="522" t="s">
        <v>33641</v>
      </c>
      <c r="D8122" s="530" t="s">
        <v>24</v>
      </c>
      <c r="E8122" s="531">
        <v>2637.42</v>
      </c>
      <c r="F8122" s="532">
        <v>0</v>
      </c>
    </row>
    <row r="8123" spans="1:6">
      <c r="A8123" s="529" t="s">
        <v>33638</v>
      </c>
      <c r="B8123" s="530">
        <v>97988</v>
      </c>
      <c r="C8123" s="522" t="s">
        <v>33642</v>
      </c>
      <c r="D8123" s="530" t="s">
        <v>24</v>
      </c>
      <c r="E8123" s="531">
        <v>3123.89</v>
      </c>
      <c r="F8123" s="532">
        <v>0</v>
      </c>
    </row>
    <row r="8124" spans="1:6">
      <c r="A8124" s="529" t="s">
        <v>33638</v>
      </c>
      <c r="B8124" s="530">
        <v>102139</v>
      </c>
      <c r="C8124" s="522" t="s">
        <v>33643</v>
      </c>
      <c r="D8124" s="530" t="s">
        <v>24</v>
      </c>
      <c r="E8124" s="531">
        <v>1752.01</v>
      </c>
      <c r="F8124" s="532">
        <v>0</v>
      </c>
    </row>
    <row r="8125" spans="1:6">
      <c r="A8125" s="529" t="s">
        <v>33638</v>
      </c>
      <c r="B8125" s="530">
        <v>102141</v>
      </c>
      <c r="C8125" s="522" t="s">
        <v>33644</v>
      </c>
      <c r="D8125" s="530" t="s">
        <v>24</v>
      </c>
      <c r="E8125" s="531">
        <v>2694.39</v>
      </c>
      <c r="F8125" s="532">
        <v>0</v>
      </c>
    </row>
    <row r="8126" spans="1:6">
      <c r="A8126" s="529" t="s">
        <v>33638</v>
      </c>
      <c r="B8126" s="530">
        <v>99280</v>
      </c>
      <c r="C8126" s="522" t="s">
        <v>33645</v>
      </c>
      <c r="D8126" s="530" t="s">
        <v>24</v>
      </c>
      <c r="E8126" s="531">
        <v>2070.85</v>
      </c>
      <c r="F8126" s="532">
        <v>0</v>
      </c>
    </row>
    <row r="8127" spans="1:6">
      <c r="A8127" s="529" t="s">
        <v>33638</v>
      </c>
      <c r="B8127" s="530">
        <v>99292</v>
      </c>
      <c r="C8127" s="522" t="s">
        <v>33646</v>
      </c>
      <c r="D8127" s="530" t="s">
        <v>24</v>
      </c>
      <c r="E8127" s="531">
        <v>2552.25</v>
      </c>
      <c r="F8127" s="532">
        <v>0</v>
      </c>
    </row>
    <row r="8128" spans="1:6">
      <c r="A8128" s="529" t="s">
        <v>33638</v>
      </c>
      <c r="B8128" s="530">
        <v>99242</v>
      </c>
      <c r="C8128" s="522" t="s">
        <v>33647</v>
      </c>
      <c r="D8128" s="530" t="s">
        <v>24</v>
      </c>
      <c r="E8128" s="531">
        <v>3029.17</v>
      </c>
      <c r="F8128" s="532">
        <v>0</v>
      </c>
    </row>
    <row r="8129" spans="1:6">
      <c r="A8129" s="529" t="s">
        <v>33638</v>
      </c>
      <c r="B8129" s="530">
        <v>99248</v>
      </c>
      <c r="C8129" s="522" t="s">
        <v>33648</v>
      </c>
      <c r="D8129" s="530" t="s">
        <v>24</v>
      </c>
      <c r="E8129" s="531">
        <v>3864.66</v>
      </c>
      <c r="F8129" s="532">
        <v>0</v>
      </c>
    </row>
    <row r="8130" spans="1:6">
      <c r="A8130" s="529" t="s">
        <v>33638</v>
      </c>
      <c r="B8130" s="530">
        <v>99275</v>
      </c>
      <c r="C8130" s="522" t="s">
        <v>33649</v>
      </c>
      <c r="D8130" s="530" t="s">
        <v>24</v>
      </c>
      <c r="E8130" s="531">
        <v>1001.99</v>
      </c>
      <c r="F8130" s="532">
        <v>0</v>
      </c>
    </row>
    <row r="8131" spans="1:6">
      <c r="A8131" s="529" t="s">
        <v>33638</v>
      </c>
      <c r="B8131" s="530">
        <v>99285</v>
      </c>
      <c r="C8131" s="522" t="s">
        <v>33650</v>
      </c>
      <c r="D8131" s="530" t="s">
        <v>24</v>
      </c>
      <c r="E8131" s="531">
        <v>1350.09</v>
      </c>
      <c r="F8131" s="532">
        <v>0</v>
      </c>
    </row>
    <row r="8132" spans="1:6">
      <c r="A8132" s="529" t="s">
        <v>33638</v>
      </c>
      <c r="B8132" s="530">
        <v>102457</v>
      </c>
      <c r="C8132" s="522" t="s">
        <v>33651</v>
      </c>
      <c r="D8132" s="530" t="s">
        <v>24</v>
      </c>
      <c r="E8132" s="531">
        <v>1689.84</v>
      </c>
      <c r="F8132" s="532">
        <v>0</v>
      </c>
    </row>
    <row r="8133" spans="1:6">
      <c r="A8133" s="529" t="s">
        <v>33638</v>
      </c>
      <c r="B8133" s="530">
        <v>102142</v>
      </c>
      <c r="C8133" s="522" t="s">
        <v>33652</v>
      </c>
      <c r="D8133" s="530" t="s">
        <v>24</v>
      </c>
      <c r="E8133" s="531">
        <v>2656.81</v>
      </c>
      <c r="F8133" s="532">
        <v>0</v>
      </c>
    </row>
    <row r="8134" spans="1:6">
      <c r="A8134" s="529" t="s">
        <v>33638</v>
      </c>
      <c r="B8134" s="530">
        <v>97992</v>
      </c>
      <c r="C8134" s="522" t="s">
        <v>33653</v>
      </c>
      <c r="D8134" s="530" t="s">
        <v>24</v>
      </c>
      <c r="E8134" s="531">
        <v>3978.98</v>
      </c>
      <c r="F8134" s="532">
        <v>0</v>
      </c>
    </row>
    <row r="8135" spans="1:6">
      <c r="A8135" s="529" t="s">
        <v>33638</v>
      </c>
      <c r="B8135" s="530">
        <v>97978</v>
      </c>
      <c r="C8135" s="522" t="s">
        <v>33654</v>
      </c>
      <c r="D8135" s="530" t="s">
        <v>24</v>
      </c>
      <c r="E8135" s="531">
        <v>1010.31</v>
      </c>
      <c r="F8135" s="532">
        <v>0</v>
      </c>
    </row>
    <row r="8136" spans="1:6">
      <c r="A8136" s="529" t="s">
        <v>33638</v>
      </c>
      <c r="B8136" s="530">
        <v>98410</v>
      </c>
      <c r="C8136" s="522" t="s">
        <v>33655</v>
      </c>
      <c r="D8136" s="530" t="s">
        <v>24</v>
      </c>
      <c r="E8136" s="531">
        <v>1278.6500000000001</v>
      </c>
      <c r="F8136" s="532">
        <v>0</v>
      </c>
    </row>
    <row r="8137" spans="1:6">
      <c r="A8137" s="529" t="s">
        <v>33638</v>
      </c>
      <c r="B8137" s="530">
        <v>97994</v>
      </c>
      <c r="C8137" s="522" t="s">
        <v>33656</v>
      </c>
      <c r="D8137" s="530" t="s">
        <v>24</v>
      </c>
      <c r="E8137" s="531">
        <v>2739.42</v>
      </c>
      <c r="F8137" s="532">
        <v>0</v>
      </c>
    </row>
    <row r="8138" spans="1:6">
      <c r="A8138" s="529" t="s">
        <v>33638</v>
      </c>
      <c r="B8138" s="530">
        <v>99290</v>
      </c>
      <c r="C8138" s="522" t="s">
        <v>33657</v>
      </c>
      <c r="D8138" s="530" t="s">
        <v>24</v>
      </c>
      <c r="E8138" s="531">
        <v>4176.83</v>
      </c>
      <c r="F8138" s="532">
        <v>0</v>
      </c>
    </row>
    <row r="8139" spans="1:6">
      <c r="A8139" s="529" t="s">
        <v>33638</v>
      </c>
      <c r="B8139" s="530">
        <v>99244</v>
      </c>
      <c r="C8139" s="522" t="s">
        <v>33658</v>
      </c>
      <c r="D8139" s="530" t="s">
        <v>24</v>
      </c>
      <c r="E8139" s="531">
        <v>5094.55</v>
      </c>
      <c r="F8139" s="532">
        <v>0</v>
      </c>
    </row>
    <row r="8140" spans="1:6">
      <c r="A8140" s="529" t="s">
        <v>33638</v>
      </c>
      <c r="B8140" s="530">
        <v>99256</v>
      </c>
      <c r="C8140" s="522" t="s">
        <v>33659</v>
      </c>
      <c r="D8140" s="530" t="s">
        <v>24</v>
      </c>
      <c r="E8140" s="531">
        <v>5982.99</v>
      </c>
      <c r="F8140" s="532">
        <v>0</v>
      </c>
    </row>
    <row r="8141" spans="1:6">
      <c r="A8141" s="529" t="s">
        <v>33638</v>
      </c>
      <c r="B8141" s="530">
        <v>99271</v>
      </c>
      <c r="C8141" s="522" t="s">
        <v>33660</v>
      </c>
      <c r="D8141" s="530" t="s">
        <v>24</v>
      </c>
      <c r="E8141" s="531">
        <v>6871.37</v>
      </c>
      <c r="F8141" s="532">
        <v>0</v>
      </c>
    </row>
    <row r="8142" spans="1:6">
      <c r="A8142" s="529" t="s">
        <v>33638</v>
      </c>
      <c r="B8142" s="530">
        <v>99284</v>
      </c>
      <c r="C8142" s="522" t="s">
        <v>33661</v>
      </c>
      <c r="D8142" s="530" t="s">
        <v>24</v>
      </c>
      <c r="E8142" s="531">
        <v>7759.86</v>
      </c>
      <c r="F8142" s="532">
        <v>0</v>
      </c>
    </row>
    <row r="8143" spans="1:6">
      <c r="A8143" s="529" t="s">
        <v>33638</v>
      </c>
      <c r="B8143" s="530">
        <v>99294</v>
      </c>
      <c r="C8143" s="522" t="s">
        <v>33662</v>
      </c>
      <c r="D8143" s="530" t="s">
        <v>24</v>
      </c>
      <c r="E8143" s="531">
        <v>8648.2800000000007</v>
      </c>
      <c r="F8143" s="532">
        <v>0</v>
      </c>
    </row>
    <row r="8144" spans="1:6">
      <c r="A8144" s="529" t="s">
        <v>33638</v>
      </c>
      <c r="B8144" s="530">
        <v>99252</v>
      </c>
      <c r="C8144" s="522" t="s">
        <v>33663</v>
      </c>
      <c r="D8144" s="530" t="s">
        <v>24</v>
      </c>
      <c r="E8144" s="531">
        <v>2680.1</v>
      </c>
      <c r="F8144" s="532">
        <v>0</v>
      </c>
    </row>
    <row r="8145" spans="1:6">
      <c r="A8145" s="529" t="s">
        <v>33638</v>
      </c>
      <c r="B8145" s="530">
        <v>99259</v>
      </c>
      <c r="C8145" s="522" t="s">
        <v>33664</v>
      </c>
      <c r="D8145" s="530" t="s">
        <v>24</v>
      </c>
      <c r="E8145" s="531">
        <v>3388.34</v>
      </c>
      <c r="F8145" s="532">
        <v>0</v>
      </c>
    </row>
    <row r="8146" spans="1:6">
      <c r="A8146" s="529" t="s">
        <v>33638</v>
      </c>
      <c r="B8146" s="530">
        <v>99265</v>
      </c>
      <c r="C8146" s="522" t="s">
        <v>33665</v>
      </c>
      <c r="D8146" s="530" t="s">
        <v>24</v>
      </c>
      <c r="E8146" s="531">
        <v>4096.55</v>
      </c>
      <c r="F8146" s="532">
        <v>0</v>
      </c>
    </row>
    <row r="8147" spans="1:6">
      <c r="A8147" s="529" t="s">
        <v>33638</v>
      </c>
      <c r="B8147" s="530">
        <v>99267</v>
      </c>
      <c r="C8147" s="522" t="s">
        <v>33666</v>
      </c>
      <c r="D8147" s="530" t="s">
        <v>24</v>
      </c>
      <c r="E8147" s="531">
        <v>4804.8100000000004</v>
      </c>
      <c r="F8147" s="532">
        <v>0</v>
      </c>
    </row>
    <row r="8148" spans="1:6">
      <c r="A8148" s="529" t="s">
        <v>33638</v>
      </c>
      <c r="B8148" s="530">
        <v>99274</v>
      </c>
      <c r="C8148" s="522" t="s">
        <v>33667</v>
      </c>
      <c r="D8148" s="530" t="s">
        <v>24</v>
      </c>
      <c r="E8148" s="531">
        <v>5550</v>
      </c>
      <c r="F8148" s="532">
        <v>0</v>
      </c>
    </row>
    <row r="8149" spans="1:6">
      <c r="A8149" s="529" t="s">
        <v>33638</v>
      </c>
      <c r="B8149" s="530">
        <v>99279</v>
      </c>
      <c r="C8149" s="522" t="s">
        <v>33668</v>
      </c>
      <c r="D8149" s="530" t="s">
        <v>24</v>
      </c>
      <c r="E8149" s="531">
        <v>6262.85</v>
      </c>
      <c r="F8149" s="532">
        <v>0</v>
      </c>
    </row>
    <row r="8150" spans="1:6">
      <c r="A8150" s="529" t="s">
        <v>33638</v>
      </c>
      <c r="B8150" s="530">
        <v>99286</v>
      </c>
      <c r="C8150" s="522" t="s">
        <v>33669</v>
      </c>
      <c r="D8150" s="530" t="s">
        <v>24</v>
      </c>
      <c r="E8150" s="531">
        <v>6975.79</v>
      </c>
      <c r="F8150" s="532">
        <v>0</v>
      </c>
    </row>
    <row r="8151" spans="1:6">
      <c r="A8151" s="529" t="s">
        <v>33638</v>
      </c>
      <c r="B8151" s="530">
        <v>99326</v>
      </c>
      <c r="C8151" s="522" t="s">
        <v>33670</v>
      </c>
      <c r="D8151" s="530" t="s">
        <v>24</v>
      </c>
      <c r="E8151" s="531">
        <v>8480.02</v>
      </c>
      <c r="F8151" s="532">
        <v>0</v>
      </c>
    </row>
    <row r="8152" spans="1:6">
      <c r="A8152" s="529" t="s">
        <v>33638</v>
      </c>
      <c r="B8152" s="530">
        <v>99287</v>
      </c>
      <c r="C8152" s="522" t="s">
        <v>33671</v>
      </c>
      <c r="D8152" s="530" t="s">
        <v>24</v>
      </c>
      <c r="E8152" s="531">
        <v>9750.61</v>
      </c>
      <c r="F8152" s="532">
        <v>0</v>
      </c>
    </row>
    <row r="8153" spans="1:6">
      <c r="A8153" s="529" t="s">
        <v>33638</v>
      </c>
      <c r="B8153" s="530">
        <v>99298</v>
      </c>
      <c r="C8153" s="522" t="s">
        <v>33672</v>
      </c>
      <c r="D8153" s="530" t="s">
        <v>24</v>
      </c>
      <c r="E8153" s="531">
        <v>11021.26</v>
      </c>
      <c r="F8153" s="532">
        <v>0</v>
      </c>
    </row>
    <row r="8154" spans="1:6">
      <c r="A8154" s="529" t="s">
        <v>33638</v>
      </c>
      <c r="B8154" s="530">
        <v>99300</v>
      </c>
      <c r="C8154" s="522" t="s">
        <v>33673</v>
      </c>
      <c r="D8154" s="530" t="s">
        <v>24</v>
      </c>
      <c r="E8154" s="531">
        <v>12291.87</v>
      </c>
      <c r="F8154" s="532">
        <v>0</v>
      </c>
    </row>
    <row r="8155" spans="1:6">
      <c r="A8155" s="529" t="s">
        <v>33638</v>
      </c>
      <c r="B8155" s="530">
        <v>99301</v>
      </c>
      <c r="C8155" s="522" t="s">
        <v>33674</v>
      </c>
      <c r="D8155" s="530" t="s">
        <v>24</v>
      </c>
      <c r="E8155" s="531">
        <v>6144.44</v>
      </c>
      <c r="F8155" s="532">
        <v>0</v>
      </c>
    </row>
    <row r="8156" spans="1:6">
      <c r="A8156" s="529" t="s">
        <v>33638</v>
      </c>
      <c r="B8156" s="530">
        <v>99312</v>
      </c>
      <c r="C8156" s="522" t="s">
        <v>33675</v>
      </c>
      <c r="D8156" s="530" t="s">
        <v>24</v>
      </c>
      <c r="E8156" s="531">
        <v>7195.61</v>
      </c>
      <c r="F8156" s="532">
        <v>0</v>
      </c>
    </row>
    <row r="8157" spans="1:6">
      <c r="A8157" s="529" t="s">
        <v>33638</v>
      </c>
      <c r="B8157" s="530">
        <v>99320</v>
      </c>
      <c r="C8157" s="522" t="s">
        <v>33676</v>
      </c>
      <c r="D8157" s="530" t="s">
        <v>24</v>
      </c>
      <c r="E8157" s="531">
        <v>8311.52</v>
      </c>
      <c r="F8157" s="532">
        <v>0</v>
      </c>
    </row>
    <row r="8158" spans="1:6">
      <c r="A8158" s="529" t="s">
        <v>33638</v>
      </c>
      <c r="B8158" s="530">
        <v>99322</v>
      </c>
      <c r="C8158" s="522" t="s">
        <v>33677</v>
      </c>
      <c r="D8158" s="530" t="s">
        <v>24</v>
      </c>
      <c r="E8158" s="531">
        <v>9370.85</v>
      </c>
      <c r="F8158" s="532">
        <v>0</v>
      </c>
    </row>
    <row r="8159" spans="1:6">
      <c r="A8159" s="529" t="s">
        <v>33638</v>
      </c>
      <c r="B8159" s="530">
        <v>99324</v>
      </c>
      <c r="C8159" s="522" t="s">
        <v>33678</v>
      </c>
      <c r="D8159" s="530" t="s">
        <v>24</v>
      </c>
      <c r="E8159" s="531">
        <v>10430.25</v>
      </c>
      <c r="F8159" s="532">
        <v>0</v>
      </c>
    </row>
    <row r="8160" spans="1:6">
      <c r="A8160" s="529" t="s">
        <v>33638</v>
      </c>
      <c r="B8160" s="530">
        <v>99310</v>
      </c>
      <c r="C8160" s="522" t="s">
        <v>33679</v>
      </c>
      <c r="D8160" s="530" t="s">
        <v>24</v>
      </c>
      <c r="E8160" s="531">
        <v>14391.61</v>
      </c>
      <c r="F8160" s="532">
        <v>0</v>
      </c>
    </row>
    <row r="8161" spans="1:6">
      <c r="A8161" s="529" t="s">
        <v>33638</v>
      </c>
      <c r="B8161" s="530">
        <v>99313</v>
      </c>
      <c r="C8161" s="522" t="s">
        <v>33680</v>
      </c>
      <c r="D8161" s="530" t="s">
        <v>24</v>
      </c>
      <c r="E8161" s="531">
        <v>16034.76</v>
      </c>
      <c r="F8161" s="532">
        <v>0</v>
      </c>
    </row>
    <row r="8162" spans="1:6">
      <c r="A8162" s="529" t="s">
        <v>33638</v>
      </c>
      <c r="B8162" s="530">
        <v>99303</v>
      </c>
      <c r="C8162" s="522" t="s">
        <v>33681</v>
      </c>
      <c r="D8162" s="530" t="s">
        <v>24</v>
      </c>
      <c r="E8162" s="531">
        <v>11249.47</v>
      </c>
      <c r="F8162" s="532">
        <v>0</v>
      </c>
    </row>
    <row r="8163" spans="1:6">
      <c r="A8163" s="529" t="s">
        <v>33638</v>
      </c>
      <c r="B8163" s="530">
        <v>99305</v>
      </c>
      <c r="C8163" s="522" t="s">
        <v>33682</v>
      </c>
      <c r="D8163" s="530" t="s">
        <v>24</v>
      </c>
      <c r="E8163" s="531">
        <v>12706.39</v>
      </c>
      <c r="F8163" s="532">
        <v>0</v>
      </c>
    </row>
    <row r="8164" spans="1:6">
      <c r="A8164" s="529" t="s">
        <v>33638</v>
      </c>
      <c r="B8164" s="530">
        <v>99308</v>
      </c>
      <c r="C8164" s="522" t="s">
        <v>33683</v>
      </c>
      <c r="D8164" s="530" t="s">
        <v>24</v>
      </c>
      <c r="E8164" s="531">
        <v>14163.35</v>
      </c>
      <c r="F8164" s="532">
        <v>0</v>
      </c>
    </row>
    <row r="8165" spans="1:6">
      <c r="A8165" s="529" t="s">
        <v>33638</v>
      </c>
      <c r="B8165" s="530">
        <v>99315</v>
      </c>
      <c r="C8165" s="522" t="s">
        <v>33684</v>
      </c>
      <c r="D8165" s="530" t="s">
        <v>24</v>
      </c>
      <c r="E8165" s="531">
        <v>17906.27</v>
      </c>
      <c r="F8165" s="532">
        <v>0</v>
      </c>
    </row>
    <row r="8166" spans="1:6">
      <c r="A8166" s="529" t="s">
        <v>33638</v>
      </c>
      <c r="B8166" s="530">
        <v>98008</v>
      </c>
      <c r="C8166" s="522" t="s">
        <v>33685</v>
      </c>
      <c r="D8166" s="530" t="s">
        <v>24</v>
      </c>
      <c r="E8166" s="531">
        <v>4270.1000000000004</v>
      </c>
      <c r="F8166" s="532">
        <v>0</v>
      </c>
    </row>
    <row r="8167" spans="1:6">
      <c r="A8167" s="529" t="s">
        <v>33638</v>
      </c>
      <c r="B8167" s="530">
        <v>98010</v>
      </c>
      <c r="C8167" s="522" t="s">
        <v>33686</v>
      </c>
      <c r="D8167" s="530" t="s">
        <v>24</v>
      </c>
      <c r="E8167" s="531">
        <v>5208.3500000000004</v>
      </c>
      <c r="F8167" s="532">
        <v>0</v>
      </c>
    </row>
    <row r="8168" spans="1:6">
      <c r="A8168" s="529" t="s">
        <v>33638</v>
      </c>
      <c r="B8168" s="530">
        <v>98012</v>
      </c>
      <c r="C8168" s="522" t="s">
        <v>33687</v>
      </c>
      <c r="D8168" s="530" t="s">
        <v>24</v>
      </c>
      <c r="E8168" s="531">
        <v>6117.31</v>
      </c>
      <c r="F8168" s="532">
        <v>0</v>
      </c>
    </row>
    <row r="8169" spans="1:6">
      <c r="A8169" s="529" t="s">
        <v>33638</v>
      </c>
      <c r="B8169" s="530">
        <v>98014</v>
      </c>
      <c r="C8169" s="522" t="s">
        <v>33688</v>
      </c>
      <c r="D8169" s="530" t="s">
        <v>24</v>
      </c>
      <c r="E8169" s="531">
        <v>7026.22</v>
      </c>
      <c r="F8169" s="532">
        <v>0</v>
      </c>
    </row>
    <row r="8170" spans="1:6">
      <c r="A8170" s="529" t="s">
        <v>33638</v>
      </c>
      <c r="B8170" s="530">
        <v>98016</v>
      </c>
      <c r="C8170" s="522" t="s">
        <v>33689</v>
      </c>
      <c r="D8170" s="530" t="s">
        <v>24</v>
      </c>
      <c r="E8170" s="531">
        <v>7935.24</v>
      </c>
      <c r="F8170" s="532">
        <v>0</v>
      </c>
    </row>
    <row r="8171" spans="1:6">
      <c r="A8171" s="529" t="s">
        <v>33638</v>
      </c>
      <c r="B8171" s="530">
        <v>98018</v>
      </c>
      <c r="C8171" s="522" t="s">
        <v>33690</v>
      </c>
      <c r="D8171" s="530" t="s">
        <v>24</v>
      </c>
      <c r="E8171" s="531">
        <v>8844.17</v>
      </c>
      <c r="F8171" s="532">
        <v>0</v>
      </c>
    </row>
    <row r="8172" spans="1:6">
      <c r="A8172" s="529" t="s">
        <v>33638</v>
      </c>
      <c r="B8172" s="530">
        <v>97996</v>
      </c>
      <c r="C8172" s="522" t="s">
        <v>33691</v>
      </c>
      <c r="D8172" s="530" t="s">
        <v>24</v>
      </c>
      <c r="E8172" s="531">
        <v>3464.04</v>
      </c>
      <c r="F8172" s="532">
        <v>0</v>
      </c>
    </row>
    <row r="8173" spans="1:6">
      <c r="A8173" s="529" t="s">
        <v>33638</v>
      </c>
      <c r="B8173" s="530">
        <v>98407</v>
      </c>
      <c r="C8173" s="522" t="s">
        <v>33692</v>
      </c>
      <c r="D8173" s="530" t="s">
        <v>24</v>
      </c>
      <c r="E8173" s="531">
        <v>4188.6099999999997</v>
      </c>
      <c r="F8173" s="532">
        <v>0</v>
      </c>
    </row>
    <row r="8174" spans="1:6">
      <c r="A8174" s="529" t="s">
        <v>33638</v>
      </c>
      <c r="B8174" s="530">
        <v>98408</v>
      </c>
      <c r="C8174" s="522" t="s">
        <v>33693</v>
      </c>
      <c r="D8174" s="530" t="s">
        <v>24</v>
      </c>
      <c r="E8174" s="531">
        <v>4913.24</v>
      </c>
      <c r="F8174" s="532">
        <v>0</v>
      </c>
    </row>
    <row r="8175" spans="1:6">
      <c r="A8175" s="529" t="s">
        <v>33638</v>
      </c>
      <c r="B8175" s="530">
        <v>98002</v>
      </c>
      <c r="C8175" s="522" t="s">
        <v>33694</v>
      </c>
      <c r="D8175" s="530" t="s">
        <v>24</v>
      </c>
      <c r="E8175" s="531">
        <v>5674.79</v>
      </c>
      <c r="F8175" s="532">
        <v>0</v>
      </c>
    </row>
    <row r="8176" spans="1:6">
      <c r="A8176" s="529" t="s">
        <v>33638</v>
      </c>
      <c r="B8176" s="530">
        <v>98406</v>
      </c>
      <c r="C8176" s="522" t="s">
        <v>33695</v>
      </c>
      <c r="D8176" s="530" t="s">
        <v>24</v>
      </c>
      <c r="E8176" s="531">
        <v>6404.03</v>
      </c>
      <c r="F8176" s="532">
        <v>0</v>
      </c>
    </row>
    <row r="8177" spans="1:6">
      <c r="A8177" s="529" t="s">
        <v>33638</v>
      </c>
      <c r="B8177" s="530">
        <v>98006</v>
      </c>
      <c r="C8177" s="522" t="s">
        <v>33696</v>
      </c>
      <c r="D8177" s="530" t="s">
        <v>24</v>
      </c>
      <c r="E8177" s="531">
        <v>7133.33</v>
      </c>
      <c r="F8177" s="532">
        <v>0</v>
      </c>
    </row>
    <row r="8178" spans="1:6">
      <c r="A8178" s="529" t="s">
        <v>33638</v>
      </c>
      <c r="B8178" s="530">
        <v>98030</v>
      </c>
      <c r="C8178" s="522" t="s">
        <v>33697</v>
      </c>
      <c r="D8178" s="530" t="s">
        <v>24</v>
      </c>
      <c r="E8178" s="531">
        <v>8673.23</v>
      </c>
      <c r="F8178" s="532">
        <v>0</v>
      </c>
    </row>
    <row r="8179" spans="1:6">
      <c r="A8179" s="529" t="s">
        <v>33638</v>
      </c>
      <c r="B8179" s="530">
        <v>98032</v>
      </c>
      <c r="C8179" s="522" t="s">
        <v>33698</v>
      </c>
      <c r="D8179" s="530" t="s">
        <v>24</v>
      </c>
      <c r="E8179" s="531">
        <v>9973.81</v>
      </c>
      <c r="F8179" s="532">
        <v>0</v>
      </c>
    </row>
    <row r="8180" spans="1:6">
      <c r="A8180" s="529" t="s">
        <v>33638</v>
      </c>
      <c r="B8180" s="530">
        <v>98034</v>
      </c>
      <c r="C8180" s="522" t="s">
        <v>33699</v>
      </c>
      <c r="D8180" s="530" t="s">
        <v>24</v>
      </c>
      <c r="E8180" s="531">
        <v>11274.45</v>
      </c>
      <c r="F8180" s="532">
        <v>0</v>
      </c>
    </row>
    <row r="8181" spans="1:6">
      <c r="A8181" s="529" t="s">
        <v>33638</v>
      </c>
      <c r="B8181" s="530">
        <v>98036</v>
      </c>
      <c r="C8181" s="522" t="s">
        <v>33700</v>
      </c>
      <c r="D8181" s="530" t="s">
        <v>24</v>
      </c>
      <c r="E8181" s="531">
        <v>12575.05</v>
      </c>
      <c r="F8181" s="532">
        <v>0</v>
      </c>
    </row>
    <row r="8182" spans="1:6">
      <c r="A8182" s="529" t="s">
        <v>33638</v>
      </c>
      <c r="B8182" s="530">
        <v>98020</v>
      </c>
      <c r="C8182" s="522" t="s">
        <v>33701</v>
      </c>
      <c r="D8182" s="530" t="s">
        <v>24</v>
      </c>
      <c r="E8182" s="531">
        <v>6283.07</v>
      </c>
      <c r="F8182" s="532">
        <v>0</v>
      </c>
    </row>
    <row r="8183" spans="1:6">
      <c r="A8183" s="529" t="s">
        <v>33638</v>
      </c>
      <c r="B8183" s="530">
        <v>98022</v>
      </c>
      <c r="C8183" s="522" t="s">
        <v>33702</v>
      </c>
      <c r="D8183" s="530" t="s">
        <v>24</v>
      </c>
      <c r="E8183" s="531">
        <v>7358.41</v>
      </c>
      <c r="F8183" s="532">
        <v>0</v>
      </c>
    </row>
    <row r="8184" spans="1:6">
      <c r="A8184" s="529" t="s">
        <v>33638</v>
      </c>
      <c r="B8184" s="530">
        <v>98024</v>
      </c>
      <c r="C8184" s="522" t="s">
        <v>33703</v>
      </c>
      <c r="D8184" s="530" t="s">
        <v>24</v>
      </c>
      <c r="E8184" s="531">
        <v>8498.51</v>
      </c>
      <c r="F8184" s="532">
        <v>0</v>
      </c>
    </row>
    <row r="8185" spans="1:6">
      <c r="A8185" s="529" t="s">
        <v>33638</v>
      </c>
      <c r="B8185" s="530">
        <v>98026</v>
      </c>
      <c r="C8185" s="522" t="s">
        <v>33704</v>
      </c>
      <c r="D8185" s="530" t="s">
        <v>24</v>
      </c>
      <c r="E8185" s="531">
        <v>9582.01</v>
      </c>
      <c r="F8185" s="532">
        <v>0</v>
      </c>
    </row>
    <row r="8186" spans="1:6">
      <c r="A8186" s="529" t="s">
        <v>33638</v>
      </c>
      <c r="B8186" s="530">
        <v>98028</v>
      </c>
      <c r="C8186" s="522" t="s">
        <v>33705</v>
      </c>
      <c r="D8186" s="530" t="s">
        <v>24</v>
      </c>
      <c r="E8186" s="531">
        <v>10665.59</v>
      </c>
      <c r="F8186" s="532">
        <v>0</v>
      </c>
    </row>
    <row r="8187" spans="1:6">
      <c r="A8187" s="529" t="s">
        <v>33638</v>
      </c>
      <c r="B8187" s="530">
        <v>98044</v>
      </c>
      <c r="C8187" s="522" t="s">
        <v>33706</v>
      </c>
      <c r="D8187" s="530" t="s">
        <v>24</v>
      </c>
      <c r="E8187" s="531">
        <v>14725</v>
      </c>
      <c r="F8187" s="532">
        <v>0</v>
      </c>
    </row>
    <row r="8188" spans="1:6">
      <c r="A8188" s="529" t="s">
        <v>33638</v>
      </c>
      <c r="B8188" s="530">
        <v>98046</v>
      </c>
      <c r="C8188" s="522" t="s">
        <v>33707</v>
      </c>
      <c r="D8188" s="530" t="s">
        <v>24</v>
      </c>
      <c r="E8188" s="531">
        <v>16406.88</v>
      </c>
      <c r="F8188" s="532">
        <v>0</v>
      </c>
    </row>
    <row r="8189" spans="1:6">
      <c r="A8189" s="529" t="s">
        <v>33638</v>
      </c>
      <c r="B8189" s="530">
        <v>98038</v>
      </c>
      <c r="C8189" s="522" t="s">
        <v>33708</v>
      </c>
      <c r="D8189" s="530" t="s">
        <v>24</v>
      </c>
      <c r="E8189" s="531">
        <v>11508.4</v>
      </c>
      <c r="F8189" s="532">
        <v>0</v>
      </c>
    </row>
    <row r="8190" spans="1:6">
      <c r="A8190" s="529" t="s">
        <v>33638</v>
      </c>
      <c r="B8190" s="530">
        <v>98040</v>
      </c>
      <c r="C8190" s="522" t="s">
        <v>33709</v>
      </c>
      <c r="D8190" s="530" t="s">
        <v>24</v>
      </c>
      <c r="E8190" s="531">
        <v>12999.68</v>
      </c>
      <c r="F8190" s="532">
        <v>0</v>
      </c>
    </row>
    <row r="8191" spans="1:6">
      <c r="A8191" s="529" t="s">
        <v>33638</v>
      </c>
      <c r="B8191" s="530">
        <v>98042</v>
      </c>
      <c r="C8191" s="522" t="s">
        <v>33710</v>
      </c>
      <c r="D8191" s="530" t="s">
        <v>24</v>
      </c>
      <c r="E8191" s="531">
        <v>14490.99</v>
      </c>
      <c r="F8191" s="532">
        <v>0</v>
      </c>
    </row>
    <row r="8192" spans="1:6">
      <c r="A8192" s="529" t="s">
        <v>33638</v>
      </c>
      <c r="B8192" s="530">
        <v>98048</v>
      </c>
      <c r="C8192" s="522" t="s">
        <v>33711</v>
      </c>
      <c r="D8192" s="530" t="s">
        <v>24</v>
      </c>
      <c r="E8192" s="531">
        <v>18322.849999999999</v>
      </c>
      <c r="F8192" s="532">
        <v>0</v>
      </c>
    </row>
    <row r="8193" spans="1:6">
      <c r="A8193" s="529" t="s">
        <v>33638</v>
      </c>
      <c r="B8193" s="530">
        <v>97955</v>
      </c>
      <c r="C8193" s="522" t="s">
        <v>9705</v>
      </c>
      <c r="D8193" s="530" t="s">
        <v>24</v>
      </c>
      <c r="E8193" s="531">
        <v>3136.96</v>
      </c>
      <c r="F8193" s="532">
        <v>0</v>
      </c>
    </row>
    <row r="8194" spans="1:6">
      <c r="A8194" s="529" t="s">
        <v>33638</v>
      </c>
      <c r="B8194" s="530">
        <v>97948</v>
      </c>
      <c r="C8194" s="522" t="s">
        <v>9699</v>
      </c>
      <c r="D8194" s="530" t="s">
        <v>24</v>
      </c>
      <c r="E8194" s="531">
        <v>3446.69</v>
      </c>
      <c r="F8194" s="532">
        <v>0</v>
      </c>
    </row>
    <row r="8195" spans="1:6">
      <c r="A8195" s="529" t="s">
        <v>33638</v>
      </c>
      <c r="B8195" s="530">
        <v>97934</v>
      </c>
      <c r="C8195" s="522" t="s">
        <v>9695</v>
      </c>
      <c r="D8195" s="530" t="s">
        <v>24</v>
      </c>
      <c r="E8195" s="531">
        <v>2458.54</v>
      </c>
      <c r="F8195" s="532">
        <v>0</v>
      </c>
    </row>
    <row r="8196" spans="1:6">
      <c r="A8196" s="529" t="s">
        <v>33638</v>
      </c>
      <c r="B8196" s="530">
        <v>97953</v>
      </c>
      <c r="C8196" s="522" t="s">
        <v>9704</v>
      </c>
      <c r="D8196" s="530" t="s">
        <v>24</v>
      </c>
      <c r="E8196" s="531">
        <v>1484.37</v>
      </c>
      <c r="F8196" s="532">
        <v>0</v>
      </c>
    </row>
    <row r="8197" spans="1:6">
      <c r="A8197" s="529" t="s">
        <v>33638</v>
      </c>
      <c r="B8197" s="530">
        <v>97947</v>
      </c>
      <c r="C8197" s="522" t="s">
        <v>9698</v>
      </c>
      <c r="D8197" s="530" t="s">
        <v>24</v>
      </c>
      <c r="E8197" s="531">
        <v>1865.27</v>
      </c>
      <c r="F8197" s="532">
        <v>0</v>
      </c>
    </row>
    <row r="8198" spans="1:6">
      <c r="A8198" s="529" t="s">
        <v>33638</v>
      </c>
      <c r="B8198" s="530">
        <v>97933</v>
      </c>
      <c r="C8198" s="522" t="s">
        <v>419</v>
      </c>
      <c r="D8198" s="530" t="s">
        <v>24</v>
      </c>
      <c r="E8198" s="531">
        <v>1154.75</v>
      </c>
      <c r="F8198" s="532">
        <v>0</v>
      </c>
    </row>
    <row r="8199" spans="1:6">
      <c r="A8199" s="529" t="s">
        <v>33638</v>
      </c>
      <c r="B8199" s="530">
        <v>97961</v>
      </c>
      <c r="C8199" s="522" t="s">
        <v>9708</v>
      </c>
      <c r="D8199" s="530" t="s">
        <v>24</v>
      </c>
      <c r="E8199" s="531">
        <v>2544.98</v>
      </c>
      <c r="F8199" s="532">
        <v>0</v>
      </c>
    </row>
    <row r="8200" spans="1:6">
      <c r="A8200" s="529" t="s">
        <v>33638</v>
      </c>
      <c r="B8200" s="530">
        <v>97951</v>
      </c>
      <c r="C8200" s="522" t="s">
        <v>9702</v>
      </c>
      <c r="D8200" s="530" t="s">
        <v>24</v>
      </c>
      <c r="E8200" s="531">
        <v>2994.35</v>
      </c>
      <c r="F8200" s="532">
        <v>0</v>
      </c>
    </row>
    <row r="8201" spans="1:6">
      <c r="A8201" s="529" t="s">
        <v>33638</v>
      </c>
      <c r="B8201" s="530">
        <v>97973</v>
      </c>
      <c r="C8201" s="522" t="s">
        <v>9709</v>
      </c>
      <c r="D8201" s="530" t="s">
        <v>24</v>
      </c>
      <c r="E8201" s="531">
        <v>4718.75</v>
      </c>
      <c r="F8201" s="532">
        <v>0</v>
      </c>
    </row>
    <row r="8202" spans="1:6">
      <c r="A8202" s="529" t="s">
        <v>33638</v>
      </c>
      <c r="B8202" s="530">
        <v>97952</v>
      </c>
      <c r="C8202" s="522" t="s">
        <v>9703</v>
      </c>
      <c r="D8202" s="530" t="s">
        <v>24</v>
      </c>
      <c r="E8202" s="531">
        <v>5196.09</v>
      </c>
      <c r="F8202" s="532">
        <v>0</v>
      </c>
    </row>
    <row r="8203" spans="1:6">
      <c r="A8203" s="529" t="s">
        <v>33638</v>
      </c>
      <c r="B8203" s="530">
        <v>97957</v>
      </c>
      <c r="C8203" s="522" t="s">
        <v>9707</v>
      </c>
      <c r="D8203" s="530" t="s">
        <v>24</v>
      </c>
      <c r="E8203" s="531">
        <v>2775.78</v>
      </c>
      <c r="F8203" s="532">
        <v>0</v>
      </c>
    </row>
    <row r="8204" spans="1:6">
      <c r="A8204" s="529" t="s">
        <v>33638</v>
      </c>
      <c r="B8204" s="530">
        <v>97950</v>
      </c>
      <c r="C8204" s="522" t="s">
        <v>9701</v>
      </c>
      <c r="D8204" s="530" t="s">
        <v>24</v>
      </c>
      <c r="E8204" s="531">
        <v>3265.69</v>
      </c>
      <c r="F8204" s="532">
        <v>0</v>
      </c>
    </row>
    <row r="8205" spans="1:6">
      <c r="A8205" s="529" t="s">
        <v>33638</v>
      </c>
      <c r="B8205" s="530">
        <v>97936</v>
      </c>
      <c r="C8205" s="522" t="s">
        <v>9697</v>
      </c>
      <c r="D8205" s="530" t="s">
        <v>24</v>
      </c>
      <c r="E8205" s="531">
        <v>2060.71</v>
      </c>
      <c r="F8205" s="532">
        <v>0</v>
      </c>
    </row>
    <row r="8206" spans="1:6">
      <c r="A8206" s="529" t="s">
        <v>33638</v>
      </c>
      <c r="B8206" s="530">
        <v>97956</v>
      </c>
      <c r="C8206" s="522" t="s">
        <v>9706</v>
      </c>
      <c r="D8206" s="530" t="s">
        <v>24</v>
      </c>
      <c r="E8206" s="531">
        <v>1549.27</v>
      </c>
      <c r="F8206" s="532">
        <v>0</v>
      </c>
    </row>
    <row r="8207" spans="1:6">
      <c r="A8207" s="529" t="s">
        <v>33638</v>
      </c>
      <c r="B8207" s="530">
        <v>97949</v>
      </c>
      <c r="C8207" s="522" t="s">
        <v>9700</v>
      </c>
      <c r="D8207" s="530" t="s">
        <v>24</v>
      </c>
      <c r="E8207" s="531">
        <v>1853.13</v>
      </c>
      <c r="F8207" s="532">
        <v>0</v>
      </c>
    </row>
    <row r="8208" spans="1:6">
      <c r="A8208" s="529" t="s">
        <v>33638</v>
      </c>
      <c r="B8208" s="530">
        <v>97935</v>
      </c>
      <c r="C8208" s="522" t="s">
        <v>9696</v>
      </c>
      <c r="D8208" s="530" t="s">
        <v>24</v>
      </c>
      <c r="E8208" s="531">
        <v>939.88</v>
      </c>
      <c r="F8208" s="532">
        <v>0</v>
      </c>
    </row>
    <row r="8209" spans="1:6">
      <c r="A8209" s="529" t="s">
        <v>33638</v>
      </c>
      <c r="B8209" s="530">
        <v>99319</v>
      </c>
      <c r="C8209" s="522" t="s">
        <v>9780</v>
      </c>
      <c r="D8209" s="530" t="s">
        <v>23</v>
      </c>
      <c r="E8209" s="531">
        <v>952.55</v>
      </c>
      <c r="F8209" s="532">
        <v>0</v>
      </c>
    </row>
    <row r="8210" spans="1:6">
      <c r="A8210" s="529" t="s">
        <v>33638</v>
      </c>
      <c r="B8210" s="530">
        <v>99318</v>
      </c>
      <c r="C8210" s="522" t="s">
        <v>9779</v>
      </c>
      <c r="D8210" s="530" t="s">
        <v>23</v>
      </c>
      <c r="E8210" s="531">
        <v>308.39</v>
      </c>
      <c r="F8210" s="532">
        <v>0</v>
      </c>
    </row>
    <row r="8211" spans="1:6">
      <c r="A8211" s="529" t="s">
        <v>33638</v>
      </c>
      <c r="B8211" s="530">
        <v>98051</v>
      </c>
      <c r="C8211" s="522" t="s">
        <v>9746</v>
      </c>
      <c r="D8211" s="530" t="s">
        <v>23</v>
      </c>
      <c r="E8211" s="531">
        <v>1012.03</v>
      </c>
      <c r="F8211" s="532">
        <v>0</v>
      </c>
    </row>
    <row r="8212" spans="1:6">
      <c r="A8212" s="529" t="s">
        <v>33638</v>
      </c>
      <c r="B8212" s="530">
        <v>98050</v>
      </c>
      <c r="C8212" s="522" t="s">
        <v>9745</v>
      </c>
      <c r="D8212" s="530" t="s">
        <v>23</v>
      </c>
      <c r="E8212" s="531">
        <v>309.3</v>
      </c>
      <c r="F8212" s="532">
        <v>0</v>
      </c>
    </row>
    <row r="8213" spans="1:6">
      <c r="A8213" s="529" t="s">
        <v>33638</v>
      </c>
      <c r="B8213" s="530">
        <v>99272</v>
      </c>
      <c r="C8213" s="522" t="s">
        <v>33712</v>
      </c>
      <c r="D8213" s="530" t="s">
        <v>24</v>
      </c>
      <c r="E8213" s="531">
        <v>1119.49</v>
      </c>
      <c r="F8213" s="532">
        <v>0</v>
      </c>
    </row>
    <row r="8214" spans="1:6">
      <c r="A8214" s="529" t="s">
        <v>33638</v>
      </c>
      <c r="B8214" s="530">
        <v>99273</v>
      </c>
      <c r="C8214" s="522" t="s">
        <v>33713</v>
      </c>
      <c r="D8214" s="530" t="s">
        <v>24</v>
      </c>
      <c r="E8214" s="531">
        <v>1599.64</v>
      </c>
      <c r="F8214" s="532">
        <v>0</v>
      </c>
    </row>
    <row r="8215" spans="1:6">
      <c r="A8215" s="529" t="s">
        <v>33638</v>
      </c>
      <c r="B8215" s="530">
        <v>99268</v>
      </c>
      <c r="C8215" s="522" t="s">
        <v>33714</v>
      </c>
      <c r="D8215" s="530" t="s">
        <v>24</v>
      </c>
      <c r="E8215" s="531">
        <v>499.97</v>
      </c>
      <c r="F8215" s="532">
        <v>0</v>
      </c>
    </row>
    <row r="8216" spans="1:6">
      <c r="A8216" s="529" t="s">
        <v>33638</v>
      </c>
      <c r="B8216" s="530">
        <v>99270</v>
      </c>
      <c r="C8216" s="522" t="s">
        <v>33715</v>
      </c>
      <c r="D8216" s="530" t="s">
        <v>24</v>
      </c>
      <c r="E8216" s="531">
        <v>657.83</v>
      </c>
      <c r="F8216" s="532">
        <v>0</v>
      </c>
    </row>
    <row r="8217" spans="1:6">
      <c r="A8217" s="529" t="s">
        <v>33638</v>
      </c>
      <c r="B8217" s="530">
        <v>97976</v>
      </c>
      <c r="C8217" s="522" t="s">
        <v>33716</v>
      </c>
      <c r="D8217" s="530" t="s">
        <v>24</v>
      </c>
      <c r="E8217" s="531">
        <v>1162.1300000000001</v>
      </c>
      <c r="F8217" s="532">
        <v>0</v>
      </c>
    </row>
    <row r="8218" spans="1:6">
      <c r="A8218" s="529" t="s">
        <v>33638</v>
      </c>
      <c r="B8218" s="530">
        <v>97977</v>
      </c>
      <c r="C8218" s="522" t="s">
        <v>33717</v>
      </c>
      <c r="D8218" s="530" t="s">
        <v>24</v>
      </c>
      <c r="E8218" s="531">
        <v>1675.22</v>
      </c>
      <c r="F8218" s="532">
        <v>0</v>
      </c>
    </row>
    <row r="8219" spans="1:6">
      <c r="A8219" s="529" t="s">
        <v>33638</v>
      </c>
      <c r="B8219" s="530">
        <v>97974</v>
      </c>
      <c r="C8219" s="522" t="s">
        <v>33718</v>
      </c>
      <c r="D8219" s="530" t="s">
        <v>24</v>
      </c>
      <c r="E8219" s="531">
        <v>504.21</v>
      </c>
      <c r="F8219" s="532">
        <v>0</v>
      </c>
    </row>
    <row r="8220" spans="1:6">
      <c r="A8220" s="529" t="s">
        <v>33638</v>
      </c>
      <c r="B8220" s="530">
        <v>97975</v>
      </c>
      <c r="C8220" s="522" t="s">
        <v>33719</v>
      </c>
      <c r="D8220" s="530" t="s">
        <v>24</v>
      </c>
      <c r="E8220" s="531">
        <v>662.78</v>
      </c>
      <c r="F8220" s="532">
        <v>0</v>
      </c>
    </row>
    <row r="8221" spans="1:6">
      <c r="A8221" s="529" t="s">
        <v>33638</v>
      </c>
      <c r="B8221" s="530">
        <v>101798</v>
      </c>
      <c r="C8221" s="522" t="s">
        <v>10929</v>
      </c>
      <c r="D8221" s="530" t="s">
        <v>24</v>
      </c>
      <c r="E8221" s="531">
        <v>302.02999999999997</v>
      </c>
      <c r="F8221" s="532">
        <v>0</v>
      </c>
    </row>
    <row r="8222" spans="1:6">
      <c r="A8222" s="529" t="s">
        <v>33638</v>
      </c>
      <c r="B8222" s="530">
        <v>101799</v>
      </c>
      <c r="C8222" s="522" t="s">
        <v>10930</v>
      </c>
      <c r="D8222" s="530" t="s">
        <v>24</v>
      </c>
      <c r="E8222" s="531">
        <v>713.04</v>
      </c>
      <c r="F8222" s="532">
        <v>0</v>
      </c>
    </row>
    <row r="8223" spans="1:6">
      <c r="A8223" s="529" t="s">
        <v>33720</v>
      </c>
      <c r="B8223" s="530">
        <v>102487</v>
      </c>
      <c r="C8223" s="522" t="s">
        <v>10388</v>
      </c>
      <c r="D8223" s="530" t="s">
        <v>28</v>
      </c>
      <c r="E8223" s="531">
        <v>593.05999999999995</v>
      </c>
      <c r="F8223" s="532">
        <v>0</v>
      </c>
    </row>
    <row r="8224" spans="1:6">
      <c r="A8224" s="529" t="s">
        <v>33720</v>
      </c>
      <c r="B8224" s="530">
        <v>102486</v>
      </c>
      <c r="C8224" s="522" t="s">
        <v>10387</v>
      </c>
      <c r="D8224" s="530" t="s">
        <v>28</v>
      </c>
      <c r="E8224" s="531">
        <v>572.99</v>
      </c>
      <c r="F8224" s="532">
        <v>0</v>
      </c>
    </row>
    <row r="8225" spans="1:6">
      <c r="A8225" s="529" t="s">
        <v>33720</v>
      </c>
      <c r="B8225" s="530">
        <v>102474</v>
      </c>
      <c r="C8225" s="522" t="s">
        <v>10375</v>
      </c>
      <c r="D8225" s="530" t="s">
        <v>28</v>
      </c>
      <c r="E8225" s="531">
        <v>496.17</v>
      </c>
      <c r="F8225" s="532">
        <v>0</v>
      </c>
    </row>
    <row r="8226" spans="1:6">
      <c r="A8226" s="529" t="s">
        <v>33720</v>
      </c>
      <c r="B8226" s="530">
        <v>102480</v>
      </c>
      <c r="C8226" s="522" t="s">
        <v>10381</v>
      </c>
      <c r="D8226" s="530" t="s">
        <v>28</v>
      </c>
      <c r="E8226" s="531">
        <v>485.84</v>
      </c>
      <c r="F8226" s="532">
        <v>0</v>
      </c>
    </row>
    <row r="8227" spans="1:6">
      <c r="A8227" s="529" t="s">
        <v>33720</v>
      </c>
      <c r="B8227" s="530">
        <v>94975</v>
      </c>
      <c r="C8227" s="522" t="s">
        <v>10373</v>
      </c>
      <c r="D8227" s="530" t="s">
        <v>28</v>
      </c>
      <c r="E8227" s="531">
        <v>461.33</v>
      </c>
      <c r="F8227" s="532">
        <v>0</v>
      </c>
    </row>
    <row r="8228" spans="1:6">
      <c r="A8228" s="529" t="s">
        <v>33720</v>
      </c>
      <c r="B8228" s="530">
        <v>94963</v>
      </c>
      <c r="C8228" s="522" t="s">
        <v>10361</v>
      </c>
      <c r="D8228" s="530" t="s">
        <v>28</v>
      </c>
      <c r="E8228" s="531">
        <v>384.81</v>
      </c>
      <c r="F8228" s="532">
        <v>0</v>
      </c>
    </row>
    <row r="8229" spans="1:6">
      <c r="A8229" s="529" t="s">
        <v>33720</v>
      </c>
      <c r="B8229" s="530">
        <v>94969</v>
      </c>
      <c r="C8229" s="522" t="s">
        <v>10367</v>
      </c>
      <c r="D8229" s="530" t="s">
        <v>28</v>
      </c>
      <c r="E8229" s="531">
        <v>374.14</v>
      </c>
      <c r="F8229" s="532">
        <v>0</v>
      </c>
    </row>
    <row r="8230" spans="1:6">
      <c r="A8230" s="529" t="s">
        <v>33720</v>
      </c>
      <c r="B8230" s="530">
        <v>102475</v>
      </c>
      <c r="C8230" s="522" t="s">
        <v>10376</v>
      </c>
      <c r="D8230" s="530" t="s">
        <v>28</v>
      </c>
      <c r="E8230" s="531">
        <v>536.25</v>
      </c>
      <c r="F8230" s="532">
        <v>0</v>
      </c>
    </row>
    <row r="8231" spans="1:6">
      <c r="A8231" s="529" t="s">
        <v>33720</v>
      </c>
      <c r="B8231" s="530">
        <v>102481</v>
      </c>
      <c r="C8231" s="522" t="s">
        <v>10382</v>
      </c>
      <c r="D8231" s="530" t="s">
        <v>28</v>
      </c>
      <c r="E8231" s="531">
        <v>516.35</v>
      </c>
      <c r="F8231" s="532">
        <v>0</v>
      </c>
    </row>
    <row r="8232" spans="1:6">
      <c r="A8232" s="529" t="s">
        <v>33720</v>
      </c>
      <c r="B8232" s="530">
        <v>94964</v>
      </c>
      <c r="C8232" s="522" t="s">
        <v>10362</v>
      </c>
      <c r="D8232" s="530" t="s">
        <v>28</v>
      </c>
      <c r="E8232" s="531">
        <v>420.38</v>
      </c>
      <c r="F8232" s="532">
        <v>0</v>
      </c>
    </row>
    <row r="8233" spans="1:6">
      <c r="A8233" s="529" t="s">
        <v>33720</v>
      </c>
      <c r="B8233" s="530">
        <v>94970</v>
      </c>
      <c r="C8233" s="522" t="s">
        <v>10368</v>
      </c>
      <c r="D8233" s="530" t="s">
        <v>28</v>
      </c>
      <c r="E8233" s="531">
        <v>400.4</v>
      </c>
      <c r="F8233" s="532">
        <v>0</v>
      </c>
    </row>
    <row r="8234" spans="1:6">
      <c r="A8234" s="529" t="s">
        <v>33720</v>
      </c>
      <c r="B8234" s="530">
        <v>102476</v>
      </c>
      <c r="C8234" s="522" t="s">
        <v>10377</v>
      </c>
      <c r="D8234" s="530" t="s">
        <v>28</v>
      </c>
      <c r="E8234" s="531">
        <v>543.05999999999995</v>
      </c>
      <c r="F8234" s="532">
        <v>0</v>
      </c>
    </row>
    <row r="8235" spans="1:6">
      <c r="A8235" s="529" t="s">
        <v>33720</v>
      </c>
      <c r="B8235" s="530">
        <v>102482</v>
      </c>
      <c r="C8235" s="522" t="s">
        <v>10383</v>
      </c>
      <c r="D8235" s="530" t="s">
        <v>28</v>
      </c>
      <c r="E8235" s="531">
        <v>536.35</v>
      </c>
      <c r="F8235" s="532">
        <v>0</v>
      </c>
    </row>
    <row r="8236" spans="1:6">
      <c r="A8236" s="529" t="s">
        <v>33720</v>
      </c>
      <c r="B8236" s="530">
        <v>94965</v>
      </c>
      <c r="C8236" s="522" t="s">
        <v>10363</v>
      </c>
      <c r="D8236" s="530" t="s">
        <v>28</v>
      </c>
      <c r="E8236" s="531">
        <v>430.29</v>
      </c>
      <c r="F8236" s="532">
        <v>0</v>
      </c>
    </row>
    <row r="8237" spans="1:6">
      <c r="A8237" s="529" t="s">
        <v>33720</v>
      </c>
      <c r="B8237" s="530">
        <v>94971</v>
      </c>
      <c r="C8237" s="522" t="s">
        <v>10369</v>
      </c>
      <c r="D8237" s="530" t="s">
        <v>28</v>
      </c>
      <c r="E8237" s="531">
        <v>418.84</v>
      </c>
      <c r="F8237" s="532">
        <v>0</v>
      </c>
    </row>
    <row r="8238" spans="1:6">
      <c r="A8238" s="529" t="s">
        <v>33720</v>
      </c>
      <c r="B8238" s="530">
        <v>102477</v>
      </c>
      <c r="C8238" s="522" t="s">
        <v>10378</v>
      </c>
      <c r="D8238" s="530" t="s">
        <v>28</v>
      </c>
      <c r="E8238" s="531">
        <v>575.47</v>
      </c>
      <c r="F8238" s="532">
        <v>0</v>
      </c>
    </row>
    <row r="8239" spans="1:6">
      <c r="A8239" s="529" t="s">
        <v>33720</v>
      </c>
      <c r="B8239" s="530">
        <v>102483</v>
      </c>
      <c r="C8239" s="522" t="s">
        <v>10384</v>
      </c>
      <c r="D8239" s="530" t="s">
        <v>28</v>
      </c>
      <c r="E8239" s="531">
        <v>562.02</v>
      </c>
      <c r="F8239" s="532">
        <v>0</v>
      </c>
    </row>
    <row r="8240" spans="1:6">
      <c r="A8240" s="529" t="s">
        <v>33720</v>
      </c>
      <c r="B8240" s="530">
        <v>94966</v>
      </c>
      <c r="C8240" s="522" t="s">
        <v>10364</v>
      </c>
      <c r="D8240" s="530" t="s">
        <v>28</v>
      </c>
      <c r="E8240" s="531">
        <v>442.99</v>
      </c>
      <c r="F8240" s="532">
        <v>0</v>
      </c>
    </row>
    <row r="8241" spans="1:6">
      <c r="A8241" s="529" t="s">
        <v>33720</v>
      </c>
      <c r="B8241" s="530">
        <v>94972</v>
      </c>
      <c r="C8241" s="522" t="s">
        <v>10370</v>
      </c>
      <c r="D8241" s="530" t="s">
        <v>28</v>
      </c>
      <c r="E8241" s="531">
        <v>431.57</v>
      </c>
      <c r="F8241" s="532">
        <v>0</v>
      </c>
    </row>
    <row r="8242" spans="1:6">
      <c r="A8242" s="529" t="s">
        <v>33720</v>
      </c>
      <c r="B8242" s="530">
        <v>102478</v>
      </c>
      <c r="C8242" s="522" t="s">
        <v>10379</v>
      </c>
      <c r="D8242" s="530" t="s">
        <v>28</v>
      </c>
      <c r="E8242" s="531">
        <v>611.16</v>
      </c>
      <c r="F8242" s="532">
        <v>0</v>
      </c>
    </row>
    <row r="8243" spans="1:6">
      <c r="A8243" s="529" t="s">
        <v>33720</v>
      </c>
      <c r="B8243" s="530">
        <v>102484</v>
      </c>
      <c r="C8243" s="522" t="s">
        <v>10385</v>
      </c>
      <c r="D8243" s="530" t="s">
        <v>28</v>
      </c>
      <c r="E8243" s="531">
        <v>607.20000000000005</v>
      </c>
      <c r="F8243" s="532">
        <v>0</v>
      </c>
    </row>
    <row r="8244" spans="1:6">
      <c r="A8244" s="529" t="s">
        <v>33720</v>
      </c>
      <c r="B8244" s="530">
        <v>94967</v>
      </c>
      <c r="C8244" s="522" t="s">
        <v>10365</v>
      </c>
      <c r="D8244" s="530" t="s">
        <v>28</v>
      </c>
      <c r="E8244" s="531">
        <v>501.81</v>
      </c>
      <c r="F8244" s="532">
        <v>0</v>
      </c>
    </row>
    <row r="8245" spans="1:6">
      <c r="A8245" s="529" t="s">
        <v>33720</v>
      </c>
      <c r="B8245" s="530">
        <v>94973</v>
      </c>
      <c r="C8245" s="522" t="s">
        <v>10371</v>
      </c>
      <c r="D8245" s="530" t="s">
        <v>28</v>
      </c>
      <c r="E8245" s="531">
        <v>487.31</v>
      </c>
      <c r="F8245" s="532">
        <v>0</v>
      </c>
    </row>
    <row r="8246" spans="1:6">
      <c r="A8246" s="529" t="s">
        <v>33720</v>
      </c>
      <c r="B8246" s="530">
        <v>94974</v>
      </c>
      <c r="C8246" s="522" t="s">
        <v>10372</v>
      </c>
      <c r="D8246" s="530" t="s">
        <v>28</v>
      </c>
      <c r="E8246" s="531">
        <v>433.1</v>
      </c>
      <c r="F8246" s="532">
        <v>0</v>
      </c>
    </row>
    <row r="8247" spans="1:6">
      <c r="A8247" s="529" t="s">
        <v>33720</v>
      </c>
      <c r="B8247" s="530">
        <v>94962</v>
      </c>
      <c r="C8247" s="522" t="s">
        <v>414</v>
      </c>
      <c r="D8247" s="530" t="s">
        <v>28</v>
      </c>
      <c r="E8247" s="531">
        <v>352.05</v>
      </c>
      <c r="F8247" s="532">
        <v>0</v>
      </c>
    </row>
    <row r="8248" spans="1:6">
      <c r="A8248" s="529" t="s">
        <v>33720</v>
      </c>
      <c r="B8248" s="530">
        <v>94968</v>
      </c>
      <c r="C8248" s="522" t="s">
        <v>10366</v>
      </c>
      <c r="D8248" s="530" t="s">
        <v>28</v>
      </c>
      <c r="E8248" s="531">
        <v>345.08</v>
      </c>
      <c r="F8248" s="532">
        <v>0</v>
      </c>
    </row>
    <row r="8249" spans="1:6">
      <c r="A8249" s="529" t="s">
        <v>33720</v>
      </c>
      <c r="B8249" s="530">
        <v>102485</v>
      </c>
      <c r="C8249" s="522" t="s">
        <v>10386</v>
      </c>
      <c r="D8249" s="530" t="s">
        <v>28</v>
      </c>
      <c r="E8249" s="531">
        <v>548.55999999999995</v>
      </c>
      <c r="F8249" s="532">
        <v>0</v>
      </c>
    </row>
    <row r="8250" spans="1:6">
      <c r="A8250" s="529" t="s">
        <v>33720</v>
      </c>
      <c r="B8250" s="530">
        <v>102473</v>
      </c>
      <c r="C8250" s="522" t="s">
        <v>10374</v>
      </c>
      <c r="D8250" s="530" t="s">
        <v>28</v>
      </c>
      <c r="E8250" s="531">
        <v>465.82</v>
      </c>
      <c r="F8250" s="532">
        <v>0</v>
      </c>
    </row>
    <row r="8251" spans="1:6">
      <c r="A8251" s="529" t="s">
        <v>33720</v>
      </c>
      <c r="B8251" s="530">
        <v>102479</v>
      </c>
      <c r="C8251" s="522" t="s">
        <v>10380</v>
      </c>
      <c r="D8251" s="530" t="s">
        <v>28</v>
      </c>
      <c r="E8251" s="531">
        <v>459.1</v>
      </c>
      <c r="F8251" s="532">
        <v>0</v>
      </c>
    </row>
    <row r="8252" spans="1:6">
      <c r="A8252" s="529" t="s">
        <v>33721</v>
      </c>
      <c r="B8252" s="530">
        <v>104835</v>
      </c>
      <c r="C8252" s="522" t="s">
        <v>33722</v>
      </c>
      <c r="D8252" s="530" t="s">
        <v>28</v>
      </c>
      <c r="E8252" s="531">
        <v>0</v>
      </c>
      <c r="F8252" s="532"/>
    </row>
    <row r="8253" spans="1:6">
      <c r="A8253" s="529" t="s">
        <v>33721</v>
      </c>
      <c r="B8253" s="530">
        <v>104833</v>
      </c>
      <c r="C8253" s="522" t="s">
        <v>33723</v>
      </c>
      <c r="D8253" s="530" t="s">
        <v>28</v>
      </c>
      <c r="E8253" s="531">
        <v>0</v>
      </c>
      <c r="F8253" s="532"/>
    </row>
    <row r="8254" spans="1:6">
      <c r="A8254" s="529" t="s">
        <v>33721</v>
      </c>
      <c r="B8254" s="530">
        <v>104834</v>
      </c>
      <c r="C8254" s="522" t="s">
        <v>33724</v>
      </c>
      <c r="D8254" s="530" t="s">
        <v>28</v>
      </c>
      <c r="E8254" s="531">
        <v>0</v>
      </c>
      <c r="F8254" s="532"/>
    </row>
    <row r="8255" spans="1:6">
      <c r="A8255" s="529" t="s">
        <v>33721</v>
      </c>
      <c r="B8255" s="530">
        <v>104836</v>
      </c>
      <c r="C8255" s="522" t="s">
        <v>33725</v>
      </c>
      <c r="D8255" s="530" t="s">
        <v>28</v>
      </c>
      <c r="E8255" s="531">
        <v>0</v>
      </c>
      <c r="F8255" s="532"/>
    </row>
    <row r="8256" spans="1:6">
      <c r="A8256" s="529" t="s">
        <v>33721</v>
      </c>
      <c r="B8256" s="530">
        <v>104837</v>
      </c>
      <c r="C8256" s="522" t="s">
        <v>33726</v>
      </c>
      <c r="D8256" s="530" t="s">
        <v>28</v>
      </c>
      <c r="E8256" s="531">
        <v>0</v>
      </c>
      <c r="F8256" s="532"/>
    </row>
    <row r="8257" spans="1:6">
      <c r="A8257" s="529" t="s">
        <v>33721</v>
      </c>
      <c r="B8257" s="530">
        <v>104838</v>
      </c>
      <c r="C8257" s="522" t="s">
        <v>33727</v>
      </c>
      <c r="D8257" s="530" t="s">
        <v>28</v>
      </c>
      <c r="E8257" s="531">
        <v>0</v>
      </c>
      <c r="F8257" s="532"/>
    </row>
    <row r="8258" spans="1:6">
      <c r="A8258" s="529" t="s">
        <v>33721</v>
      </c>
      <c r="B8258" s="530">
        <v>104839</v>
      </c>
      <c r="C8258" s="522" t="s">
        <v>33728</v>
      </c>
      <c r="D8258" s="530" t="s">
        <v>28</v>
      </c>
      <c r="E8258" s="531">
        <v>0</v>
      </c>
      <c r="F8258" s="532"/>
    </row>
    <row r="8259" spans="1:6">
      <c r="A8259" s="529" t="s">
        <v>33721</v>
      </c>
      <c r="B8259" s="530">
        <v>104840</v>
      </c>
      <c r="C8259" s="522" t="s">
        <v>33729</v>
      </c>
      <c r="D8259" s="530" t="s">
        <v>28</v>
      </c>
      <c r="E8259" s="531">
        <v>0</v>
      </c>
      <c r="F8259" s="532"/>
    </row>
    <row r="8260" spans="1:6">
      <c r="A8260" s="529" t="s">
        <v>33721</v>
      </c>
      <c r="B8260" s="530">
        <v>104830</v>
      </c>
      <c r="C8260" s="522" t="s">
        <v>33730</v>
      </c>
      <c r="D8260" s="530" t="s">
        <v>28</v>
      </c>
      <c r="E8260" s="531">
        <v>0</v>
      </c>
      <c r="F8260" s="532"/>
    </row>
    <row r="8261" spans="1:6">
      <c r="A8261" s="529" t="s">
        <v>33721</v>
      </c>
      <c r="B8261" s="530">
        <v>104829</v>
      </c>
      <c r="C8261" s="522" t="s">
        <v>33731</v>
      </c>
      <c r="D8261" s="530" t="s">
        <v>28</v>
      </c>
      <c r="E8261" s="531">
        <v>0</v>
      </c>
      <c r="F8261" s="532"/>
    </row>
    <row r="8262" spans="1:6">
      <c r="A8262" s="529" t="s">
        <v>33721</v>
      </c>
      <c r="B8262" s="530">
        <v>104832</v>
      </c>
      <c r="C8262" s="522" t="s">
        <v>33732</v>
      </c>
      <c r="D8262" s="530" t="s">
        <v>28</v>
      </c>
      <c r="E8262" s="531">
        <v>0</v>
      </c>
      <c r="F8262" s="532"/>
    </row>
    <row r="8263" spans="1:6">
      <c r="A8263" s="529" t="s">
        <v>33721</v>
      </c>
      <c r="B8263" s="530">
        <v>104831</v>
      </c>
      <c r="C8263" s="522" t="s">
        <v>33733</v>
      </c>
      <c r="D8263" s="530" t="s">
        <v>28</v>
      </c>
      <c r="E8263" s="531">
        <v>0</v>
      </c>
      <c r="F8263" s="532"/>
    </row>
    <row r="8264" spans="1:6">
      <c r="A8264" s="529" t="s">
        <v>33734</v>
      </c>
      <c r="B8264" s="530">
        <v>103773</v>
      </c>
      <c r="C8264" s="522" t="s">
        <v>33735</v>
      </c>
      <c r="D8264" s="530" t="s">
        <v>24</v>
      </c>
      <c r="E8264" s="531">
        <v>0</v>
      </c>
      <c r="F8264" s="532"/>
    </row>
    <row r="8265" spans="1:6">
      <c r="A8265" s="529" t="s">
        <v>33734</v>
      </c>
      <c r="B8265" s="530">
        <v>103772</v>
      </c>
      <c r="C8265" s="522" t="s">
        <v>33736</v>
      </c>
      <c r="D8265" s="530" t="s">
        <v>24</v>
      </c>
      <c r="E8265" s="531">
        <v>0</v>
      </c>
      <c r="F8265" s="532"/>
    </row>
    <row r="8266" spans="1:6">
      <c r="A8266" s="529" t="s">
        <v>33734</v>
      </c>
      <c r="B8266" s="530">
        <v>103768</v>
      </c>
      <c r="C8266" s="522" t="s">
        <v>33737</v>
      </c>
      <c r="D8266" s="530" t="s">
        <v>24</v>
      </c>
      <c r="E8266" s="531">
        <v>0</v>
      </c>
      <c r="F8266" s="532"/>
    </row>
    <row r="8267" spans="1:6">
      <c r="A8267" s="529" t="s">
        <v>33734</v>
      </c>
      <c r="B8267" s="530">
        <v>103767</v>
      </c>
      <c r="C8267" s="522" t="s">
        <v>33738</v>
      </c>
      <c r="D8267" s="530" t="s">
        <v>24</v>
      </c>
      <c r="E8267" s="531">
        <v>0</v>
      </c>
      <c r="F8267" s="532"/>
    </row>
    <row r="8268" spans="1:6">
      <c r="A8268" s="529" t="s">
        <v>33734</v>
      </c>
      <c r="B8268" s="530">
        <v>103766</v>
      </c>
      <c r="C8268" s="522" t="s">
        <v>33739</v>
      </c>
      <c r="D8268" s="530" t="s">
        <v>24</v>
      </c>
      <c r="E8268" s="531">
        <v>0</v>
      </c>
      <c r="F8268" s="532"/>
    </row>
    <row r="8269" spans="1:6">
      <c r="A8269" s="529" t="s">
        <v>33734</v>
      </c>
      <c r="B8269" s="530">
        <v>103765</v>
      </c>
      <c r="C8269" s="522" t="s">
        <v>33740</v>
      </c>
      <c r="D8269" s="530" t="s">
        <v>24</v>
      </c>
      <c r="E8269" s="531">
        <v>0</v>
      </c>
      <c r="F8269" s="532"/>
    </row>
    <row r="8270" spans="1:6">
      <c r="A8270" s="529" t="s">
        <v>33734</v>
      </c>
      <c r="B8270" s="530">
        <v>103771</v>
      </c>
      <c r="C8270" s="522" t="s">
        <v>33741</v>
      </c>
      <c r="D8270" s="530" t="s">
        <v>24</v>
      </c>
      <c r="E8270" s="531">
        <v>0</v>
      </c>
      <c r="F8270" s="532"/>
    </row>
    <row r="8271" spans="1:6">
      <c r="A8271" s="529" t="s">
        <v>33734</v>
      </c>
      <c r="B8271" s="530">
        <v>103769</v>
      </c>
      <c r="C8271" s="522" t="s">
        <v>13722</v>
      </c>
      <c r="D8271" s="530" t="s">
        <v>24</v>
      </c>
      <c r="E8271" s="531">
        <v>3065.13</v>
      </c>
      <c r="F8271" s="532">
        <v>0</v>
      </c>
    </row>
    <row r="8272" spans="1:6">
      <c r="A8272" s="529" t="s">
        <v>33734</v>
      </c>
      <c r="B8272" s="530">
        <v>103770</v>
      </c>
      <c r="C8272" s="522" t="s">
        <v>33742</v>
      </c>
      <c r="D8272" s="530" t="s">
        <v>24</v>
      </c>
      <c r="E8272" s="531">
        <v>0</v>
      </c>
      <c r="F8272" s="532"/>
    </row>
    <row r="8273" spans="1:6">
      <c r="A8273" s="529" t="s">
        <v>33734</v>
      </c>
      <c r="B8273" s="530">
        <v>103764</v>
      </c>
      <c r="C8273" s="522" t="s">
        <v>33743</v>
      </c>
      <c r="D8273" s="530" t="s">
        <v>24</v>
      </c>
      <c r="E8273" s="531">
        <v>0</v>
      </c>
      <c r="F8273" s="532"/>
    </row>
    <row r="8274" spans="1:6">
      <c r="A8274" s="529" t="s">
        <v>33734</v>
      </c>
      <c r="B8274" s="530">
        <v>103780</v>
      </c>
      <c r="C8274" s="522" t="s">
        <v>33744</v>
      </c>
      <c r="D8274" s="530" t="s">
        <v>26</v>
      </c>
      <c r="E8274" s="531">
        <v>0</v>
      </c>
      <c r="F8274" s="532"/>
    </row>
    <row r="8275" spans="1:6">
      <c r="A8275" s="529" t="s">
        <v>33734</v>
      </c>
      <c r="B8275" s="530">
        <v>103781</v>
      </c>
      <c r="C8275" s="522" t="s">
        <v>33745</v>
      </c>
      <c r="D8275" s="530" t="s">
        <v>26</v>
      </c>
      <c r="E8275" s="531">
        <v>0</v>
      </c>
      <c r="F8275" s="532"/>
    </row>
    <row r="8276" spans="1:6">
      <c r="A8276" s="529" t="s">
        <v>33734</v>
      </c>
      <c r="B8276" s="530">
        <v>103779</v>
      </c>
      <c r="C8276" s="522" t="s">
        <v>33746</v>
      </c>
      <c r="D8276" s="530" t="s">
        <v>26</v>
      </c>
      <c r="E8276" s="531">
        <v>0</v>
      </c>
      <c r="F8276" s="532"/>
    </row>
    <row r="8277" spans="1:6">
      <c r="A8277" s="529" t="s">
        <v>33734</v>
      </c>
      <c r="B8277" s="530">
        <v>103778</v>
      </c>
      <c r="C8277" s="522" t="s">
        <v>33747</v>
      </c>
      <c r="D8277" s="530" t="s">
        <v>26</v>
      </c>
      <c r="E8277" s="531">
        <v>0</v>
      </c>
      <c r="F8277" s="532"/>
    </row>
    <row r="8278" spans="1:6">
      <c r="A8278" s="529" t="s">
        <v>33734</v>
      </c>
      <c r="B8278" s="530">
        <v>103924</v>
      </c>
      <c r="C8278" s="522" t="s">
        <v>33748</v>
      </c>
      <c r="D8278" s="530" t="s">
        <v>26</v>
      </c>
      <c r="E8278" s="531">
        <v>0</v>
      </c>
      <c r="F8278" s="532"/>
    </row>
    <row r="8279" spans="1:6">
      <c r="A8279" s="529" t="s">
        <v>33734</v>
      </c>
      <c r="B8279" s="530">
        <v>103776</v>
      </c>
      <c r="C8279" s="522" t="s">
        <v>33749</v>
      </c>
      <c r="D8279" s="530" t="s">
        <v>26</v>
      </c>
      <c r="E8279" s="531">
        <v>0</v>
      </c>
      <c r="F8279" s="532"/>
    </row>
    <row r="8280" spans="1:6">
      <c r="A8280" s="529" t="s">
        <v>33734</v>
      </c>
      <c r="B8280" s="530">
        <v>103774</v>
      </c>
      <c r="C8280" s="522" t="s">
        <v>33750</v>
      </c>
      <c r="D8280" s="530" t="s">
        <v>26</v>
      </c>
      <c r="E8280" s="531">
        <v>0</v>
      </c>
      <c r="F8280" s="532"/>
    </row>
    <row r="8281" spans="1:6">
      <c r="A8281" s="529" t="s">
        <v>33734</v>
      </c>
      <c r="B8281" s="530">
        <v>103775</v>
      </c>
      <c r="C8281" s="522" t="s">
        <v>33751</v>
      </c>
      <c r="D8281" s="530" t="s">
        <v>26</v>
      </c>
      <c r="E8281" s="531">
        <v>0</v>
      </c>
      <c r="F8281" s="532"/>
    </row>
    <row r="8282" spans="1:6">
      <c r="A8282" s="529" t="s">
        <v>33752</v>
      </c>
      <c r="B8282" s="530">
        <v>97097</v>
      </c>
      <c r="C8282" s="522" t="s">
        <v>10088</v>
      </c>
      <c r="D8282" s="530" t="s">
        <v>26</v>
      </c>
      <c r="E8282" s="531">
        <v>37.06</v>
      </c>
      <c r="F8282" s="532">
        <v>0</v>
      </c>
    </row>
    <row r="8283" spans="1:6">
      <c r="A8283" s="529" t="s">
        <v>33752</v>
      </c>
      <c r="B8283" s="530">
        <v>97089</v>
      </c>
      <c r="C8283" s="522" t="s">
        <v>10085</v>
      </c>
      <c r="D8283" s="530" t="s">
        <v>25</v>
      </c>
      <c r="E8283" s="531">
        <v>14.07</v>
      </c>
      <c r="F8283" s="532">
        <v>0</v>
      </c>
    </row>
    <row r="8284" spans="1:6">
      <c r="A8284" s="529" t="s">
        <v>33752</v>
      </c>
      <c r="B8284" s="530">
        <v>97090</v>
      </c>
      <c r="C8284" s="522" t="s">
        <v>261</v>
      </c>
      <c r="D8284" s="530" t="s">
        <v>25</v>
      </c>
      <c r="E8284" s="531">
        <v>13.73</v>
      </c>
      <c r="F8284" s="532">
        <v>0</v>
      </c>
    </row>
    <row r="8285" spans="1:6">
      <c r="A8285" s="529" t="s">
        <v>33752</v>
      </c>
      <c r="B8285" s="530">
        <v>97091</v>
      </c>
      <c r="C8285" s="522" t="s">
        <v>10086</v>
      </c>
      <c r="D8285" s="530" t="s">
        <v>25</v>
      </c>
      <c r="E8285" s="531">
        <v>13.27</v>
      </c>
      <c r="F8285" s="532">
        <v>0</v>
      </c>
    </row>
    <row r="8286" spans="1:6">
      <c r="A8286" s="529" t="s">
        <v>33752</v>
      </c>
      <c r="B8286" s="530">
        <v>97092</v>
      </c>
      <c r="C8286" s="522" t="s">
        <v>459</v>
      </c>
      <c r="D8286" s="530" t="s">
        <v>25</v>
      </c>
      <c r="E8286" s="531">
        <v>12.78</v>
      </c>
      <c r="F8286" s="532">
        <v>0</v>
      </c>
    </row>
    <row r="8287" spans="1:6">
      <c r="A8287" s="529" t="s">
        <v>33752</v>
      </c>
      <c r="B8287" s="530">
        <v>103053</v>
      </c>
      <c r="C8287" s="522" t="s">
        <v>33753</v>
      </c>
      <c r="D8287" s="530" t="s">
        <v>25</v>
      </c>
      <c r="E8287" s="531">
        <v>0</v>
      </c>
      <c r="F8287" s="532"/>
    </row>
    <row r="8288" spans="1:6">
      <c r="A8288" s="529" t="s">
        <v>33752</v>
      </c>
      <c r="B8288" s="530">
        <v>97093</v>
      </c>
      <c r="C8288" s="522" t="s">
        <v>423</v>
      </c>
      <c r="D8288" s="530" t="s">
        <v>25</v>
      </c>
      <c r="E8288" s="531">
        <v>11.91</v>
      </c>
      <c r="F8288" s="532">
        <v>0</v>
      </c>
    </row>
    <row r="8289" spans="1:6">
      <c r="A8289" s="529" t="s">
        <v>33752</v>
      </c>
      <c r="B8289" s="530">
        <v>103054</v>
      </c>
      <c r="C8289" s="522" t="s">
        <v>33754</v>
      </c>
      <c r="D8289" s="530" t="s">
        <v>25</v>
      </c>
      <c r="E8289" s="531">
        <v>0</v>
      </c>
      <c r="F8289" s="532"/>
    </row>
    <row r="8290" spans="1:6">
      <c r="A8290" s="529" t="s">
        <v>33752</v>
      </c>
      <c r="B8290" s="530">
        <v>97088</v>
      </c>
      <c r="C8290" s="522" t="s">
        <v>10084</v>
      </c>
      <c r="D8290" s="530" t="s">
        <v>25</v>
      </c>
      <c r="E8290" s="531">
        <v>15.45</v>
      </c>
      <c r="F8290" s="532">
        <v>0</v>
      </c>
    </row>
    <row r="8291" spans="1:6">
      <c r="A8291" s="529" t="s">
        <v>33752</v>
      </c>
      <c r="B8291" s="530">
        <v>97087</v>
      </c>
      <c r="C8291" s="522" t="s">
        <v>106</v>
      </c>
      <c r="D8291" s="530" t="s">
        <v>26</v>
      </c>
      <c r="E8291" s="531">
        <v>1.84</v>
      </c>
      <c r="F8291" s="532">
        <v>0</v>
      </c>
    </row>
    <row r="8292" spans="1:6">
      <c r="A8292" s="529" t="s">
        <v>33752</v>
      </c>
      <c r="B8292" s="530">
        <v>97083</v>
      </c>
      <c r="C8292" s="522" t="s">
        <v>10081</v>
      </c>
      <c r="D8292" s="530" t="s">
        <v>26</v>
      </c>
      <c r="E8292" s="531">
        <v>4.3600000000000003</v>
      </c>
      <c r="F8292" s="532">
        <v>0</v>
      </c>
    </row>
    <row r="8293" spans="1:6">
      <c r="A8293" s="529" t="s">
        <v>33752</v>
      </c>
      <c r="B8293" s="530">
        <v>97084</v>
      </c>
      <c r="C8293" s="522" t="s">
        <v>10082</v>
      </c>
      <c r="D8293" s="530" t="s">
        <v>26</v>
      </c>
      <c r="E8293" s="531">
        <v>0.91</v>
      </c>
      <c r="F8293" s="532">
        <v>0</v>
      </c>
    </row>
    <row r="8294" spans="1:6">
      <c r="A8294" s="529" t="s">
        <v>33752</v>
      </c>
      <c r="B8294" s="530">
        <v>97096</v>
      </c>
      <c r="C8294" s="522" t="s">
        <v>10087</v>
      </c>
      <c r="D8294" s="530" t="s">
        <v>28</v>
      </c>
      <c r="E8294" s="531">
        <v>537.45000000000005</v>
      </c>
      <c r="F8294" s="532">
        <v>0</v>
      </c>
    </row>
    <row r="8295" spans="1:6">
      <c r="A8295" s="529" t="s">
        <v>33752</v>
      </c>
      <c r="B8295" s="530">
        <v>97082</v>
      </c>
      <c r="C8295" s="522" t="s">
        <v>10080</v>
      </c>
      <c r="D8295" s="530" t="s">
        <v>28</v>
      </c>
      <c r="E8295" s="531">
        <v>86.45</v>
      </c>
      <c r="F8295" s="532">
        <v>0</v>
      </c>
    </row>
    <row r="8296" spans="1:6">
      <c r="A8296" s="529" t="s">
        <v>33752</v>
      </c>
      <c r="B8296" s="530">
        <v>103076</v>
      </c>
      <c r="C8296" s="522" t="s">
        <v>10096</v>
      </c>
      <c r="D8296" s="530" t="s">
        <v>26</v>
      </c>
      <c r="E8296" s="531">
        <v>139.94999999999999</v>
      </c>
      <c r="F8296" s="532">
        <v>0</v>
      </c>
    </row>
    <row r="8297" spans="1:6">
      <c r="A8297" s="529" t="s">
        <v>33752</v>
      </c>
      <c r="B8297" s="530">
        <v>103067</v>
      </c>
      <c r="C8297" s="522" t="s">
        <v>33755</v>
      </c>
      <c r="D8297" s="530" t="s">
        <v>26</v>
      </c>
      <c r="E8297" s="531">
        <v>0</v>
      </c>
      <c r="F8297" s="532"/>
    </row>
    <row r="8298" spans="1:6">
      <c r="A8298" s="529" t="s">
        <v>33752</v>
      </c>
      <c r="B8298" s="530">
        <v>103077</v>
      </c>
      <c r="C8298" s="522" t="s">
        <v>10097</v>
      </c>
      <c r="D8298" s="530" t="s">
        <v>26</v>
      </c>
      <c r="E8298" s="531">
        <v>179.77</v>
      </c>
      <c r="F8298" s="532">
        <v>0</v>
      </c>
    </row>
    <row r="8299" spans="1:6">
      <c r="A8299" s="529" t="s">
        <v>33752</v>
      </c>
      <c r="B8299" s="530">
        <v>103068</v>
      </c>
      <c r="C8299" s="522" t="s">
        <v>33756</v>
      </c>
      <c r="D8299" s="530" t="s">
        <v>26</v>
      </c>
      <c r="E8299" s="531">
        <v>0</v>
      </c>
      <c r="F8299" s="532"/>
    </row>
    <row r="8300" spans="1:6">
      <c r="A8300" s="529" t="s">
        <v>33752</v>
      </c>
      <c r="B8300" s="530">
        <v>103078</v>
      </c>
      <c r="C8300" s="522" t="s">
        <v>10098</v>
      </c>
      <c r="D8300" s="530" t="s">
        <v>26</v>
      </c>
      <c r="E8300" s="531">
        <v>216.31</v>
      </c>
      <c r="F8300" s="532">
        <v>0</v>
      </c>
    </row>
    <row r="8301" spans="1:6">
      <c r="A8301" s="529" t="s">
        <v>33752</v>
      </c>
      <c r="B8301" s="530">
        <v>103069</v>
      </c>
      <c r="C8301" s="522" t="s">
        <v>33757</v>
      </c>
      <c r="D8301" s="530" t="s">
        <v>26</v>
      </c>
      <c r="E8301" s="531">
        <v>0</v>
      </c>
      <c r="F8301" s="532"/>
    </row>
    <row r="8302" spans="1:6">
      <c r="A8302" s="529" t="s">
        <v>33752</v>
      </c>
      <c r="B8302" s="530">
        <v>103079</v>
      </c>
      <c r="C8302" s="522" t="s">
        <v>10099</v>
      </c>
      <c r="D8302" s="530" t="s">
        <v>26</v>
      </c>
      <c r="E8302" s="531">
        <v>258.98</v>
      </c>
      <c r="F8302" s="532">
        <v>0</v>
      </c>
    </row>
    <row r="8303" spans="1:6">
      <c r="A8303" s="529" t="s">
        <v>33752</v>
      </c>
      <c r="B8303" s="530">
        <v>103070</v>
      </c>
      <c r="C8303" s="522" t="s">
        <v>33758</v>
      </c>
      <c r="D8303" s="530" t="s">
        <v>26</v>
      </c>
      <c r="E8303" s="531">
        <v>0</v>
      </c>
      <c r="F8303" s="532"/>
    </row>
    <row r="8304" spans="1:6">
      <c r="A8304" s="529" t="s">
        <v>33752</v>
      </c>
      <c r="B8304" s="530">
        <v>103080</v>
      </c>
      <c r="C8304" s="522" t="s">
        <v>10100</v>
      </c>
      <c r="D8304" s="530" t="s">
        <v>26</v>
      </c>
      <c r="E8304" s="531">
        <v>316.27</v>
      </c>
      <c r="F8304" s="532">
        <v>0</v>
      </c>
    </row>
    <row r="8305" spans="1:6">
      <c r="A8305" s="529" t="s">
        <v>33752</v>
      </c>
      <c r="B8305" s="530">
        <v>103071</v>
      </c>
      <c r="C8305" s="522" t="s">
        <v>33759</v>
      </c>
      <c r="D8305" s="530" t="s">
        <v>26</v>
      </c>
      <c r="E8305" s="531">
        <v>0</v>
      </c>
      <c r="F8305" s="532"/>
    </row>
    <row r="8306" spans="1:6">
      <c r="A8306" s="529" t="s">
        <v>33752</v>
      </c>
      <c r="B8306" s="530">
        <v>103075</v>
      </c>
      <c r="C8306" s="522" t="s">
        <v>10095</v>
      </c>
      <c r="D8306" s="530" t="s">
        <v>26</v>
      </c>
      <c r="E8306" s="531">
        <v>196.16</v>
      </c>
      <c r="F8306" s="532">
        <v>0</v>
      </c>
    </row>
    <row r="8307" spans="1:6">
      <c r="A8307" s="529" t="s">
        <v>33752</v>
      </c>
      <c r="B8307" s="530">
        <v>103062</v>
      </c>
      <c r="C8307" s="522" t="s">
        <v>33760</v>
      </c>
      <c r="D8307" s="530" t="s">
        <v>26</v>
      </c>
      <c r="E8307" s="531">
        <v>0</v>
      </c>
      <c r="F8307" s="532"/>
    </row>
    <row r="8308" spans="1:6">
      <c r="A8308" s="529" t="s">
        <v>33752</v>
      </c>
      <c r="B8308" s="530">
        <v>103065</v>
      </c>
      <c r="C8308" s="522" t="s">
        <v>33761</v>
      </c>
      <c r="D8308" s="530" t="s">
        <v>26</v>
      </c>
      <c r="E8308" s="531">
        <v>0</v>
      </c>
      <c r="F8308" s="532"/>
    </row>
    <row r="8309" spans="1:6">
      <c r="A8309" s="529" t="s">
        <v>33752</v>
      </c>
      <c r="B8309" s="530">
        <v>103063</v>
      </c>
      <c r="C8309" s="522" t="s">
        <v>33762</v>
      </c>
      <c r="D8309" s="530" t="s">
        <v>26</v>
      </c>
      <c r="E8309" s="531">
        <v>0</v>
      </c>
      <c r="F8309" s="532"/>
    </row>
    <row r="8310" spans="1:6">
      <c r="A8310" s="529" t="s">
        <v>33752</v>
      </c>
      <c r="B8310" s="530">
        <v>103066</v>
      </c>
      <c r="C8310" s="522" t="s">
        <v>33763</v>
      </c>
      <c r="D8310" s="530" t="s">
        <v>26</v>
      </c>
      <c r="E8310" s="531">
        <v>0</v>
      </c>
      <c r="F8310" s="532"/>
    </row>
    <row r="8311" spans="1:6">
      <c r="A8311" s="529" t="s">
        <v>33752</v>
      </c>
      <c r="B8311" s="530">
        <v>103064</v>
      </c>
      <c r="C8311" s="522" t="s">
        <v>33764</v>
      </c>
      <c r="D8311" s="530" t="s">
        <v>26</v>
      </c>
      <c r="E8311" s="531">
        <v>0</v>
      </c>
      <c r="F8311" s="532"/>
    </row>
    <row r="8312" spans="1:6">
      <c r="A8312" s="529" t="s">
        <v>33752</v>
      </c>
      <c r="B8312" s="530">
        <v>103074</v>
      </c>
      <c r="C8312" s="522" t="s">
        <v>10094</v>
      </c>
      <c r="D8312" s="530" t="s">
        <v>26</v>
      </c>
      <c r="E8312" s="531">
        <v>159.1</v>
      </c>
      <c r="F8312" s="532">
        <v>0</v>
      </c>
    </row>
    <row r="8313" spans="1:6">
      <c r="A8313" s="529" t="s">
        <v>33752</v>
      </c>
      <c r="B8313" s="530">
        <v>103057</v>
      </c>
      <c r="C8313" s="522" t="s">
        <v>33765</v>
      </c>
      <c r="D8313" s="530" t="s">
        <v>26</v>
      </c>
      <c r="E8313" s="531">
        <v>0</v>
      </c>
      <c r="F8313" s="532"/>
    </row>
    <row r="8314" spans="1:6">
      <c r="A8314" s="529" t="s">
        <v>33752</v>
      </c>
      <c r="B8314" s="530">
        <v>103060</v>
      </c>
      <c r="C8314" s="522" t="s">
        <v>33766</v>
      </c>
      <c r="D8314" s="530" t="s">
        <v>26</v>
      </c>
      <c r="E8314" s="531">
        <v>0</v>
      </c>
      <c r="F8314" s="532"/>
    </row>
    <row r="8315" spans="1:6">
      <c r="A8315" s="529" t="s">
        <v>33752</v>
      </c>
      <c r="B8315" s="530">
        <v>103058</v>
      </c>
      <c r="C8315" s="522" t="s">
        <v>33767</v>
      </c>
      <c r="D8315" s="530" t="s">
        <v>26</v>
      </c>
      <c r="E8315" s="531">
        <v>0</v>
      </c>
      <c r="F8315" s="532"/>
    </row>
    <row r="8316" spans="1:6">
      <c r="A8316" s="529" t="s">
        <v>33752</v>
      </c>
      <c r="B8316" s="530">
        <v>103061</v>
      </c>
      <c r="C8316" s="522" t="s">
        <v>33768</v>
      </c>
      <c r="D8316" s="530" t="s">
        <v>26</v>
      </c>
      <c r="E8316" s="531">
        <v>0</v>
      </c>
      <c r="F8316" s="532"/>
    </row>
    <row r="8317" spans="1:6">
      <c r="A8317" s="529" t="s">
        <v>33752</v>
      </c>
      <c r="B8317" s="530">
        <v>103059</v>
      </c>
      <c r="C8317" s="522" t="s">
        <v>33769</v>
      </c>
      <c r="D8317" s="530" t="s">
        <v>26</v>
      </c>
      <c r="E8317" s="531">
        <v>0</v>
      </c>
      <c r="F8317" s="532"/>
    </row>
    <row r="8318" spans="1:6">
      <c r="A8318" s="529" t="s">
        <v>33752</v>
      </c>
      <c r="B8318" s="530">
        <v>97101</v>
      </c>
      <c r="C8318" s="522" t="s">
        <v>10089</v>
      </c>
      <c r="D8318" s="530" t="s">
        <v>26</v>
      </c>
      <c r="E8318" s="531">
        <v>162.22</v>
      </c>
      <c r="F8318" s="532">
        <v>0</v>
      </c>
    </row>
    <row r="8319" spans="1:6">
      <c r="A8319" s="529" t="s">
        <v>33752</v>
      </c>
      <c r="B8319" s="530">
        <v>97098</v>
      </c>
      <c r="C8319" s="522" t="s">
        <v>33770</v>
      </c>
      <c r="D8319" s="530" t="s">
        <v>26</v>
      </c>
      <c r="E8319" s="531">
        <v>0</v>
      </c>
      <c r="F8319" s="532"/>
    </row>
    <row r="8320" spans="1:6">
      <c r="A8320" s="529" t="s">
        <v>33752</v>
      </c>
      <c r="B8320" s="530">
        <v>97102</v>
      </c>
      <c r="C8320" s="522" t="s">
        <v>10090</v>
      </c>
      <c r="D8320" s="530" t="s">
        <v>26</v>
      </c>
      <c r="E8320" s="531">
        <v>202.04</v>
      </c>
      <c r="F8320" s="532">
        <v>0</v>
      </c>
    </row>
    <row r="8321" spans="1:6">
      <c r="A8321" s="529" t="s">
        <v>33752</v>
      </c>
      <c r="B8321" s="530">
        <v>97099</v>
      </c>
      <c r="C8321" s="522" t="s">
        <v>33771</v>
      </c>
      <c r="D8321" s="530" t="s">
        <v>26</v>
      </c>
      <c r="E8321" s="531">
        <v>0</v>
      </c>
      <c r="F8321" s="532"/>
    </row>
    <row r="8322" spans="1:6">
      <c r="A8322" s="529" t="s">
        <v>33752</v>
      </c>
      <c r="B8322" s="530">
        <v>97103</v>
      </c>
      <c r="C8322" s="522" t="s">
        <v>10091</v>
      </c>
      <c r="D8322" s="530" t="s">
        <v>26</v>
      </c>
      <c r="E8322" s="531">
        <v>238.58</v>
      </c>
      <c r="F8322" s="532">
        <v>0</v>
      </c>
    </row>
    <row r="8323" spans="1:6">
      <c r="A8323" s="529" t="s">
        <v>33752</v>
      </c>
      <c r="B8323" s="530">
        <v>97100</v>
      </c>
      <c r="C8323" s="522" t="s">
        <v>33772</v>
      </c>
      <c r="D8323" s="530" t="s">
        <v>26</v>
      </c>
      <c r="E8323" s="531">
        <v>0</v>
      </c>
      <c r="F8323" s="532"/>
    </row>
    <row r="8324" spans="1:6">
      <c r="A8324" s="529" t="s">
        <v>33752</v>
      </c>
      <c r="B8324" s="530">
        <v>103072</v>
      </c>
      <c r="C8324" s="522" t="s">
        <v>10092</v>
      </c>
      <c r="D8324" s="530" t="s">
        <v>26</v>
      </c>
      <c r="E8324" s="531">
        <v>281.25</v>
      </c>
      <c r="F8324" s="532">
        <v>0</v>
      </c>
    </row>
    <row r="8325" spans="1:6">
      <c r="A8325" s="529" t="s">
        <v>33752</v>
      </c>
      <c r="B8325" s="530">
        <v>103055</v>
      </c>
      <c r="C8325" s="522" t="s">
        <v>33773</v>
      </c>
      <c r="D8325" s="530" t="s">
        <v>26</v>
      </c>
      <c r="E8325" s="531">
        <v>0</v>
      </c>
      <c r="F8325" s="532"/>
    </row>
    <row r="8326" spans="1:6">
      <c r="A8326" s="529" t="s">
        <v>33752</v>
      </c>
      <c r="B8326" s="530">
        <v>103073</v>
      </c>
      <c r="C8326" s="522" t="s">
        <v>10093</v>
      </c>
      <c r="D8326" s="530" t="s">
        <v>26</v>
      </c>
      <c r="E8326" s="531">
        <v>338.54</v>
      </c>
      <c r="F8326" s="532">
        <v>0</v>
      </c>
    </row>
    <row r="8327" spans="1:6">
      <c r="A8327" s="529" t="s">
        <v>33752</v>
      </c>
      <c r="B8327" s="530">
        <v>103056</v>
      </c>
      <c r="C8327" s="522" t="s">
        <v>33774</v>
      </c>
      <c r="D8327" s="530" t="s">
        <v>26</v>
      </c>
      <c r="E8327" s="531">
        <v>0</v>
      </c>
      <c r="F8327" s="532"/>
    </row>
    <row r="8328" spans="1:6">
      <c r="A8328" s="529" t="s">
        <v>33752</v>
      </c>
      <c r="B8328" s="530">
        <v>97086</v>
      </c>
      <c r="C8328" s="522" t="s">
        <v>10083</v>
      </c>
      <c r="D8328" s="530" t="s">
        <v>26</v>
      </c>
      <c r="E8328" s="531">
        <v>159.57</v>
      </c>
      <c r="F8328" s="532">
        <v>0</v>
      </c>
    </row>
    <row r="8329" spans="1:6">
      <c r="A8329" s="529" t="s">
        <v>33752</v>
      </c>
      <c r="B8329" s="530">
        <v>97085</v>
      </c>
      <c r="C8329" s="522" t="s">
        <v>33775</v>
      </c>
      <c r="D8329" s="530" t="s">
        <v>26</v>
      </c>
      <c r="E8329" s="531">
        <v>0</v>
      </c>
      <c r="F8329" s="532"/>
    </row>
    <row r="8330" spans="1:6">
      <c r="A8330" s="529" t="s">
        <v>33776</v>
      </c>
      <c r="B8330" s="530">
        <v>104766</v>
      </c>
      <c r="C8330" s="522" t="s">
        <v>22791</v>
      </c>
      <c r="D8330" s="530" t="s">
        <v>23</v>
      </c>
      <c r="E8330" s="531">
        <v>22.06</v>
      </c>
      <c r="F8330" s="532">
        <v>0</v>
      </c>
    </row>
    <row r="8331" spans="1:6">
      <c r="A8331" s="529" t="s">
        <v>33776</v>
      </c>
      <c r="B8331" s="530">
        <v>90467</v>
      </c>
      <c r="C8331" s="522" t="s">
        <v>22825</v>
      </c>
      <c r="D8331" s="530" t="s">
        <v>23</v>
      </c>
      <c r="E8331" s="531">
        <v>29.63</v>
      </c>
      <c r="F8331" s="532">
        <v>0</v>
      </c>
    </row>
    <row r="8332" spans="1:6">
      <c r="A8332" s="529" t="s">
        <v>33776</v>
      </c>
      <c r="B8332" s="530">
        <v>90466</v>
      </c>
      <c r="C8332" s="522" t="s">
        <v>22824</v>
      </c>
      <c r="D8332" s="530" t="s">
        <v>23</v>
      </c>
      <c r="E8332" s="531">
        <v>19.760000000000002</v>
      </c>
      <c r="F8332" s="532">
        <v>0</v>
      </c>
    </row>
    <row r="8333" spans="1:6">
      <c r="A8333" s="529" t="s">
        <v>33776</v>
      </c>
      <c r="B8333" s="530">
        <v>90469</v>
      </c>
      <c r="C8333" s="522" t="s">
        <v>22827</v>
      </c>
      <c r="D8333" s="530" t="s">
        <v>23</v>
      </c>
      <c r="E8333" s="531">
        <v>13.58</v>
      </c>
      <c r="F8333" s="532">
        <v>0</v>
      </c>
    </row>
    <row r="8334" spans="1:6">
      <c r="A8334" s="529" t="s">
        <v>33776</v>
      </c>
      <c r="B8334" s="530">
        <v>90470</v>
      </c>
      <c r="C8334" s="522" t="s">
        <v>22828</v>
      </c>
      <c r="D8334" s="530" t="s">
        <v>23</v>
      </c>
      <c r="E8334" s="531">
        <v>17.8</v>
      </c>
      <c r="F8334" s="532">
        <v>0</v>
      </c>
    </row>
    <row r="8335" spans="1:6">
      <c r="A8335" s="529" t="s">
        <v>33776</v>
      </c>
      <c r="B8335" s="530">
        <v>90468</v>
      </c>
      <c r="C8335" s="522" t="s">
        <v>22826</v>
      </c>
      <c r="D8335" s="530" t="s">
        <v>23</v>
      </c>
      <c r="E8335" s="531">
        <v>8.98</v>
      </c>
      <c r="F8335" s="532">
        <v>0</v>
      </c>
    </row>
    <row r="8336" spans="1:6">
      <c r="A8336" s="529" t="s">
        <v>33776</v>
      </c>
      <c r="B8336" s="530">
        <v>91188</v>
      </c>
      <c r="C8336" s="522" t="s">
        <v>22837</v>
      </c>
      <c r="D8336" s="530" t="s">
        <v>24</v>
      </c>
      <c r="E8336" s="531">
        <v>16.27</v>
      </c>
      <c r="F8336" s="532">
        <v>0</v>
      </c>
    </row>
    <row r="8337" spans="1:6">
      <c r="A8337" s="529" t="s">
        <v>33776</v>
      </c>
      <c r="B8337" s="530">
        <v>91189</v>
      </c>
      <c r="C8337" s="522" t="s">
        <v>22838</v>
      </c>
      <c r="D8337" s="530" t="s">
        <v>24</v>
      </c>
      <c r="E8337" s="531">
        <v>82.06</v>
      </c>
      <c r="F8337" s="532">
        <v>0</v>
      </c>
    </row>
    <row r="8338" spans="1:6">
      <c r="A8338" s="529" t="s">
        <v>33776</v>
      </c>
      <c r="B8338" s="530">
        <v>91192</v>
      </c>
      <c r="C8338" s="522" t="s">
        <v>22841</v>
      </c>
      <c r="D8338" s="530" t="s">
        <v>24</v>
      </c>
      <c r="E8338" s="531">
        <v>23.95</v>
      </c>
      <c r="F8338" s="532">
        <v>0</v>
      </c>
    </row>
    <row r="8339" spans="1:6">
      <c r="A8339" s="529" t="s">
        <v>33776</v>
      </c>
      <c r="B8339" s="530">
        <v>91190</v>
      </c>
      <c r="C8339" s="522" t="s">
        <v>22839</v>
      </c>
      <c r="D8339" s="530" t="s">
        <v>24</v>
      </c>
      <c r="E8339" s="531">
        <v>12.84</v>
      </c>
      <c r="F8339" s="532">
        <v>0</v>
      </c>
    </row>
    <row r="8340" spans="1:6">
      <c r="A8340" s="529" t="s">
        <v>33776</v>
      </c>
      <c r="B8340" s="530">
        <v>91191</v>
      </c>
      <c r="C8340" s="522" t="s">
        <v>22840</v>
      </c>
      <c r="D8340" s="530" t="s">
        <v>24</v>
      </c>
      <c r="E8340" s="531">
        <v>16.82</v>
      </c>
      <c r="F8340" s="532">
        <v>0</v>
      </c>
    </row>
    <row r="8341" spans="1:6">
      <c r="A8341" s="529" t="s">
        <v>33776</v>
      </c>
      <c r="B8341" s="530">
        <v>95541</v>
      </c>
      <c r="C8341" s="522" t="s">
        <v>22843</v>
      </c>
      <c r="D8341" s="530" t="s">
        <v>24</v>
      </c>
      <c r="E8341" s="531">
        <v>35.229999999999997</v>
      </c>
      <c r="F8341" s="532">
        <v>0</v>
      </c>
    </row>
    <row r="8342" spans="1:6">
      <c r="A8342" s="529" t="s">
        <v>33776</v>
      </c>
      <c r="B8342" s="530">
        <v>96564</v>
      </c>
      <c r="C8342" s="522" t="s">
        <v>33777</v>
      </c>
      <c r="D8342" s="530" t="s">
        <v>23</v>
      </c>
      <c r="E8342" s="531">
        <v>0</v>
      </c>
      <c r="F8342" s="532"/>
    </row>
    <row r="8343" spans="1:6">
      <c r="A8343" s="529" t="s">
        <v>33776</v>
      </c>
      <c r="B8343" s="530">
        <v>104785</v>
      </c>
      <c r="C8343" s="522" t="s">
        <v>22799</v>
      </c>
      <c r="D8343" s="530" t="s">
        <v>23</v>
      </c>
      <c r="E8343" s="531">
        <v>15.23</v>
      </c>
      <c r="F8343" s="532">
        <v>0</v>
      </c>
    </row>
    <row r="8344" spans="1:6">
      <c r="A8344" s="529" t="s">
        <v>33776</v>
      </c>
      <c r="B8344" s="530">
        <v>91181</v>
      </c>
      <c r="C8344" s="522" t="s">
        <v>22832</v>
      </c>
      <c r="D8344" s="530" t="s">
        <v>23</v>
      </c>
      <c r="E8344" s="531">
        <v>28.24</v>
      </c>
      <c r="F8344" s="532">
        <v>0</v>
      </c>
    </row>
    <row r="8345" spans="1:6">
      <c r="A8345" s="529" t="s">
        <v>33776</v>
      </c>
      <c r="B8345" s="530">
        <v>91166</v>
      </c>
      <c r="C8345" s="522" t="s">
        <v>22829</v>
      </c>
      <c r="D8345" s="530" t="s">
        <v>23</v>
      </c>
      <c r="E8345" s="531">
        <v>4.93</v>
      </c>
      <c r="F8345" s="532">
        <v>0</v>
      </c>
    </row>
    <row r="8346" spans="1:6">
      <c r="A8346" s="529" t="s">
        <v>33776</v>
      </c>
      <c r="B8346" s="530">
        <v>91167</v>
      </c>
      <c r="C8346" s="522" t="s">
        <v>23480</v>
      </c>
      <c r="D8346" s="530" t="s">
        <v>23</v>
      </c>
      <c r="E8346" s="531">
        <v>12.71</v>
      </c>
      <c r="F8346" s="532">
        <v>0</v>
      </c>
    </row>
    <row r="8347" spans="1:6">
      <c r="A8347" s="529" t="s">
        <v>33776</v>
      </c>
      <c r="B8347" s="530">
        <v>91176</v>
      </c>
      <c r="C8347" s="522" t="s">
        <v>23487</v>
      </c>
      <c r="D8347" s="530" t="s">
        <v>23</v>
      </c>
      <c r="E8347" s="531">
        <v>20</v>
      </c>
      <c r="F8347" s="532">
        <v>0</v>
      </c>
    </row>
    <row r="8348" spans="1:6">
      <c r="A8348" s="529" t="s">
        <v>33776</v>
      </c>
      <c r="B8348" s="530">
        <v>91182</v>
      </c>
      <c r="C8348" s="522" t="s">
        <v>22833</v>
      </c>
      <c r="D8348" s="530" t="s">
        <v>23</v>
      </c>
      <c r="E8348" s="531">
        <v>33.04</v>
      </c>
      <c r="F8348" s="532">
        <v>0</v>
      </c>
    </row>
    <row r="8349" spans="1:6">
      <c r="A8349" s="529" t="s">
        <v>33776</v>
      </c>
      <c r="B8349" s="530">
        <v>91186</v>
      </c>
      <c r="C8349" s="522" t="s">
        <v>22835</v>
      </c>
      <c r="D8349" s="530" t="s">
        <v>23</v>
      </c>
      <c r="E8349" s="531">
        <v>36.479999999999997</v>
      </c>
      <c r="F8349" s="532">
        <v>0</v>
      </c>
    </row>
    <row r="8350" spans="1:6">
      <c r="A8350" s="529" t="s">
        <v>33776</v>
      </c>
      <c r="B8350" s="530">
        <v>91171</v>
      </c>
      <c r="C8350" s="522" t="s">
        <v>23482</v>
      </c>
      <c r="D8350" s="530" t="s">
        <v>23</v>
      </c>
      <c r="E8350" s="531">
        <v>20.25</v>
      </c>
      <c r="F8350" s="532">
        <v>0</v>
      </c>
    </row>
    <row r="8351" spans="1:6">
      <c r="A8351" s="529" t="s">
        <v>33776</v>
      </c>
      <c r="B8351" s="530">
        <v>91187</v>
      </c>
      <c r="C8351" s="522" t="s">
        <v>22836</v>
      </c>
      <c r="D8351" s="530" t="s">
        <v>23</v>
      </c>
      <c r="E8351" s="531">
        <v>32.9</v>
      </c>
      <c r="F8351" s="532">
        <v>0</v>
      </c>
    </row>
    <row r="8352" spans="1:6">
      <c r="A8352" s="529" t="s">
        <v>33776</v>
      </c>
      <c r="B8352" s="530">
        <v>91172</v>
      </c>
      <c r="C8352" s="522" t="s">
        <v>23483</v>
      </c>
      <c r="D8352" s="530" t="s">
        <v>23</v>
      </c>
      <c r="E8352" s="531">
        <v>23.25</v>
      </c>
      <c r="F8352" s="532">
        <v>0</v>
      </c>
    </row>
    <row r="8353" spans="1:6">
      <c r="A8353" s="529" t="s">
        <v>33776</v>
      </c>
      <c r="B8353" s="530">
        <v>91185</v>
      </c>
      <c r="C8353" s="522" t="s">
        <v>22834</v>
      </c>
      <c r="D8353" s="530" t="s">
        <v>23</v>
      </c>
      <c r="E8353" s="531">
        <v>33.04</v>
      </c>
      <c r="F8353" s="532">
        <v>0</v>
      </c>
    </row>
    <row r="8354" spans="1:6">
      <c r="A8354" s="529" t="s">
        <v>33776</v>
      </c>
      <c r="B8354" s="530">
        <v>91170</v>
      </c>
      <c r="C8354" s="522" t="s">
        <v>23481</v>
      </c>
      <c r="D8354" s="530" t="s">
        <v>23</v>
      </c>
      <c r="E8354" s="531">
        <v>12.71</v>
      </c>
      <c r="F8354" s="532">
        <v>0</v>
      </c>
    </row>
    <row r="8355" spans="1:6">
      <c r="A8355" s="529" t="s">
        <v>33776</v>
      </c>
      <c r="B8355" s="530">
        <v>91180</v>
      </c>
      <c r="C8355" s="522" t="s">
        <v>22831</v>
      </c>
      <c r="D8355" s="530" t="s">
        <v>23</v>
      </c>
      <c r="E8355" s="531">
        <v>26.79</v>
      </c>
      <c r="F8355" s="532">
        <v>0</v>
      </c>
    </row>
    <row r="8356" spans="1:6">
      <c r="A8356" s="529" t="s">
        <v>33776</v>
      </c>
      <c r="B8356" s="530">
        <v>91179</v>
      </c>
      <c r="C8356" s="522" t="s">
        <v>22830</v>
      </c>
      <c r="D8356" s="530" t="s">
        <v>23</v>
      </c>
      <c r="E8356" s="531">
        <v>20</v>
      </c>
      <c r="F8356" s="532">
        <v>0</v>
      </c>
    </row>
    <row r="8357" spans="1:6">
      <c r="A8357" s="529" t="s">
        <v>33776</v>
      </c>
      <c r="B8357" s="530">
        <v>91174</v>
      </c>
      <c r="C8357" s="522" t="s">
        <v>23485</v>
      </c>
      <c r="D8357" s="530" t="s">
        <v>23</v>
      </c>
      <c r="E8357" s="531">
        <v>8.09</v>
      </c>
      <c r="F8357" s="532">
        <v>0</v>
      </c>
    </row>
    <row r="8358" spans="1:6">
      <c r="A8358" s="529" t="s">
        <v>33776</v>
      </c>
      <c r="B8358" s="530">
        <v>91175</v>
      </c>
      <c r="C8358" s="522" t="s">
        <v>23486</v>
      </c>
      <c r="D8358" s="530" t="s">
        <v>23</v>
      </c>
      <c r="E8358" s="531">
        <v>12.55</v>
      </c>
      <c r="F8358" s="532">
        <v>0</v>
      </c>
    </row>
    <row r="8359" spans="1:6">
      <c r="A8359" s="529" t="s">
        <v>33776</v>
      </c>
      <c r="B8359" s="530">
        <v>91173</v>
      </c>
      <c r="C8359" s="522" t="s">
        <v>23484</v>
      </c>
      <c r="D8359" s="530" t="s">
        <v>23</v>
      </c>
      <c r="E8359" s="531">
        <v>4.7300000000000004</v>
      </c>
      <c r="F8359" s="532">
        <v>0</v>
      </c>
    </row>
    <row r="8360" spans="1:6">
      <c r="A8360" s="529" t="s">
        <v>33776</v>
      </c>
      <c r="B8360" s="530">
        <v>104759</v>
      </c>
      <c r="C8360" s="522" t="s">
        <v>22784</v>
      </c>
      <c r="D8360" s="530" t="s">
        <v>24</v>
      </c>
      <c r="E8360" s="531">
        <v>62.29</v>
      </c>
      <c r="F8360" s="532">
        <v>0</v>
      </c>
    </row>
    <row r="8361" spans="1:6">
      <c r="A8361" s="529" t="s">
        <v>33776</v>
      </c>
      <c r="B8361" s="530">
        <v>104760</v>
      </c>
      <c r="C8361" s="522" t="s">
        <v>22785</v>
      </c>
      <c r="D8361" s="530" t="s">
        <v>24</v>
      </c>
      <c r="E8361" s="531">
        <v>90.97</v>
      </c>
      <c r="F8361" s="532">
        <v>0</v>
      </c>
    </row>
    <row r="8362" spans="1:6">
      <c r="A8362" s="529" t="s">
        <v>33776</v>
      </c>
      <c r="B8362" s="530">
        <v>104758</v>
      </c>
      <c r="C8362" s="522" t="s">
        <v>22783</v>
      </c>
      <c r="D8362" s="530" t="s">
        <v>24</v>
      </c>
      <c r="E8362" s="531">
        <v>23.37</v>
      </c>
      <c r="F8362" s="532">
        <v>0</v>
      </c>
    </row>
    <row r="8363" spans="1:6">
      <c r="A8363" s="529" t="s">
        <v>33776</v>
      </c>
      <c r="B8363" s="530">
        <v>90437</v>
      </c>
      <c r="C8363" s="522" t="s">
        <v>22801</v>
      </c>
      <c r="D8363" s="530" t="s">
        <v>24</v>
      </c>
      <c r="E8363" s="531">
        <v>54.86</v>
      </c>
      <c r="F8363" s="532">
        <v>0</v>
      </c>
    </row>
    <row r="8364" spans="1:6">
      <c r="A8364" s="529" t="s">
        <v>33776</v>
      </c>
      <c r="B8364" s="530">
        <v>90438</v>
      </c>
      <c r="C8364" s="522" t="s">
        <v>22802</v>
      </c>
      <c r="D8364" s="530" t="s">
        <v>24</v>
      </c>
      <c r="E8364" s="531">
        <v>80.13</v>
      </c>
      <c r="F8364" s="532">
        <v>0</v>
      </c>
    </row>
    <row r="8365" spans="1:6">
      <c r="A8365" s="529" t="s">
        <v>33776</v>
      </c>
      <c r="B8365" s="530">
        <v>90436</v>
      </c>
      <c r="C8365" s="522" t="s">
        <v>22800</v>
      </c>
      <c r="D8365" s="530" t="s">
        <v>24</v>
      </c>
      <c r="E8365" s="531">
        <v>20.58</v>
      </c>
      <c r="F8365" s="532">
        <v>0</v>
      </c>
    </row>
    <row r="8366" spans="1:6">
      <c r="A8366" s="529" t="s">
        <v>33776</v>
      </c>
      <c r="B8366" s="530">
        <v>104770</v>
      </c>
      <c r="C8366" s="522" t="s">
        <v>22793</v>
      </c>
      <c r="D8366" s="530" t="s">
        <v>24</v>
      </c>
      <c r="E8366" s="531">
        <v>2.64</v>
      </c>
      <c r="F8366" s="532">
        <v>0</v>
      </c>
    </row>
    <row r="8367" spans="1:6">
      <c r="A8367" s="529" t="s">
        <v>33776</v>
      </c>
      <c r="B8367" s="530">
        <v>104772</v>
      </c>
      <c r="C8367" s="522" t="s">
        <v>22794</v>
      </c>
      <c r="D8367" s="530" t="s">
        <v>24</v>
      </c>
      <c r="E8367" s="531">
        <v>3.86</v>
      </c>
      <c r="F8367" s="532">
        <v>0</v>
      </c>
    </row>
    <row r="8368" spans="1:6">
      <c r="A8368" s="529" t="s">
        <v>33776</v>
      </c>
      <c r="B8368" s="530">
        <v>104768</v>
      </c>
      <c r="C8368" s="522" t="s">
        <v>22792</v>
      </c>
      <c r="D8368" s="530" t="s">
        <v>24</v>
      </c>
      <c r="E8368" s="531">
        <v>0.98</v>
      </c>
      <c r="F8368" s="532">
        <v>0</v>
      </c>
    </row>
    <row r="8369" spans="1:6">
      <c r="A8369" s="529" t="s">
        <v>33776</v>
      </c>
      <c r="B8369" s="530">
        <v>104769</v>
      </c>
      <c r="C8369" s="522" t="s">
        <v>22849</v>
      </c>
      <c r="D8369" s="530" t="s">
        <v>24</v>
      </c>
      <c r="E8369" s="531">
        <v>2.3199999999999998</v>
      </c>
      <c r="F8369" s="532">
        <v>0</v>
      </c>
    </row>
    <row r="8370" spans="1:6">
      <c r="A8370" s="529" t="s">
        <v>33776</v>
      </c>
      <c r="B8370" s="530">
        <v>104771</v>
      </c>
      <c r="C8370" s="522" t="s">
        <v>22850</v>
      </c>
      <c r="D8370" s="530" t="s">
        <v>24</v>
      </c>
      <c r="E8370" s="531">
        <v>3.39</v>
      </c>
      <c r="F8370" s="532">
        <v>0</v>
      </c>
    </row>
    <row r="8371" spans="1:6">
      <c r="A8371" s="529" t="s">
        <v>33776</v>
      </c>
      <c r="B8371" s="530">
        <v>104767</v>
      </c>
      <c r="C8371" s="522" t="s">
        <v>22848</v>
      </c>
      <c r="D8371" s="530" t="s">
        <v>24</v>
      </c>
      <c r="E8371" s="531">
        <v>0.87</v>
      </c>
      <c r="F8371" s="532">
        <v>0</v>
      </c>
    </row>
    <row r="8372" spans="1:6">
      <c r="A8372" s="529" t="s">
        <v>33776</v>
      </c>
      <c r="B8372" s="530">
        <v>104762</v>
      </c>
      <c r="C8372" s="522" t="s">
        <v>22787</v>
      </c>
      <c r="D8372" s="530" t="s">
        <v>24</v>
      </c>
      <c r="E8372" s="531">
        <v>31.12</v>
      </c>
      <c r="F8372" s="532">
        <v>0</v>
      </c>
    </row>
    <row r="8373" spans="1:6">
      <c r="A8373" s="529" t="s">
        <v>33776</v>
      </c>
      <c r="B8373" s="530">
        <v>104763</v>
      </c>
      <c r="C8373" s="522" t="s">
        <v>22788</v>
      </c>
      <c r="D8373" s="530" t="s">
        <v>24</v>
      </c>
      <c r="E8373" s="531">
        <v>45.46</v>
      </c>
      <c r="F8373" s="532">
        <v>0</v>
      </c>
    </row>
    <row r="8374" spans="1:6">
      <c r="A8374" s="529" t="s">
        <v>33776</v>
      </c>
      <c r="B8374" s="530">
        <v>104761</v>
      </c>
      <c r="C8374" s="522" t="s">
        <v>22786</v>
      </c>
      <c r="D8374" s="530" t="s">
        <v>24</v>
      </c>
      <c r="E8374" s="531">
        <v>11.67</v>
      </c>
      <c r="F8374" s="532">
        <v>0</v>
      </c>
    </row>
    <row r="8375" spans="1:6">
      <c r="A8375" s="529" t="s">
        <v>33776</v>
      </c>
      <c r="B8375" s="530">
        <v>90440</v>
      </c>
      <c r="C8375" s="522" t="s">
        <v>22804</v>
      </c>
      <c r="D8375" s="530" t="s">
        <v>24</v>
      </c>
      <c r="E8375" s="531">
        <v>30.87</v>
      </c>
      <c r="F8375" s="532">
        <v>0</v>
      </c>
    </row>
    <row r="8376" spans="1:6">
      <c r="A8376" s="529" t="s">
        <v>33776</v>
      </c>
      <c r="B8376" s="530">
        <v>90441</v>
      </c>
      <c r="C8376" s="522" t="s">
        <v>22805</v>
      </c>
      <c r="D8376" s="530" t="s">
        <v>24</v>
      </c>
      <c r="E8376" s="531">
        <v>45.1</v>
      </c>
      <c r="F8376" s="532">
        <v>0</v>
      </c>
    </row>
    <row r="8377" spans="1:6">
      <c r="A8377" s="529" t="s">
        <v>33776</v>
      </c>
      <c r="B8377" s="530">
        <v>90439</v>
      </c>
      <c r="C8377" s="522" t="s">
        <v>22803</v>
      </c>
      <c r="D8377" s="530" t="s">
        <v>24</v>
      </c>
      <c r="E8377" s="531">
        <v>11.58</v>
      </c>
      <c r="F8377" s="532">
        <v>0</v>
      </c>
    </row>
    <row r="8378" spans="1:6">
      <c r="A8378" s="529" t="s">
        <v>33776</v>
      </c>
      <c r="B8378" s="530">
        <v>104776</v>
      </c>
      <c r="C8378" s="522" t="s">
        <v>22796</v>
      </c>
      <c r="D8378" s="530" t="s">
        <v>24</v>
      </c>
      <c r="E8378" s="531">
        <v>8.7899999999999991</v>
      </c>
      <c r="F8378" s="532">
        <v>0</v>
      </c>
    </row>
    <row r="8379" spans="1:6">
      <c r="A8379" s="529" t="s">
        <v>33776</v>
      </c>
      <c r="B8379" s="530">
        <v>104778</v>
      </c>
      <c r="C8379" s="522" t="s">
        <v>22797</v>
      </c>
      <c r="D8379" s="530" t="s">
        <v>24</v>
      </c>
      <c r="E8379" s="531">
        <v>12.85</v>
      </c>
      <c r="F8379" s="532">
        <v>0</v>
      </c>
    </row>
    <row r="8380" spans="1:6">
      <c r="A8380" s="529" t="s">
        <v>33776</v>
      </c>
      <c r="B8380" s="530">
        <v>104774</v>
      </c>
      <c r="C8380" s="522" t="s">
        <v>22795</v>
      </c>
      <c r="D8380" s="530" t="s">
        <v>24</v>
      </c>
      <c r="E8380" s="531">
        <v>3.28</v>
      </c>
      <c r="F8380" s="532">
        <v>0</v>
      </c>
    </row>
    <row r="8381" spans="1:6">
      <c r="A8381" s="529" t="s">
        <v>33776</v>
      </c>
      <c r="B8381" s="530">
        <v>104775</v>
      </c>
      <c r="C8381" s="522" t="s">
        <v>22852</v>
      </c>
      <c r="D8381" s="530" t="s">
        <v>24</v>
      </c>
      <c r="E8381" s="531">
        <v>7.82</v>
      </c>
      <c r="F8381" s="532">
        <v>0</v>
      </c>
    </row>
    <row r="8382" spans="1:6">
      <c r="A8382" s="529" t="s">
        <v>33776</v>
      </c>
      <c r="B8382" s="530">
        <v>104777</v>
      </c>
      <c r="C8382" s="522" t="s">
        <v>22853</v>
      </c>
      <c r="D8382" s="530" t="s">
        <v>24</v>
      </c>
      <c r="E8382" s="531">
        <v>11.43</v>
      </c>
      <c r="F8382" s="532">
        <v>0</v>
      </c>
    </row>
    <row r="8383" spans="1:6">
      <c r="A8383" s="529" t="s">
        <v>33776</v>
      </c>
      <c r="B8383" s="530">
        <v>104773</v>
      </c>
      <c r="C8383" s="522" t="s">
        <v>22851</v>
      </c>
      <c r="D8383" s="530" t="s">
        <v>24</v>
      </c>
      <c r="E8383" s="531">
        <v>2.92</v>
      </c>
      <c r="F8383" s="532">
        <v>0</v>
      </c>
    </row>
    <row r="8384" spans="1:6">
      <c r="A8384" s="529" t="s">
        <v>33776</v>
      </c>
      <c r="B8384" s="530">
        <v>104782</v>
      </c>
      <c r="C8384" s="522" t="s">
        <v>22856</v>
      </c>
      <c r="D8384" s="530" t="s">
        <v>24</v>
      </c>
      <c r="E8384" s="531">
        <v>55.42</v>
      </c>
      <c r="F8384" s="532">
        <v>0</v>
      </c>
    </row>
    <row r="8385" spans="1:6">
      <c r="A8385" s="529" t="s">
        <v>33776</v>
      </c>
      <c r="B8385" s="530">
        <v>90451</v>
      </c>
      <c r="C8385" s="522" t="s">
        <v>22811</v>
      </c>
      <c r="D8385" s="530" t="s">
        <v>24</v>
      </c>
      <c r="E8385" s="531">
        <v>7.76</v>
      </c>
      <c r="F8385" s="532">
        <v>0</v>
      </c>
    </row>
    <row r="8386" spans="1:6">
      <c r="A8386" s="529" t="s">
        <v>33776</v>
      </c>
      <c r="B8386" s="530">
        <v>90452</v>
      </c>
      <c r="C8386" s="522" t="s">
        <v>22812</v>
      </c>
      <c r="D8386" s="530" t="s">
        <v>24</v>
      </c>
      <c r="E8386" s="531">
        <v>25.8</v>
      </c>
      <c r="F8386" s="532">
        <v>0</v>
      </c>
    </row>
    <row r="8387" spans="1:6">
      <c r="A8387" s="529" t="s">
        <v>33776</v>
      </c>
      <c r="B8387" s="530">
        <v>90455</v>
      </c>
      <c r="C8387" s="522" t="s">
        <v>22815</v>
      </c>
      <c r="D8387" s="530" t="s">
        <v>24</v>
      </c>
      <c r="E8387" s="531">
        <v>10.1</v>
      </c>
      <c r="F8387" s="532">
        <v>0</v>
      </c>
    </row>
    <row r="8388" spans="1:6">
      <c r="A8388" s="529" t="s">
        <v>33776</v>
      </c>
      <c r="B8388" s="530">
        <v>104784</v>
      </c>
      <c r="C8388" s="522" t="s">
        <v>22858</v>
      </c>
      <c r="D8388" s="530" t="s">
        <v>24</v>
      </c>
      <c r="E8388" s="531">
        <v>16.82</v>
      </c>
      <c r="F8388" s="532">
        <v>0</v>
      </c>
    </row>
    <row r="8389" spans="1:6">
      <c r="A8389" s="529" t="s">
        <v>33776</v>
      </c>
      <c r="B8389" s="530">
        <v>90453</v>
      </c>
      <c r="C8389" s="522" t="s">
        <v>22813</v>
      </c>
      <c r="D8389" s="530" t="s">
        <v>24</v>
      </c>
      <c r="E8389" s="531">
        <v>4.7699999999999996</v>
      </c>
      <c r="F8389" s="532">
        <v>0</v>
      </c>
    </row>
    <row r="8390" spans="1:6">
      <c r="A8390" s="529" t="s">
        <v>33776</v>
      </c>
      <c r="B8390" s="530">
        <v>104783</v>
      </c>
      <c r="C8390" s="522" t="s">
        <v>22857</v>
      </c>
      <c r="D8390" s="530" t="s">
        <v>24</v>
      </c>
      <c r="E8390" s="531">
        <v>6.03</v>
      </c>
      <c r="F8390" s="532">
        <v>0</v>
      </c>
    </row>
    <row r="8391" spans="1:6">
      <c r="A8391" s="529" t="s">
        <v>33776</v>
      </c>
      <c r="B8391" s="530">
        <v>90454</v>
      </c>
      <c r="C8391" s="522" t="s">
        <v>22814</v>
      </c>
      <c r="D8391" s="530" t="s">
        <v>24</v>
      </c>
      <c r="E8391" s="531">
        <v>7.71</v>
      </c>
      <c r="F8391" s="532">
        <v>0</v>
      </c>
    </row>
    <row r="8392" spans="1:6">
      <c r="A8392" s="529" t="s">
        <v>33776</v>
      </c>
      <c r="B8392" s="530">
        <v>90459</v>
      </c>
      <c r="C8392" s="522" t="s">
        <v>22819</v>
      </c>
      <c r="D8392" s="530" t="s">
        <v>24</v>
      </c>
      <c r="E8392" s="531">
        <v>67.489999999999995</v>
      </c>
      <c r="F8392" s="532">
        <v>0</v>
      </c>
    </row>
    <row r="8393" spans="1:6">
      <c r="A8393" s="529" t="s">
        <v>33776</v>
      </c>
      <c r="B8393" s="530">
        <v>90456</v>
      </c>
      <c r="C8393" s="522" t="s">
        <v>22816</v>
      </c>
      <c r="D8393" s="530" t="s">
        <v>24</v>
      </c>
      <c r="E8393" s="531">
        <v>8.31</v>
      </c>
      <c r="F8393" s="532">
        <v>0</v>
      </c>
    </row>
    <row r="8394" spans="1:6">
      <c r="A8394" s="529" t="s">
        <v>33776</v>
      </c>
      <c r="B8394" s="530">
        <v>90458</v>
      </c>
      <c r="C8394" s="522" t="s">
        <v>22818</v>
      </c>
      <c r="D8394" s="530" t="s">
        <v>24</v>
      </c>
      <c r="E8394" s="531">
        <v>54.13</v>
      </c>
      <c r="F8394" s="532">
        <v>0</v>
      </c>
    </row>
    <row r="8395" spans="1:6">
      <c r="A8395" s="529" t="s">
        <v>33776</v>
      </c>
      <c r="B8395" s="530">
        <v>90457</v>
      </c>
      <c r="C8395" s="522" t="s">
        <v>22817</v>
      </c>
      <c r="D8395" s="530" t="s">
        <v>24</v>
      </c>
      <c r="E8395" s="531">
        <v>18.98</v>
      </c>
      <c r="F8395" s="532">
        <v>0</v>
      </c>
    </row>
    <row r="8396" spans="1:6">
      <c r="A8396" s="529" t="s">
        <v>33776</v>
      </c>
      <c r="B8396" s="530">
        <v>90447</v>
      </c>
      <c r="C8396" s="522" t="s">
        <v>22810</v>
      </c>
      <c r="D8396" s="530" t="s">
        <v>23</v>
      </c>
      <c r="E8396" s="531">
        <v>12.55</v>
      </c>
      <c r="F8396" s="532">
        <v>0</v>
      </c>
    </row>
    <row r="8397" spans="1:6">
      <c r="A8397" s="529" t="s">
        <v>33776</v>
      </c>
      <c r="B8397" s="530">
        <v>91222</v>
      </c>
      <c r="C8397" s="522" t="s">
        <v>22842</v>
      </c>
      <c r="D8397" s="530" t="s">
        <v>23</v>
      </c>
      <c r="E8397" s="531">
        <v>12.29</v>
      </c>
      <c r="F8397" s="532">
        <v>0</v>
      </c>
    </row>
    <row r="8398" spans="1:6">
      <c r="A8398" s="529" t="s">
        <v>33776</v>
      </c>
      <c r="B8398" s="530">
        <v>90443</v>
      </c>
      <c r="C8398" s="522" t="s">
        <v>22806</v>
      </c>
      <c r="D8398" s="530" t="s">
        <v>23</v>
      </c>
      <c r="E8398" s="531">
        <v>11.05</v>
      </c>
      <c r="F8398" s="532">
        <v>0</v>
      </c>
    </row>
    <row r="8399" spans="1:6">
      <c r="A8399" s="529" t="s">
        <v>33776</v>
      </c>
      <c r="B8399" s="530">
        <v>104780</v>
      </c>
      <c r="C8399" s="522" t="s">
        <v>22798</v>
      </c>
      <c r="D8399" s="530" t="s">
        <v>23</v>
      </c>
      <c r="E8399" s="531">
        <v>7.12</v>
      </c>
      <c r="F8399" s="532">
        <v>0</v>
      </c>
    </row>
    <row r="8400" spans="1:6">
      <c r="A8400" s="529" t="s">
        <v>33776</v>
      </c>
      <c r="B8400" s="530">
        <v>104781</v>
      </c>
      <c r="C8400" s="522" t="s">
        <v>22855</v>
      </c>
      <c r="D8400" s="530" t="s">
        <v>23</v>
      </c>
      <c r="E8400" s="531">
        <v>8.16</v>
      </c>
      <c r="F8400" s="532">
        <v>0</v>
      </c>
    </row>
    <row r="8401" spans="1:6">
      <c r="A8401" s="529" t="s">
        <v>33776</v>
      </c>
      <c r="B8401" s="530">
        <v>104779</v>
      </c>
      <c r="C8401" s="522" t="s">
        <v>22854</v>
      </c>
      <c r="D8401" s="530" t="s">
        <v>23</v>
      </c>
      <c r="E8401" s="531">
        <v>7.07</v>
      </c>
      <c r="F8401" s="532">
        <v>0</v>
      </c>
    </row>
    <row r="8402" spans="1:6">
      <c r="A8402" s="529" t="s">
        <v>33776</v>
      </c>
      <c r="B8402" s="530">
        <v>104787</v>
      </c>
      <c r="C8402" s="522" t="s">
        <v>22860</v>
      </c>
      <c r="D8402" s="530" t="s">
        <v>23</v>
      </c>
      <c r="E8402" s="531">
        <v>10.220000000000001</v>
      </c>
      <c r="F8402" s="532">
        <v>0</v>
      </c>
    </row>
    <row r="8403" spans="1:6">
      <c r="A8403" s="529" t="s">
        <v>33776</v>
      </c>
      <c r="B8403" s="530">
        <v>104788</v>
      </c>
      <c r="C8403" s="522" t="s">
        <v>22861</v>
      </c>
      <c r="D8403" s="530" t="s">
        <v>23</v>
      </c>
      <c r="E8403" s="531">
        <v>13.58</v>
      </c>
      <c r="F8403" s="532">
        <v>0</v>
      </c>
    </row>
    <row r="8404" spans="1:6">
      <c r="A8404" s="529" t="s">
        <v>33776</v>
      </c>
      <c r="B8404" s="530">
        <v>104786</v>
      </c>
      <c r="C8404" s="522" t="s">
        <v>22859</v>
      </c>
      <c r="D8404" s="530" t="s">
        <v>23</v>
      </c>
      <c r="E8404" s="531">
        <v>7.7</v>
      </c>
      <c r="F8404" s="532">
        <v>0</v>
      </c>
    </row>
    <row r="8405" spans="1:6">
      <c r="A8405" s="529" t="s">
        <v>33776</v>
      </c>
      <c r="B8405" s="530">
        <v>90445</v>
      </c>
      <c r="C8405" s="522" t="s">
        <v>22808</v>
      </c>
      <c r="D8405" s="530" t="s">
        <v>23</v>
      </c>
      <c r="E8405" s="531">
        <v>20.9</v>
      </c>
      <c r="F8405" s="532">
        <v>0</v>
      </c>
    </row>
    <row r="8406" spans="1:6">
      <c r="A8406" s="529" t="s">
        <v>33776</v>
      </c>
      <c r="B8406" s="530">
        <v>90446</v>
      </c>
      <c r="C8406" s="522" t="s">
        <v>22809</v>
      </c>
      <c r="D8406" s="530" t="s">
        <v>23</v>
      </c>
      <c r="E8406" s="531">
        <v>27.74</v>
      </c>
      <c r="F8406" s="532">
        <v>0</v>
      </c>
    </row>
    <row r="8407" spans="1:6">
      <c r="A8407" s="529" t="s">
        <v>33776</v>
      </c>
      <c r="B8407" s="530">
        <v>90444</v>
      </c>
      <c r="C8407" s="522" t="s">
        <v>22807</v>
      </c>
      <c r="D8407" s="530" t="s">
        <v>23</v>
      </c>
      <c r="E8407" s="531">
        <v>15.75</v>
      </c>
      <c r="F8407" s="532">
        <v>0</v>
      </c>
    </row>
    <row r="8408" spans="1:6">
      <c r="A8408" s="529" t="s">
        <v>33776</v>
      </c>
      <c r="B8408" s="530">
        <v>104764</v>
      </c>
      <c r="C8408" s="522" t="s">
        <v>22789</v>
      </c>
      <c r="D8408" s="530" t="s">
        <v>23</v>
      </c>
      <c r="E8408" s="531">
        <v>24.78</v>
      </c>
      <c r="F8408" s="532">
        <v>0</v>
      </c>
    </row>
    <row r="8409" spans="1:6">
      <c r="A8409" s="529" t="s">
        <v>33776</v>
      </c>
      <c r="B8409" s="530">
        <v>90460</v>
      </c>
      <c r="C8409" s="522" t="s">
        <v>22820</v>
      </c>
      <c r="D8409" s="530" t="s">
        <v>23</v>
      </c>
      <c r="E8409" s="531">
        <v>27.96</v>
      </c>
      <c r="F8409" s="532">
        <v>0</v>
      </c>
    </row>
    <row r="8410" spans="1:6">
      <c r="A8410" s="529" t="s">
        <v>33776</v>
      </c>
      <c r="B8410" s="530">
        <v>90462</v>
      </c>
      <c r="C8410" s="522" t="s">
        <v>22822</v>
      </c>
      <c r="D8410" s="530" t="s">
        <v>23</v>
      </c>
      <c r="E8410" s="531">
        <v>5.01</v>
      </c>
      <c r="F8410" s="532">
        <v>0</v>
      </c>
    </row>
    <row r="8411" spans="1:6">
      <c r="A8411" s="529" t="s">
        <v>33776</v>
      </c>
      <c r="B8411" s="530">
        <v>104765</v>
      </c>
      <c r="C8411" s="522" t="s">
        <v>22790</v>
      </c>
      <c r="D8411" s="530" t="s">
        <v>23</v>
      </c>
      <c r="E8411" s="531">
        <v>21.66</v>
      </c>
      <c r="F8411" s="532">
        <v>0</v>
      </c>
    </row>
    <row r="8412" spans="1:6">
      <c r="A8412" s="529" t="s">
        <v>33776</v>
      </c>
      <c r="B8412" s="530">
        <v>90461</v>
      </c>
      <c r="C8412" s="522" t="s">
        <v>22821</v>
      </c>
      <c r="D8412" s="530" t="s">
        <v>23</v>
      </c>
      <c r="E8412" s="531">
        <v>22.32</v>
      </c>
      <c r="F8412" s="532">
        <v>0</v>
      </c>
    </row>
    <row r="8413" spans="1:6">
      <c r="A8413" s="529" t="s">
        <v>33776</v>
      </c>
      <c r="B8413" s="530">
        <v>90463</v>
      </c>
      <c r="C8413" s="522" t="s">
        <v>22823</v>
      </c>
      <c r="D8413" s="530" t="s">
        <v>23</v>
      </c>
      <c r="E8413" s="531">
        <v>4.41</v>
      </c>
      <c r="F8413" s="532">
        <v>0</v>
      </c>
    </row>
    <row r="8414" spans="1:6">
      <c r="A8414" s="529" t="s">
        <v>33776</v>
      </c>
      <c r="B8414" s="530">
        <v>96560</v>
      </c>
      <c r="C8414" s="522" t="s">
        <v>22845</v>
      </c>
      <c r="D8414" s="530" t="s">
        <v>26</v>
      </c>
      <c r="E8414" s="531">
        <v>40.07</v>
      </c>
      <c r="F8414" s="532">
        <v>0</v>
      </c>
    </row>
    <row r="8415" spans="1:6">
      <c r="A8415" s="529" t="s">
        <v>33776</v>
      </c>
      <c r="B8415" s="530">
        <v>96559</v>
      </c>
      <c r="C8415" s="522" t="s">
        <v>22844</v>
      </c>
      <c r="D8415" s="530" t="s">
        <v>26</v>
      </c>
      <c r="E8415" s="531">
        <v>39.520000000000003</v>
      </c>
      <c r="F8415" s="532">
        <v>0</v>
      </c>
    </row>
    <row r="8416" spans="1:6">
      <c r="A8416" s="529" t="s">
        <v>33776</v>
      </c>
      <c r="B8416" s="530">
        <v>96562</v>
      </c>
      <c r="C8416" s="522" t="s">
        <v>22846</v>
      </c>
      <c r="D8416" s="530" t="s">
        <v>23</v>
      </c>
      <c r="E8416" s="531">
        <v>63.27</v>
      </c>
      <c r="F8416" s="532">
        <v>0</v>
      </c>
    </row>
    <row r="8417" spans="1:6">
      <c r="A8417" s="529" t="s">
        <v>33776</v>
      </c>
      <c r="B8417" s="530">
        <v>96563</v>
      </c>
      <c r="C8417" s="522" t="s">
        <v>22847</v>
      </c>
      <c r="D8417" s="530" t="s">
        <v>23</v>
      </c>
      <c r="E8417" s="531">
        <v>68.87</v>
      </c>
      <c r="F8417" s="532">
        <v>0</v>
      </c>
    </row>
    <row r="8418" spans="1:6">
      <c r="A8418" s="529" t="s">
        <v>33778</v>
      </c>
      <c r="B8418" s="530">
        <v>102469</v>
      </c>
      <c r="C8418" s="522" t="s">
        <v>33779</v>
      </c>
      <c r="D8418" s="530" t="s">
        <v>26</v>
      </c>
      <c r="E8418" s="531">
        <v>0</v>
      </c>
      <c r="F8418" s="532"/>
    </row>
    <row r="8419" spans="1:6">
      <c r="A8419" s="529" t="s">
        <v>33778</v>
      </c>
      <c r="B8419" s="530">
        <v>104388</v>
      </c>
      <c r="C8419" s="522" t="s">
        <v>33780</v>
      </c>
      <c r="D8419" s="530" t="s">
        <v>26</v>
      </c>
      <c r="E8419" s="531">
        <v>0</v>
      </c>
      <c r="F8419" s="532"/>
    </row>
    <row r="8420" spans="1:6">
      <c r="A8420" s="529" t="s">
        <v>33778</v>
      </c>
      <c r="B8420" s="530">
        <v>104387</v>
      </c>
      <c r="C8420" s="522" t="s">
        <v>33781</v>
      </c>
      <c r="D8420" s="530" t="s">
        <v>28</v>
      </c>
      <c r="E8420" s="531">
        <v>0</v>
      </c>
      <c r="F8420" s="532"/>
    </row>
    <row r="8421" spans="1:6">
      <c r="A8421" s="529" t="s">
        <v>33778</v>
      </c>
      <c r="B8421" s="530">
        <v>104364</v>
      </c>
      <c r="C8421" s="522" t="s">
        <v>33782</v>
      </c>
      <c r="D8421" s="530" t="s">
        <v>28</v>
      </c>
      <c r="E8421" s="531">
        <v>0</v>
      </c>
      <c r="F8421" s="532"/>
    </row>
    <row r="8422" spans="1:6">
      <c r="A8422" s="529" t="s">
        <v>33778</v>
      </c>
      <c r="B8422" s="530">
        <v>102097</v>
      </c>
      <c r="C8422" s="522" t="s">
        <v>33783</v>
      </c>
      <c r="D8422" s="530" t="s">
        <v>28</v>
      </c>
      <c r="E8422" s="531">
        <v>0</v>
      </c>
      <c r="F8422" s="532"/>
    </row>
    <row r="8423" spans="1:6">
      <c r="A8423" s="529" t="s">
        <v>33778</v>
      </c>
      <c r="B8423" s="530">
        <v>104365</v>
      </c>
      <c r="C8423" s="522" t="s">
        <v>33784</v>
      </c>
      <c r="D8423" s="530" t="s">
        <v>28</v>
      </c>
      <c r="E8423" s="531">
        <v>0</v>
      </c>
      <c r="F8423" s="532"/>
    </row>
    <row r="8424" spans="1:6">
      <c r="A8424" s="529" t="s">
        <v>33778</v>
      </c>
      <c r="B8424" s="530">
        <v>101870</v>
      </c>
      <c r="C8424" s="522" t="s">
        <v>12841</v>
      </c>
      <c r="D8424" s="530" t="s">
        <v>26</v>
      </c>
      <c r="E8424" s="531">
        <v>49.35</v>
      </c>
      <c r="F8424" s="532">
        <v>0</v>
      </c>
    </row>
    <row r="8425" spans="1:6">
      <c r="A8425" s="529" t="s">
        <v>33778</v>
      </c>
      <c r="B8425" s="530">
        <v>101866</v>
      </c>
      <c r="C8425" s="522" t="s">
        <v>12837</v>
      </c>
      <c r="D8425" s="530" t="s">
        <v>26</v>
      </c>
      <c r="E8425" s="531">
        <v>41.55</v>
      </c>
      <c r="F8425" s="532">
        <v>0</v>
      </c>
    </row>
    <row r="8426" spans="1:6">
      <c r="A8426" s="529" t="s">
        <v>33778</v>
      </c>
      <c r="B8426" s="530">
        <v>101867</v>
      </c>
      <c r="C8426" s="522" t="s">
        <v>12838</v>
      </c>
      <c r="D8426" s="530" t="s">
        <v>26</v>
      </c>
      <c r="E8426" s="531">
        <v>47.55</v>
      </c>
      <c r="F8426" s="532">
        <v>0</v>
      </c>
    </row>
    <row r="8427" spans="1:6">
      <c r="A8427" s="529" t="s">
        <v>33778</v>
      </c>
      <c r="B8427" s="530">
        <v>101868</v>
      </c>
      <c r="C8427" s="522" t="s">
        <v>12839</v>
      </c>
      <c r="D8427" s="530" t="s">
        <v>26</v>
      </c>
      <c r="E8427" s="531">
        <v>37.369999999999997</v>
      </c>
      <c r="F8427" s="532">
        <v>0</v>
      </c>
    </row>
    <row r="8428" spans="1:6">
      <c r="A8428" s="529" t="s">
        <v>33778</v>
      </c>
      <c r="B8428" s="530">
        <v>101869</v>
      </c>
      <c r="C8428" s="522" t="s">
        <v>12840</v>
      </c>
      <c r="D8428" s="530" t="s">
        <v>26</v>
      </c>
      <c r="E8428" s="531">
        <v>43.35</v>
      </c>
      <c r="F8428" s="532">
        <v>0</v>
      </c>
    </row>
    <row r="8429" spans="1:6">
      <c r="A8429" s="529" t="s">
        <v>33778</v>
      </c>
      <c r="B8429" s="530">
        <v>101856</v>
      </c>
      <c r="C8429" s="522" t="s">
        <v>12827</v>
      </c>
      <c r="D8429" s="530" t="s">
        <v>26</v>
      </c>
      <c r="E8429" s="531">
        <v>33.659999999999997</v>
      </c>
      <c r="F8429" s="532">
        <v>0</v>
      </c>
    </row>
    <row r="8430" spans="1:6">
      <c r="A8430" s="529" t="s">
        <v>33778</v>
      </c>
      <c r="B8430" s="530">
        <v>101865</v>
      </c>
      <c r="C8430" s="522" t="s">
        <v>12836</v>
      </c>
      <c r="D8430" s="530" t="s">
        <v>26</v>
      </c>
      <c r="E8430" s="531">
        <v>46.94</v>
      </c>
      <c r="F8430" s="532">
        <v>0</v>
      </c>
    </row>
    <row r="8431" spans="1:6">
      <c r="A8431" s="529" t="s">
        <v>33778</v>
      </c>
      <c r="B8431" s="530">
        <v>101861</v>
      </c>
      <c r="C8431" s="522" t="s">
        <v>12832</v>
      </c>
      <c r="D8431" s="530" t="s">
        <v>26</v>
      </c>
      <c r="E8431" s="531">
        <v>41.26</v>
      </c>
      <c r="F8431" s="532">
        <v>0</v>
      </c>
    </row>
    <row r="8432" spans="1:6">
      <c r="A8432" s="529" t="s">
        <v>33778</v>
      </c>
      <c r="B8432" s="530">
        <v>101862</v>
      </c>
      <c r="C8432" s="522" t="s">
        <v>12833</v>
      </c>
      <c r="D8432" s="530" t="s">
        <v>26</v>
      </c>
      <c r="E8432" s="531">
        <v>45.14</v>
      </c>
      <c r="F8432" s="532">
        <v>0</v>
      </c>
    </row>
    <row r="8433" spans="1:6">
      <c r="A8433" s="529" t="s">
        <v>33778</v>
      </c>
      <c r="B8433" s="530">
        <v>101863</v>
      </c>
      <c r="C8433" s="522" t="s">
        <v>12834</v>
      </c>
      <c r="D8433" s="530" t="s">
        <v>26</v>
      </c>
      <c r="E8433" s="531">
        <v>34.94</v>
      </c>
      <c r="F8433" s="532">
        <v>0</v>
      </c>
    </row>
    <row r="8434" spans="1:6">
      <c r="A8434" s="529" t="s">
        <v>33778</v>
      </c>
      <c r="B8434" s="530">
        <v>101864</v>
      </c>
      <c r="C8434" s="522" t="s">
        <v>12835</v>
      </c>
      <c r="D8434" s="530" t="s">
        <v>26</v>
      </c>
      <c r="E8434" s="531">
        <v>40.94</v>
      </c>
      <c r="F8434" s="532">
        <v>0</v>
      </c>
    </row>
    <row r="8435" spans="1:6">
      <c r="A8435" s="529" t="s">
        <v>33778</v>
      </c>
      <c r="B8435" s="530">
        <v>101860</v>
      </c>
      <c r="C8435" s="522" t="s">
        <v>12831</v>
      </c>
      <c r="D8435" s="530" t="s">
        <v>26</v>
      </c>
      <c r="E8435" s="531">
        <v>44.23</v>
      </c>
      <c r="F8435" s="532">
        <v>0</v>
      </c>
    </row>
    <row r="8436" spans="1:6">
      <c r="A8436" s="529" t="s">
        <v>33778</v>
      </c>
      <c r="B8436" s="530">
        <v>101857</v>
      </c>
      <c r="C8436" s="522" t="s">
        <v>12828</v>
      </c>
      <c r="D8436" s="530" t="s">
        <v>26</v>
      </c>
      <c r="E8436" s="531">
        <v>42.54</v>
      </c>
      <c r="F8436" s="532">
        <v>0</v>
      </c>
    </row>
    <row r="8437" spans="1:6">
      <c r="A8437" s="529" t="s">
        <v>33778</v>
      </c>
      <c r="B8437" s="530">
        <v>101858</v>
      </c>
      <c r="C8437" s="522" t="s">
        <v>12829</v>
      </c>
      <c r="D8437" s="530" t="s">
        <v>26</v>
      </c>
      <c r="E8437" s="531">
        <v>34.42</v>
      </c>
      <c r="F8437" s="532">
        <v>0</v>
      </c>
    </row>
    <row r="8438" spans="1:6">
      <c r="A8438" s="529" t="s">
        <v>33778</v>
      </c>
      <c r="B8438" s="530">
        <v>101859</v>
      </c>
      <c r="C8438" s="522" t="s">
        <v>12830</v>
      </c>
      <c r="D8438" s="530" t="s">
        <v>26</v>
      </c>
      <c r="E8438" s="531">
        <v>38.229999999999997</v>
      </c>
      <c r="F8438" s="532">
        <v>0</v>
      </c>
    </row>
    <row r="8439" spans="1:6">
      <c r="A8439" s="529" t="s">
        <v>33778</v>
      </c>
      <c r="B8439" s="530">
        <v>101852</v>
      </c>
      <c r="C8439" s="522" t="s">
        <v>12824</v>
      </c>
      <c r="D8439" s="530" t="s">
        <v>26</v>
      </c>
      <c r="E8439" s="531">
        <v>84.99</v>
      </c>
      <c r="F8439" s="532">
        <v>0</v>
      </c>
    </row>
    <row r="8440" spans="1:6">
      <c r="A8440" s="529" t="s">
        <v>33778</v>
      </c>
      <c r="B8440" s="530">
        <v>104385</v>
      </c>
      <c r="C8440" s="522" t="s">
        <v>33785</v>
      </c>
      <c r="D8440" s="530" t="s">
        <v>26</v>
      </c>
      <c r="E8440" s="531">
        <v>0</v>
      </c>
      <c r="F8440" s="532"/>
    </row>
    <row r="8441" spans="1:6">
      <c r="A8441" s="529" t="s">
        <v>33778</v>
      </c>
      <c r="B8441" s="530">
        <v>101850</v>
      </c>
      <c r="C8441" s="522" t="s">
        <v>12823</v>
      </c>
      <c r="D8441" s="530" t="s">
        <v>26</v>
      </c>
      <c r="E8441" s="531">
        <v>70.63</v>
      </c>
      <c r="F8441" s="532">
        <v>0</v>
      </c>
    </row>
    <row r="8442" spans="1:6">
      <c r="A8442" s="529" t="s">
        <v>33778</v>
      </c>
      <c r="B8442" s="530">
        <v>101855</v>
      </c>
      <c r="C8442" s="522" t="s">
        <v>12826</v>
      </c>
      <c r="D8442" s="530" t="s">
        <v>26</v>
      </c>
      <c r="E8442" s="531">
        <v>85.15</v>
      </c>
      <c r="F8442" s="532">
        <v>0</v>
      </c>
    </row>
    <row r="8443" spans="1:6">
      <c r="A8443" s="529" t="s">
        <v>33778</v>
      </c>
      <c r="B8443" s="530">
        <v>104386</v>
      </c>
      <c r="C8443" s="522" t="s">
        <v>33786</v>
      </c>
      <c r="D8443" s="530" t="s">
        <v>26</v>
      </c>
      <c r="E8443" s="531">
        <v>0</v>
      </c>
      <c r="F8443" s="532"/>
    </row>
    <row r="8444" spans="1:6">
      <c r="A8444" s="529" t="s">
        <v>33778</v>
      </c>
      <c r="B8444" s="530">
        <v>101853</v>
      </c>
      <c r="C8444" s="522" t="s">
        <v>12825</v>
      </c>
      <c r="D8444" s="530" t="s">
        <v>26</v>
      </c>
      <c r="E8444" s="531">
        <v>61.48</v>
      </c>
      <c r="F8444" s="532">
        <v>0</v>
      </c>
    </row>
    <row r="8445" spans="1:6">
      <c r="A8445" s="529" t="s">
        <v>33778</v>
      </c>
      <c r="B8445" s="530">
        <v>101849</v>
      </c>
      <c r="C8445" s="522" t="s">
        <v>12822</v>
      </c>
      <c r="D8445" s="530" t="s">
        <v>28</v>
      </c>
      <c r="E8445" s="531">
        <v>155.54</v>
      </c>
      <c r="F8445" s="532">
        <v>0</v>
      </c>
    </row>
    <row r="8446" spans="1:6">
      <c r="A8446" s="529" t="s">
        <v>33778</v>
      </c>
      <c r="B8446" s="530">
        <v>101841</v>
      </c>
      <c r="C8446" s="522" t="s">
        <v>12814</v>
      </c>
      <c r="D8446" s="530" t="s">
        <v>28</v>
      </c>
      <c r="E8446" s="531">
        <v>94.11</v>
      </c>
      <c r="F8446" s="532">
        <v>0</v>
      </c>
    </row>
    <row r="8447" spans="1:6">
      <c r="A8447" s="529" t="s">
        <v>33778</v>
      </c>
      <c r="B8447" s="530">
        <v>101843</v>
      </c>
      <c r="C8447" s="522" t="s">
        <v>12816</v>
      </c>
      <c r="D8447" s="530" t="s">
        <v>28</v>
      </c>
      <c r="E8447" s="531">
        <v>145.49</v>
      </c>
      <c r="F8447" s="532">
        <v>0</v>
      </c>
    </row>
    <row r="8448" spans="1:6">
      <c r="A8448" s="529" t="s">
        <v>33778</v>
      </c>
      <c r="B8448" s="530">
        <v>101844</v>
      </c>
      <c r="C8448" s="522" t="s">
        <v>12817</v>
      </c>
      <c r="D8448" s="530" t="s">
        <v>28</v>
      </c>
      <c r="E8448" s="531">
        <v>169.52</v>
      </c>
      <c r="F8448" s="532">
        <v>0</v>
      </c>
    </row>
    <row r="8449" spans="1:6">
      <c r="A8449" s="529" t="s">
        <v>33778</v>
      </c>
      <c r="B8449" s="530">
        <v>101845</v>
      </c>
      <c r="C8449" s="522" t="s">
        <v>12818</v>
      </c>
      <c r="D8449" s="530" t="s">
        <v>28</v>
      </c>
      <c r="E8449" s="531">
        <v>193.22</v>
      </c>
      <c r="F8449" s="532">
        <v>0</v>
      </c>
    </row>
    <row r="8450" spans="1:6">
      <c r="A8450" s="529" t="s">
        <v>33778</v>
      </c>
      <c r="B8450" s="530">
        <v>101842</v>
      </c>
      <c r="C8450" s="522" t="s">
        <v>12815</v>
      </c>
      <c r="D8450" s="530" t="s">
        <v>28</v>
      </c>
      <c r="E8450" s="531">
        <v>83.41</v>
      </c>
      <c r="F8450" s="532">
        <v>0</v>
      </c>
    </row>
    <row r="8451" spans="1:6">
      <c r="A8451" s="529" t="s">
        <v>33778</v>
      </c>
      <c r="B8451" s="530">
        <v>101846</v>
      </c>
      <c r="C8451" s="522" t="s">
        <v>12819</v>
      </c>
      <c r="D8451" s="530" t="s">
        <v>28</v>
      </c>
      <c r="E8451" s="531">
        <v>135.22999999999999</v>
      </c>
      <c r="F8451" s="532">
        <v>0</v>
      </c>
    </row>
    <row r="8452" spans="1:6">
      <c r="A8452" s="529" t="s">
        <v>33778</v>
      </c>
      <c r="B8452" s="530">
        <v>101847</v>
      </c>
      <c r="C8452" s="522" t="s">
        <v>12820</v>
      </c>
      <c r="D8452" s="530" t="s">
        <v>28</v>
      </c>
      <c r="E8452" s="531">
        <v>159.46</v>
      </c>
      <c r="F8452" s="532">
        <v>0</v>
      </c>
    </row>
    <row r="8453" spans="1:6">
      <c r="A8453" s="529" t="s">
        <v>33778</v>
      </c>
      <c r="B8453" s="530">
        <v>101848</v>
      </c>
      <c r="C8453" s="522" t="s">
        <v>12821</v>
      </c>
      <c r="D8453" s="530" t="s">
        <v>28</v>
      </c>
      <c r="E8453" s="531">
        <v>183.38</v>
      </c>
      <c r="F8453" s="532">
        <v>0</v>
      </c>
    </row>
    <row r="8454" spans="1:6">
      <c r="A8454" s="529" t="s">
        <v>33778</v>
      </c>
      <c r="B8454" s="530">
        <v>101839</v>
      </c>
      <c r="C8454" s="522" t="s">
        <v>12812</v>
      </c>
      <c r="D8454" s="530" t="s">
        <v>28</v>
      </c>
      <c r="E8454" s="531">
        <v>109.18</v>
      </c>
      <c r="F8454" s="532">
        <v>0</v>
      </c>
    </row>
    <row r="8455" spans="1:6">
      <c r="A8455" s="529" t="s">
        <v>33778</v>
      </c>
      <c r="B8455" s="530">
        <v>101840</v>
      </c>
      <c r="C8455" s="522" t="s">
        <v>12813</v>
      </c>
      <c r="D8455" s="530" t="s">
        <v>28</v>
      </c>
      <c r="E8455" s="531">
        <v>189.22</v>
      </c>
      <c r="F8455" s="532">
        <v>0</v>
      </c>
    </row>
    <row r="8456" spans="1:6">
      <c r="A8456" s="529" t="s">
        <v>33778</v>
      </c>
      <c r="B8456" s="530">
        <v>101837</v>
      </c>
      <c r="C8456" s="522" t="s">
        <v>12810</v>
      </c>
      <c r="D8456" s="530" t="s">
        <v>28</v>
      </c>
      <c r="E8456" s="531">
        <v>57.87</v>
      </c>
      <c r="F8456" s="532">
        <v>0</v>
      </c>
    </row>
    <row r="8457" spans="1:6">
      <c r="A8457" s="529" t="s">
        <v>33778</v>
      </c>
      <c r="B8457" s="530">
        <v>101838</v>
      </c>
      <c r="C8457" s="522" t="s">
        <v>12811</v>
      </c>
      <c r="D8457" s="530" t="s">
        <v>28</v>
      </c>
      <c r="E8457" s="531">
        <v>83.88</v>
      </c>
      <c r="F8457" s="532">
        <v>0</v>
      </c>
    </row>
    <row r="8458" spans="1:6">
      <c r="A8458" s="529" t="s">
        <v>33778</v>
      </c>
      <c r="B8458" s="530">
        <v>101836</v>
      </c>
      <c r="C8458" s="522" t="s">
        <v>12809</v>
      </c>
      <c r="D8458" s="530" t="s">
        <v>28</v>
      </c>
      <c r="E8458" s="531">
        <v>29.93</v>
      </c>
      <c r="F8458" s="532">
        <v>0</v>
      </c>
    </row>
    <row r="8459" spans="1:6">
      <c r="A8459" s="529" t="s">
        <v>33778</v>
      </c>
      <c r="B8459" s="530">
        <v>101835</v>
      </c>
      <c r="C8459" s="522" t="s">
        <v>12808</v>
      </c>
      <c r="D8459" s="530" t="s">
        <v>28</v>
      </c>
      <c r="E8459" s="531">
        <v>287.52</v>
      </c>
      <c r="F8459" s="532">
        <v>0</v>
      </c>
    </row>
    <row r="8460" spans="1:6">
      <c r="A8460" s="529" t="s">
        <v>33778</v>
      </c>
      <c r="B8460" s="530">
        <v>101827</v>
      </c>
      <c r="C8460" s="522" t="s">
        <v>12800</v>
      </c>
      <c r="D8460" s="530" t="s">
        <v>28</v>
      </c>
      <c r="E8460" s="531">
        <v>226.09</v>
      </c>
      <c r="F8460" s="532">
        <v>0</v>
      </c>
    </row>
    <row r="8461" spans="1:6">
      <c r="A8461" s="529" t="s">
        <v>33778</v>
      </c>
      <c r="B8461" s="530">
        <v>101829</v>
      </c>
      <c r="C8461" s="522" t="s">
        <v>12802</v>
      </c>
      <c r="D8461" s="530" t="s">
        <v>28</v>
      </c>
      <c r="E8461" s="531">
        <v>277.47000000000003</v>
      </c>
      <c r="F8461" s="532">
        <v>0</v>
      </c>
    </row>
    <row r="8462" spans="1:6">
      <c r="A8462" s="529" t="s">
        <v>33778</v>
      </c>
      <c r="B8462" s="530">
        <v>101830</v>
      </c>
      <c r="C8462" s="522" t="s">
        <v>12803</v>
      </c>
      <c r="D8462" s="530" t="s">
        <v>28</v>
      </c>
      <c r="E8462" s="531">
        <v>301.5</v>
      </c>
      <c r="F8462" s="532">
        <v>0</v>
      </c>
    </row>
    <row r="8463" spans="1:6">
      <c r="A8463" s="529" t="s">
        <v>33778</v>
      </c>
      <c r="B8463" s="530">
        <v>101831</v>
      </c>
      <c r="C8463" s="522" t="s">
        <v>12804</v>
      </c>
      <c r="D8463" s="530" t="s">
        <v>28</v>
      </c>
      <c r="E8463" s="531">
        <v>325.2</v>
      </c>
      <c r="F8463" s="532">
        <v>0</v>
      </c>
    </row>
    <row r="8464" spans="1:6">
      <c r="A8464" s="529" t="s">
        <v>33778</v>
      </c>
      <c r="B8464" s="530">
        <v>101828</v>
      </c>
      <c r="C8464" s="522" t="s">
        <v>12801</v>
      </c>
      <c r="D8464" s="530" t="s">
        <v>28</v>
      </c>
      <c r="E8464" s="531">
        <v>215.39</v>
      </c>
      <c r="F8464" s="532">
        <v>0</v>
      </c>
    </row>
    <row r="8465" spans="1:6">
      <c r="A8465" s="529" t="s">
        <v>33778</v>
      </c>
      <c r="B8465" s="530">
        <v>101832</v>
      </c>
      <c r="C8465" s="522" t="s">
        <v>12805</v>
      </c>
      <c r="D8465" s="530" t="s">
        <v>28</v>
      </c>
      <c r="E8465" s="531">
        <v>267.20999999999998</v>
      </c>
      <c r="F8465" s="532">
        <v>0</v>
      </c>
    </row>
    <row r="8466" spans="1:6">
      <c r="A8466" s="529" t="s">
        <v>33778</v>
      </c>
      <c r="B8466" s="530">
        <v>101833</v>
      </c>
      <c r="C8466" s="522" t="s">
        <v>12806</v>
      </c>
      <c r="D8466" s="530" t="s">
        <v>28</v>
      </c>
      <c r="E8466" s="531">
        <v>291.44</v>
      </c>
      <c r="F8466" s="532">
        <v>0</v>
      </c>
    </row>
    <row r="8467" spans="1:6">
      <c r="A8467" s="529" t="s">
        <v>33778</v>
      </c>
      <c r="B8467" s="530">
        <v>101834</v>
      </c>
      <c r="C8467" s="522" t="s">
        <v>12807</v>
      </c>
      <c r="D8467" s="530" t="s">
        <v>28</v>
      </c>
      <c r="E8467" s="531">
        <v>315.36</v>
      </c>
      <c r="F8467" s="532">
        <v>0</v>
      </c>
    </row>
    <row r="8468" spans="1:6">
      <c r="A8468" s="529" t="s">
        <v>33778</v>
      </c>
      <c r="B8468" s="530">
        <v>101825</v>
      </c>
      <c r="C8468" s="522" t="s">
        <v>12798</v>
      </c>
      <c r="D8468" s="530" t="s">
        <v>28</v>
      </c>
      <c r="E8468" s="531">
        <v>241.17</v>
      </c>
      <c r="F8468" s="532">
        <v>0</v>
      </c>
    </row>
    <row r="8469" spans="1:6">
      <c r="A8469" s="529" t="s">
        <v>33778</v>
      </c>
      <c r="B8469" s="530">
        <v>101826</v>
      </c>
      <c r="C8469" s="522" t="s">
        <v>12799</v>
      </c>
      <c r="D8469" s="530" t="s">
        <v>28</v>
      </c>
      <c r="E8469" s="531">
        <v>266.14999999999998</v>
      </c>
      <c r="F8469" s="532">
        <v>0</v>
      </c>
    </row>
    <row r="8470" spans="1:6">
      <c r="A8470" s="529" t="s">
        <v>33778</v>
      </c>
      <c r="B8470" s="530">
        <v>101823</v>
      </c>
      <c r="C8470" s="522" t="s">
        <v>12796</v>
      </c>
      <c r="D8470" s="530" t="s">
        <v>28</v>
      </c>
      <c r="E8470" s="531">
        <v>189.85</v>
      </c>
      <c r="F8470" s="532">
        <v>0</v>
      </c>
    </row>
    <row r="8471" spans="1:6">
      <c r="A8471" s="529" t="s">
        <v>33778</v>
      </c>
      <c r="B8471" s="530">
        <v>101824</v>
      </c>
      <c r="C8471" s="522" t="s">
        <v>12797</v>
      </c>
      <c r="D8471" s="530" t="s">
        <v>28</v>
      </c>
      <c r="E8471" s="531">
        <v>215.86</v>
      </c>
      <c r="F8471" s="532">
        <v>0</v>
      </c>
    </row>
    <row r="8472" spans="1:6">
      <c r="A8472" s="529" t="s">
        <v>33778</v>
      </c>
      <c r="B8472" s="530">
        <v>101822</v>
      </c>
      <c r="C8472" s="522" t="s">
        <v>12795</v>
      </c>
      <c r="D8472" s="530" t="s">
        <v>28</v>
      </c>
      <c r="E8472" s="531">
        <v>161.91</v>
      </c>
      <c r="F8472" s="532">
        <v>0</v>
      </c>
    </row>
    <row r="8473" spans="1:6">
      <c r="A8473" s="529" t="s">
        <v>33778</v>
      </c>
      <c r="B8473" s="530">
        <v>101819</v>
      </c>
      <c r="C8473" s="522" t="s">
        <v>12793</v>
      </c>
      <c r="D8473" s="530" t="s">
        <v>26</v>
      </c>
      <c r="E8473" s="531">
        <v>76.47</v>
      </c>
      <c r="F8473" s="532">
        <v>0</v>
      </c>
    </row>
    <row r="8474" spans="1:6">
      <c r="A8474" s="529" t="s">
        <v>33778</v>
      </c>
      <c r="B8474" s="530">
        <v>104370</v>
      </c>
      <c r="C8474" s="522" t="s">
        <v>33787</v>
      </c>
      <c r="D8474" s="530" t="s">
        <v>26</v>
      </c>
      <c r="E8474" s="531">
        <v>0</v>
      </c>
      <c r="F8474" s="532"/>
    </row>
    <row r="8475" spans="1:6">
      <c r="A8475" s="529" t="s">
        <v>33778</v>
      </c>
      <c r="B8475" s="530">
        <v>101817</v>
      </c>
      <c r="C8475" s="522" t="s">
        <v>12792</v>
      </c>
      <c r="D8475" s="530" t="s">
        <v>26</v>
      </c>
      <c r="E8475" s="531">
        <v>62.24</v>
      </c>
      <c r="F8475" s="532">
        <v>0</v>
      </c>
    </row>
    <row r="8476" spans="1:6">
      <c r="A8476" s="529" t="s">
        <v>33778</v>
      </c>
      <c r="B8476" s="530">
        <v>101816</v>
      </c>
      <c r="C8476" s="522" t="s">
        <v>12791</v>
      </c>
      <c r="D8476" s="530" t="s">
        <v>26</v>
      </c>
      <c r="E8476" s="531">
        <v>78.540000000000006</v>
      </c>
      <c r="F8476" s="532">
        <v>0</v>
      </c>
    </row>
    <row r="8477" spans="1:6">
      <c r="A8477" s="529" t="s">
        <v>33778</v>
      </c>
      <c r="B8477" s="530">
        <v>104369</v>
      </c>
      <c r="C8477" s="522" t="s">
        <v>33788</v>
      </c>
      <c r="D8477" s="530" t="s">
        <v>26</v>
      </c>
      <c r="E8477" s="531">
        <v>0</v>
      </c>
      <c r="F8477" s="532"/>
    </row>
    <row r="8478" spans="1:6">
      <c r="A8478" s="529" t="s">
        <v>33778</v>
      </c>
      <c r="B8478" s="530">
        <v>101820</v>
      </c>
      <c r="C8478" s="522" t="s">
        <v>12794</v>
      </c>
      <c r="D8478" s="530" t="s">
        <v>26</v>
      </c>
      <c r="E8478" s="531">
        <v>55.04</v>
      </c>
      <c r="F8478" s="532">
        <v>0</v>
      </c>
    </row>
    <row r="8479" spans="1:6">
      <c r="A8479" s="529" t="s">
        <v>33778</v>
      </c>
      <c r="B8479" s="530">
        <v>102988</v>
      </c>
      <c r="C8479" s="522" t="s">
        <v>12843</v>
      </c>
      <c r="D8479" s="530" t="s">
        <v>26</v>
      </c>
      <c r="E8479" s="531">
        <v>74.180000000000007</v>
      </c>
      <c r="F8479" s="532">
        <v>0</v>
      </c>
    </row>
    <row r="8480" spans="1:6">
      <c r="A8480" s="529" t="s">
        <v>33778</v>
      </c>
      <c r="B8480" s="530">
        <v>101814</v>
      </c>
      <c r="C8480" s="522" t="s">
        <v>12790</v>
      </c>
      <c r="D8480" s="530" t="s">
        <v>26</v>
      </c>
      <c r="E8480" s="531">
        <v>54.92</v>
      </c>
      <c r="F8480" s="532">
        <v>0</v>
      </c>
    </row>
    <row r="8481" spans="1:6">
      <c r="A8481" s="529" t="s">
        <v>33778</v>
      </c>
      <c r="B8481" s="530">
        <v>102098</v>
      </c>
      <c r="C8481" s="522" t="s">
        <v>12842</v>
      </c>
      <c r="D8481" s="530" t="s">
        <v>28</v>
      </c>
      <c r="E8481" s="531">
        <v>2007.06</v>
      </c>
      <c r="F8481" s="532">
        <v>0</v>
      </c>
    </row>
    <row r="8482" spans="1:6">
      <c r="A8482" s="529" t="s">
        <v>33778</v>
      </c>
      <c r="B8482" s="530">
        <v>104366</v>
      </c>
      <c r="C8482" s="522" t="s">
        <v>33789</v>
      </c>
      <c r="D8482" s="530" t="s">
        <v>28</v>
      </c>
      <c r="E8482" s="531">
        <v>0</v>
      </c>
      <c r="F8482" s="532"/>
    </row>
    <row r="8483" spans="1:6">
      <c r="A8483" s="529" t="s">
        <v>33778</v>
      </c>
      <c r="B8483" s="530">
        <v>102099</v>
      </c>
      <c r="C8483" s="522" t="s">
        <v>33790</v>
      </c>
      <c r="D8483" s="530" t="s">
        <v>28</v>
      </c>
      <c r="E8483" s="531">
        <v>0</v>
      </c>
      <c r="F8483" s="532"/>
    </row>
    <row r="8484" spans="1:6">
      <c r="A8484" s="529" t="s">
        <v>33778</v>
      </c>
      <c r="B8484" s="530">
        <v>104367</v>
      </c>
      <c r="C8484" s="522" t="s">
        <v>33791</v>
      </c>
      <c r="D8484" s="530" t="s">
        <v>28</v>
      </c>
      <c r="E8484" s="531">
        <v>0</v>
      </c>
      <c r="F8484" s="532"/>
    </row>
    <row r="8485" spans="1:6">
      <c r="A8485" s="529" t="s">
        <v>33792</v>
      </c>
      <c r="B8485" s="530">
        <v>92994</v>
      </c>
      <c r="C8485" s="522" t="s">
        <v>10515</v>
      </c>
      <c r="D8485" s="530" t="s">
        <v>23</v>
      </c>
      <c r="E8485" s="531">
        <v>137.97</v>
      </c>
      <c r="F8485" s="532">
        <v>0</v>
      </c>
    </row>
    <row r="8486" spans="1:6">
      <c r="A8486" s="529" t="s">
        <v>33792</v>
      </c>
      <c r="B8486" s="530">
        <v>92996</v>
      </c>
      <c r="C8486" s="522" t="s">
        <v>10516</v>
      </c>
      <c r="D8486" s="530" t="s">
        <v>23</v>
      </c>
      <c r="E8486" s="531">
        <v>166.82</v>
      </c>
      <c r="F8486" s="532">
        <v>0</v>
      </c>
    </row>
    <row r="8487" spans="1:6">
      <c r="A8487" s="529" t="s">
        <v>33792</v>
      </c>
      <c r="B8487" s="530">
        <v>92998</v>
      </c>
      <c r="C8487" s="522" t="s">
        <v>10517</v>
      </c>
      <c r="D8487" s="530" t="s">
        <v>23</v>
      </c>
      <c r="E8487" s="531">
        <v>204.26</v>
      </c>
      <c r="F8487" s="532">
        <v>0</v>
      </c>
    </row>
    <row r="8488" spans="1:6">
      <c r="A8488" s="529" t="s">
        <v>33792</v>
      </c>
      <c r="B8488" s="530">
        <v>93000</v>
      </c>
      <c r="C8488" s="522" t="s">
        <v>10518</v>
      </c>
      <c r="D8488" s="530" t="s">
        <v>23</v>
      </c>
      <c r="E8488" s="531">
        <v>270.04000000000002</v>
      </c>
      <c r="F8488" s="532">
        <v>0</v>
      </c>
    </row>
    <row r="8489" spans="1:6">
      <c r="A8489" s="529" t="s">
        <v>33792</v>
      </c>
      <c r="B8489" s="530">
        <v>92984</v>
      </c>
      <c r="C8489" s="522" t="s">
        <v>511</v>
      </c>
      <c r="D8489" s="530" t="s">
        <v>23</v>
      </c>
      <c r="E8489" s="531">
        <v>30.27</v>
      </c>
      <c r="F8489" s="532">
        <v>0</v>
      </c>
    </row>
    <row r="8490" spans="1:6">
      <c r="A8490" s="529" t="s">
        <v>33792</v>
      </c>
      <c r="B8490" s="530">
        <v>93002</v>
      </c>
      <c r="C8490" s="522" t="s">
        <v>10519</v>
      </c>
      <c r="D8490" s="530" t="s">
        <v>23</v>
      </c>
      <c r="E8490" s="531">
        <v>348.71</v>
      </c>
      <c r="F8490" s="532">
        <v>0</v>
      </c>
    </row>
    <row r="8491" spans="1:6">
      <c r="A8491" s="529" t="s">
        <v>33792</v>
      </c>
      <c r="B8491" s="530">
        <v>92986</v>
      </c>
      <c r="C8491" s="522" t="s">
        <v>289</v>
      </c>
      <c r="D8491" s="530" t="s">
        <v>23</v>
      </c>
      <c r="E8491" s="531">
        <v>41.5</v>
      </c>
      <c r="F8491" s="532">
        <v>0</v>
      </c>
    </row>
    <row r="8492" spans="1:6">
      <c r="A8492" s="529" t="s">
        <v>33792</v>
      </c>
      <c r="B8492" s="530">
        <v>92988</v>
      </c>
      <c r="C8492" s="522" t="s">
        <v>512</v>
      </c>
      <c r="D8492" s="530" t="s">
        <v>23</v>
      </c>
      <c r="E8492" s="531">
        <v>59.8</v>
      </c>
      <c r="F8492" s="532">
        <v>0</v>
      </c>
    </row>
    <row r="8493" spans="1:6">
      <c r="A8493" s="529" t="s">
        <v>33792</v>
      </c>
      <c r="B8493" s="530">
        <v>92990</v>
      </c>
      <c r="C8493" s="522" t="s">
        <v>10514</v>
      </c>
      <c r="D8493" s="530" t="s">
        <v>23</v>
      </c>
      <c r="E8493" s="531">
        <v>82.46</v>
      </c>
      <c r="F8493" s="532">
        <v>0</v>
      </c>
    </row>
    <row r="8494" spans="1:6">
      <c r="A8494" s="529" t="s">
        <v>33792</v>
      </c>
      <c r="B8494" s="530">
        <v>92992</v>
      </c>
      <c r="C8494" s="522" t="s">
        <v>513</v>
      </c>
      <c r="D8494" s="530" t="s">
        <v>23</v>
      </c>
      <c r="E8494" s="531">
        <v>106.44</v>
      </c>
      <c r="F8494" s="532">
        <v>0</v>
      </c>
    </row>
    <row r="8495" spans="1:6">
      <c r="A8495" s="529" t="s">
        <v>33792</v>
      </c>
      <c r="B8495" s="530">
        <v>103491</v>
      </c>
      <c r="C8495" s="522" t="s">
        <v>10871</v>
      </c>
      <c r="D8495" s="530" t="s">
        <v>28</v>
      </c>
      <c r="E8495" s="531">
        <v>632.82000000000005</v>
      </c>
      <c r="F8495" s="532">
        <v>0</v>
      </c>
    </row>
    <row r="8496" spans="1:6">
      <c r="A8496" s="529" t="s">
        <v>33792</v>
      </c>
      <c r="B8496" s="530">
        <v>93026</v>
      </c>
      <c r="C8496" s="522" t="s">
        <v>10504</v>
      </c>
      <c r="D8496" s="530" t="s">
        <v>24</v>
      </c>
      <c r="E8496" s="531">
        <v>87.82</v>
      </c>
      <c r="F8496" s="532">
        <v>0</v>
      </c>
    </row>
    <row r="8497" spans="1:6">
      <c r="A8497" s="529" t="s">
        <v>33792</v>
      </c>
      <c r="B8497" s="530">
        <v>93018</v>
      </c>
      <c r="C8497" s="522" t="s">
        <v>10500</v>
      </c>
      <c r="D8497" s="530" t="s">
        <v>24</v>
      </c>
      <c r="E8497" s="531">
        <v>30.51</v>
      </c>
      <c r="F8497" s="532">
        <v>0</v>
      </c>
    </row>
    <row r="8498" spans="1:6">
      <c r="A8498" s="529" t="s">
        <v>33792</v>
      </c>
      <c r="B8498" s="530">
        <v>93020</v>
      </c>
      <c r="C8498" s="522" t="s">
        <v>10501</v>
      </c>
      <c r="D8498" s="530" t="s">
        <v>24</v>
      </c>
      <c r="E8498" s="531">
        <v>37.29</v>
      </c>
      <c r="F8498" s="532">
        <v>0</v>
      </c>
    </row>
    <row r="8499" spans="1:6">
      <c r="A8499" s="529" t="s">
        <v>33792</v>
      </c>
      <c r="B8499" s="530">
        <v>93022</v>
      </c>
      <c r="C8499" s="522" t="s">
        <v>10502</v>
      </c>
      <c r="D8499" s="530" t="s">
        <v>24</v>
      </c>
      <c r="E8499" s="531">
        <v>54.79</v>
      </c>
      <c r="F8499" s="532">
        <v>0</v>
      </c>
    </row>
    <row r="8500" spans="1:6">
      <c r="A8500" s="529" t="s">
        <v>33792</v>
      </c>
      <c r="B8500" s="530">
        <v>93024</v>
      </c>
      <c r="C8500" s="522" t="s">
        <v>10503</v>
      </c>
      <c r="D8500" s="530" t="s">
        <v>24</v>
      </c>
      <c r="E8500" s="531">
        <v>58.7</v>
      </c>
      <c r="F8500" s="532">
        <v>0</v>
      </c>
    </row>
    <row r="8501" spans="1:6">
      <c r="A8501" s="529" t="s">
        <v>33792</v>
      </c>
      <c r="B8501" s="530">
        <v>97670</v>
      </c>
      <c r="C8501" s="522" t="s">
        <v>202</v>
      </c>
      <c r="D8501" s="530" t="s">
        <v>23</v>
      </c>
      <c r="E8501" s="531">
        <v>26.13</v>
      </c>
      <c r="F8501" s="532">
        <v>0</v>
      </c>
    </row>
    <row r="8502" spans="1:6">
      <c r="A8502" s="529" t="s">
        <v>33792</v>
      </c>
      <c r="B8502" s="530">
        <v>103486</v>
      </c>
      <c r="C8502" s="522" t="s">
        <v>33793</v>
      </c>
      <c r="D8502" s="530" t="s">
        <v>23</v>
      </c>
      <c r="E8502" s="531">
        <v>0</v>
      </c>
      <c r="F8502" s="532"/>
    </row>
    <row r="8503" spans="1:6">
      <c r="A8503" s="529" t="s">
        <v>33792</v>
      </c>
      <c r="B8503" s="530">
        <v>103487</v>
      </c>
      <c r="C8503" s="522" t="s">
        <v>33794</v>
      </c>
      <c r="D8503" s="530" t="s">
        <v>23</v>
      </c>
      <c r="E8503" s="531">
        <v>0</v>
      </c>
      <c r="F8503" s="532"/>
    </row>
    <row r="8504" spans="1:6">
      <c r="A8504" s="529" t="s">
        <v>33792</v>
      </c>
      <c r="B8504" s="530">
        <v>103488</v>
      </c>
      <c r="C8504" s="522" t="s">
        <v>33795</v>
      </c>
      <c r="D8504" s="530" t="s">
        <v>23</v>
      </c>
      <c r="E8504" s="531">
        <v>0</v>
      </c>
      <c r="F8504" s="532"/>
    </row>
    <row r="8505" spans="1:6">
      <c r="A8505" s="529" t="s">
        <v>33792</v>
      </c>
      <c r="B8505" s="530">
        <v>103489</v>
      </c>
      <c r="C8505" s="522" t="s">
        <v>33796</v>
      </c>
      <c r="D8505" s="530" t="s">
        <v>23</v>
      </c>
      <c r="E8505" s="531">
        <v>0</v>
      </c>
      <c r="F8505" s="532"/>
    </row>
    <row r="8506" spans="1:6">
      <c r="A8506" s="529" t="s">
        <v>33792</v>
      </c>
      <c r="B8506" s="530">
        <v>97667</v>
      </c>
      <c r="C8506" s="522" t="s">
        <v>200</v>
      </c>
      <c r="D8506" s="530" t="s">
        <v>23</v>
      </c>
      <c r="E8506" s="531">
        <v>9.75</v>
      </c>
      <c r="F8506" s="532">
        <v>0</v>
      </c>
    </row>
    <row r="8507" spans="1:6">
      <c r="A8507" s="529" t="s">
        <v>33792</v>
      </c>
      <c r="B8507" s="530">
        <v>97668</v>
      </c>
      <c r="C8507" s="522" t="s">
        <v>201</v>
      </c>
      <c r="D8507" s="530" t="s">
        <v>23</v>
      </c>
      <c r="E8507" s="531">
        <v>13.87</v>
      </c>
      <c r="F8507" s="532">
        <v>0</v>
      </c>
    </row>
    <row r="8508" spans="1:6">
      <c r="A8508" s="529" t="s">
        <v>33792</v>
      </c>
      <c r="B8508" s="530">
        <v>97669</v>
      </c>
      <c r="C8508" s="522" t="s">
        <v>195</v>
      </c>
      <c r="D8508" s="530" t="s">
        <v>23</v>
      </c>
      <c r="E8508" s="531">
        <v>20.88</v>
      </c>
      <c r="F8508" s="532">
        <v>0</v>
      </c>
    </row>
    <row r="8509" spans="1:6">
      <c r="A8509" s="529" t="s">
        <v>33792</v>
      </c>
      <c r="B8509" s="530">
        <v>93012</v>
      </c>
      <c r="C8509" s="522" t="s">
        <v>10458</v>
      </c>
      <c r="D8509" s="530" t="s">
        <v>23</v>
      </c>
      <c r="E8509" s="531">
        <v>69.36</v>
      </c>
      <c r="F8509" s="532">
        <v>0</v>
      </c>
    </row>
    <row r="8510" spans="1:6">
      <c r="A8510" s="529" t="s">
        <v>33792</v>
      </c>
      <c r="B8510" s="530">
        <v>93008</v>
      </c>
      <c r="C8510" s="522" t="s">
        <v>10454</v>
      </c>
      <c r="D8510" s="530" t="s">
        <v>23</v>
      </c>
      <c r="E8510" s="531">
        <v>19.87</v>
      </c>
      <c r="F8510" s="532">
        <v>0</v>
      </c>
    </row>
    <row r="8511" spans="1:6">
      <c r="A8511" s="529" t="s">
        <v>33792</v>
      </c>
      <c r="B8511" s="530">
        <v>93009</v>
      </c>
      <c r="C8511" s="522" t="s">
        <v>10455</v>
      </c>
      <c r="D8511" s="530" t="s">
        <v>23</v>
      </c>
      <c r="E8511" s="531">
        <v>28.28</v>
      </c>
      <c r="F8511" s="532">
        <v>0</v>
      </c>
    </row>
    <row r="8512" spans="1:6">
      <c r="A8512" s="529" t="s">
        <v>33792</v>
      </c>
      <c r="B8512" s="530">
        <v>93010</v>
      </c>
      <c r="C8512" s="522" t="s">
        <v>10456</v>
      </c>
      <c r="D8512" s="530" t="s">
        <v>23</v>
      </c>
      <c r="E8512" s="531">
        <v>38.659999999999997</v>
      </c>
      <c r="F8512" s="532">
        <v>0</v>
      </c>
    </row>
    <row r="8513" spans="1:6">
      <c r="A8513" s="529" t="s">
        <v>33792</v>
      </c>
      <c r="B8513" s="530">
        <v>93011</v>
      </c>
      <c r="C8513" s="522" t="s">
        <v>10457</v>
      </c>
      <c r="D8513" s="530" t="s">
        <v>23</v>
      </c>
      <c r="E8513" s="531">
        <v>46.75</v>
      </c>
      <c r="F8513" s="532">
        <v>0</v>
      </c>
    </row>
    <row r="8514" spans="1:6">
      <c r="A8514" s="529" t="s">
        <v>33792</v>
      </c>
      <c r="B8514" s="530">
        <v>103492</v>
      </c>
      <c r="C8514" s="522" t="s">
        <v>33797</v>
      </c>
      <c r="D8514" s="530" t="s">
        <v>23</v>
      </c>
      <c r="E8514" s="531">
        <v>0</v>
      </c>
      <c r="F8514" s="532"/>
    </row>
    <row r="8515" spans="1:6">
      <c r="A8515" s="529" t="s">
        <v>33792</v>
      </c>
      <c r="B8515" s="530">
        <v>93017</v>
      </c>
      <c r="C8515" s="522" t="s">
        <v>10499</v>
      </c>
      <c r="D8515" s="530" t="s">
        <v>24</v>
      </c>
      <c r="E8515" s="531">
        <v>54.75</v>
      </c>
      <c r="F8515" s="532">
        <v>0</v>
      </c>
    </row>
    <row r="8516" spans="1:6">
      <c r="A8516" s="529" t="s">
        <v>33792</v>
      </c>
      <c r="B8516" s="530">
        <v>93013</v>
      </c>
      <c r="C8516" s="522" t="s">
        <v>10495</v>
      </c>
      <c r="D8516" s="530" t="s">
        <v>24</v>
      </c>
      <c r="E8516" s="531">
        <v>20.14</v>
      </c>
      <c r="F8516" s="532">
        <v>0</v>
      </c>
    </row>
    <row r="8517" spans="1:6">
      <c r="A8517" s="529" t="s">
        <v>33792</v>
      </c>
      <c r="B8517" s="530">
        <v>93014</v>
      </c>
      <c r="C8517" s="522" t="s">
        <v>10496</v>
      </c>
      <c r="D8517" s="530" t="s">
        <v>24</v>
      </c>
      <c r="E8517" s="531">
        <v>24.02</v>
      </c>
      <c r="F8517" s="532">
        <v>0</v>
      </c>
    </row>
    <row r="8518" spans="1:6">
      <c r="A8518" s="529" t="s">
        <v>33792</v>
      </c>
      <c r="B8518" s="530">
        <v>93015</v>
      </c>
      <c r="C8518" s="522" t="s">
        <v>10497</v>
      </c>
      <c r="D8518" s="530" t="s">
        <v>24</v>
      </c>
      <c r="E8518" s="531">
        <v>33.03</v>
      </c>
      <c r="F8518" s="532">
        <v>0</v>
      </c>
    </row>
    <row r="8519" spans="1:6">
      <c r="A8519" s="529" t="s">
        <v>33792</v>
      </c>
      <c r="B8519" s="530">
        <v>93016</v>
      </c>
      <c r="C8519" s="522" t="s">
        <v>10498</v>
      </c>
      <c r="D8519" s="530" t="s">
        <v>24</v>
      </c>
      <c r="E8519" s="531">
        <v>38.799999999999997</v>
      </c>
      <c r="F8519" s="532">
        <v>0</v>
      </c>
    </row>
    <row r="8520" spans="1:6">
      <c r="A8520" s="529" t="s">
        <v>33792</v>
      </c>
      <c r="B8520" s="530">
        <v>103490</v>
      </c>
      <c r="C8520" s="522" t="s">
        <v>10870</v>
      </c>
      <c r="D8520" s="530" t="s">
        <v>28</v>
      </c>
      <c r="E8520" s="531">
        <v>3604.28</v>
      </c>
      <c r="F8520" s="532">
        <v>0</v>
      </c>
    </row>
    <row r="8521" spans="1:6">
      <c r="A8521" s="529" t="s">
        <v>33798</v>
      </c>
      <c r="B8521" s="530">
        <v>98306</v>
      </c>
      <c r="C8521" s="522" t="s">
        <v>10971</v>
      </c>
      <c r="D8521" s="530" t="s">
        <v>24</v>
      </c>
      <c r="E8521" s="531">
        <v>81.59</v>
      </c>
      <c r="F8521" s="532">
        <v>0</v>
      </c>
    </row>
    <row r="8522" spans="1:6">
      <c r="A8522" s="529" t="s">
        <v>33798</v>
      </c>
      <c r="B8522" s="530">
        <v>100553</v>
      </c>
      <c r="C8522" s="522" t="s">
        <v>10974</v>
      </c>
      <c r="D8522" s="530" t="s">
        <v>23</v>
      </c>
      <c r="E8522" s="531">
        <v>29.01</v>
      </c>
      <c r="F8522" s="532">
        <v>0</v>
      </c>
    </row>
    <row r="8523" spans="1:6">
      <c r="A8523" s="529" t="s">
        <v>33798</v>
      </c>
      <c r="B8523" s="530">
        <v>100554</v>
      </c>
      <c r="C8523" s="522" t="s">
        <v>10975</v>
      </c>
      <c r="D8523" s="530" t="s">
        <v>23</v>
      </c>
      <c r="E8523" s="531">
        <v>7.52</v>
      </c>
      <c r="F8523" s="532">
        <v>0</v>
      </c>
    </row>
    <row r="8524" spans="1:6">
      <c r="A8524" s="529" t="s">
        <v>33798</v>
      </c>
      <c r="B8524" s="530">
        <v>98300</v>
      </c>
      <c r="C8524" s="522" t="s">
        <v>10966</v>
      </c>
      <c r="D8524" s="530" t="s">
        <v>23</v>
      </c>
      <c r="E8524" s="531">
        <v>7.9</v>
      </c>
      <c r="F8524" s="532">
        <v>0</v>
      </c>
    </row>
    <row r="8525" spans="1:6">
      <c r="A8525" s="529" t="s">
        <v>33798</v>
      </c>
      <c r="B8525" s="530">
        <v>98295</v>
      </c>
      <c r="C8525" s="522" t="s">
        <v>10961</v>
      </c>
      <c r="D8525" s="530" t="s">
        <v>23</v>
      </c>
      <c r="E8525" s="531">
        <v>6.47</v>
      </c>
      <c r="F8525" s="532">
        <v>0</v>
      </c>
    </row>
    <row r="8526" spans="1:6">
      <c r="A8526" s="529" t="s">
        <v>33798</v>
      </c>
      <c r="B8526" s="530">
        <v>98294</v>
      </c>
      <c r="C8526" s="522" t="s">
        <v>10960</v>
      </c>
      <c r="D8526" s="530" t="s">
        <v>23</v>
      </c>
      <c r="E8526" s="531">
        <v>7.55</v>
      </c>
      <c r="F8526" s="532">
        <v>0</v>
      </c>
    </row>
    <row r="8527" spans="1:6">
      <c r="A8527" s="529" t="s">
        <v>33798</v>
      </c>
      <c r="B8527" s="530">
        <v>98297</v>
      </c>
      <c r="C8527" s="522" t="s">
        <v>10963</v>
      </c>
      <c r="D8527" s="530" t="s">
        <v>23</v>
      </c>
      <c r="E8527" s="531">
        <v>9.34</v>
      </c>
      <c r="F8527" s="532">
        <v>0</v>
      </c>
    </row>
    <row r="8528" spans="1:6">
      <c r="A8528" s="529" t="s">
        <v>33798</v>
      </c>
      <c r="B8528" s="530">
        <v>98296</v>
      </c>
      <c r="C8528" s="522" t="s">
        <v>10962</v>
      </c>
      <c r="D8528" s="530" t="s">
        <v>23</v>
      </c>
      <c r="E8528" s="531">
        <v>11.07</v>
      </c>
      <c r="F8528" s="532">
        <v>0</v>
      </c>
    </row>
    <row r="8529" spans="1:6">
      <c r="A8529" s="529" t="s">
        <v>33798</v>
      </c>
      <c r="B8529" s="530">
        <v>98299</v>
      </c>
      <c r="C8529" s="522" t="s">
        <v>10965</v>
      </c>
      <c r="D8529" s="530" t="s">
        <v>23</v>
      </c>
      <c r="E8529" s="531">
        <v>24.16</v>
      </c>
      <c r="F8529" s="532">
        <v>0</v>
      </c>
    </row>
    <row r="8530" spans="1:6">
      <c r="A8530" s="529" t="s">
        <v>33798</v>
      </c>
      <c r="B8530" s="530">
        <v>98298</v>
      </c>
      <c r="C8530" s="522" t="s">
        <v>10964</v>
      </c>
      <c r="D8530" s="530" t="s">
        <v>23</v>
      </c>
      <c r="E8530" s="531">
        <v>26.29</v>
      </c>
      <c r="F8530" s="532">
        <v>0</v>
      </c>
    </row>
    <row r="8531" spans="1:6">
      <c r="A8531" s="529" t="s">
        <v>33798</v>
      </c>
      <c r="B8531" s="530">
        <v>98261</v>
      </c>
      <c r="C8531" s="522" t="s">
        <v>10886</v>
      </c>
      <c r="D8531" s="530" t="s">
        <v>23</v>
      </c>
      <c r="E8531" s="531">
        <v>5.51</v>
      </c>
      <c r="F8531" s="532">
        <v>0</v>
      </c>
    </row>
    <row r="8532" spans="1:6">
      <c r="A8532" s="529" t="s">
        <v>33798</v>
      </c>
      <c r="B8532" s="530">
        <v>98287</v>
      </c>
      <c r="C8532" s="522" t="s">
        <v>10912</v>
      </c>
      <c r="D8532" s="530" t="s">
        <v>23</v>
      </c>
      <c r="E8532" s="531">
        <v>1.93</v>
      </c>
      <c r="F8532" s="532">
        <v>0</v>
      </c>
    </row>
    <row r="8533" spans="1:6">
      <c r="A8533" s="529" t="s">
        <v>33798</v>
      </c>
      <c r="B8533" s="530">
        <v>98280</v>
      </c>
      <c r="C8533" s="522" t="s">
        <v>10905</v>
      </c>
      <c r="D8533" s="530" t="s">
        <v>23</v>
      </c>
      <c r="E8533" s="531">
        <v>11.47</v>
      </c>
      <c r="F8533" s="532">
        <v>0</v>
      </c>
    </row>
    <row r="8534" spans="1:6">
      <c r="A8534" s="529" t="s">
        <v>33798</v>
      </c>
      <c r="B8534" s="530">
        <v>98288</v>
      </c>
      <c r="C8534" s="522" t="s">
        <v>10913</v>
      </c>
      <c r="D8534" s="530" t="s">
        <v>23</v>
      </c>
      <c r="E8534" s="531">
        <v>2.9</v>
      </c>
      <c r="F8534" s="532">
        <v>0</v>
      </c>
    </row>
    <row r="8535" spans="1:6">
      <c r="A8535" s="529" t="s">
        <v>33798</v>
      </c>
      <c r="B8535" s="530">
        <v>98281</v>
      </c>
      <c r="C8535" s="522" t="s">
        <v>10906</v>
      </c>
      <c r="D8535" s="530" t="s">
        <v>23</v>
      </c>
      <c r="E8535" s="531">
        <v>12.44</v>
      </c>
      <c r="F8535" s="532">
        <v>0</v>
      </c>
    </row>
    <row r="8536" spans="1:6">
      <c r="A8536" s="529" t="s">
        <v>33798</v>
      </c>
      <c r="B8536" s="530">
        <v>98262</v>
      </c>
      <c r="C8536" s="522" t="s">
        <v>10887</v>
      </c>
      <c r="D8536" s="530" t="s">
        <v>23</v>
      </c>
      <c r="E8536" s="531">
        <v>6.48</v>
      </c>
      <c r="F8536" s="532">
        <v>0</v>
      </c>
    </row>
    <row r="8537" spans="1:6">
      <c r="A8537" s="529" t="s">
        <v>33798</v>
      </c>
      <c r="B8537" s="530">
        <v>98289</v>
      </c>
      <c r="C8537" s="522" t="s">
        <v>10914</v>
      </c>
      <c r="D8537" s="530" t="s">
        <v>23</v>
      </c>
      <c r="E8537" s="531">
        <v>3.18</v>
      </c>
      <c r="F8537" s="532">
        <v>0</v>
      </c>
    </row>
    <row r="8538" spans="1:6">
      <c r="A8538" s="529" t="s">
        <v>33798</v>
      </c>
      <c r="B8538" s="530">
        <v>98282</v>
      </c>
      <c r="C8538" s="522" t="s">
        <v>10907</v>
      </c>
      <c r="D8538" s="530" t="s">
        <v>23</v>
      </c>
      <c r="E8538" s="531">
        <v>12.72</v>
      </c>
      <c r="F8538" s="532">
        <v>0</v>
      </c>
    </row>
    <row r="8539" spans="1:6">
      <c r="A8539" s="529" t="s">
        <v>33798</v>
      </c>
      <c r="B8539" s="530">
        <v>98263</v>
      </c>
      <c r="C8539" s="522" t="s">
        <v>10888</v>
      </c>
      <c r="D8539" s="530" t="s">
        <v>23</v>
      </c>
      <c r="E8539" s="531">
        <v>6.76</v>
      </c>
      <c r="F8539" s="532">
        <v>0</v>
      </c>
    </row>
    <row r="8540" spans="1:6">
      <c r="A8540" s="529" t="s">
        <v>33798</v>
      </c>
      <c r="B8540" s="530">
        <v>98290</v>
      </c>
      <c r="C8540" s="522" t="s">
        <v>10915</v>
      </c>
      <c r="D8540" s="530" t="s">
        <v>23</v>
      </c>
      <c r="E8540" s="531">
        <v>4.18</v>
      </c>
      <c r="F8540" s="532">
        <v>0</v>
      </c>
    </row>
    <row r="8541" spans="1:6">
      <c r="A8541" s="529" t="s">
        <v>33798</v>
      </c>
      <c r="B8541" s="530">
        <v>98283</v>
      </c>
      <c r="C8541" s="522" t="s">
        <v>10908</v>
      </c>
      <c r="D8541" s="530" t="s">
        <v>23</v>
      </c>
      <c r="E8541" s="531">
        <v>13.72</v>
      </c>
      <c r="F8541" s="532">
        <v>0</v>
      </c>
    </row>
    <row r="8542" spans="1:6">
      <c r="A8542" s="529" t="s">
        <v>33798</v>
      </c>
      <c r="B8542" s="530">
        <v>98264</v>
      </c>
      <c r="C8542" s="522" t="s">
        <v>10889</v>
      </c>
      <c r="D8542" s="530" t="s">
        <v>23</v>
      </c>
      <c r="E8542" s="531">
        <v>7.76</v>
      </c>
      <c r="F8542" s="532">
        <v>0</v>
      </c>
    </row>
    <row r="8543" spans="1:6">
      <c r="A8543" s="529" t="s">
        <v>33798</v>
      </c>
      <c r="B8543" s="530">
        <v>98273</v>
      </c>
      <c r="C8543" s="522" t="s">
        <v>10898</v>
      </c>
      <c r="D8543" s="530" t="s">
        <v>23</v>
      </c>
      <c r="E8543" s="531">
        <v>3.13</v>
      </c>
      <c r="F8543" s="532">
        <v>0</v>
      </c>
    </row>
    <row r="8544" spans="1:6">
      <c r="A8544" s="529" t="s">
        <v>33798</v>
      </c>
      <c r="B8544" s="530">
        <v>98291</v>
      </c>
      <c r="C8544" s="522" t="s">
        <v>10916</v>
      </c>
      <c r="D8544" s="530" t="s">
        <v>23</v>
      </c>
      <c r="E8544" s="531">
        <v>4.8600000000000003</v>
      </c>
      <c r="F8544" s="532">
        <v>0</v>
      </c>
    </row>
    <row r="8545" spans="1:6">
      <c r="A8545" s="529" t="s">
        <v>33798</v>
      </c>
      <c r="B8545" s="530">
        <v>98284</v>
      </c>
      <c r="C8545" s="522" t="s">
        <v>10909</v>
      </c>
      <c r="D8545" s="530" t="s">
        <v>23</v>
      </c>
      <c r="E8545" s="531">
        <v>14.39</v>
      </c>
      <c r="F8545" s="532">
        <v>0</v>
      </c>
    </row>
    <row r="8546" spans="1:6">
      <c r="A8546" s="529" t="s">
        <v>33798</v>
      </c>
      <c r="B8546" s="530">
        <v>98265</v>
      </c>
      <c r="C8546" s="522" t="s">
        <v>10890</v>
      </c>
      <c r="D8546" s="530" t="s">
        <v>23</v>
      </c>
      <c r="E8546" s="531">
        <v>8.44</v>
      </c>
      <c r="F8546" s="532">
        <v>0</v>
      </c>
    </row>
    <row r="8547" spans="1:6">
      <c r="A8547" s="529" t="s">
        <v>33798</v>
      </c>
      <c r="B8547" s="530">
        <v>98274</v>
      </c>
      <c r="C8547" s="522" t="s">
        <v>10899</v>
      </c>
      <c r="D8547" s="530" t="s">
        <v>23</v>
      </c>
      <c r="E8547" s="531">
        <v>3.8</v>
      </c>
      <c r="F8547" s="532">
        <v>0</v>
      </c>
    </row>
    <row r="8548" spans="1:6">
      <c r="A8548" s="529" t="s">
        <v>33798</v>
      </c>
      <c r="B8548" s="530">
        <v>98292</v>
      </c>
      <c r="C8548" s="522" t="s">
        <v>10917</v>
      </c>
      <c r="D8548" s="530" t="s">
        <v>23</v>
      </c>
      <c r="E8548" s="531">
        <v>5.76</v>
      </c>
      <c r="F8548" s="532">
        <v>0</v>
      </c>
    </row>
    <row r="8549" spans="1:6">
      <c r="A8549" s="529" t="s">
        <v>33798</v>
      </c>
      <c r="B8549" s="530">
        <v>98285</v>
      </c>
      <c r="C8549" s="522" t="s">
        <v>10910</v>
      </c>
      <c r="D8549" s="530" t="s">
        <v>23</v>
      </c>
      <c r="E8549" s="531">
        <v>15.29</v>
      </c>
      <c r="F8549" s="532">
        <v>0</v>
      </c>
    </row>
    <row r="8550" spans="1:6">
      <c r="A8550" s="529" t="s">
        <v>33798</v>
      </c>
      <c r="B8550" s="530">
        <v>98266</v>
      </c>
      <c r="C8550" s="522" t="s">
        <v>10891</v>
      </c>
      <c r="D8550" s="530" t="s">
        <v>23</v>
      </c>
      <c r="E8550" s="531">
        <v>9.33</v>
      </c>
      <c r="F8550" s="532">
        <v>0</v>
      </c>
    </row>
    <row r="8551" spans="1:6">
      <c r="A8551" s="529" t="s">
        <v>33798</v>
      </c>
      <c r="B8551" s="530">
        <v>98275</v>
      </c>
      <c r="C8551" s="522" t="s">
        <v>10900</v>
      </c>
      <c r="D8551" s="530" t="s">
        <v>23</v>
      </c>
      <c r="E8551" s="531">
        <v>4.6900000000000004</v>
      </c>
      <c r="F8551" s="532">
        <v>0</v>
      </c>
    </row>
    <row r="8552" spans="1:6">
      <c r="A8552" s="529" t="s">
        <v>33798</v>
      </c>
      <c r="B8552" s="530">
        <v>98293</v>
      </c>
      <c r="C8552" s="522" t="s">
        <v>10918</v>
      </c>
      <c r="D8552" s="530" t="s">
        <v>23</v>
      </c>
      <c r="E8552" s="531">
        <v>10.57</v>
      </c>
      <c r="F8552" s="532">
        <v>0</v>
      </c>
    </row>
    <row r="8553" spans="1:6">
      <c r="A8553" s="529" t="s">
        <v>33798</v>
      </c>
      <c r="B8553" s="530">
        <v>98286</v>
      </c>
      <c r="C8553" s="522" t="s">
        <v>10911</v>
      </c>
      <c r="D8553" s="530" t="s">
        <v>23</v>
      </c>
      <c r="E8553" s="531">
        <v>20.100000000000001</v>
      </c>
      <c r="F8553" s="532">
        <v>0</v>
      </c>
    </row>
    <row r="8554" spans="1:6">
      <c r="A8554" s="529" t="s">
        <v>33798</v>
      </c>
      <c r="B8554" s="530">
        <v>98267</v>
      </c>
      <c r="C8554" s="522" t="s">
        <v>10892</v>
      </c>
      <c r="D8554" s="530" t="s">
        <v>23</v>
      </c>
      <c r="E8554" s="531">
        <v>14.14</v>
      </c>
      <c r="F8554" s="532">
        <v>0</v>
      </c>
    </row>
    <row r="8555" spans="1:6">
      <c r="A8555" s="529" t="s">
        <v>33798</v>
      </c>
      <c r="B8555" s="530">
        <v>98276</v>
      </c>
      <c r="C8555" s="522" t="s">
        <v>10901</v>
      </c>
      <c r="D8555" s="530" t="s">
        <v>23</v>
      </c>
      <c r="E8555" s="531">
        <v>9.51</v>
      </c>
      <c r="F8555" s="532">
        <v>0</v>
      </c>
    </row>
    <row r="8556" spans="1:6">
      <c r="A8556" s="529" t="s">
        <v>33798</v>
      </c>
      <c r="B8556" s="530">
        <v>98268</v>
      </c>
      <c r="C8556" s="522" t="s">
        <v>10893</v>
      </c>
      <c r="D8556" s="530" t="s">
        <v>23</v>
      </c>
      <c r="E8556" s="531">
        <v>21.47</v>
      </c>
      <c r="F8556" s="532">
        <v>0</v>
      </c>
    </row>
    <row r="8557" spans="1:6">
      <c r="A8557" s="529" t="s">
        <v>33798</v>
      </c>
      <c r="B8557" s="530">
        <v>98277</v>
      </c>
      <c r="C8557" s="522" t="s">
        <v>10902</v>
      </c>
      <c r="D8557" s="530" t="s">
        <v>23</v>
      </c>
      <c r="E8557" s="531">
        <v>16.84</v>
      </c>
      <c r="F8557" s="532">
        <v>0</v>
      </c>
    </row>
    <row r="8558" spans="1:6">
      <c r="A8558" s="529" t="s">
        <v>33798</v>
      </c>
      <c r="B8558" s="530">
        <v>98272</v>
      </c>
      <c r="C8558" s="522" t="s">
        <v>10897</v>
      </c>
      <c r="D8558" s="530" t="s">
        <v>23</v>
      </c>
      <c r="E8558" s="531">
        <v>127.71</v>
      </c>
      <c r="F8558" s="532">
        <v>0</v>
      </c>
    </row>
    <row r="8559" spans="1:6">
      <c r="A8559" s="529" t="s">
        <v>33798</v>
      </c>
      <c r="B8559" s="530">
        <v>98269</v>
      </c>
      <c r="C8559" s="522" t="s">
        <v>10894</v>
      </c>
      <c r="D8559" s="530" t="s">
        <v>23</v>
      </c>
      <c r="E8559" s="531">
        <v>28.48</v>
      </c>
      <c r="F8559" s="532">
        <v>0</v>
      </c>
    </row>
    <row r="8560" spans="1:6">
      <c r="A8560" s="529" t="s">
        <v>33798</v>
      </c>
      <c r="B8560" s="530">
        <v>98278</v>
      </c>
      <c r="C8560" s="522" t="s">
        <v>10903</v>
      </c>
      <c r="D8560" s="530" t="s">
        <v>23</v>
      </c>
      <c r="E8560" s="531">
        <v>23.85</v>
      </c>
      <c r="F8560" s="532">
        <v>0</v>
      </c>
    </row>
    <row r="8561" spans="1:6">
      <c r="A8561" s="529" t="s">
        <v>33798</v>
      </c>
      <c r="B8561" s="530">
        <v>98270</v>
      </c>
      <c r="C8561" s="522" t="s">
        <v>10895</v>
      </c>
      <c r="D8561" s="530" t="s">
        <v>23</v>
      </c>
      <c r="E8561" s="531">
        <v>41.61</v>
      </c>
      <c r="F8561" s="532">
        <v>0</v>
      </c>
    </row>
    <row r="8562" spans="1:6">
      <c r="A8562" s="529" t="s">
        <v>33798</v>
      </c>
      <c r="B8562" s="530">
        <v>98279</v>
      </c>
      <c r="C8562" s="522" t="s">
        <v>10904</v>
      </c>
      <c r="D8562" s="530" t="s">
        <v>23</v>
      </c>
      <c r="E8562" s="531">
        <v>36.96</v>
      </c>
      <c r="F8562" s="532">
        <v>0</v>
      </c>
    </row>
    <row r="8563" spans="1:6">
      <c r="A8563" s="529" t="s">
        <v>33798</v>
      </c>
      <c r="B8563" s="530">
        <v>98271</v>
      </c>
      <c r="C8563" s="522" t="s">
        <v>10896</v>
      </c>
      <c r="D8563" s="530" t="s">
        <v>23</v>
      </c>
      <c r="E8563" s="531">
        <v>57.34</v>
      </c>
      <c r="F8563" s="532">
        <v>0</v>
      </c>
    </row>
    <row r="8564" spans="1:6">
      <c r="A8564" s="529" t="s">
        <v>33798</v>
      </c>
      <c r="B8564" s="530">
        <v>98400</v>
      </c>
      <c r="C8564" s="522" t="s">
        <v>10919</v>
      </c>
      <c r="D8564" s="530" t="s">
        <v>23</v>
      </c>
      <c r="E8564" s="531">
        <v>16.760000000000002</v>
      </c>
      <c r="F8564" s="532">
        <v>0</v>
      </c>
    </row>
    <row r="8565" spans="1:6">
      <c r="A8565" s="529" t="s">
        <v>33798</v>
      </c>
      <c r="B8565" s="530">
        <v>98401</v>
      </c>
      <c r="C8565" s="522" t="s">
        <v>10920</v>
      </c>
      <c r="D8565" s="530" t="s">
        <v>23</v>
      </c>
      <c r="E8565" s="531">
        <v>25.09</v>
      </c>
      <c r="F8565" s="532">
        <v>0</v>
      </c>
    </row>
    <row r="8566" spans="1:6">
      <c r="A8566" s="529" t="s">
        <v>33798</v>
      </c>
      <c r="B8566" s="530">
        <v>98402</v>
      </c>
      <c r="C8566" s="522" t="s">
        <v>10921</v>
      </c>
      <c r="D8566" s="530" t="s">
        <v>23</v>
      </c>
      <c r="E8566" s="531">
        <v>29.05</v>
      </c>
      <c r="F8566" s="532">
        <v>0</v>
      </c>
    </row>
    <row r="8567" spans="1:6">
      <c r="A8567" s="529" t="s">
        <v>33798</v>
      </c>
      <c r="B8567" s="530">
        <v>100556</v>
      </c>
      <c r="C8567" s="522" t="s">
        <v>10922</v>
      </c>
      <c r="D8567" s="530" t="s">
        <v>24</v>
      </c>
      <c r="E8567" s="531">
        <v>46.36</v>
      </c>
      <c r="F8567" s="532">
        <v>0</v>
      </c>
    </row>
    <row r="8568" spans="1:6">
      <c r="A8568" s="529" t="s">
        <v>33798</v>
      </c>
      <c r="B8568" s="530">
        <v>100557</v>
      </c>
      <c r="C8568" s="522" t="s">
        <v>10923</v>
      </c>
      <c r="D8568" s="530" t="s">
        <v>24</v>
      </c>
      <c r="E8568" s="531">
        <v>448.54</v>
      </c>
      <c r="F8568" s="532">
        <v>0</v>
      </c>
    </row>
    <row r="8569" spans="1:6">
      <c r="A8569" s="529" t="s">
        <v>33798</v>
      </c>
      <c r="B8569" s="530">
        <v>98301</v>
      </c>
      <c r="C8569" s="522" t="s">
        <v>10967</v>
      </c>
      <c r="D8569" s="530" t="s">
        <v>24</v>
      </c>
      <c r="E8569" s="531">
        <v>806.13</v>
      </c>
      <c r="F8569" s="532">
        <v>0</v>
      </c>
    </row>
    <row r="8570" spans="1:6">
      <c r="A8570" s="529" t="s">
        <v>33798</v>
      </c>
      <c r="B8570" s="530">
        <v>98302</v>
      </c>
      <c r="C8570" s="522" t="s">
        <v>10968</v>
      </c>
      <c r="D8570" s="530" t="s">
        <v>24</v>
      </c>
      <c r="E8570" s="531">
        <v>1358.22</v>
      </c>
      <c r="F8570" s="532">
        <v>0</v>
      </c>
    </row>
    <row r="8571" spans="1:6">
      <c r="A8571" s="529" t="s">
        <v>33798</v>
      </c>
      <c r="B8571" s="530">
        <v>98593</v>
      </c>
      <c r="C8571" s="522" t="s">
        <v>10973</v>
      </c>
      <c r="D8571" s="530" t="s">
        <v>24</v>
      </c>
      <c r="E8571" s="531">
        <v>2927.97</v>
      </c>
      <c r="F8571" s="532">
        <v>0</v>
      </c>
    </row>
    <row r="8572" spans="1:6">
      <c r="A8572" s="529" t="s">
        <v>33798</v>
      </c>
      <c r="B8572" s="530">
        <v>98304</v>
      </c>
      <c r="C8572" s="522" t="s">
        <v>10969</v>
      </c>
      <c r="D8572" s="530" t="s">
        <v>24</v>
      </c>
      <c r="E8572" s="531">
        <v>4053.69</v>
      </c>
      <c r="F8572" s="532">
        <v>0</v>
      </c>
    </row>
    <row r="8573" spans="1:6">
      <c r="A8573" s="529" t="s">
        <v>33798</v>
      </c>
      <c r="B8573" s="530">
        <v>100561</v>
      </c>
      <c r="C8573" s="522" t="s">
        <v>10925</v>
      </c>
      <c r="D8573" s="530" t="s">
        <v>24</v>
      </c>
      <c r="E8573" s="531">
        <v>202.88</v>
      </c>
      <c r="F8573" s="532">
        <v>0</v>
      </c>
    </row>
    <row r="8574" spans="1:6">
      <c r="A8574" s="529" t="s">
        <v>33798</v>
      </c>
      <c r="B8574" s="530">
        <v>100562</v>
      </c>
      <c r="C8574" s="522" t="s">
        <v>10926</v>
      </c>
      <c r="D8574" s="530" t="s">
        <v>24</v>
      </c>
      <c r="E8574" s="531">
        <v>297.52999999999997</v>
      </c>
      <c r="F8574" s="532">
        <v>0</v>
      </c>
    </row>
    <row r="8575" spans="1:6">
      <c r="A8575" s="529" t="s">
        <v>33798</v>
      </c>
      <c r="B8575" s="530">
        <v>100560</v>
      </c>
      <c r="C8575" s="522" t="s">
        <v>10924</v>
      </c>
      <c r="D8575" s="530" t="s">
        <v>24</v>
      </c>
      <c r="E8575" s="531">
        <v>124.38</v>
      </c>
      <c r="F8575" s="532">
        <v>0</v>
      </c>
    </row>
    <row r="8576" spans="1:6">
      <c r="A8576" s="529" t="s">
        <v>33798</v>
      </c>
      <c r="B8576" s="530">
        <v>100563</v>
      </c>
      <c r="C8576" s="522" t="s">
        <v>10927</v>
      </c>
      <c r="D8576" s="530" t="s">
        <v>24</v>
      </c>
      <c r="E8576" s="531">
        <v>414.87</v>
      </c>
      <c r="F8576" s="532">
        <v>0</v>
      </c>
    </row>
    <row r="8577" spans="1:6">
      <c r="A8577" s="529" t="s">
        <v>33798</v>
      </c>
      <c r="B8577" s="530">
        <v>100555</v>
      </c>
      <c r="C8577" s="522" t="s">
        <v>10976</v>
      </c>
      <c r="D8577" s="530" t="s">
        <v>24</v>
      </c>
      <c r="E8577" s="531">
        <v>1394.7</v>
      </c>
      <c r="F8577" s="532">
        <v>0</v>
      </c>
    </row>
    <row r="8578" spans="1:6">
      <c r="A8578" s="529" t="s">
        <v>33798</v>
      </c>
      <c r="B8578" s="530">
        <v>98305</v>
      </c>
      <c r="C8578" s="522" t="s">
        <v>10970</v>
      </c>
      <c r="D8578" s="530" t="s">
        <v>24</v>
      </c>
      <c r="E8578" s="531">
        <v>2756.27</v>
      </c>
      <c r="F8578" s="532">
        <v>0</v>
      </c>
    </row>
    <row r="8579" spans="1:6">
      <c r="A8579" s="529" t="s">
        <v>33798</v>
      </c>
      <c r="B8579" s="530">
        <v>98307</v>
      </c>
      <c r="C8579" s="522" t="s">
        <v>10972</v>
      </c>
      <c r="D8579" s="530" t="s">
        <v>24</v>
      </c>
      <c r="E8579" s="531">
        <v>52.37</v>
      </c>
      <c r="F8579" s="532">
        <v>0</v>
      </c>
    </row>
    <row r="8580" spans="1:6">
      <c r="A8580" s="529" t="s">
        <v>33798</v>
      </c>
      <c r="B8580" s="530">
        <v>98308</v>
      </c>
      <c r="C8580" s="522" t="s">
        <v>445</v>
      </c>
      <c r="D8580" s="530" t="s">
        <v>24</v>
      </c>
      <c r="E8580" s="531">
        <v>36.549999999999997</v>
      </c>
      <c r="F8580" s="532">
        <v>0</v>
      </c>
    </row>
    <row r="8581" spans="1:6">
      <c r="A8581" s="529" t="s">
        <v>33799</v>
      </c>
      <c r="B8581" s="530">
        <v>103401</v>
      </c>
      <c r="C8581" s="522" t="s">
        <v>8575</v>
      </c>
      <c r="D8581" s="530" t="s">
        <v>24</v>
      </c>
      <c r="E8581" s="531">
        <v>27.49</v>
      </c>
      <c r="F8581" s="532">
        <v>0</v>
      </c>
    </row>
    <row r="8582" spans="1:6">
      <c r="A8582" s="529" t="s">
        <v>33799</v>
      </c>
      <c r="B8582" s="530">
        <v>103402</v>
      </c>
      <c r="C8582" s="522" t="s">
        <v>8576</v>
      </c>
      <c r="D8582" s="530" t="s">
        <v>24</v>
      </c>
      <c r="E8582" s="531">
        <v>39.99</v>
      </c>
      <c r="F8582" s="532">
        <v>0</v>
      </c>
    </row>
    <row r="8583" spans="1:6">
      <c r="A8583" s="529" t="s">
        <v>33799</v>
      </c>
      <c r="B8583" s="530">
        <v>103403</v>
      </c>
      <c r="C8583" s="522" t="s">
        <v>8577</v>
      </c>
      <c r="D8583" s="530" t="s">
        <v>24</v>
      </c>
      <c r="E8583" s="531">
        <v>44.98</v>
      </c>
      <c r="F8583" s="532">
        <v>0</v>
      </c>
    </row>
    <row r="8584" spans="1:6">
      <c r="A8584" s="529" t="s">
        <v>33799</v>
      </c>
      <c r="B8584" s="530">
        <v>103397</v>
      </c>
      <c r="C8584" s="522" t="s">
        <v>8571</v>
      </c>
      <c r="D8584" s="530" t="s">
        <v>24</v>
      </c>
      <c r="E8584" s="531">
        <v>4.99</v>
      </c>
      <c r="F8584" s="532">
        <v>0</v>
      </c>
    </row>
    <row r="8585" spans="1:6">
      <c r="A8585" s="529" t="s">
        <v>33799</v>
      </c>
      <c r="B8585" s="530">
        <v>103404</v>
      </c>
      <c r="C8585" s="522" t="s">
        <v>8578</v>
      </c>
      <c r="D8585" s="530" t="s">
        <v>24</v>
      </c>
      <c r="E8585" s="531">
        <v>49.98</v>
      </c>
      <c r="F8585" s="532">
        <v>0</v>
      </c>
    </row>
    <row r="8586" spans="1:6">
      <c r="A8586" s="529" t="s">
        <v>33799</v>
      </c>
      <c r="B8586" s="530">
        <v>103405</v>
      </c>
      <c r="C8586" s="522" t="s">
        <v>8579</v>
      </c>
      <c r="D8586" s="530" t="s">
        <v>24</v>
      </c>
      <c r="E8586" s="531">
        <v>56.23</v>
      </c>
      <c r="F8586" s="532">
        <v>0</v>
      </c>
    </row>
    <row r="8587" spans="1:6">
      <c r="A8587" s="529" t="s">
        <v>33799</v>
      </c>
      <c r="B8587" s="530">
        <v>103406</v>
      </c>
      <c r="C8587" s="522" t="s">
        <v>8580</v>
      </c>
      <c r="D8587" s="530" t="s">
        <v>24</v>
      </c>
      <c r="E8587" s="531">
        <v>62.49</v>
      </c>
      <c r="F8587" s="532">
        <v>0</v>
      </c>
    </row>
    <row r="8588" spans="1:6">
      <c r="A8588" s="529" t="s">
        <v>33799</v>
      </c>
      <c r="B8588" s="530">
        <v>103407</v>
      </c>
      <c r="C8588" s="522" t="s">
        <v>8581</v>
      </c>
      <c r="D8588" s="530" t="s">
        <v>24</v>
      </c>
      <c r="E8588" s="531">
        <v>69.98</v>
      </c>
      <c r="F8588" s="532">
        <v>0</v>
      </c>
    </row>
    <row r="8589" spans="1:6">
      <c r="A8589" s="529" t="s">
        <v>33799</v>
      </c>
      <c r="B8589" s="530">
        <v>103408</v>
      </c>
      <c r="C8589" s="522" t="s">
        <v>8582</v>
      </c>
      <c r="D8589" s="530" t="s">
        <v>24</v>
      </c>
      <c r="E8589" s="531">
        <v>78.73</v>
      </c>
      <c r="F8589" s="532">
        <v>0</v>
      </c>
    </row>
    <row r="8590" spans="1:6">
      <c r="A8590" s="529" t="s">
        <v>33799</v>
      </c>
      <c r="B8590" s="530">
        <v>103398</v>
      </c>
      <c r="C8590" s="522" t="s">
        <v>8572</v>
      </c>
      <c r="D8590" s="530" t="s">
        <v>24</v>
      </c>
      <c r="E8590" s="531">
        <v>7.99</v>
      </c>
      <c r="F8590" s="532">
        <v>0</v>
      </c>
    </row>
    <row r="8591" spans="1:6">
      <c r="A8591" s="529" t="s">
        <v>33799</v>
      </c>
      <c r="B8591" s="530">
        <v>103409</v>
      </c>
      <c r="C8591" s="522" t="s">
        <v>8583</v>
      </c>
      <c r="D8591" s="530" t="s">
        <v>24</v>
      </c>
      <c r="E8591" s="531">
        <v>88.73</v>
      </c>
      <c r="F8591" s="532">
        <v>0</v>
      </c>
    </row>
    <row r="8592" spans="1:6">
      <c r="A8592" s="529" t="s">
        <v>33799</v>
      </c>
      <c r="B8592" s="530">
        <v>103410</v>
      </c>
      <c r="C8592" s="522" t="s">
        <v>8584</v>
      </c>
      <c r="D8592" s="530" t="s">
        <v>24</v>
      </c>
      <c r="E8592" s="531">
        <v>99.98</v>
      </c>
      <c r="F8592" s="532">
        <v>0</v>
      </c>
    </row>
    <row r="8593" spans="1:6">
      <c r="A8593" s="529" t="s">
        <v>33799</v>
      </c>
      <c r="B8593" s="530">
        <v>103399</v>
      </c>
      <c r="C8593" s="522" t="s">
        <v>8573</v>
      </c>
      <c r="D8593" s="530" t="s">
        <v>24</v>
      </c>
      <c r="E8593" s="531">
        <v>15.74</v>
      </c>
      <c r="F8593" s="532">
        <v>0</v>
      </c>
    </row>
    <row r="8594" spans="1:6">
      <c r="A8594" s="529" t="s">
        <v>33799</v>
      </c>
      <c r="B8594" s="530">
        <v>103400</v>
      </c>
      <c r="C8594" s="522" t="s">
        <v>8574</v>
      </c>
      <c r="D8594" s="530" t="s">
        <v>24</v>
      </c>
      <c r="E8594" s="531">
        <v>22.48</v>
      </c>
      <c r="F8594" s="532">
        <v>0</v>
      </c>
    </row>
    <row r="8595" spans="1:6">
      <c r="A8595" s="529" t="s">
        <v>33799</v>
      </c>
      <c r="B8595" s="530">
        <v>103415</v>
      </c>
      <c r="C8595" s="522" t="s">
        <v>8589</v>
      </c>
      <c r="D8595" s="530" t="s">
        <v>24</v>
      </c>
      <c r="E8595" s="531">
        <v>54.98</v>
      </c>
      <c r="F8595" s="532">
        <v>0</v>
      </c>
    </row>
    <row r="8596" spans="1:6">
      <c r="A8596" s="529" t="s">
        <v>33799</v>
      </c>
      <c r="B8596" s="530">
        <v>103416</v>
      </c>
      <c r="C8596" s="522" t="s">
        <v>8590</v>
      </c>
      <c r="D8596" s="530" t="s">
        <v>24</v>
      </c>
      <c r="E8596" s="531">
        <v>79.98</v>
      </c>
      <c r="F8596" s="532">
        <v>0</v>
      </c>
    </row>
    <row r="8597" spans="1:6">
      <c r="A8597" s="529" t="s">
        <v>33799</v>
      </c>
      <c r="B8597" s="530">
        <v>103417</v>
      </c>
      <c r="C8597" s="522" t="s">
        <v>8591</v>
      </c>
      <c r="D8597" s="530" t="s">
        <v>24</v>
      </c>
      <c r="E8597" s="531">
        <v>89.98</v>
      </c>
      <c r="F8597" s="532">
        <v>0</v>
      </c>
    </row>
    <row r="8598" spans="1:6">
      <c r="A8598" s="529" t="s">
        <v>33799</v>
      </c>
      <c r="B8598" s="530">
        <v>103411</v>
      </c>
      <c r="C8598" s="522" t="s">
        <v>8585</v>
      </c>
      <c r="D8598" s="530" t="s">
        <v>24</v>
      </c>
      <c r="E8598" s="531">
        <v>9.99</v>
      </c>
      <c r="F8598" s="532">
        <v>0</v>
      </c>
    </row>
    <row r="8599" spans="1:6">
      <c r="A8599" s="529" t="s">
        <v>33799</v>
      </c>
      <c r="B8599" s="530">
        <v>103418</v>
      </c>
      <c r="C8599" s="522" t="s">
        <v>8592</v>
      </c>
      <c r="D8599" s="530" t="s">
        <v>24</v>
      </c>
      <c r="E8599" s="531">
        <v>99.98</v>
      </c>
      <c r="F8599" s="532">
        <v>0</v>
      </c>
    </row>
    <row r="8600" spans="1:6">
      <c r="A8600" s="529" t="s">
        <v>33799</v>
      </c>
      <c r="B8600" s="530">
        <v>103419</v>
      </c>
      <c r="C8600" s="522" t="s">
        <v>8593</v>
      </c>
      <c r="D8600" s="530" t="s">
        <v>24</v>
      </c>
      <c r="E8600" s="531">
        <v>112.48</v>
      </c>
      <c r="F8600" s="532">
        <v>0</v>
      </c>
    </row>
    <row r="8601" spans="1:6">
      <c r="A8601" s="529" t="s">
        <v>33799</v>
      </c>
      <c r="B8601" s="530">
        <v>103420</v>
      </c>
      <c r="C8601" s="522" t="s">
        <v>8594</v>
      </c>
      <c r="D8601" s="530" t="s">
        <v>24</v>
      </c>
      <c r="E8601" s="531">
        <v>124.98</v>
      </c>
      <c r="F8601" s="532">
        <v>0</v>
      </c>
    </row>
    <row r="8602" spans="1:6">
      <c r="A8602" s="529" t="s">
        <v>33799</v>
      </c>
      <c r="B8602" s="530">
        <v>103421</v>
      </c>
      <c r="C8602" s="522" t="s">
        <v>8595</v>
      </c>
      <c r="D8602" s="530" t="s">
        <v>24</v>
      </c>
      <c r="E8602" s="531">
        <v>139.97</v>
      </c>
      <c r="F8602" s="532">
        <v>0</v>
      </c>
    </row>
    <row r="8603" spans="1:6">
      <c r="A8603" s="529" t="s">
        <v>33799</v>
      </c>
      <c r="B8603" s="530">
        <v>103422</v>
      </c>
      <c r="C8603" s="522" t="s">
        <v>8596</v>
      </c>
      <c r="D8603" s="530" t="s">
        <v>24</v>
      </c>
      <c r="E8603" s="531">
        <v>157.47</v>
      </c>
      <c r="F8603" s="532">
        <v>0</v>
      </c>
    </row>
    <row r="8604" spans="1:6">
      <c r="A8604" s="529" t="s">
        <v>33799</v>
      </c>
      <c r="B8604" s="530">
        <v>103412</v>
      </c>
      <c r="C8604" s="522" t="s">
        <v>8586</v>
      </c>
      <c r="D8604" s="530" t="s">
        <v>24</v>
      </c>
      <c r="E8604" s="531">
        <v>15.99</v>
      </c>
      <c r="F8604" s="532">
        <v>0</v>
      </c>
    </row>
    <row r="8605" spans="1:6">
      <c r="A8605" s="529" t="s">
        <v>33799</v>
      </c>
      <c r="B8605" s="530">
        <v>103423</v>
      </c>
      <c r="C8605" s="522" t="s">
        <v>8597</v>
      </c>
      <c r="D8605" s="530" t="s">
        <v>24</v>
      </c>
      <c r="E8605" s="531">
        <v>177.47</v>
      </c>
      <c r="F8605" s="532">
        <v>0</v>
      </c>
    </row>
    <row r="8606" spans="1:6">
      <c r="A8606" s="529" t="s">
        <v>33799</v>
      </c>
      <c r="B8606" s="530">
        <v>103424</v>
      </c>
      <c r="C8606" s="522" t="s">
        <v>8598</v>
      </c>
      <c r="D8606" s="530" t="s">
        <v>24</v>
      </c>
      <c r="E8606" s="531">
        <v>199.97</v>
      </c>
      <c r="F8606" s="532">
        <v>0</v>
      </c>
    </row>
    <row r="8607" spans="1:6">
      <c r="A8607" s="529" t="s">
        <v>33799</v>
      </c>
      <c r="B8607" s="530">
        <v>103413</v>
      </c>
      <c r="C8607" s="522" t="s">
        <v>8587</v>
      </c>
      <c r="D8607" s="530" t="s">
        <v>24</v>
      </c>
      <c r="E8607" s="531">
        <v>31.48</v>
      </c>
      <c r="F8607" s="532">
        <v>0</v>
      </c>
    </row>
    <row r="8608" spans="1:6">
      <c r="A8608" s="529" t="s">
        <v>33799</v>
      </c>
      <c r="B8608" s="530">
        <v>103414</v>
      </c>
      <c r="C8608" s="522" t="s">
        <v>8588</v>
      </c>
      <c r="D8608" s="530" t="s">
        <v>24</v>
      </c>
      <c r="E8608" s="531">
        <v>44.98</v>
      </c>
      <c r="F8608" s="532">
        <v>0</v>
      </c>
    </row>
    <row r="8609" spans="1:6">
      <c r="A8609" s="529" t="s">
        <v>33799</v>
      </c>
      <c r="B8609" s="530">
        <v>103432</v>
      </c>
      <c r="C8609" s="522" t="s">
        <v>8606</v>
      </c>
      <c r="D8609" s="530" t="s">
        <v>24</v>
      </c>
      <c r="E8609" s="531">
        <v>1658.82</v>
      </c>
      <c r="F8609" s="532">
        <v>0</v>
      </c>
    </row>
    <row r="8610" spans="1:6">
      <c r="A8610" s="529" t="s">
        <v>33799</v>
      </c>
      <c r="B8610" s="530">
        <v>103430</v>
      </c>
      <c r="C8610" s="522" t="s">
        <v>8604</v>
      </c>
      <c r="D8610" s="530" t="s">
        <v>24</v>
      </c>
      <c r="E8610" s="531">
        <v>36.909999999999997</v>
      </c>
      <c r="F8610" s="532">
        <v>0</v>
      </c>
    </row>
    <row r="8611" spans="1:6">
      <c r="A8611" s="529" t="s">
        <v>33799</v>
      </c>
      <c r="B8611" s="530">
        <v>103431</v>
      </c>
      <c r="C8611" s="522" t="s">
        <v>8605</v>
      </c>
      <c r="D8611" s="530" t="s">
        <v>24</v>
      </c>
      <c r="E8611" s="531">
        <v>65.099999999999994</v>
      </c>
      <c r="F8611" s="532">
        <v>0</v>
      </c>
    </row>
    <row r="8612" spans="1:6">
      <c r="A8612" s="529" t="s">
        <v>33799</v>
      </c>
      <c r="B8612" s="530">
        <v>103433</v>
      </c>
      <c r="C8612" s="522" t="s">
        <v>8607</v>
      </c>
      <c r="D8612" s="530" t="s">
        <v>24</v>
      </c>
      <c r="E8612" s="531">
        <v>35.83</v>
      </c>
      <c r="F8612" s="532">
        <v>0</v>
      </c>
    </row>
    <row r="8613" spans="1:6">
      <c r="A8613" s="529" t="s">
        <v>33799</v>
      </c>
      <c r="B8613" s="530">
        <v>103434</v>
      </c>
      <c r="C8613" s="522" t="s">
        <v>8608</v>
      </c>
      <c r="D8613" s="530" t="s">
        <v>24</v>
      </c>
      <c r="E8613" s="531">
        <v>49.82</v>
      </c>
      <c r="F8613" s="532">
        <v>0</v>
      </c>
    </row>
    <row r="8614" spans="1:6">
      <c r="A8614" s="529" t="s">
        <v>33799</v>
      </c>
      <c r="B8614" s="530">
        <v>103435</v>
      </c>
      <c r="C8614" s="522" t="s">
        <v>8609</v>
      </c>
      <c r="D8614" s="530" t="s">
        <v>24</v>
      </c>
      <c r="E8614" s="531">
        <v>92.9</v>
      </c>
      <c r="F8614" s="532">
        <v>0</v>
      </c>
    </row>
    <row r="8615" spans="1:6">
      <c r="A8615" s="529" t="s">
        <v>33799</v>
      </c>
      <c r="B8615" s="530">
        <v>103436</v>
      </c>
      <c r="C8615" s="522" t="s">
        <v>8610</v>
      </c>
      <c r="D8615" s="530" t="s">
        <v>24</v>
      </c>
      <c r="E8615" s="531">
        <v>2344.4</v>
      </c>
      <c r="F8615" s="532">
        <v>0</v>
      </c>
    </row>
    <row r="8616" spans="1:6">
      <c r="A8616" s="529" t="s">
        <v>33799</v>
      </c>
      <c r="B8616" s="530">
        <v>103482</v>
      </c>
      <c r="C8616" s="522" t="s">
        <v>33800</v>
      </c>
      <c r="D8616" s="530" t="s">
        <v>24</v>
      </c>
      <c r="E8616" s="531">
        <v>0</v>
      </c>
      <c r="F8616" s="532"/>
    </row>
    <row r="8617" spans="1:6">
      <c r="A8617" s="529" t="s">
        <v>33799</v>
      </c>
      <c r="B8617" s="530">
        <v>103465</v>
      </c>
      <c r="C8617" s="522" t="s">
        <v>33801</v>
      </c>
      <c r="D8617" s="530" t="s">
        <v>24</v>
      </c>
      <c r="E8617" s="531">
        <v>0</v>
      </c>
      <c r="F8617" s="532"/>
    </row>
    <row r="8618" spans="1:6">
      <c r="A8618" s="529" t="s">
        <v>33799</v>
      </c>
      <c r="B8618" s="530">
        <v>103483</v>
      </c>
      <c r="C8618" s="522" t="s">
        <v>33802</v>
      </c>
      <c r="D8618" s="530" t="s">
        <v>24</v>
      </c>
      <c r="E8618" s="531">
        <v>0</v>
      </c>
      <c r="F8618" s="532"/>
    </row>
    <row r="8619" spans="1:6">
      <c r="A8619" s="529" t="s">
        <v>33799</v>
      </c>
      <c r="B8619" s="530">
        <v>103484</v>
      </c>
      <c r="C8619" s="522" t="s">
        <v>33803</v>
      </c>
      <c r="D8619" s="530" t="s">
        <v>24</v>
      </c>
      <c r="E8619" s="531">
        <v>0</v>
      </c>
      <c r="F8619" s="532"/>
    </row>
    <row r="8620" spans="1:6">
      <c r="A8620" s="529" t="s">
        <v>33799</v>
      </c>
      <c r="B8620" s="530">
        <v>103466</v>
      </c>
      <c r="C8620" s="522" t="s">
        <v>33804</v>
      </c>
      <c r="D8620" s="530" t="s">
        <v>24</v>
      </c>
      <c r="E8620" s="531">
        <v>0</v>
      </c>
      <c r="F8620" s="532"/>
    </row>
    <row r="8621" spans="1:6">
      <c r="A8621" s="529" t="s">
        <v>33799</v>
      </c>
      <c r="B8621" s="530">
        <v>103485</v>
      </c>
      <c r="C8621" s="522" t="s">
        <v>33805</v>
      </c>
      <c r="D8621" s="530" t="s">
        <v>24</v>
      </c>
      <c r="E8621" s="531">
        <v>0</v>
      </c>
      <c r="F8621" s="532"/>
    </row>
    <row r="8622" spans="1:6">
      <c r="A8622" s="529" t="s">
        <v>33799</v>
      </c>
      <c r="B8622" s="530">
        <v>103467</v>
      </c>
      <c r="C8622" s="522" t="s">
        <v>33806</v>
      </c>
      <c r="D8622" s="530" t="s">
        <v>24</v>
      </c>
      <c r="E8622" s="531">
        <v>0</v>
      </c>
      <c r="F8622" s="532"/>
    </row>
    <row r="8623" spans="1:6">
      <c r="A8623" s="529" t="s">
        <v>33799</v>
      </c>
      <c r="B8623" s="530">
        <v>103461</v>
      </c>
      <c r="C8623" s="522" t="s">
        <v>33807</v>
      </c>
      <c r="D8623" s="530" t="s">
        <v>24</v>
      </c>
      <c r="E8623" s="531">
        <v>0</v>
      </c>
      <c r="F8623" s="532"/>
    </row>
    <row r="8624" spans="1:6">
      <c r="A8624" s="529" t="s">
        <v>33799</v>
      </c>
      <c r="B8624" s="530">
        <v>103468</v>
      </c>
      <c r="C8624" s="522" t="s">
        <v>33808</v>
      </c>
      <c r="D8624" s="530" t="s">
        <v>24</v>
      </c>
      <c r="E8624" s="531">
        <v>0</v>
      </c>
      <c r="F8624" s="532"/>
    </row>
    <row r="8625" spans="1:6">
      <c r="A8625" s="529" t="s">
        <v>33799</v>
      </c>
      <c r="B8625" s="530">
        <v>103469</v>
      </c>
      <c r="C8625" s="522" t="s">
        <v>33809</v>
      </c>
      <c r="D8625" s="530" t="s">
        <v>24</v>
      </c>
      <c r="E8625" s="531">
        <v>0</v>
      </c>
      <c r="F8625" s="532"/>
    </row>
    <row r="8626" spans="1:6">
      <c r="A8626" s="529" t="s">
        <v>33799</v>
      </c>
      <c r="B8626" s="530">
        <v>103470</v>
      </c>
      <c r="C8626" s="522" t="s">
        <v>33810</v>
      </c>
      <c r="D8626" s="530" t="s">
        <v>24</v>
      </c>
      <c r="E8626" s="531">
        <v>0</v>
      </c>
      <c r="F8626" s="532"/>
    </row>
    <row r="8627" spans="1:6">
      <c r="A8627" s="529" t="s">
        <v>33799</v>
      </c>
      <c r="B8627" s="530">
        <v>103471</v>
      </c>
      <c r="C8627" s="522" t="s">
        <v>33811</v>
      </c>
      <c r="D8627" s="530" t="s">
        <v>24</v>
      </c>
      <c r="E8627" s="531">
        <v>0</v>
      </c>
      <c r="F8627" s="532"/>
    </row>
    <row r="8628" spans="1:6">
      <c r="A8628" s="529" t="s">
        <v>33799</v>
      </c>
      <c r="B8628" s="530">
        <v>103472</v>
      </c>
      <c r="C8628" s="522" t="s">
        <v>33812</v>
      </c>
      <c r="D8628" s="530" t="s">
        <v>24</v>
      </c>
      <c r="E8628" s="531">
        <v>0</v>
      </c>
      <c r="F8628" s="532"/>
    </row>
    <row r="8629" spans="1:6">
      <c r="A8629" s="529" t="s">
        <v>33799</v>
      </c>
      <c r="B8629" s="530">
        <v>103462</v>
      </c>
      <c r="C8629" s="522" t="s">
        <v>33813</v>
      </c>
      <c r="D8629" s="530" t="s">
        <v>24</v>
      </c>
      <c r="E8629" s="531">
        <v>0</v>
      </c>
      <c r="F8629" s="532"/>
    </row>
    <row r="8630" spans="1:6">
      <c r="A8630" s="529" t="s">
        <v>33799</v>
      </c>
      <c r="B8630" s="530">
        <v>103473</v>
      </c>
      <c r="C8630" s="522" t="s">
        <v>33814</v>
      </c>
      <c r="D8630" s="530" t="s">
        <v>24</v>
      </c>
      <c r="E8630" s="531">
        <v>0</v>
      </c>
      <c r="F8630" s="532"/>
    </row>
    <row r="8631" spans="1:6">
      <c r="A8631" s="529" t="s">
        <v>33799</v>
      </c>
      <c r="B8631" s="530">
        <v>103474</v>
      </c>
      <c r="C8631" s="522" t="s">
        <v>33815</v>
      </c>
      <c r="D8631" s="530" t="s">
        <v>24</v>
      </c>
      <c r="E8631" s="531">
        <v>0</v>
      </c>
      <c r="F8631" s="532"/>
    </row>
    <row r="8632" spans="1:6">
      <c r="A8632" s="529" t="s">
        <v>33799</v>
      </c>
      <c r="B8632" s="530">
        <v>103475</v>
      </c>
      <c r="C8632" s="522" t="s">
        <v>33816</v>
      </c>
      <c r="D8632" s="530" t="s">
        <v>24</v>
      </c>
      <c r="E8632" s="531">
        <v>0</v>
      </c>
      <c r="F8632" s="532"/>
    </row>
    <row r="8633" spans="1:6">
      <c r="A8633" s="529" t="s">
        <v>33799</v>
      </c>
      <c r="B8633" s="530">
        <v>103476</v>
      </c>
      <c r="C8633" s="522" t="s">
        <v>33817</v>
      </c>
      <c r="D8633" s="530" t="s">
        <v>24</v>
      </c>
      <c r="E8633" s="531">
        <v>0</v>
      </c>
      <c r="F8633" s="532"/>
    </row>
    <row r="8634" spans="1:6">
      <c r="A8634" s="529" t="s">
        <v>33799</v>
      </c>
      <c r="B8634" s="530">
        <v>103477</v>
      </c>
      <c r="C8634" s="522" t="s">
        <v>33818</v>
      </c>
      <c r="D8634" s="530" t="s">
        <v>24</v>
      </c>
      <c r="E8634" s="531">
        <v>0</v>
      </c>
      <c r="F8634" s="532"/>
    </row>
    <row r="8635" spans="1:6">
      <c r="A8635" s="529" t="s">
        <v>33799</v>
      </c>
      <c r="B8635" s="530">
        <v>103463</v>
      </c>
      <c r="C8635" s="522" t="s">
        <v>33819</v>
      </c>
      <c r="D8635" s="530" t="s">
        <v>24</v>
      </c>
      <c r="E8635" s="531">
        <v>0</v>
      </c>
      <c r="F8635" s="532"/>
    </row>
    <row r="8636" spans="1:6">
      <c r="A8636" s="529" t="s">
        <v>33799</v>
      </c>
      <c r="B8636" s="530">
        <v>103478</v>
      </c>
      <c r="C8636" s="522" t="s">
        <v>33820</v>
      </c>
      <c r="D8636" s="530" t="s">
        <v>24</v>
      </c>
      <c r="E8636" s="531">
        <v>0</v>
      </c>
      <c r="F8636" s="532"/>
    </row>
    <row r="8637" spans="1:6">
      <c r="A8637" s="529" t="s">
        <v>33799</v>
      </c>
      <c r="B8637" s="530">
        <v>103479</v>
      </c>
      <c r="C8637" s="522" t="s">
        <v>33821</v>
      </c>
      <c r="D8637" s="530" t="s">
        <v>24</v>
      </c>
      <c r="E8637" s="531">
        <v>0</v>
      </c>
      <c r="F8637" s="532"/>
    </row>
    <row r="8638" spans="1:6">
      <c r="A8638" s="529" t="s">
        <v>33799</v>
      </c>
      <c r="B8638" s="530">
        <v>103480</v>
      </c>
      <c r="C8638" s="522" t="s">
        <v>33822</v>
      </c>
      <c r="D8638" s="530" t="s">
        <v>24</v>
      </c>
      <c r="E8638" s="531">
        <v>0</v>
      </c>
      <c r="F8638" s="532"/>
    </row>
    <row r="8639" spans="1:6">
      <c r="A8639" s="529" t="s">
        <v>33799</v>
      </c>
      <c r="B8639" s="530">
        <v>103464</v>
      </c>
      <c r="C8639" s="522" t="s">
        <v>33823</v>
      </c>
      <c r="D8639" s="530" t="s">
        <v>24</v>
      </c>
      <c r="E8639" s="531">
        <v>0</v>
      </c>
      <c r="F8639" s="532"/>
    </row>
    <row r="8640" spans="1:6">
      <c r="A8640" s="529" t="s">
        <v>33799</v>
      </c>
      <c r="B8640" s="530">
        <v>103481</v>
      </c>
      <c r="C8640" s="522" t="s">
        <v>33824</v>
      </c>
      <c r="D8640" s="530" t="s">
        <v>24</v>
      </c>
      <c r="E8640" s="531">
        <v>0</v>
      </c>
      <c r="F8640" s="532"/>
    </row>
    <row r="8641" spans="1:6">
      <c r="A8641" s="529" t="s">
        <v>33799</v>
      </c>
      <c r="B8641" s="530">
        <v>103459</v>
      </c>
      <c r="C8641" s="522" t="s">
        <v>33825</v>
      </c>
      <c r="D8641" s="530" t="s">
        <v>24</v>
      </c>
      <c r="E8641" s="531">
        <v>0</v>
      </c>
      <c r="F8641" s="532"/>
    </row>
    <row r="8642" spans="1:6">
      <c r="A8642" s="529" t="s">
        <v>33799</v>
      </c>
      <c r="B8642" s="530">
        <v>103460</v>
      </c>
      <c r="C8642" s="522" t="s">
        <v>33826</v>
      </c>
      <c r="D8642" s="530" t="s">
        <v>24</v>
      </c>
      <c r="E8642" s="531">
        <v>0</v>
      </c>
      <c r="F8642" s="532"/>
    </row>
    <row r="8643" spans="1:6">
      <c r="A8643" s="529" t="s">
        <v>33799</v>
      </c>
      <c r="B8643" s="530">
        <v>103443</v>
      </c>
      <c r="C8643" s="522" t="s">
        <v>33827</v>
      </c>
      <c r="D8643" s="530" t="s">
        <v>24</v>
      </c>
      <c r="E8643" s="531">
        <v>0</v>
      </c>
      <c r="F8643" s="532"/>
    </row>
    <row r="8644" spans="1:6">
      <c r="A8644" s="529" t="s">
        <v>33799</v>
      </c>
      <c r="B8644" s="530">
        <v>103444</v>
      </c>
      <c r="C8644" s="522" t="s">
        <v>33828</v>
      </c>
      <c r="D8644" s="530" t="s">
        <v>24</v>
      </c>
      <c r="E8644" s="531">
        <v>0</v>
      </c>
      <c r="F8644" s="532"/>
    </row>
    <row r="8645" spans="1:6">
      <c r="A8645" s="529" t="s">
        <v>33799</v>
      </c>
      <c r="B8645" s="530">
        <v>103445</v>
      </c>
      <c r="C8645" s="522" t="s">
        <v>33829</v>
      </c>
      <c r="D8645" s="530" t="s">
        <v>24</v>
      </c>
      <c r="E8645" s="531">
        <v>0</v>
      </c>
      <c r="F8645" s="532"/>
    </row>
    <row r="8646" spans="1:6">
      <c r="A8646" s="529" t="s">
        <v>33799</v>
      </c>
      <c r="B8646" s="530">
        <v>103446</v>
      </c>
      <c r="C8646" s="522" t="s">
        <v>33830</v>
      </c>
      <c r="D8646" s="530" t="s">
        <v>24</v>
      </c>
      <c r="E8646" s="531">
        <v>0</v>
      </c>
      <c r="F8646" s="532"/>
    </row>
    <row r="8647" spans="1:6">
      <c r="A8647" s="529" t="s">
        <v>33799</v>
      </c>
      <c r="B8647" s="530">
        <v>103447</v>
      </c>
      <c r="C8647" s="522" t="s">
        <v>33831</v>
      </c>
      <c r="D8647" s="530" t="s">
        <v>24</v>
      </c>
      <c r="E8647" s="531">
        <v>0</v>
      </c>
      <c r="F8647" s="532"/>
    </row>
    <row r="8648" spans="1:6">
      <c r="A8648" s="529" t="s">
        <v>33799</v>
      </c>
      <c r="B8648" s="530">
        <v>103448</v>
      </c>
      <c r="C8648" s="522" t="s">
        <v>33832</v>
      </c>
      <c r="D8648" s="530" t="s">
        <v>24</v>
      </c>
      <c r="E8648" s="531">
        <v>0</v>
      </c>
      <c r="F8648" s="532"/>
    </row>
    <row r="8649" spans="1:6">
      <c r="A8649" s="529" t="s">
        <v>33799</v>
      </c>
      <c r="B8649" s="530">
        <v>103449</v>
      </c>
      <c r="C8649" s="522" t="s">
        <v>33833</v>
      </c>
      <c r="D8649" s="530" t="s">
        <v>24</v>
      </c>
      <c r="E8649" s="531">
        <v>0</v>
      </c>
      <c r="F8649" s="532"/>
    </row>
    <row r="8650" spans="1:6">
      <c r="A8650" s="529" t="s">
        <v>33799</v>
      </c>
      <c r="B8650" s="530">
        <v>103450</v>
      </c>
      <c r="C8650" s="522" t="s">
        <v>33834</v>
      </c>
      <c r="D8650" s="530" t="s">
        <v>24</v>
      </c>
      <c r="E8650" s="531">
        <v>0</v>
      </c>
      <c r="F8650" s="532"/>
    </row>
    <row r="8651" spans="1:6">
      <c r="A8651" s="529" t="s">
        <v>33799</v>
      </c>
      <c r="B8651" s="530">
        <v>103451</v>
      </c>
      <c r="C8651" s="522" t="s">
        <v>33835</v>
      </c>
      <c r="D8651" s="530" t="s">
        <v>24</v>
      </c>
      <c r="E8651" s="531">
        <v>0</v>
      </c>
      <c r="F8651" s="532"/>
    </row>
    <row r="8652" spans="1:6">
      <c r="A8652" s="529" t="s">
        <v>33799</v>
      </c>
      <c r="B8652" s="530">
        <v>103452</v>
      </c>
      <c r="C8652" s="522" t="s">
        <v>33836</v>
      </c>
      <c r="D8652" s="530" t="s">
        <v>24</v>
      </c>
      <c r="E8652" s="531">
        <v>0</v>
      </c>
      <c r="F8652" s="532"/>
    </row>
    <row r="8653" spans="1:6">
      <c r="A8653" s="529" t="s">
        <v>33799</v>
      </c>
      <c r="B8653" s="530">
        <v>103453</v>
      </c>
      <c r="C8653" s="522" t="s">
        <v>33837</v>
      </c>
      <c r="D8653" s="530" t="s">
        <v>24</v>
      </c>
      <c r="E8653" s="531">
        <v>0</v>
      </c>
      <c r="F8653" s="532"/>
    </row>
    <row r="8654" spans="1:6">
      <c r="A8654" s="529" t="s">
        <v>33799</v>
      </c>
      <c r="B8654" s="530">
        <v>103454</v>
      </c>
      <c r="C8654" s="522" t="s">
        <v>33838</v>
      </c>
      <c r="D8654" s="530" t="s">
        <v>24</v>
      </c>
      <c r="E8654" s="531">
        <v>0</v>
      </c>
      <c r="F8654" s="532"/>
    </row>
    <row r="8655" spans="1:6">
      <c r="A8655" s="529" t="s">
        <v>33799</v>
      </c>
      <c r="B8655" s="530">
        <v>103455</v>
      </c>
      <c r="C8655" s="522" t="s">
        <v>33839</v>
      </c>
      <c r="D8655" s="530" t="s">
        <v>24</v>
      </c>
      <c r="E8655" s="531">
        <v>0</v>
      </c>
      <c r="F8655" s="532"/>
    </row>
    <row r="8656" spans="1:6">
      <c r="A8656" s="529" t="s">
        <v>33799</v>
      </c>
      <c r="B8656" s="530">
        <v>103456</v>
      </c>
      <c r="C8656" s="522" t="s">
        <v>33840</v>
      </c>
      <c r="D8656" s="530" t="s">
        <v>24</v>
      </c>
      <c r="E8656" s="531">
        <v>0</v>
      </c>
      <c r="F8656" s="532"/>
    </row>
    <row r="8657" spans="1:6">
      <c r="A8657" s="529" t="s">
        <v>33799</v>
      </c>
      <c r="B8657" s="530">
        <v>103457</v>
      </c>
      <c r="C8657" s="522" t="s">
        <v>33841</v>
      </c>
      <c r="D8657" s="530" t="s">
        <v>24</v>
      </c>
      <c r="E8657" s="531">
        <v>0</v>
      </c>
      <c r="F8657" s="532"/>
    </row>
    <row r="8658" spans="1:6">
      <c r="A8658" s="529" t="s">
        <v>33799</v>
      </c>
      <c r="B8658" s="530">
        <v>103458</v>
      </c>
      <c r="C8658" s="522" t="s">
        <v>33842</v>
      </c>
      <c r="D8658" s="530" t="s">
        <v>24</v>
      </c>
      <c r="E8658" s="531">
        <v>0</v>
      </c>
      <c r="F8658" s="532"/>
    </row>
    <row r="8659" spans="1:6">
      <c r="A8659" s="529" t="s">
        <v>33799</v>
      </c>
      <c r="B8659" s="530">
        <v>103425</v>
      </c>
      <c r="C8659" s="522" t="s">
        <v>8599</v>
      </c>
      <c r="D8659" s="530" t="s">
        <v>24</v>
      </c>
      <c r="E8659" s="531">
        <v>17.48</v>
      </c>
      <c r="F8659" s="532">
        <v>0</v>
      </c>
    </row>
    <row r="8660" spans="1:6">
      <c r="A8660" s="529" t="s">
        <v>33799</v>
      </c>
      <c r="B8660" s="530">
        <v>103428</v>
      </c>
      <c r="C8660" s="522" t="s">
        <v>8602</v>
      </c>
      <c r="D8660" s="530" t="s">
        <v>24</v>
      </c>
      <c r="E8660" s="531">
        <v>273.37</v>
      </c>
      <c r="F8660" s="532">
        <v>0</v>
      </c>
    </row>
    <row r="8661" spans="1:6">
      <c r="A8661" s="529" t="s">
        <v>33799</v>
      </c>
      <c r="B8661" s="530">
        <v>103426</v>
      </c>
      <c r="C8661" s="522" t="s">
        <v>8600</v>
      </c>
      <c r="D8661" s="530" t="s">
        <v>24</v>
      </c>
      <c r="E8661" s="531">
        <v>21.45</v>
      </c>
      <c r="F8661" s="532">
        <v>0</v>
      </c>
    </row>
    <row r="8662" spans="1:6">
      <c r="A8662" s="529" t="s">
        <v>33799</v>
      </c>
      <c r="B8662" s="530">
        <v>103429</v>
      </c>
      <c r="C8662" s="522" t="s">
        <v>8603</v>
      </c>
      <c r="D8662" s="530" t="s">
        <v>24</v>
      </c>
      <c r="E8662" s="531">
        <v>2924.87</v>
      </c>
      <c r="F8662" s="532">
        <v>0</v>
      </c>
    </row>
    <row r="8663" spans="1:6">
      <c r="A8663" s="529" t="s">
        <v>33799</v>
      </c>
      <c r="B8663" s="530">
        <v>103427</v>
      </c>
      <c r="C8663" s="522" t="s">
        <v>8601</v>
      </c>
      <c r="D8663" s="530" t="s">
        <v>24</v>
      </c>
      <c r="E8663" s="531">
        <v>42.91</v>
      </c>
      <c r="F8663" s="532">
        <v>0</v>
      </c>
    </row>
    <row r="8664" spans="1:6">
      <c r="A8664" s="529" t="s">
        <v>33799</v>
      </c>
      <c r="B8664" s="530">
        <v>103393</v>
      </c>
      <c r="C8664" s="522" t="s">
        <v>8570</v>
      </c>
      <c r="D8664" s="530" t="s">
        <v>23</v>
      </c>
      <c r="E8664" s="531">
        <v>5472.47</v>
      </c>
      <c r="F8664" s="532">
        <v>0</v>
      </c>
    </row>
    <row r="8665" spans="1:6">
      <c r="A8665" s="529" t="s">
        <v>33799</v>
      </c>
      <c r="B8665" s="530">
        <v>103376</v>
      </c>
      <c r="C8665" s="522" t="s">
        <v>8561</v>
      </c>
      <c r="D8665" s="530" t="s">
        <v>23</v>
      </c>
      <c r="E8665" s="531">
        <v>134.30000000000001</v>
      </c>
      <c r="F8665" s="532">
        <v>0</v>
      </c>
    </row>
    <row r="8666" spans="1:6">
      <c r="A8666" s="529" t="s">
        <v>33799</v>
      </c>
      <c r="B8666" s="530">
        <v>104804</v>
      </c>
      <c r="C8666" s="522" t="s">
        <v>33843</v>
      </c>
      <c r="D8666" s="530" t="s">
        <v>23</v>
      </c>
      <c r="E8666" s="531">
        <v>0</v>
      </c>
      <c r="F8666" s="532"/>
    </row>
    <row r="8667" spans="1:6">
      <c r="A8667" s="529" t="s">
        <v>33799</v>
      </c>
      <c r="B8667" s="530">
        <v>104805</v>
      </c>
      <c r="C8667" s="522" t="s">
        <v>33844</v>
      </c>
      <c r="D8667" s="530" t="s">
        <v>23</v>
      </c>
      <c r="E8667" s="531">
        <v>0</v>
      </c>
      <c r="F8667" s="532"/>
    </row>
    <row r="8668" spans="1:6">
      <c r="A8668" s="529" t="s">
        <v>33799</v>
      </c>
      <c r="B8668" s="530">
        <v>103377</v>
      </c>
      <c r="C8668" s="522" t="s">
        <v>8562</v>
      </c>
      <c r="D8668" s="530" t="s">
        <v>23</v>
      </c>
      <c r="E8668" s="531">
        <v>287.18</v>
      </c>
      <c r="F8668" s="532">
        <v>0</v>
      </c>
    </row>
    <row r="8669" spans="1:6">
      <c r="A8669" s="529" t="s">
        <v>33799</v>
      </c>
      <c r="B8669" s="530">
        <v>104806</v>
      </c>
      <c r="C8669" s="522" t="s">
        <v>33845</v>
      </c>
      <c r="D8669" s="530" t="s">
        <v>23</v>
      </c>
      <c r="E8669" s="531">
        <v>0</v>
      </c>
      <c r="F8669" s="532"/>
    </row>
    <row r="8670" spans="1:6">
      <c r="A8670" s="529" t="s">
        <v>33799</v>
      </c>
      <c r="B8670" s="530">
        <v>103378</v>
      </c>
      <c r="C8670" s="522" t="s">
        <v>33846</v>
      </c>
      <c r="D8670" s="530" t="s">
        <v>23</v>
      </c>
      <c r="E8670" s="531">
        <v>0</v>
      </c>
      <c r="F8670" s="532"/>
    </row>
    <row r="8671" spans="1:6">
      <c r="A8671" s="529" t="s">
        <v>33799</v>
      </c>
      <c r="B8671" s="530">
        <v>103372</v>
      </c>
      <c r="C8671" s="522" t="s">
        <v>8559</v>
      </c>
      <c r="D8671" s="530" t="s">
        <v>23</v>
      </c>
      <c r="E8671" s="531">
        <v>5.8</v>
      </c>
      <c r="F8671" s="532">
        <v>0</v>
      </c>
    </row>
    <row r="8672" spans="1:6">
      <c r="A8672" s="529" t="s">
        <v>33799</v>
      </c>
      <c r="B8672" s="530">
        <v>103379</v>
      </c>
      <c r="C8672" s="522" t="s">
        <v>8563</v>
      </c>
      <c r="D8672" s="530" t="s">
        <v>23</v>
      </c>
      <c r="E8672" s="531">
        <v>446.95</v>
      </c>
      <c r="F8672" s="532">
        <v>0</v>
      </c>
    </row>
    <row r="8673" spans="1:6">
      <c r="A8673" s="529" t="s">
        <v>33799</v>
      </c>
      <c r="B8673" s="530">
        <v>103380</v>
      </c>
      <c r="C8673" s="522" t="s">
        <v>33847</v>
      </c>
      <c r="D8673" s="530" t="s">
        <v>23</v>
      </c>
      <c r="E8673" s="531">
        <v>0</v>
      </c>
      <c r="F8673" s="532"/>
    </row>
    <row r="8674" spans="1:6">
      <c r="A8674" s="529" t="s">
        <v>33799</v>
      </c>
      <c r="B8674" s="530">
        <v>103381</v>
      </c>
      <c r="C8674" s="522" t="s">
        <v>33848</v>
      </c>
      <c r="D8674" s="530" t="s">
        <v>23</v>
      </c>
      <c r="E8674" s="531">
        <v>0</v>
      </c>
      <c r="F8674" s="532"/>
    </row>
    <row r="8675" spans="1:6">
      <c r="A8675" s="529" t="s">
        <v>33799</v>
      </c>
      <c r="B8675" s="530">
        <v>103382</v>
      </c>
      <c r="C8675" s="522" t="s">
        <v>33849</v>
      </c>
      <c r="D8675" s="530" t="s">
        <v>23</v>
      </c>
      <c r="E8675" s="531">
        <v>0</v>
      </c>
      <c r="F8675" s="532"/>
    </row>
    <row r="8676" spans="1:6">
      <c r="A8676" s="529" t="s">
        <v>33799</v>
      </c>
      <c r="B8676" s="530">
        <v>103383</v>
      </c>
      <c r="C8676" s="522" t="s">
        <v>8564</v>
      </c>
      <c r="D8676" s="530" t="s">
        <v>23</v>
      </c>
      <c r="E8676" s="531">
        <v>1094.92</v>
      </c>
      <c r="F8676" s="532">
        <v>0</v>
      </c>
    </row>
    <row r="8677" spans="1:6">
      <c r="A8677" s="529" t="s">
        <v>33799</v>
      </c>
      <c r="B8677" s="530">
        <v>103373</v>
      </c>
      <c r="C8677" s="522" t="s">
        <v>8560</v>
      </c>
      <c r="D8677" s="530" t="s">
        <v>23</v>
      </c>
      <c r="E8677" s="531">
        <v>11.34</v>
      </c>
      <c r="F8677" s="532">
        <v>0</v>
      </c>
    </row>
    <row r="8678" spans="1:6">
      <c r="A8678" s="529" t="s">
        <v>33799</v>
      </c>
      <c r="B8678" s="530">
        <v>103384</v>
      </c>
      <c r="C8678" s="522" t="s">
        <v>33850</v>
      </c>
      <c r="D8678" s="530" t="s">
        <v>23</v>
      </c>
      <c r="E8678" s="531">
        <v>0</v>
      </c>
      <c r="F8678" s="532"/>
    </row>
    <row r="8679" spans="1:6">
      <c r="A8679" s="529" t="s">
        <v>33799</v>
      </c>
      <c r="B8679" s="530">
        <v>103385</v>
      </c>
      <c r="C8679" s="522" t="s">
        <v>8565</v>
      </c>
      <c r="D8679" s="530" t="s">
        <v>23</v>
      </c>
      <c r="E8679" s="531">
        <v>1765.64</v>
      </c>
      <c r="F8679" s="532">
        <v>0</v>
      </c>
    </row>
    <row r="8680" spans="1:6">
      <c r="A8680" s="529" t="s">
        <v>33799</v>
      </c>
      <c r="B8680" s="530">
        <v>103386</v>
      </c>
      <c r="C8680" s="522" t="s">
        <v>33851</v>
      </c>
      <c r="D8680" s="530" t="s">
        <v>23</v>
      </c>
      <c r="E8680" s="531">
        <v>0</v>
      </c>
      <c r="F8680" s="532"/>
    </row>
    <row r="8681" spans="1:6">
      <c r="A8681" s="529" t="s">
        <v>33799</v>
      </c>
      <c r="B8681" s="530">
        <v>103387</v>
      </c>
      <c r="C8681" s="522" t="s">
        <v>8566</v>
      </c>
      <c r="D8681" s="530" t="s">
        <v>23</v>
      </c>
      <c r="E8681" s="531">
        <v>3097.25</v>
      </c>
      <c r="F8681" s="532">
        <v>0</v>
      </c>
    </row>
    <row r="8682" spans="1:6">
      <c r="A8682" s="529" t="s">
        <v>33799</v>
      </c>
      <c r="B8682" s="530">
        <v>103388</v>
      </c>
      <c r="C8682" s="522" t="s">
        <v>33852</v>
      </c>
      <c r="D8682" s="530" t="s">
        <v>23</v>
      </c>
      <c r="E8682" s="531">
        <v>0</v>
      </c>
      <c r="F8682" s="532"/>
    </row>
    <row r="8683" spans="1:6">
      <c r="A8683" s="529" t="s">
        <v>33799</v>
      </c>
      <c r="B8683" s="530">
        <v>103374</v>
      </c>
      <c r="C8683" s="522" t="s">
        <v>33853</v>
      </c>
      <c r="D8683" s="530" t="s">
        <v>23</v>
      </c>
      <c r="E8683" s="531">
        <v>0</v>
      </c>
      <c r="F8683" s="532"/>
    </row>
    <row r="8684" spans="1:6">
      <c r="A8684" s="529" t="s">
        <v>33799</v>
      </c>
      <c r="B8684" s="530">
        <v>103389</v>
      </c>
      <c r="C8684" s="522" t="s">
        <v>8567</v>
      </c>
      <c r="D8684" s="530" t="s">
        <v>23</v>
      </c>
      <c r="E8684" s="531">
        <v>4606.08</v>
      </c>
      <c r="F8684" s="532">
        <v>0</v>
      </c>
    </row>
    <row r="8685" spans="1:6">
      <c r="A8685" s="529" t="s">
        <v>33799</v>
      </c>
      <c r="B8685" s="530">
        <v>103390</v>
      </c>
      <c r="C8685" s="522" t="s">
        <v>33854</v>
      </c>
      <c r="D8685" s="530" t="s">
        <v>23</v>
      </c>
      <c r="E8685" s="531">
        <v>0</v>
      </c>
      <c r="F8685" s="532"/>
    </row>
    <row r="8686" spans="1:6">
      <c r="A8686" s="529" t="s">
        <v>33799</v>
      </c>
      <c r="B8686" s="530">
        <v>103391</v>
      </c>
      <c r="C8686" s="522" t="s">
        <v>8568</v>
      </c>
      <c r="D8686" s="530" t="s">
        <v>23</v>
      </c>
      <c r="E8686" s="531">
        <v>3036.75</v>
      </c>
      <c r="F8686" s="532">
        <v>0</v>
      </c>
    </row>
    <row r="8687" spans="1:6">
      <c r="A8687" s="529" t="s">
        <v>33799</v>
      </c>
      <c r="B8687" s="530">
        <v>103375</v>
      </c>
      <c r="C8687" s="522" t="s">
        <v>33855</v>
      </c>
      <c r="D8687" s="530" t="s">
        <v>23</v>
      </c>
      <c r="E8687" s="531">
        <v>0</v>
      </c>
      <c r="F8687" s="532"/>
    </row>
    <row r="8688" spans="1:6">
      <c r="A8688" s="529" t="s">
        <v>33799</v>
      </c>
      <c r="B8688" s="530">
        <v>103392</v>
      </c>
      <c r="C8688" s="522" t="s">
        <v>8569</v>
      </c>
      <c r="D8688" s="530" t="s">
        <v>23</v>
      </c>
      <c r="E8688" s="531">
        <v>4961.4399999999996</v>
      </c>
      <c r="F8688" s="532">
        <v>0</v>
      </c>
    </row>
    <row r="8689" spans="1:6">
      <c r="A8689" s="529" t="s">
        <v>33799</v>
      </c>
      <c r="B8689" s="530">
        <v>103440</v>
      </c>
      <c r="C8689" s="522" t="s">
        <v>8614</v>
      </c>
      <c r="D8689" s="530" t="s">
        <v>24</v>
      </c>
      <c r="E8689" s="531">
        <v>440.8</v>
      </c>
      <c r="F8689" s="532">
        <v>0</v>
      </c>
    </row>
    <row r="8690" spans="1:6">
      <c r="A8690" s="529" t="s">
        <v>33799</v>
      </c>
      <c r="B8690" s="530">
        <v>103441</v>
      </c>
      <c r="C8690" s="522" t="s">
        <v>8615</v>
      </c>
      <c r="D8690" s="530" t="s">
        <v>24</v>
      </c>
      <c r="E8690" s="531">
        <v>446.13</v>
      </c>
      <c r="F8690" s="532">
        <v>0</v>
      </c>
    </row>
    <row r="8691" spans="1:6">
      <c r="A8691" s="529" t="s">
        <v>33799</v>
      </c>
      <c r="B8691" s="530">
        <v>103442</v>
      </c>
      <c r="C8691" s="522" t="s">
        <v>8616</v>
      </c>
      <c r="D8691" s="530" t="s">
        <v>24</v>
      </c>
      <c r="E8691" s="531">
        <v>574.78</v>
      </c>
      <c r="F8691" s="532">
        <v>0</v>
      </c>
    </row>
    <row r="8692" spans="1:6">
      <c r="A8692" s="529" t="s">
        <v>33799</v>
      </c>
      <c r="B8692" s="530">
        <v>103437</v>
      </c>
      <c r="C8692" s="522" t="s">
        <v>8611</v>
      </c>
      <c r="D8692" s="530" t="s">
        <v>24</v>
      </c>
      <c r="E8692" s="531">
        <v>192.46</v>
      </c>
      <c r="F8692" s="532">
        <v>0</v>
      </c>
    </row>
    <row r="8693" spans="1:6">
      <c r="A8693" s="529" t="s">
        <v>33799</v>
      </c>
      <c r="B8693" s="530">
        <v>103438</v>
      </c>
      <c r="C8693" s="522" t="s">
        <v>8612</v>
      </c>
      <c r="D8693" s="530" t="s">
        <v>24</v>
      </c>
      <c r="E8693" s="531">
        <v>192.46</v>
      </c>
      <c r="F8693" s="532">
        <v>0</v>
      </c>
    </row>
    <row r="8694" spans="1:6">
      <c r="A8694" s="529" t="s">
        <v>33799</v>
      </c>
      <c r="B8694" s="530">
        <v>103439</v>
      </c>
      <c r="C8694" s="522" t="s">
        <v>8613</v>
      </c>
      <c r="D8694" s="530" t="s">
        <v>24</v>
      </c>
      <c r="E8694" s="531">
        <v>225.37</v>
      </c>
      <c r="F8694" s="532">
        <v>0</v>
      </c>
    </row>
    <row r="8695" spans="1:6">
      <c r="A8695" s="529" t="s">
        <v>33856</v>
      </c>
      <c r="B8695" s="530">
        <v>88789</v>
      </c>
      <c r="C8695" s="522" t="s">
        <v>13260</v>
      </c>
      <c r="D8695" s="530" t="s">
        <v>26</v>
      </c>
      <c r="E8695" s="531">
        <v>392.82</v>
      </c>
      <c r="F8695" s="532">
        <v>0</v>
      </c>
    </row>
    <row r="8696" spans="1:6">
      <c r="A8696" s="529" t="s">
        <v>33856</v>
      </c>
      <c r="B8696" s="530">
        <v>88788</v>
      </c>
      <c r="C8696" s="522" t="s">
        <v>13259</v>
      </c>
      <c r="D8696" s="530" t="s">
        <v>26</v>
      </c>
      <c r="E8696" s="531">
        <v>328.35</v>
      </c>
      <c r="F8696" s="532">
        <v>0</v>
      </c>
    </row>
    <row r="8697" spans="1:6">
      <c r="A8697" s="529" t="s">
        <v>33856</v>
      </c>
      <c r="B8697" s="530">
        <v>87245</v>
      </c>
      <c r="C8697" s="522" t="s">
        <v>13258</v>
      </c>
      <c r="D8697" s="530" t="s">
        <v>26</v>
      </c>
      <c r="E8697" s="531">
        <v>304.70999999999998</v>
      </c>
      <c r="F8697" s="532">
        <v>0</v>
      </c>
    </row>
    <row r="8698" spans="1:6">
      <c r="A8698" s="529" t="s">
        <v>33856</v>
      </c>
      <c r="B8698" s="530">
        <v>87244</v>
      </c>
      <c r="C8698" s="522" t="s">
        <v>13257</v>
      </c>
      <c r="D8698" s="530" t="s">
        <v>26</v>
      </c>
      <c r="E8698" s="531">
        <v>255.13</v>
      </c>
      <c r="F8698" s="532">
        <v>0</v>
      </c>
    </row>
    <row r="8699" spans="1:6">
      <c r="A8699" s="529" t="s">
        <v>33856</v>
      </c>
      <c r="B8699" s="530">
        <v>104589</v>
      </c>
      <c r="C8699" s="522" t="s">
        <v>33857</v>
      </c>
      <c r="D8699" s="530" t="s">
        <v>26</v>
      </c>
      <c r="E8699" s="531">
        <v>255.08</v>
      </c>
      <c r="F8699" s="532">
        <v>0</v>
      </c>
    </row>
    <row r="8700" spans="1:6">
      <c r="A8700" s="529" t="s">
        <v>33856</v>
      </c>
      <c r="B8700" s="530">
        <v>104588</v>
      </c>
      <c r="C8700" s="522" t="s">
        <v>33858</v>
      </c>
      <c r="D8700" s="530" t="s">
        <v>26</v>
      </c>
      <c r="E8700" s="531">
        <v>214.11</v>
      </c>
      <c r="F8700" s="532">
        <v>0</v>
      </c>
    </row>
    <row r="8701" spans="1:6">
      <c r="A8701" s="529" t="s">
        <v>33856</v>
      </c>
      <c r="B8701" s="530">
        <v>104591</v>
      </c>
      <c r="C8701" s="522" t="s">
        <v>33859</v>
      </c>
      <c r="D8701" s="530" t="s">
        <v>26</v>
      </c>
      <c r="E8701" s="531">
        <v>281.91000000000003</v>
      </c>
      <c r="F8701" s="532">
        <v>0</v>
      </c>
    </row>
    <row r="8702" spans="1:6">
      <c r="A8702" s="529" t="s">
        <v>33856</v>
      </c>
      <c r="B8702" s="530">
        <v>104590</v>
      </c>
      <c r="C8702" s="522" t="s">
        <v>33860</v>
      </c>
      <c r="D8702" s="530" t="s">
        <v>26</v>
      </c>
      <c r="E8702" s="531">
        <v>238.38</v>
      </c>
      <c r="F8702" s="532">
        <v>0</v>
      </c>
    </row>
    <row r="8703" spans="1:6">
      <c r="A8703" s="529" t="s">
        <v>33861</v>
      </c>
      <c r="B8703" s="530">
        <v>87267</v>
      </c>
      <c r="C8703" s="522" t="s">
        <v>24639</v>
      </c>
      <c r="D8703" s="530" t="s">
        <v>26</v>
      </c>
      <c r="E8703" s="531">
        <v>65.040000000000006</v>
      </c>
      <c r="F8703" s="532">
        <v>0</v>
      </c>
    </row>
    <row r="8704" spans="1:6">
      <c r="A8704" s="529" t="s">
        <v>33861</v>
      </c>
      <c r="B8704" s="530">
        <v>104614</v>
      </c>
      <c r="C8704" s="522" t="s">
        <v>24647</v>
      </c>
      <c r="D8704" s="530" t="s">
        <v>26</v>
      </c>
      <c r="E8704" s="531">
        <v>71.010000000000005</v>
      </c>
      <c r="F8704" s="532">
        <v>0</v>
      </c>
    </row>
    <row r="8705" spans="1:6">
      <c r="A8705" s="529" t="s">
        <v>33861</v>
      </c>
      <c r="B8705" s="530">
        <v>104613</v>
      </c>
      <c r="C8705" s="522" t="s">
        <v>24646</v>
      </c>
      <c r="D8705" s="530" t="s">
        <v>26</v>
      </c>
      <c r="E8705" s="531">
        <v>62.85</v>
      </c>
      <c r="F8705" s="532">
        <v>0</v>
      </c>
    </row>
    <row r="8706" spans="1:6">
      <c r="A8706" s="529" t="s">
        <v>33861</v>
      </c>
      <c r="B8706" s="530">
        <v>87265</v>
      </c>
      <c r="C8706" s="522" t="s">
        <v>24638</v>
      </c>
      <c r="D8706" s="530" t="s">
        <v>26</v>
      </c>
      <c r="E8706" s="531">
        <v>58.75</v>
      </c>
      <c r="F8706" s="532">
        <v>0</v>
      </c>
    </row>
    <row r="8707" spans="1:6">
      <c r="A8707" s="529" t="s">
        <v>33861</v>
      </c>
      <c r="B8707" s="530">
        <v>87271</v>
      </c>
      <c r="C8707" s="522" t="s">
        <v>24641</v>
      </c>
      <c r="D8707" s="530" t="s">
        <v>26</v>
      </c>
      <c r="E8707" s="531">
        <v>69.8</v>
      </c>
      <c r="F8707" s="532">
        <v>0</v>
      </c>
    </row>
    <row r="8708" spans="1:6">
      <c r="A8708" s="529" t="s">
        <v>33861</v>
      </c>
      <c r="B8708" s="530">
        <v>87269</v>
      </c>
      <c r="C8708" s="522" t="s">
        <v>24640</v>
      </c>
      <c r="D8708" s="530" t="s">
        <v>26</v>
      </c>
      <c r="E8708" s="531">
        <v>63.41</v>
      </c>
      <c r="F8708" s="532">
        <v>0</v>
      </c>
    </row>
    <row r="8709" spans="1:6">
      <c r="A8709" s="529" t="s">
        <v>33861</v>
      </c>
      <c r="B8709" s="530">
        <v>87275</v>
      </c>
      <c r="C8709" s="522" t="s">
        <v>24643</v>
      </c>
      <c r="D8709" s="530" t="s">
        <v>26</v>
      </c>
      <c r="E8709" s="531">
        <v>75.28</v>
      </c>
      <c r="F8709" s="532">
        <v>0</v>
      </c>
    </row>
    <row r="8710" spans="1:6">
      <c r="A8710" s="529" t="s">
        <v>33861</v>
      </c>
      <c r="B8710" s="530">
        <v>87273</v>
      </c>
      <c r="C8710" s="522" t="s">
        <v>24642</v>
      </c>
      <c r="D8710" s="530" t="s">
        <v>26</v>
      </c>
      <c r="E8710" s="531">
        <v>66.88</v>
      </c>
      <c r="F8710" s="532">
        <v>0</v>
      </c>
    </row>
    <row r="8711" spans="1:6">
      <c r="A8711" s="529" t="s">
        <v>33861</v>
      </c>
      <c r="B8711" s="530">
        <v>104612</v>
      </c>
      <c r="C8711" s="522" t="s">
        <v>24645</v>
      </c>
      <c r="D8711" s="530" t="s">
        <v>26</v>
      </c>
      <c r="E8711" s="531">
        <v>90.92</v>
      </c>
      <c r="F8711" s="532">
        <v>0</v>
      </c>
    </row>
    <row r="8712" spans="1:6">
      <c r="A8712" s="529" t="s">
        <v>33861</v>
      </c>
      <c r="B8712" s="530">
        <v>104611</v>
      </c>
      <c r="C8712" s="522" t="s">
        <v>24644</v>
      </c>
      <c r="D8712" s="530" t="s">
        <v>26</v>
      </c>
      <c r="E8712" s="531">
        <v>89.88</v>
      </c>
      <c r="F8712" s="532">
        <v>0</v>
      </c>
    </row>
    <row r="8713" spans="1:6">
      <c r="A8713" s="529" t="s">
        <v>33861</v>
      </c>
      <c r="B8713" s="530">
        <v>104618</v>
      </c>
      <c r="C8713" s="522" t="s">
        <v>13264</v>
      </c>
      <c r="D8713" s="530" t="s">
        <v>26</v>
      </c>
      <c r="E8713" s="531">
        <v>339.6</v>
      </c>
      <c r="F8713" s="532">
        <v>0</v>
      </c>
    </row>
    <row r="8714" spans="1:6">
      <c r="A8714" s="529" t="s">
        <v>33861</v>
      </c>
      <c r="B8714" s="530">
        <v>104616</v>
      </c>
      <c r="C8714" s="522" t="s">
        <v>13262</v>
      </c>
      <c r="D8714" s="530" t="s">
        <v>26</v>
      </c>
      <c r="E8714" s="531">
        <v>326.76</v>
      </c>
      <c r="F8714" s="532">
        <v>0</v>
      </c>
    </row>
    <row r="8715" spans="1:6">
      <c r="A8715" s="529" t="s">
        <v>33861</v>
      </c>
      <c r="B8715" s="530">
        <v>104617</v>
      </c>
      <c r="C8715" s="522" t="s">
        <v>13263</v>
      </c>
      <c r="D8715" s="530" t="s">
        <v>26</v>
      </c>
      <c r="E8715" s="531">
        <v>263.75</v>
      </c>
      <c r="F8715" s="532">
        <v>0</v>
      </c>
    </row>
    <row r="8716" spans="1:6">
      <c r="A8716" s="529" t="s">
        <v>33861</v>
      </c>
      <c r="B8716" s="530">
        <v>104615</v>
      </c>
      <c r="C8716" s="522" t="s">
        <v>13261</v>
      </c>
      <c r="D8716" s="530" t="s">
        <v>26</v>
      </c>
      <c r="E8716" s="531">
        <v>250.91</v>
      </c>
      <c r="F8716" s="532">
        <v>0</v>
      </c>
    </row>
    <row r="8717" spans="1:6">
      <c r="A8717" s="529" t="s">
        <v>33861</v>
      </c>
      <c r="B8717" s="530">
        <v>87247</v>
      </c>
      <c r="C8717" s="522" t="s">
        <v>24618</v>
      </c>
      <c r="D8717" s="530" t="s">
        <v>26</v>
      </c>
      <c r="E8717" s="531">
        <v>58.23</v>
      </c>
      <c r="F8717" s="532">
        <v>0</v>
      </c>
    </row>
    <row r="8718" spans="1:6">
      <c r="A8718" s="529" t="s">
        <v>33861</v>
      </c>
      <c r="B8718" s="530">
        <v>87248</v>
      </c>
      <c r="C8718" s="522" t="s">
        <v>24619</v>
      </c>
      <c r="D8718" s="530" t="s">
        <v>26</v>
      </c>
      <c r="E8718" s="531">
        <v>49.26</v>
      </c>
      <c r="F8718" s="532">
        <v>0</v>
      </c>
    </row>
    <row r="8719" spans="1:6">
      <c r="A8719" s="529" t="s">
        <v>33861</v>
      </c>
      <c r="B8719" s="530">
        <v>87246</v>
      </c>
      <c r="C8719" s="522" t="s">
        <v>24617</v>
      </c>
      <c r="D8719" s="530" t="s">
        <v>26</v>
      </c>
      <c r="E8719" s="531">
        <v>66.58</v>
      </c>
      <c r="F8719" s="532">
        <v>0</v>
      </c>
    </row>
    <row r="8720" spans="1:6">
      <c r="A8720" s="529" t="s">
        <v>33861</v>
      </c>
      <c r="B8720" s="530">
        <v>104601</v>
      </c>
      <c r="C8720" s="522" t="s">
        <v>24630</v>
      </c>
      <c r="D8720" s="530" t="s">
        <v>26</v>
      </c>
      <c r="E8720" s="531">
        <v>63.89</v>
      </c>
      <c r="F8720" s="532">
        <v>0</v>
      </c>
    </row>
    <row r="8721" spans="1:6">
      <c r="A8721" s="529" t="s">
        <v>33861</v>
      </c>
      <c r="B8721" s="530">
        <v>104603</v>
      </c>
      <c r="C8721" s="522" t="s">
        <v>24631</v>
      </c>
      <c r="D8721" s="530" t="s">
        <v>26</v>
      </c>
      <c r="E8721" s="531">
        <v>52.07</v>
      </c>
      <c r="F8721" s="532">
        <v>0</v>
      </c>
    </row>
    <row r="8722" spans="1:6">
      <c r="A8722" s="529" t="s">
        <v>33861</v>
      </c>
      <c r="B8722" s="530">
        <v>104599</v>
      </c>
      <c r="C8722" s="522" t="s">
        <v>24629</v>
      </c>
      <c r="D8722" s="530" t="s">
        <v>26</v>
      </c>
      <c r="E8722" s="531">
        <v>81.540000000000006</v>
      </c>
      <c r="F8722" s="532">
        <v>0</v>
      </c>
    </row>
    <row r="8723" spans="1:6">
      <c r="A8723" s="529" t="s">
        <v>33861</v>
      </c>
      <c r="B8723" s="530">
        <v>87250</v>
      </c>
      <c r="C8723" s="522" t="s">
        <v>24621</v>
      </c>
      <c r="D8723" s="530" t="s">
        <v>26</v>
      </c>
      <c r="E8723" s="531">
        <v>59.77</v>
      </c>
      <c r="F8723" s="532">
        <v>0</v>
      </c>
    </row>
    <row r="8724" spans="1:6">
      <c r="A8724" s="529" t="s">
        <v>33861</v>
      </c>
      <c r="B8724" s="530">
        <v>87251</v>
      </c>
      <c r="C8724" s="522" t="s">
        <v>24622</v>
      </c>
      <c r="D8724" s="530" t="s">
        <v>26</v>
      </c>
      <c r="E8724" s="531">
        <v>49.57</v>
      </c>
      <c r="F8724" s="532">
        <v>0</v>
      </c>
    </row>
    <row r="8725" spans="1:6">
      <c r="A8725" s="529" t="s">
        <v>33861</v>
      </c>
      <c r="B8725" s="530">
        <v>87249</v>
      </c>
      <c r="C8725" s="522" t="s">
        <v>24620</v>
      </c>
      <c r="D8725" s="530" t="s">
        <v>26</v>
      </c>
      <c r="E8725" s="531">
        <v>72.040000000000006</v>
      </c>
      <c r="F8725" s="532">
        <v>0</v>
      </c>
    </row>
    <row r="8726" spans="1:6">
      <c r="A8726" s="529" t="s">
        <v>33861</v>
      </c>
      <c r="B8726" s="530">
        <v>104606</v>
      </c>
      <c r="C8726" s="522" t="s">
        <v>24633</v>
      </c>
      <c r="D8726" s="530" t="s">
        <v>26</v>
      </c>
      <c r="E8726" s="531">
        <v>68.75</v>
      </c>
      <c r="F8726" s="532">
        <v>0</v>
      </c>
    </row>
    <row r="8727" spans="1:6">
      <c r="A8727" s="529" t="s">
        <v>33861</v>
      </c>
      <c r="B8727" s="530">
        <v>104607</v>
      </c>
      <c r="C8727" s="522" t="s">
        <v>24634</v>
      </c>
      <c r="D8727" s="530" t="s">
        <v>26</v>
      </c>
      <c r="E8727" s="531">
        <v>53.56</v>
      </c>
      <c r="F8727" s="532">
        <v>0</v>
      </c>
    </row>
    <row r="8728" spans="1:6">
      <c r="A8728" s="529" t="s">
        <v>33861</v>
      </c>
      <c r="B8728" s="530">
        <v>104605</v>
      </c>
      <c r="C8728" s="522" t="s">
        <v>24632</v>
      </c>
      <c r="D8728" s="530" t="s">
        <v>26</v>
      </c>
      <c r="E8728" s="531">
        <v>103.7</v>
      </c>
      <c r="F8728" s="532">
        <v>0</v>
      </c>
    </row>
    <row r="8729" spans="1:6">
      <c r="A8729" s="529" t="s">
        <v>33861</v>
      </c>
      <c r="B8729" s="530">
        <v>87256</v>
      </c>
      <c r="C8729" s="522" t="s">
        <v>24624</v>
      </c>
      <c r="D8729" s="530" t="s">
        <v>26</v>
      </c>
      <c r="E8729" s="531">
        <v>69.569999999999993</v>
      </c>
      <c r="F8729" s="532">
        <v>0</v>
      </c>
    </row>
    <row r="8730" spans="1:6">
      <c r="A8730" s="529" t="s">
        <v>33861</v>
      </c>
      <c r="B8730" s="530">
        <v>87257</v>
      </c>
      <c r="C8730" s="522" t="s">
        <v>24625</v>
      </c>
      <c r="D8730" s="530" t="s">
        <v>26</v>
      </c>
      <c r="E8730" s="531">
        <v>58.2</v>
      </c>
      <c r="F8730" s="532">
        <v>0</v>
      </c>
    </row>
    <row r="8731" spans="1:6">
      <c r="A8731" s="529" t="s">
        <v>33861</v>
      </c>
      <c r="B8731" s="530">
        <v>87255</v>
      </c>
      <c r="C8731" s="522" t="s">
        <v>24623</v>
      </c>
      <c r="D8731" s="530" t="s">
        <v>26</v>
      </c>
      <c r="E8731" s="531">
        <v>82.92</v>
      </c>
      <c r="F8731" s="532">
        <v>0</v>
      </c>
    </row>
    <row r="8732" spans="1:6">
      <c r="A8732" s="529" t="s">
        <v>33861</v>
      </c>
      <c r="B8732" s="530">
        <v>104594</v>
      </c>
      <c r="C8732" s="522" t="s">
        <v>24627</v>
      </c>
      <c r="D8732" s="530" t="s">
        <v>26</v>
      </c>
      <c r="E8732" s="531">
        <v>71.930000000000007</v>
      </c>
      <c r="F8732" s="532">
        <v>0</v>
      </c>
    </row>
    <row r="8733" spans="1:6">
      <c r="A8733" s="529" t="s">
        <v>33861</v>
      </c>
      <c r="B8733" s="530">
        <v>104595</v>
      </c>
      <c r="C8733" s="522" t="s">
        <v>24628</v>
      </c>
      <c r="D8733" s="530" t="s">
        <v>26</v>
      </c>
      <c r="E8733" s="531">
        <v>58.71</v>
      </c>
      <c r="F8733" s="532">
        <v>0</v>
      </c>
    </row>
    <row r="8734" spans="1:6">
      <c r="A8734" s="529" t="s">
        <v>33861</v>
      </c>
      <c r="B8734" s="530">
        <v>104593</v>
      </c>
      <c r="C8734" s="522" t="s">
        <v>24626</v>
      </c>
      <c r="D8734" s="530" t="s">
        <v>26</v>
      </c>
      <c r="E8734" s="531">
        <v>86.8</v>
      </c>
      <c r="F8734" s="532">
        <v>0</v>
      </c>
    </row>
    <row r="8735" spans="1:6">
      <c r="A8735" s="529" t="s">
        <v>33861</v>
      </c>
      <c r="B8735" s="530">
        <v>87262</v>
      </c>
      <c r="C8735" s="522" t="s">
        <v>329</v>
      </c>
      <c r="D8735" s="530" t="s">
        <v>26</v>
      </c>
      <c r="E8735" s="531">
        <v>117.6</v>
      </c>
      <c r="F8735" s="532">
        <v>0</v>
      </c>
    </row>
    <row r="8736" spans="1:6">
      <c r="A8736" s="529" t="s">
        <v>33861</v>
      </c>
      <c r="B8736" s="530">
        <v>87263</v>
      </c>
      <c r="C8736" s="522" t="s">
        <v>330</v>
      </c>
      <c r="D8736" s="530" t="s">
        <v>26</v>
      </c>
      <c r="E8736" s="531">
        <v>105.85</v>
      </c>
      <c r="F8736" s="532">
        <v>0</v>
      </c>
    </row>
    <row r="8737" spans="1:6">
      <c r="A8737" s="529" t="s">
        <v>33861</v>
      </c>
      <c r="B8737" s="530">
        <v>87261</v>
      </c>
      <c r="C8737" s="522" t="s">
        <v>13006</v>
      </c>
      <c r="D8737" s="530" t="s">
        <v>26</v>
      </c>
      <c r="E8737" s="531">
        <v>131.97999999999999</v>
      </c>
      <c r="F8737" s="532">
        <v>0</v>
      </c>
    </row>
    <row r="8738" spans="1:6">
      <c r="A8738" s="529" t="s">
        <v>33861</v>
      </c>
      <c r="B8738" s="530">
        <v>104597</v>
      </c>
      <c r="C8738" s="522" t="s">
        <v>13008</v>
      </c>
      <c r="D8738" s="530" t="s">
        <v>26</v>
      </c>
      <c r="E8738" s="531">
        <v>120.26</v>
      </c>
      <c r="F8738" s="532">
        <v>0</v>
      </c>
    </row>
    <row r="8739" spans="1:6">
      <c r="A8739" s="529" t="s">
        <v>33861</v>
      </c>
      <c r="B8739" s="530">
        <v>104598</v>
      </c>
      <c r="C8739" s="522" t="s">
        <v>13009</v>
      </c>
      <c r="D8739" s="530" t="s">
        <v>26</v>
      </c>
      <c r="E8739" s="531">
        <v>106.45</v>
      </c>
      <c r="F8739" s="532">
        <v>0</v>
      </c>
    </row>
    <row r="8740" spans="1:6">
      <c r="A8740" s="529" t="s">
        <v>33861</v>
      </c>
      <c r="B8740" s="530">
        <v>104596</v>
      </c>
      <c r="C8740" s="522" t="s">
        <v>13007</v>
      </c>
      <c r="D8740" s="530" t="s">
        <v>26</v>
      </c>
      <c r="E8740" s="531">
        <v>136.34</v>
      </c>
      <c r="F8740" s="532">
        <v>0</v>
      </c>
    </row>
    <row r="8741" spans="1:6">
      <c r="A8741" s="529" t="s">
        <v>33861</v>
      </c>
      <c r="B8741" s="530">
        <v>88648</v>
      </c>
      <c r="C8741" s="522" t="s">
        <v>24635</v>
      </c>
      <c r="D8741" s="530" t="s">
        <v>23</v>
      </c>
      <c r="E8741" s="531">
        <v>7.59</v>
      </c>
      <c r="F8741" s="532">
        <v>0</v>
      </c>
    </row>
    <row r="8742" spans="1:6">
      <c r="A8742" s="529" t="s">
        <v>33861</v>
      </c>
      <c r="B8742" s="530">
        <v>88649</v>
      </c>
      <c r="C8742" s="522" t="s">
        <v>24636</v>
      </c>
      <c r="D8742" s="530" t="s">
        <v>23</v>
      </c>
      <c r="E8742" s="531">
        <v>8.49</v>
      </c>
      <c r="F8742" s="532">
        <v>0</v>
      </c>
    </row>
    <row r="8743" spans="1:6">
      <c r="A8743" s="529" t="s">
        <v>33861</v>
      </c>
      <c r="B8743" s="530">
        <v>88650</v>
      </c>
      <c r="C8743" s="522" t="s">
        <v>24637</v>
      </c>
      <c r="D8743" s="530" t="s">
        <v>23</v>
      </c>
      <c r="E8743" s="531">
        <v>11.22</v>
      </c>
      <c r="F8743" s="532">
        <v>0</v>
      </c>
    </row>
    <row r="8744" spans="1:6">
      <c r="A8744" s="529" t="s">
        <v>33861</v>
      </c>
      <c r="B8744" s="530">
        <v>104619</v>
      </c>
      <c r="C8744" s="522" t="s">
        <v>24648</v>
      </c>
      <c r="D8744" s="530" t="s">
        <v>23</v>
      </c>
      <c r="E8744" s="531">
        <v>13.14</v>
      </c>
      <c r="F8744" s="532">
        <v>0</v>
      </c>
    </row>
    <row r="8745" spans="1:6">
      <c r="A8745" s="529" t="s">
        <v>33862</v>
      </c>
      <c r="B8745" s="530">
        <v>103741</v>
      </c>
      <c r="C8745" s="522" t="s">
        <v>33863</v>
      </c>
      <c r="D8745" s="530" t="s">
        <v>24</v>
      </c>
      <c r="E8745" s="531">
        <v>0</v>
      </c>
      <c r="F8745" s="532"/>
    </row>
    <row r="8746" spans="1:6">
      <c r="A8746" s="529" t="s">
        <v>33862</v>
      </c>
      <c r="B8746" s="530">
        <v>103755</v>
      </c>
      <c r="C8746" s="522" t="s">
        <v>33864</v>
      </c>
      <c r="D8746" s="530" t="s">
        <v>23</v>
      </c>
      <c r="E8746" s="531">
        <v>0</v>
      </c>
      <c r="F8746" s="532"/>
    </row>
    <row r="8747" spans="1:6">
      <c r="A8747" s="529" t="s">
        <v>33862</v>
      </c>
      <c r="B8747" s="530">
        <v>103753</v>
      </c>
      <c r="C8747" s="522" t="s">
        <v>33865</v>
      </c>
      <c r="D8747" s="530" t="s">
        <v>23</v>
      </c>
      <c r="E8747" s="531">
        <v>0</v>
      </c>
      <c r="F8747" s="532"/>
    </row>
    <row r="8748" spans="1:6">
      <c r="A8748" s="529" t="s">
        <v>33862</v>
      </c>
      <c r="B8748" s="530">
        <v>103754</v>
      </c>
      <c r="C8748" s="522" t="s">
        <v>33866</v>
      </c>
      <c r="D8748" s="530" t="s">
        <v>23</v>
      </c>
      <c r="E8748" s="531">
        <v>0</v>
      </c>
      <c r="F8748" s="532"/>
    </row>
    <row r="8749" spans="1:6">
      <c r="A8749" s="529" t="s">
        <v>33862</v>
      </c>
      <c r="B8749" s="530">
        <v>103752</v>
      </c>
      <c r="C8749" s="522" t="s">
        <v>33867</v>
      </c>
      <c r="D8749" s="530" t="s">
        <v>23</v>
      </c>
      <c r="E8749" s="531">
        <v>0</v>
      </c>
      <c r="F8749" s="532"/>
    </row>
    <row r="8750" spans="1:6">
      <c r="A8750" s="529" t="s">
        <v>33862</v>
      </c>
      <c r="B8750" s="530">
        <v>103759</v>
      </c>
      <c r="C8750" s="522" t="s">
        <v>33868</v>
      </c>
      <c r="D8750" s="530" t="s">
        <v>23</v>
      </c>
      <c r="E8750" s="531">
        <v>0</v>
      </c>
      <c r="F8750" s="532"/>
    </row>
    <row r="8751" spans="1:6">
      <c r="A8751" s="529" t="s">
        <v>33862</v>
      </c>
      <c r="B8751" s="530">
        <v>103757</v>
      </c>
      <c r="C8751" s="522" t="s">
        <v>33869</v>
      </c>
      <c r="D8751" s="530" t="s">
        <v>23</v>
      </c>
      <c r="E8751" s="531">
        <v>0</v>
      </c>
      <c r="F8751" s="532"/>
    </row>
    <row r="8752" spans="1:6">
      <c r="A8752" s="529" t="s">
        <v>33862</v>
      </c>
      <c r="B8752" s="530">
        <v>103758</v>
      </c>
      <c r="C8752" s="522" t="s">
        <v>33870</v>
      </c>
      <c r="D8752" s="530" t="s">
        <v>23</v>
      </c>
      <c r="E8752" s="531">
        <v>0</v>
      </c>
      <c r="F8752" s="532"/>
    </row>
    <row r="8753" spans="1:6">
      <c r="A8753" s="529" t="s">
        <v>33862</v>
      </c>
      <c r="B8753" s="530">
        <v>103756</v>
      </c>
      <c r="C8753" s="522" t="s">
        <v>33871</v>
      </c>
      <c r="D8753" s="530" t="s">
        <v>23</v>
      </c>
      <c r="E8753" s="531">
        <v>0</v>
      </c>
      <c r="F8753" s="532"/>
    </row>
    <row r="8754" spans="1:6">
      <c r="A8754" s="529" t="s">
        <v>33862</v>
      </c>
      <c r="B8754" s="530">
        <v>103734</v>
      </c>
      <c r="C8754" s="522" t="s">
        <v>33872</v>
      </c>
      <c r="D8754" s="530" t="s">
        <v>24</v>
      </c>
      <c r="E8754" s="531">
        <v>0</v>
      </c>
      <c r="F8754" s="532"/>
    </row>
    <row r="8755" spans="1:6">
      <c r="A8755" s="529" t="s">
        <v>33862</v>
      </c>
      <c r="B8755" s="530">
        <v>103740</v>
      </c>
      <c r="C8755" s="522" t="s">
        <v>33873</v>
      </c>
      <c r="D8755" s="530" t="s">
        <v>24</v>
      </c>
      <c r="E8755" s="531">
        <v>0</v>
      </c>
      <c r="F8755" s="532"/>
    </row>
    <row r="8756" spans="1:6">
      <c r="A8756" s="529" t="s">
        <v>33862</v>
      </c>
      <c r="B8756" s="530">
        <v>103747</v>
      </c>
      <c r="C8756" s="522" t="s">
        <v>33874</v>
      </c>
      <c r="D8756" s="530" t="s">
        <v>23</v>
      </c>
      <c r="E8756" s="531">
        <v>0</v>
      </c>
      <c r="F8756" s="532"/>
    </row>
    <row r="8757" spans="1:6">
      <c r="A8757" s="529" t="s">
        <v>33862</v>
      </c>
      <c r="B8757" s="530">
        <v>103746</v>
      </c>
      <c r="C8757" s="522" t="s">
        <v>33875</v>
      </c>
      <c r="D8757" s="530" t="s">
        <v>23</v>
      </c>
      <c r="E8757" s="531">
        <v>0</v>
      </c>
      <c r="F8757" s="532"/>
    </row>
    <row r="8758" spans="1:6">
      <c r="A8758" s="529" t="s">
        <v>33862</v>
      </c>
      <c r="B8758" s="530">
        <v>103749</v>
      </c>
      <c r="C8758" s="522" t="s">
        <v>33876</v>
      </c>
      <c r="D8758" s="530" t="s">
        <v>23</v>
      </c>
      <c r="E8758" s="531">
        <v>0</v>
      </c>
      <c r="F8758" s="532"/>
    </row>
    <row r="8759" spans="1:6">
      <c r="A8759" s="529" t="s">
        <v>33862</v>
      </c>
      <c r="B8759" s="530">
        <v>103744</v>
      </c>
      <c r="C8759" s="522" t="s">
        <v>33877</v>
      </c>
      <c r="D8759" s="530" t="s">
        <v>23</v>
      </c>
      <c r="E8759" s="531">
        <v>0</v>
      </c>
      <c r="F8759" s="532"/>
    </row>
    <row r="8760" spans="1:6">
      <c r="A8760" s="529" t="s">
        <v>33862</v>
      </c>
      <c r="B8760" s="530">
        <v>103748</v>
      </c>
      <c r="C8760" s="522" t="s">
        <v>33878</v>
      </c>
      <c r="D8760" s="530" t="s">
        <v>23</v>
      </c>
      <c r="E8760" s="531">
        <v>0</v>
      </c>
      <c r="F8760" s="532"/>
    </row>
    <row r="8761" spans="1:6">
      <c r="A8761" s="529" t="s">
        <v>33862</v>
      </c>
      <c r="B8761" s="530">
        <v>103745</v>
      </c>
      <c r="C8761" s="522" t="s">
        <v>33879</v>
      </c>
      <c r="D8761" s="530" t="s">
        <v>23</v>
      </c>
      <c r="E8761" s="531">
        <v>0</v>
      </c>
      <c r="F8761" s="532"/>
    </row>
    <row r="8762" spans="1:6">
      <c r="A8762" s="529" t="s">
        <v>33862</v>
      </c>
      <c r="B8762" s="530">
        <v>103751</v>
      </c>
      <c r="C8762" s="522" t="s">
        <v>33880</v>
      </c>
      <c r="D8762" s="530" t="s">
        <v>23</v>
      </c>
      <c r="E8762" s="531">
        <v>0</v>
      </c>
      <c r="F8762" s="532"/>
    </row>
    <row r="8763" spans="1:6">
      <c r="A8763" s="529" t="s">
        <v>33862</v>
      </c>
      <c r="B8763" s="530">
        <v>103750</v>
      </c>
      <c r="C8763" s="522" t="s">
        <v>33881</v>
      </c>
      <c r="D8763" s="530" t="s">
        <v>23</v>
      </c>
      <c r="E8763" s="531">
        <v>0</v>
      </c>
      <c r="F8763" s="532"/>
    </row>
    <row r="8764" spans="1:6">
      <c r="A8764" s="529" t="s">
        <v>33862</v>
      </c>
      <c r="B8764" s="530">
        <v>103735</v>
      </c>
      <c r="C8764" s="522" t="s">
        <v>33882</v>
      </c>
      <c r="D8764" s="530" t="s">
        <v>24</v>
      </c>
      <c r="E8764" s="531">
        <v>0</v>
      </c>
      <c r="F8764" s="532"/>
    </row>
    <row r="8765" spans="1:6">
      <c r="A8765" s="529" t="s">
        <v>33862</v>
      </c>
      <c r="B8765" s="530">
        <v>103738</v>
      </c>
      <c r="C8765" s="522" t="s">
        <v>33883</v>
      </c>
      <c r="D8765" s="530" t="s">
        <v>24</v>
      </c>
      <c r="E8765" s="531">
        <v>0</v>
      </c>
      <c r="F8765" s="532"/>
    </row>
    <row r="8766" spans="1:6">
      <c r="A8766" s="529" t="s">
        <v>33862</v>
      </c>
      <c r="B8766" s="530">
        <v>103736</v>
      </c>
      <c r="C8766" s="522" t="s">
        <v>33884</v>
      </c>
      <c r="D8766" s="530" t="s">
        <v>24</v>
      </c>
      <c r="E8766" s="531">
        <v>0</v>
      </c>
      <c r="F8766" s="532"/>
    </row>
    <row r="8767" spans="1:6">
      <c r="A8767" s="529" t="s">
        <v>33862</v>
      </c>
      <c r="B8767" s="530">
        <v>103739</v>
      </c>
      <c r="C8767" s="522" t="s">
        <v>33885</v>
      </c>
      <c r="D8767" s="530" t="s">
        <v>24</v>
      </c>
      <c r="E8767" s="531">
        <v>0</v>
      </c>
      <c r="F8767" s="532"/>
    </row>
    <row r="8768" spans="1:6">
      <c r="A8768" s="529" t="s">
        <v>33862</v>
      </c>
      <c r="B8768" s="530">
        <v>103737</v>
      </c>
      <c r="C8768" s="522" t="s">
        <v>33886</v>
      </c>
      <c r="D8768" s="530" t="s">
        <v>24</v>
      </c>
      <c r="E8768" s="531">
        <v>0</v>
      </c>
      <c r="F8768" s="532"/>
    </row>
    <row r="8769" spans="1:6">
      <c r="A8769" s="529" t="s">
        <v>33862</v>
      </c>
      <c r="B8769" s="530">
        <v>103742</v>
      </c>
      <c r="C8769" s="522" t="s">
        <v>33887</v>
      </c>
      <c r="D8769" s="530" t="s">
        <v>24</v>
      </c>
      <c r="E8769" s="531">
        <v>0</v>
      </c>
      <c r="F8769" s="532"/>
    </row>
    <row r="8770" spans="1:6">
      <c r="A8770" s="529" t="s">
        <v>33888</v>
      </c>
      <c r="B8770" s="530">
        <v>103689</v>
      </c>
      <c r="C8770" s="522" t="s">
        <v>12888</v>
      </c>
      <c r="D8770" s="530" t="s">
        <v>26</v>
      </c>
      <c r="E8770" s="531">
        <v>470.85</v>
      </c>
      <c r="F8770" s="532">
        <v>0</v>
      </c>
    </row>
    <row r="8771" spans="1:6">
      <c r="A8771" s="529" t="s">
        <v>33888</v>
      </c>
      <c r="B8771" s="530">
        <v>103702</v>
      </c>
      <c r="C8771" s="522" t="s">
        <v>33889</v>
      </c>
      <c r="D8771" s="530" t="s">
        <v>26</v>
      </c>
      <c r="E8771" s="531">
        <v>0</v>
      </c>
      <c r="F8771" s="532"/>
    </row>
    <row r="8772" spans="1:6">
      <c r="A8772" s="529" t="s">
        <v>33888</v>
      </c>
      <c r="B8772" s="530">
        <v>103700</v>
      </c>
      <c r="C8772" s="522" t="s">
        <v>33890</v>
      </c>
      <c r="D8772" s="530" t="s">
        <v>26</v>
      </c>
      <c r="E8772" s="531">
        <v>0</v>
      </c>
      <c r="F8772" s="532"/>
    </row>
    <row r="8773" spans="1:6">
      <c r="A8773" s="529" t="s">
        <v>33888</v>
      </c>
      <c r="B8773" s="530">
        <v>103698</v>
      </c>
      <c r="C8773" s="522" t="s">
        <v>33891</v>
      </c>
      <c r="D8773" s="530" t="s">
        <v>26</v>
      </c>
      <c r="E8773" s="531">
        <v>0</v>
      </c>
      <c r="F8773" s="532"/>
    </row>
    <row r="8774" spans="1:6">
      <c r="A8774" s="529" t="s">
        <v>33888</v>
      </c>
      <c r="B8774" s="530">
        <v>103703</v>
      </c>
      <c r="C8774" s="522" t="s">
        <v>33892</v>
      </c>
      <c r="D8774" s="530" t="s">
        <v>26</v>
      </c>
      <c r="E8774" s="531">
        <v>0</v>
      </c>
      <c r="F8774" s="532"/>
    </row>
    <row r="8775" spans="1:6">
      <c r="A8775" s="529" t="s">
        <v>33888</v>
      </c>
      <c r="B8775" s="530">
        <v>103701</v>
      </c>
      <c r="C8775" s="522" t="s">
        <v>33893</v>
      </c>
      <c r="D8775" s="530" t="s">
        <v>26</v>
      </c>
      <c r="E8775" s="531">
        <v>0</v>
      </c>
      <c r="F8775" s="532"/>
    </row>
    <row r="8776" spans="1:6">
      <c r="A8776" s="529" t="s">
        <v>33888</v>
      </c>
      <c r="B8776" s="530">
        <v>103699</v>
      </c>
      <c r="C8776" s="522" t="s">
        <v>33894</v>
      </c>
      <c r="D8776" s="530" t="s">
        <v>26</v>
      </c>
      <c r="E8776" s="531">
        <v>0</v>
      </c>
      <c r="F8776" s="532"/>
    </row>
    <row r="8777" spans="1:6">
      <c r="A8777" s="529" t="s">
        <v>33888</v>
      </c>
      <c r="B8777" s="530">
        <v>103704</v>
      </c>
      <c r="C8777" s="522" t="s">
        <v>33895</v>
      </c>
      <c r="D8777" s="530" t="s">
        <v>26</v>
      </c>
      <c r="E8777" s="531">
        <v>0</v>
      </c>
      <c r="F8777" s="532"/>
    </row>
    <row r="8778" spans="1:6">
      <c r="A8778" s="529" t="s">
        <v>33888</v>
      </c>
      <c r="B8778" s="530">
        <v>103706</v>
      </c>
      <c r="C8778" s="522" t="s">
        <v>33896</v>
      </c>
      <c r="D8778" s="530" t="s">
        <v>24</v>
      </c>
      <c r="E8778" s="531">
        <v>0</v>
      </c>
      <c r="F8778" s="532"/>
    </row>
    <row r="8779" spans="1:6">
      <c r="A8779" s="529" t="s">
        <v>33888</v>
      </c>
      <c r="B8779" s="530">
        <v>103707</v>
      </c>
      <c r="C8779" s="522" t="s">
        <v>33897</v>
      </c>
      <c r="D8779" s="530" t="s">
        <v>24</v>
      </c>
      <c r="E8779" s="531">
        <v>0</v>
      </c>
      <c r="F8779" s="532"/>
    </row>
    <row r="8780" spans="1:6">
      <c r="A8780" s="529" t="s">
        <v>33888</v>
      </c>
      <c r="B8780" s="530">
        <v>103708</v>
      </c>
      <c r="C8780" s="522" t="s">
        <v>33898</v>
      </c>
      <c r="D8780" s="530" t="s">
        <v>24</v>
      </c>
      <c r="E8780" s="531">
        <v>0</v>
      </c>
      <c r="F8780" s="532"/>
    </row>
    <row r="8781" spans="1:6">
      <c r="A8781" s="529" t="s">
        <v>33888</v>
      </c>
      <c r="B8781" s="530">
        <v>103709</v>
      </c>
      <c r="C8781" s="522" t="s">
        <v>33899</v>
      </c>
      <c r="D8781" s="530" t="s">
        <v>24</v>
      </c>
      <c r="E8781" s="531">
        <v>0</v>
      </c>
      <c r="F8781" s="532"/>
    </row>
    <row r="8782" spans="1:6">
      <c r="A8782" s="529" t="s">
        <v>33888</v>
      </c>
      <c r="B8782" s="530">
        <v>103710</v>
      </c>
      <c r="C8782" s="522" t="s">
        <v>33900</v>
      </c>
      <c r="D8782" s="530" t="s">
        <v>24</v>
      </c>
      <c r="E8782" s="531">
        <v>0</v>
      </c>
      <c r="F8782" s="532"/>
    </row>
    <row r="8783" spans="1:6">
      <c r="A8783" s="529" t="s">
        <v>33888</v>
      </c>
      <c r="B8783" s="530">
        <v>103711</v>
      </c>
      <c r="C8783" s="522" t="s">
        <v>33901</v>
      </c>
      <c r="D8783" s="530" t="s">
        <v>24</v>
      </c>
      <c r="E8783" s="531">
        <v>0</v>
      </c>
      <c r="F8783" s="532"/>
    </row>
    <row r="8784" spans="1:6">
      <c r="A8784" s="529" t="s">
        <v>33888</v>
      </c>
      <c r="B8784" s="530">
        <v>103712</v>
      </c>
      <c r="C8784" s="522" t="s">
        <v>33902</v>
      </c>
      <c r="D8784" s="530" t="s">
        <v>24</v>
      </c>
      <c r="E8784" s="531">
        <v>0</v>
      </c>
      <c r="F8784" s="532"/>
    </row>
    <row r="8785" spans="1:6">
      <c r="A8785" s="529" t="s">
        <v>33888</v>
      </c>
      <c r="B8785" s="530">
        <v>103713</v>
      </c>
      <c r="C8785" s="522" t="s">
        <v>33903</v>
      </c>
      <c r="D8785" s="530" t="s">
        <v>24</v>
      </c>
      <c r="E8785" s="531">
        <v>0</v>
      </c>
      <c r="F8785" s="532"/>
    </row>
    <row r="8786" spans="1:6">
      <c r="A8786" s="529" t="s">
        <v>33888</v>
      </c>
      <c r="B8786" s="530">
        <v>103714</v>
      </c>
      <c r="C8786" s="522" t="s">
        <v>33904</v>
      </c>
      <c r="D8786" s="530" t="s">
        <v>24</v>
      </c>
      <c r="E8786" s="531">
        <v>0</v>
      </c>
      <c r="F8786" s="532"/>
    </row>
    <row r="8787" spans="1:6">
      <c r="A8787" s="529" t="s">
        <v>33888</v>
      </c>
      <c r="B8787" s="530">
        <v>103715</v>
      </c>
      <c r="C8787" s="522" t="s">
        <v>33905</v>
      </c>
      <c r="D8787" s="530" t="s">
        <v>24</v>
      </c>
      <c r="E8787" s="531">
        <v>0</v>
      </c>
      <c r="F8787" s="532"/>
    </row>
    <row r="8788" spans="1:6">
      <c r="A8788" s="529" t="s">
        <v>33888</v>
      </c>
      <c r="B8788" s="530">
        <v>103716</v>
      </c>
      <c r="C8788" s="522" t="s">
        <v>33906</v>
      </c>
      <c r="D8788" s="530" t="s">
        <v>24</v>
      </c>
      <c r="E8788" s="531">
        <v>0</v>
      </c>
      <c r="F8788" s="532"/>
    </row>
    <row r="8789" spans="1:6">
      <c r="A8789" s="529" t="s">
        <v>33888</v>
      </c>
      <c r="B8789" s="530">
        <v>103717</v>
      </c>
      <c r="C8789" s="522" t="s">
        <v>33907</v>
      </c>
      <c r="D8789" s="530" t="s">
        <v>24</v>
      </c>
      <c r="E8789" s="531">
        <v>0</v>
      </c>
      <c r="F8789" s="532"/>
    </row>
    <row r="8790" spans="1:6">
      <c r="A8790" s="529" t="s">
        <v>33888</v>
      </c>
      <c r="B8790" s="530">
        <v>103718</v>
      </c>
      <c r="C8790" s="522" t="s">
        <v>33908</v>
      </c>
      <c r="D8790" s="530" t="s">
        <v>24</v>
      </c>
      <c r="E8790" s="531">
        <v>0</v>
      </c>
      <c r="F8790" s="532"/>
    </row>
    <row r="8791" spans="1:6">
      <c r="A8791" s="529" t="s">
        <v>33888</v>
      </c>
      <c r="B8791" s="530">
        <v>103719</v>
      </c>
      <c r="C8791" s="522" t="s">
        <v>33909</v>
      </c>
      <c r="D8791" s="530" t="s">
        <v>24</v>
      </c>
      <c r="E8791" s="531">
        <v>0</v>
      </c>
      <c r="F8791" s="532"/>
    </row>
    <row r="8792" spans="1:6">
      <c r="A8792" s="529" t="s">
        <v>33888</v>
      </c>
      <c r="B8792" s="530">
        <v>103720</v>
      </c>
      <c r="C8792" s="522" t="s">
        <v>33910</v>
      </c>
      <c r="D8792" s="530" t="s">
        <v>24</v>
      </c>
      <c r="E8792" s="531">
        <v>0</v>
      </c>
      <c r="F8792" s="532"/>
    </row>
    <row r="8793" spans="1:6">
      <c r="A8793" s="529" t="s">
        <v>33888</v>
      </c>
      <c r="B8793" s="530">
        <v>103721</v>
      </c>
      <c r="C8793" s="522" t="s">
        <v>33911</v>
      </c>
      <c r="D8793" s="530" t="s">
        <v>24</v>
      </c>
      <c r="E8793" s="531">
        <v>0</v>
      </c>
      <c r="F8793" s="532"/>
    </row>
    <row r="8794" spans="1:6">
      <c r="A8794" s="529" t="s">
        <v>33888</v>
      </c>
      <c r="B8794" s="530">
        <v>103705</v>
      </c>
      <c r="C8794" s="522" t="s">
        <v>33912</v>
      </c>
      <c r="D8794" s="530" t="s">
        <v>24</v>
      </c>
      <c r="E8794" s="531">
        <v>0</v>
      </c>
      <c r="F8794" s="532"/>
    </row>
    <row r="8795" spans="1:6">
      <c r="A8795" s="529" t="s">
        <v>33888</v>
      </c>
      <c r="B8795" s="530">
        <v>103722</v>
      </c>
      <c r="C8795" s="522" t="s">
        <v>33913</v>
      </c>
      <c r="D8795" s="530" t="s">
        <v>24</v>
      </c>
      <c r="E8795" s="531">
        <v>0</v>
      </c>
      <c r="F8795" s="532"/>
    </row>
    <row r="8796" spans="1:6">
      <c r="A8796" s="529" t="s">
        <v>33888</v>
      </c>
      <c r="B8796" s="530">
        <v>103723</v>
      </c>
      <c r="C8796" s="522" t="s">
        <v>33914</v>
      </c>
      <c r="D8796" s="530" t="s">
        <v>24</v>
      </c>
      <c r="E8796" s="531">
        <v>0</v>
      </c>
      <c r="F8796" s="532"/>
    </row>
    <row r="8797" spans="1:6">
      <c r="A8797" s="529" t="s">
        <v>33888</v>
      </c>
      <c r="B8797" s="530">
        <v>103724</v>
      </c>
      <c r="C8797" s="522" t="s">
        <v>33915</v>
      </c>
      <c r="D8797" s="530" t="s">
        <v>24</v>
      </c>
      <c r="E8797" s="531">
        <v>0</v>
      </c>
      <c r="F8797" s="532"/>
    </row>
    <row r="8798" spans="1:6">
      <c r="A8798" s="529" t="s">
        <v>33888</v>
      </c>
      <c r="B8798" s="530">
        <v>103725</v>
      </c>
      <c r="C8798" s="522" t="s">
        <v>33916</v>
      </c>
      <c r="D8798" s="530" t="s">
        <v>24</v>
      </c>
      <c r="E8798" s="531">
        <v>0</v>
      </c>
      <c r="F8798" s="532"/>
    </row>
    <row r="8799" spans="1:6">
      <c r="A8799" s="529" t="s">
        <v>33888</v>
      </c>
      <c r="B8799" s="530">
        <v>103726</v>
      </c>
      <c r="C8799" s="522" t="s">
        <v>33917</v>
      </c>
      <c r="D8799" s="530" t="s">
        <v>24</v>
      </c>
      <c r="E8799" s="531">
        <v>0</v>
      </c>
      <c r="F8799" s="532"/>
    </row>
    <row r="8800" spans="1:6">
      <c r="A8800" s="529" t="s">
        <v>33888</v>
      </c>
      <c r="B8800" s="530">
        <v>103727</v>
      </c>
      <c r="C8800" s="522" t="s">
        <v>33918</v>
      </c>
      <c r="D8800" s="530" t="s">
        <v>24</v>
      </c>
      <c r="E8800" s="531">
        <v>0</v>
      </c>
      <c r="F8800" s="532"/>
    </row>
    <row r="8801" spans="1:6">
      <c r="A8801" s="529" t="s">
        <v>33888</v>
      </c>
      <c r="B8801" s="530">
        <v>103728</v>
      </c>
      <c r="C8801" s="522" t="s">
        <v>33919</v>
      </c>
      <c r="D8801" s="530" t="s">
        <v>24</v>
      </c>
      <c r="E8801" s="531">
        <v>0</v>
      </c>
      <c r="F8801" s="532"/>
    </row>
    <row r="8802" spans="1:6">
      <c r="A8802" s="529" t="s">
        <v>33888</v>
      </c>
      <c r="B8802" s="530">
        <v>103729</v>
      </c>
      <c r="C8802" s="522" t="s">
        <v>33920</v>
      </c>
      <c r="D8802" s="530" t="s">
        <v>24</v>
      </c>
      <c r="E8802" s="531">
        <v>0</v>
      </c>
      <c r="F8802" s="532"/>
    </row>
    <row r="8803" spans="1:6">
      <c r="A8803" s="529" t="s">
        <v>33888</v>
      </c>
      <c r="B8803" s="530">
        <v>103730</v>
      </c>
      <c r="C8803" s="522" t="s">
        <v>33921</v>
      </c>
      <c r="D8803" s="530" t="s">
        <v>24</v>
      </c>
      <c r="E8803" s="531">
        <v>0</v>
      </c>
      <c r="F8803" s="532"/>
    </row>
    <row r="8804" spans="1:6">
      <c r="A8804" s="529" t="s">
        <v>33888</v>
      </c>
      <c r="B8804" s="530">
        <v>103731</v>
      </c>
      <c r="C8804" s="522" t="s">
        <v>33922</v>
      </c>
      <c r="D8804" s="530" t="s">
        <v>24</v>
      </c>
      <c r="E8804" s="531">
        <v>0</v>
      </c>
      <c r="F8804" s="532"/>
    </row>
    <row r="8805" spans="1:6">
      <c r="A8805" s="529" t="s">
        <v>33888</v>
      </c>
      <c r="B8805" s="530">
        <v>103732</v>
      </c>
      <c r="C8805" s="522" t="s">
        <v>33923</v>
      </c>
      <c r="D8805" s="530" t="s">
        <v>24</v>
      </c>
      <c r="E8805" s="531">
        <v>0</v>
      </c>
      <c r="F8805" s="532"/>
    </row>
    <row r="8806" spans="1:6">
      <c r="A8806" s="529" t="s">
        <v>33888</v>
      </c>
      <c r="B8806" s="530">
        <v>103733</v>
      </c>
      <c r="C8806" s="522" t="s">
        <v>33924</v>
      </c>
      <c r="D8806" s="530" t="s">
        <v>24</v>
      </c>
      <c r="E8806" s="531">
        <v>0</v>
      </c>
      <c r="F8806" s="532"/>
    </row>
    <row r="8807" spans="1:6">
      <c r="A8807" s="529" t="s">
        <v>33888</v>
      </c>
      <c r="B8807" s="530">
        <v>103694</v>
      </c>
      <c r="C8807" s="522" t="s">
        <v>12889</v>
      </c>
      <c r="D8807" s="530" t="s">
        <v>24</v>
      </c>
      <c r="E8807" s="531">
        <v>114.26</v>
      </c>
      <c r="F8807" s="532">
        <v>0</v>
      </c>
    </row>
    <row r="8808" spans="1:6">
      <c r="A8808" s="529" t="s">
        <v>33888</v>
      </c>
      <c r="B8808" s="530">
        <v>103696</v>
      </c>
      <c r="C8808" s="522" t="s">
        <v>12891</v>
      </c>
      <c r="D8808" s="530" t="s">
        <v>24</v>
      </c>
      <c r="E8808" s="531">
        <v>151.31</v>
      </c>
      <c r="F8808" s="532">
        <v>0</v>
      </c>
    </row>
    <row r="8809" spans="1:6">
      <c r="A8809" s="529" t="s">
        <v>33888</v>
      </c>
      <c r="B8809" s="530">
        <v>103697</v>
      </c>
      <c r="C8809" s="522" t="s">
        <v>12892</v>
      </c>
      <c r="D8809" s="530" t="s">
        <v>24</v>
      </c>
      <c r="E8809" s="531">
        <v>139.91</v>
      </c>
      <c r="F8809" s="532">
        <v>0</v>
      </c>
    </row>
    <row r="8810" spans="1:6">
      <c r="A8810" s="529" t="s">
        <v>33888</v>
      </c>
      <c r="B8810" s="530">
        <v>103695</v>
      </c>
      <c r="C8810" s="522" t="s">
        <v>12890</v>
      </c>
      <c r="D8810" s="530" t="s">
        <v>24</v>
      </c>
      <c r="E8810" s="531">
        <v>102.86</v>
      </c>
      <c r="F8810" s="532">
        <v>0</v>
      </c>
    </row>
    <row r="8811" spans="1:6">
      <c r="A8811" s="529" t="s">
        <v>33888</v>
      </c>
      <c r="B8811" s="530">
        <v>103690</v>
      </c>
      <c r="C8811" s="522" t="s">
        <v>33925</v>
      </c>
      <c r="D8811" s="530" t="s">
        <v>24</v>
      </c>
      <c r="E8811" s="531">
        <v>0</v>
      </c>
      <c r="F8811" s="532"/>
    </row>
    <row r="8812" spans="1:6">
      <c r="A8812" s="529" t="s">
        <v>33888</v>
      </c>
      <c r="B8812" s="530">
        <v>103693</v>
      </c>
      <c r="C8812" s="522" t="s">
        <v>33926</v>
      </c>
      <c r="D8812" s="530" t="s">
        <v>24</v>
      </c>
      <c r="E8812" s="531">
        <v>0</v>
      </c>
      <c r="F8812" s="532"/>
    </row>
    <row r="8813" spans="1:6">
      <c r="A8813" s="529" t="s">
        <v>33888</v>
      </c>
      <c r="B8813" s="530">
        <v>103692</v>
      </c>
      <c r="C8813" s="522" t="s">
        <v>33927</v>
      </c>
      <c r="D8813" s="530" t="s">
        <v>24</v>
      </c>
      <c r="E8813" s="531">
        <v>0</v>
      </c>
      <c r="F8813" s="532"/>
    </row>
    <row r="8814" spans="1:6">
      <c r="A8814" s="529" t="s">
        <v>33888</v>
      </c>
      <c r="B8814" s="530">
        <v>103691</v>
      </c>
      <c r="C8814" s="522" t="s">
        <v>33928</v>
      </c>
      <c r="D8814" s="530" t="s">
        <v>24</v>
      </c>
      <c r="E8814" s="531">
        <v>0</v>
      </c>
      <c r="F8814" s="532"/>
    </row>
    <row r="8815" spans="1:6">
      <c r="A8815" s="529" t="s">
        <v>33929</v>
      </c>
      <c r="B8815" s="530">
        <v>96987</v>
      </c>
      <c r="C8815" s="522" t="s">
        <v>10858</v>
      </c>
      <c r="D8815" s="530" t="s">
        <v>24</v>
      </c>
      <c r="E8815" s="531">
        <v>155.06</v>
      </c>
      <c r="F8815" s="532">
        <v>0</v>
      </c>
    </row>
    <row r="8816" spans="1:6">
      <c r="A8816" s="529" t="s">
        <v>33929</v>
      </c>
      <c r="B8816" s="530">
        <v>96989</v>
      </c>
      <c r="C8816" s="522" t="s">
        <v>10860</v>
      </c>
      <c r="D8816" s="530" t="s">
        <v>24</v>
      </c>
      <c r="E8816" s="531">
        <v>151.68</v>
      </c>
      <c r="F8816" s="532">
        <v>0</v>
      </c>
    </row>
    <row r="8817" spans="1:6">
      <c r="A8817" s="529" t="s">
        <v>33929</v>
      </c>
      <c r="B8817" s="530">
        <v>104749</v>
      </c>
      <c r="C8817" s="522" t="s">
        <v>10863</v>
      </c>
      <c r="D8817" s="530" t="s">
        <v>24</v>
      </c>
      <c r="E8817" s="531">
        <v>27.51</v>
      </c>
      <c r="F8817" s="532">
        <v>0</v>
      </c>
    </row>
    <row r="8818" spans="1:6">
      <c r="A8818" s="529" t="s">
        <v>33929</v>
      </c>
      <c r="B8818" s="530">
        <v>104750</v>
      </c>
      <c r="C8818" s="522" t="s">
        <v>10864</v>
      </c>
      <c r="D8818" s="530" t="s">
        <v>24</v>
      </c>
      <c r="E8818" s="531">
        <v>22.5</v>
      </c>
      <c r="F8818" s="532">
        <v>0</v>
      </c>
    </row>
    <row r="8819" spans="1:6">
      <c r="A8819" s="529" t="s">
        <v>33929</v>
      </c>
      <c r="B8819" s="530">
        <v>104751</v>
      </c>
      <c r="C8819" s="522" t="s">
        <v>10865</v>
      </c>
      <c r="D8819" s="530" t="s">
        <v>24</v>
      </c>
      <c r="E8819" s="531">
        <v>31.1</v>
      </c>
      <c r="F8819" s="532">
        <v>0</v>
      </c>
    </row>
    <row r="8820" spans="1:6">
      <c r="A8820" s="529" t="s">
        <v>33929</v>
      </c>
      <c r="B8820" s="530">
        <v>104752</v>
      </c>
      <c r="C8820" s="522" t="s">
        <v>10866</v>
      </c>
      <c r="D8820" s="530" t="s">
        <v>24</v>
      </c>
      <c r="E8820" s="531">
        <v>24.53</v>
      </c>
      <c r="F8820" s="532">
        <v>0</v>
      </c>
    </row>
    <row r="8821" spans="1:6">
      <c r="A8821" s="529" t="s">
        <v>33929</v>
      </c>
      <c r="B8821" s="530">
        <v>104753</v>
      </c>
      <c r="C8821" s="522" t="s">
        <v>10867</v>
      </c>
      <c r="D8821" s="530" t="s">
        <v>24</v>
      </c>
      <c r="E8821" s="531">
        <v>28.64</v>
      </c>
      <c r="F8821" s="532">
        <v>0</v>
      </c>
    </row>
    <row r="8822" spans="1:6">
      <c r="A8822" s="529" t="s">
        <v>33929</v>
      </c>
      <c r="B8822" s="530">
        <v>104754</v>
      </c>
      <c r="C8822" s="522" t="s">
        <v>10868</v>
      </c>
      <c r="D8822" s="530" t="s">
        <v>24</v>
      </c>
      <c r="E8822" s="531">
        <v>35.69</v>
      </c>
      <c r="F8822" s="532">
        <v>0</v>
      </c>
    </row>
    <row r="8823" spans="1:6">
      <c r="A8823" s="529" t="s">
        <v>33929</v>
      </c>
      <c r="B8823" s="530">
        <v>104755</v>
      </c>
      <c r="C8823" s="522" t="s">
        <v>10869</v>
      </c>
      <c r="D8823" s="530" t="s">
        <v>24</v>
      </c>
      <c r="E8823" s="531">
        <v>46.64</v>
      </c>
      <c r="F8823" s="532">
        <v>0</v>
      </c>
    </row>
    <row r="8824" spans="1:6">
      <c r="A8824" s="529" t="s">
        <v>33929</v>
      </c>
      <c r="B8824" s="530">
        <v>96982</v>
      </c>
      <c r="C8824" s="522" t="s">
        <v>33930</v>
      </c>
      <c r="D8824" s="530" t="s">
        <v>24</v>
      </c>
      <c r="E8824" s="531">
        <v>0</v>
      </c>
      <c r="F8824" s="532"/>
    </row>
    <row r="8825" spans="1:6">
      <c r="A8825" s="529" t="s">
        <v>33929</v>
      </c>
      <c r="B8825" s="530">
        <v>96993</v>
      </c>
      <c r="C8825" s="522" t="s">
        <v>33931</v>
      </c>
      <c r="D8825" s="530" t="s">
        <v>24</v>
      </c>
      <c r="E8825" s="531">
        <v>0</v>
      </c>
      <c r="F8825" s="532"/>
    </row>
    <row r="8826" spans="1:6">
      <c r="A8826" s="529" t="s">
        <v>33929</v>
      </c>
      <c r="B8826" s="530">
        <v>96990</v>
      </c>
      <c r="C8826" s="522" t="s">
        <v>33932</v>
      </c>
      <c r="D8826" s="530" t="s">
        <v>24</v>
      </c>
      <c r="E8826" s="531">
        <v>0</v>
      </c>
      <c r="F8826" s="532"/>
    </row>
    <row r="8827" spans="1:6">
      <c r="A8827" s="529" t="s">
        <v>33929</v>
      </c>
      <c r="B8827" s="530">
        <v>96991</v>
      </c>
      <c r="C8827" s="522" t="s">
        <v>33933</v>
      </c>
      <c r="D8827" s="530" t="s">
        <v>24</v>
      </c>
      <c r="E8827" s="531">
        <v>0</v>
      </c>
      <c r="F8827" s="532"/>
    </row>
    <row r="8828" spans="1:6">
      <c r="A8828" s="529" t="s">
        <v>33929</v>
      </c>
      <c r="B8828" s="530">
        <v>96992</v>
      </c>
      <c r="C8828" s="522" t="s">
        <v>33934</v>
      </c>
      <c r="D8828" s="530" t="s">
        <v>24</v>
      </c>
      <c r="E8828" s="531">
        <v>0</v>
      </c>
      <c r="F8828" s="532"/>
    </row>
    <row r="8829" spans="1:6">
      <c r="A8829" s="529" t="s">
        <v>33929</v>
      </c>
      <c r="B8829" s="530">
        <v>96994</v>
      </c>
      <c r="C8829" s="522" t="s">
        <v>33935</v>
      </c>
      <c r="D8829" s="530" t="s">
        <v>24</v>
      </c>
      <c r="E8829" s="531">
        <v>0</v>
      </c>
      <c r="F8829" s="532"/>
    </row>
    <row r="8830" spans="1:6">
      <c r="A8830" s="529" t="s">
        <v>33929</v>
      </c>
      <c r="B8830" s="530">
        <v>96973</v>
      </c>
      <c r="C8830" s="522" t="s">
        <v>10848</v>
      </c>
      <c r="D8830" s="530" t="s">
        <v>23</v>
      </c>
      <c r="E8830" s="531">
        <v>82.46</v>
      </c>
      <c r="F8830" s="532">
        <v>0</v>
      </c>
    </row>
    <row r="8831" spans="1:6">
      <c r="A8831" s="529" t="s">
        <v>33929</v>
      </c>
      <c r="B8831" s="530">
        <v>104743</v>
      </c>
      <c r="C8831" s="522" t="s">
        <v>33936</v>
      </c>
      <c r="D8831" s="530" t="s">
        <v>23</v>
      </c>
      <c r="E8831" s="531">
        <v>0</v>
      </c>
      <c r="F8831" s="532"/>
    </row>
    <row r="8832" spans="1:6">
      <c r="A8832" s="529" t="s">
        <v>33929</v>
      </c>
      <c r="B8832" s="530">
        <v>96977</v>
      </c>
      <c r="C8832" s="522" t="s">
        <v>10852</v>
      </c>
      <c r="D8832" s="530" t="s">
        <v>23</v>
      </c>
      <c r="E8832" s="531">
        <v>60.58</v>
      </c>
      <c r="F8832" s="532">
        <v>0</v>
      </c>
    </row>
    <row r="8833" spans="1:6">
      <c r="A8833" s="529" t="s">
        <v>33929</v>
      </c>
      <c r="B8833" s="530">
        <v>96974</v>
      </c>
      <c r="C8833" s="522" t="s">
        <v>10849</v>
      </c>
      <c r="D8833" s="530" t="s">
        <v>23</v>
      </c>
      <c r="E8833" s="531">
        <v>105.18</v>
      </c>
      <c r="F8833" s="532">
        <v>0</v>
      </c>
    </row>
    <row r="8834" spans="1:6">
      <c r="A8834" s="529" t="s">
        <v>33929</v>
      </c>
      <c r="B8834" s="530">
        <v>104744</v>
      </c>
      <c r="C8834" s="522" t="s">
        <v>33937</v>
      </c>
      <c r="D8834" s="530" t="s">
        <v>23</v>
      </c>
      <c r="E8834" s="531">
        <v>0</v>
      </c>
      <c r="F8834" s="532"/>
    </row>
    <row r="8835" spans="1:6">
      <c r="A8835" s="529" t="s">
        <v>33929</v>
      </c>
      <c r="B8835" s="530">
        <v>96978</v>
      </c>
      <c r="C8835" s="522" t="s">
        <v>10853</v>
      </c>
      <c r="D8835" s="530" t="s">
        <v>23</v>
      </c>
      <c r="E8835" s="531">
        <v>79.739999999999995</v>
      </c>
      <c r="F8835" s="532">
        <v>0</v>
      </c>
    </row>
    <row r="8836" spans="1:6">
      <c r="A8836" s="529" t="s">
        <v>33929</v>
      </c>
      <c r="B8836" s="530">
        <v>96975</v>
      </c>
      <c r="C8836" s="522" t="s">
        <v>10850</v>
      </c>
      <c r="D8836" s="530" t="s">
        <v>23</v>
      </c>
      <c r="E8836" s="531">
        <v>128.91999999999999</v>
      </c>
      <c r="F8836" s="532">
        <v>0</v>
      </c>
    </row>
    <row r="8837" spans="1:6">
      <c r="A8837" s="529" t="s">
        <v>33929</v>
      </c>
      <c r="B8837" s="530">
        <v>104745</v>
      </c>
      <c r="C8837" s="522" t="s">
        <v>33938</v>
      </c>
      <c r="D8837" s="530" t="s">
        <v>23</v>
      </c>
      <c r="E8837" s="531">
        <v>0</v>
      </c>
      <c r="F8837" s="532"/>
    </row>
    <row r="8838" spans="1:6">
      <c r="A8838" s="529" t="s">
        <v>33929</v>
      </c>
      <c r="B8838" s="530">
        <v>96979</v>
      </c>
      <c r="C8838" s="522" t="s">
        <v>10854</v>
      </c>
      <c r="D8838" s="530" t="s">
        <v>23</v>
      </c>
      <c r="E8838" s="531">
        <v>113.82</v>
      </c>
      <c r="F8838" s="532">
        <v>0</v>
      </c>
    </row>
    <row r="8839" spans="1:6">
      <c r="A8839" s="529" t="s">
        <v>33929</v>
      </c>
      <c r="B8839" s="530">
        <v>96976</v>
      </c>
      <c r="C8839" s="522" t="s">
        <v>10851</v>
      </c>
      <c r="D8839" s="530" t="s">
        <v>23</v>
      </c>
      <c r="E8839" s="531">
        <v>167.16</v>
      </c>
      <c r="F8839" s="532">
        <v>0</v>
      </c>
    </row>
    <row r="8840" spans="1:6">
      <c r="A8840" s="529" t="s">
        <v>33929</v>
      </c>
      <c r="B8840" s="530">
        <v>96984</v>
      </c>
      <c r="C8840" s="522" t="s">
        <v>10855</v>
      </c>
      <c r="D8840" s="530" t="s">
        <v>24</v>
      </c>
      <c r="E8840" s="531">
        <v>74.17</v>
      </c>
      <c r="F8840" s="532">
        <v>0</v>
      </c>
    </row>
    <row r="8841" spans="1:6">
      <c r="A8841" s="529" t="s">
        <v>33929</v>
      </c>
      <c r="B8841" s="530">
        <v>96980</v>
      </c>
      <c r="C8841" s="522" t="s">
        <v>33939</v>
      </c>
      <c r="D8841" s="530" t="s">
        <v>23</v>
      </c>
      <c r="E8841" s="531">
        <v>0</v>
      </c>
      <c r="F8841" s="532"/>
    </row>
    <row r="8842" spans="1:6">
      <c r="A8842" s="529" t="s">
        <v>33929</v>
      </c>
      <c r="B8842" s="530">
        <v>96986</v>
      </c>
      <c r="C8842" s="522" t="s">
        <v>10857</v>
      </c>
      <c r="D8842" s="530" t="s">
        <v>24</v>
      </c>
      <c r="E8842" s="531">
        <v>157.43</v>
      </c>
      <c r="F8842" s="532">
        <v>0</v>
      </c>
    </row>
    <row r="8843" spans="1:6">
      <c r="A8843" s="529" t="s">
        <v>33929</v>
      </c>
      <c r="B8843" s="530">
        <v>96985</v>
      </c>
      <c r="C8843" s="522" t="s">
        <v>10856</v>
      </c>
      <c r="D8843" s="530" t="s">
        <v>24</v>
      </c>
      <c r="E8843" s="531">
        <v>105.32</v>
      </c>
      <c r="F8843" s="532">
        <v>0</v>
      </c>
    </row>
    <row r="8844" spans="1:6">
      <c r="A8844" s="529" t="s">
        <v>33929</v>
      </c>
      <c r="B8844" s="530">
        <v>96988</v>
      </c>
      <c r="C8844" s="522" t="s">
        <v>10859</v>
      </c>
      <c r="D8844" s="530" t="s">
        <v>24</v>
      </c>
      <c r="E8844" s="531">
        <v>181.32</v>
      </c>
      <c r="F8844" s="532">
        <v>0</v>
      </c>
    </row>
    <row r="8845" spans="1:6">
      <c r="A8845" s="529" t="s">
        <v>33929</v>
      </c>
      <c r="B8845" s="530">
        <v>104746</v>
      </c>
      <c r="C8845" s="522" t="s">
        <v>10862</v>
      </c>
      <c r="D8845" s="530" t="s">
        <v>24</v>
      </c>
      <c r="E8845" s="531">
        <v>32.409999999999997</v>
      </c>
      <c r="F8845" s="532">
        <v>0</v>
      </c>
    </row>
    <row r="8846" spans="1:6">
      <c r="A8846" s="529" t="s">
        <v>33929</v>
      </c>
      <c r="B8846" s="530">
        <v>104747</v>
      </c>
      <c r="C8846" s="522" t="s">
        <v>33940</v>
      </c>
      <c r="D8846" s="530" t="s">
        <v>24</v>
      </c>
      <c r="E8846" s="531">
        <v>0</v>
      </c>
      <c r="F8846" s="532"/>
    </row>
    <row r="8847" spans="1:6">
      <c r="A8847" s="529" t="s">
        <v>33929</v>
      </c>
      <c r="B8847" s="530">
        <v>96983</v>
      </c>
      <c r="C8847" s="522" t="s">
        <v>33941</v>
      </c>
      <c r="D8847" s="530" t="s">
        <v>24</v>
      </c>
      <c r="E8847" s="531">
        <v>0</v>
      </c>
      <c r="F8847" s="532"/>
    </row>
    <row r="8848" spans="1:6">
      <c r="A8848" s="529" t="s">
        <v>33929</v>
      </c>
      <c r="B8848" s="530">
        <v>104748</v>
      </c>
      <c r="C8848" s="522" t="s">
        <v>33942</v>
      </c>
      <c r="D8848" s="530" t="s">
        <v>24</v>
      </c>
      <c r="E8848" s="531">
        <v>0</v>
      </c>
      <c r="F8848" s="532"/>
    </row>
    <row r="8849" spans="1:6">
      <c r="A8849" s="529" t="s">
        <v>33929</v>
      </c>
      <c r="B8849" s="530">
        <v>98463</v>
      </c>
      <c r="C8849" s="522" t="s">
        <v>10861</v>
      </c>
      <c r="D8849" s="530" t="s">
        <v>24</v>
      </c>
      <c r="E8849" s="531">
        <v>33.92</v>
      </c>
      <c r="F8849" s="532">
        <v>0</v>
      </c>
    </row>
    <row r="8850" spans="1:6">
      <c r="A8850" s="529" t="s">
        <v>33943</v>
      </c>
      <c r="B8850" s="530">
        <v>104827</v>
      </c>
      <c r="C8850" s="522" t="s">
        <v>33944</v>
      </c>
      <c r="D8850" s="530" t="s">
        <v>24</v>
      </c>
      <c r="E8850" s="531">
        <v>0</v>
      </c>
      <c r="F8850" s="532"/>
    </row>
    <row r="8851" spans="1:6">
      <c r="A8851" s="529" t="s">
        <v>33943</v>
      </c>
      <c r="B8851" s="530">
        <v>104828</v>
      </c>
      <c r="C8851" s="522" t="s">
        <v>33945</v>
      </c>
      <c r="D8851" s="530" t="s">
        <v>24</v>
      </c>
      <c r="E8851" s="531">
        <v>0</v>
      </c>
      <c r="F8851" s="532"/>
    </row>
    <row r="8852" spans="1:6">
      <c r="A8852" s="529" t="s">
        <v>33943</v>
      </c>
      <c r="B8852" s="530">
        <v>104824</v>
      </c>
      <c r="C8852" s="522" t="s">
        <v>33946</v>
      </c>
      <c r="D8852" s="530" t="s">
        <v>24</v>
      </c>
      <c r="E8852" s="531">
        <v>0</v>
      </c>
      <c r="F8852" s="532"/>
    </row>
    <row r="8853" spans="1:6">
      <c r="A8853" s="529" t="s">
        <v>33943</v>
      </c>
      <c r="B8853" s="530">
        <v>104826</v>
      </c>
      <c r="C8853" s="522" t="s">
        <v>33947</v>
      </c>
      <c r="D8853" s="530" t="s">
        <v>24</v>
      </c>
      <c r="E8853" s="531">
        <v>0</v>
      </c>
      <c r="F8853" s="532"/>
    </row>
    <row r="8854" spans="1:6">
      <c r="A8854" s="529" t="s">
        <v>33943</v>
      </c>
      <c r="B8854" s="530">
        <v>104825</v>
      </c>
      <c r="C8854" s="522" t="s">
        <v>33948</v>
      </c>
      <c r="D8854" s="530" t="s">
        <v>24</v>
      </c>
      <c r="E8854" s="531">
        <v>0</v>
      </c>
      <c r="F8854" s="532"/>
    </row>
    <row r="8855" spans="1:6">
      <c r="A8855" s="529" t="s">
        <v>33949</v>
      </c>
      <c r="B8855" s="530">
        <v>104993</v>
      </c>
      <c r="C8855" s="522" t="s">
        <v>33950</v>
      </c>
      <c r="D8855" s="530" t="s">
        <v>24</v>
      </c>
      <c r="E8855" s="531">
        <v>0</v>
      </c>
      <c r="F8855" s="532"/>
    </row>
    <row r="8856" spans="1:6">
      <c r="A8856" s="529" t="s">
        <v>33949</v>
      </c>
      <c r="B8856" s="530">
        <v>104994</v>
      </c>
      <c r="C8856" s="522" t="s">
        <v>33951</v>
      </c>
      <c r="D8856" s="530" t="s">
        <v>24</v>
      </c>
      <c r="E8856" s="531">
        <v>0</v>
      </c>
      <c r="F8856" s="532"/>
    </row>
    <row r="8857" spans="1:6">
      <c r="A8857" s="529" t="s">
        <v>33949</v>
      </c>
      <c r="B8857" s="530">
        <v>104995</v>
      </c>
      <c r="C8857" s="522" t="s">
        <v>33952</v>
      </c>
      <c r="D8857" s="530" t="s">
        <v>24</v>
      </c>
      <c r="E8857" s="531">
        <v>0</v>
      </c>
      <c r="F8857" s="532"/>
    </row>
    <row r="8858" spans="1:6">
      <c r="A8858" s="529" t="s">
        <v>33949</v>
      </c>
      <c r="B8858" s="530">
        <v>104996</v>
      </c>
      <c r="C8858" s="522" t="s">
        <v>33953</v>
      </c>
      <c r="D8858" s="530" t="s">
        <v>24</v>
      </c>
      <c r="E8858" s="531">
        <v>0</v>
      </c>
      <c r="F8858" s="532"/>
    </row>
    <row r="8859" spans="1:6">
      <c r="A8859" s="529" t="s">
        <v>33949</v>
      </c>
      <c r="B8859" s="530">
        <v>95676</v>
      </c>
      <c r="C8859" s="522" t="s">
        <v>23478</v>
      </c>
      <c r="D8859" s="530" t="s">
        <v>24</v>
      </c>
      <c r="E8859" s="531">
        <v>143.43</v>
      </c>
      <c r="F8859" s="532">
        <v>0</v>
      </c>
    </row>
    <row r="8860" spans="1:6">
      <c r="A8860" s="529" t="s">
        <v>33949</v>
      </c>
      <c r="B8860" s="530">
        <v>95677</v>
      </c>
      <c r="C8860" s="522" t="s">
        <v>33954</v>
      </c>
      <c r="D8860" s="530" t="s">
        <v>24</v>
      </c>
      <c r="E8860" s="531">
        <v>0</v>
      </c>
      <c r="F8860" s="532"/>
    </row>
    <row r="8861" spans="1:6">
      <c r="A8861" s="529" t="s">
        <v>33949</v>
      </c>
      <c r="B8861" s="530">
        <v>105135</v>
      </c>
      <c r="C8861" s="522" t="s">
        <v>23936</v>
      </c>
      <c r="D8861" s="530" t="s">
        <v>24</v>
      </c>
      <c r="E8861" s="531">
        <v>826.82</v>
      </c>
      <c r="F8861" s="532">
        <v>0</v>
      </c>
    </row>
    <row r="8862" spans="1:6">
      <c r="A8862" s="529" t="s">
        <v>33949</v>
      </c>
      <c r="B8862" s="530">
        <v>104998</v>
      </c>
      <c r="C8862" s="522" t="s">
        <v>23935</v>
      </c>
      <c r="D8862" s="530" t="s">
        <v>24</v>
      </c>
      <c r="E8862" s="531">
        <v>511.23</v>
      </c>
      <c r="F8862" s="532">
        <v>0</v>
      </c>
    </row>
    <row r="8863" spans="1:6">
      <c r="A8863" s="529" t="s">
        <v>33949</v>
      </c>
      <c r="B8863" s="530">
        <v>104997</v>
      </c>
      <c r="C8863" s="522" t="s">
        <v>23934</v>
      </c>
      <c r="D8863" s="530" t="s">
        <v>24</v>
      </c>
      <c r="E8863" s="531">
        <v>386.56</v>
      </c>
      <c r="F8863" s="532">
        <v>0</v>
      </c>
    </row>
    <row r="8864" spans="1:6">
      <c r="A8864" s="529" t="s">
        <v>33949</v>
      </c>
      <c r="B8864" s="530">
        <v>95673</v>
      </c>
      <c r="C8864" s="522" t="s">
        <v>23475</v>
      </c>
      <c r="D8864" s="530" t="s">
        <v>24</v>
      </c>
      <c r="E8864" s="531">
        <v>119.42</v>
      </c>
      <c r="F8864" s="532">
        <v>0</v>
      </c>
    </row>
    <row r="8865" spans="1:6">
      <c r="A8865" s="529" t="s">
        <v>33949</v>
      </c>
      <c r="B8865" s="530">
        <v>95674</v>
      </c>
      <c r="C8865" s="522" t="s">
        <v>23476</v>
      </c>
      <c r="D8865" s="530" t="s">
        <v>24</v>
      </c>
      <c r="E8865" s="531">
        <v>125.98</v>
      </c>
      <c r="F8865" s="532">
        <v>0</v>
      </c>
    </row>
    <row r="8866" spans="1:6">
      <c r="A8866" s="529" t="s">
        <v>33949</v>
      </c>
      <c r="B8866" s="530">
        <v>104992</v>
      </c>
      <c r="C8866" s="522" t="s">
        <v>23479</v>
      </c>
      <c r="D8866" s="530" t="s">
        <v>24</v>
      </c>
      <c r="E8866" s="531">
        <v>1149</v>
      </c>
      <c r="F8866" s="532">
        <v>0</v>
      </c>
    </row>
    <row r="8867" spans="1:6">
      <c r="A8867" s="529" t="s">
        <v>33949</v>
      </c>
      <c r="B8867" s="530">
        <v>95675</v>
      </c>
      <c r="C8867" s="522" t="s">
        <v>23477</v>
      </c>
      <c r="D8867" s="530" t="s">
        <v>24</v>
      </c>
      <c r="E8867" s="531">
        <v>155.49</v>
      </c>
      <c r="F8867" s="532">
        <v>0</v>
      </c>
    </row>
    <row r="8868" spans="1:6">
      <c r="A8868" s="529" t="s">
        <v>33949</v>
      </c>
      <c r="B8868" s="530">
        <v>95648</v>
      </c>
      <c r="C8868" s="522" t="s">
        <v>23451</v>
      </c>
      <c r="D8868" s="530" t="s">
        <v>24</v>
      </c>
      <c r="E8868" s="531">
        <v>615.61</v>
      </c>
      <c r="F8868" s="532">
        <v>0</v>
      </c>
    </row>
    <row r="8869" spans="1:6">
      <c r="A8869" s="529" t="s">
        <v>33949</v>
      </c>
      <c r="B8869" s="530">
        <v>95649</v>
      </c>
      <c r="C8869" s="522" t="s">
        <v>23452</v>
      </c>
      <c r="D8869" s="530" t="s">
        <v>24</v>
      </c>
      <c r="E8869" s="531">
        <v>1058.75</v>
      </c>
      <c r="F8869" s="532">
        <v>0</v>
      </c>
    </row>
    <row r="8870" spans="1:6">
      <c r="A8870" s="529" t="s">
        <v>33949</v>
      </c>
      <c r="B8870" s="530">
        <v>95650</v>
      </c>
      <c r="C8870" s="522" t="s">
        <v>23453</v>
      </c>
      <c r="D8870" s="530" t="s">
        <v>24</v>
      </c>
      <c r="E8870" s="531">
        <v>1546.35</v>
      </c>
      <c r="F8870" s="532">
        <v>0</v>
      </c>
    </row>
    <row r="8871" spans="1:6">
      <c r="A8871" s="529" t="s">
        <v>33949</v>
      </c>
      <c r="B8871" s="530">
        <v>95651</v>
      </c>
      <c r="C8871" s="522" t="s">
        <v>23454</v>
      </c>
      <c r="D8871" s="530" t="s">
        <v>24</v>
      </c>
      <c r="E8871" s="531">
        <v>2007.24</v>
      </c>
      <c r="F8871" s="532">
        <v>0</v>
      </c>
    </row>
    <row r="8872" spans="1:6">
      <c r="A8872" s="529" t="s">
        <v>33949</v>
      </c>
      <c r="B8872" s="530">
        <v>95652</v>
      </c>
      <c r="C8872" s="522" t="s">
        <v>23455</v>
      </c>
      <c r="D8872" s="530" t="s">
        <v>24</v>
      </c>
      <c r="E8872" s="531">
        <v>756.41</v>
      </c>
      <c r="F8872" s="532">
        <v>0</v>
      </c>
    </row>
    <row r="8873" spans="1:6">
      <c r="A8873" s="529" t="s">
        <v>33949</v>
      </c>
      <c r="B8873" s="530">
        <v>95653</v>
      </c>
      <c r="C8873" s="522" t="s">
        <v>23456</v>
      </c>
      <c r="D8873" s="530" t="s">
        <v>24</v>
      </c>
      <c r="E8873" s="531">
        <v>1338.32</v>
      </c>
      <c r="F8873" s="532">
        <v>0</v>
      </c>
    </row>
    <row r="8874" spans="1:6">
      <c r="A8874" s="529" t="s">
        <v>33949</v>
      </c>
      <c r="B8874" s="530">
        <v>95654</v>
      </c>
      <c r="C8874" s="522" t="s">
        <v>23457</v>
      </c>
      <c r="D8874" s="530" t="s">
        <v>24</v>
      </c>
      <c r="E8874" s="531">
        <v>1970.71</v>
      </c>
      <c r="F8874" s="532">
        <v>0</v>
      </c>
    </row>
    <row r="8875" spans="1:6">
      <c r="A8875" s="529" t="s">
        <v>33949</v>
      </c>
      <c r="B8875" s="530">
        <v>95655</v>
      </c>
      <c r="C8875" s="522" t="s">
        <v>23458</v>
      </c>
      <c r="D8875" s="530" t="s">
        <v>24</v>
      </c>
      <c r="E8875" s="531">
        <v>2569.0500000000002</v>
      </c>
      <c r="F8875" s="532">
        <v>0</v>
      </c>
    </row>
    <row r="8876" spans="1:6">
      <c r="A8876" s="529" t="s">
        <v>33949</v>
      </c>
      <c r="B8876" s="530">
        <v>95657</v>
      </c>
      <c r="C8876" s="522" t="s">
        <v>23459</v>
      </c>
      <c r="D8876" s="530" t="s">
        <v>24</v>
      </c>
      <c r="E8876" s="531">
        <v>333.58</v>
      </c>
      <c r="F8876" s="532">
        <v>0</v>
      </c>
    </row>
    <row r="8877" spans="1:6">
      <c r="A8877" s="529" t="s">
        <v>33949</v>
      </c>
      <c r="B8877" s="530">
        <v>95658</v>
      </c>
      <c r="C8877" s="522" t="s">
        <v>23460</v>
      </c>
      <c r="D8877" s="530" t="s">
        <v>24</v>
      </c>
      <c r="E8877" s="531">
        <v>602.74</v>
      </c>
      <c r="F8877" s="532">
        <v>0</v>
      </c>
    </row>
    <row r="8878" spans="1:6">
      <c r="A8878" s="529" t="s">
        <v>33949</v>
      </c>
      <c r="B8878" s="530">
        <v>95659</v>
      </c>
      <c r="C8878" s="522" t="s">
        <v>23461</v>
      </c>
      <c r="D8878" s="530" t="s">
        <v>24</v>
      </c>
      <c r="E8878" s="531">
        <v>895.83</v>
      </c>
      <c r="F8878" s="532">
        <v>0</v>
      </c>
    </row>
    <row r="8879" spans="1:6">
      <c r="A8879" s="529" t="s">
        <v>33949</v>
      </c>
      <c r="B8879" s="530">
        <v>95660</v>
      </c>
      <c r="C8879" s="522" t="s">
        <v>23462</v>
      </c>
      <c r="D8879" s="530" t="s">
        <v>24</v>
      </c>
      <c r="E8879" s="531">
        <v>1172.47</v>
      </c>
      <c r="F8879" s="532">
        <v>0</v>
      </c>
    </row>
    <row r="8880" spans="1:6">
      <c r="A8880" s="529" t="s">
        <v>33949</v>
      </c>
      <c r="B8880" s="530">
        <v>95661</v>
      </c>
      <c r="C8880" s="522" t="s">
        <v>23463</v>
      </c>
      <c r="D8880" s="530" t="s">
        <v>24</v>
      </c>
      <c r="E8880" s="531">
        <v>404.78</v>
      </c>
      <c r="F8880" s="532">
        <v>0</v>
      </c>
    </row>
    <row r="8881" spans="1:6">
      <c r="A8881" s="529" t="s">
        <v>33949</v>
      </c>
      <c r="B8881" s="530">
        <v>95662</v>
      </c>
      <c r="C8881" s="522" t="s">
        <v>23464</v>
      </c>
      <c r="D8881" s="530" t="s">
        <v>24</v>
      </c>
      <c r="E8881" s="531">
        <v>743.65</v>
      </c>
      <c r="F8881" s="532">
        <v>0</v>
      </c>
    </row>
    <row r="8882" spans="1:6">
      <c r="A8882" s="529" t="s">
        <v>33949</v>
      </c>
      <c r="B8882" s="530">
        <v>95663</v>
      </c>
      <c r="C8882" s="522" t="s">
        <v>23465</v>
      </c>
      <c r="D8882" s="530" t="s">
        <v>24</v>
      </c>
      <c r="E8882" s="531">
        <v>1110.8800000000001</v>
      </c>
      <c r="F8882" s="532">
        <v>0</v>
      </c>
    </row>
    <row r="8883" spans="1:6">
      <c r="A8883" s="529" t="s">
        <v>33949</v>
      </c>
      <c r="B8883" s="530">
        <v>95664</v>
      </c>
      <c r="C8883" s="522" t="s">
        <v>23466</v>
      </c>
      <c r="D8883" s="530" t="s">
        <v>24</v>
      </c>
      <c r="E8883" s="531">
        <v>1456.23</v>
      </c>
      <c r="F8883" s="532">
        <v>0</v>
      </c>
    </row>
    <row r="8884" spans="1:6">
      <c r="A8884" s="529" t="s">
        <v>33949</v>
      </c>
      <c r="B8884" s="530">
        <v>95665</v>
      </c>
      <c r="C8884" s="522" t="s">
        <v>23467</v>
      </c>
      <c r="D8884" s="530" t="s">
        <v>24</v>
      </c>
      <c r="E8884" s="531">
        <v>368.27</v>
      </c>
      <c r="F8884" s="532">
        <v>0</v>
      </c>
    </row>
    <row r="8885" spans="1:6">
      <c r="A8885" s="529" t="s">
        <v>33949</v>
      </c>
      <c r="B8885" s="530">
        <v>95666</v>
      </c>
      <c r="C8885" s="522" t="s">
        <v>23468</v>
      </c>
      <c r="D8885" s="530" t="s">
        <v>24</v>
      </c>
      <c r="E8885" s="531">
        <v>648.9</v>
      </c>
      <c r="F8885" s="532">
        <v>0</v>
      </c>
    </row>
    <row r="8886" spans="1:6">
      <c r="A8886" s="529" t="s">
        <v>33949</v>
      </c>
      <c r="B8886" s="530">
        <v>95667</v>
      </c>
      <c r="C8886" s="522" t="s">
        <v>23469</v>
      </c>
      <c r="D8886" s="530" t="s">
        <v>24</v>
      </c>
      <c r="E8886" s="531">
        <v>960.38</v>
      </c>
      <c r="F8886" s="532">
        <v>0</v>
      </c>
    </row>
    <row r="8887" spans="1:6">
      <c r="A8887" s="529" t="s">
        <v>33949</v>
      </c>
      <c r="B8887" s="530">
        <v>95668</v>
      </c>
      <c r="C8887" s="522" t="s">
        <v>23470</v>
      </c>
      <c r="D8887" s="530" t="s">
        <v>24</v>
      </c>
      <c r="E8887" s="531">
        <v>1253.08</v>
      </c>
      <c r="F8887" s="532">
        <v>0</v>
      </c>
    </row>
    <row r="8888" spans="1:6">
      <c r="A8888" s="529" t="s">
        <v>33949</v>
      </c>
      <c r="B8888" s="530">
        <v>95669</v>
      </c>
      <c r="C8888" s="522" t="s">
        <v>23471</v>
      </c>
      <c r="D8888" s="530" t="s">
        <v>24</v>
      </c>
      <c r="E8888" s="531">
        <v>436.33</v>
      </c>
      <c r="F8888" s="532">
        <v>0</v>
      </c>
    </row>
    <row r="8889" spans="1:6">
      <c r="A8889" s="529" t="s">
        <v>33949</v>
      </c>
      <c r="B8889" s="530">
        <v>95670</v>
      </c>
      <c r="C8889" s="522" t="s">
        <v>23472</v>
      </c>
      <c r="D8889" s="530" t="s">
        <v>24</v>
      </c>
      <c r="E8889" s="531">
        <v>783.68</v>
      </c>
      <c r="F8889" s="532">
        <v>0</v>
      </c>
    </row>
    <row r="8890" spans="1:6">
      <c r="A8890" s="529" t="s">
        <v>33949</v>
      </c>
      <c r="B8890" s="530">
        <v>95671</v>
      </c>
      <c r="C8890" s="522" t="s">
        <v>23473</v>
      </c>
      <c r="D8890" s="530" t="s">
        <v>24</v>
      </c>
      <c r="E8890" s="531">
        <v>1165.81</v>
      </c>
      <c r="F8890" s="532">
        <v>0</v>
      </c>
    </row>
    <row r="8891" spans="1:6">
      <c r="A8891" s="529" t="s">
        <v>33949</v>
      </c>
      <c r="B8891" s="530">
        <v>95672</v>
      </c>
      <c r="C8891" s="522" t="s">
        <v>23474</v>
      </c>
      <c r="D8891" s="530" t="s">
        <v>24</v>
      </c>
      <c r="E8891" s="531">
        <v>1524.38</v>
      </c>
      <c r="F8891" s="532">
        <v>0</v>
      </c>
    </row>
    <row r="8892" spans="1:6">
      <c r="A8892" s="529" t="s">
        <v>33949</v>
      </c>
      <c r="B8892" s="530">
        <v>97741</v>
      </c>
      <c r="C8892" s="522" t="s">
        <v>24399</v>
      </c>
      <c r="D8892" s="530" t="s">
        <v>24</v>
      </c>
      <c r="E8892" s="531">
        <v>188.35</v>
      </c>
      <c r="F8892" s="532">
        <v>0</v>
      </c>
    </row>
    <row r="8893" spans="1:6">
      <c r="A8893" s="529" t="s">
        <v>33949</v>
      </c>
      <c r="B8893" s="530">
        <v>95641</v>
      </c>
      <c r="C8893" s="522" t="s">
        <v>24392</v>
      </c>
      <c r="D8893" s="530" t="s">
        <v>24</v>
      </c>
      <c r="E8893" s="531">
        <v>332.4</v>
      </c>
      <c r="F8893" s="532">
        <v>0</v>
      </c>
    </row>
    <row r="8894" spans="1:6">
      <c r="A8894" s="529" t="s">
        <v>33949</v>
      </c>
      <c r="B8894" s="530">
        <v>95642</v>
      </c>
      <c r="C8894" s="522" t="s">
        <v>24393</v>
      </c>
      <c r="D8894" s="530" t="s">
        <v>24</v>
      </c>
      <c r="E8894" s="531">
        <v>491.33</v>
      </c>
      <c r="F8894" s="532">
        <v>0</v>
      </c>
    </row>
    <row r="8895" spans="1:6">
      <c r="A8895" s="529" t="s">
        <v>33949</v>
      </c>
      <c r="B8895" s="530">
        <v>95643</v>
      </c>
      <c r="C8895" s="522" t="s">
        <v>24394</v>
      </c>
      <c r="D8895" s="530" t="s">
        <v>24</v>
      </c>
      <c r="E8895" s="531">
        <v>641.17999999999995</v>
      </c>
      <c r="F8895" s="532">
        <v>0</v>
      </c>
    </row>
    <row r="8896" spans="1:6">
      <c r="A8896" s="529" t="s">
        <v>33949</v>
      </c>
      <c r="B8896" s="530">
        <v>95644</v>
      </c>
      <c r="C8896" s="522" t="s">
        <v>24395</v>
      </c>
      <c r="D8896" s="530" t="s">
        <v>24</v>
      </c>
      <c r="E8896" s="531">
        <v>238.57</v>
      </c>
      <c r="F8896" s="532">
        <v>0</v>
      </c>
    </row>
    <row r="8897" spans="1:6">
      <c r="A8897" s="529" t="s">
        <v>33949</v>
      </c>
      <c r="B8897" s="530">
        <v>95645</v>
      </c>
      <c r="C8897" s="522" t="s">
        <v>24396</v>
      </c>
      <c r="D8897" s="530" t="s">
        <v>24</v>
      </c>
      <c r="E8897" s="531">
        <v>431.73</v>
      </c>
      <c r="F8897" s="532">
        <v>0</v>
      </c>
    </row>
    <row r="8898" spans="1:6">
      <c r="A8898" s="529" t="s">
        <v>33949</v>
      </c>
      <c r="B8898" s="530">
        <v>95646</v>
      </c>
      <c r="C8898" s="522" t="s">
        <v>24397</v>
      </c>
      <c r="D8898" s="530" t="s">
        <v>24</v>
      </c>
      <c r="E8898" s="531">
        <v>643.14</v>
      </c>
      <c r="F8898" s="532">
        <v>0</v>
      </c>
    </row>
    <row r="8899" spans="1:6">
      <c r="A8899" s="529" t="s">
        <v>33949</v>
      </c>
      <c r="B8899" s="530">
        <v>95647</v>
      </c>
      <c r="C8899" s="522" t="s">
        <v>24398</v>
      </c>
      <c r="D8899" s="530" t="s">
        <v>24</v>
      </c>
      <c r="E8899" s="531">
        <v>841.33</v>
      </c>
      <c r="F8899" s="532">
        <v>0</v>
      </c>
    </row>
    <row r="8900" spans="1:6">
      <c r="A8900" s="529" t="s">
        <v>33949</v>
      </c>
      <c r="B8900" s="530">
        <v>95636</v>
      </c>
      <c r="C8900" s="522" t="s">
        <v>23447</v>
      </c>
      <c r="D8900" s="530" t="s">
        <v>24</v>
      </c>
      <c r="E8900" s="531">
        <v>460.42</v>
      </c>
      <c r="F8900" s="532">
        <v>0</v>
      </c>
    </row>
    <row r="8901" spans="1:6">
      <c r="A8901" s="529" t="s">
        <v>33949</v>
      </c>
      <c r="B8901" s="530">
        <v>95637</v>
      </c>
      <c r="C8901" s="522" t="s">
        <v>23448</v>
      </c>
      <c r="D8901" s="530" t="s">
        <v>24</v>
      </c>
      <c r="E8901" s="531">
        <v>603.33000000000004</v>
      </c>
      <c r="F8901" s="532">
        <v>0</v>
      </c>
    </row>
    <row r="8902" spans="1:6">
      <c r="A8902" s="529" t="s">
        <v>33949</v>
      </c>
      <c r="B8902" s="530">
        <v>95638</v>
      </c>
      <c r="C8902" s="522" t="s">
        <v>23449</v>
      </c>
      <c r="D8902" s="530" t="s">
        <v>24</v>
      </c>
      <c r="E8902" s="531">
        <v>741.76</v>
      </c>
      <c r="F8902" s="532">
        <v>0</v>
      </c>
    </row>
    <row r="8903" spans="1:6">
      <c r="A8903" s="529" t="s">
        <v>33949</v>
      </c>
      <c r="B8903" s="530">
        <v>95639</v>
      </c>
      <c r="C8903" s="522" t="s">
        <v>23450</v>
      </c>
      <c r="D8903" s="530" t="s">
        <v>24</v>
      </c>
      <c r="E8903" s="531">
        <v>1005.35</v>
      </c>
      <c r="F8903" s="532">
        <v>0</v>
      </c>
    </row>
    <row r="8904" spans="1:6">
      <c r="A8904" s="529" t="s">
        <v>33949</v>
      </c>
      <c r="B8904" s="530">
        <v>95634</v>
      </c>
      <c r="C8904" s="522" t="s">
        <v>24390</v>
      </c>
      <c r="D8904" s="530" t="s">
        <v>24</v>
      </c>
      <c r="E8904" s="531">
        <v>235.49</v>
      </c>
      <c r="F8904" s="532">
        <v>0</v>
      </c>
    </row>
    <row r="8905" spans="1:6">
      <c r="A8905" s="529" t="s">
        <v>33949</v>
      </c>
      <c r="B8905" s="530">
        <v>95635</v>
      </c>
      <c r="C8905" s="522" t="s">
        <v>24391</v>
      </c>
      <c r="D8905" s="530" t="s">
        <v>24</v>
      </c>
      <c r="E8905" s="531">
        <v>249.96</v>
      </c>
      <c r="F8905" s="532">
        <v>0</v>
      </c>
    </row>
    <row r="8906" spans="1:6">
      <c r="A8906" s="529" t="s">
        <v>33955</v>
      </c>
      <c r="B8906" s="530">
        <v>98751</v>
      </c>
      <c r="C8906" s="522" t="s">
        <v>10414</v>
      </c>
      <c r="D8906" s="530" t="s">
        <v>23</v>
      </c>
      <c r="E8906" s="531">
        <v>200.4</v>
      </c>
      <c r="F8906" s="532">
        <v>0</v>
      </c>
    </row>
    <row r="8907" spans="1:6">
      <c r="A8907" s="529" t="s">
        <v>33955</v>
      </c>
      <c r="B8907" s="530">
        <v>98746</v>
      </c>
      <c r="C8907" s="522" t="s">
        <v>10411</v>
      </c>
      <c r="D8907" s="530" t="s">
        <v>23</v>
      </c>
      <c r="E8907" s="531">
        <v>95.73</v>
      </c>
      <c r="F8907" s="532">
        <v>0</v>
      </c>
    </row>
    <row r="8908" spans="1:6">
      <c r="A8908" s="529" t="s">
        <v>33955</v>
      </c>
      <c r="B8908" s="530">
        <v>98753</v>
      </c>
      <c r="C8908" s="522" t="s">
        <v>10416</v>
      </c>
      <c r="D8908" s="530" t="s">
        <v>23</v>
      </c>
      <c r="E8908" s="531">
        <v>367.22</v>
      </c>
      <c r="F8908" s="532">
        <v>0</v>
      </c>
    </row>
    <row r="8909" spans="1:6">
      <c r="A8909" s="529" t="s">
        <v>33955</v>
      </c>
      <c r="B8909" s="530">
        <v>98750</v>
      </c>
      <c r="C8909" s="522" t="s">
        <v>10413</v>
      </c>
      <c r="D8909" s="530" t="s">
        <v>23</v>
      </c>
      <c r="E8909" s="531">
        <v>138.77000000000001</v>
      </c>
      <c r="F8909" s="532">
        <v>0</v>
      </c>
    </row>
    <row r="8910" spans="1:6">
      <c r="A8910" s="529" t="s">
        <v>33955</v>
      </c>
      <c r="B8910" s="530">
        <v>98749</v>
      </c>
      <c r="C8910" s="522" t="s">
        <v>10412</v>
      </c>
      <c r="D8910" s="530" t="s">
        <v>23</v>
      </c>
      <c r="E8910" s="531">
        <v>115.17</v>
      </c>
      <c r="F8910" s="532">
        <v>0</v>
      </c>
    </row>
    <row r="8911" spans="1:6">
      <c r="A8911" s="529" t="s">
        <v>33955</v>
      </c>
      <c r="B8911" s="530">
        <v>98752</v>
      </c>
      <c r="C8911" s="522" t="s">
        <v>10415</v>
      </c>
      <c r="D8911" s="530" t="s">
        <v>23</v>
      </c>
      <c r="E8911" s="531">
        <v>274.72000000000003</v>
      </c>
      <c r="F8911" s="532">
        <v>0</v>
      </c>
    </row>
    <row r="8912" spans="1:6">
      <c r="A8912" s="529" t="s">
        <v>33956</v>
      </c>
      <c r="B8912" s="530">
        <v>98529</v>
      </c>
      <c r="C8912" s="522" t="s">
        <v>23634</v>
      </c>
      <c r="D8912" s="530" t="s">
        <v>24</v>
      </c>
      <c r="E8912" s="531">
        <v>100.3</v>
      </c>
      <c r="F8912" s="532">
        <v>0</v>
      </c>
    </row>
    <row r="8913" spans="1:6">
      <c r="A8913" s="529" t="s">
        <v>33956</v>
      </c>
      <c r="B8913" s="530">
        <v>98530</v>
      </c>
      <c r="C8913" s="522" t="s">
        <v>23635</v>
      </c>
      <c r="D8913" s="530" t="s">
        <v>24</v>
      </c>
      <c r="E8913" s="531">
        <v>196.88</v>
      </c>
      <c r="F8913" s="532">
        <v>0</v>
      </c>
    </row>
    <row r="8914" spans="1:6">
      <c r="A8914" s="529" t="s">
        <v>33956</v>
      </c>
      <c r="B8914" s="530">
        <v>98531</v>
      </c>
      <c r="C8914" s="522" t="s">
        <v>23636</v>
      </c>
      <c r="D8914" s="530" t="s">
        <v>24</v>
      </c>
      <c r="E8914" s="531">
        <v>455.61</v>
      </c>
      <c r="F8914" s="532">
        <v>0</v>
      </c>
    </row>
    <row r="8915" spans="1:6">
      <c r="A8915" s="529" t="s">
        <v>33956</v>
      </c>
      <c r="B8915" s="530">
        <v>98524</v>
      </c>
      <c r="C8915" s="522" t="s">
        <v>23628</v>
      </c>
      <c r="D8915" s="530" t="s">
        <v>26</v>
      </c>
      <c r="E8915" s="531">
        <v>6.34</v>
      </c>
      <c r="F8915" s="532">
        <v>0</v>
      </c>
    </row>
    <row r="8916" spans="1:6">
      <c r="A8916" s="529" t="s">
        <v>33956</v>
      </c>
      <c r="B8916" s="530">
        <v>98525</v>
      </c>
      <c r="C8916" s="522" t="s">
        <v>23630</v>
      </c>
      <c r="D8916" s="530" t="s">
        <v>26</v>
      </c>
      <c r="E8916" s="531">
        <v>0.72</v>
      </c>
      <c r="F8916" s="532">
        <v>0</v>
      </c>
    </row>
    <row r="8917" spans="1:6">
      <c r="A8917" s="529" t="s">
        <v>33956</v>
      </c>
      <c r="B8917" s="530">
        <v>98533</v>
      </c>
      <c r="C8917" s="522" t="s">
        <v>23638</v>
      </c>
      <c r="D8917" s="530" t="s">
        <v>24</v>
      </c>
      <c r="E8917" s="531">
        <v>141.41999999999999</v>
      </c>
      <c r="F8917" s="532">
        <v>0</v>
      </c>
    </row>
    <row r="8918" spans="1:6">
      <c r="A8918" s="529" t="s">
        <v>33956</v>
      </c>
      <c r="B8918" s="530">
        <v>98534</v>
      </c>
      <c r="C8918" s="522" t="s">
        <v>23639</v>
      </c>
      <c r="D8918" s="530" t="s">
        <v>24</v>
      </c>
      <c r="E8918" s="531">
        <v>390.27</v>
      </c>
      <c r="F8918" s="532">
        <v>0</v>
      </c>
    </row>
    <row r="8919" spans="1:6">
      <c r="A8919" s="529" t="s">
        <v>33956</v>
      </c>
      <c r="B8919" s="530">
        <v>98535</v>
      </c>
      <c r="C8919" s="522" t="s">
        <v>23640</v>
      </c>
      <c r="D8919" s="530" t="s">
        <v>24</v>
      </c>
      <c r="E8919" s="531">
        <v>827.07</v>
      </c>
      <c r="F8919" s="532">
        <v>0</v>
      </c>
    </row>
    <row r="8920" spans="1:6">
      <c r="A8920" s="529" t="s">
        <v>33956</v>
      </c>
      <c r="B8920" s="530">
        <v>98532</v>
      </c>
      <c r="C8920" s="522" t="s">
        <v>23637</v>
      </c>
      <c r="D8920" s="530" t="s">
        <v>24</v>
      </c>
      <c r="E8920" s="531">
        <v>36.53</v>
      </c>
      <c r="F8920" s="532">
        <v>0</v>
      </c>
    </row>
    <row r="8921" spans="1:6">
      <c r="A8921" s="529" t="s">
        <v>33956</v>
      </c>
      <c r="B8921" s="530">
        <v>98526</v>
      </c>
      <c r="C8921" s="522" t="s">
        <v>23631</v>
      </c>
      <c r="D8921" s="530" t="s">
        <v>24</v>
      </c>
      <c r="E8921" s="531">
        <v>154.78</v>
      </c>
      <c r="F8921" s="532">
        <v>0</v>
      </c>
    </row>
    <row r="8922" spans="1:6">
      <c r="A8922" s="529" t="s">
        <v>33956</v>
      </c>
      <c r="B8922" s="530">
        <v>98527</v>
      </c>
      <c r="C8922" s="522" t="s">
        <v>23632</v>
      </c>
      <c r="D8922" s="530" t="s">
        <v>24</v>
      </c>
      <c r="E8922" s="531">
        <v>256.88</v>
      </c>
      <c r="F8922" s="532">
        <v>0</v>
      </c>
    </row>
    <row r="8923" spans="1:6">
      <c r="A8923" s="529" t="s">
        <v>33956</v>
      </c>
      <c r="B8923" s="530">
        <v>98528</v>
      </c>
      <c r="C8923" s="522" t="s">
        <v>23633</v>
      </c>
      <c r="D8923" s="530" t="s">
        <v>24</v>
      </c>
      <c r="E8923" s="531">
        <v>338.56</v>
      </c>
      <c r="F8923" s="532">
        <v>0</v>
      </c>
    </row>
    <row r="8924" spans="1:6">
      <c r="A8924" s="529" t="s">
        <v>33957</v>
      </c>
      <c r="B8924" s="530">
        <v>94232</v>
      </c>
      <c r="C8924" s="522" t="s">
        <v>9555</v>
      </c>
      <c r="D8924" s="530" t="s">
        <v>24</v>
      </c>
      <c r="E8924" s="531">
        <v>3.57</v>
      </c>
      <c r="F8924" s="532">
        <v>0</v>
      </c>
    </row>
    <row r="8925" spans="1:6">
      <c r="A8925" s="529" t="s">
        <v>33957</v>
      </c>
      <c r="B8925" s="530">
        <v>100434</v>
      </c>
      <c r="C8925" s="522" t="s">
        <v>9581</v>
      </c>
      <c r="D8925" s="530" t="s">
        <v>23</v>
      </c>
      <c r="E8925" s="531">
        <v>176.4</v>
      </c>
      <c r="F8925" s="532">
        <v>0</v>
      </c>
    </row>
    <row r="8926" spans="1:6">
      <c r="A8926" s="529" t="s">
        <v>33957</v>
      </c>
      <c r="B8926" s="530">
        <v>94229</v>
      </c>
      <c r="C8926" s="522" t="s">
        <v>9585</v>
      </c>
      <c r="D8926" s="530" t="s">
        <v>23</v>
      </c>
      <c r="E8926" s="531">
        <v>178.6</v>
      </c>
      <c r="F8926" s="532">
        <v>0</v>
      </c>
    </row>
    <row r="8927" spans="1:6">
      <c r="A8927" s="529" t="s">
        <v>33957</v>
      </c>
      <c r="B8927" s="530">
        <v>94227</v>
      </c>
      <c r="C8927" s="522" t="s">
        <v>9583</v>
      </c>
      <c r="D8927" s="530" t="s">
        <v>23</v>
      </c>
      <c r="E8927" s="531">
        <v>67.38</v>
      </c>
      <c r="F8927" s="532">
        <v>0</v>
      </c>
    </row>
    <row r="8928" spans="1:6">
      <c r="A8928" s="529" t="s">
        <v>33957</v>
      </c>
      <c r="B8928" s="530">
        <v>94228</v>
      </c>
      <c r="C8928" s="522" t="s">
        <v>9584</v>
      </c>
      <c r="D8928" s="530" t="s">
        <v>23</v>
      </c>
      <c r="E8928" s="531">
        <v>92.61</v>
      </c>
      <c r="F8928" s="532">
        <v>0</v>
      </c>
    </row>
    <row r="8929" spans="1:6">
      <c r="A8929" s="529" t="s">
        <v>33957</v>
      </c>
      <c r="B8929" s="530">
        <v>94219</v>
      </c>
      <c r="C8929" s="522" t="s">
        <v>9569</v>
      </c>
      <c r="D8929" s="530" t="s">
        <v>23</v>
      </c>
      <c r="E8929" s="531">
        <v>47.59</v>
      </c>
      <c r="F8929" s="532">
        <v>0</v>
      </c>
    </row>
    <row r="8930" spans="1:6">
      <c r="A8930" s="529" t="s">
        <v>33957</v>
      </c>
      <c r="B8930" s="530">
        <v>94220</v>
      </c>
      <c r="C8930" s="522" t="s">
        <v>9570</v>
      </c>
      <c r="D8930" s="530" t="s">
        <v>23</v>
      </c>
      <c r="E8930" s="531">
        <v>60.43</v>
      </c>
      <c r="F8930" s="532">
        <v>0</v>
      </c>
    </row>
    <row r="8931" spans="1:6">
      <c r="A8931" s="529" t="s">
        <v>33957</v>
      </c>
      <c r="B8931" s="530">
        <v>100326</v>
      </c>
      <c r="C8931" s="522" t="s">
        <v>33958</v>
      </c>
      <c r="D8931" s="530" t="s">
        <v>23</v>
      </c>
      <c r="E8931" s="531">
        <v>0</v>
      </c>
      <c r="F8931" s="532"/>
    </row>
    <row r="8932" spans="1:6">
      <c r="A8932" s="529" t="s">
        <v>33957</v>
      </c>
      <c r="B8932" s="530">
        <v>94221</v>
      </c>
      <c r="C8932" s="522" t="s">
        <v>9571</v>
      </c>
      <c r="D8932" s="530" t="s">
        <v>23</v>
      </c>
      <c r="E8932" s="531">
        <v>38.659999999999997</v>
      </c>
      <c r="F8932" s="532">
        <v>0</v>
      </c>
    </row>
    <row r="8933" spans="1:6">
      <c r="A8933" s="529" t="s">
        <v>33957</v>
      </c>
      <c r="B8933" s="530">
        <v>94222</v>
      </c>
      <c r="C8933" s="522" t="s">
        <v>9572</v>
      </c>
      <c r="D8933" s="530" t="s">
        <v>23</v>
      </c>
      <c r="E8933" s="531">
        <v>51.5</v>
      </c>
      <c r="F8933" s="532">
        <v>0</v>
      </c>
    </row>
    <row r="8934" spans="1:6">
      <c r="A8934" s="529" t="s">
        <v>33957</v>
      </c>
      <c r="B8934" s="530">
        <v>94451</v>
      </c>
      <c r="C8934" s="522" t="s">
        <v>9574</v>
      </c>
      <c r="D8934" s="530" t="s">
        <v>23</v>
      </c>
      <c r="E8934" s="531">
        <v>85.43</v>
      </c>
      <c r="F8934" s="532">
        <v>0</v>
      </c>
    </row>
    <row r="8935" spans="1:6">
      <c r="A8935" s="529" t="s">
        <v>33957</v>
      </c>
      <c r="B8935" s="530">
        <v>94223</v>
      </c>
      <c r="C8935" s="522" t="s">
        <v>9573</v>
      </c>
      <c r="D8935" s="530" t="s">
        <v>23</v>
      </c>
      <c r="E8935" s="531">
        <v>77.010000000000005</v>
      </c>
      <c r="F8935" s="532">
        <v>0</v>
      </c>
    </row>
    <row r="8936" spans="1:6">
      <c r="A8936" s="529" t="s">
        <v>33957</v>
      </c>
      <c r="B8936" s="530">
        <v>100325</v>
      </c>
      <c r="C8936" s="522" t="s">
        <v>9575</v>
      </c>
      <c r="D8936" s="530" t="s">
        <v>23</v>
      </c>
      <c r="E8936" s="531">
        <v>82.69</v>
      </c>
      <c r="F8936" s="532">
        <v>0</v>
      </c>
    </row>
    <row r="8937" spans="1:6">
      <c r="A8937" s="529" t="s">
        <v>33957</v>
      </c>
      <c r="B8937" s="530">
        <v>94224</v>
      </c>
      <c r="C8937" s="522" t="s">
        <v>9553</v>
      </c>
      <c r="D8937" s="530" t="s">
        <v>23</v>
      </c>
      <c r="E8937" s="531">
        <v>32.14</v>
      </c>
      <c r="F8937" s="532">
        <v>0</v>
      </c>
    </row>
    <row r="8938" spans="1:6">
      <c r="A8938" s="529" t="s">
        <v>33957</v>
      </c>
      <c r="B8938" s="530">
        <v>102653</v>
      </c>
      <c r="C8938" s="522" t="s">
        <v>33959</v>
      </c>
      <c r="D8938" s="530" t="s">
        <v>26</v>
      </c>
      <c r="E8938" s="531">
        <v>0</v>
      </c>
      <c r="F8938" s="532"/>
    </row>
    <row r="8939" spans="1:6">
      <c r="A8939" s="529" t="s">
        <v>33957</v>
      </c>
      <c r="B8939" s="530">
        <v>100330</v>
      </c>
      <c r="C8939" s="522" t="s">
        <v>9579</v>
      </c>
      <c r="D8939" s="530" t="s">
        <v>26</v>
      </c>
      <c r="E8939" s="531">
        <v>29.8</v>
      </c>
      <c r="F8939" s="532">
        <v>0</v>
      </c>
    </row>
    <row r="8940" spans="1:6">
      <c r="A8940" s="529" t="s">
        <v>33957</v>
      </c>
      <c r="B8940" s="530">
        <v>100331</v>
      </c>
      <c r="C8940" s="522" t="s">
        <v>9580</v>
      </c>
      <c r="D8940" s="530" t="s">
        <v>26</v>
      </c>
      <c r="E8940" s="531">
        <v>37.53</v>
      </c>
      <c r="F8940" s="532">
        <v>0</v>
      </c>
    </row>
    <row r="8941" spans="1:6">
      <c r="A8941" s="529" t="s">
        <v>33957</v>
      </c>
      <c r="B8941" s="530">
        <v>100328</v>
      </c>
      <c r="C8941" s="522" t="s">
        <v>9577</v>
      </c>
      <c r="D8941" s="530" t="s">
        <v>26</v>
      </c>
      <c r="E8941" s="531">
        <v>21.96</v>
      </c>
      <c r="F8941" s="532">
        <v>0</v>
      </c>
    </row>
    <row r="8942" spans="1:6">
      <c r="A8942" s="529" t="s">
        <v>33957</v>
      </c>
      <c r="B8942" s="530">
        <v>100329</v>
      </c>
      <c r="C8942" s="522" t="s">
        <v>9578</v>
      </c>
      <c r="D8942" s="530" t="s">
        <v>26</v>
      </c>
      <c r="E8942" s="531">
        <v>26.5</v>
      </c>
      <c r="F8942" s="532">
        <v>0</v>
      </c>
    </row>
    <row r="8943" spans="1:6">
      <c r="A8943" s="529" t="s">
        <v>33957</v>
      </c>
      <c r="B8943" s="530">
        <v>94231</v>
      </c>
      <c r="C8943" s="522" t="s">
        <v>9586</v>
      </c>
      <c r="D8943" s="530" t="s">
        <v>23</v>
      </c>
      <c r="E8943" s="531">
        <v>54.17</v>
      </c>
      <c r="F8943" s="532">
        <v>0</v>
      </c>
    </row>
    <row r="8944" spans="1:6">
      <c r="A8944" s="529" t="s">
        <v>33957</v>
      </c>
      <c r="B8944" s="530">
        <v>100435</v>
      </c>
      <c r="C8944" s="522" t="s">
        <v>9582</v>
      </c>
      <c r="D8944" s="530" t="s">
        <v>23</v>
      </c>
      <c r="E8944" s="531">
        <v>58.4</v>
      </c>
      <c r="F8944" s="532">
        <v>0</v>
      </c>
    </row>
    <row r="8945" spans="1:6">
      <c r="A8945" s="529" t="s">
        <v>33957</v>
      </c>
      <c r="B8945" s="530">
        <v>100327</v>
      </c>
      <c r="C8945" s="522" t="s">
        <v>9576</v>
      </c>
      <c r="D8945" s="530" t="s">
        <v>23</v>
      </c>
      <c r="E8945" s="531">
        <v>62.22</v>
      </c>
      <c r="F8945" s="532">
        <v>0</v>
      </c>
    </row>
    <row r="8946" spans="1:6">
      <c r="A8946" s="529" t="s">
        <v>33957</v>
      </c>
      <c r="B8946" s="530">
        <v>94226</v>
      </c>
      <c r="C8946" s="522" t="s">
        <v>9554</v>
      </c>
      <c r="D8946" s="530" t="s">
        <v>26</v>
      </c>
      <c r="E8946" s="531">
        <v>23.58</v>
      </c>
      <c r="F8946" s="532">
        <v>0</v>
      </c>
    </row>
    <row r="8947" spans="1:6">
      <c r="A8947" s="529" t="s">
        <v>33957</v>
      </c>
      <c r="B8947" s="530">
        <v>94201</v>
      </c>
      <c r="C8947" s="522" t="s">
        <v>9551</v>
      </c>
      <c r="D8947" s="530" t="s">
        <v>26</v>
      </c>
      <c r="E8947" s="531">
        <v>92.28</v>
      </c>
      <c r="F8947" s="532">
        <v>0</v>
      </c>
    </row>
    <row r="8948" spans="1:6">
      <c r="A8948" s="529" t="s">
        <v>33957</v>
      </c>
      <c r="B8948" s="530">
        <v>94204</v>
      </c>
      <c r="C8948" s="522" t="s">
        <v>9552</v>
      </c>
      <c r="D8948" s="530" t="s">
        <v>26</v>
      </c>
      <c r="E8948" s="531">
        <v>99.98</v>
      </c>
      <c r="F8948" s="532">
        <v>0</v>
      </c>
    </row>
    <row r="8949" spans="1:6">
      <c r="A8949" s="529" t="s">
        <v>33957</v>
      </c>
      <c r="B8949" s="530">
        <v>94447</v>
      </c>
      <c r="C8949" s="522" t="s">
        <v>9562</v>
      </c>
      <c r="D8949" s="530" t="s">
        <v>26</v>
      </c>
      <c r="E8949" s="531">
        <v>92.28</v>
      </c>
      <c r="F8949" s="532">
        <v>0</v>
      </c>
    </row>
    <row r="8950" spans="1:6">
      <c r="A8950" s="529" t="s">
        <v>33957</v>
      </c>
      <c r="B8950" s="530">
        <v>94448</v>
      </c>
      <c r="C8950" s="522" t="s">
        <v>9563</v>
      </c>
      <c r="D8950" s="530" t="s">
        <v>26</v>
      </c>
      <c r="E8950" s="531">
        <v>99.98</v>
      </c>
      <c r="F8950" s="532">
        <v>0</v>
      </c>
    </row>
    <row r="8951" spans="1:6">
      <c r="A8951" s="529" t="s">
        <v>33957</v>
      </c>
      <c r="B8951" s="530">
        <v>94445</v>
      </c>
      <c r="C8951" s="522" t="s">
        <v>9560</v>
      </c>
      <c r="D8951" s="530" t="s">
        <v>26</v>
      </c>
      <c r="E8951" s="531">
        <v>92.28</v>
      </c>
      <c r="F8951" s="532">
        <v>0</v>
      </c>
    </row>
    <row r="8952" spans="1:6">
      <c r="A8952" s="529" t="s">
        <v>33957</v>
      </c>
      <c r="B8952" s="530">
        <v>94446</v>
      </c>
      <c r="C8952" s="522" t="s">
        <v>9561</v>
      </c>
      <c r="D8952" s="530" t="s">
        <v>26</v>
      </c>
      <c r="E8952" s="531">
        <v>99.98</v>
      </c>
      <c r="F8952" s="532">
        <v>0</v>
      </c>
    </row>
    <row r="8953" spans="1:6">
      <c r="A8953" s="529" t="s">
        <v>33957</v>
      </c>
      <c r="B8953" s="530">
        <v>94440</v>
      </c>
      <c r="C8953" s="522" t="s">
        <v>9556</v>
      </c>
      <c r="D8953" s="530" t="s">
        <v>26</v>
      </c>
      <c r="E8953" s="531">
        <v>65.41</v>
      </c>
      <c r="F8953" s="532">
        <v>0</v>
      </c>
    </row>
    <row r="8954" spans="1:6">
      <c r="A8954" s="529" t="s">
        <v>33957</v>
      </c>
      <c r="B8954" s="530">
        <v>94441</v>
      </c>
      <c r="C8954" s="522" t="s">
        <v>9557</v>
      </c>
      <c r="D8954" s="530" t="s">
        <v>26</v>
      </c>
      <c r="E8954" s="531">
        <v>69.94</v>
      </c>
      <c r="F8954" s="532">
        <v>0</v>
      </c>
    </row>
    <row r="8955" spans="1:6">
      <c r="A8955" s="529" t="s">
        <v>33957</v>
      </c>
      <c r="B8955" s="530">
        <v>94195</v>
      </c>
      <c r="C8955" s="522" t="s">
        <v>9549</v>
      </c>
      <c r="D8955" s="530" t="s">
        <v>26</v>
      </c>
      <c r="E8955" s="531">
        <v>65.41</v>
      </c>
      <c r="F8955" s="532">
        <v>0</v>
      </c>
    </row>
    <row r="8956" spans="1:6">
      <c r="A8956" s="529" t="s">
        <v>33957</v>
      </c>
      <c r="B8956" s="530">
        <v>94198</v>
      </c>
      <c r="C8956" s="522" t="s">
        <v>9550</v>
      </c>
      <c r="D8956" s="530" t="s">
        <v>26</v>
      </c>
      <c r="E8956" s="531">
        <v>69.94</v>
      </c>
      <c r="F8956" s="532">
        <v>0</v>
      </c>
    </row>
    <row r="8957" spans="1:6">
      <c r="A8957" s="529" t="s">
        <v>33957</v>
      </c>
      <c r="B8957" s="530">
        <v>94442</v>
      </c>
      <c r="C8957" s="522" t="s">
        <v>9558</v>
      </c>
      <c r="D8957" s="530" t="s">
        <v>26</v>
      </c>
      <c r="E8957" s="531">
        <v>65.41</v>
      </c>
      <c r="F8957" s="532">
        <v>0</v>
      </c>
    </row>
    <row r="8958" spans="1:6">
      <c r="A8958" s="529" t="s">
        <v>33957</v>
      </c>
      <c r="B8958" s="530">
        <v>94443</v>
      </c>
      <c r="C8958" s="522" t="s">
        <v>9559</v>
      </c>
      <c r="D8958" s="530" t="s">
        <v>26</v>
      </c>
      <c r="E8958" s="531">
        <v>69.94</v>
      </c>
      <c r="F8958" s="532">
        <v>0</v>
      </c>
    </row>
    <row r="8959" spans="1:6">
      <c r="A8959" s="529" t="s">
        <v>33957</v>
      </c>
      <c r="B8959" s="530">
        <v>94213</v>
      </c>
      <c r="C8959" s="522" t="s">
        <v>9567</v>
      </c>
      <c r="D8959" s="530" t="s">
        <v>26</v>
      </c>
      <c r="E8959" s="531">
        <v>75.87</v>
      </c>
      <c r="F8959" s="532">
        <v>0</v>
      </c>
    </row>
    <row r="8960" spans="1:6">
      <c r="A8960" s="529" t="s">
        <v>33957</v>
      </c>
      <c r="B8960" s="530">
        <v>94189</v>
      </c>
      <c r="C8960" s="522" t="s">
        <v>9547</v>
      </c>
      <c r="D8960" s="530" t="s">
        <v>26</v>
      </c>
      <c r="E8960" s="531">
        <v>42.66</v>
      </c>
      <c r="F8960" s="532">
        <v>0</v>
      </c>
    </row>
    <row r="8961" spans="1:6">
      <c r="A8961" s="529" t="s">
        <v>33957</v>
      </c>
      <c r="B8961" s="530">
        <v>94192</v>
      </c>
      <c r="C8961" s="522" t="s">
        <v>9548</v>
      </c>
      <c r="D8961" s="530" t="s">
        <v>26</v>
      </c>
      <c r="E8961" s="531">
        <v>46.08</v>
      </c>
      <c r="F8961" s="532">
        <v>0</v>
      </c>
    </row>
    <row r="8962" spans="1:6">
      <c r="A8962" s="529" t="s">
        <v>33957</v>
      </c>
      <c r="B8962" s="530">
        <v>94444</v>
      </c>
      <c r="C8962" s="522" t="s">
        <v>9630</v>
      </c>
      <c r="D8962" s="530" t="s">
        <v>26</v>
      </c>
      <c r="E8962" s="531">
        <v>667.63</v>
      </c>
      <c r="F8962" s="532">
        <v>0</v>
      </c>
    </row>
    <row r="8963" spans="1:6">
      <c r="A8963" s="529" t="s">
        <v>33957</v>
      </c>
      <c r="B8963" s="530">
        <v>94218</v>
      </c>
      <c r="C8963" s="522" t="s">
        <v>9566</v>
      </c>
      <c r="D8963" s="530" t="s">
        <v>26</v>
      </c>
      <c r="E8963" s="531">
        <v>112.39</v>
      </c>
      <c r="F8963" s="532">
        <v>0</v>
      </c>
    </row>
    <row r="8964" spans="1:6">
      <c r="A8964" s="529" t="s">
        <v>33957</v>
      </c>
      <c r="B8964" s="530">
        <v>94216</v>
      </c>
      <c r="C8964" s="522" t="s">
        <v>9568</v>
      </c>
      <c r="D8964" s="530" t="s">
        <v>26</v>
      </c>
      <c r="E8964" s="531">
        <v>213.68</v>
      </c>
      <c r="F8964" s="532">
        <v>0</v>
      </c>
    </row>
    <row r="8965" spans="1:6">
      <c r="A8965" s="529" t="s">
        <v>33957</v>
      </c>
      <c r="B8965" s="530">
        <v>94449</v>
      </c>
      <c r="C8965" s="522" t="s">
        <v>9587</v>
      </c>
      <c r="D8965" s="530" t="s">
        <v>26</v>
      </c>
      <c r="E8965" s="531">
        <v>60.35</v>
      </c>
      <c r="F8965" s="532">
        <v>0</v>
      </c>
    </row>
    <row r="8966" spans="1:6">
      <c r="A8966" s="529" t="s">
        <v>33957</v>
      </c>
      <c r="B8966" s="530">
        <v>94210</v>
      </c>
      <c r="C8966" s="522" t="s">
        <v>9565</v>
      </c>
      <c r="D8966" s="530" t="s">
        <v>26</v>
      </c>
      <c r="E8966" s="531">
        <v>48.82</v>
      </c>
      <c r="F8966" s="532">
        <v>0</v>
      </c>
    </row>
    <row r="8967" spans="1:6">
      <c r="A8967" s="529" t="s">
        <v>33957</v>
      </c>
      <c r="B8967" s="530">
        <v>94207</v>
      </c>
      <c r="C8967" s="522" t="s">
        <v>9564</v>
      </c>
      <c r="D8967" s="530" t="s">
        <v>26</v>
      </c>
      <c r="E8967" s="531">
        <v>45.9</v>
      </c>
      <c r="F8967" s="532">
        <v>0</v>
      </c>
    </row>
    <row r="8968" spans="1:6">
      <c r="A8968" s="529" t="s">
        <v>33960</v>
      </c>
      <c r="B8968" s="530">
        <v>102109</v>
      </c>
      <c r="C8968" s="522" t="s">
        <v>10843</v>
      </c>
      <c r="D8968" s="530" t="s">
        <v>24</v>
      </c>
      <c r="E8968" s="531">
        <v>66.53</v>
      </c>
      <c r="F8968" s="532">
        <v>0</v>
      </c>
    </row>
    <row r="8969" spans="1:6">
      <c r="A8969" s="529" t="s">
        <v>33960</v>
      </c>
      <c r="B8969" s="530">
        <v>102110</v>
      </c>
      <c r="C8969" s="522" t="s">
        <v>10844</v>
      </c>
      <c r="D8969" s="530" t="s">
        <v>24</v>
      </c>
      <c r="E8969" s="531">
        <v>175.43</v>
      </c>
      <c r="F8969" s="532">
        <v>0</v>
      </c>
    </row>
    <row r="8970" spans="1:6">
      <c r="A8970" s="529" t="s">
        <v>33960</v>
      </c>
      <c r="B8970" s="530">
        <v>103656</v>
      </c>
      <c r="C8970" s="522" t="s">
        <v>10847</v>
      </c>
      <c r="D8970" s="530" t="s">
        <v>24</v>
      </c>
      <c r="E8970" s="531">
        <v>125248.3</v>
      </c>
      <c r="F8970" s="532">
        <v>0</v>
      </c>
    </row>
    <row r="8971" spans="1:6">
      <c r="A8971" s="529" t="s">
        <v>33960</v>
      </c>
      <c r="B8971" s="530">
        <v>102105</v>
      </c>
      <c r="C8971" s="522" t="s">
        <v>10841</v>
      </c>
      <c r="D8971" s="530" t="s">
        <v>24</v>
      </c>
      <c r="E8971" s="531">
        <v>19976.75</v>
      </c>
      <c r="F8971" s="532">
        <v>0</v>
      </c>
    </row>
    <row r="8972" spans="1:6">
      <c r="A8972" s="529" t="s">
        <v>33960</v>
      </c>
      <c r="B8972" s="530">
        <v>102106</v>
      </c>
      <c r="C8972" s="522" t="s">
        <v>535</v>
      </c>
      <c r="D8972" s="530" t="s">
        <v>24</v>
      </c>
      <c r="E8972" s="531">
        <v>25005.46</v>
      </c>
      <c r="F8972" s="532">
        <v>0</v>
      </c>
    </row>
    <row r="8973" spans="1:6">
      <c r="A8973" s="529" t="s">
        <v>33960</v>
      </c>
      <c r="B8973" s="530">
        <v>102107</v>
      </c>
      <c r="C8973" s="522" t="s">
        <v>10842</v>
      </c>
      <c r="D8973" s="530" t="s">
        <v>24</v>
      </c>
      <c r="E8973" s="531">
        <v>34816.699999999997</v>
      </c>
      <c r="F8973" s="532">
        <v>0</v>
      </c>
    </row>
    <row r="8974" spans="1:6">
      <c r="A8974" s="529" t="s">
        <v>33960</v>
      </c>
      <c r="B8974" s="530">
        <v>102102</v>
      </c>
      <c r="C8974" s="522" t="s">
        <v>10838</v>
      </c>
      <c r="D8974" s="530" t="s">
        <v>24</v>
      </c>
      <c r="E8974" s="531">
        <v>11464.89</v>
      </c>
      <c r="F8974" s="532">
        <v>0</v>
      </c>
    </row>
    <row r="8975" spans="1:6">
      <c r="A8975" s="529" t="s">
        <v>33960</v>
      </c>
      <c r="B8975" s="530">
        <v>102108</v>
      </c>
      <c r="C8975" s="522" t="s">
        <v>536</v>
      </c>
      <c r="D8975" s="530" t="s">
        <v>24</v>
      </c>
      <c r="E8975" s="531">
        <v>40513.22</v>
      </c>
      <c r="F8975" s="532">
        <v>0</v>
      </c>
    </row>
    <row r="8976" spans="1:6">
      <c r="A8976" s="529" t="s">
        <v>33960</v>
      </c>
      <c r="B8976" s="530">
        <v>102103</v>
      </c>
      <c r="C8976" s="522" t="s">
        <v>10839</v>
      </c>
      <c r="D8976" s="530" t="s">
        <v>24</v>
      </c>
      <c r="E8976" s="531">
        <v>12739.32</v>
      </c>
      <c r="F8976" s="532">
        <v>0</v>
      </c>
    </row>
    <row r="8977" spans="1:6">
      <c r="A8977" s="529" t="s">
        <v>33960</v>
      </c>
      <c r="B8977" s="530">
        <v>103654</v>
      </c>
      <c r="C8977" s="522" t="s">
        <v>10845</v>
      </c>
      <c r="D8977" s="530" t="s">
        <v>24</v>
      </c>
      <c r="E8977" s="531">
        <v>65470.83</v>
      </c>
      <c r="F8977" s="532">
        <v>0</v>
      </c>
    </row>
    <row r="8978" spans="1:6">
      <c r="A8978" s="529" t="s">
        <v>33960</v>
      </c>
      <c r="B8978" s="530">
        <v>102104</v>
      </c>
      <c r="C8978" s="522" t="s">
        <v>10840</v>
      </c>
      <c r="D8978" s="530" t="s">
        <v>24</v>
      </c>
      <c r="E8978" s="531">
        <v>16288.88</v>
      </c>
      <c r="F8978" s="532">
        <v>0</v>
      </c>
    </row>
    <row r="8979" spans="1:6">
      <c r="A8979" s="529" t="s">
        <v>33960</v>
      </c>
      <c r="B8979" s="530">
        <v>103655</v>
      </c>
      <c r="C8979" s="522" t="s">
        <v>10846</v>
      </c>
      <c r="D8979" s="530" t="s">
        <v>24</v>
      </c>
      <c r="E8979" s="531">
        <v>89635.91</v>
      </c>
      <c r="F8979" s="532">
        <v>0</v>
      </c>
    </row>
    <row r="8980" spans="1:6">
      <c r="A8980" s="529" t="s">
        <v>33961</v>
      </c>
      <c r="B8980" s="530">
        <v>105473</v>
      </c>
      <c r="C8980" s="522" t="s">
        <v>33962</v>
      </c>
      <c r="D8980" s="530" t="s">
        <v>1486</v>
      </c>
      <c r="E8980" s="531">
        <v>0</v>
      </c>
      <c r="F8980" s="532"/>
    </row>
    <row r="8981" spans="1:6">
      <c r="A8981" s="529" t="s">
        <v>33961</v>
      </c>
      <c r="B8981" s="530">
        <v>105414</v>
      </c>
      <c r="C8981" s="522" t="s">
        <v>33963</v>
      </c>
      <c r="D8981" s="530" t="s">
        <v>1486</v>
      </c>
      <c r="E8981" s="531">
        <v>0</v>
      </c>
      <c r="F8981" s="532"/>
    </row>
    <row r="8982" spans="1:6">
      <c r="A8982" s="529" t="s">
        <v>33961</v>
      </c>
      <c r="B8982" s="530">
        <v>105424</v>
      </c>
      <c r="C8982" s="522" t="s">
        <v>33964</v>
      </c>
      <c r="D8982" s="530" t="s">
        <v>1486</v>
      </c>
      <c r="E8982" s="531">
        <v>0</v>
      </c>
      <c r="F8982" s="532"/>
    </row>
    <row r="8983" spans="1:6">
      <c r="A8983" s="529" t="s">
        <v>33961</v>
      </c>
      <c r="B8983" s="530">
        <v>105448</v>
      </c>
      <c r="C8983" s="522" t="s">
        <v>33965</v>
      </c>
      <c r="D8983" s="530" t="s">
        <v>1486</v>
      </c>
      <c r="E8983" s="531">
        <v>0</v>
      </c>
      <c r="F8983" s="532"/>
    </row>
    <row r="8984" spans="1:6">
      <c r="A8984" s="529" t="s">
        <v>33961</v>
      </c>
      <c r="B8984" s="530">
        <v>105409</v>
      </c>
      <c r="C8984" s="522" t="s">
        <v>33966</v>
      </c>
      <c r="D8984" s="530" t="s">
        <v>1486</v>
      </c>
      <c r="E8984" s="531">
        <v>0</v>
      </c>
      <c r="F8984" s="532"/>
    </row>
    <row r="8985" spans="1:6">
      <c r="A8985" s="529" t="s">
        <v>33961</v>
      </c>
      <c r="B8985" s="530">
        <v>105415</v>
      </c>
      <c r="C8985" s="522" t="s">
        <v>33967</v>
      </c>
      <c r="D8985" s="530" t="s">
        <v>1486</v>
      </c>
      <c r="E8985" s="531">
        <v>0</v>
      </c>
      <c r="F8985" s="532"/>
    </row>
    <row r="8986" spans="1:6">
      <c r="A8986" s="529" t="s">
        <v>33961</v>
      </c>
      <c r="B8986" s="530">
        <v>105487</v>
      </c>
      <c r="C8986" s="522" t="s">
        <v>33968</v>
      </c>
      <c r="D8986" s="530" t="s">
        <v>1486</v>
      </c>
      <c r="E8986" s="531">
        <v>0</v>
      </c>
      <c r="F8986" s="532"/>
    </row>
    <row r="8987" spans="1:6">
      <c r="A8987" s="529" t="s">
        <v>33961</v>
      </c>
      <c r="B8987" s="530">
        <v>105451</v>
      </c>
      <c r="C8987" s="522" t="s">
        <v>33969</v>
      </c>
      <c r="D8987" s="530" t="s">
        <v>1486</v>
      </c>
      <c r="E8987" s="531">
        <v>0</v>
      </c>
      <c r="F8987" s="532"/>
    </row>
    <row r="8988" spans="1:6">
      <c r="A8988" s="529" t="s">
        <v>33961</v>
      </c>
      <c r="B8988" s="530">
        <v>105454</v>
      </c>
      <c r="C8988" s="522" t="s">
        <v>33970</v>
      </c>
      <c r="D8988" s="530" t="s">
        <v>1486</v>
      </c>
      <c r="E8988" s="531">
        <v>0</v>
      </c>
      <c r="F8988" s="532"/>
    </row>
    <row r="8989" spans="1:6">
      <c r="A8989" s="529" t="s">
        <v>33961</v>
      </c>
      <c r="B8989" s="530">
        <v>105411</v>
      </c>
      <c r="C8989" s="522" t="s">
        <v>33971</v>
      </c>
      <c r="D8989" s="530" t="s">
        <v>1486</v>
      </c>
      <c r="E8989" s="531">
        <v>0</v>
      </c>
      <c r="F8989" s="532"/>
    </row>
    <row r="8990" spans="1:6">
      <c r="A8990" s="529" t="s">
        <v>33961</v>
      </c>
      <c r="B8990" s="530">
        <v>105419</v>
      </c>
      <c r="C8990" s="522" t="s">
        <v>33972</v>
      </c>
      <c r="D8990" s="530" t="s">
        <v>1486</v>
      </c>
      <c r="E8990" s="531">
        <v>0</v>
      </c>
      <c r="F8990" s="532"/>
    </row>
    <row r="8991" spans="1:6">
      <c r="A8991" s="529" t="s">
        <v>33961</v>
      </c>
      <c r="B8991" s="530">
        <v>105443</v>
      </c>
      <c r="C8991" s="522" t="s">
        <v>33973</v>
      </c>
      <c r="D8991" s="530" t="s">
        <v>1486</v>
      </c>
      <c r="E8991" s="531">
        <v>0</v>
      </c>
      <c r="F8991" s="532"/>
    </row>
    <row r="8992" spans="1:6">
      <c r="A8992" s="529" t="s">
        <v>33961</v>
      </c>
      <c r="B8992" s="530">
        <v>105455</v>
      </c>
      <c r="C8992" s="522" t="s">
        <v>33974</v>
      </c>
      <c r="D8992" s="530" t="s">
        <v>1486</v>
      </c>
      <c r="E8992" s="531">
        <v>0</v>
      </c>
      <c r="F8992" s="532"/>
    </row>
    <row r="8993" spans="1:6">
      <c r="A8993" s="529" t="s">
        <v>33961</v>
      </c>
      <c r="B8993" s="530">
        <v>105412</v>
      </c>
      <c r="C8993" s="522" t="s">
        <v>33975</v>
      </c>
      <c r="D8993" s="530" t="s">
        <v>1486</v>
      </c>
      <c r="E8993" s="531">
        <v>0</v>
      </c>
      <c r="F8993" s="532"/>
    </row>
    <row r="8994" spans="1:6">
      <c r="A8994" s="529" t="s">
        <v>33961</v>
      </c>
      <c r="B8994" s="530">
        <v>105420</v>
      </c>
      <c r="C8994" s="522" t="s">
        <v>33976</v>
      </c>
      <c r="D8994" s="530" t="s">
        <v>1486</v>
      </c>
      <c r="E8994" s="531">
        <v>0</v>
      </c>
      <c r="F8994" s="532"/>
    </row>
    <row r="8995" spans="1:6">
      <c r="A8995" s="529" t="s">
        <v>33961</v>
      </c>
      <c r="B8995" s="530">
        <v>105444</v>
      </c>
      <c r="C8995" s="522" t="s">
        <v>33977</v>
      </c>
      <c r="D8995" s="530" t="s">
        <v>1486</v>
      </c>
      <c r="E8995" s="531">
        <v>0</v>
      </c>
      <c r="F8995" s="532"/>
    </row>
    <row r="8996" spans="1:6">
      <c r="A8996" s="529" t="s">
        <v>33961</v>
      </c>
      <c r="B8996" s="530">
        <v>105456</v>
      </c>
      <c r="C8996" s="522" t="s">
        <v>33978</v>
      </c>
      <c r="D8996" s="530" t="s">
        <v>1486</v>
      </c>
      <c r="E8996" s="531">
        <v>0</v>
      </c>
      <c r="F8996" s="532"/>
    </row>
    <row r="8997" spans="1:6">
      <c r="A8997" s="529" t="s">
        <v>33961</v>
      </c>
      <c r="B8997" s="530">
        <v>105478</v>
      </c>
      <c r="C8997" s="522" t="s">
        <v>33979</v>
      </c>
      <c r="D8997" s="530" t="s">
        <v>1486</v>
      </c>
      <c r="E8997" s="531">
        <v>0</v>
      </c>
      <c r="F8997" s="532"/>
    </row>
    <row r="8998" spans="1:6">
      <c r="A8998" s="529" t="s">
        <v>33961</v>
      </c>
      <c r="B8998" s="530">
        <v>105421</v>
      </c>
      <c r="C8998" s="522" t="s">
        <v>33980</v>
      </c>
      <c r="D8998" s="530" t="s">
        <v>1486</v>
      </c>
      <c r="E8998" s="531">
        <v>0</v>
      </c>
      <c r="F8998" s="532"/>
    </row>
    <row r="8999" spans="1:6">
      <c r="A8999" s="529" t="s">
        <v>33961</v>
      </c>
      <c r="B8999" s="530">
        <v>105445</v>
      </c>
      <c r="C8999" s="522" t="s">
        <v>33981</v>
      </c>
      <c r="D8999" s="530" t="s">
        <v>1486</v>
      </c>
      <c r="E8999" s="531">
        <v>0</v>
      </c>
      <c r="F8999" s="532"/>
    </row>
    <row r="9000" spans="1:6">
      <c r="A9000" s="529" t="s">
        <v>33961</v>
      </c>
      <c r="B9000" s="530">
        <v>105453</v>
      </c>
      <c r="C9000" s="522" t="s">
        <v>33982</v>
      </c>
      <c r="D9000" s="530" t="s">
        <v>1486</v>
      </c>
      <c r="E9000" s="531">
        <v>0</v>
      </c>
      <c r="F9000" s="532"/>
    </row>
    <row r="9001" spans="1:6">
      <c r="A9001" s="529" t="s">
        <v>33961</v>
      </c>
      <c r="B9001" s="530">
        <v>105497</v>
      </c>
      <c r="C9001" s="522" t="s">
        <v>33983</v>
      </c>
      <c r="D9001" s="530" t="s">
        <v>1486</v>
      </c>
      <c r="E9001" s="531">
        <v>0</v>
      </c>
      <c r="F9001" s="532"/>
    </row>
    <row r="9002" spans="1:6">
      <c r="A9002" s="529" t="s">
        <v>33961</v>
      </c>
      <c r="B9002" s="530">
        <v>105418</v>
      </c>
      <c r="C9002" s="522" t="s">
        <v>33984</v>
      </c>
      <c r="D9002" s="530" t="s">
        <v>1486</v>
      </c>
      <c r="E9002" s="531">
        <v>0</v>
      </c>
      <c r="F9002" s="532"/>
    </row>
    <row r="9003" spans="1:6">
      <c r="A9003" s="529" t="s">
        <v>33961</v>
      </c>
      <c r="B9003" s="530">
        <v>105442</v>
      </c>
      <c r="C9003" s="522" t="s">
        <v>33985</v>
      </c>
      <c r="D9003" s="530" t="s">
        <v>1486</v>
      </c>
      <c r="E9003" s="531">
        <v>0</v>
      </c>
      <c r="F9003" s="532"/>
    </row>
    <row r="9004" spans="1:6">
      <c r="A9004" s="529" t="s">
        <v>33961</v>
      </c>
      <c r="B9004" s="530">
        <v>105410</v>
      </c>
      <c r="C9004" s="522" t="s">
        <v>33986</v>
      </c>
      <c r="D9004" s="530" t="s">
        <v>1486</v>
      </c>
      <c r="E9004" s="531">
        <v>0</v>
      </c>
      <c r="F9004" s="532"/>
    </row>
    <row r="9005" spans="1:6">
      <c r="A9005" s="529" t="s">
        <v>33961</v>
      </c>
      <c r="B9005" s="530">
        <v>105416</v>
      </c>
      <c r="C9005" s="522" t="s">
        <v>33987</v>
      </c>
      <c r="D9005" s="530" t="s">
        <v>1486</v>
      </c>
      <c r="E9005" s="531">
        <v>0</v>
      </c>
      <c r="F9005" s="532"/>
    </row>
    <row r="9006" spans="1:6">
      <c r="A9006" s="529" t="s">
        <v>33961</v>
      </c>
      <c r="B9006" s="530">
        <v>105488</v>
      </c>
      <c r="C9006" s="522" t="s">
        <v>33988</v>
      </c>
      <c r="D9006" s="530" t="s">
        <v>1486</v>
      </c>
      <c r="E9006" s="531">
        <v>0</v>
      </c>
      <c r="F9006" s="532"/>
    </row>
    <row r="9007" spans="1:6">
      <c r="A9007" s="529" t="s">
        <v>33961</v>
      </c>
      <c r="B9007" s="530">
        <v>105452</v>
      </c>
      <c r="C9007" s="522" t="s">
        <v>33989</v>
      </c>
      <c r="D9007" s="530" t="s">
        <v>1486</v>
      </c>
      <c r="E9007" s="531">
        <v>0</v>
      </c>
      <c r="F9007" s="532"/>
    </row>
    <row r="9008" spans="1:6">
      <c r="A9008" s="529" t="s">
        <v>33961</v>
      </c>
      <c r="B9008" s="530">
        <v>105475</v>
      </c>
      <c r="C9008" s="522" t="s">
        <v>33990</v>
      </c>
      <c r="D9008" s="530" t="s">
        <v>1486</v>
      </c>
      <c r="E9008" s="531">
        <v>0</v>
      </c>
      <c r="F9008" s="532"/>
    </row>
    <row r="9009" spans="1:6">
      <c r="A9009" s="529" t="s">
        <v>33961</v>
      </c>
      <c r="B9009" s="530">
        <v>105498</v>
      </c>
      <c r="C9009" s="522" t="s">
        <v>33991</v>
      </c>
      <c r="D9009" s="530" t="s">
        <v>1486</v>
      </c>
      <c r="E9009" s="531">
        <v>0</v>
      </c>
      <c r="F9009" s="532"/>
    </row>
    <row r="9010" spans="1:6">
      <c r="A9010" s="529" t="s">
        <v>33961</v>
      </c>
      <c r="B9010" s="530">
        <v>105486</v>
      </c>
      <c r="C9010" s="522" t="s">
        <v>33992</v>
      </c>
      <c r="D9010" s="530" t="s">
        <v>1486</v>
      </c>
      <c r="E9010" s="531">
        <v>0</v>
      </c>
      <c r="F9010" s="532"/>
    </row>
    <row r="9011" spans="1:6">
      <c r="A9011" s="529" t="s">
        <v>33961</v>
      </c>
      <c r="B9011" s="530">
        <v>105450</v>
      </c>
      <c r="C9011" s="522" t="s">
        <v>33993</v>
      </c>
      <c r="D9011" s="530" t="s">
        <v>1486</v>
      </c>
      <c r="E9011" s="531">
        <v>0</v>
      </c>
      <c r="F9011" s="532"/>
    </row>
    <row r="9012" spans="1:6">
      <c r="A9012" s="529" t="s">
        <v>33961</v>
      </c>
      <c r="B9012" s="530">
        <v>105438</v>
      </c>
      <c r="C9012" s="522" t="s">
        <v>33994</v>
      </c>
      <c r="D9012" s="530" t="s">
        <v>1486</v>
      </c>
      <c r="E9012" s="531">
        <v>0</v>
      </c>
      <c r="F9012" s="532"/>
    </row>
    <row r="9013" spans="1:6">
      <c r="A9013" s="529" t="s">
        <v>33961</v>
      </c>
      <c r="B9013" s="530">
        <v>105463</v>
      </c>
      <c r="C9013" s="522" t="s">
        <v>33995</v>
      </c>
      <c r="D9013" s="530" t="s">
        <v>1486</v>
      </c>
      <c r="E9013" s="531">
        <v>0</v>
      </c>
      <c r="F9013" s="532"/>
    </row>
    <row r="9014" spans="1:6">
      <c r="A9014" s="529" t="s">
        <v>33961</v>
      </c>
      <c r="B9014" s="530">
        <v>105485</v>
      </c>
      <c r="C9014" s="522" t="s">
        <v>33996</v>
      </c>
      <c r="D9014" s="530" t="s">
        <v>1486</v>
      </c>
      <c r="E9014" s="531">
        <v>0</v>
      </c>
      <c r="F9014" s="532"/>
    </row>
    <row r="9015" spans="1:6">
      <c r="A9015" s="529" t="s">
        <v>33961</v>
      </c>
      <c r="B9015" s="530">
        <v>105428</v>
      </c>
      <c r="C9015" s="522" t="s">
        <v>33997</v>
      </c>
      <c r="D9015" s="530" t="s">
        <v>1486</v>
      </c>
      <c r="E9015" s="531">
        <v>0</v>
      </c>
      <c r="F9015" s="532"/>
    </row>
    <row r="9016" spans="1:6">
      <c r="A9016" s="529" t="s">
        <v>33961</v>
      </c>
      <c r="B9016" s="530">
        <v>105426</v>
      </c>
      <c r="C9016" s="522" t="s">
        <v>33998</v>
      </c>
      <c r="D9016" s="530" t="s">
        <v>1486</v>
      </c>
      <c r="E9016" s="531">
        <v>0</v>
      </c>
      <c r="F9016" s="532"/>
    </row>
    <row r="9017" spans="1:6">
      <c r="A9017" s="529" t="s">
        <v>33961</v>
      </c>
      <c r="B9017" s="530">
        <v>105491</v>
      </c>
      <c r="C9017" s="522" t="s">
        <v>33999</v>
      </c>
      <c r="D9017" s="530" t="s">
        <v>1486</v>
      </c>
      <c r="E9017" s="531">
        <v>0</v>
      </c>
      <c r="F9017" s="532"/>
    </row>
    <row r="9018" spans="1:6">
      <c r="A9018" s="529" t="s">
        <v>33961</v>
      </c>
      <c r="B9018" s="530">
        <v>105495</v>
      </c>
      <c r="C9018" s="522" t="s">
        <v>34000</v>
      </c>
      <c r="D9018" s="530" t="s">
        <v>1486</v>
      </c>
      <c r="E9018" s="531">
        <v>0</v>
      </c>
      <c r="F9018" s="532"/>
    </row>
    <row r="9019" spans="1:6">
      <c r="A9019" s="529" t="s">
        <v>33961</v>
      </c>
      <c r="B9019" s="530">
        <v>105407</v>
      </c>
      <c r="C9019" s="522" t="s">
        <v>34001</v>
      </c>
      <c r="D9019" s="530" t="s">
        <v>1486</v>
      </c>
      <c r="E9019" s="531">
        <v>0</v>
      </c>
      <c r="F9019" s="532"/>
    </row>
    <row r="9020" spans="1:6">
      <c r="A9020" s="529" t="s">
        <v>33961</v>
      </c>
      <c r="B9020" s="530">
        <v>105427</v>
      </c>
      <c r="C9020" s="522" t="s">
        <v>34002</v>
      </c>
      <c r="D9020" s="530" t="s">
        <v>1486</v>
      </c>
      <c r="E9020" s="531">
        <v>0</v>
      </c>
      <c r="F9020" s="532"/>
    </row>
    <row r="9021" spans="1:6">
      <c r="A9021" s="529" t="s">
        <v>33961</v>
      </c>
      <c r="B9021" s="530">
        <v>105492</v>
      </c>
      <c r="C9021" s="522" t="s">
        <v>34003</v>
      </c>
      <c r="D9021" s="530" t="s">
        <v>1486</v>
      </c>
      <c r="E9021" s="531">
        <v>0</v>
      </c>
      <c r="F9021" s="532"/>
    </row>
    <row r="9022" spans="1:6">
      <c r="A9022" s="529" t="s">
        <v>33961</v>
      </c>
      <c r="B9022" s="530">
        <v>105496</v>
      </c>
      <c r="C9022" s="522" t="s">
        <v>34004</v>
      </c>
      <c r="D9022" s="530" t="s">
        <v>1486</v>
      </c>
      <c r="E9022" s="531">
        <v>0</v>
      </c>
      <c r="F9022" s="532"/>
    </row>
    <row r="9023" spans="1:6">
      <c r="A9023" s="529" t="s">
        <v>33961</v>
      </c>
      <c r="B9023" s="530">
        <v>105425</v>
      </c>
      <c r="C9023" s="522" t="s">
        <v>34005</v>
      </c>
      <c r="D9023" s="530" t="s">
        <v>1486</v>
      </c>
      <c r="E9023" s="531">
        <v>0</v>
      </c>
      <c r="F9023" s="532"/>
    </row>
    <row r="9024" spans="1:6">
      <c r="A9024" s="529" t="s">
        <v>33961</v>
      </c>
      <c r="B9024" s="530">
        <v>105477</v>
      </c>
      <c r="C9024" s="522" t="s">
        <v>34006</v>
      </c>
      <c r="D9024" s="530" t="s">
        <v>1486</v>
      </c>
      <c r="E9024" s="531">
        <v>0</v>
      </c>
      <c r="F9024" s="532"/>
    </row>
    <row r="9025" spans="1:6">
      <c r="A9025" s="529" t="s">
        <v>33961</v>
      </c>
      <c r="B9025" s="530">
        <v>105490</v>
      </c>
      <c r="C9025" s="522" t="s">
        <v>34007</v>
      </c>
      <c r="D9025" s="530" t="s">
        <v>1486</v>
      </c>
      <c r="E9025" s="531">
        <v>0</v>
      </c>
      <c r="F9025" s="532"/>
    </row>
    <row r="9026" spans="1:6">
      <c r="A9026" s="529" t="s">
        <v>33961</v>
      </c>
      <c r="B9026" s="530">
        <v>105494</v>
      </c>
      <c r="C9026" s="522" t="s">
        <v>34008</v>
      </c>
      <c r="D9026" s="530" t="s">
        <v>1486</v>
      </c>
      <c r="E9026" s="531">
        <v>0</v>
      </c>
      <c r="F9026" s="532"/>
    </row>
    <row r="9027" spans="1:6">
      <c r="A9027" s="529" t="s">
        <v>33961</v>
      </c>
      <c r="B9027" s="530">
        <v>105417</v>
      </c>
      <c r="C9027" s="522" t="s">
        <v>34009</v>
      </c>
      <c r="D9027" s="530" t="s">
        <v>1486</v>
      </c>
      <c r="E9027" s="531">
        <v>0</v>
      </c>
      <c r="F9027" s="532"/>
    </row>
    <row r="9028" spans="1:6">
      <c r="A9028" s="529" t="s">
        <v>33961</v>
      </c>
      <c r="B9028" s="530">
        <v>105461</v>
      </c>
      <c r="C9028" s="522" t="s">
        <v>34010</v>
      </c>
      <c r="D9028" s="530" t="s">
        <v>1486</v>
      </c>
      <c r="E9028" s="531">
        <v>0</v>
      </c>
      <c r="F9028" s="532"/>
    </row>
    <row r="9029" spans="1:6">
      <c r="A9029" s="529" t="s">
        <v>33961</v>
      </c>
      <c r="B9029" s="530">
        <v>105436</v>
      </c>
      <c r="C9029" s="522" t="s">
        <v>34011</v>
      </c>
      <c r="D9029" s="530" t="s">
        <v>1486</v>
      </c>
      <c r="E9029" s="531">
        <v>0</v>
      </c>
      <c r="F9029" s="532"/>
    </row>
    <row r="9030" spans="1:6">
      <c r="A9030" s="529" t="s">
        <v>33961</v>
      </c>
      <c r="B9030" s="530">
        <v>105483</v>
      </c>
      <c r="C9030" s="522" t="s">
        <v>34012</v>
      </c>
      <c r="D9030" s="530" t="s">
        <v>1486</v>
      </c>
      <c r="E9030" s="531">
        <v>0</v>
      </c>
      <c r="F9030" s="532"/>
    </row>
    <row r="9031" spans="1:6">
      <c r="A9031" s="529" t="s">
        <v>33961</v>
      </c>
      <c r="B9031" s="530">
        <v>105505</v>
      </c>
      <c r="C9031" s="522" t="s">
        <v>34013</v>
      </c>
      <c r="D9031" s="530" t="s">
        <v>1486</v>
      </c>
      <c r="E9031" s="531">
        <v>0</v>
      </c>
      <c r="F9031" s="532"/>
    </row>
    <row r="9032" spans="1:6">
      <c r="A9032" s="529" t="s">
        <v>33961</v>
      </c>
      <c r="B9032" s="530">
        <v>105435</v>
      </c>
      <c r="C9032" s="522" t="s">
        <v>34014</v>
      </c>
      <c r="D9032" s="530" t="s">
        <v>1486</v>
      </c>
      <c r="E9032" s="531">
        <v>0</v>
      </c>
      <c r="F9032" s="532"/>
    </row>
    <row r="9033" spans="1:6">
      <c r="A9033" s="529" t="s">
        <v>33961</v>
      </c>
      <c r="B9033" s="530">
        <v>105460</v>
      </c>
      <c r="C9033" s="522" t="s">
        <v>34015</v>
      </c>
      <c r="D9033" s="530" t="s">
        <v>1486</v>
      </c>
      <c r="E9033" s="531">
        <v>0</v>
      </c>
      <c r="F9033" s="532"/>
    </row>
    <row r="9034" spans="1:6">
      <c r="A9034" s="529" t="s">
        <v>33961</v>
      </c>
      <c r="B9034" s="530">
        <v>105470</v>
      </c>
      <c r="C9034" s="522" t="s">
        <v>34016</v>
      </c>
      <c r="D9034" s="530" t="s">
        <v>1486</v>
      </c>
      <c r="E9034" s="531">
        <v>0</v>
      </c>
      <c r="F9034" s="532"/>
    </row>
    <row r="9035" spans="1:6">
      <c r="A9035" s="529" t="s">
        <v>33961</v>
      </c>
      <c r="B9035" s="530">
        <v>105504</v>
      </c>
      <c r="C9035" s="522" t="s">
        <v>34017</v>
      </c>
      <c r="D9035" s="530" t="s">
        <v>1486</v>
      </c>
      <c r="E9035" s="531">
        <v>0</v>
      </c>
      <c r="F9035" s="532"/>
    </row>
    <row r="9036" spans="1:6">
      <c r="A9036" s="529" t="s">
        <v>33961</v>
      </c>
      <c r="B9036" s="530">
        <v>105476</v>
      </c>
      <c r="C9036" s="522" t="s">
        <v>34018</v>
      </c>
      <c r="D9036" s="530" t="s">
        <v>1486</v>
      </c>
      <c r="E9036" s="531">
        <v>0</v>
      </c>
      <c r="F9036" s="532"/>
    </row>
    <row r="9037" spans="1:6">
      <c r="A9037" s="529" t="s">
        <v>33961</v>
      </c>
      <c r="B9037" s="530">
        <v>105471</v>
      </c>
      <c r="C9037" s="522" t="s">
        <v>34019</v>
      </c>
      <c r="D9037" s="530" t="s">
        <v>1486</v>
      </c>
      <c r="E9037" s="531">
        <v>0</v>
      </c>
      <c r="F9037" s="532"/>
    </row>
    <row r="9038" spans="1:6">
      <c r="A9038" s="529" t="s">
        <v>33961</v>
      </c>
      <c r="B9038" s="530">
        <v>105493</v>
      </c>
      <c r="C9038" s="522" t="s">
        <v>34020</v>
      </c>
      <c r="D9038" s="530" t="s">
        <v>1486</v>
      </c>
      <c r="E9038" s="531">
        <v>0</v>
      </c>
      <c r="F9038" s="532"/>
    </row>
    <row r="9039" spans="1:6">
      <c r="A9039" s="529" t="s">
        <v>33961</v>
      </c>
      <c r="B9039" s="530">
        <v>105482</v>
      </c>
      <c r="C9039" s="522" t="s">
        <v>34021</v>
      </c>
      <c r="D9039" s="530" t="s">
        <v>1486</v>
      </c>
      <c r="E9039" s="531">
        <v>0</v>
      </c>
      <c r="F9039" s="532"/>
    </row>
    <row r="9040" spans="1:6">
      <c r="A9040" s="529" t="s">
        <v>33961</v>
      </c>
      <c r="B9040" s="530">
        <v>105430</v>
      </c>
      <c r="C9040" s="522" t="s">
        <v>34022</v>
      </c>
      <c r="D9040" s="530" t="s">
        <v>1486</v>
      </c>
      <c r="E9040" s="531">
        <v>0</v>
      </c>
      <c r="F9040" s="532"/>
    </row>
    <row r="9041" spans="1:6">
      <c r="A9041" s="529" t="s">
        <v>33961</v>
      </c>
      <c r="B9041" s="530">
        <v>105440</v>
      </c>
      <c r="C9041" s="522" t="s">
        <v>34023</v>
      </c>
      <c r="D9041" s="530" t="s">
        <v>1486</v>
      </c>
      <c r="E9041" s="531">
        <v>0</v>
      </c>
      <c r="F9041" s="532"/>
    </row>
    <row r="9042" spans="1:6">
      <c r="A9042" s="529" t="s">
        <v>33961</v>
      </c>
      <c r="B9042" s="530">
        <v>105465</v>
      </c>
      <c r="C9042" s="522" t="s">
        <v>34024</v>
      </c>
      <c r="D9042" s="530" t="s">
        <v>1486</v>
      </c>
      <c r="E9042" s="531">
        <v>0</v>
      </c>
      <c r="F9042" s="532"/>
    </row>
    <row r="9043" spans="1:6">
      <c r="A9043" s="529" t="s">
        <v>33961</v>
      </c>
      <c r="B9043" s="530">
        <v>105499</v>
      </c>
      <c r="C9043" s="522" t="s">
        <v>34025</v>
      </c>
      <c r="D9043" s="530" t="s">
        <v>1486</v>
      </c>
      <c r="E9043" s="531">
        <v>0</v>
      </c>
      <c r="F9043" s="532"/>
    </row>
    <row r="9044" spans="1:6">
      <c r="A9044" s="529" t="s">
        <v>33961</v>
      </c>
      <c r="B9044" s="530">
        <v>105431</v>
      </c>
      <c r="C9044" s="522" t="s">
        <v>34026</v>
      </c>
      <c r="D9044" s="530" t="s">
        <v>1486</v>
      </c>
      <c r="E9044" s="531">
        <v>0</v>
      </c>
      <c r="F9044" s="532"/>
    </row>
    <row r="9045" spans="1:6">
      <c r="A9045" s="529" t="s">
        <v>33961</v>
      </c>
      <c r="B9045" s="530">
        <v>105441</v>
      </c>
      <c r="C9045" s="522" t="s">
        <v>34027</v>
      </c>
      <c r="D9045" s="530" t="s">
        <v>1486</v>
      </c>
      <c r="E9045" s="531">
        <v>0</v>
      </c>
      <c r="F9045" s="532"/>
    </row>
    <row r="9046" spans="1:6">
      <c r="A9046" s="529" t="s">
        <v>33961</v>
      </c>
      <c r="B9046" s="530">
        <v>105466</v>
      </c>
      <c r="C9046" s="522" t="s">
        <v>34028</v>
      </c>
      <c r="D9046" s="530" t="s">
        <v>1486</v>
      </c>
      <c r="E9046" s="531">
        <v>0</v>
      </c>
      <c r="F9046" s="532"/>
    </row>
    <row r="9047" spans="1:6">
      <c r="A9047" s="529" t="s">
        <v>33961</v>
      </c>
      <c r="B9047" s="530">
        <v>105500</v>
      </c>
      <c r="C9047" s="522" t="s">
        <v>34029</v>
      </c>
      <c r="D9047" s="530" t="s">
        <v>1486</v>
      </c>
      <c r="E9047" s="531">
        <v>0</v>
      </c>
      <c r="F9047" s="532"/>
    </row>
    <row r="9048" spans="1:6">
      <c r="A9048" s="529" t="s">
        <v>33961</v>
      </c>
      <c r="B9048" s="530">
        <v>105429</v>
      </c>
      <c r="C9048" s="522" t="s">
        <v>34030</v>
      </c>
      <c r="D9048" s="530" t="s">
        <v>1486</v>
      </c>
      <c r="E9048" s="531">
        <v>0</v>
      </c>
      <c r="F9048" s="532"/>
    </row>
    <row r="9049" spans="1:6">
      <c r="A9049" s="529" t="s">
        <v>33961</v>
      </c>
      <c r="B9049" s="530">
        <v>105439</v>
      </c>
      <c r="C9049" s="522" t="s">
        <v>34031</v>
      </c>
      <c r="D9049" s="530" t="s">
        <v>1486</v>
      </c>
      <c r="E9049" s="531">
        <v>0</v>
      </c>
      <c r="F9049" s="532"/>
    </row>
    <row r="9050" spans="1:6">
      <c r="A9050" s="529" t="s">
        <v>33961</v>
      </c>
      <c r="B9050" s="530">
        <v>105464</v>
      </c>
      <c r="C9050" s="522" t="s">
        <v>34032</v>
      </c>
      <c r="D9050" s="530" t="s">
        <v>1486</v>
      </c>
      <c r="E9050" s="531">
        <v>0</v>
      </c>
      <c r="F9050" s="532"/>
    </row>
    <row r="9051" spans="1:6">
      <c r="A9051" s="529" t="s">
        <v>33961</v>
      </c>
      <c r="B9051" s="530">
        <v>105489</v>
      </c>
      <c r="C9051" s="522" t="s">
        <v>34033</v>
      </c>
      <c r="D9051" s="530" t="s">
        <v>1486</v>
      </c>
      <c r="E9051" s="531">
        <v>0</v>
      </c>
      <c r="F9051" s="532"/>
    </row>
    <row r="9052" spans="1:6">
      <c r="A9052" s="529" t="s">
        <v>33961</v>
      </c>
      <c r="B9052" s="530">
        <v>105437</v>
      </c>
      <c r="C9052" s="522" t="s">
        <v>34034</v>
      </c>
      <c r="D9052" s="530" t="s">
        <v>1486</v>
      </c>
      <c r="E9052" s="531">
        <v>0</v>
      </c>
      <c r="F9052" s="532"/>
    </row>
    <row r="9053" spans="1:6">
      <c r="A9053" s="529" t="s">
        <v>33961</v>
      </c>
      <c r="B9053" s="530">
        <v>105462</v>
      </c>
      <c r="C9053" s="522" t="s">
        <v>34035</v>
      </c>
      <c r="D9053" s="530" t="s">
        <v>1486</v>
      </c>
      <c r="E9053" s="531">
        <v>0</v>
      </c>
      <c r="F9053" s="532"/>
    </row>
    <row r="9054" spans="1:6">
      <c r="A9054" s="529" t="s">
        <v>33961</v>
      </c>
      <c r="B9054" s="530">
        <v>105484</v>
      </c>
      <c r="C9054" s="522" t="s">
        <v>34036</v>
      </c>
      <c r="D9054" s="530" t="s">
        <v>1486</v>
      </c>
      <c r="E9054" s="531">
        <v>0</v>
      </c>
      <c r="F9054" s="532"/>
    </row>
    <row r="9055" spans="1:6">
      <c r="A9055" s="529" t="s">
        <v>33961</v>
      </c>
      <c r="B9055" s="530">
        <v>105506</v>
      </c>
      <c r="C9055" s="522" t="s">
        <v>34037</v>
      </c>
      <c r="D9055" s="530" t="s">
        <v>1486</v>
      </c>
      <c r="E9055" s="531">
        <v>0</v>
      </c>
      <c r="F9055" s="532"/>
    </row>
    <row r="9056" spans="1:6">
      <c r="A9056" s="529" t="s">
        <v>33961</v>
      </c>
      <c r="B9056" s="530">
        <v>105432</v>
      </c>
      <c r="C9056" s="522" t="s">
        <v>34038</v>
      </c>
      <c r="D9056" s="530" t="s">
        <v>1486</v>
      </c>
      <c r="E9056" s="531">
        <v>0</v>
      </c>
      <c r="F9056" s="532"/>
    </row>
    <row r="9057" spans="1:6">
      <c r="A9057" s="529" t="s">
        <v>33961</v>
      </c>
      <c r="B9057" s="530">
        <v>105457</v>
      </c>
      <c r="C9057" s="522" t="s">
        <v>34039</v>
      </c>
      <c r="D9057" s="530" t="s">
        <v>1486</v>
      </c>
      <c r="E9057" s="531">
        <v>0</v>
      </c>
      <c r="F9057" s="532"/>
    </row>
    <row r="9058" spans="1:6">
      <c r="A9058" s="529" t="s">
        <v>33961</v>
      </c>
      <c r="B9058" s="530">
        <v>105467</v>
      </c>
      <c r="C9058" s="522" t="s">
        <v>34040</v>
      </c>
      <c r="D9058" s="530" t="s">
        <v>1486</v>
      </c>
      <c r="E9058" s="531">
        <v>0</v>
      </c>
      <c r="F9058" s="532"/>
    </row>
    <row r="9059" spans="1:6">
      <c r="A9059" s="529" t="s">
        <v>33961</v>
      </c>
      <c r="B9059" s="530">
        <v>105501</v>
      </c>
      <c r="C9059" s="522" t="s">
        <v>34041</v>
      </c>
      <c r="D9059" s="530" t="s">
        <v>1486</v>
      </c>
      <c r="E9059" s="531">
        <v>0</v>
      </c>
      <c r="F9059" s="532"/>
    </row>
    <row r="9060" spans="1:6">
      <c r="A9060" s="529" t="s">
        <v>33961</v>
      </c>
      <c r="B9060" s="530">
        <v>105433</v>
      </c>
      <c r="C9060" s="522" t="s">
        <v>34042</v>
      </c>
      <c r="D9060" s="530" t="s">
        <v>1486</v>
      </c>
      <c r="E9060" s="531">
        <v>0</v>
      </c>
      <c r="F9060" s="532"/>
    </row>
    <row r="9061" spans="1:6">
      <c r="A9061" s="529" t="s">
        <v>33961</v>
      </c>
      <c r="B9061" s="530">
        <v>105458</v>
      </c>
      <c r="C9061" s="522" t="s">
        <v>34043</v>
      </c>
      <c r="D9061" s="530" t="s">
        <v>1486</v>
      </c>
      <c r="E9061" s="531">
        <v>0</v>
      </c>
      <c r="F9061" s="532"/>
    </row>
    <row r="9062" spans="1:6">
      <c r="A9062" s="529" t="s">
        <v>33961</v>
      </c>
      <c r="B9062" s="530">
        <v>105468</v>
      </c>
      <c r="C9062" s="522" t="s">
        <v>34044</v>
      </c>
      <c r="D9062" s="530" t="s">
        <v>1486</v>
      </c>
      <c r="E9062" s="531">
        <v>0</v>
      </c>
      <c r="F9062" s="532"/>
    </row>
    <row r="9063" spans="1:6">
      <c r="A9063" s="529" t="s">
        <v>33961</v>
      </c>
      <c r="B9063" s="530">
        <v>105502</v>
      </c>
      <c r="C9063" s="522" t="s">
        <v>34045</v>
      </c>
      <c r="D9063" s="530" t="s">
        <v>1486</v>
      </c>
      <c r="E9063" s="531">
        <v>0</v>
      </c>
      <c r="F9063" s="532"/>
    </row>
    <row r="9064" spans="1:6">
      <c r="A9064" s="529" t="s">
        <v>33961</v>
      </c>
      <c r="B9064" s="530">
        <v>105434</v>
      </c>
      <c r="C9064" s="522" t="s">
        <v>34046</v>
      </c>
      <c r="D9064" s="530" t="s">
        <v>1486</v>
      </c>
      <c r="E9064" s="531">
        <v>0</v>
      </c>
      <c r="F9064" s="532"/>
    </row>
    <row r="9065" spans="1:6">
      <c r="A9065" s="529" t="s">
        <v>33961</v>
      </c>
      <c r="B9065" s="530">
        <v>105459</v>
      </c>
      <c r="C9065" s="522" t="s">
        <v>34047</v>
      </c>
      <c r="D9065" s="530" t="s">
        <v>1486</v>
      </c>
      <c r="E9065" s="531">
        <v>0</v>
      </c>
      <c r="F9065" s="532"/>
    </row>
    <row r="9066" spans="1:6">
      <c r="A9066" s="529" t="s">
        <v>33961</v>
      </c>
      <c r="B9066" s="530">
        <v>105469</v>
      </c>
      <c r="C9066" s="522" t="s">
        <v>34048</v>
      </c>
      <c r="D9066" s="530" t="s">
        <v>1486</v>
      </c>
      <c r="E9066" s="531">
        <v>0</v>
      </c>
      <c r="F9066" s="532"/>
    </row>
    <row r="9067" spans="1:6">
      <c r="A9067" s="529" t="s">
        <v>33961</v>
      </c>
      <c r="B9067" s="530">
        <v>105503</v>
      </c>
      <c r="C9067" s="522" t="s">
        <v>34049</v>
      </c>
      <c r="D9067" s="530" t="s">
        <v>1486</v>
      </c>
      <c r="E9067" s="531">
        <v>0</v>
      </c>
      <c r="F9067" s="532"/>
    </row>
    <row r="9068" spans="1:6">
      <c r="A9068" s="529" t="s">
        <v>33961</v>
      </c>
      <c r="B9068" s="530">
        <v>105472</v>
      </c>
      <c r="C9068" s="522" t="s">
        <v>34050</v>
      </c>
      <c r="D9068" s="530" t="s">
        <v>1486</v>
      </c>
      <c r="E9068" s="531">
        <v>0</v>
      </c>
      <c r="F9068" s="532"/>
    </row>
    <row r="9069" spans="1:6">
      <c r="A9069" s="529" t="s">
        <v>33961</v>
      </c>
      <c r="B9069" s="530">
        <v>105413</v>
      </c>
      <c r="C9069" s="522" t="s">
        <v>34051</v>
      </c>
      <c r="D9069" s="530" t="s">
        <v>1486</v>
      </c>
      <c r="E9069" s="531">
        <v>0</v>
      </c>
      <c r="F9069" s="532"/>
    </row>
    <row r="9070" spans="1:6">
      <c r="A9070" s="529" t="s">
        <v>33961</v>
      </c>
      <c r="B9070" s="530">
        <v>105423</v>
      </c>
      <c r="C9070" s="522" t="s">
        <v>34052</v>
      </c>
      <c r="D9070" s="530" t="s">
        <v>1486</v>
      </c>
      <c r="E9070" s="531">
        <v>0</v>
      </c>
      <c r="F9070" s="532"/>
    </row>
    <row r="9071" spans="1:6">
      <c r="A9071" s="529" t="s">
        <v>33961</v>
      </c>
      <c r="B9071" s="530">
        <v>105447</v>
      </c>
      <c r="C9071" s="522" t="s">
        <v>34053</v>
      </c>
      <c r="D9071" s="530" t="s">
        <v>1486</v>
      </c>
      <c r="E9071" s="531">
        <v>0</v>
      </c>
      <c r="F9071" s="532"/>
    </row>
    <row r="9072" spans="1:6">
      <c r="A9072" s="529" t="s">
        <v>33961</v>
      </c>
      <c r="B9072" s="530">
        <v>105408</v>
      </c>
      <c r="C9072" s="522" t="s">
        <v>34054</v>
      </c>
      <c r="D9072" s="530" t="s">
        <v>1486</v>
      </c>
      <c r="E9072" s="531">
        <v>0</v>
      </c>
      <c r="F9072" s="532"/>
    </row>
    <row r="9073" spans="1:6">
      <c r="A9073" s="529" t="s">
        <v>33961</v>
      </c>
      <c r="B9073" s="530">
        <v>105479</v>
      </c>
      <c r="C9073" s="522" t="s">
        <v>34055</v>
      </c>
      <c r="D9073" s="530" t="s">
        <v>1486</v>
      </c>
      <c r="E9073" s="531">
        <v>0</v>
      </c>
      <c r="F9073" s="532"/>
    </row>
    <row r="9074" spans="1:6">
      <c r="A9074" s="529" t="s">
        <v>33961</v>
      </c>
      <c r="B9074" s="530">
        <v>105422</v>
      </c>
      <c r="C9074" s="522" t="s">
        <v>34056</v>
      </c>
      <c r="D9074" s="530" t="s">
        <v>1486</v>
      </c>
      <c r="E9074" s="531">
        <v>0</v>
      </c>
      <c r="F9074" s="532"/>
    </row>
    <row r="9075" spans="1:6">
      <c r="A9075" s="529" t="s">
        <v>33961</v>
      </c>
      <c r="B9075" s="530">
        <v>105446</v>
      </c>
      <c r="C9075" s="522" t="s">
        <v>34057</v>
      </c>
      <c r="D9075" s="530" t="s">
        <v>1486</v>
      </c>
      <c r="E9075" s="531">
        <v>0</v>
      </c>
      <c r="F9075" s="532"/>
    </row>
    <row r="9076" spans="1:6">
      <c r="A9076" s="529" t="s">
        <v>33961</v>
      </c>
      <c r="B9076" s="530">
        <v>105474</v>
      </c>
      <c r="C9076" s="522" t="s">
        <v>34058</v>
      </c>
      <c r="D9076" s="530" t="s">
        <v>1486</v>
      </c>
      <c r="E9076" s="531">
        <v>0</v>
      </c>
      <c r="F9076" s="532"/>
    </row>
    <row r="9077" spans="1:6">
      <c r="A9077" s="529" t="s">
        <v>33961</v>
      </c>
      <c r="B9077" s="530">
        <v>105480</v>
      </c>
      <c r="C9077" s="522" t="s">
        <v>34059</v>
      </c>
      <c r="D9077" s="530" t="s">
        <v>1486</v>
      </c>
      <c r="E9077" s="531">
        <v>0</v>
      </c>
      <c r="F9077" s="532"/>
    </row>
    <row r="9078" spans="1:6">
      <c r="A9078" s="529" t="s">
        <v>33961</v>
      </c>
      <c r="B9078" s="530">
        <v>105481</v>
      </c>
      <c r="C9078" s="522" t="s">
        <v>34060</v>
      </c>
      <c r="D9078" s="530" t="s">
        <v>1486</v>
      </c>
      <c r="E9078" s="531">
        <v>0</v>
      </c>
      <c r="F9078" s="532"/>
    </row>
    <row r="9079" spans="1:6">
      <c r="A9079" s="529" t="s">
        <v>33961</v>
      </c>
      <c r="B9079" s="530">
        <v>105449</v>
      </c>
      <c r="C9079" s="522" t="s">
        <v>34061</v>
      </c>
      <c r="D9079" s="530" t="s">
        <v>1486</v>
      </c>
      <c r="E9079" s="531">
        <v>0</v>
      </c>
      <c r="F9079" s="532"/>
    </row>
    <row r="9080" spans="1:6">
      <c r="A9080" s="529" t="s">
        <v>34062</v>
      </c>
      <c r="B9080" s="530">
        <v>105511</v>
      </c>
      <c r="C9080" s="522" t="s">
        <v>34063</v>
      </c>
      <c r="D9080" s="530" t="s">
        <v>12688</v>
      </c>
      <c r="E9080" s="531">
        <v>0</v>
      </c>
      <c r="F9080" s="532"/>
    </row>
    <row r="9081" spans="1:6">
      <c r="A9081" s="529" t="s">
        <v>34062</v>
      </c>
      <c r="B9081" s="530">
        <v>105507</v>
      </c>
      <c r="C9081" s="522" t="s">
        <v>34064</v>
      </c>
      <c r="D9081" s="530" t="s">
        <v>12688</v>
      </c>
      <c r="E9081" s="531">
        <v>0</v>
      </c>
      <c r="F9081" s="532"/>
    </row>
    <row r="9082" spans="1:6">
      <c r="A9082" s="529" t="s">
        <v>34062</v>
      </c>
      <c r="B9082" s="530">
        <v>105512</v>
      </c>
      <c r="C9082" s="522" t="s">
        <v>34065</v>
      </c>
      <c r="D9082" s="530" t="s">
        <v>12688</v>
      </c>
      <c r="E9082" s="531">
        <v>0</v>
      </c>
      <c r="F9082" s="532"/>
    </row>
    <row r="9083" spans="1:6">
      <c r="A9083" s="529" t="s">
        <v>34062</v>
      </c>
      <c r="B9083" s="530">
        <v>105508</v>
      </c>
      <c r="C9083" s="522" t="s">
        <v>34066</v>
      </c>
      <c r="D9083" s="530" t="s">
        <v>12688</v>
      </c>
      <c r="E9083" s="531">
        <v>0</v>
      </c>
      <c r="F9083" s="532"/>
    </row>
    <row r="9084" spans="1:6">
      <c r="A9084" s="529" t="s">
        <v>34062</v>
      </c>
      <c r="B9084" s="530">
        <v>105513</v>
      </c>
      <c r="C9084" s="522" t="s">
        <v>34067</v>
      </c>
      <c r="D9084" s="530" t="s">
        <v>12688</v>
      </c>
      <c r="E9084" s="531">
        <v>0</v>
      </c>
      <c r="F9084" s="532"/>
    </row>
    <row r="9085" spans="1:6">
      <c r="A9085" s="529" t="s">
        <v>34062</v>
      </c>
      <c r="B9085" s="530">
        <v>105509</v>
      </c>
      <c r="C9085" s="522" t="s">
        <v>34068</v>
      </c>
      <c r="D9085" s="530" t="s">
        <v>12688</v>
      </c>
      <c r="E9085" s="531">
        <v>0</v>
      </c>
      <c r="F9085" s="532"/>
    </row>
    <row r="9086" spans="1:6">
      <c r="A9086" s="529" t="s">
        <v>34062</v>
      </c>
      <c r="B9086" s="530">
        <v>105514</v>
      </c>
      <c r="C9086" s="522" t="s">
        <v>34069</v>
      </c>
      <c r="D9086" s="530" t="s">
        <v>12688</v>
      </c>
      <c r="E9086" s="531">
        <v>0</v>
      </c>
      <c r="F9086" s="532"/>
    </row>
    <row r="9087" spans="1:6">
      <c r="A9087" s="529" t="s">
        <v>34062</v>
      </c>
      <c r="B9087" s="530">
        <v>105510</v>
      </c>
      <c r="C9087" s="522" t="s">
        <v>34070</v>
      </c>
      <c r="D9087" s="530" t="s">
        <v>12688</v>
      </c>
      <c r="E9087" s="531">
        <v>0</v>
      </c>
      <c r="F9087" s="532"/>
    </row>
    <row r="9088" spans="1:6">
      <c r="A9088" s="529" t="s">
        <v>34071</v>
      </c>
      <c r="B9088" s="530">
        <v>100207</v>
      </c>
      <c r="C9088" s="522" t="s">
        <v>13436</v>
      </c>
      <c r="D9088" s="530" t="s">
        <v>395</v>
      </c>
      <c r="E9088" s="531">
        <v>536.35</v>
      </c>
      <c r="F9088" s="532">
        <v>0</v>
      </c>
    </row>
    <row r="9089" spans="1:6">
      <c r="A9089" s="529" t="s">
        <v>34071</v>
      </c>
      <c r="B9089" s="530">
        <v>100211</v>
      </c>
      <c r="C9089" s="522" t="s">
        <v>13441</v>
      </c>
      <c r="D9089" s="530" t="s">
        <v>13438</v>
      </c>
      <c r="E9089" s="531">
        <v>9.56</v>
      </c>
      <c r="F9089" s="532">
        <v>0</v>
      </c>
    </row>
    <row r="9090" spans="1:6">
      <c r="A9090" s="529" t="s">
        <v>34071</v>
      </c>
      <c r="B9090" s="530">
        <v>100210</v>
      </c>
      <c r="C9090" s="522" t="s">
        <v>13440</v>
      </c>
      <c r="D9090" s="530" t="s">
        <v>13438</v>
      </c>
      <c r="E9090" s="531">
        <v>24.78</v>
      </c>
      <c r="F9090" s="532">
        <v>0</v>
      </c>
    </row>
    <row r="9091" spans="1:6">
      <c r="A9091" s="529" t="s">
        <v>34071</v>
      </c>
      <c r="B9091" s="530">
        <v>100221</v>
      </c>
      <c r="C9091" s="522" t="s">
        <v>13452</v>
      </c>
      <c r="D9091" s="530" t="s">
        <v>13451</v>
      </c>
      <c r="E9091" s="531">
        <v>43.8</v>
      </c>
      <c r="F9091" s="532">
        <v>0</v>
      </c>
    </row>
    <row r="9092" spans="1:6">
      <c r="A9092" s="529" t="s">
        <v>34071</v>
      </c>
      <c r="B9092" s="530">
        <v>100203</v>
      </c>
      <c r="C9092" s="522" t="s">
        <v>13432</v>
      </c>
      <c r="D9092" s="530" t="s">
        <v>13424</v>
      </c>
      <c r="E9092" s="531">
        <v>1.53</v>
      </c>
      <c r="F9092" s="532">
        <v>0</v>
      </c>
    </row>
    <row r="9093" spans="1:6">
      <c r="A9093" s="529" t="s">
        <v>34071</v>
      </c>
      <c r="B9093" s="530">
        <v>100202</v>
      </c>
      <c r="C9093" s="522" t="s">
        <v>13431</v>
      </c>
      <c r="D9093" s="530" t="s">
        <v>13424</v>
      </c>
      <c r="E9093" s="531">
        <v>1.29</v>
      </c>
      <c r="F9093" s="532">
        <v>0</v>
      </c>
    </row>
    <row r="9094" spans="1:6">
      <c r="A9094" s="529" t="s">
        <v>34071</v>
      </c>
      <c r="B9094" s="530">
        <v>100201</v>
      </c>
      <c r="C9094" s="522" t="s">
        <v>13430</v>
      </c>
      <c r="D9094" s="530" t="s">
        <v>13424</v>
      </c>
      <c r="E9094" s="531">
        <v>1.1100000000000001</v>
      </c>
      <c r="F9094" s="532">
        <v>0</v>
      </c>
    </row>
    <row r="9095" spans="1:6">
      <c r="A9095" s="529" t="s">
        <v>34071</v>
      </c>
      <c r="B9095" s="530">
        <v>100216</v>
      </c>
      <c r="C9095" s="522" t="s">
        <v>13446</v>
      </c>
      <c r="D9095" s="530" t="s">
        <v>13438</v>
      </c>
      <c r="E9095" s="531">
        <v>1.34</v>
      </c>
      <c r="F9095" s="532">
        <v>0</v>
      </c>
    </row>
    <row r="9096" spans="1:6">
      <c r="A9096" s="529" t="s">
        <v>34071</v>
      </c>
      <c r="B9096" s="530">
        <v>100215</v>
      </c>
      <c r="C9096" s="522" t="s">
        <v>13445</v>
      </c>
      <c r="D9096" s="530" t="s">
        <v>13438</v>
      </c>
      <c r="E9096" s="531">
        <v>4.99</v>
      </c>
      <c r="F9096" s="532">
        <v>0</v>
      </c>
    </row>
    <row r="9097" spans="1:6">
      <c r="A9097" s="529" t="s">
        <v>34071</v>
      </c>
      <c r="B9097" s="530">
        <v>100214</v>
      </c>
      <c r="C9097" s="522" t="s">
        <v>13444</v>
      </c>
      <c r="D9097" s="530" t="s">
        <v>13438</v>
      </c>
      <c r="E9097" s="531">
        <v>5.82</v>
      </c>
      <c r="F9097" s="532">
        <v>0</v>
      </c>
    </row>
    <row r="9098" spans="1:6">
      <c r="A9098" s="529" t="s">
        <v>34071</v>
      </c>
      <c r="B9098" s="530">
        <v>100223</v>
      </c>
      <c r="C9098" s="522" t="s">
        <v>13454</v>
      </c>
      <c r="D9098" s="530" t="s">
        <v>13451</v>
      </c>
      <c r="E9098" s="531">
        <v>7.76</v>
      </c>
      <c r="F9098" s="532">
        <v>0</v>
      </c>
    </row>
    <row r="9099" spans="1:6">
      <c r="A9099" s="529" t="s">
        <v>34071</v>
      </c>
      <c r="B9099" s="530">
        <v>100280</v>
      </c>
      <c r="C9099" s="522" t="s">
        <v>13513</v>
      </c>
      <c r="D9099" s="530" t="s">
        <v>13438</v>
      </c>
      <c r="E9099" s="531">
        <v>25.47</v>
      </c>
      <c r="F9099" s="532">
        <v>0</v>
      </c>
    </row>
    <row r="9100" spans="1:6">
      <c r="A9100" s="529" t="s">
        <v>34071</v>
      </c>
      <c r="B9100" s="530">
        <v>100270</v>
      </c>
      <c r="C9100" s="522" t="s">
        <v>13503</v>
      </c>
      <c r="D9100" s="530" t="s">
        <v>13438</v>
      </c>
      <c r="E9100" s="531">
        <v>86.91</v>
      </c>
      <c r="F9100" s="532">
        <v>0</v>
      </c>
    </row>
    <row r="9101" spans="1:6">
      <c r="A9101" s="529" t="s">
        <v>34071</v>
      </c>
      <c r="B9101" s="530">
        <v>100286</v>
      </c>
      <c r="C9101" s="522" t="s">
        <v>13519</v>
      </c>
      <c r="D9101" s="530" t="s">
        <v>13469</v>
      </c>
      <c r="E9101" s="531">
        <v>19.02</v>
      </c>
      <c r="F9101" s="532">
        <v>0</v>
      </c>
    </row>
    <row r="9102" spans="1:6">
      <c r="A9102" s="529" t="s">
        <v>34071</v>
      </c>
      <c r="B9102" s="530">
        <v>100213</v>
      </c>
      <c r="C9102" s="522" t="s">
        <v>13443</v>
      </c>
      <c r="D9102" s="530" t="s">
        <v>13438</v>
      </c>
      <c r="E9102" s="531">
        <v>3.79</v>
      </c>
      <c r="F9102" s="532">
        <v>0</v>
      </c>
    </row>
    <row r="9103" spans="1:6">
      <c r="A9103" s="529" t="s">
        <v>34071</v>
      </c>
      <c r="B9103" s="530">
        <v>100212</v>
      </c>
      <c r="C9103" s="522" t="s">
        <v>13442</v>
      </c>
      <c r="D9103" s="530" t="s">
        <v>13438</v>
      </c>
      <c r="E9103" s="531">
        <v>10.56</v>
      </c>
      <c r="F9103" s="532">
        <v>0</v>
      </c>
    </row>
    <row r="9104" spans="1:6">
      <c r="A9104" s="529" t="s">
        <v>34071</v>
      </c>
      <c r="B9104" s="530">
        <v>100222</v>
      </c>
      <c r="C9104" s="522" t="s">
        <v>13453</v>
      </c>
      <c r="D9104" s="530" t="s">
        <v>13451</v>
      </c>
      <c r="E9104" s="531">
        <v>16.59</v>
      </c>
      <c r="F9104" s="532">
        <v>0</v>
      </c>
    </row>
    <row r="9105" spans="1:6">
      <c r="A9105" s="529" t="s">
        <v>34071</v>
      </c>
      <c r="B9105" s="530">
        <v>100226</v>
      </c>
      <c r="C9105" s="522" t="s">
        <v>13458</v>
      </c>
      <c r="D9105" s="530" t="s">
        <v>13457</v>
      </c>
      <c r="E9105" s="531">
        <v>0.95</v>
      </c>
      <c r="F9105" s="532">
        <v>0</v>
      </c>
    </row>
    <row r="9106" spans="1:6">
      <c r="A9106" s="529" t="s">
        <v>34071</v>
      </c>
      <c r="B9106" s="530">
        <v>100200</v>
      </c>
      <c r="C9106" s="522" t="s">
        <v>13429</v>
      </c>
      <c r="D9106" s="530" t="s">
        <v>13424</v>
      </c>
      <c r="E9106" s="531">
        <v>0.55000000000000004</v>
      </c>
      <c r="F9106" s="532">
        <v>0</v>
      </c>
    </row>
    <row r="9107" spans="1:6">
      <c r="A9107" s="529" t="s">
        <v>34071</v>
      </c>
      <c r="B9107" s="530">
        <v>100199</v>
      </c>
      <c r="C9107" s="522" t="s">
        <v>13428</v>
      </c>
      <c r="D9107" s="530" t="s">
        <v>13424</v>
      </c>
      <c r="E9107" s="531">
        <v>0.45</v>
      </c>
      <c r="F9107" s="532">
        <v>0</v>
      </c>
    </row>
    <row r="9108" spans="1:6">
      <c r="A9108" s="529" t="s">
        <v>34071</v>
      </c>
      <c r="B9108" s="530">
        <v>100198</v>
      </c>
      <c r="C9108" s="522" t="s">
        <v>13427</v>
      </c>
      <c r="D9108" s="530" t="s">
        <v>13424</v>
      </c>
      <c r="E9108" s="531">
        <v>0.38</v>
      </c>
      <c r="F9108" s="532">
        <v>0</v>
      </c>
    </row>
    <row r="9109" spans="1:6">
      <c r="A9109" s="529" t="s">
        <v>34071</v>
      </c>
      <c r="B9109" s="530">
        <v>100283</v>
      </c>
      <c r="C9109" s="522" t="s">
        <v>13516</v>
      </c>
      <c r="D9109" s="530" t="s">
        <v>13451</v>
      </c>
      <c r="E9109" s="531">
        <v>35.090000000000003</v>
      </c>
      <c r="F9109" s="532">
        <v>0</v>
      </c>
    </row>
    <row r="9110" spans="1:6">
      <c r="A9110" s="529" t="s">
        <v>34071</v>
      </c>
      <c r="B9110" s="530">
        <v>100227</v>
      </c>
      <c r="C9110" s="522" t="s">
        <v>13459</v>
      </c>
      <c r="D9110" s="530" t="s">
        <v>13457</v>
      </c>
      <c r="E9110" s="531">
        <v>1.41</v>
      </c>
      <c r="F9110" s="532">
        <v>0</v>
      </c>
    </row>
    <row r="9111" spans="1:6">
      <c r="A9111" s="529" t="s">
        <v>34071</v>
      </c>
      <c r="B9111" s="530">
        <v>100205</v>
      </c>
      <c r="C9111" s="522" t="s">
        <v>13434</v>
      </c>
      <c r="D9111" s="530" t="s">
        <v>395</v>
      </c>
      <c r="E9111" s="531">
        <v>2033.48</v>
      </c>
      <c r="F9111" s="532">
        <v>0</v>
      </c>
    </row>
    <row r="9112" spans="1:6">
      <c r="A9112" s="529" t="s">
        <v>34071</v>
      </c>
      <c r="B9112" s="530">
        <v>100206</v>
      </c>
      <c r="C9112" s="522" t="s">
        <v>13435</v>
      </c>
      <c r="D9112" s="530" t="s">
        <v>395</v>
      </c>
      <c r="E9112" s="531">
        <v>1469.86</v>
      </c>
      <c r="F9112" s="532">
        <v>0</v>
      </c>
    </row>
    <row r="9113" spans="1:6">
      <c r="A9113" s="529" t="s">
        <v>34071</v>
      </c>
      <c r="B9113" s="530">
        <v>100281</v>
      </c>
      <c r="C9113" s="522" t="s">
        <v>13514</v>
      </c>
      <c r="D9113" s="530" t="s">
        <v>13438</v>
      </c>
      <c r="E9113" s="531">
        <v>4.41</v>
      </c>
      <c r="F9113" s="532">
        <v>0</v>
      </c>
    </row>
    <row r="9114" spans="1:6">
      <c r="A9114" s="529" t="s">
        <v>34071</v>
      </c>
      <c r="B9114" s="530">
        <v>100219</v>
      </c>
      <c r="C9114" s="522" t="s">
        <v>13449</v>
      </c>
      <c r="D9114" s="530" t="s">
        <v>13438</v>
      </c>
      <c r="E9114" s="531">
        <v>0.55000000000000004</v>
      </c>
      <c r="F9114" s="532">
        <v>0</v>
      </c>
    </row>
    <row r="9115" spans="1:6">
      <c r="A9115" s="529" t="s">
        <v>34071</v>
      </c>
      <c r="B9115" s="530">
        <v>100218</v>
      </c>
      <c r="C9115" s="522" t="s">
        <v>13448</v>
      </c>
      <c r="D9115" s="530" t="s">
        <v>13438</v>
      </c>
      <c r="E9115" s="531">
        <v>2.46</v>
      </c>
      <c r="F9115" s="532">
        <v>0</v>
      </c>
    </row>
    <row r="9116" spans="1:6">
      <c r="A9116" s="529" t="s">
        <v>34071</v>
      </c>
      <c r="B9116" s="530">
        <v>100217</v>
      </c>
      <c r="C9116" s="522" t="s">
        <v>13447</v>
      </c>
      <c r="D9116" s="530" t="s">
        <v>13438</v>
      </c>
      <c r="E9116" s="531">
        <v>3.6</v>
      </c>
      <c r="F9116" s="532">
        <v>0</v>
      </c>
    </row>
    <row r="9117" spans="1:6">
      <c r="A9117" s="529" t="s">
        <v>34071</v>
      </c>
      <c r="B9117" s="530">
        <v>100224</v>
      </c>
      <c r="C9117" s="522" t="s">
        <v>13455</v>
      </c>
      <c r="D9117" s="530" t="s">
        <v>13451</v>
      </c>
      <c r="E9117" s="531">
        <v>3.6</v>
      </c>
      <c r="F9117" s="532">
        <v>0</v>
      </c>
    </row>
    <row r="9118" spans="1:6">
      <c r="A9118" s="529" t="s">
        <v>34071</v>
      </c>
      <c r="B9118" s="530">
        <v>100228</v>
      </c>
      <c r="C9118" s="522" t="s">
        <v>13460</v>
      </c>
      <c r="D9118" s="530" t="s">
        <v>13457</v>
      </c>
      <c r="E9118" s="531">
        <v>0.35</v>
      </c>
      <c r="F9118" s="532">
        <v>0</v>
      </c>
    </row>
    <row r="9119" spans="1:6">
      <c r="A9119" s="529" t="s">
        <v>34071</v>
      </c>
      <c r="B9119" s="530">
        <v>100204</v>
      </c>
      <c r="C9119" s="522" t="s">
        <v>13433</v>
      </c>
      <c r="D9119" s="530" t="s">
        <v>13424</v>
      </c>
      <c r="E9119" s="531">
        <v>0.14000000000000001</v>
      </c>
      <c r="F9119" s="532">
        <v>0</v>
      </c>
    </row>
    <row r="9120" spans="1:6">
      <c r="A9120" s="529" t="s">
        <v>34071</v>
      </c>
      <c r="B9120" s="530">
        <v>100284</v>
      </c>
      <c r="C9120" s="522" t="s">
        <v>13517</v>
      </c>
      <c r="D9120" s="530" t="s">
        <v>13451</v>
      </c>
      <c r="E9120" s="531">
        <v>12.89</v>
      </c>
      <c r="F9120" s="532">
        <v>0</v>
      </c>
    </row>
    <row r="9121" spans="1:6">
      <c r="A9121" s="529" t="s">
        <v>34071</v>
      </c>
      <c r="B9121" s="530">
        <v>100277</v>
      </c>
      <c r="C9121" s="522" t="s">
        <v>13510</v>
      </c>
      <c r="D9121" s="530" t="s">
        <v>13451</v>
      </c>
      <c r="E9121" s="531">
        <v>2.29</v>
      </c>
      <c r="F9121" s="532">
        <v>0</v>
      </c>
    </row>
    <row r="9122" spans="1:6">
      <c r="A9122" s="529" t="s">
        <v>34071</v>
      </c>
      <c r="B9122" s="530">
        <v>100278</v>
      </c>
      <c r="C9122" s="522" t="s">
        <v>13511</v>
      </c>
      <c r="D9122" s="530" t="s">
        <v>13438</v>
      </c>
      <c r="E9122" s="531">
        <v>55.47</v>
      </c>
      <c r="F9122" s="532">
        <v>0</v>
      </c>
    </row>
    <row r="9123" spans="1:6">
      <c r="A9123" s="529" t="s">
        <v>34071</v>
      </c>
      <c r="B9123" s="530">
        <v>100268</v>
      </c>
      <c r="C9123" s="522" t="s">
        <v>13501</v>
      </c>
      <c r="D9123" s="530" t="s">
        <v>13438</v>
      </c>
      <c r="E9123" s="531">
        <v>115.94</v>
      </c>
      <c r="F9123" s="532">
        <v>0</v>
      </c>
    </row>
    <row r="9124" spans="1:6">
      <c r="A9124" s="529" t="s">
        <v>34071</v>
      </c>
      <c r="B9124" s="530">
        <v>100285</v>
      </c>
      <c r="C9124" s="522" t="s">
        <v>13518</v>
      </c>
      <c r="D9124" s="530" t="s">
        <v>13469</v>
      </c>
      <c r="E9124" s="531">
        <v>58.36</v>
      </c>
      <c r="F9124" s="532">
        <v>0</v>
      </c>
    </row>
    <row r="9125" spans="1:6">
      <c r="A9125" s="529" t="s">
        <v>34071</v>
      </c>
      <c r="B9125" s="530">
        <v>100209</v>
      </c>
      <c r="C9125" s="522" t="s">
        <v>13439</v>
      </c>
      <c r="D9125" s="530" t="s">
        <v>13438</v>
      </c>
      <c r="E9125" s="531">
        <v>13.45</v>
      </c>
      <c r="F9125" s="532">
        <v>0</v>
      </c>
    </row>
    <row r="9126" spans="1:6">
      <c r="A9126" s="529" t="s">
        <v>34071</v>
      </c>
      <c r="B9126" s="530">
        <v>100208</v>
      </c>
      <c r="C9126" s="522" t="s">
        <v>13437</v>
      </c>
      <c r="D9126" s="530" t="s">
        <v>13438</v>
      </c>
      <c r="E9126" s="531">
        <v>26.9</v>
      </c>
      <c r="F9126" s="532">
        <v>0</v>
      </c>
    </row>
    <row r="9127" spans="1:6">
      <c r="A9127" s="529" t="s">
        <v>34071</v>
      </c>
      <c r="B9127" s="530">
        <v>100256</v>
      </c>
      <c r="C9127" s="522" t="s">
        <v>13489</v>
      </c>
      <c r="D9127" s="530" t="s">
        <v>13469</v>
      </c>
      <c r="E9127" s="531">
        <v>12.32</v>
      </c>
      <c r="F9127" s="532">
        <v>0</v>
      </c>
    </row>
    <row r="9128" spans="1:6">
      <c r="A9128" s="529" t="s">
        <v>34071</v>
      </c>
      <c r="B9128" s="530">
        <v>100220</v>
      </c>
      <c r="C9128" s="522" t="s">
        <v>13450</v>
      </c>
      <c r="D9128" s="530" t="s">
        <v>13451</v>
      </c>
      <c r="E9128" s="531">
        <v>38.64</v>
      </c>
      <c r="F9128" s="532">
        <v>0</v>
      </c>
    </row>
    <row r="9129" spans="1:6">
      <c r="A9129" s="529" t="s">
        <v>34071</v>
      </c>
      <c r="B9129" s="530">
        <v>100287</v>
      </c>
      <c r="C9129" s="522" t="s">
        <v>23588</v>
      </c>
      <c r="D9129" s="530" t="s">
        <v>13469</v>
      </c>
      <c r="E9129" s="531">
        <v>18.21</v>
      </c>
      <c r="F9129" s="532">
        <v>0</v>
      </c>
    </row>
    <row r="9130" spans="1:6">
      <c r="A9130" s="529" t="s">
        <v>34071</v>
      </c>
      <c r="B9130" s="530">
        <v>100274</v>
      </c>
      <c r="C9130" s="522" t="s">
        <v>13507</v>
      </c>
      <c r="D9130" s="530" t="s">
        <v>13451</v>
      </c>
      <c r="E9130" s="531">
        <v>38.659999999999997</v>
      </c>
      <c r="F9130" s="532">
        <v>0</v>
      </c>
    </row>
    <row r="9131" spans="1:6">
      <c r="A9131" s="529" t="s">
        <v>34071</v>
      </c>
      <c r="B9131" s="530">
        <v>100264</v>
      </c>
      <c r="C9131" s="522" t="s">
        <v>13497</v>
      </c>
      <c r="D9131" s="530" t="s">
        <v>13451</v>
      </c>
      <c r="E9131" s="531">
        <v>54.55</v>
      </c>
      <c r="F9131" s="532">
        <v>0</v>
      </c>
    </row>
    <row r="9132" spans="1:6">
      <c r="A9132" s="529" t="s">
        <v>34071</v>
      </c>
      <c r="B9132" s="530">
        <v>100225</v>
      </c>
      <c r="C9132" s="522" t="s">
        <v>13456</v>
      </c>
      <c r="D9132" s="530" t="s">
        <v>13457</v>
      </c>
      <c r="E9132" s="531">
        <v>3.03</v>
      </c>
      <c r="F9132" s="532">
        <v>0</v>
      </c>
    </row>
    <row r="9133" spans="1:6">
      <c r="A9133" s="529" t="s">
        <v>34071</v>
      </c>
      <c r="B9133" s="530">
        <v>100266</v>
      </c>
      <c r="C9133" s="522" t="s">
        <v>13499</v>
      </c>
      <c r="D9133" s="530" t="s">
        <v>13438</v>
      </c>
      <c r="E9133" s="531">
        <v>115.94</v>
      </c>
      <c r="F9133" s="532">
        <v>0</v>
      </c>
    </row>
    <row r="9134" spans="1:6">
      <c r="A9134" s="529" t="s">
        <v>34071</v>
      </c>
      <c r="B9134" s="530">
        <v>100257</v>
      </c>
      <c r="C9134" s="522" t="s">
        <v>13490</v>
      </c>
      <c r="D9134" s="530" t="s">
        <v>13469</v>
      </c>
      <c r="E9134" s="531">
        <v>7.39</v>
      </c>
      <c r="F9134" s="532">
        <v>0</v>
      </c>
    </row>
    <row r="9135" spans="1:6">
      <c r="A9135" s="529" t="s">
        <v>34071</v>
      </c>
      <c r="B9135" s="530">
        <v>100197</v>
      </c>
      <c r="C9135" s="522" t="s">
        <v>13426</v>
      </c>
      <c r="D9135" s="530" t="s">
        <v>13424</v>
      </c>
      <c r="E9135" s="531">
        <v>2.73</v>
      </c>
      <c r="F9135" s="532">
        <v>0</v>
      </c>
    </row>
    <row r="9136" spans="1:6">
      <c r="A9136" s="529" t="s">
        <v>34071</v>
      </c>
      <c r="B9136" s="530">
        <v>100196</v>
      </c>
      <c r="C9136" s="522" t="s">
        <v>13425</v>
      </c>
      <c r="D9136" s="530" t="s">
        <v>13424</v>
      </c>
      <c r="E9136" s="531">
        <v>1.82</v>
      </c>
      <c r="F9136" s="532">
        <v>0</v>
      </c>
    </row>
    <row r="9137" spans="1:6">
      <c r="A9137" s="529" t="s">
        <v>34071</v>
      </c>
      <c r="B9137" s="530">
        <v>100195</v>
      </c>
      <c r="C9137" s="522" t="s">
        <v>13423</v>
      </c>
      <c r="D9137" s="530" t="s">
        <v>13424</v>
      </c>
      <c r="E9137" s="531">
        <v>1.0900000000000001</v>
      </c>
      <c r="F9137" s="532">
        <v>0</v>
      </c>
    </row>
    <row r="9138" spans="1:6">
      <c r="A9138" s="529" t="s">
        <v>34071</v>
      </c>
      <c r="B9138" s="530">
        <v>100273</v>
      </c>
      <c r="C9138" s="522" t="s">
        <v>13506</v>
      </c>
      <c r="D9138" s="530" t="s">
        <v>13424</v>
      </c>
      <c r="E9138" s="531">
        <v>4.53</v>
      </c>
      <c r="F9138" s="532">
        <v>0</v>
      </c>
    </row>
    <row r="9139" spans="1:6">
      <c r="A9139" s="529" t="s">
        <v>34071</v>
      </c>
      <c r="B9139" s="530">
        <v>100282</v>
      </c>
      <c r="C9139" s="522" t="s">
        <v>13515</v>
      </c>
      <c r="D9139" s="530" t="s">
        <v>13451</v>
      </c>
      <c r="E9139" s="531">
        <v>217.22</v>
      </c>
      <c r="F9139" s="532">
        <v>0</v>
      </c>
    </row>
    <row r="9140" spans="1:6">
      <c r="A9140" s="529" t="s">
        <v>34071</v>
      </c>
      <c r="B9140" s="530">
        <v>100276</v>
      </c>
      <c r="C9140" s="522" t="s">
        <v>13509</v>
      </c>
      <c r="D9140" s="530" t="s">
        <v>13451</v>
      </c>
      <c r="E9140" s="531">
        <v>45.62</v>
      </c>
      <c r="F9140" s="532">
        <v>0</v>
      </c>
    </row>
    <row r="9141" spans="1:6">
      <c r="A9141" s="529" t="s">
        <v>34071</v>
      </c>
      <c r="B9141" s="530">
        <v>100275</v>
      </c>
      <c r="C9141" s="522" t="s">
        <v>13508</v>
      </c>
      <c r="D9141" s="530" t="s">
        <v>13451</v>
      </c>
      <c r="E9141" s="531">
        <v>25</v>
      </c>
      <c r="F9141" s="532">
        <v>0</v>
      </c>
    </row>
    <row r="9142" spans="1:6">
      <c r="A9142" s="529" t="s">
        <v>34071</v>
      </c>
      <c r="B9142" s="530">
        <v>100254</v>
      </c>
      <c r="C9142" s="522" t="s">
        <v>13487</v>
      </c>
      <c r="D9142" s="530" t="s">
        <v>13469</v>
      </c>
      <c r="E9142" s="531">
        <v>54.63</v>
      </c>
      <c r="F9142" s="532">
        <v>0</v>
      </c>
    </row>
    <row r="9143" spans="1:6">
      <c r="A9143" s="529" t="s">
        <v>34071</v>
      </c>
      <c r="B9143" s="530">
        <v>100250</v>
      </c>
      <c r="C9143" s="522" t="s">
        <v>13483</v>
      </c>
      <c r="D9143" s="530" t="s">
        <v>13469</v>
      </c>
      <c r="E9143" s="531">
        <v>6.16</v>
      </c>
      <c r="F9143" s="532">
        <v>0</v>
      </c>
    </row>
    <row r="9144" spans="1:6">
      <c r="A9144" s="529" t="s">
        <v>34071</v>
      </c>
      <c r="B9144" s="530">
        <v>100251</v>
      </c>
      <c r="C9144" s="522" t="s">
        <v>13484</v>
      </c>
      <c r="D9144" s="530" t="s">
        <v>13469</v>
      </c>
      <c r="E9144" s="531">
        <v>18.21</v>
      </c>
      <c r="F9144" s="532">
        <v>0</v>
      </c>
    </row>
    <row r="9145" spans="1:6">
      <c r="A9145" s="529" t="s">
        <v>34071</v>
      </c>
      <c r="B9145" s="530">
        <v>100252</v>
      </c>
      <c r="C9145" s="522" t="s">
        <v>13485</v>
      </c>
      <c r="D9145" s="530" t="s">
        <v>13469</v>
      </c>
      <c r="E9145" s="531">
        <v>27.31</v>
      </c>
      <c r="F9145" s="532">
        <v>0</v>
      </c>
    </row>
    <row r="9146" spans="1:6">
      <c r="A9146" s="529" t="s">
        <v>34071</v>
      </c>
      <c r="B9146" s="530">
        <v>100253</v>
      </c>
      <c r="C9146" s="522" t="s">
        <v>13486</v>
      </c>
      <c r="D9146" s="530" t="s">
        <v>13469</v>
      </c>
      <c r="E9146" s="531">
        <v>36.42</v>
      </c>
      <c r="F9146" s="532">
        <v>0</v>
      </c>
    </row>
    <row r="9147" spans="1:6">
      <c r="A9147" s="529" t="s">
        <v>34071</v>
      </c>
      <c r="B9147" s="530">
        <v>100249</v>
      </c>
      <c r="C9147" s="522" t="s">
        <v>13482</v>
      </c>
      <c r="D9147" s="530" t="s">
        <v>13469</v>
      </c>
      <c r="E9147" s="531">
        <v>3.69</v>
      </c>
      <c r="F9147" s="532">
        <v>0</v>
      </c>
    </row>
    <row r="9148" spans="1:6">
      <c r="A9148" s="529" t="s">
        <v>34071</v>
      </c>
      <c r="B9148" s="530">
        <v>100244</v>
      </c>
      <c r="C9148" s="522" t="s">
        <v>13477</v>
      </c>
      <c r="D9148" s="530" t="s">
        <v>13469</v>
      </c>
      <c r="E9148" s="531">
        <v>5.54</v>
      </c>
      <c r="F9148" s="532">
        <v>0</v>
      </c>
    </row>
    <row r="9149" spans="1:6">
      <c r="A9149" s="529" t="s">
        <v>34071</v>
      </c>
      <c r="B9149" s="530">
        <v>100245</v>
      </c>
      <c r="C9149" s="522" t="s">
        <v>13478</v>
      </c>
      <c r="D9149" s="530" t="s">
        <v>13469</v>
      </c>
      <c r="E9149" s="531">
        <v>11.09</v>
      </c>
      <c r="F9149" s="532">
        <v>0</v>
      </c>
    </row>
    <row r="9150" spans="1:6">
      <c r="A9150" s="529" t="s">
        <v>34071</v>
      </c>
      <c r="B9150" s="530">
        <v>100243</v>
      </c>
      <c r="C9150" s="522" t="s">
        <v>13476</v>
      </c>
      <c r="D9150" s="530" t="s">
        <v>13469</v>
      </c>
      <c r="E9150" s="531">
        <v>4.43</v>
      </c>
      <c r="F9150" s="532">
        <v>0</v>
      </c>
    </row>
    <row r="9151" spans="1:6">
      <c r="A9151" s="529" t="s">
        <v>34071</v>
      </c>
      <c r="B9151" s="530">
        <v>100239</v>
      </c>
      <c r="C9151" s="522" t="s">
        <v>13472</v>
      </c>
      <c r="D9151" s="530" t="s">
        <v>13469</v>
      </c>
      <c r="E9151" s="531">
        <v>9.24</v>
      </c>
      <c r="F9151" s="532">
        <v>0</v>
      </c>
    </row>
    <row r="9152" spans="1:6">
      <c r="A9152" s="529" t="s">
        <v>34071</v>
      </c>
      <c r="B9152" s="530">
        <v>100238</v>
      </c>
      <c r="C9152" s="522" t="s">
        <v>13471</v>
      </c>
      <c r="D9152" s="530" t="s">
        <v>13469</v>
      </c>
      <c r="E9152" s="531">
        <v>7.39</v>
      </c>
      <c r="F9152" s="532">
        <v>0</v>
      </c>
    </row>
    <row r="9153" spans="1:6">
      <c r="A9153" s="529" t="s">
        <v>34071</v>
      </c>
      <c r="B9153" s="530">
        <v>100241</v>
      </c>
      <c r="C9153" s="522" t="s">
        <v>13474</v>
      </c>
      <c r="D9153" s="530" t="s">
        <v>13469</v>
      </c>
      <c r="E9153" s="531">
        <v>9.24</v>
      </c>
      <c r="F9153" s="532">
        <v>0</v>
      </c>
    </row>
    <row r="9154" spans="1:6">
      <c r="A9154" s="529" t="s">
        <v>34071</v>
      </c>
      <c r="B9154" s="530">
        <v>100242</v>
      </c>
      <c r="C9154" s="522" t="s">
        <v>13475</v>
      </c>
      <c r="D9154" s="530" t="s">
        <v>13469</v>
      </c>
      <c r="E9154" s="531">
        <v>27.31</v>
      </c>
      <c r="F9154" s="532">
        <v>0</v>
      </c>
    </row>
    <row r="9155" spans="1:6">
      <c r="A9155" s="529" t="s">
        <v>34071</v>
      </c>
      <c r="B9155" s="530">
        <v>100240</v>
      </c>
      <c r="C9155" s="522" t="s">
        <v>13473</v>
      </c>
      <c r="D9155" s="530" t="s">
        <v>13469</v>
      </c>
      <c r="E9155" s="531">
        <v>5.54</v>
      </c>
      <c r="F9155" s="532">
        <v>0</v>
      </c>
    </row>
    <row r="9156" spans="1:6">
      <c r="A9156" s="529" t="s">
        <v>34071</v>
      </c>
      <c r="B9156" s="530">
        <v>100237</v>
      </c>
      <c r="C9156" s="522" t="s">
        <v>13470</v>
      </c>
      <c r="D9156" s="530" t="s">
        <v>13469</v>
      </c>
      <c r="E9156" s="531">
        <v>4.62</v>
      </c>
      <c r="F9156" s="532">
        <v>0</v>
      </c>
    </row>
    <row r="9157" spans="1:6">
      <c r="A9157" s="529" t="s">
        <v>34071</v>
      </c>
      <c r="B9157" s="530">
        <v>100236</v>
      </c>
      <c r="C9157" s="522" t="s">
        <v>13468</v>
      </c>
      <c r="D9157" s="530" t="s">
        <v>13469</v>
      </c>
      <c r="E9157" s="531">
        <v>3.85</v>
      </c>
      <c r="F9157" s="532">
        <v>0</v>
      </c>
    </row>
    <row r="9158" spans="1:6">
      <c r="A9158" s="529" t="s">
        <v>34071</v>
      </c>
      <c r="B9158" s="530">
        <v>100248</v>
      </c>
      <c r="C9158" s="522" t="s">
        <v>13481</v>
      </c>
      <c r="D9158" s="530" t="s">
        <v>13469</v>
      </c>
      <c r="E9158" s="531">
        <v>18.21</v>
      </c>
      <c r="F9158" s="532">
        <v>0</v>
      </c>
    </row>
    <row r="9159" spans="1:6">
      <c r="A9159" s="529" t="s">
        <v>34071</v>
      </c>
      <c r="B9159" s="530">
        <v>100247</v>
      </c>
      <c r="C9159" s="522" t="s">
        <v>13480</v>
      </c>
      <c r="D9159" s="530" t="s">
        <v>13469</v>
      </c>
      <c r="E9159" s="531">
        <v>4.62</v>
      </c>
      <c r="F9159" s="532">
        <v>0</v>
      </c>
    </row>
    <row r="9160" spans="1:6">
      <c r="A9160" s="529" t="s">
        <v>34071</v>
      </c>
      <c r="B9160" s="530">
        <v>100246</v>
      </c>
      <c r="C9160" s="522" t="s">
        <v>13479</v>
      </c>
      <c r="D9160" s="530" t="s">
        <v>13469</v>
      </c>
      <c r="E9160" s="531">
        <v>3.69</v>
      </c>
      <c r="F9160" s="532">
        <v>0</v>
      </c>
    </row>
    <row r="9161" spans="1:6">
      <c r="A9161" s="529" t="s">
        <v>34071</v>
      </c>
      <c r="B9161" s="530">
        <v>100255</v>
      </c>
      <c r="C9161" s="522" t="s">
        <v>13488</v>
      </c>
      <c r="D9161" s="530" t="s">
        <v>13469</v>
      </c>
      <c r="E9161" s="531">
        <v>18.489999999999998</v>
      </c>
      <c r="F9161" s="532">
        <v>0</v>
      </c>
    </row>
    <row r="9162" spans="1:6">
      <c r="A9162" s="529" t="s">
        <v>34071</v>
      </c>
      <c r="B9162" s="530">
        <v>100263</v>
      </c>
      <c r="C9162" s="522" t="s">
        <v>13496</v>
      </c>
      <c r="D9162" s="530" t="s">
        <v>13424</v>
      </c>
      <c r="E9162" s="531">
        <v>2.99</v>
      </c>
      <c r="F9162" s="532">
        <v>0</v>
      </c>
    </row>
    <row r="9163" spans="1:6">
      <c r="A9163" s="529" t="s">
        <v>34071</v>
      </c>
      <c r="B9163" s="530">
        <v>100260</v>
      </c>
      <c r="C9163" s="522" t="s">
        <v>13493</v>
      </c>
      <c r="D9163" s="530" t="s">
        <v>13424</v>
      </c>
      <c r="E9163" s="531">
        <v>12</v>
      </c>
      <c r="F9163" s="532">
        <v>0</v>
      </c>
    </row>
    <row r="9164" spans="1:6">
      <c r="A9164" s="529" t="s">
        <v>34071</v>
      </c>
      <c r="B9164" s="530">
        <v>100261</v>
      </c>
      <c r="C9164" s="522" t="s">
        <v>13494</v>
      </c>
      <c r="D9164" s="530" t="s">
        <v>13424</v>
      </c>
      <c r="E9164" s="531">
        <v>7.54</v>
      </c>
      <c r="F9164" s="532">
        <v>0</v>
      </c>
    </row>
    <row r="9165" spans="1:6">
      <c r="A9165" s="529" t="s">
        <v>34071</v>
      </c>
      <c r="B9165" s="530">
        <v>100262</v>
      </c>
      <c r="C9165" s="522" t="s">
        <v>13495</v>
      </c>
      <c r="D9165" s="530" t="s">
        <v>13424</v>
      </c>
      <c r="E9165" s="531">
        <v>4.67</v>
      </c>
      <c r="F9165" s="532">
        <v>0</v>
      </c>
    </row>
    <row r="9166" spans="1:6">
      <c r="A9166" s="529" t="s">
        <v>34071</v>
      </c>
      <c r="B9166" s="530">
        <v>100271</v>
      </c>
      <c r="C9166" s="522" t="s">
        <v>13504</v>
      </c>
      <c r="D9166" s="530" t="s">
        <v>13451</v>
      </c>
      <c r="E9166" s="531">
        <v>86.95</v>
      </c>
      <c r="F9166" s="532">
        <v>0</v>
      </c>
    </row>
    <row r="9167" spans="1:6">
      <c r="A9167" s="529" t="s">
        <v>34071</v>
      </c>
      <c r="B9167" s="530">
        <v>100258</v>
      </c>
      <c r="C9167" s="522" t="s">
        <v>13491</v>
      </c>
      <c r="D9167" s="530" t="s">
        <v>13469</v>
      </c>
      <c r="E9167" s="531">
        <v>18.489999999999998</v>
      </c>
      <c r="F9167" s="532">
        <v>0</v>
      </c>
    </row>
    <row r="9168" spans="1:6">
      <c r="A9168" s="529" t="s">
        <v>34071</v>
      </c>
      <c r="B9168" s="530">
        <v>100259</v>
      </c>
      <c r="C9168" s="522" t="s">
        <v>13492</v>
      </c>
      <c r="D9168" s="530" t="s">
        <v>13469</v>
      </c>
      <c r="E9168" s="531">
        <v>36.42</v>
      </c>
      <c r="F9168" s="532">
        <v>0</v>
      </c>
    </row>
    <row r="9169" spans="1:6">
      <c r="A9169" s="529" t="s">
        <v>34071</v>
      </c>
      <c r="B9169" s="530">
        <v>100279</v>
      </c>
      <c r="C9169" s="522" t="s">
        <v>13512</v>
      </c>
      <c r="D9169" s="530" t="s">
        <v>24</v>
      </c>
      <c r="E9169" s="531">
        <v>1.07</v>
      </c>
      <c r="F9169" s="532">
        <v>0</v>
      </c>
    </row>
    <row r="9170" spans="1:6">
      <c r="A9170" s="529" t="s">
        <v>34071</v>
      </c>
      <c r="B9170" s="530">
        <v>100233</v>
      </c>
      <c r="C9170" s="522" t="s">
        <v>13465</v>
      </c>
      <c r="D9170" s="530" t="s">
        <v>24</v>
      </c>
      <c r="E9170" s="531">
        <v>0.25</v>
      </c>
      <c r="F9170" s="532">
        <v>0</v>
      </c>
    </row>
    <row r="9171" spans="1:6">
      <c r="A9171" s="529" t="s">
        <v>34071</v>
      </c>
      <c r="B9171" s="530">
        <v>100232</v>
      </c>
      <c r="C9171" s="522" t="s">
        <v>13464</v>
      </c>
      <c r="D9171" s="530" t="s">
        <v>24</v>
      </c>
      <c r="E9171" s="531">
        <v>0.51</v>
      </c>
      <c r="F9171" s="532">
        <v>0</v>
      </c>
    </row>
    <row r="9172" spans="1:6">
      <c r="A9172" s="529" t="s">
        <v>34071</v>
      </c>
      <c r="B9172" s="530">
        <v>100234</v>
      </c>
      <c r="C9172" s="522" t="s">
        <v>13466</v>
      </c>
      <c r="D9172" s="530" t="s">
        <v>26</v>
      </c>
      <c r="E9172" s="531">
        <v>0.76</v>
      </c>
      <c r="F9172" s="532">
        <v>0</v>
      </c>
    </row>
    <row r="9173" spans="1:6">
      <c r="A9173" s="529" t="s">
        <v>34071</v>
      </c>
      <c r="B9173" s="530">
        <v>100265</v>
      </c>
      <c r="C9173" s="522" t="s">
        <v>13498</v>
      </c>
      <c r="D9173" s="530" t="s">
        <v>26</v>
      </c>
      <c r="E9173" s="531">
        <v>1.1399999999999999</v>
      </c>
      <c r="F9173" s="532">
        <v>0</v>
      </c>
    </row>
    <row r="9174" spans="1:6">
      <c r="A9174" s="529" t="s">
        <v>34071</v>
      </c>
      <c r="B9174" s="530">
        <v>100235</v>
      </c>
      <c r="C9174" s="522" t="s">
        <v>13467</v>
      </c>
      <c r="D9174" s="530" t="s">
        <v>16</v>
      </c>
      <c r="E9174" s="531">
        <v>0.05</v>
      </c>
      <c r="F9174" s="532">
        <v>0</v>
      </c>
    </row>
    <row r="9175" spans="1:6">
      <c r="A9175" s="529" t="s">
        <v>34071</v>
      </c>
      <c r="B9175" s="530">
        <v>100267</v>
      </c>
      <c r="C9175" s="522" t="s">
        <v>13500</v>
      </c>
      <c r="D9175" s="530" t="s">
        <v>24</v>
      </c>
      <c r="E9175" s="531">
        <v>2.29</v>
      </c>
      <c r="F9175" s="532">
        <v>0</v>
      </c>
    </row>
    <row r="9176" spans="1:6">
      <c r="A9176" s="529" t="s">
        <v>34071</v>
      </c>
      <c r="B9176" s="530">
        <v>100231</v>
      </c>
      <c r="C9176" s="522" t="s">
        <v>13463</v>
      </c>
      <c r="D9176" s="530" t="s">
        <v>25</v>
      </c>
      <c r="E9176" s="531">
        <v>0.05</v>
      </c>
      <c r="F9176" s="532">
        <v>0</v>
      </c>
    </row>
    <row r="9177" spans="1:6">
      <c r="A9177" s="529" t="s">
        <v>34071</v>
      </c>
      <c r="B9177" s="530">
        <v>100230</v>
      </c>
      <c r="C9177" s="522" t="s">
        <v>13462</v>
      </c>
      <c r="D9177" s="530" t="s">
        <v>25</v>
      </c>
      <c r="E9177" s="531">
        <v>0.03</v>
      </c>
      <c r="F9177" s="532">
        <v>0</v>
      </c>
    </row>
    <row r="9178" spans="1:6">
      <c r="A9178" s="529" t="s">
        <v>34071</v>
      </c>
      <c r="B9178" s="530">
        <v>100229</v>
      </c>
      <c r="C9178" s="522" t="s">
        <v>13461</v>
      </c>
      <c r="D9178" s="530" t="s">
        <v>25</v>
      </c>
      <c r="E9178" s="531">
        <v>0.02</v>
      </c>
      <c r="F9178" s="532">
        <v>0</v>
      </c>
    </row>
    <row r="9179" spans="1:6">
      <c r="A9179" s="529" t="s">
        <v>34071</v>
      </c>
      <c r="B9179" s="530">
        <v>100272</v>
      </c>
      <c r="C9179" s="522" t="s">
        <v>13505</v>
      </c>
      <c r="D9179" s="530" t="s">
        <v>26</v>
      </c>
      <c r="E9179" s="531">
        <v>1.72</v>
      </c>
      <c r="F9179" s="532">
        <v>0</v>
      </c>
    </row>
    <row r="9180" spans="1:6">
      <c r="A9180" s="529" t="s">
        <v>34071</v>
      </c>
      <c r="B9180" s="530">
        <v>100269</v>
      </c>
      <c r="C9180" s="522" t="s">
        <v>13502</v>
      </c>
      <c r="D9180" s="530" t="s">
        <v>24</v>
      </c>
      <c r="E9180" s="531">
        <v>2.29</v>
      </c>
      <c r="F9180" s="532">
        <v>0</v>
      </c>
    </row>
    <row r="9181" spans="1:6">
      <c r="A9181" s="529" t="s">
        <v>34072</v>
      </c>
      <c r="B9181" s="530">
        <v>100986</v>
      </c>
      <c r="C9181" s="522" t="s">
        <v>13627</v>
      </c>
      <c r="D9181" s="530" t="s">
        <v>28</v>
      </c>
      <c r="E9181" s="531">
        <v>9.82</v>
      </c>
      <c r="F9181" s="532">
        <v>0</v>
      </c>
    </row>
    <row r="9182" spans="1:6">
      <c r="A9182" s="529" t="s">
        <v>34072</v>
      </c>
      <c r="B9182" s="530">
        <v>101002</v>
      </c>
      <c r="C9182" s="522" t="s">
        <v>13643</v>
      </c>
      <c r="D9182" s="530" t="s">
        <v>1486</v>
      </c>
      <c r="E9182" s="531">
        <v>6.54</v>
      </c>
      <c r="F9182" s="532">
        <v>0</v>
      </c>
    </row>
    <row r="9183" spans="1:6">
      <c r="A9183" s="529" t="s">
        <v>34072</v>
      </c>
      <c r="B9183" s="530">
        <v>100987</v>
      </c>
      <c r="C9183" s="522" t="s">
        <v>13628</v>
      </c>
      <c r="D9183" s="530" t="s">
        <v>28</v>
      </c>
      <c r="E9183" s="531">
        <v>11.18</v>
      </c>
      <c r="F9183" s="532">
        <v>0</v>
      </c>
    </row>
    <row r="9184" spans="1:6">
      <c r="A9184" s="529" t="s">
        <v>34072</v>
      </c>
      <c r="B9184" s="530">
        <v>101003</v>
      </c>
      <c r="C9184" s="522" t="s">
        <v>13644</v>
      </c>
      <c r="D9184" s="530" t="s">
        <v>1486</v>
      </c>
      <c r="E9184" s="531">
        <v>7.44</v>
      </c>
      <c r="F9184" s="532">
        <v>0</v>
      </c>
    </row>
    <row r="9185" spans="1:6">
      <c r="A9185" s="529" t="s">
        <v>34072</v>
      </c>
      <c r="B9185" s="530">
        <v>100988</v>
      </c>
      <c r="C9185" s="522" t="s">
        <v>13629</v>
      </c>
      <c r="D9185" s="530" t="s">
        <v>28</v>
      </c>
      <c r="E9185" s="531">
        <v>11.82</v>
      </c>
      <c r="F9185" s="532">
        <v>0</v>
      </c>
    </row>
    <row r="9186" spans="1:6">
      <c r="A9186" s="529" t="s">
        <v>34072</v>
      </c>
      <c r="B9186" s="530">
        <v>101004</v>
      </c>
      <c r="C9186" s="522" t="s">
        <v>13645</v>
      </c>
      <c r="D9186" s="530" t="s">
        <v>1486</v>
      </c>
      <c r="E9186" s="531">
        <v>7.88</v>
      </c>
      <c r="F9186" s="532">
        <v>0</v>
      </c>
    </row>
    <row r="9187" spans="1:6">
      <c r="A9187" s="529" t="s">
        <v>34072</v>
      </c>
      <c r="B9187" s="530">
        <v>100985</v>
      </c>
      <c r="C9187" s="522" t="s">
        <v>13626</v>
      </c>
      <c r="D9187" s="530" t="s">
        <v>28</v>
      </c>
      <c r="E9187" s="531">
        <v>8.25</v>
      </c>
      <c r="F9187" s="532">
        <v>0</v>
      </c>
    </row>
    <row r="9188" spans="1:6">
      <c r="A9188" s="529" t="s">
        <v>34072</v>
      </c>
      <c r="B9188" s="530">
        <v>101001</v>
      </c>
      <c r="C9188" s="522" t="s">
        <v>13642</v>
      </c>
      <c r="D9188" s="530" t="s">
        <v>1486</v>
      </c>
      <c r="E9188" s="531">
        <v>5.5</v>
      </c>
      <c r="F9188" s="532">
        <v>0</v>
      </c>
    </row>
    <row r="9189" spans="1:6">
      <c r="A9189" s="529" t="s">
        <v>34072</v>
      </c>
      <c r="B9189" s="530">
        <v>101008</v>
      </c>
      <c r="C9189" s="522" t="s">
        <v>13649</v>
      </c>
      <c r="D9189" s="530" t="s">
        <v>28</v>
      </c>
      <c r="E9189" s="531">
        <v>5.92</v>
      </c>
      <c r="F9189" s="532">
        <v>0</v>
      </c>
    </row>
    <row r="9190" spans="1:6">
      <c r="A9190" s="529" t="s">
        <v>34072</v>
      </c>
      <c r="B9190" s="530">
        <v>101007</v>
      </c>
      <c r="C9190" s="522" t="s">
        <v>13648</v>
      </c>
      <c r="D9190" s="530" t="s">
        <v>28</v>
      </c>
      <c r="E9190" s="531">
        <v>5.88</v>
      </c>
      <c r="F9190" s="532">
        <v>0</v>
      </c>
    </row>
    <row r="9191" spans="1:6">
      <c r="A9191" s="529" t="s">
        <v>34072</v>
      </c>
      <c r="B9191" s="530">
        <v>100982</v>
      </c>
      <c r="C9191" s="522" t="s">
        <v>13623</v>
      </c>
      <c r="D9191" s="530" t="s">
        <v>28</v>
      </c>
      <c r="E9191" s="531">
        <v>9.75</v>
      </c>
      <c r="F9191" s="532">
        <v>0</v>
      </c>
    </row>
    <row r="9192" spans="1:6">
      <c r="A9192" s="529" t="s">
        <v>34072</v>
      </c>
      <c r="B9192" s="530">
        <v>100998</v>
      </c>
      <c r="C9192" s="522" t="s">
        <v>13639</v>
      </c>
      <c r="D9192" s="530" t="s">
        <v>1486</v>
      </c>
      <c r="E9192" s="531">
        <v>6.52</v>
      </c>
      <c r="F9192" s="532">
        <v>0</v>
      </c>
    </row>
    <row r="9193" spans="1:6">
      <c r="A9193" s="529" t="s">
        <v>34072</v>
      </c>
      <c r="B9193" s="530">
        <v>100983</v>
      </c>
      <c r="C9193" s="522" t="s">
        <v>13624</v>
      </c>
      <c r="D9193" s="530" t="s">
        <v>28</v>
      </c>
      <c r="E9193" s="531">
        <v>9.7200000000000006</v>
      </c>
      <c r="F9193" s="532">
        <v>0</v>
      </c>
    </row>
    <row r="9194" spans="1:6">
      <c r="A9194" s="529" t="s">
        <v>34072</v>
      </c>
      <c r="B9194" s="530">
        <v>100999</v>
      </c>
      <c r="C9194" s="522" t="s">
        <v>13640</v>
      </c>
      <c r="D9194" s="530" t="s">
        <v>1486</v>
      </c>
      <c r="E9194" s="531">
        <v>6.51</v>
      </c>
      <c r="F9194" s="532">
        <v>0</v>
      </c>
    </row>
    <row r="9195" spans="1:6">
      <c r="A9195" s="529" t="s">
        <v>34072</v>
      </c>
      <c r="B9195" s="530">
        <v>100984</v>
      </c>
      <c r="C9195" s="522" t="s">
        <v>13625</v>
      </c>
      <c r="D9195" s="530" t="s">
        <v>28</v>
      </c>
      <c r="E9195" s="531">
        <v>9.51</v>
      </c>
      <c r="F9195" s="532">
        <v>0</v>
      </c>
    </row>
    <row r="9196" spans="1:6">
      <c r="A9196" s="529" t="s">
        <v>34072</v>
      </c>
      <c r="B9196" s="530">
        <v>101000</v>
      </c>
      <c r="C9196" s="522" t="s">
        <v>13641</v>
      </c>
      <c r="D9196" s="530" t="s">
        <v>1486</v>
      </c>
      <c r="E9196" s="531">
        <v>6.34</v>
      </c>
      <c r="F9196" s="532">
        <v>0</v>
      </c>
    </row>
    <row r="9197" spans="1:6">
      <c r="A9197" s="529" t="s">
        <v>34072</v>
      </c>
      <c r="B9197" s="530">
        <v>100981</v>
      </c>
      <c r="C9197" s="522" t="s">
        <v>13622</v>
      </c>
      <c r="D9197" s="530" t="s">
        <v>28</v>
      </c>
      <c r="E9197" s="531">
        <v>10.27</v>
      </c>
      <c r="F9197" s="532">
        <v>0</v>
      </c>
    </row>
    <row r="9198" spans="1:6">
      <c r="A9198" s="529" t="s">
        <v>34072</v>
      </c>
      <c r="B9198" s="530">
        <v>100997</v>
      </c>
      <c r="C9198" s="522" t="s">
        <v>13638</v>
      </c>
      <c r="D9198" s="530" t="s">
        <v>1486</v>
      </c>
      <c r="E9198" s="531">
        <v>6.85</v>
      </c>
      <c r="F9198" s="532">
        <v>0</v>
      </c>
    </row>
    <row r="9199" spans="1:6">
      <c r="A9199" s="529" t="s">
        <v>34072</v>
      </c>
      <c r="B9199" s="530">
        <v>101010</v>
      </c>
      <c r="C9199" s="522" t="s">
        <v>13651</v>
      </c>
      <c r="D9199" s="530" t="s">
        <v>1486</v>
      </c>
      <c r="E9199" s="531">
        <v>29.49</v>
      </c>
      <c r="F9199" s="532">
        <v>0</v>
      </c>
    </row>
    <row r="9200" spans="1:6">
      <c r="A9200" s="529" t="s">
        <v>34072</v>
      </c>
      <c r="B9200" s="530">
        <v>101009</v>
      </c>
      <c r="C9200" s="522" t="s">
        <v>13650</v>
      </c>
      <c r="D9200" s="530" t="s">
        <v>1486</v>
      </c>
      <c r="E9200" s="531">
        <v>46.84</v>
      </c>
      <c r="F9200" s="532">
        <v>0</v>
      </c>
    </row>
    <row r="9201" spans="1:6">
      <c r="A9201" s="529" t="s">
        <v>34072</v>
      </c>
      <c r="B9201" s="530">
        <v>100978</v>
      </c>
      <c r="C9201" s="522" t="s">
        <v>496</v>
      </c>
      <c r="D9201" s="530" t="s">
        <v>28</v>
      </c>
      <c r="E9201" s="531">
        <v>7.56</v>
      </c>
      <c r="F9201" s="532">
        <v>0</v>
      </c>
    </row>
    <row r="9202" spans="1:6">
      <c r="A9202" s="529" t="s">
        <v>34072</v>
      </c>
      <c r="B9202" s="530">
        <v>100994</v>
      </c>
      <c r="C9202" s="522" t="s">
        <v>13635</v>
      </c>
      <c r="D9202" s="530" t="s">
        <v>1486</v>
      </c>
      <c r="E9202" s="531">
        <v>5.01</v>
      </c>
      <c r="F9202" s="532">
        <v>0</v>
      </c>
    </row>
    <row r="9203" spans="1:6">
      <c r="A9203" s="529" t="s">
        <v>34072</v>
      </c>
      <c r="B9203" s="530">
        <v>100974</v>
      </c>
      <c r="C9203" s="522" t="s">
        <v>13605</v>
      </c>
      <c r="D9203" s="530" t="s">
        <v>28</v>
      </c>
      <c r="E9203" s="531">
        <v>9.08</v>
      </c>
      <c r="F9203" s="532">
        <v>0</v>
      </c>
    </row>
    <row r="9204" spans="1:6">
      <c r="A9204" s="529" t="s">
        <v>34072</v>
      </c>
      <c r="B9204" s="530">
        <v>100990</v>
      </c>
      <c r="C9204" s="522" t="s">
        <v>13631</v>
      </c>
      <c r="D9204" s="530" t="s">
        <v>1486</v>
      </c>
      <c r="E9204" s="531">
        <v>6.07</v>
      </c>
      <c r="F9204" s="532">
        <v>0</v>
      </c>
    </row>
    <row r="9205" spans="1:6">
      <c r="A9205" s="529" t="s">
        <v>34072</v>
      </c>
      <c r="B9205" s="530">
        <v>100979</v>
      </c>
      <c r="C9205" s="522" t="s">
        <v>13620</v>
      </c>
      <c r="D9205" s="530" t="s">
        <v>28</v>
      </c>
      <c r="E9205" s="531">
        <v>7.2</v>
      </c>
      <c r="F9205" s="532">
        <v>0</v>
      </c>
    </row>
    <row r="9206" spans="1:6">
      <c r="A9206" s="529" t="s">
        <v>34072</v>
      </c>
      <c r="B9206" s="530">
        <v>100995</v>
      </c>
      <c r="C9206" s="522" t="s">
        <v>13636</v>
      </c>
      <c r="D9206" s="530" t="s">
        <v>1486</v>
      </c>
      <c r="E9206" s="531">
        <v>4.8099999999999996</v>
      </c>
      <c r="F9206" s="532">
        <v>0</v>
      </c>
    </row>
    <row r="9207" spans="1:6">
      <c r="A9207" s="529" t="s">
        <v>34072</v>
      </c>
      <c r="B9207" s="530">
        <v>100975</v>
      </c>
      <c r="C9207" s="522" t="s">
        <v>13606</v>
      </c>
      <c r="D9207" s="530" t="s">
        <v>28</v>
      </c>
      <c r="E9207" s="531">
        <v>9.09</v>
      </c>
      <c r="F9207" s="532">
        <v>0</v>
      </c>
    </row>
    <row r="9208" spans="1:6">
      <c r="A9208" s="529" t="s">
        <v>34072</v>
      </c>
      <c r="B9208" s="530">
        <v>100991</v>
      </c>
      <c r="C9208" s="522" t="s">
        <v>13632</v>
      </c>
      <c r="D9208" s="530" t="s">
        <v>1486</v>
      </c>
      <c r="E9208" s="531">
        <v>6.09</v>
      </c>
      <c r="F9208" s="532">
        <v>0</v>
      </c>
    </row>
    <row r="9209" spans="1:6">
      <c r="A9209" s="529" t="s">
        <v>34072</v>
      </c>
      <c r="B9209" s="530">
        <v>100980</v>
      </c>
      <c r="C9209" s="522" t="s">
        <v>13621</v>
      </c>
      <c r="D9209" s="530" t="s">
        <v>28</v>
      </c>
      <c r="E9209" s="531">
        <v>6.8</v>
      </c>
      <c r="F9209" s="532">
        <v>0</v>
      </c>
    </row>
    <row r="9210" spans="1:6">
      <c r="A9210" s="529" t="s">
        <v>34072</v>
      </c>
      <c r="B9210" s="530">
        <v>100996</v>
      </c>
      <c r="C9210" s="522" t="s">
        <v>13637</v>
      </c>
      <c r="D9210" s="530" t="s">
        <v>1486</v>
      </c>
      <c r="E9210" s="531">
        <v>4.5199999999999996</v>
      </c>
      <c r="F9210" s="532">
        <v>0</v>
      </c>
    </row>
    <row r="9211" spans="1:6">
      <c r="A9211" s="529" t="s">
        <v>34072</v>
      </c>
      <c r="B9211" s="530">
        <v>100976</v>
      </c>
      <c r="C9211" s="522" t="s">
        <v>13618</v>
      </c>
      <c r="D9211" s="530" t="s">
        <v>28</v>
      </c>
      <c r="E9211" s="531">
        <v>8.9</v>
      </c>
      <c r="F9211" s="532">
        <v>0</v>
      </c>
    </row>
    <row r="9212" spans="1:6">
      <c r="A9212" s="529" t="s">
        <v>34072</v>
      </c>
      <c r="B9212" s="530">
        <v>100992</v>
      </c>
      <c r="C9212" s="522" t="s">
        <v>13633</v>
      </c>
      <c r="D9212" s="530" t="s">
        <v>1486</v>
      </c>
      <c r="E9212" s="531">
        <v>5.94</v>
      </c>
      <c r="F9212" s="532">
        <v>0</v>
      </c>
    </row>
    <row r="9213" spans="1:6">
      <c r="A9213" s="529" t="s">
        <v>34072</v>
      </c>
      <c r="B9213" s="530">
        <v>100977</v>
      </c>
      <c r="C9213" s="522" t="s">
        <v>13619</v>
      </c>
      <c r="D9213" s="530" t="s">
        <v>28</v>
      </c>
      <c r="E9213" s="531">
        <v>8.4499999999999993</v>
      </c>
      <c r="F9213" s="532">
        <v>0</v>
      </c>
    </row>
    <row r="9214" spans="1:6">
      <c r="A9214" s="529" t="s">
        <v>34072</v>
      </c>
      <c r="B9214" s="530">
        <v>100993</v>
      </c>
      <c r="C9214" s="522" t="s">
        <v>13634</v>
      </c>
      <c r="D9214" s="530" t="s">
        <v>1486</v>
      </c>
      <c r="E9214" s="531">
        <v>5.63</v>
      </c>
      <c r="F9214" s="532">
        <v>0</v>
      </c>
    </row>
    <row r="9215" spans="1:6">
      <c r="A9215" s="529" t="s">
        <v>34072</v>
      </c>
      <c r="B9215" s="530">
        <v>100973</v>
      </c>
      <c r="C9215" s="522" t="s">
        <v>13604</v>
      </c>
      <c r="D9215" s="530" t="s">
        <v>28</v>
      </c>
      <c r="E9215" s="531">
        <v>9.5</v>
      </c>
      <c r="F9215" s="532">
        <v>0</v>
      </c>
    </row>
    <row r="9216" spans="1:6">
      <c r="A9216" s="529" t="s">
        <v>34072</v>
      </c>
      <c r="B9216" s="530">
        <v>100989</v>
      </c>
      <c r="C9216" s="522" t="s">
        <v>13630</v>
      </c>
      <c r="D9216" s="530" t="s">
        <v>1486</v>
      </c>
      <c r="E9216" s="531">
        <v>6.33</v>
      </c>
      <c r="F9216" s="532">
        <v>0</v>
      </c>
    </row>
    <row r="9217" spans="1:6">
      <c r="A9217" s="529" t="s">
        <v>34072</v>
      </c>
      <c r="B9217" s="530">
        <v>101467</v>
      </c>
      <c r="C9217" s="522" t="s">
        <v>13662</v>
      </c>
      <c r="D9217" s="530" t="s">
        <v>1486</v>
      </c>
      <c r="E9217" s="531">
        <v>20.6</v>
      </c>
      <c r="F9217" s="532">
        <v>0</v>
      </c>
    </row>
    <row r="9218" spans="1:6">
      <c r="A9218" s="529" t="s">
        <v>34072</v>
      </c>
      <c r="B9218" s="530">
        <v>101468</v>
      </c>
      <c r="C9218" s="522" t="s">
        <v>13663</v>
      </c>
      <c r="D9218" s="530" t="s">
        <v>1486</v>
      </c>
      <c r="E9218" s="531">
        <v>18.829999999999998</v>
      </c>
      <c r="F9218" s="532">
        <v>0</v>
      </c>
    </row>
    <row r="9219" spans="1:6">
      <c r="A9219" s="529" t="s">
        <v>34072</v>
      </c>
      <c r="B9219" s="530">
        <v>101014</v>
      </c>
      <c r="C9219" s="522" t="s">
        <v>13653</v>
      </c>
      <c r="D9219" s="530" t="s">
        <v>1486</v>
      </c>
      <c r="E9219" s="531">
        <v>47.05</v>
      </c>
      <c r="F9219" s="532">
        <v>0</v>
      </c>
    </row>
    <row r="9220" spans="1:6">
      <c r="A9220" s="529" t="s">
        <v>34072</v>
      </c>
      <c r="B9220" s="530">
        <v>101015</v>
      </c>
      <c r="C9220" s="522" t="s">
        <v>13654</v>
      </c>
      <c r="D9220" s="530" t="s">
        <v>1486</v>
      </c>
      <c r="E9220" s="531">
        <v>38.659999999999997</v>
      </c>
      <c r="F9220" s="532">
        <v>0</v>
      </c>
    </row>
    <row r="9221" spans="1:6">
      <c r="A9221" s="529" t="s">
        <v>34072</v>
      </c>
      <c r="B9221" s="530">
        <v>101463</v>
      </c>
      <c r="C9221" s="522" t="s">
        <v>13658</v>
      </c>
      <c r="D9221" s="530" t="s">
        <v>1486</v>
      </c>
      <c r="E9221" s="531">
        <v>51.52</v>
      </c>
      <c r="F9221" s="532">
        <v>0</v>
      </c>
    </row>
    <row r="9222" spans="1:6">
      <c r="A9222" s="529" t="s">
        <v>34072</v>
      </c>
      <c r="B9222" s="530">
        <v>101464</v>
      </c>
      <c r="C9222" s="522" t="s">
        <v>13659</v>
      </c>
      <c r="D9222" s="530" t="s">
        <v>1486</v>
      </c>
      <c r="E9222" s="531">
        <v>39.57</v>
      </c>
      <c r="F9222" s="532">
        <v>0</v>
      </c>
    </row>
    <row r="9223" spans="1:6">
      <c r="A9223" s="529" t="s">
        <v>34072</v>
      </c>
      <c r="B9223" s="530">
        <v>101465</v>
      </c>
      <c r="C9223" s="522" t="s">
        <v>13660</v>
      </c>
      <c r="D9223" s="530" t="s">
        <v>1486</v>
      </c>
      <c r="E9223" s="531">
        <v>30.24</v>
      </c>
      <c r="F9223" s="532">
        <v>0</v>
      </c>
    </row>
    <row r="9224" spans="1:6">
      <c r="A9224" s="529" t="s">
        <v>34072</v>
      </c>
      <c r="B9224" s="530">
        <v>101466</v>
      </c>
      <c r="C9224" s="522" t="s">
        <v>13661</v>
      </c>
      <c r="D9224" s="530" t="s">
        <v>1486</v>
      </c>
      <c r="E9224" s="531">
        <v>24.61</v>
      </c>
      <c r="F9224" s="532">
        <v>0</v>
      </c>
    </row>
    <row r="9225" spans="1:6">
      <c r="A9225" s="529" t="s">
        <v>34072</v>
      </c>
      <c r="B9225" s="530">
        <v>101013</v>
      </c>
      <c r="C9225" s="522" t="s">
        <v>13652</v>
      </c>
      <c r="D9225" s="530" t="s">
        <v>1486</v>
      </c>
      <c r="E9225" s="531">
        <v>51.36</v>
      </c>
      <c r="F9225" s="532">
        <v>0</v>
      </c>
    </row>
    <row r="9226" spans="1:6">
      <c r="A9226" s="529" t="s">
        <v>34072</v>
      </c>
      <c r="B9226" s="530">
        <v>101477</v>
      </c>
      <c r="C9226" s="522" t="s">
        <v>13672</v>
      </c>
      <c r="D9226" s="530" t="s">
        <v>1486</v>
      </c>
      <c r="E9226" s="531">
        <v>14.91</v>
      </c>
      <c r="F9226" s="532">
        <v>0</v>
      </c>
    </row>
    <row r="9227" spans="1:6">
      <c r="A9227" s="529" t="s">
        <v>34072</v>
      </c>
      <c r="B9227" s="530">
        <v>101478</v>
      </c>
      <c r="C9227" s="522" t="s">
        <v>13673</v>
      </c>
      <c r="D9227" s="530" t="s">
        <v>1486</v>
      </c>
      <c r="E9227" s="531">
        <v>12.69</v>
      </c>
      <c r="F9227" s="532">
        <v>0</v>
      </c>
    </row>
    <row r="9228" spans="1:6">
      <c r="A9228" s="529" t="s">
        <v>34072</v>
      </c>
      <c r="B9228" s="530">
        <v>101017</v>
      </c>
      <c r="C9228" s="522" t="s">
        <v>13656</v>
      </c>
      <c r="D9228" s="530" t="s">
        <v>1486</v>
      </c>
      <c r="E9228" s="531">
        <v>33.92</v>
      </c>
      <c r="F9228" s="532">
        <v>0</v>
      </c>
    </row>
    <row r="9229" spans="1:6">
      <c r="A9229" s="529" t="s">
        <v>34072</v>
      </c>
      <c r="B9229" s="530">
        <v>101018</v>
      </c>
      <c r="C9229" s="522" t="s">
        <v>13657</v>
      </c>
      <c r="D9229" s="530" t="s">
        <v>1486</v>
      </c>
      <c r="E9229" s="531">
        <v>27.87</v>
      </c>
      <c r="F9229" s="532">
        <v>0</v>
      </c>
    </row>
    <row r="9230" spans="1:6">
      <c r="A9230" s="529" t="s">
        <v>34072</v>
      </c>
      <c r="B9230" s="530">
        <v>101469</v>
      </c>
      <c r="C9230" s="522" t="s">
        <v>13664</v>
      </c>
      <c r="D9230" s="530" t="s">
        <v>1486</v>
      </c>
      <c r="E9230" s="531">
        <v>42.16</v>
      </c>
      <c r="F9230" s="532">
        <v>0</v>
      </c>
    </row>
    <row r="9231" spans="1:6">
      <c r="A9231" s="529" t="s">
        <v>34072</v>
      </c>
      <c r="B9231" s="530">
        <v>101470</v>
      </c>
      <c r="C9231" s="522" t="s">
        <v>13665</v>
      </c>
      <c r="D9231" s="530" t="s">
        <v>1486</v>
      </c>
      <c r="E9231" s="531">
        <v>33.47</v>
      </c>
      <c r="F9231" s="532">
        <v>0</v>
      </c>
    </row>
    <row r="9232" spans="1:6">
      <c r="A9232" s="529" t="s">
        <v>34072</v>
      </c>
      <c r="B9232" s="530">
        <v>101471</v>
      </c>
      <c r="C9232" s="522" t="s">
        <v>13666</v>
      </c>
      <c r="D9232" s="530" t="s">
        <v>1486</v>
      </c>
      <c r="E9232" s="531">
        <v>28.71</v>
      </c>
      <c r="F9232" s="532">
        <v>0</v>
      </c>
    </row>
    <row r="9233" spans="1:6">
      <c r="A9233" s="529" t="s">
        <v>34072</v>
      </c>
      <c r="B9233" s="530">
        <v>101472</v>
      </c>
      <c r="C9233" s="522" t="s">
        <v>13667</v>
      </c>
      <c r="D9233" s="530" t="s">
        <v>1486</v>
      </c>
      <c r="E9233" s="531">
        <v>22.35</v>
      </c>
      <c r="F9233" s="532">
        <v>0</v>
      </c>
    </row>
    <row r="9234" spans="1:6">
      <c r="A9234" s="529" t="s">
        <v>34072</v>
      </c>
      <c r="B9234" s="530">
        <v>101473</v>
      </c>
      <c r="C9234" s="522" t="s">
        <v>13668</v>
      </c>
      <c r="D9234" s="530" t="s">
        <v>1486</v>
      </c>
      <c r="E9234" s="531">
        <v>32.159999999999997</v>
      </c>
      <c r="F9234" s="532">
        <v>0</v>
      </c>
    </row>
    <row r="9235" spans="1:6">
      <c r="A9235" s="529" t="s">
        <v>34072</v>
      </c>
      <c r="B9235" s="530">
        <v>101474</v>
      </c>
      <c r="C9235" s="522" t="s">
        <v>13669</v>
      </c>
      <c r="D9235" s="530" t="s">
        <v>1486</v>
      </c>
      <c r="E9235" s="531">
        <v>23.01</v>
      </c>
      <c r="F9235" s="532">
        <v>0</v>
      </c>
    </row>
    <row r="9236" spans="1:6">
      <c r="A9236" s="529" t="s">
        <v>34072</v>
      </c>
      <c r="B9236" s="530">
        <v>101475</v>
      </c>
      <c r="C9236" s="522" t="s">
        <v>13670</v>
      </c>
      <c r="D9236" s="530" t="s">
        <v>1486</v>
      </c>
      <c r="E9236" s="531">
        <v>20.420000000000002</v>
      </c>
      <c r="F9236" s="532">
        <v>0</v>
      </c>
    </row>
    <row r="9237" spans="1:6">
      <c r="A9237" s="529" t="s">
        <v>34072</v>
      </c>
      <c r="B9237" s="530">
        <v>101476</v>
      </c>
      <c r="C9237" s="522" t="s">
        <v>13671</v>
      </c>
      <c r="D9237" s="530" t="s">
        <v>1486</v>
      </c>
      <c r="E9237" s="531">
        <v>18.21</v>
      </c>
      <c r="F9237" s="532">
        <v>0</v>
      </c>
    </row>
    <row r="9238" spans="1:6">
      <c r="A9238" s="529" t="s">
        <v>34072</v>
      </c>
      <c r="B9238" s="530">
        <v>101016</v>
      </c>
      <c r="C9238" s="522" t="s">
        <v>13655</v>
      </c>
      <c r="D9238" s="530" t="s">
        <v>1486</v>
      </c>
      <c r="E9238" s="531">
        <v>44.75</v>
      </c>
      <c r="F9238" s="532">
        <v>0</v>
      </c>
    </row>
    <row r="9239" spans="1:6">
      <c r="A9239" s="529" t="s">
        <v>34072</v>
      </c>
      <c r="B9239" s="530">
        <v>101487</v>
      </c>
      <c r="C9239" s="522" t="s">
        <v>13681</v>
      </c>
      <c r="D9239" s="530" t="s">
        <v>1486</v>
      </c>
      <c r="E9239" s="531">
        <v>110.84</v>
      </c>
      <c r="F9239" s="532">
        <v>0</v>
      </c>
    </row>
    <row r="9240" spans="1:6">
      <c r="A9240" s="529" t="s">
        <v>34072</v>
      </c>
      <c r="B9240" s="530">
        <v>101488</v>
      </c>
      <c r="C9240" s="522" t="s">
        <v>13682</v>
      </c>
      <c r="D9240" s="530" t="s">
        <v>1486</v>
      </c>
      <c r="E9240" s="531">
        <v>95.9</v>
      </c>
      <c r="F9240" s="532">
        <v>0</v>
      </c>
    </row>
    <row r="9241" spans="1:6">
      <c r="A9241" s="529" t="s">
        <v>34072</v>
      </c>
      <c r="B9241" s="530">
        <v>101480</v>
      </c>
      <c r="C9241" s="522" t="s">
        <v>13674</v>
      </c>
      <c r="D9241" s="530" t="s">
        <v>1486</v>
      </c>
      <c r="E9241" s="531">
        <v>75.39</v>
      </c>
      <c r="F9241" s="532">
        <v>0</v>
      </c>
    </row>
    <row r="9242" spans="1:6">
      <c r="A9242" s="529" t="s">
        <v>34072</v>
      </c>
      <c r="B9242" s="530">
        <v>101481</v>
      </c>
      <c r="C9242" s="522" t="s">
        <v>13675</v>
      </c>
      <c r="D9242" s="530" t="s">
        <v>1486</v>
      </c>
      <c r="E9242" s="531">
        <v>54.45</v>
      </c>
      <c r="F9242" s="532">
        <v>0</v>
      </c>
    </row>
    <row r="9243" spans="1:6">
      <c r="A9243" s="529" t="s">
        <v>34072</v>
      </c>
      <c r="B9243" s="530">
        <v>101482</v>
      </c>
      <c r="C9243" s="522" t="s">
        <v>13676</v>
      </c>
      <c r="D9243" s="530" t="s">
        <v>1486</v>
      </c>
      <c r="E9243" s="531">
        <v>40.71</v>
      </c>
      <c r="F9243" s="532">
        <v>0</v>
      </c>
    </row>
    <row r="9244" spans="1:6">
      <c r="A9244" s="529" t="s">
        <v>34072</v>
      </c>
      <c r="B9244" s="530">
        <v>101483</v>
      </c>
      <c r="C9244" s="522" t="s">
        <v>13677</v>
      </c>
      <c r="D9244" s="530" t="s">
        <v>1486</v>
      </c>
      <c r="E9244" s="531">
        <v>42.25</v>
      </c>
      <c r="F9244" s="532">
        <v>0</v>
      </c>
    </row>
    <row r="9245" spans="1:6">
      <c r="A9245" s="529" t="s">
        <v>34072</v>
      </c>
      <c r="B9245" s="530">
        <v>101484</v>
      </c>
      <c r="C9245" s="522" t="s">
        <v>13678</v>
      </c>
      <c r="D9245" s="530" t="s">
        <v>1486</v>
      </c>
      <c r="E9245" s="531">
        <v>218.94</v>
      </c>
      <c r="F9245" s="532">
        <v>0</v>
      </c>
    </row>
    <row r="9246" spans="1:6">
      <c r="A9246" s="529" t="s">
        <v>34072</v>
      </c>
      <c r="B9246" s="530">
        <v>101485</v>
      </c>
      <c r="C9246" s="522" t="s">
        <v>13679</v>
      </c>
      <c r="D9246" s="530" t="s">
        <v>1486</v>
      </c>
      <c r="E9246" s="531">
        <v>168.06</v>
      </c>
      <c r="F9246" s="532">
        <v>0</v>
      </c>
    </row>
    <row r="9247" spans="1:6">
      <c r="A9247" s="529" t="s">
        <v>34072</v>
      </c>
      <c r="B9247" s="530">
        <v>101486</v>
      </c>
      <c r="C9247" s="522" t="s">
        <v>13680</v>
      </c>
      <c r="D9247" s="530" t="s">
        <v>1486</v>
      </c>
      <c r="E9247" s="531">
        <v>151.38999999999999</v>
      </c>
      <c r="F9247" s="532">
        <v>0</v>
      </c>
    </row>
    <row r="9248" spans="1:6">
      <c r="A9248" s="529" t="s">
        <v>34072</v>
      </c>
      <c r="B9248" s="530">
        <v>101006</v>
      </c>
      <c r="C9248" s="522" t="s">
        <v>13647</v>
      </c>
      <c r="D9248" s="530" t="s">
        <v>28</v>
      </c>
      <c r="E9248" s="531">
        <v>22.39</v>
      </c>
      <c r="F9248" s="532">
        <v>0</v>
      </c>
    </row>
    <row r="9249" spans="1:6">
      <c r="A9249" s="529" t="s">
        <v>34072</v>
      </c>
      <c r="B9249" s="530">
        <v>101005</v>
      </c>
      <c r="C9249" s="522" t="s">
        <v>13646</v>
      </c>
      <c r="D9249" s="530" t="s">
        <v>28</v>
      </c>
      <c r="E9249" s="531">
        <v>20.28</v>
      </c>
      <c r="F9249" s="532">
        <v>0</v>
      </c>
    </row>
    <row r="9250" spans="1:6">
      <c r="A9250" s="529" t="s">
        <v>34072</v>
      </c>
      <c r="B9250" s="530">
        <v>102568</v>
      </c>
      <c r="C9250" s="522" t="s">
        <v>13617</v>
      </c>
      <c r="D9250" s="530" t="s">
        <v>1486</v>
      </c>
      <c r="E9250" s="531">
        <v>333.03</v>
      </c>
      <c r="F9250" s="532">
        <v>0</v>
      </c>
    </row>
    <row r="9251" spans="1:6">
      <c r="A9251" s="529" t="s">
        <v>34072</v>
      </c>
      <c r="B9251" s="530">
        <v>101479</v>
      </c>
      <c r="C9251" s="522" t="s">
        <v>13616</v>
      </c>
      <c r="D9251" s="530" t="s">
        <v>1486</v>
      </c>
      <c r="E9251" s="531">
        <v>195.49</v>
      </c>
      <c r="F9251" s="532">
        <v>0</v>
      </c>
    </row>
    <row r="9252" spans="1:6">
      <c r="A9252" s="529" t="s">
        <v>34072</v>
      </c>
      <c r="B9252" s="530">
        <v>101019</v>
      </c>
      <c r="C9252" s="522" t="s">
        <v>13615</v>
      </c>
      <c r="D9252" s="530" t="s">
        <v>1486</v>
      </c>
      <c r="E9252" s="531">
        <v>670.99</v>
      </c>
      <c r="F9252" s="532">
        <v>0</v>
      </c>
    </row>
    <row r="9253" spans="1:6">
      <c r="A9253" s="529" t="s">
        <v>34072</v>
      </c>
      <c r="B9253" s="530">
        <v>100938</v>
      </c>
      <c r="C9253" s="522" t="s">
        <v>13577</v>
      </c>
      <c r="D9253" s="530" t="s">
        <v>395</v>
      </c>
      <c r="E9253" s="531">
        <v>8.09</v>
      </c>
      <c r="F9253" s="532">
        <v>0</v>
      </c>
    </row>
    <row r="9254" spans="1:6">
      <c r="A9254" s="529" t="s">
        <v>34072</v>
      </c>
      <c r="B9254" s="530">
        <v>100942</v>
      </c>
      <c r="C9254" s="522" t="s">
        <v>13581</v>
      </c>
      <c r="D9254" s="530" t="s">
        <v>12688</v>
      </c>
      <c r="E9254" s="531">
        <v>5.4</v>
      </c>
      <c r="F9254" s="532">
        <v>0</v>
      </c>
    </row>
    <row r="9255" spans="1:6">
      <c r="A9255" s="529" t="s">
        <v>34072</v>
      </c>
      <c r="B9255" s="530">
        <v>93588</v>
      </c>
      <c r="C9255" s="522" t="s">
        <v>13548</v>
      </c>
      <c r="D9255" s="530" t="s">
        <v>395</v>
      </c>
      <c r="E9255" s="531">
        <v>3.39</v>
      </c>
      <c r="F9255" s="532">
        <v>0</v>
      </c>
    </row>
    <row r="9256" spans="1:6">
      <c r="A9256" s="529" t="s">
        <v>34072</v>
      </c>
      <c r="B9256" s="530">
        <v>93594</v>
      </c>
      <c r="C9256" s="522" t="s">
        <v>13554</v>
      </c>
      <c r="D9256" s="530" t="s">
        <v>12688</v>
      </c>
      <c r="E9256" s="531">
        <v>2.25</v>
      </c>
      <c r="F9256" s="532">
        <v>0</v>
      </c>
    </row>
    <row r="9257" spans="1:6">
      <c r="A9257" s="529" t="s">
        <v>34072</v>
      </c>
      <c r="B9257" s="530">
        <v>93589</v>
      </c>
      <c r="C9257" s="522" t="s">
        <v>13549</v>
      </c>
      <c r="D9257" s="530" t="s">
        <v>395</v>
      </c>
      <c r="E9257" s="531">
        <v>2.91</v>
      </c>
      <c r="F9257" s="532">
        <v>0</v>
      </c>
    </row>
    <row r="9258" spans="1:6">
      <c r="A9258" s="529" t="s">
        <v>34072</v>
      </c>
      <c r="B9258" s="530">
        <v>93595</v>
      </c>
      <c r="C9258" s="522" t="s">
        <v>13555</v>
      </c>
      <c r="D9258" s="530" t="s">
        <v>12688</v>
      </c>
      <c r="E9258" s="531">
        <v>1.96</v>
      </c>
      <c r="F9258" s="532">
        <v>0</v>
      </c>
    </row>
    <row r="9259" spans="1:6">
      <c r="A9259" s="529" t="s">
        <v>34072</v>
      </c>
      <c r="B9259" s="530">
        <v>93590</v>
      </c>
      <c r="C9259" s="522" t="s">
        <v>13550</v>
      </c>
      <c r="D9259" s="530" t="s">
        <v>395</v>
      </c>
      <c r="E9259" s="531">
        <v>1.06</v>
      </c>
      <c r="F9259" s="532">
        <v>0</v>
      </c>
    </row>
    <row r="9260" spans="1:6">
      <c r="A9260" s="529" t="s">
        <v>34072</v>
      </c>
      <c r="B9260" s="530">
        <v>93596</v>
      </c>
      <c r="C9260" s="522" t="s">
        <v>13556</v>
      </c>
      <c r="D9260" s="530" t="s">
        <v>12688</v>
      </c>
      <c r="E9260" s="531">
        <v>0.71</v>
      </c>
      <c r="F9260" s="532">
        <v>0</v>
      </c>
    </row>
    <row r="9261" spans="1:6">
      <c r="A9261" s="529" t="s">
        <v>34072</v>
      </c>
      <c r="B9261" s="530">
        <v>95875</v>
      </c>
      <c r="C9261" s="522" t="s">
        <v>13566</v>
      </c>
      <c r="D9261" s="530" t="s">
        <v>395</v>
      </c>
      <c r="E9261" s="531">
        <v>2.68</v>
      </c>
      <c r="F9261" s="532">
        <v>0</v>
      </c>
    </row>
    <row r="9262" spans="1:6">
      <c r="A9262" s="529" t="s">
        <v>34072</v>
      </c>
      <c r="B9262" s="530">
        <v>95878</v>
      </c>
      <c r="C9262" s="522" t="s">
        <v>13569</v>
      </c>
      <c r="D9262" s="530" t="s">
        <v>12688</v>
      </c>
      <c r="E9262" s="531">
        <v>1.8</v>
      </c>
      <c r="F9262" s="532">
        <v>0</v>
      </c>
    </row>
    <row r="9263" spans="1:6">
      <c r="A9263" s="529" t="s">
        <v>34072</v>
      </c>
      <c r="B9263" s="530">
        <v>100943</v>
      </c>
      <c r="C9263" s="522" t="s">
        <v>13582</v>
      </c>
      <c r="D9263" s="530" t="s">
        <v>12688</v>
      </c>
      <c r="E9263" s="531">
        <v>4.67</v>
      </c>
      <c r="F9263" s="532">
        <v>0</v>
      </c>
    </row>
    <row r="9264" spans="1:6">
      <c r="A9264" s="529" t="s">
        <v>34072</v>
      </c>
      <c r="B9264" s="530">
        <v>100939</v>
      </c>
      <c r="C9264" s="522" t="s">
        <v>13578</v>
      </c>
      <c r="D9264" s="530" t="s">
        <v>395</v>
      </c>
      <c r="E9264" s="531">
        <v>7.04</v>
      </c>
      <c r="F9264" s="532">
        <v>0</v>
      </c>
    </row>
    <row r="9265" spans="1:6">
      <c r="A9265" s="529" t="s">
        <v>34072</v>
      </c>
      <c r="B9265" s="530">
        <v>93591</v>
      </c>
      <c r="C9265" s="522" t="s">
        <v>13551</v>
      </c>
      <c r="D9265" s="530" t="s">
        <v>395</v>
      </c>
      <c r="E9265" s="531">
        <v>2.94</v>
      </c>
      <c r="F9265" s="532">
        <v>0</v>
      </c>
    </row>
    <row r="9266" spans="1:6">
      <c r="A9266" s="529" t="s">
        <v>34072</v>
      </c>
      <c r="B9266" s="530">
        <v>93597</v>
      </c>
      <c r="C9266" s="522" t="s">
        <v>13557</v>
      </c>
      <c r="D9266" s="530" t="s">
        <v>12688</v>
      </c>
      <c r="E9266" s="531">
        <v>1.96</v>
      </c>
      <c r="F9266" s="532">
        <v>0</v>
      </c>
    </row>
    <row r="9267" spans="1:6">
      <c r="A9267" s="529" t="s">
        <v>34072</v>
      </c>
      <c r="B9267" s="530">
        <v>93592</v>
      </c>
      <c r="C9267" s="522" t="s">
        <v>13552</v>
      </c>
      <c r="D9267" s="530" t="s">
        <v>395</v>
      </c>
      <c r="E9267" s="531">
        <v>2.54</v>
      </c>
      <c r="F9267" s="532">
        <v>0</v>
      </c>
    </row>
    <row r="9268" spans="1:6">
      <c r="A9268" s="529" t="s">
        <v>34072</v>
      </c>
      <c r="B9268" s="530">
        <v>93598</v>
      </c>
      <c r="C9268" s="522" t="s">
        <v>13558</v>
      </c>
      <c r="D9268" s="530" t="s">
        <v>12688</v>
      </c>
      <c r="E9268" s="531">
        <v>1.69</v>
      </c>
      <c r="F9268" s="532">
        <v>0</v>
      </c>
    </row>
    <row r="9269" spans="1:6">
      <c r="A9269" s="529" t="s">
        <v>34072</v>
      </c>
      <c r="B9269" s="530">
        <v>93593</v>
      </c>
      <c r="C9269" s="522" t="s">
        <v>13553</v>
      </c>
      <c r="D9269" s="530" t="s">
        <v>395</v>
      </c>
      <c r="E9269" s="531">
        <v>0.93</v>
      </c>
      <c r="F9269" s="532">
        <v>0</v>
      </c>
    </row>
    <row r="9270" spans="1:6">
      <c r="A9270" s="529" t="s">
        <v>34072</v>
      </c>
      <c r="B9270" s="530">
        <v>93599</v>
      </c>
      <c r="C9270" s="522" t="s">
        <v>13559</v>
      </c>
      <c r="D9270" s="530" t="s">
        <v>12688</v>
      </c>
      <c r="E9270" s="531">
        <v>0.62</v>
      </c>
      <c r="F9270" s="532">
        <v>0</v>
      </c>
    </row>
    <row r="9271" spans="1:6">
      <c r="A9271" s="529" t="s">
        <v>34072</v>
      </c>
      <c r="B9271" s="530">
        <v>95876</v>
      </c>
      <c r="C9271" s="522" t="s">
        <v>13567</v>
      </c>
      <c r="D9271" s="530" t="s">
        <v>395</v>
      </c>
      <c r="E9271" s="531">
        <v>2.31</v>
      </c>
      <c r="F9271" s="532">
        <v>0</v>
      </c>
    </row>
    <row r="9272" spans="1:6">
      <c r="A9272" s="529" t="s">
        <v>34072</v>
      </c>
      <c r="B9272" s="530">
        <v>95879</v>
      </c>
      <c r="C9272" s="522" t="s">
        <v>13570</v>
      </c>
      <c r="D9272" s="530" t="s">
        <v>12688</v>
      </c>
      <c r="E9272" s="531">
        <v>1.56</v>
      </c>
      <c r="F9272" s="532">
        <v>0</v>
      </c>
    </row>
    <row r="9273" spans="1:6">
      <c r="A9273" s="529" t="s">
        <v>34072</v>
      </c>
      <c r="B9273" s="530">
        <v>100940</v>
      </c>
      <c r="C9273" s="522" t="s">
        <v>13579</v>
      </c>
      <c r="D9273" s="530" t="s">
        <v>395</v>
      </c>
      <c r="E9273" s="531">
        <v>6</v>
      </c>
      <c r="F9273" s="532">
        <v>0</v>
      </c>
    </row>
    <row r="9274" spans="1:6">
      <c r="A9274" s="529" t="s">
        <v>34072</v>
      </c>
      <c r="B9274" s="530">
        <v>100944</v>
      </c>
      <c r="C9274" s="522" t="s">
        <v>13583</v>
      </c>
      <c r="D9274" s="530" t="s">
        <v>12688</v>
      </c>
      <c r="E9274" s="531">
        <v>4.01</v>
      </c>
      <c r="F9274" s="532">
        <v>0</v>
      </c>
    </row>
    <row r="9275" spans="1:6">
      <c r="A9275" s="529" t="s">
        <v>34072</v>
      </c>
      <c r="B9275" s="530">
        <v>95425</v>
      </c>
      <c r="C9275" s="522" t="s">
        <v>13560</v>
      </c>
      <c r="D9275" s="530" t="s">
        <v>395</v>
      </c>
      <c r="E9275" s="531">
        <v>2.5</v>
      </c>
      <c r="F9275" s="532">
        <v>0</v>
      </c>
    </row>
    <row r="9276" spans="1:6">
      <c r="A9276" s="529" t="s">
        <v>34072</v>
      </c>
      <c r="B9276" s="530">
        <v>95428</v>
      </c>
      <c r="C9276" s="522" t="s">
        <v>13563</v>
      </c>
      <c r="D9276" s="530" t="s">
        <v>12688</v>
      </c>
      <c r="E9276" s="531">
        <v>1.68</v>
      </c>
      <c r="F9276" s="532">
        <v>0</v>
      </c>
    </row>
    <row r="9277" spans="1:6">
      <c r="A9277" s="529" t="s">
        <v>34072</v>
      </c>
      <c r="B9277" s="530">
        <v>95426</v>
      </c>
      <c r="C9277" s="522" t="s">
        <v>13561</v>
      </c>
      <c r="D9277" s="530" t="s">
        <v>395</v>
      </c>
      <c r="E9277" s="531">
        <v>2.16</v>
      </c>
      <c r="F9277" s="532">
        <v>0</v>
      </c>
    </row>
    <row r="9278" spans="1:6">
      <c r="A9278" s="529" t="s">
        <v>34072</v>
      </c>
      <c r="B9278" s="530">
        <v>95429</v>
      </c>
      <c r="C9278" s="522" t="s">
        <v>13564</v>
      </c>
      <c r="D9278" s="530" t="s">
        <v>12688</v>
      </c>
      <c r="E9278" s="531">
        <v>1.46</v>
      </c>
      <c r="F9278" s="532">
        <v>0</v>
      </c>
    </row>
    <row r="9279" spans="1:6">
      <c r="A9279" s="529" t="s">
        <v>34072</v>
      </c>
      <c r="B9279" s="530">
        <v>95427</v>
      </c>
      <c r="C9279" s="522" t="s">
        <v>13562</v>
      </c>
      <c r="D9279" s="530" t="s">
        <v>395</v>
      </c>
      <c r="E9279" s="531">
        <v>0.81</v>
      </c>
      <c r="F9279" s="532">
        <v>0</v>
      </c>
    </row>
    <row r="9280" spans="1:6">
      <c r="A9280" s="529" t="s">
        <v>34072</v>
      </c>
      <c r="B9280" s="530">
        <v>95430</v>
      </c>
      <c r="C9280" s="522" t="s">
        <v>13565</v>
      </c>
      <c r="D9280" s="530" t="s">
        <v>12688</v>
      </c>
      <c r="E9280" s="531">
        <v>0.51</v>
      </c>
      <c r="F9280" s="532">
        <v>0</v>
      </c>
    </row>
    <row r="9281" spans="1:6">
      <c r="A9281" s="529" t="s">
        <v>34072</v>
      </c>
      <c r="B9281" s="530">
        <v>95877</v>
      </c>
      <c r="C9281" s="522" t="s">
        <v>13568</v>
      </c>
      <c r="D9281" s="530" t="s">
        <v>395</v>
      </c>
      <c r="E9281" s="531">
        <v>1.98</v>
      </c>
      <c r="F9281" s="532">
        <v>0</v>
      </c>
    </row>
    <row r="9282" spans="1:6">
      <c r="A9282" s="529" t="s">
        <v>34072</v>
      </c>
      <c r="B9282" s="530">
        <v>95880</v>
      </c>
      <c r="C9282" s="522" t="s">
        <v>13571</v>
      </c>
      <c r="D9282" s="530" t="s">
        <v>12688</v>
      </c>
      <c r="E9282" s="531">
        <v>1.33</v>
      </c>
      <c r="F9282" s="532">
        <v>0</v>
      </c>
    </row>
    <row r="9283" spans="1:6">
      <c r="A9283" s="529" t="s">
        <v>34072</v>
      </c>
      <c r="B9283" s="530">
        <v>100937</v>
      </c>
      <c r="C9283" s="522" t="s">
        <v>13576</v>
      </c>
      <c r="D9283" s="530" t="s">
        <v>395</v>
      </c>
      <c r="E9283" s="531">
        <v>9.76</v>
      </c>
      <c r="F9283" s="532">
        <v>0</v>
      </c>
    </row>
    <row r="9284" spans="1:6">
      <c r="A9284" s="529" t="s">
        <v>34072</v>
      </c>
      <c r="B9284" s="530">
        <v>100941</v>
      </c>
      <c r="C9284" s="522" t="s">
        <v>13580</v>
      </c>
      <c r="D9284" s="530" t="s">
        <v>12688</v>
      </c>
      <c r="E9284" s="531">
        <v>6.5</v>
      </c>
      <c r="F9284" s="532">
        <v>0</v>
      </c>
    </row>
    <row r="9285" spans="1:6">
      <c r="A9285" s="529" t="s">
        <v>34072</v>
      </c>
      <c r="B9285" s="530">
        <v>97912</v>
      </c>
      <c r="C9285" s="522" t="s">
        <v>13572</v>
      </c>
      <c r="D9285" s="530" t="s">
        <v>395</v>
      </c>
      <c r="E9285" s="531">
        <v>4.09</v>
      </c>
      <c r="F9285" s="532">
        <v>0</v>
      </c>
    </row>
    <row r="9286" spans="1:6">
      <c r="A9286" s="529" t="s">
        <v>34072</v>
      </c>
      <c r="B9286" s="530">
        <v>97916</v>
      </c>
      <c r="C9286" s="522" t="s">
        <v>12687</v>
      </c>
      <c r="D9286" s="530" t="s">
        <v>12688</v>
      </c>
      <c r="E9286" s="531">
        <v>2.73</v>
      </c>
      <c r="F9286" s="532">
        <v>0</v>
      </c>
    </row>
    <row r="9287" spans="1:6">
      <c r="A9287" s="529" t="s">
        <v>34072</v>
      </c>
      <c r="B9287" s="530">
        <v>97913</v>
      </c>
      <c r="C9287" s="522" t="s">
        <v>13573</v>
      </c>
      <c r="D9287" s="530" t="s">
        <v>395</v>
      </c>
      <c r="E9287" s="531">
        <v>3.55</v>
      </c>
      <c r="F9287" s="532">
        <v>0</v>
      </c>
    </row>
    <row r="9288" spans="1:6">
      <c r="A9288" s="529" t="s">
        <v>34072</v>
      </c>
      <c r="B9288" s="530">
        <v>97917</v>
      </c>
      <c r="C9288" s="522" t="s">
        <v>12689</v>
      </c>
      <c r="D9288" s="530" t="s">
        <v>12688</v>
      </c>
      <c r="E9288" s="531">
        <v>2.35</v>
      </c>
      <c r="F9288" s="532">
        <v>0</v>
      </c>
    </row>
    <row r="9289" spans="1:6">
      <c r="A9289" s="529" t="s">
        <v>34072</v>
      </c>
      <c r="B9289" s="530">
        <v>97915</v>
      </c>
      <c r="C9289" s="522" t="s">
        <v>13575</v>
      </c>
      <c r="D9289" s="530" t="s">
        <v>395</v>
      </c>
      <c r="E9289" s="531">
        <v>1.3</v>
      </c>
      <c r="F9289" s="532">
        <v>0</v>
      </c>
    </row>
    <row r="9290" spans="1:6">
      <c r="A9290" s="529" t="s">
        <v>34072</v>
      </c>
      <c r="B9290" s="530">
        <v>97919</v>
      </c>
      <c r="C9290" s="522" t="s">
        <v>12691</v>
      </c>
      <c r="D9290" s="530" t="s">
        <v>12688</v>
      </c>
      <c r="E9290" s="531">
        <v>0.85</v>
      </c>
      <c r="F9290" s="532">
        <v>0</v>
      </c>
    </row>
    <row r="9291" spans="1:6">
      <c r="A9291" s="529" t="s">
        <v>34072</v>
      </c>
      <c r="B9291" s="530">
        <v>97914</v>
      </c>
      <c r="C9291" s="522" t="s">
        <v>13574</v>
      </c>
      <c r="D9291" s="530" t="s">
        <v>395</v>
      </c>
      <c r="E9291" s="531">
        <v>3.25</v>
      </c>
      <c r="F9291" s="532">
        <v>0</v>
      </c>
    </row>
    <row r="9292" spans="1:6">
      <c r="A9292" s="529" t="s">
        <v>34072</v>
      </c>
      <c r="B9292" s="530">
        <v>97918</v>
      </c>
      <c r="C9292" s="522" t="s">
        <v>12690</v>
      </c>
      <c r="D9292" s="530" t="s">
        <v>12688</v>
      </c>
      <c r="E9292" s="531">
        <v>2.17</v>
      </c>
      <c r="F9292" s="532">
        <v>0</v>
      </c>
    </row>
    <row r="9293" spans="1:6">
      <c r="A9293" s="529" t="s">
        <v>34072</v>
      </c>
      <c r="B9293" s="530">
        <v>100949</v>
      </c>
      <c r="C9293" s="522" t="s">
        <v>13588</v>
      </c>
      <c r="D9293" s="530" t="s">
        <v>12688</v>
      </c>
      <c r="E9293" s="531">
        <v>7.32</v>
      </c>
      <c r="F9293" s="532">
        <v>0</v>
      </c>
    </row>
    <row r="9294" spans="1:6">
      <c r="A9294" s="529" t="s">
        <v>34072</v>
      </c>
      <c r="B9294" s="530">
        <v>100945</v>
      </c>
      <c r="C9294" s="522" t="s">
        <v>13584</v>
      </c>
      <c r="D9294" s="530" t="s">
        <v>12688</v>
      </c>
      <c r="E9294" s="531">
        <v>3.07</v>
      </c>
      <c r="F9294" s="532">
        <v>0</v>
      </c>
    </row>
    <row r="9295" spans="1:6">
      <c r="A9295" s="529" t="s">
        <v>34072</v>
      </c>
      <c r="B9295" s="530">
        <v>100946</v>
      </c>
      <c r="C9295" s="522" t="s">
        <v>13585</v>
      </c>
      <c r="D9295" s="530" t="s">
        <v>12688</v>
      </c>
      <c r="E9295" s="531">
        <v>2.65</v>
      </c>
      <c r="F9295" s="532">
        <v>0</v>
      </c>
    </row>
    <row r="9296" spans="1:6">
      <c r="A9296" s="529" t="s">
        <v>34072</v>
      </c>
      <c r="B9296" s="530">
        <v>100948</v>
      </c>
      <c r="C9296" s="522" t="s">
        <v>13587</v>
      </c>
      <c r="D9296" s="530" t="s">
        <v>12688</v>
      </c>
      <c r="E9296" s="531">
        <v>0.97</v>
      </c>
      <c r="F9296" s="532">
        <v>0</v>
      </c>
    </row>
    <row r="9297" spans="1:6">
      <c r="A9297" s="529" t="s">
        <v>34072</v>
      </c>
      <c r="B9297" s="530">
        <v>100947</v>
      </c>
      <c r="C9297" s="522" t="s">
        <v>13586</v>
      </c>
      <c r="D9297" s="530" t="s">
        <v>12688</v>
      </c>
      <c r="E9297" s="531">
        <v>2.44</v>
      </c>
      <c r="F9297" s="532">
        <v>0</v>
      </c>
    </row>
    <row r="9298" spans="1:6">
      <c r="A9298" s="529" t="s">
        <v>34072</v>
      </c>
      <c r="B9298" s="530">
        <v>100954</v>
      </c>
      <c r="C9298" s="522" t="s">
        <v>13593</v>
      </c>
      <c r="D9298" s="530" t="s">
        <v>12688</v>
      </c>
      <c r="E9298" s="531">
        <v>9.24</v>
      </c>
      <c r="F9298" s="532">
        <v>0</v>
      </c>
    </row>
    <row r="9299" spans="1:6">
      <c r="A9299" s="529" t="s">
        <v>34072</v>
      </c>
      <c r="B9299" s="530">
        <v>100950</v>
      </c>
      <c r="C9299" s="522" t="s">
        <v>13589</v>
      </c>
      <c r="D9299" s="530" t="s">
        <v>12688</v>
      </c>
      <c r="E9299" s="531">
        <v>3.89</v>
      </c>
      <c r="F9299" s="532">
        <v>0</v>
      </c>
    </row>
    <row r="9300" spans="1:6">
      <c r="A9300" s="529" t="s">
        <v>34072</v>
      </c>
      <c r="B9300" s="530">
        <v>100951</v>
      </c>
      <c r="C9300" s="522" t="s">
        <v>13590</v>
      </c>
      <c r="D9300" s="530" t="s">
        <v>12688</v>
      </c>
      <c r="E9300" s="531">
        <v>3.35</v>
      </c>
      <c r="F9300" s="532">
        <v>0</v>
      </c>
    </row>
    <row r="9301" spans="1:6">
      <c r="A9301" s="529" t="s">
        <v>34072</v>
      </c>
      <c r="B9301" s="530">
        <v>100953</v>
      </c>
      <c r="C9301" s="522" t="s">
        <v>13592</v>
      </c>
      <c r="D9301" s="530" t="s">
        <v>12688</v>
      </c>
      <c r="E9301" s="531">
        <v>1.23</v>
      </c>
      <c r="F9301" s="532">
        <v>0</v>
      </c>
    </row>
    <row r="9302" spans="1:6">
      <c r="A9302" s="529" t="s">
        <v>34072</v>
      </c>
      <c r="B9302" s="530">
        <v>100952</v>
      </c>
      <c r="C9302" s="522" t="s">
        <v>13591</v>
      </c>
      <c r="D9302" s="530" t="s">
        <v>12688</v>
      </c>
      <c r="E9302" s="531">
        <v>3.08</v>
      </c>
      <c r="F9302" s="532">
        <v>0</v>
      </c>
    </row>
    <row r="9303" spans="1:6">
      <c r="A9303" s="529" t="s">
        <v>34072</v>
      </c>
      <c r="B9303" s="530">
        <v>100964</v>
      </c>
      <c r="C9303" s="522" t="s">
        <v>13603</v>
      </c>
      <c r="D9303" s="530" t="s">
        <v>395</v>
      </c>
      <c r="E9303" s="531">
        <v>9.43</v>
      </c>
      <c r="F9303" s="532">
        <v>0</v>
      </c>
    </row>
    <row r="9304" spans="1:6">
      <c r="A9304" s="529" t="s">
        <v>34072</v>
      </c>
      <c r="B9304" s="530">
        <v>100960</v>
      </c>
      <c r="C9304" s="522" t="s">
        <v>13599</v>
      </c>
      <c r="D9304" s="530" t="s">
        <v>395</v>
      </c>
      <c r="E9304" s="531">
        <v>3.93</v>
      </c>
      <c r="F9304" s="532">
        <v>0</v>
      </c>
    </row>
    <row r="9305" spans="1:6">
      <c r="A9305" s="529" t="s">
        <v>34072</v>
      </c>
      <c r="B9305" s="530">
        <v>100961</v>
      </c>
      <c r="C9305" s="522" t="s">
        <v>13600</v>
      </c>
      <c r="D9305" s="530" t="s">
        <v>395</v>
      </c>
      <c r="E9305" s="531">
        <v>3.41</v>
      </c>
      <c r="F9305" s="532">
        <v>0</v>
      </c>
    </row>
    <row r="9306" spans="1:6">
      <c r="A9306" s="529" t="s">
        <v>34072</v>
      </c>
      <c r="B9306" s="530">
        <v>100963</v>
      </c>
      <c r="C9306" s="522" t="s">
        <v>13602</v>
      </c>
      <c r="D9306" s="530" t="s">
        <v>395</v>
      </c>
      <c r="E9306" s="531">
        <v>1.23</v>
      </c>
      <c r="F9306" s="532">
        <v>0</v>
      </c>
    </row>
    <row r="9307" spans="1:6">
      <c r="A9307" s="529" t="s">
        <v>34072</v>
      </c>
      <c r="B9307" s="530">
        <v>100962</v>
      </c>
      <c r="C9307" s="522" t="s">
        <v>13601</v>
      </c>
      <c r="D9307" s="530" t="s">
        <v>395</v>
      </c>
      <c r="E9307" s="531">
        <v>3.11</v>
      </c>
      <c r="F9307" s="532">
        <v>0</v>
      </c>
    </row>
    <row r="9308" spans="1:6">
      <c r="A9308" s="529" t="s">
        <v>34072</v>
      </c>
      <c r="B9308" s="530">
        <v>100959</v>
      </c>
      <c r="C9308" s="522" t="s">
        <v>13598</v>
      </c>
      <c r="D9308" s="530" t="s">
        <v>395</v>
      </c>
      <c r="E9308" s="531">
        <v>12.71</v>
      </c>
      <c r="F9308" s="532">
        <v>0</v>
      </c>
    </row>
    <row r="9309" spans="1:6">
      <c r="A9309" s="529" t="s">
        <v>34072</v>
      </c>
      <c r="B9309" s="530">
        <v>100955</v>
      </c>
      <c r="C9309" s="522" t="s">
        <v>13594</v>
      </c>
      <c r="D9309" s="530" t="s">
        <v>395</v>
      </c>
      <c r="E9309" s="531">
        <v>5.33</v>
      </c>
      <c r="F9309" s="532">
        <v>0</v>
      </c>
    </row>
    <row r="9310" spans="1:6">
      <c r="A9310" s="529" t="s">
        <v>34072</v>
      </c>
      <c r="B9310" s="530">
        <v>100956</v>
      </c>
      <c r="C9310" s="522" t="s">
        <v>13595</v>
      </c>
      <c r="D9310" s="530" t="s">
        <v>395</v>
      </c>
      <c r="E9310" s="531">
        <v>4.62</v>
      </c>
      <c r="F9310" s="532">
        <v>0</v>
      </c>
    </row>
    <row r="9311" spans="1:6">
      <c r="A9311" s="529" t="s">
        <v>34072</v>
      </c>
      <c r="B9311" s="530">
        <v>100958</v>
      </c>
      <c r="C9311" s="522" t="s">
        <v>13597</v>
      </c>
      <c r="D9311" s="530" t="s">
        <v>395</v>
      </c>
      <c r="E9311" s="531">
        <v>1.7</v>
      </c>
      <c r="F9311" s="532">
        <v>0</v>
      </c>
    </row>
    <row r="9312" spans="1:6">
      <c r="A9312" s="529" t="s">
        <v>34072</v>
      </c>
      <c r="B9312" s="530">
        <v>100957</v>
      </c>
      <c r="C9312" s="522" t="s">
        <v>13596</v>
      </c>
      <c r="D9312" s="530" t="s">
        <v>395</v>
      </c>
      <c r="E9312" s="531">
        <v>4.2300000000000004</v>
      </c>
      <c r="F9312" s="532">
        <v>0</v>
      </c>
    </row>
    <row r="9313" spans="1:6">
      <c r="A9313" s="529" t="s">
        <v>34072</v>
      </c>
      <c r="B9313" s="530">
        <v>100970</v>
      </c>
      <c r="C9313" s="522" t="s">
        <v>13610</v>
      </c>
      <c r="D9313" s="530" t="s">
        <v>12688</v>
      </c>
      <c r="E9313" s="531">
        <v>2.12</v>
      </c>
      <c r="F9313" s="532">
        <v>0</v>
      </c>
    </row>
    <row r="9314" spans="1:6">
      <c r="A9314" s="529" t="s">
        <v>34072</v>
      </c>
      <c r="B9314" s="530">
        <v>100969</v>
      </c>
      <c r="C9314" s="522" t="s">
        <v>13609</v>
      </c>
      <c r="D9314" s="530" t="s">
        <v>12688</v>
      </c>
      <c r="E9314" s="531">
        <v>2.5099999999999998</v>
      </c>
      <c r="F9314" s="532">
        <v>0</v>
      </c>
    </row>
    <row r="9315" spans="1:6">
      <c r="A9315" s="529" t="s">
        <v>34072</v>
      </c>
      <c r="B9315" s="530">
        <v>102333</v>
      </c>
      <c r="C9315" s="522" t="s">
        <v>13614</v>
      </c>
      <c r="D9315" s="530" t="s">
        <v>12688</v>
      </c>
      <c r="E9315" s="531">
        <v>0.8</v>
      </c>
      <c r="F9315" s="532">
        <v>0</v>
      </c>
    </row>
    <row r="9316" spans="1:6">
      <c r="A9316" s="529" t="s">
        <v>34072</v>
      </c>
      <c r="B9316" s="530">
        <v>102332</v>
      </c>
      <c r="C9316" s="522" t="s">
        <v>13613</v>
      </c>
      <c r="D9316" s="530" t="s">
        <v>12688</v>
      </c>
      <c r="E9316" s="531">
        <v>1.99</v>
      </c>
      <c r="F9316" s="532">
        <v>0</v>
      </c>
    </row>
    <row r="9317" spans="1:6">
      <c r="A9317" s="529" t="s">
        <v>34072</v>
      </c>
      <c r="B9317" s="530">
        <v>100965</v>
      </c>
      <c r="C9317" s="522" t="s">
        <v>13607</v>
      </c>
      <c r="D9317" s="530" t="s">
        <v>12688</v>
      </c>
      <c r="E9317" s="531">
        <v>1.9</v>
      </c>
      <c r="F9317" s="532">
        <v>0</v>
      </c>
    </row>
    <row r="9318" spans="1:6">
      <c r="A9318" s="529" t="s">
        <v>34072</v>
      </c>
      <c r="B9318" s="530">
        <v>100966</v>
      </c>
      <c r="C9318" s="522" t="s">
        <v>13608</v>
      </c>
      <c r="D9318" s="530" t="s">
        <v>12688</v>
      </c>
      <c r="E9318" s="531">
        <v>1.63</v>
      </c>
      <c r="F9318" s="532">
        <v>0</v>
      </c>
    </row>
    <row r="9319" spans="1:6">
      <c r="A9319" s="529" t="s">
        <v>34072</v>
      </c>
      <c r="B9319" s="530">
        <v>102331</v>
      </c>
      <c r="C9319" s="522" t="s">
        <v>13612</v>
      </c>
      <c r="D9319" s="530" t="s">
        <v>12688</v>
      </c>
      <c r="E9319" s="531">
        <v>0.6</v>
      </c>
      <c r="F9319" s="532">
        <v>0</v>
      </c>
    </row>
    <row r="9320" spans="1:6">
      <c r="A9320" s="529" t="s">
        <v>34072</v>
      </c>
      <c r="B9320" s="530">
        <v>102330</v>
      </c>
      <c r="C9320" s="522" t="s">
        <v>13611</v>
      </c>
      <c r="D9320" s="530" t="s">
        <v>12688</v>
      </c>
      <c r="E9320" s="531">
        <v>1.52</v>
      </c>
      <c r="F9320" s="532">
        <v>0</v>
      </c>
    </row>
    <row r="9321" spans="1:6">
      <c r="A9321" s="529" t="s">
        <v>34073</v>
      </c>
      <c r="B9321" s="530">
        <v>97804</v>
      </c>
      <c r="C9321" s="522" t="s">
        <v>34074</v>
      </c>
      <c r="D9321" s="530" t="s">
        <v>26</v>
      </c>
      <c r="E9321" s="531">
        <v>0</v>
      </c>
      <c r="F9321" s="532"/>
    </row>
    <row r="9322" spans="1:6">
      <c r="A9322" s="529" t="s">
        <v>34073</v>
      </c>
      <c r="B9322" s="530">
        <v>104378</v>
      </c>
      <c r="C9322" s="522" t="s">
        <v>34075</v>
      </c>
      <c r="D9322" s="530" t="s">
        <v>26</v>
      </c>
      <c r="E9322" s="531">
        <v>0</v>
      </c>
      <c r="F9322" s="532"/>
    </row>
    <row r="9323" spans="1:6">
      <c r="A9323" s="529" t="s">
        <v>34073</v>
      </c>
      <c r="B9323" s="530">
        <v>104379</v>
      </c>
      <c r="C9323" s="522" t="s">
        <v>34076</v>
      </c>
      <c r="D9323" s="530" t="s">
        <v>26</v>
      </c>
      <c r="E9323" s="531">
        <v>0</v>
      </c>
      <c r="F9323" s="532"/>
    </row>
    <row r="9324" spans="1:6">
      <c r="A9324" s="529" t="s">
        <v>34073</v>
      </c>
      <c r="B9324" s="530">
        <v>104389</v>
      </c>
      <c r="C9324" s="522" t="s">
        <v>34077</v>
      </c>
      <c r="D9324" s="530" t="s">
        <v>26</v>
      </c>
      <c r="E9324" s="531">
        <v>0</v>
      </c>
      <c r="F9324" s="532"/>
    </row>
    <row r="9325" spans="1:6">
      <c r="A9325" s="529" t="s">
        <v>34073</v>
      </c>
      <c r="B9325" s="530">
        <v>97801</v>
      </c>
      <c r="C9325" s="522" t="s">
        <v>34078</v>
      </c>
      <c r="D9325" s="530" t="s">
        <v>26</v>
      </c>
      <c r="E9325" s="531">
        <v>0</v>
      </c>
      <c r="F9325" s="532"/>
    </row>
    <row r="9326" spans="1:6">
      <c r="A9326" s="529" t="s">
        <v>34073</v>
      </c>
      <c r="B9326" s="530">
        <v>104377</v>
      </c>
      <c r="C9326" s="522" t="s">
        <v>34079</v>
      </c>
      <c r="D9326" s="530" t="s">
        <v>26</v>
      </c>
      <c r="E9326" s="531">
        <v>0</v>
      </c>
      <c r="F9326" s="532"/>
    </row>
    <row r="9327" spans="1:6">
      <c r="A9327" s="529" t="s">
        <v>34073</v>
      </c>
      <c r="B9327" s="530">
        <v>104376</v>
      </c>
      <c r="C9327" s="522" t="s">
        <v>34080</v>
      </c>
      <c r="D9327" s="530" t="s">
        <v>26</v>
      </c>
      <c r="E9327" s="531">
        <v>0</v>
      </c>
      <c r="F9327" s="532"/>
    </row>
    <row r="9328" spans="1:6">
      <c r="A9328" s="529" t="s">
        <v>34073</v>
      </c>
      <c r="B9328" s="530">
        <v>97808</v>
      </c>
      <c r="C9328" s="522" t="s">
        <v>34081</v>
      </c>
      <c r="D9328" s="530" t="s">
        <v>26</v>
      </c>
      <c r="E9328" s="531">
        <v>0</v>
      </c>
      <c r="F9328" s="532"/>
    </row>
    <row r="9329" spans="1:6">
      <c r="A9329" s="529" t="s">
        <v>34073</v>
      </c>
      <c r="B9329" s="530">
        <v>104381</v>
      </c>
      <c r="C9329" s="522" t="s">
        <v>34082</v>
      </c>
      <c r="D9329" s="530" t="s">
        <v>26</v>
      </c>
      <c r="E9329" s="531">
        <v>0</v>
      </c>
      <c r="F9329" s="532"/>
    </row>
    <row r="9330" spans="1:6">
      <c r="A9330" s="529" t="s">
        <v>34073</v>
      </c>
      <c r="B9330" s="530">
        <v>104382</v>
      </c>
      <c r="C9330" s="522" t="s">
        <v>34083</v>
      </c>
      <c r="D9330" s="530" t="s">
        <v>26</v>
      </c>
      <c r="E9330" s="531">
        <v>0</v>
      </c>
      <c r="F9330" s="532"/>
    </row>
    <row r="9331" spans="1:6">
      <c r="A9331" s="529" t="s">
        <v>34073</v>
      </c>
      <c r="B9331" s="530">
        <v>104380</v>
      </c>
      <c r="C9331" s="522" t="s">
        <v>34084</v>
      </c>
      <c r="D9331" s="530" t="s">
        <v>26</v>
      </c>
      <c r="E9331" s="531">
        <v>0</v>
      </c>
      <c r="F9331" s="532"/>
    </row>
    <row r="9332" spans="1:6">
      <c r="A9332" s="529" t="s">
        <v>34085</v>
      </c>
      <c r="B9332" s="530">
        <v>103138</v>
      </c>
      <c r="C9332" s="522" t="s">
        <v>8544</v>
      </c>
      <c r="D9332" s="530" t="s">
        <v>24</v>
      </c>
      <c r="E9332" s="531">
        <v>44.25</v>
      </c>
      <c r="F9332" s="532">
        <v>0</v>
      </c>
    </row>
    <row r="9333" spans="1:6">
      <c r="A9333" s="529" t="s">
        <v>34085</v>
      </c>
      <c r="B9333" s="530">
        <v>103151</v>
      </c>
      <c r="C9333" s="522" t="s">
        <v>8557</v>
      </c>
      <c r="D9333" s="530" t="s">
        <v>24</v>
      </c>
      <c r="E9333" s="531">
        <v>436.63</v>
      </c>
      <c r="F9333" s="532">
        <v>0</v>
      </c>
    </row>
    <row r="9334" spans="1:6">
      <c r="A9334" s="529" t="s">
        <v>34085</v>
      </c>
      <c r="B9334" s="530">
        <v>103152</v>
      </c>
      <c r="C9334" s="522" t="s">
        <v>8558</v>
      </c>
      <c r="D9334" s="530" t="s">
        <v>24</v>
      </c>
      <c r="E9334" s="531">
        <v>520.83000000000004</v>
      </c>
      <c r="F9334" s="532">
        <v>0</v>
      </c>
    </row>
    <row r="9335" spans="1:6">
      <c r="A9335" s="529" t="s">
        <v>34085</v>
      </c>
      <c r="B9335" s="530">
        <v>103139</v>
      </c>
      <c r="C9335" s="522" t="s">
        <v>8545</v>
      </c>
      <c r="D9335" s="530" t="s">
        <v>24</v>
      </c>
      <c r="E9335" s="531">
        <v>58.59</v>
      </c>
      <c r="F9335" s="532">
        <v>0</v>
      </c>
    </row>
    <row r="9336" spans="1:6">
      <c r="A9336" s="529" t="s">
        <v>34085</v>
      </c>
      <c r="B9336" s="530">
        <v>103140</v>
      </c>
      <c r="C9336" s="522" t="s">
        <v>8546</v>
      </c>
      <c r="D9336" s="530" t="s">
        <v>24</v>
      </c>
      <c r="E9336" s="531">
        <v>72.900000000000006</v>
      </c>
      <c r="F9336" s="532">
        <v>0</v>
      </c>
    </row>
    <row r="9337" spans="1:6">
      <c r="A9337" s="529" t="s">
        <v>34085</v>
      </c>
      <c r="B9337" s="530">
        <v>103141</v>
      </c>
      <c r="C9337" s="522" t="s">
        <v>8547</v>
      </c>
      <c r="D9337" s="530" t="s">
        <v>24</v>
      </c>
      <c r="E9337" s="531">
        <v>114.14</v>
      </c>
      <c r="F9337" s="532">
        <v>0</v>
      </c>
    </row>
    <row r="9338" spans="1:6">
      <c r="A9338" s="529" t="s">
        <v>34085</v>
      </c>
      <c r="B9338" s="530">
        <v>103142</v>
      </c>
      <c r="C9338" s="522" t="s">
        <v>8548</v>
      </c>
      <c r="D9338" s="530" t="s">
        <v>24</v>
      </c>
      <c r="E9338" s="531">
        <v>128.47</v>
      </c>
      <c r="F9338" s="532">
        <v>0</v>
      </c>
    </row>
    <row r="9339" spans="1:6">
      <c r="A9339" s="529" t="s">
        <v>34085</v>
      </c>
      <c r="B9339" s="530">
        <v>103143</v>
      </c>
      <c r="C9339" s="522" t="s">
        <v>8549</v>
      </c>
      <c r="D9339" s="530" t="s">
        <v>24</v>
      </c>
      <c r="E9339" s="531">
        <v>169.7</v>
      </c>
      <c r="F9339" s="532">
        <v>0</v>
      </c>
    </row>
    <row r="9340" spans="1:6">
      <c r="A9340" s="529" t="s">
        <v>34085</v>
      </c>
      <c r="B9340" s="530">
        <v>103144</v>
      </c>
      <c r="C9340" s="522" t="s">
        <v>8550</v>
      </c>
      <c r="D9340" s="530" t="s">
        <v>24</v>
      </c>
      <c r="E9340" s="531">
        <v>184.03</v>
      </c>
      <c r="F9340" s="532">
        <v>0</v>
      </c>
    </row>
    <row r="9341" spans="1:6">
      <c r="A9341" s="529" t="s">
        <v>34085</v>
      </c>
      <c r="B9341" s="530">
        <v>103145</v>
      </c>
      <c r="C9341" s="522" t="s">
        <v>8551</v>
      </c>
      <c r="D9341" s="530" t="s">
        <v>24</v>
      </c>
      <c r="E9341" s="531">
        <v>225.26</v>
      </c>
      <c r="F9341" s="532">
        <v>0</v>
      </c>
    </row>
    <row r="9342" spans="1:6">
      <c r="A9342" s="529" t="s">
        <v>34085</v>
      </c>
      <c r="B9342" s="530">
        <v>103146</v>
      </c>
      <c r="C9342" s="522" t="s">
        <v>8552</v>
      </c>
      <c r="D9342" s="530" t="s">
        <v>24</v>
      </c>
      <c r="E9342" s="531">
        <v>239.58</v>
      </c>
      <c r="F9342" s="532">
        <v>0</v>
      </c>
    </row>
    <row r="9343" spans="1:6">
      <c r="A9343" s="529" t="s">
        <v>34085</v>
      </c>
      <c r="B9343" s="530">
        <v>103147</v>
      </c>
      <c r="C9343" s="522" t="s">
        <v>8553</v>
      </c>
      <c r="D9343" s="530" t="s">
        <v>24</v>
      </c>
      <c r="E9343" s="531">
        <v>268.22000000000003</v>
      </c>
      <c r="F9343" s="532">
        <v>0</v>
      </c>
    </row>
    <row r="9344" spans="1:6">
      <c r="A9344" s="529" t="s">
        <v>34085</v>
      </c>
      <c r="B9344" s="530">
        <v>103148</v>
      </c>
      <c r="C9344" s="522" t="s">
        <v>8554</v>
      </c>
      <c r="D9344" s="530" t="s">
        <v>24</v>
      </c>
      <c r="E9344" s="531">
        <v>323.77</v>
      </c>
      <c r="F9344" s="532">
        <v>0</v>
      </c>
    </row>
    <row r="9345" spans="1:6">
      <c r="A9345" s="529" t="s">
        <v>34085</v>
      </c>
      <c r="B9345" s="530">
        <v>103137</v>
      </c>
      <c r="C9345" s="522" t="s">
        <v>8543</v>
      </c>
      <c r="D9345" s="530" t="s">
        <v>24</v>
      </c>
      <c r="E9345" s="531">
        <v>38.54</v>
      </c>
      <c r="F9345" s="532">
        <v>0</v>
      </c>
    </row>
    <row r="9346" spans="1:6">
      <c r="A9346" s="529" t="s">
        <v>34085</v>
      </c>
      <c r="B9346" s="530">
        <v>103149</v>
      </c>
      <c r="C9346" s="522" t="s">
        <v>8555</v>
      </c>
      <c r="D9346" s="530" t="s">
        <v>24</v>
      </c>
      <c r="E9346" s="531">
        <v>352.42</v>
      </c>
      <c r="F9346" s="532">
        <v>0</v>
      </c>
    </row>
    <row r="9347" spans="1:6">
      <c r="A9347" s="529" t="s">
        <v>34085</v>
      </c>
      <c r="B9347" s="530">
        <v>103150</v>
      </c>
      <c r="C9347" s="522" t="s">
        <v>8556</v>
      </c>
      <c r="D9347" s="530" t="s">
        <v>24</v>
      </c>
      <c r="E9347" s="531">
        <v>407.92</v>
      </c>
      <c r="F9347" s="532">
        <v>0</v>
      </c>
    </row>
    <row r="9348" spans="1:6">
      <c r="A9348" s="529" t="s">
        <v>34085</v>
      </c>
      <c r="B9348" s="530">
        <v>103106</v>
      </c>
      <c r="C9348" s="522" t="s">
        <v>8512</v>
      </c>
      <c r="D9348" s="530" t="s">
        <v>24</v>
      </c>
      <c r="E9348" s="531">
        <v>68.53</v>
      </c>
      <c r="F9348" s="532">
        <v>0</v>
      </c>
    </row>
    <row r="9349" spans="1:6">
      <c r="A9349" s="529" t="s">
        <v>34085</v>
      </c>
      <c r="B9349" s="530">
        <v>103119</v>
      </c>
      <c r="C9349" s="522" t="s">
        <v>8525</v>
      </c>
      <c r="D9349" s="530" t="s">
        <v>24</v>
      </c>
      <c r="E9349" s="531">
        <v>853.27</v>
      </c>
      <c r="F9349" s="532">
        <v>0</v>
      </c>
    </row>
    <row r="9350" spans="1:6">
      <c r="A9350" s="529" t="s">
        <v>34085</v>
      </c>
      <c r="B9350" s="530">
        <v>103120</v>
      </c>
      <c r="C9350" s="522" t="s">
        <v>8526</v>
      </c>
      <c r="D9350" s="530" t="s">
        <v>24</v>
      </c>
      <c r="E9350" s="531">
        <v>1021.67</v>
      </c>
      <c r="F9350" s="532">
        <v>0</v>
      </c>
    </row>
    <row r="9351" spans="1:6">
      <c r="A9351" s="529" t="s">
        <v>34085</v>
      </c>
      <c r="B9351" s="530">
        <v>103107</v>
      </c>
      <c r="C9351" s="522" t="s">
        <v>8513</v>
      </c>
      <c r="D9351" s="530" t="s">
        <v>24</v>
      </c>
      <c r="E9351" s="531">
        <v>97.16</v>
      </c>
      <c r="F9351" s="532">
        <v>0</v>
      </c>
    </row>
    <row r="9352" spans="1:6">
      <c r="A9352" s="529" t="s">
        <v>34085</v>
      </c>
      <c r="B9352" s="530">
        <v>103108</v>
      </c>
      <c r="C9352" s="522" t="s">
        <v>8514</v>
      </c>
      <c r="D9352" s="530" t="s">
        <v>24</v>
      </c>
      <c r="E9352" s="531">
        <v>125.81</v>
      </c>
      <c r="F9352" s="532">
        <v>0</v>
      </c>
    </row>
    <row r="9353" spans="1:6">
      <c r="A9353" s="529" t="s">
        <v>34085</v>
      </c>
      <c r="B9353" s="530">
        <v>103109</v>
      </c>
      <c r="C9353" s="522" t="s">
        <v>8515</v>
      </c>
      <c r="D9353" s="530" t="s">
        <v>24</v>
      </c>
      <c r="E9353" s="531">
        <v>208.28</v>
      </c>
      <c r="F9353" s="532">
        <v>0</v>
      </c>
    </row>
    <row r="9354" spans="1:6">
      <c r="A9354" s="529" t="s">
        <v>34085</v>
      </c>
      <c r="B9354" s="530">
        <v>103110</v>
      </c>
      <c r="C9354" s="522" t="s">
        <v>8516</v>
      </c>
      <c r="D9354" s="530" t="s">
        <v>24</v>
      </c>
      <c r="E9354" s="531">
        <v>236.92</v>
      </c>
      <c r="F9354" s="532">
        <v>0</v>
      </c>
    </row>
    <row r="9355" spans="1:6">
      <c r="A9355" s="529" t="s">
        <v>34085</v>
      </c>
      <c r="B9355" s="530">
        <v>103111</v>
      </c>
      <c r="C9355" s="522" t="s">
        <v>8517</v>
      </c>
      <c r="D9355" s="530" t="s">
        <v>24</v>
      </c>
      <c r="E9355" s="531">
        <v>319.39999999999998</v>
      </c>
      <c r="F9355" s="532">
        <v>0</v>
      </c>
    </row>
    <row r="9356" spans="1:6">
      <c r="A9356" s="529" t="s">
        <v>34085</v>
      </c>
      <c r="B9356" s="530">
        <v>103112</v>
      </c>
      <c r="C9356" s="522" t="s">
        <v>8518</v>
      </c>
      <c r="D9356" s="530" t="s">
        <v>24</v>
      </c>
      <c r="E9356" s="531">
        <v>348.05</v>
      </c>
      <c r="F9356" s="532">
        <v>0</v>
      </c>
    </row>
    <row r="9357" spans="1:6">
      <c r="A9357" s="529" t="s">
        <v>34085</v>
      </c>
      <c r="B9357" s="530">
        <v>103113</v>
      </c>
      <c r="C9357" s="522" t="s">
        <v>8519</v>
      </c>
      <c r="D9357" s="530" t="s">
        <v>24</v>
      </c>
      <c r="E9357" s="531">
        <v>430.51</v>
      </c>
      <c r="F9357" s="532">
        <v>0</v>
      </c>
    </row>
    <row r="9358" spans="1:6">
      <c r="A9358" s="529" t="s">
        <v>34085</v>
      </c>
      <c r="B9358" s="530">
        <v>103114</v>
      </c>
      <c r="C9358" s="522" t="s">
        <v>8520</v>
      </c>
      <c r="D9358" s="530" t="s">
        <v>24</v>
      </c>
      <c r="E9358" s="531">
        <v>459.16</v>
      </c>
      <c r="F9358" s="532">
        <v>0</v>
      </c>
    </row>
    <row r="9359" spans="1:6">
      <c r="A9359" s="529" t="s">
        <v>34085</v>
      </c>
      <c r="B9359" s="530">
        <v>103115</v>
      </c>
      <c r="C9359" s="522" t="s">
        <v>8521</v>
      </c>
      <c r="D9359" s="530" t="s">
        <v>24</v>
      </c>
      <c r="E9359" s="531">
        <v>516.45000000000005</v>
      </c>
      <c r="F9359" s="532">
        <v>0</v>
      </c>
    </row>
    <row r="9360" spans="1:6">
      <c r="A9360" s="529" t="s">
        <v>34085</v>
      </c>
      <c r="B9360" s="530">
        <v>103116</v>
      </c>
      <c r="C9360" s="522" t="s">
        <v>8522</v>
      </c>
      <c r="D9360" s="530" t="s">
        <v>24</v>
      </c>
      <c r="E9360" s="531">
        <v>627.57000000000005</v>
      </c>
      <c r="F9360" s="532">
        <v>0</v>
      </c>
    </row>
    <row r="9361" spans="1:6">
      <c r="A9361" s="529" t="s">
        <v>34085</v>
      </c>
      <c r="B9361" s="530">
        <v>103105</v>
      </c>
      <c r="C9361" s="522" t="s">
        <v>8511</v>
      </c>
      <c r="D9361" s="530" t="s">
        <v>24</v>
      </c>
      <c r="E9361" s="531">
        <v>57.07</v>
      </c>
      <c r="F9361" s="532">
        <v>0</v>
      </c>
    </row>
    <row r="9362" spans="1:6">
      <c r="A9362" s="529" t="s">
        <v>34085</v>
      </c>
      <c r="B9362" s="530">
        <v>103117</v>
      </c>
      <c r="C9362" s="522" t="s">
        <v>8523</v>
      </c>
      <c r="D9362" s="530" t="s">
        <v>24</v>
      </c>
      <c r="E9362" s="531">
        <v>684.85</v>
      </c>
      <c r="F9362" s="532">
        <v>0</v>
      </c>
    </row>
    <row r="9363" spans="1:6">
      <c r="A9363" s="529" t="s">
        <v>34085</v>
      </c>
      <c r="B9363" s="530">
        <v>103118</v>
      </c>
      <c r="C9363" s="522" t="s">
        <v>8524</v>
      </c>
      <c r="D9363" s="530" t="s">
        <v>24</v>
      </c>
      <c r="E9363" s="531">
        <v>795.96</v>
      </c>
      <c r="F9363" s="532">
        <v>0</v>
      </c>
    </row>
    <row r="9364" spans="1:6">
      <c r="A9364" s="529" t="s">
        <v>34085</v>
      </c>
      <c r="B9364" s="530">
        <v>103122</v>
      </c>
      <c r="C9364" s="522" t="s">
        <v>8528</v>
      </c>
      <c r="D9364" s="530" t="s">
        <v>24</v>
      </c>
      <c r="E9364" s="531">
        <v>92.79</v>
      </c>
      <c r="F9364" s="532">
        <v>0</v>
      </c>
    </row>
    <row r="9365" spans="1:6">
      <c r="A9365" s="529" t="s">
        <v>34085</v>
      </c>
      <c r="B9365" s="530">
        <v>103135</v>
      </c>
      <c r="C9365" s="522" t="s">
        <v>8541</v>
      </c>
      <c r="D9365" s="530" t="s">
        <v>24</v>
      </c>
      <c r="E9365" s="531">
        <v>1269.9100000000001</v>
      </c>
      <c r="F9365" s="532">
        <v>0</v>
      </c>
    </row>
    <row r="9366" spans="1:6">
      <c r="A9366" s="529" t="s">
        <v>34085</v>
      </c>
      <c r="B9366" s="530">
        <v>103136</v>
      </c>
      <c r="C9366" s="522" t="s">
        <v>8542</v>
      </c>
      <c r="D9366" s="530" t="s">
        <v>24</v>
      </c>
      <c r="E9366" s="531">
        <v>1522.51</v>
      </c>
      <c r="F9366" s="532">
        <v>0</v>
      </c>
    </row>
    <row r="9367" spans="1:6">
      <c r="A9367" s="529" t="s">
        <v>34085</v>
      </c>
      <c r="B9367" s="530">
        <v>103123</v>
      </c>
      <c r="C9367" s="522" t="s">
        <v>8529</v>
      </c>
      <c r="D9367" s="530" t="s">
        <v>24</v>
      </c>
      <c r="E9367" s="531">
        <v>135.78</v>
      </c>
      <c r="F9367" s="532">
        <v>0</v>
      </c>
    </row>
    <row r="9368" spans="1:6">
      <c r="A9368" s="529" t="s">
        <v>34085</v>
      </c>
      <c r="B9368" s="530">
        <v>103124</v>
      </c>
      <c r="C9368" s="522" t="s">
        <v>8530</v>
      </c>
      <c r="D9368" s="530" t="s">
        <v>24</v>
      </c>
      <c r="E9368" s="531">
        <v>178.74</v>
      </c>
      <c r="F9368" s="532">
        <v>0</v>
      </c>
    </row>
    <row r="9369" spans="1:6">
      <c r="A9369" s="529" t="s">
        <v>34085</v>
      </c>
      <c r="B9369" s="530">
        <v>103125</v>
      </c>
      <c r="C9369" s="522" t="s">
        <v>8531</v>
      </c>
      <c r="D9369" s="530" t="s">
        <v>24</v>
      </c>
      <c r="E9369" s="531">
        <v>302.45</v>
      </c>
      <c r="F9369" s="532">
        <v>0</v>
      </c>
    </row>
    <row r="9370" spans="1:6">
      <c r="A9370" s="529" t="s">
        <v>34085</v>
      </c>
      <c r="B9370" s="530">
        <v>103126</v>
      </c>
      <c r="C9370" s="522" t="s">
        <v>8532</v>
      </c>
      <c r="D9370" s="530" t="s">
        <v>24</v>
      </c>
      <c r="E9370" s="531">
        <v>345.4</v>
      </c>
      <c r="F9370" s="532">
        <v>0</v>
      </c>
    </row>
    <row r="9371" spans="1:6">
      <c r="A9371" s="529" t="s">
        <v>34085</v>
      </c>
      <c r="B9371" s="530">
        <v>103127</v>
      </c>
      <c r="C9371" s="522" t="s">
        <v>8533</v>
      </c>
      <c r="D9371" s="530" t="s">
        <v>24</v>
      </c>
      <c r="E9371" s="531">
        <v>469.13</v>
      </c>
      <c r="F9371" s="532">
        <v>0</v>
      </c>
    </row>
    <row r="9372" spans="1:6">
      <c r="A9372" s="529" t="s">
        <v>34085</v>
      </c>
      <c r="B9372" s="530">
        <v>103128</v>
      </c>
      <c r="C9372" s="522" t="s">
        <v>8534</v>
      </c>
      <c r="D9372" s="530" t="s">
        <v>24</v>
      </c>
      <c r="E9372" s="531">
        <v>512.08000000000004</v>
      </c>
      <c r="F9372" s="532">
        <v>0</v>
      </c>
    </row>
    <row r="9373" spans="1:6">
      <c r="A9373" s="529" t="s">
        <v>34085</v>
      </c>
      <c r="B9373" s="530">
        <v>103129</v>
      </c>
      <c r="C9373" s="522" t="s">
        <v>8535</v>
      </c>
      <c r="D9373" s="530" t="s">
        <v>24</v>
      </c>
      <c r="E9373" s="531">
        <v>635.79</v>
      </c>
      <c r="F9373" s="532">
        <v>0</v>
      </c>
    </row>
    <row r="9374" spans="1:6">
      <c r="A9374" s="529" t="s">
        <v>34085</v>
      </c>
      <c r="B9374" s="530">
        <v>103130</v>
      </c>
      <c r="C9374" s="522" t="s">
        <v>8536</v>
      </c>
      <c r="D9374" s="530" t="s">
        <v>24</v>
      </c>
      <c r="E9374" s="531">
        <v>678.75</v>
      </c>
      <c r="F9374" s="532">
        <v>0</v>
      </c>
    </row>
    <row r="9375" spans="1:6">
      <c r="A9375" s="529" t="s">
        <v>34085</v>
      </c>
      <c r="B9375" s="530">
        <v>103131</v>
      </c>
      <c r="C9375" s="522" t="s">
        <v>8537</v>
      </c>
      <c r="D9375" s="530" t="s">
        <v>24</v>
      </c>
      <c r="E9375" s="531">
        <v>764.69</v>
      </c>
      <c r="F9375" s="532">
        <v>0</v>
      </c>
    </row>
    <row r="9376" spans="1:6">
      <c r="A9376" s="529" t="s">
        <v>34085</v>
      </c>
      <c r="B9376" s="530">
        <v>103132</v>
      </c>
      <c r="C9376" s="522" t="s">
        <v>8538</v>
      </c>
      <c r="D9376" s="530" t="s">
        <v>24</v>
      </c>
      <c r="E9376" s="531">
        <v>931.37</v>
      </c>
      <c r="F9376" s="532">
        <v>0</v>
      </c>
    </row>
    <row r="9377" spans="1:6">
      <c r="A9377" s="529" t="s">
        <v>34085</v>
      </c>
      <c r="B9377" s="530">
        <v>103121</v>
      </c>
      <c r="C9377" s="522" t="s">
        <v>8527</v>
      </c>
      <c r="D9377" s="530" t="s">
        <v>24</v>
      </c>
      <c r="E9377" s="531">
        <v>75.61</v>
      </c>
      <c r="F9377" s="532">
        <v>0</v>
      </c>
    </row>
    <row r="9378" spans="1:6">
      <c r="A9378" s="529" t="s">
        <v>34085</v>
      </c>
      <c r="B9378" s="530">
        <v>103133</v>
      </c>
      <c r="C9378" s="522" t="s">
        <v>8539</v>
      </c>
      <c r="D9378" s="530" t="s">
        <v>24</v>
      </c>
      <c r="E9378" s="531">
        <v>1017.29</v>
      </c>
      <c r="F9378" s="532">
        <v>0</v>
      </c>
    </row>
    <row r="9379" spans="1:6">
      <c r="A9379" s="529" t="s">
        <v>34085</v>
      </c>
      <c r="B9379" s="530">
        <v>103134</v>
      </c>
      <c r="C9379" s="522" t="s">
        <v>8540</v>
      </c>
      <c r="D9379" s="530" t="s">
        <v>24</v>
      </c>
      <c r="E9379" s="531">
        <v>1183.97</v>
      </c>
      <c r="F9379" s="532">
        <v>0</v>
      </c>
    </row>
    <row r="9380" spans="1:6">
      <c r="A9380" s="529" t="s">
        <v>34085</v>
      </c>
      <c r="B9380" s="530">
        <v>103090</v>
      </c>
      <c r="C9380" s="522" t="s">
        <v>8496</v>
      </c>
      <c r="D9380" s="530" t="s">
        <v>23</v>
      </c>
      <c r="E9380" s="531">
        <v>16.78</v>
      </c>
      <c r="F9380" s="532">
        <v>0</v>
      </c>
    </row>
    <row r="9381" spans="1:6">
      <c r="A9381" s="529" t="s">
        <v>34085</v>
      </c>
      <c r="B9381" s="530">
        <v>103103</v>
      </c>
      <c r="C9381" s="522" t="s">
        <v>8509</v>
      </c>
      <c r="D9381" s="530" t="s">
        <v>23</v>
      </c>
      <c r="E9381" s="531">
        <v>166.66</v>
      </c>
      <c r="F9381" s="532">
        <v>0</v>
      </c>
    </row>
    <row r="9382" spans="1:6">
      <c r="A9382" s="529" t="s">
        <v>34085</v>
      </c>
      <c r="B9382" s="530">
        <v>103104</v>
      </c>
      <c r="C9382" s="522" t="s">
        <v>8510</v>
      </c>
      <c r="D9382" s="530" t="s">
        <v>23</v>
      </c>
      <c r="E9382" s="531">
        <v>199.36</v>
      </c>
      <c r="F9382" s="532">
        <v>0</v>
      </c>
    </row>
    <row r="9383" spans="1:6">
      <c r="A9383" s="529" t="s">
        <v>34085</v>
      </c>
      <c r="B9383" s="530">
        <v>103091</v>
      </c>
      <c r="C9383" s="522" t="s">
        <v>8497</v>
      </c>
      <c r="D9383" s="530" t="s">
        <v>23</v>
      </c>
      <c r="E9383" s="531">
        <v>23.68</v>
      </c>
      <c r="F9383" s="532">
        <v>0</v>
      </c>
    </row>
    <row r="9384" spans="1:6">
      <c r="A9384" s="529" t="s">
        <v>34085</v>
      </c>
      <c r="B9384" s="530">
        <v>103092</v>
      </c>
      <c r="C9384" s="522" t="s">
        <v>8498</v>
      </c>
      <c r="D9384" s="530" t="s">
        <v>23</v>
      </c>
      <c r="E9384" s="531">
        <v>30.6</v>
      </c>
      <c r="F9384" s="532">
        <v>0</v>
      </c>
    </row>
    <row r="9385" spans="1:6">
      <c r="A9385" s="529" t="s">
        <v>34085</v>
      </c>
      <c r="B9385" s="530">
        <v>103093</v>
      </c>
      <c r="C9385" s="522" t="s">
        <v>8499</v>
      </c>
      <c r="D9385" s="530" t="s">
        <v>23</v>
      </c>
      <c r="E9385" s="531">
        <v>46.81</v>
      </c>
      <c r="F9385" s="532">
        <v>0</v>
      </c>
    </row>
    <row r="9386" spans="1:6">
      <c r="A9386" s="529" t="s">
        <v>34085</v>
      </c>
      <c r="B9386" s="530">
        <v>103094</v>
      </c>
      <c r="C9386" s="522" t="s">
        <v>8500</v>
      </c>
      <c r="D9386" s="530" t="s">
        <v>23</v>
      </c>
      <c r="E9386" s="531">
        <v>53.75</v>
      </c>
      <c r="F9386" s="532">
        <v>0</v>
      </c>
    </row>
    <row r="9387" spans="1:6">
      <c r="A9387" s="529" t="s">
        <v>34085</v>
      </c>
      <c r="B9387" s="530">
        <v>103095</v>
      </c>
      <c r="C9387" s="522" t="s">
        <v>8501</v>
      </c>
      <c r="D9387" s="530" t="s">
        <v>23</v>
      </c>
      <c r="E9387" s="531">
        <v>69.930000000000007</v>
      </c>
      <c r="F9387" s="532">
        <v>0</v>
      </c>
    </row>
    <row r="9388" spans="1:6">
      <c r="A9388" s="529" t="s">
        <v>34085</v>
      </c>
      <c r="B9388" s="530">
        <v>103096</v>
      </c>
      <c r="C9388" s="522" t="s">
        <v>8502</v>
      </c>
      <c r="D9388" s="530" t="s">
        <v>23</v>
      </c>
      <c r="E9388" s="531">
        <v>76.86</v>
      </c>
      <c r="F9388" s="532">
        <v>0</v>
      </c>
    </row>
    <row r="9389" spans="1:6">
      <c r="A9389" s="529" t="s">
        <v>34085</v>
      </c>
      <c r="B9389" s="530">
        <v>103097</v>
      </c>
      <c r="C9389" s="522" t="s">
        <v>8503</v>
      </c>
      <c r="D9389" s="530" t="s">
        <v>23</v>
      </c>
      <c r="E9389" s="531">
        <v>93.06</v>
      </c>
      <c r="F9389" s="532">
        <v>0</v>
      </c>
    </row>
    <row r="9390" spans="1:6">
      <c r="A9390" s="529" t="s">
        <v>34085</v>
      </c>
      <c r="B9390" s="530">
        <v>103098</v>
      </c>
      <c r="C9390" s="522" t="s">
        <v>8504</v>
      </c>
      <c r="D9390" s="530" t="s">
        <v>23</v>
      </c>
      <c r="E9390" s="531">
        <v>100</v>
      </c>
      <c r="F9390" s="532">
        <v>0</v>
      </c>
    </row>
    <row r="9391" spans="1:6">
      <c r="A9391" s="529" t="s">
        <v>34085</v>
      </c>
      <c r="B9391" s="530">
        <v>103099</v>
      </c>
      <c r="C9391" s="522" t="s">
        <v>8505</v>
      </c>
      <c r="D9391" s="530" t="s">
        <v>23</v>
      </c>
      <c r="E9391" s="531">
        <v>113.83</v>
      </c>
      <c r="F9391" s="532">
        <v>0</v>
      </c>
    </row>
    <row r="9392" spans="1:6">
      <c r="A9392" s="529" t="s">
        <v>34085</v>
      </c>
      <c r="B9392" s="530">
        <v>103100</v>
      </c>
      <c r="C9392" s="522" t="s">
        <v>8506</v>
      </c>
      <c r="D9392" s="530" t="s">
        <v>23</v>
      </c>
      <c r="E9392" s="531">
        <v>121.56</v>
      </c>
      <c r="F9392" s="532">
        <v>0</v>
      </c>
    </row>
    <row r="9393" spans="1:6">
      <c r="A9393" s="529" t="s">
        <v>34085</v>
      </c>
      <c r="B9393" s="530">
        <v>103089</v>
      </c>
      <c r="C9393" s="522" t="s">
        <v>8495</v>
      </c>
      <c r="D9393" s="530" t="s">
        <v>23</v>
      </c>
      <c r="E9393" s="531">
        <v>14.01</v>
      </c>
      <c r="F9393" s="532">
        <v>0</v>
      </c>
    </row>
    <row r="9394" spans="1:6">
      <c r="A9394" s="529" t="s">
        <v>34085</v>
      </c>
      <c r="B9394" s="530">
        <v>103101</v>
      </c>
      <c r="C9394" s="522" t="s">
        <v>8507</v>
      </c>
      <c r="D9394" s="530" t="s">
        <v>23</v>
      </c>
      <c r="E9394" s="531">
        <v>133.96</v>
      </c>
      <c r="F9394" s="532">
        <v>0</v>
      </c>
    </row>
    <row r="9395" spans="1:6">
      <c r="A9395" s="529" t="s">
        <v>34085</v>
      </c>
      <c r="B9395" s="530">
        <v>103102</v>
      </c>
      <c r="C9395" s="522" t="s">
        <v>8508</v>
      </c>
      <c r="D9395" s="530" t="s">
        <v>23</v>
      </c>
      <c r="E9395" s="531">
        <v>154.27000000000001</v>
      </c>
      <c r="F9395" s="532">
        <v>0</v>
      </c>
    </row>
    <row r="9396" spans="1:6">
      <c r="A9396" s="529" t="s">
        <v>34086</v>
      </c>
      <c r="B9396" s="530">
        <v>101112</v>
      </c>
      <c r="C9396" s="522" t="s">
        <v>10058</v>
      </c>
      <c r="D9396" s="530" t="s">
        <v>28</v>
      </c>
      <c r="E9396" s="531">
        <v>906.53</v>
      </c>
      <c r="F9396" s="532">
        <v>0</v>
      </c>
    </row>
    <row r="9397" spans="1:6">
      <c r="A9397" s="529" t="s">
        <v>34086</v>
      </c>
      <c r="B9397" s="530">
        <v>101113</v>
      </c>
      <c r="C9397" s="522" t="s">
        <v>10059</v>
      </c>
      <c r="D9397" s="530" t="s">
        <v>28</v>
      </c>
      <c r="E9397" s="531">
        <v>905.98</v>
      </c>
      <c r="F9397" s="532">
        <v>0</v>
      </c>
    </row>
    <row r="9398" spans="1:6">
      <c r="A9398" s="529" t="s">
        <v>34086</v>
      </c>
      <c r="B9398" s="530">
        <v>101098</v>
      </c>
      <c r="C9398" s="522" t="s">
        <v>34087</v>
      </c>
      <c r="D9398" s="530" t="s">
        <v>28</v>
      </c>
      <c r="E9398" s="531">
        <v>1128.68</v>
      </c>
      <c r="F9398" s="532">
        <v>0</v>
      </c>
    </row>
    <row r="9399" spans="1:6">
      <c r="A9399" s="529" t="s">
        <v>34086</v>
      </c>
      <c r="B9399" s="530">
        <v>101106</v>
      </c>
      <c r="C9399" s="522" t="s">
        <v>34088</v>
      </c>
      <c r="D9399" s="530" t="s">
        <v>28</v>
      </c>
      <c r="E9399" s="531">
        <v>1123.8399999999999</v>
      </c>
      <c r="F9399" s="532">
        <v>0</v>
      </c>
    </row>
    <row r="9400" spans="1:6">
      <c r="A9400" s="529" t="s">
        <v>34086</v>
      </c>
      <c r="B9400" s="530">
        <v>101102</v>
      </c>
      <c r="C9400" s="522" t="s">
        <v>34089</v>
      </c>
      <c r="D9400" s="530" t="s">
        <v>28</v>
      </c>
      <c r="E9400" s="531">
        <v>827.33</v>
      </c>
      <c r="F9400" s="532">
        <v>0</v>
      </c>
    </row>
    <row r="9401" spans="1:6">
      <c r="A9401" s="529" t="s">
        <v>34086</v>
      </c>
      <c r="B9401" s="530">
        <v>101110</v>
      </c>
      <c r="C9401" s="522" t="s">
        <v>34090</v>
      </c>
      <c r="D9401" s="530" t="s">
        <v>28</v>
      </c>
      <c r="E9401" s="531">
        <v>816.59</v>
      </c>
      <c r="F9401" s="532">
        <v>0</v>
      </c>
    </row>
    <row r="9402" spans="1:6">
      <c r="A9402" s="529" t="s">
        <v>34086</v>
      </c>
      <c r="B9402" s="530">
        <v>101099</v>
      </c>
      <c r="C9402" s="522" t="s">
        <v>34091</v>
      </c>
      <c r="D9402" s="530" t="s">
        <v>28</v>
      </c>
      <c r="E9402" s="531">
        <v>1025.71</v>
      </c>
      <c r="F9402" s="532">
        <v>0</v>
      </c>
    </row>
    <row r="9403" spans="1:6">
      <c r="A9403" s="529" t="s">
        <v>34086</v>
      </c>
      <c r="B9403" s="530">
        <v>101107</v>
      </c>
      <c r="C9403" s="522" t="s">
        <v>34092</v>
      </c>
      <c r="D9403" s="530" t="s">
        <v>28</v>
      </c>
      <c r="E9403" s="531">
        <v>1021.67</v>
      </c>
      <c r="F9403" s="532">
        <v>0</v>
      </c>
    </row>
    <row r="9404" spans="1:6">
      <c r="A9404" s="529" t="s">
        <v>34086</v>
      </c>
      <c r="B9404" s="530">
        <v>101103</v>
      </c>
      <c r="C9404" s="522" t="s">
        <v>34093</v>
      </c>
      <c r="D9404" s="530" t="s">
        <v>28</v>
      </c>
      <c r="E9404" s="531">
        <v>776.98</v>
      </c>
      <c r="F9404" s="532">
        <v>0</v>
      </c>
    </row>
    <row r="9405" spans="1:6">
      <c r="A9405" s="529" t="s">
        <v>34086</v>
      </c>
      <c r="B9405" s="530">
        <v>101111</v>
      </c>
      <c r="C9405" s="522" t="s">
        <v>34094</v>
      </c>
      <c r="D9405" s="530" t="s">
        <v>28</v>
      </c>
      <c r="E9405" s="531">
        <v>767.84</v>
      </c>
      <c r="F9405" s="532">
        <v>0</v>
      </c>
    </row>
    <row r="9406" spans="1:6">
      <c r="A9406" s="529" t="s">
        <v>34086</v>
      </c>
      <c r="B9406" s="530">
        <v>101096</v>
      </c>
      <c r="C9406" s="522" t="s">
        <v>34095</v>
      </c>
      <c r="D9406" s="530" t="s">
        <v>28</v>
      </c>
      <c r="E9406" s="531">
        <v>1317.86</v>
      </c>
      <c r="F9406" s="532">
        <v>0</v>
      </c>
    </row>
    <row r="9407" spans="1:6">
      <c r="A9407" s="529" t="s">
        <v>34086</v>
      </c>
      <c r="B9407" s="530">
        <v>101104</v>
      </c>
      <c r="C9407" s="522" t="s">
        <v>34096</v>
      </c>
      <c r="D9407" s="530" t="s">
        <v>28</v>
      </c>
      <c r="E9407" s="531">
        <v>1311.37</v>
      </c>
      <c r="F9407" s="532">
        <v>0</v>
      </c>
    </row>
    <row r="9408" spans="1:6">
      <c r="A9408" s="529" t="s">
        <v>34086</v>
      </c>
      <c r="B9408" s="530">
        <v>101100</v>
      </c>
      <c r="C9408" s="522" t="s">
        <v>34097</v>
      </c>
      <c r="D9408" s="530" t="s">
        <v>28</v>
      </c>
      <c r="E9408" s="531">
        <v>876.72</v>
      </c>
      <c r="F9408" s="532">
        <v>0</v>
      </c>
    </row>
    <row r="9409" spans="1:6">
      <c r="A9409" s="529" t="s">
        <v>34086</v>
      </c>
      <c r="B9409" s="530">
        <v>101108</v>
      </c>
      <c r="C9409" s="522" t="s">
        <v>34098</v>
      </c>
      <c r="D9409" s="530" t="s">
        <v>28</v>
      </c>
      <c r="E9409" s="531">
        <v>863.15</v>
      </c>
      <c r="F9409" s="532">
        <v>0</v>
      </c>
    </row>
    <row r="9410" spans="1:6">
      <c r="A9410" s="529" t="s">
        <v>34086</v>
      </c>
      <c r="B9410" s="530">
        <v>101097</v>
      </c>
      <c r="C9410" s="522" t="s">
        <v>34099</v>
      </c>
      <c r="D9410" s="530" t="s">
        <v>28</v>
      </c>
      <c r="E9410" s="531">
        <v>1235.6199999999999</v>
      </c>
      <c r="F9410" s="532">
        <v>0</v>
      </c>
    </row>
    <row r="9411" spans="1:6">
      <c r="A9411" s="529" t="s">
        <v>34086</v>
      </c>
      <c r="B9411" s="530">
        <v>101105</v>
      </c>
      <c r="C9411" s="522" t="s">
        <v>34100</v>
      </c>
      <c r="D9411" s="530" t="s">
        <v>28</v>
      </c>
      <c r="E9411" s="531">
        <v>1229.57</v>
      </c>
      <c r="F9411" s="532">
        <v>0</v>
      </c>
    </row>
    <row r="9412" spans="1:6">
      <c r="A9412" s="529" t="s">
        <v>34086</v>
      </c>
      <c r="B9412" s="530">
        <v>101101</v>
      </c>
      <c r="C9412" s="522" t="s">
        <v>34101</v>
      </c>
      <c r="D9412" s="530" t="s">
        <v>28</v>
      </c>
      <c r="E9412" s="531">
        <v>853.29</v>
      </c>
      <c r="F9412" s="532">
        <v>0</v>
      </c>
    </row>
    <row r="9413" spans="1:6">
      <c r="A9413" s="529" t="s">
        <v>34086</v>
      </c>
      <c r="B9413" s="530">
        <v>101109</v>
      </c>
      <c r="C9413" s="522" t="s">
        <v>34102</v>
      </c>
      <c r="D9413" s="530" t="s">
        <v>28</v>
      </c>
      <c r="E9413" s="531">
        <v>840.54</v>
      </c>
      <c r="F9413" s="532">
        <v>0</v>
      </c>
    </row>
    <row r="9414" spans="1:6">
      <c r="A9414" s="529" t="s">
        <v>34103</v>
      </c>
      <c r="B9414" s="530">
        <v>96393</v>
      </c>
      <c r="C9414" s="522" t="s">
        <v>12896</v>
      </c>
      <c r="D9414" s="530" t="s">
        <v>28</v>
      </c>
      <c r="E9414" s="531">
        <v>125.61</v>
      </c>
      <c r="F9414" s="532">
        <v>0</v>
      </c>
    </row>
    <row r="9415" spans="1:6">
      <c r="A9415" s="529" t="s">
        <v>34103</v>
      </c>
      <c r="B9415" s="530">
        <v>96394</v>
      </c>
      <c r="C9415" s="522" t="s">
        <v>12897</v>
      </c>
      <c r="D9415" s="530" t="s">
        <v>28</v>
      </c>
      <c r="E9415" s="531">
        <v>174.13</v>
      </c>
      <c r="F9415" s="532">
        <v>0</v>
      </c>
    </row>
    <row r="9416" spans="1:6">
      <c r="A9416" s="529" t="s">
        <v>34103</v>
      </c>
      <c r="B9416" s="530">
        <v>104363</v>
      </c>
      <c r="C9416" s="522" t="s">
        <v>34104</v>
      </c>
      <c r="D9416" s="530" t="s">
        <v>1486</v>
      </c>
      <c r="E9416" s="531">
        <v>0</v>
      </c>
      <c r="F9416" s="532"/>
    </row>
    <row r="9417" spans="1:6">
      <c r="A9417" s="529" t="s">
        <v>34103</v>
      </c>
      <c r="B9417" s="530">
        <v>104360</v>
      </c>
      <c r="C9417" s="522" t="s">
        <v>34105</v>
      </c>
      <c r="D9417" s="530" t="s">
        <v>1486</v>
      </c>
      <c r="E9417" s="531">
        <v>0</v>
      </c>
      <c r="F9417" s="532"/>
    </row>
    <row r="9418" spans="1:6">
      <c r="A9418" s="529" t="s">
        <v>34103</v>
      </c>
      <c r="B9418" s="530">
        <v>104358</v>
      </c>
      <c r="C9418" s="522" t="s">
        <v>34106</v>
      </c>
      <c r="D9418" s="530" t="s">
        <v>1486</v>
      </c>
      <c r="E9418" s="531">
        <v>0</v>
      </c>
      <c r="F9418" s="532"/>
    </row>
    <row r="9419" spans="1:6">
      <c r="A9419" s="529" t="s">
        <v>34103</v>
      </c>
      <c r="B9419" s="530">
        <v>104362</v>
      </c>
      <c r="C9419" s="522" t="s">
        <v>34107</v>
      </c>
      <c r="D9419" s="530" t="s">
        <v>1486</v>
      </c>
      <c r="E9419" s="531">
        <v>0</v>
      </c>
      <c r="F9419" s="532"/>
    </row>
    <row r="9420" spans="1:6">
      <c r="A9420" s="529" t="s">
        <v>34103</v>
      </c>
      <c r="B9420" s="530">
        <v>104361</v>
      </c>
      <c r="C9420" s="522" t="s">
        <v>34108</v>
      </c>
      <c r="D9420" s="530" t="s">
        <v>1486</v>
      </c>
      <c r="E9420" s="531">
        <v>0</v>
      </c>
      <c r="F9420" s="532"/>
    </row>
    <row r="9421" spans="1:6">
      <c r="A9421" s="529" t="s">
        <v>34103</v>
      </c>
      <c r="B9421" s="530">
        <v>104359</v>
      </c>
      <c r="C9421" s="522" t="s">
        <v>34109</v>
      </c>
      <c r="D9421" s="530" t="s">
        <v>1486</v>
      </c>
      <c r="E9421" s="531">
        <v>0</v>
      </c>
      <c r="F9421" s="532"/>
    </row>
    <row r="9422" spans="1:6">
      <c r="A9422" s="529" t="s">
        <v>34103</v>
      </c>
      <c r="B9422" s="530">
        <v>96395</v>
      </c>
      <c r="C9422" s="522" t="s">
        <v>12898</v>
      </c>
      <c r="D9422" s="530" t="s">
        <v>28</v>
      </c>
      <c r="E9422" s="531">
        <v>242.75</v>
      </c>
      <c r="F9422" s="532">
        <v>0</v>
      </c>
    </row>
    <row r="9423" spans="1:6">
      <c r="A9423" s="529" t="s">
        <v>34103</v>
      </c>
      <c r="B9423" s="530">
        <v>104373</v>
      </c>
      <c r="C9423" s="522" t="s">
        <v>34110</v>
      </c>
      <c r="D9423" s="530" t="s">
        <v>1486</v>
      </c>
      <c r="E9423" s="531">
        <v>0</v>
      </c>
      <c r="F9423" s="532"/>
    </row>
    <row r="9424" spans="1:6">
      <c r="A9424" s="529" t="s">
        <v>34103</v>
      </c>
      <c r="B9424" s="530">
        <v>104374</v>
      </c>
      <c r="C9424" s="522" t="s">
        <v>34111</v>
      </c>
      <c r="D9424" s="530" t="s">
        <v>1486</v>
      </c>
      <c r="E9424" s="531">
        <v>0</v>
      </c>
      <c r="F9424" s="532"/>
    </row>
    <row r="9425" spans="1:6">
      <c r="A9425" s="529" t="s">
        <v>34112</v>
      </c>
      <c r="B9425" s="530">
        <v>105034</v>
      </c>
      <c r="C9425" s="522" t="s">
        <v>23320</v>
      </c>
      <c r="D9425" s="530" t="s">
        <v>23</v>
      </c>
      <c r="E9425" s="531">
        <v>42.14</v>
      </c>
      <c r="F9425" s="532">
        <v>0</v>
      </c>
    </row>
    <row r="9426" spans="1:6">
      <c r="A9426" s="529" t="s">
        <v>34112</v>
      </c>
      <c r="B9426" s="530">
        <v>105033</v>
      </c>
      <c r="C9426" s="522" t="s">
        <v>23319</v>
      </c>
      <c r="D9426" s="530" t="s">
        <v>23</v>
      </c>
      <c r="E9426" s="531">
        <v>58.11</v>
      </c>
      <c r="F9426" s="532">
        <v>0</v>
      </c>
    </row>
    <row r="9427" spans="1:6">
      <c r="A9427" s="529" t="s">
        <v>34112</v>
      </c>
      <c r="B9427" s="530">
        <v>93205</v>
      </c>
      <c r="C9427" s="522" t="s">
        <v>23306</v>
      </c>
      <c r="D9427" s="530" t="s">
        <v>23</v>
      </c>
      <c r="E9427" s="531">
        <v>69.83</v>
      </c>
      <c r="F9427" s="532">
        <v>0</v>
      </c>
    </row>
    <row r="9428" spans="1:6">
      <c r="A9428" s="529" t="s">
        <v>34112</v>
      </c>
      <c r="B9428" s="530">
        <v>105032</v>
      </c>
      <c r="C9428" s="522" t="s">
        <v>23318</v>
      </c>
      <c r="D9428" s="530" t="s">
        <v>23</v>
      </c>
      <c r="E9428" s="531">
        <v>31.99</v>
      </c>
      <c r="F9428" s="532">
        <v>0</v>
      </c>
    </row>
    <row r="9429" spans="1:6">
      <c r="A9429" s="529" t="s">
        <v>34112</v>
      </c>
      <c r="B9429" s="530">
        <v>105031</v>
      </c>
      <c r="C9429" s="522" t="s">
        <v>23317</v>
      </c>
      <c r="D9429" s="530" t="s">
        <v>23</v>
      </c>
      <c r="E9429" s="531">
        <v>46.52</v>
      </c>
      <c r="F9429" s="532">
        <v>0</v>
      </c>
    </row>
    <row r="9430" spans="1:6">
      <c r="A9430" s="529" t="s">
        <v>34112</v>
      </c>
      <c r="B9430" s="530">
        <v>93199</v>
      </c>
      <c r="C9430" s="522" t="s">
        <v>23302</v>
      </c>
      <c r="D9430" s="530" t="s">
        <v>23</v>
      </c>
      <c r="E9430" s="531">
        <v>49.12</v>
      </c>
      <c r="F9430" s="532">
        <v>0</v>
      </c>
    </row>
    <row r="9431" spans="1:6">
      <c r="A9431" s="529" t="s">
        <v>34112</v>
      </c>
      <c r="B9431" s="530">
        <v>105030</v>
      </c>
      <c r="C9431" s="522" t="s">
        <v>23316</v>
      </c>
      <c r="D9431" s="530" t="s">
        <v>23</v>
      </c>
      <c r="E9431" s="531">
        <v>42.95</v>
      </c>
      <c r="F9431" s="532">
        <v>0</v>
      </c>
    </row>
    <row r="9432" spans="1:6">
      <c r="A9432" s="529" t="s">
        <v>34112</v>
      </c>
      <c r="B9432" s="530">
        <v>105029</v>
      </c>
      <c r="C9432" s="522" t="s">
        <v>23315</v>
      </c>
      <c r="D9432" s="530" t="s">
        <v>23</v>
      </c>
      <c r="E9432" s="531">
        <v>50.55</v>
      </c>
      <c r="F9432" s="532">
        <v>0</v>
      </c>
    </row>
    <row r="9433" spans="1:6">
      <c r="A9433" s="529" t="s">
        <v>34112</v>
      </c>
      <c r="B9433" s="530">
        <v>93197</v>
      </c>
      <c r="C9433" s="522" t="s">
        <v>23301</v>
      </c>
      <c r="D9433" s="530" t="s">
        <v>23</v>
      </c>
      <c r="E9433" s="531">
        <v>58.19</v>
      </c>
      <c r="F9433" s="532">
        <v>0</v>
      </c>
    </row>
    <row r="9434" spans="1:6">
      <c r="A9434" s="529" t="s">
        <v>34112</v>
      </c>
      <c r="B9434" s="530">
        <v>105040</v>
      </c>
      <c r="C9434" s="522" t="s">
        <v>23326</v>
      </c>
      <c r="D9434" s="530" t="s">
        <v>23</v>
      </c>
      <c r="E9434" s="531">
        <v>36.14</v>
      </c>
      <c r="F9434" s="532">
        <v>0</v>
      </c>
    </row>
    <row r="9435" spans="1:6">
      <c r="A9435" s="529" t="s">
        <v>34112</v>
      </c>
      <c r="B9435" s="530">
        <v>105039</v>
      </c>
      <c r="C9435" s="522" t="s">
        <v>23325</v>
      </c>
      <c r="D9435" s="530" t="s">
        <v>23</v>
      </c>
      <c r="E9435" s="531">
        <v>53.4</v>
      </c>
      <c r="F9435" s="532">
        <v>0</v>
      </c>
    </row>
    <row r="9436" spans="1:6">
      <c r="A9436" s="529" t="s">
        <v>34112</v>
      </c>
      <c r="B9436" s="530">
        <v>105038</v>
      </c>
      <c r="C9436" s="522" t="s">
        <v>23324</v>
      </c>
      <c r="D9436" s="530" t="s">
        <v>23</v>
      </c>
      <c r="E9436" s="531">
        <v>74.17</v>
      </c>
      <c r="F9436" s="532">
        <v>0</v>
      </c>
    </row>
    <row r="9437" spans="1:6">
      <c r="A9437" s="529" t="s">
        <v>34112</v>
      </c>
      <c r="B9437" s="530">
        <v>105028</v>
      </c>
      <c r="C9437" s="522" t="s">
        <v>23314</v>
      </c>
      <c r="D9437" s="530" t="s">
        <v>23</v>
      </c>
      <c r="E9437" s="531">
        <v>21.98</v>
      </c>
      <c r="F9437" s="532">
        <v>0</v>
      </c>
    </row>
    <row r="9438" spans="1:6">
      <c r="A9438" s="529" t="s">
        <v>34112</v>
      </c>
      <c r="B9438" s="530">
        <v>105027</v>
      </c>
      <c r="C9438" s="522" t="s">
        <v>23313</v>
      </c>
      <c r="D9438" s="530" t="s">
        <v>23</v>
      </c>
      <c r="E9438" s="531">
        <v>24.72</v>
      </c>
      <c r="F9438" s="532">
        <v>0</v>
      </c>
    </row>
    <row r="9439" spans="1:6">
      <c r="A9439" s="529" t="s">
        <v>34112</v>
      </c>
      <c r="B9439" s="530">
        <v>93194</v>
      </c>
      <c r="C9439" s="522" t="s">
        <v>23300</v>
      </c>
      <c r="D9439" s="530" t="s">
        <v>23</v>
      </c>
      <c r="E9439" s="531">
        <v>27.76</v>
      </c>
      <c r="F9439" s="532">
        <v>0</v>
      </c>
    </row>
    <row r="9440" spans="1:6">
      <c r="A9440" s="529" t="s">
        <v>34112</v>
      </c>
      <c r="B9440" s="530">
        <v>93200</v>
      </c>
      <c r="C9440" s="522" t="s">
        <v>23303</v>
      </c>
      <c r="D9440" s="530" t="s">
        <v>23</v>
      </c>
      <c r="E9440" s="531">
        <v>13.49</v>
      </c>
      <c r="F9440" s="532">
        <v>0</v>
      </c>
    </row>
    <row r="9441" spans="1:6">
      <c r="A9441" s="529" t="s">
        <v>34112</v>
      </c>
      <c r="B9441" s="530">
        <v>93203</v>
      </c>
      <c r="C9441" s="522" t="s">
        <v>23305</v>
      </c>
      <c r="D9441" s="530" t="s">
        <v>23</v>
      </c>
      <c r="E9441" s="531">
        <v>13.45</v>
      </c>
      <c r="F9441" s="532">
        <v>0</v>
      </c>
    </row>
    <row r="9442" spans="1:6">
      <c r="A9442" s="529" t="s">
        <v>34112</v>
      </c>
      <c r="B9442" s="530">
        <v>93202</v>
      </c>
      <c r="C9442" s="522" t="s">
        <v>23304</v>
      </c>
      <c r="D9442" s="530" t="s">
        <v>23</v>
      </c>
      <c r="E9442" s="531">
        <v>31.03</v>
      </c>
      <c r="F9442" s="532">
        <v>0</v>
      </c>
    </row>
    <row r="9443" spans="1:6">
      <c r="A9443" s="529" t="s">
        <v>34112</v>
      </c>
      <c r="B9443" s="530">
        <v>105026</v>
      </c>
      <c r="C9443" s="522" t="s">
        <v>23312</v>
      </c>
      <c r="D9443" s="530" t="s">
        <v>23</v>
      </c>
      <c r="E9443" s="531">
        <v>42.06</v>
      </c>
      <c r="F9443" s="532">
        <v>0</v>
      </c>
    </row>
    <row r="9444" spans="1:6">
      <c r="A9444" s="529" t="s">
        <v>34112</v>
      </c>
      <c r="B9444" s="530">
        <v>105025</v>
      </c>
      <c r="C9444" s="522" t="s">
        <v>23311</v>
      </c>
      <c r="D9444" s="530" t="s">
        <v>23</v>
      </c>
      <c r="E9444" s="531">
        <v>59</v>
      </c>
      <c r="F9444" s="532">
        <v>0</v>
      </c>
    </row>
    <row r="9445" spans="1:6">
      <c r="A9445" s="529" t="s">
        <v>34112</v>
      </c>
      <c r="B9445" s="530">
        <v>93191</v>
      </c>
      <c r="C9445" s="522" t="s">
        <v>23299</v>
      </c>
      <c r="D9445" s="530" t="s">
        <v>23</v>
      </c>
      <c r="E9445" s="531">
        <v>71.25</v>
      </c>
      <c r="F9445" s="532">
        <v>0</v>
      </c>
    </row>
    <row r="9446" spans="1:6">
      <c r="A9446" s="529" t="s">
        <v>34112</v>
      </c>
      <c r="B9446" s="530">
        <v>105024</v>
      </c>
      <c r="C9446" s="522" t="s">
        <v>23310</v>
      </c>
      <c r="D9446" s="530" t="s">
        <v>23</v>
      </c>
      <c r="E9446" s="531">
        <v>56.55</v>
      </c>
      <c r="F9446" s="532">
        <v>0</v>
      </c>
    </row>
    <row r="9447" spans="1:6">
      <c r="A9447" s="529" t="s">
        <v>34112</v>
      </c>
      <c r="B9447" s="530">
        <v>105023</v>
      </c>
      <c r="C9447" s="522" t="s">
        <v>23309</v>
      </c>
      <c r="D9447" s="530" t="s">
        <v>23</v>
      </c>
      <c r="E9447" s="531">
        <v>68.540000000000006</v>
      </c>
      <c r="F9447" s="532">
        <v>0</v>
      </c>
    </row>
    <row r="9448" spans="1:6">
      <c r="A9448" s="529" t="s">
        <v>34112</v>
      </c>
      <c r="B9448" s="530">
        <v>93187</v>
      </c>
      <c r="C9448" s="522" t="s">
        <v>23298</v>
      </c>
      <c r="D9448" s="530" t="s">
        <v>23</v>
      </c>
      <c r="E9448" s="531">
        <v>80.489999999999995</v>
      </c>
      <c r="F9448" s="532">
        <v>0</v>
      </c>
    </row>
    <row r="9449" spans="1:6">
      <c r="A9449" s="529" t="s">
        <v>34112</v>
      </c>
      <c r="B9449" s="530">
        <v>105037</v>
      </c>
      <c r="C9449" s="522" t="s">
        <v>23323</v>
      </c>
      <c r="D9449" s="530" t="s">
        <v>23</v>
      </c>
      <c r="E9449" s="531">
        <v>36.33</v>
      </c>
      <c r="F9449" s="532">
        <v>0</v>
      </c>
    </row>
    <row r="9450" spans="1:6">
      <c r="A9450" s="529" t="s">
        <v>34112</v>
      </c>
      <c r="B9450" s="530">
        <v>105036</v>
      </c>
      <c r="C9450" s="522" t="s">
        <v>23322</v>
      </c>
      <c r="D9450" s="530" t="s">
        <v>23</v>
      </c>
      <c r="E9450" s="531">
        <v>53.66</v>
      </c>
      <c r="F9450" s="532">
        <v>0</v>
      </c>
    </row>
    <row r="9451" spans="1:6">
      <c r="A9451" s="529" t="s">
        <v>34112</v>
      </c>
      <c r="B9451" s="530">
        <v>105035</v>
      </c>
      <c r="C9451" s="522" t="s">
        <v>23321</v>
      </c>
      <c r="D9451" s="530" t="s">
        <v>23</v>
      </c>
      <c r="E9451" s="531">
        <v>74.400000000000006</v>
      </c>
      <c r="F9451" s="532">
        <v>0</v>
      </c>
    </row>
    <row r="9452" spans="1:6">
      <c r="A9452" s="529" t="s">
        <v>34112</v>
      </c>
      <c r="B9452" s="530">
        <v>105022</v>
      </c>
      <c r="C9452" s="522" t="s">
        <v>23308</v>
      </c>
      <c r="D9452" s="530" t="s">
        <v>23</v>
      </c>
      <c r="E9452" s="531">
        <v>22.36</v>
      </c>
      <c r="F9452" s="532">
        <v>0</v>
      </c>
    </row>
    <row r="9453" spans="1:6">
      <c r="A9453" s="529" t="s">
        <v>34112</v>
      </c>
      <c r="B9453" s="530">
        <v>105021</v>
      </c>
      <c r="C9453" s="522" t="s">
        <v>23307</v>
      </c>
      <c r="D9453" s="530" t="s">
        <v>23</v>
      </c>
      <c r="E9453" s="531">
        <v>25.14</v>
      </c>
      <c r="F9453" s="532">
        <v>0</v>
      </c>
    </row>
    <row r="9454" spans="1:6">
      <c r="A9454" s="529" t="s">
        <v>34112</v>
      </c>
      <c r="B9454" s="530">
        <v>93184</v>
      </c>
      <c r="C9454" s="522" t="s">
        <v>23297</v>
      </c>
      <c r="D9454" s="530" t="s">
        <v>23</v>
      </c>
      <c r="E9454" s="531">
        <v>28.59</v>
      </c>
      <c r="F9454" s="532">
        <v>0</v>
      </c>
    </row>
    <row r="9455" spans="1:6">
      <c r="A9455" s="529" t="s">
        <v>34113</v>
      </c>
      <c r="B9455" s="530">
        <v>102149</v>
      </c>
      <c r="C9455" s="522" t="s">
        <v>34114</v>
      </c>
      <c r="D9455" s="530" t="s">
        <v>26</v>
      </c>
      <c r="E9455" s="531">
        <v>0</v>
      </c>
      <c r="F9455" s="532"/>
    </row>
    <row r="9456" spans="1:6">
      <c r="A9456" s="529" t="s">
        <v>34113</v>
      </c>
      <c r="B9456" s="530">
        <v>102150</v>
      </c>
      <c r="C9456" s="522" t="s">
        <v>34115</v>
      </c>
      <c r="D9456" s="530" t="s">
        <v>26</v>
      </c>
      <c r="E9456" s="531">
        <v>0</v>
      </c>
      <c r="F9456" s="532"/>
    </row>
    <row r="9457" spans="1:6">
      <c r="A9457" s="529" t="s">
        <v>34113</v>
      </c>
      <c r="B9457" s="530">
        <v>102145</v>
      </c>
      <c r="C9457" s="522" t="s">
        <v>34116</v>
      </c>
      <c r="D9457" s="530" t="s">
        <v>26</v>
      </c>
      <c r="E9457" s="531">
        <v>0</v>
      </c>
      <c r="F9457" s="532"/>
    </row>
    <row r="9458" spans="1:6">
      <c r="A9458" s="529" t="s">
        <v>34113</v>
      </c>
      <c r="B9458" s="530">
        <v>102146</v>
      </c>
      <c r="C9458" s="522" t="s">
        <v>34117</v>
      </c>
      <c r="D9458" s="530" t="s">
        <v>26</v>
      </c>
      <c r="E9458" s="531">
        <v>0</v>
      </c>
      <c r="F9458" s="532"/>
    </row>
    <row r="9459" spans="1:6">
      <c r="A9459" s="529" t="s">
        <v>34113</v>
      </c>
      <c r="B9459" s="530">
        <v>102147</v>
      </c>
      <c r="C9459" s="522" t="s">
        <v>34118</v>
      </c>
      <c r="D9459" s="530" t="s">
        <v>26</v>
      </c>
      <c r="E9459" s="531">
        <v>0</v>
      </c>
      <c r="F9459" s="532"/>
    </row>
    <row r="9460" spans="1:6">
      <c r="A9460" s="529" t="s">
        <v>34113</v>
      </c>
      <c r="B9460" s="530">
        <v>102148</v>
      </c>
      <c r="C9460" s="522" t="s">
        <v>34119</v>
      </c>
      <c r="D9460" s="530" t="s">
        <v>26</v>
      </c>
      <c r="E9460" s="531">
        <v>0</v>
      </c>
      <c r="F9460" s="532"/>
    </row>
    <row r="9461" spans="1:6">
      <c r="A9461" s="529" t="s">
        <v>34113</v>
      </c>
      <c r="B9461" s="530">
        <v>102143</v>
      </c>
      <c r="C9461" s="522" t="s">
        <v>34120</v>
      </c>
      <c r="D9461" s="530" t="s">
        <v>26</v>
      </c>
      <c r="E9461" s="531">
        <v>0</v>
      </c>
      <c r="F9461" s="532"/>
    </row>
    <row r="9462" spans="1:6">
      <c r="A9462" s="529" t="s">
        <v>34113</v>
      </c>
      <c r="B9462" s="530">
        <v>102144</v>
      </c>
      <c r="C9462" s="522" t="s">
        <v>34121</v>
      </c>
      <c r="D9462" s="530" t="s">
        <v>26</v>
      </c>
      <c r="E9462" s="531">
        <v>0</v>
      </c>
      <c r="F9462" s="532"/>
    </row>
    <row r="9463" spans="1:6">
      <c r="A9463" s="529" t="s">
        <v>34113</v>
      </c>
      <c r="B9463" s="530">
        <v>102171</v>
      </c>
      <c r="C9463" s="522" t="s">
        <v>10043</v>
      </c>
      <c r="D9463" s="530" t="s">
        <v>26</v>
      </c>
      <c r="E9463" s="531">
        <v>580.15</v>
      </c>
      <c r="F9463" s="532">
        <v>0</v>
      </c>
    </row>
    <row r="9464" spans="1:6">
      <c r="A9464" s="529" t="s">
        <v>34113</v>
      </c>
      <c r="B9464" s="530">
        <v>102172</v>
      </c>
      <c r="C9464" s="522" t="s">
        <v>10044</v>
      </c>
      <c r="D9464" s="530" t="s">
        <v>26</v>
      </c>
      <c r="E9464" s="531">
        <v>565.42999999999995</v>
      </c>
      <c r="F9464" s="532">
        <v>0</v>
      </c>
    </row>
    <row r="9465" spans="1:6">
      <c r="A9465" s="529" t="s">
        <v>34113</v>
      </c>
      <c r="B9465" s="530">
        <v>102170</v>
      </c>
      <c r="C9465" s="522" t="s">
        <v>10042</v>
      </c>
      <c r="D9465" s="530" t="s">
        <v>26</v>
      </c>
      <c r="E9465" s="531">
        <v>310.27999999999997</v>
      </c>
      <c r="F9465" s="532">
        <v>0</v>
      </c>
    </row>
    <row r="9466" spans="1:6">
      <c r="A9466" s="529" t="s">
        <v>34113</v>
      </c>
      <c r="B9466" s="530">
        <v>102160</v>
      </c>
      <c r="C9466" s="522" t="s">
        <v>10032</v>
      </c>
      <c r="D9466" s="530" t="s">
        <v>26</v>
      </c>
      <c r="E9466" s="531">
        <v>200.52</v>
      </c>
      <c r="F9466" s="532">
        <v>0</v>
      </c>
    </row>
    <row r="9467" spans="1:6">
      <c r="A9467" s="529" t="s">
        <v>34113</v>
      </c>
      <c r="B9467" s="530">
        <v>102177</v>
      </c>
      <c r="C9467" s="522" t="s">
        <v>10046</v>
      </c>
      <c r="D9467" s="530" t="s">
        <v>26</v>
      </c>
      <c r="E9467" s="531">
        <v>2123.66</v>
      </c>
      <c r="F9467" s="532">
        <v>0</v>
      </c>
    </row>
    <row r="9468" spans="1:6">
      <c r="A9468" s="529" t="s">
        <v>34113</v>
      </c>
      <c r="B9468" s="530">
        <v>102174</v>
      </c>
      <c r="C9468" s="522" t="s">
        <v>34122</v>
      </c>
      <c r="D9468" s="530" t="s">
        <v>26</v>
      </c>
      <c r="E9468" s="531">
        <v>0</v>
      </c>
      <c r="F9468" s="532"/>
    </row>
    <row r="9469" spans="1:6">
      <c r="A9469" s="529" t="s">
        <v>34113</v>
      </c>
      <c r="B9469" s="530">
        <v>102178</v>
      </c>
      <c r="C9469" s="522" t="s">
        <v>10047</v>
      </c>
      <c r="D9469" s="530" t="s">
        <v>26</v>
      </c>
      <c r="E9469" s="531">
        <v>2437</v>
      </c>
      <c r="F9469" s="532">
        <v>0</v>
      </c>
    </row>
    <row r="9470" spans="1:6">
      <c r="A9470" s="529" t="s">
        <v>34113</v>
      </c>
      <c r="B9470" s="530">
        <v>102175</v>
      </c>
      <c r="C9470" s="522" t="s">
        <v>34123</v>
      </c>
      <c r="D9470" s="530" t="s">
        <v>26</v>
      </c>
      <c r="E9470" s="531">
        <v>0</v>
      </c>
      <c r="F9470" s="532"/>
    </row>
    <row r="9471" spans="1:6">
      <c r="A9471" s="529" t="s">
        <v>34113</v>
      </c>
      <c r="B9471" s="530">
        <v>102176</v>
      </c>
      <c r="C9471" s="522" t="s">
        <v>10045</v>
      </c>
      <c r="D9471" s="530" t="s">
        <v>26</v>
      </c>
      <c r="E9471" s="531">
        <v>1056.8900000000001</v>
      </c>
      <c r="F9471" s="532">
        <v>0</v>
      </c>
    </row>
    <row r="9472" spans="1:6">
      <c r="A9472" s="529" t="s">
        <v>34113</v>
      </c>
      <c r="B9472" s="530">
        <v>102173</v>
      </c>
      <c r="C9472" s="522" t="s">
        <v>34124</v>
      </c>
      <c r="D9472" s="530" t="s">
        <v>26</v>
      </c>
      <c r="E9472" s="531">
        <v>0</v>
      </c>
      <c r="F9472" s="532"/>
    </row>
    <row r="9473" spans="1:6">
      <c r="A9473" s="529" t="s">
        <v>34113</v>
      </c>
      <c r="B9473" s="530">
        <v>102163</v>
      </c>
      <c r="C9473" s="522" t="s">
        <v>10035</v>
      </c>
      <c r="D9473" s="530" t="s">
        <v>26</v>
      </c>
      <c r="E9473" s="531">
        <v>400.28</v>
      </c>
      <c r="F9473" s="532">
        <v>0</v>
      </c>
    </row>
    <row r="9474" spans="1:6">
      <c r="A9474" s="529" t="s">
        <v>34113</v>
      </c>
      <c r="B9474" s="530">
        <v>102153</v>
      </c>
      <c r="C9474" s="522" t="s">
        <v>10025</v>
      </c>
      <c r="D9474" s="530" t="s">
        <v>26</v>
      </c>
      <c r="E9474" s="531">
        <v>290.52</v>
      </c>
      <c r="F9474" s="532">
        <v>0</v>
      </c>
    </row>
    <row r="9475" spans="1:6">
      <c r="A9475" s="529" t="s">
        <v>34113</v>
      </c>
      <c r="B9475" s="530">
        <v>102165</v>
      </c>
      <c r="C9475" s="522" t="s">
        <v>10037</v>
      </c>
      <c r="D9475" s="530" t="s">
        <v>26</v>
      </c>
      <c r="E9475" s="531">
        <v>389.22</v>
      </c>
      <c r="F9475" s="532">
        <v>0</v>
      </c>
    </row>
    <row r="9476" spans="1:6">
      <c r="A9476" s="529" t="s">
        <v>34113</v>
      </c>
      <c r="B9476" s="530">
        <v>102155</v>
      </c>
      <c r="C9476" s="522" t="s">
        <v>10027</v>
      </c>
      <c r="D9476" s="530" t="s">
        <v>26</v>
      </c>
      <c r="E9476" s="531">
        <v>299.67</v>
      </c>
      <c r="F9476" s="532">
        <v>0</v>
      </c>
    </row>
    <row r="9477" spans="1:6">
      <c r="A9477" s="529" t="s">
        <v>34113</v>
      </c>
      <c r="B9477" s="530">
        <v>102167</v>
      </c>
      <c r="C9477" s="522" t="s">
        <v>10039</v>
      </c>
      <c r="D9477" s="530" t="s">
        <v>26</v>
      </c>
      <c r="E9477" s="531">
        <v>460.44</v>
      </c>
      <c r="F9477" s="532">
        <v>0</v>
      </c>
    </row>
    <row r="9478" spans="1:6">
      <c r="A9478" s="529" t="s">
        <v>34113</v>
      </c>
      <c r="B9478" s="530">
        <v>102157</v>
      </c>
      <c r="C9478" s="522" t="s">
        <v>10029</v>
      </c>
      <c r="D9478" s="530" t="s">
        <v>26</v>
      </c>
      <c r="E9478" s="531">
        <v>391.09</v>
      </c>
      <c r="F9478" s="532">
        <v>0</v>
      </c>
    </row>
    <row r="9479" spans="1:6">
      <c r="A9479" s="529" t="s">
        <v>34113</v>
      </c>
      <c r="B9479" s="530">
        <v>102169</v>
      </c>
      <c r="C9479" s="522" t="s">
        <v>10041</v>
      </c>
      <c r="D9479" s="530" t="s">
        <v>26</v>
      </c>
      <c r="E9479" s="531">
        <v>514.98</v>
      </c>
      <c r="F9479" s="532">
        <v>0</v>
      </c>
    </row>
    <row r="9480" spans="1:6">
      <c r="A9480" s="529" t="s">
        <v>34113</v>
      </c>
      <c r="B9480" s="530">
        <v>102159</v>
      </c>
      <c r="C9480" s="522" t="s">
        <v>10031</v>
      </c>
      <c r="D9480" s="530" t="s">
        <v>26</v>
      </c>
      <c r="E9480" s="531">
        <v>470.23</v>
      </c>
      <c r="F9480" s="532">
        <v>0</v>
      </c>
    </row>
    <row r="9481" spans="1:6">
      <c r="A9481" s="529" t="s">
        <v>34113</v>
      </c>
      <c r="B9481" s="530">
        <v>102161</v>
      </c>
      <c r="C9481" s="522" t="s">
        <v>10033</v>
      </c>
      <c r="D9481" s="530" t="s">
        <v>26</v>
      </c>
      <c r="E9481" s="531">
        <v>317.79000000000002</v>
      </c>
      <c r="F9481" s="532">
        <v>0</v>
      </c>
    </row>
    <row r="9482" spans="1:6">
      <c r="A9482" s="529" t="s">
        <v>34113</v>
      </c>
      <c r="B9482" s="530">
        <v>102151</v>
      </c>
      <c r="C9482" s="522" t="s">
        <v>10023</v>
      </c>
      <c r="D9482" s="530" t="s">
        <v>26</v>
      </c>
      <c r="E9482" s="531">
        <v>208.03</v>
      </c>
      <c r="F9482" s="532">
        <v>0</v>
      </c>
    </row>
    <row r="9483" spans="1:6">
      <c r="A9483" s="529" t="s">
        <v>34113</v>
      </c>
      <c r="B9483" s="530">
        <v>102162</v>
      </c>
      <c r="C9483" s="522" t="s">
        <v>10034</v>
      </c>
      <c r="D9483" s="530" t="s">
        <v>26</v>
      </c>
      <c r="E9483" s="531">
        <v>340.29</v>
      </c>
      <c r="F9483" s="532">
        <v>0</v>
      </c>
    </row>
    <row r="9484" spans="1:6">
      <c r="A9484" s="529" t="s">
        <v>34113</v>
      </c>
      <c r="B9484" s="530">
        <v>102164</v>
      </c>
      <c r="C9484" s="522" t="s">
        <v>10036</v>
      </c>
      <c r="D9484" s="530" t="s">
        <v>26</v>
      </c>
      <c r="E9484" s="531">
        <v>340.15</v>
      </c>
      <c r="F9484" s="532">
        <v>0</v>
      </c>
    </row>
    <row r="9485" spans="1:6">
      <c r="A9485" s="529" t="s">
        <v>34113</v>
      </c>
      <c r="B9485" s="530">
        <v>102154</v>
      </c>
      <c r="C9485" s="522" t="s">
        <v>10026</v>
      </c>
      <c r="D9485" s="530" t="s">
        <v>26</v>
      </c>
      <c r="E9485" s="531">
        <v>250.6</v>
      </c>
      <c r="F9485" s="532">
        <v>0</v>
      </c>
    </row>
    <row r="9486" spans="1:6">
      <c r="A9486" s="529" t="s">
        <v>34113</v>
      </c>
      <c r="B9486" s="530">
        <v>102166</v>
      </c>
      <c r="C9486" s="522" t="s">
        <v>10038</v>
      </c>
      <c r="D9486" s="530" t="s">
        <v>26</v>
      </c>
      <c r="E9486" s="531">
        <v>355.44</v>
      </c>
      <c r="F9486" s="532">
        <v>0</v>
      </c>
    </row>
    <row r="9487" spans="1:6">
      <c r="A9487" s="529" t="s">
        <v>34113</v>
      </c>
      <c r="B9487" s="530">
        <v>102156</v>
      </c>
      <c r="C9487" s="522" t="s">
        <v>10028</v>
      </c>
      <c r="D9487" s="530" t="s">
        <v>26</v>
      </c>
      <c r="E9487" s="531">
        <v>286.08999999999997</v>
      </c>
      <c r="F9487" s="532">
        <v>0</v>
      </c>
    </row>
    <row r="9488" spans="1:6">
      <c r="A9488" s="529" t="s">
        <v>34113</v>
      </c>
      <c r="B9488" s="530">
        <v>102168</v>
      </c>
      <c r="C9488" s="522" t="s">
        <v>10040</v>
      </c>
      <c r="D9488" s="530" t="s">
        <v>26</v>
      </c>
      <c r="E9488" s="531">
        <v>446.49</v>
      </c>
      <c r="F9488" s="532">
        <v>0</v>
      </c>
    </row>
    <row r="9489" spans="1:6">
      <c r="A9489" s="529" t="s">
        <v>34113</v>
      </c>
      <c r="B9489" s="530">
        <v>102158</v>
      </c>
      <c r="C9489" s="522" t="s">
        <v>10030</v>
      </c>
      <c r="D9489" s="530" t="s">
        <v>26</v>
      </c>
      <c r="E9489" s="531">
        <v>395.11</v>
      </c>
      <c r="F9489" s="532">
        <v>0</v>
      </c>
    </row>
    <row r="9490" spans="1:6">
      <c r="A9490" s="529" t="s">
        <v>34113</v>
      </c>
      <c r="B9490" s="530">
        <v>102152</v>
      </c>
      <c r="C9490" s="522" t="s">
        <v>10024</v>
      </c>
      <c r="D9490" s="530" t="s">
        <v>26</v>
      </c>
      <c r="E9490" s="531">
        <v>230.53</v>
      </c>
      <c r="F9490" s="532">
        <v>0</v>
      </c>
    </row>
    <row r="9491" spans="1:6">
      <c r="A9491" s="529" t="s">
        <v>34113</v>
      </c>
      <c r="B9491" s="530">
        <v>102181</v>
      </c>
      <c r="C9491" s="522" t="s">
        <v>10050</v>
      </c>
      <c r="D9491" s="530" t="s">
        <v>26</v>
      </c>
      <c r="E9491" s="531">
        <v>592.51</v>
      </c>
      <c r="F9491" s="532">
        <v>0</v>
      </c>
    </row>
    <row r="9492" spans="1:6">
      <c r="A9492" s="529" t="s">
        <v>34113</v>
      </c>
      <c r="B9492" s="530">
        <v>102179</v>
      </c>
      <c r="C9492" s="522" t="s">
        <v>10048</v>
      </c>
      <c r="D9492" s="530" t="s">
        <v>26</v>
      </c>
      <c r="E9492" s="531">
        <v>426.52</v>
      </c>
      <c r="F9492" s="532">
        <v>0</v>
      </c>
    </row>
    <row r="9493" spans="1:6">
      <c r="A9493" s="529" t="s">
        <v>34113</v>
      </c>
      <c r="B9493" s="530">
        <v>102180</v>
      </c>
      <c r="C9493" s="522" t="s">
        <v>10049</v>
      </c>
      <c r="D9493" s="530" t="s">
        <v>26</v>
      </c>
      <c r="E9493" s="531">
        <v>497.52</v>
      </c>
      <c r="F9493" s="532">
        <v>0</v>
      </c>
    </row>
    <row r="9494" spans="1:6">
      <c r="A9494" s="529" t="s">
        <v>34113</v>
      </c>
      <c r="B9494" s="530">
        <v>102189</v>
      </c>
      <c r="C9494" s="522" t="s">
        <v>10014</v>
      </c>
      <c r="D9494" s="530" t="s">
        <v>24</v>
      </c>
      <c r="E9494" s="531">
        <v>302.52</v>
      </c>
      <c r="F9494" s="532">
        <v>0</v>
      </c>
    </row>
    <row r="9495" spans="1:6">
      <c r="A9495" s="529" t="s">
        <v>34113</v>
      </c>
      <c r="B9495" s="530">
        <v>102188</v>
      </c>
      <c r="C9495" s="522" t="s">
        <v>10013</v>
      </c>
      <c r="D9495" s="530" t="s">
        <v>24</v>
      </c>
      <c r="E9495" s="531">
        <v>1099.83</v>
      </c>
      <c r="F9495" s="532">
        <v>0</v>
      </c>
    </row>
    <row r="9496" spans="1:6">
      <c r="A9496" s="529" t="s">
        <v>34113</v>
      </c>
      <c r="B9496" s="530">
        <v>102185</v>
      </c>
      <c r="C9496" s="522" t="s">
        <v>10054</v>
      </c>
      <c r="D9496" s="530" t="s">
        <v>24</v>
      </c>
      <c r="E9496" s="531">
        <v>4640.8599999999997</v>
      </c>
      <c r="F9496" s="532">
        <v>0</v>
      </c>
    </row>
    <row r="9497" spans="1:6">
      <c r="A9497" s="529" t="s">
        <v>34113</v>
      </c>
      <c r="B9497" s="530">
        <v>102184</v>
      </c>
      <c r="C9497" s="522" t="s">
        <v>10053</v>
      </c>
      <c r="D9497" s="530" t="s">
        <v>24</v>
      </c>
      <c r="E9497" s="531">
        <v>2313.0300000000002</v>
      </c>
      <c r="F9497" s="532">
        <v>0</v>
      </c>
    </row>
    <row r="9498" spans="1:6">
      <c r="A9498" s="529" t="s">
        <v>34113</v>
      </c>
      <c r="B9498" s="530">
        <v>102187</v>
      </c>
      <c r="C9498" s="522" t="s">
        <v>34125</v>
      </c>
      <c r="D9498" s="530" t="s">
        <v>24</v>
      </c>
      <c r="E9498" s="531">
        <v>0</v>
      </c>
      <c r="F9498" s="532"/>
    </row>
    <row r="9499" spans="1:6">
      <c r="A9499" s="529" t="s">
        <v>34113</v>
      </c>
      <c r="B9499" s="530">
        <v>102186</v>
      </c>
      <c r="C9499" s="522" t="s">
        <v>34126</v>
      </c>
      <c r="D9499" s="530" t="s">
        <v>24</v>
      </c>
      <c r="E9499" s="531">
        <v>0</v>
      </c>
      <c r="F9499" s="532"/>
    </row>
    <row r="9500" spans="1:6">
      <c r="A9500" s="529" t="s">
        <v>34113</v>
      </c>
      <c r="B9500" s="530">
        <v>102183</v>
      </c>
      <c r="C9500" s="522" t="s">
        <v>10052</v>
      </c>
      <c r="D9500" s="530" t="s">
        <v>24</v>
      </c>
      <c r="E9500" s="531">
        <v>2498.2800000000002</v>
      </c>
      <c r="F9500" s="532">
        <v>0</v>
      </c>
    </row>
    <row r="9501" spans="1:6">
      <c r="A9501" s="529" t="s">
        <v>34113</v>
      </c>
      <c r="B9501" s="530">
        <v>102182</v>
      </c>
      <c r="C9501" s="522" t="s">
        <v>10051</v>
      </c>
      <c r="D9501" s="530" t="s">
        <v>24</v>
      </c>
      <c r="E9501" s="531">
        <v>1241.53</v>
      </c>
      <c r="F9501" s="532">
        <v>0</v>
      </c>
    </row>
    <row r="9502" spans="1:6">
      <c r="A9502" s="529" t="s">
        <v>34113</v>
      </c>
      <c r="B9502" s="530">
        <v>102191</v>
      </c>
      <c r="C9502" s="522" t="s">
        <v>10056</v>
      </c>
      <c r="D9502" s="530" t="s">
        <v>26</v>
      </c>
      <c r="E9502" s="531">
        <v>28.45</v>
      </c>
      <c r="F9502" s="532">
        <v>0</v>
      </c>
    </row>
    <row r="9503" spans="1:6">
      <c r="A9503" s="529" t="s">
        <v>34113</v>
      </c>
      <c r="B9503" s="530">
        <v>102190</v>
      </c>
      <c r="C9503" s="522" t="s">
        <v>10055</v>
      </c>
      <c r="D9503" s="530" t="s">
        <v>26</v>
      </c>
      <c r="E9503" s="531">
        <v>23.42</v>
      </c>
      <c r="F9503" s="532">
        <v>0</v>
      </c>
    </row>
    <row r="9504" spans="1:6">
      <c r="A9504" s="529" t="s">
        <v>34113</v>
      </c>
      <c r="B9504" s="530">
        <v>102192</v>
      </c>
      <c r="C9504" s="522" t="s">
        <v>10057</v>
      </c>
      <c r="D9504" s="530" t="s">
        <v>26</v>
      </c>
      <c r="E9504" s="531">
        <v>20.309999999999999</v>
      </c>
      <c r="F9504" s="532">
        <v>0</v>
      </c>
    </row>
    <row r="9505" spans="1:6">
      <c r="A9505" s="529" t="s">
        <v>34127</v>
      </c>
      <c r="B9505" s="530">
        <v>89354</v>
      </c>
      <c r="C9505" s="522" t="s">
        <v>12403</v>
      </c>
      <c r="D9505" s="530" t="s">
        <v>24</v>
      </c>
      <c r="E9505" s="531">
        <v>473.38</v>
      </c>
      <c r="F9505" s="532">
        <v>0</v>
      </c>
    </row>
    <row r="9506" spans="1:6">
      <c r="A9506" s="529" t="s">
        <v>34127</v>
      </c>
      <c r="B9506" s="530">
        <v>103041</v>
      </c>
      <c r="C9506" s="522" t="s">
        <v>12468</v>
      </c>
      <c r="D9506" s="530" t="s">
        <v>24</v>
      </c>
      <c r="E9506" s="531">
        <v>23.72</v>
      </c>
      <c r="F9506" s="532">
        <v>0</v>
      </c>
    </row>
    <row r="9507" spans="1:6">
      <c r="A9507" s="529" t="s">
        <v>34127</v>
      </c>
      <c r="B9507" s="530">
        <v>103042</v>
      </c>
      <c r="C9507" s="522" t="s">
        <v>12469</v>
      </c>
      <c r="D9507" s="530" t="s">
        <v>24</v>
      </c>
      <c r="E9507" s="531">
        <v>29.67</v>
      </c>
      <c r="F9507" s="532">
        <v>0</v>
      </c>
    </row>
    <row r="9508" spans="1:6">
      <c r="A9508" s="529" t="s">
        <v>34127</v>
      </c>
      <c r="B9508" s="530">
        <v>103043</v>
      </c>
      <c r="C9508" s="522" t="s">
        <v>12470</v>
      </c>
      <c r="D9508" s="530" t="s">
        <v>24</v>
      </c>
      <c r="E9508" s="531">
        <v>27.21</v>
      </c>
      <c r="F9508" s="532">
        <v>0</v>
      </c>
    </row>
    <row r="9509" spans="1:6">
      <c r="A9509" s="529" t="s">
        <v>34127</v>
      </c>
      <c r="B9509" s="530">
        <v>103044</v>
      </c>
      <c r="C9509" s="522" t="s">
        <v>12471</v>
      </c>
      <c r="D9509" s="530" t="s">
        <v>24</v>
      </c>
      <c r="E9509" s="531">
        <v>36.94</v>
      </c>
      <c r="F9509" s="532">
        <v>0</v>
      </c>
    </row>
    <row r="9510" spans="1:6">
      <c r="A9510" s="529" t="s">
        <v>34127</v>
      </c>
      <c r="B9510" s="530">
        <v>103039</v>
      </c>
      <c r="C9510" s="522" t="s">
        <v>12466</v>
      </c>
      <c r="D9510" s="530" t="s">
        <v>24</v>
      </c>
      <c r="E9510" s="531">
        <v>81.98</v>
      </c>
      <c r="F9510" s="532">
        <v>0</v>
      </c>
    </row>
    <row r="9511" spans="1:6">
      <c r="A9511" s="529" t="s">
        <v>34127</v>
      </c>
      <c r="B9511" s="530">
        <v>103038</v>
      </c>
      <c r="C9511" s="522" t="s">
        <v>12465</v>
      </c>
      <c r="D9511" s="530" t="s">
        <v>24</v>
      </c>
      <c r="E9511" s="531">
        <v>74.67</v>
      </c>
      <c r="F9511" s="532">
        <v>0</v>
      </c>
    </row>
    <row r="9512" spans="1:6">
      <c r="A9512" s="529" t="s">
        <v>34127</v>
      </c>
      <c r="B9512" s="530">
        <v>103037</v>
      </c>
      <c r="C9512" s="522" t="s">
        <v>12464</v>
      </c>
      <c r="D9512" s="530" t="s">
        <v>24</v>
      </c>
      <c r="E9512" s="531">
        <v>55.72</v>
      </c>
      <c r="F9512" s="532">
        <v>0</v>
      </c>
    </row>
    <row r="9513" spans="1:6">
      <c r="A9513" s="529" t="s">
        <v>34127</v>
      </c>
      <c r="B9513" s="530">
        <v>103036</v>
      </c>
      <c r="C9513" s="522" t="s">
        <v>12463</v>
      </c>
      <c r="D9513" s="530" t="s">
        <v>24</v>
      </c>
      <c r="E9513" s="531">
        <v>28.23</v>
      </c>
      <c r="F9513" s="532">
        <v>0</v>
      </c>
    </row>
    <row r="9514" spans="1:6">
      <c r="A9514" s="529" t="s">
        <v>34127</v>
      </c>
      <c r="B9514" s="530">
        <v>103040</v>
      </c>
      <c r="C9514" s="522" t="s">
        <v>12467</v>
      </c>
      <c r="D9514" s="530" t="s">
        <v>24</v>
      </c>
      <c r="E9514" s="531">
        <v>121.02</v>
      </c>
      <c r="F9514" s="532">
        <v>0</v>
      </c>
    </row>
    <row r="9515" spans="1:6">
      <c r="A9515" s="529" t="s">
        <v>34127</v>
      </c>
      <c r="B9515" s="530">
        <v>90371</v>
      </c>
      <c r="C9515" s="522" t="s">
        <v>12407</v>
      </c>
      <c r="D9515" s="530" t="s">
        <v>24</v>
      </c>
      <c r="E9515" s="531">
        <v>35.51</v>
      </c>
      <c r="F9515" s="532">
        <v>0</v>
      </c>
    </row>
    <row r="9516" spans="1:6">
      <c r="A9516" s="529" t="s">
        <v>34127</v>
      </c>
      <c r="B9516" s="530">
        <v>103047</v>
      </c>
      <c r="C9516" s="522" t="s">
        <v>12474</v>
      </c>
      <c r="D9516" s="530" t="s">
        <v>24</v>
      </c>
      <c r="E9516" s="531">
        <v>28.86</v>
      </c>
      <c r="F9516" s="532">
        <v>0</v>
      </c>
    </row>
    <row r="9517" spans="1:6">
      <c r="A9517" s="529" t="s">
        <v>34127</v>
      </c>
      <c r="B9517" s="530">
        <v>94489</v>
      </c>
      <c r="C9517" s="522" t="s">
        <v>12408</v>
      </c>
      <c r="D9517" s="530" t="s">
        <v>24</v>
      </c>
      <c r="E9517" s="531">
        <v>35.06</v>
      </c>
      <c r="F9517" s="532">
        <v>0</v>
      </c>
    </row>
    <row r="9518" spans="1:6">
      <c r="A9518" s="529" t="s">
        <v>34127</v>
      </c>
      <c r="B9518" s="530">
        <v>94490</v>
      </c>
      <c r="C9518" s="522" t="s">
        <v>12409</v>
      </c>
      <c r="D9518" s="530" t="s">
        <v>24</v>
      </c>
      <c r="E9518" s="531">
        <v>51.59</v>
      </c>
      <c r="F9518" s="532">
        <v>0</v>
      </c>
    </row>
    <row r="9519" spans="1:6">
      <c r="A9519" s="529" t="s">
        <v>34127</v>
      </c>
      <c r="B9519" s="530">
        <v>94491</v>
      </c>
      <c r="C9519" s="522" t="s">
        <v>12410</v>
      </c>
      <c r="D9519" s="530" t="s">
        <v>24</v>
      </c>
      <c r="E9519" s="531">
        <v>70.150000000000006</v>
      </c>
      <c r="F9519" s="532">
        <v>0</v>
      </c>
    </row>
    <row r="9520" spans="1:6">
      <c r="A9520" s="529" t="s">
        <v>34127</v>
      </c>
      <c r="B9520" s="530">
        <v>94492</v>
      </c>
      <c r="C9520" s="522" t="s">
        <v>12411</v>
      </c>
      <c r="D9520" s="530" t="s">
        <v>24</v>
      </c>
      <c r="E9520" s="531">
        <v>72.11</v>
      </c>
      <c r="F9520" s="532">
        <v>0</v>
      </c>
    </row>
    <row r="9521" spans="1:6">
      <c r="A9521" s="529" t="s">
        <v>34127</v>
      </c>
      <c r="B9521" s="530">
        <v>94493</v>
      </c>
      <c r="C9521" s="522" t="s">
        <v>12412</v>
      </c>
      <c r="D9521" s="530" t="s">
        <v>24</v>
      </c>
      <c r="E9521" s="531">
        <v>131.38999999999999</v>
      </c>
      <c r="F9521" s="532">
        <v>0</v>
      </c>
    </row>
    <row r="9522" spans="1:6">
      <c r="A9522" s="529" t="s">
        <v>34127</v>
      </c>
      <c r="B9522" s="530">
        <v>94497</v>
      </c>
      <c r="C9522" s="522" t="s">
        <v>12415</v>
      </c>
      <c r="D9522" s="530" t="s">
        <v>24</v>
      </c>
      <c r="E9522" s="531">
        <v>85.66</v>
      </c>
      <c r="F9522" s="532">
        <v>0</v>
      </c>
    </row>
    <row r="9523" spans="1:6">
      <c r="A9523" s="529" t="s">
        <v>34127</v>
      </c>
      <c r="B9523" s="530">
        <v>94794</v>
      </c>
      <c r="C9523" s="522" t="s">
        <v>12422</v>
      </c>
      <c r="D9523" s="530" t="s">
        <v>24</v>
      </c>
      <c r="E9523" s="531">
        <v>133.62</v>
      </c>
      <c r="F9523" s="532">
        <v>0</v>
      </c>
    </row>
    <row r="9524" spans="1:6">
      <c r="A9524" s="529" t="s">
        <v>34127</v>
      </c>
      <c r="B9524" s="530">
        <v>94496</v>
      </c>
      <c r="C9524" s="522" t="s">
        <v>12414</v>
      </c>
      <c r="D9524" s="530" t="s">
        <v>24</v>
      </c>
      <c r="E9524" s="531">
        <v>67.41</v>
      </c>
      <c r="F9524" s="532">
        <v>0</v>
      </c>
    </row>
    <row r="9525" spans="1:6">
      <c r="A9525" s="529" t="s">
        <v>34127</v>
      </c>
      <c r="B9525" s="530">
        <v>94793</v>
      </c>
      <c r="C9525" s="522" t="s">
        <v>12421</v>
      </c>
      <c r="D9525" s="530" t="s">
        <v>24</v>
      </c>
      <c r="E9525" s="531">
        <v>124.61</v>
      </c>
      <c r="F9525" s="532">
        <v>0</v>
      </c>
    </row>
    <row r="9526" spans="1:6">
      <c r="A9526" s="529" t="s">
        <v>34127</v>
      </c>
      <c r="B9526" s="530">
        <v>94495</v>
      </c>
      <c r="C9526" s="522" t="s">
        <v>12413</v>
      </c>
      <c r="D9526" s="530" t="s">
        <v>24</v>
      </c>
      <c r="E9526" s="531">
        <v>49.47</v>
      </c>
      <c r="F9526" s="532">
        <v>0</v>
      </c>
    </row>
    <row r="9527" spans="1:6">
      <c r="A9527" s="529" t="s">
        <v>34127</v>
      </c>
      <c r="B9527" s="530">
        <v>94792</v>
      </c>
      <c r="C9527" s="522" t="s">
        <v>12420</v>
      </c>
      <c r="D9527" s="530" t="s">
        <v>24</v>
      </c>
      <c r="E9527" s="531">
        <v>92.01</v>
      </c>
      <c r="F9527" s="532">
        <v>0</v>
      </c>
    </row>
    <row r="9528" spans="1:6">
      <c r="A9528" s="529" t="s">
        <v>34127</v>
      </c>
      <c r="B9528" s="530">
        <v>89352</v>
      </c>
      <c r="C9528" s="522" t="s">
        <v>12401</v>
      </c>
      <c r="D9528" s="530" t="s">
        <v>24</v>
      </c>
      <c r="E9528" s="531">
        <v>28.51</v>
      </c>
      <c r="F9528" s="532">
        <v>0</v>
      </c>
    </row>
    <row r="9529" spans="1:6">
      <c r="A9529" s="529" t="s">
        <v>34127</v>
      </c>
      <c r="B9529" s="530">
        <v>89986</v>
      </c>
      <c r="C9529" s="522" t="s">
        <v>12406</v>
      </c>
      <c r="D9529" s="530" t="s">
        <v>24</v>
      </c>
      <c r="E9529" s="531">
        <v>66.27</v>
      </c>
      <c r="F9529" s="532">
        <v>0</v>
      </c>
    </row>
    <row r="9530" spans="1:6">
      <c r="A9530" s="529" t="s">
        <v>34127</v>
      </c>
      <c r="B9530" s="530">
        <v>94499</v>
      </c>
      <c r="C9530" s="522" t="s">
        <v>12417</v>
      </c>
      <c r="D9530" s="530" t="s">
        <v>24</v>
      </c>
      <c r="E9530" s="531">
        <v>225.89</v>
      </c>
      <c r="F9530" s="532">
        <v>0</v>
      </c>
    </row>
    <row r="9531" spans="1:6">
      <c r="A9531" s="529" t="s">
        <v>34127</v>
      </c>
      <c r="B9531" s="530">
        <v>94498</v>
      </c>
      <c r="C9531" s="522" t="s">
        <v>12416</v>
      </c>
      <c r="D9531" s="530" t="s">
        <v>24</v>
      </c>
      <c r="E9531" s="531">
        <v>117.41</v>
      </c>
      <c r="F9531" s="532">
        <v>0</v>
      </c>
    </row>
    <row r="9532" spans="1:6">
      <c r="A9532" s="529" t="s">
        <v>34127</v>
      </c>
      <c r="B9532" s="530">
        <v>94500</v>
      </c>
      <c r="C9532" s="522" t="s">
        <v>12418</v>
      </c>
      <c r="D9532" s="530" t="s">
        <v>24</v>
      </c>
      <c r="E9532" s="531">
        <v>274.8</v>
      </c>
      <c r="F9532" s="532">
        <v>0</v>
      </c>
    </row>
    <row r="9533" spans="1:6">
      <c r="A9533" s="529" t="s">
        <v>34127</v>
      </c>
      <c r="B9533" s="530">
        <v>89353</v>
      </c>
      <c r="C9533" s="522" t="s">
        <v>12402</v>
      </c>
      <c r="D9533" s="530" t="s">
        <v>24</v>
      </c>
      <c r="E9533" s="531">
        <v>32.479999999999997</v>
      </c>
      <c r="F9533" s="532">
        <v>0</v>
      </c>
    </row>
    <row r="9534" spans="1:6">
      <c r="A9534" s="529" t="s">
        <v>34127</v>
      </c>
      <c r="B9534" s="530">
        <v>89987</v>
      </c>
      <c r="C9534" s="522" t="s">
        <v>471</v>
      </c>
      <c r="D9534" s="530" t="s">
        <v>24</v>
      </c>
      <c r="E9534" s="531">
        <v>75.819999999999993</v>
      </c>
      <c r="F9534" s="532">
        <v>0</v>
      </c>
    </row>
    <row r="9535" spans="1:6">
      <c r="A9535" s="529" t="s">
        <v>34127</v>
      </c>
      <c r="B9535" s="530">
        <v>94501</v>
      </c>
      <c r="C9535" s="522" t="s">
        <v>12419</v>
      </c>
      <c r="D9535" s="530" t="s">
        <v>24</v>
      </c>
      <c r="E9535" s="531">
        <v>539.97</v>
      </c>
      <c r="F9535" s="532">
        <v>0</v>
      </c>
    </row>
    <row r="9536" spans="1:6">
      <c r="A9536" s="529" t="s">
        <v>34127</v>
      </c>
      <c r="B9536" s="530">
        <v>89351</v>
      </c>
      <c r="C9536" s="522" t="s">
        <v>12400</v>
      </c>
      <c r="D9536" s="530" t="s">
        <v>24</v>
      </c>
      <c r="E9536" s="531">
        <v>27.59</v>
      </c>
      <c r="F9536" s="532">
        <v>0</v>
      </c>
    </row>
    <row r="9537" spans="1:6">
      <c r="A9537" s="529" t="s">
        <v>34127</v>
      </c>
      <c r="B9537" s="530">
        <v>89349</v>
      </c>
      <c r="C9537" s="522" t="s">
        <v>12399</v>
      </c>
      <c r="D9537" s="530" t="s">
        <v>24</v>
      </c>
      <c r="E9537" s="531">
        <v>21.68</v>
      </c>
      <c r="F9537" s="532">
        <v>0</v>
      </c>
    </row>
    <row r="9538" spans="1:6">
      <c r="A9538" s="529" t="s">
        <v>34127</v>
      </c>
      <c r="B9538" s="530">
        <v>89984</v>
      </c>
      <c r="C9538" s="522" t="s">
        <v>12404</v>
      </c>
      <c r="D9538" s="530" t="s">
        <v>24</v>
      </c>
      <c r="E9538" s="531">
        <v>67.84</v>
      </c>
      <c r="F9538" s="532">
        <v>0</v>
      </c>
    </row>
    <row r="9539" spans="1:6">
      <c r="A9539" s="529" t="s">
        <v>34127</v>
      </c>
      <c r="B9539" s="530">
        <v>89985</v>
      </c>
      <c r="C9539" s="522" t="s">
        <v>12405</v>
      </c>
      <c r="D9539" s="530" t="s">
        <v>24</v>
      </c>
      <c r="E9539" s="531">
        <v>72.39</v>
      </c>
      <c r="F9539" s="532">
        <v>0</v>
      </c>
    </row>
    <row r="9540" spans="1:6">
      <c r="A9540" s="529" t="s">
        <v>34127</v>
      </c>
      <c r="B9540" s="530">
        <v>103045</v>
      </c>
      <c r="C9540" s="522" t="s">
        <v>12472</v>
      </c>
      <c r="D9540" s="530" t="s">
        <v>24</v>
      </c>
      <c r="E9540" s="531">
        <v>12.24</v>
      </c>
      <c r="F9540" s="532">
        <v>0</v>
      </c>
    </row>
    <row r="9541" spans="1:6">
      <c r="A9541" s="529" t="s">
        <v>34127</v>
      </c>
      <c r="B9541" s="530">
        <v>103046</v>
      </c>
      <c r="C9541" s="522" t="s">
        <v>12473</v>
      </c>
      <c r="D9541" s="530" t="s">
        <v>24</v>
      </c>
      <c r="E9541" s="531">
        <v>28.2</v>
      </c>
      <c r="F9541" s="532">
        <v>0</v>
      </c>
    </row>
    <row r="9542" spans="1:6">
      <c r="A9542" s="529" t="s">
        <v>34127</v>
      </c>
      <c r="B9542" s="530">
        <v>103048</v>
      </c>
      <c r="C9542" s="522" t="s">
        <v>12475</v>
      </c>
      <c r="D9542" s="530" t="s">
        <v>24</v>
      </c>
      <c r="E9542" s="531">
        <v>21.93</v>
      </c>
      <c r="F9542" s="532">
        <v>0</v>
      </c>
    </row>
    <row r="9543" spans="1:6">
      <c r="A9543" s="529" t="s">
        <v>34127</v>
      </c>
      <c r="B9543" s="530">
        <v>103049</v>
      </c>
      <c r="C9543" s="522" t="s">
        <v>12476</v>
      </c>
      <c r="D9543" s="530" t="s">
        <v>24</v>
      </c>
      <c r="E9543" s="531">
        <v>23.51</v>
      </c>
      <c r="F9543" s="532">
        <v>0</v>
      </c>
    </row>
    <row r="9544" spans="1:6">
      <c r="A9544" s="529" t="s">
        <v>34127</v>
      </c>
      <c r="B9544" s="530">
        <v>103029</v>
      </c>
      <c r="C9544" s="522" t="s">
        <v>538</v>
      </c>
      <c r="D9544" s="530" t="s">
        <v>24</v>
      </c>
      <c r="E9544" s="531">
        <v>36.57</v>
      </c>
      <c r="F9544" s="532">
        <v>0</v>
      </c>
    </row>
    <row r="9545" spans="1:6">
      <c r="A9545" s="529" t="s">
        <v>34127</v>
      </c>
      <c r="B9545" s="530">
        <v>103019</v>
      </c>
      <c r="C9545" s="522" t="s">
        <v>12462</v>
      </c>
      <c r="D9545" s="530" t="s">
        <v>24</v>
      </c>
      <c r="E9545" s="531">
        <v>362.73</v>
      </c>
      <c r="F9545" s="532">
        <v>0</v>
      </c>
    </row>
    <row r="9546" spans="1:6">
      <c r="A9546" s="529" t="s">
        <v>34127</v>
      </c>
      <c r="B9546" s="530">
        <v>103050</v>
      </c>
      <c r="C9546" s="522" t="s">
        <v>12477</v>
      </c>
      <c r="D9546" s="530" t="s">
        <v>24</v>
      </c>
      <c r="E9546" s="531">
        <v>32.46</v>
      </c>
      <c r="F9546" s="532">
        <v>0</v>
      </c>
    </row>
    <row r="9547" spans="1:6">
      <c r="A9547" s="529" t="s">
        <v>34127</v>
      </c>
      <c r="B9547" s="530">
        <v>103051</v>
      </c>
      <c r="C9547" s="522" t="s">
        <v>12478</v>
      </c>
      <c r="D9547" s="530" t="s">
        <v>24</v>
      </c>
      <c r="E9547" s="531">
        <v>39.26</v>
      </c>
      <c r="F9547" s="532">
        <v>0</v>
      </c>
    </row>
    <row r="9548" spans="1:6">
      <c r="A9548" s="529" t="s">
        <v>34127</v>
      </c>
      <c r="B9548" s="530">
        <v>103052</v>
      </c>
      <c r="C9548" s="522" t="s">
        <v>12479</v>
      </c>
      <c r="D9548" s="530" t="s">
        <v>24</v>
      </c>
      <c r="E9548" s="531">
        <v>51.86</v>
      </c>
      <c r="F9548" s="532">
        <v>0</v>
      </c>
    </row>
    <row r="9549" spans="1:6">
      <c r="A9549" s="529" t="s">
        <v>34127</v>
      </c>
      <c r="B9549" s="530">
        <v>94799</v>
      </c>
      <c r="C9549" s="522" t="s">
        <v>12427</v>
      </c>
      <c r="D9549" s="530" t="s">
        <v>24</v>
      </c>
      <c r="E9549" s="531">
        <v>290.86</v>
      </c>
      <c r="F9549" s="532">
        <v>0</v>
      </c>
    </row>
    <row r="9550" spans="1:6">
      <c r="A9550" s="529" t="s">
        <v>34127</v>
      </c>
      <c r="B9550" s="530">
        <v>94798</v>
      </c>
      <c r="C9550" s="522" t="s">
        <v>12426</v>
      </c>
      <c r="D9550" s="530" t="s">
        <v>24</v>
      </c>
      <c r="E9550" s="531">
        <v>236.95</v>
      </c>
      <c r="F9550" s="532">
        <v>0</v>
      </c>
    </row>
    <row r="9551" spans="1:6">
      <c r="A9551" s="529" t="s">
        <v>34127</v>
      </c>
      <c r="B9551" s="530">
        <v>94797</v>
      </c>
      <c r="C9551" s="522" t="s">
        <v>12425</v>
      </c>
      <c r="D9551" s="530" t="s">
        <v>24</v>
      </c>
      <c r="E9551" s="531">
        <v>142.72999999999999</v>
      </c>
      <c r="F9551" s="532">
        <v>0</v>
      </c>
    </row>
    <row r="9552" spans="1:6">
      <c r="A9552" s="529" t="s">
        <v>34127</v>
      </c>
      <c r="B9552" s="530">
        <v>94795</v>
      </c>
      <c r="C9552" s="522" t="s">
        <v>12423</v>
      </c>
      <c r="D9552" s="530" t="s">
        <v>24</v>
      </c>
      <c r="E9552" s="531">
        <v>60.06</v>
      </c>
      <c r="F9552" s="532">
        <v>0</v>
      </c>
    </row>
    <row r="9553" spans="1:6">
      <c r="A9553" s="529" t="s">
        <v>34127</v>
      </c>
      <c r="B9553" s="530">
        <v>94800</v>
      </c>
      <c r="C9553" s="522" t="s">
        <v>12428</v>
      </c>
      <c r="D9553" s="530" t="s">
        <v>24</v>
      </c>
      <c r="E9553" s="531">
        <v>373.42</v>
      </c>
      <c r="F9553" s="532">
        <v>0</v>
      </c>
    </row>
    <row r="9554" spans="1:6">
      <c r="A9554" s="529" t="s">
        <v>34127</v>
      </c>
      <c r="B9554" s="530">
        <v>94796</v>
      </c>
      <c r="C9554" s="522" t="s">
        <v>12424</v>
      </c>
      <c r="D9554" s="530" t="s">
        <v>24</v>
      </c>
      <c r="E9554" s="531">
        <v>68.78</v>
      </c>
      <c r="F9554" s="532">
        <v>0</v>
      </c>
    </row>
    <row r="9555" spans="1:6">
      <c r="A9555" s="529" t="s">
        <v>34127</v>
      </c>
      <c r="B9555" s="530">
        <v>99635</v>
      </c>
      <c r="C9555" s="522" t="s">
        <v>12450</v>
      </c>
      <c r="D9555" s="530" t="s">
        <v>24</v>
      </c>
      <c r="E9555" s="531">
        <v>449.59</v>
      </c>
      <c r="F9555" s="532">
        <v>0</v>
      </c>
    </row>
    <row r="9556" spans="1:6">
      <c r="A9556" s="529" t="s">
        <v>34127</v>
      </c>
      <c r="B9556" s="530">
        <v>103018</v>
      </c>
      <c r="C9556" s="522" t="s">
        <v>12461</v>
      </c>
      <c r="D9556" s="530" t="s">
        <v>24</v>
      </c>
      <c r="E9556" s="531">
        <v>367.93</v>
      </c>
      <c r="F9556" s="532">
        <v>0</v>
      </c>
    </row>
    <row r="9557" spans="1:6">
      <c r="A9557" s="529" t="s">
        <v>34127</v>
      </c>
      <c r="B9557" s="530">
        <v>95252</v>
      </c>
      <c r="C9557" s="522" t="s">
        <v>474</v>
      </c>
      <c r="D9557" s="530" t="s">
        <v>24</v>
      </c>
      <c r="E9557" s="531">
        <v>116.84</v>
      </c>
      <c r="F9557" s="532">
        <v>0</v>
      </c>
    </row>
    <row r="9558" spans="1:6">
      <c r="A9558" s="529" t="s">
        <v>34127</v>
      </c>
      <c r="B9558" s="530">
        <v>95251</v>
      </c>
      <c r="C9558" s="522" t="s">
        <v>12432</v>
      </c>
      <c r="D9558" s="530" t="s">
        <v>24</v>
      </c>
      <c r="E9558" s="531">
        <v>95.82</v>
      </c>
      <c r="F9558" s="532">
        <v>0</v>
      </c>
    </row>
    <row r="9559" spans="1:6">
      <c r="A9559" s="529" t="s">
        <v>34127</v>
      </c>
      <c r="B9559" s="530">
        <v>95250</v>
      </c>
      <c r="C9559" s="522" t="s">
        <v>12431</v>
      </c>
      <c r="D9559" s="530" t="s">
        <v>24</v>
      </c>
      <c r="E9559" s="531">
        <v>65.2</v>
      </c>
      <c r="F9559" s="532">
        <v>0</v>
      </c>
    </row>
    <row r="9560" spans="1:6">
      <c r="A9560" s="529" t="s">
        <v>34127</v>
      </c>
      <c r="B9560" s="530">
        <v>95248</v>
      </c>
      <c r="C9560" s="522" t="s">
        <v>12429</v>
      </c>
      <c r="D9560" s="530" t="s">
        <v>24</v>
      </c>
      <c r="E9560" s="531">
        <v>40.200000000000003</v>
      </c>
      <c r="F9560" s="532">
        <v>0</v>
      </c>
    </row>
    <row r="9561" spans="1:6">
      <c r="A9561" s="529" t="s">
        <v>34127</v>
      </c>
      <c r="B9561" s="530">
        <v>95253</v>
      </c>
      <c r="C9561" s="522" t="s">
        <v>12433</v>
      </c>
      <c r="D9561" s="530" t="s">
        <v>24</v>
      </c>
      <c r="E9561" s="531">
        <v>175.51</v>
      </c>
      <c r="F9561" s="532">
        <v>0</v>
      </c>
    </row>
    <row r="9562" spans="1:6">
      <c r="A9562" s="529" t="s">
        <v>34127</v>
      </c>
      <c r="B9562" s="530">
        <v>95249</v>
      </c>
      <c r="C9562" s="522" t="s">
        <v>12430</v>
      </c>
      <c r="D9562" s="530" t="s">
        <v>24</v>
      </c>
      <c r="E9562" s="531">
        <v>48.31</v>
      </c>
      <c r="F9562" s="532">
        <v>0</v>
      </c>
    </row>
    <row r="9563" spans="1:6">
      <c r="A9563" s="529" t="s">
        <v>34127</v>
      </c>
      <c r="B9563" s="530">
        <v>99622</v>
      </c>
      <c r="C9563" s="522" t="s">
        <v>12437</v>
      </c>
      <c r="D9563" s="530" t="s">
        <v>24</v>
      </c>
      <c r="E9563" s="531">
        <v>325.60000000000002</v>
      </c>
      <c r="F9563" s="532">
        <v>0</v>
      </c>
    </row>
    <row r="9564" spans="1:6">
      <c r="A9564" s="529" t="s">
        <v>34127</v>
      </c>
      <c r="B9564" s="530">
        <v>99621</v>
      </c>
      <c r="C9564" s="522" t="s">
        <v>12436</v>
      </c>
      <c r="D9564" s="530" t="s">
        <v>24</v>
      </c>
      <c r="E9564" s="531">
        <v>289.01</v>
      </c>
      <c r="F9564" s="532">
        <v>0</v>
      </c>
    </row>
    <row r="9565" spans="1:6">
      <c r="A9565" s="529" t="s">
        <v>34127</v>
      </c>
      <c r="B9565" s="530">
        <v>99620</v>
      </c>
      <c r="C9565" s="522" t="s">
        <v>12435</v>
      </c>
      <c r="D9565" s="530" t="s">
        <v>24</v>
      </c>
      <c r="E9565" s="531">
        <v>194</v>
      </c>
      <c r="F9565" s="532">
        <v>0</v>
      </c>
    </row>
    <row r="9566" spans="1:6">
      <c r="A9566" s="529" t="s">
        <v>34127</v>
      </c>
      <c r="B9566" s="530">
        <v>103008</v>
      </c>
      <c r="C9566" s="522" t="s">
        <v>12451</v>
      </c>
      <c r="D9566" s="530" t="s">
        <v>24</v>
      </c>
      <c r="E9566" s="531">
        <v>116.51</v>
      </c>
      <c r="F9566" s="532">
        <v>0</v>
      </c>
    </row>
    <row r="9567" spans="1:6">
      <c r="A9567" s="529" t="s">
        <v>34127</v>
      </c>
      <c r="B9567" s="530">
        <v>99624</v>
      </c>
      <c r="C9567" s="522" t="s">
        <v>12439</v>
      </c>
      <c r="D9567" s="530" t="s">
        <v>24</v>
      </c>
      <c r="E9567" s="531">
        <v>647.20000000000005</v>
      </c>
      <c r="F9567" s="532">
        <v>0</v>
      </c>
    </row>
    <row r="9568" spans="1:6">
      <c r="A9568" s="529" t="s">
        <v>34127</v>
      </c>
      <c r="B9568" s="530">
        <v>99623</v>
      </c>
      <c r="C9568" s="522" t="s">
        <v>12438</v>
      </c>
      <c r="D9568" s="530" t="s">
        <v>24</v>
      </c>
      <c r="E9568" s="531">
        <v>454.12</v>
      </c>
      <c r="F9568" s="532">
        <v>0</v>
      </c>
    </row>
    <row r="9569" spans="1:6">
      <c r="A9569" s="529" t="s">
        <v>34127</v>
      </c>
      <c r="B9569" s="530">
        <v>99625</v>
      </c>
      <c r="C9569" s="522" t="s">
        <v>12440</v>
      </c>
      <c r="D9569" s="530" t="s">
        <v>24</v>
      </c>
      <c r="E9569" s="531">
        <v>889.77</v>
      </c>
      <c r="F9569" s="532">
        <v>0</v>
      </c>
    </row>
    <row r="9570" spans="1:6">
      <c r="A9570" s="529" t="s">
        <v>34127</v>
      </c>
      <c r="B9570" s="530">
        <v>99619</v>
      </c>
      <c r="C9570" s="522" t="s">
        <v>12434</v>
      </c>
      <c r="D9570" s="530" t="s">
        <v>24</v>
      </c>
      <c r="E9570" s="531">
        <v>142.81</v>
      </c>
      <c r="F9570" s="532">
        <v>0</v>
      </c>
    </row>
    <row r="9571" spans="1:6">
      <c r="A9571" s="529" t="s">
        <v>34127</v>
      </c>
      <c r="B9571" s="530">
        <v>99626</v>
      </c>
      <c r="C9571" s="522" t="s">
        <v>12441</v>
      </c>
      <c r="D9571" s="530" t="s">
        <v>24</v>
      </c>
      <c r="E9571" s="531">
        <v>1368.76</v>
      </c>
      <c r="F9571" s="532">
        <v>0</v>
      </c>
    </row>
    <row r="9572" spans="1:6">
      <c r="A9572" s="529" t="s">
        <v>34127</v>
      </c>
      <c r="B9572" s="530">
        <v>99631</v>
      </c>
      <c r="C9572" s="522" t="s">
        <v>12446</v>
      </c>
      <c r="D9572" s="530" t="s">
        <v>24</v>
      </c>
      <c r="E9572" s="531">
        <v>182.01</v>
      </c>
      <c r="F9572" s="532">
        <v>0</v>
      </c>
    </row>
    <row r="9573" spans="1:6">
      <c r="A9573" s="529" t="s">
        <v>34127</v>
      </c>
      <c r="B9573" s="530">
        <v>99630</v>
      </c>
      <c r="C9573" s="522" t="s">
        <v>12445</v>
      </c>
      <c r="D9573" s="530" t="s">
        <v>24</v>
      </c>
      <c r="E9573" s="531">
        <v>156.13999999999999</v>
      </c>
      <c r="F9573" s="532">
        <v>0</v>
      </c>
    </row>
    <row r="9574" spans="1:6">
      <c r="A9574" s="529" t="s">
        <v>34127</v>
      </c>
      <c r="B9574" s="530">
        <v>99629</v>
      </c>
      <c r="C9574" s="522" t="s">
        <v>12444</v>
      </c>
      <c r="D9574" s="530" t="s">
        <v>24</v>
      </c>
      <c r="E9574" s="531">
        <v>105.04</v>
      </c>
      <c r="F9574" s="532">
        <v>0</v>
      </c>
    </row>
    <row r="9575" spans="1:6">
      <c r="A9575" s="529" t="s">
        <v>34127</v>
      </c>
      <c r="B9575" s="530">
        <v>99627</v>
      </c>
      <c r="C9575" s="522" t="s">
        <v>12442</v>
      </c>
      <c r="D9575" s="530" t="s">
        <v>24</v>
      </c>
      <c r="E9575" s="531">
        <v>86.2</v>
      </c>
      <c r="F9575" s="532">
        <v>0</v>
      </c>
    </row>
    <row r="9576" spans="1:6">
      <c r="A9576" s="529" t="s">
        <v>34127</v>
      </c>
      <c r="B9576" s="530">
        <v>103009</v>
      </c>
      <c r="C9576" s="522" t="s">
        <v>12452</v>
      </c>
      <c r="D9576" s="530" t="s">
        <v>24</v>
      </c>
      <c r="E9576" s="531">
        <v>413.67</v>
      </c>
      <c r="F9576" s="532">
        <v>0</v>
      </c>
    </row>
    <row r="9577" spans="1:6">
      <c r="A9577" s="529" t="s">
        <v>34127</v>
      </c>
      <c r="B9577" s="530">
        <v>99632</v>
      </c>
      <c r="C9577" s="522" t="s">
        <v>12447</v>
      </c>
      <c r="D9577" s="530" t="s">
        <v>24</v>
      </c>
      <c r="E9577" s="531">
        <v>262.10000000000002</v>
      </c>
      <c r="F9577" s="532">
        <v>0</v>
      </c>
    </row>
    <row r="9578" spans="1:6">
      <c r="A9578" s="529" t="s">
        <v>34127</v>
      </c>
      <c r="B9578" s="530">
        <v>99633</v>
      </c>
      <c r="C9578" s="522" t="s">
        <v>12448</v>
      </c>
      <c r="D9578" s="530" t="s">
        <v>24</v>
      </c>
      <c r="E9578" s="531">
        <v>561.25</v>
      </c>
      <c r="F9578" s="532">
        <v>0</v>
      </c>
    </row>
    <row r="9579" spans="1:6">
      <c r="A9579" s="529" t="s">
        <v>34127</v>
      </c>
      <c r="B9579" s="530">
        <v>99628</v>
      </c>
      <c r="C9579" s="522" t="s">
        <v>12443</v>
      </c>
      <c r="D9579" s="530" t="s">
        <v>24</v>
      </c>
      <c r="E9579" s="531">
        <v>94.34</v>
      </c>
      <c r="F9579" s="532">
        <v>0</v>
      </c>
    </row>
    <row r="9580" spans="1:6">
      <c r="A9580" s="529" t="s">
        <v>34127</v>
      </c>
      <c r="B9580" s="530">
        <v>99634</v>
      </c>
      <c r="C9580" s="522" t="s">
        <v>12449</v>
      </c>
      <c r="D9580" s="530" t="s">
        <v>24</v>
      </c>
      <c r="E9580" s="531">
        <v>955.4</v>
      </c>
      <c r="F9580" s="532">
        <v>0</v>
      </c>
    </row>
    <row r="9581" spans="1:6">
      <c r="A9581" s="529" t="s">
        <v>34127</v>
      </c>
      <c r="B9581" s="530">
        <v>103013</v>
      </c>
      <c r="C9581" s="522" t="s">
        <v>12456</v>
      </c>
      <c r="D9581" s="530" t="s">
        <v>24</v>
      </c>
      <c r="E9581" s="531">
        <v>167.51</v>
      </c>
      <c r="F9581" s="532">
        <v>0</v>
      </c>
    </row>
    <row r="9582" spans="1:6">
      <c r="A9582" s="529" t="s">
        <v>34127</v>
      </c>
      <c r="B9582" s="530">
        <v>103012</v>
      </c>
      <c r="C9582" s="522" t="s">
        <v>12455</v>
      </c>
      <c r="D9582" s="530" t="s">
        <v>24</v>
      </c>
      <c r="E9582" s="531">
        <v>155.41999999999999</v>
      </c>
      <c r="F9582" s="532">
        <v>0</v>
      </c>
    </row>
    <row r="9583" spans="1:6">
      <c r="A9583" s="529" t="s">
        <v>34127</v>
      </c>
      <c r="B9583" s="530">
        <v>103011</v>
      </c>
      <c r="C9583" s="522" t="s">
        <v>12454</v>
      </c>
      <c r="D9583" s="530" t="s">
        <v>24</v>
      </c>
      <c r="E9583" s="531">
        <v>98.63</v>
      </c>
      <c r="F9583" s="532">
        <v>0</v>
      </c>
    </row>
    <row r="9584" spans="1:6">
      <c r="A9584" s="529" t="s">
        <v>34127</v>
      </c>
      <c r="B9584" s="530">
        <v>103015</v>
      </c>
      <c r="C9584" s="522" t="s">
        <v>12458</v>
      </c>
      <c r="D9584" s="530" t="s">
        <v>24</v>
      </c>
      <c r="E9584" s="531">
        <v>444.39</v>
      </c>
      <c r="F9584" s="532">
        <v>0</v>
      </c>
    </row>
    <row r="9585" spans="1:6">
      <c r="A9585" s="529" t="s">
        <v>34127</v>
      </c>
      <c r="B9585" s="530">
        <v>103014</v>
      </c>
      <c r="C9585" s="522" t="s">
        <v>12457</v>
      </c>
      <c r="D9585" s="530" t="s">
        <v>24</v>
      </c>
      <c r="E9585" s="531">
        <v>251.68</v>
      </c>
      <c r="F9585" s="532">
        <v>0</v>
      </c>
    </row>
    <row r="9586" spans="1:6">
      <c r="A9586" s="529" t="s">
        <v>34127</v>
      </c>
      <c r="B9586" s="530">
        <v>103016</v>
      </c>
      <c r="C9586" s="522" t="s">
        <v>12459</v>
      </c>
      <c r="D9586" s="530" t="s">
        <v>24</v>
      </c>
      <c r="E9586" s="531">
        <v>607.32000000000005</v>
      </c>
      <c r="F9586" s="532">
        <v>0</v>
      </c>
    </row>
    <row r="9587" spans="1:6">
      <c r="A9587" s="529" t="s">
        <v>34127</v>
      </c>
      <c r="B9587" s="530">
        <v>103010</v>
      </c>
      <c r="C9587" s="522" t="s">
        <v>12453</v>
      </c>
      <c r="D9587" s="530" t="s">
        <v>24</v>
      </c>
      <c r="E9587" s="531">
        <v>88.36</v>
      </c>
      <c r="F9587" s="532">
        <v>0</v>
      </c>
    </row>
    <row r="9588" spans="1:6">
      <c r="A9588" s="529" t="s">
        <v>34127</v>
      </c>
      <c r="B9588" s="530">
        <v>103017</v>
      </c>
      <c r="C9588" s="522" t="s">
        <v>12460</v>
      </c>
      <c r="D9588" s="530" t="s">
        <v>24</v>
      </c>
      <c r="E9588" s="531">
        <v>1059</v>
      </c>
      <c r="F9588" s="532">
        <v>0</v>
      </c>
    </row>
    <row r="9589" spans="1:6">
      <c r="A9589" s="529" t="s">
        <v>34127</v>
      </c>
      <c r="B9589" s="530">
        <v>103033</v>
      </c>
      <c r="C9589" s="522" t="s">
        <v>34128</v>
      </c>
      <c r="D9589" s="530" t="s">
        <v>24</v>
      </c>
      <c r="E9589" s="531">
        <v>0</v>
      </c>
      <c r="F9589" s="532"/>
    </row>
    <row r="9590" spans="1:6">
      <c r="A9590" s="529" t="s">
        <v>34127</v>
      </c>
      <c r="B9590" s="530">
        <v>103032</v>
      </c>
      <c r="C9590" s="522" t="s">
        <v>34129</v>
      </c>
      <c r="D9590" s="530" t="s">
        <v>24</v>
      </c>
      <c r="E9590" s="531">
        <v>0</v>
      </c>
      <c r="F9590" s="532"/>
    </row>
    <row r="9591" spans="1:6">
      <c r="A9591" s="529" t="s">
        <v>34127</v>
      </c>
      <c r="B9591" s="530">
        <v>103030</v>
      </c>
      <c r="C9591" s="522" t="s">
        <v>34130</v>
      </c>
      <c r="D9591" s="530" t="s">
        <v>24</v>
      </c>
      <c r="E9591" s="531">
        <v>0</v>
      </c>
      <c r="F9591" s="532"/>
    </row>
    <row r="9592" spans="1:6">
      <c r="A9592" s="529" t="s">
        <v>34127</v>
      </c>
      <c r="B9592" s="530">
        <v>103031</v>
      </c>
      <c r="C9592" s="522" t="s">
        <v>34131</v>
      </c>
      <c r="D9592" s="530" t="s">
        <v>24</v>
      </c>
      <c r="E9592" s="531">
        <v>0</v>
      </c>
      <c r="F9592" s="532"/>
    </row>
    <row r="9593" spans="1:6">
      <c r="A9593" s="529" t="s">
        <v>34127</v>
      </c>
      <c r="B9593" s="530">
        <v>103035</v>
      </c>
      <c r="C9593" s="522" t="s">
        <v>34132</v>
      </c>
      <c r="D9593" s="530" t="s">
        <v>24</v>
      </c>
      <c r="E9593" s="531">
        <v>0</v>
      </c>
      <c r="F9593" s="532"/>
    </row>
    <row r="9594" spans="1:6">
      <c r="A9594" s="529" t="s">
        <v>34127</v>
      </c>
      <c r="B9594" s="530">
        <v>103034</v>
      </c>
      <c r="C9594" s="522" t="s">
        <v>34133</v>
      </c>
      <c r="D9594" s="530" t="s">
        <v>24</v>
      </c>
      <c r="E9594" s="531">
        <v>0</v>
      </c>
      <c r="F9594" s="532"/>
    </row>
    <row r="9595" spans="1:6">
      <c r="A9595" s="529" t="s">
        <v>34127</v>
      </c>
      <c r="B9595" s="530">
        <v>103024</v>
      </c>
      <c r="C9595" s="522" t="s">
        <v>34134</v>
      </c>
      <c r="D9595" s="530" t="s">
        <v>24</v>
      </c>
      <c r="E9595" s="531">
        <v>0</v>
      </c>
      <c r="F9595" s="532"/>
    </row>
    <row r="9596" spans="1:6">
      <c r="A9596" s="529" t="s">
        <v>34127</v>
      </c>
      <c r="B9596" s="530">
        <v>103023</v>
      </c>
      <c r="C9596" s="522" t="s">
        <v>34135</v>
      </c>
      <c r="D9596" s="530" t="s">
        <v>24</v>
      </c>
      <c r="E9596" s="531">
        <v>0</v>
      </c>
      <c r="F9596" s="532"/>
    </row>
    <row r="9597" spans="1:6">
      <c r="A9597" s="529" t="s">
        <v>34127</v>
      </c>
      <c r="B9597" s="530">
        <v>103022</v>
      </c>
      <c r="C9597" s="522" t="s">
        <v>34136</v>
      </c>
      <c r="D9597" s="530" t="s">
        <v>24</v>
      </c>
      <c r="E9597" s="531">
        <v>0</v>
      </c>
      <c r="F9597" s="532"/>
    </row>
    <row r="9598" spans="1:6">
      <c r="A9598" s="529" t="s">
        <v>34127</v>
      </c>
      <c r="B9598" s="530">
        <v>103020</v>
      </c>
      <c r="C9598" s="522" t="s">
        <v>34137</v>
      </c>
      <c r="D9598" s="530" t="s">
        <v>24</v>
      </c>
      <c r="E9598" s="531">
        <v>0</v>
      </c>
      <c r="F9598" s="532"/>
    </row>
    <row r="9599" spans="1:6">
      <c r="A9599" s="529" t="s">
        <v>34127</v>
      </c>
      <c r="B9599" s="530">
        <v>103026</v>
      </c>
      <c r="C9599" s="522" t="s">
        <v>34138</v>
      </c>
      <c r="D9599" s="530" t="s">
        <v>24</v>
      </c>
      <c r="E9599" s="531">
        <v>0</v>
      </c>
      <c r="F9599" s="532"/>
    </row>
    <row r="9600" spans="1:6">
      <c r="A9600" s="529" t="s">
        <v>34127</v>
      </c>
      <c r="B9600" s="530">
        <v>103025</v>
      </c>
      <c r="C9600" s="522" t="s">
        <v>34139</v>
      </c>
      <c r="D9600" s="530" t="s">
        <v>24</v>
      </c>
      <c r="E9600" s="531">
        <v>0</v>
      </c>
      <c r="F9600" s="532"/>
    </row>
    <row r="9601" spans="1:6">
      <c r="A9601" s="529" t="s">
        <v>34127</v>
      </c>
      <c r="B9601" s="530">
        <v>103021</v>
      </c>
      <c r="C9601" s="522" t="s">
        <v>34140</v>
      </c>
      <c r="D9601" s="530" t="s">
        <v>24</v>
      </c>
      <c r="E9601" s="531">
        <v>0</v>
      </c>
      <c r="F9601" s="532"/>
    </row>
    <row r="9602" spans="1:6">
      <c r="A9602" s="529" t="s">
        <v>34127</v>
      </c>
      <c r="B9602" s="530">
        <v>103027</v>
      </c>
      <c r="C9602" s="522" t="s">
        <v>34141</v>
      </c>
      <c r="D9602" s="530" t="s">
        <v>24</v>
      </c>
      <c r="E9602" s="531">
        <v>0</v>
      </c>
      <c r="F9602" s="532"/>
    </row>
    <row r="9603" spans="1:6">
      <c r="A9603" s="529" t="s">
        <v>34127</v>
      </c>
      <c r="B9603" s="530">
        <v>103028</v>
      </c>
      <c r="C9603" s="522" t="s">
        <v>34142</v>
      </c>
      <c r="D9603" s="530" t="s">
        <v>24</v>
      </c>
      <c r="E9603" s="531">
        <v>0</v>
      </c>
      <c r="F9603" s="532"/>
    </row>
    <row r="9604" spans="1:6">
      <c r="A9604" s="529" t="s">
        <v>34143</v>
      </c>
      <c r="B9604" s="530">
        <v>103563</v>
      </c>
      <c r="C9604" s="522" t="s">
        <v>34144</v>
      </c>
      <c r="D9604" s="530" t="s">
        <v>24</v>
      </c>
      <c r="E9604" s="531">
        <v>0</v>
      </c>
      <c r="F9604" s="532"/>
    </row>
    <row r="9605" spans="1:6">
      <c r="A9605" s="529" t="s">
        <v>34143</v>
      </c>
      <c r="B9605" s="530">
        <v>103564</v>
      </c>
      <c r="C9605" s="522" t="s">
        <v>34145</v>
      </c>
      <c r="D9605" s="530" t="s">
        <v>24</v>
      </c>
      <c r="E9605" s="531">
        <v>0</v>
      </c>
      <c r="F9605" s="532"/>
    </row>
    <row r="9606" spans="1:6">
      <c r="A9606" s="529" t="s">
        <v>34143</v>
      </c>
      <c r="B9606" s="530">
        <v>103565</v>
      </c>
      <c r="C9606" s="522" t="s">
        <v>34146</v>
      </c>
      <c r="D9606" s="530" t="s">
        <v>24</v>
      </c>
      <c r="E9606" s="531">
        <v>0</v>
      </c>
      <c r="F9606" s="532"/>
    </row>
    <row r="9607" spans="1:6">
      <c r="A9607" s="529" t="s">
        <v>34143</v>
      </c>
      <c r="B9607" s="530">
        <v>103566</v>
      </c>
      <c r="C9607" s="522" t="s">
        <v>34147</v>
      </c>
      <c r="D9607" s="530" t="s">
        <v>24</v>
      </c>
      <c r="E9607" s="531">
        <v>0</v>
      </c>
      <c r="F9607" s="532"/>
    </row>
    <row r="9608" spans="1:6">
      <c r="A9608" s="529" t="s">
        <v>34143</v>
      </c>
      <c r="B9608" s="530">
        <v>103567</v>
      </c>
      <c r="C9608" s="522" t="s">
        <v>34148</v>
      </c>
      <c r="D9608" s="530" t="s">
        <v>24</v>
      </c>
      <c r="E9608" s="531">
        <v>0</v>
      </c>
      <c r="F9608" s="532"/>
    </row>
    <row r="9609" spans="1:6">
      <c r="A9609" s="529" t="s">
        <v>34143</v>
      </c>
      <c r="B9609" s="530">
        <v>103568</v>
      </c>
      <c r="C9609" s="522" t="s">
        <v>34149</v>
      </c>
      <c r="D9609" s="530" t="s">
        <v>24</v>
      </c>
      <c r="E9609" s="531">
        <v>0</v>
      </c>
      <c r="F9609" s="532"/>
    </row>
    <row r="9610" spans="1:6">
      <c r="A9610" s="529" t="s">
        <v>34143</v>
      </c>
      <c r="B9610" s="530">
        <v>103569</v>
      </c>
      <c r="C9610" s="522" t="s">
        <v>34150</v>
      </c>
      <c r="D9610" s="530" t="s">
        <v>24</v>
      </c>
      <c r="E9610" s="531">
        <v>0</v>
      </c>
      <c r="F9610" s="532"/>
    </row>
    <row r="9611" spans="1:6">
      <c r="A9611" s="529" t="s">
        <v>34143</v>
      </c>
      <c r="B9611" s="530">
        <v>103570</v>
      </c>
      <c r="C9611" s="522" t="s">
        <v>34151</v>
      </c>
      <c r="D9611" s="530" t="s">
        <v>24</v>
      </c>
      <c r="E9611" s="531">
        <v>0</v>
      </c>
      <c r="F9611" s="532"/>
    </row>
    <row r="9612" spans="1:6">
      <c r="A9612" s="529" t="s">
        <v>34143</v>
      </c>
      <c r="B9612" s="530">
        <v>103571</v>
      </c>
      <c r="C9612" s="522" t="s">
        <v>34152</v>
      </c>
      <c r="D9612" s="530" t="s">
        <v>24</v>
      </c>
      <c r="E9612" s="531">
        <v>0</v>
      </c>
      <c r="F9612" s="532"/>
    </row>
    <row r="9613" spans="1:6">
      <c r="A9613" s="529" t="s">
        <v>34143</v>
      </c>
      <c r="B9613" s="530">
        <v>103562</v>
      </c>
      <c r="C9613" s="522" t="s">
        <v>34153</v>
      </c>
      <c r="D9613" s="530" t="s">
        <v>24</v>
      </c>
      <c r="E9613" s="531">
        <v>0</v>
      </c>
      <c r="F9613" s="532"/>
    </row>
    <row r="9614" spans="1:6">
      <c r="A9614" s="529" t="s">
        <v>34143</v>
      </c>
      <c r="B9614" s="530">
        <v>103573</v>
      </c>
      <c r="C9614" s="522" t="s">
        <v>34154</v>
      </c>
      <c r="D9614" s="530" t="s">
        <v>24</v>
      </c>
      <c r="E9614" s="531">
        <v>0</v>
      </c>
      <c r="F9614" s="532"/>
    </row>
    <row r="9615" spans="1:6">
      <c r="A9615" s="529" t="s">
        <v>34143</v>
      </c>
      <c r="B9615" s="530">
        <v>103585</v>
      </c>
      <c r="C9615" s="522" t="s">
        <v>34155</v>
      </c>
      <c r="D9615" s="530" t="s">
        <v>24</v>
      </c>
      <c r="E9615" s="531">
        <v>0</v>
      </c>
      <c r="F9615" s="532"/>
    </row>
    <row r="9616" spans="1:6">
      <c r="A9616" s="529" t="s">
        <v>34143</v>
      </c>
      <c r="B9616" s="530">
        <v>103586</v>
      </c>
      <c r="C9616" s="522" t="s">
        <v>34156</v>
      </c>
      <c r="D9616" s="530" t="s">
        <v>24</v>
      </c>
      <c r="E9616" s="531">
        <v>0</v>
      </c>
      <c r="F9616" s="532"/>
    </row>
    <row r="9617" spans="1:6">
      <c r="A9617" s="529" t="s">
        <v>34143</v>
      </c>
      <c r="B9617" s="530">
        <v>103574</v>
      </c>
      <c r="C9617" s="522" t="s">
        <v>34157</v>
      </c>
      <c r="D9617" s="530" t="s">
        <v>24</v>
      </c>
      <c r="E9617" s="531">
        <v>0</v>
      </c>
      <c r="F9617" s="532"/>
    </row>
    <row r="9618" spans="1:6">
      <c r="A9618" s="529" t="s">
        <v>34143</v>
      </c>
      <c r="B9618" s="530">
        <v>103575</v>
      </c>
      <c r="C9618" s="522" t="s">
        <v>34158</v>
      </c>
      <c r="D9618" s="530" t="s">
        <v>24</v>
      </c>
      <c r="E9618" s="531">
        <v>0</v>
      </c>
      <c r="F9618" s="532"/>
    </row>
    <row r="9619" spans="1:6">
      <c r="A9619" s="529" t="s">
        <v>34143</v>
      </c>
      <c r="B9619" s="530">
        <v>103576</v>
      </c>
      <c r="C9619" s="522" t="s">
        <v>34159</v>
      </c>
      <c r="D9619" s="530" t="s">
        <v>24</v>
      </c>
      <c r="E9619" s="531">
        <v>0</v>
      </c>
      <c r="F9619" s="532"/>
    </row>
    <row r="9620" spans="1:6">
      <c r="A9620" s="529" t="s">
        <v>34143</v>
      </c>
      <c r="B9620" s="530">
        <v>103577</v>
      </c>
      <c r="C9620" s="522" t="s">
        <v>34160</v>
      </c>
      <c r="D9620" s="530" t="s">
        <v>24</v>
      </c>
      <c r="E9620" s="531">
        <v>0</v>
      </c>
      <c r="F9620" s="532"/>
    </row>
    <row r="9621" spans="1:6">
      <c r="A9621" s="529" t="s">
        <v>34143</v>
      </c>
      <c r="B9621" s="530">
        <v>103578</v>
      </c>
      <c r="C9621" s="522" t="s">
        <v>34161</v>
      </c>
      <c r="D9621" s="530" t="s">
        <v>24</v>
      </c>
      <c r="E9621" s="531">
        <v>0</v>
      </c>
      <c r="F9621" s="532"/>
    </row>
    <row r="9622" spans="1:6">
      <c r="A9622" s="529" t="s">
        <v>34143</v>
      </c>
      <c r="B9622" s="530">
        <v>103579</v>
      </c>
      <c r="C9622" s="522" t="s">
        <v>34162</v>
      </c>
      <c r="D9622" s="530" t="s">
        <v>24</v>
      </c>
      <c r="E9622" s="531">
        <v>0</v>
      </c>
      <c r="F9622" s="532"/>
    </row>
    <row r="9623" spans="1:6">
      <c r="A9623" s="529" t="s">
        <v>34143</v>
      </c>
      <c r="B9623" s="530">
        <v>103580</v>
      </c>
      <c r="C9623" s="522" t="s">
        <v>34163</v>
      </c>
      <c r="D9623" s="530" t="s">
        <v>24</v>
      </c>
      <c r="E9623" s="531">
        <v>0</v>
      </c>
      <c r="F9623" s="532"/>
    </row>
    <row r="9624" spans="1:6">
      <c r="A9624" s="529" t="s">
        <v>34143</v>
      </c>
      <c r="B9624" s="530">
        <v>103581</v>
      </c>
      <c r="C9624" s="522" t="s">
        <v>34164</v>
      </c>
      <c r="D9624" s="530" t="s">
        <v>24</v>
      </c>
      <c r="E9624" s="531">
        <v>0</v>
      </c>
      <c r="F9624" s="532"/>
    </row>
    <row r="9625" spans="1:6">
      <c r="A9625" s="529" t="s">
        <v>34143</v>
      </c>
      <c r="B9625" s="530">
        <v>103582</v>
      </c>
      <c r="C9625" s="522" t="s">
        <v>34165</v>
      </c>
      <c r="D9625" s="530" t="s">
        <v>24</v>
      </c>
      <c r="E9625" s="531">
        <v>0</v>
      </c>
      <c r="F9625" s="532"/>
    </row>
    <row r="9626" spans="1:6">
      <c r="A9626" s="529" t="s">
        <v>34143</v>
      </c>
      <c r="B9626" s="530">
        <v>103572</v>
      </c>
      <c r="C9626" s="522" t="s">
        <v>34166</v>
      </c>
      <c r="D9626" s="530" t="s">
        <v>24</v>
      </c>
      <c r="E9626" s="531">
        <v>0</v>
      </c>
      <c r="F9626" s="532"/>
    </row>
    <row r="9627" spans="1:6">
      <c r="A9627" s="529" t="s">
        <v>34143</v>
      </c>
      <c r="B9627" s="530">
        <v>103583</v>
      </c>
      <c r="C9627" s="522" t="s">
        <v>34167</v>
      </c>
      <c r="D9627" s="530" t="s">
        <v>24</v>
      </c>
      <c r="E9627" s="531">
        <v>0</v>
      </c>
      <c r="F9627" s="532"/>
    </row>
    <row r="9628" spans="1:6">
      <c r="A9628" s="529" t="s">
        <v>34143</v>
      </c>
      <c r="B9628" s="530">
        <v>103584</v>
      </c>
      <c r="C9628" s="522" t="s">
        <v>34168</v>
      </c>
      <c r="D9628" s="530" t="s">
        <v>24</v>
      </c>
      <c r="E9628" s="531">
        <v>0</v>
      </c>
      <c r="F9628" s="532"/>
    </row>
    <row r="9629" spans="1:6">
      <c r="A9629" s="529" t="s">
        <v>34143</v>
      </c>
      <c r="B9629" s="530">
        <v>103557</v>
      </c>
      <c r="C9629" s="522" t="s">
        <v>34169</v>
      </c>
      <c r="D9629" s="530" t="s">
        <v>24</v>
      </c>
      <c r="E9629" s="531">
        <v>0</v>
      </c>
      <c r="F9629" s="532"/>
    </row>
    <row r="9630" spans="1:6">
      <c r="A9630" s="529" t="s">
        <v>34143</v>
      </c>
      <c r="B9630" s="530">
        <v>103558</v>
      </c>
      <c r="C9630" s="522" t="s">
        <v>34170</v>
      </c>
      <c r="D9630" s="530" t="s">
        <v>24</v>
      </c>
      <c r="E9630" s="531">
        <v>0</v>
      </c>
      <c r="F9630" s="532"/>
    </row>
    <row r="9631" spans="1:6">
      <c r="A9631" s="529" t="s">
        <v>34143</v>
      </c>
      <c r="B9631" s="530">
        <v>103559</v>
      </c>
      <c r="C9631" s="522" t="s">
        <v>34171</v>
      </c>
      <c r="D9631" s="530" t="s">
        <v>24</v>
      </c>
      <c r="E9631" s="531">
        <v>0</v>
      </c>
      <c r="F9631" s="532"/>
    </row>
    <row r="9632" spans="1:6">
      <c r="A9632" s="529" t="s">
        <v>34143</v>
      </c>
      <c r="B9632" s="530">
        <v>103560</v>
      </c>
      <c r="C9632" s="522" t="s">
        <v>34172</v>
      </c>
      <c r="D9632" s="530" t="s">
        <v>24</v>
      </c>
      <c r="E9632" s="531">
        <v>0</v>
      </c>
      <c r="F9632" s="532"/>
    </row>
    <row r="9633" spans="1:6">
      <c r="A9633" s="529" t="s">
        <v>34143</v>
      </c>
      <c r="B9633" s="530">
        <v>103561</v>
      </c>
      <c r="C9633" s="522" t="s">
        <v>34173</v>
      </c>
      <c r="D9633" s="530" t="s">
        <v>24</v>
      </c>
      <c r="E9633" s="531">
        <v>0</v>
      </c>
      <c r="F9633" s="532"/>
    </row>
    <row r="9634" spans="1:6">
      <c r="A9634" s="529" t="s">
        <v>34143</v>
      </c>
      <c r="B9634" s="530">
        <v>103529</v>
      </c>
      <c r="C9634" s="522" t="s">
        <v>34174</v>
      </c>
      <c r="D9634" s="530" t="s">
        <v>24</v>
      </c>
      <c r="E9634" s="531">
        <v>0</v>
      </c>
      <c r="F9634" s="532"/>
    </row>
    <row r="9635" spans="1:6">
      <c r="A9635" s="529" t="s">
        <v>34143</v>
      </c>
      <c r="B9635" s="530">
        <v>103530</v>
      </c>
      <c r="C9635" s="522" t="s">
        <v>34175</v>
      </c>
      <c r="D9635" s="530" t="s">
        <v>24</v>
      </c>
      <c r="E9635" s="531">
        <v>0</v>
      </c>
      <c r="F9635" s="532"/>
    </row>
    <row r="9636" spans="1:6">
      <c r="A9636" s="529" t="s">
        <v>34143</v>
      </c>
      <c r="B9636" s="530">
        <v>103531</v>
      </c>
      <c r="C9636" s="522" t="s">
        <v>34176</v>
      </c>
      <c r="D9636" s="530" t="s">
        <v>24</v>
      </c>
      <c r="E9636" s="531">
        <v>0</v>
      </c>
      <c r="F9636" s="532"/>
    </row>
    <row r="9637" spans="1:6">
      <c r="A9637" s="529" t="s">
        <v>34143</v>
      </c>
      <c r="B9637" s="530">
        <v>103532</v>
      </c>
      <c r="C9637" s="522" t="s">
        <v>34177</v>
      </c>
      <c r="D9637" s="530" t="s">
        <v>24</v>
      </c>
      <c r="E9637" s="531">
        <v>0</v>
      </c>
      <c r="F9637" s="532"/>
    </row>
    <row r="9638" spans="1:6">
      <c r="A9638" s="529" t="s">
        <v>34143</v>
      </c>
      <c r="B9638" s="530">
        <v>103533</v>
      </c>
      <c r="C9638" s="522" t="s">
        <v>34178</v>
      </c>
      <c r="D9638" s="530" t="s">
        <v>24</v>
      </c>
      <c r="E9638" s="531">
        <v>0</v>
      </c>
      <c r="F9638" s="532"/>
    </row>
    <row r="9639" spans="1:6">
      <c r="A9639" s="529" t="s">
        <v>34143</v>
      </c>
      <c r="B9639" s="530">
        <v>103534</v>
      </c>
      <c r="C9639" s="522" t="s">
        <v>34179</v>
      </c>
      <c r="D9639" s="530" t="s">
        <v>24</v>
      </c>
      <c r="E9639" s="531">
        <v>0</v>
      </c>
      <c r="F9639" s="532"/>
    </row>
    <row r="9640" spans="1:6">
      <c r="A9640" s="529" t="s">
        <v>34143</v>
      </c>
      <c r="B9640" s="530">
        <v>103535</v>
      </c>
      <c r="C9640" s="522" t="s">
        <v>34180</v>
      </c>
      <c r="D9640" s="530" t="s">
        <v>24</v>
      </c>
      <c r="E9640" s="531">
        <v>0</v>
      </c>
      <c r="F9640" s="532"/>
    </row>
    <row r="9641" spans="1:6">
      <c r="A9641" s="529" t="s">
        <v>34143</v>
      </c>
      <c r="B9641" s="530">
        <v>103527</v>
      </c>
      <c r="C9641" s="522" t="s">
        <v>34181</v>
      </c>
      <c r="D9641" s="530" t="s">
        <v>24</v>
      </c>
      <c r="E9641" s="531">
        <v>0</v>
      </c>
      <c r="F9641" s="532"/>
    </row>
    <row r="9642" spans="1:6">
      <c r="A9642" s="529" t="s">
        <v>34143</v>
      </c>
      <c r="B9642" s="530">
        <v>103536</v>
      </c>
      <c r="C9642" s="522" t="s">
        <v>34182</v>
      </c>
      <c r="D9642" s="530" t="s">
        <v>24</v>
      </c>
      <c r="E9642" s="531">
        <v>0</v>
      </c>
      <c r="F9642" s="532"/>
    </row>
    <row r="9643" spans="1:6">
      <c r="A9643" s="529" t="s">
        <v>34143</v>
      </c>
      <c r="B9643" s="530">
        <v>103528</v>
      </c>
      <c r="C9643" s="522" t="s">
        <v>34183</v>
      </c>
      <c r="D9643" s="530" t="s">
        <v>24</v>
      </c>
      <c r="E9643" s="531">
        <v>0</v>
      </c>
      <c r="F9643" s="532"/>
    </row>
    <row r="9644" spans="1:6">
      <c r="A9644" s="529" t="s">
        <v>34143</v>
      </c>
      <c r="B9644" s="530">
        <v>103541</v>
      </c>
      <c r="C9644" s="522" t="s">
        <v>34184</v>
      </c>
      <c r="D9644" s="530" t="s">
        <v>24</v>
      </c>
      <c r="E9644" s="531">
        <v>0</v>
      </c>
      <c r="F9644" s="532"/>
    </row>
    <row r="9645" spans="1:6">
      <c r="A9645" s="529" t="s">
        <v>34143</v>
      </c>
      <c r="B9645" s="530">
        <v>103539</v>
      </c>
      <c r="C9645" s="522" t="s">
        <v>34185</v>
      </c>
      <c r="D9645" s="530" t="s">
        <v>24</v>
      </c>
      <c r="E9645" s="531">
        <v>0</v>
      </c>
      <c r="F9645" s="532"/>
    </row>
    <row r="9646" spans="1:6">
      <c r="A9646" s="529" t="s">
        <v>34143</v>
      </c>
      <c r="B9646" s="530">
        <v>103540</v>
      </c>
      <c r="C9646" s="522" t="s">
        <v>34186</v>
      </c>
      <c r="D9646" s="530" t="s">
        <v>24</v>
      </c>
      <c r="E9646" s="531">
        <v>0</v>
      </c>
      <c r="F9646" s="532"/>
    </row>
    <row r="9647" spans="1:6">
      <c r="A9647" s="529" t="s">
        <v>34143</v>
      </c>
      <c r="B9647" s="530">
        <v>103542</v>
      </c>
      <c r="C9647" s="522" t="s">
        <v>34187</v>
      </c>
      <c r="D9647" s="530" t="s">
        <v>24</v>
      </c>
      <c r="E9647" s="531">
        <v>0</v>
      </c>
      <c r="F9647" s="532"/>
    </row>
    <row r="9648" spans="1:6">
      <c r="A9648" s="529" t="s">
        <v>34143</v>
      </c>
      <c r="B9648" s="530">
        <v>103543</v>
      </c>
      <c r="C9648" s="522" t="s">
        <v>34188</v>
      </c>
      <c r="D9648" s="530" t="s">
        <v>24</v>
      </c>
      <c r="E9648" s="531">
        <v>0</v>
      </c>
      <c r="F9648" s="532"/>
    </row>
    <row r="9649" spans="1:6">
      <c r="A9649" s="529" t="s">
        <v>34143</v>
      </c>
      <c r="B9649" s="530">
        <v>103544</v>
      </c>
      <c r="C9649" s="522" t="s">
        <v>34189</v>
      </c>
      <c r="D9649" s="530" t="s">
        <v>24</v>
      </c>
      <c r="E9649" s="531">
        <v>0</v>
      </c>
      <c r="F9649" s="532"/>
    </row>
    <row r="9650" spans="1:6">
      <c r="A9650" s="529" t="s">
        <v>34143</v>
      </c>
      <c r="B9650" s="530">
        <v>103545</v>
      </c>
      <c r="C9650" s="522" t="s">
        <v>34190</v>
      </c>
      <c r="D9650" s="530" t="s">
        <v>24</v>
      </c>
      <c r="E9650" s="531">
        <v>0</v>
      </c>
      <c r="F9650" s="532"/>
    </row>
    <row r="9651" spans="1:6">
      <c r="A9651" s="529" t="s">
        <v>34143</v>
      </c>
      <c r="B9651" s="530">
        <v>103537</v>
      </c>
      <c r="C9651" s="522" t="s">
        <v>34191</v>
      </c>
      <c r="D9651" s="530" t="s">
        <v>24</v>
      </c>
      <c r="E9651" s="531">
        <v>0</v>
      </c>
      <c r="F9651" s="532"/>
    </row>
    <row r="9652" spans="1:6">
      <c r="A9652" s="529" t="s">
        <v>34143</v>
      </c>
      <c r="B9652" s="530">
        <v>103546</v>
      </c>
      <c r="C9652" s="522" t="s">
        <v>34192</v>
      </c>
      <c r="D9652" s="530" t="s">
        <v>24</v>
      </c>
      <c r="E9652" s="531">
        <v>0</v>
      </c>
      <c r="F9652" s="532"/>
    </row>
    <row r="9653" spans="1:6">
      <c r="A9653" s="529" t="s">
        <v>34143</v>
      </c>
      <c r="B9653" s="530">
        <v>103538</v>
      </c>
      <c r="C9653" s="522" t="s">
        <v>34193</v>
      </c>
      <c r="D9653" s="530" t="s">
        <v>24</v>
      </c>
      <c r="E9653" s="531">
        <v>0</v>
      </c>
      <c r="F9653" s="532"/>
    </row>
    <row r="9654" spans="1:6">
      <c r="A9654" s="529" t="s">
        <v>34143</v>
      </c>
      <c r="B9654" s="530">
        <v>103549</v>
      </c>
      <c r="C9654" s="522" t="s">
        <v>34194</v>
      </c>
      <c r="D9654" s="530" t="s">
        <v>24</v>
      </c>
      <c r="E9654" s="531">
        <v>0</v>
      </c>
      <c r="F9654" s="532"/>
    </row>
    <row r="9655" spans="1:6">
      <c r="A9655" s="529" t="s">
        <v>34143</v>
      </c>
      <c r="B9655" s="530">
        <v>103550</v>
      </c>
      <c r="C9655" s="522" t="s">
        <v>34195</v>
      </c>
      <c r="D9655" s="530" t="s">
        <v>24</v>
      </c>
      <c r="E9655" s="531">
        <v>0</v>
      </c>
      <c r="F9655" s="532"/>
    </row>
    <row r="9656" spans="1:6">
      <c r="A9656" s="529" t="s">
        <v>34143</v>
      </c>
      <c r="B9656" s="530">
        <v>103551</v>
      </c>
      <c r="C9656" s="522" t="s">
        <v>34196</v>
      </c>
      <c r="D9656" s="530" t="s">
        <v>24</v>
      </c>
      <c r="E9656" s="531">
        <v>0</v>
      </c>
      <c r="F9656" s="532"/>
    </row>
    <row r="9657" spans="1:6">
      <c r="A9657" s="529" t="s">
        <v>34143</v>
      </c>
      <c r="B9657" s="530">
        <v>103552</v>
      </c>
      <c r="C9657" s="522" t="s">
        <v>34197</v>
      </c>
      <c r="D9657" s="530" t="s">
        <v>24</v>
      </c>
      <c r="E9657" s="531">
        <v>0</v>
      </c>
      <c r="F9657" s="532"/>
    </row>
    <row r="9658" spans="1:6">
      <c r="A9658" s="529" t="s">
        <v>34143</v>
      </c>
      <c r="B9658" s="530">
        <v>103553</v>
      </c>
      <c r="C9658" s="522" t="s">
        <v>34198</v>
      </c>
      <c r="D9658" s="530" t="s">
        <v>24</v>
      </c>
      <c r="E9658" s="531">
        <v>0</v>
      </c>
      <c r="F9658" s="532"/>
    </row>
    <row r="9659" spans="1:6">
      <c r="A9659" s="529" t="s">
        <v>34143</v>
      </c>
      <c r="B9659" s="530">
        <v>103554</v>
      </c>
      <c r="C9659" s="522" t="s">
        <v>34199</v>
      </c>
      <c r="D9659" s="530" t="s">
        <v>24</v>
      </c>
      <c r="E9659" s="531">
        <v>0</v>
      </c>
      <c r="F9659" s="532"/>
    </row>
    <row r="9660" spans="1:6">
      <c r="A9660" s="529" t="s">
        <v>34143</v>
      </c>
      <c r="B9660" s="530">
        <v>103555</v>
      </c>
      <c r="C9660" s="522" t="s">
        <v>34200</v>
      </c>
      <c r="D9660" s="530" t="s">
        <v>24</v>
      </c>
      <c r="E9660" s="531">
        <v>0</v>
      </c>
      <c r="F9660" s="532"/>
    </row>
    <row r="9661" spans="1:6">
      <c r="A9661" s="529" t="s">
        <v>34143</v>
      </c>
      <c r="B9661" s="530">
        <v>103547</v>
      </c>
      <c r="C9661" s="522" t="s">
        <v>34201</v>
      </c>
      <c r="D9661" s="530" t="s">
        <v>24</v>
      </c>
      <c r="E9661" s="531">
        <v>0</v>
      </c>
      <c r="F9661" s="532"/>
    </row>
    <row r="9662" spans="1:6">
      <c r="A9662" s="529" t="s">
        <v>34143</v>
      </c>
      <c r="B9662" s="530">
        <v>103556</v>
      </c>
      <c r="C9662" s="522" t="s">
        <v>34202</v>
      </c>
      <c r="D9662" s="530" t="s">
        <v>24</v>
      </c>
      <c r="E9662" s="531">
        <v>0</v>
      </c>
      <c r="F9662" s="532"/>
    </row>
    <row r="9663" spans="1:6">
      <c r="A9663" s="529" t="s">
        <v>34143</v>
      </c>
      <c r="B9663" s="530">
        <v>103548</v>
      </c>
      <c r="C9663" s="522" t="s">
        <v>34203</v>
      </c>
      <c r="D9663" s="530" t="s">
        <v>24</v>
      </c>
      <c r="E9663" s="531">
        <v>0</v>
      </c>
      <c r="F9663" s="532"/>
    </row>
  </sheetData>
  <hyperlinks>
    <hyperlink ref="A11" r:id="rId1" xr:uid="{C10256B9-A301-46ED-968A-87439E997222}"/>
    <hyperlink ref="A12" r:id="rId2" xr:uid="{B191095D-4449-49E4-92CE-72CFA6BFF1B8}"/>
    <hyperlink ref="A13" r:id="rId3" xr:uid="{C97C1A24-8DA9-47E2-A693-3E409E0E98F9}"/>
    <hyperlink ref="A14" r:id="rId4" xr:uid="{3285B6B9-9661-4ACD-A410-29D156002373}"/>
    <hyperlink ref="A15" r:id="rId5" xr:uid="{92BC098D-6D55-41DD-9B94-7F86AA31EE0B}"/>
    <hyperlink ref="A16" r:id="rId6" xr:uid="{AF71C440-108D-416A-93E1-31E8BE78C164}"/>
    <hyperlink ref="A17" r:id="rId7" xr:uid="{4FF9A95F-34E0-44DC-B421-11A922B74641}"/>
    <hyperlink ref="A18" r:id="rId8" xr:uid="{A0124549-8F54-46F5-B282-B4F075D5618D}"/>
    <hyperlink ref="A19" r:id="rId9" xr:uid="{B0C2B4CA-C1ED-4A72-87B7-913B5D869A0E}"/>
    <hyperlink ref="A20" r:id="rId10" xr:uid="{D3D0362E-C4FD-4518-881A-C5836BD6882B}"/>
    <hyperlink ref="A21" r:id="rId11" xr:uid="{E247DD40-7BFD-4E8B-A6F1-E789AE87468F}"/>
    <hyperlink ref="A22" r:id="rId12" xr:uid="{5EBACBA3-EAE6-490B-9715-6D9792846129}"/>
    <hyperlink ref="A23" r:id="rId13" xr:uid="{2BD0C6E3-3ED9-4BBB-A138-ADB728B26199}"/>
    <hyperlink ref="A24" r:id="rId14" xr:uid="{B50F87BD-EA4B-4256-96D7-DA9537F38569}"/>
    <hyperlink ref="A25" r:id="rId15" xr:uid="{04A1AEAB-B262-4DE0-B822-0BEE12DAACBB}"/>
    <hyperlink ref="A26" r:id="rId16" xr:uid="{0CCF52F5-9B9E-4BB0-9AB1-58AB6C861F36}"/>
    <hyperlink ref="A27" r:id="rId17" xr:uid="{648FDFDB-FF1F-4E8C-A9D2-121CB6EE9C7A}"/>
    <hyperlink ref="A28" r:id="rId18" xr:uid="{64E22C20-7F23-4931-B109-DFFCFD1DB937}"/>
    <hyperlink ref="A29" r:id="rId19" xr:uid="{2927440E-7A08-4B1F-A268-1770C9B752B0}"/>
    <hyperlink ref="A30" r:id="rId20" xr:uid="{5842E524-E0B6-4E34-B6B3-CE26447F4C58}"/>
    <hyperlink ref="A31" r:id="rId21" xr:uid="{1E6BCF95-96A4-452A-9939-C1B735ED0871}"/>
    <hyperlink ref="A32" r:id="rId22" xr:uid="{7BA395DF-7B98-48CC-8498-D3E74F867813}"/>
    <hyperlink ref="A33" r:id="rId23" xr:uid="{1D3DDBEC-5600-404B-B692-4FA3B537DBA2}"/>
    <hyperlink ref="A34" r:id="rId24" xr:uid="{39D577F0-B4B4-4884-AB57-FD4B3C7AC026}"/>
    <hyperlink ref="A35" r:id="rId25" xr:uid="{E5AE39F4-EF95-4A58-99B3-E7253CC60D2F}"/>
    <hyperlink ref="A36" r:id="rId26" xr:uid="{D7D398BF-B48C-4604-B644-32FA803020F3}"/>
    <hyperlink ref="A37" r:id="rId27" xr:uid="{D7614BA3-3393-4A6D-B495-99BC166BB8F2}"/>
    <hyperlink ref="A38" r:id="rId28" xr:uid="{BD7F2A85-F252-4761-B176-52E5E9AA9F86}"/>
    <hyperlink ref="A39" r:id="rId29" xr:uid="{84EC36A4-D0DF-4650-A613-3A0A290DB049}"/>
    <hyperlink ref="A40" r:id="rId30" xr:uid="{3A77D75B-F641-49E0-B498-AE28A89BF180}"/>
    <hyperlink ref="A41" r:id="rId31" xr:uid="{2F19AAB8-80A2-46CA-8192-A95764AF9BE2}"/>
    <hyperlink ref="A42" r:id="rId32" xr:uid="{40D93DB0-068D-41A5-A73E-CCA2F53E911B}"/>
    <hyperlink ref="A43" r:id="rId33" xr:uid="{3E4EB254-4BC9-4718-AE8F-DF79D07F54EB}"/>
    <hyperlink ref="A44" r:id="rId34" xr:uid="{496961FA-D55F-44B0-8FFD-6E3B7DD86D4F}"/>
    <hyperlink ref="A45" r:id="rId35" xr:uid="{1C175A5A-165F-4E54-A09F-447721FD40FF}"/>
    <hyperlink ref="A46" r:id="rId36" xr:uid="{9E9502D8-9197-484C-9832-97645FEDEBFC}"/>
    <hyperlink ref="A47" r:id="rId37" xr:uid="{3E052726-A960-4710-9A8C-CCF4CBB96DC0}"/>
    <hyperlink ref="A48" r:id="rId38" xr:uid="{152CF141-E012-4C5D-8750-C32D310EA4C6}"/>
    <hyperlink ref="A49" r:id="rId39" xr:uid="{61C39E3B-EE68-421E-8882-2F1CAE1BD31B}"/>
    <hyperlink ref="A50" r:id="rId40" xr:uid="{839266B8-4FCC-4862-B7A7-2BD32C894E07}"/>
    <hyperlink ref="A51" r:id="rId41" xr:uid="{60DF7BE3-C67A-4472-A244-B843BAAC9A40}"/>
    <hyperlink ref="A52" r:id="rId42" xr:uid="{FFD5B89B-E1B7-4178-9504-F537AEE53E08}"/>
    <hyperlink ref="A53" r:id="rId43" xr:uid="{3794CD55-FBFE-49A2-B244-28F807684CA6}"/>
    <hyperlink ref="A54" r:id="rId44" xr:uid="{310A3A6E-477D-4D96-A9BA-C8199F80A916}"/>
    <hyperlink ref="A55" r:id="rId45" xr:uid="{56364455-8901-45FA-991A-B4C7F309D3E6}"/>
    <hyperlink ref="A56" r:id="rId46" xr:uid="{A4B21856-E907-4F0F-B104-5D41EB0BDEDE}"/>
    <hyperlink ref="A57" r:id="rId47" xr:uid="{7B615407-1BC6-4A0C-9D42-2D21E13D916B}"/>
    <hyperlink ref="A58" r:id="rId48" xr:uid="{C667A708-3710-4C9B-9080-CF14B4F28182}"/>
    <hyperlink ref="A59" r:id="rId49" xr:uid="{F2D38621-DF24-4FEB-A28C-042F0BE4165E}"/>
    <hyperlink ref="A60" r:id="rId50" xr:uid="{112527C8-08DA-4578-8D87-80ECBF5C87D3}"/>
    <hyperlink ref="A61" r:id="rId51" xr:uid="{4EFF8622-8CA5-4802-AFB0-8E68568F5FDF}"/>
    <hyperlink ref="A62" r:id="rId52" xr:uid="{BE0EE2DC-CAF5-486E-B6DA-50F0BB0CF38D}"/>
    <hyperlink ref="A63" r:id="rId53" xr:uid="{7505BABE-6674-4200-8005-7CCBCAA91ECE}"/>
    <hyperlink ref="A64" r:id="rId54" xr:uid="{F0A30610-90C3-43E1-BBF5-D653DD3E3076}"/>
    <hyperlink ref="A65" r:id="rId55" xr:uid="{F0E332DE-3D5B-4745-BCBC-A8829B1DEE3D}"/>
    <hyperlink ref="A66" r:id="rId56" xr:uid="{F6AAF431-FE1E-4C92-91DF-FDF461BBA752}"/>
    <hyperlink ref="A67" r:id="rId57" xr:uid="{48043C38-EF02-42D2-BAAF-4356108DDB74}"/>
    <hyperlink ref="A68" r:id="rId58" xr:uid="{1EAF01FF-0F62-4936-8723-D87B446F6F1F}"/>
    <hyperlink ref="A69" r:id="rId59" xr:uid="{80E5B5D6-0E4B-4407-887F-FDCB583303E8}"/>
    <hyperlink ref="A70" r:id="rId60" xr:uid="{CEF2A50F-F7C9-49FE-BAB3-1F14789C68F0}"/>
    <hyperlink ref="A71" r:id="rId61" xr:uid="{63827271-0F30-40EF-BB4C-1AAC67D5FB5F}"/>
    <hyperlink ref="A72" r:id="rId62" xr:uid="{DF7B9395-F8CE-4644-A92C-E1155641615F}"/>
    <hyperlink ref="A73" r:id="rId63" xr:uid="{113066D2-1A1F-4D19-8A62-F2D07F93E220}"/>
    <hyperlink ref="A74" r:id="rId64" xr:uid="{AA129730-E583-4CB3-A7BA-57D7A7C4EB24}"/>
    <hyperlink ref="A75" r:id="rId65" xr:uid="{DA8AE5D4-6425-42AB-81E2-F209BABE6548}"/>
    <hyperlink ref="A76" r:id="rId66" xr:uid="{229EFB97-01FA-4FDB-B2C9-75C47D04FB8E}"/>
    <hyperlink ref="A77" r:id="rId67" xr:uid="{67BEF67A-10C0-40B7-A9A3-E60DE2D9962C}"/>
    <hyperlink ref="A78" r:id="rId68" xr:uid="{73A67D19-D277-461E-95B8-479D391B3653}"/>
    <hyperlink ref="A79" r:id="rId69" xr:uid="{8D0F32D2-06FE-40E2-B04F-1DADEF71CA92}"/>
    <hyperlink ref="A80" r:id="rId70" xr:uid="{A06D443A-FBBF-4BF0-AD2F-44FFDD92A69F}"/>
    <hyperlink ref="A81" r:id="rId71" xr:uid="{28BD6A8D-A3FC-4A34-9C27-48D6F8845D5A}"/>
    <hyperlink ref="A82" r:id="rId72" xr:uid="{99E4D11E-14F3-40EE-A0BC-51D2B4898579}"/>
    <hyperlink ref="A83" r:id="rId73" xr:uid="{F97DD948-B833-4EDA-A6F5-BCECC1032A15}"/>
    <hyperlink ref="A84" r:id="rId74" xr:uid="{7C442A6B-8A9F-41CC-AAEA-27047DBE7985}"/>
    <hyperlink ref="A85" r:id="rId75" xr:uid="{1750ABC4-E695-47F2-8E73-BC4E4A0572B5}"/>
    <hyperlink ref="A86" r:id="rId76" xr:uid="{16ECBCE0-9446-47EE-9C44-B32C8C52BCCE}"/>
    <hyperlink ref="A87" r:id="rId77" xr:uid="{FD5FB4C8-3DD2-4FED-B7D4-730BCFEB0865}"/>
    <hyperlink ref="A88" r:id="rId78" xr:uid="{44691666-5D82-42FD-BF9D-F2235986A597}"/>
    <hyperlink ref="A89" r:id="rId79" xr:uid="{584FD8FB-E264-4B3A-BAA3-D303618A599E}"/>
    <hyperlink ref="A90" r:id="rId80" xr:uid="{73C1C9B7-281A-4376-B69A-F28A89D6EE67}"/>
    <hyperlink ref="A91" r:id="rId81" xr:uid="{C620249C-8694-459C-BE37-92252FD7B3CE}"/>
    <hyperlink ref="A92" r:id="rId82" xr:uid="{0EFBCECA-4D7D-4A0C-B4A4-3BB8B2CFC575}"/>
    <hyperlink ref="A93" r:id="rId83" xr:uid="{4400157B-91F9-4F5A-AB73-99F5E6E872D9}"/>
    <hyperlink ref="A94" r:id="rId84" xr:uid="{DF841BEB-2D32-47E6-A071-1C1334AEA779}"/>
    <hyperlink ref="A95" r:id="rId85" xr:uid="{6A4D8CD4-5DB0-4572-B70C-86BD300D60C5}"/>
    <hyperlink ref="A96" r:id="rId86" xr:uid="{F3B14A12-DBCC-43C9-ABBC-D5A5A962AE8D}"/>
    <hyperlink ref="A97" r:id="rId87" xr:uid="{512798EF-D160-46B2-945E-27815A27AAB7}"/>
    <hyperlink ref="A98" r:id="rId88" xr:uid="{C1663D0A-D521-439C-9B29-15AABDFFA97A}"/>
    <hyperlink ref="A99" r:id="rId89" xr:uid="{98C46BF4-58FD-47BB-AF35-56D36387A008}"/>
    <hyperlink ref="A100" r:id="rId90" xr:uid="{73DDC589-A987-4925-8521-37EF63F95661}"/>
    <hyperlink ref="A101" r:id="rId91" xr:uid="{701DF129-5597-4474-AB50-31915D9EFA20}"/>
    <hyperlink ref="A102" r:id="rId92" xr:uid="{D288BA2C-CD80-45D1-A6F4-D86301E36A9D}"/>
    <hyperlink ref="A103" r:id="rId93" xr:uid="{6F1AA8C2-213A-4E69-8319-9353D8C21A93}"/>
    <hyperlink ref="A104" r:id="rId94" xr:uid="{C70D34A2-33FF-46F4-B16C-F80AFCE684D4}"/>
    <hyperlink ref="A105" r:id="rId95" xr:uid="{D4EF3F93-609B-41E5-8229-8323B0A3EC3A}"/>
    <hyperlink ref="A106" r:id="rId96" xr:uid="{97FA7D44-3C3E-425C-B3BD-A29CE96AD7B8}"/>
    <hyperlink ref="A107" r:id="rId97" xr:uid="{5EC4EF48-1BF0-49A8-B00E-398788BA811B}"/>
    <hyperlink ref="A108" r:id="rId98" xr:uid="{E6504118-B404-48B7-89F4-53C8BCBD805F}"/>
    <hyperlink ref="A109" r:id="rId99" xr:uid="{A721AE2B-0F28-4435-AA02-E0C660312DA2}"/>
    <hyperlink ref="A110" r:id="rId100" xr:uid="{37989E83-25A4-4D91-B639-C5B29B96E796}"/>
    <hyperlink ref="A111" r:id="rId101" xr:uid="{CCAB4085-2260-41CC-AAE7-44392E8ABAD7}"/>
    <hyperlink ref="A112" r:id="rId102" xr:uid="{C4D5F40C-A657-40EB-9565-99B186DA2BD6}"/>
    <hyperlink ref="A113" r:id="rId103" xr:uid="{00CD9854-7647-49E6-9365-9D61B7ADF6A5}"/>
    <hyperlink ref="A114" r:id="rId104" xr:uid="{9CDA6AFC-C630-4123-9E68-049E8091FB85}"/>
    <hyperlink ref="A115" r:id="rId105" xr:uid="{BF8FBE7A-3687-4D6B-B09C-7F0280C530A6}"/>
    <hyperlink ref="A116" r:id="rId106" xr:uid="{FA9EEB56-1647-4421-A65E-E0B087606886}"/>
    <hyperlink ref="A117" r:id="rId107" xr:uid="{D71B752D-48AC-4E9A-A946-443EE192F314}"/>
    <hyperlink ref="A118" r:id="rId108" xr:uid="{A4AE6039-D0D9-487E-9A6C-E4664D146976}"/>
    <hyperlink ref="A119" r:id="rId109" xr:uid="{0ECB1715-7C00-44A4-9B4F-C181EEBFC968}"/>
    <hyperlink ref="A120" r:id="rId110" xr:uid="{B705B5FD-C130-48F1-A9D9-6B47FC966CD1}"/>
    <hyperlink ref="A121" r:id="rId111" xr:uid="{4AD20966-A447-4213-94F5-A6528FECA19E}"/>
    <hyperlink ref="A122" r:id="rId112" xr:uid="{01223AC6-42DF-4E46-A9B0-E45F56CC2750}"/>
    <hyperlink ref="A123" r:id="rId113" xr:uid="{78749744-DD65-4DB0-A95F-327CBCF9468D}"/>
    <hyperlink ref="A124" r:id="rId114" xr:uid="{E867B923-31B7-4127-A2AD-8976510B9DD8}"/>
    <hyperlink ref="A125" r:id="rId115" xr:uid="{37A3FCE6-04B1-4DF3-83B0-98CBD5B45D13}"/>
    <hyperlink ref="A126" r:id="rId116" xr:uid="{74C1D3E2-DDEC-4BAB-B4D1-C5B6376530B2}"/>
    <hyperlink ref="A127" r:id="rId117" xr:uid="{97755061-1C3F-42DD-84C9-6C5799587FF5}"/>
    <hyperlink ref="A128" r:id="rId118" xr:uid="{C7842850-07CD-4492-86F5-81D7561F46BD}"/>
    <hyperlink ref="A129" r:id="rId119" xr:uid="{2FAFAB73-8CA7-4BF9-983C-3EE2757B0784}"/>
    <hyperlink ref="A130" r:id="rId120" xr:uid="{63DD6D0A-2F1E-43CA-86A0-EB8D00DFC953}"/>
    <hyperlink ref="A131" r:id="rId121" xr:uid="{A278D734-0AD4-4552-98E8-04BB4B65A64F}"/>
    <hyperlink ref="A132" r:id="rId122" xr:uid="{A7F2D4C1-33B4-481C-A3E6-AABB9A5A3FC6}"/>
    <hyperlink ref="A133" r:id="rId123" xr:uid="{F34F733C-831C-4F3B-9E1C-7BD28DCB7524}"/>
    <hyperlink ref="A134" r:id="rId124" xr:uid="{8639CFBB-AC17-4A79-824F-8D02F070EE34}"/>
    <hyperlink ref="A135" r:id="rId125" xr:uid="{C85EE641-76CB-456A-A100-1C1D0ED62B36}"/>
    <hyperlink ref="A136" r:id="rId126" xr:uid="{3E88AA28-83E3-4DD7-8B60-EB6608E802C4}"/>
    <hyperlink ref="A137" r:id="rId127" xr:uid="{8E76256F-E02A-4824-A3EE-4B0158172EB3}"/>
    <hyperlink ref="A138" r:id="rId128" xr:uid="{68D6216E-49D2-43FD-A972-7EC71C7D7A4A}"/>
    <hyperlink ref="A139" r:id="rId129" xr:uid="{413342A0-B464-4774-A23B-43D9505DE707}"/>
    <hyperlink ref="A140" r:id="rId130" xr:uid="{4661861C-5B3D-4442-8249-2FBE5490CDB5}"/>
    <hyperlink ref="A141" r:id="rId131" xr:uid="{08456B49-45E0-4E8B-A93D-F8DB9A1BAC27}"/>
    <hyperlink ref="A142" r:id="rId132" xr:uid="{66133ADE-B175-4D13-998E-4560D7D0FEAE}"/>
    <hyperlink ref="A143" r:id="rId133" xr:uid="{96A1D65A-3E77-4555-BDB6-2F0AD20C63B4}"/>
    <hyperlink ref="A144" r:id="rId134" xr:uid="{28FF85BA-8B12-4A58-80A3-1647D2C89717}"/>
    <hyperlink ref="A145" r:id="rId135" xr:uid="{6E7EE04A-4D92-4CD4-A0AE-02A24774BA47}"/>
    <hyperlink ref="A146" r:id="rId136" xr:uid="{F561A3B2-3A85-4BD1-B94B-C98E20F9CAC4}"/>
    <hyperlink ref="A147" r:id="rId137" xr:uid="{393A7364-3DD7-46E9-831D-CB3BA3422CB0}"/>
    <hyperlink ref="A148" r:id="rId138" xr:uid="{219428BB-B6B5-4F74-BA2A-2B2571F7E339}"/>
    <hyperlink ref="A149" r:id="rId139" xr:uid="{8DE23307-D8AB-423F-A400-2BB2DDA3E502}"/>
    <hyperlink ref="A150" r:id="rId140" xr:uid="{243FD87E-1CBD-471C-98B0-4B8C1619CF85}"/>
    <hyperlink ref="A151" r:id="rId141" xr:uid="{431DFB16-BB21-4E06-A141-E30C3485B783}"/>
    <hyperlink ref="A152" r:id="rId142" xr:uid="{872086E6-CBAE-4489-B287-9B84575F1770}"/>
    <hyperlink ref="A153" r:id="rId143" xr:uid="{0F9F01A1-57EE-48BD-8C08-4134613B8F10}"/>
    <hyperlink ref="A154" r:id="rId144" xr:uid="{3233CEAE-719B-4EF2-B185-7F642A3CC1C4}"/>
    <hyperlink ref="A155" r:id="rId145" xr:uid="{E8E1B50B-78A0-46E1-9BCB-99168B2B50AC}"/>
    <hyperlink ref="A156" r:id="rId146" xr:uid="{AB348470-67A0-46D4-87A3-46BD16DE430A}"/>
    <hyperlink ref="A157" r:id="rId147" xr:uid="{9F7C518A-AB0F-40F7-B645-415DEE70FEE9}"/>
    <hyperlink ref="A158" r:id="rId148" xr:uid="{CDEF65FA-A6DF-4661-A955-CBCFDCE9FD8C}"/>
    <hyperlink ref="A159" r:id="rId149" xr:uid="{6195B5A7-055B-4554-BD67-EA31D964DF77}"/>
    <hyperlink ref="A160" r:id="rId150" xr:uid="{4BAAF26D-D29B-4553-9B65-4B5FC58268ED}"/>
    <hyperlink ref="A161" r:id="rId151" xr:uid="{850EA82E-50CE-4EF5-A224-754A39750589}"/>
    <hyperlink ref="A162" r:id="rId152" xr:uid="{4796DA94-F1E1-4757-AC82-AEEAACA3181D}"/>
    <hyperlink ref="A163" r:id="rId153" xr:uid="{45E513D6-D1AE-49F0-ACC9-B986398C0DB4}"/>
    <hyperlink ref="A164" r:id="rId154" xr:uid="{EC69A344-02BC-4709-A914-FF066E30EDA1}"/>
    <hyperlink ref="A165" r:id="rId155" xr:uid="{5362105C-F2CD-4023-BA84-58C954703BCA}"/>
    <hyperlink ref="A166" r:id="rId156" xr:uid="{463CD922-E84B-40AB-B444-877554F506B6}"/>
    <hyperlink ref="A167" r:id="rId157" xr:uid="{2AC7B22F-AC10-4779-8D17-7835117EC3A7}"/>
    <hyperlink ref="A168" r:id="rId158" xr:uid="{A6D79224-190E-4135-9FE0-029B07134349}"/>
    <hyperlink ref="A169" r:id="rId159" xr:uid="{A1121EC1-3D25-4F8E-8D70-168216B51C4C}"/>
    <hyperlink ref="A170" r:id="rId160" xr:uid="{D07EB54F-502D-4698-B899-AC2E32D8691E}"/>
    <hyperlink ref="A171" r:id="rId161" xr:uid="{4404DF04-12EE-469A-8DF8-1B650EDCF5DB}"/>
    <hyperlink ref="A172" r:id="rId162" xr:uid="{DEAD29FE-FAFB-4A3E-8BB5-0AC59C262941}"/>
    <hyperlink ref="A173" r:id="rId163" xr:uid="{1E119EEF-FB66-41B6-9FF2-659C615DF7CE}"/>
    <hyperlink ref="A174" r:id="rId164" xr:uid="{7CFD1406-C844-464D-9D33-98FFB2B7BF8C}"/>
    <hyperlink ref="A175" r:id="rId165" xr:uid="{9DACDA46-2928-4833-AC9C-D07BBF40845D}"/>
    <hyperlink ref="A176" r:id="rId166" xr:uid="{61358A30-D026-4F8A-9B46-04D40B1DDA70}"/>
    <hyperlink ref="A177" r:id="rId167" xr:uid="{E5770006-B3C4-457D-B359-ECE8B9B037F2}"/>
    <hyperlink ref="A178" r:id="rId168" xr:uid="{60F53BC2-CF19-41E1-B532-B1C3120FE47B}"/>
    <hyperlink ref="A179" r:id="rId169" xr:uid="{9F9435CE-FDD6-416B-B8E7-E07458318A7F}"/>
    <hyperlink ref="A180" r:id="rId170" xr:uid="{5AC45C4D-F4AE-427E-9B39-CD75A796A037}"/>
    <hyperlink ref="A181" r:id="rId171" xr:uid="{8E345141-7A1A-4754-BA65-4E4613FFEA54}"/>
    <hyperlink ref="A182" r:id="rId172" xr:uid="{C0875E05-905C-4FCC-83D1-C63C2297EA74}"/>
    <hyperlink ref="A183" r:id="rId173" xr:uid="{6DF201F0-B334-45F4-B49C-068FE5FBEDB4}"/>
    <hyperlink ref="A184" r:id="rId174" xr:uid="{AE382152-299F-421E-867E-1995445FFFFA}"/>
    <hyperlink ref="A185" r:id="rId175" xr:uid="{96C760FE-C088-4AC2-B5F7-F6957A6509D2}"/>
    <hyperlink ref="A186" r:id="rId176" xr:uid="{61D1FF2B-7FF8-4B42-8927-3E0EDC0D4312}"/>
    <hyperlink ref="A187" r:id="rId177" xr:uid="{9CCF5174-71C5-4F53-9F46-B365325449A2}"/>
    <hyperlink ref="A188" r:id="rId178" xr:uid="{5C60B9BE-A60A-4207-8D3D-B81B54B4BB3F}"/>
    <hyperlink ref="A189" r:id="rId179" xr:uid="{DAABD0CA-245D-4834-917A-FAE59A9006E3}"/>
    <hyperlink ref="A190" r:id="rId180" xr:uid="{DEF07982-7074-4061-95A8-9940B8521A85}"/>
    <hyperlink ref="A191" r:id="rId181" xr:uid="{B6717920-5A28-4999-9FFF-9CA11F9CD880}"/>
    <hyperlink ref="A192" r:id="rId182" xr:uid="{F64A0159-1175-4713-A60A-8E14B9103C2F}"/>
    <hyperlink ref="A193" r:id="rId183" xr:uid="{489048ED-6787-4F18-A9BA-0D2C79FD4BE7}"/>
    <hyperlink ref="A194" r:id="rId184" xr:uid="{D1B0BA33-E332-43DD-ACE1-AA39E3BCF6B1}"/>
    <hyperlink ref="A195" r:id="rId185" xr:uid="{A0D59EA5-928C-4FD7-A16A-878C8496CE1B}"/>
    <hyperlink ref="A196" r:id="rId186" xr:uid="{B39483D6-1549-4294-B256-E93D5235309E}"/>
    <hyperlink ref="A197" r:id="rId187" xr:uid="{22D2CB9B-27B2-4199-837E-D4F86E051A51}"/>
    <hyperlink ref="A198" r:id="rId188" xr:uid="{4A67387C-50CD-4534-81E2-3DF29A5077F2}"/>
    <hyperlink ref="A199" r:id="rId189" xr:uid="{222BE578-4C8B-4502-9582-F4BEE27A9DE1}"/>
    <hyperlink ref="A200" r:id="rId190" xr:uid="{A757E1EA-32AC-44D5-83F9-56A83CDD2BB1}"/>
    <hyperlink ref="A201" r:id="rId191" xr:uid="{DB67363F-3188-492F-ADF7-D1D3A3E80939}"/>
    <hyperlink ref="A202" r:id="rId192" xr:uid="{CA992C08-4783-4F3B-A682-04D7DE72867F}"/>
    <hyperlink ref="A203" r:id="rId193" xr:uid="{2B4DF632-C6A9-42A9-BA05-7514B91141A3}"/>
    <hyperlink ref="A204" r:id="rId194" xr:uid="{6049A0F7-EC48-4F36-A64E-CC67A9F5ED36}"/>
    <hyperlink ref="A205" r:id="rId195" xr:uid="{E9F8F77F-0F0B-4593-9294-C63D076693F5}"/>
    <hyperlink ref="A206" r:id="rId196" xr:uid="{BE5A1D65-DD8C-44F5-87B5-A9646E97724E}"/>
    <hyperlink ref="A207" r:id="rId197" xr:uid="{87AF1423-F489-48F8-8077-45EB8AB8CEBC}"/>
    <hyperlink ref="A208" r:id="rId198" xr:uid="{41A4037F-D385-4100-B5CD-807B65BBA663}"/>
    <hyperlink ref="A209" r:id="rId199" xr:uid="{F9F9BCCA-DD5F-44F2-999F-B79D7460F6AE}"/>
    <hyperlink ref="A210" r:id="rId200" xr:uid="{D90EBA3C-1D4C-44EA-B585-723FDBE1E936}"/>
    <hyperlink ref="A211" r:id="rId201" xr:uid="{E85BE641-D236-4C90-8C6E-B65A6BF4522D}"/>
    <hyperlink ref="A212" r:id="rId202" xr:uid="{BF6984C0-6D49-4574-8F28-69BF09296CCE}"/>
    <hyperlink ref="A213" r:id="rId203" xr:uid="{36F6E2DF-E8F5-4A3F-8F58-3A6A0A910A0C}"/>
    <hyperlink ref="A214" r:id="rId204" xr:uid="{9CD87BD0-CC49-4F0F-B745-72531789F200}"/>
    <hyperlink ref="A215" r:id="rId205" xr:uid="{3BEDCEB4-AD0F-41E5-9F73-D7F182AECBB3}"/>
    <hyperlink ref="A216" r:id="rId206" xr:uid="{8DF409A5-145A-43A7-93DC-DC99303270BC}"/>
    <hyperlink ref="A217" r:id="rId207" xr:uid="{817EBD7D-43BF-4730-86A5-E43C0FE2438A}"/>
    <hyperlink ref="A218" r:id="rId208" xr:uid="{54B75D83-AC3F-4E53-A9FE-12813F3C43BB}"/>
    <hyperlink ref="A219" r:id="rId209" xr:uid="{C18B0CEC-F395-46D5-8B9F-E555B2EE3FB7}"/>
    <hyperlink ref="A220" r:id="rId210" xr:uid="{451BD5BF-BC70-4EAF-9B3A-FC98F1A3C6A1}"/>
    <hyperlink ref="A221" r:id="rId211" xr:uid="{DB4E0F0A-484A-48B7-985A-073885763141}"/>
    <hyperlink ref="A222" r:id="rId212" xr:uid="{65DAAC9D-5835-475A-985E-F91E90B62E7E}"/>
    <hyperlink ref="A223" r:id="rId213" xr:uid="{67B64963-2832-4293-A737-88C8C73510E9}"/>
    <hyperlink ref="A224" r:id="rId214" xr:uid="{61A8E5ED-8670-40A3-85D0-C0FF6D0459D9}"/>
    <hyperlink ref="A225" r:id="rId215" xr:uid="{C7C41263-C83B-4327-A7CF-9D0A523BE58B}"/>
    <hyperlink ref="A226" r:id="rId216" xr:uid="{85DA21E1-BA24-486F-9D86-81A011C0E281}"/>
    <hyperlink ref="A227" r:id="rId217" xr:uid="{F4138206-422A-439F-BCED-C5671EEDD225}"/>
    <hyperlink ref="A228" r:id="rId218" xr:uid="{5AB69FA1-BC67-4B0D-8693-4D7581EAE27C}"/>
    <hyperlink ref="A229" r:id="rId219" xr:uid="{05FBDD7F-9276-436F-8F67-F102849E0615}"/>
    <hyperlink ref="A230" r:id="rId220" xr:uid="{8E6F183C-E503-46E3-BA81-BCC5A32E0BA8}"/>
    <hyperlink ref="A231" r:id="rId221" xr:uid="{75AB7420-3D6F-435B-AFAF-95EEAA587C7E}"/>
    <hyperlink ref="A232" r:id="rId222" xr:uid="{BA4F425C-DD46-48F9-97E7-2C3753C1BB41}"/>
    <hyperlink ref="A233" r:id="rId223" xr:uid="{C0C506E7-E474-4BE3-9F11-41CD79E7ABEB}"/>
    <hyperlink ref="A234" r:id="rId224" xr:uid="{786879E0-EFBE-4786-B551-30A22E84AFC7}"/>
    <hyperlink ref="A235" r:id="rId225" xr:uid="{DA5C82BE-B8F8-4BCA-9E3D-89BCB3395BC3}"/>
    <hyperlink ref="A236" r:id="rId226" xr:uid="{57065EE3-1C7A-4007-8C98-A6C8FEBDEC14}"/>
    <hyperlink ref="A237" r:id="rId227" xr:uid="{13F1B87F-479D-4663-96AB-5C3EF00FB55D}"/>
    <hyperlink ref="A238" r:id="rId228" xr:uid="{51FD119C-ED75-4CCD-AC35-0569CD19F8B1}"/>
    <hyperlink ref="A239" r:id="rId229" xr:uid="{A693E1EE-E106-45F2-BEDB-85B67B184AFA}"/>
    <hyperlink ref="A240" r:id="rId230" xr:uid="{9FDB4B15-02CF-49C8-A72A-CAB36B152A0D}"/>
    <hyperlink ref="A241" r:id="rId231" xr:uid="{9EB7E2C6-7EDD-4AC3-8EBC-F033BF2EBB55}"/>
    <hyperlink ref="A242" r:id="rId232" xr:uid="{4F8D24F8-CBB7-442C-AF64-714735178F38}"/>
    <hyperlink ref="A243" r:id="rId233" xr:uid="{7B1867E3-7C13-4365-932A-FCC57AA4B9FD}"/>
    <hyperlink ref="A244" r:id="rId234" xr:uid="{8B0721E6-3546-4413-90F7-365E31A75131}"/>
    <hyperlink ref="A245" r:id="rId235" xr:uid="{FAD8ECA7-8A5B-48F4-9F5C-13FAF9C6483B}"/>
    <hyperlink ref="A246" r:id="rId236" xr:uid="{E49744EA-59F7-471D-BACE-3029D98E4359}"/>
    <hyperlink ref="A247" r:id="rId237" xr:uid="{1E2744B8-2642-4505-9C9D-1723D2114D5C}"/>
    <hyperlink ref="A248" r:id="rId238" xr:uid="{2BCEA440-2CBE-4998-B8B2-E102B43B9185}"/>
    <hyperlink ref="A249" r:id="rId239" xr:uid="{AE2199D3-01C1-4E9B-B772-E4948302CBAE}"/>
    <hyperlink ref="A250" r:id="rId240" xr:uid="{A87C4538-5FE6-4047-BBA3-CCEFCCF2CBC7}"/>
    <hyperlink ref="A251" r:id="rId241" xr:uid="{1B69A916-087E-43A9-8E8F-67BCDBB08D85}"/>
    <hyperlink ref="A252" r:id="rId242" xr:uid="{F1FBE9CF-0F18-441C-AED5-A22DA869E877}"/>
    <hyperlink ref="A253" r:id="rId243" xr:uid="{05BB83D1-9822-4590-AB33-A91FF79C33E6}"/>
    <hyperlink ref="A254" r:id="rId244" xr:uid="{9CD4392E-5E1C-4E98-A859-D16BD432431B}"/>
    <hyperlink ref="A255" r:id="rId245" xr:uid="{5366CCFB-8401-4CCC-80BE-4AABCF56DCDF}"/>
    <hyperlink ref="A256" r:id="rId246" xr:uid="{0B284E49-10D7-4785-8908-9E3F87BD2DE8}"/>
    <hyperlink ref="A257" r:id="rId247" xr:uid="{E8F3492F-D611-40DB-BCF6-FFA4D8B7B782}"/>
    <hyperlink ref="A258" r:id="rId248" xr:uid="{D64F770D-89F7-4188-BA31-1079D1664F56}"/>
    <hyperlink ref="A259" r:id="rId249" xr:uid="{D368B287-F07A-4EA0-9058-82CBF566D3C6}"/>
    <hyperlink ref="A260" r:id="rId250" xr:uid="{55C4B621-C57D-4363-AA0D-054618816126}"/>
    <hyperlink ref="A261" r:id="rId251" xr:uid="{58EFDEA2-BA88-4B8C-8D4D-827E458A5A9B}"/>
    <hyperlink ref="A262" r:id="rId252" xr:uid="{22E90493-E8A4-476B-BA68-37BFC0779A70}"/>
    <hyperlink ref="A263" r:id="rId253" xr:uid="{8C7E6EB8-A849-4137-B3BD-B36E13AC8BB9}"/>
    <hyperlink ref="A264" r:id="rId254" xr:uid="{E4F740DC-AA8E-4B54-B47A-2C4301CFEDDE}"/>
    <hyperlink ref="A265" r:id="rId255" xr:uid="{C9D12C18-05BD-4CD8-895E-C9D9EAF3B40B}"/>
    <hyperlink ref="A266" r:id="rId256" xr:uid="{544ADF6B-5202-47C2-A445-66AC1AEFB3A4}"/>
    <hyperlink ref="A267" r:id="rId257" xr:uid="{57BB965D-CA6B-49EC-9E99-907F2E228295}"/>
    <hyperlink ref="A268" r:id="rId258" xr:uid="{17947FFE-F6D8-4C0C-9A76-3DE558730F2C}"/>
    <hyperlink ref="A269" r:id="rId259" xr:uid="{BBA241E6-C01F-46CB-9F19-3575CFD49E41}"/>
    <hyperlink ref="A270" r:id="rId260" xr:uid="{C9F1A4F1-75BB-496D-8C15-6A7DE6833BCB}"/>
    <hyperlink ref="A271" r:id="rId261" xr:uid="{AD890A54-E106-4E53-AFFC-88A769AAA891}"/>
    <hyperlink ref="A272" r:id="rId262" xr:uid="{BD91213D-AE54-4FF2-804C-E27DEEE84931}"/>
    <hyperlink ref="A273" r:id="rId263" xr:uid="{C6F766C5-D57D-41E0-894E-546F3A0B2ED0}"/>
    <hyperlink ref="A274" r:id="rId264" xr:uid="{98C6CEDE-8355-4154-9599-B707ED6641B5}"/>
    <hyperlink ref="A275" r:id="rId265" xr:uid="{A35E51CE-9875-4C12-9421-9BD6F9D27868}"/>
    <hyperlink ref="A276" r:id="rId266" xr:uid="{623CB3B2-ADC2-4A62-A109-CCDECAA33275}"/>
    <hyperlink ref="A277" r:id="rId267" xr:uid="{625A854D-769E-411E-85A4-C969BCFD29A1}"/>
    <hyperlink ref="A278" r:id="rId268" xr:uid="{3DC6614F-89DB-47DA-B02E-6D252B187ED4}"/>
    <hyperlink ref="A279" r:id="rId269" xr:uid="{AF788078-5033-47A1-9BD4-88E9FC6E8925}"/>
    <hyperlink ref="A280" r:id="rId270" xr:uid="{F127D263-EA8E-4C20-B4D4-FD6B0E4DA881}"/>
    <hyperlink ref="A281" r:id="rId271" xr:uid="{B9115B9B-1E34-4146-95B1-F583E7BBD271}"/>
    <hyperlink ref="A282" r:id="rId272" xr:uid="{C2331675-89F6-450F-8274-A4BE8677FF9B}"/>
    <hyperlink ref="A283" r:id="rId273" xr:uid="{CDB32435-0ACA-43A1-AE36-B40B7B02997D}"/>
    <hyperlink ref="A284" r:id="rId274" xr:uid="{09371CF5-A500-4316-8B65-FAD41C48D596}"/>
    <hyperlink ref="A285" r:id="rId275" xr:uid="{2E4CAB29-CF14-4C07-BAD4-28C8F8041694}"/>
    <hyperlink ref="A286" r:id="rId276" xr:uid="{BD3460A1-AE95-418D-94FB-CFAE2ED1ADDF}"/>
    <hyperlink ref="A287" r:id="rId277" xr:uid="{2C45E53E-1D0C-4BC1-B70D-8EE552CF80DB}"/>
    <hyperlink ref="A288" r:id="rId278" xr:uid="{D93CAA9F-A057-4029-97A7-81F3EDB1B662}"/>
    <hyperlink ref="A289" r:id="rId279" xr:uid="{875E5222-EBCE-45A4-9A1C-A55F02336633}"/>
    <hyperlink ref="A290" r:id="rId280" xr:uid="{FCEB7438-318E-47B3-8962-F485F0D21D90}"/>
    <hyperlink ref="A291" r:id="rId281" xr:uid="{3F825236-666E-49A6-A586-5B7FC6551447}"/>
    <hyperlink ref="A292" r:id="rId282" xr:uid="{854FC8CD-B2F5-46A1-83BD-93E85706B5EA}"/>
    <hyperlink ref="A293" r:id="rId283" xr:uid="{F90BAE62-CF49-4554-A814-E2A4C7C5BA98}"/>
    <hyperlink ref="A294" r:id="rId284" xr:uid="{B8085B35-51F8-45E7-A4F7-793AB2F81F6C}"/>
    <hyperlink ref="A295" r:id="rId285" xr:uid="{83992B19-24D2-48C3-8473-E808B2E54780}"/>
    <hyperlink ref="A296" r:id="rId286" xr:uid="{37E04995-3EDA-4F43-93DC-59D11B6A87B9}"/>
    <hyperlink ref="A297" r:id="rId287" xr:uid="{99682E7D-5A0B-4986-B6AB-57F9EC9C3665}"/>
    <hyperlink ref="A298" r:id="rId288" xr:uid="{D3091B45-DCC9-4E71-816A-87F4F4A8D4E5}"/>
    <hyperlink ref="A299" r:id="rId289" xr:uid="{29BE887E-8BD9-43C6-B746-4F6F907D35E7}"/>
    <hyperlink ref="A300" r:id="rId290" xr:uid="{9B21D2FB-DB5B-4E15-9C48-54F8341571BF}"/>
    <hyperlink ref="A301" r:id="rId291" xr:uid="{0E1BDAF4-8EC6-4CF8-AAF0-132678E881E5}"/>
    <hyperlink ref="A302" r:id="rId292" xr:uid="{6E81509E-1ADA-47F6-9951-BE37950221EC}"/>
    <hyperlink ref="A303" r:id="rId293" xr:uid="{B987853B-6D19-4A0D-9BDD-7FCD1183BD55}"/>
    <hyperlink ref="A304" r:id="rId294" xr:uid="{C2F3F238-B3B7-48D1-AEED-AFE2E5A27011}"/>
    <hyperlink ref="A305" r:id="rId295" xr:uid="{3BE8015E-54D6-4227-AFD0-9766B4C0042E}"/>
    <hyperlink ref="A306" r:id="rId296" xr:uid="{5ACB43C7-BF49-4AB4-907A-328A32225F59}"/>
    <hyperlink ref="A307" r:id="rId297" xr:uid="{022DAFF3-2466-4B9A-907B-0FC43AB2DB47}"/>
    <hyperlink ref="A308" r:id="rId298" xr:uid="{ADDB8FF4-B657-4F16-B421-C9D856150F18}"/>
    <hyperlink ref="A309" r:id="rId299" xr:uid="{D7B9F966-F83F-4C01-B45A-938C5956AD7C}"/>
    <hyperlink ref="A310" r:id="rId300" xr:uid="{B3322886-C4DA-42C3-9E52-C65EF96F9303}"/>
    <hyperlink ref="A311" r:id="rId301" xr:uid="{87832266-EDAE-4315-A5C5-C170C7607C8F}"/>
    <hyperlink ref="A312" r:id="rId302" xr:uid="{865D5641-F048-45D4-AA6B-6193BAA3A2AA}"/>
    <hyperlink ref="A313" r:id="rId303" xr:uid="{B266E6B6-F7F5-4DCD-BE9B-DC475F70D643}"/>
    <hyperlink ref="A314" r:id="rId304" xr:uid="{9EC2929C-10A4-424B-864F-0250585E0823}"/>
    <hyperlink ref="A315" r:id="rId305" xr:uid="{AA1AAA3C-BDFF-41F8-B76A-44E548C7F662}"/>
    <hyperlink ref="A316" r:id="rId306" xr:uid="{4BEA2D0B-15D5-4F83-83CE-C4B56793FCB1}"/>
    <hyperlink ref="A317" r:id="rId307" xr:uid="{22D3CAED-3CD5-4DA8-A2F4-BC6DDBB833E3}"/>
    <hyperlink ref="A318" r:id="rId308" xr:uid="{6D8E9B5A-5061-4823-B3A4-6F01FA10635C}"/>
    <hyperlink ref="A319" r:id="rId309" xr:uid="{5898CEEF-13BD-4D6E-9062-E4E9E0C4D877}"/>
    <hyperlink ref="A320" r:id="rId310" xr:uid="{7FF406F1-AFFB-4272-8E22-9F40029B6495}"/>
    <hyperlink ref="A321" r:id="rId311" xr:uid="{E5D92CFD-D354-4A8F-85AB-57D1DCB0EC40}"/>
    <hyperlink ref="A322" r:id="rId312" xr:uid="{D0639136-A822-458B-8E4B-5F552519BCFA}"/>
    <hyperlink ref="A323" r:id="rId313" xr:uid="{88BA87E5-6433-47A1-8781-C9B9A718CD27}"/>
    <hyperlink ref="A324" r:id="rId314" xr:uid="{08FF5721-56EC-4926-9C39-77325628723A}"/>
    <hyperlink ref="A325" r:id="rId315" xr:uid="{7E9B2698-78DA-419A-8A57-9CD93E57BA85}"/>
    <hyperlink ref="A326" r:id="rId316" xr:uid="{3B99D59F-E7E5-4499-A58D-1A794647E5DC}"/>
    <hyperlink ref="A327" r:id="rId317" xr:uid="{431534EE-41B8-4CC0-977B-2D0397D8D9F3}"/>
    <hyperlink ref="A328" r:id="rId318" xr:uid="{BA54DB21-4FE9-4D6E-A5BE-ED497A2B0324}"/>
    <hyperlink ref="A329" r:id="rId319" xr:uid="{117ACEFD-F6F7-46E6-BA48-4CF1A5FED300}"/>
    <hyperlink ref="A330" r:id="rId320" xr:uid="{1B702CAC-35A0-4FBF-B873-7DE3FE72AA9F}"/>
    <hyperlink ref="A331" r:id="rId321" xr:uid="{70002808-70CD-43EB-8450-AB2CB484CD34}"/>
    <hyperlink ref="A332" r:id="rId322" xr:uid="{74AF6BF0-891A-4E4C-87A6-74A40D1FC3CF}"/>
    <hyperlink ref="A333" r:id="rId323" xr:uid="{7E3AFFEF-28C7-4DE8-842B-248625DE53BD}"/>
    <hyperlink ref="A334" r:id="rId324" xr:uid="{A52DE6F5-3F2D-4B61-8BDE-7289FB1B843C}"/>
    <hyperlink ref="A335" r:id="rId325" xr:uid="{4663035D-0DE4-4A07-8852-9C4CFB2996A5}"/>
    <hyperlink ref="A336" r:id="rId326" xr:uid="{16BCF07F-1376-4D53-B67F-D4669B0C1F8E}"/>
    <hyperlink ref="A337" r:id="rId327" xr:uid="{DB32AD06-7C95-48F2-9979-7E64EBFE5614}"/>
    <hyperlink ref="A338" r:id="rId328" xr:uid="{A3CEA17D-0920-475C-9A56-C731BACD4566}"/>
    <hyperlink ref="A339" r:id="rId329" xr:uid="{EEA0B14E-FC74-4FB6-8C37-CA5B710BF9A8}"/>
    <hyperlink ref="A340" r:id="rId330" xr:uid="{E6373446-927B-4B86-B082-168A884C564B}"/>
    <hyperlink ref="A341" r:id="rId331" xr:uid="{26ED992B-3319-48FF-B199-6DF5916C5A09}"/>
    <hyperlink ref="A342" r:id="rId332" xr:uid="{5565B455-AF64-427A-92F0-8E985E5F47E2}"/>
    <hyperlink ref="A343" r:id="rId333" xr:uid="{854F0CE3-1E59-44C3-80F5-7D9C3F1E338A}"/>
    <hyperlink ref="A344" r:id="rId334" xr:uid="{CD72E708-B7AC-4D21-A558-3FF02658E235}"/>
    <hyperlink ref="A345" r:id="rId335" xr:uid="{BD79331C-E631-44C2-98B9-115D2DE8F003}"/>
    <hyperlink ref="A346" r:id="rId336" xr:uid="{271A0D08-742E-4AF7-B29C-473E15F04C6B}"/>
    <hyperlink ref="A347" r:id="rId337" xr:uid="{A13563EB-3993-437F-9517-36129585E4D2}"/>
    <hyperlink ref="A348" r:id="rId338" xr:uid="{315BC15A-550C-4B6D-88FA-40F21727B5CC}"/>
    <hyperlink ref="A349" r:id="rId339" xr:uid="{6561D54A-1FF7-42FF-B03C-6EE4524A1C25}"/>
    <hyperlink ref="A350" r:id="rId340" xr:uid="{7B567EF1-FA37-430B-8755-369A81C3F9F0}"/>
    <hyperlink ref="A351" r:id="rId341" xr:uid="{137E0FDD-3209-46A0-A258-CEC7E77B0E38}"/>
    <hyperlink ref="A352" r:id="rId342" xr:uid="{194BFEC3-87AA-41F9-8007-76FF2C7A62FF}"/>
    <hyperlink ref="A353" r:id="rId343" xr:uid="{39D68248-E49D-4151-B983-D56F31E5055B}"/>
    <hyperlink ref="A354" r:id="rId344" xr:uid="{A21B700A-4B91-4FBA-AF04-499FE731750D}"/>
    <hyperlink ref="A355" r:id="rId345" xr:uid="{4B9094BB-C2A1-40D4-8D4A-F3FBCD6EC42B}"/>
    <hyperlink ref="A356" r:id="rId346" xr:uid="{12C3E304-6979-47C8-8E5C-8A69347FC8C3}"/>
    <hyperlink ref="A357" r:id="rId347" xr:uid="{7217C2DD-357D-454B-8F1A-B12C43A397E3}"/>
    <hyperlink ref="A358" r:id="rId348" xr:uid="{1C59BEB5-7A64-4987-A896-68A5A1CA6C69}"/>
    <hyperlink ref="A359" r:id="rId349" xr:uid="{A11682C8-8B2D-45CA-B5B1-1850F550DDCA}"/>
    <hyperlink ref="A360" r:id="rId350" xr:uid="{1C9C88A5-E775-4436-844B-2AE37C63A6A5}"/>
    <hyperlink ref="A361" r:id="rId351" xr:uid="{974122AD-9F25-4954-88CD-A24C45EC1009}"/>
    <hyperlink ref="A362" r:id="rId352" xr:uid="{7A8D27CC-622E-4B09-893B-18B3672B1140}"/>
    <hyperlink ref="A363" r:id="rId353" xr:uid="{44BFA7F1-DCDD-433F-A964-3B0220663397}"/>
    <hyperlink ref="A364" r:id="rId354" xr:uid="{4381F616-1A81-487B-A2D7-5103056ED569}"/>
    <hyperlink ref="A365" r:id="rId355" xr:uid="{7B89A760-8214-4120-84CE-FF72D1D17FE7}"/>
    <hyperlink ref="A366" r:id="rId356" xr:uid="{985C91B7-C0CE-4925-9D5F-7426794E8DC4}"/>
    <hyperlink ref="A367" r:id="rId357" xr:uid="{F3D10907-3D85-4CD7-896D-CFD1F4D8570F}"/>
    <hyperlink ref="A368" r:id="rId358" xr:uid="{DF209B22-D4D0-4023-9B08-112AAC767EDB}"/>
    <hyperlink ref="A369" r:id="rId359" xr:uid="{CD5FE12C-FCBF-47B9-BD9B-5B0D9C8373A5}"/>
    <hyperlink ref="A370" r:id="rId360" xr:uid="{E8BDB005-C33C-4EC9-8E5E-BEA83981B9DB}"/>
    <hyperlink ref="A371" r:id="rId361" xr:uid="{DF295BFB-1984-416C-B5D0-929CB729815F}"/>
    <hyperlink ref="A372" r:id="rId362" xr:uid="{329657AE-392F-451B-93A2-E3740E629146}"/>
    <hyperlink ref="A373" r:id="rId363" xr:uid="{84092627-E1F1-4C5A-ABDC-CAD320AA22FC}"/>
    <hyperlink ref="A374" r:id="rId364" xr:uid="{7C05499D-5126-44F9-8D02-9623E5AFF770}"/>
    <hyperlink ref="A375" r:id="rId365" xr:uid="{693972E9-3DA6-401D-A3FA-FEAB9A0BD7C3}"/>
    <hyperlink ref="A376" r:id="rId366" xr:uid="{E72CCCFE-95AB-4905-A91E-24BD97AC7924}"/>
    <hyperlink ref="A377" r:id="rId367" xr:uid="{9FADF167-D645-4137-A6CE-559188E41519}"/>
    <hyperlink ref="A378" r:id="rId368" xr:uid="{1A1FD68B-EE23-4092-A382-D895FC611B6D}"/>
    <hyperlink ref="A379" r:id="rId369" xr:uid="{D062804F-851F-4A90-A4F3-8CC72FFB22DF}"/>
    <hyperlink ref="A380" r:id="rId370" xr:uid="{2E046A0C-B5E8-4C57-98FF-C0EEBC3562C9}"/>
    <hyperlink ref="A381" r:id="rId371" xr:uid="{CEE109EE-5710-425C-B25C-31BED680494C}"/>
    <hyperlink ref="A382" r:id="rId372" xr:uid="{5683714C-BDC6-4761-A4EB-361135DD1F4D}"/>
    <hyperlink ref="A383" r:id="rId373" xr:uid="{4FF84532-05DC-4CE5-89A1-D91D238F738B}"/>
    <hyperlink ref="A384" r:id="rId374" xr:uid="{3C12BC71-5130-4775-B5A3-EDAF00E28761}"/>
    <hyperlink ref="A385" r:id="rId375" xr:uid="{8761A3F1-2848-4BE7-9993-EF3EA7F5F494}"/>
    <hyperlink ref="A386" r:id="rId376" xr:uid="{76EB91D0-44F6-4721-9D70-4480AAA5C753}"/>
    <hyperlink ref="A387" r:id="rId377" xr:uid="{0276A873-20D5-4B11-8AA2-B2D844CE14BC}"/>
    <hyperlink ref="A388" r:id="rId378" xr:uid="{093824FC-1BC7-4ACE-8D77-EE7CD862BF3C}"/>
    <hyperlink ref="A389" r:id="rId379" xr:uid="{9EC06DF6-13C5-4381-AC37-1D6C6B10B6DD}"/>
    <hyperlink ref="A390" r:id="rId380" xr:uid="{B7A4D38B-0AB5-43FD-848E-940054DA60DB}"/>
    <hyperlink ref="A391" r:id="rId381" xr:uid="{7EB829E4-A9A0-4DA6-BA83-9445E6F3094B}"/>
    <hyperlink ref="A392" r:id="rId382" xr:uid="{B2796A23-EE39-4F1D-B318-6B98B25F4447}"/>
    <hyperlink ref="A393" r:id="rId383" xr:uid="{9F384F9B-657A-478F-9C1A-DCFFB46CE32A}"/>
    <hyperlink ref="A394" r:id="rId384" xr:uid="{31D3A9DA-CF2A-4EF8-B1B1-789BC540413A}"/>
    <hyperlink ref="A395" r:id="rId385" xr:uid="{842BE5E8-D655-4A16-9A77-50A510167ADF}"/>
    <hyperlink ref="A396" r:id="rId386" xr:uid="{9D0EEB06-2F0F-485B-B40E-768D5573C053}"/>
    <hyperlink ref="A397" r:id="rId387" xr:uid="{2D413012-B467-4219-AB05-6F2D0EBA6DC8}"/>
    <hyperlink ref="A398" r:id="rId388" xr:uid="{A9A462E4-C9B3-4968-8379-DD3893A3831C}"/>
    <hyperlink ref="A399" r:id="rId389" xr:uid="{4FBDD2CF-E610-4A77-9E1D-BA88A1934230}"/>
    <hyperlink ref="A400" r:id="rId390" xr:uid="{0F00666C-3CBB-4E58-A1DC-6E942B822A0F}"/>
    <hyperlink ref="A401" r:id="rId391" xr:uid="{745B7076-8FD9-4788-8C17-B4D4B5CBD7AF}"/>
    <hyperlink ref="A402" r:id="rId392" xr:uid="{5ADE7130-0BA5-4BCB-98C5-582336E060CE}"/>
    <hyperlink ref="A403" r:id="rId393" xr:uid="{C48C4D48-6DBA-4479-B84A-906AA74C231A}"/>
    <hyperlink ref="A404" r:id="rId394" xr:uid="{4ECAD959-2ABF-40F5-9099-83458A392861}"/>
    <hyperlink ref="A405" r:id="rId395" xr:uid="{673BCD3A-E65C-4BB2-8AAD-BCDD741DF299}"/>
    <hyperlink ref="A406" r:id="rId396" xr:uid="{3139C166-FAC3-4CB4-926C-B2669AFCC639}"/>
    <hyperlink ref="A407" r:id="rId397" xr:uid="{C269BAA1-1545-408C-820D-0C37983A07D2}"/>
    <hyperlink ref="A408" r:id="rId398" xr:uid="{94870AF3-FF67-4E26-94AC-17AA86A8FF4E}"/>
    <hyperlink ref="A409" r:id="rId399" xr:uid="{CE8DA22A-8ADF-4C83-A801-B61C0604F56C}"/>
    <hyperlink ref="A410" r:id="rId400" xr:uid="{877C027C-B0F6-4555-9B11-7EF5749A002C}"/>
    <hyperlink ref="A411" r:id="rId401" xr:uid="{7119C358-FD0B-4F8D-9AFD-756DFB79FB5D}"/>
    <hyperlink ref="A412" r:id="rId402" xr:uid="{CE644407-6437-41D0-B54D-82B458954080}"/>
    <hyperlink ref="A413" r:id="rId403" xr:uid="{1E4F683A-68AF-4C17-B1EC-45BA2E1113CA}"/>
    <hyperlink ref="A414" r:id="rId404" xr:uid="{F2C3899D-D7D9-4BA5-A73A-8D5EE825E5E8}"/>
    <hyperlink ref="A415" r:id="rId405" xr:uid="{BDC9C33D-EAFA-408C-9051-931F4C0CBAF1}"/>
    <hyperlink ref="A416" r:id="rId406" xr:uid="{59FE5726-9FFF-405E-BB7B-91A498273802}"/>
    <hyperlink ref="A417" r:id="rId407" xr:uid="{F84AACB6-2E33-45FC-A10A-0C1EB952F7CC}"/>
    <hyperlink ref="A418" r:id="rId408" xr:uid="{6EFDED25-416D-4865-9072-8896471BFC9F}"/>
    <hyperlink ref="A419" r:id="rId409" xr:uid="{CDED4EA1-99D5-4A43-A620-7A181D6C5DE2}"/>
    <hyperlink ref="A420" r:id="rId410" xr:uid="{9D14FC78-E230-4343-9FB9-85BA8F8907E6}"/>
    <hyperlink ref="A421" r:id="rId411" xr:uid="{5A4F9FB8-32F5-45E4-8DF5-EEF0690A0A69}"/>
    <hyperlink ref="A422" r:id="rId412" xr:uid="{87CF4F68-05BF-447D-A3BE-42FA7CDABB35}"/>
    <hyperlink ref="A423" r:id="rId413" xr:uid="{A66570AD-4713-44B3-BC94-284B77D71C04}"/>
    <hyperlink ref="A424" r:id="rId414" xr:uid="{EAEC46C7-F4EF-4DDA-8289-15BD82E95EF0}"/>
    <hyperlink ref="A425" r:id="rId415" xr:uid="{B7FC5557-A487-43B0-80E9-652BF34B1EDB}"/>
    <hyperlink ref="A426" r:id="rId416" xr:uid="{FD0A3C90-C8D6-49C3-8DC8-D98369230C58}"/>
    <hyperlink ref="A427" r:id="rId417" xr:uid="{7FCAF865-A512-485F-85D7-E996DE25F6D8}"/>
    <hyperlink ref="A428" r:id="rId418" xr:uid="{D4531FE2-50FD-49FF-90D3-C813C69C5742}"/>
    <hyperlink ref="A429" r:id="rId419" xr:uid="{7C74FA03-AAFA-41B6-A993-31E21FCE3D34}"/>
    <hyperlink ref="A430" r:id="rId420" xr:uid="{4DF0DB62-AA55-495F-BC75-2E361CE587A6}"/>
    <hyperlink ref="A431" r:id="rId421" xr:uid="{49D09C6E-8262-49D0-8282-01501FA9E1D8}"/>
    <hyperlink ref="A432" r:id="rId422" xr:uid="{56DA4AA5-FA98-441C-AE8F-6A3016916066}"/>
    <hyperlink ref="A433" r:id="rId423" xr:uid="{9E58E53F-D977-45B6-B6CC-6B13DACC4BC1}"/>
    <hyperlink ref="A434" r:id="rId424" xr:uid="{D5850909-320E-49AF-871A-26C3C3A1A2B7}"/>
    <hyperlink ref="A435" r:id="rId425" xr:uid="{C8E0A284-3006-4165-8E6B-7814D95A2B92}"/>
    <hyperlink ref="A436" r:id="rId426" xr:uid="{5CCC5832-96BE-4E87-A20A-DCEC0E1DD159}"/>
    <hyperlink ref="A437" r:id="rId427" xr:uid="{301E5C54-17E2-48E5-A303-3FF3E583B17A}"/>
    <hyperlink ref="A438" r:id="rId428" xr:uid="{5EB98A65-31B3-48FF-AB7E-A73AE8FDC62A}"/>
    <hyperlink ref="A439" r:id="rId429" xr:uid="{23908068-8EEF-4BDA-B8DE-ABFF669FFE58}"/>
    <hyperlink ref="A440" r:id="rId430" xr:uid="{AECB278E-E7DB-405F-9BCA-9CA7254AFE3F}"/>
    <hyperlink ref="A441" r:id="rId431" xr:uid="{AF18905A-289D-48F9-82DE-0B4B844ACE33}"/>
    <hyperlink ref="A442" r:id="rId432" xr:uid="{E1B86E5B-AC13-4DE2-86B0-74723394E35D}"/>
    <hyperlink ref="A443" r:id="rId433" xr:uid="{FEFF0338-7FDF-433F-A7A2-1A527B8204FD}"/>
    <hyperlink ref="A444" r:id="rId434" xr:uid="{DBC3084B-7E24-4E33-BAC7-4340129D990D}"/>
    <hyperlink ref="A445" r:id="rId435" xr:uid="{AFB918AC-8342-4A3B-9EFD-1E20D6A91538}"/>
    <hyperlink ref="A446" r:id="rId436" xr:uid="{9DB0F1BA-048A-4424-812E-DE3D4E224CFF}"/>
    <hyperlink ref="A447" r:id="rId437" xr:uid="{1C34E6EB-A73F-47E9-8C84-E314628759C7}"/>
    <hyperlink ref="A448" r:id="rId438" xr:uid="{581D5ACC-90FD-4552-A974-85A008F7C8E1}"/>
    <hyperlink ref="A449" r:id="rId439" xr:uid="{916FC3D3-966E-43B4-9463-539BD32DC78B}"/>
    <hyperlink ref="A450" r:id="rId440" xr:uid="{5E9054C3-4B5A-4348-96D1-BDA4428545E4}"/>
    <hyperlink ref="A451" r:id="rId441" xr:uid="{B2CE12A8-BB1E-45CA-A499-A5751347EFAE}"/>
    <hyperlink ref="A452" r:id="rId442" xr:uid="{ED8183EA-795E-43F2-9628-2899D984AB4E}"/>
    <hyperlink ref="A453" r:id="rId443" xr:uid="{31ED03EE-7E8C-443D-B221-C092B7A533E3}"/>
    <hyperlink ref="A454" r:id="rId444" xr:uid="{31919AC8-2F5E-4D16-B266-83F29A207362}"/>
    <hyperlink ref="A455" r:id="rId445" xr:uid="{3232D600-49D7-4CA4-AE2C-7AD9073F52FE}"/>
    <hyperlink ref="A456" r:id="rId446" xr:uid="{5DCC53CC-F79D-4B35-B70C-5646F67D3960}"/>
    <hyperlink ref="A457" r:id="rId447" xr:uid="{C7772F3F-4B2A-4804-9427-22D0C20FEACD}"/>
    <hyperlink ref="A458" r:id="rId448" xr:uid="{DAD2338A-7216-40B5-9E16-B7EF4B764913}"/>
    <hyperlink ref="A459" r:id="rId449" xr:uid="{BB17457D-DD27-4825-8BB1-8D6AF6E1852C}"/>
    <hyperlink ref="A460" r:id="rId450" xr:uid="{B6BEE64E-72CA-4918-BA32-78039AFB5718}"/>
    <hyperlink ref="A461" r:id="rId451" xr:uid="{7BD406F8-E630-4DFE-91C9-92165D3A483D}"/>
    <hyperlink ref="A462" r:id="rId452" xr:uid="{0291E042-D81D-4151-85FC-936DB4F6F16D}"/>
    <hyperlink ref="A463" r:id="rId453" xr:uid="{F3274FDC-9939-4254-9A68-53E84AF90965}"/>
    <hyperlink ref="A464" r:id="rId454" xr:uid="{87E64FB8-7773-4002-B7DE-C423C4DB7681}"/>
    <hyperlink ref="A465" r:id="rId455" xr:uid="{9ABF4AA8-75FF-4F70-9655-B6D74F718E9F}"/>
    <hyperlink ref="A466" r:id="rId456" xr:uid="{F805CC15-9680-465D-8508-1284D569C414}"/>
    <hyperlink ref="A467" r:id="rId457" xr:uid="{8C93D850-04EC-4A8D-91B0-A7B8A667834F}"/>
    <hyperlink ref="A468" r:id="rId458" xr:uid="{FBC4C576-95C4-4FB8-93F2-54778A046E5D}"/>
    <hyperlink ref="A469" r:id="rId459" xr:uid="{ECA9DE7F-403C-43D3-A93E-FE2DD545053D}"/>
    <hyperlink ref="A470" r:id="rId460" xr:uid="{C8444EB7-3491-4FAF-9EE4-70963C00DAAA}"/>
    <hyperlink ref="A471" r:id="rId461" xr:uid="{13202291-2380-469D-BF0F-EAECB527EDBB}"/>
    <hyperlink ref="A472" r:id="rId462" xr:uid="{C9ACF8B4-B555-4587-AF38-172DDD505514}"/>
    <hyperlink ref="A473" r:id="rId463" xr:uid="{770D7348-3AAF-4C9A-B03B-2845DD1BB28D}"/>
    <hyperlink ref="A474" r:id="rId464" xr:uid="{6E76F8E1-CA8A-4F0D-B49B-210385FDCC37}"/>
    <hyperlink ref="A475" r:id="rId465" xr:uid="{1750A066-73C2-46B9-B185-D1BC9228B395}"/>
    <hyperlink ref="A476" r:id="rId466" xr:uid="{F557D8ED-8CA4-470A-A796-7F649777F541}"/>
    <hyperlink ref="A477" r:id="rId467" xr:uid="{A83B8D32-98E5-438F-A26D-F47FDB634C1B}"/>
    <hyperlink ref="A478" r:id="rId468" xr:uid="{FFD2D63A-4F74-49BE-B8AA-80910F5977FF}"/>
    <hyperlink ref="A479" r:id="rId469" xr:uid="{6252B950-D6B5-419F-97A5-3CB2ECE6053E}"/>
    <hyperlink ref="A480" r:id="rId470" xr:uid="{BF4A52F2-04BD-4DF5-B5C2-8ADD957955B5}"/>
    <hyperlink ref="A481" r:id="rId471" xr:uid="{5AA753C1-0571-4F96-AD12-53C90898EC3B}"/>
    <hyperlink ref="A482" r:id="rId472" xr:uid="{D8E0C8E0-4CA6-47FF-8620-17BE1CD9036C}"/>
    <hyperlink ref="A483" r:id="rId473" xr:uid="{387A9BD6-C5FD-477D-A2D0-4D8E10FA4B9D}"/>
    <hyperlink ref="A484" r:id="rId474" xr:uid="{09F1A647-868F-4985-98D9-CE2C4187B259}"/>
    <hyperlink ref="A485" r:id="rId475" xr:uid="{DA5B4018-EC4F-4638-BD3E-8A2DF0DECD6E}"/>
    <hyperlink ref="A486" r:id="rId476" xr:uid="{15DE2305-E7EB-480A-B2A6-CE7231E6387C}"/>
    <hyperlink ref="A487" r:id="rId477" xr:uid="{DEC731FC-4867-4771-ADA3-085550E9D6CD}"/>
    <hyperlink ref="A488" r:id="rId478" xr:uid="{163718C6-283E-43DE-A416-F454D28D9CEE}"/>
    <hyperlink ref="A489" r:id="rId479" xr:uid="{610FB472-BCFD-4ADA-8B6F-C3E9C89793B8}"/>
    <hyperlink ref="A490" r:id="rId480" xr:uid="{4D826E76-F63D-4B1A-A9EA-B57426536F7A}"/>
    <hyperlink ref="A491" r:id="rId481" xr:uid="{B595831D-B957-4DEE-96CF-CA5F89718135}"/>
    <hyperlink ref="A492" r:id="rId482" xr:uid="{C480CE16-1039-4CC3-9941-18D55B43EC9A}"/>
    <hyperlink ref="A493" r:id="rId483" xr:uid="{898FEEAB-2BC1-4449-9892-B15F48FBC798}"/>
    <hyperlink ref="A494" r:id="rId484" xr:uid="{E8DD9654-EB01-4CDB-A54A-12D34F0F4A98}"/>
    <hyperlink ref="A495" r:id="rId485" xr:uid="{E8C44FFA-CDBB-4630-9033-FBA7D6728DF7}"/>
    <hyperlink ref="A496" r:id="rId486" xr:uid="{E5709426-7882-4256-9393-8E95C8AF2AE0}"/>
    <hyperlink ref="A497" r:id="rId487" xr:uid="{71A2F949-02DA-4DF4-8934-912D688369D1}"/>
    <hyperlink ref="A498" r:id="rId488" xr:uid="{9C0F544E-0DD6-4B33-BE23-F7649C800A42}"/>
    <hyperlink ref="A499" r:id="rId489" xr:uid="{A0DD81FB-9293-4EB0-B0FD-98E22613F712}"/>
    <hyperlink ref="A500" r:id="rId490" xr:uid="{128FB4A9-B109-41DC-BA94-5D08FE2B7096}"/>
    <hyperlink ref="A501" r:id="rId491" xr:uid="{543DCDA4-DB45-4D81-A084-1F402FFF13BF}"/>
    <hyperlink ref="A502" r:id="rId492" xr:uid="{A360C74E-9E42-4B22-9167-21A0D7C74FFF}"/>
    <hyperlink ref="A503" r:id="rId493" xr:uid="{7079A262-A635-467F-81F0-3489DE7A81F7}"/>
    <hyperlink ref="A504" r:id="rId494" xr:uid="{747C610F-9091-4FDD-B38B-C2849052ABC0}"/>
    <hyperlink ref="A505" r:id="rId495" xr:uid="{1FE819AA-A517-4290-8076-80B4ACF46A26}"/>
    <hyperlink ref="A506" r:id="rId496" xr:uid="{CBE37948-727E-4B13-A6E1-9248DE5FE20E}"/>
    <hyperlink ref="A507" r:id="rId497" xr:uid="{43892D6A-068E-432E-85A9-53075A4DD3CB}"/>
    <hyperlink ref="A508" r:id="rId498" xr:uid="{81785E53-7A38-47BE-A1CC-545EB7858641}"/>
    <hyperlink ref="A509" r:id="rId499" xr:uid="{4FAC61B2-0612-49EC-AB58-4B2E8133679F}"/>
    <hyperlink ref="A510" r:id="rId500" xr:uid="{3C0CF646-C6C0-4652-ADAC-25AE854B8421}"/>
    <hyperlink ref="A511" r:id="rId501" xr:uid="{385D6601-1824-4137-9E8E-797074D5B7B8}"/>
    <hyperlink ref="A512" r:id="rId502" xr:uid="{278B9C55-8E1F-47A5-9D01-05BB673A73B9}"/>
    <hyperlink ref="A513" r:id="rId503" xr:uid="{DF2CD538-16EF-4696-90B2-BA5905920401}"/>
    <hyperlink ref="A514" r:id="rId504" xr:uid="{6CBE7062-3BEE-4133-84FC-4D946AA6B0DA}"/>
    <hyperlink ref="A515" r:id="rId505" xr:uid="{9685010B-6217-4376-991E-D1C0DBAFE02F}"/>
    <hyperlink ref="A516" r:id="rId506" xr:uid="{00C2BA3E-79E6-434A-9302-3EB064785ADF}"/>
    <hyperlink ref="A517" r:id="rId507" xr:uid="{FD817284-B1D1-4C45-B2D7-37D79113AE47}"/>
    <hyperlink ref="A518" r:id="rId508" xr:uid="{2716E8B9-4FE0-4E34-BCDD-F8BCA40020C4}"/>
    <hyperlink ref="A519" r:id="rId509" xr:uid="{846B6CC5-0AB5-4E12-8B22-31A184DEEA46}"/>
    <hyperlink ref="A520" r:id="rId510" xr:uid="{D56A3F1C-907D-4619-8D3D-7EEBA25351DB}"/>
    <hyperlink ref="A521" r:id="rId511" xr:uid="{D11C782A-04D6-4E99-892A-22D6F060B742}"/>
    <hyperlink ref="A522" r:id="rId512" xr:uid="{A0B9F2C6-B919-4607-9349-CA253B9F5DE1}"/>
    <hyperlink ref="A523" r:id="rId513" xr:uid="{E696BB87-368C-4FE8-8FA1-CCC0BAA6B842}"/>
    <hyperlink ref="A524" r:id="rId514" xr:uid="{0D10E6D3-E2B5-4077-A057-115A7B02A825}"/>
    <hyperlink ref="A525" r:id="rId515" xr:uid="{A663F200-D897-4523-B756-FEB35004DBE4}"/>
    <hyperlink ref="A526" r:id="rId516" xr:uid="{8346DACE-DC5C-4851-AA90-7D3CDE81FAEE}"/>
    <hyperlink ref="A527" r:id="rId517" xr:uid="{3906C068-572C-48E3-B5F5-141A4BC32593}"/>
    <hyperlink ref="A528" r:id="rId518" xr:uid="{5887ACDD-5026-404D-8C3B-C5D0BFCA3A90}"/>
    <hyperlink ref="A529" r:id="rId519" xr:uid="{4FD3560A-9458-41CE-919A-105D7E2ED8B7}"/>
    <hyperlink ref="A530" r:id="rId520" xr:uid="{21C981E6-1B0C-43C5-B217-B214F64681E5}"/>
    <hyperlink ref="A531" r:id="rId521" xr:uid="{C35C66AC-5E6C-465F-9849-718CD15B8B38}"/>
    <hyperlink ref="A532" r:id="rId522" xr:uid="{D964C451-5EAE-46C6-8934-FCE5B5F6825F}"/>
    <hyperlink ref="A533" r:id="rId523" xr:uid="{CD3B6ACE-9645-422C-A02D-BD08BF7B376B}"/>
    <hyperlink ref="A534" r:id="rId524" xr:uid="{42051B04-7E27-451F-BD8E-CFBC80B1B116}"/>
    <hyperlink ref="A535" r:id="rId525" xr:uid="{C196DE08-0C18-4366-A008-541B02F15BC9}"/>
    <hyperlink ref="A536" r:id="rId526" xr:uid="{8CE87F9D-9279-4A17-BF9C-EADDF3365775}"/>
    <hyperlink ref="A537" r:id="rId527" xr:uid="{B41C48D9-E897-488C-92D0-AED2C9C66FB4}"/>
    <hyperlink ref="A538" r:id="rId528" xr:uid="{AEB1832E-F76D-4624-8784-F44DDF9B3FCA}"/>
    <hyperlink ref="A539" r:id="rId529" xr:uid="{FC2304AE-A85F-47CC-BBE9-90B898309D1E}"/>
    <hyperlink ref="A540" r:id="rId530" xr:uid="{E1567176-4DD3-44FE-ADC5-CF41F82AE2DF}"/>
    <hyperlink ref="A541" r:id="rId531" xr:uid="{07C434C7-2534-417C-8414-273823C7B190}"/>
    <hyperlink ref="A542" r:id="rId532" xr:uid="{F4F2E217-0445-458A-8868-0B8F54102B6B}"/>
    <hyperlink ref="A543" r:id="rId533" xr:uid="{0A2E14D8-122B-4FEA-90EE-0F95B7C7C320}"/>
    <hyperlink ref="A544" r:id="rId534" xr:uid="{9AB9DE2F-B48A-4C75-88DC-9B40CE159EB8}"/>
    <hyperlink ref="A545" r:id="rId535" xr:uid="{19F95D45-DB41-4288-84DC-B82ABA56E274}"/>
    <hyperlink ref="A546" r:id="rId536" xr:uid="{D791891C-0407-44D6-A207-8333047024AB}"/>
    <hyperlink ref="A547" r:id="rId537" xr:uid="{FBBCD637-18AF-434C-863D-911CD1A0622A}"/>
    <hyperlink ref="A548" r:id="rId538" xr:uid="{231F226B-26DC-4D7F-A307-28F2A1903A52}"/>
    <hyperlink ref="A549" r:id="rId539" xr:uid="{0C992ABC-6EF7-44FE-ACE6-8E1062426D3E}"/>
    <hyperlink ref="A550" r:id="rId540" xr:uid="{5858FB3D-A5C0-4C21-B70C-4D630DEDB986}"/>
    <hyperlink ref="A551" r:id="rId541" xr:uid="{261D36F1-A728-47C5-B12C-7E606796CE2C}"/>
    <hyperlink ref="A552" r:id="rId542" xr:uid="{ABF83652-E213-4256-8047-B6780FDFFE2D}"/>
    <hyperlink ref="A553" r:id="rId543" xr:uid="{3BB882BC-F72E-4EA4-A785-BF5EA7E218D3}"/>
    <hyperlink ref="A554" r:id="rId544" xr:uid="{5FBEAC12-BCFD-40EC-A344-A5BB56D123B3}"/>
    <hyperlink ref="A555" r:id="rId545" xr:uid="{F4EB5C86-5676-4486-8727-B27F4051CF3D}"/>
    <hyperlink ref="A556" r:id="rId546" xr:uid="{51DE1DB8-E536-44FD-8D05-22286E7C8946}"/>
    <hyperlink ref="A557" r:id="rId547" xr:uid="{FF9CCAD5-3A64-447E-99D0-0358A07D6B02}"/>
    <hyperlink ref="A558" r:id="rId548" xr:uid="{D296CD66-C4CA-4DB1-9063-0C5AA6593710}"/>
    <hyperlink ref="A559" r:id="rId549" xr:uid="{8617C917-A7D5-494D-88F0-15E51D5125D5}"/>
    <hyperlink ref="A560" r:id="rId550" xr:uid="{A51C157B-3C61-42B5-8244-4B827D56C50A}"/>
    <hyperlink ref="A561" r:id="rId551" xr:uid="{87E34CA2-02B9-4AC8-B10B-6448722A5653}"/>
    <hyperlink ref="A562" r:id="rId552" xr:uid="{EDD345B8-8D07-46ED-AA99-DD6F562DB2DF}"/>
    <hyperlink ref="A563" r:id="rId553" xr:uid="{3FC1445D-768F-47D0-96B8-B973175052CA}"/>
    <hyperlink ref="A564" r:id="rId554" xr:uid="{4E1ACAB9-C3F9-4482-A960-D23E44EA60B4}"/>
    <hyperlink ref="A565" r:id="rId555" xr:uid="{D456E546-0411-4B3F-BD27-4AAEFFCCEFAF}"/>
    <hyperlink ref="A566" r:id="rId556" xr:uid="{B9B16FC0-F68D-48C4-98C3-1FAB98F38007}"/>
    <hyperlink ref="A567" r:id="rId557" xr:uid="{30419894-1C2F-4FCB-8EFB-8A2F31888A42}"/>
    <hyperlink ref="A568" r:id="rId558" xr:uid="{553727DE-FCF1-46F5-8174-00D692471476}"/>
    <hyperlink ref="A569" r:id="rId559" xr:uid="{226DFC6C-4598-4612-83D8-543DD24AD318}"/>
    <hyperlink ref="A570" r:id="rId560" xr:uid="{AA58E9E3-BB76-462A-B223-1AF1ADBE2246}"/>
    <hyperlink ref="A571" r:id="rId561" xr:uid="{2BC3C3EF-2D2C-4A83-81B5-CDEBCE3B205A}"/>
    <hyperlink ref="A572" r:id="rId562" xr:uid="{1CA41871-4C08-494E-8AAC-BF98736E7F89}"/>
    <hyperlink ref="A573" r:id="rId563" xr:uid="{34197C77-1948-49D4-AC77-BBF27D46B9ED}"/>
    <hyperlink ref="A574" r:id="rId564" xr:uid="{37C88EDA-02C0-4915-BB9A-954ECB5873D7}"/>
    <hyperlink ref="A575" r:id="rId565" xr:uid="{5F9F65A1-668F-4699-965A-7AA5C6C8C8D8}"/>
    <hyperlink ref="A576" r:id="rId566" xr:uid="{57C92DC5-95A6-4A20-8705-0CFAC321A4E2}"/>
    <hyperlink ref="A577" r:id="rId567" xr:uid="{C23DC329-786A-433E-B72E-90F1A2371FAE}"/>
    <hyperlink ref="A578" r:id="rId568" xr:uid="{8697118D-DB5F-49E4-A818-FC8D508A3AA9}"/>
    <hyperlink ref="A579" r:id="rId569" xr:uid="{0AA673E1-5223-48B5-9704-B6D6F6D4451C}"/>
    <hyperlink ref="A580" r:id="rId570" xr:uid="{00F4E39A-D0CB-4F3E-873B-2C0F9E727B44}"/>
    <hyperlink ref="A581" r:id="rId571" xr:uid="{DCCAB339-D071-4A2B-86AA-A72BC63DA4BD}"/>
    <hyperlink ref="A582" r:id="rId572" xr:uid="{9DB161E2-5E7B-43FE-99C2-E8C89B58DF9F}"/>
    <hyperlink ref="A583" r:id="rId573" xr:uid="{485442CC-DEB9-49F6-89CB-6B35A3C4CEDE}"/>
    <hyperlink ref="A584" r:id="rId574" xr:uid="{0C840BC0-A1F1-4563-AE9F-7FCEA80F6B8A}"/>
    <hyperlink ref="A585" r:id="rId575" xr:uid="{C65DC676-1205-4E4F-B585-F8F79BA64182}"/>
    <hyperlink ref="A586" r:id="rId576" xr:uid="{662FAE6F-3951-4D0B-AF37-3DB5E07CBDFB}"/>
    <hyperlink ref="A587" r:id="rId577" xr:uid="{A1C06F4C-A11B-4996-9586-B8D2A5D0339D}"/>
    <hyperlink ref="A588" r:id="rId578" xr:uid="{56984011-B93E-40CB-987B-B9DAA278B237}"/>
    <hyperlink ref="A589" r:id="rId579" xr:uid="{FD49937E-9B77-46F4-A64A-FEA305ED4728}"/>
    <hyperlink ref="A590" r:id="rId580" xr:uid="{09FF3E89-8B8E-47AF-991E-76ABA7713B3B}"/>
    <hyperlink ref="A591" r:id="rId581" xr:uid="{86101F51-022A-4460-A534-959264715535}"/>
    <hyperlink ref="A592" r:id="rId582" xr:uid="{7183BCB8-3166-4114-9384-9EE6217CCF77}"/>
    <hyperlink ref="A593" r:id="rId583" xr:uid="{919AA4F1-4BBC-44A6-8410-5BE3899AC00C}"/>
    <hyperlink ref="A594" r:id="rId584" xr:uid="{FCA3EB03-38A5-4F01-AC76-9A343EF18795}"/>
    <hyperlink ref="A595" r:id="rId585" xr:uid="{A36E2653-1DAB-46AC-BE88-113CBA609962}"/>
    <hyperlink ref="A596" r:id="rId586" xr:uid="{68D24FD2-8EE5-4CF6-8F11-9803B212E5FF}"/>
    <hyperlink ref="A597" r:id="rId587" xr:uid="{6C0CE72C-890B-45CA-991E-0B0AE4AD9921}"/>
    <hyperlink ref="A598" r:id="rId588" xr:uid="{D57430AA-ACFF-42E9-9E51-426BDBD88854}"/>
    <hyperlink ref="A599" r:id="rId589" xr:uid="{4141E569-6573-489E-91AF-8EEE18BFC334}"/>
    <hyperlink ref="A600" r:id="rId590" xr:uid="{5C3BF629-77EB-4F95-B665-DB09B5E6A322}"/>
    <hyperlink ref="A601" r:id="rId591" xr:uid="{710DEC3B-E62C-4F4D-BCF8-36AFE924A17D}"/>
    <hyperlink ref="A602" r:id="rId592" xr:uid="{1B2F8605-6B54-4B81-A75D-7BE2D142EEA6}"/>
    <hyperlink ref="A603" r:id="rId593" xr:uid="{83C0CFAA-1822-44B8-80BF-1BA9C7387355}"/>
    <hyperlink ref="A604" r:id="rId594" xr:uid="{49D97C2B-F66B-46E6-B9E7-A1311DDAADD0}"/>
    <hyperlink ref="A605" r:id="rId595" xr:uid="{E51A06AB-6245-444E-805E-520A460C648C}"/>
    <hyperlink ref="A606" r:id="rId596" xr:uid="{0F0A7469-C5EF-4A7C-807F-223B6458D403}"/>
    <hyperlink ref="A607" r:id="rId597" xr:uid="{ADE90058-756A-46A0-BBFB-E76FC607D5B9}"/>
    <hyperlink ref="A608" r:id="rId598" xr:uid="{1E1C9263-7211-4B81-9A79-C7BED89D4414}"/>
    <hyperlink ref="A609" r:id="rId599" xr:uid="{ADA2876D-8B8F-4541-AE69-5EF2568ADB53}"/>
    <hyperlink ref="A610" r:id="rId600" xr:uid="{6D8950F8-737D-40B9-B1E6-017BD5405EA9}"/>
    <hyperlink ref="A611" r:id="rId601" xr:uid="{E17B6B01-3287-42F3-A489-BAF4A2A821A9}"/>
    <hyperlink ref="A612" r:id="rId602" xr:uid="{9312D7F9-7A37-4D94-AE06-4DFD154F8294}"/>
    <hyperlink ref="A613" r:id="rId603" xr:uid="{65E1DC10-D9D5-42E8-AF41-019B3327B176}"/>
    <hyperlink ref="A614" r:id="rId604" xr:uid="{3C56DAD5-6F44-4724-8192-6B9F469ADAE4}"/>
    <hyperlink ref="A615" r:id="rId605" xr:uid="{EE301FCF-87EA-4F65-90D1-CDFF78D03D4C}"/>
    <hyperlink ref="A616" r:id="rId606" xr:uid="{D73C1706-71C7-4311-B0DF-1699D1E31E24}"/>
    <hyperlink ref="A617" r:id="rId607" xr:uid="{AA058F8C-EC09-4F60-ADF9-4ACE16A1D726}"/>
    <hyperlink ref="A618" r:id="rId608" xr:uid="{A7FA0DB6-34FD-4995-BF31-3E3B8EFA4194}"/>
    <hyperlink ref="A619" r:id="rId609" xr:uid="{7301091B-ACFF-4696-A6CD-4A647EDA6EF5}"/>
    <hyperlink ref="A620" r:id="rId610" xr:uid="{9CD5A5B6-4662-450B-88DE-594E77AEA651}"/>
    <hyperlink ref="A621" r:id="rId611" xr:uid="{3BC8597B-D0AF-4898-8498-F1AE92995264}"/>
    <hyperlink ref="A622" r:id="rId612" xr:uid="{94C785F9-6A4C-45C4-B16A-70DC6380F2DA}"/>
    <hyperlink ref="A623" r:id="rId613" xr:uid="{FF4B45C5-6DE5-4DE9-9B18-066D348C8C37}"/>
    <hyperlink ref="A624" r:id="rId614" xr:uid="{EFC2F947-B502-4866-8209-9744CD6749FF}"/>
    <hyperlink ref="A625" r:id="rId615" xr:uid="{4C06E6B6-195E-4B91-A196-B801F51EE6EB}"/>
    <hyperlink ref="A626" r:id="rId616" xr:uid="{9066FD0A-5ED2-49EF-9371-5B08E542224C}"/>
    <hyperlink ref="A627" r:id="rId617" xr:uid="{AC057B2F-D480-4A78-B850-6E9A981FAEFD}"/>
    <hyperlink ref="A628" r:id="rId618" xr:uid="{0B5582E6-7E54-4A92-AF1D-7CD736BB0BF9}"/>
    <hyperlink ref="A629" r:id="rId619" xr:uid="{C57CF991-3B42-4CC6-B855-DEAA4D56687B}"/>
    <hyperlink ref="A630" r:id="rId620" xr:uid="{1C56BDDC-1113-4E11-B836-A38749B5A7B1}"/>
    <hyperlink ref="A631" r:id="rId621" xr:uid="{71CE969F-228B-4279-9822-9823F7A982F1}"/>
    <hyperlink ref="A632" r:id="rId622" xr:uid="{E5A69CC9-4081-41A9-AABB-2C6246A6179C}"/>
    <hyperlink ref="A633" r:id="rId623" xr:uid="{64E97491-FACD-48F2-BAE5-A7628A10CEBD}"/>
    <hyperlink ref="A634" r:id="rId624" xr:uid="{D33E1246-54A1-4692-BED1-8055BA40A82B}"/>
    <hyperlink ref="A635" r:id="rId625" xr:uid="{FC7B1152-AC88-45C2-8C89-888A9C6562E3}"/>
    <hyperlink ref="A636" r:id="rId626" xr:uid="{08927004-73B2-4435-8EEC-85747B2E867B}"/>
    <hyperlink ref="A637" r:id="rId627" xr:uid="{B4D78798-7C88-4259-9543-E37F10220D77}"/>
    <hyperlink ref="A638" r:id="rId628" xr:uid="{082CFF4D-6906-4BCD-84AD-6E2C5EECEA98}"/>
    <hyperlink ref="A639" r:id="rId629" xr:uid="{48CE5CED-AA15-4CF5-9CE6-EA3CC1865FF9}"/>
    <hyperlink ref="A640" r:id="rId630" xr:uid="{B5E200CF-2981-49E0-B560-A0FD359C25EB}"/>
    <hyperlink ref="A641" r:id="rId631" xr:uid="{86229350-238C-424F-880E-72D98601447C}"/>
    <hyperlink ref="A642" r:id="rId632" xr:uid="{DFD019B9-CFD4-40A3-8930-F8FA207EC701}"/>
    <hyperlink ref="A643" r:id="rId633" xr:uid="{C4D8AEEB-755E-463A-AF41-3E74184E002D}"/>
    <hyperlink ref="A644" r:id="rId634" xr:uid="{782FE9A9-E6B9-46AD-820A-444F31C6C2ED}"/>
    <hyperlink ref="A645" r:id="rId635" xr:uid="{4124E56F-81D3-41D7-95D6-6170446DE417}"/>
    <hyperlink ref="A646" r:id="rId636" xr:uid="{DCECC2B3-9D94-4BAE-A380-CF6EE4DA0662}"/>
    <hyperlink ref="A647" r:id="rId637" xr:uid="{77E5039C-D148-445C-A76E-42C4B980A107}"/>
    <hyperlink ref="A648" r:id="rId638" xr:uid="{5EFFCB73-EF82-4D26-AD6E-0F20FFF1B45A}"/>
    <hyperlink ref="A649" r:id="rId639" xr:uid="{2DE700A7-DDAD-4815-9490-8FABDD1857A7}"/>
    <hyperlink ref="A650" r:id="rId640" xr:uid="{B488F585-1BD5-40BE-975C-CCE54FF16903}"/>
    <hyperlink ref="A651" r:id="rId641" xr:uid="{6A0876E4-8F0F-4FC0-A5E4-B109EFA4B18A}"/>
    <hyperlink ref="A652" r:id="rId642" xr:uid="{34A429F1-AAF8-437C-B249-24A086E78247}"/>
    <hyperlink ref="A653" r:id="rId643" xr:uid="{0D059281-8798-4312-A3A8-7C56324C0F59}"/>
    <hyperlink ref="A654" r:id="rId644" xr:uid="{EBD72E11-3065-450B-B034-AFA525D122B8}"/>
    <hyperlink ref="A655" r:id="rId645" xr:uid="{ACB5421C-2675-4B68-AE38-45F209DDB6A9}"/>
    <hyperlink ref="A656" r:id="rId646" xr:uid="{D1C98101-EF88-4F66-8EB5-CE0A10BE1DD4}"/>
    <hyperlink ref="A657" r:id="rId647" xr:uid="{80326A39-E1C7-409F-B856-F37E6F89F8E8}"/>
    <hyperlink ref="A658" r:id="rId648" xr:uid="{76FDEA11-7C4A-4798-B3EC-3F0DBC3B476D}"/>
    <hyperlink ref="A659" r:id="rId649" xr:uid="{CA102A9C-E181-497E-A051-BB3880CC0888}"/>
    <hyperlink ref="A660" r:id="rId650" xr:uid="{EA4E80E4-AB6C-454E-ABA8-ABD44BA00FB3}"/>
    <hyperlink ref="A661" r:id="rId651" xr:uid="{70830155-540B-4AD7-88B8-6655990229C2}"/>
    <hyperlink ref="A662" r:id="rId652" xr:uid="{CA361AF0-4F91-4EC0-9898-3A872E313846}"/>
    <hyperlink ref="A663" r:id="rId653" xr:uid="{180E6161-F6B1-4175-AC6B-E52AD0558B1E}"/>
    <hyperlink ref="A664" r:id="rId654" xr:uid="{534D2850-58BB-47F6-BBF0-D87B0B3C396B}"/>
    <hyperlink ref="A665" r:id="rId655" xr:uid="{8CD76F39-6D97-455F-988E-BDBFE33A1779}"/>
    <hyperlink ref="A666" r:id="rId656" xr:uid="{7A960AB3-F5D4-4FB3-9923-7B8A2895E0BC}"/>
    <hyperlink ref="A667" r:id="rId657" xr:uid="{3B113594-6063-47F0-8CA6-37242ECB9309}"/>
    <hyperlink ref="A668" r:id="rId658" xr:uid="{5A07F50D-B795-486F-BAB4-FA942670F112}"/>
    <hyperlink ref="A669" r:id="rId659" xr:uid="{85A9C89F-CDCA-491D-8812-01337B3E9B86}"/>
    <hyperlink ref="A670" r:id="rId660" xr:uid="{1A76E308-BDFA-41BD-A46E-EC3ECF73A4B7}"/>
    <hyperlink ref="A671" r:id="rId661" xr:uid="{0D3BF1E9-10E8-47DC-B179-21F07F54C1CD}"/>
    <hyperlink ref="A672" r:id="rId662" xr:uid="{D46F3F6D-6C97-46DB-A387-60F7804C4A79}"/>
    <hyperlink ref="A673" r:id="rId663" xr:uid="{D86896B2-FC97-4870-910E-317EBD786030}"/>
    <hyperlink ref="A674" r:id="rId664" xr:uid="{B8DED339-BC14-4202-A6FC-F37CC8C642F6}"/>
    <hyperlink ref="A675" r:id="rId665" xr:uid="{57349232-D09B-4E0F-A708-B590AD726FB0}"/>
    <hyperlink ref="A676" r:id="rId666" xr:uid="{DDF5BBA7-8B3E-47A5-B8B1-A28D72DAB844}"/>
    <hyperlink ref="A677" r:id="rId667" xr:uid="{0172B9BE-DEB4-4C3A-8F12-83DADDDE8158}"/>
    <hyperlink ref="A678" r:id="rId668" xr:uid="{30945FE5-0E71-4AA4-8588-ACACF3AB81E5}"/>
    <hyperlink ref="A679" r:id="rId669" xr:uid="{979C9187-7F3C-433C-A15D-ED61F7439588}"/>
    <hyperlink ref="A680" r:id="rId670" xr:uid="{BCCE5850-15C1-4869-8D58-9BD17C1F99B0}"/>
    <hyperlink ref="A681" r:id="rId671" xr:uid="{7B103153-D328-4B1C-BDB1-41DA784E6CD8}"/>
    <hyperlink ref="A682" r:id="rId672" xr:uid="{6E18A86D-79C9-4AD8-A1E7-C3AFF7169C2A}"/>
    <hyperlink ref="A683" r:id="rId673" xr:uid="{DE40E8D6-7483-4984-B341-099AD22AA19C}"/>
    <hyperlink ref="A684" r:id="rId674" xr:uid="{AD5B85E5-9D21-461B-8DDE-BF80C394D06C}"/>
    <hyperlink ref="A685" r:id="rId675" xr:uid="{C6A0C2D3-6F63-45B8-86CC-0863D8B3D292}"/>
    <hyperlink ref="A686" r:id="rId676" xr:uid="{AA06A2FF-E2E5-4DDC-BEA2-B07DCCFF241A}"/>
    <hyperlink ref="A687" r:id="rId677" xr:uid="{6F89A5C7-2675-460A-B687-4EFBD7C4EA28}"/>
    <hyperlink ref="A688" r:id="rId678" xr:uid="{12BAA6A4-E79B-43A1-984B-B64DB7DABF36}"/>
    <hyperlink ref="A689" r:id="rId679" xr:uid="{9B5FF5B5-37CC-47C7-A87A-CAB78CF27863}"/>
    <hyperlink ref="A690" r:id="rId680" xr:uid="{AA6ED9AC-C549-40D1-AD7A-6C3488BA53D1}"/>
    <hyperlink ref="A691" r:id="rId681" xr:uid="{94D47951-A6A9-4167-B180-D05FA7C43825}"/>
    <hyperlink ref="A692" r:id="rId682" xr:uid="{38D1D101-8FF5-4C04-9A1A-5FD81E1CEB2F}"/>
    <hyperlink ref="A693" r:id="rId683" xr:uid="{95594748-2DDB-481B-9ABE-A57FD89FAC00}"/>
    <hyperlink ref="A694" r:id="rId684" xr:uid="{4B8B03D4-64B9-4039-801C-89CAA83F0C27}"/>
    <hyperlink ref="A695" r:id="rId685" xr:uid="{9624B2CC-074C-45CA-ADC6-CB0CDB0A1548}"/>
    <hyperlink ref="A696" r:id="rId686" xr:uid="{6C642492-6F5F-45FD-8FAE-B0AAED9FDF85}"/>
    <hyperlink ref="A697" r:id="rId687" xr:uid="{57B8AE18-0803-44C5-AC21-8B8E654D1F92}"/>
    <hyperlink ref="A698" r:id="rId688" xr:uid="{198D0148-EE28-49B2-973F-DE1896243C2F}"/>
    <hyperlink ref="A699" r:id="rId689" xr:uid="{A506DB66-B92F-41DF-B86B-14AF351C1CB3}"/>
    <hyperlink ref="A700" r:id="rId690" xr:uid="{E8F5E7CF-AF13-43ED-BB85-526A23F0828C}"/>
    <hyperlink ref="A701" r:id="rId691" xr:uid="{93469703-13D1-4669-B7D4-D8B965BFA710}"/>
    <hyperlink ref="A702" r:id="rId692" xr:uid="{B7B14769-B103-46BB-B737-BFF7F75AB5E1}"/>
    <hyperlink ref="A703" r:id="rId693" xr:uid="{1F997BC6-7D9C-4E2D-B500-2A91C4A40862}"/>
    <hyperlink ref="A704" r:id="rId694" xr:uid="{324FC57F-4971-4D4E-8156-42D87FE0B145}"/>
    <hyperlink ref="A705" r:id="rId695" xr:uid="{7AC30650-8C8F-4EBB-8CCD-2B8ABD579FE9}"/>
    <hyperlink ref="A706" r:id="rId696" xr:uid="{DB3829A8-C08E-4BF0-864A-CBE6E41844A7}"/>
    <hyperlink ref="A707" r:id="rId697" xr:uid="{3A9DCECC-D294-4C0D-9279-DE2230C21CBB}"/>
    <hyperlink ref="A708" r:id="rId698" xr:uid="{2D31B207-2B6E-4836-8B2C-A6F90B620FEE}"/>
    <hyperlink ref="A709" r:id="rId699" xr:uid="{8B9CA83A-3DE6-4402-9E6C-9566E856A189}"/>
    <hyperlink ref="A710" r:id="rId700" xr:uid="{796ADAE8-A539-488A-BBC8-D0EB0B2A5C50}"/>
    <hyperlink ref="A711" r:id="rId701" xr:uid="{0285F7A3-6B42-47E5-8FF7-9D9A6D6A84CD}"/>
    <hyperlink ref="A712" r:id="rId702" xr:uid="{7B775809-F69B-4410-8AAE-B774D11A4917}"/>
    <hyperlink ref="A713" r:id="rId703" xr:uid="{7EB4D467-680D-4B79-89AD-1ACEE61EAA15}"/>
    <hyperlink ref="A714" r:id="rId704" xr:uid="{F4E3CD61-B01B-49FE-92E9-2C5082E41941}"/>
    <hyperlink ref="A715" r:id="rId705" xr:uid="{8418E10B-6019-4803-ACAF-955590E9188E}"/>
    <hyperlink ref="A716" r:id="rId706" xr:uid="{CE1992A3-C83D-44D6-AD07-A5D392E10678}"/>
    <hyperlink ref="A717" r:id="rId707" xr:uid="{5B53434F-8B46-4773-A535-EFE4E528CECA}"/>
    <hyperlink ref="A718" r:id="rId708" xr:uid="{07633727-15A4-421D-B81A-83627CB94ED7}"/>
    <hyperlink ref="A719" r:id="rId709" xr:uid="{62A40283-D3ED-47B7-A5EE-270D695AAB1E}"/>
    <hyperlink ref="A720" r:id="rId710" xr:uid="{24D93035-A976-4AB3-BCD6-F9C8D210E563}"/>
    <hyperlink ref="A721" r:id="rId711" xr:uid="{03824E5D-92FF-4B63-83CF-0144969559B0}"/>
    <hyperlink ref="A722" r:id="rId712" xr:uid="{1D6DEB89-7C8B-4AC2-AE8A-0F3898347E18}"/>
    <hyperlink ref="A723" r:id="rId713" xr:uid="{333B32A5-8C05-4CA4-8BAF-76C94C99529E}"/>
    <hyperlink ref="A724" r:id="rId714" xr:uid="{B95AEAB1-DDBC-43AD-8708-028F9DC3FA0E}"/>
    <hyperlink ref="A725" r:id="rId715" xr:uid="{21B91CF4-94CF-4635-8132-DC93C6D870CC}"/>
    <hyperlink ref="A726" r:id="rId716" xr:uid="{FDFCC7AD-19AF-466F-BEDB-0435DE28D14F}"/>
    <hyperlink ref="A727" r:id="rId717" xr:uid="{CD83733D-2230-4B4B-B535-461C862085D2}"/>
    <hyperlink ref="A728" r:id="rId718" xr:uid="{27D91EC8-E3FE-4D13-BCE0-A702CC12C1BC}"/>
    <hyperlink ref="A729" r:id="rId719" xr:uid="{802010E2-3F95-4D47-AD0C-8443FAB32B03}"/>
    <hyperlink ref="A730" r:id="rId720" xr:uid="{001330C4-D94F-4826-8549-4084D6C7F39A}"/>
    <hyperlink ref="A731" r:id="rId721" xr:uid="{9FB35059-6960-4288-A8E4-2C563B89AEAC}"/>
    <hyperlink ref="A732" r:id="rId722" xr:uid="{30D7162B-3190-40AF-9DC3-499818817450}"/>
    <hyperlink ref="A733" r:id="rId723" xr:uid="{37A01914-D56F-4B20-BB47-170D57F22AF3}"/>
    <hyperlink ref="A734" r:id="rId724" xr:uid="{09703127-1D8C-4419-9715-123E5E260FA1}"/>
    <hyperlink ref="A735" r:id="rId725" xr:uid="{6AD8DFF4-C15A-4F8A-BCE6-3F11D01B5E03}"/>
    <hyperlink ref="A736" r:id="rId726" xr:uid="{624D96C6-C2B6-4715-9097-E5C22D98AD34}"/>
    <hyperlink ref="A737" r:id="rId727" xr:uid="{7273F062-3600-4FA3-BFFE-1FB5DF4B68E7}"/>
    <hyperlink ref="A738" r:id="rId728" xr:uid="{81FCCB7E-6FC2-41C1-84DE-10CD66D86F43}"/>
    <hyperlink ref="A739" r:id="rId729" xr:uid="{980A3EC1-B04C-45BA-BDA0-3705CBA5E2E4}"/>
    <hyperlink ref="A740" r:id="rId730" xr:uid="{7A0C3A4C-FF42-40E9-B1C5-AD51B968F48B}"/>
    <hyperlink ref="A741" r:id="rId731" xr:uid="{C8655F5B-8ED0-4A3F-8A39-303C1864BED9}"/>
    <hyperlink ref="A742" r:id="rId732" xr:uid="{BEA0F135-E82E-4D2B-A952-E6620EFE430E}"/>
    <hyperlink ref="A743" r:id="rId733" xr:uid="{5A04C5D7-D8A9-4126-8CB0-B0592FC49F5C}"/>
    <hyperlink ref="A744" r:id="rId734" xr:uid="{1904BD85-F490-4C4E-8C26-4AE4E310A262}"/>
    <hyperlink ref="A745" r:id="rId735" xr:uid="{69D371C2-5BF8-42EF-91AB-2B4A60B7DFBF}"/>
    <hyperlink ref="A746" r:id="rId736" xr:uid="{F29522F2-758C-4B74-8978-ACC6BC931809}"/>
    <hyperlink ref="A747" r:id="rId737" xr:uid="{6DB1BEE6-7DB0-4E75-AEFD-E4E67ABD8990}"/>
    <hyperlink ref="A748" r:id="rId738" xr:uid="{6B64A137-8C55-4039-A91B-BD9167F38964}"/>
    <hyperlink ref="A749" r:id="rId739" xr:uid="{DE7372FA-9098-4FA5-8F7A-E3E7D0FA96B8}"/>
    <hyperlink ref="A750" r:id="rId740" xr:uid="{54DBF4AD-06B4-4A5D-AAB9-E2B9D126911D}"/>
    <hyperlink ref="A751" r:id="rId741" xr:uid="{9D99BE94-A171-4287-88AE-37C31C03D617}"/>
    <hyperlink ref="A752" r:id="rId742" xr:uid="{ACCD1583-CEDC-4C48-A25C-0EA25616BD2C}"/>
    <hyperlink ref="A753" r:id="rId743" xr:uid="{659B195E-E189-4890-8E7A-784EF7360794}"/>
    <hyperlink ref="A754" r:id="rId744" xr:uid="{5A0B5FF2-E8EE-4CA1-8B13-DFDC091BA25D}"/>
    <hyperlink ref="A755" r:id="rId745" xr:uid="{250DC245-14CD-4556-B6CA-9122DB0AB962}"/>
    <hyperlink ref="A756" r:id="rId746" xr:uid="{C40FAF24-84E7-422F-A0C7-2FB192722C8A}"/>
    <hyperlink ref="A757" r:id="rId747" xr:uid="{E38ADC0B-8682-48DB-9296-82C632DDE644}"/>
    <hyperlink ref="A758" r:id="rId748" xr:uid="{DF417CE2-8B4D-4766-A095-83DBE78992E7}"/>
    <hyperlink ref="A759" r:id="rId749" xr:uid="{AEBC3B41-0788-4766-B384-B51777FE7624}"/>
    <hyperlink ref="A760" r:id="rId750" xr:uid="{4A1658F3-11CA-43B0-94A5-3F0928BAB235}"/>
    <hyperlink ref="A761" r:id="rId751" xr:uid="{0B6E25D7-2F74-440E-87E0-B3EF94406F77}"/>
    <hyperlink ref="A762" r:id="rId752" xr:uid="{DE97A6B7-08D7-415C-AA89-72C365C43829}"/>
    <hyperlink ref="A763" r:id="rId753" xr:uid="{D4B4E7AB-1461-490A-8BFF-DF81C96C809F}"/>
    <hyperlink ref="A764" r:id="rId754" xr:uid="{839A1C41-206E-4FBB-A271-15DDC46A4DF3}"/>
    <hyperlink ref="A765" r:id="rId755" xr:uid="{51B03CE0-6F10-4C66-B34B-40A0F8807CEF}"/>
    <hyperlink ref="A766" r:id="rId756" xr:uid="{16B4977F-8AF0-44E3-8416-DCE4D0D16D3C}"/>
    <hyperlink ref="A767" r:id="rId757" xr:uid="{FAD70413-FC36-4CAE-A1BC-B0EF63098F82}"/>
    <hyperlink ref="A768" r:id="rId758" xr:uid="{B41B8ED6-8C24-42D8-9E30-32B1B81B67B1}"/>
    <hyperlink ref="A769" r:id="rId759" xr:uid="{1FD38582-3CCC-4DB3-8D4D-1AF3EF014D38}"/>
    <hyperlink ref="A770" r:id="rId760" xr:uid="{396427D7-297B-4F17-A1FB-3FB017CC298C}"/>
    <hyperlink ref="A771" r:id="rId761" xr:uid="{44A75DA5-3FDF-4055-8FEE-F118C7468425}"/>
    <hyperlink ref="A772" r:id="rId762" xr:uid="{5A053711-F3C1-41E3-A36C-192C413017BB}"/>
    <hyperlink ref="A773" r:id="rId763" xr:uid="{608284B5-9DC0-4A62-ADBE-1C58FE81668D}"/>
    <hyperlink ref="A774" r:id="rId764" xr:uid="{E5E8DD35-80EE-47E4-AD4F-CAD7DE0F2A30}"/>
    <hyperlink ref="A775" r:id="rId765" xr:uid="{91A84BB9-60CD-47C1-80CA-7CD0C327C7AD}"/>
    <hyperlink ref="A776" r:id="rId766" xr:uid="{8E68EA77-6CCC-4BA3-895F-5D17D1C4745F}"/>
    <hyperlink ref="A777" r:id="rId767" xr:uid="{A261B178-0467-48A4-B67F-FB91EAC6DC82}"/>
    <hyperlink ref="A778" r:id="rId768" xr:uid="{FD2607AA-4A93-453A-85B5-757FAC277402}"/>
    <hyperlink ref="A779" r:id="rId769" xr:uid="{FD003062-BD53-4D8F-9872-CB2AE4FF3EC7}"/>
    <hyperlink ref="A780" r:id="rId770" xr:uid="{D9B96845-2024-41C7-A9DB-4FFE8B466E33}"/>
    <hyperlink ref="A781" r:id="rId771" xr:uid="{AB7BCE4A-56FE-4822-BCEE-6149EA9B9126}"/>
    <hyperlink ref="A782" r:id="rId772" xr:uid="{2E52E4C3-9D03-4BCC-AB8E-71EBB531C604}"/>
    <hyperlink ref="A783" r:id="rId773" xr:uid="{E2C4E9D6-5DD6-4010-9E8E-1E6022C25257}"/>
    <hyperlink ref="A784" r:id="rId774" xr:uid="{B14F0ABB-86BB-41E9-82B1-E01D962EBDA3}"/>
    <hyperlink ref="A785" r:id="rId775" xr:uid="{EC96251F-3575-42D9-80A0-7140D7A74949}"/>
    <hyperlink ref="A786" r:id="rId776" xr:uid="{955668AB-03D2-4DCD-A7DF-1FF7CE76D62A}"/>
    <hyperlink ref="A787" r:id="rId777" xr:uid="{60EF9CED-7247-4E00-92C4-308ECDF605A0}"/>
    <hyperlink ref="A788" r:id="rId778" xr:uid="{F4C1B555-AC99-4FD5-B047-D6A3E615F9BE}"/>
    <hyperlink ref="A789" r:id="rId779" xr:uid="{9D509D91-BA6F-4FD2-9E57-7CDE497848FB}"/>
    <hyperlink ref="A790" r:id="rId780" xr:uid="{2BA2935E-A891-4DE9-849E-6F3238E8A274}"/>
    <hyperlink ref="A791" r:id="rId781" xr:uid="{9B444BD6-2D66-4C6C-B96E-420C41F18787}"/>
    <hyperlink ref="A792" r:id="rId782" xr:uid="{EEE2CE33-4EEC-4285-97AF-9CAF452AD7D1}"/>
    <hyperlink ref="A793" r:id="rId783" xr:uid="{91D6C633-AF20-414A-BB03-60F71A54DAD7}"/>
    <hyperlink ref="A794" r:id="rId784" xr:uid="{198D0346-C40D-4B32-B712-5C8F6E035FE8}"/>
    <hyperlink ref="A795" r:id="rId785" xr:uid="{37E82CD8-616B-4A79-85CE-BDD613C64E7F}"/>
    <hyperlink ref="A796" r:id="rId786" xr:uid="{C1D68F62-14D6-45F0-9097-CCAD091DDD1F}"/>
    <hyperlink ref="A797" r:id="rId787" xr:uid="{26B59397-5798-4B23-8BCF-691820607E7E}"/>
    <hyperlink ref="A798" r:id="rId788" xr:uid="{DC7CD181-FF74-447C-B977-9B88769527F1}"/>
    <hyperlink ref="A799" r:id="rId789" xr:uid="{F058920D-70C9-4DF3-B8C3-27AE627BDAC1}"/>
    <hyperlink ref="A800" r:id="rId790" xr:uid="{00E6656B-D4E1-4731-9EE4-24DA48B82C49}"/>
    <hyperlink ref="A801" r:id="rId791" xr:uid="{1A9B608A-E4E5-48DF-A3A4-6434BDB2004F}"/>
    <hyperlink ref="A802" r:id="rId792" xr:uid="{90967B7C-A408-4FDB-B0E7-411EFF2DAC43}"/>
    <hyperlink ref="A803" r:id="rId793" xr:uid="{54E331A0-FFDD-44EA-9BA4-B500BC74E4F1}"/>
    <hyperlink ref="A804" r:id="rId794" xr:uid="{13E5ADF5-5300-493C-8169-3A0CCD819469}"/>
    <hyperlink ref="A805" r:id="rId795" xr:uid="{27BED230-503B-4DB7-8A97-D807DAA02F97}"/>
    <hyperlink ref="A806" r:id="rId796" xr:uid="{3E3EC753-6857-4454-A5D4-0C85C34E7B91}"/>
    <hyperlink ref="A807" r:id="rId797" xr:uid="{22378FC6-5A1F-4D79-9ECC-F6EACB1D6BE1}"/>
    <hyperlink ref="A808" r:id="rId798" xr:uid="{B6E728DA-DFE0-4A08-9D6E-89FDB77F69D9}"/>
    <hyperlink ref="A809" r:id="rId799" xr:uid="{2F41E91E-08A9-4019-9C2E-32FFAF4C2A21}"/>
    <hyperlink ref="A810" r:id="rId800" xr:uid="{5FA62CD9-0F0D-4BBF-A0AA-62BE9E47D92D}"/>
    <hyperlink ref="A811" r:id="rId801" xr:uid="{BB5017B6-2D21-4E10-B82E-98FEC9E33F65}"/>
    <hyperlink ref="A812" r:id="rId802" xr:uid="{0DD2F11F-9E00-4FA0-BF6D-0AD9C387B8DF}"/>
    <hyperlink ref="A813" r:id="rId803" xr:uid="{2803B5DC-DA82-4FC7-953E-C89395C76D3F}"/>
    <hyperlink ref="A814" r:id="rId804" xr:uid="{BFB4EC71-BC0A-479A-BEE5-4437D8AAFE94}"/>
    <hyperlink ref="A815" r:id="rId805" xr:uid="{DF76CF76-BE15-493C-8F58-9A83CCD41514}"/>
    <hyperlink ref="A816" r:id="rId806" xr:uid="{EC0AE531-82F3-42A9-BED6-DEF8C307A8CB}"/>
    <hyperlink ref="A817" r:id="rId807" xr:uid="{9AE30ED3-E060-46BC-B8B4-8C70C85B7F5B}"/>
    <hyperlink ref="A818" r:id="rId808" xr:uid="{872259E7-69FB-4577-9937-38429E569C26}"/>
    <hyperlink ref="A819" r:id="rId809" xr:uid="{B2E517DA-5F13-435D-8305-E4A7FBA944C3}"/>
    <hyperlink ref="A820" r:id="rId810" xr:uid="{D3BD7863-050D-4722-ABE8-5CEB196B7D59}"/>
    <hyperlink ref="A821" r:id="rId811" xr:uid="{D183A242-C8A1-42BA-ABD9-A98A8F26FCCA}"/>
    <hyperlink ref="A822" r:id="rId812" xr:uid="{5CF5CE3C-31DF-4513-AA37-67035E068D7D}"/>
    <hyperlink ref="A823" r:id="rId813" xr:uid="{28754161-44F3-4AD5-AFD2-741EAF45D437}"/>
    <hyperlink ref="A824" r:id="rId814" xr:uid="{640D7DF8-35DC-4583-976A-BE6F99B1A94F}"/>
    <hyperlink ref="A825" r:id="rId815" xr:uid="{1F0BA935-3C2C-4B05-B5D1-EE803CD4B1A2}"/>
    <hyperlink ref="A826" r:id="rId816" xr:uid="{3F4BE0D5-D9FE-47F1-A464-4C948ED7BAE2}"/>
    <hyperlink ref="A827" r:id="rId817" xr:uid="{70A37CE5-4214-4467-948D-6FC98C71F91F}"/>
    <hyperlink ref="A828" r:id="rId818" xr:uid="{D48F773F-36D8-41C9-BE18-C45FFC2EC8E7}"/>
    <hyperlink ref="A829" r:id="rId819" xr:uid="{12809891-9354-414D-A0FE-7DB0A6971751}"/>
    <hyperlink ref="A830" r:id="rId820" xr:uid="{1A83CBFC-FEB0-4150-9AAD-4DD90BB801E8}"/>
    <hyperlink ref="A831" r:id="rId821" xr:uid="{D5B0FFD8-C388-401D-9BAB-74A9BC813DCB}"/>
    <hyperlink ref="A832" r:id="rId822" xr:uid="{A1DCCDC5-F475-48B9-B29B-E462F9B54BC8}"/>
    <hyperlink ref="A833" r:id="rId823" xr:uid="{9765C4DF-A8E5-4909-8774-49C5B0135EFF}"/>
    <hyperlink ref="A834" r:id="rId824" xr:uid="{4135604C-F10A-4C6B-90FC-F6781915B427}"/>
    <hyperlink ref="A835" r:id="rId825" xr:uid="{F9CE9DD6-60A7-4A0F-90EE-3975A70BD410}"/>
    <hyperlink ref="A836" r:id="rId826" xr:uid="{2C3F4F13-6489-4C37-8ABD-BF957C70E666}"/>
    <hyperlink ref="A837" r:id="rId827" xr:uid="{B1462C95-D921-4311-BE33-861EFF49DC86}"/>
    <hyperlink ref="A838" r:id="rId828" xr:uid="{A767210A-61C1-460D-AB7F-D3A345D86FEC}"/>
    <hyperlink ref="A839" r:id="rId829" xr:uid="{E4530442-D7A0-4C97-B395-4B4CC4B357E2}"/>
    <hyperlink ref="A840" r:id="rId830" xr:uid="{B197176C-6E2E-488C-85EF-04807362B6EA}"/>
    <hyperlink ref="A841" r:id="rId831" xr:uid="{2DE59E69-1ACC-44A7-A0B6-B49A255D9487}"/>
    <hyperlink ref="A842" r:id="rId832" xr:uid="{AD0A7241-2A8D-4CAA-9A57-43AF5E86FBD7}"/>
    <hyperlink ref="A843" r:id="rId833" xr:uid="{5AD947CE-A9B3-40E0-A272-15C03992F5E8}"/>
    <hyperlink ref="A844" r:id="rId834" xr:uid="{D5E10379-413A-4985-A69D-BAA4534B6D83}"/>
    <hyperlink ref="A845" r:id="rId835" xr:uid="{F0F23C55-F2C5-43AA-9EA1-D530DAE1799B}"/>
    <hyperlink ref="A846" r:id="rId836" xr:uid="{C31AE863-C08E-4146-8114-E15CB35A60B6}"/>
    <hyperlink ref="A847" r:id="rId837" xr:uid="{D3B57EF2-2159-457D-B47C-32E2D4B6A0A2}"/>
    <hyperlink ref="A848" r:id="rId838" xr:uid="{6A02DFBD-F8E0-4C55-9933-7D0468F697E7}"/>
    <hyperlink ref="A849" r:id="rId839" xr:uid="{92B2F0CE-71DF-489A-8257-C605BF1E0491}"/>
    <hyperlink ref="A850" r:id="rId840" xr:uid="{01E864ED-8B86-440D-9617-21C8696F1C1A}"/>
    <hyperlink ref="A851" r:id="rId841" xr:uid="{0EF444A7-5FAE-40D1-9FD7-12218552D5F6}"/>
    <hyperlink ref="A852" r:id="rId842" xr:uid="{CCA84CB3-5C7C-483D-9C4C-1745AC410865}"/>
    <hyperlink ref="A853" r:id="rId843" xr:uid="{EC68EB3B-0C0D-4EB4-8315-9348EA1A69A1}"/>
    <hyperlink ref="A854" r:id="rId844" xr:uid="{62277E70-01FD-44AC-9FC0-84106C8D3340}"/>
    <hyperlink ref="A855" r:id="rId845" xr:uid="{9B6C4973-7CA8-40E9-B58F-38CB7E250053}"/>
    <hyperlink ref="A856" r:id="rId846" xr:uid="{82D0E8E1-2A34-4708-9E56-1EE840C29472}"/>
    <hyperlink ref="A857" r:id="rId847" xr:uid="{51AFD32B-F92E-4D47-9052-066314727DAB}"/>
    <hyperlink ref="A858" r:id="rId848" xr:uid="{98B42A3C-6BCD-4877-A05C-BB8008302482}"/>
    <hyperlink ref="A859" r:id="rId849" xr:uid="{160056FF-8B37-442C-9D95-DB8404731C0B}"/>
    <hyperlink ref="A860" r:id="rId850" xr:uid="{82595237-0499-4D39-BAFC-7934A47F09A9}"/>
    <hyperlink ref="A861" r:id="rId851" xr:uid="{DF26A610-FCE1-45D1-A349-95F9616767E4}"/>
    <hyperlink ref="A862" r:id="rId852" xr:uid="{3E65166A-3ED8-4C7B-BF4C-B2ADE6806254}"/>
    <hyperlink ref="A863" r:id="rId853" xr:uid="{D4E2E8A0-F4E2-49EE-B01B-C11D39D47354}"/>
    <hyperlink ref="A864" r:id="rId854" xr:uid="{5D201639-59BD-47DF-A2F3-7274EC5572B4}"/>
    <hyperlink ref="A865" r:id="rId855" xr:uid="{81039A94-3CEA-4745-B415-B768E3CDFF4E}"/>
    <hyperlink ref="A866" r:id="rId856" xr:uid="{8887E6F2-427B-4440-9791-A090B19020F3}"/>
    <hyperlink ref="A867" r:id="rId857" xr:uid="{B1CAC0C7-1725-4989-A276-9DA1E187FBE8}"/>
    <hyperlink ref="A868" r:id="rId858" xr:uid="{3D5B4EE3-D362-45E4-A556-86C7CD5DCEDC}"/>
    <hyperlink ref="A869" r:id="rId859" xr:uid="{470965AC-EABB-430A-BC90-5B0ADE79BA05}"/>
    <hyperlink ref="A870" r:id="rId860" xr:uid="{DEC70976-5214-43DD-BF9F-1BB9FCCD62FA}"/>
    <hyperlink ref="A871" r:id="rId861" xr:uid="{9714243F-8B31-40E8-8786-ECCA857198BB}"/>
    <hyperlink ref="A872" r:id="rId862" xr:uid="{7283C2FF-807D-4610-9C56-FEFAB10A1C71}"/>
    <hyperlink ref="A873" r:id="rId863" xr:uid="{94710D23-4C69-49C4-8166-0C13FE9B394B}"/>
    <hyperlink ref="A874" r:id="rId864" xr:uid="{1764A3F0-0C58-4320-953F-1FAD03364564}"/>
    <hyperlink ref="A875" r:id="rId865" xr:uid="{2E455271-BC03-4350-91BE-D397CD1A5F97}"/>
    <hyperlink ref="A876" r:id="rId866" xr:uid="{DB3C830E-7B5D-429E-8693-8E0C828C06B9}"/>
    <hyperlink ref="A877" r:id="rId867" xr:uid="{46326F11-224F-4BEB-8103-F76EB16BD282}"/>
    <hyperlink ref="A878" r:id="rId868" xr:uid="{54A02B38-3FC8-45CD-8282-1C09C08A966B}"/>
    <hyperlink ref="A879" r:id="rId869" xr:uid="{2E55AE3D-AA5A-4468-B220-F0A9E9BAA7A9}"/>
    <hyperlink ref="A880" r:id="rId870" xr:uid="{53497386-1E20-4067-B394-706B1F9212FD}"/>
    <hyperlink ref="A881" r:id="rId871" xr:uid="{743A6511-900A-4D35-8F04-81B84CCD213F}"/>
    <hyperlink ref="A882" r:id="rId872" xr:uid="{8D208D16-24FA-4347-A9D6-BF2A9C259892}"/>
    <hyperlink ref="A883" r:id="rId873" xr:uid="{412EBA72-CACA-407D-B4D3-4C6B8909CF2C}"/>
    <hyperlink ref="A884" r:id="rId874" xr:uid="{9D9C37E6-7E67-4E6B-A798-7226EFD2B112}"/>
    <hyperlink ref="A885" r:id="rId875" xr:uid="{163A4096-B05B-4486-AF8A-119D77ECBEB3}"/>
    <hyperlink ref="A886" r:id="rId876" xr:uid="{B0BB4792-68A2-46B3-B0DB-4A8CC0E264AD}"/>
    <hyperlink ref="A887" r:id="rId877" xr:uid="{CB67B614-683B-4476-920E-50F432C38BDB}"/>
    <hyperlink ref="A888" r:id="rId878" xr:uid="{7BC0E9EC-EB8C-4CD2-9E2D-CF14B7365135}"/>
    <hyperlink ref="A889" r:id="rId879" xr:uid="{FF93FCD0-BD2E-4D04-96F6-F3626B484CEC}"/>
    <hyperlink ref="A890" r:id="rId880" xr:uid="{5C37FA3D-7FBF-4ED3-8F0A-C5DACB3BDA95}"/>
    <hyperlink ref="A891" r:id="rId881" xr:uid="{6AEFFE24-4F81-470F-9B13-D4F185F1FBD7}"/>
    <hyperlink ref="A892" r:id="rId882" xr:uid="{0DC9220A-C1CF-42A4-816B-4D147EA5C612}"/>
    <hyperlink ref="A893" r:id="rId883" xr:uid="{2C69E609-9D81-44AB-BEE5-E208119325A4}"/>
    <hyperlink ref="A894" r:id="rId884" xr:uid="{0774684E-33CA-4D55-BA89-20337158CF2B}"/>
    <hyperlink ref="A895" r:id="rId885" xr:uid="{5999AAE7-BB36-4C49-BAB5-598174B3A1CC}"/>
    <hyperlink ref="A896" r:id="rId886" xr:uid="{76DD1279-E8FB-41DE-B179-702200E1185E}"/>
    <hyperlink ref="A897" r:id="rId887" xr:uid="{92ED28D2-DCEF-4768-98EF-D566FFCD6801}"/>
    <hyperlink ref="A898" r:id="rId888" xr:uid="{CCDF3A66-349F-49A6-A931-FB10C0EBEE4F}"/>
    <hyperlink ref="A899" r:id="rId889" xr:uid="{4EF9C98C-566B-4881-8235-92AF1C477596}"/>
    <hyperlink ref="A900" r:id="rId890" xr:uid="{3F238D70-ADF9-4CA3-8AE8-7D8B184EFB91}"/>
    <hyperlink ref="A901" r:id="rId891" xr:uid="{26A56903-BF02-42A0-A9DB-A940C525407B}"/>
    <hyperlink ref="A902" r:id="rId892" xr:uid="{CC8F2607-FD0C-4D39-B017-A7E7F8BB8D4B}"/>
    <hyperlink ref="A903" r:id="rId893" xr:uid="{4C68BEDA-5433-49BD-9B59-88DCBDA520C8}"/>
    <hyperlink ref="A904" r:id="rId894" xr:uid="{743E6408-2E2A-43D4-9418-46D3B384B2A7}"/>
    <hyperlink ref="A905" r:id="rId895" xr:uid="{0ED4D4A8-47FA-4E28-A501-86C6FC612EA0}"/>
    <hyperlink ref="A906" r:id="rId896" xr:uid="{0C21B981-2D56-4B1F-8854-C8C603C29B85}"/>
    <hyperlink ref="A907" r:id="rId897" xr:uid="{0FB9E658-C102-469C-9476-02D8358EE8A8}"/>
    <hyperlink ref="A908" r:id="rId898" xr:uid="{EA64788E-9516-47A1-8E91-AE309317D575}"/>
    <hyperlink ref="A909" r:id="rId899" xr:uid="{CA309261-1E7F-462F-A51D-F9E538F6D6A6}"/>
    <hyperlink ref="A910" r:id="rId900" xr:uid="{88C99B89-6F89-48B5-A803-2ADA14464885}"/>
    <hyperlink ref="A911" r:id="rId901" xr:uid="{C1FFB534-56ED-45A6-973E-D84B5EE26106}"/>
    <hyperlink ref="A912" r:id="rId902" xr:uid="{F48F471F-63E0-41E7-A684-22A2FD4AE15C}"/>
    <hyperlink ref="A913" r:id="rId903" xr:uid="{DA6B87F7-4952-4E51-91D8-6EF89FEA6A18}"/>
    <hyperlink ref="A914" r:id="rId904" xr:uid="{6D560709-0024-45A1-B603-D78317D08E10}"/>
    <hyperlink ref="A915" r:id="rId905" xr:uid="{5A5ED9A4-72D9-4292-B95E-65F9B09EF14C}"/>
    <hyperlink ref="A916" r:id="rId906" xr:uid="{0B1253A6-1423-4E9A-98CA-99BC933EA18B}"/>
    <hyperlink ref="A917" r:id="rId907" xr:uid="{04FE793B-FEE8-4D58-AAB7-ED2EA90F96E9}"/>
    <hyperlink ref="A918" r:id="rId908" xr:uid="{244C1FF2-634E-4612-A1A7-D97777867DD9}"/>
    <hyperlink ref="A919" r:id="rId909" xr:uid="{98B58624-7F02-4113-87C0-E2E0A42159D2}"/>
    <hyperlink ref="A920" r:id="rId910" xr:uid="{6CD16622-7D36-4D73-A9BA-62A95642CD0D}"/>
    <hyperlink ref="A921" r:id="rId911" xr:uid="{1DA8ED40-1771-41A9-9677-240C64E9862B}"/>
    <hyperlink ref="A922" r:id="rId912" xr:uid="{2899208C-FBD2-4B29-9107-4A0B2D46B3EE}"/>
    <hyperlink ref="A923" r:id="rId913" xr:uid="{C38DF504-16AA-4A2E-880B-E1BF39355FE2}"/>
    <hyperlink ref="A924" r:id="rId914" xr:uid="{1ADA02D4-8A2A-46D7-8A69-279780BC318A}"/>
    <hyperlink ref="A925" r:id="rId915" xr:uid="{D935E43B-0341-4093-B29F-6AB31F3D37A8}"/>
    <hyperlink ref="A926" r:id="rId916" xr:uid="{46768A3D-2A72-49FF-A4DE-CE1050E42FB8}"/>
    <hyperlink ref="A927" r:id="rId917" xr:uid="{23907B5D-2B70-41E0-8854-E09FB4DB9ACE}"/>
    <hyperlink ref="A928" r:id="rId918" xr:uid="{B70560E0-BDEC-42BE-82A1-580F0283CE78}"/>
    <hyperlink ref="A929" r:id="rId919" xr:uid="{7BB5E832-415E-4DA2-BCC4-2B57612B56AD}"/>
    <hyperlink ref="A930" r:id="rId920" xr:uid="{0AFC0D6C-6373-4069-89A2-C8D2CC33D30E}"/>
    <hyperlink ref="A931" r:id="rId921" xr:uid="{7970D311-5F39-4186-8A3E-CC41FCEAD378}"/>
    <hyperlink ref="A932" r:id="rId922" xr:uid="{0AD802F3-B4A6-462F-BDC5-CF357D78F0EF}"/>
    <hyperlink ref="A933" r:id="rId923" xr:uid="{DE368083-5659-4448-82E2-AAF495D013EC}"/>
    <hyperlink ref="A934" r:id="rId924" xr:uid="{643748DB-6071-4981-9EB3-78EDD38232F1}"/>
    <hyperlink ref="A935" r:id="rId925" xr:uid="{802BE1B6-6DE7-4CCB-98F1-1CEB5C9718AF}"/>
    <hyperlink ref="A936" r:id="rId926" xr:uid="{8D0EC44F-382B-4A37-9670-DE764D0BE6D6}"/>
    <hyperlink ref="A937" r:id="rId927" xr:uid="{A4C339C7-959B-480E-9535-C77C757023E7}"/>
    <hyperlink ref="A938" r:id="rId928" xr:uid="{24CE363D-842A-4B13-A317-A1EC381E3B0B}"/>
    <hyperlink ref="A939" r:id="rId929" xr:uid="{E1198FFE-E1DD-463A-92C8-9846D8BE7DAF}"/>
    <hyperlink ref="A940" r:id="rId930" xr:uid="{AEAD4631-AC85-4BD2-B705-3A3747BF0AB3}"/>
    <hyperlink ref="A941" r:id="rId931" xr:uid="{609F8C71-77A6-419F-95B8-8DD24A87E7C7}"/>
    <hyperlink ref="A942" r:id="rId932" xr:uid="{AE8D1DFC-A0D3-44D5-BF87-CB204F9573A0}"/>
    <hyperlink ref="A943" r:id="rId933" xr:uid="{3CCE26FE-B821-42B2-A9AE-38E0D92DFFDD}"/>
    <hyperlink ref="A944" r:id="rId934" xr:uid="{03471AF3-0E0B-42E8-B539-C3F6F9A02F03}"/>
    <hyperlink ref="A945" r:id="rId935" xr:uid="{D08EFF0F-1224-4AC4-BF5D-82D972FC466C}"/>
    <hyperlink ref="A946" r:id="rId936" xr:uid="{50C2E282-7A0C-4E61-9D2C-436271E2826C}"/>
    <hyperlink ref="A947" r:id="rId937" xr:uid="{D2B86D5A-6518-4DB2-BE74-F60FD957451D}"/>
    <hyperlink ref="A948" r:id="rId938" xr:uid="{6E7E1C80-2E53-4C01-A4EA-E8738E7FE98B}"/>
    <hyperlink ref="A949" r:id="rId939" xr:uid="{F17B788A-0912-4719-9411-5EFD142A4F30}"/>
    <hyperlink ref="A950" r:id="rId940" xr:uid="{7F63E68C-BE9B-483F-A1C0-B6195B040F2E}"/>
    <hyperlink ref="A951" r:id="rId941" xr:uid="{4A296ED9-E09C-4263-A4F7-548AF3F24E74}"/>
    <hyperlink ref="A952" r:id="rId942" xr:uid="{7DE8EF97-7299-4916-8E21-9CC40BC9EC0B}"/>
    <hyperlink ref="A953" r:id="rId943" xr:uid="{E58814C5-99ED-4479-9E23-6B6184C1BD84}"/>
    <hyperlink ref="A954" r:id="rId944" xr:uid="{4F7F99F6-F313-45D8-9965-99D35956BA61}"/>
    <hyperlink ref="A955" r:id="rId945" xr:uid="{70374E05-CCD3-4210-BAFD-2FEDD141514B}"/>
    <hyperlink ref="A956" r:id="rId946" xr:uid="{AB464C5F-C3A5-4392-88A4-513F60638A5F}"/>
    <hyperlink ref="A957" r:id="rId947" xr:uid="{8431BE62-9897-44B9-8B77-BE9831DB2A34}"/>
    <hyperlink ref="A958" r:id="rId948" xr:uid="{7886C082-A8E4-4C71-9E9E-44D468510F93}"/>
    <hyperlink ref="A959" r:id="rId949" xr:uid="{5FA43326-2CF0-403D-AF14-93956932475C}"/>
    <hyperlink ref="A960" r:id="rId950" xr:uid="{D46BE2FA-71CC-435D-B851-F5AE9CA3A86D}"/>
    <hyperlink ref="A961" r:id="rId951" xr:uid="{E47D0ED4-51CF-4D08-9540-D9072E343307}"/>
    <hyperlink ref="A962" r:id="rId952" xr:uid="{C17F1D56-4D6B-4168-A889-A1D12EC03AF8}"/>
    <hyperlink ref="A963" r:id="rId953" xr:uid="{0601027B-385B-4EE3-8430-F1DFB28B2275}"/>
    <hyperlink ref="A964" r:id="rId954" xr:uid="{07EBEB7E-8F12-4365-A1D8-5C3342BDB39E}"/>
    <hyperlink ref="A965" r:id="rId955" xr:uid="{AE9C04F6-38DD-4408-9149-374D1EF79F54}"/>
    <hyperlink ref="A966" r:id="rId956" xr:uid="{6E3349DE-26BA-476E-8DFC-8495C6928825}"/>
    <hyperlink ref="A967" r:id="rId957" xr:uid="{22400491-E314-4F21-BEDE-D68449600289}"/>
    <hyperlink ref="A968" r:id="rId958" xr:uid="{1FBCF3F7-D7C6-415D-BC68-EB98188BE57E}"/>
    <hyperlink ref="A969" r:id="rId959" xr:uid="{EE1E8D85-3C87-4D30-86C2-5056F1DFC0E3}"/>
    <hyperlink ref="A970" r:id="rId960" xr:uid="{0E22A7CB-9042-426B-850E-04B22C5A4F97}"/>
    <hyperlink ref="A971" r:id="rId961" xr:uid="{9F81A216-1A6F-4C27-B7AB-FA5363941C64}"/>
    <hyperlink ref="A972" r:id="rId962" xr:uid="{C5A695C1-8A63-4C43-8D01-1082BA1EF3F4}"/>
    <hyperlink ref="A973" r:id="rId963" xr:uid="{BAB7D06D-B8E8-47B2-B9E2-95BFD3BD6F59}"/>
    <hyperlink ref="A974" r:id="rId964" xr:uid="{BF0CDF12-4A23-4F21-98E2-0DC2DADB766D}"/>
    <hyperlink ref="A975" r:id="rId965" xr:uid="{E87BAB10-20AA-417D-AE0E-598FC345CCEC}"/>
    <hyperlink ref="A976" r:id="rId966" xr:uid="{13CBB5D2-08E8-433C-B630-25B6F2C29505}"/>
    <hyperlink ref="A977" r:id="rId967" xr:uid="{721FC5F2-174B-42EA-B41B-4290A7621839}"/>
    <hyperlink ref="A978" r:id="rId968" xr:uid="{4193478C-C17C-46EE-978E-2BB3E07FCC63}"/>
    <hyperlink ref="A979" r:id="rId969" xr:uid="{E2A3764E-AF2E-441D-B314-D099F071E186}"/>
    <hyperlink ref="A980" r:id="rId970" xr:uid="{46A74BAA-12E7-44F8-BFDA-15A351E5AEA8}"/>
    <hyperlink ref="A981" r:id="rId971" xr:uid="{721D4186-3914-4C1F-A888-8FE5E34018BF}"/>
    <hyperlink ref="A982" r:id="rId972" xr:uid="{3D0BA121-767E-4618-B49B-28B1D70A80AF}"/>
    <hyperlink ref="A983" r:id="rId973" xr:uid="{EFA6997B-BC58-4D1A-B72E-5818C6FAFC4B}"/>
    <hyperlink ref="A984" r:id="rId974" xr:uid="{1D46366F-3B82-4E82-A6DF-7699FD6359DA}"/>
    <hyperlink ref="A985" r:id="rId975" xr:uid="{BF7F786C-5356-49BE-84F9-F0A6A7F3AF1A}"/>
    <hyperlink ref="A986" r:id="rId976" xr:uid="{BEA9D2DA-D536-4172-B89D-D5D630D453AF}"/>
    <hyperlink ref="A987" r:id="rId977" xr:uid="{52E92F27-B852-4EC7-B473-BC706C771444}"/>
    <hyperlink ref="A988" r:id="rId978" xr:uid="{DF7FA52F-A77C-40FE-8634-1DD1909FA72E}"/>
    <hyperlink ref="A989" r:id="rId979" xr:uid="{0FECB1BE-2899-461A-B178-6EBB17257CF9}"/>
    <hyperlink ref="A990" r:id="rId980" xr:uid="{5CC97D74-02A5-496B-995A-4BCC83F18466}"/>
    <hyperlink ref="A991" r:id="rId981" xr:uid="{D453F1D7-8B9A-4BA2-827D-30819808386F}"/>
    <hyperlink ref="A992" r:id="rId982" xr:uid="{B4377E2A-4A59-4022-9E18-47AA6E30FFB8}"/>
    <hyperlink ref="A993" r:id="rId983" xr:uid="{404FF490-19A4-459E-B3D4-FBCE71F068B2}"/>
    <hyperlink ref="A994" r:id="rId984" xr:uid="{347360B0-676E-4927-AE9F-4926419CD49C}"/>
    <hyperlink ref="A995" r:id="rId985" xr:uid="{BFFB79B2-BC9B-4483-8B70-358299F84A28}"/>
    <hyperlink ref="A996" r:id="rId986" xr:uid="{E579D03F-DACD-48A9-90E5-E9F8881AC4EA}"/>
    <hyperlink ref="A997" r:id="rId987" xr:uid="{836D97ED-2036-461B-91FB-18303C786A89}"/>
    <hyperlink ref="A998" r:id="rId988" xr:uid="{9C82E938-1726-4526-8412-2274B17F7F78}"/>
    <hyperlink ref="A999" r:id="rId989" xr:uid="{3F05BC6B-2436-4598-B222-FE78620AA482}"/>
    <hyperlink ref="A1000" r:id="rId990" xr:uid="{3A0C5F78-C8F7-4DA2-8FB8-3A0139E906EE}"/>
    <hyperlink ref="A1001" r:id="rId991" xr:uid="{223B3A27-F111-45E4-B092-9B37DF65D215}"/>
    <hyperlink ref="A1002" r:id="rId992" xr:uid="{83A103BE-37D0-4623-BA1C-27CEDD6F3CED}"/>
    <hyperlink ref="A1003" r:id="rId993" xr:uid="{701233AC-D299-4B46-8D66-EB5BEBA856B8}"/>
    <hyperlink ref="A1004" r:id="rId994" xr:uid="{D972EE47-0BB3-479A-B57F-EEFEC4DA5448}"/>
    <hyperlink ref="A1005" r:id="rId995" xr:uid="{22B3215F-5CAA-4390-976B-A6AE9FA6EE02}"/>
    <hyperlink ref="A1006" r:id="rId996" xr:uid="{201288B9-AE5C-40CE-95FF-6D0ECBD053A8}"/>
    <hyperlink ref="A1007" r:id="rId997" xr:uid="{434D7554-A6E7-4440-A3E6-54ADED781DCE}"/>
    <hyperlink ref="A1008" r:id="rId998" xr:uid="{1F6CA0F2-68D7-4610-B737-49B18BCC9EE0}"/>
    <hyperlink ref="A1009" r:id="rId999" xr:uid="{4C7A89F6-61E2-4E3F-A799-F747856EDC98}"/>
    <hyperlink ref="A1010" r:id="rId1000" xr:uid="{FB0E7B78-6932-403A-8F20-940E11E2680F}"/>
    <hyperlink ref="A1011" r:id="rId1001" xr:uid="{1D1FCBDE-CAB9-4F02-8B3B-361184F94DFF}"/>
    <hyperlink ref="A1012" r:id="rId1002" xr:uid="{A451B96D-783E-4962-835A-96AC0F33242C}"/>
    <hyperlink ref="A1013" r:id="rId1003" xr:uid="{74833F60-6782-4531-B9C6-E1D2A7E4A4CA}"/>
    <hyperlink ref="A1014" r:id="rId1004" xr:uid="{67CA1816-A0E6-4E60-B730-C9E798CDDFC2}"/>
    <hyperlink ref="A1015" r:id="rId1005" xr:uid="{3F560036-26DC-410A-BE0D-3474937ECF0F}"/>
    <hyperlink ref="A1016" r:id="rId1006" xr:uid="{13D7EC09-4529-4F71-863A-631C5903BAA7}"/>
    <hyperlink ref="A1017" r:id="rId1007" xr:uid="{5161948E-909D-43F1-B10C-F2E8DA2BD1D2}"/>
    <hyperlink ref="A1018" r:id="rId1008" xr:uid="{CD7DEC08-D7E6-404C-845B-AF5F094BEC48}"/>
    <hyperlink ref="A1019" r:id="rId1009" xr:uid="{7DAC3DD9-1090-48B6-85E7-C3B506E95F02}"/>
    <hyperlink ref="A1020" r:id="rId1010" xr:uid="{8CC47FCB-D603-4153-94B3-85EA974218A1}"/>
    <hyperlink ref="A1021" r:id="rId1011" xr:uid="{D44DD70A-2DA3-4F32-8E3A-F4300B152FB3}"/>
    <hyperlink ref="A1022" r:id="rId1012" xr:uid="{13296BF5-B6BE-4FCC-92A7-6A2F50F50224}"/>
    <hyperlink ref="A1023" r:id="rId1013" xr:uid="{F7FF7689-A06D-41E0-95B8-86198D03FF23}"/>
    <hyperlink ref="A1024" r:id="rId1014" xr:uid="{76FC59BC-FA62-4EBB-89C9-4A5BA48907D3}"/>
    <hyperlink ref="A1025" r:id="rId1015" xr:uid="{8694068D-E052-4AC3-AEAB-A23654919D44}"/>
    <hyperlink ref="A1026" r:id="rId1016" xr:uid="{3137D137-391F-469E-AC7A-DA14ADC43FAB}"/>
    <hyperlink ref="A1027" r:id="rId1017" xr:uid="{D7FF4156-69F4-485A-8263-AEE8E9A4E457}"/>
    <hyperlink ref="A1028" r:id="rId1018" xr:uid="{6341F4E8-E8C6-493D-B5FE-CEC01C4733F8}"/>
    <hyperlink ref="A1029" r:id="rId1019" xr:uid="{7D129C33-192C-4444-A082-AB6AE0D2603E}"/>
    <hyperlink ref="A1030" r:id="rId1020" xr:uid="{2888DE64-4B50-44D4-8888-AA6E6A081E9D}"/>
    <hyperlink ref="A1031" r:id="rId1021" xr:uid="{024FEB9E-031D-4DED-AF1F-91C9A5156986}"/>
    <hyperlink ref="A1032" r:id="rId1022" xr:uid="{1AF26EB4-24D5-4DA7-9FC7-DB98AAA2F3BC}"/>
    <hyperlink ref="A1033" r:id="rId1023" xr:uid="{F437ABF4-602F-4AD9-BD72-8911B847EF2C}"/>
    <hyperlink ref="A1034" r:id="rId1024" xr:uid="{D3BEF556-3448-4298-B5D6-D0095BF82B7C}"/>
    <hyperlink ref="A1035" r:id="rId1025" xr:uid="{DCB46A88-3874-47C3-93B0-14E4721569F8}"/>
    <hyperlink ref="A1036" r:id="rId1026" xr:uid="{1852BB54-FB9A-4265-AF9C-BFE412EEC656}"/>
    <hyperlink ref="A1037" r:id="rId1027" xr:uid="{C8D58830-0B87-4347-9E0A-463A4E607245}"/>
    <hyperlink ref="A1038" r:id="rId1028" xr:uid="{7E440CB3-3104-4AFA-B83C-899A64AEE2B0}"/>
    <hyperlink ref="A1039" r:id="rId1029" xr:uid="{BC1A9630-24D6-42C9-B8B1-D453D1826965}"/>
    <hyperlink ref="A1040" r:id="rId1030" xr:uid="{A8AEF1D2-3879-4C58-B5CA-03D1DA781967}"/>
    <hyperlink ref="A1041" r:id="rId1031" xr:uid="{99A3D976-C386-4DAF-A4EF-BE16AF4F3725}"/>
    <hyperlink ref="A1042" r:id="rId1032" xr:uid="{42E5063B-DB30-4448-8A01-221269FAAD30}"/>
    <hyperlink ref="A1043" r:id="rId1033" xr:uid="{55CE0D39-11FC-49EE-A921-B14AF7A16707}"/>
    <hyperlink ref="A1044" r:id="rId1034" xr:uid="{7A3E7410-4B54-49C3-A2E6-96F9DF64901C}"/>
    <hyperlink ref="A1045" r:id="rId1035" xr:uid="{D17234A4-19B1-467F-ADE7-80E23E84A88E}"/>
    <hyperlink ref="A1046" r:id="rId1036" xr:uid="{D322D5F9-8AF6-4A3A-ADD1-EFD1DC575319}"/>
    <hyperlink ref="A1047" r:id="rId1037" xr:uid="{CA36C569-97F8-4207-91B7-F13229393CB9}"/>
    <hyperlink ref="A1048" r:id="rId1038" xr:uid="{B3568EF6-8E40-4701-B94A-B51FF43BBFE8}"/>
    <hyperlink ref="A1049" r:id="rId1039" xr:uid="{57F92D87-4F10-4D61-9331-20836B3471FF}"/>
    <hyperlink ref="A1050" r:id="rId1040" xr:uid="{592D6090-10C4-43C8-A033-75C5BB08AAD9}"/>
    <hyperlink ref="A1051" r:id="rId1041" xr:uid="{12250180-3F83-4CF2-A129-5DC230688DDA}"/>
    <hyperlink ref="A1052" r:id="rId1042" xr:uid="{4441DEBA-FFEB-48CD-8299-60F9159B13FE}"/>
    <hyperlink ref="A1053" r:id="rId1043" xr:uid="{979B2E11-D450-471F-85DC-D555E1246A28}"/>
    <hyperlink ref="A1054" r:id="rId1044" xr:uid="{2B2D6FF1-C799-4274-B242-97733F5793B7}"/>
    <hyperlink ref="A1055" r:id="rId1045" xr:uid="{AAA71922-35C4-4539-8EFA-6E50A08E423D}"/>
    <hyperlink ref="A1056" r:id="rId1046" xr:uid="{3F181DBE-FD86-4004-9FC4-2674152A9086}"/>
    <hyperlink ref="A1057" r:id="rId1047" xr:uid="{E7A15C4C-1493-4681-8563-327FD635D84F}"/>
    <hyperlink ref="A1058" r:id="rId1048" xr:uid="{03661DB4-FA9F-4554-954B-746E62311DC7}"/>
    <hyperlink ref="A1059" r:id="rId1049" xr:uid="{B1A466F4-3CAA-4C62-8D1F-E0880C20165E}"/>
    <hyperlink ref="A1060" r:id="rId1050" xr:uid="{FEA76750-8305-4CE9-9154-806B8DCBB144}"/>
    <hyperlink ref="A1061" r:id="rId1051" xr:uid="{959878AB-826E-47CA-A5F9-D8DA1D7A3434}"/>
    <hyperlink ref="A1062" r:id="rId1052" xr:uid="{BE7FF8A3-894D-403D-B308-535ABB31B5C3}"/>
    <hyperlink ref="A1063" r:id="rId1053" xr:uid="{2341B111-0FA0-4210-BCF8-2F6B737A039C}"/>
    <hyperlink ref="A1064" r:id="rId1054" xr:uid="{5DA628CE-83D2-4FD8-B9CC-FB46AE1BD990}"/>
    <hyperlink ref="A1065" r:id="rId1055" xr:uid="{F7BE7950-20C7-4C75-9C23-00E996BFAAAE}"/>
    <hyperlink ref="A1066" r:id="rId1056" xr:uid="{8D3DA691-01D0-42EE-A6BE-2FAF90E78BC3}"/>
    <hyperlink ref="A1067" r:id="rId1057" xr:uid="{D87823AC-1932-4C08-9C22-B55D7375941A}"/>
    <hyperlink ref="A1068" r:id="rId1058" xr:uid="{2D6B1621-C8B4-4F7A-85A7-6EA52A81A9B3}"/>
    <hyperlink ref="A1069" r:id="rId1059" xr:uid="{2342518E-376E-472E-B726-C9088D8582A7}"/>
    <hyperlink ref="A1070" r:id="rId1060" xr:uid="{57D9EFEA-E63D-476B-A626-931FC36F70B7}"/>
    <hyperlink ref="A1071" r:id="rId1061" xr:uid="{E22B3840-FC07-4030-A055-5AC8AAD94DA5}"/>
    <hyperlink ref="A1072" r:id="rId1062" xr:uid="{F9E94E1D-A3AC-4605-86BC-F5F48EDB25DC}"/>
    <hyperlink ref="A1073" r:id="rId1063" xr:uid="{8611BD5E-52B1-4ADD-8416-FAA48014570B}"/>
    <hyperlink ref="A1074" r:id="rId1064" xr:uid="{F591174F-5A3A-4C58-BF6C-6403C06493A9}"/>
    <hyperlink ref="A1075" r:id="rId1065" xr:uid="{DB95B30C-C416-4D6D-BE85-5D85CD89324A}"/>
    <hyperlink ref="A1076" r:id="rId1066" xr:uid="{FEADC7A3-0F55-40D0-BDF4-41A9A38617B4}"/>
    <hyperlink ref="A1077" r:id="rId1067" xr:uid="{64F28C1A-AB46-46DE-8E85-2505160EBC62}"/>
    <hyperlink ref="A1078" r:id="rId1068" xr:uid="{1A1BF1AE-DD1A-4EC9-B640-D67FD0CFE494}"/>
    <hyperlink ref="A1079" r:id="rId1069" xr:uid="{43858D23-29CC-462E-BA17-9B7F446B43E6}"/>
    <hyperlink ref="A1080" r:id="rId1070" xr:uid="{105AFCE0-8D6D-4BB4-9BA5-DDCCE2652546}"/>
    <hyperlink ref="A1081" r:id="rId1071" xr:uid="{F7B03713-7250-4183-8F2A-782399897C04}"/>
    <hyperlink ref="A1082" r:id="rId1072" xr:uid="{1C8AA657-8079-478E-A303-FB3FAE1D7B46}"/>
    <hyperlink ref="A1083" r:id="rId1073" xr:uid="{9F36D2D2-DBD7-4F1D-AA14-310C8EE43B5A}"/>
    <hyperlink ref="A1084" r:id="rId1074" xr:uid="{D8C835ED-6134-4725-86E1-8C8374B437DA}"/>
    <hyperlink ref="A1085" r:id="rId1075" xr:uid="{8D4E25B4-8CDB-4EF5-9898-489CDF8EC9AC}"/>
    <hyperlink ref="A1086" r:id="rId1076" xr:uid="{15BD1745-3EE5-45DE-BF3D-317C5CC1BA5D}"/>
    <hyperlink ref="A1087" r:id="rId1077" xr:uid="{6227082B-2915-4BDB-92CC-61AF10BB0465}"/>
    <hyperlink ref="A1088" r:id="rId1078" xr:uid="{29EF110C-CE05-4672-98C8-3D6B020BF510}"/>
    <hyperlink ref="A1089" r:id="rId1079" xr:uid="{5C5564EB-0E30-4351-8391-CAB3CC445D45}"/>
    <hyperlink ref="A1090" r:id="rId1080" xr:uid="{A78187A2-E8B7-4E96-9D92-CD23EDC13B21}"/>
    <hyperlink ref="A1091" r:id="rId1081" xr:uid="{15EC080C-DFEC-42AD-9E8E-12B25ABFA597}"/>
    <hyperlink ref="A1092" r:id="rId1082" xr:uid="{0BA8F12E-0B62-42D0-94E8-325AAF05BB3B}"/>
    <hyperlink ref="A1093" r:id="rId1083" xr:uid="{CEC6CAB2-68EB-425C-8A95-02F18687441A}"/>
    <hyperlink ref="A1094" r:id="rId1084" xr:uid="{BB28A316-6E29-426C-8037-A80D07326CCC}"/>
    <hyperlink ref="A1095" r:id="rId1085" xr:uid="{76E5939B-563B-4B70-81B1-E305810A6F19}"/>
    <hyperlink ref="A1096" r:id="rId1086" xr:uid="{3183E03A-5C00-4A66-B8D0-5D4A2ADC10C6}"/>
    <hyperlink ref="A1097" r:id="rId1087" xr:uid="{34B0D4D7-602B-40D9-AF98-4846ACDBA631}"/>
    <hyperlink ref="A1098" r:id="rId1088" xr:uid="{033D46A7-306F-4382-B01A-365D482E5121}"/>
    <hyperlink ref="A1099" r:id="rId1089" xr:uid="{ABC5B9C2-6D5C-4DEF-B50C-4072075C53FB}"/>
    <hyperlink ref="A1100" r:id="rId1090" xr:uid="{B3F29364-9B97-4643-BC11-E4C84D1FC509}"/>
    <hyperlink ref="A1101" r:id="rId1091" xr:uid="{FD25DCE4-C3DC-44B3-9D1A-167A35DE6BC4}"/>
    <hyperlink ref="A1102" r:id="rId1092" xr:uid="{FA7BC623-E783-4386-8E66-C36379537638}"/>
    <hyperlink ref="A1103" r:id="rId1093" xr:uid="{998A6D1D-2425-4AAB-9535-3C85EE11B80C}"/>
    <hyperlink ref="A1104" r:id="rId1094" xr:uid="{4807523E-D26D-466A-B2FC-CDC6FAF33C27}"/>
    <hyperlink ref="A1105" r:id="rId1095" xr:uid="{936E4E9B-D691-4F96-A3F0-BD4FF1F972B0}"/>
    <hyperlink ref="A1106" r:id="rId1096" xr:uid="{42842117-CCBD-413B-9C16-6699EC6036CF}"/>
    <hyperlink ref="A1107" r:id="rId1097" xr:uid="{57614F41-724E-43C3-B395-BFB5CD2A53A0}"/>
    <hyperlink ref="A1108" r:id="rId1098" xr:uid="{AA210FAC-90E9-4AB0-B391-3CFCAF4E337B}"/>
    <hyperlink ref="A1109" r:id="rId1099" xr:uid="{DC1435E0-F134-4D35-BFF6-C12F37DCA59D}"/>
    <hyperlink ref="A1110" r:id="rId1100" xr:uid="{BEC161F5-9BF5-4E08-87B3-379A2EDD99BC}"/>
    <hyperlink ref="A1111" r:id="rId1101" xr:uid="{CAADD95C-6D6E-4B4B-A9AC-45A298013527}"/>
    <hyperlink ref="A1112" r:id="rId1102" xr:uid="{C6EEA7FF-E29E-4721-84A7-47A7D76EA25C}"/>
    <hyperlink ref="A1113" r:id="rId1103" xr:uid="{824684D8-DB75-4F97-9F1B-34A8D097D9B7}"/>
    <hyperlink ref="A1114" r:id="rId1104" xr:uid="{F77F3315-9593-40F6-A15E-16C2315E2F7C}"/>
    <hyperlink ref="A1115" r:id="rId1105" xr:uid="{CC43A57F-2AFE-4A9A-BE20-F0254016D91D}"/>
    <hyperlink ref="A1116" r:id="rId1106" xr:uid="{900F6BB0-38E3-4AE8-9071-CBCCEE81573C}"/>
    <hyperlink ref="A1117" r:id="rId1107" xr:uid="{D03CA212-8DCC-44B5-BA8E-ECF5D23DBFEF}"/>
    <hyperlink ref="A1118" r:id="rId1108" xr:uid="{C99764E6-5C60-4A6F-A9A3-5B39027865CA}"/>
    <hyperlink ref="A1119" r:id="rId1109" xr:uid="{6184DB30-05CF-435F-B39D-D4AB5ADFEFF9}"/>
    <hyperlink ref="A1120" r:id="rId1110" xr:uid="{8828AADA-A6AD-4AB1-A050-8A578DF30BF2}"/>
    <hyperlink ref="A1121" r:id="rId1111" xr:uid="{68692FDD-F456-4B3E-8949-359C745D60E9}"/>
    <hyperlink ref="A1122" r:id="rId1112" xr:uid="{4F2CA94D-B8FD-47C1-84EB-BA45D95DA7E0}"/>
    <hyperlink ref="A1123" r:id="rId1113" xr:uid="{D9F01972-637C-42FB-A831-8DA3C440B73C}"/>
    <hyperlink ref="A1124" r:id="rId1114" xr:uid="{72F28206-AA0B-4785-A296-104F77CE02A7}"/>
    <hyperlink ref="A1125" r:id="rId1115" xr:uid="{0B70B735-D8A8-47B4-B6B6-97B408E5D9FB}"/>
    <hyperlink ref="A1126" r:id="rId1116" xr:uid="{7C7D283C-8508-4632-9E2D-606971E98B24}"/>
    <hyperlink ref="A1127" r:id="rId1117" xr:uid="{795155F3-C521-4548-BFDC-A33BDEEB61B7}"/>
    <hyperlink ref="A1128" r:id="rId1118" xr:uid="{E5DC5C5F-0466-4243-81BF-BE4B5FBF17C9}"/>
    <hyperlink ref="A1129" r:id="rId1119" xr:uid="{63FE1569-F860-4C51-99B0-5EF336D30B36}"/>
    <hyperlink ref="A1130" r:id="rId1120" xr:uid="{9EAED2E2-3ECF-4A7A-A82E-130D83E6254E}"/>
    <hyperlink ref="A1131" r:id="rId1121" xr:uid="{B8A7D98B-5A77-4001-AABE-5061EB2B0FE2}"/>
    <hyperlink ref="A1132" r:id="rId1122" xr:uid="{8DD6A1BF-970D-4A52-99B3-7A7FB5F2FC76}"/>
    <hyperlink ref="A1133" r:id="rId1123" xr:uid="{FC7664AA-0426-4029-A7A4-278E231B24CA}"/>
    <hyperlink ref="A1134" r:id="rId1124" xr:uid="{8FA4E744-5DE9-49DF-9991-82034B5C966D}"/>
    <hyperlink ref="A1135" r:id="rId1125" xr:uid="{584FAC3D-1503-4AFF-B91C-945BDD3213D4}"/>
    <hyperlink ref="A1136" r:id="rId1126" xr:uid="{6269BAE4-BBE2-47E8-8120-3D1937CD800A}"/>
    <hyperlink ref="A1137" r:id="rId1127" xr:uid="{F913DB8E-3D47-4E2E-8796-C219ED511DCD}"/>
    <hyperlink ref="A1138" r:id="rId1128" xr:uid="{CD4D0116-0FC6-4E06-A8A1-EB38071B4F35}"/>
    <hyperlink ref="A1139" r:id="rId1129" xr:uid="{1A8285B7-59AE-4446-9ED0-4EC7EA476603}"/>
    <hyperlink ref="A1140" r:id="rId1130" xr:uid="{96033DEE-66CA-4F0E-9B98-C112723EEF1A}"/>
    <hyperlink ref="A1141" r:id="rId1131" xr:uid="{70CD56E2-0DDC-4BEC-A7F5-875A4A7FB010}"/>
    <hyperlink ref="A1142" r:id="rId1132" xr:uid="{F062C144-3B89-4861-8F6A-778DB3C81D22}"/>
    <hyperlink ref="A1143" r:id="rId1133" xr:uid="{03A68C77-5786-4A13-9C2F-826E0DBB16B4}"/>
    <hyperlink ref="A1144" r:id="rId1134" xr:uid="{A37F06CB-5123-42EB-9871-31C55D1EFD35}"/>
    <hyperlink ref="A1145" r:id="rId1135" xr:uid="{2221FB47-8B85-41A3-90AE-B57BC946F5B2}"/>
    <hyperlink ref="A1146" r:id="rId1136" xr:uid="{B55FA336-FE62-4214-967F-C26263F0B38F}"/>
    <hyperlink ref="A1147" r:id="rId1137" xr:uid="{6D956007-E44A-413E-927D-F12D6B194EB9}"/>
    <hyperlink ref="A1148" r:id="rId1138" xr:uid="{DFCFF4F8-3929-49D0-8613-7B0D4B4D0F6C}"/>
    <hyperlink ref="A1149" r:id="rId1139" xr:uid="{77CDBDB0-8A34-4C29-A8AF-3A29B30219F5}"/>
    <hyperlink ref="A1150" r:id="rId1140" xr:uid="{C1B73730-56C8-40E2-A9F7-A2F02CCBE1B4}"/>
    <hyperlink ref="A1151" r:id="rId1141" xr:uid="{18731445-ABA1-405C-9AC6-843802B12F94}"/>
    <hyperlink ref="A1152" r:id="rId1142" xr:uid="{2C0DDA93-6C2E-4932-B112-A699F5864E8A}"/>
    <hyperlink ref="A1153" r:id="rId1143" xr:uid="{CD7FCF3A-F034-459F-8311-1BBB04B46BE3}"/>
    <hyperlink ref="A1154" r:id="rId1144" xr:uid="{F561DDDD-AB1F-4DEE-BE96-E91B4B3F937C}"/>
    <hyperlink ref="A1155" r:id="rId1145" xr:uid="{3EDC887D-4769-424B-A690-5E0CC3B129CC}"/>
    <hyperlink ref="A1156" r:id="rId1146" xr:uid="{1897159D-55C1-45FB-8144-C4ECC971EFA3}"/>
    <hyperlink ref="A1157" r:id="rId1147" xr:uid="{83FD04D5-BA7F-466B-90AB-292FB29F51BB}"/>
    <hyperlink ref="A1158" r:id="rId1148" xr:uid="{1795FAFD-8A9E-4FE2-8E91-62AA9A49661B}"/>
    <hyperlink ref="A1159" r:id="rId1149" xr:uid="{FAB441D4-E2B5-4A63-8232-4E283AC2084A}"/>
    <hyperlink ref="A1160" r:id="rId1150" xr:uid="{D7EB01E9-44A7-4F0A-B6CE-204782D65DE4}"/>
    <hyperlink ref="A1161" r:id="rId1151" xr:uid="{155B7CF6-C31B-4F8F-B9E4-92395348AD82}"/>
    <hyperlink ref="A1162" r:id="rId1152" xr:uid="{4084F54E-6BD0-49AF-908A-27066E384072}"/>
    <hyperlink ref="A1163" r:id="rId1153" xr:uid="{FCDCEAC6-FD16-484F-ABBB-27B21A9F4888}"/>
    <hyperlink ref="A1164" r:id="rId1154" xr:uid="{B7D78B16-8ABD-47ED-93E8-99E977A30A91}"/>
    <hyperlink ref="A1165" r:id="rId1155" xr:uid="{F284150C-2687-4454-A813-DE2CCE10D1B0}"/>
    <hyperlink ref="A1166" r:id="rId1156" xr:uid="{187D701B-557D-4057-BB88-04F5181D3AF9}"/>
    <hyperlink ref="A1167" r:id="rId1157" xr:uid="{2FD2DABA-C494-44A6-B652-6A65B40AFFA5}"/>
    <hyperlink ref="A1168" r:id="rId1158" xr:uid="{40A62B22-A4C3-4B63-87ED-6D44A06997CD}"/>
    <hyperlink ref="A1169" r:id="rId1159" xr:uid="{F188E1A9-A96E-422E-AEFA-B5696C3B3212}"/>
    <hyperlink ref="A1170" r:id="rId1160" xr:uid="{E9B707ED-5157-470D-8167-A38D36E7F57C}"/>
    <hyperlink ref="A1171" r:id="rId1161" xr:uid="{C3C989A7-B3D3-41BE-8A0D-A5161E18825D}"/>
    <hyperlink ref="A1172" r:id="rId1162" xr:uid="{28612C04-83F8-46F3-8265-138B56BEAC64}"/>
    <hyperlink ref="A1173" r:id="rId1163" xr:uid="{7EE2ECB3-ADA1-4849-B266-8470F01A31E8}"/>
    <hyperlink ref="A1174" r:id="rId1164" xr:uid="{93FF79F2-1747-428C-B60D-06EE286ADBD2}"/>
    <hyperlink ref="A1175" r:id="rId1165" xr:uid="{84999C9C-7CA9-4E04-A0B3-AC73D1CD8B21}"/>
    <hyperlink ref="A1176" r:id="rId1166" xr:uid="{E9B4ED40-C84F-4C3F-9074-C116349EFD91}"/>
    <hyperlink ref="A1177" r:id="rId1167" xr:uid="{382AA492-036D-4709-A567-928C4830BB65}"/>
    <hyperlink ref="A1178" r:id="rId1168" xr:uid="{4B83A263-3D2E-4294-B07D-48EA4476F4BD}"/>
    <hyperlink ref="A1179" r:id="rId1169" xr:uid="{52BE106C-70B2-46BE-8CD7-4B6421E3EADD}"/>
    <hyperlink ref="A1180" r:id="rId1170" xr:uid="{5522B0B2-589E-471A-B514-83D3FA2190A5}"/>
    <hyperlink ref="A1181" r:id="rId1171" xr:uid="{7122129B-CCA9-4C73-BDE5-99A9D263AF9D}"/>
    <hyperlink ref="A1182" r:id="rId1172" xr:uid="{279A8BC0-EC77-45B6-AA95-44F4C99E576C}"/>
    <hyperlink ref="A1183" r:id="rId1173" xr:uid="{68ACF1DB-9AFF-4710-8505-E3F8E42144CF}"/>
    <hyperlink ref="A1184" r:id="rId1174" xr:uid="{9F7536D4-89D5-4136-83EE-424B9A8961C2}"/>
    <hyperlink ref="A1185" r:id="rId1175" xr:uid="{9F464429-D6ED-4C56-9E83-ADA66AC4AA43}"/>
    <hyperlink ref="A1186" r:id="rId1176" xr:uid="{A0A10E57-1012-49E2-92A2-F899667C5E84}"/>
    <hyperlink ref="A1187" r:id="rId1177" xr:uid="{63CA012F-D6A4-43F1-90D5-514BB5BA91E9}"/>
    <hyperlink ref="A1188" r:id="rId1178" xr:uid="{360ECC02-7FD8-44BE-979E-949514239A9B}"/>
    <hyperlink ref="A1189" r:id="rId1179" xr:uid="{1A986EDC-1433-4590-8028-71C2BA04F302}"/>
    <hyperlink ref="A1190" r:id="rId1180" xr:uid="{E15E427A-B3F8-4AF2-95D6-AADDED1F755A}"/>
    <hyperlink ref="A1191" r:id="rId1181" xr:uid="{2D86C9AF-AA23-4D7A-9E5D-95962043B3B4}"/>
    <hyperlink ref="A1192" r:id="rId1182" xr:uid="{D6B88C1F-275F-47C2-A5B3-A4BFCC1386DE}"/>
    <hyperlink ref="A1193" r:id="rId1183" xr:uid="{C9A4CF29-2432-46AD-8CBA-F984F9DCFFE4}"/>
    <hyperlink ref="A1194" r:id="rId1184" xr:uid="{CB8B6657-5347-4366-A53E-8F9D384D0C53}"/>
    <hyperlink ref="A1195" r:id="rId1185" xr:uid="{D9F7AF5B-CC0F-4908-9C5C-86FD3AF1344B}"/>
    <hyperlink ref="A1196" r:id="rId1186" xr:uid="{8C256810-03CA-4289-AB07-DAE1C587370C}"/>
    <hyperlink ref="A1197" r:id="rId1187" xr:uid="{28D00794-32CC-4E70-91DE-0053311780A3}"/>
    <hyperlink ref="A1198" r:id="rId1188" xr:uid="{ACB65183-8054-4C92-80BE-DF5B6EE48DEA}"/>
    <hyperlink ref="A1199" r:id="rId1189" xr:uid="{9A8DDF38-02FD-4DA6-B0EF-1A4B82AB38DD}"/>
    <hyperlink ref="A1200" r:id="rId1190" xr:uid="{CF386FB3-F5CB-4E33-BC0D-5F1C7E1FCA38}"/>
    <hyperlink ref="A1201" r:id="rId1191" xr:uid="{66EF8176-05D9-49DA-AD34-829808A55E2A}"/>
    <hyperlink ref="A1202" r:id="rId1192" xr:uid="{4353688B-409A-42DE-BAE5-3A2C2B099B41}"/>
    <hyperlink ref="A1203" r:id="rId1193" xr:uid="{4909662E-A13D-497C-849C-081C3FF74150}"/>
    <hyperlink ref="A1204" r:id="rId1194" xr:uid="{A23F29B2-A7D0-41AC-BE03-A67E502DC521}"/>
    <hyperlink ref="A1205" r:id="rId1195" xr:uid="{06957C0A-345D-4DDB-829F-A0B29F5A1017}"/>
    <hyperlink ref="A1206" r:id="rId1196" xr:uid="{0C45D4CF-DD9D-4B5F-A01C-4C51265E31FC}"/>
    <hyperlink ref="A1207" r:id="rId1197" xr:uid="{CE0067A6-6AC5-4571-A7E4-81BCD42177E7}"/>
    <hyperlink ref="A1208" r:id="rId1198" xr:uid="{9E248481-4B27-48D2-8270-A8C2265CDE0B}"/>
    <hyperlink ref="A1209" r:id="rId1199" xr:uid="{68FD7ECC-14A5-427E-8774-77B03B3C4AA7}"/>
    <hyperlink ref="A1210" r:id="rId1200" xr:uid="{9A4271EF-D088-4C24-A087-24DC7A5590AB}"/>
    <hyperlink ref="A1211" r:id="rId1201" xr:uid="{11B4AD69-068F-47EC-B358-AD81BD7BC1AF}"/>
    <hyperlink ref="A1212" r:id="rId1202" xr:uid="{4F8A62F1-3009-41D3-A8CA-3B8DBF9B2187}"/>
    <hyperlink ref="A1213" r:id="rId1203" xr:uid="{CB58CFB0-F9B0-46AE-9C3A-A0AB4115C3EF}"/>
    <hyperlink ref="A1214" r:id="rId1204" xr:uid="{1366C7ED-C683-4908-A6E8-A28A4CFCDB99}"/>
    <hyperlink ref="A1215" r:id="rId1205" xr:uid="{58529731-E601-46B2-95D4-2CEE739E0FB4}"/>
    <hyperlink ref="A1216" r:id="rId1206" xr:uid="{54ABD624-5B38-41CB-832C-9B29FA5E561D}"/>
    <hyperlink ref="A1217" r:id="rId1207" xr:uid="{089796C8-3BF7-4F15-A2E6-A1456454AD7B}"/>
    <hyperlink ref="A1218" r:id="rId1208" xr:uid="{1B387FD6-FB90-464F-945B-741BCA3DB454}"/>
    <hyperlink ref="A1219" r:id="rId1209" xr:uid="{DD13A9D3-4351-4816-9A62-D3388692803E}"/>
    <hyperlink ref="A1220" r:id="rId1210" xr:uid="{0C27EF7A-1DC6-4B81-A72C-DFF540998F03}"/>
    <hyperlink ref="A1221" r:id="rId1211" xr:uid="{D4425D73-D2D8-40F1-8FBE-D811D007A4A9}"/>
    <hyperlink ref="A1222" r:id="rId1212" xr:uid="{5364D34E-15EB-4A50-8C9D-71C91DC807B1}"/>
    <hyperlink ref="A1223" r:id="rId1213" xr:uid="{F0B89009-65FA-4F90-9DCB-B55940BE7E29}"/>
    <hyperlink ref="A1224" r:id="rId1214" xr:uid="{A334FC83-541D-4B73-8BE3-CA5C6305872E}"/>
    <hyperlink ref="A1225" r:id="rId1215" xr:uid="{F9455EA3-3E8F-453A-B800-38810C8EEF0B}"/>
    <hyperlink ref="A1226" r:id="rId1216" xr:uid="{B35341A6-B40B-401D-9D7A-15680A10C1F1}"/>
    <hyperlink ref="A1227" r:id="rId1217" xr:uid="{0ADA6117-BC48-4C9E-8910-BF1231612421}"/>
    <hyperlink ref="A1228" r:id="rId1218" xr:uid="{E412844F-C4FD-4DCE-97EA-E114FEDC8522}"/>
    <hyperlink ref="A1229" r:id="rId1219" xr:uid="{D8DDA932-2F78-4D1F-85DE-F33859C78C9C}"/>
    <hyperlink ref="A1230" r:id="rId1220" xr:uid="{628D13FF-083B-440F-9F65-DFA5A5C8F876}"/>
    <hyperlink ref="A1231" r:id="rId1221" xr:uid="{5500D5E0-32C3-4D9D-8472-75C3FE3C015D}"/>
    <hyperlink ref="A1232" r:id="rId1222" xr:uid="{7E3A86A6-9DFB-4EBE-A4BD-B9223D61961A}"/>
    <hyperlink ref="A1233" r:id="rId1223" xr:uid="{3A041EF6-F353-42AA-9275-7F4F512CD97A}"/>
    <hyperlink ref="A1234" r:id="rId1224" xr:uid="{9F39F219-DE24-4727-A9DE-DE5D92D98B37}"/>
    <hyperlink ref="A1235" r:id="rId1225" xr:uid="{984237BA-6F7B-42D8-A376-1D704A2C62B6}"/>
    <hyperlink ref="A1236" r:id="rId1226" xr:uid="{0AECF37A-D7E0-439B-B39F-81063480C257}"/>
    <hyperlink ref="A1237" r:id="rId1227" xr:uid="{DE90DDA8-F2C5-45CE-AA5F-331A2917AB20}"/>
    <hyperlink ref="A1238" r:id="rId1228" xr:uid="{38C10B12-B4EE-40A9-AC08-C6A243FAA3E3}"/>
    <hyperlink ref="A1239" r:id="rId1229" xr:uid="{4A482F50-2B82-4F6C-A41A-9F1E93122952}"/>
    <hyperlink ref="A1240" r:id="rId1230" xr:uid="{C0D46800-9765-44F8-A272-1F9EE3AD7BC9}"/>
    <hyperlink ref="A1241" r:id="rId1231" xr:uid="{E002CE22-F224-432D-8336-D88F79813808}"/>
    <hyperlink ref="A1242" r:id="rId1232" xr:uid="{7CF4439B-7117-465E-9A38-44AF9411B390}"/>
    <hyperlink ref="A1243" r:id="rId1233" xr:uid="{96E63B3C-4D5E-442E-8F92-A1D175898A3B}"/>
    <hyperlink ref="A1244" r:id="rId1234" xr:uid="{B31AE122-79C5-49B2-A135-772F85385A35}"/>
    <hyperlink ref="A1245" r:id="rId1235" xr:uid="{4CAED07E-134E-4427-B892-80D72D1B0758}"/>
    <hyperlink ref="A1246" r:id="rId1236" xr:uid="{8421C57E-3D4E-4673-843A-A9F93ED39CE5}"/>
    <hyperlink ref="A1247" r:id="rId1237" xr:uid="{4273B80A-61E4-4FC1-AEFF-E66986FC3C01}"/>
    <hyperlink ref="A1248" r:id="rId1238" xr:uid="{28DEDA5D-2F94-4FF2-AB57-BC25217CFBF7}"/>
    <hyperlink ref="A1249" r:id="rId1239" xr:uid="{80F8DAE9-33AF-4F77-B0E3-D42E7A5C2E32}"/>
    <hyperlink ref="A1250" r:id="rId1240" xr:uid="{DF56153D-D191-4DD7-A909-C02DEF837A5A}"/>
    <hyperlink ref="A1251" r:id="rId1241" xr:uid="{6454A659-FFF8-422E-BC64-5DF97F8CEDDC}"/>
    <hyperlink ref="A1252" r:id="rId1242" xr:uid="{7977C706-3CF8-43D8-91D1-4D2D24F6CCAE}"/>
    <hyperlink ref="A1253" r:id="rId1243" xr:uid="{F3350679-73E0-4C45-94C8-F76C782EA817}"/>
    <hyperlink ref="A1254" r:id="rId1244" xr:uid="{0D04C94F-8196-49AA-AE76-B95859C3DF05}"/>
    <hyperlink ref="A1255" r:id="rId1245" xr:uid="{1E02AAE2-DD5C-4A48-8E70-7441FDEC6FC9}"/>
    <hyperlink ref="A1256" r:id="rId1246" xr:uid="{D7CC485B-42AD-4E07-ACEF-4AB17EDF4500}"/>
    <hyperlink ref="A1257" r:id="rId1247" xr:uid="{02394FA7-887B-4778-8C39-E9253FDB8F22}"/>
    <hyperlink ref="A1258" r:id="rId1248" xr:uid="{C8709CE3-E492-4BEF-B731-E6744266765A}"/>
    <hyperlink ref="A1259" r:id="rId1249" xr:uid="{83E4FBC6-DC7C-40AB-88FE-7B9CC84CF78B}"/>
    <hyperlink ref="A1260" r:id="rId1250" xr:uid="{382CB863-71C9-4247-B5D5-CB46C7F25C28}"/>
    <hyperlink ref="A1261" r:id="rId1251" xr:uid="{E82A6BA5-4E2C-47B4-A7A7-3D1B1CC93032}"/>
    <hyperlink ref="A1262" r:id="rId1252" xr:uid="{359A38CD-2052-4D5C-8B03-B472BD821255}"/>
    <hyperlink ref="A1263" r:id="rId1253" xr:uid="{EF9377E7-3744-48AB-A512-24EC3558DB1F}"/>
    <hyperlink ref="A1264" r:id="rId1254" xr:uid="{8AEDD27E-23B5-4856-8B3C-32C4782F4A55}"/>
    <hyperlink ref="A1265" r:id="rId1255" xr:uid="{FE4022B6-F1D2-4C68-9F75-3B573D0CD600}"/>
    <hyperlink ref="A1266" r:id="rId1256" xr:uid="{C611B03E-9451-48FB-9005-2586B84D7BE1}"/>
    <hyperlink ref="A1267" r:id="rId1257" xr:uid="{BB0E478A-F053-4F2B-AB64-C77B42BACB96}"/>
    <hyperlink ref="A1268" r:id="rId1258" xr:uid="{9F2EAE74-E15F-474A-B0B8-2FA33DB7EC55}"/>
    <hyperlink ref="A1269" r:id="rId1259" xr:uid="{36EBE453-C993-4208-9D2A-72274DB6E2E4}"/>
    <hyperlink ref="A1270" r:id="rId1260" xr:uid="{F77F221C-24FF-4942-A573-1ECB8BCBBC9C}"/>
    <hyperlink ref="A1271" r:id="rId1261" xr:uid="{C181C7E7-B0F3-46BA-85CB-40725840B290}"/>
    <hyperlink ref="A1272" r:id="rId1262" xr:uid="{F2A23A9B-C97A-42C2-88E3-9A41B2671BA9}"/>
    <hyperlink ref="A1273" r:id="rId1263" xr:uid="{8224368C-8F94-48BA-91A0-282EF4F7264C}"/>
    <hyperlink ref="A1274" r:id="rId1264" xr:uid="{14850A0B-4CB6-4117-8CAF-E9B2430E61D2}"/>
    <hyperlink ref="A1275" r:id="rId1265" xr:uid="{E5964954-32FE-43FB-83A9-1F2D1C1539E8}"/>
    <hyperlink ref="A1276" r:id="rId1266" xr:uid="{EB16D31B-BA90-4256-8F18-D2116C5B71EA}"/>
    <hyperlink ref="A1277" r:id="rId1267" xr:uid="{502876EF-4C00-4BDC-A8FD-4F882EF933C9}"/>
    <hyperlink ref="A1278" r:id="rId1268" xr:uid="{63D08487-4BBE-4B83-9A5F-EBFBDED17A96}"/>
    <hyperlink ref="A1279" r:id="rId1269" xr:uid="{62B48B09-8048-48C3-B8DE-8F2B9BDD6583}"/>
    <hyperlink ref="A1280" r:id="rId1270" xr:uid="{40729688-37A4-4255-BE6B-F006FE711992}"/>
    <hyperlink ref="A1281" r:id="rId1271" xr:uid="{1A97E0E3-DACD-4413-BCB2-EA93A6D51DD6}"/>
    <hyperlink ref="A1282" r:id="rId1272" xr:uid="{6BD532FB-090A-4936-A755-CEB614975E8E}"/>
    <hyperlink ref="A1283" r:id="rId1273" xr:uid="{AD321F98-17E8-48D2-8708-AE0A12911BB6}"/>
    <hyperlink ref="A1284" r:id="rId1274" xr:uid="{E46B3181-4FA6-4293-9010-7BF74E49C46B}"/>
    <hyperlink ref="A1285" r:id="rId1275" xr:uid="{EE9732A5-7170-42EC-9BBE-94BB771896CB}"/>
    <hyperlink ref="A1286" r:id="rId1276" xr:uid="{B89820F3-47EE-45E9-95FD-527C7DDDCD97}"/>
    <hyperlink ref="A1287" r:id="rId1277" xr:uid="{1A634E37-8011-4EF1-8467-527586A1BE8D}"/>
    <hyperlink ref="A1288" r:id="rId1278" xr:uid="{560BE1D8-9780-488D-A002-69C11761CF8F}"/>
    <hyperlink ref="A1289" r:id="rId1279" xr:uid="{B829AA06-78D8-4D68-9BD9-5DA66E73AD3E}"/>
    <hyperlink ref="A1290" r:id="rId1280" xr:uid="{E7EFB930-4593-4CC9-BC6B-667AFF5A8E1C}"/>
    <hyperlink ref="A1291" r:id="rId1281" xr:uid="{38A18B9B-1E09-4A77-AB78-0DF862C5C1C4}"/>
    <hyperlink ref="A1292" r:id="rId1282" xr:uid="{54906E3B-2815-4968-BD65-9F88FCD8B385}"/>
    <hyperlink ref="A1293" r:id="rId1283" xr:uid="{6C5213E4-FFE2-468C-BFD4-655466B43B16}"/>
    <hyperlink ref="A1294" r:id="rId1284" xr:uid="{5AE9EA2A-536B-41DE-A901-867E8369CD53}"/>
    <hyperlink ref="A1295" r:id="rId1285" xr:uid="{F4BF8675-2786-46F8-9CD5-2E3C80FAAD31}"/>
    <hyperlink ref="A1296" r:id="rId1286" xr:uid="{9315428A-2318-47B8-939C-118066E4C0B2}"/>
    <hyperlink ref="A1297" r:id="rId1287" xr:uid="{236C1ECE-143C-438E-BA58-9A3B7748EB67}"/>
    <hyperlink ref="A1298" r:id="rId1288" xr:uid="{1F871BAC-A8AE-4D75-BD74-2F7B3D799A92}"/>
    <hyperlink ref="A1299" r:id="rId1289" xr:uid="{822F81C3-5533-44B7-85C1-E8B4BBF1013F}"/>
    <hyperlink ref="A1300" r:id="rId1290" xr:uid="{64A93795-E747-4BDA-8C66-7A6DFCBB0865}"/>
    <hyperlink ref="A1301" r:id="rId1291" xr:uid="{79232F83-ED9B-4150-9204-DD16841FAC17}"/>
    <hyperlink ref="A1302" r:id="rId1292" xr:uid="{F0E8704E-17D2-44F8-80C5-EC4D3DC7D15E}"/>
    <hyperlink ref="A1303" r:id="rId1293" xr:uid="{6B1225AF-7448-4D4F-B12C-1A77901DCB21}"/>
    <hyperlink ref="A1304" r:id="rId1294" xr:uid="{8CA1F4E0-3B9A-42CC-8595-0E59DFD08E2E}"/>
    <hyperlink ref="A1305" r:id="rId1295" xr:uid="{9CA2F2A1-44AF-4458-8FBB-B779BC12B6AA}"/>
    <hyperlink ref="A1306" r:id="rId1296" xr:uid="{F7A8FC14-F90E-4483-84C3-64C34FE6BB90}"/>
    <hyperlink ref="A1307" r:id="rId1297" xr:uid="{2F0918D3-DE23-4E18-8142-1EFBE3DF42C2}"/>
    <hyperlink ref="A1308" r:id="rId1298" xr:uid="{C2862679-674B-43B5-91F5-1F4F4206EDA9}"/>
    <hyperlink ref="A1309" r:id="rId1299" xr:uid="{9259D6BA-CB55-4286-82A4-BE7974A2C7E7}"/>
    <hyperlink ref="A1310" r:id="rId1300" xr:uid="{BB9EC4E4-B9EE-4505-9007-E12716549331}"/>
    <hyperlink ref="A1311" r:id="rId1301" xr:uid="{BB96EAD1-DEC7-49A0-970E-57244447F621}"/>
    <hyperlink ref="A1312" r:id="rId1302" xr:uid="{C56DF3A3-AFE7-444B-A840-D08C3A274B7A}"/>
    <hyperlink ref="A1313" r:id="rId1303" xr:uid="{B7EC4A26-37E3-4E47-BA68-F3482A997D4C}"/>
    <hyperlink ref="A1314" r:id="rId1304" xr:uid="{165F81AB-8CD8-4EB7-A420-9F974B54CE80}"/>
    <hyperlink ref="A1315" r:id="rId1305" xr:uid="{75A8F453-C433-48B2-9DF9-08F8D23F986F}"/>
    <hyperlink ref="A1316" r:id="rId1306" xr:uid="{F7778C17-6C43-441D-9EF7-549D5ED3A32E}"/>
    <hyperlink ref="A1317" r:id="rId1307" xr:uid="{0FED514B-D6F1-4BDA-88F6-BED06D434A55}"/>
    <hyperlink ref="A1318" r:id="rId1308" xr:uid="{3F5DE3D0-21EB-4291-8451-6D8097A9DA7F}"/>
    <hyperlink ref="A1319" r:id="rId1309" xr:uid="{ECDF7DAC-37AC-472D-A4A1-AD0A3433BAF2}"/>
    <hyperlink ref="A1320" r:id="rId1310" xr:uid="{6885E4B7-79BE-4427-84D4-82122C4B9056}"/>
    <hyperlink ref="A1321" r:id="rId1311" xr:uid="{1FC27856-3594-4A0A-8305-DEEF08013436}"/>
    <hyperlink ref="A1322" r:id="rId1312" xr:uid="{75E2930A-5EB2-41BF-A416-BDB87251D003}"/>
    <hyperlink ref="A1323" r:id="rId1313" xr:uid="{A8739F0A-1EAE-44B7-BD19-6C742893F22D}"/>
    <hyperlink ref="A1324" r:id="rId1314" xr:uid="{01F16D49-38D8-4FC4-A27F-63D762AF21AA}"/>
    <hyperlink ref="A1325" r:id="rId1315" xr:uid="{FC029C84-3182-4201-8951-386AD9398150}"/>
    <hyperlink ref="A1326" r:id="rId1316" xr:uid="{1465EC0D-4844-45EE-9FAE-8F48D5EE1223}"/>
    <hyperlink ref="A1327" r:id="rId1317" xr:uid="{719799B7-EDCA-497A-B065-1B730B0798B3}"/>
    <hyperlink ref="A1328" r:id="rId1318" xr:uid="{BD340B90-8AE9-44EA-B152-E0E120278CB9}"/>
    <hyperlink ref="A1329" r:id="rId1319" xr:uid="{6296D5E0-B85F-4082-9D0B-567C5BD934AF}"/>
    <hyperlink ref="A1330" r:id="rId1320" xr:uid="{49A52C5E-0806-4F33-9251-C04085069753}"/>
    <hyperlink ref="A1331" r:id="rId1321" xr:uid="{54708B97-9E2E-46A0-9EB5-F1599C284216}"/>
    <hyperlink ref="A1332" r:id="rId1322" xr:uid="{467AC35F-3FDA-4770-8FA7-7E5E3D912C06}"/>
    <hyperlink ref="A1333" r:id="rId1323" xr:uid="{9E1838EB-01CE-459D-92FD-8474012E088D}"/>
    <hyperlink ref="A1334" r:id="rId1324" xr:uid="{11BD79B7-88EF-48B3-B9D4-E394488D6BF1}"/>
    <hyperlink ref="A1335" r:id="rId1325" xr:uid="{04738F0E-B773-4D1B-A4E2-6650DB1805AC}"/>
    <hyperlink ref="A1336" r:id="rId1326" xr:uid="{5B8B05DD-66E1-4A2B-8BB4-21C754F6F684}"/>
    <hyperlink ref="A1337" r:id="rId1327" xr:uid="{1D2FC5C2-71F9-47A8-AD0C-D08FE64F8843}"/>
    <hyperlink ref="A1338" r:id="rId1328" xr:uid="{3CD9C85D-9CDA-4F23-984B-BAD20A424714}"/>
    <hyperlink ref="A1339" r:id="rId1329" xr:uid="{2402494E-8EF1-4EB1-A05F-DE4251506FD6}"/>
    <hyperlink ref="A1340" r:id="rId1330" xr:uid="{D2F69F0D-511B-4796-8D57-0855EE26CF3B}"/>
    <hyperlink ref="A1341" r:id="rId1331" xr:uid="{F6C3C26E-A113-4BC8-9F46-46EDF4522E22}"/>
    <hyperlink ref="A1342" r:id="rId1332" xr:uid="{F27A6B87-AC42-46D8-9E0F-D789E3E6853D}"/>
    <hyperlink ref="A1343" r:id="rId1333" xr:uid="{85D3D3AF-ED7D-4F05-A653-ED407B7BBE09}"/>
    <hyperlink ref="A1344" r:id="rId1334" xr:uid="{5401BED4-B473-4677-A92C-19580285014D}"/>
    <hyperlink ref="A1345" r:id="rId1335" xr:uid="{E3AC2AEC-5906-4EE6-A9F0-F58ECFDE0DE1}"/>
    <hyperlink ref="A1346" r:id="rId1336" xr:uid="{89594177-25FB-40A4-8E57-2ED4851EE407}"/>
    <hyperlink ref="A1347" r:id="rId1337" xr:uid="{579B56F4-E2D6-43A3-9EB8-6A95B4C5DD02}"/>
    <hyperlink ref="A1348" r:id="rId1338" xr:uid="{6027CB49-1F68-43FF-8A8A-BA45CADCB416}"/>
    <hyperlink ref="A1349" r:id="rId1339" xr:uid="{9FF1D9DF-ACCA-4F6A-A0BE-4F57E7CC9779}"/>
    <hyperlink ref="A1350" r:id="rId1340" xr:uid="{33BD4755-0415-4797-819C-B02452C4E933}"/>
    <hyperlink ref="A1351" r:id="rId1341" xr:uid="{211B5601-EDCE-4542-9C1D-7BF241F39A9B}"/>
    <hyperlink ref="A1352" r:id="rId1342" xr:uid="{558E6B2C-01CC-4E90-9FB8-7DF25BCCB1CE}"/>
    <hyperlink ref="A1353" r:id="rId1343" xr:uid="{BBC94CC8-7A30-4E36-AA92-7558261D1FC1}"/>
    <hyperlink ref="A1354" r:id="rId1344" xr:uid="{2D6F878D-F0AF-45F6-B6BF-09F983945444}"/>
    <hyperlink ref="A1355" r:id="rId1345" xr:uid="{C69022E0-7DF9-4937-830D-D66AB8D7D0CE}"/>
    <hyperlink ref="A1356" r:id="rId1346" xr:uid="{EC458E0B-D4B6-45CF-AF9A-F3B6A2E9B3F2}"/>
    <hyperlink ref="A1357" r:id="rId1347" xr:uid="{1AE39B0F-10DE-45D7-9B02-E17552AD2CC9}"/>
    <hyperlink ref="A1358" r:id="rId1348" xr:uid="{03470BF3-EF78-4727-B623-B7EFE613017F}"/>
    <hyperlink ref="A1359" r:id="rId1349" xr:uid="{97A1C113-8053-4A36-AAF3-8DCBC03B77CB}"/>
    <hyperlink ref="A1360" r:id="rId1350" xr:uid="{18B650E2-5F9E-4B99-8915-76949C9B38D7}"/>
    <hyperlink ref="A1361" r:id="rId1351" xr:uid="{3F738876-B0B3-4DF3-92DC-0E921EADBAF8}"/>
    <hyperlink ref="A1362" r:id="rId1352" xr:uid="{B623A546-C541-4122-AB2B-9582DB554912}"/>
    <hyperlink ref="A1363" r:id="rId1353" xr:uid="{FC3ED5F4-6A66-4984-80DB-935943E4DBAF}"/>
    <hyperlink ref="A1364" r:id="rId1354" xr:uid="{07CD2846-0A7E-4730-90B2-6798EFFFAC69}"/>
    <hyperlink ref="A1365" r:id="rId1355" xr:uid="{C39E45A1-76C1-4471-8F1E-FB569CCBAF8D}"/>
    <hyperlink ref="A1366" r:id="rId1356" xr:uid="{0DB4C867-2118-43F2-BCEF-0AE5AE170506}"/>
    <hyperlink ref="A1367" r:id="rId1357" xr:uid="{D7C975F7-0CEA-4BA2-AE58-F085E7E7C325}"/>
    <hyperlink ref="A1368" r:id="rId1358" xr:uid="{C1CCEB76-1061-400A-B638-91A97FFA7C7D}"/>
    <hyperlink ref="A1369" r:id="rId1359" xr:uid="{F38E6B91-4B59-4BAB-AFB1-DDCD58F91256}"/>
    <hyperlink ref="A1370" r:id="rId1360" xr:uid="{ABEDCDCC-BDD8-4338-BB09-6E9692D13567}"/>
    <hyperlink ref="A1371" r:id="rId1361" xr:uid="{13FAF414-4271-49E0-8BD0-F298FF3234F1}"/>
    <hyperlink ref="A1372" r:id="rId1362" xr:uid="{E2AE7613-7F80-492A-9C31-B161CBD3DB71}"/>
    <hyperlink ref="A1373" r:id="rId1363" xr:uid="{931D0635-8CA2-4702-B0ED-F8691A587D75}"/>
    <hyperlink ref="A1374" r:id="rId1364" xr:uid="{E0DFA454-3C4A-442A-A71C-DD430D600689}"/>
    <hyperlink ref="A1375" r:id="rId1365" xr:uid="{CE59B95E-F0B1-43F9-9AD4-4C6DB2B44CD7}"/>
    <hyperlink ref="A1376" r:id="rId1366" xr:uid="{C6064AB7-548C-4E2E-8C94-FA847C77E82A}"/>
    <hyperlink ref="A1377" r:id="rId1367" xr:uid="{AA61FD89-92C9-4D15-B63B-2C11730BBE55}"/>
    <hyperlink ref="A1378" r:id="rId1368" xr:uid="{129CA8B0-1A45-4C95-90F7-E24C79334708}"/>
    <hyperlink ref="A1379" r:id="rId1369" xr:uid="{C70B8243-37B0-44C7-B687-FDF82225B3BB}"/>
    <hyperlink ref="A1380" r:id="rId1370" xr:uid="{0640F3A0-AE37-4AD7-BF10-EE5BC4E4FB5D}"/>
    <hyperlink ref="A1381" r:id="rId1371" xr:uid="{DCD39A7D-EEE3-4AC0-B5F5-F6BFFBC52B76}"/>
    <hyperlink ref="A1382" r:id="rId1372" xr:uid="{2B14C97F-0417-47ED-AD66-4D9D3ACCB4E6}"/>
    <hyperlink ref="A1383" r:id="rId1373" xr:uid="{00B4F59D-AE8E-40BD-AF4D-D22B43A01C72}"/>
    <hyperlink ref="A1384" r:id="rId1374" xr:uid="{38F0970F-1180-448C-96D3-471DED4F321D}"/>
    <hyperlink ref="A1385" r:id="rId1375" xr:uid="{EB75AA24-C5E0-41AE-9C15-8A2A03947D33}"/>
    <hyperlink ref="A1386" r:id="rId1376" xr:uid="{7ACBC42C-0875-4A43-A6A7-96A7A3443B61}"/>
    <hyperlink ref="A1387" r:id="rId1377" xr:uid="{84AC0AA4-CA40-4ABB-8EDB-80C8F75F3438}"/>
    <hyperlink ref="A1388" r:id="rId1378" xr:uid="{18606AEB-9D1C-4C38-8591-79E61B245D22}"/>
    <hyperlink ref="A1389" r:id="rId1379" xr:uid="{4F19229A-E15B-41A6-BB76-B5130DDCC868}"/>
    <hyperlink ref="A1390" r:id="rId1380" xr:uid="{5E6B4877-DEA0-45EA-9499-D8E920B36BAA}"/>
    <hyperlink ref="A1391" r:id="rId1381" xr:uid="{AECEDAB1-601E-4274-A095-C464EF0E0EF5}"/>
    <hyperlink ref="A1392" r:id="rId1382" xr:uid="{89EFF438-8047-4874-A376-FAD770C43CDF}"/>
    <hyperlink ref="A1393" r:id="rId1383" xr:uid="{8323F2A8-BAC9-468C-AB0F-C6B8EBF0067B}"/>
    <hyperlink ref="A1394" r:id="rId1384" xr:uid="{2A2F34F1-338A-47F6-AB5A-92C02D4C0A94}"/>
    <hyperlink ref="A1395" r:id="rId1385" xr:uid="{539C0799-CBF1-42B4-B626-5D03B36E60C8}"/>
    <hyperlink ref="A1396" r:id="rId1386" xr:uid="{345B0B7D-9167-46B2-9855-3444FCFC2172}"/>
    <hyperlink ref="A1397" r:id="rId1387" xr:uid="{FECF48BA-6F15-4E0E-BA96-365672676951}"/>
    <hyperlink ref="A1398" r:id="rId1388" xr:uid="{5C881CA2-7ECD-4767-A72A-407A132A8295}"/>
    <hyperlink ref="A1399" r:id="rId1389" xr:uid="{9E6CECA8-74D4-4D79-BB77-48BF7BB503A1}"/>
    <hyperlink ref="A1400" r:id="rId1390" xr:uid="{4095A47E-9F36-452B-8708-61B50CD07024}"/>
    <hyperlink ref="A1401" r:id="rId1391" xr:uid="{52940302-A45C-4573-AC34-A5A5E5718F10}"/>
    <hyperlink ref="A1402" r:id="rId1392" xr:uid="{7F99D989-B124-493A-AE0F-0724C0F3EA0C}"/>
    <hyperlink ref="A1403" r:id="rId1393" xr:uid="{8819644F-4EB5-4993-A457-3D4436C00AC1}"/>
    <hyperlink ref="A1404" r:id="rId1394" xr:uid="{059336A4-4733-4B78-A9D2-CF171BF81A07}"/>
    <hyperlink ref="A1405" r:id="rId1395" xr:uid="{03A3CE93-70B0-44FD-9FE4-8F2C836A2C7E}"/>
    <hyperlink ref="A1406" r:id="rId1396" xr:uid="{46BC47FF-DEC4-4DD8-ADC5-435306E7646D}"/>
    <hyperlink ref="A1407" r:id="rId1397" xr:uid="{451BEFE8-D362-4AED-9AD2-46FEF0A32D10}"/>
    <hyperlink ref="A1408" r:id="rId1398" xr:uid="{1BF919D2-43A9-4DAA-B56D-AF23A603E3FE}"/>
    <hyperlink ref="A1409" r:id="rId1399" xr:uid="{829D5703-63B3-4E4C-8114-252E1B61AAF5}"/>
    <hyperlink ref="A1410" r:id="rId1400" xr:uid="{90827ED1-397F-4A1B-850B-AD521B13FCBC}"/>
    <hyperlink ref="A1411" r:id="rId1401" xr:uid="{F4A395E3-DD30-436A-AF01-9F04FCA31835}"/>
    <hyperlink ref="A1412" r:id="rId1402" xr:uid="{45913768-B8F0-4F67-BF20-84607B671F8E}"/>
    <hyperlink ref="A1413" r:id="rId1403" xr:uid="{DC34B238-626E-4A6B-A9C1-755DBDC346EB}"/>
    <hyperlink ref="A1414" r:id="rId1404" xr:uid="{DF0AAE9B-41E4-40E9-8772-69E819124B92}"/>
    <hyperlink ref="A1415" r:id="rId1405" xr:uid="{A346919A-B892-479E-9E13-38DABAFD4BD2}"/>
    <hyperlink ref="A1416" r:id="rId1406" xr:uid="{FA05B2CD-3F4A-425F-AC4A-60654FA9A462}"/>
    <hyperlink ref="A1417" r:id="rId1407" xr:uid="{4BAA93BE-AF40-49B6-A74A-E0377DC03503}"/>
    <hyperlink ref="A1418" r:id="rId1408" xr:uid="{DEC864A8-2A33-468F-AD26-E039C59AC096}"/>
    <hyperlink ref="A1419" r:id="rId1409" xr:uid="{E13FE300-D456-4232-AA49-F8B656D3EA7E}"/>
    <hyperlink ref="A1420" r:id="rId1410" xr:uid="{F017B287-B371-464C-BBF3-E0A816B73831}"/>
    <hyperlink ref="A1421" r:id="rId1411" xr:uid="{3B1C3954-189D-4B1F-97C4-D6CF3AEC1993}"/>
    <hyperlink ref="A1422" r:id="rId1412" xr:uid="{37BDBD80-F756-4621-B12D-02D61D12432C}"/>
    <hyperlink ref="A1423" r:id="rId1413" xr:uid="{2F214B89-15AF-4F7F-A57F-69FACACC0BF1}"/>
    <hyperlink ref="A1424" r:id="rId1414" xr:uid="{53DD6E5E-A757-4E54-A64C-9B91A168C0D9}"/>
    <hyperlink ref="A1425" r:id="rId1415" xr:uid="{AA3A297B-5DBE-4125-A027-C3A164868D6D}"/>
    <hyperlink ref="A1426" r:id="rId1416" xr:uid="{98F962C6-5B29-4252-98DD-991575584FD8}"/>
    <hyperlink ref="A1427" r:id="rId1417" xr:uid="{66D5EDB8-AC21-4E90-AEA8-CFFAC337813B}"/>
    <hyperlink ref="A1428" r:id="rId1418" xr:uid="{D8B873B0-D917-4931-9988-202B044FCA0A}"/>
    <hyperlink ref="A1429" r:id="rId1419" xr:uid="{88895DBC-ADF1-456F-87A8-1343961F1E07}"/>
    <hyperlink ref="A1430" r:id="rId1420" xr:uid="{721CD16F-87BA-4CCC-B9B4-FE71595625C0}"/>
    <hyperlink ref="A1431" r:id="rId1421" xr:uid="{71CC0E8A-DB12-4EAB-A1D4-A33B9F97270F}"/>
    <hyperlink ref="A1432" r:id="rId1422" xr:uid="{8F3D21EE-E24F-448E-B015-E4CF37541755}"/>
    <hyperlink ref="A1433" r:id="rId1423" xr:uid="{8AFDFDE5-4336-47CB-9652-689D9C722DB5}"/>
    <hyperlink ref="A1434" r:id="rId1424" xr:uid="{9CEECFBC-4A6B-4738-9A27-5076A25CB2BE}"/>
    <hyperlink ref="A1435" r:id="rId1425" xr:uid="{DCDFE37F-42DE-4B5A-81B2-688DB5DBE215}"/>
    <hyperlink ref="A1436" r:id="rId1426" xr:uid="{389AEF98-A036-4A26-95D5-B6C4AB682B03}"/>
    <hyperlink ref="A1437" r:id="rId1427" xr:uid="{F97CEEFE-4CA3-4AAC-BC29-A58AF33F24A9}"/>
    <hyperlink ref="A1438" r:id="rId1428" xr:uid="{33D83684-C051-4ABE-BD1A-F704ABE42092}"/>
    <hyperlink ref="A1439" r:id="rId1429" xr:uid="{791BF1E8-E1DE-4CF0-9E59-46110DF73F98}"/>
    <hyperlink ref="A1440" r:id="rId1430" xr:uid="{D246157E-7FCC-4370-B08A-6B0D37A8823C}"/>
    <hyperlink ref="A1441" r:id="rId1431" xr:uid="{F4E890F7-AB16-4ED0-95CE-0241A86679C7}"/>
    <hyperlink ref="A1442" r:id="rId1432" xr:uid="{159CF48F-5B19-4E53-A1BB-7F5C944DFAE4}"/>
    <hyperlink ref="A1443" r:id="rId1433" xr:uid="{E7686F19-3C0D-4673-9316-3959F87289CE}"/>
    <hyperlink ref="A1444" r:id="rId1434" xr:uid="{C5AA05CE-1DC2-47B1-8F3B-C0512914E3F6}"/>
    <hyperlink ref="A1445" r:id="rId1435" xr:uid="{01130A08-04AB-4A68-B736-03D82B4E9DA3}"/>
    <hyperlink ref="A1446" r:id="rId1436" xr:uid="{30170EB9-09C0-4FB4-8206-6580EB1D7E8D}"/>
    <hyperlink ref="A1447" r:id="rId1437" xr:uid="{2AE81201-B4BE-4122-964A-E553427EB951}"/>
    <hyperlink ref="A1448" r:id="rId1438" xr:uid="{7267619A-B47A-4F7E-A8C1-F278829F2583}"/>
    <hyperlink ref="A1449" r:id="rId1439" xr:uid="{462FD717-CCE2-4D15-8D2C-ACC880230993}"/>
    <hyperlink ref="A1450" r:id="rId1440" xr:uid="{71F91700-F1F2-49C2-9E81-DB3071879B89}"/>
    <hyperlink ref="A1451" r:id="rId1441" xr:uid="{243071A4-CA73-4AA5-88BC-7D8E83591DA3}"/>
    <hyperlink ref="A1452" r:id="rId1442" xr:uid="{4DF2ACA0-530C-4399-9969-3BD1574BEF24}"/>
    <hyperlink ref="A1453" r:id="rId1443" xr:uid="{F0AE0DDB-49B6-4E87-91B0-48B4F8A77DF0}"/>
    <hyperlink ref="A1454" r:id="rId1444" xr:uid="{88792039-A5DF-42B7-9DB3-C69A0F9F9B7C}"/>
    <hyperlink ref="A1455" r:id="rId1445" xr:uid="{1FC2A506-3FF3-45BC-9A9F-73A04486CA10}"/>
    <hyperlink ref="A1456" r:id="rId1446" xr:uid="{40A45972-5655-4F43-9E38-796AA3714EDE}"/>
    <hyperlink ref="A1457" r:id="rId1447" xr:uid="{45500FB8-C68B-408A-9B1F-E30037FBD5B9}"/>
    <hyperlink ref="A1458" r:id="rId1448" xr:uid="{E3E970D9-2D2C-4A5A-8EF2-58083C2688FD}"/>
    <hyperlink ref="A1459" r:id="rId1449" xr:uid="{DBD5820D-F330-4714-B65F-CCD7947EFB23}"/>
    <hyperlink ref="A1460" r:id="rId1450" xr:uid="{23CC8ED6-0015-4C6B-BDAA-CD9A3EB9DA29}"/>
    <hyperlink ref="A1461" r:id="rId1451" xr:uid="{C6E98314-12A1-4E55-A959-9DE7615DF5FD}"/>
    <hyperlink ref="A1462" r:id="rId1452" xr:uid="{4B3F9B04-3600-48F5-98A7-2F241A49CCD7}"/>
    <hyperlink ref="A1463" r:id="rId1453" xr:uid="{BC0C55C6-A455-4F08-B18B-E70BA0762F86}"/>
    <hyperlink ref="A1464" r:id="rId1454" xr:uid="{3872A742-4C90-4F34-8065-2C9D5CA23E30}"/>
    <hyperlink ref="A1465" r:id="rId1455" xr:uid="{9DEF6CA2-087E-4BB2-9486-06F5919E997C}"/>
    <hyperlink ref="A1466" r:id="rId1456" xr:uid="{9AB7B371-08AF-4816-BAA2-2624E4942710}"/>
    <hyperlink ref="A1467" r:id="rId1457" xr:uid="{FFC93A33-4447-4549-8B6A-F05BF5A9F840}"/>
    <hyperlink ref="A1468" r:id="rId1458" xr:uid="{49A06FC6-1D02-4F00-B8B9-0AD5275AC56C}"/>
    <hyperlink ref="A1469" r:id="rId1459" xr:uid="{F60EB51E-5204-4652-A000-F8B36C4EBD76}"/>
    <hyperlink ref="A1470" r:id="rId1460" xr:uid="{50C7A5A3-5729-4B35-A8C2-67727FBE6A4B}"/>
    <hyperlink ref="A1471" r:id="rId1461" xr:uid="{49EDC7B2-7C6D-41A4-B7AA-0D6AE2D8792D}"/>
    <hyperlink ref="A1472" r:id="rId1462" xr:uid="{B580459E-0843-4257-A2B7-B0E4391A4ECD}"/>
    <hyperlink ref="A1473" r:id="rId1463" xr:uid="{B0EF305C-615F-4B3B-8B28-388D4A611FF6}"/>
    <hyperlink ref="A1474" r:id="rId1464" xr:uid="{A062A11F-A338-4503-918E-04B3816F1128}"/>
    <hyperlink ref="A1475" r:id="rId1465" xr:uid="{437CF9DB-B887-4F1B-A127-7127CB413772}"/>
    <hyperlink ref="A1476" r:id="rId1466" xr:uid="{D4BF9AEB-0EDF-473C-B14D-6505162298FB}"/>
    <hyperlink ref="A1477" r:id="rId1467" xr:uid="{305E2D44-AD2D-4D74-B0A5-E89D00166AA3}"/>
    <hyperlink ref="A1478" r:id="rId1468" xr:uid="{19D6302D-BCEB-4FB9-98E0-DC8B3509DCC5}"/>
    <hyperlink ref="A1479" r:id="rId1469" xr:uid="{6DFA7D85-08CF-409E-BF91-B533DCCFA601}"/>
    <hyperlink ref="A1480" r:id="rId1470" xr:uid="{136D6E06-051A-4EDB-893B-3A7006764BBB}"/>
    <hyperlink ref="A1481" r:id="rId1471" xr:uid="{D0EFB70E-06B2-4C97-BBEA-88679FB3B3E9}"/>
    <hyperlink ref="A1482" r:id="rId1472" xr:uid="{939DD8B4-EE33-492F-826E-C8205C1E0302}"/>
    <hyperlink ref="A1483" r:id="rId1473" xr:uid="{9E0784EB-6A4C-4556-B5B5-9F3F925C1568}"/>
    <hyperlink ref="A1484" r:id="rId1474" xr:uid="{115BEA42-5946-4DB5-831F-3D9F76D16A29}"/>
    <hyperlink ref="A1485" r:id="rId1475" xr:uid="{AF08306E-8F27-467B-87D2-A65FB9CEF29E}"/>
    <hyperlink ref="A1486" r:id="rId1476" xr:uid="{80D5E674-1603-437D-B19C-61966B8022FC}"/>
    <hyperlink ref="A1487" r:id="rId1477" xr:uid="{F15E89DC-244D-41F1-919B-7DB5F4F3DE88}"/>
    <hyperlink ref="A1488" r:id="rId1478" xr:uid="{B0B118D1-190F-4591-A53E-D4276AB140A3}"/>
    <hyperlink ref="A1489" r:id="rId1479" xr:uid="{7CFD6A65-79C5-4613-8148-BAF800A0CE20}"/>
    <hyperlink ref="A1490" r:id="rId1480" xr:uid="{888BC9A7-E171-44F7-BDB5-799254DF5ABE}"/>
    <hyperlink ref="A1491" r:id="rId1481" xr:uid="{1163DF7B-B89E-49A4-A3B4-EDD427C092CC}"/>
    <hyperlink ref="A1492" r:id="rId1482" xr:uid="{AC11B3A2-6351-4B66-B9F5-01B51FCA750D}"/>
    <hyperlink ref="A1493" r:id="rId1483" xr:uid="{D8587573-E716-4ACB-ABBF-294443B7C31A}"/>
    <hyperlink ref="A1494" r:id="rId1484" xr:uid="{9256CB95-94A0-427A-A6B4-C9C7CE7C785F}"/>
    <hyperlink ref="A1495" r:id="rId1485" xr:uid="{43B527AA-09B2-4A35-80DD-C8D7F3587D22}"/>
    <hyperlink ref="A1496" r:id="rId1486" xr:uid="{3D6A3E4E-86C8-4F91-A335-CD8CC0B2198E}"/>
    <hyperlink ref="A1497" r:id="rId1487" xr:uid="{710570EA-D598-49EC-AE2F-63DEFA828689}"/>
    <hyperlink ref="A1498" r:id="rId1488" xr:uid="{D90FF0CA-9CC3-411E-8506-70480A05E7D3}"/>
    <hyperlink ref="A1499" r:id="rId1489" xr:uid="{1E286AA2-5CC7-4C8B-B983-0DBA2D6F0F7F}"/>
    <hyperlink ref="A1500" r:id="rId1490" xr:uid="{1C88B0C4-235E-4937-A40B-018201D77570}"/>
    <hyperlink ref="A1501" r:id="rId1491" xr:uid="{34F1126A-11E4-451E-9E6F-BEC4B2ADEEED}"/>
    <hyperlink ref="A1502" r:id="rId1492" xr:uid="{11974698-3B45-4231-ABF8-AEE7020867A1}"/>
    <hyperlink ref="A1503" r:id="rId1493" xr:uid="{995D6A5C-213F-4708-94AB-34BD7DDA07A0}"/>
    <hyperlink ref="A1504" r:id="rId1494" xr:uid="{7233FDDE-5443-43AC-8AE4-A799F5501178}"/>
    <hyperlink ref="A1505" r:id="rId1495" xr:uid="{64F48F36-3EE8-4F23-8290-AA5EF4091AB4}"/>
    <hyperlink ref="A1506" r:id="rId1496" xr:uid="{BB6CAB0B-3257-47F9-B9B8-F62AD2C07310}"/>
    <hyperlink ref="A1507" r:id="rId1497" xr:uid="{71BFC2B0-136B-4FBB-A612-A20883A51C94}"/>
    <hyperlink ref="A1508" r:id="rId1498" xr:uid="{2B320343-C122-4241-9E4B-EC54D11503F8}"/>
    <hyperlink ref="A1509" r:id="rId1499" xr:uid="{A940B960-C13A-4A6A-810C-A9A3E7F8B96C}"/>
    <hyperlink ref="A1510" r:id="rId1500" xr:uid="{E2B17997-6362-4439-955E-8538F9A1BD72}"/>
    <hyperlink ref="A1511" r:id="rId1501" xr:uid="{517724E0-3140-41A1-9ECE-A48046331734}"/>
    <hyperlink ref="A1512" r:id="rId1502" xr:uid="{8E52C8B9-D50C-48D1-A38A-0CE68B1EA5B8}"/>
    <hyperlink ref="A1513" r:id="rId1503" xr:uid="{79ED4C04-E0BE-4272-A011-A925D2C9E6C9}"/>
    <hyperlink ref="A1514" r:id="rId1504" xr:uid="{CFDC90BA-E69F-4B09-860D-4DE033721B51}"/>
    <hyperlink ref="A1515" r:id="rId1505" xr:uid="{951CE2B8-6784-4278-BBA0-8B28BF3EC8F0}"/>
    <hyperlink ref="A1516" r:id="rId1506" xr:uid="{7D36BA4D-0197-4439-AE10-8EFA40A10BB8}"/>
    <hyperlink ref="A1517" r:id="rId1507" xr:uid="{DAE60B4F-4BC6-4D12-9614-3C7D0F22BED3}"/>
    <hyperlink ref="A1518" r:id="rId1508" xr:uid="{523A3079-F044-43EA-A895-E9942FC43792}"/>
    <hyperlink ref="A1519" r:id="rId1509" xr:uid="{EED3C442-6E9E-4FD1-A12E-A4F47413F2E5}"/>
    <hyperlink ref="A1520" r:id="rId1510" xr:uid="{2B2B8867-AF0E-4ACA-8A16-368CBA259DA0}"/>
    <hyperlink ref="A1521" r:id="rId1511" xr:uid="{A2E54863-CC31-486F-9A6C-89ADCAC390F2}"/>
    <hyperlink ref="A1522" r:id="rId1512" xr:uid="{7B95E932-7A69-4EA2-BC36-8E2B7E004AE5}"/>
    <hyperlink ref="A1523" r:id="rId1513" xr:uid="{73AF9693-1AB4-4D1A-9C1F-E9DCB97C4010}"/>
    <hyperlink ref="A1524" r:id="rId1514" xr:uid="{9A687041-702F-4EFC-AB9B-8438EF868B67}"/>
    <hyperlink ref="A1525" r:id="rId1515" xr:uid="{34FA48A4-5EA3-44C0-87FA-6F83526C4537}"/>
    <hyperlink ref="A1526" r:id="rId1516" xr:uid="{055A729D-3159-4BC5-9161-0680584204B3}"/>
    <hyperlink ref="A1527" r:id="rId1517" xr:uid="{3251982A-4F6C-4FBA-AF8F-ADDBFA8FE1F3}"/>
    <hyperlink ref="A1528" r:id="rId1518" xr:uid="{137EC820-C489-4DB3-89F0-2815FB3434C7}"/>
    <hyperlink ref="A1529" r:id="rId1519" xr:uid="{9C5CA8E3-F505-455C-B279-B031B9DD75B8}"/>
    <hyperlink ref="A1530" r:id="rId1520" xr:uid="{FCE7DC41-C5B7-4780-9953-05375F17B612}"/>
    <hyperlink ref="A1531" r:id="rId1521" xr:uid="{73A75606-8D49-48E1-81F8-E742B99E3786}"/>
    <hyperlink ref="A1532" r:id="rId1522" xr:uid="{C73D0633-78FB-44D1-A188-CDC66241CAA7}"/>
    <hyperlink ref="A1533" r:id="rId1523" xr:uid="{AC7FD37E-9899-4968-90A6-9DEA20E61E76}"/>
    <hyperlink ref="A1534" r:id="rId1524" xr:uid="{28234F7D-0374-465C-8452-BED99736B3FE}"/>
    <hyperlink ref="A1535" r:id="rId1525" xr:uid="{78CB45B4-41C7-413A-81BE-BC3DF0A6BDB7}"/>
    <hyperlink ref="A1536" r:id="rId1526" xr:uid="{FED65D6C-4485-41AF-87F5-E03A8C9DED03}"/>
    <hyperlink ref="A1537" r:id="rId1527" xr:uid="{20A1D681-A37A-4455-A9AC-B914C5692969}"/>
    <hyperlink ref="A1538" r:id="rId1528" xr:uid="{CDA186B5-5C54-4233-B92D-A792D0369F07}"/>
    <hyperlink ref="A1539" r:id="rId1529" xr:uid="{A3AFCA95-EA0B-45ED-81AA-5E15AEF5EAE4}"/>
    <hyperlink ref="A1540" r:id="rId1530" xr:uid="{B14463D7-04AE-4875-8D03-68BE5C21181F}"/>
    <hyperlink ref="A1541" r:id="rId1531" xr:uid="{17576934-C4ED-410C-95A8-020474DAA796}"/>
    <hyperlink ref="A1542" r:id="rId1532" xr:uid="{28B02D02-7CF1-476E-90DF-0E81FC212B67}"/>
    <hyperlink ref="A1543" r:id="rId1533" xr:uid="{0F2E0849-1B3E-4F28-BA11-CF0E00F97AE5}"/>
    <hyperlink ref="A1544" r:id="rId1534" xr:uid="{DF283C17-CEAA-4D01-9282-4A0E8121EEE7}"/>
    <hyperlink ref="A1545" r:id="rId1535" xr:uid="{B277434F-EE49-4043-BEF5-22C79492EFC1}"/>
    <hyperlink ref="A1546" r:id="rId1536" xr:uid="{EC950D50-108F-48D9-9148-694CF7E88AD3}"/>
    <hyperlink ref="A1547" r:id="rId1537" xr:uid="{43A02D6D-C09F-4A31-B6AF-AFB4B837EE29}"/>
    <hyperlink ref="A1548" r:id="rId1538" xr:uid="{282BBF71-3118-4513-AACF-A7DAD7B487D4}"/>
    <hyperlink ref="A1549" r:id="rId1539" xr:uid="{B631A2F9-3445-49E8-B209-25FA1063FE44}"/>
    <hyperlink ref="A1550" r:id="rId1540" xr:uid="{C2D0EE08-98F7-4E3F-83B0-CF18B18E350A}"/>
    <hyperlink ref="A1551" r:id="rId1541" xr:uid="{DF7686D3-E5C5-4B7E-881B-D14137246EBF}"/>
    <hyperlink ref="A1552" r:id="rId1542" xr:uid="{1E858A09-6428-4372-9E83-87C48A275B2D}"/>
    <hyperlink ref="A1553" r:id="rId1543" xr:uid="{4C885BC3-1D5F-41D0-B665-0595C4D45438}"/>
    <hyperlink ref="A1554" r:id="rId1544" xr:uid="{C7646288-8A0C-4A37-8F9C-5FD612DD0691}"/>
    <hyperlink ref="A1555" r:id="rId1545" xr:uid="{8365E8C4-C6D7-4AF2-9856-1EC2D0A09753}"/>
    <hyperlink ref="A1556" r:id="rId1546" xr:uid="{2D88438C-D9E4-4A91-B0D8-8DB8C0910054}"/>
    <hyperlink ref="A1557" r:id="rId1547" xr:uid="{C67CCDE2-E636-4A5F-9434-C20DC2F8B2A4}"/>
    <hyperlink ref="A1558" r:id="rId1548" xr:uid="{BB70D6D5-3619-4462-8DF6-6C03F63B8030}"/>
    <hyperlink ref="A1559" r:id="rId1549" xr:uid="{2DAD467D-2BA2-406C-A156-3064EFCA6912}"/>
    <hyperlink ref="A1560" r:id="rId1550" xr:uid="{B311D756-A9FB-4726-8C01-2067D3DA776F}"/>
    <hyperlink ref="A1561" r:id="rId1551" xr:uid="{473FEBA0-EF47-4E32-8E1A-4E8A6159AE2C}"/>
    <hyperlink ref="A1562" r:id="rId1552" xr:uid="{BA1F5C3A-F729-4BD1-B494-15C4DB0AB8F4}"/>
    <hyperlink ref="A1563" r:id="rId1553" xr:uid="{C1A8490B-5777-4FF2-B081-198D67861E19}"/>
    <hyperlink ref="A1564" r:id="rId1554" xr:uid="{93C1F51F-4725-491E-B59E-156479467576}"/>
    <hyperlink ref="A1565" r:id="rId1555" xr:uid="{22593D12-B9FD-4227-AF16-19787AD1F04A}"/>
    <hyperlink ref="A1566" r:id="rId1556" xr:uid="{BBAB1E5E-DA14-4B50-9CE2-D83C84DF5AF0}"/>
    <hyperlink ref="A1567" r:id="rId1557" xr:uid="{44DE09BD-F852-4370-BAF0-95C9EEC286BC}"/>
    <hyperlink ref="A1568" r:id="rId1558" xr:uid="{3BDCAAC6-3763-4079-8384-ADC0D459B0A8}"/>
    <hyperlink ref="A1569" r:id="rId1559" xr:uid="{9CECF9F5-E696-423A-8F7F-4C07E6E5F3AC}"/>
    <hyperlink ref="A1570" r:id="rId1560" xr:uid="{A03C7347-BA91-4F0B-B7F9-D232A1BC133D}"/>
    <hyperlink ref="A1571" r:id="rId1561" xr:uid="{17601064-E5C8-4E70-A025-E222FE25676E}"/>
    <hyperlink ref="A1572" r:id="rId1562" xr:uid="{55992B89-35A1-485B-B3D0-0E3A2A45D41A}"/>
    <hyperlink ref="A1573" r:id="rId1563" xr:uid="{16527D4B-D721-45A8-BCCA-AB40498E14CC}"/>
    <hyperlink ref="A1574" r:id="rId1564" xr:uid="{6039937D-3934-49E8-BEFC-4ED54327DDF4}"/>
    <hyperlink ref="A1575" r:id="rId1565" xr:uid="{AB172747-EB56-479E-982E-3A3B3EB16C01}"/>
    <hyperlink ref="A1576" r:id="rId1566" xr:uid="{036FF799-5E04-4680-9671-3B69554D313C}"/>
    <hyperlink ref="A1577" r:id="rId1567" xr:uid="{5D96AF4A-3629-4742-B926-B54B010558C3}"/>
    <hyperlink ref="A1578" r:id="rId1568" xr:uid="{0328D220-25ED-48E9-A38B-38A2DBE7410B}"/>
    <hyperlink ref="A1579" r:id="rId1569" xr:uid="{D92A758E-84B1-48F3-909D-A287648B3CC9}"/>
    <hyperlink ref="A1580" r:id="rId1570" xr:uid="{2BBD3D00-9ADF-4153-811E-1C5ABCF9B4F4}"/>
    <hyperlink ref="A1581" r:id="rId1571" xr:uid="{C5497D37-C478-43E2-B8FB-56A56898B7FF}"/>
    <hyperlink ref="A1582" r:id="rId1572" xr:uid="{F84221CE-4D2D-42C0-B040-2417E0D790FE}"/>
    <hyperlink ref="A1583" r:id="rId1573" xr:uid="{C8C5D0D1-9F50-4A9F-9A17-978BCE02FB4A}"/>
    <hyperlink ref="A1584" r:id="rId1574" xr:uid="{2547ED02-4606-4D51-A2B5-F40C083C46B9}"/>
    <hyperlink ref="A1585" r:id="rId1575" xr:uid="{E1D8DBCB-076E-4231-8ACA-7859AFFC1881}"/>
    <hyperlink ref="A1586" r:id="rId1576" xr:uid="{615609E1-FA9D-4BCB-9AA5-B3EBA876ED38}"/>
    <hyperlink ref="A1587" r:id="rId1577" xr:uid="{83EED5FE-A82A-40DC-8B47-D96C77475B28}"/>
    <hyperlink ref="A1588" r:id="rId1578" xr:uid="{0C2ECC3D-6402-400C-B0E3-676025BD3DFB}"/>
    <hyperlink ref="A1589" r:id="rId1579" xr:uid="{A96F37FF-DDAA-4D1A-821E-00B8153035FE}"/>
    <hyperlink ref="A1590" r:id="rId1580" xr:uid="{9844E895-3A99-42F5-8C15-7A8C0C1DCDE8}"/>
    <hyperlink ref="A1591" r:id="rId1581" xr:uid="{BB82AFD2-661F-460F-81AA-626A96E2358A}"/>
    <hyperlink ref="A1592" r:id="rId1582" xr:uid="{DA3B2FA0-77B5-488F-9C91-494BA7B37427}"/>
    <hyperlink ref="A1593" r:id="rId1583" xr:uid="{1F88DC6D-9D29-4A67-A86F-1F9AC04E1B7C}"/>
    <hyperlink ref="A1594" r:id="rId1584" xr:uid="{419C9136-36A7-493E-A421-155C47C89653}"/>
    <hyperlink ref="A1595" r:id="rId1585" xr:uid="{7937357B-BBFD-45BB-9619-F78232BAA2D5}"/>
    <hyperlink ref="A1596" r:id="rId1586" xr:uid="{2AD051AF-9A83-40F9-BD43-B65A658E3412}"/>
    <hyperlink ref="A1597" r:id="rId1587" xr:uid="{DADEC879-A689-43CA-BFDA-C01564CF30BB}"/>
    <hyperlink ref="A1598" r:id="rId1588" xr:uid="{45820977-9E21-403F-A74A-676C72F5B725}"/>
    <hyperlink ref="A1599" r:id="rId1589" xr:uid="{0776C8BF-A78C-4AA6-A718-29F908C6C09A}"/>
    <hyperlink ref="A1600" r:id="rId1590" xr:uid="{6EE8BEBC-4A6E-49CA-A7B3-6714F6927C18}"/>
    <hyperlink ref="A1601" r:id="rId1591" xr:uid="{F3582477-66B8-4618-AA4B-F4135EB9A190}"/>
    <hyperlink ref="A1602" r:id="rId1592" xr:uid="{16458908-29E5-43D4-B22C-6EF696C0B5B1}"/>
    <hyperlink ref="A1603" r:id="rId1593" xr:uid="{1EEB32EE-8AE6-44A7-A0B5-58388D335830}"/>
    <hyperlink ref="A1604" r:id="rId1594" xr:uid="{E0E032A1-4612-49F5-B76A-DB732709E4C0}"/>
    <hyperlink ref="A1605" r:id="rId1595" xr:uid="{38CFC137-45B2-4DCD-AD05-B58F55746818}"/>
    <hyperlink ref="A1606" r:id="rId1596" xr:uid="{39D39142-B35E-463A-91EE-E2637F951098}"/>
    <hyperlink ref="A1607" r:id="rId1597" xr:uid="{75CC467B-CED5-476B-8DB4-11CFD74E3588}"/>
    <hyperlink ref="A1608" r:id="rId1598" xr:uid="{432BBC39-CEE3-40FB-BF86-53EDFD60992F}"/>
    <hyperlink ref="A1609" r:id="rId1599" xr:uid="{60223E95-193A-440C-9656-2780345D5C5D}"/>
    <hyperlink ref="A1610" r:id="rId1600" xr:uid="{0EBA1D3E-1DBD-463C-8418-40A961FBECB3}"/>
    <hyperlink ref="A1611" r:id="rId1601" xr:uid="{5697A936-9FD3-4DED-8270-B9663B47A499}"/>
    <hyperlink ref="A1612" r:id="rId1602" xr:uid="{7F0432A8-AFE3-4EC9-AE5F-113BB3B58010}"/>
    <hyperlink ref="A1613" r:id="rId1603" xr:uid="{FF23DAC3-CE9F-4DDC-A8DD-55F7F157E625}"/>
    <hyperlink ref="A1614" r:id="rId1604" xr:uid="{EAE5C646-EBE9-46BB-8A14-C6EE373593C5}"/>
    <hyperlink ref="A1615" r:id="rId1605" xr:uid="{BD137A6E-4D77-4502-8133-015012DFB6FE}"/>
    <hyperlink ref="A1616" r:id="rId1606" xr:uid="{29BC7971-1EA0-4CEE-BFF9-FD17DE1C0253}"/>
    <hyperlink ref="A1617" r:id="rId1607" xr:uid="{CAA7DEAB-AA88-4AEA-943E-EDFAF6F14FB5}"/>
    <hyperlink ref="A1618" r:id="rId1608" xr:uid="{7067DC6F-73D4-47B0-9321-BC35A36C725A}"/>
    <hyperlink ref="A1619" r:id="rId1609" xr:uid="{26F02F0F-9E9D-4439-A71C-0970E070BDDC}"/>
    <hyperlink ref="A1620" r:id="rId1610" xr:uid="{D4AB8291-0846-49DE-B007-CD7534258445}"/>
    <hyperlink ref="A1621" r:id="rId1611" xr:uid="{297955C4-96A4-4863-A51C-7439A5073721}"/>
    <hyperlink ref="A1622" r:id="rId1612" xr:uid="{03AA8ADA-1C7F-4E16-8087-C05C9A2B2A08}"/>
    <hyperlink ref="A1623" r:id="rId1613" xr:uid="{555F9F28-EFB0-456D-8B6C-29F19E460070}"/>
    <hyperlink ref="A1624" r:id="rId1614" xr:uid="{C02C853F-FE9F-48A7-9E6A-3E18C5CF08D2}"/>
    <hyperlink ref="A1625" r:id="rId1615" xr:uid="{801A43E9-704F-4143-9239-D38BA512B56A}"/>
    <hyperlink ref="A1626" r:id="rId1616" xr:uid="{D7E7520A-EC77-4C8D-9210-EBFB9C5DC8CC}"/>
    <hyperlink ref="A1627" r:id="rId1617" xr:uid="{4158680C-D24E-4802-9FFA-73863B8FA398}"/>
    <hyperlink ref="A1628" r:id="rId1618" xr:uid="{3658BE9F-B588-4B74-A961-6F9977E133A5}"/>
    <hyperlink ref="A1629" r:id="rId1619" xr:uid="{239B534D-2426-4BE2-887A-879D0A483B03}"/>
    <hyperlink ref="A1630" r:id="rId1620" xr:uid="{C6254E70-8D2C-4131-B45B-3E88C8DE77C0}"/>
    <hyperlink ref="A1631" r:id="rId1621" xr:uid="{17832989-3665-472C-83A4-6B1592DA33D2}"/>
    <hyperlink ref="A1632" r:id="rId1622" xr:uid="{BBBCEA47-964D-4888-B30B-50846FEF5501}"/>
    <hyperlink ref="A1633" r:id="rId1623" xr:uid="{7B804067-BB8F-44AE-A299-30EC5F861388}"/>
    <hyperlink ref="A1634" r:id="rId1624" xr:uid="{3EFDE53B-E45C-4733-95EE-8397399E0BEC}"/>
    <hyperlink ref="A1635" r:id="rId1625" xr:uid="{3D2B07E3-B913-40B1-A6AC-54068DDCACA5}"/>
    <hyperlink ref="A1636" r:id="rId1626" xr:uid="{823CED2C-BB89-476A-8C8C-EB90C3A2DB37}"/>
    <hyperlink ref="A1637" r:id="rId1627" xr:uid="{1E52D34C-B823-4012-B464-253F5C91673D}"/>
    <hyperlink ref="A1638" r:id="rId1628" xr:uid="{79E33F20-42FC-4524-94B4-AECBAD38EB37}"/>
    <hyperlink ref="A1639" r:id="rId1629" xr:uid="{F1DEF543-CAE0-4C81-8DBB-387D4093A8D3}"/>
    <hyperlink ref="A1640" r:id="rId1630" xr:uid="{3F5734AC-EF5F-4C18-B263-85D92718FEC8}"/>
    <hyperlink ref="A1641" r:id="rId1631" xr:uid="{5E1F5BF3-0004-4EE3-ABBA-3A4D35F88112}"/>
    <hyperlink ref="A1642" r:id="rId1632" xr:uid="{6743A315-3F8E-4D85-A163-0CDC1DED030B}"/>
    <hyperlink ref="A1643" r:id="rId1633" xr:uid="{146CEE61-672B-46B4-8823-5DF45CC2791F}"/>
    <hyperlink ref="A1644" r:id="rId1634" xr:uid="{E011FC93-4860-4231-AE0C-1BC057213475}"/>
    <hyperlink ref="A1645" r:id="rId1635" xr:uid="{E65A3DC3-3852-4A50-8BB8-F9C5D1642A01}"/>
    <hyperlink ref="A1646" r:id="rId1636" xr:uid="{CC34AA86-DDD4-4C9C-8851-87E6D10D7665}"/>
    <hyperlink ref="A1647" r:id="rId1637" xr:uid="{09662C61-03AD-4FA7-9291-6BFF98CDF3C4}"/>
    <hyperlink ref="A1648" r:id="rId1638" xr:uid="{014D7FDB-A801-4439-8D40-BA6E64F7C739}"/>
    <hyperlink ref="A1649" r:id="rId1639" xr:uid="{94F9352C-33A1-4F30-9D62-F943FE43670A}"/>
    <hyperlink ref="A1650" r:id="rId1640" xr:uid="{26FAFB4E-413E-4435-B841-27310E883D89}"/>
    <hyperlink ref="A1651" r:id="rId1641" xr:uid="{F124CA55-0B01-429B-AAC6-7B60829F3193}"/>
    <hyperlink ref="A1652" r:id="rId1642" xr:uid="{B92F7104-00A3-4ACC-B3A2-36D00FAC0039}"/>
    <hyperlink ref="A1653" r:id="rId1643" xr:uid="{68CF6E3E-3EE5-41A6-AB09-4015D4C976A3}"/>
    <hyperlink ref="A1654" r:id="rId1644" xr:uid="{77D4E205-32E0-4869-A117-D76300526F76}"/>
    <hyperlink ref="A1655" r:id="rId1645" xr:uid="{CCAF6D6C-7822-4772-8E5C-CBB88B1252FD}"/>
    <hyperlink ref="A1656" r:id="rId1646" xr:uid="{EB800683-181D-4A78-B5D6-EF2DF354EE51}"/>
    <hyperlink ref="A1657" r:id="rId1647" xr:uid="{943016A9-8734-4553-951D-458461FE692A}"/>
    <hyperlink ref="A1658" r:id="rId1648" xr:uid="{2BF67F23-8CFF-4A46-B235-4C1DEBE3C16D}"/>
    <hyperlink ref="A1659" r:id="rId1649" xr:uid="{E4B5DA6A-3BC3-402B-B426-1EF25CF65166}"/>
    <hyperlink ref="A1660" r:id="rId1650" xr:uid="{E2430F6F-7937-40E9-A90C-629BA3D1EA45}"/>
    <hyperlink ref="A1661" r:id="rId1651" xr:uid="{1CDDEA43-3DAB-4438-AE59-343AC6F046AF}"/>
    <hyperlink ref="A1662" r:id="rId1652" xr:uid="{8C7A859F-FD06-434F-889E-4062A833271F}"/>
    <hyperlink ref="A1663" r:id="rId1653" xr:uid="{1636BFB2-7FED-4980-8970-2D5C38E7D211}"/>
    <hyperlink ref="A1664" r:id="rId1654" xr:uid="{D7D6D387-6AE2-4DA6-9F61-D3D98F915A9D}"/>
    <hyperlink ref="A1665" r:id="rId1655" xr:uid="{F6755EA3-892D-422E-A341-7A8B4985331A}"/>
    <hyperlink ref="A1666" r:id="rId1656" xr:uid="{21E048E0-D069-4CA6-9448-7D6C9BF7F0B0}"/>
    <hyperlink ref="A1667" r:id="rId1657" xr:uid="{39D91B87-8DDD-4B08-8E3C-A0E0B597EDCA}"/>
    <hyperlink ref="A1668" r:id="rId1658" xr:uid="{B5E33FAE-3DA8-404D-B6B3-151C032C35E6}"/>
    <hyperlink ref="A1669" r:id="rId1659" xr:uid="{11BEE650-F6CB-43E8-9B60-B033083AC7FC}"/>
    <hyperlink ref="A1670" r:id="rId1660" xr:uid="{C613B102-540F-4134-B933-FCEF43EA8C59}"/>
    <hyperlink ref="A1671" r:id="rId1661" xr:uid="{60005D43-ABB3-41D9-9BCF-7689155C05EB}"/>
    <hyperlink ref="A1672" r:id="rId1662" xr:uid="{A520BC8A-C444-4704-8826-3FA64C058F64}"/>
    <hyperlink ref="A1673" r:id="rId1663" xr:uid="{31B9C1DA-B6F6-46BA-A9B5-C7EE37E3BC4C}"/>
    <hyperlink ref="A1674" r:id="rId1664" xr:uid="{4D178163-4EB5-49C4-9B7B-4A6870EB8BCE}"/>
    <hyperlink ref="A1675" r:id="rId1665" xr:uid="{D2E202C5-A2AF-4E20-AF48-F0E9E28FA5DD}"/>
    <hyperlink ref="A1676" r:id="rId1666" xr:uid="{3C3266DC-DFC7-491B-87E8-B1EACD17CD50}"/>
    <hyperlink ref="A1677" r:id="rId1667" xr:uid="{5AD2EA7D-3101-42BC-8D25-95FC71AD22DC}"/>
    <hyperlink ref="A1678" r:id="rId1668" xr:uid="{B6ADD82D-108A-472E-B2F3-1E6ED1020DA4}"/>
    <hyperlink ref="A1679" r:id="rId1669" xr:uid="{C34FA9CC-A878-43A7-94F5-F4D17976FC78}"/>
    <hyperlink ref="A1680" r:id="rId1670" xr:uid="{94B591CE-3035-4390-9F29-4E141D831274}"/>
    <hyperlink ref="A1681" r:id="rId1671" xr:uid="{DE60C6B9-1586-4AB9-9430-9920E37B5F8D}"/>
    <hyperlink ref="A1682" r:id="rId1672" xr:uid="{540DB6CB-6355-42DF-8A26-DD1CC07B5600}"/>
    <hyperlink ref="A1683" r:id="rId1673" xr:uid="{3D4CCAAC-B774-49AC-8CE9-A279541BF718}"/>
    <hyperlink ref="A1684" r:id="rId1674" xr:uid="{66AEBEC6-4C1F-4ED2-8F42-6B5F672E6DA0}"/>
    <hyperlink ref="A1685" r:id="rId1675" xr:uid="{C0655734-0154-4B4F-90F9-B5A0A72D0306}"/>
    <hyperlink ref="A1686" r:id="rId1676" xr:uid="{1CF3F743-1C89-41F5-9328-33896E5BA736}"/>
    <hyperlink ref="A1687" r:id="rId1677" xr:uid="{3F3BC202-F715-4AFE-85E2-086118A2A26C}"/>
    <hyperlink ref="A1688" r:id="rId1678" xr:uid="{8E4E2BE1-3699-4A05-8F05-868B8FF7B46A}"/>
    <hyperlink ref="A1689" r:id="rId1679" xr:uid="{AF2938E6-1CA5-46BA-8FF6-7AF1423C1537}"/>
    <hyperlink ref="A1690" r:id="rId1680" xr:uid="{638FE2F4-CBEC-46F5-A6DD-0A7C07651CE5}"/>
    <hyperlink ref="A1691" r:id="rId1681" xr:uid="{22BB7B30-7ACC-4358-8246-FE8451C8AA77}"/>
    <hyperlink ref="A1692" r:id="rId1682" xr:uid="{E925DBF0-D4C8-4E39-A501-CDC434903696}"/>
    <hyperlink ref="A1693" r:id="rId1683" xr:uid="{495A7357-64BB-45D4-ADE5-606E279A62B2}"/>
    <hyperlink ref="A1694" r:id="rId1684" xr:uid="{BA5B9217-461D-45FF-9082-0D3452AFDF4A}"/>
    <hyperlink ref="A1695" r:id="rId1685" xr:uid="{37A64D3C-1A50-4E16-B12A-4939C87F5798}"/>
    <hyperlink ref="A1696" r:id="rId1686" xr:uid="{2418134E-F479-4751-B439-F890335514A1}"/>
    <hyperlink ref="A1697" r:id="rId1687" xr:uid="{61F64AF9-DE65-4DE0-88F8-248491AE9525}"/>
    <hyperlink ref="A1698" r:id="rId1688" xr:uid="{DC485FE4-7AA2-4437-9524-06D4F40DAE8D}"/>
    <hyperlink ref="A1699" r:id="rId1689" xr:uid="{8661475B-6563-47CE-8B80-7F9B523FF8DE}"/>
    <hyperlink ref="A1700" r:id="rId1690" xr:uid="{C021D713-F383-4C05-B2BE-4803DCDFBB27}"/>
    <hyperlink ref="A1701" r:id="rId1691" xr:uid="{6A169EB9-DCB0-4900-956C-FB03DEEDF747}"/>
    <hyperlink ref="A1702" r:id="rId1692" xr:uid="{F0215463-4582-4227-BB1A-51863A268524}"/>
    <hyperlink ref="A1703" r:id="rId1693" xr:uid="{896E4BB3-937D-42E1-A10B-BE7A9A1E3170}"/>
    <hyperlink ref="A1704" r:id="rId1694" xr:uid="{D2E6E871-6442-4226-8522-9A17FAAF226B}"/>
    <hyperlink ref="A1705" r:id="rId1695" xr:uid="{E4E674F7-EF6A-4A9D-9C87-01064802AA7D}"/>
    <hyperlink ref="A1706" r:id="rId1696" xr:uid="{94098F55-284B-4891-B332-57CB9AF61F76}"/>
    <hyperlink ref="A1707" r:id="rId1697" xr:uid="{AB69A0D0-030C-47C8-BD15-BD82FB7AF80D}"/>
    <hyperlink ref="A1708" r:id="rId1698" xr:uid="{BEB8C731-208C-47DD-A910-EC097343C80B}"/>
    <hyperlink ref="A1709" r:id="rId1699" xr:uid="{1A309C18-764E-400D-908D-9B92D999D630}"/>
    <hyperlink ref="A1710" r:id="rId1700" xr:uid="{4E2CB2CB-B271-4068-B6B7-CE541D9BBF14}"/>
    <hyperlink ref="A1711" r:id="rId1701" xr:uid="{2490FD98-677B-4147-9791-75ECBC30A371}"/>
    <hyperlink ref="A1712" r:id="rId1702" xr:uid="{10FFBF31-F01C-474A-AD99-690A580A13C0}"/>
    <hyperlink ref="A1713" r:id="rId1703" xr:uid="{66C8C0DF-972C-4EA8-808E-BF33A0C8FC4E}"/>
    <hyperlink ref="A1714" r:id="rId1704" xr:uid="{5FB82754-6362-440C-87FE-82106635FF8D}"/>
    <hyperlink ref="A1715" r:id="rId1705" xr:uid="{40F848D3-CFB4-49A8-B189-08AA2E6EC155}"/>
    <hyperlink ref="A1716" r:id="rId1706" xr:uid="{A569C8C5-7CE3-441F-81F7-B059B1BC2FF9}"/>
    <hyperlink ref="A1717" r:id="rId1707" xr:uid="{8CBDE164-84B5-4FB3-B756-D2572F3615A7}"/>
    <hyperlink ref="A1718" r:id="rId1708" xr:uid="{FCD54099-C282-45F2-8342-CF2ADCEBBBFB}"/>
    <hyperlink ref="A1719" r:id="rId1709" xr:uid="{A5A76C94-1A82-411D-9113-667B7C408A33}"/>
    <hyperlink ref="A1720" r:id="rId1710" xr:uid="{D3083693-DBE5-4EF4-9954-3FEFD0CD8AF3}"/>
    <hyperlink ref="A1721" r:id="rId1711" xr:uid="{612B6582-D111-469B-8F2E-8D29198174AC}"/>
    <hyperlink ref="A1722" r:id="rId1712" xr:uid="{43203202-1954-474F-91BF-1808AFCEC073}"/>
    <hyperlink ref="A1723" r:id="rId1713" xr:uid="{03DD39A8-E32D-4F39-8649-74B801E403E6}"/>
    <hyperlink ref="A1724" r:id="rId1714" xr:uid="{7D7959FF-6BCD-4954-B399-995BDB2A90EF}"/>
    <hyperlink ref="A1725" r:id="rId1715" xr:uid="{0E45D498-BB44-463A-B8CD-53F6F293E938}"/>
    <hyperlink ref="A1726" r:id="rId1716" xr:uid="{08868718-3787-4894-AAC0-AC0AE804DF3D}"/>
    <hyperlink ref="A1727" r:id="rId1717" xr:uid="{0186B5FF-ADD2-44A8-88A6-AB901283EC5D}"/>
    <hyperlink ref="A1728" r:id="rId1718" xr:uid="{DD4DFEF1-E136-4A1C-BECF-6E769432281C}"/>
    <hyperlink ref="A1729" r:id="rId1719" xr:uid="{51E6BC2C-A5C2-4368-8066-E63F1E2E5ED7}"/>
    <hyperlink ref="A1730" r:id="rId1720" xr:uid="{0D3F8729-4951-491D-A1DE-6F9C522069C8}"/>
    <hyperlink ref="A1731" r:id="rId1721" xr:uid="{BA726DFC-ABD3-455F-A60B-9E243497CCCC}"/>
    <hyperlink ref="A1732" r:id="rId1722" xr:uid="{6560093F-B039-458F-8CFB-C0A304BB9EE7}"/>
    <hyperlink ref="A1733" r:id="rId1723" xr:uid="{8583C77F-1034-46C3-B943-C900011FCF08}"/>
    <hyperlink ref="A1734" r:id="rId1724" xr:uid="{5B5448BA-5CAC-432D-A85B-6A7E043C362E}"/>
    <hyperlink ref="A1735" r:id="rId1725" xr:uid="{EC805F81-1442-4657-B7EA-9AF0562DBBFA}"/>
    <hyperlink ref="A1736" r:id="rId1726" xr:uid="{1B066DBF-EFC9-4869-8B5F-3C80583F012C}"/>
    <hyperlink ref="A1737" r:id="rId1727" xr:uid="{33A44107-52E1-4A01-B49B-1C821F898C55}"/>
    <hyperlink ref="A1738" r:id="rId1728" xr:uid="{519E5EC6-9851-496F-BEFE-D09C4B824F14}"/>
    <hyperlink ref="A1739" r:id="rId1729" xr:uid="{4BEA390F-15C5-4CC2-B768-E1A09F09326F}"/>
    <hyperlink ref="A1740" r:id="rId1730" xr:uid="{7ACB4ED4-A8D0-43F1-A6EC-4A4CBA3A865C}"/>
    <hyperlink ref="A1741" r:id="rId1731" xr:uid="{F4D63FF3-C06C-4B52-B711-7AA8BB41F226}"/>
    <hyperlink ref="A1742" r:id="rId1732" xr:uid="{E8BE0DF9-F59A-4AB8-AC04-8F8CD0EF8B0A}"/>
    <hyperlink ref="A1743" r:id="rId1733" xr:uid="{7758D8C5-6EB1-4BC6-9D1D-DE2FA842F4C4}"/>
    <hyperlink ref="A1744" r:id="rId1734" xr:uid="{E89F4760-5B30-4ECF-813C-69B3DDD3EA78}"/>
    <hyperlink ref="A1745" r:id="rId1735" xr:uid="{9E1F76ED-A314-4E1F-B9A0-6E75DA6EA135}"/>
    <hyperlink ref="A1746" r:id="rId1736" xr:uid="{E8C03577-56B2-4C19-A1DD-186EE6578438}"/>
    <hyperlink ref="A1747" r:id="rId1737" xr:uid="{AC1B9BAA-CA38-4BE8-9437-CF6FD7E063E0}"/>
    <hyperlink ref="A1748" r:id="rId1738" xr:uid="{6A665177-C8F2-43B5-AECA-737FC0942BB8}"/>
    <hyperlink ref="A1749" r:id="rId1739" xr:uid="{D8264FC9-FD00-43AB-9158-82E888302CD3}"/>
    <hyperlink ref="A1750" r:id="rId1740" xr:uid="{60B65908-0C6F-4002-BD77-4895C9651999}"/>
    <hyperlink ref="A1751" r:id="rId1741" xr:uid="{0684F750-CB97-4CE8-9285-91F2BFE00B18}"/>
    <hyperlink ref="A1752" r:id="rId1742" xr:uid="{98DE8119-AC03-41C2-A552-EDF96203605C}"/>
    <hyperlink ref="A1753" r:id="rId1743" xr:uid="{E044750F-1E7D-4198-9059-0F5F9FBB6FD5}"/>
    <hyperlink ref="A1754" r:id="rId1744" xr:uid="{409033EE-E961-4514-8ACA-56DA9E5F22DA}"/>
    <hyperlink ref="A1755" r:id="rId1745" xr:uid="{C23C0B26-4268-4281-981A-360F59B4C1E9}"/>
    <hyperlink ref="A1756" r:id="rId1746" xr:uid="{4C9547A4-ADD3-4FE4-A194-B926C081B23B}"/>
    <hyperlink ref="A1757" r:id="rId1747" xr:uid="{EB2F1DD5-B2DB-4E2C-AF11-FC6C12ECF55A}"/>
    <hyperlink ref="A1758" r:id="rId1748" xr:uid="{E34EB4E1-D692-463E-A39F-879A7F5354FF}"/>
    <hyperlink ref="A1759" r:id="rId1749" xr:uid="{525F3CA8-52B3-4F12-9205-54CA57557521}"/>
    <hyperlink ref="A1760" r:id="rId1750" xr:uid="{7C5BAE68-CC32-4009-BCE8-96B28E8068C3}"/>
    <hyperlink ref="A1761" r:id="rId1751" xr:uid="{797DD1A2-25FA-4CF1-866A-57B087BDE585}"/>
    <hyperlink ref="A1762" r:id="rId1752" xr:uid="{1F163BF4-C0B0-4B68-BF5F-D4FBFEDECECB}"/>
    <hyperlink ref="A1763" r:id="rId1753" xr:uid="{4C741DB3-1A63-4728-8310-05C3C12620F7}"/>
    <hyperlink ref="A1764" r:id="rId1754" xr:uid="{05F69FF8-CB43-48E6-8ABA-F06131D0DC30}"/>
    <hyperlink ref="A1765" r:id="rId1755" xr:uid="{E662A37A-509E-46B6-84B5-C6307073C2E3}"/>
    <hyperlink ref="A1766" r:id="rId1756" xr:uid="{45E7B1A8-7C4A-4475-BBAE-C720492BD151}"/>
    <hyperlink ref="A1767" r:id="rId1757" xr:uid="{F8CF763D-1438-4874-927E-44568EB45FDC}"/>
    <hyperlink ref="A1768" r:id="rId1758" xr:uid="{44C16B4C-7926-4604-9960-BEFF9C856142}"/>
    <hyperlink ref="A1769" r:id="rId1759" xr:uid="{F0C396D7-E2D1-4835-BFE8-6C0B7515EF5D}"/>
    <hyperlink ref="A1770" r:id="rId1760" xr:uid="{273E2032-4B25-451C-80EB-696BBC1B0402}"/>
    <hyperlink ref="A1771" r:id="rId1761" xr:uid="{A78F998B-1E35-4FCD-A7E7-4AF515430614}"/>
    <hyperlink ref="A1772" r:id="rId1762" xr:uid="{96D2AD89-04B5-4262-950B-2359135FDA07}"/>
    <hyperlink ref="A1773" r:id="rId1763" xr:uid="{75892919-8F96-4568-8B21-FC7D7B94659D}"/>
    <hyperlink ref="A1774" r:id="rId1764" xr:uid="{18B41365-D44F-4EC2-8577-AE72E98C5D27}"/>
    <hyperlink ref="A1775" r:id="rId1765" xr:uid="{99AB3265-A4F8-40C2-BBAF-EEEDD42AF25F}"/>
    <hyperlink ref="A1776" r:id="rId1766" xr:uid="{A96636DF-38B7-4BB3-92AB-D22B333F360E}"/>
    <hyperlink ref="A1777" r:id="rId1767" xr:uid="{2AACE6EE-15FE-4C41-BE8C-8DB1F3C71656}"/>
    <hyperlink ref="A1778" r:id="rId1768" xr:uid="{17D34C2A-D882-4758-A91A-BC57BFA2B7FF}"/>
    <hyperlink ref="A1779" r:id="rId1769" xr:uid="{B22386BC-EEFF-467F-BC73-9E3D1F2002EB}"/>
    <hyperlink ref="A1780" r:id="rId1770" xr:uid="{6EE7F501-E9FC-4C50-8873-51DCE0343BAB}"/>
    <hyperlink ref="A1781" r:id="rId1771" xr:uid="{88787D08-EBB9-4627-AF31-7BB1641B8326}"/>
    <hyperlink ref="A1782" r:id="rId1772" xr:uid="{49250289-CD08-44B1-85BB-7AAEDE27B10F}"/>
    <hyperlink ref="A1783" r:id="rId1773" xr:uid="{9AAC3BF9-C921-482B-A574-C0E3ADD2A6E6}"/>
    <hyperlink ref="A1784" r:id="rId1774" xr:uid="{2EA3E240-84C8-4628-B834-40F72737AB57}"/>
    <hyperlink ref="A1785" r:id="rId1775" xr:uid="{41226AC4-E781-4AFA-B723-DD31FA338EEB}"/>
    <hyperlink ref="A1786" r:id="rId1776" xr:uid="{054AB5FB-9EC4-425A-86FE-77B70EE5BE44}"/>
    <hyperlink ref="A1787" r:id="rId1777" xr:uid="{8D08E0A1-DEDC-4F07-B2A7-A803FF4C5B05}"/>
    <hyperlink ref="A1788" r:id="rId1778" xr:uid="{5D40EFAE-6B3E-41D6-8876-0921C0A1A218}"/>
    <hyperlink ref="A1789" r:id="rId1779" xr:uid="{CB8CF208-68E5-4F43-8063-84458F3FC62E}"/>
    <hyperlink ref="A1790" r:id="rId1780" xr:uid="{35AC1B8B-BCE1-4E14-AAB7-157ACF163859}"/>
    <hyperlink ref="A1791" r:id="rId1781" xr:uid="{2E98DC65-0485-4E59-894D-1361FAA519F4}"/>
    <hyperlink ref="A1792" r:id="rId1782" xr:uid="{F5E93D4B-0E36-4C61-8E31-72659577441D}"/>
    <hyperlink ref="A1793" r:id="rId1783" xr:uid="{A2CF66F0-CC97-4CAC-9F8D-223C255B60CD}"/>
    <hyperlink ref="A1794" r:id="rId1784" xr:uid="{D2D8889F-2197-491F-A213-DACB89F427A9}"/>
    <hyperlink ref="A1795" r:id="rId1785" xr:uid="{3F86F7CD-592C-421A-8B0B-9E50F3B68CA5}"/>
    <hyperlink ref="A1796" r:id="rId1786" xr:uid="{1D0FA39B-88E1-464C-81D5-B66520BAA082}"/>
    <hyperlink ref="A1797" r:id="rId1787" xr:uid="{36451396-CE79-410B-867D-18EE7F3DF7AC}"/>
    <hyperlink ref="A1798" r:id="rId1788" xr:uid="{A58E5894-21F9-4EC1-91A0-776BA32D43DE}"/>
    <hyperlink ref="A1799" r:id="rId1789" xr:uid="{FF5B5251-E2A1-442B-AF8B-166D94BEAADA}"/>
    <hyperlink ref="A1800" r:id="rId1790" xr:uid="{A852C560-C960-4E73-925D-345DCBEF5FA6}"/>
    <hyperlink ref="A1801" r:id="rId1791" xr:uid="{53D4F5E0-02D2-46BD-BACE-9947604A0559}"/>
    <hyperlink ref="A1802" r:id="rId1792" xr:uid="{5026BB5C-7700-44F7-A218-C3AD3D2D8560}"/>
    <hyperlink ref="A1803" r:id="rId1793" xr:uid="{F2128FD3-AEDF-44DA-B0D2-E42D328531DD}"/>
    <hyperlink ref="A1804" r:id="rId1794" xr:uid="{29A30D65-52A8-4054-90B4-9F85982E7340}"/>
    <hyperlink ref="A1805" r:id="rId1795" xr:uid="{050C45AE-DB80-4403-A468-B506A8502ACD}"/>
    <hyperlink ref="A1806" r:id="rId1796" xr:uid="{A9F8F92A-E9D0-4EA4-B8AD-1AA2C4AFFCC8}"/>
    <hyperlink ref="A1807" r:id="rId1797" xr:uid="{6DAE38E6-0FE2-4724-AF19-887DF94217AD}"/>
    <hyperlink ref="A1808" r:id="rId1798" xr:uid="{37E4A391-37BB-430D-A2F7-F32089540DD9}"/>
    <hyperlink ref="A1809" r:id="rId1799" xr:uid="{226F5319-0E7A-4D3D-B910-778EF56D9800}"/>
    <hyperlink ref="A1810" r:id="rId1800" xr:uid="{D6BC106B-833D-4E26-8507-71F49F5A7DFB}"/>
    <hyperlink ref="A1811" r:id="rId1801" xr:uid="{CDDE523B-468E-43B5-BCB3-47CE4F9CC011}"/>
    <hyperlink ref="A1812" r:id="rId1802" xr:uid="{9B1C63FB-AB52-41B7-803F-CC96F4D5D474}"/>
    <hyperlink ref="A1813" r:id="rId1803" xr:uid="{BE452F9E-90F0-489F-A31A-90AF80563802}"/>
    <hyperlink ref="A1814" r:id="rId1804" xr:uid="{ECDA77D8-F8E1-4FA9-AB5D-BB2E6419FF0A}"/>
    <hyperlink ref="A1815" r:id="rId1805" xr:uid="{242E9660-59B7-4809-B28A-394B0E2EF919}"/>
    <hyperlink ref="A1816" r:id="rId1806" xr:uid="{4309BF70-9A6C-42FE-86C1-D63C46A3BA31}"/>
    <hyperlink ref="A1817" r:id="rId1807" xr:uid="{778703A8-5140-43CD-AF1E-54DEDC36208E}"/>
    <hyperlink ref="A1818" r:id="rId1808" xr:uid="{45010B8C-88BC-4FE6-8044-B86E0314253D}"/>
    <hyperlink ref="A1819" r:id="rId1809" xr:uid="{4521CC78-37A0-4B0E-B84D-489364BA8AF1}"/>
    <hyperlink ref="A1820" r:id="rId1810" xr:uid="{E100851B-10C8-4ED9-A685-C2DCC5EFD33C}"/>
    <hyperlink ref="A1821" r:id="rId1811" xr:uid="{0E4F82E3-6D4F-41E1-A5A9-D7356D8426E1}"/>
    <hyperlink ref="A1822" r:id="rId1812" xr:uid="{AB75F287-14FC-4EE2-8BAA-B084E3F3B532}"/>
    <hyperlink ref="A1823" r:id="rId1813" xr:uid="{2BA65608-1738-4C12-83C4-445B8F130119}"/>
    <hyperlink ref="A1824" r:id="rId1814" xr:uid="{1E1D0773-5762-44A3-9CC8-56EFA7825A79}"/>
    <hyperlink ref="A1825" r:id="rId1815" xr:uid="{DD689871-0B57-43BF-8F37-A5F06162BA0B}"/>
    <hyperlink ref="A1826" r:id="rId1816" xr:uid="{E56BA610-D75B-4E0C-8F6E-7678659317CD}"/>
    <hyperlink ref="A1827" r:id="rId1817" xr:uid="{DA1951A5-12CF-4CD5-938D-0CE92418FD4F}"/>
    <hyperlink ref="A1828" r:id="rId1818" xr:uid="{83A55D37-47B3-4C66-8214-EE284523C579}"/>
    <hyperlink ref="A1829" r:id="rId1819" xr:uid="{C05C94AD-2DBE-4BA1-BAFE-0DCD95A3D6EE}"/>
    <hyperlink ref="A1830" r:id="rId1820" xr:uid="{F0EB89FB-9FC9-464E-A443-9C53B461CE9F}"/>
    <hyperlink ref="A1831" r:id="rId1821" xr:uid="{DFCDD13C-508F-4919-895A-30DC846FA512}"/>
    <hyperlink ref="A1832" r:id="rId1822" xr:uid="{625AACEA-BB79-4EC3-B2B5-9B5777070737}"/>
    <hyperlink ref="A1833" r:id="rId1823" xr:uid="{DD944AE3-7F42-41FC-941C-FA55BDECD43A}"/>
    <hyperlink ref="A1834" r:id="rId1824" xr:uid="{E14714D8-781D-4E2D-832C-8A3DBB9919C1}"/>
    <hyperlink ref="A1835" r:id="rId1825" xr:uid="{D0B7A7C4-604C-412E-9DBB-723AC93F2652}"/>
    <hyperlink ref="A1836" r:id="rId1826" xr:uid="{34621D46-FC51-43DD-92FC-AAB4677B9F1F}"/>
    <hyperlink ref="A1837" r:id="rId1827" xr:uid="{993E314C-A487-4B06-95E9-B785F5FFB38C}"/>
    <hyperlink ref="A1838" r:id="rId1828" xr:uid="{0CD1B8F0-C2CC-4B8E-9080-21ECA380F6E2}"/>
    <hyperlink ref="A1839" r:id="rId1829" xr:uid="{22DB8790-5E33-453A-8467-20A0BDB403BA}"/>
    <hyperlink ref="A1840" r:id="rId1830" xr:uid="{DABAB3B8-5D6A-464E-BABC-F9075336F0F1}"/>
    <hyperlink ref="A1841" r:id="rId1831" xr:uid="{B47E98AB-5E44-4F3B-B878-1C1FA97FDAB7}"/>
    <hyperlink ref="A1842" r:id="rId1832" xr:uid="{1C1F9021-8DE3-4221-8A12-E7F711FC6BA2}"/>
    <hyperlink ref="A1843" r:id="rId1833" xr:uid="{0C05718A-AD5D-4578-9CC4-2297FE9804BF}"/>
    <hyperlink ref="A1844" r:id="rId1834" xr:uid="{2B7BA422-7856-4C33-B9AA-66F5632527B7}"/>
    <hyperlink ref="A1845" r:id="rId1835" xr:uid="{D660C02E-3648-4F66-8112-A0F7C74ACDAA}"/>
    <hyperlink ref="A1846" r:id="rId1836" xr:uid="{EFF92A0E-3030-4A4E-9360-EE23F346B967}"/>
    <hyperlink ref="A1847" r:id="rId1837" xr:uid="{AF96D494-9435-46DC-A870-49A3297A42F3}"/>
    <hyperlink ref="A1848" r:id="rId1838" xr:uid="{92865AA9-976C-40AA-A543-665E8133C72C}"/>
    <hyperlink ref="A1849" r:id="rId1839" xr:uid="{9EFB3915-4E91-4BEB-A82D-ACA88676A49D}"/>
    <hyperlink ref="A1850" r:id="rId1840" xr:uid="{3D2B1E19-4817-47AC-AD75-72514044EAF9}"/>
    <hyperlink ref="A1851" r:id="rId1841" xr:uid="{5F8BFEBC-C0EB-49A1-999D-6414DACA5805}"/>
    <hyperlink ref="A1852" r:id="rId1842" xr:uid="{FCD2DCF6-37EA-4E65-96A8-6393A9B26A67}"/>
    <hyperlink ref="A1853" r:id="rId1843" xr:uid="{5DBD4F40-D2FB-4FBF-AD63-D9542C79F342}"/>
    <hyperlink ref="A1854" r:id="rId1844" xr:uid="{83690C22-FEF6-4EDC-A695-B57EEED52BA8}"/>
    <hyperlink ref="A1855" r:id="rId1845" xr:uid="{602BA027-081C-4BD4-A6D4-D83BC7907330}"/>
    <hyperlink ref="A1856" r:id="rId1846" xr:uid="{EAA4CCE6-12E9-413C-8C8C-2FDD0A54D3CD}"/>
    <hyperlink ref="A1857" r:id="rId1847" xr:uid="{0C91810D-1DD0-4F0A-855B-FDDCA611DF23}"/>
    <hyperlink ref="A1858" r:id="rId1848" xr:uid="{67117459-7DE8-4B10-B454-3EF3818F6748}"/>
    <hyperlink ref="A1859" r:id="rId1849" xr:uid="{981DC39F-E8B5-4893-880B-1188FD93B17E}"/>
    <hyperlink ref="A1860" r:id="rId1850" xr:uid="{D1A8B788-1D08-455A-BCD5-A067DEAD79A2}"/>
    <hyperlink ref="A1861" r:id="rId1851" xr:uid="{7D3C86B0-2EE3-4F82-A06E-F1003BAAEB06}"/>
    <hyperlink ref="A1862" r:id="rId1852" xr:uid="{3815683F-1E61-4D89-A08B-89E5F82CFF9F}"/>
    <hyperlink ref="A1863" r:id="rId1853" xr:uid="{28411796-E990-484C-8FCF-DC54040225B1}"/>
    <hyperlink ref="A1864" r:id="rId1854" xr:uid="{B6114EDB-CD15-46D8-BC5B-08FB6AA2CE26}"/>
    <hyperlink ref="A1865" r:id="rId1855" xr:uid="{367F517C-AFF7-411E-8A99-C11D32244208}"/>
    <hyperlink ref="A1866" r:id="rId1856" xr:uid="{57149683-F151-4215-928F-BB15E7F6C2CC}"/>
    <hyperlink ref="A1867" r:id="rId1857" xr:uid="{C5960042-9670-47A5-A1B1-FB3DAEAA75C8}"/>
    <hyperlink ref="A1868" r:id="rId1858" xr:uid="{70754630-CDE2-4230-A883-17726F5F5C0D}"/>
    <hyperlink ref="A1869" r:id="rId1859" xr:uid="{E8FE5A23-196F-4A8A-9E8F-EEFCFD3BA6B6}"/>
    <hyperlink ref="A1870" r:id="rId1860" xr:uid="{FAB6D0E3-59AF-4EF5-9327-7E9C31A647D6}"/>
    <hyperlink ref="A1871" r:id="rId1861" xr:uid="{B5954DE0-A051-498B-BD46-E658898EC2D8}"/>
    <hyperlink ref="A1872" r:id="rId1862" xr:uid="{AE2158A2-A3CE-44D0-AA61-463D1AD6EA50}"/>
    <hyperlink ref="A1873" r:id="rId1863" xr:uid="{10CF15B5-EDE0-4DEF-85FA-ECD39900C8F8}"/>
    <hyperlink ref="A1874" r:id="rId1864" xr:uid="{573DAB9D-EC3A-4955-8025-9C1CC339F4ED}"/>
    <hyperlink ref="A1875" r:id="rId1865" xr:uid="{7C05BCC9-F5D5-447B-99CA-D6CD57A4709F}"/>
    <hyperlink ref="A1876" r:id="rId1866" xr:uid="{5F2507C0-53C5-437D-8466-A6197AAF7EE6}"/>
    <hyperlink ref="A1877" r:id="rId1867" xr:uid="{F2DFD59C-A282-4224-A4B2-526F76DD4A30}"/>
    <hyperlink ref="A1878" r:id="rId1868" xr:uid="{7C5707EA-077C-47EF-BE19-45C030A81CE5}"/>
    <hyperlink ref="A1879" r:id="rId1869" xr:uid="{A499B093-BC11-4E80-ABF3-5D5BE7635209}"/>
    <hyperlink ref="A1880" r:id="rId1870" xr:uid="{63FFEE6C-0B41-420D-A94A-D5D399D7C63E}"/>
    <hyperlink ref="A1881" r:id="rId1871" xr:uid="{AE3E9297-FA25-4650-8037-23E0D8A78DCA}"/>
    <hyperlink ref="A1882" r:id="rId1872" xr:uid="{33F30873-14EA-4324-9214-FCF057F956A0}"/>
    <hyperlink ref="A1883" r:id="rId1873" xr:uid="{F6E0BB4C-8137-4DCC-947B-435DECCB7E5E}"/>
    <hyperlink ref="A1884" r:id="rId1874" xr:uid="{AC6F4D9E-0335-4B06-8377-4FEED8B059A1}"/>
    <hyperlink ref="A1885" r:id="rId1875" xr:uid="{6D8B6614-606D-41F6-A83A-45400B681FFF}"/>
    <hyperlink ref="A1886" r:id="rId1876" xr:uid="{9DD57753-5FB8-49C8-BB3F-F4C0FCB560BF}"/>
    <hyperlink ref="A1887" r:id="rId1877" xr:uid="{6E1D1DC5-F936-45C8-99C1-DF4E5B714B10}"/>
    <hyperlink ref="A1888" r:id="rId1878" xr:uid="{C0C2A452-C940-4CE9-9397-B28409CB4AFB}"/>
    <hyperlink ref="A1889" r:id="rId1879" xr:uid="{FADB1078-E0A5-4A75-BD85-FA2D6487FF50}"/>
    <hyperlink ref="A1890" r:id="rId1880" xr:uid="{5BF15DCE-9D0E-4E47-8433-A28A6D1C28BD}"/>
    <hyperlink ref="A1891" r:id="rId1881" xr:uid="{DEA8491C-6C15-480E-B05B-21634DA56A7A}"/>
    <hyperlink ref="A1892" r:id="rId1882" xr:uid="{56EFE3B8-5490-48B8-B98B-49FA319952F8}"/>
    <hyperlink ref="A1893" r:id="rId1883" xr:uid="{46AD9CA6-198C-4880-8A08-095C3CC1D774}"/>
    <hyperlink ref="A1894" r:id="rId1884" xr:uid="{C36E8C3C-B512-4B33-B40B-97690FD30FAA}"/>
    <hyperlink ref="A1895" r:id="rId1885" xr:uid="{6F0EDA67-77C3-49A8-93EB-0634A3639593}"/>
    <hyperlink ref="A1896" r:id="rId1886" xr:uid="{9FCBCB7F-BA5B-4127-B722-B7251B55D482}"/>
    <hyperlink ref="A1897" r:id="rId1887" xr:uid="{05D90621-6073-4144-8738-8EE2489A1DF9}"/>
    <hyperlink ref="A1898" r:id="rId1888" xr:uid="{00EC2B2D-9698-4A83-A95C-F43BF8B44AE8}"/>
    <hyperlink ref="A1899" r:id="rId1889" xr:uid="{77CDB229-17CA-453A-A81E-89C039BDE56A}"/>
    <hyperlink ref="A1900" r:id="rId1890" xr:uid="{8B27679C-9007-4B92-9559-7E01B0BAEF36}"/>
    <hyperlink ref="A1901" r:id="rId1891" xr:uid="{947DC727-C1F5-4B71-A0EC-E1BEB1C025B5}"/>
    <hyperlink ref="A1902" r:id="rId1892" xr:uid="{E8740EF8-904B-4A29-88FB-4C10CD57632C}"/>
    <hyperlink ref="A1903" r:id="rId1893" xr:uid="{C042FFAE-098D-4503-8747-622E670B3296}"/>
    <hyperlink ref="A1904" r:id="rId1894" xr:uid="{683B4728-9ED6-48E6-89B2-36C70A0ECCD5}"/>
    <hyperlink ref="A1905" r:id="rId1895" xr:uid="{8EE627C4-CF25-45A9-A9BC-FE5722E1B130}"/>
    <hyperlink ref="A1906" r:id="rId1896" xr:uid="{89A2E174-D2B7-4C7F-8DDA-A5D85ED4BF96}"/>
    <hyperlink ref="A1907" r:id="rId1897" xr:uid="{72F27DDD-0AEA-4533-B381-82B5530B19E4}"/>
    <hyperlink ref="A1908" r:id="rId1898" xr:uid="{0B10BC84-17E8-43E1-8437-0A5064D72784}"/>
    <hyperlink ref="A1909" r:id="rId1899" xr:uid="{6E4912C8-7CED-4130-9EB8-0B037A893416}"/>
    <hyperlink ref="A1910" r:id="rId1900" xr:uid="{C311E0E5-E9CC-48B8-B59E-E42963EF7D95}"/>
    <hyperlink ref="A1911" r:id="rId1901" xr:uid="{B74E91A4-DF6A-4C05-8BAF-E384D872C84D}"/>
    <hyperlink ref="A1912" r:id="rId1902" xr:uid="{9C7138C5-A3D8-4E7F-8B31-3DD70299E67B}"/>
    <hyperlink ref="A1913" r:id="rId1903" xr:uid="{8EF82E55-3DC4-4999-BA05-7E1E533E7472}"/>
    <hyperlink ref="A1914" r:id="rId1904" xr:uid="{33FD6A10-9745-43E7-BEC8-5991E3325E24}"/>
    <hyperlink ref="A1915" r:id="rId1905" xr:uid="{086C81D2-0134-4856-9A45-B502D4446EF6}"/>
    <hyperlink ref="A1916" r:id="rId1906" xr:uid="{C30F86BC-03A7-44E2-85F1-35DA4F8B0A0D}"/>
    <hyperlink ref="A1917" r:id="rId1907" xr:uid="{7870835A-0317-48A2-B26C-EF6F91581E8B}"/>
    <hyperlink ref="A1918" r:id="rId1908" xr:uid="{C2A95EED-DD49-4663-B2B5-278FEEF67A0F}"/>
    <hyperlink ref="A1919" r:id="rId1909" xr:uid="{031B31AD-1BF9-4BE7-9D89-D9D7F28FD4A4}"/>
    <hyperlink ref="A1920" r:id="rId1910" xr:uid="{3EE1CCAF-1378-4397-BDF6-EDA0A08717CB}"/>
    <hyperlink ref="A1921" r:id="rId1911" xr:uid="{275EBB0C-A5A5-463A-B72C-E788D2D6E5D2}"/>
    <hyperlink ref="A1922" r:id="rId1912" xr:uid="{62A9C529-106A-481F-BBD5-60BD617EE919}"/>
    <hyperlink ref="A1923" r:id="rId1913" xr:uid="{4E0D0059-EC96-490F-B835-4EB253742E4F}"/>
    <hyperlink ref="A1924" r:id="rId1914" xr:uid="{8847B064-0F3F-4E66-87F7-E94024D8D67F}"/>
    <hyperlink ref="A1925" r:id="rId1915" xr:uid="{D5D5236B-8129-4949-808E-BE5F9AC54224}"/>
    <hyperlink ref="A1926" r:id="rId1916" xr:uid="{F92C6F0D-D7CD-487D-B3C1-DB24B2827981}"/>
    <hyperlink ref="A1927" r:id="rId1917" xr:uid="{938C8C71-94C8-421F-972E-C5FB14B5178C}"/>
    <hyperlink ref="A1928" r:id="rId1918" xr:uid="{4C1BB9E6-E9A5-4174-B26A-76CCD95AD626}"/>
    <hyperlink ref="A1929" r:id="rId1919" xr:uid="{FA0B418D-408E-4D83-8C92-0EA7D3864E6E}"/>
    <hyperlink ref="A1930" r:id="rId1920" xr:uid="{6229B50C-5C4D-43F9-8857-94CB62814586}"/>
    <hyperlink ref="A1931" r:id="rId1921" xr:uid="{6EEDA897-1703-4DD0-AABC-9F3DD212066C}"/>
    <hyperlink ref="A1932" r:id="rId1922" xr:uid="{C2A43E05-DBD4-49E5-8623-DAC2A920C4DD}"/>
    <hyperlink ref="A1933" r:id="rId1923" xr:uid="{C82BA79E-1334-4E9A-B92D-B62CA54704AC}"/>
    <hyperlink ref="A1934" r:id="rId1924" xr:uid="{90B704A4-4A26-4F63-8296-5D26A65261F9}"/>
    <hyperlink ref="A1935" r:id="rId1925" xr:uid="{74FC9742-2D1B-48FE-9935-B0AE9E3EA85F}"/>
    <hyperlink ref="A1936" r:id="rId1926" xr:uid="{2DCFD309-4FAD-4FB5-8BB9-527B48E81645}"/>
    <hyperlink ref="A1937" r:id="rId1927" xr:uid="{0FBDD134-A25F-455B-B1A1-C426D64866AC}"/>
    <hyperlink ref="A1938" r:id="rId1928" xr:uid="{EBB8F29A-3CDF-401B-AA20-406802BE82EB}"/>
    <hyperlink ref="A1939" r:id="rId1929" xr:uid="{D39CC3E2-3A3B-4D09-B881-4EBEACE6C1AA}"/>
    <hyperlink ref="A1940" r:id="rId1930" xr:uid="{01B6E0F0-EDC0-4B59-A7BC-FABF512EC986}"/>
    <hyperlink ref="A1941" r:id="rId1931" xr:uid="{6F40EA6E-7911-4E67-8647-9E5C36BCC4E9}"/>
    <hyperlink ref="A1942" r:id="rId1932" xr:uid="{83C63D78-0C21-40E2-AF0D-D8E8B2EEE8EC}"/>
    <hyperlink ref="A1943" r:id="rId1933" xr:uid="{1F6C00D2-3056-4E8B-9731-6BF1D1CC0D53}"/>
    <hyperlink ref="A1944" r:id="rId1934" xr:uid="{DDF5C96E-E149-4351-B972-73CA0154593F}"/>
    <hyperlink ref="A1945" r:id="rId1935" xr:uid="{D2DF8DD3-BE59-44F4-B996-28310DA2023A}"/>
    <hyperlink ref="A1946" r:id="rId1936" xr:uid="{7D1DC5A6-E37B-4074-88BE-00970BE43640}"/>
    <hyperlink ref="A1947" r:id="rId1937" xr:uid="{0BA576DC-E9DA-4800-B300-F09D98EDBECE}"/>
    <hyperlink ref="A1948" r:id="rId1938" xr:uid="{87925666-C071-4331-B175-C20FEA054138}"/>
    <hyperlink ref="A1949" r:id="rId1939" xr:uid="{EC128D17-86FF-4352-8D5B-68C9D34F520D}"/>
    <hyperlink ref="A1950" r:id="rId1940" xr:uid="{21B11297-4242-4884-9B85-8566298359C6}"/>
    <hyperlink ref="A1951" r:id="rId1941" xr:uid="{59B10855-EA4B-48F4-A38D-1C55709F2DE5}"/>
    <hyperlink ref="A1952" r:id="rId1942" xr:uid="{89695A1F-5E9E-4D34-AADF-63F528292549}"/>
    <hyperlink ref="A1953" r:id="rId1943" xr:uid="{02A7FBF4-96EC-42E4-BE16-36008EA0A741}"/>
    <hyperlink ref="A1954" r:id="rId1944" xr:uid="{8C9DAB1B-CA26-44BC-A039-F76585AA7C09}"/>
    <hyperlink ref="A1955" r:id="rId1945" xr:uid="{75C36F15-221A-4198-AA61-8B11CE88E119}"/>
    <hyperlink ref="A1956" r:id="rId1946" xr:uid="{1922A148-E01F-4D63-BAC5-A3FC1E456C93}"/>
    <hyperlink ref="A1957" r:id="rId1947" xr:uid="{D8788F59-7570-485A-9621-96155B4055FE}"/>
    <hyperlink ref="A1958" r:id="rId1948" xr:uid="{2B5EED8F-FD39-4C8E-964C-203C89251C80}"/>
    <hyperlink ref="A1959" r:id="rId1949" xr:uid="{404720A9-8AF5-4A94-92DE-CBF92A748822}"/>
    <hyperlink ref="A1960" r:id="rId1950" xr:uid="{EAE5CB59-3995-4A64-BE55-0ABB2A900E2F}"/>
    <hyperlink ref="A1961" r:id="rId1951" xr:uid="{BF9AE4EE-7723-4F6A-9F91-01B3A86A4685}"/>
    <hyperlink ref="A1962" r:id="rId1952" xr:uid="{01F1FB27-F925-41CE-814C-98620833F9A4}"/>
    <hyperlink ref="A1963" r:id="rId1953" xr:uid="{E8D273AF-A743-4788-A63C-627C29821DE2}"/>
    <hyperlink ref="A1964" r:id="rId1954" xr:uid="{42F97025-CC7F-4210-8722-26C3CEB566E0}"/>
    <hyperlink ref="A1965" r:id="rId1955" xr:uid="{F6B49073-5162-4785-9C44-BF9B1D03D5AC}"/>
    <hyperlink ref="A1966" r:id="rId1956" xr:uid="{6E47C68B-4C5C-4AA9-ACED-E5696D4BEE61}"/>
    <hyperlink ref="A1967" r:id="rId1957" xr:uid="{33698BAF-EF4C-4D9F-A18F-FCEAB99DBF62}"/>
    <hyperlink ref="A1968" r:id="rId1958" xr:uid="{994487A2-B1B3-439E-9199-2059F5D23515}"/>
    <hyperlink ref="A1969" r:id="rId1959" xr:uid="{F523E3E8-CCEE-46DF-9C9D-178F903374FB}"/>
    <hyperlink ref="A1970" r:id="rId1960" xr:uid="{99EE4D47-FD07-4DBC-B32D-6953D73E9352}"/>
    <hyperlink ref="A1971" r:id="rId1961" xr:uid="{58ACDAFD-38E1-449C-BCA2-466FBA9B860E}"/>
    <hyperlink ref="A1972" r:id="rId1962" xr:uid="{8D4E3509-E416-4989-BFAC-C93FF12987E3}"/>
    <hyperlink ref="A1973" r:id="rId1963" xr:uid="{D9FDDBBD-0366-42D4-987C-DCCE723C9AF1}"/>
    <hyperlink ref="A1974" r:id="rId1964" xr:uid="{5DBF6F1D-529C-4FED-942C-428FA3D03AFB}"/>
    <hyperlink ref="A1975" r:id="rId1965" xr:uid="{EBBA487F-560C-440F-8B0A-2BD0060A8433}"/>
    <hyperlink ref="A1976" r:id="rId1966" xr:uid="{407DDA51-CB4C-45D1-9AEE-86A3AB7DA0AD}"/>
    <hyperlink ref="A1977" r:id="rId1967" xr:uid="{0361E40C-52A0-4F33-9734-F5CAB778D887}"/>
    <hyperlink ref="A1978" r:id="rId1968" xr:uid="{467634AC-8F76-4F4A-948E-E23D3314EB5F}"/>
    <hyperlink ref="A1979" r:id="rId1969" xr:uid="{019D4958-7167-4029-8DC9-FD2827C480C8}"/>
    <hyperlink ref="A1980" r:id="rId1970" xr:uid="{D3131E54-1005-4C21-BC88-8418BBA6224A}"/>
    <hyperlink ref="A1981" r:id="rId1971" xr:uid="{9C73A699-D84C-4268-9098-77091E30F2E0}"/>
    <hyperlink ref="A1982" r:id="rId1972" xr:uid="{8E1DC1D5-306D-409C-9EA1-3C9140547570}"/>
    <hyperlink ref="A1983" r:id="rId1973" xr:uid="{DC0B6FD8-CEC6-47D7-9C43-24136396D0EF}"/>
    <hyperlink ref="A1984" r:id="rId1974" xr:uid="{0D4AC8F8-FA53-4154-8809-DBFA92925F74}"/>
    <hyperlink ref="A1985" r:id="rId1975" xr:uid="{134CB595-B762-46ED-A67E-5E781F3C58C4}"/>
    <hyperlink ref="A1986" r:id="rId1976" xr:uid="{8FFD8838-81A3-47E9-8CC7-25C7922E0C3C}"/>
    <hyperlink ref="A1987" r:id="rId1977" xr:uid="{67DB9F73-D072-46F9-BBE8-125BCE94C7D4}"/>
    <hyperlink ref="A1988" r:id="rId1978" xr:uid="{A943FCC5-0F3A-4D6B-9F12-4DB11A57E28B}"/>
    <hyperlink ref="A1989" r:id="rId1979" xr:uid="{83DA3A4F-7ADF-4880-91F8-F392EE95270F}"/>
    <hyperlink ref="A1990" r:id="rId1980" xr:uid="{93D2FB10-879C-4DF3-A16C-8B0EC8F4FFD0}"/>
    <hyperlink ref="A1991" r:id="rId1981" xr:uid="{752D1073-11B6-4934-BDB1-E646497C6800}"/>
    <hyperlink ref="A1992" r:id="rId1982" xr:uid="{7B6B952A-5132-41FA-B8A7-44DE06B330E2}"/>
    <hyperlink ref="A1993" r:id="rId1983" xr:uid="{D6CCADE1-C598-4C3F-BF84-E6644F16DC75}"/>
    <hyperlink ref="A1994" r:id="rId1984" xr:uid="{20CAEF9A-B91F-4B0B-B8A0-0714A4712C4B}"/>
    <hyperlink ref="A1995" r:id="rId1985" xr:uid="{D6837FB3-6835-4BB3-9040-8FCCD97FA064}"/>
    <hyperlink ref="A1996" r:id="rId1986" xr:uid="{EDE036A1-4402-457F-A6A7-71AA085E5064}"/>
    <hyperlink ref="A1997" r:id="rId1987" xr:uid="{ADC4DD04-EB17-41EC-9470-82CBE18D4C71}"/>
    <hyperlink ref="A1998" r:id="rId1988" xr:uid="{26F2F0C1-20DE-47F1-A787-0453DBF6999A}"/>
    <hyperlink ref="A1999" r:id="rId1989" xr:uid="{D6F3D456-DC46-40D7-BEDD-19B5D7C71B71}"/>
    <hyperlink ref="A2000" r:id="rId1990" xr:uid="{72C87B51-96AC-41B3-9913-DC7914FA8DBB}"/>
    <hyperlink ref="A2001" r:id="rId1991" xr:uid="{082EA42C-7E7A-4380-8413-01EDEC0981E5}"/>
    <hyperlink ref="A2002" r:id="rId1992" xr:uid="{5D0144D3-50A7-4DA5-BA3C-17E735C80F3D}"/>
    <hyperlink ref="A2003" r:id="rId1993" xr:uid="{BFAB7E9A-0DF8-48E7-897F-F1A6E4EAB248}"/>
    <hyperlink ref="A2004" r:id="rId1994" xr:uid="{942067CC-07AD-4BFB-A8A2-0663E36271C2}"/>
    <hyperlink ref="A2005" r:id="rId1995" xr:uid="{1A1EC5F0-5909-4EF4-9BF6-9EEE00F99D48}"/>
    <hyperlink ref="A2006" r:id="rId1996" xr:uid="{5F3DB91C-E9DF-4B40-A771-AEA793A4596D}"/>
    <hyperlink ref="A2007" r:id="rId1997" xr:uid="{A310B356-0D16-447F-A04F-98063FF44626}"/>
    <hyperlink ref="A2008" r:id="rId1998" xr:uid="{B70E462F-630A-4C6D-A48D-89B0EA57448F}"/>
    <hyperlink ref="A2009" r:id="rId1999" xr:uid="{8E7351D4-A973-44C5-979B-1E7AA8A4B960}"/>
    <hyperlink ref="A2010" r:id="rId2000" xr:uid="{6BB6299C-EEE0-4C87-B210-F03870FF09FA}"/>
    <hyperlink ref="A2011" r:id="rId2001" xr:uid="{5425E6A8-8175-4729-851C-3D4DB803A9BA}"/>
    <hyperlink ref="A2012" r:id="rId2002" xr:uid="{389BD21F-A54A-4A68-A77A-3C9EC02B4A83}"/>
    <hyperlink ref="A2013" r:id="rId2003" xr:uid="{0CF32006-CA12-4236-8D5E-0EFBB8D4E179}"/>
    <hyperlink ref="A2014" r:id="rId2004" xr:uid="{8739B09D-3EEA-4BC9-A0F4-6637B630A80B}"/>
    <hyperlink ref="A2015" r:id="rId2005" xr:uid="{3697D987-7E8A-4064-ABBD-544441BE48DC}"/>
    <hyperlink ref="A2016" r:id="rId2006" xr:uid="{C5889CE4-D249-4BAA-A934-797DA6061BE7}"/>
    <hyperlink ref="A2017" r:id="rId2007" xr:uid="{9AEE8C27-6BB2-4F47-8AE6-84EE8B08E11F}"/>
    <hyperlink ref="A2018" r:id="rId2008" xr:uid="{1BBF67E6-95AF-41EF-A730-0ECE8716E066}"/>
    <hyperlink ref="A2019" r:id="rId2009" xr:uid="{EAAB77B2-1E7A-489D-AFB3-C72C741513B5}"/>
    <hyperlink ref="A2020" r:id="rId2010" xr:uid="{881B0285-8463-444E-ABFB-81F6D99E46EB}"/>
    <hyperlink ref="A2021" r:id="rId2011" xr:uid="{F808977F-B01C-4A62-B87E-677ACC461990}"/>
    <hyperlink ref="A2022" r:id="rId2012" xr:uid="{EF261C15-BE66-4849-9DE1-7E57BFD7DC56}"/>
    <hyperlink ref="A2023" r:id="rId2013" xr:uid="{B8FF356D-4BC5-4DCB-A0FE-45D006C2FA5B}"/>
    <hyperlink ref="A2024" r:id="rId2014" xr:uid="{D6BCC797-1067-4546-9D23-05CC783B4634}"/>
    <hyperlink ref="A2025" r:id="rId2015" xr:uid="{65F25DAA-96B6-41C0-B48B-7694360DBBBB}"/>
    <hyperlink ref="A2026" r:id="rId2016" xr:uid="{91979FF2-F9CB-4DED-99D2-81EE600DE640}"/>
    <hyperlink ref="A2027" r:id="rId2017" xr:uid="{91C9575F-8A33-4A3E-9DD3-0C575441618A}"/>
    <hyperlink ref="A2028" r:id="rId2018" xr:uid="{1BF8F7ED-60D4-46BD-9AB2-15446FDA5F66}"/>
    <hyperlink ref="A2029" r:id="rId2019" xr:uid="{6780574F-C0CE-42B5-B586-794B0AE1FC8F}"/>
    <hyperlink ref="A2030" r:id="rId2020" xr:uid="{C24E2524-F693-4C6B-9A83-BFEAD64E7C3A}"/>
    <hyperlink ref="A2031" r:id="rId2021" xr:uid="{4AA9F9DC-58BD-4891-B3CE-304CBDB09F88}"/>
    <hyperlink ref="A2032" r:id="rId2022" xr:uid="{00E134C1-F277-4C8C-A6A7-9CEDB392B6EE}"/>
    <hyperlink ref="A2033" r:id="rId2023" xr:uid="{53E19232-14E6-4C39-AC76-363384F2AEE5}"/>
    <hyperlink ref="A2034" r:id="rId2024" xr:uid="{A077FA97-7064-4C8E-9E81-2190158C8D9B}"/>
    <hyperlink ref="A2035" r:id="rId2025" xr:uid="{7E9F9442-E4CB-4889-A85D-70C70AA1D4A2}"/>
    <hyperlink ref="A2036" r:id="rId2026" xr:uid="{73F24CF7-F855-422B-BE68-7A1C079DF6AA}"/>
    <hyperlink ref="A2037" r:id="rId2027" xr:uid="{4A2AE42F-859B-41E7-B63B-8914309B8BD1}"/>
    <hyperlink ref="A2038" r:id="rId2028" xr:uid="{11BBF298-8055-464C-97D2-B02F9CC8AFF7}"/>
    <hyperlink ref="A2039" r:id="rId2029" xr:uid="{F8C7D7D7-4E31-449F-8681-EBCD45D1C245}"/>
    <hyperlink ref="A2040" r:id="rId2030" xr:uid="{BA6EB0BB-871C-4BDD-B5D5-94819647B2F3}"/>
    <hyperlink ref="A2041" r:id="rId2031" xr:uid="{46035654-6B3F-49AF-8A14-CA7CE85457DB}"/>
    <hyperlink ref="A2042" r:id="rId2032" xr:uid="{7AADDB7E-843B-4B3D-9FF8-EF46F24EB447}"/>
    <hyperlink ref="A2043" r:id="rId2033" xr:uid="{E1334663-0371-4354-9FBC-CD701DCE2F16}"/>
    <hyperlink ref="A2044" r:id="rId2034" xr:uid="{AC09F9DE-2FA0-4704-8383-CC5956479615}"/>
    <hyperlink ref="A2045" r:id="rId2035" xr:uid="{70F42707-D869-43D7-9ED2-9C655B5208CF}"/>
    <hyperlink ref="A2046" r:id="rId2036" xr:uid="{1050B004-D7FC-4B40-B8F4-183B3E786434}"/>
    <hyperlink ref="A2047" r:id="rId2037" xr:uid="{355D7E27-9E62-41B6-9D3D-DE2BACE26E20}"/>
    <hyperlink ref="A2048" r:id="rId2038" xr:uid="{5B0D8680-D0ED-4898-9253-25DCDEB131A5}"/>
    <hyperlink ref="A2049" r:id="rId2039" xr:uid="{3B7020C3-FC8F-4DAB-A3AA-A4466B77EE39}"/>
    <hyperlink ref="A2050" r:id="rId2040" xr:uid="{4A1421ED-6DFE-4CDB-90F1-74A636337CBB}"/>
    <hyperlink ref="A2051" r:id="rId2041" xr:uid="{D7460BA5-B200-44D9-851A-222FB7ED497E}"/>
    <hyperlink ref="A2052" r:id="rId2042" xr:uid="{B8F6B547-F694-42E9-B941-DA3D8CC192F7}"/>
    <hyperlink ref="A2053" r:id="rId2043" xr:uid="{D97A0BE3-4BFC-43FB-96E0-AB831FF006AD}"/>
    <hyperlink ref="A2054" r:id="rId2044" xr:uid="{E5943A49-72CC-47EB-8562-4CE0828EB097}"/>
    <hyperlink ref="A2055" r:id="rId2045" xr:uid="{325CE66F-07DD-4567-9ED9-BB67845592C8}"/>
    <hyperlink ref="A2056" r:id="rId2046" xr:uid="{474A9A62-535B-49CC-B60C-1EF7168EF70B}"/>
    <hyperlink ref="A2057" r:id="rId2047" xr:uid="{B88F0097-42F5-4167-ACC6-3B7B00C2202B}"/>
    <hyperlink ref="A2058" r:id="rId2048" xr:uid="{DA7F7C62-4D5A-4F29-8F55-A93FFDC7F83F}"/>
    <hyperlink ref="A2059" r:id="rId2049" xr:uid="{3AC3763C-9F65-4AD8-B8BB-030819FF8044}"/>
    <hyperlink ref="A2060" r:id="rId2050" xr:uid="{43E3B02E-50E6-4BD7-ACED-01783159EDED}"/>
    <hyperlink ref="A2061" r:id="rId2051" xr:uid="{E6169B5D-4668-4890-9A82-FBA1EE1E089A}"/>
    <hyperlink ref="A2062" r:id="rId2052" xr:uid="{F847EA63-E9AE-4EA5-8C6E-08653D9071F8}"/>
    <hyperlink ref="A2063" r:id="rId2053" xr:uid="{51EB3B64-B0DC-4A5D-BD2D-BA0C9C579274}"/>
    <hyperlink ref="A2064" r:id="rId2054" xr:uid="{FD8A7524-29F2-432A-A019-DF76BEF56E9A}"/>
    <hyperlink ref="A2065" r:id="rId2055" xr:uid="{CF762106-442B-4D92-9023-82514A4D8960}"/>
    <hyperlink ref="A2066" r:id="rId2056" xr:uid="{FD3582C8-A5BF-46BF-B2C5-BFD2D5682616}"/>
    <hyperlink ref="A2067" r:id="rId2057" xr:uid="{BB1A93F7-BA77-4004-9784-05CF81AB3288}"/>
    <hyperlink ref="A2068" r:id="rId2058" xr:uid="{87C7CEC8-28B0-4596-8DA3-7AE3CC7555F7}"/>
    <hyperlink ref="A2069" r:id="rId2059" xr:uid="{103EA77F-00F8-4895-AE0F-BB8766B3E92A}"/>
    <hyperlink ref="A2070" r:id="rId2060" xr:uid="{F19D180C-984E-4686-A0EF-A9134C36D921}"/>
    <hyperlink ref="A2071" r:id="rId2061" xr:uid="{ACEADC1F-BE0A-4239-9093-D137E957A6A6}"/>
    <hyperlink ref="A2072" r:id="rId2062" xr:uid="{958A4BB3-FADF-4E09-8D01-777AA340135E}"/>
    <hyperlink ref="A2073" r:id="rId2063" xr:uid="{62D65A6D-788A-4696-BBBF-1E06830ED98A}"/>
    <hyperlink ref="A2074" r:id="rId2064" xr:uid="{32C42AD0-63BC-457B-9EA1-8E7844858117}"/>
    <hyperlink ref="A2075" r:id="rId2065" xr:uid="{E0C892D9-B7DA-4F19-A58A-717288A5DE93}"/>
    <hyperlink ref="A2076" r:id="rId2066" xr:uid="{541F173A-D3EC-4C8E-9FD1-E243C96BCC76}"/>
    <hyperlink ref="A2077" r:id="rId2067" xr:uid="{AE71BF43-619E-4076-A3D5-258D0D402111}"/>
    <hyperlink ref="A2078" r:id="rId2068" xr:uid="{B202A718-1C60-40C0-9074-737955952BE9}"/>
    <hyperlink ref="A2079" r:id="rId2069" xr:uid="{51F5C68E-D4B5-4085-B7A9-AC8B156B17CE}"/>
    <hyperlink ref="A2080" r:id="rId2070" xr:uid="{02728E7F-BB26-4B1A-912F-CC2C641069EB}"/>
    <hyperlink ref="A2081" r:id="rId2071" xr:uid="{6EF5BD2A-77DA-4375-8C78-FC2C64E2A380}"/>
    <hyperlink ref="A2082" r:id="rId2072" xr:uid="{8330B1A7-A7E8-4DDC-AB2E-FAC7EB18E989}"/>
    <hyperlink ref="A2083" r:id="rId2073" xr:uid="{68C40036-A10A-4E7B-B7F3-26209C5E3BD6}"/>
    <hyperlink ref="A2084" r:id="rId2074" xr:uid="{B64517FE-0E0D-4A96-8B73-42684ED4798B}"/>
    <hyperlink ref="A2085" r:id="rId2075" xr:uid="{74411C5B-888E-4FA0-867C-63408F9F8730}"/>
    <hyperlink ref="A2086" r:id="rId2076" xr:uid="{5C47B72F-9BB2-4F44-9FB5-817CCCDBF22F}"/>
    <hyperlink ref="A2087" r:id="rId2077" xr:uid="{403AF4AB-6D93-46E2-A1B7-4E87C3F0FC49}"/>
    <hyperlink ref="A2088" r:id="rId2078" xr:uid="{C6512543-E4B7-461B-9EC2-2561D9B2AC60}"/>
    <hyperlink ref="A2089" r:id="rId2079" xr:uid="{DA4E4CD0-F285-4199-BA24-EDCFFF9DCF68}"/>
    <hyperlink ref="A2090" r:id="rId2080" xr:uid="{AD2DF47D-8F2D-45E5-85A9-0707DF716A01}"/>
    <hyperlink ref="A2091" r:id="rId2081" xr:uid="{50F0E9DE-FB71-4513-BF75-FF3ED3BC71D5}"/>
    <hyperlink ref="A2092" r:id="rId2082" xr:uid="{9B6BBDB3-1FF0-4302-AF55-532B94EB5D0E}"/>
    <hyperlink ref="A2093" r:id="rId2083" xr:uid="{32AD902A-F525-42FC-A367-860AC4923D92}"/>
    <hyperlink ref="A2094" r:id="rId2084" xr:uid="{D2D8D550-DB76-42D4-9CAB-AFC7D3CE3D5A}"/>
    <hyperlink ref="A2095" r:id="rId2085" xr:uid="{7A89982A-6129-4F1F-8371-8E738702B397}"/>
    <hyperlink ref="A2096" r:id="rId2086" xr:uid="{FCD10086-CE12-45D5-BD25-219DBC4170C8}"/>
    <hyperlink ref="A2097" r:id="rId2087" xr:uid="{1A7CDF86-B01F-4F4E-ADB9-40F597652DB1}"/>
    <hyperlink ref="A2098" r:id="rId2088" xr:uid="{FADEEBEB-D753-403A-9847-63FBA122B937}"/>
    <hyperlink ref="A2099" r:id="rId2089" xr:uid="{465F42EB-84E3-4E4E-879C-D089843301CB}"/>
    <hyperlink ref="A2100" r:id="rId2090" xr:uid="{EF3EEACF-5B18-483D-80EF-D16E8A64ECA7}"/>
    <hyperlink ref="A2101" r:id="rId2091" xr:uid="{3B5149AB-A905-4F0A-812C-7716BC6CF527}"/>
    <hyperlink ref="A2102" r:id="rId2092" xr:uid="{C889379E-56F1-4827-9D11-7FD02646B00F}"/>
    <hyperlink ref="A2103" r:id="rId2093" xr:uid="{642F407B-E08A-49AA-96F3-75DF03F5B4B6}"/>
    <hyperlink ref="A2104" r:id="rId2094" xr:uid="{20CDB102-53BA-4F29-A30F-102A2DFA916A}"/>
    <hyperlink ref="A2105" r:id="rId2095" xr:uid="{E56D5975-1D0B-4C56-A78C-5B7270577606}"/>
    <hyperlink ref="A2106" r:id="rId2096" xr:uid="{326C7A8D-1155-469D-878A-FA18426FAC87}"/>
    <hyperlink ref="A2107" r:id="rId2097" xr:uid="{2A4313F1-2F2E-4688-9B18-D2494EB5A4B9}"/>
    <hyperlink ref="A2108" r:id="rId2098" xr:uid="{8904B704-7CA7-4426-A9A2-CEED81FFBFC7}"/>
    <hyperlink ref="A2109" r:id="rId2099" xr:uid="{4262742B-6FC0-4A60-B6B2-F62B2AA04833}"/>
    <hyperlink ref="A2110" r:id="rId2100" xr:uid="{90EB745B-89FE-455E-8E01-41C5A3C7ED46}"/>
    <hyperlink ref="A2111" r:id="rId2101" xr:uid="{08B79C25-5E98-446A-8A3F-BCBD56619AE1}"/>
    <hyperlink ref="A2112" r:id="rId2102" xr:uid="{907CC919-8094-4D4C-B428-12AC0978E48A}"/>
    <hyperlink ref="A2113" r:id="rId2103" xr:uid="{ADCB19C6-2436-4342-B186-4BE21EC3BCE1}"/>
    <hyperlink ref="A2114" r:id="rId2104" xr:uid="{B7778144-96AA-49CC-8F74-9140100C79BA}"/>
    <hyperlink ref="A2115" r:id="rId2105" xr:uid="{4E6A8D1C-5B95-4958-B8E1-75FD6C71BC9F}"/>
    <hyperlink ref="A2116" r:id="rId2106" xr:uid="{89A757DA-AC24-4E3B-A3C5-4A7E249F179F}"/>
    <hyperlink ref="A2117" r:id="rId2107" xr:uid="{D1A18E85-541B-4952-BF75-0BBC612C5500}"/>
    <hyperlink ref="A2118" r:id="rId2108" xr:uid="{71B6A3DF-CB19-46A9-9175-6B962148EA5A}"/>
    <hyperlink ref="A2119" r:id="rId2109" xr:uid="{D95616F3-C778-47E2-9AF7-FF56FADD8696}"/>
    <hyperlink ref="A2120" r:id="rId2110" xr:uid="{63BEF3D0-37C5-4111-8D55-B6186561A6C7}"/>
    <hyperlink ref="A2121" r:id="rId2111" xr:uid="{004DF770-2362-4654-9F60-E8B4D9D06F25}"/>
    <hyperlink ref="A2122" r:id="rId2112" xr:uid="{F554C2A1-34B4-4DC2-B023-FBDDA82D3346}"/>
    <hyperlink ref="A2123" r:id="rId2113" xr:uid="{488D0B67-C62C-4FC8-BCE5-BAEE3F717657}"/>
    <hyperlink ref="A2124" r:id="rId2114" xr:uid="{7E60268A-9B5B-471A-90C6-7CCDAC9B2685}"/>
    <hyperlink ref="A2125" r:id="rId2115" xr:uid="{7A3BB73C-F2AC-4B26-A3C9-B8B70281FA17}"/>
    <hyperlink ref="A2126" r:id="rId2116" xr:uid="{DC9F7137-2378-4727-BA49-388152528D38}"/>
    <hyperlink ref="A2127" r:id="rId2117" xr:uid="{BFE8FA64-ED12-44B2-87B5-F0DF65986970}"/>
    <hyperlink ref="A2128" r:id="rId2118" xr:uid="{CEBDD641-E82E-4F1B-92B4-BAAFCC29E4A8}"/>
    <hyperlink ref="A2129" r:id="rId2119" xr:uid="{EE0ED2BF-778B-484B-ADD2-9042FE229C2C}"/>
    <hyperlink ref="A2130" r:id="rId2120" xr:uid="{F7E49D0B-3EB1-436E-AB0D-AB7CD1326441}"/>
    <hyperlink ref="A2131" r:id="rId2121" xr:uid="{091D712E-D057-45E2-A316-06377634AE09}"/>
    <hyperlink ref="A2132" r:id="rId2122" xr:uid="{3A8E00DB-79D7-461C-99A1-F90F5B686408}"/>
    <hyperlink ref="A2133" r:id="rId2123" xr:uid="{CE439C55-40D2-4874-A0C6-5844DD418EED}"/>
    <hyperlink ref="A2134" r:id="rId2124" xr:uid="{86093505-12FD-422F-B507-AAF5B5ED62CF}"/>
    <hyperlink ref="A2135" r:id="rId2125" xr:uid="{4F150D94-4EBE-417D-BD6F-DA3904ABE0B0}"/>
    <hyperlink ref="A2136" r:id="rId2126" xr:uid="{227601D6-63E6-4165-A9FE-84ECBCB2B626}"/>
    <hyperlink ref="A2137" r:id="rId2127" xr:uid="{70E9A978-DA8A-4573-AE3F-177BF47261EE}"/>
    <hyperlink ref="A2138" r:id="rId2128" xr:uid="{5132C73D-A80B-43E2-A4D9-BB88AFB438E9}"/>
    <hyperlink ref="A2139" r:id="rId2129" xr:uid="{4601AD1A-F87B-4FF7-B39D-46B286DB7D71}"/>
    <hyperlink ref="A2140" r:id="rId2130" xr:uid="{68B8A3D0-E4AA-442F-B640-6ADECFCE2D57}"/>
    <hyperlink ref="A2141" r:id="rId2131" xr:uid="{08BA06A3-B857-4892-9774-991E847B6DF2}"/>
    <hyperlink ref="A2142" r:id="rId2132" xr:uid="{958F65A9-12C2-4A95-BC89-9C25B2A25825}"/>
    <hyperlink ref="A2143" r:id="rId2133" xr:uid="{56F7B47D-2BC2-4F1B-B3C9-D7004DFF457F}"/>
    <hyperlink ref="A2144" r:id="rId2134" xr:uid="{18EF3077-3646-4FDB-9C9B-0C5963D04B6E}"/>
    <hyperlink ref="A2145" r:id="rId2135" xr:uid="{1172E5BE-BFBE-4DDA-AD82-5249B518505B}"/>
    <hyperlink ref="A2146" r:id="rId2136" xr:uid="{39AF213B-16DF-4CDC-B7A8-B3F23F56060D}"/>
    <hyperlink ref="A2147" r:id="rId2137" xr:uid="{ACE670EC-2DB8-4172-BCCA-246527B1E48A}"/>
    <hyperlink ref="A2148" r:id="rId2138" xr:uid="{97C7FE05-72FE-485A-8FB8-4BF3B550B8A6}"/>
    <hyperlink ref="A2149" r:id="rId2139" xr:uid="{6D738151-0BDA-425D-AF0A-1E57AB565931}"/>
    <hyperlink ref="A2150" r:id="rId2140" xr:uid="{8ACA78C8-7DE8-4F5A-A137-C1DF32EBEC4C}"/>
    <hyperlink ref="A2151" r:id="rId2141" xr:uid="{74EC25F7-9974-45EC-AC38-6FD3A5504AF1}"/>
    <hyperlink ref="A2152" r:id="rId2142" xr:uid="{B4242184-C3FC-4FC5-BF1B-5A61D1695864}"/>
    <hyperlink ref="A2153" r:id="rId2143" xr:uid="{FD4045BC-1217-4A06-A98B-097046E23F2C}"/>
    <hyperlink ref="A2154" r:id="rId2144" xr:uid="{87427E4A-72AF-4248-9817-F179F3175385}"/>
    <hyperlink ref="A2155" r:id="rId2145" xr:uid="{0797212B-2708-45D8-AFA1-4DD31EF631E0}"/>
    <hyperlink ref="A2156" r:id="rId2146" xr:uid="{E77551B9-431B-4FB1-860C-AD5EC4731B7C}"/>
    <hyperlink ref="A2157" r:id="rId2147" xr:uid="{D8D2A814-C267-4312-880B-E48D43DA01FA}"/>
    <hyperlink ref="A2158" r:id="rId2148" xr:uid="{A8D35D92-A2CD-4C7D-8F91-AA34809F98E7}"/>
    <hyperlink ref="A2159" r:id="rId2149" xr:uid="{CBE54AEB-0E2A-46FA-BA12-EDCFF5BC2017}"/>
    <hyperlink ref="A2160" r:id="rId2150" xr:uid="{0FED1C33-B885-4B80-9A8F-341E98BCE38E}"/>
    <hyperlink ref="A2161" r:id="rId2151" xr:uid="{6294B862-B712-4B81-BA32-6157A10E5019}"/>
    <hyperlink ref="A2162" r:id="rId2152" xr:uid="{DE0B4712-1977-4A04-84F5-15A31A783316}"/>
    <hyperlink ref="A2163" r:id="rId2153" xr:uid="{8B3400FA-82F1-41BE-BEC8-7AAABADC5C17}"/>
    <hyperlink ref="A2164" r:id="rId2154" xr:uid="{4090E0F3-8C7D-4DA8-94E5-82E02A001B27}"/>
    <hyperlink ref="A2165" r:id="rId2155" xr:uid="{264C22D7-A1E0-41CE-8E7D-2ECD45477A9F}"/>
    <hyperlink ref="A2166" r:id="rId2156" xr:uid="{D2C47D0D-6B13-45F9-826D-94998D78E3BB}"/>
    <hyperlink ref="A2167" r:id="rId2157" xr:uid="{B341EC92-C138-43F1-8E03-AEA1AA2311CE}"/>
    <hyperlink ref="A2168" r:id="rId2158" xr:uid="{8A3E5BE2-520A-4BA3-8204-98BC147A5E36}"/>
    <hyperlink ref="A2169" r:id="rId2159" xr:uid="{B2173D5D-FF3F-469F-93E0-9F1F9CD29E34}"/>
    <hyperlink ref="A2170" r:id="rId2160" xr:uid="{501D0D0B-3805-4C1C-A567-C9ED922A0D1A}"/>
    <hyperlink ref="A2171" r:id="rId2161" xr:uid="{C4E6EFD1-10AA-4787-A844-A57B5E03EBE2}"/>
    <hyperlink ref="A2172" r:id="rId2162" xr:uid="{D1C661D5-1352-4472-9488-BF488D9DB2FE}"/>
    <hyperlink ref="A2173" r:id="rId2163" xr:uid="{BAE9D09D-5C23-46F7-B11B-6C9F17889BB7}"/>
    <hyperlink ref="A2174" r:id="rId2164" xr:uid="{EAC2BDB3-E619-4D92-8272-A72E5646F6BB}"/>
    <hyperlink ref="A2175" r:id="rId2165" xr:uid="{FAE6715B-C46A-48AB-9682-3BB58705E76C}"/>
    <hyperlink ref="A2176" r:id="rId2166" xr:uid="{8BDB49DD-5F66-464F-9BD3-53C219152290}"/>
    <hyperlink ref="A2177" r:id="rId2167" xr:uid="{90B57A6B-3BF4-47BB-835B-D430281D10E0}"/>
    <hyperlink ref="A2178" r:id="rId2168" xr:uid="{410C9030-8321-4243-B0C0-969841173E25}"/>
    <hyperlink ref="A2179" r:id="rId2169" xr:uid="{D55FF3FD-195A-4C38-AF38-94085C227FBB}"/>
    <hyperlink ref="A2180" r:id="rId2170" xr:uid="{05B8B836-3756-4E26-B5F1-38571334D889}"/>
    <hyperlink ref="A2181" r:id="rId2171" xr:uid="{090029D4-DC43-48D5-A8FE-FD96D101FBA5}"/>
    <hyperlink ref="A2182" r:id="rId2172" xr:uid="{92C30329-15F6-4BDE-B4DA-EEE3B1540010}"/>
    <hyperlink ref="A2183" r:id="rId2173" xr:uid="{764AAB84-9213-46C4-AD5D-83FCC622BA68}"/>
    <hyperlink ref="A2184" r:id="rId2174" xr:uid="{B16A7142-A311-4D3F-9A25-7706D6F4343C}"/>
    <hyperlink ref="A2185" r:id="rId2175" xr:uid="{78A9BC04-18E3-4F84-A969-A2EFB62CC386}"/>
    <hyperlink ref="A2186" r:id="rId2176" xr:uid="{D50F498D-3886-4B3D-881C-4A18E3A80CD9}"/>
    <hyperlink ref="A2187" r:id="rId2177" xr:uid="{C86F9EEF-1DBA-460F-846E-B78AE15818B2}"/>
    <hyperlink ref="A2188" r:id="rId2178" xr:uid="{2070653F-BC6A-4720-96FB-25B132B80506}"/>
    <hyperlink ref="A2189" r:id="rId2179" xr:uid="{14C869BE-7EAB-4A9B-9B92-FE96916177E9}"/>
    <hyperlink ref="A2190" r:id="rId2180" xr:uid="{009CEFBC-76A7-48C7-B6C1-2660FDB44EF4}"/>
    <hyperlink ref="A2191" r:id="rId2181" xr:uid="{B45904FC-9C3C-478D-8D9D-B186EA83E835}"/>
    <hyperlink ref="A2192" r:id="rId2182" xr:uid="{5A190139-8285-4FF0-9C0C-133F19E87624}"/>
    <hyperlink ref="A2193" r:id="rId2183" xr:uid="{5289485D-44D5-4237-B0AC-E09F1E6B1FED}"/>
    <hyperlink ref="A2194" r:id="rId2184" xr:uid="{0DFAD822-F235-4CA7-8AF5-8FF31CC04773}"/>
    <hyperlink ref="A2195" r:id="rId2185" xr:uid="{54EEE596-095F-41DE-AE95-F922CFA233AD}"/>
    <hyperlink ref="A2196" r:id="rId2186" xr:uid="{8E8539AF-8DAF-4742-87D5-085E77D0E9F4}"/>
    <hyperlink ref="A2197" r:id="rId2187" xr:uid="{66A0A418-DEC3-4AE3-A34F-946DAC62C7E9}"/>
    <hyperlink ref="A2198" r:id="rId2188" xr:uid="{0F8D1B54-B395-4E2D-AE2D-354BF45403C6}"/>
    <hyperlink ref="A2199" r:id="rId2189" xr:uid="{A8B9A4A7-489D-4137-B9FB-94B01E863C0F}"/>
    <hyperlink ref="A2200" r:id="rId2190" xr:uid="{508FE530-3F9F-419E-B6CB-B6388DF93990}"/>
    <hyperlink ref="A2201" r:id="rId2191" xr:uid="{585F0AB5-BAA9-4757-86C5-26F49C7A095D}"/>
    <hyperlink ref="A2202" r:id="rId2192" xr:uid="{45572698-AE28-4760-ABED-76E3C1152E18}"/>
    <hyperlink ref="A2203" r:id="rId2193" xr:uid="{70271E01-A1DA-459F-AEC8-9B4D0E7FB922}"/>
    <hyperlink ref="A2204" r:id="rId2194" xr:uid="{DEE6209D-4E15-468A-AA46-415FF14C1CF6}"/>
    <hyperlink ref="A2205" r:id="rId2195" xr:uid="{65BB207D-744D-406F-A638-AB0EAC68E795}"/>
    <hyperlink ref="A2206" r:id="rId2196" xr:uid="{75EE7C5C-5384-4228-BAFA-10CE11612A7C}"/>
    <hyperlink ref="A2207" r:id="rId2197" xr:uid="{CA46DA12-43A6-4E71-B2FC-ABB00CD8068E}"/>
    <hyperlink ref="A2208" r:id="rId2198" xr:uid="{2C990912-C6D6-47BB-8D13-6876261DD51A}"/>
    <hyperlink ref="A2209" r:id="rId2199" xr:uid="{887BBE8B-33DB-454B-9947-F937769693D2}"/>
    <hyperlink ref="A2210" r:id="rId2200" xr:uid="{35CBC114-04E4-4F71-9495-330B6F86EFB3}"/>
    <hyperlink ref="A2211" r:id="rId2201" xr:uid="{02A646B5-87E0-4DE9-BD8E-C5E69ABBE431}"/>
    <hyperlink ref="A2212" r:id="rId2202" xr:uid="{2AC0A14E-91D3-42E5-AE30-B4564178C666}"/>
    <hyperlink ref="A2213" r:id="rId2203" xr:uid="{57725AC6-6500-4618-B9AA-6DA2B10BFE41}"/>
    <hyperlink ref="A2214" r:id="rId2204" xr:uid="{8F5132FC-2D70-40C2-AF26-5BF3C87A9138}"/>
    <hyperlink ref="A2215" r:id="rId2205" xr:uid="{71EA54B5-68FD-43F4-880E-99890B8A6280}"/>
    <hyperlink ref="A2216" r:id="rId2206" xr:uid="{5E963153-EBBF-4D75-B0DB-F31356918D59}"/>
    <hyperlink ref="A2217" r:id="rId2207" xr:uid="{953EF17D-5499-41E7-B776-BDA9C39DD70B}"/>
    <hyperlink ref="A2218" r:id="rId2208" xr:uid="{10BE8FFE-5621-45DC-8A97-D43FB0A90E9C}"/>
    <hyperlink ref="A2219" r:id="rId2209" xr:uid="{36F4A7A0-C591-4D79-9679-C17B4B182496}"/>
    <hyperlink ref="A2220" r:id="rId2210" xr:uid="{958DB80E-F54A-4CDC-A402-6BD7625F138D}"/>
    <hyperlink ref="A2221" r:id="rId2211" xr:uid="{B5107EB8-D0B4-4F5B-AF8B-ED705D7C6A31}"/>
    <hyperlink ref="A2222" r:id="rId2212" xr:uid="{AE1B95B6-98B1-4524-BB35-80BC95123D67}"/>
    <hyperlink ref="A2223" r:id="rId2213" xr:uid="{72152576-98C3-403D-9AFC-114B4FDF2DF6}"/>
    <hyperlink ref="A2224" r:id="rId2214" xr:uid="{F851C449-B11A-453E-B65A-87A2BF6A9C71}"/>
    <hyperlink ref="A2225" r:id="rId2215" xr:uid="{894DC2BD-69BE-4E2C-AB5D-F69EC5749AA2}"/>
    <hyperlink ref="A2226" r:id="rId2216" xr:uid="{51123755-8FEC-4A2E-9898-54CEC8A310D3}"/>
    <hyperlink ref="A2227" r:id="rId2217" xr:uid="{4F44001C-68C3-4029-BED8-C6DE050AE5A8}"/>
    <hyperlink ref="A2228" r:id="rId2218" xr:uid="{23086886-1E7A-4910-9591-5D912EA4EFC1}"/>
    <hyperlink ref="A2229" r:id="rId2219" xr:uid="{1247C9C2-226E-439E-AF44-334198C2A77D}"/>
    <hyperlink ref="A2230" r:id="rId2220" xr:uid="{A115232E-B989-46C4-A91C-85FE0D4E54C1}"/>
    <hyperlink ref="A2231" r:id="rId2221" xr:uid="{8A583A29-BBFC-4246-A5E6-60401885BAB7}"/>
    <hyperlink ref="A2232" r:id="rId2222" xr:uid="{579536C1-AAB9-4973-AFE1-83C1FAC4B10E}"/>
    <hyperlink ref="A2233" r:id="rId2223" xr:uid="{5D59B5EC-DCF5-4178-B0BE-BB4AD87C9C07}"/>
    <hyperlink ref="A2234" r:id="rId2224" xr:uid="{14717A2F-9828-4635-A15C-08451F6D5020}"/>
    <hyperlink ref="A2235" r:id="rId2225" xr:uid="{890D358A-A877-4455-90F1-B25D187EDAE8}"/>
    <hyperlink ref="A2236" r:id="rId2226" xr:uid="{681A73D8-5A70-42CD-95C0-778901F4EF68}"/>
    <hyperlink ref="A2237" r:id="rId2227" xr:uid="{ED91EFD5-BAC9-4D50-8EB5-705C55BC9EE3}"/>
    <hyperlink ref="A2238" r:id="rId2228" xr:uid="{0D3DB7E9-F0CF-4818-B2B2-0A446C3E775A}"/>
    <hyperlink ref="A2239" r:id="rId2229" xr:uid="{F160C43E-7C4A-40C4-B801-664AEEEC77C7}"/>
    <hyperlink ref="A2240" r:id="rId2230" xr:uid="{D0D09D8E-9294-419D-AA45-9BD419CDB4C2}"/>
    <hyperlink ref="A2241" r:id="rId2231" xr:uid="{FF438AB3-175D-4F7A-8B7C-7F67E4D8099E}"/>
    <hyperlink ref="A2242" r:id="rId2232" xr:uid="{C2C020A8-21CA-4D1B-A613-5AAD6E4ABEB4}"/>
    <hyperlink ref="A2243" r:id="rId2233" xr:uid="{3F47CACA-92D7-4E50-9AB6-ACF37BF2A9FF}"/>
    <hyperlink ref="A2244" r:id="rId2234" xr:uid="{CC948181-42F7-471B-9DC3-A8737EDA88E1}"/>
    <hyperlink ref="A2245" r:id="rId2235" xr:uid="{D33BC3F9-F3E0-4A55-BB66-DE00BBCDDDC2}"/>
    <hyperlink ref="A2246" r:id="rId2236" xr:uid="{5C96DE0B-8DB3-497B-87E7-FA9612FC17E0}"/>
    <hyperlink ref="A2247" r:id="rId2237" xr:uid="{B062E2B6-FC9B-4C7F-B901-FA533C441767}"/>
    <hyperlink ref="A2248" r:id="rId2238" xr:uid="{CF993E81-ED81-413E-9E90-8E5E20E8E8C6}"/>
    <hyperlink ref="A2249" r:id="rId2239" xr:uid="{E812DE4F-66DE-457B-84D1-4884F52983FD}"/>
    <hyperlink ref="A2250" r:id="rId2240" xr:uid="{DC88BE77-7247-4390-889D-6C0520E2E345}"/>
    <hyperlink ref="A2251" r:id="rId2241" xr:uid="{5CE0B89D-2772-4086-B934-1C4E94E8E784}"/>
    <hyperlink ref="A2252" r:id="rId2242" xr:uid="{4FF14A63-8DA7-402C-9743-7994A0947D8C}"/>
    <hyperlink ref="A2253" r:id="rId2243" xr:uid="{98C2BB31-CC96-47E1-9AF7-466ECA57D7A5}"/>
    <hyperlink ref="A2254" r:id="rId2244" xr:uid="{864079E3-8CB3-432F-B9B1-F6114120CF31}"/>
    <hyperlink ref="A2255" r:id="rId2245" xr:uid="{0CEA1AC6-5796-4818-8554-1575103BF620}"/>
    <hyperlink ref="A2256" r:id="rId2246" xr:uid="{30CD0D9B-F4B3-41A4-A97E-896A0A1DDEC6}"/>
    <hyperlink ref="A2257" r:id="rId2247" xr:uid="{24A8A9F1-2C7C-4D97-B676-6F8070857539}"/>
    <hyperlink ref="A2258" r:id="rId2248" xr:uid="{B3699356-6B48-461E-B081-E140DDECA64C}"/>
    <hyperlink ref="A2259" r:id="rId2249" xr:uid="{C06D3FD6-1163-4187-87D9-C7F6F623B449}"/>
    <hyperlink ref="A2260" r:id="rId2250" xr:uid="{C10BC19B-0AC1-4588-B9AD-4290F13E071F}"/>
    <hyperlink ref="A2261" r:id="rId2251" xr:uid="{1916D33C-3D31-489D-9E5B-B6C6CAD65BEA}"/>
    <hyperlink ref="A2262" r:id="rId2252" xr:uid="{2BF6A505-E9A1-483D-9546-552EB392151E}"/>
    <hyperlink ref="A2263" r:id="rId2253" xr:uid="{118B908B-A451-4D2D-BAEE-FAEACD970D31}"/>
    <hyperlink ref="A2264" r:id="rId2254" xr:uid="{662F12F3-965E-451B-8D85-5D708FC53CCF}"/>
    <hyperlink ref="A2265" r:id="rId2255" xr:uid="{226051D3-D17D-443F-934A-B1A5AE2282F5}"/>
    <hyperlink ref="A2266" r:id="rId2256" xr:uid="{FD008F57-3F5A-470A-BFF9-C3486C7A9E86}"/>
    <hyperlink ref="A2267" r:id="rId2257" xr:uid="{28C31160-DAE1-4CA4-8D06-6CEC0829EF13}"/>
    <hyperlink ref="A2268" r:id="rId2258" xr:uid="{FC4597DC-FDA4-4ADC-A481-5F737F0C12F9}"/>
    <hyperlink ref="A2269" r:id="rId2259" xr:uid="{5D96E2E9-EA48-4515-A609-8A6538BEAF7E}"/>
    <hyperlink ref="A2270" r:id="rId2260" xr:uid="{242F5BD8-44C7-48ED-AA13-7052D0260AC1}"/>
    <hyperlink ref="A2271" r:id="rId2261" xr:uid="{1BA8824C-39EF-4554-B4C1-84F1AFD8B903}"/>
    <hyperlink ref="A2272" r:id="rId2262" xr:uid="{C33779EA-3B4C-4E98-9649-BBF8298F50FA}"/>
    <hyperlink ref="A2273" r:id="rId2263" xr:uid="{0B72AD06-6D1A-43CC-979D-F4DA451C74DC}"/>
    <hyperlink ref="A2274" r:id="rId2264" xr:uid="{4B25DBC9-DD42-4C69-BDD8-1CD47ADD8E88}"/>
    <hyperlink ref="A2275" r:id="rId2265" xr:uid="{51A1F4C2-92B3-471A-8982-3DAFDF8C7B17}"/>
    <hyperlink ref="A2276" r:id="rId2266" xr:uid="{3E9D859D-775B-4CA4-AF89-3090F0B3142A}"/>
    <hyperlink ref="A2277" r:id="rId2267" xr:uid="{8A0DB588-9396-48E9-A70A-FC649815810B}"/>
    <hyperlink ref="A2278" r:id="rId2268" xr:uid="{7FBDC70D-BA88-4B8A-B32C-CC1A9E12E13B}"/>
    <hyperlink ref="A2279" r:id="rId2269" xr:uid="{2B7521D9-437F-437D-8B23-801A5366C335}"/>
    <hyperlink ref="A2280" r:id="rId2270" xr:uid="{9434D2A4-BB6E-48F3-A5AC-8BF2F5A8A22D}"/>
    <hyperlink ref="A2281" r:id="rId2271" xr:uid="{04DD6F28-E9C0-4BC5-9BB0-C7C1EA1BAEEB}"/>
    <hyperlink ref="A2282" r:id="rId2272" xr:uid="{D63666CB-1F25-4333-9D6F-EC5BF6B22DD1}"/>
    <hyperlink ref="A2283" r:id="rId2273" xr:uid="{E6E6631B-DCA2-434A-80E2-DD9D7A73763D}"/>
    <hyperlink ref="A2284" r:id="rId2274" xr:uid="{21A96BF0-E16F-412A-AE2F-D7A0F3BC50AC}"/>
    <hyperlink ref="A2285" r:id="rId2275" xr:uid="{CEDF314D-A228-4B9B-9BC2-C8EDF5FE1A52}"/>
    <hyperlink ref="A2286" r:id="rId2276" xr:uid="{7AA83161-974D-4067-9256-7771E1ADC849}"/>
    <hyperlink ref="A2287" r:id="rId2277" xr:uid="{742D9FE0-67A7-4D74-94CF-2EBC9471B1CE}"/>
    <hyperlink ref="A2288" r:id="rId2278" xr:uid="{05990E09-5FF0-402A-8C3B-E0D8CE21443B}"/>
    <hyperlink ref="A2289" r:id="rId2279" xr:uid="{E4E2F288-20C1-47E0-9832-A1AAED66AA9E}"/>
    <hyperlink ref="A2290" r:id="rId2280" xr:uid="{0B449D47-39C5-4D1D-99C5-C9015D98FB1D}"/>
    <hyperlink ref="A2291" r:id="rId2281" xr:uid="{3D044D9B-0748-4FBB-9D21-4C95BD1DB0E4}"/>
    <hyperlink ref="A2292" r:id="rId2282" xr:uid="{F705909F-6FC0-4369-A8C3-5ACE21F591BF}"/>
    <hyperlink ref="A2293" r:id="rId2283" xr:uid="{710D8EE3-93AF-45D1-8A2C-08C1B7274711}"/>
    <hyperlink ref="A2294" r:id="rId2284" xr:uid="{2228FCD8-698E-48E5-9344-291274437827}"/>
    <hyperlink ref="A2295" r:id="rId2285" xr:uid="{1FFB3CD2-D11F-4F29-9E92-00AA8A8AB1E5}"/>
    <hyperlink ref="A2296" r:id="rId2286" xr:uid="{ED7FE999-2316-450D-8334-AA7970CCBF85}"/>
    <hyperlink ref="A2297" r:id="rId2287" xr:uid="{0521C414-DF79-4142-9BD2-745BADF5838E}"/>
    <hyperlink ref="A2298" r:id="rId2288" xr:uid="{1F21A57E-B4E2-40BE-B29C-7464544C996F}"/>
    <hyperlink ref="A2299" r:id="rId2289" xr:uid="{32AF1C9D-7858-4328-84EF-14BD85859861}"/>
    <hyperlink ref="A2300" r:id="rId2290" xr:uid="{CB55E123-AB48-4261-BC7C-BCAEDAE0E776}"/>
    <hyperlink ref="A2301" r:id="rId2291" xr:uid="{BD54378D-35E5-4639-8E80-EF730B596620}"/>
    <hyperlink ref="A2302" r:id="rId2292" xr:uid="{AC049649-3A4D-4228-A7C9-1F33872E9CEC}"/>
    <hyperlink ref="A2303" r:id="rId2293" xr:uid="{55F4C08C-4560-462D-9BC8-9FD521CD8C7E}"/>
    <hyperlink ref="A2304" r:id="rId2294" xr:uid="{7461D674-462A-4E4E-9B81-1B96F7312687}"/>
    <hyperlink ref="A2305" r:id="rId2295" xr:uid="{0EF56EEC-126A-4A90-A141-9740330A4B60}"/>
    <hyperlink ref="A2306" r:id="rId2296" xr:uid="{0794E3F7-1A8C-4FC6-ADE9-48175FE2283D}"/>
    <hyperlink ref="A2307" r:id="rId2297" xr:uid="{459CB72D-AD4F-44B9-812D-24A813DB3638}"/>
    <hyperlink ref="A2308" r:id="rId2298" xr:uid="{B560C866-D019-40A7-9892-D20FADEA666A}"/>
    <hyperlink ref="A2309" r:id="rId2299" xr:uid="{EE137E44-F04D-47B2-8208-1E58A8C1EB46}"/>
    <hyperlink ref="A2310" r:id="rId2300" xr:uid="{3708A1B6-E8FE-4FD4-9769-D5FE5A8AA15C}"/>
    <hyperlink ref="A2311" r:id="rId2301" xr:uid="{8053261F-2649-4265-8F74-517BA07D9E24}"/>
    <hyperlink ref="A2312" r:id="rId2302" xr:uid="{D80116C1-C013-4D4C-85AC-BAE855A3FC16}"/>
    <hyperlink ref="A2313" r:id="rId2303" xr:uid="{2948448E-8F7A-4E3E-A864-0ADA9764F239}"/>
    <hyperlink ref="A2314" r:id="rId2304" xr:uid="{FA3A93B1-4C9C-4155-AAA9-F37AC7D423C6}"/>
    <hyperlink ref="A2315" r:id="rId2305" xr:uid="{CA1E1040-B817-4485-B12A-50AD9433A7B5}"/>
    <hyperlink ref="A2316" r:id="rId2306" xr:uid="{7F3A4097-F620-458B-8BAF-EC867C941ADA}"/>
    <hyperlink ref="A2317" r:id="rId2307" xr:uid="{576EEBFE-F51D-4C58-8CFC-AD27FCFEE2F0}"/>
    <hyperlink ref="A2318" r:id="rId2308" xr:uid="{9609EEA1-2F67-4437-8065-115692190BDF}"/>
    <hyperlink ref="A2319" r:id="rId2309" xr:uid="{54422C32-0C70-444B-A805-D2BC9B964FE7}"/>
    <hyperlink ref="A2320" r:id="rId2310" xr:uid="{08AEBA78-0776-4F3C-AF76-DFE2F1D93DE5}"/>
    <hyperlink ref="A2321" r:id="rId2311" xr:uid="{65198BDD-A2AC-40A2-BB4A-0BF0C73FF92D}"/>
    <hyperlink ref="A2322" r:id="rId2312" xr:uid="{D8077E33-D591-4FD2-84B1-E2F78DED9A15}"/>
    <hyperlink ref="A2323" r:id="rId2313" xr:uid="{3825A391-83A7-480B-B1FB-783A68DC8A92}"/>
    <hyperlink ref="A2324" r:id="rId2314" xr:uid="{BE81A2A8-6B92-4112-9042-5756214246C0}"/>
    <hyperlink ref="A2325" r:id="rId2315" xr:uid="{D6D54638-B316-476E-80EB-845442A13EAB}"/>
    <hyperlink ref="A2326" r:id="rId2316" xr:uid="{89A330C8-8413-4BF5-9D3A-F51106414C8D}"/>
    <hyperlink ref="A2327" r:id="rId2317" xr:uid="{89107498-0161-4334-A8A1-7398194B8AED}"/>
    <hyperlink ref="A2328" r:id="rId2318" xr:uid="{9CC8BFD8-41E6-4878-86F9-E601968B63CC}"/>
    <hyperlink ref="A2329" r:id="rId2319" xr:uid="{082F33BB-B906-4D13-9E56-8C6961050091}"/>
    <hyperlink ref="A2330" r:id="rId2320" xr:uid="{1AA435DF-E494-4FB7-B525-E067D5785DFD}"/>
    <hyperlink ref="A2331" r:id="rId2321" xr:uid="{B86CFA63-D8B2-4EF9-844F-72D2C78F0825}"/>
    <hyperlink ref="A2332" r:id="rId2322" xr:uid="{15B22B5F-100E-47B9-B56A-CA545A5AB86A}"/>
    <hyperlink ref="A2333" r:id="rId2323" xr:uid="{1C3D9B04-063B-4263-9607-CCF4916444AA}"/>
    <hyperlink ref="A2334" r:id="rId2324" xr:uid="{3DF10949-A9A1-4154-AFC7-CDAF029A7A3D}"/>
    <hyperlink ref="A2335" r:id="rId2325" xr:uid="{8B98F559-5E5B-437D-95DA-BC36A0685371}"/>
    <hyperlink ref="A2336" r:id="rId2326" xr:uid="{96ABD995-1741-4C0C-B899-E4762D874A88}"/>
    <hyperlink ref="A2337" r:id="rId2327" xr:uid="{8FA954F6-D31D-44CA-B2F6-0BC301D929B6}"/>
    <hyperlink ref="A2338" r:id="rId2328" xr:uid="{F752C096-263D-4FAD-B5C1-2FF604C8DD6A}"/>
    <hyperlink ref="A2339" r:id="rId2329" xr:uid="{8133F564-96FE-4C98-BEED-3426A97CD307}"/>
    <hyperlink ref="A2340" r:id="rId2330" xr:uid="{C9A59B3E-911D-419A-9B98-FAD1AFA15C05}"/>
    <hyperlink ref="A2341" r:id="rId2331" xr:uid="{1C971A25-A36F-465F-A660-E85E3E43FF62}"/>
    <hyperlink ref="A2342" r:id="rId2332" xr:uid="{A846E1FC-1202-41CB-AAA6-961BAA1229A9}"/>
    <hyperlink ref="A2343" r:id="rId2333" xr:uid="{68A4A425-E2D9-4B93-921E-E3B20C5245B0}"/>
    <hyperlink ref="A2344" r:id="rId2334" xr:uid="{128F11A0-F472-427A-9166-1EDF402CDBDF}"/>
    <hyperlink ref="A2345" r:id="rId2335" xr:uid="{2A2A6C67-C1F9-4742-9F04-40B6E87B3BFF}"/>
    <hyperlink ref="A2346" r:id="rId2336" xr:uid="{7084F028-197A-4294-8C0C-290A1749957F}"/>
    <hyperlink ref="A2347" r:id="rId2337" xr:uid="{DCA7A2D7-FCA2-4A25-BA93-9DCE3C6D5244}"/>
    <hyperlink ref="A2348" r:id="rId2338" xr:uid="{372978C1-C82D-48E5-BEB2-66BD9622762D}"/>
    <hyperlink ref="A2349" r:id="rId2339" xr:uid="{C495FB38-8AE8-4FA5-AA64-7497D38BBF86}"/>
    <hyperlink ref="A2350" r:id="rId2340" xr:uid="{7381574B-A03C-4C54-A006-FAFDBCE4D3F7}"/>
    <hyperlink ref="A2351" r:id="rId2341" xr:uid="{9340845A-75DC-4FE7-81D5-7409938F4511}"/>
    <hyperlink ref="A2352" r:id="rId2342" xr:uid="{140E0CBD-E3B0-4A98-9EA5-19DEB1C21921}"/>
    <hyperlink ref="A2353" r:id="rId2343" xr:uid="{71E5CFAC-3AA9-4150-9BD5-345A630B3F4A}"/>
    <hyperlink ref="A2354" r:id="rId2344" xr:uid="{27BF310B-BC00-4FE5-9BF2-B59EE0AA8935}"/>
    <hyperlink ref="A2355" r:id="rId2345" xr:uid="{3C4EE479-37E2-4200-A5F6-22E60410B969}"/>
    <hyperlink ref="A2356" r:id="rId2346" xr:uid="{E581431F-7D7A-4217-99A4-B7A1E617C505}"/>
    <hyperlink ref="A2357" r:id="rId2347" xr:uid="{AD5D2B36-1548-455D-B1A7-B4EC833EC9F1}"/>
    <hyperlink ref="A2358" r:id="rId2348" xr:uid="{5FD8E544-2516-4D03-9A87-4AB28F836B68}"/>
    <hyperlink ref="A2359" r:id="rId2349" xr:uid="{A6C6F763-F2FE-427C-A64C-AED2F63921AA}"/>
    <hyperlink ref="A2360" r:id="rId2350" xr:uid="{91E9C67C-7CB8-4B92-8C7D-D78824DBBE3F}"/>
    <hyperlink ref="A2361" r:id="rId2351" xr:uid="{BA8D8C63-B743-4504-935F-5C82704FFBA1}"/>
    <hyperlink ref="A2362" r:id="rId2352" xr:uid="{2F9F5D05-8345-4C11-87A9-F09F33270A41}"/>
    <hyperlink ref="A2363" r:id="rId2353" xr:uid="{7A581C19-3A28-4C05-A352-AF7683DBB450}"/>
    <hyperlink ref="A2364" r:id="rId2354" xr:uid="{F5AE7C21-9AD5-4DF3-BFAF-E2A174FA75EC}"/>
    <hyperlink ref="A2365" r:id="rId2355" xr:uid="{3F3082C7-4445-4393-A4E4-2D101A92A84F}"/>
    <hyperlink ref="A2366" r:id="rId2356" xr:uid="{68BBFF8D-EF5D-4796-91E4-9278B4DBA2BF}"/>
    <hyperlink ref="A2367" r:id="rId2357" xr:uid="{635813EB-1244-4261-A6D8-04963D3335AC}"/>
    <hyperlink ref="A2368" r:id="rId2358" xr:uid="{FE3B4A3E-B48E-438D-84F7-19C8767ED39B}"/>
    <hyperlink ref="A2369" r:id="rId2359" xr:uid="{010C2926-876B-4CD0-9C55-F372BFB14D50}"/>
    <hyperlink ref="A2370" r:id="rId2360" xr:uid="{79120657-E2A4-44CC-8F92-F46CDC4F18D7}"/>
    <hyperlink ref="A2371" r:id="rId2361" xr:uid="{61D39E35-B258-4AAC-A2B6-46ED83762839}"/>
    <hyperlink ref="A2372" r:id="rId2362" xr:uid="{5515071B-7A9A-4A28-991E-17C5941D8E0D}"/>
    <hyperlink ref="A2373" r:id="rId2363" xr:uid="{C11D683B-519A-40E4-8411-AB419DABB9A2}"/>
    <hyperlink ref="A2374" r:id="rId2364" xr:uid="{F68073FE-C43E-4DED-8101-24010849D123}"/>
    <hyperlink ref="A2375" r:id="rId2365" xr:uid="{0DC3FE1C-65EE-4A2F-985C-7E8D88CD3DBB}"/>
    <hyperlink ref="A2376" r:id="rId2366" xr:uid="{4854B48C-DD52-4F36-B5C9-0FADC97C767B}"/>
    <hyperlink ref="A2377" r:id="rId2367" xr:uid="{C2A63936-2722-4F84-9A2E-8EED53FDD4F3}"/>
    <hyperlink ref="A2378" r:id="rId2368" xr:uid="{F5587266-1796-4FFE-A20D-F3BF7EA70D44}"/>
    <hyperlink ref="A2379" r:id="rId2369" xr:uid="{E7E22610-60DD-4B03-A314-1B369088D306}"/>
    <hyperlink ref="A2380" r:id="rId2370" xr:uid="{981F7BC2-8717-47B5-931A-59AD2B5FCFDB}"/>
    <hyperlink ref="A2381" r:id="rId2371" xr:uid="{919053F9-0047-425E-8E00-5DCEB9489D02}"/>
    <hyperlink ref="A2382" r:id="rId2372" xr:uid="{2C9FBE7D-15B4-43E1-9BE5-0D6BF0175A6F}"/>
    <hyperlink ref="A2383" r:id="rId2373" xr:uid="{5E58EF1E-2793-4A2C-A535-E27CB8B6780E}"/>
    <hyperlink ref="A2384" r:id="rId2374" xr:uid="{5D2F83F5-D698-43C2-9C1A-2F257C67525D}"/>
    <hyperlink ref="A2385" r:id="rId2375" xr:uid="{A108D2F4-66AB-4880-8C80-64585919ED3B}"/>
    <hyperlink ref="A2386" r:id="rId2376" xr:uid="{5A8A9225-3AB1-41C3-85E4-71EC700E3A4D}"/>
    <hyperlink ref="A2387" r:id="rId2377" xr:uid="{2DFCAF90-D851-4BE3-90E5-42FE44ACFEE0}"/>
    <hyperlink ref="A2388" r:id="rId2378" xr:uid="{5FB34210-42A3-41E0-A7ED-6BCA601977EC}"/>
    <hyperlink ref="A2389" r:id="rId2379" xr:uid="{651B0FD7-C14E-4A7A-951D-CA942C64908E}"/>
    <hyperlink ref="A2390" r:id="rId2380" xr:uid="{4AE41DC0-0D44-4452-85C3-2CF403DB7669}"/>
    <hyperlink ref="A2391" r:id="rId2381" xr:uid="{4A055CBF-B120-4289-9A46-71DB31324FA1}"/>
    <hyperlink ref="A2392" r:id="rId2382" xr:uid="{A279CE0A-DE70-4332-9C74-B75F4DD811FD}"/>
    <hyperlink ref="A2393" r:id="rId2383" xr:uid="{DBC27D44-A7D5-4371-89B1-E88853F7AD5E}"/>
    <hyperlink ref="A2394" r:id="rId2384" xr:uid="{8E913100-FDA8-4CB2-AF9D-4D33104DA736}"/>
    <hyperlink ref="A2395" r:id="rId2385" xr:uid="{34192566-33F3-48FE-BEDF-BFA3CF527320}"/>
    <hyperlink ref="A2396" r:id="rId2386" xr:uid="{9A59F647-4549-426D-B7D9-DC49D8EFF6E3}"/>
    <hyperlink ref="A2397" r:id="rId2387" xr:uid="{198C8B26-B47E-4F9D-917D-6C742A9B5A9B}"/>
    <hyperlink ref="A2398" r:id="rId2388" xr:uid="{19EEEC5F-B0EB-40E0-8FF8-2A8F2987F5C7}"/>
    <hyperlink ref="A2399" r:id="rId2389" xr:uid="{5154D420-6B27-4EE9-8824-B4593145A2D6}"/>
    <hyperlink ref="A2400" r:id="rId2390" xr:uid="{62FC4BCB-5635-4B4E-A346-77A63A1098A2}"/>
    <hyperlink ref="A2401" r:id="rId2391" xr:uid="{595A6D4C-BAAF-410F-99B8-ACF073A028A9}"/>
    <hyperlink ref="A2402" r:id="rId2392" xr:uid="{F0019D76-1074-47E0-9602-4F0FD732C514}"/>
    <hyperlink ref="A2403" r:id="rId2393" xr:uid="{CC538E55-6CC0-427E-BEAA-E91DFEB1279F}"/>
    <hyperlink ref="A2404" r:id="rId2394" xr:uid="{D94F1C14-3758-4324-BD42-BDB82F0E52C4}"/>
    <hyperlink ref="A2405" r:id="rId2395" xr:uid="{BABDCD01-D6C7-4B58-9F3B-6F7D70C2AAC4}"/>
    <hyperlink ref="A2406" r:id="rId2396" xr:uid="{3C309A1C-05AF-491A-B26C-D5A349B9F51B}"/>
    <hyperlink ref="A2407" r:id="rId2397" xr:uid="{4A9B4C6E-2D25-40D8-9C38-927F827406BA}"/>
    <hyperlink ref="A2408" r:id="rId2398" xr:uid="{F8C83974-FE1C-4DCC-88B5-F5241AFB1258}"/>
    <hyperlink ref="A2409" r:id="rId2399" xr:uid="{B2090A17-98CA-4BB9-8884-2FDFABAFF5F2}"/>
    <hyperlink ref="A2410" r:id="rId2400" xr:uid="{91475D05-0079-4DDA-AB71-477D2088F828}"/>
    <hyperlink ref="A2411" r:id="rId2401" xr:uid="{0E039B63-9E2A-4D3E-8300-70810EC2A2CD}"/>
    <hyperlink ref="A2412" r:id="rId2402" xr:uid="{1632F171-E75A-40CC-954D-C81D5BC740F4}"/>
    <hyperlink ref="A2413" r:id="rId2403" xr:uid="{3A981726-110C-4921-93D7-2591C6117606}"/>
    <hyperlink ref="A2414" r:id="rId2404" xr:uid="{0C07FA88-44E3-4165-814A-DC5F6C7A6707}"/>
    <hyperlink ref="A2415" r:id="rId2405" xr:uid="{DA6DD2A3-7679-4A2F-8358-533E7356C8D5}"/>
    <hyperlink ref="A2416" r:id="rId2406" xr:uid="{54EA509C-A424-4F69-9D79-7DC520475A6C}"/>
    <hyperlink ref="A2417" r:id="rId2407" xr:uid="{A5FC19DC-844B-4CCE-8672-4C5001D06A1F}"/>
    <hyperlink ref="A2418" r:id="rId2408" xr:uid="{801B3AF6-7CC7-41E2-ACAD-6997AD40FE4D}"/>
    <hyperlink ref="A2419" r:id="rId2409" xr:uid="{89DF54DA-7972-4120-BCAB-B5A13BA1D233}"/>
    <hyperlink ref="A2420" r:id="rId2410" xr:uid="{34F69D2B-8142-480F-AE95-268DF342E2C7}"/>
    <hyperlink ref="A2421" r:id="rId2411" xr:uid="{DBAEE3DE-E244-4BB2-B719-77463073DC32}"/>
    <hyperlink ref="A2422" r:id="rId2412" xr:uid="{42293DCF-19FD-4EB6-9A34-D977C6B5BBB7}"/>
    <hyperlink ref="A2423" r:id="rId2413" xr:uid="{0AE5AFE0-2E7E-44DB-816A-3C473D78B4F7}"/>
    <hyperlink ref="A2424" r:id="rId2414" xr:uid="{B3111261-CF88-48A8-BF13-C91AC012E345}"/>
    <hyperlink ref="A2425" r:id="rId2415" xr:uid="{35607EE0-93CD-402D-B16B-DB38FE4022E6}"/>
    <hyperlink ref="A2426" r:id="rId2416" xr:uid="{4A822F3A-EE6A-4447-B2F3-F3E5616D3F49}"/>
    <hyperlink ref="A2427" r:id="rId2417" xr:uid="{936003B9-500E-4CC0-9364-362C9293DF04}"/>
    <hyperlink ref="A2428" r:id="rId2418" xr:uid="{F871159A-EF8F-4B27-8125-E6DEFDA62A63}"/>
    <hyperlink ref="A2429" r:id="rId2419" xr:uid="{CC51CA94-CEC0-4B3D-A28D-6A4BC6454C1E}"/>
    <hyperlink ref="A2430" r:id="rId2420" xr:uid="{24371AD4-F61F-437C-B6A5-93A0C97B344A}"/>
    <hyperlink ref="A2431" r:id="rId2421" xr:uid="{A9527340-1C57-4F2E-ADEA-E90E5F595614}"/>
    <hyperlink ref="A2432" r:id="rId2422" xr:uid="{E6101719-5BF8-4BCB-AE8F-CCC0085167D1}"/>
    <hyperlink ref="A2433" r:id="rId2423" xr:uid="{13D8C4B3-A40F-4339-91B5-B1B6CBDC830F}"/>
    <hyperlink ref="A2434" r:id="rId2424" xr:uid="{941B6AB0-6E4E-4389-A810-A32D1DA5A1AC}"/>
    <hyperlink ref="A2435" r:id="rId2425" xr:uid="{A8506813-E050-4400-B667-3A41375CD001}"/>
    <hyperlink ref="A2436" r:id="rId2426" xr:uid="{6F966789-1E2F-431C-8C9B-B5E8EB2170CF}"/>
    <hyperlink ref="A2437" r:id="rId2427" xr:uid="{BD134778-F708-44E4-B5BF-22154CCCA4E6}"/>
    <hyperlink ref="A2438" r:id="rId2428" xr:uid="{1ACAE22E-54D2-424B-BB9D-BB8378D62820}"/>
    <hyperlink ref="A2439" r:id="rId2429" xr:uid="{AD846934-A9FE-46F3-A2FB-C50D7F16EFEB}"/>
    <hyperlink ref="A2440" r:id="rId2430" xr:uid="{F2969157-9DFD-4028-8B26-60F92A8385E3}"/>
    <hyperlink ref="A2441" r:id="rId2431" xr:uid="{651F09B4-341C-4977-BA30-93C448F072CA}"/>
    <hyperlink ref="A2442" r:id="rId2432" xr:uid="{7DAEC2D6-5D77-4679-B74A-72AAAFA1E150}"/>
    <hyperlink ref="A2443" r:id="rId2433" xr:uid="{A601B5CD-BBFA-4F48-BBF1-C58613E963E1}"/>
    <hyperlink ref="A2444" r:id="rId2434" xr:uid="{BAD0F96F-DFE7-41AB-8CAA-8028B6FC73D9}"/>
    <hyperlink ref="A2445" r:id="rId2435" xr:uid="{369AA1EF-EB2F-43E2-9FDA-B049086EA6D3}"/>
    <hyperlink ref="A2446" r:id="rId2436" xr:uid="{85FD5B48-8147-4765-B630-2738F4402DAD}"/>
    <hyperlink ref="A2447" r:id="rId2437" xr:uid="{0BC65EC6-C111-45A1-9007-17FD4F909A1F}"/>
    <hyperlink ref="A2448" r:id="rId2438" xr:uid="{88DA9E52-6FA5-4D46-8AC8-8ADD44824787}"/>
    <hyperlink ref="A2449" r:id="rId2439" xr:uid="{FDCABA9B-F754-4E64-AB61-DEFA84F352DD}"/>
    <hyperlink ref="A2450" r:id="rId2440" xr:uid="{427B1552-B6FC-467E-856F-E934CF01648F}"/>
    <hyperlink ref="A2451" r:id="rId2441" xr:uid="{CD81051D-105D-4445-84A0-5B4DD3F991D6}"/>
    <hyperlink ref="A2452" r:id="rId2442" xr:uid="{E40E49B7-F8C7-4850-84E8-5FCE6328C192}"/>
    <hyperlink ref="A2453" r:id="rId2443" xr:uid="{D7EA423B-D725-48E4-A1FF-B868B528FAAC}"/>
    <hyperlink ref="A2454" r:id="rId2444" xr:uid="{06B75322-B2C2-4F51-B843-9786CD4A15D4}"/>
    <hyperlink ref="A2455" r:id="rId2445" xr:uid="{AEF32C75-ED2A-4EA3-9843-8EDF441D1252}"/>
    <hyperlink ref="A2456" r:id="rId2446" xr:uid="{71985E43-1509-439D-9A88-609BF5F238A0}"/>
    <hyperlink ref="A2457" r:id="rId2447" xr:uid="{5F35BCA9-9AE2-4339-82DF-C53B9CE5CBBC}"/>
    <hyperlink ref="A2458" r:id="rId2448" xr:uid="{2B223991-B17B-46D7-A9F9-3FF39C8A00EA}"/>
    <hyperlink ref="A2459" r:id="rId2449" xr:uid="{3F413A0A-53E4-4F44-836C-FE7E5DEB1D30}"/>
    <hyperlink ref="A2460" r:id="rId2450" xr:uid="{E107D036-C94F-4913-BFA2-480EEACDC111}"/>
    <hyperlink ref="A2461" r:id="rId2451" xr:uid="{0D67F95A-ADE9-4F71-A45B-713BDF43B3B7}"/>
    <hyperlink ref="A2462" r:id="rId2452" xr:uid="{60DAA67E-AC8D-4F51-9042-053B9DCA020F}"/>
    <hyperlink ref="A2463" r:id="rId2453" xr:uid="{CEB71407-3C86-4DAF-BB79-A76C098A7E9E}"/>
    <hyperlink ref="A2464" r:id="rId2454" xr:uid="{9A1AF55E-6EEB-421A-A65D-BB0E8C873E47}"/>
    <hyperlink ref="A2465" r:id="rId2455" xr:uid="{CE848B2D-BA3F-4BC3-AE28-90E87EE13881}"/>
    <hyperlink ref="A2466" r:id="rId2456" xr:uid="{9083DB8D-F7E6-4A8A-8271-137F2200BDD1}"/>
    <hyperlink ref="A2467" r:id="rId2457" xr:uid="{43412B22-7F25-440A-89FF-1726F5674245}"/>
    <hyperlink ref="A2468" r:id="rId2458" xr:uid="{64CA9D66-7938-4B1D-AF1F-25736570BB82}"/>
    <hyperlink ref="A2469" r:id="rId2459" xr:uid="{7F759A8D-515B-4356-8E83-7E17B0BEE780}"/>
    <hyperlink ref="A2470" r:id="rId2460" xr:uid="{6EEC399A-D01D-4E26-9825-E13C629EBB85}"/>
    <hyperlink ref="A2471" r:id="rId2461" xr:uid="{1085C772-881D-4916-8F2A-B424D1C7CBDA}"/>
    <hyperlink ref="A2472" r:id="rId2462" xr:uid="{E4F075AD-AE72-475D-A16B-AB7F3A5C304E}"/>
    <hyperlink ref="A2473" r:id="rId2463" xr:uid="{99242022-3A24-44C2-AD31-29D90DDD7FDB}"/>
    <hyperlink ref="A2474" r:id="rId2464" xr:uid="{993A3016-F299-4758-B47D-99A1EAD8469B}"/>
    <hyperlink ref="A2475" r:id="rId2465" xr:uid="{7859D627-DF33-4205-90BA-F991D6D22070}"/>
    <hyperlink ref="A2476" r:id="rId2466" xr:uid="{BC320BC7-6C3B-476D-8461-8674E0363AE9}"/>
    <hyperlink ref="A2477" r:id="rId2467" xr:uid="{1544794E-4849-4BF0-B34C-60D7297056DE}"/>
    <hyperlink ref="A2478" r:id="rId2468" xr:uid="{4CF32CA3-EF6F-4043-94BE-B942B22B841B}"/>
    <hyperlink ref="A2479" r:id="rId2469" xr:uid="{1BF98F7E-5DEA-4617-9A20-D2329801B2C4}"/>
    <hyperlink ref="A2480" r:id="rId2470" xr:uid="{883CC531-4AB5-4F1B-8FC7-E0BE9B4759AB}"/>
    <hyperlink ref="A2481" r:id="rId2471" xr:uid="{D6F2EC47-97CC-46E8-BE58-55B292B4C558}"/>
    <hyperlink ref="A2482" r:id="rId2472" xr:uid="{BA3E71CD-32D2-4831-B943-8287650ED947}"/>
    <hyperlink ref="A2483" r:id="rId2473" xr:uid="{1055C974-2448-478E-9230-C2040B013522}"/>
    <hyperlink ref="A2484" r:id="rId2474" xr:uid="{72FD3785-654D-476E-97D6-06C0DCD91EB0}"/>
    <hyperlink ref="A2485" r:id="rId2475" xr:uid="{A04E3A17-A479-4747-AD9C-783E1A90F181}"/>
    <hyperlink ref="A2486" r:id="rId2476" xr:uid="{34E88340-DCC0-4588-BD05-59FDF9FD4ED2}"/>
    <hyperlink ref="A2487" r:id="rId2477" xr:uid="{0E44FB6A-1551-4CFE-AD81-D206E0D037C8}"/>
    <hyperlink ref="A2488" r:id="rId2478" xr:uid="{6CAE6396-7BB6-48AA-AF9A-0DA605302331}"/>
    <hyperlink ref="A2489" r:id="rId2479" xr:uid="{B9BFDE3F-C65B-4D37-BD57-D99665986250}"/>
    <hyperlink ref="A2490" r:id="rId2480" xr:uid="{BC02F79E-42CD-4836-9351-DDB547D457E2}"/>
    <hyperlink ref="A2491" r:id="rId2481" xr:uid="{B3392F50-1FB3-49F5-9FF0-BBB604EFF247}"/>
    <hyperlink ref="A2492" r:id="rId2482" xr:uid="{A3A7E20E-F50D-480F-B71A-46C2CDFB1747}"/>
    <hyperlink ref="A2493" r:id="rId2483" xr:uid="{FB6880A2-94DE-42E6-A367-94B1C027F06D}"/>
    <hyperlink ref="A2494" r:id="rId2484" xr:uid="{94795988-0A42-4911-B10D-093A72F7D18E}"/>
    <hyperlink ref="A2495" r:id="rId2485" xr:uid="{3EC25B5C-D5B6-4345-8EA4-090BD4834084}"/>
    <hyperlink ref="A2496" r:id="rId2486" xr:uid="{FE980CAC-F50F-4998-905D-332913D7FAB3}"/>
    <hyperlink ref="A2497" r:id="rId2487" xr:uid="{83385B71-0DD1-45D9-9FB1-907C040BD044}"/>
    <hyperlink ref="A2498" r:id="rId2488" xr:uid="{BAA29C3F-A3DE-4A80-A659-6446F1E78CAB}"/>
    <hyperlink ref="A2499" r:id="rId2489" xr:uid="{71712927-C100-4EF9-8EF4-0AD451240E76}"/>
    <hyperlink ref="A2500" r:id="rId2490" xr:uid="{05820E9A-0576-431F-8DED-4A32313ED9EB}"/>
    <hyperlink ref="A2501" r:id="rId2491" xr:uid="{71534E97-A352-4CF4-BA6A-4BD7F07F84E8}"/>
    <hyperlink ref="A2502" r:id="rId2492" xr:uid="{C61185AB-9832-4435-AFE9-07BED8660CAD}"/>
    <hyperlink ref="A2503" r:id="rId2493" xr:uid="{85FE4FDC-392E-4851-B58B-8973E6FDA62B}"/>
    <hyperlink ref="A2504" r:id="rId2494" xr:uid="{88ED5B5B-D8E5-4D95-AABA-433343C7D62C}"/>
    <hyperlink ref="A2505" r:id="rId2495" xr:uid="{D90C96A5-DD2F-43F1-BDF7-3C34F64DAA08}"/>
    <hyperlink ref="A2506" r:id="rId2496" xr:uid="{4A3B4EE2-798D-4EDA-932E-51AB5BECC5DE}"/>
    <hyperlink ref="A2507" r:id="rId2497" xr:uid="{CE8D97B7-E2E1-475B-8FCC-2910253F848F}"/>
    <hyperlink ref="A2508" r:id="rId2498" xr:uid="{280D82BC-EF2A-4A49-83B9-BDD53B093325}"/>
    <hyperlink ref="A2509" r:id="rId2499" xr:uid="{DCFAD271-15D2-480D-B6AC-798495B034D1}"/>
    <hyperlink ref="A2510" r:id="rId2500" xr:uid="{E84A8489-DB71-4579-91BA-471BAB856862}"/>
    <hyperlink ref="A2511" r:id="rId2501" xr:uid="{FC8BF90A-FB78-447D-A74C-729E60A7F1AA}"/>
    <hyperlink ref="A2512" r:id="rId2502" xr:uid="{0B4B5907-9C18-48B5-A7F2-FF3F63F922BC}"/>
    <hyperlink ref="A2513" r:id="rId2503" xr:uid="{F6C0A569-64A8-445A-9E4D-CD3FF5ABBF16}"/>
    <hyperlink ref="A2514" r:id="rId2504" xr:uid="{0EBDB8A2-8F02-412C-90DF-A723A9860CF7}"/>
    <hyperlink ref="A2515" r:id="rId2505" xr:uid="{DDA56B30-DED7-41FA-A137-9596B5CB1318}"/>
    <hyperlink ref="A2516" r:id="rId2506" xr:uid="{8940A61B-F6DD-4FD2-8BA3-887618022871}"/>
    <hyperlink ref="A2517" r:id="rId2507" xr:uid="{3304651F-600E-4843-9CC2-76A0C3AAAAB2}"/>
    <hyperlink ref="A2518" r:id="rId2508" xr:uid="{CF0DC6AA-F5FC-464A-8C7F-2329C7E55577}"/>
    <hyperlink ref="A2519" r:id="rId2509" xr:uid="{4615A704-C4E2-4630-A5CE-21AE22908E12}"/>
    <hyperlink ref="A2520" r:id="rId2510" xr:uid="{DF962031-914F-4C8D-94F7-B54CA3EEE4BC}"/>
    <hyperlink ref="A2521" r:id="rId2511" xr:uid="{D42AD19C-A0A4-4931-A5C5-8339B88B6F96}"/>
    <hyperlink ref="A2522" r:id="rId2512" xr:uid="{A0100D65-83FA-4194-9A15-38914341F0EF}"/>
    <hyperlink ref="A2523" r:id="rId2513" xr:uid="{1CC2FFAD-5148-443B-A767-B409AC5A691A}"/>
    <hyperlink ref="A2524" r:id="rId2514" xr:uid="{349972C6-013E-4AEF-BC33-8578B8D0761E}"/>
    <hyperlink ref="A2525" r:id="rId2515" xr:uid="{3B8B7D58-7D91-4E84-9C6F-78CA166ADD6D}"/>
    <hyperlink ref="A2526" r:id="rId2516" xr:uid="{5841E3D5-B5F5-40C9-9847-E6ACF172175A}"/>
    <hyperlink ref="A2527" r:id="rId2517" xr:uid="{10DF655A-526B-4557-A1C8-BF1D67739EE0}"/>
    <hyperlink ref="A2528" r:id="rId2518" xr:uid="{4133156C-1374-42CE-A005-B6C6CF5BD9C5}"/>
    <hyperlink ref="A2529" r:id="rId2519" xr:uid="{79E93405-822C-4F18-BDB9-74004A8983BE}"/>
    <hyperlink ref="A2530" r:id="rId2520" xr:uid="{190A887F-B0A7-4B2E-B8D3-4D7FA7EE05C6}"/>
    <hyperlink ref="A2531" r:id="rId2521" xr:uid="{4DD7AA45-C1A8-4610-83BA-CCC9710D8426}"/>
    <hyperlink ref="A2532" r:id="rId2522" xr:uid="{5F3A449E-059E-431E-9AA4-B41294697B7F}"/>
    <hyperlink ref="A2533" r:id="rId2523" xr:uid="{C0AF6977-E4ED-4929-9249-586F4B184AAC}"/>
    <hyperlink ref="A2534" r:id="rId2524" xr:uid="{299C38E3-764F-482D-A6AE-3715C7972B31}"/>
    <hyperlink ref="A2535" r:id="rId2525" xr:uid="{FF7E2889-DFB2-4E98-A22C-AA20E2248D07}"/>
    <hyperlink ref="A2536" r:id="rId2526" xr:uid="{5BB792A6-A927-4EBD-B6B9-2BA74323DA88}"/>
    <hyperlink ref="A2537" r:id="rId2527" xr:uid="{B824612B-9343-4255-B4AB-09121EFFC3CD}"/>
    <hyperlink ref="A2538" r:id="rId2528" xr:uid="{843FC38A-F441-465E-B26E-BCA960748509}"/>
    <hyperlink ref="A2539" r:id="rId2529" xr:uid="{E0412BFA-3AC7-4675-ACF6-FE4250919624}"/>
    <hyperlink ref="A2540" r:id="rId2530" xr:uid="{7C31D03D-2CD4-400F-B36D-E9424ACD723E}"/>
    <hyperlink ref="A2541" r:id="rId2531" xr:uid="{3D97471D-2A7C-4456-8C99-F0FC6B00A9AE}"/>
    <hyperlink ref="A2542" r:id="rId2532" xr:uid="{1B295F67-B056-4188-81FC-B2DBC23B6190}"/>
    <hyperlink ref="A2543" r:id="rId2533" xr:uid="{371354B3-CA22-4087-8238-BAC98DF067A5}"/>
    <hyperlink ref="A2544" r:id="rId2534" xr:uid="{8BFF5D3E-D78A-4E8E-A832-A234C364AD2C}"/>
    <hyperlink ref="A2545" r:id="rId2535" xr:uid="{91F2083B-E6A8-4D61-8508-E32D10519B3B}"/>
    <hyperlink ref="A2546" r:id="rId2536" xr:uid="{7932FC21-C83D-4280-9F98-ED4CB657B848}"/>
    <hyperlink ref="A2547" r:id="rId2537" xr:uid="{27936B3E-2B1B-4BE6-9128-35EA46F302B1}"/>
    <hyperlink ref="A2548" r:id="rId2538" xr:uid="{C94BDB92-ABC0-48FE-9874-C54B3FCCFCA6}"/>
    <hyperlink ref="A2549" r:id="rId2539" xr:uid="{D3BCB963-D1C8-4758-B858-57771AB1DBBF}"/>
    <hyperlink ref="A2550" r:id="rId2540" xr:uid="{7CF76EFA-20A6-4AEF-A1F8-EABC1466D495}"/>
    <hyperlink ref="A2551" r:id="rId2541" xr:uid="{89ADE928-13A1-4132-90B3-018E7A4CFCAA}"/>
    <hyperlink ref="A2552" r:id="rId2542" xr:uid="{15A419ED-C492-4CD9-99CA-E7A0BECAD88A}"/>
    <hyperlink ref="A2553" r:id="rId2543" xr:uid="{ED65807C-63BF-4F1B-87C6-2D4307CFD33A}"/>
    <hyperlink ref="A2554" r:id="rId2544" xr:uid="{ECF8B454-AA13-4CB7-BF70-33B0733E046C}"/>
    <hyperlink ref="A2555" r:id="rId2545" xr:uid="{40E75BD9-D593-459D-ABB6-C645F8ADAB03}"/>
    <hyperlink ref="A2556" r:id="rId2546" xr:uid="{3F965256-D55F-45D3-BCB9-10F17A6FB860}"/>
    <hyperlink ref="A2557" r:id="rId2547" xr:uid="{0C604C0C-10B9-421E-9394-CE1CA8197593}"/>
    <hyperlink ref="A2558" r:id="rId2548" xr:uid="{58F55ACC-2F8F-4435-8E16-3916FBD58809}"/>
    <hyperlink ref="A2559" r:id="rId2549" xr:uid="{9F39AA41-03B4-48A6-89A6-8B75B53798A5}"/>
    <hyperlink ref="A2560" r:id="rId2550" xr:uid="{88D27477-15F9-4341-BA92-EBED07B6014A}"/>
    <hyperlink ref="A2561" r:id="rId2551" xr:uid="{7C611947-2EE8-4A64-87B9-901B2484E10B}"/>
    <hyperlink ref="A2562" r:id="rId2552" xr:uid="{E46F1E86-E63C-4033-8A8E-8ED49F452633}"/>
    <hyperlink ref="A2563" r:id="rId2553" xr:uid="{81EDC427-2CC0-4AEA-80FD-F02CCA708578}"/>
    <hyperlink ref="A2564" r:id="rId2554" xr:uid="{C9022A3D-F7D1-4F3E-A3CB-4CFC80E312BA}"/>
    <hyperlink ref="A2565" r:id="rId2555" xr:uid="{D1F8046D-8632-4BC2-B554-534D4F09F4BB}"/>
    <hyperlink ref="A2566" r:id="rId2556" xr:uid="{B587C977-93AA-4709-8C86-7CD0E1808EC8}"/>
    <hyperlink ref="A2567" r:id="rId2557" xr:uid="{47AAC69B-9D3C-4197-B88B-980AEFC7463A}"/>
    <hyperlink ref="A2568" r:id="rId2558" xr:uid="{343B04D1-BE46-41C8-AFCC-EC4A0A5E4872}"/>
    <hyperlink ref="A2569" r:id="rId2559" xr:uid="{DCC64F57-D4A1-4C1D-9938-626017E370F8}"/>
    <hyperlink ref="A2570" r:id="rId2560" xr:uid="{01FD9B54-F7E1-482D-BED6-2601A5EAE244}"/>
    <hyperlink ref="A2571" r:id="rId2561" xr:uid="{CC0CF942-FCAE-49E0-A8CA-17DF2B548D39}"/>
    <hyperlink ref="A2572" r:id="rId2562" xr:uid="{B0C03375-C9B1-4E2A-8AE9-9DC6E0E69F92}"/>
    <hyperlink ref="A2573" r:id="rId2563" xr:uid="{D10D8249-3B5E-45C8-8A56-7C6F058EF635}"/>
    <hyperlink ref="A2574" r:id="rId2564" xr:uid="{FF3BF4B6-F9F3-4F7C-8BA1-B27B4CDC90B3}"/>
    <hyperlink ref="A2575" r:id="rId2565" xr:uid="{36A44CAB-7307-4A6A-BB73-FD6EE8A33F40}"/>
    <hyperlink ref="A2576" r:id="rId2566" xr:uid="{07933750-D74E-4AE7-A7C6-4C9BF2860B42}"/>
    <hyperlink ref="A2577" r:id="rId2567" xr:uid="{F08A071B-2CF3-4DF5-9558-60DC092FAC76}"/>
    <hyperlink ref="A2578" r:id="rId2568" xr:uid="{C90ECD25-F164-4F7A-8E5B-216959E8DC3F}"/>
    <hyperlink ref="A2579" r:id="rId2569" xr:uid="{EDAE0EB9-C2C8-4941-9DDB-ADD3FD5DDB0F}"/>
    <hyperlink ref="A2580" r:id="rId2570" xr:uid="{08FBE2E2-A0C1-4948-96B8-505C01D6F926}"/>
    <hyperlink ref="A2581" r:id="rId2571" xr:uid="{3A571558-E53D-487F-8D32-3D731B076A64}"/>
    <hyperlink ref="A2582" r:id="rId2572" xr:uid="{C7784B92-1B81-4769-820A-098C034BB169}"/>
    <hyperlink ref="A2583" r:id="rId2573" xr:uid="{F256F338-7F9B-400D-8FDB-C2C9F8A98350}"/>
    <hyperlink ref="A2584" r:id="rId2574" xr:uid="{21534E1B-701A-4D1A-95E0-A5A47E9567D2}"/>
    <hyperlink ref="A2585" r:id="rId2575" xr:uid="{47C70C54-5935-4041-8948-61BDAC8394A1}"/>
    <hyperlink ref="A2586" r:id="rId2576" xr:uid="{BBDD2E15-AF7D-412B-921A-BD58C66F7497}"/>
    <hyperlink ref="A2587" r:id="rId2577" xr:uid="{6E1832AA-790B-47F4-A661-590CD87C1AA0}"/>
    <hyperlink ref="A2588" r:id="rId2578" xr:uid="{10A2CB7B-7EDB-45B4-811A-174BD4B218E5}"/>
    <hyperlink ref="A2589" r:id="rId2579" xr:uid="{209AE928-E2A1-4355-82D6-531FE2B93DAA}"/>
    <hyperlink ref="A2590" r:id="rId2580" xr:uid="{CD33FAA5-AD1E-4F2E-9F11-6625EA22D0BF}"/>
    <hyperlink ref="A2591" r:id="rId2581" xr:uid="{CFEEA0CF-C803-4D59-A175-4BDC4D5D1DF3}"/>
    <hyperlink ref="A2592" r:id="rId2582" xr:uid="{94E01634-7723-4842-A8BB-0654E192A914}"/>
    <hyperlink ref="A2593" r:id="rId2583" xr:uid="{B58D8375-0311-46EF-886E-F1BD942FA231}"/>
    <hyperlink ref="A2594" r:id="rId2584" xr:uid="{EE6DBFC9-823E-4F7A-8BC4-2DEC8D6BA9CA}"/>
    <hyperlink ref="A2595" r:id="rId2585" xr:uid="{938A8BBD-9D7A-438C-9A9C-62922BBE50A4}"/>
    <hyperlink ref="A2596" r:id="rId2586" xr:uid="{2ADD468F-541F-410A-9AED-E767A65D9D9E}"/>
    <hyperlink ref="A2597" r:id="rId2587" xr:uid="{85358AB4-5E6C-48FD-8AFF-EEAD6575C90B}"/>
    <hyperlink ref="A2598" r:id="rId2588" xr:uid="{569C69F9-BEC7-4498-8806-D7E34D1812FA}"/>
    <hyperlink ref="A2599" r:id="rId2589" xr:uid="{D891B171-9583-4DAD-ACC2-FC8D29B610B2}"/>
    <hyperlink ref="A2600" r:id="rId2590" xr:uid="{C72DCF9A-3FE0-4878-9EAA-3FB5400F7297}"/>
    <hyperlink ref="A2601" r:id="rId2591" xr:uid="{6EC5C842-DDDF-477C-A762-9C88E4FF252C}"/>
    <hyperlink ref="A2602" r:id="rId2592" xr:uid="{EFA0EEB2-89F5-4283-A148-83278C1A26FE}"/>
    <hyperlink ref="A2603" r:id="rId2593" xr:uid="{82790C0B-B80D-469D-B83D-644B415BEE1F}"/>
    <hyperlink ref="A2604" r:id="rId2594" xr:uid="{FC0BA309-E784-440D-A3CC-FA529A8767A0}"/>
    <hyperlink ref="A2605" r:id="rId2595" xr:uid="{CA8D0207-C35D-4581-9590-383171ECF96E}"/>
    <hyperlink ref="A2606" r:id="rId2596" xr:uid="{09230467-471A-4896-82F0-6745CC238234}"/>
    <hyperlink ref="A2607" r:id="rId2597" xr:uid="{565F3CC5-1B95-4BBC-AFAD-B8F5D5C81C8D}"/>
    <hyperlink ref="A2608" r:id="rId2598" xr:uid="{562E31D5-F9EE-43BB-B864-2E08DC140DC5}"/>
    <hyperlink ref="A2609" r:id="rId2599" xr:uid="{282E92E2-D7A6-469E-A6DE-99BD6426D1A7}"/>
    <hyperlink ref="A2610" r:id="rId2600" xr:uid="{A0470F61-C055-4A9C-B9EB-814131F582F7}"/>
    <hyperlink ref="A2611" r:id="rId2601" xr:uid="{27052C2D-1150-4328-B558-B0230E584B2E}"/>
    <hyperlink ref="A2612" r:id="rId2602" xr:uid="{75FB8319-D10C-409E-AE90-72000DD7B9FC}"/>
    <hyperlink ref="A2613" r:id="rId2603" xr:uid="{AE02A0DB-E99D-4512-8D69-A918A3A336BA}"/>
    <hyperlink ref="A2614" r:id="rId2604" xr:uid="{4CD8715B-AC68-440A-87FB-D350153BF66B}"/>
    <hyperlink ref="A2615" r:id="rId2605" xr:uid="{5C9ED1F5-703A-4F02-AD14-38527F24F11C}"/>
    <hyperlink ref="A2616" r:id="rId2606" xr:uid="{60DD8CFD-0518-4DC6-9A0F-46B3D0899340}"/>
    <hyperlink ref="A2617" r:id="rId2607" xr:uid="{D2AD1406-8AEB-4BBB-B6C7-9D42FFF7E092}"/>
    <hyperlink ref="A2618" r:id="rId2608" xr:uid="{6C686914-2C21-45D3-8F34-55A581A1E715}"/>
    <hyperlink ref="A2619" r:id="rId2609" xr:uid="{BE565951-8D24-4149-A1EA-4BF07573E283}"/>
    <hyperlink ref="A2620" r:id="rId2610" xr:uid="{FF66CE8C-C891-4DFA-A6CB-6166D4052664}"/>
    <hyperlink ref="A2621" r:id="rId2611" xr:uid="{9D542338-BA2B-48D0-992D-C7EDC0AA4028}"/>
    <hyperlink ref="A2622" r:id="rId2612" xr:uid="{96F20943-17D3-4F4A-B429-5D185FA4548E}"/>
    <hyperlink ref="A2623" r:id="rId2613" xr:uid="{FE4D6BFC-611E-4F50-8C33-99AF10A579EF}"/>
    <hyperlink ref="A2624" r:id="rId2614" xr:uid="{D7E1B0D7-D86E-43E2-A79E-0D9A5F9E2246}"/>
    <hyperlink ref="A2625" r:id="rId2615" xr:uid="{8C952D2B-780F-438F-811E-CE2C63558056}"/>
    <hyperlink ref="A2626" r:id="rId2616" xr:uid="{7B40F9CF-34A8-42C4-B1FD-7C433403BE4C}"/>
    <hyperlink ref="A2627" r:id="rId2617" xr:uid="{5BBBD8FE-A10D-4985-AE5F-9030A3323D77}"/>
    <hyperlink ref="A2628" r:id="rId2618" xr:uid="{E6717699-8539-4913-9161-58666AA17592}"/>
    <hyperlink ref="A2629" r:id="rId2619" xr:uid="{DE9F6B04-9B02-4F5D-BB77-5DD408A8608D}"/>
    <hyperlink ref="A2630" r:id="rId2620" xr:uid="{A8392F5B-62EE-45AF-9EE2-2CC5BBF18F11}"/>
    <hyperlink ref="A2631" r:id="rId2621" xr:uid="{AE5237D9-02B0-4893-8377-BDCC112FD2FA}"/>
    <hyperlink ref="A2632" r:id="rId2622" xr:uid="{0B52F5E8-0900-4251-8FBF-250A602081BE}"/>
    <hyperlink ref="A2633" r:id="rId2623" xr:uid="{5804936B-10F8-44F4-8249-288CACEFFEA4}"/>
    <hyperlink ref="A2634" r:id="rId2624" xr:uid="{30FDA6EF-9383-4219-825A-633C2C886295}"/>
    <hyperlink ref="A2635" r:id="rId2625" xr:uid="{1BA4E05D-FD9F-4A22-B788-FCDB009A6F94}"/>
    <hyperlink ref="A2636" r:id="rId2626" xr:uid="{61301064-59CF-4D20-BD9B-DCD59910E77B}"/>
    <hyperlink ref="A2637" r:id="rId2627" xr:uid="{E0E55A24-CF6C-4868-9B86-CA89D7348BC3}"/>
    <hyperlink ref="A2638" r:id="rId2628" xr:uid="{F0261D24-1D88-4B6F-AF6E-5E725F8D6EF5}"/>
    <hyperlink ref="A2639" r:id="rId2629" xr:uid="{2622B001-B538-470E-9018-FD158CC631AA}"/>
    <hyperlink ref="A2640" r:id="rId2630" xr:uid="{0689A2C1-2F62-4E14-8500-3335F0B9BECD}"/>
    <hyperlink ref="A2641" r:id="rId2631" xr:uid="{3364FDC2-295D-49FB-B165-2F1B3C4684E3}"/>
    <hyperlink ref="A2642" r:id="rId2632" xr:uid="{19971C85-0F45-4904-81A4-40317F3CBB97}"/>
    <hyperlink ref="A2643" r:id="rId2633" xr:uid="{61593DA0-89FD-41BF-8B80-091D2108B689}"/>
    <hyperlink ref="A2644" r:id="rId2634" xr:uid="{2B12DC47-5A72-4954-B9E5-4209AA6CF4C9}"/>
    <hyperlink ref="A2645" r:id="rId2635" xr:uid="{3AE0A298-FF04-4C0D-89BF-2F314DB63A0B}"/>
    <hyperlink ref="A2646" r:id="rId2636" xr:uid="{AC6EEE54-6CD6-4CCF-8D8A-5C09FE7EBA69}"/>
    <hyperlink ref="A2647" r:id="rId2637" xr:uid="{18DB8C37-04AD-4845-852D-9382A5C43756}"/>
    <hyperlink ref="A2648" r:id="rId2638" xr:uid="{0B44D60E-989E-45FD-90F4-4CF662F9D5E0}"/>
    <hyperlink ref="A2649" r:id="rId2639" xr:uid="{E9078D5E-6480-4864-8DAE-CADA841BB02D}"/>
    <hyperlink ref="A2650" r:id="rId2640" xr:uid="{997777FF-E475-4D8D-912B-38CA5A04025F}"/>
    <hyperlink ref="A2651" r:id="rId2641" xr:uid="{B6D5FB23-6076-4687-BBFC-9B824E0FB7E9}"/>
    <hyperlink ref="A2652" r:id="rId2642" xr:uid="{81AB8848-4AE1-472C-A547-BAA9FA19ECE5}"/>
    <hyperlink ref="A2653" r:id="rId2643" xr:uid="{D92478E3-20BB-4FCF-A9E0-03F4066FCCC8}"/>
    <hyperlink ref="A2654" r:id="rId2644" xr:uid="{A0729ED0-46F2-4DB0-88DE-A65B04F67E01}"/>
    <hyperlink ref="A2655" r:id="rId2645" xr:uid="{D6741552-5DE6-4320-BDD3-02F84DD5011D}"/>
    <hyperlink ref="A2656" r:id="rId2646" xr:uid="{EB287B41-4043-4F26-9510-1E71F41419EC}"/>
    <hyperlink ref="A2657" r:id="rId2647" xr:uid="{D31063F4-D128-4F1B-B4EE-E6DD47DF9B5C}"/>
    <hyperlink ref="A2658" r:id="rId2648" xr:uid="{EEDCAEB4-35BE-493D-957B-9C288A55AEFD}"/>
    <hyperlink ref="A2659" r:id="rId2649" xr:uid="{422BD87A-2FB8-4154-AE1F-272C3A674CE9}"/>
    <hyperlink ref="A2660" r:id="rId2650" xr:uid="{9643CED1-9020-4BE8-9473-CFDF0601C461}"/>
    <hyperlink ref="A2661" r:id="rId2651" xr:uid="{19362FC9-2AFE-4EB6-8905-D72EA5BA007C}"/>
    <hyperlink ref="A2662" r:id="rId2652" xr:uid="{607C0DBB-1778-411A-B1EA-A11E49305533}"/>
    <hyperlink ref="A2663" r:id="rId2653" xr:uid="{2079D582-2B15-41A5-B129-5CA5B6EF05A6}"/>
    <hyperlink ref="A2664" r:id="rId2654" xr:uid="{F5FD1FFE-CDCF-4ED2-A4E2-5664FCF38D3D}"/>
    <hyperlink ref="A2665" r:id="rId2655" xr:uid="{2C444FB4-EB16-4B20-A772-0FE731AA72AF}"/>
    <hyperlink ref="A2666" r:id="rId2656" xr:uid="{317B1BCD-6069-4849-9F89-06BBC2900518}"/>
    <hyperlink ref="A2667" r:id="rId2657" xr:uid="{D5064D8F-0F21-4372-BC47-B065918154B5}"/>
    <hyperlink ref="A2668" r:id="rId2658" xr:uid="{3CE7D6C1-6247-453D-9256-E43B6E2E5FB4}"/>
    <hyperlink ref="A2669" r:id="rId2659" xr:uid="{EF2EF87E-BACC-42FA-9F0E-EFCDB0C44EE5}"/>
    <hyperlink ref="A2670" r:id="rId2660" xr:uid="{6FF346DA-7958-4FF9-ACC1-8BFC49E9BFCF}"/>
    <hyperlink ref="A2671" r:id="rId2661" xr:uid="{90BBBD49-654A-44C4-969E-7E35F33CDFD4}"/>
    <hyperlink ref="A2672" r:id="rId2662" xr:uid="{0C1A0A50-4650-4AEA-9C23-5D40C97FEB21}"/>
    <hyperlink ref="A2673" r:id="rId2663" xr:uid="{68BB6A37-FF27-4C24-8624-6AA6EE560D50}"/>
    <hyperlink ref="A2674" r:id="rId2664" xr:uid="{CD29FF50-2CDE-4261-949F-4080467C9B9D}"/>
    <hyperlink ref="A2675" r:id="rId2665" xr:uid="{259267BF-8A60-4AE3-9E76-4FDDEC3C2EE0}"/>
    <hyperlink ref="A2676" r:id="rId2666" xr:uid="{B45B3E4E-7BFD-4827-A7F7-C9EDD05493A7}"/>
    <hyperlink ref="A2677" r:id="rId2667" xr:uid="{3C9AD1B5-FEA9-429F-B5E1-81D8C77A68B2}"/>
    <hyperlink ref="A2678" r:id="rId2668" xr:uid="{B495A0B4-0C04-4D6F-ACED-07C3E0466721}"/>
    <hyperlink ref="A2679" r:id="rId2669" xr:uid="{DE6F4C1A-9E43-4B80-AE59-0B8E3F23E2B5}"/>
    <hyperlink ref="A2680" r:id="rId2670" xr:uid="{08532932-B2A0-4BBF-8E9E-563C3DD1EE93}"/>
    <hyperlink ref="A2681" r:id="rId2671" xr:uid="{F4DCAF9A-744A-4E6A-B27B-0BF18560A85C}"/>
    <hyperlink ref="A2682" r:id="rId2672" xr:uid="{590F0F83-396D-45D4-A4A5-49EED5978683}"/>
    <hyperlink ref="A2683" r:id="rId2673" xr:uid="{FA8D1328-CED2-412F-A7C8-32E145AADA77}"/>
    <hyperlink ref="A2684" r:id="rId2674" xr:uid="{436DE14A-75ED-49BF-B57D-0C39CED10F8E}"/>
    <hyperlink ref="A2685" r:id="rId2675" xr:uid="{A37F568D-7121-4FFE-A8DD-F020F8589376}"/>
    <hyperlink ref="A2686" r:id="rId2676" xr:uid="{B161DD41-A50D-47E0-BC85-669E9F6CED90}"/>
    <hyperlink ref="A2687" r:id="rId2677" xr:uid="{72A1021D-5AC3-43F4-B695-E6E64DC9194D}"/>
    <hyperlink ref="A2688" r:id="rId2678" xr:uid="{856952F3-E299-408B-BB1E-A64AB88A42F3}"/>
    <hyperlink ref="A2689" r:id="rId2679" xr:uid="{395AF973-AE76-4800-8F47-B1C3D3A6C7F0}"/>
    <hyperlink ref="A2690" r:id="rId2680" xr:uid="{1886576A-EEB2-4518-B5D1-95C01B722144}"/>
    <hyperlink ref="A2691" r:id="rId2681" xr:uid="{4D00C464-B38F-4935-83C0-B8E2530F7764}"/>
    <hyperlink ref="A2692" r:id="rId2682" xr:uid="{5901DA31-55B5-4053-BC33-CB18352953F7}"/>
    <hyperlink ref="A2693" r:id="rId2683" xr:uid="{CC41375D-29FD-4905-9655-BE11BD36475F}"/>
    <hyperlink ref="A2694" r:id="rId2684" xr:uid="{98A81EC6-1FB9-4A56-97BE-73DE3943DAB7}"/>
    <hyperlink ref="A2695" r:id="rId2685" xr:uid="{161EEC40-16B1-48A4-BA89-7F8279C4286A}"/>
    <hyperlink ref="A2696" r:id="rId2686" xr:uid="{6357C5DE-2B25-4FB7-9A30-C01C37F1AF81}"/>
    <hyperlink ref="A2697" r:id="rId2687" xr:uid="{4A190544-968D-4C84-97EF-E6B2DE4F1ADE}"/>
    <hyperlink ref="A2698" r:id="rId2688" xr:uid="{177C432E-617D-4024-A37E-B6866C2D0674}"/>
    <hyperlink ref="A2699" r:id="rId2689" xr:uid="{32865D24-B0BE-4F77-AE9C-D62C9B558D15}"/>
    <hyperlink ref="A2700" r:id="rId2690" xr:uid="{CEB18C87-7132-49B0-A651-A50D2CDCF1E7}"/>
    <hyperlink ref="A2701" r:id="rId2691" xr:uid="{7F02DC0B-5C5D-4D3C-95F1-B35A50C9AD84}"/>
    <hyperlink ref="A2702" r:id="rId2692" xr:uid="{1D1DA160-8A3C-4715-B630-31FC0D4C8200}"/>
    <hyperlink ref="A2703" r:id="rId2693" xr:uid="{39F6B2FC-2766-44BA-9964-A09F7859183B}"/>
    <hyperlink ref="A2704" r:id="rId2694" xr:uid="{5B86A38E-AA5E-4760-B105-D5B7A5425D26}"/>
    <hyperlink ref="A2705" r:id="rId2695" xr:uid="{5E7067A7-24F2-4C3B-B63F-90C53924A063}"/>
    <hyperlink ref="A2706" r:id="rId2696" xr:uid="{8463EA34-657A-44FD-9C11-140F7BBC62FD}"/>
    <hyperlink ref="A2707" r:id="rId2697" xr:uid="{1DA82536-623E-43D8-9165-3575C844BB57}"/>
    <hyperlink ref="A2708" r:id="rId2698" xr:uid="{09ED5796-ED11-4B49-832C-6CBBADE7B9C5}"/>
    <hyperlink ref="A2709" r:id="rId2699" xr:uid="{C41A6DCD-77A3-4F51-A816-790A0AAC6E95}"/>
    <hyperlink ref="A2710" r:id="rId2700" xr:uid="{E5044060-EE52-468E-A625-C1F62B42505E}"/>
    <hyperlink ref="A2711" r:id="rId2701" xr:uid="{8D1AC39E-836B-4E6B-A066-8889AF6686FB}"/>
    <hyperlink ref="A2712" r:id="rId2702" xr:uid="{1973F580-126D-4A07-B972-C7113558E9A3}"/>
    <hyperlink ref="A2713" r:id="rId2703" xr:uid="{6907F203-DC4C-4FF8-831C-A69118E58949}"/>
    <hyperlink ref="A2714" r:id="rId2704" xr:uid="{3172AB2B-3963-41AF-BD7A-A263E585794B}"/>
    <hyperlink ref="A2715" r:id="rId2705" xr:uid="{C106B5DC-7B69-434A-8AC6-243E7CA66687}"/>
    <hyperlink ref="A2716" r:id="rId2706" xr:uid="{69A79F2B-AFA3-426A-A187-DF5CC1523D61}"/>
    <hyperlink ref="A2717" r:id="rId2707" xr:uid="{17C16B96-5203-43E2-BD25-FF787297DC4F}"/>
    <hyperlink ref="A2718" r:id="rId2708" xr:uid="{43192261-CB89-4532-8DE1-6A347683A102}"/>
    <hyperlink ref="A2719" r:id="rId2709" xr:uid="{B2660352-F329-46FF-9854-61B760FD2E97}"/>
    <hyperlink ref="A2720" r:id="rId2710" xr:uid="{1AD60A1C-8886-40E8-B5F1-E28ECA197BFB}"/>
    <hyperlink ref="A2721" r:id="rId2711" xr:uid="{29ADABB9-DEF7-4DAC-81F7-C22BAA9D774C}"/>
    <hyperlink ref="A2722" r:id="rId2712" xr:uid="{28765AC1-2CFC-4740-8B8E-EF79A02CDE96}"/>
    <hyperlink ref="A2723" r:id="rId2713" xr:uid="{11E0C928-BF05-43FF-9833-64E1535D8973}"/>
    <hyperlink ref="A2724" r:id="rId2714" xr:uid="{FC7AB3D0-A6B1-4E7D-B450-981F6D8A92DC}"/>
    <hyperlink ref="A2725" r:id="rId2715" xr:uid="{83179E43-767F-44C1-8682-CD3EE7F82832}"/>
    <hyperlink ref="A2726" r:id="rId2716" xr:uid="{4E40B284-3753-47AC-B40F-28DF210DB127}"/>
    <hyperlink ref="A2727" r:id="rId2717" xr:uid="{00DC0B8B-42F5-4363-B236-872FC046E69B}"/>
    <hyperlink ref="A2728" r:id="rId2718" xr:uid="{F354BA92-F232-4BEE-B42F-6CBD375455B1}"/>
    <hyperlink ref="A2729" r:id="rId2719" xr:uid="{7325B903-3DA8-4C8D-9611-D9E10C6C6F5A}"/>
    <hyperlink ref="A2730" r:id="rId2720" xr:uid="{B2FFD210-4B15-418F-BCC4-9A87FA493308}"/>
    <hyperlink ref="A2731" r:id="rId2721" xr:uid="{9E747A60-A93C-4240-891E-5247277C9A0F}"/>
    <hyperlink ref="A2732" r:id="rId2722" xr:uid="{EF1170A3-7FF0-4EE9-B295-0FCD7A59DE65}"/>
    <hyperlink ref="A2733" r:id="rId2723" xr:uid="{312E01F1-CE52-441A-A11A-468E44DA294B}"/>
    <hyperlink ref="A2734" r:id="rId2724" xr:uid="{CC47891A-8CAE-4938-A951-3E308C8CD156}"/>
    <hyperlink ref="A2735" r:id="rId2725" xr:uid="{F0E418AD-B1B4-4EAC-B330-4CCD3BE25CF1}"/>
    <hyperlink ref="A2736" r:id="rId2726" xr:uid="{FFC3FED5-1709-4FE9-80CA-D0F30E0FDB8F}"/>
    <hyperlink ref="A2737" r:id="rId2727" xr:uid="{104471BD-6405-4BDE-8054-E585E6D56464}"/>
    <hyperlink ref="A2738" r:id="rId2728" xr:uid="{559AD708-D1A1-4BF0-BC69-312B1798552B}"/>
    <hyperlink ref="A2739" r:id="rId2729" xr:uid="{E35145AE-2BFA-419A-A849-DE46CC7D1CD9}"/>
    <hyperlink ref="A2740" r:id="rId2730" xr:uid="{7AB1B886-C4DA-44A9-8829-2C6F14780DC1}"/>
    <hyperlink ref="A2741" r:id="rId2731" xr:uid="{45B625D2-71E7-4EC3-95EB-D66E4EFC03C6}"/>
    <hyperlink ref="A2742" r:id="rId2732" xr:uid="{5ACD6ACC-94D5-4DC3-889D-F415ABC963B0}"/>
    <hyperlink ref="A2743" r:id="rId2733" xr:uid="{EDA80F0A-88B2-46DC-AC3B-A2253ED2DAF6}"/>
    <hyperlink ref="A2744" r:id="rId2734" xr:uid="{C79006A5-96E9-45F8-AAA6-529D0414B5A8}"/>
    <hyperlink ref="A2745" r:id="rId2735" xr:uid="{BF69A16C-ACE3-4CB7-AEDC-515CC6AAECD4}"/>
    <hyperlink ref="A2746" r:id="rId2736" xr:uid="{77CBD7D5-31C0-4846-8E2B-2414187A047B}"/>
    <hyperlink ref="A2747" r:id="rId2737" xr:uid="{344C816A-0E12-4D5E-9A5B-21B41E1E882F}"/>
    <hyperlink ref="A2748" r:id="rId2738" xr:uid="{5C301BD0-69FA-4598-8100-5B7DBC19C7A8}"/>
    <hyperlink ref="A2749" r:id="rId2739" xr:uid="{4017F704-1DC4-4C85-8135-58EE43861FDB}"/>
    <hyperlink ref="A2750" r:id="rId2740" xr:uid="{7197438F-F568-4709-9291-8E6800C3EF7C}"/>
    <hyperlink ref="A2751" r:id="rId2741" xr:uid="{3687DC9F-6F51-45E8-A27E-157366267FCB}"/>
    <hyperlink ref="A2752" r:id="rId2742" xr:uid="{F7BE5E8B-41F5-4831-8B24-9F64E1C58160}"/>
    <hyperlink ref="A2753" r:id="rId2743" xr:uid="{F03EB4BB-2652-4193-ADF7-72A0A0E511F2}"/>
    <hyperlink ref="A2754" r:id="rId2744" xr:uid="{F84783B1-DE9F-4942-A100-E8F1DF6B36A7}"/>
    <hyperlink ref="A2755" r:id="rId2745" xr:uid="{6DE4868B-2F0D-4843-BB9C-01D8F5BFBD1F}"/>
    <hyperlink ref="A2756" r:id="rId2746" xr:uid="{84A7886C-6556-491A-860E-E54042645302}"/>
    <hyperlink ref="A2757" r:id="rId2747" xr:uid="{1BC0BEFC-C80A-43C5-84E8-579FF98021D9}"/>
    <hyperlink ref="A2758" r:id="rId2748" xr:uid="{1638E02A-588A-4AEE-8D21-4030B6E514A3}"/>
    <hyperlink ref="A2759" r:id="rId2749" xr:uid="{1A55B590-866C-4C0F-A859-CFC120C0CA1B}"/>
    <hyperlink ref="A2760" r:id="rId2750" xr:uid="{52D6155C-6845-4AA6-9C8E-4FC086A52271}"/>
    <hyperlink ref="A2761" r:id="rId2751" xr:uid="{97043C3F-BC5D-4661-95FE-6579AB412345}"/>
    <hyperlink ref="A2762" r:id="rId2752" xr:uid="{9B984B50-3E5B-4F23-BC22-3F4D4A8F9924}"/>
    <hyperlink ref="A2763" r:id="rId2753" xr:uid="{E2681AFF-DA76-4437-8AD0-E519B445B887}"/>
    <hyperlink ref="A2764" r:id="rId2754" xr:uid="{AA0314D8-AE10-46BF-BC4D-C6DA7BFAE309}"/>
    <hyperlink ref="A2765" r:id="rId2755" xr:uid="{D1292A82-EBE0-4334-AA95-1D76D2D8141D}"/>
    <hyperlink ref="A2766" r:id="rId2756" xr:uid="{8140D87D-61E6-4422-A218-D1C0AC50677C}"/>
    <hyperlink ref="A2767" r:id="rId2757" xr:uid="{753B609D-AA20-49B3-883A-08907B2AFDAB}"/>
    <hyperlink ref="A2768" r:id="rId2758" xr:uid="{8EDEEF51-2CF9-4446-B21B-5E7C6B002C42}"/>
    <hyperlink ref="A2769" r:id="rId2759" xr:uid="{442CA212-6045-45A1-9D69-D892379C09BA}"/>
    <hyperlink ref="A2770" r:id="rId2760" xr:uid="{5190E1F7-B2A0-4B19-81A5-6FAE2990E95C}"/>
    <hyperlink ref="A2771" r:id="rId2761" xr:uid="{81DC8766-F650-47A2-85F5-45CC742E0164}"/>
    <hyperlink ref="A2772" r:id="rId2762" xr:uid="{E023D530-6C2A-4B59-9CC0-DE726A686351}"/>
    <hyperlink ref="A2773" r:id="rId2763" xr:uid="{DC9AE0DA-BA7E-4C06-B527-0A51ECCDF9AC}"/>
    <hyperlink ref="A2774" r:id="rId2764" xr:uid="{92BC1F59-AAA8-4782-AB80-41056F5735D2}"/>
    <hyperlink ref="A2775" r:id="rId2765" xr:uid="{E622F216-EFAA-4757-AC0D-6BC8E839AA6A}"/>
    <hyperlink ref="A2776" r:id="rId2766" xr:uid="{57A3574D-D722-413C-B2D3-1A49CDBBA101}"/>
    <hyperlink ref="A2777" r:id="rId2767" xr:uid="{855E8CFD-CE0E-496B-8B47-FB89A5811A70}"/>
    <hyperlink ref="A2778" r:id="rId2768" xr:uid="{B333CC6B-3754-4C10-9FD4-AA855FD6CFFB}"/>
    <hyperlink ref="A2779" r:id="rId2769" xr:uid="{25AA052F-3C0C-4D64-A46B-E10D53A14619}"/>
    <hyperlink ref="A2780" r:id="rId2770" xr:uid="{7EF54EBF-4C54-4A3F-9FD6-A52B515ED3B1}"/>
    <hyperlink ref="A2781" r:id="rId2771" xr:uid="{A3055F7A-A37F-447C-8A37-A7D9C419308B}"/>
    <hyperlink ref="A2782" r:id="rId2772" xr:uid="{79E97743-20C0-483D-A53E-CC14D1B0A60D}"/>
    <hyperlink ref="A2783" r:id="rId2773" xr:uid="{194F5CC0-D7F6-4A1C-A349-81E1E4B7595D}"/>
    <hyperlink ref="A2784" r:id="rId2774" xr:uid="{999DF14F-DFEB-4759-BB46-4EEBB9D683C4}"/>
    <hyperlink ref="A2785" r:id="rId2775" xr:uid="{6909D4C8-7FD3-49A6-A8AC-53E976C9C983}"/>
    <hyperlink ref="A2786" r:id="rId2776" xr:uid="{E391CB4A-5DAE-4349-B243-ACC41EB95B1E}"/>
    <hyperlink ref="A2787" r:id="rId2777" xr:uid="{A8085E21-0473-4C93-9440-5FFAFE9EB16A}"/>
    <hyperlink ref="A2788" r:id="rId2778" xr:uid="{B873353C-7DA1-4829-A4BB-E2AA93CEDD5A}"/>
    <hyperlink ref="A2789" r:id="rId2779" xr:uid="{8158E02A-121F-4D5E-A797-305C42FEE618}"/>
    <hyperlink ref="A2790" r:id="rId2780" xr:uid="{E9ED315B-6EB2-492E-BC25-A61D23C14B8C}"/>
    <hyperlink ref="A2791" r:id="rId2781" xr:uid="{CDCDB8EE-995E-4F9C-B7F8-48625430CE50}"/>
    <hyperlink ref="A2792" r:id="rId2782" xr:uid="{A5B85C9A-78C7-4E7C-833A-F0465C9785D5}"/>
    <hyperlink ref="A2793" r:id="rId2783" xr:uid="{6BBED9A6-FF73-48ED-9CC3-D175E8EE59D2}"/>
    <hyperlink ref="A2794" r:id="rId2784" xr:uid="{FC8309E4-FA9D-4258-A9FB-B0939486A03F}"/>
    <hyperlink ref="A2795" r:id="rId2785" xr:uid="{008E9DAC-797B-4717-94C9-230A3DB22ED6}"/>
    <hyperlink ref="A2796" r:id="rId2786" xr:uid="{86A49912-B2A3-470F-89EF-467AD18D72D2}"/>
    <hyperlink ref="A2797" r:id="rId2787" xr:uid="{4873D885-27DD-4177-A547-9B935288ECD8}"/>
    <hyperlink ref="A2798" r:id="rId2788" xr:uid="{293181B2-98ED-42AE-A4AE-E20BE596CD22}"/>
    <hyperlink ref="A2799" r:id="rId2789" xr:uid="{DB4DB86B-E5AE-4519-BFBC-FE4775C3E9C7}"/>
    <hyperlink ref="A2800" r:id="rId2790" xr:uid="{969F606E-E7A9-4573-BA73-D8CCA0B325C9}"/>
    <hyperlink ref="A2801" r:id="rId2791" xr:uid="{14D072B1-515C-449C-9341-5A1D77D65D43}"/>
    <hyperlink ref="A2802" r:id="rId2792" xr:uid="{809B652A-B75D-4A57-A104-2234F749F44C}"/>
    <hyperlink ref="A2803" r:id="rId2793" xr:uid="{81B1943A-6373-4030-AD66-A7DED6B76C56}"/>
    <hyperlink ref="A2804" r:id="rId2794" xr:uid="{7BC8948B-FBB4-4E6C-A8BE-308FA5137D8C}"/>
    <hyperlink ref="A2805" r:id="rId2795" xr:uid="{4DE64FF8-8910-4C33-8F53-CA7EC3B3B5F1}"/>
    <hyperlink ref="A2806" r:id="rId2796" xr:uid="{C317F37E-39C1-4441-B315-E804B2C956B2}"/>
    <hyperlink ref="A2807" r:id="rId2797" xr:uid="{EEEC2A5F-EC2A-4902-A034-08CAA2DF06B8}"/>
    <hyperlink ref="A2808" r:id="rId2798" xr:uid="{0AEF05F9-6EA1-4B4E-8480-44F13F4F630C}"/>
    <hyperlink ref="A2809" r:id="rId2799" xr:uid="{EDE204C8-4BB1-46DC-AC36-6CAD7FEC2C05}"/>
    <hyperlink ref="A2810" r:id="rId2800" xr:uid="{9D5EE907-6A45-442B-AC64-88D1F4DEB8AE}"/>
    <hyperlink ref="A2811" r:id="rId2801" xr:uid="{877F9351-4571-48D9-BC07-E2A5E785F79E}"/>
    <hyperlink ref="A2812" r:id="rId2802" xr:uid="{EECDC87C-CA98-4556-8E16-5F3E016651BF}"/>
    <hyperlink ref="A2813" r:id="rId2803" xr:uid="{9F819477-6A6C-4F39-AF5F-436F66C380CF}"/>
    <hyperlink ref="A2814" r:id="rId2804" xr:uid="{8DBCB11D-6FE0-4FEB-B726-EDC39EFF272E}"/>
    <hyperlink ref="A2815" r:id="rId2805" xr:uid="{3D2BC76B-4F70-4BE2-AF67-2981FAB8A2C2}"/>
    <hyperlink ref="A2816" r:id="rId2806" xr:uid="{1F99C23C-AD05-42F9-9469-8778D8ED88CC}"/>
    <hyperlink ref="A2817" r:id="rId2807" xr:uid="{0FE366C0-3755-4C86-A9CC-23004DD64E8F}"/>
    <hyperlink ref="A2818" r:id="rId2808" xr:uid="{A7C9A76D-1220-4113-8873-1C855856DB9D}"/>
    <hyperlink ref="A2819" r:id="rId2809" xr:uid="{5E6D04E2-652F-41F6-8FCC-BB2A6D37F6E1}"/>
    <hyperlink ref="A2820" r:id="rId2810" xr:uid="{79D55E8F-CD79-40E5-91F5-0BB32792E53D}"/>
    <hyperlink ref="A2821" r:id="rId2811" xr:uid="{859500CE-AAE1-4004-B82E-1877A5CEAE14}"/>
    <hyperlink ref="A2822" r:id="rId2812" xr:uid="{F97F4E6F-0B76-4931-A913-23CA87687C98}"/>
    <hyperlink ref="A2823" r:id="rId2813" xr:uid="{3A337A12-0A16-4818-959D-D13EDAA23DAB}"/>
    <hyperlink ref="A2824" r:id="rId2814" xr:uid="{5B522C9C-93DB-4751-A622-E6126B0386EA}"/>
    <hyperlink ref="A2825" r:id="rId2815" xr:uid="{1D9C60E2-A228-47BC-9E91-8830EEC9E706}"/>
    <hyperlink ref="A2826" r:id="rId2816" xr:uid="{1AB81973-61D6-4824-8F77-41E311DD32D5}"/>
    <hyperlink ref="A2827" r:id="rId2817" xr:uid="{B7A2FF1F-316B-41DA-AF9A-AFB02EB95D6D}"/>
    <hyperlink ref="A2828" r:id="rId2818" xr:uid="{1E3DD264-F5C8-4298-960A-AD5BE3611AEB}"/>
    <hyperlink ref="A2829" r:id="rId2819" xr:uid="{7CC0043B-4047-4762-B12E-E3C91809E18E}"/>
    <hyperlink ref="A2830" r:id="rId2820" xr:uid="{3A5A3E95-EFB8-417A-B192-747F2AB5F8B0}"/>
    <hyperlink ref="A2831" r:id="rId2821" xr:uid="{081098BE-BEA0-44F4-8327-EBDB57A805AB}"/>
    <hyperlink ref="A2832" r:id="rId2822" xr:uid="{0E05BA31-E1FB-4A99-8502-8E89ED02B3E9}"/>
    <hyperlink ref="A2833" r:id="rId2823" xr:uid="{97EA9FB7-1A03-4E40-BACA-80A758BEAFCD}"/>
    <hyperlink ref="A2834" r:id="rId2824" xr:uid="{9A88308F-879C-4189-8966-09B13D9A1F3F}"/>
    <hyperlink ref="A2835" r:id="rId2825" xr:uid="{E89408FD-34FC-47E4-8363-39E22A7C411B}"/>
    <hyperlink ref="A2836" r:id="rId2826" xr:uid="{A3D076AD-129C-4BED-B8ED-1FEA495B1F8D}"/>
    <hyperlink ref="A2837" r:id="rId2827" xr:uid="{557B6F14-CBB1-46B7-B39A-BC5D6E0971DF}"/>
    <hyperlink ref="A2838" r:id="rId2828" xr:uid="{3DC6A688-73C0-414D-BB4F-19E8246E34A2}"/>
    <hyperlink ref="A2839" r:id="rId2829" xr:uid="{E1E07817-AB08-4152-9B62-93F9A05CDDD0}"/>
    <hyperlink ref="A2840" r:id="rId2830" xr:uid="{8BA4DF16-D171-410D-903A-68547DAEFE58}"/>
    <hyperlink ref="A2841" r:id="rId2831" xr:uid="{00420346-1418-48D1-B779-1974427EF6AF}"/>
    <hyperlink ref="A2842" r:id="rId2832" xr:uid="{8FA3F8B7-700A-4EBE-AE0B-33922839C316}"/>
    <hyperlink ref="A2843" r:id="rId2833" xr:uid="{2F92A41B-E02D-4443-BE7C-071313DBB955}"/>
    <hyperlink ref="A2844" r:id="rId2834" xr:uid="{616741BA-2995-4AE4-A5B1-3A12BD4E0B38}"/>
    <hyperlink ref="A2845" r:id="rId2835" xr:uid="{52F8CB56-590B-4445-AC7C-6D05FA05B410}"/>
    <hyperlink ref="A2846" r:id="rId2836" xr:uid="{12F87989-D57F-41C9-89AC-8B7F9BFB75B9}"/>
    <hyperlink ref="A2847" r:id="rId2837" xr:uid="{198F6793-9DC7-41AD-AC03-412921D2F7AB}"/>
    <hyperlink ref="A2848" r:id="rId2838" xr:uid="{9610B446-54CD-4C34-BC63-E6E0D2D4BD81}"/>
    <hyperlink ref="A2849" r:id="rId2839" xr:uid="{B439D99F-7255-4A01-9D95-BA88D0EEEE27}"/>
    <hyperlink ref="A2850" r:id="rId2840" xr:uid="{90E216E5-8B7E-4C19-A4CE-915E64F20462}"/>
    <hyperlink ref="A2851" r:id="rId2841" xr:uid="{5B043125-7D47-420F-905D-D303F3BE98BA}"/>
    <hyperlink ref="A2852" r:id="rId2842" xr:uid="{5D6A5748-6098-442C-B3E1-9275CCE837D0}"/>
    <hyperlink ref="A2853" r:id="rId2843" xr:uid="{0D9AB756-1B29-4362-AD9F-D8C1C53C9904}"/>
    <hyperlink ref="A2854" r:id="rId2844" xr:uid="{9B311542-34CA-4E1D-818E-68BE51CAB699}"/>
    <hyperlink ref="A2855" r:id="rId2845" xr:uid="{D5CDBEC5-3854-4E6C-8B66-65225F5E5AD2}"/>
    <hyperlink ref="A2856" r:id="rId2846" xr:uid="{8F13C3B9-0A15-4C5B-9E43-44D01F2F8213}"/>
    <hyperlink ref="A2857" r:id="rId2847" xr:uid="{877C2C27-9955-4FDE-B1D7-3CA2A6F78851}"/>
    <hyperlink ref="A2858" r:id="rId2848" xr:uid="{FCA036B1-D626-4130-845A-3A2B548EFB27}"/>
    <hyperlink ref="A2859" r:id="rId2849" xr:uid="{110D52AD-DCC2-4205-B6D0-F1E6F83E955D}"/>
    <hyperlink ref="A2860" r:id="rId2850" xr:uid="{F919B826-DC42-4CD7-B1A9-E0509CAE786A}"/>
    <hyperlink ref="A2861" r:id="rId2851" xr:uid="{958DE4BB-458D-40FD-9DBF-092CD228DFE3}"/>
    <hyperlink ref="A2862" r:id="rId2852" xr:uid="{6F9522BF-9C2F-4C28-9B3F-3009321A1E54}"/>
    <hyperlink ref="A2863" r:id="rId2853" xr:uid="{45852E86-3449-4893-8F4C-6D0512C820A0}"/>
    <hyperlink ref="A2864" r:id="rId2854" xr:uid="{B827950C-D451-4FAC-A53D-EE71711D3043}"/>
    <hyperlink ref="A2865" r:id="rId2855" xr:uid="{5DDDA6AB-61C9-4A8B-822F-8A6D22A1E937}"/>
    <hyperlink ref="A2866" r:id="rId2856" xr:uid="{94BDB906-5D70-4D47-8DAE-54A57128A828}"/>
    <hyperlink ref="A2867" r:id="rId2857" xr:uid="{6297436A-F319-45C6-BE05-F1F9502624EE}"/>
    <hyperlink ref="A2868" r:id="rId2858" xr:uid="{720A30AC-44EC-46C3-A667-A654BD38D826}"/>
    <hyperlink ref="A2869" r:id="rId2859" xr:uid="{CA739306-56F6-4DCC-8C8D-CECD2A8D81FC}"/>
    <hyperlink ref="A2870" r:id="rId2860" xr:uid="{A8859A1D-687F-4B56-AD09-ADD1CC4A361A}"/>
    <hyperlink ref="A2871" r:id="rId2861" xr:uid="{F69C6210-77DF-4564-BDB1-5E508422D618}"/>
    <hyperlink ref="A2872" r:id="rId2862" xr:uid="{CB944D39-328B-466B-B6AE-BD1B6A66E022}"/>
    <hyperlink ref="A2873" r:id="rId2863" xr:uid="{6DF326C0-3E3B-46C9-93EC-7D7BA938944D}"/>
    <hyperlink ref="A2874" r:id="rId2864" xr:uid="{56154239-9E75-4363-B5B4-14B1F6D3C8B5}"/>
    <hyperlink ref="A2875" r:id="rId2865" xr:uid="{92932E07-DBB6-4839-9FF1-2E877D22AACE}"/>
    <hyperlink ref="A2876" r:id="rId2866" xr:uid="{A3E1CD57-FFA6-4C46-8387-9384E697755D}"/>
    <hyperlink ref="A2877" r:id="rId2867" xr:uid="{4FDD0F12-D3C6-4B7B-8696-F52D23C2A21B}"/>
    <hyperlink ref="A2878" r:id="rId2868" xr:uid="{2F8E5A0F-BA0C-4AB9-9088-14D8794A78E8}"/>
    <hyperlink ref="A2879" r:id="rId2869" xr:uid="{7219A427-EBCC-436A-92D0-0162AD696B81}"/>
    <hyperlink ref="A2880" r:id="rId2870" xr:uid="{65C70016-9020-4B5D-B7C6-0630E29E49F9}"/>
    <hyperlink ref="A2881" r:id="rId2871" xr:uid="{37492529-61D5-46CA-8321-E5B30BEAB150}"/>
    <hyperlink ref="A2882" r:id="rId2872" xr:uid="{7F42C263-D3E3-47E1-A16B-24FED882FA5F}"/>
    <hyperlink ref="A2883" r:id="rId2873" xr:uid="{D1196A8A-34F3-4309-AF20-7A732399BEF0}"/>
    <hyperlink ref="A2884" r:id="rId2874" xr:uid="{3713B22B-31F5-42C6-8556-16A4B0AAFEAF}"/>
    <hyperlink ref="A2885" r:id="rId2875" xr:uid="{8F67EEF9-25C6-431C-956F-B1C52FCEE869}"/>
    <hyperlink ref="A2886" r:id="rId2876" xr:uid="{0CD0D38E-68AD-4004-934E-764243C8ABD2}"/>
    <hyperlink ref="A2887" r:id="rId2877" xr:uid="{58408768-B5FD-4A37-961C-4605A6C40750}"/>
    <hyperlink ref="A2888" r:id="rId2878" xr:uid="{FA2B78C4-7E24-4EB0-BE53-EA87C6E18A10}"/>
    <hyperlink ref="A2889" r:id="rId2879" xr:uid="{751B1B99-A681-4CA2-95F9-7932FD00C14C}"/>
    <hyperlink ref="A2890" r:id="rId2880" xr:uid="{FCE2B57C-BC41-4371-9299-0BDEF2D6A18E}"/>
    <hyperlink ref="A2891" r:id="rId2881" xr:uid="{C10A960E-2F17-4101-8777-D019405B3810}"/>
    <hyperlink ref="A2892" r:id="rId2882" xr:uid="{3CCCD59F-845D-49F8-BF3F-BA98C07152B7}"/>
    <hyperlink ref="A2893" r:id="rId2883" xr:uid="{79FDD950-478B-4F15-AA7F-337BD7F2D541}"/>
    <hyperlink ref="A2894" r:id="rId2884" xr:uid="{7DE87BE8-F53A-4DE7-A04F-FA0C5D106E43}"/>
    <hyperlink ref="A2895" r:id="rId2885" xr:uid="{53D187F1-9F9F-4FED-A850-C10BB06186D9}"/>
    <hyperlink ref="A2896" r:id="rId2886" xr:uid="{905D5966-8335-410F-951C-0E728187CB8B}"/>
    <hyperlink ref="A2897" r:id="rId2887" xr:uid="{6DE0C908-F6CE-4D5C-B47A-952663AF9B95}"/>
    <hyperlink ref="A2898" r:id="rId2888" xr:uid="{15F150B9-23A1-43D5-BC3D-FD8CAEEACC97}"/>
    <hyperlink ref="A2899" r:id="rId2889" xr:uid="{2C6AFB4E-48E2-45F5-9E28-5F4FB623D5E1}"/>
    <hyperlink ref="A2900" r:id="rId2890" xr:uid="{EFC17EEC-3133-4950-A4DF-45D99CCA3AC3}"/>
    <hyperlink ref="A2901" r:id="rId2891" xr:uid="{9DB3492F-8A3C-4ADE-8BE3-B04CE9EA79EC}"/>
    <hyperlink ref="A2902" r:id="rId2892" xr:uid="{BFED1E62-E92A-4C20-820C-54527FD72B0B}"/>
    <hyperlink ref="A2903" r:id="rId2893" xr:uid="{464B7520-2188-4CAE-9109-DA1BF2ADFF93}"/>
    <hyperlink ref="A2904" r:id="rId2894" xr:uid="{79C2BF73-A233-4DF9-A654-FBBDF76F262D}"/>
    <hyperlink ref="A2905" r:id="rId2895" xr:uid="{E862AEB9-AF97-4199-A051-0B7A11598F6D}"/>
    <hyperlink ref="A2906" r:id="rId2896" xr:uid="{D7C7925E-9AA2-400C-9FA3-7839A7F568F9}"/>
    <hyperlink ref="A2907" r:id="rId2897" xr:uid="{EB41C5D0-805C-4B7F-A66B-4F8CF2ED888A}"/>
    <hyperlink ref="A2908" r:id="rId2898" xr:uid="{0EEEA9EC-74A4-4C57-A7F7-798495A945F1}"/>
    <hyperlink ref="A2909" r:id="rId2899" xr:uid="{A273092D-D59A-488F-9BB4-3DD04BEC81E5}"/>
    <hyperlink ref="A2910" r:id="rId2900" xr:uid="{6C095AF7-0767-494A-AEC6-42D8C1D26266}"/>
    <hyperlink ref="A2911" r:id="rId2901" xr:uid="{E753E27C-35CB-4805-9E89-47C164308195}"/>
    <hyperlink ref="A2912" r:id="rId2902" xr:uid="{D5F17AC4-2B4C-452C-9710-CF55C142945B}"/>
    <hyperlink ref="A2913" r:id="rId2903" xr:uid="{AFF45631-4EFE-448C-AAA3-862BB4F29FCD}"/>
    <hyperlink ref="A2914" r:id="rId2904" xr:uid="{3893A516-A5C0-4D24-A8C5-A60950FB4BF6}"/>
    <hyperlink ref="A2915" r:id="rId2905" xr:uid="{00FA9AB4-CDCC-4CDF-9ED7-7A955C57C71B}"/>
    <hyperlink ref="A2916" r:id="rId2906" xr:uid="{3B247913-2050-4399-B399-A7B138872A3A}"/>
    <hyperlink ref="A2917" r:id="rId2907" xr:uid="{0A2EB77C-54E7-4C9A-A8E5-B5B5FD16332F}"/>
    <hyperlink ref="A2918" r:id="rId2908" xr:uid="{941957E3-2DD2-4774-95E0-59D297DF0BDC}"/>
    <hyperlink ref="A2919" r:id="rId2909" xr:uid="{7FC4F038-FB52-4921-AD69-6959245457D9}"/>
    <hyperlink ref="A2920" r:id="rId2910" xr:uid="{D4A924C0-0979-4C3D-B41D-94B90C4375AA}"/>
    <hyperlink ref="A2921" r:id="rId2911" xr:uid="{1462B149-72AB-413C-81CE-33F87BC4E817}"/>
    <hyperlink ref="A2922" r:id="rId2912" xr:uid="{369B8115-3E5F-46A5-B5F8-B9C07F99D1D0}"/>
    <hyperlink ref="A2923" r:id="rId2913" xr:uid="{B9FCE848-C2E8-4713-A392-FDC80F2C8607}"/>
    <hyperlink ref="A2924" r:id="rId2914" xr:uid="{3B70D1F1-8AA0-439F-AB33-537ECF0CC809}"/>
    <hyperlink ref="A2925" r:id="rId2915" xr:uid="{0EE27ECD-5D32-4954-9844-9B21B50E8DA9}"/>
    <hyperlink ref="A2926" r:id="rId2916" xr:uid="{F3EDB986-546A-4194-9F99-030DB0EF7D86}"/>
    <hyperlink ref="A2927" r:id="rId2917" xr:uid="{33F306BA-31AB-4DB2-BC1D-EB3A306B321C}"/>
    <hyperlink ref="A2928" r:id="rId2918" xr:uid="{8287F713-29E2-4799-8AF0-510D631E32C2}"/>
    <hyperlink ref="A2929" r:id="rId2919" xr:uid="{382187D9-6780-464A-BB06-9E5C20CBBB5D}"/>
    <hyperlink ref="A2930" r:id="rId2920" xr:uid="{E19766D8-37FE-4696-9898-59309953D371}"/>
    <hyperlink ref="A2931" r:id="rId2921" xr:uid="{F141F1A7-4A35-4439-A314-8F5C7AA5DB93}"/>
    <hyperlink ref="A2932" r:id="rId2922" xr:uid="{75970777-5BC7-4C0F-9E73-EC912424FD73}"/>
    <hyperlink ref="A2933" r:id="rId2923" xr:uid="{84B0FE09-6B3E-424B-B2A3-633323EB6D72}"/>
    <hyperlink ref="A2934" r:id="rId2924" xr:uid="{C7FA3BCC-BCE5-46B0-BB11-AC14432C4D4F}"/>
    <hyperlink ref="A2935" r:id="rId2925" xr:uid="{9D180FE1-10D7-4514-A8F1-D7A962C71ED4}"/>
    <hyperlink ref="A2936" r:id="rId2926" xr:uid="{6EDF9C4B-A539-4BCD-A544-378DF7207C6F}"/>
    <hyperlink ref="A2937" r:id="rId2927" xr:uid="{77F6B92D-1F99-43B4-9EAB-9231EE7F8EB9}"/>
    <hyperlink ref="A2938" r:id="rId2928" xr:uid="{0500E6A2-58F4-4B32-8E69-EC881FDA4E3B}"/>
    <hyperlink ref="A2939" r:id="rId2929" xr:uid="{5EF4E72C-D6AA-4E70-B094-CECB4FE7C644}"/>
    <hyperlink ref="A2940" r:id="rId2930" xr:uid="{20BB5E0D-7094-4604-AC2C-A1E05DF41DD5}"/>
    <hyperlink ref="A2941" r:id="rId2931" xr:uid="{3B0C92C2-16E2-48CA-A293-A52E4D50B884}"/>
    <hyperlink ref="A2942" r:id="rId2932" xr:uid="{03BA3896-6155-46CE-AD66-EC276324AF2B}"/>
    <hyperlink ref="A2943" r:id="rId2933" xr:uid="{0E8DC715-3D09-4D16-95D2-E8F59CCC5536}"/>
    <hyperlink ref="A2944" r:id="rId2934" xr:uid="{E5945260-0928-4148-84DA-B30B2A91F14C}"/>
    <hyperlink ref="A2945" r:id="rId2935" xr:uid="{5DB4D524-CC23-4862-96B2-AEBC38265517}"/>
    <hyperlink ref="A2946" r:id="rId2936" xr:uid="{FE4B0F01-8DC1-40FD-B739-1AB5FCB6BF10}"/>
    <hyperlink ref="A2947" r:id="rId2937" xr:uid="{426A087D-FCB4-4D14-996E-92B8910D6252}"/>
    <hyperlink ref="A2948" r:id="rId2938" xr:uid="{C5EC12AB-5229-4862-A042-C8DD8CC2A481}"/>
    <hyperlink ref="A2949" r:id="rId2939" xr:uid="{9644FF59-850C-4FA7-BA69-2B6C1F247477}"/>
    <hyperlink ref="A2950" r:id="rId2940" xr:uid="{69F2C161-13D5-41D1-A250-19C95D1BC009}"/>
    <hyperlink ref="A2951" r:id="rId2941" xr:uid="{152EB1AD-0E55-46C8-A9CC-7915397D5B0E}"/>
    <hyperlink ref="A2952" r:id="rId2942" xr:uid="{AFBCE028-F9DA-45E5-A05B-6EC4BDD90FCA}"/>
    <hyperlink ref="A2953" r:id="rId2943" xr:uid="{2FFB369F-698D-47B5-86C6-C67EB02E58AA}"/>
    <hyperlink ref="A2954" r:id="rId2944" xr:uid="{B70C42FF-FCAC-418C-881A-6AA23C5938C5}"/>
    <hyperlink ref="A2955" r:id="rId2945" xr:uid="{D68E918F-CE0D-4BCE-A9FF-090066623D9E}"/>
    <hyperlink ref="A2956" r:id="rId2946" xr:uid="{DD1F7EB9-9055-44F2-A2A4-776B832A703D}"/>
    <hyperlink ref="A2957" r:id="rId2947" xr:uid="{1277E334-08C1-4526-95EE-15CAFDCE6C44}"/>
    <hyperlink ref="A2958" r:id="rId2948" xr:uid="{E2B6A47B-0C7B-4E96-8EEE-F4D556FEED3C}"/>
    <hyperlink ref="A2959" r:id="rId2949" xr:uid="{36197BAB-56C4-4C99-895B-975EE8DF8CB7}"/>
    <hyperlink ref="A2960" r:id="rId2950" xr:uid="{EE398E96-E4B9-427F-8FB7-35EFC12D65FB}"/>
    <hyperlink ref="A2961" r:id="rId2951" xr:uid="{C9296591-81AF-4B33-B4D7-3B987C0D4DEC}"/>
    <hyperlink ref="A2962" r:id="rId2952" xr:uid="{3C863E03-50C6-48D1-91D7-752058E7DD5D}"/>
    <hyperlink ref="A2963" r:id="rId2953" xr:uid="{CB09B2B5-E2CF-4EDF-AD1C-5FEAF726071A}"/>
    <hyperlink ref="A2964" r:id="rId2954" xr:uid="{5D664AE6-EADA-4225-80C9-DBD57A72283B}"/>
    <hyperlink ref="A2965" r:id="rId2955" xr:uid="{33912172-E67F-4F72-8DC7-F9A796F3AA1C}"/>
    <hyperlink ref="A2966" r:id="rId2956" xr:uid="{6DC265E6-8049-4307-A880-0298F9EFF147}"/>
    <hyperlink ref="A2967" r:id="rId2957" xr:uid="{A603647E-8B4A-43BE-8AA5-A6EED835C596}"/>
    <hyperlink ref="A2968" r:id="rId2958" xr:uid="{37EDA091-6745-424E-A9BF-FCFB8582E769}"/>
    <hyperlink ref="A2969" r:id="rId2959" xr:uid="{65654477-3C90-4623-8C5A-DD300BFF3FB2}"/>
    <hyperlink ref="A2970" r:id="rId2960" xr:uid="{17B2F932-B883-4D5A-AD4F-33EC2028745A}"/>
    <hyperlink ref="A2971" r:id="rId2961" xr:uid="{05FF3D9C-7504-43E3-A0CB-C8E6227DDDC1}"/>
    <hyperlink ref="A2972" r:id="rId2962" xr:uid="{10B081CE-9252-4A7A-A1F9-9FE57985E379}"/>
    <hyperlink ref="A2973" r:id="rId2963" xr:uid="{E2E8591D-E822-4E3F-8E76-4625DB356FA0}"/>
    <hyperlink ref="A2974" r:id="rId2964" xr:uid="{F9E868BD-8E09-401B-9732-B168245C20F8}"/>
    <hyperlink ref="A2975" r:id="rId2965" xr:uid="{2F99D2AA-7150-4381-BA5E-6EFD181797CF}"/>
    <hyperlink ref="A2976" r:id="rId2966" xr:uid="{8E01205C-1C8B-401D-B8A2-F09AD8D77E73}"/>
    <hyperlink ref="A2977" r:id="rId2967" xr:uid="{50C6EF43-6746-42F6-B377-4F6BE4B23F90}"/>
    <hyperlink ref="A2978" r:id="rId2968" xr:uid="{67C68572-0FE1-4B5F-BAF0-232F7F817571}"/>
    <hyperlink ref="A2979" r:id="rId2969" xr:uid="{1FC4C112-3427-4316-A9DB-6F1D67E67B7B}"/>
    <hyperlink ref="A2980" r:id="rId2970" xr:uid="{C3EAA55F-E2A6-4AAB-92F3-F824B3FC61F2}"/>
    <hyperlink ref="A2981" r:id="rId2971" xr:uid="{C6501C63-32DE-4C75-9A8A-DA1BD618F8F3}"/>
    <hyperlink ref="A2982" r:id="rId2972" xr:uid="{7F76AF89-8F06-440D-AEFB-39A0532FF6C7}"/>
    <hyperlink ref="A2983" r:id="rId2973" xr:uid="{7BCE645A-7F97-4B7F-AEF8-37E2B14767C6}"/>
    <hyperlink ref="A2984" r:id="rId2974" xr:uid="{8AD2ABCE-5AF2-422F-A3D5-866B177B1291}"/>
    <hyperlink ref="A2985" r:id="rId2975" xr:uid="{11B8D6C0-6583-4589-AF1F-D4F8B019642E}"/>
    <hyperlink ref="A2986" r:id="rId2976" xr:uid="{7DD54B7F-AFF6-4ED4-8037-4C24ABCCE0B3}"/>
    <hyperlink ref="A2987" r:id="rId2977" xr:uid="{17BED02D-AFC0-45DD-8823-B45924382324}"/>
    <hyperlink ref="A2988" r:id="rId2978" xr:uid="{4058B729-2408-4DB4-8F3E-17B6ED04FA13}"/>
    <hyperlink ref="A2989" r:id="rId2979" xr:uid="{54EDF936-E2FB-465A-8AA4-B1BA32A6CE2E}"/>
    <hyperlink ref="A2990" r:id="rId2980" xr:uid="{D78CC6CF-0636-4BFB-BDB1-99D083CB5C0A}"/>
    <hyperlink ref="A2991" r:id="rId2981" xr:uid="{343C5A0B-3A02-414D-94F2-3F9D677C47E0}"/>
    <hyperlink ref="A2992" r:id="rId2982" xr:uid="{75F84D8A-B253-4ADA-B705-7040CD838F88}"/>
    <hyperlink ref="A2993" r:id="rId2983" xr:uid="{E3FEB7D5-8E1E-487B-A451-5D81C6F0C457}"/>
    <hyperlink ref="A2994" r:id="rId2984" xr:uid="{33D8373F-3BBE-48F0-A739-D6675DB221E8}"/>
    <hyperlink ref="A2995" r:id="rId2985" xr:uid="{7939FEB9-89DD-4963-9CC6-903E929335E9}"/>
    <hyperlink ref="A2996" r:id="rId2986" xr:uid="{D13D47C8-08A9-4AF8-9D0F-C51F77CDABE3}"/>
    <hyperlink ref="A2997" r:id="rId2987" xr:uid="{5E0A7553-E14B-4666-A77A-976AD93006F5}"/>
    <hyperlink ref="A2998" r:id="rId2988" xr:uid="{0173046C-A22B-4889-BCFF-F14D6416593B}"/>
    <hyperlink ref="A2999" r:id="rId2989" xr:uid="{0AE01670-1070-4E81-B78B-3F3F7CF5B4D7}"/>
    <hyperlink ref="A3000" r:id="rId2990" xr:uid="{26262D0D-7788-4559-A373-D7F6E71FD71E}"/>
    <hyperlink ref="A3001" r:id="rId2991" xr:uid="{95AC6A21-2E6C-4C70-981B-AC8FB040C970}"/>
    <hyperlink ref="A3002" r:id="rId2992" xr:uid="{0C4BEE00-0B5D-4E3A-91A5-0BDC83EEB9C1}"/>
    <hyperlink ref="A3003" r:id="rId2993" xr:uid="{02B5BA1D-5A7D-4E5F-99A5-2A07C717E031}"/>
    <hyperlink ref="A3004" r:id="rId2994" xr:uid="{01918CAA-4BA7-4C48-B068-30EFA2E8DE08}"/>
    <hyperlink ref="A3005" r:id="rId2995" xr:uid="{6F090B66-127C-46B3-A1C4-A3731814E859}"/>
    <hyperlink ref="A3006" r:id="rId2996" xr:uid="{C257966D-EBBF-4C0F-B69B-9EF9C4CA490C}"/>
    <hyperlink ref="A3007" r:id="rId2997" xr:uid="{03D2719F-0CC7-4657-9EEE-8BB277A720F8}"/>
    <hyperlink ref="A3008" r:id="rId2998" xr:uid="{D3BE9D56-FF09-42EB-A8EC-330253E475B7}"/>
    <hyperlink ref="A3009" r:id="rId2999" xr:uid="{EE591B21-F68A-47AC-985B-3D450DE0856D}"/>
    <hyperlink ref="A3010" r:id="rId3000" xr:uid="{550FA558-C99B-41EC-9302-3D1F5AD9F023}"/>
    <hyperlink ref="A3011" r:id="rId3001" xr:uid="{AA2F1B9B-F64F-416D-8BD5-C2FCD67FC099}"/>
    <hyperlink ref="A3012" r:id="rId3002" xr:uid="{841D0B5B-81F1-49C0-88E0-2905B1BB8D08}"/>
    <hyperlink ref="A3013" r:id="rId3003" xr:uid="{17E36321-2DCE-4B1E-934E-23952D90189C}"/>
    <hyperlink ref="A3014" r:id="rId3004" xr:uid="{5C24C0C3-CCFA-4206-9D5D-0506D3AB32A6}"/>
    <hyperlink ref="A3015" r:id="rId3005" xr:uid="{1F467EF9-A231-4A71-B3DC-352C432D9219}"/>
    <hyperlink ref="A3016" r:id="rId3006" xr:uid="{F7B66ACA-4752-4D42-8281-6CC7465B57FB}"/>
    <hyperlink ref="A3017" r:id="rId3007" xr:uid="{C5D00C26-DB32-4CC9-8A24-C14215C3D7B7}"/>
    <hyperlink ref="A3018" r:id="rId3008" xr:uid="{A8A17C6E-9463-45EC-8B2D-3314B91B7252}"/>
    <hyperlink ref="A3019" r:id="rId3009" xr:uid="{00AEDCB6-985C-4B97-A1C9-23D01453CA4C}"/>
    <hyperlink ref="A3020" r:id="rId3010" xr:uid="{73D52D79-AFAA-4803-86E9-A5292191DAC7}"/>
    <hyperlink ref="A3021" r:id="rId3011" xr:uid="{60FBD951-7189-4AE2-BE40-64C9F81EA357}"/>
    <hyperlink ref="A3022" r:id="rId3012" xr:uid="{BA87D8A9-B463-4285-BDCB-CEAA43C3D523}"/>
    <hyperlink ref="A3023" r:id="rId3013" xr:uid="{4853D5B0-7A11-4FCA-8FE8-A523AB517065}"/>
    <hyperlink ref="A3024" r:id="rId3014" xr:uid="{84CF69EF-2FFA-499F-A05A-D5E5C9D54CBC}"/>
    <hyperlink ref="A3025" r:id="rId3015" xr:uid="{376D40AA-B6A8-4DFA-A04A-233E35AC802B}"/>
    <hyperlink ref="A3026" r:id="rId3016" xr:uid="{B9F2C02A-EA94-466C-8111-3185BF8F5610}"/>
    <hyperlink ref="A3027" r:id="rId3017" xr:uid="{29566BA6-F86A-42A0-B8C1-8BDC59E1A42E}"/>
    <hyperlink ref="A3028" r:id="rId3018" xr:uid="{3BECF105-DCBF-4610-B672-1920ADEC5596}"/>
    <hyperlink ref="A3029" r:id="rId3019" xr:uid="{BEF8F6BC-B1E4-4F26-BC55-09B0D2E50C43}"/>
    <hyperlink ref="A3030" r:id="rId3020" xr:uid="{AABCE822-B80E-46F4-98C8-20FE3DCBB79C}"/>
    <hyperlink ref="A3031" r:id="rId3021" xr:uid="{B34C7940-97B9-4BA1-AC8B-5FB5329AEAD6}"/>
    <hyperlink ref="A3032" r:id="rId3022" xr:uid="{F0BE5AEB-5C1F-4D5F-86E9-45D43B160A64}"/>
    <hyperlink ref="A3033" r:id="rId3023" xr:uid="{B3E188F9-358C-4641-8056-75DC1BA83FF0}"/>
    <hyperlink ref="A3034" r:id="rId3024" xr:uid="{CB67BE42-CE4D-4849-8E32-54C77A17AF4D}"/>
    <hyperlink ref="A3035" r:id="rId3025" xr:uid="{3FE5277C-9559-419A-9344-44B16CF41116}"/>
    <hyperlink ref="A3036" r:id="rId3026" xr:uid="{672676C5-02C8-4FF7-820A-2AEAD200D3E4}"/>
    <hyperlink ref="A3037" r:id="rId3027" xr:uid="{DA563DAB-CAF4-4070-93B0-F3E46221D40D}"/>
    <hyperlink ref="A3038" r:id="rId3028" xr:uid="{2DBF0F8D-9FA9-4B05-991A-B7DC69DC6F7D}"/>
    <hyperlink ref="A3039" r:id="rId3029" xr:uid="{893D2750-29F3-4A7F-B85F-9ACBF9E5C402}"/>
    <hyperlink ref="A3040" r:id="rId3030" xr:uid="{8D9DC916-D31E-4C87-9634-B85BF4298314}"/>
    <hyperlink ref="A3041" r:id="rId3031" xr:uid="{B3EBAA5F-E9FA-4D84-8995-3EC8F22BD4A6}"/>
    <hyperlink ref="A3042" r:id="rId3032" xr:uid="{5CCF7D24-6F63-4813-96A7-C121551DD9D2}"/>
    <hyperlink ref="A3043" r:id="rId3033" xr:uid="{3BA3214C-FCBB-40F8-B7FB-087B5DA6DA34}"/>
    <hyperlink ref="A3044" r:id="rId3034" xr:uid="{3195BC3F-91E1-4552-A013-E5B37609C954}"/>
    <hyperlink ref="A3045" r:id="rId3035" xr:uid="{D96AD40B-1344-4566-856F-314D619EB8BF}"/>
    <hyperlink ref="A3046" r:id="rId3036" xr:uid="{05273983-7635-46BA-9E4E-250F8AA35D5F}"/>
    <hyperlink ref="A3047" r:id="rId3037" xr:uid="{38CA8795-5CD1-4D8C-8259-8587CC071684}"/>
    <hyperlink ref="A3048" r:id="rId3038" xr:uid="{43F6C0C0-A2A0-4E2B-8190-43C852FD3D50}"/>
    <hyperlink ref="A3049" r:id="rId3039" xr:uid="{388B8A77-0634-4266-B7F8-C6CDA7B89E66}"/>
    <hyperlink ref="A3050" r:id="rId3040" xr:uid="{DE1D17AD-A473-483A-AEBE-FE43D2B1457C}"/>
    <hyperlink ref="A3051" r:id="rId3041" xr:uid="{C5D273B4-247A-4360-90C8-0FDB450E27C2}"/>
    <hyperlink ref="A3052" r:id="rId3042" xr:uid="{337EE7C0-3814-4E6F-968A-3984073A024A}"/>
    <hyperlink ref="A3053" r:id="rId3043" xr:uid="{53D5A3D4-945A-49E1-BED3-6DAE88FF1DA2}"/>
    <hyperlink ref="A3054" r:id="rId3044" xr:uid="{50C5EDD2-0242-4027-9F11-2E6A415BE3F8}"/>
    <hyperlink ref="A3055" r:id="rId3045" xr:uid="{132ED07F-BC17-4D51-BC45-1E9C5177E1E9}"/>
    <hyperlink ref="A3056" r:id="rId3046" xr:uid="{7C035855-40B4-4493-81FD-AB42ED80131E}"/>
    <hyperlink ref="A3057" r:id="rId3047" xr:uid="{1570201F-827B-49AD-8F52-327D42C921E9}"/>
    <hyperlink ref="A3058" r:id="rId3048" xr:uid="{AE8F64B7-C2DA-4E8A-8985-E73F0E015876}"/>
    <hyperlink ref="A3059" r:id="rId3049" xr:uid="{40CEA27A-6679-4CF4-BFFE-3C8BF905BA2C}"/>
    <hyperlink ref="A3060" r:id="rId3050" xr:uid="{929A2493-E3DB-4FB6-9F14-2BA5F18A4665}"/>
    <hyperlink ref="A3061" r:id="rId3051" xr:uid="{348AE221-A9B3-4117-A74B-670415FE73D0}"/>
    <hyperlink ref="A3062" r:id="rId3052" xr:uid="{718E7A73-BCAD-4649-916B-0A6BCACA3157}"/>
    <hyperlink ref="A3063" r:id="rId3053" xr:uid="{33F056A6-5FBA-4D12-9EFF-3073E89FB90B}"/>
    <hyperlink ref="A3064" r:id="rId3054" xr:uid="{9BBA536A-CA9E-446B-A16D-2BC01DD41F9B}"/>
    <hyperlink ref="A3065" r:id="rId3055" xr:uid="{5D5B3C87-01DE-403A-A584-96E9898EDA4A}"/>
    <hyperlink ref="A3066" r:id="rId3056" xr:uid="{A11B9193-EB7E-4652-A826-3B4A8E62DA88}"/>
    <hyperlink ref="A3067" r:id="rId3057" xr:uid="{F85DDF00-8E46-46E6-B3FC-C47490ECBD03}"/>
    <hyperlink ref="A3068" r:id="rId3058" xr:uid="{BDC0D666-D90D-407D-B1C7-754420E91600}"/>
    <hyperlink ref="A3069" r:id="rId3059" xr:uid="{F9915DCA-100F-4316-9439-3D9893FA33F2}"/>
    <hyperlink ref="A3070" r:id="rId3060" xr:uid="{FD471F04-4810-4C65-9BD1-F4F4AFF31EB4}"/>
    <hyperlink ref="A3071" r:id="rId3061" xr:uid="{8230B3AE-AEFE-43CD-8310-8C2D8EDAE812}"/>
    <hyperlink ref="A3072" r:id="rId3062" xr:uid="{241DFBC5-16C5-47C3-84B0-12EBB34C27A2}"/>
    <hyperlink ref="A3073" r:id="rId3063" xr:uid="{FB412569-95F3-45A0-A4C9-698ABAF204A0}"/>
    <hyperlink ref="A3074" r:id="rId3064" xr:uid="{A0017ABC-2306-40C9-A3F7-29611695BC71}"/>
    <hyperlink ref="A3075" r:id="rId3065" xr:uid="{DDB2F142-BFAC-4DE4-A08D-0E2B1B95FF40}"/>
    <hyperlink ref="A3076" r:id="rId3066" xr:uid="{75D2D48A-AE9E-4479-B185-7B6FBE12B851}"/>
    <hyperlink ref="A3077" r:id="rId3067" xr:uid="{57281B62-081E-480A-86B8-B18C679C22FA}"/>
    <hyperlink ref="A3078" r:id="rId3068" xr:uid="{30A7E734-D590-4349-ABF5-A3FAFEA65F55}"/>
    <hyperlink ref="A3079" r:id="rId3069" xr:uid="{EF0238D1-2EC6-46E0-80CB-BB12F82861BE}"/>
    <hyperlink ref="A3080" r:id="rId3070" xr:uid="{574FEB46-3B21-4A30-B5A8-786F1F4CE272}"/>
    <hyperlink ref="A3081" r:id="rId3071" xr:uid="{B4DB1E63-DA76-441A-A5B0-BBD0B36F83C1}"/>
    <hyperlink ref="A3082" r:id="rId3072" xr:uid="{9BB38076-6F9C-4874-8556-3DA7AD15A01E}"/>
    <hyperlink ref="A3083" r:id="rId3073" xr:uid="{484C7977-94C3-4BE8-8D53-C556D7413507}"/>
    <hyperlink ref="A3084" r:id="rId3074" xr:uid="{A7D9A3D0-9360-45E0-B108-4EF5FF84BECC}"/>
    <hyperlink ref="A3085" r:id="rId3075" xr:uid="{246D51CF-360B-4253-81A2-18D7B52A42B1}"/>
    <hyperlink ref="A3086" r:id="rId3076" xr:uid="{F3048693-B6C9-4740-AD62-521C91FB8CB6}"/>
    <hyperlink ref="A3087" r:id="rId3077" xr:uid="{0DB6253D-4429-49AF-B73C-5790E58D60CA}"/>
    <hyperlink ref="A3088" r:id="rId3078" xr:uid="{554B44DD-A530-4F05-8217-A751D8FC88C4}"/>
    <hyperlink ref="A3089" r:id="rId3079" xr:uid="{E6EE037A-5A4E-4E6C-BCE2-E99094C32FD6}"/>
    <hyperlink ref="A3090" r:id="rId3080" xr:uid="{1F82FCD3-8CE7-4F32-937A-5190471CD7CC}"/>
    <hyperlink ref="A3091" r:id="rId3081" xr:uid="{0827C732-007B-470A-A2F6-9E791F9D7632}"/>
    <hyperlink ref="A3092" r:id="rId3082" xr:uid="{FD3F5C3B-DE37-491F-8FBD-C1F5D861AC5C}"/>
    <hyperlink ref="A3093" r:id="rId3083" xr:uid="{6ABEFE17-7A62-4F73-90C9-2A618CF4FA62}"/>
    <hyperlink ref="A3094" r:id="rId3084" xr:uid="{A06B5DEE-3484-4D08-9422-1E15DF02901A}"/>
    <hyperlink ref="A3095" r:id="rId3085" xr:uid="{779F765C-1268-4AA6-B2E9-8EA7EDBEF1BD}"/>
    <hyperlink ref="A3096" r:id="rId3086" xr:uid="{4DD03DA0-6D27-4327-8852-F456FE9F7CFE}"/>
    <hyperlink ref="A3097" r:id="rId3087" xr:uid="{F5F20A39-6B59-4D11-98BD-2EF9729A82FD}"/>
    <hyperlink ref="A3098" r:id="rId3088" xr:uid="{997A358E-580C-46F7-8A21-6211742C4607}"/>
    <hyperlink ref="A3099" r:id="rId3089" xr:uid="{279CDD0F-C5C9-43C6-A79A-DAB208DE6F06}"/>
    <hyperlink ref="A3100" r:id="rId3090" xr:uid="{1B7A9A06-EC8A-4139-B540-5114D1CDB0A2}"/>
    <hyperlink ref="A3101" r:id="rId3091" xr:uid="{39C543DE-698A-41F8-AB15-D616B5C6C9A0}"/>
    <hyperlink ref="A3102" r:id="rId3092" xr:uid="{5B95B337-2112-46F8-BBCF-8588958A177A}"/>
    <hyperlink ref="A3103" r:id="rId3093" xr:uid="{D1462132-E1DE-4C65-B09C-88541B6C4BD2}"/>
    <hyperlink ref="A3104" r:id="rId3094" xr:uid="{2DC3BCD3-88B9-4547-88FD-97BCEE94B513}"/>
    <hyperlink ref="A3105" r:id="rId3095" xr:uid="{0238B028-BDCD-49C7-9EF3-3331610BBF88}"/>
    <hyperlink ref="A3106" r:id="rId3096" xr:uid="{8BEB0D2A-E6CA-4EA1-9D40-75D2FF1FC861}"/>
    <hyperlink ref="A3107" r:id="rId3097" xr:uid="{965F75B6-D80F-49B2-8E05-8D91356834E7}"/>
    <hyperlink ref="A3108" r:id="rId3098" xr:uid="{7B2C833A-D802-4547-8159-3297130B5057}"/>
    <hyperlink ref="A3109" r:id="rId3099" xr:uid="{69D0267E-3189-433C-B7F8-FCCDFDCF7ECC}"/>
    <hyperlink ref="A3110" r:id="rId3100" xr:uid="{EDADF54E-CCA2-4CBB-B0BF-BB2426ADE5E6}"/>
    <hyperlink ref="A3111" r:id="rId3101" xr:uid="{07922EA2-D0E0-486D-B51E-FF8923A52366}"/>
    <hyperlink ref="A3112" r:id="rId3102" xr:uid="{2A62CD17-A199-4893-A101-AFE501CEE8DE}"/>
    <hyperlink ref="A3113" r:id="rId3103" xr:uid="{8385CBD1-6CAA-4A81-90D9-6032D0C285F1}"/>
    <hyperlink ref="A3114" r:id="rId3104" xr:uid="{7BEC3F84-0906-45C8-912D-234BE8005E51}"/>
    <hyperlink ref="A3115" r:id="rId3105" xr:uid="{28D5CCFB-34DF-4E45-87CE-31007C92FC7B}"/>
    <hyperlink ref="A3116" r:id="rId3106" xr:uid="{206708CA-47A7-4167-BFF0-2D4B1C1126D4}"/>
    <hyperlink ref="A3117" r:id="rId3107" xr:uid="{9E938906-EABE-4AC4-A3C2-B68A7301062A}"/>
    <hyperlink ref="A3118" r:id="rId3108" xr:uid="{52FAF862-99E1-431A-9F3A-451868C054D2}"/>
    <hyperlink ref="A3119" r:id="rId3109" xr:uid="{977DDADF-ABC4-4DE2-B1FC-301FF1A62D44}"/>
    <hyperlink ref="A3120" r:id="rId3110" xr:uid="{A9AAC130-4566-4081-83CF-589EA7B2F249}"/>
    <hyperlink ref="A3121" r:id="rId3111" xr:uid="{3F8A00F5-8765-407E-8243-972BDD61E6EC}"/>
    <hyperlink ref="A3122" r:id="rId3112" xr:uid="{06ECEFFB-4E8D-44CC-90B0-279123B8699D}"/>
    <hyperlink ref="A3123" r:id="rId3113" xr:uid="{CEFAF5B2-8507-4819-9CF6-2234070836BE}"/>
    <hyperlink ref="A3124" r:id="rId3114" xr:uid="{749F2448-B16B-41C1-B5F2-4A2F1903AD22}"/>
    <hyperlink ref="A3125" r:id="rId3115" xr:uid="{FC363A39-A6E4-4D0F-925D-3A9B0D7984FE}"/>
    <hyperlink ref="A3126" r:id="rId3116" xr:uid="{F3618C70-078A-4784-88C2-73CF08FE44D7}"/>
    <hyperlink ref="A3127" r:id="rId3117" xr:uid="{B5900DC2-1DCF-474C-AF7F-0564062B3016}"/>
    <hyperlink ref="A3128" r:id="rId3118" xr:uid="{4272272C-41D2-4600-A274-D4DDA3950F55}"/>
    <hyperlink ref="A3129" r:id="rId3119" xr:uid="{A5386439-77C1-40A6-85CF-3DFC282D329E}"/>
    <hyperlink ref="A3130" r:id="rId3120" xr:uid="{717FC91A-C420-4762-AE60-22C4A609D4DA}"/>
    <hyperlink ref="A3131" r:id="rId3121" xr:uid="{7F1867D4-6359-49EF-9E3B-71B4F0E22226}"/>
    <hyperlink ref="A3132" r:id="rId3122" xr:uid="{43E05372-AF1D-44E7-826D-42ADC73EDD39}"/>
    <hyperlink ref="A3133" r:id="rId3123" xr:uid="{EACA2F56-D318-4C41-A1E6-258583714D14}"/>
    <hyperlink ref="A3134" r:id="rId3124" xr:uid="{C62CE626-BA01-4E7F-9E8A-6A1270356870}"/>
    <hyperlink ref="A3135" r:id="rId3125" xr:uid="{3D430C1A-3C48-47B0-8133-F5D1C49A183B}"/>
    <hyperlink ref="A3136" r:id="rId3126" xr:uid="{735F0068-A478-4074-BB99-7FBFF60C00EE}"/>
    <hyperlink ref="A3137" r:id="rId3127" xr:uid="{B7E5ECDB-DF12-43D3-A2BB-93FC69C203B5}"/>
    <hyperlink ref="A3138" r:id="rId3128" xr:uid="{1ED0B951-6BA4-4607-BA51-B9C98B78FCDF}"/>
    <hyperlink ref="A3139" r:id="rId3129" xr:uid="{9726136D-6CB0-4779-9FCF-4CADA6B4F67F}"/>
    <hyperlink ref="A3140" r:id="rId3130" xr:uid="{4AB1374B-ECFB-479E-A8D6-4D8790F0AB72}"/>
    <hyperlink ref="A3141" r:id="rId3131" xr:uid="{11028138-707D-44A7-9F2F-3C287D37D726}"/>
    <hyperlink ref="A3142" r:id="rId3132" xr:uid="{64DE7244-7D6B-40AE-85C1-46A66400FD40}"/>
    <hyperlink ref="A3143" r:id="rId3133" xr:uid="{A45A3B26-FBC2-43F9-8C31-3035AE36D46E}"/>
    <hyperlink ref="A3144" r:id="rId3134" xr:uid="{76043B61-2028-4DEB-BB09-5176C5A03694}"/>
    <hyperlink ref="A3145" r:id="rId3135" xr:uid="{AE3FEAE3-8BC8-4437-909D-3D56041D94C7}"/>
    <hyperlink ref="A3146" r:id="rId3136" xr:uid="{EAA0D1BF-D624-43FA-B3E7-103FA3E999C8}"/>
    <hyperlink ref="A3147" r:id="rId3137" xr:uid="{B65432E8-B6EF-41E9-A2BF-B395400D5EDF}"/>
    <hyperlink ref="A3148" r:id="rId3138" xr:uid="{D1242F49-7DE6-4F29-8CBB-3CCA4E59495A}"/>
    <hyperlink ref="A3149" r:id="rId3139" xr:uid="{85987B1A-FB0E-44C0-A916-B269F43C08D2}"/>
    <hyperlink ref="A3150" r:id="rId3140" xr:uid="{F800B2BE-6ED8-4FD7-BF0E-8532D89C5071}"/>
    <hyperlink ref="A3151" r:id="rId3141" xr:uid="{0F37ACC1-96C3-4E07-94F9-E315A2AA1059}"/>
    <hyperlink ref="A3152" r:id="rId3142" xr:uid="{E0628D96-1A35-4065-9423-60FCC78C3CBA}"/>
    <hyperlink ref="A3153" r:id="rId3143" xr:uid="{5E5B29B0-067F-4624-BB7D-4E4725E5FC30}"/>
    <hyperlink ref="A3154" r:id="rId3144" xr:uid="{82AE0074-FB0D-4D79-9A4B-DAC4009D357F}"/>
    <hyperlink ref="A3155" r:id="rId3145" xr:uid="{253D2C33-3A95-4A6E-B34B-02D0591D0867}"/>
    <hyperlink ref="A3156" r:id="rId3146" xr:uid="{D96C3B70-3278-42BE-89B4-655A8131739B}"/>
    <hyperlink ref="A3157" r:id="rId3147" xr:uid="{69BB660B-1A75-4E5E-809B-D99913894702}"/>
    <hyperlink ref="A3158" r:id="rId3148" xr:uid="{0E92DFD4-B44E-435E-8A1B-EE75FEDE3A66}"/>
    <hyperlink ref="A3159" r:id="rId3149" xr:uid="{9A0D55EB-3650-4DAC-8066-E3AE82B0DD76}"/>
    <hyperlink ref="A3160" r:id="rId3150" xr:uid="{86673ACB-AC35-4F69-A0A5-FE76AF8F0512}"/>
    <hyperlink ref="A3161" r:id="rId3151" xr:uid="{5D48892E-9527-4806-8C26-7307BC091CEA}"/>
    <hyperlink ref="A3162" r:id="rId3152" xr:uid="{1AFD3C6E-6D03-4DAF-9C58-113F04E782F3}"/>
    <hyperlink ref="A3163" r:id="rId3153" xr:uid="{443E42DF-9404-415E-9BF4-985CE9809B1B}"/>
    <hyperlink ref="A3164" r:id="rId3154" xr:uid="{15D3DF95-3539-45B0-8115-CBA0D9229CCD}"/>
    <hyperlink ref="A3165" r:id="rId3155" xr:uid="{6625EBDF-F6EF-4EC2-8918-EED9215A013F}"/>
    <hyperlink ref="A3166" r:id="rId3156" xr:uid="{CEF62A10-9E43-45CC-A392-0CA8CF1F607F}"/>
    <hyperlink ref="A3167" r:id="rId3157" xr:uid="{9A5ED846-147C-45B0-893C-BAD34CA1A40D}"/>
    <hyperlink ref="A3168" r:id="rId3158" xr:uid="{5A98B6BC-8D21-4FD0-8F7C-B538663DDFC3}"/>
    <hyperlink ref="A3169" r:id="rId3159" xr:uid="{C7305BA7-7DEF-48AF-84B6-D9BE26D26F3B}"/>
    <hyperlink ref="A3170" r:id="rId3160" xr:uid="{EE9DE68B-6378-4EAC-87C5-96F244C72826}"/>
    <hyperlink ref="A3171" r:id="rId3161" xr:uid="{79ED6B6C-32AD-4283-A73D-D14233F60D87}"/>
    <hyperlink ref="A3172" r:id="rId3162" xr:uid="{345FF4C6-8FC0-4B5D-AD8A-49BE4BA8F4F9}"/>
    <hyperlink ref="A3173" r:id="rId3163" xr:uid="{974FB5B5-6B62-45B9-988F-64895363567B}"/>
    <hyperlink ref="A3174" r:id="rId3164" xr:uid="{6D45226C-B691-479D-9669-7BBBA4C30B6E}"/>
    <hyperlink ref="A3175" r:id="rId3165" xr:uid="{F66522D1-747D-4B8A-9076-A9B3AB418B92}"/>
    <hyperlink ref="A3176" r:id="rId3166" xr:uid="{F67F3C9C-8592-416B-A5EF-942446B8506F}"/>
    <hyperlink ref="A3177" r:id="rId3167" xr:uid="{36EB0CEF-DD29-464C-9486-E92562831534}"/>
    <hyperlink ref="A3178" r:id="rId3168" xr:uid="{D155248E-6904-4C90-9576-BC5890671C27}"/>
    <hyperlink ref="A3179" r:id="rId3169" xr:uid="{F3C5EF1E-E881-4FDD-B966-03BE7828B987}"/>
    <hyperlink ref="A3180" r:id="rId3170" xr:uid="{987A5386-BE37-4D4B-A9F1-2BEB09975076}"/>
    <hyperlink ref="A3181" r:id="rId3171" xr:uid="{878E76AD-C6D6-4638-9E6F-DF65A3D31807}"/>
    <hyperlink ref="A3182" r:id="rId3172" xr:uid="{3CCA02C2-AA7D-4930-A765-7C243FB5F9CD}"/>
    <hyperlink ref="A3183" r:id="rId3173" xr:uid="{8A648E73-5664-49B2-9CB3-749CB7C8DB6D}"/>
    <hyperlink ref="A3184" r:id="rId3174" xr:uid="{5B6678E0-C6E6-414A-BBDE-C400C5C14DC4}"/>
    <hyperlink ref="A3185" r:id="rId3175" xr:uid="{1D5E81DA-A700-4381-9E3B-980F19DBED7B}"/>
    <hyperlink ref="A3186" r:id="rId3176" xr:uid="{836BA76D-3195-4658-B8BE-52A3128D8F80}"/>
    <hyperlink ref="A3187" r:id="rId3177" xr:uid="{63990A6F-97A9-4D7A-8CDF-9FE4708DFB66}"/>
    <hyperlink ref="A3188" r:id="rId3178" xr:uid="{ACCE471A-8D0D-4C65-A515-B6C712AF7D90}"/>
    <hyperlink ref="A3189" r:id="rId3179" xr:uid="{D7ACA7B1-9D3D-45B0-A049-5F997023C118}"/>
    <hyperlink ref="A3190" r:id="rId3180" xr:uid="{89D75132-9525-4042-A28B-7D243683AD46}"/>
    <hyperlink ref="A3191" r:id="rId3181" xr:uid="{4997A1C9-DAA2-4463-A061-9107C92BF06E}"/>
    <hyperlink ref="A3192" r:id="rId3182" xr:uid="{5B370D54-0222-4E01-BCC2-7B0D8729A854}"/>
    <hyperlink ref="A3193" r:id="rId3183" xr:uid="{990A41C2-5DAF-4D31-A2FE-49FF4D29ADB1}"/>
    <hyperlink ref="A3194" r:id="rId3184" xr:uid="{AAD050A0-8BD2-4D54-B98F-1DA1FC2EC363}"/>
    <hyperlink ref="A3195" r:id="rId3185" xr:uid="{EBE204D5-2FB5-4408-92EC-555B2C3A74A3}"/>
    <hyperlink ref="A3196" r:id="rId3186" xr:uid="{D2707859-C720-4929-B4DD-86390B399102}"/>
    <hyperlink ref="A3197" r:id="rId3187" xr:uid="{ECF626EB-DBCC-4EBB-B576-2C447A97A947}"/>
    <hyperlink ref="A3198" r:id="rId3188" xr:uid="{FAFD4293-5A44-4448-9ACF-E5958AE594D3}"/>
    <hyperlink ref="A3199" r:id="rId3189" xr:uid="{84AFCBC2-4060-4D1F-AA6F-A03AAFDFB63F}"/>
    <hyperlink ref="A3200" r:id="rId3190" xr:uid="{F354A897-7EB6-4FE1-BDA2-B2852FDBEA9F}"/>
    <hyperlink ref="A3201" r:id="rId3191" xr:uid="{789DAEC1-CC21-4972-83A9-52ABCFB06BCC}"/>
    <hyperlink ref="A3202" r:id="rId3192" xr:uid="{80F99B79-30C6-4B7C-BAA8-912DDE8BCA28}"/>
    <hyperlink ref="A3203" r:id="rId3193" xr:uid="{30D59A6B-FFAF-423A-8AF1-145ADD00EE0B}"/>
    <hyperlink ref="A3204" r:id="rId3194" xr:uid="{1FAFE4B7-73EA-40E4-97DC-898297036194}"/>
    <hyperlink ref="A3205" r:id="rId3195" xr:uid="{09F3B5E4-5D5F-4519-A394-4DF3A6BE9DAD}"/>
    <hyperlink ref="A3206" r:id="rId3196" xr:uid="{EDA71141-E26C-47FD-A68F-077943BB3276}"/>
    <hyperlink ref="A3207" r:id="rId3197" xr:uid="{B3DE5C81-0C7D-4CEA-B636-4FE2C5383DA1}"/>
    <hyperlink ref="A3208" r:id="rId3198" xr:uid="{FF96C61B-8321-4A4C-94BD-5ADAEB7AF7D3}"/>
    <hyperlink ref="A3209" r:id="rId3199" xr:uid="{700D8A57-E236-4149-B21E-C845284FAB9A}"/>
    <hyperlink ref="A3210" r:id="rId3200" xr:uid="{8D29332E-88BC-426A-BDBC-5C456911E9D6}"/>
    <hyperlink ref="A3211" r:id="rId3201" xr:uid="{2AF22678-B792-433D-B4D0-5BBF9CD7A4E7}"/>
    <hyperlink ref="A3212" r:id="rId3202" xr:uid="{3D0076CF-8E23-4869-AA0B-E70B971B8EFB}"/>
    <hyperlink ref="A3213" r:id="rId3203" xr:uid="{8E05DE1C-D82A-4182-AE77-0438A59E0DF2}"/>
    <hyperlink ref="A3214" r:id="rId3204" xr:uid="{F51808B4-7B91-41A9-B842-1340916811BC}"/>
    <hyperlink ref="A3215" r:id="rId3205" xr:uid="{3186B216-D931-4076-8B55-0D7CAE6670DD}"/>
    <hyperlink ref="A3216" r:id="rId3206" xr:uid="{754F6909-1611-41F9-A2BE-F74E9F69A89D}"/>
    <hyperlink ref="A3217" r:id="rId3207" xr:uid="{F6C8EDB8-1540-4229-8770-3F8198C9012C}"/>
    <hyperlink ref="A3218" r:id="rId3208" xr:uid="{06EF810D-8268-47A9-875F-CB35312771F7}"/>
    <hyperlink ref="A3219" r:id="rId3209" xr:uid="{0B2AC6D2-3E02-45FC-BEC6-3562D23F08BE}"/>
    <hyperlink ref="A3220" r:id="rId3210" xr:uid="{6AB75AD2-25C1-4B47-82B0-44A57C5F549D}"/>
    <hyperlink ref="A3221" r:id="rId3211" xr:uid="{F6223A16-F297-4726-9279-44FC2E65B4C6}"/>
    <hyperlink ref="A3222" r:id="rId3212" xr:uid="{8EF2E2C2-FA2F-4083-B7BA-D1EEB424AC8C}"/>
    <hyperlink ref="A3223" r:id="rId3213" xr:uid="{EDD1D1E0-93E5-4127-B63D-36326A71EFAB}"/>
    <hyperlink ref="A3224" r:id="rId3214" xr:uid="{46ADF5FF-EFCE-420A-A44B-4A0E9D26C4C5}"/>
    <hyperlink ref="A3225" r:id="rId3215" xr:uid="{C113F661-E88C-4E97-B3BC-F101FD8592C2}"/>
    <hyperlink ref="A3226" r:id="rId3216" xr:uid="{3523F98D-F451-4D7D-A4EC-CCE08F2DA9CB}"/>
    <hyperlink ref="A3227" r:id="rId3217" xr:uid="{F9C27EB8-D3BF-40F9-929B-984AF8566E6E}"/>
    <hyperlink ref="A3228" r:id="rId3218" xr:uid="{C04930E4-7CB6-4D3C-BF84-AABCBE2B15DC}"/>
    <hyperlink ref="A3229" r:id="rId3219" xr:uid="{B29EE0CD-5429-4EA3-940D-4B65EB3D0CD8}"/>
    <hyperlink ref="A3230" r:id="rId3220" xr:uid="{E5B29F46-00E0-403B-9793-333E462DFCB7}"/>
    <hyperlink ref="A3231" r:id="rId3221" xr:uid="{C980337B-652E-4E83-A427-E7229F171F32}"/>
    <hyperlink ref="A3232" r:id="rId3222" xr:uid="{A46B6419-D3B7-4942-8174-8978A525E81A}"/>
    <hyperlink ref="A3233" r:id="rId3223" xr:uid="{9300CF1E-A5F0-427B-82B5-CD60B1952B6E}"/>
    <hyperlink ref="A3234" r:id="rId3224" xr:uid="{75FB6B20-1263-404F-9BAF-09E086104128}"/>
    <hyperlink ref="A3235" r:id="rId3225" xr:uid="{BD0F3EBA-6034-4F87-9B38-4ABBCA0B8751}"/>
    <hyperlink ref="A3236" r:id="rId3226" xr:uid="{9A1BC8CD-B9C4-4CA8-96CD-0ED4E8F84184}"/>
    <hyperlink ref="A3237" r:id="rId3227" xr:uid="{92CD65EB-FF35-4B61-B538-FF9AE09924C4}"/>
    <hyperlink ref="A3238" r:id="rId3228" xr:uid="{AF666F49-9283-420E-89D0-58D152D1F293}"/>
    <hyperlink ref="A3239" r:id="rId3229" xr:uid="{AA2BC5E5-3967-4DDE-9C3F-DFC20FF2F3DD}"/>
    <hyperlink ref="A3240" r:id="rId3230" xr:uid="{14747BF3-B4C2-4775-AD4E-4A1213DB83D6}"/>
    <hyperlink ref="A3241" r:id="rId3231" xr:uid="{6E39F654-1BB2-43FC-A34F-3FBEFB909047}"/>
    <hyperlink ref="A3242" r:id="rId3232" xr:uid="{D68FD061-069D-4898-B2BD-CDD4ABA76E1D}"/>
    <hyperlink ref="A3243" r:id="rId3233" xr:uid="{4864CDAE-8D72-4E3F-83F7-5512D42C07AC}"/>
    <hyperlink ref="A3244" r:id="rId3234" xr:uid="{654BD12F-5C26-49FC-BF9D-E37B4D858D21}"/>
    <hyperlink ref="A3245" r:id="rId3235" xr:uid="{73B32A3E-10B6-47ED-83CD-9F8917CCC8CB}"/>
    <hyperlink ref="A3246" r:id="rId3236" xr:uid="{98ED6819-102E-44EF-B971-BBB0E1BF2A16}"/>
    <hyperlink ref="A3247" r:id="rId3237" xr:uid="{37F79214-1463-4745-AE9F-985E8D3A77F7}"/>
    <hyperlink ref="A3248" r:id="rId3238" xr:uid="{E2F16FA1-7859-4E29-9691-B1B29D4FF448}"/>
    <hyperlink ref="A3249" r:id="rId3239" xr:uid="{5ADD6F46-C8E7-4267-B61B-554E09DC6D8F}"/>
    <hyperlink ref="A3250" r:id="rId3240" xr:uid="{04FD8E53-2C73-4703-9349-807BEF979E51}"/>
    <hyperlink ref="A3251" r:id="rId3241" xr:uid="{D0437ADB-3C17-4E59-BBDC-D266E791B360}"/>
    <hyperlink ref="A3252" r:id="rId3242" xr:uid="{A265A3F5-5CDF-4DD5-A17A-8E276F90622B}"/>
    <hyperlink ref="A3253" r:id="rId3243" xr:uid="{F097CE2B-CE2B-43D8-B461-4C7B06F123BC}"/>
    <hyperlink ref="A3254" r:id="rId3244" xr:uid="{4E6F05A9-43E5-494D-B3D9-A90BD719A391}"/>
    <hyperlink ref="A3255" r:id="rId3245" xr:uid="{C6863369-80A8-47E2-8F04-EE94349FC94F}"/>
    <hyperlink ref="A3256" r:id="rId3246" xr:uid="{F3BF14A5-3204-4770-AD78-980C29BCA729}"/>
    <hyperlink ref="A3257" r:id="rId3247" xr:uid="{B4CFB84C-A724-4D40-9781-EDCFC82D2A7B}"/>
    <hyperlink ref="A3258" r:id="rId3248" xr:uid="{6EBE1118-B4FA-4A69-912A-34469128A521}"/>
    <hyperlink ref="A3259" r:id="rId3249" xr:uid="{530A2485-5166-4690-B4EC-4FD2FBBE2554}"/>
    <hyperlink ref="A3260" r:id="rId3250" xr:uid="{FAB8F246-955F-4B52-A999-F546087591CF}"/>
    <hyperlink ref="A3261" r:id="rId3251" xr:uid="{D958C884-5E9F-4813-B182-B3F26EA51C94}"/>
    <hyperlink ref="A3262" r:id="rId3252" xr:uid="{99528218-6BC9-4666-830F-577EA9A8F0E2}"/>
    <hyperlink ref="A3263" r:id="rId3253" xr:uid="{B69BE47D-D32B-4227-890A-E368C3085A6E}"/>
    <hyperlink ref="A3264" r:id="rId3254" xr:uid="{C119A5AB-DDCA-4FA2-B679-D70BF3E4E156}"/>
    <hyperlink ref="A3265" r:id="rId3255" xr:uid="{EB659E55-3784-4E74-AF5A-41C5C1078F30}"/>
    <hyperlink ref="A3266" r:id="rId3256" xr:uid="{6164463A-13D9-48A8-B78A-54A757BAEB67}"/>
    <hyperlink ref="A3267" r:id="rId3257" xr:uid="{0DCE89E0-C2EC-432C-908B-CC683C8C0C92}"/>
    <hyperlink ref="A3268" r:id="rId3258" xr:uid="{52C27421-67D1-43B4-996B-28EE7329D94A}"/>
    <hyperlink ref="A3269" r:id="rId3259" xr:uid="{9F72A00A-555B-423F-A5CA-B6E917D552D2}"/>
    <hyperlink ref="A3270" r:id="rId3260" xr:uid="{1B99B6D5-15BF-4B27-8F9E-4FA0D162D568}"/>
    <hyperlink ref="A3271" r:id="rId3261" xr:uid="{3C777E2B-F492-4853-AE63-09974FEDA1A9}"/>
    <hyperlink ref="A3272" r:id="rId3262" xr:uid="{D2BB8345-E5EE-490E-86E2-53EAFE54D1C3}"/>
    <hyperlink ref="A3273" r:id="rId3263" xr:uid="{A16AE208-83A4-4E66-BCFC-B1DDA887AAE6}"/>
    <hyperlink ref="A3274" r:id="rId3264" xr:uid="{6AA74CB9-E77B-474B-B48B-E16B9E3F8290}"/>
    <hyperlink ref="A3275" r:id="rId3265" xr:uid="{F0B4FC41-69D3-48C8-A516-AF086C6F0413}"/>
    <hyperlink ref="A3276" r:id="rId3266" xr:uid="{BBFC639E-1D80-44A1-8A41-693AD761705F}"/>
    <hyperlink ref="A3277" r:id="rId3267" xr:uid="{1F91E910-82FF-48C6-9E68-0EA1DA75F74E}"/>
    <hyperlink ref="A3278" r:id="rId3268" xr:uid="{A3A4B62B-6B02-499C-80F1-89BFE343F208}"/>
    <hyperlink ref="A3279" r:id="rId3269" xr:uid="{7C6F7ABB-382F-4136-811D-EE5B47ADEB30}"/>
    <hyperlink ref="A3280" r:id="rId3270" xr:uid="{FB32D07C-BF6F-4039-A089-C090238696C0}"/>
    <hyperlink ref="A3281" r:id="rId3271" xr:uid="{3D8A9B0D-BD56-4C7D-8452-7CDD5CA25954}"/>
    <hyperlink ref="A3282" r:id="rId3272" xr:uid="{DAF2158F-1B60-40F0-9A9F-7D7B25EE2A0F}"/>
    <hyperlink ref="A3283" r:id="rId3273" xr:uid="{8F647AF3-83C5-4EE5-AD91-1D898C23A077}"/>
    <hyperlink ref="A3284" r:id="rId3274" xr:uid="{48880C1E-72AA-4B97-A0F6-6B6F5FFB7FD0}"/>
    <hyperlink ref="A3285" r:id="rId3275" xr:uid="{BCD0BAD6-4E1B-4CA7-A5FC-699E2C2518F5}"/>
    <hyperlink ref="A3286" r:id="rId3276" xr:uid="{66E8C98D-9525-4D80-BCD3-0CE98387951B}"/>
    <hyperlink ref="A3287" r:id="rId3277" xr:uid="{77603C94-82FA-4219-AD95-0C294913B799}"/>
    <hyperlink ref="A3288" r:id="rId3278" xr:uid="{6A66B98D-3704-47C0-A09A-324C7E2165C9}"/>
    <hyperlink ref="A3289" r:id="rId3279" xr:uid="{48BD091F-1183-4985-AC13-CBA454F8E6A8}"/>
    <hyperlink ref="A3290" r:id="rId3280" xr:uid="{1E7C3895-C81C-46AE-B2D8-1A413F8A9253}"/>
    <hyperlink ref="A3291" r:id="rId3281" xr:uid="{BFEEBD9F-5CE5-48DB-B955-696140E39BEA}"/>
    <hyperlink ref="A3292" r:id="rId3282" xr:uid="{D744D5B3-CAE3-4D68-8D08-FCA79A7F5291}"/>
    <hyperlink ref="A3293" r:id="rId3283" xr:uid="{14D933D8-2C07-411B-9C2B-1A10383B0C04}"/>
    <hyperlink ref="A3294" r:id="rId3284" xr:uid="{86D675CB-3595-46BC-B3F8-55F42D03ABF5}"/>
    <hyperlink ref="A3295" r:id="rId3285" xr:uid="{8605AC46-E54C-4F07-8CEB-7BB19CEE0AFB}"/>
    <hyperlink ref="A3296" r:id="rId3286" xr:uid="{EA2A2255-57F4-4E09-A154-A23B2D141E3A}"/>
    <hyperlink ref="A3297" r:id="rId3287" xr:uid="{D1340755-DA5E-43CD-B843-F523973C36D8}"/>
    <hyperlink ref="A3298" r:id="rId3288" xr:uid="{08933711-4512-4380-BCA4-D36CA31B6AC7}"/>
    <hyperlink ref="A3299" r:id="rId3289" xr:uid="{CF802326-7C72-4274-B4A2-C4D188CE3E42}"/>
    <hyperlink ref="A3300" r:id="rId3290" xr:uid="{8B97A35A-EC63-44A9-9116-BEA0C5AFF523}"/>
    <hyperlink ref="A3301" r:id="rId3291" xr:uid="{E1019374-FD95-48F7-B449-226D13E30E6A}"/>
    <hyperlink ref="A3302" r:id="rId3292" xr:uid="{D2D5AA55-109A-409F-AC94-ED6DADBD2F7D}"/>
    <hyperlink ref="A3303" r:id="rId3293" xr:uid="{E7C8AF52-F611-439A-BDB9-238FE302B2FB}"/>
    <hyperlink ref="A3304" r:id="rId3294" xr:uid="{A3DA3D87-A0DE-4097-B949-4DCC0DB722BC}"/>
    <hyperlink ref="A3305" r:id="rId3295" xr:uid="{0A588A9A-AB8E-42EA-9362-3D1A4053372C}"/>
    <hyperlink ref="A3306" r:id="rId3296" xr:uid="{BB738878-0E8F-4E94-BC46-1EC997821C05}"/>
    <hyperlink ref="A3307" r:id="rId3297" xr:uid="{4C624BA0-9965-4548-82B5-B0C76F437BE4}"/>
    <hyperlink ref="A3308" r:id="rId3298" xr:uid="{DFDEF501-87C4-4712-AE92-04D9395893D2}"/>
    <hyperlink ref="A3309" r:id="rId3299" xr:uid="{46BA192D-C742-4290-A42A-221CAE736537}"/>
    <hyperlink ref="A3310" r:id="rId3300" xr:uid="{8B870677-C81E-419B-87EE-6AB6E05CC050}"/>
    <hyperlink ref="A3311" r:id="rId3301" xr:uid="{CDFA52EF-5847-4BCC-BBEC-5550E7364F68}"/>
    <hyperlink ref="A3312" r:id="rId3302" xr:uid="{D3B4FF89-F55B-48D4-99DF-DCA9560F589F}"/>
    <hyperlink ref="A3313" r:id="rId3303" xr:uid="{CBF04D86-F025-47BA-8182-3F424B79B4F0}"/>
    <hyperlink ref="A3314" r:id="rId3304" xr:uid="{CD80F28E-C60E-43FB-BB88-6EA90177477E}"/>
    <hyperlink ref="A3315" r:id="rId3305" xr:uid="{FF563EB3-3850-473C-9CDD-B0FFBD418392}"/>
    <hyperlink ref="A3316" r:id="rId3306" xr:uid="{E000E80B-DEA6-4AA5-BF0D-89483D1C7264}"/>
    <hyperlink ref="A3317" r:id="rId3307" xr:uid="{AA774C0C-C0D1-4182-88DB-1708480A47D0}"/>
    <hyperlink ref="A3318" r:id="rId3308" xr:uid="{2067C50C-7BC2-44CA-8B31-3D33501148B8}"/>
    <hyperlink ref="A3319" r:id="rId3309" xr:uid="{C2483C73-0451-4AF7-BC6C-167CFB2F0466}"/>
    <hyperlink ref="A3320" r:id="rId3310" xr:uid="{E21A9A7B-D1E7-46CB-8203-7673AE562610}"/>
    <hyperlink ref="A3321" r:id="rId3311" xr:uid="{DB7ED12C-3A62-40D6-BB69-5E0764322646}"/>
    <hyperlink ref="A3322" r:id="rId3312" xr:uid="{8576C5BB-D062-4FF2-B5C6-E4CA54346487}"/>
    <hyperlink ref="A3323" r:id="rId3313" xr:uid="{6B5348B1-DE32-43FD-A22A-8AB17F50835C}"/>
    <hyperlink ref="A3324" r:id="rId3314" xr:uid="{9E1A6FE7-D009-469E-B19E-CBAC4F3CEAA7}"/>
    <hyperlink ref="A3325" r:id="rId3315" xr:uid="{182F7AE6-7823-43F2-9DE9-C2918D3D2302}"/>
    <hyperlink ref="A3326" r:id="rId3316" xr:uid="{6898F875-1386-485A-8315-43171263AFBA}"/>
    <hyperlink ref="A3327" r:id="rId3317" xr:uid="{FFC4FD8E-3B50-49D8-A090-8A3A5A1472A9}"/>
    <hyperlink ref="A3328" r:id="rId3318" xr:uid="{F100E708-A95C-45B5-9E06-099E6A19DABB}"/>
    <hyperlink ref="A3329" r:id="rId3319" xr:uid="{CE0EBBD2-9F53-4CF3-9B93-79C4AF2651BA}"/>
    <hyperlink ref="A3330" r:id="rId3320" xr:uid="{9260D961-640B-4024-B434-2632A82408C0}"/>
    <hyperlink ref="A3331" r:id="rId3321" xr:uid="{CAA630E1-3A2F-42E7-8F02-D1CEAB24F035}"/>
    <hyperlink ref="A3332" r:id="rId3322" xr:uid="{3590F6AB-1245-4244-9608-F048C9897D8E}"/>
    <hyperlink ref="A3333" r:id="rId3323" xr:uid="{27B5E763-DDA8-4551-BB7F-AC137C3425EB}"/>
    <hyperlink ref="A3334" r:id="rId3324" xr:uid="{9162ECFC-CDD9-4A22-AC92-75E43E46728C}"/>
    <hyperlink ref="A3335" r:id="rId3325" xr:uid="{FE44E395-DA6C-45EF-949D-055AFE2B8CE5}"/>
    <hyperlink ref="A3336" r:id="rId3326" xr:uid="{D9C182AB-23EF-454B-8B21-EF25BEF94D71}"/>
    <hyperlink ref="A3337" r:id="rId3327" xr:uid="{02597126-14EC-415F-AF2C-B0FAB6A95FB1}"/>
    <hyperlink ref="A3338" r:id="rId3328" xr:uid="{6989E41B-C38A-4738-AC54-B2342E67DFB2}"/>
    <hyperlink ref="A3339" r:id="rId3329" xr:uid="{0919C05E-E9B2-4E7E-8655-A556BF1387AD}"/>
    <hyperlink ref="A3340" r:id="rId3330" xr:uid="{AC4A4F2E-4C1C-4411-8EEE-3385A761F822}"/>
    <hyperlink ref="A3341" r:id="rId3331" xr:uid="{298146F3-21FB-4CA2-8FBB-BFBF21BF5FE8}"/>
    <hyperlink ref="A3342" r:id="rId3332" xr:uid="{6D85B6CA-4C72-459B-B873-76E9E3D0C67C}"/>
    <hyperlink ref="A3343" r:id="rId3333" xr:uid="{038D7C6E-E1C7-4E25-B3F6-B76300B6C12E}"/>
    <hyperlink ref="A3344" r:id="rId3334" xr:uid="{AE1F25A6-A845-4D23-B9CF-13C58B879911}"/>
    <hyperlink ref="A3345" r:id="rId3335" xr:uid="{3A0E002E-FE6B-413A-8956-7942D99CEBDF}"/>
    <hyperlink ref="A3346" r:id="rId3336" xr:uid="{91E9E972-5462-4163-A725-17FF9A078870}"/>
    <hyperlink ref="A3347" r:id="rId3337" xr:uid="{DAA08B34-A5EB-450A-B643-8897F3D4E2D2}"/>
    <hyperlink ref="A3348" r:id="rId3338" xr:uid="{354A0FD6-9676-4A1D-A69B-75FA45C12339}"/>
    <hyperlink ref="A3349" r:id="rId3339" xr:uid="{89E1F038-C608-4687-AE82-11D3ED890C21}"/>
    <hyperlink ref="A3350" r:id="rId3340" xr:uid="{710BA6AE-41C3-485D-A266-C2ABCBE11211}"/>
    <hyperlink ref="A3351" r:id="rId3341" xr:uid="{2E53971C-3514-4F9F-B2B9-F990395C32AF}"/>
    <hyperlink ref="A3352" r:id="rId3342" xr:uid="{DF20744F-66C0-420F-B767-86A8CB2DCED1}"/>
    <hyperlink ref="A3353" r:id="rId3343" xr:uid="{5D5C99FB-17AC-4733-AD37-01DB19FD6FE3}"/>
    <hyperlink ref="A3354" r:id="rId3344" xr:uid="{53743291-451A-4D1D-9812-88E8BCACEDA3}"/>
    <hyperlink ref="A3355" r:id="rId3345" xr:uid="{AABE016E-FFF6-4726-B2DB-74C20A56461D}"/>
    <hyperlink ref="A3356" r:id="rId3346" xr:uid="{B499246A-2059-4803-95CE-CA2D6F6D9B10}"/>
    <hyperlink ref="A3357" r:id="rId3347" xr:uid="{FD7161CC-5661-4D37-8188-9AE3FA8BD628}"/>
    <hyperlink ref="A3358" r:id="rId3348" xr:uid="{5776BE14-512F-4ECD-A154-34907B97D708}"/>
    <hyperlink ref="A3359" r:id="rId3349" xr:uid="{2CA5B71F-21D6-4806-B022-2A507CF487E3}"/>
    <hyperlink ref="A3360" r:id="rId3350" xr:uid="{787E46A1-1E87-48BD-A103-B845662F7BB9}"/>
    <hyperlink ref="A3361" r:id="rId3351" xr:uid="{043632D9-4707-42EA-A42E-B204F6278543}"/>
    <hyperlink ref="A3362" r:id="rId3352" xr:uid="{C083BFF9-5FE5-49A9-9F5B-DE044CE27465}"/>
    <hyperlink ref="A3363" r:id="rId3353" xr:uid="{975A1552-1EA2-4C12-BC7B-A0BCBA8C275F}"/>
    <hyperlink ref="A3364" r:id="rId3354" xr:uid="{D05B0AA1-C50C-4DDB-96B3-6CDC00B08D7F}"/>
    <hyperlink ref="A3365" r:id="rId3355" xr:uid="{554CB76B-0002-489C-AA8D-424D322E320E}"/>
    <hyperlink ref="A3366" r:id="rId3356" xr:uid="{B443F408-3EF0-4180-AB52-F8993B65A731}"/>
    <hyperlink ref="A3367" r:id="rId3357" xr:uid="{8AA92356-1754-49B5-8BD2-AE89E7229E4E}"/>
    <hyperlink ref="A3368" r:id="rId3358" xr:uid="{878DC6EC-A0B9-476C-90C3-C100C05CAFD2}"/>
    <hyperlink ref="A3369" r:id="rId3359" xr:uid="{79BB7783-B26B-4847-A4A2-E7FE4452FA1C}"/>
    <hyperlink ref="A3370" r:id="rId3360" xr:uid="{4FD8D1CE-2F4D-41A0-8791-FEFAC5AFEB7B}"/>
    <hyperlink ref="A3371" r:id="rId3361" xr:uid="{7A6A0FF4-0D25-4149-AD25-66F70D224D8C}"/>
    <hyperlink ref="A3372" r:id="rId3362" xr:uid="{329E4659-9AFF-42DA-9725-72B7875EA4FF}"/>
    <hyperlink ref="A3373" r:id="rId3363" xr:uid="{396BE6F3-6EFF-47D7-AA4A-96FDF6950A4E}"/>
    <hyperlink ref="A3374" r:id="rId3364" xr:uid="{35AD7374-3009-475A-9D4F-356BEFC3AA8A}"/>
    <hyperlink ref="A3375" r:id="rId3365" xr:uid="{536781A9-74CE-4792-9D99-C2CF8B13A392}"/>
    <hyperlink ref="A3376" r:id="rId3366" xr:uid="{AD2B4DCA-1F16-4B8D-875A-0988E833777C}"/>
    <hyperlink ref="A3377" r:id="rId3367" xr:uid="{C2F3C303-47A3-463D-BA11-B21AF4A8869C}"/>
    <hyperlink ref="A3378" r:id="rId3368" xr:uid="{4AF8B4C8-7A47-4F25-BBCE-1D2F2A60569C}"/>
    <hyperlink ref="A3379" r:id="rId3369" xr:uid="{7DCAC6A4-F8F1-4ED5-B620-D5E97424F395}"/>
    <hyperlink ref="A3380" r:id="rId3370" xr:uid="{0B569C77-67B5-498A-800E-2C3EA746C4CD}"/>
    <hyperlink ref="A3381" r:id="rId3371" xr:uid="{F119B7AE-DD67-480E-B27A-5701812699D7}"/>
    <hyperlink ref="A3382" r:id="rId3372" xr:uid="{F9D6A6EA-36B5-4BEC-BC5C-AAB6CFE0F88B}"/>
    <hyperlink ref="A3383" r:id="rId3373" xr:uid="{C841E5EE-2A05-4563-B770-4C0178D6BAFB}"/>
    <hyperlink ref="A3384" r:id="rId3374" xr:uid="{839A6F2C-5FE6-49C5-8E47-6284B8CADFC8}"/>
    <hyperlink ref="A3385" r:id="rId3375" xr:uid="{A420E9F3-5D8D-406F-B5AC-507C157BE3A6}"/>
    <hyperlink ref="A3386" r:id="rId3376" xr:uid="{56052A8E-07CC-4C69-AC25-9024AFA469BB}"/>
    <hyperlink ref="A3387" r:id="rId3377" xr:uid="{3DC3BA50-2E13-4A5F-A2FE-49A233D83D5E}"/>
    <hyperlink ref="A3388" r:id="rId3378" xr:uid="{ABDEE535-7EA9-41C4-AAD6-1567F9F1BA0C}"/>
    <hyperlink ref="A3389" r:id="rId3379" xr:uid="{44B9DDA4-A098-4898-B79A-AD001401C195}"/>
    <hyperlink ref="A3390" r:id="rId3380" xr:uid="{1045B3F7-B8DA-4E26-A72A-A91859F03CB2}"/>
    <hyperlink ref="A3391" r:id="rId3381" xr:uid="{917C349B-AA3B-49B7-A8C4-B1DDCF2C2F89}"/>
    <hyperlink ref="A3392" r:id="rId3382" xr:uid="{3343F5D3-A856-4E0C-AD67-13263FEC3FF7}"/>
    <hyperlink ref="A3393" r:id="rId3383" xr:uid="{7AC84051-0138-4F1F-8A36-605A2788DBDA}"/>
    <hyperlink ref="A3394" r:id="rId3384" xr:uid="{3C8D4965-41AD-454B-BB8C-F2BCDF7C0C36}"/>
    <hyperlink ref="A3395" r:id="rId3385" xr:uid="{3E568575-E769-4AB8-A5CA-875DB5B75567}"/>
    <hyperlink ref="A3396" r:id="rId3386" xr:uid="{03D20E27-FEE1-4D2F-AE12-602D599CDAC7}"/>
    <hyperlink ref="A3397" r:id="rId3387" xr:uid="{296E0DDE-F8BA-4390-8049-CBA6FC82E090}"/>
    <hyperlink ref="A3398" r:id="rId3388" xr:uid="{4005815B-C10C-4021-BC69-8145D40955AC}"/>
    <hyperlink ref="A3399" r:id="rId3389" xr:uid="{2D2EAC84-010B-469E-909B-6F7032F65CA1}"/>
    <hyperlink ref="A3400" r:id="rId3390" xr:uid="{4EA1E2F9-EA42-4CB4-9E3F-C01F028CBA05}"/>
    <hyperlink ref="A3401" r:id="rId3391" xr:uid="{9DFF818B-702C-43DA-8002-F703E7B80ACC}"/>
    <hyperlink ref="A3402" r:id="rId3392" xr:uid="{899561EC-E116-48F6-B091-3A7847E74A0E}"/>
    <hyperlink ref="A3403" r:id="rId3393" xr:uid="{89E76056-EC8F-4DB0-9E97-922607690CF8}"/>
    <hyperlink ref="A3404" r:id="rId3394" xr:uid="{512D6507-9A11-44D8-A200-583E03A8B2BB}"/>
    <hyperlink ref="A3405" r:id="rId3395" xr:uid="{EA1C390F-4DA6-4396-8B2E-CE66453C60A0}"/>
    <hyperlink ref="A3406" r:id="rId3396" xr:uid="{A0EACE44-0E20-4264-8874-FE6FFD3610D5}"/>
    <hyperlink ref="A3407" r:id="rId3397" xr:uid="{E9DB3B3C-1F03-41FE-9DFF-53E69F47629D}"/>
    <hyperlink ref="A3408" r:id="rId3398" xr:uid="{43BF3E69-7D4A-42A9-B2D1-1A32F16BE999}"/>
    <hyperlink ref="A3409" r:id="rId3399" xr:uid="{90C50F68-618A-45C6-B789-4854EA85880C}"/>
    <hyperlink ref="A3410" r:id="rId3400" xr:uid="{40606014-0BF5-49BC-BA4E-82D7C9111620}"/>
    <hyperlink ref="A3411" r:id="rId3401" xr:uid="{6FFF879C-2E91-48EE-A6B3-47E27BB9C263}"/>
    <hyperlink ref="A3412" r:id="rId3402" xr:uid="{6CFC3619-2BAF-4BEB-BE45-C705E0A63FE1}"/>
    <hyperlink ref="A3413" r:id="rId3403" xr:uid="{C608CBBF-6A54-4D54-8FE3-3732C0DCBB7E}"/>
    <hyperlink ref="A3414" r:id="rId3404" xr:uid="{FC68A3AF-4FFB-49AF-B88D-C265EB00587A}"/>
    <hyperlink ref="A3415" r:id="rId3405" xr:uid="{0F04E901-EA76-47C6-AEF2-BE815E27E310}"/>
    <hyperlink ref="A3416" r:id="rId3406" xr:uid="{F630EFC8-0CC2-49E6-8584-663E1600E1CC}"/>
    <hyperlink ref="A3417" r:id="rId3407" xr:uid="{646FD3C6-A4D7-4030-88F0-075ED944569E}"/>
    <hyperlink ref="A3418" r:id="rId3408" xr:uid="{65F80D8A-BEFD-4852-A2C5-0BB689454590}"/>
    <hyperlink ref="A3419" r:id="rId3409" xr:uid="{A06125B0-FEC0-4D2E-AD96-E5EB9471AEC9}"/>
    <hyperlink ref="A3420" r:id="rId3410" xr:uid="{CF1A8E51-BFF6-4C77-B209-E0515EA4A3CD}"/>
    <hyperlink ref="A3421" r:id="rId3411" xr:uid="{17DF379A-6E01-426E-A592-D2A1137257E8}"/>
    <hyperlink ref="A3422" r:id="rId3412" xr:uid="{26F333BA-3B49-4516-A495-6D8390E0177E}"/>
    <hyperlink ref="A3423" r:id="rId3413" xr:uid="{42B3D73D-45CF-4FE5-BB6C-34B489A3C3C0}"/>
    <hyperlink ref="A3424" r:id="rId3414" xr:uid="{4B7ACDB4-00EF-475C-BFA7-3DB0F9D5F267}"/>
    <hyperlink ref="A3425" r:id="rId3415" xr:uid="{D81D21E6-8A67-46FE-A55D-F24432AD5BFA}"/>
    <hyperlink ref="A3426" r:id="rId3416" xr:uid="{614C34EE-22BD-4FFC-AC8D-3D5998BD54FD}"/>
    <hyperlink ref="A3427" r:id="rId3417" xr:uid="{1253191E-3D08-40F7-B14F-A3DBDA7F2B62}"/>
    <hyperlink ref="A3428" r:id="rId3418" xr:uid="{88A44C66-92EE-498E-80FF-74D29A347E08}"/>
    <hyperlink ref="A3429" r:id="rId3419" xr:uid="{883B7F12-92D2-495D-80C5-97A7DF329096}"/>
    <hyperlink ref="A3430" r:id="rId3420" xr:uid="{FEE272CE-8BB9-47A5-AFD2-99CA23B281DF}"/>
    <hyperlink ref="A3431" r:id="rId3421" xr:uid="{54FBB657-64A9-4DCE-9C64-FD3AFD4652D8}"/>
    <hyperlink ref="A3432" r:id="rId3422" xr:uid="{A7332DF5-BF3A-4E8A-8417-6DC016C4D3ED}"/>
    <hyperlink ref="A3433" r:id="rId3423" xr:uid="{F85C0B33-61A8-464E-884C-677433BA69A1}"/>
    <hyperlink ref="A3434" r:id="rId3424" xr:uid="{14988D53-20AD-4EE3-85F6-E6B035D4B942}"/>
    <hyperlink ref="A3435" r:id="rId3425" xr:uid="{E3B001BF-7C4B-4850-BC6F-F99CEBE839D8}"/>
    <hyperlink ref="A3436" r:id="rId3426" xr:uid="{504FEC80-594E-4F1B-A50C-99A08F80ADB9}"/>
    <hyperlink ref="A3437" r:id="rId3427" xr:uid="{E77F30ED-D27D-405A-BBAF-708CEF3C9075}"/>
    <hyperlink ref="A3438" r:id="rId3428" xr:uid="{5FF98AB7-DB40-4BCA-9571-EF0B51587651}"/>
    <hyperlink ref="A3439" r:id="rId3429" xr:uid="{08859D6F-47DA-4D2F-81E9-06DA36B93244}"/>
    <hyperlink ref="A3440" r:id="rId3430" xr:uid="{709D722B-797A-4FE9-B45A-3DEC9C84D922}"/>
    <hyperlink ref="A3441" r:id="rId3431" xr:uid="{28DF0CC6-2E4E-40E1-9400-9B31C52009A9}"/>
    <hyperlink ref="A3442" r:id="rId3432" xr:uid="{DE6D409B-3BBB-42D0-9337-3417ED87DDFA}"/>
    <hyperlink ref="A3443" r:id="rId3433" xr:uid="{7C7C7897-3F14-4AD1-AA3E-F0B173973FD2}"/>
    <hyperlink ref="A3444" r:id="rId3434" xr:uid="{BD738CAD-5C1E-4D57-843F-4FEC0E3AF135}"/>
    <hyperlink ref="A3445" r:id="rId3435" xr:uid="{59FC639A-0F50-42A4-8D7F-684C27533D0E}"/>
    <hyperlink ref="A3446" r:id="rId3436" xr:uid="{34E865B4-8031-4461-BDFB-30B8A2AA89A4}"/>
    <hyperlink ref="A3447" r:id="rId3437" xr:uid="{24ACAE43-3FB1-49D5-AA09-5D0C42F169B1}"/>
    <hyperlink ref="A3448" r:id="rId3438" xr:uid="{E8A3923E-DC1E-48AA-B441-FD675A41E8A5}"/>
    <hyperlink ref="A3449" r:id="rId3439" xr:uid="{D9F0EE8A-8D85-4604-8836-0571394C82F1}"/>
    <hyperlink ref="A3450" r:id="rId3440" xr:uid="{F1E3584B-455C-48FD-92EC-190068F895E4}"/>
    <hyperlink ref="A3451" r:id="rId3441" xr:uid="{E5D6AD9E-0B2D-4BAF-B430-780DE99B8D9E}"/>
    <hyperlink ref="A3452" r:id="rId3442" xr:uid="{F8FC0ADA-D43F-465B-8A4A-3554EE877623}"/>
    <hyperlink ref="A3453" r:id="rId3443" xr:uid="{41D9178A-3D14-4725-9D53-3D950C55A7A4}"/>
    <hyperlink ref="A3454" r:id="rId3444" xr:uid="{E3B09B41-A84E-49AF-826A-E331C21F1697}"/>
    <hyperlink ref="A3455" r:id="rId3445" xr:uid="{38551043-31E9-4B7A-8BB9-C87B700C75D6}"/>
    <hyperlink ref="A3456" r:id="rId3446" xr:uid="{C216A417-DF11-44BE-827A-797DFE8A1DD3}"/>
    <hyperlink ref="A3457" r:id="rId3447" xr:uid="{2962C8D4-1286-450A-9BB7-24F548DEEFF7}"/>
    <hyperlink ref="A3458" r:id="rId3448" xr:uid="{C610006F-8B20-48A4-AE14-B0C8525651FC}"/>
    <hyperlink ref="A3459" r:id="rId3449" xr:uid="{C5E13EBC-E06F-4077-8983-35ECFABC7AFB}"/>
    <hyperlink ref="A3460" r:id="rId3450" xr:uid="{42619444-4A72-4DC7-A213-4FD9698A18E0}"/>
    <hyperlink ref="A3461" r:id="rId3451" xr:uid="{60B145D8-F14C-4F05-AA71-827F6F93B762}"/>
    <hyperlink ref="A3462" r:id="rId3452" xr:uid="{BF438EFC-F042-4A3C-829F-9860A5821051}"/>
    <hyperlink ref="A3463" r:id="rId3453" xr:uid="{611837B7-F958-4B4D-AFFF-980D2A7C018A}"/>
    <hyperlink ref="A3464" r:id="rId3454" xr:uid="{D5FA30D5-9976-4F8B-ABC4-6DDF2AD71EE0}"/>
    <hyperlink ref="A3465" r:id="rId3455" xr:uid="{12757777-2819-495A-9ECE-8443CEC2DC1A}"/>
    <hyperlink ref="A3466" r:id="rId3456" xr:uid="{2BABA803-9E09-4D8B-B58A-84BE2C2D879F}"/>
    <hyperlink ref="A3467" r:id="rId3457" xr:uid="{364A193D-939E-41E7-9E19-E90D12E6B897}"/>
    <hyperlink ref="A3468" r:id="rId3458" xr:uid="{47BEA64B-102C-40EC-AC34-D6AB7A60F9ED}"/>
    <hyperlink ref="A3469" r:id="rId3459" xr:uid="{0E8F4CAB-49B8-4508-8617-5D296BE39F25}"/>
    <hyperlink ref="A3470" r:id="rId3460" xr:uid="{918AE47E-120F-45A8-A0FF-8502D4BAD05E}"/>
    <hyperlink ref="A3471" r:id="rId3461" xr:uid="{4FEF09B6-183E-41A4-AD9C-5F579251D23A}"/>
    <hyperlink ref="A3472" r:id="rId3462" xr:uid="{2F2B70E0-C8DC-4B2F-9947-CE8D12216589}"/>
    <hyperlink ref="A3473" r:id="rId3463" xr:uid="{26365CF5-F7A0-44B7-9B5E-208331D7C6DE}"/>
    <hyperlink ref="A3474" r:id="rId3464" xr:uid="{34F09039-4421-400A-9060-A76F1B962879}"/>
    <hyperlink ref="A3475" r:id="rId3465" xr:uid="{C2D32EBA-9F51-46D1-B631-899C75AAF644}"/>
    <hyperlink ref="A3476" r:id="rId3466" xr:uid="{C38482FE-4A28-41DD-BB00-3D726750EC6B}"/>
    <hyperlink ref="A3477" r:id="rId3467" xr:uid="{647BD425-4EC5-49D6-8EBB-098AD2C4DDBB}"/>
    <hyperlink ref="A3478" r:id="rId3468" xr:uid="{D1763AC9-311E-43CA-A5E0-B42CB6BA84D3}"/>
    <hyperlink ref="A3479" r:id="rId3469" xr:uid="{0AA5AE69-9F4F-4146-8FCA-916A09AD3F6C}"/>
    <hyperlink ref="A3480" r:id="rId3470" xr:uid="{DEFF3CBD-C8A4-4A30-A208-FAF08AF74197}"/>
    <hyperlink ref="A3481" r:id="rId3471" xr:uid="{3B059F73-4A94-441F-B314-AAFF4057195C}"/>
    <hyperlink ref="A3482" r:id="rId3472" xr:uid="{88B0D82A-453D-4FFC-8070-F10EC081B27E}"/>
    <hyperlink ref="A3483" r:id="rId3473" xr:uid="{E9D356CC-801A-4850-9DB1-69C1C3AAEE95}"/>
    <hyperlink ref="A3484" r:id="rId3474" xr:uid="{BAAF7615-80AE-47C5-99CD-D671C5CF00A6}"/>
    <hyperlink ref="A3485" r:id="rId3475" xr:uid="{40ED5D71-8E85-4792-9D57-25DCC8FA88BD}"/>
    <hyperlink ref="A3486" r:id="rId3476" xr:uid="{F9DA3BB2-2C66-47BE-9E88-BF1F27F7675B}"/>
    <hyperlink ref="A3487" r:id="rId3477" xr:uid="{2E0B1B01-EAC1-4C93-BBDA-782A057DC953}"/>
    <hyperlink ref="A3488" r:id="rId3478" xr:uid="{6E8531F0-5455-4EFA-9DD5-165E00062E32}"/>
    <hyperlink ref="A3489" r:id="rId3479" xr:uid="{DE2273CC-6EFD-4B78-A8C8-B6476AE0AC0A}"/>
    <hyperlink ref="A3490" r:id="rId3480" xr:uid="{572AD02B-FA12-4053-88FE-8687125FAB5E}"/>
    <hyperlink ref="A3491" r:id="rId3481" xr:uid="{085AD555-A663-43D2-8DBB-07AB0B1829C8}"/>
    <hyperlink ref="A3492" r:id="rId3482" xr:uid="{D53E2815-AD9C-43D2-AA72-4F4FBCD98497}"/>
    <hyperlink ref="A3493" r:id="rId3483" xr:uid="{29D06B55-50F5-4085-A115-B4FE35B1679C}"/>
    <hyperlink ref="A3494" r:id="rId3484" xr:uid="{ADCD1270-6261-4F42-8ACD-4451A5E18F00}"/>
    <hyperlink ref="A3495" r:id="rId3485" xr:uid="{BC1EB8A0-2A90-4310-AEFD-1B4EDF43CE04}"/>
    <hyperlink ref="A3496" r:id="rId3486" xr:uid="{7D9D0863-29DF-47BE-A607-D7B136B6E582}"/>
    <hyperlink ref="A3497" r:id="rId3487" xr:uid="{5CE0522A-96F6-4BD8-95EB-604C42043ABC}"/>
    <hyperlink ref="A3498" r:id="rId3488" xr:uid="{FDD0ED85-47FF-4616-9106-A1E76D463945}"/>
    <hyperlink ref="A3499" r:id="rId3489" xr:uid="{8B1D3461-B892-4AB3-AA63-66B865E7468C}"/>
    <hyperlink ref="A3500" r:id="rId3490" xr:uid="{57BB79ED-8083-4EEF-BC1F-145F018DAE33}"/>
    <hyperlink ref="A3501" r:id="rId3491" xr:uid="{FBE8741D-56B6-4A4C-B29E-E24692FF8F20}"/>
    <hyperlink ref="A3502" r:id="rId3492" xr:uid="{57A74243-CBA1-4869-8AFA-CCA3AD83DBB6}"/>
    <hyperlink ref="A3503" r:id="rId3493" xr:uid="{EB4EDDD3-1115-4324-90A0-9DAA00737A4E}"/>
    <hyperlink ref="A3504" r:id="rId3494" xr:uid="{F7A1A701-5BAC-4C8C-B9F9-E850B355C290}"/>
    <hyperlink ref="A3505" r:id="rId3495" xr:uid="{48573572-B869-4B1C-A558-B04EEE68E58A}"/>
    <hyperlink ref="A3506" r:id="rId3496" xr:uid="{5F92BC1C-6E66-42E0-8FF7-99DE5093E2FE}"/>
    <hyperlink ref="A3507" r:id="rId3497" xr:uid="{54742E08-CDBA-4E79-94D2-FADAD623CF47}"/>
    <hyperlink ref="A3508" r:id="rId3498" xr:uid="{5EA73193-833D-47D2-BF21-5F797DEA921D}"/>
    <hyperlink ref="A3509" r:id="rId3499" xr:uid="{F57B5033-F5B6-4039-AF3D-40BD91059ABA}"/>
    <hyperlink ref="A3510" r:id="rId3500" xr:uid="{516A7E66-3853-4EFD-AA24-EC85416608AE}"/>
    <hyperlink ref="A3511" r:id="rId3501" xr:uid="{D7E6829E-CA79-45A2-976D-FD42E0CCC370}"/>
    <hyperlink ref="A3512" r:id="rId3502" xr:uid="{80A0D54F-04C7-4381-815C-6385442DAD0F}"/>
    <hyperlink ref="A3513" r:id="rId3503" xr:uid="{FED5EC79-A1CA-4C4B-A405-C1DFAB8AB209}"/>
    <hyperlink ref="A3514" r:id="rId3504" xr:uid="{438736D8-3C40-405D-8AA1-039CE07594B6}"/>
    <hyperlink ref="A3515" r:id="rId3505" xr:uid="{D0DE37AF-92E7-4017-852A-347F26A47E47}"/>
    <hyperlink ref="A3516" r:id="rId3506" xr:uid="{13B16ECF-4D4E-43DF-8A0E-E01DE6C649D8}"/>
    <hyperlink ref="A3517" r:id="rId3507" xr:uid="{0200957E-A105-4258-938E-F82E0E118613}"/>
    <hyperlink ref="A3518" r:id="rId3508" xr:uid="{A3D2624D-7C5C-471E-9C8E-EB5AE18927AD}"/>
    <hyperlink ref="A3519" r:id="rId3509" xr:uid="{13C71705-8BAF-4814-B340-EECC2E878939}"/>
    <hyperlink ref="A3520" r:id="rId3510" xr:uid="{447102CB-CC53-42BE-AAF6-8FD29DEBA740}"/>
    <hyperlink ref="A3521" r:id="rId3511" xr:uid="{6EB2865D-B0BC-440C-920B-13119AB76FE2}"/>
    <hyperlink ref="A3522" r:id="rId3512" xr:uid="{0FCF0B77-A7F4-4271-9CB2-0E2C3A596064}"/>
    <hyperlink ref="A3523" r:id="rId3513" xr:uid="{7E88CEF5-C53D-45BD-83C3-0B2FDEEC9AFA}"/>
    <hyperlink ref="A3524" r:id="rId3514" xr:uid="{CEB09FA7-E16F-44DB-AEF4-83986F68E7B5}"/>
    <hyperlink ref="A3525" r:id="rId3515" xr:uid="{894EDEAF-6D1D-4F18-958F-073567E06A39}"/>
    <hyperlink ref="A3526" r:id="rId3516" xr:uid="{71A32AB6-CBFA-4902-8A23-1FB08E37866C}"/>
    <hyperlink ref="A3527" r:id="rId3517" xr:uid="{C3188BC3-C731-474B-BCA5-23568CBB5152}"/>
    <hyperlink ref="A3528" r:id="rId3518" xr:uid="{058083CF-918E-4A54-AE77-7434F8AC4B6B}"/>
    <hyperlink ref="A3529" r:id="rId3519" xr:uid="{7B8A2A30-0B83-4A07-8F65-A00BE577A5FB}"/>
    <hyperlink ref="A3530" r:id="rId3520" xr:uid="{49F59891-DE30-4435-B33A-1ACE8DF90986}"/>
    <hyperlink ref="A3531" r:id="rId3521" xr:uid="{0D60FFB5-96E9-47A2-803B-FE01F9B88A74}"/>
    <hyperlink ref="A3532" r:id="rId3522" xr:uid="{230E6905-CB7E-4B16-93ED-F3E667A250D7}"/>
    <hyperlink ref="A3533" r:id="rId3523" xr:uid="{A28E63A2-1641-449B-9D65-DC0DC68DEFDC}"/>
    <hyperlink ref="A3534" r:id="rId3524" xr:uid="{61E70D3D-AA77-4A4B-9C8F-9EE55CEBBC27}"/>
    <hyperlink ref="A3535" r:id="rId3525" xr:uid="{9940F28E-3CDB-41E6-848A-49A780AD72D6}"/>
    <hyperlink ref="A3536" r:id="rId3526" xr:uid="{0207B3CF-A3E8-4F35-8425-D9E109807D7E}"/>
    <hyperlink ref="A3537" r:id="rId3527" xr:uid="{38789FDB-B008-46A9-8CAF-7BE4DD64E83C}"/>
    <hyperlink ref="A3538" r:id="rId3528" xr:uid="{FA1881C7-4818-4EED-BF4C-35E6BD42EA33}"/>
    <hyperlink ref="A3539" r:id="rId3529" xr:uid="{9EC9E831-CCA2-4422-A02D-73D597348306}"/>
    <hyperlink ref="A3540" r:id="rId3530" xr:uid="{282414E6-59CE-44E3-B44C-FAC33F672080}"/>
    <hyperlink ref="A3541" r:id="rId3531" xr:uid="{612AE84B-DD94-4A37-9CDA-ACE94C6C3F21}"/>
    <hyperlink ref="A3542" r:id="rId3532" xr:uid="{F9258968-55D2-47CA-AAC3-3BE107540DEF}"/>
    <hyperlink ref="A3543" r:id="rId3533" xr:uid="{E52D6E57-405B-4ADB-A156-BF5D40270663}"/>
    <hyperlink ref="A3544" r:id="rId3534" xr:uid="{5C242C68-845F-4366-B56D-F41813352045}"/>
    <hyperlink ref="A3545" r:id="rId3535" xr:uid="{BE942EC8-488E-48BE-B1BD-143DED62458F}"/>
    <hyperlink ref="A3546" r:id="rId3536" xr:uid="{9DEA5D2F-AC0D-4556-B245-9D22C03F36C8}"/>
    <hyperlink ref="A3547" r:id="rId3537" xr:uid="{10C64414-243D-4239-8E49-F41159350714}"/>
    <hyperlink ref="A3548" r:id="rId3538" xr:uid="{306B4199-4730-40EE-8CC1-A28D455E28CC}"/>
    <hyperlink ref="A3549" r:id="rId3539" xr:uid="{60BDADF3-2CDD-4254-8F28-E47B73616362}"/>
    <hyperlink ref="A3550" r:id="rId3540" xr:uid="{F88A5CDF-0079-41D9-8AD2-67BBEA10510F}"/>
    <hyperlink ref="A3551" r:id="rId3541" xr:uid="{AC5805BD-C88F-49B6-9FE0-EC76732047EC}"/>
    <hyperlink ref="A3552" r:id="rId3542" xr:uid="{1F905205-B265-4C44-A3D8-B37ED6BDB9FB}"/>
    <hyperlink ref="A3553" r:id="rId3543" xr:uid="{FB7D5ABD-809C-47F0-B43B-20A9C3E9F950}"/>
    <hyperlink ref="A3554" r:id="rId3544" xr:uid="{24A7A706-1073-478E-B984-42BD8FC172FC}"/>
    <hyperlink ref="A3555" r:id="rId3545" xr:uid="{4769C7FA-AEF4-49E3-A19E-7D0A90F7634E}"/>
    <hyperlink ref="A3556" r:id="rId3546" xr:uid="{AF292393-DCB6-4F27-BCF6-363FD624452A}"/>
    <hyperlink ref="A3557" r:id="rId3547" xr:uid="{1805EB9B-5E73-4046-921B-72AC06774AEE}"/>
    <hyperlink ref="A3558" r:id="rId3548" xr:uid="{716B5D80-0FDE-4C71-ABC3-8B2371BF65A9}"/>
    <hyperlink ref="A3559" r:id="rId3549" xr:uid="{BA3A8EAA-F52B-4FF9-B5EE-81D427587FFE}"/>
    <hyperlink ref="A3560" r:id="rId3550" xr:uid="{C9E96C6F-8DB3-4E26-BBF3-FB556652A9B2}"/>
    <hyperlink ref="A3561" r:id="rId3551" xr:uid="{B4CA1E65-D077-4F38-822F-0368670604A5}"/>
    <hyperlink ref="A3562" r:id="rId3552" xr:uid="{FDDD96B5-3C76-469A-B2A5-A43372B3C82D}"/>
    <hyperlink ref="A3563" r:id="rId3553" xr:uid="{48D3C6B5-C676-4843-954E-B73A923CDAED}"/>
    <hyperlink ref="A3564" r:id="rId3554" xr:uid="{17724D1C-F5C2-4B1C-8485-636614F967BE}"/>
    <hyperlink ref="A3565" r:id="rId3555" xr:uid="{6F2439AC-5845-41AD-A1D5-517D8EB88397}"/>
    <hyperlink ref="A3566" r:id="rId3556" xr:uid="{367AC933-5F35-4357-9DA7-B726319ECFAE}"/>
    <hyperlink ref="A3567" r:id="rId3557" xr:uid="{ABD6A23D-F078-4D3C-9ABB-D28368646E2C}"/>
    <hyperlink ref="A3568" r:id="rId3558" xr:uid="{0BCD1AEC-ADCE-485B-83FA-8F14BD91DF77}"/>
    <hyperlink ref="A3569" r:id="rId3559" xr:uid="{D4637999-7471-4CC5-8795-59865E840E7A}"/>
    <hyperlink ref="A3570" r:id="rId3560" xr:uid="{78E9DEF9-1162-4E23-967B-6073B95CFA18}"/>
    <hyperlink ref="A3571" r:id="rId3561" xr:uid="{3571F59D-3F2B-4E92-BC3C-167ACDEC4A90}"/>
    <hyperlink ref="A3572" r:id="rId3562" xr:uid="{6364D288-BACE-4D12-80AA-B6D986BF1AB3}"/>
    <hyperlink ref="A3573" r:id="rId3563" xr:uid="{4F2E504F-2E6E-4499-B8D6-54602DEEAABA}"/>
    <hyperlink ref="A3574" r:id="rId3564" xr:uid="{808C71F7-D290-4D5A-BDFC-DEB395D9F6F8}"/>
    <hyperlink ref="A3575" r:id="rId3565" xr:uid="{3AEA1095-0147-4CFA-ABC2-A3B1AE5F82DA}"/>
    <hyperlink ref="A3576" r:id="rId3566" xr:uid="{7A4990FE-956E-4936-96FF-01C38CC723DB}"/>
    <hyperlink ref="A3577" r:id="rId3567" xr:uid="{45F14D19-707B-49E8-84CD-DB66740E4939}"/>
    <hyperlink ref="A3578" r:id="rId3568" xr:uid="{38B7BF4B-A375-4E6A-9422-9ACADA417495}"/>
    <hyperlink ref="A3579" r:id="rId3569" xr:uid="{2F6F0E64-381D-4132-8E8E-05B0F7E37C59}"/>
    <hyperlink ref="A3580" r:id="rId3570" xr:uid="{8106987D-578D-4764-B5C8-93AC443E05BF}"/>
    <hyperlink ref="A3581" r:id="rId3571" xr:uid="{9F20FCF0-0270-4BFC-971B-00D0ABFAE080}"/>
    <hyperlink ref="A3582" r:id="rId3572" xr:uid="{6BBB23CD-0B87-4046-B729-F74A5808DF75}"/>
    <hyperlink ref="A3583" r:id="rId3573" xr:uid="{72373263-5612-4FD0-B7F3-658EE07FDCC0}"/>
    <hyperlink ref="A3584" r:id="rId3574" xr:uid="{BC3C7FF5-3479-49C3-B578-7EF9AE3B3E6A}"/>
    <hyperlink ref="A3585" r:id="rId3575" xr:uid="{B56D6541-0598-4239-A078-E0A339E61E3E}"/>
    <hyperlink ref="A3586" r:id="rId3576" xr:uid="{43633337-1852-48D4-8006-BD14A1B410E7}"/>
    <hyperlink ref="A3587" r:id="rId3577" xr:uid="{8911EBC2-8053-4477-BCD6-CF6EF778584E}"/>
    <hyperlink ref="A3588" r:id="rId3578" xr:uid="{E505F8AB-D25D-4024-BE21-54C08C8B9CE9}"/>
    <hyperlink ref="A3589" r:id="rId3579" xr:uid="{396E19FF-8D51-4778-9353-B4DA3C17AA97}"/>
    <hyperlink ref="A3590" r:id="rId3580" xr:uid="{C12D6817-663B-4BCC-86E0-811A67589EF8}"/>
    <hyperlink ref="A3591" r:id="rId3581" xr:uid="{912444E4-DD45-4FB7-9900-1CE95797F213}"/>
    <hyperlink ref="A3592" r:id="rId3582" xr:uid="{A58990A5-9585-488C-A6CD-551A2C6E9F9F}"/>
    <hyperlink ref="A3593" r:id="rId3583" xr:uid="{46BD1FBC-3929-4DED-B6B7-0A43C4E2E7C1}"/>
    <hyperlink ref="A3594" r:id="rId3584" xr:uid="{D000F0EB-D072-4ABA-846B-CB490B1F3F7F}"/>
    <hyperlink ref="A3595" r:id="rId3585" xr:uid="{B6B9FCF1-FA54-42E2-8884-73726E72E555}"/>
    <hyperlink ref="A3596" r:id="rId3586" xr:uid="{44D97682-0EC0-4FEA-AED1-335F30153B05}"/>
    <hyperlink ref="A3597" r:id="rId3587" xr:uid="{F5D4DAA0-0792-4698-BEDE-4C516E598AF0}"/>
    <hyperlink ref="A3598" r:id="rId3588" xr:uid="{B330805A-9658-4765-9075-28D22E584768}"/>
    <hyperlink ref="A3599" r:id="rId3589" xr:uid="{8991DB0C-84D3-44EC-A7D1-90266F81CD37}"/>
    <hyperlink ref="A3600" r:id="rId3590" xr:uid="{661823B9-C88F-4856-8C69-8660BD48A343}"/>
    <hyperlink ref="A3601" r:id="rId3591" xr:uid="{EC5935D4-14B8-4DD1-BCDE-4C2C9ACFA95B}"/>
    <hyperlink ref="A3602" r:id="rId3592" xr:uid="{EC35AE94-305C-4CA8-85D5-25CC2D64749A}"/>
    <hyperlink ref="A3603" r:id="rId3593" xr:uid="{1B6DAD69-ED10-497B-853D-5B54FF762EEE}"/>
    <hyperlink ref="A3604" r:id="rId3594" xr:uid="{5D5C7867-1FCF-40D0-AD29-8E2E24BBD7A0}"/>
    <hyperlink ref="A3605" r:id="rId3595" xr:uid="{A09D7DA7-22DB-4747-B400-C5C81FF6F4C1}"/>
    <hyperlink ref="A3606" r:id="rId3596" xr:uid="{28DF865E-48C4-4894-A936-1A69E2276578}"/>
    <hyperlink ref="A3607" r:id="rId3597" xr:uid="{FD1322DE-E20A-4CAF-B7B1-3B5E77A552A5}"/>
    <hyperlink ref="A3608" r:id="rId3598" xr:uid="{0E300694-A43E-44D8-8206-F4BD58576E5A}"/>
    <hyperlink ref="A3609" r:id="rId3599" xr:uid="{C3658FD4-9B20-432D-A528-8D49E32704E6}"/>
    <hyperlink ref="A3610" r:id="rId3600" xr:uid="{E6B045A2-9286-40F1-817E-9450E98D0144}"/>
    <hyperlink ref="A3611" r:id="rId3601" xr:uid="{C92E092F-C344-449A-A957-FE7DDE558FDB}"/>
    <hyperlink ref="A3612" r:id="rId3602" xr:uid="{F46AFB65-B6F3-440A-83B8-BF2D4C4805D9}"/>
    <hyperlink ref="A3613" r:id="rId3603" xr:uid="{AA349A96-C8AA-427A-839B-9B4F4BC99400}"/>
    <hyperlink ref="A3614" r:id="rId3604" xr:uid="{94154227-CE43-49F4-8E44-CD60B8E96569}"/>
    <hyperlink ref="A3615" r:id="rId3605" xr:uid="{96CDBD57-1822-44D9-9E5D-68F8DA5A3EC2}"/>
    <hyperlink ref="A3616" r:id="rId3606" xr:uid="{D86FF9EF-39BE-429F-AA31-B9D516DB1078}"/>
    <hyperlink ref="A3617" r:id="rId3607" xr:uid="{1A0A91E0-D1EF-4420-9040-76E6A812D7DF}"/>
    <hyperlink ref="A3618" r:id="rId3608" xr:uid="{C02EC917-C157-4F9A-8935-3FBC6A03BDE1}"/>
    <hyperlink ref="A3619" r:id="rId3609" xr:uid="{A998FAF3-60BC-4BB1-A9DA-A99CEDDA6CEF}"/>
    <hyperlink ref="A3620" r:id="rId3610" xr:uid="{57E0F4E2-DD86-479A-8729-31C42B3B5D6E}"/>
    <hyperlink ref="A3621" r:id="rId3611" xr:uid="{C75BBDA3-EDCC-4F7B-B56A-80D45EC261EE}"/>
    <hyperlink ref="A3622" r:id="rId3612" xr:uid="{95C04A76-5865-4863-97C2-FEE2C4B7F9E6}"/>
    <hyperlink ref="A3623" r:id="rId3613" xr:uid="{F8E498CD-E8F3-4960-BC7A-A0E83EADE646}"/>
    <hyperlink ref="A3624" r:id="rId3614" xr:uid="{AE0FA19C-0AFD-4BC9-BD73-1134A3E1823F}"/>
    <hyperlink ref="A3625" r:id="rId3615" xr:uid="{850ACCD7-FA85-424C-AA98-2EBD28E40EB5}"/>
    <hyperlink ref="A3626" r:id="rId3616" xr:uid="{7B2989CA-1592-4221-BD3E-EF9033BAB688}"/>
    <hyperlink ref="A3627" r:id="rId3617" xr:uid="{93D264DD-2AA4-4BAC-992F-FCE8EE6BA8B4}"/>
    <hyperlink ref="A3628" r:id="rId3618" xr:uid="{021AE4E0-A222-4390-8CE4-5592747B609F}"/>
    <hyperlink ref="A3629" r:id="rId3619" xr:uid="{BB9F9DFB-F1D0-40F4-A78D-0F0E856F69FA}"/>
    <hyperlink ref="A3630" r:id="rId3620" xr:uid="{6120CEDD-719F-4ADB-89E3-EDEF749C48AA}"/>
    <hyperlink ref="A3631" r:id="rId3621" xr:uid="{0C5B2942-E2E8-4BF3-A7C0-7EDABACD473F}"/>
    <hyperlink ref="A3632" r:id="rId3622" xr:uid="{FC1B0324-B218-472A-AD65-F19806AE434C}"/>
    <hyperlink ref="A3633" r:id="rId3623" xr:uid="{FF9078D1-5417-431D-BA80-40734DBD2924}"/>
    <hyperlink ref="A3634" r:id="rId3624" xr:uid="{A279ABB8-33CB-4423-BCA8-F7EF55FB91A6}"/>
    <hyperlink ref="A3635" r:id="rId3625" xr:uid="{D3CFC4B1-0614-429C-9E6A-3CA6EBAD0C17}"/>
    <hyperlink ref="A3636" r:id="rId3626" xr:uid="{FF557C0B-F8D3-4568-8768-E3F77CF03C55}"/>
    <hyperlink ref="A3637" r:id="rId3627" xr:uid="{6D140344-B6C2-4304-8713-DA611AE8AB99}"/>
    <hyperlink ref="A3638" r:id="rId3628" xr:uid="{D862E562-B6E3-472F-999A-E2E7927530B7}"/>
    <hyperlink ref="A3639" r:id="rId3629" xr:uid="{166BA299-E1D4-4D24-B1D4-160E032BBD01}"/>
    <hyperlink ref="A3640" r:id="rId3630" xr:uid="{9F335F66-DCE7-45D9-B3BB-2B74587D5B57}"/>
    <hyperlink ref="A3641" r:id="rId3631" xr:uid="{CB23BFD7-8D3E-4024-B394-50D083251623}"/>
    <hyperlink ref="A3642" r:id="rId3632" xr:uid="{775234E7-429E-41F0-930B-BE5EA6AC7119}"/>
    <hyperlink ref="A3643" r:id="rId3633" xr:uid="{221ED1A6-DCAE-4FAF-8ACE-950B7D3EA5D6}"/>
    <hyperlink ref="A3644" r:id="rId3634" xr:uid="{A45A1333-278A-41B9-92F5-673F8B0B385A}"/>
    <hyperlink ref="A3645" r:id="rId3635" xr:uid="{21609470-3007-4D5B-B02D-93234952E43F}"/>
    <hyperlink ref="A3646" r:id="rId3636" xr:uid="{FE8E7DCC-2411-4A38-85D6-FBA96B4C400F}"/>
    <hyperlink ref="A3647" r:id="rId3637" xr:uid="{ECB24BDA-1662-47B1-B809-A181C697741A}"/>
    <hyperlink ref="A3648" r:id="rId3638" xr:uid="{57C7182B-8726-4FB0-8E33-9F26234DF7F7}"/>
    <hyperlink ref="A3649" r:id="rId3639" xr:uid="{B13B12FE-C29C-4035-B2CF-05A67AFD0FC5}"/>
    <hyperlink ref="A3650" r:id="rId3640" xr:uid="{8AD91757-D38F-4AFC-9D64-04259C288E25}"/>
    <hyperlink ref="A3651" r:id="rId3641" xr:uid="{78425846-A667-48A5-91FA-B89D9D792C90}"/>
    <hyperlink ref="A3652" r:id="rId3642" xr:uid="{682BCDBD-9958-4075-9BF7-AD3D1B457672}"/>
    <hyperlink ref="A3653" r:id="rId3643" xr:uid="{C9C2428E-F1E7-4418-8A5B-2D1E6F9B32EF}"/>
    <hyperlink ref="A3654" r:id="rId3644" xr:uid="{98ED33D8-5A7F-4E11-AD1F-9A572F928299}"/>
    <hyperlink ref="A3655" r:id="rId3645" xr:uid="{0D737A68-2FD5-440D-87E0-FDDD3F188A98}"/>
    <hyperlink ref="A3656" r:id="rId3646" xr:uid="{849945BA-3C30-405A-B610-7D7E47F0345A}"/>
    <hyperlink ref="A3657" r:id="rId3647" xr:uid="{2F7C693B-009B-4336-8881-35A65D81395E}"/>
    <hyperlink ref="A3658" r:id="rId3648" xr:uid="{5BB5EE96-2000-4614-AA86-45B88BF6BEE5}"/>
    <hyperlink ref="A3659" r:id="rId3649" xr:uid="{974518F1-1A87-4BF1-931A-EA9DA84E278B}"/>
    <hyperlink ref="A3660" r:id="rId3650" xr:uid="{0ECC0DCE-10D5-4058-B398-FDBA595D01DE}"/>
    <hyperlink ref="A3661" r:id="rId3651" xr:uid="{A0101931-6B71-43FA-918B-929DDA4CCBE0}"/>
    <hyperlink ref="A3662" r:id="rId3652" xr:uid="{250D5CCC-522C-495E-8ECA-9CC051BAB546}"/>
    <hyperlink ref="A3663" r:id="rId3653" xr:uid="{62001441-A500-469B-B47D-FCD9DDE78AE4}"/>
    <hyperlink ref="A3664" r:id="rId3654" xr:uid="{496F547B-C69B-4188-AEFB-B7095C109855}"/>
    <hyperlink ref="A3665" r:id="rId3655" xr:uid="{46655818-BFE8-4DDA-83D7-4C425166D886}"/>
    <hyperlink ref="A3666" r:id="rId3656" xr:uid="{646D1C30-B308-42C2-8211-4D920DC80DF6}"/>
    <hyperlink ref="A3667" r:id="rId3657" xr:uid="{282F81E1-9C4A-4E88-BEE6-E8FB81FB227B}"/>
    <hyperlink ref="A3668" r:id="rId3658" xr:uid="{CE48ED15-7B71-4DE2-BC88-E1408B5BB281}"/>
    <hyperlink ref="A3669" r:id="rId3659" xr:uid="{C2DCE64C-84EA-4C87-A1C8-36CB062C2BCB}"/>
    <hyperlink ref="A3670" r:id="rId3660" xr:uid="{FFF9170F-33C8-43C6-8F91-D2A1FC3BC766}"/>
    <hyperlink ref="A3671" r:id="rId3661" xr:uid="{47DD6F2F-E533-4A7D-8C96-DCF33C759D78}"/>
    <hyperlink ref="A3672" r:id="rId3662" xr:uid="{CF47910F-A79C-41B8-8B76-224BEA9E0763}"/>
    <hyperlink ref="A3673" r:id="rId3663" xr:uid="{553C312B-545B-4417-8C1F-DE1A1FFDE20E}"/>
    <hyperlink ref="A3674" r:id="rId3664" xr:uid="{F93E5B1E-0707-45F0-8646-44685CF80920}"/>
    <hyperlink ref="A3675" r:id="rId3665" xr:uid="{B65FA973-9BC6-4543-8F80-CD8067664028}"/>
    <hyperlink ref="A3676" r:id="rId3666" xr:uid="{C3A219BA-8C96-479D-8A51-8588265B2795}"/>
    <hyperlink ref="A3677" r:id="rId3667" xr:uid="{506CA51B-66C0-4799-BB60-547AB97C3B31}"/>
    <hyperlink ref="A3678" r:id="rId3668" xr:uid="{1D7F47FD-ED5E-452C-BEBF-0E38CE15AC39}"/>
    <hyperlink ref="A3679" r:id="rId3669" xr:uid="{E3BFA151-DA5D-4B79-8393-48EBB81C114D}"/>
    <hyperlink ref="A3680" r:id="rId3670" xr:uid="{B6979439-F256-4FBD-887B-E5F2014FF5B5}"/>
    <hyperlink ref="A3681" r:id="rId3671" xr:uid="{60725F18-43A1-4C17-89E8-97A4DF4FF9AE}"/>
    <hyperlink ref="A3682" r:id="rId3672" xr:uid="{F662D0E6-A707-471B-8AE2-F09113AD05A0}"/>
    <hyperlink ref="A3683" r:id="rId3673" xr:uid="{3C7BC34F-3619-416A-B26F-43325254D772}"/>
    <hyperlink ref="A3684" r:id="rId3674" xr:uid="{E7033017-D683-473B-8760-3D3DD8D834AD}"/>
    <hyperlink ref="A3685" r:id="rId3675" xr:uid="{2CCA5A55-FC78-47BC-B1ED-0BBE6E1EFB82}"/>
    <hyperlink ref="A3686" r:id="rId3676" xr:uid="{62DF228E-9C56-40C7-B884-E88173799DEB}"/>
    <hyperlink ref="A3687" r:id="rId3677" xr:uid="{BF0E7647-554B-4CCA-8AEC-4EC1EF2B547C}"/>
    <hyperlink ref="A3688" r:id="rId3678" xr:uid="{219964FE-AD47-4BAF-B450-73DF26F5279E}"/>
    <hyperlink ref="A3689" r:id="rId3679" xr:uid="{767D9A11-5AF8-49C9-B9C4-54D7F0B23BB0}"/>
    <hyperlink ref="A3690" r:id="rId3680" xr:uid="{4CD83463-76C6-46CA-A190-408561B56239}"/>
    <hyperlink ref="A3691" r:id="rId3681" xr:uid="{73EA8711-B782-4F0B-AC09-9B8F80B73CB6}"/>
    <hyperlink ref="A3692" r:id="rId3682" xr:uid="{BB72917C-BE49-4D83-9878-D48590705F4F}"/>
    <hyperlink ref="A3693" r:id="rId3683" xr:uid="{30E848F9-F4DB-468F-8FA5-C00C0A3B7683}"/>
    <hyperlink ref="A3694" r:id="rId3684" xr:uid="{D10C1941-369C-4BB5-8F4D-CAB2C5283417}"/>
    <hyperlink ref="A3695" r:id="rId3685" xr:uid="{2490D67C-ABD4-496D-8D1A-E44A07FE405D}"/>
    <hyperlink ref="A3696" r:id="rId3686" xr:uid="{AD624E09-92F3-420E-9F35-E218D5474CBF}"/>
    <hyperlink ref="A3697" r:id="rId3687" xr:uid="{761A13CA-E613-4C6D-9866-E82CC500CCAD}"/>
    <hyperlink ref="A3698" r:id="rId3688" xr:uid="{71E2D6B9-8AA5-46E9-8958-57D0E588EC15}"/>
    <hyperlink ref="A3699" r:id="rId3689" xr:uid="{445E840D-63F1-4247-98D6-0FCD8B1E5EE7}"/>
    <hyperlink ref="A3700" r:id="rId3690" xr:uid="{4672F220-FFC9-4E58-805F-8FCEF2AF126F}"/>
    <hyperlink ref="A3701" r:id="rId3691" xr:uid="{0D510B02-9066-4D53-837E-072DA1D1430F}"/>
    <hyperlink ref="A3702" r:id="rId3692" xr:uid="{51712A39-6712-4D39-AFE8-DD139E763CE6}"/>
    <hyperlink ref="A3703" r:id="rId3693" xr:uid="{CA30CE7E-A40E-4C70-857A-8AA27A8F3684}"/>
    <hyperlink ref="A3704" r:id="rId3694" xr:uid="{91F3A331-2163-4CC6-AFD1-44B1442BB006}"/>
    <hyperlink ref="A3705" r:id="rId3695" xr:uid="{6171C4C9-7726-479D-BF2B-D7CDDA33420E}"/>
    <hyperlink ref="A3706" r:id="rId3696" xr:uid="{044E1DA3-7EA4-4BAF-962D-974055E84E97}"/>
    <hyperlink ref="A3707" r:id="rId3697" xr:uid="{927C99F8-2489-4DC1-ACD0-E4025A8F11BB}"/>
    <hyperlink ref="A3708" r:id="rId3698" xr:uid="{53897C1B-5B5F-442E-B342-8EC77A13ED5D}"/>
    <hyperlink ref="A3709" r:id="rId3699" xr:uid="{8F07F375-9F46-4C75-8CD7-975DB3761DD8}"/>
    <hyperlink ref="A3710" r:id="rId3700" xr:uid="{2DE7C322-2858-4BEF-B666-73F1664FE2D7}"/>
    <hyperlink ref="A3711" r:id="rId3701" xr:uid="{57647ACC-60D2-4081-9127-8009C16CF5FD}"/>
    <hyperlink ref="A3712" r:id="rId3702" xr:uid="{07A43917-34BB-4C99-8972-D7EFF501D3A5}"/>
    <hyperlink ref="A3713" r:id="rId3703" xr:uid="{A7ECD534-5BB0-4D0F-8E9A-506937E506D3}"/>
    <hyperlink ref="A3714" r:id="rId3704" xr:uid="{C0E609CB-B828-4CDF-A714-524354801874}"/>
    <hyperlink ref="A3715" r:id="rId3705" xr:uid="{887C2A3E-AB75-4CDD-B67A-186ED38A22CF}"/>
    <hyperlink ref="A3716" r:id="rId3706" xr:uid="{669AF168-B282-457D-B467-D88FDEF77903}"/>
    <hyperlink ref="A3717" r:id="rId3707" xr:uid="{4F06F9F9-114D-4BD7-8D8F-C02F5D777E84}"/>
    <hyperlink ref="A3718" r:id="rId3708" xr:uid="{D722BE07-C077-497D-9586-EB94B632AD8E}"/>
    <hyperlink ref="A3719" r:id="rId3709" xr:uid="{A4D13AAB-1500-4900-8535-FC3398DEC3E8}"/>
    <hyperlink ref="A3720" r:id="rId3710" xr:uid="{D8460059-54A2-435A-9352-F4D851B3D685}"/>
    <hyperlink ref="A3721" r:id="rId3711" xr:uid="{E6B62C16-4060-4BF0-A6CD-1FB07B0C9D58}"/>
    <hyperlink ref="A3722" r:id="rId3712" xr:uid="{D4F0DA86-AC68-492B-BB90-C9CBFEBBA01D}"/>
    <hyperlink ref="A3723" r:id="rId3713" xr:uid="{7FE8B3FF-B914-4B82-AFEB-13226E569150}"/>
    <hyperlink ref="A3724" r:id="rId3714" xr:uid="{5296BE2D-8B5B-4F81-B170-818D6ADD9BA1}"/>
    <hyperlink ref="A3725" r:id="rId3715" xr:uid="{25A7E50A-A3D4-43D3-98B1-D67959DE88DC}"/>
    <hyperlink ref="A3726" r:id="rId3716" xr:uid="{8502A397-099B-4EE2-AEB0-9DE81C1F38A7}"/>
    <hyperlink ref="A3727" r:id="rId3717" xr:uid="{B77032C5-3E7B-435F-B415-1F826C7689C5}"/>
    <hyperlink ref="A3728" r:id="rId3718" xr:uid="{3813CB0C-8A95-4DCE-A989-29A5C37482AC}"/>
    <hyperlink ref="A3729" r:id="rId3719" xr:uid="{87A754A3-984D-4070-87D7-A8E087251212}"/>
    <hyperlink ref="A3730" r:id="rId3720" xr:uid="{99B09043-0796-4F24-971A-2AACC63A6559}"/>
    <hyperlink ref="A3731" r:id="rId3721" xr:uid="{1292CFA7-5421-41CB-B2A9-B16E6063A2AD}"/>
    <hyperlink ref="A3732" r:id="rId3722" xr:uid="{651E6941-2AF9-468C-9D39-F48F76C0DF38}"/>
    <hyperlink ref="A3733" r:id="rId3723" xr:uid="{73A1B43B-9C3D-4CB2-9C4F-7F5C61AB85F0}"/>
    <hyperlink ref="A3734" r:id="rId3724" xr:uid="{DF880D50-9344-4121-8F43-92F8EC76D271}"/>
    <hyperlink ref="A3735" r:id="rId3725" xr:uid="{8C0AFC78-1155-49B7-BCCD-9A3275AC4671}"/>
    <hyperlink ref="A3736" r:id="rId3726" xr:uid="{2ADCA209-1CE3-43FD-980D-166E60337337}"/>
    <hyperlink ref="A3737" r:id="rId3727" xr:uid="{6885DB90-EC53-441B-BC68-DC9D676244CE}"/>
    <hyperlink ref="A3738" r:id="rId3728" xr:uid="{0E416DBF-7586-4F07-9330-F72BBEC48217}"/>
    <hyperlink ref="A3739" r:id="rId3729" xr:uid="{FC420AE9-D7DE-4736-A625-B0426BA75C7D}"/>
    <hyperlink ref="A3740" r:id="rId3730" xr:uid="{D0AB8A6D-2D3F-410C-8B70-C2E841B4B2CD}"/>
    <hyperlink ref="A3741" r:id="rId3731" xr:uid="{FCB6A8D9-791B-4B0F-9542-F97BE7DB0C04}"/>
    <hyperlink ref="A3742" r:id="rId3732" xr:uid="{E2ECAB76-47A8-4C2F-A095-6B074A22E115}"/>
    <hyperlink ref="A3743" r:id="rId3733" xr:uid="{FF903C53-D799-43BC-97E9-C910D308187D}"/>
    <hyperlink ref="A3744" r:id="rId3734" xr:uid="{B60452E3-8942-4906-9BB5-FCE451A6812F}"/>
    <hyperlink ref="A3745" r:id="rId3735" xr:uid="{C02FCC40-4090-4A85-BFA1-3F6346BF08E9}"/>
    <hyperlink ref="A3746" r:id="rId3736" xr:uid="{4FD6304F-4014-4CD7-B6BF-A3454BA1C8F3}"/>
    <hyperlink ref="A3747" r:id="rId3737" xr:uid="{4C3F320A-E3D0-47D9-9780-0B1BDA989585}"/>
    <hyperlink ref="A3748" r:id="rId3738" xr:uid="{72396F98-34F1-4B8C-A499-91FA3072FDA1}"/>
    <hyperlink ref="A3749" r:id="rId3739" xr:uid="{964A6562-78BA-4D08-9D6F-6F3291247786}"/>
    <hyperlink ref="A3750" r:id="rId3740" xr:uid="{F76F35BC-D56D-4CED-82D2-454A26F1B081}"/>
    <hyperlink ref="A3751" r:id="rId3741" xr:uid="{E254CE9F-F2B3-40DA-B631-98AE7B676596}"/>
    <hyperlink ref="A3752" r:id="rId3742" xr:uid="{852A8385-8D62-463D-8431-09B0A7E2FC30}"/>
    <hyperlink ref="A3753" r:id="rId3743" xr:uid="{A0C2F7AB-F3B3-4D5D-BB9F-25EEE418CC23}"/>
    <hyperlink ref="A3754" r:id="rId3744" xr:uid="{60E7F79C-DFFD-4031-B8DE-B2EB23D17346}"/>
    <hyperlink ref="A3755" r:id="rId3745" xr:uid="{7C32840B-4756-4159-AB7A-3CDB5B4215FC}"/>
    <hyperlink ref="A3756" r:id="rId3746" xr:uid="{CF1D8A56-8A23-4BC4-805F-EB86F08B2E23}"/>
    <hyperlink ref="A3757" r:id="rId3747" xr:uid="{7332E014-8183-4629-9D71-F78DE521C8A0}"/>
    <hyperlink ref="A3758" r:id="rId3748" xr:uid="{E0469944-E209-4B53-ACAB-9C9F270E6CE0}"/>
    <hyperlink ref="A3759" r:id="rId3749" xr:uid="{158BD1E0-1F62-41EF-BFCC-9F225F6D2786}"/>
    <hyperlink ref="A3760" r:id="rId3750" xr:uid="{B0AD9156-5619-4AD6-9098-8F5A96B2AEAD}"/>
    <hyperlink ref="A3761" r:id="rId3751" xr:uid="{D8D81EF2-F317-4CB3-B066-8FF7EB239CA6}"/>
    <hyperlink ref="A3762" r:id="rId3752" xr:uid="{B7E1EC14-D23C-4ADB-AEC0-AC93C05ABD1B}"/>
    <hyperlink ref="A3763" r:id="rId3753" xr:uid="{87171783-BC84-47C3-A46D-E147CBFE9D1D}"/>
    <hyperlink ref="A3764" r:id="rId3754" xr:uid="{FA21D539-8FDD-4880-8D4E-CBDFAAD31830}"/>
    <hyperlink ref="A3765" r:id="rId3755" xr:uid="{AA227E10-8BC1-493A-BD49-C0DFBA119EDA}"/>
    <hyperlink ref="A3766" r:id="rId3756" xr:uid="{AC0E1088-C8D0-4972-A380-2C530EA3630A}"/>
    <hyperlink ref="A3767" r:id="rId3757" xr:uid="{A6230BDC-EAAB-4DF1-BC71-1CB66F3A690F}"/>
    <hyperlink ref="A3768" r:id="rId3758" xr:uid="{139C4F62-5998-4B66-A7D0-A05147022EE3}"/>
    <hyperlink ref="A3769" r:id="rId3759" xr:uid="{2BD0BB90-CB15-4774-A0D2-6944085C7904}"/>
    <hyperlink ref="A3770" r:id="rId3760" xr:uid="{4C481C1C-B684-43B7-B353-F1DE74BACD5D}"/>
    <hyperlink ref="A3771" r:id="rId3761" xr:uid="{73212453-00ED-4728-8C52-ECC00D223EA5}"/>
    <hyperlink ref="A3772" r:id="rId3762" xr:uid="{62E87189-799A-4072-A8AB-FC2B826DC8AF}"/>
    <hyperlink ref="A3773" r:id="rId3763" xr:uid="{A6B0126D-B59F-48A9-9CA7-2369C768DF19}"/>
    <hyperlink ref="A3774" r:id="rId3764" xr:uid="{AF630EB8-C5B4-4A92-8439-8B8DD7A6EC79}"/>
    <hyperlink ref="A3775" r:id="rId3765" xr:uid="{8AE249CC-2E16-42FD-A426-B5AA708BC23E}"/>
    <hyperlink ref="A3776" r:id="rId3766" xr:uid="{0812BDE7-741C-4A2B-8386-166F2DD520FD}"/>
    <hyperlink ref="A3777" r:id="rId3767" xr:uid="{DEBA0B1F-30B3-4A0F-8076-D6BC992DC86A}"/>
    <hyperlink ref="A3778" r:id="rId3768" xr:uid="{180E451B-3B29-4913-93B2-02271379C9F0}"/>
    <hyperlink ref="A3779" r:id="rId3769" xr:uid="{D5525447-1FA9-4B28-BA26-368F0FD4C893}"/>
    <hyperlink ref="A3780" r:id="rId3770" xr:uid="{19492387-EC75-42A2-B516-A19DA35F8815}"/>
    <hyperlink ref="A3781" r:id="rId3771" xr:uid="{475360A4-E8EC-489E-B8A4-89F0A776EBEE}"/>
    <hyperlink ref="A3782" r:id="rId3772" xr:uid="{39074A15-D7B4-4AC6-A7FD-0502BDBADA82}"/>
    <hyperlink ref="A3783" r:id="rId3773" xr:uid="{F9A26C95-A5C0-4064-810B-1E4D1BF583AC}"/>
    <hyperlink ref="A3784" r:id="rId3774" xr:uid="{E8B4027A-06B0-428B-92F2-27B278098AAD}"/>
    <hyperlink ref="A3785" r:id="rId3775" xr:uid="{EADCDFC2-810D-46CA-BED1-3942CE2EDD60}"/>
    <hyperlink ref="A3786" r:id="rId3776" xr:uid="{21B71F32-2301-4486-A5D6-2B5526DF30B1}"/>
    <hyperlink ref="A3787" r:id="rId3777" xr:uid="{A61D5019-19E5-4160-A4C1-B4FCF2733BF5}"/>
    <hyperlink ref="A3788" r:id="rId3778" xr:uid="{F4DB209E-DD6E-4AF7-B49E-A2CC19033905}"/>
    <hyperlink ref="A3789" r:id="rId3779" xr:uid="{8771F014-6907-4F7B-91B1-58591DF1603C}"/>
    <hyperlink ref="A3790" r:id="rId3780" xr:uid="{05FDB73B-94E4-49DB-B35C-11588DB8D017}"/>
    <hyperlink ref="A3791" r:id="rId3781" xr:uid="{9BA8BD15-93B5-42DE-8502-F1E58C907FD2}"/>
    <hyperlink ref="A3792" r:id="rId3782" xr:uid="{FF102A18-9145-40DF-B080-0561D5C291D4}"/>
    <hyperlink ref="A3793" r:id="rId3783" xr:uid="{150E3098-22F6-4175-B7D2-1F9F1C53FCE4}"/>
    <hyperlink ref="A3794" r:id="rId3784" xr:uid="{D1160A7F-76D2-4071-982F-05A108422139}"/>
    <hyperlink ref="A3795" r:id="rId3785" xr:uid="{CD447544-4FA3-4A47-85C7-6A5AFB8742AC}"/>
    <hyperlink ref="A3796" r:id="rId3786" xr:uid="{9EB86CE7-5048-4A1F-A394-9C4D04E4EAFC}"/>
    <hyperlink ref="A3797" r:id="rId3787" xr:uid="{76C3A67C-478B-443E-9193-0C87A7B8168F}"/>
    <hyperlink ref="A3798" r:id="rId3788" xr:uid="{3330FAA3-8999-4983-AB6A-3377EDEDEEBD}"/>
    <hyperlink ref="A3799" r:id="rId3789" xr:uid="{3BF5FF99-8F6D-47EB-A05C-9DC570121369}"/>
    <hyperlink ref="A3800" r:id="rId3790" xr:uid="{931FCD43-4CF5-425D-BB15-9926E320B139}"/>
    <hyperlink ref="A3801" r:id="rId3791" xr:uid="{BB769AF9-A926-4406-BE06-3D5EAAAB43A1}"/>
    <hyperlink ref="A3802" r:id="rId3792" xr:uid="{5C475DA8-356D-41CD-83E7-B1295C69B03E}"/>
    <hyperlink ref="A3803" r:id="rId3793" xr:uid="{ADD96CB4-522A-4E30-B0C2-79AE06E9F501}"/>
    <hyperlink ref="A3804" r:id="rId3794" xr:uid="{46820F3B-C0C1-4781-BE6E-C89113B93083}"/>
    <hyperlink ref="A3805" r:id="rId3795" xr:uid="{7429E517-C6DD-4AC0-97EF-53FAC9E2392C}"/>
    <hyperlink ref="A3806" r:id="rId3796" xr:uid="{76BE7572-8A05-4271-B041-9DB798976542}"/>
    <hyperlink ref="A3807" r:id="rId3797" xr:uid="{81CB3399-493E-4AF9-8EC1-AD192861420B}"/>
    <hyperlink ref="A3808" r:id="rId3798" xr:uid="{3FB9C2A5-DC1B-495F-A19B-E3ADBA049698}"/>
    <hyperlink ref="A3809" r:id="rId3799" xr:uid="{C5176365-EDBA-459A-9983-279B65117583}"/>
    <hyperlink ref="A3810" r:id="rId3800" xr:uid="{A7C8EA5E-C015-4FB6-8BC7-9228A6C9F7D1}"/>
    <hyperlink ref="A3811" r:id="rId3801" xr:uid="{3CF67B7C-E07F-4B27-9CB1-610AC14D8E9D}"/>
    <hyperlink ref="A3812" r:id="rId3802" xr:uid="{CF9245D4-C559-487F-B99E-3F3D9616CBC1}"/>
    <hyperlink ref="A3813" r:id="rId3803" xr:uid="{2AA75237-F0FA-4F1A-8112-0C795FC624F1}"/>
    <hyperlink ref="A3814" r:id="rId3804" xr:uid="{80285DA5-FB37-4B0E-BB38-FF0FBD127103}"/>
    <hyperlink ref="A3815" r:id="rId3805" xr:uid="{3C5DF345-EBD0-4D30-BD25-4DD22E143963}"/>
    <hyperlink ref="A3816" r:id="rId3806" xr:uid="{F382B1C2-13F2-4DA6-A0EB-9134B1E2EC5C}"/>
    <hyperlink ref="A3817" r:id="rId3807" xr:uid="{73C9E5F1-36E3-4B10-B39E-98FE976EA55C}"/>
    <hyperlink ref="A3818" r:id="rId3808" xr:uid="{6D258555-E125-4AF9-B85B-77E713D985B1}"/>
    <hyperlink ref="A3819" r:id="rId3809" xr:uid="{7D89AAEE-F51E-4755-8573-EF5DC6E4C1CE}"/>
    <hyperlink ref="A3820" r:id="rId3810" xr:uid="{1458742A-C7A5-4318-AD3F-C28568138F82}"/>
    <hyperlink ref="A3821" r:id="rId3811" xr:uid="{962C22AC-A67B-4B6C-9918-D6A24DAF9810}"/>
    <hyperlink ref="A3822" r:id="rId3812" xr:uid="{2BBC30BC-4A44-4B84-A742-0AEFDF265367}"/>
    <hyperlink ref="A3823" r:id="rId3813" xr:uid="{A84A0A33-361B-49DB-BF9F-7DA3D07E3541}"/>
    <hyperlink ref="A3824" r:id="rId3814" xr:uid="{210823AE-8378-408C-BE84-6CF6FD19D190}"/>
    <hyperlink ref="A3825" r:id="rId3815" xr:uid="{8FCA5587-E30B-4723-8B23-18E2913AFC1C}"/>
    <hyperlink ref="A3826" r:id="rId3816" xr:uid="{856B089C-DC27-469F-814E-673556934820}"/>
    <hyperlink ref="A3827" r:id="rId3817" xr:uid="{0A10C99B-6C17-4413-AB9B-E75C3108DC28}"/>
    <hyperlink ref="A3828" r:id="rId3818" xr:uid="{894C6ABE-F34E-4A24-8B64-8DF4CBB13790}"/>
    <hyperlink ref="A3829" r:id="rId3819" xr:uid="{BE9DD1C1-0CBC-4961-A312-9BD8BF726D07}"/>
    <hyperlink ref="A3830" r:id="rId3820" xr:uid="{379065D2-5C06-456D-A641-3489CCEBC3A7}"/>
    <hyperlink ref="A3831" r:id="rId3821" xr:uid="{497BD029-82D8-4EA3-8AE1-8FC22A940757}"/>
    <hyperlink ref="A3832" r:id="rId3822" xr:uid="{89AE8E08-7DEC-48F6-A584-E96D8868A92F}"/>
    <hyperlink ref="A3833" r:id="rId3823" xr:uid="{B0D69096-EB7E-4329-B057-4AA6D644C6EC}"/>
    <hyperlink ref="A3834" r:id="rId3824" xr:uid="{070BCF95-96FF-45FF-ACED-E40CEA805439}"/>
    <hyperlink ref="A3835" r:id="rId3825" xr:uid="{CBAF9674-2A3B-4B12-8893-D2F34DDA23EE}"/>
    <hyperlink ref="A3836" r:id="rId3826" xr:uid="{1BE6B590-694C-4B27-A631-EED5F434D695}"/>
    <hyperlink ref="A3837" r:id="rId3827" xr:uid="{1B579C64-9BDB-4E3B-BD4B-77B671B32DF7}"/>
    <hyperlink ref="A3838" r:id="rId3828" xr:uid="{BF606CF0-68A3-4F96-BBC8-16A69BFE3350}"/>
    <hyperlink ref="A3839" r:id="rId3829" xr:uid="{8AB6DFB8-E0EB-43C8-8362-ECEF386DB483}"/>
    <hyperlink ref="A3840" r:id="rId3830" xr:uid="{C76039C5-80B6-43B2-B6DF-24391024CDE5}"/>
    <hyperlink ref="A3841" r:id="rId3831" xr:uid="{7E8A3FB9-5490-4684-9193-9B1837CC0F88}"/>
    <hyperlink ref="A3842" r:id="rId3832" xr:uid="{1C9E47A3-5799-4F21-9EF3-07AC75EF6690}"/>
    <hyperlink ref="A3843" r:id="rId3833" xr:uid="{38A2ECD2-D0F2-4D44-AD16-3C4DD7DDF179}"/>
    <hyperlink ref="A3844" r:id="rId3834" xr:uid="{A4AF853B-074F-4E90-B8AD-F66937E35B72}"/>
    <hyperlink ref="A3845" r:id="rId3835" xr:uid="{139073A5-11B6-437E-9FC2-19F3D4A3799C}"/>
    <hyperlink ref="A3846" r:id="rId3836" xr:uid="{758C7D36-C57C-4F11-A773-9D81E6EA8927}"/>
    <hyperlink ref="A3847" r:id="rId3837" xr:uid="{ECD7373C-618C-402E-8CA4-ADBF57B1B697}"/>
    <hyperlink ref="A3848" r:id="rId3838" xr:uid="{EC0E6385-11A9-472B-9DE8-2B04CD30E006}"/>
    <hyperlink ref="A3849" r:id="rId3839" xr:uid="{13E511A0-8E07-4BE9-8A4D-278F091C4D55}"/>
    <hyperlink ref="A3850" r:id="rId3840" xr:uid="{6B8E4229-BE6D-499A-8502-EDC0290B2257}"/>
    <hyperlink ref="A3851" r:id="rId3841" xr:uid="{B38F4710-F0F3-49FE-807C-819190D4A447}"/>
    <hyperlink ref="A3852" r:id="rId3842" xr:uid="{90FCA206-0A2C-4B41-A350-FC4373215653}"/>
    <hyperlink ref="A3853" r:id="rId3843" xr:uid="{F082DB9A-BE1B-4920-AFDD-20168AE1549E}"/>
    <hyperlink ref="A3854" r:id="rId3844" xr:uid="{5E0102CE-552A-46B0-849E-52B2BA241FA1}"/>
    <hyperlink ref="A3855" r:id="rId3845" xr:uid="{6A60D726-A711-4433-95FD-916611EFE81D}"/>
    <hyperlink ref="A3856" r:id="rId3846" xr:uid="{D91FE630-C312-403F-9325-AB30A087487A}"/>
    <hyperlink ref="A3857" r:id="rId3847" xr:uid="{5D76EF20-B07A-46DC-A5AD-319F362E830C}"/>
    <hyperlink ref="A3858" r:id="rId3848" xr:uid="{F37A6A27-5989-41B8-BA17-5E7534447127}"/>
    <hyperlink ref="A3859" r:id="rId3849" xr:uid="{ED69EDAA-13D3-4A48-B667-C7A04E4CA4E0}"/>
    <hyperlink ref="A3860" r:id="rId3850" xr:uid="{A84BC959-2BC8-4921-8D69-FB0C02F5D422}"/>
    <hyperlink ref="A3861" r:id="rId3851" xr:uid="{4E78021F-8BF6-411C-B787-E75577176A1B}"/>
    <hyperlink ref="A3862" r:id="rId3852" xr:uid="{AF69B31D-46B6-4B29-BE19-2C6BAFA5CF3B}"/>
    <hyperlink ref="A3863" r:id="rId3853" xr:uid="{632BEC9A-ED6A-433C-A344-B2154873B11C}"/>
    <hyperlink ref="A3864" r:id="rId3854" xr:uid="{F07AC0D3-DAD0-4DEB-B434-20BD575CA2B5}"/>
    <hyperlink ref="A3865" r:id="rId3855" xr:uid="{7F9DC87D-6745-4A74-8ED5-DC0EBBAF2A3B}"/>
    <hyperlink ref="A3866" r:id="rId3856" xr:uid="{5199FF8E-ADDE-4136-9A34-4108879D3552}"/>
    <hyperlink ref="A3867" r:id="rId3857" xr:uid="{E67D53E1-BDAD-4E64-81D3-D721CA1E03FA}"/>
    <hyperlink ref="A3868" r:id="rId3858" xr:uid="{0DA5ECE4-4984-4A7D-B10A-A7ABEFDE0A1B}"/>
    <hyperlink ref="A3869" r:id="rId3859" xr:uid="{95F767F0-81E4-418C-8209-82DDA72DA74C}"/>
    <hyperlink ref="A3870" r:id="rId3860" xr:uid="{3F7A3990-356A-4F44-8531-CBFBCF234C76}"/>
    <hyperlink ref="A3871" r:id="rId3861" xr:uid="{575CA793-94BB-4741-8320-CD96A2AA58B2}"/>
    <hyperlink ref="A3872" r:id="rId3862" xr:uid="{EAB7B0AC-BCE9-4F4D-9725-B5FAFBDA42D6}"/>
    <hyperlink ref="A3873" r:id="rId3863" xr:uid="{C2229552-5427-4C35-A30B-8919AA9060C2}"/>
    <hyperlink ref="A3874" r:id="rId3864" xr:uid="{6D9CFA8D-487A-4529-85A1-3B63994379DA}"/>
    <hyperlink ref="A3875" r:id="rId3865" xr:uid="{0E2C8330-18AA-47CF-9646-B9936CAD9524}"/>
    <hyperlink ref="A3876" r:id="rId3866" xr:uid="{F6D4ABA5-AD9F-4F26-9D3E-4AF58A36A193}"/>
    <hyperlink ref="A3877" r:id="rId3867" xr:uid="{E146F609-5C14-4A4C-AD10-9212C1341BCB}"/>
    <hyperlink ref="A3878" r:id="rId3868" xr:uid="{88D0D4BA-390B-4701-832E-7C85E963CAB6}"/>
    <hyperlink ref="A3879" r:id="rId3869" xr:uid="{205875FF-8F72-46C0-A459-FF6BB211B90B}"/>
    <hyperlink ref="A3880" r:id="rId3870" xr:uid="{B2AC3822-4F80-49F4-ACBB-66D769A51656}"/>
    <hyperlink ref="A3881" r:id="rId3871" xr:uid="{0D878968-F05F-43E2-A363-110FF34088F2}"/>
    <hyperlink ref="A3882" r:id="rId3872" xr:uid="{8F077984-EFAF-4CA5-95C5-B8C514F6BDD6}"/>
    <hyperlink ref="A3883" r:id="rId3873" xr:uid="{50540798-ECAA-45CD-B886-1A05CB457E13}"/>
    <hyperlink ref="A3884" r:id="rId3874" xr:uid="{DEF6853D-1CCF-4D7F-83F7-A22FED484B34}"/>
    <hyperlink ref="A3885" r:id="rId3875" xr:uid="{3508E0A7-4317-486F-A8EB-8DE9891B6770}"/>
    <hyperlink ref="A3886" r:id="rId3876" xr:uid="{6E84E4FC-3264-4B59-9848-5707B76B38B4}"/>
    <hyperlink ref="A3887" r:id="rId3877" xr:uid="{28455102-B0D3-40CA-90DF-ABD300612DA5}"/>
    <hyperlink ref="A3888" r:id="rId3878" xr:uid="{C5B9D942-74CE-4F86-9966-52F74915EB62}"/>
    <hyperlink ref="A3889" r:id="rId3879" xr:uid="{1B13735B-3C56-4635-90E2-46C0A1593489}"/>
    <hyperlink ref="A3890" r:id="rId3880" xr:uid="{95FEF375-B96A-48A8-B647-619854A7B626}"/>
    <hyperlink ref="A3891" r:id="rId3881" xr:uid="{AF2483B0-1088-484D-904F-9CDDF56594D2}"/>
    <hyperlink ref="A3892" r:id="rId3882" xr:uid="{64C0AFA5-3C1E-4065-9E57-E6D5ED02347A}"/>
    <hyperlink ref="A3893" r:id="rId3883" xr:uid="{4E68995E-842A-4E6B-86DF-94392161AF76}"/>
    <hyperlink ref="A3894" r:id="rId3884" xr:uid="{95F82228-EDF1-4B42-91C2-8EA66B8E1104}"/>
    <hyperlink ref="A3895" r:id="rId3885" xr:uid="{7358F010-3BD5-4779-8C0A-51F2544AD855}"/>
    <hyperlink ref="A3896" r:id="rId3886" xr:uid="{39DD93AC-82EA-4E5B-9547-6A83AB674E46}"/>
    <hyperlink ref="A3897" r:id="rId3887" xr:uid="{EDF6019E-C7DB-49BC-B0BF-E19E54DA3CAA}"/>
    <hyperlink ref="A3898" r:id="rId3888" xr:uid="{389DC70A-744C-4390-ADD2-C4CC786D86C7}"/>
    <hyperlink ref="A3899" r:id="rId3889" xr:uid="{21322C7E-D04A-430C-ABC5-10A625C6BEBE}"/>
    <hyperlink ref="A3900" r:id="rId3890" xr:uid="{F6A05661-0B2F-4FAF-BAB9-1412924F06DD}"/>
    <hyperlink ref="A3901" r:id="rId3891" xr:uid="{D094D9D0-CFFE-4990-A026-16B179F2AE2E}"/>
    <hyperlink ref="A3902" r:id="rId3892" xr:uid="{F4BD8005-3513-4CB2-84A7-1D1C38CFB746}"/>
    <hyperlink ref="A3903" r:id="rId3893" xr:uid="{0D81B2A6-97E6-4ACE-8EAE-F4E9AAF87DDA}"/>
    <hyperlink ref="A3904" r:id="rId3894" xr:uid="{602DEE4E-7875-4D67-96C6-CE0011598F61}"/>
    <hyperlink ref="A3905" r:id="rId3895" xr:uid="{A8FB2030-A096-4B8B-A7D4-7DC6EF6EEF2A}"/>
    <hyperlink ref="A3906" r:id="rId3896" xr:uid="{7693ED69-C79A-4C88-88ED-679324B1DEBE}"/>
    <hyperlink ref="A3907" r:id="rId3897" xr:uid="{753DB58F-7DC2-4A8C-951C-1183A24AC10D}"/>
    <hyperlink ref="A3908" r:id="rId3898" xr:uid="{E96FF13B-A0C3-41B7-BA3E-E0802DB71B14}"/>
    <hyperlink ref="A3909" r:id="rId3899" xr:uid="{EC4D5740-9BFF-4DD4-83A1-2475C4071B16}"/>
    <hyperlink ref="A3910" r:id="rId3900" xr:uid="{9C9085F9-97B1-406D-B98A-BA3C1ECC2C59}"/>
    <hyperlink ref="A3911" r:id="rId3901" xr:uid="{7AB2383A-AB52-4CBD-97AF-AD12C82EF111}"/>
    <hyperlink ref="A3912" r:id="rId3902" xr:uid="{917131C4-BAFB-4486-AFB5-1E4D39450F72}"/>
    <hyperlink ref="A3913" r:id="rId3903" xr:uid="{337352F0-E136-46DE-B645-1874636AD8C9}"/>
    <hyperlink ref="A3914" r:id="rId3904" xr:uid="{0F179334-6FEE-48A6-B91C-3D3569A1CAC0}"/>
    <hyperlink ref="A3915" r:id="rId3905" xr:uid="{FB73EC7D-658E-44F9-AB8F-61C3F0129B76}"/>
    <hyperlink ref="A3916" r:id="rId3906" xr:uid="{5003CD0D-76E8-4ADD-A3A7-DB741208F8AB}"/>
    <hyperlink ref="A3917" r:id="rId3907" xr:uid="{589506DB-45B0-4413-9037-DDB1D2F3F1A2}"/>
    <hyperlink ref="A3918" r:id="rId3908" xr:uid="{3078DCA5-33A6-4C37-92E3-7B035991D3FB}"/>
    <hyperlink ref="A3919" r:id="rId3909" xr:uid="{8B8F61BC-CB05-4076-B8C3-4CD0EDB69E6B}"/>
    <hyperlink ref="A3920" r:id="rId3910" xr:uid="{1A5050FF-5BCF-4C6C-97F5-1A02D7F6520A}"/>
    <hyperlink ref="A3921" r:id="rId3911" xr:uid="{B2241123-4210-40CE-AD9A-3B68147171CC}"/>
    <hyperlink ref="A3922" r:id="rId3912" xr:uid="{D06598FA-33A7-4772-BBD7-71299069C209}"/>
    <hyperlink ref="A3923" r:id="rId3913" xr:uid="{72FB0BBC-FBD6-4483-91FA-E5ED58EFBA27}"/>
    <hyperlink ref="A3924" r:id="rId3914" xr:uid="{84FE19ED-97D6-42C8-B324-2F9313DA5BDB}"/>
    <hyperlink ref="A3925" r:id="rId3915" xr:uid="{CDBBA13E-7406-4E8A-A16C-A3AF7123E7A4}"/>
    <hyperlink ref="A3926" r:id="rId3916" xr:uid="{2AF55BDC-8E6B-4F55-ACA4-84213425C4A0}"/>
    <hyperlink ref="A3927" r:id="rId3917" xr:uid="{FA0CCAC2-A778-4C46-9BED-7771A8620EC2}"/>
    <hyperlink ref="A3928" r:id="rId3918" xr:uid="{90FB416F-BE34-43D3-8995-0D9ECA33F631}"/>
    <hyperlink ref="A3929" r:id="rId3919" xr:uid="{CFBFD1E4-A0DD-4D34-8559-0BB4E58487F9}"/>
    <hyperlink ref="A3930" r:id="rId3920" xr:uid="{4076C990-811F-4A77-BEEE-3A4B12DF6D4D}"/>
    <hyperlink ref="A3931" r:id="rId3921" xr:uid="{025E4FDC-5340-4D1F-A5CD-EF9485D4CD8A}"/>
    <hyperlink ref="A3932" r:id="rId3922" xr:uid="{1A38B252-AF29-461E-B5D9-BAD1620FEE67}"/>
    <hyperlink ref="A3933" r:id="rId3923" xr:uid="{357B95D8-625D-44EF-B679-FDC655F8F8B3}"/>
    <hyperlink ref="A3934" r:id="rId3924" xr:uid="{8398AF86-830C-42C7-AECC-9947348F2A71}"/>
    <hyperlink ref="A3935" r:id="rId3925" xr:uid="{805B30FE-7A0F-405E-A63C-7777D0B869FC}"/>
    <hyperlink ref="A3936" r:id="rId3926" xr:uid="{5DDAF791-B099-433C-B067-B935037216D7}"/>
    <hyperlink ref="A3937" r:id="rId3927" xr:uid="{EC1A2DA7-68DB-43E1-A4B3-9486B9931AAA}"/>
    <hyperlink ref="A3938" r:id="rId3928" xr:uid="{8CAD74E6-F3E7-473A-A07C-5CE920B43EB1}"/>
    <hyperlink ref="A3939" r:id="rId3929" xr:uid="{1AC5703B-B342-4895-841E-A071B1720BD7}"/>
    <hyperlink ref="A3940" r:id="rId3930" xr:uid="{EA52ECC6-C0C2-41C5-BC37-09095B7EAD14}"/>
    <hyperlink ref="A3941" r:id="rId3931" xr:uid="{00C3F165-1639-418D-AC58-5AD498A5557E}"/>
    <hyperlink ref="A3942" r:id="rId3932" xr:uid="{C34A78D3-0C45-45FF-B2CE-C17DB71A9F24}"/>
    <hyperlink ref="A3943" r:id="rId3933" xr:uid="{D418B4D5-5DB7-4E98-94DA-423D4D1D1D05}"/>
    <hyperlink ref="A3944" r:id="rId3934" xr:uid="{F06CF716-ECC7-41C2-B73A-15C45EA98A7F}"/>
    <hyperlink ref="A3945" r:id="rId3935" xr:uid="{D4FD1C22-62E7-4F7B-9184-278C3B8904F4}"/>
    <hyperlink ref="A3946" r:id="rId3936" xr:uid="{E5306429-1A73-4683-A669-5A257F571305}"/>
    <hyperlink ref="A3947" r:id="rId3937" xr:uid="{FE42770F-9AE7-4066-B75D-13C74A0D8447}"/>
    <hyperlink ref="A3948" r:id="rId3938" xr:uid="{8C07B029-BB6C-42D3-95A7-9055D77B6E2D}"/>
    <hyperlink ref="A3949" r:id="rId3939" xr:uid="{79DB8197-FAD6-42FA-B44C-739A5844F1CD}"/>
    <hyperlink ref="A3950" r:id="rId3940" xr:uid="{FF564734-68B7-485B-96DC-EA51856954FA}"/>
    <hyperlink ref="A3951" r:id="rId3941" xr:uid="{8D510F4A-48C7-4AC6-AA2E-B603189BF89D}"/>
    <hyperlink ref="A3952" r:id="rId3942" xr:uid="{13DF505A-71A3-455F-B30C-6ACF1E91E40F}"/>
    <hyperlink ref="A3953" r:id="rId3943" xr:uid="{5EF1B8C6-80E6-4227-BBEB-6092792305F2}"/>
    <hyperlink ref="A3954" r:id="rId3944" xr:uid="{02849C69-8FFB-4DE6-B718-8FE9F605A304}"/>
    <hyperlink ref="A3955" r:id="rId3945" xr:uid="{3B9B7C63-05FE-46FE-B517-020BFB241497}"/>
    <hyperlink ref="A3956" r:id="rId3946" xr:uid="{6C69BD1D-6A0A-4A0E-81D4-35F6B8ECCAE5}"/>
    <hyperlink ref="A3957" r:id="rId3947" xr:uid="{1325AEEC-8BEC-4E9F-A297-AFD2A527FE96}"/>
    <hyperlink ref="A3958" r:id="rId3948" xr:uid="{ACB5BF67-1A37-48BD-8616-5A4D6D31B392}"/>
    <hyperlink ref="A3959" r:id="rId3949" xr:uid="{7FFBB3BD-FF0A-453D-8F5D-A84198D49134}"/>
    <hyperlink ref="A3960" r:id="rId3950" xr:uid="{719BC1ED-0874-4A28-99E7-1BD4068F8DD2}"/>
    <hyperlink ref="A3961" r:id="rId3951" xr:uid="{94B1D8DD-495B-4D3B-B23B-AEBF30B6463B}"/>
    <hyperlink ref="A3962" r:id="rId3952" xr:uid="{F1FAEB8C-EBC2-430C-8834-1EB0AC112575}"/>
    <hyperlink ref="A3963" r:id="rId3953" xr:uid="{79216324-AF74-4A40-8A59-F369718F8540}"/>
    <hyperlink ref="A3964" r:id="rId3954" xr:uid="{15C03C75-6CA2-43A2-81C4-CD998AD264E7}"/>
    <hyperlink ref="A3965" r:id="rId3955" xr:uid="{43AB4F5F-CAA7-40CA-9F4D-96975AF8AFE6}"/>
    <hyperlink ref="A3966" r:id="rId3956" xr:uid="{3372243B-F79A-4EE4-A4BB-B10FB15C097C}"/>
    <hyperlink ref="A3967" r:id="rId3957" xr:uid="{9E94A84D-9693-40F5-A656-EC8C48707F64}"/>
    <hyperlink ref="A3968" r:id="rId3958" xr:uid="{806022A3-359C-42E2-AAB7-C96BBE65E71B}"/>
    <hyperlink ref="A3969" r:id="rId3959" xr:uid="{484FEF5A-A039-4164-9D29-ABF258E09E0D}"/>
    <hyperlink ref="A3970" r:id="rId3960" xr:uid="{A1726162-97AE-44BF-BCA2-10000CC1AA81}"/>
    <hyperlink ref="A3971" r:id="rId3961" xr:uid="{20F26AF5-AE9B-40D7-984E-196E3E661B2F}"/>
    <hyperlink ref="A3972" r:id="rId3962" xr:uid="{892C965E-2DBE-465E-839C-7617EA123A96}"/>
    <hyperlink ref="A3973" r:id="rId3963" xr:uid="{B83C021F-875B-4387-B964-C0FA6BF44D71}"/>
    <hyperlink ref="A3974" r:id="rId3964" xr:uid="{C31ED25F-EB58-44AF-AC79-717D57DFEB13}"/>
    <hyperlink ref="A3975" r:id="rId3965" xr:uid="{E7D8ECC4-5F8E-4670-ACD8-59B076191AAE}"/>
    <hyperlink ref="A3976" r:id="rId3966" xr:uid="{4D88CF08-6787-4E73-9ADB-FC362F3EA3AB}"/>
    <hyperlink ref="A3977" r:id="rId3967" xr:uid="{88B12D1F-0A5F-4B9F-A830-D0D07A6F46BD}"/>
    <hyperlink ref="A3978" r:id="rId3968" xr:uid="{8ABE9FEA-E7EC-45D6-B8BD-35E1B046F9C5}"/>
    <hyperlink ref="A3979" r:id="rId3969" xr:uid="{A8AC17C4-C21B-441B-B1C3-8046D394F525}"/>
    <hyperlink ref="A3980" r:id="rId3970" xr:uid="{BD65D0F8-967F-4C5B-9005-C8351596AADA}"/>
    <hyperlink ref="A3981" r:id="rId3971" xr:uid="{8AAB4B11-A8E3-4380-9126-2318DB04AD5C}"/>
    <hyperlink ref="A3982" r:id="rId3972" xr:uid="{0B828DC8-113A-4931-9A01-7D875CA064B2}"/>
    <hyperlink ref="A3983" r:id="rId3973" xr:uid="{BA75B032-2605-41D5-B285-13AE6A4DF1A6}"/>
    <hyperlink ref="A3984" r:id="rId3974" xr:uid="{6E5D133D-6B56-4BD7-88BB-228CABD3CC2C}"/>
    <hyperlink ref="A3985" r:id="rId3975" xr:uid="{67FE2E9A-4AFA-4FD3-815C-A989025C49E4}"/>
    <hyperlink ref="A3986" r:id="rId3976" xr:uid="{51B7B49F-8A8C-42E0-8AFA-CF4C0291F01D}"/>
    <hyperlink ref="A3987" r:id="rId3977" xr:uid="{59E1B254-F803-4594-A58B-9F5F260583A5}"/>
    <hyperlink ref="A3988" r:id="rId3978" xr:uid="{ACF65877-0728-47FD-B998-8E97EA4EDDAC}"/>
    <hyperlink ref="A3989" r:id="rId3979" xr:uid="{B02B0FC2-F039-4A66-809B-0964DE361115}"/>
    <hyperlink ref="A3990" r:id="rId3980" xr:uid="{39EAF66E-0FB8-4434-A6D4-0CC156C3BAB9}"/>
    <hyperlink ref="A3991" r:id="rId3981" xr:uid="{13B0571B-189B-47BC-863C-197399B146D8}"/>
    <hyperlink ref="A3992" r:id="rId3982" xr:uid="{003C5732-9A15-47F1-A0C4-C8B27D7EA956}"/>
    <hyperlink ref="A3993" r:id="rId3983" xr:uid="{2DFCC313-DFC5-43B6-8FCB-B1FD709769FC}"/>
    <hyperlink ref="A3994" r:id="rId3984" xr:uid="{D3640BFB-B1DC-4D9F-8A95-831A03E84F4D}"/>
    <hyperlink ref="A3995" r:id="rId3985" xr:uid="{D3A2F4FF-9FE6-4E08-97C4-4F0F40AF641F}"/>
    <hyperlink ref="A3996" r:id="rId3986" xr:uid="{35170A7C-1F3C-4C39-B015-9B81917E3FEC}"/>
    <hyperlink ref="A3997" r:id="rId3987" xr:uid="{84F41EB2-3228-4653-8E0A-AC316FE36CC6}"/>
    <hyperlink ref="A3998" r:id="rId3988" xr:uid="{4937844F-EAD8-4432-9942-52D0320BD6E2}"/>
    <hyperlink ref="A3999" r:id="rId3989" xr:uid="{F9F05DAA-FEEC-46DB-A7B8-A1F5031F16C0}"/>
    <hyperlink ref="A4000" r:id="rId3990" xr:uid="{F4E90D29-FCDF-4F8D-AE30-28B6E17B3272}"/>
    <hyperlink ref="A4001" r:id="rId3991" xr:uid="{3E80200D-2E45-4491-A515-EFBC24D1FACE}"/>
    <hyperlink ref="A4002" r:id="rId3992" xr:uid="{5B11ED6D-732B-482C-9896-10DF5EBF998D}"/>
    <hyperlink ref="A4003" r:id="rId3993" xr:uid="{17A1B9C6-0AEC-4B36-B6D0-A9AE81DCE017}"/>
    <hyperlink ref="A4004" r:id="rId3994" xr:uid="{1D35CF8F-D98A-41C5-9016-A4CB87D7D8DD}"/>
    <hyperlink ref="A4005" r:id="rId3995" xr:uid="{F6E5F4B1-FDB6-4D0F-8D8D-E3D19434111A}"/>
    <hyperlink ref="A4006" r:id="rId3996" xr:uid="{4065F931-8050-409E-ABD8-F7967F137E22}"/>
    <hyperlink ref="A4007" r:id="rId3997" xr:uid="{2AA50552-519E-416F-9A20-F83AD04CDD88}"/>
    <hyperlink ref="A4008" r:id="rId3998" xr:uid="{FE7BF197-A2D8-4A3D-A3C6-4A5750519E36}"/>
    <hyperlink ref="A4009" r:id="rId3999" xr:uid="{712592F7-2259-46AB-AC07-BC9D85469D39}"/>
    <hyperlink ref="A4010" r:id="rId4000" xr:uid="{DE5CADF7-F54F-4DE5-9BB4-2DE43681D37F}"/>
    <hyperlink ref="A4011" r:id="rId4001" xr:uid="{057E61F8-E5B3-4C27-9571-E20D8D479982}"/>
    <hyperlink ref="A4012" r:id="rId4002" xr:uid="{6FA125C7-22D7-4207-87AD-D362ACEFBE8A}"/>
    <hyperlink ref="A4013" r:id="rId4003" xr:uid="{1116F0ED-8464-42FE-B5DE-619D081ECAF8}"/>
    <hyperlink ref="A4014" r:id="rId4004" xr:uid="{F1E2769E-C763-4D8F-AA46-E7FE448A51EF}"/>
    <hyperlink ref="A4015" r:id="rId4005" xr:uid="{CC304B69-A069-4790-8F8F-0783B9D82517}"/>
    <hyperlink ref="A4016" r:id="rId4006" xr:uid="{165B27B6-8E69-4F20-97A6-145048323492}"/>
    <hyperlink ref="A4017" r:id="rId4007" xr:uid="{0C61C641-AAEA-40B8-BD40-C9CFD9C697A1}"/>
    <hyperlink ref="A4018" r:id="rId4008" xr:uid="{A45B1E89-E2BD-4BC3-B00B-D7627403F8A1}"/>
    <hyperlink ref="A4019" r:id="rId4009" xr:uid="{C3C2303E-BA99-4961-B4D7-854CDCEFCCAD}"/>
    <hyperlink ref="A4020" r:id="rId4010" xr:uid="{B46848F2-0FD2-4A96-A795-543DDEB0E70A}"/>
    <hyperlink ref="A4021" r:id="rId4011" xr:uid="{3CC34367-7D07-4D49-8C5A-FD2691F59C0E}"/>
    <hyperlink ref="A4022" r:id="rId4012" xr:uid="{94B3EF90-6D12-4D33-AD04-3F6A4350AF0B}"/>
    <hyperlink ref="A4023" r:id="rId4013" xr:uid="{9446A4E3-14B5-44A0-B179-80F400195309}"/>
    <hyperlink ref="A4024" r:id="rId4014" xr:uid="{0EA59FF6-B9FB-44D2-BDFD-3C919A233933}"/>
    <hyperlink ref="A4025" r:id="rId4015" xr:uid="{F6897497-0B8A-4BDA-8F09-68CB379F4824}"/>
    <hyperlink ref="A4026" r:id="rId4016" xr:uid="{A1D47831-96A3-4373-BB85-374F07EA55F2}"/>
    <hyperlink ref="A4027" r:id="rId4017" xr:uid="{7AB11E0F-7A32-498E-947F-0E7051D50C81}"/>
    <hyperlink ref="A4028" r:id="rId4018" xr:uid="{C0A2F4B6-78C8-43C2-B39F-0C459AFC0536}"/>
    <hyperlink ref="A4029" r:id="rId4019" xr:uid="{B49D3D38-7CED-4596-BC02-397C0181D7BC}"/>
    <hyperlink ref="A4030" r:id="rId4020" xr:uid="{10E4C936-47A7-43B4-AB76-49D30CE64558}"/>
    <hyperlink ref="A4031" r:id="rId4021" xr:uid="{294C9986-0328-4578-B689-F356A4FE7E9E}"/>
    <hyperlink ref="A4032" r:id="rId4022" xr:uid="{D3F988A0-7DA9-4591-8428-21D9330BB591}"/>
    <hyperlink ref="A4033" r:id="rId4023" xr:uid="{A161787D-0DF5-4986-AD0A-2E393B77B124}"/>
    <hyperlink ref="A4034" r:id="rId4024" xr:uid="{5A00AEEC-D551-4E50-B433-3CEB921F55F8}"/>
    <hyperlink ref="A4035" r:id="rId4025" xr:uid="{09824955-261F-4FE6-9D91-E109FEAD8D59}"/>
    <hyperlink ref="A4036" r:id="rId4026" xr:uid="{D1A5A2E1-F885-497B-BBFA-053FDD63C7B4}"/>
    <hyperlink ref="A4037" r:id="rId4027" xr:uid="{3574C43D-DFE7-44AD-B280-33D4B3BBB76E}"/>
    <hyperlink ref="A4038" r:id="rId4028" xr:uid="{CC00FFA2-7B78-4479-A7F0-E0A782632AB3}"/>
    <hyperlink ref="A4039" r:id="rId4029" xr:uid="{F6889947-3A70-4D27-8AE5-9F31D69D2E07}"/>
    <hyperlink ref="A4040" r:id="rId4030" xr:uid="{1EB4B3E1-5235-4001-BE85-3968D7AF7048}"/>
    <hyperlink ref="A4041" r:id="rId4031" xr:uid="{8DD5F1C7-12B2-445B-9301-D784EEF228B9}"/>
    <hyperlink ref="A4042" r:id="rId4032" xr:uid="{B4CAF37E-78C1-4F1E-8D75-BC03ADFD544A}"/>
    <hyperlink ref="A4043" r:id="rId4033" xr:uid="{504F1A0D-AD75-4E40-B229-44811022F112}"/>
    <hyperlink ref="A4044" r:id="rId4034" xr:uid="{3F3604D9-60A9-4458-AB13-96B9EEBF30EA}"/>
    <hyperlink ref="A4045" r:id="rId4035" xr:uid="{BC0A56D5-528C-4E3B-B3BB-43FDA163EF3B}"/>
    <hyperlink ref="A4046" r:id="rId4036" xr:uid="{F263E3D8-5D8D-45A3-BD52-EF3254330173}"/>
    <hyperlink ref="A4047" r:id="rId4037" xr:uid="{84D867F9-DF52-4879-9C05-82205324E97B}"/>
    <hyperlink ref="A4048" r:id="rId4038" xr:uid="{BC1CCE4E-8FD9-4951-A11E-CD2D378C492F}"/>
    <hyperlink ref="A4049" r:id="rId4039" xr:uid="{42CC6BF5-B0BE-4563-87E5-3EF490C22297}"/>
    <hyperlink ref="A4050" r:id="rId4040" xr:uid="{217B8984-9F24-4AE7-9F20-4450549B2253}"/>
    <hyperlink ref="A4051" r:id="rId4041" xr:uid="{4BFEC6A1-B450-477C-A574-1796C88AADE0}"/>
    <hyperlink ref="A4052" r:id="rId4042" xr:uid="{880C8252-3BD0-441B-99C1-9CB0CC073868}"/>
    <hyperlink ref="A4053" r:id="rId4043" xr:uid="{87F91E91-C4B0-4F77-9A6F-554FC98CA0C3}"/>
    <hyperlink ref="A4054" r:id="rId4044" xr:uid="{FE841B74-1139-4274-A841-863A51F96C03}"/>
    <hyperlink ref="A4055" r:id="rId4045" xr:uid="{FD35E682-88A4-4485-85F0-8EEC87943760}"/>
    <hyperlink ref="A4056" r:id="rId4046" xr:uid="{C3C36388-9740-4845-9A83-9FC3A82830DE}"/>
    <hyperlink ref="A4057" r:id="rId4047" xr:uid="{7A7FEC6F-F550-4601-B542-1524592DE498}"/>
    <hyperlink ref="A4058" r:id="rId4048" xr:uid="{E40B4144-53A9-4EA3-BB4F-73765B3E4361}"/>
    <hyperlink ref="A4059" r:id="rId4049" xr:uid="{029263B1-1F55-4B48-B1AE-B5FA74D35C01}"/>
    <hyperlink ref="A4060" r:id="rId4050" xr:uid="{DD2E0F51-22F7-4DD7-9524-A0DC22693057}"/>
    <hyperlink ref="A4061" r:id="rId4051" xr:uid="{F7237183-B49F-4F40-BFF6-7A26F1A854AB}"/>
    <hyperlink ref="A4062" r:id="rId4052" xr:uid="{6B4402B6-F207-4ADC-9323-0DA06B1CB174}"/>
    <hyperlink ref="A4063" r:id="rId4053" xr:uid="{3ADB8EA9-0D8B-4FBD-937C-6EA5D9328873}"/>
    <hyperlink ref="A4064" r:id="rId4054" xr:uid="{02B5C1DF-863C-4075-850B-17A29FDCF4D9}"/>
    <hyperlink ref="A4065" r:id="rId4055" xr:uid="{C148976A-6FEE-4EF6-B866-3E709BE35AEE}"/>
    <hyperlink ref="A4066" r:id="rId4056" xr:uid="{6F3D53FF-BC35-41B5-991C-1597E2DA380F}"/>
    <hyperlink ref="A4067" r:id="rId4057" xr:uid="{A533BF5A-0929-45E8-A8C8-6CC197E1A90E}"/>
    <hyperlink ref="A4068" r:id="rId4058" xr:uid="{F7AD83D0-1650-449E-82B8-33F52C811AB3}"/>
    <hyperlink ref="A4069" r:id="rId4059" xr:uid="{73DE1C35-A2F3-487E-819C-09C8E35C9E05}"/>
    <hyperlink ref="A4070" r:id="rId4060" xr:uid="{4466347D-2D86-4F48-A22F-FCF6CF4548EE}"/>
    <hyperlink ref="A4071" r:id="rId4061" xr:uid="{C1C2C9E1-6316-4502-BF63-A710B0C062E5}"/>
    <hyperlink ref="A4072" r:id="rId4062" xr:uid="{644C9FDD-66A3-4EFC-B3FD-FD7D3C91A143}"/>
    <hyperlink ref="A4073" r:id="rId4063" xr:uid="{85A588ED-6593-4DCD-B217-C6643DBA53B3}"/>
    <hyperlink ref="A4074" r:id="rId4064" xr:uid="{6A8222F2-DE2B-4C5A-BF57-C1AA2FBF261B}"/>
    <hyperlink ref="A4075" r:id="rId4065" xr:uid="{AE285395-D1D3-4C46-AEDC-E98805F9C683}"/>
    <hyperlink ref="A4076" r:id="rId4066" xr:uid="{A87D14F3-6FE2-49F1-B899-84DC80CB70DE}"/>
    <hyperlink ref="A4077" r:id="rId4067" xr:uid="{B4DF5221-0901-4D49-9A43-AD44827E10A9}"/>
    <hyperlink ref="A4078" r:id="rId4068" xr:uid="{78D6DD4A-020B-45CA-BCB3-7FCF700EC009}"/>
    <hyperlink ref="A4079" r:id="rId4069" xr:uid="{0FEDA062-F86B-463B-89BC-03BC2AF9436A}"/>
    <hyperlink ref="A4080" r:id="rId4070" xr:uid="{835A3CD3-5190-4D88-9FF6-7CF1272D5E66}"/>
    <hyperlink ref="A4081" r:id="rId4071" xr:uid="{B2C0A0B7-CAAF-43B4-8E19-4C0D0C8B9017}"/>
    <hyperlink ref="A4082" r:id="rId4072" xr:uid="{9B360E30-7F97-4711-B5D4-151B428C5E83}"/>
    <hyperlink ref="A4083" r:id="rId4073" xr:uid="{FE5CCB4A-98C0-4A78-81A5-C00C9215C4E1}"/>
    <hyperlink ref="A4084" r:id="rId4074" xr:uid="{C322AABD-4B0B-444B-A2D2-8ED710F6695E}"/>
    <hyperlink ref="A4085" r:id="rId4075" xr:uid="{6E306E23-B8AF-4E93-834C-C4D3F8D63BB4}"/>
    <hyperlink ref="A4086" r:id="rId4076" xr:uid="{EB6C3933-1581-4FA9-91C4-50876CE4D505}"/>
    <hyperlink ref="A4087" r:id="rId4077" xr:uid="{F99F55B9-3F1E-4054-8599-B600B74D1F08}"/>
    <hyperlink ref="A4088" r:id="rId4078" xr:uid="{107AC49F-1464-49DC-9A42-06764F604656}"/>
    <hyperlink ref="A4089" r:id="rId4079" xr:uid="{8DEB1FDB-D0BC-442D-BFC8-21BD7065B133}"/>
    <hyperlink ref="A4090" r:id="rId4080" xr:uid="{1F96F80B-57F1-4748-9D41-02CFB906111B}"/>
    <hyperlink ref="A4091" r:id="rId4081" xr:uid="{DB63ABEE-6FEA-4A78-8508-8400AE0B2E20}"/>
    <hyperlink ref="A4092" r:id="rId4082" xr:uid="{F2ED904C-496E-4A45-8C87-B395A6D9F5CF}"/>
    <hyperlink ref="A4093" r:id="rId4083" xr:uid="{51A18BA4-8755-4208-B538-D45842E7311C}"/>
    <hyperlink ref="A4094" r:id="rId4084" xr:uid="{A02287E5-13A5-4D70-B6CD-17E689A58E11}"/>
    <hyperlink ref="A4095" r:id="rId4085" xr:uid="{2DDE9800-352C-4629-B3C5-1B9AA7941E06}"/>
    <hyperlink ref="A4096" r:id="rId4086" xr:uid="{22FEC987-7878-4C20-95AF-3B1429967EE3}"/>
    <hyperlink ref="A4097" r:id="rId4087" xr:uid="{E82440DF-4EE1-4875-8404-1DB0A9E1B36F}"/>
    <hyperlink ref="A4098" r:id="rId4088" xr:uid="{AC55685C-7B24-4987-86E2-FC78B9E4A9BC}"/>
    <hyperlink ref="A4099" r:id="rId4089" xr:uid="{E574CF4D-383A-4391-85D7-AC7C356234FD}"/>
    <hyperlink ref="A4100" r:id="rId4090" xr:uid="{0A93A366-42C6-4975-AF4D-78542CA1BB99}"/>
    <hyperlink ref="A4101" r:id="rId4091" xr:uid="{20EB9EDA-BB01-4B3F-9A56-64301B5CA31D}"/>
    <hyperlink ref="A4102" r:id="rId4092" xr:uid="{851F43AE-6174-48FD-B83D-88BB3F257CAA}"/>
    <hyperlink ref="A4103" r:id="rId4093" xr:uid="{48BE1F60-7A02-4991-A831-46C77FD6BB51}"/>
    <hyperlink ref="A4104" r:id="rId4094" xr:uid="{39FE0E0C-72E8-406F-900D-DEEADF144F91}"/>
    <hyperlink ref="A4105" r:id="rId4095" xr:uid="{03A29CBB-5F70-4B76-A973-0F161283FF56}"/>
    <hyperlink ref="A4106" r:id="rId4096" xr:uid="{CB381EB2-0FD1-48C2-9E32-F8DD47DAA925}"/>
    <hyperlink ref="A4107" r:id="rId4097" xr:uid="{2DE20BC7-5299-4EF6-A2FD-1D6D6CD19674}"/>
    <hyperlink ref="A4108" r:id="rId4098" xr:uid="{DD7381A2-F740-45A5-AB71-69BC6F0F5EBF}"/>
    <hyperlink ref="A4109" r:id="rId4099" xr:uid="{DC9F6D03-DAA0-4AA7-941F-63343FD45CCC}"/>
    <hyperlink ref="A4110" r:id="rId4100" xr:uid="{E25052EB-F0CF-4774-8CA9-9BDE852012BD}"/>
    <hyperlink ref="A4111" r:id="rId4101" xr:uid="{A832BB3D-40B1-40C5-A211-F65A984D66E0}"/>
    <hyperlink ref="A4112" r:id="rId4102" xr:uid="{98F89E49-9190-4E0E-B72B-08F946BF5C23}"/>
    <hyperlink ref="A4113" r:id="rId4103" xr:uid="{CFA78AB0-0D5B-40AB-BC80-EA0BDEE143D8}"/>
    <hyperlink ref="A4114" r:id="rId4104" xr:uid="{710B7ED9-CAFA-4E1C-A279-8029547A6CFA}"/>
    <hyperlink ref="A4115" r:id="rId4105" xr:uid="{204257D8-E47C-408B-BCD8-1A496BC508A5}"/>
    <hyperlink ref="A4116" r:id="rId4106" xr:uid="{8E1A7031-C809-4194-9ED6-86EE1E750344}"/>
    <hyperlink ref="A4117" r:id="rId4107" xr:uid="{A89D173F-E055-48C0-9F49-EEA161EA5FF4}"/>
    <hyperlink ref="A4118" r:id="rId4108" xr:uid="{4761F9C6-99C9-488C-BDE6-11ED12AFCFA1}"/>
    <hyperlink ref="A4119" r:id="rId4109" xr:uid="{28325944-AC4A-453D-976E-31F45813F46A}"/>
    <hyperlink ref="A4120" r:id="rId4110" xr:uid="{DB0433CB-4CEE-40F8-80F1-781F3D985EB9}"/>
    <hyperlink ref="A4121" r:id="rId4111" xr:uid="{1C01B808-F58C-4832-8857-2F26C9ECFF46}"/>
    <hyperlink ref="A4122" r:id="rId4112" xr:uid="{0E246365-EA9B-4321-8716-3089E5DC29E8}"/>
    <hyperlink ref="A4123" r:id="rId4113" xr:uid="{DB0DA6FE-BE48-4945-A4BE-F190E97943F2}"/>
    <hyperlink ref="A4124" r:id="rId4114" xr:uid="{D62C5DFE-5EEA-47A2-AB6F-7BDB0921A111}"/>
    <hyperlink ref="A4125" r:id="rId4115" xr:uid="{2D265D43-3AC6-40B0-8113-97073B4D7DE0}"/>
    <hyperlink ref="A4126" r:id="rId4116" xr:uid="{460BC79A-0962-4919-BD06-FD752BBD5809}"/>
    <hyperlink ref="A4127" r:id="rId4117" xr:uid="{24B4EA9B-6269-4E45-BA41-E6C81ADC78F5}"/>
    <hyperlink ref="A4128" r:id="rId4118" xr:uid="{9ECD4BAB-8318-4177-9636-55B60708F83E}"/>
    <hyperlink ref="A4129" r:id="rId4119" xr:uid="{9D2EAFFB-40E6-48AE-BF4B-690E50354EDA}"/>
    <hyperlink ref="A4130" r:id="rId4120" xr:uid="{DD1D7183-3B34-489E-A1F1-B91E431E919E}"/>
    <hyperlink ref="A4131" r:id="rId4121" xr:uid="{082CE146-9530-437A-B868-31D97E23BDFC}"/>
    <hyperlink ref="A4132" r:id="rId4122" xr:uid="{70DCC902-D4BA-4D4C-A27A-42748EB15CA4}"/>
    <hyperlink ref="A4133" r:id="rId4123" xr:uid="{55F7E843-E797-42F3-9D04-B72AA4AFC9E9}"/>
    <hyperlink ref="A4134" r:id="rId4124" xr:uid="{50321360-41B4-4E93-89BC-5DC2E22D4333}"/>
    <hyperlink ref="A4135" r:id="rId4125" xr:uid="{D104D507-8D33-4268-8A25-33CB9F18C5A8}"/>
    <hyperlink ref="A4136" r:id="rId4126" xr:uid="{D563DE29-CB68-430D-9059-8E4AA63550E9}"/>
    <hyperlink ref="A4137" r:id="rId4127" xr:uid="{53B309F8-CEB9-4086-8182-107550D31076}"/>
    <hyperlink ref="A4138" r:id="rId4128" xr:uid="{E8C1E835-3053-461A-AB59-821486C87E58}"/>
    <hyperlink ref="A4139" r:id="rId4129" xr:uid="{B757F891-9BD2-4E8E-9058-B633DC4E5833}"/>
    <hyperlink ref="A4140" r:id="rId4130" xr:uid="{752C1BC3-858C-4BEC-A233-EC6C37CA6E55}"/>
    <hyperlink ref="A4141" r:id="rId4131" xr:uid="{7069C153-822D-4A6D-A200-D46616A5BDA2}"/>
    <hyperlink ref="A4142" r:id="rId4132" xr:uid="{B0CBC4E2-8852-4CB7-AFA7-65E5FF627CC9}"/>
    <hyperlink ref="A4143" r:id="rId4133" xr:uid="{6EF56363-0F1E-4E1A-A302-D4ED5ACE0F65}"/>
    <hyperlink ref="A4144" r:id="rId4134" xr:uid="{71D01A86-8B8B-41E9-B5BF-985813CE87D9}"/>
    <hyperlink ref="A4145" r:id="rId4135" xr:uid="{132B23B7-E9E0-4CEE-8230-5C3375ED31CA}"/>
    <hyperlink ref="A4146" r:id="rId4136" xr:uid="{14E3935F-3A07-4265-A3E9-7880657363CA}"/>
    <hyperlink ref="A4147" r:id="rId4137" xr:uid="{9AEE3961-A771-4C60-A4D1-FC7E3E9B93B6}"/>
    <hyperlink ref="A4148" r:id="rId4138" xr:uid="{FEEE8843-919D-4CFD-A408-D89B580B3F02}"/>
    <hyperlink ref="A4149" r:id="rId4139" xr:uid="{941390B6-EA44-44A3-A3D3-7EC3236FBFBC}"/>
    <hyperlink ref="A4150" r:id="rId4140" xr:uid="{DCE41464-FDCA-40E4-B4F4-DEB623307FED}"/>
    <hyperlink ref="A4151" r:id="rId4141" xr:uid="{9DD63ED3-AFEF-4D30-95F8-1D6EC1AC7394}"/>
    <hyperlink ref="A4152" r:id="rId4142" xr:uid="{59B601ED-E728-47EE-BAEA-3476E0517969}"/>
    <hyperlink ref="A4153" r:id="rId4143" xr:uid="{3900EE1D-873B-423F-B34C-38C6BD149FCC}"/>
    <hyperlink ref="A4154" r:id="rId4144" xr:uid="{294C228B-E909-4646-8B93-7E115213E90C}"/>
    <hyperlink ref="A4155" r:id="rId4145" xr:uid="{382A0801-FDD7-4516-AC99-9B15E51508BC}"/>
    <hyperlink ref="A4156" r:id="rId4146" xr:uid="{C2DDA22B-1DBD-4612-9C57-BF52C92CEF35}"/>
    <hyperlink ref="A4157" r:id="rId4147" xr:uid="{5F4B86DA-331D-4488-9D49-07B72C7DBE4E}"/>
    <hyperlink ref="A4158" r:id="rId4148" xr:uid="{E02BAD4D-478F-4523-A168-0A3DB1261E28}"/>
    <hyperlink ref="A4159" r:id="rId4149" xr:uid="{2584C6EF-09A4-40F1-9488-852058A92277}"/>
    <hyperlink ref="A4160" r:id="rId4150" xr:uid="{E6C6DB72-D874-448F-A5E8-E0BDBE6730C6}"/>
    <hyperlink ref="A4161" r:id="rId4151" xr:uid="{F0DD8F4B-E2AF-4596-A40A-EDD3E79415EF}"/>
    <hyperlink ref="A4162" r:id="rId4152" xr:uid="{C82D7ABD-7369-4708-8EAB-806882A3AF56}"/>
    <hyperlink ref="A4163" r:id="rId4153" xr:uid="{555F588C-52EE-491A-A45F-15543EA80BCE}"/>
    <hyperlink ref="A4164" r:id="rId4154" xr:uid="{00ED8FC4-C00D-4A1D-8B90-397347B0784D}"/>
    <hyperlink ref="A4165" r:id="rId4155" xr:uid="{7CD631D0-1A64-4258-BE68-EE8F80BFAD06}"/>
    <hyperlink ref="A4166" r:id="rId4156" xr:uid="{13FA1C8D-ECC8-47D9-93DF-A003BAB16185}"/>
    <hyperlink ref="A4167" r:id="rId4157" xr:uid="{600FB7BF-4600-4188-A5F1-7A15F73520A0}"/>
    <hyperlink ref="A4168" r:id="rId4158" xr:uid="{B0E42046-54F4-4CFB-961C-D7DF5916DDDF}"/>
    <hyperlink ref="A4169" r:id="rId4159" xr:uid="{02BD270A-439D-4F9E-8D8E-694217B2BA85}"/>
    <hyperlink ref="A4170" r:id="rId4160" xr:uid="{9FD5F02C-0CCB-4B74-93D6-54244661C1DC}"/>
    <hyperlink ref="A4171" r:id="rId4161" xr:uid="{086C14AB-5EA3-431C-9D16-3E7FB1027229}"/>
    <hyperlink ref="A4172" r:id="rId4162" xr:uid="{8EBCF948-233C-4625-88D2-4ADD8789D9B1}"/>
    <hyperlink ref="A4173" r:id="rId4163" xr:uid="{3540A9ED-4D99-4E2B-8F3A-ABE47BA0D7DB}"/>
    <hyperlink ref="A4174" r:id="rId4164" xr:uid="{69A9ED83-450C-4EE2-8736-35FF47D56B1C}"/>
    <hyperlink ref="A4175" r:id="rId4165" xr:uid="{D1533979-35B9-4513-A48A-3E3560992DFF}"/>
    <hyperlink ref="A4176" r:id="rId4166" xr:uid="{E78B4626-D492-47D4-B298-8EC305EA8FBF}"/>
    <hyperlink ref="A4177" r:id="rId4167" xr:uid="{A902CF3B-C1EB-478A-895F-76E9AA4C0EA2}"/>
    <hyperlink ref="A4178" r:id="rId4168" xr:uid="{10992FB0-5D91-4AF7-9C41-50A543B2A52E}"/>
    <hyperlink ref="A4179" r:id="rId4169" xr:uid="{475601C6-0765-456B-9FE8-7D0923BCD4FF}"/>
    <hyperlink ref="A4180" r:id="rId4170" xr:uid="{95261D74-34E1-43B2-820A-0B6007CFEFE9}"/>
    <hyperlink ref="A4181" r:id="rId4171" xr:uid="{8A5C13C6-89FD-41B0-BDC6-DB451542C87F}"/>
    <hyperlink ref="A4182" r:id="rId4172" xr:uid="{D4159795-3553-49A7-9CBF-E5D372910497}"/>
    <hyperlink ref="A4183" r:id="rId4173" xr:uid="{20D65F88-8E10-41DF-9712-F517C2E872C0}"/>
    <hyperlink ref="A4184" r:id="rId4174" xr:uid="{40CE6FF6-1F52-49EE-99B9-5B93AB05E2ED}"/>
    <hyperlink ref="A4185" r:id="rId4175" xr:uid="{8D164D6D-2819-48AD-9594-BFAC717C2F3A}"/>
    <hyperlink ref="A4186" r:id="rId4176" xr:uid="{84F3B987-C338-4127-B969-EFDBB4791D52}"/>
    <hyperlink ref="A4187" r:id="rId4177" xr:uid="{E6E9DCCA-F547-4FEB-B162-939991EA9581}"/>
    <hyperlink ref="A4188" r:id="rId4178" xr:uid="{11D8D461-0043-4250-85DC-A1C594A60A4C}"/>
    <hyperlink ref="A4189" r:id="rId4179" xr:uid="{1341A924-CD38-406E-B8FE-330C49A2E6AC}"/>
    <hyperlink ref="A4190" r:id="rId4180" xr:uid="{9AD2CDFE-5161-4885-AD61-DB679734EE9E}"/>
    <hyperlink ref="A4191" r:id="rId4181" xr:uid="{19CE1E06-600C-4B68-85B9-086E8457EB1F}"/>
    <hyperlink ref="A4192" r:id="rId4182" xr:uid="{51B2304B-1626-4758-A1A5-8878EDA0BEA0}"/>
    <hyperlink ref="A4193" r:id="rId4183" xr:uid="{C86CBB0D-913E-4A9B-9078-5C57D96E06F1}"/>
    <hyperlink ref="A4194" r:id="rId4184" xr:uid="{7F81979D-64E2-4141-91AC-1637819D4504}"/>
    <hyperlink ref="A4195" r:id="rId4185" xr:uid="{8BAC0FE9-0EE6-4353-8062-F2C245BF1F9D}"/>
    <hyperlink ref="A4196" r:id="rId4186" xr:uid="{40B66697-20C1-4151-99D3-8712BC9B8468}"/>
    <hyperlink ref="A4197" r:id="rId4187" xr:uid="{02986DA6-41C0-415D-A1C0-AB1C00FA49C3}"/>
    <hyperlink ref="A4198" r:id="rId4188" xr:uid="{AD45B680-7595-4B57-95C2-15EE116BB656}"/>
    <hyperlink ref="A4199" r:id="rId4189" xr:uid="{13265391-949A-463B-9870-3794BB5856E7}"/>
    <hyperlink ref="A4200" r:id="rId4190" xr:uid="{3AC4E7E4-623A-44F6-B2E3-E25F795D9D54}"/>
    <hyperlink ref="A4201" r:id="rId4191" xr:uid="{1CEAEDE4-EA96-4D45-AC3B-CC303A07D754}"/>
    <hyperlink ref="A4202" r:id="rId4192" xr:uid="{927A4DDE-1C09-4068-8C55-90C294C2122C}"/>
    <hyperlink ref="A4203" r:id="rId4193" xr:uid="{70828E9D-5F44-4ED9-8F17-35C8433522F3}"/>
    <hyperlink ref="A4204" r:id="rId4194" xr:uid="{A9CCE7F1-06B6-4FE0-A984-46E481C05B7C}"/>
    <hyperlink ref="A4205" r:id="rId4195" xr:uid="{46F16CD3-0E8A-4290-AA68-7139C935AF7B}"/>
    <hyperlink ref="A4206" r:id="rId4196" xr:uid="{A57C673E-9254-44E9-AE1F-C34336B73472}"/>
    <hyperlink ref="A4207" r:id="rId4197" xr:uid="{8315D220-3DA4-476B-935C-806D7BB5FDB3}"/>
    <hyperlink ref="A4208" r:id="rId4198" xr:uid="{AC8D35C8-BDEF-4013-9E84-F16F31B55F26}"/>
    <hyperlink ref="A4209" r:id="rId4199" xr:uid="{BE523B8B-BCC8-4BEF-9573-687C9DC4AC68}"/>
    <hyperlink ref="A4210" r:id="rId4200" xr:uid="{778291DF-EB0C-464A-907F-47B8A9C43CCF}"/>
    <hyperlink ref="A4211" r:id="rId4201" xr:uid="{5CA488AF-7546-4837-862A-6820C9ACF837}"/>
    <hyperlink ref="A4212" r:id="rId4202" xr:uid="{9B68F718-6FFA-4820-9276-E1C10F775EAD}"/>
    <hyperlink ref="A4213" r:id="rId4203" xr:uid="{10355505-0687-4393-8222-DCE83606042A}"/>
    <hyperlink ref="A4214" r:id="rId4204" xr:uid="{5D50A280-523A-44A8-B6CA-B2863264838C}"/>
    <hyperlink ref="A4215" r:id="rId4205" xr:uid="{121A7E97-B1A3-4D42-9D4B-CB7714919715}"/>
    <hyperlink ref="A4216" r:id="rId4206" xr:uid="{4F18D2F8-6623-450E-8DA6-678D67BA9EC1}"/>
    <hyperlink ref="A4217" r:id="rId4207" xr:uid="{5083DC6A-984C-430C-8DE8-8F7E723691FA}"/>
    <hyperlink ref="A4218" r:id="rId4208" xr:uid="{DCE8DCB3-BDF5-4405-86FD-4407AFE7D546}"/>
    <hyperlink ref="A4219" r:id="rId4209" xr:uid="{B24846BA-140D-413E-B594-4F18DEB8FA5D}"/>
    <hyperlink ref="A4220" r:id="rId4210" xr:uid="{2068F760-6847-4E3C-9540-267BD843637D}"/>
    <hyperlink ref="A4221" r:id="rId4211" xr:uid="{95E4BE6D-4081-4B77-A06A-81EA14535409}"/>
    <hyperlink ref="A4222" r:id="rId4212" xr:uid="{16AF5DD8-46F8-4F9D-A181-A429EA7A1E71}"/>
    <hyperlink ref="A4223" r:id="rId4213" xr:uid="{0F4B7298-242A-42DC-8461-9B13886B32D0}"/>
    <hyperlink ref="A4224" r:id="rId4214" xr:uid="{8380CC56-A405-4139-80AC-74F1318A773F}"/>
    <hyperlink ref="A4225" r:id="rId4215" xr:uid="{04FFF85E-5849-40E9-ABD7-5239C4866AE1}"/>
    <hyperlink ref="A4226" r:id="rId4216" xr:uid="{E7DE3075-E7A5-4548-B63F-EC3D877C6D75}"/>
    <hyperlink ref="A4227" r:id="rId4217" xr:uid="{C6363415-A987-4F0B-B876-2A5B61EC7DCE}"/>
    <hyperlink ref="A4228" r:id="rId4218" xr:uid="{7CB742BE-AA70-416B-8D49-34FEC495964E}"/>
    <hyperlink ref="A4229" r:id="rId4219" xr:uid="{B1F96C50-8E69-450D-AFD4-7288FED2D4CD}"/>
    <hyperlink ref="A4230" r:id="rId4220" xr:uid="{62CA88A8-528A-4038-8742-C01BA59BAD9A}"/>
    <hyperlink ref="A4231" r:id="rId4221" xr:uid="{FD87DE13-53A5-4788-BFF0-1A7AB40B0FF3}"/>
    <hyperlink ref="A4232" r:id="rId4222" xr:uid="{7624EA55-A80E-492E-8648-5D6457666D0B}"/>
    <hyperlink ref="A4233" r:id="rId4223" xr:uid="{01DF2BDA-3F7E-4B3C-8BD0-B6153F1AE99A}"/>
    <hyperlink ref="A4234" r:id="rId4224" xr:uid="{A4CBD8AC-4A2C-48CC-BBB3-0952C3D711CA}"/>
    <hyperlink ref="A4235" r:id="rId4225" xr:uid="{C5E421A6-0EF6-4E80-9C8C-B6BB80DDB461}"/>
    <hyperlink ref="A4236" r:id="rId4226" xr:uid="{E4525E2E-C183-42FF-A29F-E9C26B09DA85}"/>
    <hyperlink ref="A4237" r:id="rId4227" xr:uid="{43191554-E6BE-4DAD-A416-CE99B11D6AEB}"/>
    <hyperlink ref="A4238" r:id="rId4228" xr:uid="{940C8D10-4910-4E1D-8750-0C435ECFF787}"/>
    <hyperlink ref="A4239" r:id="rId4229" xr:uid="{A19C79E5-3000-4078-B88A-5CC0B66FE8D3}"/>
    <hyperlink ref="A4240" r:id="rId4230" xr:uid="{38B1A74D-E6B3-4548-A300-C85EA04370BE}"/>
    <hyperlink ref="A4241" r:id="rId4231" xr:uid="{BBD8C5D5-D31B-4A81-B869-E85D6672E1B1}"/>
    <hyperlink ref="A4242" r:id="rId4232" xr:uid="{DB5F724B-C134-4B6B-AE55-FD07F21C3CCF}"/>
    <hyperlink ref="A4243" r:id="rId4233" xr:uid="{1A7B797A-5FF0-471D-92CF-71222562CF80}"/>
    <hyperlink ref="A4244" r:id="rId4234" xr:uid="{09681F0E-A9F0-4D37-AB8E-EE0B070AF109}"/>
    <hyperlink ref="A4245" r:id="rId4235" xr:uid="{F3DA844C-B65C-481F-A02F-75CB16AE23E2}"/>
    <hyperlink ref="A4246" r:id="rId4236" xr:uid="{58F4299F-2609-4D8F-9C85-06D3199D328A}"/>
    <hyperlink ref="A4247" r:id="rId4237" xr:uid="{DA51F023-15F8-4514-9278-7A160D329B62}"/>
    <hyperlink ref="A4248" r:id="rId4238" xr:uid="{D22178B6-EDE2-4462-9E47-061E2478737F}"/>
    <hyperlink ref="A4249" r:id="rId4239" xr:uid="{CCA98695-4128-4432-BEBC-4EF3C9492F38}"/>
    <hyperlink ref="A4250" r:id="rId4240" xr:uid="{9319F4E1-0D71-4CF7-BDD2-40802655FC9B}"/>
    <hyperlink ref="A4251" r:id="rId4241" xr:uid="{272E7F86-3F16-4909-AC94-A0FA32C9C5AA}"/>
    <hyperlink ref="A4252" r:id="rId4242" xr:uid="{3554423B-2AD7-43C0-9701-5077B83D307C}"/>
    <hyperlink ref="A4253" r:id="rId4243" xr:uid="{8EB91EBD-2EA1-4E81-B778-E930B4ACCE6F}"/>
    <hyperlink ref="A4254" r:id="rId4244" xr:uid="{AC5B1983-A1A7-4088-AD8D-538AA3DCBBEB}"/>
    <hyperlink ref="A4255" r:id="rId4245" xr:uid="{87F45A0D-9F85-4C01-9CFA-452FA43E5929}"/>
    <hyperlink ref="A4256" r:id="rId4246" xr:uid="{324F10CC-71B2-48E2-96D6-10B223B134B9}"/>
    <hyperlink ref="A4257" r:id="rId4247" xr:uid="{FB30CDF1-32F2-48D7-A20F-D15C0D883A23}"/>
    <hyperlink ref="A4258" r:id="rId4248" xr:uid="{BC82ED87-B7B0-46DD-90B9-FD6151EE9743}"/>
    <hyperlink ref="A4259" r:id="rId4249" xr:uid="{A312E4A5-46A1-4547-A682-E4E1F59D33BC}"/>
    <hyperlink ref="A4260" r:id="rId4250" xr:uid="{FF71B54E-200F-4638-A974-02EB02223B3E}"/>
    <hyperlink ref="A4261" r:id="rId4251" xr:uid="{14F27712-0663-4F28-ABC6-AA23A5139846}"/>
    <hyperlink ref="A4262" r:id="rId4252" xr:uid="{798FA5E8-F097-4816-B893-E3F73B6DAB64}"/>
    <hyperlink ref="A4263" r:id="rId4253" xr:uid="{3938D90C-3023-4D7F-B14A-729A650D5668}"/>
    <hyperlink ref="A4264" r:id="rId4254" xr:uid="{73DF90F3-A9C1-433F-B075-9705AEE6DDA5}"/>
    <hyperlink ref="A4265" r:id="rId4255" xr:uid="{00E6F024-DCEC-40E4-A9BC-5A327056A5A6}"/>
    <hyperlink ref="A4266" r:id="rId4256" xr:uid="{9C0F72A5-269C-4ABD-904B-E4C3ECC9AA91}"/>
    <hyperlink ref="A4267" r:id="rId4257" xr:uid="{6CC77CDD-ED3B-4E66-9A14-5B7FD8EA0DBB}"/>
    <hyperlink ref="A4268" r:id="rId4258" xr:uid="{CBD47BB9-4D30-446B-93FB-4A2ED0D8148C}"/>
    <hyperlink ref="A4269" r:id="rId4259" xr:uid="{329B2F8D-6291-4D66-A14B-903CDDC140FB}"/>
    <hyperlink ref="A4270" r:id="rId4260" xr:uid="{0D253C62-0F5A-4098-9BA8-9F3BD5052343}"/>
    <hyperlink ref="A4271" r:id="rId4261" xr:uid="{7E9E254B-69CC-4319-B591-CE0AC991850C}"/>
    <hyperlink ref="A4272" r:id="rId4262" xr:uid="{9C4A88D4-1931-4E87-9050-0BDA0D9335CE}"/>
    <hyperlink ref="A4273" r:id="rId4263" xr:uid="{49603CA1-CD02-43F9-98C8-48CA5E58E7AF}"/>
    <hyperlink ref="A4274" r:id="rId4264" xr:uid="{82514FDB-AA53-4E78-BB67-A4286F4882F2}"/>
    <hyperlink ref="A4275" r:id="rId4265" xr:uid="{09FB85B2-CC9F-4C26-A9B6-C3C2305EACAE}"/>
    <hyperlink ref="A4276" r:id="rId4266" xr:uid="{19964404-1D57-4CB3-87E8-5AB6F48214F0}"/>
    <hyperlink ref="A4277" r:id="rId4267" xr:uid="{787EABD7-0AC8-4310-9913-C2A01A03F08E}"/>
    <hyperlink ref="A4278" r:id="rId4268" xr:uid="{0EC731CC-E5A3-435D-8FD4-79B0FA2AF01D}"/>
    <hyperlink ref="A4279" r:id="rId4269" xr:uid="{1F174280-850B-4A98-ABC2-91BACA55DAEA}"/>
    <hyperlink ref="A4280" r:id="rId4270" xr:uid="{48BC8FB2-86D2-4517-BFF6-C6485AA23A00}"/>
    <hyperlink ref="A4281" r:id="rId4271" xr:uid="{F10441F6-5048-4351-BF57-97E90BC710D3}"/>
    <hyperlink ref="A4282" r:id="rId4272" xr:uid="{43A0DC07-DB5A-4158-ACC0-B5C2F80AC7CC}"/>
    <hyperlink ref="A4283" r:id="rId4273" xr:uid="{F4AAD6B1-E2A7-4684-ABB3-60F4530610A5}"/>
    <hyperlink ref="A4284" r:id="rId4274" xr:uid="{DD8F0B5A-EA95-461D-8D37-1C270A33FF38}"/>
    <hyperlink ref="A4285" r:id="rId4275" xr:uid="{6C12A138-09F1-492A-A661-F2A7B798861A}"/>
    <hyperlink ref="A4286" r:id="rId4276" xr:uid="{7912FB91-FDE2-4000-B59B-8AC83D3D9BB9}"/>
    <hyperlink ref="A4287" r:id="rId4277" xr:uid="{B599D2F8-EA0D-4B39-9833-5433AE2B5483}"/>
    <hyperlink ref="A4288" r:id="rId4278" xr:uid="{252F5846-F9F2-4E7A-9D79-F6EE941BAABB}"/>
    <hyperlink ref="A4289" r:id="rId4279" xr:uid="{06166BE8-5B76-4B17-83F6-AB68EBEEBCDF}"/>
    <hyperlink ref="A4290" r:id="rId4280" xr:uid="{992F64AF-F6A6-474F-B0E4-90D59FC454D7}"/>
    <hyperlink ref="A4291" r:id="rId4281" xr:uid="{19CC82E7-95A4-4C0D-B0B5-5828F80D4A7F}"/>
    <hyperlink ref="A4292" r:id="rId4282" xr:uid="{1D4D5155-3B7B-4F4A-A233-CEFE25FB71AE}"/>
    <hyperlink ref="A4293" r:id="rId4283" xr:uid="{31DAA189-3FE2-49A2-B3CE-69A5BF2CB4C1}"/>
    <hyperlink ref="A4294" r:id="rId4284" xr:uid="{FB24BF7C-2254-4601-9F41-B64FF43E0F08}"/>
    <hyperlink ref="A4295" r:id="rId4285" xr:uid="{188DD05F-1023-4EC5-ABB1-A8D3C1A78577}"/>
    <hyperlink ref="A4296" r:id="rId4286" xr:uid="{B096F840-7EE1-4B58-9637-16941C29E8FD}"/>
    <hyperlink ref="A4297" r:id="rId4287" xr:uid="{96218CE6-8007-4D2E-88B2-341154BA42B6}"/>
    <hyperlink ref="A4298" r:id="rId4288" xr:uid="{9A3C6886-EAAF-49CC-8D2B-10077247AE42}"/>
    <hyperlink ref="A4299" r:id="rId4289" xr:uid="{D1B8BEEE-8E0A-46EF-AC54-42BDFA6B8F78}"/>
    <hyperlink ref="A4300" r:id="rId4290" xr:uid="{222678E0-0F82-4502-AD3B-75AAFCE8D350}"/>
    <hyperlink ref="A4301" r:id="rId4291" xr:uid="{8A800722-2815-4B7F-BAEA-7DC0769293D0}"/>
    <hyperlink ref="A4302" r:id="rId4292" xr:uid="{CD6EC6C5-E0B7-491B-B9F9-E4B05BC9D5F3}"/>
    <hyperlink ref="A4303" r:id="rId4293" xr:uid="{12F65782-3798-4143-9417-CB9E630EC9EA}"/>
    <hyperlink ref="A4304" r:id="rId4294" xr:uid="{E604518B-D5A3-44DD-B4BA-84536C6BFE1F}"/>
    <hyperlink ref="A4305" r:id="rId4295" xr:uid="{4FBD2A29-011D-481B-8DA6-9EBB3BB578D1}"/>
    <hyperlink ref="A4306" r:id="rId4296" xr:uid="{80EEA069-60CB-438A-87D0-1271A1AE4BC2}"/>
    <hyperlink ref="A4307" r:id="rId4297" xr:uid="{BBAC69E4-A7B8-446B-9A04-C2FDCFF49CBA}"/>
    <hyperlink ref="A4308" r:id="rId4298" xr:uid="{A6DD64CC-C520-4A80-970D-992708D9B4F9}"/>
    <hyperlink ref="A4309" r:id="rId4299" xr:uid="{3B065B3E-C04E-4608-AE4A-F518758F4AAA}"/>
    <hyperlink ref="A4310" r:id="rId4300" xr:uid="{E583E9F4-E747-4BE6-A3EA-E99721BEA372}"/>
    <hyperlink ref="A4311" r:id="rId4301" xr:uid="{ECCC791B-F600-4AE5-9471-E30F840CDF2D}"/>
    <hyperlink ref="A4312" r:id="rId4302" xr:uid="{0F249408-A8C7-4273-9B8C-E351DEA31344}"/>
    <hyperlink ref="A4313" r:id="rId4303" xr:uid="{239E15CE-F19F-42A4-8993-DC1E08C8DB13}"/>
    <hyperlink ref="A4314" r:id="rId4304" xr:uid="{5BD8F446-9241-47B0-8726-535989F6BBE7}"/>
    <hyperlink ref="A4315" r:id="rId4305" xr:uid="{F244FA97-57B0-426D-B359-8BA01337C110}"/>
    <hyperlink ref="A4316" r:id="rId4306" xr:uid="{B2494014-FB33-41C7-BA79-F3031E3A9122}"/>
    <hyperlink ref="A4317" r:id="rId4307" xr:uid="{2D91A884-38FF-42F2-A691-8804F4728F54}"/>
    <hyperlink ref="A4318" r:id="rId4308" xr:uid="{705ABCCB-C553-45D5-BBBF-A86098CEB4A7}"/>
    <hyperlink ref="A4319" r:id="rId4309" xr:uid="{560C7B29-A97A-45E6-94DE-F2984EAB887C}"/>
    <hyperlink ref="A4320" r:id="rId4310" xr:uid="{17BDA2D3-1EA6-4DC9-A78D-FE0082846001}"/>
    <hyperlink ref="A4321" r:id="rId4311" xr:uid="{77CB0D0D-05D0-4735-B645-C465B03E5512}"/>
    <hyperlink ref="A4322" r:id="rId4312" xr:uid="{A0A246A3-5E00-4D25-B897-7220F8F478F3}"/>
    <hyperlink ref="A4323" r:id="rId4313" xr:uid="{2236B01C-F4D4-4663-A385-0875A50CACB5}"/>
    <hyperlink ref="A4324" r:id="rId4314" xr:uid="{743F1630-ED88-4E26-8C7C-187FB4D32199}"/>
    <hyperlink ref="A4325" r:id="rId4315" xr:uid="{D8CDF787-BB6C-46D1-A444-FC9DDE57E59F}"/>
    <hyperlink ref="A4326" r:id="rId4316" xr:uid="{1754C467-5DB6-40DF-9B6B-7E89F7D6BAED}"/>
    <hyperlink ref="A4327" r:id="rId4317" xr:uid="{9C3E5F7A-7226-4B88-955B-DE32A1D1FCB0}"/>
    <hyperlink ref="A4328" r:id="rId4318" xr:uid="{2EFF3871-3807-4686-9105-3A4B3E00391B}"/>
    <hyperlink ref="A4329" r:id="rId4319" xr:uid="{86CEAA75-8001-48FC-A800-34F4920A9F5F}"/>
    <hyperlink ref="A4330" r:id="rId4320" xr:uid="{0733CDDB-DAD6-4A56-940C-F92A51E9D2B2}"/>
    <hyperlink ref="A4331" r:id="rId4321" xr:uid="{EEFC22FC-6155-4A45-A1CC-F23792135F9E}"/>
    <hyperlink ref="A4332" r:id="rId4322" xr:uid="{B4620777-C93A-42BC-BC8C-7E00155EBABB}"/>
    <hyperlink ref="A4333" r:id="rId4323" xr:uid="{01A02988-7BAB-4107-8903-693F73F1DBA8}"/>
    <hyperlink ref="A4334" r:id="rId4324" xr:uid="{068F8466-3640-4B43-8DFB-D63DE1EECC8C}"/>
    <hyperlink ref="A4335" r:id="rId4325" xr:uid="{48AA158F-6D27-4F42-B72E-8BEEE1215DB1}"/>
    <hyperlink ref="A4336" r:id="rId4326" xr:uid="{6790DE2E-05B9-4988-B666-5C0BD73AA6ED}"/>
    <hyperlink ref="A4337" r:id="rId4327" xr:uid="{549D1D47-A0A4-42DD-8F0F-7C55B41EF734}"/>
    <hyperlink ref="A4338" r:id="rId4328" xr:uid="{5BD92596-221C-4509-95C8-5C2EFED5E857}"/>
    <hyperlink ref="A4339" r:id="rId4329" xr:uid="{18887422-624C-4BFC-A310-388C654D297B}"/>
    <hyperlink ref="A4340" r:id="rId4330" xr:uid="{E70D7C56-540E-48A5-8022-93AB07F7A86D}"/>
    <hyperlink ref="A4341" r:id="rId4331" xr:uid="{87512A1F-FBF0-49F4-840E-F2FD07040811}"/>
    <hyperlink ref="A4342" r:id="rId4332" xr:uid="{D06165CE-6FBE-4C11-9164-CF38E6DC56AE}"/>
    <hyperlink ref="A4343" r:id="rId4333" xr:uid="{24539B86-16DF-4A10-B29C-AE4CFC562E1E}"/>
    <hyperlink ref="A4344" r:id="rId4334" xr:uid="{EA8810F8-561F-4E7F-B37D-8617905C898E}"/>
    <hyperlink ref="A4345" r:id="rId4335" xr:uid="{B8E7DAAD-8869-47A1-9C48-6FAFE1C71660}"/>
    <hyperlink ref="A4346" r:id="rId4336" xr:uid="{83142CAA-BF7F-42F2-90A0-9DB891236AD6}"/>
    <hyperlink ref="A4347" r:id="rId4337" xr:uid="{6DEF814B-86E3-4BEF-B11F-27EDDA715DF8}"/>
    <hyperlink ref="A4348" r:id="rId4338" xr:uid="{E593D4DC-3A84-408B-BF10-737BE34A0FEF}"/>
    <hyperlink ref="A4349" r:id="rId4339" xr:uid="{57269848-9E3C-49DE-BF19-566C793FE6C7}"/>
    <hyperlink ref="A4350" r:id="rId4340" xr:uid="{B7F80D7C-94FE-477E-ACC1-B8AF576D5DDA}"/>
    <hyperlink ref="A4351" r:id="rId4341" xr:uid="{0F84E55E-784D-43D5-8F33-8F6636B91D3D}"/>
    <hyperlink ref="A4352" r:id="rId4342" xr:uid="{41760458-F3F9-45CD-99F3-90712B0637B6}"/>
    <hyperlink ref="A4353" r:id="rId4343" xr:uid="{D8796E31-4C62-445A-9172-7E189A9970E4}"/>
    <hyperlink ref="A4354" r:id="rId4344" xr:uid="{5AD8EBFC-A9CD-4091-B840-1C7961EB5512}"/>
    <hyperlink ref="A4355" r:id="rId4345" xr:uid="{04C3263B-685C-48BA-B894-D94DDD92AB4B}"/>
    <hyperlink ref="A4356" r:id="rId4346" xr:uid="{98469460-FADA-4C10-AFCA-E615B1A62436}"/>
    <hyperlink ref="A4357" r:id="rId4347" xr:uid="{E6EECF10-A08C-4E09-B5C1-72AC826C521E}"/>
    <hyperlink ref="A4358" r:id="rId4348" xr:uid="{90E4488A-D791-47DD-A85B-DECDA39B942C}"/>
    <hyperlink ref="A4359" r:id="rId4349" xr:uid="{466DF2AC-0C48-4ACB-B4BA-D196ED334226}"/>
    <hyperlink ref="A4360" r:id="rId4350" xr:uid="{C0B48775-7C22-41DB-A2B2-35E66D51854C}"/>
    <hyperlink ref="A4361" r:id="rId4351" xr:uid="{D3CF23DD-ECFC-46C2-9C2E-D9DA5FEC300A}"/>
    <hyperlink ref="A4362" r:id="rId4352" xr:uid="{B32E74D1-7C46-467B-9785-3F728B1BD2E8}"/>
    <hyperlink ref="A4363" r:id="rId4353" xr:uid="{4B373E7B-046C-49E4-BB89-0C1075C1454D}"/>
    <hyperlink ref="A4364" r:id="rId4354" xr:uid="{20A25707-9BF0-4071-AB82-860CD5DCD3AC}"/>
    <hyperlink ref="A4365" r:id="rId4355" xr:uid="{CED6AD6F-CF20-45BD-8C7D-136601500356}"/>
    <hyperlink ref="A4366" r:id="rId4356" xr:uid="{8EC194EF-F059-4755-BACB-BDEB521E446F}"/>
    <hyperlink ref="A4367" r:id="rId4357" xr:uid="{C16817E0-6B41-44D6-910C-1596F0465BF2}"/>
    <hyperlink ref="A4368" r:id="rId4358" xr:uid="{1263C6D5-50C2-42B8-AC5C-F8FD807F2E6C}"/>
    <hyperlink ref="A4369" r:id="rId4359" xr:uid="{79BA087B-5F43-4513-9D9E-95471B3FAA45}"/>
    <hyperlink ref="A4370" r:id="rId4360" xr:uid="{8A49825B-6144-4A06-9BFB-5CD8E21E836D}"/>
    <hyperlink ref="A4371" r:id="rId4361" xr:uid="{44D819F5-D1D1-4366-AF90-E6FC7DA39E1E}"/>
    <hyperlink ref="A4372" r:id="rId4362" xr:uid="{3EDB1F3C-6202-4FA9-B194-35FC458C5749}"/>
    <hyperlink ref="A4373" r:id="rId4363" xr:uid="{61EAAFB9-D30D-494C-8A94-CF889C7CBC91}"/>
    <hyperlink ref="A4374" r:id="rId4364" xr:uid="{01450389-1DA7-4D9B-A5A3-BFCCE7DCFF27}"/>
    <hyperlink ref="A4375" r:id="rId4365" xr:uid="{BA572924-DE04-4281-A1B0-CC816594D97E}"/>
    <hyperlink ref="A4376" r:id="rId4366" xr:uid="{0487AEB2-324D-407F-8066-9D639A9A2249}"/>
    <hyperlink ref="A4377" r:id="rId4367" xr:uid="{EEB3FA53-950B-41CF-8DE9-43DB78FD8CDE}"/>
    <hyperlink ref="A4378" r:id="rId4368" xr:uid="{1A1B6404-0213-491F-B9D5-CA3D4CF6AFA1}"/>
    <hyperlink ref="A4379" r:id="rId4369" xr:uid="{E02DD69B-410F-409F-8749-4DB567DD0A1E}"/>
    <hyperlink ref="A4380" r:id="rId4370" xr:uid="{0F53C010-9C28-413A-855C-A2B97E009E16}"/>
    <hyperlink ref="A4381" r:id="rId4371" xr:uid="{1608BAAD-B28F-48CC-9F8F-0653E26A02AD}"/>
    <hyperlink ref="A4382" r:id="rId4372" xr:uid="{6D0B93B5-C89C-405B-87F7-770DCF74B05F}"/>
    <hyperlink ref="A4383" r:id="rId4373" xr:uid="{9BBD86A8-36E7-4268-9498-100400CF0E76}"/>
    <hyperlink ref="A4384" r:id="rId4374" xr:uid="{D11DA203-0F8E-4721-AB40-43E29DBFEC1A}"/>
    <hyperlink ref="A4385" r:id="rId4375" xr:uid="{59B99669-7D9D-4054-92AC-F1CEBD693D2B}"/>
    <hyperlink ref="A4386" r:id="rId4376" xr:uid="{05850034-0528-49C1-9C87-67DFABEA8561}"/>
    <hyperlink ref="A4387" r:id="rId4377" xr:uid="{0FEB3C64-E22A-40EC-AB67-C5C8F95C2916}"/>
    <hyperlink ref="A4388" r:id="rId4378" xr:uid="{4639B7FC-56A9-44A1-97F4-657B1052A0DA}"/>
    <hyperlink ref="A4389" r:id="rId4379" xr:uid="{424E4C29-C2BC-473F-94C0-77F64AA6D57D}"/>
    <hyperlink ref="A4390" r:id="rId4380" xr:uid="{64CEB047-0005-4FFC-89F4-FE1ECEC5C76A}"/>
    <hyperlink ref="A4391" r:id="rId4381" xr:uid="{A72E7B4F-29D6-4FE7-B6F0-77DCDE68F33B}"/>
    <hyperlink ref="A4392" r:id="rId4382" xr:uid="{FFFFFE9C-A57E-41CE-8D1B-770E488D82E6}"/>
    <hyperlink ref="A4393" r:id="rId4383" xr:uid="{373AFF7A-BDC6-4ECE-9976-D8C71A99D6F0}"/>
    <hyperlink ref="A4394" r:id="rId4384" xr:uid="{3D578194-A905-4186-9E8C-C79A6BEE7223}"/>
    <hyperlink ref="A4395" r:id="rId4385" xr:uid="{32CC39D6-402D-49B4-B754-022A38C8F180}"/>
    <hyperlink ref="A4396" r:id="rId4386" xr:uid="{32B1EE32-16EB-4B89-B2F9-4ABEF265675D}"/>
    <hyperlink ref="A4397" r:id="rId4387" xr:uid="{E652277B-28E0-4652-9C14-547D3604F8FA}"/>
    <hyperlink ref="A4398" r:id="rId4388" xr:uid="{F1829249-A02C-4F5D-8631-F0AD326E0F38}"/>
    <hyperlink ref="A4399" r:id="rId4389" xr:uid="{E7DF61A8-0860-4A09-8A9A-31EDDE60289B}"/>
    <hyperlink ref="A4400" r:id="rId4390" xr:uid="{C03A22CD-94B6-493F-9508-34545DDACDE0}"/>
    <hyperlink ref="A4401" r:id="rId4391" xr:uid="{39328FBD-9193-4760-9F5A-7B2F5E00A87E}"/>
    <hyperlink ref="A4402" r:id="rId4392" xr:uid="{8BD6A30B-6763-47AC-9698-AFCB7C059B29}"/>
    <hyperlink ref="A4403" r:id="rId4393" xr:uid="{943BB54C-AC60-494A-8B36-A8F0AE015B61}"/>
    <hyperlink ref="A4404" r:id="rId4394" xr:uid="{D3A781CE-18C3-4D79-B901-035A1BA13307}"/>
    <hyperlink ref="A4405" r:id="rId4395" xr:uid="{242136BD-98FB-4D99-A159-D57B837B2C23}"/>
    <hyperlink ref="A4406" r:id="rId4396" xr:uid="{A3CF0514-E35A-4EED-99BF-619B2ACF7702}"/>
    <hyperlink ref="A4407" r:id="rId4397" xr:uid="{7090970D-F6CD-487C-9093-00CE468B131D}"/>
    <hyperlink ref="A4408" r:id="rId4398" xr:uid="{A171757E-5D9E-44DF-BB18-E9CF38FBCEC4}"/>
    <hyperlink ref="A4409" r:id="rId4399" xr:uid="{14FD499A-F183-487D-9346-4857C31CEF9B}"/>
    <hyperlink ref="A4410" r:id="rId4400" xr:uid="{87C7B31C-FBD9-475C-A723-7024B7766D69}"/>
    <hyperlink ref="A4411" r:id="rId4401" xr:uid="{3EDE6C3E-D5BF-410C-8C7F-AEA3B076E918}"/>
    <hyperlink ref="A4412" r:id="rId4402" xr:uid="{2112F5C0-E3BF-4A21-9C19-F202F22FBB1F}"/>
    <hyperlink ref="A4413" r:id="rId4403" xr:uid="{E654602C-8C3C-4AE5-BCD6-23541FD78607}"/>
    <hyperlink ref="A4414" r:id="rId4404" xr:uid="{D9BAF592-2C43-4648-A16F-2FFFBA540FC0}"/>
    <hyperlink ref="A4415" r:id="rId4405" xr:uid="{5EC4D4AE-9549-48FC-A666-127216A7CCA9}"/>
    <hyperlink ref="A4416" r:id="rId4406" xr:uid="{BA629253-C6DF-4D9A-A031-3910A90EE569}"/>
    <hyperlink ref="A4417" r:id="rId4407" xr:uid="{D35E14AA-6593-444A-A4A6-126ACD0A9803}"/>
    <hyperlink ref="A4418" r:id="rId4408" xr:uid="{021AE583-9136-4D1A-9826-899D0423A6B7}"/>
    <hyperlink ref="A4419" r:id="rId4409" xr:uid="{1F6FD243-69E7-4226-BBC8-713A0B7D9CAD}"/>
    <hyperlink ref="A4420" r:id="rId4410" xr:uid="{1B702EA5-A0B4-4215-9801-B592AFA644BD}"/>
    <hyperlink ref="A4421" r:id="rId4411" xr:uid="{E9EE8144-AF62-4145-AC60-1D3AC8ACD911}"/>
    <hyperlink ref="A4422" r:id="rId4412" xr:uid="{7531195A-C0C2-4A24-8F8F-AAC7AC54EFF0}"/>
    <hyperlink ref="A4423" r:id="rId4413" xr:uid="{96D36590-744D-4143-B1E5-E98484CA98FA}"/>
    <hyperlink ref="A4424" r:id="rId4414" xr:uid="{C4A9025D-60F7-447B-A1A2-D27E38A5C554}"/>
    <hyperlink ref="A4425" r:id="rId4415" xr:uid="{A9E9F5A2-34C8-4FA2-852D-6AEAF1600ACF}"/>
    <hyperlink ref="A4426" r:id="rId4416" xr:uid="{092F2842-2448-4ADB-A9A1-1687522964ED}"/>
    <hyperlink ref="A4427" r:id="rId4417" xr:uid="{3638EF55-920C-44F3-8581-EF28CD40E819}"/>
    <hyperlink ref="A4428" r:id="rId4418" xr:uid="{2A32B319-F8D8-47C9-B280-E72CCDBA2527}"/>
    <hyperlink ref="A4429" r:id="rId4419" xr:uid="{F4820D38-DBE0-47BE-AAB3-E45D15EECF09}"/>
    <hyperlink ref="A4430" r:id="rId4420" xr:uid="{A46926D8-44E4-43A4-90FA-034CEB933840}"/>
    <hyperlink ref="A4431" r:id="rId4421" xr:uid="{23970CA5-FF6B-4B6B-A402-B11E555774A7}"/>
    <hyperlink ref="A4432" r:id="rId4422" xr:uid="{C0145410-8A21-4602-8EEA-518E74316E99}"/>
    <hyperlink ref="A4433" r:id="rId4423" xr:uid="{FD614962-53B5-48F1-BA2B-48C64E566197}"/>
    <hyperlink ref="A4434" r:id="rId4424" xr:uid="{BECD2371-D999-4C91-8AA1-2C62FA49D3A2}"/>
    <hyperlink ref="A4435" r:id="rId4425" xr:uid="{12308497-D1A1-48B0-BF7A-BD353CC78464}"/>
    <hyperlink ref="A4436" r:id="rId4426" xr:uid="{8FEFC80A-C84B-4F8F-8DA6-A53944B02A87}"/>
    <hyperlink ref="A4437" r:id="rId4427" xr:uid="{F2B3FD26-0AAA-43AD-8EF3-D4EEA6147D6B}"/>
    <hyperlink ref="A4438" r:id="rId4428" xr:uid="{3C92EDB4-DAE0-4B0C-8D2A-A38F9BDC1735}"/>
    <hyperlink ref="A4439" r:id="rId4429" xr:uid="{39B8B7B0-28F9-4B93-ADBB-01D4F5CDA63D}"/>
    <hyperlink ref="A4440" r:id="rId4430" xr:uid="{3E7C0A26-AC57-47B6-B0ED-6899A042BE98}"/>
    <hyperlink ref="A4441" r:id="rId4431" xr:uid="{C21152B6-4536-4A9B-8FEC-E9D4BD61DD65}"/>
    <hyperlink ref="A4442" r:id="rId4432" xr:uid="{FCCF1CB8-DCB0-48C6-AD9F-93E057657216}"/>
    <hyperlink ref="A4443" r:id="rId4433" xr:uid="{5BECAF01-B8B8-4376-A81F-38369565A3A6}"/>
    <hyperlink ref="A4444" r:id="rId4434" xr:uid="{26D48BC8-A4FC-427E-A3CA-5F7C50855D7F}"/>
    <hyperlink ref="A4445" r:id="rId4435" xr:uid="{C2DC2A32-5930-4070-91DE-0694EAC9E978}"/>
    <hyperlink ref="A4446" r:id="rId4436" xr:uid="{82187DDF-F3CE-478A-BDF3-93210B7A4AC0}"/>
    <hyperlink ref="A4447" r:id="rId4437" xr:uid="{BC6A7CFA-DCFE-4369-9CDC-95A61856661A}"/>
    <hyperlink ref="A4448" r:id="rId4438" xr:uid="{02203C1F-9940-4659-A193-6C980827669C}"/>
    <hyperlink ref="A4449" r:id="rId4439" xr:uid="{E6E2A413-8A6A-41DD-9A68-03A094B4DEE4}"/>
    <hyperlink ref="A4450" r:id="rId4440" xr:uid="{D3E931B7-4B4C-4A0A-97A3-E595D85F6B9A}"/>
    <hyperlink ref="A4451" r:id="rId4441" xr:uid="{FA999ED9-1246-4699-99A8-95B04B06FCAD}"/>
    <hyperlink ref="A4452" r:id="rId4442" xr:uid="{B0E9D5AD-CEA8-4F6E-ACC6-107213A12806}"/>
    <hyperlink ref="A4453" r:id="rId4443" xr:uid="{9CC555ED-DE71-4560-8CED-A093FB198411}"/>
    <hyperlink ref="A4454" r:id="rId4444" xr:uid="{B1F1A4F5-5B9F-4A44-A90A-F7D9F527FC61}"/>
    <hyperlink ref="A4455" r:id="rId4445" xr:uid="{9B815B07-FB7F-4A54-91DC-DF5B55A66616}"/>
    <hyperlink ref="A4456" r:id="rId4446" xr:uid="{24DC7C18-0245-485D-878C-10258753D1BA}"/>
    <hyperlink ref="A4457" r:id="rId4447" xr:uid="{B7B08BD8-228F-400D-B837-746DD83F9F71}"/>
    <hyperlink ref="A4458" r:id="rId4448" xr:uid="{3E05706F-9F69-478A-BEF0-2AF57AC9D049}"/>
    <hyperlink ref="A4459" r:id="rId4449" xr:uid="{858F5623-B1D1-437B-B08F-FCE1E6CE4A39}"/>
    <hyperlink ref="A4460" r:id="rId4450" xr:uid="{45B58987-F44F-4558-AFE5-D80A58995AA5}"/>
    <hyperlink ref="A4461" r:id="rId4451" xr:uid="{A78BBBFF-A7B0-414C-A387-7963D6CDCB5D}"/>
    <hyperlink ref="A4462" r:id="rId4452" xr:uid="{F2768C93-7080-4537-9117-E5195D50A50D}"/>
    <hyperlink ref="A4463" r:id="rId4453" xr:uid="{F6ACF9E5-37EF-41E9-AB3B-806F87697181}"/>
    <hyperlink ref="A4464" r:id="rId4454" xr:uid="{9069D268-CCF8-43D1-8960-BB7976279D45}"/>
    <hyperlink ref="A4465" r:id="rId4455" xr:uid="{D47B015A-1D75-4FA6-9202-CF0A6E73807F}"/>
    <hyperlink ref="A4466" r:id="rId4456" xr:uid="{E142C14C-E20D-47F0-BA85-BB1AA0EAD925}"/>
    <hyperlink ref="A4467" r:id="rId4457" xr:uid="{096A8B84-99E6-41BF-85B8-3404A15DA163}"/>
    <hyperlink ref="A4468" r:id="rId4458" xr:uid="{B78BCFB8-E6B5-4AB1-857B-07B0F2BDCB64}"/>
    <hyperlink ref="A4469" r:id="rId4459" xr:uid="{B8409A97-9DE2-42CC-8CCA-126DC5131CA3}"/>
    <hyperlink ref="A4470" r:id="rId4460" xr:uid="{A28AC08C-270B-4CBF-AFBC-5A8027527A61}"/>
    <hyperlink ref="A4471" r:id="rId4461" xr:uid="{687F7BB4-FC0E-4EB1-8F90-9B318E3E0A2A}"/>
    <hyperlink ref="A4472" r:id="rId4462" xr:uid="{1AD7BEE4-D0E4-4AC8-82B4-01512A9A08A4}"/>
    <hyperlink ref="A4473" r:id="rId4463" xr:uid="{92D877E1-7F26-4064-BEBE-2AAA8D9E05AF}"/>
    <hyperlink ref="A4474" r:id="rId4464" xr:uid="{8870BA15-8BDB-4C92-8220-58EA1290D02F}"/>
    <hyperlink ref="A4475" r:id="rId4465" xr:uid="{2C048148-A444-4738-926A-2859CC01320F}"/>
    <hyperlink ref="A4476" r:id="rId4466" xr:uid="{801C0586-CEDE-4810-B3D2-0BC2EEAA3377}"/>
    <hyperlink ref="A4477" r:id="rId4467" xr:uid="{C8C74CC7-2EC9-4F6F-8038-B24D5F919A9C}"/>
    <hyperlink ref="A4478" r:id="rId4468" xr:uid="{0F720B93-678B-463E-ADB5-593E2DEF5E72}"/>
    <hyperlink ref="A4479" r:id="rId4469" xr:uid="{89E80A5B-3EBE-4A2B-842A-EA9DD6884520}"/>
    <hyperlink ref="A4480" r:id="rId4470" xr:uid="{191FAC67-F5BF-4F34-A2BB-AD250A4E17CD}"/>
    <hyperlink ref="A4481" r:id="rId4471" xr:uid="{A3FCB17E-BE6E-4DC7-A49E-98D964B1E301}"/>
    <hyperlink ref="A4482" r:id="rId4472" xr:uid="{960B9BFC-0186-40CF-BEC1-73DEE12464F8}"/>
    <hyperlink ref="A4483" r:id="rId4473" xr:uid="{5B9EF7C6-F29F-4686-BEFA-373C5D25DA9F}"/>
    <hyperlink ref="A4484" r:id="rId4474" xr:uid="{EC600EB5-7370-45D2-B694-F1D6823AFDF9}"/>
    <hyperlink ref="A4485" r:id="rId4475" xr:uid="{D6071D74-7640-4E24-BE6A-73669789C7A3}"/>
    <hyperlink ref="A4486" r:id="rId4476" xr:uid="{D545BE71-85FE-4400-A497-967ACF9407FD}"/>
    <hyperlink ref="A4487" r:id="rId4477" xr:uid="{0A510032-2881-424F-A116-FD827FBBE753}"/>
    <hyperlink ref="A4488" r:id="rId4478" xr:uid="{67A39088-0571-4BBA-8BC1-5990F348C4E7}"/>
    <hyperlink ref="A4489" r:id="rId4479" xr:uid="{EBE227F9-7577-42FE-84F4-B5BA2405A7EC}"/>
    <hyperlink ref="A4490" r:id="rId4480" xr:uid="{9948FBD8-E7FE-44C4-9780-FBB5051F7AE4}"/>
    <hyperlink ref="A4491" r:id="rId4481" xr:uid="{29305000-E0D8-4AF0-A3D9-52822C84DCAD}"/>
    <hyperlink ref="A4492" r:id="rId4482" xr:uid="{6B280B81-8065-4658-872C-AE767339E53D}"/>
    <hyperlink ref="A4493" r:id="rId4483" xr:uid="{16819B48-D984-499B-BC5E-C0666152AC20}"/>
    <hyperlink ref="A4494" r:id="rId4484" xr:uid="{0A283955-D051-4B76-B9AA-F5F237816EDE}"/>
    <hyperlink ref="A4495" r:id="rId4485" xr:uid="{DCD66DA1-9C70-43D2-B83F-E3491EA15943}"/>
    <hyperlink ref="A4496" r:id="rId4486" xr:uid="{8E57A9C3-D43A-43C0-8BA5-A28C2491B04F}"/>
    <hyperlink ref="A4497" r:id="rId4487" xr:uid="{51686368-A5D2-4B78-9D5F-DF451E896C0C}"/>
    <hyperlink ref="A4498" r:id="rId4488" xr:uid="{86A12F2C-DFEB-48B1-BE5B-4D401A0695C3}"/>
    <hyperlink ref="A4499" r:id="rId4489" xr:uid="{F25A56CC-4E07-4431-9649-D6A3026B5D90}"/>
    <hyperlink ref="A4500" r:id="rId4490" xr:uid="{D941A173-5702-44E6-B1E6-1FE374112CA4}"/>
    <hyperlink ref="A4501" r:id="rId4491" xr:uid="{14E4DB70-8642-4541-ACCF-6E44E7B3AB27}"/>
    <hyperlink ref="A4502" r:id="rId4492" xr:uid="{5FBA9BBD-20BD-4D5F-B1FD-B64907130303}"/>
    <hyperlink ref="A4503" r:id="rId4493" xr:uid="{3B7138A6-FFE0-4550-B115-CBDE0E908CCF}"/>
    <hyperlink ref="A4504" r:id="rId4494" xr:uid="{F2079BA1-9D47-4940-A06E-69BD8FA88712}"/>
    <hyperlink ref="A4505" r:id="rId4495" xr:uid="{EA4A86A7-188D-4299-8107-D0631B7A84EF}"/>
    <hyperlink ref="A4506" r:id="rId4496" xr:uid="{C13DB827-B577-4F86-98C2-38B4ECD9F715}"/>
    <hyperlink ref="A4507" r:id="rId4497" xr:uid="{BE7E789C-0548-4BE3-A836-8E87FFA3FFAA}"/>
    <hyperlink ref="A4508" r:id="rId4498" xr:uid="{D35893CF-5AD3-4BB1-A814-71C8053E4A6E}"/>
    <hyperlink ref="A4509" r:id="rId4499" xr:uid="{E821D08F-7C1A-403A-84A8-BDA02FD735F1}"/>
    <hyperlink ref="A4510" r:id="rId4500" xr:uid="{501DFFBD-B583-4463-8211-A986B8A45533}"/>
    <hyperlink ref="A4511" r:id="rId4501" xr:uid="{947EAB5B-4257-4702-B642-6340692FE19A}"/>
    <hyperlink ref="A4512" r:id="rId4502" xr:uid="{426D86AF-67BB-4B5A-97B3-9A1CEC355485}"/>
    <hyperlink ref="A4513" r:id="rId4503" xr:uid="{4E79D92E-9E8E-4C69-915E-E86D4C17CC9B}"/>
    <hyperlink ref="A4514" r:id="rId4504" xr:uid="{895ED7C4-6142-42F7-B9CE-1070B59B1696}"/>
    <hyperlink ref="A4515" r:id="rId4505" xr:uid="{5C83BF0F-9788-44C5-A8EC-B9CD8ECC2300}"/>
    <hyperlink ref="A4516" r:id="rId4506" xr:uid="{67F79A47-2FDA-443B-9FF7-EF0B38CB40D3}"/>
    <hyperlink ref="A4517" r:id="rId4507" xr:uid="{DCA2488C-6407-4241-97DA-491C7299BE32}"/>
    <hyperlink ref="A4518" r:id="rId4508" xr:uid="{B685D718-D1B3-4F96-9B00-CFD235899B21}"/>
    <hyperlink ref="A4519" r:id="rId4509" xr:uid="{AEADC168-1FCD-446B-8E6A-75EF923A5208}"/>
    <hyperlink ref="A4520" r:id="rId4510" xr:uid="{315407FC-F81B-4EFA-AB53-842A41528328}"/>
    <hyperlink ref="A4521" r:id="rId4511" xr:uid="{7DB61457-812E-4093-BD13-445A78F7903D}"/>
    <hyperlink ref="A4522" r:id="rId4512" xr:uid="{2D27AB09-F141-4A66-8C5D-2EF130CB20E5}"/>
    <hyperlink ref="A4523" r:id="rId4513" xr:uid="{0A7FEC77-4E24-4BC6-9C1C-0DFCF570C052}"/>
    <hyperlink ref="A4524" r:id="rId4514" xr:uid="{318BF04D-21EF-4BA1-AA76-C9DDD6A40CD1}"/>
    <hyperlink ref="A4525" r:id="rId4515" xr:uid="{8C147BDB-A83D-4D25-B02B-B690DB9EB88B}"/>
    <hyperlink ref="A4526" r:id="rId4516" xr:uid="{335EF636-9428-41E7-8C9E-7370F6EA2D97}"/>
    <hyperlink ref="A4527" r:id="rId4517" xr:uid="{792E7C51-B1C0-4B76-B4AA-6413FFA343AA}"/>
    <hyperlink ref="A4528" r:id="rId4518" xr:uid="{361824C7-96DA-4B48-8CDF-2BE1A79E2D59}"/>
    <hyperlink ref="A4529" r:id="rId4519" xr:uid="{43E5B46B-9E37-4C68-99E1-B1A284102626}"/>
    <hyperlink ref="A4530" r:id="rId4520" xr:uid="{D66482A0-4D4C-41B0-AC3A-F0BC900CBAF1}"/>
    <hyperlink ref="A4531" r:id="rId4521" xr:uid="{C7F5FC1D-EBD7-44C0-97DF-67F2BC60DCE8}"/>
    <hyperlink ref="A4532" r:id="rId4522" xr:uid="{A11E2858-1FC3-48F6-864F-C40EDFFE765C}"/>
    <hyperlink ref="A4533" r:id="rId4523" xr:uid="{8AE5206F-0A89-4668-B875-12CA4B562052}"/>
    <hyperlink ref="A4534" r:id="rId4524" xr:uid="{08B76065-AA06-4EDB-B73F-037945FDB1E6}"/>
    <hyperlink ref="A4535" r:id="rId4525" xr:uid="{5EBDCF70-22C8-448A-B7DC-8954601CD6C1}"/>
    <hyperlink ref="A4536" r:id="rId4526" xr:uid="{51DF767E-BF1C-4DF3-A806-B86C3762509E}"/>
    <hyperlink ref="A4537" r:id="rId4527" xr:uid="{5A514434-7923-45B6-B9DB-738B2BCA2E8A}"/>
    <hyperlink ref="A4538" r:id="rId4528" xr:uid="{483E3DAF-B3A6-40DA-8F9A-170D066B7547}"/>
    <hyperlink ref="A4539" r:id="rId4529" xr:uid="{2FBF0EF1-54E4-4523-9242-DDB2A91901E5}"/>
    <hyperlink ref="A4540" r:id="rId4530" xr:uid="{F8EB914D-8B16-4C39-8F25-1872AB5321A9}"/>
    <hyperlink ref="A4541" r:id="rId4531" xr:uid="{533A9FD8-ECFA-413C-9F16-0A89D8200576}"/>
    <hyperlink ref="A4542" r:id="rId4532" xr:uid="{B4978F01-FC0B-43CE-8F1B-96CC5E2BA6CF}"/>
    <hyperlink ref="A4543" r:id="rId4533" xr:uid="{4D97B2FF-DE5C-40E0-B524-960AADA62D47}"/>
    <hyperlink ref="A4544" r:id="rId4534" xr:uid="{75D98D6A-0203-44E5-B5B9-E61AE6E0A48F}"/>
    <hyperlink ref="A4545" r:id="rId4535" xr:uid="{961BC809-2FD0-4DA3-9046-616803D88A7E}"/>
    <hyperlink ref="A4546" r:id="rId4536" xr:uid="{88A3C78A-9E77-459F-9215-22B4C6EE1342}"/>
    <hyperlink ref="A4547" r:id="rId4537" xr:uid="{12180F0D-D837-4935-B1AD-32FF5EEC9DFD}"/>
    <hyperlink ref="A4548" r:id="rId4538" xr:uid="{7243A503-4C36-42CB-A23D-40884494DD06}"/>
    <hyperlink ref="A4549" r:id="rId4539" xr:uid="{8FE2F3BC-2E4D-4918-8C2B-9BDD1093EE92}"/>
    <hyperlink ref="A4550" r:id="rId4540" xr:uid="{56886A69-AFA3-478B-B904-CEDF3FA3535E}"/>
    <hyperlink ref="A4551" r:id="rId4541" xr:uid="{3ADB5470-E5BC-4C89-8268-2D6487DE0CBB}"/>
    <hyperlink ref="A4552" r:id="rId4542" xr:uid="{D7F24B7A-2687-4CDA-A1BA-C5AE234E5266}"/>
    <hyperlink ref="A4553" r:id="rId4543" xr:uid="{F11B76B8-B131-44DA-9993-D6D3EE5C87EB}"/>
    <hyperlink ref="A4554" r:id="rId4544" xr:uid="{54D334D0-2C29-4D99-973E-57F153559AB3}"/>
    <hyperlink ref="A4555" r:id="rId4545" xr:uid="{CC3B4C61-DD2B-48BC-8C21-0E27541DEE18}"/>
    <hyperlink ref="A4556" r:id="rId4546" xr:uid="{F16D444C-D409-4D6D-A4A2-37207BB04345}"/>
    <hyperlink ref="A4557" r:id="rId4547" xr:uid="{E3771125-4A3A-4467-A7B2-BDB3868CBE42}"/>
    <hyperlink ref="A4558" r:id="rId4548" xr:uid="{D297AC53-4E78-4B27-A888-4B2F329F3E81}"/>
    <hyperlink ref="A4559" r:id="rId4549" xr:uid="{BDC2539B-52ED-4ABA-A68B-CD23834CDB0D}"/>
    <hyperlink ref="A4560" r:id="rId4550" xr:uid="{47B1A77E-B3C9-4198-8CAF-B7AD299C21EF}"/>
    <hyperlink ref="A4561" r:id="rId4551" xr:uid="{D9BCE11E-E0A3-4218-88F2-3AD312B6662D}"/>
    <hyperlink ref="A4562" r:id="rId4552" xr:uid="{1909D129-6F46-451D-8121-23DB30F067C1}"/>
    <hyperlink ref="A4563" r:id="rId4553" xr:uid="{E9131F8A-5B6D-4C3D-8FB7-EFB1C7492AAD}"/>
    <hyperlink ref="A4564" r:id="rId4554" xr:uid="{6883E058-E124-454E-BFCE-F0782B535D87}"/>
    <hyperlink ref="A4565" r:id="rId4555" xr:uid="{50BF2D3A-9398-4D7F-8F0C-77648EE09DB2}"/>
    <hyperlink ref="A4566" r:id="rId4556" xr:uid="{D41665B0-2C0C-4FEF-9518-A3D318F9E84D}"/>
    <hyperlink ref="A4567" r:id="rId4557" xr:uid="{34820E85-BE7B-4BA2-B301-14AEA44EA6B8}"/>
    <hyperlink ref="A4568" r:id="rId4558" xr:uid="{036AA04D-0EC8-4FDA-A28C-CB01B257BDE4}"/>
    <hyperlink ref="A4569" r:id="rId4559" xr:uid="{42A311E3-7578-4336-AC10-39422771604F}"/>
    <hyperlink ref="A4570" r:id="rId4560" xr:uid="{2C0461BC-E2A0-4AAF-8E70-1C96B79EB4E4}"/>
    <hyperlink ref="A4571" r:id="rId4561" xr:uid="{68273C91-6C88-4B7F-9354-F99E852D8634}"/>
    <hyperlink ref="A4572" r:id="rId4562" xr:uid="{DA8C67B0-47D4-469E-898E-AEF6E46A1F48}"/>
    <hyperlink ref="A4573" r:id="rId4563" xr:uid="{8FFEDADF-454B-4836-84C6-AA7F4CC75B05}"/>
    <hyperlink ref="A4574" r:id="rId4564" xr:uid="{7CC2E7F2-5C6E-430B-8BDC-6C7F39FDE820}"/>
    <hyperlink ref="A4575" r:id="rId4565" xr:uid="{91A671F2-5F14-494F-8DDC-3A7F88AD8C15}"/>
    <hyperlink ref="A4576" r:id="rId4566" xr:uid="{E57ECDE3-59B9-4604-A0CA-66260591BA08}"/>
    <hyperlink ref="A4577" r:id="rId4567" xr:uid="{112AA0DA-D0E8-4205-A13F-657A9A607F92}"/>
    <hyperlink ref="A4578" r:id="rId4568" xr:uid="{F9F9470A-0208-4D64-9082-D390F71EEDD3}"/>
    <hyperlink ref="A4579" r:id="rId4569" xr:uid="{FC707BF0-BB1B-43E1-911B-94822B8193DC}"/>
    <hyperlink ref="A4580" r:id="rId4570" xr:uid="{20F0B408-D606-458F-8779-3F4F0AD4DD7A}"/>
    <hyperlink ref="A4581" r:id="rId4571" xr:uid="{E9577F97-E8D1-4BD5-9E04-A06FAC84A2E1}"/>
    <hyperlink ref="A4582" r:id="rId4572" xr:uid="{FDFB6BE0-7C59-4311-86AC-062886AC4DCD}"/>
    <hyperlink ref="A4583" r:id="rId4573" xr:uid="{C353F993-6799-40E8-88B4-7E41EAFEFA2B}"/>
    <hyperlink ref="A4584" r:id="rId4574" xr:uid="{A3575090-DB6C-4A17-AFE7-5BEAC7BA3040}"/>
    <hyperlink ref="A4585" r:id="rId4575" xr:uid="{C6C86799-E35C-4F38-936A-F146331478C7}"/>
    <hyperlink ref="A4586" r:id="rId4576" xr:uid="{0E791101-13C1-4073-B585-443B42B13C9C}"/>
    <hyperlink ref="A4587" r:id="rId4577" xr:uid="{9CAA1626-2083-4852-B623-4125A359B491}"/>
    <hyperlink ref="A4588" r:id="rId4578" xr:uid="{0DBC0BB6-598D-4B37-8AA4-4F89D27B45D4}"/>
    <hyperlink ref="A4589" r:id="rId4579" xr:uid="{AE96930F-0B05-4952-84D0-554B14EA7382}"/>
    <hyperlink ref="A4590" r:id="rId4580" xr:uid="{E36AC2A4-CB24-4A09-95E5-76ABAFB70BFE}"/>
    <hyperlink ref="A4591" r:id="rId4581" xr:uid="{E4ACB5A9-B420-4998-BEFE-63621A8D70F2}"/>
    <hyperlink ref="A4592" r:id="rId4582" xr:uid="{70CF2B95-A93A-4A7C-86C6-9DF29D54A6A9}"/>
    <hyperlink ref="A4593" r:id="rId4583" xr:uid="{D1E80F88-B0EF-40EE-8657-7595A4E40D78}"/>
    <hyperlink ref="A4594" r:id="rId4584" xr:uid="{D151CF11-50C2-448F-915F-653C62979448}"/>
    <hyperlink ref="A4595" r:id="rId4585" xr:uid="{338E6553-3E88-4810-A0B9-E8C5F9776EAE}"/>
    <hyperlink ref="A4596" r:id="rId4586" xr:uid="{45F776E8-18E3-4B34-9D9F-77DFA1CC0854}"/>
    <hyperlink ref="A4597" r:id="rId4587" xr:uid="{83B740A9-A8F2-4758-AEB3-C73AA657F67B}"/>
    <hyperlink ref="A4598" r:id="rId4588" xr:uid="{21D55EBC-2BC8-4EF4-8413-58E1A21D04A7}"/>
    <hyperlink ref="A4599" r:id="rId4589" xr:uid="{BB90AAEB-E4D5-4E79-B309-A6FED803FF34}"/>
    <hyperlink ref="A4600" r:id="rId4590" xr:uid="{051E47AF-DE6A-43E9-99FE-B5A4050E4446}"/>
    <hyperlink ref="A4601" r:id="rId4591" xr:uid="{CEA1E420-5350-4B6F-8D36-8FF51D61CAAA}"/>
    <hyperlink ref="A4602" r:id="rId4592" xr:uid="{D374F072-4F74-47DF-9BA6-CF28188BE88B}"/>
    <hyperlink ref="A4603" r:id="rId4593" xr:uid="{ABCB8A39-6594-457B-85BF-21B672D329F7}"/>
    <hyperlink ref="A4604" r:id="rId4594" xr:uid="{6223C3EB-D970-4CDF-9380-957668A97706}"/>
    <hyperlink ref="A4605" r:id="rId4595" xr:uid="{50F5C9A5-1495-42F3-BDCD-FFA05CFCABB0}"/>
    <hyperlink ref="A4606" r:id="rId4596" xr:uid="{6B39B648-623F-4071-B49C-0A7BB52F8B6E}"/>
    <hyperlink ref="A4607" r:id="rId4597" xr:uid="{0E4ACB9C-E239-4009-904A-E60043F48A7C}"/>
    <hyperlink ref="A4608" r:id="rId4598" xr:uid="{191CA00D-6F59-4CD0-8A8D-F31B46A5ADE2}"/>
    <hyperlink ref="A4609" r:id="rId4599" xr:uid="{7BE117E0-860E-4826-B850-AF3BB5CA638F}"/>
    <hyperlink ref="A4610" r:id="rId4600" xr:uid="{9B5F0137-6332-4E37-9AF3-F83A78E5792E}"/>
    <hyperlink ref="A4611" r:id="rId4601" xr:uid="{61C45719-4144-4E95-89C6-A5508DA64BF3}"/>
    <hyperlink ref="A4612" r:id="rId4602" xr:uid="{8444686F-54CB-4123-94F0-4F079EFE0946}"/>
    <hyperlink ref="A4613" r:id="rId4603" xr:uid="{E0422856-B8DF-4D3F-B621-23E24B2D2B2F}"/>
    <hyperlink ref="A4614" r:id="rId4604" xr:uid="{2D6322E6-B8AD-4752-A7DF-261926F58C93}"/>
    <hyperlink ref="A4615" r:id="rId4605" xr:uid="{75F9B0E8-CA23-4BE1-8D22-14768D1BF892}"/>
    <hyperlink ref="A4616" r:id="rId4606" xr:uid="{028E44C8-2201-4836-866E-FB549CD40148}"/>
    <hyperlink ref="A4617" r:id="rId4607" xr:uid="{52089FF4-F5B8-40C6-A56B-72FEBE0664C9}"/>
    <hyperlink ref="A4618" r:id="rId4608" xr:uid="{F3BB01BE-827B-4538-B6F5-782F5DE4D7EB}"/>
    <hyperlink ref="A4619" r:id="rId4609" xr:uid="{4FD7D49A-A63D-423D-B29E-7AA990C9D19A}"/>
    <hyperlink ref="A4620" r:id="rId4610" xr:uid="{444A0173-6C31-46BD-9008-691AD984E02F}"/>
    <hyperlink ref="A4621" r:id="rId4611" xr:uid="{754A546B-828A-48CA-9F30-DDDB46536531}"/>
    <hyperlink ref="A4622" r:id="rId4612" xr:uid="{81A1603C-5D78-45D5-8473-3287021DFBEE}"/>
    <hyperlink ref="A4623" r:id="rId4613" xr:uid="{95A40C17-2754-45E4-A784-777CC6C43E71}"/>
    <hyperlink ref="A4624" r:id="rId4614" xr:uid="{A9AE0314-C760-4B5F-8466-3D8F7024646B}"/>
    <hyperlink ref="A4625" r:id="rId4615" xr:uid="{7F4543D0-9B07-49B5-825D-AAE782B2F240}"/>
    <hyperlink ref="A4626" r:id="rId4616" xr:uid="{B22944D0-7E8F-499B-9F2E-426C11E1447F}"/>
    <hyperlink ref="A4627" r:id="rId4617" xr:uid="{2370898A-0697-4E11-A76B-D571A81CF3AD}"/>
    <hyperlink ref="A4628" r:id="rId4618" xr:uid="{0FB3A64F-A9B1-43E4-B093-BCD21B5C6B79}"/>
    <hyperlink ref="A4629" r:id="rId4619" xr:uid="{53B709B8-AE04-49E1-90C7-6623E660FC2A}"/>
    <hyperlink ref="A4630" r:id="rId4620" xr:uid="{F0C1EB77-7BBA-4570-A303-CD3DC4ADD33D}"/>
    <hyperlink ref="A4631" r:id="rId4621" xr:uid="{CC00452E-7572-424B-8224-0CC39B68F665}"/>
    <hyperlink ref="A4632" r:id="rId4622" xr:uid="{3FF6800B-80F1-4C0B-A989-154E73CA05D9}"/>
    <hyperlink ref="A4633" r:id="rId4623" xr:uid="{BECAE626-34C8-430D-8DDF-0E7885AA6C03}"/>
    <hyperlink ref="A4634" r:id="rId4624" xr:uid="{57A2DB1F-14D7-4966-BF21-AA0F7B7D6160}"/>
    <hyperlink ref="A4635" r:id="rId4625" xr:uid="{8EFCC847-C4D3-4873-BDF7-154C47D01777}"/>
    <hyperlink ref="A4636" r:id="rId4626" xr:uid="{E187F26D-98A3-4889-A12C-5394133944FC}"/>
    <hyperlink ref="A4637" r:id="rId4627" xr:uid="{44468F94-DEB0-45B7-B0CB-69757BF28F91}"/>
    <hyperlink ref="A4638" r:id="rId4628" xr:uid="{8B8F68F0-015B-4544-B29A-B9C4334A0DCE}"/>
    <hyperlink ref="A4639" r:id="rId4629" xr:uid="{EE94E195-632D-417D-82E1-EECCEF68CA32}"/>
    <hyperlink ref="A4640" r:id="rId4630" xr:uid="{47E6E2DB-1A97-407E-9A9F-C84CBFD8A19D}"/>
    <hyperlink ref="A4641" r:id="rId4631" xr:uid="{3E43FEA2-C450-448D-A8F0-B1B19C09BDA6}"/>
    <hyperlink ref="A4642" r:id="rId4632" xr:uid="{FD21D830-4690-42F1-8C48-DD5512A9FABE}"/>
    <hyperlink ref="A4643" r:id="rId4633" xr:uid="{9B5F3C2C-D9F8-468D-89B2-F2F8A1217931}"/>
    <hyperlink ref="A4644" r:id="rId4634" xr:uid="{105A6D55-A714-48F9-BDDE-EB9191982825}"/>
    <hyperlink ref="A4645" r:id="rId4635" xr:uid="{47E6C1CB-966C-4C19-BF86-1E16FEE5C252}"/>
    <hyperlink ref="A4646" r:id="rId4636" xr:uid="{5D04C541-22D3-4A0B-ADEE-87F4A6190724}"/>
    <hyperlink ref="A4647" r:id="rId4637" xr:uid="{613D92BF-C7A4-49B0-B363-A98680036D3B}"/>
    <hyperlink ref="A4648" r:id="rId4638" xr:uid="{230F365F-9593-4599-A8A6-01F91464D894}"/>
    <hyperlink ref="A4649" r:id="rId4639" xr:uid="{0FBFFD29-3729-4891-9A97-8181DB286511}"/>
    <hyperlink ref="A4650" r:id="rId4640" xr:uid="{56662AD8-316C-4768-97C0-B6C2CD546B29}"/>
    <hyperlink ref="A4651" r:id="rId4641" xr:uid="{C1DCF336-F979-43E8-BF9C-BC404F3106D1}"/>
    <hyperlink ref="A4652" r:id="rId4642" xr:uid="{349B9DB3-E9BD-4A1B-90A7-F5691DB2DA77}"/>
    <hyperlink ref="A4653" r:id="rId4643" xr:uid="{B9EB3F31-9742-43C6-821D-64B48179DE57}"/>
    <hyperlink ref="A4654" r:id="rId4644" xr:uid="{161A6C1D-40D9-4134-B3D4-2C096B84FFA5}"/>
    <hyperlink ref="A4655" r:id="rId4645" xr:uid="{F329BD18-8748-4A38-AF24-BC34EA22BD26}"/>
    <hyperlink ref="A4656" r:id="rId4646" xr:uid="{BED5FF00-A92C-45EC-87F6-808AAC06BAB4}"/>
    <hyperlink ref="A4657" r:id="rId4647" xr:uid="{08EDCAA4-70B5-480D-A5E2-076C302052AD}"/>
    <hyperlink ref="A4658" r:id="rId4648" xr:uid="{71E10444-B1C4-41D2-9E78-1B3A915C8DC5}"/>
    <hyperlink ref="A4659" r:id="rId4649" xr:uid="{0AF63250-1BDD-4C56-82DE-7BE5682534F2}"/>
    <hyperlink ref="A4660" r:id="rId4650" xr:uid="{E55AB60C-2809-40C6-BFA4-8FF47EDFACBE}"/>
    <hyperlink ref="A4661" r:id="rId4651" xr:uid="{6C62B354-51BE-415D-B67C-ACF0F253B641}"/>
    <hyperlink ref="A4662" r:id="rId4652" xr:uid="{FAFE1E37-EE29-4FA1-8373-F6AEA01A0CEF}"/>
    <hyperlink ref="A4663" r:id="rId4653" xr:uid="{F35B7250-9755-4F69-9213-B823808074BD}"/>
    <hyperlink ref="A4664" r:id="rId4654" xr:uid="{5E3F1F79-C99B-4747-8D00-9390E5FBCC38}"/>
    <hyperlink ref="A4665" r:id="rId4655" xr:uid="{CE46B273-3C20-42A7-A2FF-3E00F03E040F}"/>
    <hyperlink ref="A4666" r:id="rId4656" xr:uid="{EC588760-188C-4D4D-972E-3800D8206A6B}"/>
    <hyperlink ref="A4667" r:id="rId4657" xr:uid="{2F59B72C-18D4-4CB3-91B5-87C70E18C114}"/>
    <hyperlink ref="A4668" r:id="rId4658" xr:uid="{9C55874F-2EE1-475F-A9C9-70785468AA9E}"/>
    <hyperlink ref="A4669" r:id="rId4659" xr:uid="{63D41B43-CF08-4BCB-938F-42660D72A4E1}"/>
    <hyperlink ref="A4670" r:id="rId4660" xr:uid="{73DBF170-3D1C-46E0-9870-186AC285EA0E}"/>
    <hyperlink ref="A4671" r:id="rId4661" xr:uid="{39D310F0-998B-4D43-8D09-5D68E6EEFB36}"/>
    <hyperlink ref="A4672" r:id="rId4662" xr:uid="{1B645074-F082-4B0E-A987-1E107D9DE87C}"/>
    <hyperlink ref="A4673" r:id="rId4663" xr:uid="{0D854704-1112-4C76-AEBD-FDB2E793FB3F}"/>
    <hyperlink ref="A4674" r:id="rId4664" xr:uid="{C6B14322-E891-48E3-97A0-C57717A04751}"/>
    <hyperlink ref="A4675" r:id="rId4665" xr:uid="{B878D086-582D-46C7-A276-F8B153AEAF37}"/>
    <hyperlink ref="A4676" r:id="rId4666" xr:uid="{D20742A0-5727-4B98-A6DB-513389352CB5}"/>
    <hyperlink ref="A4677" r:id="rId4667" xr:uid="{9664FADE-3CFE-4B27-BD67-28D6E9F936F7}"/>
    <hyperlink ref="A4678" r:id="rId4668" xr:uid="{EBD445E6-D17F-4482-BE9B-DFBA2026EA01}"/>
    <hyperlink ref="A4679" r:id="rId4669" xr:uid="{CDFBE260-FE72-4508-A1E4-0911E35610F1}"/>
    <hyperlink ref="A4680" r:id="rId4670" xr:uid="{72AD3CAE-9235-4A2E-9288-060AE18C47C1}"/>
    <hyperlink ref="A4681" r:id="rId4671" xr:uid="{38EBAAEA-C6E6-40D5-A651-8CC5EBFE04D8}"/>
    <hyperlink ref="A4682" r:id="rId4672" xr:uid="{651C0D11-5940-44D9-9590-7196260870A9}"/>
    <hyperlink ref="A4683" r:id="rId4673" xr:uid="{928E4258-282F-461D-ABDC-461BD476ADE0}"/>
    <hyperlink ref="A4684" r:id="rId4674" xr:uid="{EB04BE59-3BC0-4DFD-8426-F579E8C5A16A}"/>
    <hyperlink ref="A4685" r:id="rId4675" xr:uid="{60E5A0A5-E82D-45AF-8A7E-103D6B8F1C43}"/>
    <hyperlink ref="A4686" r:id="rId4676" xr:uid="{A66A479A-79CD-4984-8406-C687272B8902}"/>
    <hyperlink ref="A4687" r:id="rId4677" xr:uid="{D5B761FA-0961-457B-BD78-F0CF9929A0F1}"/>
    <hyperlink ref="A4688" r:id="rId4678" xr:uid="{46BFFC6B-3B36-4CFA-9129-5863887656F5}"/>
    <hyperlink ref="A4689" r:id="rId4679" xr:uid="{6F69022E-A427-4FB8-A39E-C629212E8DCF}"/>
    <hyperlink ref="A4690" r:id="rId4680" xr:uid="{FEB7C43E-D50F-44C7-BBB6-785BDBDE0B8C}"/>
    <hyperlink ref="A4691" r:id="rId4681" xr:uid="{C424FE71-9932-49BE-9BF9-1CBBD49ED4C8}"/>
    <hyperlink ref="A4692" r:id="rId4682" xr:uid="{C2557A38-1942-4524-9D59-2D8BE2882AA3}"/>
    <hyperlink ref="A4693" r:id="rId4683" xr:uid="{BA3E30DD-5A48-48EC-9C22-37E218CB2222}"/>
    <hyperlink ref="A4694" r:id="rId4684" xr:uid="{8A4DF52E-D250-4441-AA9B-E71B19A4D3B5}"/>
    <hyperlink ref="A4695" r:id="rId4685" xr:uid="{898531C4-8719-4088-BB15-4EB574815ED5}"/>
    <hyperlink ref="A4696" r:id="rId4686" xr:uid="{D4C3A320-25E4-4607-A788-BE7CABEEF7E3}"/>
    <hyperlink ref="A4697" r:id="rId4687" xr:uid="{FD490CBD-D349-46CA-8FCB-4C2E175F6179}"/>
    <hyperlink ref="A4698" r:id="rId4688" xr:uid="{6133E1BE-D958-477C-8F11-A642BDAF3055}"/>
    <hyperlink ref="A4699" r:id="rId4689" xr:uid="{0D5AF651-B412-4F8D-AA9B-AF15FC53294D}"/>
    <hyperlink ref="A4700" r:id="rId4690" xr:uid="{D76164E3-5B08-44D3-8989-616679BD7546}"/>
    <hyperlink ref="A4701" r:id="rId4691" xr:uid="{2CE3B66F-F671-4A0D-B771-58C208424B00}"/>
    <hyperlink ref="A4702" r:id="rId4692" xr:uid="{A8FE1D05-1A0B-447A-9369-BA466A954FFA}"/>
    <hyperlink ref="A4703" r:id="rId4693" xr:uid="{6F0607A1-4B0E-4299-91C9-C3AFD9400E0D}"/>
    <hyperlink ref="A4704" r:id="rId4694" xr:uid="{94862E17-6A4C-4F5C-B593-176BDECBC4EA}"/>
    <hyperlink ref="A4705" r:id="rId4695" xr:uid="{8553B76D-81B4-4E1E-8D25-149118CC442F}"/>
    <hyperlink ref="A4706" r:id="rId4696" xr:uid="{E5E0C977-C897-459A-98D7-FC7C0C6ECA10}"/>
    <hyperlink ref="A4707" r:id="rId4697" xr:uid="{92439743-3499-4342-9B1B-4F7F8D0FC8C0}"/>
    <hyperlink ref="A4708" r:id="rId4698" xr:uid="{3B669FA3-50DA-4678-ABF3-4113CF7E1225}"/>
    <hyperlink ref="A4709" r:id="rId4699" xr:uid="{8074C58E-100D-4BAD-AAAE-2C8093DBF09E}"/>
    <hyperlink ref="A4710" r:id="rId4700" xr:uid="{721FE243-658A-41BE-A3D4-43557335D7CF}"/>
    <hyperlink ref="A4711" r:id="rId4701" xr:uid="{E009B380-1F3B-4E5D-9EF9-350F29331A29}"/>
    <hyperlink ref="A4712" r:id="rId4702" xr:uid="{D48CA206-9615-449A-8668-5C5E81CCE537}"/>
    <hyperlink ref="A4713" r:id="rId4703" xr:uid="{C735A0C4-6775-4AD6-9426-3923BE7C4DDF}"/>
    <hyperlink ref="A4714" r:id="rId4704" xr:uid="{BEED8DA6-FA7F-4F18-A8A1-B075D2377020}"/>
    <hyperlink ref="A4715" r:id="rId4705" xr:uid="{FF434BA3-1142-4DD1-B0A2-09CC5EB235B1}"/>
    <hyperlink ref="A4716" r:id="rId4706" xr:uid="{2EA9CFDB-CE5F-4BD1-9C1C-042D7A1DC07C}"/>
    <hyperlink ref="A4717" r:id="rId4707" xr:uid="{CA85B780-A1D8-4C58-9CBD-6226B5F11938}"/>
    <hyperlink ref="A4718" r:id="rId4708" xr:uid="{7FB8D94B-1BA2-4C88-A6AB-C9480546ACFC}"/>
    <hyperlink ref="A4719" r:id="rId4709" xr:uid="{A496EEBA-DF3C-483B-9958-1B81767B08A2}"/>
    <hyperlink ref="A4720" r:id="rId4710" xr:uid="{D060AE93-862F-4C48-95EC-5E97DF4CCAB1}"/>
    <hyperlink ref="A4721" r:id="rId4711" xr:uid="{F2117895-CF1F-45E7-AEB5-20CA3908289B}"/>
    <hyperlink ref="A4722" r:id="rId4712" xr:uid="{15037441-550A-49D7-930A-C780376E190E}"/>
    <hyperlink ref="A4723" r:id="rId4713" xr:uid="{AA10A330-00CB-4F26-8705-A2E6CF462D76}"/>
    <hyperlink ref="A4724" r:id="rId4714" xr:uid="{F7D2E619-46ED-485F-AF6E-7454EEAD0E3A}"/>
    <hyperlink ref="A4725" r:id="rId4715" xr:uid="{D97D3C46-070E-4804-BE05-FC133BA6C2F0}"/>
    <hyperlink ref="A4726" r:id="rId4716" xr:uid="{6B5C27A3-B633-469E-B908-B13CFEC43544}"/>
    <hyperlink ref="A4727" r:id="rId4717" xr:uid="{171A94AB-C54C-42EE-A1CB-A44A1BE85B63}"/>
    <hyperlink ref="A4728" r:id="rId4718" xr:uid="{62674DC1-5A0D-4D73-8E60-B24AA497A286}"/>
    <hyperlink ref="A4729" r:id="rId4719" xr:uid="{16A4F613-81E9-4B09-99DC-D4CD9B3F66CF}"/>
    <hyperlink ref="A4730" r:id="rId4720" xr:uid="{239E6D7F-E96B-4E52-AC77-599E762AE228}"/>
    <hyperlink ref="A4731" r:id="rId4721" xr:uid="{89F9BC7C-A6AA-49F9-AEBF-A5DFFC66487C}"/>
    <hyperlink ref="A4732" r:id="rId4722" xr:uid="{C072B598-DF6F-445C-B513-F625BD0BCA0A}"/>
    <hyperlink ref="A4733" r:id="rId4723" xr:uid="{ABA8E305-77F2-4D0F-88E7-510504BDAA83}"/>
    <hyperlink ref="A4734" r:id="rId4724" xr:uid="{2FDB71E9-49BA-47F2-BDEF-72FBA3EDBC7E}"/>
    <hyperlink ref="A4735" r:id="rId4725" xr:uid="{A9E3EEF9-7513-4566-93D5-1946C48F6B2C}"/>
    <hyperlink ref="A4736" r:id="rId4726" xr:uid="{235AF52D-49AE-454F-B4E0-505C0E590010}"/>
    <hyperlink ref="A4737" r:id="rId4727" xr:uid="{B82652B5-02C6-4A8F-8DBA-FF11F52A2F6E}"/>
    <hyperlink ref="A4738" r:id="rId4728" xr:uid="{78D865D8-1F7D-4440-B331-90CEC86D3428}"/>
    <hyperlink ref="A4739" r:id="rId4729" xr:uid="{C78867E6-00C8-4C31-8462-B9C7468520A1}"/>
    <hyperlink ref="A4740" r:id="rId4730" xr:uid="{0F98045C-B8C4-435B-B93A-FCEA89496CF4}"/>
    <hyperlink ref="A4741" r:id="rId4731" xr:uid="{FA1F4222-AC01-49BC-8391-F68080A6F83C}"/>
    <hyperlink ref="A4742" r:id="rId4732" xr:uid="{E4CE07F5-DF38-44C0-B2A2-C3962E095C30}"/>
    <hyperlink ref="A4743" r:id="rId4733" xr:uid="{1882AD83-23FB-4F4F-AE59-4CE9FEE14EFE}"/>
    <hyperlink ref="A4744" r:id="rId4734" xr:uid="{B4264B03-EE8E-4BDD-A88B-D0610644172E}"/>
    <hyperlink ref="A4745" r:id="rId4735" xr:uid="{5EE00E77-4096-4AF1-AF0B-069DD9B276AF}"/>
    <hyperlink ref="A4746" r:id="rId4736" xr:uid="{A86DC1CB-5ADA-47A9-AF06-193D26673577}"/>
    <hyperlink ref="A4747" r:id="rId4737" xr:uid="{9AD9CD92-8B9E-4CCB-B9A5-78193E0D29A5}"/>
    <hyperlink ref="A4748" r:id="rId4738" xr:uid="{DBE457B4-537C-4737-A6A1-B329E3D53A38}"/>
    <hyperlink ref="A4749" r:id="rId4739" xr:uid="{2E4C4AA4-6E3C-4987-8E4B-0C420823B3C0}"/>
    <hyperlink ref="A4750" r:id="rId4740" xr:uid="{440DC6FD-472C-4DE2-BD81-93E369576C1B}"/>
    <hyperlink ref="A4751" r:id="rId4741" xr:uid="{EAFE7D6B-5567-4ACE-B091-B5D10CA642A8}"/>
    <hyperlink ref="A4752" r:id="rId4742" xr:uid="{04466EB5-ECBC-453D-9BC7-61C647D7DD0B}"/>
    <hyperlink ref="A4753" r:id="rId4743" xr:uid="{F7C01533-EBE9-4451-A48B-930B23D496DB}"/>
    <hyperlink ref="A4754" r:id="rId4744" xr:uid="{B967843F-32A9-4686-AD97-154F98C75B68}"/>
    <hyperlink ref="A4755" r:id="rId4745" xr:uid="{84F2422D-6323-4E2D-AD64-D976EF1D787A}"/>
    <hyperlink ref="A4756" r:id="rId4746" xr:uid="{54B97C01-F2FB-41A5-801A-E5F5820A1647}"/>
    <hyperlink ref="A4757" r:id="rId4747" xr:uid="{BA9CF55F-2C4F-483A-80B2-E8520357DB74}"/>
    <hyperlink ref="A4758" r:id="rId4748" xr:uid="{6DE0DAB2-EB7D-4E13-8F09-ED68A86092DA}"/>
    <hyperlink ref="A4759" r:id="rId4749" xr:uid="{D8C0527C-5C5A-4CF4-858F-3EB95714AE37}"/>
    <hyperlink ref="A4760" r:id="rId4750" xr:uid="{91DA71BA-F29B-4D0F-9140-4C38A15AB734}"/>
    <hyperlink ref="A4761" r:id="rId4751" xr:uid="{BCBAB177-7EF3-4C5D-A5B6-0BFC647BBB31}"/>
    <hyperlink ref="A4762" r:id="rId4752" xr:uid="{3FCA9F86-B3EE-4064-BC33-0D6B5FEC3CFC}"/>
    <hyperlink ref="A4763" r:id="rId4753" xr:uid="{0D9D41FB-C19B-48EC-836D-BCFF4D349D0F}"/>
    <hyperlink ref="A4764" r:id="rId4754" xr:uid="{3168F7E8-FEE5-4162-95B6-9DFF70575AFE}"/>
    <hyperlink ref="A4765" r:id="rId4755" xr:uid="{0C58D509-7AEA-4A07-90EE-F2F5FBC4576C}"/>
    <hyperlink ref="A4766" r:id="rId4756" xr:uid="{651E9634-F01B-4FD2-9334-7DE709DBFD12}"/>
    <hyperlink ref="A4767" r:id="rId4757" xr:uid="{B7F9AB26-87CC-4AA8-836A-4AFD33990783}"/>
    <hyperlink ref="A4768" r:id="rId4758" xr:uid="{19B87B3C-954B-4B75-83B8-DA05571D166B}"/>
    <hyperlink ref="A4769" r:id="rId4759" xr:uid="{2F11FB54-0D0C-4190-BCBE-1181E109D8C2}"/>
    <hyperlink ref="A4770" r:id="rId4760" xr:uid="{5459C08A-BFF5-448E-BCC0-738DAD817DEB}"/>
    <hyperlink ref="A4771" r:id="rId4761" xr:uid="{6C2464DD-686B-440E-BEA9-D2C0BCCB6C53}"/>
    <hyperlink ref="A4772" r:id="rId4762" xr:uid="{282D9C4C-9F6A-44BB-99A7-E9E87A6365F2}"/>
    <hyperlink ref="A4773" r:id="rId4763" xr:uid="{503D463C-96CB-482A-98D3-0104DFC2A6CE}"/>
    <hyperlink ref="A4774" r:id="rId4764" xr:uid="{E9A65B12-4DDF-43A6-BC5D-C424D185CBD6}"/>
    <hyperlink ref="A4775" r:id="rId4765" xr:uid="{BE630127-C6C8-4A5D-BA1F-2EBB7FFE8656}"/>
    <hyperlink ref="A4776" r:id="rId4766" xr:uid="{2A82641C-2E6E-4D33-B097-34D36EAAA3DA}"/>
    <hyperlink ref="A4777" r:id="rId4767" xr:uid="{F80E0AE3-557E-438C-BFA0-7F13B1CDBB78}"/>
    <hyperlink ref="A4778" r:id="rId4768" xr:uid="{0B6AFA01-980D-4A20-BF55-1327BB220F57}"/>
    <hyperlink ref="A4779" r:id="rId4769" xr:uid="{0C58090B-4E4C-4A5B-8D83-87E8085D2F44}"/>
    <hyperlink ref="A4780" r:id="rId4770" xr:uid="{7E181119-12AE-4390-9875-AFC5A5B1F7A1}"/>
    <hyperlink ref="A4781" r:id="rId4771" xr:uid="{71D0E31E-B50E-4793-A08C-F07CD7E63196}"/>
    <hyperlink ref="A4782" r:id="rId4772" xr:uid="{9ABD2588-897F-475F-A562-E07D68AB4476}"/>
    <hyperlink ref="A4783" r:id="rId4773" xr:uid="{B6E254FE-10A5-4D3A-A242-04072BAAF495}"/>
    <hyperlink ref="A4784" r:id="rId4774" xr:uid="{21D44A6C-AC3D-4AA2-94CE-4F1514B5B569}"/>
    <hyperlink ref="A4785" r:id="rId4775" xr:uid="{A6D468B1-3F72-497C-AE05-128AE0CCEC8B}"/>
    <hyperlink ref="A4786" r:id="rId4776" xr:uid="{2C422934-F065-487F-AC6B-AA647E16086A}"/>
    <hyperlink ref="A4787" r:id="rId4777" xr:uid="{DB80161D-A992-41A5-9055-70D836F2C2C6}"/>
    <hyperlink ref="A4788" r:id="rId4778" xr:uid="{1C962CF4-238D-4CC0-8DB6-85251A541005}"/>
    <hyperlink ref="A4789" r:id="rId4779" xr:uid="{5830AC6B-FFC2-4734-83E2-8714DE367200}"/>
    <hyperlink ref="A4790" r:id="rId4780" xr:uid="{725C87D4-D1E8-4FCB-B0DF-8A049F26F527}"/>
    <hyperlink ref="A4791" r:id="rId4781" xr:uid="{EC0FFE56-3D04-4501-A75A-E8B4ECCEF094}"/>
    <hyperlink ref="A4792" r:id="rId4782" xr:uid="{25731A93-A5DB-44E7-B823-A6969BCA9FC5}"/>
    <hyperlink ref="A4793" r:id="rId4783" xr:uid="{5D955D04-0895-4D41-B05C-1C6786D90C31}"/>
    <hyperlink ref="A4794" r:id="rId4784" xr:uid="{290553B9-72F1-43FF-940B-8D85BD922533}"/>
    <hyperlink ref="A4795" r:id="rId4785" xr:uid="{CA9E2DD1-C86B-48ED-95A2-C1B09529F73E}"/>
    <hyperlink ref="A4796" r:id="rId4786" xr:uid="{EB18B764-24EA-404D-948F-839F9A563524}"/>
    <hyperlink ref="A4797" r:id="rId4787" xr:uid="{101A572E-E1FF-4527-B7F1-FF5FFB139ED0}"/>
    <hyperlink ref="A4798" r:id="rId4788" xr:uid="{C308492C-9394-4771-AC5B-382AB9EF0AFB}"/>
    <hyperlink ref="A4799" r:id="rId4789" xr:uid="{AA48EC16-A4C1-4C8F-8540-C4011D02780E}"/>
    <hyperlink ref="A4800" r:id="rId4790" xr:uid="{6EEBF9BB-065F-4274-8E9B-ACE5DAE814D1}"/>
    <hyperlink ref="A4801" r:id="rId4791" xr:uid="{7F430EAC-2F0D-4CAB-886E-340665DFD151}"/>
    <hyperlink ref="A4802" r:id="rId4792" xr:uid="{6A4A35D4-8836-48D1-B1F7-F06E734D9570}"/>
    <hyperlink ref="A4803" r:id="rId4793" xr:uid="{2668E6DE-0E42-471C-8EB0-3B535E709DBA}"/>
    <hyperlink ref="A4804" r:id="rId4794" xr:uid="{FFD8383D-DC04-4A28-95D8-C603E6EBE98C}"/>
    <hyperlink ref="A4805" r:id="rId4795" xr:uid="{71DD6EB2-282E-42F5-977A-EE2EFE0DCABD}"/>
    <hyperlink ref="A4806" r:id="rId4796" xr:uid="{85ED918E-5638-4663-90D3-A2325BB754BE}"/>
    <hyperlink ref="A4807" r:id="rId4797" xr:uid="{5C4DAA25-E0A7-4471-97F3-9DEEAB7E039F}"/>
    <hyperlink ref="A4808" r:id="rId4798" xr:uid="{C353A8B6-9523-45BF-8521-B7B6A8FCD3FC}"/>
    <hyperlink ref="A4809" r:id="rId4799" xr:uid="{2BFF8CF7-1BF7-4484-9563-1C15CE0258F1}"/>
    <hyperlink ref="A4810" r:id="rId4800" xr:uid="{DCA553BB-FB19-4DBE-B80B-6F34AD57A30F}"/>
    <hyperlink ref="A4811" r:id="rId4801" xr:uid="{19366701-6B6E-456D-9979-B7405D795B56}"/>
    <hyperlink ref="A4812" r:id="rId4802" xr:uid="{A4A1FE06-0A60-4928-99CC-FA649EBBF1B8}"/>
    <hyperlink ref="A4813" r:id="rId4803" xr:uid="{D2AD4D1A-FFBF-49D3-B091-184C239A08E1}"/>
    <hyperlink ref="A4814" r:id="rId4804" xr:uid="{8E921582-0866-4EDD-A051-F1FE2D81D3F1}"/>
    <hyperlink ref="A4815" r:id="rId4805" xr:uid="{D1E2CA04-4A65-405F-BE7B-61C94687718D}"/>
    <hyperlink ref="A4816" r:id="rId4806" xr:uid="{C55486A8-33A0-4DF6-81D5-D21D390D475F}"/>
    <hyperlink ref="A4817" r:id="rId4807" xr:uid="{C9318164-3034-4DA4-A773-718753CBA073}"/>
    <hyperlink ref="A4818" r:id="rId4808" xr:uid="{5D4BBFAC-C305-422F-8850-A9A59555D5D4}"/>
    <hyperlink ref="A4819" r:id="rId4809" xr:uid="{80E3CAAB-DBCF-4278-83E5-2F2C6FC23147}"/>
    <hyperlink ref="A4820" r:id="rId4810" xr:uid="{6318049D-445A-4146-B69B-703E5DBBE448}"/>
    <hyperlink ref="A4821" r:id="rId4811" xr:uid="{1C82600B-C3D9-47C3-8812-90DA6664F950}"/>
    <hyperlink ref="A4822" r:id="rId4812" xr:uid="{0F903FA5-B739-4E66-A4F0-64578E4CD91A}"/>
    <hyperlink ref="A4823" r:id="rId4813" xr:uid="{A10C1C47-5CE9-4663-8FC3-5ACC7E72B538}"/>
    <hyperlink ref="A4824" r:id="rId4814" xr:uid="{15CBD453-DE72-4098-8A42-330CFD3F6B42}"/>
    <hyperlink ref="A4825" r:id="rId4815" xr:uid="{19930A87-A139-4B25-AADF-58C0BB4C1565}"/>
    <hyperlink ref="A4826" r:id="rId4816" xr:uid="{C350636C-02F0-4FCD-98F3-5DF6EDD20B18}"/>
    <hyperlink ref="A4827" r:id="rId4817" xr:uid="{2D1435BD-4567-4575-917C-FDEEEEE466ED}"/>
    <hyperlink ref="A4828" r:id="rId4818" xr:uid="{52CEEB73-7587-4F8D-8D3F-78EB327AE26F}"/>
    <hyperlink ref="A4829" r:id="rId4819" xr:uid="{F04D45AF-E483-4AB4-B11F-870EDFF4463B}"/>
    <hyperlink ref="A4830" r:id="rId4820" xr:uid="{7B38286F-5EFD-4B08-8247-2C3552A00B3F}"/>
    <hyperlink ref="A4831" r:id="rId4821" xr:uid="{07473004-D4C0-4A67-B862-0D951A213B64}"/>
    <hyperlink ref="A4832" r:id="rId4822" xr:uid="{3ABB1DBE-FDAB-4F07-BDE1-18E2F7892EFD}"/>
    <hyperlink ref="A4833" r:id="rId4823" xr:uid="{90E4F895-6993-4CEE-A8C5-5AAB6204EC21}"/>
    <hyperlink ref="A4834" r:id="rId4824" xr:uid="{269FBCBF-E65A-4CC2-A481-5B64C050A6EF}"/>
    <hyperlink ref="A4835" r:id="rId4825" xr:uid="{716F5D9A-CB26-4FB7-96AF-04B63549AAC8}"/>
    <hyperlink ref="A4836" r:id="rId4826" xr:uid="{8AD8AB25-E6C4-4B15-90AA-6101948AC026}"/>
    <hyperlink ref="A4837" r:id="rId4827" xr:uid="{A0AF86DA-6453-4463-9AA5-8410FF66AF57}"/>
    <hyperlink ref="A4838" r:id="rId4828" xr:uid="{BDC9423C-01B3-4DFA-B791-805023639FFF}"/>
    <hyperlink ref="A4839" r:id="rId4829" xr:uid="{2EAAADEC-98D6-48D8-9526-B745E7E3766D}"/>
    <hyperlink ref="A4840" r:id="rId4830" xr:uid="{6B9BF4C1-DF3A-4A61-BB37-EC58C97E09F0}"/>
    <hyperlink ref="A4841" r:id="rId4831" xr:uid="{BEC6D329-7A8B-4609-833B-05CD00E35ED7}"/>
    <hyperlink ref="A4842" r:id="rId4832" xr:uid="{F96FBD80-130F-4F4C-8B9C-41794ECABFC5}"/>
    <hyperlink ref="A4843" r:id="rId4833" xr:uid="{D721D9C7-9C69-4CB1-8D63-5318BD5DE0CC}"/>
    <hyperlink ref="A4844" r:id="rId4834" xr:uid="{669402B7-2284-4C2E-B8E4-C9DEBB91049A}"/>
    <hyperlink ref="A4845" r:id="rId4835" xr:uid="{7F987D04-0EE7-42EA-A66A-FC8E53F176E1}"/>
    <hyperlink ref="A4846" r:id="rId4836" xr:uid="{27FA2267-9471-487B-9730-C2771B06357E}"/>
    <hyperlink ref="A4847" r:id="rId4837" xr:uid="{4598A3EE-7368-413B-A8F6-7D1118E149C5}"/>
    <hyperlink ref="A4848" r:id="rId4838" xr:uid="{B7BAC3EB-5F32-4C1B-8BDE-64926DC258ED}"/>
    <hyperlink ref="A4849" r:id="rId4839" xr:uid="{A625B9AB-2C04-4BB7-9079-AD8A9D32BA1D}"/>
    <hyperlink ref="A4850" r:id="rId4840" xr:uid="{9737416F-887C-4551-B986-C6A789D655B8}"/>
    <hyperlink ref="A4851" r:id="rId4841" xr:uid="{A307A901-D0B7-411C-8448-20334BA7A011}"/>
    <hyperlink ref="A4852" r:id="rId4842" xr:uid="{D18C81FC-06AE-432F-A031-D6E9EECD78ED}"/>
    <hyperlink ref="A4853" r:id="rId4843" xr:uid="{9CE7AABB-7CB9-4F45-A62C-0EBE6EA6AA75}"/>
    <hyperlink ref="A4854" r:id="rId4844" xr:uid="{2183303E-4AE3-4D3D-87D2-4F2133EDE2B8}"/>
    <hyperlink ref="A4855" r:id="rId4845" xr:uid="{7A97D0A2-F419-4A1C-A24C-F071CEF5C679}"/>
    <hyperlink ref="A4856" r:id="rId4846" xr:uid="{EEEC20A3-C58D-4006-BA06-49EE6646B598}"/>
    <hyperlink ref="A4857" r:id="rId4847" xr:uid="{2300D161-2480-4EB3-89D3-EBC997D19B12}"/>
    <hyperlink ref="A4858" r:id="rId4848" xr:uid="{EEE02EEB-C7FF-467F-952D-CE1B147C022B}"/>
    <hyperlink ref="A4859" r:id="rId4849" xr:uid="{339A2C2A-DE33-4960-8453-1C7E9D70B66A}"/>
    <hyperlink ref="A4860" r:id="rId4850" xr:uid="{6F2B19A5-10FD-430D-B05C-1645CC461609}"/>
    <hyperlink ref="A4861" r:id="rId4851" xr:uid="{B4938535-0E3B-4838-AD49-3C91FF9D3E3B}"/>
    <hyperlink ref="A4862" r:id="rId4852" xr:uid="{EAD55D99-C4A5-40A4-9EC0-7B94704BFBEB}"/>
    <hyperlink ref="A4863" r:id="rId4853" xr:uid="{C25F834F-8884-4833-BE6A-BF60B4D50CC4}"/>
    <hyperlink ref="A4864" r:id="rId4854" xr:uid="{8D487E0E-A102-4D98-8B7C-359352F276DA}"/>
    <hyperlink ref="A4865" r:id="rId4855" xr:uid="{8BC713A0-67C6-491B-8C25-57CCE726A457}"/>
    <hyperlink ref="A4866" r:id="rId4856" xr:uid="{807425CB-8ADB-450D-BE92-F07DD7C8E060}"/>
    <hyperlink ref="A4867" r:id="rId4857" xr:uid="{A3A0C4CC-CC7D-4510-981A-36D6C8D97F8F}"/>
    <hyperlink ref="A4868" r:id="rId4858" xr:uid="{46728026-E5F0-4BF6-9D5A-16035C4BDCAF}"/>
    <hyperlink ref="A4869" r:id="rId4859" xr:uid="{1B46FD55-3E6E-4636-B7D7-08633B9C74CF}"/>
    <hyperlink ref="A4870" r:id="rId4860" xr:uid="{7430E47B-43D5-4CD1-8385-9D8A9D178318}"/>
    <hyperlink ref="A4871" r:id="rId4861" xr:uid="{30D060CC-C93B-4037-BF72-883B0CA29AD6}"/>
    <hyperlink ref="A4872" r:id="rId4862" xr:uid="{66BC2B0A-EA42-4C2A-803F-6802A1D8831E}"/>
    <hyperlink ref="A4873" r:id="rId4863" xr:uid="{17F90C08-F2D8-44F5-876B-2FA194FAD463}"/>
    <hyperlink ref="A4874" r:id="rId4864" xr:uid="{9279932C-7F02-46E7-BC77-0FBDAA12F433}"/>
    <hyperlink ref="A4875" r:id="rId4865" xr:uid="{495DFA18-105F-4578-9867-DC012E79356D}"/>
    <hyperlink ref="A4876" r:id="rId4866" xr:uid="{63E3DFE1-E4B1-4E65-827A-69F72EB3D232}"/>
    <hyperlink ref="A4877" r:id="rId4867" xr:uid="{0C910B56-69DC-4B08-B858-85BE28972E3D}"/>
    <hyperlink ref="A4878" r:id="rId4868" xr:uid="{CD81345B-87C1-49B2-A43A-D0C358680D3A}"/>
    <hyperlink ref="A4879" r:id="rId4869" xr:uid="{F1AB7381-6C7B-42EE-A7A3-0C165D165137}"/>
    <hyperlink ref="A4880" r:id="rId4870" xr:uid="{15FA11B5-95A7-4464-9AA3-B2CD8B092996}"/>
    <hyperlink ref="A4881" r:id="rId4871" xr:uid="{A90A5A29-D485-4C34-B86F-42DF26A05845}"/>
    <hyperlink ref="A4882" r:id="rId4872" xr:uid="{84364D72-026C-46CA-A4C8-4E558B598B18}"/>
    <hyperlink ref="A4883" r:id="rId4873" xr:uid="{324CB0A4-389B-4F4F-BAC3-FFCE244923A7}"/>
    <hyperlink ref="A4884" r:id="rId4874" xr:uid="{76419EF4-356A-4611-A3DD-810295F6D2C7}"/>
    <hyperlink ref="A4885" r:id="rId4875" xr:uid="{1DBC8B60-A10E-4C84-85E2-A54569271B88}"/>
    <hyperlink ref="A4886" r:id="rId4876" xr:uid="{EF947688-55F4-4B58-893F-21B54873AFED}"/>
    <hyperlink ref="A4887" r:id="rId4877" xr:uid="{BB4D85DA-30D0-4E5D-871B-6506A3FFA2D3}"/>
    <hyperlink ref="A4888" r:id="rId4878" xr:uid="{A90FA808-1F35-4FAB-A7C1-F6E2ED137500}"/>
    <hyperlink ref="A4889" r:id="rId4879" xr:uid="{259C4E6A-2798-4660-AA2A-CB457C831CBF}"/>
    <hyperlink ref="A4890" r:id="rId4880" xr:uid="{CC63D01E-2612-4837-958C-D500D8009618}"/>
    <hyperlink ref="A4891" r:id="rId4881" xr:uid="{07A2ECFA-9A0D-400B-B664-10500A11AC39}"/>
    <hyperlink ref="A4892" r:id="rId4882" xr:uid="{9D831471-9199-4490-999A-BD98DDD8A014}"/>
    <hyperlink ref="A4893" r:id="rId4883" xr:uid="{3D139C15-50F5-4C93-8F85-8C39C1EFFB1F}"/>
    <hyperlink ref="A4894" r:id="rId4884" xr:uid="{840C6992-26BD-4DF7-94D0-B7E78DB346A9}"/>
    <hyperlink ref="A4895" r:id="rId4885" xr:uid="{997631B5-C2F6-42B5-9699-CFE13D212534}"/>
    <hyperlink ref="A4896" r:id="rId4886" xr:uid="{EF85991C-0854-4ACF-912B-C2FA50A1AB8D}"/>
    <hyperlink ref="A4897" r:id="rId4887" xr:uid="{7787BAB2-1BF9-4DC7-A158-7B02100CA4EC}"/>
    <hyperlink ref="A4898" r:id="rId4888" xr:uid="{E3911C2C-E74E-4956-9A73-57AD3B5107D8}"/>
    <hyperlink ref="A4899" r:id="rId4889" xr:uid="{F284EA00-111B-49DB-BA35-28792423CE41}"/>
    <hyperlink ref="A4900" r:id="rId4890" xr:uid="{8E828943-27A5-486B-8408-583A05824EAE}"/>
    <hyperlink ref="A4901" r:id="rId4891" xr:uid="{834F83FF-EC4C-4917-9529-458BB008BDC4}"/>
    <hyperlink ref="A4902" r:id="rId4892" xr:uid="{C100A6D4-97E5-42E4-B9C1-8A93E8D31362}"/>
    <hyperlink ref="A4903" r:id="rId4893" xr:uid="{991B5C71-F23F-4805-8B64-16266695981D}"/>
    <hyperlink ref="A4904" r:id="rId4894" xr:uid="{BE8A1330-85B3-41DB-9349-458A3780F0CA}"/>
    <hyperlink ref="A4905" r:id="rId4895" xr:uid="{A5A08A38-645A-487E-9CA1-6D9FB977919C}"/>
    <hyperlink ref="A4906" r:id="rId4896" xr:uid="{17A24AA9-03A2-4C4B-A5E5-BA6BD565AEC0}"/>
    <hyperlink ref="A4907" r:id="rId4897" xr:uid="{E555041C-AC3C-415A-B539-387F1614754C}"/>
    <hyperlink ref="A4908" r:id="rId4898" xr:uid="{E25F8570-F6D1-4965-9BCE-0569D5370A71}"/>
    <hyperlink ref="A4909" r:id="rId4899" xr:uid="{AD18B1EF-4BC6-4C56-BF1B-829873385207}"/>
    <hyperlink ref="A4910" r:id="rId4900" xr:uid="{A0082461-7729-49E9-B50C-8E9620D9694A}"/>
    <hyperlink ref="A4911" r:id="rId4901" xr:uid="{CF2BA967-70AF-465C-8400-DD28437BD10F}"/>
    <hyperlink ref="A4912" r:id="rId4902" xr:uid="{D9E1AF7F-E60E-457D-A6AE-E32F11186541}"/>
    <hyperlink ref="A4913" r:id="rId4903" xr:uid="{308A022D-B52E-4382-8A85-8BEE0DE812C5}"/>
    <hyperlink ref="A4914" r:id="rId4904" xr:uid="{EEDE131E-BAD9-42EE-8B56-EAF8BC6659F0}"/>
    <hyperlink ref="A4915" r:id="rId4905" xr:uid="{E373FF61-8317-468C-9F33-E0BC73B9935D}"/>
    <hyperlink ref="A4916" r:id="rId4906" xr:uid="{21B0326B-EE85-4F92-A84B-66E10245C950}"/>
    <hyperlink ref="A4917" r:id="rId4907" xr:uid="{3365958E-B3A7-426F-A3CD-3494B61527AE}"/>
    <hyperlink ref="A4918" r:id="rId4908" xr:uid="{EB0ACDC6-9F73-4A2B-B122-824B5ACBB704}"/>
    <hyperlink ref="A4919" r:id="rId4909" xr:uid="{03F6D531-5754-45C7-87BA-5E52B19176CA}"/>
    <hyperlink ref="A4920" r:id="rId4910" xr:uid="{70C62AC0-3753-4089-AA61-757D43E9615B}"/>
    <hyperlink ref="A4921" r:id="rId4911" xr:uid="{E241F2C0-CFF2-4696-BA10-AD1B496E5BA8}"/>
    <hyperlink ref="A4922" r:id="rId4912" xr:uid="{CF25EA55-06C0-4C1A-836C-5C0412856681}"/>
    <hyperlink ref="A4923" r:id="rId4913" xr:uid="{77C11154-5128-4B5A-857C-40A3D3466904}"/>
    <hyperlink ref="A4924" r:id="rId4914" xr:uid="{C3F2A220-AA77-4324-AC94-D68A48D4D630}"/>
    <hyperlink ref="A4925" r:id="rId4915" xr:uid="{3293DD7C-B1C2-4CF7-AF52-46986B163E93}"/>
    <hyperlink ref="A4926" r:id="rId4916" xr:uid="{AA1F0E67-1160-47E7-AD5C-299F935DFB2B}"/>
    <hyperlink ref="A4927" r:id="rId4917" xr:uid="{133F755B-8F51-4A74-A997-02CC05C90FB0}"/>
    <hyperlink ref="A4928" r:id="rId4918" xr:uid="{D913932B-4B82-4E1F-9DFC-63534A916C98}"/>
    <hyperlink ref="A4929" r:id="rId4919" xr:uid="{DA143983-D26F-4B7A-B1AF-70BC886ACA8A}"/>
    <hyperlink ref="A4930" r:id="rId4920" xr:uid="{F14A97B8-A815-4DD4-8F26-D6A61A04FFF3}"/>
    <hyperlink ref="A4931" r:id="rId4921" xr:uid="{31D0A5F0-42BA-477A-8AE8-6D7DD60D6502}"/>
    <hyperlink ref="A4932" r:id="rId4922" xr:uid="{8125CAEE-ECC4-4A1B-9158-9E9AEE85A82E}"/>
    <hyperlink ref="A4933" r:id="rId4923" xr:uid="{8709840A-2490-4FC0-A627-B6EB9879719F}"/>
    <hyperlink ref="A4934" r:id="rId4924" xr:uid="{5C09E9A6-87AB-41BC-A6D7-495C468A6753}"/>
    <hyperlink ref="A4935" r:id="rId4925" xr:uid="{07710A07-6579-4997-B3E3-6DAA42E6ED21}"/>
    <hyperlink ref="A4936" r:id="rId4926" xr:uid="{CFE4D937-F012-4FB0-AF9B-58FEC6530DE3}"/>
    <hyperlink ref="A4937" r:id="rId4927" xr:uid="{2584E5CF-5A36-4C6B-B711-487A4345C28A}"/>
    <hyperlink ref="A4938" r:id="rId4928" xr:uid="{D6278224-4686-4998-98CB-A602CAB3513A}"/>
    <hyperlink ref="A4939" r:id="rId4929" xr:uid="{C7A4C704-8F76-43C9-84DB-20BC248AE986}"/>
    <hyperlink ref="A4940" r:id="rId4930" xr:uid="{D3456DD8-6A0D-42FE-8E82-65AB631A81F2}"/>
    <hyperlink ref="A4941" r:id="rId4931" xr:uid="{9498B1E6-511C-4DC9-84FB-7DBEAD00D34F}"/>
    <hyperlink ref="A4942" r:id="rId4932" xr:uid="{7DE3E77D-F831-4AC0-A5E2-9E3C94548AAE}"/>
    <hyperlink ref="A4943" r:id="rId4933" xr:uid="{C0276ECD-14F7-486A-8CC1-9C32160DAE43}"/>
    <hyperlink ref="A4944" r:id="rId4934" xr:uid="{8BCE8ED4-7B26-4AC4-A3FA-594ABC05E84A}"/>
    <hyperlink ref="A4945" r:id="rId4935" xr:uid="{2E189E7C-B9C6-463E-B3DF-C9D06006474A}"/>
    <hyperlink ref="A4946" r:id="rId4936" xr:uid="{E2EF1F71-79DC-493E-A9BD-2BEBA9059073}"/>
    <hyperlink ref="A4947" r:id="rId4937" xr:uid="{0E8C8557-F6B1-49D7-8F3B-80BD8DF9F26C}"/>
    <hyperlink ref="A4948" r:id="rId4938" xr:uid="{F04CA420-6FA5-4581-8215-30B06BB56176}"/>
    <hyperlink ref="A4949" r:id="rId4939" xr:uid="{783F6B2C-F7BA-45F4-8A88-0ED9EC1A6F30}"/>
    <hyperlink ref="A4950" r:id="rId4940" xr:uid="{0814F7C5-43A0-4347-8E24-281CA3711B1E}"/>
    <hyperlink ref="A4951" r:id="rId4941" xr:uid="{0BA388B9-EDBE-486D-837B-D40CDC1E292B}"/>
    <hyperlink ref="A4952" r:id="rId4942" xr:uid="{C21DF6ED-8AE6-4084-B4A4-67147DD2317A}"/>
    <hyperlink ref="A4953" r:id="rId4943" xr:uid="{33EAE94C-0EC8-4AE6-8085-0CA0718FA13D}"/>
    <hyperlink ref="A4954" r:id="rId4944" xr:uid="{B51F954B-E5D8-4AE6-A1F8-27970F2D44C6}"/>
    <hyperlink ref="A4955" r:id="rId4945" xr:uid="{33968D93-2694-41A3-960F-3269C592C85A}"/>
    <hyperlink ref="A4956" r:id="rId4946" xr:uid="{2FEB3898-1766-425B-A3E7-A55F77F58859}"/>
    <hyperlink ref="A4957" r:id="rId4947" xr:uid="{2895ACEB-224E-4BEB-8BF3-E162C3A1677A}"/>
    <hyperlink ref="A4958" r:id="rId4948" xr:uid="{038EB165-C157-48C0-A943-497119F1B112}"/>
    <hyperlink ref="A4959" r:id="rId4949" xr:uid="{0169CF83-AD60-4B8C-8A12-32BA88B7C52A}"/>
    <hyperlink ref="A4960" r:id="rId4950" xr:uid="{FE59D929-3A57-4262-A73E-01D179787090}"/>
    <hyperlink ref="A4961" r:id="rId4951" xr:uid="{606B10BA-1054-42DF-8A4D-0C5C3597B0C6}"/>
    <hyperlink ref="A4962" r:id="rId4952" xr:uid="{950BE71C-3910-4696-A9BA-A7FE7BCC4E3A}"/>
    <hyperlink ref="A4963" r:id="rId4953" xr:uid="{7C345CF7-4939-4524-8B20-2DE22DD2D700}"/>
    <hyperlink ref="A4964" r:id="rId4954" xr:uid="{1C8CFEE1-4F23-4C20-93E1-44FBAEFC6377}"/>
    <hyperlink ref="A4965" r:id="rId4955" xr:uid="{7A534D60-5566-49B0-96C1-E51EA5A7847B}"/>
    <hyperlink ref="A4966" r:id="rId4956" xr:uid="{BDDA0BD4-EF7A-4F05-8150-8EA085B41D18}"/>
    <hyperlink ref="A4967" r:id="rId4957" xr:uid="{6754817F-3C23-4397-8814-BC6451DF6736}"/>
    <hyperlink ref="A4968" r:id="rId4958" xr:uid="{3EA9668C-654A-4A50-9EB0-34353D075B78}"/>
    <hyperlink ref="A4969" r:id="rId4959" xr:uid="{28758E22-F640-4563-BCE5-09026038C052}"/>
    <hyperlink ref="A4970" r:id="rId4960" xr:uid="{1812D132-E18D-450A-8325-276DF10FF0B3}"/>
    <hyperlink ref="A4971" r:id="rId4961" xr:uid="{76A76E15-FB5E-4C91-BF75-193A701C20EE}"/>
    <hyperlink ref="A4972" r:id="rId4962" xr:uid="{F23F5BF7-5267-4573-9B5C-E458CFA7949B}"/>
    <hyperlink ref="A4973" r:id="rId4963" xr:uid="{74362E46-1B6B-4964-B14A-58E871AD95DA}"/>
    <hyperlink ref="A4974" r:id="rId4964" xr:uid="{EA946EDC-C94C-47BA-A6C6-777574F50308}"/>
    <hyperlink ref="A4975" r:id="rId4965" xr:uid="{CFB860AE-A073-49C7-8654-2A00901088D2}"/>
    <hyperlink ref="A4976" r:id="rId4966" xr:uid="{68538766-54C7-4BA7-92EA-C51B41B4C1E3}"/>
    <hyperlink ref="A4977" r:id="rId4967" xr:uid="{553BD95D-A009-4C6C-9185-4DDD156A5BFB}"/>
    <hyperlink ref="A4978" r:id="rId4968" xr:uid="{EA69A417-C255-41FC-BD87-FFF26E6F752A}"/>
    <hyperlink ref="A4979" r:id="rId4969" xr:uid="{E188EAB7-C002-4DFD-B6C1-19D7B4E3F9B8}"/>
    <hyperlink ref="A4980" r:id="rId4970" xr:uid="{5E52DC4D-9709-42FD-9530-525AAD247121}"/>
    <hyperlink ref="A4981" r:id="rId4971" xr:uid="{BE78D4D0-661C-4656-B7C8-997B13A57D11}"/>
    <hyperlink ref="A4982" r:id="rId4972" xr:uid="{F2FAEB34-7356-497D-8F03-AB614DB8392B}"/>
    <hyperlink ref="A4983" r:id="rId4973" xr:uid="{A6B1D001-DBCB-44D0-81A6-51BF825C46A6}"/>
    <hyperlink ref="A4984" r:id="rId4974" xr:uid="{58890BB9-E4BD-4429-A154-CD9F714C67CD}"/>
    <hyperlink ref="A4985" r:id="rId4975" xr:uid="{960B8C51-0DD2-405D-81E9-F19C5A07A798}"/>
    <hyperlink ref="A4986" r:id="rId4976" xr:uid="{2E8CB711-7669-4203-B709-ABDA2B5E78CE}"/>
    <hyperlink ref="A4987" r:id="rId4977" xr:uid="{2D360548-9D76-455F-AC6D-A171CBAC0182}"/>
    <hyperlink ref="A4988" r:id="rId4978" xr:uid="{7890F951-8580-4663-A9A2-1E779A864D02}"/>
    <hyperlink ref="A4989" r:id="rId4979" xr:uid="{B66C9D75-35B6-44FF-BE53-843AE418C8F4}"/>
    <hyperlink ref="A4990" r:id="rId4980" xr:uid="{5D29EE21-6E0E-4BD8-A5F3-ECCBE668C004}"/>
    <hyperlink ref="A4991" r:id="rId4981" xr:uid="{EA267105-5171-47A9-AF19-51D5B5C82712}"/>
    <hyperlink ref="A4992" r:id="rId4982" xr:uid="{C86540DA-CDB4-4664-9A43-A4AE6884192A}"/>
    <hyperlink ref="A4993" r:id="rId4983" xr:uid="{8B7E473E-7C05-4B8C-99FD-CA13CDD0C8E9}"/>
    <hyperlink ref="A4994" r:id="rId4984" xr:uid="{0D792316-ADA3-40A2-B194-AB63E19A3D86}"/>
    <hyperlink ref="A4995" r:id="rId4985" xr:uid="{3FC285C8-7F96-4FFF-B259-FCC7A860DE4F}"/>
    <hyperlink ref="A4996" r:id="rId4986" xr:uid="{F66272DF-654D-42F5-A39D-8463DDB02C69}"/>
    <hyperlink ref="A4997" r:id="rId4987" xr:uid="{08837107-0194-42CB-B747-10D658EFB043}"/>
    <hyperlink ref="A4998" r:id="rId4988" xr:uid="{56A287A0-A8FB-4FC3-BB09-FF4D9D94D0D1}"/>
    <hyperlink ref="A4999" r:id="rId4989" xr:uid="{4554E1C5-818A-4626-95A0-E4009CF816BA}"/>
    <hyperlink ref="A5000" r:id="rId4990" xr:uid="{9807E05B-0D05-4188-8888-57714DF9ECCD}"/>
    <hyperlink ref="A5001" r:id="rId4991" xr:uid="{3B0F2BC2-61C9-4B71-8555-A470C84A7053}"/>
    <hyperlink ref="A5002" r:id="rId4992" xr:uid="{E2B22657-299B-4654-8FC4-4E527D0A77A3}"/>
    <hyperlink ref="A5003" r:id="rId4993" xr:uid="{41CB0B29-98C7-410F-A790-B01712E7D2E8}"/>
    <hyperlink ref="A5004" r:id="rId4994" xr:uid="{5C01D4F2-C7F6-4801-BBBF-A2D31E22C4E3}"/>
    <hyperlink ref="A5005" r:id="rId4995" xr:uid="{09A07FEE-D1FF-4B7B-9E48-E29628AC0DF2}"/>
    <hyperlink ref="A5006" r:id="rId4996" xr:uid="{6E6B82BA-79D2-4525-9589-471733FCB105}"/>
    <hyperlink ref="A5007" r:id="rId4997" xr:uid="{8C47FEF8-FB09-44D1-A5BC-53FC6BDA0667}"/>
    <hyperlink ref="A5008" r:id="rId4998" xr:uid="{158E932C-52FA-4311-87BC-42491D564F34}"/>
    <hyperlink ref="A5009" r:id="rId4999" xr:uid="{C10DD386-0F78-4F45-B315-AC650115D4D7}"/>
    <hyperlink ref="A5010" r:id="rId5000" xr:uid="{AA75C6E0-72F5-41EF-A5DB-B1ACE781368C}"/>
    <hyperlink ref="A5011" r:id="rId5001" xr:uid="{CA2B452E-4446-42DA-AF5D-D0C3D545C9CC}"/>
    <hyperlink ref="A5012" r:id="rId5002" xr:uid="{1C7F6572-F5BD-4AC6-93BD-FD72492F7198}"/>
    <hyperlink ref="A5013" r:id="rId5003" xr:uid="{5CA26A77-4FFB-4646-AA93-844A6EE12114}"/>
    <hyperlink ref="A5014" r:id="rId5004" xr:uid="{7A712E5B-BFBB-48CE-A99E-385C40A25D10}"/>
    <hyperlink ref="A5015" r:id="rId5005" xr:uid="{3CE681D0-4A2A-4DB3-8DE2-2D5F82763D9D}"/>
    <hyperlink ref="A5016" r:id="rId5006" xr:uid="{9EF3BCDE-5270-4316-BA08-4FF050E66B4C}"/>
    <hyperlink ref="A5017" r:id="rId5007" xr:uid="{A6378D44-E528-4A50-82CC-B3DA386EEF05}"/>
    <hyperlink ref="A5018" r:id="rId5008" xr:uid="{E1834B59-B776-4FB8-9A3C-AC0FEB5BC2E2}"/>
    <hyperlink ref="A5019" r:id="rId5009" xr:uid="{9B5CE670-9E6F-4208-88E1-295F01BA8D34}"/>
    <hyperlink ref="A5020" r:id="rId5010" xr:uid="{3E25A75A-503A-445B-8D0D-3995F83B15A5}"/>
    <hyperlink ref="A5021" r:id="rId5011" xr:uid="{1C5E03F0-3D4C-4796-BA36-EE614B22DB12}"/>
    <hyperlink ref="A5022" r:id="rId5012" xr:uid="{FF37FB12-6F1C-4AFB-97B0-C6E6A421E420}"/>
    <hyperlink ref="A5023" r:id="rId5013" xr:uid="{DB4E87B9-E987-434E-AA2A-44E7AB228F28}"/>
    <hyperlink ref="A5024" r:id="rId5014" xr:uid="{4E1659F3-FB18-489E-9B00-9EF5568EA554}"/>
    <hyperlink ref="A5025" r:id="rId5015" xr:uid="{17207A2A-23AF-414F-9628-4A463985DE45}"/>
    <hyperlink ref="A5026" r:id="rId5016" xr:uid="{2E2438D5-755E-4304-8F0A-6FFFF90C3B7E}"/>
    <hyperlink ref="A5027" r:id="rId5017" xr:uid="{99D2B3E7-A1B3-4509-9453-AE01F85EE904}"/>
    <hyperlink ref="A5028" r:id="rId5018" xr:uid="{C80B0616-8234-49DB-90AC-58EB3A42EA6E}"/>
    <hyperlink ref="A5029" r:id="rId5019" xr:uid="{9383C548-8640-4AA9-998F-1FD3D8AD5C8E}"/>
    <hyperlink ref="A5030" r:id="rId5020" xr:uid="{791F3AF2-6C63-4ABD-888E-EF5FEC9B4C90}"/>
    <hyperlink ref="A5031" r:id="rId5021" xr:uid="{062E6637-BBDF-4FA1-A912-29747D323C26}"/>
    <hyperlink ref="A5032" r:id="rId5022" xr:uid="{D0E44F96-231D-4EA4-BF8B-3E4810DCED36}"/>
    <hyperlink ref="A5033" r:id="rId5023" xr:uid="{B162E2D0-0FF8-42A5-ADAD-CC5E3A493702}"/>
    <hyperlink ref="A5034" r:id="rId5024" xr:uid="{0B0E11A9-03D1-4AC7-9CBF-7255495C6B08}"/>
    <hyperlink ref="A5035" r:id="rId5025" xr:uid="{4B96864E-1844-4411-B996-73E480C21BDC}"/>
    <hyperlink ref="A5036" r:id="rId5026" xr:uid="{02A0BDE9-30DB-4CFE-9649-E5B57366B618}"/>
    <hyperlink ref="A5037" r:id="rId5027" xr:uid="{CAC65BA4-1C61-40AA-B16D-89EC1E55197F}"/>
    <hyperlink ref="A5038" r:id="rId5028" xr:uid="{D99F1A1C-B3E0-4F10-8CA9-C6D4DA9E4002}"/>
    <hyperlink ref="A5039" r:id="rId5029" xr:uid="{7D695221-D786-40D8-BBD2-1F45064BA24B}"/>
    <hyperlink ref="A5040" r:id="rId5030" xr:uid="{C68D2C92-AA16-44E1-BC1C-D725470B4BC6}"/>
    <hyperlink ref="A5041" r:id="rId5031" xr:uid="{874C8F25-D29B-48CD-87AD-701CF3E0BFF3}"/>
    <hyperlink ref="A5042" r:id="rId5032" xr:uid="{DF22A54B-A579-4771-B549-9BF931D47FA1}"/>
    <hyperlink ref="A5043" r:id="rId5033" xr:uid="{4FF3D87F-BD99-4DDB-B203-852A9A7A2C89}"/>
    <hyperlink ref="A5044" r:id="rId5034" xr:uid="{59EA05E4-22F4-41AE-9838-71333FC01996}"/>
    <hyperlink ref="A5045" r:id="rId5035" xr:uid="{CF843EB9-99D4-4554-A16D-EF06C6A65AFF}"/>
    <hyperlink ref="A5046" r:id="rId5036" xr:uid="{6A4EA9B9-D6BD-4685-81E8-D7F0E17FC3B2}"/>
    <hyperlink ref="A5047" r:id="rId5037" xr:uid="{384336E4-A7A8-424C-8F73-C8334A69FDE1}"/>
    <hyperlink ref="A5048" r:id="rId5038" xr:uid="{CF92C3AF-F1F5-42AE-AED7-CDB6E8B7A4D8}"/>
    <hyperlink ref="A5049" r:id="rId5039" xr:uid="{B042DD12-99E4-465F-A850-1A0C062E6BE7}"/>
    <hyperlink ref="A5050" r:id="rId5040" xr:uid="{666C42CC-56B9-4E50-B01B-60D329669649}"/>
    <hyperlink ref="A5051" r:id="rId5041" xr:uid="{ACD1E373-0A71-4AB4-9505-D3C856288D70}"/>
    <hyperlink ref="A5052" r:id="rId5042" xr:uid="{A3726301-CCE0-48F5-BF3F-2F488E719A8B}"/>
    <hyperlink ref="A5053" r:id="rId5043" xr:uid="{371E14C8-5C5E-4559-A32A-88DF01239622}"/>
    <hyperlink ref="A5054" r:id="rId5044" xr:uid="{897B31D4-03C9-4C73-99AF-04697DB089C6}"/>
    <hyperlink ref="A5055" r:id="rId5045" xr:uid="{710E278D-4CF1-4E47-B2A2-86DA74B5AE1B}"/>
    <hyperlink ref="A5056" r:id="rId5046" xr:uid="{177D1786-F862-43A4-BE3A-FA20BB832446}"/>
    <hyperlink ref="A5057" r:id="rId5047" xr:uid="{3BE9A71E-7917-4324-954D-529B5B4809DA}"/>
    <hyperlink ref="A5058" r:id="rId5048" xr:uid="{80115D3E-191C-4904-A89C-4BE46105E425}"/>
    <hyperlink ref="A5059" r:id="rId5049" xr:uid="{AA0E2DEB-C09D-4DD0-8889-EE520B1116D6}"/>
    <hyperlink ref="A5060" r:id="rId5050" xr:uid="{22265F88-5760-4DB7-AF8D-DB518BF4C4F1}"/>
    <hyperlink ref="A5061" r:id="rId5051" xr:uid="{9C0D288F-C2D5-4874-8193-86EC9BC1EDCD}"/>
    <hyperlink ref="A5062" r:id="rId5052" xr:uid="{9C20C544-ACBF-4BF7-A3B8-12988873789F}"/>
    <hyperlink ref="A5063" r:id="rId5053" xr:uid="{C4EB781F-FBA8-422F-9C44-BB295AD52AE4}"/>
    <hyperlink ref="A5064" r:id="rId5054" xr:uid="{8112B89B-5420-400C-80BC-36FEADE3CFDE}"/>
    <hyperlink ref="A5065" r:id="rId5055" xr:uid="{6E9F9481-318A-4289-8A49-B2DB6EC43B13}"/>
    <hyperlink ref="A5066" r:id="rId5056" xr:uid="{4F305B37-F77F-4FCC-8766-74DB283DB41F}"/>
    <hyperlink ref="A5067" r:id="rId5057" xr:uid="{F2EC926C-C358-4CEB-802F-0DD28441486F}"/>
    <hyperlink ref="A5068" r:id="rId5058" xr:uid="{75460FB1-9B72-442A-AA10-87A54BBEBDAF}"/>
    <hyperlink ref="A5069" r:id="rId5059" xr:uid="{6643C50B-667C-42DF-B264-439DA5EF5AB0}"/>
    <hyperlink ref="A5070" r:id="rId5060" xr:uid="{F4FF9FEE-97FF-4FAB-AB10-215B6EAE984C}"/>
    <hyperlink ref="A5071" r:id="rId5061" xr:uid="{E29C36D3-ADF4-4617-80EA-D2A8CBB77A07}"/>
    <hyperlink ref="A5072" r:id="rId5062" xr:uid="{D42F9C07-8395-4F42-B39E-E7E02C39A353}"/>
    <hyperlink ref="A5073" r:id="rId5063" xr:uid="{9F68C9B4-64E9-4C6E-8B05-8F9641B199B5}"/>
    <hyperlink ref="A5074" r:id="rId5064" xr:uid="{AC835B7E-35A9-4918-8D31-95A448EDE9DE}"/>
    <hyperlink ref="A5075" r:id="rId5065" xr:uid="{04746D67-2726-4BFC-A770-46C97A23A38B}"/>
    <hyperlink ref="A5076" r:id="rId5066" xr:uid="{F54E0A04-7261-4E61-A292-641485717EBB}"/>
    <hyperlink ref="A5077" r:id="rId5067" xr:uid="{08C972CE-C833-4A75-8F08-75DC1326D427}"/>
    <hyperlink ref="A5078" r:id="rId5068" xr:uid="{5E739A5F-97DB-45A8-A15D-3C7841712548}"/>
    <hyperlink ref="A5079" r:id="rId5069" xr:uid="{16D5BBD3-9D4A-49BD-A281-DA4FBDDC8B28}"/>
    <hyperlink ref="A5080" r:id="rId5070" xr:uid="{9ABA7015-FF56-47C1-A696-64186A51C103}"/>
    <hyperlink ref="A5081" r:id="rId5071" xr:uid="{EC27C729-9EF1-4A50-8B7A-2868C7431629}"/>
    <hyperlink ref="A5082" r:id="rId5072" xr:uid="{8AEF432C-E8D1-4D93-A491-2B43AE8BA861}"/>
    <hyperlink ref="A5083" r:id="rId5073" xr:uid="{7EA0FF29-A850-4F24-80FF-26FECC161B8F}"/>
    <hyperlink ref="A5084" r:id="rId5074" xr:uid="{68D7D429-7CAA-42C1-A7EE-04E5A50254C0}"/>
    <hyperlink ref="A5085" r:id="rId5075" xr:uid="{036C1AA9-5998-4B64-BF0E-3E9BA8531133}"/>
    <hyperlink ref="A5086" r:id="rId5076" xr:uid="{41F16FED-D1FE-43C3-A09F-A915A1C45D5B}"/>
    <hyperlink ref="A5087" r:id="rId5077" xr:uid="{CAAFF87B-CA27-4EF3-96F3-0F59B19707AD}"/>
    <hyperlink ref="A5088" r:id="rId5078" xr:uid="{E6AA202A-1721-4459-BF68-6A904936AB40}"/>
    <hyperlink ref="A5089" r:id="rId5079" xr:uid="{1566F614-4D12-4FBC-8A00-E0F2DA08BE04}"/>
    <hyperlink ref="A5090" r:id="rId5080" xr:uid="{0EBE15C1-53D7-4C19-8C43-45C16F8892E2}"/>
    <hyperlink ref="A5091" r:id="rId5081" xr:uid="{4962CD40-D0D2-4FEE-A675-4911144FA6E4}"/>
    <hyperlink ref="A5092" r:id="rId5082" xr:uid="{C48CECAE-C710-406E-BEDF-D54C1CBEC327}"/>
    <hyperlink ref="A5093" r:id="rId5083" xr:uid="{84C81591-BD9D-42B7-A578-F8D6F7F5E003}"/>
    <hyperlink ref="A5094" r:id="rId5084" xr:uid="{D05B170B-3EEE-4D3B-8C2D-A67D8360A87E}"/>
    <hyperlink ref="A5095" r:id="rId5085" xr:uid="{5ABB3263-489B-4B1B-8ABC-6134B3E3A819}"/>
    <hyperlink ref="A5096" r:id="rId5086" xr:uid="{C0FE12CB-1DCC-4E5C-9152-A87FDFAC7387}"/>
    <hyperlink ref="A5097" r:id="rId5087" xr:uid="{F4DD2D7D-1B5C-4596-A172-671227ADB092}"/>
    <hyperlink ref="A5098" r:id="rId5088" xr:uid="{73A811C4-8B65-4BC7-A0B6-A25AE1A184C6}"/>
    <hyperlink ref="A5099" r:id="rId5089" xr:uid="{31CB03F2-336E-4E58-9005-A4800C298FCE}"/>
    <hyperlink ref="A5100" r:id="rId5090" xr:uid="{D51BFCE5-9FA3-48EB-AE81-28A76921719D}"/>
    <hyperlink ref="A5101" r:id="rId5091" xr:uid="{FEB24CAE-1F0D-4ADB-9C16-973F4F92E63F}"/>
    <hyperlink ref="A5102" r:id="rId5092" xr:uid="{80CB8FBF-CB36-47BB-9B44-AE22B9E581E2}"/>
    <hyperlink ref="A5103" r:id="rId5093" xr:uid="{BFCBC676-97C1-45EF-A26C-E5D629F69BC2}"/>
    <hyperlink ref="A5104" r:id="rId5094" xr:uid="{FC79B9A4-BC19-494D-92A4-ABF6B4E09D26}"/>
    <hyperlink ref="A5105" r:id="rId5095" xr:uid="{29B53223-9437-4BB5-A521-B3B3B9F96ADF}"/>
    <hyperlink ref="A5106" r:id="rId5096" xr:uid="{E4523C2D-1F03-4503-AF9E-D7A6443AD301}"/>
    <hyperlink ref="A5107" r:id="rId5097" xr:uid="{FCA75D1E-E780-454C-A789-E8910945752E}"/>
    <hyperlink ref="A5108" r:id="rId5098" xr:uid="{D2EE5D30-8327-43BB-A4C4-E6D40BA02FF7}"/>
    <hyperlink ref="A5109" r:id="rId5099" xr:uid="{147E6C4A-BCE2-4010-A9DA-540550188157}"/>
    <hyperlink ref="A5110" r:id="rId5100" xr:uid="{589F44BE-39AC-4128-BBA9-CD63A8B40888}"/>
    <hyperlink ref="A5111" r:id="rId5101" xr:uid="{98974AB9-32C3-4ECC-85AB-356559A4F4CB}"/>
    <hyperlink ref="A5112" r:id="rId5102" xr:uid="{AAF3D50F-EB1D-4C12-8490-52A72CE00F3D}"/>
    <hyperlink ref="A5113" r:id="rId5103" xr:uid="{74CD3CC1-9FB6-464A-9BB1-6BA13508867F}"/>
    <hyperlink ref="A5114" r:id="rId5104" xr:uid="{A65DFC26-D236-4413-94C4-122F45F30CA1}"/>
    <hyperlink ref="A5115" r:id="rId5105" xr:uid="{40CBAD98-7B80-4AC4-9F30-AF91FDFDCB31}"/>
    <hyperlink ref="A5116" r:id="rId5106" xr:uid="{08AFAA8B-1375-408E-81A8-6234BD03177B}"/>
    <hyperlink ref="A5117" r:id="rId5107" xr:uid="{19594864-C68B-44A1-A1C2-C6EACAB444B1}"/>
    <hyperlink ref="A5118" r:id="rId5108" xr:uid="{85A3302C-386A-4234-9D0E-423D28141ACE}"/>
    <hyperlink ref="A5119" r:id="rId5109" xr:uid="{EB71C686-06DD-4496-8CC4-AAD0FE7E3B72}"/>
    <hyperlink ref="A5120" r:id="rId5110" xr:uid="{1E28B9C9-141D-4677-88BD-7A159A926A0E}"/>
    <hyperlink ref="A5121" r:id="rId5111" xr:uid="{5D7E84CA-5DAF-485C-9956-403D1391C0E9}"/>
    <hyperlink ref="A5122" r:id="rId5112" xr:uid="{176824A2-D486-4F61-BC00-85D6F7860828}"/>
    <hyperlink ref="A5123" r:id="rId5113" xr:uid="{5E060FAD-3E7C-485E-82C0-12D027052455}"/>
    <hyperlink ref="A5124" r:id="rId5114" xr:uid="{F6A2B3F0-DC44-445A-86D4-038C156370AB}"/>
    <hyperlink ref="A5125" r:id="rId5115" xr:uid="{F1844997-A8A7-40D3-8B7F-C4BA89EA91C1}"/>
    <hyperlink ref="A5126" r:id="rId5116" xr:uid="{2B354F78-9CEB-4953-BF2E-4CAAEBD63977}"/>
    <hyperlink ref="A5127" r:id="rId5117" xr:uid="{BA8F0833-16C7-4DEF-BE7A-F94916798116}"/>
    <hyperlink ref="A5128" r:id="rId5118" xr:uid="{C7C169AB-C122-4743-9E83-3C5526F43D4E}"/>
    <hyperlink ref="A5129" r:id="rId5119" xr:uid="{D79F1260-0D7C-4992-A7E7-933D62372D97}"/>
    <hyperlink ref="A5130" r:id="rId5120" xr:uid="{2B769EC4-8D68-4FF6-980D-842059AB407B}"/>
    <hyperlink ref="A5131" r:id="rId5121" xr:uid="{25372B24-EC55-469C-9F90-723AEEBA04E1}"/>
    <hyperlink ref="A5132" r:id="rId5122" xr:uid="{80ED9BC3-1066-4A73-8910-336E14708DD0}"/>
    <hyperlink ref="A5133" r:id="rId5123" xr:uid="{1CF8E48A-7CBA-4848-9062-B7982038A837}"/>
    <hyperlink ref="A5134" r:id="rId5124" xr:uid="{94DB76F3-7A11-47C7-8A20-43A774ED81ED}"/>
    <hyperlink ref="A5135" r:id="rId5125" xr:uid="{BC88B5D2-FDB3-4672-B0EA-77310BFE7D12}"/>
    <hyperlink ref="A5136" r:id="rId5126" xr:uid="{FBE2F116-FC1E-4BA3-933D-953098EDC79C}"/>
    <hyperlink ref="A5137" r:id="rId5127" xr:uid="{4C6017FE-2724-41B1-9486-74140BEEDE5A}"/>
    <hyperlink ref="A5138" r:id="rId5128" xr:uid="{A240C97F-ACB1-4230-AFBD-8CADDFAED434}"/>
    <hyperlink ref="A5139" r:id="rId5129" xr:uid="{6DDDBB45-E80C-46AC-AFB7-456669BEEDFA}"/>
    <hyperlink ref="A5140" r:id="rId5130" xr:uid="{B1F47E8A-A621-44BE-BA88-47240EE924D8}"/>
    <hyperlink ref="A5141" r:id="rId5131" xr:uid="{ED89CB1B-6256-4D4A-A5B1-913E12F321A1}"/>
    <hyperlink ref="A5142" r:id="rId5132" xr:uid="{D3D79EF1-AFD8-4BD6-B6D0-B46D50E959A7}"/>
    <hyperlink ref="A5143" r:id="rId5133" xr:uid="{2ABDDB7D-EE80-4B26-9F30-93B795D3F505}"/>
    <hyperlink ref="A5144" r:id="rId5134" xr:uid="{8366DA06-5FC1-4158-A89C-45FB73ECF4F6}"/>
    <hyperlink ref="A5145" r:id="rId5135" xr:uid="{4C32D4F1-2FDE-4704-93CB-F2A192B28ED6}"/>
    <hyperlink ref="A5146" r:id="rId5136" xr:uid="{322E4623-BBB8-4F5A-B513-B5FD8688F9C1}"/>
    <hyperlink ref="A5147" r:id="rId5137" xr:uid="{F00432E4-3B02-485B-BB52-C1AEEEC58BBB}"/>
    <hyperlink ref="A5148" r:id="rId5138" xr:uid="{B743F20D-B61E-42A9-8751-5CB7F84801EC}"/>
    <hyperlink ref="A5149" r:id="rId5139" xr:uid="{D739DB08-A1EB-44FD-91D1-03348E4B7958}"/>
    <hyperlink ref="A5150" r:id="rId5140" xr:uid="{8E2E34E2-F014-4539-B1D7-8B2C3CB72EFF}"/>
    <hyperlink ref="A5151" r:id="rId5141" xr:uid="{5FCDA8A8-526B-4D48-B90C-CB99154451BB}"/>
    <hyperlink ref="A5152" r:id="rId5142" xr:uid="{24A136ED-CB42-4E67-8919-F0970FB4C5C7}"/>
    <hyperlink ref="A5153" r:id="rId5143" xr:uid="{083E5287-90BA-4C31-8F82-6A08A7E717FD}"/>
    <hyperlink ref="A5154" r:id="rId5144" xr:uid="{217E31EA-82F3-4C6D-A00D-3267F4D90E0C}"/>
    <hyperlink ref="A5155" r:id="rId5145" xr:uid="{2E0EE4C2-0273-4BFB-84A5-78F0FA712461}"/>
    <hyperlink ref="A5156" r:id="rId5146" xr:uid="{87B9CC0E-E27A-4457-B3C0-8C92D7509180}"/>
    <hyperlink ref="A5157" r:id="rId5147" xr:uid="{2C04476A-0652-48F2-A8D3-C7B9C1784556}"/>
    <hyperlink ref="A5158" r:id="rId5148" xr:uid="{61B1DC41-DE39-4CE5-870E-5293BCE75106}"/>
    <hyperlink ref="A5159" r:id="rId5149" xr:uid="{A564EC11-51F4-4E9A-8470-E4238F8799C7}"/>
    <hyperlink ref="A5160" r:id="rId5150" xr:uid="{5EDC1DCF-36DC-43B0-B507-32126760A2AC}"/>
    <hyperlink ref="A5161" r:id="rId5151" xr:uid="{0853E239-686A-4819-8C5E-19EF73DB9E04}"/>
    <hyperlink ref="A5162" r:id="rId5152" xr:uid="{D37BA4DF-650C-405E-98BC-0BD0952F41E8}"/>
    <hyperlink ref="A5163" r:id="rId5153" xr:uid="{C3C62F96-6464-4E6A-A272-F03B5911AF8C}"/>
    <hyperlink ref="A5164" r:id="rId5154" xr:uid="{2CE5F98C-499F-4994-97F6-73836719CAC0}"/>
    <hyperlink ref="A5165" r:id="rId5155" xr:uid="{1FBA6841-10A8-4E8F-9C21-B799FEF284BC}"/>
    <hyperlink ref="A5166" r:id="rId5156" xr:uid="{7C11B2E5-9FC7-412F-AB0A-6EC3FE3532D3}"/>
    <hyperlink ref="A5167" r:id="rId5157" xr:uid="{35E6FD8F-E07D-4750-8452-F3A79A7253F7}"/>
    <hyperlink ref="A5168" r:id="rId5158" xr:uid="{7822DA08-AE44-45C1-A082-F4DC921BFC2A}"/>
    <hyperlink ref="A5169" r:id="rId5159" xr:uid="{00F1C965-7050-4259-AE36-448122905D7C}"/>
    <hyperlink ref="A5170" r:id="rId5160" xr:uid="{1F530BF1-6190-4009-90D0-42C4D449EF09}"/>
    <hyperlink ref="A5171" r:id="rId5161" xr:uid="{549A5935-36E3-401F-85DE-C346136CD117}"/>
    <hyperlink ref="A5172" r:id="rId5162" xr:uid="{34BDAC59-544A-44FE-83B9-A520BC9A2669}"/>
    <hyperlink ref="A5173" r:id="rId5163" xr:uid="{DC3B2A6C-D454-47FE-817A-1150C7C24EDC}"/>
    <hyperlink ref="A5174" r:id="rId5164" xr:uid="{454FF511-1581-481B-8E2D-6246D8992EFD}"/>
    <hyperlink ref="A5175" r:id="rId5165" xr:uid="{37E74FA9-E988-4CB3-8DC7-E6F0E11BBF98}"/>
    <hyperlink ref="A5176" r:id="rId5166" xr:uid="{4FA8291D-BDEA-4A88-B7F6-2876E45C4521}"/>
    <hyperlink ref="A5177" r:id="rId5167" xr:uid="{FB614741-D91E-458B-8154-C405CC5442BA}"/>
    <hyperlink ref="A5178" r:id="rId5168" xr:uid="{A1239D9F-457A-4BE7-9063-4E3554C86A1F}"/>
    <hyperlink ref="A5179" r:id="rId5169" xr:uid="{3F3B4D43-CADB-4831-AE9F-A3CBFCA70572}"/>
    <hyperlink ref="A5180" r:id="rId5170" xr:uid="{32DAC291-B960-4648-84C6-DA36F53242A7}"/>
    <hyperlink ref="A5181" r:id="rId5171" xr:uid="{4D50C184-FB23-4452-A749-348C316B603C}"/>
    <hyperlink ref="A5182" r:id="rId5172" xr:uid="{DDE065C4-5A6A-454D-BC22-0984FA7424B6}"/>
    <hyperlink ref="A5183" r:id="rId5173" xr:uid="{C2ADEA2C-CFF1-4A88-A137-27A04F1C663F}"/>
    <hyperlink ref="A5184" r:id="rId5174" xr:uid="{E0269CF6-9722-44C8-A3ED-D14CC688684A}"/>
    <hyperlink ref="A5185" r:id="rId5175" xr:uid="{0EAC0D8A-9F23-4942-B499-D9ACCEF7DA65}"/>
    <hyperlink ref="A5186" r:id="rId5176" xr:uid="{EC75DEFE-4A72-4E9D-AB10-65F20264331D}"/>
    <hyperlink ref="A5187" r:id="rId5177" xr:uid="{6BAA5BF1-AA82-4612-AE86-4C2079E9B904}"/>
    <hyperlink ref="A5188" r:id="rId5178" xr:uid="{F1BB71DD-5468-4AFE-A3A6-227FF35DE315}"/>
    <hyperlink ref="A5189" r:id="rId5179" xr:uid="{842860E0-BE5D-4592-9A8A-17740BA17A02}"/>
    <hyperlink ref="A5190" r:id="rId5180" xr:uid="{3ACE932A-54CA-4298-8098-2793A3EC496C}"/>
    <hyperlink ref="A5191" r:id="rId5181" xr:uid="{5DBC854E-9E31-4DD8-AE86-667D90623E18}"/>
    <hyperlink ref="A5192" r:id="rId5182" xr:uid="{B34EEC85-B710-447C-98F4-70B98AAE6750}"/>
    <hyperlink ref="A5193" r:id="rId5183" xr:uid="{813579D4-3FDC-4199-8B78-2B25692F01F6}"/>
    <hyperlink ref="A5194" r:id="rId5184" xr:uid="{AFD7B6A0-863C-4CDD-889C-AD176CFD274F}"/>
    <hyperlink ref="A5195" r:id="rId5185" xr:uid="{D1236AA1-5E94-4ED8-93B5-0175BC9328C6}"/>
    <hyperlink ref="A5196" r:id="rId5186" xr:uid="{EA8C360F-1B42-434F-A584-4E2EB46C313A}"/>
    <hyperlink ref="A5197" r:id="rId5187" xr:uid="{017CEBB5-D226-4A93-81EC-E4AB4EC3AD77}"/>
    <hyperlink ref="A5198" r:id="rId5188" xr:uid="{1E4A7BC9-6EAA-4E06-A65B-C0A4DF8DF107}"/>
    <hyperlink ref="A5199" r:id="rId5189" xr:uid="{C8AE6874-5DD0-449E-AAD7-D7F48FC3CCB6}"/>
    <hyperlink ref="A5200" r:id="rId5190" xr:uid="{0D953523-B7D9-41A9-A68F-14EF3685BF3C}"/>
    <hyperlink ref="A5201" r:id="rId5191" xr:uid="{C3F245A9-1521-413A-98D3-DF273EC00332}"/>
    <hyperlink ref="A5202" r:id="rId5192" xr:uid="{D5065E78-FD9F-424F-84CD-3AEF60D1B51F}"/>
    <hyperlink ref="A5203" r:id="rId5193" xr:uid="{34BD8805-92DA-4AA4-A476-1478E5044E21}"/>
    <hyperlink ref="A5204" r:id="rId5194" xr:uid="{0595D2DE-3606-4DAE-A990-638ED155473F}"/>
    <hyperlink ref="A5205" r:id="rId5195" xr:uid="{C8A30E83-D9D0-42AE-BA7A-D5AE1532EBAA}"/>
    <hyperlink ref="A5206" r:id="rId5196" xr:uid="{2290FFF9-7466-4068-B9E7-88A6988C784B}"/>
    <hyperlink ref="A5207" r:id="rId5197" xr:uid="{758771D3-025E-45A7-A9E4-33AD61EC3CE7}"/>
    <hyperlink ref="A5208" r:id="rId5198" xr:uid="{0B02F1FA-B590-45D6-98C5-359FA980D47B}"/>
    <hyperlink ref="A5209" r:id="rId5199" xr:uid="{80C1ACA1-EA09-49C5-B51B-F2DD9D605D88}"/>
    <hyperlink ref="A5210" r:id="rId5200" xr:uid="{9B04FE87-89FE-4A03-BE34-4390F7B4A1E4}"/>
    <hyperlink ref="A5211" r:id="rId5201" xr:uid="{C6D87945-E17D-4B4D-A91D-E15B56CF8F12}"/>
    <hyperlink ref="A5212" r:id="rId5202" xr:uid="{8A22A5A5-DB36-41E1-94CE-F8AAB2D907B8}"/>
    <hyperlink ref="A5213" r:id="rId5203" xr:uid="{C64FEB04-7683-4699-A9D6-9380EE3D29E0}"/>
    <hyperlink ref="A5214" r:id="rId5204" xr:uid="{E613A5F4-F362-4607-9A4B-4C8A7430F39E}"/>
    <hyperlink ref="A5215" r:id="rId5205" xr:uid="{0E1744C6-4C07-4FA4-82F6-AD03876C137B}"/>
    <hyperlink ref="A5216" r:id="rId5206" xr:uid="{947FE0C5-8DDD-47D2-8154-170B03AAE0EB}"/>
    <hyperlink ref="A5217" r:id="rId5207" xr:uid="{A4BAFF17-5CE5-4B1A-8706-1023BBF6E391}"/>
    <hyperlink ref="A5218" r:id="rId5208" xr:uid="{4120F791-233E-4ED4-BFEE-6C35F29493DC}"/>
    <hyperlink ref="A5219" r:id="rId5209" xr:uid="{FC46979D-AC45-47B3-81D3-44DDFE8CAFE6}"/>
    <hyperlink ref="A5220" r:id="rId5210" xr:uid="{ACF49278-B62D-4C01-BD1A-48C7ECFF96B0}"/>
    <hyperlink ref="A5221" r:id="rId5211" xr:uid="{0D11B0E9-7C71-4EE6-9D28-C200FD6C73C7}"/>
    <hyperlink ref="A5222" r:id="rId5212" xr:uid="{2D070AA5-71D0-41BF-A7EA-F6C0C50D7945}"/>
    <hyperlink ref="A5223" r:id="rId5213" xr:uid="{C4FB80A2-CDD6-4528-9AD8-593E6C343A98}"/>
    <hyperlink ref="A5224" r:id="rId5214" xr:uid="{2109602A-F995-4CEE-B2B0-CFBF87F1BE54}"/>
    <hyperlink ref="A5225" r:id="rId5215" xr:uid="{6EF473CE-EE5B-41D0-AA81-FFB6A436B164}"/>
    <hyperlink ref="A5226" r:id="rId5216" xr:uid="{8EE4DFA1-A372-461E-BDA4-E11BAC44B011}"/>
    <hyperlink ref="A5227" r:id="rId5217" xr:uid="{108EFEE2-1272-4ECD-B0E3-1C4C6A3632C5}"/>
    <hyperlink ref="A5228" r:id="rId5218" xr:uid="{1BD8BF0B-5DF2-4F20-91D6-B7FBFF59EA5E}"/>
    <hyperlink ref="A5229" r:id="rId5219" xr:uid="{B935C77A-BF93-4EF3-AB04-AD084775C182}"/>
    <hyperlink ref="A5230" r:id="rId5220" xr:uid="{610E2002-A848-40B7-A9A1-D8BE30A8FDDF}"/>
    <hyperlink ref="A5231" r:id="rId5221" xr:uid="{DE10819F-E0DE-4A38-BC64-9B18CACB9448}"/>
    <hyperlink ref="A5232" r:id="rId5222" xr:uid="{1EF6E42D-8B6D-4612-807C-FF78E6BCB5C9}"/>
    <hyperlink ref="A5233" r:id="rId5223" xr:uid="{A343EA72-F7B0-4FFC-B922-CB584BAB859E}"/>
    <hyperlink ref="A5234" r:id="rId5224" xr:uid="{BF16DB38-C44D-4126-84E9-19D9D36E40ED}"/>
    <hyperlink ref="A5235" r:id="rId5225" xr:uid="{6AFF7B7C-A187-4EA5-9A5D-6AEAA4F8B12D}"/>
    <hyperlink ref="A5236" r:id="rId5226" xr:uid="{5A64BAAA-E509-413F-A743-CC19B70FE4E8}"/>
    <hyperlink ref="A5237" r:id="rId5227" xr:uid="{F1C92AAE-C336-4FA1-A580-13116D0EC971}"/>
    <hyperlink ref="A5238" r:id="rId5228" xr:uid="{1D4FF178-80CD-40CA-9875-90B1D5070D70}"/>
    <hyperlink ref="A5239" r:id="rId5229" xr:uid="{8A9ED44D-E7A6-4A4F-9C20-95EEB23B83CC}"/>
    <hyperlink ref="A5240" r:id="rId5230" xr:uid="{A719DBAE-105B-4A6B-ADBE-AF17622D9127}"/>
    <hyperlink ref="A5241" r:id="rId5231" xr:uid="{4778F394-81C0-47C0-A392-84998201C93A}"/>
    <hyperlink ref="A5242" r:id="rId5232" xr:uid="{76295E1A-9DEC-4850-9C06-318117D31AC6}"/>
    <hyperlink ref="A5243" r:id="rId5233" xr:uid="{FC59F05D-C473-49D3-B21A-A6F38F9C5480}"/>
    <hyperlink ref="A5244" r:id="rId5234" xr:uid="{85875E4A-13C6-4BE8-BEF9-C42DC0925398}"/>
    <hyperlink ref="A5245" r:id="rId5235" xr:uid="{E67FCCB8-9DEF-4F47-BCEF-AD90180B03EE}"/>
    <hyperlink ref="A5246" r:id="rId5236" xr:uid="{88D5A3A8-3009-4856-935F-C7E7D7F45FEB}"/>
    <hyperlink ref="A5247" r:id="rId5237" xr:uid="{72A338DE-8643-4A51-8FA1-67835A9D09BD}"/>
    <hyperlink ref="A5248" r:id="rId5238" xr:uid="{7386C825-5790-4921-9C54-3BB44BC94494}"/>
    <hyperlink ref="A5249" r:id="rId5239" xr:uid="{FC949E49-BD33-4ED6-AF04-0870DA99AC40}"/>
    <hyperlink ref="A5250" r:id="rId5240" xr:uid="{A6F21B31-B428-4E91-B15A-4BF8B9DD333F}"/>
    <hyperlink ref="A5251" r:id="rId5241" xr:uid="{A94B82BE-E9D6-4DE7-8B7D-3791D8DAB990}"/>
    <hyperlink ref="A5252" r:id="rId5242" xr:uid="{C73C78E8-843B-4DB8-9C09-EFD6D09438C0}"/>
    <hyperlink ref="A5253" r:id="rId5243" xr:uid="{A8EB077A-B097-42F1-A2B9-26EC78A67423}"/>
    <hyperlink ref="A5254" r:id="rId5244" xr:uid="{F9BAE71C-DC5C-4B64-8F9C-FB6F6B3AADDA}"/>
    <hyperlink ref="A5255" r:id="rId5245" xr:uid="{7E1E4A7D-3DE8-4989-B8FF-D9E12CFEDD85}"/>
    <hyperlink ref="A5256" r:id="rId5246" xr:uid="{C3C56793-9B0A-4E26-9074-17CEBA5F6948}"/>
    <hyperlink ref="A5257" r:id="rId5247" xr:uid="{DDFA21FE-EE69-448D-BE97-D75D1059B643}"/>
    <hyperlink ref="A5258" r:id="rId5248" xr:uid="{106C1690-48C8-4517-8867-8FF3C28DB1A2}"/>
    <hyperlink ref="A5259" r:id="rId5249" xr:uid="{EE704678-6C7D-4AB0-AC85-BF75EBB6C530}"/>
    <hyperlink ref="A5260" r:id="rId5250" xr:uid="{FA70AA35-F344-45A3-9A0E-FC8B4F266A53}"/>
    <hyperlink ref="A5261" r:id="rId5251" xr:uid="{965024AE-1D9C-49C2-9992-E7938B023E01}"/>
    <hyperlink ref="A5262" r:id="rId5252" xr:uid="{736F04EB-E250-4232-98AB-CD9904A41A8B}"/>
    <hyperlink ref="A5263" r:id="rId5253" xr:uid="{D8CBD8F5-75BF-4DD7-8E08-216E86461ADD}"/>
    <hyperlink ref="A5264" r:id="rId5254" xr:uid="{EB570112-4BC2-4741-A9C3-40024D151368}"/>
    <hyperlink ref="A5265" r:id="rId5255" xr:uid="{FDB5B167-022F-4C57-8F5B-A91FD0E02BF3}"/>
    <hyperlink ref="A5266" r:id="rId5256" xr:uid="{033DF18B-F634-433B-B9FA-F78C882C121D}"/>
    <hyperlink ref="A5267" r:id="rId5257" xr:uid="{6B72786C-2E2E-4A22-96D4-5EE0449A2772}"/>
    <hyperlink ref="A5268" r:id="rId5258" xr:uid="{72586876-E2FD-4587-BCE4-45C40A38BBD7}"/>
    <hyperlink ref="A5269" r:id="rId5259" xr:uid="{E45F6280-0C19-4A5A-B16E-82E8F601E6F1}"/>
    <hyperlink ref="A5270" r:id="rId5260" xr:uid="{11812C1A-F326-467C-B2BE-774C8A7990D8}"/>
    <hyperlink ref="A5271" r:id="rId5261" xr:uid="{9291EFF6-27E6-4B03-9148-A763FCB8B0A6}"/>
    <hyperlink ref="A5272" r:id="rId5262" xr:uid="{816F3893-09A4-459C-BCBF-D99EF52A6DB4}"/>
    <hyperlink ref="A5273" r:id="rId5263" xr:uid="{9B7EF329-6F05-4212-A903-F6B2DC465230}"/>
    <hyperlink ref="A5274" r:id="rId5264" xr:uid="{07F060E0-562F-4A34-B1ED-371D7694F9DB}"/>
    <hyperlink ref="A5275" r:id="rId5265" xr:uid="{09940B9B-9AA8-41D1-A102-78CF5916025A}"/>
    <hyperlink ref="A5276" r:id="rId5266" xr:uid="{B53A4503-8BE5-469E-8E74-2E3876D6548B}"/>
    <hyperlink ref="A5277" r:id="rId5267" xr:uid="{243303A5-5089-433E-9D69-C349EA8A7B47}"/>
    <hyperlink ref="A5278" r:id="rId5268" xr:uid="{E8352A3F-075E-4456-8863-3D5C1E8EED2B}"/>
    <hyperlink ref="A5279" r:id="rId5269" xr:uid="{E1A7CB1B-C9CA-4464-951D-9B943883210F}"/>
    <hyperlink ref="A5280" r:id="rId5270" xr:uid="{87F20049-6BFC-4CD0-B2EE-833F816C5BC0}"/>
    <hyperlink ref="A5281" r:id="rId5271" xr:uid="{7E48FBA1-9A45-40DC-8599-F52B0077857B}"/>
    <hyperlink ref="A5282" r:id="rId5272" xr:uid="{002AFC5C-67CA-406D-9D66-0D65744B8289}"/>
    <hyperlink ref="A5283" r:id="rId5273" xr:uid="{13498D3D-FD90-40D8-8926-D569EBFAF59A}"/>
    <hyperlink ref="A5284" r:id="rId5274" xr:uid="{A2CEB166-0B37-4788-B49D-3BF4B154BCC4}"/>
    <hyperlink ref="A5285" r:id="rId5275" xr:uid="{250246F7-D21C-44FD-947E-92CDF7074DA9}"/>
    <hyperlink ref="A5286" r:id="rId5276" xr:uid="{CFD652FC-1631-4D95-BB70-573ACEDB9923}"/>
    <hyperlink ref="A5287" r:id="rId5277" xr:uid="{7BB4EBD9-875B-4DE6-B939-A0AC1937CD6E}"/>
    <hyperlink ref="A5288" r:id="rId5278" xr:uid="{00E49508-7FBB-4302-B050-152886BBF675}"/>
    <hyperlink ref="A5289" r:id="rId5279" xr:uid="{BDB31009-3440-48BA-B285-0EF348A87EE1}"/>
    <hyperlink ref="A5290" r:id="rId5280" xr:uid="{6852274D-30E1-4D7A-8B75-A0EF0DBB51ED}"/>
    <hyperlink ref="A5291" r:id="rId5281" xr:uid="{67A414FE-01AC-4BE0-9BE8-5F047A6D6F09}"/>
    <hyperlink ref="A5292" r:id="rId5282" xr:uid="{B5827CFA-FFCC-4ECD-A31A-CA99AA4991E5}"/>
    <hyperlink ref="A5293" r:id="rId5283" xr:uid="{53408F4F-77E6-4E45-A627-26A234D9B0F2}"/>
    <hyperlink ref="A5294" r:id="rId5284" xr:uid="{4D025EC9-E42B-438F-B7C4-9BF9C1F10DF7}"/>
    <hyperlink ref="A5295" r:id="rId5285" xr:uid="{3D0CF1FD-9F9A-4A78-9643-6FF229ADD96F}"/>
    <hyperlink ref="A5296" r:id="rId5286" xr:uid="{B12C27A6-6D46-450C-BFAB-18E7A0A5D569}"/>
    <hyperlink ref="A5297" r:id="rId5287" xr:uid="{2715BBE1-E213-42D6-9222-8C69C96EA5BE}"/>
    <hyperlink ref="A5298" r:id="rId5288" xr:uid="{4E1D6F27-A388-49D6-AD63-0CA1AC2D8016}"/>
    <hyperlink ref="A5299" r:id="rId5289" xr:uid="{0206C085-C0AC-4FA6-9647-668F371CD4DD}"/>
    <hyperlink ref="A5300" r:id="rId5290" xr:uid="{04AABC0B-5E48-49AC-99C3-9F6E78D11972}"/>
    <hyperlink ref="A5301" r:id="rId5291" xr:uid="{CB0FDEB9-B375-4E0F-9827-7607260CBF5D}"/>
    <hyperlink ref="A5302" r:id="rId5292" xr:uid="{43628602-DD45-4523-AB5E-B5367E4DB426}"/>
    <hyperlink ref="A5303" r:id="rId5293" xr:uid="{6D278893-70CF-45E6-BE6B-E387B49B7952}"/>
    <hyperlink ref="A5304" r:id="rId5294" xr:uid="{A58B615E-5C07-4E8C-B833-0DEFDF3857D5}"/>
    <hyperlink ref="A5305" r:id="rId5295" xr:uid="{4E8DE48C-7143-4F45-B7AF-C9E3020099B4}"/>
    <hyperlink ref="A5306" r:id="rId5296" xr:uid="{E276C3CC-DF6F-4500-AF60-5FDC0271159C}"/>
    <hyperlink ref="A5307" r:id="rId5297" xr:uid="{8FE2370B-314B-4A7C-B55B-1A3CC77C037A}"/>
    <hyperlink ref="A5308" r:id="rId5298" xr:uid="{E444E11D-4D68-46FE-8710-F3A080F8E561}"/>
    <hyperlink ref="A5309" r:id="rId5299" xr:uid="{C7A5DF0F-A732-421E-A29C-6F4B3D2ADEBE}"/>
    <hyperlink ref="A5310" r:id="rId5300" xr:uid="{E2C631C1-5C80-4911-80A8-F6D1D7566439}"/>
    <hyperlink ref="A5311" r:id="rId5301" xr:uid="{159CE179-6FDE-4794-993A-F530D7166109}"/>
    <hyperlink ref="A5312" r:id="rId5302" xr:uid="{5ADF2626-C757-43E5-81E1-D586F2423247}"/>
    <hyperlink ref="A5313" r:id="rId5303" xr:uid="{8855CD79-1B49-4CEF-8507-CA7B55FFE84D}"/>
    <hyperlink ref="A5314" r:id="rId5304" xr:uid="{32CB22FD-4345-4FF9-BC28-F4CE9FD5C650}"/>
    <hyperlink ref="A5315" r:id="rId5305" xr:uid="{47123109-8731-4EFC-8B84-D74327FA4035}"/>
    <hyperlink ref="A5316" r:id="rId5306" xr:uid="{638D914A-9316-4919-A592-6E877D509B38}"/>
    <hyperlink ref="A5317" r:id="rId5307" xr:uid="{C55DD4EE-24AC-41DD-9C58-9CD2C3E93FFC}"/>
    <hyperlink ref="A5318" r:id="rId5308" xr:uid="{6ADE8510-F371-41E0-9642-74F1F4623A5B}"/>
    <hyperlink ref="A5319" r:id="rId5309" xr:uid="{B5992A7B-CA71-478B-B362-13CAF93620E2}"/>
    <hyperlink ref="A5320" r:id="rId5310" xr:uid="{5820CC1B-E16D-4460-8E56-2DA7A537F2F9}"/>
    <hyperlink ref="A5321" r:id="rId5311" xr:uid="{E9A191A7-6A93-4405-BEAE-652E95416740}"/>
    <hyperlink ref="A5322" r:id="rId5312" xr:uid="{07EF2128-BB37-4AF9-B32E-62A464124594}"/>
    <hyperlink ref="A5323" r:id="rId5313" xr:uid="{C1C95E21-DCF4-46AF-A788-A7109299D9CF}"/>
    <hyperlink ref="A5324" r:id="rId5314" xr:uid="{4476D2E8-6906-4D7C-981E-DAAB27959376}"/>
    <hyperlink ref="A5325" r:id="rId5315" xr:uid="{A5E2033B-3DCF-4224-9A39-1C9E071163A7}"/>
    <hyperlink ref="A5326" r:id="rId5316" xr:uid="{629CE94A-0017-43FB-A1A6-DDC07407003B}"/>
    <hyperlink ref="A5327" r:id="rId5317" xr:uid="{88D2C356-EEA3-48C7-8EFF-ACDFEDA19C91}"/>
    <hyperlink ref="A5328" r:id="rId5318" xr:uid="{8B28CEDD-7F5D-41D0-9492-141FD31C7477}"/>
    <hyperlink ref="A5329" r:id="rId5319" xr:uid="{4B4E1C1D-1C0A-4E1D-B587-06C789D1D048}"/>
    <hyperlink ref="A5330" r:id="rId5320" xr:uid="{0A3A83A9-62E7-474C-97EC-BDED98A95305}"/>
    <hyperlink ref="A5331" r:id="rId5321" xr:uid="{1CECE3EB-7A54-4586-A75A-E102F4F14252}"/>
    <hyperlink ref="A5332" r:id="rId5322" xr:uid="{8DCCB902-87B2-4999-89BC-47CF9E4B4C9F}"/>
    <hyperlink ref="A5333" r:id="rId5323" xr:uid="{509049E3-C851-4812-8D3A-F9B74B36BCFF}"/>
    <hyperlink ref="A5334" r:id="rId5324" xr:uid="{5BF8D750-F546-4CB5-A84E-69BCBAB1E7BE}"/>
    <hyperlink ref="A5335" r:id="rId5325" xr:uid="{B682BF92-5692-420E-9C19-F1BFBD6DE15E}"/>
    <hyperlink ref="A5336" r:id="rId5326" xr:uid="{60ABD342-9F8D-4790-A0D0-4E780BE5E997}"/>
    <hyperlink ref="A5337" r:id="rId5327" xr:uid="{41C8CF1B-B65F-43AE-A065-C1359D7F437B}"/>
    <hyperlink ref="A5338" r:id="rId5328" xr:uid="{7E167FF9-24AD-414B-8E13-CE86574725DB}"/>
    <hyperlink ref="A5339" r:id="rId5329" xr:uid="{B0E87A8D-1D48-45A8-8092-39F966BA488F}"/>
    <hyperlink ref="A5340" r:id="rId5330" xr:uid="{E3B8819C-F146-4BC8-A68D-D0705C254F7F}"/>
    <hyperlink ref="A5341" r:id="rId5331" xr:uid="{E66455DF-6D5D-4DA0-99B7-47FD47EBB367}"/>
    <hyperlink ref="A5342" r:id="rId5332" xr:uid="{E82D970B-17D2-45DB-A1C3-B4404AA69957}"/>
    <hyperlink ref="A5343" r:id="rId5333" xr:uid="{E05D8255-6377-48A8-AB19-5446158AD6B4}"/>
    <hyperlink ref="A5344" r:id="rId5334" xr:uid="{47638C74-DBDD-45C7-A532-3DDBEBF4BE6E}"/>
    <hyperlink ref="A5345" r:id="rId5335" xr:uid="{9C9EA32B-5899-4FEF-A4C3-0B00B4B91486}"/>
    <hyperlink ref="A5346" r:id="rId5336" xr:uid="{EC507A72-EE2F-4F3B-AB09-970EA3B5CFE7}"/>
    <hyperlink ref="A5347" r:id="rId5337" xr:uid="{0C43D72A-B38D-4A07-89CB-E8C0834F2F56}"/>
    <hyperlink ref="A5348" r:id="rId5338" xr:uid="{C1B752DF-AFA2-4C75-8525-D94DDD736FDF}"/>
    <hyperlink ref="A5349" r:id="rId5339" xr:uid="{3B1619CA-5EB1-458B-9BA8-B33773A035CB}"/>
    <hyperlink ref="A5350" r:id="rId5340" xr:uid="{98DAED63-AE91-4BFC-9243-10E7890CC7E2}"/>
    <hyperlink ref="A5351" r:id="rId5341" xr:uid="{92EDF36C-E197-4F23-827E-10236400751E}"/>
    <hyperlink ref="A5352" r:id="rId5342" xr:uid="{7AE93EDA-3194-4ED2-8D50-C21E55C0C2AE}"/>
    <hyperlink ref="A5353" r:id="rId5343" xr:uid="{93F4C488-D660-4F7F-8FCC-F6B7CA8CEE37}"/>
    <hyperlink ref="A5354" r:id="rId5344" xr:uid="{22C9FD3A-2F01-430D-BC9E-AA4784C45A40}"/>
    <hyperlink ref="A5355" r:id="rId5345" xr:uid="{1C0A5924-F159-46BE-94A9-BC21BE47CD29}"/>
    <hyperlink ref="A5356" r:id="rId5346" xr:uid="{0A19520C-7207-477A-A2EF-6E1F07545B37}"/>
    <hyperlink ref="A5357" r:id="rId5347" xr:uid="{AA29D9FA-3A6C-4078-AFD1-600F7BB7B4CD}"/>
    <hyperlink ref="A5358" r:id="rId5348" xr:uid="{B7477DC2-CD4D-44F9-94DB-CCC73558D9C7}"/>
    <hyperlink ref="A5359" r:id="rId5349" xr:uid="{5D1C3C06-F701-4E1E-BAD2-0BB3EF147655}"/>
    <hyperlink ref="A5360" r:id="rId5350" xr:uid="{829F3ABE-38C7-428E-84CF-B5035CE1B6B7}"/>
    <hyperlink ref="A5361" r:id="rId5351" xr:uid="{F1A815D3-81E7-44F0-82F1-28548ABCCF92}"/>
    <hyperlink ref="A5362" r:id="rId5352" xr:uid="{B20AD65D-E3AA-4082-989F-3F6F5F2BAF33}"/>
    <hyperlink ref="A5363" r:id="rId5353" xr:uid="{7298ABE7-D707-473F-A6CA-9882FD9F89AF}"/>
    <hyperlink ref="A5364" r:id="rId5354" xr:uid="{A8573448-245D-4F4F-A462-FC6D1B686D69}"/>
    <hyperlink ref="A5365" r:id="rId5355" xr:uid="{D6012891-D0EF-4DB1-9395-B44309CAD0C2}"/>
    <hyperlink ref="A5366" r:id="rId5356" xr:uid="{56965920-010C-48D9-9C42-648929DCC333}"/>
    <hyperlink ref="A5367" r:id="rId5357" xr:uid="{ADA475BC-02A7-4722-B32C-A333F8134BA7}"/>
    <hyperlink ref="A5368" r:id="rId5358" xr:uid="{56CF25F0-7559-4B60-B241-424A8E55E430}"/>
    <hyperlink ref="A5369" r:id="rId5359" xr:uid="{04C0519A-7D91-4D54-BDC9-0DB94C0D397C}"/>
    <hyperlink ref="A5370" r:id="rId5360" xr:uid="{ACE017BD-D9AC-4809-9D37-039E6BCEA626}"/>
    <hyperlink ref="A5371" r:id="rId5361" xr:uid="{53606690-8D5C-481E-9337-F6A6ACAB92D0}"/>
    <hyperlink ref="A5372" r:id="rId5362" xr:uid="{759BE23F-7102-4895-822B-B4789B8B6BAE}"/>
    <hyperlink ref="A5373" r:id="rId5363" xr:uid="{7E7CE1E4-B337-4DB8-9E9F-0FB081130D5B}"/>
    <hyperlink ref="A5374" r:id="rId5364" xr:uid="{5478FCCD-4270-4F6C-A782-5F425BD1E6F8}"/>
    <hyperlink ref="A5375" r:id="rId5365" xr:uid="{06A8CEA9-0B44-4979-A77C-0521A1AB0361}"/>
    <hyperlink ref="A5376" r:id="rId5366" xr:uid="{D4C3749E-74AB-41FF-BE3B-127978303D7D}"/>
    <hyperlink ref="A5377" r:id="rId5367" xr:uid="{BEAC542A-5A1B-45DC-918C-2B506776D86C}"/>
    <hyperlink ref="A5378" r:id="rId5368" xr:uid="{B8B3FA98-7AA3-4F8B-81B3-765059F25662}"/>
    <hyperlink ref="A5379" r:id="rId5369" xr:uid="{0E22BF9D-3EFA-4956-9D76-1DB9FB681853}"/>
    <hyperlink ref="A5380" r:id="rId5370" xr:uid="{7074C588-5030-4461-AFD5-19AF03678600}"/>
    <hyperlink ref="A5381" r:id="rId5371" xr:uid="{924E8593-DCF4-4C6B-AE94-3E98F6C92BFC}"/>
    <hyperlink ref="A5382" r:id="rId5372" xr:uid="{740E133A-5517-4A8E-88BB-C41F285B5AD4}"/>
    <hyperlink ref="A5383" r:id="rId5373" xr:uid="{C575B10F-A58B-4FDA-A75D-041261EB07CD}"/>
    <hyperlink ref="A5384" r:id="rId5374" xr:uid="{BB673E79-3E31-487C-91C3-BF18E840C89B}"/>
    <hyperlink ref="A5385" r:id="rId5375" xr:uid="{DDD011FA-0083-479B-A772-DC3BF68AA476}"/>
    <hyperlink ref="A5386" r:id="rId5376" xr:uid="{FBB3AFCA-3380-42DF-A369-3309C218547B}"/>
    <hyperlink ref="A5387" r:id="rId5377" xr:uid="{E188DA7C-27AA-4544-BF70-F5E6D7CAD4EA}"/>
    <hyperlink ref="A5388" r:id="rId5378" xr:uid="{9D6E443B-4323-4200-A123-C9BA12468ED2}"/>
    <hyperlink ref="A5389" r:id="rId5379" xr:uid="{7F98ED27-DF67-47FC-93DC-529FAE00AAD6}"/>
    <hyperlink ref="A5390" r:id="rId5380" xr:uid="{5808AFDE-EE44-4ACA-95AC-9118A9352796}"/>
    <hyperlink ref="A5391" r:id="rId5381" xr:uid="{A17516E6-EF8C-483A-89DA-CD55CBFC8029}"/>
    <hyperlink ref="A5392" r:id="rId5382" xr:uid="{C7FDDADF-BA68-40A1-BD2F-408B496C3FBF}"/>
    <hyperlink ref="A5393" r:id="rId5383" xr:uid="{78698DD8-A078-4C0C-8F4D-CE07F716939D}"/>
    <hyperlink ref="A5394" r:id="rId5384" xr:uid="{1444CEC4-183C-4568-944E-641914346493}"/>
    <hyperlink ref="A5395" r:id="rId5385" xr:uid="{E8EE1B96-8FE7-4819-8D1A-2CFB522D1785}"/>
    <hyperlink ref="A5396" r:id="rId5386" xr:uid="{26091FA4-4246-4D53-9C26-4B582993E4F5}"/>
    <hyperlink ref="A5397" r:id="rId5387" xr:uid="{CBC12AE7-6B45-46CE-AF79-54D1CBE4B512}"/>
    <hyperlink ref="A5398" r:id="rId5388" xr:uid="{6C8610C6-6517-41FD-A676-DCCFFAD272D7}"/>
    <hyperlink ref="A5399" r:id="rId5389" xr:uid="{A64204BD-E385-457C-851B-AE9CC3A0CD66}"/>
    <hyperlink ref="A5400" r:id="rId5390" xr:uid="{2FEFCCC1-E1BD-4995-8F0D-E57A5DECD6D5}"/>
    <hyperlink ref="A5401" r:id="rId5391" xr:uid="{A193322D-6C89-4B1F-9650-A21EBCFFA1E4}"/>
    <hyperlink ref="A5402" r:id="rId5392" xr:uid="{98F9D700-FACC-4DEA-B232-DCE96EDDF01C}"/>
    <hyperlink ref="A5403" r:id="rId5393" xr:uid="{D605141D-C55E-4A4F-9C06-32CFF0F048EB}"/>
    <hyperlink ref="A5404" r:id="rId5394" xr:uid="{D487B866-B97B-45F3-A1DE-D0FF15243029}"/>
    <hyperlink ref="A5405" r:id="rId5395" xr:uid="{E1E4E892-B3A2-4B40-A180-AEF7A2DF49BC}"/>
    <hyperlink ref="A5406" r:id="rId5396" xr:uid="{35679810-A301-4195-B9D4-2267D73AB30B}"/>
    <hyperlink ref="A5407" r:id="rId5397" xr:uid="{F20A3A8F-AF53-4545-BC40-181B010A5C35}"/>
    <hyperlink ref="A5408" r:id="rId5398" xr:uid="{EAB39E10-4EB5-4690-9B3B-8E4E79C4D698}"/>
    <hyperlink ref="A5409" r:id="rId5399" xr:uid="{4D8D747F-4F50-43C0-BEEF-82878719A990}"/>
    <hyperlink ref="A5410" r:id="rId5400" xr:uid="{5C891DB3-8806-4E95-A4FB-3013F19CEE61}"/>
    <hyperlink ref="A5411" r:id="rId5401" xr:uid="{56EE3C08-2080-43FB-8FB3-4AB65DD04A1C}"/>
    <hyperlink ref="A5412" r:id="rId5402" xr:uid="{D0353E15-D4E2-4BA8-AB1D-758DA006C517}"/>
    <hyperlink ref="A5413" r:id="rId5403" xr:uid="{90B4A8F5-1B36-49B3-A97C-2FCB3E528822}"/>
    <hyperlink ref="A5414" r:id="rId5404" xr:uid="{4060FBDE-792E-4AC5-B640-29DC9ABEFB89}"/>
    <hyperlink ref="A5415" r:id="rId5405" xr:uid="{5C7188DD-1706-40F8-8D40-1FFBA1F3FC25}"/>
    <hyperlink ref="A5416" r:id="rId5406" xr:uid="{104E6A6C-AF45-42C9-BD43-92244F06D626}"/>
    <hyperlink ref="A5417" r:id="rId5407" xr:uid="{70822627-8F6D-41B4-87E1-3DA86A37933C}"/>
    <hyperlink ref="A5418" r:id="rId5408" xr:uid="{30E433D9-4C58-45F5-A315-C51F1128E76E}"/>
    <hyperlink ref="A5419" r:id="rId5409" xr:uid="{F80D9E09-9EB6-4C3C-B029-22DAC08998EF}"/>
    <hyperlink ref="A5420" r:id="rId5410" xr:uid="{0F62A4DE-A006-40DE-B563-5D722052ACB8}"/>
    <hyperlink ref="A5421" r:id="rId5411" xr:uid="{54D649A7-6386-48D0-B7D0-B770A1321E04}"/>
    <hyperlink ref="A5422" r:id="rId5412" xr:uid="{E437F5AB-94E0-4C02-8C51-7CA968BD4CA6}"/>
    <hyperlink ref="A5423" r:id="rId5413" xr:uid="{6BB389C9-8AA6-4F0C-96C2-5FED9099D394}"/>
    <hyperlink ref="A5424" r:id="rId5414" xr:uid="{19F1A4EE-0B81-456F-B713-371808A7413A}"/>
    <hyperlink ref="A5425" r:id="rId5415" xr:uid="{9684F10D-2C30-4D88-8E5B-FC6EBD0A8919}"/>
    <hyperlink ref="A5426" r:id="rId5416" xr:uid="{AB8FE0D5-17B2-482B-B046-977A7D383A76}"/>
    <hyperlink ref="A5427" r:id="rId5417" xr:uid="{28C0416E-0F5F-4E3B-B735-D91B294EB33D}"/>
    <hyperlink ref="A5428" r:id="rId5418" xr:uid="{8B250D0B-E4ED-47EB-B6D9-D5217D53002F}"/>
    <hyperlink ref="A5429" r:id="rId5419" xr:uid="{71D29EAC-0A4B-4D3C-AB7A-88D643802CEC}"/>
    <hyperlink ref="A5430" r:id="rId5420" xr:uid="{AC6886B9-5944-4C44-A11E-36C4FEEBEBFB}"/>
    <hyperlink ref="A5431" r:id="rId5421" xr:uid="{748470B7-E46F-4C6C-969A-C3155DBCE191}"/>
    <hyperlink ref="A5432" r:id="rId5422" xr:uid="{8BBCECCB-E6AC-45A3-8607-FDD36C28763B}"/>
    <hyperlink ref="A5433" r:id="rId5423" xr:uid="{714135B6-4744-4660-8382-6135AA9F7702}"/>
    <hyperlink ref="A5434" r:id="rId5424" xr:uid="{044C2B1F-DFF5-4557-84A4-F172B39B25E2}"/>
    <hyperlink ref="A5435" r:id="rId5425" xr:uid="{A2D6ED2D-C25A-4E22-B869-8C953C8FAD32}"/>
    <hyperlink ref="A5436" r:id="rId5426" xr:uid="{B001D9FD-68AA-4C98-BDBF-CDB3E491085C}"/>
    <hyperlink ref="A5437" r:id="rId5427" xr:uid="{7B60F688-5B4F-43CA-9721-7E5EB78E9F7F}"/>
    <hyperlink ref="A5438" r:id="rId5428" xr:uid="{9927D09E-5608-4E5A-BEC5-6AD357264BC6}"/>
    <hyperlink ref="A5439" r:id="rId5429" xr:uid="{A0E87F19-538A-4467-8C06-EBA2E7799C8F}"/>
    <hyperlink ref="A5440" r:id="rId5430" xr:uid="{EA0F4768-D47F-473B-BA68-4DCA85D92C6F}"/>
    <hyperlink ref="A5441" r:id="rId5431" xr:uid="{64B07292-5E87-4573-9D38-3EC16DEE9C7B}"/>
    <hyperlink ref="A5442" r:id="rId5432" xr:uid="{6280A6E4-781C-41F3-9EF2-21A27C483077}"/>
    <hyperlink ref="A5443" r:id="rId5433" xr:uid="{0589DF1E-3E24-439C-9BE2-16AED61EDC32}"/>
    <hyperlink ref="A5444" r:id="rId5434" xr:uid="{48E2C4CF-6DFD-418B-BB6E-4A8D6D706E56}"/>
    <hyperlink ref="A5445" r:id="rId5435" xr:uid="{BB2CE991-4FA7-4347-B75C-424229CF020C}"/>
    <hyperlink ref="A5446" r:id="rId5436" xr:uid="{56E97481-1A9D-457D-A607-03117FB4C651}"/>
    <hyperlink ref="A5447" r:id="rId5437" xr:uid="{08E17814-7E95-40AF-B257-21A20769B88A}"/>
    <hyperlink ref="A5448" r:id="rId5438" xr:uid="{CFD58B1E-E448-435B-ACFF-BFFA6E0DB962}"/>
    <hyperlink ref="A5449" r:id="rId5439" xr:uid="{80C0C4FE-0A22-4D62-9C7E-483B880A6675}"/>
    <hyperlink ref="A5450" r:id="rId5440" xr:uid="{1268C3AC-CFE3-43A7-ACE5-3E1089ABBAC0}"/>
    <hyperlink ref="A5451" r:id="rId5441" xr:uid="{BA5D17AB-20C0-4B46-91E3-1C393C327024}"/>
    <hyperlink ref="A5452" r:id="rId5442" xr:uid="{7B5F0848-BB5D-4E56-93C1-9A93FD343EC7}"/>
    <hyperlink ref="A5453" r:id="rId5443" xr:uid="{53274679-7326-4C8C-8890-10E329FE8AB4}"/>
    <hyperlink ref="A5454" r:id="rId5444" xr:uid="{64E9AC46-9115-4361-95DB-506DB15C7B86}"/>
    <hyperlink ref="A5455" r:id="rId5445" xr:uid="{24BB0EC3-17C1-4AAE-860A-5612D95893CC}"/>
    <hyperlink ref="A5456" r:id="rId5446" xr:uid="{AE854F92-7458-4BBB-81F0-2F1C1DCDFE93}"/>
    <hyperlink ref="A5457" r:id="rId5447" xr:uid="{4F7940F3-3D66-495A-96F4-F3367E5B28CD}"/>
    <hyperlink ref="A5458" r:id="rId5448" xr:uid="{A137D2C5-DDFD-40C4-A2CB-352D1F08E0EE}"/>
    <hyperlink ref="A5459" r:id="rId5449" xr:uid="{AD83AB9B-91FB-478B-A3B7-A7AD86E8A051}"/>
    <hyperlink ref="A5460" r:id="rId5450" xr:uid="{A2AD1718-D2DA-48F9-9046-1197AFB36777}"/>
    <hyperlink ref="A5461" r:id="rId5451" xr:uid="{62E07C3F-9D83-4AD0-B38D-7952D1ACAB91}"/>
    <hyperlink ref="A5462" r:id="rId5452" xr:uid="{C6425684-34BC-4432-B2E1-81E681FE086F}"/>
    <hyperlink ref="A5463" r:id="rId5453" xr:uid="{FCA4052C-1B62-497B-9623-6601011ACB9E}"/>
    <hyperlink ref="A5464" r:id="rId5454" xr:uid="{C0AA85C6-652D-4535-A67E-0CB28DC26EBC}"/>
    <hyperlink ref="A5465" r:id="rId5455" xr:uid="{B0FD1486-5E31-45F0-9862-769FF0CD2723}"/>
    <hyperlink ref="A5466" r:id="rId5456" xr:uid="{A0D5FC54-2E2E-4250-B582-AFF6095B0F20}"/>
    <hyperlink ref="A5467" r:id="rId5457" xr:uid="{BD490838-7688-4F3C-8983-5D5D59C1E045}"/>
    <hyperlink ref="A5468" r:id="rId5458" xr:uid="{9BAAE924-1E32-478D-A6C0-79C7351D4790}"/>
    <hyperlink ref="A5469" r:id="rId5459" xr:uid="{C526297F-2FF3-49FD-9884-43DDFEFDBF61}"/>
    <hyperlink ref="A5470" r:id="rId5460" xr:uid="{50DF7D19-81D3-4405-BAFA-2C12CAE09952}"/>
    <hyperlink ref="A5471" r:id="rId5461" xr:uid="{7BF695B2-120F-4AB4-9FDF-9ACA6898920B}"/>
    <hyperlink ref="A5472" r:id="rId5462" xr:uid="{348D37A1-0EDC-4B16-9058-A108CEC7F466}"/>
    <hyperlink ref="A5473" r:id="rId5463" xr:uid="{4C5DFAB1-6A4D-4EE3-8C86-98558FAFAB64}"/>
    <hyperlink ref="A5474" r:id="rId5464" xr:uid="{898A314F-EDC1-4B97-A3BE-5F15D001F7F6}"/>
    <hyperlink ref="A5475" r:id="rId5465" xr:uid="{DD10C649-DEAD-48B0-B09B-F71498CDD440}"/>
    <hyperlink ref="A5476" r:id="rId5466" xr:uid="{4E7E67EC-D576-469B-98B4-FB8F5FB08FB2}"/>
    <hyperlink ref="A5477" r:id="rId5467" xr:uid="{6FAFF511-E6A5-47BE-A2C4-E053744D33AB}"/>
    <hyperlink ref="A5478" r:id="rId5468" xr:uid="{0FFF7F5A-DD8C-491F-B2D3-A31639706899}"/>
    <hyperlink ref="A5479" r:id="rId5469" xr:uid="{41F922AC-6A53-4291-B626-61BA9DCF01DF}"/>
    <hyperlink ref="A5480" r:id="rId5470" xr:uid="{4C9A60A6-87F4-41C1-B11F-BBD786C02248}"/>
    <hyperlink ref="A5481" r:id="rId5471" xr:uid="{C557AE72-7F54-40FE-98BD-EDC0266DF3C3}"/>
    <hyperlink ref="A5482" r:id="rId5472" xr:uid="{B0D68E0A-DF11-41D1-8859-9712D4140A2A}"/>
    <hyperlink ref="A5483" r:id="rId5473" xr:uid="{6A7E6DA4-C058-4B7B-BC24-C1EEA930EA3A}"/>
    <hyperlink ref="A5484" r:id="rId5474" xr:uid="{C4929310-DF0E-4824-8A7D-C0FA78B7D5F1}"/>
    <hyperlink ref="A5485" r:id="rId5475" xr:uid="{A23E3B49-0AA6-4177-9746-CF15EF24AEEB}"/>
    <hyperlink ref="A5486" r:id="rId5476" xr:uid="{176E46C5-A011-4EF1-B56F-63C1CAEC22E4}"/>
    <hyperlink ref="A5487" r:id="rId5477" xr:uid="{36532886-EE68-45FB-A7AD-E2D01500C3A5}"/>
    <hyperlink ref="A5488" r:id="rId5478" xr:uid="{1D6D4C38-FD92-4495-89A5-94D347E492EB}"/>
    <hyperlink ref="A5489" r:id="rId5479" xr:uid="{383B8D6E-0EA4-4A5F-8AB0-534B75C6E2CF}"/>
    <hyperlink ref="A5490" r:id="rId5480" xr:uid="{3D6AC3D0-D86E-44C9-B9DF-2274C8732976}"/>
    <hyperlink ref="A5491" r:id="rId5481" xr:uid="{7BF70CF8-3B58-4B2A-944F-476948319E61}"/>
    <hyperlink ref="A5492" r:id="rId5482" xr:uid="{B1224158-1E7A-4FF4-B039-64EFDF91F758}"/>
    <hyperlink ref="A5493" r:id="rId5483" xr:uid="{7858126C-CF89-48B9-AACC-7C722423BB1F}"/>
    <hyperlink ref="A5494" r:id="rId5484" xr:uid="{1B6000E3-5440-4529-8ED7-CE2D50F0CDF4}"/>
    <hyperlink ref="A5495" r:id="rId5485" xr:uid="{91744166-C33B-4162-9262-42B7AA40432B}"/>
    <hyperlink ref="A5496" r:id="rId5486" xr:uid="{6436CB8B-C998-4594-92AF-C747B42F0AA9}"/>
    <hyperlink ref="A5497" r:id="rId5487" xr:uid="{3E280914-4A9A-4CB9-B694-9B33E09C767F}"/>
    <hyperlink ref="A5498" r:id="rId5488" xr:uid="{4C4F242F-AE2B-4EA8-8BC3-5F591A910974}"/>
    <hyperlink ref="A5499" r:id="rId5489" xr:uid="{9DD72384-5B4B-457D-98BF-F6DC60699BED}"/>
    <hyperlink ref="A5500" r:id="rId5490" xr:uid="{391D88F1-B258-48BF-9E17-C57924249541}"/>
    <hyperlink ref="A5501" r:id="rId5491" xr:uid="{D2419DB7-B7E9-4C6C-ACE3-E34EF44E0C66}"/>
    <hyperlink ref="A5502" r:id="rId5492" xr:uid="{D2C6605D-5C96-4957-8C32-C9735649D978}"/>
    <hyperlink ref="A5503" r:id="rId5493" xr:uid="{A6CDDC12-B725-430E-97B4-261F4DD2F65E}"/>
    <hyperlink ref="A5504" r:id="rId5494" xr:uid="{27270212-9899-4B22-B7BE-80F140815CEA}"/>
    <hyperlink ref="A5505" r:id="rId5495" xr:uid="{4BF7216F-8E8B-4E64-9523-A4385C4A6692}"/>
    <hyperlink ref="A5506" r:id="rId5496" xr:uid="{3378C0AF-1B6D-4F30-AB87-9406F140A6D4}"/>
    <hyperlink ref="A5507" r:id="rId5497" xr:uid="{C479F360-41DE-4E05-8403-911A22A1BBBD}"/>
    <hyperlink ref="A5508" r:id="rId5498" xr:uid="{A91A52E3-CFCC-49EF-B188-9954F5C24D88}"/>
    <hyperlink ref="A5509" r:id="rId5499" xr:uid="{D0F8EFAC-19E9-400C-9247-E6097351E778}"/>
    <hyperlink ref="A5510" r:id="rId5500" xr:uid="{D9B01B99-E5F1-460A-989A-E9C6F69A571B}"/>
    <hyperlink ref="A5511" r:id="rId5501" xr:uid="{EEE9578A-2AD8-440B-A960-8726F9FB9283}"/>
    <hyperlink ref="A5512" r:id="rId5502" xr:uid="{F64FFB0F-8B84-4B18-8BA2-8068FB59A73E}"/>
    <hyperlink ref="A5513" r:id="rId5503" xr:uid="{15061FF0-863A-4BD6-A6AF-A85D25F5AA8F}"/>
    <hyperlink ref="A5514" r:id="rId5504" xr:uid="{E2C2C2C9-0C01-4048-AAC2-1E2308E15069}"/>
    <hyperlink ref="A5515" r:id="rId5505" xr:uid="{DD6B73F7-7F30-4545-A612-A454D2EA5B57}"/>
    <hyperlink ref="A5516" r:id="rId5506" xr:uid="{5EDD0811-B989-4B5F-AA58-7B6D385B55D5}"/>
    <hyperlink ref="A5517" r:id="rId5507" xr:uid="{B723DC66-723C-44BF-A332-9AD9BC2230AA}"/>
    <hyperlink ref="A5518" r:id="rId5508" xr:uid="{2BFB2FEA-41B0-4BF7-B72E-6DB8CD97DE47}"/>
    <hyperlink ref="A5519" r:id="rId5509" xr:uid="{7C6C0BA5-5004-41C5-BC2C-162D990AC7B1}"/>
    <hyperlink ref="A5520" r:id="rId5510" xr:uid="{41F9DB77-9261-403F-8667-742713006FE4}"/>
    <hyperlink ref="A5521" r:id="rId5511" xr:uid="{F796BAF8-B671-4BD2-8E26-DBACB0A8B22F}"/>
    <hyperlink ref="A5522" r:id="rId5512" xr:uid="{817E17CA-EDD4-48A3-8CAC-6A23E528B359}"/>
    <hyperlink ref="A5523" r:id="rId5513" xr:uid="{035D19CD-CE4B-4D69-A82D-4E3B1681CD3E}"/>
    <hyperlink ref="A5524" r:id="rId5514" xr:uid="{77CAE1E7-3C53-49CE-B5E1-1BAB01CF4438}"/>
    <hyperlink ref="A5525" r:id="rId5515" xr:uid="{EB60FC89-71E1-457D-AA5B-1EF1008904FF}"/>
    <hyperlink ref="A5526" r:id="rId5516" xr:uid="{C5EEBC41-4F2F-4C93-B9E5-63D66FE7AFE1}"/>
    <hyperlink ref="A5527" r:id="rId5517" xr:uid="{2BA6CC9B-9142-4BFF-8E81-62CB77D8CC97}"/>
    <hyperlink ref="A5528" r:id="rId5518" xr:uid="{225059EF-326C-4967-A550-9675A83BA200}"/>
    <hyperlink ref="A5529" r:id="rId5519" xr:uid="{6ECF370E-FEE9-4BB9-AD04-3E9B0C841BC5}"/>
    <hyperlink ref="A5530" r:id="rId5520" xr:uid="{EC849345-0865-4FBE-B0B3-F26BFDBB8B4C}"/>
    <hyperlink ref="A5531" r:id="rId5521" xr:uid="{DB8A9A03-7BCC-493A-8E27-F523979A8810}"/>
    <hyperlink ref="A5532" r:id="rId5522" xr:uid="{E02063DC-6043-4DE1-B38A-756CCEE6D4C3}"/>
    <hyperlink ref="A5533" r:id="rId5523" xr:uid="{D1B444D0-1FD3-428A-958A-F5DA768EB798}"/>
    <hyperlink ref="A5534" r:id="rId5524" xr:uid="{98A6ACED-F842-4685-9F91-49C8F8547912}"/>
    <hyperlink ref="A5535" r:id="rId5525" xr:uid="{344E3D7C-657D-427E-B78D-A9AFA1E8A2B8}"/>
    <hyperlink ref="A5536" r:id="rId5526" xr:uid="{B5E4B3FE-3836-4E73-AE32-9CADDE334D81}"/>
    <hyperlink ref="A5537" r:id="rId5527" xr:uid="{850390FF-6E91-49A6-B1CC-D67FA1981CA3}"/>
    <hyperlink ref="A5538" r:id="rId5528" xr:uid="{5D740F6E-DD51-4052-83F0-566262344B16}"/>
    <hyperlink ref="A5539" r:id="rId5529" xr:uid="{B1A31DA8-4918-4BD3-B5C2-93C77E2DF890}"/>
    <hyperlink ref="A5540" r:id="rId5530" xr:uid="{81D76A40-E054-41ED-B988-677B39C71D90}"/>
    <hyperlink ref="A5541" r:id="rId5531" xr:uid="{23FB4E65-3BF1-4309-A96E-CD3EC5418024}"/>
    <hyperlink ref="A5542" r:id="rId5532" xr:uid="{D79FA3BD-D1BC-4C23-B06B-A7F5F4CAAAC4}"/>
    <hyperlink ref="A5543" r:id="rId5533" xr:uid="{2D59B3E7-2A23-4520-B9AD-520B5490D950}"/>
    <hyperlink ref="A5544" r:id="rId5534" xr:uid="{D5626660-F55D-460E-852B-69160F33B554}"/>
    <hyperlink ref="A5545" r:id="rId5535" xr:uid="{30E7354D-D88E-417A-929E-336606ECA59A}"/>
    <hyperlink ref="A5546" r:id="rId5536" xr:uid="{1B76F1FD-46BF-4463-B32A-75DFB2433692}"/>
    <hyperlink ref="A5547" r:id="rId5537" xr:uid="{8FD4D5DB-655B-48AD-BFC9-696DFC9106C0}"/>
    <hyperlink ref="A5548" r:id="rId5538" xr:uid="{15494125-BB35-4EF8-B7C4-62A025CF43CF}"/>
    <hyperlink ref="A5549" r:id="rId5539" xr:uid="{0BA040A1-1F0B-4997-8C40-D755555B34DA}"/>
    <hyperlink ref="A5550" r:id="rId5540" xr:uid="{C1AD51DE-B3FB-40A0-8721-7ECB56CF615A}"/>
    <hyperlink ref="A5551" r:id="rId5541" xr:uid="{B2284641-DD73-4ABB-A0C9-9EA25902FDF8}"/>
    <hyperlink ref="A5552" r:id="rId5542" xr:uid="{984D84D8-6B17-476C-BB9F-4B0242FA8A50}"/>
    <hyperlink ref="A5553" r:id="rId5543" xr:uid="{F0404965-89B5-4C3B-9638-9DB7B786F6FD}"/>
    <hyperlink ref="A5554" r:id="rId5544" xr:uid="{8EA9C2DC-6924-4A26-81D1-22A693DC0307}"/>
    <hyperlink ref="A5555" r:id="rId5545" xr:uid="{F90D7680-B5CA-4AD1-9EAF-90C90BD01C84}"/>
    <hyperlink ref="A5556" r:id="rId5546" xr:uid="{E24E2710-3DCE-439A-93CB-0348405D0239}"/>
    <hyperlink ref="A5557" r:id="rId5547" xr:uid="{451D0904-A33F-4E8B-8369-6F5060958A2F}"/>
    <hyperlink ref="A5558" r:id="rId5548" xr:uid="{722792AD-F19F-4DE7-BDD2-4CC3F1F0ABC9}"/>
    <hyperlink ref="A5559" r:id="rId5549" xr:uid="{7D86B76B-5FCF-4785-BBA9-E8FAB39A1A09}"/>
    <hyperlink ref="A5560" r:id="rId5550" xr:uid="{40D508B1-188C-490C-B882-BA1DCD879F21}"/>
    <hyperlink ref="A5561" r:id="rId5551" xr:uid="{B3F8EB45-318E-4B07-B8BF-E76B43317BE4}"/>
    <hyperlink ref="A5562" r:id="rId5552" xr:uid="{39997CCE-B6FC-4F84-ABAA-489C79F9E46B}"/>
    <hyperlink ref="A5563" r:id="rId5553" xr:uid="{59137901-BD18-47AA-81F1-439008FF0210}"/>
    <hyperlink ref="A5564" r:id="rId5554" xr:uid="{07C59E7B-64AA-4099-8A27-18C698AB53A6}"/>
    <hyperlink ref="A5565" r:id="rId5555" xr:uid="{EC65343C-5C08-463C-9952-336B14B13110}"/>
    <hyperlink ref="A5566" r:id="rId5556" xr:uid="{C57E43A9-D8D8-4856-A8A9-37897767C136}"/>
    <hyperlink ref="A5567" r:id="rId5557" xr:uid="{C2D915F6-0EEE-412F-843E-746F9D786716}"/>
    <hyperlink ref="A5568" r:id="rId5558" xr:uid="{08A6D2FC-D9F8-4626-A682-E2725B0AB56F}"/>
    <hyperlink ref="A5569" r:id="rId5559" xr:uid="{D2797B3D-FD5A-4768-AAE8-C9008C7E15D6}"/>
    <hyperlink ref="A5570" r:id="rId5560" xr:uid="{EBE554D5-7B77-419C-90B1-3DDB1D5441FD}"/>
    <hyperlink ref="A5571" r:id="rId5561" xr:uid="{E2D0FEA7-97CF-48A2-9918-A235D48F47B9}"/>
    <hyperlink ref="A5572" r:id="rId5562" xr:uid="{BE52D46B-A046-45C0-BAC5-78043086FCDE}"/>
    <hyperlink ref="A5573" r:id="rId5563" xr:uid="{05E69B7D-6B60-4E60-915F-04631910B379}"/>
    <hyperlink ref="A5574" r:id="rId5564" xr:uid="{6E1F1FAB-4EA1-42CB-954A-552476D2DAEA}"/>
    <hyperlink ref="A5575" r:id="rId5565" xr:uid="{B9FFC8C0-1644-4229-B582-9778E99B93BF}"/>
    <hyperlink ref="A5576" r:id="rId5566" xr:uid="{4EBC60F5-9EBE-44D4-A22F-36ED8976E86F}"/>
    <hyperlink ref="A5577" r:id="rId5567" xr:uid="{EE686517-BC7A-4084-8661-B61F8F99C8E4}"/>
    <hyperlink ref="A5578" r:id="rId5568" xr:uid="{00257B16-2B22-49AC-BE43-A346E0838564}"/>
    <hyperlink ref="A5579" r:id="rId5569" xr:uid="{1F154F1E-3B05-4065-8CF5-BF0FBA83BBB0}"/>
    <hyperlink ref="A5580" r:id="rId5570" xr:uid="{EA4B3492-1C12-42D2-BC02-203FF531298E}"/>
    <hyperlink ref="A5581" r:id="rId5571" xr:uid="{D3F87E2B-2B69-4E59-9754-C61B9B997F2A}"/>
    <hyperlink ref="A5582" r:id="rId5572" xr:uid="{9524462F-F4EB-4773-A9F1-EDD57E87B9AA}"/>
    <hyperlink ref="A5583" r:id="rId5573" xr:uid="{FD50B15E-A7E0-4F44-94F0-80ADFAC07E80}"/>
    <hyperlink ref="A5584" r:id="rId5574" xr:uid="{72823831-AE78-414F-9B52-397D43AFEFFA}"/>
    <hyperlink ref="A5585" r:id="rId5575" xr:uid="{3BBE1F68-FC29-4807-BDC6-63BF218B859C}"/>
    <hyperlink ref="A5586" r:id="rId5576" xr:uid="{145FB0A5-7515-4768-B868-7334498B8926}"/>
    <hyperlink ref="A5587" r:id="rId5577" xr:uid="{E7A785C1-5A6C-4535-87B9-6638B2EB2C05}"/>
    <hyperlink ref="A5588" r:id="rId5578" xr:uid="{C0FF0746-95FA-4DAC-AB9F-CF5874A1F84B}"/>
    <hyperlink ref="A5589" r:id="rId5579" xr:uid="{0FDECAD7-BB68-4A6C-AD9C-4605FB128BE9}"/>
    <hyperlink ref="A5590" r:id="rId5580" xr:uid="{45641878-5EA5-4C88-9BB9-F9A40A3024C0}"/>
    <hyperlink ref="A5591" r:id="rId5581" xr:uid="{0A42AE02-91D8-4AA7-A18E-A64B990A9DBE}"/>
    <hyperlink ref="A5592" r:id="rId5582" xr:uid="{256AADF2-8C51-45A9-A13A-5DDA42C6E769}"/>
    <hyperlink ref="A5593" r:id="rId5583" xr:uid="{3E40263F-9166-4898-A22A-9AC3E745CA08}"/>
    <hyperlink ref="A5594" r:id="rId5584" xr:uid="{CB80E15C-D2D8-4FFB-ABD1-4F756C4C9974}"/>
    <hyperlink ref="A5595" r:id="rId5585" xr:uid="{B6D95379-708C-4EFD-B053-F978033154E4}"/>
    <hyperlink ref="A5596" r:id="rId5586" xr:uid="{14EE16E3-F972-4510-A8F5-1C16BCD31D47}"/>
    <hyperlink ref="A5597" r:id="rId5587" xr:uid="{3C5DECD8-CC14-4357-AB0E-6049B5932F62}"/>
    <hyperlink ref="A5598" r:id="rId5588" xr:uid="{C14FE378-B642-4EF1-89F5-F4660A3C5D2E}"/>
    <hyperlink ref="A5599" r:id="rId5589" xr:uid="{81914083-E199-4926-B06C-FFC747F74EC4}"/>
    <hyperlink ref="A5600" r:id="rId5590" xr:uid="{E7D797B5-6976-40F7-9A99-68EEFB111F2F}"/>
    <hyperlink ref="A5601" r:id="rId5591" xr:uid="{14F776D6-D973-4F16-84A6-24EF2C6A933B}"/>
    <hyperlink ref="A5602" r:id="rId5592" xr:uid="{C6DC7A82-B1FD-43E9-A4D1-B5761BBC8DB0}"/>
    <hyperlink ref="A5603" r:id="rId5593" xr:uid="{D7A4362F-FBE2-420A-95B1-F1C3FE69584B}"/>
    <hyperlink ref="A5604" r:id="rId5594" xr:uid="{D4FC1D00-9D41-471D-A1EF-98C6878C0810}"/>
    <hyperlink ref="A5605" r:id="rId5595" xr:uid="{F98834FB-7851-4CE3-B678-B80FC1B06284}"/>
    <hyperlink ref="A5606" r:id="rId5596" xr:uid="{73E3B35F-8A26-484B-9F61-0D9449AAF8CF}"/>
    <hyperlink ref="A5607" r:id="rId5597" xr:uid="{B5776846-C3AA-40BA-9E07-C8FDBBA318A8}"/>
    <hyperlink ref="A5608" r:id="rId5598" xr:uid="{F670F4C5-1178-41B4-AB62-25D542D8AD90}"/>
    <hyperlink ref="A5609" r:id="rId5599" xr:uid="{CF70A1BB-6C7B-47A5-B089-33D990964BA7}"/>
    <hyperlink ref="A5610" r:id="rId5600" xr:uid="{658E0E93-9AD6-4E30-B8EC-F76D95F61281}"/>
    <hyperlink ref="A5611" r:id="rId5601" xr:uid="{5CA069BA-778B-4885-8E65-CD3FFE669A08}"/>
    <hyperlink ref="A5612" r:id="rId5602" xr:uid="{6BD3A7AF-2F65-447B-999C-F14A32636C54}"/>
    <hyperlink ref="A5613" r:id="rId5603" xr:uid="{20EE24A4-850C-4ABD-9259-79FE3B1485E9}"/>
    <hyperlink ref="A5614" r:id="rId5604" xr:uid="{9C842839-DC6A-4423-A583-C1732CA200BF}"/>
    <hyperlink ref="A5615" r:id="rId5605" xr:uid="{94CBF115-56E5-44C6-891C-8E4D7807ED14}"/>
    <hyperlink ref="A5616" r:id="rId5606" xr:uid="{1B666126-63A6-49C9-9A52-35108444DE67}"/>
    <hyperlink ref="A5617" r:id="rId5607" xr:uid="{BB0FAB40-996D-4806-8A3E-F792BDB3F16E}"/>
    <hyperlink ref="A5618" r:id="rId5608" xr:uid="{96575F92-F2F2-4148-81A5-A13E9A815DA2}"/>
    <hyperlink ref="A5619" r:id="rId5609" xr:uid="{BE0A57E3-7DE9-4CC1-8830-27D82898A1A7}"/>
    <hyperlink ref="A5620" r:id="rId5610" xr:uid="{F070EF65-0989-48DE-8E14-C25600999219}"/>
    <hyperlink ref="A5621" r:id="rId5611" xr:uid="{51E43766-C0C2-4AF3-AA09-D305C5F8209E}"/>
    <hyperlink ref="A5622" r:id="rId5612" xr:uid="{82444180-AC1C-492F-AEC3-F6F40CE036CE}"/>
    <hyperlink ref="A5623" r:id="rId5613" xr:uid="{80AB7107-B33A-4339-A824-555C9CD76F1B}"/>
    <hyperlink ref="A5624" r:id="rId5614" xr:uid="{376BDBE0-419B-4130-BD84-86633B25E05E}"/>
    <hyperlink ref="A5625" r:id="rId5615" xr:uid="{A56B0C87-54C7-48BA-80D0-7F1681E8785E}"/>
    <hyperlink ref="A5626" r:id="rId5616" xr:uid="{5B855952-CAA3-44C8-9C71-A995F6ED69D2}"/>
    <hyperlink ref="A5627" r:id="rId5617" xr:uid="{F1AB3576-76DA-4CA1-A04F-0B8A3FA01EB7}"/>
    <hyperlink ref="A5628" r:id="rId5618" xr:uid="{F739667C-860F-403E-B44F-BB46B3D0B40C}"/>
    <hyperlink ref="A5629" r:id="rId5619" xr:uid="{15CD85EF-4D99-42EF-874E-920E69C4E8EF}"/>
    <hyperlink ref="A5630" r:id="rId5620" xr:uid="{5C8C9442-580C-41E2-920C-7101BECBB6E1}"/>
    <hyperlink ref="A5631" r:id="rId5621" xr:uid="{FDEE11C5-31BF-4EED-A568-D5B2D5DB942B}"/>
    <hyperlink ref="A5632" r:id="rId5622" xr:uid="{E0056EDA-EDD4-405C-B14A-4C572990BC47}"/>
    <hyperlink ref="A5633" r:id="rId5623" xr:uid="{8A36A3D4-015E-46E3-905F-8F590AE05F69}"/>
    <hyperlink ref="A5634" r:id="rId5624" xr:uid="{BA6D01C1-2309-433A-9097-15A19B22D08D}"/>
    <hyperlink ref="A5635" r:id="rId5625" xr:uid="{75228E66-2108-4103-9C64-F67C7B5F7DD8}"/>
    <hyperlink ref="A5636" r:id="rId5626" xr:uid="{1C3C8F01-974F-4EB9-835C-DBB466F81FDC}"/>
    <hyperlink ref="A5637" r:id="rId5627" xr:uid="{9D7CA4F9-D469-48C8-B686-F598235E8B2F}"/>
    <hyperlink ref="A5638" r:id="rId5628" xr:uid="{5BD3DF11-9F30-4F27-B040-C9677C118282}"/>
    <hyperlink ref="A5639" r:id="rId5629" xr:uid="{D7B446B5-5C75-4E6F-8148-CE79007DC9B3}"/>
    <hyperlink ref="A5640" r:id="rId5630" xr:uid="{9171960C-344D-4C21-8E21-06A2C2444972}"/>
    <hyperlink ref="A5641" r:id="rId5631" xr:uid="{7A24DBC4-B561-4770-883A-71C2159D48A1}"/>
    <hyperlink ref="A5642" r:id="rId5632" xr:uid="{2DB0A2CF-779F-40BC-9DFB-4543BF3ACA1E}"/>
    <hyperlink ref="A5643" r:id="rId5633" xr:uid="{15EC0965-2E31-4792-BDEE-B9D8D1514890}"/>
    <hyperlink ref="A5644" r:id="rId5634" xr:uid="{CE3B8CCD-BCA2-4791-97ED-128D144CB07A}"/>
    <hyperlink ref="A5645" r:id="rId5635" xr:uid="{08EF75FB-F381-4655-9407-3D997D46BEA9}"/>
    <hyperlink ref="A5646" r:id="rId5636" xr:uid="{99841E8F-8FCF-40FF-8ADB-20EF1A866017}"/>
    <hyperlink ref="A5647" r:id="rId5637" xr:uid="{B127928E-50A6-45CC-8859-52630B256E72}"/>
    <hyperlink ref="A5648" r:id="rId5638" xr:uid="{8B8D2BA4-A542-43FC-9DD5-AFB306526697}"/>
    <hyperlink ref="A5649" r:id="rId5639" xr:uid="{48584D3C-78EC-4CC4-9396-1178A9406B6C}"/>
    <hyperlink ref="A5650" r:id="rId5640" xr:uid="{411E5F45-C729-4ACF-9927-B448239BED3F}"/>
    <hyperlink ref="A5651" r:id="rId5641" xr:uid="{22647EDA-18E4-4B96-A8E2-3CA5019A00B8}"/>
    <hyperlink ref="A5652" r:id="rId5642" xr:uid="{1B6BC5DF-1C08-4CFE-8B50-D46D9DBE70D4}"/>
    <hyperlink ref="A5653" r:id="rId5643" xr:uid="{3F6966FE-09DE-4567-AA76-D5B946BB0E73}"/>
    <hyperlink ref="A5654" r:id="rId5644" xr:uid="{4653AF12-42B3-4072-8CBE-85FF040C27A7}"/>
    <hyperlink ref="A5655" r:id="rId5645" xr:uid="{5B52C3D3-396E-4A69-BECE-2BD8ABBF9BF2}"/>
    <hyperlink ref="A5656" r:id="rId5646" xr:uid="{DA73082E-16FE-4340-BC0E-C825EB701B67}"/>
    <hyperlink ref="A5657" r:id="rId5647" xr:uid="{61D8363A-663C-442A-A36A-05E55FCDADBD}"/>
    <hyperlink ref="A5658" r:id="rId5648" xr:uid="{3B53E6D6-CCF8-45F3-B7D5-21CD30876801}"/>
    <hyperlink ref="A5659" r:id="rId5649" xr:uid="{AD67F8E2-F81B-4E33-A4F1-509505533B5E}"/>
    <hyperlink ref="A5660" r:id="rId5650" xr:uid="{2BA9E3B8-ED7C-4AA0-AEF9-A47A936CAEE6}"/>
    <hyperlink ref="A5661" r:id="rId5651" xr:uid="{BA63DC1B-6A4D-4348-B545-6CBF09EC6F7F}"/>
    <hyperlink ref="A5662" r:id="rId5652" xr:uid="{43284057-9D68-49EC-8DC7-04BE50592B0C}"/>
    <hyperlink ref="A5663" r:id="rId5653" xr:uid="{6AACBEE8-856C-4113-9EB4-B7B939A5BFF1}"/>
    <hyperlink ref="A5664" r:id="rId5654" xr:uid="{758831B7-E245-4D6F-8451-BE9F9096A813}"/>
    <hyperlink ref="A5665" r:id="rId5655" xr:uid="{8CEE13F3-21C2-435F-B478-BDCA60878877}"/>
    <hyperlink ref="A5666" r:id="rId5656" xr:uid="{3942EFC1-715A-449C-AB84-04C4F725F5AC}"/>
    <hyperlink ref="A5667" r:id="rId5657" xr:uid="{AA275712-38F7-465C-A43E-467EF667B21E}"/>
    <hyperlink ref="A5668" r:id="rId5658" xr:uid="{3D4CC500-09E1-485B-B426-378B0F1C3DA1}"/>
    <hyperlink ref="A5669" r:id="rId5659" xr:uid="{549695EA-5CA0-41C4-8395-B61F98348B6F}"/>
    <hyperlink ref="A5670" r:id="rId5660" xr:uid="{B7620862-DEA8-44B9-BA55-5BEBFB0986FD}"/>
    <hyperlink ref="A5671" r:id="rId5661" xr:uid="{90AB465B-64DB-4515-8568-43FE806F399C}"/>
    <hyperlink ref="A5672" r:id="rId5662" xr:uid="{D8D49B1B-B430-4503-B612-EA234B1C886C}"/>
    <hyperlink ref="A5673" r:id="rId5663" xr:uid="{29C4E70C-9523-4B30-A314-0904D77A8A95}"/>
    <hyperlink ref="A5674" r:id="rId5664" xr:uid="{BE14AD56-2C81-4DDA-BCEE-3B5F32F44845}"/>
    <hyperlink ref="A5675" r:id="rId5665" xr:uid="{DFF37CB2-5833-45EF-A316-3C47711D52A3}"/>
    <hyperlink ref="A5676" r:id="rId5666" xr:uid="{F72F3C3F-FC41-40FD-9987-9732C8E603EC}"/>
    <hyperlink ref="A5677" r:id="rId5667" xr:uid="{0C5AE54C-CA2E-46F1-92D9-19FFA50A54DE}"/>
    <hyperlink ref="A5678" r:id="rId5668" xr:uid="{F6BCD3DB-520B-4DE8-902A-8E0EF6CED33E}"/>
    <hyperlink ref="A5679" r:id="rId5669" xr:uid="{0BE9BA1B-80B9-49D5-993F-3EB8311A648D}"/>
    <hyperlink ref="A5680" r:id="rId5670" xr:uid="{90AA1FEA-EDC3-4747-AE3D-44917C00181C}"/>
    <hyperlink ref="A5681" r:id="rId5671" xr:uid="{94E1E4EC-3196-4E02-9D66-1A1A8FA58D46}"/>
    <hyperlink ref="A5682" r:id="rId5672" xr:uid="{C79E476E-CC3A-4D23-9E69-1C692934231B}"/>
    <hyperlink ref="A5683" r:id="rId5673" xr:uid="{6407100B-9130-4336-959F-4BC8CBC14DC7}"/>
    <hyperlink ref="A5684" r:id="rId5674" xr:uid="{96D193CD-BCB7-4766-9285-A935EEC77CBF}"/>
    <hyperlink ref="A5685" r:id="rId5675" xr:uid="{81EC928D-1E04-4D6B-BCC0-DD67A768C4E7}"/>
    <hyperlink ref="A5686" r:id="rId5676" xr:uid="{9160BC6C-E549-4DCC-B4E1-050EBEEA2083}"/>
    <hyperlink ref="A5687" r:id="rId5677" xr:uid="{654F62C8-11F3-43A9-920D-DD9078696424}"/>
    <hyperlink ref="A5688" r:id="rId5678" xr:uid="{4D450534-840B-4298-B137-4B54E0336E3A}"/>
    <hyperlink ref="A5689" r:id="rId5679" xr:uid="{B9BB74E7-0000-48C4-82DF-D361D31C82AD}"/>
    <hyperlink ref="A5690" r:id="rId5680" xr:uid="{D8987B86-FE98-4E9B-BDA7-A72758120CAE}"/>
    <hyperlink ref="A5691" r:id="rId5681" xr:uid="{52B44EDE-685B-4EF4-87CC-8687BA5C1CE3}"/>
    <hyperlink ref="A5692" r:id="rId5682" xr:uid="{C86F8D38-9F12-4914-A04E-F90CB9E3BB03}"/>
    <hyperlink ref="A5693" r:id="rId5683" xr:uid="{D7EFF799-7E32-4F36-8FDE-1E8E166F776A}"/>
    <hyperlink ref="A5694" r:id="rId5684" xr:uid="{F138A51C-2771-485F-A9C3-8649E69E29AC}"/>
    <hyperlink ref="A5695" r:id="rId5685" xr:uid="{C8F473BC-82B5-4462-89B3-5B37F24F89B5}"/>
    <hyperlink ref="A5696" r:id="rId5686" xr:uid="{7C6E3DE6-EC7F-418D-BB4A-7077D2DE9AE0}"/>
    <hyperlink ref="A5697" r:id="rId5687" xr:uid="{6886937C-63B5-46B3-979F-BCF9E38401D5}"/>
    <hyperlink ref="A5698" r:id="rId5688" xr:uid="{B1157061-1312-4D3F-9506-5D7CA488FD22}"/>
    <hyperlink ref="A5699" r:id="rId5689" xr:uid="{1952DA3C-668B-42AA-93D4-FB81CB5F4728}"/>
    <hyperlink ref="A5700" r:id="rId5690" xr:uid="{F73B1C2A-5C15-4DDE-AAAA-35120AB4A264}"/>
    <hyperlink ref="A5701" r:id="rId5691" xr:uid="{0E7F85E1-32E0-47ED-B164-EECAFF4ADD63}"/>
    <hyperlink ref="A5702" r:id="rId5692" xr:uid="{0714D814-6DE3-44CA-8F23-56F86B79AFEF}"/>
    <hyperlink ref="A5703" r:id="rId5693" xr:uid="{D76C7DCC-DD81-4617-B48D-5FF8AE27DC7D}"/>
    <hyperlink ref="A5704" r:id="rId5694" xr:uid="{19580E63-6DD2-4B10-968B-4E2682A8788C}"/>
    <hyperlink ref="A5705" r:id="rId5695" xr:uid="{BC073ECD-3532-4BDE-A1D5-12A008744112}"/>
    <hyperlink ref="A5706" r:id="rId5696" xr:uid="{740DCB75-4D7C-429C-A511-FED9FBDE54A6}"/>
    <hyperlink ref="A5707" r:id="rId5697" xr:uid="{A0583CAB-9CF1-406C-A6DD-66BDE9B04DE7}"/>
    <hyperlink ref="A5708" r:id="rId5698" xr:uid="{9BB8DE88-902D-4780-9FB5-01862228AC77}"/>
    <hyperlink ref="A5709" r:id="rId5699" xr:uid="{6D6831E7-A85F-4CA2-8F50-9ED586F1ABD5}"/>
    <hyperlink ref="A5710" r:id="rId5700" xr:uid="{30BE6BFD-D03E-497E-A7E5-CB4F92E08DDE}"/>
    <hyperlink ref="A5711" r:id="rId5701" xr:uid="{94662F5E-6254-453B-A996-E0C5E923200E}"/>
    <hyperlink ref="A5712" r:id="rId5702" xr:uid="{7BB4FAEB-57F5-4016-95B3-2C20114C8AF5}"/>
    <hyperlink ref="A5713" r:id="rId5703" xr:uid="{4CD8A9FE-F216-4084-9118-1874325C23C0}"/>
    <hyperlink ref="A5714" r:id="rId5704" xr:uid="{E89500CF-2F5C-4F48-85F7-7B60C8326E34}"/>
    <hyperlink ref="A5715" r:id="rId5705" xr:uid="{EA474B6F-327A-4243-BA7E-ACBF5861B4F5}"/>
    <hyperlink ref="A5716" r:id="rId5706" xr:uid="{E1C67FBD-5240-4C53-A340-A7D0390B6424}"/>
    <hyperlink ref="A5717" r:id="rId5707" xr:uid="{053CC456-DA3F-44E8-86B2-0C952EC598D4}"/>
    <hyperlink ref="A5718" r:id="rId5708" xr:uid="{E6D71704-BECB-4DF3-89CB-B1A8769AB910}"/>
    <hyperlink ref="A5719" r:id="rId5709" xr:uid="{FAF89BBA-D735-4EF5-8635-C5A7FC228D8D}"/>
    <hyperlink ref="A5720" r:id="rId5710" xr:uid="{9F0DEC5E-F767-4D20-ADEA-9B9B7FEC61B3}"/>
    <hyperlink ref="A5721" r:id="rId5711" xr:uid="{F38E4A7F-7883-43DC-BAFA-F31CAD524F84}"/>
    <hyperlink ref="A5722" r:id="rId5712" xr:uid="{803FE741-A33A-4CBB-B6F8-3DFC23935AA6}"/>
    <hyperlink ref="A5723" r:id="rId5713" xr:uid="{DCF4CCC3-D931-4850-9280-B78B343A5589}"/>
    <hyperlink ref="A5724" r:id="rId5714" xr:uid="{6F75DE94-3423-4E63-BC2F-8C1C86FC4EC1}"/>
    <hyperlink ref="A5725" r:id="rId5715" xr:uid="{EB3FCBB0-CB28-4663-BE4F-11BF71B8CC57}"/>
    <hyperlink ref="A5726" r:id="rId5716" xr:uid="{34FE1622-5D6D-486D-A8FA-106677C836CE}"/>
    <hyperlink ref="A5727" r:id="rId5717" xr:uid="{12306923-DDB9-49DC-A11D-E6310F0FBA99}"/>
    <hyperlink ref="A5728" r:id="rId5718" xr:uid="{DB16E57A-C9F0-487E-ACC8-01B85E679817}"/>
    <hyperlink ref="A5729" r:id="rId5719" xr:uid="{2E592434-AFD4-46B6-8607-EFB413DBF565}"/>
    <hyperlink ref="A5730" r:id="rId5720" xr:uid="{EB044B2F-08D6-46A2-ABE9-F95A2B1C969A}"/>
    <hyperlink ref="A5731" r:id="rId5721" xr:uid="{613CAF6D-FEA3-4C49-9C49-A0AA1A4BFFD9}"/>
    <hyperlink ref="A5732" r:id="rId5722" xr:uid="{30F75F6F-8F72-4597-8CB5-2C990A099E82}"/>
    <hyperlink ref="A5733" r:id="rId5723" xr:uid="{7C444E4D-8179-4189-87F0-7DB6FD02F213}"/>
    <hyperlink ref="A5734" r:id="rId5724" xr:uid="{FD3A3B8D-E9A7-4B69-8507-8A4BBAB9DB38}"/>
    <hyperlink ref="A5735" r:id="rId5725" xr:uid="{1128E08C-CA5A-4B61-8055-6968F66BB8A1}"/>
    <hyperlink ref="A5736" r:id="rId5726" xr:uid="{FC07E00A-BC6B-429A-9B35-DA4B6A927603}"/>
    <hyperlink ref="A5737" r:id="rId5727" xr:uid="{A649D2AC-712E-4B45-BA47-1BA95449B938}"/>
    <hyperlink ref="A5738" r:id="rId5728" xr:uid="{D79D7B2C-9B7E-4738-B309-DFB436F11599}"/>
    <hyperlink ref="A5739" r:id="rId5729" xr:uid="{DA26E99C-7896-44EE-A7A3-869120BC1BEA}"/>
    <hyperlink ref="A5740" r:id="rId5730" xr:uid="{48D7F999-CACE-4980-8317-BEAF17D4D87C}"/>
    <hyperlink ref="A5741" r:id="rId5731" xr:uid="{F9BD9931-EE74-445E-BFB4-A8C0FD8E02D9}"/>
    <hyperlink ref="A5742" r:id="rId5732" xr:uid="{B125F149-5F0F-4E05-AD0A-2889BE92F8B3}"/>
    <hyperlink ref="A5743" r:id="rId5733" xr:uid="{C7594BC3-8407-48C9-9631-66D14CBC6836}"/>
    <hyperlink ref="A5744" r:id="rId5734" xr:uid="{5734B89D-5315-474F-9AAF-F2E6E6519345}"/>
    <hyperlink ref="A5745" r:id="rId5735" xr:uid="{424A5872-F663-4BFA-BE9E-12B4A392FFD1}"/>
    <hyperlink ref="A5746" r:id="rId5736" xr:uid="{427E594A-089A-44BB-B9EC-338120898ECB}"/>
    <hyperlink ref="A5747" r:id="rId5737" xr:uid="{162D4A5F-64D7-4DF1-8D72-D45809D1A153}"/>
    <hyperlink ref="A5748" r:id="rId5738" xr:uid="{22490D3F-0887-4184-8F77-31441E2657D0}"/>
    <hyperlink ref="A5749" r:id="rId5739" xr:uid="{31A1B59C-BC61-49F7-9765-5CE404BA004A}"/>
    <hyperlink ref="A5750" r:id="rId5740" xr:uid="{CD157A7E-D9D1-4EC2-8111-3095DC90CA2C}"/>
    <hyperlink ref="A5751" r:id="rId5741" xr:uid="{FF9C6C36-4965-4F1F-B9D5-E4E6D6BF0D24}"/>
    <hyperlink ref="A5752" r:id="rId5742" xr:uid="{C549093D-01E1-431C-826A-13DEAD2BA5C0}"/>
    <hyperlink ref="A5753" r:id="rId5743" xr:uid="{6C3B9253-EE85-4E29-B63F-6ABE4322323B}"/>
    <hyperlink ref="A5754" r:id="rId5744" xr:uid="{CBD624AD-B9F6-4EAF-9438-90AE477CAC70}"/>
    <hyperlink ref="A5755" r:id="rId5745" xr:uid="{2AF36747-C7AF-4B82-929B-59130A790380}"/>
    <hyperlink ref="A5756" r:id="rId5746" xr:uid="{3DAB0605-4906-4898-A422-F5A83CC6456F}"/>
    <hyperlink ref="A5757" r:id="rId5747" xr:uid="{EE5BCF99-BBB2-4EA3-A79C-073C02159807}"/>
    <hyperlink ref="A5758" r:id="rId5748" xr:uid="{1C897995-A293-47E5-9CBD-50FA5386F68A}"/>
    <hyperlink ref="A5759" r:id="rId5749" xr:uid="{73B3E3C8-2D23-4BE9-9D65-712D2E468E87}"/>
    <hyperlink ref="A5760" r:id="rId5750" xr:uid="{0122FC60-5C4C-4BFA-8BCC-6757F8BAF21B}"/>
    <hyperlink ref="A5761" r:id="rId5751" xr:uid="{81A194A0-A39F-46C0-81AD-D649DF3FBB60}"/>
    <hyperlink ref="A5762" r:id="rId5752" xr:uid="{E354C4A8-82FD-41C0-8BEC-0A3FC5D09F70}"/>
    <hyperlink ref="A5763" r:id="rId5753" xr:uid="{726C203F-F690-45E5-AD61-515DB7A907F8}"/>
    <hyperlink ref="A5764" r:id="rId5754" xr:uid="{83B3F38D-B7F7-4A84-A3A0-C9B837E43365}"/>
    <hyperlink ref="A5765" r:id="rId5755" xr:uid="{74F54645-0D1D-4BD2-B843-DC19CC4F0088}"/>
    <hyperlink ref="A5766" r:id="rId5756" xr:uid="{3FF43999-2038-4CB4-B1BC-1B3313EAA78C}"/>
    <hyperlink ref="A5767" r:id="rId5757" xr:uid="{BAB96D29-A76E-4D98-B0D9-66393F991010}"/>
    <hyperlink ref="A5768" r:id="rId5758" xr:uid="{44708121-44CE-4169-8258-9B3AF7981E3B}"/>
    <hyperlink ref="A5769" r:id="rId5759" xr:uid="{7CA3AF8F-1285-42FC-85E2-6D8E110CEBD8}"/>
    <hyperlink ref="A5770" r:id="rId5760" xr:uid="{160664C4-D987-47AC-B6F7-30DCAEFFEF94}"/>
    <hyperlink ref="A5771" r:id="rId5761" xr:uid="{5AF1B453-4A34-4578-983A-114344E14A90}"/>
    <hyperlink ref="A5772" r:id="rId5762" xr:uid="{38534ED6-5FD5-415A-A203-8386C7C87360}"/>
    <hyperlink ref="A5773" r:id="rId5763" xr:uid="{2D2CBF2B-7F07-43FE-BE06-8101D87E0D76}"/>
    <hyperlink ref="A5774" r:id="rId5764" xr:uid="{27C61B64-B9D3-4067-BE9A-B8818E88096D}"/>
    <hyperlink ref="A5775" r:id="rId5765" xr:uid="{504C6308-83BF-4450-A5CC-8E39F38EA0EC}"/>
    <hyperlink ref="A5776" r:id="rId5766" xr:uid="{193A4976-81A3-4BE0-AB58-AF7973D6E823}"/>
    <hyperlink ref="A5777" r:id="rId5767" xr:uid="{F79C15BB-5E0C-4C71-9955-66A11EDCE48B}"/>
    <hyperlink ref="A5778" r:id="rId5768" xr:uid="{E1C42600-ECEB-4EE0-987E-4874E0175C5C}"/>
    <hyperlink ref="A5779" r:id="rId5769" xr:uid="{53D6CDE2-0597-4920-8F2B-758AB8094EA4}"/>
    <hyperlink ref="A5780" r:id="rId5770" xr:uid="{6878B84F-90A8-439C-97AB-9961808D3F30}"/>
    <hyperlink ref="A5781" r:id="rId5771" xr:uid="{B9EA33D1-9C0C-4A9A-A972-279052AFC514}"/>
    <hyperlink ref="A5782" r:id="rId5772" xr:uid="{9E4A8394-2AFB-4F2F-8A04-6F3155EB1E4A}"/>
    <hyperlink ref="A5783" r:id="rId5773" xr:uid="{D3213993-3739-4DEF-BD61-8ADA811ABB4B}"/>
    <hyperlink ref="A5784" r:id="rId5774" xr:uid="{F37679C9-640D-461D-960B-1CBA10FB66A1}"/>
    <hyperlink ref="A5785" r:id="rId5775" xr:uid="{8D86B180-1E64-4EEA-9386-62BD40B03C47}"/>
    <hyperlink ref="A5786" r:id="rId5776" xr:uid="{42F1A183-8100-4267-8A52-C82684C327A4}"/>
    <hyperlink ref="A5787" r:id="rId5777" xr:uid="{B6BE4B94-4D1D-4535-B114-F4DCDC1359BE}"/>
    <hyperlink ref="A5788" r:id="rId5778" xr:uid="{832CAE0F-74B8-4832-9878-E11CC71D5A09}"/>
    <hyperlink ref="A5789" r:id="rId5779" xr:uid="{1138BF32-78E0-477C-9AB0-532EEFA59D67}"/>
    <hyperlink ref="A5790" r:id="rId5780" xr:uid="{13A0808B-A360-4860-8F4C-E809A8D9BDF1}"/>
    <hyperlink ref="A5791" r:id="rId5781" xr:uid="{4926CD6B-A3ED-4626-B65F-AA534D723932}"/>
    <hyperlink ref="A5792" r:id="rId5782" xr:uid="{A73555B8-35EF-4DA0-BFFF-BC1AD66907CB}"/>
    <hyperlink ref="A5793" r:id="rId5783" xr:uid="{A96AD243-0306-4DF0-9A0C-681A66FAC1C8}"/>
    <hyperlink ref="A5794" r:id="rId5784" xr:uid="{B576C4BB-C18A-49DF-B0CF-390D46A3E22A}"/>
    <hyperlink ref="A5795" r:id="rId5785" xr:uid="{005BB91E-328F-4ACF-9039-0121A1FA16ED}"/>
    <hyperlink ref="A5796" r:id="rId5786" xr:uid="{FA119D64-752B-44C7-AF35-723DD33999D1}"/>
    <hyperlink ref="A5797" r:id="rId5787" xr:uid="{D69528A3-B486-4B77-8F45-0490BC64B6B5}"/>
    <hyperlink ref="A5798" r:id="rId5788" xr:uid="{1E7F3DA8-E82D-453E-B2C8-3AE5438CFB72}"/>
    <hyperlink ref="A5799" r:id="rId5789" xr:uid="{D02CE25A-69B3-4C70-B4B4-7A65CFC95B04}"/>
    <hyperlink ref="A5800" r:id="rId5790" xr:uid="{6F272D50-DF8C-4191-B517-23815FDC0279}"/>
    <hyperlink ref="A5801" r:id="rId5791" xr:uid="{F0BC68EB-08C1-4F55-8887-4137EFDE151B}"/>
    <hyperlink ref="A5802" r:id="rId5792" xr:uid="{2EB50478-14C4-47FD-9D36-2D9BD3A66891}"/>
    <hyperlink ref="A5803" r:id="rId5793" xr:uid="{3CC06D0C-34F0-4BA4-AFB4-37467FC72823}"/>
    <hyperlink ref="A5804" r:id="rId5794" xr:uid="{11175367-666D-4895-9A7B-121949648E41}"/>
    <hyperlink ref="A5805" r:id="rId5795" xr:uid="{901D45E8-8FB0-4D79-9A0F-C00DD09E6D72}"/>
    <hyperlink ref="A5806" r:id="rId5796" xr:uid="{42C424EA-7DC9-4C42-BB3A-758A3A0EECAD}"/>
    <hyperlink ref="A5807" r:id="rId5797" xr:uid="{8D8077E6-48A6-482D-A564-D1F49D09469E}"/>
    <hyperlink ref="A5808" r:id="rId5798" xr:uid="{51E56AE6-F443-4F0C-AD85-5CF8597AD43F}"/>
    <hyperlink ref="A5809" r:id="rId5799" xr:uid="{563C72A3-C18F-41CB-949F-9B6ED08EAA1B}"/>
    <hyperlink ref="A5810" r:id="rId5800" xr:uid="{B23C3F60-D279-47FC-94CE-7FCA7F476A4C}"/>
    <hyperlink ref="A5811" r:id="rId5801" xr:uid="{7A04A1CC-B03A-4BA9-9855-30D3D6179E88}"/>
    <hyperlink ref="A5812" r:id="rId5802" xr:uid="{54149B5F-EF1F-47D1-B7D8-D37A14C0BAAE}"/>
    <hyperlink ref="A5813" r:id="rId5803" xr:uid="{2BC72DF6-E33D-4BA6-AC28-ED81E4E90B00}"/>
    <hyperlink ref="A5814" r:id="rId5804" xr:uid="{DA8AC229-E7F3-4648-8BE7-6D179EF1AC85}"/>
    <hyperlink ref="A5815" r:id="rId5805" xr:uid="{2BE3AA90-9DB8-470E-B379-2C406BF14FD2}"/>
    <hyperlink ref="A5816" r:id="rId5806" xr:uid="{BF575C88-E346-40FD-82C9-4CDEE71DC34F}"/>
    <hyperlink ref="A5817" r:id="rId5807" xr:uid="{D5BD8FEB-8B1A-4CD1-AB0C-867877A84F3A}"/>
    <hyperlink ref="A5818" r:id="rId5808" xr:uid="{C900DFE5-7719-47AC-83C8-966E97279604}"/>
    <hyperlink ref="A5819" r:id="rId5809" xr:uid="{298B7281-6FCB-42BC-BB11-10477887CA92}"/>
    <hyperlink ref="A5820" r:id="rId5810" xr:uid="{3B7AFFB1-003B-4201-A974-F0CCE9C32FA8}"/>
    <hyperlink ref="A5821" r:id="rId5811" xr:uid="{8D7C4C54-60B6-482E-9BF7-23D7A459C4C6}"/>
    <hyperlink ref="A5822" r:id="rId5812" xr:uid="{5BB69A2A-DCBC-4596-8285-A114B5028036}"/>
    <hyperlink ref="A5823" r:id="rId5813" xr:uid="{BCCD1B18-1C38-4D7B-B735-AC2D30C444DE}"/>
    <hyperlink ref="A5824" r:id="rId5814" xr:uid="{7F5C36D2-8C35-4919-9DB4-7CB22E7B35B4}"/>
    <hyperlink ref="A5825" r:id="rId5815" xr:uid="{97840B85-16FA-4AB5-875C-C0C798D10F53}"/>
    <hyperlink ref="A5826" r:id="rId5816" xr:uid="{C3BF3BB3-B1F9-418B-8EEB-6BF22511A09E}"/>
    <hyperlink ref="A5827" r:id="rId5817" xr:uid="{E8557110-0F4C-4EB8-B6CE-D0DCAE22169F}"/>
    <hyperlink ref="A5828" r:id="rId5818" xr:uid="{1C391A12-DC74-4EBA-862F-1BA54103E747}"/>
    <hyperlink ref="A5829" r:id="rId5819" xr:uid="{0AB0F68B-7436-4F24-A761-00FCE1EDF550}"/>
    <hyperlink ref="A5830" r:id="rId5820" xr:uid="{DD2D71BE-1B57-4569-835A-62A9A0654015}"/>
    <hyperlink ref="A5831" r:id="rId5821" xr:uid="{DDB05A86-0C6C-4A40-B1D8-4C77B2C2CD21}"/>
    <hyperlink ref="A5832" r:id="rId5822" xr:uid="{59BDAA66-7A76-460E-B7C3-A7FEB9623317}"/>
    <hyperlink ref="A5833" r:id="rId5823" xr:uid="{3265192E-C759-469A-B43A-5A51D8105012}"/>
    <hyperlink ref="A5834" r:id="rId5824" xr:uid="{202E01A0-2D44-4350-8EBC-6344A0DEC1D8}"/>
    <hyperlink ref="A5835" r:id="rId5825" xr:uid="{2BC33BBA-2180-419C-94D0-94BF04D9F02E}"/>
    <hyperlink ref="A5836" r:id="rId5826" xr:uid="{C02CA14E-BBFF-4362-999C-0955424711EF}"/>
    <hyperlink ref="A5837" r:id="rId5827" xr:uid="{A8BAFFD6-19A8-4297-8E3A-8F943A318DBB}"/>
    <hyperlink ref="A5838" r:id="rId5828" xr:uid="{AFB3F96E-9100-44F6-9BED-0BAB334382DB}"/>
    <hyperlink ref="A5839" r:id="rId5829" xr:uid="{19695D19-6DE3-44D6-BC8F-5B88A8AA0BD8}"/>
    <hyperlink ref="A5840" r:id="rId5830" xr:uid="{E1F5D5F0-DC3D-402A-B2BC-5E77B94681F4}"/>
    <hyperlink ref="A5841" r:id="rId5831" xr:uid="{26AB52F9-DECC-4E9B-A211-943FED2270A8}"/>
    <hyperlink ref="A5842" r:id="rId5832" xr:uid="{57B9F2AB-15CA-4182-9E44-D364B6CD027A}"/>
    <hyperlink ref="A5843" r:id="rId5833" xr:uid="{6BB34172-A7F5-497E-A0E4-EF3E8711CCEA}"/>
    <hyperlink ref="A5844" r:id="rId5834" xr:uid="{E04C5BC0-FB8A-43F4-8B3B-0810F64D5EED}"/>
    <hyperlink ref="A5845" r:id="rId5835" xr:uid="{733C0737-111E-44D1-BD9B-C6602C5AB64B}"/>
    <hyperlink ref="A5846" r:id="rId5836" xr:uid="{2A243994-413E-485A-8742-90508E520702}"/>
    <hyperlink ref="A5847" r:id="rId5837" xr:uid="{84E7C3F0-7D94-489B-8E1C-4497CA637445}"/>
    <hyperlink ref="A5848" r:id="rId5838" xr:uid="{17AECB86-A145-4314-B071-6A06A96F3CC9}"/>
    <hyperlink ref="A5849" r:id="rId5839" xr:uid="{C22DC27D-43EE-4826-BF2A-A54F3ECB25CF}"/>
    <hyperlink ref="A5850" r:id="rId5840" xr:uid="{89FBAC42-7A7D-416E-A332-9675F978935D}"/>
    <hyperlink ref="A5851" r:id="rId5841" xr:uid="{6D88DFBF-CEE4-4D49-9706-C36C828577AA}"/>
    <hyperlink ref="A5852" r:id="rId5842" xr:uid="{7EF1BF74-0DF9-441F-87EB-BFF1021AB9B7}"/>
    <hyperlink ref="A5853" r:id="rId5843" xr:uid="{26589ABA-6F86-4249-A91E-13D14DA2F348}"/>
    <hyperlink ref="A5854" r:id="rId5844" xr:uid="{20AAF737-E0D9-4146-B3F5-E9B6C4C65488}"/>
    <hyperlink ref="A5855" r:id="rId5845" xr:uid="{0E3CD059-F313-4E3D-A93A-BE936DE9377B}"/>
    <hyperlink ref="A5856" r:id="rId5846" xr:uid="{A90AEE1B-C7B9-4E3E-93E2-F33EC8D213E0}"/>
    <hyperlink ref="A5857" r:id="rId5847" xr:uid="{97CCBA61-C00D-4B08-ADB7-1030194D0BC0}"/>
    <hyperlink ref="A5858" r:id="rId5848" xr:uid="{E8C6541E-67FC-4378-9523-4FECC2C4DF2C}"/>
    <hyperlink ref="A5859" r:id="rId5849" xr:uid="{3CF0B236-C81B-44A4-AF8C-D7949451A0DA}"/>
    <hyperlink ref="A5860" r:id="rId5850" xr:uid="{717DDE91-60A5-46C7-9B1D-E82C2A90293E}"/>
    <hyperlink ref="A5861" r:id="rId5851" xr:uid="{EB8783CE-1973-4DCF-8E10-2AE594E7EB4F}"/>
    <hyperlink ref="A5862" r:id="rId5852" xr:uid="{EA96C959-E141-4A49-A558-7FDBB04CB37C}"/>
    <hyperlink ref="A5863" r:id="rId5853" xr:uid="{FE14168D-3509-45BD-866A-37D225730D0A}"/>
    <hyperlink ref="A5864" r:id="rId5854" xr:uid="{8E371E40-4EE5-42DA-ACB6-ED18811706C7}"/>
    <hyperlink ref="A5865" r:id="rId5855" xr:uid="{372227F9-C5DA-4149-91AB-D71376E058EB}"/>
    <hyperlink ref="A5866" r:id="rId5856" xr:uid="{351E5CFA-B73F-4B8B-B37C-8A39755FFE72}"/>
    <hyperlink ref="A5867" r:id="rId5857" xr:uid="{C0A7A70A-DC2B-4432-9587-3BB4FB66291A}"/>
    <hyperlink ref="A5868" r:id="rId5858" xr:uid="{01D7331F-EC67-4654-A260-6B1EDD5CEDE9}"/>
    <hyperlink ref="A5869" r:id="rId5859" xr:uid="{40BB5A58-4F20-4D65-90B6-580B225E8AED}"/>
    <hyperlink ref="A5870" r:id="rId5860" xr:uid="{00E84240-FE26-43E9-84BE-F945EA67929E}"/>
    <hyperlink ref="A5871" r:id="rId5861" xr:uid="{65A2861C-59AB-46A2-A69C-207A21F0B5B5}"/>
    <hyperlink ref="A5872" r:id="rId5862" xr:uid="{AC9AAC15-EC4D-4206-AC24-3288C3FFFD10}"/>
    <hyperlink ref="A5873" r:id="rId5863" xr:uid="{C09617BF-85EB-417A-AAAA-F9AF85B9CBD4}"/>
    <hyperlink ref="A5874" r:id="rId5864" xr:uid="{C7FB7185-B2F0-4388-AB6B-0AC622535BD8}"/>
    <hyperlink ref="A5875" r:id="rId5865" xr:uid="{815CEE62-92FE-4959-B808-2E92D4EE59D8}"/>
    <hyperlink ref="A5876" r:id="rId5866" xr:uid="{3FC51C2C-8902-4F5C-9180-6D5D821CA559}"/>
    <hyperlink ref="A5877" r:id="rId5867" xr:uid="{157F63EF-E79C-4034-B232-735499C5AD89}"/>
    <hyperlink ref="A5878" r:id="rId5868" xr:uid="{0BE6C2BA-1E98-43A2-97C5-7E3376DDAC04}"/>
    <hyperlink ref="A5879" r:id="rId5869" xr:uid="{E357EF31-364F-46F2-B9CD-1F923CFA16AF}"/>
    <hyperlink ref="A5880" r:id="rId5870" xr:uid="{0FB446ED-2C59-40D0-A851-CF1378D66554}"/>
    <hyperlink ref="A5881" r:id="rId5871" xr:uid="{B9F30A84-13A7-43D9-809B-D12D605710B7}"/>
    <hyperlink ref="A5882" r:id="rId5872" xr:uid="{D59E6745-3A3C-4FAA-80FE-5BD39EFBEBEB}"/>
    <hyperlink ref="A5883" r:id="rId5873" xr:uid="{03C2AFED-80DE-4ED5-9958-A21E97AF3469}"/>
    <hyperlink ref="A5884" r:id="rId5874" xr:uid="{E36BB32C-9A28-4D91-8595-132362795AC0}"/>
    <hyperlink ref="A5885" r:id="rId5875" xr:uid="{3A93AB58-AF11-46A5-BEF1-A9A9D177AF1C}"/>
    <hyperlink ref="A5886" r:id="rId5876" xr:uid="{1A2C5BC7-6A33-4BD5-911C-59B7466649AC}"/>
    <hyperlink ref="A5887" r:id="rId5877" xr:uid="{A6DC4356-AF5D-4A97-B2D8-7FF43EA0E548}"/>
    <hyperlink ref="A5888" r:id="rId5878" xr:uid="{6C9B5575-F66D-4CD9-AA25-156BC8BCF930}"/>
    <hyperlink ref="A5889" r:id="rId5879" xr:uid="{CB4F27C5-8DA3-4706-B1EE-2F0154BDA138}"/>
    <hyperlink ref="A5890" r:id="rId5880" xr:uid="{CB8EB1CA-6D8C-4181-A11F-2E551D6D5880}"/>
    <hyperlink ref="A5891" r:id="rId5881" xr:uid="{B3E24C72-CF39-44FF-A4D6-7092F073B304}"/>
    <hyperlink ref="A5892" r:id="rId5882" xr:uid="{C0B7D2BD-9B9B-4A0A-9884-AEEAC88D1A5A}"/>
    <hyperlink ref="A5893" r:id="rId5883" xr:uid="{4ED7701F-4941-4E2E-8709-D983A235972D}"/>
    <hyperlink ref="A5894" r:id="rId5884" xr:uid="{42763F63-F23A-4A2E-A3D0-63DA288BCA47}"/>
    <hyperlink ref="A5895" r:id="rId5885" xr:uid="{AFA77CFC-E7FD-41E1-B164-24C431BADE95}"/>
    <hyperlink ref="A5896" r:id="rId5886" xr:uid="{C71AB35C-B308-4CB2-AC77-F83776E115A0}"/>
    <hyperlink ref="A5897" r:id="rId5887" xr:uid="{AA537FF0-CDBC-4C0F-8DC7-06AD3C94BF22}"/>
    <hyperlink ref="A5898" r:id="rId5888" xr:uid="{C3701933-C3BB-412B-AD74-DCD80774B5C2}"/>
    <hyperlink ref="A5899" r:id="rId5889" xr:uid="{C219A06E-74DB-4DBC-AE05-78755A429069}"/>
    <hyperlink ref="A5900" r:id="rId5890" xr:uid="{FCAC22A5-D971-48A1-B09C-6ADEA7B6E681}"/>
    <hyperlink ref="A5901" r:id="rId5891" xr:uid="{F65DC841-621A-4A19-872D-6F97F8C545CE}"/>
    <hyperlink ref="A5902" r:id="rId5892" xr:uid="{EF293B16-A42A-4E28-962D-1029955B5065}"/>
    <hyperlink ref="A5903" r:id="rId5893" xr:uid="{159B7A33-A29D-4CB5-8EC3-C7FC08184724}"/>
    <hyperlink ref="A5904" r:id="rId5894" xr:uid="{1247B319-C82B-44F8-B86A-2228EBE0B5CE}"/>
    <hyperlink ref="A5905" r:id="rId5895" xr:uid="{97C26672-EC00-4C9F-AC1F-B07383C06D80}"/>
    <hyperlink ref="A5906" r:id="rId5896" xr:uid="{C5DCB214-2EC9-4125-9165-D8CD009F9A37}"/>
    <hyperlink ref="A5907" r:id="rId5897" xr:uid="{8423F2B0-5A36-45EC-8EB3-D8130E870369}"/>
    <hyperlink ref="A5908" r:id="rId5898" xr:uid="{089B7F06-D53D-4164-A1E6-223233D09B21}"/>
    <hyperlink ref="A5909" r:id="rId5899" xr:uid="{DACB94DC-8554-44A3-92A9-A59ECC3CAE3C}"/>
    <hyperlink ref="A5910" r:id="rId5900" xr:uid="{D246945C-15F1-4F48-82F6-43FFCB4CFD64}"/>
    <hyperlink ref="A5911" r:id="rId5901" xr:uid="{8DE980E0-38AC-4181-B06C-E904FCDC6693}"/>
    <hyperlink ref="A5912" r:id="rId5902" xr:uid="{6141C664-DF9C-44C8-A15A-C053156BF848}"/>
    <hyperlink ref="A5913" r:id="rId5903" xr:uid="{3AE4D695-5D21-4B0B-9353-27D216D65113}"/>
    <hyperlink ref="A5914" r:id="rId5904" xr:uid="{0C1D034B-AA98-4392-B1F1-68B0AA0A6E47}"/>
    <hyperlink ref="A5915" r:id="rId5905" xr:uid="{9ABAA0E4-05F9-49AA-B3B1-2B32C007B7F4}"/>
    <hyperlink ref="A5916" r:id="rId5906" xr:uid="{5DD05EC0-C7BE-41A4-959D-E88F8BADDC60}"/>
    <hyperlink ref="A5917" r:id="rId5907" xr:uid="{97B6F05A-CA40-4FBC-8FF2-E72BE7950ADF}"/>
    <hyperlink ref="A5918" r:id="rId5908" xr:uid="{220EC9A8-7996-487F-A6A8-03A1BA5C3128}"/>
    <hyperlink ref="A5919" r:id="rId5909" xr:uid="{DED4AAE2-20CD-45EC-8AA8-93CDD73ADC47}"/>
    <hyperlink ref="A5920" r:id="rId5910" xr:uid="{4EC8EFFE-0DA1-4F0D-99B0-C6DDB33B40FB}"/>
    <hyperlink ref="A5921" r:id="rId5911" xr:uid="{0DE5EF7A-3A25-4F7C-B711-BD8CF38E1851}"/>
    <hyperlink ref="A5922" r:id="rId5912" xr:uid="{5F4D45DA-807A-4053-9D07-21021BAF0B74}"/>
    <hyperlink ref="A5923" r:id="rId5913" xr:uid="{3135D18E-4C09-4F15-AE00-164A77DF4A2D}"/>
    <hyperlink ref="A5924" r:id="rId5914" xr:uid="{EC55D7C3-A628-496D-B161-570D8F0BAF28}"/>
    <hyperlink ref="A5925" r:id="rId5915" xr:uid="{5A74841E-2A76-4681-BF05-7D45D6959778}"/>
    <hyperlink ref="A5926" r:id="rId5916" xr:uid="{0B6ED67B-A399-4B10-9A3A-7B2C5FC5AA73}"/>
    <hyperlink ref="A5927" r:id="rId5917" xr:uid="{E98C099C-E0F8-487C-9746-77B898DE50D2}"/>
    <hyperlink ref="A5928" r:id="rId5918" xr:uid="{A1B1328E-4F30-458E-94DA-BD90A0255C13}"/>
    <hyperlink ref="A5929" r:id="rId5919" xr:uid="{29008C48-AE9D-494E-9420-C34A79BA6F07}"/>
    <hyperlink ref="A5930" r:id="rId5920" xr:uid="{C36C9A78-6E52-4E2A-933C-076B6152EBEC}"/>
    <hyperlink ref="A5931" r:id="rId5921" xr:uid="{CF42CF57-0D58-428C-A769-B386AFDC1991}"/>
    <hyperlink ref="A5932" r:id="rId5922" xr:uid="{FAEF01A4-959C-4436-A1DC-19C025CFAB1B}"/>
    <hyperlink ref="A5933" r:id="rId5923" xr:uid="{EA79FA2B-3C99-4C59-A7D3-C6535E7C052E}"/>
    <hyperlink ref="A5934" r:id="rId5924" xr:uid="{6CA73931-0C6B-4428-BCB4-0F29956FBD2E}"/>
    <hyperlink ref="A5935" r:id="rId5925" xr:uid="{21F878A0-357A-43C8-9B5B-34BE24076C56}"/>
    <hyperlink ref="A5936" r:id="rId5926" xr:uid="{2E5C9EB1-7EF6-4E34-B964-B0DF9AFB8894}"/>
    <hyperlink ref="A5937" r:id="rId5927" xr:uid="{5D99EA13-E457-4BBD-92B2-6E2C41F7B2D6}"/>
    <hyperlink ref="A5938" r:id="rId5928" xr:uid="{F7E4EE61-1B33-4457-BBC6-1EA0C4C587C9}"/>
    <hyperlink ref="A5939" r:id="rId5929" xr:uid="{85F18E4F-2D1F-4E35-925E-6BFB1D69B904}"/>
    <hyperlink ref="A5940" r:id="rId5930" xr:uid="{50A801F5-C405-4FEF-AEBF-688B18A86964}"/>
    <hyperlink ref="A5941" r:id="rId5931" xr:uid="{A3D91845-A062-454C-8A84-0EA71B788CE3}"/>
    <hyperlink ref="A5942" r:id="rId5932" xr:uid="{3B0B1BA7-0988-45C6-A104-106D88CBC4B6}"/>
    <hyperlink ref="A5943" r:id="rId5933" xr:uid="{1E067409-2656-4EDA-B0D3-D50C3BFB699B}"/>
    <hyperlink ref="A5944" r:id="rId5934" xr:uid="{7AAFBB56-0B8A-420A-941C-3E4E676808E3}"/>
    <hyperlink ref="A5945" r:id="rId5935" xr:uid="{5A838879-B849-405B-9FD3-E4432F319193}"/>
    <hyperlink ref="A5946" r:id="rId5936" xr:uid="{ECAB5BED-B860-44C7-9845-2AB29FFADB46}"/>
    <hyperlink ref="A5947" r:id="rId5937" xr:uid="{CDFDC882-5B39-48E1-8953-2D303F91D3D1}"/>
    <hyperlink ref="A5948" r:id="rId5938" xr:uid="{801E69AC-429D-4A6B-85DF-5C24C9E89A3B}"/>
    <hyperlink ref="A5949" r:id="rId5939" xr:uid="{9E7C393C-B923-4ED7-87EA-EE95174D9A1A}"/>
    <hyperlink ref="A5950" r:id="rId5940" xr:uid="{8604FF35-F988-4772-BDAF-5DD027CA7449}"/>
    <hyperlink ref="A5951" r:id="rId5941" xr:uid="{10E50EC0-4814-4727-8BA3-B7D1AD34DE2C}"/>
    <hyperlink ref="A5952" r:id="rId5942" xr:uid="{1AE91D10-8130-4233-B506-A38FEE93C6AC}"/>
    <hyperlink ref="A5953" r:id="rId5943" xr:uid="{966B2696-1B9A-465B-ABC8-ECC0D33A1709}"/>
    <hyperlink ref="A5954" r:id="rId5944" xr:uid="{C3254DE6-E1BA-428B-9E70-FD6DEC735302}"/>
    <hyperlink ref="A5955" r:id="rId5945" xr:uid="{3FF3A0D4-C9AF-4FC5-B3CB-8FC057472685}"/>
    <hyperlink ref="A5956" r:id="rId5946" xr:uid="{7D9E0142-0959-433D-8738-36A7B247F4C8}"/>
    <hyperlink ref="A5957" r:id="rId5947" xr:uid="{441283ED-B04A-473B-B5D0-16C9D5DDAED8}"/>
    <hyperlink ref="A5958" r:id="rId5948" xr:uid="{63F13203-1DFD-42EE-9BE4-035730148F37}"/>
    <hyperlink ref="A5959" r:id="rId5949" xr:uid="{0BDF2EF1-B945-40E7-9839-2AD9C75D8032}"/>
    <hyperlink ref="A5960" r:id="rId5950" xr:uid="{745F385F-6330-45AC-9680-43C6A09B27AF}"/>
    <hyperlink ref="A5961" r:id="rId5951" xr:uid="{0471CAAA-0A2E-4001-9FBA-993D51AB4957}"/>
    <hyperlink ref="A5962" r:id="rId5952" xr:uid="{11473EB1-C6AB-4206-B73B-1F54FC1F13BE}"/>
    <hyperlink ref="A5963" r:id="rId5953" xr:uid="{9E05C2F4-9B66-4166-B95D-A294EAE8BF40}"/>
    <hyperlink ref="A5964" r:id="rId5954" xr:uid="{A5B1E68D-1457-4A1B-8DEE-B839B673FE0B}"/>
    <hyperlink ref="A5965" r:id="rId5955" xr:uid="{EEE6B14B-6AF0-4747-9B5D-4148E192E7A6}"/>
    <hyperlink ref="A5966" r:id="rId5956" xr:uid="{413F940A-FB25-4DF3-B5F8-3F7FF9FE93C7}"/>
    <hyperlink ref="A5967" r:id="rId5957" xr:uid="{7443A06A-A425-49D1-985D-7A8E98EFB283}"/>
    <hyperlink ref="A5968" r:id="rId5958" xr:uid="{D5F844FA-BC54-4FA1-A7FA-57EE02171591}"/>
    <hyperlink ref="A5969" r:id="rId5959" xr:uid="{F0A1C198-69D2-4FFD-A173-86D8110FD3F8}"/>
    <hyperlink ref="A5970" r:id="rId5960" xr:uid="{77505EC3-5AE1-4D6D-9D56-48E8811A4938}"/>
    <hyperlink ref="A5971" r:id="rId5961" xr:uid="{8816A56C-D7AB-42E5-B6C2-579E589A6C19}"/>
    <hyperlink ref="A5972" r:id="rId5962" xr:uid="{037DD6B7-B2B8-438D-A803-484766B8D680}"/>
    <hyperlink ref="A5973" r:id="rId5963" xr:uid="{0A3E7797-9AE4-4474-8A17-80ED7FF2DECF}"/>
    <hyperlink ref="A5974" r:id="rId5964" xr:uid="{7AEDE790-459E-4681-A6E0-0D74A08A067E}"/>
    <hyperlink ref="A5975" r:id="rId5965" xr:uid="{94611A58-C802-4EEF-8BE2-483E3D8B5645}"/>
    <hyperlink ref="A5976" r:id="rId5966" xr:uid="{D48C091E-BDCA-4468-8771-7DC07A16D21F}"/>
    <hyperlink ref="A5977" r:id="rId5967" xr:uid="{535C756C-E0EE-45E5-BDF7-C8C3A311FF54}"/>
    <hyperlink ref="A5978" r:id="rId5968" xr:uid="{2499EFED-C7E8-46A8-8E1F-9442FB82DAF0}"/>
    <hyperlink ref="A5979" r:id="rId5969" xr:uid="{46A108C2-D353-4440-8EB9-3CCB05D265FC}"/>
    <hyperlink ref="A5980" r:id="rId5970" xr:uid="{97D775E0-286C-4CF0-9210-60C8452CFB76}"/>
    <hyperlink ref="A5981" r:id="rId5971" xr:uid="{28851E33-5033-475F-8C41-691F2D8E4590}"/>
    <hyperlink ref="A5982" r:id="rId5972" xr:uid="{48CC93C2-92AF-47DF-9F65-D1D4434B2C9D}"/>
    <hyperlink ref="A5983" r:id="rId5973" xr:uid="{39CBCDFD-7A7F-4741-AD9C-B01D96C324D9}"/>
    <hyperlink ref="A5984" r:id="rId5974" xr:uid="{73C57315-4A5F-452E-B8A4-CE017E9600A6}"/>
    <hyperlink ref="A5985" r:id="rId5975" xr:uid="{9E06F337-9009-4FB5-98C0-52E68C40CC8C}"/>
    <hyperlink ref="A5986" r:id="rId5976" xr:uid="{7FF0EB1D-B196-4F2B-B5F9-7D35B9B8BE31}"/>
    <hyperlink ref="A5987" r:id="rId5977" xr:uid="{5F6923BF-D9AA-41CC-86D8-BB53B7447EDC}"/>
    <hyperlink ref="A5988" r:id="rId5978" xr:uid="{078189D7-E370-4EBC-9AF4-7AF9717F1FD5}"/>
    <hyperlink ref="A5989" r:id="rId5979" xr:uid="{48690732-57DD-4A79-9BEC-F4E5AF14266A}"/>
    <hyperlink ref="A5990" r:id="rId5980" xr:uid="{C6952CC3-0265-4434-955C-64405D92E258}"/>
    <hyperlink ref="A5991" r:id="rId5981" xr:uid="{E4943FDA-CCD1-44CE-B0B2-FB85BB9A7651}"/>
    <hyperlink ref="A5992" r:id="rId5982" xr:uid="{2416318D-1614-419D-A1EA-3E4779839181}"/>
    <hyperlink ref="A5993" r:id="rId5983" xr:uid="{9F28FCDE-8339-4A6E-A1A4-438A5970FDC3}"/>
    <hyperlink ref="A5994" r:id="rId5984" xr:uid="{8E10A014-1B55-4B63-837C-8F92C3DE6A46}"/>
    <hyperlink ref="A5995" r:id="rId5985" xr:uid="{1F3B7620-3DF1-4CA2-981C-08319F27B428}"/>
    <hyperlink ref="A5996" r:id="rId5986" xr:uid="{CF5203D2-2FC6-44D4-B896-2FCA95D87615}"/>
    <hyperlink ref="A5997" r:id="rId5987" xr:uid="{A5389773-0A8B-4823-B8E1-ED93E9AFE1D3}"/>
    <hyperlink ref="A5998" r:id="rId5988" xr:uid="{78FE24B0-9FF8-4F70-B5ED-05F84D984288}"/>
    <hyperlink ref="A5999" r:id="rId5989" xr:uid="{67019B3E-41DA-4730-A2E7-91F7B1767DCF}"/>
    <hyperlink ref="A6000" r:id="rId5990" xr:uid="{BDA2A454-149E-4933-9F30-83F36AEECFA3}"/>
    <hyperlink ref="A6001" r:id="rId5991" xr:uid="{B96CA38F-D709-4A4A-9386-01016199616B}"/>
    <hyperlink ref="A6002" r:id="rId5992" xr:uid="{B8211DB2-94AD-4127-B55A-DF9A132B64F2}"/>
    <hyperlink ref="A6003" r:id="rId5993" xr:uid="{D5C7B653-D181-4F05-81E6-616E47785734}"/>
    <hyperlink ref="A6004" r:id="rId5994" xr:uid="{A6BDFFFF-9983-4A74-9E44-AE9855381A43}"/>
    <hyperlink ref="A6005" r:id="rId5995" xr:uid="{BED03628-8E38-4BB9-AB94-7C02F30E4F3B}"/>
    <hyperlink ref="A6006" r:id="rId5996" xr:uid="{C04DDB69-936E-4C60-A6D7-C3D35C30A91D}"/>
    <hyperlink ref="A6007" r:id="rId5997" xr:uid="{51D632FD-34A6-4474-B5F1-D5DDB588290C}"/>
    <hyperlink ref="A6008" r:id="rId5998" xr:uid="{030237A3-B1A0-49D2-B964-1FE00A732548}"/>
    <hyperlink ref="A6009" r:id="rId5999" xr:uid="{AC97FFD6-7F30-4D47-8B02-7633DDC24373}"/>
    <hyperlink ref="A6010" r:id="rId6000" xr:uid="{834CB072-E0F0-4145-BCF8-C865C7ADECEE}"/>
    <hyperlink ref="A6011" r:id="rId6001" xr:uid="{51D2DFA4-E260-46CD-85FE-87F46261707C}"/>
    <hyperlink ref="A6012" r:id="rId6002" xr:uid="{39999D7F-BF4A-4597-A305-FC5104D9FE1C}"/>
    <hyperlink ref="A6013" r:id="rId6003" xr:uid="{E47F55AD-1F6E-4518-8B4E-B1A0E4E7EDE3}"/>
    <hyperlink ref="A6014" r:id="rId6004" xr:uid="{AD3F889E-9E78-4123-A02D-E0FF6C64B50A}"/>
    <hyperlink ref="A6015" r:id="rId6005" xr:uid="{F48DFE52-4F9B-4277-BB47-B6B60B5D991B}"/>
    <hyperlink ref="A6016" r:id="rId6006" xr:uid="{F5061E86-C7BE-481D-B0EC-32A3A9567CF4}"/>
    <hyperlink ref="A6017" r:id="rId6007" xr:uid="{B2CE0D4A-53A3-4419-857A-503BBBA97C3C}"/>
    <hyperlink ref="A6018" r:id="rId6008" xr:uid="{073504FC-F695-431A-B0FA-DACD7F593D16}"/>
    <hyperlink ref="A6019" r:id="rId6009" xr:uid="{5E84F44D-7F79-46A4-91BB-EB26CA63E3FD}"/>
    <hyperlink ref="A6020" r:id="rId6010" xr:uid="{5DF3ECF2-5D2C-4ABE-BB59-8B9C5BA99377}"/>
    <hyperlink ref="A6021" r:id="rId6011" xr:uid="{0615F937-AE57-4C0E-82DB-1F773D238FE0}"/>
    <hyperlink ref="A6022" r:id="rId6012" xr:uid="{E78F1548-D696-45A0-9AF5-796959154310}"/>
    <hyperlink ref="A6023" r:id="rId6013" xr:uid="{DD7BBBBC-932E-449C-BA66-0E04247117D1}"/>
    <hyperlink ref="A6024" r:id="rId6014" xr:uid="{60B32CAF-D888-417F-88BF-0315377B827A}"/>
    <hyperlink ref="A6025" r:id="rId6015" xr:uid="{EDEC2F97-0298-42F6-8149-428F924583A8}"/>
    <hyperlink ref="A6026" r:id="rId6016" xr:uid="{2DD0D748-B1E6-45B4-A093-D1B8DE630D09}"/>
    <hyperlink ref="A6027" r:id="rId6017" xr:uid="{DDB89231-BE5F-49C6-8EE8-0B9066DAD394}"/>
    <hyperlink ref="A6028" r:id="rId6018" xr:uid="{70C3D100-DA90-46F9-BB79-2FD724851424}"/>
    <hyperlink ref="A6029" r:id="rId6019" xr:uid="{ED157133-B870-46B6-8EF5-D1549B1ADD55}"/>
    <hyperlink ref="A6030" r:id="rId6020" xr:uid="{8C560B48-B32E-4CCE-B197-F7B561BE9F61}"/>
    <hyperlink ref="A6031" r:id="rId6021" xr:uid="{86A31974-492F-4D8E-9554-361F47BADC59}"/>
    <hyperlink ref="A6032" r:id="rId6022" xr:uid="{B4B413AA-2FED-4AF1-90B1-FD30C05B379C}"/>
    <hyperlink ref="A6033" r:id="rId6023" xr:uid="{CC739463-1472-482B-8F3C-994A0414895A}"/>
    <hyperlink ref="A6034" r:id="rId6024" xr:uid="{487711D0-0FC8-42A9-8559-4B5C9002812A}"/>
    <hyperlink ref="A6035" r:id="rId6025" xr:uid="{D92E2CC7-686A-4F85-BB0D-0C4EE3D6669B}"/>
    <hyperlink ref="A6036" r:id="rId6026" xr:uid="{F3021506-FC5F-49B4-8AFB-939F99A37B54}"/>
    <hyperlink ref="A6037" r:id="rId6027" xr:uid="{ECA781FE-A9F5-4B45-B7D5-1B10B9855DB6}"/>
    <hyperlink ref="A6038" r:id="rId6028" xr:uid="{511AE3AC-EEA7-42A7-8324-9B30531FB46E}"/>
    <hyperlink ref="A6039" r:id="rId6029" xr:uid="{A20F2908-E9E2-44AC-9151-1CCCB64CD5C9}"/>
    <hyperlink ref="A6040" r:id="rId6030" xr:uid="{D4931763-E7B5-4028-92D2-CEAE84DE284D}"/>
    <hyperlink ref="A6041" r:id="rId6031" xr:uid="{9AB0116C-EC11-4D80-BA1E-C44A850303FE}"/>
    <hyperlink ref="A6042" r:id="rId6032" xr:uid="{8565AD3D-3543-4DD0-9A7B-D4C42042035F}"/>
    <hyperlink ref="A6043" r:id="rId6033" xr:uid="{7C874D70-B824-4F43-8465-75E396F8BD2A}"/>
    <hyperlink ref="A6044" r:id="rId6034" xr:uid="{D6C2E941-9631-4C9F-B742-54B6ACA4139B}"/>
    <hyperlink ref="A6045" r:id="rId6035" xr:uid="{AC42F05B-A190-4D30-98D6-66412F3269EF}"/>
    <hyperlink ref="A6046" r:id="rId6036" xr:uid="{2752FC70-2399-4DF8-98BE-D5F447223C90}"/>
    <hyperlink ref="A6047" r:id="rId6037" xr:uid="{FF0BE748-6230-44EB-B152-01145460BDD0}"/>
    <hyperlink ref="A6048" r:id="rId6038" xr:uid="{D7FF05C4-5A5F-4A94-82A5-441187036A5D}"/>
    <hyperlink ref="A6049" r:id="rId6039" xr:uid="{D02C6592-8792-480E-A1AB-77494E7712CC}"/>
    <hyperlink ref="A6050" r:id="rId6040" xr:uid="{07E8CBAD-A4B8-4334-81B3-2BC1F5414406}"/>
    <hyperlink ref="A6051" r:id="rId6041" xr:uid="{5DFAF353-2787-49B0-9885-94479EB2BC0C}"/>
    <hyperlink ref="A6052" r:id="rId6042" xr:uid="{07B00187-12C9-4DC4-88B9-C50CE50E9534}"/>
    <hyperlink ref="A6053" r:id="rId6043" xr:uid="{1227D127-1667-4E2A-BB8B-2E8AF43E0D6E}"/>
    <hyperlink ref="A6054" r:id="rId6044" xr:uid="{5814529D-EA8D-4996-B956-A2D059932188}"/>
    <hyperlink ref="A6055" r:id="rId6045" xr:uid="{476C3772-399F-48A1-A550-532D9B773813}"/>
    <hyperlink ref="A6056" r:id="rId6046" xr:uid="{D921C1F7-8004-4E83-95D2-56D8B44EFB44}"/>
    <hyperlink ref="A6057" r:id="rId6047" xr:uid="{6F61C5A7-D268-4798-B626-D635075B3FB3}"/>
    <hyperlink ref="A6058" r:id="rId6048" xr:uid="{4D364658-8FEE-4873-AEFE-A0B5CC015527}"/>
    <hyperlink ref="A6059" r:id="rId6049" xr:uid="{4B4336C5-3BFD-46C4-A9DE-9D09AC067FEE}"/>
    <hyperlink ref="A6060" r:id="rId6050" xr:uid="{60E8B05F-EDCD-4DAB-9D7C-387CFBBA05F0}"/>
    <hyperlink ref="A6061" r:id="rId6051" xr:uid="{AF61FF9B-2BFB-4A6F-AA6F-784966E18B3A}"/>
    <hyperlink ref="A6062" r:id="rId6052" xr:uid="{3E65DFE7-298A-4AC9-B440-A79CB3281A6F}"/>
    <hyperlink ref="A6063" r:id="rId6053" xr:uid="{58B89901-FD31-44CA-827F-667318386BDE}"/>
    <hyperlink ref="A6064" r:id="rId6054" xr:uid="{59295B31-7C10-473B-ACF5-ADB92F235AA3}"/>
    <hyperlink ref="A6065" r:id="rId6055" xr:uid="{1FB28246-CB2B-4EAB-9EF5-20FC07053EC1}"/>
    <hyperlink ref="A6066" r:id="rId6056" xr:uid="{B88FEFB0-C803-4731-8AB5-47F87196BF24}"/>
    <hyperlink ref="A6067" r:id="rId6057" xr:uid="{230BC097-CD4B-4D53-9E63-E9F508C9C1C6}"/>
    <hyperlink ref="A6068" r:id="rId6058" xr:uid="{C41C7780-1DED-466F-8E24-7799C0C7AEA1}"/>
    <hyperlink ref="A6069" r:id="rId6059" xr:uid="{C018267A-3CE1-4970-BDAD-60DAC439C9D3}"/>
    <hyperlink ref="A6070" r:id="rId6060" xr:uid="{5243A745-E594-4488-9AB2-63A72824E530}"/>
    <hyperlink ref="A6071" r:id="rId6061" xr:uid="{6D9AF579-FCE7-4904-B5F5-AF434EEC6AF9}"/>
    <hyperlink ref="A6072" r:id="rId6062" xr:uid="{76C937F6-8B49-43B0-8ECF-02940F2E88D3}"/>
    <hyperlink ref="A6073" r:id="rId6063" xr:uid="{CE79524F-E59A-48AC-BD11-CF4C91D2E7C7}"/>
    <hyperlink ref="A6074" r:id="rId6064" xr:uid="{39381F81-7576-49F0-A219-CE3BCB594DD6}"/>
    <hyperlink ref="A6075" r:id="rId6065" xr:uid="{FBC338E7-6F42-4D80-9F43-E546891AB9F3}"/>
    <hyperlink ref="A6076" r:id="rId6066" xr:uid="{60AEC50D-DCBE-47A2-BA46-10A21039D847}"/>
    <hyperlink ref="A6077" r:id="rId6067" xr:uid="{3E622F3C-D1AC-487F-A8B7-6802ABB618DF}"/>
    <hyperlink ref="A6078" r:id="rId6068" xr:uid="{30CC0BD3-F031-4D61-9697-B9ABC77D2970}"/>
    <hyperlink ref="A6079" r:id="rId6069" xr:uid="{B9E42136-F2EB-4B7C-B8FC-2A657D74847D}"/>
    <hyperlink ref="A6080" r:id="rId6070" xr:uid="{CD542E8D-2C60-49E4-8CF2-06CD4BE4CC41}"/>
    <hyperlink ref="A6081" r:id="rId6071" xr:uid="{D26E1390-A527-4D58-893C-8FCB60B08023}"/>
    <hyperlink ref="A6082" r:id="rId6072" xr:uid="{D4FFC8A1-4F78-4B30-813C-F1E3BBDBB19D}"/>
    <hyperlink ref="A6083" r:id="rId6073" xr:uid="{C1CD7C73-2B89-499A-A98A-64456E8FB222}"/>
    <hyperlink ref="A6084" r:id="rId6074" xr:uid="{EA7344A3-BE87-43A2-8369-BD49764B76F0}"/>
    <hyperlink ref="A6085" r:id="rId6075" xr:uid="{662D1D41-277E-4F0E-90CD-E9E8A2A6FBFD}"/>
    <hyperlink ref="A6086" r:id="rId6076" xr:uid="{3C4472F2-07B9-4553-832F-C789BED1490B}"/>
    <hyperlink ref="A6087" r:id="rId6077" xr:uid="{E8B4EE05-6E63-408F-A00B-0ACCD0C1D727}"/>
    <hyperlink ref="A6088" r:id="rId6078" xr:uid="{BB2E9D78-35D9-4FCB-9B63-6B45326EDB06}"/>
    <hyperlink ref="A6089" r:id="rId6079" xr:uid="{1B4E976F-48C9-4A5C-A733-27888DFE2729}"/>
    <hyperlink ref="A6090" r:id="rId6080" xr:uid="{58D09320-29DF-4AF5-9F2B-E136EBADBBDB}"/>
    <hyperlink ref="A6091" r:id="rId6081" xr:uid="{98B78357-EB7F-48C7-819D-9297D55107F9}"/>
    <hyperlink ref="A6092" r:id="rId6082" xr:uid="{4839E29D-3A70-4D13-8C39-3A7AC66A52A1}"/>
    <hyperlink ref="A6093" r:id="rId6083" xr:uid="{4E26B9CD-20D2-409D-A13A-5A39ABA0F287}"/>
    <hyperlink ref="A6094" r:id="rId6084" xr:uid="{17C30F27-35B6-43D6-AFB1-303575D74DF6}"/>
    <hyperlink ref="A6095" r:id="rId6085" xr:uid="{BCEFFB40-D5E4-4459-A212-8F2F7D50CCD1}"/>
    <hyperlink ref="A6096" r:id="rId6086" xr:uid="{390F6BE2-D38E-4FF8-A45A-8283FD6862D0}"/>
    <hyperlink ref="A6097" r:id="rId6087" xr:uid="{9E177E74-74AC-4EC7-8FE5-A7687C451C3C}"/>
    <hyperlink ref="A6098" r:id="rId6088" xr:uid="{D9AD913D-706A-4464-BB7E-D30C24E5F6DB}"/>
    <hyperlink ref="A6099" r:id="rId6089" xr:uid="{998AADDC-70E0-409C-97AB-DF9400AA187D}"/>
    <hyperlink ref="A6100" r:id="rId6090" xr:uid="{D5FFB283-C7AF-413C-B30A-CC0EB2E7A0C0}"/>
    <hyperlink ref="A6101" r:id="rId6091" xr:uid="{78E2D4EF-8B18-4191-BAD9-AF96A9BE690C}"/>
    <hyperlink ref="A6102" r:id="rId6092" xr:uid="{27FF54CE-0CC6-4014-9D19-E7502502A6DD}"/>
    <hyperlink ref="A6103" r:id="rId6093" xr:uid="{04B8A8E3-2A90-4A5D-AB2F-85D537FE7BD4}"/>
    <hyperlink ref="A6104" r:id="rId6094" xr:uid="{487768B1-31C3-4F85-B803-25D2886AC689}"/>
    <hyperlink ref="A6105" r:id="rId6095" xr:uid="{F6704A80-F160-4892-B430-E1C2132D7BC9}"/>
    <hyperlink ref="A6106" r:id="rId6096" xr:uid="{0A118D4F-5EF5-49F8-9227-CB5FC7CC8FE0}"/>
    <hyperlink ref="A6107" r:id="rId6097" xr:uid="{F4CD13F6-679A-4CCB-9931-2DDE5C6F7F7D}"/>
    <hyperlink ref="A6108" r:id="rId6098" xr:uid="{419CCFB5-F014-4C3A-889B-20DDE4972FCF}"/>
    <hyperlink ref="A6109" r:id="rId6099" xr:uid="{F6043212-4377-438A-AB52-B58C83B1C884}"/>
    <hyperlink ref="A6110" r:id="rId6100" xr:uid="{AA483F0A-3F72-4F02-86F9-E23DE08070A4}"/>
    <hyperlink ref="A6111" r:id="rId6101" xr:uid="{21F4F0FC-058F-4DC2-9684-FC2FC9A6A4BB}"/>
    <hyperlink ref="A6112" r:id="rId6102" xr:uid="{0836761F-A0FB-49B2-B475-03DCFCD3D809}"/>
    <hyperlink ref="A6113" r:id="rId6103" xr:uid="{FE782C8A-FCDA-4298-8B86-19700383077B}"/>
    <hyperlink ref="A6114" r:id="rId6104" xr:uid="{0F93CF1E-FBF5-4252-BCBE-4328E36BF6B6}"/>
    <hyperlink ref="A6115" r:id="rId6105" xr:uid="{FBBC7476-25FB-40FB-85FB-42FC585A72E6}"/>
    <hyperlink ref="A6116" r:id="rId6106" xr:uid="{45358CEA-83C4-4073-A00A-630929E4EB4B}"/>
    <hyperlink ref="A6117" r:id="rId6107" xr:uid="{8EDBE691-6BC3-415D-9443-C98F232DD1DB}"/>
    <hyperlink ref="A6118" r:id="rId6108" xr:uid="{F1EB2676-B489-427C-9AE1-40C5161BE987}"/>
    <hyperlink ref="A6119" r:id="rId6109" xr:uid="{26969416-C0CF-408F-8BA7-FF681190F4D1}"/>
    <hyperlink ref="A6120" r:id="rId6110" xr:uid="{8F8B38C7-466C-4624-B7CF-C2B9AC688273}"/>
    <hyperlink ref="A6121" r:id="rId6111" xr:uid="{6F7FBB73-064B-4684-975C-55207CC27F2A}"/>
    <hyperlink ref="A6122" r:id="rId6112" xr:uid="{751DC9CC-42D2-4E27-A657-4DCEC29A03F9}"/>
    <hyperlink ref="A6123" r:id="rId6113" xr:uid="{91B44B96-6EFB-4659-8DEB-AFC64AB698E5}"/>
    <hyperlink ref="A6124" r:id="rId6114" xr:uid="{9B207D6C-A3D7-4FD0-9D4D-7E507B69C48D}"/>
    <hyperlink ref="A6125" r:id="rId6115" xr:uid="{B52E98CD-1C9A-4D54-89B4-8E870AAFF8FA}"/>
    <hyperlink ref="A6126" r:id="rId6116" xr:uid="{5E44EE5E-D4F1-45CC-B6C8-B8EA5AC75B7A}"/>
    <hyperlink ref="A6127" r:id="rId6117" xr:uid="{58987553-2D88-4833-9362-FF42D1D78E6E}"/>
    <hyperlink ref="A6128" r:id="rId6118" xr:uid="{6AF7A3CC-D991-451C-BDE1-B40751BBFB22}"/>
    <hyperlink ref="A6129" r:id="rId6119" xr:uid="{7F7DEB3B-62B7-422F-9DDA-81FEA2FBAE99}"/>
    <hyperlink ref="A6130" r:id="rId6120" xr:uid="{D3A6D353-FE5E-4AD4-85F7-5FECA9BFE4DF}"/>
    <hyperlink ref="A6131" r:id="rId6121" xr:uid="{39DEFDD6-AFE5-44DD-8028-619715611635}"/>
    <hyperlink ref="A6132" r:id="rId6122" xr:uid="{0D0A7ED7-D52A-4F7E-B72F-10C7BBE7DE55}"/>
    <hyperlink ref="A6133" r:id="rId6123" xr:uid="{6A192D74-9110-4642-A166-BCFB0F501C8B}"/>
    <hyperlink ref="A6134" r:id="rId6124" xr:uid="{CAECCC56-2423-4F02-AF04-25BD62E2553E}"/>
    <hyperlink ref="A6135" r:id="rId6125" xr:uid="{935EFC84-51EF-470F-96FB-EB5B3DB087C2}"/>
    <hyperlink ref="A6136" r:id="rId6126" xr:uid="{5D6BF290-5C41-4036-ABC1-56DBFE196368}"/>
    <hyperlink ref="A6137" r:id="rId6127" xr:uid="{18E3FF94-D29B-4A74-A7AB-737CC1617C44}"/>
    <hyperlink ref="A6138" r:id="rId6128" xr:uid="{253FF6C4-9DC5-400E-8CB0-50F5DAF99FC5}"/>
    <hyperlink ref="A6139" r:id="rId6129" xr:uid="{0B9B1019-6725-405B-A25D-E46BC82E591C}"/>
    <hyperlink ref="A6140" r:id="rId6130" xr:uid="{9011759A-474A-4371-BF65-E5DEB22A83EF}"/>
    <hyperlink ref="A6141" r:id="rId6131" xr:uid="{2AB0C96A-F708-4263-969C-47DCC8B38224}"/>
    <hyperlink ref="A6142" r:id="rId6132" xr:uid="{8628603D-BDAA-4869-A440-AB6E6CD0A80E}"/>
    <hyperlink ref="A6143" r:id="rId6133" xr:uid="{81A74F19-977E-48C6-B009-D66F5D905C69}"/>
    <hyperlink ref="A6144" r:id="rId6134" xr:uid="{F2F4A4E6-81D9-4DFB-8163-E518A77324A4}"/>
    <hyperlink ref="A6145" r:id="rId6135" xr:uid="{A1C6B59C-5875-44FE-8FED-FF9867F43F72}"/>
    <hyperlink ref="A6146" r:id="rId6136" xr:uid="{144CEDD0-125B-478D-97A9-E8A02BA41F4B}"/>
    <hyperlink ref="A6147" r:id="rId6137" xr:uid="{A5DAE7F8-6855-447C-B817-73DEF239612C}"/>
    <hyperlink ref="A6148" r:id="rId6138" xr:uid="{FC7DB859-2E60-4211-8A18-570D986955A4}"/>
    <hyperlink ref="A6149" r:id="rId6139" xr:uid="{E61F6399-C3EB-46EE-8F82-148C236FF957}"/>
    <hyperlink ref="A6150" r:id="rId6140" xr:uid="{5FEB5299-BDA8-4018-B9D9-146B9156EF68}"/>
    <hyperlink ref="A6151" r:id="rId6141" xr:uid="{70966D56-4422-4EC7-BAC6-9B651F114C60}"/>
    <hyperlink ref="A6152" r:id="rId6142" xr:uid="{E1E49302-4D70-4D78-B98E-8D38D33B9608}"/>
    <hyperlink ref="A6153" r:id="rId6143" xr:uid="{E61C912E-D3D8-4DFA-97E5-021FC3052D40}"/>
    <hyperlink ref="A6154" r:id="rId6144" xr:uid="{3D66B7F1-5A28-4D8B-AA28-64B571A48DED}"/>
    <hyperlink ref="A6155" r:id="rId6145" xr:uid="{DA9280E2-83D8-4DB0-829A-09511B53456C}"/>
    <hyperlink ref="A6156" r:id="rId6146" xr:uid="{60B0BD7B-13DA-4D73-B6B7-0D3A0317A5D4}"/>
    <hyperlink ref="A6157" r:id="rId6147" xr:uid="{57906048-F453-4C52-910F-854215D58C50}"/>
    <hyperlink ref="A6158" r:id="rId6148" xr:uid="{D1BA98C7-424E-46B6-B80D-CC35EE8C10DD}"/>
    <hyperlink ref="A6159" r:id="rId6149" xr:uid="{940ECB7E-B4C1-40C9-B3E8-E719BAD64FFC}"/>
    <hyperlink ref="A6160" r:id="rId6150" xr:uid="{C8C13B28-CDC7-4F50-AD1B-D75907BA1970}"/>
    <hyperlink ref="A6161" r:id="rId6151" xr:uid="{5FD4894F-42E8-4FAB-AD8D-FC33D1A55545}"/>
    <hyperlink ref="A6162" r:id="rId6152" xr:uid="{473B0B34-A4ED-4F1C-B005-CFFCC0CC1E07}"/>
    <hyperlink ref="A6163" r:id="rId6153" xr:uid="{94979EBF-5670-4E75-BB03-8B49E8C6D00B}"/>
    <hyperlink ref="A6164" r:id="rId6154" xr:uid="{FB5EC808-D272-4056-BF40-245B05174C95}"/>
    <hyperlink ref="A6165" r:id="rId6155" xr:uid="{7927EE3E-1B88-4408-8148-99206E2C80A7}"/>
    <hyperlink ref="A6166" r:id="rId6156" xr:uid="{B4BD7702-BCC5-42EE-90AC-90FAFB08CFD3}"/>
    <hyperlink ref="A6167" r:id="rId6157" xr:uid="{8900CD31-901C-4455-98A2-D8E5E7EB8F65}"/>
    <hyperlink ref="A6168" r:id="rId6158" xr:uid="{B07C131B-47BC-4446-A36E-CD403071074B}"/>
    <hyperlink ref="A6169" r:id="rId6159" xr:uid="{A341B61C-74C2-4818-8127-E2CBC959E11C}"/>
    <hyperlink ref="A6170" r:id="rId6160" xr:uid="{6F731AE3-F315-4847-8A2E-15A3D61C9953}"/>
    <hyperlink ref="A6171" r:id="rId6161" xr:uid="{C741B92F-A1E0-4F69-8230-555426F40AAB}"/>
    <hyperlink ref="A6172" r:id="rId6162" xr:uid="{4C0C2689-1199-40AA-A39D-A36098C8F52A}"/>
    <hyperlink ref="A6173" r:id="rId6163" xr:uid="{34CFFB83-420C-483B-BA46-A706304D4EC7}"/>
    <hyperlink ref="A6174" r:id="rId6164" xr:uid="{4F2D2FDE-2603-43B7-B6ED-895AC59EC04D}"/>
    <hyperlink ref="A6175" r:id="rId6165" xr:uid="{F43C753E-2E81-4818-A163-E0AE7BE79EF4}"/>
    <hyperlink ref="A6176" r:id="rId6166" xr:uid="{B947FE62-84DA-44B1-8A4E-67681EB61389}"/>
    <hyperlink ref="A6177" r:id="rId6167" xr:uid="{D308BF4F-3776-44FB-9FE6-9FCA069BA135}"/>
    <hyperlink ref="A6178" r:id="rId6168" xr:uid="{6E3F7EF2-3148-4559-9F3B-D4AD4F709FA4}"/>
    <hyperlink ref="A6179" r:id="rId6169" xr:uid="{257C6DC7-8C02-47C1-BB06-E71298472F55}"/>
    <hyperlink ref="A6180" r:id="rId6170" xr:uid="{56CCF4CC-E539-43E5-B747-7A8F4E069DB5}"/>
    <hyperlink ref="A6181" r:id="rId6171" xr:uid="{380872E8-D591-467A-A2DB-17F7A1E72950}"/>
    <hyperlink ref="A6182" r:id="rId6172" xr:uid="{4378B5EF-1A1A-4B61-B271-55877972B7A3}"/>
    <hyperlink ref="A6183" r:id="rId6173" xr:uid="{B61191E0-077E-4EAB-A2A9-153DD6EFA6BC}"/>
    <hyperlink ref="A6184" r:id="rId6174" xr:uid="{74BC1D7C-7680-4F4C-8C14-CAA5C5A9DCFA}"/>
    <hyperlink ref="A6185" r:id="rId6175" xr:uid="{17FD9FAF-FE14-44EB-B927-34630315448C}"/>
    <hyperlink ref="A6186" r:id="rId6176" xr:uid="{E66DF1E0-DB2C-4060-9185-1C8E1195651A}"/>
    <hyperlink ref="A6187" r:id="rId6177" xr:uid="{442FE314-6B94-4A78-98CD-344F6104747C}"/>
    <hyperlink ref="A6188" r:id="rId6178" xr:uid="{D4C8F6BD-2D2A-48BE-919E-428806A80AFA}"/>
    <hyperlink ref="A6189" r:id="rId6179" xr:uid="{6166D3F4-CD3E-43A3-A534-74ED3B10932A}"/>
    <hyperlink ref="A6190" r:id="rId6180" xr:uid="{F41AF83C-0218-4BFD-A6F9-EFB5B4C1F193}"/>
    <hyperlink ref="A6191" r:id="rId6181" xr:uid="{839C372E-888D-4D70-B16D-89AF15AC50B6}"/>
    <hyperlink ref="A6192" r:id="rId6182" xr:uid="{2F8C3D00-5C2B-445B-9CB8-DE5AA2D7A306}"/>
    <hyperlink ref="A6193" r:id="rId6183" xr:uid="{6A216768-EC8D-4E68-9ABA-C56F9C751E37}"/>
    <hyperlink ref="A6194" r:id="rId6184" xr:uid="{884CF728-F741-4053-B66A-DE03DC64546B}"/>
    <hyperlink ref="A6195" r:id="rId6185" xr:uid="{9063B759-864F-419E-901A-99830A95F4EF}"/>
    <hyperlink ref="A6196" r:id="rId6186" xr:uid="{62830B2D-6B09-43E5-B4EE-46156055F9CB}"/>
    <hyperlink ref="A6197" r:id="rId6187" xr:uid="{FBDB075F-7C11-42E3-AAAB-B23D9BB6FEA1}"/>
    <hyperlink ref="A6198" r:id="rId6188" xr:uid="{ECF86BA2-682A-44BB-9089-46124B45D443}"/>
    <hyperlink ref="A6199" r:id="rId6189" xr:uid="{AA1A690F-DBFB-46EB-AB7B-3E66DCC8248B}"/>
    <hyperlink ref="A6200" r:id="rId6190" xr:uid="{5A9EA865-09E8-4B99-9564-A7DDBE425582}"/>
    <hyperlink ref="A6201" r:id="rId6191" xr:uid="{09FCDCA2-03D8-4A41-821D-66A6B404C9C3}"/>
    <hyperlink ref="A6202" r:id="rId6192" xr:uid="{CC7EFED2-D932-4E2F-9DB7-B2FC8B797268}"/>
    <hyperlink ref="A6203" r:id="rId6193" xr:uid="{9FF37B2D-92A0-40E2-AE35-8B36C5931403}"/>
    <hyperlink ref="A6204" r:id="rId6194" xr:uid="{5377570A-BB10-4056-A565-80AD9EAD1CC6}"/>
    <hyperlink ref="A6205" r:id="rId6195" xr:uid="{C8844A92-2ED1-44CA-A761-67F082191086}"/>
    <hyperlink ref="A6206" r:id="rId6196" xr:uid="{B946433C-E3F3-4B21-A965-271E8FA2583E}"/>
    <hyperlink ref="A6207" r:id="rId6197" xr:uid="{A1C63E73-264D-4777-B4C0-AC285CAF612C}"/>
    <hyperlink ref="A6208" r:id="rId6198" xr:uid="{FBF71363-B32F-48F4-97EB-7BF3C8C5A34D}"/>
    <hyperlink ref="A6209" r:id="rId6199" xr:uid="{F003762E-ACE4-404E-98BF-5139B5CD330A}"/>
    <hyperlink ref="A6210" r:id="rId6200" xr:uid="{ED5A6C19-064D-49E1-A93B-FC5CD23C1301}"/>
    <hyperlink ref="A6211" r:id="rId6201" xr:uid="{6BDBCDC3-0ADF-4A21-9F75-64388DBE6C4E}"/>
    <hyperlink ref="A6212" r:id="rId6202" xr:uid="{C02288B9-9710-4ABC-8E83-378D0C5B78B3}"/>
    <hyperlink ref="A6213" r:id="rId6203" xr:uid="{2418DA94-DC07-4C76-A32C-1A18E6A114E4}"/>
    <hyperlink ref="A6214" r:id="rId6204" xr:uid="{70BE04C0-CBED-4EC3-A45E-9CBFF01B853F}"/>
    <hyperlink ref="A6215" r:id="rId6205" xr:uid="{498D50BC-E883-485A-8D02-442D16BD13C9}"/>
    <hyperlink ref="A6216" r:id="rId6206" xr:uid="{BFF40D91-AB25-457B-92B1-29E7BED499FF}"/>
    <hyperlink ref="A6217" r:id="rId6207" xr:uid="{01FB9416-DD99-48A8-9051-D32A64CED788}"/>
    <hyperlink ref="A6218" r:id="rId6208" xr:uid="{9D783B8A-DECC-4B15-8106-F26039F68340}"/>
    <hyperlink ref="A6219" r:id="rId6209" xr:uid="{AC529070-6236-473F-AA6D-67F115826CE4}"/>
    <hyperlink ref="A6220" r:id="rId6210" xr:uid="{031A2D07-EC4E-45C9-AAE2-46BCBF7A148E}"/>
    <hyperlink ref="A6221" r:id="rId6211" xr:uid="{EC686648-4D47-4CDA-BA47-8923CEB6E839}"/>
    <hyperlink ref="A6222" r:id="rId6212" xr:uid="{7EE29ADA-F146-45D9-866D-13A717CFF6B9}"/>
    <hyperlink ref="A6223" r:id="rId6213" xr:uid="{757C6A70-E105-4EEE-9B3C-6C4E560F48D7}"/>
    <hyperlink ref="A6224" r:id="rId6214" xr:uid="{28059814-AC1D-41E1-B3D1-95E845D2CB58}"/>
    <hyperlink ref="A6225" r:id="rId6215" xr:uid="{0F7C1261-6E00-4F43-A7B1-375BF6F5C7C1}"/>
    <hyperlink ref="A6226" r:id="rId6216" xr:uid="{CD353873-6B7E-40A8-86CD-B2E98E8B76BC}"/>
    <hyperlink ref="A6227" r:id="rId6217" xr:uid="{562170F8-A720-4375-9072-080502772325}"/>
    <hyperlink ref="A6228" r:id="rId6218" xr:uid="{7AD6880A-DFD9-4965-B40A-D3707717B1E2}"/>
    <hyperlink ref="A6229" r:id="rId6219" xr:uid="{99F4010B-66FA-47EC-92A8-6B0B5E81B5FF}"/>
    <hyperlink ref="A6230" r:id="rId6220" xr:uid="{B9122E68-3E16-40C8-BF53-52618AF2DB0F}"/>
    <hyperlink ref="A6231" r:id="rId6221" xr:uid="{41BFF2D4-32CE-4D84-ABF4-3E29B2118F5A}"/>
    <hyperlink ref="A6232" r:id="rId6222" xr:uid="{92DE2B70-315C-49CC-8E4A-8557359D5DB8}"/>
    <hyperlink ref="A6233" r:id="rId6223" xr:uid="{29CE6ECB-4F6E-439B-A07F-38CFE6269AC2}"/>
    <hyperlink ref="A6234" r:id="rId6224" xr:uid="{6CBDDF53-77BA-470B-8C66-1D4E474FF323}"/>
    <hyperlink ref="A6235" r:id="rId6225" xr:uid="{788E68DC-19EF-43ED-9F0D-4EA7E012A2AA}"/>
    <hyperlink ref="A6236" r:id="rId6226" xr:uid="{C9E8B041-0B9D-4CDD-8722-750FB7F1F210}"/>
    <hyperlink ref="A6237" r:id="rId6227" xr:uid="{974A2260-77BA-4CC5-889F-5EEC11EA0F68}"/>
    <hyperlink ref="A6238" r:id="rId6228" xr:uid="{05CDFA1C-F6E0-4141-A92D-329FD8654DCD}"/>
    <hyperlink ref="A6239" r:id="rId6229" xr:uid="{41F69C77-10BE-46A2-BFAF-613EF40B6385}"/>
    <hyperlink ref="A6240" r:id="rId6230" xr:uid="{1B5DA4C8-0154-42D0-8E99-2057681CB691}"/>
    <hyperlink ref="A6241" r:id="rId6231" xr:uid="{54748741-4A04-4643-912D-555440642B9B}"/>
    <hyperlink ref="A6242" r:id="rId6232" xr:uid="{760E030C-A219-4938-85A1-90AE38E973AF}"/>
    <hyperlink ref="A6243" r:id="rId6233" xr:uid="{F050A955-B80F-4947-A7E9-9A7F77433B3B}"/>
    <hyperlink ref="A6244" r:id="rId6234" xr:uid="{6457665A-F618-4663-8061-1EF609F76C26}"/>
    <hyperlink ref="A6245" r:id="rId6235" xr:uid="{987D0320-4819-4C56-9600-4485CA92712B}"/>
    <hyperlink ref="A6246" r:id="rId6236" xr:uid="{4B3CDD79-B650-45E0-BEE6-E1D2A0EC41EC}"/>
    <hyperlink ref="A6247" r:id="rId6237" xr:uid="{73F09120-E992-40AC-8141-1E6A7358FC14}"/>
    <hyperlink ref="A6248" r:id="rId6238" xr:uid="{82264E8B-B1E2-4A72-8F02-C1BE3CF43879}"/>
    <hyperlink ref="A6249" r:id="rId6239" xr:uid="{A3C5F361-24CB-41F1-9986-64F217899724}"/>
    <hyperlink ref="A6250" r:id="rId6240" xr:uid="{463764E0-75F2-4521-B388-D6CF7E2B2AE0}"/>
    <hyperlink ref="A6251" r:id="rId6241" xr:uid="{45C808FB-24F6-4F95-8789-4B81AB23993F}"/>
    <hyperlink ref="A6252" r:id="rId6242" xr:uid="{85BE705E-BB12-4EFC-AC57-B384C076A6A1}"/>
    <hyperlink ref="A6253" r:id="rId6243" xr:uid="{93084C7A-FAFC-47F0-893F-DC71BAA0FDD4}"/>
    <hyperlink ref="A6254" r:id="rId6244" xr:uid="{A2EF546A-063F-4D58-B6C0-F30D23677E3D}"/>
    <hyperlink ref="A6255" r:id="rId6245" xr:uid="{C4363289-F22C-4CED-A45C-CCCAB54B8249}"/>
    <hyperlink ref="A6256" r:id="rId6246" xr:uid="{9F28CEC8-1E90-4696-9A84-30D30E3C721F}"/>
    <hyperlink ref="A6257" r:id="rId6247" xr:uid="{590A78CD-F15C-4A4B-B5DB-13999E3A013B}"/>
    <hyperlink ref="A6258" r:id="rId6248" xr:uid="{56EE376C-94A4-4689-88CF-1889CD3DBF1F}"/>
    <hyperlink ref="A6259" r:id="rId6249" xr:uid="{A5C78541-7A5D-40D9-855A-CB8315CEDFC9}"/>
    <hyperlink ref="A6260" r:id="rId6250" xr:uid="{DE951887-1C7A-42FB-AACC-13DC9128D6C9}"/>
    <hyperlink ref="A6261" r:id="rId6251" xr:uid="{F09B93D1-5F17-4434-9DCE-4FBDDF91A790}"/>
    <hyperlink ref="A6262" r:id="rId6252" xr:uid="{D8712DDD-79E5-4424-A112-421A0077FB0B}"/>
    <hyperlink ref="A6263" r:id="rId6253" xr:uid="{67A77CD6-2971-40A8-AFED-7A1545109BE1}"/>
    <hyperlink ref="A6264" r:id="rId6254" xr:uid="{99CCF661-C3F9-4A99-ACB3-86C3ACDEEAC2}"/>
    <hyperlink ref="A6265" r:id="rId6255" xr:uid="{615F4F43-6802-49AD-82CB-76E4DC5EDD8C}"/>
    <hyperlink ref="A6266" r:id="rId6256" xr:uid="{D5C833D9-5B48-44C0-AF70-20ED6F2FCBEA}"/>
    <hyperlink ref="A6267" r:id="rId6257" xr:uid="{1E3B66B1-A0A6-4771-BB33-76D7EE7E8F25}"/>
    <hyperlink ref="A6268" r:id="rId6258" xr:uid="{04550F82-42B6-4A8F-91DB-9A70F6B437C3}"/>
    <hyperlink ref="A6269" r:id="rId6259" xr:uid="{DAD8253B-6424-4C4B-B22B-05E94C76958E}"/>
    <hyperlink ref="A6270" r:id="rId6260" xr:uid="{CDED204A-5AFE-4A68-9069-65761D0A8E0A}"/>
    <hyperlink ref="A6271" r:id="rId6261" xr:uid="{D79A8C4A-29EB-4E24-AC89-5000FFC17AA4}"/>
    <hyperlink ref="A6272" r:id="rId6262" xr:uid="{AAFB7D09-F2B6-4BB3-9487-96E8BCE20647}"/>
    <hyperlink ref="A6273" r:id="rId6263" xr:uid="{5672DD2A-F266-4598-A46D-589AB157BFA4}"/>
    <hyperlink ref="A6274" r:id="rId6264" xr:uid="{BC5DABD3-C8CE-4D2D-967E-4DBF3665DFFA}"/>
    <hyperlink ref="A6275" r:id="rId6265" xr:uid="{F802378E-F423-4D6B-A06B-FD246A42DD87}"/>
    <hyperlink ref="A6276" r:id="rId6266" xr:uid="{4810F1AB-DB02-4526-9A24-6746BE3EA4C1}"/>
    <hyperlink ref="A6277" r:id="rId6267" xr:uid="{9DB53B9C-9474-45A3-99F0-ABD745D8F366}"/>
    <hyperlink ref="A6278" r:id="rId6268" xr:uid="{332021C7-E4C2-4058-BEA0-0E5357BF5D24}"/>
    <hyperlink ref="A6279" r:id="rId6269" xr:uid="{C9107ED7-C971-40F9-8C55-537302B9D7CE}"/>
    <hyperlink ref="A6280" r:id="rId6270" xr:uid="{E99036E2-0F65-4C1B-A7EF-657F886084CA}"/>
    <hyperlink ref="A6281" r:id="rId6271" xr:uid="{72B98B4E-6D7A-4E3F-97CF-A9F0490A65AA}"/>
    <hyperlink ref="A6282" r:id="rId6272" xr:uid="{8F429AC7-7EA7-408E-A4C5-6AE6EF7B52B9}"/>
    <hyperlink ref="A6283" r:id="rId6273" xr:uid="{81B75103-D384-4736-80E6-609C4C6531FA}"/>
    <hyperlink ref="A6284" r:id="rId6274" xr:uid="{989D3AA6-D263-4C35-BD7C-F050B5EE4C59}"/>
    <hyperlink ref="A6285" r:id="rId6275" xr:uid="{C005BF3F-02F5-4F8F-BD5A-96EABEE3CF84}"/>
    <hyperlink ref="A6286" r:id="rId6276" xr:uid="{278F3016-0A2B-4E94-91AB-156FECDC24A3}"/>
    <hyperlink ref="A6287" r:id="rId6277" xr:uid="{A9A95A83-D5AC-48E8-8F99-81D384324B0A}"/>
    <hyperlink ref="A6288" r:id="rId6278" xr:uid="{3F1DE4B9-1922-499A-85DD-7A79CD24DBFE}"/>
    <hyperlink ref="A6289" r:id="rId6279" xr:uid="{4F977710-C5F8-4A32-AA7B-C82A40ED1765}"/>
    <hyperlink ref="A6290" r:id="rId6280" xr:uid="{6D9E283A-4C9F-4EE9-A284-38A929A8613A}"/>
    <hyperlink ref="A6291" r:id="rId6281" xr:uid="{1BE3045B-1FA2-4C4B-8990-7E13AA3F6CC8}"/>
    <hyperlink ref="A6292" r:id="rId6282" xr:uid="{449E514E-DF80-4ACE-B2DC-3E61EAD2D4F8}"/>
    <hyperlink ref="A6293" r:id="rId6283" xr:uid="{5AE15634-06DD-4532-A024-5103D5B58BE3}"/>
    <hyperlink ref="A6294" r:id="rId6284" xr:uid="{1BA67402-4EA2-4E06-91D8-6F4DBC016990}"/>
    <hyperlink ref="A6295" r:id="rId6285" xr:uid="{D6191E59-5979-48DC-AF77-8CB9964D499C}"/>
    <hyperlink ref="A6296" r:id="rId6286" xr:uid="{464126F0-B317-4D0F-90B7-5EADC38DDA19}"/>
    <hyperlink ref="A6297" r:id="rId6287" xr:uid="{C896D7FC-F99E-4970-AF95-66F091697A28}"/>
    <hyperlink ref="A6298" r:id="rId6288" xr:uid="{BF23591B-A90E-44F7-A959-F7F07F50B181}"/>
    <hyperlink ref="A6299" r:id="rId6289" xr:uid="{DC301216-14E1-499B-9B93-E7671890C9D8}"/>
    <hyperlink ref="A6300" r:id="rId6290" xr:uid="{2FB7C945-1AD8-4C49-93D3-A06F091325E7}"/>
    <hyperlink ref="A6301" r:id="rId6291" xr:uid="{E09FCD11-5823-486C-8FBB-87FE57669410}"/>
    <hyperlink ref="A6302" r:id="rId6292" xr:uid="{34FC5AB5-701B-4EC0-81AD-47A08ECABA65}"/>
    <hyperlink ref="A6303" r:id="rId6293" xr:uid="{3B0F82CF-5DBF-4D6A-A115-7CEF6A13248B}"/>
    <hyperlink ref="A6304" r:id="rId6294" xr:uid="{501A5155-F3DF-4232-8E95-8B49443ED5EF}"/>
    <hyperlink ref="A6305" r:id="rId6295" xr:uid="{C5C3B3A9-650D-4D3C-8851-A34BE77CB0D1}"/>
    <hyperlink ref="A6306" r:id="rId6296" xr:uid="{CAFA7009-5AA6-4E2C-82D4-87A3A623FAFF}"/>
    <hyperlink ref="A6307" r:id="rId6297" xr:uid="{8974D45B-05B2-454B-B015-BD43B6E3E257}"/>
    <hyperlink ref="A6308" r:id="rId6298" xr:uid="{5842415E-2EA2-4DD1-AEC4-4633CDA2BA9F}"/>
    <hyperlink ref="A6309" r:id="rId6299" xr:uid="{8CA88ACD-97FB-42F4-A623-23DA3BD02F9B}"/>
    <hyperlink ref="A6310" r:id="rId6300" xr:uid="{6F8AEDEC-ED4C-46F6-AA2F-29AA7A5FD7A2}"/>
    <hyperlink ref="A6311" r:id="rId6301" xr:uid="{50F91C63-39D4-4571-BBB4-7F5427540A2E}"/>
    <hyperlink ref="A6312" r:id="rId6302" xr:uid="{F322B3BB-11FA-4F59-96A0-2ECAE6B7435C}"/>
    <hyperlink ref="A6313" r:id="rId6303" xr:uid="{6C36445B-89FE-4A79-8783-B7011C400A21}"/>
    <hyperlink ref="A6314" r:id="rId6304" xr:uid="{1B1D3B9E-859A-4B52-87F3-A2E3A89BDBA2}"/>
    <hyperlink ref="A6315" r:id="rId6305" xr:uid="{7C285A69-503A-4E3C-9C74-B3BBF5134B75}"/>
    <hyperlink ref="A6316" r:id="rId6306" xr:uid="{5F6AB2F8-07A2-4F3D-BE82-CC6BB7622989}"/>
    <hyperlink ref="A6317" r:id="rId6307" xr:uid="{444411D6-A429-4A37-A45C-FE12554B8B52}"/>
    <hyperlink ref="A6318" r:id="rId6308" xr:uid="{F6F4EADB-7DD3-4473-9EB0-FB062A6571DA}"/>
    <hyperlink ref="A6319" r:id="rId6309" xr:uid="{2ADCB0FF-1B41-46AF-93D4-4824D3864194}"/>
    <hyperlink ref="A6320" r:id="rId6310" xr:uid="{DE18F859-6210-452F-90F6-26762AE62D39}"/>
    <hyperlink ref="A6321" r:id="rId6311" xr:uid="{39513C45-08A4-4C6B-8302-DA52596986CD}"/>
    <hyperlink ref="A6322" r:id="rId6312" xr:uid="{BD99288B-9949-41A0-9E62-E27851E8212C}"/>
    <hyperlink ref="A6323" r:id="rId6313" xr:uid="{966853B3-CC2F-4EE2-8B3A-D062EAA04270}"/>
    <hyperlink ref="A6324" r:id="rId6314" xr:uid="{7EAC4FC2-B0DC-45C0-BF17-A057CB84202B}"/>
    <hyperlink ref="A6325" r:id="rId6315" xr:uid="{1F6EEA44-682A-4CD6-8C70-EFE425AB7206}"/>
    <hyperlink ref="A6326" r:id="rId6316" xr:uid="{F73A66F8-60A1-4047-AED3-88BBFECEF511}"/>
    <hyperlink ref="A6327" r:id="rId6317" xr:uid="{8D3E58C2-1042-4750-8DD3-DB4BFF2C0D3C}"/>
    <hyperlink ref="A6328" r:id="rId6318" xr:uid="{BCF816A1-00B3-4C52-A732-3DDBF7543BB0}"/>
    <hyperlink ref="A6329" r:id="rId6319" xr:uid="{05FBA517-958F-4521-8E98-E6A509DF437F}"/>
    <hyperlink ref="A6330" r:id="rId6320" xr:uid="{B178BD92-EA41-406E-9E44-74C17BAB1520}"/>
    <hyperlink ref="A6331" r:id="rId6321" xr:uid="{ECEBB8D9-6E88-405E-B681-F90F7CB37318}"/>
    <hyperlink ref="A6332" r:id="rId6322" xr:uid="{00C103D6-B024-45EF-8306-39EDA2D1FD8D}"/>
    <hyperlink ref="A6333" r:id="rId6323" xr:uid="{2EF14735-7DD8-4BAB-B1EF-10E3F7E40903}"/>
    <hyperlink ref="A6334" r:id="rId6324" xr:uid="{A1444121-EDC1-47F4-92D4-0A676E110692}"/>
    <hyperlink ref="A6335" r:id="rId6325" xr:uid="{79C1310B-942E-4428-A32B-3F704FAE19FA}"/>
    <hyperlink ref="A6336" r:id="rId6326" xr:uid="{85C0613E-0E16-4A6D-A479-8D71AD308FAA}"/>
    <hyperlink ref="A6337" r:id="rId6327" xr:uid="{F522C76C-FB9B-4027-B8E9-1837313E30BA}"/>
    <hyperlink ref="A6338" r:id="rId6328" xr:uid="{E9B8BF1C-EBFD-4540-BC46-D6F26BC3EC0D}"/>
    <hyperlink ref="A6339" r:id="rId6329" xr:uid="{CC33B19D-BA99-46FC-8F97-5B99BB7F60CC}"/>
    <hyperlink ref="A6340" r:id="rId6330" xr:uid="{B90CF207-F930-4214-8AFA-3FC347501077}"/>
    <hyperlink ref="A6341" r:id="rId6331" xr:uid="{AE9E1FF8-203A-4B95-A489-D93F3C2C62FE}"/>
    <hyperlink ref="A6342" r:id="rId6332" xr:uid="{812ECD27-9AA3-4C11-83F0-F310781749C6}"/>
    <hyperlink ref="A6343" r:id="rId6333" xr:uid="{EBFFC394-3590-4B4B-BC0A-73F86AAEA4FE}"/>
    <hyperlink ref="A6344" r:id="rId6334" xr:uid="{11DF8D3F-2389-42A7-9FB7-8268F334B00B}"/>
    <hyperlink ref="A6345" r:id="rId6335" xr:uid="{4E39647C-D65D-419F-988E-6F149DDF8217}"/>
    <hyperlink ref="A6346" r:id="rId6336" xr:uid="{6F9F9CA7-8600-4B7B-859C-06950A17B5F9}"/>
    <hyperlink ref="A6347" r:id="rId6337" xr:uid="{E4881866-8108-4724-84FF-7E4504035547}"/>
    <hyperlink ref="A6348" r:id="rId6338" xr:uid="{621F949A-1537-475E-A3D9-FC9BCDCEC605}"/>
    <hyperlink ref="A6349" r:id="rId6339" xr:uid="{5872FB7D-E1F0-425C-93C9-6A5F34C15964}"/>
    <hyperlink ref="A6350" r:id="rId6340" xr:uid="{346736A7-D4EB-4582-BF30-100032ABF9A8}"/>
    <hyperlink ref="A6351" r:id="rId6341" xr:uid="{76706323-71BB-419D-B785-09C1ACE1BC09}"/>
    <hyperlink ref="A6352" r:id="rId6342" xr:uid="{C295896E-440B-4FC2-8700-C16F7187E3F6}"/>
    <hyperlink ref="A6353" r:id="rId6343" xr:uid="{7FEEC775-EDFF-46AC-9743-0FCE0F3A1878}"/>
    <hyperlink ref="A6354" r:id="rId6344" xr:uid="{55386075-2919-4BF5-926D-095EA5537050}"/>
    <hyperlink ref="A6355" r:id="rId6345" xr:uid="{B354EABD-D9E3-4FEE-B53A-215D27D418C0}"/>
    <hyperlink ref="A6356" r:id="rId6346" xr:uid="{39BD7EE4-09A7-4310-9087-9C421DB3A733}"/>
    <hyperlink ref="A6357" r:id="rId6347" xr:uid="{ED7EC4A1-A0F1-449F-83C8-FEE34FB23836}"/>
    <hyperlink ref="A6358" r:id="rId6348" xr:uid="{7EAEE952-35CA-4015-A16F-9C8F6E625F1B}"/>
    <hyperlink ref="A6359" r:id="rId6349" xr:uid="{61EA30F6-F990-42F2-90FF-81F965AA9796}"/>
    <hyperlink ref="A6360" r:id="rId6350" xr:uid="{5C01190A-80A7-4B32-A274-9ECFF3D7FD95}"/>
    <hyperlink ref="A6361" r:id="rId6351" xr:uid="{2226E5D9-74B1-4AD3-B8F5-EB4FFF0168E3}"/>
    <hyperlink ref="A6362" r:id="rId6352" xr:uid="{078B9D1C-D940-4591-8152-5EC6FE13F503}"/>
    <hyperlink ref="A6363" r:id="rId6353" xr:uid="{12B10331-8C1E-40EF-96D9-59FD1E96FFC2}"/>
    <hyperlink ref="A6364" r:id="rId6354" xr:uid="{CE693547-8253-4852-A634-F803712B40BF}"/>
    <hyperlink ref="A6365" r:id="rId6355" xr:uid="{B163DE97-66A6-40CA-9E7C-3A519B50F36D}"/>
    <hyperlink ref="A6366" r:id="rId6356" xr:uid="{4BFBDE8B-4901-40C9-9E77-012F3360B430}"/>
    <hyperlink ref="A6367" r:id="rId6357" xr:uid="{14597F72-6B83-452B-AF3C-CB030B4C2D0B}"/>
    <hyperlink ref="A6368" r:id="rId6358" xr:uid="{3AF9D71C-55D6-4AAD-BA2E-378D2857157F}"/>
    <hyperlink ref="A6369" r:id="rId6359" xr:uid="{1177892A-49CD-41C1-9298-77339A605F35}"/>
    <hyperlink ref="A6370" r:id="rId6360" xr:uid="{FAEC1DDD-B036-4D11-B71B-9C9039465308}"/>
    <hyperlink ref="A6371" r:id="rId6361" xr:uid="{B67445BF-5B88-488D-BABC-04D6EF848D43}"/>
    <hyperlink ref="A6372" r:id="rId6362" xr:uid="{6D157C2E-3AE7-43BB-A049-64B527D78F79}"/>
    <hyperlink ref="A6373" r:id="rId6363" xr:uid="{7C6C79B5-264A-497E-BA8D-1529AB18B774}"/>
    <hyperlink ref="A6374" r:id="rId6364" xr:uid="{3A8BB80D-5A82-497E-876C-5A9ECF95A1B0}"/>
    <hyperlink ref="A6375" r:id="rId6365" xr:uid="{72C5384A-377F-42EC-A170-4DADD6F0B04C}"/>
    <hyperlink ref="A6376" r:id="rId6366" xr:uid="{6F47286D-1461-4C20-8397-C999DD89EF1A}"/>
    <hyperlink ref="A6377" r:id="rId6367" xr:uid="{5CA6D665-07F9-4782-9B01-9E351E23A172}"/>
    <hyperlink ref="A6378" r:id="rId6368" xr:uid="{639CE191-169F-472E-8D3D-E3763FC4BB09}"/>
    <hyperlink ref="A6379" r:id="rId6369" xr:uid="{66BCFD8F-3CE9-407C-907D-19CDDDAB40F8}"/>
    <hyperlink ref="A6380" r:id="rId6370" xr:uid="{D8240833-CF97-469D-8C2C-F85FDCB8D749}"/>
    <hyperlink ref="A6381" r:id="rId6371" xr:uid="{00AF2AA6-AA8F-4BBD-BF0F-2E388E1AA824}"/>
    <hyperlink ref="A6382" r:id="rId6372" xr:uid="{6367496A-91CB-474B-A07D-DAF25D1C7A84}"/>
    <hyperlink ref="A6383" r:id="rId6373" xr:uid="{891B31D2-7CD9-4990-A6BB-870E4DAAD1C1}"/>
    <hyperlink ref="A6384" r:id="rId6374" xr:uid="{6909B5AC-44EF-474C-919F-B2686B9C790A}"/>
    <hyperlink ref="A6385" r:id="rId6375" xr:uid="{5C2444B3-6C3F-4EDF-AD89-FEF2677819A9}"/>
    <hyperlink ref="A6386" r:id="rId6376" xr:uid="{33508E45-2CE1-48F5-89D1-A06A0B797A3D}"/>
    <hyperlink ref="A6387" r:id="rId6377" xr:uid="{BD22E48E-5055-46C8-A2D8-6B6110F2732B}"/>
    <hyperlink ref="A6388" r:id="rId6378" xr:uid="{87DA278A-E540-4CA3-BEEF-62C7730CF979}"/>
    <hyperlink ref="A6389" r:id="rId6379" xr:uid="{B81A9141-CBE5-405D-908F-876F0D5743DA}"/>
    <hyperlink ref="A6390" r:id="rId6380" xr:uid="{B6D6B098-8B1B-4CAE-A0B0-970FA98CFE61}"/>
    <hyperlink ref="A6391" r:id="rId6381" xr:uid="{F7DCCF32-81FC-427E-A778-15CAA01AD653}"/>
    <hyperlink ref="A6392" r:id="rId6382" xr:uid="{3688CA59-EBDD-47DF-A46F-A4E4B6563469}"/>
    <hyperlink ref="A6393" r:id="rId6383" xr:uid="{CF2667ED-D975-49DC-AD2A-8702116505EA}"/>
    <hyperlink ref="A6394" r:id="rId6384" xr:uid="{FA51B2BF-AF61-412E-9A8D-664C24AB701F}"/>
    <hyperlink ref="A6395" r:id="rId6385" xr:uid="{561C336C-2DD4-4366-90BF-ECF1F1EB8104}"/>
    <hyperlink ref="A6396" r:id="rId6386" xr:uid="{4DD305FB-33B4-4796-AFE2-C2605A623060}"/>
    <hyperlink ref="A6397" r:id="rId6387" xr:uid="{38D5E51A-25C6-41DD-AADA-D40CF64E9C9B}"/>
    <hyperlink ref="A6398" r:id="rId6388" xr:uid="{E218D028-D69D-469C-AD7A-FF1A9F76AF7B}"/>
    <hyperlink ref="A6399" r:id="rId6389" xr:uid="{C3F4ED65-528F-4603-A002-7C780C1BC1B6}"/>
    <hyperlink ref="A6400" r:id="rId6390" xr:uid="{599FF246-F294-4B29-BE0E-85FCFAC66406}"/>
    <hyperlink ref="A6401" r:id="rId6391" xr:uid="{6E0083A4-3030-4438-9546-C0F2E067496C}"/>
    <hyperlink ref="A6402" r:id="rId6392" xr:uid="{B8D62C87-4E0F-4AFF-853F-8A595A10585F}"/>
    <hyperlink ref="A6403" r:id="rId6393" xr:uid="{0CB3283B-73A0-4B5C-A495-099F1CEB1631}"/>
    <hyperlink ref="A6404" r:id="rId6394" xr:uid="{FFD85E2B-8C4C-4917-93D1-E5D7DDBC48BD}"/>
    <hyperlink ref="A6405" r:id="rId6395" xr:uid="{5D13A5B3-282D-4D37-AC91-4ACEFDF6162D}"/>
    <hyperlink ref="A6406" r:id="rId6396" xr:uid="{473D5830-F65F-468B-9E36-ACC07CC2491E}"/>
    <hyperlink ref="A6407" r:id="rId6397" xr:uid="{85761FAA-8151-4325-B410-C613FC1868F2}"/>
    <hyperlink ref="A6408" r:id="rId6398" xr:uid="{8217A0D0-C9EF-4FE7-8E61-169633FA01FE}"/>
    <hyperlink ref="A6409" r:id="rId6399" xr:uid="{C269FB50-A3A4-49DA-87C8-061D3F094240}"/>
    <hyperlink ref="A6410" r:id="rId6400" xr:uid="{7597B613-E4B6-4881-9261-B78771ECC476}"/>
    <hyperlink ref="A6411" r:id="rId6401" xr:uid="{8213F776-C5B6-4BAE-B6BF-484AD561A13A}"/>
    <hyperlink ref="A6412" r:id="rId6402" xr:uid="{60B067A0-58E6-4A8F-B91F-DDB383EC67DE}"/>
    <hyperlink ref="A6413" r:id="rId6403" xr:uid="{65D9D133-88F2-4A96-9E87-63E27250A7C0}"/>
    <hyperlink ref="A6414" r:id="rId6404" xr:uid="{12C1F108-DDC5-4380-9A1B-D48A4C90C671}"/>
    <hyperlink ref="A6415" r:id="rId6405" xr:uid="{864F700E-5759-4381-9D1C-D9355E503A8D}"/>
    <hyperlink ref="A6416" r:id="rId6406" xr:uid="{1B466975-C973-40EF-9F11-9FC35AAFBA72}"/>
    <hyperlink ref="A6417" r:id="rId6407" xr:uid="{A8DFEE92-FF4E-432A-9138-1E6AC14943AB}"/>
    <hyperlink ref="A6418" r:id="rId6408" xr:uid="{8FB644FD-12F7-4948-9011-698EFE54659F}"/>
    <hyperlink ref="A6419" r:id="rId6409" xr:uid="{AC6AFB61-4967-4B40-A789-B72CE9DF66CA}"/>
    <hyperlink ref="A6420" r:id="rId6410" xr:uid="{BC34344F-59AC-48F1-9E11-A7CB8D839D7E}"/>
    <hyperlink ref="A6421" r:id="rId6411" xr:uid="{0007187A-7B51-4073-AE52-47499E99FDDB}"/>
    <hyperlink ref="A6422" r:id="rId6412" xr:uid="{4CFF09A1-108F-4496-927C-42BA1A3A60B3}"/>
    <hyperlink ref="A6423" r:id="rId6413" xr:uid="{320AF598-4EF7-48D2-AE7F-6BEA77B94114}"/>
    <hyperlink ref="A6424" r:id="rId6414" xr:uid="{DEFD6E1A-BC23-435C-94D0-5B3F45473F33}"/>
    <hyperlink ref="A6425" r:id="rId6415" xr:uid="{88A67F3D-1965-4C68-BB82-AE737A7F1DE4}"/>
    <hyperlink ref="A6426" r:id="rId6416" xr:uid="{827206AA-1268-4CBA-80C4-14353DFB0A79}"/>
    <hyperlink ref="A6427" r:id="rId6417" xr:uid="{39D6B971-5A20-4EBA-9B8C-12D5EFBE5466}"/>
    <hyperlink ref="A6428" r:id="rId6418" xr:uid="{A8B19277-66FD-48AB-A825-A2E2054C9393}"/>
    <hyperlink ref="A6429" r:id="rId6419" xr:uid="{0D38C18A-5A08-4424-A0E9-806CEB2356B0}"/>
    <hyperlink ref="A6430" r:id="rId6420" xr:uid="{511CBEE3-10BE-40EF-9976-8740CFA08FE8}"/>
    <hyperlink ref="A6431" r:id="rId6421" xr:uid="{A93AF010-A3CC-48B7-ADBD-2D934D26CB0F}"/>
    <hyperlink ref="A6432" r:id="rId6422" xr:uid="{2FB515B4-FEA0-4DB8-A37B-B9F1B9367182}"/>
    <hyperlink ref="A6433" r:id="rId6423" xr:uid="{8764240E-A259-46F9-A611-56B078BCC163}"/>
    <hyperlink ref="A6434" r:id="rId6424" xr:uid="{47DC7C44-C43E-4E1B-AB59-6D28FE9B9792}"/>
    <hyperlink ref="A6435" r:id="rId6425" xr:uid="{D078B1C8-B446-4C77-A365-C92E46FDCCDE}"/>
    <hyperlink ref="A6436" r:id="rId6426" xr:uid="{E0C4FB38-776A-4D40-8611-B674EFE668C2}"/>
    <hyperlink ref="A6437" r:id="rId6427" xr:uid="{280B5399-121A-411B-A8C3-CD1C9796713B}"/>
    <hyperlink ref="A6438" r:id="rId6428" xr:uid="{ACD76EE4-AB9D-41C6-A0CC-3EE384DB29B8}"/>
    <hyperlink ref="A6439" r:id="rId6429" xr:uid="{3F6A14EB-CE99-4B8B-92C4-6346D25D58F9}"/>
    <hyperlink ref="A6440" r:id="rId6430" xr:uid="{1C774932-F9CC-474E-A040-FC662DD75437}"/>
    <hyperlink ref="A6441" r:id="rId6431" xr:uid="{9061DCE2-B7AF-413F-A796-13907C0C3B6E}"/>
    <hyperlink ref="A6442" r:id="rId6432" xr:uid="{7FB117A1-C311-48DA-B782-D9AFC4757F19}"/>
    <hyperlink ref="A6443" r:id="rId6433" xr:uid="{DB29642C-5917-4600-B172-BE1468C496C7}"/>
    <hyperlink ref="A6444" r:id="rId6434" xr:uid="{2DF34CF9-5924-4365-902A-8215B77BE075}"/>
    <hyperlink ref="A6445" r:id="rId6435" xr:uid="{C56565BA-E05A-44F4-8C3A-DF2F5F1DC852}"/>
    <hyperlink ref="A6446" r:id="rId6436" xr:uid="{B68C6BAE-5BA7-4DE0-B747-53413C6156E0}"/>
    <hyperlink ref="A6447" r:id="rId6437" xr:uid="{BD3509F5-D1CF-434D-BDB3-1B3441100192}"/>
    <hyperlink ref="A6448" r:id="rId6438" xr:uid="{EE319371-C757-4734-8D5D-291950DCA89A}"/>
    <hyperlink ref="A6449" r:id="rId6439" xr:uid="{8B7255E6-36E5-417F-ADB2-5E904AF5B720}"/>
    <hyperlink ref="A6450" r:id="rId6440" xr:uid="{64C9ADE0-A2F9-46E5-8F45-6E2C1B0E60A6}"/>
    <hyperlink ref="A6451" r:id="rId6441" xr:uid="{B479F6AD-3EDE-49EB-9C81-FAD45AB7D969}"/>
    <hyperlink ref="A6452" r:id="rId6442" xr:uid="{16A5ADE1-520C-42B8-A447-12BAF34480BD}"/>
    <hyperlink ref="A6453" r:id="rId6443" xr:uid="{811B6739-A8EB-4AD0-B3AE-1F8871907AD2}"/>
    <hyperlink ref="A6454" r:id="rId6444" xr:uid="{41FDFDED-04FA-4F0B-81C8-76FDA27B79B5}"/>
    <hyperlink ref="A6455" r:id="rId6445" xr:uid="{0751B870-4426-4926-B272-C0B7F3C8F3FB}"/>
    <hyperlink ref="A6456" r:id="rId6446" xr:uid="{0EB24C0B-9615-4C79-A2F6-503C0FF264D0}"/>
    <hyperlink ref="A6457" r:id="rId6447" xr:uid="{06299445-1B4D-4AE2-8499-CD1593476668}"/>
    <hyperlink ref="A6458" r:id="rId6448" xr:uid="{4595E891-7F61-4895-9046-91A28B5C8C43}"/>
    <hyperlink ref="A6459" r:id="rId6449" xr:uid="{EDE3C0F4-FCC2-4DA1-9C63-61D9F08526B4}"/>
    <hyperlink ref="A6460" r:id="rId6450" xr:uid="{1309CDF1-EF02-430F-B11E-244BEC752073}"/>
    <hyperlink ref="A6461" r:id="rId6451" xr:uid="{87F9F1B1-D1FF-4F61-9924-9D0193C9476C}"/>
    <hyperlink ref="A6462" r:id="rId6452" xr:uid="{62251809-7267-4009-9E6F-96323104747B}"/>
    <hyperlink ref="A6463" r:id="rId6453" xr:uid="{96A15F3A-D87F-45B6-8EB2-5146856DA17E}"/>
    <hyperlink ref="A6464" r:id="rId6454" xr:uid="{F142D71F-B9AB-44E5-A79D-DC7593825AB3}"/>
    <hyperlink ref="A6465" r:id="rId6455" xr:uid="{2AD38317-E073-4565-9F66-96B8CF40799C}"/>
    <hyperlink ref="A6466" r:id="rId6456" xr:uid="{3F229B38-97DF-4A4C-8F65-302FEBDB16A8}"/>
    <hyperlink ref="A6467" r:id="rId6457" xr:uid="{18156539-4502-4745-815F-2DC839AFE754}"/>
    <hyperlink ref="A6468" r:id="rId6458" xr:uid="{A3FA1FB7-0804-43A8-AEB3-8B3773DC8BF0}"/>
    <hyperlink ref="A6469" r:id="rId6459" xr:uid="{9C3EE8F9-2338-4954-A642-E04B712ED9B4}"/>
    <hyperlink ref="A6470" r:id="rId6460" xr:uid="{110F77F5-951C-4818-A0CD-C09E26277D04}"/>
    <hyperlink ref="A6471" r:id="rId6461" xr:uid="{C72BB571-E39E-4BE5-9EA8-F75E0A19CABC}"/>
    <hyperlink ref="A6472" r:id="rId6462" xr:uid="{2A4BCC09-EDF4-46AE-93F6-1A885943F256}"/>
    <hyperlink ref="A6473" r:id="rId6463" xr:uid="{70A39387-F088-4F58-BB65-2B1D42C8F9C0}"/>
    <hyperlink ref="A6474" r:id="rId6464" xr:uid="{D62538FC-E55B-4018-B4C6-03D653F8E15C}"/>
    <hyperlink ref="A6475" r:id="rId6465" xr:uid="{B86E095B-2977-42BB-AF02-E20C30979767}"/>
    <hyperlink ref="A6476" r:id="rId6466" xr:uid="{DF8A44A7-876C-4B33-822A-48BB04DF2883}"/>
    <hyperlink ref="A6477" r:id="rId6467" xr:uid="{29B393BC-8436-4D77-9CC0-33413DF839C4}"/>
    <hyperlink ref="A6478" r:id="rId6468" xr:uid="{4CEF04C4-394D-4B35-80E7-4B21FDE1F787}"/>
    <hyperlink ref="A6479" r:id="rId6469" xr:uid="{DFE08722-5E57-4DD5-B880-C4E01071A843}"/>
    <hyperlink ref="A6480" r:id="rId6470" xr:uid="{C99FB0FD-A4D7-4623-AE87-D22157E3B927}"/>
    <hyperlink ref="A6481" r:id="rId6471" xr:uid="{B085064E-9A53-4CEC-B4B8-5C75B863A8BA}"/>
    <hyperlink ref="A6482" r:id="rId6472" xr:uid="{F1C2AB72-193A-48FF-89CA-78C4D2CC2400}"/>
    <hyperlink ref="A6483" r:id="rId6473" xr:uid="{DC2678A4-EA9E-46AE-B646-6F2655AB4435}"/>
    <hyperlink ref="A6484" r:id="rId6474" xr:uid="{94D76256-6DAD-46C7-9923-4D6B6380CEDF}"/>
    <hyperlink ref="A6485" r:id="rId6475" xr:uid="{514E257C-8AAC-4586-9E46-5F884F907593}"/>
    <hyperlink ref="A6486" r:id="rId6476" xr:uid="{C956013C-5F3F-46E6-830E-8AD163D7C5B9}"/>
    <hyperlink ref="A6487" r:id="rId6477" xr:uid="{FD3B5D93-22DA-46FE-9AA1-9D88D8DBE4DE}"/>
    <hyperlink ref="A6488" r:id="rId6478" xr:uid="{F0ED799F-6A2E-4734-92BD-37FE4916F79E}"/>
    <hyperlink ref="A6489" r:id="rId6479" xr:uid="{E26B7C7C-FD3A-43B1-A118-7AB2B7E16593}"/>
    <hyperlink ref="A6490" r:id="rId6480" xr:uid="{F22AB2BC-455C-4472-B28B-192B94F86C7E}"/>
    <hyperlink ref="A6491" r:id="rId6481" xr:uid="{EF65EEBE-AF1D-4DF0-B500-0DDDF0A40D76}"/>
    <hyperlink ref="A6492" r:id="rId6482" xr:uid="{1370C6B4-3F73-432C-B00B-4254B260C175}"/>
    <hyperlink ref="A6493" r:id="rId6483" xr:uid="{C4A738F2-159B-476E-84F1-E5A7A37475E0}"/>
    <hyperlink ref="A6494" r:id="rId6484" xr:uid="{5237CD79-09A6-4033-8CFC-65A93E38D986}"/>
    <hyperlink ref="A6495" r:id="rId6485" xr:uid="{626927DF-4EE9-4DCD-9810-BC320C99C98B}"/>
    <hyperlink ref="A6496" r:id="rId6486" xr:uid="{A3DC19C6-9AFE-4B28-A2E5-FB37969C3DE8}"/>
    <hyperlink ref="A6497" r:id="rId6487" xr:uid="{14A0B968-5AF3-4D03-90D5-122E6598BBAE}"/>
    <hyperlink ref="A6498" r:id="rId6488" xr:uid="{AACE318A-E8C3-43C1-8891-B8DAB72E549E}"/>
    <hyperlink ref="A6499" r:id="rId6489" xr:uid="{8D989E23-B454-43B6-91DD-9C6037C3A47C}"/>
    <hyperlink ref="A6500" r:id="rId6490" xr:uid="{CEBC6335-AE04-4AC8-BB51-664472D454C4}"/>
    <hyperlink ref="A6501" r:id="rId6491" xr:uid="{EA850CAA-FCF2-429B-994D-442126CFDAAE}"/>
    <hyperlink ref="A6502" r:id="rId6492" xr:uid="{0737991E-7409-4C0A-81BB-CB0AFA9ED301}"/>
    <hyperlink ref="A6503" r:id="rId6493" xr:uid="{5063B82B-FC35-46F8-A6A6-FA04CD78A52B}"/>
    <hyperlink ref="A6504" r:id="rId6494" xr:uid="{7BF45139-2B5D-4B00-8D9D-897E0E5FF5ED}"/>
    <hyperlink ref="A6505" r:id="rId6495" xr:uid="{639B5A66-B211-47DF-AABF-6605453698F7}"/>
    <hyperlink ref="A6506" r:id="rId6496" xr:uid="{288BE7EB-242E-40DE-BB69-696D1C126920}"/>
    <hyperlink ref="A6507" r:id="rId6497" xr:uid="{ACB9EC87-92CA-4D91-8131-E763A5076EAD}"/>
    <hyperlink ref="A6508" r:id="rId6498" xr:uid="{7B11316A-1BEF-443F-8EBD-596889173529}"/>
    <hyperlink ref="A6509" r:id="rId6499" xr:uid="{F14075E1-477F-4ABC-98C7-3ADF3AE9BB95}"/>
    <hyperlink ref="A6510" r:id="rId6500" xr:uid="{6878EF28-E50B-4F7C-89AE-A7F4BA070E88}"/>
    <hyperlink ref="A6511" r:id="rId6501" xr:uid="{D0980BD4-F346-4214-8B92-368026C7ED25}"/>
    <hyperlink ref="A6512" r:id="rId6502" xr:uid="{6223DDEB-FAB6-4BC6-8DEA-6AAD5388F0D4}"/>
    <hyperlink ref="A6513" r:id="rId6503" xr:uid="{EFB23CD9-C1D5-4B84-821F-66A71E8E56F5}"/>
    <hyperlink ref="A6514" r:id="rId6504" xr:uid="{4CEAA8A0-2879-47DD-B441-216AA398CC69}"/>
    <hyperlink ref="A6515" r:id="rId6505" xr:uid="{BE518657-D05C-4C23-A8DE-1B5C8B344377}"/>
    <hyperlink ref="A6516" r:id="rId6506" xr:uid="{43A4D86F-3100-4369-B04B-7F9112B96D62}"/>
    <hyperlink ref="A6517" r:id="rId6507" xr:uid="{FDA5D228-DDBC-458D-9ECB-8F2DD6071702}"/>
    <hyperlink ref="A6518" r:id="rId6508" xr:uid="{FE07EAEF-BCA9-4315-B44C-8BD430891BF6}"/>
    <hyperlink ref="A6519" r:id="rId6509" xr:uid="{199AAA83-59E0-40A2-83B1-A0D6917218B7}"/>
    <hyperlink ref="A6520" r:id="rId6510" xr:uid="{91D32DFF-C108-4196-BB5D-ABD832D234F7}"/>
    <hyperlink ref="A6521" r:id="rId6511" xr:uid="{38A4D677-F776-4E61-A2C7-DADB2144F951}"/>
    <hyperlink ref="A6522" r:id="rId6512" xr:uid="{8FBC4B22-8DAB-467C-A575-8CCA0DB84336}"/>
    <hyperlink ref="A6523" r:id="rId6513" xr:uid="{822FE152-1E3A-4664-9AB0-DB5880B4F1FD}"/>
    <hyperlink ref="A6524" r:id="rId6514" xr:uid="{7BC7A881-2060-42C7-A5CD-1FCF2C66FC4A}"/>
    <hyperlink ref="A6525" r:id="rId6515" xr:uid="{C19625EA-D98B-49B7-96D8-8584C139BD9C}"/>
    <hyperlink ref="A6526" r:id="rId6516" xr:uid="{E190997B-0CE5-4D5F-B7A3-D19853A838C8}"/>
    <hyperlink ref="A6527" r:id="rId6517" xr:uid="{DB6CC128-F666-4634-B182-A78BBC1B735A}"/>
    <hyperlink ref="A6528" r:id="rId6518" xr:uid="{11529641-97FD-4849-B995-0D9E839AF69A}"/>
    <hyperlink ref="A6529" r:id="rId6519" xr:uid="{1AE2732E-6258-4D78-AB37-A9C27DE59CFE}"/>
    <hyperlink ref="A6530" r:id="rId6520" xr:uid="{4A3D58D9-BEF6-44D8-AA87-77B2BB1D3BF4}"/>
    <hyperlink ref="A6531" r:id="rId6521" xr:uid="{D97DBD1F-20A9-499D-9D2E-526907B3C870}"/>
    <hyperlink ref="A6532" r:id="rId6522" xr:uid="{C9FB59BD-CE8F-4794-A93B-6DBBD8C70A64}"/>
    <hyperlink ref="A6533" r:id="rId6523" xr:uid="{17A552B2-1DAA-46C8-B745-255EF5A00AE7}"/>
    <hyperlink ref="A6534" r:id="rId6524" xr:uid="{885E4E45-7707-4726-95BF-FF676657A382}"/>
    <hyperlink ref="A6535" r:id="rId6525" xr:uid="{584455F2-1391-4A09-8045-DD200564303E}"/>
    <hyperlink ref="A6536" r:id="rId6526" xr:uid="{EA3E2D93-A2A1-4A37-B766-22E6B2E4B4AB}"/>
    <hyperlink ref="A6537" r:id="rId6527" xr:uid="{D61BBE2F-284D-4DBC-BFF9-204B7BFF192D}"/>
    <hyperlink ref="A6538" r:id="rId6528" xr:uid="{34E60320-6F8F-465F-A3FA-F1D457548346}"/>
    <hyperlink ref="A6539" r:id="rId6529" xr:uid="{EC9E05E1-4350-4D5C-B151-FC38A1E3ABC7}"/>
    <hyperlink ref="A6540" r:id="rId6530" xr:uid="{1445B6DB-25FD-445F-9E87-55E47F5E1519}"/>
    <hyperlink ref="A6541" r:id="rId6531" xr:uid="{53B072D6-0484-47B3-B387-A9EF491B48F7}"/>
    <hyperlink ref="A6542" r:id="rId6532" xr:uid="{6735F42A-C05D-4D3F-AFA9-7EB5DBF9CD06}"/>
    <hyperlink ref="A6543" r:id="rId6533" xr:uid="{34D3FBE0-7014-4AA3-92A2-8E27C00FEEC1}"/>
    <hyperlink ref="A6544" r:id="rId6534" xr:uid="{7DB303F0-5CE6-4FAD-B810-EE3EDE99FF04}"/>
    <hyperlink ref="A6545" r:id="rId6535" xr:uid="{EBAABAC1-F6D7-4A8F-844F-54A5F7A1277B}"/>
    <hyperlink ref="A6546" r:id="rId6536" xr:uid="{5103F535-CD46-4503-9864-8C93F6827F7B}"/>
    <hyperlink ref="A6547" r:id="rId6537" xr:uid="{44500D31-EFA2-4D9A-AC3E-D3885F5BCE0E}"/>
    <hyperlink ref="A6548" r:id="rId6538" xr:uid="{763DAA1A-1643-4DF3-93B2-1FFB730D6CDE}"/>
    <hyperlink ref="A6549" r:id="rId6539" xr:uid="{5142A25F-E97C-4BCC-9029-31E39313DEC8}"/>
    <hyperlink ref="A6550" r:id="rId6540" xr:uid="{FDC6D84B-7C06-4C6F-9F44-BBDDD1E4B498}"/>
    <hyperlink ref="A6551" r:id="rId6541" xr:uid="{FE40348B-26F4-43F4-B8D4-C8BF4DF90DBC}"/>
    <hyperlink ref="A6552" r:id="rId6542" xr:uid="{4A299499-0342-4922-811C-D8AC33FF1918}"/>
    <hyperlink ref="A6553" r:id="rId6543" xr:uid="{4A53B579-3457-4AB0-BDD7-5341417BDC54}"/>
    <hyperlink ref="A6554" r:id="rId6544" xr:uid="{485EC696-2254-45F7-ABED-613AFBF0855B}"/>
    <hyperlink ref="A6555" r:id="rId6545" xr:uid="{9419E015-ED3E-40D7-90FB-87AF83B3DFDD}"/>
    <hyperlink ref="A6556" r:id="rId6546" xr:uid="{28AC6FD5-2301-4E85-9CC7-120BE2F36CAF}"/>
    <hyperlink ref="A6557" r:id="rId6547" xr:uid="{87531F1C-7065-4C50-8E25-A752FE947568}"/>
    <hyperlink ref="A6558" r:id="rId6548" xr:uid="{D180A3ED-DE95-442B-BA72-C49947ACD7A9}"/>
    <hyperlink ref="A6559" r:id="rId6549" xr:uid="{00956785-2CDE-48BA-BA02-B6FF4A24AD53}"/>
    <hyperlink ref="A6560" r:id="rId6550" xr:uid="{E49978D8-FEEB-4826-9CDE-63976ACA1D26}"/>
    <hyperlink ref="A6561" r:id="rId6551" xr:uid="{1D941724-0755-4E6E-8C2F-DB9FB78D33F4}"/>
    <hyperlink ref="A6562" r:id="rId6552" xr:uid="{19F31120-29E1-4D23-99A3-AD72B873FE7C}"/>
    <hyperlink ref="A6563" r:id="rId6553" xr:uid="{18FDB744-5812-4B1B-AEEC-076E532BFC29}"/>
    <hyperlink ref="A6564" r:id="rId6554" xr:uid="{7A182975-EBF5-42D5-A0D1-A86B4DC22A44}"/>
    <hyperlink ref="A6565" r:id="rId6555" xr:uid="{8551AB2C-C54E-4546-92B5-8A5D5E199D34}"/>
    <hyperlink ref="A6566" r:id="rId6556" xr:uid="{F199AA86-D791-4FD0-A5EB-8FDFC170ED47}"/>
    <hyperlink ref="A6567" r:id="rId6557" xr:uid="{A53D075B-708F-4B4F-B280-47C3A8D29E73}"/>
    <hyperlink ref="A6568" r:id="rId6558" xr:uid="{58EE3CD0-9C3C-41B7-8FF4-50416086396A}"/>
    <hyperlink ref="A6569" r:id="rId6559" xr:uid="{E08431AE-400C-4EA9-84E2-A86547D08C2D}"/>
    <hyperlink ref="A6570" r:id="rId6560" xr:uid="{A8439775-BC44-49D0-B98E-9E283851C66C}"/>
    <hyperlink ref="A6571" r:id="rId6561" xr:uid="{5B93773E-1DF4-4F5C-A843-457DFD0EE565}"/>
    <hyperlink ref="A6572" r:id="rId6562" xr:uid="{CE7825B0-6F0E-413B-AF64-81F3F72D7858}"/>
    <hyperlink ref="A6573" r:id="rId6563" xr:uid="{B03EB071-18D9-4184-ACC3-05E855389AFB}"/>
    <hyperlink ref="A6574" r:id="rId6564" xr:uid="{23B462C6-88BC-4628-AA17-F06712C79A0B}"/>
    <hyperlink ref="A6575" r:id="rId6565" xr:uid="{7E7626E9-F67B-475B-A33F-0E66ABD5AA77}"/>
    <hyperlink ref="A6576" r:id="rId6566" xr:uid="{7F3218C7-C63F-4837-BCAA-45E46615ED2A}"/>
    <hyperlink ref="A6577" r:id="rId6567" xr:uid="{F53A43D7-4846-4313-AFD3-7694F0454762}"/>
    <hyperlink ref="A6578" r:id="rId6568" xr:uid="{7129AC40-83F9-4271-A5AC-40B4E7CC0029}"/>
    <hyperlink ref="A6579" r:id="rId6569" xr:uid="{8FC6B007-6B4D-4C14-A79F-9E09D44FC2B9}"/>
    <hyperlink ref="A6580" r:id="rId6570" xr:uid="{52F8BC8D-6FF9-4A64-97D0-F522742E4335}"/>
    <hyperlink ref="A6581" r:id="rId6571" xr:uid="{FE428355-CC08-4348-8E99-C5273B920793}"/>
    <hyperlink ref="A6582" r:id="rId6572" xr:uid="{0CA55E22-4FD9-4807-AE07-C7811B065293}"/>
    <hyperlink ref="A6583" r:id="rId6573" xr:uid="{C610C02B-1D79-4E45-A672-38CB787D8D48}"/>
    <hyperlink ref="A6584" r:id="rId6574" xr:uid="{94D2F79A-A046-4E54-A7B4-3E53D0C048BA}"/>
    <hyperlink ref="A6585" r:id="rId6575" xr:uid="{285151CC-9273-4C4B-A5EB-B187096F7520}"/>
    <hyperlink ref="A6586" r:id="rId6576" xr:uid="{38AC46C4-98FF-425D-934A-F1EAC1D301C4}"/>
    <hyperlink ref="A6587" r:id="rId6577" xr:uid="{240AB9CC-BD6F-4399-99B8-4880D0FCE551}"/>
    <hyperlink ref="A6588" r:id="rId6578" xr:uid="{06A9AED2-94AF-4E8F-B9DD-080F3B0DBF24}"/>
    <hyperlink ref="A6589" r:id="rId6579" xr:uid="{BB35774F-8DCD-4F4F-9286-BF328647C590}"/>
    <hyperlink ref="A6590" r:id="rId6580" xr:uid="{9B7CB91D-5C4D-410D-88A6-84B7E78B0D3C}"/>
    <hyperlink ref="A6591" r:id="rId6581" xr:uid="{FDB046F9-B9CE-44AF-A18B-D0A394D9F584}"/>
    <hyperlink ref="A6592" r:id="rId6582" xr:uid="{8897199A-1991-4828-85BA-3BF524C0A4E0}"/>
    <hyperlink ref="A6593" r:id="rId6583" xr:uid="{E95936DC-74E2-4E04-BA44-C55BF59CDA8E}"/>
    <hyperlink ref="A6594" r:id="rId6584" xr:uid="{9C5513CC-336B-4108-8872-B911C754032A}"/>
    <hyperlink ref="A6595" r:id="rId6585" xr:uid="{33A22A3C-5DA2-41D5-BD60-C1BD227C940C}"/>
    <hyperlink ref="A6596" r:id="rId6586" xr:uid="{B009B6BE-EEC4-4F27-B18E-EBC5EB2775B1}"/>
    <hyperlink ref="A6597" r:id="rId6587" xr:uid="{45243955-5FD0-4D43-A525-D99791474950}"/>
    <hyperlink ref="A6598" r:id="rId6588" xr:uid="{664FFF88-0B06-4588-B5C2-4550ADAD1289}"/>
    <hyperlink ref="A6599" r:id="rId6589" xr:uid="{C0F89809-8E71-4589-8525-595188BDB399}"/>
    <hyperlink ref="A6600" r:id="rId6590" xr:uid="{06FE17BC-B349-4EE7-B606-AF05039E42E5}"/>
    <hyperlink ref="A6601" r:id="rId6591" xr:uid="{D1CE85FB-0DDD-4546-B87D-AFCF34583846}"/>
    <hyperlink ref="A6602" r:id="rId6592" xr:uid="{38633597-44BE-4330-9B82-588FF6436E43}"/>
    <hyperlink ref="A6603" r:id="rId6593" xr:uid="{0E2746C9-3766-40E8-9BF7-35ECD853186C}"/>
    <hyperlink ref="A6604" r:id="rId6594" xr:uid="{2FAE2FDD-0FCE-4C28-8886-0C888982EF33}"/>
    <hyperlink ref="A6605" r:id="rId6595" xr:uid="{3834FD02-8A26-435E-8168-5CFE21D32B95}"/>
    <hyperlink ref="A6606" r:id="rId6596" xr:uid="{85863B32-36E3-4734-B7E4-3F577BED3700}"/>
    <hyperlink ref="A6607" r:id="rId6597" xr:uid="{54493FF9-C9A3-4C97-A74C-E0338AED0BB4}"/>
    <hyperlink ref="A6608" r:id="rId6598" xr:uid="{ADCBE157-2C26-4A16-9410-F42CD59707C9}"/>
    <hyperlink ref="A6609" r:id="rId6599" xr:uid="{FBBC4BCD-AB2C-4208-8BC3-F0FAB4C32C2D}"/>
    <hyperlink ref="A6610" r:id="rId6600" xr:uid="{A59EF6CB-A4AF-4808-BBFD-9CFC828CC662}"/>
    <hyperlink ref="A6611" r:id="rId6601" xr:uid="{DEE890D7-3615-4883-81B8-6AB0FD5ED84E}"/>
    <hyperlink ref="A6612" r:id="rId6602" xr:uid="{CFA6CD47-7770-498C-9DA7-17C941EB1BE6}"/>
    <hyperlink ref="A6613" r:id="rId6603" xr:uid="{DBF942DF-6EAF-409F-9E9E-ECF045779594}"/>
    <hyperlink ref="A6614" r:id="rId6604" xr:uid="{256908ED-C9F1-44C9-8828-1761C15E145C}"/>
    <hyperlink ref="A6615" r:id="rId6605" xr:uid="{C1B6474F-4108-426A-9D76-533B6EB58B5F}"/>
    <hyperlink ref="A6616" r:id="rId6606" xr:uid="{A7428B0B-B265-40E4-8C18-1C64EEDE8985}"/>
    <hyperlink ref="A6617" r:id="rId6607" xr:uid="{D008D0D8-7C4C-481A-BA45-E567AD724964}"/>
    <hyperlink ref="A6618" r:id="rId6608" xr:uid="{4D013C90-8DB5-4D1E-A811-E6609E923C84}"/>
    <hyperlink ref="A6619" r:id="rId6609" xr:uid="{3EDA7671-F83F-40A8-B0AF-D779990E0E4D}"/>
    <hyperlink ref="A6620" r:id="rId6610" xr:uid="{8E8B80F3-E179-4C92-B6E9-D20F1144680C}"/>
    <hyperlink ref="A6621" r:id="rId6611" xr:uid="{959D8FA9-4345-4C36-9BC3-C7240DEEDADA}"/>
    <hyperlink ref="A6622" r:id="rId6612" xr:uid="{A4685602-9F4D-4EDA-AB3F-6A829C871A60}"/>
    <hyperlink ref="A6623" r:id="rId6613" xr:uid="{E1627120-2B8D-42F0-A0C0-5F70CB560930}"/>
    <hyperlink ref="A6624" r:id="rId6614" xr:uid="{1F534117-54E4-4BF2-99B9-8C089ACAE5DD}"/>
    <hyperlink ref="A6625" r:id="rId6615" xr:uid="{DCD17BF0-2106-43EC-A62F-B603FF182BC4}"/>
    <hyperlink ref="A6626" r:id="rId6616" xr:uid="{697AAEC9-96E7-40A1-8827-95C59B78C8AD}"/>
    <hyperlink ref="A6627" r:id="rId6617" xr:uid="{FA057DF3-833B-4ADD-9ED4-3BA16F263DF0}"/>
    <hyperlink ref="A6628" r:id="rId6618" xr:uid="{D04294DC-0CF7-4ABB-B955-F1B09BA14399}"/>
    <hyperlink ref="A6629" r:id="rId6619" xr:uid="{C4534A17-EE15-4AAE-AECD-F210C6775393}"/>
    <hyperlink ref="A6630" r:id="rId6620" xr:uid="{CF6B37AF-F745-42A6-BACC-57BC6222E904}"/>
    <hyperlink ref="A6631" r:id="rId6621" xr:uid="{1B8CC4D3-ED4D-40B0-821C-E11F298F2D52}"/>
    <hyperlink ref="A6632" r:id="rId6622" xr:uid="{6490069F-1FD6-47E1-BF49-8971375C59B6}"/>
    <hyperlink ref="A6633" r:id="rId6623" xr:uid="{AA0776F1-24F2-47E7-BF59-CA47229AE5A2}"/>
    <hyperlink ref="A6634" r:id="rId6624" xr:uid="{27A6508C-14A5-4270-B3DB-428E5A9FD175}"/>
    <hyperlink ref="A6635" r:id="rId6625" xr:uid="{7ADE6E99-0089-472C-B984-1C81BE980594}"/>
    <hyperlink ref="A6636" r:id="rId6626" xr:uid="{4B6E62DB-6E4B-4118-AC9D-CF9A8394FFE9}"/>
    <hyperlink ref="A6637" r:id="rId6627" xr:uid="{35BDBC48-EEA7-4E5A-957F-8024E1424AA3}"/>
    <hyperlink ref="A6638" r:id="rId6628" xr:uid="{4D1A904E-451C-4F0A-A786-5627E142B566}"/>
    <hyperlink ref="A6639" r:id="rId6629" xr:uid="{04554157-DA31-4DFE-94D2-38871A2030DC}"/>
    <hyperlink ref="A6640" r:id="rId6630" xr:uid="{589167C0-547A-4C2E-B68D-D41312349BDA}"/>
    <hyperlink ref="A6641" r:id="rId6631" xr:uid="{30BA3794-835A-4778-9E1F-9B52378D9821}"/>
    <hyperlink ref="A6642" r:id="rId6632" xr:uid="{CB774719-66F5-417F-8FD3-6CC84DCB7D38}"/>
    <hyperlink ref="A6643" r:id="rId6633" xr:uid="{D6D7F6EA-BFFB-436F-9364-35369679FA06}"/>
    <hyperlink ref="A6644" r:id="rId6634" xr:uid="{907CEA2D-495F-438F-94BD-E4031417CECC}"/>
    <hyperlink ref="A6645" r:id="rId6635" xr:uid="{04E01CE5-5218-48BD-8BF7-A4FD499D1710}"/>
    <hyperlink ref="A6646" r:id="rId6636" xr:uid="{C301D463-0689-413A-97D9-249503802FDB}"/>
    <hyperlink ref="A6647" r:id="rId6637" xr:uid="{4462F0D9-EC1F-449F-89D3-A7E86259CE3F}"/>
    <hyperlink ref="A6648" r:id="rId6638" xr:uid="{3E55F33F-782E-42CC-938C-904088C12035}"/>
    <hyperlink ref="A6649" r:id="rId6639" xr:uid="{BEFADC62-3E66-4924-9413-0892DB65BAC0}"/>
    <hyperlink ref="A6650" r:id="rId6640" xr:uid="{FD291D6A-7EEA-4704-B40C-96E3645BE523}"/>
    <hyperlink ref="A6651" r:id="rId6641" xr:uid="{45B6A25D-8CD8-42A0-843B-1EF8A3A59CB2}"/>
    <hyperlink ref="A6652" r:id="rId6642" xr:uid="{4FC8E3FA-C333-4943-8A8E-5A388D7C2285}"/>
    <hyperlink ref="A6653" r:id="rId6643" xr:uid="{A950D29A-3A7A-410C-BFAA-2E85D3E2FC32}"/>
    <hyperlink ref="A6654" r:id="rId6644" xr:uid="{9DF529FD-0D48-4327-82FE-4FF52C09CA35}"/>
    <hyperlink ref="A6655" r:id="rId6645" xr:uid="{EE3314AB-E3A0-488B-B9D7-BD15B1C7FE33}"/>
    <hyperlink ref="A6656" r:id="rId6646" xr:uid="{EF404D53-CA59-4FDC-B825-E3E0F0979E0A}"/>
    <hyperlink ref="A6657" r:id="rId6647" xr:uid="{7801C08C-4668-48A7-BDF2-7126F8F0D82E}"/>
    <hyperlink ref="A6658" r:id="rId6648" xr:uid="{694B138E-AC61-451E-BA13-B01AEBF0A2E3}"/>
    <hyperlink ref="A6659" r:id="rId6649" xr:uid="{32554C91-C16B-4E81-94FA-EE116B98307A}"/>
    <hyperlink ref="A6660" r:id="rId6650" xr:uid="{C84FE678-8796-4329-B52D-830662ADB2D9}"/>
    <hyperlink ref="A6661" r:id="rId6651" xr:uid="{DD1C98D3-E429-4B96-84B3-699C83DF40AA}"/>
    <hyperlink ref="A6662" r:id="rId6652" xr:uid="{803D6926-D042-47B2-AAEF-77D61734E0CC}"/>
    <hyperlink ref="A6663" r:id="rId6653" xr:uid="{A9F0F4AD-BCAC-4886-B687-658D783B2E19}"/>
    <hyperlink ref="A6664" r:id="rId6654" xr:uid="{BFBDEF41-AEA5-42DB-827D-D0276DDD8EF5}"/>
    <hyperlink ref="A6665" r:id="rId6655" xr:uid="{30C049CE-D4D4-4170-BDEE-EDECE8FC0ABC}"/>
    <hyperlink ref="A6666" r:id="rId6656" xr:uid="{A763834C-CF0D-4164-BBAB-4F00555958DF}"/>
    <hyperlink ref="A6667" r:id="rId6657" xr:uid="{7E6E2B3D-17EF-4C08-9175-BE4A01EDAEBD}"/>
    <hyperlink ref="A6668" r:id="rId6658" xr:uid="{B57BDF7A-8190-40B0-A17D-95D31DA3941C}"/>
    <hyperlink ref="A6669" r:id="rId6659" xr:uid="{592B75F4-FA7D-4273-A410-19E3D7C00E9B}"/>
    <hyperlink ref="A6670" r:id="rId6660" xr:uid="{5051A324-885A-49F2-8957-3A26187CD40F}"/>
    <hyperlink ref="A6671" r:id="rId6661" xr:uid="{30892AB1-EFA1-4CAC-A165-B80F33898538}"/>
    <hyperlink ref="A6672" r:id="rId6662" xr:uid="{768A3A53-682B-4ABD-8000-2AB5DE229B58}"/>
    <hyperlink ref="A6673" r:id="rId6663" xr:uid="{6F9236D2-A5C9-4740-BB0D-7822D3E166BE}"/>
    <hyperlink ref="A6674" r:id="rId6664" xr:uid="{7BFB4BC0-F5A4-4116-AB2A-1798758832B0}"/>
    <hyperlink ref="A6675" r:id="rId6665" xr:uid="{33B5C748-275D-414F-9C5F-04F2A9620669}"/>
    <hyperlink ref="A6676" r:id="rId6666" xr:uid="{8594A9E2-9FE6-4A3D-A48C-EA06966EBBF4}"/>
    <hyperlink ref="A6677" r:id="rId6667" xr:uid="{ADAAA497-7140-4BE8-918F-22F0EECF88FA}"/>
    <hyperlink ref="A6678" r:id="rId6668" xr:uid="{F640F8BA-7326-461E-B90C-8376EB593CED}"/>
    <hyperlink ref="A6679" r:id="rId6669" xr:uid="{90BCD6FA-9957-4027-B489-D9813C62A5B4}"/>
    <hyperlink ref="A6680" r:id="rId6670" xr:uid="{8E4F656E-3B1E-4ACC-8B5C-C3E51C80D988}"/>
    <hyperlink ref="A6681" r:id="rId6671" xr:uid="{38D0604F-C2F3-4079-AD0C-76C696432A40}"/>
    <hyperlink ref="A6682" r:id="rId6672" xr:uid="{36812DFF-1121-4653-A64F-374149252264}"/>
    <hyperlink ref="A6683" r:id="rId6673" xr:uid="{CD620E20-EA99-473C-BFA4-78E2AA69A243}"/>
    <hyperlink ref="A6684" r:id="rId6674" xr:uid="{6AC4FE4E-A846-48B7-A2D1-8B98D1B1ED36}"/>
    <hyperlink ref="A6685" r:id="rId6675" xr:uid="{AB3F1134-D443-4484-B604-1E700639ADF3}"/>
    <hyperlink ref="A6686" r:id="rId6676" xr:uid="{5CF7F913-2554-483E-9BB0-131F8746306F}"/>
    <hyperlink ref="A6687" r:id="rId6677" xr:uid="{1895CE73-1CBD-4806-A18D-DC05F2DE5F78}"/>
    <hyperlink ref="A6688" r:id="rId6678" xr:uid="{E7F5DEF5-C0BB-4568-8F10-AA23C92D3784}"/>
    <hyperlink ref="A6689" r:id="rId6679" xr:uid="{6B01C7D8-4245-4BCA-9A91-3862D59DDC29}"/>
    <hyperlink ref="A6690" r:id="rId6680" xr:uid="{FFD1036D-B086-4285-8A01-197D495B5428}"/>
    <hyperlink ref="A6691" r:id="rId6681" xr:uid="{77DE645C-ECF2-4730-961F-375B363017F3}"/>
    <hyperlink ref="A6692" r:id="rId6682" xr:uid="{544852E5-C81F-4B2A-8710-D63D70D2831E}"/>
    <hyperlink ref="A6693" r:id="rId6683" xr:uid="{F7455C6A-8FC3-4EDC-BA35-38AEE0DC67F0}"/>
    <hyperlink ref="A6694" r:id="rId6684" xr:uid="{FA89B9E5-B796-4248-9F14-5BE761C29C7C}"/>
    <hyperlink ref="A6695" r:id="rId6685" xr:uid="{A02D5A76-211B-4EB8-8755-E1725D9262E8}"/>
    <hyperlink ref="A6696" r:id="rId6686" xr:uid="{BEA5A8F9-50A9-4933-959D-6A24C31E49F0}"/>
    <hyperlink ref="A6697" r:id="rId6687" xr:uid="{48A676D1-7C61-401F-BCAE-9E64964DC65F}"/>
    <hyperlink ref="A6698" r:id="rId6688" xr:uid="{DC67A46E-2D43-4008-9C95-1FCD4BBB3C1A}"/>
    <hyperlink ref="A6699" r:id="rId6689" xr:uid="{1410C8BD-55A2-4120-99FC-C4065BDD1F59}"/>
    <hyperlink ref="A6700" r:id="rId6690" xr:uid="{AF869D17-7A39-4A35-99E4-9189CA4EA6A5}"/>
    <hyperlink ref="A6701" r:id="rId6691" xr:uid="{80529155-52FF-4A34-A5B5-D02179E0ABA6}"/>
    <hyperlink ref="A6702" r:id="rId6692" xr:uid="{FE827B92-3FB8-493A-9E36-F69EF5849E2E}"/>
    <hyperlink ref="A6703" r:id="rId6693" xr:uid="{C6951AAB-50EC-4A84-9E5C-EEE5712DA904}"/>
    <hyperlink ref="A6704" r:id="rId6694" xr:uid="{0C9B9B98-F708-4793-8BC1-FBFF58D992E6}"/>
    <hyperlink ref="A6705" r:id="rId6695" xr:uid="{E5BD6BBF-5650-4D74-9355-94377EF8DD8E}"/>
    <hyperlink ref="A6706" r:id="rId6696" xr:uid="{96617E05-522B-4A26-8BD2-B44351D893A9}"/>
    <hyperlink ref="A6707" r:id="rId6697" xr:uid="{FE71917D-151C-4756-9472-DA35096C60F2}"/>
    <hyperlink ref="A6708" r:id="rId6698" xr:uid="{5CD1A743-3941-464E-996C-AFF160A4276A}"/>
    <hyperlink ref="A6709" r:id="rId6699" xr:uid="{CE95F146-5A57-409C-93A5-040036F31337}"/>
    <hyperlink ref="A6710" r:id="rId6700" xr:uid="{E950D5A7-24B2-4BF9-8D01-3CB88FBE13D1}"/>
    <hyperlink ref="A6711" r:id="rId6701" xr:uid="{50851733-B3F3-403D-9583-89AA26289B3B}"/>
    <hyperlink ref="A6712" r:id="rId6702" xr:uid="{EA81B457-AB11-45CC-9AC7-15FFDE89B935}"/>
    <hyperlink ref="A6713" r:id="rId6703" xr:uid="{4906B536-B67A-4AB4-A2DC-216E08B70BA6}"/>
    <hyperlink ref="A6714" r:id="rId6704" xr:uid="{22B40BEB-8A17-4229-B99F-0FB6D7AE1F15}"/>
    <hyperlink ref="A6715" r:id="rId6705" xr:uid="{8A8D83A7-5A2C-473C-9CC8-145169295D19}"/>
    <hyperlink ref="A6716" r:id="rId6706" xr:uid="{4EAC2099-20FD-4AD9-83B9-2F6F5F3939AC}"/>
    <hyperlink ref="A6717" r:id="rId6707" xr:uid="{9601A6E3-C935-4C87-99A5-6E29A97C6096}"/>
    <hyperlink ref="A6718" r:id="rId6708" xr:uid="{B59C7D28-193A-421A-ACEC-304BDA001511}"/>
    <hyperlink ref="A6719" r:id="rId6709" xr:uid="{3EF61C6D-68BF-4FEA-B9CA-1557AB4ADAE4}"/>
    <hyperlink ref="A6720" r:id="rId6710" xr:uid="{04CA62C9-AD21-4B29-BA7C-F59921584D86}"/>
    <hyperlink ref="A6721" r:id="rId6711" xr:uid="{171E2D88-273C-4493-A40D-8046D4979AFD}"/>
    <hyperlink ref="A6722" r:id="rId6712" xr:uid="{0AE89351-3D7B-4D5C-BB2E-307B73FE5B86}"/>
    <hyperlink ref="A6723" r:id="rId6713" xr:uid="{6F689CBB-67B9-4E60-8136-40FEAA5AFB17}"/>
    <hyperlink ref="A6724" r:id="rId6714" xr:uid="{8DF307BB-41C5-4C8A-B2C3-FA6A3C9FDA1D}"/>
    <hyperlink ref="A6725" r:id="rId6715" xr:uid="{80A10A25-2E5D-463F-BA36-289E9F3ED88E}"/>
    <hyperlink ref="A6726" r:id="rId6716" xr:uid="{63E5362B-F824-4712-BEA1-07AC03131148}"/>
    <hyperlink ref="A6727" r:id="rId6717" xr:uid="{2A8E1BF9-2D9D-4375-ADA0-E66D55B69D1E}"/>
    <hyperlink ref="A6728" r:id="rId6718" xr:uid="{8BE05022-D6C0-41B3-830D-7718E3F7D146}"/>
    <hyperlink ref="A6729" r:id="rId6719" xr:uid="{87F5F5E9-5D53-40F0-AFDE-13B9B1E70711}"/>
    <hyperlink ref="A6730" r:id="rId6720" xr:uid="{D3A64301-CE7C-41D9-8902-9D17F7862A50}"/>
    <hyperlink ref="A6731" r:id="rId6721" xr:uid="{3D53D9CC-F9C8-427B-9BF6-B97483182F0E}"/>
    <hyperlink ref="A6732" r:id="rId6722" xr:uid="{5EAD62EF-CF87-47D9-99AE-CFE05CF4A823}"/>
    <hyperlink ref="A6733" r:id="rId6723" xr:uid="{29B4084D-A828-4A7E-926D-021674229ECD}"/>
    <hyperlink ref="A6734" r:id="rId6724" xr:uid="{41F06211-C6BE-4FD6-81BC-B6741AB8E61F}"/>
    <hyperlink ref="A6735" r:id="rId6725" xr:uid="{CA66E48C-2684-4328-875C-D932C6ABC381}"/>
    <hyperlink ref="A6736" r:id="rId6726" xr:uid="{DEA20EE7-AFB0-4B32-B1AD-3A1548DA3F0F}"/>
    <hyperlink ref="A6737" r:id="rId6727" xr:uid="{3AFFB179-DC38-42AF-9369-28A54CBB4375}"/>
    <hyperlink ref="A6738" r:id="rId6728" xr:uid="{D05FE8AA-9124-4F5A-AA83-B76DC63CA998}"/>
    <hyperlink ref="A6739" r:id="rId6729" xr:uid="{DD53DA35-DF87-4F71-BC9B-6A9AC6F04F66}"/>
    <hyperlink ref="A6740" r:id="rId6730" xr:uid="{0ED1BDF1-5A6E-4B5A-A416-C3E40ACAEABE}"/>
    <hyperlink ref="A6741" r:id="rId6731" xr:uid="{6FB0554D-5F98-4310-8472-256895889758}"/>
    <hyperlink ref="A6742" r:id="rId6732" xr:uid="{CB4413EC-918F-4337-9B61-F392568F18C9}"/>
    <hyperlink ref="A6743" r:id="rId6733" xr:uid="{00F35AFC-8E1B-454A-B974-091C5E3C7C19}"/>
    <hyperlink ref="A6744" r:id="rId6734" xr:uid="{616A6868-90BF-4CCE-949F-12428CC9542F}"/>
    <hyperlink ref="A6745" r:id="rId6735" xr:uid="{F24DC764-41D5-4043-960B-F9097F0163CD}"/>
    <hyperlink ref="A6746" r:id="rId6736" xr:uid="{97BBECC1-7C2F-4A84-9678-954C7F781833}"/>
    <hyperlink ref="A6747" r:id="rId6737" xr:uid="{0B2C8909-8F81-46CA-A752-D2EA0C8DC963}"/>
    <hyperlink ref="A6748" r:id="rId6738" xr:uid="{DDC317A2-DF91-45A6-B7A9-C94CB2115706}"/>
    <hyperlink ref="A6749" r:id="rId6739" xr:uid="{155DC0CF-F477-4442-BFC2-6336E46102F7}"/>
    <hyperlink ref="A6750" r:id="rId6740" xr:uid="{D84DBDD4-2371-4390-918E-911D70D07148}"/>
    <hyperlink ref="A6751" r:id="rId6741" xr:uid="{3C698BF0-E655-455E-B0A8-3DE3962938FA}"/>
    <hyperlink ref="A6752" r:id="rId6742" xr:uid="{5F37612E-2AD5-4C82-B3F9-7A1F40762F53}"/>
    <hyperlink ref="A6753" r:id="rId6743" xr:uid="{7256337D-4FEE-49E9-A3BA-7C647053D8B9}"/>
    <hyperlink ref="A6754" r:id="rId6744" xr:uid="{C94BF313-09D2-4F66-869D-88E32CBF54A5}"/>
    <hyperlink ref="A6755" r:id="rId6745" xr:uid="{1CEA15A7-42A0-47ED-92AB-AA790D602F5B}"/>
    <hyperlink ref="A6756" r:id="rId6746" xr:uid="{CA04CA6B-6AB4-4145-AD86-F3748E7F96BE}"/>
    <hyperlink ref="A6757" r:id="rId6747" xr:uid="{7583104F-DE0D-4DFA-A32D-19D3951DE9BF}"/>
    <hyperlink ref="A6758" r:id="rId6748" xr:uid="{E4EC624E-E29B-45B7-B1D2-7FF57AEBBE92}"/>
    <hyperlink ref="A6759" r:id="rId6749" xr:uid="{39F5A708-394A-4741-AAD0-7BC4E7D93829}"/>
    <hyperlink ref="A6760" r:id="rId6750" xr:uid="{B09DFE3D-C0A1-4E61-958C-966EDCE50888}"/>
    <hyperlink ref="A6761" r:id="rId6751" xr:uid="{5B898D5E-257E-41FD-93BE-2E84C0AD7DE7}"/>
    <hyperlink ref="A6762" r:id="rId6752" xr:uid="{DFA81610-DEF0-4E2A-8457-A409E0886B01}"/>
    <hyperlink ref="A6763" r:id="rId6753" xr:uid="{AD4DEB9C-4CD1-4969-BEB1-4685FF2C7DC7}"/>
    <hyperlink ref="A6764" r:id="rId6754" xr:uid="{992E9346-C172-4633-BE17-92A506BC583A}"/>
    <hyperlink ref="A6765" r:id="rId6755" xr:uid="{65447DD0-21DF-4DB6-8AFD-1308DFBBBDE4}"/>
    <hyperlink ref="A6766" r:id="rId6756" xr:uid="{BFCAB22F-BD71-4C27-80A0-0C8204893F68}"/>
    <hyperlink ref="A6767" r:id="rId6757" xr:uid="{338AD411-CA6B-435B-9BC8-6AB4F84F5864}"/>
    <hyperlink ref="A6768" r:id="rId6758" xr:uid="{8B427D0F-FF27-4265-8FA6-F7ADC260C4D5}"/>
    <hyperlink ref="A6769" r:id="rId6759" xr:uid="{7BA734D9-A42B-4465-B4DD-656CEB3A0227}"/>
    <hyperlink ref="A6770" r:id="rId6760" xr:uid="{5797D9F7-9468-4CB4-9E09-DC91CDD17815}"/>
    <hyperlink ref="A6771" r:id="rId6761" xr:uid="{4601EBA3-F9BC-46FD-99D9-C3F129EB52C1}"/>
    <hyperlink ref="A6772" r:id="rId6762" xr:uid="{821D535A-D19F-4EC8-BF3C-AB528461F511}"/>
    <hyperlink ref="A6773" r:id="rId6763" xr:uid="{427388A5-6267-4EAD-8066-91163DA2CDDD}"/>
    <hyperlink ref="A6774" r:id="rId6764" xr:uid="{742B9123-DA56-4973-8C0D-C260B51E28CD}"/>
    <hyperlink ref="A6775" r:id="rId6765" xr:uid="{34A995F2-E9D1-450C-B06B-8F68F3B0EA5F}"/>
    <hyperlink ref="A6776" r:id="rId6766" xr:uid="{32686989-0ADC-40BA-8643-422CD45A8973}"/>
    <hyperlink ref="A6777" r:id="rId6767" xr:uid="{D54192E2-56AC-4ABE-B743-6436C6F220F9}"/>
    <hyperlink ref="A6778" r:id="rId6768" xr:uid="{52635E0A-1333-4376-8125-EA54A566ECD3}"/>
    <hyperlink ref="A6779" r:id="rId6769" xr:uid="{4FC20D37-B694-4EE9-8541-112BC6EC5703}"/>
    <hyperlink ref="A6780" r:id="rId6770" xr:uid="{44352DD2-6865-463B-9E38-78B08635539F}"/>
    <hyperlink ref="A6781" r:id="rId6771" xr:uid="{B71DD84F-61ED-4A72-A914-4DCE8D857657}"/>
    <hyperlink ref="A6782" r:id="rId6772" xr:uid="{CEDD5D32-4E69-4CED-9098-5DDF7E51F32B}"/>
    <hyperlink ref="A6783" r:id="rId6773" xr:uid="{22EAA291-37C9-420C-BD81-C7036149F1F1}"/>
    <hyperlink ref="A6784" r:id="rId6774" xr:uid="{AF6B9200-9E6A-4943-81F4-C44C1BFB564C}"/>
    <hyperlink ref="A6785" r:id="rId6775" xr:uid="{4CA40347-B3D1-479F-BCBD-15202E732C13}"/>
    <hyperlink ref="A6786" r:id="rId6776" xr:uid="{DFAEB10E-DF39-444A-9222-B11025F68560}"/>
    <hyperlink ref="A6787" r:id="rId6777" xr:uid="{8CDB8252-EA8C-4367-AE2E-3BEFC4B40941}"/>
    <hyperlink ref="A6788" r:id="rId6778" xr:uid="{A2C6F53E-4CBC-4D2C-AD67-3FCFD05B84FD}"/>
    <hyperlink ref="A6789" r:id="rId6779" xr:uid="{12A31657-FDF5-4DBF-A9D0-D1D2F41AB6B1}"/>
    <hyperlink ref="A6790" r:id="rId6780" xr:uid="{F6D3E227-45A5-4A37-9DD2-450801684CA7}"/>
    <hyperlink ref="A6791" r:id="rId6781" xr:uid="{613C3AA7-D4F6-45A1-8613-6FE8AE958EE2}"/>
    <hyperlink ref="A6792" r:id="rId6782" xr:uid="{C30BCE6B-B60A-4D4C-AA8C-0AD1267905D6}"/>
    <hyperlink ref="A6793" r:id="rId6783" xr:uid="{FEC14083-3D71-4477-8226-86D58B240F4A}"/>
    <hyperlink ref="A6794" r:id="rId6784" xr:uid="{B32244BF-ED6F-47C2-980C-6BE9EB36345B}"/>
    <hyperlink ref="A6795" r:id="rId6785" xr:uid="{A7026627-68C0-4319-9EB0-B6C008A468C5}"/>
    <hyperlink ref="A6796" r:id="rId6786" xr:uid="{8789F207-7C2D-4ED8-8BE0-DC60E2B972C5}"/>
    <hyperlink ref="A6797" r:id="rId6787" xr:uid="{8995BD08-98A3-497F-930F-80C682FABD50}"/>
    <hyperlink ref="A6798" r:id="rId6788" xr:uid="{46690995-1A42-4923-85A6-9B0ECC3A66B4}"/>
    <hyperlink ref="A6799" r:id="rId6789" xr:uid="{7C2D6612-FD81-4EF0-B999-B7E4C3BC9BC4}"/>
    <hyperlink ref="A6800" r:id="rId6790" xr:uid="{94EBD550-9B37-4E84-91CD-28BCB7E1CFA7}"/>
    <hyperlink ref="A6801" r:id="rId6791" xr:uid="{BCD9CA7C-02D8-474F-B616-4CBDAE184A96}"/>
    <hyperlink ref="A6802" r:id="rId6792" xr:uid="{B182AE20-44BD-4CF6-BA1C-241EA30A882F}"/>
    <hyperlink ref="A6803" r:id="rId6793" xr:uid="{0C8A23FA-A4EB-448B-94F4-272CEB747AAD}"/>
    <hyperlink ref="A6804" r:id="rId6794" xr:uid="{95C68A66-51E8-4068-90BC-650F3AF018A5}"/>
    <hyperlink ref="A6805" r:id="rId6795" xr:uid="{C862C32F-3050-4E98-A378-11A2D951DE9A}"/>
    <hyperlink ref="A6806" r:id="rId6796" xr:uid="{7878DE8B-B2DF-4F14-A924-28B99F0DFE96}"/>
    <hyperlink ref="A6807" r:id="rId6797" xr:uid="{C73F415D-65BC-47EF-A52E-9070F94DC767}"/>
    <hyperlink ref="A6808" r:id="rId6798" xr:uid="{7A19082F-5DDF-41F7-BCBB-692F280F6770}"/>
    <hyperlink ref="A6809" r:id="rId6799" xr:uid="{DF4D88F9-A8F4-45E3-BB50-D6A2227B9E22}"/>
    <hyperlink ref="A6810" r:id="rId6800" xr:uid="{39ABDFE6-500C-49CD-BFD3-689EFC34E8BA}"/>
    <hyperlink ref="A6811" r:id="rId6801" xr:uid="{5324DAC7-782D-4E43-A93E-5B865B2E67DC}"/>
    <hyperlink ref="A6812" r:id="rId6802" xr:uid="{F781364B-DB8D-48E2-AF29-3CE7FD3F9C76}"/>
    <hyperlink ref="A6813" r:id="rId6803" xr:uid="{A01B2A0A-5D2F-4162-B700-C4569BF3A94D}"/>
    <hyperlink ref="A6814" r:id="rId6804" xr:uid="{40C795E5-D205-4007-895F-7A721D9AE25E}"/>
    <hyperlink ref="A6815" r:id="rId6805" xr:uid="{C4D4C6B8-863D-458C-8EE0-202A4A344F0A}"/>
    <hyperlink ref="A6816" r:id="rId6806" xr:uid="{5E81C6C8-92EC-4D14-807D-975786A5E70F}"/>
    <hyperlink ref="A6817" r:id="rId6807" xr:uid="{075C94C5-9771-468D-9CE0-E6B2C43E1B18}"/>
    <hyperlink ref="A6818" r:id="rId6808" xr:uid="{28512792-E509-488E-81CB-5362172A5B71}"/>
    <hyperlink ref="A6819" r:id="rId6809" xr:uid="{D14A27A9-2662-429C-9A63-AC2BC9597B9B}"/>
    <hyperlink ref="A6820" r:id="rId6810" xr:uid="{C80667D6-9E1C-436A-9114-489D9671A1AA}"/>
    <hyperlink ref="A6821" r:id="rId6811" xr:uid="{ADB4A3BD-4726-4306-B156-2DC81ADD46C9}"/>
    <hyperlink ref="A6822" r:id="rId6812" xr:uid="{537EF4DF-0063-4276-A92E-5E42644A90D2}"/>
    <hyperlink ref="A6823" r:id="rId6813" xr:uid="{4458C03A-0699-4574-9E32-6248A71DBE16}"/>
    <hyperlink ref="A6824" r:id="rId6814" xr:uid="{8EA29223-32A5-45DA-AEA0-9643703E58C8}"/>
    <hyperlink ref="A6825" r:id="rId6815" xr:uid="{8CDE4FE7-2B82-423F-90F9-5700A507CB69}"/>
    <hyperlink ref="A6826" r:id="rId6816" xr:uid="{C3F286C3-3AEF-4DE2-B7C8-AA9929863B03}"/>
    <hyperlink ref="A6827" r:id="rId6817" xr:uid="{B87A5542-9A83-47BE-8647-26D20E0BAFE0}"/>
    <hyperlink ref="A6828" r:id="rId6818" xr:uid="{60D7184C-023E-404E-9B93-B6BAF8B061D9}"/>
    <hyperlink ref="A6829" r:id="rId6819" xr:uid="{7B9DB694-AE32-49E2-855E-3818BBA8CEDD}"/>
    <hyperlink ref="A6830" r:id="rId6820" xr:uid="{B148575E-B157-4DFC-AEE7-B928CD87979D}"/>
    <hyperlink ref="A6831" r:id="rId6821" xr:uid="{3FCE4741-6E4F-4887-A9FC-7735B76BCEEA}"/>
    <hyperlink ref="A6832" r:id="rId6822" xr:uid="{8B360EB5-1ABB-4304-82F8-9742DD3CF19B}"/>
    <hyperlink ref="A6833" r:id="rId6823" xr:uid="{96F42A95-C4FF-4E2A-9C21-EA32EEC6D434}"/>
    <hyperlink ref="A6834" r:id="rId6824" xr:uid="{6DEE1632-44A4-46BD-B32F-CC8536E93DB9}"/>
    <hyperlink ref="A6835" r:id="rId6825" xr:uid="{EBDA9904-3CEA-4461-A59A-EEFCCE38FCEF}"/>
    <hyperlink ref="A6836" r:id="rId6826" xr:uid="{07C30A1D-D9BA-4386-A6AD-0E455CEB898A}"/>
    <hyperlink ref="A6837" r:id="rId6827" xr:uid="{8F9390C8-6CBD-4BB6-874F-DBD54837C4FF}"/>
    <hyperlink ref="A6838" r:id="rId6828" xr:uid="{C7004A9C-764D-4A22-AF62-4A121E45C99A}"/>
    <hyperlink ref="A6839" r:id="rId6829" xr:uid="{3F8F64E2-79AA-48FE-A806-65B31CD36ECA}"/>
    <hyperlink ref="A6840" r:id="rId6830" xr:uid="{B12C83BC-3DA5-42A8-87FE-8A62754A3767}"/>
    <hyperlink ref="A6841" r:id="rId6831" xr:uid="{A71559E8-CB56-4C62-9AAC-3F2A1D75C2A0}"/>
    <hyperlink ref="A6842" r:id="rId6832" xr:uid="{CABAAA9C-E5C6-4444-AF41-1E36F8A12819}"/>
    <hyperlink ref="A6843" r:id="rId6833" xr:uid="{C0626023-86F6-4D3A-A344-AADCE19903DF}"/>
    <hyperlink ref="A6844" r:id="rId6834" xr:uid="{68E4AEF9-99D8-4D3C-8820-547D1F1A5162}"/>
    <hyperlink ref="A6845" r:id="rId6835" xr:uid="{CEE899AF-0DDC-4305-AF41-986DDF343624}"/>
    <hyperlink ref="A6846" r:id="rId6836" xr:uid="{A6E70641-CA80-45F0-9C86-B11DE7CBB56D}"/>
    <hyperlink ref="A6847" r:id="rId6837" xr:uid="{9505F80A-A5D5-4DBC-B4EB-C3087982A98A}"/>
    <hyperlink ref="A6848" r:id="rId6838" xr:uid="{241F2D96-4C32-42AF-A72B-597F48FD3FA6}"/>
    <hyperlink ref="A6849" r:id="rId6839" xr:uid="{61B86B25-7610-49E1-9671-C4CDEC1CCE72}"/>
    <hyperlink ref="A6850" r:id="rId6840" xr:uid="{5E6F7CA8-B204-4ED1-B5AF-B84DE8BC6107}"/>
    <hyperlink ref="A6851" r:id="rId6841" xr:uid="{4511D93F-8E94-4BBC-A1FC-56E10ACD4998}"/>
    <hyperlink ref="A6852" r:id="rId6842" xr:uid="{63404842-399B-4A0A-B3C0-789688FB5484}"/>
    <hyperlink ref="A6853" r:id="rId6843" xr:uid="{B7313FA2-EA5E-4833-B577-C11BDEA12C56}"/>
    <hyperlink ref="A6854" r:id="rId6844" xr:uid="{E4BFAB9B-ACE3-49F0-8508-CF96903944E7}"/>
    <hyperlink ref="A6855" r:id="rId6845" xr:uid="{E5156421-784A-4E22-B769-2A0B32B2331D}"/>
    <hyperlink ref="A6856" r:id="rId6846" xr:uid="{ED5F39D1-7B54-4CC1-A6D8-D98BAACD119F}"/>
    <hyperlink ref="A6857" r:id="rId6847" xr:uid="{494AD25A-018D-4730-9640-C615EFCCA3A4}"/>
    <hyperlink ref="A6858" r:id="rId6848" xr:uid="{6601F8C4-8CE3-4EA7-8D54-6471DA1B4A65}"/>
    <hyperlink ref="A6859" r:id="rId6849" xr:uid="{F85C6277-8E8B-4AC2-9B76-7E78CE71D9F0}"/>
    <hyperlink ref="A6860" r:id="rId6850" xr:uid="{C7F9803D-5E66-4A9C-8DE7-1E7AB2BACF39}"/>
    <hyperlink ref="A6861" r:id="rId6851" xr:uid="{B2985583-A25B-4F1B-A0C9-812350B04F06}"/>
    <hyperlink ref="A6862" r:id="rId6852" xr:uid="{319F8D70-201F-4648-87FF-3CD1462DCBD9}"/>
    <hyperlink ref="A6863" r:id="rId6853" xr:uid="{7360A0C7-CD41-4C56-A487-25E8C461BBB4}"/>
    <hyperlink ref="A6864" r:id="rId6854" xr:uid="{CFEF29BE-0FAF-452C-9B78-77DE9C3B309E}"/>
    <hyperlink ref="A6865" r:id="rId6855" xr:uid="{09DA1750-82B0-42C6-84C2-F1AD904B4B9A}"/>
    <hyperlink ref="A6866" r:id="rId6856" xr:uid="{38720214-1236-410A-93E1-67D734863934}"/>
    <hyperlink ref="A6867" r:id="rId6857" xr:uid="{B6D67B4D-630C-4C2F-AE2C-4DDFF68DBCDE}"/>
    <hyperlink ref="A6868" r:id="rId6858" xr:uid="{25BFEAF6-7D53-46B3-9DF5-48C7F91C4907}"/>
    <hyperlink ref="A6869" r:id="rId6859" xr:uid="{2AFC1BC0-459D-4841-99D2-BA3B4730DFE2}"/>
    <hyperlink ref="A6870" r:id="rId6860" xr:uid="{1C5508C4-764B-4B68-85E0-74904EE70666}"/>
    <hyperlink ref="A6871" r:id="rId6861" xr:uid="{49A019EA-969F-4B25-A1B7-12FC3D973CB3}"/>
    <hyperlink ref="A6872" r:id="rId6862" xr:uid="{BE6C735C-409F-4843-8169-24193F75FAA1}"/>
    <hyperlink ref="A6873" r:id="rId6863" xr:uid="{009CE7ED-AB57-418E-BF5D-3E7E46DB1B76}"/>
    <hyperlink ref="A6874" r:id="rId6864" xr:uid="{E28F5B71-5360-4974-9413-75EAE5A83F6C}"/>
    <hyperlink ref="A6875" r:id="rId6865" xr:uid="{E524F5D2-6455-4AAB-AAFC-D43FFF741177}"/>
    <hyperlink ref="A6876" r:id="rId6866" xr:uid="{AFEF32BC-FFC5-4DA2-AE7B-0128F441B01C}"/>
    <hyperlink ref="A6877" r:id="rId6867" xr:uid="{CE706CB0-0E75-484F-A5B2-1A24C99E7574}"/>
    <hyperlink ref="A6878" r:id="rId6868" xr:uid="{E7C4025F-4E94-4CAD-9CB4-DE834A41EEBF}"/>
    <hyperlink ref="A6879" r:id="rId6869" xr:uid="{E2153E69-F828-4DEB-878B-6ADE5C6A4D5B}"/>
    <hyperlink ref="A6880" r:id="rId6870" xr:uid="{53E2E41F-12DE-4781-9B3E-570BEB1003B8}"/>
    <hyperlink ref="A6881" r:id="rId6871" xr:uid="{1C37B1DE-B92C-4C6B-8ABC-9397CAA4EC8F}"/>
    <hyperlink ref="A6882" r:id="rId6872" xr:uid="{AD9F5C12-C4BD-4792-B94B-832D2C723B3C}"/>
    <hyperlink ref="A6883" r:id="rId6873" xr:uid="{D1D3C8C3-5BB0-4D07-ACE6-C942F7D403C8}"/>
    <hyperlink ref="A6884" r:id="rId6874" xr:uid="{DD6B334A-E383-4EF7-94BD-236F610E1FD9}"/>
    <hyperlink ref="A6885" r:id="rId6875" xr:uid="{26F83A63-0E4C-445E-8F2E-B9865747ABE6}"/>
    <hyperlink ref="A6886" r:id="rId6876" xr:uid="{D3AF7A37-00AD-41D9-A990-DAAECB8CDDDA}"/>
    <hyperlink ref="A6887" r:id="rId6877" xr:uid="{D4271B43-588D-4C8E-8AA6-29E85A6CD5D3}"/>
    <hyperlink ref="A6888" r:id="rId6878" xr:uid="{93C8ABC1-E66A-4A8A-A65C-5B288913318B}"/>
    <hyperlink ref="A6889" r:id="rId6879" xr:uid="{41A57CE4-836A-440A-A0F0-872EFDCF4520}"/>
    <hyperlink ref="A6890" r:id="rId6880" xr:uid="{9D232A00-79A5-4881-86CB-AFA33664FB4A}"/>
    <hyperlink ref="A6891" r:id="rId6881" xr:uid="{39D77B50-52CC-4C60-9B2E-0034F2277E9D}"/>
    <hyperlink ref="A6892" r:id="rId6882" xr:uid="{6D63A888-EA27-468B-B244-84EA3305A01B}"/>
    <hyperlink ref="A6893" r:id="rId6883" xr:uid="{5EDF1F09-0AFB-4C78-B5DF-DD7CAF61402A}"/>
    <hyperlink ref="A6894" r:id="rId6884" xr:uid="{84588FB1-5F75-4A20-B683-28D4C00A3D31}"/>
    <hyperlink ref="A6895" r:id="rId6885" xr:uid="{24BA86EF-D18B-4F5E-B34B-F3755D125C33}"/>
    <hyperlink ref="A6896" r:id="rId6886" xr:uid="{4ABEF927-158F-4770-A562-FC68FD76A30B}"/>
    <hyperlink ref="A6897" r:id="rId6887" xr:uid="{61E18E95-43BC-48E3-B806-4686713913C6}"/>
    <hyperlink ref="A6898" r:id="rId6888" xr:uid="{275B0C10-5A0C-41F4-812D-30D8F94C2635}"/>
    <hyperlink ref="A6899" r:id="rId6889" xr:uid="{4631C1EE-597D-47C3-86AE-E30202C3C442}"/>
    <hyperlink ref="A6900" r:id="rId6890" xr:uid="{FFE0BB29-9AC7-4E6A-9D25-DF4F2562FBEA}"/>
    <hyperlink ref="A6901" r:id="rId6891" xr:uid="{ABE01E65-5B21-46B4-9BC4-8593D78998B8}"/>
    <hyperlink ref="A6902" r:id="rId6892" xr:uid="{F00D8B46-D29F-439B-B783-2051DF937F70}"/>
    <hyperlink ref="A6903" r:id="rId6893" xr:uid="{4CDB262E-D9BC-4BC2-837A-9D448936EEEC}"/>
    <hyperlink ref="A6904" r:id="rId6894" xr:uid="{27EC762B-EFEA-4463-A1AC-7252C3B453DC}"/>
    <hyperlink ref="A6905" r:id="rId6895" xr:uid="{F5A9B82E-3B87-43E9-915E-EAFD21221607}"/>
    <hyperlink ref="A6906" r:id="rId6896" xr:uid="{2AA7B9BF-4074-48BC-980A-B9FBFB8CA594}"/>
    <hyperlink ref="A6907" r:id="rId6897" xr:uid="{14AA6ED9-6B6E-466C-9BEE-3E4FFB890CDE}"/>
    <hyperlink ref="A6908" r:id="rId6898" xr:uid="{1E490930-96E3-43F4-A41D-F4806C425739}"/>
    <hyperlink ref="A6909" r:id="rId6899" xr:uid="{E047F757-B3BD-46B5-ADF2-29E73866ACD8}"/>
    <hyperlink ref="A6910" r:id="rId6900" xr:uid="{9636B52D-7748-49A6-9656-32B1A2C2AA80}"/>
    <hyperlink ref="A6911" r:id="rId6901" xr:uid="{768DCEE0-5B74-40E7-AD1D-419DF94FFB52}"/>
    <hyperlink ref="A6912" r:id="rId6902" xr:uid="{822A0EA4-AB2D-4C83-8072-D6E62323CCDA}"/>
    <hyperlink ref="A6913" r:id="rId6903" xr:uid="{0616C86A-47CE-48B1-A90A-5A4E4EB31135}"/>
    <hyperlink ref="A6914" r:id="rId6904" xr:uid="{25DB140D-A051-45B8-A1BB-2246E41F12C4}"/>
    <hyperlink ref="A6915" r:id="rId6905" xr:uid="{57230057-D359-4428-A2EB-F0771FD2B264}"/>
    <hyperlink ref="A6916" r:id="rId6906" xr:uid="{1E5A0F85-509D-44BB-BBA3-EADC18B07C53}"/>
    <hyperlink ref="A6917" r:id="rId6907" xr:uid="{5C12755B-7E6C-479B-BFEB-B72827E367A1}"/>
    <hyperlink ref="A6918" r:id="rId6908" xr:uid="{98E7025E-8BBB-4DED-BB69-7B0BC8D3D463}"/>
    <hyperlink ref="A6919" r:id="rId6909" xr:uid="{DFB6C0AC-47A6-487A-AE14-AA05468FD456}"/>
    <hyperlink ref="A6920" r:id="rId6910" xr:uid="{E898AF6A-E829-4EA2-948A-E1CF36FEBD48}"/>
    <hyperlink ref="A6921" r:id="rId6911" xr:uid="{A762106A-C2A6-439B-8295-96B03D2C7A47}"/>
    <hyperlink ref="A6922" r:id="rId6912" xr:uid="{D3A189ED-D7C0-4803-A0CB-F32DC7703160}"/>
    <hyperlink ref="A6923" r:id="rId6913" xr:uid="{CC5B3174-BD17-4512-9872-0810A7FA7908}"/>
    <hyperlink ref="A6924" r:id="rId6914" xr:uid="{F0A73B82-BF09-45D0-87A4-6831C3ABCFBC}"/>
    <hyperlink ref="A6925" r:id="rId6915" xr:uid="{59F0FE0E-3D2B-44A2-8338-EA317EB77CCF}"/>
    <hyperlink ref="A6926" r:id="rId6916" xr:uid="{885A56EE-8F51-4276-835C-807BC3795233}"/>
    <hyperlink ref="A6927" r:id="rId6917" xr:uid="{BAF0AF01-7879-46A4-A18D-D2854B4EAD49}"/>
    <hyperlink ref="A6928" r:id="rId6918" xr:uid="{E4C7D7A0-6F0F-423B-885B-D01873A0C597}"/>
    <hyperlink ref="A6929" r:id="rId6919" xr:uid="{73DB1591-4E7F-49A6-A58B-5E8C12367B07}"/>
    <hyperlink ref="A6930" r:id="rId6920" xr:uid="{EFA55AA5-D37D-47A1-8F12-8D95EB8BBE6D}"/>
    <hyperlink ref="A6931" r:id="rId6921" xr:uid="{006608FD-43BA-466D-A023-542CB66E0CE8}"/>
    <hyperlink ref="A6932" r:id="rId6922" xr:uid="{304A3762-E9C9-4E0C-BDA7-724DACFBA1A4}"/>
    <hyperlink ref="A6933" r:id="rId6923" xr:uid="{87061418-ED02-432C-AC9B-CBF83D46CEE6}"/>
    <hyperlink ref="A6934" r:id="rId6924" xr:uid="{D386356B-113B-433D-9E4E-E666BAC5924D}"/>
    <hyperlink ref="A6935" r:id="rId6925" xr:uid="{55D3DDE6-FDDF-4D85-9CEE-A1AFBC67BD9A}"/>
    <hyperlink ref="A6936" r:id="rId6926" xr:uid="{21E689E2-5E86-45B1-B31E-DDC898E1F63D}"/>
    <hyperlink ref="A6937" r:id="rId6927" xr:uid="{F81101CE-A9DD-4536-A215-3EA1AD8C9D29}"/>
    <hyperlink ref="A6938" r:id="rId6928" xr:uid="{0267B84D-1330-4699-94DD-083DA3595829}"/>
    <hyperlink ref="A6939" r:id="rId6929" xr:uid="{E500F08F-7F49-4BD0-B6DA-C885B9CAEA50}"/>
    <hyperlink ref="A6940" r:id="rId6930" xr:uid="{C0EFB96C-5452-4F45-8FE9-56F60768562A}"/>
    <hyperlink ref="A6941" r:id="rId6931" xr:uid="{B465EE3F-19D8-46A9-8F30-ECA7ECB7A725}"/>
    <hyperlink ref="A6942" r:id="rId6932" xr:uid="{3E1F836D-8C47-4CB5-9359-D9395DA7A50E}"/>
    <hyperlink ref="A6943" r:id="rId6933" xr:uid="{868F8F60-DB13-412C-87B7-A1F4E6B80BEB}"/>
    <hyperlink ref="A6944" r:id="rId6934" xr:uid="{47324FF9-6D1F-405C-8EEF-599CEFEA3C78}"/>
    <hyperlink ref="A6945" r:id="rId6935" xr:uid="{5A4F69DD-853A-4547-9717-99D5AD497A60}"/>
    <hyperlink ref="A6946" r:id="rId6936" xr:uid="{0A36E12B-4A43-49F5-B4C4-A5F5B2B2B961}"/>
    <hyperlink ref="A6947" r:id="rId6937" xr:uid="{160B5E10-51B7-4C25-A956-31D6976258FA}"/>
    <hyperlink ref="A6948" r:id="rId6938" xr:uid="{5763BFF9-F66E-412F-8E64-E4A53A29E24C}"/>
    <hyperlink ref="A6949" r:id="rId6939" xr:uid="{5529F00E-2989-47AB-8923-D587099C79EB}"/>
    <hyperlink ref="A6950" r:id="rId6940" xr:uid="{1388FB4D-721A-4388-85D3-D8C4A4B17118}"/>
    <hyperlink ref="A6951" r:id="rId6941" xr:uid="{29E72461-3B41-43E0-9BD2-02B691C09CBF}"/>
    <hyperlink ref="A6952" r:id="rId6942" xr:uid="{78B8F3E8-0D29-47F1-994E-4DD9804DB7D0}"/>
    <hyperlink ref="A6953" r:id="rId6943" xr:uid="{511FBAFD-52B2-4A1E-8ACD-889591C2E0B2}"/>
    <hyperlink ref="A6954" r:id="rId6944" xr:uid="{0F69D9FF-0CFA-4E1E-A1EE-015CD3E72A76}"/>
    <hyperlink ref="A6955" r:id="rId6945" xr:uid="{606AD8FA-E522-4DB1-8A33-8731517344C1}"/>
    <hyperlink ref="A6956" r:id="rId6946" xr:uid="{FE892355-3BF2-41FF-98A9-E555EDFBB89F}"/>
    <hyperlink ref="A6957" r:id="rId6947" xr:uid="{209886A1-9C30-4477-9AA6-CFC858156096}"/>
    <hyperlink ref="A6958" r:id="rId6948" xr:uid="{1A379174-DCB9-4D23-8947-47F8B460994C}"/>
    <hyperlink ref="A6959" r:id="rId6949" xr:uid="{39BA954D-3642-40FA-AED8-CCA6945BF597}"/>
    <hyperlink ref="A6960" r:id="rId6950" xr:uid="{18543E41-7B8D-4E4C-8276-19816E6EAC24}"/>
    <hyperlink ref="A6961" r:id="rId6951" xr:uid="{4C515245-F3A8-4768-A0FC-8CC9E2569F6F}"/>
    <hyperlink ref="A6962" r:id="rId6952" xr:uid="{4DF70FED-EDBB-461E-96B2-7061FB78EE2F}"/>
    <hyperlink ref="A6963" r:id="rId6953" xr:uid="{60DD109D-B416-4329-A97E-F24B1E368E1E}"/>
    <hyperlink ref="A6964" r:id="rId6954" xr:uid="{8B5CD5F4-CA87-43A5-9687-D7BBA5F5709A}"/>
    <hyperlink ref="A6965" r:id="rId6955" xr:uid="{3304A5FF-9C42-473D-90E6-D834764B2DFA}"/>
    <hyperlink ref="A6966" r:id="rId6956" xr:uid="{DA165ABB-570F-427C-A2BD-C98C0B463F66}"/>
    <hyperlink ref="A6967" r:id="rId6957" xr:uid="{50B7A4DD-E0B2-4D9A-9967-F46CE33EF74E}"/>
    <hyperlink ref="A6968" r:id="rId6958" xr:uid="{35530AC4-E0AF-4AC1-83BC-7466B1E23F7B}"/>
    <hyperlink ref="A6969" r:id="rId6959" xr:uid="{BA673B11-E846-4347-BE82-991A9D2D82DE}"/>
    <hyperlink ref="A6970" r:id="rId6960" xr:uid="{D33FC0E8-2058-45E1-A08F-5BA46D012A58}"/>
    <hyperlink ref="A6971" r:id="rId6961" xr:uid="{8FA05BBB-3FBD-467B-B385-20B902CEE0A5}"/>
    <hyperlink ref="A6972" r:id="rId6962" xr:uid="{56F97904-6DB6-4987-95AE-C29F53F91BF6}"/>
    <hyperlink ref="A6973" r:id="rId6963" xr:uid="{C238F5D1-9FA0-4C32-A755-44DADADEDA2F}"/>
    <hyperlink ref="A6974" r:id="rId6964" xr:uid="{DAB8F6D5-8F35-4D6C-B6D3-27DD2F4F9257}"/>
    <hyperlink ref="A6975" r:id="rId6965" xr:uid="{C79240E4-294B-433C-AC31-423D595410F1}"/>
    <hyperlink ref="A6976" r:id="rId6966" xr:uid="{FEF9626D-22C1-4160-9CDD-33EB34D02052}"/>
    <hyperlink ref="A6977" r:id="rId6967" xr:uid="{262E2AF9-759B-49C3-AE67-FB09FEAC8C27}"/>
    <hyperlink ref="A6978" r:id="rId6968" xr:uid="{1185B2A3-BEC8-4412-B9AE-E2A4CDE64D40}"/>
    <hyperlink ref="A6979" r:id="rId6969" xr:uid="{316A1DE8-1A01-4C77-8352-58BCBAFC5451}"/>
    <hyperlink ref="A6980" r:id="rId6970" xr:uid="{8B4B4E2D-1FED-478A-9F92-A6731467D8F5}"/>
    <hyperlink ref="A6981" r:id="rId6971" xr:uid="{8ED1CD52-E4B3-42B0-8354-6730B6762496}"/>
    <hyperlink ref="A6982" r:id="rId6972" xr:uid="{88938EA6-D481-43D2-88B6-9000AE727A3B}"/>
    <hyperlink ref="A6983" r:id="rId6973" xr:uid="{A8E7A35D-D2D6-4936-B02E-099E1979E35B}"/>
    <hyperlink ref="A6984" r:id="rId6974" xr:uid="{CDE5A470-5917-45B9-A897-247C59295E72}"/>
    <hyperlink ref="A6985" r:id="rId6975" xr:uid="{6836C063-D22B-46C7-A503-87C0A1AF4B55}"/>
    <hyperlink ref="A6986" r:id="rId6976" xr:uid="{3DDD2D68-9C9C-49B9-932E-CAB18CF78A87}"/>
    <hyperlink ref="A6987" r:id="rId6977" xr:uid="{12ABFEDA-3066-4900-B8DB-A6A07FCAA6A3}"/>
    <hyperlink ref="A6988" r:id="rId6978" xr:uid="{1CCA7F75-2CE6-4DB8-AE65-E05C1702D419}"/>
    <hyperlink ref="A6989" r:id="rId6979" xr:uid="{2CC827F5-0704-4A17-9062-93CD4540A8C4}"/>
    <hyperlink ref="A6990" r:id="rId6980" xr:uid="{748286BD-1D9B-4FED-9951-57A18DE69A4E}"/>
    <hyperlink ref="A6991" r:id="rId6981" xr:uid="{E0634FA6-DEEC-4239-82C9-42B8B547A278}"/>
    <hyperlink ref="A6992" r:id="rId6982" xr:uid="{542D70DA-CBC5-4EAF-99E3-E2DDFA466C56}"/>
    <hyperlink ref="A6993" r:id="rId6983" xr:uid="{231A6056-F319-4609-B8EA-C8828355A5AE}"/>
    <hyperlink ref="A6994" r:id="rId6984" xr:uid="{566D0F7D-2867-429B-8538-C25CE5FD59AD}"/>
    <hyperlink ref="A6995" r:id="rId6985" xr:uid="{AA7912FF-4A83-47F5-9779-0F4B511DF0C3}"/>
    <hyperlink ref="A6996" r:id="rId6986" xr:uid="{0F71D134-5817-4A4D-A632-6E23225FA444}"/>
    <hyperlink ref="A6997" r:id="rId6987" xr:uid="{7FF4F31C-2256-43E0-9117-2D23EF1B1F06}"/>
    <hyperlink ref="A6998" r:id="rId6988" xr:uid="{F8D3FD28-DFB6-4287-A1D6-FA0ECA243D10}"/>
    <hyperlink ref="A6999" r:id="rId6989" xr:uid="{B99A115E-055D-425C-A058-270FE4F3724D}"/>
    <hyperlink ref="A7000" r:id="rId6990" xr:uid="{D8D6478F-0AEB-46F7-B4C6-A9FD17233565}"/>
    <hyperlink ref="A7001" r:id="rId6991" xr:uid="{0A06BD3F-8505-46C6-9F77-411FBA5F0B13}"/>
    <hyperlink ref="A7002" r:id="rId6992" xr:uid="{BDE2DDAF-3EAC-4C57-A9EF-EAB39A11B461}"/>
    <hyperlink ref="A7003" r:id="rId6993" xr:uid="{DE4BC2B6-3DC2-4E8C-959C-935730A8582D}"/>
    <hyperlink ref="A7004" r:id="rId6994" xr:uid="{F5073BFE-AF11-4D38-BA4A-53D978387E77}"/>
    <hyperlink ref="A7005" r:id="rId6995" xr:uid="{DE9323A4-F059-4C30-B061-02B1B5DA9E84}"/>
    <hyperlink ref="A7006" r:id="rId6996" xr:uid="{59864957-0FBE-4C6B-9827-61EAF0C69625}"/>
    <hyperlink ref="A7007" r:id="rId6997" xr:uid="{A78A31B2-8E71-4378-B2BD-146595403C25}"/>
    <hyperlink ref="A7008" r:id="rId6998" xr:uid="{EB7E0A18-444E-4EE6-B71D-5A9370C0083A}"/>
    <hyperlink ref="A7009" r:id="rId6999" xr:uid="{201EF0AD-B79A-42CC-8312-34A7396B729F}"/>
    <hyperlink ref="A7010" r:id="rId7000" xr:uid="{EA72AF23-4DD1-44D4-879C-5C035A3B89A6}"/>
    <hyperlink ref="A7011" r:id="rId7001" xr:uid="{83D28FB0-F2C4-42DA-9925-43FA1DE19C44}"/>
    <hyperlink ref="A7012" r:id="rId7002" xr:uid="{A1B16759-317F-4E5D-B485-F68DFF18273B}"/>
    <hyperlink ref="A7013" r:id="rId7003" xr:uid="{1D9F6C81-8C2B-45CA-B2C1-2F984B0C8DA9}"/>
    <hyperlink ref="A7014" r:id="rId7004" xr:uid="{9D16488D-A576-46C8-967F-A637816A4F3B}"/>
    <hyperlink ref="A7015" r:id="rId7005" xr:uid="{6E30A735-5C53-4454-B167-84D01F4EDC63}"/>
    <hyperlink ref="A7016" r:id="rId7006" xr:uid="{C8078628-B4D0-41C2-A90C-9F41B7AA54FE}"/>
    <hyperlink ref="A7017" r:id="rId7007" xr:uid="{6FA27A6B-ED15-4D1B-B105-64EC121BB5DD}"/>
    <hyperlink ref="A7018" r:id="rId7008" xr:uid="{482C1F69-0B0D-4E38-AA9C-78FCFE4FD985}"/>
    <hyperlink ref="A7019" r:id="rId7009" xr:uid="{13C9C51A-12F6-4484-9D1C-0934ECA58EC3}"/>
    <hyperlink ref="A7020" r:id="rId7010" xr:uid="{9669845C-9D15-4696-94FC-0B83B4677CB3}"/>
    <hyperlink ref="A7021" r:id="rId7011" xr:uid="{6E65E4E3-58DA-449A-BB98-F76D1D05ABF0}"/>
    <hyperlink ref="A7022" r:id="rId7012" xr:uid="{D5A4547E-0859-48AD-B642-27C4ACED4D6B}"/>
    <hyperlink ref="A7023" r:id="rId7013" xr:uid="{6BB480C8-3DA5-46A9-9C88-86B7F55733BC}"/>
    <hyperlink ref="A7024" r:id="rId7014" xr:uid="{5C31C20E-AA8B-4F08-B214-3437CCF7DBF1}"/>
    <hyperlink ref="A7025" r:id="rId7015" xr:uid="{BFD5FAD4-F04A-40BA-86C9-1FB3F0A7D106}"/>
    <hyperlink ref="A7026" r:id="rId7016" xr:uid="{74E0C297-CCF2-404B-BFFC-9D6A3F9C934C}"/>
    <hyperlink ref="A7027" r:id="rId7017" xr:uid="{F3A36CF4-F44B-4353-B577-46F6E855AAA0}"/>
    <hyperlink ref="A7028" r:id="rId7018" xr:uid="{8CC242CC-35F2-43D6-9013-D1B933F34A83}"/>
    <hyperlink ref="A7029" r:id="rId7019" xr:uid="{D1B6F7E3-602A-4324-A3AC-61F15043085F}"/>
    <hyperlink ref="A7030" r:id="rId7020" xr:uid="{4CD22FC4-178E-45BC-838C-29B7FC7466E4}"/>
    <hyperlink ref="A7031" r:id="rId7021" xr:uid="{83232076-B121-4F14-8042-86D8E6EE1147}"/>
    <hyperlink ref="A7032" r:id="rId7022" xr:uid="{5872580D-2269-4D00-9583-A555B2C819DC}"/>
    <hyperlink ref="A7033" r:id="rId7023" xr:uid="{45729251-083D-4BB5-BD5B-90CAA45DFE4C}"/>
    <hyperlink ref="A7034" r:id="rId7024" xr:uid="{AC0CD2BD-422C-49C0-848F-7AC6E5DD7293}"/>
    <hyperlink ref="A7035" r:id="rId7025" xr:uid="{BFA772E7-6BF1-447A-86BE-237F16CEA200}"/>
    <hyperlink ref="A7036" r:id="rId7026" xr:uid="{9C14235C-4783-424F-8AAA-112D5E1E316C}"/>
    <hyperlink ref="A7037" r:id="rId7027" xr:uid="{4399BC04-3DC2-4396-925C-6FAF998F7324}"/>
    <hyperlink ref="A7038" r:id="rId7028" xr:uid="{2F6D19A0-B0E3-44B4-917E-4D0E264C8280}"/>
    <hyperlink ref="A7039" r:id="rId7029" xr:uid="{BFF8B99E-3AEE-4914-B5F7-C8FD4C44F7B0}"/>
    <hyperlink ref="A7040" r:id="rId7030" xr:uid="{CE62B0B4-57C2-4874-93F7-52580C8DFA20}"/>
    <hyperlink ref="A7041" r:id="rId7031" xr:uid="{AA833361-57C9-4933-8067-508691257127}"/>
    <hyperlink ref="A7042" r:id="rId7032" xr:uid="{757DA252-E250-4E3F-8A0D-F566DF50338B}"/>
    <hyperlink ref="A7043" r:id="rId7033" xr:uid="{3E43A2C8-7CC8-43AB-AD23-84E716C9F151}"/>
    <hyperlink ref="A7044" r:id="rId7034" xr:uid="{63EE7620-F10D-43A5-8BAD-ABC38AA67576}"/>
    <hyperlink ref="A7045" r:id="rId7035" xr:uid="{A5629183-D4D1-426A-977A-B63B7E1FFCF2}"/>
    <hyperlink ref="A7046" r:id="rId7036" xr:uid="{3A3C2652-8B93-4673-8546-F2B74298F561}"/>
    <hyperlink ref="A7047" r:id="rId7037" xr:uid="{923FC2F4-D131-4DDE-89A6-4521C80D1BCA}"/>
    <hyperlink ref="A7048" r:id="rId7038" xr:uid="{34E75181-8FF4-4030-87B7-04E223F3BC16}"/>
    <hyperlink ref="A7049" r:id="rId7039" xr:uid="{41A659B4-5937-42DB-9991-5C4A530EFFB1}"/>
    <hyperlink ref="A7050" r:id="rId7040" xr:uid="{8ADF00B3-5FFA-414C-A4EB-0C1D79D23988}"/>
    <hyperlink ref="A7051" r:id="rId7041" xr:uid="{292F8C6C-DB18-4943-85BF-F4F4F7389F2D}"/>
    <hyperlink ref="A7052" r:id="rId7042" xr:uid="{BB1FD38D-BC24-4087-9F1F-87F3EE3BD686}"/>
    <hyperlink ref="A7053" r:id="rId7043" xr:uid="{53F2CB27-71A9-4924-A24E-6A7ADB267100}"/>
    <hyperlink ref="A7054" r:id="rId7044" xr:uid="{500B80EE-ADBA-4376-A0A6-1596363768BD}"/>
    <hyperlink ref="A7055" r:id="rId7045" xr:uid="{4A7CBF34-1391-4F39-9973-929B3D9FC752}"/>
    <hyperlink ref="A7056" r:id="rId7046" xr:uid="{65AC0FC7-D860-4526-980B-71C819752F06}"/>
    <hyperlink ref="A7057" r:id="rId7047" xr:uid="{5F4AC9C3-BFCF-42D4-8251-AD86FF506CDB}"/>
    <hyperlink ref="A7058" r:id="rId7048" xr:uid="{8A644DFC-3FE5-4371-AB55-04FCE449C03A}"/>
    <hyperlink ref="A7059" r:id="rId7049" xr:uid="{3F79E2A4-F3AD-4958-84DD-A84AABF0D88F}"/>
    <hyperlink ref="A7060" r:id="rId7050" xr:uid="{A4550556-91DC-4EBE-B887-6B3646EF5992}"/>
    <hyperlink ref="A7061" r:id="rId7051" xr:uid="{AEC080DC-85F0-430F-97D6-37CF406F2B34}"/>
    <hyperlink ref="A7062" r:id="rId7052" xr:uid="{CD6395DE-AE16-48B3-AB87-A83837E22281}"/>
    <hyperlink ref="A7063" r:id="rId7053" xr:uid="{C32E16D9-B61F-457C-9E3D-5565D73F1E13}"/>
    <hyperlink ref="A7064" r:id="rId7054" xr:uid="{F5E42016-9D43-466F-965E-694596FCAE43}"/>
    <hyperlink ref="A7065" r:id="rId7055" xr:uid="{1812BB36-66FE-4B9C-9A82-1367127D49D8}"/>
    <hyperlink ref="A7066" r:id="rId7056" xr:uid="{8842320A-EFAE-451F-878F-840708F7596A}"/>
    <hyperlink ref="A7067" r:id="rId7057" xr:uid="{1DD584AB-4A7C-482C-8C90-7322E2C31188}"/>
    <hyperlink ref="A7068" r:id="rId7058" xr:uid="{F9C6095F-F2FB-428D-8434-00513655B54C}"/>
    <hyperlink ref="A7069" r:id="rId7059" xr:uid="{0C858E88-6CF8-474C-91B9-02DCCFB786FD}"/>
    <hyperlink ref="A7070" r:id="rId7060" xr:uid="{80C38170-FA7C-4148-BC89-72D2426AF7A1}"/>
    <hyperlink ref="A7071" r:id="rId7061" xr:uid="{A401CFA6-DFBF-4FBE-AC83-49B58A98CEBB}"/>
    <hyperlink ref="A7072" r:id="rId7062" xr:uid="{C2BFB2CC-5588-4868-A7A5-5000369724B8}"/>
    <hyperlink ref="A7073" r:id="rId7063" xr:uid="{D80E22C9-D4A8-4E04-A9CC-715215418FBB}"/>
    <hyperlink ref="A7074" r:id="rId7064" xr:uid="{928872A3-091E-4B58-8F8F-AFBDFE364201}"/>
    <hyperlink ref="A7075" r:id="rId7065" xr:uid="{23628BAD-651A-4389-B5BD-2AE4D76890DB}"/>
    <hyperlink ref="A7076" r:id="rId7066" xr:uid="{56CC9661-2F50-48CE-A065-EE9B281E1FE4}"/>
    <hyperlink ref="A7077" r:id="rId7067" xr:uid="{7A1A56F8-6E0A-4743-AB7A-0BD340475E13}"/>
    <hyperlink ref="A7078" r:id="rId7068" xr:uid="{9FB86119-AF6D-43E1-BE8D-3C7ED1A73800}"/>
    <hyperlink ref="A7079" r:id="rId7069" xr:uid="{5CEEFE47-E18A-4BF1-AE19-6D920AAEB69B}"/>
    <hyperlink ref="A7080" r:id="rId7070" xr:uid="{88E9CCC8-1688-4CC0-8F68-3B095DDAA329}"/>
    <hyperlink ref="A7081" r:id="rId7071" xr:uid="{3C7A9942-9AAB-4C68-9146-0D6A782E3C0F}"/>
    <hyperlink ref="A7082" r:id="rId7072" xr:uid="{9070569E-4B19-4D3C-BD2C-3AFD547EB87E}"/>
    <hyperlink ref="A7083" r:id="rId7073" xr:uid="{D820702C-A3FC-4AB5-B12F-51267750C351}"/>
    <hyperlink ref="A7084" r:id="rId7074" xr:uid="{0398E256-8D2C-4BF8-85B3-276CB118A829}"/>
    <hyperlink ref="A7085" r:id="rId7075" xr:uid="{DFC4A637-F71B-41C1-9E32-168F64BBE578}"/>
    <hyperlink ref="A7086" r:id="rId7076" xr:uid="{4A1B4DC4-2247-4AC7-A10C-EC0CCA72AC0F}"/>
    <hyperlink ref="A7087" r:id="rId7077" xr:uid="{4D663589-2A0E-40DD-9A56-0B0E1EB7CF9A}"/>
    <hyperlink ref="A7088" r:id="rId7078" xr:uid="{F210FD50-5398-4B1D-88A9-D9CD97507312}"/>
    <hyperlink ref="A7089" r:id="rId7079" xr:uid="{5A14D21A-0A8D-4414-B03B-7A9D4246DF19}"/>
    <hyperlink ref="A7090" r:id="rId7080" xr:uid="{7FF09A21-F670-4CF6-990B-B1F93CCF2054}"/>
    <hyperlink ref="A7091" r:id="rId7081" xr:uid="{A0BF63AB-045A-4A62-A49C-8814EC22F30D}"/>
    <hyperlink ref="A7092" r:id="rId7082" xr:uid="{7D9C52EE-B2C1-4315-93B1-4564D144C679}"/>
    <hyperlink ref="A7093" r:id="rId7083" xr:uid="{8B606889-BA12-4A68-9FC7-8595C8598FDD}"/>
    <hyperlink ref="A7094" r:id="rId7084" xr:uid="{1F6F5999-133D-4455-9CE9-B037CFD51CDD}"/>
    <hyperlink ref="A7095" r:id="rId7085" xr:uid="{7D105556-AF49-44BE-9359-ED6338BF07F7}"/>
    <hyperlink ref="A7096" r:id="rId7086" xr:uid="{3845E957-C075-4292-9016-DB9B04C68070}"/>
    <hyperlink ref="A7097" r:id="rId7087" xr:uid="{F4C9577D-35B6-4510-B06E-D085A0C8A189}"/>
    <hyperlink ref="A7098" r:id="rId7088" xr:uid="{4BF7BFC9-3A40-4435-9CFC-354A6E70DA82}"/>
    <hyperlink ref="A7099" r:id="rId7089" xr:uid="{418AA129-542B-4A89-90C2-19EF7AE4AC97}"/>
    <hyperlink ref="A7100" r:id="rId7090" xr:uid="{15E3B4DF-EE57-4C7C-8AB1-D7437EA100CD}"/>
    <hyperlink ref="A7101" r:id="rId7091" xr:uid="{0BD10C84-70E1-4F2D-8492-1DE284740B7F}"/>
    <hyperlink ref="A7102" r:id="rId7092" xr:uid="{E51A8893-3175-40CD-830E-D7DD2F07B864}"/>
    <hyperlink ref="A7103" r:id="rId7093" xr:uid="{E87AA8EC-6B4E-4749-A5E8-406A5B3E610B}"/>
    <hyperlink ref="A7104" r:id="rId7094" xr:uid="{977CF21C-571E-40B2-9698-BE7A0CEB6FD2}"/>
    <hyperlink ref="A7105" r:id="rId7095" xr:uid="{D046AA94-0AF8-4E06-82DD-BC418F08CB12}"/>
    <hyperlink ref="A7106" r:id="rId7096" xr:uid="{50FA2D92-B0BE-4F33-96D4-DD446EDB5B54}"/>
    <hyperlink ref="A7107" r:id="rId7097" xr:uid="{35BCFE6E-3411-4044-8CB4-C0608E976446}"/>
    <hyperlink ref="A7108" r:id="rId7098" xr:uid="{CF56D6D7-8068-4EDA-A518-4466F6C629F1}"/>
    <hyperlink ref="A7109" r:id="rId7099" xr:uid="{329AD0AD-A8A2-4EB7-998D-121FAC679FCA}"/>
    <hyperlink ref="A7110" r:id="rId7100" xr:uid="{3ACD0A4C-AB24-4A9A-BF5D-C38BCB6011FD}"/>
    <hyperlink ref="A7111" r:id="rId7101" xr:uid="{D193E544-13D0-4F30-91AE-D22F50A7EFA9}"/>
    <hyperlink ref="A7112" r:id="rId7102" xr:uid="{E12CAE79-1D36-4634-9DB8-7A3080B07B89}"/>
    <hyperlink ref="A7113" r:id="rId7103" xr:uid="{8FB8689A-639E-4709-A184-DCEF4A459808}"/>
    <hyperlink ref="A7114" r:id="rId7104" xr:uid="{D384E360-5E86-4A63-957C-8EC67D48B4B5}"/>
    <hyperlink ref="A7115" r:id="rId7105" xr:uid="{36CC6788-401C-44AA-8029-0FDDCBFEA41A}"/>
    <hyperlink ref="A7116" r:id="rId7106" xr:uid="{D78235FC-7590-4623-A96F-4271AC62C3FE}"/>
    <hyperlink ref="A7117" r:id="rId7107" xr:uid="{669FCB25-1B62-4F11-AEF8-833A29A22E08}"/>
    <hyperlink ref="A7118" r:id="rId7108" xr:uid="{7DBD455F-A973-4891-A77C-2F76F1B0A6A6}"/>
    <hyperlink ref="A7119" r:id="rId7109" xr:uid="{210F8DD0-237B-477F-8C67-E73E6E9574FA}"/>
    <hyperlink ref="A7120" r:id="rId7110" xr:uid="{9D48B2D0-8D32-4542-B3CD-F564B0F02D97}"/>
    <hyperlink ref="A7121" r:id="rId7111" xr:uid="{F656AB9D-7192-4726-A89A-F6F3449A91C2}"/>
    <hyperlink ref="A7122" r:id="rId7112" xr:uid="{28EDE8CC-E95E-490C-A62B-D1FB5B6FD140}"/>
    <hyperlink ref="A7123" r:id="rId7113" xr:uid="{FAB6035A-5755-4806-9B2E-AD0C2EB005C7}"/>
    <hyperlink ref="A7124" r:id="rId7114" xr:uid="{7A28DC4C-17AB-43B9-93A4-5EF20FA3C8C1}"/>
    <hyperlink ref="A7125" r:id="rId7115" xr:uid="{6A12E8FB-B485-4CEA-86C1-AAACFFC4FDEF}"/>
    <hyperlink ref="A7126" r:id="rId7116" xr:uid="{6FBF3DBF-6C7E-4A72-A048-6EDD5E32FB90}"/>
    <hyperlink ref="A7127" r:id="rId7117" xr:uid="{45FE4B37-4CA4-4D10-8531-2965C7CEA416}"/>
    <hyperlink ref="A7128" r:id="rId7118" xr:uid="{3BA50143-CC5A-46F0-8F5C-533F1D4EBAB6}"/>
    <hyperlink ref="A7129" r:id="rId7119" xr:uid="{42139990-7600-4DC4-98F4-D73A5DC749AB}"/>
    <hyperlink ref="A7130" r:id="rId7120" xr:uid="{6EFAAAB3-9A25-4454-B2F5-4F93565D0886}"/>
    <hyperlink ref="A7131" r:id="rId7121" xr:uid="{213A42C1-9579-4D38-B7F7-027478A477F7}"/>
    <hyperlink ref="A7132" r:id="rId7122" xr:uid="{EBA5B3E0-1978-4CEB-AE0F-55DD19EC933C}"/>
    <hyperlink ref="A7133" r:id="rId7123" xr:uid="{19959669-973D-4676-AC01-3A1799D0A184}"/>
    <hyperlink ref="A7134" r:id="rId7124" xr:uid="{80FB80D7-66AC-47DF-AC54-76598F0805B2}"/>
    <hyperlink ref="A7135" r:id="rId7125" xr:uid="{8D901AB0-FA34-45C2-BF2D-019D96C5D262}"/>
    <hyperlink ref="A7136" r:id="rId7126" xr:uid="{36D4030D-CCA0-471B-BB25-5DAA3D2C8CAD}"/>
    <hyperlink ref="A7137" r:id="rId7127" xr:uid="{2731281B-097E-4DC4-B257-D4D9343B8E6C}"/>
    <hyperlink ref="A7138" r:id="rId7128" xr:uid="{CAB905D0-F8BF-45B3-9681-E204B22BD38D}"/>
    <hyperlink ref="A7139" r:id="rId7129" xr:uid="{7EEDC422-EC62-475A-A6CA-1D4389F6B02B}"/>
    <hyperlink ref="A7140" r:id="rId7130" xr:uid="{2A9BB740-5F39-43EF-8BB2-BB85AB68DADA}"/>
    <hyperlink ref="A7141" r:id="rId7131" xr:uid="{5C010001-6161-49B3-A99C-10C14BABF030}"/>
    <hyperlink ref="A7142" r:id="rId7132" xr:uid="{7D52ABA0-E916-4AAB-A3F0-FA6EAB8ADD40}"/>
    <hyperlink ref="A7143" r:id="rId7133" xr:uid="{D907569F-5442-41BF-B4AC-3031AF8C3A23}"/>
    <hyperlink ref="A7144" r:id="rId7134" xr:uid="{81BACFCD-51DD-4384-8C55-F7DF8746C413}"/>
    <hyperlink ref="A7145" r:id="rId7135" xr:uid="{7F1BDC5E-8575-4AFA-8A5D-D0D997FAAEF5}"/>
    <hyperlink ref="A7146" r:id="rId7136" xr:uid="{2757D7DD-187B-4F0A-B1E8-A5467C50F492}"/>
    <hyperlink ref="A7147" r:id="rId7137" xr:uid="{05306473-ACED-40A0-A983-6AC19EB1609F}"/>
    <hyperlink ref="A7148" r:id="rId7138" xr:uid="{77D4B0A9-2F35-456A-B0DC-B8064010A660}"/>
    <hyperlink ref="A7149" r:id="rId7139" xr:uid="{E34362E4-442E-4619-BE5A-EB6DB49FA236}"/>
    <hyperlink ref="A7150" r:id="rId7140" xr:uid="{ED44C682-3C84-46B8-9032-2E86CC1472B3}"/>
    <hyperlink ref="A7151" r:id="rId7141" xr:uid="{3349D181-008D-4A97-B51A-27F85B1B6A33}"/>
    <hyperlink ref="A7152" r:id="rId7142" xr:uid="{93C4E0CD-635F-4E85-8D68-6229D8C90219}"/>
    <hyperlink ref="A7153" r:id="rId7143" xr:uid="{1FB18F0F-DF31-4704-8254-DDEEE97CD919}"/>
    <hyperlink ref="A7154" r:id="rId7144" xr:uid="{51A5D8E9-E88F-4BEE-A649-39A81DB24186}"/>
    <hyperlink ref="A7155" r:id="rId7145" xr:uid="{BB8EF6C3-2CB7-45C4-9F03-E3EE59F31029}"/>
    <hyperlink ref="A7156" r:id="rId7146" xr:uid="{B181750A-2ADC-48F4-BF1B-9BC154CA61D0}"/>
    <hyperlink ref="A7157" r:id="rId7147" xr:uid="{664B5490-FF0E-4972-ABAF-42B4DA7C6350}"/>
    <hyperlink ref="A7158" r:id="rId7148" xr:uid="{294BCC63-9589-449F-8B65-DA9FA5930F5C}"/>
    <hyperlink ref="A7159" r:id="rId7149" xr:uid="{2F26A1EF-6996-4800-8D38-506001BB7364}"/>
    <hyperlink ref="A7160" r:id="rId7150" xr:uid="{46EE5AED-42BB-4A71-9558-459D628C2C23}"/>
    <hyperlink ref="A7161" r:id="rId7151" xr:uid="{8AD3829D-3E66-4D7E-95E9-97AE04779B97}"/>
    <hyperlink ref="A7162" r:id="rId7152" xr:uid="{8F010981-F9B3-4C67-ABAB-679134229B65}"/>
    <hyperlink ref="A7163" r:id="rId7153" xr:uid="{BAF6CF6B-4D0B-4128-8113-2700FC7825BC}"/>
    <hyperlink ref="A7164" r:id="rId7154" xr:uid="{3746E013-F864-48E0-9018-3B2900948981}"/>
    <hyperlink ref="A7165" r:id="rId7155" xr:uid="{4632EC44-45CD-4642-AE5D-3A5750052E67}"/>
    <hyperlink ref="A7166" r:id="rId7156" xr:uid="{C2C0C7DF-5B43-41AC-85B5-CCB9818B0FB9}"/>
    <hyperlink ref="A7167" r:id="rId7157" xr:uid="{C77DBABC-A6D2-428B-81C1-489FEB357D0F}"/>
    <hyperlink ref="A7168" r:id="rId7158" xr:uid="{06EC8C53-8BDC-4AD1-A81B-DB62037E1AE2}"/>
    <hyperlink ref="A7169" r:id="rId7159" xr:uid="{C6C26241-51AE-447D-AED6-1640FD8C80A5}"/>
    <hyperlink ref="A7170" r:id="rId7160" xr:uid="{96470EE3-4F73-4549-B98E-48841A0209A4}"/>
    <hyperlink ref="A7171" r:id="rId7161" xr:uid="{01787EEC-2093-47AD-9C87-7C6772809261}"/>
    <hyperlink ref="A7172" r:id="rId7162" xr:uid="{2B2571ED-55CE-4B85-ADB3-A7B06E8CCD5F}"/>
    <hyperlink ref="A7173" r:id="rId7163" xr:uid="{D6A807F4-F123-4977-92EF-449128AB110C}"/>
    <hyperlink ref="A7174" r:id="rId7164" xr:uid="{40C74ABC-EFFA-45A5-A94B-F749AE200C20}"/>
    <hyperlink ref="A7175" r:id="rId7165" xr:uid="{D921E5C2-DE69-45BF-9837-7EE49A907EB8}"/>
    <hyperlink ref="A7176" r:id="rId7166" xr:uid="{EA690F41-FA2B-410F-A9BB-EF6070DBF6BD}"/>
    <hyperlink ref="A7177" r:id="rId7167" xr:uid="{4BC5FD3B-4B69-46D4-B9B5-4973452630B2}"/>
    <hyperlink ref="A7178" r:id="rId7168" xr:uid="{40F7580A-EDEC-40FF-9C11-DA29236C9C6B}"/>
    <hyperlink ref="A7179" r:id="rId7169" xr:uid="{EFDF80ED-A4CF-4D6D-8293-85A7DD6E8692}"/>
    <hyperlink ref="A7180" r:id="rId7170" xr:uid="{644BDD3A-0501-49FE-9052-51DAEE80DC51}"/>
    <hyperlink ref="A7181" r:id="rId7171" xr:uid="{E85ACBA5-C9BB-4102-B11C-E17D7AED24B3}"/>
    <hyperlink ref="A7182" r:id="rId7172" xr:uid="{5FE9BEF2-6177-4F15-8660-EE462CFB31E8}"/>
    <hyperlink ref="A7183" r:id="rId7173" xr:uid="{FA6449A8-2E8D-4627-B864-E3E03F3B132E}"/>
    <hyperlink ref="A7184" r:id="rId7174" xr:uid="{425E7FD1-8CE3-4BD5-AD3E-CAAF67B83C11}"/>
    <hyperlink ref="A7185" r:id="rId7175" xr:uid="{4F3BD1D8-D42D-4342-9A0B-98DDCE706492}"/>
    <hyperlink ref="A7186" r:id="rId7176" xr:uid="{2C753A89-CD86-4EB1-BDF1-64D14E6AA24C}"/>
    <hyperlink ref="A7187" r:id="rId7177" xr:uid="{30B6689E-890C-4909-BEE6-81AFFDD9D0E6}"/>
    <hyperlink ref="A7188" r:id="rId7178" xr:uid="{47689C53-1329-4754-B019-E7E02DA4C077}"/>
    <hyperlink ref="A7189" r:id="rId7179" xr:uid="{F2129F04-61E4-45DF-8A29-CCC6768A921A}"/>
    <hyperlink ref="A7190" r:id="rId7180" xr:uid="{603D37DC-2A57-48F2-B0CD-969324CDA595}"/>
    <hyperlink ref="A7191" r:id="rId7181" xr:uid="{1BC988DA-091A-49E9-B678-62D62BFC07D0}"/>
    <hyperlink ref="A7192" r:id="rId7182" xr:uid="{7315DE9B-7DC5-4F4C-94D1-F9C06D77843E}"/>
    <hyperlink ref="A7193" r:id="rId7183" xr:uid="{CA5209EB-3ED4-4117-9EEE-18673E485160}"/>
    <hyperlink ref="A7194" r:id="rId7184" xr:uid="{E697D94F-B922-4896-B179-FFE58A03AE4A}"/>
    <hyperlink ref="A7195" r:id="rId7185" xr:uid="{E116D5C0-0EC6-4B95-B987-6C487865AE5D}"/>
    <hyperlink ref="A7196" r:id="rId7186" xr:uid="{7D3DEB09-5175-49F7-A540-960A142C31B0}"/>
    <hyperlink ref="A7197" r:id="rId7187" xr:uid="{BD6EC1F8-9F8A-44A6-98D5-66039A736688}"/>
    <hyperlink ref="A7198" r:id="rId7188" xr:uid="{9CA8F473-8BD6-416D-91AD-4EDA10CD4CA2}"/>
    <hyperlink ref="A7199" r:id="rId7189" xr:uid="{BA99E594-01A0-456D-A429-CE33F91909C4}"/>
    <hyperlink ref="A7200" r:id="rId7190" xr:uid="{B224B816-4930-4816-9C62-C1795C3F243E}"/>
    <hyperlink ref="A7201" r:id="rId7191" xr:uid="{EC3F5A6D-5E2C-47CB-9AFB-3B0A2F54FF81}"/>
    <hyperlink ref="A7202" r:id="rId7192" xr:uid="{666C4D1F-AE96-49B0-91FA-04E4485DEA46}"/>
    <hyperlink ref="A7203" r:id="rId7193" xr:uid="{3B2C3548-BDFB-4B29-8385-84E9226BAA56}"/>
    <hyperlink ref="A7204" r:id="rId7194" xr:uid="{72A727E5-1477-47E5-8EC7-9359043B4966}"/>
    <hyperlink ref="A7205" r:id="rId7195" xr:uid="{739735BA-C20F-4B84-A531-E07594F1BEC1}"/>
    <hyperlink ref="A7206" r:id="rId7196" xr:uid="{E37B8E0C-C766-4878-9B1C-E319C09E0206}"/>
    <hyperlink ref="A7207" r:id="rId7197" xr:uid="{2ABAFF01-0BBA-416C-BFF3-B1426CF48334}"/>
    <hyperlink ref="A7208" r:id="rId7198" xr:uid="{C213F226-99BA-4049-AA70-480FD42A9F77}"/>
    <hyperlink ref="A7209" r:id="rId7199" xr:uid="{530F9093-11E8-4F07-9C08-F03C779DE7C3}"/>
    <hyperlink ref="A7210" r:id="rId7200" xr:uid="{64A11594-6CAC-450C-AF5C-C55F7EDCFD2F}"/>
    <hyperlink ref="A7211" r:id="rId7201" xr:uid="{F0132596-3079-4548-A031-7A8863AA25D6}"/>
    <hyperlink ref="A7212" r:id="rId7202" xr:uid="{E462E7FD-BAC2-4771-9485-5962AE9A54D4}"/>
    <hyperlink ref="A7213" r:id="rId7203" xr:uid="{B3CE9291-F7CC-4080-8037-EB49482C40AE}"/>
    <hyperlink ref="A7214" r:id="rId7204" xr:uid="{CAF071F6-5CAE-4F91-A8E5-EF5C918C03C8}"/>
    <hyperlink ref="A7215" r:id="rId7205" xr:uid="{9A1D1DE9-A33B-408D-B370-A80CCCF5F12A}"/>
    <hyperlink ref="A7216" r:id="rId7206" xr:uid="{468003E7-54E8-4EEB-B41F-9680D357370D}"/>
    <hyperlink ref="A7217" r:id="rId7207" xr:uid="{312BAA64-EFCF-4D6D-A9E0-9B9103593101}"/>
    <hyperlink ref="A7218" r:id="rId7208" xr:uid="{6FE0259A-A322-4F49-BCC5-418ACD6278EE}"/>
    <hyperlink ref="A7219" r:id="rId7209" xr:uid="{5C8F1C5E-0F4F-4964-9C52-E1F641368543}"/>
    <hyperlink ref="A7220" r:id="rId7210" xr:uid="{3E384A61-CBDB-4706-A98F-FCE53E0D3889}"/>
    <hyperlink ref="A7221" r:id="rId7211" xr:uid="{A48B2897-6D07-41A6-9C15-F07AE01056BA}"/>
    <hyperlink ref="A7222" r:id="rId7212" xr:uid="{4BE89CF4-51B7-4CAF-B672-0BA31A0F354F}"/>
    <hyperlink ref="A7223" r:id="rId7213" xr:uid="{04F30E5C-FE64-43B1-A69E-FAA3F1967AF6}"/>
    <hyperlink ref="A7224" r:id="rId7214" xr:uid="{51A3B9C0-7AA7-4A8F-9D0F-11BFA8F91E7A}"/>
    <hyperlink ref="A7225" r:id="rId7215" xr:uid="{DEEE0020-2789-4533-9CEF-642D25DC76BA}"/>
    <hyperlink ref="A7226" r:id="rId7216" xr:uid="{FF47EECF-413B-4FC7-9EC3-593FA0F7C8F1}"/>
    <hyperlink ref="A7227" r:id="rId7217" xr:uid="{3ED4BBC8-0181-4713-A825-51EE1D778CB1}"/>
    <hyperlink ref="A7228" r:id="rId7218" xr:uid="{D516E9EB-B94C-4983-9F91-DF696C873EFF}"/>
    <hyperlink ref="A7229" r:id="rId7219" xr:uid="{E6F7F769-B31A-4A7C-878C-CFE2866F34DD}"/>
    <hyperlink ref="A7230" r:id="rId7220" xr:uid="{AFE105CD-254D-4F69-B383-9416502C181D}"/>
    <hyperlink ref="A7231" r:id="rId7221" xr:uid="{F4F80AB9-4072-4C20-8628-C4FD30A8CD5A}"/>
    <hyperlink ref="A7232" r:id="rId7222" xr:uid="{D91A7921-AA4A-4583-88A0-79ADE904EB2A}"/>
    <hyperlink ref="A7233" r:id="rId7223" xr:uid="{98AE1761-91E0-4088-BAC9-1CDBF53A7712}"/>
    <hyperlink ref="A7234" r:id="rId7224" xr:uid="{70527B16-3E05-441E-A8C6-300CDEAB8DE2}"/>
    <hyperlink ref="A7235" r:id="rId7225" xr:uid="{73E4D898-F70E-4E90-AA78-A45663910ECC}"/>
    <hyperlink ref="A7236" r:id="rId7226" xr:uid="{B381BD85-F4C2-4269-A1B2-DAB5E3CDEEB3}"/>
    <hyperlink ref="A7237" r:id="rId7227" xr:uid="{3D4ED3F4-0FC2-4AC2-BC81-FF5FC3D2A7D1}"/>
    <hyperlink ref="A7238" r:id="rId7228" xr:uid="{C7BAA844-E198-4CCB-ACD3-31CEFCB5E172}"/>
    <hyperlink ref="A7239" r:id="rId7229" xr:uid="{D7D0CBCE-54AC-4F13-97C8-C6BC7422650C}"/>
    <hyperlink ref="A7240" r:id="rId7230" xr:uid="{2AA6A6A4-C398-41A3-8B34-1672468D2D1D}"/>
    <hyperlink ref="A7241" r:id="rId7231" xr:uid="{00CD652A-8F19-402D-AEC7-DC78B678E7AA}"/>
    <hyperlink ref="A7242" r:id="rId7232" xr:uid="{43CFDC93-AE5B-4A07-82B8-F5D979463A43}"/>
    <hyperlink ref="A7243" r:id="rId7233" xr:uid="{D804DF44-8CDD-4CBE-A7AC-A78BC8F12AB4}"/>
    <hyperlink ref="A7244" r:id="rId7234" xr:uid="{9FC882B3-0FDD-40D3-9312-AB37472402AD}"/>
    <hyperlink ref="A7245" r:id="rId7235" xr:uid="{03B0A5D4-5373-4E21-8CDB-BEC26461E10F}"/>
    <hyperlink ref="A7246" r:id="rId7236" xr:uid="{AE18B028-855F-4164-9431-3790CCA8DCBA}"/>
    <hyperlink ref="A7247" r:id="rId7237" xr:uid="{DA98839C-EB08-4673-95F4-DA898BBC53FE}"/>
    <hyperlink ref="A7248" r:id="rId7238" xr:uid="{94AEAF7A-3011-4BA7-A066-7B936F3588F9}"/>
    <hyperlink ref="A7249" r:id="rId7239" xr:uid="{0885410A-34B6-44AC-850E-B134A56949B8}"/>
    <hyperlink ref="A7250" r:id="rId7240" xr:uid="{BE36D36F-89AB-43D7-BA60-5B65CDDF5D13}"/>
    <hyperlink ref="A7251" r:id="rId7241" xr:uid="{48677C14-12F9-449B-8655-0B2B1351DD91}"/>
    <hyperlink ref="A7252" r:id="rId7242" xr:uid="{C46FBC8B-28CC-42D0-B8BB-5B2762D47D78}"/>
    <hyperlink ref="A7253" r:id="rId7243" xr:uid="{CF3839A4-372A-4DEB-AEF0-8515FAE7AF0D}"/>
    <hyperlink ref="A7254" r:id="rId7244" xr:uid="{0D766049-C02F-4689-8BF1-9663C1EB8E69}"/>
    <hyperlink ref="A7255" r:id="rId7245" xr:uid="{D6500216-B500-407B-B29B-E1CC1AB737C6}"/>
    <hyperlink ref="A7256" r:id="rId7246" xr:uid="{5CA3281A-8570-42E4-9B76-5CE3DE2D7149}"/>
    <hyperlink ref="A7257" r:id="rId7247" xr:uid="{7F556230-BEB4-49DD-B047-9F181904C273}"/>
    <hyperlink ref="A7258" r:id="rId7248" xr:uid="{A18C7920-5810-481B-BEBE-E224D8F057E0}"/>
    <hyperlink ref="A7259" r:id="rId7249" xr:uid="{55D8F900-44C4-4FE8-B7CF-82B38F34C322}"/>
    <hyperlink ref="A7260" r:id="rId7250" xr:uid="{A9673812-4E6A-49E0-90C0-4228BB26AE03}"/>
    <hyperlink ref="A7261" r:id="rId7251" xr:uid="{47CC564B-B8A4-4990-913E-E9606FE6EE1F}"/>
    <hyperlink ref="A7262" r:id="rId7252" xr:uid="{72406E2A-8D20-4955-BA2D-4DD0184A96A4}"/>
    <hyperlink ref="A7263" r:id="rId7253" xr:uid="{1E4D61C8-8F60-4563-82CF-BC7210855669}"/>
    <hyperlink ref="A7264" r:id="rId7254" xr:uid="{CB0DD5CB-B1BD-40DB-A717-236ECB91AC85}"/>
    <hyperlink ref="A7265" r:id="rId7255" xr:uid="{6BF5CEB1-C224-494F-B819-4D53CA42B43B}"/>
    <hyperlink ref="A7266" r:id="rId7256" xr:uid="{94F3260C-FAEA-4E69-9D5D-3D6C34125C95}"/>
    <hyperlink ref="A7267" r:id="rId7257" xr:uid="{39803EE6-DFEA-4DA2-AA07-06A2BAABF0F1}"/>
    <hyperlink ref="A7268" r:id="rId7258" xr:uid="{F90248E8-A153-4F96-A742-64EDD5A3D5F4}"/>
    <hyperlink ref="A7269" r:id="rId7259" xr:uid="{0047D1D7-8EAC-439D-A132-E868A2D7D93E}"/>
    <hyperlink ref="A7270" r:id="rId7260" xr:uid="{8909D27F-7219-4AD2-918D-4C2980976D94}"/>
    <hyperlink ref="A7271" r:id="rId7261" xr:uid="{7A541527-4315-4AD6-9933-87DD299EB172}"/>
    <hyperlink ref="A7272" r:id="rId7262" xr:uid="{7FD833AA-49D5-4CC5-B394-FCFD6EE8AC12}"/>
    <hyperlink ref="A7273" r:id="rId7263" xr:uid="{89F0A531-17BE-4971-8F14-4AEFEC32E6DE}"/>
    <hyperlink ref="A7274" r:id="rId7264" xr:uid="{6D02611A-8773-4597-82AF-3521B4A9BD07}"/>
    <hyperlink ref="A7275" r:id="rId7265" xr:uid="{4B3D2CDC-D9F8-4C25-8A86-C9D21CD6057A}"/>
    <hyperlink ref="A7276" r:id="rId7266" xr:uid="{12064C21-74BA-45C6-8204-B5663D3388D9}"/>
    <hyperlink ref="A7277" r:id="rId7267" xr:uid="{A5A7926C-5E4D-41B3-B4D8-15644AF1005B}"/>
    <hyperlink ref="A7278" r:id="rId7268" xr:uid="{D0B4F1B4-BF8E-4CB3-8695-EA5638801B76}"/>
    <hyperlink ref="A7279" r:id="rId7269" xr:uid="{BB227CCE-BDF3-4D5D-B3AD-C4F71551A10A}"/>
    <hyperlink ref="A7280" r:id="rId7270" xr:uid="{EF5E3FD3-A537-446D-8290-EBCEE89EA6D4}"/>
    <hyperlink ref="A7281" r:id="rId7271" xr:uid="{76E9F7F4-0193-4687-96CC-2EC72633AAA0}"/>
    <hyperlink ref="A7282" r:id="rId7272" xr:uid="{69DDD484-5034-4355-B55C-1AC246FBCDFF}"/>
    <hyperlink ref="A7283" r:id="rId7273" xr:uid="{0D6BED82-44CD-47EC-9BD5-1DE3D9DEA1A0}"/>
    <hyperlink ref="A7284" r:id="rId7274" xr:uid="{F2198983-A4EB-4DE0-B2D0-BCCD0C48BD08}"/>
    <hyperlink ref="A7285" r:id="rId7275" xr:uid="{66E928D0-8D53-4E2E-9478-F5E885129C75}"/>
    <hyperlink ref="A7286" r:id="rId7276" xr:uid="{A933B86F-1177-4802-BE18-440FF4D4BB69}"/>
    <hyperlink ref="A7287" r:id="rId7277" xr:uid="{348B651D-731F-407B-A524-E330EDBD748E}"/>
    <hyperlink ref="A7288" r:id="rId7278" xr:uid="{6D506C8A-3BA0-41A0-90C8-6BCAE575C3C5}"/>
    <hyperlink ref="A7289" r:id="rId7279" xr:uid="{FF970CBF-CCE2-44F8-B0F1-D0EEFB4885B8}"/>
    <hyperlink ref="A7290" r:id="rId7280" xr:uid="{87CFEE19-E2A0-4539-AD88-02444172133E}"/>
    <hyperlink ref="A7291" r:id="rId7281" xr:uid="{6B70AF3B-DBBD-4036-AE11-F830DBD88A92}"/>
    <hyperlink ref="A7292" r:id="rId7282" xr:uid="{922215F6-C2F2-499D-9908-AE2969264C73}"/>
    <hyperlink ref="A7293" r:id="rId7283" xr:uid="{FD84231D-9A3C-4EAF-95A1-6AD7D1264B4F}"/>
    <hyperlink ref="A7294" r:id="rId7284" xr:uid="{532FAE4C-FF7B-4A24-A8F8-FBCDE5510A19}"/>
    <hyperlink ref="A7295" r:id="rId7285" xr:uid="{7FF9E95A-2324-4A19-B88A-741E5282A61E}"/>
    <hyperlink ref="A7296" r:id="rId7286" xr:uid="{E4A301B9-C792-4031-A7F4-29E4013FB656}"/>
    <hyperlink ref="A7297" r:id="rId7287" xr:uid="{272B0DD4-2106-4DF2-BA67-6A0623C93C1C}"/>
    <hyperlink ref="A7298" r:id="rId7288" xr:uid="{AD45F994-B417-49A6-B5F3-C6E9FBBC4707}"/>
    <hyperlink ref="A7299" r:id="rId7289" xr:uid="{6BD865D9-FBE2-404E-841A-DA2F81FD1218}"/>
    <hyperlink ref="A7300" r:id="rId7290" xr:uid="{E85447E5-30C3-4D75-80C7-ED93D65E6853}"/>
    <hyperlink ref="A7301" r:id="rId7291" xr:uid="{A1913A84-EC66-4044-98DF-67D78180250A}"/>
    <hyperlink ref="A7302" r:id="rId7292" xr:uid="{111DE232-078E-497C-9227-8F3D881DE87A}"/>
    <hyperlink ref="A7303" r:id="rId7293" xr:uid="{22E6AC05-0968-445F-8152-8762AB07A6F3}"/>
    <hyperlink ref="A7304" r:id="rId7294" xr:uid="{B68C6BF1-AA67-43FF-A802-25C8C708D39E}"/>
    <hyperlink ref="A7305" r:id="rId7295" xr:uid="{4E09AA02-EFDC-4596-A6B1-8BE892D661A2}"/>
    <hyperlink ref="A7306" r:id="rId7296" xr:uid="{D3320FA5-179A-465A-95C0-954140A0FF73}"/>
    <hyperlink ref="A7307" r:id="rId7297" xr:uid="{524EA6D8-DDAF-414E-ADA5-7EBA1A504845}"/>
    <hyperlink ref="A7308" r:id="rId7298" xr:uid="{70582B28-9E49-4EFB-A09C-B11D35740530}"/>
    <hyperlink ref="A7309" r:id="rId7299" xr:uid="{8C7405ED-ECEA-4124-8CFA-C39F61978D4F}"/>
    <hyperlink ref="A7310" r:id="rId7300" xr:uid="{95F72D07-13AF-40CF-A4B8-06E06BFA5528}"/>
    <hyperlink ref="A7311" r:id="rId7301" xr:uid="{1FE5C1D9-7C1D-401B-BD83-144BF5A40694}"/>
    <hyperlink ref="A7312" r:id="rId7302" xr:uid="{5EDCD303-00AA-4396-99FD-95CED16E8574}"/>
    <hyperlink ref="A7313" r:id="rId7303" xr:uid="{BC5D7661-C7A1-4084-85E4-43697EAB4F8A}"/>
    <hyperlink ref="A7314" r:id="rId7304" xr:uid="{0869D786-278C-43CD-B6AE-F56117C53880}"/>
    <hyperlink ref="A7315" r:id="rId7305" xr:uid="{A69C2ACA-4481-422B-BF66-99D865564D16}"/>
    <hyperlink ref="A7316" r:id="rId7306" xr:uid="{52390AE9-5E24-4B57-ACA5-ED1BAC349073}"/>
    <hyperlink ref="A7317" r:id="rId7307" xr:uid="{95953A6A-B997-4261-8B82-95C2F22562C6}"/>
    <hyperlink ref="A7318" r:id="rId7308" xr:uid="{8FEAFEF3-F538-494A-B577-519EE45AF601}"/>
    <hyperlink ref="A7319" r:id="rId7309" xr:uid="{D1BDD46E-7B0D-4E1F-BB77-19EB20CC69C7}"/>
    <hyperlink ref="A7320" r:id="rId7310" xr:uid="{7246E980-5B4A-4C38-99BE-4E7E94B1A5B7}"/>
    <hyperlink ref="A7321" r:id="rId7311" xr:uid="{C9E63911-D579-4D81-AEF1-0729670F8EB3}"/>
    <hyperlink ref="A7322" r:id="rId7312" xr:uid="{69D655C7-FF08-4389-AD68-2C39AEDAD721}"/>
    <hyperlink ref="A7323" r:id="rId7313" xr:uid="{E9EB4073-33E8-4BA8-87FC-7BEAE0A816B1}"/>
    <hyperlink ref="A7324" r:id="rId7314" xr:uid="{19964F0D-9BDE-436E-BE07-71D5872A8D2D}"/>
    <hyperlink ref="A7325" r:id="rId7315" xr:uid="{4B097ABA-8426-4D4A-A61B-F9D7DFE49B22}"/>
    <hyperlink ref="A7326" r:id="rId7316" xr:uid="{505586F3-D549-48F1-BDC7-94C961712034}"/>
    <hyperlink ref="A7327" r:id="rId7317" xr:uid="{4837C224-8700-454B-95D1-F0395C3CE4E7}"/>
    <hyperlink ref="A7328" r:id="rId7318" xr:uid="{3FDCF3AF-F158-40B2-AB88-6822EDB4859F}"/>
    <hyperlink ref="A7329" r:id="rId7319" xr:uid="{7BADACC5-7117-48AC-96DC-F4831F21F7D9}"/>
    <hyperlink ref="A7330" r:id="rId7320" xr:uid="{01382C14-4273-4AFE-897A-613D103AE633}"/>
    <hyperlink ref="A7331" r:id="rId7321" xr:uid="{69FAC3D4-6D28-4E92-ABC9-C92240D84EE7}"/>
    <hyperlink ref="A7332" r:id="rId7322" xr:uid="{ECEF49EC-AC80-4E88-B04B-E92418E99F11}"/>
    <hyperlink ref="A7333" r:id="rId7323" xr:uid="{ADAF50D2-4D11-4375-9DF1-69282ECD36B4}"/>
    <hyperlink ref="A7334" r:id="rId7324" xr:uid="{BD3B2D42-D4DB-4230-9FA0-FE1775D7D086}"/>
    <hyperlink ref="A7335" r:id="rId7325" xr:uid="{9954A4B8-D1B9-4050-B712-834BAADCC895}"/>
    <hyperlink ref="A7336" r:id="rId7326" xr:uid="{6FF66425-02F6-4631-A5BD-6F98744F5629}"/>
    <hyperlink ref="A7337" r:id="rId7327" xr:uid="{11DC6E7D-4B6A-4894-A1E4-1CBEA497133B}"/>
    <hyperlink ref="A7338" r:id="rId7328" xr:uid="{90755465-D59E-4756-B929-CB08DCDAFC9B}"/>
    <hyperlink ref="A7339" r:id="rId7329" xr:uid="{D840E93C-CD16-472B-BC50-DB19ADC7AFF8}"/>
    <hyperlink ref="A7340" r:id="rId7330" xr:uid="{7A585BB7-95EB-4A4A-BC08-4D5032023D06}"/>
    <hyperlink ref="A7341" r:id="rId7331" xr:uid="{858F8DEB-4AB5-4E60-AED5-7B1E28B46A16}"/>
    <hyperlink ref="A7342" r:id="rId7332" xr:uid="{0401DC33-86F4-41AA-9795-65F3720F30BB}"/>
    <hyperlink ref="A7343" r:id="rId7333" xr:uid="{BAA5E8AE-AB44-4BA1-825E-02999B6C0B10}"/>
    <hyperlink ref="A7344" r:id="rId7334" xr:uid="{324F74BA-1312-4B18-939E-FB9BB7305891}"/>
    <hyperlink ref="A7345" r:id="rId7335" xr:uid="{584C419D-50EC-49F9-855D-52B43DE87A89}"/>
    <hyperlink ref="A7346" r:id="rId7336" xr:uid="{44F419EF-999C-4D00-94C3-7C082D4EE6CA}"/>
    <hyperlink ref="A7347" r:id="rId7337" xr:uid="{E9A53904-D3CE-40B6-99CA-4C17F6162727}"/>
    <hyperlink ref="A7348" r:id="rId7338" xr:uid="{8F950A34-14BF-4FAD-9F3D-980ABEF9749A}"/>
    <hyperlink ref="A7349" r:id="rId7339" xr:uid="{A7F17FF3-32FC-4672-9DEF-D7AB8ED2BA73}"/>
    <hyperlink ref="A7350" r:id="rId7340" xr:uid="{8061F5D7-C394-40A9-B84A-E79FB4588B7C}"/>
    <hyperlink ref="A7351" r:id="rId7341" xr:uid="{49DBC5D6-DF90-40DF-BF72-C5047489B218}"/>
    <hyperlink ref="A7352" r:id="rId7342" xr:uid="{2F36E823-F871-44C0-AC43-C4C614F89658}"/>
    <hyperlink ref="A7353" r:id="rId7343" xr:uid="{7B512660-8C7F-46B3-99CE-0791ED527021}"/>
    <hyperlink ref="A7354" r:id="rId7344" xr:uid="{9141B6BC-5FF3-4D6A-9DF6-F47AAC9F080E}"/>
    <hyperlink ref="A7355" r:id="rId7345" xr:uid="{D9D09ED5-DEA2-411B-B6A7-7E9263333302}"/>
    <hyperlink ref="A7356" r:id="rId7346" xr:uid="{12148A55-5654-42BA-B61A-6E60CB1FF084}"/>
    <hyperlink ref="A7357" r:id="rId7347" xr:uid="{1C38CB67-1FC3-4BD6-8C88-F71EDE9B846E}"/>
    <hyperlink ref="A7358" r:id="rId7348" xr:uid="{B7A65A57-5036-4DFF-82C1-81B6D3D0BAA2}"/>
    <hyperlink ref="A7359" r:id="rId7349" xr:uid="{9A575B8D-725F-4C52-8B11-36E60E4449A1}"/>
    <hyperlink ref="A7360" r:id="rId7350" xr:uid="{E779E82D-D226-427C-AE4F-E6649AF7621E}"/>
    <hyperlink ref="A7361" r:id="rId7351" xr:uid="{37A758DA-BC00-479C-A246-6BB908C91FCB}"/>
    <hyperlink ref="A7362" r:id="rId7352" xr:uid="{33A54AEC-DFE1-4C6E-97AF-5C9AEC288058}"/>
    <hyperlink ref="A7363" r:id="rId7353" xr:uid="{2DB0EB39-81D0-4B73-ACF3-EA1257EDAB15}"/>
    <hyperlink ref="A7364" r:id="rId7354" xr:uid="{099F9229-206C-475C-972E-591EF1BDEE28}"/>
    <hyperlink ref="A7365" r:id="rId7355" xr:uid="{2754473A-A425-4682-858B-B7B1447F0353}"/>
    <hyperlink ref="A7366" r:id="rId7356" xr:uid="{7265704D-47F6-42D6-90C8-675385BA7CD3}"/>
    <hyperlink ref="A7367" r:id="rId7357" xr:uid="{0A612F84-BF93-4BB2-9EA7-C1F628F16B39}"/>
    <hyperlink ref="A7368" r:id="rId7358" xr:uid="{1C05E82D-6542-4427-9AE4-5F162FC32A24}"/>
    <hyperlink ref="A7369" r:id="rId7359" xr:uid="{CF5F68A2-1916-4093-B56B-F353545EAA2A}"/>
    <hyperlink ref="A7370" r:id="rId7360" xr:uid="{93E687A9-4696-4141-89A8-FA701FE7DC0A}"/>
    <hyperlink ref="A7371" r:id="rId7361" xr:uid="{B0BCDCA6-7397-4E3F-8242-31C4A16167B6}"/>
    <hyperlink ref="A7372" r:id="rId7362" xr:uid="{9F8B901B-6D19-426F-8D1E-D1946DD669A1}"/>
    <hyperlink ref="A7373" r:id="rId7363" xr:uid="{92DB2653-77C5-452E-875F-9759EB6DAE32}"/>
    <hyperlink ref="A7374" r:id="rId7364" xr:uid="{64BC0A03-04BA-4324-A9E6-47292C8F6027}"/>
    <hyperlink ref="A7375" r:id="rId7365" xr:uid="{02D40B73-3E91-4401-B070-170276EB448D}"/>
    <hyperlink ref="A7376" r:id="rId7366" xr:uid="{E417A1DD-5915-4932-8FD4-7D4D30A93C5B}"/>
    <hyperlink ref="A7377" r:id="rId7367" xr:uid="{03B7FBCB-67E7-4797-B688-1137CB75718E}"/>
    <hyperlink ref="A7378" r:id="rId7368" xr:uid="{2AE37007-9AF4-4788-8B0A-AD4775E31696}"/>
    <hyperlink ref="A7379" r:id="rId7369" xr:uid="{44D32997-335C-4752-B803-22318F813D49}"/>
    <hyperlink ref="A7380" r:id="rId7370" xr:uid="{979325AD-8B30-437D-8E7D-88987A7F3D05}"/>
    <hyperlink ref="A7381" r:id="rId7371" xr:uid="{882DD489-F9A2-4DCC-A6A3-651A001CD94E}"/>
    <hyperlink ref="A7382" r:id="rId7372" xr:uid="{F137ACFF-00F1-4EFD-B5EF-5184DFD49194}"/>
    <hyperlink ref="A7383" r:id="rId7373" xr:uid="{D23F4603-95D5-4CD9-9527-882E07BA5016}"/>
    <hyperlink ref="A7384" r:id="rId7374" xr:uid="{C45803E0-B65E-4533-A7D7-DE39D8B58507}"/>
    <hyperlink ref="A7385" r:id="rId7375" xr:uid="{4F31DCA7-9C56-4D50-B29C-581FD04B77B8}"/>
    <hyperlink ref="A7386" r:id="rId7376" xr:uid="{34F8A5AB-2C11-429A-B22E-2D3DC427B3FC}"/>
    <hyperlink ref="A7387" r:id="rId7377" xr:uid="{3766747E-C79B-4F12-B164-A2EF0B374A49}"/>
    <hyperlink ref="A7388" r:id="rId7378" xr:uid="{C7F7D478-2EF3-4EA8-90A2-2F02DE4D3670}"/>
    <hyperlink ref="A7389" r:id="rId7379" xr:uid="{882680E7-56B9-49D0-9414-C9CCE886ABD8}"/>
    <hyperlink ref="A7390" r:id="rId7380" xr:uid="{C9AB4D2E-D759-4218-8C48-63E13C4B5127}"/>
    <hyperlink ref="A7391" r:id="rId7381" xr:uid="{072BDAC8-F9DB-44B9-87C6-02146F3E7154}"/>
    <hyperlink ref="A7392" r:id="rId7382" xr:uid="{E13B3DD1-C377-4813-BFF6-05C685BCF78B}"/>
    <hyperlink ref="A7393" r:id="rId7383" xr:uid="{8F256C1F-77C4-4723-B28F-3FA7548A8A4A}"/>
    <hyperlink ref="A7394" r:id="rId7384" xr:uid="{81AD6802-3284-481D-A1F3-DE5A705D57CF}"/>
    <hyperlink ref="A7395" r:id="rId7385" xr:uid="{D8B64A6D-8DF3-428E-B555-E1344C280121}"/>
    <hyperlink ref="A7396" r:id="rId7386" xr:uid="{EBC69DAE-D379-4217-8384-916DA75933CA}"/>
    <hyperlink ref="A7397" r:id="rId7387" xr:uid="{E3F70B98-E296-4A94-B0B6-CE5BC0615EFC}"/>
    <hyperlink ref="A7398" r:id="rId7388" xr:uid="{C540F970-670B-4144-98B3-C42427B43057}"/>
    <hyperlink ref="A7399" r:id="rId7389" xr:uid="{AFF8D105-21FF-4ABC-A7F6-B24D971B1F50}"/>
    <hyperlink ref="A7400" r:id="rId7390" xr:uid="{FF4DD192-4A6F-461A-86A8-B8590B67AC31}"/>
    <hyperlink ref="A7401" r:id="rId7391" xr:uid="{2610C152-8CB0-41A5-9CF9-034184CCF52A}"/>
    <hyperlink ref="A7402" r:id="rId7392" xr:uid="{7F6546CF-1BA7-434C-9A48-2CE8529AFD8A}"/>
    <hyperlink ref="A7403" r:id="rId7393" xr:uid="{DA2DB520-0C28-4069-8E18-D4E55F90447E}"/>
    <hyperlink ref="A7404" r:id="rId7394" xr:uid="{21A57087-9D31-4371-A1CA-6FF6E3C38C1A}"/>
    <hyperlink ref="A7405" r:id="rId7395" xr:uid="{CD3D3745-E2AB-49BB-BA30-559180777A52}"/>
    <hyperlink ref="A7406" r:id="rId7396" xr:uid="{21DD38C7-ABAC-439B-9A1D-1895EE0FA9AD}"/>
    <hyperlink ref="A7407" r:id="rId7397" xr:uid="{E18BECB3-37B4-4B8B-8849-470DEFE57F52}"/>
    <hyperlink ref="A7408" r:id="rId7398" xr:uid="{286E087F-9021-498D-9DFF-5F3840F36A2D}"/>
    <hyperlink ref="A7409" r:id="rId7399" xr:uid="{895EE667-4624-40E4-9893-C5BE33BB010E}"/>
    <hyperlink ref="A7410" r:id="rId7400" xr:uid="{B049FA99-F8C4-48CF-BC24-12C713A5525F}"/>
    <hyperlink ref="A7411" r:id="rId7401" xr:uid="{7588BA9A-F2DE-4D26-B784-42D94056B83B}"/>
    <hyperlink ref="A7412" r:id="rId7402" xr:uid="{C43B7978-0DA0-4D7B-A99D-4DAFEBCEE0ED}"/>
    <hyperlink ref="A7413" r:id="rId7403" xr:uid="{D584D84E-B4DF-4543-BD48-A06FA2E1E89D}"/>
    <hyperlink ref="A7414" r:id="rId7404" xr:uid="{129C15A8-87D7-4AC3-8EAE-F61DB008D3C0}"/>
    <hyperlink ref="A7415" r:id="rId7405" xr:uid="{57E2F0FC-7C6C-49FE-91D9-3781D7E243A7}"/>
    <hyperlink ref="A7416" r:id="rId7406" xr:uid="{C88DCAAD-C8D0-4B75-B1D3-F2BB9A5FB446}"/>
    <hyperlink ref="A7417" r:id="rId7407" xr:uid="{FD6A7B9C-D1A1-449E-9A2A-AA7980BBC883}"/>
    <hyperlink ref="A7418" r:id="rId7408" xr:uid="{9EA3AA53-FAA9-4AB4-A781-B6C1D2DE0A02}"/>
    <hyperlink ref="A7419" r:id="rId7409" xr:uid="{EF44193D-DB46-4CA7-98DF-9A25ABCEADAE}"/>
    <hyperlink ref="A7420" r:id="rId7410" xr:uid="{4A8C3830-8777-4575-8982-9954674FB6F2}"/>
    <hyperlink ref="A7421" r:id="rId7411" xr:uid="{6C98225C-0363-4A01-8359-DDEB6568DC35}"/>
    <hyperlink ref="A7422" r:id="rId7412" xr:uid="{ACFBCA1C-ECB6-4F8D-8FB0-A6C108032C60}"/>
    <hyperlink ref="A7423" r:id="rId7413" xr:uid="{27B2ECC0-4276-4C6F-845A-956E11AAA11C}"/>
    <hyperlink ref="A7424" r:id="rId7414" xr:uid="{908D30A5-F50F-4507-831F-97B305643C3C}"/>
    <hyperlink ref="A7425" r:id="rId7415" xr:uid="{C3B4A771-524C-45C6-AC6E-1B02312F6311}"/>
    <hyperlink ref="A7426" r:id="rId7416" xr:uid="{4AEC19D1-6C0F-4B83-84BC-5D97E2EC54BC}"/>
    <hyperlink ref="A7427" r:id="rId7417" xr:uid="{FECFD1B5-E3CB-4E31-8273-07E43F925BF6}"/>
    <hyperlink ref="A7428" r:id="rId7418" xr:uid="{14E0B502-814F-4771-B884-C9D4D135A8C6}"/>
    <hyperlink ref="A7429" r:id="rId7419" xr:uid="{9519542C-F118-479B-B638-E34C188DE1ED}"/>
    <hyperlink ref="A7430" r:id="rId7420" xr:uid="{812CBD30-9150-443C-A60F-49E245922840}"/>
    <hyperlink ref="A7431" r:id="rId7421" xr:uid="{5BB637F7-9C9F-4CB8-B6FE-307014B85AD4}"/>
    <hyperlink ref="A7432" r:id="rId7422" xr:uid="{4CBD4EC1-9047-4166-AF3B-412CAB99D074}"/>
    <hyperlink ref="A7433" r:id="rId7423" xr:uid="{5566CDD6-8D95-4241-B5FC-82AD204DD474}"/>
    <hyperlink ref="A7434" r:id="rId7424" xr:uid="{86AF7ED0-F3B2-4808-BF9C-1A5C9C96EBB3}"/>
    <hyperlink ref="A7435" r:id="rId7425" xr:uid="{CEB3F423-1174-4E94-8211-E884E44E6ABC}"/>
    <hyperlink ref="A7436" r:id="rId7426" xr:uid="{11065614-852B-4067-B645-17D9A6D5026E}"/>
    <hyperlink ref="A7437" r:id="rId7427" xr:uid="{286A7B58-26ED-4B6D-8C9F-4EE281D41593}"/>
    <hyperlink ref="A7438" r:id="rId7428" xr:uid="{86934FA6-F37E-4F7B-BE0C-7CC69BAF3453}"/>
    <hyperlink ref="A7439" r:id="rId7429" xr:uid="{7DC39EA7-AF14-4484-8C75-7745094C3DAF}"/>
    <hyperlink ref="A7440" r:id="rId7430" xr:uid="{F41AD389-85F2-4BEF-8C62-437CA6999281}"/>
    <hyperlink ref="A7441" r:id="rId7431" xr:uid="{71BF4F92-9BDB-42B5-8EEB-85D1C11D7581}"/>
    <hyperlink ref="A7442" r:id="rId7432" xr:uid="{646E9FA9-3EB3-408C-A280-7B5FD52D1A4D}"/>
    <hyperlink ref="A7443" r:id="rId7433" xr:uid="{2A0CBAC8-58FD-4584-B5E3-C8E4C3B19030}"/>
    <hyperlink ref="A7444" r:id="rId7434" xr:uid="{F5A2CCF3-3F71-4FFE-BA56-B8540B132968}"/>
    <hyperlink ref="A7445" r:id="rId7435" xr:uid="{AC3B50EF-231F-4EB1-8BE7-AB234C2D2C33}"/>
    <hyperlink ref="A7446" r:id="rId7436" xr:uid="{6A575062-C84E-451D-8FA6-DFA4204A5925}"/>
    <hyperlink ref="A7447" r:id="rId7437" xr:uid="{9FC7FA78-6C43-43AD-9FE4-5C1A061FC181}"/>
    <hyperlink ref="A7448" r:id="rId7438" xr:uid="{D7C59A35-7AB2-4019-8B8C-0D3422AEDE8C}"/>
    <hyperlink ref="A7449" r:id="rId7439" xr:uid="{1C33A789-57AB-49C4-89B4-5E7075026277}"/>
    <hyperlink ref="A7450" r:id="rId7440" xr:uid="{15463264-5BD3-4C7E-A313-EBE0DA426C16}"/>
    <hyperlink ref="A7451" r:id="rId7441" xr:uid="{4D35E2A6-AAF5-40A3-A345-897F83130233}"/>
    <hyperlink ref="A7452" r:id="rId7442" xr:uid="{8CD851B4-3998-4FE2-8D96-E860F67DD9F8}"/>
    <hyperlink ref="A7453" r:id="rId7443" xr:uid="{1ECA1392-D793-4773-A8FE-66DD45A06785}"/>
    <hyperlink ref="A7454" r:id="rId7444" xr:uid="{6C4ECFC8-665D-4FF4-A079-8DDF43D20E27}"/>
    <hyperlink ref="A7455" r:id="rId7445" xr:uid="{741145AA-642A-4009-AF53-1CE6260B8A36}"/>
    <hyperlink ref="A7456" r:id="rId7446" xr:uid="{B55E3837-2970-4C8A-B794-6E02A77EAC94}"/>
    <hyperlink ref="A7457" r:id="rId7447" xr:uid="{FFE24E09-CDA8-4E39-BE20-74577DA9D06F}"/>
    <hyperlink ref="A7458" r:id="rId7448" xr:uid="{108D8F57-295C-4D2D-A28B-0F5A334CB169}"/>
    <hyperlink ref="A7459" r:id="rId7449" xr:uid="{24A262B4-605B-43D2-9FA6-D6192B2C9396}"/>
    <hyperlink ref="A7460" r:id="rId7450" xr:uid="{BB484C4F-388D-4F52-B19C-2FBBD5A2A285}"/>
    <hyperlink ref="A7461" r:id="rId7451" xr:uid="{0C1A413A-91F8-4657-A2C0-BB53AADDA483}"/>
    <hyperlink ref="A7462" r:id="rId7452" xr:uid="{323D7B46-1C13-4BD8-BF75-893757AC3AF2}"/>
    <hyperlink ref="A7463" r:id="rId7453" xr:uid="{656F3B3C-F193-421F-BBC1-047E14E66ACE}"/>
    <hyperlink ref="A7464" r:id="rId7454" xr:uid="{70DD7EA6-F150-4AE8-B9D0-6DAD9017B9F5}"/>
    <hyperlink ref="A7465" r:id="rId7455" xr:uid="{385E0043-1BFB-4802-ABB7-D90B1980B454}"/>
    <hyperlink ref="A7466" r:id="rId7456" xr:uid="{87F1CD6C-8928-4448-9979-B3DE0931BE5B}"/>
    <hyperlink ref="A7467" r:id="rId7457" xr:uid="{56F5BCE9-09AD-4AC1-B3F7-F1EEC2EC11E8}"/>
    <hyperlink ref="A7468" r:id="rId7458" xr:uid="{E6DDEE33-798A-4D9D-9FF7-0BEC667E28DA}"/>
    <hyperlink ref="A7469" r:id="rId7459" xr:uid="{8A4AEBE7-9D98-441B-9366-5242EA988DC7}"/>
    <hyperlink ref="A7470" r:id="rId7460" xr:uid="{92772068-C7D9-4ED2-94F5-D91046F9E4C3}"/>
    <hyperlink ref="A7471" r:id="rId7461" xr:uid="{CFFAC0FE-8077-4415-B514-0D749539F6B5}"/>
    <hyperlink ref="A7472" r:id="rId7462" xr:uid="{3C24BD99-4E78-4C29-82A5-980BB9D74298}"/>
    <hyperlink ref="A7473" r:id="rId7463" xr:uid="{6E048920-6C59-42B6-A663-623AC6186FE7}"/>
    <hyperlink ref="A7474" r:id="rId7464" xr:uid="{219AA3E9-1ED9-4040-B4F8-844BAD8B9699}"/>
    <hyperlink ref="A7475" r:id="rId7465" xr:uid="{BE97349D-E0CC-4457-A1A5-B5C0FC9809DB}"/>
    <hyperlink ref="A7476" r:id="rId7466" xr:uid="{081F711B-E924-4B60-9296-6EB52C9DEAA7}"/>
    <hyperlink ref="A7477" r:id="rId7467" xr:uid="{E72C9715-D1BC-4F38-925C-50FF59E764F7}"/>
    <hyperlink ref="A7478" r:id="rId7468" xr:uid="{44F7D025-B137-4E1D-8036-2AFC8D5BADA3}"/>
    <hyperlink ref="A7479" r:id="rId7469" xr:uid="{F933AC60-8AAC-4980-9396-0CDDB1E25E1C}"/>
    <hyperlink ref="A7480" r:id="rId7470" xr:uid="{9FD50248-0F3F-464E-83CD-9FD15B7029A3}"/>
    <hyperlink ref="A7481" r:id="rId7471" xr:uid="{D5B95137-38B1-42C4-9F09-EFCEA14C37E5}"/>
    <hyperlink ref="A7482" r:id="rId7472" xr:uid="{18A61586-C767-4894-B3BA-331A67E87D68}"/>
    <hyperlink ref="A7483" r:id="rId7473" xr:uid="{18565513-D7CD-445A-A64D-96C8AC2C2E13}"/>
    <hyperlink ref="A7484" r:id="rId7474" xr:uid="{682A1F46-E4A2-40E9-A735-B6FBC91788E0}"/>
    <hyperlink ref="A7485" r:id="rId7475" xr:uid="{4EC332A3-C636-48B5-933A-3A8442002639}"/>
    <hyperlink ref="A7486" r:id="rId7476" xr:uid="{B6AB8111-EBE7-4B07-8110-00946DDED43C}"/>
    <hyperlink ref="A7487" r:id="rId7477" xr:uid="{923FE907-AFFD-4598-ADB6-839D458B7B95}"/>
    <hyperlink ref="A7488" r:id="rId7478" xr:uid="{77A413BA-330D-48BC-AAD5-E8ACC93652C8}"/>
    <hyperlink ref="A7489" r:id="rId7479" xr:uid="{2E25BFC7-77B1-4360-8A94-98CCEC4302F8}"/>
    <hyperlink ref="A7490" r:id="rId7480" xr:uid="{D88DFBCD-D217-4369-AD62-48F0DB8A806D}"/>
    <hyperlink ref="A7491" r:id="rId7481" xr:uid="{0F7C77AC-2A80-4A68-8B32-E14C630E8815}"/>
    <hyperlink ref="A7492" r:id="rId7482" xr:uid="{14EEA86D-A009-45CD-AAAF-89A87FF1AA5E}"/>
    <hyperlink ref="A7493" r:id="rId7483" xr:uid="{F0CAFA1F-DBB3-4E2F-B21E-7D87570D9B39}"/>
    <hyperlink ref="A7494" r:id="rId7484" xr:uid="{4598D8E6-455F-4FD0-81D7-65F172B53BA1}"/>
    <hyperlink ref="A7495" r:id="rId7485" xr:uid="{F013FC04-ADB8-4EC4-AD2B-BC97F005B39E}"/>
    <hyperlink ref="A7496" r:id="rId7486" xr:uid="{9EC76452-A5E9-4A75-BF72-88761F78029D}"/>
    <hyperlink ref="A7497" r:id="rId7487" xr:uid="{789CE9FB-A174-4806-B7F0-F517BB9488EE}"/>
    <hyperlink ref="A7498" r:id="rId7488" xr:uid="{FF0CF190-EB8D-4E4D-91AE-5914476EA74C}"/>
    <hyperlink ref="A7499" r:id="rId7489" xr:uid="{9C57111B-E2BA-4AB3-B8F1-D1F1AB71D08C}"/>
    <hyperlink ref="A7500" r:id="rId7490" xr:uid="{874AF4FC-CA34-4114-B74B-348AD399C2C2}"/>
    <hyperlink ref="A7501" r:id="rId7491" xr:uid="{02F5E53C-2DFD-48E5-9DB1-77D772BB1765}"/>
    <hyperlink ref="A7502" r:id="rId7492" xr:uid="{B8EA4D19-36AB-4E54-9A3B-4DD1B57DC0BC}"/>
    <hyperlink ref="A7503" r:id="rId7493" xr:uid="{45C2157D-4A0B-454E-9DCA-1BE3324C5CEA}"/>
    <hyperlink ref="A7504" r:id="rId7494" xr:uid="{FC1AE608-9164-4D5D-9D7A-1B8D353DB76A}"/>
    <hyperlink ref="A7505" r:id="rId7495" xr:uid="{C76071A0-1A9D-4CC8-AC07-61D2A8CD497B}"/>
    <hyperlink ref="A7506" r:id="rId7496" xr:uid="{988A21C2-10BE-4290-AC77-29E02AAB2D6C}"/>
    <hyperlink ref="A7507" r:id="rId7497" xr:uid="{253D14B5-730E-4052-9195-9E7BA0EB3504}"/>
    <hyperlink ref="A7508" r:id="rId7498" xr:uid="{622F497F-D1A7-49C9-A265-073638B246C2}"/>
    <hyperlink ref="A7509" r:id="rId7499" xr:uid="{352C55CF-0124-42D3-AE33-1EA676174FA6}"/>
    <hyperlink ref="A7510" r:id="rId7500" xr:uid="{21851FB4-CEBD-4ED1-9D40-3B67204F4203}"/>
    <hyperlink ref="A7511" r:id="rId7501" xr:uid="{4EBCB444-6AD3-42D3-90A5-7C0159BB9DAB}"/>
    <hyperlink ref="A7512" r:id="rId7502" xr:uid="{A4D01E46-F7AD-4FE2-8596-8ED41CA3C861}"/>
    <hyperlink ref="A7513" r:id="rId7503" xr:uid="{2BEA3524-2689-4CE3-AF8F-83BEAFA3A7B8}"/>
    <hyperlink ref="A7514" r:id="rId7504" xr:uid="{FC9D9E7C-D4EF-46B9-B072-66DE67EBA7BD}"/>
    <hyperlink ref="A7515" r:id="rId7505" xr:uid="{AD293746-D976-491F-9A36-A8F27940666A}"/>
    <hyperlink ref="A7516" r:id="rId7506" xr:uid="{552BB129-0A5E-4B21-B606-54551365A4D5}"/>
    <hyperlink ref="A7517" r:id="rId7507" xr:uid="{95C24B4A-0EF9-44FD-BF46-4BE76B513E6F}"/>
    <hyperlink ref="A7518" r:id="rId7508" xr:uid="{5AA70092-EDB7-45DE-A485-5103D921DBE8}"/>
    <hyperlink ref="A7519" r:id="rId7509" xr:uid="{93D62E1E-D72A-4FF0-9B05-C7BE06D7CC3C}"/>
    <hyperlink ref="A7520" r:id="rId7510" xr:uid="{C53CDC47-AD2B-4B9F-BA01-955D8B34A221}"/>
    <hyperlink ref="A7521" r:id="rId7511" xr:uid="{B17BBB80-D4AA-4E82-9B8B-088C20600B61}"/>
    <hyperlink ref="A7522" r:id="rId7512" xr:uid="{E56D6672-BD91-4BE1-A406-B48B9A75123B}"/>
    <hyperlink ref="A7523" r:id="rId7513" xr:uid="{F54425AC-EEB6-45C3-ABEE-70BACC341DD5}"/>
    <hyperlink ref="A7524" r:id="rId7514" xr:uid="{9A23B04F-B117-4504-B3F0-74DAEDD17796}"/>
    <hyperlink ref="A7525" r:id="rId7515" xr:uid="{D6CABB34-3DF8-466A-93C4-9A870DEF8491}"/>
    <hyperlink ref="A7526" r:id="rId7516" xr:uid="{D044E674-27F1-4008-BF46-5C577FC1AE7D}"/>
    <hyperlink ref="A7527" r:id="rId7517" xr:uid="{1B9331A9-55BA-4DA6-A5BB-C3CF51932475}"/>
    <hyperlink ref="A7528" r:id="rId7518" xr:uid="{B3A73E98-9CF1-4856-BB32-E22E79D52440}"/>
    <hyperlink ref="A7529" r:id="rId7519" xr:uid="{9E05DAAE-23E8-4A00-9301-3CA3F70215BA}"/>
    <hyperlink ref="A7530" r:id="rId7520" xr:uid="{2B04017A-5831-46BA-AA55-066FE0A58FDA}"/>
    <hyperlink ref="A7531" r:id="rId7521" xr:uid="{D1460361-BF5E-463B-A83F-16A3B803BB00}"/>
    <hyperlink ref="A7532" r:id="rId7522" xr:uid="{046391FC-BFD0-49B3-8C24-4696C8E3BFDA}"/>
    <hyperlink ref="A7533" r:id="rId7523" xr:uid="{36A866CA-F64D-4707-A95A-D92FA5F49251}"/>
    <hyperlink ref="A7534" r:id="rId7524" xr:uid="{23F692B9-D8D5-4822-80A4-701444DBCF86}"/>
    <hyperlink ref="A7535" r:id="rId7525" xr:uid="{CF963B1D-29CD-46A9-9D61-AA94749D67C5}"/>
    <hyperlink ref="A7536" r:id="rId7526" xr:uid="{9C1F13B3-49B8-4FEC-AD23-DD57F75E70DC}"/>
    <hyperlink ref="A7537" r:id="rId7527" xr:uid="{1F4EF376-A6EB-422B-B6DC-A1CFDFEF08AD}"/>
    <hyperlink ref="A7538" r:id="rId7528" xr:uid="{E1EBCF85-0E13-4939-948A-80DC7D1C771F}"/>
    <hyperlink ref="A7539" r:id="rId7529" xr:uid="{FB1481FE-04A8-4AD3-83B0-782EC4D3DFB3}"/>
    <hyperlink ref="A7540" r:id="rId7530" xr:uid="{37F48B9B-B3DB-43AE-B8AD-429E007C3128}"/>
    <hyperlink ref="A7541" r:id="rId7531" xr:uid="{0AC0649F-25AD-40EB-8FFA-B286668D30BF}"/>
    <hyperlink ref="A7542" r:id="rId7532" xr:uid="{EFA97FD8-8AA3-4DB0-A7C9-6F4FF8C8A153}"/>
    <hyperlink ref="A7543" r:id="rId7533" xr:uid="{AAAAC1E5-5740-4402-9E22-CE6847EA404A}"/>
    <hyperlink ref="A7544" r:id="rId7534" xr:uid="{E9D15AAF-DC32-4210-994A-8ACA1CCB96A6}"/>
    <hyperlink ref="A7545" r:id="rId7535" xr:uid="{6E54DE08-9636-4177-A94D-5EB16763F240}"/>
    <hyperlink ref="A7546" r:id="rId7536" xr:uid="{D88B9CAA-FC03-41BB-9FE8-BD8534D3EF4E}"/>
    <hyperlink ref="A7547" r:id="rId7537" xr:uid="{DC43E3E0-C460-4E4B-A5F7-381B65952B13}"/>
    <hyperlink ref="A7548" r:id="rId7538" xr:uid="{2D6D04AB-42B4-4713-A1E5-F7E65DD6B56C}"/>
    <hyperlink ref="A7549" r:id="rId7539" xr:uid="{CE48ECF5-A901-4FD1-8F4D-D01C585BAE6F}"/>
    <hyperlink ref="A7550" r:id="rId7540" xr:uid="{5825029F-AFFA-4A0F-8E73-8B3864FA0AFA}"/>
    <hyperlink ref="A7551" r:id="rId7541" xr:uid="{9213D85C-D1D2-4E3D-9B92-C5D3650ADE53}"/>
    <hyperlink ref="A7552" r:id="rId7542" xr:uid="{49DBDC80-5AC8-48B0-B93C-99C4622CFAEC}"/>
    <hyperlink ref="A7553" r:id="rId7543" xr:uid="{7E41A81C-BBD7-4C7C-B30F-F25F8426F29A}"/>
    <hyperlink ref="A7554" r:id="rId7544" xr:uid="{88EACE28-CCA5-4082-B7C5-351D6CCDEE57}"/>
    <hyperlink ref="A7555" r:id="rId7545" xr:uid="{FAC649B3-C1EF-47BE-9525-AF5347C755FC}"/>
    <hyperlink ref="A7556" r:id="rId7546" xr:uid="{72EE64AC-9017-4D55-8AC0-CC6139217C1F}"/>
    <hyperlink ref="A7557" r:id="rId7547" xr:uid="{EF9890EC-63D4-4370-B3FE-DD30F0C7C5AF}"/>
    <hyperlink ref="A7558" r:id="rId7548" xr:uid="{0656C1AD-C292-49F1-9076-EC6597008D65}"/>
    <hyperlink ref="A7559" r:id="rId7549" xr:uid="{8A1EB63D-C146-4C56-8042-5167656D4A4A}"/>
    <hyperlink ref="A7560" r:id="rId7550" xr:uid="{DC3D130C-103C-4D44-97CD-C375F209938A}"/>
    <hyperlink ref="A7561" r:id="rId7551" xr:uid="{FEB76830-325B-47B7-B27A-FFA2A18F0211}"/>
    <hyperlink ref="A7562" r:id="rId7552" xr:uid="{92397150-D831-41D3-A804-D0715FC2C603}"/>
    <hyperlink ref="A7563" r:id="rId7553" xr:uid="{7F3AE9E8-20F4-4DF9-892B-19B3048022DB}"/>
    <hyperlink ref="A7564" r:id="rId7554" xr:uid="{0D990358-FAB7-4D59-BAC7-6F719668F937}"/>
    <hyperlink ref="A7565" r:id="rId7555" xr:uid="{D3E212C4-F5D7-4F27-8658-3446AC7F20C2}"/>
    <hyperlink ref="A7566" r:id="rId7556" xr:uid="{5D94A81A-C8FF-47D0-9BD7-1ACFF671391A}"/>
    <hyperlink ref="A7567" r:id="rId7557" xr:uid="{0F60ECD4-C1CD-429F-B1C8-C425FDE7758D}"/>
    <hyperlink ref="A7568" r:id="rId7558" xr:uid="{B89533DF-BEF5-439E-AA6B-4673AEB00346}"/>
    <hyperlink ref="A7569" r:id="rId7559" xr:uid="{5A22125D-494A-483E-8224-FB30674482EC}"/>
    <hyperlink ref="A7570" r:id="rId7560" xr:uid="{300D8E2A-1859-472E-A40C-6413126E6B34}"/>
    <hyperlink ref="A7571" r:id="rId7561" xr:uid="{CB1350F4-7F8A-4E3B-A734-3C2E2D5A9AE7}"/>
    <hyperlink ref="A7572" r:id="rId7562" xr:uid="{5C56B365-05B9-4D10-9732-B3FB169AB017}"/>
    <hyperlink ref="A7573" r:id="rId7563" xr:uid="{4999B958-4765-4946-811F-330E9345F053}"/>
    <hyperlink ref="A7574" r:id="rId7564" xr:uid="{94EFFC0A-5674-494D-B353-ECFC3CEC455F}"/>
    <hyperlink ref="A7575" r:id="rId7565" xr:uid="{6DC02B7B-CDB5-4534-9008-5BA25BA66DE0}"/>
    <hyperlink ref="A7576" r:id="rId7566" xr:uid="{CE385756-84AB-49D5-8B20-46C747B7852D}"/>
    <hyperlink ref="A7577" r:id="rId7567" xr:uid="{560D3F77-5A33-4432-B881-489D962633A9}"/>
    <hyperlink ref="A7578" r:id="rId7568" xr:uid="{F3969534-5359-438B-B077-B04AC6E94911}"/>
    <hyperlink ref="A7579" r:id="rId7569" xr:uid="{3674407B-D7B0-4040-9A75-A27954EFE8CE}"/>
    <hyperlink ref="A7580" r:id="rId7570" xr:uid="{9E08F796-B4DC-4079-8D7E-1042C38F1CA7}"/>
    <hyperlink ref="A7581" r:id="rId7571" xr:uid="{34891543-CF42-42F5-952B-DB0D14CFA636}"/>
    <hyperlink ref="A7582" r:id="rId7572" xr:uid="{0057441B-6F12-4BA9-A856-D38378A36D42}"/>
    <hyperlink ref="A7583" r:id="rId7573" xr:uid="{9D71C64C-E441-4F32-8C8F-65044FAB4C45}"/>
    <hyperlink ref="A7584" r:id="rId7574" xr:uid="{B104AC4C-D5AE-4337-9027-EF906258801B}"/>
    <hyperlink ref="A7585" r:id="rId7575" xr:uid="{03A5B380-4823-45EC-9BE4-F7A96BD6DD60}"/>
    <hyperlink ref="A7586" r:id="rId7576" xr:uid="{FCE33595-E39F-470A-B0FC-FAA955567143}"/>
    <hyperlink ref="A7587" r:id="rId7577" xr:uid="{86A9E10C-8568-4305-8F01-96735ED72F5D}"/>
    <hyperlink ref="A7588" r:id="rId7578" xr:uid="{37A7E887-714F-4E6E-96EB-4810F9D53904}"/>
    <hyperlink ref="A7589" r:id="rId7579" xr:uid="{6E066569-21AC-43DA-9992-11DB2EEBAC7D}"/>
    <hyperlink ref="A7590" r:id="rId7580" xr:uid="{5CEF7EC9-527F-42B3-9500-28A40C1261C4}"/>
    <hyperlink ref="A7591" r:id="rId7581" xr:uid="{E50F94A0-09BC-47F1-85B2-5452B71EEB7D}"/>
    <hyperlink ref="A7592" r:id="rId7582" xr:uid="{788C40E9-45C5-4E63-AA5A-CAD4BCEDCA13}"/>
    <hyperlink ref="A7593" r:id="rId7583" xr:uid="{103FA14E-19A4-4166-8AD9-E4A56B5D84FE}"/>
    <hyperlink ref="A7594" r:id="rId7584" xr:uid="{2E38F706-2978-44DE-91F6-7CC1394E3906}"/>
    <hyperlink ref="A7595" r:id="rId7585" xr:uid="{D66D0C50-7EB3-482C-9454-18F5BF69DD7E}"/>
    <hyperlink ref="A7596" r:id="rId7586" xr:uid="{4668BA33-B09E-494F-9A28-60AB7A0AD392}"/>
    <hyperlink ref="A7597" r:id="rId7587" xr:uid="{BA85AB4E-0222-4799-9C65-E2C04361F679}"/>
    <hyperlink ref="A7598" r:id="rId7588" xr:uid="{DA87201B-8273-4776-8FAA-DA64DC9C30CC}"/>
    <hyperlink ref="A7599" r:id="rId7589" xr:uid="{7EB5302A-EACC-43E5-80AC-E3CE47294799}"/>
    <hyperlink ref="A7600" r:id="rId7590" xr:uid="{00724E7D-4D2B-4F02-BE59-E6966CF61B10}"/>
    <hyperlink ref="A7601" r:id="rId7591" xr:uid="{76ED1AD7-748F-4016-91B0-D69D8213FB2E}"/>
    <hyperlink ref="A7602" r:id="rId7592" xr:uid="{6D6F0600-90BD-4F47-BA93-3D9FDDA13371}"/>
    <hyperlink ref="A7603" r:id="rId7593" xr:uid="{EF000AE6-AFB7-4821-BC82-087D24376F05}"/>
    <hyperlink ref="A7604" r:id="rId7594" xr:uid="{39E0A42A-9532-47AB-9AF7-8CF7FA6CD0EA}"/>
    <hyperlink ref="A7605" r:id="rId7595" xr:uid="{FAD1E6F4-DB41-4742-9F73-3374EB6353FC}"/>
    <hyperlink ref="A7606" r:id="rId7596" xr:uid="{0F87B627-BDBF-4CDD-BFBB-A3521CB65578}"/>
    <hyperlink ref="A7607" r:id="rId7597" xr:uid="{A8BAD40F-9AD1-4ACF-802E-8210390A964D}"/>
    <hyperlink ref="A7608" r:id="rId7598" xr:uid="{3246D9A6-F15C-4EA8-A45D-108A3E97D8D9}"/>
    <hyperlink ref="A7609" r:id="rId7599" xr:uid="{2A45FDF7-EC60-4E62-89A9-6D2C1BF875DD}"/>
    <hyperlink ref="A7610" r:id="rId7600" xr:uid="{4603AEA4-6574-4307-938B-A4077FEC72E6}"/>
    <hyperlink ref="A7611" r:id="rId7601" xr:uid="{A3FA861D-11EC-4C62-B373-16533208FD78}"/>
    <hyperlink ref="A7612" r:id="rId7602" xr:uid="{425EFABB-4371-43F7-9E64-9BCB7E045DBA}"/>
    <hyperlink ref="A7613" r:id="rId7603" xr:uid="{A2016CB7-54CA-452C-9DC1-8986A1EA59A8}"/>
    <hyperlink ref="A7614" r:id="rId7604" xr:uid="{EC6B7172-3C0E-4652-BD80-094498BD5880}"/>
    <hyperlink ref="A7615" r:id="rId7605" xr:uid="{72BBD451-48FA-4333-BAC8-4088B0E11ADA}"/>
    <hyperlink ref="A7616" r:id="rId7606" xr:uid="{773BBE63-7848-407D-BBFB-A6A3C74ABC62}"/>
    <hyperlink ref="A7617" r:id="rId7607" xr:uid="{007DDAA9-8DDD-4EFF-8047-D0EC4E7F255E}"/>
    <hyperlink ref="A7618" r:id="rId7608" xr:uid="{9BC349EB-3092-45B4-A663-9E3FAB711AA2}"/>
    <hyperlink ref="A7619" r:id="rId7609" xr:uid="{2820CD44-0D03-4555-86BC-8E8574426EC7}"/>
    <hyperlink ref="A7620" r:id="rId7610" xr:uid="{74971CE4-D04B-49C6-B124-E047CFC77AC1}"/>
    <hyperlink ref="A7621" r:id="rId7611" xr:uid="{4E82B8A9-FB92-4326-8F93-053C8498801A}"/>
    <hyperlink ref="A7622" r:id="rId7612" xr:uid="{7B689E38-6740-46D8-A10B-C8ED214D578E}"/>
    <hyperlink ref="A7623" r:id="rId7613" xr:uid="{8C349E00-3AE5-4E97-B773-68BDD8FD6005}"/>
    <hyperlink ref="A7624" r:id="rId7614" xr:uid="{323F1206-77EB-41BB-A050-98DD970C29DE}"/>
    <hyperlink ref="A7625" r:id="rId7615" xr:uid="{693C2365-7894-4D57-A89D-AF173D75EF9B}"/>
    <hyperlink ref="A7626" r:id="rId7616" xr:uid="{7D82F3EC-6727-4402-8FCE-834F7BF2EA7B}"/>
    <hyperlink ref="A7627" r:id="rId7617" xr:uid="{2A7CB868-9417-4073-B087-19115D4C15CA}"/>
    <hyperlink ref="A7628" r:id="rId7618" xr:uid="{A38826A2-B060-4907-81C4-9210EC914608}"/>
    <hyperlink ref="A7629" r:id="rId7619" xr:uid="{8467825B-B97B-4046-BFB5-1DD8D8D9508B}"/>
    <hyperlink ref="A7630" r:id="rId7620" xr:uid="{96F33BCD-571F-466E-848B-49840E4995F6}"/>
    <hyperlink ref="A7631" r:id="rId7621" xr:uid="{7572885E-34D1-493A-A147-EF7C4B948DA2}"/>
    <hyperlink ref="A7632" r:id="rId7622" xr:uid="{1BF2F71E-908F-48A6-AB1E-03CD643234B1}"/>
    <hyperlink ref="A7633" r:id="rId7623" xr:uid="{F2D47776-6044-4798-B6D7-3DD61C2AB1FC}"/>
    <hyperlink ref="A7634" r:id="rId7624" xr:uid="{49A04CA6-4710-49A8-BD2C-42DC3A6B7437}"/>
    <hyperlink ref="A7635" r:id="rId7625" xr:uid="{973008D2-32DE-4780-9E8C-BF0BED691B13}"/>
    <hyperlink ref="A7636" r:id="rId7626" xr:uid="{B08385D4-7300-45F6-8E3B-AF9200456C58}"/>
    <hyperlink ref="A7637" r:id="rId7627" xr:uid="{939CCB41-77CD-4477-9AB6-32062E1EB9A9}"/>
    <hyperlink ref="A7638" r:id="rId7628" xr:uid="{04279C51-4BB2-4FB8-B54C-0F92D3C4697D}"/>
    <hyperlink ref="A7639" r:id="rId7629" xr:uid="{EAD8EF4A-559E-4DFD-920A-C52F826F1184}"/>
    <hyperlink ref="A7640" r:id="rId7630" xr:uid="{3F57FFCE-6DCF-425C-8022-DF3F4C83913B}"/>
    <hyperlink ref="A7641" r:id="rId7631" xr:uid="{625AAC9D-9921-4D7A-A2BD-673554327B4E}"/>
    <hyperlink ref="A7642" r:id="rId7632" xr:uid="{2E2944AC-CB2F-4E77-9286-9FA5B07D1C76}"/>
    <hyperlink ref="A7643" r:id="rId7633" xr:uid="{9003BB3E-41D8-4BAD-8639-9814C72C9553}"/>
    <hyperlink ref="A7644" r:id="rId7634" xr:uid="{DB707B46-597B-4076-B217-17DB9A5E3934}"/>
    <hyperlink ref="A7645" r:id="rId7635" xr:uid="{ABA0DF73-60B1-43BC-81F7-484152B33686}"/>
    <hyperlink ref="A7646" r:id="rId7636" xr:uid="{F565F3E0-5809-470C-85CD-7399BAF6E52D}"/>
    <hyperlink ref="A7647" r:id="rId7637" xr:uid="{CE66336A-4E82-43AE-9DB4-F1BCBD47F98F}"/>
    <hyperlink ref="A7648" r:id="rId7638" xr:uid="{6CE45305-5790-4393-842C-F55D2A50C9F0}"/>
    <hyperlink ref="A7649" r:id="rId7639" xr:uid="{0C8C061E-FEBF-4FBB-9705-D0DEFAD22B58}"/>
    <hyperlink ref="A7650" r:id="rId7640" xr:uid="{CD36108D-4AC0-4572-8188-153BCAEAF6EF}"/>
    <hyperlink ref="A7651" r:id="rId7641" xr:uid="{83CE4F75-4D07-4163-BA4F-91BBF4FEB7AC}"/>
    <hyperlink ref="A7652" r:id="rId7642" xr:uid="{85FCA7FF-26A4-4AC8-B055-61FA3207A899}"/>
    <hyperlink ref="A7653" r:id="rId7643" xr:uid="{B65F52E2-F3B4-47C3-93E0-BB0E5505D85F}"/>
    <hyperlink ref="A7654" r:id="rId7644" xr:uid="{5B1493D8-4F11-4AA2-AFEC-FA0194BF990A}"/>
    <hyperlink ref="A7655" r:id="rId7645" xr:uid="{C91F76E6-06B1-438F-95E8-266DDE305F54}"/>
    <hyperlink ref="A7656" r:id="rId7646" xr:uid="{0CB120B7-F117-4590-BE9B-7BB916A7CC80}"/>
    <hyperlink ref="A7657" r:id="rId7647" xr:uid="{20796402-9F40-49BE-ADD4-2A243626EE6B}"/>
    <hyperlink ref="A7658" r:id="rId7648" xr:uid="{CC7CA41D-036F-4427-851F-392995693A4A}"/>
    <hyperlink ref="A7659" r:id="rId7649" xr:uid="{196F1DBC-2310-4FF4-BFD5-797834FD9758}"/>
    <hyperlink ref="A7660" r:id="rId7650" xr:uid="{B3235B50-BB7B-45B7-9073-ACFA358501EE}"/>
    <hyperlink ref="A7661" r:id="rId7651" xr:uid="{D70B9618-C0BF-4B9A-B13A-8BBE4A11F9D2}"/>
    <hyperlink ref="A7662" r:id="rId7652" xr:uid="{F43A9D0A-16DA-4AF0-A60B-AC1A80F502D3}"/>
    <hyperlink ref="A7663" r:id="rId7653" xr:uid="{544F992A-C8F7-4226-9538-89FB1886E26E}"/>
    <hyperlink ref="A7664" r:id="rId7654" xr:uid="{E941273D-649C-4A9F-823E-193C492B0DF5}"/>
    <hyperlink ref="A7665" r:id="rId7655" xr:uid="{973BCFA6-BF79-4857-A526-09CD0C17D2A9}"/>
    <hyperlink ref="A7666" r:id="rId7656" xr:uid="{D44D59B7-674D-4115-BEFC-922D7D753F8F}"/>
    <hyperlink ref="A7667" r:id="rId7657" xr:uid="{B754E899-F565-4BE1-8908-6EA439352580}"/>
    <hyperlink ref="A7668" r:id="rId7658" xr:uid="{8A4F1A20-193A-493A-9785-B9EA42587DE2}"/>
    <hyperlink ref="A7669" r:id="rId7659" xr:uid="{A69D92CD-65FC-411B-A519-959DF3945BC8}"/>
    <hyperlink ref="A7670" r:id="rId7660" xr:uid="{8B9723E8-5C71-4B44-B45D-92E553325C1C}"/>
    <hyperlink ref="A7671" r:id="rId7661" xr:uid="{6AD12651-A3CB-4333-AA95-BF680899AF8A}"/>
    <hyperlink ref="A7672" r:id="rId7662" xr:uid="{A7C41EF4-CCDE-4BFD-AEF6-12C744BF3F09}"/>
    <hyperlink ref="A7673" r:id="rId7663" xr:uid="{3032E0AB-7D37-4E79-8466-E27D3E60DC2F}"/>
    <hyperlink ref="A7674" r:id="rId7664" xr:uid="{AC755CCC-09A1-46EA-9E46-4803836C77E5}"/>
    <hyperlink ref="A7675" r:id="rId7665" xr:uid="{D0CD4BCF-96E9-4E9A-B18C-3D2BE44D81C7}"/>
    <hyperlink ref="A7676" r:id="rId7666" xr:uid="{AC5CD7D9-F59F-4E9B-B924-5FC6B4060933}"/>
    <hyperlink ref="A7677" r:id="rId7667" xr:uid="{5E744CDF-6010-4F61-A2D1-26D3475C2922}"/>
    <hyperlink ref="A7678" r:id="rId7668" xr:uid="{82338EB8-0651-419D-891C-D1901BCB0E12}"/>
    <hyperlink ref="A7679" r:id="rId7669" xr:uid="{3721EB71-95AA-4C61-91C8-362963562590}"/>
    <hyperlink ref="A7680" r:id="rId7670" xr:uid="{FBE107CF-2253-4EFA-8C11-69F16BDF3D0C}"/>
    <hyperlink ref="A7681" r:id="rId7671" xr:uid="{5BF18EEF-0A48-451E-A577-6045276C552C}"/>
    <hyperlink ref="A7682" r:id="rId7672" xr:uid="{B2763B8E-097F-45ED-88FA-1EB02203BB49}"/>
    <hyperlink ref="A7683" r:id="rId7673" xr:uid="{F1E5BBDD-744A-4F16-828B-F7FF01607CA4}"/>
    <hyperlink ref="A7684" r:id="rId7674" xr:uid="{C3BD5587-B22F-42C9-A6AB-087230E85FFE}"/>
    <hyperlink ref="A7685" r:id="rId7675" xr:uid="{88A3DA2D-59B4-4B88-9F00-570D564E5766}"/>
    <hyperlink ref="A7686" r:id="rId7676" xr:uid="{4625F0EB-5F19-428E-B854-D007D5D616EB}"/>
    <hyperlink ref="A7687" r:id="rId7677" xr:uid="{90424A5D-0A27-40E1-8143-52C2F8E7EF08}"/>
    <hyperlink ref="A7688" r:id="rId7678" xr:uid="{ADA7536C-5861-497C-A7F2-C0949EB6896F}"/>
    <hyperlink ref="A7689" r:id="rId7679" xr:uid="{AC5D442D-116E-4799-9773-8BBD8DEABF94}"/>
    <hyperlink ref="A7690" r:id="rId7680" xr:uid="{34156C47-89DA-40E0-80B5-7029CABC17C9}"/>
    <hyperlink ref="A7691" r:id="rId7681" xr:uid="{0751CB00-65DF-4014-9378-EAE67C23641F}"/>
    <hyperlink ref="A7692" r:id="rId7682" xr:uid="{CABF9957-FCF6-4A46-8F69-59F34A1A1E71}"/>
    <hyperlink ref="A7693" r:id="rId7683" xr:uid="{FD335F90-FEFC-4A50-8A73-B6E939599D3F}"/>
    <hyperlink ref="A7694" r:id="rId7684" xr:uid="{E04B935E-7D8F-4E4F-85A2-71BD93F514B8}"/>
    <hyperlink ref="A7695" r:id="rId7685" xr:uid="{2AABE1B1-651D-4A0D-B1BC-0577683E85D1}"/>
    <hyperlink ref="A7696" r:id="rId7686" xr:uid="{1857A095-7816-41DD-A9B9-80771A739D97}"/>
    <hyperlink ref="A7697" r:id="rId7687" xr:uid="{B8EC73E4-AB57-4834-A346-850967BE9C29}"/>
    <hyperlink ref="A7698" r:id="rId7688" xr:uid="{77A7CFB0-D226-4766-901C-E0279E5D8838}"/>
    <hyperlink ref="A7699" r:id="rId7689" xr:uid="{B88AC1AD-1EF9-4B17-BC68-5144D54D7F31}"/>
    <hyperlink ref="A7700" r:id="rId7690" xr:uid="{267234A2-1A0D-4732-952A-D58DA9E19E73}"/>
    <hyperlink ref="A7701" r:id="rId7691" xr:uid="{9DBD5DCE-3B3B-4C14-9305-CF39477B02C9}"/>
    <hyperlink ref="A7702" r:id="rId7692" xr:uid="{41565A98-F928-436D-8F02-FACC9BB1552C}"/>
    <hyperlink ref="A7703" r:id="rId7693" xr:uid="{BEC2044A-2CE1-48C2-8DC1-DCB2D3B833B2}"/>
    <hyperlink ref="A7704" r:id="rId7694" xr:uid="{1DE4FF19-7385-42E9-AAC9-188EF20D1A25}"/>
    <hyperlink ref="A7705" r:id="rId7695" xr:uid="{3D7C8E28-F1F1-4002-BD3F-A36A8ADD9513}"/>
    <hyperlink ref="A7706" r:id="rId7696" xr:uid="{E4F7E621-D8E8-4E2E-812B-BC0D0B69FC8C}"/>
    <hyperlink ref="A7707" r:id="rId7697" xr:uid="{6A7087ED-BF0B-4BB0-B771-99117D20C347}"/>
    <hyperlink ref="A7708" r:id="rId7698" xr:uid="{3A1AB4D7-C5EE-4770-BCB0-0B73D7B698C9}"/>
    <hyperlink ref="A7709" r:id="rId7699" xr:uid="{AA2EEAC0-2BD0-492C-9DCF-F82576EC405C}"/>
    <hyperlink ref="A7710" r:id="rId7700" xr:uid="{2A76125C-EA7B-4A64-B3FA-676A5B402667}"/>
    <hyperlink ref="A7711" r:id="rId7701" xr:uid="{828C46FE-2DC5-4D81-A43D-9D820302303C}"/>
    <hyperlink ref="A7712" r:id="rId7702" xr:uid="{37B1E281-4682-4DC1-862B-5514B09A3E1F}"/>
    <hyperlink ref="A7713" r:id="rId7703" xr:uid="{802AEA0A-E9EB-4645-9B2D-9356F1A857C6}"/>
    <hyperlink ref="A7714" r:id="rId7704" xr:uid="{AD083EFE-4F38-48FD-912F-BC9C29DAA55D}"/>
    <hyperlink ref="A7715" r:id="rId7705" xr:uid="{1CAF64CA-81D6-4124-B881-4AE0675E5888}"/>
    <hyperlink ref="A7716" r:id="rId7706" xr:uid="{A33EA012-B53C-4B71-91C2-21EE8C24D02C}"/>
    <hyperlink ref="A7717" r:id="rId7707" xr:uid="{9556197C-23E0-4F77-83AE-D5950AD6043D}"/>
    <hyperlink ref="A7718" r:id="rId7708" xr:uid="{5D2E2E06-D26E-4B05-BC0F-99C2B09E110B}"/>
    <hyperlink ref="A7719" r:id="rId7709" xr:uid="{64208067-B0BB-44C5-A5BE-0A0210418801}"/>
    <hyperlink ref="A7720" r:id="rId7710" xr:uid="{9636D0A7-7F85-4BE6-A774-AA99FF9DC93B}"/>
    <hyperlink ref="A7721" r:id="rId7711" xr:uid="{E1AA4347-2395-40B7-8068-29751F23C7A7}"/>
    <hyperlink ref="A7722" r:id="rId7712" xr:uid="{DAA83577-AEEB-4012-8B54-B09032415F98}"/>
    <hyperlink ref="A7723" r:id="rId7713" xr:uid="{EC9C7FFF-7289-4176-9186-46E9599929AD}"/>
    <hyperlink ref="A7724" r:id="rId7714" xr:uid="{C7A65E1D-8D1A-4A2F-B8C7-D62E7631D9C2}"/>
    <hyperlink ref="A7725" r:id="rId7715" xr:uid="{B3FA19C8-D395-49FC-8D35-428E71EC2760}"/>
    <hyperlink ref="A7726" r:id="rId7716" xr:uid="{18B65126-ED8B-4A90-9FDD-05B76AAE6F00}"/>
    <hyperlink ref="A7727" r:id="rId7717" xr:uid="{73DAC6C8-0138-4869-B65D-E7FF8F313599}"/>
    <hyperlink ref="A7728" r:id="rId7718" xr:uid="{F5F0C67F-FD36-47D9-BC83-611E868E2A44}"/>
    <hyperlink ref="A7729" r:id="rId7719" xr:uid="{7029027F-863F-42B7-8734-0DAA5BBB6942}"/>
    <hyperlink ref="A7730" r:id="rId7720" xr:uid="{7743A0FF-9F3E-4865-BB41-43EAEA29F10A}"/>
    <hyperlink ref="A7731" r:id="rId7721" xr:uid="{C648DDD3-04CC-493D-AD5A-61474D0EB288}"/>
    <hyperlink ref="A7732" r:id="rId7722" xr:uid="{AB487585-9BF9-47DB-9D23-D68CCCD19556}"/>
    <hyperlink ref="A7733" r:id="rId7723" xr:uid="{D4E22BE9-BDF7-49E6-BCF5-E3E55E2EFEF9}"/>
    <hyperlink ref="A7734" r:id="rId7724" xr:uid="{BBF9708B-33B7-4072-8D47-91AF1A52A486}"/>
    <hyperlink ref="A7735" r:id="rId7725" xr:uid="{384C2A5E-51F2-4E27-9F20-C776CFC984A4}"/>
    <hyperlink ref="A7736" r:id="rId7726" xr:uid="{D60B7B73-25A7-4FF6-A0AF-BB30850046D7}"/>
    <hyperlink ref="A7737" r:id="rId7727" xr:uid="{35920953-2903-41BE-8EF9-3226AC495308}"/>
    <hyperlink ref="A7738" r:id="rId7728" xr:uid="{78B462BF-EAE7-4A2A-AF2C-88B4D3EF2295}"/>
    <hyperlink ref="A7739" r:id="rId7729" xr:uid="{6777C235-6C00-4DDB-8E3C-2C9BCBABFA95}"/>
    <hyperlink ref="A7740" r:id="rId7730" xr:uid="{84908EBE-D24B-4980-8DD4-C62165286D03}"/>
    <hyperlink ref="A7741" r:id="rId7731" xr:uid="{662E97CC-0DE3-4F13-945C-A9AA7406EC06}"/>
    <hyperlink ref="A7742" r:id="rId7732" xr:uid="{2DA856EC-935C-43AE-BCAC-19FC1E84490F}"/>
    <hyperlink ref="A7743" r:id="rId7733" xr:uid="{941A9C54-42B2-47CB-93E3-A1B3B63EAA75}"/>
    <hyperlink ref="A7744" r:id="rId7734" xr:uid="{89078171-4EE0-4733-A561-FF3972FC48BB}"/>
    <hyperlink ref="A7745" r:id="rId7735" xr:uid="{1E643D9E-975D-4128-A1D4-04BD6B76784B}"/>
    <hyperlink ref="A7746" r:id="rId7736" xr:uid="{E4705D6A-01BC-4F8E-AD0F-C5142D660A88}"/>
    <hyperlink ref="A7747" r:id="rId7737" xr:uid="{F90A6AAE-35CB-4508-8AB1-FF2F128153A2}"/>
    <hyperlink ref="A7748" r:id="rId7738" xr:uid="{22892BA3-59B9-4B8D-A739-71964D9D5B66}"/>
    <hyperlink ref="A7749" r:id="rId7739" xr:uid="{BB28B6D8-27BC-4A17-AC1A-63395D417349}"/>
    <hyperlink ref="A7750" r:id="rId7740" xr:uid="{797B7D1B-5CB6-408A-9F9C-73CFF8A79C39}"/>
    <hyperlink ref="A7751" r:id="rId7741" xr:uid="{949E572B-8AF9-4090-AF93-0B82F4F4DF18}"/>
    <hyperlink ref="A7752" r:id="rId7742" xr:uid="{CDE10D80-3151-47AF-821C-08D1FA472079}"/>
    <hyperlink ref="A7753" r:id="rId7743" xr:uid="{FD02B887-C6BD-4D5E-9D6C-311B04268F0E}"/>
    <hyperlink ref="A7754" r:id="rId7744" xr:uid="{560DEA20-77E5-4023-9EEA-00AD02DE5FB8}"/>
    <hyperlink ref="A7755" r:id="rId7745" xr:uid="{7AD13909-B40C-4F03-BC7A-FA72F7837FE6}"/>
    <hyperlink ref="A7756" r:id="rId7746" xr:uid="{0CE794AC-7B06-4387-9961-CC939084799E}"/>
    <hyperlink ref="A7757" r:id="rId7747" xr:uid="{3DF985F4-126C-4526-B719-252C12A6E9E6}"/>
    <hyperlink ref="A7758" r:id="rId7748" xr:uid="{2C7B32C6-F517-43DC-94A4-437DCEDE9217}"/>
    <hyperlink ref="A7759" r:id="rId7749" xr:uid="{E02F98F6-50ED-4383-906E-07AF83FF6A4E}"/>
    <hyperlink ref="A7760" r:id="rId7750" xr:uid="{9A88F368-F4EF-4B23-B594-5A92258A8C3F}"/>
    <hyperlink ref="A7761" r:id="rId7751" xr:uid="{0DA74866-4287-4DD5-BC3D-7F154FB9382C}"/>
    <hyperlink ref="A7762" r:id="rId7752" xr:uid="{C0E0653A-B336-4B9E-B5FF-642D26BF1776}"/>
    <hyperlink ref="A7763" r:id="rId7753" xr:uid="{785902D2-6D48-4344-AAA7-835F700F26BF}"/>
    <hyperlink ref="A7764" r:id="rId7754" xr:uid="{1AB13B35-DCCB-49E3-BC92-D67863AEE396}"/>
    <hyperlink ref="A7765" r:id="rId7755" xr:uid="{A81F5CE4-1B14-44D2-8EF3-C9F6C7FA9F68}"/>
    <hyperlink ref="A7766" r:id="rId7756" xr:uid="{78086F68-4A08-4BA9-906A-3A293B64F754}"/>
    <hyperlink ref="A7767" r:id="rId7757" xr:uid="{374FCBB5-71FF-4DBB-BD41-29845E667882}"/>
    <hyperlink ref="A7768" r:id="rId7758" xr:uid="{972C1E98-48FB-4EB9-9FC5-76B5F1C70228}"/>
    <hyperlink ref="A7769" r:id="rId7759" xr:uid="{E7CD65B9-F813-4853-A1EC-28A7D91CB6CA}"/>
    <hyperlink ref="A7770" r:id="rId7760" xr:uid="{C1BB418E-B1F8-4D4E-9560-624AE181B27E}"/>
    <hyperlink ref="A7771" r:id="rId7761" xr:uid="{CC366DC6-C035-4B2E-80A1-A83BB64EF0A3}"/>
    <hyperlink ref="A7772" r:id="rId7762" xr:uid="{12A34231-B173-4BE0-80F1-473AFB394A57}"/>
    <hyperlink ref="A7773" r:id="rId7763" xr:uid="{8D76438D-4C92-45DC-896D-CC56C13CE602}"/>
    <hyperlink ref="A7774" r:id="rId7764" xr:uid="{935B4E09-BACF-4902-B2B4-D200D98E1821}"/>
    <hyperlink ref="A7775" r:id="rId7765" xr:uid="{4D345F13-9CCA-4896-A74F-FE4E76D56D76}"/>
    <hyperlink ref="A7776" r:id="rId7766" xr:uid="{7441B202-F550-43D9-A961-31AB6E3750D0}"/>
    <hyperlink ref="A7777" r:id="rId7767" xr:uid="{E85D0749-508E-4E6E-ACD9-54175D2E68CF}"/>
    <hyperlink ref="A7778" r:id="rId7768" xr:uid="{E97137F7-6375-4951-8F92-C007E23F65BA}"/>
    <hyperlink ref="A7779" r:id="rId7769" xr:uid="{1F917E02-5CE3-4CC1-91CD-2AFC1734AED1}"/>
    <hyperlink ref="A7780" r:id="rId7770" xr:uid="{626FD6D4-BFE8-4FEE-ABB1-FDF9468258F8}"/>
    <hyperlink ref="A7781" r:id="rId7771" xr:uid="{5B1AA590-F912-4EB8-BD3D-258653818739}"/>
    <hyperlink ref="A7782" r:id="rId7772" xr:uid="{D8132328-3D3C-4E8D-B79F-CC8A76F205C1}"/>
    <hyperlink ref="A7783" r:id="rId7773" xr:uid="{CB9099C7-5FD0-4E24-9CDE-3880E8023A08}"/>
    <hyperlink ref="A7784" r:id="rId7774" xr:uid="{038686C4-1900-4C25-BCEF-7583F5FAF27C}"/>
    <hyperlink ref="A7785" r:id="rId7775" xr:uid="{79FAF3CF-88EC-457C-9A6C-04E4E8A6C547}"/>
    <hyperlink ref="A7786" r:id="rId7776" xr:uid="{21A1071E-9301-4CCF-88AA-3A734F1C1DA4}"/>
    <hyperlink ref="A7787" r:id="rId7777" xr:uid="{C18CB18B-B92F-4FB0-88E1-16E104933B93}"/>
    <hyperlink ref="A7788" r:id="rId7778" xr:uid="{0CB07775-46E5-4DAD-A67E-D6E73BA2C8B9}"/>
    <hyperlink ref="A7789" r:id="rId7779" xr:uid="{6905E242-1BAA-4590-9542-304DA200C73C}"/>
    <hyperlink ref="A7790" r:id="rId7780" xr:uid="{C0F3F226-3E67-461A-BC0D-04D6735CDE6A}"/>
    <hyperlink ref="A7791" r:id="rId7781" xr:uid="{23AC8AD0-52F9-42DD-ADC4-707BB8E57463}"/>
    <hyperlink ref="A7792" r:id="rId7782" xr:uid="{A54FA856-905E-4BAC-AFE2-74B0D210C42E}"/>
    <hyperlink ref="A7793" r:id="rId7783" xr:uid="{5CAB68DA-C41C-4416-AEFD-DE5BCEA25131}"/>
    <hyperlink ref="A7794" r:id="rId7784" xr:uid="{0F616B24-4FA5-427F-B758-F15A64CF7B8C}"/>
    <hyperlink ref="A7795" r:id="rId7785" xr:uid="{94E1A836-7838-4825-84BC-502C0D6D8E52}"/>
    <hyperlink ref="A7796" r:id="rId7786" xr:uid="{7862E45E-A24A-4F57-B1F8-1CBE295C7A8A}"/>
    <hyperlink ref="A7797" r:id="rId7787" xr:uid="{C05C6EAD-5104-44AA-9A25-E3DB28CCF71B}"/>
    <hyperlink ref="A7798" r:id="rId7788" xr:uid="{5E23A3AA-A06D-4944-AB9A-81F51613F449}"/>
    <hyperlink ref="A7799" r:id="rId7789" xr:uid="{D92EBF6F-C564-4C57-BAD6-E79387A9889E}"/>
    <hyperlink ref="A7800" r:id="rId7790" xr:uid="{B479FEFD-9AF0-4528-872B-B7E86A0705AB}"/>
    <hyperlink ref="A7801" r:id="rId7791" xr:uid="{3C2BC829-5033-4504-A9C8-EAA4D33A57DD}"/>
    <hyperlink ref="A7802" r:id="rId7792" xr:uid="{4E560D44-7EC2-4EF6-8AD9-4398D7789F45}"/>
    <hyperlink ref="A7803" r:id="rId7793" xr:uid="{699DA8D2-01AF-4C60-8F92-11B0DB539196}"/>
    <hyperlink ref="A7804" r:id="rId7794" xr:uid="{D55BC572-BF35-4689-9727-0BF183BC0FFA}"/>
    <hyperlink ref="A7805" r:id="rId7795" xr:uid="{04FDAE7E-1A0B-47DE-A4DB-B459D05FCE1A}"/>
    <hyperlink ref="A7806" r:id="rId7796" xr:uid="{1D48F9F5-5828-475E-BF66-B980823E0514}"/>
    <hyperlink ref="A7807" r:id="rId7797" xr:uid="{41EA1F8F-FD21-4435-B26F-E7FA315F5F92}"/>
    <hyperlink ref="A7808" r:id="rId7798" xr:uid="{E08FDC8D-AD09-4747-99B9-4A6CBB95CC2B}"/>
    <hyperlink ref="A7809" r:id="rId7799" xr:uid="{2D4DEDCD-87B7-4F04-987D-DBDB310C07D0}"/>
    <hyperlink ref="A7810" r:id="rId7800" xr:uid="{DF46F33C-FD61-4C08-A094-23E65CD7340D}"/>
    <hyperlink ref="A7811" r:id="rId7801" xr:uid="{9DFD2680-8A9A-41D9-96ED-D0C778CC7092}"/>
    <hyperlink ref="A7812" r:id="rId7802" xr:uid="{2D17C245-D8C2-43A3-9FAF-3A2C228F113A}"/>
    <hyperlink ref="A7813" r:id="rId7803" xr:uid="{C56B97A8-2C72-4226-95E1-C319E6A974A6}"/>
    <hyperlink ref="A7814" r:id="rId7804" xr:uid="{20791572-55A7-4A16-9438-465023885CED}"/>
    <hyperlink ref="A7815" r:id="rId7805" xr:uid="{EC8F7451-EE58-4B2D-B7DF-61B7B2697378}"/>
    <hyperlink ref="A7816" r:id="rId7806" xr:uid="{D40EBACF-5E46-4D59-8FC6-3A66F6894FA0}"/>
    <hyperlink ref="A7817" r:id="rId7807" xr:uid="{D00A1D4E-6BD2-4034-B123-F0E307A543BB}"/>
    <hyperlink ref="A7818" r:id="rId7808" xr:uid="{DF4AE803-4692-4F4F-BC09-220E04472791}"/>
    <hyperlink ref="A7819" r:id="rId7809" xr:uid="{9A099030-11AA-45B4-92AF-062F7665A5CD}"/>
    <hyperlink ref="A7820" r:id="rId7810" xr:uid="{C8EC5F7A-2567-48BF-9DF3-A55EBDBE0B2D}"/>
    <hyperlink ref="A7821" r:id="rId7811" xr:uid="{314B8DC9-3932-445B-88E1-25F4FD840D9D}"/>
    <hyperlink ref="A7822" r:id="rId7812" xr:uid="{92D583E2-E41D-42BF-9EE1-E5B12E3FAEC8}"/>
    <hyperlink ref="A7823" r:id="rId7813" xr:uid="{8DCD6824-95E1-4D30-92A4-260BEEAEAB14}"/>
    <hyperlink ref="A7824" r:id="rId7814" xr:uid="{C993C4CD-EBB6-4814-9A42-C2BEB4E377CA}"/>
    <hyperlink ref="A7825" r:id="rId7815" xr:uid="{01E799CD-3ABF-4BC8-8C4A-0A80CF4ADB37}"/>
    <hyperlink ref="A7826" r:id="rId7816" xr:uid="{87BC6549-4A6D-4548-9382-A841A9095775}"/>
    <hyperlink ref="A7827" r:id="rId7817" xr:uid="{677FBB71-5748-4CCD-A6E9-FD2193FD246A}"/>
    <hyperlink ref="A7828" r:id="rId7818" xr:uid="{B13892A2-D368-41CB-A3C1-6B3797113C38}"/>
    <hyperlink ref="A7829" r:id="rId7819" xr:uid="{DAC67421-C2AA-4466-A438-2E959BA3620E}"/>
    <hyperlink ref="A7830" r:id="rId7820" xr:uid="{56DD09C6-A3A1-48A4-87BB-9CCB561C30A1}"/>
    <hyperlink ref="A7831" r:id="rId7821" xr:uid="{4F5CFB6C-A33C-42C8-9B82-ED800DA22883}"/>
    <hyperlink ref="A7832" r:id="rId7822" xr:uid="{F5ED7461-E42C-4EB2-BFF4-5C51D3CE922F}"/>
    <hyperlink ref="A7833" r:id="rId7823" xr:uid="{665A50DA-E706-4D8E-986D-BAA787521721}"/>
    <hyperlink ref="A7834" r:id="rId7824" xr:uid="{F5B8212B-E1F8-48EB-B50E-168DFFAE38DF}"/>
    <hyperlink ref="A7835" r:id="rId7825" xr:uid="{4578E2C6-9B89-4348-B7F0-D9149727B34B}"/>
    <hyperlink ref="A7836" r:id="rId7826" xr:uid="{E74E093B-6138-4527-A300-38945A393E88}"/>
    <hyperlink ref="A7837" r:id="rId7827" xr:uid="{A6A5BAE7-9964-4F85-831C-1371BC81C6DF}"/>
    <hyperlink ref="A7838" r:id="rId7828" xr:uid="{FB9DB742-1D30-407D-80FC-330D5C80E8CF}"/>
    <hyperlink ref="A7839" r:id="rId7829" xr:uid="{B4B2F1C3-07A6-4E26-B8C6-AF9CD59B13DF}"/>
    <hyperlink ref="A7840" r:id="rId7830" xr:uid="{55BED56F-18E5-4E57-A668-1F839125A297}"/>
    <hyperlink ref="A7841" r:id="rId7831" xr:uid="{03EDD658-F57C-48F1-B595-2114DBA2B674}"/>
    <hyperlink ref="A7842" r:id="rId7832" xr:uid="{1F8EBFFE-7B28-49D3-807F-90400243D0BF}"/>
    <hyperlink ref="A7843" r:id="rId7833" xr:uid="{71168E2B-9628-4CD2-8153-8034CD31430E}"/>
    <hyperlink ref="A7844" r:id="rId7834" xr:uid="{C35D69C4-036D-4F34-9687-4F828E2B9E86}"/>
    <hyperlink ref="A7845" r:id="rId7835" xr:uid="{27608A7A-6EDD-4605-BB67-03D1E47A41A7}"/>
    <hyperlink ref="A7846" r:id="rId7836" xr:uid="{FDD4FE8B-E0FE-4CEA-866A-E02CE0FA9E30}"/>
    <hyperlink ref="A7847" r:id="rId7837" xr:uid="{8BD94067-59E1-48DF-8B5D-66EE9FE4BBB9}"/>
    <hyperlink ref="A7848" r:id="rId7838" xr:uid="{C16ADB6B-5B21-4E2B-8A8A-D5FE4FA742D5}"/>
    <hyperlink ref="A7849" r:id="rId7839" xr:uid="{ABBDC12E-45F8-4F6E-A633-F0C0D30AB5BB}"/>
    <hyperlink ref="A7850" r:id="rId7840" xr:uid="{C3B4C472-2F47-4146-98FD-47762C38A777}"/>
    <hyperlink ref="A7851" r:id="rId7841" xr:uid="{A3875432-A2FC-43F1-AFA0-E715D42A1AE4}"/>
    <hyperlink ref="A7852" r:id="rId7842" xr:uid="{F152043A-1450-4712-915D-CE60EC4BAA28}"/>
    <hyperlink ref="A7853" r:id="rId7843" xr:uid="{C371B6AB-E5A0-4DDB-9205-CACEFC554EC5}"/>
    <hyperlink ref="A7854" r:id="rId7844" xr:uid="{0DC173E8-6C23-44BC-B022-4CD59E29C6D4}"/>
    <hyperlink ref="A7855" r:id="rId7845" xr:uid="{F6B0F554-0F26-49B5-ADBE-F33CC29A4EB4}"/>
    <hyperlink ref="A7856" r:id="rId7846" xr:uid="{A95A6B27-4216-4520-90D1-324BA09F3530}"/>
    <hyperlink ref="A7857" r:id="rId7847" xr:uid="{590608FC-462E-4220-9B4B-1F0E88FED27E}"/>
    <hyperlink ref="A7858" r:id="rId7848" xr:uid="{0E1A8106-B8D2-446A-96A8-C9C0A6EB5204}"/>
    <hyperlink ref="A7859" r:id="rId7849" xr:uid="{6660F963-8A36-43EE-83FD-FF957F91A1DA}"/>
    <hyperlink ref="A7860" r:id="rId7850" xr:uid="{7BE47E1B-8C1C-45EE-8571-2A6D24E22B9F}"/>
    <hyperlink ref="A7861" r:id="rId7851" xr:uid="{6CC4AEE4-37EA-4BF6-A4DA-65CE57C0824B}"/>
    <hyperlink ref="A7862" r:id="rId7852" xr:uid="{4112E3C9-3CDC-4E06-8253-A28B399DDFEB}"/>
    <hyperlink ref="A7863" r:id="rId7853" xr:uid="{12140B24-E5E5-4ABE-9EE8-1645E15548F6}"/>
    <hyperlink ref="A7864" r:id="rId7854" xr:uid="{40F09566-C203-4AF8-963E-6B7A895BF3FE}"/>
    <hyperlink ref="A7865" r:id="rId7855" xr:uid="{DF94E7BA-66F3-41C6-9F2B-148236000352}"/>
    <hyperlink ref="A7866" r:id="rId7856" xr:uid="{2DC15E72-9885-4A7A-BCD6-0656124068CE}"/>
    <hyperlink ref="A7867" r:id="rId7857" xr:uid="{BADFF0B3-87E8-44F8-852D-6AE0BBAF41BF}"/>
    <hyperlink ref="A7868" r:id="rId7858" xr:uid="{3C5E008B-3941-4E0C-B7DE-BE1C64BB6470}"/>
    <hyperlink ref="A7869" r:id="rId7859" xr:uid="{639FD25D-C353-4529-A0B9-186A5A95ACF0}"/>
    <hyperlink ref="A7870" r:id="rId7860" xr:uid="{5B87E842-63D6-4285-AD85-737F5567A553}"/>
    <hyperlink ref="A7871" r:id="rId7861" xr:uid="{9FD0EE53-0C66-4946-A6DB-D45D51C870D0}"/>
    <hyperlink ref="A7872" r:id="rId7862" xr:uid="{4F1B9BC7-B94C-4E41-B8DE-514441E00654}"/>
    <hyperlink ref="A7873" r:id="rId7863" xr:uid="{653D8E1C-17FD-4840-8B82-A9244ACDD738}"/>
    <hyperlink ref="A7874" r:id="rId7864" xr:uid="{97936460-2FA2-4CEC-BFCE-01A93B2DE987}"/>
    <hyperlink ref="A7875" r:id="rId7865" xr:uid="{4A2C3973-762B-4FDC-A3AB-4B475F594EDD}"/>
    <hyperlink ref="A7876" r:id="rId7866" xr:uid="{3656CF7F-C7B8-4F4C-BE6C-43BA027780B5}"/>
    <hyperlink ref="A7877" r:id="rId7867" xr:uid="{2148C7E0-F049-4EC6-A5AB-B54421F383B3}"/>
    <hyperlink ref="A7878" r:id="rId7868" xr:uid="{F0BADCB1-5A36-4C92-AFD6-44DC46AEF1F6}"/>
    <hyperlink ref="A7879" r:id="rId7869" xr:uid="{F993352C-23A2-4719-988D-1D7B75E35FD7}"/>
    <hyperlink ref="A7880" r:id="rId7870" xr:uid="{9820C114-556B-442C-B3AC-6D8B95DBD999}"/>
    <hyperlink ref="A7881" r:id="rId7871" xr:uid="{C588CDB9-32FC-43C3-A61F-48E9AF460036}"/>
    <hyperlink ref="A7882" r:id="rId7872" xr:uid="{30467288-E2EA-40E0-99EC-2E909F7A1FBF}"/>
    <hyperlink ref="A7883" r:id="rId7873" xr:uid="{67DC21CC-A672-4ECE-B7F6-7A3EAB41E4FC}"/>
    <hyperlink ref="A7884" r:id="rId7874" xr:uid="{0F8EAC47-DC6A-4785-91AC-8327F0818B76}"/>
    <hyperlink ref="A7885" r:id="rId7875" xr:uid="{554B28EA-7C3D-42BA-ABFC-DE9C0F4F8E76}"/>
    <hyperlink ref="A7886" r:id="rId7876" xr:uid="{634B6A8E-D3E2-418F-B510-80B3730116C1}"/>
    <hyperlink ref="A7887" r:id="rId7877" xr:uid="{1013B703-7E74-4FD1-9FA8-41A7FECFCD7C}"/>
    <hyperlink ref="A7888" r:id="rId7878" xr:uid="{6189AFB3-EC19-4F9C-A59D-418E4FB78652}"/>
    <hyperlink ref="A7889" r:id="rId7879" xr:uid="{4D83E830-C38D-45AD-ABFF-250C70612A14}"/>
    <hyperlink ref="A7890" r:id="rId7880" xr:uid="{6E5F61A3-8929-45F1-8A1D-31E4AB9D0EC9}"/>
    <hyperlink ref="A7891" r:id="rId7881" xr:uid="{5AC8CF04-36CE-45D6-BE8C-699634AA7D2E}"/>
    <hyperlink ref="A7892" r:id="rId7882" xr:uid="{BA9A69C3-2E1F-4DA0-BCE2-CC2CF7F1BBFD}"/>
    <hyperlink ref="A7893" r:id="rId7883" xr:uid="{1366E9A1-6A8F-4DC5-9A7C-DA2AA8EB6AC1}"/>
    <hyperlink ref="A7894" r:id="rId7884" xr:uid="{F462118A-A942-4C27-A6D5-293E3137EF08}"/>
    <hyperlink ref="A7895" r:id="rId7885" xr:uid="{02D3E584-E75D-4E64-9350-6F168838D8BA}"/>
    <hyperlink ref="A7896" r:id="rId7886" xr:uid="{93D8651A-15BF-48C9-B886-BCF2038C76C1}"/>
    <hyperlink ref="A7897" r:id="rId7887" xr:uid="{E19817DF-ECEA-4E29-8C80-D8D981983804}"/>
    <hyperlink ref="A7898" r:id="rId7888" xr:uid="{24DB0C06-9991-4BEE-AEDB-00D0B1822B7C}"/>
    <hyperlink ref="A7899" r:id="rId7889" xr:uid="{91C4607C-E06A-45EE-981A-5BE115E6D2A1}"/>
    <hyperlink ref="A7900" r:id="rId7890" xr:uid="{4CE7EAF0-EEB1-41BF-92CD-D301FC653E83}"/>
    <hyperlink ref="A7901" r:id="rId7891" xr:uid="{AC043890-0843-4934-B2B1-4FC4560B6227}"/>
    <hyperlink ref="A7902" r:id="rId7892" xr:uid="{CB130D5F-C553-467A-8B53-A1A87AFC71D9}"/>
    <hyperlink ref="A7903" r:id="rId7893" xr:uid="{BBCDC6CB-5C8B-47C5-A2A8-A2B8BB2915FF}"/>
    <hyperlink ref="A7904" r:id="rId7894" xr:uid="{7BCD88BF-4D4F-4390-8170-790F5547138E}"/>
    <hyperlink ref="A7905" r:id="rId7895" xr:uid="{2CCC1367-1A22-4FC6-B1A4-997F8FD0CD4F}"/>
    <hyperlink ref="A7906" r:id="rId7896" xr:uid="{E1F68DB4-2303-4746-9461-928FAFDE7F63}"/>
    <hyperlink ref="A7907" r:id="rId7897" xr:uid="{15D17067-AFD1-4EDF-960C-C617DF5D6C07}"/>
    <hyperlink ref="A7908" r:id="rId7898" xr:uid="{4E93FE00-89F1-4303-AF15-063AD2C6E3A7}"/>
    <hyperlink ref="A7909" r:id="rId7899" xr:uid="{3E938D50-1F70-4AAF-AA90-39B550EE0532}"/>
    <hyperlink ref="A7910" r:id="rId7900" xr:uid="{5FFEBF2E-A73F-4819-99ED-A2C7A0236BAC}"/>
    <hyperlink ref="A7911" r:id="rId7901" xr:uid="{D88FBDA8-019E-419D-AF9F-E53EF233945E}"/>
    <hyperlink ref="A7912" r:id="rId7902" xr:uid="{981CFF36-C10B-4529-8566-74B6AF281D7E}"/>
    <hyperlink ref="A7913" r:id="rId7903" xr:uid="{9BFD3B0F-A6A0-41DC-9D42-4A69EF87D7EF}"/>
    <hyperlink ref="A7914" r:id="rId7904" xr:uid="{E41B28A9-FF96-4E4B-9B8A-82E7FB30E57E}"/>
    <hyperlink ref="A7915" r:id="rId7905" xr:uid="{DB37E90F-45E1-406D-B222-B93962FBACAF}"/>
    <hyperlink ref="A7916" r:id="rId7906" xr:uid="{09F1575A-FBB3-4455-BBD5-BE9549CFA5C5}"/>
    <hyperlink ref="A7917" r:id="rId7907" xr:uid="{342B5FFC-9481-430C-B1CF-147AE185E1BE}"/>
    <hyperlink ref="A7918" r:id="rId7908" xr:uid="{6CEAFF56-8F5D-4A61-AF40-BE25ABC6DD3F}"/>
    <hyperlink ref="A7919" r:id="rId7909" xr:uid="{75503A64-0B19-4288-AA28-819C2325D578}"/>
    <hyperlink ref="A7920" r:id="rId7910" xr:uid="{415AC5B3-7530-4FE9-BDDD-B858FD409645}"/>
    <hyperlink ref="A7921" r:id="rId7911" xr:uid="{A175F20F-6B40-49CD-A017-2A99EB1AFE28}"/>
    <hyperlink ref="A7922" r:id="rId7912" xr:uid="{0F425E0B-7E7C-4FFB-9EDF-B983E4248C1E}"/>
    <hyperlink ref="A7923" r:id="rId7913" xr:uid="{03EEFC4B-9E1F-4714-BCF9-F5F3D29EEA69}"/>
    <hyperlink ref="A7924" r:id="rId7914" xr:uid="{9E4CD8F9-301C-4B1A-B684-E1A7144F5E86}"/>
    <hyperlink ref="A7925" r:id="rId7915" xr:uid="{91A7BBDE-24C0-4AEC-BC2F-2F3CA375DAC4}"/>
    <hyperlink ref="A7926" r:id="rId7916" xr:uid="{85926D32-8DBC-4AAA-9E21-FDB2F45329DE}"/>
    <hyperlink ref="A7927" r:id="rId7917" xr:uid="{977965A4-49A4-45E7-9D25-7725E4E74B03}"/>
    <hyperlink ref="A7928" r:id="rId7918" xr:uid="{8F38DBE9-14EF-47A1-8612-7646E5491B01}"/>
    <hyperlink ref="A7929" r:id="rId7919" xr:uid="{0C1139EC-2029-4A11-AB17-3746E0965371}"/>
    <hyperlink ref="A7930" r:id="rId7920" xr:uid="{9FF81574-4F58-488C-884D-87F0D1DFF118}"/>
    <hyperlink ref="A7931" r:id="rId7921" xr:uid="{5ADE1E16-8FCB-43DB-A3B5-A8316362EA3F}"/>
    <hyperlink ref="A7932" r:id="rId7922" xr:uid="{8620EED4-9C49-49AE-A5B9-50D54698E457}"/>
    <hyperlink ref="A7933" r:id="rId7923" xr:uid="{73C54012-9EC5-47C6-A624-404327F36C33}"/>
    <hyperlink ref="A7934" r:id="rId7924" xr:uid="{9D906B52-2E56-44E2-8E51-AD148E526B1D}"/>
    <hyperlink ref="A7935" r:id="rId7925" xr:uid="{AB15347E-80CF-43EE-B110-088A61581420}"/>
    <hyperlink ref="A7936" r:id="rId7926" xr:uid="{F54B0A29-FC0D-4FF8-A576-29713571DEF0}"/>
    <hyperlink ref="A7937" r:id="rId7927" xr:uid="{0B6EACC4-7A30-4AB1-B8C2-40E83AECABDF}"/>
    <hyperlink ref="A7938" r:id="rId7928" xr:uid="{6441E678-0015-42AA-9C21-FB5525AFE27A}"/>
    <hyperlink ref="A7939" r:id="rId7929" xr:uid="{F0E2E370-DCCC-4744-AC80-96315095B9B5}"/>
    <hyperlink ref="A7940" r:id="rId7930" xr:uid="{7BBF28E1-C6B0-4451-BCF7-562031A3D88F}"/>
    <hyperlink ref="A7941" r:id="rId7931" xr:uid="{30C0B050-796F-4515-B3DD-6AC42E5D074B}"/>
    <hyperlink ref="A7942" r:id="rId7932" xr:uid="{D57C0BAE-4CFA-4E15-86A7-0A057F2A0757}"/>
    <hyperlink ref="A7943" r:id="rId7933" xr:uid="{6EC80D30-0708-41AB-9F20-30324B6B97C3}"/>
    <hyperlink ref="A7944" r:id="rId7934" xr:uid="{FDDA2997-4B0A-403F-BDD6-D0E5ACEA3CC3}"/>
    <hyperlink ref="A7945" r:id="rId7935" xr:uid="{FC4EE812-B9C5-4C0B-9B26-FBE538558C65}"/>
    <hyperlink ref="A7946" r:id="rId7936" xr:uid="{1A035848-1754-42A1-AD93-B89B731B42B2}"/>
    <hyperlink ref="A7947" r:id="rId7937" xr:uid="{97BD7474-D090-401E-9B12-B5DAC26698F4}"/>
    <hyperlink ref="A7948" r:id="rId7938" xr:uid="{95599691-BBE9-4DEB-B3D6-384314A9F9FD}"/>
    <hyperlink ref="A7949" r:id="rId7939" xr:uid="{6D658791-C891-4BAA-9FA5-9B19483C5011}"/>
    <hyperlink ref="A7950" r:id="rId7940" xr:uid="{33CF0A0E-4BA7-4A8F-9C1E-A4AA8017625A}"/>
    <hyperlink ref="A7951" r:id="rId7941" xr:uid="{EBFF8C16-5750-4F8A-8BC4-9AE396503A2A}"/>
    <hyperlink ref="A7952" r:id="rId7942" xr:uid="{14EF548F-94C3-4460-959D-6BEA6CD3CD63}"/>
    <hyperlink ref="A7953" r:id="rId7943" xr:uid="{93E5A449-B263-4FEA-BDC8-E372495D093C}"/>
    <hyperlink ref="A7954" r:id="rId7944" xr:uid="{3E257D39-3CFE-402B-84AE-5F3D0894AED8}"/>
    <hyperlink ref="A7955" r:id="rId7945" xr:uid="{5608F5F2-C0B1-40AE-808C-2E019CC426C9}"/>
    <hyperlink ref="A7956" r:id="rId7946" xr:uid="{D18A6B3D-5208-45BB-9111-C23E2647FD75}"/>
    <hyperlink ref="A7957" r:id="rId7947" xr:uid="{8E9A5D62-048A-48AC-A5FD-CB7187181226}"/>
    <hyperlink ref="A7958" r:id="rId7948" xr:uid="{FCBFDC35-E422-47F4-89A7-AE9786A5BC86}"/>
    <hyperlink ref="A7959" r:id="rId7949" xr:uid="{3FCE2AF8-B12D-42C1-A812-D7FE9EC2AA41}"/>
    <hyperlink ref="A7960" r:id="rId7950" xr:uid="{770FCBFA-CB7C-4C3C-A4FC-061A47F6C83B}"/>
    <hyperlink ref="A7961" r:id="rId7951" xr:uid="{F8116702-BAEE-4914-A89E-FD19DC893958}"/>
    <hyperlink ref="A7962" r:id="rId7952" xr:uid="{7A0FD702-A6BB-4B54-A56C-9B96C4DEFB9A}"/>
    <hyperlink ref="A7963" r:id="rId7953" xr:uid="{4F97FE5F-059C-42B1-9AC5-7A491894F8C0}"/>
    <hyperlink ref="A7964" r:id="rId7954" xr:uid="{703BADFB-5007-43F2-A3F5-B55B6EAAABFC}"/>
    <hyperlink ref="A7965" r:id="rId7955" xr:uid="{12EA49B1-43DC-47C8-9BB3-46086607C35B}"/>
    <hyperlink ref="A7966" r:id="rId7956" xr:uid="{CBECF45B-E00C-43E3-A4FE-A94230001BB2}"/>
    <hyperlink ref="A7967" r:id="rId7957" xr:uid="{73A63074-8CBB-4C61-9C3C-1776D2F37E40}"/>
    <hyperlink ref="A7968" r:id="rId7958" xr:uid="{F3240CF0-B86C-4966-A706-540C1A0E0400}"/>
    <hyperlink ref="A7969" r:id="rId7959" xr:uid="{F72F7B58-0271-4D96-8CCE-EDAA010F7685}"/>
    <hyperlink ref="A7970" r:id="rId7960" xr:uid="{28A258E9-FE0F-42DF-ADBC-3A753B358914}"/>
    <hyperlink ref="A7971" r:id="rId7961" xr:uid="{A1DB37ED-23B1-4FA0-8982-99ADC37D9C43}"/>
    <hyperlink ref="A7972" r:id="rId7962" xr:uid="{4CF7C258-7F74-4DA1-B5EF-F2197151CCEF}"/>
    <hyperlink ref="A7973" r:id="rId7963" xr:uid="{2D1DFA13-D98F-4390-95B3-571B09DFDF8C}"/>
    <hyperlink ref="A7974" r:id="rId7964" xr:uid="{05D9BD48-AB2B-462C-9459-761E4B5CA235}"/>
    <hyperlink ref="A7975" r:id="rId7965" xr:uid="{43CADBB9-733B-410F-95F8-DD909828788D}"/>
    <hyperlink ref="A7976" r:id="rId7966" xr:uid="{44A41E59-8AFC-4956-BACE-3162798EFABD}"/>
    <hyperlink ref="A7977" r:id="rId7967" xr:uid="{21FB8C82-8AA1-4AA9-9A51-26482BE51CD9}"/>
    <hyperlink ref="A7978" r:id="rId7968" xr:uid="{760D48E8-B2FE-4102-B176-487F6159754C}"/>
    <hyperlink ref="A7979" r:id="rId7969" xr:uid="{069D80A4-6D4F-4E67-A02A-181BF81251C1}"/>
    <hyperlink ref="A7980" r:id="rId7970" xr:uid="{80FCF638-0E9F-42D1-8383-BC58F531BF72}"/>
    <hyperlink ref="A7981" r:id="rId7971" xr:uid="{077923A1-A58F-48EA-9E53-117CAB14910E}"/>
    <hyperlink ref="A7982" r:id="rId7972" xr:uid="{DB2E1C28-BED9-414E-95A5-605974975D68}"/>
    <hyperlink ref="A7983" r:id="rId7973" xr:uid="{4D60AF3D-78BD-4E73-BB01-16F0E24E2DE4}"/>
    <hyperlink ref="A7984" r:id="rId7974" xr:uid="{46E278EB-58D4-4634-9C25-FE7162B69C70}"/>
    <hyperlink ref="A7985" r:id="rId7975" xr:uid="{ACA954B0-8753-407E-A50C-2AD4BB1DAE7F}"/>
    <hyperlink ref="A7986" r:id="rId7976" xr:uid="{245E0E69-844E-4C79-962C-1484A6552F3E}"/>
    <hyperlink ref="A7987" r:id="rId7977" xr:uid="{140502E2-5CAC-41D4-A014-3F000D787B82}"/>
    <hyperlink ref="A7988" r:id="rId7978" xr:uid="{A93F147A-008B-4921-97AF-B3BE4F548482}"/>
    <hyperlink ref="A7989" r:id="rId7979" xr:uid="{0D5F5B35-2AE4-41C1-8E9B-140CBF88003D}"/>
    <hyperlink ref="A7990" r:id="rId7980" xr:uid="{06DA346D-E127-4744-BA2D-B349E55FCBE5}"/>
    <hyperlink ref="A7991" r:id="rId7981" xr:uid="{09752C6F-B491-496F-BD33-1A4CA75DD325}"/>
    <hyperlink ref="A7992" r:id="rId7982" xr:uid="{4B8D970D-3C28-42B0-A48D-8865278218A4}"/>
    <hyperlink ref="A7993" r:id="rId7983" xr:uid="{97F0FB16-46E4-4E3E-AA3A-451E25C8D33A}"/>
    <hyperlink ref="A7994" r:id="rId7984" xr:uid="{E1617599-9119-405F-9634-4E86BAD4D17F}"/>
    <hyperlink ref="A7995" r:id="rId7985" xr:uid="{6F1CB776-8766-48B2-935F-91B0FA6B96CF}"/>
    <hyperlink ref="A7996" r:id="rId7986" xr:uid="{F8BBAC42-60A9-46D3-A6A7-A7369175856D}"/>
    <hyperlink ref="A7997" r:id="rId7987" xr:uid="{41ABCBCC-F456-4188-900C-E656F12FEA4B}"/>
    <hyperlink ref="A7998" r:id="rId7988" xr:uid="{ACE28BB7-C83A-4A9F-AD0D-5D65E2899528}"/>
    <hyperlink ref="A7999" r:id="rId7989" xr:uid="{627D7EA7-60D1-44C0-8DEB-E99AA71F5DCB}"/>
    <hyperlink ref="A8000" r:id="rId7990" xr:uid="{60508E21-3CDD-4710-BD09-F29D33ABE0FD}"/>
    <hyperlink ref="A8001" r:id="rId7991" xr:uid="{FA3D4299-C4F4-41A8-8E86-302B505C46B8}"/>
    <hyperlink ref="A8002" r:id="rId7992" xr:uid="{BDCA6051-F21D-4391-A51F-E57723164103}"/>
    <hyperlink ref="A8003" r:id="rId7993" xr:uid="{82A28B1A-2D7A-4545-BCCF-92D4A1AC5C8C}"/>
    <hyperlink ref="A8004" r:id="rId7994" xr:uid="{3D7049E5-62C1-4CCD-B601-0BCAD0D391D1}"/>
    <hyperlink ref="A8005" r:id="rId7995" xr:uid="{6A1513C8-67EA-4224-9FFF-1367F7EFC1F4}"/>
    <hyperlink ref="A8006" r:id="rId7996" xr:uid="{76AFFC1B-9D2B-416D-AB93-954AA6AC90A2}"/>
    <hyperlink ref="A8007" r:id="rId7997" xr:uid="{C8ED3E87-FF04-468D-BCF3-BF9DE01C9315}"/>
    <hyperlink ref="A8008" r:id="rId7998" xr:uid="{0382D60F-FC59-4D2D-886D-B315BD2ED3FA}"/>
    <hyperlink ref="A8009" r:id="rId7999" xr:uid="{1EAD5DB9-91E1-439F-9E15-86919CA622A0}"/>
    <hyperlink ref="A8010" r:id="rId8000" xr:uid="{C6854571-4397-4932-88DB-F4F6B694E475}"/>
    <hyperlink ref="A8011" r:id="rId8001" xr:uid="{94CDAE02-215C-4D60-AA27-C883EFDF6FA9}"/>
    <hyperlink ref="A8012" r:id="rId8002" xr:uid="{7FCFEB68-9BF5-41C4-BFEB-5C1E2A07CBC0}"/>
    <hyperlink ref="A8013" r:id="rId8003" xr:uid="{544173FC-D8CF-4B5F-847F-92DC4EE1E7AB}"/>
    <hyperlink ref="A8014" r:id="rId8004" xr:uid="{B5A51DA5-28ED-4B73-8665-D97B1D611E7B}"/>
    <hyperlink ref="A8015" r:id="rId8005" xr:uid="{28831203-5758-42E0-B972-4E6FE10DD529}"/>
    <hyperlink ref="A8016" r:id="rId8006" xr:uid="{4BC42F1A-2535-43BC-A485-BC5FCEC14B47}"/>
    <hyperlink ref="A8017" r:id="rId8007" xr:uid="{F69D7476-601D-4EBB-8593-3E54605BAE23}"/>
    <hyperlink ref="A8018" r:id="rId8008" xr:uid="{9967D347-5174-4194-9757-8DDEB3821C4E}"/>
    <hyperlink ref="A8019" r:id="rId8009" xr:uid="{BEA262A5-B704-477F-9027-805EAD5AEF9D}"/>
    <hyperlink ref="A8020" r:id="rId8010" xr:uid="{77F5A9EF-3EE6-418F-AF6A-E63043ECE8B5}"/>
    <hyperlink ref="A8021" r:id="rId8011" xr:uid="{0D0CC9B5-CF8C-4B15-B120-2BE7FC4D209B}"/>
    <hyperlink ref="A8022" r:id="rId8012" xr:uid="{E5F73E74-A2A2-4D68-9CE2-3C4AA14B7841}"/>
    <hyperlink ref="A8023" r:id="rId8013" xr:uid="{B7AFE785-93C4-4251-A1E5-D008AAD351F7}"/>
    <hyperlink ref="A8024" r:id="rId8014" xr:uid="{F3888BD2-C32F-4B88-AB18-C91234180560}"/>
    <hyperlink ref="A8025" r:id="rId8015" xr:uid="{3F29410F-C72F-4434-96BF-86096E44F119}"/>
    <hyperlink ref="A8026" r:id="rId8016" xr:uid="{F02364A6-7EF3-4A93-8E05-49A147610427}"/>
    <hyperlink ref="A8027" r:id="rId8017" xr:uid="{23978ED8-23BC-4734-AC7B-10BD6B1E036E}"/>
    <hyperlink ref="A8028" r:id="rId8018" xr:uid="{23F80392-3EC7-42B3-8A74-03AD8731CE3F}"/>
    <hyperlink ref="A8029" r:id="rId8019" xr:uid="{04B5AD3D-07C7-4626-94BE-211E22BAFD46}"/>
    <hyperlink ref="A8030" r:id="rId8020" xr:uid="{3A0DEE65-C97A-4150-9B83-F2A24DFB7FA2}"/>
    <hyperlink ref="A8031" r:id="rId8021" xr:uid="{5B56E00E-B4F8-4DA1-B593-677635E42370}"/>
    <hyperlink ref="A8032" r:id="rId8022" xr:uid="{777A85A6-4E04-40E6-AE31-D7BB28943295}"/>
    <hyperlink ref="A8033" r:id="rId8023" xr:uid="{EF15D2A6-94A5-4CEF-AF16-6EAFF6C11263}"/>
    <hyperlink ref="A8034" r:id="rId8024" xr:uid="{E7DFC662-595D-472A-8DFB-B7730B9BCA42}"/>
    <hyperlink ref="A8035" r:id="rId8025" xr:uid="{D14841CC-F394-4B83-961B-9718E78B0B41}"/>
    <hyperlink ref="A8036" r:id="rId8026" xr:uid="{FC6EE658-2586-4CF4-97F4-C074B19136FF}"/>
    <hyperlink ref="A8037" r:id="rId8027" xr:uid="{CE5E1FBD-85A7-423A-9D4B-1084024FDBAD}"/>
    <hyperlink ref="A8038" r:id="rId8028" xr:uid="{5E9AA65B-5A9A-47C1-92F3-D26E06EFDF6F}"/>
    <hyperlink ref="A8039" r:id="rId8029" xr:uid="{CD2BEA2A-2D19-44F2-8361-15DD246085BF}"/>
    <hyperlink ref="A8040" r:id="rId8030" xr:uid="{D296060B-26A2-4E6C-BBFF-909CF2D72074}"/>
    <hyperlink ref="A8041" r:id="rId8031" xr:uid="{3C026893-BA78-4777-AE53-D31E7CCAF8CF}"/>
    <hyperlink ref="A8042" r:id="rId8032" xr:uid="{08AFAEC3-B9A0-45ED-BC5C-66F2ADC7B743}"/>
    <hyperlink ref="A8043" r:id="rId8033" xr:uid="{30F6F3E1-F7C6-4764-9F96-879D45AA0851}"/>
    <hyperlink ref="A8044" r:id="rId8034" xr:uid="{43ACE8F4-2355-4632-98C8-DF7F8E0F6724}"/>
    <hyperlink ref="A8045" r:id="rId8035" xr:uid="{E541130A-B9C7-4C58-8775-AEE4A569A45E}"/>
    <hyperlink ref="A8046" r:id="rId8036" xr:uid="{AD6722C4-4491-4781-8C4D-D822F32E7FAD}"/>
    <hyperlink ref="A8047" r:id="rId8037" xr:uid="{3865A0AA-390F-4E0A-A08C-0A04F81AA11B}"/>
    <hyperlink ref="A8048" r:id="rId8038" xr:uid="{9B1BF23D-C01F-4FA2-B759-41CD661B9DB1}"/>
    <hyperlink ref="A8049" r:id="rId8039" xr:uid="{B4F9FB98-77A4-428B-B501-15C4E174E06C}"/>
    <hyperlink ref="A8050" r:id="rId8040" xr:uid="{4EFEB6A3-35FF-415C-A7F4-68C67F3AA339}"/>
    <hyperlink ref="A8051" r:id="rId8041" xr:uid="{46AE1624-8DE5-440B-9BCF-47419A0A70A4}"/>
    <hyperlink ref="A8052" r:id="rId8042" xr:uid="{161D9BE3-2D02-4C01-A131-366CE7ACA0EB}"/>
    <hyperlink ref="A8053" r:id="rId8043" xr:uid="{1046B395-E170-47F8-BAFE-50B6173A6A73}"/>
    <hyperlink ref="A8054" r:id="rId8044" xr:uid="{138B968F-D31C-432B-90C9-CF87F951B31E}"/>
    <hyperlink ref="A8055" r:id="rId8045" xr:uid="{4ACE6704-2A6C-4398-9784-410560CE6497}"/>
    <hyperlink ref="A8056" r:id="rId8046" xr:uid="{9868B318-1B47-43FD-B183-C50A39FF8225}"/>
    <hyperlink ref="A8057" r:id="rId8047" xr:uid="{43C30569-880B-4A84-818D-913C89956BFC}"/>
    <hyperlink ref="A8058" r:id="rId8048" xr:uid="{04697401-3A80-4C5A-B939-ACC1F1C70B14}"/>
    <hyperlink ref="A8059" r:id="rId8049" xr:uid="{32DCCB1C-1267-45D5-BC3B-5422652AEB5C}"/>
    <hyperlink ref="A8060" r:id="rId8050" xr:uid="{E9E11DD5-FFAA-474A-A03B-C7E44916A1D9}"/>
    <hyperlink ref="A8061" r:id="rId8051" xr:uid="{79EF4DC0-076C-4046-98A1-A0820F164C52}"/>
    <hyperlink ref="A8062" r:id="rId8052" xr:uid="{2BC97CB3-325B-45C0-8260-AE312FA891E3}"/>
    <hyperlink ref="A8063" r:id="rId8053" xr:uid="{ED97134D-A5A3-4309-AEBE-25BD85018198}"/>
    <hyperlink ref="A8064" r:id="rId8054" xr:uid="{1C720633-FBEC-4837-8381-CA0667E15006}"/>
    <hyperlink ref="A8065" r:id="rId8055" xr:uid="{94C28D17-D90F-4F5B-A569-0F21782B5FCB}"/>
    <hyperlink ref="A8066" r:id="rId8056" xr:uid="{C1B235DC-0E07-4AE7-B840-1AF1402D2730}"/>
    <hyperlink ref="A8067" r:id="rId8057" xr:uid="{9DEC03C5-572B-45E7-B202-2A2D51E32FBD}"/>
    <hyperlink ref="A8068" r:id="rId8058" xr:uid="{ED173630-CC13-4F3D-B49C-C7F2B939B9ED}"/>
    <hyperlink ref="A8069" r:id="rId8059" xr:uid="{2E6C42E6-E88A-4080-8238-62F39D3EDD1B}"/>
    <hyperlink ref="A8070" r:id="rId8060" xr:uid="{1F98FC5F-BED0-4B33-BE3F-D574216243BF}"/>
    <hyperlink ref="A8071" r:id="rId8061" xr:uid="{63442706-A582-4EAD-839B-2FE143AC1B56}"/>
    <hyperlink ref="A8072" r:id="rId8062" xr:uid="{2A4B7131-9194-4A0B-9285-989333B4762D}"/>
    <hyperlink ref="A8073" r:id="rId8063" xr:uid="{4553F125-2843-48E2-AE5C-A6541A09AB44}"/>
    <hyperlink ref="A8074" r:id="rId8064" xr:uid="{B6B23839-682A-4D7B-A69C-7C363A77CEC8}"/>
    <hyperlink ref="A8075" r:id="rId8065" xr:uid="{A7135760-5075-4A51-A2D9-2B809FD46447}"/>
    <hyperlink ref="A8076" r:id="rId8066" xr:uid="{6893A881-E794-435A-A7F5-9321519928C8}"/>
    <hyperlink ref="A8077" r:id="rId8067" xr:uid="{DE0031BB-BA52-4B0E-A9C6-887BF60B6E2A}"/>
    <hyperlink ref="A8078" r:id="rId8068" xr:uid="{5979729F-AEEC-4013-8834-68965FF459CA}"/>
    <hyperlink ref="A8079" r:id="rId8069" xr:uid="{8056EF00-08D0-46C3-BDC6-9EBD97E7231A}"/>
    <hyperlink ref="A8080" r:id="rId8070" xr:uid="{904832D4-08AA-48EE-B40E-D011935002AC}"/>
    <hyperlink ref="A8081" r:id="rId8071" xr:uid="{9FDECA0C-7802-4B6B-90A5-DAA029971D71}"/>
    <hyperlink ref="A8082" r:id="rId8072" xr:uid="{24158AF1-45E4-473C-867F-4E356B9B06FB}"/>
    <hyperlink ref="A8083" r:id="rId8073" xr:uid="{7D9C30EC-B234-4E3A-A71F-38E34F2262DC}"/>
    <hyperlink ref="A8084" r:id="rId8074" xr:uid="{CE72E0A4-C85A-46E4-A741-FA48F08C672E}"/>
    <hyperlink ref="A8085" r:id="rId8075" xr:uid="{88C6AEEA-09CA-4283-9A02-148AA05EDEE8}"/>
    <hyperlink ref="A8086" r:id="rId8076" xr:uid="{529A64B3-085D-469A-912C-00CA7F1AA047}"/>
    <hyperlink ref="A8087" r:id="rId8077" xr:uid="{BF3BAF04-F517-4B31-A9E8-FEF2989D4E7B}"/>
    <hyperlink ref="A8088" r:id="rId8078" xr:uid="{E1BDA402-724B-4DB7-8FF2-EFE4186B2BD4}"/>
    <hyperlink ref="A8089" r:id="rId8079" xr:uid="{8668126C-810B-4A39-A9E7-03B1D1C0B0C7}"/>
    <hyperlink ref="A8090" r:id="rId8080" xr:uid="{45E9F771-32C3-4320-AE22-48D0EA222A9D}"/>
    <hyperlink ref="A8091" r:id="rId8081" xr:uid="{BE7C8B0A-6F40-4611-8BF0-8CC1D002B6B1}"/>
    <hyperlink ref="A8092" r:id="rId8082" xr:uid="{279059CC-73EA-4A66-98DE-21B7C589A5CA}"/>
    <hyperlink ref="A8093" r:id="rId8083" xr:uid="{2666AB13-71ED-4A11-A29A-C21E42789E9F}"/>
    <hyperlink ref="A8094" r:id="rId8084" xr:uid="{2AFFF9F5-4DAF-4F8C-9893-DE12A3982763}"/>
    <hyperlink ref="A8095" r:id="rId8085" xr:uid="{D5B381E1-F721-400A-9137-A4F6BAF650A0}"/>
    <hyperlink ref="A8096" r:id="rId8086" xr:uid="{85FCCDA9-E845-4915-A8E7-34AA0773424E}"/>
    <hyperlink ref="A8097" r:id="rId8087" xr:uid="{8454D0E4-A690-4A42-BC3E-E9022E99F5AB}"/>
    <hyperlink ref="A8098" r:id="rId8088" xr:uid="{51C01DA2-BC50-49BE-A65C-EFF719401A66}"/>
    <hyperlink ref="A8099" r:id="rId8089" xr:uid="{52AEDAC5-C84C-4087-96EF-8374A8D57BB4}"/>
    <hyperlink ref="A8100" r:id="rId8090" xr:uid="{4B2A4FF2-C0EE-45C8-BBCF-12698C34639F}"/>
    <hyperlink ref="A8101" r:id="rId8091" xr:uid="{29407C1A-D890-4E46-8B2D-58D463D5FE7B}"/>
    <hyperlink ref="A8102" r:id="rId8092" xr:uid="{80254AB2-FC67-432A-BC34-D6668382831D}"/>
    <hyperlink ref="A8103" r:id="rId8093" xr:uid="{E4791A2F-268E-4BCA-8FBC-CDD1141607D3}"/>
    <hyperlink ref="A8104" r:id="rId8094" xr:uid="{EFD76694-CD49-4A12-911B-B685B42EFDB1}"/>
    <hyperlink ref="A8105" r:id="rId8095" xr:uid="{ED068FB6-8119-418B-92BD-2F6BBBB30BC1}"/>
    <hyperlink ref="A8106" r:id="rId8096" xr:uid="{2CD0CC57-20CD-4433-AA50-4A409EAC6A5A}"/>
    <hyperlink ref="A8107" r:id="rId8097" xr:uid="{2E7611BF-77D9-4674-9EFC-576AB970E907}"/>
    <hyperlink ref="A8108" r:id="rId8098" xr:uid="{C9E8375D-A92F-450A-9EA0-26AEC4B91334}"/>
    <hyperlink ref="A8109" r:id="rId8099" xr:uid="{A3DAD21D-F3AA-4DB1-A65A-2F71E4AFEED7}"/>
    <hyperlink ref="A8110" r:id="rId8100" xr:uid="{0C98101B-4DBA-4755-9BD7-4D7E99FAC625}"/>
    <hyperlink ref="A8111" r:id="rId8101" xr:uid="{5EED7416-F8A2-4F88-A1D2-910B118FF494}"/>
    <hyperlink ref="A8112" r:id="rId8102" xr:uid="{A15C004D-A855-4F35-9F46-8D0EC7CA7B06}"/>
    <hyperlink ref="A8113" r:id="rId8103" xr:uid="{5C30CBFF-7E70-4F84-8372-9B44FD71BFF8}"/>
    <hyperlink ref="A8114" r:id="rId8104" xr:uid="{37C78772-F4B5-45F3-83A4-2B275076279F}"/>
    <hyperlink ref="A8115" r:id="rId8105" xr:uid="{9BC4C082-1758-48C7-B6DE-B4B2CADF7077}"/>
    <hyperlink ref="A8116" r:id="rId8106" xr:uid="{087501C9-5E28-46E1-A95B-0830265A9B9D}"/>
    <hyperlink ref="A8117" r:id="rId8107" xr:uid="{F41A5136-B4B8-4620-9621-A4DA499526AB}"/>
    <hyperlink ref="A8118" r:id="rId8108" xr:uid="{7C9D02AD-83C0-4910-BE95-67D79E0090DA}"/>
    <hyperlink ref="A8119" r:id="rId8109" xr:uid="{8FD35CAF-9034-40A4-9108-5843059C1693}"/>
    <hyperlink ref="A8120" r:id="rId8110" xr:uid="{1860B1D5-B459-43B7-8E3B-D1FE4EFE914C}"/>
    <hyperlink ref="A8121" r:id="rId8111" xr:uid="{20112875-6354-421D-8408-5D4AC41EB1A5}"/>
    <hyperlink ref="A8122" r:id="rId8112" xr:uid="{E1B01233-72FA-4B5D-9686-0775AA7CF6CE}"/>
    <hyperlink ref="A8123" r:id="rId8113" xr:uid="{B8E1AA3A-B2C9-4AF1-A33C-363090D62525}"/>
    <hyperlink ref="A8124" r:id="rId8114" xr:uid="{F69A30B1-8B69-4F63-B311-114EB3686C81}"/>
    <hyperlink ref="A8125" r:id="rId8115" xr:uid="{E40EEE4A-9E65-487A-9F0F-CBD5F1B70662}"/>
    <hyperlink ref="A8126" r:id="rId8116" xr:uid="{F1EFFA10-B9D7-445C-94C3-7155B3D86AE8}"/>
    <hyperlink ref="A8127" r:id="rId8117" xr:uid="{C8A3F54C-DB41-47BE-9742-1D9AC0CB91A8}"/>
    <hyperlink ref="A8128" r:id="rId8118" xr:uid="{B2299916-AFC8-4C63-81AC-6380AD2D2E15}"/>
    <hyperlink ref="A8129" r:id="rId8119" xr:uid="{1315565C-BB5B-450D-A375-506DA136EE86}"/>
    <hyperlink ref="A8130" r:id="rId8120" xr:uid="{0CAF6652-7B9A-40C9-8603-7F6D9ECEA27E}"/>
    <hyperlink ref="A8131" r:id="rId8121" xr:uid="{53B5A0CD-7B93-4380-BAD7-5250C481F650}"/>
    <hyperlink ref="A8132" r:id="rId8122" xr:uid="{E4A15716-CE68-402F-946F-B05972F03607}"/>
    <hyperlink ref="A8133" r:id="rId8123" xr:uid="{9D797F4E-AB1C-4A17-B09A-4CE4060941A4}"/>
    <hyperlink ref="A8134" r:id="rId8124" xr:uid="{1325F2B0-2983-4A83-A23D-8450FB0E3AD0}"/>
    <hyperlink ref="A8135" r:id="rId8125" xr:uid="{688AE145-698B-4432-952E-00C8770CE5A3}"/>
    <hyperlink ref="A8136" r:id="rId8126" xr:uid="{DA708E42-4BFB-41D7-8542-A57B3537BA54}"/>
    <hyperlink ref="A8137" r:id="rId8127" xr:uid="{957DDF12-1910-4FDE-9864-307D038449DF}"/>
    <hyperlink ref="A8138" r:id="rId8128" xr:uid="{79EE489D-DC31-409F-A3D9-7DD58F48D1EE}"/>
    <hyperlink ref="A8139" r:id="rId8129" xr:uid="{DF0EE58C-DDCD-4112-8475-BDD098B1A37B}"/>
    <hyperlink ref="A8140" r:id="rId8130" xr:uid="{C8A2DC02-F3A0-4632-A25A-850C54D0F86A}"/>
    <hyperlink ref="A8141" r:id="rId8131" xr:uid="{14D530FF-96F3-4719-B214-D371EBD0F618}"/>
    <hyperlink ref="A8142" r:id="rId8132" xr:uid="{97A61443-FE9D-45B8-9626-45D705D14D7B}"/>
    <hyperlink ref="A8143" r:id="rId8133" xr:uid="{E313C39B-70D0-49CA-9697-F34B5D783AE1}"/>
    <hyperlink ref="A8144" r:id="rId8134" xr:uid="{1122B198-53E7-45FA-88CA-FF4E11295073}"/>
    <hyperlink ref="A8145" r:id="rId8135" xr:uid="{F0FD142C-B7A6-4198-9E2B-43905C6F96E8}"/>
    <hyperlink ref="A8146" r:id="rId8136" xr:uid="{6BCFEE3D-1ACE-4557-BD96-F4BC0DE464A6}"/>
    <hyperlink ref="A8147" r:id="rId8137" xr:uid="{B6AEB706-D526-49DD-A4A2-7EB5973A33E7}"/>
    <hyperlink ref="A8148" r:id="rId8138" xr:uid="{1E88D476-F264-406E-A222-4AA7268C59BB}"/>
    <hyperlink ref="A8149" r:id="rId8139" xr:uid="{40967C54-3539-48DA-ABC5-EBB908146A1B}"/>
    <hyperlink ref="A8150" r:id="rId8140" xr:uid="{51AF3D85-A99E-4145-972C-E3A3B9BDD10F}"/>
    <hyperlink ref="A8151" r:id="rId8141" xr:uid="{386256C6-BE9B-4266-8EA9-66685A14DCA1}"/>
    <hyperlink ref="A8152" r:id="rId8142" xr:uid="{D0D6428F-6BDF-45EE-A278-B209B7105F22}"/>
    <hyperlink ref="A8153" r:id="rId8143" xr:uid="{0158CBF8-4DF3-4598-A812-126240772EF6}"/>
    <hyperlink ref="A8154" r:id="rId8144" xr:uid="{E955D69A-A582-4656-A9C4-FD0E00E8069F}"/>
    <hyperlink ref="A8155" r:id="rId8145" xr:uid="{9897BF25-7A9C-4E6D-AE34-72B50D8A9214}"/>
    <hyperlink ref="A8156" r:id="rId8146" xr:uid="{AD4239E3-0000-49F7-B349-C7A8263C3543}"/>
    <hyperlink ref="A8157" r:id="rId8147" xr:uid="{DCAE19B8-F8B2-482E-A9D2-E790B4BCCA6B}"/>
    <hyperlink ref="A8158" r:id="rId8148" xr:uid="{7F25FB94-8CC3-4403-80C8-E81C4DC99EC8}"/>
    <hyperlink ref="A8159" r:id="rId8149" xr:uid="{C751E902-69E9-4FE9-9308-0451F96FB889}"/>
    <hyperlink ref="A8160" r:id="rId8150" xr:uid="{17A26D59-7421-4F9E-B52A-73C0E4E3D1E6}"/>
    <hyperlink ref="A8161" r:id="rId8151" xr:uid="{FF16C9FB-93D5-4C2D-8C6B-ED7C9F092B9B}"/>
    <hyperlink ref="A8162" r:id="rId8152" xr:uid="{9B9206B5-BED4-40E9-9EC9-BF38B2988481}"/>
    <hyperlink ref="A8163" r:id="rId8153" xr:uid="{79AF1750-D4DD-4EED-B0BE-6167AA877917}"/>
    <hyperlink ref="A8164" r:id="rId8154" xr:uid="{C7E652F9-F77C-48FA-B97A-BC257E1C677C}"/>
    <hyperlink ref="A8165" r:id="rId8155" xr:uid="{4BFA2F1F-0E86-4D1E-9689-647FE29ED199}"/>
    <hyperlink ref="A8166" r:id="rId8156" xr:uid="{575C23A1-BC4D-44C0-A265-6E042F7699C0}"/>
    <hyperlink ref="A8167" r:id="rId8157" xr:uid="{1BF2594A-1D71-410C-B77A-6EB5F8705C6D}"/>
    <hyperlink ref="A8168" r:id="rId8158" xr:uid="{05CB0610-8AE8-41FD-99FD-6473BF2EF5A3}"/>
    <hyperlink ref="A8169" r:id="rId8159" xr:uid="{C00A1227-0382-408E-A31D-EEB20B32419B}"/>
    <hyperlink ref="A8170" r:id="rId8160" xr:uid="{D47E3B16-A1BD-4339-B5A2-51857A5AB827}"/>
    <hyperlink ref="A8171" r:id="rId8161" xr:uid="{812795C5-93A9-474A-855B-98570F17954E}"/>
    <hyperlink ref="A8172" r:id="rId8162" xr:uid="{5BF13168-1C8E-4215-B035-E46600D075D9}"/>
    <hyperlink ref="A8173" r:id="rId8163" xr:uid="{81DC3601-21C6-4DEB-8855-5A2EB1C9A431}"/>
    <hyperlink ref="A8174" r:id="rId8164" xr:uid="{BC4F2CFA-CBFF-4502-B473-476C6FFA38FC}"/>
    <hyperlink ref="A8175" r:id="rId8165" xr:uid="{24947113-3D7A-442F-A8C6-67F424191E36}"/>
    <hyperlink ref="A8176" r:id="rId8166" xr:uid="{1F105930-DB72-44A6-8FE6-C7AD137C7D7B}"/>
    <hyperlink ref="A8177" r:id="rId8167" xr:uid="{D6D2C0EE-BA6D-4479-86D8-97C58655C238}"/>
    <hyperlink ref="A8178" r:id="rId8168" xr:uid="{5359F93D-028E-4280-829F-7E80FB9886FA}"/>
    <hyperlink ref="A8179" r:id="rId8169" xr:uid="{340D9502-40A7-4FC3-98DC-B1475964E582}"/>
    <hyperlink ref="A8180" r:id="rId8170" xr:uid="{5AC72659-7C05-42F7-A2A7-A2AFDF4D3135}"/>
    <hyperlink ref="A8181" r:id="rId8171" xr:uid="{0D07F39F-3EA5-4C5C-8AFA-7012A118032C}"/>
    <hyperlink ref="A8182" r:id="rId8172" xr:uid="{AE332FFD-197F-4C38-9FD2-3E54E221BD98}"/>
    <hyperlink ref="A8183" r:id="rId8173" xr:uid="{3D8A1DAC-F1BD-4A14-837C-E920C1BCF3CB}"/>
    <hyperlink ref="A8184" r:id="rId8174" xr:uid="{40FF2E06-ED9E-43AC-ACA5-EDADD27F3C6E}"/>
    <hyperlink ref="A8185" r:id="rId8175" xr:uid="{2924DE10-B0B5-4A13-93A6-A314170754B1}"/>
    <hyperlink ref="A8186" r:id="rId8176" xr:uid="{65A4FBE5-F5A4-4F2E-9E42-0118B2CE4AA9}"/>
    <hyperlink ref="A8187" r:id="rId8177" xr:uid="{00AA96D7-7F38-4174-AA12-3F23BE62A83F}"/>
    <hyperlink ref="A8188" r:id="rId8178" xr:uid="{CBCB4554-CB3C-4BB0-B62B-FAE39A26622C}"/>
    <hyperlink ref="A8189" r:id="rId8179" xr:uid="{7DA8E72B-E0C3-47C1-AC06-A268139B58BD}"/>
    <hyperlink ref="A8190" r:id="rId8180" xr:uid="{FA3B99AE-F1EF-4296-8FEB-EF116395D23A}"/>
    <hyperlink ref="A8191" r:id="rId8181" xr:uid="{0F3BF4DB-9DAE-4601-BB4F-4BB1F2244118}"/>
    <hyperlink ref="A8192" r:id="rId8182" xr:uid="{B67402EF-8A10-400A-87E4-BC89E0578889}"/>
    <hyperlink ref="A8193" r:id="rId8183" xr:uid="{79044249-85F2-48E5-90E2-2A85FFE96360}"/>
    <hyperlink ref="A8194" r:id="rId8184" xr:uid="{5C8F45E0-4A09-4585-98F4-4D256F78CCD9}"/>
    <hyperlink ref="A8195" r:id="rId8185" xr:uid="{A1643A19-7285-4E18-9FD3-FF996F7A7FD1}"/>
    <hyperlink ref="A8196" r:id="rId8186" xr:uid="{7CA923B0-E969-4EE6-9400-6337228BA9C5}"/>
    <hyperlink ref="A8197" r:id="rId8187" xr:uid="{1A09D796-4143-4CCF-A190-58242977221D}"/>
    <hyperlink ref="A8198" r:id="rId8188" xr:uid="{EC5B2CE5-0CC4-48E3-8963-7EC2122350AE}"/>
    <hyperlink ref="A8199" r:id="rId8189" xr:uid="{65392256-5BD4-41D2-845F-4265198719C4}"/>
    <hyperlink ref="A8200" r:id="rId8190" xr:uid="{14E81B54-7B2A-496F-8385-4608F27D87CB}"/>
    <hyperlink ref="A8201" r:id="rId8191" xr:uid="{B0794EF4-353F-42B6-B21B-CE07F54124DF}"/>
    <hyperlink ref="A8202" r:id="rId8192" xr:uid="{EC13AC74-B1AA-43D9-94EE-EB956FBE67E7}"/>
    <hyperlink ref="A8203" r:id="rId8193" xr:uid="{2D9D6A86-8BDA-4CDB-A1A0-84B691E20B67}"/>
    <hyperlink ref="A8204" r:id="rId8194" xr:uid="{28629B27-471E-4490-987B-429D8F04385C}"/>
    <hyperlink ref="A8205" r:id="rId8195" xr:uid="{F7C23D33-E21C-47ED-B7AC-28913EB00DDF}"/>
    <hyperlink ref="A8206" r:id="rId8196" xr:uid="{E383E9B3-66CC-48FD-A75C-C90335D05D22}"/>
    <hyperlink ref="A8207" r:id="rId8197" xr:uid="{2FC53E19-2CBD-4002-A7C3-B6B8FF99ACEE}"/>
    <hyperlink ref="A8208" r:id="rId8198" xr:uid="{8B724018-7C19-4241-B0DB-02CD8E069188}"/>
    <hyperlink ref="A8209" r:id="rId8199" xr:uid="{B69CC4CB-F473-4228-9F5F-B5C8D7A831EA}"/>
    <hyperlink ref="A8210" r:id="rId8200" xr:uid="{8035CBAA-FFE4-4498-9047-A57823CD5F9A}"/>
    <hyperlink ref="A8211" r:id="rId8201" xr:uid="{60F260C3-E957-40B8-92C1-4C26C5CDDCAA}"/>
    <hyperlink ref="A8212" r:id="rId8202" xr:uid="{B56EF673-56CE-4870-A90D-5FDC1CD6736D}"/>
    <hyperlink ref="A8213" r:id="rId8203" xr:uid="{FEF32214-C862-4302-BB14-7E66A3A5E6B9}"/>
    <hyperlink ref="A8214" r:id="rId8204" xr:uid="{B9D4ABE3-978E-4F0B-AF5A-5B7D9DB52398}"/>
    <hyperlink ref="A8215" r:id="rId8205" xr:uid="{C13EC073-BF32-4820-AB7F-6CD0FE534F9C}"/>
    <hyperlink ref="A8216" r:id="rId8206" xr:uid="{5FE34949-6068-4F89-88DA-6CF00DB3FC3A}"/>
    <hyperlink ref="A8217" r:id="rId8207" xr:uid="{5EC908AB-2C5D-4DC1-8FB8-23C0AFD3A010}"/>
    <hyperlink ref="A8218" r:id="rId8208" xr:uid="{0AB45DF4-5116-4EA8-B132-2DE4F2C617AC}"/>
    <hyperlink ref="A8219" r:id="rId8209" xr:uid="{BFD09113-D81C-48D0-9136-4A4197A1F572}"/>
    <hyperlink ref="A8220" r:id="rId8210" xr:uid="{21F88BAF-B8EE-4B67-9EBA-A5FECDF875B3}"/>
    <hyperlink ref="A8221" r:id="rId8211" xr:uid="{1FDD298A-DFBA-4B08-BAC1-EBF49FBE03D4}"/>
    <hyperlink ref="A8222" r:id="rId8212" xr:uid="{DEFF75A8-1632-4FC9-A3E6-42E43328A291}"/>
    <hyperlink ref="A8223" r:id="rId8213" xr:uid="{4656A0DE-C8C3-40A6-B43D-A9DF4816B70B}"/>
    <hyperlink ref="A8224" r:id="rId8214" xr:uid="{78B7FC37-160A-4141-9E7D-DA5BBE61863F}"/>
    <hyperlink ref="A8225" r:id="rId8215" xr:uid="{047D3872-A9B5-48B9-9D62-A3F215FBB0E4}"/>
    <hyperlink ref="A8226" r:id="rId8216" xr:uid="{568CCA85-D966-4A3F-A476-2893816ABF2D}"/>
    <hyperlink ref="A8227" r:id="rId8217" xr:uid="{18A49166-A409-461C-B0EA-079745AC1D66}"/>
    <hyperlink ref="A8228" r:id="rId8218" xr:uid="{67E01DBA-7291-43C4-8BCC-637F034882D2}"/>
    <hyperlink ref="A8229" r:id="rId8219" xr:uid="{5E44FFD9-DACE-4302-B6C7-6215CA8AB4DE}"/>
    <hyperlink ref="A8230" r:id="rId8220" xr:uid="{91EC32BB-1ABF-40A7-8BCD-B9D3DAAD9260}"/>
    <hyperlink ref="A8231" r:id="rId8221" xr:uid="{E6EBC768-3957-44F9-922B-404B2154478E}"/>
    <hyperlink ref="A8232" r:id="rId8222" xr:uid="{44AE16F1-1916-476A-99C8-70F05166DE1D}"/>
    <hyperlink ref="A8233" r:id="rId8223" xr:uid="{2547F5F1-2721-4181-BF90-4AA3A2729592}"/>
    <hyperlink ref="A8234" r:id="rId8224" xr:uid="{415E0E01-A5CC-4266-89AA-B23DC84DEE0A}"/>
    <hyperlink ref="A8235" r:id="rId8225" xr:uid="{3BFBBBE1-93F0-4AB1-96F8-D7B911D9B23B}"/>
    <hyperlink ref="A8236" r:id="rId8226" xr:uid="{11927F22-EACA-4578-942E-34FF3733B5B2}"/>
    <hyperlink ref="A8237" r:id="rId8227" xr:uid="{42E06D17-E888-4379-AE7A-59FD1AF4E190}"/>
    <hyperlink ref="A8238" r:id="rId8228" xr:uid="{0A8C9E5F-651A-41E7-AC3C-AE19CBECFFE9}"/>
    <hyperlink ref="A8239" r:id="rId8229" xr:uid="{6A738097-D797-45D0-944C-71C9C3642BAF}"/>
    <hyperlink ref="A8240" r:id="rId8230" xr:uid="{C7F2B525-2380-41E2-9A71-C42CB634373B}"/>
    <hyperlink ref="A8241" r:id="rId8231" xr:uid="{021944F3-FA6F-4444-8643-CC17C70D61EE}"/>
    <hyperlink ref="A8242" r:id="rId8232" xr:uid="{86F94ACB-0704-467C-B1FE-FF97671F9CAE}"/>
    <hyperlink ref="A8243" r:id="rId8233" xr:uid="{C20E70A2-3ACA-4420-9692-689843BFDA3A}"/>
    <hyperlink ref="A8244" r:id="rId8234" xr:uid="{513E7CF0-BC3A-4779-9DDC-B3797B5B2CB4}"/>
    <hyperlink ref="A8245" r:id="rId8235" xr:uid="{C4641F7F-6FBD-4663-BF67-7FF8AE39F9F0}"/>
    <hyperlink ref="A8246" r:id="rId8236" xr:uid="{C9ACD0C5-EDC3-4283-AE34-0F3670130675}"/>
    <hyperlink ref="A8247" r:id="rId8237" xr:uid="{313E6F8A-445E-4AC0-A42A-BEC73DD8F16D}"/>
    <hyperlink ref="A8248" r:id="rId8238" xr:uid="{73EB1BA9-352B-4D35-AEC5-8E01A3357D77}"/>
    <hyperlink ref="A8249" r:id="rId8239" xr:uid="{A36EFFCF-5186-42D1-8D98-CEFF2EAFCE77}"/>
    <hyperlink ref="A8250" r:id="rId8240" xr:uid="{C9DF4C7B-11DA-415F-BCE1-0C503D895AE1}"/>
    <hyperlink ref="A8251" r:id="rId8241" xr:uid="{76B594DF-9A3B-4E2E-B274-F80AF9C3AB68}"/>
    <hyperlink ref="A8252" r:id="rId8242" xr:uid="{A9549765-100E-48BB-9D71-1575C750364C}"/>
    <hyperlink ref="A8253" r:id="rId8243" xr:uid="{567126C2-197C-4EA0-A2DF-A354EDD6B4A6}"/>
    <hyperlink ref="A8254" r:id="rId8244" xr:uid="{A24DA86B-EC3C-4452-B88C-D181CEE94A96}"/>
    <hyperlink ref="A8255" r:id="rId8245" xr:uid="{1BAC2617-9228-45BC-8057-6A9CE67DC42A}"/>
    <hyperlink ref="A8256" r:id="rId8246" xr:uid="{ECFDB96A-1953-4373-AF2A-C6066D526C97}"/>
    <hyperlink ref="A8257" r:id="rId8247" xr:uid="{D8DEFAB5-6209-41B8-9260-90491F4CCAC0}"/>
    <hyperlink ref="A8258" r:id="rId8248" xr:uid="{F847115D-BBDF-4339-A68C-F568861FA57F}"/>
    <hyperlink ref="A8259" r:id="rId8249" xr:uid="{618CCC88-5A4A-490A-87B9-B3F1DD5852EA}"/>
    <hyperlink ref="A8260" r:id="rId8250" xr:uid="{EFEC7ACE-C1E5-4E60-80BF-8D525408E346}"/>
    <hyperlink ref="A8261" r:id="rId8251" xr:uid="{7A80F792-0742-4CD7-95FE-A49260B7BB6A}"/>
    <hyperlink ref="A8262" r:id="rId8252" xr:uid="{767CA5B3-5F5B-4FCD-9EE4-E67E64DD5E70}"/>
    <hyperlink ref="A8263" r:id="rId8253" xr:uid="{4A143B6D-FB90-4365-A0E5-1738775FF97C}"/>
    <hyperlink ref="A8264" r:id="rId8254" xr:uid="{BFDE9297-4612-49D0-BD8A-C32F42984188}"/>
    <hyperlink ref="A8265" r:id="rId8255" xr:uid="{0300AB13-A79A-4F56-A589-04AE97327C1D}"/>
    <hyperlink ref="A8266" r:id="rId8256" xr:uid="{D5A38F41-C37F-44C5-80E1-E80E7119FAAE}"/>
    <hyperlink ref="A8267" r:id="rId8257" xr:uid="{9BFEAC07-E551-49C7-89F3-23AE75290CB3}"/>
    <hyperlink ref="A8268" r:id="rId8258" xr:uid="{51770D3F-9A8D-47CE-8E15-9E98A4D382E1}"/>
    <hyperlink ref="A8269" r:id="rId8259" xr:uid="{59F0A815-62CF-40B2-B456-0742C6768954}"/>
    <hyperlink ref="A8270" r:id="rId8260" xr:uid="{D90D8254-A1C0-4AB4-9838-933661C3E355}"/>
    <hyperlink ref="A8271" r:id="rId8261" xr:uid="{646304CD-1690-4713-A61F-3773695F9335}"/>
    <hyperlink ref="A8272" r:id="rId8262" xr:uid="{59A97771-03D1-4062-8B66-AA5B0BF1C4C8}"/>
    <hyperlink ref="A8273" r:id="rId8263" xr:uid="{A96F7F34-CB24-4B87-A0E4-C69797D1E5E1}"/>
    <hyperlink ref="A8274" r:id="rId8264" xr:uid="{7F48C591-8526-41D8-801C-D83F28971842}"/>
    <hyperlink ref="A8275" r:id="rId8265" xr:uid="{FDD91150-7A20-45BD-AC84-33FD5BF507F9}"/>
    <hyperlink ref="A8276" r:id="rId8266" xr:uid="{CC5C2901-3CD0-42F5-A1F8-5730FC186B20}"/>
    <hyperlink ref="A8277" r:id="rId8267" xr:uid="{3CF81F91-E17D-4214-AE82-DC9FC2500DC3}"/>
    <hyperlink ref="A8278" r:id="rId8268" xr:uid="{B46D469B-31FB-48F4-8660-CC86F10D3A61}"/>
    <hyperlink ref="A8279" r:id="rId8269" xr:uid="{095DA286-2C0B-42B8-B6EF-04B12B1BFC99}"/>
    <hyperlink ref="A8280" r:id="rId8270" xr:uid="{C4312F7F-6809-4E42-9F82-63EDAB528CFA}"/>
    <hyperlink ref="A8281" r:id="rId8271" xr:uid="{7E231BE8-CC98-436F-ACA0-BAEC357B2E18}"/>
    <hyperlink ref="A8282" r:id="rId8272" xr:uid="{7BB417F1-3C6E-4934-8E1E-A5D3BC3A0489}"/>
    <hyperlink ref="A8283" r:id="rId8273" xr:uid="{DD914707-8100-4671-B610-6841AF451352}"/>
    <hyperlink ref="A8284" r:id="rId8274" xr:uid="{45981AE1-E946-4572-B41B-1FCF45BD474A}"/>
    <hyperlink ref="A8285" r:id="rId8275" xr:uid="{01D34552-AA94-471D-9F5D-616237E0A00C}"/>
    <hyperlink ref="A8286" r:id="rId8276" xr:uid="{0C2D8A73-4C5F-4B61-9B6B-B759A42F3490}"/>
    <hyperlink ref="A8287" r:id="rId8277" xr:uid="{149FC9B8-0D1F-4B03-AFD4-998A7A8ED999}"/>
    <hyperlink ref="A8288" r:id="rId8278" xr:uid="{73419813-B65C-4C3A-8D93-82E41EB00EB9}"/>
    <hyperlink ref="A8289" r:id="rId8279" xr:uid="{AD08A3DD-F589-4208-8763-74E6DE7C4B01}"/>
    <hyperlink ref="A8290" r:id="rId8280" xr:uid="{1810ABD8-B58B-4EAD-8615-7514FE73E91B}"/>
    <hyperlink ref="A8291" r:id="rId8281" xr:uid="{20B551F1-7DD6-4542-9A4B-6635B0605BB4}"/>
    <hyperlink ref="A8292" r:id="rId8282" xr:uid="{50341637-439C-4800-B58F-11C136CF6518}"/>
    <hyperlink ref="A8293" r:id="rId8283" xr:uid="{60DCBF63-3AF0-4E4A-8B37-C2F8BDA0B583}"/>
    <hyperlink ref="A8294" r:id="rId8284" xr:uid="{EFD0BE03-6DFE-462D-B60F-11D7B332BB5F}"/>
    <hyperlink ref="A8295" r:id="rId8285" xr:uid="{FCD7CA51-84CD-4568-843B-114498A36B7C}"/>
    <hyperlink ref="A8296" r:id="rId8286" xr:uid="{05CF1810-ECC2-4625-8D4E-60B613751D9A}"/>
    <hyperlink ref="A8297" r:id="rId8287" xr:uid="{78301A65-C1EC-4189-9C67-82B5E2EEA0D8}"/>
    <hyperlink ref="A8298" r:id="rId8288" xr:uid="{6CB06D8C-10E0-45F7-A034-E58F0504CCE5}"/>
    <hyperlink ref="A8299" r:id="rId8289" xr:uid="{452C5B39-66EF-4070-9015-8C5AB3CA3313}"/>
    <hyperlink ref="A8300" r:id="rId8290" xr:uid="{4793AE0B-48A2-4493-A561-24BB16E6AD36}"/>
    <hyperlink ref="A8301" r:id="rId8291" xr:uid="{8025F290-30C9-4692-9126-7E62DA829913}"/>
    <hyperlink ref="A8302" r:id="rId8292" xr:uid="{C231D076-273F-4625-950D-591364A4465A}"/>
    <hyperlink ref="A8303" r:id="rId8293" xr:uid="{E56F1AB0-27A2-4EAC-8A8C-3187E3051591}"/>
    <hyperlink ref="A8304" r:id="rId8294" xr:uid="{2F400A6D-0E3B-48D6-A0E4-73A7543ACD96}"/>
    <hyperlink ref="A8305" r:id="rId8295" xr:uid="{F9855E3D-2AC9-401B-B4F6-38CF5627E571}"/>
    <hyperlink ref="A8306" r:id="rId8296" xr:uid="{979244F5-981C-4881-9BA0-F190060BEA5C}"/>
    <hyperlink ref="A8307" r:id="rId8297" xr:uid="{0365E23B-D531-4957-947C-498AA0F83E78}"/>
    <hyperlink ref="A8308" r:id="rId8298" xr:uid="{904A56E8-15B6-4BD6-B8D7-051E85144AA1}"/>
    <hyperlink ref="A8309" r:id="rId8299" xr:uid="{7EA9A36A-8CD7-4410-A9D4-67274FEF69B8}"/>
    <hyperlink ref="A8310" r:id="rId8300" xr:uid="{BA37980F-6B01-487F-9433-42BC296867A6}"/>
    <hyperlink ref="A8311" r:id="rId8301" xr:uid="{48B51E4C-3918-43F8-B9D9-4860AC2BCA40}"/>
    <hyperlink ref="A8312" r:id="rId8302" xr:uid="{3B3DEC97-AFB1-4E59-BC68-DB2A4EDBFCE0}"/>
    <hyperlink ref="A8313" r:id="rId8303" xr:uid="{F4F59320-D799-4376-A8B9-E7B3F4D4611B}"/>
    <hyperlink ref="A8314" r:id="rId8304" xr:uid="{7B0FA3B4-E039-448E-81FB-2BFAABBA0492}"/>
    <hyperlink ref="A8315" r:id="rId8305" xr:uid="{C33E517E-FE61-44A7-8895-04D35509E4D0}"/>
    <hyperlink ref="A8316" r:id="rId8306" xr:uid="{2B1A16DF-3E64-462C-92E5-3C7C7C0F451A}"/>
    <hyperlink ref="A8317" r:id="rId8307" xr:uid="{24FE94E0-CFC4-4773-858F-2BA81C80ACCE}"/>
    <hyperlink ref="A8318" r:id="rId8308" xr:uid="{5722E6A5-438C-4A92-A6E7-D6613CC32A65}"/>
    <hyperlink ref="A8319" r:id="rId8309" xr:uid="{451D2607-FAE4-4B61-9CA4-A81F639F965C}"/>
    <hyperlink ref="A8320" r:id="rId8310" xr:uid="{17E1A1FB-1B7D-4951-AAF2-73722AFA2FE7}"/>
    <hyperlink ref="A8321" r:id="rId8311" xr:uid="{D36471F9-76A2-416C-80FD-034B532C4B17}"/>
    <hyperlink ref="A8322" r:id="rId8312" xr:uid="{011B28F9-0D7F-49B5-BB05-3E04CC8D2555}"/>
    <hyperlink ref="A8323" r:id="rId8313" xr:uid="{A88E177B-AA79-4621-B527-781DDECACCB1}"/>
    <hyperlink ref="A8324" r:id="rId8314" xr:uid="{37F14523-D3DD-4E88-8911-6B480DC44F28}"/>
    <hyperlink ref="A8325" r:id="rId8315" xr:uid="{D5ADC34E-E316-4675-ABC4-10EA64202601}"/>
    <hyperlink ref="A8326" r:id="rId8316" xr:uid="{A26F6936-8C48-4D67-94C2-687CC816BC05}"/>
    <hyperlink ref="A8327" r:id="rId8317" xr:uid="{56C6C7DB-EB4D-4FDB-A0FC-71AB05D72960}"/>
    <hyperlink ref="A8328" r:id="rId8318" xr:uid="{560786CD-DC9E-4B0B-B5DC-0309B6E7A3D3}"/>
    <hyperlink ref="A8329" r:id="rId8319" xr:uid="{D28223A8-7B83-42C9-AAA8-1D991AD3635A}"/>
    <hyperlink ref="A8330" r:id="rId8320" xr:uid="{CE6B3700-F8D7-46CF-9D6B-D77BDB5DB0A9}"/>
    <hyperlink ref="A8331" r:id="rId8321" xr:uid="{018AB85E-06E7-4E6C-A772-6F41463D3403}"/>
    <hyperlink ref="A8332" r:id="rId8322" xr:uid="{C9E2B456-8E3F-42E7-85BE-24C85E42D94B}"/>
    <hyperlink ref="A8333" r:id="rId8323" xr:uid="{D34221A6-F109-48A2-804E-4633322F5905}"/>
    <hyperlink ref="A8334" r:id="rId8324" xr:uid="{353370BF-A421-411F-AC3B-C4C45E84B540}"/>
    <hyperlink ref="A8335" r:id="rId8325" xr:uid="{72AF6752-A47A-4CDA-A450-D64DF12A87CD}"/>
    <hyperlink ref="A8336" r:id="rId8326" xr:uid="{C141C908-B7A1-4DF9-AC7F-20FAB1F92EB2}"/>
    <hyperlink ref="A8337" r:id="rId8327" xr:uid="{201B68EE-C91B-4F1F-9FC8-431C0A8B9623}"/>
    <hyperlink ref="A8338" r:id="rId8328" xr:uid="{EBEA1D96-FB9D-4C12-B330-44D2069CED38}"/>
    <hyperlink ref="A8339" r:id="rId8329" xr:uid="{C69C6B06-1A2C-4CDD-82F7-A6E9762BE1A2}"/>
    <hyperlink ref="A8340" r:id="rId8330" xr:uid="{B4C0021B-BE7D-4D89-A761-0133336806D5}"/>
    <hyperlink ref="A8341" r:id="rId8331" xr:uid="{DBD18402-9747-4737-982B-B6CF9BAA1672}"/>
    <hyperlink ref="A8342" r:id="rId8332" xr:uid="{F2B480B7-840B-40BE-A9DD-14877E562FBB}"/>
    <hyperlink ref="A8343" r:id="rId8333" xr:uid="{2E22DA4C-C144-47AC-AE74-8F61F746E2B8}"/>
    <hyperlink ref="A8344" r:id="rId8334" xr:uid="{F2D8B30A-1242-4905-BD2C-6CFE208CE5E9}"/>
    <hyperlink ref="A8345" r:id="rId8335" xr:uid="{3DF828DA-0DE5-4313-BCE9-C25B6F4D7791}"/>
    <hyperlink ref="A8346" r:id="rId8336" xr:uid="{7F52C043-55C8-463C-9E80-7DEDEC22CC2E}"/>
    <hyperlink ref="A8347" r:id="rId8337" xr:uid="{7B5C24D3-9AB9-4D17-9B1C-5BEDBD86A5C7}"/>
    <hyperlink ref="A8348" r:id="rId8338" xr:uid="{DA82AAC4-3DFC-4947-AA8A-AA4EC367049D}"/>
    <hyperlink ref="A8349" r:id="rId8339" xr:uid="{7F4D822B-16EA-4D25-8ED7-CC2848A17A91}"/>
    <hyperlink ref="A8350" r:id="rId8340" xr:uid="{F2B41ED3-99FD-4600-BCAB-C29C48A2FB3B}"/>
    <hyperlink ref="A8351" r:id="rId8341" xr:uid="{6F671DA1-6B8D-482B-B662-FD05E397BFEF}"/>
    <hyperlink ref="A8352" r:id="rId8342" xr:uid="{F46A7389-A830-46B1-BEBC-7DDC08EE4019}"/>
    <hyperlink ref="A8353" r:id="rId8343" xr:uid="{EE190A67-9F29-4A5B-80D9-DE0A13584853}"/>
    <hyperlink ref="A8354" r:id="rId8344" xr:uid="{94F3DF86-FC11-404C-AAEA-2255BBA884BD}"/>
    <hyperlink ref="A8355" r:id="rId8345" xr:uid="{543BBC1E-BFD0-4881-BA29-344707BA0390}"/>
    <hyperlink ref="A8356" r:id="rId8346" xr:uid="{03C96F49-F0A3-44C1-9069-6E79D140E4FD}"/>
    <hyperlink ref="A8357" r:id="rId8347" xr:uid="{985F105D-A1D3-47F5-8AEF-52FA19DDC52E}"/>
    <hyperlink ref="A8358" r:id="rId8348" xr:uid="{24551E44-FFBA-4E56-BA5B-7A5DC16DAF20}"/>
    <hyperlink ref="A8359" r:id="rId8349" xr:uid="{DFB143C0-6198-4A24-9EEB-40DA51B88107}"/>
    <hyperlink ref="A8360" r:id="rId8350" xr:uid="{C2F81A12-402D-404C-B700-B126971E4CE3}"/>
    <hyperlink ref="A8361" r:id="rId8351" xr:uid="{6F7DEF48-72D3-4E30-BEE7-1E34FC0A2747}"/>
    <hyperlink ref="A8362" r:id="rId8352" xr:uid="{B6D2FBA7-BD84-42B6-BA52-5C19F07BD887}"/>
    <hyperlink ref="A8363" r:id="rId8353" xr:uid="{4102ECA8-C5F1-49F2-8389-BFC7361720A5}"/>
    <hyperlink ref="A8364" r:id="rId8354" xr:uid="{D7E6C748-1D96-46DF-9522-769366726699}"/>
    <hyperlink ref="A8365" r:id="rId8355" xr:uid="{C0EB81EF-514F-46A1-A267-249BA918B028}"/>
    <hyperlink ref="A8366" r:id="rId8356" xr:uid="{02B32C78-A306-4DF3-8C81-97DAA1E12488}"/>
    <hyperlink ref="A8367" r:id="rId8357" xr:uid="{8AED5F55-E635-4D2B-BF66-C1F341861837}"/>
    <hyperlink ref="A8368" r:id="rId8358" xr:uid="{A1A13B14-0033-4EF2-92A5-75940B5C6CA8}"/>
    <hyperlink ref="A8369" r:id="rId8359" xr:uid="{070D9A8F-104D-44CB-9B3A-268717166762}"/>
    <hyperlink ref="A8370" r:id="rId8360" xr:uid="{DDAA2190-5544-4201-8F27-4FF2A389D917}"/>
    <hyperlink ref="A8371" r:id="rId8361" xr:uid="{432DD524-B863-4B19-9CCB-2101C49AA237}"/>
    <hyperlink ref="A8372" r:id="rId8362" xr:uid="{BB2C0205-3E85-4DEA-AB4C-C646752A5EFB}"/>
    <hyperlink ref="A8373" r:id="rId8363" xr:uid="{28EE0F26-BAA8-43C0-9349-BF08CDF8A6EE}"/>
    <hyperlink ref="A8374" r:id="rId8364" xr:uid="{462D2468-EC52-4565-A47E-60B3FBD8AC15}"/>
    <hyperlink ref="A8375" r:id="rId8365" xr:uid="{ACBB0B23-052D-4C2B-BDA1-18151449382B}"/>
    <hyperlink ref="A8376" r:id="rId8366" xr:uid="{184DEB36-D6F5-4BEE-969F-81C60562CF79}"/>
    <hyperlink ref="A8377" r:id="rId8367" xr:uid="{DA62FC44-813B-4F4F-91E8-AFAE73C20E98}"/>
    <hyperlink ref="A8378" r:id="rId8368" xr:uid="{4BCE48EF-FB4F-47A6-90BC-58F3F9AC2651}"/>
    <hyperlink ref="A8379" r:id="rId8369" xr:uid="{DCD27468-AF09-426A-8440-77B57400C78A}"/>
    <hyperlink ref="A8380" r:id="rId8370" xr:uid="{0F36BB85-D795-495B-89FC-8BAF72296F44}"/>
    <hyperlink ref="A8381" r:id="rId8371" xr:uid="{74074E29-6A26-41B3-A187-758647B33A01}"/>
    <hyperlink ref="A8382" r:id="rId8372" xr:uid="{B502653A-7BA7-479C-B333-162D77CA431E}"/>
    <hyperlink ref="A8383" r:id="rId8373" xr:uid="{4807A99F-DB65-4769-A7D4-2772B32013A2}"/>
    <hyperlink ref="A8384" r:id="rId8374" xr:uid="{97E07451-44CC-4731-94CD-74609F1553BB}"/>
    <hyperlink ref="A8385" r:id="rId8375" xr:uid="{CA6EF111-520D-4518-84FF-EF53BB5A2F63}"/>
    <hyperlink ref="A8386" r:id="rId8376" xr:uid="{E993535E-C3AC-4F2D-BFFF-7E2EA2E261C1}"/>
    <hyperlink ref="A8387" r:id="rId8377" xr:uid="{DDC10781-52EB-4B3E-8B42-42943928ABFA}"/>
    <hyperlink ref="A8388" r:id="rId8378" xr:uid="{D315F2B0-2BCB-435D-B493-6F495E4A4FC5}"/>
    <hyperlink ref="A8389" r:id="rId8379" xr:uid="{F2EA0625-56E8-49A9-8EEB-EB50B52E0C1D}"/>
    <hyperlink ref="A8390" r:id="rId8380" xr:uid="{5D823DC7-1C6B-41F7-AAAF-50D0FF28B02B}"/>
    <hyperlink ref="A8391" r:id="rId8381" xr:uid="{9CF71686-D765-4A39-B8FB-8155D76D9905}"/>
    <hyperlink ref="A8392" r:id="rId8382" xr:uid="{ABA9F2E7-E2FB-40B2-8A93-7348ECAF659F}"/>
    <hyperlink ref="A8393" r:id="rId8383" xr:uid="{3E411443-D259-4CEB-8E56-911DCBA6DFC7}"/>
    <hyperlink ref="A8394" r:id="rId8384" xr:uid="{244542B8-FEFC-41DC-A338-03AC4AEF0349}"/>
    <hyperlink ref="A8395" r:id="rId8385" xr:uid="{09780FB4-BDBC-44EB-9672-D0E352A65202}"/>
    <hyperlink ref="A8396" r:id="rId8386" xr:uid="{68773FBB-C2D7-4311-BE9B-CB2C1617015E}"/>
    <hyperlink ref="A8397" r:id="rId8387" xr:uid="{958D010A-F5CF-4CC1-BC15-152818D6B398}"/>
    <hyperlink ref="A8398" r:id="rId8388" xr:uid="{A98678D0-5DB2-4092-BC25-2F43D5B95BC8}"/>
    <hyperlink ref="A8399" r:id="rId8389" xr:uid="{4301AD3C-2DC8-4E61-97FC-D57C3EEA3C68}"/>
    <hyperlink ref="A8400" r:id="rId8390" xr:uid="{5008F0FB-09B6-42AF-8308-564AB742CB10}"/>
    <hyperlink ref="A8401" r:id="rId8391" xr:uid="{B763746B-9415-483F-B834-F2E3BC5509C1}"/>
    <hyperlink ref="A8402" r:id="rId8392" xr:uid="{2FCDE1D4-DE79-422E-BD6E-830404477B59}"/>
    <hyperlink ref="A8403" r:id="rId8393" xr:uid="{05EA2807-535A-4898-9462-AAE71E517D71}"/>
    <hyperlink ref="A8404" r:id="rId8394" xr:uid="{AAAD4BEE-6F36-4E6C-895F-3818C0268B6A}"/>
    <hyperlink ref="A8405" r:id="rId8395" xr:uid="{6CEB3033-ED9D-4145-B2AC-825B3E481BCF}"/>
    <hyperlink ref="A8406" r:id="rId8396" xr:uid="{CDB2999B-A40E-48AC-9C54-ED71A5F95C3C}"/>
    <hyperlink ref="A8407" r:id="rId8397" xr:uid="{64AFA891-4C8F-4BE2-9A17-C687C0D8FF74}"/>
    <hyperlink ref="A8408" r:id="rId8398" xr:uid="{E45C0069-2175-4488-A5C6-8E3A22649C8A}"/>
    <hyperlink ref="A8409" r:id="rId8399" xr:uid="{AC2C09E9-73F6-4DB1-B4BB-12C60154D7EB}"/>
    <hyperlink ref="A8410" r:id="rId8400" xr:uid="{23AD0C67-D830-4FA4-AA0E-202A81782A4A}"/>
    <hyperlink ref="A8411" r:id="rId8401" xr:uid="{F0CBF77C-E988-429B-B649-20E0CD8DF58F}"/>
    <hyperlink ref="A8412" r:id="rId8402" xr:uid="{ACCFEDF4-AEB5-40EB-90BE-E3A89FFACD19}"/>
    <hyperlink ref="A8413" r:id="rId8403" xr:uid="{3433E14B-6D52-47EA-AD47-F4C9B4484E71}"/>
    <hyperlink ref="A8414" r:id="rId8404" xr:uid="{58FD0F46-5661-4D42-BDF4-57350B9CE155}"/>
    <hyperlink ref="A8415" r:id="rId8405" xr:uid="{2822AEF4-1CCA-4259-8764-FD02DD934BDD}"/>
    <hyperlink ref="A8416" r:id="rId8406" xr:uid="{1D6F9181-267E-4638-BA2D-C87AA3E0497B}"/>
    <hyperlink ref="A8417" r:id="rId8407" xr:uid="{052077EC-408F-4834-919B-E7F5F4EBC97B}"/>
    <hyperlink ref="A8418" r:id="rId8408" xr:uid="{69550B5D-554F-428F-A0E6-7CCA3644A1D0}"/>
    <hyperlink ref="A8419" r:id="rId8409" xr:uid="{C84EB92D-7F73-4A32-8A99-B8EB200E3BBD}"/>
    <hyperlink ref="A8420" r:id="rId8410" xr:uid="{871D914C-7BC4-4216-BE0B-21E0227473AE}"/>
    <hyperlink ref="A8421" r:id="rId8411" xr:uid="{25B52E60-C6A0-4814-8612-9B997B9ECDEB}"/>
    <hyperlink ref="A8422" r:id="rId8412" xr:uid="{F9DAD88C-44CC-44DB-BA65-7855CEB5F207}"/>
    <hyperlink ref="A8423" r:id="rId8413" xr:uid="{96113F20-B3A0-4150-89D7-62CD9FE3CA55}"/>
    <hyperlink ref="A8424" r:id="rId8414" xr:uid="{BB16B2FE-A3DB-459C-BB58-BD4294942BD9}"/>
    <hyperlink ref="A8425" r:id="rId8415" xr:uid="{B748BB74-9B9D-483D-8212-C85C285DC2D4}"/>
    <hyperlink ref="A8426" r:id="rId8416" xr:uid="{A58CC12A-127F-408C-9D46-0F98D4C244E5}"/>
    <hyperlink ref="A8427" r:id="rId8417" xr:uid="{72C280C5-96C0-4724-AEF0-84D9DFC75DC8}"/>
    <hyperlink ref="A8428" r:id="rId8418" xr:uid="{8A75C81B-F35C-4EB9-9FF9-9574BE6A28BE}"/>
    <hyperlink ref="A8429" r:id="rId8419" xr:uid="{80A11812-2B9F-44F4-A433-694BF1B7957D}"/>
    <hyperlink ref="A8430" r:id="rId8420" xr:uid="{92C1AFB0-8367-491A-9374-A07AA3AD2334}"/>
    <hyperlink ref="A8431" r:id="rId8421" xr:uid="{FB45F49E-7593-450E-9AE6-1714500864D7}"/>
    <hyperlink ref="A8432" r:id="rId8422" xr:uid="{359B7574-5383-4EE4-8037-78C78AB9A991}"/>
    <hyperlink ref="A8433" r:id="rId8423" xr:uid="{5988E9F5-178F-4E13-B6C0-114F9CD56248}"/>
    <hyperlink ref="A8434" r:id="rId8424" xr:uid="{10264972-9C19-4140-BCFF-B0D41D969C59}"/>
    <hyperlink ref="A8435" r:id="rId8425" xr:uid="{90496E3E-DD4B-4F19-8961-361E91D6BA8F}"/>
    <hyperlink ref="A8436" r:id="rId8426" xr:uid="{1DAA455D-8B2A-458D-9904-1208F9EDFA07}"/>
    <hyperlink ref="A8437" r:id="rId8427" xr:uid="{81A09781-ACC0-4519-A416-5403EC6FA91F}"/>
    <hyperlink ref="A8438" r:id="rId8428" xr:uid="{5FF4A9D8-8C2F-4412-B095-D76D13AC71F3}"/>
    <hyperlink ref="A8439" r:id="rId8429" xr:uid="{206C5A20-9408-4010-A2C4-5C49D735522B}"/>
    <hyperlink ref="A8440" r:id="rId8430" xr:uid="{768A46D8-A288-43BC-8C38-6E455DEF4EA0}"/>
    <hyperlink ref="A8441" r:id="rId8431" xr:uid="{6036BF04-7D8D-47F1-AB49-45CC52F910FA}"/>
    <hyperlink ref="A8442" r:id="rId8432" xr:uid="{EAAF87DF-E74D-4641-B8C1-0A64DA9EE732}"/>
    <hyperlink ref="A8443" r:id="rId8433" xr:uid="{2B4B738D-9155-4C13-BB29-FCF1B841CD36}"/>
    <hyperlink ref="A8444" r:id="rId8434" xr:uid="{4BE29272-65B8-492A-A70A-3224B57F2AE6}"/>
    <hyperlink ref="A8445" r:id="rId8435" xr:uid="{2FA68C25-ADF7-4060-8FD2-434360B5416F}"/>
    <hyperlink ref="A8446" r:id="rId8436" xr:uid="{0139410D-861F-4B7F-8D83-4EA4B348F6EA}"/>
    <hyperlink ref="A8447" r:id="rId8437" xr:uid="{C2087896-6E0F-4404-AD22-F23465810857}"/>
    <hyperlink ref="A8448" r:id="rId8438" xr:uid="{E0C5E847-CF18-4229-81E5-AAFB45F8DB48}"/>
    <hyperlink ref="A8449" r:id="rId8439" xr:uid="{977499BA-99A3-4CC6-BB6D-FA32F6B30598}"/>
    <hyperlink ref="A8450" r:id="rId8440" xr:uid="{7A5DADE8-C285-4613-A50E-8344C897426A}"/>
    <hyperlink ref="A8451" r:id="rId8441" xr:uid="{3352534A-8D1A-4D5B-A6F7-BA1BB538B20B}"/>
    <hyperlink ref="A8452" r:id="rId8442" xr:uid="{B5A6F45B-4E73-43D1-8760-B9B8C3CC90F8}"/>
    <hyperlink ref="A8453" r:id="rId8443" xr:uid="{6E8EF9A9-6C82-41CB-957B-CAF4999D94E0}"/>
    <hyperlink ref="A8454" r:id="rId8444" xr:uid="{3DD123D1-060E-45C7-ACC4-5748545E6B11}"/>
    <hyperlink ref="A8455" r:id="rId8445" xr:uid="{9E74A7E6-0028-4BB8-8960-54973F757F88}"/>
    <hyperlink ref="A8456" r:id="rId8446" xr:uid="{F04AFDE7-707F-4E2E-96C2-2CE4FEB61751}"/>
    <hyperlink ref="A8457" r:id="rId8447" xr:uid="{C5E4F5DF-34BC-4A09-A35E-87CDE1A1AD37}"/>
    <hyperlink ref="A8458" r:id="rId8448" xr:uid="{25A1128E-2227-4190-A031-0EFB1B35C0B7}"/>
    <hyperlink ref="A8459" r:id="rId8449" xr:uid="{0F16AD07-7280-4834-A36B-686CE841EA39}"/>
    <hyperlink ref="A8460" r:id="rId8450" xr:uid="{EA4F8267-8181-4009-B9F6-0CA04D826417}"/>
    <hyperlink ref="A8461" r:id="rId8451" xr:uid="{A2093EC5-D1F1-428E-984A-D1EED3BCECF0}"/>
    <hyperlink ref="A8462" r:id="rId8452" xr:uid="{4402216F-154F-4ECD-99F0-E4FBD82B10B1}"/>
    <hyperlink ref="A8463" r:id="rId8453" xr:uid="{592EE60A-5DE3-4446-A1C4-A2133C709346}"/>
    <hyperlink ref="A8464" r:id="rId8454" xr:uid="{317BC68E-B6EA-47AD-8478-7594F009EB64}"/>
    <hyperlink ref="A8465" r:id="rId8455" xr:uid="{7AA9C7EF-B65E-436E-A6CB-5032DBBDB488}"/>
    <hyperlink ref="A8466" r:id="rId8456" xr:uid="{242AD03C-287B-4D65-BB38-71138B7BCAE7}"/>
    <hyperlink ref="A8467" r:id="rId8457" xr:uid="{A49A9EC8-5EFE-4E1E-B98C-3D6E7C4F8A13}"/>
    <hyperlink ref="A8468" r:id="rId8458" xr:uid="{6823A0E6-5B44-4471-A0E3-9DD867ED040A}"/>
    <hyperlink ref="A8469" r:id="rId8459" xr:uid="{30E0DCFE-C843-432D-B38A-DD3D7546959A}"/>
    <hyperlink ref="A8470" r:id="rId8460" xr:uid="{10AE41BA-29C3-4969-BF99-32DEF9A309FD}"/>
    <hyperlink ref="A8471" r:id="rId8461" xr:uid="{DF378CA5-418A-4113-A686-B4DFB8D0F60D}"/>
    <hyperlink ref="A8472" r:id="rId8462" xr:uid="{D5BA2BB6-CFB8-45C6-9BED-79B1B8CA8898}"/>
    <hyperlink ref="A8473" r:id="rId8463" xr:uid="{74FD4A99-1415-4997-AA34-93FFB5247742}"/>
    <hyperlink ref="A8474" r:id="rId8464" xr:uid="{77099DA1-B711-4FA2-A019-21215DC91F14}"/>
    <hyperlink ref="A8475" r:id="rId8465" xr:uid="{A2A38819-8F53-45FD-B205-951490AB074D}"/>
    <hyperlink ref="A8476" r:id="rId8466" xr:uid="{A29BD425-1489-4A0E-B3CB-A4A540EF0CEC}"/>
    <hyperlink ref="A8477" r:id="rId8467" xr:uid="{19D60F5A-3EE4-4A1C-8FB0-76FCFF7B0804}"/>
    <hyperlink ref="A8478" r:id="rId8468" xr:uid="{6D8E698D-7ECE-4E6F-8FA3-BF9437CE3E81}"/>
    <hyperlink ref="A8479" r:id="rId8469" xr:uid="{83B5E980-2EB6-47EF-B925-5D7047C00EB5}"/>
    <hyperlink ref="A8480" r:id="rId8470" xr:uid="{DEA668CA-17E4-486D-8951-2F4BBFBDC47D}"/>
    <hyperlink ref="A8481" r:id="rId8471" xr:uid="{E1871A17-88A9-40E9-94C1-E45176EACABC}"/>
    <hyperlink ref="A8482" r:id="rId8472" xr:uid="{24A9FA22-63FF-4DDE-9B35-CEBDB7F2ADE3}"/>
    <hyperlink ref="A8483" r:id="rId8473" xr:uid="{E9D472CE-5AB8-4133-AFB7-2E86DD0498F9}"/>
    <hyperlink ref="A8484" r:id="rId8474" xr:uid="{3F18C563-FF67-4976-A5D9-BD42822E2E7C}"/>
    <hyperlink ref="A8485" r:id="rId8475" xr:uid="{9FF9840E-C22F-416B-A889-9E96DABA0D6E}"/>
    <hyperlink ref="A8486" r:id="rId8476" xr:uid="{AD1C667A-73D3-47B2-945D-F471B82B38CB}"/>
    <hyperlink ref="A8487" r:id="rId8477" xr:uid="{6EB028B5-96C0-4028-B50E-BF10774F3B6C}"/>
    <hyperlink ref="A8488" r:id="rId8478" xr:uid="{88BE8421-771E-47B6-AFC0-C9918438FEB4}"/>
    <hyperlink ref="A8489" r:id="rId8479" xr:uid="{4E236C63-E047-4ECC-8775-612FAD3E6701}"/>
    <hyperlink ref="A8490" r:id="rId8480" xr:uid="{DF7C6B6D-AD9B-4901-9841-C36B7E8218A1}"/>
    <hyperlink ref="A8491" r:id="rId8481" xr:uid="{3D5A39AF-E7C1-4A28-AC4D-18A216111CC2}"/>
    <hyperlink ref="A8492" r:id="rId8482" xr:uid="{6D71EE11-A979-479D-9E78-5225B26F8262}"/>
    <hyperlink ref="A8493" r:id="rId8483" xr:uid="{0A6D5794-7460-4AD2-BD7E-A244AA4E1572}"/>
    <hyperlink ref="A8494" r:id="rId8484" xr:uid="{49DA3440-6F94-4E3B-838C-9E76BC6D1084}"/>
    <hyperlink ref="A8495" r:id="rId8485" xr:uid="{9BA49291-1B03-46C3-839E-631864330E27}"/>
    <hyperlink ref="A8496" r:id="rId8486" xr:uid="{643A5FD6-7C06-4262-9F86-D6FE6A6434E4}"/>
    <hyperlink ref="A8497" r:id="rId8487" xr:uid="{86FDB39A-48F1-49D1-88FC-121DB523822B}"/>
    <hyperlink ref="A8498" r:id="rId8488" xr:uid="{BA5DA338-B259-49DE-82D2-D7BF1CCCA54A}"/>
    <hyperlink ref="A8499" r:id="rId8489" xr:uid="{69F4D2E8-20D2-489B-B5AB-16148781CFB9}"/>
    <hyperlink ref="A8500" r:id="rId8490" xr:uid="{FDEE3752-0318-443D-BC5D-0A847817F232}"/>
    <hyperlink ref="A8501" r:id="rId8491" xr:uid="{27C91319-BEEE-44C6-A53A-DA8F57E4C774}"/>
    <hyperlink ref="A8502" r:id="rId8492" xr:uid="{972F973D-3BDA-45DB-ABFC-9376AEC65116}"/>
    <hyperlink ref="A8503" r:id="rId8493" xr:uid="{047F4FD7-ACF1-40E3-AB13-DF17F4A05626}"/>
    <hyperlink ref="A8504" r:id="rId8494" xr:uid="{14DF3F56-DFF4-4A8F-A4F0-CD025A939E02}"/>
    <hyperlink ref="A8505" r:id="rId8495" xr:uid="{54B862ED-D94F-4F1F-93A6-E64A8BF18F69}"/>
    <hyperlink ref="A8506" r:id="rId8496" xr:uid="{17E4FE36-C2BA-4F0D-BE03-457D6BC9EFFB}"/>
    <hyperlink ref="A8507" r:id="rId8497" xr:uid="{AB83093E-8E30-4535-9379-C8A145E28432}"/>
    <hyperlink ref="A8508" r:id="rId8498" xr:uid="{47381473-A1F9-4221-BF64-8EAB51F2FD65}"/>
    <hyperlink ref="A8509" r:id="rId8499" xr:uid="{3F8295E9-6791-424F-8C85-5334A70E3AAA}"/>
    <hyperlink ref="A8510" r:id="rId8500" xr:uid="{F13C723D-9849-4798-A4DB-0DB02D7222E6}"/>
    <hyperlink ref="A8511" r:id="rId8501" xr:uid="{06912530-CB96-48E2-8000-FE2C0C6A1438}"/>
    <hyperlink ref="A8512" r:id="rId8502" xr:uid="{79D68DB1-520C-4B03-B4FA-BA9E4A22CF38}"/>
    <hyperlink ref="A8513" r:id="rId8503" xr:uid="{CFD36FEB-B9C8-4B0E-A054-A15B5243AC60}"/>
    <hyperlink ref="A8514" r:id="rId8504" xr:uid="{6F9185DF-91C3-4337-B194-8C2A492E1543}"/>
    <hyperlink ref="A8515" r:id="rId8505" xr:uid="{7F38AE15-1223-4B4D-BD46-BF2905948D1E}"/>
    <hyperlink ref="A8516" r:id="rId8506" xr:uid="{A8B38700-AEC0-4A85-9E93-EBFCDF695B70}"/>
    <hyperlink ref="A8517" r:id="rId8507" xr:uid="{95AA2CBD-A927-4841-A33C-F34DF34D538F}"/>
    <hyperlink ref="A8518" r:id="rId8508" xr:uid="{C74114A0-9752-4C19-9816-84FBCEDB398F}"/>
    <hyperlink ref="A8519" r:id="rId8509" xr:uid="{DEE5CB62-1FFA-4CBA-813F-87809FF3E89A}"/>
    <hyperlink ref="A8520" r:id="rId8510" xr:uid="{5C619373-1F4A-4B38-AD25-C05EC957C594}"/>
    <hyperlink ref="A8521" r:id="rId8511" xr:uid="{B8787D81-CF00-45D6-9B77-7AB3CEB67CFD}"/>
    <hyperlink ref="A8522" r:id="rId8512" xr:uid="{58DA3A37-03C2-49B8-AB25-95A8A0390086}"/>
    <hyperlink ref="A8523" r:id="rId8513" xr:uid="{53032162-E493-4392-A6F2-C9D993F2BC5B}"/>
    <hyperlink ref="A8524" r:id="rId8514" xr:uid="{475ABA7E-ECBD-4F77-B706-8283821577C6}"/>
    <hyperlink ref="A8525" r:id="rId8515" xr:uid="{12E37E3A-DEC4-4CB7-A37F-01C5D8145FD5}"/>
    <hyperlink ref="A8526" r:id="rId8516" xr:uid="{09D08D32-A999-43F3-95B3-4C839E1C2639}"/>
    <hyperlink ref="A8527" r:id="rId8517" xr:uid="{A2581555-EEF3-43F1-BEF8-57CB674B4180}"/>
    <hyperlink ref="A8528" r:id="rId8518" xr:uid="{455602E6-BE5D-452F-99E0-8EF6608245DE}"/>
    <hyperlink ref="A8529" r:id="rId8519" xr:uid="{6E1B94D3-EEDA-47BD-8613-6A1662935B06}"/>
    <hyperlink ref="A8530" r:id="rId8520" xr:uid="{AD8F394E-96A9-4D9B-AF0E-BC4751424E02}"/>
    <hyperlink ref="A8531" r:id="rId8521" xr:uid="{03107632-6DA2-4972-9D14-DDBBB9DB5AB6}"/>
    <hyperlink ref="A8532" r:id="rId8522" xr:uid="{45A70CFD-4BCC-4540-B01F-829E172924F2}"/>
    <hyperlink ref="A8533" r:id="rId8523" xr:uid="{584C07A5-8863-4CB7-A74D-04130D4731E4}"/>
    <hyperlink ref="A8534" r:id="rId8524" xr:uid="{8F327E59-1075-494C-AFB0-8655ABBEB1EC}"/>
    <hyperlink ref="A8535" r:id="rId8525" xr:uid="{CC8C5B2F-421F-42BD-B3A6-D9B89F78455C}"/>
    <hyperlink ref="A8536" r:id="rId8526" xr:uid="{549193BF-CD67-40D5-9B65-82036F6EB2AF}"/>
    <hyperlink ref="A8537" r:id="rId8527" xr:uid="{ABBD6A37-903F-413D-B83E-ED24846C13D8}"/>
    <hyperlink ref="A8538" r:id="rId8528" xr:uid="{51897E78-3F88-4BDE-8C9C-AE43B963D573}"/>
    <hyperlink ref="A8539" r:id="rId8529" xr:uid="{C62C1572-1FED-4C4F-8E8E-84B27E54284C}"/>
    <hyperlink ref="A8540" r:id="rId8530" xr:uid="{B95DC103-3E98-4E3B-9ED8-EE97EE7CA205}"/>
    <hyperlink ref="A8541" r:id="rId8531" xr:uid="{A991F2C9-CAC8-4207-AE78-51BCC428A674}"/>
    <hyperlink ref="A8542" r:id="rId8532" xr:uid="{C1BF539C-AC79-4F6C-A17B-A181ADC1FF09}"/>
    <hyperlink ref="A8543" r:id="rId8533" xr:uid="{39DF9E7D-D4D0-486F-AB62-6D72596042A6}"/>
    <hyperlink ref="A8544" r:id="rId8534" xr:uid="{912E3137-5B98-463A-BD0C-03C8EB2D037D}"/>
    <hyperlink ref="A8545" r:id="rId8535" xr:uid="{AF7BF423-C4C2-4848-8FAA-16C654481D76}"/>
    <hyperlink ref="A8546" r:id="rId8536" xr:uid="{64440E6D-5196-4275-A8F6-13FCE6A5D435}"/>
    <hyperlink ref="A8547" r:id="rId8537" xr:uid="{18EDFECA-A713-4E76-A3BB-DB7DF8D6D137}"/>
    <hyperlink ref="A8548" r:id="rId8538" xr:uid="{F40939AF-C3E3-4581-ACF5-EE3B49BC9EC0}"/>
    <hyperlink ref="A8549" r:id="rId8539" xr:uid="{ED949190-A398-4612-815E-2AA8B960EADA}"/>
    <hyperlink ref="A8550" r:id="rId8540" xr:uid="{B327C907-2C49-4158-A9C7-64B6A2F674D6}"/>
    <hyperlink ref="A8551" r:id="rId8541" xr:uid="{436AACE8-DB3C-433C-A008-1183F6E2C1C0}"/>
    <hyperlink ref="A8552" r:id="rId8542" xr:uid="{A5BC4C8B-FC83-4677-A294-48821C3E5B3B}"/>
    <hyperlink ref="A8553" r:id="rId8543" xr:uid="{879753B8-E166-4822-A530-1608127B296F}"/>
    <hyperlink ref="A8554" r:id="rId8544" xr:uid="{C4CC3520-2651-4CBE-AD89-C8485460A5E0}"/>
    <hyperlink ref="A8555" r:id="rId8545" xr:uid="{6BDA4E9B-A4C8-4610-BC11-416013C686F7}"/>
    <hyperlink ref="A8556" r:id="rId8546" xr:uid="{42F7ECAE-FF0D-4A10-BBBB-303147D501CC}"/>
    <hyperlink ref="A8557" r:id="rId8547" xr:uid="{9F3973FC-A8C1-41EC-B175-19B65A754508}"/>
    <hyperlink ref="A8558" r:id="rId8548" xr:uid="{6F41A16F-26EC-4FE8-8C82-1A5B81FECF15}"/>
    <hyperlink ref="A8559" r:id="rId8549" xr:uid="{F8F04DAF-7C4C-4700-B686-BD9919576FCC}"/>
    <hyperlink ref="A8560" r:id="rId8550" xr:uid="{13F4A576-ABDF-41A3-829F-50A4B563C621}"/>
    <hyperlink ref="A8561" r:id="rId8551" xr:uid="{4568A4B5-D1F0-4379-9D52-5A1F807F76C2}"/>
    <hyperlink ref="A8562" r:id="rId8552" xr:uid="{8E84D987-FE17-493D-BC09-D522D3CE2699}"/>
    <hyperlink ref="A8563" r:id="rId8553" xr:uid="{1484D9E2-261C-4596-A72F-21CA7536DF49}"/>
    <hyperlink ref="A8564" r:id="rId8554" xr:uid="{D1C7A1EA-760F-455A-83DC-EA2A4818EF2B}"/>
    <hyperlink ref="A8565" r:id="rId8555" xr:uid="{AF9C1E66-BA4A-4109-BEF5-E1A4CD3998BD}"/>
    <hyperlink ref="A8566" r:id="rId8556" xr:uid="{4C5C7A88-164A-4ADA-83EB-E308CC108B74}"/>
    <hyperlink ref="A8567" r:id="rId8557" xr:uid="{5D85A1B5-EE47-4E67-98DC-AE06E3853732}"/>
    <hyperlink ref="A8568" r:id="rId8558" xr:uid="{87985D32-6D4E-4CF4-B11D-1F12152E70F6}"/>
    <hyperlink ref="A8569" r:id="rId8559" xr:uid="{2B3BABB3-92E8-4787-A923-169BB64FBA9A}"/>
    <hyperlink ref="A8570" r:id="rId8560" xr:uid="{9CB05289-FA64-4031-90EA-E95F7AF58F0F}"/>
    <hyperlink ref="A8571" r:id="rId8561" xr:uid="{359CB62B-E190-4128-913E-25C8F34FDAE5}"/>
    <hyperlink ref="A8572" r:id="rId8562" xr:uid="{D6610007-25B5-4968-A1C3-0AFE2A54637E}"/>
    <hyperlink ref="A8573" r:id="rId8563" xr:uid="{D4D33E6E-021B-46E4-9490-0ADD2F4A418B}"/>
    <hyperlink ref="A8574" r:id="rId8564" xr:uid="{2DBA8091-8BB4-4B76-B96B-82426A7DE0F2}"/>
    <hyperlink ref="A8575" r:id="rId8565" xr:uid="{CE6046F9-D6A4-44BB-9C42-9E7AB4700F48}"/>
    <hyperlink ref="A8576" r:id="rId8566" xr:uid="{4BCD3A43-E5CA-4D68-A96F-6F48BE72AD15}"/>
    <hyperlink ref="A8577" r:id="rId8567" xr:uid="{78275F2F-4C9C-4010-BFD6-54923BACAD95}"/>
    <hyperlink ref="A8578" r:id="rId8568" xr:uid="{B129C886-6627-4A3B-8E93-8B9BC9C414A3}"/>
    <hyperlink ref="A8579" r:id="rId8569" xr:uid="{D640FE00-717A-43A3-AFCE-95DD6268D1E8}"/>
    <hyperlink ref="A8580" r:id="rId8570" xr:uid="{C384F7F6-2BF8-4728-8179-2FE9CF676A4E}"/>
    <hyperlink ref="A8581" r:id="rId8571" xr:uid="{A3B9A28E-7BAA-49AE-9742-A69D1AD8774B}"/>
    <hyperlink ref="A8582" r:id="rId8572" xr:uid="{BB093D97-DCAB-46F4-A7C2-49E6E9105CF1}"/>
    <hyperlink ref="A8583" r:id="rId8573" xr:uid="{C329DA90-750C-4329-ABAF-4B9CB448D13D}"/>
    <hyperlink ref="A8584" r:id="rId8574" xr:uid="{B78BBB34-D46F-41E6-91C3-8050D70DCBCA}"/>
    <hyperlink ref="A8585" r:id="rId8575" xr:uid="{3D845551-9C63-49EE-BD20-B2E0F8971ABB}"/>
    <hyperlink ref="A8586" r:id="rId8576" xr:uid="{23EDB377-5C8E-4B91-8A2B-095E96D9C213}"/>
    <hyperlink ref="A8587" r:id="rId8577" xr:uid="{92BA8A06-0D06-4136-AF10-D047B84DA15F}"/>
    <hyperlink ref="A8588" r:id="rId8578" xr:uid="{27244A08-F129-481F-8FAC-FFC1AA443314}"/>
    <hyperlink ref="A8589" r:id="rId8579" xr:uid="{1BD1A103-CD78-4705-901E-09D5B3E6992E}"/>
    <hyperlink ref="A8590" r:id="rId8580" xr:uid="{50CE5233-4A66-46AB-BE97-2CDBA3541964}"/>
    <hyperlink ref="A8591" r:id="rId8581" xr:uid="{9A5690EF-D720-4C0D-8BB0-463D46A8EBC3}"/>
    <hyperlink ref="A8592" r:id="rId8582" xr:uid="{13E824A7-5589-45DA-9319-87B647D75CB4}"/>
    <hyperlink ref="A8593" r:id="rId8583" xr:uid="{F10B2946-9838-45D0-99EA-1762359C01AE}"/>
    <hyperlink ref="A8594" r:id="rId8584" xr:uid="{C0D5B9A5-9C13-4CC5-8523-19CB311A0C27}"/>
    <hyperlink ref="A8595" r:id="rId8585" xr:uid="{D581B7F9-8E2A-4F11-BA3E-E066FC0A68E9}"/>
    <hyperlink ref="A8596" r:id="rId8586" xr:uid="{DFB02D60-3195-46ED-ADD6-FF0B1D9B60E1}"/>
    <hyperlink ref="A8597" r:id="rId8587" xr:uid="{1240D1A2-BC15-4231-BD99-B50935EDBF5A}"/>
    <hyperlink ref="A8598" r:id="rId8588" xr:uid="{051228F9-06DB-4526-9732-B6CB02300B45}"/>
    <hyperlink ref="A8599" r:id="rId8589" xr:uid="{74F775DF-D811-4183-8B0D-1C152C9A8776}"/>
    <hyperlink ref="A8600" r:id="rId8590" xr:uid="{ECA31C31-DE59-4E29-AC7A-DD8BFC5E673D}"/>
    <hyperlink ref="A8601" r:id="rId8591" xr:uid="{A7B1CF2C-7E63-427D-A627-017B1C15F00A}"/>
    <hyperlink ref="A8602" r:id="rId8592" xr:uid="{D574FF1A-5A8B-47BC-ABC7-15D43A5CCC95}"/>
    <hyperlink ref="A8603" r:id="rId8593" xr:uid="{6E613847-AEF9-4C97-B40D-0A27EF456EE7}"/>
    <hyperlink ref="A8604" r:id="rId8594" xr:uid="{51F2EDA4-059B-4EF3-B6AC-E79D79D801F2}"/>
    <hyperlink ref="A8605" r:id="rId8595" xr:uid="{84F739A6-BA7D-4E05-B654-263E8B97465B}"/>
    <hyperlink ref="A8606" r:id="rId8596" xr:uid="{3FA8B775-DBF4-4C33-B52A-7D24896E0999}"/>
    <hyperlink ref="A8607" r:id="rId8597" xr:uid="{8313051C-E9A3-4CF6-95DA-BC2A8810F882}"/>
    <hyperlink ref="A8608" r:id="rId8598" xr:uid="{788FA350-0181-4A88-BA81-4B3B526C4DB4}"/>
    <hyperlink ref="A8609" r:id="rId8599" xr:uid="{6C16163B-CED4-49C9-A02C-26AFBBAA3492}"/>
    <hyperlink ref="A8610" r:id="rId8600" xr:uid="{C4C9653C-7161-4413-9A3E-081C51768D65}"/>
    <hyperlink ref="A8611" r:id="rId8601" xr:uid="{5EDC996C-F6E8-404F-B76A-05F3EFB27077}"/>
    <hyperlink ref="A8612" r:id="rId8602" xr:uid="{19990D08-AB0B-483A-BCF6-E2DC49FB1066}"/>
    <hyperlink ref="A8613" r:id="rId8603" xr:uid="{DFB39568-3D58-4B92-BE4E-B39FFA235679}"/>
    <hyperlink ref="A8614" r:id="rId8604" xr:uid="{AE90C56F-C6B9-4424-AF3A-485C94226B5A}"/>
    <hyperlink ref="A8615" r:id="rId8605" xr:uid="{3A6E0680-B32D-45AC-A5B8-BB7728BC2633}"/>
    <hyperlink ref="A8616" r:id="rId8606" xr:uid="{B41BF997-A30F-4210-B125-81787D95675F}"/>
    <hyperlink ref="A8617" r:id="rId8607" xr:uid="{FE372243-872E-4241-9F1D-9C6DA0A3EEB7}"/>
    <hyperlink ref="A8618" r:id="rId8608" xr:uid="{E31C9242-3D10-4BB9-9F33-93C4890FD803}"/>
    <hyperlink ref="A8619" r:id="rId8609" xr:uid="{20777846-358A-4E22-B75D-DB12A2ECD1A6}"/>
    <hyperlink ref="A8620" r:id="rId8610" xr:uid="{FF01E009-17D2-4FE6-9378-8BFD83043C6B}"/>
    <hyperlink ref="A8621" r:id="rId8611" xr:uid="{A95CD67C-B4A3-4925-8BB3-085750462341}"/>
    <hyperlink ref="A8622" r:id="rId8612" xr:uid="{35C7B356-D326-493A-87ED-CBF2BC44ED63}"/>
    <hyperlink ref="A8623" r:id="rId8613" xr:uid="{4C6C6B47-CA08-4120-8114-76FE88955241}"/>
    <hyperlink ref="A8624" r:id="rId8614" xr:uid="{E11D7EB4-2ED9-4C87-9C8E-56BCC36E5E42}"/>
    <hyperlink ref="A8625" r:id="rId8615" xr:uid="{78F476AC-602E-440D-A91E-35DC83836365}"/>
    <hyperlink ref="A8626" r:id="rId8616" xr:uid="{DD1EAED5-4CA9-4567-89C3-2746227B1990}"/>
    <hyperlink ref="A8627" r:id="rId8617" xr:uid="{08674FDC-AC75-4A09-B0CE-3D7BC23E4FF3}"/>
    <hyperlink ref="A8628" r:id="rId8618" xr:uid="{4C21C578-E700-4679-AFDC-B1F46B99CC5D}"/>
    <hyperlink ref="A8629" r:id="rId8619" xr:uid="{3FA78B50-68E4-49CF-B3BB-02B314B5D084}"/>
    <hyperlink ref="A8630" r:id="rId8620" xr:uid="{EBB41600-A5EB-427A-A40A-1078A6879F43}"/>
    <hyperlink ref="A8631" r:id="rId8621" xr:uid="{30C62CD5-31F4-454B-BC03-70F9BEC29007}"/>
    <hyperlink ref="A8632" r:id="rId8622" xr:uid="{4EBE74F9-8E51-4403-ABAD-5A5E6943706A}"/>
    <hyperlink ref="A8633" r:id="rId8623" xr:uid="{9D0B45BF-9DD9-4C10-A481-543D6A16811E}"/>
    <hyperlink ref="A8634" r:id="rId8624" xr:uid="{F9ED275C-D739-4E8D-91F2-B0FCE8D35831}"/>
    <hyperlink ref="A8635" r:id="rId8625" xr:uid="{7E076312-F8F5-4CF0-9159-9671AA71E6CE}"/>
    <hyperlink ref="A8636" r:id="rId8626" xr:uid="{5F7C866E-5ADD-4C6B-8091-E63A08A9DF6E}"/>
    <hyperlink ref="A8637" r:id="rId8627" xr:uid="{412C2E37-6F8F-490F-A8E8-7ECDDD6FFDF4}"/>
    <hyperlink ref="A8638" r:id="rId8628" xr:uid="{CA0C866A-BF0A-452A-A99D-55E533F260B9}"/>
    <hyperlink ref="A8639" r:id="rId8629" xr:uid="{C18EE99E-1BA7-48DE-99AD-AA3BB7B31D38}"/>
    <hyperlink ref="A8640" r:id="rId8630" xr:uid="{E040D952-742D-4CD7-B76F-335E2F3E61CB}"/>
    <hyperlink ref="A8641" r:id="rId8631" xr:uid="{2E5F9080-EDC2-457D-8F8C-ED34E76BF92A}"/>
    <hyperlink ref="A8642" r:id="rId8632" xr:uid="{B2C75F30-D610-4B39-B1FD-55D211570D6C}"/>
    <hyperlink ref="A8643" r:id="rId8633" xr:uid="{7AA5FDA2-7144-464F-ADBC-0BA94D141A8F}"/>
    <hyperlink ref="A8644" r:id="rId8634" xr:uid="{29F8DC5F-D904-45A5-BE56-5ED2D182FBA6}"/>
    <hyperlink ref="A8645" r:id="rId8635" xr:uid="{F7AF5514-556E-4643-B86D-98C762A578EE}"/>
    <hyperlink ref="A8646" r:id="rId8636" xr:uid="{819591C1-1D7F-452D-B755-5C8D6DC73FE8}"/>
    <hyperlink ref="A8647" r:id="rId8637" xr:uid="{C2BE4B15-A35E-44BE-91F6-E1607395B4EE}"/>
    <hyperlink ref="A8648" r:id="rId8638" xr:uid="{D6E5B719-A0A6-4BD5-A5D8-56309765F91F}"/>
    <hyperlink ref="A8649" r:id="rId8639" xr:uid="{0C6F3C9F-ACA1-437D-B4D2-956E5A7EC5C2}"/>
    <hyperlink ref="A8650" r:id="rId8640" xr:uid="{F7474C8E-459A-4EA4-90E3-1D849ED11B30}"/>
    <hyperlink ref="A8651" r:id="rId8641" xr:uid="{C37DF4CC-7FEA-4467-959C-14AB425BC39B}"/>
    <hyperlink ref="A8652" r:id="rId8642" xr:uid="{49513F8E-166F-4D8E-A78F-38658E4F412B}"/>
    <hyperlink ref="A8653" r:id="rId8643" xr:uid="{43821820-E0AB-4EB8-8C3E-B315158E2E03}"/>
    <hyperlink ref="A8654" r:id="rId8644" xr:uid="{3A7C84A0-297C-4A25-8A25-627EEC270CF1}"/>
    <hyperlink ref="A8655" r:id="rId8645" xr:uid="{921A7CC8-82A4-456D-8CF0-4022F8BA5043}"/>
    <hyperlink ref="A8656" r:id="rId8646" xr:uid="{E1968A2F-41CA-4D37-8AB4-B8387023D131}"/>
    <hyperlink ref="A8657" r:id="rId8647" xr:uid="{ACEA4A95-2961-4294-BC63-F3761A9C4538}"/>
    <hyperlink ref="A8658" r:id="rId8648" xr:uid="{F55169B0-68EC-4C6C-ADC6-11E17DC8F49F}"/>
    <hyperlink ref="A8659" r:id="rId8649" xr:uid="{544AB123-5F5E-4BDD-BC26-3CE91F32EF2D}"/>
    <hyperlink ref="A8660" r:id="rId8650" xr:uid="{EDBB0FF9-119C-484F-AB94-9C3CEB6E8D24}"/>
    <hyperlink ref="A8661" r:id="rId8651" xr:uid="{00A420C3-C897-48BF-9078-C3F65D298F0D}"/>
    <hyperlink ref="A8662" r:id="rId8652" xr:uid="{8C30B9F0-0D03-4083-9616-F62C8FDEA6C8}"/>
    <hyperlink ref="A8663" r:id="rId8653" xr:uid="{F6F42F77-1C29-43AF-8457-733BE6EE3CCC}"/>
    <hyperlink ref="A8664" r:id="rId8654" xr:uid="{A65C1FBB-0FD1-44A8-A5C8-C88786A85233}"/>
    <hyperlink ref="A8665" r:id="rId8655" xr:uid="{1A49FD4D-4D51-4E53-A1F5-AF12351AE4DB}"/>
    <hyperlink ref="A8666" r:id="rId8656" xr:uid="{8A311B54-4AD4-446E-94CF-60C7826376DD}"/>
    <hyperlink ref="A8667" r:id="rId8657" xr:uid="{841EBB21-9CA1-477A-AF6C-F39A5746715A}"/>
    <hyperlink ref="A8668" r:id="rId8658" xr:uid="{C1F597B6-8BD9-4D78-BCA6-08D887C152A1}"/>
    <hyperlink ref="A8669" r:id="rId8659" xr:uid="{95998730-C0EB-4142-AB34-FDC700375F21}"/>
    <hyperlink ref="A8670" r:id="rId8660" xr:uid="{2F87A955-A49E-4857-A944-EAD94BCFB5BD}"/>
    <hyperlink ref="A8671" r:id="rId8661" xr:uid="{C4F610A7-6652-4BE6-8951-28E4D05B6987}"/>
    <hyperlink ref="A8672" r:id="rId8662" xr:uid="{457CD85F-F1A4-425B-BE18-3A923759BAC4}"/>
    <hyperlink ref="A8673" r:id="rId8663" xr:uid="{8FEC87ED-BFDA-46F0-9C33-D9F372D54CED}"/>
    <hyperlink ref="A8674" r:id="rId8664" xr:uid="{67E5B130-7B7E-4817-9E19-5622121B8EDA}"/>
    <hyperlink ref="A8675" r:id="rId8665" xr:uid="{10F22A4C-5BF5-4BAA-B39E-AF78B6106D5C}"/>
    <hyperlink ref="A8676" r:id="rId8666" xr:uid="{BB6A9ADB-1F39-4194-80CA-759427A115C6}"/>
    <hyperlink ref="A8677" r:id="rId8667" xr:uid="{7318740E-27E3-4810-AC55-BD9786C5066C}"/>
    <hyperlink ref="A8678" r:id="rId8668" xr:uid="{53E00D30-2689-4AD4-BECE-193F39D2B71E}"/>
    <hyperlink ref="A8679" r:id="rId8669" xr:uid="{139583F9-2167-4DC6-866A-C707279B15C5}"/>
    <hyperlink ref="A8680" r:id="rId8670" xr:uid="{C1B15B8F-63BD-4D01-B465-22963AF1686B}"/>
    <hyperlink ref="A8681" r:id="rId8671" xr:uid="{4E463B7B-C1ED-485D-8050-8448D8C78745}"/>
    <hyperlink ref="A8682" r:id="rId8672" xr:uid="{9712D988-1F22-4393-9183-026C9E4619D1}"/>
    <hyperlink ref="A8683" r:id="rId8673" xr:uid="{FB2186CD-92BE-46F4-ABD8-CDAEB4DE46F5}"/>
    <hyperlink ref="A8684" r:id="rId8674" xr:uid="{43C9A554-D8B9-4BCC-B380-D07966BEE564}"/>
    <hyperlink ref="A8685" r:id="rId8675" xr:uid="{2CDC8BB6-AFA3-4C2B-B4FB-2D42A70E5CC8}"/>
    <hyperlink ref="A8686" r:id="rId8676" xr:uid="{FB4811F0-56BB-488F-8B49-7D8DDAF8BF1C}"/>
    <hyperlink ref="A8687" r:id="rId8677" xr:uid="{39E73605-A316-42D0-83D9-B7C662839581}"/>
    <hyperlink ref="A8688" r:id="rId8678" xr:uid="{7EF32BE9-5466-4C20-A721-AF6630EA15AA}"/>
    <hyperlink ref="A8689" r:id="rId8679" xr:uid="{9A9919C1-959C-41E5-93EE-79FFF23FBF94}"/>
    <hyperlink ref="A8690" r:id="rId8680" xr:uid="{2B8A04DB-DC95-46F1-AA45-D949D5BD6CA0}"/>
    <hyperlink ref="A8691" r:id="rId8681" xr:uid="{73145E29-D585-4AAC-853E-B1B3EA479C23}"/>
    <hyperlink ref="A8692" r:id="rId8682" xr:uid="{6CDF8B8A-F2A4-4458-9D84-8C4221D2DE9C}"/>
    <hyperlink ref="A8693" r:id="rId8683" xr:uid="{87103CA0-DFF7-4EFF-AF41-E926D1B0AA80}"/>
    <hyperlink ref="A8694" r:id="rId8684" xr:uid="{63536E68-BEF3-431D-BFE5-FFD6B39FE46B}"/>
    <hyperlink ref="A8695" r:id="rId8685" xr:uid="{4E908362-6CEC-41DC-AED3-04F13AA7DC79}"/>
    <hyperlink ref="A8696" r:id="rId8686" xr:uid="{B2E28AD1-5C57-400F-8A61-5664E75A7ED4}"/>
    <hyperlink ref="A8697" r:id="rId8687" xr:uid="{12365A42-DC65-49A9-8A62-714C58B99F06}"/>
    <hyperlink ref="A8698" r:id="rId8688" xr:uid="{AFCAAEAF-D49E-4FA0-9DB8-0E6B44D08F66}"/>
    <hyperlink ref="A8699" r:id="rId8689" xr:uid="{8FE04721-E7A4-4848-9407-8B995C3AAE47}"/>
    <hyperlink ref="A8700" r:id="rId8690" xr:uid="{16D38057-683E-4B5A-A40F-F21B35565261}"/>
    <hyperlink ref="A8701" r:id="rId8691" xr:uid="{7A17DB1E-57E9-4D13-BE37-872386D065E6}"/>
    <hyperlink ref="A8702" r:id="rId8692" xr:uid="{C37AAAA4-B39D-4A2C-9897-0C7EC9E81AB7}"/>
    <hyperlink ref="A8703" r:id="rId8693" xr:uid="{C9082BCC-385A-4692-ABA0-7149DB41BA58}"/>
    <hyperlink ref="A8704" r:id="rId8694" xr:uid="{358C9727-4D10-4FD7-9D65-200342072508}"/>
    <hyperlink ref="A8705" r:id="rId8695" xr:uid="{1F80BE07-999B-46DD-8163-47EC27797A3D}"/>
    <hyperlink ref="A8706" r:id="rId8696" xr:uid="{42E786DC-1879-4D0E-A5BB-B0BF16BAF2CF}"/>
    <hyperlink ref="A8707" r:id="rId8697" xr:uid="{860F6501-8274-449F-A513-80B3B78AA0D3}"/>
    <hyperlink ref="A8708" r:id="rId8698" xr:uid="{F80FE33A-6645-483B-BF7C-98A8DB7D8B6D}"/>
    <hyperlink ref="A8709" r:id="rId8699" xr:uid="{191A681E-97AB-4770-9FFB-FB84F4358235}"/>
    <hyperlink ref="A8710" r:id="rId8700" xr:uid="{5D20DC73-46EA-45D6-8358-FCB26777CBE1}"/>
    <hyperlink ref="A8711" r:id="rId8701" xr:uid="{DB9018C1-DAF0-4956-B693-9EA398317249}"/>
    <hyperlink ref="A8712" r:id="rId8702" xr:uid="{9D2560CE-C784-4ADA-A6B7-39D73E6E0319}"/>
    <hyperlink ref="A8713" r:id="rId8703" xr:uid="{1609BF29-B5D6-4BAB-8CFA-E0C44FCB59AE}"/>
    <hyperlink ref="A8714" r:id="rId8704" xr:uid="{19CD86FB-E6A8-4DEE-953A-3B046990C716}"/>
    <hyperlink ref="A8715" r:id="rId8705" xr:uid="{3D3FEB47-2F27-4098-AE1A-4AF35F416AF6}"/>
    <hyperlink ref="A8716" r:id="rId8706" xr:uid="{278F2FCD-D6AD-4BE7-A9A9-847C8F4F39D9}"/>
    <hyperlink ref="A8717" r:id="rId8707" xr:uid="{46D1C7A0-CCDB-4323-9CEE-940CC9A8D3B9}"/>
    <hyperlink ref="A8718" r:id="rId8708" xr:uid="{5C967612-AE5D-4B6A-8609-6C85B5D1B2C5}"/>
    <hyperlink ref="A8719" r:id="rId8709" xr:uid="{F1393746-3077-4664-8B68-EB3C744F30D6}"/>
    <hyperlink ref="A8720" r:id="rId8710" xr:uid="{A1C2310A-9EAF-435D-B0AC-08A4440866DE}"/>
    <hyperlink ref="A8721" r:id="rId8711" xr:uid="{4BA7257F-B67B-4896-9702-62E76E376850}"/>
    <hyperlink ref="A8722" r:id="rId8712" xr:uid="{30CC8CB8-2FC3-410D-9964-BF6C09C97DD6}"/>
    <hyperlink ref="A8723" r:id="rId8713" xr:uid="{0DEC861C-CA7A-47A8-ACE6-578FDC7882F0}"/>
    <hyperlink ref="A8724" r:id="rId8714" xr:uid="{FCCC4427-21B8-4819-ADB5-F4554C544CDC}"/>
    <hyperlink ref="A8725" r:id="rId8715" xr:uid="{7C374403-CF3E-44B4-BC28-3C2E101F622B}"/>
    <hyperlink ref="A8726" r:id="rId8716" xr:uid="{CB13B20E-6C64-4CB7-B83E-DB08EC43F103}"/>
    <hyperlink ref="A8727" r:id="rId8717" xr:uid="{591FE7FD-30FB-46D1-BC63-5544940D7DEF}"/>
    <hyperlink ref="A8728" r:id="rId8718" xr:uid="{2918DBA4-55A1-4083-9B96-919CB36B8A8A}"/>
    <hyperlink ref="A8729" r:id="rId8719" xr:uid="{3A2F3BCC-13D2-4F2C-BF22-E951C42D0B85}"/>
    <hyperlink ref="A8730" r:id="rId8720" xr:uid="{B3BCF940-1ECD-4A7E-9684-5B73A3388ED5}"/>
    <hyperlink ref="A8731" r:id="rId8721" xr:uid="{BD2D4584-40CC-42F0-BC0F-4DE02D1A36D1}"/>
    <hyperlink ref="A8732" r:id="rId8722" xr:uid="{F802C7BD-DB8E-41B5-B346-F10E83AEB841}"/>
    <hyperlink ref="A8733" r:id="rId8723" xr:uid="{5672B83D-B8D6-4F09-B95D-4FF9DD8714E7}"/>
    <hyperlink ref="A8734" r:id="rId8724" xr:uid="{78F7F072-AC60-4948-8D8A-688B595FADF0}"/>
    <hyperlink ref="A8735" r:id="rId8725" xr:uid="{FC0EA65C-102C-4431-A944-CA7F8D501A37}"/>
    <hyperlink ref="A8736" r:id="rId8726" xr:uid="{B9161EE2-4E2C-427D-8333-06A8003B9CAB}"/>
    <hyperlink ref="A8737" r:id="rId8727" xr:uid="{8F1230CE-3563-4538-8E55-A4C0BA46EF9E}"/>
    <hyperlink ref="A8738" r:id="rId8728" xr:uid="{1871463C-82CA-4583-8242-56548B22205E}"/>
    <hyperlink ref="A8739" r:id="rId8729" xr:uid="{AF04CA8F-E32A-4D12-9004-81BB1F4DF8B0}"/>
    <hyperlink ref="A8740" r:id="rId8730" xr:uid="{601E6549-71A2-40AB-9D6A-99F96EDB70B3}"/>
    <hyperlink ref="A8741" r:id="rId8731" xr:uid="{6E4F6556-E086-4DDF-A574-A9F5A7AF1713}"/>
    <hyperlink ref="A8742" r:id="rId8732" xr:uid="{CAF82B2D-26B5-4870-8F14-6F401B109510}"/>
    <hyperlink ref="A8743" r:id="rId8733" xr:uid="{1DE6818A-B63F-481B-A64C-08B30DADC801}"/>
    <hyperlink ref="A8744" r:id="rId8734" xr:uid="{F3E21374-F2FB-49D3-A6FC-14760E5CD4B7}"/>
    <hyperlink ref="A8745" r:id="rId8735" xr:uid="{57DC395A-E1F6-47C5-9A22-96915A23E798}"/>
    <hyperlink ref="A8746" r:id="rId8736" xr:uid="{9F14F0EC-B522-4D57-9B1A-0A9F35694303}"/>
    <hyperlink ref="A8747" r:id="rId8737" xr:uid="{9CCAAEC6-4F81-426D-893C-5CB88ABD53A7}"/>
    <hyperlink ref="A8748" r:id="rId8738" xr:uid="{7CAA36F5-E5EA-4B45-9DC4-398A883450D0}"/>
    <hyperlink ref="A8749" r:id="rId8739" xr:uid="{DA393634-F3FF-42C1-993E-2C5A73CD767F}"/>
    <hyperlink ref="A8750" r:id="rId8740" xr:uid="{21658E39-031A-416C-9B03-BEE4AC31F402}"/>
    <hyperlink ref="A8751" r:id="rId8741" xr:uid="{1EE33448-D407-4C42-80C9-5806877354A1}"/>
    <hyperlink ref="A8752" r:id="rId8742" xr:uid="{5FE07947-69D3-4C7D-AC99-BE4E0EE5D21E}"/>
    <hyperlink ref="A8753" r:id="rId8743" xr:uid="{AF361BA5-B364-4E46-9A52-1A955A4AC1F8}"/>
    <hyperlink ref="A8754" r:id="rId8744" xr:uid="{2958D288-59AE-4B4C-BB57-54916D28C1D5}"/>
    <hyperlink ref="A8755" r:id="rId8745" xr:uid="{B5C9F63F-D4DD-4BC6-ADE2-11FF5CE41E59}"/>
    <hyperlink ref="A8756" r:id="rId8746" xr:uid="{07CDFAA5-5740-42E2-BAF9-5C9904AEA86C}"/>
    <hyperlink ref="A8757" r:id="rId8747" xr:uid="{B73132F0-9CFA-4052-89FB-B4221B0F49E7}"/>
    <hyperlink ref="A8758" r:id="rId8748" xr:uid="{63504167-F764-4CA9-A4E4-3473DE6E1F21}"/>
    <hyperlink ref="A8759" r:id="rId8749" xr:uid="{CFB42C66-E8A3-45DA-97F8-0527E598282F}"/>
    <hyperlink ref="A8760" r:id="rId8750" xr:uid="{CB948652-F13B-4271-A37F-BEA64483F6BD}"/>
    <hyperlink ref="A8761" r:id="rId8751" xr:uid="{22D597E2-17F4-46FC-AF56-E687BAE24C5F}"/>
    <hyperlink ref="A8762" r:id="rId8752" xr:uid="{BCE78A3D-B075-46E0-8710-C22F041B27C2}"/>
    <hyperlink ref="A8763" r:id="rId8753" xr:uid="{B8223FC2-728D-4C85-9752-83CD0721869A}"/>
    <hyperlink ref="A8764" r:id="rId8754" xr:uid="{12ED5248-BB17-4D69-ADB8-7DF30BA69120}"/>
    <hyperlink ref="A8765" r:id="rId8755" xr:uid="{BE0C8EEC-8E0F-48EE-971C-C00689E011E0}"/>
    <hyperlink ref="A8766" r:id="rId8756" xr:uid="{49391F25-178C-4DAC-B252-3DFB2B77B5F1}"/>
    <hyperlink ref="A8767" r:id="rId8757" xr:uid="{6088E5F7-B06C-46F6-A2CF-27679016763E}"/>
    <hyperlink ref="A8768" r:id="rId8758" xr:uid="{EC5BD911-6D09-4238-AECD-5DADC1E2D5D4}"/>
    <hyperlink ref="A8769" r:id="rId8759" xr:uid="{B0B40D74-4C0C-4888-B8D4-02AD1F677CB4}"/>
    <hyperlink ref="A8770" r:id="rId8760" xr:uid="{1961C4B5-8C97-4B46-B3E2-DE2F834E7BF7}"/>
    <hyperlink ref="A8771" r:id="rId8761" xr:uid="{C79400B6-14EA-4E3C-AC2E-EEC93F6377D4}"/>
    <hyperlink ref="A8772" r:id="rId8762" xr:uid="{BA5C03C1-C79D-4653-B001-289774FB751F}"/>
    <hyperlink ref="A8773" r:id="rId8763" xr:uid="{290DFAA5-CAAF-4349-82B9-CA9435DF069F}"/>
    <hyperlink ref="A8774" r:id="rId8764" xr:uid="{9F94218E-962E-448F-8333-307E156260A1}"/>
    <hyperlink ref="A8775" r:id="rId8765" xr:uid="{DD598D20-3288-484D-89E9-596BD5151E6E}"/>
    <hyperlink ref="A8776" r:id="rId8766" xr:uid="{21DACA43-05E2-4BD0-BBC5-C11C1B1DD7B3}"/>
    <hyperlink ref="A8777" r:id="rId8767" xr:uid="{540B71F3-2FC7-4B75-AF88-5E7AC6C9D9F5}"/>
    <hyperlink ref="A8778" r:id="rId8768" xr:uid="{9043256B-5766-437C-8B39-A96105C8CA84}"/>
    <hyperlink ref="A8779" r:id="rId8769" xr:uid="{24125466-D6CF-41C9-B946-138FFCBB8696}"/>
    <hyperlink ref="A8780" r:id="rId8770" xr:uid="{453381BB-69C4-4C43-B34F-5A9F89156D65}"/>
    <hyperlink ref="A8781" r:id="rId8771" xr:uid="{04D2E02F-1414-4A1F-874B-65B6859DEECB}"/>
    <hyperlink ref="A8782" r:id="rId8772" xr:uid="{526B134A-054A-4EF3-B9BA-E4B516AD431C}"/>
    <hyperlink ref="A8783" r:id="rId8773" xr:uid="{CFA8708D-C4A3-4F53-BDBA-E38CC81643D9}"/>
    <hyperlink ref="A8784" r:id="rId8774" xr:uid="{FEA9ADAF-168C-47AE-B0B0-CD87D6EA7F07}"/>
    <hyperlink ref="A8785" r:id="rId8775" xr:uid="{8EC447E5-1FBF-4986-89AD-E89D922EB24E}"/>
    <hyperlink ref="A8786" r:id="rId8776" xr:uid="{5D4FC434-9DBB-4B92-819F-BCB60F85DC08}"/>
    <hyperlink ref="A8787" r:id="rId8777" xr:uid="{54E4A72E-3F1C-4A12-9B5A-41FD9E32E165}"/>
    <hyperlink ref="A8788" r:id="rId8778" xr:uid="{8BD0D198-4577-40C7-A5D3-A5D3DE2920D9}"/>
    <hyperlink ref="A8789" r:id="rId8779" xr:uid="{B4657F42-6882-46A7-9877-258D08BC4CE1}"/>
    <hyperlink ref="A8790" r:id="rId8780" xr:uid="{161EBA8A-6E91-4AD2-AD21-88BDDC7A59B5}"/>
    <hyperlink ref="A8791" r:id="rId8781" xr:uid="{8D07F89C-E4FA-48FF-8AB0-F75375E4AB2C}"/>
    <hyperlink ref="A8792" r:id="rId8782" xr:uid="{05C1C21E-B9E3-495F-965D-178FDF924E74}"/>
    <hyperlink ref="A8793" r:id="rId8783" xr:uid="{61734ACD-4F68-47A8-891D-A2E4D5DC80F0}"/>
    <hyperlink ref="A8794" r:id="rId8784" xr:uid="{F899D456-95D1-48D4-9577-241807EDB561}"/>
    <hyperlink ref="A8795" r:id="rId8785" xr:uid="{5710B8B1-4FB4-44D6-ADA1-A2C6B045C1A6}"/>
    <hyperlink ref="A8796" r:id="rId8786" xr:uid="{6F4EC2BA-AB57-40A3-8B4D-7FD9AE1A0079}"/>
    <hyperlink ref="A8797" r:id="rId8787" xr:uid="{CDC4EB04-8399-4898-8DE5-6298F79131F9}"/>
    <hyperlink ref="A8798" r:id="rId8788" xr:uid="{688D009E-697C-4C26-9DEB-4B3FF0418AC4}"/>
    <hyperlink ref="A8799" r:id="rId8789" xr:uid="{E891CCCE-BB15-4FD7-BAA2-759B82F5AD2C}"/>
    <hyperlink ref="A8800" r:id="rId8790" xr:uid="{024A0409-5C9F-4CE9-ACEF-C48720E054EF}"/>
    <hyperlink ref="A8801" r:id="rId8791" xr:uid="{C404A4A0-D7C8-41F6-B0BB-65A7DC7E9719}"/>
    <hyperlink ref="A8802" r:id="rId8792" xr:uid="{4D55A03C-A432-49D2-B9C2-9D208620DA51}"/>
    <hyperlink ref="A8803" r:id="rId8793" xr:uid="{D72E383E-A55A-44AA-86C9-C0A11E07DEF8}"/>
    <hyperlink ref="A8804" r:id="rId8794" xr:uid="{CAA659D6-2917-46AD-BD68-EFDBC90A1573}"/>
    <hyperlink ref="A8805" r:id="rId8795" xr:uid="{BFFA81B1-6BA8-449F-91DB-7728EF82C114}"/>
    <hyperlink ref="A8806" r:id="rId8796" xr:uid="{3DE7076F-1E43-41C1-8291-F30342A815D6}"/>
    <hyperlink ref="A8807" r:id="rId8797" xr:uid="{443A40F0-3F70-4704-B32B-09FD94286F0F}"/>
    <hyperlink ref="A8808" r:id="rId8798" xr:uid="{B36EA3AC-D67D-4335-AE2C-15E0832CD480}"/>
    <hyperlink ref="A8809" r:id="rId8799" xr:uid="{0F07C93C-0434-4272-9314-074A86BB628E}"/>
    <hyperlink ref="A8810" r:id="rId8800" xr:uid="{F442003D-27C6-418B-81CD-4FD98F8C9B5D}"/>
    <hyperlink ref="A8811" r:id="rId8801" xr:uid="{401BC930-2A21-4996-827C-AB7AD2BF5E49}"/>
    <hyperlink ref="A8812" r:id="rId8802" xr:uid="{3C2D88C7-08BB-4AEA-95E8-509C86E876C9}"/>
    <hyperlink ref="A8813" r:id="rId8803" xr:uid="{E8DA4354-83B3-4A5B-A676-5C65A1EE81BD}"/>
    <hyperlink ref="A8814" r:id="rId8804" xr:uid="{1E12FC41-327A-4DDF-B3B8-C0BD5A8A857B}"/>
    <hyperlink ref="A8815" r:id="rId8805" xr:uid="{9CA54EF3-15CA-45E1-9086-CB80C5827FA1}"/>
    <hyperlink ref="A8816" r:id="rId8806" xr:uid="{26A2312A-48DA-48C0-AABB-3008B35038AD}"/>
    <hyperlink ref="A8817" r:id="rId8807" xr:uid="{412DACC1-A5D0-4EBF-AE9D-1AA1B2F0080E}"/>
    <hyperlink ref="A8818" r:id="rId8808" xr:uid="{6DF48BF0-1C14-4528-A243-C49FDABDFE5F}"/>
    <hyperlink ref="A8819" r:id="rId8809" xr:uid="{95FB89A7-4445-49AD-B061-5E67159DFF16}"/>
    <hyperlink ref="A8820" r:id="rId8810" xr:uid="{6033BBE3-9AE5-4EEB-A25F-4CCE0812DA42}"/>
    <hyperlink ref="A8821" r:id="rId8811" xr:uid="{274E94FE-669D-41CC-869F-E137FF688058}"/>
    <hyperlink ref="A8822" r:id="rId8812" xr:uid="{9CC5EC6C-90E7-4871-9828-E34F6AB82A8E}"/>
    <hyperlink ref="A8823" r:id="rId8813" xr:uid="{3BD44E23-7B09-4EE3-8B89-0E617CB6479A}"/>
    <hyperlink ref="A8824" r:id="rId8814" xr:uid="{63D770F7-14FD-4843-B971-E1E8A00AFCB9}"/>
    <hyperlink ref="A8825" r:id="rId8815" xr:uid="{CF192590-C820-4E7B-B40A-A9EE48FAC20D}"/>
    <hyperlink ref="A8826" r:id="rId8816" xr:uid="{FB739BEF-B365-45AA-A042-648FB69074E3}"/>
    <hyperlink ref="A8827" r:id="rId8817" xr:uid="{D983CB68-CAB6-4A8D-847F-183D59199775}"/>
    <hyperlink ref="A8828" r:id="rId8818" xr:uid="{7C072712-BDC5-45B8-9536-5CA71DBAEE16}"/>
    <hyperlink ref="A8829" r:id="rId8819" xr:uid="{DDB3A749-32CB-4169-8352-7396926A30B4}"/>
    <hyperlink ref="A8830" r:id="rId8820" xr:uid="{6F4E45DF-BE7C-4CBF-BDD0-81F3F97B6C84}"/>
    <hyperlink ref="A8831" r:id="rId8821" xr:uid="{C1B8BD75-2CF0-4ABB-9973-5D259A48CC94}"/>
    <hyperlink ref="A8832" r:id="rId8822" xr:uid="{B7AEE526-8DAC-41DF-9BC6-8FCA70724D20}"/>
    <hyperlink ref="A8833" r:id="rId8823" xr:uid="{9CC2EB7A-4267-4913-8206-9D36354D6A90}"/>
    <hyperlink ref="A8834" r:id="rId8824" xr:uid="{C698B247-ADFE-4101-B28D-DF9CE6F7CB46}"/>
    <hyperlink ref="A8835" r:id="rId8825" xr:uid="{3002BED4-1C3D-4CEE-909D-F0104B2A3A5A}"/>
    <hyperlink ref="A8836" r:id="rId8826" xr:uid="{1428DD4C-8AB8-4DFF-888F-8170B3B3BBF5}"/>
    <hyperlink ref="A8837" r:id="rId8827" xr:uid="{A497FF3E-D312-47E8-AD8D-3A7A71EA6D32}"/>
    <hyperlink ref="A8838" r:id="rId8828" xr:uid="{234D84DD-212B-4C2F-A73D-4CCC9C601351}"/>
    <hyperlink ref="A8839" r:id="rId8829" xr:uid="{7A8DCEC7-B1D0-4DFB-9ED1-0CA88E1A7953}"/>
    <hyperlink ref="A8840" r:id="rId8830" xr:uid="{CAD7D3AF-4358-4186-B613-C5CB553F680C}"/>
    <hyperlink ref="A8841" r:id="rId8831" xr:uid="{E8E208E0-EB3E-41E0-880F-E2B6AF20AF2A}"/>
    <hyperlink ref="A8842" r:id="rId8832" xr:uid="{4CA6FC7C-61DD-41EB-BF9C-BC8C24832E12}"/>
    <hyperlink ref="A8843" r:id="rId8833" xr:uid="{EE0F1602-54E5-41E7-B2B5-96FD58FBA9A9}"/>
    <hyperlink ref="A8844" r:id="rId8834" xr:uid="{D050FBF6-5DB4-4B4E-9F31-687B65381EDA}"/>
    <hyperlink ref="A8845" r:id="rId8835" xr:uid="{74AF9144-D8C5-4AFD-8DE9-F7CCDCEFCA4D}"/>
    <hyperlink ref="A8846" r:id="rId8836" xr:uid="{B147308D-4AC1-4AFF-9150-798409A10BD1}"/>
    <hyperlink ref="A8847" r:id="rId8837" xr:uid="{AAF6B688-B62A-4319-A818-EE5021E80342}"/>
    <hyperlink ref="A8848" r:id="rId8838" xr:uid="{9824F057-CBC9-4DAA-96AD-8E4DBA2EBE12}"/>
    <hyperlink ref="A8849" r:id="rId8839" xr:uid="{ED9F07DF-F050-48E3-934E-ED67DF745382}"/>
    <hyperlink ref="A8850" r:id="rId8840" xr:uid="{51DFF899-97FC-40BF-A7B6-F3BA3BEA153E}"/>
    <hyperlink ref="A8851" r:id="rId8841" xr:uid="{9ADAD9F4-E673-466D-B5D8-5F2281B73991}"/>
    <hyperlink ref="A8852" r:id="rId8842" xr:uid="{16FC8257-2447-4925-AF9D-F0FDEC0B913C}"/>
    <hyperlink ref="A8853" r:id="rId8843" xr:uid="{3098DF75-AA82-4E60-9647-5A0E801935A1}"/>
    <hyperlink ref="A8854" r:id="rId8844" xr:uid="{08072400-BEC6-46BA-B4EA-ADB4245B6974}"/>
    <hyperlink ref="A8855" r:id="rId8845" xr:uid="{C8C83BE3-728C-4397-8166-8E114916CEFE}"/>
    <hyperlink ref="A8856" r:id="rId8846" xr:uid="{BC2C8E06-8402-4A57-B13C-D317A964E883}"/>
    <hyperlink ref="A8857" r:id="rId8847" xr:uid="{9A11043D-84B4-4ECB-8729-A17280DF0BDE}"/>
    <hyperlink ref="A8858" r:id="rId8848" xr:uid="{44A76ABE-3411-4A45-9410-DB1EEDA814CC}"/>
    <hyperlink ref="A8859" r:id="rId8849" xr:uid="{66D81633-DD11-4FA1-BD0C-725E9DC07373}"/>
    <hyperlink ref="A8860" r:id="rId8850" xr:uid="{6CD7B5E8-9AA3-41A7-A833-4437A79E3E0F}"/>
    <hyperlink ref="A8861" r:id="rId8851" xr:uid="{CAF5D953-6608-456A-9F7A-386903AD4408}"/>
    <hyperlink ref="A8862" r:id="rId8852" xr:uid="{8AC88F21-976F-4F2A-96F5-00136CB31DFC}"/>
    <hyperlink ref="A8863" r:id="rId8853" xr:uid="{F5A8EFE2-0CF5-482E-8BC5-D7A59F107680}"/>
    <hyperlink ref="A8864" r:id="rId8854" xr:uid="{2004510F-5DC7-4F98-B1AF-F1B790C4F1FC}"/>
    <hyperlink ref="A8865" r:id="rId8855" xr:uid="{9692D98B-C112-4B63-BB77-530A8932EC69}"/>
    <hyperlink ref="A8866" r:id="rId8856" xr:uid="{04C1C297-950F-4784-AD2E-21BF0C9A07AB}"/>
    <hyperlink ref="A8867" r:id="rId8857" xr:uid="{63655303-6A80-4B68-ACDC-583C5102729B}"/>
    <hyperlink ref="A8868" r:id="rId8858" xr:uid="{E36027AF-EACA-484C-B963-2F1E6F49551D}"/>
    <hyperlink ref="A8869" r:id="rId8859" xr:uid="{774055BC-2B7E-4D8C-8BAB-96F81484760F}"/>
    <hyperlink ref="A8870" r:id="rId8860" xr:uid="{7D411FE1-E473-43CC-9299-B8D7F4C363B7}"/>
    <hyperlink ref="A8871" r:id="rId8861" xr:uid="{8B9FCFCB-A7F0-4A8F-8EFC-24B064D813DA}"/>
    <hyperlink ref="A8872" r:id="rId8862" xr:uid="{94C6638F-71CE-47B0-AB8F-111EBE197037}"/>
    <hyperlink ref="A8873" r:id="rId8863" xr:uid="{8176C897-444F-4B99-B0C7-444BACF996B7}"/>
    <hyperlink ref="A8874" r:id="rId8864" xr:uid="{14D37B8C-EB13-4B41-BB98-A1D5AD6980A6}"/>
    <hyperlink ref="A8875" r:id="rId8865" xr:uid="{B0A22E64-0AC3-4383-B57D-06C0A7322C17}"/>
    <hyperlink ref="A8876" r:id="rId8866" xr:uid="{34BE61B0-D5AB-42AC-BC14-98B37B3AF83B}"/>
    <hyperlink ref="A8877" r:id="rId8867" xr:uid="{AB222A17-4E11-451A-8DF9-AFFEF92F7BAC}"/>
    <hyperlink ref="A8878" r:id="rId8868" xr:uid="{F7651086-70FF-407E-867A-0D72806093DC}"/>
    <hyperlink ref="A8879" r:id="rId8869" xr:uid="{916F8DFB-0387-4873-8AFC-2351DFB612B5}"/>
    <hyperlink ref="A8880" r:id="rId8870" xr:uid="{E8A41E82-DCEA-4949-A9ED-B1BC98832A72}"/>
    <hyperlink ref="A8881" r:id="rId8871" xr:uid="{8C604F11-D119-44EB-BC21-C3C2DDC65187}"/>
    <hyperlink ref="A8882" r:id="rId8872" xr:uid="{2DAFF2CC-DE97-4058-A920-95049DDA69AC}"/>
    <hyperlink ref="A8883" r:id="rId8873" xr:uid="{3772C95A-E7E4-4314-A942-F7A0C01A6851}"/>
    <hyperlink ref="A8884" r:id="rId8874" xr:uid="{D46D1850-06E3-41B8-AD91-37CE33C92BF9}"/>
    <hyperlink ref="A8885" r:id="rId8875" xr:uid="{AC08D2FF-02C2-4BAD-8DB2-BCDF23C09EC7}"/>
    <hyperlink ref="A8886" r:id="rId8876" xr:uid="{7D45D3AF-AAA9-4C7E-8EC1-E9BD64C21D37}"/>
    <hyperlink ref="A8887" r:id="rId8877" xr:uid="{4C4B1FB2-AA66-4FDE-90D1-649D70DA896A}"/>
    <hyperlink ref="A8888" r:id="rId8878" xr:uid="{A9218100-3394-47E1-AC72-B078CE538184}"/>
    <hyperlink ref="A8889" r:id="rId8879" xr:uid="{DF96F7D1-B020-459F-9715-C2238C3F690E}"/>
    <hyperlink ref="A8890" r:id="rId8880" xr:uid="{D70282EA-274C-4B68-8620-9F2E78B38A8D}"/>
    <hyperlink ref="A8891" r:id="rId8881" xr:uid="{8B133043-2B3C-4EAC-AEF0-BFD5D8E3AE20}"/>
    <hyperlink ref="A8892" r:id="rId8882" xr:uid="{6251A95B-79D7-4CDE-BA8C-8F50B4EE6B21}"/>
    <hyperlink ref="A8893" r:id="rId8883" xr:uid="{6EB94B9B-52AF-448E-94E8-B7401A81A032}"/>
    <hyperlink ref="A8894" r:id="rId8884" xr:uid="{B999487C-8171-4EDA-A8C0-DF25C3D0DB0F}"/>
    <hyperlink ref="A8895" r:id="rId8885" xr:uid="{8FF8DD1F-2960-483E-9B84-425CB537417D}"/>
    <hyperlink ref="A8896" r:id="rId8886" xr:uid="{AE0E0B1B-F310-4F25-87F1-8FDF4133767B}"/>
    <hyperlink ref="A8897" r:id="rId8887" xr:uid="{970B42A1-BBEE-4F06-AA2E-6A54EE0B2714}"/>
    <hyperlink ref="A8898" r:id="rId8888" xr:uid="{C655261C-57C9-453B-9B9E-D937D398C293}"/>
    <hyperlink ref="A8899" r:id="rId8889" xr:uid="{4295D384-AD3E-4946-8B20-C01F009F697E}"/>
    <hyperlink ref="A8900" r:id="rId8890" xr:uid="{1EB15705-F4CE-4362-9042-8F2D97033141}"/>
    <hyperlink ref="A8901" r:id="rId8891" xr:uid="{9E4A74C0-50E1-48DB-B5FB-1F5691382724}"/>
    <hyperlink ref="A8902" r:id="rId8892" xr:uid="{0BC19DA1-A027-49B8-B46B-F43612B50ECB}"/>
    <hyperlink ref="A8903" r:id="rId8893" xr:uid="{71318DFB-7B65-4272-A1D2-59D64ADB6290}"/>
    <hyperlink ref="A8904" r:id="rId8894" xr:uid="{522C058B-6179-4D24-8042-202491541863}"/>
    <hyperlink ref="A8905" r:id="rId8895" xr:uid="{C490D1A0-24CB-4AF6-B463-5FF8EB4C7CD7}"/>
    <hyperlink ref="A8906" r:id="rId8896" xr:uid="{65391CA8-4E41-476B-A98F-CA42323EAA2A}"/>
    <hyperlink ref="A8907" r:id="rId8897" xr:uid="{CCEE96D6-4B39-4B7A-8488-9FDB9D586093}"/>
    <hyperlink ref="A8908" r:id="rId8898" xr:uid="{10A583C2-BF45-4B20-8B5E-EBD10F842BD8}"/>
    <hyperlink ref="A8909" r:id="rId8899" xr:uid="{2C87A839-529E-4DAA-837A-0B2941527673}"/>
    <hyperlink ref="A8910" r:id="rId8900" xr:uid="{E1632FF9-8870-4976-9DF0-F9744F2C12E4}"/>
    <hyperlink ref="A8911" r:id="rId8901" xr:uid="{B09C230F-D38E-4B66-A661-D19BB00B0D9C}"/>
    <hyperlink ref="A8912" r:id="rId8902" xr:uid="{6E9CFB38-5ECD-4102-A0D7-C33F0B1961E8}"/>
    <hyperlink ref="A8913" r:id="rId8903" xr:uid="{11F7718B-5578-423D-8F2A-D4EA5C9C8894}"/>
    <hyperlink ref="A8914" r:id="rId8904" xr:uid="{998DD73D-7ECB-48F1-99F8-4857FBA1FCAF}"/>
    <hyperlink ref="A8915" r:id="rId8905" xr:uid="{D9217B11-2748-4648-9F12-5A81C4B6B7F0}"/>
    <hyperlink ref="A8916" r:id="rId8906" xr:uid="{5F47666E-CAEA-48CB-9702-9A3AC30EA7F7}"/>
    <hyperlink ref="A8917" r:id="rId8907" xr:uid="{1DF7FCD5-76C8-475D-975B-809477C46057}"/>
    <hyperlink ref="A8918" r:id="rId8908" xr:uid="{2C9FCBF2-FD88-4CFF-8328-0E8AAEDA4A0F}"/>
    <hyperlink ref="A8919" r:id="rId8909" xr:uid="{F00CFF45-AD32-4E6F-8FE6-A98BED9179CE}"/>
    <hyperlink ref="A8920" r:id="rId8910" xr:uid="{F3B16D08-C7B6-47A4-8EF4-8A93F36C97F5}"/>
    <hyperlink ref="A8921" r:id="rId8911" xr:uid="{69763CF2-03D7-4A7D-8C32-CC15126E7DC2}"/>
    <hyperlink ref="A8922" r:id="rId8912" xr:uid="{B264305E-C546-4113-9F47-D4241A8CD78B}"/>
    <hyperlink ref="A8923" r:id="rId8913" xr:uid="{175D283A-8176-465A-9C14-7BC974667C95}"/>
    <hyperlink ref="A8924" r:id="rId8914" xr:uid="{99EA9F75-541C-40A0-94F1-076276385602}"/>
    <hyperlink ref="A8925" r:id="rId8915" xr:uid="{74D3B9CE-BC7E-4AD3-87B5-3D0A37E77B2A}"/>
    <hyperlink ref="A8926" r:id="rId8916" xr:uid="{44A7B038-6678-497F-B99C-1815E2C9EBAB}"/>
    <hyperlink ref="A8927" r:id="rId8917" xr:uid="{F6D6476E-B1EC-4F8C-80FC-A5F9D2C50A50}"/>
    <hyperlink ref="A8928" r:id="rId8918" xr:uid="{A9ACBD04-D14B-4718-8131-B0925DDE34B4}"/>
    <hyperlink ref="A8929" r:id="rId8919" xr:uid="{92D5611F-6CCF-42B3-9478-0FEA8165F436}"/>
    <hyperlink ref="A8930" r:id="rId8920" xr:uid="{491B3B5E-5805-4304-B59C-4945CFE75844}"/>
    <hyperlink ref="A8931" r:id="rId8921" xr:uid="{F1BA2134-087C-4718-937F-F952D1487464}"/>
    <hyperlink ref="A8932" r:id="rId8922" xr:uid="{781A1C21-C94F-4B2C-A81D-A34E4CACF1BA}"/>
    <hyperlink ref="A8933" r:id="rId8923" xr:uid="{E468E404-BB2D-4716-8C5C-DB2AF41DE733}"/>
    <hyperlink ref="A8934" r:id="rId8924" xr:uid="{BE65C149-10C2-4223-BFB0-B1EF15424269}"/>
    <hyperlink ref="A8935" r:id="rId8925" xr:uid="{F7D99116-2D3A-4487-A9AE-F0AE9B27819D}"/>
    <hyperlink ref="A8936" r:id="rId8926" xr:uid="{BFEF4014-54DC-48CA-94AA-03092266F728}"/>
    <hyperlink ref="A8937" r:id="rId8927" xr:uid="{B1C9E29D-BB75-41A0-A034-39E94F49314E}"/>
    <hyperlink ref="A8938" r:id="rId8928" xr:uid="{68D17898-9B42-4EAB-9358-D3664A1FCD56}"/>
    <hyperlink ref="A8939" r:id="rId8929" xr:uid="{88924C2F-310E-4C40-AAE3-BA90B6CE8FDF}"/>
    <hyperlink ref="A8940" r:id="rId8930" xr:uid="{24482EF4-4CD3-4680-911C-181BCC2D7982}"/>
    <hyperlink ref="A8941" r:id="rId8931" xr:uid="{061C8697-3285-4A7A-94FF-0A5974DD4C0B}"/>
    <hyperlink ref="A8942" r:id="rId8932" xr:uid="{62770DA4-E04D-4595-86E0-0D8A3477D026}"/>
    <hyperlink ref="A8943" r:id="rId8933" xr:uid="{0CB20D56-7DC4-4903-9D7F-0A92496899D2}"/>
    <hyperlink ref="A8944" r:id="rId8934" xr:uid="{C675F801-C6B4-4E11-B803-22D82538FAFD}"/>
    <hyperlink ref="A8945" r:id="rId8935" xr:uid="{8A171EE7-7404-4FFD-94A7-9660E72EE9EA}"/>
    <hyperlink ref="A8946" r:id="rId8936" xr:uid="{561A21FC-315F-4DED-953D-2C1CA2D2F404}"/>
    <hyperlink ref="A8947" r:id="rId8937" xr:uid="{151B382B-B168-477F-A2C3-4F04A25B63EC}"/>
    <hyperlink ref="A8948" r:id="rId8938" xr:uid="{3BBF3CFE-2369-46A5-A23D-0CEB715E6B61}"/>
    <hyperlink ref="A8949" r:id="rId8939" xr:uid="{74562910-BE5C-4D0A-8AEE-EBC9C28153E8}"/>
    <hyperlink ref="A8950" r:id="rId8940" xr:uid="{E7EEB3A5-0FD9-45F1-8F73-D46AA5B16211}"/>
    <hyperlink ref="A8951" r:id="rId8941" xr:uid="{091A6370-92D2-4B05-8EB1-47D551F77BF0}"/>
    <hyperlink ref="A8952" r:id="rId8942" xr:uid="{FB74D23A-BFB1-4C25-948A-7E614B5606E7}"/>
    <hyperlink ref="A8953" r:id="rId8943" xr:uid="{522D577F-E1BB-4E19-94C5-63C3691C4A08}"/>
    <hyperlink ref="A8954" r:id="rId8944" xr:uid="{29B32A35-A2FE-4092-AD68-3743E73989ED}"/>
    <hyperlink ref="A8955" r:id="rId8945" xr:uid="{9A7AECE7-74E2-43AE-8F94-D54B3CEFEC05}"/>
    <hyperlink ref="A8956" r:id="rId8946" xr:uid="{EAE7E177-E053-41CB-8B79-27EA2BA09B2A}"/>
    <hyperlink ref="A8957" r:id="rId8947" xr:uid="{D3E366C4-6F1F-4FDC-A882-3A69C2F3C4DB}"/>
    <hyperlink ref="A8958" r:id="rId8948" xr:uid="{B7A0C68A-1B23-4DC9-8279-B49FB36E5D5B}"/>
    <hyperlink ref="A8959" r:id="rId8949" xr:uid="{9D288206-0D0C-446B-B61D-FEBB95ECE5A9}"/>
    <hyperlink ref="A8960" r:id="rId8950" xr:uid="{5BCE2FD1-3D39-4347-AD6E-A22C8C0F7B35}"/>
    <hyperlink ref="A8961" r:id="rId8951" xr:uid="{54DB2EAA-587F-4B25-A440-E13A0606F6F6}"/>
    <hyperlink ref="A8962" r:id="rId8952" xr:uid="{A8FEAA74-046E-40B7-94E7-DDDEF48F2B8A}"/>
    <hyperlink ref="A8963" r:id="rId8953" xr:uid="{F75C29F0-84E7-45F2-8CD1-83E42486F733}"/>
    <hyperlink ref="A8964" r:id="rId8954" xr:uid="{167E0383-8D00-4DFF-B05C-2E9FBC10EA99}"/>
    <hyperlink ref="A8965" r:id="rId8955" xr:uid="{2AFD73EA-A81A-4BE6-9C13-EAD776C06AD7}"/>
    <hyperlink ref="A8966" r:id="rId8956" xr:uid="{3A7B7087-6FF6-4BE7-B38A-C5CA312385A3}"/>
    <hyperlink ref="A8967" r:id="rId8957" xr:uid="{AA1F47F0-9A17-4B53-BF47-EE73EDD44C67}"/>
    <hyperlink ref="A8968" r:id="rId8958" xr:uid="{9FCB7F25-5D00-4ADD-AC08-2A8A2D1C1B67}"/>
    <hyperlink ref="A8969" r:id="rId8959" xr:uid="{F766E389-CFF5-4CCD-9E0E-FA87D77C9BB5}"/>
    <hyperlink ref="A8970" r:id="rId8960" xr:uid="{53CB49F0-0237-46E0-B167-1BD13CEA3743}"/>
    <hyperlink ref="A8971" r:id="rId8961" xr:uid="{8EE90E3B-ADE4-46D6-A0B5-D33E478567B5}"/>
    <hyperlink ref="A8972" r:id="rId8962" xr:uid="{8A51F4AE-2862-4B04-8C36-48B1EC5FEDC5}"/>
    <hyperlink ref="A8973" r:id="rId8963" xr:uid="{56E90529-2F83-41BD-BC76-1C3BC203032C}"/>
    <hyperlink ref="A8974" r:id="rId8964" xr:uid="{39BB17B1-D546-4067-A124-E273A071CF11}"/>
    <hyperlink ref="A8975" r:id="rId8965" xr:uid="{601D12D2-229B-42F3-BB27-55FB255C39E5}"/>
    <hyperlink ref="A8976" r:id="rId8966" xr:uid="{30A8105E-0173-4400-8922-406FF5D8E01B}"/>
    <hyperlink ref="A8977" r:id="rId8967" xr:uid="{2CCBF3F8-5AE7-4CA8-8556-3413D6CEDBDE}"/>
    <hyperlink ref="A8978" r:id="rId8968" xr:uid="{F7B3B904-7693-4396-BA3C-25F019E7043E}"/>
    <hyperlink ref="A8979" r:id="rId8969" xr:uid="{E822881E-E996-4634-9EDA-A17A772A8EDA}"/>
    <hyperlink ref="A8980" r:id="rId8970" xr:uid="{2CA36092-CB53-4551-B0AC-9E2909B21938}"/>
    <hyperlink ref="A8981" r:id="rId8971" xr:uid="{D5A9D3C6-0610-4C42-B7D7-5CAB1C715427}"/>
    <hyperlink ref="A8982" r:id="rId8972" xr:uid="{593815B8-2213-4103-88BB-A4EEBDA78464}"/>
    <hyperlink ref="A8983" r:id="rId8973" xr:uid="{E18477E5-D9BF-4799-A413-F9E29382751A}"/>
    <hyperlink ref="A8984" r:id="rId8974" xr:uid="{5A7D91E8-B1DE-4011-AD77-21939684E999}"/>
    <hyperlink ref="A8985" r:id="rId8975" xr:uid="{205D6140-A792-467C-B2CB-E6CF613F4C2F}"/>
    <hyperlink ref="A8986" r:id="rId8976" xr:uid="{77C8F9F5-A021-43B3-A61C-42D2B563E143}"/>
    <hyperlink ref="A8987" r:id="rId8977" xr:uid="{FE522A7E-08A3-40D7-97EA-DB87A826FA26}"/>
    <hyperlink ref="A8988" r:id="rId8978" xr:uid="{80DE9E0B-43AD-44DA-B1F2-F84D17D6278D}"/>
    <hyperlink ref="A8989" r:id="rId8979" xr:uid="{7AE41A9C-61A4-44A3-9E2E-A64A57D2CCEF}"/>
    <hyperlink ref="A8990" r:id="rId8980" xr:uid="{9FFEB9E9-2746-447D-A71A-BA36DD3B1AF3}"/>
    <hyperlink ref="A8991" r:id="rId8981" xr:uid="{B3C5D40D-2260-4639-A639-4208AC4A001A}"/>
    <hyperlink ref="A8992" r:id="rId8982" xr:uid="{5414AA9B-2CDE-4509-B8B4-3CF554F2468F}"/>
    <hyperlink ref="A8993" r:id="rId8983" xr:uid="{C86195DC-7139-434C-8BDC-63CC649478BC}"/>
    <hyperlink ref="A8994" r:id="rId8984" xr:uid="{BD0965BF-519A-4E1A-B764-E534CF02A923}"/>
    <hyperlink ref="A8995" r:id="rId8985" xr:uid="{3C8EC618-90AE-41F5-8889-608F83798AE6}"/>
    <hyperlink ref="A8996" r:id="rId8986" xr:uid="{3A9CB05D-513F-4053-B44B-6D3EA629FFA3}"/>
    <hyperlink ref="A8997" r:id="rId8987" xr:uid="{0AE1AB58-2C51-49F4-9E07-D92174F3A1DE}"/>
    <hyperlink ref="A8998" r:id="rId8988" xr:uid="{4E72AE20-A4F3-4F6D-A2C9-FC7EDFFC43C2}"/>
    <hyperlink ref="A8999" r:id="rId8989" xr:uid="{35A2D1CB-616F-4D81-B44F-20CEAB234C36}"/>
    <hyperlink ref="A9000" r:id="rId8990" xr:uid="{34C5D8CF-18B7-47D0-B25B-F96375BE611F}"/>
    <hyperlink ref="A9001" r:id="rId8991" xr:uid="{D1AE76C5-9043-4A8A-AA64-834C0664367E}"/>
    <hyperlink ref="A9002" r:id="rId8992" xr:uid="{7F7E77F5-8FE1-4205-AE6D-5471EB38F43D}"/>
    <hyperlink ref="A9003" r:id="rId8993" xr:uid="{2C263E4F-D7D7-4D53-9D2C-9577897D67B8}"/>
    <hyperlink ref="A9004" r:id="rId8994" xr:uid="{9FFE28FC-03F0-48AB-8583-846B6029F9D3}"/>
    <hyperlink ref="A9005" r:id="rId8995" xr:uid="{FCCEBB0E-15B5-4EC3-8795-07D990145A0C}"/>
    <hyperlink ref="A9006" r:id="rId8996" xr:uid="{0C878A0F-8C1D-42B9-A61F-DC13595F0B46}"/>
    <hyperlink ref="A9007" r:id="rId8997" xr:uid="{80E888A9-9046-4FC1-AEEE-7E3BC244BC87}"/>
    <hyperlink ref="A9008" r:id="rId8998" xr:uid="{015AE7EA-94F4-4F3A-A4CA-BE3BDDECDF5C}"/>
    <hyperlink ref="A9009" r:id="rId8999" xr:uid="{8B4BDC20-3EA2-4BF5-A7A5-204D2D03EA48}"/>
    <hyperlink ref="A9010" r:id="rId9000" xr:uid="{46BFBA87-CE53-4724-8277-BD699D2A8C51}"/>
    <hyperlink ref="A9011" r:id="rId9001" xr:uid="{3DED5993-733E-4064-B895-0F2AB2C9300F}"/>
    <hyperlink ref="A9012" r:id="rId9002" xr:uid="{92ABC05C-E39C-4A96-9801-F82D4DF71541}"/>
    <hyperlink ref="A9013" r:id="rId9003" xr:uid="{D94540DC-3872-4D25-840C-AFA596D0F4C2}"/>
    <hyperlink ref="A9014" r:id="rId9004" xr:uid="{37204B4D-540B-4697-BCD1-7B39794F3831}"/>
    <hyperlink ref="A9015" r:id="rId9005" xr:uid="{1AE31380-9E09-474D-A1FF-7AB8CDFC1B01}"/>
    <hyperlink ref="A9016" r:id="rId9006" xr:uid="{F9F1EB05-2CF3-449A-A186-21AC57D7FA4A}"/>
    <hyperlink ref="A9017" r:id="rId9007" xr:uid="{DCD5A69B-DCBB-4E30-B7F4-B046FA8A0A73}"/>
    <hyperlink ref="A9018" r:id="rId9008" xr:uid="{9FFBDB8F-8F44-4391-B455-854BF4B77553}"/>
    <hyperlink ref="A9019" r:id="rId9009" xr:uid="{2A5ACD46-C630-45E2-A9C9-257642034FD1}"/>
    <hyperlink ref="A9020" r:id="rId9010" xr:uid="{9CD75BB7-C762-4F9B-9524-E0D3DF9E5595}"/>
    <hyperlink ref="A9021" r:id="rId9011" xr:uid="{C8C374D6-1B70-452F-A502-3818F67A0D1C}"/>
    <hyperlink ref="A9022" r:id="rId9012" xr:uid="{5D54F12C-CB24-439E-95B4-DEE8B8E59C6C}"/>
    <hyperlink ref="A9023" r:id="rId9013" xr:uid="{FA51C2A6-8787-4BB0-9BB5-661753F46F29}"/>
    <hyperlink ref="A9024" r:id="rId9014" xr:uid="{E19D076A-33FE-43A4-AD67-07AF686D7DFB}"/>
    <hyperlink ref="A9025" r:id="rId9015" xr:uid="{603139A2-B6A1-467A-831A-C69C3126EC52}"/>
    <hyperlink ref="A9026" r:id="rId9016" xr:uid="{97127C36-A00B-4232-8A05-68F2C6173394}"/>
    <hyperlink ref="A9027" r:id="rId9017" xr:uid="{83159A7E-D3E3-49D6-8198-6399608AA28B}"/>
    <hyperlink ref="A9028" r:id="rId9018" xr:uid="{859E834B-AE0B-48B7-A909-D36243EA891D}"/>
    <hyperlink ref="A9029" r:id="rId9019" xr:uid="{DBA4805B-E586-4694-A53F-EA3538D79F41}"/>
    <hyperlink ref="A9030" r:id="rId9020" xr:uid="{89153C0C-8F5D-46B3-8DF9-7705DDCB336A}"/>
    <hyperlink ref="A9031" r:id="rId9021" xr:uid="{FFD04826-96BF-4C09-8EC5-0B36571948BA}"/>
    <hyperlink ref="A9032" r:id="rId9022" xr:uid="{678D6662-82C0-4E3E-A5D2-1B0294FE9B56}"/>
    <hyperlink ref="A9033" r:id="rId9023" xr:uid="{1574A7D3-0ED4-4B83-B7DD-5E4720261D8B}"/>
    <hyperlink ref="A9034" r:id="rId9024" xr:uid="{80D058EE-1AA5-4E1C-A629-6FC007FA6103}"/>
    <hyperlink ref="A9035" r:id="rId9025" xr:uid="{F4F12346-B626-4583-859D-73470F036CBB}"/>
    <hyperlink ref="A9036" r:id="rId9026" xr:uid="{FE307352-F841-4A08-AAD8-C3CA0CB03B17}"/>
    <hyperlink ref="A9037" r:id="rId9027" xr:uid="{70612F24-D925-4A33-90DF-65BD8A2996B6}"/>
    <hyperlink ref="A9038" r:id="rId9028" xr:uid="{F3F85E36-7F55-4E1C-A8A1-32D10368BE94}"/>
    <hyperlink ref="A9039" r:id="rId9029" xr:uid="{D3E60B8A-BB46-4828-9D14-A1CC559C6150}"/>
    <hyperlink ref="A9040" r:id="rId9030" xr:uid="{066F2083-10A9-4B43-B511-DCA1FE36BE84}"/>
    <hyperlink ref="A9041" r:id="rId9031" xr:uid="{D2B8D337-4B4A-4B0A-830E-7D98CFC5654F}"/>
    <hyperlink ref="A9042" r:id="rId9032" xr:uid="{38C5152F-F6B5-4128-A497-B6404DEAC114}"/>
    <hyperlink ref="A9043" r:id="rId9033" xr:uid="{6B46E6DD-6342-4CA8-BF37-0AFFA0FC385B}"/>
    <hyperlink ref="A9044" r:id="rId9034" xr:uid="{F4FCBFAF-93D9-4123-8C96-6906C889DD1B}"/>
    <hyperlink ref="A9045" r:id="rId9035" xr:uid="{37A9FA59-54D2-4294-ACC8-76E570D6E380}"/>
    <hyperlink ref="A9046" r:id="rId9036" xr:uid="{D02936AE-4CF1-433F-9A55-DD69DE103BAB}"/>
    <hyperlink ref="A9047" r:id="rId9037" xr:uid="{E76C5A3F-7C34-4DC0-B7B2-B0A3273A727E}"/>
    <hyperlink ref="A9048" r:id="rId9038" xr:uid="{852431BB-7CE6-4980-8FF7-E116AD5FC971}"/>
    <hyperlink ref="A9049" r:id="rId9039" xr:uid="{5E5A6322-6337-4C3D-897B-E3ED9D3B6F97}"/>
    <hyperlink ref="A9050" r:id="rId9040" xr:uid="{D849745D-DF55-4E37-8FE0-DBD72E1D1249}"/>
    <hyperlink ref="A9051" r:id="rId9041" xr:uid="{2D417B56-664B-47C0-9FA5-FD7553ED072C}"/>
    <hyperlink ref="A9052" r:id="rId9042" xr:uid="{057D2E26-9DE0-4B58-814A-3E07E7C8D5B7}"/>
    <hyperlink ref="A9053" r:id="rId9043" xr:uid="{F10D3282-475D-4176-9C75-BAF79D39F949}"/>
    <hyperlink ref="A9054" r:id="rId9044" xr:uid="{3C184A56-E867-40FE-BB63-1B5F2ADA00CB}"/>
    <hyperlink ref="A9055" r:id="rId9045" xr:uid="{0FE5A64B-3C36-4076-A4F0-EA72A32A03E5}"/>
    <hyperlink ref="A9056" r:id="rId9046" xr:uid="{C527F6DD-7231-419B-9861-941D4A154263}"/>
    <hyperlink ref="A9057" r:id="rId9047" xr:uid="{1E292E1F-0C3A-4946-B98A-DA9DB32A6534}"/>
    <hyperlink ref="A9058" r:id="rId9048" xr:uid="{3F46E684-0625-46BA-B246-8B1ED0107360}"/>
    <hyperlink ref="A9059" r:id="rId9049" xr:uid="{2E50FCFB-B975-4D07-B4F2-B342FA3D5B69}"/>
    <hyperlink ref="A9060" r:id="rId9050" xr:uid="{DF6EFFB4-0D60-48F7-918D-8454E0A3BB2E}"/>
    <hyperlink ref="A9061" r:id="rId9051" xr:uid="{9A576D1C-2788-4B09-8311-492DA634C714}"/>
    <hyperlink ref="A9062" r:id="rId9052" xr:uid="{1C27256B-B701-4BF9-A9B7-00FFCC9F1964}"/>
    <hyperlink ref="A9063" r:id="rId9053" xr:uid="{30810AE9-441B-4996-87F2-5486132A04A3}"/>
    <hyperlink ref="A9064" r:id="rId9054" xr:uid="{589292BD-F040-43D2-B5B9-1961097652EF}"/>
    <hyperlink ref="A9065" r:id="rId9055" xr:uid="{94F8ABA8-1B54-4DE4-AC62-52E535177586}"/>
    <hyperlink ref="A9066" r:id="rId9056" xr:uid="{819644C4-13C5-4CA4-A669-66E2D1C1C060}"/>
    <hyperlink ref="A9067" r:id="rId9057" xr:uid="{E313EA56-5496-4F12-A292-CE12E463B3C7}"/>
    <hyperlink ref="A9068" r:id="rId9058" xr:uid="{3D966EF9-92F6-4D71-B966-7DEA572A30F8}"/>
    <hyperlink ref="A9069" r:id="rId9059" xr:uid="{152AE8C6-8AA8-4E75-9589-378D43689C4F}"/>
    <hyperlink ref="A9070" r:id="rId9060" xr:uid="{B37D315F-3191-47FE-B905-349B6CC4D43B}"/>
    <hyperlink ref="A9071" r:id="rId9061" xr:uid="{E2962FE2-AC43-4F5D-888F-041265F72C2E}"/>
    <hyperlink ref="A9072" r:id="rId9062" xr:uid="{1BD5C793-E847-47E7-AF52-AA39CA91FA4D}"/>
    <hyperlink ref="A9073" r:id="rId9063" xr:uid="{0EDD367F-EB15-47E8-9BB1-9CA0CDFB299E}"/>
    <hyperlink ref="A9074" r:id="rId9064" xr:uid="{0B9192E8-2612-452C-86A5-13D91D8F5104}"/>
    <hyperlink ref="A9075" r:id="rId9065" xr:uid="{3D5CF15F-C039-4DFD-B859-FE3DE903F1C6}"/>
    <hyperlink ref="A9076" r:id="rId9066" xr:uid="{6C4944A1-893E-4AA5-97B9-FF7744F031E8}"/>
    <hyperlink ref="A9077" r:id="rId9067" xr:uid="{86C30323-C862-4CEE-8F40-1D4C28EC5200}"/>
    <hyperlink ref="A9078" r:id="rId9068" xr:uid="{E9D14D3B-27C7-4FF2-850C-E4FA64DD2710}"/>
    <hyperlink ref="A9079" r:id="rId9069" xr:uid="{846D8418-D890-4DC6-89D7-BD56096FF237}"/>
    <hyperlink ref="A9080" r:id="rId9070" xr:uid="{932C2D32-7DC4-4F2C-A760-7E8C6005C1AF}"/>
    <hyperlink ref="A9081" r:id="rId9071" xr:uid="{19B12EA3-E9E5-4A59-9ABB-EAEA7EDF1B9E}"/>
    <hyperlink ref="A9082" r:id="rId9072" xr:uid="{FF5550E7-2AB5-4AF8-A037-1E35BA733A5C}"/>
    <hyperlink ref="A9083" r:id="rId9073" xr:uid="{B1B659F7-4E80-43E5-89D9-D1EAEE4427F0}"/>
    <hyperlink ref="A9084" r:id="rId9074" xr:uid="{3FCC4A4D-0997-42F9-B347-376174AA5BF6}"/>
    <hyperlink ref="A9085" r:id="rId9075" xr:uid="{218FEC3C-6B23-41C3-84FC-AB6E5FA63F73}"/>
    <hyperlink ref="A9086" r:id="rId9076" xr:uid="{AED9177B-959E-4BDB-8A94-42AFAF38768B}"/>
    <hyperlink ref="A9087" r:id="rId9077" xr:uid="{4B01FEE6-9FF1-4254-9676-A9850ABE55ED}"/>
    <hyperlink ref="A9088" r:id="rId9078" xr:uid="{B36A6AB1-04EF-4B5F-B89B-D95159B940B2}"/>
    <hyperlink ref="A9089" r:id="rId9079" xr:uid="{3109FFC2-1270-4CF2-B317-66CEFD486BF0}"/>
    <hyperlink ref="A9090" r:id="rId9080" xr:uid="{DBB06620-6B3E-4955-B9BD-D6C4EFCA496C}"/>
    <hyperlink ref="A9091" r:id="rId9081" xr:uid="{115A0623-F0C4-4FDA-B2D8-045DD8491EAB}"/>
    <hyperlink ref="A9092" r:id="rId9082" xr:uid="{C6F7763D-7E4F-4DB9-8D69-4A175D677562}"/>
    <hyperlink ref="A9093" r:id="rId9083" xr:uid="{4A3E5477-1BB0-4AFD-B5B5-86967ACC80B7}"/>
    <hyperlink ref="A9094" r:id="rId9084" xr:uid="{E1F00633-6713-41CE-80C3-8AC0AA18C429}"/>
    <hyperlink ref="A9095" r:id="rId9085" xr:uid="{F5AF6EB3-989D-4D50-A832-10D1E9934490}"/>
    <hyperlink ref="A9096" r:id="rId9086" xr:uid="{6BD884D6-914F-485F-8045-5C394D43E8E3}"/>
    <hyperlink ref="A9097" r:id="rId9087" xr:uid="{50BB815E-5983-4762-8229-D94BBFBC2276}"/>
    <hyperlink ref="A9098" r:id="rId9088" xr:uid="{1F936B3B-327A-442A-9AEB-8356A6CD3B31}"/>
    <hyperlink ref="A9099" r:id="rId9089" xr:uid="{F0717A4F-32BA-4B53-803B-EF1A5CBEE810}"/>
    <hyperlink ref="A9100" r:id="rId9090" xr:uid="{13421293-ED34-4206-8B42-70463C0239FB}"/>
    <hyperlink ref="A9101" r:id="rId9091" xr:uid="{C0F2F33D-09A5-4FF9-AC2F-9002DAA18E22}"/>
    <hyperlink ref="A9102" r:id="rId9092" xr:uid="{15043746-171C-4087-8C85-68DE6B29553A}"/>
    <hyperlink ref="A9103" r:id="rId9093" xr:uid="{6A9503A8-8526-418E-9A8F-DDCD15C38DD5}"/>
    <hyperlink ref="A9104" r:id="rId9094" xr:uid="{DB81CD1B-3C1F-4137-AC24-4EA11874D8D4}"/>
    <hyperlink ref="A9105" r:id="rId9095" xr:uid="{33FEA716-3E21-4023-A0A3-40F92A62F154}"/>
    <hyperlink ref="A9106" r:id="rId9096" xr:uid="{DE934AFE-93B2-4BAE-A768-1F9758C06EB5}"/>
    <hyperlink ref="A9107" r:id="rId9097" xr:uid="{DCEAFC3B-E2DC-4AC6-BB6C-5DD5CEC25903}"/>
    <hyperlink ref="A9108" r:id="rId9098" xr:uid="{FD555D59-FB51-48AD-A8E1-1468C2584FD4}"/>
    <hyperlink ref="A9109" r:id="rId9099" xr:uid="{30F84989-9D86-45DE-B4B2-6ACB7F23BB7D}"/>
    <hyperlink ref="A9110" r:id="rId9100" xr:uid="{030A2D9F-1B4E-4D8B-9B89-5A0E7F3D3553}"/>
    <hyperlink ref="A9111" r:id="rId9101" xr:uid="{E99317D1-0B41-4F76-BEF2-F569D41029ED}"/>
    <hyperlink ref="A9112" r:id="rId9102" xr:uid="{33E38171-177F-41B4-884D-27A6E2496EB5}"/>
    <hyperlink ref="A9113" r:id="rId9103" xr:uid="{5A1C75BA-DF91-47BB-ABB5-4DE510D4B954}"/>
    <hyperlink ref="A9114" r:id="rId9104" xr:uid="{36C5778A-C9D0-4C36-B5A6-7C6D8DDF3788}"/>
    <hyperlink ref="A9115" r:id="rId9105" xr:uid="{AEACA58B-743B-43E5-A339-F1BAA345769D}"/>
    <hyperlink ref="A9116" r:id="rId9106" xr:uid="{98E7783A-A44D-454C-895D-45E6F2C195F2}"/>
    <hyperlink ref="A9117" r:id="rId9107" xr:uid="{CBDDF293-3A81-4E9E-A8D8-72CE6E65DEB8}"/>
    <hyperlink ref="A9118" r:id="rId9108" xr:uid="{EA9E1649-9BEA-4673-BF95-183099289FA3}"/>
    <hyperlink ref="A9119" r:id="rId9109" xr:uid="{E7F287E1-3B75-4F12-A18B-4CFA050F0FD2}"/>
    <hyperlink ref="A9120" r:id="rId9110" xr:uid="{1691832E-A635-4C31-A790-22B9349CD959}"/>
    <hyperlink ref="A9121" r:id="rId9111" xr:uid="{98C7DA70-E2DB-4AA6-BBE2-B230EB6AD727}"/>
    <hyperlink ref="A9122" r:id="rId9112" xr:uid="{3E5B6CE8-87B0-467F-B258-F20DD4CF81AA}"/>
    <hyperlink ref="A9123" r:id="rId9113" xr:uid="{E6DFBA00-1A0F-4147-961E-C37588DA9162}"/>
    <hyperlink ref="A9124" r:id="rId9114" xr:uid="{FC3D8DEF-3FE2-46ED-9B1D-C019F2321352}"/>
    <hyperlink ref="A9125" r:id="rId9115" xr:uid="{8A1A19E5-83EC-4078-BA2F-0625D428EAC5}"/>
    <hyperlink ref="A9126" r:id="rId9116" xr:uid="{0E3C4975-1C31-41F1-A95B-1105FC79420A}"/>
    <hyperlink ref="A9127" r:id="rId9117" xr:uid="{2E370A8C-2C23-435F-A7A1-4A51C3789FDF}"/>
    <hyperlink ref="A9128" r:id="rId9118" xr:uid="{4EB87584-444A-4B0F-B2B6-03B671ABFEF3}"/>
    <hyperlink ref="A9129" r:id="rId9119" xr:uid="{D7CBF6F0-24AF-41F0-99D9-3DA5DFC2253C}"/>
    <hyperlink ref="A9130" r:id="rId9120" xr:uid="{321ECE02-73E7-4589-AA3F-4E7595AAD884}"/>
    <hyperlink ref="A9131" r:id="rId9121" xr:uid="{E237282E-A36D-463A-AC30-F3F1022C4AF3}"/>
    <hyperlink ref="A9132" r:id="rId9122" xr:uid="{1D6C8F89-4A58-4803-B6C8-6EF5D7DA3CB8}"/>
    <hyperlink ref="A9133" r:id="rId9123" xr:uid="{563E1E98-B383-4586-8C81-7FD8A48F65B4}"/>
    <hyperlink ref="A9134" r:id="rId9124" xr:uid="{4C0B0143-4667-44BA-B069-443F64ADB818}"/>
    <hyperlink ref="A9135" r:id="rId9125" xr:uid="{D6C5D5E3-9C07-40D4-B1C2-4D528174BC9F}"/>
    <hyperlink ref="A9136" r:id="rId9126" xr:uid="{1258687B-0E8C-4241-93C0-5598994CF8D8}"/>
    <hyperlink ref="A9137" r:id="rId9127" xr:uid="{A6D42632-6846-4768-A8EC-12F0409146FF}"/>
    <hyperlink ref="A9138" r:id="rId9128" xr:uid="{56C3CCA0-FCEC-4C4A-8009-3F056846291B}"/>
    <hyperlink ref="A9139" r:id="rId9129" xr:uid="{04FB6B34-0700-40BA-9281-C179A6E2B23C}"/>
    <hyperlink ref="A9140" r:id="rId9130" xr:uid="{9AC3C20C-E9CD-4048-810F-AEB89AED1619}"/>
    <hyperlink ref="A9141" r:id="rId9131" xr:uid="{AADAEDCD-1029-42A7-983F-9AA58317167F}"/>
    <hyperlink ref="A9142" r:id="rId9132" xr:uid="{94165D73-3024-45DE-9F7E-BDEC236E2415}"/>
    <hyperlink ref="A9143" r:id="rId9133" xr:uid="{9CD1B2FC-9543-46A8-A14F-49307230E26B}"/>
    <hyperlink ref="A9144" r:id="rId9134" xr:uid="{1D18002B-EE4D-4AA5-A876-474700D1619C}"/>
    <hyperlink ref="A9145" r:id="rId9135" xr:uid="{A90A1A7D-BB6E-47DE-83FA-30714EC8EEBE}"/>
    <hyperlink ref="A9146" r:id="rId9136" xr:uid="{57DF81CB-F2D2-4942-8B30-797B0AB38B61}"/>
    <hyperlink ref="A9147" r:id="rId9137" xr:uid="{A46448F1-853D-4463-B933-AF67C92C5441}"/>
    <hyperlink ref="A9148" r:id="rId9138" xr:uid="{A8B24A3D-D864-461D-A729-40216EDA46FE}"/>
    <hyperlink ref="A9149" r:id="rId9139" xr:uid="{EDCE2871-B48A-4C49-A3DD-CFC06EAD732F}"/>
    <hyperlink ref="A9150" r:id="rId9140" xr:uid="{6106AAAF-0F15-4779-BE2F-8898F4A08123}"/>
    <hyperlink ref="A9151" r:id="rId9141" xr:uid="{5CE53D71-FE5E-40A2-9DA5-CB165063AF10}"/>
    <hyperlink ref="A9152" r:id="rId9142" xr:uid="{7CF3AEBE-85E1-4808-A992-3CD091AF84D8}"/>
    <hyperlink ref="A9153" r:id="rId9143" xr:uid="{88876758-EC8B-44E2-8F6B-F086970CAD90}"/>
    <hyperlink ref="A9154" r:id="rId9144" xr:uid="{11B20B5C-5C3B-4E88-8904-EA20DBB80930}"/>
    <hyperlink ref="A9155" r:id="rId9145" xr:uid="{8B4670B4-4B41-4D60-899D-C548CB545C40}"/>
    <hyperlink ref="A9156" r:id="rId9146" xr:uid="{DB26BD99-E1F9-4298-9A98-4C66FA2C5C31}"/>
    <hyperlink ref="A9157" r:id="rId9147" xr:uid="{8C2BCD31-39FD-4CAD-AEF1-39CF35F6E662}"/>
    <hyperlink ref="A9158" r:id="rId9148" xr:uid="{4E3411EA-6C97-4686-989D-C9D25E3F43CC}"/>
    <hyperlink ref="A9159" r:id="rId9149" xr:uid="{09ABB520-D84E-4794-95FE-96681A316A57}"/>
    <hyperlink ref="A9160" r:id="rId9150" xr:uid="{BDFA178F-100D-4B9B-A887-5DA7B5F24468}"/>
    <hyperlink ref="A9161" r:id="rId9151" xr:uid="{574F5A1B-BDD3-4340-9A4F-566FFE1A4E3A}"/>
    <hyperlink ref="A9162" r:id="rId9152" xr:uid="{6B5ABC92-3643-40B6-A794-DD7003C19AEE}"/>
    <hyperlink ref="A9163" r:id="rId9153" xr:uid="{7168A66F-6C34-4EA5-88EC-5244398743C4}"/>
    <hyperlink ref="A9164" r:id="rId9154" xr:uid="{52E45A6B-E078-43D1-951B-B9A6BBD45502}"/>
    <hyperlink ref="A9165" r:id="rId9155" xr:uid="{0101C404-8C11-4794-BDCE-3DB6C070A394}"/>
    <hyperlink ref="A9166" r:id="rId9156" xr:uid="{BB5B6D6C-6838-4683-9B3B-B1CFB4AEC27E}"/>
    <hyperlink ref="A9167" r:id="rId9157" xr:uid="{D5AE382A-148F-493D-BCD4-6E7CFBCA7A56}"/>
    <hyperlink ref="A9168" r:id="rId9158" xr:uid="{AB3AF036-C5DC-4F47-9C8A-1A7413C22BE8}"/>
    <hyperlink ref="A9169" r:id="rId9159" xr:uid="{E56E6055-7631-4FCA-AEB1-BAC41CCB370E}"/>
    <hyperlink ref="A9170" r:id="rId9160" xr:uid="{97FD09CC-70D3-4350-B986-2C66B26711C6}"/>
    <hyperlink ref="A9171" r:id="rId9161" xr:uid="{89BD735F-BA47-4193-A677-9F61D48C2F24}"/>
    <hyperlink ref="A9172" r:id="rId9162" xr:uid="{ACE153CF-E800-425C-AA77-76615BD0D964}"/>
    <hyperlink ref="A9173" r:id="rId9163" xr:uid="{E1FE8144-416A-4338-8DCD-84F76844E94B}"/>
    <hyperlink ref="A9174" r:id="rId9164" xr:uid="{35CFDFE7-042D-43A0-9A85-3C3E528963E8}"/>
    <hyperlink ref="A9175" r:id="rId9165" xr:uid="{0840FF60-C2E5-49E8-ADA6-4770D424926C}"/>
    <hyperlink ref="A9176" r:id="rId9166" xr:uid="{A032687C-3909-4598-95EF-8E5C5D72306E}"/>
    <hyperlink ref="A9177" r:id="rId9167" xr:uid="{77032199-2129-43C0-8834-AE0F9B596F1B}"/>
    <hyperlink ref="A9178" r:id="rId9168" xr:uid="{70122FBD-7B96-40B4-8C08-EB17A2B47838}"/>
    <hyperlink ref="A9179" r:id="rId9169" xr:uid="{B487CD9B-FF17-43C0-87C7-341B46BAD2FC}"/>
    <hyperlink ref="A9180" r:id="rId9170" xr:uid="{33CBA940-DE24-4177-86B9-269153FDA99F}"/>
    <hyperlink ref="A9181" r:id="rId9171" xr:uid="{42D5DD7D-3463-4E98-BB7D-AB5B3D460AD6}"/>
    <hyperlink ref="A9182" r:id="rId9172" xr:uid="{A7C8BA14-160C-4C50-9257-F3C45828B70A}"/>
    <hyperlink ref="A9183" r:id="rId9173" xr:uid="{174A5220-CB8A-46BA-A6D4-E2C80D417471}"/>
    <hyperlink ref="A9184" r:id="rId9174" xr:uid="{BCBB877E-DE18-4C82-B0FE-B06601C8F798}"/>
    <hyperlink ref="A9185" r:id="rId9175" xr:uid="{DFA77C28-66EE-4FAF-B662-DEEA2A485EC9}"/>
    <hyperlink ref="A9186" r:id="rId9176" xr:uid="{8EE13BE6-EEE1-40D8-9C8D-EB636BE27701}"/>
    <hyperlink ref="A9187" r:id="rId9177" xr:uid="{A045DA74-46B2-4D1D-B175-A32AB677CCD8}"/>
    <hyperlink ref="A9188" r:id="rId9178" xr:uid="{CECD8F36-ABAB-4E8D-83E3-C76CE57900A7}"/>
    <hyperlink ref="A9189" r:id="rId9179" xr:uid="{4141E738-7803-40AD-B386-73633C9407D6}"/>
    <hyperlink ref="A9190" r:id="rId9180" xr:uid="{FA8C129F-553B-401A-A596-0AB86DC24094}"/>
    <hyperlink ref="A9191" r:id="rId9181" xr:uid="{272CB836-39B0-4434-9546-0D14AA9AB2DE}"/>
    <hyperlink ref="A9192" r:id="rId9182" xr:uid="{C6E6FA4D-E82C-4434-BA6D-B899D872501E}"/>
    <hyperlink ref="A9193" r:id="rId9183" xr:uid="{39502522-33F4-47AD-A1DF-AE43112D77FF}"/>
    <hyperlink ref="A9194" r:id="rId9184" xr:uid="{71F300D3-6F59-4A61-BB2E-F9BAC49A951C}"/>
    <hyperlink ref="A9195" r:id="rId9185" xr:uid="{15E92585-7B03-41C1-B0FF-BE92922F7D4B}"/>
    <hyperlink ref="A9196" r:id="rId9186" xr:uid="{514EE5C9-0825-414A-9401-811FA1BD65EE}"/>
    <hyperlink ref="A9197" r:id="rId9187" xr:uid="{14058BF3-D022-4162-B444-7CD3B1192885}"/>
    <hyperlink ref="A9198" r:id="rId9188" xr:uid="{1EBD0B60-D594-432B-9E3C-F60270282CE9}"/>
    <hyperlink ref="A9199" r:id="rId9189" xr:uid="{81F582E6-A639-44DA-AA16-D127E519D14E}"/>
    <hyperlink ref="A9200" r:id="rId9190" xr:uid="{297CA299-0097-4A6F-ACB9-27D21D62D745}"/>
    <hyperlink ref="A9201" r:id="rId9191" xr:uid="{861394F3-07C3-4AC9-936B-3D68DF166D06}"/>
    <hyperlink ref="A9202" r:id="rId9192" xr:uid="{8B857083-A5AB-4FC8-A67A-AB1AEDC6D71E}"/>
    <hyperlink ref="A9203" r:id="rId9193" xr:uid="{EAACCA8E-0005-4AC4-B11D-508A672D6FA2}"/>
    <hyperlink ref="A9204" r:id="rId9194" xr:uid="{8BD3604A-5627-4CF9-A148-B8099A0C4778}"/>
    <hyperlink ref="A9205" r:id="rId9195" xr:uid="{829F25A1-4EB5-4E78-A269-805CE6FFAC94}"/>
    <hyperlink ref="A9206" r:id="rId9196" xr:uid="{BC6DFABE-881E-43D0-99C2-51238358D082}"/>
    <hyperlink ref="A9207" r:id="rId9197" xr:uid="{38F06A2D-2828-4052-B174-064966BA59E5}"/>
    <hyperlink ref="A9208" r:id="rId9198" xr:uid="{09180DB6-1A18-4DC3-A690-B9B277725516}"/>
    <hyperlink ref="A9209" r:id="rId9199" xr:uid="{B60D8663-201E-4E3E-976E-BB4B906861FB}"/>
    <hyperlink ref="A9210" r:id="rId9200" xr:uid="{64C2ECC0-ADD9-4D49-9392-511E84D7D858}"/>
    <hyperlink ref="A9211" r:id="rId9201" xr:uid="{FA805F6B-ACAE-46E8-BF18-034402202AD9}"/>
    <hyperlink ref="A9212" r:id="rId9202" xr:uid="{525FFE60-4632-408E-93F4-5084695CC1EC}"/>
    <hyperlink ref="A9213" r:id="rId9203" xr:uid="{C688D2D5-B9C2-4914-AC44-8C6C7326553B}"/>
    <hyperlink ref="A9214" r:id="rId9204" xr:uid="{9C0A7396-721B-4D64-B545-EF51279A30DD}"/>
    <hyperlink ref="A9215" r:id="rId9205" xr:uid="{F34AAEF4-FB65-4E14-BC8C-774B4465255C}"/>
    <hyperlink ref="A9216" r:id="rId9206" xr:uid="{BF4C4BEC-9F14-4E14-B246-A278D1AEFAC5}"/>
    <hyperlink ref="A9217" r:id="rId9207" xr:uid="{EF14BD89-3753-4005-A8F4-0D5A83B966BE}"/>
    <hyperlink ref="A9218" r:id="rId9208" xr:uid="{0E19A528-C370-430F-B07A-77C04AFB0B5C}"/>
    <hyperlink ref="A9219" r:id="rId9209" xr:uid="{9FE1D19B-57CF-4A07-B004-3F3086BBFA5D}"/>
    <hyperlink ref="A9220" r:id="rId9210" xr:uid="{8652648B-8F99-4C3B-B98A-07FECFDB147E}"/>
    <hyperlink ref="A9221" r:id="rId9211" xr:uid="{2F1F6CDF-2DF9-4137-A931-9032D80700AC}"/>
    <hyperlink ref="A9222" r:id="rId9212" xr:uid="{ABD90E7A-0024-4F67-8CD9-6AAF1C5E8A90}"/>
    <hyperlink ref="A9223" r:id="rId9213" xr:uid="{3ACE767E-BA3D-4FB9-AF3F-9B077888DC53}"/>
    <hyperlink ref="A9224" r:id="rId9214" xr:uid="{3021312F-7283-4C0F-BE18-5E80BC3ED732}"/>
    <hyperlink ref="A9225" r:id="rId9215" xr:uid="{8C3A3EB6-B3E5-4305-A664-6C25A59F4A72}"/>
    <hyperlink ref="A9226" r:id="rId9216" xr:uid="{6AE69E73-61ED-4AC3-A2C2-7D685BABE7CE}"/>
    <hyperlink ref="A9227" r:id="rId9217" xr:uid="{0059F2BF-D9D2-4427-B044-5895BF6756DB}"/>
    <hyperlink ref="A9228" r:id="rId9218" xr:uid="{C8476EF8-47E6-4D52-86FE-FAC4C1252C09}"/>
    <hyperlink ref="A9229" r:id="rId9219" xr:uid="{2E4D7A6D-5D36-48F6-8256-AF7056DF8A76}"/>
    <hyperlink ref="A9230" r:id="rId9220" xr:uid="{97909245-22FD-459E-977C-8B173CB51E82}"/>
    <hyperlink ref="A9231" r:id="rId9221" xr:uid="{E832806A-1E96-4107-AC5C-1DF63478E6FD}"/>
    <hyperlink ref="A9232" r:id="rId9222" xr:uid="{2BA401E0-6656-4C04-8F6F-26248C23EF0B}"/>
    <hyperlink ref="A9233" r:id="rId9223" xr:uid="{D801265C-FE39-4F29-AD6C-94DAF289EBCD}"/>
    <hyperlink ref="A9234" r:id="rId9224" xr:uid="{91C6E309-5D21-499B-8C3F-F8504A97D668}"/>
    <hyperlink ref="A9235" r:id="rId9225" xr:uid="{0CD21B9B-1D31-4F76-8EDE-8F8F6865CE3F}"/>
    <hyperlink ref="A9236" r:id="rId9226" xr:uid="{54B7F8CC-C2A0-4247-9759-ED1971EFA980}"/>
    <hyperlink ref="A9237" r:id="rId9227" xr:uid="{07DDF80F-3EBB-470C-A781-2803C81B643E}"/>
    <hyperlink ref="A9238" r:id="rId9228" xr:uid="{61765EE6-EEB3-4E66-94FC-CB36B73D0BAA}"/>
    <hyperlink ref="A9239" r:id="rId9229" xr:uid="{017B5B4A-4E1E-48BE-BEF1-031A2EF68A33}"/>
    <hyperlink ref="A9240" r:id="rId9230" xr:uid="{F0C15C4B-6D31-4603-8E12-80D93BB3A771}"/>
    <hyperlink ref="A9241" r:id="rId9231" xr:uid="{47F5E370-692F-4EBA-BFDE-8CDED47EEE0E}"/>
    <hyperlink ref="A9242" r:id="rId9232" xr:uid="{66291163-3B4C-49CC-B5A3-68A2DA363EE9}"/>
    <hyperlink ref="A9243" r:id="rId9233" xr:uid="{5FEA2101-AFEB-4A0A-A8F9-1636CEBD01B0}"/>
    <hyperlink ref="A9244" r:id="rId9234" xr:uid="{F80177F1-75AD-4A35-85FE-0F06F776D297}"/>
    <hyperlink ref="A9245" r:id="rId9235" xr:uid="{531DB3F0-78FD-4C5B-BDBE-282C0C8F34E6}"/>
    <hyperlink ref="A9246" r:id="rId9236" xr:uid="{5BE0312D-B64D-4512-BD8B-6A0888A4DA65}"/>
    <hyperlink ref="A9247" r:id="rId9237" xr:uid="{EB74E1BB-784A-4806-8B9A-4E77E0AE042E}"/>
    <hyperlink ref="A9248" r:id="rId9238" xr:uid="{37B2AB5C-0250-41D6-8D89-12084CE450EB}"/>
    <hyperlink ref="A9249" r:id="rId9239" xr:uid="{EC985895-ED67-4A02-A127-0C11E9D3C82A}"/>
    <hyperlink ref="A9250" r:id="rId9240" xr:uid="{8FEE34BA-6092-49B5-A000-F3C7774C749F}"/>
    <hyperlink ref="A9251" r:id="rId9241" xr:uid="{491042AC-2B66-4F7C-969F-D22E20F9B3DF}"/>
    <hyperlink ref="A9252" r:id="rId9242" xr:uid="{6DAC2053-E327-4A68-A009-25C898FEBBCE}"/>
    <hyperlink ref="A9253" r:id="rId9243" xr:uid="{75DB6993-352A-4B7D-A68B-203919304077}"/>
    <hyperlink ref="A9254" r:id="rId9244" xr:uid="{01443326-C00D-40A7-B630-9C35CFCBE867}"/>
    <hyperlink ref="A9255" r:id="rId9245" xr:uid="{D1A11287-5C1A-4C31-A7A9-8DE4608D0863}"/>
    <hyperlink ref="A9256" r:id="rId9246" xr:uid="{F5010C83-7928-4414-95F8-071C624D13CB}"/>
    <hyperlink ref="A9257" r:id="rId9247" xr:uid="{D1680605-123A-4C2D-8FA1-92DA6F90270E}"/>
    <hyperlink ref="A9258" r:id="rId9248" xr:uid="{8BA5BFB2-51DC-4A59-8A19-9EAE235DDF0A}"/>
    <hyperlink ref="A9259" r:id="rId9249" xr:uid="{0C919D03-7223-4E4A-AB42-E61CA3F288E7}"/>
    <hyperlink ref="A9260" r:id="rId9250" xr:uid="{A2E53A83-9E80-416C-BA55-5E503C19D292}"/>
    <hyperlink ref="A9261" r:id="rId9251" xr:uid="{64ED716E-B5EC-4EBF-B449-57A51CF378F0}"/>
    <hyperlink ref="A9262" r:id="rId9252" xr:uid="{B4BEE099-D0F7-41ED-A7AF-C2C9C0443DD0}"/>
    <hyperlink ref="A9263" r:id="rId9253" xr:uid="{A50C6D9A-7589-4B56-9EDE-5CECEF250B80}"/>
    <hyperlink ref="A9264" r:id="rId9254" xr:uid="{9CC46F06-8F4C-45F9-AD17-24A25C61A261}"/>
    <hyperlink ref="A9265" r:id="rId9255" xr:uid="{30101E30-8A18-4AB7-814B-B4CBEA1744DC}"/>
    <hyperlink ref="A9266" r:id="rId9256" xr:uid="{E63E6968-8191-43E1-9A84-1F1921B33C7C}"/>
    <hyperlink ref="A9267" r:id="rId9257" xr:uid="{CAA189AF-1978-4AFB-AA6F-382154F536C9}"/>
    <hyperlink ref="A9268" r:id="rId9258" xr:uid="{A107490D-85F8-4F98-824F-E8ECAD9C8A8F}"/>
    <hyperlink ref="A9269" r:id="rId9259" xr:uid="{711C0EBC-B3CB-4BE2-BD3E-5EBE177742BC}"/>
    <hyperlink ref="A9270" r:id="rId9260" xr:uid="{EE0B1F0E-76BD-4F8D-8980-6A0DE2A3BAE2}"/>
    <hyperlink ref="A9271" r:id="rId9261" xr:uid="{C0A58C4F-39C5-40D1-A82C-6F7790F10E70}"/>
    <hyperlink ref="A9272" r:id="rId9262" xr:uid="{B2EE738C-1FB1-44C4-8AAD-8EB981D06D70}"/>
    <hyperlink ref="A9273" r:id="rId9263" xr:uid="{0CCDD724-AC2D-4C1D-B5C7-004992843F1F}"/>
    <hyperlink ref="A9274" r:id="rId9264" xr:uid="{223A590D-12E7-4987-8011-3A1D657B2CBF}"/>
    <hyperlink ref="A9275" r:id="rId9265" xr:uid="{40E4759C-4CAF-47B4-A1A1-5611C4FCD571}"/>
    <hyperlink ref="A9276" r:id="rId9266" xr:uid="{72FEAE7F-A94E-4869-955F-E2DDCAB5BA3A}"/>
    <hyperlink ref="A9277" r:id="rId9267" xr:uid="{C05747E3-9267-42DF-932A-57828088B3D4}"/>
    <hyperlink ref="A9278" r:id="rId9268" xr:uid="{38DF6836-E451-42F3-8B76-0EC434665C33}"/>
    <hyperlink ref="A9279" r:id="rId9269" xr:uid="{790A0BD8-9953-4D86-B4BE-69840AB121CA}"/>
    <hyperlink ref="A9280" r:id="rId9270" xr:uid="{E326344A-3848-4C3B-9BF2-73C33D742714}"/>
    <hyperlink ref="A9281" r:id="rId9271" xr:uid="{2360B26E-F40E-4AC1-8A67-D984E815100B}"/>
    <hyperlink ref="A9282" r:id="rId9272" xr:uid="{53D33A00-A631-4F56-A141-3F6BF3FAE02C}"/>
    <hyperlink ref="A9283" r:id="rId9273" xr:uid="{EAA4AA60-3D68-430E-B777-256F9B4FFF0D}"/>
    <hyperlink ref="A9284" r:id="rId9274" xr:uid="{5F380053-2CDC-4DB9-8F4C-DFA494A66361}"/>
    <hyperlink ref="A9285" r:id="rId9275" xr:uid="{AD00BB50-E799-405F-BC13-5E9CDE8FEA02}"/>
    <hyperlink ref="A9286" r:id="rId9276" xr:uid="{A3640B0F-A161-4144-AF98-24E38873101D}"/>
    <hyperlink ref="A9287" r:id="rId9277" xr:uid="{7C14FF1A-2A24-4166-B9DA-7CF0280FB110}"/>
    <hyperlink ref="A9288" r:id="rId9278" xr:uid="{7EDF4345-7B86-4077-BDB7-6964C8CD9A41}"/>
    <hyperlink ref="A9289" r:id="rId9279" xr:uid="{5226561F-0D99-492A-8D2D-AB8C06A6DAF3}"/>
    <hyperlink ref="A9290" r:id="rId9280" xr:uid="{780C1062-3714-4281-8936-937FBD0C85A8}"/>
    <hyperlink ref="A9291" r:id="rId9281" xr:uid="{E580DD0E-CC34-4CC1-BB93-84F8637ABF61}"/>
    <hyperlink ref="A9292" r:id="rId9282" xr:uid="{90BE1B04-5F89-4E1A-BD3E-BEFCB537C6F2}"/>
    <hyperlink ref="A9293" r:id="rId9283" xr:uid="{61C31E8F-57C7-43DC-B710-208D27C03885}"/>
    <hyperlink ref="A9294" r:id="rId9284" xr:uid="{AD8FE298-EA2C-45EC-93DC-70E1C3955F03}"/>
    <hyperlink ref="A9295" r:id="rId9285" xr:uid="{85AD0C9D-FE62-4806-9172-1EE73124FE35}"/>
    <hyperlink ref="A9296" r:id="rId9286" xr:uid="{0472B7E6-4F1A-4F74-855F-BD94D67DE8FA}"/>
    <hyperlink ref="A9297" r:id="rId9287" xr:uid="{4AF00675-AF55-4336-BC1C-A5DD2673367B}"/>
    <hyperlink ref="A9298" r:id="rId9288" xr:uid="{B84232FF-8D80-49F7-84BE-CF0452CB85FC}"/>
    <hyperlink ref="A9299" r:id="rId9289" xr:uid="{EC2F7EB2-5FF3-43AE-A6CC-66C181BA9019}"/>
    <hyperlink ref="A9300" r:id="rId9290" xr:uid="{51E12556-5978-48AD-B565-D3AFAA13A741}"/>
    <hyperlink ref="A9301" r:id="rId9291" xr:uid="{6C9FAAE2-B0E6-4713-9DC9-ECCAC3E4C977}"/>
    <hyperlink ref="A9302" r:id="rId9292" xr:uid="{9B22356A-5DF2-4B07-BE5A-5DB822A5E36C}"/>
    <hyperlink ref="A9303" r:id="rId9293" xr:uid="{328DB7CE-4DA9-46CE-B612-8506F401D37D}"/>
    <hyperlink ref="A9304" r:id="rId9294" xr:uid="{EB732B43-5F8A-450D-B2C7-DC699F23302D}"/>
    <hyperlink ref="A9305" r:id="rId9295" xr:uid="{B49046F4-0BF2-4FCA-AC9C-443D9C8FBFFB}"/>
    <hyperlink ref="A9306" r:id="rId9296" xr:uid="{CA4E4E64-2B3C-4A7E-A1B3-71DA20991141}"/>
    <hyperlink ref="A9307" r:id="rId9297" xr:uid="{BB52C2B9-7653-468F-AEF2-AF3762EF11F8}"/>
    <hyperlink ref="A9308" r:id="rId9298" xr:uid="{F49B0BDE-0ED7-481E-8237-0FC0CA6AED22}"/>
    <hyperlink ref="A9309" r:id="rId9299" xr:uid="{957B0E38-5E14-4CE8-B461-5B12EA8AEDDE}"/>
    <hyperlink ref="A9310" r:id="rId9300" xr:uid="{5AC7E68E-CBF6-4035-8F93-6E433F29E980}"/>
    <hyperlink ref="A9311" r:id="rId9301" xr:uid="{C6607D88-D9D6-4B49-856C-1ED3643FD3BD}"/>
    <hyperlink ref="A9312" r:id="rId9302" xr:uid="{378E711A-C9BD-468E-A262-E82DDE9BF6E2}"/>
    <hyperlink ref="A9313" r:id="rId9303" xr:uid="{7381E981-C210-4352-8516-CA805EAF1E35}"/>
    <hyperlink ref="A9314" r:id="rId9304" xr:uid="{84F65959-7D85-4D9E-B2AA-A78F5B5556DC}"/>
    <hyperlink ref="A9315" r:id="rId9305" xr:uid="{EC17B7A2-F2F0-4E10-907A-1AEEB3FB4CF4}"/>
    <hyperlink ref="A9316" r:id="rId9306" xr:uid="{AD248835-9B67-4F61-B19F-961BD2992B81}"/>
    <hyperlink ref="A9317" r:id="rId9307" xr:uid="{1ADE1EBA-096A-4919-8E87-00DB03444995}"/>
    <hyperlink ref="A9318" r:id="rId9308" xr:uid="{E12660B8-13F5-4CAB-B05F-8812BCAC078C}"/>
    <hyperlink ref="A9319" r:id="rId9309" xr:uid="{D1E4D7E8-E0A6-45B5-AF11-B08D5E5D69CE}"/>
    <hyperlink ref="A9320" r:id="rId9310" xr:uid="{5B017F97-5C55-4CBE-8D49-B36F303FE889}"/>
    <hyperlink ref="A9321" r:id="rId9311" xr:uid="{E663CA80-C8A0-4F32-8095-E289AC1E15C5}"/>
    <hyperlink ref="A9322" r:id="rId9312" xr:uid="{80F4C5C7-7BCA-4EF1-80E3-CFC2B289FC1D}"/>
    <hyperlink ref="A9323" r:id="rId9313" xr:uid="{4E0B6110-CD9A-45AA-A6A5-955FEA382A70}"/>
    <hyperlink ref="A9324" r:id="rId9314" xr:uid="{34EE1EB3-A27A-44E2-A42D-D21C707F2D36}"/>
    <hyperlink ref="A9325" r:id="rId9315" xr:uid="{2D3E8853-3145-47C3-94D7-4F89204BB6A2}"/>
    <hyperlink ref="A9326" r:id="rId9316" xr:uid="{4218B40D-EBF9-4736-868F-724A371BD6A2}"/>
    <hyperlink ref="A9327" r:id="rId9317" xr:uid="{120BCB5B-4840-44B9-9857-5D0354EF3135}"/>
    <hyperlink ref="A9328" r:id="rId9318" xr:uid="{97BD5105-82E6-49BB-B566-40B0F9748FBF}"/>
    <hyperlink ref="A9329" r:id="rId9319" xr:uid="{BB44AC19-E5FB-472C-9925-E06008C22A63}"/>
    <hyperlink ref="A9330" r:id="rId9320" xr:uid="{9DC2252F-85D6-4A74-AA54-7706F6C200F0}"/>
    <hyperlink ref="A9331" r:id="rId9321" xr:uid="{D22C7BD7-F38B-43AF-8D11-C582FEC5CE8E}"/>
    <hyperlink ref="A9332" r:id="rId9322" xr:uid="{A7CD1654-CA97-47AE-B44D-238170E05E5D}"/>
    <hyperlink ref="A9333" r:id="rId9323" xr:uid="{EFE7B4A8-D80C-4D1C-9949-A6725698F4A8}"/>
    <hyperlink ref="A9334" r:id="rId9324" xr:uid="{8498223D-47DF-4F32-AB60-CBFC11CCADB2}"/>
    <hyperlink ref="A9335" r:id="rId9325" xr:uid="{8A944BEA-2EAA-456A-ADE0-EBC6CC4C073C}"/>
    <hyperlink ref="A9336" r:id="rId9326" xr:uid="{64AE31B7-82C4-4604-ACFC-084EB02E79EE}"/>
    <hyperlink ref="A9337" r:id="rId9327" xr:uid="{5D462ECC-FF8E-414C-9594-67E4B0828679}"/>
    <hyperlink ref="A9338" r:id="rId9328" xr:uid="{6CED6665-E3AA-4A7B-9EA1-E1DF89E2E5D7}"/>
    <hyperlink ref="A9339" r:id="rId9329" xr:uid="{C1BFBA63-A61C-4F18-B458-8C676BF2A1FF}"/>
    <hyperlink ref="A9340" r:id="rId9330" xr:uid="{145C9473-9579-4D2C-BF05-4912BC8D4920}"/>
    <hyperlink ref="A9341" r:id="rId9331" xr:uid="{4BFC1CCA-BB42-4873-B0BB-E40AD36E3B69}"/>
    <hyperlink ref="A9342" r:id="rId9332" xr:uid="{28BF4A64-A040-43D0-B7B3-A03F9CC67E1C}"/>
    <hyperlink ref="A9343" r:id="rId9333" xr:uid="{F1820B55-1DC0-4DD3-B953-6D49A1BAC46B}"/>
    <hyperlink ref="A9344" r:id="rId9334" xr:uid="{D58F257F-AC50-4C1C-929F-F580B726CF73}"/>
    <hyperlink ref="A9345" r:id="rId9335" xr:uid="{3F5CB3B8-EC2D-4593-8F4D-5D161F2F7BFC}"/>
    <hyperlink ref="A9346" r:id="rId9336" xr:uid="{331D516F-6E6C-4BF9-BE52-9ED06C003651}"/>
    <hyperlink ref="A9347" r:id="rId9337" xr:uid="{F70637C7-7804-4503-BA94-1CDE2B634E57}"/>
    <hyperlink ref="A9348" r:id="rId9338" xr:uid="{1AC85D76-FD03-4182-8748-42FDA122C3B6}"/>
    <hyperlink ref="A9349" r:id="rId9339" xr:uid="{BB50AE65-424F-4890-BAA7-59AD8F7E5D15}"/>
    <hyperlink ref="A9350" r:id="rId9340" xr:uid="{54283658-4623-4DBA-888F-EC48988BD030}"/>
    <hyperlink ref="A9351" r:id="rId9341" xr:uid="{6083060B-705D-470B-A00C-DB8299ED8CF5}"/>
    <hyperlink ref="A9352" r:id="rId9342" xr:uid="{FCDFC52D-CB4C-46BF-A78C-9A33B70A56B4}"/>
    <hyperlink ref="A9353" r:id="rId9343" xr:uid="{6DFAFACA-A30C-4951-8CE3-EEFA2FC69358}"/>
    <hyperlink ref="A9354" r:id="rId9344" xr:uid="{190C8C8C-BFBE-48A8-A206-B28FB2EA45EA}"/>
    <hyperlink ref="A9355" r:id="rId9345" xr:uid="{B7ECDE41-45F4-487A-8D98-E7DB59279DCE}"/>
    <hyperlink ref="A9356" r:id="rId9346" xr:uid="{F70E9E4D-4B7D-47F2-BC71-9923095EA796}"/>
    <hyperlink ref="A9357" r:id="rId9347" xr:uid="{02B6FFF3-A216-41FE-9AF5-71FB7752C094}"/>
    <hyperlink ref="A9358" r:id="rId9348" xr:uid="{2BF984CE-9086-4DBF-8D2B-0EA7C264D5C7}"/>
    <hyperlink ref="A9359" r:id="rId9349" xr:uid="{0D67EBBB-FA03-4B7F-B163-126A580889FD}"/>
    <hyperlink ref="A9360" r:id="rId9350" xr:uid="{2E78057A-2639-499F-8303-904733261EDD}"/>
    <hyperlink ref="A9361" r:id="rId9351" xr:uid="{9839CA7C-0186-4166-9896-110B875E9351}"/>
    <hyperlink ref="A9362" r:id="rId9352" xr:uid="{07C0EF87-2B18-4409-BA10-A8883095BDDC}"/>
    <hyperlink ref="A9363" r:id="rId9353" xr:uid="{FC3D27B1-0977-4AF8-B092-7759619EC617}"/>
    <hyperlink ref="A9364" r:id="rId9354" xr:uid="{4607FC71-5ADE-4FA3-BC1C-42B97BF2EEB9}"/>
    <hyperlink ref="A9365" r:id="rId9355" xr:uid="{3874A920-72DC-48BA-9E60-549FA5157531}"/>
    <hyperlink ref="A9366" r:id="rId9356" xr:uid="{023A78CF-87A2-4C88-82A6-359F459EA689}"/>
    <hyperlink ref="A9367" r:id="rId9357" xr:uid="{8737564C-0582-4B37-8417-399EE82F8AB8}"/>
    <hyperlink ref="A9368" r:id="rId9358" xr:uid="{F626137C-8C4D-4059-94D8-743D8413E8C9}"/>
    <hyperlink ref="A9369" r:id="rId9359" xr:uid="{B5F3D7C6-F594-4E85-98AF-274E7D94B222}"/>
    <hyperlink ref="A9370" r:id="rId9360" xr:uid="{4F7486D4-4567-41C8-A507-A1B57C3C7EE4}"/>
    <hyperlink ref="A9371" r:id="rId9361" xr:uid="{B89C77C0-A92E-41AA-95B1-64C2CBDD07D8}"/>
    <hyperlink ref="A9372" r:id="rId9362" xr:uid="{14DD11E6-734F-4EAA-91EE-7024ECFA04FC}"/>
    <hyperlink ref="A9373" r:id="rId9363" xr:uid="{12B20267-0B47-4912-B5FA-E2039919429D}"/>
    <hyperlink ref="A9374" r:id="rId9364" xr:uid="{FF229D4B-3FD5-481E-8976-42C892778E6B}"/>
    <hyperlink ref="A9375" r:id="rId9365" xr:uid="{540414B5-FAA6-48D8-B865-A5D23165A35B}"/>
    <hyperlink ref="A9376" r:id="rId9366" xr:uid="{03250BBF-48E4-4CBA-B100-D5664EFB3045}"/>
    <hyperlink ref="A9377" r:id="rId9367" xr:uid="{FDF47918-04DD-416B-87F9-CD79D5462B95}"/>
    <hyperlink ref="A9378" r:id="rId9368" xr:uid="{5C6F5000-63D4-4367-B726-2EA87DF463E6}"/>
    <hyperlink ref="A9379" r:id="rId9369" xr:uid="{9C58E253-5F9D-4D19-9385-E3FA02914374}"/>
    <hyperlink ref="A9380" r:id="rId9370" xr:uid="{3B11FADB-D052-49E1-A162-18383BC613C5}"/>
    <hyperlink ref="A9381" r:id="rId9371" xr:uid="{82EAD65D-BC1F-4428-AED1-EDBF6A32BBCA}"/>
    <hyperlink ref="A9382" r:id="rId9372" xr:uid="{6753FB5D-F958-4484-9ABD-C7E207D7EAB5}"/>
    <hyperlink ref="A9383" r:id="rId9373" xr:uid="{CD67CB77-C7B3-4480-B71E-9A39D5067614}"/>
    <hyperlink ref="A9384" r:id="rId9374" xr:uid="{606DC05A-A31B-4887-9A80-DC2213408DD1}"/>
    <hyperlink ref="A9385" r:id="rId9375" xr:uid="{39829F05-7D94-4310-8397-F1CEEC74F802}"/>
    <hyperlink ref="A9386" r:id="rId9376" xr:uid="{CB49C38B-7B35-4310-B4F0-4015B024AF90}"/>
    <hyperlink ref="A9387" r:id="rId9377" xr:uid="{CE83A002-5113-4EA8-94BF-2D6893F82ED8}"/>
    <hyperlink ref="A9388" r:id="rId9378" xr:uid="{1CD4AEE5-B21F-45CA-BA63-1F302B9E57C1}"/>
    <hyperlink ref="A9389" r:id="rId9379" xr:uid="{E16E53DA-22B3-4FA3-B5C0-C3F015485DA3}"/>
    <hyperlink ref="A9390" r:id="rId9380" xr:uid="{69834977-4E68-4750-B7CD-B3FABED16433}"/>
    <hyperlink ref="A9391" r:id="rId9381" xr:uid="{80E2F6B1-CB5A-470E-831D-A46F78746DB3}"/>
    <hyperlink ref="A9392" r:id="rId9382" xr:uid="{8C438991-80DE-4844-A03E-16F89EA68DA7}"/>
    <hyperlink ref="A9393" r:id="rId9383" xr:uid="{E0EB8A34-BF8C-4F3F-ACF7-33E8E961E0CB}"/>
    <hyperlink ref="A9394" r:id="rId9384" xr:uid="{5A4062E6-8EF4-4A28-B379-AF5E97B700A9}"/>
    <hyperlink ref="A9395" r:id="rId9385" xr:uid="{78001E7A-4C95-4625-8BD6-AB5E124DB5B2}"/>
    <hyperlink ref="A9396" r:id="rId9386" xr:uid="{2C4791B9-0A64-4D4C-9429-CB070280F965}"/>
    <hyperlink ref="A9397" r:id="rId9387" xr:uid="{79DC37BC-F91D-4E8D-826A-43B0AF743AAF}"/>
    <hyperlink ref="A9398" r:id="rId9388" xr:uid="{D7023BF1-DCD8-44D6-86A0-AE238E29D892}"/>
    <hyperlink ref="A9399" r:id="rId9389" xr:uid="{6346DBCF-73C9-433F-A96F-8A02D8E185B6}"/>
    <hyperlink ref="A9400" r:id="rId9390" xr:uid="{FC0C56B0-A43F-4611-AEF7-B8AD7585C6F8}"/>
    <hyperlink ref="A9401" r:id="rId9391" xr:uid="{B1FB6DE9-F564-4885-91C3-255A27A82057}"/>
    <hyperlink ref="A9402" r:id="rId9392" xr:uid="{6AAB7075-84DE-4B56-89A8-FC8B91C92AEA}"/>
    <hyperlink ref="A9403" r:id="rId9393" xr:uid="{EDE0224F-6A48-4615-9B89-8F54429B153C}"/>
    <hyperlink ref="A9404" r:id="rId9394" xr:uid="{0C3320EF-4607-49B0-9668-C05C335A1E48}"/>
    <hyperlink ref="A9405" r:id="rId9395" xr:uid="{FFBDA9EC-2E25-4A7F-A1C4-F10519AEEF46}"/>
    <hyperlink ref="A9406" r:id="rId9396" xr:uid="{803F96C3-7654-4EF9-93A4-DB6BD186D2DA}"/>
    <hyperlink ref="A9407" r:id="rId9397" xr:uid="{A73E32E9-617A-48F1-8535-1F7989E729CC}"/>
    <hyperlink ref="A9408" r:id="rId9398" xr:uid="{48694DF5-F828-4D8A-A3E3-FA0678D223A6}"/>
    <hyperlink ref="A9409" r:id="rId9399" xr:uid="{E11B10A7-4AF8-4CE9-B1A4-0685E375965A}"/>
    <hyperlink ref="A9410" r:id="rId9400" xr:uid="{CC25CF97-F767-4AB5-9939-42551B7FDB6C}"/>
    <hyperlink ref="A9411" r:id="rId9401" xr:uid="{BA3BC6EC-285F-444F-9704-DD281855B830}"/>
    <hyperlink ref="A9412" r:id="rId9402" xr:uid="{D54B5B03-B0BA-41F5-9359-4EDC65EE751C}"/>
    <hyperlink ref="A9413" r:id="rId9403" xr:uid="{762BC244-4C30-40F7-937D-AD1F92C36D5E}"/>
    <hyperlink ref="A9414" r:id="rId9404" xr:uid="{32B36A45-7F98-4470-AD34-7D4FA21B4AA7}"/>
    <hyperlink ref="A9415" r:id="rId9405" xr:uid="{3BCE5A3B-43F0-4EA4-96A8-DAEB06FD8A3F}"/>
    <hyperlink ref="A9416" r:id="rId9406" xr:uid="{C01FDE1B-1378-46A1-BA56-CE26DF0B8D7D}"/>
    <hyperlink ref="A9417" r:id="rId9407" xr:uid="{0024F0F8-437D-4D77-9879-B4AA89628251}"/>
    <hyperlink ref="A9418" r:id="rId9408" xr:uid="{B7FB8739-1029-4EC0-AEF1-2D6219F18ADD}"/>
    <hyperlink ref="A9419" r:id="rId9409" xr:uid="{9CBCD8B4-C559-4541-8264-287D169F1ADD}"/>
    <hyperlink ref="A9420" r:id="rId9410" xr:uid="{088FF8A0-D091-49C2-BD3C-24BDDD469D83}"/>
    <hyperlink ref="A9421" r:id="rId9411" xr:uid="{EB2B9283-92F3-49DC-851E-92CD4FAF4410}"/>
    <hyperlink ref="A9422" r:id="rId9412" xr:uid="{646D61B5-815A-4A6A-9EA9-189DFB83BFDC}"/>
    <hyperlink ref="A9423" r:id="rId9413" xr:uid="{3C983CA1-2C59-41AD-B77F-ADD0742DE0B7}"/>
    <hyperlink ref="A9424" r:id="rId9414" xr:uid="{3342CA9A-862F-4800-BCFD-9D901D6DDAD4}"/>
    <hyperlink ref="A9425" r:id="rId9415" xr:uid="{8C261AF3-FB04-4C5A-B66E-C296238EA832}"/>
    <hyperlink ref="A9426" r:id="rId9416" xr:uid="{9B8A1002-1F5B-4F23-BFB4-C8286F77A334}"/>
    <hyperlink ref="A9427" r:id="rId9417" xr:uid="{0146943D-8847-4759-8002-3C71FFCD3D65}"/>
    <hyperlink ref="A9428" r:id="rId9418" xr:uid="{7E50169E-A6B7-41F4-BCBF-300DC55E0997}"/>
    <hyperlink ref="A9429" r:id="rId9419" xr:uid="{BD662D52-180E-4B1C-B382-5DC0EEDB21D6}"/>
    <hyperlink ref="A9430" r:id="rId9420" xr:uid="{AFC7D5F3-E421-4A6D-A924-05ADAE9A4CB1}"/>
    <hyperlink ref="A9431" r:id="rId9421" xr:uid="{A82455B1-3CA4-4065-A38D-A23D9E8E3677}"/>
    <hyperlink ref="A9432" r:id="rId9422" xr:uid="{27CC9517-F261-4FB5-A14E-86656815454C}"/>
    <hyperlink ref="A9433" r:id="rId9423" xr:uid="{0E92CA95-830B-490E-9FAD-5C1FE0A88F53}"/>
    <hyperlink ref="A9434" r:id="rId9424" xr:uid="{8052C842-9357-4D1E-B1DC-337F5ED76A01}"/>
    <hyperlink ref="A9435" r:id="rId9425" xr:uid="{0C36001F-BF29-4464-B933-7AFE19F29907}"/>
    <hyperlink ref="A9436" r:id="rId9426" xr:uid="{6C0C058E-D797-42F4-89D7-B8E6B0F279AB}"/>
    <hyperlink ref="A9437" r:id="rId9427" xr:uid="{86899514-8BF3-499D-A03E-F1D55E166949}"/>
    <hyperlink ref="A9438" r:id="rId9428" xr:uid="{510EB0E6-A418-4910-B425-CC84694C8628}"/>
    <hyperlink ref="A9439" r:id="rId9429" xr:uid="{4B417BA4-DD0A-4385-B5DF-DB25C51D66A0}"/>
    <hyperlink ref="A9440" r:id="rId9430" xr:uid="{0AB0E1AF-78AC-42E8-A217-B85A9275BABC}"/>
    <hyperlink ref="A9441" r:id="rId9431" xr:uid="{0186A610-5349-4863-9674-EC8189743BA0}"/>
    <hyperlink ref="A9442" r:id="rId9432" xr:uid="{1FFB3681-AEB9-46C3-923F-18EC32BF738F}"/>
    <hyperlink ref="A9443" r:id="rId9433" xr:uid="{354822CB-D50C-4830-A694-35FC86F8E740}"/>
    <hyperlink ref="A9444" r:id="rId9434" xr:uid="{DFDA2FCD-F642-4055-BFE3-DE9AA77AFFF3}"/>
    <hyperlink ref="A9445" r:id="rId9435" xr:uid="{7EC361C9-1260-4F21-B362-9573C97FC4F6}"/>
    <hyperlink ref="A9446" r:id="rId9436" xr:uid="{B98DB189-439C-45D1-B373-F419C8A0CEBE}"/>
    <hyperlink ref="A9447" r:id="rId9437" xr:uid="{55369001-467B-475E-BF3C-C2455C90754C}"/>
    <hyperlink ref="A9448" r:id="rId9438" xr:uid="{B66C60B9-3E79-428A-A530-83288DD2DBCC}"/>
    <hyperlink ref="A9449" r:id="rId9439" xr:uid="{19B38773-738D-43C1-9E05-D77010CB6C0C}"/>
    <hyperlink ref="A9450" r:id="rId9440" xr:uid="{1EC9B323-F9F3-442B-B1D2-83EF9DA72218}"/>
    <hyperlink ref="A9451" r:id="rId9441" xr:uid="{0F3E4A78-DECA-4094-81C9-797B0C60E397}"/>
    <hyperlink ref="A9452" r:id="rId9442" xr:uid="{0CB453CA-200A-40A7-8291-02D06874421A}"/>
    <hyperlink ref="A9453" r:id="rId9443" xr:uid="{6A1640A5-A3AA-43CA-8177-BB717151913D}"/>
    <hyperlink ref="A9454" r:id="rId9444" xr:uid="{3158AFF1-E160-4553-8EF5-0D128100F78E}"/>
    <hyperlink ref="A9455" r:id="rId9445" xr:uid="{2C3C4E0B-110C-46DC-91BB-8092372B8638}"/>
    <hyperlink ref="A9456" r:id="rId9446" xr:uid="{488D91B6-7861-4A9D-8B62-9A3A3B794589}"/>
    <hyperlink ref="A9457" r:id="rId9447" xr:uid="{2C5A94A6-E9BB-4E5A-9CF4-05C3BD1439D8}"/>
    <hyperlink ref="A9458" r:id="rId9448" xr:uid="{6A29454A-76C3-43A7-AC78-7D0E9FD2D16F}"/>
    <hyperlink ref="A9459" r:id="rId9449" xr:uid="{A53CCE86-6C0D-4CDB-AEA5-60A8F725D82A}"/>
    <hyperlink ref="A9460" r:id="rId9450" xr:uid="{3832F625-0900-4277-8ABF-E99165A0BACF}"/>
    <hyperlink ref="A9461" r:id="rId9451" xr:uid="{6921E75D-B86E-4BDE-B209-A2A42C6259C3}"/>
    <hyperlink ref="A9462" r:id="rId9452" xr:uid="{44292C1E-163B-4777-8B07-BC09EFE9172F}"/>
    <hyperlink ref="A9463" r:id="rId9453" xr:uid="{163D9CFD-B929-4787-8C2D-149F12030D6B}"/>
    <hyperlink ref="A9464" r:id="rId9454" xr:uid="{1856834B-EB39-4FCB-A113-C06EBC147359}"/>
    <hyperlink ref="A9465" r:id="rId9455" xr:uid="{CAEB3BF7-3C13-407B-A165-D178B64E01A8}"/>
    <hyperlink ref="A9466" r:id="rId9456" xr:uid="{A45651E4-EF57-441C-82D4-F531898400B8}"/>
    <hyperlink ref="A9467" r:id="rId9457" xr:uid="{9C234EE8-88E2-4F23-867B-3229A5FC7F8B}"/>
    <hyperlink ref="A9468" r:id="rId9458" xr:uid="{E80FE345-42C1-45D2-9BB2-F67AF0064F90}"/>
    <hyperlink ref="A9469" r:id="rId9459" xr:uid="{1D685139-F933-48A6-B4D5-7FC467EEBB2F}"/>
    <hyperlink ref="A9470" r:id="rId9460" xr:uid="{084AD937-35F3-4336-915A-08B31508A98F}"/>
    <hyperlink ref="A9471" r:id="rId9461" xr:uid="{8C36D0C3-9D9E-4F48-A978-6E1B68D4949A}"/>
    <hyperlink ref="A9472" r:id="rId9462" xr:uid="{1F21D2D2-0F3A-40C1-BF64-00C4D5A7BFAC}"/>
    <hyperlink ref="A9473" r:id="rId9463" xr:uid="{1D8203EF-D334-47C2-B15B-D1F85CD8EE03}"/>
    <hyperlink ref="A9474" r:id="rId9464" xr:uid="{50C8157D-9AA2-4850-A2B4-6B7E36864892}"/>
    <hyperlink ref="A9475" r:id="rId9465" xr:uid="{EDFE2ECC-4754-4D40-BA5B-26A8A9EA845E}"/>
    <hyperlink ref="A9476" r:id="rId9466" xr:uid="{6261A37C-F3AF-4DD4-9951-EB56B423C74D}"/>
    <hyperlink ref="A9477" r:id="rId9467" xr:uid="{51EA8E43-4900-4254-9895-940DA4548483}"/>
    <hyperlink ref="A9478" r:id="rId9468" xr:uid="{5446F23F-0919-4046-B58A-46EDF5EFFECC}"/>
    <hyperlink ref="A9479" r:id="rId9469" xr:uid="{EE9B95BC-9A6A-42C1-BE00-0AC8A9480533}"/>
    <hyperlink ref="A9480" r:id="rId9470" xr:uid="{4AFCF597-21D2-485C-A503-5896E8BE664A}"/>
    <hyperlink ref="A9481" r:id="rId9471" xr:uid="{8574CC55-92DD-4ED6-B539-A0E11A0F6D57}"/>
    <hyperlink ref="A9482" r:id="rId9472" xr:uid="{3ADB81C4-FC83-4A60-BF35-3C2A8B0687F6}"/>
    <hyperlink ref="A9483" r:id="rId9473" xr:uid="{7C84103F-EF63-4EC9-8250-03A5C36853C3}"/>
    <hyperlink ref="A9484" r:id="rId9474" xr:uid="{B40171B6-8009-4F0D-8475-BA1852C57B11}"/>
    <hyperlink ref="A9485" r:id="rId9475" xr:uid="{64CB9E02-3D26-4F62-B670-87A8E51CD2C7}"/>
    <hyperlink ref="A9486" r:id="rId9476" xr:uid="{92FDFA4C-B2AB-4DBC-9F63-C092A5D3A262}"/>
    <hyperlink ref="A9487" r:id="rId9477" xr:uid="{FB02F30E-DF97-4E50-84A9-666C682A1B92}"/>
    <hyperlink ref="A9488" r:id="rId9478" xr:uid="{E1032A3D-E38C-4CF7-88B2-414331366E36}"/>
    <hyperlink ref="A9489" r:id="rId9479" xr:uid="{95C0CE51-FC4A-42A7-90E7-5E3D6C5DF7E0}"/>
    <hyperlink ref="A9490" r:id="rId9480" xr:uid="{D71DE259-CFD5-4DFE-A2AB-6D6C2160C3A7}"/>
    <hyperlink ref="A9491" r:id="rId9481" xr:uid="{F5CE1CB4-8842-41F3-BCD2-CCA479533ADA}"/>
    <hyperlink ref="A9492" r:id="rId9482" xr:uid="{29C32726-6F9C-4EDC-B964-445EF287E592}"/>
    <hyperlink ref="A9493" r:id="rId9483" xr:uid="{E0DD7DF6-EB16-40F6-9F11-2193298F1F71}"/>
    <hyperlink ref="A9494" r:id="rId9484" xr:uid="{49F27B7E-9F96-4C98-BB13-12517720A71F}"/>
    <hyperlink ref="A9495" r:id="rId9485" xr:uid="{C1DD1D57-4F3A-4397-9706-C231D7940C9D}"/>
    <hyperlink ref="A9496" r:id="rId9486" xr:uid="{C5E3B693-6E1F-4CB5-B2D6-6F4C48F2493E}"/>
    <hyperlink ref="A9497" r:id="rId9487" xr:uid="{B7AD053D-510C-4A34-B894-EFB440A072C1}"/>
    <hyperlink ref="A9498" r:id="rId9488" xr:uid="{120A0BA1-E51B-4E3E-A2A8-4350D47A02D8}"/>
    <hyperlink ref="A9499" r:id="rId9489" xr:uid="{47E0DB23-E280-430E-9EC4-D1DA56D9ABFC}"/>
    <hyperlink ref="A9500" r:id="rId9490" xr:uid="{FD40C50A-C813-4F15-9061-1D39857825A6}"/>
    <hyperlink ref="A9501" r:id="rId9491" xr:uid="{8BED4A51-B51C-4A82-9D57-03F11465B322}"/>
    <hyperlink ref="A9502" r:id="rId9492" xr:uid="{C6AF7713-113C-4B39-B206-388E7FCD4E10}"/>
    <hyperlink ref="A9503" r:id="rId9493" xr:uid="{3B39EA92-8237-4A45-8619-E30512020E1B}"/>
    <hyperlink ref="A9504" r:id="rId9494" xr:uid="{99E71897-F804-465A-BA22-C7C2E180F448}"/>
    <hyperlink ref="A9505" r:id="rId9495" xr:uid="{151AE116-0A45-44AB-86E2-311EBCF740E4}"/>
    <hyperlink ref="A9506" r:id="rId9496" xr:uid="{4561C9B5-E7AE-4F44-97BD-0B3B1222243A}"/>
    <hyperlink ref="A9507" r:id="rId9497" xr:uid="{10B9EC0E-9AD6-4D74-A947-EEC0131BE013}"/>
    <hyperlink ref="A9508" r:id="rId9498" xr:uid="{2EA8EA4A-5850-473C-BA25-4FFA94ED2CF6}"/>
    <hyperlink ref="A9509" r:id="rId9499" xr:uid="{780CEF4B-F611-4513-AA14-1A9F419CFBCD}"/>
    <hyperlink ref="A9510" r:id="rId9500" xr:uid="{3B9BBCC3-B31A-40F1-8D00-9CBB78031050}"/>
    <hyperlink ref="A9511" r:id="rId9501" xr:uid="{84D0B53B-BBC9-45EE-AB09-A24D6FBEFE63}"/>
    <hyperlink ref="A9512" r:id="rId9502" xr:uid="{F28231FE-77DC-4A44-91B5-CB2A0CBB3F5B}"/>
    <hyperlink ref="A9513" r:id="rId9503" xr:uid="{D3053699-7DB4-433D-B70E-6C68DB077072}"/>
    <hyperlink ref="A9514" r:id="rId9504" xr:uid="{CAB5D2B7-384F-4461-8798-C8835793115A}"/>
    <hyperlink ref="A9515" r:id="rId9505" xr:uid="{D4D39507-F4DD-4935-8E9C-AD3B3CD363B3}"/>
    <hyperlink ref="A9516" r:id="rId9506" xr:uid="{4F0A2E7B-40C6-4235-9774-2201BFB3CB55}"/>
    <hyperlink ref="A9517" r:id="rId9507" xr:uid="{D8637A10-6D16-40A2-A517-9F1A7F6A3C9B}"/>
    <hyperlink ref="A9518" r:id="rId9508" xr:uid="{0358F79E-CF66-4600-B67E-9495319B8991}"/>
    <hyperlink ref="A9519" r:id="rId9509" xr:uid="{38C53891-20F0-4F60-9A7B-08EF059128A1}"/>
    <hyperlink ref="A9520" r:id="rId9510" xr:uid="{FCA5E3CC-63B9-4645-9C83-F5826B7F2A2A}"/>
    <hyperlink ref="A9521" r:id="rId9511" xr:uid="{CC66D387-5FA0-4390-83A9-1B95A7823FC6}"/>
    <hyperlink ref="A9522" r:id="rId9512" xr:uid="{C1A4DCD1-9AE5-4A39-A15E-0D17DE1417EC}"/>
    <hyperlink ref="A9523" r:id="rId9513" xr:uid="{C9EAAEE2-6F4D-4616-AA94-3FA5952C6ED4}"/>
    <hyperlink ref="A9524" r:id="rId9514" xr:uid="{D6C9F712-6208-42BE-BABB-B37FEB6B993E}"/>
    <hyperlink ref="A9525" r:id="rId9515" xr:uid="{B7F0F768-08C9-4339-B986-6C4631C25468}"/>
    <hyperlink ref="A9526" r:id="rId9516" xr:uid="{9A3E179F-8D5C-4F11-8A1C-BC04FD4A19D3}"/>
    <hyperlink ref="A9527" r:id="rId9517" xr:uid="{41488D07-5DD8-4C13-8874-88022FAC5453}"/>
    <hyperlink ref="A9528" r:id="rId9518" xr:uid="{0FA7F1D1-CDEF-46F9-BC22-3AD3EA9CDA5A}"/>
    <hyperlink ref="A9529" r:id="rId9519" xr:uid="{CD20BECB-4220-4F49-B87D-0791092135A0}"/>
    <hyperlink ref="A9530" r:id="rId9520" xr:uid="{9C7783E8-B982-4447-9EC3-B4C8537B71A1}"/>
    <hyperlink ref="A9531" r:id="rId9521" xr:uid="{4793BFD3-E5DF-4013-90EE-C7BA5CAB1C34}"/>
    <hyperlink ref="A9532" r:id="rId9522" xr:uid="{2C07B477-92CF-4DE3-BEB3-824EA88D065F}"/>
    <hyperlink ref="A9533" r:id="rId9523" xr:uid="{C8071058-1B96-454C-9373-F83EC190AD8A}"/>
    <hyperlink ref="A9534" r:id="rId9524" xr:uid="{F3E75E99-FBC4-44A7-8187-29F6AD73BCF5}"/>
    <hyperlink ref="A9535" r:id="rId9525" xr:uid="{CF700C12-D56E-4316-BA8E-281B6A9D2C81}"/>
    <hyperlink ref="A9536" r:id="rId9526" xr:uid="{428034D6-2DD6-4396-968D-9F9E56E1FC44}"/>
    <hyperlink ref="A9537" r:id="rId9527" xr:uid="{A312E4F8-E3A7-410E-BBAF-246771C32FB6}"/>
    <hyperlink ref="A9538" r:id="rId9528" xr:uid="{78CCFD2F-F79B-4361-A446-A495563B4BF3}"/>
    <hyperlink ref="A9539" r:id="rId9529" xr:uid="{6FFF1C37-EC84-4046-8E70-96223BC374C6}"/>
    <hyperlink ref="A9540" r:id="rId9530" xr:uid="{FED9402D-4954-4702-8CD7-606EE494D267}"/>
    <hyperlink ref="A9541" r:id="rId9531" xr:uid="{00F3F28F-5EDA-44C9-A22C-45CB0B4FA109}"/>
    <hyperlink ref="A9542" r:id="rId9532" xr:uid="{683340B3-0976-4012-93DE-327855EFD13E}"/>
    <hyperlink ref="A9543" r:id="rId9533" xr:uid="{76819AFE-97F9-4244-B208-81CC2BB91453}"/>
    <hyperlink ref="A9544" r:id="rId9534" xr:uid="{740EA0E0-A05D-4BB7-93A3-4DAD719C002E}"/>
    <hyperlink ref="A9545" r:id="rId9535" xr:uid="{1492FED9-5BB3-49AB-9AEC-4FEB4A6DF902}"/>
    <hyperlink ref="A9546" r:id="rId9536" xr:uid="{18A2BFFA-0843-4A4C-8EB4-36AE889AE8A6}"/>
    <hyperlink ref="A9547" r:id="rId9537" xr:uid="{CFE47E46-6266-4CCF-8C9A-B43CD32608B2}"/>
    <hyperlink ref="A9548" r:id="rId9538" xr:uid="{9C8C7CDE-49AB-46FB-A86C-DFDA4C508BB3}"/>
    <hyperlink ref="A9549" r:id="rId9539" xr:uid="{6EBC5EF2-5D5D-4B6D-9B81-A937714F49E0}"/>
    <hyperlink ref="A9550" r:id="rId9540" xr:uid="{87240D9D-58FE-4A18-AC89-1401430AECE3}"/>
    <hyperlink ref="A9551" r:id="rId9541" xr:uid="{FAAF0274-025E-45C9-B429-18E212AC9340}"/>
    <hyperlink ref="A9552" r:id="rId9542" xr:uid="{1972AAEE-FEE8-4F78-B663-1AF065C46F1E}"/>
    <hyperlink ref="A9553" r:id="rId9543" xr:uid="{45D2952F-B8C3-4908-AD3B-097B1BDF7C23}"/>
    <hyperlink ref="A9554" r:id="rId9544" xr:uid="{3403408A-1DAB-4B55-851F-AC766A4F5131}"/>
    <hyperlink ref="A9555" r:id="rId9545" xr:uid="{9C704340-F381-4846-815F-243E013DB1D5}"/>
    <hyperlink ref="A9556" r:id="rId9546" xr:uid="{B2509DA8-5691-48DA-B4C0-37176E6A0C4D}"/>
    <hyperlink ref="A9557" r:id="rId9547" xr:uid="{EF41C568-BAB1-4D09-9A0D-6253F7177949}"/>
    <hyperlink ref="A9558" r:id="rId9548" xr:uid="{824EC89C-B874-4D5F-BDA8-302891605FCB}"/>
    <hyperlink ref="A9559" r:id="rId9549" xr:uid="{15D21E5A-4024-4CC2-A12A-F89D4E232F7A}"/>
    <hyperlink ref="A9560" r:id="rId9550" xr:uid="{7105301D-CEBF-4758-9599-78E93AAF811E}"/>
    <hyperlink ref="A9561" r:id="rId9551" xr:uid="{51CF306A-D1D7-465E-ACBF-715C8DAA7D17}"/>
    <hyperlink ref="A9562" r:id="rId9552" xr:uid="{2D18EB2E-4241-4CB1-8276-3029765053EC}"/>
    <hyperlink ref="A9563" r:id="rId9553" xr:uid="{C915F3EA-2BCC-4C23-A13D-874C6DB6896A}"/>
    <hyperlink ref="A9564" r:id="rId9554" xr:uid="{C77EB129-E1DF-4CB8-8F18-3E8AA5633F34}"/>
    <hyperlink ref="A9565" r:id="rId9555" xr:uid="{151770BE-9124-4475-8168-EF86084EB708}"/>
    <hyperlink ref="A9566" r:id="rId9556" xr:uid="{16DA561D-CA5C-4BE1-9FDC-DA4755EB9B54}"/>
    <hyperlink ref="A9567" r:id="rId9557" xr:uid="{96754DEC-1E27-4D06-A1A4-927E7BABDE7D}"/>
    <hyperlink ref="A9568" r:id="rId9558" xr:uid="{A397A044-B2FD-4C91-8F55-935643156A91}"/>
    <hyperlink ref="A9569" r:id="rId9559" xr:uid="{83802973-287C-40CA-AB12-929BAD376F34}"/>
    <hyperlink ref="A9570" r:id="rId9560" xr:uid="{E204653C-443B-4E1D-AF91-29CFA874D5EE}"/>
    <hyperlink ref="A9571" r:id="rId9561" xr:uid="{329C6FDD-14D0-4C6B-A78A-B685C016C0B4}"/>
    <hyperlink ref="A9572" r:id="rId9562" xr:uid="{E2FDF920-8436-45CF-8985-BDCFE8D4F5CC}"/>
    <hyperlink ref="A9573" r:id="rId9563" xr:uid="{C447D540-55C7-4A12-8BF8-0E7D6BA8ABE6}"/>
    <hyperlink ref="A9574" r:id="rId9564" xr:uid="{EEE78C81-0495-48FF-B61A-19020500606F}"/>
    <hyperlink ref="A9575" r:id="rId9565" xr:uid="{A8F99C97-399A-4D32-B0C9-ECE15AF3BF71}"/>
    <hyperlink ref="A9576" r:id="rId9566" xr:uid="{EB533131-32AD-4DA2-925A-4B0395CB4396}"/>
    <hyperlink ref="A9577" r:id="rId9567" xr:uid="{8BAE9B57-67AC-43A6-8A02-2C485AD93B0C}"/>
    <hyperlink ref="A9578" r:id="rId9568" xr:uid="{05F5163E-1A4C-4B39-8D78-DEA8EB005A78}"/>
    <hyperlink ref="A9579" r:id="rId9569" xr:uid="{F23D3D63-9411-4AAD-85AA-3A888F792A6D}"/>
    <hyperlink ref="A9580" r:id="rId9570" xr:uid="{940433F0-6168-4C30-BFD8-3BE16C169283}"/>
    <hyperlink ref="A9581" r:id="rId9571" xr:uid="{CF274218-0776-4B31-920F-2F25264EE6B8}"/>
    <hyperlink ref="A9582" r:id="rId9572" xr:uid="{93CDE9FF-C61D-46E5-9A00-9352C61D2FD9}"/>
    <hyperlink ref="A9583" r:id="rId9573" xr:uid="{7522DD38-8947-4A7E-8025-041357BC3FD5}"/>
    <hyperlink ref="A9584" r:id="rId9574" xr:uid="{DE6B47CD-2790-4D2B-8AC9-25F1E48D5905}"/>
    <hyperlink ref="A9585" r:id="rId9575" xr:uid="{31ADD866-9A42-4EA4-86E2-8DFE57E796BF}"/>
    <hyperlink ref="A9586" r:id="rId9576" xr:uid="{6ADC26FC-7CBA-46AD-9AFB-4F178BF0AF4C}"/>
    <hyperlink ref="A9587" r:id="rId9577" xr:uid="{2AA3AAAC-E004-4B0A-B741-50BADD4AEC41}"/>
    <hyperlink ref="A9588" r:id="rId9578" xr:uid="{1CB44774-41A2-4075-9EBF-19C5294995D3}"/>
    <hyperlink ref="A9589" r:id="rId9579" xr:uid="{3675E8F4-1399-40F5-94A5-339B99724845}"/>
    <hyperlink ref="A9590" r:id="rId9580" xr:uid="{FC85E849-24FF-4CA7-B075-4B86FA106348}"/>
    <hyperlink ref="A9591" r:id="rId9581" xr:uid="{0A01C0CF-BE99-4C4E-9F0B-1123D98C35C7}"/>
    <hyperlink ref="A9592" r:id="rId9582" xr:uid="{D9CBBD5D-6249-46A7-B58E-E9DBA4E13DC4}"/>
    <hyperlink ref="A9593" r:id="rId9583" xr:uid="{4BC6F22B-1B31-498D-B850-ABA78AF8579E}"/>
    <hyperlink ref="A9594" r:id="rId9584" xr:uid="{2BE05C70-250C-4423-955A-823DC6E2B891}"/>
    <hyperlink ref="A9595" r:id="rId9585" xr:uid="{851157DA-CCFB-4831-8F35-BBA7B2BA507C}"/>
    <hyperlink ref="A9596" r:id="rId9586" xr:uid="{085F9EFC-73F9-4EA5-83AA-36F871B40778}"/>
    <hyperlink ref="A9597" r:id="rId9587" xr:uid="{988DE556-4D29-4F6A-A39D-52CB68EEACFF}"/>
    <hyperlink ref="A9598" r:id="rId9588" xr:uid="{43E03899-AC56-4BDA-A097-493F494A7ABB}"/>
    <hyperlink ref="A9599" r:id="rId9589" xr:uid="{B4F02E89-A53C-4DF3-9BF5-51448EC62A47}"/>
    <hyperlink ref="A9600" r:id="rId9590" xr:uid="{59581B4C-73A9-4700-B458-F28A77AF0C89}"/>
    <hyperlink ref="A9601" r:id="rId9591" xr:uid="{D3EB09FE-5C7E-466D-AB10-14B5734506CF}"/>
    <hyperlink ref="A9602" r:id="rId9592" xr:uid="{6B0A70D5-61DE-40D9-A8EE-A79056B7D8F2}"/>
    <hyperlink ref="A9603" r:id="rId9593" xr:uid="{A2E97DED-C032-4651-9A85-3E0CC461CF40}"/>
    <hyperlink ref="A9604" r:id="rId9594" xr:uid="{C40682D6-9949-48D6-8C9F-C108E044E3C7}"/>
    <hyperlink ref="A9605" r:id="rId9595" xr:uid="{B0F32B15-51AF-48B4-AB86-B9ECA3112699}"/>
    <hyperlink ref="A9606" r:id="rId9596" xr:uid="{04435DC9-5853-46D9-8E96-47B7D4AB8B62}"/>
    <hyperlink ref="A9607" r:id="rId9597" xr:uid="{047B29D9-D4E3-4C24-9C00-B6456C244897}"/>
    <hyperlink ref="A9608" r:id="rId9598" xr:uid="{BA5A85EB-4100-4EFC-8C06-5E9A48112C1B}"/>
    <hyperlink ref="A9609" r:id="rId9599" xr:uid="{2A681DC6-5207-4F91-B623-FF8145F041BF}"/>
    <hyperlink ref="A9610" r:id="rId9600" xr:uid="{325B165C-78E3-4870-9E92-A075132C19F5}"/>
    <hyperlink ref="A9611" r:id="rId9601" xr:uid="{56E434ED-3342-4FE6-95A3-CBC1ADD019FC}"/>
    <hyperlink ref="A9612" r:id="rId9602" xr:uid="{41DBEA3F-2CCA-4FE2-81C3-3188809738EF}"/>
    <hyperlink ref="A9613" r:id="rId9603" xr:uid="{6240B8FD-A244-40F3-8E44-2DB1351DDF08}"/>
    <hyperlink ref="A9614" r:id="rId9604" xr:uid="{B79EE098-4AE2-48FA-8A66-77CB92397DB3}"/>
    <hyperlink ref="A9615" r:id="rId9605" xr:uid="{CA711199-62B6-4B5D-A2CA-7DF3A1947B32}"/>
    <hyperlink ref="A9616" r:id="rId9606" xr:uid="{2C8482AF-0CAE-407E-9F87-8A7092E940AD}"/>
    <hyperlink ref="A9617" r:id="rId9607" xr:uid="{1BA70156-C24C-4443-B584-779008114556}"/>
    <hyperlink ref="A9618" r:id="rId9608" xr:uid="{E4E0539E-D1CE-4F20-9818-A297CFE0A81A}"/>
    <hyperlink ref="A9619" r:id="rId9609" xr:uid="{1E46A3F7-31F3-48F1-A203-BA17AC027ACD}"/>
    <hyperlink ref="A9620" r:id="rId9610" xr:uid="{ABF707E8-34C4-48B6-9CA5-59D52766A5F3}"/>
    <hyperlink ref="A9621" r:id="rId9611" xr:uid="{E6104953-0B58-471D-8BB3-BDFEA55FF553}"/>
    <hyperlink ref="A9622" r:id="rId9612" xr:uid="{91556CD6-74BB-4A55-9ABE-826C9BAED2A1}"/>
    <hyperlink ref="A9623" r:id="rId9613" xr:uid="{EDA06F7B-D4B7-4FC4-B557-B95B5DE6E27E}"/>
    <hyperlink ref="A9624" r:id="rId9614" xr:uid="{5129E238-FA61-4B95-9D01-9FD5C15F829B}"/>
    <hyperlink ref="A9625" r:id="rId9615" xr:uid="{10B81F8E-0DA6-4B0C-AE8D-35082459032F}"/>
    <hyperlink ref="A9626" r:id="rId9616" xr:uid="{EADC8305-4CCA-448C-9E05-A99ED2AD901E}"/>
    <hyperlink ref="A9627" r:id="rId9617" xr:uid="{CCA76085-67F4-4784-B963-6EBF5A4F38D9}"/>
    <hyperlink ref="A9628" r:id="rId9618" xr:uid="{591E6077-7DE9-4BAF-8FBA-3B6F46E6A1B2}"/>
    <hyperlink ref="A9629" r:id="rId9619" xr:uid="{11C7F950-E216-41A0-9E02-FA7C6F4D6F0C}"/>
    <hyperlink ref="A9630" r:id="rId9620" xr:uid="{6378784C-526F-403D-99F7-3790371EA942}"/>
    <hyperlink ref="A9631" r:id="rId9621" xr:uid="{E4B0B064-D8C6-41A3-B36F-4277E0FB9674}"/>
    <hyperlink ref="A9632" r:id="rId9622" xr:uid="{B09CBC5F-8146-4966-819B-0908BABFA83E}"/>
    <hyperlink ref="A9633" r:id="rId9623" xr:uid="{E49DD8D5-B4EC-409E-B876-ABB56D159AB3}"/>
    <hyperlink ref="A9634" r:id="rId9624" xr:uid="{C5BD74D4-251C-4E8F-9D89-2B78220A49B4}"/>
    <hyperlink ref="A9635" r:id="rId9625" xr:uid="{88B517E6-CFE4-4233-8777-764F1ACBD9A4}"/>
    <hyperlink ref="A9636" r:id="rId9626" xr:uid="{83B4DF6D-F0A5-4FDD-8966-5A268A6CE7BF}"/>
    <hyperlink ref="A9637" r:id="rId9627" xr:uid="{DB0B4D0D-D36F-490B-BA46-279982704358}"/>
    <hyperlink ref="A9638" r:id="rId9628" xr:uid="{2621B0E1-30AF-442F-BB39-BDC3E33F7CBC}"/>
    <hyperlink ref="A9639" r:id="rId9629" xr:uid="{619C9B35-F00C-42FE-A584-6B7B1EBDE68C}"/>
    <hyperlink ref="A9640" r:id="rId9630" xr:uid="{D143BB3A-47AF-4913-93CA-59F36E2D1001}"/>
    <hyperlink ref="A9641" r:id="rId9631" xr:uid="{B43977F2-A019-4F42-A05A-1F394555B0E6}"/>
    <hyperlink ref="A9642" r:id="rId9632" xr:uid="{5E0D007F-AFF0-4E69-8963-5813764C8247}"/>
    <hyperlink ref="A9643" r:id="rId9633" xr:uid="{BF10FE50-F9E3-4AA6-A1EA-CA9E8523ECDB}"/>
    <hyperlink ref="A9644" r:id="rId9634" xr:uid="{25741102-0575-4AE7-A400-2BABA6133E40}"/>
    <hyperlink ref="A9645" r:id="rId9635" xr:uid="{08341103-BCB2-4172-84F4-1B5AB0464ED1}"/>
    <hyperlink ref="A9646" r:id="rId9636" xr:uid="{8D525045-B46F-4D06-9BD8-4A83122E50D9}"/>
    <hyperlink ref="A9647" r:id="rId9637" xr:uid="{BD876A36-84A8-4AF2-B174-FAE46F99494E}"/>
    <hyperlink ref="A9648" r:id="rId9638" xr:uid="{DC5539EE-62BF-4EC5-AB3D-A56C2EDFEBC6}"/>
    <hyperlink ref="A9649" r:id="rId9639" xr:uid="{7DFEC9F6-9BD0-42F4-8165-0242437F3518}"/>
    <hyperlink ref="A9650" r:id="rId9640" xr:uid="{A028F926-7547-42D4-9FA7-26F719429C21}"/>
    <hyperlink ref="A9651" r:id="rId9641" xr:uid="{33302F3F-C694-4F58-8B0B-B39682E3C79A}"/>
    <hyperlink ref="A9652" r:id="rId9642" xr:uid="{7EA39F96-79F5-4BDB-B944-BFEFAE57FF39}"/>
    <hyperlink ref="A9653" r:id="rId9643" xr:uid="{84EF2695-A060-452E-BF32-F3B76911124D}"/>
    <hyperlink ref="A9654" r:id="rId9644" xr:uid="{3F2D959D-7AC4-42A0-A5C3-99479B6BAEB4}"/>
    <hyperlink ref="A9655" r:id="rId9645" xr:uid="{51EFBF8B-B52D-4897-BABC-F38B3E0974C9}"/>
    <hyperlink ref="A9656" r:id="rId9646" xr:uid="{CE99DB03-AB0D-4615-9958-C8B8F206B9E4}"/>
    <hyperlink ref="A9657" r:id="rId9647" xr:uid="{5F7CE26A-19F1-4B80-AE68-408C9659C164}"/>
    <hyperlink ref="A9658" r:id="rId9648" xr:uid="{586F77E8-0B1B-4C2E-A0EB-69B8659DEFE4}"/>
    <hyperlink ref="A9659" r:id="rId9649" xr:uid="{AEEABD79-34CF-4334-AFA2-26F3F37E3B89}"/>
    <hyperlink ref="A9660" r:id="rId9650" xr:uid="{DEDFC1C7-D759-4D58-9143-D2826CB0CC7D}"/>
    <hyperlink ref="A9661" r:id="rId9651" xr:uid="{95569207-92B4-47E3-AC73-83D60B5A454B}"/>
    <hyperlink ref="A9662" r:id="rId9652" xr:uid="{4D5933FE-2980-42DA-A038-E1FCE7BBDBFD}"/>
    <hyperlink ref="A9663" r:id="rId9653" xr:uid="{08C9B270-C05F-43F5-B45C-FCFE0F824A7B}"/>
  </hyperlink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DD4FF"/>
  </sheetPr>
  <dimension ref="A1:G4114"/>
  <sheetViews>
    <sheetView workbookViewId="0">
      <selection activeCell="R12" sqref="R12"/>
    </sheetView>
  </sheetViews>
  <sheetFormatPr defaultColWidth="8.85546875" defaultRowHeight="15"/>
  <cols>
    <col min="1" max="1" width="11.7109375" style="175" bestFit="1" customWidth="1"/>
    <col min="2" max="2" width="57.5703125" style="180" customWidth="1"/>
    <col min="3" max="3" width="8.85546875" style="131"/>
    <col min="4" max="4" width="9.85546875" style="181" bestFit="1" customWidth="1"/>
    <col min="5" max="6" width="12.7109375" style="181" customWidth="1"/>
    <col min="7" max="7" width="2.28515625" style="53" hidden="1" customWidth="1"/>
    <col min="8" max="16384" width="8.85546875" style="53"/>
  </cols>
  <sheetData>
    <row r="1" spans="1:7" ht="16.5" customHeight="1">
      <c r="A1"/>
      <c r="B1" s="706" t="s">
        <v>560</v>
      </c>
      <c r="C1" s="706"/>
      <c r="D1" s="706"/>
      <c r="E1" s="706"/>
      <c r="F1" s="706"/>
      <c r="G1"/>
    </row>
    <row r="2" spans="1:7" ht="16.5">
      <c r="A2" s="706" t="s">
        <v>561</v>
      </c>
      <c r="B2" s="706"/>
      <c r="C2" s="706"/>
      <c r="D2" s="706"/>
      <c r="E2" s="706"/>
      <c r="F2" s="706"/>
      <c r="G2"/>
    </row>
    <row r="3" spans="1:7">
      <c r="A3" s="707" t="s">
        <v>562</v>
      </c>
      <c r="B3" s="707"/>
      <c r="C3" s="707"/>
      <c r="D3" s="707"/>
      <c r="E3" s="707"/>
      <c r="F3" s="707"/>
      <c r="G3"/>
    </row>
    <row r="4" spans="1:7" ht="15.75">
      <c r="A4" s="708" t="s">
        <v>31750</v>
      </c>
      <c r="B4" s="708"/>
      <c r="C4" s="708"/>
      <c r="D4" s="708"/>
      <c r="E4" s="708"/>
      <c r="F4" s="708"/>
      <c r="G4"/>
    </row>
    <row r="5" spans="1:7">
      <c r="A5" s="536"/>
      <c r="B5"/>
      <c r="C5"/>
      <c r="D5" s="537"/>
      <c r="E5" s="538"/>
      <c r="F5" s="539" t="s">
        <v>34215</v>
      </c>
      <c r="G5"/>
    </row>
    <row r="6" spans="1:7">
      <c r="A6" s="536"/>
      <c r="B6" s="540"/>
      <c r="C6" s="541"/>
      <c r="D6" s="537"/>
      <c r="E6" s="542" t="s">
        <v>563</v>
      </c>
      <c r="F6" s="543" t="s">
        <v>34216</v>
      </c>
      <c r="G6"/>
    </row>
    <row r="7" spans="1:7">
      <c r="A7" s="536"/>
      <c r="B7" s="540"/>
      <c r="C7" s="544" t="s">
        <v>564</v>
      </c>
      <c r="D7" s="545">
        <v>0</v>
      </c>
      <c r="E7" s="546" t="s">
        <v>565</v>
      </c>
      <c r="F7" s="545">
        <v>1.2823</v>
      </c>
      <c r="G7"/>
    </row>
    <row r="8" spans="1:7" s="131" customFormat="1">
      <c r="A8" s="547" t="s">
        <v>566</v>
      </c>
      <c r="B8" s="548" t="s">
        <v>567</v>
      </c>
      <c r="C8" s="549" t="s">
        <v>207</v>
      </c>
      <c r="D8" s="550" t="s">
        <v>568</v>
      </c>
      <c r="E8" s="550" t="s">
        <v>569</v>
      </c>
      <c r="F8" s="550" t="s">
        <v>570</v>
      </c>
    </row>
    <row r="9" spans="1:7">
      <c r="A9" s="551" t="s">
        <v>571</v>
      </c>
      <c r="B9" s="552" t="s">
        <v>572</v>
      </c>
      <c r="C9" s="553"/>
      <c r="D9" s="554"/>
      <c r="E9" s="554"/>
      <c r="F9" s="554"/>
      <c r="G9" s="53">
        <v>2</v>
      </c>
    </row>
    <row r="10" spans="1:7">
      <c r="A10" s="176" t="s">
        <v>573</v>
      </c>
      <c r="B10" s="177" t="s">
        <v>574</v>
      </c>
      <c r="C10" s="178"/>
      <c r="D10" s="179"/>
      <c r="E10" s="179"/>
      <c r="F10" s="179"/>
      <c r="G10" s="53">
        <v>5</v>
      </c>
    </row>
    <row r="11" spans="1:7" ht="45">
      <c r="A11" s="176" t="s">
        <v>575</v>
      </c>
      <c r="B11" s="177" t="s">
        <v>576</v>
      </c>
      <c r="C11" s="178" t="s">
        <v>24</v>
      </c>
      <c r="D11" s="179"/>
      <c r="E11" s="179">
        <v>6797.2</v>
      </c>
      <c r="F11" s="179">
        <v>6797.2</v>
      </c>
      <c r="G11" s="53">
        <v>9</v>
      </c>
    </row>
    <row r="12" spans="1:7" ht="45">
      <c r="A12" s="176" t="s">
        <v>577</v>
      </c>
      <c r="B12" s="177" t="s">
        <v>578</v>
      </c>
      <c r="C12" s="178" t="s">
        <v>24</v>
      </c>
      <c r="D12" s="179"/>
      <c r="E12" s="179">
        <v>9038.9500000000007</v>
      </c>
      <c r="F12" s="179">
        <v>9038.9500000000007</v>
      </c>
      <c r="G12" s="53">
        <v>9</v>
      </c>
    </row>
    <row r="13" spans="1:7" ht="45">
      <c r="A13" s="176" t="s">
        <v>579</v>
      </c>
      <c r="B13" s="177" t="s">
        <v>580</v>
      </c>
      <c r="C13" s="178" t="s">
        <v>24</v>
      </c>
      <c r="D13" s="179"/>
      <c r="E13" s="179">
        <v>15440.54</v>
      </c>
      <c r="F13" s="179">
        <v>15440.54</v>
      </c>
      <c r="G13" s="53">
        <v>9</v>
      </c>
    </row>
    <row r="14" spans="1:7" ht="45">
      <c r="A14" s="176" t="s">
        <v>581</v>
      </c>
      <c r="B14" s="177" t="s">
        <v>582</v>
      </c>
      <c r="C14" s="178" t="s">
        <v>24</v>
      </c>
      <c r="D14" s="179"/>
      <c r="E14" s="179">
        <v>21170.81</v>
      </c>
      <c r="F14" s="179">
        <v>21170.81</v>
      </c>
      <c r="G14" s="53">
        <v>9</v>
      </c>
    </row>
    <row r="15" spans="1:7" ht="45">
      <c r="A15" s="176" t="s">
        <v>583</v>
      </c>
      <c r="B15" s="177" t="s">
        <v>584</v>
      </c>
      <c r="C15" s="178" t="s">
        <v>24</v>
      </c>
      <c r="D15" s="179"/>
      <c r="E15" s="179">
        <v>24671.3</v>
      </c>
      <c r="F15" s="179">
        <v>24671.3</v>
      </c>
      <c r="G15" s="53">
        <v>9</v>
      </c>
    </row>
    <row r="16" spans="1:7">
      <c r="A16" s="176" t="s">
        <v>585</v>
      </c>
      <c r="B16" s="177" t="s">
        <v>586</v>
      </c>
      <c r="C16" s="178"/>
      <c r="D16" s="179"/>
      <c r="E16" s="179"/>
      <c r="F16" s="179"/>
      <c r="G16" s="53">
        <v>5</v>
      </c>
    </row>
    <row r="17" spans="1:7" ht="45">
      <c r="A17" s="176" t="s">
        <v>587</v>
      </c>
      <c r="B17" s="177" t="s">
        <v>588</v>
      </c>
      <c r="C17" s="178" t="s">
        <v>24</v>
      </c>
      <c r="D17" s="179"/>
      <c r="E17" s="179">
        <v>8682.2000000000007</v>
      </c>
      <c r="F17" s="179">
        <v>8682.2000000000007</v>
      </c>
      <c r="G17" s="53">
        <v>9</v>
      </c>
    </row>
    <row r="18" spans="1:7" ht="60">
      <c r="A18" s="176" t="s">
        <v>589</v>
      </c>
      <c r="B18" s="177" t="s">
        <v>590</v>
      </c>
      <c r="C18" s="178" t="s">
        <v>24</v>
      </c>
      <c r="D18" s="179"/>
      <c r="E18" s="179">
        <v>14706.14</v>
      </c>
      <c r="F18" s="179">
        <v>14706.14</v>
      </c>
      <c r="G18" s="53">
        <v>9</v>
      </c>
    </row>
    <row r="19" spans="1:7" ht="45">
      <c r="A19" s="176" t="s">
        <v>591</v>
      </c>
      <c r="B19" s="177" t="s">
        <v>592</v>
      </c>
      <c r="C19" s="178" t="s">
        <v>24</v>
      </c>
      <c r="D19" s="179"/>
      <c r="E19" s="179">
        <v>19900</v>
      </c>
      <c r="F19" s="179">
        <v>19900</v>
      </c>
      <c r="G19" s="53">
        <v>9</v>
      </c>
    </row>
    <row r="20" spans="1:7" ht="45">
      <c r="A20" s="176" t="s">
        <v>593</v>
      </c>
      <c r="B20" s="177" t="s">
        <v>594</v>
      </c>
      <c r="C20" s="178" t="s">
        <v>24</v>
      </c>
      <c r="D20" s="179"/>
      <c r="E20" s="179">
        <v>26469.200000000001</v>
      </c>
      <c r="F20" s="179">
        <v>26469.200000000001</v>
      </c>
      <c r="G20" s="53">
        <v>9</v>
      </c>
    </row>
    <row r="21" spans="1:7">
      <c r="A21" s="176" t="s">
        <v>595</v>
      </c>
      <c r="B21" s="177" t="s">
        <v>596</v>
      </c>
      <c r="C21" s="178"/>
      <c r="D21" s="179"/>
      <c r="E21" s="179"/>
      <c r="F21" s="179"/>
      <c r="G21" s="53">
        <v>5</v>
      </c>
    </row>
    <row r="22" spans="1:7">
      <c r="A22" s="176" t="s">
        <v>597</v>
      </c>
      <c r="B22" s="177" t="s">
        <v>598</v>
      </c>
      <c r="C22" s="178" t="s">
        <v>24</v>
      </c>
      <c r="D22" s="179"/>
      <c r="E22" s="179">
        <v>3419.6</v>
      </c>
      <c r="F22" s="179">
        <v>3419.6</v>
      </c>
      <c r="G22" s="53">
        <v>9</v>
      </c>
    </row>
    <row r="23" spans="1:7">
      <c r="A23" s="176" t="s">
        <v>599</v>
      </c>
      <c r="B23" s="177" t="s">
        <v>600</v>
      </c>
      <c r="C23" s="178" t="s">
        <v>24</v>
      </c>
      <c r="D23" s="179"/>
      <c r="E23" s="179">
        <v>4622.97</v>
      </c>
      <c r="F23" s="179">
        <v>4622.97</v>
      </c>
      <c r="G23" s="53">
        <v>9</v>
      </c>
    </row>
    <row r="24" spans="1:7">
      <c r="A24" s="176" t="s">
        <v>601</v>
      </c>
      <c r="B24" s="177" t="s">
        <v>602</v>
      </c>
      <c r="C24" s="178" t="s">
        <v>24</v>
      </c>
      <c r="D24" s="179"/>
      <c r="E24" s="179">
        <v>2507.91</v>
      </c>
      <c r="F24" s="179">
        <v>2507.91</v>
      </c>
      <c r="G24" s="53">
        <v>9</v>
      </c>
    </row>
    <row r="25" spans="1:7">
      <c r="A25" s="176" t="s">
        <v>603</v>
      </c>
      <c r="B25" s="177" t="s">
        <v>604</v>
      </c>
      <c r="C25" s="178" t="s">
        <v>24</v>
      </c>
      <c r="D25" s="179"/>
      <c r="E25" s="179">
        <v>3431.33</v>
      </c>
      <c r="F25" s="179">
        <v>3431.33</v>
      </c>
      <c r="G25" s="53">
        <v>9</v>
      </c>
    </row>
    <row r="26" spans="1:7">
      <c r="A26" s="176" t="s">
        <v>605</v>
      </c>
      <c r="B26" s="177" t="s">
        <v>606</v>
      </c>
      <c r="C26" s="178" t="s">
        <v>24</v>
      </c>
      <c r="D26" s="179"/>
      <c r="E26" s="179">
        <v>1076.6600000000001</v>
      </c>
      <c r="F26" s="179">
        <v>1076.6600000000001</v>
      </c>
      <c r="G26" s="53">
        <v>9</v>
      </c>
    </row>
    <row r="27" spans="1:7">
      <c r="A27" s="176" t="s">
        <v>607</v>
      </c>
      <c r="B27" s="177" t="s">
        <v>608</v>
      </c>
      <c r="C27" s="178" t="s">
        <v>24</v>
      </c>
      <c r="D27" s="179"/>
      <c r="E27" s="179">
        <v>1433.17</v>
      </c>
      <c r="F27" s="179">
        <v>1433.17</v>
      </c>
      <c r="G27" s="53">
        <v>9</v>
      </c>
    </row>
    <row r="28" spans="1:7">
      <c r="A28" s="176" t="s">
        <v>609</v>
      </c>
      <c r="B28" s="177" t="s">
        <v>610</v>
      </c>
      <c r="C28" s="178" t="s">
        <v>24</v>
      </c>
      <c r="D28" s="179"/>
      <c r="E28" s="179">
        <v>1195.58</v>
      </c>
      <c r="F28" s="179">
        <v>1195.58</v>
      </c>
      <c r="G28" s="53">
        <v>9</v>
      </c>
    </row>
    <row r="29" spans="1:7">
      <c r="A29" s="176" t="s">
        <v>611</v>
      </c>
      <c r="B29" s="177" t="s">
        <v>612</v>
      </c>
      <c r="C29" s="178" t="s">
        <v>24</v>
      </c>
      <c r="D29" s="179"/>
      <c r="E29" s="179">
        <v>1657.76</v>
      </c>
      <c r="F29" s="179">
        <v>1657.76</v>
      </c>
      <c r="G29" s="53">
        <v>9</v>
      </c>
    </row>
    <row r="30" spans="1:7">
      <c r="A30" s="176" t="s">
        <v>613</v>
      </c>
      <c r="B30" s="177" t="s">
        <v>614</v>
      </c>
      <c r="C30" s="178" t="s">
        <v>24</v>
      </c>
      <c r="D30" s="179"/>
      <c r="E30" s="179">
        <v>2301.27</v>
      </c>
      <c r="F30" s="179">
        <v>2301.27</v>
      </c>
      <c r="G30" s="53">
        <v>9</v>
      </c>
    </row>
    <row r="31" spans="1:7">
      <c r="A31" s="176" t="s">
        <v>615</v>
      </c>
      <c r="B31" s="177" t="s">
        <v>616</v>
      </c>
      <c r="C31" s="178" t="s">
        <v>24</v>
      </c>
      <c r="D31" s="179"/>
      <c r="E31" s="179">
        <v>3136.88</v>
      </c>
      <c r="F31" s="179">
        <v>3136.88</v>
      </c>
      <c r="G31" s="53">
        <v>9</v>
      </c>
    </row>
    <row r="32" spans="1:7">
      <c r="A32" s="176" t="s">
        <v>617</v>
      </c>
      <c r="B32" s="177" t="s">
        <v>618</v>
      </c>
      <c r="C32" s="178" t="s">
        <v>24</v>
      </c>
      <c r="D32" s="179"/>
      <c r="E32" s="179">
        <v>1986.79</v>
      </c>
      <c r="F32" s="179">
        <v>1986.79</v>
      </c>
      <c r="G32" s="53">
        <v>9</v>
      </c>
    </row>
    <row r="33" spans="1:7">
      <c r="A33" s="176" t="s">
        <v>619</v>
      </c>
      <c r="B33" s="177" t="s">
        <v>620</v>
      </c>
      <c r="C33" s="178" t="s">
        <v>24</v>
      </c>
      <c r="D33" s="179"/>
      <c r="E33" s="179">
        <v>2568.0100000000002</v>
      </c>
      <c r="F33" s="179">
        <v>2568.0100000000002</v>
      </c>
      <c r="G33" s="53">
        <v>9</v>
      </c>
    </row>
    <row r="34" spans="1:7">
      <c r="A34" s="176" t="s">
        <v>621</v>
      </c>
      <c r="B34" s="177" t="s">
        <v>622</v>
      </c>
      <c r="C34" s="178"/>
      <c r="D34" s="179"/>
      <c r="E34" s="179"/>
      <c r="F34" s="179"/>
      <c r="G34" s="53">
        <v>5</v>
      </c>
    </row>
    <row r="35" spans="1:7" ht="30">
      <c r="A35" s="176" t="s">
        <v>623</v>
      </c>
      <c r="B35" s="177" t="s">
        <v>624</v>
      </c>
      <c r="C35" s="178" t="s">
        <v>104</v>
      </c>
      <c r="D35" s="179">
        <v>1148.01</v>
      </c>
      <c r="E35" s="179"/>
      <c r="F35" s="179">
        <v>1148.01</v>
      </c>
      <c r="G35" s="53">
        <v>9</v>
      </c>
    </row>
    <row r="36" spans="1:7" ht="30">
      <c r="A36" s="176" t="s">
        <v>625</v>
      </c>
      <c r="B36" s="177" t="s">
        <v>626</v>
      </c>
      <c r="C36" s="178" t="s">
        <v>26</v>
      </c>
      <c r="D36" s="179">
        <v>0.05</v>
      </c>
      <c r="E36" s="179">
        <v>0.16</v>
      </c>
      <c r="F36" s="179">
        <v>0.21</v>
      </c>
      <c r="G36" s="53">
        <v>9</v>
      </c>
    </row>
    <row r="37" spans="1:7" ht="45">
      <c r="A37" s="176" t="s">
        <v>627</v>
      </c>
      <c r="B37" s="177" t="s">
        <v>628</v>
      </c>
      <c r="C37" s="178" t="s">
        <v>26</v>
      </c>
      <c r="D37" s="179">
        <v>0.39</v>
      </c>
      <c r="E37" s="179">
        <v>0.56000000000000005</v>
      </c>
      <c r="F37" s="179">
        <v>0.95</v>
      </c>
      <c r="G37" s="53">
        <v>9</v>
      </c>
    </row>
    <row r="38" spans="1:7" ht="45">
      <c r="A38" s="176" t="s">
        <v>629</v>
      </c>
      <c r="B38" s="177" t="s">
        <v>630</v>
      </c>
      <c r="C38" s="178" t="s">
        <v>26</v>
      </c>
      <c r="D38" s="179">
        <v>0.32</v>
      </c>
      <c r="E38" s="179">
        <v>0.42</v>
      </c>
      <c r="F38" s="179">
        <v>0.74</v>
      </c>
      <c r="G38" s="53">
        <v>9</v>
      </c>
    </row>
    <row r="39" spans="1:7" ht="45">
      <c r="A39" s="176" t="s">
        <v>631</v>
      </c>
      <c r="B39" s="177" t="s">
        <v>632</v>
      </c>
      <c r="C39" s="178" t="s">
        <v>26</v>
      </c>
      <c r="D39" s="179">
        <v>0.26</v>
      </c>
      <c r="E39" s="179">
        <v>0.35</v>
      </c>
      <c r="F39" s="179">
        <v>0.61</v>
      </c>
      <c r="G39" s="53">
        <v>9</v>
      </c>
    </row>
    <row r="40" spans="1:7" ht="30">
      <c r="A40" s="176" t="s">
        <v>633</v>
      </c>
      <c r="B40" s="177" t="s">
        <v>634</v>
      </c>
      <c r="C40" s="178" t="s">
        <v>26</v>
      </c>
      <c r="D40" s="179">
        <v>0.35</v>
      </c>
      <c r="E40" s="179">
        <v>0.48</v>
      </c>
      <c r="F40" s="179">
        <v>0.83</v>
      </c>
      <c r="G40" s="53">
        <v>9</v>
      </c>
    </row>
    <row r="41" spans="1:7" ht="30">
      <c r="A41" s="176" t="s">
        <v>635</v>
      </c>
      <c r="B41" s="177" t="s">
        <v>636</v>
      </c>
      <c r="C41" s="178" t="s">
        <v>26</v>
      </c>
      <c r="D41" s="179">
        <v>0.17</v>
      </c>
      <c r="E41" s="179">
        <v>0.54</v>
      </c>
      <c r="F41" s="179">
        <v>0.71</v>
      </c>
      <c r="G41" s="53">
        <v>9</v>
      </c>
    </row>
    <row r="42" spans="1:7" ht="30">
      <c r="A42" s="176" t="s">
        <v>637</v>
      </c>
      <c r="B42" s="177" t="s">
        <v>638</v>
      </c>
      <c r="C42" s="178" t="s">
        <v>26</v>
      </c>
      <c r="D42" s="179">
        <v>0.22</v>
      </c>
      <c r="E42" s="179">
        <v>0.31</v>
      </c>
      <c r="F42" s="179">
        <v>0.53</v>
      </c>
      <c r="G42" s="53">
        <v>9</v>
      </c>
    </row>
    <row r="43" spans="1:7" ht="30">
      <c r="A43" s="176" t="s">
        <v>639</v>
      </c>
      <c r="B43" s="177" t="s">
        <v>640</v>
      </c>
      <c r="C43" s="178" t="s">
        <v>26</v>
      </c>
      <c r="D43" s="179">
        <v>0.31</v>
      </c>
      <c r="E43" s="179">
        <v>0.42</v>
      </c>
      <c r="F43" s="179">
        <v>0.73</v>
      </c>
      <c r="G43" s="53">
        <v>9</v>
      </c>
    </row>
    <row r="44" spans="1:7" ht="30">
      <c r="A44" s="176" t="s">
        <v>641</v>
      </c>
      <c r="B44" s="177" t="s">
        <v>642</v>
      </c>
      <c r="C44" s="178" t="s">
        <v>26</v>
      </c>
      <c r="D44" s="179">
        <v>0.27</v>
      </c>
      <c r="E44" s="179">
        <v>0.37</v>
      </c>
      <c r="F44" s="179">
        <v>0.64</v>
      </c>
      <c r="G44" s="53">
        <v>9</v>
      </c>
    </row>
    <row r="45" spans="1:7" ht="30">
      <c r="A45" s="176" t="s">
        <v>643</v>
      </c>
      <c r="B45" s="177" t="s">
        <v>644</v>
      </c>
      <c r="C45" s="178" t="s">
        <v>26</v>
      </c>
      <c r="D45" s="179">
        <v>0.26</v>
      </c>
      <c r="E45" s="179">
        <v>0.36</v>
      </c>
      <c r="F45" s="179">
        <v>0.62</v>
      </c>
      <c r="G45" s="53">
        <v>9</v>
      </c>
    </row>
    <row r="46" spans="1:7" ht="45">
      <c r="A46" s="176" t="s">
        <v>645</v>
      </c>
      <c r="B46" s="177" t="s">
        <v>646</v>
      </c>
      <c r="C46" s="178" t="s">
        <v>26</v>
      </c>
      <c r="D46" s="179">
        <v>0.43</v>
      </c>
      <c r="E46" s="179">
        <v>0.59</v>
      </c>
      <c r="F46" s="179">
        <v>1.02</v>
      </c>
      <c r="G46" s="53">
        <v>9</v>
      </c>
    </row>
    <row r="47" spans="1:7" ht="45">
      <c r="A47" s="176" t="s">
        <v>647</v>
      </c>
      <c r="B47" s="177" t="s">
        <v>648</v>
      </c>
      <c r="C47" s="178" t="s">
        <v>26</v>
      </c>
      <c r="D47" s="179">
        <v>0.34</v>
      </c>
      <c r="E47" s="179">
        <v>0.47</v>
      </c>
      <c r="F47" s="179">
        <v>0.81</v>
      </c>
      <c r="G47" s="53">
        <v>9</v>
      </c>
    </row>
    <row r="48" spans="1:7" ht="45">
      <c r="A48" s="176" t="s">
        <v>649</v>
      </c>
      <c r="B48" s="177" t="s">
        <v>650</v>
      </c>
      <c r="C48" s="178" t="s">
        <v>26</v>
      </c>
      <c r="D48" s="179">
        <v>0.27</v>
      </c>
      <c r="E48" s="179">
        <v>0.37</v>
      </c>
      <c r="F48" s="179">
        <v>0.64</v>
      </c>
      <c r="G48" s="53">
        <v>9</v>
      </c>
    </row>
    <row r="49" spans="1:7" ht="30">
      <c r="A49" s="176" t="s">
        <v>651</v>
      </c>
      <c r="B49" s="177" t="s">
        <v>652</v>
      </c>
      <c r="C49" s="178" t="s">
        <v>26</v>
      </c>
      <c r="D49" s="179">
        <v>0.36</v>
      </c>
      <c r="E49" s="179">
        <v>0.51</v>
      </c>
      <c r="F49" s="179">
        <v>0.87</v>
      </c>
      <c r="G49" s="53">
        <v>9</v>
      </c>
    </row>
    <row r="50" spans="1:7" ht="30">
      <c r="A50" s="176" t="s">
        <v>653</v>
      </c>
      <c r="B50" s="177" t="s">
        <v>654</v>
      </c>
      <c r="C50" s="178" t="s">
        <v>26</v>
      </c>
      <c r="D50" s="179">
        <v>0.28999999999999998</v>
      </c>
      <c r="E50" s="179">
        <v>0.42</v>
      </c>
      <c r="F50" s="179">
        <v>0.71</v>
      </c>
      <c r="G50" s="53">
        <v>9</v>
      </c>
    </row>
    <row r="51" spans="1:7" ht="30">
      <c r="A51" s="176" t="s">
        <v>655</v>
      </c>
      <c r="B51" s="177" t="s">
        <v>656</v>
      </c>
      <c r="C51" s="178" t="s">
        <v>26</v>
      </c>
      <c r="D51" s="179">
        <v>0.25</v>
      </c>
      <c r="E51" s="179">
        <v>0.35</v>
      </c>
      <c r="F51" s="179">
        <v>0.6</v>
      </c>
      <c r="G51" s="53">
        <v>9</v>
      </c>
    </row>
    <row r="52" spans="1:7" ht="30">
      <c r="A52" s="176" t="s">
        <v>657</v>
      </c>
      <c r="B52" s="177" t="s">
        <v>658</v>
      </c>
      <c r="C52" s="178" t="s">
        <v>26</v>
      </c>
      <c r="D52" s="179">
        <v>0.42</v>
      </c>
      <c r="E52" s="179">
        <v>0.57999999999999996</v>
      </c>
      <c r="F52" s="179">
        <v>1</v>
      </c>
      <c r="G52" s="53">
        <v>9</v>
      </c>
    </row>
    <row r="53" spans="1:7" ht="30">
      <c r="A53" s="176" t="s">
        <v>659</v>
      </c>
      <c r="B53" s="177" t="s">
        <v>660</v>
      </c>
      <c r="C53" s="178" t="s">
        <v>26</v>
      </c>
      <c r="D53" s="179">
        <v>0.28000000000000003</v>
      </c>
      <c r="E53" s="179">
        <v>0.38</v>
      </c>
      <c r="F53" s="179">
        <v>0.66</v>
      </c>
      <c r="G53" s="53">
        <v>9</v>
      </c>
    </row>
    <row r="54" spans="1:7" ht="30">
      <c r="A54" s="176" t="s">
        <v>661</v>
      </c>
      <c r="B54" s="177" t="s">
        <v>662</v>
      </c>
      <c r="C54" s="178" t="s">
        <v>26</v>
      </c>
      <c r="D54" s="179">
        <v>0.17</v>
      </c>
      <c r="E54" s="179">
        <v>0.4</v>
      </c>
      <c r="F54" s="179">
        <v>0.56999999999999995</v>
      </c>
      <c r="G54" s="53">
        <v>9</v>
      </c>
    </row>
    <row r="55" spans="1:7" ht="30">
      <c r="A55" s="176" t="s">
        <v>663</v>
      </c>
      <c r="B55" s="177" t="s">
        <v>664</v>
      </c>
      <c r="C55" s="178" t="s">
        <v>26</v>
      </c>
      <c r="D55" s="179">
        <v>0.17</v>
      </c>
      <c r="E55" s="179">
        <v>0.24</v>
      </c>
      <c r="F55" s="179">
        <v>0.41</v>
      </c>
      <c r="G55" s="53">
        <v>9</v>
      </c>
    </row>
    <row r="56" spans="1:7" ht="30">
      <c r="A56" s="176" t="s">
        <v>665</v>
      </c>
      <c r="B56" s="177" t="s">
        <v>666</v>
      </c>
      <c r="C56" s="178" t="s">
        <v>26</v>
      </c>
      <c r="D56" s="179">
        <v>0.13</v>
      </c>
      <c r="E56" s="179">
        <v>0.18</v>
      </c>
      <c r="F56" s="179">
        <v>0.31</v>
      </c>
      <c r="G56" s="53">
        <v>9</v>
      </c>
    </row>
    <row r="57" spans="1:7" ht="30">
      <c r="A57" s="176" t="s">
        <v>667</v>
      </c>
      <c r="B57" s="177" t="s">
        <v>668</v>
      </c>
      <c r="C57" s="178" t="s">
        <v>26</v>
      </c>
      <c r="D57" s="179">
        <v>0.1</v>
      </c>
      <c r="E57" s="179">
        <v>0.14000000000000001</v>
      </c>
      <c r="F57" s="179">
        <v>0.24</v>
      </c>
      <c r="G57" s="53">
        <v>9</v>
      </c>
    </row>
    <row r="58" spans="1:7" ht="30">
      <c r="A58" s="176" t="s">
        <v>669</v>
      </c>
      <c r="B58" s="177" t="s">
        <v>670</v>
      </c>
      <c r="C58" s="178" t="s">
        <v>26</v>
      </c>
      <c r="D58" s="179">
        <v>0.09</v>
      </c>
      <c r="E58" s="179">
        <v>0.12</v>
      </c>
      <c r="F58" s="179">
        <v>0.21</v>
      </c>
      <c r="G58" s="53">
        <v>9</v>
      </c>
    </row>
    <row r="59" spans="1:7" ht="30">
      <c r="A59" s="176" t="s">
        <v>671</v>
      </c>
      <c r="B59" s="177" t="s">
        <v>672</v>
      </c>
      <c r="C59" s="178" t="s">
        <v>673</v>
      </c>
      <c r="D59" s="179">
        <v>585.1</v>
      </c>
      <c r="E59" s="179">
        <v>710.25</v>
      </c>
      <c r="F59" s="179">
        <v>1295.3499999999999</v>
      </c>
      <c r="G59" s="53">
        <v>9</v>
      </c>
    </row>
    <row r="60" spans="1:7" ht="30">
      <c r="A60" s="176" t="s">
        <v>674</v>
      </c>
      <c r="B60" s="177" t="s">
        <v>675</v>
      </c>
      <c r="C60" s="178" t="s">
        <v>24</v>
      </c>
      <c r="D60" s="179">
        <v>708.99</v>
      </c>
      <c r="E60" s="179">
        <v>485.33</v>
      </c>
      <c r="F60" s="179">
        <v>1194.32</v>
      </c>
      <c r="G60" s="53">
        <v>9</v>
      </c>
    </row>
    <row r="61" spans="1:7">
      <c r="A61" s="176" t="s">
        <v>676</v>
      </c>
      <c r="B61" s="177" t="s">
        <v>677</v>
      </c>
      <c r="C61" s="178"/>
      <c r="D61" s="179"/>
      <c r="E61" s="179"/>
      <c r="F61" s="179"/>
      <c r="G61" s="53">
        <v>5</v>
      </c>
    </row>
    <row r="62" spans="1:7" ht="30">
      <c r="A62" s="176" t="s">
        <v>678</v>
      </c>
      <c r="B62" s="177" t="s">
        <v>679</v>
      </c>
      <c r="C62" s="178" t="s">
        <v>104</v>
      </c>
      <c r="D62" s="179">
        <v>1285.68</v>
      </c>
      <c r="E62" s="179"/>
      <c r="F62" s="179">
        <v>1285.68</v>
      </c>
      <c r="G62" s="53">
        <v>9</v>
      </c>
    </row>
    <row r="63" spans="1:7" ht="30">
      <c r="A63" s="176" t="s">
        <v>680</v>
      </c>
      <c r="B63" s="177" t="s">
        <v>681</v>
      </c>
      <c r="C63" s="178" t="s">
        <v>104</v>
      </c>
      <c r="D63" s="179">
        <v>6660.6</v>
      </c>
      <c r="E63" s="179"/>
      <c r="F63" s="179">
        <v>6660.6</v>
      </c>
      <c r="G63" s="53">
        <v>9</v>
      </c>
    </row>
    <row r="64" spans="1:7">
      <c r="A64" s="176" t="s">
        <v>682</v>
      </c>
      <c r="B64" s="177" t="s">
        <v>683</v>
      </c>
      <c r="C64" s="178" t="s">
        <v>23</v>
      </c>
      <c r="D64" s="179">
        <v>97.94</v>
      </c>
      <c r="E64" s="179"/>
      <c r="F64" s="179">
        <v>97.94</v>
      </c>
      <c r="G64" s="53">
        <v>9</v>
      </c>
    </row>
    <row r="65" spans="1:7">
      <c r="A65" s="176" t="s">
        <v>684</v>
      </c>
      <c r="B65" s="177" t="s">
        <v>685</v>
      </c>
      <c r="C65" s="178" t="s">
        <v>23</v>
      </c>
      <c r="D65" s="179">
        <v>89.71</v>
      </c>
      <c r="E65" s="179"/>
      <c r="F65" s="179">
        <v>89.71</v>
      </c>
      <c r="G65" s="53">
        <v>9</v>
      </c>
    </row>
    <row r="66" spans="1:7">
      <c r="A66" s="176" t="s">
        <v>686</v>
      </c>
      <c r="B66" s="177" t="s">
        <v>687</v>
      </c>
      <c r="C66" s="178" t="s">
        <v>23</v>
      </c>
      <c r="D66" s="179">
        <v>398.67</v>
      </c>
      <c r="E66" s="179"/>
      <c r="F66" s="179">
        <v>398.67</v>
      </c>
      <c r="G66" s="53">
        <v>9</v>
      </c>
    </row>
    <row r="67" spans="1:7">
      <c r="A67" s="176" t="s">
        <v>688</v>
      </c>
      <c r="B67" s="177" t="s">
        <v>689</v>
      </c>
      <c r="C67" s="178" t="s">
        <v>23</v>
      </c>
      <c r="D67" s="179">
        <v>638.01</v>
      </c>
      <c r="E67" s="179"/>
      <c r="F67" s="179">
        <v>638.01</v>
      </c>
      <c r="G67" s="53">
        <v>9</v>
      </c>
    </row>
    <row r="68" spans="1:7" ht="30">
      <c r="A68" s="176" t="s">
        <v>690</v>
      </c>
      <c r="B68" s="177" t="s">
        <v>691</v>
      </c>
      <c r="C68" s="178" t="s">
        <v>23</v>
      </c>
      <c r="D68" s="179">
        <v>94.44</v>
      </c>
      <c r="E68" s="179"/>
      <c r="F68" s="179">
        <v>94.44</v>
      </c>
      <c r="G68" s="53">
        <v>9</v>
      </c>
    </row>
    <row r="69" spans="1:7">
      <c r="A69" s="176" t="s">
        <v>692</v>
      </c>
      <c r="B69" s="177" t="s">
        <v>693</v>
      </c>
      <c r="C69" s="178"/>
      <c r="D69" s="179"/>
      <c r="E69" s="179"/>
      <c r="F69" s="179"/>
      <c r="G69" s="53">
        <v>5</v>
      </c>
    </row>
    <row r="70" spans="1:7" ht="30">
      <c r="A70" s="176" t="s">
        <v>694</v>
      </c>
      <c r="B70" s="177" t="s">
        <v>695</v>
      </c>
      <c r="C70" s="178" t="s">
        <v>104</v>
      </c>
      <c r="D70" s="179">
        <v>405.36</v>
      </c>
      <c r="E70" s="179"/>
      <c r="F70" s="179">
        <v>405.36</v>
      </c>
      <c r="G70" s="53">
        <v>9</v>
      </c>
    </row>
    <row r="71" spans="1:7">
      <c r="A71" s="176" t="s">
        <v>696</v>
      </c>
      <c r="B71" s="177" t="s">
        <v>697</v>
      </c>
      <c r="C71" s="178" t="s">
        <v>26</v>
      </c>
      <c r="D71" s="179">
        <v>2.83</v>
      </c>
      <c r="E71" s="179">
        <v>6.43</v>
      </c>
      <c r="F71" s="179">
        <v>9.26</v>
      </c>
      <c r="G71" s="53">
        <v>9</v>
      </c>
    </row>
    <row r="72" spans="1:7">
      <c r="A72" s="176" t="s">
        <v>698</v>
      </c>
      <c r="B72" s="177" t="s">
        <v>699</v>
      </c>
      <c r="C72" s="178" t="s">
        <v>26</v>
      </c>
      <c r="D72" s="179">
        <v>102.6</v>
      </c>
      <c r="E72" s="179">
        <v>47.52</v>
      </c>
      <c r="F72" s="179">
        <v>150.12</v>
      </c>
      <c r="G72" s="53">
        <v>9</v>
      </c>
    </row>
    <row r="73" spans="1:7" ht="30">
      <c r="A73" s="176" t="s">
        <v>700</v>
      </c>
      <c r="B73" s="177" t="s">
        <v>701</v>
      </c>
      <c r="C73" s="178" t="s">
        <v>26</v>
      </c>
      <c r="D73" s="179">
        <v>24.82</v>
      </c>
      <c r="E73" s="179">
        <v>45.3</v>
      </c>
      <c r="F73" s="179">
        <v>70.12</v>
      </c>
      <c r="G73" s="53">
        <v>9</v>
      </c>
    </row>
    <row r="74" spans="1:7">
      <c r="A74" s="176" t="s">
        <v>702</v>
      </c>
      <c r="B74" s="177" t="s">
        <v>703</v>
      </c>
      <c r="C74" s="178" t="s">
        <v>26</v>
      </c>
      <c r="D74" s="179"/>
      <c r="E74" s="179">
        <v>32.15</v>
      </c>
      <c r="F74" s="179">
        <v>32.15</v>
      </c>
      <c r="G74" s="53">
        <v>9</v>
      </c>
    </row>
    <row r="75" spans="1:7">
      <c r="A75" s="176" t="s">
        <v>704</v>
      </c>
      <c r="B75" s="177" t="s">
        <v>705</v>
      </c>
      <c r="C75" s="178" t="s">
        <v>23</v>
      </c>
      <c r="D75" s="179">
        <v>1.05</v>
      </c>
      <c r="E75" s="179">
        <v>4.75</v>
      </c>
      <c r="F75" s="179">
        <v>5.8</v>
      </c>
      <c r="G75" s="53">
        <v>9</v>
      </c>
    </row>
    <row r="76" spans="1:7" ht="30">
      <c r="A76" s="176" t="s">
        <v>706</v>
      </c>
      <c r="B76" s="177" t="s">
        <v>707</v>
      </c>
      <c r="C76" s="178" t="s">
        <v>28</v>
      </c>
      <c r="D76" s="179"/>
      <c r="E76" s="179">
        <v>485.18</v>
      </c>
      <c r="F76" s="179">
        <v>485.18</v>
      </c>
      <c r="G76" s="53">
        <v>9</v>
      </c>
    </row>
    <row r="77" spans="1:7">
      <c r="A77" s="176" t="s">
        <v>708</v>
      </c>
      <c r="B77" s="177" t="s">
        <v>709</v>
      </c>
      <c r="C77" s="178" t="s">
        <v>23</v>
      </c>
      <c r="D77" s="179">
        <v>242.99</v>
      </c>
      <c r="E77" s="179"/>
      <c r="F77" s="179">
        <v>242.99</v>
      </c>
      <c r="G77" s="53">
        <v>9</v>
      </c>
    </row>
    <row r="78" spans="1:7">
      <c r="A78" s="176" t="s">
        <v>710</v>
      </c>
      <c r="B78" s="177" t="s">
        <v>711</v>
      </c>
      <c r="C78" s="178" t="s">
        <v>23</v>
      </c>
      <c r="D78" s="179">
        <v>276.85000000000002</v>
      </c>
      <c r="E78" s="179"/>
      <c r="F78" s="179">
        <v>276.85000000000002</v>
      </c>
      <c r="G78" s="53">
        <v>9</v>
      </c>
    </row>
    <row r="79" spans="1:7">
      <c r="A79" s="176" t="s">
        <v>712</v>
      </c>
      <c r="B79" s="177" t="s">
        <v>713</v>
      </c>
      <c r="C79" s="178" t="s">
        <v>23</v>
      </c>
      <c r="D79" s="179">
        <v>359.6</v>
      </c>
      <c r="E79" s="179"/>
      <c r="F79" s="179">
        <v>359.6</v>
      </c>
      <c r="G79" s="53">
        <v>9</v>
      </c>
    </row>
    <row r="80" spans="1:7">
      <c r="A80" s="176" t="s">
        <v>714</v>
      </c>
      <c r="B80" s="177" t="s">
        <v>715</v>
      </c>
      <c r="C80" s="178" t="s">
        <v>23</v>
      </c>
      <c r="D80" s="179">
        <v>368.68</v>
      </c>
      <c r="E80" s="179"/>
      <c r="F80" s="179">
        <v>368.68</v>
      </c>
      <c r="G80" s="53">
        <v>9</v>
      </c>
    </row>
    <row r="81" spans="1:7" ht="30">
      <c r="A81" s="176" t="s">
        <v>716</v>
      </c>
      <c r="B81" s="177" t="s">
        <v>717</v>
      </c>
      <c r="C81" s="178" t="s">
        <v>104</v>
      </c>
      <c r="D81" s="179">
        <v>250.87</v>
      </c>
      <c r="E81" s="179"/>
      <c r="F81" s="179">
        <v>250.87</v>
      </c>
      <c r="G81" s="53">
        <v>9</v>
      </c>
    </row>
    <row r="82" spans="1:7" ht="30">
      <c r="A82" s="176" t="s">
        <v>718</v>
      </c>
      <c r="B82" s="177" t="s">
        <v>719</v>
      </c>
      <c r="C82" s="178" t="s">
        <v>24</v>
      </c>
      <c r="D82" s="179">
        <v>12.99</v>
      </c>
      <c r="E82" s="179"/>
      <c r="F82" s="179">
        <v>12.99</v>
      </c>
      <c r="G82" s="53">
        <v>9</v>
      </c>
    </row>
    <row r="83" spans="1:7" ht="30">
      <c r="A83" s="176" t="s">
        <v>720</v>
      </c>
      <c r="B83" s="177" t="s">
        <v>721</v>
      </c>
      <c r="C83" s="178" t="s">
        <v>24</v>
      </c>
      <c r="D83" s="179">
        <v>14.94</v>
      </c>
      <c r="E83" s="179"/>
      <c r="F83" s="179">
        <v>14.94</v>
      </c>
      <c r="G83" s="53">
        <v>9</v>
      </c>
    </row>
    <row r="84" spans="1:7" ht="30">
      <c r="A84" s="176" t="s">
        <v>722</v>
      </c>
      <c r="B84" s="177" t="s">
        <v>723</v>
      </c>
      <c r="C84" s="178" t="s">
        <v>24</v>
      </c>
      <c r="D84" s="179">
        <v>15.98</v>
      </c>
      <c r="E84" s="179"/>
      <c r="F84" s="179">
        <v>15.98</v>
      </c>
      <c r="G84" s="53">
        <v>9</v>
      </c>
    </row>
    <row r="85" spans="1:7" ht="30">
      <c r="A85" s="176" t="s">
        <v>724</v>
      </c>
      <c r="B85" s="177" t="s">
        <v>725</v>
      </c>
      <c r="C85" s="178" t="s">
        <v>24</v>
      </c>
      <c r="D85" s="179">
        <v>19.88</v>
      </c>
      <c r="E85" s="179"/>
      <c r="F85" s="179">
        <v>19.88</v>
      </c>
      <c r="G85" s="53">
        <v>9</v>
      </c>
    </row>
    <row r="86" spans="1:7" ht="30">
      <c r="A86" s="176" t="s">
        <v>726</v>
      </c>
      <c r="B86" s="177" t="s">
        <v>727</v>
      </c>
      <c r="C86" s="178" t="s">
        <v>24</v>
      </c>
      <c r="D86" s="179">
        <v>21.67</v>
      </c>
      <c r="E86" s="179"/>
      <c r="F86" s="179">
        <v>21.67</v>
      </c>
      <c r="G86" s="53">
        <v>9</v>
      </c>
    </row>
    <row r="87" spans="1:7" ht="30">
      <c r="A87" s="176" t="s">
        <v>728</v>
      </c>
      <c r="B87" s="177" t="s">
        <v>729</v>
      </c>
      <c r="C87" s="178" t="s">
        <v>24</v>
      </c>
      <c r="D87" s="179">
        <v>24.1</v>
      </c>
      <c r="E87" s="179"/>
      <c r="F87" s="179">
        <v>24.1</v>
      </c>
      <c r="G87" s="53">
        <v>9</v>
      </c>
    </row>
    <row r="88" spans="1:7" ht="30">
      <c r="A88" s="176" t="s">
        <v>730</v>
      </c>
      <c r="B88" s="177" t="s">
        <v>731</v>
      </c>
      <c r="C88" s="178" t="s">
        <v>24</v>
      </c>
      <c r="D88" s="179">
        <v>26.31</v>
      </c>
      <c r="E88" s="179"/>
      <c r="F88" s="179">
        <v>26.31</v>
      </c>
      <c r="G88" s="53">
        <v>9</v>
      </c>
    </row>
    <row r="89" spans="1:7" ht="30">
      <c r="A89" s="176" t="s">
        <v>732</v>
      </c>
      <c r="B89" s="177" t="s">
        <v>733</v>
      </c>
      <c r="C89" s="178" t="s">
        <v>24</v>
      </c>
      <c r="D89" s="179">
        <v>25.98</v>
      </c>
      <c r="E89" s="179"/>
      <c r="F89" s="179">
        <v>25.98</v>
      </c>
      <c r="G89" s="53">
        <v>9</v>
      </c>
    </row>
    <row r="90" spans="1:7" ht="30">
      <c r="A90" s="176" t="s">
        <v>734</v>
      </c>
      <c r="B90" s="177" t="s">
        <v>735</v>
      </c>
      <c r="C90" s="178" t="s">
        <v>24</v>
      </c>
      <c r="D90" s="179">
        <v>28.89</v>
      </c>
      <c r="E90" s="179"/>
      <c r="F90" s="179">
        <v>28.89</v>
      </c>
      <c r="G90" s="53">
        <v>9</v>
      </c>
    </row>
    <row r="91" spans="1:7" ht="30">
      <c r="A91" s="176" t="s">
        <v>736</v>
      </c>
      <c r="B91" s="177" t="s">
        <v>737</v>
      </c>
      <c r="C91" s="178" t="s">
        <v>24</v>
      </c>
      <c r="D91" s="179">
        <v>31.43</v>
      </c>
      <c r="E91" s="179"/>
      <c r="F91" s="179">
        <v>31.43</v>
      </c>
      <c r="G91" s="53">
        <v>9</v>
      </c>
    </row>
    <row r="92" spans="1:7" ht="30">
      <c r="A92" s="176" t="s">
        <v>738</v>
      </c>
      <c r="B92" s="177" t="s">
        <v>739</v>
      </c>
      <c r="C92" s="178" t="s">
        <v>24</v>
      </c>
      <c r="D92" s="179">
        <v>35.07</v>
      </c>
      <c r="E92" s="179"/>
      <c r="F92" s="179">
        <v>35.07</v>
      </c>
      <c r="G92" s="53">
        <v>9</v>
      </c>
    </row>
    <row r="93" spans="1:7">
      <c r="A93" s="176" t="s">
        <v>740</v>
      </c>
      <c r="B93" s="177" t="s">
        <v>741</v>
      </c>
      <c r="C93" s="178" t="s">
        <v>23</v>
      </c>
      <c r="D93" s="179">
        <v>265.70999999999998</v>
      </c>
      <c r="E93" s="179"/>
      <c r="F93" s="179">
        <v>265.70999999999998</v>
      </c>
      <c r="G93" s="53">
        <v>9</v>
      </c>
    </row>
    <row r="94" spans="1:7">
      <c r="A94" s="176" t="s">
        <v>742</v>
      </c>
      <c r="B94" s="177" t="s">
        <v>743</v>
      </c>
      <c r="C94" s="178" t="s">
        <v>23</v>
      </c>
      <c r="D94" s="179">
        <v>399.22</v>
      </c>
      <c r="E94" s="179"/>
      <c r="F94" s="179">
        <v>399.22</v>
      </c>
      <c r="G94" s="53">
        <v>9</v>
      </c>
    </row>
    <row r="95" spans="1:7">
      <c r="A95" s="176" t="s">
        <v>744</v>
      </c>
      <c r="B95" s="177" t="s">
        <v>745</v>
      </c>
      <c r="C95" s="178" t="s">
        <v>23</v>
      </c>
      <c r="D95" s="179">
        <v>401.7</v>
      </c>
      <c r="E95" s="179"/>
      <c r="F95" s="179">
        <v>401.7</v>
      </c>
      <c r="G95" s="53">
        <v>9</v>
      </c>
    </row>
    <row r="96" spans="1:7">
      <c r="A96" s="176" t="s">
        <v>746</v>
      </c>
      <c r="B96" s="177" t="s">
        <v>747</v>
      </c>
      <c r="C96" s="178" t="s">
        <v>23</v>
      </c>
      <c r="D96" s="179">
        <v>435.05</v>
      </c>
      <c r="E96" s="179"/>
      <c r="F96" s="179">
        <v>435.05</v>
      </c>
      <c r="G96" s="53">
        <v>9</v>
      </c>
    </row>
    <row r="97" spans="1:7">
      <c r="A97" s="176" t="s">
        <v>748</v>
      </c>
      <c r="B97" s="177" t="s">
        <v>749</v>
      </c>
      <c r="C97" s="178" t="s">
        <v>23</v>
      </c>
      <c r="D97" s="179">
        <v>456.28</v>
      </c>
      <c r="E97" s="179"/>
      <c r="F97" s="179">
        <v>456.28</v>
      </c>
      <c r="G97" s="53">
        <v>9</v>
      </c>
    </row>
    <row r="98" spans="1:7">
      <c r="A98" s="176" t="s">
        <v>750</v>
      </c>
      <c r="B98" s="177" t="s">
        <v>751</v>
      </c>
      <c r="C98" s="178" t="s">
        <v>23</v>
      </c>
      <c r="D98" s="179">
        <v>570.65</v>
      </c>
      <c r="E98" s="179"/>
      <c r="F98" s="179">
        <v>570.65</v>
      </c>
      <c r="G98" s="53">
        <v>9</v>
      </c>
    </row>
    <row r="99" spans="1:7">
      <c r="A99" s="176" t="s">
        <v>752</v>
      </c>
      <c r="B99" s="177" t="s">
        <v>753</v>
      </c>
      <c r="C99" s="178" t="s">
        <v>23</v>
      </c>
      <c r="D99" s="179">
        <v>216.75</v>
      </c>
      <c r="E99" s="179"/>
      <c r="F99" s="179">
        <v>216.75</v>
      </c>
      <c r="G99" s="53">
        <v>9</v>
      </c>
    </row>
    <row r="100" spans="1:7" ht="30">
      <c r="A100" s="176" t="s">
        <v>754</v>
      </c>
      <c r="B100" s="177" t="s">
        <v>755</v>
      </c>
      <c r="C100" s="178" t="s">
        <v>104</v>
      </c>
      <c r="D100" s="179">
        <v>1624.16</v>
      </c>
      <c r="E100" s="179">
        <v>4362.1499999999996</v>
      </c>
      <c r="F100" s="179">
        <v>5986.31</v>
      </c>
      <c r="G100" s="53">
        <v>9</v>
      </c>
    </row>
    <row r="101" spans="1:7" ht="30">
      <c r="A101" s="176" t="s">
        <v>756</v>
      </c>
      <c r="B101" s="177" t="s">
        <v>757</v>
      </c>
      <c r="C101" s="178" t="s">
        <v>26</v>
      </c>
      <c r="D101" s="179">
        <v>7.06</v>
      </c>
      <c r="E101" s="179">
        <v>46.45</v>
      </c>
      <c r="F101" s="179">
        <v>53.51</v>
      </c>
      <c r="G101" s="53">
        <v>9</v>
      </c>
    </row>
    <row r="102" spans="1:7" ht="30">
      <c r="A102" s="176" t="s">
        <v>758</v>
      </c>
      <c r="B102" s="177" t="s">
        <v>759</v>
      </c>
      <c r="C102" s="178" t="s">
        <v>26</v>
      </c>
      <c r="D102" s="179">
        <v>169.43</v>
      </c>
      <c r="E102" s="179">
        <v>330.4</v>
      </c>
      <c r="F102" s="179">
        <v>499.83</v>
      </c>
      <c r="G102" s="53">
        <v>9</v>
      </c>
    </row>
    <row r="103" spans="1:7">
      <c r="A103" s="176" t="s">
        <v>760</v>
      </c>
      <c r="B103" s="177" t="s">
        <v>761</v>
      </c>
      <c r="C103" s="178"/>
      <c r="D103" s="179"/>
      <c r="E103" s="179"/>
      <c r="F103" s="179"/>
      <c r="G103" s="53">
        <v>5</v>
      </c>
    </row>
    <row r="104" spans="1:7" ht="30">
      <c r="A104" s="176" t="s">
        <v>762</v>
      </c>
      <c r="B104" s="177" t="s">
        <v>763</v>
      </c>
      <c r="C104" s="178" t="s">
        <v>24</v>
      </c>
      <c r="D104" s="179">
        <v>204.15</v>
      </c>
      <c r="E104" s="179">
        <v>9635.5499999999993</v>
      </c>
      <c r="F104" s="179">
        <v>9839.7000000000007</v>
      </c>
      <c r="G104" s="53">
        <v>9</v>
      </c>
    </row>
    <row r="105" spans="1:7">
      <c r="A105" s="176" t="s">
        <v>764</v>
      </c>
      <c r="B105" s="177" t="s">
        <v>765</v>
      </c>
      <c r="C105" s="178" t="s">
        <v>24</v>
      </c>
      <c r="D105" s="179">
        <v>204.15</v>
      </c>
      <c r="E105" s="179">
        <v>12906.85</v>
      </c>
      <c r="F105" s="179">
        <v>13111</v>
      </c>
      <c r="G105" s="53">
        <v>9</v>
      </c>
    </row>
    <row r="106" spans="1:7">
      <c r="A106" s="176" t="s">
        <v>766</v>
      </c>
      <c r="B106" s="177" t="s">
        <v>767</v>
      </c>
      <c r="C106" s="178" t="s">
        <v>24</v>
      </c>
      <c r="D106" s="179">
        <v>204.15</v>
      </c>
      <c r="E106" s="179">
        <v>11420.55</v>
      </c>
      <c r="F106" s="179">
        <v>11624.7</v>
      </c>
      <c r="G106" s="53">
        <v>9</v>
      </c>
    </row>
    <row r="107" spans="1:7">
      <c r="A107" s="176" t="s">
        <v>768</v>
      </c>
      <c r="B107" s="177" t="s">
        <v>769</v>
      </c>
      <c r="C107" s="178" t="s">
        <v>24</v>
      </c>
      <c r="D107" s="179">
        <v>587.4</v>
      </c>
      <c r="E107" s="179">
        <v>26595.53</v>
      </c>
      <c r="F107" s="179">
        <v>27182.93</v>
      </c>
      <c r="G107" s="53">
        <v>9</v>
      </c>
    </row>
    <row r="108" spans="1:7">
      <c r="A108" s="176" t="s">
        <v>770</v>
      </c>
      <c r="B108" s="177" t="s">
        <v>771</v>
      </c>
      <c r="C108" s="178" t="s">
        <v>24</v>
      </c>
      <c r="D108" s="179">
        <v>587.4</v>
      </c>
      <c r="E108" s="179">
        <v>40810.230000000003</v>
      </c>
      <c r="F108" s="179">
        <v>41397.629999999997</v>
      </c>
      <c r="G108" s="53">
        <v>9</v>
      </c>
    </row>
    <row r="109" spans="1:7" ht="30">
      <c r="A109" s="176" t="s">
        <v>772</v>
      </c>
      <c r="B109" s="177" t="s">
        <v>773</v>
      </c>
      <c r="C109" s="178" t="s">
        <v>24</v>
      </c>
      <c r="D109" s="179">
        <v>587.4</v>
      </c>
      <c r="E109" s="179">
        <v>16178.25</v>
      </c>
      <c r="F109" s="179">
        <v>16765.650000000001</v>
      </c>
      <c r="G109" s="53">
        <v>9</v>
      </c>
    </row>
    <row r="110" spans="1:7">
      <c r="A110" s="176" t="s">
        <v>774</v>
      </c>
      <c r="B110" s="177" t="s">
        <v>775</v>
      </c>
      <c r="C110" s="178" t="s">
        <v>24</v>
      </c>
      <c r="D110" s="179">
        <v>477.9</v>
      </c>
      <c r="E110" s="179">
        <v>19417.650000000001</v>
      </c>
      <c r="F110" s="179">
        <v>19895.55</v>
      </c>
      <c r="G110" s="53">
        <v>9</v>
      </c>
    </row>
    <row r="111" spans="1:7" ht="30">
      <c r="A111" s="176" t="s">
        <v>776</v>
      </c>
      <c r="B111" s="177" t="s">
        <v>777</v>
      </c>
      <c r="C111" s="178" t="s">
        <v>24</v>
      </c>
      <c r="D111" s="179">
        <v>291.75</v>
      </c>
      <c r="E111" s="179">
        <v>31450.799999999999</v>
      </c>
      <c r="F111" s="179">
        <v>31742.55</v>
      </c>
      <c r="G111" s="53">
        <v>9</v>
      </c>
    </row>
    <row r="112" spans="1:7">
      <c r="A112" s="176" t="s">
        <v>778</v>
      </c>
      <c r="B112" s="177" t="s">
        <v>779</v>
      </c>
      <c r="C112" s="178"/>
      <c r="D112" s="179"/>
      <c r="E112" s="179"/>
      <c r="F112" s="179"/>
      <c r="G112" s="53">
        <v>5</v>
      </c>
    </row>
    <row r="113" spans="1:7" ht="45">
      <c r="A113" s="176" t="s">
        <v>780</v>
      </c>
      <c r="B113" s="177" t="s">
        <v>781</v>
      </c>
      <c r="C113" s="178" t="s">
        <v>104</v>
      </c>
      <c r="D113" s="179">
        <v>8405.0300000000007</v>
      </c>
      <c r="E113" s="179"/>
      <c r="F113" s="179">
        <v>8405.0300000000007</v>
      </c>
      <c r="G113" s="53">
        <v>9</v>
      </c>
    </row>
    <row r="114" spans="1:7" ht="45">
      <c r="A114" s="176" t="s">
        <v>782</v>
      </c>
      <c r="B114" s="177" t="s">
        <v>783</v>
      </c>
      <c r="C114" s="178" t="s">
        <v>104</v>
      </c>
      <c r="D114" s="179">
        <v>12987.48</v>
      </c>
      <c r="E114" s="179"/>
      <c r="F114" s="179">
        <v>12987.48</v>
      </c>
      <c r="G114" s="53">
        <v>9</v>
      </c>
    </row>
    <row r="115" spans="1:7" ht="45">
      <c r="A115" s="176" t="s">
        <v>784</v>
      </c>
      <c r="B115" s="177" t="s">
        <v>785</v>
      </c>
      <c r="C115" s="178" t="s">
        <v>104</v>
      </c>
      <c r="D115" s="179">
        <v>13001.16</v>
      </c>
      <c r="E115" s="179"/>
      <c r="F115" s="179">
        <v>13001.16</v>
      </c>
      <c r="G115" s="53">
        <v>9</v>
      </c>
    </row>
    <row r="116" spans="1:7" ht="30">
      <c r="A116" s="176" t="s">
        <v>786</v>
      </c>
      <c r="B116" s="177" t="s">
        <v>787</v>
      </c>
      <c r="C116" s="178" t="s">
        <v>23</v>
      </c>
      <c r="D116" s="179">
        <v>702.4</v>
      </c>
      <c r="E116" s="179"/>
      <c r="F116" s="179">
        <v>702.4</v>
      </c>
      <c r="G116" s="53">
        <v>9</v>
      </c>
    </row>
    <row r="117" spans="1:7" ht="30">
      <c r="A117" s="176" t="s">
        <v>788</v>
      </c>
      <c r="B117" s="177" t="s">
        <v>789</v>
      </c>
      <c r="C117" s="178" t="s">
        <v>23</v>
      </c>
      <c r="D117" s="179">
        <v>489.45</v>
      </c>
      <c r="E117" s="179"/>
      <c r="F117" s="179">
        <v>489.45</v>
      </c>
      <c r="G117" s="53">
        <v>9</v>
      </c>
    </row>
    <row r="118" spans="1:7" ht="30">
      <c r="A118" s="176" t="s">
        <v>790</v>
      </c>
      <c r="B118" s="177" t="s">
        <v>791</v>
      </c>
      <c r="C118" s="178" t="s">
        <v>23</v>
      </c>
      <c r="D118" s="179">
        <v>1269.6500000000001</v>
      </c>
      <c r="E118" s="179"/>
      <c r="F118" s="179">
        <v>1269.6500000000001</v>
      </c>
      <c r="G118" s="53">
        <v>9</v>
      </c>
    </row>
    <row r="119" spans="1:7" ht="30">
      <c r="A119" s="176" t="s">
        <v>792</v>
      </c>
      <c r="B119" s="177" t="s">
        <v>793</v>
      </c>
      <c r="C119" s="178" t="s">
        <v>23</v>
      </c>
      <c r="D119" s="179">
        <v>1249.6099999999999</v>
      </c>
      <c r="E119" s="179"/>
      <c r="F119" s="179">
        <v>1249.6099999999999</v>
      </c>
      <c r="G119" s="53">
        <v>9</v>
      </c>
    </row>
    <row r="120" spans="1:7" ht="30">
      <c r="A120" s="176" t="s">
        <v>794</v>
      </c>
      <c r="B120" s="177" t="s">
        <v>795</v>
      </c>
      <c r="C120" s="178" t="s">
        <v>23</v>
      </c>
      <c r="D120" s="179">
        <v>1565.75</v>
      </c>
      <c r="E120" s="179"/>
      <c r="F120" s="179">
        <v>1565.75</v>
      </c>
      <c r="G120" s="53">
        <v>9</v>
      </c>
    </row>
    <row r="121" spans="1:7" ht="30">
      <c r="A121" s="176" t="s">
        <v>796</v>
      </c>
      <c r="B121" s="177" t="s">
        <v>797</v>
      </c>
      <c r="C121" s="178" t="s">
        <v>23</v>
      </c>
      <c r="D121" s="179">
        <v>2024.64</v>
      </c>
      <c r="E121" s="179"/>
      <c r="F121" s="179">
        <v>2024.64</v>
      </c>
      <c r="G121" s="53">
        <v>9</v>
      </c>
    </row>
    <row r="122" spans="1:7" ht="30">
      <c r="A122" s="176" t="s">
        <v>798</v>
      </c>
      <c r="B122" s="177" t="s">
        <v>799</v>
      </c>
      <c r="C122" s="178" t="s">
        <v>23</v>
      </c>
      <c r="D122" s="179">
        <v>2307.81</v>
      </c>
      <c r="E122" s="179"/>
      <c r="F122" s="179">
        <v>2307.81</v>
      </c>
      <c r="G122" s="53">
        <v>9</v>
      </c>
    </row>
    <row r="123" spans="1:7" ht="30">
      <c r="A123" s="176" t="s">
        <v>800</v>
      </c>
      <c r="B123" s="177" t="s">
        <v>801</v>
      </c>
      <c r="C123" s="178" t="s">
        <v>23</v>
      </c>
      <c r="D123" s="179">
        <v>2492</v>
      </c>
      <c r="E123" s="179"/>
      <c r="F123" s="179">
        <v>2492</v>
      </c>
      <c r="G123" s="53">
        <v>9</v>
      </c>
    </row>
    <row r="124" spans="1:7" ht="30">
      <c r="A124" s="176" t="s">
        <v>802</v>
      </c>
      <c r="B124" s="177" t="s">
        <v>803</v>
      </c>
      <c r="C124" s="178" t="s">
        <v>23</v>
      </c>
      <c r="D124" s="179">
        <v>3054.65</v>
      </c>
      <c r="E124" s="179"/>
      <c r="F124" s="179">
        <v>3054.65</v>
      </c>
      <c r="G124" s="53">
        <v>9</v>
      </c>
    </row>
    <row r="125" spans="1:7" ht="45">
      <c r="A125" s="176" t="s">
        <v>804</v>
      </c>
      <c r="B125" s="177" t="s">
        <v>805</v>
      </c>
      <c r="C125" s="178" t="s">
        <v>23</v>
      </c>
      <c r="D125" s="179">
        <v>363.68</v>
      </c>
      <c r="E125" s="179"/>
      <c r="F125" s="179">
        <v>363.68</v>
      </c>
      <c r="G125" s="53">
        <v>9</v>
      </c>
    </row>
    <row r="126" spans="1:7" ht="30">
      <c r="A126" s="176" t="s">
        <v>806</v>
      </c>
      <c r="B126" s="177" t="s">
        <v>807</v>
      </c>
      <c r="C126" s="178" t="s">
        <v>23</v>
      </c>
      <c r="D126" s="179">
        <v>1722.16</v>
      </c>
      <c r="E126" s="179"/>
      <c r="F126" s="179">
        <v>1722.16</v>
      </c>
      <c r="G126" s="53">
        <v>9</v>
      </c>
    </row>
    <row r="127" spans="1:7" ht="30">
      <c r="A127" s="176" t="s">
        <v>808</v>
      </c>
      <c r="B127" s="177" t="s">
        <v>809</v>
      </c>
      <c r="C127" s="178" t="s">
        <v>23</v>
      </c>
      <c r="D127" s="179">
        <v>7078.08</v>
      </c>
      <c r="E127" s="179"/>
      <c r="F127" s="179">
        <v>7078.08</v>
      </c>
      <c r="G127" s="53">
        <v>9</v>
      </c>
    </row>
    <row r="128" spans="1:7" ht="30">
      <c r="A128" s="176" t="s">
        <v>810</v>
      </c>
      <c r="B128" s="177" t="s">
        <v>811</v>
      </c>
      <c r="C128" s="178" t="s">
        <v>23</v>
      </c>
      <c r="D128" s="179">
        <v>365.44</v>
      </c>
      <c r="E128" s="179"/>
      <c r="F128" s="179">
        <v>365.44</v>
      </c>
      <c r="G128" s="53">
        <v>9</v>
      </c>
    </row>
    <row r="129" spans="1:7" ht="30">
      <c r="A129" s="176" t="s">
        <v>812</v>
      </c>
      <c r="B129" s="177" t="s">
        <v>813</v>
      </c>
      <c r="C129" s="178" t="s">
        <v>23</v>
      </c>
      <c r="D129" s="179">
        <v>474.3</v>
      </c>
      <c r="E129" s="179"/>
      <c r="F129" s="179">
        <v>474.3</v>
      </c>
      <c r="G129" s="53">
        <v>9</v>
      </c>
    </row>
    <row r="130" spans="1:7" ht="30">
      <c r="A130" s="176" t="s">
        <v>814</v>
      </c>
      <c r="B130" s="177" t="s">
        <v>815</v>
      </c>
      <c r="C130" s="178" t="s">
        <v>23</v>
      </c>
      <c r="D130" s="179">
        <v>587.5</v>
      </c>
      <c r="E130" s="179"/>
      <c r="F130" s="179">
        <v>587.5</v>
      </c>
      <c r="G130" s="53">
        <v>9</v>
      </c>
    </row>
    <row r="131" spans="1:7" ht="30">
      <c r="A131" s="176" t="s">
        <v>816</v>
      </c>
      <c r="B131" s="177" t="s">
        <v>817</v>
      </c>
      <c r="C131" s="178" t="s">
        <v>23</v>
      </c>
      <c r="D131" s="179">
        <v>335.94</v>
      </c>
      <c r="E131" s="179"/>
      <c r="F131" s="179">
        <v>335.94</v>
      </c>
      <c r="G131" s="53">
        <v>9</v>
      </c>
    </row>
    <row r="132" spans="1:7" ht="30">
      <c r="A132" s="176" t="s">
        <v>818</v>
      </c>
      <c r="B132" s="177" t="s">
        <v>819</v>
      </c>
      <c r="C132" s="178" t="s">
        <v>23</v>
      </c>
      <c r="D132" s="179">
        <v>553.39</v>
      </c>
      <c r="E132" s="179"/>
      <c r="F132" s="179">
        <v>553.39</v>
      </c>
      <c r="G132" s="53">
        <v>9</v>
      </c>
    </row>
    <row r="133" spans="1:7" ht="30">
      <c r="A133" s="176" t="s">
        <v>820</v>
      </c>
      <c r="B133" s="177" t="s">
        <v>821</v>
      </c>
      <c r="C133" s="178" t="s">
        <v>23</v>
      </c>
      <c r="D133" s="179">
        <v>819.59</v>
      </c>
      <c r="E133" s="179"/>
      <c r="F133" s="179">
        <v>819.59</v>
      </c>
      <c r="G133" s="53">
        <v>9</v>
      </c>
    </row>
    <row r="134" spans="1:7" ht="30">
      <c r="A134" s="176" t="s">
        <v>822</v>
      </c>
      <c r="B134" s="177" t="s">
        <v>823</v>
      </c>
      <c r="C134" s="178" t="s">
        <v>23</v>
      </c>
      <c r="D134" s="179">
        <v>1954.76</v>
      </c>
      <c r="E134" s="179"/>
      <c r="F134" s="179">
        <v>1954.76</v>
      </c>
      <c r="G134" s="53">
        <v>9</v>
      </c>
    </row>
    <row r="135" spans="1:7" ht="30">
      <c r="A135" s="176" t="s">
        <v>824</v>
      </c>
      <c r="B135" s="177" t="s">
        <v>825</v>
      </c>
      <c r="C135" s="178" t="s">
        <v>23</v>
      </c>
      <c r="D135" s="179">
        <v>2551.65</v>
      </c>
      <c r="E135" s="179"/>
      <c r="F135" s="179">
        <v>2551.65</v>
      </c>
      <c r="G135" s="53">
        <v>9</v>
      </c>
    </row>
    <row r="136" spans="1:7" ht="30">
      <c r="A136" s="176" t="s">
        <v>826</v>
      </c>
      <c r="B136" s="177" t="s">
        <v>827</v>
      </c>
      <c r="C136" s="178" t="s">
        <v>23</v>
      </c>
      <c r="D136" s="179">
        <v>2916.1</v>
      </c>
      <c r="E136" s="179"/>
      <c r="F136" s="179">
        <v>2916.1</v>
      </c>
      <c r="G136" s="53">
        <v>9</v>
      </c>
    </row>
    <row r="137" spans="1:7" ht="30">
      <c r="A137" s="176" t="s">
        <v>828</v>
      </c>
      <c r="B137" s="177" t="s">
        <v>829</v>
      </c>
      <c r="C137" s="178" t="s">
        <v>23</v>
      </c>
      <c r="D137" s="179">
        <v>800.08</v>
      </c>
      <c r="E137" s="179"/>
      <c r="F137" s="179">
        <v>800.08</v>
      </c>
      <c r="G137" s="53">
        <v>9</v>
      </c>
    </row>
    <row r="138" spans="1:7" ht="30">
      <c r="A138" s="176" t="s">
        <v>830</v>
      </c>
      <c r="B138" s="177" t="s">
        <v>831</v>
      </c>
      <c r="C138" s="178" t="s">
        <v>23</v>
      </c>
      <c r="D138" s="179">
        <v>442.62</v>
      </c>
      <c r="E138" s="179"/>
      <c r="F138" s="179">
        <v>442.62</v>
      </c>
      <c r="G138" s="53">
        <v>9</v>
      </c>
    </row>
    <row r="139" spans="1:7" ht="30">
      <c r="A139" s="176" t="s">
        <v>832</v>
      </c>
      <c r="B139" s="177" t="s">
        <v>833</v>
      </c>
      <c r="C139" s="178" t="s">
        <v>23</v>
      </c>
      <c r="D139" s="179">
        <v>846.31</v>
      </c>
      <c r="E139" s="179"/>
      <c r="F139" s="179">
        <v>846.31</v>
      </c>
      <c r="G139" s="53">
        <v>9</v>
      </c>
    </row>
    <row r="140" spans="1:7" ht="30">
      <c r="A140" s="176" t="s">
        <v>834</v>
      </c>
      <c r="B140" s="177" t="s">
        <v>835</v>
      </c>
      <c r="C140" s="178" t="s">
        <v>23</v>
      </c>
      <c r="D140" s="179">
        <v>853.89</v>
      </c>
      <c r="E140" s="179"/>
      <c r="F140" s="179">
        <v>853.89</v>
      </c>
      <c r="G140" s="53">
        <v>9</v>
      </c>
    </row>
    <row r="141" spans="1:7" ht="30">
      <c r="A141" s="176" t="s">
        <v>836</v>
      </c>
      <c r="B141" s="177" t="s">
        <v>837</v>
      </c>
      <c r="C141" s="178" t="s">
        <v>23</v>
      </c>
      <c r="D141" s="179">
        <v>623.38</v>
      </c>
      <c r="E141" s="179"/>
      <c r="F141" s="179">
        <v>623.38</v>
      </c>
      <c r="G141" s="53">
        <v>9</v>
      </c>
    </row>
    <row r="142" spans="1:7" ht="30">
      <c r="A142" s="176" t="s">
        <v>838</v>
      </c>
      <c r="B142" s="177" t="s">
        <v>839</v>
      </c>
      <c r="C142" s="178" t="s">
        <v>23</v>
      </c>
      <c r="D142" s="179">
        <v>986.93</v>
      </c>
      <c r="E142" s="179"/>
      <c r="F142" s="179">
        <v>986.93</v>
      </c>
      <c r="G142" s="53">
        <v>9</v>
      </c>
    </row>
    <row r="143" spans="1:7" ht="30">
      <c r="A143" s="176" t="s">
        <v>840</v>
      </c>
      <c r="B143" s="177" t="s">
        <v>841</v>
      </c>
      <c r="C143" s="178" t="s">
        <v>23</v>
      </c>
      <c r="D143" s="179">
        <v>2684.64</v>
      </c>
      <c r="E143" s="179"/>
      <c r="F143" s="179">
        <v>2684.64</v>
      </c>
      <c r="G143" s="53">
        <v>9</v>
      </c>
    </row>
    <row r="144" spans="1:7" ht="30">
      <c r="A144" s="176" t="s">
        <v>842</v>
      </c>
      <c r="B144" s="177" t="s">
        <v>843</v>
      </c>
      <c r="C144" s="178" t="s">
        <v>23</v>
      </c>
      <c r="D144" s="179">
        <v>1800.81</v>
      </c>
      <c r="E144" s="179"/>
      <c r="F144" s="179">
        <v>1800.81</v>
      </c>
      <c r="G144" s="53">
        <v>9</v>
      </c>
    </row>
    <row r="145" spans="1:7" ht="30">
      <c r="A145" s="176" t="s">
        <v>844</v>
      </c>
      <c r="B145" s="177" t="s">
        <v>845</v>
      </c>
      <c r="C145" s="178" t="s">
        <v>23</v>
      </c>
      <c r="D145" s="179">
        <v>2001.2</v>
      </c>
      <c r="E145" s="179"/>
      <c r="F145" s="179">
        <v>2001.2</v>
      </c>
      <c r="G145" s="53">
        <v>9</v>
      </c>
    </row>
    <row r="146" spans="1:7" ht="30">
      <c r="A146" s="176" t="s">
        <v>846</v>
      </c>
      <c r="B146" s="177" t="s">
        <v>847</v>
      </c>
      <c r="C146" s="178" t="s">
        <v>23</v>
      </c>
      <c r="D146" s="179">
        <v>2534.9699999999998</v>
      </c>
      <c r="E146" s="179"/>
      <c r="F146" s="179">
        <v>2534.9699999999998</v>
      </c>
      <c r="G146" s="53">
        <v>9</v>
      </c>
    </row>
    <row r="147" spans="1:7" ht="30">
      <c r="A147" s="176" t="s">
        <v>848</v>
      </c>
      <c r="B147" s="177" t="s">
        <v>849</v>
      </c>
      <c r="C147" s="178" t="s">
        <v>23</v>
      </c>
      <c r="D147" s="179">
        <v>2596.37</v>
      </c>
      <c r="E147" s="179"/>
      <c r="F147" s="179">
        <v>2596.37</v>
      </c>
      <c r="G147" s="53">
        <v>9</v>
      </c>
    </row>
    <row r="148" spans="1:7" ht="30">
      <c r="A148" s="176" t="s">
        <v>850</v>
      </c>
      <c r="B148" s="177" t="s">
        <v>851</v>
      </c>
      <c r="C148" s="178" t="s">
        <v>23</v>
      </c>
      <c r="D148" s="179">
        <v>510.25</v>
      </c>
      <c r="E148" s="179"/>
      <c r="F148" s="179">
        <v>510.25</v>
      </c>
      <c r="G148" s="53">
        <v>9</v>
      </c>
    </row>
    <row r="149" spans="1:7" ht="30">
      <c r="A149" s="176" t="s">
        <v>852</v>
      </c>
      <c r="B149" s="177" t="s">
        <v>853</v>
      </c>
      <c r="C149" s="178" t="s">
        <v>23</v>
      </c>
      <c r="D149" s="179">
        <v>884.4</v>
      </c>
      <c r="E149" s="179"/>
      <c r="F149" s="179">
        <v>884.4</v>
      </c>
      <c r="G149" s="53">
        <v>9</v>
      </c>
    </row>
    <row r="150" spans="1:7" ht="30">
      <c r="A150" s="176" t="s">
        <v>854</v>
      </c>
      <c r="B150" s="177" t="s">
        <v>855</v>
      </c>
      <c r="C150" s="178" t="s">
        <v>23</v>
      </c>
      <c r="D150" s="179">
        <v>1261.3399999999999</v>
      </c>
      <c r="E150" s="179"/>
      <c r="F150" s="179">
        <v>1261.3399999999999</v>
      </c>
      <c r="G150" s="53">
        <v>9</v>
      </c>
    </row>
    <row r="151" spans="1:7" ht="30">
      <c r="A151" s="176" t="s">
        <v>856</v>
      </c>
      <c r="B151" s="177" t="s">
        <v>857</v>
      </c>
      <c r="C151" s="178" t="s">
        <v>23</v>
      </c>
      <c r="D151" s="179">
        <v>1513.2</v>
      </c>
      <c r="E151" s="179"/>
      <c r="F151" s="179">
        <v>1513.2</v>
      </c>
      <c r="G151" s="53">
        <v>9</v>
      </c>
    </row>
    <row r="152" spans="1:7" ht="30">
      <c r="A152" s="176" t="s">
        <v>858</v>
      </c>
      <c r="B152" s="177" t="s">
        <v>859</v>
      </c>
      <c r="C152" s="178" t="s">
        <v>23</v>
      </c>
      <c r="D152" s="179">
        <v>2624.44</v>
      </c>
      <c r="E152" s="179"/>
      <c r="F152" s="179">
        <v>2624.44</v>
      </c>
      <c r="G152" s="53">
        <v>9</v>
      </c>
    </row>
    <row r="153" spans="1:7" ht="30">
      <c r="A153" s="176" t="s">
        <v>860</v>
      </c>
      <c r="B153" s="177" t="s">
        <v>861</v>
      </c>
      <c r="C153" s="178" t="s">
        <v>23</v>
      </c>
      <c r="D153" s="179">
        <v>1114.56</v>
      </c>
      <c r="E153" s="179"/>
      <c r="F153" s="179">
        <v>1114.56</v>
      </c>
      <c r="G153" s="53">
        <v>9</v>
      </c>
    </row>
    <row r="154" spans="1:7">
      <c r="A154" s="176" t="s">
        <v>862</v>
      </c>
      <c r="B154" s="177" t="s">
        <v>863</v>
      </c>
      <c r="C154" s="178" t="s">
        <v>28</v>
      </c>
      <c r="D154" s="179">
        <v>1741.82</v>
      </c>
      <c r="E154" s="179"/>
      <c r="F154" s="179">
        <v>1741.82</v>
      </c>
      <c r="G154" s="53">
        <v>9</v>
      </c>
    </row>
    <row r="155" spans="1:7">
      <c r="A155" s="176" t="s">
        <v>864</v>
      </c>
      <c r="B155" s="177" t="s">
        <v>865</v>
      </c>
      <c r="C155" s="178" t="s">
        <v>28</v>
      </c>
      <c r="D155" s="179">
        <v>2267.04</v>
      </c>
      <c r="E155" s="179"/>
      <c r="F155" s="179">
        <v>2267.04</v>
      </c>
      <c r="G155" s="53">
        <v>9</v>
      </c>
    </row>
    <row r="156" spans="1:7">
      <c r="A156" s="176" t="s">
        <v>866</v>
      </c>
      <c r="B156" s="177" t="s">
        <v>867</v>
      </c>
      <c r="C156" s="178" t="s">
        <v>23</v>
      </c>
      <c r="D156" s="179">
        <v>88.86</v>
      </c>
      <c r="E156" s="179"/>
      <c r="F156" s="179">
        <v>88.86</v>
      </c>
      <c r="G156" s="53">
        <v>9</v>
      </c>
    </row>
    <row r="157" spans="1:7">
      <c r="A157" s="176" t="s">
        <v>868</v>
      </c>
      <c r="B157" s="177" t="s">
        <v>869</v>
      </c>
      <c r="C157" s="178" t="s">
        <v>23</v>
      </c>
      <c r="D157" s="179">
        <v>209.72</v>
      </c>
      <c r="E157" s="179"/>
      <c r="F157" s="179">
        <v>209.72</v>
      </c>
      <c r="G157" s="53">
        <v>9</v>
      </c>
    </row>
    <row r="158" spans="1:7" ht="45">
      <c r="A158" s="176" t="s">
        <v>870</v>
      </c>
      <c r="B158" s="177" t="s">
        <v>871</v>
      </c>
      <c r="C158" s="178" t="s">
        <v>104</v>
      </c>
      <c r="D158" s="179">
        <v>4094.89</v>
      </c>
      <c r="E158" s="179"/>
      <c r="F158" s="179">
        <v>4094.89</v>
      </c>
      <c r="G158" s="53">
        <v>9</v>
      </c>
    </row>
    <row r="159" spans="1:7">
      <c r="A159" s="176" t="s">
        <v>872</v>
      </c>
      <c r="B159" s="177" t="s">
        <v>873</v>
      </c>
      <c r="C159" s="178" t="s">
        <v>27</v>
      </c>
      <c r="D159" s="179">
        <v>529.32000000000005</v>
      </c>
      <c r="E159" s="179"/>
      <c r="F159" s="179">
        <v>529.32000000000005</v>
      </c>
      <c r="G159" s="53">
        <v>9</v>
      </c>
    </row>
    <row r="160" spans="1:7" ht="30">
      <c r="A160" s="176" t="s">
        <v>874</v>
      </c>
      <c r="B160" s="177" t="s">
        <v>875</v>
      </c>
      <c r="C160" s="178" t="s">
        <v>27</v>
      </c>
      <c r="D160" s="179">
        <v>384.44</v>
      </c>
      <c r="E160" s="179"/>
      <c r="F160" s="179">
        <v>384.44</v>
      </c>
      <c r="G160" s="53">
        <v>9</v>
      </c>
    </row>
    <row r="161" spans="1:7">
      <c r="A161" s="176" t="s">
        <v>876</v>
      </c>
      <c r="B161" s="177" t="s">
        <v>877</v>
      </c>
      <c r="C161" s="178" t="s">
        <v>27</v>
      </c>
      <c r="D161" s="179">
        <v>360.2</v>
      </c>
      <c r="E161" s="179"/>
      <c r="F161" s="179">
        <v>360.2</v>
      </c>
      <c r="G161" s="53">
        <v>9</v>
      </c>
    </row>
    <row r="162" spans="1:7">
      <c r="A162" s="176" t="s">
        <v>878</v>
      </c>
      <c r="B162" s="177" t="s">
        <v>879</v>
      </c>
      <c r="C162" s="178" t="s">
        <v>27</v>
      </c>
      <c r="D162" s="179">
        <v>340.57</v>
      </c>
      <c r="E162" s="179"/>
      <c r="F162" s="179">
        <v>340.57</v>
      </c>
      <c r="G162" s="53">
        <v>9</v>
      </c>
    </row>
    <row r="163" spans="1:7">
      <c r="A163" s="176" t="s">
        <v>880</v>
      </c>
      <c r="B163" s="177" t="s">
        <v>881</v>
      </c>
      <c r="C163" s="178" t="s">
        <v>24</v>
      </c>
      <c r="D163" s="179">
        <v>3134.6</v>
      </c>
      <c r="E163" s="179"/>
      <c r="F163" s="179">
        <v>3134.6</v>
      </c>
      <c r="G163" s="53">
        <v>9</v>
      </c>
    </row>
    <row r="164" spans="1:7" ht="30">
      <c r="A164" s="176" t="s">
        <v>882</v>
      </c>
      <c r="B164" s="177" t="s">
        <v>883</v>
      </c>
      <c r="C164" s="178" t="s">
        <v>140</v>
      </c>
      <c r="D164" s="179">
        <v>2975.95</v>
      </c>
      <c r="E164" s="179"/>
      <c r="F164" s="179">
        <v>2975.95</v>
      </c>
      <c r="G164" s="53">
        <v>9</v>
      </c>
    </row>
    <row r="165" spans="1:7" ht="30">
      <c r="A165" s="176" t="s">
        <v>884</v>
      </c>
      <c r="B165" s="177" t="s">
        <v>885</v>
      </c>
      <c r="C165" s="178" t="s">
        <v>24</v>
      </c>
      <c r="D165" s="179">
        <v>311.13</v>
      </c>
      <c r="E165" s="179"/>
      <c r="F165" s="179">
        <v>311.13</v>
      </c>
      <c r="G165" s="53">
        <v>9</v>
      </c>
    </row>
    <row r="166" spans="1:7" ht="30">
      <c r="A166" s="176" t="s">
        <v>886</v>
      </c>
      <c r="B166" s="177" t="s">
        <v>887</v>
      </c>
      <c r="C166" s="178" t="s">
        <v>28</v>
      </c>
      <c r="D166" s="179">
        <v>2871.85</v>
      </c>
      <c r="E166" s="179"/>
      <c r="F166" s="179">
        <v>2871.85</v>
      </c>
      <c r="G166" s="53">
        <v>9</v>
      </c>
    </row>
    <row r="167" spans="1:7" ht="30">
      <c r="A167" s="176" t="s">
        <v>888</v>
      </c>
      <c r="B167" s="177" t="s">
        <v>889</v>
      </c>
      <c r="C167" s="178" t="s">
        <v>24</v>
      </c>
      <c r="D167" s="179">
        <v>1240.76</v>
      </c>
      <c r="E167" s="179">
        <v>558.01</v>
      </c>
      <c r="F167" s="179">
        <v>1798.77</v>
      </c>
      <c r="G167" s="53">
        <v>9</v>
      </c>
    </row>
    <row r="168" spans="1:7">
      <c r="A168" s="176" t="s">
        <v>890</v>
      </c>
      <c r="B168" s="177" t="s">
        <v>891</v>
      </c>
      <c r="C168" s="178" t="s">
        <v>24</v>
      </c>
      <c r="D168" s="179">
        <v>1111.94</v>
      </c>
      <c r="E168" s="179"/>
      <c r="F168" s="179">
        <v>1111.94</v>
      </c>
      <c r="G168" s="53">
        <v>9</v>
      </c>
    </row>
    <row r="169" spans="1:7">
      <c r="A169" s="176" t="s">
        <v>892</v>
      </c>
      <c r="B169" s="177" t="s">
        <v>893</v>
      </c>
      <c r="C169" s="178" t="s">
        <v>24</v>
      </c>
      <c r="D169" s="179">
        <v>4294.59</v>
      </c>
      <c r="E169" s="179"/>
      <c r="F169" s="179">
        <v>4294.59</v>
      </c>
      <c r="G169" s="53">
        <v>9</v>
      </c>
    </row>
    <row r="170" spans="1:7">
      <c r="A170" s="176" t="s">
        <v>894</v>
      </c>
      <c r="B170" s="177" t="s">
        <v>895</v>
      </c>
      <c r="C170" s="178" t="s">
        <v>24</v>
      </c>
      <c r="D170" s="179">
        <v>4905.5</v>
      </c>
      <c r="E170" s="179"/>
      <c r="F170" s="179">
        <v>4905.5</v>
      </c>
      <c r="G170" s="53">
        <v>9</v>
      </c>
    </row>
    <row r="171" spans="1:7">
      <c r="A171" s="176" t="s">
        <v>896</v>
      </c>
      <c r="B171" s="177" t="s">
        <v>897</v>
      </c>
      <c r="C171" s="178" t="s">
        <v>24</v>
      </c>
      <c r="D171" s="179">
        <v>5833.71</v>
      </c>
      <c r="E171" s="179"/>
      <c r="F171" s="179">
        <v>5833.71</v>
      </c>
      <c r="G171" s="53">
        <v>9</v>
      </c>
    </row>
    <row r="172" spans="1:7">
      <c r="A172" s="176" t="s">
        <v>898</v>
      </c>
      <c r="B172" s="177" t="s">
        <v>899</v>
      </c>
      <c r="C172" s="178"/>
      <c r="D172" s="179"/>
      <c r="E172" s="179"/>
      <c r="F172" s="179"/>
      <c r="G172" s="53">
        <v>2</v>
      </c>
    </row>
    <row r="173" spans="1:7">
      <c r="A173" s="176" t="s">
        <v>900</v>
      </c>
      <c r="B173" s="177" t="s">
        <v>901</v>
      </c>
      <c r="C173" s="178"/>
      <c r="D173" s="179"/>
      <c r="E173" s="179"/>
      <c r="F173" s="179"/>
      <c r="G173" s="53">
        <v>5</v>
      </c>
    </row>
    <row r="174" spans="1:7" ht="30">
      <c r="A174" s="176" t="s">
        <v>902</v>
      </c>
      <c r="B174" s="177" t="s">
        <v>903</v>
      </c>
      <c r="C174" s="178" t="s">
        <v>26</v>
      </c>
      <c r="D174" s="179">
        <v>426.01</v>
      </c>
      <c r="E174" s="179">
        <v>137.29</v>
      </c>
      <c r="F174" s="179">
        <v>563.29999999999995</v>
      </c>
      <c r="G174" s="53">
        <v>9</v>
      </c>
    </row>
    <row r="175" spans="1:7">
      <c r="A175" s="176" t="s">
        <v>904</v>
      </c>
      <c r="B175" s="177" t="s">
        <v>905</v>
      </c>
      <c r="C175" s="178" t="s">
        <v>26</v>
      </c>
      <c r="D175" s="179">
        <v>699.99</v>
      </c>
      <c r="E175" s="179">
        <v>346.67</v>
      </c>
      <c r="F175" s="179">
        <v>1046.6600000000001</v>
      </c>
      <c r="G175" s="53">
        <v>9</v>
      </c>
    </row>
    <row r="176" spans="1:7" ht="30">
      <c r="A176" s="176" t="s">
        <v>906</v>
      </c>
      <c r="B176" s="177" t="s">
        <v>907</v>
      </c>
      <c r="C176" s="178" t="s">
        <v>79</v>
      </c>
      <c r="D176" s="179">
        <v>1221.1600000000001</v>
      </c>
      <c r="E176" s="179"/>
      <c r="F176" s="179">
        <v>1221.1600000000001</v>
      </c>
      <c r="G176" s="53">
        <v>9</v>
      </c>
    </row>
    <row r="177" spans="1:7">
      <c r="A177" s="176" t="s">
        <v>908</v>
      </c>
      <c r="B177" s="177" t="s">
        <v>909</v>
      </c>
      <c r="C177" s="178" t="s">
        <v>26</v>
      </c>
      <c r="D177" s="179">
        <v>16.11</v>
      </c>
      <c r="E177" s="179">
        <v>7.58</v>
      </c>
      <c r="F177" s="179">
        <v>23.69</v>
      </c>
      <c r="G177" s="53">
        <v>9</v>
      </c>
    </row>
    <row r="178" spans="1:7">
      <c r="A178" s="176" t="s">
        <v>910</v>
      </c>
      <c r="B178" s="177" t="s">
        <v>911</v>
      </c>
      <c r="C178" s="178"/>
      <c r="D178" s="179"/>
      <c r="E178" s="179"/>
      <c r="F178" s="179"/>
      <c r="G178" s="53">
        <v>5</v>
      </c>
    </row>
    <row r="179" spans="1:7" ht="30">
      <c r="A179" s="176" t="s">
        <v>912</v>
      </c>
      <c r="B179" s="177" t="s">
        <v>913</v>
      </c>
      <c r="C179" s="178" t="s">
        <v>79</v>
      </c>
      <c r="D179" s="179">
        <v>848.62</v>
      </c>
      <c r="E179" s="179">
        <v>87.51</v>
      </c>
      <c r="F179" s="179">
        <v>936.13</v>
      </c>
      <c r="G179" s="53">
        <v>9</v>
      </c>
    </row>
    <row r="180" spans="1:7" ht="30">
      <c r="A180" s="176" t="s">
        <v>99</v>
      </c>
      <c r="B180" s="177" t="s">
        <v>100</v>
      </c>
      <c r="C180" s="178" t="s">
        <v>79</v>
      </c>
      <c r="D180" s="179">
        <v>1410.19</v>
      </c>
      <c r="E180" s="179">
        <v>146.72999999999999</v>
      </c>
      <c r="F180" s="179">
        <v>1556.92</v>
      </c>
      <c r="G180" s="53">
        <v>9</v>
      </c>
    </row>
    <row r="181" spans="1:7" ht="45">
      <c r="A181" s="176" t="s">
        <v>31</v>
      </c>
      <c r="B181" s="177" t="s">
        <v>83</v>
      </c>
      <c r="C181" s="178" t="s">
        <v>79</v>
      </c>
      <c r="D181" s="179">
        <v>1289.19</v>
      </c>
      <c r="E181" s="179">
        <v>146.72999999999999</v>
      </c>
      <c r="F181" s="179">
        <v>1435.92</v>
      </c>
      <c r="G181" s="53">
        <v>9</v>
      </c>
    </row>
    <row r="182" spans="1:7">
      <c r="A182" s="176" t="s">
        <v>32</v>
      </c>
      <c r="B182" s="177" t="s">
        <v>78</v>
      </c>
      <c r="C182" s="178" t="s">
        <v>79</v>
      </c>
      <c r="D182" s="179">
        <v>865.08</v>
      </c>
      <c r="E182" s="179">
        <v>87.51</v>
      </c>
      <c r="F182" s="179">
        <v>952.59</v>
      </c>
      <c r="G182" s="53">
        <v>9</v>
      </c>
    </row>
    <row r="183" spans="1:7">
      <c r="A183" s="176" t="s">
        <v>914</v>
      </c>
      <c r="B183" s="177" t="s">
        <v>915</v>
      </c>
      <c r="C183" s="178" t="s">
        <v>79</v>
      </c>
      <c r="D183" s="179">
        <v>925.97</v>
      </c>
      <c r="E183" s="179">
        <v>29.17</v>
      </c>
      <c r="F183" s="179">
        <v>955.14</v>
      </c>
      <c r="G183" s="53">
        <v>9</v>
      </c>
    </row>
    <row r="184" spans="1:7">
      <c r="A184" s="176" t="s">
        <v>916</v>
      </c>
      <c r="B184" s="177" t="s">
        <v>917</v>
      </c>
      <c r="C184" s="178"/>
      <c r="D184" s="179"/>
      <c r="E184" s="179"/>
      <c r="F184" s="179"/>
      <c r="G184" s="53">
        <v>5</v>
      </c>
    </row>
    <row r="185" spans="1:7">
      <c r="A185" s="176" t="s">
        <v>918</v>
      </c>
      <c r="B185" s="177" t="s">
        <v>919</v>
      </c>
      <c r="C185" s="178" t="s">
        <v>26</v>
      </c>
      <c r="D185" s="179">
        <v>0.56999999999999995</v>
      </c>
      <c r="E185" s="179">
        <v>2.14</v>
      </c>
      <c r="F185" s="179">
        <v>2.71</v>
      </c>
      <c r="G185" s="53">
        <v>9</v>
      </c>
    </row>
    <row r="186" spans="1:7">
      <c r="A186" s="176" t="s">
        <v>920</v>
      </c>
      <c r="B186" s="177" t="s">
        <v>921</v>
      </c>
      <c r="C186" s="178" t="s">
        <v>26</v>
      </c>
      <c r="D186" s="179">
        <v>5.73</v>
      </c>
      <c r="E186" s="179">
        <v>21.16</v>
      </c>
      <c r="F186" s="179">
        <v>26.89</v>
      </c>
      <c r="G186" s="53">
        <v>9</v>
      </c>
    </row>
    <row r="187" spans="1:7" ht="30">
      <c r="A187" s="176" t="s">
        <v>922</v>
      </c>
      <c r="B187" s="177" t="s">
        <v>923</v>
      </c>
      <c r="C187" s="178" t="s">
        <v>26</v>
      </c>
      <c r="D187" s="179">
        <v>16.16</v>
      </c>
      <c r="E187" s="179">
        <v>31.52</v>
      </c>
      <c r="F187" s="179">
        <v>47.68</v>
      </c>
      <c r="G187" s="53">
        <v>9</v>
      </c>
    </row>
    <row r="188" spans="1:7">
      <c r="A188" s="176" t="s">
        <v>924</v>
      </c>
      <c r="B188" s="177" t="s">
        <v>925</v>
      </c>
      <c r="C188" s="178" t="s">
        <v>26</v>
      </c>
      <c r="D188" s="179">
        <v>54.94</v>
      </c>
      <c r="E188" s="179">
        <v>57.15</v>
      </c>
      <c r="F188" s="179">
        <v>112.09</v>
      </c>
      <c r="G188" s="53">
        <v>9</v>
      </c>
    </row>
    <row r="189" spans="1:7">
      <c r="A189" s="176" t="s">
        <v>926</v>
      </c>
      <c r="B189" s="177" t="s">
        <v>927</v>
      </c>
      <c r="C189" s="178" t="s">
        <v>26</v>
      </c>
      <c r="D189" s="179">
        <v>54.94</v>
      </c>
      <c r="E189" s="179">
        <v>56.77</v>
      </c>
      <c r="F189" s="179">
        <v>111.71</v>
      </c>
      <c r="G189" s="53">
        <v>9</v>
      </c>
    </row>
    <row r="190" spans="1:7" ht="30">
      <c r="A190" s="176" t="s">
        <v>928</v>
      </c>
      <c r="B190" s="177" t="s">
        <v>929</v>
      </c>
      <c r="C190" s="178" t="s">
        <v>930</v>
      </c>
      <c r="D190" s="179">
        <v>46.25</v>
      </c>
      <c r="E190" s="179">
        <v>1.07</v>
      </c>
      <c r="F190" s="179">
        <v>47.32</v>
      </c>
      <c r="G190" s="53">
        <v>9</v>
      </c>
    </row>
    <row r="191" spans="1:7">
      <c r="A191" s="176" t="s">
        <v>931</v>
      </c>
      <c r="B191" s="177" t="s">
        <v>932</v>
      </c>
      <c r="C191" s="178" t="s">
        <v>26</v>
      </c>
      <c r="D191" s="179">
        <v>13.67</v>
      </c>
      <c r="E191" s="179">
        <v>4.29</v>
      </c>
      <c r="F191" s="179">
        <v>17.96</v>
      </c>
      <c r="G191" s="53">
        <v>9</v>
      </c>
    </row>
    <row r="192" spans="1:7">
      <c r="A192" s="176" t="s">
        <v>933</v>
      </c>
      <c r="B192" s="177" t="s">
        <v>934</v>
      </c>
      <c r="C192" s="178" t="s">
        <v>26</v>
      </c>
      <c r="D192" s="179">
        <v>91.59</v>
      </c>
      <c r="E192" s="179">
        <v>40.880000000000003</v>
      </c>
      <c r="F192" s="179">
        <v>132.47</v>
      </c>
      <c r="G192" s="53">
        <v>9</v>
      </c>
    </row>
    <row r="193" spans="1:7">
      <c r="A193" s="176" t="s">
        <v>935</v>
      </c>
      <c r="B193" s="177" t="s">
        <v>936</v>
      </c>
      <c r="C193" s="178" t="s">
        <v>26</v>
      </c>
      <c r="D193" s="179">
        <v>100.44</v>
      </c>
      <c r="E193" s="179">
        <v>40.880000000000003</v>
      </c>
      <c r="F193" s="179">
        <v>141.32</v>
      </c>
      <c r="G193" s="53">
        <v>9</v>
      </c>
    </row>
    <row r="194" spans="1:7" ht="30">
      <c r="A194" s="176" t="s">
        <v>937</v>
      </c>
      <c r="B194" s="177" t="s">
        <v>938</v>
      </c>
      <c r="C194" s="178" t="s">
        <v>28</v>
      </c>
      <c r="D194" s="179">
        <v>52.21</v>
      </c>
      <c r="E194" s="179">
        <v>47.17</v>
      </c>
      <c r="F194" s="179">
        <v>99.38</v>
      </c>
      <c r="G194" s="53">
        <v>9</v>
      </c>
    </row>
    <row r="195" spans="1:7">
      <c r="A195" s="176" t="s">
        <v>939</v>
      </c>
      <c r="B195" s="177" t="s">
        <v>940</v>
      </c>
      <c r="C195" s="178"/>
      <c r="D195" s="179"/>
      <c r="E195" s="179"/>
      <c r="F195" s="179"/>
      <c r="G195" s="53">
        <v>5</v>
      </c>
    </row>
    <row r="196" spans="1:7" ht="30">
      <c r="A196" s="176" t="s">
        <v>941</v>
      </c>
      <c r="B196" s="177" t="s">
        <v>942</v>
      </c>
      <c r="C196" s="178" t="s">
        <v>23</v>
      </c>
      <c r="D196" s="179"/>
      <c r="E196" s="179">
        <v>13.04</v>
      </c>
      <c r="F196" s="179">
        <v>13.04</v>
      </c>
      <c r="G196" s="53">
        <v>9</v>
      </c>
    </row>
    <row r="197" spans="1:7" ht="30">
      <c r="A197" s="176" t="s">
        <v>943</v>
      </c>
      <c r="B197" s="177" t="s">
        <v>944</v>
      </c>
      <c r="C197" s="178" t="s">
        <v>23</v>
      </c>
      <c r="D197" s="179"/>
      <c r="E197" s="179">
        <v>32.93</v>
      </c>
      <c r="F197" s="179">
        <v>32.93</v>
      </c>
      <c r="G197" s="53">
        <v>9</v>
      </c>
    </row>
    <row r="198" spans="1:7" ht="30">
      <c r="A198" s="176" t="s">
        <v>945</v>
      </c>
      <c r="B198" s="177" t="s">
        <v>946</v>
      </c>
      <c r="C198" s="178" t="s">
        <v>26</v>
      </c>
      <c r="D198" s="179"/>
      <c r="E198" s="179">
        <v>13.04</v>
      </c>
      <c r="F198" s="179">
        <v>13.04</v>
      </c>
      <c r="G198" s="53">
        <v>9</v>
      </c>
    </row>
    <row r="199" spans="1:7" ht="30">
      <c r="A199" s="176" t="s">
        <v>947</v>
      </c>
      <c r="B199" s="177" t="s">
        <v>948</v>
      </c>
      <c r="C199" s="178" t="s">
        <v>26</v>
      </c>
      <c r="D199" s="179"/>
      <c r="E199" s="179">
        <v>32.93</v>
      </c>
      <c r="F199" s="179">
        <v>32.93</v>
      </c>
      <c r="G199" s="53">
        <v>9</v>
      </c>
    </row>
    <row r="200" spans="1:7" ht="30">
      <c r="A200" s="176" t="s">
        <v>319</v>
      </c>
      <c r="B200" s="177" t="s">
        <v>320</v>
      </c>
      <c r="C200" s="178" t="s">
        <v>79</v>
      </c>
      <c r="D200" s="179">
        <v>2269.88</v>
      </c>
      <c r="E200" s="179"/>
      <c r="F200" s="179">
        <v>2269.88</v>
      </c>
      <c r="G200" s="53">
        <v>9</v>
      </c>
    </row>
    <row r="201" spans="1:7">
      <c r="A201" s="176" t="s">
        <v>949</v>
      </c>
      <c r="B201" s="177" t="s">
        <v>950</v>
      </c>
      <c r="C201" s="178" t="s">
        <v>951</v>
      </c>
      <c r="D201" s="179">
        <v>23.53</v>
      </c>
      <c r="E201" s="179">
        <v>5.14</v>
      </c>
      <c r="F201" s="179">
        <v>28.67</v>
      </c>
      <c r="G201" s="53">
        <v>9</v>
      </c>
    </row>
    <row r="202" spans="1:7" ht="30">
      <c r="A202" s="176" t="s">
        <v>952</v>
      </c>
      <c r="B202" s="177" t="s">
        <v>953</v>
      </c>
      <c r="C202" s="178" t="s">
        <v>930</v>
      </c>
      <c r="D202" s="179">
        <v>19.559999999999999</v>
      </c>
      <c r="E202" s="179">
        <v>5.14</v>
      </c>
      <c r="F202" s="179">
        <v>24.7</v>
      </c>
      <c r="G202" s="53">
        <v>9</v>
      </c>
    </row>
    <row r="203" spans="1:7">
      <c r="A203" s="176" t="s">
        <v>954</v>
      </c>
      <c r="B203" s="177" t="s">
        <v>955</v>
      </c>
      <c r="C203" s="178"/>
      <c r="D203" s="179"/>
      <c r="E203" s="179"/>
      <c r="F203" s="179"/>
      <c r="G203" s="53">
        <v>5</v>
      </c>
    </row>
    <row r="204" spans="1:7" ht="30">
      <c r="A204" s="176" t="s">
        <v>956</v>
      </c>
      <c r="B204" s="177" t="s">
        <v>957</v>
      </c>
      <c r="C204" s="178" t="s">
        <v>79</v>
      </c>
      <c r="D204" s="179">
        <v>11973.6</v>
      </c>
      <c r="E204" s="179">
        <v>3644.1</v>
      </c>
      <c r="F204" s="179">
        <v>15617.7</v>
      </c>
      <c r="G204" s="53">
        <v>9</v>
      </c>
    </row>
    <row r="205" spans="1:7" ht="30">
      <c r="A205" s="176" t="s">
        <v>958</v>
      </c>
      <c r="B205" s="177" t="s">
        <v>959</v>
      </c>
      <c r="C205" s="178" t="s">
        <v>79</v>
      </c>
      <c r="D205" s="179">
        <v>20931.490000000002</v>
      </c>
      <c r="E205" s="179">
        <v>3644.1</v>
      </c>
      <c r="F205" s="179">
        <v>24575.59</v>
      </c>
      <c r="G205" s="53">
        <v>9</v>
      </c>
    </row>
    <row r="206" spans="1:7">
      <c r="A206" s="176" t="s">
        <v>960</v>
      </c>
      <c r="B206" s="177" t="s">
        <v>961</v>
      </c>
      <c r="C206" s="178"/>
      <c r="D206" s="179"/>
      <c r="E206" s="179"/>
      <c r="F206" s="179"/>
      <c r="G206" s="53">
        <v>5</v>
      </c>
    </row>
    <row r="207" spans="1:7">
      <c r="A207" s="176" t="s">
        <v>962</v>
      </c>
      <c r="B207" s="177" t="s">
        <v>963</v>
      </c>
      <c r="C207" s="178" t="s">
        <v>26</v>
      </c>
      <c r="D207" s="179">
        <v>794.11</v>
      </c>
      <c r="E207" s="179">
        <v>98.48</v>
      </c>
      <c r="F207" s="179">
        <v>892.59</v>
      </c>
      <c r="G207" s="53">
        <v>9</v>
      </c>
    </row>
    <row r="208" spans="1:7">
      <c r="A208" s="176" t="s">
        <v>964</v>
      </c>
      <c r="B208" s="177" t="s">
        <v>965</v>
      </c>
      <c r="C208" s="178" t="s">
        <v>26</v>
      </c>
      <c r="D208" s="179">
        <v>360.3</v>
      </c>
      <c r="E208" s="179">
        <v>27.74</v>
      </c>
      <c r="F208" s="179">
        <v>388.04</v>
      </c>
      <c r="G208" s="53">
        <v>9</v>
      </c>
    </row>
    <row r="209" spans="1:7">
      <c r="A209" s="176" t="s">
        <v>102</v>
      </c>
      <c r="B209" s="177" t="s">
        <v>103</v>
      </c>
      <c r="C209" s="178" t="s">
        <v>26</v>
      </c>
      <c r="D209" s="179">
        <v>151.01</v>
      </c>
      <c r="E209" s="179">
        <v>56.21</v>
      </c>
      <c r="F209" s="179">
        <v>207.22</v>
      </c>
      <c r="G209" s="53">
        <v>9</v>
      </c>
    </row>
    <row r="210" spans="1:7">
      <c r="A210" s="176" t="s">
        <v>966</v>
      </c>
      <c r="B210" s="177" t="s">
        <v>967</v>
      </c>
      <c r="C210" s="178"/>
      <c r="D210" s="179"/>
      <c r="E210" s="179"/>
      <c r="F210" s="179"/>
      <c r="G210" s="53">
        <v>5</v>
      </c>
    </row>
    <row r="211" spans="1:7" ht="45">
      <c r="A211" s="176" t="s">
        <v>391</v>
      </c>
      <c r="B211" s="177" t="s">
        <v>392</v>
      </c>
      <c r="C211" s="178" t="s">
        <v>26</v>
      </c>
      <c r="D211" s="179">
        <v>2.78</v>
      </c>
      <c r="E211" s="179">
        <v>5.36</v>
      </c>
      <c r="F211" s="179">
        <v>8.14</v>
      </c>
      <c r="G211" s="53">
        <v>9</v>
      </c>
    </row>
    <row r="212" spans="1:7" ht="45">
      <c r="A212" s="176" t="s">
        <v>968</v>
      </c>
      <c r="B212" s="177" t="s">
        <v>969</v>
      </c>
      <c r="C212" s="178" t="s">
        <v>26</v>
      </c>
      <c r="D212" s="179">
        <v>5.2</v>
      </c>
      <c r="E212" s="179">
        <v>0.17</v>
      </c>
      <c r="F212" s="179">
        <v>5.37</v>
      </c>
      <c r="G212" s="53">
        <v>9</v>
      </c>
    </row>
    <row r="213" spans="1:7" ht="45">
      <c r="A213" s="176" t="s">
        <v>970</v>
      </c>
      <c r="B213" s="177" t="s">
        <v>971</v>
      </c>
      <c r="C213" s="178" t="s">
        <v>26</v>
      </c>
      <c r="D213" s="179">
        <v>5.7</v>
      </c>
      <c r="E213" s="179">
        <v>0.17</v>
      </c>
      <c r="F213" s="179">
        <v>5.87</v>
      </c>
      <c r="G213" s="53">
        <v>9</v>
      </c>
    </row>
    <row r="214" spans="1:7">
      <c r="A214" s="176" t="s">
        <v>972</v>
      </c>
      <c r="B214" s="177" t="s">
        <v>973</v>
      </c>
      <c r="C214" s="178" t="s">
        <v>28</v>
      </c>
      <c r="D214" s="179">
        <v>63.06</v>
      </c>
      <c r="E214" s="179">
        <v>9.64</v>
      </c>
      <c r="F214" s="179">
        <v>72.7</v>
      </c>
      <c r="G214" s="53">
        <v>9</v>
      </c>
    </row>
    <row r="215" spans="1:7" ht="30">
      <c r="A215" s="176" t="s">
        <v>974</v>
      </c>
      <c r="B215" s="177" t="s">
        <v>975</v>
      </c>
      <c r="C215" s="178" t="s">
        <v>28</v>
      </c>
      <c r="D215" s="179">
        <v>74.27</v>
      </c>
      <c r="E215" s="179">
        <v>11.36</v>
      </c>
      <c r="F215" s="179">
        <v>85.63</v>
      </c>
      <c r="G215" s="53">
        <v>9</v>
      </c>
    </row>
    <row r="216" spans="1:7">
      <c r="A216" s="176" t="s">
        <v>976</v>
      </c>
      <c r="B216" s="177" t="s">
        <v>977</v>
      </c>
      <c r="C216" s="178"/>
      <c r="D216" s="179"/>
      <c r="E216" s="179"/>
      <c r="F216" s="179"/>
      <c r="G216" s="53">
        <v>5</v>
      </c>
    </row>
    <row r="217" spans="1:7">
      <c r="A217" s="176" t="s">
        <v>978</v>
      </c>
      <c r="B217" s="177" t="s">
        <v>979</v>
      </c>
      <c r="C217" s="178" t="s">
        <v>26</v>
      </c>
      <c r="D217" s="179">
        <v>11.64</v>
      </c>
      <c r="E217" s="179">
        <v>6.18</v>
      </c>
      <c r="F217" s="179">
        <v>17.82</v>
      </c>
      <c r="G217" s="53">
        <v>9</v>
      </c>
    </row>
    <row r="218" spans="1:7">
      <c r="A218" s="176" t="s">
        <v>980</v>
      </c>
      <c r="B218" s="177" t="s">
        <v>981</v>
      </c>
      <c r="C218" s="178" t="s">
        <v>23</v>
      </c>
      <c r="D218" s="179">
        <v>1.02</v>
      </c>
      <c r="E218" s="179">
        <v>0.44</v>
      </c>
      <c r="F218" s="179">
        <v>1.46</v>
      </c>
      <c r="G218" s="53">
        <v>9</v>
      </c>
    </row>
    <row r="219" spans="1:7">
      <c r="A219" s="176" t="s">
        <v>982</v>
      </c>
      <c r="B219" s="177" t="s">
        <v>983</v>
      </c>
      <c r="C219" s="178" t="s">
        <v>23</v>
      </c>
      <c r="D219" s="179">
        <v>1.02</v>
      </c>
      <c r="E219" s="179">
        <v>0.44</v>
      </c>
      <c r="F219" s="179">
        <v>1.46</v>
      </c>
      <c r="G219" s="53">
        <v>9</v>
      </c>
    </row>
    <row r="220" spans="1:7">
      <c r="A220" s="176" t="s">
        <v>984</v>
      </c>
      <c r="B220" s="177" t="s">
        <v>985</v>
      </c>
      <c r="C220" s="178" t="s">
        <v>26</v>
      </c>
      <c r="D220" s="179">
        <v>0.94</v>
      </c>
      <c r="E220" s="179">
        <v>0.87</v>
      </c>
      <c r="F220" s="179">
        <v>1.81</v>
      </c>
      <c r="G220" s="53">
        <v>9</v>
      </c>
    </row>
    <row r="221" spans="1:7">
      <c r="A221" s="176" t="s">
        <v>986</v>
      </c>
      <c r="B221" s="177" t="s">
        <v>987</v>
      </c>
      <c r="C221" s="178"/>
      <c r="D221" s="179"/>
      <c r="E221" s="179"/>
      <c r="F221" s="179"/>
      <c r="G221" s="53">
        <v>2</v>
      </c>
    </row>
    <row r="222" spans="1:7">
      <c r="A222" s="176" t="s">
        <v>988</v>
      </c>
      <c r="B222" s="177" t="s">
        <v>989</v>
      </c>
      <c r="C222" s="178"/>
      <c r="D222" s="179"/>
      <c r="E222" s="179"/>
      <c r="F222" s="179"/>
      <c r="G222" s="53">
        <v>5</v>
      </c>
    </row>
    <row r="223" spans="1:7">
      <c r="A223" s="176" t="s">
        <v>990</v>
      </c>
      <c r="B223" s="177" t="s">
        <v>991</v>
      </c>
      <c r="C223" s="178" t="s">
        <v>28</v>
      </c>
      <c r="D223" s="179"/>
      <c r="E223" s="179">
        <v>235.73</v>
      </c>
      <c r="F223" s="179">
        <v>235.73</v>
      </c>
      <c r="G223" s="53">
        <v>9</v>
      </c>
    </row>
    <row r="224" spans="1:7">
      <c r="A224" s="176" t="s">
        <v>992</v>
      </c>
      <c r="B224" s="177" t="s">
        <v>993</v>
      </c>
      <c r="C224" s="178" t="s">
        <v>28</v>
      </c>
      <c r="D224" s="179"/>
      <c r="E224" s="179">
        <v>428.6</v>
      </c>
      <c r="F224" s="179">
        <v>428.6</v>
      </c>
      <c r="G224" s="53">
        <v>9</v>
      </c>
    </row>
    <row r="225" spans="1:7" ht="30">
      <c r="A225" s="176" t="s">
        <v>994</v>
      </c>
      <c r="B225" s="177" t="s">
        <v>995</v>
      </c>
      <c r="C225" s="178" t="s">
        <v>26</v>
      </c>
      <c r="D225" s="179"/>
      <c r="E225" s="179">
        <v>32.15</v>
      </c>
      <c r="F225" s="179">
        <v>32.15</v>
      </c>
      <c r="G225" s="53">
        <v>9</v>
      </c>
    </row>
    <row r="226" spans="1:7" ht="45">
      <c r="A226" s="176" t="s">
        <v>996</v>
      </c>
      <c r="B226" s="177" t="s">
        <v>997</v>
      </c>
      <c r="C226" s="178" t="s">
        <v>28</v>
      </c>
      <c r="D226" s="179">
        <v>456.9</v>
      </c>
      <c r="E226" s="179">
        <v>128.58000000000001</v>
      </c>
      <c r="F226" s="179">
        <v>585.48</v>
      </c>
      <c r="G226" s="53">
        <v>9</v>
      </c>
    </row>
    <row r="227" spans="1:7" ht="30">
      <c r="A227" s="176" t="s">
        <v>998</v>
      </c>
      <c r="B227" s="177" t="s">
        <v>999</v>
      </c>
      <c r="C227" s="178" t="s">
        <v>28</v>
      </c>
      <c r="D227" s="179">
        <v>436.06</v>
      </c>
      <c r="E227" s="179">
        <v>128.58000000000001</v>
      </c>
      <c r="F227" s="179">
        <v>564.64</v>
      </c>
      <c r="G227" s="53">
        <v>9</v>
      </c>
    </row>
    <row r="228" spans="1:7" ht="45">
      <c r="A228" s="176" t="s">
        <v>1000</v>
      </c>
      <c r="B228" s="177" t="s">
        <v>1001</v>
      </c>
      <c r="C228" s="178" t="s">
        <v>28</v>
      </c>
      <c r="D228" s="179">
        <v>238.87</v>
      </c>
      <c r="E228" s="179">
        <v>85.72</v>
      </c>
      <c r="F228" s="179">
        <v>324.58999999999997</v>
      </c>
      <c r="G228" s="53">
        <v>9</v>
      </c>
    </row>
    <row r="229" spans="1:7" ht="30">
      <c r="A229" s="176" t="s">
        <v>1002</v>
      </c>
      <c r="B229" s="177" t="s">
        <v>1003</v>
      </c>
      <c r="C229" s="178" t="s">
        <v>28</v>
      </c>
      <c r="D229" s="179">
        <v>218.03</v>
      </c>
      <c r="E229" s="179">
        <v>85.72</v>
      </c>
      <c r="F229" s="179">
        <v>303.75</v>
      </c>
      <c r="G229" s="53">
        <v>9</v>
      </c>
    </row>
    <row r="230" spans="1:7" ht="45">
      <c r="A230" s="176" t="s">
        <v>1004</v>
      </c>
      <c r="B230" s="177" t="s">
        <v>1005</v>
      </c>
      <c r="C230" s="178" t="s">
        <v>26</v>
      </c>
      <c r="D230" s="179">
        <v>23.43</v>
      </c>
      <c r="E230" s="179">
        <v>8.57</v>
      </c>
      <c r="F230" s="179">
        <v>32</v>
      </c>
      <c r="G230" s="53">
        <v>9</v>
      </c>
    </row>
    <row r="231" spans="1:7" ht="30">
      <c r="A231" s="176" t="s">
        <v>1006</v>
      </c>
      <c r="B231" s="177" t="s">
        <v>1007</v>
      </c>
      <c r="C231" s="178" t="s">
        <v>26</v>
      </c>
      <c r="D231" s="179">
        <v>21.81</v>
      </c>
      <c r="E231" s="179">
        <v>8.57</v>
      </c>
      <c r="F231" s="179">
        <v>30.38</v>
      </c>
      <c r="G231" s="53">
        <v>9</v>
      </c>
    </row>
    <row r="232" spans="1:7" ht="45">
      <c r="A232" s="176" t="s">
        <v>1008</v>
      </c>
      <c r="B232" s="177" t="s">
        <v>1009</v>
      </c>
      <c r="C232" s="178" t="s">
        <v>28</v>
      </c>
      <c r="D232" s="179">
        <v>234.22</v>
      </c>
      <c r="E232" s="179">
        <v>85.72</v>
      </c>
      <c r="F232" s="179">
        <v>319.94</v>
      </c>
      <c r="G232" s="53">
        <v>9</v>
      </c>
    </row>
    <row r="233" spans="1:7" ht="30">
      <c r="A233" s="176" t="s">
        <v>1010</v>
      </c>
      <c r="B233" s="177" t="s">
        <v>1011</v>
      </c>
      <c r="C233" s="178" t="s">
        <v>28</v>
      </c>
      <c r="D233" s="179">
        <v>218.03</v>
      </c>
      <c r="E233" s="179">
        <v>85.72</v>
      </c>
      <c r="F233" s="179">
        <v>303.75</v>
      </c>
      <c r="G233" s="53">
        <v>9</v>
      </c>
    </row>
    <row r="234" spans="1:7">
      <c r="A234" s="176" t="s">
        <v>1012</v>
      </c>
      <c r="B234" s="177" t="s">
        <v>1013</v>
      </c>
      <c r="C234" s="178"/>
      <c r="D234" s="179"/>
      <c r="E234" s="179"/>
      <c r="F234" s="179"/>
      <c r="G234" s="53">
        <v>5</v>
      </c>
    </row>
    <row r="235" spans="1:7">
      <c r="A235" s="176" t="s">
        <v>1014</v>
      </c>
      <c r="B235" s="177" t="s">
        <v>1015</v>
      </c>
      <c r="C235" s="178" t="s">
        <v>28</v>
      </c>
      <c r="D235" s="179"/>
      <c r="E235" s="179">
        <v>128.58000000000001</v>
      </c>
      <c r="F235" s="179">
        <v>128.58000000000001</v>
      </c>
      <c r="G235" s="53">
        <v>9</v>
      </c>
    </row>
    <row r="236" spans="1:7" ht="30">
      <c r="A236" s="176" t="s">
        <v>1016</v>
      </c>
      <c r="B236" s="177" t="s">
        <v>1017</v>
      </c>
      <c r="C236" s="178" t="s">
        <v>28</v>
      </c>
      <c r="D236" s="179"/>
      <c r="E236" s="179">
        <v>85.72</v>
      </c>
      <c r="F236" s="179">
        <v>85.72</v>
      </c>
      <c r="G236" s="53">
        <v>9</v>
      </c>
    </row>
    <row r="237" spans="1:7">
      <c r="A237" s="176" t="s">
        <v>1018</v>
      </c>
      <c r="B237" s="177" t="s">
        <v>1019</v>
      </c>
      <c r="C237" s="178"/>
      <c r="D237" s="179"/>
      <c r="E237" s="179"/>
      <c r="F237" s="179"/>
      <c r="G237" s="53">
        <v>5</v>
      </c>
    </row>
    <row r="238" spans="1:7">
      <c r="A238" s="176" t="s">
        <v>1020</v>
      </c>
      <c r="B238" s="177" t="s">
        <v>1021</v>
      </c>
      <c r="C238" s="178" t="s">
        <v>26</v>
      </c>
      <c r="D238" s="179"/>
      <c r="E238" s="179">
        <v>3.21</v>
      </c>
      <c r="F238" s="179">
        <v>3.21</v>
      </c>
      <c r="G238" s="53">
        <v>9</v>
      </c>
    </row>
    <row r="239" spans="1:7" ht="30">
      <c r="A239" s="176" t="s">
        <v>1022</v>
      </c>
      <c r="B239" s="177" t="s">
        <v>1023</v>
      </c>
      <c r="C239" s="178" t="s">
        <v>26</v>
      </c>
      <c r="D239" s="179"/>
      <c r="E239" s="179">
        <v>6.43</v>
      </c>
      <c r="F239" s="179">
        <v>6.43</v>
      </c>
      <c r="G239" s="53">
        <v>9</v>
      </c>
    </row>
    <row r="240" spans="1:7">
      <c r="A240" s="176" t="s">
        <v>1024</v>
      </c>
      <c r="B240" s="177" t="s">
        <v>1025</v>
      </c>
      <c r="C240" s="178" t="s">
        <v>26</v>
      </c>
      <c r="D240" s="179"/>
      <c r="E240" s="179">
        <v>10.72</v>
      </c>
      <c r="F240" s="179">
        <v>10.72</v>
      </c>
      <c r="G240" s="53">
        <v>9</v>
      </c>
    </row>
    <row r="241" spans="1:7">
      <c r="A241" s="176" t="s">
        <v>1026</v>
      </c>
      <c r="B241" s="177" t="s">
        <v>1027</v>
      </c>
      <c r="C241" s="178"/>
      <c r="D241" s="179"/>
      <c r="E241" s="179"/>
      <c r="F241" s="179"/>
      <c r="G241" s="53">
        <v>5</v>
      </c>
    </row>
    <row r="242" spans="1:7" ht="30">
      <c r="A242" s="176" t="s">
        <v>1028</v>
      </c>
      <c r="B242" s="177" t="s">
        <v>1029</v>
      </c>
      <c r="C242" s="178" t="s">
        <v>26</v>
      </c>
      <c r="D242" s="179"/>
      <c r="E242" s="179">
        <v>12.86</v>
      </c>
      <c r="F242" s="179">
        <v>12.86</v>
      </c>
      <c r="G242" s="53">
        <v>9</v>
      </c>
    </row>
    <row r="243" spans="1:7" ht="30">
      <c r="A243" s="176" t="s">
        <v>1030</v>
      </c>
      <c r="B243" s="177" t="s">
        <v>1031</v>
      </c>
      <c r="C243" s="178" t="s">
        <v>26</v>
      </c>
      <c r="D243" s="179"/>
      <c r="E243" s="179">
        <v>10.72</v>
      </c>
      <c r="F243" s="179">
        <v>10.72</v>
      </c>
      <c r="G243" s="53">
        <v>9</v>
      </c>
    </row>
    <row r="244" spans="1:7" ht="30">
      <c r="A244" s="176" t="s">
        <v>1032</v>
      </c>
      <c r="B244" s="177" t="s">
        <v>1033</v>
      </c>
      <c r="C244" s="178" t="s">
        <v>23</v>
      </c>
      <c r="D244" s="179"/>
      <c r="E244" s="179">
        <v>3.21</v>
      </c>
      <c r="F244" s="179">
        <v>3.21</v>
      </c>
      <c r="G244" s="53">
        <v>9</v>
      </c>
    </row>
    <row r="245" spans="1:7">
      <c r="A245" s="176" t="s">
        <v>1034</v>
      </c>
      <c r="B245" s="177" t="s">
        <v>1035</v>
      </c>
      <c r="C245" s="178"/>
      <c r="D245" s="179"/>
      <c r="E245" s="179"/>
      <c r="F245" s="179"/>
      <c r="G245" s="53">
        <v>5</v>
      </c>
    </row>
    <row r="246" spans="1:7">
      <c r="A246" s="176" t="s">
        <v>1036</v>
      </c>
      <c r="B246" s="177" t="s">
        <v>1037</v>
      </c>
      <c r="C246" s="178" t="s">
        <v>26</v>
      </c>
      <c r="D246" s="179"/>
      <c r="E246" s="179">
        <v>8.57</v>
      </c>
      <c r="F246" s="179">
        <v>8.57</v>
      </c>
      <c r="G246" s="53">
        <v>9</v>
      </c>
    </row>
    <row r="247" spans="1:7">
      <c r="A247" s="176" t="s">
        <v>1038</v>
      </c>
      <c r="B247" s="177" t="s">
        <v>1039</v>
      </c>
      <c r="C247" s="178"/>
      <c r="D247" s="179"/>
      <c r="E247" s="179"/>
      <c r="F247" s="179"/>
      <c r="G247" s="53">
        <v>5</v>
      </c>
    </row>
    <row r="248" spans="1:7" ht="45">
      <c r="A248" s="176" t="s">
        <v>1040</v>
      </c>
      <c r="B248" s="177" t="s">
        <v>1041</v>
      </c>
      <c r="C248" s="178" t="s">
        <v>26</v>
      </c>
      <c r="D248" s="179">
        <v>16.71</v>
      </c>
      <c r="E248" s="179">
        <v>10.72</v>
      </c>
      <c r="F248" s="179">
        <v>27.43</v>
      </c>
      <c r="G248" s="53">
        <v>9</v>
      </c>
    </row>
    <row r="249" spans="1:7" ht="45">
      <c r="A249" s="176" t="s">
        <v>1042</v>
      </c>
      <c r="B249" s="177" t="s">
        <v>1043</v>
      </c>
      <c r="C249" s="178" t="s">
        <v>26</v>
      </c>
      <c r="D249" s="179">
        <v>1.51</v>
      </c>
      <c r="E249" s="179">
        <v>10.72</v>
      </c>
      <c r="F249" s="179">
        <v>12.23</v>
      </c>
      <c r="G249" s="53">
        <v>9</v>
      </c>
    </row>
    <row r="250" spans="1:7">
      <c r="A250" s="176" t="s">
        <v>1044</v>
      </c>
      <c r="B250" s="177" t="s">
        <v>1045</v>
      </c>
      <c r="C250" s="178"/>
      <c r="D250" s="179"/>
      <c r="E250" s="179"/>
      <c r="F250" s="179"/>
      <c r="G250" s="53">
        <v>5</v>
      </c>
    </row>
    <row r="251" spans="1:7" ht="45">
      <c r="A251" s="176" t="s">
        <v>1046</v>
      </c>
      <c r="B251" s="177" t="s">
        <v>1047</v>
      </c>
      <c r="C251" s="178" t="s">
        <v>26</v>
      </c>
      <c r="D251" s="179">
        <v>24.03</v>
      </c>
      <c r="E251" s="179">
        <v>4.29</v>
      </c>
      <c r="F251" s="179">
        <v>28.32</v>
      </c>
      <c r="G251" s="53">
        <v>9</v>
      </c>
    </row>
    <row r="252" spans="1:7" ht="30">
      <c r="A252" s="176" t="s">
        <v>1048</v>
      </c>
      <c r="B252" s="177" t="s">
        <v>1049</v>
      </c>
      <c r="C252" s="178" t="s">
        <v>26</v>
      </c>
      <c r="D252" s="179">
        <v>21.81</v>
      </c>
      <c r="E252" s="179">
        <v>4.29</v>
      </c>
      <c r="F252" s="179">
        <v>26.1</v>
      </c>
      <c r="G252" s="53">
        <v>9</v>
      </c>
    </row>
    <row r="253" spans="1:7" ht="45">
      <c r="A253" s="176" t="s">
        <v>1050</v>
      </c>
      <c r="B253" s="177" t="s">
        <v>1051</v>
      </c>
      <c r="C253" s="178" t="s">
        <v>26</v>
      </c>
      <c r="D253" s="179">
        <v>10.37</v>
      </c>
      <c r="E253" s="179">
        <v>1.5</v>
      </c>
      <c r="F253" s="179">
        <v>11.87</v>
      </c>
      <c r="G253" s="53">
        <v>9</v>
      </c>
    </row>
    <row r="254" spans="1:7" ht="30">
      <c r="A254" s="176" t="s">
        <v>1052</v>
      </c>
      <c r="B254" s="177" t="s">
        <v>1053</v>
      </c>
      <c r="C254" s="178" t="s">
        <v>26</v>
      </c>
      <c r="D254" s="179">
        <v>7.84</v>
      </c>
      <c r="E254" s="179">
        <v>1.5</v>
      </c>
      <c r="F254" s="179">
        <v>9.34</v>
      </c>
      <c r="G254" s="53">
        <v>9</v>
      </c>
    </row>
    <row r="255" spans="1:7" ht="45">
      <c r="A255" s="176" t="s">
        <v>1054</v>
      </c>
      <c r="B255" s="177" t="s">
        <v>1055</v>
      </c>
      <c r="C255" s="178" t="s">
        <v>26</v>
      </c>
      <c r="D255" s="179">
        <v>13.64</v>
      </c>
      <c r="E255" s="179">
        <v>0.64</v>
      </c>
      <c r="F255" s="179">
        <v>14.28</v>
      </c>
      <c r="G255" s="53">
        <v>9</v>
      </c>
    </row>
    <row r="256" spans="1:7">
      <c r="A256" s="176" t="s">
        <v>1056</v>
      </c>
      <c r="B256" s="177" t="s">
        <v>1057</v>
      </c>
      <c r="C256" s="178"/>
      <c r="D256" s="179"/>
      <c r="E256" s="179"/>
      <c r="F256" s="179"/>
      <c r="G256" s="53">
        <v>5</v>
      </c>
    </row>
    <row r="257" spans="1:7" ht="30">
      <c r="A257" s="176" t="s">
        <v>1058</v>
      </c>
      <c r="B257" s="177" t="s">
        <v>1059</v>
      </c>
      <c r="C257" s="178" t="s">
        <v>26</v>
      </c>
      <c r="D257" s="179"/>
      <c r="E257" s="179">
        <v>11.14</v>
      </c>
      <c r="F257" s="179">
        <v>11.14</v>
      </c>
      <c r="G257" s="53">
        <v>9</v>
      </c>
    </row>
    <row r="258" spans="1:7" ht="30">
      <c r="A258" s="176" t="s">
        <v>1060</v>
      </c>
      <c r="B258" s="177" t="s">
        <v>1061</v>
      </c>
      <c r="C258" s="178" t="s">
        <v>26</v>
      </c>
      <c r="D258" s="179"/>
      <c r="E258" s="179">
        <v>6.43</v>
      </c>
      <c r="F258" s="179">
        <v>6.43</v>
      </c>
      <c r="G258" s="53">
        <v>9</v>
      </c>
    </row>
    <row r="259" spans="1:7" ht="30">
      <c r="A259" s="176" t="s">
        <v>1062</v>
      </c>
      <c r="B259" s="177" t="s">
        <v>1063</v>
      </c>
      <c r="C259" s="178" t="s">
        <v>26</v>
      </c>
      <c r="D259" s="179"/>
      <c r="E259" s="179">
        <v>6.43</v>
      </c>
      <c r="F259" s="179">
        <v>6.43</v>
      </c>
      <c r="G259" s="53">
        <v>9</v>
      </c>
    </row>
    <row r="260" spans="1:7" ht="30">
      <c r="A260" s="176" t="s">
        <v>1064</v>
      </c>
      <c r="B260" s="177" t="s">
        <v>1065</v>
      </c>
      <c r="C260" s="178" t="s">
        <v>26</v>
      </c>
      <c r="D260" s="179"/>
      <c r="E260" s="179">
        <v>7.07</v>
      </c>
      <c r="F260" s="179">
        <v>7.07</v>
      </c>
      <c r="G260" s="53">
        <v>9</v>
      </c>
    </row>
    <row r="261" spans="1:7">
      <c r="A261" s="176" t="s">
        <v>1066</v>
      </c>
      <c r="B261" s="177" t="s">
        <v>1067</v>
      </c>
      <c r="C261" s="178"/>
      <c r="D261" s="179"/>
      <c r="E261" s="179"/>
      <c r="F261" s="179"/>
      <c r="G261" s="53">
        <v>5</v>
      </c>
    </row>
    <row r="262" spans="1:7">
      <c r="A262" s="176" t="s">
        <v>1068</v>
      </c>
      <c r="B262" s="177" t="s">
        <v>1069</v>
      </c>
      <c r="C262" s="178" t="s">
        <v>26</v>
      </c>
      <c r="D262" s="179"/>
      <c r="E262" s="179">
        <v>17.239999999999998</v>
      </c>
      <c r="F262" s="179">
        <v>17.239999999999998</v>
      </c>
      <c r="G262" s="53">
        <v>9</v>
      </c>
    </row>
    <row r="263" spans="1:7" ht="30">
      <c r="A263" s="176" t="s">
        <v>1070</v>
      </c>
      <c r="B263" s="177" t="s">
        <v>1071</v>
      </c>
      <c r="C263" s="178" t="s">
        <v>26</v>
      </c>
      <c r="D263" s="179"/>
      <c r="E263" s="179">
        <v>20.69</v>
      </c>
      <c r="F263" s="179">
        <v>20.69</v>
      </c>
      <c r="G263" s="53">
        <v>9</v>
      </c>
    </row>
    <row r="264" spans="1:7" ht="30">
      <c r="A264" s="176" t="s">
        <v>1072</v>
      </c>
      <c r="B264" s="177" t="s">
        <v>1073</v>
      </c>
      <c r="C264" s="178" t="s">
        <v>23</v>
      </c>
      <c r="D264" s="179"/>
      <c r="E264" s="179">
        <v>6.9</v>
      </c>
      <c r="F264" s="179">
        <v>6.9</v>
      </c>
      <c r="G264" s="53">
        <v>9</v>
      </c>
    </row>
    <row r="265" spans="1:7">
      <c r="A265" s="176" t="s">
        <v>1074</v>
      </c>
      <c r="B265" s="177" t="s">
        <v>1075</v>
      </c>
      <c r="C265" s="178"/>
      <c r="D265" s="179"/>
      <c r="E265" s="179"/>
      <c r="F265" s="179"/>
      <c r="G265" s="53">
        <v>5</v>
      </c>
    </row>
    <row r="266" spans="1:7">
      <c r="A266" s="176" t="s">
        <v>1076</v>
      </c>
      <c r="B266" s="177" t="s">
        <v>1077</v>
      </c>
      <c r="C266" s="178" t="s">
        <v>23</v>
      </c>
      <c r="D266" s="179">
        <v>7.0000000000000007E-2</v>
      </c>
      <c r="E266" s="179">
        <v>1.56</v>
      </c>
      <c r="F266" s="179">
        <v>1.63</v>
      </c>
      <c r="G266" s="53">
        <v>9</v>
      </c>
    </row>
    <row r="267" spans="1:7" ht="30">
      <c r="A267" s="176" t="s">
        <v>1078</v>
      </c>
      <c r="B267" s="177" t="s">
        <v>1079</v>
      </c>
      <c r="C267" s="178" t="s">
        <v>23</v>
      </c>
      <c r="D267" s="179">
        <v>0.89</v>
      </c>
      <c r="E267" s="179">
        <v>1.56</v>
      </c>
      <c r="F267" s="179">
        <v>2.4500000000000002</v>
      </c>
      <c r="G267" s="53">
        <v>9</v>
      </c>
    </row>
    <row r="268" spans="1:7" ht="30">
      <c r="A268" s="176" t="s">
        <v>1080</v>
      </c>
      <c r="B268" s="177" t="s">
        <v>1081</v>
      </c>
      <c r="C268" s="178" t="s">
        <v>26</v>
      </c>
      <c r="D268" s="179">
        <v>4.47</v>
      </c>
      <c r="E268" s="179">
        <v>12.5</v>
      </c>
      <c r="F268" s="179">
        <v>16.97</v>
      </c>
      <c r="G268" s="53">
        <v>9</v>
      </c>
    </row>
    <row r="269" spans="1:7" ht="30">
      <c r="A269" s="176" t="s">
        <v>1082</v>
      </c>
      <c r="B269" s="177" t="s">
        <v>1083</v>
      </c>
      <c r="C269" s="178" t="s">
        <v>26</v>
      </c>
      <c r="D269" s="179">
        <v>0.36</v>
      </c>
      <c r="E269" s="179">
        <v>9.3699999999999992</v>
      </c>
      <c r="F269" s="179">
        <v>9.73</v>
      </c>
      <c r="G269" s="53">
        <v>9</v>
      </c>
    </row>
    <row r="270" spans="1:7">
      <c r="A270" s="176" t="s">
        <v>1084</v>
      </c>
      <c r="B270" s="177" t="s">
        <v>1085</v>
      </c>
      <c r="C270" s="178" t="s">
        <v>26</v>
      </c>
      <c r="D270" s="179">
        <v>4.47</v>
      </c>
      <c r="E270" s="179">
        <v>9.3699999999999992</v>
      </c>
      <c r="F270" s="179">
        <v>13.84</v>
      </c>
      <c r="G270" s="53">
        <v>9</v>
      </c>
    </row>
    <row r="271" spans="1:7">
      <c r="A271" s="176" t="s">
        <v>1086</v>
      </c>
      <c r="B271" s="177" t="s">
        <v>1087</v>
      </c>
      <c r="C271" s="178" t="s">
        <v>26</v>
      </c>
      <c r="D271" s="179">
        <v>0.36</v>
      </c>
      <c r="E271" s="179">
        <v>6.25</v>
      </c>
      <c r="F271" s="179">
        <v>6.61</v>
      </c>
      <c r="G271" s="53">
        <v>9</v>
      </c>
    </row>
    <row r="272" spans="1:7">
      <c r="A272" s="176" t="s">
        <v>1088</v>
      </c>
      <c r="B272" s="177" t="s">
        <v>1089</v>
      </c>
      <c r="C272" s="178"/>
      <c r="D272" s="179"/>
      <c r="E272" s="179"/>
      <c r="F272" s="179"/>
      <c r="G272" s="53">
        <v>5</v>
      </c>
    </row>
    <row r="273" spans="1:7">
      <c r="A273" s="176" t="s">
        <v>1090</v>
      </c>
      <c r="B273" s="177" t="s">
        <v>1091</v>
      </c>
      <c r="C273" s="178" t="s">
        <v>26</v>
      </c>
      <c r="D273" s="179">
        <v>91.66</v>
      </c>
      <c r="E273" s="179"/>
      <c r="F273" s="179">
        <v>91.66</v>
      </c>
      <c r="G273" s="53">
        <v>9</v>
      </c>
    </row>
    <row r="274" spans="1:7">
      <c r="A274" s="176" t="s">
        <v>1092</v>
      </c>
      <c r="B274" s="177" t="s">
        <v>1093</v>
      </c>
      <c r="C274" s="178" t="s">
        <v>24</v>
      </c>
      <c r="D274" s="179">
        <v>3.86</v>
      </c>
      <c r="E274" s="179">
        <v>9.51</v>
      </c>
      <c r="F274" s="179">
        <v>13.37</v>
      </c>
      <c r="G274" s="53">
        <v>9</v>
      </c>
    </row>
    <row r="275" spans="1:7">
      <c r="A275" s="176" t="s">
        <v>1094</v>
      </c>
      <c r="B275" s="177" t="s">
        <v>1095</v>
      </c>
      <c r="C275" s="178"/>
      <c r="D275" s="179"/>
      <c r="E275" s="179"/>
      <c r="F275" s="179"/>
      <c r="G275" s="53">
        <v>2</v>
      </c>
    </row>
    <row r="276" spans="1:7">
      <c r="A276" s="176" t="s">
        <v>1096</v>
      </c>
      <c r="B276" s="177" t="s">
        <v>1097</v>
      </c>
      <c r="C276" s="178"/>
      <c r="D276" s="179"/>
      <c r="E276" s="179"/>
      <c r="F276" s="179"/>
      <c r="G276" s="53">
        <v>5</v>
      </c>
    </row>
    <row r="277" spans="1:7" ht="30">
      <c r="A277" s="176" t="s">
        <v>1098</v>
      </c>
      <c r="B277" s="177" t="s">
        <v>1099</v>
      </c>
      <c r="C277" s="178" t="s">
        <v>26</v>
      </c>
      <c r="D277" s="179"/>
      <c r="E277" s="179">
        <v>39.14</v>
      </c>
      <c r="F277" s="179">
        <v>39.14</v>
      </c>
      <c r="G277" s="53">
        <v>9</v>
      </c>
    </row>
    <row r="278" spans="1:7" ht="30">
      <c r="A278" s="176" t="s">
        <v>1100</v>
      </c>
      <c r="B278" s="177" t="s">
        <v>1101</v>
      </c>
      <c r="C278" s="178" t="s">
        <v>26</v>
      </c>
      <c r="D278" s="179"/>
      <c r="E278" s="179">
        <v>33.92</v>
      </c>
      <c r="F278" s="179">
        <v>33.92</v>
      </c>
      <c r="G278" s="53">
        <v>9</v>
      </c>
    </row>
    <row r="279" spans="1:7" ht="30">
      <c r="A279" s="176" t="s">
        <v>1102</v>
      </c>
      <c r="B279" s="177" t="s">
        <v>1103</v>
      </c>
      <c r="C279" s="178" t="s">
        <v>26</v>
      </c>
      <c r="D279" s="179"/>
      <c r="E279" s="179">
        <v>20.87</v>
      </c>
      <c r="F279" s="179">
        <v>20.87</v>
      </c>
      <c r="G279" s="53">
        <v>9</v>
      </c>
    </row>
    <row r="280" spans="1:7" ht="30">
      <c r="A280" s="176" t="s">
        <v>1104</v>
      </c>
      <c r="B280" s="177" t="s">
        <v>1105</v>
      </c>
      <c r="C280" s="178" t="s">
        <v>26</v>
      </c>
      <c r="D280" s="179">
        <v>2.57</v>
      </c>
      <c r="E280" s="179">
        <v>0.73</v>
      </c>
      <c r="F280" s="179">
        <v>3.3</v>
      </c>
      <c r="G280" s="53">
        <v>9</v>
      </c>
    </row>
    <row r="281" spans="1:7" ht="30">
      <c r="A281" s="176" t="s">
        <v>1106</v>
      </c>
      <c r="B281" s="177" t="s">
        <v>1107</v>
      </c>
      <c r="C281" s="178" t="s">
        <v>23</v>
      </c>
      <c r="D281" s="179"/>
      <c r="E281" s="179">
        <v>4.51</v>
      </c>
      <c r="F281" s="179">
        <v>4.51</v>
      </c>
      <c r="G281" s="53">
        <v>9</v>
      </c>
    </row>
    <row r="282" spans="1:7">
      <c r="A282" s="176" t="s">
        <v>1108</v>
      </c>
      <c r="B282" s="177" t="s">
        <v>1109</v>
      </c>
      <c r="C282" s="178" t="s">
        <v>23</v>
      </c>
      <c r="D282" s="179"/>
      <c r="E282" s="179">
        <v>13.29</v>
      </c>
      <c r="F282" s="179">
        <v>13.29</v>
      </c>
      <c r="G282" s="53">
        <v>9</v>
      </c>
    </row>
    <row r="283" spans="1:7" ht="30">
      <c r="A283" s="176" t="s">
        <v>1110</v>
      </c>
      <c r="B283" s="177" t="s">
        <v>1111</v>
      </c>
      <c r="C283" s="178"/>
      <c r="D283" s="179"/>
      <c r="E283" s="179"/>
      <c r="F283" s="179"/>
      <c r="G283" s="53">
        <v>5</v>
      </c>
    </row>
    <row r="284" spans="1:7">
      <c r="A284" s="176" t="s">
        <v>1112</v>
      </c>
      <c r="B284" s="177" t="s">
        <v>1113</v>
      </c>
      <c r="C284" s="178" t="s">
        <v>23</v>
      </c>
      <c r="D284" s="179"/>
      <c r="E284" s="179">
        <v>1.42</v>
      </c>
      <c r="F284" s="179">
        <v>1.42</v>
      </c>
      <c r="G284" s="53">
        <v>9</v>
      </c>
    </row>
    <row r="285" spans="1:7" ht="30">
      <c r="A285" s="176" t="s">
        <v>1114</v>
      </c>
      <c r="B285" s="177" t="s">
        <v>1115</v>
      </c>
      <c r="C285" s="178" t="s">
        <v>23</v>
      </c>
      <c r="D285" s="179"/>
      <c r="E285" s="179">
        <v>4.75</v>
      </c>
      <c r="F285" s="179">
        <v>4.75</v>
      </c>
      <c r="G285" s="53">
        <v>9</v>
      </c>
    </row>
    <row r="286" spans="1:7">
      <c r="A286" s="176" t="s">
        <v>1116</v>
      </c>
      <c r="B286" s="177" t="s">
        <v>1117</v>
      </c>
      <c r="C286" s="178" t="s">
        <v>26</v>
      </c>
      <c r="D286" s="179"/>
      <c r="E286" s="179">
        <v>26.14</v>
      </c>
      <c r="F286" s="179">
        <v>26.14</v>
      </c>
      <c r="G286" s="53">
        <v>9</v>
      </c>
    </row>
    <row r="287" spans="1:7" ht="30">
      <c r="A287" s="176" t="s">
        <v>1118</v>
      </c>
      <c r="B287" s="177" t="s">
        <v>1119</v>
      </c>
      <c r="C287" s="178" t="s">
        <v>26</v>
      </c>
      <c r="D287" s="179"/>
      <c r="E287" s="179">
        <v>21.38</v>
      </c>
      <c r="F287" s="179">
        <v>21.38</v>
      </c>
      <c r="G287" s="53">
        <v>9</v>
      </c>
    </row>
    <row r="288" spans="1:7" ht="30">
      <c r="A288" s="176" t="s">
        <v>1120</v>
      </c>
      <c r="B288" s="177" t="s">
        <v>1121</v>
      </c>
      <c r="C288" s="178" t="s">
        <v>26</v>
      </c>
      <c r="D288" s="179"/>
      <c r="E288" s="179">
        <v>19.010000000000002</v>
      </c>
      <c r="F288" s="179">
        <v>19.010000000000002</v>
      </c>
      <c r="G288" s="53">
        <v>9</v>
      </c>
    </row>
    <row r="289" spans="1:7" ht="30">
      <c r="A289" s="176" t="s">
        <v>1122</v>
      </c>
      <c r="B289" s="177" t="s">
        <v>1123</v>
      </c>
      <c r="C289" s="178" t="s">
        <v>26</v>
      </c>
      <c r="D289" s="179"/>
      <c r="E289" s="179">
        <v>14.26</v>
      </c>
      <c r="F289" s="179">
        <v>14.26</v>
      </c>
      <c r="G289" s="53">
        <v>9</v>
      </c>
    </row>
    <row r="290" spans="1:7">
      <c r="A290" s="176" t="s">
        <v>211</v>
      </c>
      <c r="B290" s="177" t="s">
        <v>210</v>
      </c>
      <c r="C290" s="178" t="s">
        <v>25</v>
      </c>
      <c r="D290" s="179">
        <v>2.3199999999999998</v>
      </c>
      <c r="E290" s="179"/>
      <c r="F290" s="179">
        <v>2.3199999999999998</v>
      </c>
      <c r="G290" s="53">
        <v>9</v>
      </c>
    </row>
    <row r="291" spans="1:7">
      <c r="A291" s="176" t="s">
        <v>1124</v>
      </c>
      <c r="B291" s="177" t="s">
        <v>1125</v>
      </c>
      <c r="C291" s="178"/>
      <c r="D291" s="179"/>
      <c r="E291" s="179"/>
      <c r="F291" s="179"/>
      <c r="G291" s="53">
        <v>5</v>
      </c>
    </row>
    <row r="292" spans="1:7">
      <c r="A292" s="176" t="s">
        <v>1126</v>
      </c>
      <c r="B292" s="177" t="s">
        <v>1127</v>
      </c>
      <c r="C292" s="178" t="s">
        <v>26</v>
      </c>
      <c r="D292" s="179"/>
      <c r="E292" s="179">
        <v>17.14</v>
      </c>
      <c r="F292" s="179">
        <v>17.14</v>
      </c>
      <c r="G292" s="53">
        <v>9</v>
      </c>
    </row>
    <row r="293" spans="1:7" ht="30">
      <c r="A293" s="176" t="s">
        <v>1128</v>
      </c>
      <c r="B293" s="177" t="s">
        <v>1129</v>
      </c>
      <c r="C293" s="178" t="s">
        <v>26</v>
      </c>
      <c r="D293" s="179"/>
      <c r="E293" s="179">
        <v>8.57</v>
      </c>
      <c r="F293" s="179">
        <v>8.57</v>
      </c>
      <c r="G293" s="53">
        <v>9</v>
      </c>
    </row>
    <row r="294" spans="1:7">
      <c r="A294" s="176" t="s">
        <v>1130</v>
      </c>
      <c r="B294" s="177" t="s">
        <v>1131</v>
      </c>
      <c r="C294" s="178" t="s">
        <v>23</v>
      </c>
      <c r="D294" s="179"/>
      <c r="E294" s="179">
        <v>6.43</v>
      </c>
      <c r="F294" s="179">
        <v>6.43</v>
      </c>
      <c r="G294" s="53">
        <v>9</v>
      </c>
    </row>
    <row r="295" spans="1:7">
      <c r="A295" s="176" t="s">
        <v>1132</v>
      </c>
      <c r="B295" s="177" t="s">
        <v>1133</v>
      </c>
      <c r="C295" s="178" t="s">
        <v>23</v>
      </c>
      <c r="D295" s="179"/>
      <c r="E295" s="179">
        <v>10.72</v>
      </c>
      <c r="F295" s="179">
        <v>10.72</v>
      </c>
      <c r="G295" s="53">
        <v>9</v>
      </c>
    </row>
    <row r="296" spans="1:7" ht="30">
      <c r="A296" s="176" t="s">
        <v>1134</v>
      </c>
      <c r="B296" s="177" t="s">
        <v>1135</v>
      </c>
      <c r="C296" s="178" t="s">
        <v>26</v>
      </c>
      <c r="D296" s="179"/>
      <c r="E296" s="179">
        <v>13.05</v>
      </c>
      <c r="F296" s="179">
        <v>13.05</v>
      </c>
      <c r="G296" s="53">
        <v>9</v>
      </c>
    </row>
    <row r="297" spans="1:7">
      <c r="A297" s="176" t="s">
        <v>1136</v>
      </c>
      <c r="B297" s="177" t="s">
        <v>1137</v>
      </c>
      <c r="C297" s="178"/>
      <c r="D297" s="179"/>
      <c r="E297" s="179"/>
      <c r="F297" s="179"/>
      <c r="G297" s="53">
        <v>5</v>
      </c>
    </row>
    <row r="298" spans="1:7" ht="30">
      <c r="A298" s="176" t="s">
        <v>1138</v>
      </c>
      <c r="B298" s="177" t="s">
        <v>1139</v>
      </c>
      <c r="C298" s="178" t="s">
        <v>26</v>
      </c>
      <c r="D298" s="179"/>
      <c r="E298" s="179">
        <v>45.85</v>
      </c>
      <c r="F298" s="179">
        <v>45.85</v>
      </c>
      <c r="G298" s="53">
        <v>9</v>
      </c>
    </row>
    <row r="299" spans="1:7" ht="30">
      <c r="A299" s="176" t="s">
        <v>1140</v>
      </c>
      <c r="B299" s="177" t="s">
        <v>1141</v>
      </c>
      <c r="C299" s="178" t="s">
        <v>26</v>
      </c>
      <c r="D299" s="179"/>
      <c r="E299" s="179">
        <v>27.86</v>
      </c>
      <c r="F299" s="179">
        <v>27.86</v>
      </c>
      <c r="G299" s="53">
        <v>9</v>
      </c>
    </row>
    <row r="300" spans="1:7">
      <c r="A300" s="176" t="s">
        <v>1142</v>
      </c>
      <c r="B300" s="177" t="s">
        <v>1143</v>
      </c>
      <c r="C300" s="178" t="s">
        <v>23</v>
      </c>
      <c r="D300" s="179"/>
      <c r="E300" s="179">
        <v>19.29</v>
      </c>
      <c r="F300" s="179">
        <v>19.29</v>
      </c>
      <c r="G300" s="53">
        <v>9</v>
      </c>
    </row>
    <row r="301" spans="1:7">
      <c r="A301" s="176" t="s">
        <v>1144</v>
      </c>
      <c r="B301" s="177" t="s">
        <v>1145</v>
      </c>
      <c r="C301" s="178" t="s">
        <v>23</v>
      </c>
      <c r="D301" s="179"/>
      <c r="E301" s="179">
        <v>21.43</v>
      </c>
      <c r="F301" s="179">
        <v>21.43</v>
      </c>
      <c r="G301" s="53">
        <v>9</v>
      </c>
    </row>
    <row r="302" spans="1:7">
      <c r="A302" s="176" t="s">
        <v>1146</v>
      </c>
      <c r="B302" s="177" t="s">
        <v>1147</v>
      </c>
      <c r="C302" s="178" t="s">
        <v>23</v>
      </c>
      <c r="D302" s="179"/>
      <c r="E302" s="179">
        <v>17.14</v>
      </c>
      <c r="F302" s="179">
        <v>17.14</v>
      </c>
      <c r="G302" s="53">
        <v>9</v>
      </c>
    </row>
    <row r="303" spans="1:7">
      <c r="A303" s="176" t="s">
        <v>1148</v>
      </c>
      <c r="B303" s="177" t="s">
        <v>1149</v>
      </c>
      <c r="C303" s="178"/>
      <c r="D303" s="179"/>
      <c r="E303" s="179"/>
      <c r="F303" s="179"/>
      <c r="G303" s="53">
        <v>5</v>
      </c>
    </row>
    <row r="304" spans="1:7">
      <c r="A304" s="176" t="s">
        <v>1150</v>
      </c>
      <c r="B304" s="177" t="s">
        <v>1151</v>
      </c>
      <c r="C304" s="178" t="s">
        <v>26</v>
      </c>
      <c r="D304" s="179"/>
      <c r="E304" s="179">
        <v>60.1</v>
      </c>
      <c r="F304" s="179">
        <v>60.1</v>
      </c>
      <c r="G304" s="53">
        <v>9</v>
      </c>
    </row>
    <row r="305" spans="1:7">
      <c r="A305" s="176" t="s">
        <v>1152</v>
      </c>
      <c r="B305" s="177" t="s">
        <v>1153</v>
      </c>
      <c r="C305" s="178" t="s">
        <v>26</v>
      </c>
      <c r="D305" s="179"/>
      <c r="E305" s="179">
        <v>12.86</v>
      </c>
      <c r="F305" s="179">
        <v>12.86</v>
      </c>
      <c r="G305" s="53">
        <v>9</v>
      </c>
    </row>
    <row r="306" spans="1:7">
      <c r="A306" s="176" t="s">
        <v>1154</v>
      </c>
      <c r="B306" s="177" t="s">
        <v>1155</v>
      </c>
      <c r="C306" s="178" t="s">
        <v>26</v>
      </c>
      <c r="D306" s="179"/>
      <c r="E306" s="179">
        <v>16.63</v>
      </c>
      <c r="F306" s="179">
        <v>16.63</v>
      </c>
      <c r="G306" s="53">
        <v>9</v>
      </c>
    </row>
    <row r="307" spans="1:7">
      <c r="A307" s="176" t="s">
        <v>1156</v>
      </c>
      <c r="B307" s="177" t="s">
        <v>1157</v>
      </c>
      <c r="C307" s="178" t="s">
        <v>26</v>
      </c>
      <c r="D307" s="179"/>
      <c r="E307" s="179">
        <v>28.51</v>
      </c>
      <c r="F307" s="179">
        <v>28.51</v>
      </c>
      <c r="G307" s="53">
        <v>9</v>
      </c>
    </row>
    <row r="308" spans="1:7">
      <c r="A308" s="176" t="s">
        <v>1158</v>
      </c>
      <c r="B308" s="177" t="s">
        <v>1159</v>
      </c>
      <c r="C308" s="178" t="s">
        <v>23</v>
      </c>
      <c r="D308" s="179"/>
      <c r="E308" s="179">
        <v>14.26</v>
      </c>
      <c r="F308" s="179">
        <v>14.26</v>
      </c>
      <c r="G308" s="53">
        <v>9</v>
      </c>
    </row>
    <row r="309" spans="1:7">
      <c r="A309" s="176" t="s">
        <v>1160</v>
      </c>
      <c r="B309" s="177" t="s">
        <v>1161</v>
      </c>
      <c r="C309" s="178" t="s">
        <v>23</v>
      </c>
      <c r="D309" s="179"/>
      <c r="E309" s="179">
        <v>3.21</v>
      </c>
      <c r="F309" s="179">
        <v>3.21</v>
      </c>
      <c r="G309" s="53">
        <v>9</v>
      </c>
    </row>
    <row r="310" spans="1:7">
      <c r="A310" s="176" t="s">
        <v>1162</v>
      </c>
      <c r="B310" s="177" t="s">
        <v>1163</v>
      </c>
      <c r="C310" s="178"/>
      <c r="D310" s="179"/>
      <c r="E310" s="179"/>
      <c r="F310" s="179"/>
      <c r="G310" s="53">
        <v>5</v>
      </c>
    </row>
    <row r="311" spans="1:7">
      <c r="A311" s="176" t="s">
        <v>1164</v>
      </c>
      <c r="B311" s="177" t="s">
        <v>1165</v>
      </c>
      <c r="C311" s="178" t="s">
        <v>26</v>
      </c>
      <c r="D311" s="179"/>
      <c r="E311" s="179">
        <v>60.1</v>
      </c>
      <c r="F311" s="179">
        <v>60.1</v>
      </c>
      <c r="G311" s="53">
        <v>9</v>
      </c>
    </row>
    <row r="312" spans="1:7">
      <c r="A312" s="176" t="s">
        <v>1166</v>
      </c>
      <c r="B312" s="177" t="s">
        <v>1167</v>
      </c>
      <c r="C312" s="178" t="s">
        <v>26</v>
      </c>
      <c r="D312" s="179"/>
      <c r="E312" s="179">
        <v>4.75</v>
      </c>
      <c r="F312" s="179">
        <v>4.75</v>
      </c>
      <c r="G312" s="53">
        <v>9</v>
      </c>
    </row>
    <row r="313" spans="1:7">
      <c r="A313" s="176" t="s">
        <v>1168</v>
      </c>
      <c r="B313" s="177" t="s">
        <v>1169</v>
      </c>
      <c r="C313" s="178" t="s">
        <v>23</v>
      </c>
      <c r="D313" s="179"/>
      <c r="E313" s="179">
        <v>4.42</v>
      </c>
      <c r="F313" s="179">
        <v>4.42</v>
      </c>
      <c r="G313" s="53">
        <v>9</v>
      </c>
    </row>
    <row r="314" spans="1:7">
      <c r="A314" s="176" t="s">
        <v>1170</v>
      </c>
      <c r="B314" s="177" t="s">
        <v>1171</v>
      </c>
      <c r="C314" s="178" t="s">
        <v>23</v>
      </c>
      <c r="D314" s="179"/>
      <c r="E314" s="179">
        <v>1.07</v>
      </c>
      <c r="F314" s="179">
        <v>1.07</v>
      </c>
      <c r="G314" s="53">
        <v>9</v>
      </c>
    </row>
    <row r="315" spans="1:7" ht="30">
      <c r="A315" s="176" t="s">
        <v>1172</v>
      </c>
      <c r="B315" s="177" t="s">
        <v>1173</v>
      </c>
      <c r="C315" s="178" t="s">
        <v>26</v>
      </c>
      <c r="D315" s="179"/>
      <c r="E315" s="179">
        <v>52.06</v>
      </c>
      <c r="F315" s="179">
        <v>52.06</v>
      </c>
      <c r="G315" s="53">
        <v>9</v>
      </c>
    </row>
    <row r="316" spans="1:7">
      <c r="A316" s="176" t="s">
        <v>1174</v>
      </c>
      <c r="B316" s="177" t="s">
        <v>1175</v>
      </c>
      <c r="C316" s="178"/>
      <c r="D316" s="179"/>
      <c r="E316" s="179"/>
      <c r="F316" s="179"/>
      <c r="G316" s="53">
        <v>5</v>
      </c>
    </row>
    <row r="317" spans="1:7">
      <c r="A317" s="176" t="s">
        <v>1176</v>
      </c>
      <c r="B317" s="177" t="s">
        <v>1177</v>
      </c>
      <c r="C317" s="178" t="s">
        <v>26</v>
      </c>
      <c r="D317" s="179"/>
      <c r="E317" s="179">
        <v>13.31</v>
      </c>
      <c r="F317" s="179">
        <v>13.31</v>
      </c>
      <c r="G317" s="53">
        <v>9</v>
      </c>
    </row>
    <row r="318" spans="1:7">
      <c r="A318" s="176" t="s">
        <v>1178</v>
      </c>
      <c r="B318" s="177" t="s">
        <v>1179</v>
      </c>
      <c r="C318" s="178" t="s">
        <v>26</v>
      </c>
      <c r="D318" s="179"/>
      <c r="E318" s="179">
        <v>7.12</v>
      </c>
      <c r="F318" s="179">
        <v>7.12</v>
      </c>
      <c r="G318" s="53">
        <v>9</v>
      </c>
    </row>
    <row r="319" spans="1:7">
      <c r="A319" s="176" t="s">
        <v>1180</v>
      </c>
      <c r="B319" s="177" t="s">
        <v>1181</v>
      </c>
      <c r="C319" s="178" t="s">
        <v>26</v>
      </c>
      <c r="D319" s="179"/>
      <c r="E319" s="179">
        <v>5.36</v>
      </c>
      <c r="F319" s="179">
        <v>5.36</v>
      </c>
      <c r="G319" s="53">
        <v>9</v>
      </c>
    </row>
    <row r="320" spans="1:7">
      <c r="A320" s="176" t="s">
        <v>1182</v>
      </c>
      <c r="B320" s="177" t="s">
        <v>1183</v>
      </c>
      <c r="C320" s="178"/>
      <c r="D320" s="179"/>
      <c r="E320" s="179"/>
      <c r="F320" s="179"/>
      <c r="G320" s="53">
        <v>5</v>
      </c>
    </row>
    <row r="321" spans="1:7">
      <c r="A321" s="176" t="s">
        <v>1184</v>
      </c>
      <c r="B321" s="177" t="s">
        <v>1185</v>
      </c>
      <c r="C321" s="178" t="s">
        <v>24</v>
      </c>
      <c r="D321" s="179"/>
      <c r="E321" s="179">
        <v>23.77</v>
      </c>
      <c r="F321" s="179">
        <v>23.77</v>
      </c>
      <c r="G321" s="53">
        <v>9</v>
      </c>
    </row>
    <row r="322" spans="1:7" ht="30">
      <c r="A322" s="176" t="s">
        <v>1186</v>
      </c>
      <c r="B322" s="177" t="s">
        <v>1187</v>
      </c>
      <c r="C322" s="178" t="s">
        <v>23</v>
      </c>
      <c r="D322" s="179"/>
      <c r="E322" s="179">
        <v>1.83</v>
      </c>
      <c r="F322" s="179">
        <v>1.83</v>
      </c>
      <c r="G322" s="53">
        <v>9</v>
      </c>
    </row>
    <row r="323" spans="1:7" ht="30">
      <c r="A323" s="176" t="s">
        <v>1188</v>
      </c>
      <c r="B323" s="177" t="s">
        <v>1189</v>
      </c>
      <c r="C323" s="178" t="s">
        <v>23</v>
      </c>
      <c r="D323" s="179"/>
      <c r="E323" s="179">
        <v>14.26</v>
      </c>
      <c r="F323" s="179">
        <v>14.26</v>
      </c>
      <c r="G323" s="53">
        <v>9</v>
      </c>
    </row>
    <row r="324" spans="1:7" ht="30">
      <c r="A324" s="176" t="s">
        <v>1190</v>
      </c>
      <c r="B324" s="177" t="s">
        <v>1191</v>
      </c>
      <c r="C324" s="178" t="s">
        <v>26</v>
      </c>
      <c r="D324" s="179"/>
      <c r="E324" s="179">
        <v>6.43</v>
      </c>
      <c r="F324" s="179">
        <v>6.43</v>
      </c>
      <c r="G324" s="53">
        <v>9</v>
      </c>
    </row>
    <row r="325" spans="1:7">
      <c r="A325" s="176" t="s">
        <v>1192</v>
      </c>
      <c r="B325" s="177" t="s">
        <v>1193</v>
      </c>
      <c r="C325" s="178" t="s">
        <v>26</v>
      </c>
      <c r="D325" s="179"/>
      <c r="E325" s="179">
        <v>21.38</v>
      </c>
      <c r="F325" s="179">
        <v>21.38</v>
      </c>
      <c r="G325" s="53">
        <v>9</v>
      </c>
    </row>
    <row r="326" spans="1:7">
      <c r="A326" s="176" t="s">
        <v>1194</v>
      </c>
      <c r="B326" s="177" t="s">
        <v>1195</v>
      </c>
      <c r="C326" s="178"/>
      <c r="D326" s="179"/>
      <c r="E326" s="179"/>
      <c r="F326" s="179"/>
      <c r="G326" s="53">
        <v>5</v>
      </c>
    </row>
    <row r="327" spans="1:7">
      <c r="A327" s="176" t="s">
        <v>1196</v>
      </c>
      <c r="B327" s="177" t="s">
        <v>1197</v>
      </c>
      <c r="C327" s="178" t="s">
        <v>26</v>
      </c>
      <c r="D327" s="179"/>
      <c r="E327" s="179">
        <v>33.26</v>
      </c>
      <c r="F327" s="179">
        <v>33.26</v>
      </c>
      <c r="G327" s="53">
        <v>9</v>
      </c>
    </row>
    <row r="328" spans="1:7">
      <c r="A328" s="176" t="s">
        <v>1198</v>
      </c>
      <c r="B328" s="177" t="s">
        <v>1199</v>
      </c>
      <c r="C328" s="178" t="s">
        <v>24</v>
      </c>
      <c r="D328" s="179"/>
      <c r="E328" s="179">
        <v>27.74</v>
      </c>
      <c r="F328" s="179">
        <v>27.74</v>
      </c>
      <c r="G328" s="53">
        <v>9</v>
      </c>
    </row>
    <row r="329" spans="1:7" ht="30">
      <c r="A329" s="176" t="s">
        <v>1200</v>
      </c>
      <c r="B329" s="177" t="s">
        <v>1201</v>
      </c>
      <c r="C329" s="178" t="s">
        <v>23</v>
      </c>
      <c r="D329" s="179"/>
      <c r="E329" s="179">
        <v>11.4</v>
      </c>
      <c r="F329" s="179">
        <v>11.4</v>
      </c>
      <c r="G329" s="53">
        <v>9</v>
      </c>
    </row>
    <row r="330" spans="1:7" ht="30">
      <c r="A330" s="176" t="s">
        <v>1202</v>
      </c>
      <c r="B330" s="177" t="s">
        <v>1203</v>
      </c>
      <c r="C330" s="178" t="s">
        <v>23</v>
      </c>
      <c r="D330" s="179"/>
      <c r="E330" s="179">
        <v>7.83</v>
      </c>
      <c r="F330" s="179">
        <v>7.83</v>
      </c>
      <c r="G330" s="53">
        <v>9</v>
      </c>
    </row>
    <row r="331" spans="1:7">
      <c r="A331" s="176" t="s">
        <v>1204</v>
      </c>
      <c r="B331" s="177" t="s">
        <v>1205</v>
      </c>
      <c r="C331" s="178" t="s">
        <v>26</v>
      </c>
      <c r="D331" s="179"/>
      <c r="E331" s="179">
        <v>33.26</v>
      </c>
      <c r="F331" s="179">
        <v>33.26</v>
      </c>
      <c r="G331" s="53">
        <v>9</v>
      </c>
    </row>
    <row r="332" spans="1:7">
      <c r="A332" s="176" t="s">
        <v>1206</v>
      </c>
      <c r="B332" s="177" t="s">
        <v>1207</v>
      </c>
      <c r="C332" s="178" t="s">
        <v>23</v>
      </c>
      <c r="D332" s="179"/>
      <c r="E332" s="179">
        <v>38.01</v>
      </c>
      <c r="F332" s="179">
        <v>38.01</v>
      </c>
      <c r="G332" s="53">
        <v>9</v>
      </c>
    </row>
    <row r="333" spans="1:7" ht="30">
      <c r="A333" s="176" t="s">
        <v>1208</v>
      </c>
      <c r="B333" s="177" t="s">
        <v>1209</v>
      </c>
      <c r="C333" s="178" t="s">
        <v>24</v>
      </c>
      <c r="D333" s="179"/>
      <c r="E333" s="179">
        <v>27.86</v>
      </c>
      <c r="F333" s="179">
        <v>27.86</v>
      </c>
      <c r="G333" s="53">
        <v>9</v>
      </c>
    </row>
    <row r="334" spans="1:7">
      <c r="A334" s="176" t="s">
        <v>1210</v>
      </c>
      <c r="B334" s="177" t="s">
        <v>1211</v>
      </c>
      <c r="C334" s="178" t="s">
        <v>26</v>
      </c>
      <c r="D334" s="179"/>
      <c r="E334" s="179">
        <v>4.51</v>
      </c>
      <c r="F334" s="179">
        <v>4.51</v>
      </c>
      <c r="G334" s="53">
        <v>9</v>
      </c>
    </row>
    <row r="335" spans="1:7">
      <c r="A335" s="176" t="s">
        <v>1212</v>
      </c>
      <c r="B335" s="177" t="s">
        <v>1213</v>
      </c>
      <c r="C335" s="178"/>
      <c r="D335" s="179"/>
      <c r="E335" s="179"/>
      <c r="F335" s="179"/>
      <c r="G335" s="53">
        <v>5</v>
      </c>
    </row>
    <row r="336" spans="1:7">
      <c r="A336" s="176" t="s">
        <v>1214</v>
      </c>
      <c r="B336" s="177" t="s">
        <v>1215</v>
      </c>
      <c r="C336" s="178" t="s">
        <v>24</v>
      </c>
      <c r="D336" s="179"/>
      <c r="E336" s="179">
        <v>13.05</v>
      </c>
      <c r="F336" s="179">
        <v>13.05</v>
      </c>
      <c r="G336" s="53">
        <v>9</v>
      </c>
    </row>
    <row r="337" spans="1:7">
      <c r="A337" s="176" t="s">
        <v>1216</v>
      </c>
      <c r="B337" s="177" t="s">
        <v>1217</v>
      </c>
      <c r="C337" s="178" t="s">
        <v>24</v>
      </c>
      <c r="D337" s="179"/>
      <c r="E337" s="179">
        <v>5.22</v>
      </c>
      <c r="F337" s="179">
        <v>5.22</v>
      </c>
      <c r="G337" s="53">
        <v>9</v>
      </c>
    </row>
    <row r="338" spans="1:7">
      <c r="A338" s="176" t="s">
        <v>1218</v>
      </c>
      <c r="B338" s="177" t="s">
        <v>1219</v>
      </c>
      <c r="C338" s="178" t="s">
        <v>24</v>
      </c>
      <c r="D338" s="179"/>
      <c r="E338" s="179">
        <v>2.61</v>
      </c>
      <c r="F338" s="179">
        <v>2.61</v>
      </c>
      <c r="G338" s="53">
        <v>9</v>
      </c>
    </row>
    <row r="339" spans="1:7" ht="30">
      <c r="A339" s="176" t="s">
        <v>1220</v>
      </c>
      <c r="B339" s="177" t="s">
        <v>1221</v>
      </c>
      <c r="C339" s="178" t="s">
        <v>24</v>
      </c>
      <c r="D339" s="179"/>
      <c r="E339" s="179">
        <v>20.420000000000002</v>
      </c>
      <c r="F339" s="179">
        <v>20.420000000000002</v>
      </c>
      <c r="G339" s="53">
        <v>9</v>
      </c>
    </row>
    <row r="340" spans="1:7">
      <c r="A340" s="176" t="s">
        <v>1222</v>
      </c>
      <c r="B340" s="177" t="s">
        <v>1223</v>
      </c>
      <c r="C340" s="178"/>
      <c r="D340" s="179"/>
      <c r="E340" s="179"/>
      <c r="F340" s="179"/>
      <c r="G340" s="53">
        <v>5</v>
      </c>
    </row>
    <row r="341" spans="1:7">
      <c r="A341" s="176" t="s">
        <v>1224</v>
      </c>
      <c r="B341" s="177" t="s">
        <v>1225</v>
      </c>
      <c r="C341" s="178" t="s">
        <v>24</v>
      </c>
      <c r="D341" s="179"/>
      <c r="E341" s="179">
        <v>46.86</v>
      </c>
      <c r="F341" s="179">
        <v>46.86</v>
      </c>
      <c r="G341" s="53">
        <v>9</v>
      </c>
    </row>
    <row r="342" spans="1:7">
      <c r="A342" s="176" t="s">
        <v>1226</v>
      </c>
      <c r="B342" s="177" t="s">
        <v>1227</v>
      </c>
      <c r="C342" s="178" t="s">
        <v>26</v>
      </c>
      <c r="D342" s="179"/>
      <c r="E342" s="179">
        <v>66.53</v>
      </c>
      <c r="F342" s="179">
        <v>66.53</v>
      </c>
      <c r="G342" s="53">
        <v>9</v>
      </c>
    </row>
    <row r="343" spans="1:7">
      <c r="A343" s="176" t="s">
        <v>1228</v>
      </c>
      <c r="B343" s="177" t="s">
        <v>1229</v>
      </c>
      <c r="C343" s="178" t="s">
        <v>24</v>
      </c>
      <c r="D343" s="179"/>
      <c r="E343" s="179">
        <v>15.65</v>
      </c>
      <c r="F343" s="179">
        <v>15.65</v>
      </c>
      <c r="G343" s="53">
        <v>9</v>
      </c>
    </row>
    <row r="344" spans="1:7">
      <c r="A344" s="176" t="s">
        <v>1230</v>
      </c>
      <c r="B344" s="177" t="s">
        <v>1231</v>
      </c>
      <c r="C344" s="178" t="s">
        <v>24</v>
      </c>
      <c r="D344" s="179"/>
      <c r="E344" s="179">
        <v>6.52</v>
      </c>
      <c r="F344" s="179">
        <v>6.52</v>
      </c>
      <c r="G344" s="53">
        <v>9</v>
      </c>
    </row>
    <row r="345" spans="1:7">
      <c r="A345" s="176" t="s">
        <v>1232</v>
      </c>
      <c r="B345" s="177" t="s">
        <v>1233</v>
      </c>
      <c r="C345" s="178" t="s">
        <v>24</v>
      </c>
      <c r="D345" s="179"/>
      <c r="E345" s="179">
        <v>59.91</v>
      </c>
      <c r="F345" s="179">
        <v>59.91</v>
      </c>
      <c r="G345" s="53">
        <v>9</v>
      </c>
    </row>
    <row r="346" spans="1:7">
      <c r="A346" s="176" t="s">
        <v>1234</v>
      </c>
      <c r="B346" s="177" t="s">
        <v>1235</v>
      </c>
      <c r="C346" s="178" t="s">
        <v>24</v>
      </c>
      <c r="D346" s="179"/>
      <c r="E346" s="179">
        <v>34.36</v>
      </c>
      <c r="F346" s="179">
        <v>34.36</v>
      </c>
      <c r="G346" s="53">
        <v>9</v>
      </c>
    </row>
    <row r="347" spans="1:7">
      <c r="A347" s="176" t="s">
        <v>1236</v>
      </c>
      <c r="B347" s="177" t="s">
        <v>1237</v>
      </c>
      <c r="C347" s="178" t="s">
        <v>24</v>
      </c>
      <c r="D347" s="179"/>
      <c r="E347" s="179">
        <v>34.36</v>
      </c>
      <c r="F347" s="179">
        <v>34.36</v>
      </c>
      <c r="G347" s="53">
        <v>9</v>
      </c>
    </row>
    <row r="348" spans="1:7">
      <c r="A348" s="176" t="s">
        <v>1238</v>
      </c>
      <c r="B348" s="177" t="s">
        <v>1239</v>
      </c>
      <c r="C348" s="178" t="s">
        <v>24</v>
      </c>
      <c r="D348" s="179"/>
      <c r="E348" s="179">
        <v>8.1199999999999992</v>
      </c>
      <c r="F348" s="179">
        <v>8.1199999999999992</v>
      </c>
      <c r="G348" s="53">
        <v>9</v>
      </c>
    </row>
    <row r="349" spans="1:7">
      <c r="A349" s="176" t="s">
        <v>1240</v>
      </c>
      <c r="B349" s="177" t="s">
        <v>1241</v>
      </c>
      <c r="C349" s="178" t="s">
        <v>24</v>
      </c>
      <c r="D349" s="179"/>
      <c r="E349" s="179">
        <v>12.5</v>
      </c>
      <c r="F349" s="179">
        <v>12.5</v>
      </c>
      <c r="G349" s="53">
        <v>9</v>
      </c>
    </row>
    <row r="350" spans="1:7">
      <c r="A350" s="176" t="s">
        <v>1242</v>
      </c>
      <c r="B350" s="177" t="s">
        <v>1243</v>
      </c>
      <c r="C350" s="178" t="s">
        <v>24</v>
      </c>
      <c r="D350" s="179"/>
      <c r="E350" s="179">
        <v>23.74</v>
      </c>
      <c r="F350" s="179">
        <v>23.74</v>
      </c>
      <c r="G350" s="53">
        <v>9</v>
      </c>
    </row>
    <row r="351" spans="1:7">
      <c r="A351" s="176" t="s">
        <v>1244</v>
      </c>
      <c r="B351" s="177" t="s">
        <v>1245</v>
      </c>
      <c r="C351" s="178"/>
      <c r="D351" s="179"/>
      <c r="E351" s="179"/>
      <c r="F351" s="179"/>
      <c r="G351" s="53">
        <v>5</v>
      </c>
    </row>
    <row r="352" spans="1:7">
      <c r="A352" s="176" t="s">
        <v>1246</v>
      </c>
      <c r="B352" s="177" t="s">
        <v>1247</v>
      </c>
      <c r="C352" s="178" t="s">
        <v>24</v>
      </c>
      <c r="D352" s="179"/>
      <c r="E352" s="179">
        <v>99.53</v>
      </c>
      <c r="F352" s="179">
        <v>99.53</v>
      </c>
      <c r="G352" s="53">
        <v>9</v>
      </c>
    </row>
    <row r="353" spans="1:7">
      <c r="A353" s="176" t="s">
        <v>1248</v>
      </c>
      <c r="B353" s="177" t="s">
        <v>1249</v>
      </c>
      <c r="C353" s="178" t="s">
        <v>24</v>
      </c>
      <c r="D353" s="179"/>
      <c r="E353" s="179">
        <v>79.010000000000005</v>
      </c>
      <c r="F353" s="179">
        <v>79.010000000000005</v>
      </c>
      <c r="G353" s="53">
        <v>9</v>
      </c>
    </row>
    <row r="354" spans="1:7">
      <c r="A354" s="176" t="s">
        <v>1250</v>
      </c>
      <c r="B354" s="177" t="s">
        <v>1251</v>
      </c>
      <c r="C354" s="178"/>
      <c r="D354" s="179"/>
      <c r="E354" s="179"/>
      <c r="F354" s="179"/>
      <c r="G354" s="53">
        <v>5</v>
      </c>
    </row>
    <row r="355" spans="1:7">
      <c r="A355" s="176" t="s">
        <v>1252</v>
      </c>
      <c r="B355" s="177" t="s">
        <v>1253</v>
      </c>
      <c r="C355" s="178" t="s">
        <v>26</v>
      </c>
      <c r="D355" s="179"/>
      <c r="E355" s="179">
        <v>6.43</v>
      </c>
      <c r="F355" s="179">
        <v>6.43</v>
      </c>
      <c r="G355" s="53">
        <v>9</v>
      </c>
    </row>
    <row r="356" spans="1:7">
      <c r="A356" s="176" t="s">
        <v>1254</v>
      </c>
      <c r="B356" s="177" t="s">
        <v>1255</v>
      </c>
      <c r="C356" s="178" t="s">
        <v>26</v>
      </c>
      <c r="D356" s="179"/>
      <c r="E356" s="179">
        <v>1.07</v>
      </c>
      <c r="F356" s="179">
        <v>1.07</v>
      </c>
      <c r="G356" s="53">
        <v>9</v>
      </c>
    </row>
    <row r="357" spans="1:7">
      <c r="A357" s="176" t="s">
        <v>1256</v>
      </c>
      <c r="B357" s="177" t="s">
        <v>1257</v>
      </c>
      <c r="C357" s="178"/>
      <c r="D357" s="179"/>
      <c r="E357" s="179"/>
      <c r="F357" s="179"/>
      <c r="G357" s="53">
        <v>5</v>
      </c>
    </row>
    <row r="358" spans="1:7" ht="30">
      <c r="A358" s="176" t="s">
        <v>1258</v>
      </c>
      <c r="B358" s="177" t="s">
        <v>1259</v>
      </c>
      <c r="C358" s="178" t="s">
        <v>26</v>
      </c>
      <c r="D358" s="179"/>
      <c r="E358" s="179">
        <v>15.62</v>
      </c>
      <c r="F358" s="179">
        <v>15.62</v>
      </c>
      <c r="G358" s="53">
        <v>9</v>
      </c>
    </row>
    <row r="359" spans="1:7">
      <c r="A359" s="176" t="s">
        <v>1260</v>
      </c>
      <c r="B359" s="177" t="s">
        <v>1261</v>
      </c>
      <c r="C359" s="178" t="s">
        <v>26</v>
      </c>
      <c r="D359" s="179"/>
      <c r="E359" s="179">
        <v>47.52</v>
      </c>
      <c r="F359" s="179">
        <v>47.52</v>
      </c>
      <c r="G359" s="53">
        <v>9</v>
      </c>
    </row>
    <row r="360" spans="1:7">
      <c r="A360" s="176" t="s">
        <v>1262</v>
      </c>
      <c r="B360" s="177" t="s">
        <v>1263</v>
      </c>
      <c r="C360" s="178"/>
      <c r="D360" s="179"/>
      <c r="E360" s="179"/>
      <c r="F360" s="179"/>
      <c r="G360" s="53">
        <v>5</v>
      </c>
    </row>
    <row r="361" spans="1:7" ht="30">
      <c r="A361" s="176" t="s">
        <v>1264</v>
      </c>
      <c r="B361" s="177" t="s">
        <v>1265</v>
      </c>
      <c r="C361" s="178" t="s">
        <v>24</v>
      </c>
      <c r="D361" s="179"/>
      <c r="E361" s="179">
        <v>21.07</v>
      </c>
      <c r="F361" s="179">
        <v>21.07</v>
      </c>
      <c r="G361" s="53">
        <v>9</v>
      </c>
    </row>
    <row r="362" spans="1:7" ht="30">
      <c r="A362" s="176" t="s">
        <v>1266</v>
      </c>
      <c r="B362" s="177" t="s">
        <v>1267</v>
      </c>
      <c r="C362" s="178" t="s">
        <v>24</v>
      </c>
      <c r="D362" s="179"/>
      <c r="E362" s="179">
        <v>79.010000000000005</v>
      </c>
      <c r="F362" s="179">
        <v>79.010000000000005</v>
      </c>
      <c r="G362" s="53">
        <v>9</v>
      </c>
    </row>
    <row r="363" spans="1:7">
      <c r="A363" s="176" t="s">
        <v>1268</v>
      </c>
      <c r="B363" s="177" t="s">
        <v>1269</v>
      </c>
      <c r="C363" s="178" t="s">
        <v>24</v>
      </c>
      <c r="D363" s="179"/>
      <c r="E363" s="179">
        <v>26.34</v>
      </c>
      <c r="F363" s="179">
        <v>26.34</v>
      </c>
      <c r="G363" s="53">
        <v>9</v>
      </c>
    </row>
    <row r="364" spans="1:7">
      <c r="A364" s="176" t="s">
        <v>1270</v>
      </c>
      <c r="B364" s="177" t="s">
        <v>1271</v>
      </c>
      <c r="C364" s="178" t="s">
        <v>23</v>
      </c>
      <c r="D364" s="179"/>
      <c r="E364" s="179">
        <v>21.07</v>
      </c>
      <c r="F364" s="179">
        <v>21.07</v>
      </c>
      <c r="G364" s="53">
        <v>9</v>
      </c>
    </row>
    <row r="365" spans="1:7">
      <c r="A365" s="176" t="s">
        <v>1272</v>
      </c>
      <c r="B365" s="177" t="s">
        <v>1273</v>
      </c>
      <c r="C365" s="178" t="s">
        <v>24</v>
      </c>
      <c r="D365" s="179"/>
      <c r="E365" s="179">
        <v>7.9</v>
      </c>
      <c r="F365" s="179">
        <v>7.9</v>
      </c>
      <c r="G365" s="53">
        <v>9</v>
      </c>
    </row>
    <row r="366" spans="1:7">
      <c r="A366" s="176" t="s">
        <v>1274</v>
      </c>
      <c r="B366" s="177" t="s">
        <v>1275</v>
      </c>
      <c r="C366" s="178" t="s">
        <v>24</v>
      </c>
      <c r="D366" s="179"/>
      <c r="E366" s="179">
        <v>7.9</v>
      </c>
      <c r="F366" s="179">
        <v>7.9</v>
      </c>
      <c r="G366" s="53">
        <v>9</v>
      </c>
    </row>
    <row r="367" spans="1:7">
      <c r="A367" s="176" t="s">
        <v>1276</v>
      </c>
      <c r="B367" s="177" t="s">
        <v>1277</v>
      </c>
      <c r="C367" s="178" t="s">
        <v>24</v>
      </c>
      <c r="D367" s="179"/>
      <c r="E367" s="179">
        <v>52.67</v>
      </c>
      <c r="F367" s="179">
        <v>52.67</v>
      </c>
      <c r="G367" s="53">
        <v>9</v>
      </c>
    </row>
    <row r="368" spans="1:7">
      <c r="A368" s="176" t="s">
        <v>1278</v>
      </c>
      <c r="B368" s="177" t="s">
        <v>1279</v>
      </c>
      <c r="C368" s="178" t="s">
        <v>24</v>
      </c>
      <c r="D368" s="179"/>
      <c r="E368" s="179">
        <v>26.34</v>
      </c>
      <c r="F368" s="179">
        <v>26.34</v>
      </c>
      <c r="G368" s="53">
        <v>9</v>
      </c>
    </row>
    <row r="369" spans="1:7">
      <c r="A369" s="176" t="s">
        <v>1280</v>
      </c>
      <c r="B369" s="177" t="s">
        <v>1281</v>
      </c>
      <c r="C369" s="178" t="s">
        <v>24</v>
      </c>
      <c r="D369" s="179"/>
      <c r="E369" s="179">
        <v>23.7</v>
      </c>
      <c r="F369" s="179">
        <v>23.7</v>
      </c>
      <c r="G369" s="53">
        <v>9</v>
      </c>
    </row>
    <row r="370" spans="1:7">
      <c r="A370" s="176" t="s">
        <v>1282</v>
      </c>
      <c r="B370" s="177" t="s">
        <v>1283</v>
      </c>
      <c r="C370" s="178" t="s">
        <v>24</v>
      </c>
      <c r="D370" s="179"/>
      <c r="E370" s="179">
        <v>21.07</v>
      </c>
      <c r="F370" s="179">
        <v>21.07</v>
      </c>
      <c r="G370" s="53">
        <v>9</v>
      </c>
    </row>
    <row r="371" spans="1:7">
      <c r="A371" s="176" t="s">
        <v>1284</v>
      </c>
      <c r="B371" s="177" t="s">
        <v>1285</v>
      </c>
      <c r="C371" s="178" t="s">
        <v>24</v>
      </c>
      <c r="D371" s="179"/>
      <c r="E371" s="179">
        <v>21.07</v>
      </c>
      <c r="F371" s="179">
        <v>21.07</v>
      </c>
      <c r="G371" s="53">
        <v>9</v>
      </c>
    </row>
    <row r="372" spans="1:7">
      <c r="A372" s="176" t="s">
        <v>1286</v>
      </c>
      <c r="B372" s="177" t="s">
        <v>1287</v>
      </c>
      <c r="C372" s="178" t="s">
        <v>24</v>
      </c>
      <c r="D372" s="179"/>
      <c r="E372" s="179">
        <v>15.8</v>
      </c>
      <c r="F372" s="179">
        <v>15.8</v>
      </c>
      <c r="G372" s="53">
        <v>9</v>
      </c>
    </row>
    <row r="373" spans="1:7">
      <c r="A373" s="176" t="s">
        <v>1288</v>
      </c>
      <c r="B373" s="177" t="s">
        <v>1289</v>
      </c>
      <c r="C373" s="178"/>
      <c r="D373" s="179"/>
      <c r="E373" s="179"/>
      <c r="F373" s="179"/>
      <c r="G373" s="53">
        <v>5</v>
      </c>
    </row>
    <row r="374" spans="1:7">
      <c r="A374" s="176" t="s">
        <v>1290</v>
      </c>
      <c r="B374" s="177" t="s">
        <v>1291</v>
      </c>
      <c r="C374" s="178" t="s">
        <v>24</v>
      </c>
      <c r="D374" s="179"/>
      <c r="E374" s="179">
        <v>13.17</v>
      </c>
      <c r="F374" s="179">
        <v>13.17</v>
      </c>
      <c r="G374" s="53">
        <v>9</v>
      </c>
    </row>
    <row r="375" spans="1:7">
      <c r="A375" s="176" t="s">
        <v>1292</v>
      </c>
      <c r="B375" s="177" t="s">
        <v>1293</v>
      </c>
      <c r="C375" s="178" t="s">
        <v>23</v>
      </c>
      <c r="D375" s="179"/>
      <c r="E375" s="179">
        <v>18.43</v>
      </c>
      <c r="F375" s="179">
        <v>18.43</v>
      </c>
      <c r="G375" s="53">
        <v>9</v>
      </c>
    </row>
    <row r="376" spans="1:7" ht="30">
      <c r="A376" s="176" t="s">
        <v>1294</v>
      </c>
      <c r="B376" s="177" t="s">
        <v>1295</v>
      </c>
      <c r="C376" s="178" t="s">
        <v>24</v>
      </c>
      <c r="D376" s="179"/>
      <c r="E376" s="179">
        <v>263.35000000000002</v>
      </c>
      <c r="F376" s="179">
        <v>263.35000000000002</v>
      </c>
      <c r="G376" s="53">
        <v>9</v>
      </c>
    </row>
    <row r="377" spans="1:7" ht="30">
      <c r="A377" s="176" t="s">
        <v>1296</v>
      </c>
      <c r="B377" s="177" t="s">
        <v>1297</v>
      </c>
      <c r="C377" s="178" t="s">
        <v>24</v>
      </c>
      <c r="D377" s="179"/>
      <c r="E377" s="179">
        <v>210.68</v>
      </c>
      <c r="F377" s="179">
        <v>210.68</v>
      </c>
      <c r="G377" s="53">
        <v>9</v>
      </c>
    </row>
    <row r="378" spans="1:7">
      <c r="A378" s="176" t="s">
        <v>1298</v>
      </c>
      <c r="B378" s="177" t="s">
        <v>1299</v>
      </c>
      <c r="C378" s="178" t="s">
        <v>24</v>
      </c>
      <c r="D378" s="179"/>
      <c r="E378" s="179">
        <v>105.34</v>
      </c>
      <c r="F378" s="179">
        <v>105.34</v>
      </c>
      <c r="G378" s="53">
        <v>9</v>
      </c>
    </row>
    <row r="379" spans="1:7">
      <c r="A379" s="176" t="s">
        <v>1300</v>
      </c>
      <c r="B379" s="177" t="s">
        <v>1301</v>
      </c>
      <c r="C379" s="178" t="s">
        <v>24</v>
      </c>
      <c r="D379" s="179"/>
      <c r="E379" s="179">
        <v>58.48</v>
      </c>
      <c r="F379" s="179">
        <v>58.48</v>
      </c>
      <c r="G379" s="53">
        <v>9</v>
      </c>
    </row>
    <row r="380" spans="1:7">
      <c r="A380" s="176" t="s">
        <v>1302</v>
      </c>
      <c r="B380" s="177" t="s">
        <v>1303</v>
      </c>
      <c r="C380" s="178" t="s">
        <v>24</v>
      </c>
      <c r="D380" s="179"/>
      <c r="E380" s="179">
        <v>7.81</v>
      </c>
      <c r="F380" s="179">
        <v>7.81</v>
      </c>
      <c r="G380" s="53">
        <v>9</v>
      </c>
    </row>
    <row r="381" spans="1:7" ht="30">
      <c r="A381" s="176" t="s">
        <v>1304</v>
      </c>
      <c r="B381" s="177" t="s">
        <v>1305</v>
      </c>
      <c r="C381" s="178" t="s">
        <v>24</v>
      </c>
      <c r="D381" s="179"/>
      <c r="E381" s="179">
        <v>9.3699999999999992</v>
      </c>
      <c r="F381" s="179">
        <v>9.3699999999999992</v>
      </c>
      <c r="G381" s="53">
        <v>9</v>
      </c>
    </row>
    <row r="382" spans="1:7">
      <c r="A382" s="176" t="s">
        <v>1306</v>
      </c>
      <c r="B382" s="177" t="s">
        <v>1307</v>
      </c>
      <c r="C382" s="178" t="s">
        <v>24</v>
      </c>
      <c r="D382" s="179"/>
      <c r="E382" s="179">
        <v>58.48</v>
      </c>
      <c r="F382" s="179">
        <v>58.48</v>
      </c>
      <c r="G382" s="53">
        <v>9</v>
      </c>
    </row>
    <row r="383" spans="1:7">
      <c r="A383" s="176" t="s">
        <v>1308</v>
      </c>
      <c r="B383" s="177" t="s">
        <v>1309</v>
      </c>
      <c r="C383" s="178" t="s">
        <v>23</v>
      </c>
      <c r="D383" s="179"/>
      <c r="E383" s="179">
        <v>13.17</v>
      </c>
      <c r="F383" s="179">
        <v>13.17</v>
      </c>
      <c r="G383" s="53">
        <v>9</v>
      </c>
    </row>
    <row r="384" spans="1:7">
      <c r="A384" s="176" t="s">
        <v>1310</v>
      </c>
      <c r="B384" s="177" t="s">
        <v>1311</v>
      </c>
      <c r="C384" s="178" t="s">
        <v>24</v>
      </c>
      <c r="D384" s="179"/>
      <c r="E384" s="179">
        <v>26.34</v>
      </c>
      <c r="F384" s="179">
        <v>26.34</v>
      </c>
      <c r="G384" s="53">
        <v>9</v>
      </c>
    </row>
    <row r="385" spans="1:7">
      <c r="A385" s="176" t="s">
        <v>1312</v>
      </c>
      <c r="B385" s="177" t="s">
        <v>1313</v>
      </c>
      <c r="C385" s="178" t="s">
        <v>24</v>
      </c>
      <c r="D385" s="179"/>
      <c r="E385" s="179">
        <v>21.07</v>
      </c>
      <c r="F385" s="179">
        <v>21.07</v>
      </c>
      <c r="G385" s="53">
        <v>9</v>
      </c>
    </row>
    <row r="386" spans="1:7">
      <c r="A386" s="176" t="s">
        <v>1314</v>
      </c>
      <c r="B386" s="177" t="s">
        <v>1315</v>
      </c>
      <c r="C386" s="178" t="s">
        <v>24</v>
      </c>
      <c r="D386" s="179"/>
      <c r="E386" s="179">
        <v>31.6</v>
      </c>
      <c r="F386" s="179">
        <v>31.6</v>
      </c>
      <c r="G386" s="53">
        <v>9</v>
      </c>
    </row>
    <row r="387" spans="1:7">
      <c r="A387" s="176" t="s">
        <v>1316</v>
      </c>
      <c r="B387" s="177" t="s">
        <v>1317</v>
      </c>
      <c r="C387" s="178" t="s">
        <v>24</v>
      </c>
      <c r="D387" s="179"/>
      <c r="E387" s="179">
        <v>26.34</v>
      </c>
      <c r="F387" s="179">
        <v>26.34</v>
      </c>
      <c r="G387" s="53">
        <v>9</v>
      </c>
    </row>
    <row r="388" spans="1:7" ht="30">
      <c r="A388" s="176" t="s">
        <v>1318</v>
      </c>
      <c r="B388" s="177" t="s">
        <v>1319</v>
      </c>
      <c r="C388" s="178" t="s">
        <v>24</v>
      </c>
      <c r="D388" s="179"/>
      <c r="E388" s="179">
        <v>52.67</v>
      </c>
      <c r="F388" s="179">
        <v>52.67</v>
      </c>
      <c r="G388" s="53">
        <v>9</v>
      </c>
    </row>
    <row r="389" spans="1:7">
      <c r="A389" s="176" t="s">
        <v>1320</v>
      </c>
      <c r="B389" s="177" t="s">
        <v>1321</v>
      </c>
      <c r="C389" s="178" t="s">
        <v>24</v>
      </c>
      <c r="D389" s="179"/>
      <c r="E389" s="179">
        <v>79.010000000000005</v>
      </c>
      <c r="F389" s="179">
        <v>79.010000000000005</v>
      </c>
      <c r="G389" s="53">
        <v>9</v>
      </c>
    </row>
    <row r="390" spans="1:7" ht="30">
      <c r="A390" s="176" t="s">
        <v>1322</v>
      </c>
      <c r="B390" s="177" t="s">
        <v>1323</v>
      </c>
      <c r="C390" s="178" t="s">
        <v>24</v>
      </c>
      <c r="D390" s="179"/>
      <c r="E390" s="179">
        <v>148.19999999999999</v>
      </c>
      <c r="F390" s="179">
        <v>148.19999999999999</v>
      </c>
      <c r="G390" s="53">
        <v>9</v>
      </c>
    </row>
    <row r="391" spans="1:7">
      <c r="A391" s="176" t="s">
        <v>1324</v>
      </c>
      <c r="B391" s="177" t="s">
        <v>1325</v>
      </c>
      <c r="C391" s="178" t="s">
        <v>24</v>
      </c>
      <c r="D391" s="179"/>
      <c r="E391" s="179">
        <v>39.5</v>
      </c>
      <c r="F391" s="179">
        <v>39.5</v>
      </c>
      <c r="G391" s="53">
        <v>9</v>
      </c>
    </row>
    <row r="392" spans="1:7" ht="30">
      <c r="A392" s="176" t="s">
        <v>1326</v>
      </c>
      <c r="B392" s="177" t="s">
        <v>1327</v>
      </c>
      <c r="C392" s="178" t="s">
        <v>24</v>
      </c>
      <c r="D392" s="179"/>
      <c r="E392" s="179">
        <v>10.72</v>
      </c>
      <c r="F392" s="179">
        <v>10.72</v>
      </c>
      <c r="G392" s="53">
        <v>9</v>
      </c>
    </row>
    <row r="393" spans="1:7">
      <c r="A393" s="176" t="s">
        <v>1328</v>
      </c>
      <c r="B393" s="177" t="s">
        <v>1329</v>
      </c>
      <c r="C393" s="178" t="s">
        <v>24</v>
      </c>
      <c r="D393" s="179"/>
      <c r="E393" s="179">
        <v>20.98</v>
      </c>
      <c r="F393" s="179">
        <v>20.98</v>
      </c>
      <c r="G393" s="53">
        <v>9</v>
      </c>
    </row>
    <row r="394" spans="1:7" ht="30">
      <c r="A394" s="176" t="s">
        <v>1330</v>
      </c>
      <c r="B394" s="177" t="s">
        <v>1331</v>
      </c>
      <c r="C394" s="178" t="s">
        <v>23</v>
      </c>
      <c r="D394" s="179"/>
      <c r="E394" s="179">
        <v>6.32</v>
      </c>
      <c r="F394" s="179">
        <v>6.32</v>
      </c>
      <c r="G394" s="53">
        <v>9</v>
      </c>
    </row>
    <row r="395" spans="1:7">
      <c r="A395" s="176" t="s">
        <v>1332</v>
      </c>
      <c r="B395" s="177" t="s">
        <v>1333</v>
      </c>
      <c r="C395" s="178" t="s">
        <v>23</v>
      </c>
      <c r="D395" s="179"/>
      <c r="E395" s="179">
        <v>3.16</v>
      </c>
      <c r="F395" s="179">
        <v>3.16</v>
      </c>
      <c r="G395" s="53">
        <v>9</v>
      </c>
    </row>
    <row r="396" spans="1:7" ht="30">
      <c r="A396" s="176" t="s">
        <v>1334</v>
      </c>
      <c r="B396" s="177" t="s">
        <v>1335</v>
      </c>
      <c r="C396" s="178" t="s">
        <v>23</v>
      </c>
      <c r="D396" s="179"/>
      <c r="E396" s="179">
        <v>5.26</v>
      </c>
      <c r="F396" s="179">
        <v>5.26</v>
      </c>
      <c r="G396" s="53">
        <v>9</v>
      </c>
    </row>
    <row r="397" spans="1:7">
      <c r="A397" s="176" t="s">
        <v>1336</v>
      </c>
      <c r="B397" s="177" t="s">
        <v>1337</v>
      </c>
      <c r="C397" s="178" t="s">
        <v>23</v>
      </c>
      <c r="D397" s="179"/>
      <c r="E397" s="179">
        <v>2.63</v>
      </c>
      <c r="F397" s="179">
        <v>2.63</v>
      </c>
      <c r="G397" s="53">
        <v>9</v>
      </c>
    </row>
    <row r="398" spans="1:7">
      <c r="A398" s="176" t="s">
        <v>1338</v>
      </c>
      <c r="B398" s="177" t="s">
        <v>1339</v>
      </c>
      <c r="C398" s="178" t="s">
        <v>23</v>
      </c>
      <c r="D398" s="179"/>
      <c r="E398" s="179">
        <v>37.049999999999997</v>
      </c>
      <c r="F398" s="179">
        <v>37.049999999999997</v>
      </c>
      <c r="G398" s="53">
        <v>9</v>
      </c>
    </row>
    <row r="399" spans="1:7">
      <c r="A399" s="176" t="s">
        <v>1340</v>
      </c>
      <c r="B399" s="177" t="s">
        <v>1341</v>
      </c>
      <c r="C399" s="178" t="s">
        <v>23</v>
      </c>
      <c r="D399" s="179"/>
      <c r="E399" s="179">
        <v>10.54</v>
      </c>
      <c r="F399" s="179">
        <v>10.54</v>
      </c>
      <c r="G399" s="53">
        <v>9</v>
      </c>
    </row>
    <row r="400" spans="1:7">
      <c r="A400" s="176" t="s">
        <v>1342</v>
      </c>
      <c r="B400" s="177" t="s">
        <v>1343</v>
      </c>
      <c r="C400" s="178" t="s">
        <v>24</v>
      </c>
      <c r="D400" s="179"/>
      <c r="E400" s="179">
        <v>52.67</v>
      </c>
      <c r="F400" s="179">
        <v>52.67</v>
      </c>
      <c r="G400" s="53">
        <v>9</v>
      </c>
    </row>
    <row r="401" spans="1:7">
      <c r="A401" s="176" t="s">
        <v>1344</v>
      </c>
      <c r="B401" s="177" t="s">
        <v>1345</v>
      </c>
      <c r="C401" s="178" t="s">
        <v>24</v>
      </c>
      <c r="D401" s="179"/>
      <c r="E401" s="179">
        <v>10.54</v>
      </c>
      <c r="F401" s="179">
        <v>10.54</v>
      </c>
      <c r="G401" s="53">
        <v>9</v>
      </c>
    </row>
    <row r="402" spans="1:7">
      <c r="A402" s="176" t="s">
        <v>1346</v>
      </c>
      <c r="B402" s="177" t="s">
        <v>1347</v>
      </c>
      <c r="C402" s="178" t="s">
        <v>24</v>
      </c>
      <c r="D402" s="179"/>
      <c r="E402" s="179">
        <v>79.010000000000005</v>
      </c>
      <c r="F402" s="179">
        <v>79.010000000000005</v>
      </c>
      <c r="G402" s="53">
        <v>9</v>
      </c>
    </row>
    <row r="403" spans="1:7">
      <c r="A403" s="176" t="s">
        <v>1348</v>
      </c>
      <c r="B403" s="177" t="s">
        <v>1349</v>
      </c>
      <c r="C403" s="178" t="s">
        <v>24</v>
      </c>
      <c r="D403" s="179"/>
      <c r="E403" s="179">
        <v>111.15</v>
      </c>
      <c r="F403" s="179">
        <v>111.15</v>
      </c>
      <c r="G403" s="53">
        <v>9</v>
      </c>
    </row>
    <row r="404" spans="1:7">
      <c r="A404" s="176" t="s">
        <v>1350</v>
      </c>
      <c r="B404" s="177" t="s">
        <v>1351</v>
      </c>
      <c r="C404" s="178"/>
      <c r="D404" s="179"/>
      <c r="E404" s="179"/>
      <c r="F404" s="179"/>
      <c r="G404" s="53">
        <v>5</v>
      </c>
    </row>
    <row r="405" spans="1:7">
      <c r="A405" s="176" t="s">
        <v>1352</v>
      </c>
      <c r="B405" s="177" t="s">
        <v>1353</v>
      </c>
      <c r="C405" s="178" t="s">
        <v>24</v>
      </c>
      <c r="D405" s="179"/>
      <c r="E405" s="179">
        <v>216.37</v>
      </c>
      <c r="F405" s="179">
        <v>216.37</v>
      </c>
      <c r="G405" s="53">
        <v>9</v>
      </c>
    </row>
    <row r="406" spans="1:7">
      <c r="A406" s="176" t="s">
        <v>1354</v>
      </c>
      <c r="B406" s="177" t="s">
        <v>1355</v>
      </c>
      <c r="C406" s="178" t="s">
        <v>24</v>
      </c>
      <c r="D406" s="179"/>
      <c r="E406" s="179">
        <v>52.67</v>
      </c>
      <c r="F406" s="179">
        <v>52.67</v>
      </c>
      <c r="G406" s="53">
        <v>9</v>
      </c>
    </row>
    <row r="407" spans="1:7">
      <c r="A407" s="176" t="s">
        <v>1356</v>
      </c>
      <c r="B407" s="177" t="s">
        <v>1357</v>
      </c>
      <c r="C407" s="178" t="s">
        <v>24</v>
      </c>
      <c r="D407" s="179"/>
      <c r="E407" s="179">
        <v>13.17</v>
      </c>
      <c r="F407" s="179">
        <v>13.17</v>
      </c>
      <c r="G407" s="53">
        <v>9</v>
      </c>
    </row>
    <row r="408" spans="1:7" ht="30">
      <c r="A408" s="176" t="s">
        <v>1358</v>
      </c>
      <c r="B408" s="177" t="s">
        <v>1359</v>
      </c>
      <c r="C408" s="178" t="s">
        <v>26</v>
      </c>
      <c r="D408" s="179"/>
      <c r="E408" s="179">
        <v>52.67</v>
      </c>
      <c r="F408" s="179">
        <v>52.67</v>
      </c>
      <c r="G408" s="53">
        <v>9</v>
      </c>
    </row>
    <row r="409" spans="1:7">
      <c r="A409" s="176" t="s">
        <v>1360</v>
      </c>
      <c r="B409" s="177" t="s">
        <v>1361</v>
      </c>
      <c r="C409" s="178" t="s">
        <v>24</v>
      </c>
      <c r="D409" s="179"/>
      <c r="E409" s="179">
        <v>10.54</v>
      </c>
      <c r="F409" s="179">
        <v>10.54</v>
      </c>
      <c r="G409" s="53">
        <v>9</v>
      </c>
    </row>
    <row r="410" spans="1:7" ht="30">
      <c r="A410" s="176" t="s">
        <v>1362</v>
      </c>
      <c r="B410" s="177" t="s">
        <v>1363</v>
      </c>
      <c r="C410" s="178" t="s">
        <v>24</v>
      </c>
      <c r="D410" s="179"/>
      <c r="E410" s="179">
        <v>21.07</v>
      </c>
      <c r="F410" s="179">
        <v>21.07</v>
      </c>
      <c r="G410" s="53">
        <v>9</v>
      </c>
    </row>
    <row r="411" spans="1:7">
      <c r="A411" s="176" t="s">
        <v>1364</v>
      </c>
      <c r="B411" s="177" t="s">
        <v>1365</v>
      </c>
      <c r="C411" s="178" t="s">
        <v>24</v>
      </c>
      <c r="D411" s="179"/>
      <c r="E411" s="179">
        <v>5.26</v>
      </c>
      <c r="F411" s="179">
        <v>5.26</v>
      </c>
      <c r="G411" s="53">
        <v>9</v>
      </c>
    </row>
    <row r="412" spans="1:7" ht="30">
      <c r="A412" s="176" t="s">
        <v>1366</v>
      </c>
      <c r="B412" s="177" t="s">
        <v>1367</v>
      </c>
      <c r="C412" s="178" t="s">
        <v>24</v>
      </c>
      <c r="D412" s="179"/>
      <c r="E412" s="179">
        <v>7.9</v>
      </c>
      <c r="F412" s="179">
        <v>7.9</v>
      </c>
      <c r="G412" s="53">
        <v>9</v>
      </c>
    </row>
    <row r="413" spans="1:7">
      <c r="A413" s="176" t="s">
        <v>1368</v>
      </c>
      <c r="B413" s="177" t="s">
        <v>1369</v>
      </c>
      <c r="C413" s="178" t="s">
        <v>24</v>
      </c>
      <c r="D413" s="179"/>
      <c r="E413" s="179">
        <v>13.17</v>
      </c>
      <c r="F413" s="179">
        <v>13.17</v>
      </c>
      <c r="G413" s="53">
        <v>9</v>
      </c>
    </row>
    <row r="414" spans="1:7">
      <c r="A414" s="176" t="s">
        <v>1370</v>
      </c>
      <c r="B414" s="177" t="s">
        <v>1371</v>
      </c>
      <c r="C414" s="178" t="s">
        <v>24</v>
      </c>
      <c r="D414" s="179"/>
      <c r="E414" s="179">
        <v>13.17</v>
      </c>
      <c r="F414" s="179">
        <v>13.17</v>
      </c>
      <c r="G414" s="53">
        <v>9</v>
      </c>
    </row>
    <row r="415" spans="1:7">
      <c r="A415" s="176" t="s">
        <v>1372</v>
      </c>
      <c r="B415" s="177" t="s">
        <v>1373</v>
      </c>
      <c r="C415" s="178"/>
      <c r="D415" s="179"/>
      <c r="E415" s="179"/>
      <c r="F415" s="179"/>
      <c r="G415" s="53">
        <v>5</v>
      </c>
    </row>
    <row r="416" spans="1:7" ht="30">
      <c r="A416" s="176" t="s">
        <v>1374</v>
      </c>
      <c r="B416" s="177" t="s">
        <v>1375</v>
      </c>
      <c r="C416" s="178" t="s">
        <v>24</v>
      </c>
      <c r="D416" s="179"/>
      <c r="E416" s="179">
        <v>37.049999999999997</v>
      </c>
      <c r="F416" s="179">
        <v>37.049999999999997</v>
      </c>
      <c r="G416" s="53">
        <v>9</v>
      </c>
    </row>
    <row r="417" spans="1:7">
      <c r="A417" s="176" t="s">
        <v>1376</v>
      </c>
      <c r="B417" s="177" t="s">
        <v>1377</v>
      </c>
      <c r="C417" s="178" t="s">
        <v>24</v>
      </c>
      <c r="D417" s="179"/>
      <c r="E417" s="179">
        <v>4.29</v>
      </c>
      <c r="F417" s="179">
        <v>4.29</v>
      </c>
      <c r="G417" s="53">
        <v>9</v>
      </c>
    </row>
    <row r="418" spans="1:7">
      <c r="A418" s="176" t="s">
        <v>1378</v>
      </c>
      <c r="B418" s="177" t="s">
        <v>1379</v>
      </c>
      <c r="C418" s="178" t="s">
        <v>24</v>
      </c>
      <c r="D418" s="179"/>
      <c r="E418" s="179">
        <v>52.67</v>
      </c>
      <c r="F418" s="179">
        <v>52.67</v>
      </c>
      <c r="G418" s="53">
        <v>9</v>
      </c>
    </row>
    <row r="419" spans="1:7">
      <c r="A419" s="176" t="s">
        <v>1380</v>
      </c>
      <c r="B419" s="177" t="s">
        <v>1381</v>
      </c>
      <c r="C419" s="178" t="s">
        <v>24</v>
      </c>
      <c r="D419" s="179"/>
      <c r="E419" s="179">
        <v>26.34</v>
      </c>
      <c r="F419" s="179">
        <v>26.34</v>
      </c>
      <c r="G419" s="53">
        <v>9</v>
      </c>
    </row>
    <row r="420" spans="1:7">
      <c r="A420" s="176" t="s">
        <v>1382</v>
      </c>
      <c r="B420" s="177" t="s">
        <v>1383</v>
      </c>
      <c r="C420" s="178" t="s">
        <v>24</v>
      </c>
      <c r="D420" s="179"/>
      <c r="E420" s="179">
        <v>21.43</v>
      </c>
      <c r="F420" s="179">
        <v>21.43</v>
      </c>
      <c r="G420" s="53">
        <v>9</v>
      </c>
    </row>
    <row r="421" spans="1:7">
      <c r="A421" s="176" t="s">
        <v>1384</v>
      </c>
      <c r="B421" s="177" t="s">
        <v>1385</v>
      </c>
      <c r="C421" s="178" t="s">
        <v>24</v>
      </c>
      <c r="D421" s="179"/>
      <c r="E421" s="179">
        <v>74.099999999999994</v>
      </c>
      <c r="F421" s="179">
        <v>74.099999999999994</v>
      </c>
      <c r="G421" s="53">
        <v>9</v>
      </c>
    </row>
    <row r="422" spans="1:7">
      <c r="A422" s="176" t="s">
        <v>1386</v>
      </c>
      <c r="B422" s="177" t="s">
        <v>1387</v>
      </c>
      <c r="C422" s="178"/>
      <c r="D422" s="179"/>
      <c r="E422" s="179"/>
      <c r="F422" s="179"/>
      <c r="G422" s="53">
        <v>5</v>
      </c>
    </row>
    <row r="423" spans="1:7">
      <c r="A423" s="176" t="s">
        <v>1388</v>
      </c>
      <c r="B423" s="177" t="s">
        <v>1389</v>
      </c>
      <c r="C423" s="178" t="s">
        <v>16</v>
      </c>
      <c r="D423" s="179"/>
      <c r="E423" s="179">
        <v>0.86</v>
      </c>
      <c r="F423" s="179">
        <v>0.86</v>
      </c>
      <c r="G423" s="53">
        <v>9</v>
      </c>
    </row>
    <row r="424" spans="1:7">
      <c r="A424" s="176" t="s">
        <v>1390</v>
      </c>
      <c r="B424" s="177" t="s">
        <v>1391</v>
      </c>
      <c r="C424" s="178" t="s">
        <v>24</v>
      </c>
      <c r="D424" s="179"/>
      <c r="E424" s="179">
        <v>79.010000000000005</v>
      </c>
      <c r="F424" s="179">
        <v>79.010000000000005</v>
      </c>
      <c r="G424" s="53">
        <v>9</v>
      </c>
    </row>
    <row r="425" spans="1:7" ht="30">
      <c r="A425" s="176" t="s">
        <v>1392</v>
      </c>
      <c r="B425" s="177" t="s">
        <v>1393</v>
      </c>
      <c r="C425" s="178" t="s">
        <v>24</v>
      </c>
      <c r="D425" s="179"/>
      <c r="E425" s="179">
        <v>105.34</v>
      </c>
      <c r="F425" s="179">
        <v>105.34</v>
      </c>
      <c r="G425" s="53">
        <v>9</v>
      </c>
    </row>
    <row r="426" spans="1:7">
      <c r="A426" s="176" t="s">
        <v>1394</v>
      </c>
      <c r="B426" s="177" t="s">
        <v>1395</v>
      </c>
      <c r="C426" s="178" t="s">
        <v>23</v>
      </c>
      <c r="D426" s="179"/>
      <c r="E426" s="179">
        <v>21.07</v>
      </c>
      <c r="F426" s="179">
        <v>21.07</v>
      </c>
      <c r="G426" s="53">
        <v>9</v>
      </c>
    </row>
    <row r="427" spans="1:7">
      <c r="A427" s="176" t="s">
        <v>1396</v>
      </c>
      <c r="B427" s="177" t="s">
        <v>1397</v>
      </c>
      <c r="C427" s="178" t="s">
        <v>26</v>
      </c>
      <c r="D427" s="179"/>
      <c r="E427" s="179">
        <v>52.67</v>
      </c>
      <c r="F427" s="179">
        <v>52.67</v>
      </c>
      <c r="G427" s="53">
        <v>9</v>
      </c>
    </row>
    <row r="428" spans="1:7">
      <c r="A428" s="176" t="s">
        <v>179</v>
      </c>
      <c r="B428" s="177" t="s">
        <v>180</v>
      </c>
      <c r="C428" s="178" t="s">
        <v>24</v>
      </c>
      <c r="D428" s="179">
        <v>123.95</v>
      </c>
      <c r="E428" s="179">
        <v>148.19999999999999</v>
      </c>
      <c r="F428" s="179">
        <v>272.14999999999998</v>
      </c>
      <c r="G428" s="53">
        <v>9</v>
      </c>
    </row>
    <row r="429" spans="1:7">
      <c r="A429" s="176" t="s">
        <v>1398</v>
      </c>
      <c r="B429" s="177" t="s">
        <v>1399</v>
      </c>
      <c r="C429" s="178" t="s">
        <v>24</v>
      </c>
      <c r="D429" s="179">
        <v>123.95</v>
      </c>
      <c r="E429" s="179">
        <v>148.19999999999999</v>
      </c>
      <c r="F429" s="179">
        <v>272.14999999999998</v>
      </c>
      <c r="G429" s="53">
        <v>9</v>
      </c>
    </row>
    <row r="430" spans="1:7">
      <c r="A430" s="176" t="s">
        <v>1400</v>
      </c>
      <c r="B430" s="177" t="s">
        <v>1401</v>
      </c>
      <c r="C430" s="178" t="s">
        <v>24</v>
      </c>
      <c r="D430" s="179"/>
      <c r="E430" s="179">
        <v>165.96</v>
      </c>
      <c r="F430" s="179">
        <v>165.96</v>
      </c>
      <c r="G430" s="53">
        <v>9</v>
      </c>
    </row>
    <row r="431" spans="1:7" ht="30">
      <c r="A431" s="176" t="s">
        <v>1402</v>
      </c>
      <c r="B431" s="177" t="s">
        <v>1403</v>
      </c>
      <c r="C431" s="178" t="s">
        <v>26</v>
      </c>
      <c r="D431" s="179"/>
      <c r="E431" s="179">
        <v>105.34</v>
      </c>
      <c r="F431" s="179">
        <v>105.34</v>
      </c>
      <c r="G431" s="53">
        <v>9</v>
      </c>
    </row>
    <row r="432" spans="1:7">
      <c r="A432" s="176" t="s">
        <v>1404</v>
      </c>
      <c r="B432" s="177" t="s">
        <v>1405</v>
      </c>
      <c r="C432" s="178" t="s">
        <v>24</v>
      </c>
      <c r="D432" s="179"/>
      <c r="E432" s="179">
        <v>18.53</v>
      </c>
      <c r="F432" s="179">
        <v>18.53</v>
      </c>
      <c r="G432" s="53">
        <v>9</v>
      </c>
    </row>
    <row r="433" spans="1:7">
      <c r="A433" s="176" t="s">
        <v>1406</v>
      </c>
      <c r="B433" s="177" t="s">
        <v>1407</v>
      </c>
      <c r="C433" s="178" t="s">
        <v>24</v>
      </c>
      <c r="D433" s="179"/>
      <c r="E433" s="179">
        <v>105.34</v>
      </c>
      <c r="F433" s="179">
        <v>105.34</v>
      </c>
      <c r="G433" s="53">
        <v>9</v>
      </c>
    </row>
    <row r="434" spans="1:7">
      <c r="A434" s="176" t="s">
        <v>1408</v>
      </c>
      <c r="B434" s="177" t="s">
        <v>1409</v>
      </c>
      <c r="C434" s="178" t="s">
        <v>24</v>
      </c>
      <c r="D434" s="179"/>
      <c r="E434" s="179">
        <v>24.99</v>
      </c>
      <c r="F434" s="179">
        <v>24.99</v>
      </c>
      <c r="G434" s="53">
        <v>9</v>
      </c>
    </row>
    <row r="435" spans="1:7">
      <c r="A435" s="176" t="s">
        <v>1410</v>
      </c>
      <c r="B435" s="177" t="s">
        <v>1411</v>
      </c>
      <c r="C435" s="178" t="s">
        <v>24</v>
      </c>
      <c r="D435" s="179"/>
      <c r="E435" s="179">
        <v>4.29</v>
      </c>
      <c r="F435" s="179">
        <v>4.29</v>
      </c>
      <c r="G435" s="53">
        <v>9</v>
      </c>
    </row>
    <row r="436" spans="1:7">
      <c r="A436" s="176" t="s">
        <v>1412</v>
      </c>
      <c r="B436" s="177" t="s">
        <v>1413</v>
      </c>
      <c r="C436" s="178" t="s">
        <v>24</v>
      </c>
      <c r="D436" s="179"/>
      <c r="E436" s="179">
        <v>4.29</v>
      </c>
      <c r="F436" s="179">
        <v>4.29</v>
      </c>
      <c r="G436" s="53">
        <v>9</v>
      </c>
    </row>
    <row r="437" spans="1:7" ht="30">
      <c r="A437" s="176" t="s">
        <v>1414</v>
      </c>
      <c r="B437" s="177" t="s">
        <v>1415</v>
      </c>
      <c r="C437" s="178" t="s">
        <v>24</v>
      </c>
      <c r="D437" s="179"/>
      <c r="E437" s="179">
        <v>34.29</v>
      </c>
      <c r="F437" s="179">
        <v>34.29</v>
      </c>
      <c r="G437" s="53">
        <v>9</v>
      </c>
    </row>
    <row r="438" spans="1:7">
      <c r="A438" s="176" t="s">
        <v>1416</v>
      </c>
      <c r="B438" s="177" t="s">
        <v>1417</v>
      </c>
      <c r="C438" s="178"/>
      <c r="D438" s="179"/>
      <c r="E438" s="179"/>
      <c r="F438" s="179"/>
      <c r="G438" s="53">
        <v>5</v>
      </c>
    </row>
    <row r="439" spans="1:7">
      <c r="A439" s="176" t="s">
        <v>1418</v>
      </c>
      <c r="B439" s="177" t="s">
        <v>1419</v>
      </c>
      <c r="C439" s="178" t="s">
        <v>24</v>
      </c>
      <c r="D439" s="179"/>
      <c r="E439" s="179">
        <v>5.36</v>
      </c>
      <c r="F439" s="179">
        <v>5.36</v>
      </c>
      <c r="G439" s="53">
        <v>9</v>
      </c>
    </row>
    <row r="440" spans="1:7">
      <c r="A440" s="176" t="s">
        <v>1420</v>
      </c>
      <c r="B440" s="177" t="s">
        <v>1421</v>
      </c>
      <c r="C440" s="178" t="s">
        <v>24</v>
      </c>
      <c r="D440" s="179"/>
      <c r="E440" s="179">
        <v>364.57</v>
      </c>
      <c r="F440" s="179">
        <v>364.57</v>
      </c>
      <c r="G440" s="53">
        <v>9</v>
      </c>
    </row>
    <row r="441" spans="1:7">
      <c r="A441" s="176" t="s">
        <v>1422</v>
      </c>
      <c r="B441" s="177" t="s">
        <v>1423</v>
      </c>
      <c r="C441" s="178" t="s">
        <v>24</v>
      </c>
      <c r="D441" s="179"/>
      <c r="E441" s="179">
        <v>34.24</v>
      </c>
      <c r="F441" s="179">
        <v>34.24</v>
      </c>
      <c r="G441" s="53">
        <v>9</v>
      </c>
    </row>
    <row r="442" spans="1:7" ht="30">
      <c r="A442" s="176" t="s">
        <v>1424</v>
      </c>
      <c r="B442" s="177" t="s">
        <v>1425</v>
      </c>
      <c r="C442" s="178" t="s">
        <v>24</v>
      </c>
      <c r="D442" s="179">
        <v>247.89</v>
      </c>
      <c r="E442" s="179">
        <v>421.36</v>
      </c>
      <c r="F442" s="179">
        <v>669.25</v>
      </c>
      <c r="G442" s="53">
        <v>9</v>
      </c>
    </row>
    <row r="443" spans="1:7" ht="30">
      <c r="A443" s="176" t="s">
        <v>1426</v>
      </c>
      <c r="B443" s="177" t="s">
        <v>1427</v>
      </c>
      <c r="C443" s="178" t="s">
        <v>23</v>
      </c>
      <c r="D443" s="179"/>
      <c r="E443" s="179">
        <v>26.34</v>
      </c>
      <c r="F443" s="179">
        <v>26.34</v>
      </c>
      <c r="G443" s="53">
        <v>9</v>
      </c>
    </row>
    <row r="444" spans="1:7" ht="30">
      <c r="A444" s="176" t="s">
        <v>399</v>
      </c>
      <c r="B444" s="177" t="s">
        <v>400</v>
      </c>
      <c r="C444" s="178" t="s">
        <v>23</v>
      </c>
      <c r="D444" s="179"/>
      <c r="E444" s="179">
        <v>13.17</v>
      </c>
      <c r="F444" s="179">
        <v>13.17</v>
      </c>
      <c r="G444" s="53">
        <v>9</v>
      </c>
    </row>
    <row r="445" spans="1:7" ht="30">
      <c r="A445" s="176" t="s">
        <v>1428</v>
      </c>
      <c r="B445" s="177" t="s">
        <v>1429</v>
      </c>
      <c r="C445" s="178" t="s">
        <v>23</v>
      </c>
      <c r="D445" s="179"/>
      <c r="E445" s="179">
        <v>52.67</v>
      </c>
      <c r="F445" s="179">
        <v>52.67</v>
      </c>
      <c r="G445" s="53">
        <v>9</v>
      </c>
    </row>
    <row r="446" spans="1:7" ht="30">
      <c r="A446" s="176" t="s">
        <v>1430</v>
      </c>
      <c r="B446" s="177" t="s">
        <v>1431</v>
      </c>
      <c r="C446" s="178" t="s">
        <v>23</v>
      </c>
      <c r="D446" s="179"/>
      <c r="E446" s="179">
        <v>26.34</v>
      </c>
      <c r="F446" s="179">
        <v>26.34</v>
      </c>
      <c r="G446" s="53">
        <v>9</v>
      </c>
    </row>
    <row r="447" spans="1:7">
      <c r="A447" s="176" t="s">
        <v>1432</v>
      </c>
      <c r="B447" s="177" t="s">
        <v>1433</v>
      </c>
      <c r="C447" s="178" t="s">
        <v>23</v>
      </c>
      <c r="D447" s="179"/>
      <c r="E447" s="179">
        <v>10.54</v>
      </c>
      <c r="F447" s="179">
        <v>10.54</v>
      </c>
      <c r="G447" s="53">
        <v>9</v>
      </c>
    </row>
    <row r="448" spans="1:7">
      <c r="A448" s="176" t="s">
        <v>1434</v>
      </c>
      <c r="B448" s="177" t="s">
        <v>1435</v>
      </c>
      <c r="C448" s="178"/>
      <c r="D448" s="179"/>
      <c r="E448" s="179"/>
      <c r="F448" s="179"/>
      <c r="G448" s="53">
        <v>5</v>
      </c>
    </row>
    <row r="449" spans="1:7">
      <c r="A449" s="176" t="s">
        <v>1436</v>
      </c>
      <c r="B449" s="177" t="s">
        <v>1437</v>
      </c>
      <c r="C449" s="178" t="s">
        <v>23</v>
      </c>
      <c r="D449" s="179"/>
      <c r="E449" s="179">
        <v>4.93</v>
      </c>
      <c r="F449" s="179">
        <v>4.93</v>
      </c>
      <c r="G449" s="53">
        <v>9</v>
      </c>
    </row>
    <row r="450" spans="1:7">
      <c r="A450" s="176" t="s">
        <v>1438</v>
      </c>
      <c r="B450" s="177" t="s">
        <v>1439</v>
      </c>
      <c r="C450" s="178" t="s">
        <v>23</v>
      </c>
      <c r="D450" s="179"/>
      <c r="E450" s="179">
        <v>3.21</v>
      </c>
      <c r="F450" s="179">
        <v>3.21</v>
      </c>
      <c r="G450" s="53">
        <v>9</v>
      </c>
    </row>
    <row r="451" spans="1:7" ht="30">
      <c r="A451" s="176" t="s">
        <v>1440</v>
      </c>
      <c r="B451" s="177" t="s">
        <v>1441</v>
      </c>
      <c r="C451" s="178" t="s">
        <v>23</v>
      </c>
      <c r="D451" s="179"/>
      <c r="E451" s="179">
        <v>8.57</v>
      </c>
      <c r="F451" s="179">
        <v>8.57</v>
      </c>
      <c r="G451" s="53">
        <v>9</v>
      </c>
    </row>
    <row r="452" spans="1:7">
      <c r="A452" s="176" t="s">
        <v>1442</v>
      </c>
      <c r="B452" s="177" t="s">
        <v>1443</v>
      </c>
      <c r="C452" s="178" t="s">
        <v>24</v>
      </c>
      <c r="D452" s="179"/>
      <c r="E452" s="179">
        <v>93.72</v>
      </c>
      <c r="F452" s="179">
        <v>93.72</v>
      </c>
      <c r="G452" s="53">
        <v>9</v>
      </c>
    </row>
    <row r="453" spans="1:7">
      <c r="A453" s="176" t="s">
        <v>396</v>
      </c>
      <c r="B453" s="177" t="s">
        <v>397</v>
      </c>
      <c r="C453" s="178" t="s">
        <v>24</v>
      </c>
      <c r="D453" s="179"/>
      <c r="E453" s="179">
        <v>158.01</v>
      </c>
      <c r="F453" s="179">
        <v>158.01</v>
      </c>
      <c r="G453" s="53">
        <v>9</v>
      </c>
    </row>
    <row r="454" spans="1:7">
      <c r="A454" s="176" t="s">
        <v>1444</v>
      </c>
      <c r="B454" s="177" t="s">
        <v>1445</v>
      </c>
      <c r="C454" s="178"/>
      <c r="D454" s="179"/>
      <c r="E454" s="179"/>
      <c r="F454" s="179"/>
      <c r="G454" s="53">
        <v>5</v>
      </c>
    </row>
    <row r="455" spans="1:7">
      <c r="A455" s="176" t="s">
        <v>1446</v>
      </c>
      <c r="B455" s="177" t="s">
        <v>1447</v>
      </c>
      <c r="C455" s="178" t="s">
        <v>24</v>
      </c>
      <c r="D455" s="179"/>
      <c r="E455" s="179">
        <v>14.82</v>
      </c>
      <c r="F455" s="179">
        <v>14.82</v>
      </c>
      <c r="G455" s="53">
        <v>9</v>
      </c>
    </row>
    <row r="456" spans="1:7">
      <c r="A456" s="176" t="s">
        <v>1448</v>
      </c>
      <c r="B456" s="177" t="s">
        <v>1449</v>
      </c>
      <c r="C456" s="178"/>
      <c r="D456" s="179"/>
      <c r="E456" s="179"/>
      <c r="F456" s="179"/>
      <c r="G456" s="53">
        <v>5</v>
      </c>
    </row>
    <row r="457" spans="1:7">
      <c r="A457" s="176" t="s">
        <v>1450</v>
      </c>
      <c r="B457" s="177" t="s">
        <v>1451</v>
      </c>
      <c r="C457" s="178" t="s">
        <v>24</v>
      </c>
      <c r="D457" s="179"/>
      <c r="E457" s="179">
        <v>23.88</v>
      </c>
      <c r="F457" s="179">
        <v>23.88</v>
      </c>
      <c r="G457" s="53">
        <v>9</v>
      </c>
    </row>
    <row r="458" spans="1:7">
      <c r="A458" s="176" t="s">
        <v>1452</v>
      </c>
      <c r="B458" s="177" t="s">
        <v>1453</v>
      </c>
      <c r="C458" s="178"/>
      <c r="D458" s="179"/>
      <c r="E458" s="179"/>
      <c r="F458" s="179"/>
      <c r="G458" s="53">
        <v>5</v>
      </c>
    </row>
    <row r="459" spans="1:7" ht="45">
      <c r="A459" s="176" t="s">
        <v>1454</v>
      </c>
      <c r="B459" s="177" t="s">
        <v>1455</v>
      </c>
      <c r="C459" s="178" t="s">
        <v>23</v>
      </c>
      <c r="D459" s="179">
        <v>0.89</v>
      </c>
      <c r="E459" s="179">
        <v>8.57</v>
      </c>
      <c r="F459" s="179">
        <v>9.4600000000000009</v>
      </c>
      <c r="G459" s="53">
        <v>9</v>
      </c>
    </row>
    <row r="460" spans="1:7">
      <c r="A460" s="176" t="s">
        <v>1456</v>
      </c>
      <c r="B460" s="177" t="s">
        <v>1457</v>
      </c>
      <c r="C460" s="178" t="s">
        <v>23</v>
      </c>
      <c r="D460" s="179"/>
      <c r="E460" s="179">
        <v>4.29</v>
      </c>
      <c r="F460" s="179">
        <v>4.29</v>
      </c>
      <c r="G460" s="53">
        <v>9</v>
      </c>
    </row>
    <row r="461" spans="1:7" ht="30">
      <c r="A461" s="176" t="s">
        <v>1458</v>
      </c>
      <c r="B461" s="177" t="s">
        <v>1459</v>
      </c>
      <c r="C461" s="178" t="s">
        <v>23</v>
      </c>
      <c r="D461" s="179"/>
      <c r="E461" s="179">
        <v>8.57</v>
      </c>
      <c r="F461" s="179">
        <v>8.57</v>
      </c>
      <c r="G461" s="53">
        <v>9</v>
      </c>
    </row>
    <row r="462" spans="1:7" ht="45">
      <c r="A462" s="176" t="s">
        <v>1460</v>
      </c>
      <c r="B462" s="177" t="s">
        <v>1461</v>
      </c>
      <c r="C462" s="178" t="s">
        <v>26</v>
      </c>
      <c r="D462" s="179">
        <v>7.15</v>
      </c>
      <c r="E462" s="179">
        <v>12.86</v>
      </c>
      <c r="F462" s="179">
        <v>20.010000000000002</v>
      </c>
      <c r="G462" s="53">
        <v>9</v>
      </c>
    </row>
    <row r="463" spans="1:7" ht="30">
      <c r="A463" s="176" t="s">
        <v>1462</v>
      </c>
      <c r="B463" s="177" t="s">
        <v>1463</v>
      </c>
      <c r="C463" s="178" t="s">
        <v>26</v>
      </c>
      <c r="D463" s="179"/>
      <c r="E463" s="179">
        <v>12.86</v>
      </c>
      <c r="F463" s="179">
        <v>12.86</v>
      </c>
      <c r="G463" s="53">
        <v>9</v>
      </c>
    </row>
    <row r="464" spans="1:7">
      <c r="A464" s="176" t="s">
        <v>1464</v>
      </c>
      <c r="B464" s="177" t="s">
        <v>1465</v>
      </c>
      <c r="C464" s="178"/>
      <c r="D464" s="179"/>
      <c r="E464" s="179"/>
      <c r="F464" s="179"/>
      <c r="G464" s="53">
        <v>5</v>
      </c>
    </row>
    <row r="465" spans="1:7">
      <c r="A465" s="176" t="s">
        <v>1466</v>
      </c>
      <c r="B465" s="177" t="s">
        <v>1467</v>
      </c>
      <c r="C465" s="178" t="s">
        <v>26</v>
      </c>
      <c r="D465" s="179">
        <v>41.4</v>
      </c>
      <c r="E465" s="179">
        <v>19.010000000000002</v>
      </c>
      <c r="F465" s="179">
        <v>60.41</v>
      </c>
      <c r="G465" s="53">
        <v>9</v>
      </c>
    </row>
    <row r="466" spans="1:7">
      <c r="A466" s="176" t="s">
        <v>1468</v>
      </c>
      <c r="B466" s="177" t="s">
        <v>1469</v>
      </c>
      <c r="C466" s="178"/>
      <c r="D466" s="179"/>
      <c r="E466" s="179"/>
      <c r="F466" s="179"/>
      <c r="G466" s="53">
        <v>2</v>
      </c>
    </row>
    <row r="467" spans="1:7">
      <c r="A467" s="176" t="s">
        <v>1470</v>
      </c>
      <c r="B467" s="177" t="s">
        <v>1471</v>
      </c>
      <c r="C467" s="178"/>
      <c r="D467" s="179"/>
      <c r="E467" s="179"/>
      <c r="F467" s="179"/>
      <c r="G467" s="53">
        <v>5</v>
      </c>
    </row>
    <row r="468" spans="1:7" ht="30">
      <c r="A468" s="176" t="s">
        <v>1472</v>
      </c>
      <c r="B468" s="177" t="s">
        <v>1473</v>
      </c>
      <c r="C468" s="178" t="s">
        <v>28</v>
      </c>
      <c r="D468" s="179">
        <v>28.35</v>
      </c>
      <c r="E468" s="179">
        <v>115.72</v>
      </c>
      <c r="F468" s="179">
        <v>144.07</v>
      </c>
      <c r="G468" s="53">
        <v>9</v>
      </c>
    </row>
    <row r="469" spans="1:7">
      <c r="A469" s="176" t="s">
        <v>1474</v>
      </c>
      <c r="B469" s="177" t="s">
        <v>1475</v>
      </c>
      <c r="C469" s="178"/>
      <c r="D469" s="179"/>
      <c r="E469" s="179"/>
      <c r="F469" s="179"/>
      <c r="G469" s="53">
        <v>5</v>
      </c>
    </row>
    <row r="470" spans="1:7" ht="45">
      <c r="A470" s="176" t="s">
        <v>1476</v>
      </c>
      <c r="B470" s="177" t="s">
        <v>1477</v>
      </c>
      <c r="C470" s="178" t="s">
        <v>28</v>
      </c>
      <c r="D470" s="179">
        <v>97.67</v>
      </c>
      <c r="E470" s="179">
        <v>12.86</v>
      </c>
      <c r="F470" s="179">
        <v>110.53</v>
      </c>
      <c r="G470" s="53">
        <v>9</v>
      </c>
    </row>
    <row r="471" spans="1:7" ht="45">
      <c r="A471" s="176" t="s">
        <v>1478</v>
      </c>
      <c r="B471" s="177" t="s">
        <v>1479</v>
      </c>
      <c r="C471" s="178" t="s">
        <v>28</v>
      </c>
      <c r="D471" s="179">
        <v>114.36</v>
      </c>
      <c r="E471" s="179">
        <v>12.86</v>
      </c>
      <c r="F471" s="179">
        <v>127.22</v>
      </c>
      <c r="G471" s="53">
        <v>9</v>
      </c>
    </row>
    <row r="472" spans="1:7" ht="45">
      <c r="A472" s="176" t="s">
        <v>1480</v>
      </c>
      <c r="B472" s="177" t="s">
        <v>1481</v>
      </c>
      <c r="C472" s="178" t="s">
        <v>28</v>
      </c>
      <c r="D472" s="179">
        <v>117.16</v>
      </c>
      <c r="E472" s="179">
        <v>12.86</v>
      </c>
      <c r="F472" s="179">
        <v>130.02000000000001</v>
      </c>
      <c r="G472" s="53">
        <v>9</v>
      </c>
    </row>
    <row r="473" spans="1:7" ht="30">
      <c r="A473" s="176" t="s">
        <v>1482</v>
      </c>
      <c r="B473" s="177" t="s">
        <v>1483</v>
      </c>
      <c r="C473" s="178" t="s">
        <v>28</v>
      </c>
      <c r="D473" s="179">
        <v>113.02</v>
      </c>
      <c r="E473" s="179">
        <v>12.86</v>
      </c>
      <c r="F473" s="179">
        <v>125.88</v>
      </c>
      <c r="G473" s="53">
        <v>9</v>
      </c>
    </row>
    <row r="474" spans="1:7" ht="30">
      <c r="A474" s="176" t="s">
        <v>1484</v>
      </c>
      <c r="B474" s="177" t="s">
        <v>1485</v>
      </c>
      <c r="C474" s="178" t="s">
        <v>1486</v>
      </c>
      <c r="D474" s="179">
        <v>264.54000000000002</v>
      </c>
      <c r="E474" s="179">
        <v>1.07</v>
      </c>
      <c r="F474" s="179">
        <v>265.61</v>
      </c>
      <c r="G474" s="53">
        <v>9</v>
      </c>
    </row>
    <row r="475" spans="1:7">
      <c r="A475" s="176" t="s">
        <v>1487</v>
      </c>
      <c r="B475" s="177" t="s">
        <v>1488</v>
      </c>
      <c r="C475" s="178"/>
      <c r="D475" s="179"/>
      <c r="E475" s="179"/>
      <c r="F475" s="179"/>
      <c r="G475" s="53">
        <v>5</v>
      </c>
    </row>
    <row r="476" spans="1:7" ht="30">
      <c r="A476" s="176" t="s">
        <v>1489</v>
      </c>
      <c r="B476" s="177" t="s">
        <v>1490</v>
      </c>
      <c r="C476" s="178" t="s">
        <v>28</v>
      </c>
      <c r="D476" s="179">
        <v>20.85</v>
      </c>
      <c r="E476" s="179"/>
      <c r="F476" s="179">
        <v>20.85</v>
      </c>
      <c r="G476" s="53">
        <v>9</v>
      </c>
    </row>
    <row r="477" spans="1:7" ht="30">
      <c r="A477" s="176" t="s">
        <v>1491</v>
      </c>
      <c r="B477" s="177" t="s">
        <v>1492</v>
      </c>
      <c r="C477" s="178" t="s">
        <v>28</v>
      </c>
      <c r="D477" s="179">
        <v>39.08</v>
      </c>
      <c r="E477" s="179"/>
      <c r="F477" s="179">
        <v>39.08</v>
      </c>
      <c r="G477" s="53">
        <v>9</v>
      </c>
    </row>
    <row r="478" spans="1:7" ht="30">
      <c r="A478" s="176" t="s">
        <v>1493</v>
      </c>
      <c r="B478" s="177" t="s">
        <v>1494</v>
      </c>
      <c r="C478" s="178" t="s">
        <v>28</v>
      </c>
      <c r="D478" s="179">
        <v>48.53</v>
      </c>
      <c r="E478" s="179"/>
      <c r="F478" s="179">
        <v>48.53</v>
      </c>
      <c r="G478" s="53">
        <v>9</v>
      </c>
    </row>
    <row r="479" spans="1:7" ht="30">
      <c r="A479" s="176" t="s">
        <v>1495</v>
      </c>
      <c r="B479" s="177" t="s">
        <v>1496</v>
      </c>
      <c r="C479" s="178" t="s">
        <v>28</v>
      </c>
      <c r="D479" s="179">
        <v>55.19</v>
      </c>
      <c r="E479" s="179"/>
      <c r="F479" s="179">
        <v>55.19</v>
      </c>
      <c r="G479" s="53">
        <v>9</v>
      </c>
    </row>
    <row r="480" spans="1:7">
      <c r="A480" s="176" t="s">
        <v>1497</v>
      </c>
      <c r="B480" s="177" t="s">
        <v>1498</v>
      </c>
      <c r="C480" s="178" t="s">
        <v>395</v>
      </c>
      <c r="D480" s="179">
        <v>2.76</v>
      </c>
      <c r="E480" s="179"/>
      <c r="F480" s="179">
        <v>2.76</v>
      </c>
      <c r="G480" s="53">
        <v>9</v>
      </c>
    </row>
    <row r="481" spans="1:7" ht="30">
      <c r="A481" s="176" t="s">
        <v>1499</v>
      </c>
      <c r="B481" s="177" t="s">
        <v>1500</v>
      </c>
      <c r="C481" s="178" t="s">
        <v>28</v>
      </c>
      <c r="D481" s="179">
        <v>17.690000000000001</v>
      </c>
      <c r="E481" s="179"/>
      <c r="F481" s="179">
        <v>17.690000000000001</v>
      </c>
      <c r="G481" s="53">
        <v>9</v>
      </c>
    </row>
    <row r="482" spans="1:7">
      <c r="A482" s="176" t="s">
        <v>1501</v>
      </c>
      <c r="B482" s="177" t="s">
        <v>1502</v>
      </c>
      <c r="C482" s="178"/>
      <c r="D482" s="179"/>
      <c r="E482" s="179"/>
      <c r="F482" s="179"/>
      <c r="G482" s="53">
        <v>5</v>
      </c>
    </row>
    <row r="483" spans="1:7">
      <c r="A483" s="176" t="s">
        <v>1503</v>
      </c>
      <c r="B483" s="177" t="s">
        <v>1504</v>
      </c>
      <c r="C483" s="178" t="s">
        <v>1486</v>
      </c>
      <c r="D483" s="179">
        <v>47.39</v>
      </c>
      <c r="E483" s="179"/>
      <c r="F483" s="179">
        <v>47.39</v>
      </c>
      <c r="G483" s="53">
        <v>9</v>
      </c>
    </row>
    <row r="484" spans="1:7" ht="30">
      <c r="A484" s="176" t="s">
        <v>80</v>
      </c>
      <c r="B484" s="177" t="s">
        <v>81</v>
      </c>
      <c r="C484" s="178" t="s">
        <v>28</v>
      </c>
      <c r="D484" s="179">
        <v>30.62</v>
      </c>
      <c r="E484" s="179"/>
      <c r="F484" s="179">
        <v>30.62</v>
      </c>
      <c r="G484" s="53">
        <v>9</v>
      </c>
    </row>
    <row r="485" spans="1:7" ht="30">
      <c r="A485" s="176" t="s">
        <v>1505</v>
      </c>
      <c r="B485" s="177" t="s">
        <v>1506</v>
      </c>
      <c r="C485" s="178" t="s">
        <v>1486</v>
      </c>
      <c r="D485" s="179">
        <v>850</v>
      </c>
      <c r="E485" s="179"/>
      <c r="F485" s="179">
        <v>850</v>
      </c>
      <c r="G485" s="53">
        <v>9</v>
      </c>
    </row>
    <row r="486" spans="1:7">
      <c r="A486" s="176" t="s">
        <v>1507</v>
      </c>
      <c r="B486" s="177" t="s">
        <v>1508</v>
      </c>
      <c r="C486" s="178"/>
      <c r="D486" s="179"/>
      <c r="E486" s="179"/>
      <c r="F486" s="179"/>
      <c r="G486" s="53">
        <v>5</v>
      </c>
    </row>
    <row r="487" spans="1:7">
      <c r="A487" s="176" t="s">
        <v>1509</v>
      </c>
      <c r="B487" s="177" t="s">
        <v>1510</v>
      </c>
      <c r="C487" s="178" t="s">
        <v>28</v>
      </c>
      <c r="D487" s="179">
        <v>6.4</v>
      </c>
      <c r="E487" s="179"/>
      <c r="F487" s="179">
        <v>6.4</v>
      </c>
      <c r="G487" s="53">
        <v>9</v>
      </c>
    </row>
    <row r="488" spans="1:7" ht="30">
      <c r="A488" s="176" t="s">
        <v>1511</v>
      </c>
      <c r="B488" s="177" t="s">
        <v>1512</v>
      </c>
      <c r="C488" s="178" t="s">
        <v>28</v>
      </c>
      <c r="D488" s="179">
        <v>8.56</v>
      </c>
      <c r="E488" s="179"/>
      <c r="F488" s="179">
        <v>8.56</v>
      </c>
      <c r="G488" s="53">
        <v>9</v>
      </c>
    </row>
    <row r="489" spans="1:7" ht="30">
      <c r="A489" s="176" t="s">
        <v>1513</v>
      </c>
      <c r="B489" s="177" t="s">
        <v>1514</v>
      </c>
      <c r="C489" s="178" t="s">
        <v>28</v>
      </c>
      <c r="D489" s="179">
        <v>12.78</v>
      </c>
      <c r="E489" s="179"/>
      <c r="F489" s="179">
        <v>12.78</v>
      </c>
      <c r="G489" s="53">
        <v>9</v>
      </c>
    </row>
    <row r="490" spans="1:7" ht="30">
      <c r="A490" s="176" t="s">
        <v>1515</v>
      </c>
      <c r="B490" s="177" t="s">
        <v>1516</v>
      </c>
      <c r="C490" s="178" t="s">
        <v>28</v>
      </c>
      <c r="D490" s="179">
        <v>14.13</v>
      </c>
      <c r="E490" s="179"/>
      <c r="F490" s="179">
        <v>14.13</v>
      </c>
      <c r="G490" s="53">
        <v>9</v>
      </c>
    </row>
    <row r="491" spans="1:7" ht="30">
      <c r="A491" s="176" t="s">
        <v>1517</v>
      </c>
      <c r="B491" s="177" t="s">
        <v>1518</v>
      </c>
      <c r="C491" s="178" t="s">
        <v>28</v>
      </c>
      <c r="D491" s="179">
        <v>18.88</v>
      </c>
      <c r="E491" s="179"/>
      <c r="F491" s="179">
        <v>18.88</v>
      </c>
      <c r="G491" s="53">
        <v>9</v>
      </c>
    </row>
    <row r="492" spans="1:7" ht="30">
      <c r="A492" s="176" t="s">
        <v>450</v>
      </c>
      <c r="B492" s="177" t="s">
        <v>451</v>
      </c>
      <c r="C492" s="178" t="s">
        <v>28</v>
      </c>
      <c r="D492" s="179">
        <v>28.29</v>
      </c>
      <c r="E492" s="179"/>
      <c r="F492" s="179">
        <v>28.29</v>
      </c>
      <c r="G492" s="53">
        <v>9</v>
      </c>
    </row>
    <row r="493" spans="1:7" ht="30">
      <c r="A493" s="176" t="s">
        <v>124</v>
      </c>
      <c r="B493" s="177" t="s">
        <v>125</v>
      </c>
      <c r="C493" s="178" t="s">
        <v>28</v>
      </c>
      <c r="D493" s="179">
        <v>37.68</v>
      </c>
      <c r="E493" s="179"/>
      <c r="F493" s="179">
        <v>37.68</v>
      </c>
      <c r="G493" s="53">
        <v>9</v>
      </c>
    </row>
    <row r="494" spans="1:7" ht="30">
      <c r="A494" s="176" t="s">
        <v>1519</v>
      </c>
      <c r="B494" s="177" t="s">
        <v>394</v>
      </c>
      <c r="C494" s="178" t="s">
        <v>395</v>
      </c>
      <c r="D494" s="179">
        <v>1.82</v>
      </c>
      <c r="E494" s="179"/>
      <c r="F494" s="179">
        <v>1.82</v>
      </c>
      <c r="G494" s="53">
        <v>9</v>
      </c>
    </row>
    <row r="495" spans="1:7">
      <c r="A495" s="176" t="s">
        <v>1520</v>
      </c>
      <c r="B495" s="177" t="s">
        <v>1521</v>
      </c>
      <c r="C495" s="178" t="s">
        <v>28</v>
      </c>
      <c r="D495" s="179">
        <v>14.73</v>
      </c>
      <c r="E495" s="179"/>
      <c r="F495" s="179">
        <v>14.73</v>
      </c>
      <c r="G495" s="53">
        <v>9</v>
      </c>
    </row>
    <row r="496" spans="1:7" ht="30">
      <c r="A496" s="176" t="s">
        <v>1522</v>
      </c>
      <c r="B496" s="177" t="s">
        <v>1523</v>
      </c>
      <c r="C496" s="178" t="s">
        <v>28</v>
      </c>
      <c r="D496" s="179">
        <v>20.309999999999999</v>
      </c>
      <c r="E496" s="179"/>
      <c r="F496" s="179">
        <v>20.309999999999999</v>
      </c>
      <c r="G496" s="53">
        <v>9</v>
      </c>
    </row>
    <row r="497" spans="1:7" ht="30">
      <c r="A497" s="176" t="s">
        <v>1524</v>
      </c>
      <c r="B497" s="177" t="s">
        <v>1525</v>
      </c>
      <c r="C497" s="178" t="s">
        <v>28</v>
      </c>
      <c r="D497" s="179">
        <v>21.2</v>
      </c>
      <c r="E497" s="179"/>
      <c r="F497" s="179">
        <v>21.2</v>
      </c>
      <c r="G497" s="53">
        <v>9</v>
      </c>
    </row>
    <row r="498" spans="1:7" ht="30">
      <c r="A498" s="176" t="s">
        <v>1526</v>
      </c>
      <c r="B498" s="177" t="s">
        <v>1527</v>
      </c>
      <c r="C498" s="178" t="s">
        <v>28</v>
      </c>
      <c r="D498" s="179">
        <v>27.09</v>
      </c>
      <c r="E498" s="179"/>
      <c r="F498" s="179">
        <v>27.09</v>
      </c>
      <c r="G498" s="53">
        <v>9</v>
      </c>
    </row>
    <row r="499" spans="1:7" ht="30">
      <c r="A499" s="176" t="s">
        <v>1528</v>
      </c>
      <c r="B499" s="177" t="s">
        <v>1529</v>
      </c>
      <c r="C499" s="178" t="s">
        <v>28</v>
      </c>
      <c r="D499" s="179">
        <v>40.619999999999997</v>
      </c>
      <c r="E499" s="179"/>
      <c r="F499" s="179">
        <v>40.619999999999997</v>
      </c>
      <c r="G499" s="53">
        <v>9</v>
      </c>
    </row>
    <row r="500" spans="1:7" ht="30">
      <c r="A500" s="176" t="s">
        <v>1530</v>
      </c>
      <c r="B500" s="177" t="s">
        <v>1531</v>
      </c>
      <c r="C500" s="178" t="s">
        <v>28</v>
      </c>
      <c r="D500" s="179">
        <v>54.15</v>
      </c>
      <c r="E500" s="179"/>
      <c r="F500" s="179">
        <v>54.15</v>
      </c>
      <c r="G500" s="53">
        <v>9</v>
      </c>
    </row>
    <row r="501" spans="1:7" ht="30">
      <c r="A501" s="176" t="s">
        <v>393</v>
      </c>
      <c r="B501" s="177" t="s">
        <v>1532</v>
      </c>
      <c r="C501" s="178" t="s">
        <v>395</v>
      </c>
      <c r="D501" s="179">
        <v>2.63</v>
      </c>
      <c r="E501" s="179"/>
      <c r="F501" s="179">
        <v>2.63</v>
      </c>
      <c r="G501" s="53">
        <v>9</v>
      </c>
    </row>
    <row r="502" spans="1:7">
      <c r="A502" s="176" t="s">
        <v>1533</v>
      </c>
      <c r="B502" s="177" t="s">
        <v>1534</v>
      </c>
      <c r="C502" s="178"/>
      <c r="D502" s="179"/>
      <c r="E502" s="179"/>
      <c r="F502" s="179"/>
      <c r="G502" s="53">
        <v>2</v>
      </c>
    </row>
    <row r="503" spans="1:7">
      <c r="A503" s="176" t="s">
        <v>1535</v>
      </c>
      <c r="B503" s="177" t="s">
        <v>1536</v>
      </c>
      <c r="C503" s="178"/>
      <c r="D503" s="179"/>
      <c r="E503" s="179"/>
      <c r="F503" s="179"/>
      <c r="G503" s="53">
        <v>5</v>
      </c>
    </row>
    <row r="504" spans="1:7" ht="30">
      <c r="A504" s="176" t="s">
        <v>1537</v>
      </c>
      <c r="B504" s="177" t="s">
        <v>1538</v>
      </c>
      <c r="C504" s="178" t="s">
        <v>28</v>
      </c>
      <c r="D504" s="179"/>
      <c r="E504" s="179">
        <v>53.58</v>
      </c>
      <c r="F504" s="179">
        <v>53.58</v>
      </c>
      <c r="G504" s="53">
        <v>9</v>
      </c>
    </row>
    <row r="505" spans="1:7">
      <c r="A505" s="176" t="s">
        <v>1539</v>
      </c>
      <c r="B505" s="177" t="s">
        <v>1540</v>
      </c>
      <c r="C505" s="178" t="s">
        <v>28</v>
      </c>
      <c r="D505" s="179"/>
      <c r="E505" s="179">
        <v>66.86</v>
      </c>
      <c r="F505" s="179">
        <v>66.86</v>
      </c>
      <c r="G505" s="53">
        <v>9</v>
      </c>
    </row>
    <row r="506" spans="1:7">
      <c r="A506" s="176" t="s">
        <v>1541</v>
      </c>
      <c r="B506" s="177" t="s">
        <v>1542</v>
      </c>
      <c r="C506" s="178"/>
      <c r="D506" s="179"/>
      <c r="E506" s="179"/>
      <c r="F506" s="179"/>
      <c r="G506" s="53">
        <v>5</v>
      </c>
    </row>
    <row r="507" spans="1:7" ht="30">
      <c r="A507" s="176" t="s">
        <v>1543</v>
      </c>
      <c r="B507" s="177" t="s">
        <v>1544</v>
      </c>
      <c r="C507" s="178" t="s">
        <v>28</v>
      </c>
      <c r="D507" s="179"/>
      <c r="E507" s="179">
        <v>64.290000000000006</v>
      </c>
      <c r="F507" s="179">
        <v>64.290000000000006</v>
      </c>
      <c r="G507" s="53">
        <v>9</v>
      </c>
    </row>
    <row r="508" spans="1:7" ht="30">
      <c r="A508" s="176" t="s">
        <v>1545</v>
      </c>
      <c r="B508" s="177" t="s">
        <v>1546</v>
      </c>
      <c r="C508" s="178" t="s">
        <v>28</v>
      </c>
      <c r="D508" s="179"/>
      <c r="E508" s="179">
        <v>83.15</v>
      </c>
      <c r="F508" s="179">
        <v>83.15</v>
      </c>
      <c r="G508" s="53">
        <v>9</v>
      </c>
    </row>
    <row r="509" spans="1:7">
      <c r="A509" s="176" t="s">
        <v>1547</v>
      </c>
      <c r="B509" s="177" t="s">
        <v>1548</v>
      </c>
      <c r="C509" s="178"/>
      <c r="D509" s="179"/>
      <c r="E509" s="179"/>
      <c r="F509" s="179"/>
      <c r="G509" s="53">
        <v>5</v>
      </c>
    </row>
    <row r="510" spans="1:7">
      <c r="A510" s="176" t="s">
        <v>1549</v>
      </c>
      <c r="B510" s="177" t="s">
        <v>1550</v>
      </c>
      <c r="C510" s="178" t="s">
        <v>28</v>
      </c>
      <c r="D510" s="179"/>
      <c r="E510" s="179">
        <v>9.2100000000000009</v>
      </c>
      <c r="F510" s="179">
        <v>9.2100000000000009</v>
      </c>
      <c r="G510" s="53">
        <v>9</v>
      </c>
    </row>
    <row r="511" spans="1:7">
      <c r="A511" s="176" t="s">
        <v>1551</v>
      </c>
      <c r="B511" s="177" t="s">
        <v>1552</v>
      </c>
      <c r="C511" s="178" t="s">
        <v>28</v>
      </c>
      <c r="D511" s="179"/>
      <c r="E511" s="179">
        <v>19.989999999999998</v>
      </c>
      <c r="F511" s="179">
        <v>19.989999999999998</v>
      </c>
      <c r="G511" s="53">
        <v>9</v>
      </c>
    </row>
    <row r="512" spans="1:7">
      <c r="A512" s="176" t="s">
        <v>1553</v>
      </c>
      <c r="B512" s="177" t="s">
        <v>1554</v>
      </c>
      <c r="C512" s="178" t="s">
        <v>28</v>
      </c>
      <c r="D512" s="179">
        <v>17.04</v>
      </c>
      <c r="E512" s="179">
        <v>72</v>
      </c>
      <c r="F512" s="179">
        <v>89.04</v>
      </c>
      <c r="G512" s="53">
        <v>9</v>
      </c>
    </row>
    <row r="513" spans="1:7">
      <c r="A513" s="176" t="s">
        <v>1555</v>
      </c>
      <c r="B513" s="177" t="s">
        <v>1556</v>
      </c>
      <c r="C513" s="178"/>
      <c r="D513" s="179"/>
      <c r="E513" s="179"/>
      <c r="F513" s="179"/>
      <c r="G513" s="53">
        <v>5</v>
      </c>
    </row>
    <row r="514" spans="1:7">
      <c r="A514" s="176" t="s">
        <v>1557</v>
      </c>
      <c r="B514" s="177" t="s">
        <v>1558</v>
      </c>
      <c r="C514" s="178" t="s">
        <v>28</v>
      </c>
      <c r="D514" s="179"/>
      <c r="E514" s="179">
        <v>66.19</v>
      </c>
      <c r="F514" s="179">
        <v>66.19</v>
      </c>
      <c r="G514" s="53">
        <v>9</v>
      </c>
    </row>
    <row r="515" spans="1:7">
      <c r="A515" s="176" t="s">
        <v>1559</v>
      </c>
      <c r="B515" s="177" t="s">
        <v>1560</v>
      </c>
      <c r="C515" s="178"/>
      <c r="D515" s="179"/>
      <c r="E515" s="179"/>
      <c r="F515" s="179"/>
      <c r="G515" s="53">
        <v>5</v>
      </c>
    </row>
    <row r="516" spans="1:7">
      <c r="A516" s="176" t="s">
        <v>1561</v>
      </c>
      <c r="B516" s="177" t="s">
        <v>1562</v>
      </c>
      <c r="C516" s="178" t="s">
        <v>28</v>
      </c>
      <c r="D516" s="179"/>
      <c r="E516" s="179">
        <v>12.86</v>
      </c>
      <c r="F516" s="179">
        <v>12.86</v>
      </c>
      <c r="G516" s="53">
        <v>9</v>
      </c>
    </row>
    <row r="517" spans="1:7">
      <c r="A517" s="176" t="s">
        <v>1563</v>
      </c>
      <c r="B517" s="177" t="s">
        <v>1564</v>
      </c>
      <c r="C517" s="178"/>
      <c r="D517" s="179"/>
      <c r="E517" s="179"/>
      <c r="F517" s="179"/>
      <c r="G517" s="53">
        <v>2</v>
      </c>
    </row>
    <row r="518" spans="1:7" ht="30">
      <c r="A518" s="176" t="s">
        <v>1565</v>
      </c>
      <c r="B518" s="177" t="s">
        <v>1566</v>
      </c>
      <c r="C518" s="178"/>
      <c r="D518" s="179"/>
      <c r="E518" s="179"/>
      <c r="F518" s="179"/>
      <c r="G518" s="53">
        <v>5</v>
      </c>
    </row>
    <row r="519" spans="1:7" ht="30">
      <c r="A519" s="176" t="s">
        <v>1567</v>
      </c>
      <c r="B519" s="177" t="s">
        <v>1568</v>
      </c>
      <c r="C519" s="178" t="s">
        <v>28</v>
      </c>
      <c r="D519" s="179">
        <v>15.69</v>
      </c>
      <c r="E519" s="179">
        <v>0.3</v>
      </c>
      <c r="F519" s="179">
        <v>15.99</v>
      </c>
      <c r="G519" s="53">
        <v>9</v>
      </c>
    </row>
    <row r="520" spans="1:7" ht="30">
      <c r="A520" s="176" t="s">
        <v>122</v>
      </c>
      <c r="B520" s="177" t="s">
        <v>123</v>
      </c>
      <c r="C520" s="178" t="s">
        <v>28</v>
      </c>
      <c r="D520" s="179">
        <v>16.12</v>
      </c>
      <c r="E520" s="179">
        <v>0.3</v>
      </c>
      <c r="F520" s="179">
        <v>16.420000000000002</v>
      </c>
      <c r="G520" s="53">
        <v>9</v>
      </c>
    </row>
    <row r="521" spans="1:7" ht="30">
      <c r="A521" s="176" t="s">
        <v>1569</v>
      </c>
      <c r="B521" s="177" t="s">
        <v>1570</v>
      </c>
      <c r="C521" s="178" t="s">
        <v>28</v>
      </c>
      <c r="D521" s="179">
        <v>33.369999999999997</v>
      </c>
      <c r="E521" s="179">
        <v>1</v>
      </c>
      <c r="F521" s="179">
        <v>34.369999999999997</v>
      </c>
      <c r="G521" s="53">
        <v>9</v>
      </c>
    </row>
    <row r="522" spans="1:7">
      <c r="A522" s="176" t="s">
        <v>1571</v>
      </c>
      <c r="B522" s="177" t="s">
        <v>1572</v>
      </c>
      <c r="C522" s="178" t="s">
        <v>28</v>
      </c>
      <c r="D522" s="179">
        <v>15.77</v>
      </c>
      <c r="E522" s="179"/>
      <c r="F522" s="179">
        <v>15.77</v>
      </c>
      <c r="G522" s="53">
        <v>9</v>
      </c>
    </row>
    <row r="523" spans="1:7" ht="30">
      <c r="A523" s="176" t="s">
        <v>1573</v>
      </c>
      <c r="B523" s="177" t="s">
        <v>1574</v>
      </c>
      <c r="C523" s="178"/>
      <c r="D523" s="179"/>
      <c r="E523" s="179"/>
      <c r="F523" s="179"/>
      <c r="G523" s="53">
        <v>5</v>
      </c>
    </row>
    <row r="524" spans="1:7" ht="30">
      <c r="A524" s="176" t="s">
        <v>1575</v>
      </c>
      <c r="B524" s="177" t="s">
        <v>1576</v>
      </c>
      <c r="C524" s="178" t="s">
        <v>28</v>
      </c>
      <c r="D524" s="179">
        <v>9.75</v>
      </c>
      <c r="E524" s="179">
        <v>1.38</v>
      </c>
      <c r="F524" s="179">
        <v>11.13</v>
      </c>
      <c r="G524" s="53">
        <v>9</v>
      </c>
    </row>
    <row r="525" spans="1:7" ht="30">
      <c r="A525" s="176" t="s">
        <v>1577</v>
      </c>
      <c r="B525" s="177" t="s">
        <v>1578</v>
      </c>
      <c r="C525" s="178" t="s">
        <v>28</v>
      </c>
      <c r="D525" s="179">
        <v>10.99</v>
      </c>
      <c r="E525" s="179">
        <v>1.56</v>
      </c>
      <c r="F525" s="179">
        <v>12.55</v>
      </c>
      <c r="G525" s="53">
        <v>9</v>
      </c>
    </row>
    <row r="526" spans="1:7" ht="30">
      <c r="A526" s="176" t="s">
        <v>1579</v>
      </c>
      <c r="B526" s="177" t="s">
        <v>1580</v>
      </c>
      <c r="C526" s="178" t="s">
        <v>28</v>
      </c>
      <c r="D526" s="179">
        <v>19.79</v>
      </c>
      <c r="E526" s="179">
        <v>0.89</v>
      </c>
      <c r="F526" s="179">
        <v>20.68</v>
      </c>
      <c r="G526" s="53">
        <v>9</v>
      </c>
    </row>
    <row r="527" spans="1:7" ht="30">
      <c r="A527" s="176" t="s">
        <v>1581</v>
      </c>
      <c r="B527" s="177" t="s">
        <v>1582</v>
      </c>
      <c r="C527" s="178" t="s">
        <v>28</v>
      </c>
      <c r="D527" s="179">
        <v>20.96</v>
      </c>
      <c r="E527" s="179">
        <v>0.85</v>
      </c>
      <c r="F527" s="179">
        <v>21.81</v>
      </c>
      <c r="G527" s="53">
        <v>9</v>
      </c>
    </row>
    <row r="528" spans="1:7">
      <c r="A528" s="176" t="s">
        <v>1583</v>
      </c>
      <c r="B528" s="177" t="s">
        <v>1584</v>
      </c>
      <c r="C528" s="178"/>
      <c r="D528" s="179"/>
      <c r="E528" s="179"/>
      <c r="F528" s="179"/>
      <c r="G528" s="53">
        <v>5</v>
      </c>
    </row>
    <row r="529" spans="1:7">
      <c r="A529" s="176" t="s">
        <v>1585</v>
      </c>
      <c r="B529" s="177" t="s">
        <v>1586</v>
      </c>
      <c r="C529" s="178" t="s">
        <v>28</v>
      </c>
      <c r="D529" s="179">
        <v>36.590000000000003</v>
      </c>
      <c r="E529" s="179">
        <v>2</v>
      </c>
      <c r="F529" s="179">
        <v>38.590000000000003</v>
      </c>
      <c r="G529" s="53">
        <v>9</v>
      </c>
    </row>
    <row r="530" spans="1:7">
      <c r="A530" s="176" t="s">
        <v>1587</v>
      </c>
      <c r="B530" s="177" t="s">
        <v>1588</v>
      </c>
      <c r="C530" s="178" t="s">
        <v>28</v>
      </c>
      <c r="D530" s="179">
        <v>31.4</v>
      </c>
      <c r="E530" s="179">
        <v>1.61</v>
      </c>
      <c r="F530" s="179">
        <v>33.01</v>
      </c>
      <c r="G530" s="53">
        <v>9</v>
      </c>
    </row>
    <row r="531" spans="1:7">
      <c r="A531" s="176" t="s">
        <v>1589</v>
      </c>
      <c r="B531" s="177" t="s">
        <v>1590</v>
      </c>
      <c r="C531" s="178"/>
      <c r="D531" s="179"/>
      <c r="E531" s="179"/>
      <c r="F531" s="179"/>
      <c r="G531" s="53">
        <v>5</v>
      </c>
    </row>
    <row r="532" spans="1:7" ht="30">
      <c r="A532" s="176" t="s">
        <v>1591</v>
      </c>
      <c r="B532" s="177" t="s">
        <v>1592</v>
      </c>
      <c r="C532" s="178" t="s">
        <v>28</v>
      </c>
      <c r="D532" s="179">
        <v>291.17</v>
      </c>
      <c r="E532" s="179"/>
      <c r="F532" s="179">
        <v>291.17</v>
      </c>
      <c r="G532" s="53">
        <v>9</v>
      </c>
    </row>
    <row r="533" spans="1:7">
      <c r="A533" s="176" t="s">
        <v>1593</v>
      </c>
      <c r="B533" s="177" t="s">
        <v>1594</v>
      </c>
      <c r="C533" s="178"/>
      <c r="D533" s="179"/>
      <c r="E533" s="179"/>
      <c r="F533" s="179"/>
      <c r="G533" s="53">
        <v>5</v>
      </c>
    </row>
    <row r="534" spans="1:7" ht="30">
      <c r="A534" s="176" t="s">
        <v>1595</v>
      </c>
      <c r="B534" s="177" t="s">
        <v>1596</v>
      </c>
      <c r="C534" s="178" t="s">
        <v>28</v>
      </c>
      <c r="D534" s="179">
        <v>5.35</v>
      </c>
      <c r="E534" s="179">
        <v>0.12</v>
      </c>
      <c r="F534" s="179">
        <v>5.47</v>
      </c>
      <c r="G534" s="53">
        <v>9</v>
      </c>
    </row>
    <row r="535" spans="1:7">
      <c r="A535" s="176" t="s">
        <v>1597</v>
      </c>
      <c r="B535" s="177" t="s">
        <v>1598</v>
      </c>
      <c r="C535" s="178"/>
      <c r="D535" s="179"/>
      <c r="E535" s="179"/>
      <c r="F535" s="179"/>
      <c r="G535" s="53">
        <v>5</v>
      </c>
    </row>
    <row r="536" spans="1:7" ht="30">
      <c r="A536" s="176" t="s">
        <v>214</v>
      </c>
      <c r="B536" s="177" t="s">
        <v>215</v>
      </c>
      <c r="C536" s="178" t="s">
        <v>28</v>
      </c>
      <c r="D536" s="179">
        <v>4.0599999999999996</v>
      </c>
      <c r="E536" s="179">
        <v>2.99</v>
      </c>
      <c r="F536" s="179">
        <v>7.05</v>
      </c>
      <c r="G536" s="53">
        <v>9</v>
      </c>
    </row>
    <row r="537" spans="1:7" ht="30">
      <c r="A537" s="176" t="s">
        <v>1599</v>
      </c>
      <c r="B537" s="177" t="s">
        <v>1600</v>
      </c>
      <c r="C537" s="178" t="s">
        <v>28</v>
      </c>
      <c r="D537" s="179">
        <v>20.97</v>
      </c>
      <c r="E537" s="179">
        <v>2.75</v>
      </c>
      <c r="F537" s="179">
        <v>23.72</v>
      </c>
      <c r="G537" s="53">
        <v>9</v>
      </c>
    </row>
    <row r="538" spans="1:7">
      <c r="A538" s="176" t="s">
        <v>1601</v>
      </c>
      <c r="B538" s="177" t="s">
        <v>1602</v>
      </c>
      <c r="C538" s="178"/>
      <c r="D538" s="179"/>
      <c r="E538" s="179"/>
      <c r="F538" s="179"/>
      <c r="G538" s="53">
        <v>5</v>
      </c>
    </row>
    <row r="539" spans="1:7" ht="30">
      <c r="A539" s="176" t="s">
        <v>1603</v>
      </c>
      <c r="B539" s="177" t="s">
        <v>1604</v>
      </c>
      <c r="C539" s="178" t="s">
        <v>28</v>
      </c>
      <c r="D539" s="179">
        <v>16.670000000000002</v>
      </c>
      <c r="E539" s="179">
        <v>0.45</v>
      </c>
      <c r="F539" s="179">
        <v>17.12</v>
      </c>
      <c r="G539" s="53">
        <v>9</v>
      </c>
    </row>
    <row r="540" spans="1:7" ht="30">
      <c r="A540" s="176" t="s">
        <v>317</v>
      </c>
      <c r="B540" s="177" t="s">
        <v>318</v>
      </c>
      <c r="C540" s="178" t="s">
        <v>28</v>
      </c>
      <c r="D540" s="179">
        <v>11.86</v>
      </c>
      <c r="E540" s="179">
        <v>0.32</v>
      </c>
      <c r="F540" s="179">
        <v>12.18</v>
      </c>
      <c r="G540" s="53">
        <v>9</v>
      </c>
    </row>
    <row r="541" spans="1:7" ht="30">
      <c r="A541" s="176" t="s">
        <v>1605</v>
      </c>
      <c r="B541" s="177" t="s">
        <v>1606</v>
      </c>
      <c r="C541" s="178" t="s">
        <v>28</v>
      </c>
      <c r="D541" s="179">
        <v>12.04</v>
      </c>
      <c r="E541" s="179">
        <v>0.14000000000000001</v>
      </c>
      <c r="F541" s="179">
        <v>12.18</v>
      </c>
      <c r="G541" s="53">
        <v>9</v>
      </c>
    </row>
    <row r="542" spans="1:7" ht="30">
      <c r="A542" s="176" t="s">
        <v>1607</v>
      </c>
      <c r="B542" s="177" t="s">
        <v>1608</v>
      </c>
      <c r="C542" s="178" t="s">
        <v>28</v>
      </c>
      <c r="D542" s="179">
        <v>20.21</v>
      </c>
      <c r="E542" s="179">
        <v>0.43</v>
      </c>
      <c r="F542" s="179">
        <v>20.64</v>
      </c>
      <c r="G542" s="53">
        <v>9</v>
      </c>
    </row>
    <row r="543" spans="1:7">
      <c r="A543" s="176" t="s">
        <v>1609</v>
      </c>
      <c r="B543" s="177" t="s">
        <v>1610</v>
      </c>
      <c r="C543" s="178"/>
      <c r="D543" s="179"/>
      <c r="E543" s="179"/>
      <c r="F543" s="179"/>
      <c r="G543" s="53">
        <v>2</v>
      </c>
    </row>
    <row r="544" spans="1:7">
      <c r="A544" s="176" t="s">
        <v>1611</v>
      </c>
      <c r="B544" s="177" t="s">
        <v>1612</v>
      </c>
      <c r="C544" s="178"/>
      <c r="D544" s="179"/>
      <c r="E544" s="179"/>
      <c r="F544" s="179"/>
      <c r="G544" s="53">
        <v>5</v>
      </c>
    </row>
    <row r="545" spans="1:7">
      <c r="A545" s="176" t="s">
        <v>1613</v>
      </c>
      <c r="B545" s="177" t="s">
        <v>1614</v>
      </c>
      <c r="C545" s="178" t="s">
        <v>26</v>
      </c>
      <c r="D545" s="179">
        <v>36.33</v>
      </c>
      <c r="E545" s="179">
        <v>63.2</v>
      </c>
      <c r="F545" s="179">
        <v>99.53</v>
      </c>
      <c r="G545" s="53">
        <v>9</v>
      </c>
    </row>
    <row r="546" spans="1:7">
      <c r="A546" s="176" t="s">
        <v>1615</v>
      </c>
      <c r="B546" s="177" t="s">
        <v>1616</v>
      </c>
      <c r="C546" s="178" t="s">
        <v>26</v>
      </c>
      <c r="D546" s="179">
        <v>19.98</v>
      </c>
      <c r="E546" s="179">
        <v>38.01</v>
      </c>
      <c r="F546" s="179">
        <v>57.99</v>
      </c>
      <c r="G546" s="53">
        <v>9</v>
      </c>
    </row>
    <row r="547" spans="1:7">
      <c r="A547" s="176" t="s">
        <v>401</v>
      </c>
      <c r="B547" s="177" t="s">
        <v>402</v>
      </c>
      <c r="C547" s="178" t="s">
        <v>26</v>
      </c>
      <c r="D547" s="179">
        <v>13.44</v>
      </c>
      <c r="E547" s="179">
        <v>9.19</v>
      </c>
      <c r="F547" s="179">
        <v>22.63</v>
      </c>
      <c r="G547" s="53">
        <v>9</v>
      </c>
    </row>
    <row r="548" spans="1:7">
      <c r="A548" s="176" t="s">
        <v>1617</v>
      </c>
      <c r="B548" s="177" t="s">
        <v>1618</v>
      </c>
      <c r="C548" s="178" t="s">
        <v>26</v>
      </c>
      <c r="D548" s="179">
        <v>46.64</v>
      </c>
      <c r="E548" s="179">
        <v>73.55</v>
      </c>
      <c r="F548" s="179">
        <v>120.19</v>
      </c>
      <c r="G548" s="53">
        <v>9</v>
      </c>
    </row>
    <row r="549" spans="1:7" ht="30">
      <c r="A549" s="176" t="s">
        <v>1619</v>
      </c>
      <c r="B549" s="177" t="s">
        <v>1620</v>
      </c>
      <c r="C549" s="178" t="s">
        <v>26</v>
      </c>
      <c r="D549" s="179">
        <v>386.07</v>
      </c>
      <c r="E549" s="179"/>
      <c r="F549" s="179">
        <v>386.07</v>
      </c>
      <c r="G549" s="53">
        <v>9</v>
      </c>
    </row>
    <row r="550" spans="1:7" ht="30">
      <c r="A550" s="176" t="s">
        <v>1621</v>
      </c>
      <c r="B550" s="177" t="s">
        <v>1622</v>
      </c>
      <c r="C550" s="178" t="s">
        <v>26</v>
      </c>
      <c r="D550" s="179">
        <v>422.14</v>
      </c>
      <c r="E550" s="179"/>
      <c r="F550" s="179">
        <v>422.14</v>
      </c>
      <c r="G550" s="53">
        <v>9</v>
      </c>
    </row>
    <row r="551" spans="1:7" ht="30">
      <c r="A551" s="176" t="s">
        <v>1623</v>
      </c>
      <c r="B551" s="177" t="s">
        <v>1624</v>
      </c>
      <c r="C551" s="178" t="s">
        <v>26</v>
      </c>
      <c r="D551" s="179">
        <v>467.36</v>
      </c>
      <c r="E551" s="179"/>
      <c r="F551" s="179">
        <v>467.36</v>
      </c>
      <c r="G551" s="53">
        <v>9</v>
      </c>
    </row>
    <row r="552" spans="1:7">
      <c r="A552" s="176" t="s">
        <v>1625</v>
      </c>
      <c r="B552" s="177" t="s">
        <v>1626</v>
      </c>
      <c r="C552" s="178"/>
      <c r="D552" s="179"/>
      <c r="E552" s="179"/>
      <c r="F552" s="179"/>
      <c r="G552" s="53">
        <v>5</v>
      </c>
    </row>
    <row r="553" spans="1:7">
      <c r="A553" s="176" t="s">
        <v>1627</v>
      </c>
      <c r="B553" s="177" t="s">
        <v>1628</v>
      </c>
      <c r="C553" s="178" t="s">
        <v>28</v>
      </c>
      <c r="D553" s="179">
        <v>21.61</v>
      </c>
      <c r="E553" s="179">
        <v>34.479999999999997</v>
      </c>
      <c r="F553" s="179">
        <v>56.09</v>
      </c>
      <c r="G553" s="53">
        <v>9</v>
      </c>
    </row>
    <row r="554" spans="1:7">
      <c r="A554" s="176" t="s">
        <v>1629</v>
      </c>
      <c r="B554" s="177" t="s">
        <v>1630</v>
      </c>
      <c r="C554" s="178" t="s">
        <v>25</v>
      </c>
      <c r="D554" s="179">
        <v>10.02</v>
      </c>
      <c r="E554" s="179">
        <v>2.37</v>
      </c>
      <c r="F554" s="179">
        <v>12.39</v>
      </c>
      <c r="G554" s="53">
        <v>9</v>
      </c>
    </row>
    <row r="555" spans="1:7">
      <c r="A555" s="176" t="s">
        <v>1631</v>
      </c>
      <c r="B555" s="177" t="s">
        <v>1632</v>
      </c>
      <c r="C555" s="178" t="s">
        <v>1633</v>
      </c>
      <c r="D555" s="179">
        <v>9.9499999999999993</v>
      </c>
      <c r="E555" s="179">
        <v>2.14</v>
      </c>
      <c r="F555" s="179">
        <v>12.09</v>
      </c>
      <c r="G555" s="53">
        <v>9</v>
      </c>
    </row>
    <row r="556" spans="1:7">
      <c r="A556" s="176" t="s">
        <v>1634</v>
      </c>
      <c r="B556" s="177" t="s">
        <v>1635</v>
      </c>
      <c r="C556" s="178" t="s">
        <v>28</v>
      </c>
      <c r="D556" s="179"/>
      <c r="E556" s="179">
        <v>16.3</v>
      </c>
      <c r="F556" s="179">
        <v>16.3</v>
      </c>
      <c r="G556" s="53">
        <v>9</v>
      </c>
    </row>
    <row r="557" spans="1:7">
      <c r="A557" s="176" t="s">
        <v>1636</v>
      </c>
      <c r="B557" s="177" t="s">
        <v>1637</v>
      </c>
      <c r="C557" s="178"/>
      <c r="D557" s="179"/>
      <c r="E557" s="179"/>
      <c r="F557" s="179"/>
      <c r="G557" s="53">
        <v>5</v>
      </c>
    </row>
    <row r="558" spans="1:7">
      <c r="A558" s="176" t="s">
        <v>1638</v>
      </c>
      <c r="B558" s="177" t="s">
        <v>1639</v>
      </c>
      <c r="C558" s="178" t="s">
        <v>28</v>
      </c>
      <c r="D558" s="179"/>
      <c r="E558" s="179">
        <v>9.51</v>
      </c>
      <c r="F558" s="179">
        <v>9.51</v>
      </c>
      <c r="G558" s="53">
        <v>9</v>
      </c>
    </row>
    <row r="559" spans="1:7">
      <c r="A559" s="176" t="s">
        <v>1640</v>
      </c>
      <c r="B559" s="177" t="s">
        <v>1641</v>
      </c>
      <c r="C559" s="178"/>
      <c r="D559" s="179"/>
      <c r="E559" s="179"/>
      <c r="F559" s="179"/>
      <c r="G559" s="53">
        <v>5</v>
      </c>
    </row>
    <row r="560" spans="1:7" ht="30">
      <c r="A560" s="176" t="s">
        <v>1642</v>
      </c>
      <c r="B560" s="177" t="s">
        <v>1643</v>
      </c>
      <c r="C560" s="178" t="s">
        <v>26</v>
      </c>
      <c r="D560" s="179">
        <v>32.11</v>
      </c>
      <c r="E560" s="179">
        <v>0.81</v>
      </c>
      <c r="F560" s="179">
        <v>32.92</v>
      </c>
      <c r="G560" s="53">
        <v>9</v>
      </c>
    </row>
    <row r="561" spans="1:7">
      <c r="A561" s="176" t="s">
        <v>1644</v>
      </c>
      <c r="B561" s="177" t="s">
        <v>1645</v>
      </c>
      <c r="C561" s="178" t="s">
        <v>28</v>
      </c>
      <c r="D561" s="179">
        <v>147.22999999999999</v>
      </c>
      <c r="E561" s="179">
        <v>23.77</v>
      </c>
      <c r="F561" s="179">
        <v>171</v>
      </c>
      <c r="G561" s="53">
        <v>9</v>
      </c>
    </row>
    <row r="562" spans="1:7">
      <c r="A562" s="176" t="s">
        <v>1646</v>
      </c>
      <c r="B562" s="177" t="s">
        <v>1647</v>
      </c>
      <c r="C562" s="178" t="s">
        <v>28</v>
      </c>
      <c r="D562" s="179">
        <v>173.98</v>
      </c>
      <c r="E562" s="179">
        <v>14.26</v>
      </c>
      <c r="F562" s="179">
        <v>188.24</v>
      </c>
      <c r="G562" s="53">
        <v>9</v>
      </c>
    </row>
    <row r="563" spans="1:7" ht="30">
      <c r="A563" s="176" t="s">
        <v>1648</v>
      </c>
      <c r="B563" s="177" t="s">
        <v>1649</v>
      </c>
      <c r="C563" s="178" t="s">
        <v>26</v>
      </c>
      <c r="D563" s="179">
        <v>6.69</v>
      </c>
      <c r="E563" s="179">
        <v>14.26</v>
      </c>
      <c r="F563" s="179">
        <v>20.95</v>
      </c>
      <c r="G563" s="53">
        <v>9</v>
      </c>
    </row>
    <row r="564" spans="1:7" ht="30">
      <c r="A564" s="176" t="s">
        <v>417</v>
      </c>
      <c r="B564" s="177" t="s">
        <v>418</v>
      </c>
      <c r="C564" s="178" t="s">
        <v>26</v>
      </c>
      <c r="D564" s="179">
        <v>9.17</v>
      </c>
      <c r="E564" s="179">
        <v>14.26</v>
      </c>
      <c r="F564" s="179">
        <v>23.43</v>
      </c>
      <c r="G564" s="53">
        <v>9</v>
      </c>
    </row>
    <row r="565" spans="1:7" ht="30">
      <c r="A565" s="176" t="s">
        <v>1650</v>
      </c>
      <c r="B565" s="177" t="s">
        <v>1651</v>
      </c>
      <c r="C565" s="178" t="s">
        <v>26</v>
      </c>
      <c r="D565" s="179">
        <v>17.98</v>
      </c>
      <c r="E565" s="179">
        <v>14.26</v>
      </c>
      <c r="F565" s="179">
        <v>32.24</v>
      </c>
      <c r="G565" s="53">
        <v>9</v>
      </c>
    </row>
    <row r="566" spans="1:7">
      <c r="A566" s="176" t="s">
        <v>1652</v>
      </c>
      <c r="B566" s="177" t="s">
        <v>1653</v>
      </c>
      <c r="C566" s="178"/>
      <c r="D566" s="179"/>
      <c r="E566" s="179"/>
      <c r="F566" s="179"/>
      <c r="G566" s="53">
        <v>5</v>
      </c>
    </row>
    <row r="567" spans="1:7">
      <c r="A567" s="176" t="s">
        <v>1654</v>
      </c>
      <c r="B567" s="177" t="s">
        <v>1655</v>
      </c>
      <c r="C567" s="178" t="s">
        <v>23</v>
      </c>
      <c r="D567" s="179">
        <v>12.49</v>
      </c>
      <c r="E567" s="179">
        <v>16.63</v>
      </c>
      <c r="F567" s="179">
        <v>29.12</v>
      </c>
      <c r="G567" s="53">
        <v>9</v>
      </c>
    </row>
    <row r="568" spans="1:7">
      <c r="A568" s="176" t="s">
        <v>1656</v>
      </c>
      <c r="B568" s="177" t="s">
        <v>1657</v>
      </c>
      <c r="C568" s="178" t="s">
        <v>23</v>
      </c>
      <c r="D568" s="179">
        <v>18.149999999999999</v>
      </c>
      <c r="E568" s="179">
        <v>19.010000000000002</v>
      </c>
      <c r="F568" s="179">
        <v>37.159999999999997</v>
      </c>
      <c r="G568" s="53">
        <v>9</v>
      </c>
    </row>
    <row r="569" spans="1:7">
      <c r="A569" s="176" t="s">
        <v>1658</v>
      </c>
      <c r="B569" s="177" t="s">
        <v>1659</v>
      </c>
      <c r="C569" s="178" t="s">
        <v>23</v>
      </c>
      <c r="D569" s="179">
        <v>17.07</v>
      </c>
      <c r="E569" s="179">
        <v>23.77</v>
      </c>
      <c r="F569" s="179">
        <v>40.840000000000003</v>
      </c>
      <c r="G569" s="53">
        <v>9</v>
      </c>
    </row>
    <row r="570" spans="1:7">
      <c r="A570" s="176" t="s">
        <v>1660</v>
      </c>
      <c r="B570" s="177" t="s">
        <v>1661</v>
      </c>
      <c r="C570" s="178"/>
      <c r="D570" s="179"/>
      <c r="E570" s="179"/>
      <c r="F570" s="179"/>
      <c r="G570" s="53">
        <v>5</v>
      </c>
    </row>
    <row r="571" spans="1:7" ht="30">
      <c r="A571" s="176" t="s">
        <v>1662</v>
      </c>
      <c r="B571" s="177" t="s">
        <v>1663</v>
      </c>
      <c r="C571" s="178" t="s">
        <v>104</v>
      </c>
      <c r="D571" s="179">
        <v>12090.57</v>
      </c>
      <c r="E571" s="179"/>
      <c r="F571" s="179">
        <v>12090.57</v>
      </c>
      <c r="G571" s="53">
        <v>9</v>
      </c>
    </row>
    <row r="572" spans="1:7" ht="45">
      <c r="A572" s="176" t="s">
        <v>1664</v>
      </c>
      <c r="B572" s="177" t="s">
        <v>1665</v>
      </c>
      <c r="C572" s="178" t="s">
        <v>1666</v>
      </c>
      <c r="D572" s="179">
        <v>810.21</v>
      </c>
      <c r="E572" s="179"/>
      <c r="F572" s="179">
        <v>810.21</v>
      </c>
      <c r="G572" s="53">
        <v>9</v>
      </c>
    </row>
    <row r="573" spans="1:7">
      <c r="A573" s="176" t="s">
        <v>1667</v>
      </c>
      <c r="B573" s="177" t="s">
        <v>1668</v>
      </c>
      <c r="C573" s="178" t="s">
        <v>24</v>
      </c>
      <c r="D573" s="179">
        <v>541.84</v>
      </c>
      <c r="E573" s="179"/>
      <c r="F573" s="179">
        <v>541.84</v>
      </c>
      <c r="G573" s="53">
        <v>9</v>
      </c>
    </row>
    <row r="574" spans="1:7" ht="30">
      <c r="A574" s="176" t="s">
        <v>1669</v>
      </c>
      <c r="B574" s="177" t="s">
        <v>1670</v>
      </c>
      <c r="C574" s="178" t="s">
        <v>1671</v>
      </c>
      <c r="D574" s="179">
        <v>2.54</v>
      </c>
      <c r="E574" s="179">
        <v>4.29</v>
      </c>
      <c r="F574" s="179">
        <v>6.83</v>
      </c>
      <c r="G574" s="53">
        <v>9</v>
      </c>
    </row>
    <row r="575" spans="1:7">
      <c r="A575" s="176" t="s">
        <v>1672</v>
      </c>
      <c r="B575" s="177" t="s">
        <v>1673</v>
      </c>
      <c r="C575" s="178"/>
      <c r="D575" s="179"/>
      <c r="E575" s="179"/>
      <c r="F575" s="179"/>
      <c r="G575" s="53">
        <v>5</v>
      </c>
    </row>
    <row r="576" spans="1:7">
      <c r="A576" s="176" t="s">
        <v>1674</v>
      </c>
      <c r="B576" s="177" t="s">
        <v>1675</v>
      </c>
      <c r="C576" s="178" t="s">
        <v>28</v>
      </c>
      <c r="D576" s="179">
        <v>184.77</v>
      </c>
      <c r="E576" s="179">
        <v>142.56</v>
      </c>
      <c r="F576" s="179">
        <v>327.33</v>
      </c>
      <c r="G576" s="53">
        <v>9</v>
      </c>
    </row>
    <row r="577" spans="1:7">
      <c r="A577" s="176" t="s">
        <v>1676</v>
      </c>
      <c r="B577" s="177" t="s">
        <v>1677</v>
      </c>
      <c r="C577" s="178" t="s">
        <v>28</v>
      </c>
      <c r="D577" s="179">
        <v>318.3</v>
      </c>
      <c r="E577" s="179">
        <v>275.8</v>
      </c>
      <c r="F577" s="179">
        <v>594.1</v>
      </c>
      <c r="G577" s="53">
        <v>9</v>
      </c>
    </row>
    <row r="578" spans="1:7" ht="45">
      <c r="A578" s="176" t="s">
        <v>1678</v>
      </c>
      <c r="B578" s="177" t="s">
        <v>1679</v>
      </c>
      <c r="C578" s="178" t="s">
        <v>28</v>
      </c>
      <c r="D578" s="179">
        <v>811.89</v>
      </c>
      <c r="E578" s="179">
        <v>128.25</v>
      </c>
      <c r="F578" s="179">
        <v>940.14</v>
      </c>
      <c r="G578" s="53">
        <v>9</v>
      </c>
    </row>
    <row r="579" spans="1:7" ht="45">
      <c r="A579" s="176" t="s">
        <v>1680</v>
      </c>
      <c r="B579" s="177" t="s">
        <v>1681</v>
      </c>
      <c r="C579" s="178" t="s">
        <v>28</v>
      </c>
      <c r="D579" s="179">
        <v>661.11</v>
      </c>
      <c r="E579" s="179">
        <v>157.5</v>
      </c>
      <c r="F579" s="179">
        <v>818.61</v>
      </c>
      <c r="G579" s="53">
        <v>9</v>
      </c>
    </row>
    <row r="580" spans="1:7">
      <c r="A580" s="176" t="s">
        <v>1682</v>
      </c>
      <c r="B580" s="177" t="s">
        <v>1683</v>
      </c>
      <c r="C580" s="178"/>
      <c r="D580" s="179"/>
      <c r="E580" s="179"/>
      <c r="F580" s="179"/>
      <c r="G580" s="53">
        <v>2</v>
      </c>
    </row>
    <row r="581" spans="1:7">
      <c r="A581" s="176" t="s">
        <v>1684</v>
      </c>
      <c r="B581" s="177" t="s">
        <v>1685</v>
      </c>
      <c r="C581" s="178"/>
      <c r="D581" s="179"/>
      <c r="E581" s="179"/>
      <c r="F581" s="179"/>
      <c r="G581" s="53">
        <v>5</v>
      </c>
    </row>
    <row r="582" spans="1:7">
      <c r="A582" s="176" t="s">
        <v>241</v>
      </c>
      <c r="B582" s="177" t="s">
        <v>240</v>
      </c>
      <c r="C582" s="178" t="s">
        <v>26</v>
      </c>
      <c r="D582" s="179">
        <v>45.02</v>
      </c>
      <c r="E582" s="179">
        <v>61.78</v>
      </c>
      <c r="F582" s="179">
        <v>106.8</v>
      </c>
      <c r="G582" s="53">
        <v>9</v>
      </c>
    </row>
    <row r="583" spans="1:7">
      <c r="A583" s="176" t="s">
        <v>1686</v>
      </c>
      <c r="B583" s="177" t="s">
        <v>1687</v>
      </c>
      <c r="C583" s="178" t="s">
        <v>26</v>
      </c>
      <c r="D583" s="179">
        <v>190.13</v>
      </c>
      <c r="E583" s="179">
        <v>71.290000000000006</v>
      </c>
      <c r="F583" s="179">
        <v>261.42</v>
      </c>
      <c r="G583" s="53">
        <v>9</v>
      </c>
    </row>
    <row r="584" spans="1:7">
      <c r="A584" s="176" t="s">
        <v>1688</v>
      </c>
      <c r="B584" s="177" t="s">
        <v>1689</v>
      </c>
      <c r="C584" s="178" t="s">
        <v>26</v>
      </c>
      <c r="D584" s="179">
        <v>65.09</v>
      </c>
      <c r="E584" s="179">
        <v>57.03</v>
      </c>
      <c r="F584" s="179">
        <v>122.12</v>
      </c>
      <c r="G584" s="53">
        <v>9</v>
      </c>
    </row>
    <row r="585" spans="1:7" ht="30">
      <c r="A585" s="176" t="s">
        <v>1690</v>
      </c>
      <c r="B585" s="177" t="s">
        <v>1691</v>
      </c>
      <c r="C585" s="178" t="s">
        <v>26</v>
      </c>
      <c r="D585" s="179"/>
      <c r="E585" s="179">
        <v>7.32</v>
      </c>
      <c r="F585" s="179">
        <v>7.32</v>
      </c>
      <c r="G585" s="53">
        <v>9</v>
      </c>
    </row>
    <row r="586" spans="1:7" ht="30">
      <c r="A586" s="176" t="s">
        <v>1692</v>
      </c>
      <c r="B586" s="177" t="s">
        <v>1693</v>
      </c>
      <c r="C586" s="178" t="s">
        <v>26</v>
      </c>
      <c r="D586" s="179"/>
      <c r="E586" s="179">
        <v>8.7100000000000009</v>
      </c>
      <c r="F586" s="179">
        <v>8.7100000000000009</v>
      </c>
      <c r="G586" s="53">
        <v>9</v>
      </c>
    </row>
    <row r="587" spans="1:7">
      <c r="A587" s="176" t="s">
        <v>1694</v>
      </c>
      <c r="B587" s="177" t="s">
        <v>1695</v>
      </c>
      <c r="C587" s="178"/>
      <c r="D587" s="179"/>
      <c r="E587" s="179"/>
      <c r="F587" s="179"/>
      <c r="G587" s="53">
        <v>5</v>
      </c>
    </row>
    <row r="588" spans="1:7">
      <c r="A588" s="176" t="s">
        <v>1696</v>
      </c>
      <c r="B588" s="177" t="s">
        <v>1697</v>
      </c>
      <c r="C588" s="178" t="s">
        <v>26</v>
      </c>
      <c r="D588" s="179">
        <v>132.59</v>
      </c>
      <c r="E588" s="179">
        <v>66.53</v>
      </c>
      <c r="F588" s="179">
        <v>199.12</v>
      </c>
      <c r="G588" s="53">
        <v>9</v>
      </c>
    </row>
    <row r="589" spans="1:7">
      <c r="A589" s="176" t="s">
        <v>1698</v>
      </c>
      <c r="B589" s="177" t="s">
        <v>1699</v>
      </c>
      <c r="C589" s="178" t="s">
        <v>26</v>
      </c>
      <c r="D589" s="179">
        <v>138.01</v>
      </c>
      <c r="E589" s="179">
        <v>66.53</v>
      </c>
      <c r="F589" s="179">
        <v>204.54</v>
      </c>
      <c r="G589" s="53">
        <v>9</v>
      </c>
    </row>
    <row r="590" spans="1:7">
      <c r="A590" s="176" t="s">
        <v>1700</v>
      </c>
      <c r="B590" s="177" t="s">
        <v>1701</v>
      </c>
      <c r="C590" s="178" t="s">
        <v>26</v>
      </c>
      <c r="D590" s="179">
        <v>125.6</v>
      </c>
      <c r="E590" s="179">
        <v>118.81</v>
      </c>
      <c r="F590" s="179">
        <v>244.41</v>
      </c>
      <c r="G590" s="53">
        <v>9</v>
      </c>
    </row>
    <row r="591" spans="1:7" ht="30">
      <c r="A591" s="176" t="s">
        <v>1702</v>
      </c>
      <c r="B591" s="177" t="s">
        <v>1703</v>
      </c>
      <c r="C591" s="178" t="s">
        <v>26</v>
      </c>
      <c r="D591" s="179">
        <v>79.28</v>
      </c>
      <c r="E591" s="179">
        <v>64.150000000000006</v>
      </c>
      <c r="F591" s="179">
        <v>143.43</v>
      </c>
      <c r="G591" s="53">
        <v>9</v>
      </c>
    </row>
    <row r="592" spans="1:7">
      <c r="A592" s="176" t="s">
        <v>1704</v>
      </c>
      <c r="B592" s="177" t="s">
        <v>1705</v>
      </c>
      <c r="C592" s="178" t="s">
        <v>26</v>
      </c>
      <c r="D592" s="179">
        <v>42.67</v>
      </c>
      <c r="E592" s="179">
        <v>52.27</v>
      </c>
      <c r="F592" s="179">
        <v>94.94</v>
      </c>
      <c r="G592" s="53">
        <v>9</v>
      </c>
    </row>
    <row r="593" spans="1:7">
      <c r="A593" s="176" t="s">
        <v>1706</v>
      </c>
      <c r="B593" s="177" t="s">
        <v>1707</v>
      </c>
      <c r="C593" s="178" t="s">
        <v>26</v>
      </c>
      <c r="D593" s="179">
        <v>99.59</v>
      </c>
      <c r="E593" s="179">
        <v>103.99</v>
      </c>
      <c r="F593" s="179">
        <v>203.58</v>
      </c>
      <c r="G593" s="53">
        <v>9</v>
      </c>
    </row>
    <row r="594" spans="1:7" ht="30">
      <c r="A594" s="176" t="s">
        <v>1708</v>
      </c>
      <c r="B594" s="177" t="s">
        <v>1709</v>
      </c>
      <c r="C594" s="178" t="s">
        <v>26</v>
      </c>
      <c r="D594" s="179">
        <v>110.65</v>
      </c>
      <c r="E594" s="179">
        <v>40.909999999999997</v>
      </c>
      <c r="F594" s="179">
        <v>151.56</v>
      </c>
      <c r="G594" s="53">
        <v>9</v>
      </c>
    </row>
    <row r="595" spans="1:7" ht="30">
      <c r="A595" s="176" t="s">
        <v>1710</v>
      </c>
      <c r="B595" s="177" t="s">
        <v>1711</v>
      </c>
      <c r="C595" s="178" t="s">
        <v>26</v>
      </c>
      <c r="D595" s="179">
        <v>110.65</v>
      </c>
      <c r="E595" s="179">
        <v>72.959999999999994</v>
      </c>
      <c r="F595" s="179">
        <v>183.61</v>
      </c>
      <c r="G595" s="53">
        <v>9</v>
      </c>
    </row>
    <row r="596" spans="1:7" ht="30">
      <c r="A596" s="176" t="s">
        <v>1712</v>
      </c>
      <c r="B596" s="177" t="s">
        <v>1713</v>
      </c>
      <c r="C596" s="178" t="s">
        <v>26</v>
      </c>
      <c r="D596" s="179">
        <v>73.17</v>
      </c>
      <c r="E596" s="179">
        <v>125.24</v>
      </c>
      <c r="F596" s="179">
        <v>198.41</v>
      </c>
      <c r="G596" s="53">
        <v>9</v>
      </c>
    </row>
    <row r="597" spans="1:7">
      <c r="A597" s="176" t="s">
        <v>1714</v>
      </c>
      <c r="B597" s="177" t="s">
        <v>1715</v>
      </c>
      <c r="C597" s="178"/>
      <c r="D597" s="179"/>
      <c r="E597" s="179"/>
      <c r="F597" s="179"/>
      <c r="G597" s="53">
        <v>5</v>
      </c>
    </row>
    <row r="598" spans="1:7">
      <c r="A598" s="176" t="s">
        <v>1716</v>
      </c>
      <c r="B598" s="177" t="s">
        <v>1717</v>
      </c>
      <c r="C598" s="178" t="s">
        <v>23</v>
      </c>
      <c r="D598" s="179">
        <v>99.69</v>
      </c>
      <c r="E598" s="179">
        <v>11.28</v>
      </c>
      <c r="F598" s="179">
        <v>110.97</v>
      </c>
      <c r="G598" s="53">
        <v>9</v>
      </c>
    </row>
    <row r="599" spans="1:7">
      <c r="A599" s="176" t="s">
        <v>1718</v>
      </c>
      <c r="B599" s="177" t="s">
        <v>1719</v>
      </c>
      <c r="C599" s="178" t="s">
        <v>23</v>
      </c>
      <c r="D599" s="179">
        <v>157.88</v>
      </c>
      <c r="E599" s="179">
        <v>11.28</v>
      </c>
      <c r="F599" s="179">
        <v>169.16</v>
      </c>
      <c r="G599" s="53">
        <v>9</v>
      </c>
    </row>
    <row r="600" spans="1:7">
      <c r="A600" s="176" t="s">
        <v>1720</v>
      </c>
      <c r="B600" s="177" t="s">
        <v>1721</v>
      </c>
      <c r="C600" s="178" t="s">
        <v>23</v>
      </c>
      <c r="D600" s="179">
        <v>190.28</v>
      </c>
      <c r="E600" s="179">
        <v>11.28</v>
      </c>
      <c r="F600" s="179">
        <v>201.56</v>
      </c>
      <c r="G600" s="53">
        <v>9</v>
      </c>
    </row>
    <row r="601" spans="1:7">
      <c r="A601" s="176" t="s">
        <v>1722</v>
      </c>
      <c r="B601" s="177" t="s">
        <v>1723</v>
      </c>
      <c r="C601" s="178" t="s">
        <v>23</v>
      </c>
      <c r="D601" s="179">
        <v>221.73</v>
      </c>
      <c r="E601" s="179">
        <v>11.28</v>
      </c>
      <c r="F601" s="179">
        <v>233.01</v>
      </c>
      <c r="G601" s="53">
        <v>9</v>
      </c>
    </row>
    <row r="602" spans="1:7">
      <c r="A602" s="176" t="s">
        <v>1724</v>
      </c>
      <c r="B602" s="177" t="s">
        <v>1725</v>
      </c>
      <c r="C602" s="178" t="s">
        <v>23</v>
      </c>
      <c r="D602" s="179">
        <v>247.57</v>
      </c>
      <c r="E602" s="179">
        <v>11.28</v>
      </c>
      <c r="F602" s="179">
        <v>258.85000000000002</v>
      </c>
      <c r="G602" s="53">
        <v>9</v>
      </c>
    </row>
    <row r="603" spans="1:7">
      <c r="A603" s="176" t="s">
        <v>1726</v>
      </c>
      <c r="B603" s="177" t="s">
        <v>1727</v>
      </c>
      <c r="C603" s="178" t="s">
        <v>23</v>
      </c>
      <c r="D603" s="179">
        <v>221.89</v>
      </c>
      <c r="E603" s="179">
        <v>11.28</v>
      </c>
      <c r="F603" s="179">
        <v>233.17</v>
      </c>
      <c r="G603" s="53">
        <v>9</v>
      </c>
    </row>
    <row r="604" spans="1:7">
      <c r="A604" s="176" t="s">
        <v>1728</v>
      </c>
      <c r="B604" s="177" t="s">
        <v>1729</v>
      </c>
      <c r="C604" s="178"/>
      <c r="D604" s="179"/>
      <c r="E604" s="179"/>
      <c r="F604" s="179"/>
      <c r="G604" s="53">
        <v>5</v>
      </c>
    </row>
    <row r="605" spans="1:7" ht="30">
      <c r="A605" s="176" t="s">
        <v>1730</v>
      </c>
      <c r="B605" s="177" t="s">
        <v>1731</v>
      </c>
      <c r="C605" s="178" t="s">
        <v>28</v>
      </c>
      <c r="D605" s="179">
        <v>428</v>
      </c>
      <c r="E605" s="179">
        <v>83.17</v>
      </c>
      <c r="F605" s="179">
        <v>511.17</v>
      </c>
      <c r="G605" s="53">
        <v>9</v>
      </c>
    </row>
    <row r="606" spans="1:7">
      <c r="A606" s="176" t="s">
        <v>1732</v>
      </c>
      <c r="B606" s="177" t="s">
        <v>1733</v>
      </c>
      <c r="C606" s="178"/>
      <c r="D606" s="179"/>
      <c r="E606" s="179"/>
      <c r="F606" s="179"/>
      <c r="G606" s="53">
        <v>2</v>
      </c>
    </row>
    <row r="607" spans="1:7">
      <c r="A607" s="176" t="s">
        <v>1734</v>
      </c>
      <c r="B607" s="177" t="s">
        <v>1735</v>
      </c>
      <c r="C607" s="178"/>
      <c r="D607" s="179"/>
      <c r="E607" s="179"/>
      <c r="F607" s="179"/>
      <c r="G607" s="53">
        <v>5</v>
      </c>
    </row>
    <row r="608" spans="1:7">
      <c r="A608" s="176" t="s">
        <v>1736</v>
      </c>
      <c r="B608" s="177" t="s">
        <v>1737</v>
      </c>
      <c r="C608" s="178" t="s">
        <v>25</v>
      </c>
      <c r="D608" s="179">
        <v>9.1</v>
      </c>
      <c r="E608" s="179">
        <v>2.75</v>
      </c>
      <c r="F608" s="179">
        <v>11.85</v>
      </c>
      <c r="G608" s="53">
        <v>9</v>
      </c>
    </row>
    <row r="609" spans="1:7">
      <c r="A609" s="176" t="s">
        <v>82</v>
      </c>
      <c r="B609" s="177" t="s">
        <v>129</v>
      </c>
      <c r="C609" s="178" t="s">
        <v>25</v>
      </c>
      <c r="D609" s="179">
        <v>8</v>
      </c>
      <c r="E609" s="179">
        <v>2.75</v>
      </c>
      <c r="F609" s="179">
        <v>10.75</v>
      </c>
      <c r="G609" s="53">
        <v>9</v>
      </c>
    </row>
    <row r="610" spans="1:7">
      <c r="A610" s="176" t="s">
        <v>1738</v>
      </c>
      <c r="B610" s="177" t="s">
        <v>1739</v>
      </c>
      <c r="C610" s="178" t="s">
        <v>25</v>
      </c>
      <c r="D610" s="179">
        <v>8.58</v>
      </c>
      <c r="E610" s="179">
        <v>2.75</v>
      </c>
      <c r="F610" s="179">
        <v>11.33</v>
      </c>
      <c r="G610" s="53">
        <v>9</v>
      </c>
    </row>
    <row r="611" spans="1:7">
      <c r="A611" s="176" t="s">
        <v>1740</v>
      </c>
      <c r="B611" s="177" t="s">
        <v>1741</v>
      </c>
      <c r="C611" s="178"/>
      <c r="D611" s="179"/>
      <c r="E611" s="179"/>
      <c r="F611" s="179"/>
      <c r="G611" s="53">
        <v>5</v>
      </c>
    </row>
    <row r="612" spans="1:7">
      <c r="A612" s="176" t="s">
        <v>1742</v>
      </c>
      <c r="B612" s="177" t="s">
        <v>1743</v>
      </c>
      <c r="C612" s="178" t="s">
        <v>25</v>
      </c>
      <c r="D612" s="179">
        <v>9.19</v>
      </c>
      <c r="E612" s="179">
        <v>1.38</v>
      </c>
      <c r="F612" s="179">
        <v>10.57</v>
      </c>
      <c r="G612" s="53">
        <v>9</v>
      </c>
    </row>
    <row r="613" spans="1:7">
      <c r="A613" s="176" t="s">
        <v>1744</v>
      </c>
      <c r="B613" s="177" t="s">
        <v>1745</v>
      </c>
      <c r="C613" s="178"/>
      <c r="D613" s="179"/>
      <c r="E613" s="179"/>
      <c r="F613" s="179"/>
      <c r="G613" s="53">
        <v>5</v>
      </c>
    </row>
    <row r="614" spans="1:7" ht="30">
      <c r="A614" s="176" t="s">
        <v>1746</v>
      </c>
      <c r="B614" s="177" t="s">
        <v>1747</v>
      </c>
      <c r="C614" s="178" t="s">
        <v>25</v>
      </c>
      <c r="D614" s="179">
        <v>61.89</v>
      </c>
      <c r="E614" s="179">
        <v>13.85</v>
      </c>
      <c r="F614" s="179">
        <v>75.739999999999995</v>
      </c>
      <c r="G614" s="53">
        <v>9</v>
      </c>
    </row>
    <row r="615" spans="1:7">
      <c r="A615" s="176" t="s">
        <v>1748</v>
      </c>
      <c r="B615" s="177" t="s">
        <v>1749</v>
      </c>
      <c r="C615" s="178"/>
      <c r="D615" s="179"/>
      <c r="E615" s="179"/>
      <c r="F615" s="179"/>
      <c r="G615" s="53">
        <v>2</v>
      </c>
    </row>
    <row r="616" spans="1:7">
      <c r="A616" s="176" t="s">
        <v>1750</v>
      </c>
      <c r="B616" s="177" t="s">
        <v>1751</v>
      </c>
      <c r="C616" s="178"/>
      <c r="D616" s="179"/>
      <c r="E616" s="179"/>
      <c r="F616" s="179"/>
      <c r="G616" s="53">
        <v>5</v>
      </c>
    </row>
    <row r="617" spans="1:7">
      <c r="A617" s="176" t="s">
        <v>242</v>
      </c>
      <c r="B617" s="177" t="s">
        <v>1752</v>
      </c>
      <c r="C617" s="178" t="s">
        <v>28</v>
      </c>
      <c r="D617" s="179">
        <v>486.14</v>
      </c>
      <c r="E617" s="179"/>
      <c r="F617" s="179">
        <v>486.14</v>
      </c>
      <c r="G617" s="53">
        <v>9</v>
      </c>
    </row>
    <row r="618" spans="1:7">
      <c r="A618" s="176" t="s">
        <v>1753</v>
      </c>
      <c r="B618" s="177" t="s">
        <v>1754</v>
      </c>
      <c r="C618" s="178" t="s">
        <v>28</v>
      </c>
      <c r="D618" s="179">
        <v>509.9</v>
      </c>
      <c r="E618" s="179"/>
      <c r="F618" s="179">
        <v>509.9</v>
      </c>
      <c r="G618" s="53">
        <v>9</v>
      </c>
    </row>
    <row r="619" spans="1:7">
      <c r="A619" s="176" t="s">
        <v>1755</v>
      </c>
      <c r="B619" s="177" t="s">
        <v>1756</v>
      </c>
      <c r="C619" s="178" t="s">
        <v>28</v>
      </c>
      <c r="D619" s="179">
        <v>534.82000000000005</v>
      </c>
      <c r="E619" s="179"/>
      <c r="F619" s="179">
        <v>534.82000000000005</v>
      </c>
      <c r="G619" s="53">
        <v>9</v>
      </c>
    </row>
    <row r="620" spans="1:7">
      <c r="A620" s="176" t="s">
        <v>1757</v>
      </c>
      <c r="B620" s="177" t="s">
        <v>1758</v>
      </c>
      <c r="C620" s="178" t="s">
        <v>28</v>
      </c>
      <c r="D620" s="179">
        <v>560.96</v>
      </c>
      <c r="E620" s="179"/>
      <c r="F620" s="179">
        <v>560.96</v>
      </c>
      <c r="G620" s="53">
        <v>9</v>
      </c>
    </row>
    <row r="621" spans="1:7">
      <c r="A621" s="176" t="s">
        <v>1759</v>
      </c>
      <c r="B621" s="177" t="s">
        <v>1760</v>
      </c>
      <c r="C621" s="178" t="s">
        <v>28</v>
      </c>
      <c r="D621" s="179">
        <v>588.38</v>
      </c>
      <c r="E621" s="179"/>
      <c r="F621" s="179">
        <v>588.38</v>
      </c>
      <c r="G621" s="53">
        <v>9</v>
      </c>
    </row>
    <row r="622" spans="1:7">
      <c r="A622" s="176" t="s">
        <v>1761</v>
      </c>
      <c r="B622" s="177" t="s">
        <v>1762</v>
      </c>
      <c r="C622" s="178" t="s">
        <v>28</v>
      </c>
      <c r="D622" s="179">
        <v>543.76</v>
      </c>
      <c r="E622" s="179"/>
      <c r="F622" s="179">
        <v>543.76</v>
      </c>
      <c r="G622" s="53">
        <v>9</v>
      </c>
    </row>
    <row r="623" spans="1:7">
      <c r="A623" s="176" t="s">
        <v>1763</v>
      </c>
      <c r="B623" s="177" t="s">
        <v>1764</v>
      </c>
      <c r="C623" s="178" t="s">
        <v>28</v>
      </c>
      <c r="D623" s="179">
        <v>565.38</v>
      </c>
      <c r="E623" s="179"/>
      <c r="F623" s="179">
        <v>565.38</v>
      </c>
      <c r="G623" s="53">
        <v>9</v>
      </c>
    </row>
    <row r="624" spans="1:7">
      <c r="A624" s="176" t="s">
        <v>1765</v>
      </c>
      <c r="B624" s="177" t="s">
        <v>1766</v>
      </c>
      <c r="C624" s="178" t="s">
        <v>28</v>
      </c>
      <c r="D624" s="179">
        <v>589.96</v>
      </c>
      <c r="E624" s="179"/>
      <c r="F624" s="179">
        <v>589.96</v>
      </c>
      <c r="G624" s="53">
        <v>9</v>
      </c>
    </row>
    <row r="625" spans="1:7">
      <c r="A625" s="176" t="s">
        <v>1767</v>
      </c>
      <c r="B625" s="177" t="s">
        <v>1768</v>
      </c>
      <c r="C625" s="178" t="s">
        <v>28</v>
      </c>
      <c r="D625" s="179">
        <v>615.74</v>
      </c>
      <c r="E625" s="179"/>
      <c r="F625" s="179">
        <v>615.74</v>
      </c>
      <c r="G625" s="53">
        <v>9</v>
      </c>
    </row>
    <row r="626" spans="1:7">
      <c r="A626" s="176" t="s">
        <v>1769</v>
      </c>
      <c r="B626" s="177" t="s">
        <v>1770</v>
      </c>
      <c r="C626" s="178" t="s">
        <v>28</v>
      </c>
      <c r="D626" s="179">
        <v>644.99</v>
      </c>
      <c r="E626" s="179"/>
      <c r="F626" s="179">
        <v>644.99</v>
      </c>
      <c r="G626" s="53">
        <v>9</v>
      </c>
    </row>
    <row r="627" spans="1:7" ht="30">
      <c r="A627" s="176" t="s">
        <v>1771</v>
      </c>
      <c r="B627" s="177" t="s">
        <v>1772</v>
      </c>
      <c r="C627" s="178" t="s">
        <v>28</v>
      </c>
      <c r="D627" s="179">
        <v>621.11</v>
      </c>
      <c r="E627" s="179"/>
      <c r="F627" s="179">
        <v>621.11</v>
      </c>
      <c r="G627" s="53">
        <v>9</v>
      </c>
    </row>
    <row r="628" spans="1:7">
      <c r="A628" s="176" t="s">
        <v>1773</v>
      </c>
      <c r="B628" s="177" t="s">
        <v>1774</v>
      </c>
      <c r="C628" s="178" t="s">
        <v>28</v>
      </c>
      <c r="D628" s="179">
        <v>511.11</v>
      </c>
      <c r="E628" s="179"/>
      <c r="F628" s="179">
        <v>511.11</v>
      </c>
      <c r="G628" s="53">
        <v>9</v>
      </c>
    </row>
    <row r="629" spans="1:7">
      <c r="A629" s="176" t="s">
        <v>1775</v>
      </c>
      <c r="B629" s="177" t="s">
        <v>1776</v>
      </c>
      <c r="C629" s="178" t="s">
        <v>28</v>
      </c>
      <c r="D629" s="179">
        <v>606.42999999999995</v>
      </c>
      <c r="E629" s="179"/>
      <c r="F629" s="179">
        <v>606.42999999999995</v>
      </c>
      <c r="G629" s="53">
        <v>9</v>
      </c>
    </row>
    <row r="630" spans="1:7">
      <c r="A630" s="176" t="s">
        <v>1777</v>
      </c>
      <c r="B630" s="177" t="s">
        <v>1778</v>
      </c>
      <c r="C630" s="178"/>
      <c r="D630" s="179"/>
      <c r="E630" s="179"/>
      <c r="F630" s="179"/>
      <c r="G630" s="53">
        <v>5</v>
      </c>
    </row>
    <row r="631" spans="1:7">
      <c r="A631" s="176" t="s">
        <v>1779</v>
      </c>
      <c r="B631" s="177" t="s">
        <v>1780</v>
      </c>
      <c r="C631" s="178" t="s">
        <v>28</v>
      </c>
      <c r="D631" s="179">
        <v>611.1</v>
      </c>
      <c r="E631" s="179"/>
      <c r="F631" s="179">
        <v>611.1</v>
      </c>
      <c r="G631" s="53">
        <v>9</v>
      </c>
    </row>
    <row r="632" spans="1:7">
      <c r="A632" s="176" t="s">
        <v>1781</v>
      </c>
      <c r="B632" s="177" t="s">
        <v>1782</v>
      </c>
      <c r="C632" s="178" t="s">
        <v>28</v>
      </c>
      <c r="D632" s="179">
        <v>635.25</v>
      </c>
      <c r="E632" s="179"/>
      <c r="F632" s="179">
        <v>635.25</v>
      </c>
      <c r="G632" s="53">
        <v>9</v>
      </c>
    </row>
    <row r="633" spans="1:7">
      <c r="A633" s="176" t="s">
        <v>1783</v>
      </c>
      <c r="B633" s="177" t="s">
        <v>1784</v>
      </c>
      <c r="C633" s="178" t="s">
        <v>28</v>
      </c>
      <c r="D633" s="179">
        <v>592.07000000000005</v>
      </c>
      <c r="E633" s="179"/>
      <c r="F633" s="179">
        <v>592.07000000000005</v>
      </c>
      <c r="G633" s="53">
        <v>9</v>
      </c>
    </row>
    <row r="634" spans="1:7" ht="30">
      <c r="A634" s="176" t="s">
        <v>1785</v>
      </c>
      <c r="B634" s="177" t="s">
        <v>1786</v>
      </c>
      <c r="C634" s="178"/>
      <c r="D634" s="179"/>
      <c r="E634" s="179"/>
      <c r="F634" s="179"/>
      <c r="G634" s="53">
        <v>5</v>
      </c>
    </row>
    <row r="635" spans="1:7">
      <c r="A635" s="176" t="s">
        <v>1787</v>
      </c>
      <c r="B635" s="177" t="s">
        <v>1788</v>
      </c>
      <c r="C635" s="178" t="s">
        <v>28</v>
      </c>
      <c r="D635" s="179">
        <v>398.92</v>
      </c>
      <c r="E635" s="179">
        <v>128.58000000000001</v>
      </c>
      <c r="F635" s="179">
        <v>527.5</v>
      </c>
      <c r="G635" s="53">
        <v>9</v>
      </c>
    </row>
    <row r="636" spans="1:7" ht="30">
      <c r="A636" s="176" t="s">
        <v>1789</v>
      </c>
      <c r="B636" s="177" t="s">
        <v>1790</v>
      </c>
      <c r="C636" s="178"/>
      <c r="D636" s="179"/>
      <c r="E636" s="179"/>
      <c r="F636" s="179"/>
      <c r="G636" s="53">
        <v>5</v>
      </c>
    </row>
    <row r="637" spans="1:7" ht="30">
      <c r="A637" s="176" t="s">
        <v>1791</v>
      </c>
      <c r="B637" s="177" t="s">
        <v>1792</v>
      </c>
      <c r="C637" s="178" t="s">
        <v>28</v>
      </c>
      <c r="D637" s="179">
        <v>331.74</v>
      </c>
      <c r="E637" s="179">
        <v>53.58</v>
      </c>
      <c r="F637" s="179">
        <v>385.32</v>
      </c>
      <c r="G637" s="53">
        <v>9</v>
      </c>
    </row>
    <row r="638" spans="1:7" ht="30">
      <c r="A638" s="176" t="s">
        <v>1793</v>
      </c>
      <c r="B638" s="177" t="s">
        <v>1794</v>
      </c>
      <c r="C638" s="178" t="s">
        <v>28</v>
      </c>
      <c r="D638" s="179">
        <v>361.74</v>
      </c>
      <c r="E638" s="179">
        <v>53.58</v>
      </c>
      <c r="F638" s="179">
        <v>415.32</v>
      </c>
      <c r="G638" s="53">
        <v>9</v>
      </c>
    </row>
    <row r="639" spans="1:7" ht="30">
      <c r="A639" s="176" t="s">
        <v>1795</v>
      </c>
      <c r="B639" s="177" t="s">
        <v>1796</v>
      </c>
      <c r="C639" s="178" t="s">
        <v>28</v>
      </c>
      <c r="D639" s="179">
        <v>425.68</v>
      </c>
      <c r="E639" s="179">
        <v>53.58</v>
      </c>
      <c r="F639" s="179">
        <v>479.26</v>
      </c>
      <c r="G639" s="53">
        <v>9</v>
      </c>
    </row>
    <row r="640" spans="1:7">
      <c r="A640" s="176" t="s">
        <v>1797</v>
      </c>
      <c r="B640" s="177" t="s">
        <v>1798</v>
      </c>
      <c r="C640" s="178"/>
      <c r="D640" s="179"/>
      <c r="E640" s="179"/>
      <c r="F640" s="179"/>
      <c r="G640" s="53">
        <v>5</v>
      </c>
    </row>
    <row r="641" spans="1:7">
      <c r="A641" s="176" t="s">
        <v>1799</v>
      </c>
      <c r="B641" s="177" t="s">
        <v>1800</v>
      </c>
      <c r="C641" s="178" t="s">
        <v>28</v>
      </c>
      <c r="D641" s="179">
        <v>74.849999999999994</v>
      </c>
      <c r="E641" s="179">
        <v>53.58</v>
      </c>
      <c r="F641" s="179">
        <v>128.43</v>
      </c>
      <c r="G641" s="53">
        <v>9</v>
      </c>
    </row>
    <row r="642" spans="1:7">
      <c r="A642" s="176" t="s">
        <v>1801</v>
      </c>
      <c r="B642" s="177" t="s">
        <v>34217</v>
      </c>
      <c r="C642" s="178" t="s">
        <v>28</v>
      </c>
      <c r="D642" s="179">
        <v>3980.85</v>
      </c>
      <c r="E642" s="179">
        <v>60.1</v>
      </c>
      <c r="F642" s="179">
        <v>4040.95</v>
      </c>
      <c r="G642" s="53">
        <v>9</v>
      </c>
    </row>
    <row r="643" spans="1:7">
      <c r="A643" s="176" t="s">
        <v>1802</v>
      </c>
      <c r="B643" s="177" t="s">
        <v>1803</v>
      </c>
      <c r="C643" s="178" t="s">
        <v>28</v>
      </c>
      <c r="D643" s="179">
        <v>369.3</v>
      </c>
      <c r="E643" s="179">
        <v>60.1</v>
      </c>
      <c r="F643" s="179">
        <v>429.4</v>
      </c>
      <c r="G643" s="53">
        <v>9</v>
      </c>
    </row>
    <row r="644" spans="1:7" ht="30">
      <c r="A644" s="176" t="s">
        <v>1804</v>
      </c>
      <c r="B644" s="177" t="s">
        <v>1805</v>
      </c>
      <c r="C644" s="178" t="s">
        <v>28</v>
      </c>
      <c r="D644" s="179">
        <v>386.46</v>
      </c>
      <c r="E644" s="179">
        <v>395.06</v>
      </c>
      <c r="F644" s="179">
        <v>781.52</v>
      </c>
      <c r="G644" s="53">
        <v>9</v>
      </c>
    </row>
    <row r="645" spans="1:7" ht="30">
      <c r="A645" s="176" t="s">
        <v>1806</v>
      </c>
      <c r="B645" s="177" t="s">
        <v>1807</v>
      </c>
      <c r="C645" s="178" t="s">
        <v>28</v>
      </c>
      <c r="D645" s="179">
        <v>2412.35</v>
      </c>
      <c r="E645" s="179">
        <v>723.04</v>
      </c>
      <c r="F645" s="179">
        <v>3135.39</v>
      </c>
      <c r="G645" s="53">
        <v>9</v>
      </c>
    </row>
    <row r="646" spans="1:7">
      <c r="A646" s="176" t="s">
        <v>1808</v>
      </c>
      <c r="B646" s="177" t="s">
        <v>1809</v>
      </c>
      <c r="C646" s="178"/>
      <c r="D646" s="179"/>
      <c r="E646" s="179"/>
      <c r="F646" s="179"/>
      <c r="G646" s="53">
        <v>5</v>
      </c>
    </row>
    <row r="647" spans="1:7" ht="30">
      <c r="A647" s="176" t="s">
        <v>411</v>
      </c>
      <c r="B647" s="177" t="s">
        <v>412</v>
      </c>
      <c r="C647" s="178" t="s">
        <v>28</v>
      </c>
      <c r="D647" s="179">
        <v>507.55</v>
      </c>
      <c r="E647" s="179">
        <v>53.58</v>
      </c>
      <c r="F647" s="179">
        <v>561.13</v>
      </c>
      <c r="G647" s="53">
        <v>9</v>
      </c>
    </row>
    <row r="648" spans="1:7">
      <c r="A648" s="176" t="s">
        <v>1810</v>
      </c>
      <c r="B648" s="177" t="s">
        <v>1811</v>
      </c>
      <c r="C648" s="178"/>
      <c r="D648" s="179"/>
      <c r="E648" s="179"/>
      <c r="F648" s="179"/>
      <c r="G648" s="53">
        <v>5</v>
      </c>
    </row>
    <row r="649" spans="1:7" ht="30">
      <c r="A649" s="176" t="s">
        <v>1812</v>
      </c>
      <c r="B649" s="177" t="s">
        <v>1813</v>
      </c>
      <c r="C649" s="178" t="s">
        <v>28</v>
      </c>
      <c r="D649" s="179"/>
      <c r="E649" s="179">
        <v>90.38</v>
      </c>
      <c r="F649" s="179">
        <v>90.38</v>
      </c>
      <c r="G649" s="53">
        <v>9</v>
      </c>
    </row>
    <row r="650" spans="1:7" ht="30">
      <c r="A650" s="176" t="s">
        <v>1814</v>
      </c>
      <c r="B650" s="177" t="s">
        <v>1815</v>
      </c>
      <c r="C650" s="178" t="s">
        <v>28</v>
      </c>
      <c r="D650" s="179"/>
      <c r="E650" s="179">
        <v>180.76</v>
      </c>
      <c r="F650" s="179">
        <v>180.76</v>
      </c>
      <c r="G650" s="53">
        <v>9</v>
      </c>
    </row>
    <row r="651" spans="1:7" ht="30">
      <c r="A651" s="176" t="s">
        <v>1816</v>
      </c>
      <c r="B651" s="177" t="s">
        <v>1817</v>
      </c>
      <c r="C651" s="178" t="s">
        <v>28</v>
      </c>
      <c r="D651" s="179"/>
      <c r="E651" s="179">
        <v>124.86</v>
      </c>
      <c r="F651" s="179">
        <v>124.86</v>
      </c>
      <c r="G651" s="53">
        <v>9</v>
      </c>
    </row>
    <row r="652" spans="1:7" ht="30">
      <c r="A652" s="176" t="s">
        <v>1818</v>
      </c>
      <c r="B652" s="177" t="s">
        <v>1819</v>
      </c>
      <c r="C652" s="178" t="s">
        <v>28</v>
      </c>
      <c r="D652" s="179">
        <v>60.61</v>
      </c>
      <c r="E652" s="179">
        <v>68.95</v>
      </c>
      <c r="F652" s="179">
        <v>129.56</v>
      </c>
      <c r="G652" s="53">
        <v>9</v>
      </c>
    </row>
    <row r="653" spans="1:7" ht="30">
      <c r="A653" s="176" t="s">
        <v>1820</v>
      </c>
      <c r="B653" s="177" t="s">
        <v>1821</v>
      </c>
      <c r="C653" s="178" t="s">
        <v>26</v>
      </c>
      <c r="D653" s="179">
        <v>15.86</v>
      </c>
      <c r="E653" s="179"/>
      <c r="F653" s="179">
        <v>15.86</v>
      </c>
      <c r="G653" s="53">
        <v>9</v>
      </c>
    </row>
    <row r="654" spans="1:7">
      <c r="A654" s="176" t="s">
        <v>1822</v>
      </c>
      <c r="B654" s="177" t="s">
        <v>1823</v>
      </c>
      <c r="C654" s="178"/>
      <c r="D654" s="179"/>
      <c r="E654" s="179"/>
      <c r="F654" s="179"/>
      <c r="G654" s="53">
        <v>5</v>
      </c>
    </row>
    <row r="655" spans="1:7">
      <c r="A655" s="176" t="s">
        <v>198</v>
      </c>
      <c r="B655" s="177" t="s">
        <v>197</v>
      </c>
      <c r="C655" s="178" t="s">
        <v>28</v>
      </c>
      <c r="D655" s="179">
        <v>192.86</v>
      </c>
      <c r="E655" s="179">
        <v>75.010000000000005</v>
      </c>
      <c r="F655" s="179">
        <v>267.87</v>
      </c>
      <c r="G655" s="53">
        <v>9</v>
      </c>
    </row>
    <row r="656" spans="1:7">
      <c r="A656" s="176" t="s">
        <v>109</v>
      </c>
      <c r="B656" s="177" t="s">
        <v>115</v>
      </c>
      <c r="C656" s="178" t="s">
        <v>28</v>
      </c>
      <c r="D656" s="179">
        <v>176.68</v>
      </c>
      <c r="E656" s="179">
        <v>32.15</v>
      </c>
      <c r="F656" s="179">
        <v>208.83</v>
      </c>
      <c r="G656" s="53">
        <v>9</v>
      </c>
    </row>
    <row r="657" spans="1:7">
      <c r="A657" s="176" t="s">
        <v>1824</v>
      </c>
      <c r="B657" s="177" t="s">
        <v>24667</v>
      </c>
      <c r="C657" s="178" t="s">
        <v>26</v>
      </c>
      <c r="D657" s="179">
        <v>0.88</v>
      </c>
      <c r="E657" s="179">
        <v>0.64</v>
      </c>
      <c r="F657" s="179">
        <v>1.52</v>
      </c>
      <c r="G657" s="53">
        <v>9</v>
      </c>
    </row>
    <row r="658" spans="1:7" ht="30">
      <c r="A658" s="176" t="s">
        <v>1826</v>
      </c>
      <c r="B658" s="177" t="s">
        <v>1827</v>
      </c>
      <c r="C658" s="178" t="s">
        <v>28</v>
      </c>
      <c r="D658" s="179">
        <v>1075.46</v>
      </c>
      <c r="E658" s="179">
        <v>98.77</v>
      </c>
      <c r="F658" s="179">
        <v>1174.23</v>
      </c>
      <c r="G658" s="53">
        <v>9</v>
      </c>
    </row>
    <row r="659" spans="1:7">
      <c r="A659" s="176" t="s">
        <v>1828</v>
      </c>
      <c r="B659" s="177" t="s">
        <v>1829</v>
      </c>
      <c r="C659" s="178" t="s">
        <v>28</v>
      </c>
      <c r="D659" s="179">
        <v>333.38</v>
      </c>
      <c r="E659" s="179">
        <v>42.86</v>
      </c>
      <c r="F659" s="179">
        <v>376.24</v>
      </c>
      <c r="G659" s="53">
        <v>9</v>
      </c>
    </row>
    <row r="660" spans="1:7" ht="30">
      <c r="A660" s="176" t="s">
        <v>1830</v>
      </c>
      <c r="B660" s="177" t="s">
        <v>1831</v>
      </c>
      <c r="C660" s="178" t="s">
        <v>28</v>
      </c>
      <c r="D660" s="179"/>
      <c r="E660" s="179">
        <v>42.86</v>
      </c>
      <c r="F660" s="179">
        <v>42.86</v>
      </c>
      <c r="G660" s="53">
        <v>9</v>
      </c>
    </row>
    <row r="661" spans="1:7">
      <c r="A661" s="176" t="s">
        <v>505</v>
      </c>
      <c r="B661" s="177" t="s">
        <v>506</v>
      </c>
      <c r="C661" s="178" t="s">
        <v>28</v>
      </c>
      <c r="D661" s="179">
        <v>232.05</v>
      </c>
      <c r="E661" s="179">
        <v>21.43</v>
      </c>
      <c r="F661" s="179">
        <v>253.48</v>
      </c>
      <c r="G661" s="53">
        <v>9</v>
      </c>
    </row>
    <row r="662" spans="1:7">
      <c r="A662" s="176" t="s">
        <v>1832</v>
      </c>
      <c r="B662" s="177" t="s">
        <v>1833</v>
      </c>
      <c r="C662" s="178" t="s">
        <v>28</v>
      </c>
      <c r="D662" s="179">
        <v>198.82</v>
      </c>
      <c r="E662" s="179">
        <v>64.290000000000006</v>
      </c>
      <c r="F662" s="179">
        <v>263.11</v>
      </c>
      <c r="G662" s="53">
        <v>9</v>
      </c>
    </row>
    <row r="663" spans="1:7">
      <c r="A663" s="176" t="s">
        <v>1834</v>
      </c>
      <c r="B663" s="177" t="s">
        <v>1835</v>
      </c>
      <c r="C663" s="178" t="s">
        <v>28</v>
      </c>
      <c r="D663" s="179">
        <v>192.86</v>
      </c>
      <c r="E663" s="179">
        <v>101.1</v>
      </c>
      <c r="F663" s="179">
        <v>293.95999999999998</v>
      </c>
      <c r="G663" s="53">
        <v>9</v>
      </c>
    </row>
    <row r="664" spans="1:7">
      <c r="A664" s="176" t="s">
        <v>1836</v>
      </c>
      <c r="B664" s="177" t="s">
        <v>1837</v>
      </c>
      <c r="C664" s="178" t="s">
        <v>28</v>
      </c>
      <c r="D664" s="179">
        <v>211.74</v>
      </c>
      <c r="E664" s="179">
        <v>0.21</v>
      </c>
      <c r="F664" s="179">
        <v>211.95</v>
      </c>
      <c r="G664" s="53">
        <v>9</v>
      </c>
    </row>
    <row r="665" spans="1:7">
      <c r="A665" s="176" t="s">
        <v>1838</v>
      </c>
      <c r="B665" s="177" t="s">
        <v>1839</v>
      </c>
      <c r="C665" s="178" t="s">
        <v>28</v>
      </c>
      <c r="D665" s="179">
        <v>357.32</v>
      </c>
      <c r="E665" s="179">
        <v>17.14</v>
      </c>
      <c r="F665" s="179">
        <v>374.46</v>
      </c>
      <c r="G665" s="53">
        <v>9</v>
      </c>
    </row>
    <row r="666" spans="1:7" ht="30">
      <c r="A666" s="176" t="s">
        <v>1840</v>
      </c>
      <c r="B666" s="177" t="s">
        <v>1841</v>
      </c>
      <c r="C666" s="178" t="s">
        <v>28</v>
      </c>
      <c r="D666" s="179">
        <v>1129.23</v>
      </c>
      <c r="E666" s="179">
        <v>17.14</v>
      </c>
      <c r="F666" s="179">
        <v>1146.3699999999999</v>
      </c>
      <c r="G666" s="53">
        <v>9</v>
      </c>
    </row>
    <row r="667" spans="1:7">
      <c r="A667" s="176" t="s">
        <v>1842</v>
      </c>
      <c r="B667" s="177" t="s">
        <v>1843</v>
      </c>
      <c r="C667" s="178"/>
      <c r="D667" s="179"/>
      <c r="E667" s="179"/>
      <c r="F667" s="179"/>
      <c r="G667" s="53">
        <v>5</v>
      </c>
    </row>
    <row r="668" spans="1:7">
      <c r="A668" s="176" t="s">
        <v>1844</v>
      </c>
      <c r="B668" s="177" t="s">
        <v>1845</v>
      </c>
      <c r="C668" s="178" t="s">
        <v>26</v>
      </c>
      <c r="D668" s="179">
        <v>2.7</v>
      </c>
      <c r="E668" s="179">
        <v>5.36</v>
      </c>
      <c r="F668" s="179">
        <v>8.06</v>
      </c>
      <c r="G668" s="53">
        <v>9</v>
      </c>
    </row>
    <row r="669" spans="1:7" ht="30">
      <c r="A669" s="176" t="s">
        <v>226</v>
      </c>
      <c r="B669" s="177" t="s">
        <v>262</v>
      </c>
      <c r="C669" s="178" t="s">
        <v>23</v>
      </c>
      <c r="D669" s="179">
        <v>11.42</v>
      </c>
      <c r="E669" s="179"/>
      <c r="F669" s="179">
        <v>11.42</v>
      </c>
      <c r="G669" s="53">
        <v>9</v>
      </c>
    </row>
    <row r="670" spans="1:7">
      <c r="A670" s="176" t="s">
        <v>1846</v>
      </c>
      <c r="B670" s="177" t="s">
        <v>1847</v>
      </c>
      <c r="C670" s="178" t="s">
        <v>26</v>
      </c>
      <c r="D670" s="179">
        <v>3.72</v>
      </c>
      <c r="E670" s="179">
        <v>5.36</v>
      </c>
      <c r="F670" s="179">
        <v>9.08</v>
      </c>
      <c r="G670" s="53">
        <v>9</v>
      </c>
    </row>
    <row r="671" spans="1:7" ht="30">
      <c r="A671" s="176" t="s">
        <v>1848</v>
      </c>
      <c r="B671" s="177" t="s">
        <v>1849</v>
      </c>
      <c r="C671" s="178" t="s">
        <v>28</v>
      </c>
      <c r="D671" s="179">
        <v>9788.02</v>
      </c>
      <c r="E671" s="179">
        <v>1861.68</v>
      </c>
      <c r="F671" s="179">
        <v>11649.7</v>
      </c>
      <c r="G671" s="53">
        <v>9</v>
      </c>
    </row>
    <row r="672" spans="1:7" ht="30">
      <c r="A672" s="176" t="s">
        <v>1850</v>
      </c>
      <c r="B672" s="177" t="s">
        <v>1851</v>
      </c>
      <c r="C672" s="178" t="s">
        <v>23</v>
      </c>
      <c r="D672" s="179">
        <v>188.44</v>
      </c>
      <c r="E672" s="179">
        <v>142.56</v>
      </c>
      <c r="F672" s="179">
        <v>331</v>
      </c>
      <c r="G672" s="53">
        <v>9</v>
      </c>
    </row>
    <row r="673" spans="1:7">
      <c r="A673" s="176" t="s">
        <v>24668</v>
      </c>
      <c r="B673" s="177" t="s">
        <v>24669</v>
      </c>
      <c r="C673" s="178" t="s">
        <v>25</v>
      </c>
      <c r="D673" s="179">
        <v>5.53</v>
      </c>
      <c r="E673" s="179">
        <v>0.36</v>
      </c>
      <c r="F673" s="179">
        <v>5.89</v>
      </c>
      <c r="G673" s="53">
        <v>9</v>
      </c>
    </row>
    <row r="674" spans="1:7">
      <c r="A674" s="176" t="s">
        <v>1852</v>
      </c>
      <c r="B674" s="177" t="s">
        <v>1853</v>
      </c>
      <c r="C674" s="178"/>
      <c r="D674" s="179"/>
      <c r="E674" s="179"/>
      <c r="F674" s="179"/>
      <c r="G674" s="53">
        <v>2</v>
      </c>
    </row>
    <row r="675" spans="1:7">
      <c r="A675" s="176" t="s">
        <v>1854</v>
      </c>
      <c r="B675" s="177" t="s">
        <v>1855</v>
      </c>
      <c r="C675" s="178"/>
      <c r="D675" s="179"/>
      <c r="E675" s="179"/>
      <c r="F675" s="179"/>
      <c r="G675" s="53">
        <v>5</v>
      </c>
    </row>
    <row r="676" spans="1:7">
      <c r="A676" s="176" t="s">
        <v>1856</v>
      </c>
      <c r="B676" s="177" t="s">
        <v>1857</v>
      </c>
      <c r="C676" s="178" t="s">
        <v>23</v>
      </c>
      <c r="D676" s="179">
        <v>19.03</v>
      </c>
      <c r="E676" s="179">
        <v>50.01</v>
      </c>
      <c r="F676" s="179">
        <v>69.040000000000006</v>
      </c>
      <c r="G676" s="53">
        <v>9</v>
      </c>
    </row>
    <row r="677" spans="1:7">
      <c r="A677" s="176" t="s">
        <v>494</v>
      </c>
      <c r="B677" s="177" t="s">
        <v>495</v>
      </c>
      <c r="C677" s="178" t="s">
        <v>23</v>
      </c>
      <c r="D677" s="179">
        <v>30.77</v>
      </c>
      <c r="E677" s="179">
        <v>52.03</v>
      </c>
      <c r="F677" s="179">
        <v>82.8</v>
      </c>
      <c r="G677" s="53">
        <v>9</v>
      </c>
    </row>
    <row r="678" spans="1:7">
      <c r="A678" s="176" t="s">
        <v>1858</v>
      </c>
      <c r="B678" s="177" t="s">
        <v>1859</v>
      </c>
      <c r="C678" s="178" t="s">
        <v>23</v>
      </c>
      <c r="D678" s="179">
        <v>46.09</v>
      </c>
      <c r="E678" s="179">
        <v>82.81</v>
      </c>
      <c r="F678" s="179">
        <v>128.9</v>
      </c>
      <c r="G678" s="53">
        <v>9</v>
      </c>
    </row>
    <row r="679" spans="1:7">
      <c r="A679" s="176" t="s">
        <v>1860</v>
      </c>
      <c r="B679" s="177" t="s">
        <v>1861</v>
      </c>
      <c r="C679" s="178"/>
      <c r="D679" s="179"/>
      <c r="E679" s="179"/>
      <c r="F679" s="179"/>
      <c r="G679" s="53">
        <v>5</v>
      </c>
    </row>
    <row r="680" spans="1:7" ht="30">
      <c r="A680" s="176" t="s">
        <v>1862</v>
      </c>
      <c r="B680" s="177" t="s">
        <v>1863</v>
      </c>
      <c r="C680" s="178" t="s">
        <v>104</v>
      </c>
      <c r="D680" s="179">
        <v>31018.51</v>
      </c>
      <c r="E680" s="179"/>
      <c r="F680" s="179">
        <v>31018.51</v>
      </c>
      <c r="G680" s="53">
        <v>9</v>
      </c>
    </row>
    <row r="681" spans="1:7">
      <c r="A681" s="176" t="s">
        <v>1864</v>
      </c>
      <c r="B681" s="177" t="s">
        <v>1865</v>
      </c>
      <c r="C681" s="178" t="s">
        <v>23</v>
      </c>
      <c r="D681" s="179">
        <v>190.51</v>
      </c>
      <c r="E681" s="179">
        <v>2.14</v>
      </c>
      <c r="F681" s="179">
        <v>192.65</v>
      </c>
      <c r="G681" s="53">
        <v>9</v>
      </c>
    </row>
    <row r="682" spans="1:7">
      <c r="A682" s="176" t="s">
        <v>1866</v>
      </c>
      <c r="B682" s="177" t="s">
        <v>1867</v>
      </c>
      <c r="C682" s="178" t="s">
        <v>23</v>
      </c>
      <c r="D682" s="179">
        <v>206.61</v>
      </c>
      <c r="E682" s="179">
        <v>2.14</v>
      </c>
      <c r="F682" s="179">
        <v>208.75</v>
      </c>
      <c r="G682" s="53">
        <v>9</v>
      </c>
    </row>
    <row r="683" spans="1:7">
      <c r="A683" s="176" t="s">
        <v>1868</v>
      </c>
      <c r="B683" s="177" t="s">
        <v>1869</v>
      </c>
      <c r="C683" s="178" t="s">
        <v>23</v>
      </c>
      <c r="D683" s="179">
        <v>213.73</v>
      </c>
      <c r="E683" s="179">
        <v>2.14</v>
      </c>
      <c r="F683" s="179">
        <v>215.87</v>
      </c>
      <c r="G683" s="53">
        <v>9</v>
      </c>
    </row>
    <row r="684" spans="1:7">
      <c r="A684" s="176" t="s">
        <v>1870</v>
      </c>
      <c r="B684" s="177" t="s">
        <v>1871</v>
      </c>
      <c r="C684" s="178" t="s">
        <v>23</v>
      </c>
      <c r="D684" s="179">
        <v>226.21</v>
      </c>
      <c r="E684" s="179">
        <v>2.14</v>
      </c>
      <c r="F684" s="179">
        <v>228.35</v>
      </c>
      <c r="G684" s="53">
        <v>9</v>
      </c>
    </row>
    <row r="685" spans="1:7">
      <c r="A685" s="176" t="s">
        <v>1872</v>
      </c>
      <c r="B685" s="177" t="s">
        <v>1873</v>
      </c>
      <c r="C685" s="178" t="s">
        <v>23</v>
      </c>
      <c r="D685" s="179">
        <v>258.44</v>
      </c>
      <c r="E685" s="179">
        <v>2.14</v>
      </c>
      <c r="F685" s="179">
        <v>260.58</v>
      </c>
      <c r="G685" s="53">
        <v>9</v>
      </c>
    </row>
    <row r="686" spans="1:7">
      <c r="A686" s="176" t="s">
        <v>1874</v>
      </c>
      <c r="B686" s="177" t="s">
        <v>1875</v>
      </c>
      <c r="C686" s="178"/>
      <c r="D686" s="179"/>
      <c r="E686" s="179"/>
      <c r="F686" s="179"/>
      <c r="G686" s="53">
        <v>5</v>
      </c>
    </row>
    <row r="687" spans="1:7" ht="30">
      <c r="A687" s="176" t="s">
        <v>455</v>
      </c>
      <c r="B687" s="177" t="s">
        <v>456</v>
      </c>
      <c r="C687" s="178" t="s">
        <v>104</v>
      </c>
      <c r="D687" s="179">
        <v>2387.6799999999998</v>
      </c>
      <c r="E687" s="179"/>
      <c r="F687" s="179">
        <v>2387.6799999999998</v>
      </c>
      <c r="G687" s="53">
        <v>9</v>
      </c>
    </row>
    <row r="688" spans="1:7">
      <c r="A688" s="176" t="s">
        <v>1876</v>
      </c>
      <c r="B688" s="177" t="s">
        <v>1877</v>
      </c>
      <c r="C688" s="178" t="s">
        <v>23</v>
      </c>
      <c r="D688" s="179">
        <v>42.44</v>
      </c>
      <c r="E688" s="179">
        <v>15.85</v>
      </c>
      <c r="F688" s="179">
        <v>58.29</v>
      </c>
      <c r="G688" s="53">
        <v>9</v>
      </c>
    </row>
    <row r="689" spans="1:7">
      <c r="A689" s="176" t="s">
        <v>452</v>
      </c>
      <c r="B689" s="177" t="s">
        <v>453</v>
      </c>
      <c r="C689" s="178" t="s">
        <v>23</v>
      </c>
      <c r="D689" s="179">
        <v>57.78</v>
      </c>
      <c r="E689" s="179">
        <v>22.89</v>
      </c>
      <c r="F689" s="179">
        <v>80.67</v>
      </c>
      <c r="G689" s="53">
        <v>9</v>
      </c>
    </row>
    <row r="690" spans="1:7">
      <c r="A690" s="176" t="s">
        <v>1878</v>
      </c>
      <c r="B690" s="177" t="s">
        <v>1879</v>
      </c>
      <c r="C690" s="178" t="s">
        <v>23</v>
      </c>
      <c r="D690" s="179">
        <v>75.989999999999995</v>
      </c>
      <c r="E690" s="179">
        <v>31.36</v>
      </c>
      <c r="F690" s="179">
        <v>107.35</v>
      </c>
      <c r="G690" s="53">
        <v>9</v>
      </c>
    </row>
    <row r="691" spans="1:7">
      <c r="A691" s="176" t="s">
        <v>1880</v>
      </c>
      <c r="B691" s="177" t="s">
        <v>1881</v>
      </c>
      <c r="C691" s="178" t="s">
        <v>23</v>
      </c>
      <c r="D691" s="179">
        <v>99.26</v>
      </c>
      <c r="E691" s="179">
        <v>41.49</v>
      </c>
      <c r="F691" s="179">
        <v>140.75</v>
      </c>
      <c r="G691" s="53">
        <v>9</v>
      </c>
    </row>
    <row r="692" spans="1:7">
      <c r="A692" s="176" t="s">
        <v>1882</v>
      </c>
      <c r="B692" s="177" t="s">
        <v>1883</v>
      </c>
      <c r="C692" s="178"/>
      <c r="D692" s="179"/>
      <c r="E692" s="179"/>
      <c r="F692" s="179"/>
      <c r="G692" s="53">
        <v>5</v>
      </c>
    </row>
    <row r="693" spans="1:7" ht="30">
      <c r="A693" s="176" t="s">
        <v>1884</v>
      </c>
      <c r="B693" s="177" t="s">
        <v>1885</v>
      </c>
      <c r="C693" s="178" t="s">
        <v>104</v>
      </c>
      <c r="D693" s="179">
        <v>3004.83</v>
      </c>
      <c r="E693" s="179"/>
      <c r="F693" s="179">
        <v>3004.83</v>
      </c>
      <c r="G693" s="53">
        <v>9</v>
      </c>
    </row>
    <row r="694" spans="1:7">
      <c r="A694" s="176" t="s">
        <v>1886</v>
      </c>
      <c r="B694" s="177" t="s">
        <v>1887</v>
      </c>
      <c r="C694" s="178" t="s">
        <v>23</v>
      </c>
      <c r="D694" s="179">
        <v>66.13</v>
      </c>
      <c r="E694" s="179">
        <v>13.33</v>
      </c>
      <c r="F694" s="179">
        <v>79.459999999999994</v>
      </c>
      <c r="G694" s="53">
        <v>9</v>
      </c>
    </row>
    <row r="695" spans="1:7">
      <c r="A695" s="176" t="s">
        <v>1888</v>
      </c>
      <c r="B695" s="177" t="s">
        <v>1889</v>
      </c>
      <c r="C695" s="178" t="s">
        <v>23</v>
      </c>
      <c r="D695" s="179">
        <v>84.77</v>
      </c>
      <c r="E695" s="179">
        <v>19.25</v>
      </c>
      <c r="F695" s="179">
        <v>104.02</v>
      </c>
      <c r="G695" s="53">
        <v>9</v>
      </c>
    </row>
    <row r="696" spans="1:7">
      <c r="A696" s="176" t="s">
        <v>1890</v>
      </c>
      <c r="B696" s="177" t="s">
        <v>1891</v>
      </c>
      <c r="C696" s="178" t="s">
        <v>23</v>
      </c>
      <c r="D696" s="179">
        <v>106.78</v>
      </c>
      <c r="E696" s="179">
        <v>26.23</v>
      </c>
      <c r="F696" s="179">
        <v>133.01</v>
      </c>
      <c r="G696" s="53">
        <v>9</v>
      </c>
    </row>
    <row r="697" spans="1:7">
      <c r="A697" s="176" t="s">
        <v>1892</v>
      </c>
      <c r="B697" s="177" t="s">
        <v>1893</v>
      </c>
      <c r="C697" s="178" t="s">
        <v>23</v>
      </c>
      <c r="D697" s="179">
        <v>162.54</v>
      </c>
      <c r="E697" s="179">
        <v>34.22</v>
      </c>
      <c r="F697" s="179">
        <v>196.76</v>
      </c>
      <c r="G697" s="53">
        <v>9</v>
      </c>
    </row>
    <row r="698" spans="1:7">
      <c r="A698" s="176" t="s">
        <v>1894</v>
      </c>
      <c r="B698" s="177" t="s">
        <v>1895</v>
      </c>
      <c r="C698" s="178"/>
      <c r="D698" s="179"/>
      <c r="E698" s="179"/>
      <c r="F698" s="179"/>
      <c r="G698" s="53">
        <v>5</v>
      </c>
    </row>
    <row r="699" spans="1:7" ht="30">
      <c r="A699" s="176" t="s">
        <v>403</v>
      </c>
      <c r="B699" s="177" t="s">
        <v>404</v>
      </c>
      <c r="C699" s="178" t="s">
        <v>104</v>
      </c>
      <c r="D699" s="179">
        <v>27949.01</v>
      </c>
      <c r="E699" s="179"/>
      <c r="F699" s="179">
        <v>27949.01</v>
      </c>
      <c r="G699" s="53">
        <v>9</v>
      </c>
    </row>
    <row r="700" spans="1:7">
      <c r="A700" s="176" t="s">
        <v>1896</v>
      </c>
      <c r="B700" s="177" t="s">
        <v>1897</v>
      </c>
      <c r="C700" s="178" t="s">
        <v>23</v>
      </c>
      <c r="D700" s="179">
        <v>209.55</v>
      </c>
      <c r="E700" s="179">
        <v>9.6999999999999993</v>
      </c>
      <c r="F700" s="179">
        <v>219.25</v>
      </c>
      <c r="G700" s="53">
        <v>9</v>
      </c>
    </row>
    <row r="701" spans="1:7">
      <c r="A701" s="176" t="s">
        <v>1898</v>
      </c>
      <c r="B701" s="177" t="s">
        <v>1899</v>
      </c>
      <c r="C701" s="178" t="s">
        <v>23</v>
      </c>
      <c r="D701" s="179">
        <v>229.88</v>
      </c>
      <c r="E701" s="179">
        <v>12.16</v>
      </c>
      <c r="F701" s="179">
        <v>242.04</v>
      </c>
      <c r="G701" s="53">
        <v>9</v>
      </c>
    </row>
    <row r="702" spans="1:7">
      <c r="A702" s="176" t="s">
        <v>1900</v>
      </c>
      <c r="B702" s="177" t="s">
        <v>1901</v>
      </c>
      <c r="C702" s="178" t="s">
        <v>23</v>
      </c>
      <c r="D702" s="179">
        <v>297.35000000000002</v>
      </c>
      <c r="E702" s="179">
        <v>18.41</v>
      </c>
      <c r="F702" s="179">
        <v>315.76</v>
      </c>
      <c r="G702" s="53">
        <v>9</v>
      </c>
    </row>
    <row r="703" spans="1:7">
      <c r="A703" s="176" t="s">
        <v>1902</v>
      </c>
      <c r="B703" s="177" t="s">
        <v>1903</v>
      </c>
      <c r="C703" s="178" t="s">
        <v>23</v>
      </c>
      <c r="D703" s="179">
        <v>328.73</v>
      </c>
      <c r="E703" s="179">
        <v>25.76</v>
      </c>
      <c r="F703" s="179">
        <v>354.49</v>
      </c>
      <c r="G703" s="53">
        <v>9</v>
      </c>
    </row>
    <row r="704" spans="1:7">
      <c r="A704" s="176" t="s">
        <v>1904</v>
      </c>
      <c r="B704" s="177" t="s">
        <v>1905</v>
      </c>
      <c r="C704" s="178" t="s">
        <v>23</v>
      </c>
      <c r="D704" s="179">
        <v>404.37</v>
      </c>
      <c r="E704" s="179">
        <v>39.35</v>
      </c>
      <c r="F704" s="179">
        <v>443.72</v>
      </c>
      <c r="G704" s="53">
        <v>9</v>
      </c>
    </row>
    <row r="705" spans="1:7">
      <c r="A705" s="176" t="s">
        <v>1906</v>
      </c>
      <c r="B705" s="177" t="s">
        <v>1907</v>
      </c>
      <c r="C705" s="178" t="s">
        <v>23</v>
      </c>
      <c r="D705" s="179">
        <v>463.6</v>
      </c>
      <c r="E705" s="179">
        <v>46.16</v>
      </c>
      <c r="F705" s="179">
        <v>509.76</v>
      </c>
      <c r="G705" s="53">
        <v>9</v>
      </c>
    </row>
    <row r="706" spans="1:7">
      <c r="A706" s="176" t="s">
        <v>1908</v>
      </c>
      <c r="B706" s="177" t="s">
        <v>1909</v>
      </c>
      <c r="C706" s="178" t="s">
        <v>23</v>
      </c>
      <c r="D706" s="179">
        <v>565.33000000000004</v>
      </c>
      <c r="E706" s="179">
        <v>54.59</v>
      </c>
      <c r="F706" s="179">
        <v>619.91999999999996</v>
      </c>
      <c r="G706" s="53">
        <v>9</v>
      </c>
    </row>
    <row r="707" spans="1:7">
      <c r="A707" s="176" t="s">
        <v>1910</v>
      </c>
      <c r="B707" s="177" t="s">
        <v>1911</v>
      </c>
      <c r="C707" s="178" t="s">
        <v>23</v>
      </c>
      <c r="D707" s="179">
        <v>663.98</v>
      </c>
      <c r="E707" s="179">
        <v>46.16</v>
      </c>
      <c r="F707" s="179">
        <v>710.14</v>
      </c>
      <c r="G707" s="53">
        <v>9</v>
      </c>
    </row>
    <row r="708" spans="1:7">
      <c r="A708" s="176" t="s">
        <v>407</v>
      </c>
      <c r="B708" s="177" t="s">
        <v>408</v>
      </c>
      <c r="C708" s="178" t="s">
        <v>23</v>
      </c>
      <c r="D708" s="179">
        <v>360.77</v>
      </c>
      <c r="E708" s="179"/>
      <c r="F708" s="179">
        <v>360.77</v>
      </c>
      <c r="G708" s="53">
        <v>9</v>
      </c>
    </row>
    <row r="709" spans="1:7">
      <c r="A709" s="176" t="s">
        <v>1912</v>
      </c>
      <c r="B709" s="177" t="s">
        <v>1913</v>
      </c>
      <c r="C709" s="178" t="s">
        <v>23</v>
      </c>
      <c r="D709" s="179">
        <v>498.93</v>
      </c>
      <c r="E709" s="179"/>
      <c r="F709" s="179">
        <v>498.93</v>
      </c>
      <c r="G709" s="53">
        <v>9</v>
      </c>
    </row>
    <row r="710" spans="1:7" ht="30">
      <c r="A710" s="176" t="s">
        <v>405</v>
      </c>
      <c r="B710" s="177" t="s">
        <v>406</v>
      </c>
      <c r="C710" s="178" t="s">
        <v>104</v>
      </c>
      <c r="D710" s="179">
        <v>27949.01</v>
      </c>
      <c r="E710" s="179"/>
      <c r="F710" s="179">
        <v>27949.01</v>
      </c>
      <c r="G710" s="53">
        <v>9</v>
      </c>
    </row>
    <row r="711" spans="1:7">
      <c r="A711" s="176" t="s">
        <v>409</v>
      </c>
      <c r="B711" s="177" t="s">
        <v>410</v>
      </c>
      <c r="C711" s="178" t="s">
        <v>23</v>
      </c>
      <c r="D711" s="179">
        <v>1102.07</v>
      </c>
      <c r="E711" s="179"/>
      <c r="F711" s="179">
        <v>1102.07</v>
      </c>
      <c r="G711" s="53">
        <v>9</v>
      </c>
    </row>
    <row r="712" spans="1:7">
      <c r="A712" s="176" t="s">
        <v>1914</v>
      </c>
      <c r="B712" s="177" t="s">
        <v>1915</v>
      </c>
      <c r="C712" s="178" t="s">
        <v>23</v>
      </c>
      <c r="D712" s="179">
        <v>1288.9000000000001</v>
      </c>
      <c r="E712" s="179"/>
      <c r="F712" s="179">
        <v>1288.9000000000001</v>
      </c>
      <c r="G712" s="53">
        <v>9</v>
      </c>
    </row>
    <row r="713" spans="1:7">
      <c r="A713" s="176" t="s">
        <v>1916</v>
      </c>
      <c r="B713" s="177" t="s">
        <v>1917</v>
      </c>
      <c r="C713" s="178" t="s">
        <v>23</v>
      </c>
      <c r="D713" s="179">
        <v>1530.35</v>
      </c>
      <c r="E713" s="179"/>
      <c r="F713" s="179">
        <v>1530.35</v>
      </c>
      <c r="G713" s="53">
        <v>9</v>
      </c>
    </row>
    <row r="714" spans="1:7" ht="30">
      <c r="A714" s="176" t="s">
        <v>1918</v>
      </c>
      <c r="B714" s="177" t="s">
        <v>1919</v>
      </c>
      <c r="C714" s="178" t="s">
        <v>23</v>
      </c>
      <c r="D714" s="179">
        <v>693.03</v>
      </c>
      <c r="E714" s="179"/>
      <c r="F714" s="179">
        <v>693.03</v>
      </c>
      <c r="G714" s="53">
        <v>9</v>
      </c>
    </row>
    <row r="715" spans="1:7" ht="30">
      <c r="A715" s="176" t="s">
        <v>1920</v>
      </c>
      <c r="B715" s="177" t="s">
        <v>1921</v>
      </c>
      <c r="C715" s="178" t="s">
        <v>23</v>
      </c>
      <c r="D715" s="179">
        <v>811.71</v>
      </c>
      <c r="E715" s="179"/>
      <c r="F715" s="179">
        <v>811.71</v>
      </c>
      <c r="G715" s="53">
        <v>9</v>
      </c>
    </row>
    <row r="716" spans="1:7" ht="30">
      <c r="A716" s="176" t="s">
        <v>1922</v>
      </c>
      <c r="B716" s="177" t="s">
        <v>1923</v>
      </c>
      <c r="C716" s="178" t="s">
        <v>28</v>
      </c>
      <c r="D716" s="179">
        <v>678.2</v>
      </c>
      <c r="E716" s="179"/>
      <c r="F716" s="179">
        <v>678.2</v>
      </c>
      <c r="G716" s="53">
        <v>9</v>
      </c>
    </row>
    <row r="717" spans="1:7">
      <c r="A717" s="176" t="s">
        <v>1924</v>
      </c>
      <c r="B717" s="177" t="s">
        <v>1925</v>
      </c>
      <c r="C717" s="178"/>
      <c r="D717" s="179"/>
      <c r="E717" s="179"/>
      <c r="F717" s="179"/>
      <c r="G717" s="53">
        <v>5</v>
      </c>
    </row>
    <row r="718" spans="1:7" ht="30">
      <c r="A718" s="176" t="s">
        <v>1926</v>
      </c>
      <c r="B718" s="177" t="s">
        <v>1927</v>
      </c>
      <c r="C718" s="178" t="s">
        <v>104</v>
      </c>
      <c r="D718" s="179">
        <v>2065.4</v>
      </c>
      <c r="E718" s="179"/>
      <c r="F718" s="179">
        <v>2065.4</v>
      </c>
      <c r="G718" s="53">
        <v>9</v>
      </c>
    </row>
    <row r="719" spans="1:7">
      <c r="A719" s="176" t="s">
        <v>1928</v>
      </c>
      <c r="B719" s="177" t="s">
        <v>1929</v>
      </c>
      <c r="C719" s="178" t="s">
        <v>23</v>
      </c>
      <c r="D719" s="179">
        <v>38.75</v>
      </c>
      <c r="E719" s="179"/>
      <c r="F719" s="179">
        <v>38.75</v>
      </c>
      <c r="G719" s="53">
        <v>9</v>
      </c>
    </row>
    <row r="720" spans="1:7">
      <c r="A720" s="176" t="s">
        <v>1930</v>
      </c>
      <c r="B720" s="177" t="s">
        <v>1931</v>
      </c>
      <c r="C720" s="178" t="s">
        <v>23</v>
      </c>
      <c r="D720" s="179">
        <v>45.93</v>
      </c>
      <c r="E720" s="179"/>
      <c r="F720" s="179">
        <v>45.93</v>
      </c>
      <c r="G720" s="53">
        <v>9</v>
      </c>
    </row>
    <row r="721" spans="1:7">
      <c r="A721" s="176" t="s">
        <v>1932</v>
      </c>
      <c r="B721" s="177" t="s">
        <v>1933</v>
      </c>
      <c r="C721" s="178" t="s">
        <v>23</v>
      </c>
      <c r="D721" s="179">
        <v>68.12</v>
      </c>
      <c r="E721" s="179"/>
      <c r="F721" s="179">
        <v>68.12</v>
      </c>
      <c r="G721" s="53">
        <v>9</v>
      </c>
    </row>
    <row r="722" spans="1:7" ht="30">
      <c r="A722" s="176" t="s">
        <v>1934</v>
      </c>
      <c r="B722" s="177" t="s">
        <v>1935</v>
      </c>
      <c r="C722" s="178" t="s">
        <v>28</v>
      </c>
      <c r="D722" s="179"/>
      <c r="E722" s="179">
        <v>526.70000000000005</v>
      </c>
      <c r="F722" s="179">
        <v>526.70000000000005</v>
      </c>
      <c r="G722" s="53">
        <v>9</v>
      </c>
    </row>
    <row r="723" spans="1:7">
      <c r="A723" s="176" t="s">
        <v>1936</v>
      </c>
      <c r="B723" s="177" t="s">
        <v>1937</v>
      </c>
      <c r="C723" s="178"/>
      <c r="D723" s="179"/>
      <c r="E723" s="179"/>
      <c r="F723" s="179"/>
      <c r="G723" s="53">
        <v>5</v>
      </c>
    </row>
    <row r="724" spans="1:7" ht="30">
      <c r="A724" s="176" t="s">
        <v>212</v>
      </c>
      <c r="B724" s="177" t="s">
        <v>213</v>
      </c>
      <c r="C724" s="178" t="s">
        <v>104</v>
      </c>
      <c r="D724" s="179">
        <v>39754.76</v>
      </c>
      <c r="E724" s="179"/>
      <c r="F724" s="179">
        <v>39754.76</v>
      </c>
      <c r="G724" s="53">
        <v>9</v>
      </c>
    </row>
    <row r="725" spans="1:7">
      <c r="A725" s="176" t="s">
        <v>1938</v>
      </c>
      <c r="B725" s="177" t="s">
        <v>1939</v>
      </c>
      <c r="C725" s="178" t="s">
        <v>23</v>
      </c>
      <c r="D725" s="179">
        <v>41.86</v>
      </c>
      <c r="E725" s="179">
        <v>5.72</v>
      </c>
      <c r="F725" s="179">
        <v>47.58</v>
      </c>
      <c r="G725" s="53">
        <v>9</v>
      </c>
    </row>
    <row r="726" spans="1:7">
      <c r="A726" s="176" t="s">
        <v>1940</v>
      </c>
      <c r="B726" s="177" t="s">
        <v>1941</v>
      </c>
      <c r="C726" s="178" t="s">
        <v>23</v>
      </c>
      <c r="D726" s="179">
        <v>52.8</v>
      </c>
      <c r="E726" s="179">
        <v>5.72</v>
      </c>
      <c r="F726" s="179">
        <v>58.52</v>
      </c>
      <c r="G726" s="53">
        <v>9</v>
      </c>
    </row>
    <row r="727" spans="1:7">
      <c r="A727" s="176" t="s">
        <v>1942</v>
      </c>
      <c r="B727" s="177" t="s">
        <v>1943</v>
      </c>
      <c r="C727" s="178" t="s">
        <v>23</v>
      </c>
      <c r="D727" s="179">
        <v>63.19</v>
      </c>
      <c r="E727" s="179">
        <v>5.72</v>
      </c>
      <c r="F727" s="179">
        <v>68.91</v>
      </c>
      <c r="G727" s="53">
        <v>9</v>
      </c>
    </row>
    <row r="728" spans="1:7">
      <c r="A728" s="176" t="s">
        <v>1944</v>
      </c>
      <c r="B728" s="177" t="s">
        <v>1945</v>
      </c>
      <c r="C728" s="178" t="s">
        <v>23</v>
      </c>
      <c r="D728" s="179">
        <v>73.63</v>
      </c>
      <c r="E728" s="179">
        <v>5.72</v>
      </c>
      <c r="F728" s="179">
        <v>79.349999999999994</v>
      </c>
      <c r="G728" s="53">
        <v>9</v>
      </c>
    </row>
    <row r="729" spans="1:7">
      <c r="A729" s="176" t="s">
        <v>1946</v>
      </c>
      <c r="B729" s="177" t="s">
        <v>1947</v>
      </c>
      <c r="C729" s="178" t="s">
        <v>23</v>
      </c>
      <c r="D729" s="179">
        <v>92.69</v>
      </c>
      <c r="E729" s="179">
        <v>5.72</v>
      </c>
      <c r="F729" s="179">
        <v>98.41</v>
      </c>
      <c r="G729" s="53">
        <v>9</v>
      </c>
    </row>
    <row r="730" spans="1:7">
      <c r="A730" s="176" t="s">
        <v>1948</v>
      </c>
      <c r="B730" s="177" t="s">
        <v>1949</v>
      </c>
      <c r="C730" s="178" t="s">
        <v>23</v>
      </c>
      <c r="D730" s="179">
        <v>115.68</v>
      </c>
      <c r="E730" s="179">
        <v>5.72</v>
      </c>
      <c r="F730" s="179">
        <v>121.4</v>
      </c>
      <c r="G730" s="53">
        <v>9</v>
      </c>
    </row>
    <row r="731" spans="1:7">
      <c r="A731" s="176" t="s">
        <v>1950</v>
      </c>
      <c r="B731" s="177" t="s">
        <v>1951</v>
      </c>
      <c r="C731" s="178" t="s">
        <v>23</v>
      </c>
      <c r="D731" s="179">
        <v>143.78</v>
      </c>
      <c r="E731" s="179">
        <v>5.72</v>
      </c>
      <c r="F731" s="179">
        <v>149.5</v>
      </c>
      <c r="G731" s="53">
        <v>9</v>
      </c>
    </row>
    <row r="732" spans="1:7">
      <c r="A732" s="176" t="s">
        <v>1952</v>
      </c>
      <c r="B732" s="177" t="s">
        <v>1953</v>
      </c>
      <c r="C732" s="178" t="s">
        <v>23</v>
      </c>
      <c r="D732" s="179">
        <v>177.12</v>
      </c>
      <c r="E732" s="179">
        <v>5.72</v>
      </c>
      <c r="F732" s="179">
        <v>182.84</v>
      </c>
      <c r="G732" s="53">
        <v>9</v>
      </c>
    </row>
    <row r="733" spans="1:7">
      <c r="A733" s="176" t="s">
        <v>1954</v>
      </c>
      <c r="B733" s="177" t="s">
        <v>1955</v>
      </c>
      <c r="C733" s="178"/>
      <c r="D733" s="179"/>
      <c r="E733" s="179"/>
      <c r="F733" s="179"/>
      <c r="G733" s="53">
        <v>5</v>
      </c>
    </row>
    <row r="734" spans="1:7" ht="30">
      <c r="A734" s="176" t="s">
        <v>1956</v>
      </c>
      <c r="B734" s="177" t="s">
        <v>1957</v>
      </c>
      <c r="C734" s="178" t="s">
        <v>104</v>
      </c>
      <c r="D734" s="179">
        <v>27768.5</v>
      </c>
      <c r="E734" s="179"/>
      <c r="F734" s="179">
        <v>27768.5</v>
      </c>
      <c r="G734" s="53">
        <v>9</v>
      </c>
    </row>
    <row r="735" spans="1:7" ht="30">
      <c r="A735" s="176" t="s">
        <v>1958</v>
      </c>
      <c r="B735" s="177" t="s">
        <v>1959</v>
      </c>
      <c r="C735" s="178" t="s">
        <v>23</v>
      </c>
      <c r="D735" s="179">
        <v>319.69</v>
      </c>
      <c r="E735" s="179">
        <v>25.76</v>
      </c>
      <c r="F735" s="179">
        <v>345.45</v>
      </c>
      <c r="G735" s="53">
        <v>9</v>
      </c>
    </row>
    <row r="736" spans="1:7" ht="30">
      <c r="A736" s="176" t="s">
        <v>1960</v>
      </c>
      <c r="B736" s="177" t="s">
        <v>1961</v>
      </c>
      <c r="C736" s="178" t="s">
        <v>23</v>
      </c>
      <c r="D736" s="179">
        <v>407.04</v>
      </c>
      <c r="E736" s="179">
        <v>39.35</v>
      </c>
      <c r="F736" s="179">
        <v>446.39</v>
      </c>
      <c r="G736" s="53">
        <v>9</v>
      </c>
    </row>
    <row r="737" spans="1:7" ht="30">
      <c r="A737" s="176" t="s">
        <v>1962</v>
      </c>
      <c r="B737" s="177" t="s">
        <v>1963</v>
      </c>
      <c r="C737" s="178" t="s">
        <v>23</v>
      </c>
      <c r="D737" s="179">
        <v>475.28</v>
      </c>
      <c r="E737" s="179">
        <v>46.16</v>
      </c>
      <c r="F737" s="179">
        <v>521.44000000000005</v>
      </c>
      <c r="G737" s="53">
        <v>9</v>
      </c>
    </row>
    <row r="738" spans="1:7">
      <c r="A738" s="176" t="s">
        <v>1964</v>
      </c>
      <c r="B738" s="177" t="s">
        <v>1965</v>
      </c>
      <c r="C738" s="178"/>
      <c r="D738" s="179"/>
      <c r="E738" s="179"/>
      <c r="F738" s="179"/>
      <c r="G738" s="53">
        <v>2</v>
      </c>
    </row>
    <row r="739" spans="1:7">
      <c r="A739" s="176" t="s">
        <v>1966</v>
      </c>
      <c r="B739" s="177" t="s">
        <v>1967</v>
      </c>
      <c r="C739" s="178"/>
      <c r="D739" s="179"/>
      <c r="E739" s="179"/>
      <c r="F739" s="179"/>
      <c r="G739" s="53">
        <v>5</v>
      </c>
    </row>
    <row r="740" spans="1:7" ht="30">
      <c r="A740" s="176" t="s">
        <v>1968</v>
      </c>
      <c r="B740" s="177" t="s">
        <v>1969</v>
      </c>
      <c r="C740" s="178" t="s">
        <v>26</v>
      </c>
      <c r="D740" s="179">
        <v>123.56</v>
      </c>
      <c r="E740" s="179">
        <v>34.58</v>
      </c>
      <c r="F740" s="179">
        <v>158.13999999999999</v>
      </c>
      <c r="G740" s="53">
        <v>9</v>
      </c>
    </row>
    <row r="741" spans="1:7" ht="30">
      <c r="A741" s="176" t="s">
        <v>1970</v>
      </c>
      <c r="B741" s="177" t="s">
        <v>1971</v>
      </c>
      <c r="C741" s="178" t="s">
        <v>26</v>
      </c>
      <c r="D741" s="179">
        <v>129.03</v>
      </c>
      <c r="E741" s="179">
        <v>38.03</v>
      </c>
      <c r="F741" s="179">
        <v>167.06</v>
      </c>
      <c r="G741" s="53">
        <v>9</v>
      </c>
    </row>
    <row r="742" spans="1:7" ht="30">
      <c r="A742" s="176" t="s">
        <v>1972</v>
      </c>
      <c r="B742" s="177" t="s">
        <v>1973</v>
      </c>
      <c r="C742" s="178" t="s">
        <v>26</v>
      </c>
      <c r="D742" s="179">
        <v>161.07</v>
      </c>
      <c r="E742" s="179">
        <v>41.48</v>
      </c>
      <c r="F742" s="179">
        <v>202.55</v>
      </c>
      <c r="G742" s="53">
        <v>9</v>
      </c>
    </row>
    <row r="743" spans="1:7" ht="30">
      <c r="A743" s="176" t="s">
        <v>1974</v>
      </c>
      <c r="B743" s="177" t="s">
        <v>1975</v>
      </c>
      <c r="C743" s="178" t="s">
        <v>26</v>
      </c>
      <c r="D743" s="179">
        <v>166.3</v>
      </c>
      <c r="E743" s="179">
        <v>44.93</v>
      </c>
      <c r="F743" s="179">
        <v>211.23</v>
      </c>
      <c r="G743" s="53">
        <v>9</v>
      </c>
    </row>
    <row r="744" spans="1:7" ht="30">
      <c r="A744" s="176" t="s">
        <v>1976</v>
      </c>
      <c r="B744" s="177" t="s">
        <v>1977</v>
      </c>
      <c r="C744" s="178" t="s">
        <v>26</v>
      </c>
      <c r="D744" s="179">
        <v>215.35</v>
      </c>
      <c r="E744" s="179">
        <v>49.32</v>
      </c>
      <c r="F744" s="179">
        <v>264.67</v>
      </c>
      <c r="G744" s="53">
        <v>9</v>
      </c>
    </row>
    <row r="745" spans="1:7" ht="30">
      <c r="A745" s="176" t="s">
        <v>1978</v>
      </c>
      <c r="B745" s="177" t="s">
        <v>1979</v>
      </c>
      <c r="C745" s="178" t="s">
        <v>26</v>
      </c>
      <c r="D745" s="179">
        <v>143.35</v>
      </c>
      <c r="E745" s="179">
        <v>38.03</v>
      </c>
      <c r="F745" s="179">
        <v>181.38</v>
      </c>
      <c r="G745" s="53">
        <v>9</v>
      </c>
    </row>
    <row r="746" spans="1:7" ht="30">
      <c r="A746" s="176" t="s">
        <v>1980</v>
      </c>
      <c r="B746" s="177" t="s">
        <v>1981</v>
      </c>
      <c r="C746" s="178" t="s">
        <v>26</v>
      </c>
      <c r="D746" s="179">
        <v>164.67</v>
      </c>
      <c r="E746" s="179">
        <v>38.03</v>
      </c>
      <c r="F746" s="179">
        <v>202.7</v>
      </c>
      <c r="G746" s="53">
        <v>9</v>
      </c>
    </row>
    <row r="747" spans="1:7" ht="30">
      <c r="A747" s="176" t="s">
        <v>1982</v>
      </c>
      <c r="B747" s="177" t="s">
        <v>1983</v>
      </c>
      <c r="C747" s="178" t="s">
        <v>26</v>
      </c>
      <c r="D747" s="179">
        <v>204.75</v>
      </c>
      <c r="E747" s="179">
        <v>41.48</v>
      </c>
      <c r="F747" s="179">
        <v>246.23</v>
      </c>
      <c r="G747" s="53">
        <v>9</v>
      </c>
    </row>
    <row r="748" spans="1:7" ht="30">
      <c r="A748" s="176" t="s">
        <v>1984</v>
      </c>
      <c r="B748" s="177" t="s">
        <v>1985</v>
      </c>
      <c r="C748" s="178" t="s">
        <v>26</v>
      </c>
      <c r="D748" s="179">
        <v>224.65</v>
      </c>
      <c r="E748" s="179">
        <v>44.93</v>
      </c>
      <c r="F748" s="179">
        <v>269.58</v>
      </c>
      <c r="G748" s="53">
        <v>9</v>
      </c>
    </row>
    <row r="749" spans="1:7" ht="30">
      <c r="A749" s="176" t="s">
        <v>1986</v>
      </c>
      <c r="B749" s="177" t="s">
        <v>1987</v>
      </c>
      <c r="C749" s="178" t="s">
        <v>26</v>
      </c>
      <c r="D749" s="179">
        <v>243.41</v>
      </c>
      <c r="E749" s="179">
        <v>49.32</v>
      </c>
      <c r="F749" s="179">
        <v>292.73</v>
      </c>
      <c r="G749" s="53">
        <v>9</v>
      </c>
    </row>
    <row r="750" spans="1:7">
      <c r="A750" s="176" t="s">
        <v>1988</v>
      </c>
      <c r="B750" s="177" t="s">
        <v>1989</v>
      </c>
      <c r="C750" s="178"/>
      <c r="D750" s="179"/>
      <c r="E750" s="179"/>
      <c r="F750" s="179"/>
      <c r="G750" s="53">
        <v>5</v>
      </c>
    </row>
    <row r="751" spans="1:7" ht="30">
      <c r="A751" s="176" t="s">
        <v>1990</v>
      </c>
      <c r="B751" s="177" t="s">
        <v>1991</v>
      </c>
      <c r="C751" s="178" t="s">
        <v>26</v>
      </c>
      <c r="D751" s="179">
        <v>166.97</v>
      </c>
      <c r="E751" s="179">
        <v>38.03</v>
      </c>
      <c r="F751" s="179">
        <v>205</v>
      </c>
      <c r="G751" s="53">
        <v>9</v>
      </c>
    </row>
    <row r="752" spans="1:7" ht="30">
      <c r="A752" s="176" t="s">
        <v>1992</v>
      </c>
      <c r="B752" s="177" t="s">
        <v>1993</v>
      </c>
      <c r="C752" s="178" t="s">
        <v>26</v>
      </c>
      <c r="D752" s="179">
        <v>187.79</v>
      </c>
      <c r="E752" s="179">
        <v>41.48</v>
      </c>
      <c r="F752" s="179">
        <v>229.27</v>
      </c>
      <c r="G752" s="53">
        <v>9</v>
      </c>
    </row>
    <row r="753" spans="1:7" ht="30">
      <c r="A753" s="176" t="s">
        <v>1994</v>
      </c>
      <c r="B753" s="177" t="s">
        <v>1995</v>
      </c>
      <c r="C753" s="178" t="s">
        <v>26</v>
      </c>
      <c r="D753" s="179">
        <v>201.03</v>
      </c>
      <c r="E753" s="179">
        <v>44.93</v>
      </c>
      <c r="F753" s="179">
        <v>245.96</v>
      </c>
      <c r="G753" s="53">
        <v>9</v>
      </c>
    </row>
    <row r="754" spans="1:7" ht="30">
      <c r="A754" s="176" t="s">
        <v>1996</v>
      </c>
      <c r="B754" s="177" t="s">
        <v>1997</v>
      </c>
      <c r="C754" s="178" t="s">
        <v>26</v>
      </c>
      <c r="D754" s="179">
        <v>210.23</v>
      </c>
      <c r="E754" s="179">
        <v>49.32</v>
      </c>
      <c r="F754" s="179">
        <v>259.55</v>
      </c>
      <c r="G754" s="53">
        <v>9</v>
      </c>
    </row>
    <row r="755" spans="1:7">
      <c r="A755" s="176" t="s">
        <v>1998</v>
      </c>
      <c r="B755" s="177" t="s">
        <v>1999</v>
      </c>
      <c r="C755" s="178"/>
      <c r="D755" s="179"/>
      <c r="E755" s="179"/>
      <c r="F755" s="179"/>
      <c r="G755" s="53">
        <v>5</v>
      </c>
    </row>
    <row r="756" spans="1:7">
      <c r="A756" s="176" t="s">
        <v>2000</v>
      </c>
      <c r="B756" s="177" t="s">
        <v>2001</v>
      </c>
      <c r="C756" s="178" t="s">
        <v>26</v>
      </c>
      <c r="D756" s="179">
        <v>153.22</v>
      </c>
      <c r="E756" s="179">
        <v>11.59</v>
      </c>
      <c r="F756" s="179">
        <v>164.81</v>
      </c>
      <c r="G756" s="53">
        <v>9</v>
      </c>
    </row>
    <row r="757" spans="1:7">
      <c r="A757" s="176" t="s">
        <v>2002</v>
      </c>
      <c r="B757" s="177" t="s">
        <v>2003</v>
      </c>
      <c r="C757" s="178" t="s">
        <v>26</v>
      </c>
      <c r="D757" s="179">
        <v>171.43</v>
      </c>
      <c r="E757" s="179">
        <v>12.19</v>
      </c>
      <c r="F757" s="179">
        <v>183.62</v>
      </c>
      <c r="G757" s="53">
        <v>9</v>
      </c>
    </row>
    <row r="758" spans="1:7">
      <c r="A758" s="176" t="s">
        <v>2004</v>
      </c>
      <c r="B758" s="177" t="s">
        <v>2005</v>
      </c>
      <c r="C758" s="178" t="s">
        <v>26</v>
      </c>
      <c r="D758" s="179">
        <v>186.42</v>
      </c>
      <c r="E758" s="179">
        <v>12.78</v>
      </c>
      <c r="F758" s="179">
        <v>199.2</v>
      </c>
      <c r="G758" s="53">
        <v>9</v>
      </c>
    </row>
    <row r="759" spans="1:7">
      <c r="A759" s="176" t="s">
        <v>2006</v>
      </c>
      <c r="B759" s="177" t="s">
        <v>2007</v>
      </c>
      <c r="C759" s="178" t="s">
        <v>26</v>
      </c>
      <c r="D759" s="179">
        <v>254.13</v>
      </c>
      <c r="E759" s="179">
        <v>13.02</v>
      </c>
      <c r="F759" s="179">
        <v>267.14999999999998</v>
      </c>
      <c r="G759" s="53">
        <v>9</v>
      </c>
    </row>
    <row r="760" spans="1:7">
      <c r="A760" s="176" t="s">
        <v>2008</v>
      </c>
      <c r="B760" s="177" t="s">
        <v>2009</v>
      </c>
      <c r="C760" s="178" t="s">
        <v>26</v>
      </c>
      <c r="D760" s="179">
        <v>156</v>
      </c>
      <c r="E760" s="179">
        <v>11.59</v>
      </c>
      <c r="F760" s="179">
        <v>167.59</v>
      </c>
      <c r="G760" s="53">
        <v>9</v>
      </c>
    </row>
    <row r="761" spans="1:7">
      <c r="A761" s="176" t="s">
        <v>2010</v>
      </c>
      <c r="B761" s="177" t="s">
        <v>2011</v>
      </c>
      <c r="C761" s="178" t="s">
        <v>26</v>
      </c>
      <c r="D761" s="179">
        <v>160.34</v>
      </c>
      <c r="E761" s="179">
        <v>12.18</v>
      </c>
      <c r="F761" s="179">
        <v>172.52</v>
      </c>
      <c r="G761" s="53">
        <v>9</v>
      </c>
    </row>
    <row r="762" spans="1:7">
      <c r="A762" s="176" t="s">
        <v>2012</v>
      </c>
      <c r="B762" s="177" t="s">
        <v>2013</v>
      </c>
      <c r="C762" s="178"/>
      <c r="D762" s="179"/>
      <c r="E762" s="179"/>
      <c r="F762" s="179"/>
      <c r="G762" s="53">
        <v>2</v>
      </c>
    </row>
    <row r="763" spans="1:7">
      <c r="A763" s="176" t="s">
        <v>2014</v>
      </c>
      <c r="B763" s="177" t="s">
        <v>2015</v>
      </c>
      <c r="C763" s="178"/>
      <c r="D763" s="179"/>
      <c r="E763" s="179"/>
      <c r="F763" s="179"/>
      <c r="G763" s="53">
        <v>5</v>
      </c>
    </row>
    <row r="764" spans="1:7">
      <c r="A764" s="176" t="s">
        <v>2016</v>
      </c>
      <c r="B764" s="177" t="s">
        <v>2017</v>
      </c>
      <c r="C764" s="178" t="s">
        <v>28</v>
      </c>
      <c r="D764" s="179">
        <v>636.32000000000005</v>
      </c>
      <c r="E764" s="179">
        <v>393.72</v>
      </c>
      <c r="F764" s="179">
        <v>1030.04</v>
      </c>
      <c r="G764" s="53">
        <v>9</v>
      </c>
    </row>
    <row r="765" spans="1:7" ht="30">
      <c r="A765" s="176" t="s">
        <v>2018</v>
      </c>
      <c r="B765" s="177" t="s">
        <v>2019</v>
      </c>
      <c r="C765" s="178" t="s">
        <v>26</v>
      </c>
      <c r="D765" s="179">
        <v>72.790000000000006</v>
      </c>
      <c r="E765" s="179">
        <v>37.79</v>
      </c>
      <c r="F765" s="179">
        <v>110.58</v>
      </c>
      <c r="G765" s="53">
        <v>9</v>
      </c>
    </row>
    <row r="766" spans="1:7" ht="30">
      <c r="A766" s="176" t="s">
        <v>2020</v>
      </c>
      <c r="B766" s="177" t="s">
        <v>2021</v>
      </c>
      <c r="C766" s="178" t="s">
        <v>26</v>
      </c>
      <c r="D766" s="179">
        <v>96.89</v>
      </c>
      <c r="E766" s="179">
        <v>38.64</v>
      </c>
      <c r="F766" s="179">
        <v>135.53</v>
      </c>
      <c r="G766" s="53">
        <v>9</v>
      </c>
    </row>
    <row r="767" spans="1:7">
      <c r="A767" s="176" t="s">
        <v>2022</v>
      </c>
      <c r="B767" s="177" t="s">
        <v>2023</v>
      </c>
      <c r="C767" s="178"/>
      <c r="D767" s="179"/>
      <c r="E767" s="179"/>
      <c r="F767" s="179"/>
      <c r="G767" s="53">
        <v>5</v>
      </c>
    </row>
    <row r="768" spans="1:7">
      <c r="A768" s="176" t="s">
        <v>2024</v>
      </c>
      <c r="B768" s="177" t="s">
        <v>2025</v>
      </c>
      <c r="C768" s="178" t="s">
        <v>26</v>
      </c>
      <c r="D768" s="179">
        <v>39.36</v>
      </c>
      <c r="E768" s="179">
        <v>48.62</v>
      </c>
      <c r="F768" s="179">
        <v>87.98</v>
      </c>
      <c r="G768" s="53">
        <v>9</v>
      </c>
    </row>
    <row r="769" spans="1:7">
      <c r="A769" s="176" t="s">
        <v>2026</v>
      </c>
      <c r="B769" s="177" t="s">
        <v>2027</v>
      </c>
      <c r="C769" s="178" t="s">
        <v>26</v>
      </c>
      <c r="D769" s="179">
        <v>54.05</v>
      </c>
      <c r="E769" s="179">
        <v>76.95</v>
      </c>
      <c r="F769" s="179">
        <v>131</v>
      </c>
      <c r="G769" s="53">
        <v>9</v>
      </c>
    </row>
    <row r="770" spans="1:7">
      <c r="A770" s="176" t="s">
        <v>2028</v>
      </c>
      <c r="B770" s="177" t="s">
        <v>2029</v>
      </c>
      <c r="C770" s="178" t="s">
        <v>26</v>
      </c>
      <c r="D770" s="179">
        <v>119.57</v>
      </c>
      <c r="E770" s="179">
        <v>124.86</v>
      </c>
      <c r="F770" s="179">
        <v>244.43</v>
      </c>
      <c r="G770" s="53">
        <v>9</v>
      </c>
    </row>
    <row r="771" spans="1:7">
      <c r="A771" s="176" t="s">
        <v>2030</v>
      </c>
      <c r="B771" s="177" t="s">
        <v>2031</v>
      </c>
      <c r="C771" s="178" t="s">
        <v>26</v>
      </c>
      <c r="D771" s="179">
        <v>172.74</v>
      </c>
      <c r="E771" s="179">
        <v>153.97</v>
      </c>
      <c r="F771" s="179">
        <v>326.70999999999998</v>
      </c>
      <c r="G771" s="53">
        <v>9</v>
      </c>
    </row>
    <row r="772" spans="1:7">
      <c r="A772" s="176" t="s">
        <v>2032</v>
      </c>
      <c r="B772" s="177" t="s">
        <v>2033</v>
      </c>
      <c r="C772" s="178" t="s">
        <v>26</v>
      </c>
      <c r="D772" s="179">
        <v>148.52000000000001</v>
      </c>
      <c r="E772" s="179">
        <v>76.95</v>
      </c>
      <c r="F772" s="179">
        <v>225.47</v>
      </c>
      <c r="G772" s="53">
        <v>9</v>
      </c>
    </row>
    <row r="773" spans="1:7">
      <c r="A773" s="176" t="s">
        <v>2034</v>
      </c>
      <c r="B773" s="177" t="s">
        <v>2035</v>
      </c>
      <c r="C773" s="178" t="s">
        <v>26</v>
      </c>
      <c r="D773" s="179">
        <v>336.71</v>
      </c>
      <c r="E773" s="179">
        <v>124.86</v>
      </c>
      <c r="F773" s="179">
        <v>461.57</v>
      </c>
      <c r="G773" s="53">
        <v>9</v>
      </c>
    </row>
    <row r="774" spans="1:7">
      <c r="A774" s="176" t="s">
        <v>2036</v>
      </c>
      <c r="B774" s="177" t="s">
        <v>2037</v>
      </c>
      <c r="C774" s="178"/>
      <c r="D774" s="179"/>
      <c r="E774" s="179"/>
      <c r="F774" s="179"/>
      <c r="G774" s="53">
        <v>5</v>
      </c>
    </row>
    <row r="775" spans="1:7">
      <c r="A775" s="176" t="s">
        <v>2038</v>
      </c>
      <c r="B775" s="177" t="s">
        <v>2039</v>
      </c>
      <c r="C775" s="178" t="s">
        <v>26</v>
      </c>
      <c r="D775" s="179">
        <v>142.96</v>
      </c>
      <c r="E775" s="179">
        <v>68.569999999999993</v>
      </c>
      <c r="F775" s="179">
        <v>211.53</v>
      </c>
      <c r="G775" s="53">
        <v>9</v>
      </c>
    </row>
    <row r="776" spans="1:7">
      <c r="A776" s="176" t="s">
        <v>2040</v>
      </c>
      <c r="B776" s="177" t="s">
        <v>2041</v>
      </c>
      <c r="C776" s="178" t="s">
        <v>26</v>
      </c>
      <c r="D776" s="179">
        <v>269.74</v>
      </c>
      <c r="E776" s="179">
        <v>129.33000000000001</v>
      </c>
      <c r="F776" s="179">
        <v>399.07</v>
      </c>
      <c r="G776" s="53">
        <v>9</v>
      </c>
    </row>
    <row r="777" spans="1:7">
      <c r="A777" s="176" t="s">
        <v>2042</v>
      </c>
      <c r="B777" s="177" t="s">
        <v>2043</v>
      </c>
      <c r="C777" s="178" t="s">
        <v>26</v>
      </c>
      <c r="D777" s="179">
        <v>557.76</v>
      </c>
      <c r="E777" s="179">
        <v>180.9</v>
      </c>
      <c r="F777" s="179">
        <v>738.66</v>
      </c>
      <c r="G777" s="53">
        <v>9</v>
      </c>
    </row>
    <row r="778" spans="1:7">
      <c r="A778" s="176" t="s">
        <v>2044</v>
      </c>
      <c r="B778" s="177" t="s">
        <v>2045</v>
      </c>
      <c r="C778" s="178"/>
      <c r="D778" s="179"/>
      <c r="E778" s="179"/>
      <c r="F778" s="179"/>
      <c r="G778" s="53">
        <v>5</v>
      </c>
    </row>
    <row r="779" spans="1:7">
      <c r="A779" s="176" t="s">
        <v>2046</v>
      </c>
      <c r="B779" s="177" t="s">
        <v>2047</v>
      </c>
      <c r="C779" s="178" t="s">
        <v>26</v>
      </c>
      <c r="D779" s="179">
        <v>38.31</v>
      </c>
      <c r="E779" s="179">
        <v>34.81</v>
      </c>
      <c r="F779" s="179">
        <v>73.12</v>
      </c>
      <c r="G779" s="53">
        <v>9</v>
      </c>
    </row>
    <row r="780" spans="1:7">
      <c r="A780" s="176" t="s">
        <v>2048</v>
      </c>
      <c r="B780" s="177" t="s">
        <v>2049</v>
      </c>
      <c r="C780" s="178" t="s">
        <v>26</v>
      </c>
      <c r="D780" s="179">
        <v>46.27</v>
      </c>
      <c r="E780" s="179">
        <v>37.79</v>
      </c>
      <c r="F780" s="179">
        <v>84.06</v>
      </c>
      <c r="G780" s="53">
        <v>9</v>
      </c>
    </row>
    <row r="781" spans="1:7">
      <c r="A781" s="176" t="s">
        <v>497</v>
      </c>
      <c r="B781" s="177" t="s">
        <v>2050</v>
      </c>
      <c r="C781" s="178" t="s">
        <v>26</v>
      </c>
      <c r="D781" s="179">
        <v>56.59</v>
      </c>
      <c r="E781" s="179">
        <v>40.54</v>
      </c>
      <c r="F781" s="179">
        <v>97.13</v>
      </c>
      <c r="G781" s="53">
        <v>9</v>
      </c>
    </row>
    <row r="782" spans="1:7">
      <c r="A782" s="176" t="s">
        <v>2051</v>
      </c>
      <c r="B782" s="177" t="s">
        <v>2052</v>
      </c>
      <c r="C782" s="178"/>
      <c r="D782" s="179"/>
      <c r="E782" s="179"/>
      <c r="F782" s="179"/>
      <c r="G782" s="53">
        <v>5</v>
      </c>
    </row>
    <row r="783" spans="1:7">
      <c r="A783" s="176" t="s">
        <v>2053</v>
      </c>
      <c r="B783" s="177" t="s">
        <v>2054</v>
      </c>
      <c r="C783" s="178" t="s">
        <v>26</v>
      </c>
      <c r="D783" s="179">
        <v>44.54</v>
      </c>
      <c r="E783" s="179">
        <v>37.79</v>
      </c>
      <c r="F783" s="179">
        <v>82.33</v>
      </c>
      <c r="G783" s="53">
        <v>9</v>
      </c>
    </row>
    <row r="784" spans="1:7">
      <c r="A784" s="176" t="s">
        <v>2055</v>
      </c>
      <c r="B784" s="177" t="s">
        <v>2056</v>
      </c>
      <c r="C784" s="178" t="s">
        <v>26</v>
      </c>
      <c r="D784" s="179">
        <v>58.52</v>
      </c>
      <c r="E784" s="179">
        <v>40.54</v>
      </c>
      <c r="F784" s="179">
        <v>99.06</v>
      </c>
      <c r="G784" s="53">
        <v>9</v>
      </c>
    </row>
    <row r="785" spans="1:7">
      <c r="A785" s="176" t="s">
        <v>2057</v>
      </c>
      <c r="B785" s="177" t="s">
        <v>2058</v>
      </c>
      <c r="C785" s="178"/>
      <c r="D785" s="179"/>
      <c r="E785" s="179"/>
      <c r="F785" s="179"/>
      <c r="G785" s="53">
        <v>5</v>
      </c>
    </row>
    <row r="786" spans="1:7">
      <c r="A786" s="176" t="s">
        <v>322</v>
      </c>
      <c r="B786" s="177" t="s">
        <v>22926</v>
      </c>
      <c r="C786" s="178" t="s">
        <v>26</v>
      </c>
      <c r="D786" s="179">
        <v>44.65</v>
      </c>
      <c r="E786" s="179">
        <v>34.81</v>
      </c>
      <c r="F786" s="179">
        <v>79.459999999999994</v>
      </c>
      <c r="G786" s="53">
        <v>9</v>
      </c>
    </row>
    <row r="787" spans="1:7">
      <c r="A787" s="176" t="s">
        <v>2059</v>
      </c>
      <c r="B787" s="177" t="s">
        <v>22927</v>
      </c>
      <c r="C787" s="178" t="s">
        <v>26</v>
      </c>
      <c r="D787" s="179">
        <v>57.57</v>
      </c>
      <c r="E787" s="179">
        <v>37.79</v>
      </c>
      <c r="F787" s="179">
        <v>95.36</v>
      </c>
      <c r="G787" s="53">
        <v>9</v>
      </c>
    </row>
    <row r="788" spans="1:7">
      <c r="A788" s="176" t="s">
        <v>220</v>
      </c>
      <c r="B788" s="177" t="s">
        <v>22928</v>
      </c>
      <c r="C788" s="178" t="s">
        <v>26</v>
      </c>
      <c r="D788" s="179">
        <v>75.56</v>
      </c>
      <c r="E788" s="179">
        <v>38.64</v>
      </c>
      <c r="F788" s="179">
        <v>114.2</v>
      </c>
      <c r="G788" s="53">
        <v>9</v>
      </c>
    </row>
    <row r="789" spans="1:7">
      <c r="A789" s="176" t="s">
        <v>2060</v>
      </c>
      <c r="B789" s="177" t="s">
        <v>2061</v>
      </c>
      <c r="C789" s="178"/>
      <c r="D789" s="179"/>
      <c r="E789" s="179"/>
      <c r="F789" s="179"/>
      <c r="G789" s="53">
        <v>5</v>
      </c>
    </row>
    <row r="790" spans="1:7">
      <c r="A790" s="176" t="s">
        <v>2062</v>
      </c>
      <c r="B790" s="177" t="s">
        <v>22929</v>
      </c>
      <c r="C790" s="178" t="s">
        <v>26</v>
      </c>
      <c r="D790" s="179">
        <v>66.010000000000005</v>
      </c>
      <c r="E790" s="179">
        <v>42.54</v>
      </c>
      <c r="F790" s="179">
        <v>108.55</v>
      </c>
      <c r="G790" s="53">
        <v>9</v>
      </c>
    </row>
    <row r="791" spans="1:7">
      <c r="A791" s="176" t="s">
        <v>460</v>
      </c>
      <c r="B791" s="177" t="s">
        <v>22930</v>
      </c>
      <c r="C791" s="178" t="s">
        <v>26</v>
      </c>
      <c r="D791" s="179">
        <v>82.77</v>
      </c>
      <c r="E791" s="179">
        <v>43.61</v>
      </c>
      <c r="F791" s="179">
        <v>126.38</v>
      </c>
      <c r="G791" s="53">
        <v>9</v>
      </c>
    </row>
    <row r="792" spans="1:7">
      <c r="A792" s="176" t="s">
        <v>427</v>
      </c>
      <c r="B792" s="177" t="s">
        <v>22931</v>
      </c>
      <c r="C792" s="178" t="s">
        <v>26</v>
      </c>
      <c r="D792" s="179">
        <v>73.55</v>
      </c>
      <c r="E792" s="179">
        <v>56.31</v>
      </c>
      <c r="F792" s="179">
        <v>129.86000000000001</v>
      </c>
      <c r="G792" s="53">
        <v>9</v>
      </c>
    </row>
    <row r="793" spans="1:7">
      <c r="A793" s="176" t="s">
        <v>321</v>
      </c>
      <c r="B793" s="177" t="s">
        <v>22932</v>
      </c>
      <c r="C793" s="178" t="s">
        <v>26</v>
      </c>
      <c r="D793" s="179">
        <v>97.98</v>
      </c>
      <c r="E793" s="179">
        <v>60.03</v>
      </c>
      <c r="F793" s="179">
        <v>158.01</v>
      </c>
      <c r="G793" s="53">
        <v>9</v>
      </c>
    </row>
    <row r="794" spans="1:7">
      <c r="A794" s="176" t="s">
        <v>2063</v>
      </c>
      <c r="B794" s="177" t="s">
        <v>2064</v>
      </c>
      <c r="C794" s="178"/>
      <c r="D794" s="179"/>
      <c r="E794" s="179"/>
      <c r="F794" s="179"/>
      <c r="G794" s="53">
        <v>5</v>
      </c>
    </row>
    <row r="795" spans="1:7" ht="30">
      <c r="A795" s="176" t="s">
        <v>2065</v>
      </c>
      <c r="B795" s="177" t="s">
        <v>2066</v>
      </c>
      <c r="C795" s="178" t="s">
        <v>26</v>
      </c>
      <c r="D795" s="179">
        <v>98.13</v>
      </c>
      <c r="E795" s="179">
        <v>16.489999999999998</v>
      </c>
      <c r="F795" s="179">
        <v>114.62</v>
      </c>
      <c r="G795" s="53">
        <v>9</v>
      </c>
    </row>
    <row r="796" spans="1:7" ht="30">
      <c r="A796" s="176" t="s">
        <v>2067</v>
      </c>
      <c r="B796" s="177" t="s">
        <v>2068</v>
      </c>
      <c r="C796" s="178" t="s">
        <v>26</v>
      </c>
      <c r="D796" s="179">
        <v>112.01</v>
      </c>
      <c r="E796" s="179">
        <v>16.920000000000002</v>
      </c>
      <c r="F796" s="179">
        <v>128.93</v>
      </c>
      <c r="G796" s="53">
        <v>9</v>
      </c>
    </row>
    <row r="797" spans="1:7" ht="30">
      <c r="A797" s="176" t="s">
        <v>2069</v>
      </c>
      <c r="B797" s="177" t="s">
        <v>2070</v>
      </c>
      <c r="C797" s="178" t="s">
        <v>26</v>
      </c>
      <c r="D797" s="179">
        <v>139.29</v>
      </c>
      <c r="E797" s="179">
        <v>17.14</v>
      </c>
      <c r="F797" s="179">
        <v>156.43</v>
      </c>
      <c r="G797" s="53">
        <v>9</v>
      </c>
    </row>
    <row r="798" spans="1:7" ht="30">
      <c r="A798" s="176" t="s">
        <v>2071</v>
      </c>
      <c r="B798" s="177" t="s">
        <v>2072</v>
      </c>
      <c r="C798" s="178" t="s">
        <v>26</v>
      </c>
      <c r="D798" s="179">
        <v>173.44</v>
      </c>
      <c r="E798" s="179">
        <v>17.78</v>
      </c>
      <c r="F798" s="179">
        <v>191.22</v>
      </c>
      <c r="G798" s="53">
        <v>9</v>
      </c>
    </row>
    <row r="799" spans="1:7">
      <c r="A799" s="176" t="s">
        <v>2073</v>
      </c>
      <c r="B799" s="177" t="s">
        <v>2074</v>
      </c>
      <c r="C799" s="178"/>
      <c r="D799" s="179"/>
      <c r="E799" s="179"/>
      <c r="F799" s="179"/>
      <c r="G799" s="53">
        <v>5</v>
      </c>
    </row>
    <row r="800" spans="1:7">
      <c r="A800" s="176" t="s">
        <v>2075</v>
      </c>
      <c r="B800" s="177" t="s">
        <v>2076</v>
      </c>
      <c r="C800" s="178" t="s">
        <v>28</v>
      </c>
      <c r="D800" s="179">
        <v>966.98</v>
      </c>
      <c r="E800" s="179">
        <v>898.59</v>
      </c>
      <c r="F800" s="179">
        <v>1865.57</v>
      </c>
      <c r="G800" s="53">
        <v>9</v>
      </c>
    </row>
    <row r="801" spans="1:7">
      <c r="A801" s="176" t="s">
        <v>2077</v>
      </c>
      <c r="B801" s="177" t="s">
        <v>2078</v>
      </c>
      <c r="C801" s="178" t="s">
        <v>23</v>
      </c>
      <c r="D801" s="179">
        <v>4.05</v>
      </c>
      <c r="E801" s="179">
        <v>8.1300000000000008</v>
      </c>
      <c r="F801" s="179">
        <v>12.18</v>
      </c>
      <c r="G801" s="53">
        <v>9</v>
      </c>
    </row>
    <row r="802" spans="1:7">
      <c r="A802" s="176" t="s">
        <v>2079</v>
      </c>
      <c r="B802" s="177" t="s">
        <v>2080</v>
      </c>
      <c r="C802" s="178"/>
      <c r="D802" s="179"/>
      <c r="E802" s="179"/>
      <c r="F802" s="179"/>
      <c r="G802" s="53">
        <v>5</v>
      </c>
    </row>
    <row r="803" spans="1:7" ht="30">
      <c r="A803" s="176" t="s">
        <v>2081</v>
      </c>
      <c r="B803" s="177" t="s">
        <v>2082</v>
      </c>
      <c r="C803" s="178" t="s">
        <v>26</v>
      </c>
      <c r="D803" s="179">
        <v>173.1</v>
      </c>
      <c r="E803" s="179">
        <v>85.49</v>
      </c>
      <c r="F803" s="179">
        <v>258.58999999999997</v>
      </c>
      <c r="G803" s="53">
        <v>9</v>
      </c>
    </row>
    <row r="804" spans="1:7" ht="30">
      <c r="A804" s="176" t="s">
        <v>2083</v>
      </c>
      <c r="B804" s="177" t="s">
        <v>2084</v>
      </c>
      <c r="C804" s="178" t="s">
        <v>26</v>
      </c>
      <c r="D804" s="179">
        <v>147.19999999999999</v>
      </c>
      <c r="E804" s="179">
        <v>70.95</v>
      </c>
      <c r="F804" s="179">
        <v>218.15</v>
      </c>
      <c r="G804" s="53">
        <v>9</v>
      </c>
    </row>
    <row r="805" spans="1:7" ht="30">
      <c r="A805" s="176" t="s">
        <v>2085</v>
      </c>
      <c r="B805" s="177" t="s">
        <v>2086</v>
      </c>
      <c r="C805" s="178" t="s">
        <v>26</v>
      </c>
      <c r="D805" s="179">
        <v>148.31</v>
      </c>
      <c r="E805" s="179">
        <v>70.95</v>
      </c>
      <c r="F805" s="179">
        <v>219.26</v>
      </c>
      <c r="G805" s="53">
        <v>9</v>
      </c>
    </row>
    <row r="806" spans="1:7" ht="30">
      <c r="A806" s="176" t="s">
        <v>2087</v>
      </c>
      <c r="B806" s="177" t="s">
        <v>2088</v>
      </c>
      <c r="C806" s="178" t="s">
        <v>26</v>
      </c>
      <c r="D806" s="179">
        <v>1916.57</v>
      </c>
      <c r="E806" s="179">
        <v>192.46</v>
      </c>
      <c r="F806" s="179">
        <v>2109.0300000000002</v>
      </c>
      <c r="G806" s="53">
        <v>9</v>
      </c>
    </row>
    <row r="807" spans="1:7">
      <c r="A807" s="176" t="s">
        <v>2089</v>
      </c>
      <c r="B807" s="177" t="s">
        <v>2090</v>
      </c>
      <c r="C807" s="178" t="s">
        <v>26</v>
      </c>
      <c r="D807" s="179">
        <v>1031.6600000000001</v>
      </c>
      <c r="E807" s="179">
        <v>127.79</v>
      </c>
      <c r="F807" s="179">
        <v>1159.45</v>
      </c>
      <c r="G807" s="53">
        <v>9</v>
      </c>
    </row>
    <row r="808" spans="1:7">
      <c r="A808" s="176" t="s">
        <v>2091</v>
      </c>
      <c r="B808" s="177" t="s">
        <v>2092</v>
      </c>
      <c r="C808" s="178"/>
      <c r="D808" s="179"/>
      <c r="E808" s="179"/>
      <c r="F808" s="179"/>
      <c r="G808" s="53">
        <v>5</v>
      </c>
    </row>
    <row r="809" spans="1:7">
      <c r="A809" s="176" t="s">
        <v>2093</v>
      </c>
      <c r="B809" s="177" t="s">
        <v>2094</v>
      </c>
      <c r="C809" s="178" t="s">
        <v>26</v>
      </c>
      <c r="D809" s="179">
        <v>1136.32</v>
      </c>
      <c r="E809" s="179">
        <v>82.74</v>
      </c>
      <c r="F809" s="179">
        <v>1219.06</v>
      </c>
      <c r="G809" s="53">
        <v>9</v>
      </c>
    </row>
    <row r="810" spans="1:7">
      <c r="A810" s="176" t="s">
        <v>2095</v>
      </c>
      <c r="B810" s="177" t="s">
        <v>2096</v>
      </c>
      <c r="C810" s="178" t="s">
        <v>26</v>
      </c>
      <c r="D810" s="179">
        <v>278.43</v>
      </c>
      <c r="E810" s="179"/>
      <c r="F810" s="179">
        <v>278.43</v>
      </c>
      <c r="G810" s="53">
        <v>9</v>
      </c>
    </row>
    <row r="811" spans="1:7" ht="45">
      <c r="A811" s="176" t="s">
        <v>2097</v>
      </c>
      <c r="B811" s="177" t="s">
        <v>2098</v>
      </c>
      <c r="C811" s="178" t="s">
        <v>26</v>
      </c>
      <c r="D811" s="179">
        <v>811.15</v>
      </c>
      <c r="E811" s="179"/>
      <c r="F811" s="179">
        <v>811.15</v>
      </c>
      <c r="G811" s="53">
        <v>9</v>
      </c>
    </row>
    <row r="812" spans="1:7" ht="30">
      <c r="A812" s="176" t="s">
        <v>2099</v>
      </c>
      <c r="B812" s="177" t="s">
        <v>2100</v>
      </c>
      <c r="C812" s="178" t="s">
        <v>26</v>
      </c>
      <c r="D812" s="179">
        <v>1117.21</v>
      </c>
      <c r="E812" s="179">
        <v>82.74</v>
      </c>
      <c r="F812" s="179">
        <v>1199.95</v>
      </c>
      <c r="G812" s="53">
        <v>9</v>
      </c>
    </row>
    <row r="813" spans="1:7" ht="30">
      <c r="A813" s="176" t="s">
        <v>2101</v>
      </c>
      <c r="B813" s="177" t="s">
        <v>2102</v>
      </c>
      <c r="C813" s="178" t="s">
        <v>26</v>
      </c>
      <c r="D813" s="179">
        <v>156.65</v>
      </c>
      <c r="E813" s="179"/>
      <c r="F813" s="179">
        <v>156.65</v>
      </c>
      <c r="G813" s="53">
        <v>9</v>
      </c>
    </row>
    <row r="814" spans="1:7" ht="30">
      <c r="A814" s="176" t="s">
        <v>2103</v>
      </c>
      <c r="B814" s="177" t="s">
        <v>2104</v>
      </c>
      <c r="C814" s="178" t="s">
        <v>26</v>
      </c>
      <c r="D814" s="179">
        <v>219.64</v>
      </c>
      <c r="E814" s="179"/>
      <c r="F814" s="179">
        <v>219.64</v>
      </c>
      <c r="G814" s="53">
        <v>9</v>
      </c>
    </row>
    <row r="815" spans="1:7" ht="30">
      <c r="A815" s="176" t="s">
        <v>2105</v>
      </c>
      <c r="B815" s="177" t="s">
        <v>2106</v>
      </c>
      <c r="C815" s="178" t="s">
        <v>26</v>
      </c>
      <c r="D815" s="179">
        <v>199.29</v>
      </c>
      <c r="E815" s="179"/>
      <c r="F815" s="179">
        <v>199.29</v>
      </c>
      <c r="G815" s="53">
        <v>9</v>
      </c>
    </row>
    <row r="816" spans="1:7" ht="30">
      <c r="A816" s="176" t="s">
        <v>2107</v>
      </c>
      <c r="B816" s="177" t="s">
        <v>2108</v>
      </c>
      <c r="C816" s="178" t="s">
        <v>26</v>
      </c>
      <c r="D816" s="179">
        <v>192.86</v>
      </c>
      <c r="E816" s="179"/>
      <c r="F816" s="179">
        <v>192.86</v>
      </c>
      <c r="G816" s="53">
        <v>9</v>
      </c>
    </row>
    <row r="817" spans="1:7" ht="30">
      <c r="A817" s="176" t="s">
        <v>2109</v>
      </c>
      <c r="B817" s="177" t="s">
        <v>2110</v>
      </c>
      <c r="C817" s="178" t="s">
        <v>26</v>
      </c>
      <c r="D817" s="179">
        <v>169.69</v>
      </c>
      <c r="E817" s="179"/>
      <c r="F817" s="179">
        <v>169.69</v>
      </c>
      <c r="G817" s="53">
        <v>9</v>
      </c>
    </row>
    <row r="818" spans="1:7" ht="30">
      <c r="A818" s="176" t="s">
        <v>2111</v>
      </c>
      <c r="B818" s="177" t="s">
        <v>2112</v>
      </c>
      <c r="C818" s="178" t="s">
        <v>26</v>
      </c>
      <c r="D818" s="179">
        <v>165.53</v>
      </c>
      <c r="E818" s="179"/>
      <c r="F818" s="179">
        <v>165.53</v>
      </c>
      <c r="G818" s="53">
        <v>9</v>
      </c>
    </row>
    <row r="819" spans="1:7" ht="30">
      <c r="A819" s="176" t="s">
        <v>2113</v>
      </c>
      <c r="B819" s="177" t="s">
        <v>2114</v>
      </c>
      <c r="C819" s="178" t="s">
        <v>26</v>
      </c>
      <c r="D819" s="179">
        <v>210.18</v>
      </c>
      <c r="E819" s="179"/>
      <c r="F819" s="179">
        <v>210.18</v>
      </c>
      <c r="G819" s="53">
        <v>9</v>
      </c>
    </row>
    <row r="820" spans="1:7" ht="30">
      <c r="A820" s="176" t="s">
        <v>2115</v>
      </c>
      <c r="B820" s="177" t="s">
        <v>2116</v>
      </c>
      <c r="C820" s="178" t="s">
        <v>26</v>
      </c>
      <c r="D820" s="179">
        <v>158.22</v>
      </c>
      <c r="E820" s="179"/>
      <c r="F820" s="179">
        <v>158.22</v>
      </c>
      <c r="G820" s="53">
        <v>9</v>
      </c>
    </row>
    <row r="821" spans="1:7" ht="30">
      <c r="A821" s="176" t="s">
        <v>2117</v>
      </c>
      <c r="B821" s="177" t="s">
        <v>2118</v>
      </c>
      <c r="C821" s="178" t="s">
        <v>26</v>
      </c>
      <c r="D821" s="179">
        <v>228.65</v>
      </c>
      <c r="E821" s="179"/>
      <c r="F821" s="179">
        <v>228.65</v>
      </c>
      <c r="G821" s="53">
        <v>9</v>
      </c>
    </row>
    <row r="822" spans="1:7" ht="30">
      <c r="A822" s="176" t="s">
        <v>2119</v>
      </c>
      <c r="B822" s="177" t="s">
        <v>2120</v>
      </c>
      <c r="C822" s="178" t="s">
        <v>26</v>
      </c>
      <c r="D822" s="179">
        <v>257.69</v>
      </c>
      <c r="E822" s="179"/>
      <c r="F822" s="179">
        <v>257.69</v>
      </c>
      <c r="G822" s="53">
        <v>9</v>
      </c>
    </row>
    <row r="823" spans="1:7" ht="30">
      <c r="A823" s="176" t="s">
        <v>2121</v>
      </c>
      <c r="B823" s="177" t="s">
        <v>2122</v>
      </c>
      <c r="C823" s="178" t="s">
        <v>26</v>
      </c>
      <c r="D823" s="179">
        <v>1484.48</v>
      </c>
      <c r="E823" s="179"/>
      <c r="F823" s="179">
        <v>1484.48</v>
      </c>
      <c r="G823" s="53">
        <v>9</v>
      </c>
    </row>
    <row r="824" spans="1:7" ht="30">
      <c r="A824" s="176" t="s">
        <v>2123</v>
      </c>
      <c r="B824" s="177" t="s">
        <v>2124</v>
      </c>
      <c r="C824" s="178" t="s">
        <v>26</v>
      </c>
      <c r="D824" s="179">
        <v>929.59</v>
      </c>
      <c r="E824" s="179"/>
      <c r="F824" s="179">
        <v>929.59</v>
      </c>
      <c r="G824" s="53">
        <v>9</v>
      </c>
    </row>
    <row r="825" spans="1:7" ht="30">
      <c r="A825" s="176" t="s">
        <v>2125</v>
      </c>
      <c r="B825" s="177" t="s">
        <v>2126</v>
      </c>
      <c r="C825" s="178" t="s">
        <v>26</v>
      </c>
      <c r="D825" s="179">
        <v>1504.15</v>
      </c>
      <c r="E825" s="179"/>
      <c r="F825" s="179">
        <v>1504.15</v>
      </c>
      <c r="G825" s="53">
        <v>9</v>
      </c>
    </row>
    <row r="826" spans="1:7">
      <c r="A826" s="176" t="s">
        <v>2127</v>
      </c>
      <c r="B826" s="177" t="s">
        <v>2128</v>
      </c>
      <c r="C826" s="178" t="s">
        <v>26</v>
      </c>
      <c r="D826" s="179">
        <v>295.82</v>
      </c>
      <c r="E826" s="179">
        <v>76.78</v>
      </c>
      <c r="F826" s="179">
        <v>372.6</v>
      </c>
      <c r="G826" s="53">
        <v>9</v>
      </c>
    </row>
    <row r="827" spans="1:7" ht="30">
      <c r="A827" s="176" t="s">
        <v>2129</v>
      </c>
      <c r="B827" s="177" t="s">
        <v>2130</v>
      </c>
      <c r="C827" s="178" t="s">
        <v>26</v>
      </c>
      <c r="D827" s="179">
        <v>265.14</v>
      </c>
      <c r="E827" s="179"/>
      <c r="F827" s="179">
        <v>265.14</v>
      </c>
      <c r="G827" s="53">
        <v>9</v>
      </c>
    </row>
    <row r="828" spans="1:7" ht="30">
      <c r="A828" s="176" t="s">
        <v>2131</v>
      </c>
      <c r="B828" s="177" t="s">
        <v>2132</v>
      </c>
      <c r="C828" s="178" t="s">
        <v>26</v>
      </c>
      <c r="D828" s="179">
        <v>290.73</v>
      </c>
      <c r="E828" s="179"/>
      <c r="F828" s="179">
        <v>290.73</v>
      </c>
      <c r="G828" s="53">
        <v>9</v>
      </c>
    </row>
    <row r="829" spans="1:7" ht="30">
      <c r="A829" s="176" t="s">
        <v>2133</v>
      </c>
      <c r="B829" s="177" t="s">
        <v>2134</v>
      </c>
      <c r="C829" s="178" t="s">
        <v>26</v>
      </c>
      <c r="D829" s="179">
        <v>293.45999999999998</v>
      </c>
      <c r="E829" s="179"/>
      <c r="F829" s="179">
        <v>293.45999999999998</v>
      </c>
      <c r="G829" s="53">
        <v>9</v>
      </c>
    </row>
    <row r="830" spans="1:7" ht="30">
      <c r="A830" s="176" t="s">
        <v>2135</v>
      </c>
      <c r="B830" s="177" t="s">
        <v>2136</v>
      </c>
      <c r="C830" s="178" t="s">
        <v>26</v>
      </c>
      <c r="D830" s="179">
        <v>244.94</v>
      </c>
      <c r="E830" s="179"/>
      <c r="F830" s="179">
        <v>244.94</v>
      </c>
      <c r="G830" s="53">
        <v>9</v>
      </c>
    </row>
    <row r="831" spans="1:7" ht="30">
      <c r="A831" s="176" t="s">
        <v>2137</v>
      </c>
      <c r="B831" s="177" t="s">
        <v>2138</v>
      </c>
      <c r="C831" s="178" t="s">
        <v>26</v>
      </c>
      <c r="D831" s="179">
        <v>281.45999999999998</v>
      </c>
      <c r="E831" s="179"/>
      <c r="F831" s="179">
        <v>281.45999999999998</v>
      </c>
      <c r="G831" s="53">
        <v>9</v>
      </c>
    </row>
    <row r="832" spans="1:7" ht="30">
      <c r="A832" s="176" t="s">
        <v>2139</v>
      </c>
      <c r="B832" s="177" t="s">
        <v>2140</v>
      </c>
      <c r="C832" s="178" t="s">
        <v>26</v>
      </c>
      <c r="D832" s="179">
        <v>276.86</v>
      </c>
      <c r="E832" s="179"/>
      <c r="F832" s="179">
        <v>276.86</v>
      </c>
      <c r="G832" s="53">
        <v>9</v>
      </c>
    </row>
    <row r="833" spans="1:7">
      <c r="A833" s="176" t="s">
        <v>2141</v>
      </c>
      <c r="B833" s="177" t="s">
        <v>2142</v>
      </c>
      <c r="C833" s="178"/>
      <c r="D833" s="179"/>
      <c r="E833" s="179"/>
      <c r="F833" s="179"/>
      <c r="G833" s="53">
        <v>5</v>
      </c>
    </row>
    <row r="834" spans="1:7">
      <c r="A834" s="176" t="s">
        <v>482</v>
      </c>
      <c r="B834" s="177" t="s">
        <v>483</v>
      </c>
      <c r="C834" s="178" t="s">
        <v>26</v>
      </c>
      <c r="D834" s="179">
        <v>101.04</v>
      </c>
      <c r="E834" s="179">
        <v>137.01</v>
      </c>
      <c r="F834" s="179">
        <v>238.05</v>
      </c>
      <c r="G834" s="53">
        <v>9</v>
      </c>
    </row>
    <row r="835" spans="1:7">
      <c r="A835" s="176" t="s">
        <v>2143</v>
      </c>
      <c r="B835" s="177" t="s">
        <v>2144</v>
      </c>
      <c r="C835" s="178"/>
      <c r="D835" s="179"/>
      <c r="E835" s="179"/>
      <c r="F835" s="179"/>
      <c r="G835" s="53">
        <v>5</v>
      </c>
    </row>
    <row r="836" spans="1:7" ht="30">
      <c r="A836" s="176" t="s">
        <v>2145</v>
      </c>
      <c r="B836" s="177" t="s">
        <v>2146</v>
      </c>
      <c r="C836" s="178" t="s">
        <v>26</v>
      </c>
      <c r="D836" s="179"/>
      <c r="E836" s="179">
        <v>47.52</v>
      </c>
      <c r="F836" s="179">
        <v>47.52</v>
      </c>
      <c r="G836" s="53">
        <v>9</v>
      </c>
    </row>
    <row r="837" spans="1:7" ht="30">
      <c r="A837" s="176" t="s">
        <v>2147</v>
      </c>
      <c r="B837" s="177" t="s">
        <v>2148</v>
      </c>
      <c r="C837" s="178" t="s">
        <v>24</v>
      </c>
      <c r="D837" s="179">
        <v>2.0699999999999998</v>
      </c>
      <c r="E837" s="179">
        <v>6.52</v>
      </c>
      <c r="F837" s="179">
        <v>8.59</v>
      </c>
      <c r="G837" s="53">
        <v>9</v>
      </c>
    </row>
    <row r="838" spans="1:7" ht="30">
      <c r="A838" s="176" t="s">
        <v>2149</v>
      </c>
      <c r="B838" s="177" t="s">
        <v>2150</v>
      </c>
      <c r="C838" s="178" t="s">
        <v>24</v>
      </c>
      <c r="D838" s="179">
        <v>2.31</v>
      </c>
      <c r="E838" s="179">
        <v>6.52</v>
      </c>
      <c r="F838" s="179">
        <v>8.83</v>
      </c>
      <c r="G838" s="53">
        <v>9</v>
      </c>
    </row>
    <row r="839" spans="1:7" ht="30">
      <c r="A839" s="176" t="s">
        <v>2151</v>
      </c>
      <c r="B839" s="177" t="s">
        <v>2152</v>
      </c>
      <c r="C839" s="178" t="s">
        <v>24</v>
      </c>
      <c r="D839" s="179">
        <v>2.76</v>
      </c>
      <c r="E839" s="179">
        <v>6.52</v>
      </c>
      <c r="F839" s="179">
        <v>9.2799999999999994</v>
      </c>
      <c r="G839" s="53">
        <v>9</v>
      </c>
    </row>
    <row r="840" spans="1:7" ht="30">
      <c r="A840" s="176" t="s">
        <v>2153</v>
      </c>
      <c r="B840" s="177" t="s">
        <v>2154</v>
      </c>
      <c r="C840" s="178" t="s">
        <v>24</v>
      </c>
      <c r="D840" s="179">
        <v>3.03</v>
      </c>
      <c r="E840" s="179">
        <v>6.52</v>
      </c>
      <c r="F840" s="179">
        <v>9.5500000000000007</v>
      </c>
      <c r="G840" s="53">
        <v>9</v>
      </c>
    </row>
    <row r="841" spans="1:7" ht="30">
      <c r="A841" s="176" t="s">
        <v>2155</v>
      </c>
      <c r="B841" s="177" t="s">
        <v>2156</v>
      </c>
      <c r="C841" s="178" t="s">
        <v>24</v>
      </c>
      <c r="D841" s="179">
        <v>4.3</v>
      </c>
      <c r="E841" s="179">
        <v>6.52</v>
      </c>
      <c r="F841" s="179">
        <v>10.82</v>
      </c>
      <c r="G841" s="53">
        <v>9</v>
      </c>
    </row>
    <row r="842" spans="1:7">
      <c r="A842" s="176" t="s">
        <v>2157</v>
      </c>
      <c r="B842" s="177" t="s">
        <v>2158</v>
      </c>
      <c r="C842" s="178"/>
      <c r="D842" s="179"/>
      <c r="E842" s="179"/>
      <c r="F842" s="179"/>
      <c r="G842" s="53">
        <v>2</v>
      </c>
    </row>
    <row r="843" spans="1:7">
      <c r="A843" s="176" t="s">
        <v>2159</v>
      </c>
      <c r="B843" s="177" t="s">
        <v>2160</v>
      </c>
      <c r="C843" s="178"/>
      <c r="D843" s="179"/>
      <c r="E843" s="179"/>
      <c r="F843" s="179"/>
      <c r="G843" s="53">
        <v>5</v>
      </c>
    </row>
    <row r="844" spans="1:7" ht="30">
      <c r="A844" s="176" t="s">
        <v>2161</v>
      </c>
      <c r="B844" s="177" t="s">
        <v>2162</v>
      </c>
      <c r="C844" s="178" t="s">
        <v>26</v>
      </c>
      <c r="D844" s="179">
        <v>121.12</v>
      </c>
      <c r="E844" s="179">
        <v>59.4</v>
      </c>
      <c r="F844" s="179">
        <v>180.52</v>
      </c>
      <c r="G844" s="53">
        <v>9</v>
      </c>
    </row>
    <row r="845" spans="1:7" ht="30">
      <c r="A845" s="176" t="s">
        <v>2163</v>
      </c>
      <c r="B845" s="177" t="s">
        <v>2164</v>
      </c>
      <c r="C845" s="178" t="s">
        <v>26</v>
      </c>
      <c r="D845" s="179">
        <v>129.94999999999999</v>
      </c>
      <c r="E845" s="179">
        <v>61.78</v>
      </c>
      <c r="F845" s="179">
        <v>191.73</v>
      </c>
      <c r="G845" s="53">
        <v>9</v>
      </c>
    </row>
    <row r="846" spans="1:7" ht="30">
      <c r="A846" s="176" t="s">
        <v>2165</v>
      </c>
      <c r="B846" s="177" t="s">
        <v>2166</v>
      </c>
      <c r="C846" s="178" t="s">
        <v>26</v>
      </c>
      <c r="D846" s="179">
        <v>138.76</v>
      </c>
      <c r="E846" s="179">
        <v>64.150000000000006</v>
      </c>
      <c r="F846" s="179">
        <v>202.91</v>
      </c>
      <c r="G846" s="53">
        <v>9</v>
      </c>
    </row>
    <row r="847" spans="1:7" ht="30">
      <c r="A847" s="176" t="s">
        <v>2167</v>
      </c>
      <c r="B847" s="177" t="s">
        <v>2168</v>
      </c>
      <c r="C847" s="178" t="s">
        <v>26</v>
      </c>
      <c r="D847" s="179">
        <v>152.19999999999999</v>
      </c>
      <c r="E847" s="179">
        <v>68.900000000000006</v>
      </c>
      <c r="F847" s="179">
        <v>221.1</v>
      </c>
      <c r="G847" s="53">
        <v>9</v>
      </c>
    </row>
    <row r="848" spans="1:7" ht="30">
      <c r="A848" s="176" t="s">
        <v>2169</v>
      </c>
      <c r="B848" s="177" t="s">
        <v>2170</v>
      </c>
      <c r="C848" s="178" t="s">
        <v>26</v>
      </c>
      <c r="D848" s="179">
        <v>82.95</v>
      </c>
      <c r="E848" s="179">
        <v>45.15</v>
      </c>
      <c r="F848" s="179">
        <v>128.1</v>
      </c>
      <c r="G848" s="53">
        <v>9</v>
      </c>
    </row>
    <row r="849" spans="1:7" ht="30">
      <c r="A849" s="176" t="s">
        <v>2171</v>
      </c>
      <c r="B849" s="177" t="s">
        <v>2172</v>
      </c>
      <c r="C849" s="178" t="s">
        <v>26</v>
      </c>
      <c r="D849" s="179">
        <v>91.76</v>
      </c>
      <c r="E849" s="179">
        <v>47.52</v>
      </c>
      <c r="F849" s="179">
        <v>139.28</v>
      </c>
      <c r="G849" s="53">
        <v>9</v>
      </c>
    </row>
    <row r="850" spans="1:7" ht="30">
      <c r="A850" s="176" t="s">
        <v>2173</v>
      </c>
      <c r="B850" s="177" t="s">
        <v>2174</v>
      </c>
      <c r="C850" s="178" t="s">
        <v>26</v>
      </c>
      <c r="D850" s="179">
        <v>100.58</v>
      </c>
      <c r="E850" s="179">
        <v>49.89</v>
      </c>
      <c r="F850" s="179">
        <v>150.47</v>
      </c>
      <c r="G850" s="53">
        <v>9</v>
      </c>
    </row>
    <row r="851" spans="1:7" ht="30">
      <c r="A851" s="176" t="s">
        <v>2175</v>
      </c>
      <c r="B851" s="177" t="s">
        <v>2176</v>
      </c>
      <c r="C851" s="178" t="s">
        <v>26</v>
      </c>
      <c r="D851" s="179">
        <v>109.8</v>
      </c>
      <c r="E851" s="179">
        <v>54.64</v>
      </c>
      <c r="F851" s="179">
        <v>164.44</v>
      </c>
      <c r="G851" s="53">
        <v>9</v>
      </c>
    </row>
    <row r="852" spans="1:7">
      <c r="A852" s="176" t="s">
        <v>2177</v>
      </c>
      <c r="B852" s="177" t="s">
        <v>2178</v>
      </c>
      <c r="C852" s="178" t="s">
        <v>26</v>
      </c>
      <c r="D852" s="179">
        <v>91.33</v>
      </c>
      <c r="E852" s="179">
        <v>57.03</v>
      </c>
      <c r="F852" s="179">
        <v>148.36000000000001</v>
      </c>
      <c r="G852" s="53">
        <v>9</v>
      </c>
    </row>
    <row r="853" spans="1:7">
      <c r="A853" s="176" t="s">
        <v>2179</v>
      </c>
      <c r="B853" s="177" t="s">
        <v>2180</v>
      </c>
      <c r="C853" s="178" t="s">
        <v>26</v>
      </c>
      <c r="D853" s="179">
        <v>68.86</v>
      </c>
      <c r="E853" s="179">
        <v>42.77</v>
      </c>
      <c r="F853" s="179">
        <v>111.63</v>
      </c>
      <c r="G853" s="53">
        <v>9</v>
      </c>
    </row>
    <row r="854" spans="1:7">
      <c r="A854" s="176" t="s">
        <v>2181</v>
      </c>
      <c r="B854" s="177" t="s">
        <v>2182</v>
      </c>
      <c r="C854" s="178" t="s">
        <v>26</v>
      </c>
      <c r="D854" s="179">
        <v>85.02</v>
      </c>
      <c r="E854" s="179">
        <v>30.89</v>
      </c>
      <c r="F854" s="179">
        <v>115.91</v>
      </c>
      <c r="G854" s="53">
        <v>9</v>
      </c>
    </row>
    <row r="855" spans="1:7" ht="30">
      <c r="A855" s="176" t="s">
        <v>2183</v>
      </c>
      <c r="B855" s="177" t="s">
        <v>2184</v>
      </c>
      <c r="C855" s="178" t="s">
        <v>26</v>
      </c>
      <c r="D855" s="179">
        <v>25.88</v>
      </c>
      <c r="E855" s="179">
        <v>6.05</v>
      </c>
      <c r="F855" s="179">
        <v>31.93</v>
      </c>
      <c r="G855" s="53">
        <v>9</v>
      </c>
    </row>
    <row r="856" spans="1:7">
      <c r="A856" s="176" t="s">
        <v>2185</v>
      </c>
      <c r="B856" s="177" t="s">
        <v>2186</v>
      </c>
      <c r="C856" s="178" t="s">
        <v>26</v>
      </c>
      <c r="D856" s="179">
        <v>16.18</v>
      </c>
      <c r="E856" s="179">
        <v>6.05</v>
      </c>
      <c r="F856" s="179">
        <v>22.23</v>
      </c>
      <c r="G856" s="53">
        <v>9</v>
      </c>
    </row>
    <row r="857" spans="1:7">
      <c r="A857" s="176" t="s">
        <v>2187</v>
      </c>
      <c r="B857" s="177" t="s">
        <v>2188</v>
      </c>
      <c r="C857" s="178"/>
      <c r="D857" s="179"/>
      <c r="E857" s="179"/>
      <c r="F857" s="179"/>
      <c r="G857" s="53">
        <v>5</v>
      </c>
    </row>
    <row r="858" spans="1:7" ht="30">
      <c r="A858" s="176" t="s">
        <v>2189</v>
      </c>
      <c r="B858" s="177" t="s">
        <v>2190</v>
      </c>
      <c r="C858" s="178" t="s">
        <v>25</v>
      </c>
      <c r="D858" s="179">
        <v>27.3</v>
      </c>
      <c r="E858" s="179"/>
      <c r="F858" s="179">
        <v>27.3</v>
      </c>
      <c r="G858" s="53">
        <v>9</v>
      </c>
    </row>
    <row r="859" spans="1:7">
      <c r="A859" s="176" t="s">
        <v>2191</v>
      </c>
      <c r="B859" s="177" t="s">
        <v>2192</v>
      </c>
      <c r="C859" s="178" t="s">
        <v>25</v>
      </c>
      <c r="D859" s="179"/>
      <c r="E859" s="179">
        <v>6.1</v>
      </c>
      <c r="F859" s="179">
        <v>6.1</v>
      </c>
      <c r="G859" s="53">
        <v>9</v>
      </c>
    </row>
    <row r="860" spans="1:7" ht="30">
      <c r="A860" s="176" t="s">
        <v>131</v>
      </c>
      <c r="B860" s="177" t="s">
        <v>132</v>
      </c>
      <c r="C860" s="178" t="s">
        <v>25</v>
      </c>
      <c r="D860" s="179">
        <v>29.89</v>
      </c>
      <c r="E860" s="179"/>
      <c r="F860" s="179">
        <v>29.89</v>
      </c>
      <c r="G860" s="53">
        <v>9</v>
      </c>
    </row>
    <row r="861" spans="1:7" ht="30">
      <c r="A861" s="176" t="s">
        <v>2193</v>
      </c>
      <c r="B861" s="177" t="s">
        <v>2194</v>
      </c>
      <c r="C861" s="178" t="s">
        <v>25</v>
      </c>
      <c r="D861" s="179">
        <v>30.45</v>
      </c>
      <c r="E861" s="179"/>
      <c r="F861" s="179">
        <v>30.45</v>
      </c>
      <c r="G861" s="53">
        <v>9</v>
      </c>
    </row>
    <row r="862" spans="1:7" ht="30">
      <c r="A862" s="176" t="s">
        <v>2195</v>
      </c>
      <c r="B862" s="177" t="s">
        <v>2196</v>
      </c>
      <c r="C862" s="178" t="s">
        <v>25</v>
      </c>
      <c r="D862" s="179">
        <v>33.19</v>
      </c>
      <c r="E862" s="179"/>
      <c r="F862" s="179">
        <v>33.19</v>
      </c>
      <c r="G862" s="53">
        <v>9</v>
      </c>
    </row>
    <row r="863" spans="1:7" ht="30">
      <c r="A863" s="176" t="s">
        <v>2197</v>
      </c>
      <c r="B863" s="177" t="s">
        <v>2198</v>
      </c>
      <c r="C863" s="178" t="s">
        <v>25</v>
      </c>
      <c r="D863" s="179">
        <v>10.81</v>
      </c>
      <c r="E863" s="179">
        <v>6.1</v>
      </c>
      <c r="F863" s="179">
        <v>16.91</v>
      </c>
      <c r="G863" s="53">
        <v>9</v>
      </c>
    </row>
    <row r="864" spans="1:7">
      <c r="A864" s="176" t="s">
        <v>2199</v>
      </c>
      <c r="B864" s="177" t="s">
        <v>2200</v>
      </c>
      <c r="C864" s="178"/>
      <c r="D864" s="179"/>
      <c r="E864" s="179"/>
      <c r="F864" s="179"/>
      <c r="G864" s="53">
        <v>5</v>
      </c>
    </row>
    <row r="865" spans="1:7" ht="30">
      <c r="A865" s="176" t="s">
        <v>2201</v>
      </c>
      <c r="B865" s="177" t="s">
        <v>2202</v>
      </c>
      <c r="C865" s="178" t="s">
        <v>28</v>
      </c>
      <c r="D865" s="179">
        <v>2604.15</v>
      </c>
      <c r="E865" s="179">
        <v>914.38</v>
      </c>
      <c r="F865" s="179">
        <v>3518.53</v>
      </c>
      <c r="G865" s="53">
        <v>9</v>
      </c>
    </row>
    <row r="866" spans="1:7">
      <c r="A866" s="176" t="s">
        <v>2203</v>
      </c>
      <c r="B866" s="177" t="s">
        <v>2204</v>
      </c>
      <c r="C866" s="178" t="s">
        <v>28</v>
      </c>
      <c r="D866" s="179">
        <v>2520.7399999999998</v>
      </c>
      <c r="E866" s="179">
        <v>1008.85</v>
      </c>
      <c r="F866" s="179">
        <v>3529.59</v>
      </c>
      <c r="G866" s="53">
        <v>9</v>
      </c>
    </row>
    <row r="867" spans="1:7" ht="30">
      <c r="A867" s="176" t="s">
        <v>365</v>
      </c>
      <c r="B867" s="177" t="s">
        <v>2205</v>
      </c>
      <c r="C867" s="178" t="s">
        <v>28</v>
      </c>
      <c r="D867" s="179">
        <v>2320.64</v>
      </c>
      <c r="E867" s="179">
        <v>869.34</v>
      </c>
      <c r="F867" s="179">
        <v>3189.98</v>
      </c>
      <c r="G867" s="53">
        <v>9</v>
      </c>
    </row>
    <row r="868" spans="1:7" ht="30">
      <c r="A868" s="176" t="s">
        <v>2206</v>
      </c>
      <c r="B868" s="177" t="s">
        <v>2207</v>
      </c>
      <c r="C868" s="178" t="s">
        <v>28</v>
      </c>
      <c r="D868" s="179">
        <v>2045.33</v>
      </c>
      <c r="E868" s="179">
        <v>860.56</v>
      </c>
      <c r="F868" s="179">
        <v>2905.89</v>
      </c>
      <c r="G868" s="53">
        <v>9</v>
      </c>
    </row>
    <row r="869" spans="1:7">
      <c r="A869" s="176" t="s">
        <v>2208</v>
      </c>
      <c r="B869" s="177" t="s">
        <v>2209</v>
      </c>
      <c r="C869" s="178" t="s">
        <v>28</v>
      </c>
      <c r="D869" s="179">
        <v>2284.88</v>
      </c>
      <c r="E869" s="179">
        <v>922.06</v>
      </c>
      <c r="F869" s="179">
        <v>3206.94</v>
      </c>
      <c r="G869" s="53">
        <v>9</v>
      </c>
    </row>
    <row r="870" spans="1:7">
      <c r="A870" s="176" t="s">
        <v>2210</v>
      </c>
      <c r="B870" s="177" t="s">
        <v>2211</v>
      </c>
      <c r="C870" s="178"/>
      <c r="D870" s="179"/>
      <c r="E870" s="179"/>
      <c r="F870" s="179"/>
      <c r="G870" s="53">
        <v>5</v>
      </c>
    </row>
    <row r="871" spans="1:7">
      <c r="A871" s="176" t="s">
        <v>2212</v>
      </c>
      <c r="B871" s="177" t="s">
        <v>2213</v>
      </c>
      <c r="C871" s="178" t="s">
        <v>28</v>
      </c>
      <c r="D871" s="179">
        <v>4251</v>
      </c>
      <c r="E871" s="179">
        <v>1425.6</v>
      </c>
      <c r="F871" s="179">
        <v>5676.6</v>
      </c>
      <c r="G871" s="53">
        <v>9</v>
      </c>
    </row>
    <row r="872" spans="1:7" ht="30">
      <c r="A872" s="176" t="s">
        <v>2214</v>
      </c>
      <c r="B872" s="177" t="s">
        <v>2215</v>
      </c>
      <c r="C872" s="178" t="s">
        <v>23</v>
      </c>
      <c r="D872" s="179">
        <v>0.12</v>
      </c>
      <c r="E872" s="179">
        <v>6.65</v>
      </c>
      <c r="F872" s="179">
        <v>6.77</v>
      </c>
      <c r="G872" s="53">
        <v>9</v>
      </c>
    </row>
    <row r="873" spans="1:7" ht="30">
      <c r="A873" s="176" t="s">
        <v>2216</v>
      </c>
      <c r="B873" s="177" t="s">
        <v>2217</v>
      </c>
      <c r="C873" s="178" t="s">
        <v>23</v>
      </c>
      <c r="D873" s="179">
        <v>0.28999999999999998</v>
      </c>
      <c r="E873" s="179">
        <v>17.579999999999998</v>
      </c>
      <c r="F873" s="179">
        <v>17.87</v>
      </c>
      <c r="G873" s="53">
        <v>9</v>
      </c>
    </row>
    <row r="874" spans="1:7">
      <c r="A874" s="176" t="s">
        <v>2218</v>
      </c>
      <c r="B874" s="177" t="s">
        <v>2219</v>
      </c>
      <c r="C874" s="178"/>
      <c r="D874" s="179"/>
      <c r="E874" s="179"/>
      <c r="F874" s="179"/>
      <c r="G874" s="53">
        <v>2</v>
      </c>
    </row>
    <row r="875" spans="1:7">
      <c r="A875" s="176" t="s">
        <v>2220</v>
      </c>
      <c r="B875" s="177" t="s">
        <v>2221</v>
      </c>
      <c r="C875" s="178"/>
      <c r="D875" s="179"/>
      <c r="E875" s="179"/>
      <c r="F875" s="179"/>
      <c r="G875" s="53">
        <v>5</v>
      </c>
    </row>
    <row r="876" spans="1:7">
      <c r="A876" s="176" t="s">
        <v>2222</v>
      </c>
      <c r="B876" s="177" t="s">
        <v>2223</v>
      </c>
      <c r="C876" s="178" t="s">
        <v>26</v>
      </c>
      <c r="D876" s="179">
        <v>45.12</v>
      </c>
      <c r="E876" s="179">
        <v>34.479999999999997</v>
      </c>
      <c r="F876" s="179">
        <v>79.599999999999994</v>
      </c>
      <c r="G876" s="53">
        <v>9</v>
      </c>
    </row>
    <row r="877" spans="1:7">
      <c r="A877" s="176" t="s">
        <v>2224</v>
      </c>
      <c r="B877" s="177" t="s">
        <v>2225</v>
      </c>
      <c r="C877" s="178" t="s">
        <v>26</v>
      </c>
      <c r="D877" s="179">
        <v>60.8</v>
      </c>
      <c r="E877" s="179">
        <v>34.479999999999997</v>
      </c>
      <c r="F877" s="179">
        <v>95.28</v>
      </c>
      <c r="G877" s="53">
        <v>9</v>
      </c>
    </row>
    <row r="878" spans="1:7">
      <c r="A878" s="176" t="s">
        <v>2226</v>
      </c>
      <c r="B878" s="177" t="s">
        <v>2227</v>
      </c>
      <c r="C878" s="178" t="s">
        <v>26</v>
      </c>
      <c r="D878" s="179">
        <v>35.04</v>
      </c>
      <c r="E878" s="179">
        <v>34.479999999999997</v>
      </c>
      <c r="F878" s="179">
        <v>69.52</v>
      </c>
      <c r="G878" s="53">
        <v>9</v>
      </c>
    </row>
    <row r="879" spans="1:7">
      <c r="A879" s="176" t="s">
        <v>2228</v>
      </c>
      <c r="B879" s="177" t="s">
        <v>2229</v>
      </c>
      <c r="C879" s="178" t="s">
        <v>26</v>
      </c>
      <c r="D879" s="179">
        <v>85.86</v>
      </c>
      <c r="E879" s="179">
        <v>51.72</v>
      </c>
      <c r="F879" s="179">
        <v>137.58000000000001</v>
      </c>
      <c r="G879" s="53">
        <v>9</v>
      </c>
    </row>
    <row r="880" spans="1:7">
      <c r="A880" s="176" t="s">
        <v>2230</v>
      </c>
      <c r="B880" s="177" t="s">
        <v>2231</v>
      </c>
      <c r="C880" s="178" t="s">
        <v>26</v>
      </c>
      <c r="D880" s="179">
        <v>101.79</v>
      </c>
      <c r="E880" s="179">
        <v>51.72</v>
      </c>
      <c r="F880" s="179">
        <v>153.51</v>
      </c>
      <c r="G880" s="53">
        <v>9</v>
      </c>
    </row>
    <row r="881" spans="1:7">
      <c r="A881" s="176" t="s">
        <v>2232</v>
      </c>
      <c r="B881" s="177" t="s">
        <v>2233</v>
      </c>
      <c r="C881" s="178" t="s">
        <v>23</v>
      </c>
      <c r="D881" s="179">
        <v>0.99</v>
      </c>
      <c r="E881" s="179">
        <v>15.21</v>
      </c>
      <c r="F881" s="179">
        <v>16.2</v>
      </c>
      <c r="G881" s="53">
        <v>9</v>
      </c>
    </row>
    <row r="882" spans="1:7" ht="30">
      <c r="A882" s="176" t="s">
        <v>2234</v>
      </c>
      <c r="B882" s="177" t="s">
        <v>2235</v>
      </c>
      <c r="C882" s="178" t="s">
        <v>23</v>
      </c>
      <c r="D882" s="179">
        <v>13.62</v>
      </c>
      <c r="E882" s="179">
        <v>19.010000000000002</v>
      </c>
      <c r="F882" s="179">
        <v>32.630000000000003</v>
      </c>
      <c r="G882" s="53">
        <v>9</v>
      </c>
    </row>
    <row r="883" spans="1:7">
      <c r="A883" s="176" t="s">
        <v>2236</v>
      </c>
      <c r="B883" s="177" t="s">
        <v>2237</v>
      </c>
      <c r="C883" s="178" t="s">
        <v>23</v>
      </c>
      <c r="D883" s="179">
        <v>21.34</v>
      </c>
      <c r="E883" s="179">
        <v>19.010000000000002</v>
      </c>
      <c r="F883" s="179">
        <v>40.35</v>
      </c>
      <c r="G883" s="53">
        <v>9</v>
      </c>
    </row>
    <row r="884" spans="1:7">
      <c r="A884" s="176" t="s">
        <v>2238</v>
      </c>
      <c r="B884" s="177" t="s">
        <v>2239</v>
      </c>
      <c r="C884" s="178"/>
      <c r="D884" s="179"/>
      <c r="E884" s="179"/>
      <c r="F884" s="179"/>
      <c r="G884" s="53">
        <v>5</v>
      </c>
    </row>
    <row r="885" spans="1:7" ht="30">
      <c r="A885" s="176" t="s">
        <v>2240</v>
      </c>
      <c r="B885" s="177" t="s">
        <v>2241</v>
      </c>
      <c r="C885" s="178" t="s">
        <v>26</v>
      </c>
      <c r="D885" s="179">
        <v>40.36</v>
      </c>
      <c r="E885" s="179">
        <v>19.010000000000002</v>
      </c>
      <c r="F885" s="179">
        <v>59.37</v>
      </c>
      <c r="G885" s="53">
        <v>9</v>
      </c>
    </row>
    <row r="886" spans="1:7" ht="30">
      <c r="A886" s="176" t="s">
        <v>2242</v>
      </c>
      <c r="B886" s="177" t="s">
        <v>2243</v>
      </c>
      <c r="C886" s="178" t="s">
        <v>26</v>
      </c>
      <c r="D886" s="179">
        <v>61.99</v>
      </c>
      <c r="E886" s="179">
        <v>19.010000000000002</v>
      </c>
      <c r="F886" s="179">
        <v>81</v>
      </c>
      <c r="G886" s="53">
        <v>9</v>
      </c>
    </row>
    <row r="887" spans="1:7" ht="30">
      <c r="A887" s="176" t="s">
        <v>2244</v>
      </c>
      <c r="B887" s="177" t="s">
        <v>2245</v>
      </c>
      <c r="C887" s="178" t="s">
        <v>26</v>
      </c>
      <c r="D887" s="179">
        <v>151.52000000000001</v>
      </c>
      <c r="E887" s="179">
        <v>19.010000000000002</v>
      </c>
      <c r="F887" s="179">
        <v>170.53</v>
      </c>
      <c r="G887" s="53">
        <v>9</v>
      </c>
    </row>
    <row r="888" spans="1:7" ht="30">
      <c r="A888" s="176" t="s">
        <v>2246</v>
      </c>
      <c r="B888" s="177" t="s">
        <v>2247</v>
      </c>
      <c r="C888" s="178" t="s">
        <v>26</v>
      </c>
      <c r="D888" s="179">
        <v>163.25</v>
      </c>
      <c r="E888" s="179">
        <v>19.010000000000002</v>
      </c>
      <c r="F888" s="179">
        <v>182.26</v>
      </c>
      <c r="G888" s="53">
        <v>9</v>
      </c>
    </row>
    <row r="889" spans="1:7" ht="30">
      <c r="A889" s="176" t="s">
        <v>2248</v>
      </c>
      <c r="B889" s="177" t="s">
        <v>2249</v>
      </c>
      <c r="C889" s="178" t="s">
        <v>23</v>
      </c>
      <c r="D889" s="179">
        <v>85.18</v>
      </c>
      <c r="E889" s="179">
        <v>9.51</v>
      </c>
      <c r="F889" s="179">
        <v>94.69</v>
      </c>
      <c r="G889" s="53">
        <v>9</v>
      </c>
    </row>
    <row r="890" spans="1:7" ht="30">
      <c r="A890" s="176" t="s">
        <v>2250</v>
      </c>
      <c r="B890" s="177" t="s">
        <v>2251</v>
      </c>
      <c r="C890" s="178" t="s">
        <v>23</v>
      </c>
      <c r="D890" s="179">
        <v>79.3</v>
      </c>
      <c r="E890" s="179">
        <v>9.51</v>
      </c>
      <c r="F890" s="179">
        <v>88.81</v>
      </c>
      <c r="G890" s="53">
        <v>9</v>
      </c>
    </row>
    <row r="891" spans="1:7" ht="30">
      <c r="A891" s="176" t="s">
        <v>2252</v>
      </c>
      <c r="B891" s="177" t="s">
        <v>2253</v>
      </c>
      <c r="C891" s="178" t="s">
        <v>23</v>
      </c>
      <c r="D891" s="179">
        <v>111.38</v>
      </c>
      <c r="E891" s="179">
        <v>9.51</v>
      </c>
      <c r="F891" s="179">
        <v>120.89</v>
      </c>
      <c r="G891" s="53">
        <v>9</v>
      </c>
    </row>
    <row r="892" spans="1:7" ht="30">
      <c r="A892" s="176" t="s">
        <v>2254</v>
      </c>
      <c r="B892" s="177" t="s">
        <v>2255</v>
      </c>
      <c r="C892" s="178" t="s">
        <v>23</v>
      </c>
      <c r="D892" s="179">
        <v>170.74</v>
      </c>
      <c r="E892" s="179">
        <v>9.51</v>
      </c>
      <c r="F892" s="179">
        <v>180.25</v>
      </c>
      <c r="G892" s="53">
        <v>9</v>
      </c>
    </row>
    <row r="893" spans="1:7" ht="30">
      <c r="A893" s="176" t="s">
        <v>2256</v>
      </c>
      <c r="B893" s="177" t="s">
        <v>2257</v>
      </c>
      <c r="C893" s="178" t="s">
        <v>23</v>
      </c>
      <c r="D893" s="179">
        <v>55.56</v>
      </c>
      <c r="E893" s="179">
        <v>9.51</v>
      </c>
      <c r="F893" s="179">
        <v>65.069999999999993</v>
      </c>
      <c r="G893" s="53">
        <v>9</v>
      </c>
    </row>
    <row r="894" spans="1:7" ht="30">
      <c r="A894" s="176" t="s">
        <v>2258</v>
      </c>
      <c r="B894" s="177" t="s">
        <v>2259</v>
      </c>
      <c r="C894" s="178" t="s">
        <v>23</v>
      </c>
      <c r="D894" s="179">
        <v>106.2</v>
      </c>
      <c r="E894" s="179">
        <v>9.51</v>
      </c>
      <c r="F894" s="179">
        <v>115.71</v>
      </c>
      <c r="G894" s="53">
        <v>9</v>
      </c>
    </row>
    <row r="895" spans="1:7" ht="30">
      <c r="A895" s="176" t="s">
        <v>2260</v>
      </c>
      <c r="B895" s="177" t="s">
        <v>2261</v>
      </c>
      <c r="C895" s="178" t="s">
        <v>23</v>
      </c>
      <c r="D895" s="179">
        <v>71.81</v>
      </c>
      <c r="E895" s="179">
        <v>9.51</v>
      </c>
      <c r="F895" s="179">
        <v>81.319999999999993</v>
      </c>
      <c r="G895" s="53">
        <v>9</v>
      </c>
    </row>
    <row r="896" spans="1:7">
      <c r="A896" s="176" t="s">
        <v>2262</v>
      </c>
      <c r="B896" s="177" t="s">
        <v>2263</v>
      </c>
      <c r="C896" s="178"/>
      <c r="D896" s="179"/>
      <c r="E896" s="179"/>
      <c r="F896" s="179"/>
      <c r="G896" s="53">
        <v>5</v>
      </c>
    </row>
    <row r="897" spans="1:7" ht="30">
      <c r="A897" s="176" t="s">
        <v>2264</v>
      </c>
      <c r="B897" s="177" t="s">
        <v>2265</v>
      </c>
      <c r="C897" s="178" t="s">
        <v>26</v>
      </c>
      <c r="D897" s="179">
        <v>81.08</v>
      </c>
      <c r="E897" s="179">
        <v>30.89</v>
      </c>
      <c r="F897" s="179">
        <v>111.97</v>
      </c>
      <c r="G897" s="53">
        <v>9</v>
      </c>
    </row>
    <row r="898" spans="1:7">
      <c r="A898" s="176" t="s">
        <v>2266</v>
      </c>
      <c r="B898" s="177" t="s">
        <v>2267</v>
      </c>
      <c r="C898" s="178" t="s">
        <v>23</v>
      </c>
      <c r="D898" s="179">
        <v>105.34</v>
      </c>
      <c r="E898" s="179">
        <v>10.45</v>
      </c>
      <c r="F898" s="179">
        <v>115.79</v>
      </c>
      <c r="G898" s="53">
        <v>9</v>
      </c>
    </row>
    <row r="899" spans="1:7">
      <c r="A899" s="176" t="s">
        <v>2268</v>
      </c>
      <c r="B899" s="177" t="s">
        <v>2269</v>
      </c>
      <c r="C899" s="178"/>
      <c r="D899" s="179"/>
      <c r="E899" s="179"/>
      <c r="F899" s="179"/>
      <c r="G899" s="53">
        <v>5</v>
      </c>
    </row>
    <row r="900" spans="1:7" ht="30">
      <c r="A900" s="176" t="s">
        <v>2270</v>
      </c>
      <c r="B900" s="177" t="s">
        <v>2271</v>
      </c>
      <c r="C900" s="178" t="s">
        <v>26</v>
      </c>
      <c r="D900" s="179">
        <v>88.06</v>
      </c>
      <c r="E900" s="179">
        <v>19.010000000000002</v>
      </c>
      <c r="F900" s="179">
        <v>107.07</v>
      </c>
      <c r="G900" s="53">
        <v>9</v>
      </c>
    </row>
    <row r="901" spans="1:7" ht="45">
      <c r="A901" s="176" t="s">
        <v>264</v>
      </c>
      <c r="B901" s="177" t="s">
        <v>265</v>
      </c>
      <c r="C901" s="178" t="s">
        <v>26</v>
      </c>
      <c r="D901" s="179">
        <v>157.9</v>
      </c>
      <c r="E901" s="179">
        <v>19.010000000000002</v>
      </c>
      <c r="F901" s="179">
        <v>176.91</v>
      </c>
      <c r="G901" s="53">
        <v>9</v>
      </c>
    </row>
    <row r="902" spans="1:7" ht="45">
      <c r="A902" s="176" t="s">
        <v>2272</v>
      </c>
      <c r="B902" s="177" t="s">
        <v>2273</v>
      </c>
      <c r="C902" s="178" t="s">
        <v>26</v>
      </c>
      <c r="D902" s="179">
        <v>165.53</v>
      </c>
      <c r="E902" s="179">
        <v>19.010000000000002</v>
      </c>
      <c r="F902" s="179">
        <v>184.54</v>
      </c>
      <c r="G902" s="53">
        <v>9</v>
      </c>
    </row>
    <row r="903" spans="1:7" ht="45">
      <c r="A903" s="176" t="s">
        <v>2274</v>
      </c>
      <c r="B903" s="177" t="s">
        <v>2275</v>
      </c>
      <c r="C903" s="178" t="s">
        <v>26</v>
      </c>
      <c r="D903" s="179">
        <v>84.59</v>
      </c>
      <c r="E903" s="179">
        <v>19.010000000000002</v>
      </c>
      <c r="F903" s="179">
        <v>103.6</v>
      </c>
      <c r="G903" s="53">
        <v>9</v>
      </c>
    </row>
    <row r="904" spans="1:7" ht="30">
      <c r="A904" s="176" t="s">
        <v>301</v>
      </c>
      <c r="B904" s="177" t="s">
        <v>302</v>
      </c>
      <c r="C904" s="178" t="s">
        <v>23</v>
      </c>
      <c r="D904" s="179">
        <v>63.19</v>
      </c>
      <c r="E904" s="179">
        <v>9.51</v>
      </c>
      <c r="F904" s="179">
        <v>72.7</v>
      </c>
      <c r="G904" s="53">
        <v>9</v>
      </c>
    </row>
    <row r="905" spans="1:7" ht="30">
      <c r="A905" s="176" t="s">
        <v>2276</v>
      </c>
      <c r="B905" s="177" t="s">
        <v>2277</v>
      </c>
      <c r="C905" s="178" t="s">
        <v>23</v>
      </c>
      <c r="D905" s="179">
        <v>67.569999999999993</v>
      </c>
      <c r="E905" s="179">
        <v>9.51</v>
      </c>
      <c r="F905" s="179">
        <v>77.08</v>
      </c>
      <c r="G905" s="53">
        <v>9</v>
      </c>
    </row>
    <row r="906" spans="1:7">
      <c r="A906" s="176" t="s">
        <v>2278</v>
      </c>
      <c r="B906" s="177" t="s">
        <v>2279</v>
      </c>
      <c r="C906" s="178"/>
      <c r="D906" s="179"/>
      <c r="E906" s="179"/>
      <c r="F906" s="179"/>
      <c r="G906" s="53">
        <v>5</v>
      </c>
    </row>
    <row r="907" spans="1:7" ht="45">
      <c r="A907" s="176" t="s">
        <v>2280</v>
      </c>
      <c r="B907" s="177" t="s">
        <v>2281</v>
      </c>
      <c r="C907" s="178" t="s">
        <v>26</v>
      </c>
      <c r="D907" s="179">
        <v>243.65</v>
      </c>
      <c r="E907" s="179">
        <v>47.8</v>
      </c>
      <c r="F907" s="179">
        <v>291.45</v>
      </c>
      <c r="G907" s="53">
        <v>9</v>
      </c>
    </row>
    <row r="908" spans="1:7" ht="45">
      <c r="A908" s="176" t="s">
        <v>2282</v>
      </c>
      <c r="B908" s="177" t="s">
        <v>34218</v>
      </c>
      <c r="C908" s="178" t="s">
        <v>26</v>
      </c>
      <c r="D908" s="179">
        <v>142.52000000000001</v>
      </c>
      <c r="E908" s="179">
        <v>20.69</v>
      </c>
      <c r="F908" s="179">
        <v>163.21</v>
      </c>
      <c r="G908" s="53">
        <v>9</v>
      </c>
    </row>
    <row r="909" spans="1:7" ht="45">
      <c r="A909" s="176" t="s">
        <v>299</v>
      </c>
      <c r="B909" s="177" t="s">
        <v>300</v>
      </c>
      <c r="C909" s="178" t="s">
        <v>26</v>
      </c>
      <c r="D909" s="179">
        <v>125.82</v>
      </c>
      <c r="E909" s="179">
        <v>20.69</v>
      </c>
      <c r="F909" s="179">
        <v>146.51</v>
      </c>
      <c r="G909" s="53">
        <v>9</v>
      </c>
    </row>
    <row r="910" spans="1:7" ht="30">
      <c r="A910" s="176" t="s">
        <v>2283</v>
      </c>
      <c r="B910" s="177" t="s">
        <v>2284</v>
      </c>
      <c r="C910" s="178" t="s">
        <v>26</v>
      </c>
      <c r="D910" s="179">
        <v>128.71</v>
      </c>
      <c r="E910" s="179">
        <v>19.010000000000002</v>
      </c>
      <c r="F910" s="179">
        <v>147.72</v>
      </c>
      <c r="G910" s="53">
        <v>9</v>
      </c>
    </row>
    <row r="911" spans="1:7">
      <c r="A911" s="176" t="s">
        <v>2285</v>
      </c>
      <c r="B911" s="177" t="s">
        <v>2286</v>
      </c>
      <c r="C911" s="178"/>
      <c r="D911" s="179"/>
      <c r="E911" s="179"/>
      <c r="F911" s="179"/>
      <c r="G911" s="53">
        <v>5</v>
      </c>
    </row>
    <row r="912" spans="1:7">
      <c r="A912" s="176" t="s">
        <v>2287</v>
      </c>
      <c r="B912" s="177" t="s">
        <v>2288</v>
      </c>
      <c r="C912" s="178" t="s">
        <v>26</v>
      </c>
      <c r="D912" s="179">
        <v>72.42</v>
      </c>
      <c r="E912" s="179">
        <v>19.010000000000002</v>
      </c>
      <c r="F912" s="179">
        <v>91.43</v>
      </c>
      <c r="G912" s="53">
        <v>9</v>
      </c>
    </row>
    <row r="913" spans="1:7" ht="30">
      <c r="A913" s="176" t="s">
        <v>2289</v>
      </c>
      <c r="B913" s="177" t="s">
        <v>2290</v>
      </c>
      <c r="C913" s="178" t="s">
        <v>26</v>
      </c>
      <c r="D913" s="179">
        <v>107.85</v>
      </c>
      <c r="E913" s="179">
        <v>19.010000000000002</v>
      </c>
      <c r="F913" s="179">
        <v>126.86</v>
      </c>
      <c r="G913" s="53">
        <v>9</v>
      </c>
    </row>
    <row r="914" spans="1:7">
      <c r="A914" s="176" t="s">
        <v>2291</v>
      </c>
      <c r="B914" s="177" t="s">
        <v>2292</v>
      </c>
      <c r="C914" s="178" t="s">
        <v>23</v>
      </c>
      <c r="D914" s="179">
        <v>164.12</v>
      </c>
      <c r="E914" s="179">
        <v>9.51</v>
      </c>
      <c r="F914" s="179">
        <v>173.63</v>
      </c>
      <c r="G914" s="53">
        <v>9</v>
      </c>
    </row>
    <row r="915" spans="1:7">
      <c r="A915" s="176" t="s">
        <v>2293</v>
      </c>
      <c r="B915" s="177" t="s">
        <v>2294</v>
      </c>
      <c r="C915" s="178"/>
      <c r="D915" s="179"/>
      <c r="E915" s="179"/>
      <c r="F915" s="179"/>
      <c r="G915" s="53">
        <v>5</v>
      </c>
    </row>
    <row r="916" spans="1:7">
      <c r="A916" s="176" t="s">
        <v>2295</v>
      </c>
      <c r="B916" s="177" t="s">
        <v>2296</v>
      </c>
      <c r="C916" s="178" t="s">
        <v>24</v>
      </c>
      <c r="D916" s="179">
        <v>74.95</v>
      </c>
      <c r="E916" s="179">
        <v>4.75</v>
      </c>
      <c r="F916" s="179">
        <v>79.7</v>
      </c>
      <c r="G916" s="53">
        <v>9</v>
      </c>
    </row>
    <row r="917" spans="1:7">
      <c r="A917" s="176" t="s">
        <v>2297</v>
      </c>
      <c r="B917" s="177" t="s">
        <v>2298</v>
      </c>
      <c r="C917" s="178" t="s">
        <v>24</v>
      </c>
      <c r="D917" s="179">
        <v>74.95</v>
      </c>
      <c r="E917" s="179">
        <v>4.75</v>
      </c>
      <c r="F917" s="179">
        <v>79.7</v>
      </c>
      <c r="G917" s="53">
        <v>9</v>
      </c>
    </row>
    <row r="918" spans="1:7">
      <c r="A918" s="176" t="s">
        <v>2299</v>
      </c>
      <c r="B918" s="177" t="s">
        <v>2300</v>
      </c>
      <c r="C918" s="178"/>
      <c r="D918" s="179"/>
      <c r="E918" s="179"/>
      <c r="F918" s="179"/>
      <c r="G918" s="53">
        <v>5</v>
      </c>
    </row>
    <row r="919" spans="1:7">
      <c r="A919" s="176" t="s">
        <v>2301</v>
      </c>
      <c r="B919" s="177" t="s">
        <v>2302</v>
      </c>
      <c r="C919" s="178" t="s">
        <v>26</v>
      </c>
      <c r="D919" s="179">
        <v>783.34</v>
      </c>
      <c r="E919" s="179"/>
      <c r="F919" s="179">
        <v>783.34</v>
      </c>
      <c r="G919" s="53">
        <v>9</v>
      </c>
    </row>
    <row r="920" spans="1:7">
      <c r="A920" s="176" t="s">
        <v>2303</v>
      </c>
      <c r="B920" s="177" t="s">
        <v>2304</v>
      </c>
      <c r="C920" s="178"/>
      <c r="D920" s="179"/>
      <c r="E920" s="179"/>
      <c r="F920" s="179"/>
      <c r="G920" s="53">
        <v>5</v>
      </c>
    </row>
    <row r="921" spans="1:7" ht="30">
      <c r="A921" s="176" t="s">
        <v>2305</v>
      </c>
      <c r="B921" s="177" t="s">
        <v>2306</v>
      </c>
      <c r="C921" s="178" t="s">
        <v>26</v>
      </c>
      <c r="D921" s="179">
        <v>124.75</v>
      </c>
      <c r="E921" s="179">
        <v>96.93</v>
      </c>
      <c r="F921" s="179">
        <v>221.68</v>
      </c>
      <c r="G921" s="53">
        <v>9</v>
      </c>
    </row>
    <row r="922" spans="1:7">
      <c r="A922" s="176" t="s">
        <v>2307</v>
      </c>
      <c r="B922" s="177" t="s">
        <v>2308</v>
      </c>
      <c r="C922" s="178" t="s">
        <v>26</v>
      </c>
      <c r="D922" s="179">
        <v>168.6</v>
      </c>
      <c r="E922" s="179">
        <v>87.24</v>
      </c>
      <c r="F922" s="179">
        <v>255.84</v>
      </c>
      <c r="G922" s="53">
        <v>9</v>
      </c>
    </row>
    <row r="923" spans="1:7" ht="30">
      <c r="A923" s="176" t="s">
        <v>2309</v>
      </c>
      <c r="B923" s="177" t="s">
        <v>2310</v>
      </c>
      <c r="C923" s="178" t="s">
        <v>26</v>
      </c>
      <c r="D923" s="179">
        <v>180.87</v>
      </c>
      <c r="E923" s="179">
        <v>96.93</v>
      </c>
      <c r="F923" s="179">
        <v>277.8</v>
      </c>
      <c r="G923" s="53">
        <v>9</v>
      </c>
    </row>
    <row r="924" spans="1:7">
      <c r="A924" s="176" t="s">
        <v>2311</v>
      </c>
      <c r="B924" s="177" t="s">
        <v>2312</v>
      </c>
      <c r="C924" s="178"/>
      <c r="D924" s="179"/>
      <c r="E924" s="179"/>
      <c r="F924" s="179"/>
      <c r="G924" s="53">
        <v>5</v>
      </c>
    </row>
    <row r="925" spans="1:7">
      <c r="A925" s="176" t="s">
        <v>2313</v>
      </c>
      <c r="B925" s="177" t="s">
        <v>2314</v>
      </c>
      <c r="C925" s="178" t="s">
        <v>23</v>
      </c>
      <c r="D925" s="179">
        <v>57.49</v>
      </c>
      <c r="E925" s="179">
        <v>57.93</v>
      </c>
      <c r="F925" s="179">
        <v>115.42</v>
      </c>
      <c r="G925" s="53">
        <v>9</v>
      </c>
    </row>
    <row r="926" spans="1:7">
      <c r="A926" s="176" t="s">
        <v>218</v>
      </c>
      <c r="B926" s="177" t="s">
        <v>219</v>
      </c>
      <c r="C926" s="178" t="s">
        <v>23</v>
      </c>
      <c r="D926" s="179">
        <v>89.15</v>
      </c>
      <c r="E926" s="179">
        <v>68.47</v>
      </c>
      <c r="F926" s="179">
        <v>157.62</v>
      </c>
      <c r="G926" s="53">
        <v>9</v>
      </c>
    </row>
    <row r="927" spans="1:7">
      <c r="A927" s="176" t="s">
        <v>303</v>
      </c>
      <c r="B927" s="177" t="s">
        <v>304</v>
      </c>
      <c r="C927" s="178" t="s">
        <v>23</v>
      </c>
      <c r="D927" s="179">
        <v>165.24</v>
      </c>
      <c r="E927" s="179">
        <v>73.739999999999995</v>
      </c>
      <c r="F927" s="179">
        <v>238.98</v>
      </c>
      <c r="G927" s="53">
        <v>9</v>
      </c>
    </row>
    <row r="928" spans="1:7">
      <c r="A928" s="176" t="s">
        <v>2315</v>
      </c>
      <c r="B928" s="177" t="s">
        <v>2316</v>
      </c>
      <c r="C928" s="178" t="s">
        <v>23</v>
      </c>
      <c r="D928" s="179">
        <v>44.25</v>
      </c>
      <c r="E928" s="179">
        <v>57.93</v>
      </c>
      <c r="F928" s="179">
        <v>102.18</v>
      </c>
      <c r="G928" s="53">
        <v>9</v>
      </c>
    </row>
    <row r="929" spans="1:7">
      <c r="A929" s="176" t="s">
        <v>2317</v>
      </c>
      <c r="B929" s="177" t="s">
        <v>2318</v>
      </c>
      <c r="C929" s="178" t="s">
        <v>23</v>
      </c>
      <c r="D929" s="179">
        <v>68.400000000000006</v>
      </c>
      <c r="E929" s="179">
        <v>68.47</v>
      </c>
      <c r="F929" s="179">
        <v>136.87</v>
      </c>
      <c r="G929" s="53">
        <v>9</v>
      </c>
    </row>
    <row r="930" spans="1:7">
      <c r="A930" s="176" t="s">
        <v>2319</v>
      </c>
      <c r="B930" s="177" t="s">
        <v>2320</v>
      </c>
      <c r="C930" s="178" t="s">
        <v>23</v>
      </c>
      <c r="D930" s="179">
        <v>84.18</v>
      </c>
      <c r="E930" s="179">
        <v>50.04</v>
      </c>
      <c r="F930" s="179">
        <v>134.22</v>
      </c>
      <c r="G930" s="53">
        <v>9</v>
      </c>
    </row>
    <row r="931" spans="1:7">
      <c r="A931" s="176" t="s">
        <v>2321</v>
      </c>
      <c r="B931" s="177" t="s">
        <v>2322</v>
      </c>
      <c r="C931" s="178" t="s">
        <v>24</v>
      </c>
      <c r="D931" s="179">
        <v>15.26</v>
      </c>
      <c r="E931" s="179">
        <v>1.5</v>
      </c>
      <c r="F931" s="179">
        <v>16.760000000000002</v>
      </c>
      <c r="G931" s="53">
        <v>9</v>
      </c>
    </row>
    <row r="932" spans="1:7">
      <c r="A932" s="176" t="s">
        <v>2323</v>
      </c>
      <c r="B932" s="177" t="s">
        <v>2324</v>
      </c>
      <c r="C932" s="178" t="s">
        <v>24</v>
      </c>
      <c r="D932" s="179">
        <v>18.05</v>
      </c>
      <c r="E932" s="179">
        <v>2.14</v>
      </c>
      <c r="F932" s="179">
        <v>20.190000000000001</v>
      </c>
      <c r="G932" s="53">
        <v>9</v>
      </c>
    </row>
    <row r="933" spans="1:7">
      <c r="A933" s="176" t="s">
        <v>2325</v>
      </c>
      <c r="B933" s="177" t="s">
        <v>2326</v>
      </c>
      <c r="C933" s="178" t="s">
        <v>24</v>
      </c>
      <c r="D933" s="179">
        <v>19.32</v>
      </c>
      <c r="E933" s="179">
        <v>3</v>
      </c>
      <c r="F933" s="179">
        <v>22.32</v>
      </c>
      <c r="G933" s="53">
        <v>9</v>
      </c>
    </row>
    <row r="934" spans="1:7">
      <c r="A934" s="176" t="s">
        <v>2327</v>
      </c>
      <c r="B934" s="177" t="s">
        <v>2328</v>
      </c>
      <c r="C934" s="178"/>
      <c r="D934" s="179"/>
      <c r="E934" s="179"/>
      <c r="F934" s="179"/>
      <c r="G934" s="53">
        <v>5</v>
      </c>
    </row>
    <row r="935" spans="1:7">
      <c r="A935" s="176" t="s">
        <v>2329</v>
      </c>
      <c r="B935" s="177" t="s">
        <v>2330</v>
      </c>
      <c r="C935" s="178" t="s">
        <v>23</v>
      </c>
      <c r="D935" s="179">
        <v>2.52</v>
      </c>
      <c r="E935" s="179">
        <v>19.010000000000002</v>
      </c>
      <c r="F935" s="179">
        <v>21.53</v>
      </c>
      <c r="G935" s="53">
        <v>9</v>
      </c>
    </row>
    <row r="936" spans="1:7">
      <c r="A936" s="176" t="s">
        <v>2331</v>
      </c>
      <c r="B936" s="177" t="s">
        <v>2332</v>
      </c>
      <c r="C936" s="178" t="s">
        <v>26</v>
      </c>
      <c r="D936" s="179"/>
      <c r="E936" s="179">
        <v>51.72</v>
      </c>
      <c r="F936" s="179">
        <v>51.72</v>
      </c>
      <c r="G936" s="53">
        <v>9</v>
      </c>
    </row>
    <row r="937" spans="1:7">
      <c r="A937" s="176" t="s">
        <v>2333</v>
      </c>
      <c r="B937" s="177" t="s">
        <v>2334</v>
      </c>
      <c r="C937" s="178" t="s">
        <v>26</v>
      </c>
      <c r="D937" s="179"/>
      <c r="E937" s="179">
        <v>51.72</v>
      </c>
      <c r="F937" s="179">
        <v>51.72</v>
      </c>
      <c r="G937" s="53">
        <v>9</v>
      </c>
    </row>
    <row r="938" spans="1:7" ht="30">
      <c r="A938" s="176" t="s">
        <v>2335</v>
      </c>
      <c r="B938" s="177" t="s">
        <v>2336</v>
      </c>
      <c r="C938" s="178" t="s">
        <v>26</v>
      </c>
      <c r="D938" s="179"/>
      <c r="E938" s="179">
        <v>23.77</v>
      </c>
      <c r="F938" s="179">
        <v>23.77</v>
      </c>
      <c r="G938" s="53">
        <v>9</v>
      </c>
    </row>
    <row r="939" spans="1:7">
      <c r="A939" s="176" t="s">
        <v>2337</v>
      </c>
      <c r="B939" s="177" t="s">
        <v>2338</v>
      </c>
      <c r="C939" s="178" t="s">
        <v>26</v>
      </c>
      <c r="D939" s="179"/>
      <c r="E939" s="179">
        <v>34.479999999999997</v>
      </c>
      <c r="F939" s="179">
        <v>34.479999999999997</v>
      </c>
      <c r="G939" s="53">
        <v>9</v>
      </c>
    </row>
    <row r="940" spans="1:7" ht="30">
      <c r="A940" s="176" t="s">
        <v>2339</v>
      </c>
      <c r="B940" s="177" t="s">
        <v>2340</v>
      </c>
      <c r="C940" s="178" t="s">
        <v>26</v>
      </c>
      <c r="D940" s="179">
        <v>3.26</v>
      </c>
      <c r="E940" s="179">
        <v>19.010000000000002</v>
      </c>
      <c r="F940" s="179">
        <v>22.27</v>
      </c>
      <c r="G940" s="53">
        <v>9</v>
      </c>
    </row>
    <row r="941" spans="1:7" ht="30">
      <c r="A941" s="176" t="s">
        <v>2341</v>
      </c>
      <c r="B941" s="177" t="s">
        <v>2342</v>
      </c>
      <c r="C941" s="178" t="s">
        <v>26</v>
      </c>
      <c r="D941" s="179">
        <v>9.7799999999999994</v>
      </c>
      <c r="E941" s="179">
        <v>19.010000000000002</v>
      </c>
      <c r="F941" s="179">
        <v>28.79</v>
      </c>
      <c r="G941" s="53">
        <v>9</v>
      </c>
    </row>
    <row r="942" spans="1:7">
      <c r="A942" s="176" t="s">
        <v>2343</v>
      </c>
      <c r="B942" s="177" t="s">
        <v>2344</v>
      </c>
      <c r="C942" s="178"/>
      <c r="D942" s="179"/>
      <c r="E942" s="179"/>
      <c r="F942" s="179"/>
      <c r="G942" s="53">
        <v>2</v>
      </c>
    </row>
    <row r="943" spans="1:7">
      <c r="A943" s="176" t="s">
        <v>2345</v>
      </c>
      <c r="B943" s="177" t="s">
        <v>2346</v>
      </c>
      <c r="C943" s="178"/>
      <c r="D943" s="179"/>
      <c r="E943" s="179"/>
      <c r="F943" s="179"/>
      <c r="G943" s="53">
        <v>5</v>
      </c>
    </row>
    <row r="944" spans="1:7">
      <c r="A944" s="176" t="s">
        <v>2347</v>
      </c>
      <c r="B944" s="177" t="s">
        <v>2348</v>
      </c>
      <c r="C944" s="178" t="s">
        <v>28</v>
      </c>
      <c r="D944" s="179">
        <v>1000.53</v>
      </c>
      <c r="E944" s="179">
        <v>338.7</v>
      </c>
      <c r="F944" s="179">
        <v>1339.23</v>
      </c>
      <c r="G944" s="53">
        <v>9</v>
      </c>
    </row>
    <row r="945" spans="1:7">
      <c r="A945" s="176" t="s">
        <v>327</v>
      </c>
      <c r="B945" s="177" t="s">
        <v>328</v>
      </c>
      <c r="C945" s="178" t="s">
        <v>28</v>
      </c>
      <c r="D945" s="179">
        <v>458.9</v>
      </c>
      <c r="E945" s="179">
        <v>338.7</v>
      </c>
      <c r="F945" s="179">
        <v>797.6</v>
      </c>
      <c r="G945" s="53">
        <v>9</v>
      </c>
    </row>
    <row r="946" spans="1:7">
      <c r="A946" s="176" t="s">
        <v>2349</v>
      </c>
      <c r="B946" s="177" t="s">
        <v>2350</v>
      </c>
      <c r="C946" s="178" t="s">
        <v>28</v>
      </c>
      <c r="D946" s="179">
        <v>416.33</v>
      </c>
      <c r="E946" s="179">
        <v>338.7</v>
      </c>
      <c r="F946" s="179">
        <v>755.03</v>
      </c>
      <c r="G946" s="53">
        <v>9</v>
      </c>
    </row>
    <row r="947" spans="1:7">
      <c r="A947" s="176" t="s">
        <v>2351</v>
      </c>
      <c r="B947" s="177" t="s">
        <v>2352</v>
      </c>
      <c r="C947" s="178" t="s">
        <v>26</v>
      </c>
      <c r="D947" s="179">
        <v>3.93</v>
      </c>
      <c r="E947" s="179">
        <v>26.37</v>
      </c>
      <c r="F947" s="179">
        <v>30.3</v>
      </c>
      <c r="G947" s="53">
        <v>9</v>
      </c>
    </row>
    <row r="948" spans="1:7" ht="30">
      <c r="A948" s="176" t="s">
        <v>2353</v>
      </c>
      <c r="B948" s="177" t="s">
        <v>2354</v>
      </c>
      <c r="C948" s="178" t="s">
        <v>26</v>
      </c>
      <c r="D948" s="179">
        <v>9.07</v>
      </c>
      <c r="E948" s="179">
        <v>25.91</v>
      </c>
      <c r="F948" s="179">
        <v>34.979999999999997</v>
      </c>
      <c r="G948" s="53">
        <v>9</v>
      </c>
    </row>
    <row r="949" spans="1:7">
      <c r="A949" s="176" t="s">
        <v>2355</v>
      </c>
      <c r="B949" s="177" t="s">
        <v>2356</v>
      </c>
      <c r="C949" s="178" t="s">
        <v>28</v>
      </c>
      <c r="D949" s="179">
        <v>1151.52</v>
      </c>
      <c r="E949" s="179">
        <v>338.7</v>
      </c>
      <c r="F949" s="179">
        <v>1490.22</v>
      </c>
      <c r="G949" s="53">
        <v>9</v>
      </c>
    </row>
    <row r="950" spans="1:7">
      <c r="A950" s="176" t="s">
        <v>2357</v>
      </c>
      <c r="B950" s="177" t="s">
        <v>2358</v>
      </c>
      <c r="C950" s="178"/>
      <c r="D950" s="179"/>
      <c r="E950" s="179"/>
      <c r="F950" s="179"/>
      <c r="G950" s="53">
        <v>5</v>
      </c>
    </row>
    <row r="951" spans="1:7">
      <c r="A951" s="176" t="s">
        <v>112</v>
      </c>
      <c r="B951" s="177" t="s">
        <v>113</v>
      </c>
      <c r="C951" s="178" t="s">
        <v>26</v>
      </c>
      <c r="D951" s="179">
        <v>2.29</v>
      </c>
      <c r="E951" s="179">
        <v>5.0199999999999996</v>
      </c>
      <c r="F951" s="179">
        <v>7.31</v>
      </c>
      <c r="G951" s="53">
        <v>9</v>
      </c>
    </row>
    <row r="952" spans="1:7">
      <c r="A952" s="176" t="s">
        <v>2359</v>
      </c>
      <c r="B952" s="177" t="s">
        <v>2360</v>
      </c>
      <c r="C952" s="178" t="s">
        <v>26</v>
      </c>
      <c r="D952" s="179">
        <v>1.48</v>
      </c>
      <c r="E952" s="179">
        <v>5.0199999999999996</v>
      </c>
      <c r="F952" s="179">
        <v>6.5</v>
      </c>
      <c r="G952" s="53">
        <v>9</v>
      </c>
    </row>
    <row r="953" spans="1:7">
      <c r="A953" s="176" t="s">
        <v>2361</v>
      </c>
      <c r="B953" s="177" t="s">
        <v>2362</v>
      </c>
      <c r="C953" s="178" t="s">
        <v>26</v>
      </c>
      <c r="D953" s="179">
        <v>7.31</v>
      </c>
      <c r="E953" s="179">
        <v>5.0199999999999996</v>
      </c>
      <c r="F953" s="179">
        <v>12.33</v>
      </c>
      <c r="G953" s="53">
        <v>9</v>
      </c>
    </row>
    <row r="954" spans="1:7">
      <c r="A954" s="176" t="s">
        <v>2363</v>
      </c>
      <c r="B954" s="177" t="s">
        <v>2364</v>
      </c>
      <c r="C954" s="178" t="s">
        <v>26</v>
      </c>
      <c r="D954" s="179">
        <v>2.34</v>
      </c>
      <c r="E954" s="179">
        <v>7.32</v>
      </c>
      <c r="F954" s="179">
        <v>9.66</v>
      </c>
      <c r="G954" s="53">
        <v>9</v>
      </c>
    </row>
    <row r="955" spans="1:7">
      <c r="A955" s="176" t="s">
        <v>2365</v>
      </c>
      <c r="B955" s="177" t="s">
        <v>2366</v>
      </c>
      <c r="C955" s="178" t="s">
        <v>26</v>
      </c>
      <c r="D955" s="179">
        <v>4.08</v>
      </c>
      <c r="E955" s="179">
        <v>7.77</v>
      </c>
      <c r="F955" s="179">
        <v>11.85</v>
      </c>
      <c r="G955" s="53">
        <v>9</v>
      </c>
    </row>
    <row r="956" spans="1:7">
      <c r="A956" s="176" t="s">
        <v>136</v>
      </c>
      <c r="B956" s="177" t="s">
        <v>137</v>
      </c>
      <c r="C956" s="178" t="s">
        <v>26</v>
      </c>
      <c r="D956" s="179">
        <v>9.89</v>
      </c>
      <c r="E956" s="179">
        <v>13.79</v>
      </c>
      <c r="F956" s="179">
        <v>23.68</v>
      </c>
      <c r="G956" s="53">
        <v>9</v>
      </c>
    </row>
    <row r="957" spans="1:7">
      <c r="A957" s="176" t="s">
        <v>480</v>
      </c>
      <c r="B957" s="177" t="s">
        <v>481</v>
      </c>
      <c r="C957" s="178" t="s">
        <v>26</v>
      </c>
      <c r="D957" s="179">
        <v>9.89</v>
      </c>
      <c r="E957" s="179">
        <v>19.010000000000002</v>
      </c>
      <c r="F957" s="179">
        <v>28.9</v>
      </c>
      <c r="G957" s="53">
        <v>9</v>
      </c>
    </row>
    <row r="958" spans="1:7">
      <c r="A958" s="176" t="s">
        <v>2367</v>
      </c>
      <c r="B958" s="177" t="s">
        <v>2368</v>
      </c>
      <c r="C958" s="178" t="s">
        <v>26</v>
      </c>
      <c r="D958" s="179">
        <v>46.75</v>
      </c>
      <c r="E958" s="179">
        <v>11.88</v>
      </c>
      <c r="F958" s="179">
        <v>58.63</v>
      </c>
      <c r="G958" s="53">
        <v>9</v>
      </c>
    </row>
    <row r="959" spans="1:7">
      <c r="A959" s="176" t="s">
        <v>117</v>
      </c>
      <c r="B959" s="177" t="s">
        <v>116</v>
      </c>
      <c r="C959" s="178" t="s">
        <v>26</v>
      </c>
      <c r="D959" s="179">
        <v>1.96</v>
      </c>
      <c r="E959" s="179">
        <v>11.88</v>
      </c>
      <c r="F959" s="179">
        <v>13.84</v>
      </c>
      <c r="G959" s="53">
        <v>9</v>
      </c>
    </row>
    <row r="960" spans="1:7">
      <c r="A960" s="176" t="s">
        <v>2369</v>
      </c>
      <c r="B960" s="177" t="s">
        <v>2370</v>
      </c>
      <c r="C960" s="178" t="s">
        <v>26</v>
      </c>
      <c r="D960" s="179">
        <v>9.44</v>
      </c>
      <c r="E960" s="179">
        <v>30.89</v>
      </c>
      <c r="F960" s="179">
        <v>40.33</v>
      </c>
      <c r="G960" s="53">
        <v>9</v>
      </c>
    </row>
    <row r="961" spans="1:7">
      <c r="A961" s="176" t="s">
        <v>2371</v>
      </c>
      <c r="B961" s="177" t="s">
        <v>2372</v>
      </c>
      <c r="C961" s="178"/>
      <c r="D961" s="179"/>
      <c r="E961" s="179"/>
      <c r="F961" s="179"/>
      <c r="G961" s="53">
        <v>5</v>
      </c>
    </row>
    <row r="962" spans="1:7">
      <c r="A962" s="176" t="s">
        <v>2373</v>
      </c>
      <c r="B962" s="177" t="s">
        <v>2374</v>
      </c>
      <c r="C962" s="178" t="s">
        <v>26</v>
      </c>
      <c r="D962" s="179">
        <v>9.18</v>
      </c>
      <c r="E962" s="179">
        <v>26.14</v>
      </c>
      <c r="F962" s="179">
        <v>35.32</v>
      </c>
      <c r="G962" s="53">
        <v>9</v>
      </c>
    </row>
    <row r="963" spans="1:7">
      <c r="A963" s="176" t="s">
        <v>2375</v>
      </c>
      <c r="B963" s="177" t="s">
        <v>2376</v>
      </c>
      <c r="C963" s="178" t="s">
        <v>26</v>
      </c>
      <c r="D963" s="179">
        <v>9.7799999999999994</v>
      </c>
      <c r="E963" s="179">
        <v>30.89</v>
      </c>
      <c r="F963" s="179">
        <v>40.67</v>
      </c>
      <c r="G963" s="53">
        <v>9</v>
      </c>
    </row>
    <row r="964" spans="1:7">
      <c r="A964" s="176" t="s">
        <v>2377</v>
      </c>
      <c r="B964" s="177" t="s">
        <v>2378</v>
      </c>
      <c r="C964" s="178" t="s">
        <v>26</v>
      </c>
      <c r="D964" s="179">
        <v>28.8</v>
      </c>
      <c r="E964" s="179">
        <v>30.89</v>
      </c>
      <c r="F964" s="179">
        <v>59.69</v>
      </c>
      <c r="G964" s="53">
        <v>9</v>
      </c>
    </row>
    <row r="965" spans="1:7">
      <c r="A965" s="176" t="s">
        <v>2379</v>
      </c>
      <c r="B965" s="177" t="s">
        <v>2380</v>
      </c>
      <c r="C965" s="178" t="s">
        <v>26</v>
      </c>
      <c r="D965" s="179">
        <v>9.18</v>
      </c>
      <c r="E965" s="179">
        <v>19.010000000000002</v>
      </c>
      <c r="F965" s="179">
        <v>28.19</v>
      </c>
      <c r="G965" s="53">
        <v>9</v>
      </c>
    </row>
    <row r="966" spans="1:7">
      <c r="A966" s="176" t="s">
        <v>2381</v>
      </c>
      <c r="B966" s="177" t="s">
        <v>2382</v>
      </c>
      <c r="C966" s="178" t="s">
        <v>26</v>
      </c>
      <c r="D966" s="179">
        <v>9.18</v>
      </c>
      <c r="E966" s="179">
        <v>33.26</v>
      </c>
      <c r="F966" s="179">
        <v>42.44</v>
      </c>
      <c r="G966" s="53">
        <v>9</v>
      </c>
    </row>
    <row r="967" spans="1:7">
      <c r="A967" s="176" t="s">
        <v>2383</v>
      </c>
      <c r="B967" s="177" t="s">
        <v>2384</v>
      </c>
      <c r="C967" s="178" t="s">
        <v>23</v>
      </c>
      <c r="D967" s="179">
        <v>6.6</v>
      </c>
      <c r="E967" s="179">
        <v>53.81</v>
      </c>
      <c r="F967" s="179">
        <v>60.41</v>
      </c>
      <c r="G967" s="53">
        <v>9</v>
      </c>
    </row>
    <row r="968" spans="1:7" ht="30">
      <c r="A968" s="176" t="s">
        <v>2385</v>
      </c>
      <c r="B968" s="177" t="s">
        <v>2386</v>
      </c>
      <c r="C968" s="178" t="s">
        <v>23</v>
      </c>
      <c r="D968" s="179">
        <v>1.21</v>
      </c>
      <c r="E968" s="179">
        <v>25.05</v>
      </c>
      <c r="F968" s="179">
        <v>26.26</v>
      </c>
      <c r="G968" s="53">
        <v>9</v>
      </c>
    </row>
    <row r="969" spans="1:7" ht="30">
      <c r="A969" s="176" t="s">
        <v>2387</v>
      </c>
      <c r="B969" s="177" t="s">
        <v>2388</v>
      </c>
      <c r="C969" s="178" t="s">
        <v>23</v>
      </c>
      <c r="D969" s="179">
        <v>1.4</v>
      </c>
      <c r="E969" s="179">
        <v>25.05</v>
      </c>
      <c r="F969" s="179">
        <v>26.45</v>
      </c>
      <c r="G969" s="53">
        <v>9</v>
      </c>
    </row>
    <row r="970" spans="1:7" ht="30">
      <c r="A970" s="176" t="s">
        <v>2389</v>
      </c>
      <c r="B970" s="177" t="s">
        <v>2390</v>
      </c>
      <c r="C970" s="178" t="s">
        <v>23</v>
      </c>
      <c r="D970" s="179">
        <v>1.64</v>
      </c>
      <c r="E970" s="179">
        <v>25.05</v>
      </c>
      <c r="F970" s="179">
        <v>26.69</v>
      </c>
      <c r="G970" s="53">
        <v>9</v>
      </c>
    </row>
    <row r="971" spans="1:7" ht="30">
      <c r="A971" s="176" t="s">
        <v>2391</v>
      </c>
      <c r="B971" s="177" t="s">
        <v>2392</v>
      </c>
      <c r="C971" s="178" t="s">
        <v>23</v>
      </c>
      <c r="D971" s="179">
        <v>2.1</v>
      </c>
      <c r="E971" s="179">
        <v>25.05</v>
      </c>
      <c r="F971" s="179">
        <v>27.15</v>
      </c>
      <c r="G971" s="53">
        <v>9</v>
      </c>
    </row>
    <row r="972" spans="1:7">
      <c r="A972" s="176" t="s">
        <v>2393</v>
      </c>
      <c r="B972" s="177" t="s">
        <v>2394</v>
      </c>
      <c r="C972" s="178"/>
      <c r="D972" s="179"/>
      <c r="E972" s="179"/>
      <c r="F972" s="179"/>
      <c r="G972" s="53">
        <v>5</v>
      </c>
    </row>
    <row r="973" spans="1:7">
      <c r="A973" s="176" t="s">
        <v>2395</v>
      </c>
      <c r="B973" s="177" t="s">
        <v>2396</v>
      </c>
      <c r="C973" s="178" t="s">
        <v>26</v>
      </c>
      <c r="D973" s="179">
        <v>4.95</v>
      </c>
      <c r="E973" s="179">
        <v>15.8</v>
      </c>
      <c r="F973" s="179">
        <v>20.75</v>
      </c>
      <c r="G973" s="53">
        <v>9</v>
      </c>
    </row>
    <row r="974" spans="1:7">
      <c r="A974" s="176" t="s">
        <v>2397</v>
      </c>
      <c r="B974" s="177" t="s">
        <v>2398</v>
      </c>
      <c r="C974" s="178" t="s">
        <v>26</v>
      </c>
      <c r="D974" s="179">
        <v>6.93</v>
      </c>
      <c r="E974" s="179">
        <v>15.8</v>
      </c>
      <c r="F974" s="179">
        <v>22.73</v>
      </c>
      <c r="G974" s="53">
        <v>9</v>
      </c>
    </row>
    <row r="975" spans="1:7">
      <c r="A975" s="176" t="s">
        <v>2399</v>
      </c>
      <c r="B975" s="177" t="s">
        <v>2400</v>
      </c>
      <c r="C975" s="178"/>
      <c r="D975" s="179"/>
      <c r="E975" s="179"/>
      <c r="F975" s="179"/>
      <c r="G975" s="53">
        <v>5</v>
      </c>
    </row>
    <row r="976" spans="1:7">
      <c r="A976" s="176" t="s">
        <v>2401</v>
      </c>
      <c r="B976" s="177" t="s">
        <v>2402</v>
      </c>
      <c r="C976" s="178" t="s">
        <v>28</v>
      </c>
      <c r="D976" s="179">
        <v>468.65</v>
      </c>
      <c r="E976" s="179">
        <v>456.11</v>
      </c>
      <c r="F976" s="179">
        <v>924.76</v>
      </c>
      <c r="G976" s="53">
        <v>9</v>
      </c>
    </row>
    <row r="977" spans="1:7" ht="30">
      <c r="A977" s="176" t="s">
        <v>2403</v>
      </c>
      <c r="B977" s="177" t="s">
        <v>2404</v>
      </c>
      <c r="C977" s="178" t="s">
        <v>28</v>
      </c>
      <c r="D977" s="179">
        <v>555.36</v>
      </c>
      <c r="E977" s="179">
        <v>456.11</v>
      </c>
      <c r="F977" s="179">
        <v>1011.47</v>
      </c>
      <c r="G977" s="53">
        <v>9</v>
      </c>
    </row>
    <row r="978" spans="1:7" ht="30">
      <c r="A978" s="176" t="s">
        <v>2405</v>
      </c>
      <c r="B978" s="177" t="s">
        <v>2406</v>
      </c>
      <c r="C978" s="178" t="s">
        <v>28</v>
      </c>
      <c r="D978" s="179">
        <v>594.53</v>
      </c>
      <c r="E978" s="179">
        <v>456.11</v>
      </c>
      <c r="F978" s="179">
        <v>1050.6400000000001</v>
      </c>
      <c r="G978" s="53">
        <v>9</v>
      </c>
    </row>
    <row r="979" spans="1:7">
      <c r="A979" s="176" t="s">
        <v>2407</v>
      </c>
      <c r="B979" s="177" t="s">
        <v>2408</v>
      </c>
      <c r="C979" s="178" t="s">
        <v>23</v>
      </c>
      <c r="D979" s="179">
        <v>26.98</v>
      </c>
      <c r="E979" s="179">
        <v>53</v>
      </c>
      <c r="F979" s="179">
        <v>79.98</v>
      </c>
      <c r="G979" s="53">
        <v>9</v>
      </c>
    </row>
    <row r="980" spans="1:7">
      <c r="A980" s="176" t="s">
        <v>2409</v>
      </c>
      <c r="B980" s="177" t="s">
        <v>2410</v>
      </c>
      <c r="C980" s="178" t="s">
        <v>23</v>
      </c>
      <c r="D980" s="179">
        <v>14.12</v>
      </c>
      <c r="E980" s="179">
        <v>72.150000000000006</v>
      </c>
      <c r="F980" s="179">
        <v>86.27</v>
      </c>
      <c r="G980" s="53">
        <v>9</v>
      </c>
    </row>
    <row r="981" spans="1:7">
      <c r="A981" s="176" t="s">
        <v>2411</v>
      </c>
      <c r="B981" s="177" t="s">
        <v>2412</v>
      </c>
      <c r="C981" s="178"/>
      <c r="D981" s="179"/>
      <c r="E981" s="179"/>
      <c r="F981" s="179"/>
      <c r="G981" s="53">
        <v>5</v>
      </c>
    </row>
    <row r="982" spans="1:7">
      <c r="A982" s="176" t="s">
        <v>2413</v>
      </c>
      <c r="B982" s="177" t="s">
        <v>2414</v>
      </c>
      <c r="C982" s="178" t="s">
        <v>26</v>
      </c>
      <c r="D982" s="179">
        <v>90.25</v>
      </c>
      <c r="E982" s="179">
        <v>8.57</v>
      </c>
      <c r="F982" s="179">
        <v>98.82</v>
      </c>
      <c r="G982" s="53">
        <v>9</v>
      </c>
    </row>
    <row r="983" spans="1:7">
      <c r="A983" s="176" t="s">
        <v>2415</v>
      </c>
      <c r="B983" s="177" t="s">
        <v>2416</v>
      </c>
      <c r="C983" s="178" t="s">
        <v>23</v>
      </c>
      <c r="D983" s="179">
        <v>53.34</v>
      </c>
      <c r="E983" s="179">
        <v>2.14</v>
      </c>
      <c r="F983" s="179">
        <v>55.48</v>
      </c>
      <c r="G983" s="53">
        <v>9</v>
      </c>
    </row>
    <row r="984" spans="1:7">
      <c r="A984" s="176" t="s">
        <v>2417</v>
      </c>
      <c r="B984" s="177" t="s">
        <v>2418</v>
      </c>
      <c r="C984" s="178" t="s">
        <v>23</v>
      </c>
      <c r="D984" s="179">
        <v>90.99</v>
      </c>
      <c r="E984" s="179">
        <v>2.57</v>
      </c>
      <c r="F984" s="179">
        <v>93.56</v>
      </c>
      <c r="G984" s="53">
        <v>9</v>
      </c>
    </row>
    <row r="985" spans="1:7">
      <c r="A985" s="176" t="s">
        <v>2419</v>
      </c>
      <c r="B985" s="177" t="s">
        <v>2420</v>
      </c>
      <c r="C985" s="178" t="s">
        <v>23</v>
      </c>
      <c r="D985" s="179">
        <v>49.2</v>
      </c>
      <c r="E985" s="179">
        <v>4.29</v>
      </c>
      <c r="F985" s="179">
        <v>53.49</v>
      </c>
      <c r="G985" s="53">
        <v>9</v>
      </c>
    </row>
    <row r="986" spans="1:7" ht="30">
      <c r="A986" s="176" t="s">
        <v>2421</v>
      </c>
      <c r="B986" s="177" t="s">
        <v>2422</v>
      </c>
      <c r="C986" s="178" t="s">
        <v>23</v>
      </c>
      <c r="D986" s="179">
        <v>123.74</v>
      </c>
      <c r="E986" s="179">
        <v>0.51</v>
      </c>
      <c r="F986" s="179">
        <v>124.25</v>
      </c>
      <c r="G986" s="53">
        <v>9</v>
      </c>
    </row>
    <row r="987" spans="1:7">
      <c r="A987" s="176" t="s">
        <v>2423</v>
      </c>
      <c r="B987" s="177" t="s">
        <v>2424</v>
      </c>
      <c r="C987" s="178" t="s">
        <v>26</v>
      </c>
      <c r="D987" s="179">
        <v>258.43</v>
      </c>
      <c r="E987" s="179">
        <v>5.14</v>
      </c>
      <c r="F987" s="179">
        <v>263.57</v>
      </c>
      <c r="G987" s="53">
        <v>9</v>
      </c>
    </row>
    <row r="988" spans="1:7">
      <c r="A988" s="176" t="s">
        <v>2425</v>
      </c>
      <c r="B988" s="177" t="s">
        <v>2426</v>
      </c>
      <c r="C988" s="178"/>
      <c r="D988" s="179"/>
      <c r="E988" s="179"/>
      <c r="F988" s="179"/>
      <c r="G988" s="53">
        <v>5</v>
      </c>
    </row>
    <row r="989" spans="1:7">
      <c r="A989" s="176" t="s">
        <v>2427</v>
      </c>
      <c r="B989" s="177" t="s">
        <v>2428</v>
      </c>
      <c r="C989" s="178" t="s">
        <v>26</v>
      </c>
      <c r="D989" s="179">
        <v>89.7</v>
      </c>
      <c r="E989" s="179">
        <v>8.57</v>
      </c>
      <c r="F989" s="179">
        <v>98.27</v>
      </c>
      <c r="G989" s="53">
        <v>9</v>
      </c>
    </row>
    <row r="990" spans="1:7">
      <c r="A990" s="176" t="s">
        <v>2429</v>
      </c>
      <c r="B990" s="177" t="s">
        <v>2430</v>
      </c>
      <c r="C990" s="178" t="s">
        <v>23</v>
      </c>
      <c r="D990" s="179">
        <v>40.770000000000003</v>
      </c>
      <c r="E990" s="179">
        <v>2.14</v>
      </c>
      <c r="F990" s="179">
        <v>42.91</v>
      </c>
      <c r="G990" s="53">
        <v>9</v>
      </c>
    </row>
    <row r="991" spans="1:7">
      <c r="A991" s="176" t="s">
        <v>2431</v>
      </c>
      <c r="B991" s="177" t="s">
        <v>2432</v>
      </c>
      <c r="C991" s="178" t="s">
        <v>23</v>
      </c>
      <c r="D991" s="179">
        <v>83.77</v>
      </c>
      <c r="E991" s="179">
        <v>2.57</v>
      </c>
      <c r="F991" s="179">
        <v>86.34</v>
      </c>
      <c r="G991" s="53">
        <v>9</v>
      </c>
    </row>
    <row r="992" spans="1:7">
      <c r="A992" s="176" t="s">
        <v>2433</v>
      </c>
      <c r="B992" s="177" t="s">
        <v>2434</v>
      </c>
      <c r="C992" s="178" t="s">
        <v>23</v>
      </c>
      <c r="D992" s="179">
        <v>85.72</v>
      </c>
      <c r="E992" s="179">
        <v>2.57</v>
      </c>
      <c r="F992" s="179">
        <v>88.29</v>
      </c>
      <c r="G992" s="53">
        <v>9</v>
      </c>
    </row>
    <row r="993" spans="1:7" ht="30">
      <c r="A993" s="176" t="s">
        <v>2435</v>
      </c>
      <c r="B993" s="177" t="s">
        <v>2436</v>
      </c>
      <c r="C993" s="178" t="s">
        <v>23</v>
      </c>
      <c r="D993" s="179">
        <v>41.94</v>
      </c>
      <c r="E993" s="179">
        <v>4.29</v>
      </c>
      <c r="F993" s="179">
        <v>46.23</v>
      </c>
      <c r="G993" s="53">
        <v>9</v>
      </c>
    </row>
    <row r="994" spans="1:7">
      <c r="A994" s="176" t="s">
        <v>2437</v>
      </c>
      <c r="B994" s="177" t="s">
        <v>2438</v>
      </c>
      <c r="C994" s="178" t="s">
        <v>23</v>
      </c>
      <c r="D994" s="179">
        <v>99.14</v>
      </c>
      <c r="E994" s="179"/>
      <c r="F994" s="179">
        <v>99.14</v>
      </c>
      <c r="G994" s="53">
        <v>9</v>
      </c>
    </row>
    <row r="995" spans="1:7">
      <c r="A995" s="176" t="s">
        <v>224</v>
      </c>
      <c r="B995" s="177" t="s">
        <v>225</v>
      </c>
      <c r="C995" s="178" t="s">
        <v>26</v>
      </c>
      <c r="D995" s="179">
        <v>161.21</v>
      </c>
      <c r="E995" s="179"/>
      <c r="F995" s="179">
        <v>161.21</v>
      </c>
      <c r="G995" s="53">
        <v>9</v>
      </c>
    </row>
    <row r="996" spans="1:7" ht="30">
      <c r="A996" s="176" t="s">
        <v>2439</v>
      </c>
      <c r="B996" s="177" t="s">
        <v>2440</v>
      </c>
      <c r="C996" s="178" t="s">
        <v>104</v>
      </c>
      <c r="D996" s="179">
        <v>2151.19</v>
      </c>
      <c r="E996" s="179"/>
      <c r="F996" s="179">
        <v>2151.19</v>
      </c>
      <c r="G996" s="53">
        <v>9</v>
      </c>
    </row>
    <row r="997" spans="1:7">
      <c r="A997" s="176" t="s">
        <v>2441</v>
      </c>
      <c r="B997" s="177" t="s">
        <v>2442</v>
      </c>
      <c r="C997" s="178"/>
      <c r="D997" s="179"/>
      <c r="E997" s="179"/>
      <c r="F997" s="179"/>
      <c r="G997" s="53">
        <v>5</v>
      </c>
    </row>
    <row r="998" spans="1:7">
      <c r="A998" s="176" t="s">
        <v>2443</v>
      </c>
      <c r="B998" s="177" t="s">
        <v>2444</v>
      </c>
      <c r="C998" s="178" t="s">
        <v>26</v>
      </c>
      <c r="D998" s="179">
        <v>31.78</v>
      </c>
      <c r="E998" s="179">
        <v>60.24</v>
      </c>
      <c r="F998" s="179">
        <v>92.02</v>
      </c>
      <c r="G998" s="53">
        <v>9</v>
      </c>
    </row>
    <row r="999" spans="1:7" ht="30">
      <c r="A999" s="176" t="s">
        <v>2445</v>
      </c>
      <c r="B999" s="177" t="s">
        <v>2446</v>
      </c>
      <c r="C999" s="178" t="s">
        <v>23</v>
      </c>
      <c r="D999" s="179">
        <v>82.77</v>
      </c>
      <c r="E999" s="179">
        <v>21.43</v>
      </c>
      <c r="F999" s="179">
        <v>104.2</v>
      </c>
      <c r="G999" s="53">
        <v>9</v>
      </c>
    </row>
    <row r="1000" spans="1:7" ht="30">
      <c r="A1000" s="176" t="s">
        <v>2447</v>
      </c>
      <c r="B1000" s="177" t="s">
        <v>2448</v>
      </c>
      <c r="C1000" s="178" t="s">
        <v>23</v>
      </c>
      <c r="D1000" s="179">
        <v>11</v>
      </c>
      <c r="E1000" s="179"/>
      <c r="F1000" s="179">
        <v>11</v>
      </c>
      <c r="G1000" s="53">
        <v>9</v>
      </c>
    </row>
    <row r="1001" spans="1:7">
      <c r="A1001" s="176" t="s">
        <v>2449</v>
      </c>
      <c r="B1001" s="177" t="s">
        <v>2450</v>
      </c>
      <c r="C1001" s="178" t="s">
        <v>26</v>
      </c>
      <c r="D1001" s="179">
        <v>154.69</v>
      </c>
      <c r="E1001" s="179">
        <v>21.43</v>
      </c>
      <c r="F1001" s="179">
        <v>176.12</v>
      </c>
      <c r="G1001" s="53">
        <v>9</v>
      </c>
    </row>
    <row r="1002" spans="1:7" ht="30">
      <c r="A1002" s="176" t="s">
        <v>2451</v>
      </c>
      <c r="B1002" s="177" t="s">
        <v>2452</v>
      </c>
      <c r="C1002" s="178" t="s">
        <v>26</v>
      </c>
      <c r="D1002" s="179">
        <v>14.21</v>
      </c>
      <c r="E1002" s="179">
        <v>23.61</v>
      </c>
      <c r="F1002" s="179">
        <v>37.82</v>
      </c>
      <c r="G1002" s="53">
        <v>9</v>
      </c>
    </row>
    <row r="1003" spans="1:7">
      <c r="A1003" s="176" t="s">
        <v>2453</v>
      </c>
      <c r="B1003" s="177" t="s">
        <v>2454</v>
      </c>
      <c r="C1003" s="178"/>
      <c r="D1003" s="179"/>
      <c r="E1003" s="179"/>
      <c r="F1003" s="179"/>
      <c r="G1003" s="53">
        <v>5</v>
      </c>
    </row>
    <row r="1004" spans="1:7">
      <c r="A1004" s="176" t="s">
        <v>2455</v>
      </c>
      <c r="B1004" s="177" t="s">
        <v>2456</v>
      </c>
      <c r="C1004" s="178" t="s">
        <v>26</v>
      </c>
      <c r="D1004" s="179">
        <v>48.8</v>
      </c>
      <c r="E1004" s="179"/>
      <c r="F1004" s="179">
        <v>48.8</v>
      </c>
      <c r="G1004" s="53">
        <v>9</v>
      </c>
    </row>
    <row r="1005" spans="1:7" ht="30">
      <c r="A1005" s="176" t="s">
        <v>2457</v>
      </c>
      <c r="B1005" s="177" t="s">
        <v>2458</v>
      </c>
      <c r="C1005" s="178" t="s">
        <v>26</v>
      </c>
      <c r="D1005" s="179">
        <v>44.51</v>
      </c>
      <c r="E1005" s="179"/>
      <c r="F1005" s="179">
        <v>44.51</v>
      </c>
      <c r="G1005" s="53">
        <v>9</v>
      </c>
    </row>
    <row r="1006" spans="1:7" ht="30">
      <c r="A1006" s="176" t="s">
        <v>2459</v>
      </c>
      <c r="B1006" s="177" t="s">
        <v>2460</v>
      </c>
      <c r="C1006" s="178" t="s">
        <v>23</v>
      </c>
      <c r="D1006" s="179">
        <v>52.15</v>
      </c>
      <c r="E1006" s="179"/>
      <c r="F1006" s="179">
        <v>52.15</v>
      </c>
      <c r="G1006" s="53">
        <v>9</v>
      </c>
    </row>
    <row r="1007" spans="1:7">
      <c r="A1007" s="176" t="s">
        <v>2461</v>
      </c>
      <c r="B1007" s="177" t="s">
        <v>2462</v>
      </c>
      <c r="C1007" s="178" t="s">
        <v>23</v>
      </c>
      <c r="D1007" s="179">
        <v>53.19</v>
      </c>
      <c r="E1007" s="179"/>
      <c r="F1007" s="179">
        <v>53.19</v>
      </c>
      <c r="G1007" s="53">
        <v>9</v>
      </c>
    </row>
    <row r="1008" spans="1:7" ht="30">
      <c r="A1008" s="176" t="s">
        <v>2463</v>
      </c>
      <c r="B1008" s="177" t="s">
        <v>2464</v>
      </c>
      <c r="C1008" s="178" t="s">
        <v>23</v>
      </c>
      <c r="D1008" s="179"/>
      <c r="E1008" s="179">
        <v>47.52</v>
      </c>
      <c r="F1008" s="179">
        <v>47.52</v>
      </c>
      <c r="G1008" s="53">
        <v>9</v>
      </c>
    </row>
    <row r="1009" spans="1:7">
      <c r="A1009" s="176" t="s">
        <v>2465</v>
      </c>
      <c r="B1009" s="177" t="s">
        <v>2466</v>
      </c>
      <c r="C1009" s="178" t="s">
        <v>26</v>
      </c>
      <c r="D1009" s="179">
        <v>11.57</v>
      </c>
      <c r="E1009" s="179">
        <v>24.19</v>
      </c>
      <c r="F1009" s="179">
        <v>35.76</v>
      </c>
      <c r="G1009" s="53">
        <v>9</v>
      </c>
    </row>
    <row r="1010" spans="1:7">
      <c r="A1010" s="176" t="s">
        <v>2467</v>
      </c>
      <c r="B1010" s="177" t="s">
        <v>2468</v>
      </c>
      <c r="C1010" s="178" t="s">
        <v>26</v>
      </c>
      <c r="D1010" s="179">
        <v>26.18</v>
      </c>
      <c r="E1010" s="179">
        <v>24.19</v>
      </c>
      <c r="F1010" s="179">
        <v>50.37</v>
      </c>
      <c r="G1010" s="53">
        <v>9</v>
      </c>
    </row>
    <row r="1011" spans="1:7">
      <c r="A1011" s="176" t="s">
        <v>2469</v>
      </c>
      <c r="B1011" s="177" t="s">
        <v>2470</v>
      </c>
      <c r="C1011" s="178" t="s">
        <v>23</v>
      </c>
      <c r="D1011" s="179">
        <v>6.17</v>
      </c>
      <c r="E1011" s="179">
        <v>12.62</v>
      </c>
      <c r="F1011" s="179">
        <v>18.79</v>
      </c>
      <c r="G1011" s="53">
        <v>9</v>
      </c>
    </row>
    <row r="1012" spans="1:7">
      <c r="A1012" s="176" t="s">
        <v>2471</v>
      </c>
      <c r="B1012" s="177" t="s">
        <v>2472</v>
      </c>
      <c r="C1012" s="178" t="s">
        <v>23</v>
      </c>
      <c r="D1012" s="179">
        <v>13.96</v>
      </c>
      <c r="E1012" s="179">
        <v>12.62</v>
      </c>
      <c r="F1012" s="179">
        <v>26.58</v>
      </c>
      <c r="G1012" s="53">
        <v>9</v>
      </c>
    </row>
    <row r="1013" spans="1:7">
      <c r="A1013" s="176" t="s">
        <v>2473</v>
      </c>
      <c r="B1013" s="177" t="s">
        <v>2474</v>
      </c>
      <c r="C1013" s="178"/>
      <c r="D1013" s="179"/>
      <c r="E1013" s="179"/>
      <c r="F1013" s="179"/>
      <c r="G1013" s="53">
        <v>2</v>
      </c>
    </row>
    <row r="1014" spans="1:7">
      <c r="A1014" s="176" t="s">
        <v>2475</v>
      </c>
      <c r="B1014" s="177" t="s">
        <v>2476</v>
      </c>
      <c r="C1014" s="178"/>
      <c r="D1014" s="179"/>
      <c r="E1014" s="179"/>
      <c r="F1014" s="179"/>
      <c r="G1014" s="53">
        <v>5</v>
      </c>
    </row>
    <row r="1015" spans="1:7" ht="30">
      <c r="A1015" s="176" t="s">
        <v>2477</v>
      </c>
      <c r="B1015" s="177" t="s">
        <v>2478</v>
      </c>
      <c r="C1015" s="178" t="s">
        <v>26</v>
      </c>
      <c r="D1015" s="179">
        <v>50.84</v>
      </c>
      <c r="E1015" s="179">
        <v>13.68</v>
      </c>
      <c r="F1015" s="179">
        <v>64.52</v>
      </c>
      <c r="G1015" s="53">
        <v>9</v>
      </c>
    </row>
    <row r="1016" spans="1:7">
      <c r="A1016" s="176" t="s">
        <v>2479</v>
      </c>
      <c r="B1016" s="177" t="s">
        <v>2480</v>
      </c>
      <c r="C1016" s="178"/>
      <c r="D1016" s="179"/>
      <c r="E1016" s="179"/>
      <c r="F1016" s="179"/>
      <c r="G1016" s="53">
        <v>5</v>
      </c>
    </row>
    <row r="1017" spans="1:7" ht="45">
      <c r="A1017" s="176" t="s">
        <v>2481</v>
      </c>
      <c r="B1017" s="177" t="s">
        <v>2482</v>
      </c>
      <c r="C1017" s="178" t="s">
        <v>26</v>
      </c>
      <c r="D1017" s="179">
        <v>34.049999999999997</v>
      </c>
      <c r="E1017" s="179">
        <v>16.190000000000001</v>
      </c>
      <c r="F1017" s="179">
        <v>50.24</v>
      </c>
      <c r="G1017" s="53">
        <v>9</v>
      </c>
    </row>
    <row r="1018" spans="1:7" ht="45">
      <c r="A1018" s="176" t="s">
        <v>2483</v>
      </c>
      <c r="B1018" s="177" t="s">
        <v>2484</v>
      </c>
      <c r="C1018" s="178" t="s">
        <v>23</v>
      </c>
      <c r="D1018" s="179">
        <v>5.61</v>
      </c>
      <c r="E1018" s="179">
        <v>1.3</v>
      </c>
      <c r="F1018" s="179">
        <v>6.91</v>
      </c>
      <c r="G1018" s="53">
        <v>9</v>
      </c>
    </row>
    <row r="1019" spans="1:7" ht="60">
      <c r="A1019" s="176" t="s">
        <v>2485</v>
      </c>
      <c r="B1019" s="177" t="s">
        <v>2486</v>
      </c>
      <c r="C1019" s="178" t="s">
        <v>26</v>
      </c>
      <c r="D1019" s="179">
        <v>110.05</v>
      </c>
      <c r="E1019" s="179">
        <v>16.190000000000001</v>
      </c>
      <c r="F1019" s="179">
        <v>126.24</v>
      </c>
      <c r="G1019" s="53">
        <v>9</v>
      </c>
    </row>
    <row r="1020" spans="1:7" ht="60">
      <c r="A1020" s="176" t="s">
        <v>2487</v>
      </c>
      <c r="B1020" s="177" t="s">
        <v>2488</v>
      </c>
      <c r="C1020" s="178" t="s">
        <v>23</v>
      </c>
      <c r="D1020" s="179">
        <v>18.39</v>
      </c>
      <c r="E1020" s="179">
        <v>1.3</v>
      </c>
      <c r="F1020" s="179">
        <v>19.690000000000001</v>
      </c>
      <c r="G1020" s="53">
        <v>9</v>
      </c>
    </row>
    <row r="1021" spans="1:7" ht="45">
      <c r="A1021" s="176" t="s">
        <v>2489</v>
      </c>
      <c r="B1021" s="177" t="s">
        <v>2490</v>
      </c>
      <c r="C1021" s="178" t="s">
        <v>26</v>
      </c>
      <c r="D1021" s="179">
        <v>40.82</v>
      </c>
      <c r="E1021" s="179">
        <v>16.190000000000001</v>
      </c>
      <c r="F1021" s="179">
        <v>57.01</v>
      </c>
      <c r="G1021" s="53">
        <v>9</v>
      </c>
    </row>
    <row r="1022" spans="1:7" ht="45">
      <c r="A1022" s="176" t="s">
        <v>2491</v>
      </c>
      <c r="B1022" s="177" t="s">
        <v>2492</v>
      </c>
      <c r="C1022" s="178" t="s">
        <v>23</v>
      </c>
      <c r="D1022" s="179">
        <v>6.56</v>
      </c>
      <c r="E1022" s="179">
        <v>1.3</v>
      </c>
      <c r="F1022" s="179">
        <v>7.86</v>
      </c>
      <c r="G1022" s="53">
        <v>9</v>
      </c>
    </row>
    <row r="1023" spans="1:7" ht="45">
      <c r="A1023" s="176" t="s">
        <v>2493</v>
      </c>
      <c r="B1023" s="177" t="s">
        <v>2494</v>
      </c>
      <c r="C1023" s="178" t="s">
        <v>26</v>
      </c>
      <c r="D1023" s="179">
        <v>33.39</v>
      </c>
      <c r="E1023" s="179">
        <v>16.190000000000001</v>
      </c>
      <c r="F1023" s="179">
        <v>49.58</v>
      </c>
      <c r="G1023" s="53">
        <v>9</v>
      </c>
    </row>
    <row r="1024" spans="1:7" ht="60">
      <c r="A1024" s="176" t="s">
        <v>2495</v>
      </c>
      <c r="B1024" s="177" t="s">
        <v>2496</v>
      </c>
      <c r="C1024" s="178" t="s">
        <v>23</v>
      </c>
      <c r="D1024" s="179">
        <v>5.29</v>
      </c>
      <c r="E1024" s="179">
        <v>1.3</v>
      </c>
      <c r="F1024" s="179">
        <v>6.59</v>
      </c>
      <c r="G1024" s="53">
        <v>9</v>
      </c>
    </row>
    <row r="1025" spans="1:7" ht="30">
      <c r="A1025" s="176" t="s">
        <v>2497</v>
      </c>
      <c r="B1025" s="177" t="s">
        <v>2498</v>
      </c>
      <c r="C1025" s="178" t="s">
        <v>26</v>
      </c>
      <c r="D1025" s="179">
        <v>11.87</v>
      </c>
      <c r="E1025" s="179">
        <v>68.069999999999993</v>
      </c>
      <c r="F1025" s="179">
        <v>79.94</v>
      </c>
      <c r="G1025" s="53">
        <v>9</v>
      </c>
    </row>
    <row r="1026" spans="1:7" ht="30">
      <c r="A1026" s="176" t="s">
        <v>2499</v>
      </c>
      <c r="B1026" s="177" t="s">
        <v>2500</v>
      </c>
      <c r="C1026" s="178" t="s">
        <v>26</v>
      </c>
      <c r="D1026" s="179">
        <v>1.1599999999999999</v>
      </c>
      <c r="E1026" s="179">
        <v>10.81</v>
      </c>
      <c r="F1026" s="179">
        <v>11.97</v>
      </c>
      <c r="G1026" s="53">
        <v>9</v>
      </c>
    </row>
    <row r="1027" spans="1:7" ht="30">
      <c r="A1027" s="176" t="s">
        <v>2501</v>
      </c>
      <c r="B1027" s="177" t="s">
        <v>2502</v>
      </c>
      <c r="C1027" s="178" t="s">
        <v>26</v>
      </c>
      <c r="D1027" s="179">
        <v>2.82</v>
      </c>
      <c r="E1027" s="179">
        <v>10.81</v>
      </c>
      <c r="F1027" s="179">
        <v>13.63</v>
      </c>
      <c r="G1027" s="53">
        <v>9</v>
      </c>
    </row>
    <row r="1028" spans="1:7" ht="30">
      <c r="A1028" s="176" t="s">
        <v>2503</v>
      </c>
      <c r="B1028" s="177" t="s">
        <v>2504</v>
      </c>
      <c r="C1028" s="178" t="s">
        <v>26</v>
      </c>
      <c r="D1028" s="179">
        <v>2.33</v>
      </c>
      <c r="E1028" s="179">
        <v>10.81</v>
      </c>
      <c r="F1028" s="179">
        <v>13.14</v>
      </c>
      <c r="G1028" s="53">
        <v>9</v>
      </c>
    </row>
    <row r="1029" spans="1:7" ht="30">
      <c r="A1029" s="176" t="s">
        <v>2505</v>
      </c>
      <c r="B1029" s="177" t="s">
        <v>2506</v>
      </c>
      <c r="C1029" s="178" t="s">
        <v>26</v>
      </c>
      <c r="D1029" s="179">
        <v>7.06</v>
      </c>
      <c r="E1029" s="179">
        <v>10.81</v>
      </c>
      <c r="F1029" s="179">
        <v>17.87</v>
      </c>
      <c r="G1029" s="53">
        <v>9</v>
      </c>
    </row>
    <row r="1030" spans="1:7" ht="30">
      <c r="A1030" s="176" t="s">
        <v>2507</v>
      </c>
      <c r="B1030" s="177" t="s">
        <v>2508</v>
      </c>
      <c r="C1030" s="178" t="s">
        <v>23</v>
      </c>
      <c r="D1030" s="179">
        <v>0.12</v>
      </c>
      <c r="E1030" s="179">
        <v>1.21</v>
      </c>
      <c r="F1030" s="179">
        <v>1.33</v>
      </c>
      <c r="G1030" s="53">
        <v>9</v>
      </c>
    </row>
    <row r="1031" spans="1:7" ht="45">
      <c r="A1031" s="176" t="s">
        <v>2509</v>
      </c>
      <c r="B1031" s="177" t="s">
        <v>2510</v>
      </c>
      <c r="C1031" s="178" t="s">
        <v>23</v>
      </c>
      <c r="D1031" s="179">
        <v>0.28000000000000003</v>
      </c>
      <c r="E1031" s="179">
        <v>1.21</v>
      </c>
      <c r="F1031" s="179">
        <v>1.49</v>
      </c>
      <c r="G1031" s="53">
        <v>9</v>
      </c>
    </row>
    <row r="1032" spans="1:7" ht="30">
      <c r="A1032" s="176" t="s">
        <v>2511</v>
      </c>
      <c r="B1032" s="177" t="s">
        <v>2512</v>
      </c>
      <c r="C1032" s="178" t="s">
        <v>23</v>
      </c>
      <c r="D1032" s="179">
        <v>0.23</v>
      </c>
      <c r="E1032" s="179">
        <v>1.21</v>
      </c>
      <c r="F1032" s="179">
        <v>1.44</v>
      </c>
      <c r="G1032" s="53">
        <v>9</v>
      </c>
    </row>
    <row r="1033" spans="1:7" ht="45">
      <c r="A1033" s="176" t="s">
        <v>2513</v>
      </c>
      <c r="B1033" s="177" t="s">
        <v>2514</v>
      </c>
      <c r="C1033" s="178" t="s">
        <v>23</v>
      </c>
      <c r="D1033" s="179">
        <v>0.71</v>
      </c>
      <c r="E1033" s="179">
        <v>1.21</v>
      </c>
      <c r="F1033" s="179">
        <v>1.92</v>
      </c>
      <c r="G1033" s="53">
        <v>9</v>
      </c>
    </row>
    <row r="1034" spans="1:7">
      <c r="A1034" s="176" t="s">
        <v>2515</v>
      </c>
      <c r="B1034" s="177" t="s">
        <v>2516</v>
      </c>
      <c r="C1034" s="178"/>
      <c r="D1034" s="179"/>
      <c r="E1034" s="179"/>
      <c r="F1034" s="179"/>
      <c r="G1034" s="53">
        <v>5</v>
      </c>
    </row>
    <row r="1035" spans="1:7" ht="45">
      <c r="A1035" s="176" t="s">
        <v>2517</v>
      </c>
      <c r="B1035" s="177" t="s">
        <v>2518</v>
      </c>
      <c r="C1035" s="178" t="s">
        <v>26</v>
      </c>
      <c r="D1035" s="179">
        <v>137.35</v>
      </c>
      <c r="E1035" s="179">
        <v>16.190000000000001</v>
      </c>
      <c r="F1035" s="179">
        <v>153.54</v>
      </c>
      <c r="G1035" s="53">
        <v>9</v>
      </c>
    </row>
    <row r="1036" spans="1:7" ht="45">
      <c r="A1036" s="176" t="s">
        <v>2519</v>
      </c>
      <c r="B1036" s="177" t="s">
        <v>2520</v>
      </c>
      <c r="C1036" s="178" t="s">
        <v>26</v>
      </c>
      <c r="D1036" s="179">
        <v>204.59</v>
      </c>
      <c r="E1036" s="179">
        <v>16.190000000000001</v>
      </c>
      <c r="F1036" s="179">
        <v>220.78</v>
      </c>
      <c r="G1036" s="53">
        <v>9</v>
      </c>
    </row>
    <row r="1037" spans="1:7" ht="45">
      <c r="A1037" s="176" t="s">
        <v>2521</v>
      </c>
      <c r="B1037" s="177" t="s">
        <v>2522</v>
      </c>
      <c r="C1037" s="178" t="s">
        <v>26</v>
      </c>
      <c r="D1037" s="179">
        <v>151.68</v>
      </c>
      <c r="E1037" s="179">
        <v>16.190000000000001</v>
      </c>
      <c r="F1037" s="179">
        <v>167.87</v>
      </c>
      <c r="G1037" s="53">
        <v>9</v>
      </c>
    </row>
    <row r="1038" spans="1:7" ht="45">
      <c r="A1038" s="176" t="s">
        <v>2523</v>
      </c>
      <c r="B1038" s="177" t="s">
        <v>2524</v>
      </c>
      <c r="C1038" s="178" t="s">
        <v>23</v>
      </c>
      <c r="D1038" s="179">
        <v>39.57</v>
      </c>
      <c r="E1038" s="179">
        <v>1.62</v>
      </c>
      <c r="F1038" s="179">
        <v>41.19</v>
      </c>
      <c r="G1038" s="53">
        <v>9</v>
      </c>
    </row>
    <row r="1039" spans="1:7" ht="60">
      <c r="A1039" s="176" t="s">
        <v>2525</v>
      </c>
      <c r="B1039" s="177" t="s">
        <v>2526</v>
      </c>
      <c r="C1039" s="178" t="s">
        <v>26</v>
      </c>
      <c r="D1039" s="179">
        <v>249.44</v>
      </c>
      <c r="E1039" s="179">
        <v>16.190000000000001</v>
      </c>
      <c r="F1039" s="179">
        <v>265.63</v>
      </c>
      <c r="G1039" s="53">
        <v>9</v>
      </c>
    </row>
    <row r="1040" spans="1:7" ht="60">
      <c r="A1040" s="176" t="s">
        <v>2527</v>
      </c>
      <c r="B1040" s="177" t="s">
        <v>2528</v>
      </c>
      <c r="C1040" s="178" t="s">
        <v>23</v>
      </c>
      <c r="D1040" s="179">
        <v>52.68</v>
      </c>
      <c r="E1040" s="179">
        <v>1.62</v>
      </c>
      <c r="F1040" s="179">
        <v>54.3</v>
      </c>
      <c r="G1040" s="53">
        <v>9</v>
      </c>
    </row>
    <row r="1041" spans="1:7" ht="45">
      <c r="A1041" s="176" t="s">
        <v>2529</v>
      </c>
      <c r="B1041" s="177" t="s">
        <v>2530</v>
      </c>
      <c r="C1041" s="178" t="s">
        <v>26</v>
      </c>
      <c r="D1041" s="179">
        <v>33.06</v>
      </c>
      <c r="E1041" s="179">
        <v>10.81</v>
      </c>
      <c r="F1041" s="179">
        <v>43.87</v>
      </c>
      <c r="G1041" s="53">
        <v>9</v>
      </c>
    </row>
    <row r="1042" spans="1:7" ht="45">
      <c r="A1042" s="176" t="s">
        <v>2531</v>
      </c>
      <c r="B1042" s="177" t="s">
        <v>2532</v>
      </c>
      <c r="C1042" s="178" t="s">
        <v>26</v>
      </c>
      <c r="D1042" s="179">
        <v>29.8</v>
      </c>
      <c r="E1042" s="179">
        <v>10.81</v>
      </c>
      <c r="F1042" s="179">
        <v>40.61</v>
      </c>
      <c r="G1042" s="53">
        <v>9</v>
      </c>
    </row>
    <row r="1043" spans="1:7" ht="60">
      <c r="A1043" s="176" t="s">
        <v>2533</v>
      </c>
      <c r="B1043" s="177" t="s">
        <v>2534</v>
      </c>
      <c r="C1043" s="178" t="s">
        <v>26</v>
      </c>
      <c r="D1043" s="179">
        <v>55.1</v>
      </c>
      <c r="E1043" s="179">
        <v>10.81</v>
      </c>
      <c r="F1043" s="179">
        <v>65.91</v>
      </c>
      <c r="G1043" s="53">
        <v>9</v>
      </c>
    </row>
    <row r="1044" spans="1:7" ht="45">
      <c r="A1044" s="176" t="s">
        <v>2535</v>
      </c>
      <c r="B1044" s="177" t="s">
        <v>2536</v>
      </c>
      <c r="C1044" s="178" t="s">
        <v>26</v>
      </c>
      <c r="D1044" s="179">
        <v>49.66</v>
      </c>
      <c r="E1044" s="179">
        <v>10.81</v>
      </c>
      <c r="F1044" s="179">
        <v>60.47</v>
      </c>
      <c r="G1044" s="53">
        <v>9</v>
      </c>
    </row>
    <row r="1045" spans="1:7" ht="60">
      <c r="A1045" s="176" t="s">
        <v>2537</v>
      </c>
      <c r="B1045" s="177" t="s">
        <v>2538</v>
      </c>
      <c r="C1045" s="178" t="s">
        <v>26</v>
      </c>
      <c r="D1045" s="179">
        <v>50.6</v>
      </c>
      <c r="E1045" s="179">
        <v>10.81</v>
      </c>
      <c r="F1045" s="179">
        <v>61.41</v>
      </c>
      <c r="G1045" s="53">
        <v>9</v>
      </c>
    </row>
    <row r="1046" spans="1:7" ht="60">
      <c r="A1046" s="176" t="s">
        <v>2539</v>
      </c>
      <c r="B1046" s="177" t="s">
        <v>2540</v>
      </c>
      <c r="C1046" s="178" t="s">
        <v>23</v>
      </c>
      <c r="D1046" s="179">
        <v>3.31</v>
      </c>
      <c r="E1046" s="179">
        <v>1.08</v>
      </c>
      <c r="F1046" s="179">
        <v>4.3899999999999997</v>
      </c>
      <c r="G1046" s="53">
        <v>9</v>
      </c>
    </row>
    <row r="1047" spans="1:7" ht="60">
      <c r="A1047" s="176" t="s">
        <v>2541</v>
      </c>
      <c r="B1047" s="177" t="s">
        <v>2542</v>
      </c>
      <c r="C1047" s="178" t="s">
        <v>23</v>
      </c>
      <c r="D1047" s="179">
        <v>2.98</v>
      </c>
      <c r="E1047" s="179">
        <v>1.08</v>
      </c>
      <c r="F1047" s="179">
        <v>4.0599999999999996</v>
      </c>
      <c r="G1047" s="53">
        <v>9</v>
      </c>
    </row>
    <row r="1048" spans="1:7">
      <c r="A1048" s="176" t="s">
        <v>2543</v>
      </c>
      <c r="B1048" s="177" t="s">
        <v>2544</v>
      </c>
      <c r="C1048" s="178"/>
      <c r="D1048" s="179"/>
      <c r="E1048" s="179"/>
      <c r="F1048" s="179"/>
      <c r="G1048" s="53">
        <v>5</v>
      </c>
    </row>
    <row r="1049" spans="1:7" ht="60">
      <c r="A1049" s="176" t="s">
        <v>2545</v>
      </c>
      <c r="B1049" s="177" t="s">
        <v>2546</v>
      </c>
      <c r="C1049" s="178" t="s">
        <v>26</v>
      </c>
      <c r="D1049" s="179">
        <v>96.2</v>
      </c>
      <c r="E1049" s="179">
        <v>42.77</v>
      </c>
      <c r="F1049" s="179">
        <v>138.97</v>
      </c>
      <c r="G1049" s="53">
        <v>9</v>
      </c>
    </row>
    <row r="1050" spans="1:7" ht="45">
      <c r="A1050" s="176" t="s">
        <v>2547</v>
      </c>
      <c r="B1050" s="177" t="s">
        <v>2548</v>
      </c>
      <c r="C1050" s="178" t="s">
        <v>23</v>
      </c>
      <c r="D1050" s="179">
        <v>17.21</v>
      </c>
      <c r="E1050" s="179">
        <v>11.88</v>
      </c>
      <c r="F1050" s="179">
        <v>29.09</v>
      </c>
      <c r="G1050" s="53">
        <v>9</v>
      </c>
    </row>
    <row r="1051" spans="1:7" ht="45">
      <c r="A1051" s="176" t="s">
        <v>2549</v>
      </c>
      <c r="B1051" s="177" t="s">
        <v>2550</v>
      </c>
      <c r="C1051" s="178" t="s">
        <v>26</v>
      </c>
      <c r="D1051" s="179">
        <v>160.24</v>
      </c>
      <c r="E1051" s="179">
        <v>42.77</v>
      </c>
      <c r="F1051" s="179">
        <v>203.01</v>
      </c>
      <c r="G1051" s="53">
        <v>9</v>
      </c>
    </row>
    <row r="1052" spans="1:7" ht="45">
      <c r="A1052" s="176" t="s">
        <v>2551</v>
      </c>
      <c r="B1052" s="177" t="s">
        <v>2552</v>
      </c>
      <c r="C1052" s="178" t="s">
        <v>23</v>
      </c>
      <c r="D1052" s="179">
        <v>28.36</v>
      </c>
      <c r="E1052" s="179">
        <v>11.88</v>
      </c>
      <c r="F1052" s="179">
        <v>40.24</v>
      </c>
      <c r="G1052" s="53">
        <v>9</v>
      </c>
    </row>
    <row r="1053" spans="1:7" ht="60">
      <c r="A1053" s="176" t="s">
        <v>2553</v>
      </c>
      <c r="B1053" s="177" t="s">
        <v>2554</v>
      </c>
      <c r="C1053" s="178" t="s">
        <v>26</v>
      </c>
      <c r="D1053" s="179">
        <v>105.49</v>
      </c>
      <c r="E1053" s="179">
        <v>42.77</v>
      </c>
      <c r="F1053" s="179">
        <v>148.26</v>
      </c>
      <c r="G1053" s="53">
        <v>9</v>
      </c>
    </row>
    <row r="1054" spans="1:7" ht="60">
      <c r="A1054" s="176" t="s">
        <v>2555</v>
      </c>
      <c r="B1054" s="177" t="s">
        <v>2556</v>
      </c>
      <c r="C1054" s="178" t="s">
        <v>23</v>
      </c>
      <c r="D1054" s="179">
        <v>18.829999999999998</v>
      </c>
      <c r="E1054" s="179">
        <v>11.88</v>
      </c>
      <c r="F1054" s="179">
        <v>30.71</v>
      </c>
      <c r="G1054" s="53">
        <v>9</v>
      </c>
    </row>
    <row r="1055" spans="1:7" ht="45">
      <c r="A1055" s="176" t="s">
        <v>331</v>
      </c>
      <c r="B1055" s="177" t="s">
        <v>332</v>
      </c>
      <c r="C1055" s="178" t="s">
        <v>26</v>
      </c>
      <c r="D1055" s="179">
        <v>150.94</v>
      </c>
      <c r="E1055" s="179">
        <v>42.77</v>
      </c>
      <c r="F1055" s="179">
        <v>193.71</v>
      </c>
      <c r="G1055" s="53">
        <v>9</v>
      </c>
    </row>
    <row r="1056" spans="1:7" ht="45">
      <c r="A1056" s="176" t="s">
        <v>2557</v>
      </c>
      <c r="B1056" s="177" t="s">
        <v>2558</v>
      </c>
      <c r="C1056" s="178" t="s">
        <v>23</v>
      </c>
      <c r="D1056" s="179">
        <v>27.02</v>
      </c>
      <c r="E1056" s="179">
        <v>11.88</v>
      </c>
      <c r="F1056" s="179">
        <v>38.9</v>
      </c>
      <c r="G1056" s="53">
        <v>9</v>
      </c>
    </row>
    <row r="1057" spans="1:7" ht="60">
      <c r="A1057" s="176" t="s">
        <v>2559</v>
      </c>
      <c r="B1057" s="177" t="s">
        <v>2560</v>
      </c>
      <c r="C1057" s="178" t="s">
        <v>26</v>
      </c>
      <c r="D1057" s="179">
        <v>159.15</v>
      </c>
      <c r="E1057" s="179">
        <v>42.77</v>
      </c>
      <c r="F1057" s="179">
        <v>201.92</v>
      </c>
      <c r="G1057" s="53">
        <v>9</v>
      </c>
    </row>
    <row r="1058" spans="1:7" ht="45">
      <c r="A1058" s="176" t="s">
        <v>2561</v>
      </c>
      <c r="B1058" s="177" t="s">
        <v>2562</v>
      </c>
      <c r="C1058" s="178" t="s">
        <v>23</v>
      </c>
      <c r="D1058" s="179">
        <v>28.45</v>
      </c>
      <c r="E1058" s="179">
        <v>11.88</v>
      </c>
      <c r="F1058" s="179">
        <v>40.33</v>
      </c>
      <c r="G1058" s="53">
        <v>9</v>
      </c>
    </row>
    <row r="1059" spans="1:7" ht="60">
      <c r="A1059" s="176" t="s">
        <v>2563</v>
      </c>
      <c r="B1059" s="177" t="s">
        <v>2564</v>
      </c>
      <c r="C1059" s="178" t="s">
        <v>26</v>
      </c>
      <c r="D1059" s="179">
        <v>201.95</v>
      </c>
      <c r="E1059" s="179">
        <v>42.77</v>
      </c>
      <c r="F1059" s="179">
        <v>244.72</v>
      </c>
      <c r="G1059" s="53">
        <v>9</v>
      </c>
    </row>
    <row r="1060" spans="1:7" ht="45">
      <c r="A1060" s="176" t="s">
        <v>2565</v>
      </c>
      <c r="B1060" s="177" t="s">
        <v>2566</v>
      </c>
      <c r="C1060" s="178" t="s">
        <v>23</v>
      </c>
      <c r="D1060" s="179">
        <v>35.9</v>
      </c>
      <c r="E1060" s="179">
        <v>11.88</v>
      </c>
      <c r="F1060" s="179">
        <v>47.78</v>
      </c>
      <c r="G1060" s="53">
        <v>9</v>
      </c>
    </row>
    <row r="1061" spans="1:7">
      <c r="A1061" s="176" t="s">
        <v>2567</v>
      </c>
      <c r="B1061" s="177" t="s">
        <v>2568</v>
      </c>
      <c r="C1061" s="178"/>
      <c r="D1061" s="179"/>
      <c r="E1061" s="179"/>
      <c r="F1061" s="179"/>
      <c r="G1061" s="53">
        <v>5</v>
      </c>
    </row>
    <row r="1062" spans="1:7" ht="30">
      <c r="A1062" s="176" t="s">
        <v>2569</v>
      </c>
      <c r="B1062" s="177" t="s">
        <v>2570</v>
      </c>
      <c r="C1062" s="178" t="s">
        <v>26</v>
      </c>
      <c r="D1062" s="179">
        <v>143.46</v>
      </c>
      <c r="E1062" s="179">
        <v>24.22</v>
      </c>
      <c r="F1062" s="179">
        <v>167.68</v>
      </c>
      <c r="G1062" s="53">
        <v>9</v>
      </c>
    </row>
    <row r="1063" spans="1:7" ht="30">
      <c r="A1063" s="176" t="s">
        <v>2571</v>
      </c>
      <c r="B1063" s="177" t="s">
        <v>2572</v>
      </c>
      <c r="C1063" s="178" t="s">
        <v>26</v>
      </c>
      <c r="D1063" s="179">
        <v>86.72</v>
      </c>
      <c r="E1063" s="179">
        <v>24.22</v>
      </c>
      <c r="F1063" s="179">
        <v>110.94</v>
      </c>
      <c r="G1063" s="53">
        <v>9</v>
      </c>
    </row>
    <row r="1064" spans="1:7" ht="45">
      <c r="A1064" s="176" t="s">
        <v>2573</v>
      </c>
      <c r="B1064" s="177" t="s">
        <v>2574</v>
      </c>
      <c r="C1064" s="178" t="s">
        <v>26</v>
      </c>
      <c r="D1064" s="179">
        <v>72.95</v>
      </c>
      <c r="E1064" s="179">
        <v>24.22</v>
      </c>
      <c r="F1064" s="179">
        <v>97.17</v>
      </c>
      <c r="G1064" s="53">
        <v>9</v>
      </c>
    </row>
    <row r="1065" spans="1:7" ht="45">
      <c r="A1065" s="176" t="s">
        <v>2575</v>
      </c>
      <c r="B1065" s="177" t="s">
        <v>2576</v>
      </c>
      <c r="C1065" s="178" t="s">
        <v>26</v>
      </c>
      <c r="D1065" s="179">
        <v>70.31</v>
      </c>
      <c r="E1065" s="179">
        <v>24.22</v>
      </c>
      <c r="F1065" s="179">
        <v>94.53</v>
      </c>
      <c r="G1065" s="53">
        <v>9</v>
      </c>
    </row>
    <row r="1066" spans="1:7" ht="45">
      <c r="A1066" s="176" t="s">
        <v>2577</v>
      </c>
      <c r="B1066" s="177" t="s">
        <v>2578</v>
      </c>
      <c r="C1066" s="178" t="s">
        <v>26</v>
      </c>
      <c r="D1066" s="179">
        <v>61.89</v>
      </c>
      <c r="E1066" s="179">
        <v>24.22</v>
      </c>
      <c r="F1066" s="179">
        <v>86.11</v>
      </c>
      <c r="G1066" s="53">
        <v>9</v>
      </c>
    </row>
    <row r="1067" spans="1:7">
      <c r="A1067" s="176" t="s">
        <v>2579</v>
      </c>
      <c r="B1067" s="177" t="s">
        <v>2580</v>
      </c>
      <c r="C1067" s="178"/>
      <c r="D1067" s="179"/>
      <c r="E1067" s="179"/>
      <c r="F1067" s="179"/>
      <c r="G1067" s="53">
        <v>5</v>
      </c>
    </row>
    <row r="1068" spans="1:7" ht="45">
      <c r="A1068" s="176" t="s">
        <v>2581</v>
      </c>
      <c r="B1068" s="177" t="s">
        <v>2582</v>
      </c>
      <c r="C1068" s="178" t="s">
        <v>26</v>
      </c>
      <c r="D1068" s="179">
        <v>162.18</v>
      </c>
      <c r="E1068" s="179">
        <v>30.65</v>
      </c>
      <c r="F1068" s="179">
        <v>192.83</v>
      </c>
      <c r="G1068" s="53">
        <v>9</v>
      </c>
    </row>
    <row r="1069" spans="1:7" ht="45">
      <c r="A1069" s="176" t="s">
        <v>2583</v>
      </c>
      <c r="B1069" s="177" t="s">
        <v>2584</v>
      </c>
      <c r="C1069" s="178" t="s">
        <v>26</v>
      </c>
      <c r="D1069" s="179">
        <v>347.01</v>
      </c>
      <c r="E1069" s="179">
        <v>30.65</v>
      </c>
      <c r="F1069" s="179">
        <v>377.66</v>
      </c>
      <c r="G1069" s="53">
        <v>9</v>
      </c>
    </row>
    <row r="1070" spans="1:7" ht="45">
      <c r="A1070" s="176" t="s">
        <v>2585</v>
      </c>
      <c r="B1070" s="177" t="s">
        <v>2586</v>
      </c>
      <c r="C1070" s="178" t="s">
        <v>26</v>
      </c>
      <c r="D1070" s="179">
        <v>323.38</v>
      </c>
      <c r="E1070" s="179">
        <v>30.65</v>
      </c>
      <c r="F1070" s="179">
        <v>354.03</v>
      </c>
      <c r="G1070" s="53">
        <v>9</v>
      </c>
    </row>
    <row r="1071" spans="1:7">
      <c r="A1071" s="176" t="s">
        <v>2587</v>
      </c>
      <c r="B1071" s="177" t="s">
        <v>2588</v>
      </c>
      <c r="C1071" s="178"/>
      <c r="D1071" s="179"/>
      <c r="E1071" s="179"/>
      <c r="F1071" s="179"/>
      <c r="G1071" s="53">
        <v>5</v>
      </c>
    </row>
    <row r="1072" spans="1:7" ht="45">
      <c r="A1072" s="176" t="s">
        <v>2589</v>
      </c>
      <c r="B1072" s="177" t="s">
        <v>2590</v>
      </c>
      <c r="C1072" s="178" t="s">
        <v>26</v>
      </c>
      <c r="D1072" s="179">
        <v>121.76</v>
      </c>
      <c r="E1072" s="179">
        <v>19.62</v>
      </c>
      <c r="F1072" s="179">
        <v>141.38</v>
      </c>
      <c r="G1072" s="53">
        <v>9</v>
      </c>
    </row>
    <row r="1073" spans="1:7" ht="45">
      <c r="A1073" s="176" t="s">
        <v>2591</v>
      </c>
      <c r="B1073" s="177" t="s">
        <v>2592</v>
      </c>
      <c r="C1073" s="178" t="s">
        <v>26</v>
      </c>
      <c r="D1073" s="179">
        <v>132.05000000000001</v>
      </c>
      <c r="E1073" s="179">
        <v>19.62</v>
      </c>
      <c r="F1073" s="179">
        <v>151.66999999999999</v>
      </c>
      <c r="G1073" s="53">
        <v>9</v>
      </c>
    </row>
    <row r="1074" spans="1:7" ht="45">
      <c r="A1074" s="176" t="s">
        <v>2593</v>
      </c>
      <c r="B1074" s="177" t="s">
        <v>2594</v>
      </c>
      <c r="C1074" s="178" t="s">
        <v>26</v>
      </c>
      <c r="D1074" s="179">
        <v>43.45</v>
      </c>
      <c r="E1074" s="179">
        <v>10.81</v>
      </c>
      <c r="F1074" s="179">
        <v>54.26</v>
      </c>
      <c r="G1074" s="53">
        <v>9</v>
      </c>
    </row>
    <row r="1075" spans="1:7">
      <c r="A1075" s="176" t="s">
        <v>2595</v>
      </c>
      <c r="B1075" s="177" t="s">
        <v>2596</v>
      </c>
      <c r="C1075" s="178"/>
      <c r="D1075" s="179"/>
      <c r="E1075" s="179"/>
      <c r="F1075" s="179"/>
      <c r="G1075" s="53">
        <v>2</v>
      </c>
    </row>
    <row r="1076" spans="1:7">
      <c r="A1076" s="176" t="s">
        <v>2597</v>
      </c>
      <c r="B1076" s="177" t="s">
        <v>2598</v>
      </c>
      <c r="C1076" s="178"/>
      <c r="D1076" s="179"/>
      <c r="E1076" s="179"/>
      <c r="F1076" s="179"/>
      <c r="G1076" s="53">
        <v>5</v>
      </c>
    </row>
    <row r="1077" spans="1:7" ht="30">
      <c r="A1077" s="176" t="s">
        <v>2599</v>
      </c>
      <c r="B1077" s="177" t="s">
        <v>2600</v>
      </c>
      <c r="C1077" s="178" t="s">
        <v>26</v>
      </c>
      <c r="D1077" s="179">
        <v>437.31</v>
      </c>
      <c r="E1077" s="179">
        <v>47.41</v>
      </c>
      <c r="F1077" s="179">
        <v>484.72</v>
      </c>
      <c r="G1077" s="53">
        <v>9</v>
      </c>
    </row>
    <row r="1078" spans="1:7" ht="30">
      <c r="A1078" s="176" t="s">
        <v>2601</v>
      </c>
      <c r="B1078" s="177" t="s">
        <v>2602</v>
      </c>
      <c r="C1078" s="178" t="s">
        <v>23</v>
      </c>
      <c r="D1078" s="179">
        <v>157.13999999999999</v>
      </c>
      <c r="E1078" s="179">
        <v>14.22</v>
      </c>
      <c r="F1078" s="179">
        <v>171.36</v>
      </c>
      <c r="G1078" s="53">
        <v>9</v>
      </c>
    </row>
    <row r="1079" spans="1:7" ht="30">
      <c r="A1079" s="176" t="s">
        <v>340</v>
      </c>
      <c r="B1079" s="177" t="s">
        <v>341</v>
      </c>
      <c r="C1079" s="178" t="s">
        <v>23</v>
      </c>
      <c r="D1079" s="179">
        <v>181.39</v>
      </c>
      <c r="E1079" s="179">
        <v>21.33</v>
      </c>
      <c r="F1079" s="179">
        <v>202.72</v>
      </c>
      <c r="G1079" s="53">
        <v>9</v>
      </c>
    </row>
    <row r="1080" spans="1:7" ht="30">
      <c r="A1080" s="176" t="s">
        <v>2603</v>
      </c>
      <c r="B1080" s="177" t="s">
        <v>2604</v>
      </c>
      <c r="C1080" s="178" t="s">
        <v>23</v>
      </c>
      <c r="D1080" s="179">
        <v>386.31</v>
      </c>
      <c r="E1080" s="179">
        <v>35.56</v>
      </c>
      <c r="F1080" s="179">
        <v>421.87</v>
      </c>
      <c r="G1080" s="53">
        <v>9</v>
      </c>
    </row>
    <row r="1081" spans="1:7" ht="30">
      <c r="A1081" s="176" t="s">
        <v>2605</v>
      </c>
      <c r="B1081" s="177" t="s">
        <v>2606</v>
      </c>
      <c r="C1081" s="178" t="s">
        <v>23</v>
      </c>
      <c r="D1081" s="179">
        <v>78.569999999999993</v>
      </c>
      <c r="E1081" s="179">
        <v>7.11</v>
      </c>
      <c r="F1081" s="179">
        <v>85.68</v>
      </c>
      <c r="G1081" s="53">
        <v>9</v>
      </c>
    </row>
    <row r="1082" spans="1:7" ht="30">
      <c r="A1082" s="176" t="s">
        <v>2607</v>
      </c>
      <c r="B1082" s="177" t="s">
        <v>2608</v>
      </c>
      <c r="C1082" s="178" t="s">
        <v>23</v>
      </c>
      <c r="D1082" s="179">
        <v>88.43</v>
      </c>
      <c r="E1082" s="179">
        <v>7.11</v>
      </c>
      <c r="F1082" s="179">
        <v>95.54</v>
      </c>
      <c r="G1082" s="53">
        <v>9</v>
      </c>
    </row>
    <row r="1083" spans="1:7">
      <c r="A1083" s="176" t="s">
        <v>2609</v>
      </c>
      <c r="B1083" s="177" t="s">
        <v>2610</v>
      </c>
      <c r="C1083" s="178"/>
      <c r="D1083" s="179"/>
      <c r="E1083" s="179"/>
      <c r="F1083" s="179"/>
      <c r="G1083" s="53">
        <v>5</v>
      </c>
    </row>
    <row r="1084" spans="1:7" ht="30">
      <c r="A1084" s="176" t="s">
        <v>2611</v>
      </c>
      <c r="B1084" s="177" t="s">
        <v>2612</v>
      </c>
      <c r="C1084" s="178" t="s">
        <v>26</v>
      </c>
      <c r="D1084" s="179">
        <v>887.2</v>
      </c>
      <c r="E1084" s="179">
        <v>47.41</v>
      </c>
      <c r="F1084" s="179">
        <v>934.61</v>
      </c>
      <c r="G1084" s="53">
        <v>9</v>
      </c>
    </row>
    <row r="1085" spans="1:7" ht="30">
      <c r="A1085" s="176" t="s">
        <v>2613</v>
      </c>
      <c r="B1085" s="177" t="s">
        <v>2614</v>
      </c>
      <c r="C1085" s="178" t="s">
        <v>26</v>
      </c>
      <c r="D1085" s="179">
        <v>895.99</v>
      </c>
      <c r="E1085" s="179">
        <v>47.41</v>
      </c>
      <c r="F1085" s="179">
        <v>943.4</v>
      </c>
      <c r="G1085" s="53">
        <v>9</v>
      </c>
    </row>
    <row r="1086" spans="1:7" ht="30">
      <c r="A1086" s="176" t="s">
        <v>2615</v>
      </c>
      <c r="B1086" s="177" t="s">
        <v>2616</v>
      </c>
      <c r="C1086" s="178" t="s">
        <v>26</v>
      </c>
      <c r="D1086" s="179">
        <v>1025.1500000000001</v>
      </c>
      <c r="E1086" s="179">
        <v>47.41</v>
      </c>
      <c r="F1086" s="179">
        <v>1072.56</v>
      </c>
      <c r="G1086" s="53">
        <v>9</v>
      </c>
    </row>
    <row r="1087" spans="1:7" ht="30">
      <c r="A1087" s="176" t="s">
        <v>2617</v>
      </c>
      <c r="B1087" s="177" t="s">
        <v>2618</v>
      </c>
      <c r="C1087" s="178" t="s">
        <v>26</v>
      </c>
      <c r="D1087" s="179">
        <v>1022.64</v>
      </c>
      <c r="E1087" s="179">
        <v>47.41</v>
      </c>
      <c r="F1087" s="179">
        <v>1070.05</v>
      </c>
      <c r="G1087" s="53">
        <v>9</v>
      </c>
    </row>
    <row r="1088" spans="1:7">
      <c r="A1088" s="176" t="s">
        <v>2619</v>
      </c>
      <c r="B1088" s="177" t="s">
        <v>2620</v>
      </c>
      <c r="C1088" s="178" t="s">
        <v>23</v>
      </c>
      <c r="D1088" s="179">
        <v>444.32</v>
      </c>
      <c r="E1088" s="179">
        <v>35.56</v>
      </c>
      <c r="F1088" s="179">
        <v>479.88</v>
      </c>
      <c r="G1088" s="53">
        <v>9</v>
      </c>
    </row>
    <row r="1089" spans="1:7" ht="30">
      <c r="A1089" s="176" t="s">
        <v>2621</v>
      </c>
      <c r="B1089" s="177" t="s">
        <v>2622</v>
      </c>
      <c r="C1089" s="178" t="s">
        <v>23</v>
      </c>
      <c r="D1089" s="179">
        <v>458.6</v>
      </c>
      <c r="E1089" s="179">
        <v>35.56</v>
      </c>
      <c r="F1089" s="179">
        <v>494.16</v>
      </c>
      <c r="G1089" s="53">
        <v>9</v>
      </c>
    </row>
    <row r="1090" spans="1:7" ht="30">
      <c r="A1090" s="176" t="s">
        <v>2623</v>
      </c>
      <c r="B1090" s="177" t="s">
        <v>2624</v>
      </c>
      <c r="C1090" s="178" t="s">
        <v>23</v>
      </c>
      <c r="D1090" s="179">
        <v>56.25</v>
      </c>
      <c r="E1090" s="179">
        <v>9.48</v>
      </c>
      <c r="F1090" s="179">
        <v>65.73</v>
      </c>
      <c r="G1090" s="53">
        <v>9</v>
      </c>
    </row>
    <row r="1091" spans="1:7">
      <c r="A1091" s="176" t="s">
        <v>2625</v>
      </c>
      <c r="B1091" s="177" t="s">
        <v>2626</v>
      </c>
      <c r="C1091" s="178"/>
      <c r="D1091" s="179"/>
      <c r="E1091" s="179"/>
      <c r="F1091" s="179"/>
      <c r="G1091" s="53">
        <v>5</v>
      </c>
    </row>
    <row r="1092" spans="1:7">
      <c r="A1092" s="176" t="s">
        <v>2627</v>
      </c>
      <c r="B1092" s="177" t="s">
        <v>2628</v>
      </c>
      <c r="C1092" s="178" t="s">
        <v>26</v>
      </c>
      <c r="D1092" s="179">
        <v>258.48</v>
      </c>
      <c r="E1092" s="179">
        <v>42.77</v>
      </c>
      <c r="F1092" s="179">
        <v>301.25</v>
      </c>
      <c r="G1092" s="53">
        <v>9</v>
      </c>
    </row>
    <row r="1093" spans="1:7">
      <c r="A1093" s="176" t="s">
        <v>2629</v>
      </c>
      <c r="B1093" s="177" t="s">
        <v>2630</v>
      </c>
      <c r="C1093" s="178" t="s">
        <v>26</v>
      </c>
      <c r="D1093" s="179">
        <v>62.96</v>
      </c>
      <c r="E1093" s="179">
        <v>42.77</v>
      </c>
      <c r="F1093" s="179">
        <v>105.73</v>
      </c>
      <c r="G1093" s="53">
        <v>9</v>
      </c>
    </row>
    <row r="1094" spans="1:7">
      <c r="A1094" s="176" t="s">
        <v>2631</v>
      </c>
      <c r="B1094" s="177" t="s">
        <v>2632</v>
      </c>
      <c r="C1094" s="178" t="s">
        <v>23</v>
      </c>
      <c r="D1094" s="179">
        <v>8.5500000000000007</v>
      </c>
      <c r="E1094" s="179">
        <v>12.83</v>
      </c>
      <c r="F1094" s="179">
        <v>21.38</v>
      </c>
      <c r="G1094" s="53">
        <v>9</v>
      </c>
    </row>
    <row r="1095" spans="1:7">
      <c r="A1095" s="176" t="s">
        <v>2633</v>
      </c>
      <c r="B1095" s="177" t="s">
        <v>2634</v>
      </c>
      <c r="C1095" s="178" t="s">
        <v>23</v>
      </c>
      <c r="D1095" s="179">
        <v>53.98</v>
      </c>
      <c r="E1095" s="179">
        <v>6.41</v>
      </c>
      <c r="F1095" s="179">
        <v>60.39</v>
      </c>
      <c r="G1095" s="53">
        <v>9</v>
      </c>
    </row>
    <row r="1096" spans="1:7">
      <c r="A1096" s="176" t="s">
        <v>2635</v>
      </c>
      <c r="B1096" s="177" t="s">
        <v>2636</v>
      </c>
      <c r="C1096" s="178" t="s">
        <v>26</v>
      </c>
      <c r="D1096" s="179">
        <v>72.88</v>
      </c>
      <c r="E1096" s="179">
        <v>19.010000000000002</v>
      </c>
      <c r="F1096" s="179">
        <v>91.89</v>
      </c>
      <c r="G1096" s="53">
        <v>9</v>
      </c>
    </row>
    <row r="1097" spans="1:7">
      <c r="A1097" s="176" t="s">
        <v>2637</v>
      </c>
      <c r="B1097" s="177" t="s">
        <v>2638</v>
      </c>
      <c r="C1097" s="178" t="s">
        <v>23</v>
      </c>
      <c r="D1097" s="179">
        <v>20.27</v>
      </c>
      <c r="E1097" s="179">
        <v>6.41</v>
      </c>
      <c r="F1097" s="179">
        <v>26.68</v>
      </c>
      <c r="G1097" s="53">
        <v>9</v>
      </c>
    </row>
    <row r="1098" spans="1:7" ht="30">
      <c r="A1098" s="176" t="s">
        <v>2639</v>
      </c>
      <c r="B1098" s="177" t="s">
        <v>2640</v>
      </c>
      <c r="C1098" s="178" t="s">
        <v>23</v>
      </c>
      <c r="D1098" s="179">
        <v>69.89</v>
      </c>
      <c r="E1098" s="179">
        <v>12.83</v>
      </c>
      <c r="F1098" s="179">
        <v>82.72</v>
      </c>
      <c r="G1098" s="53">
        <v>9</v>
      </c>
    </row>
    <row r="1099" spans="1:7">
      <c r="A1099" s="176" t="s">
        <v>2641</v>
      </c>
      <c r="B1099" s="177" t="s">
        <v>2642</v>
      </c>
      <c r="C1099" s="178"/>
      <c r="D1099" s="179"/>
      <c r="E1099" s="179"/>
      <c r="F1099" s="179"/>
      <c r="G1099" s="53">
        <v>5</v>
      </c>
    </row>
    <row r="1100" spans="1:7" ht="30">
      <c r="A1100" s="176" t="s">
        <v>2643</v>
      </c>
      <c r="B1100" s="177" t="s">
        <v>2644</v>
      </c>
      <c r="C1100" s="178" t="s">
        <v>26</v>
      </c>
      <c r="D1100" s="179">
        <v>24.97</v>
      </c>
      <c r="E1100" s="179">
        <v>42.77</v>
      </c>
      <c r="F1100" s="179">
        <v>67.739999999999995</v>
      </c>
      <c r="G1100" s="53">
        <v>9</v>
      </c>
    </row>
    <row r="1101" spans="1:7">
      <c r="A1101" s="176" t="s">
        <v>2645</v>
      </c>
      <c r="B1101" s="177" t="s">
        <v>2646</v>
      </c>
      <c r="C1101" s="178"/>
      <c r="D1101" s="179"/>
      <c r="E1101" s="179"/>
      <c r="F1101" s="179"/>
      <c r="G1101" s="53">
        <v>2</v>
      </c>
    </row>
    <row r="1102" spans="1:7">
      <c r="A1102" s="176" t="s">
        <v>2647</v>
      </c>
      <c r="B1102" s="177" t="s">
        <v>2648</v>
      </c>
      <c r="C1102" s="178"/>
      <c r="D1102" s="179"/>
      <c r="E1102" s="179"/>
      <c r="F1102" s="179"/>
      <c r="G1102" s="53">
        <v>5</v>
      </c>
    </row>
    <row r="1103" spans="1:7">
      <c r="A1103" s="176" t="s">
        <v>2649</v>
      </c>
      <c r="B1103" s="177" t="s">
        <v>2650</v>
      </c>
      <c r="C1103" s="178" t="s">
        <v>26</v>
      </c>
      <c r="D1103" s="179">
        <v>103.61</v>
      </c>
      <c r="E1103" s="179">
        <v>73.430000000000007</v>
      </c>
      <c r="F1103" s="179">
        <v>177.04</v>
      </c>
      <c r="G1103" s="53">
        <v>9</v>
      </c>
    </row>
    <row r="1104" spans="1:7">
      <c r="A1104" s="176" t="s">
        <v>2651</v>
      </c>
      <c r="B1104" s="177" t="s">
        <v>2652</v>
      </c>
      <c r="C1104" s="178"/>
      <c r="D1104" s="179"/>
      <c r="E1104" s="179"/>
      <c r="F1104" s="179"/>
      <c r="G1104" s="53">
        <v>5</v>
      </c>
    </row>
    <row r="1105" spans="1:7">
      <c r="A1105" s="176" t="s">
        <v>2653</v>
      </c>
      <c r="B1105" s="177" t="s">
        <v>2654</v>
      </c>
      <c r="C1105" s="178" t="s">
        <v>26</v>
      </c>
      <c r="D1105" s="179">
        <v>742.34</v>
      </c>
      <c r="E1105" s="179"/>
      <c r="F1105" s="179">
        <v>742.34</v>
      </c>
      <c r="G1105" s="53">
        <v>9</v>
      </c>
    </row>
    <row r="1106" spans="1:7">
      <c r="A1106" s="176" t="s">
        <v>2655</v>
      </c>
      <c r="B1106" s="177" t="s">
        <v>2656</v>
      </c>
      <c r="C1106" s="178"/>
      <c r="D1106" s="179"/>
      <c r="E1106" s="179"/>
      <c r="F1106" s="179"/>
      <c r="G1106" s="53">
        <v>5</v>
      </c>
    </row>
    <row r="1107" spans="1:7">
      <c r="A1107" s="176" t="s">
        <v>2657</v>
      </c>
      <c r="B1107" s="177" t="s">
        <v>2658</v>
      </c>
      <c r="C1107" s="178" t="s">
        <v>26</v>
      </c>
      <c r="D1107" s="179">
        <v>368.05</v>
      </c>
      <c r="E1107" s="179">
        <v>24.13</v>
      </c>
      <c r="F1107" s="179">
        <v>392.18</v>
      </c>
      <c r="G1107" s="53">
        <v>9</v>
      </c>
    </row>
    <row r="1108" spans="1:7">
      <c r="A1108" s="176" t="s">
        <v>2659</v>
      </c>
      <c r="B1108" s="177" t="s">
        <v>2660</v>
      </c>
      <c r="C1108" s="178"/>
      <c r="D1108" s="179"/>
      <c r="E1108" s="179"/>
      <c r="F1108" s="179"/>
      <c r="G1108" s="53">
        <v>5</v>
      </c>
    </row>
    <row r="1109" spans="1:7">
      <c r="A1109" s="176" t="s">
        <v>2661</v>
      </c>
      <c r="B1109" s="177" t="s">
        <v>2662</v>
      </c>
      <c r="C1109" s="178" t="s">
        <v>23</v>
      </c>
      <c r="D1109" s="179">
        <v>24.4</v>
      </c>
      <c r="E1109" s="179">
        <v>16.03</v>
      </c>
      <c r="F1109" s="179">
        <v>40.43</v>
      </c>
      <c r="G1109" s="53">
        <v>9</v>
      </c>
    </row>
    <row r="1110" spans="1:7">
      <c r="A1110" s="176" t="s">
        <v>2663</v>
      </c>
      <c r="B1110" s="177" t="s">
        <v>2664</v>
      </c>
      <c r="C1110" s="178" t="s">
        <v>23</v>
      </c>
      <c r="D1110" s="179">
        <v>3.9</v>
      </c>
      <c r="E1110" s="179">
        <v>3.91</v>
      </c>
      <c r="F1110" s="179">
        <v>7.81</v>
      </c>
      <c r="G1110" s="53">
        <v>9</v>
      </c>
    </row>
    <row r="1111" spans="1:7">
      <c r="A1111" s="176" t="s">
        <v>2665</v>
      </c>
      <c r="B1111" s="177" t="s">
        <v>2666</v>
      </c>
      <c r="C1111" s="178"/>
      <c r="D1111" s="179"/>
      <c r="E1111" s="179"/>
      <c r="F1111" s="179"/>
      <c r="G1111" s="53">
        <v>5</v>
      </c>
    </row>
    <row r="1112" spans="1:7">
      <c r="A1112" s="176" t="s">
        <v>2667</v>
      </c>
      <c r="B1112" s="177" t="s">
        <v>2668</v>
      </c>
      <c r="C1112" s="178" t="s">
        <v>26</v>
      </c>
      <c r="D1112" s="179">
        <v>0.47</v>
      </c>
      <c r="E1112" s="179">
        <v>9.51</v>
      </c>
      <c r="F1112" s="179">
        <v>9.98</v>
      </c>
      <c r="G1112" s="53">
        <v>9</v>
      </c>
    </row>
    <row r="1113" spans="1:7">
      <c r="A1113" s="176" t="s">
        <v>2669</v>
      </c>
      <c r="B1113" s="177" t="s">
        <v>2670</v>
      </c>
      <c r="C1113" s="178" t="s">
        <v>26</v>
      </c>
      <c r="D1113" s="179">
        <v>27.7</v>
      </c>
      <c r="E1113" s="179">
        <v>24.13</v>
      </c>
      <c r="F1113" s="179">
        <v>51.83</v>
      </c>
      <c r="G1113" s="53">
        <v>9</v>
      </c>
    </row>
    <row r="1114" spans="1:7">
      <c r="A1114" s="176" t="s">
        <v>2671</v>
      </c>
      <c r="B1114" s="177" t="s">
        <v>2672</v>
      </c>
      <c r="C1114" s="178" t="s">
        <v>23</v>
      </c>
      <c r="D1114" s="179">
        <v>0.47</v>
      </c>
      <c r="E1114" s="179">
        <v>12.12</v>
      </c>
      <c r="F1114" s="179">
        <v>12.59</v>
      </c>
      <c r="G1114" s="53">
        <v>9</v>
      </c>
    </row>
    <row r="1115" spans="1:7">
      <c r="A1115" s="176" t="s">
        <v>2673</v>
      </c>
      <c r="B1115" s="177" t="s">
        <v>2674</v>
      </c>
      <c r="C1115" s="178" t="s">
        <v>26</v>
      </c>
      <c r="D1115" s="179">
        <v>154.47999999999999</v>
      </c>
      <c r="E1115" s="179"/>
      <c r="F1115" s="179">
        <v>154.47999999999999</v>
      </c>
      <c r="G1115" s="53">
        <v>9</v>
      </c>
    </row>
    <row r="1116" spans="1:7">
      <c r="A1116" s="176" t="s">
        <v>2675</v>
      </c>
      <c r="B1116" s="177" t="s">
        <v>2676</v>
      </c>
      <c r="C1116" s="178"/>
      <c r="D1116" s="179"/>
      <c r="E1116" s="179"/>
      <c r="F1116" s="179"/>
      <c r="G1116" s="53">
        <v>2</v>
      </c>
    </row>
    <row r="1117" spans="1:7">
      <c r="A1117" s="176" t="s">
        <v>2677</v>
      </c>
      <c r="B1117" s="177" t="s">
        <v>2678</v>
      </c>
      <c r="C1117" s="178"/>
      <c r="D1117" s="179"/>
      <c r="E1117" s="179"/>
      <c r="F1117" s="179"/>
      <c r="G1117" s="53">
        <v>5</v>
      </c>
    </row>
    <row r="1118" spans="1:7" ht="30">
      <c r="A1118" s="176" t="s">
        <v>2679</v>
      </c>
      <c r="B1118" s="177" t="s">
        <v>2680</v>
      </c>
      <c r="C1118" s="178" t="s">
        <v>26</v>
      </c>
      <c r="D1118" s="179">
        <v>115.07</v>
      </c>
      <c r="E1118" s="179">
        <v>10.93</v>
      </c>
      <c r="F1118" s="179">
        <v>126</v>
      </c>
      <c r="G1118" s="53">
        <v>9</v>
      </c>
    </row>
    <row r="1119" spans="1:7" ht="30">
      <c r="A1119" s="176" t="s">
        <v>279</v>
      </c>
      <c r="B1119" s="177" t="s">
        <v>280</v>
      </c>
      <c r="C1119" s="178" t="s">
        <v>26</v>
      </c>
      <c r="D1119" s="179">
        <v>79.38</v>
      </c>
      <c r="E1119" s="179"/>
      <c r="F1119" s="179">
        <v>79.38</v>
      </c>
      <c r="G1119" s="53">
        <v>9</v>
      </c>
    </row>
    <row r="1120" spans="1:7">
      <c r="A1120" s="176" t="s">
        <v>2681</v>
      </c>
      <c r="B1120" s="177" t="s">
        <v>2682</v>
      </c>
      <c r="C1120" s="178"/>
      <c r="D1120" s="179"/>
      <c r="E1120" s="179"/>
      <c r="F1120" s="179"/>
      <c r="G1120" s="53">
        <v>5</v>
      </c>
    </row>
    <row r="1121" spans="1:7" ht="30">
      <c r="A1121" s="176" t="s">
        <v>2683</v>
      </c>
      <c r="B1121" s="177" t="s">
        <v>2684</v>
      </c>
      <c r="C1121" s="178" t="s">
        <v>26</v>
      </c>
      <c r="D1121" s="179">
        <v>153.30000000000001</v>
      </c>
      <c r="E1121" s="179">
        <v>24.25</v>
      </c>
      <c r="F1121" s="179">
        <v>177.55</v>
      </c>
      <c r="G1121" s="53">
        <v>9</v>
      </c>
    </row>
    <row r="1122" spans="1:7" ht="30">
      <c r="A1122" s="176" t="s">
        <v>2685</v>
      </c>
      <c r="B1122" s="177" t="s">
        <v>2686</v>
      </c>
      <c r="C1122" s="178" t="s">
        <v>26</v>
      </c>
      <c r="D1122" s="179">
        <v>243.35</v>
      </c>
      <c r="E1122" s="179">
        <v>24.25</v>
      </c>
      <c r="F1122" s="179">
        <v>267.60000000000002</v>
      </c>
      <c r="G1122" s="53">
        <v>9</v>
      </c>
    </row>
    <row r="1123" spans="1:7" ht="30">
      <c r="A1123" s="176" t="s">
        <v>2687</v>
      </c>
      <c r="B1123" s="177" t="s">
        <v>2688</v>
      </c>
      <c r="C1123" s="178" t="s">
        <v>26</v>
      </c>
      <c r="D1123" s="179">
        <v>221.64</v>
      </c>
      <c r="E1123" s="179"/>
      <c r="F1123" s="179">
        <v>221.64</v>
      </c>
      <c r="G1123" s="53">
        <v>9</v>
      </c>
    </row>
    <row r="1124" spans="1:7" ht="30">
      <c r="A1124" s="176" t="s">
        <v>2689</v>
      </c>
      <c r="B1124" s="177" t="s">
        <v>2690</v>
      </c>
      <c r="C1124" s="178" t="s">
        <v>26</v>
      </c>
      <c r="D1124" s="179">
        <v>257.01</v>
      </c>
      <c r="E1124" s="179">
        <v>24.25</v>
      </c>
      <c r="F1124" s="179">
        <v>281.26</v>
      </c>
      <c r="G1124" s="53">
        <v>9</v>
      </c>
    </row>
    <row r="1125" spans="1:7" ht="30">
      <c r="A1125" s="176" t="s">
        <v>2691</v>
      </c>
      <c r="B1125" s="177" t="s">
        <v>2692</v>
      </c>
      <c r="C1125" s="178" t="s">
        <v>26</v>
      </c>
      <c r="D1125" s="179">
        <v>398</v>
      </c>
      <c r="E1125" s="179">
        <v>24.25</v>
      </c>
      <c r="F1125" s="179">
        <v>422.25</v>
      </c>
      <c r="G1125" s="53">
        <v>9</v>
      </c>
    </row>
    <row r="1126" spans="1:7" ht="30">
      <c r="A1126" s="176" t="s">
        <v>2693</v>
      </c>
      <c r="B1126" s="177" t="s">
        <v>2694</v>
      </c>
      <c r="C1126" s="178" t="s">
        <v>26</v>
      </c>
      <c r="D1126" s="179">
        <v>245.51</v>
      </c>
      <c r="E1126" s="179">
        <v>24.25</v>
      </c>
      <c r="F1126" s="179">
        <v>269.76</v>
      </c>
      <c r="G1126" s="53">
        <v>9</v>
      </c>
    </row>
    <row r="1127" spans="1:7" ht="30">
      <c r="A1127" s="176" t="s">
        <v>2695</v>
      </c>
      <c r="B1127" s="177" t="s">
        <v>2696</v>
      </c>
      <c r="C1127" s="178" t="s">
        <v>26</v>
      </c>
      <c r="D1127" s="179">
        <v>501.76</v>
      </c>
      <c r="E1127" s="179">
        <v>24.25</v>
      </c>
      <c r="F1127" s="179">
        <v>526.01</v>
      </c>
      <c r="G1127" s="53">
        <v>9</v>
      </c>
    </row>
    <row r="1128" spans="1:7" ht="30">
      <c r="A1128" s="176" t="s">
        <v>2697</v>
      </c>
      <c r="B1128" s="177" t="s">
        <v>2698</v>
      </c>
      <c r="C1128" s="178" t="s">
        <v>26</v>
      </c>
      <c r="D1128" s="179">
        <v>407.64</v>
      </c>
      <c r="E1128" s="179">
        <v>24.25</v>
      </c>
      <c r="F1128" s="179">
        <v>431.89</v>
      </c>
      <c r="G1128" s="53">
        <v>9</v>
      </c>
    </row>
    <row r="1129" spans="1:7" ht="30">
      <c r="A1129" s="176" t="s">
        <v>2699</v>
      </c>
      <c r="B1129" s="177" t="s">
        <v>2700</v>
      </c>
      <c r="C1129" s="178" t="s">
        <v>26</v>
      </c>
      <c r="D1129" s="179">
        <v>271.39</v>
      </c>
      <c r="E1129" s="179">
        <v>49.24</v>
      </c>
      <c r="F1129" s="179">
        <v>320.63</v>
      </c>
      <c r="G1129" s="53">
        <v>9</v>
      </c>
    </row>
    <row r="1130" spans="1:7">
      <c r="A1130" s="176" t="s">
        <v>2701</v>
      </c>
      <c r="B1130" s="177" t="s">
        <v>2702</v>
      </c>
      <c r="C1130" s="178"/>
      <c r="D1130" s="179"/>
      <c r="E1130" s="179"/>
      <c r="F1130" s="179"/>
      <c r="G1130" s="53">
        <v>5</v>
      </c>
    </row>
    <row r="1131" spans="1:7" ht="30">
      <c r="A1131" s="176" t="s">
        <v>2703</v>
      </c>
      <c r="B1131" s="177" t="s">
        <v>2704</v>
      </c>
      <c r="C1131" s="178" t="s">
        <v>26</v>
      </c>
      <c r="D1131" s="179">
        <v>1317.5</v>
      </c>
      <c r="E1131" s="179"/>
      <c r="F1131" s="179">
        <v>1317.5</v>
      </c>
      <c r="G1131" s="53">
        <v>9</v>
      </c>
    </row>
    <row r="1132" spans="1:7" ht="30">
      <c r="A1132" s="176" t="s">
        <v>2705</v>
      </c>
      <c r="B1132" s="177" t="s">
        <v>2706</v>
      </c>
      <c r="C1132" s="178" t="s">
        <v>26</v>
      </c>
      <c r="D1132" s="179">
        <v>341.68</v>
      </c>
      <c r="E1132" s="179"/>
      <c r="F1132" s="179">
        <v>341.68</v>
      </c>
      <c r="G1132" s="53">
        <v>9</v>
      </c>
    </row>
    <row r="1133" spans="1:7" ht="30">
      <c r="A1133" s="176" t="s">
        <v>2707</v>
      </c>
      <c r="B1133" s="177" t="s">
        <v>2708</v>
      </c>
      <c r="C1133" s="178" t="s">
        <v>26</v>
      </c>
      <c r="D1133" s="179">
        <v>576.51</v>
      </c>
      <c r="E1133" s="179">
        <v>301.47000000000003</v>
      </c>
      <c r="F1133" s="179">
        <v>877.98</v>
      </c>
      <c r="G1133" s="53">
        <v>9</v>
      </c>
    </row>
    <row r="1134" spans="1:7" ht="30">
      <c r="A1134" s="176" t="s">
        <v>2709</v>
      </c>
      <c r="B1134" s="177" t="s">
        <v>2710</v>
      </c>
      <c r="C1134" s="178" t="s">
        <v>26</v>
      </c>
      <c r="D1134" s="179">
        <v>380.26</v>
      </c>
      <c r="E1134" s="179">
        <v>301.47000000000003</v>
      </c>
      <c r="F1134" s="179">
        <v>681.73</v>
      </c>
      <c r="G1134" s="53">
        <v>9</v>
      </c>
    </row>
    <row r="1135" spans="1:7">
      <c r="A1135" s="176" t="s">
        <v>2711</v>
      </c>
      <c r="B1135" s="177" t="s">
        <v>2712</v>
      </c>
      <c r="C1135" s="178"/>
      <c r="D1135" s="179"/>
      <c r="E1135" s="179"/>
      <c r="F1135" s="179"/>
      <c r="G1135" s="53">
        <v>5</v>
      </c>
    </row>
    <row r="1136" spans="1:7" ht="30">
      <c r="A1136" s="176" t="s">
        <v>2713</v>
      </c>
      <c r="B1136" s="177" t="s">
        <v>2714</v>
      </c>
      <c r="C1136" s="178" t="s">
        <v>26</v>
      </c>
      <c r="D1136" s="179">
        <v>151.26</v>
      </c>
      <c r="E1136" s="179"/>
      <c r="F1136" s="179">
        <v>151.26</v>
      </c>
      <c r="G1136" s="53">
        <v>9</v>
      </c>
    </row>
    <row r="1137" spans="1:7" ht="30">
      <c r="A1137" s="176" t="s">
        <v>2715</v>
      </c>
      <c r="B1137" s="177" t="s">
        <v>2716</v>
      </c>
      <c r="C1137" s="178" t="s">
        <v>26</v>
      </c>
      <c r="D1137" s="179">
        <v>190.41</v>
      </c>
      <c r="E1137" s="179"/>
      <c r="F1137" s="179">
        <v>190.41</v>
      </c>
      <c r="G1137" s="53">
        <v>9</v>
      </c>
    </row>
    <row r="1138" spans="1:7">
      <c r="A1138" s="176" t="s">
        <v>2717</v>
      </c>
      <c r="B1138" s="177" t="s">
        <v>2718</v>
      </c>
      <c r="C1138" s="178"/>
      <c r="D1138" s="179"/>
      <c r="E1138" s="179"/>
      <c r="F1138" s="179"/>
      <c r="G1138" s="53">
        <v>5</v>
      </c>
    </row>
    <row r="1139" spans="1:7" ht="45">
      <c r="A1139" s="176" t="s">
        <v>2719</v>
      </c>
      <c r="B1139" s="177" t="s">
        <v>2720</v>
      </c>
      <c r="C1139" s="178" t="s">
        <v>26</v>
      </c>
      <c r="D1139" s="179">
        <v>154.96</v>
      </c>
      <c r="E1139" s="179">
        <v>103.43</v>
      </c>
      <c r="F1139" s="179">
        <v>258.39</v>
      </c>
      <c r="G1139" s="53">
        <v>9</v>
      </c>
    </row>
    <row r="1140" spans="1:7" ht="30">
      <c r="A1140" s="176" t="s">
        <v>2721</v>
      </c>
      <c r="B1140" s="177" t="s">
        <v>2722</v>
      </c>
      <c r="C1140" s="178" t="s">
        <v>26</v>
      </c>
      <c r="D1140" s="179">
        <v>473.55</v>
      </c>
      <c r="E1140" s="179"/>
      <c r="F1140" s="179">
        <v>473.55</v>
      </c>
      <c r="G1140" s="53">
        <v>9</v>
      </c>
    </row>
    <row r="1141" spans="1:7">
      <c r="A1141" s="176" t="s">
        <v>2723</v>
      </c>
      <c r="B1141" s="177" t="s">
        <v>2724</v>
      </c>
      <c r="C1141" s="178"/>
      <c r="D1141" s="179"/>
      <c r="E1141" s="179"/>
      <c r="F1141" s="179"/>
      <c r="G1141" s="53">
        <v>5</v>
      </c>
    </row>
    <row r="1142" spans="1:7">
      <c r="A1142" s="176" t="s">
        <v>2725</v>
      </c>
      <c r="B1142" s="177" t="s">
        <v>2726</v>
      </c>
      <c r="C1142" s="178" t="s">
        <v>26</v>
      </c>
      <c r="D1142" s="179">
        <v>788.21</v>
      </c>
      <c r="E1142" s="179"/>
      <c r="F1142" s="179">
        <v>788.21</v>
      </c>
      <c r="G1142" s="53">
        <v>9</v>
      </c>
    </row>
    <row r="1143" spans="1:7">
      <c r="A1143" s="176" t="s">
        <v>2727</v>
      </c>
      <c r="B1143" s="177" t="s">
        <v>2728</v>
      </c>
      <c r="C1143" s="178"/>
      <c r="D1143" s="179"/>
      <c r="E1143" s="179"/>
      <c r="F1143" s="179"/>
      <c r="G1143" s="53">
        <v>5</v>
      </c>
    </row>
    <row r="1144" spans="1:7">
      <c r="A1144" s="176" t="s">
        <v>2729</v>
      </c>
      <c r="B1144" s="177" t="s">
        <v>2730</v>
      </c>
      <c r="C1144" s="178" t="s">
        <v>23</v>
      </c>
      <c r="D1144" s="179">
        <v>47.91</v>
      </c>
      <c r="E1144" s="179">
        <v>8.3800000000000008</v>
      </c>
      <c r="F1144" s="179">
        <v>56.29</v>
      </c>
      <c r="G1144" s="53">
        <v>9</v>
      </c>
    </row>
    <row r="1145" spans="1:7">
      <c r="A1145" s="176" t="s">
        <v>2731</v>
      </c>
      <c r="B1145" s="177" t="s">
        <v>2732</v>
      </c>
      <c r="C1145" s="178" t="s">
        <v>23</v>
      </c>
      <c r="D1145" s="179">
        <v>62.96</v>
      </c>
      <c r="E1145" s="179">
        <v>8.3800000000000008</v>
      </c>
      <c r="F1145" s="179">
        <v>71.34</v>
      </c>
      <c r="G1145" s="53">
        <v>9</v>
      </c>
    </row>
    <row r="1146" spans="1:7" ht="30">
      <c r="A1146" s="176" t="s">
        <v>2733</v>
      </c>
      <c r="B1146" s="177" t="s">
        <v>2734</v>
      </c>
      <c r="C1146" s="178" t="s">
        <v>23</v>
      </c>
      <c r="D1146" s="179">
        <v>29.5</v>
      </c>
      <c r="E1146" s="179">
        <v>10.95</v>
      </c>
      <c r="F1146" s="179">
        <v>40.450000000000003</v>
      </c>
      <c r="G1146" s="53">
        <v>9</v>
      </c>
    </row>
    <row r="1147" spans="1:7" ht="45">
      <c r="A1147" s="176" t="s">
        <v>2735</v>
      </c>
      <c r="B1147" s="177" t="s">
        <v>2736</v>
      </c>
      <c r="C1147" s="178" t="s">
        <v>23</v>
      </c>
      <c r="D1147" s="179">
        <v>35.9</v>
      </c>
      <c r="E1147" s="179">
        <v>10.95</v>
      </c>
      <c r="F1147" s="179">
        <v>46.85</v>
      </c>
      <c r="G1147" s="53">
        <v>9</v>
      </c>
    </row>
    <row r="1148" spans="1:7" ht="45">
      <c r="A1148" s="176" t="s">
        <v>2737</v>
      </c>
      <c r="B1148" s="177" t="s">
        <v>2738</v>
      </c>
      <c r="C1148" s="178" t="s">
        <v>23</v>
      </c>
      <c r="D1148" s="179">
        <v>50.42</v>
      </c>
      <c r="E1148" s="179">
        <v>8.3800000000000008</v>
      </c>
      <c r="F1148" s="179">
        <v>58.8</v>
      </c>
      <c r="G1148" s="53">
        <v>9</v>
      </c>
    </row>
    <row r="1149" spans="1:7">
      <c r="A1149" s="176" t="s">
        <v>2739</v>
      </c>
      <c r="B1149" s="177" t="s">
        <v>2740</v>
      </c>
      <c r="C1149" s="178" t="s">
        <v>23</v>
      </c>
      <c r="D1149" s="179">
        <v>22.31</v>
      </c>
      <c r="E1149" s="179">
        <v>3.33</v>
      </c>
      <c r="F1149" s="179">
        <v>25.64</v>
      </c>
      <c r="G1149" s="53">
        <v>9</v>
      </c>
    </row>
    <row r="1150" spans="1:7">
      <c r="A1150" s="176" t="s">
        <v>2741</v>
      </c>
      <c r="B1150" s="177" t="s">
        <v>2742</v>
      </c>
      <c r="C1150" s="178" t="s">
        <v>23</v>
      </c>
      <c r="D1150" s="179">
        <v>10.46</v>
      </c>
      <c r="E1150" s="179"/>
      <c r="F1150" s="179">
        <v>10.46</v>
      </c>
      <c r="G1150" s="53">
        <v>9</v>
      </c>
    </row>
    <row r="1151" spans="1:7" ht="30">
      <c r="A1151" s="176" t="s">
        <v>2743</v>
      </c>
      <c r="B1151" s="177" t="s">
        <v>2744</v>
      </c>
      <c r="C1151" s="178" t="s">
        <v>23</v>
      </c>
      <c r="D1151" s="179">
        <v>82.57</v>
      </c>
      <c r="E1151" s="179"/>
      <c r="F1151" s="179">
        <v>82.57</v>
      </c>
      <c r="G1151" s="53">
        <v>9</v>
      </c>
    </row>
    <row r="1152" spans="1:7">
      <c r="A1152" s="176" t="s">
        <v>2745</v>
      </c>
      <c r="B1152" s="177" t="s">
        <v>2746</v>
      </c>
      <c r="C1152" s="178"/>
      <c r="D1152" s="179"/>
      <c r="E1152" s="179"/>
      <c r="F1152" s="179"/>
      <c r="G1152" s="53">
        <v>5</v>
      </c>
    </row>
    <row r="1153" spans="1:7" ht="30">
      <c r="A1153" s="176" t="s">
        <v>2747</v>
      </c>
      <c r="B1153" s="177" t="s">
        <v>2748</v>
      </c>
      <c r="C1153" s="178" t="s">
        <v>23</v>
      </c>
      <c r="D1153" s="179">
        <v>207.91</v>
      </c>
      <c r="E1153" s="179">
        <v>9.0299999999999994</v>
      </c>
      <c r="F1153" s="179">
        <v>216.94</v>
      </c>
      <c r="G1153" s="53">
        <v>9</v>
      </c>
    </row>
    <row r="1154" spans="1:7" ht="30">
      <c r="A1154" s="176" t="s">
        <v>2749</v>
      </c>
      <c r="B1154" s="177" t="s">
        <v>2750</v>
      </c>
      <c r="C1154" s="178" t="s">
        <v>23</v>
      </c>
      <c r="D1154" s="179">
        <v>52.11</v>
      </c>
      <c r="E1154" s="179">
        <v>8.3800000000000008</v>
      </c>
      <c r="F1154" s="179">
        <v>60.49</v>
      </c>
      <c r="G1154" s="53">
        <v>9</v>
      </c>
    </row>
    <row r="1155" spans="1:7">
      <c r="A1155" s="176" t="s">
        <v>2751</v>
      </c>
      <c r="B1155" s="177" t="s">
        <v>2752</v>
      </c>
      <c r="C1155" s="178"/>
      <c r="D1155" s="179"/>
      <c r="E1155" s="179"/>
      <c r="F1155" s="179"/>
      <c r="G1155" s="53">
        <v>5</v>
      </c>
    </row>
    <row r="1156" spans="1:7">
      <c r="A1156" s="176" t="s">
        <v>2753</v>
      </c>
      <c r="B1156" s="177" t="s">
        <v>2754</v>
      </c>
      <c r="C1156" s="178" t="s">
        <v>26</v>
      </c>
      <c r="D1156" s="179">
        <v>12.11</v>
      </c>
      <c r="E1156" s="179">
        <v>9.51</v>
      </c>
      <c r="F1156" s="179">
        <v>21.62</v>
      </c>
      <c r="G1156" s="53">
        <v>9</v>
      </c>
    </row>
    <row r="1157" spans="1:7">
      <c r="A1157" s="176" t="s">
        <v>2755</v>
      </c>
      <c r="B1157" s="177" t="s">
        <v>2756</v>
      </c>
      <c r="C1157" s="178" t="s">
        <v>26</v>
      </c>
      <c r="D1157" s="179">
        <v>3.83</v>
      </c>
      <c r="E1157" s="179">
        <v>33.26</v>
      </c>
      <c r="F1157" s="179">
        <v>37.090000000000003</v>
      </c>
      <c r="G1157" s="53">
        <v>9</v>
      </c>
    </row>
    <row r="1158" spans="1:7" ht="30">
      <c r="A1158" s="176" t="s">
        <v>2757</v>
      </c>
      <c r="B1158" s="177" t="s">
        <v>2758</v>
      </c>
      <c r="C1158" s="178" t="s">
        <v>26</v>
      </c>
      <c r="D1158" s="179"/>
      <c r="E1158" s="179">
        <v>72.48</v>
      </c>
      <c r="F1158" s="179">
        <v>72.48</v>
      </c>
      <c r="G1158" s="53">
        <v>9</v>
      </c>
    </row>
    <row r="1159" spans="1:7">
      <c r="A1159" s="176" t="s">
        <v>2759</v>
      </c>
      <c r="B1159" s="177" t="s">
        <v>2760</v>
      </c>
      <c r="C1159" s="178" t="s">
        <v>24</v>
      </c>
      <c r="D1159" s="179">
        <v>56.25</v>
      </c>
      <c r="E1159" s="179"/>
      <c r="F1159" s="179">
        <v>56.25</v>
      </c>
      <c r="G1159" s="53">
        <v>9</v>
      </c>
    </row>
    <row r="1160" spans="1:7">
      <c r="A1160" s="176" t="s">
        <v>2761</v>
      </c>
      <c r="B1160" s="177" t="s">
        <v>2762</v>
      </c>
      <c r="C1160" s="178" t="s">
        <v>23</v>
      </c>
      <c r="D1160" s="179"/>
      <c r="E1160" s="179">
        <v>12.12</v>
      </c>
      <c r="F1160" s="179">
        <v>12.12</v>
      </c>
      <c r="G1160" s="53">
        <v>9</v>
      </c>
    </row>
    <row r="1161" spans="1:7">
      <c r="A1161" s="176" t="s">
        <v>2763</v>
      </c>
      <c r="B1161" s="177" t="s">
        <v>2764</v>
      </c>
      <c r="C1161" s="178" t="s">
        <v>23</v>
      </c>
      <c r="D1161" s="179">
        <v>16.100000000000001</v>
      </c>
      <c r="E1161" s="179">
        <v>13.05</v>
      </c>
      <c r="F1161" s="179">
        <v>29.15</v>
      </c>
      <c r="G1161" s="53">
        <v>9</v>
      </c>
    </row>
    <row r="1162" spans="1:7" ht="30">
      <c r="A1162" s="176" t="s">
        <v>2765</v>
      </c>
      <c r="B1162" s="177" t="s">
        <v>2766</v>
      </c>
      <c r="C1162" s="178" t="s">
        <v>23</v>
      </c>
      <c r="D1162" s="179">
        <v>15.77</v>
      </c>
      <c r="E1162" s="179">
        <v>13.05</v>
      </c>
      <c r="F1162" s="179">
        <v>28.82</v>
      </c>
      <c r="G1162" s="53">
        <v>9</v>
      </c>
    </row>
    <row r="1163" spans="1:7">
      <c r="A1163" s="176" t="s">
        <v>2767</v>
      </c>
      <c r="B1163" s="177" t="s">
        <v>2768</v>
      </c>
      <c r="C1163" s="178" t="s">
        <v>23</v>
      </c>
      <c r="D1163" s="179">
        <v>54.83</v>
      </c>
      <c r="E1163" s="179">
        <v>3.33</v>
      </c>
      <c r="F1163" s="179">
        <v>58.16</v>
      </c>
      <c r="G1163" s="53">
        <v>9</v>
      </c>
    </row>
    <row r="1164" spans="1:7">
      <c r="A1164" s="176" t="s">
        <v>2769</v>
      </c>
      <c r="B1164" s="177" t="s">
        <v>2770</v>
      </c>
      <c r="C1164" s="178" t="s">
        <v>23</v>
      </c>
      <c r="D1164" s="179">
        <v>14.47</v>
      </c>
      <c r="E1164" s="179">
        <v>1.66</v>
      </c>
      <c r="F1164" s="179">
        <v>16.13</v>
      </c>
      <c r="G1164" s="53">
        <v>9</v>
      </c>
    </row>
    <row r="1165" spans="1:7">
      <c r="A1165" s="176" t="s">
        <v>2771</v>
      </c>
      <c r="B1165" s="177" t="s">
        <v>2772</v>
      </c>
      <c r="C1165" s="178" t="s">
        <v>23</v>
      </c>
      <c r="D1165" s="179">
        <v>38.85</v>
      </c>
      <c r="E1165" s="179">
        <v>7.12</v>
      </c>
      <c r="F1165" s="179">
        <v>45.97</v>
      </c>
      <c r="G1165" s="53">
        <v>9</v>
      </c>
    </row>
    <row r="1166" spans="1:7">
      <c r="A1166" s="176" t="s">
        <v>2773</v>
      </c>
      <c r="B1166" s="177" t="s">
        <v>2774</v>
      </c>
      <c r="C1166" s="178"/>
      <c r="D1166" s="179"/>
      <c r="E1166" s="179"/>
      <c r="F1166" s="179"/>
      <c r="G1166" s="53">
        <v>2</v>
      </c>
    </row>
    <row r="1167" spans="1:7">
      <c r="A1167" s="176" t="s">
        <v>2775</v>
      </c>
      <c r="B1167" s="177" t="s">
        <v>2776</v>
      </c>
      <c r="C1167" s="178"/>
      <c r="D1167" s="179"/>
      <c r="E1167" s="179"/>
      <c r="F1167" s="179"/>
      <c r="G1167" s="53">
        <v>5</v>
      </c>
    </row>
    <row r="1168" spans="1:7">
      <c r="A1168" s="176" t="s">
        <v>2777</v>
      </c>
      <c r="B1168" s="177" t="s">
        <v>2778</v>
      </c>
      <c r="C1168" s="178" t="s">
        <v>26</v>
      </c>
      <c r="D1168" s="179">
        <v>58.02</v>
      </c>
      <c r="E1168" s="179">
        <v>28.51</v>
      </c>
      <c r="F1168" s="179">
        <v>86.53</v>
      </c>
      <c r="G1168" s="53">
        <v>9</v>
      </c>
    </row>
    <row r="1169" spans="1:7" ht="30">
      <c r="A1169" s="176" t="s">
        <v>2779</v>
      </c>
      <c r="B1169" s="177" t="s">
        <v>2780</v>
      </c>
      <c r="C1169" s="178" t="s">
        <v>26</v>
      </c>
      <c r="D1169" s="179">
        <v>78.02</v>
      </c>
      <c r="E1169" s="179">
        <v>57.03</v>
      </c>
      <c r="F1169" s="179">
        <v>135.05000000000001</v>
      </c>
      <c r="G1169" s="53">
        <v>9</v>
      </c>
    </row>
    <row r="1170" spans="1:7" ht="30">
      <c r="A1170" s="176" t="s">
        <v>2781</v>
      </c>
      <c r="B1170" s="177" t="s">
        <v>2782</v>
      </c>
      <c r="C1170" s="178" t="s">
        <v>26</v>
      </c>
      <c r="D1170" s="179">
        <v>105.48</v>
      </c>
      <c r="E1170" s="179">
        <v>61.78</v>
      </c>
      <c r="F1170" s="179">
        <v>167.26</v>
      </c>
      <c r="G1170" s="53">
        <v>9</v>
      </c>
    </row>
    <row r="1171" spans="1:7">
      <c r="A1171" s="176" t="s">
        <v>2783</v>
      </c>
      <c r="B1171" s="177" t="s">
        <v>2784</v>
      </c>
      <c r="C1171" s="178" t="s">
        <v>23</v>
      </c>
      <c r="D1171" s="179">
        <v>22.93</v>
      </c>
      <c r="E1171" s="179">
        <v>19.010000000000002</v>
      </c>
      <c r="F1171" s="179">
        <v>41.94</v>
      </c>
      <c r="G1171" s="53">
        <v>9</v>
      </c>
    </row>
    <row r="1172" spans="1:7" ht="30">
      <c r="A1172" s="176" t="s">
        <v>2785</v>
      </c>
      <c r="B1172" s="177" t="s">
        <v>2786</v>
      </c>
      <c r="C1172" s="178" t="s">
        <v>26</v>
      </c>
      <c r="D1172" s="179">
        <v>132.4</v>
      </c>
      <c r="E1172" s="179">
        <v>57.03</v>
      </c>
      <c r="F1172" s="179">
        <v>189.43</v>
      </c>
      <c r="G1172" s="53">
        <v>9</v>
      </c>
    </row>
    <row r="1173" spans="1:7" ht="30">
      <c r="A1173" s="176" t="s">
        <v>2787</v>
      </c>
      <c r="B1173" s="177" t="s">
        <v>2788</v>
      </c>
      <c r="C1173" s="178" t="s">
        <v>26</v>
      </c>
      <c r="D1173" s="179">
        <v>100.59</v>
      </c>
      <c r="E1173" s="179">
        <v>28.51</v>
      </c>
      <c r="F1173" s="179">
        <v>129.1</v>
      </c>
      <c r="G1173" s="53">
        <v>9</v>
      </c>
    </row>
    <row r="1174" spans="1:7">
      <c r="A1174" s="176" t="s">
        <v>2789</v>
      </c>
      <c r="B1174" s="177" t="s">
        <v>2790</v>
      </c>
      <c r="C1174" s="178"/>
      <c r="D1174" s="179"/>
      <c r="E1174" s="179"/>
      <c r="F1174" s="179"/>
      <c r="G1174" s="53">
        <v>5</v>
      </c>
    </row>
    <row r="1175" spans="1:7">
      <c r="A1175" s="176" t="s">
        <v>2791</v>
      </c>
      <c r="B1175" s="177" t="s">
        <v>34219</v>
      </c>
      <c r="C1175" s="178" t="s">
        <v>26</v>
      </c>
      <c r="D1175" s="179">
        <v>89.78</v>
      </c>
      <c r="E1175" s="179"/>
      <c r="F1175" s="179">
        <v>89.78</v>
      </c>
      <c r="G1175" s="53">
        <v>9</v>
      </c>
    </row>
    <row r="1176" spans="1:7" ht="30">
      <c r="A1176" s="176" t="s">
        <v>2792</v>
      </c>
      <c r="B1176" s="177" t="s">
        <v>2793</v>
      </c>
      <c r="C1176" s="178" t="s">
        <v>26</v>
      </c>
      <c r="D1176" s="179">
        <v>110.39</v>
      </c>
      <c r="E1176" s="179"/>
      <c r="F1176" s="179">
        <v>110.39</v>
      </c>
      <c r="G1176" s="53">
        <v>9</v>
      </c>
    </row>
    <row r="1177" spans="1:7" ht="30">
      <c r="A1177" s="176" t="s">
        <v>2794</v>
      </c>
      <c r="B1177" s="177" t="s">
        <v>2795</v>
      </c>
      <c r="C1177" s="178" t="s">
        <v>26</v>
      </c>
      <c r="D1177" s="179">
        <v>94.8</v>
      </c>
      <c r="E1177" s="179"/>
      <c r="F1177" s="179">
        <v>94.8</v>
      </c>
      <c r="G1177" s="53">
        <v>9</v>
      </c>
    </row>
    <row r="1178" spans="1:7">
      <c r="A1178" s="176" t="s">
        <v>2796</v>
      </c>
      <c r="B1178" s="177" t="s">
        <v>2797</v>
      </c>
      <c r="C1178" s="178"/>
      <c r="D1178" s="179"/>
      <c r="E1178" s="179"/>
      <c r="F1178" s="179"/>
      <c r="G1178" s="53">
        <v>5</v>
      </c>
    </row>
    <row r="1179" spans="1:7">
      <c r="A1179" s="176" t="s">
        <v>2798</v>
      </c>
      <c r="B1179" s="177" t="s">
        <v>2799</v>
      </c>
      <c r="C1179" s="178" t="s">
        <v>26</v>
      </c>
      <c r="D1179" s="179">
        <v>76.94</v>
      </c>
      <c r="E1179" s="179"/>
      <c r="F1179" s="179">
        <v>76.94</v>
      </c>
      <c r="G1179" s="53">
        <v>9</v>
      </c>
    </row>
    <row r="1180" spans="1:7">
      <c r="A1180" s="176" t="s">
        <v>2800</v>
      </c>
      <c r="B1180" s="177" t="s">
        <v>2801</v>
      </c>
      <c r="C1180" s="178" t="s">
        <v>26</v>
      </c>
      <c r="D1180" s="179">
        <v>169.41</v>
      </c>
      <c r="E1180" s="179"/>
      <c r="F1180" s="179">
        <v>169.41</v>
      </c>
      <c r="G1180" s="53">
        <v>9</v>
      </c>
    </row>
    <row r="1181" spans="1:7">
      <c r="A1181" s="176" t="s">
        <v>2802</v>
      </c>
      <c r="B1181" s="177" t="s">
        <v>2803</v>
      </c>
      <c r="C1181" s="178" t="s">
        <v>26</v>
      </c>
      <c r="D1181" s="179">
        <v>120.87</v>
      </c>
      <c r="E1181" s="179"/>
      <c r="F1181" s="179">
        <v>120.87</v>
      </c>
      <c r="G1181" s="53">
        <v>9</v>
      </c>
    </row>
    <row r="1182" spans="1:7">
      <c r="A1182" s="176" t="s">
        <v>2804</v>
      </c>
      <c r="B1182" s="177" t="s">
        <v>2805</v>
      </c>
      <c r="C1182" s="178" t="s">
        <v>26</v>
      </c>
      <c r="D1182" s="179">
        <v>168.97</v>
      </c>
      <c r="E1182" s="179"/>
      <c r="F1182" s="179">
        <v>168.97</v>
      </c>
      <c r="G1182" s="53">
        <v>9</v>
      </c>
    </row>
    <row r="1183" spans="1:7">
      <c r="A1183" s="176" t="s">
        <v>2806</v>
      </c>
      <c r="B1183" s="177" t="s">
        <v>2807</v>
      </c>
      <c r="C1183" s="178" t="s">
        <v>26</v>
      </c>
      <c r="D1183" s="179">
        <v>97.14</v>
      </c>
      <c r="E1183" s="179"/>
      <c r="F1183" s="179">
        <v>97.14</v>
      </c>
      <c r="G1183" s="53">
        <v>9</v>
      </c>
    </row>
    <row r="1184" spans="1:7" ht="30">
      <c r="A1184" s="176" t="s">
        <v>2808</v>
      </c>
      <c r="B1184" s="177" t="s">
        <v>2809</v>
      </c>
      <c r="C1184" s="178" t="s">
        <v>26</v>
      </c>
      <c r="D1184" s="179">
        <v>318.11</v>
      </c>
      <c r="E1184" s="179"/>
      <c r="F1184" s="179">
        <v>318.11</v>
      </c>
      <c r="G1184" s="53">
        <v>9</v>
      </c>
    </row>
    <row r="1185" spans="1:7" ht="30">
      <c r="A1185" s="176" t="s">
        <v>2810</v>
      </c>
      <c r="B1185" s="177" t="s">
        <v>2811</v>
      </c>
      <c r="C1185" s="178" t="s">
        <v>26</v>
      </c>
      <c r="D1185" s="179">
        <v>219.78</v>
      </c>
      <c r="E1185" s="179"/>
      <c r="F1185" s="179">
        <v>219.78</v>
      </c>
      <c r="G1185" s="53">
        <v>9</v>
      </c>
    </row>
    <row r="1186" spans="1:7" ht="30">
      <c r="A1186" s="176" t="s">
        <v>2812</v>
      </c>
      <c r="B1186" s="177" t="s">
        <v>2813</v>
      </c>
      <c r="C1186" s="178" t="s">
        <v>26</v>
      </c>
      <c r="D1186" s="179">
        <v>325.39</v>
      </c>
      <c r="E1186" s="179"/>
      <c r="F1186" s="179">
        <v>325.39</v>
      </c>
      <c r="G1186" s="53">
        <v>9</v>
      </c>
    </row>
    <row r="1187" spans="1:7">
      <c r="A1187" s="176" t="s">
        <v>2814</v>
      </c>
      <c r="B1187" s="177" t="s">
        <v>2815</v>
      </c>
      <c r="C1187" s="178"/>
      <c r="D1187" s="179"/>
      <c r="E1187" s="179"/>
      <c r="F1187" s="179"/>
      <c r="G1187" s="53">
        <v>5</v>
      </c>
    </row>
    <row r="1188" spans="1:7" ht="30">
      <c r="A1188" s="176" t="s">
        <v>2816</v>
      </c>
      <c r="B1188" s="177" t="s">
        <v>2817</v>
      </c>
      <c r="C1188" s="178" t="s">
        <v>26</v>
      </c>
      <c r="D1188" s="179">
        <v>863.34</v>
      </c>
      <c r="E1188" s="179"/>
      <c r="F1188" s="179">
        <v>863.34</v>
      </c>
      <c r="G1188" s="53">
        <v>9</v>
      </c>
    </row>
    <row r="1189" spans="1:7" ht="30">
      <c r="A1189" s="176" t="s">
        <v>2818</v>
      </c>
      <c r="B1189" s="177" t="s">
        <v>2819</v>
      </c>
      <c r="C1189" s="178" t="s">
        <v>26</v>
      </c>
      <c r="D1189" s="179">
        <v>412.67</v>
      </c>
      <c r="E1189" s="179"/>
      <c r="F1189" s="179">
        <v>412.67</v>
      </c>
      <c r="G1189" s="53">
        <v>9</v>
      </c>
    </row>
    <row r="1190" spans="1:7">
      <c r="A1190" s="176" t="s">
        <v>2820</v>
      </c>
      <c r="B1190" s="177" t="s">
        <v>2821</v>
      </c>
      <c r="C1190" s="178"/>
      <c r="D1190" s="179"/>
      <c r="E1190" s="179"/>
      <c r="F1190" s="179"/>
      <c r="G1190" s="53">
        <v>5</v>
      </c>
    </row>
    <row r="1191" spans="1:7">
      <c r="A1191" s="176" t="s">
        <v>2822</v>
      </c>
      <c r="B1191" s="177" t="s">
        <v>2823</v>
      </c>
      <c r="C1191" s="178" t="s">
        <v>26</v>
      </c>
      <c r="D1191" s="179">
        <v>271.74</v>
      </c>
      <c r="E1191" s="179">
        <v>137.01</v>
      </c>
      <c r="F1191" s="179">
        <v>408.75</v>
      </c>
      <c r="G1191" s="53">
        <v>9</v>
      </c>
    </row>
    <row r="1192" spans="1:7" ht="30">
      <c r="A1192" s="176" t="s">
        <v>2824</v>
      </c>
      <c r="B1192" s="177" t="s">
        <v>2825</v>
      </c>
      <c r="C1192" s="178" t="s">
        <v>26</v>
      </c>
      <c r="D1192" s="179">
        <v>891.22</v>
      </c>
      <c r="E1192" s="179"/>
      <c r="F1192" s="179">
        <v>891.22</v>
      </c>
      <c r="G1192" s="53">
        <v>9</v>
      </c>
    </row>
    <row r="1193" spans="1:7" ht="30">
      <c r="A1193" s="176" t="s">
        <v>2826</v>
      </c>
      <c r="B1193" s="177" t="s">
        <v>2827</v>
      </c>
      <c r="C1193" s="178" t="s">
        <v>26</v>
      </c>
      <c r="D1193" s="179">
        <v>645.47</v>
      </c>
      <c r="E1193" s="179"/>
      <c r="F1193" s="179">
        <v>645.47</v>
      </c>
      <c r="G1193" s="53">
        <v>9</v>
      </c>
    </row>
    <row r="1194" spans="1:7" ht="30">
      <c r="A1194" s="176" t="s">
        <v>2828</v>
      </c>
      <c r="B1194" s="177" t="s">
        <v>2829</v>
      </c>
      <c r="C1194" s="178" t="s">
        <v>26</v>
      </c>
      <c r="D1194" s="179">
        <v>1075.79</v>
      </c>
      <c r="E1194" s="179"/>
      <c r="F1194" s="179">
        <v>1075.79</v>
      </c>
      <c r="G1194" s="53">
        <v>9</v>
      </c>
    </row>
    <row r="1195" spans="1:7">
      <c r="A1195" s="176" t="s">
        <v>2830</v>
      </c>
      <c r="B1195" s="177" t="s">
        <v>2831</v>
      </c>
      <c r="C1195" s="178"/>
      <c r="D1195" s="179"/>
      <c r="E1195" s="179"/>
      <c r="F1195" s="179"/>
      <c r="G1195" s="53">
        <v>5</v>
      </c>
    </row>
    <row r="1196" spans="1:7">
      <c r="A1196" s="176" t="s">
        <v>2832</v>
      </c>
      <c r="B1196" s="177" t="s">
        <v>2833</v>
      </c>
      <c r="C1196" s="178" t="s">
        <v>26</v>
      </c>
      <c r="D1196" s="179">
        <v>64.180000000000007</v>
      </c>
      <c r="E1196" s="179"/>
      <c r="F1196" s="179">
        <v>64.180000000000007</v>
      </c>
      <c r="G1196" s="53">
        <v>9</v>
      </c>
    </row>
    <row r="1197" spans="1:7">
      <c r="A1197" s="176" t="s">
        <v>2834</v>
      </c>
      <c r="B1197" s="177" t="s">
        <v>2835</v>
      </c>
      <c r="C1197" s="178" t="s">
        <v>26</v>
      </c>
      <c r="D1197" s="179">
        <v>0.93</v>
      </c>
      <c r="E1197" s="179">
        <v>14.26</v>
      </c>
      <c r="F1197" s="179">
        <v>15.19</v>
      </c>
      <c r="G1197" s="53">
        <v>9</v>
      </c>
    </row>
    <row r="1198" spans="1:7">
      <c r="A1198" s="176" t="s">
        <v>2836</v>
      </c>
      <c r="B1198" s="177" t="s">
        <v>2837</v>
      </c>
      <c r="C1198" s="178" t="s">
        <v>26</v>
      </c>
      <c r="D1198" s="179"/>
      <c r="E1198" s="179">
        <v>7.12</v>
      </c>
      <c r="F1198" s="179">
        <v>7.12</v>
      </c>
      <c r="G1198" s="53">
        <v>9</v>
      </c>
    </row>
    <row r="1199" spans="1:7">
      <c r="A1199" s="176" t="s">
        <v>2838</v>
      </c>
      <c r="B1199" s="177" t="s">
        <v>2839</v>
      </c>
      <c r="C1199" s="178" t="s">
        <v>23</v>
      </c>
      <c r="D1199" s="179">
        <v>24.62</v>
      </c>
      <c r="E1199" s="179"/>
      <c r="F1199" s="179">
        <v>24.62</v>
      </c>
      <c r="G1199" s="53">
        <v>9</v>
      </c>
    </row>
    <row r="1200" spans="1:7">
      <c r="A1200" s="176" t="s">
        <v>2840</v>
      </c>
      <c r="B1200" s="177" t="s">
        <v>2841</v>
      </c>
      <c r="C1200" s="178" t="s">
        <v>24</v>
      </c>
      <c r="D1200" s="179">
        <v>28.99</v>
      </c>
      <c r="E1200" s="179"/>
      <c r="F1200" s="179">
        <v>28.99</v>
      </c>
      <c r="G1200" s="53">
        <v>9</v>
      </c>
    </row>
    <row r="1201" spans="1:7">
      <c r="A1201" s="176" t="s">
        <v>2842</v>
      </c>
      <c r="B1201" s="177" t="s">
        <v>2843</v>
      </c>
      <c r="C1201" s="178"/>
      <c r="D1201" s="179"/>
      <c r="E1201" s="179"/>
      <c r="F1201" s="179"/>
      <c r="G1201" s="53">
        <v>2</v>
      </c>
    </row>
    <row r="1202" spans="1:7">
      <c r="A1202" s="176" t="s">
        <v>2844</v>
      </c>
      <c r="B1202" s="177" t="s">
        <v>2845</v>
      </c>
      <c r="C1202" s="178"/>
      <c r="D1202" s="179"/>
      <c r="E1202" s="179"/>
      <c r="F1202" s="179"/>
      <c r="G1202" s="53">
        <v>5</v>
      </c>
    </row>
    <row r="1203" spans="1:7">
      <c r="A1203" s="176" t="s">
        <v>2846</v>
      </c>
      <c r="B1203" s="177" t="s">
        <v>2847</v>
      </c>
      <c r="C1203" s="178" t="s">
        <v>26</v>
      </c>
      <c r="D1203" s="179">
        <v>954.99</v>
      </c>
      <c r="E1203" s="179">
        <v>62.25</v>
      </c>
      <c r="F1203" s="179">
        <v>1017.24</v>
      </c>
      <c r="G1203" s="53">
        <v>9</v>
      </c>
    </row>
    <row r="1204" spans="1:7">
      <c r="A1204" s="176" t="s">
        <v>2848</v>
      </c>
      <c r="B1204" s="177" t="s">
        <v>2849</v>
      </c>
      <c r="C1204" s="178" t="s">
        <v>26</v>
      </c>
      <c r="D1204" s="179">
        <v>873.31</v>
      </c>
      <c r="E1204" s="179">
        <v>62.25</v>
      </c>
      <c r="F1204" s="179">
        <v>935.56</v>
      </c>
      <c r="G1204" s="53">
        <v>9</v>
      </c>
    </row>
    <row r="1205" spans="1:7">
      <c r="A1205" s="176" t="s">
        <v>2850</v>
      </c>
      <c r="B1205" s="177" t="s">
        <v>2851</v>
      </c>
      <c r="C1205" s="178"/>
      <c r="D1205" s="179"/>
      <c r="E1205" s="179"/>
      <c r="F1205" s="179"/>
      <c r="G1205" s="53">
        <v>5</v>
      </c>
    </row>
    <row r="1206" spans="1:7" ht="30">
      <c r="A1206" s="176" t="s">
        <v>2852</v>
      </c>
      <c r="B1206" s="177" t="s">
        <v>2853</v>
      </c>
      <c r="C1206" s="178" t="s">
        <v>26</v>
      </c>
      <c r="D1206" s="179">
        <v>684.17</v>
      </c>
      <c r="E1206" s="179">
        <v>65.569999999999993</v>
      </c>
      <c r="F1206" s="179">
        <v>749.74</v>
      </c>
      <c r="G1206" s="53">
        <v>9</v>
      </c>
    </row>
    <row r="1207" spans="1:7">
      <c r="A1207" s="176" t="s">
        <v>2854</v>
      </c>
      <c r="B1207" s="177" t="s">
        <v>2855</v>
      </c>
      <c r="C1207" s="178" t="s">
        <v>24</v>
      </c>
      <c r="D1207" s="179">
        <v>1160.73</v>
      </c>
      <c r="E1207" s="179">
        <v>133.07</v>
      </c>
      <c r="F1207" s="179">
        <v>1293.8</v>
      </c>
      <c r="G1207" s="53">
        <v>9</v>
      </c>
    </row>
    <row r="1208" spans="1:7">
      <c r="A1208" s="176" t="s">
        <v>2856</v>
      </c>
      <c r="B1208" s="177" t="s">
        <v>2857</v>
      </c>
      <c r="C1208" s="178" t="s">
        <v>24</v>
      </c>
      <c r="D1208" s="179">
        <v>1272.82</v>
      </c>
      <c r="E1208" s="179">
        <v>133.07</v>
      </c>
      <c r="F1208" s="179">
        <v>1405.89</v>
      </c>
      <c r="G1208" s="53">
        <v>9</v>
      </c>
    </row>
    <row r="1209" spans="1:7">
      <c r="A1209" s="176" t="s">
        <v>2858</v>
      </c>
      <c r="B1209" s="177" t="s">
        <v>2859</v>
      </c>
      <c r="C1209" s="178" t="s">
        <v>24</v>
      </c>
      <c r="D1209" s="179">
        <v>1361.51</v>
      </c>
      <c r="E1209" s="179">
        <v>133.07</v>
      </c>
      <c r="F1209" s="179">
        <v>1494.58</v>
      </c>
      <c r="G1209" s="53">
        <v>9</v>
      </c>
    </row>
    <row r="1210" spans="1:7">
      <c r="A1210" s="176" t="s">
        <v>2860</v>
      </c>
      <c r="B1210" s="177" t="s">
        <v>2861</v>
      </c>
      <c r="C1210" s="178" t="s">
        <v>24</v>
      </c>
      <c r="D1210" s="179">
        <v>2178.88</v>
      </c>
      <c r="E1210" s="179">
        <v>166.33</v>
      </c>
      <c r="F1210" s="179">
        <v>2345.21</v>
      </c>
      <c r="G1210" s="53">
        <v>9</v>
      </c>
    </row>
    <row r="1211" spans="1:7">
      <c r="A1211" s="176" t="s">
        <v>2862</v>
      </c>
      <c r="B1211" s="177" t="s">
        <v>2863</v>
      </c>
      <c r="C1211" s="178"/>
      <c r="D1211" s="179"/>
      <c r="E1211" s="179"/>
      <c r="F1211" s="179"/>
      <c r="G1211" s="53">
        <v>5</v>
      </c>
    </row>
    <row r="1212" spans="1:7" ht="30">
      <c r="A1212" s="176" t="s">
        <v>2864</v>
      </c>
      <c r="B1212" s="177" t="s">
        <v>2865</v>
      </c>
      <c r="C1212" s="178" t="s">
        <v>24</v>
      </c>
      <c r="D1212" s="179">
        <v>1324.49</v>
      </c>
      <c r="E1212" s="179">
        <v>66.53</v>
      </c>
      <c r="F1212" s="179">
        <v>1391.02</v>
      </c>
      <c r="G1212" s="53">
        <v>9</v>
      </c>
    </row>
    <row r="1213" spans="1:7" ht="30">
      <c r="A1213" s="176" t="s">
        <v>2866</v>
      </c>
      <c r="B1213" s="177" t="s">
        <v>2867</v>
      </c>
      <c r="C1213" s="178" t="s">
        <v>24</v>
      </c>
      <c r="D1213" s="179">
        <v>1128.8599999999999</v>
      </c>
      <c r="E1213" s="179">
        <v>66.53</v>
      </c>
      <c r="F1213" s="179">
        <v>1195.3900000000001</v>
      </c>
      <c r="G1213" s="53">
        <v>9</v>
      </c>
    </row>
    <row r="1214" spans="1:7" ht="30">
      <c r="A1214" s="176" t="s">
        <v>2868</v>
      </c>
      <c r="B1214" s="177" t="s">
        <v>2869</v>
      </c>
      <c r="C1214" s="178" t="s">
        <v>24</v>
      </c>
      <c r="D1214" s="179">
        <v>1288.96</v>
      </c>
      <c r="E1214" s="179">
        <v>133.07</v>
      </c>
      <c r="F1214" s="179">
        <v>1422.03</v>
      </c>
      <c r="G1214" s="53">
        <v>9</v>
      </c>
    </row>
    <row r="1215" spans="1:7" ht="30">
      <c r="A1215" s="176" t="s">
        <v>2870</v>
      </c>
      <c r="B1215" s="177" t="s">
        <v>2871</v>
      </c>
      <c r="C1215" s="178" t="s">
        <v>24</v>
      </c>
      <c r="D1215" s="179">
        <v>1404.45</v>
      </c>
      <c r="E1215" s="179">
        <v>133.07</v>
      </c>
      <c r="F1215" s="179">
        <v>1537.52</v>
      </c>
      <c r="G1215" s="53">
        <v>9</v>
      </c>
    </row>
    <row r="1216" spans="1:7" ht="30">
      <c r="A1216" s="176" t="s">
        <v>2872</v>
      </c>
      <c r="B1216" s="177" t="s">
        <v>2873</v>
      </c>
      <c r="C1216" s="178" t="s">
        <v>24</v>
      </c>
      <c r="D1216" s="179">
        <v>1412.01</v>
      </c>
      <c r="E1216" s="179">
        <v>133.07</v>
      </c>
      <c r="F1216" s="179">
        <v>1545.08</v>
      </c>
      <c r="G1216" s="53">
        <v>9</v>
      </c>
    </row>
    <row r="1217" spans="1:7" ht="30">
      <c r="A1217" s="176" t="s">
        <v>2874</v>
      </c>
      <c r="B1217" s="177" t="s">
        <v>2875</v>
      </c>
      <c r="C1217" s="178" t="s">
        <v>24</v>
      </c>
      <c r="D1217" s="179">
        <v>2304.4</v>
      </c>
      <c r="E1217" s="179">
        <v>166.33</v>
      </c>
      <c r="F1217" s="179">
        <v>2470.73</v>
      </c>
      <c r="G1217" s="53">
        <v>9</v>
      </c>
    </row>
    <row r="1218" spans="1:7" ht="30">
      <c r="A1218" s="176" t="s">
        <v>2876</v>
      </c>
      <c r="B1218" s="177" t="s">
        <v>2877</v>
      </c>
      <c r="C1218" s="178" t="s">
        <v>24</v>
      </c>
      <c r="D1218" s="179">
        <v>2435.83</v>
      </c>
      <c r="E1218" s="179">
        <v>166.33</v>
      </c>
      <c r="F1218" s="179">
        <v>2602.16</v>
      </c>
      <c r="G1218" s="53">
        <v>9</v>
      </c>
    </row>
    <row r="1219" spans="1:7" ht="30">
      <c r="A1219" s="176" t="s">
        <v>2878</v>
      </c>
      <c r="B1219" s="177" t="s">
        <v>2879</v>
      </c>
      <c r="C1219" s="178" t="s">
        <v>24</v>
      </c>
      <c r="D1219" s="179">
        <v>4443.53</v>
      </c>
      <c r="E1219" s="179">
        <v>190.1</v>
      </c>
      <c r="F1219" s="179">
        <v>4633.63</v>
      </c>
      <c r="G1219" s="53">
        <v>9</v>
      </c>
    </row>
    <row r="1220" spans="1:7" ht="30">
      <c r="A1220" s="176" t="s">
        <v>2880</v>
      </c>
      <c r="B1220" s="177" t="s">
        <v>2881</v>
      </c>
      <c r="C1220" s="178" t="s">
        <v>24</v>
      </c>
      <c r="D1220" s="179">
        <v>1061.6400000000001</v>
      </c>
      <c r="E1220" s="179">
        <v>16.63</v>
      </c>
      <c r="F1220" s="179">
        <v>1078.27</v>
      </c>
      <c r="G1220" s="53">
        <v>9</v>
      </c>
    </row>
    <row r="1221" spans="1:7" ht="30">
      <c r="A1221" s="176" t="s">
        <v>2882</v>
      </c>
      <c r="B1221" s="177" t="s">
        <v>2883</v>
      </c>
      <c r="C1221" s="178" t="s">
        <v>24</v>
      </c>
      <c r="D1221" s="179">
        <v>2138.56</v>
      </c>
      <c r="E1221" s="179">
        <v>128.31</v>
      </c>
      <c r="F1221" s="179">
        <v>2266.87</v>
      </c>
      <c r="G1221" s="53">
        <v>9</v>
      </c>
    </row>
    <row r="1222" spans="1:7" ht="30">
      <c r="A1222" s="176" t="s">
        <v>2884</v>
      </c>
      <c r="B1222" s="177" t="s">
        <v>2885</v>
      </c>
      <c r="C1222" s="178" t="s">
        <v>24</v>
      </c>
      <c r="D1222" s="179">
        <v>2221.92</v>
      </c>
      <c r="E1222" s="179">
        <v>123.56</v>
      </c>
      <c r="F1222" s="179">
        <v>2345.48</v>
      </c>
      <c r="G1222" s="53">
        <v>9</v>
      </c>
    </row>
    <row r="1223" spans="1:7" ht="30">
      <c r="A1223" s="176" t="s">
        <v>2886</v>
      </c>
      <c r="B1223" s="177" t="s">
        <v>2887</v>
      </c>
      <c r="C1223" s="178" t="s">
        <v>24</v>
      </c>
      <c r="D1223" s="179">
        <v>2385.4299999999998</v>
      </c>
      <c r="E1223" s="179">
        <v>123.56</v>
      </c>
      <c r="F1223" s="179">
        <v>2508.9899999999998</v>
      </c>
      <c r="G1223" s="53">
        <v>9</v>
      </c>
    </row>
    <row r="1224" spans="1:7" ht="30">
      <c r="A1224" s="176" t="s">
        <v>2888</v>
      </c>
      <c r="B1224" s="177" t="s">
        <v>2889</v>
      </c>
      <c r="C1224" s="178" t="s">
        <v>24</v>
      </c>
      <c r="D1224" s="179">
        <v>2392.9899999999998</v>
      </c>
      <c r="E1224" s="179">
        <v>123.56</v>
      </c>
      <c r="F1224" s="179">
        <v>2516.5500000000002</v>
      </c>
      <c r="G1224" s="53">
        <v>9</v>
      </c>
    </row>
    <row r="1225" spans="1:7" ht="30">
      <c r="A1225" s="176" t="s">
        <v>2890</v>
      </c>
      <c r="B1225" s="177" t="s">
        <v>2891</v>
      </c>
      <c r="C1225" s="178" t="s">
        <v>24</v>
      </c>
      <c r="D1225" s="179">
        <v>3240.02</v>
      </c>
      <c r="E1225" s="179">
        <v>161.56</v>
      </c>
      <c r="F1225" s="179">
        <v>3401.58</v>
      </c>
      <c r="G1225" s="53">
        <v>9</v>
      </c>
    </row>
    <row r="1226" spans="1:7">
      <c r="A1226" s="176" t="s">
        <v>2892</v>
      </c>
      <c r="B1226" s="177" t="s">
        <v>2893</v>
      </c>
      <c r="C1226" s="178"/>
      <c r="D1226" s="179"/>
      <c r="E1226" s="179"/>
      <c r="F1226" s="179"/>
      <c r="G1226" s="53">
        <v>5</v>
      </c>
    </row>
    <row r="1227" spans="1:7">
      <c r="A1227" s="176" t="s">
        <v>2894</v>
      </c>
      <c r="B1227" s="177" t="s">
        <v>2895</v>
      </c>
      <c r="C1227" s="178" t="s">
        <v>26</v>
      </c>
      <c r="D1227" s="179">
        <v>103.42</v>
      </c>
      <c r="E1227" s="179">
        <v>47.52</v>
      </c>
      <c r="F1227" s="179">
        <v>150.94</v>
      </c>
      <c r="G1227" s="53">
        <v>9</v>
      </c>
    </row>
    <row r="1228" spans="1:7" ht="30">
      <c r="A1228" s="176" t="s">
        <v>2896</v>
      </c>
      <c r="B1228" s="177" t="s">
        <v>2897</v>
      </c>
      <c r="C1228" s="178" t="s">
        <v>23</v>
      </c>
      <c r="D1228" s="179">
        <v>8.4700000000000006</v>
      </c>
      <c r="E1228" s="179">
        <v>9.51</v>
      </c>
      <c r="F1228" s="179">
        <v>17.98</v>
      </c>
      <c r="G1228" s="53">
        <v>9</v>
      </c>
    </row>
    <row r="1229" spans="1:7" ht="30">
      <c r="A1229" s="176" t="s">
        <v>2898</v>
      </c>
      <c r="B1229" s="177" t="s">
        <v>2899</v>
      </c>
      <c r="C1229" s="178" t="s">
        <v>23</v>
      </c>
      <c r="D1229" s="179">
        <v>101.42</v>
      </c>
      <c r="E1229" s="179">
        <v>95.04</v>
      </c>
      <c r="F1229" s="179">
        <v>196.46</v>
      </c>
      <c r="G1229" s="53">
        <v>9</v>
      </c>
    </row>
    <row r="1230" spans="1:7" ht="30">
      <c r="A1230" s="176" t="s">
        <v>2900</v>
      </c>
      <c r="B1230" s="177" t="s">
        <v>2901</v>
      </c>
      <c r="C1230" s="178" t="s">
        <v>26</v>
      </c>
      <c r="D1230" s="179">
        <v>2537.8000000000002</v>
      </c>
      <c r="E1230" s="179"/>
      <c r="F1230" s="179">
        <v>2537.8000000000002</v>
      </c>
      <c r="G1230" s="53">
        <v>9</v>
      </c>
    </row>
    <row r="1231" spans="1:7" ht="30">
      <c r="A1231" s="176" t="s">
        <v>2902</v>
      </c>
      <c r="B1231" s="177" t="s">
        <v>2903</v>
      </c>
      <c r="C1231" s="178" t="s">
        <v>26</v>
      </c>
      <c r="D1231" s="179">
        <v>867.33</v>
      </c>
      <c r="E1231" s="179"/>
      <c r="F1231" s="179">
        <v>867.33</v>
      </c>
      <c r="G1231" s="53">
        <v>9</v>
      </c>
    </row>
    <row r="1232" spans="1:7" ht="30">
      <c r="A1232" s="176" t="s">
        <v>2904</v>
      </c>
      <c r="B1232" s="177" t="s">
        <v>2905</v>
      </c>
      <c r="C1232" s="178" t="s">
        <v>26</v>
      </c>
      <c r="D1232" s="179">
        <v>664.33</v>
      </c>
      <c r="E1232" s="179">
        <v>19.010000000000002</v>
      </c>
      <c r="F1232" s="179">
        <v>683.34</v>
      </c>
      <c r="G1232" s="53">
        <v>9</v>
      </c>
    </row>
    <row r="1233" spans="1:7" ht="30">
      <c r="A1233" s="176" t="s">
        <v>2906</v>
      </c>
      <c r="B1233" s="177" t="s">
        <v>2907</v>
      </c>
      <c r="C1233" s="178" t="s">
        <v>26</v>
      </c>
      <c r="D1233" s="179">
        <v>2194.5700000000002</v>
      </c>
      <c r="E1233" s="179"/>
      <c r="F1233" s="179">
        <v>2194.5700000000002</v>
      </c>
      <c r="G1233" s="53">
        <v>9</v>
      </c>
    </row>
    <row r="1234" spans="1:7">
      <c r="A1234" s="176" t="s">
        <v>2908</v>
      </c>
      <c r="B1234" s="177" t="s">
        <v>2909</v>
      </c>
      <c r="C1234" s="178" t="s">
        <v>26</v>
      </c>
      <c r="D1234" s="179">
        <v>180.55</v>
      </c>
      <c r="E1234" s="179">
        <v>47.52</v>
      </c>
      <c r="F1234" s="179">
        <v>228.07</v>
      </c>
      <c r="G1234" s="53">
        <v>9</v>
      </c>
    </row>
    <row r="1235" spans="1:7" ht="30">
      <c r="A1235" s="176" t="s">
        <v>2910</v>
      </c>
      <c r="B1235" s="177" t="s">
        <v>2911</v>
      </c>
      <c r="C1235" s="178" t="s">
        <v>140</v>
      </c>
      <c r="D1235" s="179">
        <v>1167.74</v>
      </c>
      <c r="E1235" s="179">
        <v>204.34</v>
      </c>
      <c r="F1235" s="179">
        <v>1372.08</v>
      </c>
      <c r="G1235" s="53">
        <v>9</v>
      </c>
    </row>
    <row r="1236" spans="1:7">
      <c r="A1236" s="176" t="s">
        <v>2912</v>
      </c>
      <c r="B1236" s="177" t="s">
        <v>2913</v>
      </c>
      <c r="C1236" s="178" t="s">
        <v>26</v>
      </c>
      <c r="D1236" s="179">
        <v>265.45</v>
      </c>
      <c r="E1236" s="179">
        <v>9.31</v>
      </c>
      <c r="F1236" s="179">
        <v>274.76</v>
      </c>
      <c r="G1236" s="53">
        <v>9</v>
      </c>
    </row>
    <row r="1237" spans="1:7" ht="30">
      <c r="A1237" s="176" t="s">
        <v>2914</v>
      </c>
      <c r="B1237" s="177" t="s">
        <v>2915</v>
      </c>
      <c r="C1237" s="178" t="s">
        <v>26</v>
      </c>
      <c r="D1237" s="179">
        <v>2139.19</v>
      </c>
      <c r="E1237" s="179"/>
      <c r="F1237" s="179">
        <v>2139.19</v>
      </c>
      <c r="G1237" s="53">
        <v>9</v>
      </c>
    </row>
    <row r="1238" spans="1:7" ht="30">
      <c r="A1238" s="176" t="s">
        <v>2916</v>
      </c>
      <c r="B1238" s="177" t="s">
        <v>2917</v>
      </c>
      <c r="C1238" s="178" t="s">
        <v>26</v>
      </c>
      <c r="D1238" s="179">
        <v>1967.03</v>
      </c>
      <c r="E1238" s="179"/>
      <c r="F1238" s="179">
        <v>1967.03</v>
      </c>
      <c r="G1238" s="53">
        <v>9</v>
      </c>
    </row>
    <row r="1239" spans="1:7">
      <c r="A1239" s="176" t="s">
        <v>2918</v>
      </c>
      <c r="B1239" s="177" t="s">
        <v>2919</v>
      </c>
      <c r="C1239" s="178" t="s">
        <v>26</v>
      </c>
      <c r="D1239" s="179">
        <v>512.13</v>
      </c>
      <c r="E1239" s="179">
        <v>39.14</v>
      </c>
      <c r="F1239" s="179">
        <v>551.27</v>
      </c>
      <c r="G1239" s="53">
        <v>9</v>
      </c>
    </row>
    <row r="1240" spans="1:7" ht="30">
      <c r="A1240" s="176" t="s">
        <v>2920</v>
      </c>
      <c r="B1240" s="177" t="s">
        <v>2921</v>
      </c>
      <c r="C1240" s="178" t="s">
        <v>26</v>
      </c>
      <c r="D1240" s="179">
        <v>802.2</v>
      </c>
      <c r="E1240" s="179">
        <v>190.08</v>
      </c>
      <c r="F1240" s="179">
        <v>992.28</v>
      </c>
      <c r="G1240" s="53">
        <v>9</v>
      </c>
    </row>
    <row r="1241" spans="1:7">
      <c r="A1241" s="176" t="s">
        <v>2922</v>
      </c>
      <c r="B1241" s="177" t="s">
        <v>2923</v>
      </c>
      <c r="C1241" s="178" t="s">
        <v>26</v>
      </c>
      <c r="D1241" s="179">
        <v>494.01</v>
      </c>
      <c r="E1241" s="179">
        <v>94.75</v>
      </c>
      <c r="F1241" s="179">
        <v>588.76</v>
      </c>
      <c r="G1241" s="53">
        <v>9</v>
      </c>
    </row>
    <row r="1242" spans="1:7" ht="30">
      <c r="A1242" s="176" t="s">
        <v>2924</v>
      </c>
      <c r="B1242" s="177" t="s">
        <v>2925</v>
      </c>
      <c r="C1242" s="178" t="s">
        <v>23</v>
      </c>
      <c r="D1242" s="179">
        <v>281.89</v>
      </c>
      <c r="E1242" s="179">
        <v>9.51</v>
      </c>
      <c r="F1242" s="179">
        <v>291.39999999999998</v>
      </c>
      <c r="G1242" s="53">
        <v>9</v>
      </c>
    </row>
    <row r="1243" spans="1:7">
      <c r="A1243" s="176" t="s">
        <v>2926</v>
      </c>
      <c r="B1243" s="177" t="s">
        <v>2927</v>
      </c>
      <c r="C1243" s="178"/>
      <c r="D1243" s="179"/>
      <c r="E1243" s="179"/>
      <c r="F1243" s="179"/>
      <c r="G1243" s="53">
        <v>5</v>
      </c>
    </row>
    <row r="1244" spans="1:7" ht="30">
      <c r="A1244" s="176" t="s">
        <v>2928</v>
      </c>
      <c r="B1244" s="177" t="s">
        <v>2929</v>
      </c>
      <c r="C1244" s="178" t="s">
        <v>26</v>
      </c>
      <c r="D1244" s="179">
        <v>249.8</v>
      </c>
      <c r="E1244" s="179">
        <v>65.569999999999993</v>
      </c>
      <c r="F1244" s="179">
        <v>315.37</v>
      </c>
      <c r="G1244" s="53">
        <v>9</v>
      </c>
    </row>
    <row r="1245" spans="1:7">
      <c r="A1245" s="176" t="s">
        <v>2930</v>
      </c>
      <c r="B1245" s="177" t="s">
        <v>2931</v>
      </c>
      <c r="C1245" s="178" t="s">
        <v>24</v>
      </c>
      <c r="D1245" s="179">
        <v>496</v>
      </c>
      <c r="E1245" s="179">
        <v>133.07</v>
      </c>
      <c r="F1245" s="179">
        <v>629.07000000000005</v>
      </c>
      <c r="G1245" s="53">
        <v>9</v>
      </c>
    </row>
    <row r="1246" spans="1:7">
      <c r="A1246" s="176" t="s">
        <v>2932</v>
      </c>
      <c r="B1246" s="177" t="s">
        <v>2933</v>
      </c>
      <c r="C1246" s="178" t="s">
        <v>24</v>
      </c>
      <c r="D1246" s="179">
        <v>497.68</v>
      </c>
      <c r="E1246" s="179">
        <v>133.07</v>
      </c>
      <c r="F1246" s="179">
        <v>630.75</v>
      </c>
      <c r="G1246" s="53">
        <v>9</v>
      </c>
    </row>
    <row r="1247" spans="1:7">
      <c r="A1247" s="176" t="s">
        <v>2934</v>
      </c>
      <c r="B1247" s="177" t="s">
        <v>2935</v>
      </c>
      <c r="C1247" s="178" t="s">
        <v>24</v>
      </c>
      <c r="D1247" s="179">
        <v>504.9</v>
      </c>
      <c r="E1247" s="179">
        <v>133.07</v>
      </c>
      <c r="F1247" s="179">
        <v>637.97</v>
      </c>
      <c r="G1247" s="53">
        <v>9</v>
      </c>
    </row>
    <row r="1248" spans="1:7">
      <c r="A1248" s="176" t="s">
        <v>2936</v>
      </c>
      <c r="B1248" s="177" t="s">
        <v>2937</v>
      </c>
      <c r="C1248" s="178" t="s">
        <v>24</v>
      </c>
      <c r="D1248" s="179">
        <v>529.48</v>
      </c>
      <c r="E1248" s="179">
        <v>133.07</v>
      </c>
      <c r="F1248" s="179">
        <v>662.55</v>
      </c>
      <c r="G1248" s="53">
        <v>9</v>
      </c>
    </row>
    <row r="1249" spans="1:7">
      <c r="A1249" s="176" t="s">
        <v>2938</v>
      </c>
      <c r="B1249" s="177" t="s">
        <v>2939</v>
      </c>
      <c r="C1249" s="178" t="s">
        <v>24</v>
      </c>
      <c r="D1249" s="179">
        <v>716.81</v>
      </c>
      <c r="E1249" s="179">
        <v>133.07</v>
      </c>
      <c r="F1249" s="179">
        <v>849.88</v>
      </c>
      <c r="G1249" s="53">
        <v>9</v>
      </c>
    </row>
    <row r="1250" spans="1:7">
      <c r="A1250" s="176" t="s">
        <v>2940</v>
      </c>
      <c r="B1250" s="177" t="s">
        <v>2941</v>
      </c>
      <c r="C1250" s="178" t="s">
        <v>24</v>
      </c>
      <c r="D1250" s="179">
        <v>839.16</v>
      </c>
      <c r="E1250" s="179">
        <v>166.33</v>
      </c>
      <c r="F1250" s="179">
        <v>1005.49</v>
      </c>
      <c r="G1250" s="53">
        <v>9</v>
      </c>
    </row>
    <row r="1251" spans="1:7">
      <c r="A1251" s="176" t="s">
        <v>2942</v>
      </c>
      <c r="B1251" s="177" t="s">
        <v>2943</v>
      </c>
      <c r="C1251" s="178" t="s">
        <v>24</v>
      </c>
      <c r="D1251" s="179">
        <v>893.56</v>
      </c>
      <c r="E1251" s="179">
        <v>192.46</v>
      </c>
      <c r="F1251" s="179">
        <v>1086.02</v>
      </c>
      <c r="G1251" s="53">
        <v>9</v>
      </c>
    </row>
    <row r="1252" spans="1:7" ht="30">
      <c r="A1252" s="176" t="s">
        <v>2944</v>
      </c>
      <c r="B1252" s="177" t="s">
        <v>2945</v>
      </c>
      <c r="C1252" s="178" t="s">
        <v>24</v>
      </c>
      <c r="D1252" s="179">
        <v>335.31</v>
      </c>
      <c r="E1252" s="179">
        <v>66.53</v>
      </c>
      <c r="F1252" s="179">
        <v>401.84</v>
      </c>
      <c r="G1252" s="53">
        <v>9</v>
      </c>
    </row>
    <row r="1253" spans="1:7" ht="30">
      <c r="A1253" s="176" t="s">
        <v>2946</v>
      </c>
      <c r="B1253" s="177" t="s">
        <v>2947</v>
      </c>
      <c r="C1253" s="178" t="s">
        <v>24</v>
      </c>
      <c r="D1253" s="179">
        <v>344.21</v>
      </c>
      <c r="E1253" s="179">
        <v>66.53</v>
      </c>
      <c r="F1253" s="179">
        <v>410.74</v>
      </c>
      <c r="G1253" s="53">
        <v>9</v>
      </c>
    </row>
    <row r="1254" spans="1:7" ht="30">
      <c r="A1254" s="176" t="s">
        <v>2948</v>
      </c>
      <c r="B1254" s="177" t="s">
        <v>2949</v>
      </c>
      <c r="C1254" s="178" t="s">
        <v>24</v>
      </c>
      <c r="D1254" s="179">
        <v>368.79</v>
      </c>
      <c r="E1254" s="179">
        <v>66.53</v>
      </c>
      <c r="F1254" s="179">
        <v>435.32</v>
      </c>
      <c r="G1254" s="53">
        <v>9</v>
      </c>
    </row>
    <row r="1255" spans="1:7">
      <c r="A1255" s="176" t="s">
        <v>2950</v>
      </c>
      <c r="B1255" s="177" t="s">
        <v>2951</v>
      </c>
      <c r="C1255" s="178" t="s">
        <v>24</v>
      </c>
      <c r="D1255" s="179">
        <v>996.85</v>
      </c>
      <c r="E1255" s="179">
        <v>66.53</v>
      </c>
      <c r="F1255" s="179">
        <v>1063.3800000000001</v>
      </c>
      <c r="G1255" s="53">
        <v>9</v>
      </c>
    </row>
    <row r="1256" spans="1:7">
      <c r="A1256" s="176" t="s">
        <v>2952</v>
      </c>
      <c r="B1256" s="177" t="s">
        <v>2953</v>
      </c>
      <c r="C1256" s="178" t="s">
        <v>24</v>
      </c>
      <c r="D1256" s="179">
        <v>1005.75</v>
      </c>
      <c r="E1256" s="179">
        <v>66.53</v>
      </c>
      <c r="F1256" s="179">
        <v>1072.28</v>
      </c>
      <c r="G1256" s="53">
        <v>9</v>
      </c>
    </row>
    <row r="1257" spans="1:7">
      <c r="A1257" s="176" t="s">
        <v>2954</v>
      </c>
      <c r="B1257" s="177" t="s">
        <v>2955</v>
      </c>
      <c r="C1257" s="178" t="s">
        <v>24</v>
      </c>
      <c r="D1257" s="179">
        <v>1430.64</v>
      </c>
      <c r="E1257" s="179">
        <v>123.56</v>
      </c>
      <c r="F1257" s="179">
        <v>1554.2</v>
      </c>
      <c r="G1257" s="53">
        <v>9</v>
      </c>
    </row>
    <row r="1258" spans="1:7">
      <c r="A1258" s="176" t="s">
        <v>2956</v>
      </c>
      <c r="B1258" s="177" t="s">
        <v>2957</v>
      </c>
      <c r="C1258" s="178" t="s">
        <v>24</v>
      </c>
      <c r="D1258" s="179">
        <v>1461.87</v>
      </c>
      <c r="E1258" s="179">
        <v>123.56</v>
      </c>
      <c r="F1258" s="179">
        <v>1585.43</v>
      </c>
      <c r="G1258" s="53">
        <v>9</v>
      </c>
    </row>
    <row r="1259" spans="1:7">
      <c r="A1259" s="176" t="s">
        <v>2958</v>
      </c>
      <c r="B1259" s="177" t="s">
        <v>2959</v>
      </c>
      <c r="C1259" s="178" t="s">
        <v>24</v>
      </c>
      <c r="D1259" s="179">
        <v>1510.46</v>
      </c>
      <c r="E1259" s="179">
        <v>123.56</v>
      </c>
      <c r="F1259" s="179">
        <v>1634.02</v>
      </c>
      <c r="G1259" s="53">
        <v>9</v>
      </c>
    </row>
    <row r="1260" spans="1:7">
      <c r="A1260" s="176" t="s">
        <v>2960</v>
      </c>
      <c r="B1260" s="177" t="s">
        <v>2961</v>
      </c>
      <c r="C1260" s="178" t="s">
        <v>24</v>
      </c>
      <c r="D1260" s="179">
        <v>1774.78</v>
      </c>
      <c r="E1260" s="179">
        <v>161.56</v>
      </c>
      <c r="F1260" s="179">
        <v>1936.34</v>
      </c>
      <c r="G1260" s="53">
        <v>9</v>
      </c>
    </row>
    <row r="1261" spans="1:7">
      <c r="A1261" s="176" t="s">
        <v>2962</v>
      </c>
      <c r="B1261" s="177" t="s">
        <v>2963</v>
      </c>
      <c r="C1261" s="178" t="s">
        <v>24</v>
      </c>
      <c r="D1261" s="179">
        <v>1888.62</v>
      </c>
      <c r="E1261" s="179">
        <v>161.56</v>
      </c>
      <c r="F1261" s="179">
        <v>2050.1799999999998</v>
      </c>
      <c r="G1261" s="53">
        <v>9</v>
      </c>
    </row>
    <row r="1262" spans="1:7">
      <c r="A1262" s="176" t="s">
        <v>2964</v>
      </c>
      <c r="B1262" s="177" t="s">
        <v>2965</v>
      </c>
      <c r="C1262" s="178" t="s">
        <v>24</v>
      </c>
      <c r="D1262" s="179">
        <v>1189.8499999999999</v>
      </c>
      <c r="E1262" s="179">
        <v>66.53</v>
      </c>
      <c r="F1262" s="179">
        <v>1256.3800000000001</v>
      </c>
      <c r="G1262" s="53">
        <v>9</v>
      </c>
    </row>
    <row r="1263" spans="1:7">
      <c r="A1263" s="176" t="s">
        <v>2966</v>
      </c>
      <c r="B1263" s="177" t="s">
        <v>2967</v>
      </c>
      <c r="C1263" s="178" t="s">
        <v>24</v>
      </c>
      <c r="D1263" s="179">
        <v>1404.95</v>
      </c>
      <c r="E1263" s="179">
        <v>66.53</v>
      </c>
      <c r="F1263" s="179">
        <v>1471.48</v>
      </c>
      <c r="G1263" s="53">
        <v>9</v>
      </c>
    </row>
    <row r="1264" spans="1:7">
      <c r="A1264" s="176" t="s">
        <v>2968</v>
      </c>
      <c r="B1264" s="177" t="s">
        <v>2969</v>
      </c>
      <c r="C1264" s="178" t="s">
        <v>24</v>
      </c>
      <c r="D1264" s="179">
        <v>776.81</v>
      </c>
      <c r="E1264" s="179">
        <v>166.33</v>
      </c>
      <c r="F1264" s="179">
        <v>943.14</v>
      </c>
      <c r="G1264" s="53">
        <v>9</v>
      </c>
    </row>
    <row r="1265" spans="1:7">
      <c r="A1265" s="176" t="s">
        <v>2970</v>
      </c>
      <c r="B1265" s="177" t="s">
        <v>2971</v>
      </c>
      <c r="C1265" s="178"/>
      <c r="D1265" s="179"/>
      <c r="E1265" s="179"/>
      <c r="F1265" s="179"/>
      <c r="G1265" s="53">
        <v>5</v>
      </c>
    </row>
    <row r="1266" spans="1:7" ht="30">
      <c r="A1266" s="176" t="s">
        <v>2972</v>
      </c>
      <c r="B1266" s="177" t="s">
        <v>2973</v>
      </c>
      <c r="C1266" s="178" t="s">
        <v>26</v>
      </c>
      <c r="D1266" s="179">
        <v>259.23</v>
      </c>
      <c r="E1266" s="179">
        <v>65.569999999999993</v>
      </c>
      <c r="F1266" s="179">
        <v>324.8</v>
      </c>
      <c r="G1266" s="53">
        <v>9</v>
      </c>
    </row>
    <row r="1267" spans="1:7" ht="30">
      <c r="A1267" s="176" t="s">
        <v>2974</v>
      </c>
      <c r="B1267" s="177" t="s">
        <v>2975</v>
      </c>
      <c r="C1267" s="178" t="s">
        <v>24</v>
      </c>
      <c r="D1267" s="179">
        <v>506.69</v>
      </c>
      <c r="E1267" s="179">
        <v>133.07</v>
      </c>
      <c r="F1267" s="179">
        <v>639.76</v>
      </c>
      <c r="G1267" s="53">
        <v>9</v>
      </c>
    </row>
    <row r="1268" spans="1:7" ht="30">
      <c r="A1268" s="176" t="s">
        <v>2976</v>
      </c>
      <c r="B1268" s="177" t="s">
        <v>2977</v>
      </c>
      <c r="C1268" s="178" t="s">
        <v>24</v>
      </c>
      <c r="D1268" s="179">
        <v>516.07000000000005</v>
      </c>
      <c r="E1268" s="179">
        <v>133.07</v>
      </c>
      <c r="F1268" s="179">
        <v>649.14</v>
      </c>
      <c r="G1268" s="53">
        <v>9</v>
      </c>
    </row>
    <row r="1269" spans="1:7" ht="30">
      <c r="A1269" s="176" t="s">
        <v>2978</v>
      </c>
      <c r="B1269" s="177" t="s">
        <v>2979</v>
      </c>
      <c r="C1269" s="178" t="s">
        <v>24</v>
      </c>
      <c r="D1269" s="179">
        <v>545.33000000000004</v>
      </c>
      <c r="E1269" s="179">
        <v>133.07</v>
      </c>
      <c r="F1269" s="179">
        <v>678.4</v>
      </c>
      <c r="G1269" s="53">
        <v>9</v>
      </c>
    </row>
    <row r="1270" spans="1:7" ht="30">
      <c r="A1270" s="176" t="s">
        <v>2980</v>
      </c>
      <c r="B1270" s="177" t="s">
        <v>2981</v>
      </c>
      <c r="C1270" s="178"/>
      <c r="D1270" s="179"/>
      <c r="E1270" s="179"/>
      <c r="F1270" s="179"/>
      <c r="G1270" s="53">
        <v>5</v>
      </c>
    </row>
    <row r="1271" spans="1:7" ht="45">
      <c r="A1271" s="176" t="s">
        <v>2982</v>
      </c>
      <c r="B1271" s="177" t="s">
        <v>2983</v>
      </c>
      <c r="C1271" s="178" t="s">
        <v>24</v>
      </c>
      <c r="D1271" s="179">
        <v>618.91999999999996</v>
      </c>
      <c r="E1271" s="179"/>
      <c r="F1271" s="179">
        <v>618.91999999999996</v>
      </c>
      <c r="G1271" s="53">
        <v>9</v>
      </c>
    </row>
    <row r="1272" spans="1:7" ht="30">
      <c r="A1272" s="176" t="s">
        <v>2984</v>
      </c>
      <c r="B1272" s="177" t="s">
        <v>2985</v>
      </c>
      <c r="C1272" s="178"/>
      <c r="D1272" s="179"/>
      <c r="E1272" s="179"/>
      <c r="F1272" s="179"/>
      <c r="G1272" s="53">
        <v>5</v>
      </c>
    </row>
    <row r="1273" spans="1:7" ht="45">
      <c r="A1273" s="176" t="s">
        <v>2986</v>
      </c>
      <c r="B1273" s="177" t="s">
        <v>2987</v>
      </c>
      <c r="C1273" s="178" t="s">
        <v>24</v>
      </c>
      <c r="D1273" s="179">
        <v>618.91999999999996</v>
      </c>
      <c r="E1273" s="179"/>
      <c r="F1273" s="179">
        <v>618.91999999999996</v>
      </c>
      <c r="G1273" s="53">
        <v>9</v>
      </c>
    </row>
    <row r="1274" spans="1:7" ht="45">
      <c r="A1274" s="176" t="s">
        <v>2988</v>
      </c>
      <c r="B1274" s="177" t="s">
        <v>2989</v>
      </c>
      <c r="C1274" s="178" t="s">
        <v>24</v>
      </c>
      <c r="D1274" s="179">
        <v>636.32000000000005</v>
      </c>
      <c r="E1274" s="179"/>
      <c r="F1274" s="179">
        <v>636.32000000000005</v>
      </c>
      <c r="G1274" s="53">
        <v>9</v>
      </c>
    </row>
    <row r="1275" spans="1:7" ht="45">
      <c r="A1275" s="176" t="s">
        <v>2990</v>
      </c>
      <c r="B1275" s="177" t="s">
        <v>2991</v>
      </c>
      <c r="C1275" s="178" t="s">
        <v>24</v>
      </c>
      <c r="D1275" s="179">
        <v>618.91999999999996</v>
      </c>
      <c r="E1275" s="179"/>
      <c r="F1275" s="179">
        <v>618.91999999999996</v>
      </c>
      <c r="G1275" s="53">
        <v>9</v>
      </c>
    </row>
    <row r="1276" spans="1:7" ht="60">
      <c r="A1276" s="176" t="s">
        <v>2992</v>
      </c>
      <c r="B1276" s="177" t="s">
        <v>2993</v>
      </c>
      <c r="C1276" s="178" t="s">
        <v>24</v>
      </c>
      <c r="D1276" s="179">
        <v>768.86</v>
      </c>
      <c r="E1276" s="179"/>
      <c r="F1276" s="179">
        <v>768.86</v>
      </c>
      <c r="G1276" s="53">
        <v>9</v>
      </c>
    </row>
    <row r="1277" spans="1:7" ht="60">
      <c r="A1277" s="176" t="s">
        <v>2994</v>
      </c>
      <c r="B1277" s="177" t="s">
        <v>2995</v>
      </c>
      <c r="C1277" s="178" t="s">
        <v>24</v>
      </c>
      <c r="D1277" s="179">
        <v>805.78</v>
      </c>
      <c r="E1277" s="179"/>
      <c r="F1277" s="179">
        <v>805.78</v>
      </c>
      <c r="G1277" s="53">
        <v>9</v>
      </c>
    </row>
    <row r="1278" spans="1:7" ht="60">
      <c r="A1278" s="176" t="s">
        <v>2996</v>
      </c>
      <c r="B1278" s="177" t="s">
        <v>2997</v>
      </c>
      <c r="C1278" s="178" t="s">
        <v>24</v>
      </c>
      <c r="D1278" s="179">
        <v>900.68</v>
      </c>
      <c r="E1278" s="179"/>
      <c r="F1278" s="179">
        <v>900.68</v>
      </c>
      <c r="G1278" s="53">
        <v>9</v>
      </c>
    </row>
    <row r="1279" spans="1:7">
      <c r="A1279" s="176" t="s">
        <v>2998</v>
      </c>
      <c r="B1279" s="177" t="s">
        <v>2999</v>
      </c>
      <c r="C1279" s="178"/>
      <c r="D1279" s="179"/>
      <c r="E1279" s="179"/>
      <c r="F1279" s="179"/>
      <c r="G1279" s="53">
        <v>5</v>
      </c>
    </row>
    <row r="1280" spans="1:7">
      <c r="A1280" s="176" t="s">
        <v>3000</v>
      </c>
      <c r="B1280" s="177" t="s">
        <v>3001</v>
      </c>
      <c r="C1280" s="178" t="s">
        <v>24</v>
      </c>
      <c r="D1280" s="179"/>
      <c r="E1280" s="179">
        <v>61.78</v>
      </c>
      <c r="F1280" s="179">
        <v>61.78</v>
      </c>
      <c r="G1280" s="53">
        <v>9</v>
      </c>
    </row>
    <row r="1281" spans="1:7">
      <c r="A1281" s="176" t="s">
        <v>3002</v>
      </c>
      <c r="B1281" s="177" t="s">
        <v>3003</v>
      </c>
      <c r="C1281" s="178" t="s">
        <v>24</v>
      </c>
      <c r="D1281" s="179"/>
      <c r="E1281" s="179">
        <v>76.03</v>
      </c>
      <c r="F1281" s="179">
        <v>76.03</v>
      </c>
      <c r="G1281" s="53">
        <v>9</v>
      </c>
    </row>
    <row r="1282" spans="1:7">
      <c r="A1282" s="176" t="s">
        <v>3004</v>
      </c>
      <c r="B1282" s="177" t="s">
        <v>3005</v>
      </c>
      <c r="C1282" s="178" t="s">
        <v>23</v>
      </c>
      <c r="D1282" s="179"/>
      <c r="E1282" s="179">
        <v>2.37</v>
      </c>
      <c r="F1282" s="179">
        <v>2.37</v>
      </c>
      <c r="G1282" s="53">
        <v>9</v>
      </c>
    </row>
    <row r="1283" spans="1:7">
      <c r="A1283" s="176" t="s">
        <v>3006</v>
      </c>
      <c r="B1283" s="177" t="s">
        <v>3007</v>
      </c>
      <c r="C1283" s="178" t="s">
        <v>23</v>
      </c>
      <c r="D1283" s="179">
        <v>42.53</v>
      </c>
      <c r="E1283" s="179">
        <v>14.26</v>
      </c>
      <c r="F1283" s="179">
        <v>56.79</v>
      </c>
      <c r="G1283" s="53">
        <v>9</v>
      </c>
    </row>
    <row r="1284" spans="1:7" ht="30">
      <c r="A1284" s="176" t="s">
        <v>3008</v>
      </c>
      <c r="B1284" s="177" t="s">
        <v>3009</v>
      </c>
      <c r="C1284" s="178" t="s">
        <v>26</v>
      </c>
      <c r="D1284" s="179">
        <v>1612.54</v>
      </c>
      <c r="E1284" s="179">
        <v>190.08</v>
      </c>
      <c r="F1284" s="179">
        <v>1802.62</v>
      </c>
      <c r="G1284" s="53">
        <v>9</v>
      </c>
    </row>
    <row r="1285" spans="1:7">
      <c r="A1285" s="176" t="s">
        <v>3010</v>
      </c>
      <c r="B1285" s="177" t="s">
        <v>3011</v>
      </c>
      <c r="C1285" s="178" t="s">
        <v>23</v>
      </c>
      <c r="D1285" s="179">
        <v>6.69</v>
      </c>
      <c r="E1285" s="179">
        <v>2.37</v>
      </c>
      <c r="F1285" s="179">
        <v>9.06</v>
      </c>
      <c r="G1285" s="53">
        <v>9</v>
      </c>
    </row>
    <row r="1286" spans="1:7">
      <c r="A1286" s="176" t="s">
        <v>3012</v>
      </c>
      <c r="B1286" s="177" t="s">
        <v>3013</v>
      </c>
      <c r="C1286" s="178" t="s">
        <v>24</v>
      </c>
      <c r="D1286" s="179">
        <v>313.07</v>
      </c>
      <c r="E1286" s="179"/>
      <c r="F1286" s="179">
        <v>313.07</v>
      </c>
      <c r="G1286" s="53">
        <v>9</v>
      </c>
    </row>
    <row r="1287" spans="1:7">
      <c r="A1287" s="176" t="s">
        <v>3014</v>
      </c>
      <c r="B1287" s="177" t="s">
        <v>3015</v>
      </c>
      <c r="C1287" s="178" t="s">
        <v>26</v>
      </c>
      <c r="D1287" s="179">
        <v>1157.3</v>
      </c>
      <c r="E1287" s="179">
        <v>23.77</v>
      </c>
      <c r="F1287" s="179">
        <v>1181.07</v>
      </c>
      <c r="G1287" s="53">
        <v>9</v>
      </c>
    </row>
    <row r="1288" spans="1:7">
      <c r="A1288" s="176" t="s">
        <v>3016</v>
      </c>
      <c r="B1288" s="177" t="s">
        <v>3017</v>
      </c>
      <c r="C1288" s="178" t="s">
        <v>26</v>
      </c>
      <c r="D1288" s="179">
        <v>128.72</v>
      </c>
      <c r="E1288" s="179">
        <v>23.77</v>
      </c>
      <c r="F1288" s="179">
        <v>152.49</v>
      </c>
      <c r="G1288" s="53">
        <v>9</v>
      </c>
    </row>
    <row r="1289" spans="1:7">
      <c r="A1289" s="176" t="s">
        <v>3018</v>
      </c>
      <c r="B1289" s="177" t="s">
        <v>3019</v>
      </c>
      <c r="C1289" s="178" t="s">
        <v>26</v>
      </c>
      <c r="D1289" s="179">
        <v>456.26</v>
      </c>
      <c r="E1289" s="179">
        <v>23.77</v>
      </c>
      <c r="F1289" s="179">
        <v>480.03</v>
      </c>
      <c r="G1289" s="53">
        <v>9</v>
      </c>
    </row>
    <row r="1290" spans="1:7">
      <c r="A1290" s="176" t="s">
        <v>3020</v>
      </c>
      <c r="B1290" s="177" t="s">
        <v>3021</v>
      </c>
      <c r="C1290" s="178" t="s">
        <v>24</v>
      </c>
      <c r="D1290" s="179">
        <v>225.77</v>
      </c>
      <c r="E1290" s="179">
        <v>71.290000000000006</v>
      </c>
      <c r="F1290" s="179">
        <v>297.06</v>
      </c>
      <c r="G1290" s="53">
        <v>9</v>
      </c>
    </row>
    <row r="1291" spans="1:7">
      <c r="A1291" s="176" t="s">
        <v>3022</v>
      </c>
      <c r="B1291" s="177" t="s">
        <v>3023</v>
      </c>
      <c r="C1291" s="178" t="s">
        <v>24</v>
      </c>
      <c r="D1291" s="179">
        <v>227.45</v>
      </c>
      <c r="E1291" s="179">
        <v>71.290000000000006</v>
      </c>
      <c r="F1291" s="179">
        <v>298.74</v>
      </c>
      <c r="G1291" s="53">
        <v>9</v>
      </c>
    </row>
    <row r="1292" spans="1:7">
      <c r="A1292" s="176" t="s">
        <v>3024</v>
      </c>
      <c r="B1292" s="177" t="s">
        <v>3025</v>
      </c>
      <c r="C1292" s="178" t="s">
        <v>24</v>
      </c>
      <c r="D1292" s="179">
        <v>234.67</v>
      </c>
      <c r="E1292" s="179">
        <v>71.290000000000006</v>
      </c>
      <c r="F1292" s="179">
        <v>305.95999999999998</v>
      </c>
      <c r="G1292" s="53">
        <v>9</v>
      </c>
    </row>
    <row r="1293" spans="1:7">
      <c r="A1293" s="176" t="s">
        <v>3026</v>
      </c>
      <c r="B1293" s="177" t="s">
        <v>3027</v>
      </c>
      <c r="C1293" s="178" t="s">
        <v>24</v>
      </c>
      <c r="D1293" s="179">
        <v>259.25</v>
      </c>
      <c r="E1293" s="179">
        <v>71.290000000000006</v>
      </c>
      <c r="F1293" s="179">
        <v>330.54</v>
      </c>
      <c r="G1293" s="53">
        <v>9</v>
      </c>
    </row>
    <row r="1294" spans="1:7" ht="30">
      <c r="A1294" s="176" t="s">
        <v>3028</v>
      </c>
      <c r="B1294" s="177" t="s">
        <v>3029</v>
      </c>
      <c r="C1294" s="178" t="s">
        <v>24</v>
      </c>
      <c r="D1294" s="179">
        <v>1018.73</v>
      </c>
      <c r="E1294" s="179">
        <v>71.290000000000006</v>
      </c>
      <c r="F1294" s="179">
        <v>1090.02</v>
      </c>
      <c r="G1294" s="53">
        <v>9</v>
      </c>
    </row>
    <row r="1295" spans="1:7" ht="30">
      <c r="A1295" s="176" t="s">
        <v>3030</v>
      </c>
      <c r="B1295" s="177" t="s">
        <v>3031</v>
      </c>
      <c r="C1295" s="178" t="s">
        <v>24</v>
      </c>
      <c r="D1295" s="179">
        <v>1141.78</v>
      </c>
      <c r="E1295" s="179">
        <v>71.290000000000006</v>
      </c>
      <c r="F1295" s="179">
        <v>1213.07</v>
      </c>
      <c r="G1295" s="53">
        <v>9</v>
      </c>
    </row>
    <row r="1296" spans="1:7" ht="30">
      <c r="A1296" s="176" t="s">
        <v>3032</v>
      </c>
      <c r="B1296" s="177" t="s">
        <v>3033</v>
      </c>
      <c r="C1296" s="178" t="s">
        <v>24</v>
      </c>
      <c r="D1296" s="179">
        <v>1134.22</v>
      </c>
      <c r="E1296" s="179">
        <v>71.290000000000006</v>
      </c>
      <c r="F1296" s="179">
        <v>1205.51</v>
      </c>
      <c r="G1296" s="53">
        <v>9</v>
      </c>
    </row>
    <row r="1297" spans="1:7" ht="30">
      <c r="A1297" s="176" t="s">
        <v>24670</v>
      </c>
      <c r="B1297" s="177" t="s">
        <v>24671</v>
      </c>
      <c r="C1297" s="178" t="s">
        <v>26</v>
      </c>
      <c r="D1297" s="179">
        <v>604.12</v>
      </c>
      <c r="E1297" s="179">
        <v>38.58</v>
      </c>
      <c r="F1297" s="179">
        <v>642.70000000000005</v>
      </c>
      <c r="G1297" s="53">
        <v>9</v>
      </c>
    </row>
    <row r="1298" spans="1:7" ht="30">
      <c r="A1298" s="176" t="s">
        <v>3034</v>
      </c>
      <c r="B1298" s="177" t="s">
        <v>3035</v>
      </c>
      <c r="C1298" s="178" t="s">
        <v>26</v>
      </c>
      <c r="D1298" s="179">
        <v>1214.47</v>
      </c>
      <c r="E1298" s="179">
        <v>71.290000000000006</v>
      </c>
      <c r="F1298" s="179">
        <v>1285.76</v>
      </c>
      <c r="G1298" s="53">
        <v>9</v>
      </c>
    </row>
    <row r="1299" spans="1:7">
      <c r="A1299" s="176" t="s">
        <v>3036</v>
      </c>
      <c r="B1299" s="177" t="s">
        <v>3037</v>
      </c>
      <c r="C1299" s="178"/>
      <c r="D1299" s="179"/>
      <c r="E1299" s="179"/>
      <c r="F1299" s="179"/>
      <c r="G1299" s="53">
        <v>2</v>
      </c>
    </row>
    <row r="1300" spans="1:7">
      <c r="A1300" s="176" t="s">
        <v>3038</v>
      </c>
      <c r="B1300" s="177" t="s">
        <v>3039</v>
      </c>
      <c r="C1300" s="178"/>
      <c r="D1300" s="179"/>
      <c r="E1300" s="179"/>
      <c r="F1300" s="179"/>
      <c r="G1300" s="53">
        <v>5</v>
      </c>
    </row>
    <row r="1301" spans="1:7">
      <c r="A1301" s="176" t="s">
        <v>3040</v>
      </c>
      <c r="B1301" s="177" t="s">
        <v>3041</v>
      </c>
      <c r="C1301" s="178" t="s">
        <v>26</v>
      </c>
      <c r="D1301" s="179">
        <v>680.35</v>
      </c>
      <c r="E1301" s="179">
        <v>30.16</v>
      </c>
      <c r="F1301" s="179">
        <v>710.51</v>
      </c>
      <c r="G1301" s="53">
        <v>9</v>
      </c>
    </row>
    <row r="1302" spans="1:7">
      <c r="A1302" s="176" t="s">
        <v>3042</v>
      </c>
      <c r="B1302" s="177" t="s">
        <v>3043</v>
      </c>
      <c r="C1302" s="178" t="s">
        <v>26</v>
      </c>
      <c r="D1302" s="179">
        <v>1428.44</v>
      </c>
      <c r="E1302" s="179">
        <v>30.16</v>
      </c>
      <c r="F1302" s="179">
        <v>1458.6</v>
      </c>
      <c r="G1302" s="53">
        <v>9</v>
      </c>
    </row>
    <row r="1303" spans="1:7">
      <c r="A1303" s="176" t="s">
        <v>3044</v>
      </c>
      <c r="B1303" s="177" t="s">
        <v>3045</v>
      </c>
      <c r="C1303" s="178" t="s">
        <v>26</v>
      </c>
      <c r="D1303" s="179">
        <v>865.88</v>
      </c>
      <c r="E1303" s="179">
        <v>30.16</v>
      </c>
      <c r="F1303" s="179">
        <v>896.04</v>
      </c>
      <c r="G1303" s="53">
        <v>9</v>
      </c>
    </row>
    <row r="1304" spans="1:7">
      <c r="A1304" s="176" t="s">
        <v>3046</v>
      </c>
      <c r="B1304" s="177" t="s">
        <v>3047</v>
      </c>
      <c r="C1304" s="178" t="s">
        <v>26</v>
      </c>
      <c r="D1304" s="179">
        <v>772.32</v>
      </c>
      <c r="E1304" s="179">
        <v>30.16</v>
      </c>
      <c r="F1304" s="179">
        <v>802.48</v>
      </c>
      <c r="G1304" s="53">
        <v>9</v>
      </c>
    </row>
    <row r="1305" spans="1:7">
      <c r="A1305" s="176" t="s">
        <v>3048</v>
      </c>
      <c r="B1305" s="177" t="s">
        <v>3049</v>
      </c>
      <c r="C1305" s="178" t="s">
        <v>26</v>
      </c>
      <c r="D1305" s="179">
        <v>328.81</v>
      </c>
      <c r="E1305" s="179">
        <v>30.16</v>
      </c>
      <c r="F1305" s="179">
        <v>358.97</v>
      </c>
      <c r="G1305" s="53">
        <v>9</v>
      </c>
    </row>
    <row r="1306" spans="1:7">
      <c r="A1306" s="176" t="s">
        <v>3050</v>
      </c>
      <c r="B1306" s="177" t="s">
        <v>3051</v>
      </c>
      <c r="C1306" s="178" t="s">
        <v>26</v>
      </c>
      <c r="D1306" s="179">
        <v>954.36</v>
      </c>
      <c r="E1306" s="179">
        <v>30.16</v>
      </c>
      <c r="F1306" s="179">
        <v>984.52</v>
      </c>
      <c r="G1306" s="53">
        <v>9</v>
      </c>
    </row>
    <row r="1307" spans="1:7" ht="30">
      <c r="A1307" s="176" t="s">
        <v>3052</v>
      </c>
      <c r="B1307" s="177" t="s">
        <v>3053</v>
      </c>
      <c r="C1307" s="178" t="s">
        <v>26</v>
      </c>
      <c r="D1307" s="179">
        <v>276.48</v>
      </c>
      <c r="E1307" s="179"/>
      <c r="F1307" s="179">
        <v>276.48</v>
      </c>
      <c r="G1307" s="53">
        <v>9</v>
      </c>
    </row>
    <row r="1308" spans="1:7" ht="45">
      <c r="A1308" s="176" t="s">
        <v>3054</v>
      </c>
      <c r="B1308" s="177" t="s">
        <v>3055</v>
      </c>
      <c r="C1308" s="178" t="s">
        <v>26</v>
      </c>
      <c r="D1308" s="179">
        <v>864.13</v>
      </c>
      <c r="E1308" s="179">
        <v>28.96</v>
      </c>
      <c r="F1308" s="179">
        <v>893.09</v>
      </c>
      <c r="G1308" s="53">
        <v>9</v>
      </c>
    </row>
    <row r="1309" spans="1:7" ht="45">
      <c r="A1309" s="176" t="s">
        <v>3056</v>
      </c>
      <c r="B1309" s="177" t="s">
        <v>3057</v>
      </c>
      <c r="C1309" s="178" t="s">
        <v>26</v>
      </c>
      <c r="D1309" s="179">
        <v>755.23</v>
      </c>
      <c r="E1309" s="179">
        <v>28.96</v>
      </c>
      <c r="F1309" s="179">
        <v>784.19</v>
      </c>
      <c r="G1309" s="53">
        <v>9</v>
      </c>
    </row>
    <row r="1310" spans="1:7" ht="30">
      <c r="A1310" s="176" t="s">
        <v>3058</v>
      </c>
      <c r="B1310" s="177" t="s">
        <v>3059</v>
      </c>
      <c r="C1310" s="178" t="s">
        <v>26</v>
      </c>
      <c r="D1310" s="179">
        <v>2011.4</v>
      </c>
      <c r="E1310" s="179">
        <v>76.64</v>
      </c>
      <c r="F1310" s="179">
        <v>2088.04</v>
      </c>
      <c r="G1310" s="53">
        <v>9</v>
      </c>
    </row>
    <row r="1311" spans="1:7">
      <c r="A1311" s="176" t="s">
        <v>3060</v>
      </c>
      <c r="B1311" s="177" t="s">
        <v>3061</v>
      </c>
      <c r="C1311" s="178" t="s">
        <v>26</v>
      </c>
      <c r="D1311" s="179">
        <v>1117.3599999999999</v>
      </c>
      <c r="E1311" s="179">
        <v>90.38</v>
      </c>
      <c r="F1311" s="179">
        <v>1207.74</v>
      </c>
      <c r="G1311" s="53">
        <v>9</v>
      </c>
    </row>
    <row r="1312" spans="1:7">
      <c r="A1312" s="176" t="s">
        <v>3062</v>
      </c>
      <c r="B1312" s="177" t="s">
        <v>3063</v>
      </c>
      <c r="C1312" s="178"/>
      <c r="D1312" s="179"/>
      <c r="E1312" s="179"/>
      <c r="F1312" s="179"/>
      <c r="G1312" s="53">
        <v>5</v>
      </c>
    </row>
    <row r="1313" spans="1:7">
      <c r="A1313" s="176" t="s">
        <v>3064</v>
      </c>
      <c r="B1313" s="177" t="s">
        <v>3065</v>
      </c>
      <c r="C1313" s="178" t="s">
        <v>26</v>
      </c>
      <c r="D1313" s="179">
        <v>996.58</v>
      </c>
      <c r="E1313" s="179">
        <v>90.38</v>
      </c>
      <c r="F1313" s="179">
        <v>1086.96</v>
      </c>
      <c r="G1313" s="53">
        <v>9</v>
      </c>
    </row>
    <row r="1314" spans="1:7">
      <c r="A1314" s="176" t="s">
        <v>3066</v>
      </c>
      <c r="B1314" s="177" t="s">
        <v>3067</v>
      </c>
      <c r="C1314" s="178" t="s">
        <v>26</v>
      </c>
      <c r="D1314" s="179">
        <v>854.38</v>
      </c>
      <c r="E1314" s="179">
        <v>90.38</v>
      </c>
      <c r="F1314" s="179">
        <v>944.76</v>
      </c>
      <c r="G1314" s="53">
        <v>9</v>
      </c>
    </row>
    <row r="1315" spans="1:7" ht="30">
      <c r="A1315" s="176" t="s">
        <v>3068</v>
      </c>
      <c r="B1315" s="177" t="s">
        <v>3069</v>
      </c>
      <c r="C1315" s="178" t="s">
        <v>24</v>
      </c>
      <c r="D1315" s="179">
        <v>1356.95</v>
      </c>
      <c r="E1315" s="179">
        <v>159.33000000000001</v>
      </c>
      <c r="F1315" s="179">
        <v>1516.28</v>
      </c>
      <c r="G1315" s="53">
        <v>9</v>
      </c>
    </row>
    <row r="1316" spans="1:7" ht="30">
      <c r="A1316" s="176" t="s">
        <v>3070</v>
      </c>
      <c r="B1316" s="177" t="s">
        <v>3071</v>
      </c>
      <c r="C1316" s="178" t="s">
        <v>24</v>
      </c>
      <c r="D1316" s="179">
        <v>1548.44</v>
      </c>
      <c r="E1316" s="179">
        <v>159.33000000000001</v>
      </c>
      <c r="F1316" s="179">
        <v>1707.77</v>
      </c>
      <c r="G1316" s="53">
        <v>9</v>
      </c>
    </row>
    <row r="1317" spans="1:7" ht="30">
      <c r="A1317" s="176" t="s">
        <v>3072</v>
      </c>
      <c r="B1317" s="177" t="s">
        <v>3073</v>
      </c>
      <c r="C1317" s="178" t="s">
        <v>26</v>
      </c>
      <c r="D1317" s="179">
        <v>969.03</v>
      </c>
      <c r="E1317" s="179">
        <v>90.38</v>
      </c>
      <c r="F1317" s="179">
        <v>1059.4100000000001</v>
      </c>
      <c r="G1317" s="53">
        <v>9</v>
      </c>
    </row>
    <row r="1318" spans="1:7" ht="30">
      <c r="A1318" s="176" t="s">
        <v>3074</v>
      </c>
      <c r="B1318" s="177" t="s">
        <v>3075</v>
      </c>
      <c r="C1318" s="178" t="s">
        <v>24</v>
      </c>
      <c r="D1318" s="179">
        <v>2273.0100000000002</v>
      </c>
      <c r="E1318" s="179">
        <v>159.33000000000001</v>
      </c>
      <c r="F1318" s="179">
        <v>2432.34</v>
      </c>
      <c r="G1318" s="53">
        <v>9</v>
      </c>
    </row>
    <row r="1319" spans="1:7" ht="30">
      <c r="A1319" s="176" t="s">
        <v>3076</v>
      </c>
      <c r="B1319" s="177" t="s">
        <v>3077</v>
      </c>
      <c r="C1319" s="178" t="s">
        <v>24</v>
      </c>
      <c r="D1319" s="179">
        <v>2415.5300000000002</v>
      </c>
      <c r="E1319" s="179">
        <v>159.33000000000001</v>
      </c>
      <c r="F1319" s="179">
        <v>2574.86</v>
      </c>
      <c r="G1319" s="53">
        <v>9</v>
      </c>
    </row>
    <row r="1320" spans="1:7">
      <c r="A1320" s="176" t="s">
        <v>3078</v>
      </c>
      <c r="B1320" s="177" t="s">
        <v>3079</v>
      </c>
      <c r="C1320" s="178" t="s">
        <v>26</v>
      </c>
      <c r="D1320" s="179">
        <v>910.98</v>
      </c>
      <c r="E1320" s="179">
        <v>90.38</v>
      </c>
      <c r="F1320" s="179">
        <v>1001.36</v>
      </c>
      <c r="G1320" s="53">
        <v>9</v>
      </c>
    </row>
    <row r="1321" spans="1:7">
      <c r="A1321" s="176" t="s">
        <v>3080</v>
      </c>
      <c r="B1321" s="177" t="s">
        <v>3081</v>
      </c>
      <c r="C1321" s="178" t="s">
        <v>26</v>
      </c>
      <c r="D1321" s="179">
        <v>429.41</v>
      </c>
      <c r="E1321" s="179">
        <v>90.38</v>
      </c>
      <c r="F1321" s="179">
        <v>519.79</v>
      </c>
      <c r="G1321" s="53">
        <v>9</v>
      </c>
    </row>
    <row r="1322" spans="1:7">
      <c r="A1322" s="176" t="s">
        <v>3082</v>
      </c>
      <c r="B1322" s="177" t="s">
        <v>22933</v>
      </c>
      <c r="C1322" s="178" t="s">
        <v>26</v>
      </c>
      <c r="D1322" s="179">
        <v>1516.58</v>
      </c>
      <c r="E1322" s="179">
        <v>90.38</v>
      </c>
      <c r="F1322" s="179">
        <v>1606.96</v>
      </c>
      <c r="G1322" s="53">
        <v>9</v>
      </c>
    </row>
    <row r="1323" spans="1:7" ht="30">
      <c r="A1323" s="176" t="s">
        <v>3083</v>
      </c>
      <c r="B1323" s="177" t="s">
        <v>3084</v>
      </c>
      <c r="C1323" s="178" t="s">
        <v>26</v>
      </c>
      <c r="D1323" s="179">
        <v>970.65</v>
      </c>
      <c r="E1323" s="179">
        <v>68.95</v>
      </c>
      <c r="F1323" s="179">
        <v>1039.5999999999999</v>
      </c>
      <c r="G1323" s="53">
        <v>9</v>
      </c>
    </row>
    <row r="1324" spans="1:7" ht="30">
      <c r="A1324" s="176" t="s">
        <v>3085</v>
      </c>
      <c r="B1324" s="177" t="s">
        <v>3086</v>
      </c>
      <c r="C1324" s="178" t="s">
        <v>26</v>
      </c>
      <c r="D1324" s="179">
        <v>801.33</v>
      </c>
      <c r="E1324" s="179">
        <v>90.38</v>
      </c>
      <c r="F1324" s="179">
        <v>891.71</v>
      </c>
      <c r="G1324" s="53">
        <v>9</v>
      </c>
    </row>
    <row r="1325" spans="1:7" ht="30">
      <c r="A1325" s="176" t="s">
        <v>3087</v>
      </c>
      <c r="B1325" s="177" t="s">
        <v>3088</v>
      </c>
      <c r="C1325" s="178" t="s">
        <v>26</v>
      </c>
      <c r="D1325" s="179">
        <v>696.04</v>
      </c>
      <c r="E1325" s="179">
        <v>90.38</v>
      </c>
      <c r="F1325" s="179">
        <v>786.42</v>
      </c>
      <c r="G1325" s="53">
        <v>9</v>
      </c>
    </row>
    <row r="1326" spans="1:7">
      <c r="A1326" s="176" t="s">
        <v>3089</v>
      </c>
      <c r="B1326" s="177" t="s">
        <v>3090</v>
      </c>
      <c r="C1326" s="178" t="s">
        <v>26</v>
      </c>
      <c r="D1326" s="179">
        <v>1233.21</v>
      </c>
      <c r="E1326" s="179">
        <v>90.38</v>
      </c>
      <c r="F1326" s="179">
        <v>1323.59</v>
      </c>
      <c r="G1326" s="53">
        <v>9</v>
      </c>
    </row>
    <row r="1327" spans="1:7">
      <c r="A1327" s="176" t="s">
        <v>3091</v>
      </c>
      <c r="B1327" s="177" t="s">
        <v>3092</v>
      </c>
      <c r="C1327" s="178" t="s">
        <v>26</v>
      </c>
      <c r="D1327" s="179">
        <v>1542.33</v>
      </c>
      <c r="E1327" s="179">
        <v>90.38</v>
      </c>
      <c r="F1327" s="179">
        <v>1632.71</v>
      </c>
      <c r="G1327" s="53">
        <v>9</v>
      </c>
    </row>
    <row r="1328" spans="1:7" ht="30">
      <c r="A1328" s="176" t="s">
        <v>3093</v>
      </c>
      <c r="B1328" s="177" t="s">
        <v>3094</v>
      </c>
      <c r="C1328" s="178" t="s">
        <v>26</v>
      </c>
      <c r="D1328" s="179">
        <v>1041.52</v>
      </c>
      <c r="E1328" s="179">
        <v>90.38</v>
      </c>
      <c r="F1328" s="179">
        <v>1131.9000000000001</v>
      </c>
      <c r="G1328" s="53">
        <v>9</v>
      </c>
    </row>
    <row r="1329" spans="1:7">
      <c r="A1329" s="176" t="s">
        <v>3095</v>
      </c>
      <c r="B1329" s="177" t="s">
        <v>3096</v>
      </c>
      <c r="C1329" s="178" t="s">
        <v>26</v>
      </c>
      <c r="D1329" s="179">
        <v>1146.6199999999999</v>
      </c>
      <c r="E1329" s="179">
        <v>60.07</v>
      </c>
      <c r="F1329" s="179">
        <v>1206.69</v>
      </c>
      <c r="G1329" s="53">
        <v>9</v>
      </c>
    </row>
    <row r="1330" spans="1:7">
      <c r="A1330" s="176" t="s">
        <v>3097</v>
      </c>
      <c r="B1330" s="177" t="s">
        <v>3098</v>
      </c>
      <c r="C1330" s="178" t="s">
        <v>26</v>
      </c>
      <c r="D1330" s="179">
        <v>1160.67</v>
      </c>
      <c r="E1330" s="179">
        <v>68.95</v>
      </c>
      <c r="F1330" s="179">
        <v>1229.6199999999999</v>
      </c>
      <c r="G1330" s="53">
        <v>9</v>
      </c>
    </row>
    <row r="1331" spans="1:7" ht="30">
      <c r="A1331" s="176" t="s">
        <v>3099</v>
      </c>
      <c r="B1331" s="177" t="s">
        <v>3100</v>
      </c>
      <c r="C1331" s="178" t="s">
        <v>26</v>
      </c>
      <c r="D1331" s="179">
        <v>2124.83</v>
      </c>
      <c r="E1331" s="179">
        <v>60.07</v>
      </c>
      <c r="F1331" s="179">
        <v>2184.9</v>
      </c>
      <c r="G1331" s="53">
        <v>9</v>
      </c>
    </row>
    <row r="1332" spans="1:7" ht="30">
      <c r="A1332" s="176" t="s">
        <v>3101</v>
      </c>
      <c r="B1332" s="177" t="s">
        <v>3102</v>
      </c>
      <c r="C1332" s="178" t="s">
        <v>26</v>
      </c>
      <c r="D1332" s="179">
        <v>1458.28</v>
      </c>
      <c r="E1332" s="179">
        <v>60.07</v>
      </c>
      <c r="F1332" s="179">
        <v>1518.35</v>
      </c>
      <c r="G1332" s="53">
        <v>9</v>
      </c>
    </row>
    <row r="1333" spans="1:7">
      <c r="A1333" s="176" t="s">
        <v>3103</v>
      </c>
      <c r="B1333" s="177" t="s">
        <v>3104</v>
      </c>
      <c r="C1333" s="178" t="s">
        <v>26</v>
      </c>
      <c r="D1333" s="179">
        <v>1644.05</v>
      </c>
      <c r="E1333" s="179">
        <v>30.16</v>
      </c>
      <c r="F1333" s="179">
        <v>1674.21</v>
      </c>
      <c r="G1333" s="53">
        <v>9</v>
      </c>
    </row>
    <row r="1334" spans="1:7">
      <c r="A1334" s="176" t="s">
        <v>3105</v>
      </c>
      <c r="B1334" s="177" t="s">
        <v>3106</v>
      </c>
      <c r="C1334" s="178" t="s">
        <v>26</v>
      </c>
      <c r="D1334" s="179">
        <v>297.62</v>
      </c>
      <c r="E1334" s="179">
        <v>47.52</v>
      </c>
      <c r="F1334" s="179">
        <v>345.14</v>
      </c>
      <c r="G1334" s="53">
        <v>9</v>
      </c>
    </row>
    <row r="1335" spans="1:7" ht="30">
      <c r="A1335" s="176" t="s">
        <v>3107</v>
      </c>
      <c r="B1335" s="177" t="s">
        <v>3108</v>
      </c>
      <c r="C1335" s="178" t="s">
        <v>26</v>
      </c>
      <c r="D1335" s="179">
        <v>812.83</v>
      </c>
      <c r="E1335" s="179">
        <v>90.38</v>
      </c>
      <c r="F1335" s="179">
        <v>903.21</v>
      </c>
      <c r="G1335" s="53">
        <v>9</v>
      </c>
    </row>
    <row r="1336" spans="1:7" ht="30">
      <c r="A1336" s="176" t="s">
        <v>3109</v>
      </c>
      <c r="B1336" s="177" t="s">
        <v>3110</v>
      </c>
      <c r="C1336" s="178" t="s">
        <v>26</v>
      </c>
      <c r="D1336" s="179">
        <v>1199.27</v>
      </c>
      <c r="E1336" s="179">
        <v>143.41999999999999</v>
      </c>
      <c r="F1336" s="179">
        <v>1342.69</v>
      </c>
      <c r="G1336" s="53">
        <v>9</v>
      </c>
    </row>
    <row r="1337" spans="1:7" ht="30">
      <c r="A1337" s="176" t="s">
        <v>3111</v>
      </c>
      <c r="B1337" s="177" t="s">
        <v>3112</v>
      </c>
      <c r="C1337" s="178" t="s">
        <v>26</v>
      </c>
      <c r="D1337" s="179">
        <v>6716.28</v>
      </c>
      <c r="E1337" s="179">
        <v>177.04</v>
      </c>
      <c r="F1337" s="179">
        <v>6893.32</v>
      </c>
      <c r="G1337" s="53">
        <v>9</v>
      </c>
    </row>
    <row r="1338" spans="1:7" ht="30">
      <c r="A1338" s="176" t="s">
        <v>3113</v>
      </c>
      <c r="B1338" s="177" t="s">
        <v>3114</v>
      </c>
      <c r="C1338" s="178" t="s">
        <v>26</v>
      </c>
      <c r="D1338" s="179">
        <v>1017.19</v>
      </c>
      <c r="E1338" s="179">
        <v>60.07</v>
      </c>
      <c r="F1338" s="179">
        <v>1077.26</v>
      </c>
      <c r="G1338" s="53">
        <v>9</v>
      </c>
    </row>
    <row r="1339" spans="1:7" ht="30">
      <c r="A1339" s="176" t="s">
        <v>3115</v>
      </c>
      <c r="B1339" s="177" t="s">
        <v>3116</v>
      </c>
      <c r="C1339" s="178" t="s">
        <v>26</v>
      </c>
      <c r="D1339" s="179">
        <v>1599.19</v>
      </c>
      <c r="E1339" s="179">
        <v>68.64</v>
      </c>
      <c r="F1339" s="179">
        <v>1667.83</v>
      </c>
      <c r="G1339" s="53">
        <v>9</v>
      </c>
    </row>
    <row r="1340" spans="1:7" ht="30">
      <c r="A1340" s="176" t="s">
        <v>3117</v>
      </c>
      <c r="B1340" s="177" t="s">
        <v>3118</v>
      </c>
      <c r="C1340" s="178" t="s">
        <v>26</v>
      </c>
      <c r="D1340" s="179">
        <v>1404.44</v>
      </c>
      <c r="E1340" s="179">
        <v>90.38</v>
      </c>
      <c r="F1340" s="179">
        <v>1494.82</v>
      </c>
      <c r="G1340" s="53">
        <v>9</v>
      </c>
    </row>
    <row r="1341" spans="1:7">
      <c r="A1341" s="176" t="s">
        <v>3119</v>
      </c>
      <c r="B1341" s="177" t="s">
        <v>3120</v>
      </c>
      <c r="C1341" s="178"/>
      <c r="D1341" s="179"/>
      <c r="E1341" s="179"/>
      <c r="F1341" s="179"/>
      <c r="G1341" s="53">
        <v>5</v>
      </c>
    </row>
    <row r="1342" spans="1:7" ht="30">
      <c r="A1342" s="176" t="s">
        <v>3121</v>
      </c>
      <c r="B1342" s="177" t="s">
        <v>3122</v>
      </c>
      <c r="C1342" s="178" t="s">
        <v>23</v>
      </c>
      <c r="D1342" s="179">
        <v>888.8</v>
      </c>
      <c r="E1342" s="179">
        <v>47.52</v>
      </c>
      <c r="F1342" s="179">
        <v>936.32</v>
      </c>
      <c r="G1342" s="53">
        <v>9</v>
      </c>
    </row>
    <row r="1343" spans="1:7">
      <c r="A1343" s="176" t="s">
        <v>3123</v>
      </c>
      <c r="B1343" s="177" t="s">
        <v>3124</v>
      </c>
      <c r="C1343" s="178" t="s">
        <v>23</v>
      </c>
      <c r="D1343" s="179">
        <v>824.95</v>
      </c>
      <c r="E1343" s="179">
        <v>19.010000000000002</v>
      </c>
      <c r="F1343" s="179">
        <v>843.96</v>
      </c>
      <c r="G1343" s="53">
        <v>9</v>
      </c>
    </row>
    <row r="1344" spans="1:7">
      <c r="A1344" s="176" t="s">
        <v>3125</v>
      </c>
      <c r="B1344" s="177" t="s">
        <v>3126</v>
      </c>
      <c r="C1344" s="178" t="s">
        <v>23</v>
      </c>
      <c r="D1344" s="179">
        <v>1317.74</v>
      </c>
      <c r="E1344" s="179">
        <v>47.52</v>
      </c>
      <c r="F1344" s="179">
        <v>1365.26</v>
      </c>
      <c r="G1344" s="53">
        <v>9</v>
      </c>
    </row>
    <row r="1345" spans="1:7">
      <c r="A1345" s="176" t="s">
        <v>3127</v>
      </c>
      <c r="B1345" s="177" t="s">
        <v>3128</v>
      </c>
      <c r="C1345" s="178" t="s">
        <v>26</v>
      </c>
      <c r="D1345" s="179">
        <v>1334.25</v>
      </c>
      <c r="E1345" s="179">
        <v>95.04</v>
      </c>
      <c r="F1345" s="179">
        <v>1429.29</v>
      </c>
      <c r="G1345" s="53">
        <v>9</v>
      </c>
    </row>
    <row r="1346" spans="1:7" ht="30">
      <c r="A1346" s="176" t="s">
        <v>3129</v>
      </c>
      <c r="B1346" s="177" t="s">
        <v>3130</v>
      </c>
      <c r="C1346" s="178" t="s">
        <v>26</v>
      </c>
      <c r="D1346" s="179">
        <v>1073.1199999999999</v>
      </c>
      <c r="E1346" s="179">
        <v>15.68</v>
      </c>
      <c r="F1346" s="179">
        <v>1088.8</v>
      </c>
      <c r="G1346" s="53">
        <v>9</v>
      </c>
    </row>
    <row r="1347" spans="1:7" ht="30">
      <c r="A1347" s="176" t="s">
        <v>3131</v>
      </c>
      <c r="B1347" s="177" t="s">
        <v>22934</v>
      </c>
      <c r="C1347" s="178" t="s">
        <v>26</v>
      </c>
      <c r="D1347" s="179">
        <v>383.59</v>
      </c>
      <c r="E1347" s="179">
        <v>206.79</v>
      </c>
      <c r="F1347" s="179">
        <v>590.38</v>
      </c>
      <c r="G1347" s="53">
        <v>9</v>
      </c>
    </row>
    <row r="1348" spans="1:7" ht="45">
      <c r="A1348" s="176" t="s">
        <v>3132</v>
      </c>
      <c r="B1348" s="177" t="s">
        <v>3133</v>
      </c>
      <c r="C1348" s="178" t="s">
        <v>26</v>
      </c>
      <c r="D1348" s="179">
        <v>1027.07</v>
      </c>
      <c r="E1348" s="179">
        <v>30.16</v>
      </c>
      <c r="F1348" s="179">
        <v>1057.23</v>
      </c>
      <c r="G1348" s="53">
        <v>9</v>
      </c>
    </row>
    <row r="1349" spans="1:7" ht="30">
      <c r="A1349" s="176" t="s">
        <v>3134</v>
      </c>
      <c r="B1349" s="177" t="s">
        <v>3135</v>
      </c>
      <c r="C1349" s="178" t="s">
        <v>26</v>
      </c>
      <c r="D1349" s="179">
        <v>702</v>
      </c>
      <c r="E1349" s="179">
        <v>60.07</v>
      </c>
      <c r="F1349" s="179">
        <v>762.07</v>
      </c>
      <c r="G1349" s="53">
        <v>9</v>
      </c>
    </row>
    <row r="1350" spans="1:7">
      <c r="A1350" s="176" t="s">
        <v>3136</v>
      </c>
      <c r="B1350" s="177" t="s">
        <v>3137</v>
      </c>
      <c r="C1350" s="178" t="s">
        <v>23</v>
      </c>
      <c r="D1350" s="179">
        <v>206.61</v>
      </c>
      <c r="E1350" s="179">
        <v>23.77</v>
      </c>
      <c r="F1350" s="179">
        <v>230.38</v>
      </c>
      <c r="G1350" s="53">
        <v>9</v>
      </c>
    </row>
    <row r="1351" spans="1:7">
      <c r="A1351" s="176" t="s">
        <v>3138</v>
      </c>
      <c r="B1351" s="177" t="s">
        <v>3139</v>
      </c>
      <c r="C1351" s="178" t="s">
        <v>23</v>
      </c>
      <c r="D1351" s="179">
        <v>253.73</v>
      </c>
      <c r="E1351" s="179">
        <v>23.77</v>
      </c>
      <c r="F1351" s="179">
        <v>277.5</v>
      </c>
      <c r="G1351" s="53">
        <v>9</v>
      </c>
    </row>
    <row r="1352" spans="1:7" ht="30">
      <c r="A1352" s="176" t="s">
        <v>3140</v>
      </c>
      <c r="B1352" s="177" t="s">
        <v>3141</v>
      </c>
      <c r="C1352" s="178" t="s">
        <v>26</v>
      </c>
      <c r="D1352" s="179">
        <v>1384.79</v>
      </c>
      <c r="E1352" s="179">
        <v>68.95</v>
      </c>
      <c r="F1352" s="179">
        <v>1453.74</v>
      </c>
      <c r="G1352" s="53">
        <v>9</v>
      </c>
    </row>
    <row r="1353" spans="1:7" ht="30">
      <c r="A1353" s="176" t="s">
        <v>3142</v>
      </c>
      <c r="B1353" s="177" t="s">
        <v>3143</v>
      </c>
      <c r="C1353" s="178" t="s">
        <v>26</v>
      </c>
      <c r="D1353" s="179">
        <v>1208.67</v>
      </c>
      <c r="E1353" s="179">
        <v>30.16</v>
      </c>
      <c r="F1353" s="179">
        <v>1238.83</v>
      </c>
      <c r="G1353" s="53">
        <v>9</v>
      </c>
    </row>
    <row r="1354" spans="1:7" ht="30">
      <c r="A1354" s="176" t="s">
        <v>3144</v>
      </c>
      <c r="B1354" s="177" t="s">
        <v>3145</v>
      </c>
      <c r="C1354" s="178" t="s">
        <v>26</v>
      </c>
      <c r="D1354" s="179">
        <v>1231.3499999999999</v>
      </c>
      <c r="E1354" s="179">
        <v>60.07</v>
      </c>
      <c r="F1354" s="179">
        <v>1291.42</v>
      </c>
      <c r="G1354" s="53">
        <v>9</v>
      </c>
    </row>
    <row r="1355" spans="1:7" ht="30">
      <c r="A1355" s="176" t="s">
        <v>3146</v>
      </c>
      <c r="B1355" s="177" t="s">
        <v>3147</v>
      </c>
      <c r="C1355" s="178" t="s">
        <v>26</v>
      </c>
      <c r="D1355" s="179">
        <v>718.29</v>
      </c>
      <c r="E1355" s="179">
        <v>19.010000000000002</v>
      </c>
      <c r="F1355" s="179">
        <v>737.3</v>
      </c>
      <c r="G1355" s="53">
        <v>9</v>
      </c>
    </row>
    <row r="1356" spans="1:7" ht="45">
      <c r="A1356" s="176" t="s">
        <v>3148</v>
      </c>
      <c r="B1356" s="177" t="s">
        <v>3149</v>
      </c>
      <c r="C1356" s="178" t="s">
        <v>26</v>
      </c>
      <c r="D1356" s="179">
        <v>652.54</v>
      </c>
      <c r="E1356" s="179"/>
      <c r="F1356" s="179">
        <v>652.54</v>
      </c>
      <c r="G1356" s="53">
        <v>9</v>
      </c>
    </row>
    <row r="1357" spans="1:7">
      <c r="A1357" s="176" t="s">
        <v>3150</v>
      </c>
      <c r="B1357" s="177" t="s">
        <v>3151</v>
      </c>
      <c r="C1357" s="178"/>
      <c r="D1357" s="179"/>
      <c r="E1357" s="179"/>
      <c r="F1357" s="179"/>
      <c r="G1357" s="53">
        <v>5</v>
      </c>
    </row>
    <row r="1358" spans="1:7" ht="30">
      <c r="A1358" s="176" t="s">
        <v>3152</v>
      </c>
      <c r="B1358" s="177" t="s">
        <v>3153</v>
      </c>
      <c r="C1358" s="178" t="s">
        <v>26</v>
      </c>
      <c r="D1358" s="179">
        <v>3185.99</v>
      </c>
      <c r="E1358" s="179">
        <v>66.739999999999995</v>
      </c>
      <c r="F1358" s="179">
        <v>3252.73</v>
      </c>
      <c r="G1358" s="53">
        <v>9</v>
      </c>
    </row>
    <row r="1359" spans="1:7" ht="30">
      <c r="A1359" s="176" t="s">
        <v>3154</v>
      </c>
      <c r="B1359" s="177" t="s">
        <v>3155</v>
      </c>
      <c r="C1359" s="178" t="s">
        <v>26</v>
      </c>
      <c r="D1359" s="179">
        <v>1875.67</v>
      </c>
      <c r="E1359" s="179">
        <v>66.739999999999995</v>
      </c>
      <c r="F1359" s="179">
        <v>1942.41</v>
      </c>
      <c r="G1359" s="53">
        <v>9</v>
      </c>
    </row>
    <row r="1360" spans="1:7" ht="30">
      <c r="A1360" s="176" t="s">
        <v>3156</v>
      </c>
      <c r="B1360" s="177" t="s">
        <v>3157</v>
      </c>
      <c r="C1360" s="178" t="s">
        <v>26</v>
      </c>
      <c r="D1360" s="179">
        <v>2011.78</v>
      </c>
      <c r="E1360" s="179">
        <v>66.739999999999995</v>
      </c>
      <c r="F1360" s="179">
        <v>2078.52</v>
      </c>
      <c r="G1360" s="53">
        <v>9</v>
      </c>
    </row>
    <row r="1361" spans="1:7" ht="30">
      <c r="A1361" s="176" t="s">
        <v>3158</v>
      </c>
      <c r="B1361" s="177" t="s">
        <v>3159</v>
      </c>
      <c r="C1361" s="178" t="s">
        <v>26</v>
      </c>
      <c r="D1361" s="179">
        <v>3047.44</v>
      </c>
      <c r="E1361" s="179">
        <v>66.739999999999995</v>
      </c>
      <c r="F1361" s="179">
        <v>3114.18</v>
      </c>
      <c r="G1361" s="53">
        <v>9</v>
      </c>
    </row>
    <row r="1362" spans="1:7" ht="30">
      <c r="A1362" s="176" t="s">
        <v>3160</v>
      </c>
      <c r="B1362" s="177" t="s">
        <v>3161</v>
      </c>
      <c r="C1362" s="178" t="s">
        <v>26</v>
      </c>
      <c r="D1362" s="179">
        <v>2456.61</v>
      </c>
      <c r="E1362" s="179">
        <v>122.2</v>
      </c>
      <c r="F1362" s="179">
        <v>2578.81</v>
      </c>
      <c r="G1362" s="53">
        <v>9</v>
      </c>
    </row>
    <row r="1363" spans="1:7" ht="45">
      <c r="A1363" s="176" t="s">
        <v>3162</v>
      </c>
      <c r="B1363" s="177" t="s">
        <v>3163</v>
      </c>
      <c r="C1363" s="178" t="s">
        <v>26</v>
      </c>
      <c r="D1363" s="179">
        <v>3701.38</v>
      </c>
      <c r="E1363" s="179">
        <v>122.2</v>
      </c>
      <c r="F1363" s="179">
        <v>3823.58</v>
      </c>
      <c r="G1363" s="53">
        <v>9</v>
      </c>
    </row>
    <row r="1364" spans="1:7" ht="45">
      <c r="A1364" s="176" t="s">
        <v>3164</v>
      </c>
      <c r="B1364" s="177" t="s">
        <v>3165</v>
      </c>
      <c r="C1364" s="178" t="s">
        <v>26</v>
      </c>
      <c r="D1364" s="179">
        <v>2960.43</v>
      </c>
      <c r="E1364" s="179">
        <v>122.2</v>
      </c>
      <c r="F1364" s="179">
        <v>3082.63</v>
      </c>
      <c r="G1364" s="53">
        <v>9</v>
      </c>
    </row>
    <row r="1365" spans="1:7" ht="45">
      <c r="A1365" s="176" t="s">
        <v>3166</v>
      </c>
      <c r="B1365" s="177" t="s">
        <v>3167</v>
      </c>
      <c r="C1365" s="178" t="s">
        <v>26</v>
      </c>
      <c r="D1365" s="179">
        <v>3746.88</v>
      </c>
      <c r="E1365" s="179">
        <v>122.2</v>
      </c>
      <c r="F1365" s="179">
        <v>3869.08</v>
      </c>
      <c r="G1365" s="53">
        <v>9</v>
      </c>
    </row>
    <row r="1366" spans="1:7" ht="30">
      <c r="A1366" s="176" t="s">
        <v>3168</v>
      </c>
      <c r="B1366" s="177" t="s">
        <v>3169</v>
      </c>
      <c r="C1366" s="178" t="s">
        <v>26</v>
      </c>
      <c r="D1366" s="179">
        <v>2433.27</v>
      </c>
      <c r="E1366" s="179">
        <v>66.739999999999995</v>
      </c>
      <c r="F1366" s="179">
        <v>2500.0100000000002</v>
      </c>
      <c r="G1366" s="53">
        <v>9</v>
      </c>
    </row>
    <row r="1367" spans="1:7" ht="30">
      <c r="A1367" s="176" t="s">
        <v>3170</v>
      </c>
      <c r="B1367" s="177" t="s">
        <v>3171</v>
      </c>
      <c r="C1367" s="178" t="s">
        <v>26</v>
      </c>
      <c r="D1367" s="179">
        <v>2455.6799999999998</v>
      </c>
      <c r="E1367" s="179">
        <v>66.739999999999995</v>
      </c>
      <c r="F1367" s="179">
        <v>2522.42</v>
      </c>
      <c r="G1367" s="53">
        <v>9</v>
      </c>
    </row>
    <row r="1368" spans="1:7" ht="30">
      <c r="A1368" s="176" t="s">
        <v>3172</v>
      </c>
      <c r="B1368" s="177" t="s">
        <v>3173</v>
      </c>
      <c r="C1368" s="178" t="s">
        <v>26</v>
      </c>
      <c r="D1368" s="179">
        <v>3643.97</v>
      </c>
      <c r="E1368" s="179">
        <v>66.739999999999995</v>
      </c>
      <c r="F1368" s="179">
        <v>3710.71</v>
      </c>
      <c r="G1368" s="53">
        <v>9</v>
      </c>
    </row>
    <row r="1369" spans="1:7" ht="30">
      <c r="A1369" s="176" t="s">
        <v>3174</v>
      </c>
      <c r="B1369" s="177" t="s">
        <v>3175</v>
      </c>
      <c r="C1369" s="178" t="s">
        <v>26</v>
      </c>
      <c r="D1369" s="179">
        <v>3030.96</v>
      </c>
      <c r="E1369" s="179">
        <v>122.2</v>
      </c>
      <c r="F1369" s="179">
        <v>3153.16</v>
      </c>
      <c r="G1369" s="53">
        <v>9</v>
      </c>
    </row>
    <row r="1370" spans="1:7" ht="45">
      <c r="A1370" s="176" t="s">
        <v>3176</v>
      </c>
      <c r="B1370" s="177" t="s">
        <v>3177</v>
      </c>
      <c r="C1370" s="178" t="s">
        <v>26</v>
      </c>
      <c r="D1370" s="179">
        <v>4289.91</v>
      </c>
      <c r="E1370" s="179">
        <v>122.2</v>
      </c>
      <c r="F1370" s="179">
        <v>4412.1099999999997</v>
      </c>
      <c r="G1370" s="53">
        <v>9</v>
      </c>
    </row>
    <row r="1371" spans="1:7" ht="45">
      <c r="A1371" s="176" t="s">
        <v>3178</v>
      </c>
      <c r="B1371" s="177" t="s">
        <v>3179</v>
      </c>
      <c r="C1371" s="178" t="s">
        <v>26</v>
      </c>
      <c r="D1371" s="179">
        <v>3283.57</v>
      </c>
      <c r="E1371" s="179">
        <v>122.2</v>
      </c>
      <c r="F1371" s="179">
        <v>3405.77</v>
      </c>
      <c r="G1371" s="53">
        <v>9</v>
      </c>
    </row>
    <row r="1372" spans="1:7" ht="45">
      <c r="A1372" s="176" t="s">
        <v>3180</v>
      </c>
      <c r="B1372" s="177" t="s">
        <v>3181</v>
      </c>
      <c r="C1372" s="178" t="s">
        <v>26</v>
      </c>
      <c r="D1372" s="179">
        <v>4324.07</v>
      </c>
      <c r="E1372" s="179">
        <v>122.2</v>
      </c>
      <c r="F1372" s="179">
        <v>4446.2700000000004</v>
      </c>
      <c r="G1372" s="53">
        <v>9</v>
      </c>
    </row>
    <row r="1373" spans="1:7" ht="45">
      <c r="A1373" s="176" t="s">
        <v>3182</v>
      </c>
      <c r="B1373" s="177" t="s">
        <v>3183</v>
      </c>
      <c r="C1373" s="178" t="s">
        <v>26</v>
      </c>
      <c r="D1373" s="179">
        <v>4390.26</v>
      </c>
      <c r="E1373" s="179">
        <v>122.2</v>
      </c>
      <c r="F1373" s="179">
        <v>4512.46</v>
      </c>
      <c r="G1373" s="53">
        <v>9</v>
      </c>
    </row>
    <row r="1374" spans="1:7" ht="45">
      <c r="A1374" s="176" t="s">
        <v>3184</v>
      </c>
      <c r="B1374" s="177" t="s">
        <v>3185</v>
      </c>
      <c r="C1374" s="178" t="s">
        <v>26</v>
      </c>
      <c r="D1374" s="179">
        <v>4213.26</v>
      </c>
      <c r="E1374" s="179">
        <v>66.739999999999995</v>
      </c>
      <c r="F1374" s="179">
        <v>4280</v>
      </c>
      <c r="G1374" s="53">
        <v>9</v>
      </c>
    </row>
    <row r="1375" spans="1:7" ht="30">
      <c r="A1375" s="176" t="s">
        <v>3186</v>
      </c>
      <c r="B1375" s="177" t="s">
        <v>3187</v>
      </c>
      <c r="C1375" s="178" t="s">
        <v>26</v>
      </c>
      <c r="D1375" s="179">
        <v>2667.92</v>
      </c>
      <c r="E1375" s="179">
        <v>66.739999999999995</v>
      </c>
      <c r="F1375" s="179">
        <v>2734.66</v>
      </c>
      <c r="G1375" s="53">
        <v>9</v>
      </c>
    </row>
    <row r="1376" spans="1:7" ht="45">
      <c r="A1376" s="176" t="s">
        <v>3188</v>
      </c>
      <c r="B1376" s="177" t="s">
        <v>3189</v>
      </c>
      <c r="C1376" s="178" t="s">
        <v>26</v>
      </c>
      <c r="D1376" s="179">
        <v>4524.82</v>
      </c>
      <c r="E1376" s="179">
        <v>66.739999999999995</v>
      </c>
      <c r="F1376" s="179">
        <v>4591.5600000000004</v>
      </c>
      <c r="G1376" s="53">
        <v>9</v>
      </c>
    </row>
    <row r="1377" spans="1:7" ht="45">
      <c r="A1377" s="176" t="s">
        <v>3190</v>
      </c>
      <c r="B1377" s="177" t="s">
        <v>3191</v>
      </c>
      <c r="C1377" s="178" t="s">
        <v>26</v>
      </c>
      <c r="D1377" s="179">
        <v>3937.63</v>
      </c>
      <c r="E1377" s="179">
        <v>267.69</v>
      </c>
      <c r="F1377" s="179">
        <v>4205.32</v>
      </c>
      <c r="G1377" s="53">
        <v>9</v>
      </c>
    </row>
    <row r="1378" spans="1:7" ht="30">
      <c r="A1378" s="176" t="s">
        <v>3192</v>
      </c>
      <c r="B1378" s="177" t="s">
        <v>3193</v>
      </c>
      <c r="C1378" s="178" t="s">
        <v>26</v>
      </c>
      <c r="D1378" s="179">
        <v>3506.62</v>
      </c>
      <c r="E1378" s="179">
        <v>66.739999999999995</v>
      </c>
      <c r="F1378" s="179">
        <v>3573.36</v>
      </c>
      <c r="G1378" s="53">
        <v>9</v>
      </c>
    </row>
    <row r="1379" spans="1:7" ht="30">
      <c r="A1379" s="176" t="s">
        <v>3194</v>
      </c>
      <c r="B1379" s="177" t="s">
        <v>3195</v>
      </c>
      <c r="C1379" s="178" t="s">
        <v>26</v>
      </c>
      <c r="D1379" s="179">
        <v>1720.14</v>
      </c>
      <c r="E1379" s="179">
        <v>66.739999999999995</v>
      </c>
      <c r="F1379" s="179">
        <v>1786.88</v>
      </c>
      <c r="G1379" s="53">
        <v>9</v>
      </c>
    </row>
    <row r="1380" spans="1:7" ht="30">
      <c r="A1380" s="176" t="s">
        <v>3196</v>
      </c>
      <c r="B1380" s="177" t="s">
        <v>3197</v>
      </c>
      <c r="C1380" s="178" t="s">
        <v>26</v>
      </c>
      <c r="D1380" s="179">
        <v>2791.23</v>
      </c>
      <c r="E1380" s="179">
        <v>66.739999999999995</v>
      </c>
      <c r="F1380" s="179">
        <v>2857.97</v>
      </c>
      <c r="G1380" s="53">
        <v>9</v>
      </c>
    </row>
    <row r="1381" spans="1:7" ht="30">
      <c r="A1381" s="176" t="s">
        <v>3198</v>
      </c>
      <c r="B1381" s="177" t="s">
        <v>3199</v>
      </c>
      <c r="C1381" s="178" t="s">
        <v>26</v>
      </c>
      <c r="D1381" s="179">
        <v>2286.7800000000002</v>
      </c>
      <c r="E1381" s="179">
        <v>66.739999999999995</v>
      </c>
      <c r="F1381" s="179">
        <v>2353.52</v>
      </c>
      <c r="G1381" s="53">
        <v>9</v>
      </c>
    </row>
    <row r="1382" spans="1:7">
      <c r="A1382" s="176" t="s">
        <v>3200</v>
      </c>
      <c r="B1382" s="177" t="s">
        <v>3201</v>
      </c>
      <c r="C1382" s="178"/>
      <c r="D1382" s="179"/>
      <c r="E1382" s="179"/>
      <c r="F1382" s="179"/>
      <c r="G1382" s="53">
        <v>5</v>
      </c>
    </row>
    <row r="1383" spans="1:7" ht="30">
      <c r="A1383" s="176" t="s">
        <v>3202</v>
      </c>
      <c r="B1383" s="177" t="s">
        <v>3203</v>
      </c>
      <c r="C1383" s="178" t="s">
        <v>23</v>
      </c>
      <c r="D1383" s="179">
        <v>899.66</v>
      </c>
      <c r="E1383" s="179">
        <v>55.46</v>
      </c>
      <c r="F1383" s="179">
        <v>955.12</v>
      </c>
      <c r="G1383" s="53">
        <v>9</v>
      </c>
    </row>
    <row r="1384" spans="1:7">
      <c r="A1384" s="176" t="s">
        <v>3204</v>
      </c>
      <c r="B1384" s="177" t="s">
        <v>3205</v>
      </c>
      <c r="C1384" s="178"/>
      <c r="D1384" s="179"/>
      <c r="E1384" s="179"/>
      <c r="F1384" s="179"/>
      <c r="G1384" s="53">
        <v>5</v>
      </c>
    </row>
    <row r="1385" spans="1:7" ht="30">
      <c r="A1385" s="176" t="s">
        <v>3206</v>
      </c>
      <c r="B1385" s="177" t="s">
        <v>3207</v>
      </c>
      <c r="C1385" s="178" t="s">
        <v>26</v>
      </c>
      <c r="D1385" s="179">
        <v>691.58</v>
      </c>
      <c r="E1385" s="179">
        <v>47.52</v>
      </c>
      <c r="F1385" s="179">
        <v>739.1</v>
      </c>
      <c r="G1385" s="53">
        <v>9</v>
      </c>
    </row>
    <row r="1386" spans="1:7" ht="30">
      <c r="A1386" s="176" t="s">
        <v>3208</v>
      </c>
      <c r="B1386" s="177" t="s">
        <v>3209</v>
      </c>
      <c r="C1386" s="178" t="s">
        <v>26</v>
      </c>
      <c r="D1386" s="179">
        <v>931.73</v>
      </c>
      <c r="E1386" s="179">
        <v>133.30000000000001</v>
      </c>
      <c r="F1386" s="179">
        <v>1065.03</v>
      </c>
      <c r="G1386" s="53">
        <v>9</v>
      </c>
    </row>
    <row r="1387" spans="1:7">
      <c r="A1387" s="176" t="s">
        <v>3210</v>
      </c>
      <c r="B1387" s="177" t="s">
        <v>3211</v>
      </c>
      <c r="C1387" s="178"/>
      <c r="D1387" s="179"/>
      <c r="E1387" s="179"/>
      <c r="F1387" s="179"/>
      <c r="G1387" s="53">
        <v>5</v>
      </c>
    </row>
    <row r="1388" spans="1:7" ht="30">
      <c r="A1388" s="176" t="s">
        <v>3212</v>
      </c>
      <c r="B1388" s="177" t="s">
        <v>3213</v>
      </c>
      <c r="C1388" s="178" t="s">
        <v>23</v>
      </c>
      <c r="D1388" s="179">
        <v>696.46</v>
      </c>
      <c r="E1388" s="179">
        <v>57.03</v>
      </c>
      <c r="F1388" s="179">
        <v>753.49</v>
      </c>
      <c r="G1388" s="53">
        <v>9</v>
      </c>
    </row>
    <row r="1389" spans="1:7" ht="30">
      <c r="A1389" s="176" t="s">
        <v>3214</v>
      </c>
      <c r="B1389" s="177" t="s">
        <v>3215</v>
      </c>
      <c r="C1389" s="178" t="s">
        <v>23</v>
      </c>
      <c r="D1389" s="179">
        <v>549.4</v>
      </c>
      <c r="E1389" s="179">
        <v>23.77</v>
      </c>
      <c r="F1389" s="179">
        <v>573.16999999999996</v>
      </c>
      <c r="G1389" s="53">
        <v>9</v>
      </c>
    </row>
    <row r="1390" spans="1:7" ht="30">
      <c r="A1390" s="176" t="s">
        <v>286</v>
      </c>
      <c r="B1390" s="177" t="s">
        <v>285</v>
      </c>
      <c r="C1390" s="178" t="s">
        <v>23</v>
      </c>
      <c r="D1390" s="179">
        <v>617.08000000000004</v>
      </c>
      <c r="E1390" s="179">
        <v>47.52</v>
      </c>
      <c r="F1390" s="179">
        <v>664.6</v>
      </c>
      <c r="G1390" s="53">
        <v>9</v>
      </c>
    </row>
    <row r="1391" spans="1:7">
      <c r="A1391" s="176" t="s">
        <v>3216</v>
      </c>
      <c r="B1391" s="177" t="s">
        <v>3217</v>
      </c>
      <c r="C1391" s="178"/>
      <c r="D1391" s="179"/>
      <c r="E1391" s="179"/>
      <c r="F1391" s="179"/>
      <c r="G1391" s="53">
        <v>5</v>
      </c>
    </row>
    <row r="1392" spans="1:7">
      <c r="A1392" s="176" t="s">
        <v>3218</v>
      </c>
      <c r="B1392" s="177" t="s">
        <v>3219</v>
      </c>
      <c r="C1392" s="178" t="s">
        <v>26</v>
      </c>
      <c r="D1392" s="179"/>
      <c r="E1392" s="179">
        <v>47.52</v>
      </c>
      <c r="F1392" s="179">
        <v>47.52</v>
      </c>
      <c r="G1392" s="53">
        <v>9</v>
      </c>
    </row>
    <row r="1393" spans="1:7">
      <c r="A1393" s="176" t="s">
        <v>3220</v>
      </c>
      <c r="B1393" s="177" t="s">
        <v>3221</v>
      </c>
      <c r="C1393" s="178" t="s">
        <v>23</v>
      </c>
      <c r="D1393" s="179">
        <v>2</v>
      </c>
      <c r="E1393" s="179">
        <v>12.35</v>
      </c>
      <c r="F1393" s="179">
        <v>14.35</v>
      </c>
      <c r="G1393" s="53">
        <v>9</v>
      </c>
    </row>
    <row r="1394" spans="1:7">
      <c r="A1394" s="176" t="s">
        <v>3222</v>
      </c>
      <c r="B1394" s="177" t="s">
        <v>3223</v>
      </c>
      <c r="C1394" s="178" t="s">
        <v>23</v>
      </c>
      <c r="D1394" s="179"/>
      <c r="E1394" s="179">
        <v>28.51</v>
      </c>
      <c r="F1394" s="179">
        <v>28.51</v>
      </c>
      <c r="G1394" s="53">
        <v>9</v>
      </c>
    </row>
    <row r="1395" spans="1:7">
      <c r="A1395" s="176" t="s">
        <v>3224</v>
      </c>
      <c r="B1395" s="177" t="s">
        <v>3225</v>
      </c>
      <c r="C1395" s="178" t="s">
        <v>23</v>
      </c>
      <c r="D1395" s="179">
        <v>25.47</v>
      </c>
      <c r="E1395" s="179">
        <v>29.68</v>
      </c>
      <c r="F1395" s="179">
        <v>55.15</v>
      </c>
      <c r="G1395" s="53">
        <v>9</v>
      </c>
    </row>
    <row r="1396" spans="1:7">
      <c r="A1396" s="176" t="s">
        <v>3226</v>
      </c>
      <c r="B1396" s="177" t="s">
        <v>3227</v>
      </c>
      <c r="C1396" s="178" t="s">
        <v>140</v>
      </c>
      <c r="D1396" s="179">
        <v>3958.76</v>
      </c>
      <c r="E1396" s="179">
        <v>110.92</v>
      </c>
      <c r="F1396" s="179">
        <v>4069.68</v>
      </c>
      <c r="G1396" s="53">
        <v>9</v>
      </c>
    </row>
    <row r="1397" spans="1:7">
      <c r="A1397" s="176" t="s">
        <v>3228</v>
      </c>
      <c r="B1397" s="177" t="s">
        <v>3229</v>
      </c>
      <c r="C1397" s="178" t="s">
        <v>23</v>
      </c>
      <c r="D1397" s="179">
        <v>242.96</v>
      </c>
      <c r="E1397" s="179">
        <v>12.35</v>
      </c>
      <c r="F1397" s="179">
        <v>255.31</v>
      </c>
      <c r="G1397" s="53">
        <v>9</v>
      </c>
    </row>
    <row r="1398" spans="1:7" ht="30">
      <c r="A1398" s="176" t="s">
        <v>3230</v>
      </c>
      <c r="B1398" s="177" t="s">
        <v>3231</v>
      </c>
      <c r="C1398" s="178" t="s">
        <v>23</v>
      </c>
      <c r="D1398" s="179">
        <v>324.17</v>
      </c>
      <c r="E1398" s="179">
        <v>12.35</v>
      </c>
      <c r="F1398" s="179">
        <v>336.52</v>
      </c>
      <c r="G1398" s="53">
        <v>9</v>
      </c>
    </row>
    <row r="1399" spans="1:7">
      <c r="A1399" s="176" t="s">
        <v>3232</v>
      </c>
      <c r="B1399" s="177" t="s">
        <v>3233</v>
      </c>
      <c r="C1399" s="178" t="s">
        <v>26</v>
      </c>
      <c r="D1399" s="179">
        <v>271.20999999999998</v>
      </c>
      <c r="E1399" s="179">
        <v>57.03</v>
      </c>
      <c r="F1399" s="179">
        <v>328.24</v>
      </c>
      <c r="G1399" s="53">
        <v>9</v>
      </c>
    </row>
    <row r="1400" spans="1:7">
      <c r="A1400" s="176" t="s">
        <v>3234</v>
      </c>
      <c r="B1400" s="177" t="s">
        <v>3235</v>
      </c>
      <c r="C1400" s="178" t="s">
        <v>26</v>
      </c>
      <c r="D1400" s="179">
        <v>108</v>
      </c>
      <c r="E1400" s="179">
        <v>10.34</v>
      </c>
      <c r="F1400" s="179">
        <v>118.34</v>
      </c>
      <c r="G1400" s="53">
        <v>9</v>
      </c>
    </row>
    <row r="1401" spans="1:7" ht="30">
      <c r="A1401" s="176" t="s">
        <v>3236</v>
      </c>
      <c r="B1401" s="177" t="s">
        <v>3237</v>
      </c>
      <c r="C1401" s="178" t="s">
        <v>26</v>
      </c>
      <c r="D1401" s="179">
        <v>38.49</v>
      </c>
      <c r="E1401" s="179">
        <v>10.34</v>
      </c>
      <c r="F1401" s="179">
        <v>48.83</v>
      </c>
      <c r="G1401" s="53">
        <v>9</v>
      </c>
    </row>
    <row r="1402" spans="1:7" ht="30">
      <c r="A1402" s="176" t="s">
        <v>3238</v>
      </c>
      <c r="B1402" s="177" t="s">
        <v>3239</v>
      </c>
      <c r="C1402" s="178" t="s">
        <v>26</v>
      </c>
      <c r="D1402" s="179">
        <v>530.28</v>
      </c>
      <c r="E1402" s="179">
        <v>101.77</v>
      </c>
      <c r="F1402" s="179">
        <v>632.04999999999995</v>
      </c>
      <c r="G1402" s="53">
        <v>9</v>
      </c>
    </row>
    <row r="1403" spans="1:7" ht="30">
      <c r="A1403" s="176" t="s">
        <v>3240</v>
      </c>
      <c r="B1403" s="177" t="s">
        <v>3241</v>
      </c>
      <c r="C1403" s="178" t="s">
        <v>26</v>
      </c>
      <c r="D1403" s="179">
        <v>920.43</v>
      </c>
      <c r="E1403" s="179">
        <v>101.77</v>
      </c>
      <c r="F1403" s="179">
        <v>1022.2</v>
      </c>
      <c r="G1403" s="53">
        <v>9</v>
      </c>
    </row>
    <row r="1404" spans="1:7">
      <c r="A1404" s="176" t="s">
        <v>3242</v>
      </c>
      <c r="B1404" s="177" t="s">
        <v>3243</v>
      </c>
      <c r="C1404" s="178"/>
      <c r="D1404" s="179"/>
      <c r="E1404" s="179"/>
      <c r="F1404" s="179"/>
      <c r="G1404" s="53">
        <v>2</v>
      </c>
    </row>
    <row r="1405" spans="1:7">
      <c r="A1405" s="176" t="s">
        <v>3244</v>
      </c>
      <c r="B1405" s="177" t="s">
        <v>3245</v>
      </c>
      <c r="C1405" s="178"/>
      <c r="D1405" s="179"/>
      <c r="E1405" s="179"/>
      <c r="F1405" s="179"/>
      <c r="G1405" s="53">
        <v>5</v>
      </c>
    </row>
    <row r="1406" spans="1:7">
      <c r="A1406" s="176" t="s">
        <v>3246</v>
      </c>
      <c r="B1406" s="177" t="s">
        <v>3247</v>
      </c>
      <c r="C1406" s="178" t="s">
        <v>26</v>
      </c>
      <c r="D1406" s="179">
        <v>831.67</v>
      </c>
      <c r="E1406" s="179">
        <v>71.290000000000006</v>
      </c>
      <c r="F1406" s="179">
        <v>902.96</v>
      </c>
      <c r="G1406" s="53">
        <v>9</v>
      </c>
    </row>
    <row r="1407" spans="1:7">
      <c r="A1407" s="176" t="s">
        <v>3248</v>
      </c>
      <c r="B1407" s="177" t="s">
        <v>3249</v>
      </c>
      <c r="C1407" s="178" t="s">
        <v>26</v>
      </c>
      <c r="D1407" s="179">
        <v>377.49</v>
      </c>
      <c r="E1407" s="179">
        <v>71.290000000000006</v>
      </c>
      <c r="F1407" s="179">
        <v>448.78</v>
      </c>
      <c r="G1407" s="53">
        <v>9</v>
      </c>
    </row>
    <row r="1408" spans="1:7">
      <c r="A1408" s="176" t="s">
        <v>3250</v>
      </c>
      <c r="B1408" s="177" t="s">
        <v>3251</v>
      </c>
      <c r="C1408" s="178" t="s">
        <v>26</v>
      </c>
      <c r="D1408" s="179">
        <v>1190.4000000000001</v>
      </c>
      <c r="E1408" s="179">
        <v>71.290000000000006</v>
      </c>
      <c r="F1408" s="179">
        <v>1261.69</v>
      </c>
      <c r="G1408" s="53">
        <v>9</v>
      </c>
    </row>
    <row r="1409" spans="1:7">
      <c r="A1409" s="176" t="s">
        <v>3252</v>
      </c>
      <c r="B1409" s="177" t="s">
        <v>3253</v>
      </c>
      <c r="C1409" s="178" t="s">
        <v>26</v>
      </c>
      <c r="D1409" s="179">
        <v>401.98</v>
      </c>
      <c r="E1409" s="179">
        <v>71.290000000000006</v>
      </c>
      <c r="F1409" s="179">
        <v>473.27</v>
      </c>
      <c r="G1409" s="53">
        <v>9</v>
      </c>
    </row>
    <row r="1410" spans="1:7">
      <c r="A1410" s="176" t="s">
        <v>3254</v>
      </c>
      <c r="B1410" s="177" t="s">
        <v>3255</v>
      </c>
      <c r="C1410" s="178" t="s">
        <v>26</v>
      </c>
      <c r="D1410" s="179">
        <v>926.93</v>
      </c>
      <c r="E1410" s="179">
        <v>71.290000000000006</v>
      </c>
      <c r="F1410" s="179">
        <v>998.22</v>
      </c>
      <c r="G1410" s="53">
        <v>9</v>
      </c>
    </row>
    <row r="1411" spans="1:7">
      <c r="A1411" s="176" t="s">
        <v>3256</v>
      </c>
      <c r="B1411" s="177" t="s">
        <v>3257</v>
      </c>
      <c r="C1411" s="178" t="s">
        <v>26</v>
      </c>
      <c r="D1411" s="179">
        <v>247.8</v>
      </c>
      <c r="E1411" s="179">
        <v>71.290000000000006</v>
      </c>
      <c r="F1411" s="179">
        <v>319.08999999999997</v>
      </c>
      <c r="G1411" s="53">
        <v>9</v>
      </c>
    </row>
    <row r="1412" spans="1:7">
      <c r="A1412" s="176" t="s">
        <v>3258</v>
      </c>
      <c r="B1412" s="177" t="s">
        <v>3259</v>
      </c>
      <c r="C1412" s="178" t="s">
        <v>26</v>
      </c>
      <c r="D1412" s="179">
        <v>768.11</v>
      </c>
      <c r="E1412" s="179">
        <v>71.290000000000006</v>
      </c>
      <c r="F1412" s="179">
        <v>839.4</v>
      </c>
      <c r="G1412" s="53">
        <v>9</v>
      </c>
    </row>
    <row r="1413" spans="1:7" ht="30">
      <c r="A1413" s="176" t="s">
        <v>3260</v>
      </c>
      <c r="B1413" s="177" t="s">
        <v>3261</v>
      </c>
      <c r="C1413" s="178" t="s">
        <v>26</v>
      </c>
      <c r="D1413" s="179">
        <v>354.1</v>
      </c>
      <c r="E1413" s="179">
        <v>71.290000000000006</v>
      </c>
      <c r="F1413" s="179">
        <v>425.39</v>
      </c>
      <c r="G1413" s="53">
        <v>9</v>
      </c>
    </row>
    <row r="1414" spans="1:7">
      <c r="A1414" s="176" t="s">
        <v>3262</v>
      </c>
      <c r="B1414" s="177" t="s">
        <v>3263</v>
      </c>
      <c r="C1414" s="178" t="s">
        <v>26</v>
      </c>
      <c r="D1414" s="179">
        <v>1262.7</v>
      </c>
      <c r="E1414" s="179">
        <v>71.290000000000006</v>
      </c>
      <c r="F1414" s="179">
        <v>1333.99</v>
      </c>
      <c r="G1414" s="53">
        <v>9</v>
      </c>
    </row>
    <row r="1415" spans="1:7">
      <c r="A1415" s="176" t="s">
        <v>3264</v>
      </c>
      <c r="B1415" s="177" t="s">
        <v>3265</v>
      </c>
      <c r="C1415" s="178" t="s">
        <v>26</v>
      </c>
      <c r="D1415" s="179">
        <v>1147.3599999999999</v>
      </c>
      <c r="E1415" s="179">
        <v>71.290000000000006</v>
      </c>
      <c r="F1415" s="179">
        <v>1218.6500000000001</v>
      </c>
      <c r="G1415" s="53">
        <v>9</v>
      </c>
    </row>
    <row r="1416" spans="1:7" ht="30">
      <c r="A1416" s="176" t="s">
        <v>3266</v>
      </c>
      <c r="B1416" s="177" t="s">
        <v>3267</v>
      </c>
      <c r="C1416" s="178" t="s">
        <v>26</v>
      </c>
      <c r="D1416" s="179">
        <v>484.4</v>
      </c>
      <c r="E1416" s="179"/>
      <c r="F1416" s="179">
        <v>484.4</v>
      </c>
      <c r="G1416" s="53">
        <v>9</v>
      </c>
    </row>
    <row r="1417" spans="1:7">
      <c r="A1417" s="176" t="s">
        <v>3268</v>
      </c>
      <c r="B1417" s="177" t="s">
        <v>3269</v>
      </c>
      <c r="C1417" s="178" t="s">
        <v>26</v>
      </c>
      <c r="D1417" s="179">
        <v>1132.95</v>
      </c>
      <c r="E1417" s="179">
        <v>54.78</v>
      </c>
      <c r="F1417" s="179">
        <v>1187.73</v>
      </c>
      <c r="G1417" s="53">
        <v>9</v>
      </c>
    </row>
    <row r="1418" spans="1:7">
      <c r="A1418" s="176" t="s">
        <v>338</v>
      </c>
      <c r="B1418" s="177" t="s">
        <v>339</v>
      </c>
      <c r="C1418" s="178" t="s">
        <v>26</v>
      </c>
      <c r="D1418" s="179">
        <v>1426.97</v>
      </c>
      <c r="E1418" s="179">
        <v>71.290000000000006</v>
      </c>
      <c r="F1418" s="179">
        <v>1498.26</v>
      </c>
      <c r="G1418" s="53">
        <v>9</v>
      </c>
    </row>
    <row r="1419" spans="1:7">
      <c r="A1419" s="176" t="s">
        <v>3270</v>
      </c>
      <c r="B1419" s="177" t="s">
        <v>3271</v>
      </c>
      <c r="C1419" s="178" t="s">
        <v>26</v>
      </c>
      <c r="D1419" s="179">
        <v>867.54</v>
      </c>
      <c r="E1419" s="179">
        <v>71.290000000000006</v>
      </c>
      <c r="F1419" s="179">
        <v>938.83</v>
      </c>
      <c r="G1419" s="53">
        <v>9</v>
      </c>
    </row>
    <row r="1420" spans="1:7">
      <c r="A1420" s="176" t="s">
        <v>3272</v>
      </c>
      <c r="B1420" s="177" t="s">
        <v>3273</v>
      </c>
      <c r="C1420" s="178" t="s">
        <v>26</v>
      </c>
      <c r="D1420" s="179">
        <v>650.21</v>
      </c>
      <c r="E1420" s="179">
        <v>71.290000000000006</v>
      </c>
      <c r="F1420" s="179">
        <v>721.5</v>
      </c>
      <c r="G1420" s="53">
        <v>9</v>
      </c>
    </row>
    <row r="1421" spans="1:7">
      <c r="A1421" s="176" t="s">
        <v>3274</v>
      </c>
      <c r="B1421" s="177" t="s">
        <v>3275</v>
      </c>
      <c r="C1421" s="178" t="s">
        <v>26</v>
      </c>
      <c r="D1421" s="179">
        <v>584.17999999999995</v>
      </c>
      <c r="E1421" s="179">
        <v>54.78</v>
      </c>
      <c r="F1421" s="179">
        <v>638.96</v>
      </c>
      <c r="G1421" s="53">
        <v>9</v>
      </c>
    </row>
    <row r="1422" spans="1:7">
      <c r="A1422" s="176" t="s">
        <v>3276</v>
      </c>
      <c r="B1422" s="177" t="s">
        <v>3277</v>
      </c>
      <c r="C1422" s="178" t="s">
        <v>26</v>
      </c>
      <c r="D1422" s="179">
        <v>922.35</v>
      </c>
      <c r="E1422" s="179">
        <v>54.78</v>
      </c>
      <c r="F1422" s="179">
        <v>977.13</v>
      </c>
      <c r="G1422" s="53">
        <v>9</v>
      </c>
    </row>
    <row r="1423" spans="1:7">
      <c r="A1423" s="176" t="s">
        <v>3278</v>
      </c>
      <c r="B1423" s="177" t="s">
        <v>3279</v>
      </c>
      <c r="C1423" s="178" t="s">
        <v>26</v>
      </c>
      <c r="D1423" s="179">
        <v>912.48</v>
      </c>
      <c r="E1423" s="179">
        <v>41.09</v>
      </c>
      <c r="F1423" s="179">
        <v>953.57</v>
      </c>
      <c r="G1423" s="53">
        <v>9</v>
      </c>
    </row>
    <row r="1424" spans="1:7">
      <c r="A1424" s="176" t="s">
        <v>3280</v>
      </c>
      <c r="B1424" s="177" t="s">
        <v>3281</v>
      </c>
      <c r="C1424" s="178" t="s">
        <v>26</v>
      </c>
      <c r="D1424" s="179">
        <v>940.23</v>
      </c>
      <c r="E1424" s="179">
        <v>41.09</v>
      </c>
      <c r="F1424" s="179">
        <v>981.32</v>
      </c>
      <c r="G1424" s="53">
        <v>9</v>
      </c>
    </row>
    <row r="1425" spans="1:7">
      <c r="A1425" s="176" t="s">
        <v>3282</v>
      </c>
      <c r="B1425" s="177" t="s">
        <v>3283</v>
      </c>
      <c r="C1425" s="178" t="s">
        <v>26</v>
      </c>
      <c r="D1425" s="179">
        <v>1363.46</v>
      </c>
      <c r="E1425" s="179">
        <v>41.09</v>
      </c>
      <c r="F1425" s="179">
        <v>1404.55</v>
      </c>
      <c r="G1425" s="53">
        <v>9</v>
      </c>
    </row>
    <row r="1426" spans="1:7">
      <c r="A1426" s="176" t="s">
        <v>3284</v>
      </c>
      <c r="B1426" s="177" t="s">
        <v>3285</v>
      </c>
      <c r="C1426" s="178" t="s">
        <v>26</v>
      </c>
      <c r="D1426" s="179">
        <v>745.71</v>
      </c>
      <c r="E1426" s="179"/>
      <c r="F1426" s="179">
        <v>745.71</v>
      </c>
      <c r="G1426" s="53">
        <v>9</v>
      </c>
    </row>
    <row r="1427" spans="1:7" ht="30">
      <c r="A1427" s="176" t="s">
        <v>3286</v>
      </c>
      <c r="B1427" s="177" t="s">
        <v>3287</v>
      </c>
      <c r="C1427" s="178" t="s">
        <v>26</v>
      </c>
      <c r="D1427" s="179">
        <v>1411.55</v>
      </c>
      <c r="E1427" s="179"/>
      <c r="F1427" s="179">
        <v>1411.55</v>
      </c>
      <c r="G1427" s="53">
        <v>9</v>
      </c>
    </row>
    <row r="1428" spans="1:7" ht="30">
      <c r="A1428" s="176" t="s">
        <v>3288</v>
      </c>
      <c r="B1428" s="177" t="s">
        <v>3289</v>
      </c>
      <c r="C1428" s="178" t="s">
        <v>26</v>
      </c>
      <c r="D1428" s="179">
        <v>885.22</v>
      </c>
      <c r="E1428" s="179"/>
      <c r="F1428" s="179">
        <v>885.22</v>
      </c>
      <c r="G1428" s="53">
        <v>9</v>
      </c>
    </row>
    <row r="1429" spans="1:7" ht="30">
      <c r="A1429" s="176" t="s">
        <v>3290</v>
      </c>
      <c r="B1429" s="177" t="s">
        <v>3291</v>
      </c>
      <c r="C1429" s="178" t="s">
        <v>26</v>
      </c>
      <c r="D1429" s="179">
        <v>907.05</v>
      </c>
      <c r="E1429" s="179"/>
      <c r="F1429" s="179">
        <v>907.05</v>
      </c>
      <c r="G1429" s="53">
        <v>9</v>
      </c>
    </row>
    <row r="1430" spans="1:7" ht="30">
      <c r="A1430" s="176" t="s">
        <v>3292</v>
      </c>
      <c r="B1430" s="177" t="s">
        <v>3293</v>
      </c>
      <c r="C1430" s="178" t="s">
        <v>26</v>
      </c>
      <c r="D1430" s="179">
        <v>1033.2</v>
      </c>
      <c r="E1430" s="179">
        <v>71.290000000000006</v>
      </c>
      <c r="F1430" s="179">
        <v>1104.49</v>
      </c>
      <c r="G1430" s="53">
        <v>9</v>
      </c>
    </row>
    <row r="1431" spans="1:7" ht="30">
      <c r="A1431" s="176" t="s">
        <v>3294</v>
      </c>
      <c r="B1431" s="177" t="s">
        <v>3295</v>
      </c>
      <c r="C1431" s="178" t="s">
        <v>26</v>
      </c>
      <c r="D1431" s="179">
        <v>1136.0999999999999</v>
      </c>
      <c r="E1431" s="179">
        <v>71.290000000000006</v>
      </c>
      <c r="F1431" s="179">
        <v>1207.3900000000001</v>
      </c>
      <c r="G1431" s="53">
        <v>9</v>
      </c>
    </row>
    <row r="1432" spans="1:7" ht="30">
      <c r="A1432" s="176" t="s">
        <v>3296</v>
      </c>
      <c r="B1432" s="177" t="s">
        <v>3297</v>
      </c>
      <c r="C1432" s="178" t="s">
        <v>26</v>
      </c>
      <c r="D1432" s="179">
        <v>1145.75</v>
      </c>
      <c r="E1432" s="179">
        <v>71.290000000000006</v>
      </c>
      <c r="F1432" s="179">
        <v>1217.04</v>
      </c>
      <c r="G1432" s="53">
        <v>9</v>
      </c>
    </row>
    <row r="1433" spans="1:7" ht="30">
      <c r="A1433" s="176" t="s">
        <v>3298</v>
      </c>
      <c r="B1433" s="177" t="s">
        <v>3299</v>
      </c>
      <c r="C1433" s="178" t="s">
        <v>26</v>
      </c>
      <c r="D1433" s="179">
        <v>1123</v>
      </c>
      <c r="E1433" s="179">
        <v>71.290000000000006</v>
      </c>
      <c r="F1433" s="179">
        <v>1194.29</v>
      </c>
      <c r="G1433" s="53">
        <v>9</v>
      </c>
    </row>
    <row r="1434" spans="1:7">
      <c r="A1434" s="176" t="s">
        <v>3300</v>
      </c>
      <c r="B1434" s="177" t="s">
        <v>3301</v>
      </c>
      <c r="C1434" s="178"/>
      <c r="D1434" s="179"/>
      <c r="E1434" s="179"/>
      <c r="F1434" s="179"/>
      <c r="G1434" s="53">
        <v>5</v>
      </c>
    </row>
    <row r="1435" spans="1:7" ht="30">
      <c r="A1435" s="176" t="s">
        <v>3302</v>
      </c>
      <c r="B1435" s="177" t="s">
        <v>3303</v>
      </c>
      <c r="C1435" s="178" t="s">
        <v>26</v>
      </c>
      <c r="D1435" s="179">
        <v>397.28</v>
      </c>
      <c r="E1435" s="179">
        <v>142.56</v>
      </c>
      <c r="F1435" s="179">
        <v>539.84</v>
      </c>
      <c r="G1435" s="53">
        <v>9</v>
      </c>
    </row>
    <row r="1436" spans="1:7">
      <c r="A1436" s="176" t="s">
        <v>3304</v>
      </c>
      <c r="B1436" s="177" t="s">
        <v>3305</v>
      </c>
      <c r="C1436" s="178" t="s">
        <v>26</v>
      </c>
      <c r="D1436" s="179">
        <v>902.03</v>
      </c>
      <c r="E1436" s="179">
        <v>142.56</v>
      </c>
      <c r="F1436" s="179">
        <v>1044.5899999999999</v>
      </c>
      <c r="G1436" s="53">
        <v>9</v>
      </c>
    </row>
    <row r="1437" spans="1:7">
      <c r="A1437" s="176" t="s">
        <v>3306</v>
      </c>
      <c r="B1437" s="177" t="s">
        <v>3307</v>
      </c>
      <c r="C1437" s="178" t="s">
        <v>26</v>
      </c>
      <c r="D1437" s="179">
        <v>1010.42</v>
      </c>
      <c r="E1437" s="179">
        <v>142.56</v>
      </c>
      <c r="F1437" s="179">
        <v>1152.98</v>
      </c>
      <c r="G1437" s="53">
        <v>9</v>
      </c>
    </row>
    <row r="1438" spans="1:7">
      <c r="A1438" s="176" t="s">
        <v>3308</v>
      </c>
      <c r="B1438" s="177" t="s">
        <v>3309</v>
      </c>
      <c r="C1438" s="178" t="s">
        <v>26</v>
      </c>
      <c r="D1438" s="179">
        <v>958.79</v>
      </c>
      <c r="E1438" s="179">
        <v>71.290000000000006</v>
      </c>
      <c r="F1438" s="179">
        <v>1030.08</v>
      </c>
      <c r="G1438" s="53">
        <v>9</v>
      </c>
    </row>
    <row r="1439" spans="1:7">
      <c r="A1439" s="176" t="s">
        <v>3310</v>
      </c>
      <c r="B1439" s="177" t="s">
        <v>3311</v>
      </c>
      <c r="C1439" s="178" t="s">
        <v>26</v>
      </c>
      <c r="D1439" s="179">
        <v>370.76</v>
      </c>
      <c r="E1439" s="179">
        <v>142.56</v>
      </c>
      <c r="F1439" s="179">
        <v>513.32000000000005</v>
      </c>
      <c r="G1439" s="53">
        <v>9</v>
      </c>
    </row>
    <row r="1440" spans="1:7" ht="30">
      <c r="A1440" s="176" t="s">
        <v>3312</v>
      </c>
      <c r="B1440" s="177" t="s">
        <v>22935</v>
      </c>
      <c r="C1440" s="178" t="s">
        <v>26</v>
      </c>
      <c r="D1440" s="179">
        <v>725.66</v>
      </c>
      <c r="E1440" s="179">
        <v>142.56</v>
      </c>
      <c r="F1440" s="179">
        <v>868.22</v>
      </c>
      <c r="G1440" s="53">
        <v>9</v>
      </c>
    </row>
    <row r="1441" spans="1:7" ht="30">
      <c r="A1441" s="176" t="s">
        <v>3313</v>
      </c>
      <c r="B1441" s="177" t="s">
        <v>22936</v>
      </c>
      <c r="C1441" s="178" t="s">
        <v>26</v>
      </c>
      <c r="D1441" s="179">
        <v>508.16</v>
      </c>
      <c r="E1441" s="179">
        <v>142.56</v>
      </c>
      <c r="F1441" s="179">
        <v>650.72</v>
      </c>
      <c r="G1441" s="53">
        <v>9</v>
      </c>
    </row>
    <row r="1442" spans="1:7">
      <c r="A1442" s="176" t="s">
        <v>3314</v>
      </c>
      <c r="B1442" s="177" t="s">
        <v>3315</v>
      </c>
      <c r="C1442" s="178" t="s">
        <v>26</v>
      </c>
      <c r="D1442" s="179">
        <v>1011.23</v>
      </c>
      <c r="E1442" s="179">
        <v>142.56</v>
      </c>
      <c r="F1442" s="179">
        <v>1153.79</v>
      </c>
      <c r="G1442" s="53">
        <v>9</v>
      </c>
    </row>
    <row r="1443" spans="1:7">
      <c r="A1443" s="176" t="s">
        <v>3316</v>
      </c>
      <c r="B1443" s="177" t="s">
        <v>3317</v>
      </c>
      <c r="C1443" s="178" t="s">
        <v>26</v>
      </c>
      <c r="D1443" s="179">
        <v>550.48</v>
      </c>
      <c r="E1443" s="179">
        <v>142.56</v>
      </c>
      <c r="F1443" s="179">
        <v>693.04</v>
      </c>
      <c r="G1443" s="53">
        <v>9</v>
      </c>
    </row>
    <row r="1444" spans="1:7" ht="30">
      <c r="A1444" s="176" t="s">
        <v>3318</v>
      </c>
      <c r="B1444" s="177" t="s">
        <v>3319</v>
      </c>
      <c r="C1444" s="178" t="s">
        <v>26</v>
      </c>
      <c r="D1444" s="179">
        <v>663.34</v>
      </c>
      <c r="E1444" s="179">
        <v>142.56</v>
      </c>
      <c r="F1444" s="179">
        <v>805.9</v>
      </c>
      <c r="G1444" s="53">
        <v>9</v>
      </c>
    </row>
    <row r="1445" spans="1:7" ht="30">
      <c r="A1445" s="176" t="s">
        <v>3320</v>
      </c>
      <c r="B1445" s="177" t="s">
        <v>3321</v>
      </c>
      <c r="C1445" s="178" t="s">
        <v>26</v>
      </c>
      <c r="D1445" s="179">
        <v>992.97</v>
      </c>
      <c r="E1445" s="179">
        <v>71.290000000000006</v>
      </c>
      <c r="F1445" s="179">
        <v>1064.26</v>
      </c>
      <c r="G1445" s="53">
        <v>9</v>
      </c>
    </row>
    <row r="1446" spans="1:7" ht="30">
      <c r="A1446" s="176" t="s">
        <v>3322</v>
      </c>
      <c r="B1446" s="177" t="s">
        <v>3323</v>
      </c>
      <c r="C1446" s="178" t="s">
        <v>26</v>
      </c>
      <c r="D1446" s="179">
        <v>943.64</v>
      </c>
      <c r="E1446" s="179">
        <v>71.290000000000006</v>
      </c>
      <c r="F1446" s="179">
        <v>1014.93</v>
      </c>
      <c r="G1446" s="53">
        <v>9</v>
      </c>
    </row>
    <row r="1447" spans="1:7" ht="30">
      <c r="A1447" s="176" t="s">
        <v>3324</v>
      </c>
      <c r="B1447" s="177" t="s">
        <v>3325</v>
      </c>
      <c r="C1447" s="178" t="s">
        <v>26</v>
      </c>
      <c r="D1447" s="179">
        <v>910.83</v>
      </c>
      <c r="E1447" s="179">
        <v>71.290000000000006</v>
      </c>
      <c r="F1447" s="179">
        <v>982.12</v>
      </c>
      <c r="G1447" s="53">
        <v>9</v>
      </c>
    </row>
    <row r="1448" spans="1:7" ht="30">
      <c r="A1448" s="176" t="s">
        <v>3326</v>
      </c>
      <c r="B1448" s="177" t="s">
        <v>3327</v>
      </c>
      <c r="C1448" s="178" t="s">
        <v>26</v>
      </c>
      <c r="D1448" s="179">
        <v>1287.31</v>
      </c>
      <c r="E1448" s="179">
        <v>71.290000000000006</v>
      </c>
      <c r="F1448" s="179">
        <v>1358.6</v>
      </c>
      <c r="G1448" s="53">
        <v>9</v>
      </c>
    </row>
    <row r="1449" spans="1:7" ht="30">
      <c r="A1449" s="176" t="s">
        <v>3328</v>
      </c>
      <c r="B1449" s="177" t="s">
        <v>3329</v>
      </c>
      <c r="C1449" s="178" t="s">
        <v>26</v>
      </c>
      <c r="D1449" s="179">
        <v>1351.77</v>
      </c>
      <c r="E1449" s="179">
        <v>142.56</v>
      </c>
      <c r="F1449" s="179">
        <v>1494.33</v>
      </c>
      <c r="G1449" s="53">
        <v>9</v>
      </c>
    </row>
    <row r="1450" spans="1:7" ht="30">
      <c r="A1450" s="176" t="s">
        <v>3330</v>
      </c>
      <c r="B1450" s="177" t="s">
        <v>3331</v>
      </c>
      <c r="C1450" s="178" t="s">
        <v>26</v>
      </c>
      <c r="D1450" s="179">
        <v>1320.1</v>
      </c>
      <c r="E1450" s="179">
        <v>142.56</v>
      </c>
      <c r="F1450" s="179">
        <v>1462.66</v>
      </c>
      <c r="G1450" s="53">
        <v>9</v>
      </c>
    </row>
    <row r="1451" spans="1:7">
      <c r="A1451" s="176" t="s">
        <v>3332</v>
      </c>
      <c r="B1451" s="177" t="s">
        <v>3333</v>
      </c>
      <c r="C1451" s="178"/>
      <c r="D1451" s="179"/>
      <c r="E1451" s="179"/>
      <c r="F1451" s="179"/>
      <c r="G1451" s="53">
        <v>5</v>
      </c>
    </row>
    <row r="1452" spans="1:7" ht="30">
      <c r="A1452" s="176" t="s">
        <v>3334</v>
      </c>
      <c r="B1452" s="177" t="s">
        <v>3335</v>
      </c>
      <c r="C1452" s="178" t="s">
        <v>26</v>
      </c>
      <c r="D1452" s="179">
        <v>181.86</v>
      </c>
      <c r="E1452" s="179">
        <v>15.83</v>
      </c>
      <c r="F1452" s="179">
        <v>197.69</v>
      </c>
      <c r="G1452" s="53">
        <v>9</v>
      </c>
    </row>
    <row r="1453" spans="1:7">
      <c r="A1453" s="176" t="s">
        <v>3336</v>
      </c>
      <c r="B1453" s="177" t="s">
        <v>3337</v>
      </c>
      <c r="C1453" s="178"/>
      <c r="D1453" s="179"/>
      <c r="E1453" s="179"/>
      <c r="F1453" s="179"/>
      <c r="G1453" s="53">
        <v>2</v>
      </c>
    </row>
    <row r="1454" spans="1:7">
      <c r="A1454" s="176" t="s">
        <v>3338</v>
      </c>
      <c r="B1454" s="177" t="s">
        <v>3339</v>
      </c>
      <c r="C1454" s="178"/>
      <c r="D1454" s="179"/>
      <c r="E1454" s="179"/>
      <c r="F1454" s="179"/>
      <c r="G1454" s="53">
        <v>5</v>
      </c>
    </row>
    <row r="1455" spans="1:7">
      <c r="A1455" s="176" t="s">
        <v>3340</v>
      </c>
      <c r="B1455" s="177" t="s">
        <v>3341</v>
      </c>
      <c r="C1455" s="178" t="s">
        <v>26</v>
      </c>
      <c r="D1455" s="179">
        <v>104.32</v>
      </c>
      <c r="E1455" s="179">
        <v>22.76</v>
      </c>
      <c r="F1455" s="179">
        <v>127.08</v>
      </c>
      <c r="G1455" s="53">
        <v>9</v>
      </c>
    </row>
    <row r="1456" spans="1:7">
      <c r="A1456" s="176" t="s">
        <v>3342</v>
      </c>
      <c r="B1456" s="177" t="s">
        <v>3343</v>
      </c>
      <c r="C1456" s="178" t="s">
        <v>26</v>
      </c>
      <c r="D1456" s="179">
        <v>147.1</v>
      </c>
      <c r="E1456" s="179">
        <v>22.76</v>
      </c>
      <c r="F1456" s="179">
        <v>169.86</v>
      </c>
      <c r="G1456" s="53">
        <v>9</v>
      </c>
    </row>
    <row r="1457" spans="1:7">
      <c r="A1457" s="176" t="s">
        <v>3344</v>
      </c>
      <c r="B1457" s="177" t="s">
        <v>3345</v>
      </c>
      <c r="C1457" s="178" t="s">
        <v>26</v>
      </c>
      <c r="D1457" s="179">
        <v>153.6</v>
      </c>
      <c r="E1457" s="179">
        <v>22.76</v>
      </c>
      <c r="F1457" s="179">
        <v>176.36</v>
      </c>
      <c r="G1457" s="53">
        <v>9</v>
      </c>
    </row>
    <row r="1458" spans="1:7">
      <c r="A1458" s="176" t="s">
        <v>3346</v>
      </c>
      <c r="B1458" s="177" t="s">
        <v>3347</v>
      </c>
      <c r="C1458" s="178" t="s">
        <v>26</v>
      </c>
      <c r="D1458" s="179">
        <v>174.26</v>
      </c>
      <c r="E1458" s="179">
        <v>29.78</v>
      </c>
      <c r="F1458" s="179">
        <v>204.04</v>
      </c>
      <c r="G1458" s="53">
        <v>9</v>
      </c>
    </row>
    <row r="1459" spans="1:7">
      <c r="A1459" s="176" t="s">
        <v>3348</v>
      </c>
      <c r="B1459" s="177" t="s">
        <v>3349</v>
      </c>
      <c r="C1459" s="178" t="s">
        <v>26</v>
      </c>
      <c r="D1459" s="179">
        <v>419.87</v>
      </c>
      <c r="E1459" s="179">
        <v>29.78</v>
      </c>
      <c r="F1459" s="179">
        <v>449.65</v>
      </c>
      <c r="G1459" s="53">
        <v>9</v>
      </c>
    </row>
    <row r="1460" spans="1:7">
      <c r="A1460" s="176" t="s">
        <v>3350</v>
      </c>
      <c r="B1460" s="177" t="s">
        <v>3351</v>
      </c>
      <c r="C1460" s="178" t="s">
        <v>26</v>
      </c>
      <c r="D1460" s="179">
        <v>412.98</v>
      </c>
      <c r="E1460" s="179">
        <v>34.15</v>
      </c>
      <c r="F1460" s="179">
        <v>447.13</v>
      </c>
      <c r="G1460" s="53">
        <v>9</v>
      </c>
    </row>
    <row r="1461" spans="1:7">
      <c r="A1461" s="176" t="s">
        <v>3352</v>
      </c>
      <c r="B1461" s="177" t="s">
        <v>3353</v>
      </c>
      <c r="C1461" s="178" t="s">
        <v>26</v>
      </c>
      <c r="D1461" s="179">
        <v>506.79</v>
      </c>
      <c r="E1461" s="179">
        <v>35.93</v>
      </c>
      <c r="F1461" s="179">
        <v>542.72</v>
      </c>
      <c r="G1461" s="53">
        <v>9</v>
      </c>
    </row>
    <row r="1462" spans="1:7">
      <c r="A1462" s="176" t="s">
        <v>3354</v>
      </c>
      <c r="B1462" s="177" t="s">
        <v>3355</v>
      </c>
      <c r="C1462" s="178" t="s">
        <v>26</v>
      </c>
      <c r="D1462" s="179">
        <v>438.92</v>
      </c>
      <c r="E1462" s="179">
        <v>29.78</v>
      </c>
      <c r="F1462" s="179">
        <v>468.7</v>
      </c>
      <c r="G1462" s="53">
        <v>9</v>
      </c>
    </row>
    <row r="1463" spans="1:7">
      <c r="A1463" s="176" t="s">
        <v>3356</v>
      </c>
      <c r="B1463" s="177" t="s">
        <v>3357</v>
      </c>
      <c r="C1463" s="178" t="s">
        <v>26</v>
      </c>
      <c r="D1463" s="179">
        <v>220.21</v>
      </c>
      <c r="E1463" s="179">
        <v>29.78</v>
      </c>
      <c r="F1463" s="179">
        <v>249.99</v>
      </c>
      <c r="G1463" s="53">
        <v>9</v>
      </c>
    </row>
    <row r="1464" spans="1:7">
      <c r="A1464" s="176" t="s">
        <v>3358</v>
      </c>
      <c r="B1464" s="177" t="s">
        <v>3359</v>
      </c>
      <c r="C1464" s="178" t="s">
        <v>26</v>
      </c>
      <c r="D1464" s="179">
        <v>246.59</v>
      </c>
      <c r="E1464" s="179">
        <v>34.15</v>
      </c>
      <c r="F1464" s="179">
        <v>280.74</v>
      </c>
      <c r="G1464" s="53">
        <v>9</v>
      </c>
    </row>
    <row r="1465" spans="1:7">
      <c r="A1465" s="176" t="s">
        <v>3360</v>
      </c>
      <c r="B1465" s="177" t="s">
        <v>3361</v>
      </c>
      <c r="C1465" s="178" t="s">
        <v>26</v>
      </c>
      <c r="D1465" s="179">
        <v>375.92</v>
      </c>
      <c r="E1465" s="179">
        <v>35.92</v>
      </c>
      <c r="F1465" s="179">
        <v>411.84</v>
      </c>
      <c r="G1465" s="53">
        <v>9</v>
      </c>
    </row>
    <row r="1466" spans="1:7">
      <c r="A1466" s="176" t="s">
        <v>3362</v>
      </c>
      <c r="B1466" s="177" t="s">
        <v>3363</v>
      </c>
      <c r="C1466" s="178" t="s">
        <v>26</v>
      </c>
      <c r="D1466" s="179">
        <v>206.14</v>
      </c>
      <c r="E1466" s="179">
        <v>22.76</v>
      </c>
      <c r="F1466" s="179">
        <v>228.9</v>
      </c>
      <c r="G1466" s="53">
        <v>9</v>
      </c>
    </row>
    <row r="1467" spans="1:7" ht="30">
      <c r="A1467" s="176" t="s">
        <v>3364</v>
      </c>
      <c r="B1467" s="177" t="s">
        <v>3365</v>
      </c>
      <c r="C1467" s="178" t="s">
        <v>26</v>
      </c>
      <c r="D1467" s="179">
        <v>4054.28</v>
      </c>
      <c r="E1467" s="179"/>
      <c r="F1467" s="179">
        <v>4054.28</v>
      </c>
      <c r="G1467" s="53">
        <v>9</v>
      </c>
    </row>
    <row r="1468" spans="1:7" ht="30">
      <c r="A1468" s="176" t="s">
        <v>3366</v>
      </c>
      <c r="B1468" s="177" t="s">
        <v>3367</v>
      </c>
      <c r="C1468" s="178" t="s">
        <v>26</v>
      </c>
      <c r="D1468" s="179">
        <v>6036.35</v>
      </c>
      <c r="E1468" s="179">
        <v>89.64</v>
      </c>
      <c r="F1468" s="179">
        <v>6125.99</v>
      </c>
      <c r="G1468" s="53">
        <v>9</v>
      </c>
    </row>
    <row r="1469" spans="1:7">
      <c r="A1469" s="176" t="s">
        <v>3368</v>
      </c>
      <c r="B1469" s="177" t="s">
        <v>3369</v>
      </c>
      <c r="C1469" s="178" t="s">
        <v>26</v>
      </c>
      <c r="D1469" s="179">
        <v>220.67</v>
      </c>
      <c r="E1469" s="179">
        <v>29.78</v>
      </c>
      <c r="F1469" s="179">
        <v>250.45</v>
      </c>
      <c r="G1469" s="53">
        <v>9</v>
      </c>
    </row>
    <row r="1470" spans="1:7">
      <c r="A1470" s="176" t="s">
        <v>3370</v>
      </c>
      <c r="B1470" s="177" t="s">
        <v>3371</v>
      </c>
      <c r="C1470" s="178"/>
      <c r="D1470" s="179"/>
      <c r="E1470" s="179"/>
      <c r="F1470" s="179"/>
      <c r="G1470" s="53">
        <v>5</v>
      </c>
    </row>
    <row r="1471" spans="1:7">
      <c r="A1471" s="176" t="s">
        <v>3372</v>
      </c>
      <c r="B1471" s="177" t="s">
        <v>3373</v>
      </c>
      <c r="C1471" s="178" t="s">
        <v>26</v>
      </c>
      <c r="D1471" s="179">
        <v>212.63</v>
      </c>
      <c r="E1471" s="179">
        <v>29.78</v>
      </c>
      <c r="F1471" s="179">
        <v>242.41</v>
      </c>
      <c r="G1471" s="53">
        <v>9</v>
      </c>
    </row>
    <row r="1472" spans="1:7">
      <c r="A1472" s="176" t="s">
        <v>3374</v>
      </c>
      <c r="B1472" s="177" t="s">
        <v>3375</v>
      </c>
      <c r="C1472" s="178" t="s">
        <v>26</v>
      </c>
      <c r="D1472" s="179">
        <v>224.98</v>
      </c>
      <c r="E1472" s="179">
        <v>34.15</v>
      </c>
      <c r="F1472" s="179">
        <v>259.13</v>
      </c>
      <c r="G1472" s="53">
        <v>9</v>
      </c>
    </row>
    <row r="1473" spans="1:7">
      <c r="A1473" s="176" t="s">
        <v>3376</v>
      </c>
      <c r="B1473" s="177" t="s">
        <v>3377</v>
      </c>
      <c r="C1473" s="178" t="s">
        <v>26</v>
      </c>
      <c r="D1473" s="179">
        <v>252.78</v>
      </c>
      <c r="E1473" s="179">
        <v>35.92</v>
      </c>
      <c r="F1473" s="179">
        <v>288.7</v>
      </c>
      <c r="G1473" s="53">
        <v>9</v>
      </c>
    </row>
    <row r="1474" spans="1:7">
      <c r="A1474" s="176" t="s">
        <v>3378</v>
      </c>
      <c r="B1474" s="177" t="s">
        <v>3379</v>
      </c>
      <c r="C1474" s="178" t="s">
        <v>26</v>
      </c>
      <c r="D1474" s="179">
        <v>261.14</v>
      </c>
      <c r="E1474" s="179">
        <v>29.76</v>
      </c>
      <c r="F1474" s="179">
        <v>290.89999999999998</v>
      </c>
      <c r="G1474" s="53">
        <v>9</v>
      </c>
    </row>
    <row r="1475" spans="1:7">
      <c r="A1475" s="176" t="s">
        <v>3380</v>
      </c>
      <c r="B1475" s="177" t="s">
        <v>3381</v>
      </c>
      <c r="C1475" s="178" t="s">
        <v>26</v>
      </c>
      <c r="D1475" s="179">
        <v>302.8</v>
      </c>
      <c r="E1475" s="179">
        <v>34.15</v>
      </c>
      <c r="F1475" s="179">
        <v>336.95</v>
      </c>
      <c r="G1475" s="53">
        <v>9</v>
      </c>
    </row>
    <row r="1476" spans="1:7">
      <c r="A1476" s="176" t="s">
        <v>3382</v>
      </c>
      <c r="B1476" s="177" t="s">
        <v>3383</v>
      </c>
      <c r="C1476" s="178" t="s">
        <v>26</v>
      </c>
      <c r="D1476" s="179">
        <v>460.84</v>
      </c>
      <c r="E1476" s="179">
        <v>35.92</v>
      </c>
      <c r="F1476" s="179">
        <v>496.76</v>
      </c>
      <c r="G1476" s="53">
        <v>9</v>
      </c>
    </row>
    <row r="1477" spans="1:7">
      <c r="A1477" s="176" t="s">
        <v>3384</v>
      </c>
      <c r="B1477" s="177" t="s">
        <v>3385</v>
      </c>
      <c r="C1477" s="178" t="s">
        <v>26</v>
      </c>
      <c r="D1477" s="179">
        <v>573.15</v>
      </c>
      <c r="E1477" s="179">
        <v>34.15</v>
      </c>
      <c r="F1477" s="179">
        <v>607.29999999999995</v>
      </c>
      <c r="G1477" s="53">
        <v>9</v>
      </c>
    </row>
    <row r="1478" spans="1:7">
      <c r="A1478" s="176" t="s">
        <v>3386</v>
      </c>
      <c r="B1478" s="177" t="s">
        <v>3387</v>
      </c>
      <c r="C1478" s="178" t="s">
        <v>26</v>
      </c>
      <c r="D1478" s="179">
        <v>533.03</v>
      </c>
      <c r="E1478" s="179">
        <v>35.92</v>
      </c>
      <c r="F1478" s="179">
        <v>568.95000000000005</v>
      </c>
      <c r="G1478" s="53">
        <v>9</v>
      </c>
    </row>
    <row r="1479" spans="1:7">
      <c r="A1479" s="176" t="s">
        <v>3388</v>
      </c>
      <c r="B1479" s="177" t="s">
        <v>3389</v>
      </c>
      <c r="C1479" s="178"/>
      <c r="D1479" s="179"/>
      <c r="E1479" s="179"/>
      <c r="F1479" s="179"/>
      <c r="G1479" s="53">
        <v>5</v>
      </c>
    </row>
    <row r="1480" spans="1:7">
      <c r="A1480" s="176" t="s">
        <v>3390</v>
      </c>
      <c r="B1480" s="177" t="s">
        <v>3391</v>
      </c>
      <c r="C1480" s="178" t="s">
        <v>26</v>
      </c>
      <c r="D1480" s="179">
        <v>338.34</v>
      </c>
      <c r="E1480" s="179">
        <v>34.15</v>
      </c>
      <c r="F1480" s="179">
        <v>372.49</v>
      </c>
      <c r="G1480" s="53">
        <v>9</v>
      </c>
    </row>
    <row r="1481" spans="1:7">
      <c r="A1481" s="176" t="s">
        <v>3392</v>
      </c>
      <c r="B1481" s="177" t="s">
        <v>3393</v>
      </c>
      <c r="C1481" s="178" t="s">
        <v>26</v>
      </c>
      <c r="D1481" s="179">
        <v>1182.1500000000001</v>
      </c>
      <c r="E1481" s="179">
        <v>45.53</v>
      </c>
      <c r="F1481" s="179">
        <v>1227.68</v>
      </c>
      <c r="G1481" s="53">
        <v>9</v>
      </c>
    </row>
    <row r="1482" spans="1:7">
      <c r="A1482" s="176" t="s">
        <v>3394</v>
      </c>
      <c r="B1482" s="177" t="s">
        <v>3395</v>
      </c>
      <c r="C1482" s="178"/>
      <c r="D1482" s="179"/>
      <c r="E1482" s="179"/>
      <c r="F1482" s="179"/>
      <c r="G1482" s="53">
        <v>5</v>
      </c>
    </row>
    <row r="1483" spans="1:7">
      <c r="A1483" s="176" t="s">
        <v>3396</v>
      </c>
      <c r="B1483" s="177" t="s">
        <v>3397</v>
      </c>
      <c r="C1483" s="178" t="s">
        <v>26</v>
      </c>
      <c r="D1483" s="179">
        <v>583.15</v>
      </c>
      <c r="E1483" s="179"/>
      <c r="F1483" s="179">
        <v>583.15</v>
      </c>
      <c r="G1483" s="53">
        <v>9</v>
      </c>
    </row>
    <row r="1484" spans="1:7">
      <c r="A1484" s="176" t="s">
        <v>3398</v>
      </c>
      <c r="B1484" s="177" t="s">
        <v>3399</v>
      </c>
      <c r="C1484" s="178" t="s">
        <v>26</v>
      </c>
      <c r="D1484" s="179">
        <v>954.49</v>
      </c>
      <c r="E1484" s="179">
        <v>23.77</v>
      </c>
      <c r="F1484" s="179">
        <v>978.26</v>
      </c>
      <c r="G1484" s="53">
        <v>9</v>
      </c>
    </row>
    <row r="1485" spans="1:7">
      <c r="A1485" s="176" t="s">
        <v>3400</v>
      </c>
      <c r="B1485" s="177" t="s">
        <v>3401</v>
      </c>
      <c r="C1485" s="178"/>
      <c r="D1485" s="179"/>
      <c r="E1485" s="179"/>
      <c r="F1485" s="179"/>
      <c r="G1485" s="53">
        <v>5</v>
      </c>
    </row>
    <row r="1486" spans="1:7">
      <c r="A1486" s="176" t="s">
        <v>3402</v>
      </c>
      <c r="B1486" s="177" t="s">
        <v>3403</v>
      </c>
      <c r="C1486" s="178" t="s">
        <v>23</v>
      </c>
      <c r="D1486" s="179">
        <v>2.65</v>
      </c>
      <c r="E1486" s="179">
        <v>4.6900000000000004</v>
      </c>
      <c r="F1486" s="179">
        <v>7.34</v>
      </c>
      <c r="G1486" s="53">
        <v>9</v>
      </c>
    </row>
    <row r="1487" spans="1:7" ht="30">
      <c r="A1487" s="176" t="s">
        <v>3404</v>
      </c>
      <c r="B1487" s="177" t="s">
        <v>3405</v>
      </c>
      <c r="C1487" s="178" t="s">
        <v>26</v>
      </c>
      <c r="D1487" s="179">
        <v>13.26</v>
      </c>
      <c r="E1487" s="179">
        <v>62.48</v>
      </c>
      <c r="F1487" s="179">
        <v>75.739999999999995</v>
      </c>
      <c r="G1487" s="53">
        <v>9</v>
      </c>
    </row>
    <row r="1488" spans="1:7">
      <c r="A1488" s="176" t="s">
        <v>3406</v>
      </c>
      <c r="B1488" s="177" t="s">
        <v>3407</v>
      </c>
      <c r="C1488" s="178"/>
      <c r="D1488" s="179"/>
      <c r="E1488" s="179"/>
      <c r="F1488" s="179"/>
      <c r="G1488" s="53">
        <v>2</v>
      </c>
    </row>
    <row r="1489" spans="1:7">
      <c r="A1489" s="176" t="s">
        <v>3408</v>
      </c>
      <c r="B1489" s="177" t="s">
        <v>3409</v>
      </c>
      <c r="C1489" s="178"/>
      <c r="D1489" s="179"/>
      <c r="E1489" s="179"/>
      <c r="F1489" s="179"/>
      <c r="G1489" s="53">
        <v>5</v>
      </c>
    </row>
    <row r="1490" spans="1:7">
      <c r="A1490" s="176" t="s">
        <v>3410</v>
      </c>
      <c r="B1490" s="177" t="s">
        <v>3411</v>
      </c>
      <c r="C1490" s="178" t="s">
        <v>26</v>
      </c>
      <c r="D1490" s="179">
        <v>407</v>
      </c>
      <c r="E1490" s="179">
        <v>109.26</v>
      </c>
      <c r="F1490" s="179">
        <v>516.26</v>
      </c>
      <c r="G1490" s="53">
        <v>9</v>
      </c>
    </row>
    <row r="1491" spans="1:7">
      <c r="A1491" s="176" t="s">
        <v>3412</v>
      </c>
      <c r="B1491" s="177" t="s">
        <v>3413</v>
      </c>
      <c r="C1491" s="178" t="s">
        <v>26</v>
      </c>
      <c r="D1491" s="179">
        <v>405.43</v>
      </c>
      <c r="E1491" s="179">
        <v>109.26</v>
      </c>
      <c r="F1491" s="179">
        <v>514.69000000000005</v>
      </c>
      <c r="G1491" s="53">
        <v>9</v>
      </c>
    </row>
    <row r="1492" spans="1:7" ht="30">
      <c r="A1492" s="176" t="s">
        <v>3414</v>
      </c>
      <c r="B1492" s="177" t="s">
        <v>3415</v>
      </c>
      <c r="C1492" s="178" t="s">
        <v>26</v>
      </c>
      <c r="D1492" s="179">
        <v>589.15</v>
      </c>
      <c r="E1492" s="179">
        <v>109.26</v>
      </c>
      <c r="F1492" s="179">
        <v>698.41</v>
      </c>
      <c r="G1492" s="53">
        <v>9</v>
      </c>
    </row>
    <row r="1493" spans="1:7">
      <c r="A1493" s="176" t="s">
        <v>3416</v>
      </c>
      <c r="B1493" s="177" t="s">
        <v>3417</v>
      </c>
      <c r="C1493" s="178" t="s">
        <v>26</v>
      </c>
      <c r="D1493" s="179">
        <v>66.64</v>
      </c>
      <c r="E1493" s="179">
        <v>109.26</v>
      </c>
      <c r="F1493" s="179">
        <v>175.9</v>
      </c>
      <c r="G1493" s="53">
        <v>9</v>
      </c>
    </row>
    <row r="1494" spans="1:7">
      <c r="A1494" s="176" t="s">
        <v>3418</v>
      </c>
      <c r="B1494" s="177" t="s">
        <v>3419</v>
      </c>
      <c r="C1494" s="178"/>
      <c r="D1494" s="179"/>
      <c r="E1494" s="179"/>
      <c r="F1494" s="179"/>
      <c r="G1494" s="53">
        <v>5</v>
      </c>
    </row>
    <row r="1495" spans="1:7">
      <c r="A1495" s="176" t="s">
        <v>3420</v>
      </c>
      <c r="B1495" s="177" t="s">
        <v>3421</v>
      </c>
      <c r="C1495" s="178" t="s">
        <v>26</v>
      </c>
      <c r="D1495" s="179">
        <v>124.36</v>
      </c>
      <c r="E1495" s="179">
        <v>62.48</v>
      </c>
      <c r="F1495" s="179">
        <v>186.84</v>
      </c>
      <c r="G1495" s="53">
        <v>9</v>
      </c>
    </row>
    <row r="1496" spans="1:7">
      <c r="A1496" s="176" t="s">
        <v>3422</v>
      </c>
      <c r="B1496" s="177" t="s">
        <v>3423</v>
      </c>
      <c r="C1496" s="178"/>
      <c r="D1496" s="179"/>
      <c r="E1496" s="179"/>
      <c r="F1496" s="179"/>
      <c r="G1496" s="53">
        <v>5</v>
      </c>
    </row>
    <row r="1497" spans="1:7">
      <c r="A1497" s="176" t="s">
        <v>3424</v>
      </c>
      <c r="B1497" s="177" t="s">
        <v>3425</v>
      </c>
      <c r="C1497" s="178" t="s">
        <v>26</v>
      </c>
      <c r="D1497" s="179">
        <v>2611.62</v>
      </c>
      <c r="E1497" s="179">
        <v>107.89</v>
      </c>
      <c r="F1497" s="179">
        <v>2719.51</v>
      </c>
      <c r="G1497" s="53">
        <v>9</v>
      </c>
    </row>
    <row r="1498" spans="1:7" ht="30">
      <c r="A1498" s="176" t="s">
        <v>3426</v>
      </c>
      <c r="B1498" s="177" t="s">
        <v>24672</v>
      </c>
      <c r="C1498" s="178" t="s">
        <v>23</v>
      </c>
      <c r="D1498" s="179">
        <v>242.6</v>
      </c>
      <c r="E1498" s="179">
        <v>87.68</v>
      </c>
      <c r="F1498" s="179">
        <v>330.28</v>
      </c>
      <c r="G1498" s="53">
        <v>9</v>
      </c>
    </row>
    <row r="1499" spans="1:7" ht="30">
      <c r="A1499" s="176" t="s">
        <v>3427</v>
      </c>
      <c r="B1499" s="177" t="s">
        <v>3428</v>
      </c>
      <c r="C1499" s="178" t="s">
        <v>23</v>
      </c>
      <c r="D1499" s="179">
        <v>118.55</v>
      </c>
      <c r="E1499" s="179">
        <v>28.51</v>
      </c>
      <c r="F1499" s="179">
        <v>147.06</v>
      </c>
      <c r="G1499" s="53">
        <v>9</v>
      </c>
    </row>
    <row r="1500" spans="1:7" ht="30">
      <c r="A1500" s="176" t="s">
        <v>3429</v>
      </c>
      <c r="B1500" s="177" t="s">
        <v>3430</v>
      </c>
      <c r="C1500" s="178" t="s">
        <v>23</v>
      </c>
      <c r="D1500" s="179">
        <v>59.84</v>
      </c>
      <c r="E1500" s="179">
        <v>13.05</v>
      </c>
      <c r="F1500" s="179">
        <v>72.89</v>
      </c>
      <c r="G1500" s="53">
        <v>9</v>
      </c>
    </row>
    <row r="1501" spans="1:7">
      <c r="A1501" s="176" t="s">
        <v>3431</v>
      </c>
      <c r="B1501" s="177" t="s">
        <v>3432</v>
      </c>
      <c r="C1501" s="178" t="s">
        <v>23</v>
      </c>
      <c r="D1501" s="179">
        <v>70.11</v>
      </c>
      <c r="E1501" s="179">
        <v>7.12</v>
      </c>
      <c r="F1501" s="179">
        <v>77.23</v>
      </c>
      <c r="G1501" s="53">
        <v>9</v>
      </c>
    </row>
    <row r="1502" spans="1:7" ht="30">
      <c r="A1502" s="176" t="s">
        <v>3433</v>
      </c>
      <c r="B1502" s="177" t="s">
        <v>3434</v>
      </c>
      <c r="C1502" s="178" t="s">
        <v>23</v>
      </c>
      <c r="D1502" s="179">
        <v>92.39</v>
      </c>
      <c r="E1502" s="179">
        <v>77.709999999999994</v>
      </c>
      <c r="F1502" s="179">
        <v>170.1</v>
      </c>
      <c r="G1502" s="53">
        <v>9</v>
      </c>
    </row>
    <row r="1503" spans="1:7" ht="30">
      <c r="A1503" s="176" t="s">
        <v>3435</v>
      </c>
      <c r="B1503" s="177" t="s">
        <v>3436</v>
      </c>
      <c r="C1503" s="178" t="s">
        <v>23</v>
      </c>
      <c r="D1503" s="179">
        <v>113.4</v>
      </c>
      <c r="E1503" s="179">
        <v>39.69</v>
      </c>
      <c r="F1503" s="179">
        <v>153.09</v>
      </c>
      <c r="G1503" s="53">
        <v>9</v>
      </c>
    </row>
    <row r="1504" spans="1:7">
      <c r="A1504" s="176" t="s">
        <v>3437</v>
      </c>
      <c r="B1504" s="177" t="s">
        <v>3438</v>
      </c>
      <c r="C1504" s="178"/>
      <c r="D1504" s="179"/>
      <c r="E1504" s="179"/>
      <c r="F1504" s="179"/>
      <c r="G1504" s="53">
        <v>2</v>
      </c>
    </row>
    <row r="1505" spans="1:7">
      <c r="A1505" s="176" t="s">
        <v>3439</v>
      </c>
      <c r="B1505" s="177" t="s">
        <v>3440</v>
      </c>
      <c r="C1505" s="178"/>
      <c r="D1505" s="179"/>
      <c r="E1505" s="179"/>
      <c r="F1505" s="179"/>
      <c r="G1505" s="53">
        <v>5</v>
      </c>
    </row>
    <row r="1506" spans="1:7" ht="30">
      <c r="A1506" s="176" t="s">
        <v>3441</v>
      </c>
      <c r="B1506" s="177" t="s">
        <v>3442</v>
      </c>
      <c r="C1506" s="178" t="s">
        <v>140</v>
      </c>
      <c r="D1506" s="179">
        <v>425.5</v>
      </c>
      <c r="E1506" s="179">
        <v>71.290000000000006</v>
      </c>
      <c r="F1506" s="179">
        <v>496.79</v>
      </c>
      <c r="G1506" s="53">
        <v>9</v>
      </c>
    </row>
    <row r="1507" spans="1:7" ht="30">
      <c r="A1507" s="176" t="s">
        <v>3443</v>
      </c>
      <c r="B1507" s="177" t="s">
        <v>3444</v>
      </c>
      <c r="C1507" s="178" t="s">
        <v>140</v>
      </c>
      <c r="D1507" s="179">
        <v>800.31</v>
      </c>
      <c r="E1507" s="179">
        <v>95.04</v>
      </c>
      <c r="F1507" s="179">
        <v>895.35</v>
      </c>
      <c r="G1507" s="53">
        <v>9</v>
      </c>
    </row>
    <row r="1508" spans="1:7" ht="30">
      <c r="A1508" s="176" t="s">
        <v>3445</v>
      </c>
      <c r="B1508" s="177" t="s">
        <v>3446</v>
      </c>
      <c r="C1508" s="178" t="s">
        <v>140</v>
      </c>
      <c r="D1508" s="179">
        <v>334.03</v>
      </c>
      <c r="E1508" s="179">
        <v>71.290000000000006</v>
      </c>
      <c r="F1508" s="179">
        <v>405.32</v>
      </c>
      <c r="G1508" s="53">
        <v>9</v>
      </c>
    </row>
    <row r="1509" spans="1:7" ht="30">
      <c r="A1509" s="176" t="s">
        <v>3447</v>
      </c>
      <c r="B1509" s="177" t="s">
        <v>3448</v>
      </c>
      <c r="C1509" s="178" t="s">
        <v>140</v>
      </c>
      <c r="D1509" s="179">
        <v>665.46</v>
      </c>
      <c r="E1509" s="179">
        <v>95.04</v>
      </c>
      <c r="F1509" s="179">
        <v>760.5</v>
      </c>
      <c r="G1509" s="53">
        <v>9</v>
      </c>
    </row>
    <row r="1510" spans="1:7" ht="30">
      <c r="A1510" s="176" t="s">
        <v>3449</v>
      </c>
      <c r="B1510" s="177" t="s">
        <v>3450</v>
      </c>
      <c r="C1510" s="178" t="s">
        <v>140</v>
      </c>
      <c r="D1510" s="179">
        <v>263.83999999999997</v>
      </c>
      <c r="E1510" s="179">
        <v>71.290000000000006</v>
      </c>
      <c r="F1510" s="179">
        <v>335.13</v>
      </c>
      <c r="G1510" s="53">
        <v>9</v>
      </c>
    </row>
    <row r="1511" spans="1:7">
      <c r="A1511" s="176" t="s">
        <v>3451</v>
      </c>
      <c r="B1511" s="177" t="s">
        <v>3452</v>
      </c>
      <c r="C1511" s="178" t="s">
        <v>140</v>
      </c>
      <c r="D1511" s="179">
        <v>278.22000000000003</v>
      </c>
      <c r="E1511" s="179"/>
      <c r="F1511" s="179">
        <v>278.22000000000003</v>
      </c>
      <c r="G1511" s="53">
        <v>9</v>
      </c>
    </row>
    <row r="1512" spans="1:7">
      <c r="A1512" s="176" t="s">
        <v>3453</v>
      </c>
      <c r="B1512" s="177" t="s">
        <v>3454</v>
      </c>
      <c r="C1512" s="178" t="s">
        <v>140</v>
      </c>
      <c r="D1512" s="179">
        <v>371.88</v>
      </c>
      <c r="E1512" s="179"/>
      <c r="F1512" s="179">
        <v>371.88</v>
      </c>
      <c r="G1512" s="53">
        <v>9</v>
      </c>
    </row>
    <row r="1513" spans="1:7" ht="30">
      <c r="A1513" s="176" t="s">
        <v>3455</v>
      </c>
      <c r="B1513" s="177" t="s">
        <v>3456</v>
      </c>
      <c r="C1513" s="178" t="s">
        <v>24</v>
      </c>
      <c r="D1513" s="179">
        <v>318.95</v>
      </c>
      <c r="E1513" s="179">
        <v>79.010000000000005</v>
      </c>
      <c r="F1513" s="179">
        <v>397.96</v>
      </c>
      <c r="G1513" s="53">
        <v>9</v>
      </c>
    </row>
    <row r="1514" spans="1:7" ht="30">
      <c r="A1514" s="176" t="s">
        <v>3457</v>
      </c>
      <c r="B1514" s="177" t="s">
        <v>3458</v>
      </c>
      <c r="C1514" s="178" t="s">
        <v>140</v>
      </c>
      <c r="D1514" s="179">
        <v>479.11</v>
      </c>
      <c r="E1514" s="179">
        <v>79.010000000000005</v>
      </c>
      <c r="F1514" s="179">
        <v>558.12</v>
      </c>
      <c r="G1514" s="53">
        <v>9</v>
      </c>
    </row>
    <row r="1515" spans="1:7">
      <c r="A1515" s="176" t="s">
        <v>3459</v>
      </c>
      <c r="B1515" s="177" t="s">
        <v>3460</v>
      </c>
      <c r="C1515" s="178" t="s">
        <v>24</v>
      </c>
      <c r="D1515" s="179">
        <v>296.91000000000003</v>
      </c>
      <c r="E1515" s="179">
        <v>22.18</v>
      </c>
      <c r="F1515" s="179">
        <v>319.08999999999997</v>
      </c>
      <c r="G1515" s="53">
        <v>9</v>
      </c>
    </row>
    <row r="1516" spans="1:7">
      <c r="A1516" s="176" t="s">
        <v>3461</v>
      </c>
      <c r="B1516" s="177" t="s">
        <v>3462</v>
      </c>
      <c r="C1516" s="178" t="s">
        <v>24</v>
      </c>
      <c r="D1516" s="179">
        <v>331.61</v>
      </c>
      <c r="E1516" s="179">
        <v>22.18</v>
      </c>
      <c r="F1516" s="179">
        <v>353.79</v>
      </c>
      <c r="G1516" s="53">
        <v>9</v>
      </c>
    </row>
    <row r="1517" spans="1:7">
      <c r="A1517" s="176" t="s">
        <v>3463</v>
      </c>
      <c r="B1517" s="177" t="s">
        <v>3464</v>
      </c>
      <c r="C1517" s="178" t="s">
        <v>24</v>
      </c>
      <c r="D1517" s="179">
        <v>2878.38</v>
      </c>
      <c r="E1517" s="179">
        <v>55.46</v>
      </c>
      <c r="F1517" s="179">
        <v>2933.84</v>
      </c>
      <c r="G1517" s="53">
        <v>9</v>
      </c>
    </row>
    <row r="1518" spans="1:7">
      <c r="A1518" s="176" t="s">
        <v>3465</v>
      </c>
      <c r="B1518" s="177" t="s">
        <v>3466</v>
      </c>
      <c r="C1518" s="178" t="s">
        <v>24</v>
      </c>
      <c r="D1518" s="179">
        <v>521.70000000000005</v>
      </c>
      <c r="E1518" s="179">
        <v>41.59</v>
      </c>
      <c r="F1518" s="179">
        <v>563.29</v>
      </c>
      <c r="G1518" s="53">
        <v>9</v>
      </c>
    </row>
    <row r="1519" spans="1:7">
      <c r="A1519" s="176" t="s">
        <v>3467</v>
      </c>
      <c r="B1519" s="177" t="s">
        <v>3468</v>
      </c>
      <c r="C1519" s="178" t="s">
        <v>24</v>
      </c>
      <c r="D1519" s="179">
        <v>28.46</v>
      </c>
      <c r="E1519" s="179">
        <v>14.26</v>
      </c>
      <c r="F1519" s="179">
        <v>42.72</v>
      </c>
      <c r="G1519" s="53">
        <v>9</v>
      </c>
    </row>
    <row r="1520" spans="1:7" ht="30">
      <c r="A1520" s="176" t="s">
        <v>3469</v>
      </c>
      <c r="B1520" s="177" t="s">
        <v>3470</v>
      </c>
      <c r="C1520" s="178" t="s">
        <v>24</v>
      </c>
      <c r="D1520" s="179">
        <v>1012.44</v>
      </c>
      <c r="E1520" s="179">
        <v>55.46</v>
      </c>
      <c r="F1520" s="179">
        <v>1067.9000000000001</v>
      </c>
      <c r="G1520" s="53">
        <v>9</v>
      </c>
    </row>
    <row r="1521" spans="1:7" ht="30">
      <c r="A1521" s="176" t="s">
        <v>3471</v>
      </c>
      <c r="B1521" s="177" t="s">
        <v>3472</v>
      </c>
      <c r="C1521" s="178" t="s">
        <v>24</v>
      </c>
      <c r="D1521" s="179">
        <v>1047.01</v>
      </c>
      <c r="E1521" s="179">
        <v>110.92</v>
      </c>
      <c r="F1521" s="179">
        <v>1157.93</v>
      </c>
      <c r="G1521" s="53">
        <v>9</v>
      </c>
    </row>
    <row r="1522" spans="1:7" ht="30">
      <c r="A1522" s="176" t="s">
        <v>3473</v>
      </c>
      <c r="B1522" s="177" t="s">
        <v>3474</v>
      </c>
      <c r="C1522" s="178" t="s">
        <v>24</v>
      </c>
      <c r="D1522" s="179">
        <v>244.76</v>
      </c>
      <c r="E1522" s="179">
        <v>71.290000000000006</v>
      </c>
      <c r="F1522" s="179">
        <v>316.05</v>
      </c>
      <c r="G1522" s="53">
        <v>9</v>
      </c>
    </row>
    <row r="1523" spans="1:7">
      <c r="A1523" s="176" t="s">
        <v>3475</v>
      </c>
      <c r="B1523" s="177" t="s">
        <v>3476</v>
      </c>
      <c r="C1523" s="178"/>
      <c r="D1523" s="179"/>
      <c r="E1523" s="179"/>
      <c r="F1523" s="179"/>
      <c r="G1523" s="53">
        <v>5</v>
      </c>
    </row>
    <row r="1524" spans="1:7">
      <c r="A1524" s="176" t="s">
        <v>3477</v>
      </c>
      <c r="B1524" s="177" t="s">
        <v>3478</v>
      </c>
      <c r="C1524" s="178" t="s">
        <v>24</v>
      </c>
      <c r="D1524" s="179">
        <v>19.059999999999999</v>
      </c>
      <c r="E1524" s="179"/>
      <c r="F1524" s="179">
        <v>19.059999999999999</v>
      </c>
      <c r="G1524" s="53">
        <v>9</v>
      </c>
    </row>
    <row r="1525" spans="1:7">
      <c r="A1525" s="176" t="s">
        <v>3479</v>
      </c>
      <c r="B1525" s="177" t="s">
        <v>3480</v>
      </c>
      <c r="C1525" s="178" t="s">
        <v>24</v>
      </c>
      <c r="D1525" s="179">
        <v>29.91</v>
      </c>
      <c r="E1525" s="179"/>
      <c r="F1525" s="179">
        <v>29.91</v>
      </c>
      <c r="G1525" s="53">
        <v>9</v>
      </c>
    </row>
    <row r="1526" spans="1:7">
      <c r="A1526" s="176" t="s">
        <v>3481</v>
      </c>
      <c r="B1526" s="177" t="s">
        <v>3482</v>
      </c>
      <c r="C1526" s="178" t="s">
        <v>24</v>
      </c>
      <c r="D1526" s="179">
        <v>47.58</v>
      </c>
      <c r="E1526" s="179"/>
      <c r="F1526" s="179">
        <v>47.58</v>
      </c>
      <c r="G1526" s="53">
        <v>9</v>
      </c>
    </row>
    <row r="1527" spans="1:7" ht="30">
      <c r="A1527" s="176" t="s">
        <v>3483</v>
      </c>
      <c r="B1527" s="177" t="s">
        <v>3484</v>
      </c>
      <c r="C1527" s="178" t="s">
        <v>24</v>
      </c>
      <c r="D1527" s="179">
        <v>198.29</v>
      </c>
      <c r="E1527" s="179"/>
      <c r="F1527" s="179">
        <v>198.29</v>
      </c>
      <c r="G1527" s="53">
        <v>9</v>
      </c>
    </row>
    <row r="1528" spans="1:7">
      <c r="A1528" s="176" t="s">
        <v>3485</v>
      </c>
      <c r="B1528" s="177" t="s">
        <v>3486</v>
      </c>
      <c r="C1528" s="178" t="s">
        <v>24</v>
      </c>
      <c r="D1528" s="179">
        <v>83.41</v>
      </c>
      <c r="E1528" s="179"/>
      <c r="F1528" s="179">
        <v>83.41</v>
      </c>
      <c r="G1528" s="53">
        <v>9</v>
      </c>
    </row>
    <row r="1529" spans="1:7">
      <c r="A1529" s="176" t="s">
        <v>3487</v>
      </c>
      <c r="B1529" s="177" t="s">
        <v>3488</v>
      </c>
      <c r="C1529" s="178"/>
      <c r="D1529" s="179"/>
      <c r="E1529" s="179"/>
      <c r="F1529" s="179"/>
      <c r="G1529" s="53">
        <v>5</v>
      </c>
    </row>
    <row r="1530" spans="1:7">
      <c r="A1530" s="176" t="s">
        <v>3489</v>
      </c>
      <c r="B1530" s="177" t="s">
        <v>3490</v>
      </c>
      <c r="C1530" s="178" t="s">
        <v>24</v>
      </c>
      <c r="D1530" s="179"/>
      <c r="E1530" s="179">
        <v>71.290000000000006</v>
      </c>
      <c r="F1530" s="179">
        <v>71.290000000000006</v>
      </c>
      <c r="G1530" s="53">
        <v>9</v>
      </c>
    </row>
    <row r="1531" spans="1:7">
      <c r="A1531" s="176" t="s">
        <v>3491</v>
      </c>
      <c r="B1531" s="177" t="s">
        <v>3492</v>
      </c>
      <c r="C1531" s="178" t="s">
        <v>24</v>
      </c>
      <c r="D1531" s="179">
        <v>1146.19</v>
      </c>
      <c r="E1531" s="179">
        <v>55.46</v>
      </c>
      <c r="F1531" s="179">
        <v>1201.6500000000001</v>
      </c>
      <c r="G1531" s="53">
        <v>9</v>
      </c>
    </row>
    <row r="1532" spans="1:7">
      <c r="A1532" s="176" t="s">
        <v>3493</v>
      </c>
      <c r="B1532" s="177" t="s">
        <v>3494</v>
      </c>
      <c r="C1532" s="178" t="s">
        <v>24</v>
      </c>
      <c r="D1532" s="179"/>
      <c r="E1532" s="179">
        <v>61.3</v>
      </c>
      <c r="F1532" s="179">
        <v>61.3</v>
      </c>
      <c r="G1532" s="53">
        <v>9</v>
      </c>
    </row>
    <row r="1533" spans="1:7" ht="30">
      <c r="A1533" s="176" t="s">
        <v>3495</v>
      </c>
      <c r="B1533" s="177" t="s">
        <v>3496</v>
      </c>
      <c r="C1533" s="178" t="s">
        <v>140</v>
      </c>
      <c r="D1533" s="179">
        <v>1022.75</v>
      </c>
      <c r="E1533" s="179">
        <v>72.099999999999994</v>
      </c>
      <c r="F1533" s="179">
        <v>1094.8499999999999</v>
      </c>
      <c r="G1533" s="53">
        <v>9</v>
      </c>
    </row>
    <row r="1534" spans="1:7">
      <c r="A1534" s="176" t="s">
        <v>3497</v>
      </c>
      <c r="B1534" s="177" t="s">
        <v>3498</v>
      </c>
      <c r="C1534" s="178" t="s">
        <v>24</v>
      </c>
      <c r="D1534" s="179"/>
      <c r="E1534" s="179">
        <v>8.08</v>
      </c>
      <c r="F1534" s="179">
        <v>8.08</v>
      </c>
      <c r="G1534" s="53">
        <v>9</v>
      </c>
    </row>
    <row r="1535" spans="1:7">
      <c r="A1535" s="176" t="s">
        <v>3499</v>
      </c>
      <c r="B1535" s="177" t="s">
        <v>3500</v>
      </c>
      <c r="C1535" s="178" t="s">
        <v>140</v>
      </c>
      <c r="D1535" s="179">
        <v>641.24</v>
      </c>
      <c r="E1535" s="179">
        <v>142.56</v>
      </c>
      <c r="F1535" s="179">
        <v>783.8</v>
      </c>
      <c r="G1535" s="53">
        <v>9</v>
      </c>
    </row>
    <row r="1536" spans="1:7">
      <c r="A1536" s="176" t="s">
        <v>3501</v>
      </c>
      <c r="B1536" s="177" t="s">
        <v>3502</v>
      </c>
      <c r="C1536" s="178" t="s">
        <v>24</v>
      </c>
      <c r="D1536" s="179">
        <v>162.07</v>
      </c>
      <c r="E1536" s="179">
        <v>26.91</v>
      </c>
      <c r="F1536" s="179">
        <v>188.98</v>
      </c>
      <c r="G1536" s="53">
        <v>9</v>
      </c>
    </row>
    <row r="1537" spans="1:7" ht="30">
      <c r="A1537" s="176" t="s">
        <v>3503</v>
      </c>
      <c r="B1537" s="177" t="s">
        <v>3504</v>
      </c>
      <c r="C1537" s="178" t="s">
        <v>140</v>
      </c>
      <c r="D1537" s="179">
        <v>4335.9799999999996</v>
      </c>
      <c r="E1537" s="179">
        <v>166.38</v>
      </c>
      <c r="F1537" s="179">
        <v>4502.3599999999997</v>
      </c>
      <c r="G1537" s="53">
        <v>9</v>
      </c>
    </row>
    <row r="1538" spans="1:7">
      <c r="A1538" s="176" t="s">
        <v>3505</v>
      </c>
      <c r="B1538" s="177" t="s">
        <v>3506</v>
      </c>
      <c r="C1538" s="178" t="s">
        <v>24</v>
      </c>
      <c r="D1538" s="179">
        <v>421.94</v>
      </c>
      <c r="E1538" s="179">
        <v>55.46</v>
      </c>
      <c r="F1538" s="179">
        <v>477.4</v>
      </c>
      <c r="G1538" s="53">
        <v>9</v>
      </c>
    </row>
    <row r="1539" spans="1:7" ht="30">
      <c r="A1539" s="176" t="s">
        <v>3507</v>
      </c>
      <c r="B1539" s="177" t="s">
        <v>3508</v>
      </c>
      <c r="C1539" s="178" t="s">
        <v>24</v>
      </c>
      <c r="D1539" s="179">
        <v>196.15</v>
      </c>
      <c r="E1539" s="179">
        <v>41.59</v>
      </c>
      <c r="F1539" s="179">
        <v>237.74</v>
      </c>
      <c r="G1539" s="53">
        <v>9</v>
      </c>
    </row>
    <row r="1540" spans="1:7">
      <c r="A1540" s="176" t="s">
        <v>3509</v>
      </c>
      <c r="B1540" s="177" t="s">
        <v>3510</v>
      </c>
      <c r="C1540" s="178" t="s">
        <v>24</v>
      </c>
      <c r="D1540" s="179">
        <v>105.08</v>
      </c>
      <c r="E1540" s="179">
        <v>9.43</v>
      </c>
      <c r="F1540" s="179">
        <v>114.51</v>
      </c>
      <c r="G1540" s="53">
        <v>9</v>
      </c>
    </row>
    <row r="1541" spans="1:7">
      <c r="A1541" s="176" t="s">
        <v>3511</v>
      </c>
      <c r="B1541" s="177" t="s">
        <v>3512</v>
      </c>
      <c r="C1541" s="178" t="s">
        <v>24</v>
      </c>
      <c r="D1541" s="179">
        <v>70.58</v>
      </c>
      <c r="E1541" s="179">
        <v>9.43</v>
      </c>
      <c r="F1541" s="179">
        <v>80.010000000000005</v>
      </c>
      <c r="G1541" s="53">
        <v>9</v>
      </c>
    </row>
    <row r="1542" spans="1:7">
      <c r="A1542" s="176" t="s">
        <v>3513</v>
      </c>
      <c r="B1542" s="177" t="s">
        <v>3514</v>
      </c>
      <c r="C1542" s="178" t="s">
        <v>24</v>
      </c>
      <c r="D1542" s="179">
        <v>174.52</v>
      </c>
      <c r="E1542" s="179">
        <v>9.43</v>
      </c>
      <c r="F1542" s="179">
        <v>183.95</v>
      </c>
      <c r="G1542" s="53">
        <v>9</v>
      </c>
    </row>
    <row r="1543" spans="1:7">
      <c r="A1543" s="176" t="s">
        <v>3515</v>
      </c>
      <c r="B1543" s="177" t="s">
        <v>3516</v>
      </c>
      <c r="C1543" s="178" t="s">
        <v>140</v>
      </c>
      <c r="D1543" s="179">
        <v>28.09</v>
      </c>
      <c r="E1543" s="179">
        <v>8.08</v>
      </c>
      <c r="F1543" s="179">
        <v>36.17</v>
      </c>
      <c r="G1543" s="53">
        <v>9</v>
      </c>
    </row>
    <row r="1544" spans="1:7" ht="30">
      <c r="A1544" s="176" t="s">
        <v>3517</v>
      </c>
      <c r="B1544" s="177" t="s">
        <v>3518</v>
      </c>
      <c r="C1544" s="178" t="s">
        <v>24</v>
      </c>
      <c r="D1544" s="179">
        <v>59.71</v>
      </c>
      <c r="E1544" s="179">
        <v>8.08</v>
      </c>
      <c r="F1544" s="179">
        <v>67.790000000000006</v>
      </c>
      <c r="G1544" s="53">
        <v>9</v>
      </c>
    </row>
    <row r="1545" spans="1:7" ht="30">
      <c r="A1545" s="176" t="s">
        <v>3519</v>
      </c>
      <c r="B1545" s="177" t="s">
        <v>3520</v>
      </c>
      <c r="C1545" s="178" t="s">
        <v>24</v>
      </c>
      <c r="D1545" s="179">
        <v>91.48</v>
      </c>
      <c r="E1545" s="179">
        <v>8.08</v>
      </c>
      <c r="F1545" s="179">
        <v>99.56</v>
      </c>
      <c r="G1545" s="53">
        <v>9</v>
      </c>
    </row>
    <row r="1546" spans="1:7">
      <c r="A1546" s="176" t="s">
        <v>3521</v>
      </c>
      <c r="B1546" s="177" t="s">
        <v>3522</v>
      </c>
      <c r="C1546" s="178" t="s">
        <v>140</v>
      </c>
      <c r="D1546" s="179">
        <v>196.03</v>
      </c>
      <c r="E1546" s="179">
        <v>17.100000000000001</v>
      </c>
      <c r="F1546" s="179">
        <v>213.13</v>
      </c>
      <c r="G1546" s="53">
        <v>9</v>
      </c>
    </row>
    <row r="1547" spans="1:7">
      <c r="A1547" s="176" t="s">
        <v>3523</v>
      </c>
      <c r="B1547" s="177" t="s">
        <v>3524</v>
      </c>
      <c r="C1547" s="178" t="s">
        <v>24</v>
      </c>
      <c r="D1547" s="179">
        <v>72.69</v>
      </c>
      <c r="E1547" s="179">
        <v>9.43</v>
      </c>
      <c r="F1547" s="179">
        <v>82.12</v>
      </c>
      <c r="G1547" s="53">
        <v>9</v>
      </c>
    </row>
    <row r="1548" spans="1:7" ht="30">
      <c r="A1548" s="176" t="s">
        <v>3525</v>
      </c>
      <c r="B1548" s="177" t="s">
        <v>3526</v>
      </c>
      <c r="C1548" s="178" t="s">
        <v>24</v>
      </c>
      <c r="D1548" s="179">
        <v>89.42</v>
      </c>
      <c r="E1548" s="179">
        <v>9.43</v>
      </c>
      <c r="F1548" s="179">
        <v>98.85</v>
      </c>
      <c r="G1548" s="53">
        <v>9</v>
      </c>
    </row>
    <row r="1549" spans="1:7">
      <c r="A1549" s="176" t="s">
        <v>3527</v>
      </c>
      <c r="B1549" s="177" t="s">
        <v>3528</v>
      </c>
      <c r="C1549" s="178" t="s">
        <v>24</v>
      </c>
      <c r="D1549" s="179">
        <v>190.87</v>
      </c>
      <c r="E1549" s="179">
        <v>6.81</v>
      </c>
      <c r="F1549" s="179">
        <v>197.68</v>
      </c>
      <c r="G1549" s="53">
        <v>9</v>
      </c>
    </row>
    <row r="1550" spans="1:7" ht="30">
      <c r="A1550" s="176" t="s">
        <v>3529</v>
      </c>
      <c r="B1550" s="177" t="s">
        <v>3530</v>
      </c>
      <c r="C1550" s="178" t="s">
        <v>24</v>
      </c>
      <c r="D1550" s="179">
        <v>217.04</v>
      </c>
      <c r="E1550" s="179">
        <v>9.43</v>
      </c>
      <c r="F1550" s="179">
        <v>226.47</v>
      </c>
      <c r="G1550" s="53">
        <v>9</v>
      </c>
    </row>
    <row r="1551" spans="1:7" ht="30">
      <c r="A1551" s="176" t="s">
        <v>3531</v>
      </c>
      <c r="B1551" s="177" t="s">
        <v>3532</v>
      </c>
      <c r="C1551" s="178" t="s">
        <v>24</v>
      </c>
      <c r="D1551" s="179">
        <v>396.9</v>
      </c>
      <c r="E1551" s="179">
        <v>83.2</v>
      </c>
      <c r="F1551" s="179">
        <v>480.1</v>
      </c>
      <c r="G1551" s="53">
        <v>9</v>
      </c>
    </row>
    <row r="1552" spans="1:7">
      <c r="A1552" s="176" t="s">
        <v>3533</v>
      </c>
      <c r="B1552" s="177" t="s">
        <v>3534</v>
      </c>
      <c r="C1552" s="178" t="s">
        <v>24</v>
      </c>
      <c r="D1552" s="179">
        <v>131.63999999999999</v>
      </c>
      <c r="E1552" s="179">
        <v>83.2</v>
      </c>
      <c r="F1552" s="179">
        <v>214.84</v>
      </c>
      <c r="G1552" s="53">
        <v>9</v>
      </c>
    </row>
    <row r="1553" spans="1:7">
      <c r="A1553" s="176" t="s">
        <v>3535</v>
      </c>
      <c r="B1553" s="177" t="s">
        <v>3536</v>
      </c>
      <c r="C1553" s="178" t="s">
        <v>24</v>
      </c>
      <c r="D1553" s="179">
        <v>22.39</v>
      </c>
      <c r="E1553" s="179">
        <v>53.82</v>
      </c>
      <c r="F1553" s="179">
        <v>76.209999999999994</v>
      </c>
      <c r="G1553" s="53">
        <v>9</v>
      </c>
    </row>
    <row r="1554" spans="1:7">
      <c r="A1554" s="176" t="s">
        <v>3537</v>
      </c>
      <c r="B1554" s="177" t="s">
        <v>3538</v>
      </c>
      <c r="C1554" s="178" t="s">
        <v>24</v>
      </c>
      <c r="D1554" s="179">
        <v>178.46</v>
      </c>
      <c r="E1554" s="179">
        <v>9.43</v>
      </c>
      <c r="F1554" s="179">
        <v>187.89</v>
      </c>
      <c r="G1554" s="53">
        <v>9</v>
      </c>
    </row>
    <row r="1555" spans="1:7" ht="30">
      <c r="A1555" s="176" t="s">
        <v>3539</v>
      </c>
      <c r="B1555" s="177" t="s">
        <v>3540</v>
      </c>
      <c r="C1555" s="178" t="s">
        <v>24</v>
      </c>
      <c r="D1555" s="179">
        <v>13145.02</v>
      </c>
      <c r="E1555" s="179"/>
      <c r="F1555" s="179">
        <v>13145.02</v>
      </c>
      <c r="G1555" s="53">
        <v>9</v>
      </c>
    </row>
    <row r="1556" spans="1:7" ht="30">
      <c r="A1556" s="176" t="s">
        <v>3541</v>
      </c>
      <c r="B1556" s="177" t="s">
        <v>3542</v>
      </c>
      <c r="C1556" s="178" t="s">
        <v>24</v>
      </c>
      <c r="D1556" s="179">
        <v>15298.15</v>
      </c>
      <c r="E1556" s="179"/>
      <c r="F1556" s="179">
        <v>15298.15</v>
      </c>
      <c r="G1556" s="53">
        <v>9</v>
      </c>
    </row>
    <row r="1557" spans="1:7" ht="30">
      <c r="A1557" s="176" t="s">
        <v>3543</v>
      </c>
      <c r="B1557" s="177" t="s">
        <v>3544</v>
      </c>
      <c r="C1557" s="178" t="s">
        <v>140</v>
      </c>
      <c r="D1557" s="179">
        <v>463.95</v>
      </c>
      <c r="E1557" s="179">
        <v>110.92</v>
      </c>
      <c r="F1557" s="179">
        <v>574.87</v>
      </c>
      <c r="G1557" s="53">
        <v>9</v>
      </c>
    </row>
    <row r="1558" spans="1:7" ht="30">
      <c r="A1558" s="176" t="s">
        <v>3545</v>
      </c>
      <c r="B1558" s="177" t="s">
        <v>3546</v>
      </c>
      <c r="C1558" s="178" t="s">
        <v>140</v>
      </c>
      <c r="D1558" s="179">
        <v>1184.33</v>
      </c>
      <c r="E1558" s="179">
        <v>221.84</v>
      </c>
      <c r="F1558" s="179">
        <v>1406.17</v>
      </c>
      <c r="G1558" s="53">
        <v>9</v>
      </c>
    </row>
    <row r="1559" spans="1:7" ht="45">
      <c r="A1559" s="176" t="s">
        <v>3547</v>
      </c>
      <c r="B1559" s="177" t="s">
        <v>3548</v>
      </c>
      <c r="C1559" s="178" t="s">
        <v>140</v>
      </c>
      <c r="D1559" s="179">
        <v>1196.3900000000001</v>
      </c>
      <c r="E1559" s="179">
        <v>221.84</v>
      </c>
      <c r="F1559" s="179">
        <v>1418.23</v>
      </c>
      <c r="G1559" s="53">
        <v>9</v>
      </c>
    </row>
    <row r="1560" spans="1:7" ht="45">
      <c r="A1560" s="176" t="s">
        <v>3549</v>
      </c>
      <c r="B1560" s="177" t="s">
        <v>3550</v>
      </c>
      <c r="C1560" s="178" t="s">
        <v>140</v>
      </c>
      <c r="D1560" s="179">
        <v>1264.3599999999999</v>
      </c>
      <c r="E1560" s="179">
        <v>221.84</v>
      </c>
      <c r="F1560" s="179">
        <v>1486.2</v>
      </c>
      <c r="G1560" s="53">
        <v>9</v>
      </c>
    </row>
    <row r="1561" spans="1:7">
      <c r="A1561" s="176" t="s">
        <v>3551</v>
      </c>
      <c r="B1561" s="177" t="s">
        <v>3552</v>
      </c>
      <c r="C1561" s="178" t="s">
        <v>23</v>
      </c>
      <c r="D1561" s="179">
        <v>50.13</v>
      </c>
      <c r="E1561" s="179">
        <v>13.05</v>
      </c>
      <c r="F1561" s="179">
        <v>63.18</v>
      </c>
      <c r="G1561" s="53">
        <v>9</v>
      </c>
    </row>
    <row r="1562" spans="1:7">
      <c r="A1562" s="176" t="s">
        <v>3553</v>
      </c>
      <c r="B1562" s="177" t="s">
        <v>3554</v>
      </c>
      <c r="C1562" s="178"/>
      <c r="D1562" s="179"/>
      <c r="E1562" s="179"/>
      <c r="F1562" s="179"/>
      <c r="G1562" s="53">
        <v>2</v>
      </c>
    </row>
    <row r="1563" spans="1:7">
      <c r="A1563" s="176" t="s">
        <v>3555</v>
      </c>
      <c r="B1563" s="177" t="s">
        <v>3556</v>
      </c>
      <c r="C1563" s="178"/>
      <c r="D1563" s="179"/>
      <c r="E1563" s="179"/>
      <c r="F1563" s="179"/>
      <c r="G1563" s="53">
        <v>5</v>
      </c>
    </row>
    <row r="1564" spans="1:7">
      <c r="A1564" s="176" t="s">
        <v>3557</v>
      </c>
      <c r="B1564" s="177" t="s">
        <v>3558</v>
      </c>
      <c r="C1564" s="178" t="s">
        <v>23</v>
      </c>
      <c r="D1564" s="179">
        <v>7</v>
      </c>
      <c r="E1564" s="179">
        <v>16.87</v>
      </c>
      <c r="F1564" s="179">
        <v>23.87</v>
      </c>
      <c r="G1564" s="53">
        <v>9</v>
      </c>
    </row>
    <row r="1565" spans="1:7">
      <c r="A1565" s="176" t="s">
        <v>3559</v>
      </c>
      <c r="B1565" s="177" t="s">
        <v>3560</v>
      </c>
      <c r="C1565" s="178" t="s">
        <v>25</v>
      </c>
      <c r="D1565" s="179">
        <v>38.19</v>
      </c>
      <c r="E1565" s="179">
        <v>75.430000000000007</v>
      </c>
      <c r="F1565" s="179">
        <v>113.62</v>
      </c>
      <c r="G1565" s="53">
        <v>9</v>
      </c>
    </row>
    <row r="1566" spans="1:7">
      <c r="A1566" s="176" t="s">
        <v>3561</v>
      </c>
      <c r="B1566" s="177" t="s">
        <v>3562</v>
      </c>
      <c r="C1566" s="178" t="s">
        <v>23</v>
      </c>
      <c r="D1566" s="179">
        <v>8.23</v>
      </c>
      <c r="E1566" s="179">
        <v>16.87</v>
      </c>
      <c r="F1566" s="179">
        <v>25.1</v>
      </c>
      <c r="G1566" s="53">
        <v>9</v>
      </c>
    </row>
    <row r="1567" spans="1:7">
      <c r="A1567" s="176" t="s">
        <v>3563</v>
      </c>
      <c r="B1567" s="177" t="s">
        <v>3564</v>
      </c>
      <c r="C1567" s="178" t="s">
        <v>25</v>
      </c>
      <c r="D1567" s="179">
        <v>15.19</v>
      </c>
      <c r="E1567" s="179">
        <v>16.87</v>
      </c>
      <c r="F1567" s="179">
        <v>32.06</v>
      </c>
      <c r="G1567" s="53">
        <v>9</v>
      </c>
    </row>
    <row r="1568" spans="1:7">
      <c r="A1568" s="176" t="s">
        <v>3565</v>
      </c>
      <c r="B1568" s="177" t="s">
        <v>3566</v>
      </c>
      <c r="C1568" s="178" t="s">
        <v>25</v>
      </c>
      <c r="D1568" s="179">
        <v>9.94</v>
      </c>
      <c r="E1568" s="179">
        <v>16.87</v>
      </c>
      <c r="F1568" s="179">
        <v>26.81</v>
      </c>
      <c r="G1568" s="53">
        <v>9</v>
      </c>
    </row>
    <row r="1569" spans="1:7">
      <c r="A1569" s="176" t="s">
        <v>3567</v>
      </c>
      <c r="B1569" s="177" t="s">
        <v>3568</v>
      </c>
      <c r="C1569" s="178"/>
      <c r="D1569" s="179"/>
      <c r="E1569" s="179"/>
      <c r="F1569" s="179"/>
      <c r="G1569" s="53">
        <v>5</v>
      </c>
    </row>
    <row r="1570" spans="1:7" ht="30">
      <c r="A1570" s="176" t="s">
        <v>3569</v>
      </c>
      <c r="B1570" s="177" t="s">
        <v>3570</v>
      </c>
      <c r="C1570" s="178" t="s">
        <v>23</v>
      </c>
      <c r="D1570" s="179">
        <v>8.94</v>
      </c>
      <c r="E1570" s="179">
        <v>14.26</v>
      </c>
      <c r="F1570" s="179">
        <v>23.2</v>
      </c>
      <c r="G1570" s="53">
        <v>9</v>
      </c>
    </row>
    <row r="1571" spans="1:7" ht="30">
      <c r="A1571" s="176" t="s">
        <v>3571</v>
      </c>
      <c r="B1571" s="177" t="s">
        <v>3572</v>
      </c>
      <c r="C1571" s="178" t="s">
        <v>23</v>
      </c>
      <c r="D1571" s="179">
        <v>13.27</v>
      </c>
      <c r="E1571" s="179">
        <v>14.26</v>
      </c>
      <c r="F1571" s="179">
        <v>27.53</v>
      </c>
      <c r="G1571" s="53">
        <v>9</v>
      </c>
    </row>
    <row r="1572" spans="1:7">
      <c r="A1572" s="176" t="s">
        <v>3573</v>
      </c>
      <c r="B1572" s="177" t="s">
        <v>3574</v>
      </c>
      <c r="C1572" s="178" t="s">
        <v>23</v>
      </c>
      <c r="D1572" s="179">
        <v>10.029999999999999</v>
      </c>
      <c r="E1572" s="179">
        <v>14.26</v>
      </c>
      <c r="F1572" s="179">
        <v>24.29</v>
      </c>
      <c r="G1572" s="53">
        <v>9</v>
      </c>
    </row>
    <row r="1573" spans="1:7" ht="30">
      <c r="A1573" s="176" t="s">
        <v>3575</v>
      </c>
      <c r="B1573" s="177" t="s">
        <v>3576</v>
      </c>
      <c r="C1573" s="178" t="s">
        <v>23</v>
      </c>
      <c r="D1573" s="179">
        <v>17.84</v>
      </c>
      <c r="E1573" s="179">
        <v>14.26</v>
      </c>
      <c r="F1573" s="179">
        <v>32.1</v>
      </c>
      <c r="G1573" s="53">
        <v>9</v>
      </c>
    </row>
    <row r="1574" spans="1:7">
      <c r="A1574" s="176" t="s">
        <v>3577</v>
      </c>
      <c r="B1574" s="177" t="s">
        <v>3578</v>
      </c>
      <c r="C1574" s="178"/>
      <c r="D1574" s="179"/>
      <c r="E1574" s="179"/>
      <c r="F1574" s="179"/>
      <c r="G1574" s="53">
        <v>5</v>
      </c>
    </row>
    <row r="1575" spans="1:7">
      <c r="A1575" s="176" t="s">
        <v>3579</v>
      </c>
      <c r="B1575" s="177" t="s">
        <v>3580</v>
      </c>
      <c r="C1575" s="178" t="s">
        <v>25</v>
      </c>
      <c r="D1575" s="179">
        <v>53.18</v>
      </c>
      <c r="E1575" s="179">
        <v>17.27</v>
      </c>
      <c r="F1575" s="179">
        <v>70.45</v>
      </c>
      <c r="G1575" s="53">
        <v>9</v>
      </c>
    </row>
    <row r="1576" spans="1:7">
      <c r="A1576" s="176" t="s">
        <v>3581</v>
      </c>
      <c r="B1576" s="177" t="s">
        <v>3582</v>
      </c>
      <c r="C1576" s="178"/>
      <c r="D1576" s="179"/>
      <c r="E1576" s="179"/>
      <c r="F1576" s="179"/>
      <c r="G1576" s="53">
        <v>2</v>
      </c>
    </row>
    <row r="1577" spans="1:7">
      <c r="A1577" s="176" t="s">
        <v>3583</v>
      </c>
      <c r="B1577" s="177" t="s">
        <v>3584</v>
      </c>
      <c r="C1577" s="178"/>
      <c r="D1577" s="179"/>
      <c r="E1577" s="179"/>
      <c r="F1577" s="179"/>
      <c r="G1577" s="53">
        <v>5</v>
      </c>
    </row>
    <row r="1578" spans="1:7" ht="30">
      <c r="A1578" s="176" t="s">
        <v>3585</v>
      </c>
      <c r="B1578" s="177" t="s">
        <v>3586</v>
      </c>
      <c r="C1578" s="178" t="s">
        <v>23</v>
      </c>
      <c r="D1578" s="179">
        <v>193.69</v>
      </c>
      <c r="E1578" s="179">
        <v>14.26</v>
      </c>
      <c r="F1578" s="179">
        <v>207.95</v>
      </c>
      <c r="G1578" s="53">
        <v>9</v>
      </c>
    </row>
    <row r="1579" spans="1:7" ht="30">
      <c r="A1579" s="176" t="s">
        <v>3587</v>
      </c>
      <c r="B1579" s="177" t="s">
        <v>3588</v>
      </c>
      <c r="C1579" s="178" t="s">
        <v>24</v>
      </c>
      <c r="D1579" s="179">
        <v>133.09</v>
      </c>
      <c r="E1579" s="179">
        <v>14.26</v>
      </c>
      <c r="F1579" s="179">
        <v>147.35</v>
      </c>
      <c r="G1579" s="53">
        <v>9</v>
      </c>
    </row>
    <row r="1580" spans="1:7" ht="30">
      <c r="A1580" s="176" t="s">
        <v>3589</v>
      </c>
      <c r="B1580" s="177" t="s">
        <v>3590</v>
      </c>
      <c r="C1580" s="178" t="s">
        <v>24</v>
      </c>
      <c r="D1580" s="179">
        <v>161.41</v>
      </c>
      <c r="E1580" s="179">
        <v>14.26</v>
      </c>
      <c r="F1580" s="179">
        <v>175.67</v>
      </c>
      <c r="G1580" s="53">
        <v>9</v>
      </c>
    </row>
    <row r="1581" spans="1:7" ht="45">
      <c r="A1581" s="176" t="s">
        <v>3591</v>
      </c>
      <c r="B1581" s="177" t="s">
        <v>3592</v>
      </c>
      <c r="C1581" s="178" t="s">
        <v>24</v>
      </c>
      <c r="D1581" s="179">
        <v>349.69</v>
      </c>
      <c r="E1581" s="179">
        <v>14.26</v>
      </c>
      <c r="F1581" s="179">
        <v>363.95</v>
      </c>
      <c r="G1581" s="53">
        <v>9</v>
      </c>
    </row>
    <row r="1582" spans="1:7" ht="45">
      <c r="A1582" s="176" t="s">
        <v>3593</v>
      </c>
      <c r="B1582" s="177" t="s">
        <v>3594</v>
      </c>
      <c r="C1582" s="178" t="s">
        <v>24</v>
      </c>
      <c r="D1582" s="179">
        <v>163.4</v>
      </c>
      <c r="E1582" s="179">
        <v>14.26</v>
      </c>
      <c r="F1582" s="179">
        <v>177.66</v>
      </c>
      <c r="G1582" s="53">
        <v>9</v>
      </c>
    </row>
    <row r="1583" spans="1:7" ht="45">
      <c r="A1583" s="176" t="s">
        <v>3595</v>
      </c>
      <c r="B1583" s="177" t="s">
        <v>3596</v>
      </c>
      <c r="C1583" s="178" t="s">
        <v>24</v>
      </c>
      <c r="D1583" s="179">
        <v>139.88999999999999</v>
      </c>
      <c r="E1583" s="179">
        <v>14.26</v>
      </c>
      <c r="F1583" s="179">
        <v>154.15</v>
      </c>
      <c r="G1583" s="53">
        <v>9</v>
      </c>
    </row>
    <row r="1584" spans="1:7" ht="45">
      <c r="A1584" s="176" t="s">
        <v>3597</v>
      </c>
      <c r="B1584" s="177" t="s">
        <v>3598</v>
      </c>
      <c r="C1584" s="178" t="s">
        <v>24</v>
      </c>
      <c r="D1584" s="179">
        <v>306.19</v>
      </c>
      <c r="E1584" s="179">
        <v>14.26</v>
      </c>
      <c r="F1584" s="179">
        <v>320.45</v>
      </c>
      <c r="G1584" s="53">
        <v>9</v>
      </c>
    </row>
    <row r="1585" spans="1:7" ht="45">
      <c r="A1585" s="176" t="s">
        <v>3599</v>
      </c>
      <c r="B1585" s="177" t="s">
        <v>3600</v>
      </c>
      <c r="C1585" s="178" t="s">
        <v>24</v>
      </c>
      <c r="D1585" s="179">
        <v>247.78</v>
      </c>
      <c r="E1585" s="179">
        <v>14.26</v>
      </c>
      <c r="F1585" s="179">
        <v>262.04000000000002</v>
      </c>
      <c r="G1585" s="53">
        <v>9</v>
      </c>
    </row>
    <row r="1586" spans="1:7" ht="30">
      <c r="A1586" s="176" t="s">
        <v>3601</v>
      </c>
      <c r="B1586" s="177" t="s">
        <v>3602</v>
      </c>
      <c r="C1586" s="178" t="s">
        <v>24</v>
      </c>
      <c r="D1586" s="179">
        <v>145.66999999999999</v>
      </c>
      <c r="E1586" s="179">
        <v>14.26</v>
      </c>
      <c r="F1586" s="179">
        <v>159.93</v>
      </c>
      <c r="G1586" s="53">
        <v>9</v>
      </c>
    </row>
    <row r="1587" spans="1:7" ht="45">
      <c r="A1587" s="176" t="s">
        <v>3603</v>
      </c>
      <c r="B1587" s="177" t="s">
        <v>3604</v>
      </c>
      <c r="C1587" s="178" t="s">
        <v>24</v>
      </c>
      <c r="D1587" s="179">
        <v>390.59</v>
      </c>
      <c r="E1587" s="179">
        <v>23.77</v>
      </c>
      <c r="F1587" s="179">
        <v>414.36</v>
      </c>
      <c r="G1587" s="53">
        <v>9</v>
      </c>
    </row>
    <row r="1588" spans="1:7">
      <c r="A1588" s="176" t="s">
        <v>3605</v>
      </c>
      <c r="B1588" s="177" t="s">
        <v>3606</v>
      </c>
      <c r="C1588" s="178"/>
      <c r="D1588" s="179"/>
      <c r="E1588" s="179"/>
      <c r="F1588" s="179"/>
      <c r="G1588" s="53">
        <v>5</v>
      </c>
    </row>
    <row r="1589" spans="1:7" ht="45">
      <c r="A1589" s="176" t="s">
        <v>3607</v>
      </c>
      <c r="B1589" s="177" t="s">
        <v>3608</v>
      </c>
      <c r="C1589" s="178" t="s">
        <v>24</v>
      </c>
      <c r="D1589" s="179">
        <v>2835.58</v>
      </c>
      <c r="E1589" s="179">
        <v>74.099999999999994</v>
      </c>
      <c r="F1589" s="179">
        <v>2909.68</v>
      </c>
      <c r="G1589" s="53">
        <v>9</v>
      </c>
    </row>
    <row r="1590" spans="1:7" ht="45">
      <c r="A1590" s="176" t="s">
        <v>3609</v>
      </c>
      <c r="B1590" s="177" t="s">
        <v>3610</v>
      </c>
      <c r="C1590" s="178" t="s">
        <v>24</v>
      </c>
      <c r="D1590" s="179">
        <v>3721.82</v>
      </c>
      <c r="E1590" s="179">
        <v>74.099999999999994</v>
      </c>
      <c r="F1590" s="179">
        <v>3795.92</v>
      </c>
      <c r="G1590" s="53">
        <v>9</v>
      </c>
    </row>
    <row r="1591" spans="1:7">
      <c r="A1591" s="176" t="s">
        <v>3611</v>
      </c>
      <c r="B1591" s="177" t="s">
        <v>3612</v>
      </c>
      <c r="C1591" s="178"/>
      <c r="D1591" s="179"/>
      <c r="E1591" s="179"/>
      <c r="F1591" s="179"/>
      <c r="G1591" s="53">
        <v>5</v>
      </c>
    </row>
    <row r="1592" spans="1:7" ht="45">
      <c r="A1592" s="176" t="s">
        <v>3613</v>
      </c>
      <c r="B1592" s="177" t="s">
        <v>3614</v>
      </c>
      <c r="C1592" s="178" t="s">
        <v>26</v>
      </c>
      <c r="D1592" s="179">
        <v>378.35</v>
      </c>
      <c r="E1592" s="179">
        <v>26.12</v>
      </c>
      <c r="F1592" s="179">
        <v>404.47</v>
      </c>
      <c r="G1592" s="53">
        <v>9</v>
      </c>
    </row>
    <row r="1593" spans="1:7" ht="30">
      <c r="A1593" s="176" t="s">
        <v>3615</v>
      </c>
      <c r="B1593" s="177" t="s">
        <v>3616</v>
      </c>
      <c r="C1593" s="178" t="s">
        <v>26</v>
      </c>
      <c r="D1593" s="179">
        <v>185.99</v>
      </c>
      <c r="E1593" s="179">
        <v>10.93</v>
      </c>
      <c r="F1593" s="179">
        <v>196.92</v>
      </c>
      <c r="G1593" s="53">
        <v>9</v>
      </c>
    </row>
    <row r="1594" spans="1:7" ht="30">
      <c r="A1594" s="176" t="s">
        <v>3617</v>
      </c>
      <c r="B1594" s="177" t="s">
        <v>3618</v>
      </c>
      <c r="C1594" s="178" t="s">
        <v>26</v>
      </c>
      <c r="D1594" s="179">
        <v>103.33</v>
      </c>
      <c r="E1594" s="179">
        <v>30.65</v>
      </c>
      <c r="F1594" s="179">
        <v>133.97999999999999</v>
      </c>
      <c r="G1594" s="53">
        <v>9</v>
      </c>
    </row>
    <row r="1595" spans="1:7" ht="30">
      <c r="A1595" s="176" t="s">
        <v>3619</v>
      </c>
      <c r="B1595" s="177" t="s">
        <v>3620</v>
      </c>
      <c r="C1595" s="178" t="s">
        <v>26</v>
      </c>
      <c r="D1595" s="179">
        <v>142.79</v>
      </c>
      <c r="E1595" s="179">
        <v>30.65</v>
      </c>
      <c r="F1595" s="179">
        <v>173.44</v>
      </c>
      <c r="G1595" s="53">
        <v>9</v>
      </c>
    </row>
    <row r="1596" spans="1:7" ht="30">
      <c r="A1596" s="176" t="s">
        <v>3621</v>
      </c>
      <c r="B1596" s="177" t="s">
        <v>3622</v>
      </c>
      <c r="C1596" s="178" t="s">
        <v>24</v>
      </c>
      <c r="D1596" s="179">
        <v>4.54</v>
      </c>
      <c r="E1596" s="179">
        <v>1.66</v>
      </c>
      <c r="F1596" s="179">
        <v>6.2</v>
      </c>
      <c r="G1596" s="53">
        <v>9</v>
      </c>
    </row>
    <row r="1597" spans="1:7" ht="30">
      <c r="A1597" s="176" t="s">
        <v>3623</v>
      </c>
      <c r="B1597" s="177" t="s">
        <v>3624</v>
      </c>
      <c r="C1597" s="178" t="s">
        <v>23</v>
      </c>
      <c r="D1597" s="179">
        <v>527</v>
      </c>
      <c r="E1597" s="179"/>
      <c r="F1597" s="179">
        <v>527</v>
      </c>
      <c r="G1597" s="53">
        <v>9</v>
      </c>
    </row>
    <row r="1598" spans="1:7" ht="30">
      <c r="A1598" s="176" t="s">
        <v>3625</v>
      </c>
      <c r="B1598" s="177" t="s">
        <v>3626</v>
      </c>
      <c r="C1598" s="178" t="s">
        <v>26</v>
      </c>
      <c r="D1598" s="179">
        <v>6.18</v>
      </c>
      <c r="E1598" s="179">
        <v>10.81</v>
      </c>
      <c r="F1598" s="179">
        <v>16.989999999999998</v>
      </c>
      <c r="G1598" s="53">
        <v>9</v>
      </c>
    </row>
    <row r="1599" spans="1:7" ht="30">
      <c r="A1599" s="176" t="s">
        <v>3627</v>
      </c>
      <c r="B1599" s="177" t="s">
        <v>3628</v>
      </c>
      <c r="C1599" s="178" t="s">
        <v>24</v>
      </c>
      <c r="D1599" s="179">
        <v>0.6</v>
      </c>
      <c r="E1599" s="179">
        <v>17.38</v>
      </c>
      <c r="F1599" s="179">
        <v>17.98</v>
      </c>
      <c r="G1599" s="53">
        <v>9</v>
      </c>
    </row>
    <row r="1600" spans="1:7" ht="30">
      <c r="A1600" s="176" t="s">
        <v>3629</v>
      </c>
      <c r="B1600" s="177" t="s">
        <v>3630</v>
      </c>
      <c r="C1600" s="178" t="s">
        <v>26</v>
      </c>
      <c r="D1600" s="179">
        <v>121.83</v>
      </c>
      <c r="E1600" s="179">
        <v>16.93</v>
      </c>
      <c r="F1600" s="179">
        <v>138.76</v>
      </c>
      <c r="G1600" s="53">
        <v>9</v>
      </c>
    </row>
    <row r="1601" spans="1:7">
      <c r="A1601" s="176" t="s">
        <v>3631</v>
      </c>
      <c r="B1601" s="177" t="s">
        <v>3632</v>
      </c>
      <c r="C1601" s="178"/>
      <c r="D1601" s="179"/>
      <c r="E1601" s="179"/>
      <c r="F1601" s="179"/>
      <c r="G1601" s="53">
        <v>5</v>
      </c>
    </row>
    <row r="1602" spans="1:7" ht="30">
      <c r="A1602" s="176" t="s">
        <v>3633</v>
      </c>
      <c r="B1602" s="177" t="s">
        <v>3634</v>
      </c>
      <c r="C1602" s="178" t="s">
        <v>24</v>
      </c>
      <c r="D1602" s="179">
        <v>10.72</v>
      </c>
      <c r="E1602" s="179">
        <v>1.66</v>
      </c>
      <c r="F1602" s="179">
        <v>12.38</v>
      </c>
      <c r="G1602" s="53">
        <v>9</v>
      </c>
    </row>
    <row r="1603" spans="1:7" ht="30">
      <c r="A1603" s="176" t="s">
        <v>3635</v>
      </c>
      <c r="B1603" s="177" t="s">
        <v>3636</v>
      </c>
      <c r="C1603" s="178" t="s">
        <v>24</v>
      </c>
      <c r="D1603" s="179">
        <v>10.73</v>
      </c>
      <c r="E1603" s="179">
        <v>1.66</v>
      </c>
      <c r="F1603" s="179">
        <v>12.39</v>
      </c>
      <c r="G1603" s="53">
        <v>9</v>
      </c>
    </row>
    <row r="1604" spans="1:7" ht="30">
      <c r="A1604" s="176" t="s">
        <v>3637</v>
      </c>
      <c r="B1604" s="177" t="s">
        <v>3638</v>
      </c>
      <c r="C1604" s="178" t="s">
        <v>23</v>
      </c>
      <c r="D1604" s="179">
        <v>41.93</v>
      </c>
      <c r="E1604" s="179">
        <v>26.34</v>
      </c>
      <c r="F1604" s="179">
        <v>68.27</v>
      </c>
      <c r="G1604" s="53">
        <v>9</v>
      </c>
    </row>
    <row r="1605" spans="1:7" ht="30">
      <c r="A1605" s="176" t="s">
        <v>3639</v>
      </c>
      <c r="B1605" s="177" t="s">
        <v>3640</v>
      </c>
      <c r="C1605" s="178" t="s">
        <v>140</v>
      </c>
      <c r="D1605" s="179">
        <v>256.27999999999997</v>
      </c>
      <c r="E1605" s="179">
        <v>26.34</v>
      </c>
      <c r="F1605" s="179">
        <v>282.62</v>
      </c>
      <c r="G1605" s="53">
        <v>9</v>
      </c>
    </row>
    <row r="1606" spans="1:7" ht="45">
      <c r="A1606" s="176" t="s">
        <v>3641</v>
      </c>
      <c r="B1606" s="177" t="s">
        <v>3642</v>
      </c>
      <c r="C1606" s="178" t="s">
        <v>140</v>
      </c>
      <c r="D1606" s="179">
        <v>657.83</v>
      </c>
      <c r="E1606" s="179">
        <v>26.34</v>
      </c>
      <c r="F1606" s="179">
        <v>684.17</v>
      </c>
      <c r="G1606" s="53">
        <v>9</v>
      </c>
    </row>
    <row r="1607" spans="1:7" ht="30">
      <c r="A1607" s="176" t="s">
        <v>3643</v>
      </c>
      <c r="B1607" s="177" t="s">
        <v>3644</v>
      </c>
      <c r="C1607" s="178" t="s">
        <v>24</v>
      </c>
      <c r="D1607" s="179">
        <v>31.32</v>
      </c>
      <c r="E1607" s="179">
        <v>4.29</v>
      </c>
      <c r="F1607" s="179">
        <v>35.61</v>
      </c>
      <c r="G1607" s="53">
        <v>9</v>
      </c>
    </row>
    <row r="1608" spans="1:7" ht="30">
      <c r="A1608" s="176" t="s">
        <v>234</v>
      </c>
      <c r="B1608" s="177" t="s">
        <v>235</v>
      </c>
      <c r="C1608" s="178" t="s">
        <v>24</v>
      </c>
      <c r="D1608" s="179">
        <v>837.1</v>
      </c>
      <c r="E1608" s="179">
        <v>5.36</v>
      </c>
      <c r="F1608" s="179">
        <v>842.46</v>
      </c>
      <c r="G1608" s="53">
        <v>9</v>
      </c>
    </row>
    <row r="1609" spans="1:7">
      <c r="A1609" s="176" t="s">
        <v>3645</v>
      </c>
      <c r="B1609" s="177" t="s">
        <v>3646</v>
      </c>
      <c r="C1609" s="178" t="s">
        <v>24</v>
      </c>
      <c r="D1609" s="179">
        <v>145.86000000000001</v>
      </c>
      <c r="E1609" s="179">
        <v>92.17</v>
      </c>
      <c r="F1609" s="179">
        <v>238.03</v>
      </c>
      <c r="G1609" s="53">
        <v>9</v>
      </c>
    </row>
    <row r="1610" spans="1:7" ht="30">
      <c r="A1610" s="176" t="s">
        <v>236</v>
      </c>
      <c r="B1610" s="177" t="s">
        <v>237</v>
      </c>
      <c r="C1610" s="178" t="s">
        <v>24</v>
      </c>
      <c r="D1610" s="179">
        <v>301.64</v>
      </c>
      <c r="E1610" s="179">
        <v>210.68</v>
      </c>
      <c r="F1610" s="179">
        <v>512.32000000000005</v>
      </c>
      <c r="G1610" s="53">
        <v>9</v>
      </c>
    </row>
    <row r="1611" spans="1:7" ht="30">
      <c r="A1611" s="176" t="s">
        <v>3647</v>
      </c>
      <c r="B1611" s="177" t="s">
        <v>3648</v>
      </c>
      <c r="C1611" s="178" t="s">
        <v>24</v>
      </c>
      <c r="D1611" s="179">
        <v>198.47</v>
      </c>
      <c r="E1611" s="179">
        <v>23.77</v>
      </c>
      <c r="F1611" s="179">
        <v>222.24</v>
      </c>
      <c r="G1611" s="53">
        <v>9</v>
      </c>
    </row>
    <row r="1612" spans="1:7" ht="30">
      <c r="A1612" s="176" t="s">
        <v>3649</v>
      </c>
      <c r="B1612" s="177" t="s">
        <v>3650</v>
      </c>
      <c r="C1612" s="178" t="s">
        <v>24</v>
      </c>
      <c r="D1612" s="179">
        <v>26.29</v>
      </c>
      <c r="E1612" s="179">
        <v>4.29</v>
      </c>
      <c r="F1612" s="179">
        <v>30.58</v>
      </c>
      <c r="G1612" s="53">
        <v>9</v>
      </c>
    </row>
    <row r="1613" spans="1:7">
      <c r="A1613" s="176" t="s">
        <v>3651</v>
      </c>
      <c r="B1613" s="177" t="s">
        <v>3652</v>
      </c>
      <c r="C1613" s="178"/>
      <c r="D1613" s="179"/>
      <c r="E1613" s="179"/>
      <c r="F1613" s="179"/>
      <c r="G1613" s="53">
        <v>5</v>
      </c>
    </row>
    <row r="1614" spans="1:7" ht="30">
      <c r="A1614" s="176" t="s">
        <v>3653</v>
      </c>
      <c r="B1614" s="177" t="s">
        <v>3654</v>
      </c>
      <c r="C1614" s="178" t="s">
        <v>24</v>
      </c>
      <c r="D1614" s="179">
        <v>748.22</v>
      </c>
      <c r="E1614" s="179">
        <v>5.36</v>
      </c>
      <c r="F1614" s="179">
        <v>753.58</v>
      </c>
      <c r="G1614" s="53">
        <v>9</v>
      </c>
    </row>
    <row r="1615" spans="1:7" ht="30">
      <c r="A1615" s="176" t="s">
        <v>3655</v>
      </c>
      <c r="B1615" s="177" t="s">
        <v>3656</v>
      </c>
      <c r="C1615" s="178" t="s">
        <v>24</v>
      </c>
      <c r="D1615" s="179">
        <v>1618.87</v>
      </c>
      <c r="E1615" s="179">
        <v>74.099999999999994</v>
      </c>
      <c r="F1615" s="179">
        <v>1692.97</v>
      </c>
      <c r="G1615" s="53">
        <v>9</v>
      </c>
    </row>
    <row r="1616" spans="1:7" ht="30">
      <c r="A1616" s="176" t="s">
        <v>3657</v>
      </c>
      <c r="B1616" s="177" t="s">
        <v>3658</v>
      </c>
      <c r="C1616" s="178" t="s">
        <v>24</v>
      </c>
      <c r="D1616" s="179">
        <v>2596.69</v>
      </c>
      <c r="E1616" s="179">
        <v>386.52</v>
      </c>
      <c r="F1616" s="179">
        <v>2983.21</v>
      </c>
      <c r="G1616" s="53">
        <v>9</v>
      </c>
    </row>
    <row r="1617" spans="1:7" ht="30">
      <c r="A1617" s="176" t="s">
        <v>3659</v>
      </c>
      <c r="B1617" s="177" t="s">
        <v>3660</v>
      </c>
      <c r="C1617" s="178" t="s">
        <v>24</v>
      </c>
      <c r="D1617" s="179">
        <v>1115.97</v>
      </c>
      <c r="E1617" s="179">
        <v>63.39</v>
      </c>
      <c r="F1617" s="179">
        <v>1179.3599999999999</v>
      </c>
      <c r="G1617" s="53">
        <v>9</v>
      </c>
    </row>
    <row r="1618" spans="1:7">
      <c r="A1618" s="176" t="s">
        <v>3661</v>
      </c>
      <c r="B1618" s="177" t="s">
        <v>3662</v>
      </c>
      <c r="C1618" s="178"/>
      <c r="D1618" s="179"/>
      <c r="E1618" s="179"/>
      <c r="F1618" s="179"/>
      <c r="G1618" s="53">
        <v>5</v>
      </c>
    </row>
    <row r="1619" spans="1:7" ht="45">
      <c r="A1619" s="176" t="s">
        <v>3663</v>
      </c>
      <c r="B1619" s="177" t="s">
        <v>3664</v>
      </c>
      <c r="C1619" s="178" t="s">
        <v>140</v>
      </c>
      <c r="D1619" s="179">
        <v>136963.07999999999</v>
      </c>
      <c r="E1619" s="179"/>
      <c r="F1619" s="179">
        <v>136963.07999999999</v>
      </c>
      <c r="G1619" s="53">
        <v>9</v>
      </c>
    </row>
    <row r="1620" spans="1:7" ht="45">
      <c r="A1620" s="176" t="s">
        <v>3665</v>
      </c>
      <c r="B1620" s="177" t="s">
        <v>3666</v>
      </c>
      <c r="C1620" s="178" t="s">
        <v>140</v>
      </c>
      <c r="D1620" s="179">
        <v>126043.21</v>
      </c>
      <c r="E1620" s="179"/>
      <c r="F1620" s="179">
        <v>126043.21</v>
      </c>
      <c r="G1620" s="53">
        <v>9</v>
      </c>
    </row>
    <row r="1621" spans="1:7" ht="30">
      <c r="A1621" s="176" t="s">
        <v>3667</v>
      </c>
      <c r="B1621" s="177" t="s">
        <v>3668</v>
      </c>
      <c r="C1621" s="178" t="s">
        <v>140</v>
      </c>
      <c r="D1621" s="179">
        <v>29020.37</v>
      </c>
      <c r="E1621" s="179"/>
      <c r="F1621" s="179">
        <v>29020.37</v>
      </c>
      <c r="G1621" s="53">
        <v>9</v>
      </c>
    </row>
    <row r="1622" spans="1:7" ht="45">
      <c r="A1622" s="176" t="s">
        <v>3669</v>
      </c>
      <c r="B1622" s="177" t="s">
        <v>3670</v>
      </c>
      <c r="C1622" s="178" t="s">
        <v>140</v>
      </c>
      <c r="D1622" s="179">
        <v>30241.919999999998</v>
      </c>
      <c r="E1622" s="179"/>
      <c r="F1622" s="179">
        <v>30241.919999999998</v>
      </c>
      <c r="G1622" s="53">
        <v>9</v>
      </c>
    </row>
    <row r="1623" spans="1:7">
      <c r="A1623" s="176" t="s">
        <v>3671</v>
      </c>
      <c r="B1623" s="177" t="s">
        <v>3672</v>
      </c>
      <c r="C1623" s="178"/>
      <c r="D1623" s="179"/>
      <c r="E1623" s="179"/>
      <c r="F1623" s="179"/>
      <c r="G1623" s="53">
        <v>2</v>
      </c>
    </row>
    <row r="1624" spans="1:7">
      <c r="A1624" s="176" t="s">
        <v>3673</v>
      </c>
      <c r="B1624" s="177" t="s">
        <v>3674</v>
      </c>
      <c r="C1624" s="178"/>
      <c r="D1624" s="179"/>
      <c r="E1624" s="179"/>
      <c r="F1624" s="179"/>
      <c r="G1624" s="53">
        <v>5</v>
      </c>
    </row>
    <row r="1625" spans="1:7">
      <c r="A1625" s="176" t="s">
        <v>3675</v>
      </c>
      <c r="B1625" s="177" t="s">
        <v>3676</v>
      </c>
      <c r="C1625" s="178" t="s">
        <v>26</v>
      </c>
      <c r="D1625" s="179">
        <v>17.079999999999998</v>
      </c>
      <c r="E1625" s="179">
        <v>4.29</v>
      </c>
      <c r="F1625" s="179">
        <v>21.37</v>
      </c>
      <c r="G1625" s="53">
        <v>9</v>
      </c>
    </row>
    <row r="1626" spans="1:7">
      <c r="A1626" s="176" t="s">
        <v>3677</v>
      </c>
      <c r="B1626" s="177" t="s">
        <v>3678</v>
      </c>
      <c r="C1626" s="178" t="s">
        <v>26</v>
      </c>
      <c r="D1626" s="179">
        <v>30.79</v>
      </c>
      <c r="E1626" s="179">
        <v>4.29</v>
      </c>
      <c r="F1626" s="179">
        <v>35.08</v>
      </c>
      <c r="G1626" s="53">
        <v>9</v>
      </c>
    </row>
    <row r="1627" spans="1:7">
      <c r="A1627" s="176" t="s">
        <v>3679</v>
      </c>
      <c r="B1627" s="177" t="s">
        <v>3680</v>
      </c>
      <c r="C1627" s="178" t="s">
        <v>28</v>
      </c>
      <c r="D1627" s="179">
        <v>616</v>
      </c>
      <c r="E1627" s="179">
        <v>60</v>
      </c>
      <c r="F1627" s="179">
        <v>676</v>
      </c>
      <c r="G1627" s="53">
        <v>9</v>
      </c>
    </row>
    <row r="1628" spans="1:7" ht="30">
      <c r="A1628" s="176" t="s">
        <v>3681</v>
      </c>
      <c r="B1628" s="177" t="s">
        <v>3682</v>
      </c>
      <c r="C1628" s="178" t="s">
        <v>26</v>
      </c>
      <c r="D1628" s="179">
        <v>176.96</v>
      </c>
      <c r="E1628" s="179">
        <v>7.89</v>
      </c>
      <c r="F1628" s="179">
        <v>184.85</v>
      </c>
      <c r="G1628" s="53">
        <v>9</v>
      </c>
    </row>
    <row r="1629" spans="1:7" ht="45">
      <c r="A1629" s="176" t="s">
        <v>3683</v>
      </c>
      <c r="B1629" s="177" t="s">
        <v>3684</v>
      </c>
      <c r="C1629" s="178" t="s">
        <v>26</v>
      </c>
      <c r="D1629" s="179">
        <v>19.309999999999999</v>
      </c>
      <c r="E1629" s="179">
        <v>11.65</v>
      </c>
      <c r="F1629" s="179">
        <v>30.96</v>
      </c>
      <c r="G1629" s="53">
        <v>9</v>
      </c>
    </row>
    <row r="1630" spans="1:7" ht="30">
      <c r="A1630" s="176" t="s">
        <v>3685</v>
      </c>
      <c r="B1630" s="177" t="s">
        <v>3686</v>
      </c>
      <c r="C1630" s="178" t="s">
        <v>26</v>
      </c>
      <c r="D1630" s="179">
        <v>83.16</v>
      </c>
      <c r="E1630" s="179"/>
      <c r="F1630" s="179">
        <v>83.16</v>
      </c>
      <c r="G1630" s="53">
        <v>9</v>
      </c>
    </row>
    <row r="1631" spans="1:7">
      <c r="A1631" s="176" t="s">
        <v>22937</v>
      </c>
      <c r="B1631" s="177" t="s">
        <v>22938</v>
      </c>
      <c r="C1631" s="178" t="s">
        <v>26</v>
      </c>
      <c r="D1631" s="179">
        <v>47.98</v>
      </c>
      <c r="E1631" s="179">
        <v>36.869999999999997</v>
      </c>
      <c r="F1631" s="179">
        <v>84.85</v>
      </c>
      <c r="G1631" s="53">
        <v>9</v>
      </c>
    </row>
    <row r="1632" spans="1:7" ht="30">
      <c r="A1632" s="176" t="s">
        <v>3687</v>
      </c>
      <c r="B1632" s="177" t="s">
        <v>3688</v>
      </c>
      <c r="C1632" s="178" t="s">
        <v>26</v>
      </c>
      <c r="D1632" s="179">
        <v>1388.9</v>
      </c>
      <c r="E1632" s="179"/>
      <c r="F1632" s="179">
        <v>1388.9</v>
      </c>
      <c r="G1632" s="53">
        <v>9</v>
      </c>
    </row>
    <row r="1633" spans="1:7" ht="30">
      <c r="A1633" s="176" t="s">
        <v>3689</v>
      </c>
      <c r="B1633" s="177" t="s">
        <v>3690</v>
      </c>
      <c r="C1633" s="178" t="s">
        <v>26</v>
      </c>
      <c r="D1633" s="179">
        <v>84.88</v>
      </c>
      <c r="E1633" s="179">
        <v>31.6</v>
      </c>
      <c r="F1633" s="179">
        <v>116.48</v>
      </c>
      <c r="G1633" s="53">
        <v>9</v>
      </c>
    </row>
    <row r="1634" spans="1:7" ht="45">
      <c r="A1634" s="176" t="s">
        <v>3691</v>
      </c>
      <c r="B1634" s="177" t="s">
        <v>3692</v>
      </c>
      <c r="C1634" s="178" t="s">
        <v>26</v>
      </c>
      <c r="D1634" s="179">
        <v>652.03</v>
      </c>
      <c r="E1634" s="179"/>
      <c r="F1634" s="179">
        <v>652.03</v>
      </c>
      <c r="G1634" s="53">
        <v>9</v>
      </c>
    </row>
    <row r="1635" spans="1:7">
      <c r="A1635" s="176" t="s">
        <v>3693</v>
      </c>
      <c r="B1635" s="177" t="s">
        <v>3694</v>
      </c>
      <c r="C1635" s="178"/>
      <c r="D1635" s="179"/>
      <c r="E1635" s="179"/>
      <c r="F1635" s="179"/>
      <c r="G1635" s="53">
        <v>5</v>
      </c>
    </row>
    <row r="1636" spans="1:7">
      <c r="A1636" s="176" t="s">
        <v>3695</v>
      </c>
      <c r="B1636" s="177" t="s">
        <v>3696</v>
      </c>
      <c r="C1636" s="178" t="s">
        <v>23</v>
      </c>
      <c r="D1636" s="179">
        <v>1.38</v>
      </c>
      <c r="E1636" s="179">
        <v>7.81</v>
      </c>
      <c r="F1636" s="179">
        <v>9.19</v>
      </c>
      <c r="G1636" s="53">
        <v>9</v>
      </c>
    </row>
    <row r="1637" spans="1:7">
      <c r="A1637" s="176" t="s">
        <v>3697</v>
      </c>
      <c r="B1637" s="177" t="s">
        <v>3698</v>
      </c>
      <c r="C1637" s="178" t="s">
        <v>23</v>
      </c>
      <c r="D1637" s="179">
        <v>76.59</v>
      </c>
      <c r="E1637" s="179">
        <v>7.81</v>
      </c>
      <c r="F1637" s="179">
        <v>84.4</v>
      </c>
      <c r="G1637" s="53">
        <v>9</v>
      </c>
    </row>
    <row r="1638" spans="1:7" ht="30">
      <c r="A1638" s="176" t="s">
        <v>3699</v>
      </c>
      <c r="B1638" s="177" t="s">
        <v>3700</v>
      </c>
      <c r="C1638" s="178" t="s">
        <v>23</v>
      </c>
      <c r="D1638" s="179">
        <v>9.01</v>
      </c>
      <c r="E1638" s="179">
        <v>3.26</v>
      </c>
      <c r="F1638" s="179">
        <v>12.27</v>
      </c>
      <c r="G1638" s="53">
        <v>9</v>
      </c>
    </row>
    <row r="1639" spans="1:7">
      <c r="A1639" s="176" t="s">
        <v>3701</v>
      </c>
      <c r="B1639" s="177" t="s">
        <v>3702</v>
      </c>
      <c r="C1639" s="178" t="s">
        <v>3703</v>
      </c>
      <c r="D1639" s="179">
        <v>0.14000000000000001</v>
      </c>
      <c r="E1639" s="179">
        <v>0.06</v>
      </c>
      <c r="F1639" s="179">
        <v>0.2</v>
      </c>
      <c r="G1639" s="53">
        <v>9</v>
      </c>
    </row>
    <row r="1640" spans="1:7">
      <c r="A1640" s="176" t="s">
        <v>3704</v>
      </c>
      <c r="B1640" s="177" t="s">
        <v>3705</v>
      </c>
      <c r="C1640" s="178" t="s">
        <v>23</v>
      </c>
      <c r="D1640" s="179">
        <v>6.91</v>
      </c>
      <c r="E1640" s="179">
        <v>5.22</v>
      </c>
      <c r="F1640" s="179">
        <v>12.13</v>
      </c>
      <c r="G1640" s="53">
        <v>9</v>
      </c>
    </row>
    <row r="1641" spans="1:7">
      <c r="A1641" s="176" t="s">
        <v>3706</v>
      </c>
      <c r="B1641" s="177" t="s">
        <v>3707</v>
      </c>
      <c r="C1641" s="178" t="s">
        <v>3703</v>
      </c>
      <c r="D1641" s="179">
        <v>0.16</v>
      </c>
      <c r="E1641" s="179">
        <v>0.13</v>
      </c>
      <c r="F1641" s="179">
        <v>0.28999999999999998</v>
      </c>
      <c r="G1641" s="53">
        <v>9</v>
      </c>
    </row>
    <row r="1642" spans="1:7" ht="30">
      <c r="A1642" s="176" t="s">
        <v>24673</v>
      </c>
      <c r="B1642" s="177" t="s">
        <v>24674</v>
      </c>
      <c r="C1642" s="178" t="s">
        <v>23</v>
      </c>
      <c r="D1642" s="179">
        <v>7.4</v>
      </c>
      <c r="E1642" s="179">
        <v>0.1</v>
      </c>
      <c r="F1642" s="179">
        <v>7.5</v>
      </c>
      <c r="G1642" s="53">
        <v>9</v>
      </c>
    </row>
    <row r="1643" spans="1:7" ht="45">
      <c r="A1643" s="176" t="s">
        <v>3708</v>
      </c>
      <c r="B1643" s="177" t="s">
        <v>3709</v>
      </c>
      <c r="C1643" s="178" t="s">
        <v>23</v>
      </c>
      <c r="D1643" s="179">
        <v>236.04</v>
      </c>
      <c r="E1643" s="179">
        <v>4.75</v>
      </c>
      <c r="F1643" s="179">
        <v>240.79</v>
      </c>
      <c r="G1643" s="53">
        <v>9</v>
      </c>
    </row>
    <row r="1644" spans="1:7" ht="45">
      <c r="A1644" s="176" t="s">
        <v>3710</v>
      </c>
      <c r="B1644" s="177" t="s">
        <v>3711</v>
      </c>
      <c r="C1644" s="178" t="s">
        <v>23</v>
      </c>
      <c r="D1644" s="179">
        <v>282.14</v>
      </c>
      <c r="E1644" s="179">
        <v>4.75</v>
      </c>
      <c r="F1644" s="179">
        <v>286.89</v>
      </c>
      <c r="G1644" s="53">
        <v>9</v>
      </c>
    </row>
    <row r="1645" spans="1:7" ht="45">
      <c r="A1645" s="176" t="s">
        <v>3712</v>
      </c>
      <c r="B1645" s="177" t="s">
        <v>3713</v>
      </c>
      <c r="C1645" s="178" t="s">
        <v>23</v>
      </c>
      <c r="D1645" s="179">
        <v>110.76</v>
      </c>
      <c r="E1645" s="179">
        <v>4.75</v>
      </c>
      <c r="F1645" s="179">
        <v>115.51</v>
      </c>
      <c r="G1645" s="53">
        <v>9</v>
      </c>
    </row>
    <row r="1646" spans="1:7" ht="45">
      <c r="A1646" s="176" t="s">
        <v>3714</v>
      </c>
      <c r="B1646" s="177" t="s">
        <v>3715</v>
      </c>
      <c r="C1646" s="178" t="s">
        <v>23</v>
      </c>
      <c r="D1646" s="179">
        <v>105.21</v>
      </c>
      <c r="E1646" s="179">
        <v>4.75</v>
      </c>
      <c r="F1646" s="179">
        <v>109.96</v>
      </c>
      <c r="G1646" s="53">
        <v>9</v>
      </c>
    </row>
    <row r="1647" spans="1:7">
      <c r="A1647" s="176" t="s">
        <v>3716</v>
      </c>
      <c r="B1647" s="177" t="s">
        <v>3717</v>
      </c>
      <c r="C1647" s="178"/>
      <c r="D1647" s="179"/>
      <c r="E1647" s="179"/>
      <c r="F1647" s="179"/>
      <c r="G1647" s="53">
        <v>5</v>
      </c>
    </row>
    <row r="1648" spans="1:7" ht="30">
      <c r="A1648" s="176" t="s">
        <v>3718</v>
      </c>
      <c r="B1648" s="177" t="s">
        <v>3719</v>
      </c>
      <c r="C1648" s="178" t="s">
        <v>26</v>
      </c>
      <c r="D1648" s="179">
        <v>8.64</v>
      </c>
      <c r="E1648" s="179">
        <v>3.21</v>
      </c>
      <c r="F1648" s="179">
        <v>11.85</v>
      </c>
      <c r="G1648" s="53">
        <v>9</v>
      </c>
    </row>
    <row r="1649" spans="1:7" ht="30">
      <c r="A1649" s="176" t="s">
        <v>3720</v>
      </c>
      <c r="B1649" s="177" t="s">
        <v>3721</v>
      </c>
      <c r="C1649" s="178" t="s">
        <v>26</v>
      </c>
      <c r="D1649" s="179">
        <v>26.32</v>
      </c>
      <c r="E1649" s="179">
        <v>3.21</v>
      </c>
      <c r="F1649" s="179">
        <v>29.53</v>
      </c>
      <c r="G1649" s="53">
        <v>9</v>
      </c>
    </row>
    <row r="1650" spans="1:7" ht="30">
      <c r="A1650" s="176" t="s">
        <v>3722</v>
      </c>
      <c r="B1650" s="177" t="s">
        <v>3723</v>
      </c>
      <c r="C1650" s="178" t="s">
        <v>23</v>
      </c>
      <c r="D1650" s="179">
        <v>48.69</v>
      </c>
      <c r="E1650" s="179">
        <v>22.08</v>
      </c>
      <c r="F1650" s="179">
        <v>70.77</v>
      </c>
      <c r="G1650" s="53">
        <v>9</v>
      </c>
    </row>
    <row r="1651" spans="1:7" ht="30">
      <c r="A1651" s="176" t="s">
        <v>3724</v>
      </c>
      <c r="B1651" s="177" t="s">
        <v>3725</v>
      </c>
      <c r="C1651" s="178" t="s">
        <v>23</v>
      </c>
      <c r="D1651" s="179">
        <v>97.05</v>
      </c>
      <c r="E1651" s="179">
        <v>22.08</v>
      </c>
      <c r="F1651" s="179">
        <v>119.13</v>
      </c>
      <c r="G1651" s="53">
        <v>9</v>
      </c>
    </row>
    <row r="1652" spans="1:7" ht="30">
      <c r="A1652" s="176" t="s">
        <v>3726</v>
      </c>
      <c r="B1652" s="177" t="s">
        <v>3727</v>
      </c>
      <c r="C1652" s="178" t="s">
        <v>23</v>
      </c>
      <c r="D1652" s="179">
        <v>174.57</v>
      </c>
      <c r="E1652" s="179"/>
      <c r="F1652" s="179">
        <v>174.57</v>
      </c>
      <c r="G1652" s="53">
        <v>9</v>
      </c>
    </row>
    <row r="1653" spans="1:7" ht="30">
      <c r="A1653" s="176" t="s">
        <v>3728</v>
      </c>
      <c r="B1653" s="177" t="s">
        <v>3729</v>
      </c>
      <c r="C1653" s="178" t="s">
        <v>23</v>
      </c>
      <c r="D1653" s="179">
        <v>399.7</v>
      </c>
      <c r="E1653" s="179"/>
      <c r="F1653" s="179">
        <v>399.7</v>
      </c>
      <c r="G1653" s="53">
        <v>9</v>
      </c>
    </row>
    <row r="1654" spans="1:7" ht="30">
      <c r="A1654" s="176" t="s">
        <v>3730</v>
      </c>
      <c r="B1654" s="177" t="s">
        <v>3731</v>
      </c>
      <c r="C1654" s="178" t="s">
        <v>23</v>
      </c>
      <c r="D1654" s="179">
        <v>874.24</v>
      </c>
      <c r="E1654" s="179">
        <v>10.72</v>
      </c>
      <c r="F1654" s="179">
        <v>884.96</v>
      </c>
      <c r="G1654" s="53">
        <v>9</v>
      </c>
    </row>
    <row r="1655" spans="1:7" ht="30">
      <c r="A1655" s="176" t="s">
        <v>3732</v>
      </c>
      <c r="B1655" s="177" t="s">
        <v>3733</v>
      </c>
      <c r="C1655" s="178" t="s">
        <v>23</v>
      </c>
      <c r="D1655" s="179">
        <v>1215.8399999999999</v>
      </c>
      <c r="E1655" s="179">
        <v>10.72</v>
      </c>
      <c r="F1655" s="179">
        <v>1226.56</v>
      </c>
      <c r="G1655" s="53">
        <v>9</v>
      </c>
    </row>
    <row r="1656" spans="1:7">
      <c r="A1656" s="176" t="s">
        <v>3734</v>
      </c>
      <c r="B1656" s="177" t="s">
        <v>3735</v>
      </c>
      <c r="C1656" s="178" t="s">
        <v>23</v>
      </c>
      <c r="D1656" s="179">
        <v>170.74</v>
      </c>
      <c r="E1656" s="179"/>
      <c r="F1656" s="179">
        <v>170.74</v>
      </c>
      <c r="G1656" s="53">
        <v>9</v>
      </c>
    </row>
    <row r="1657" spans="1:7">
      <c r="A1657" s="176" t="s">
        <v>3736</v>
      </c>
      <c r="B1657" s="177" t="s">
        <v>3737</v>
      </c>
      <c r="C1657" s="178"/>
      <c r="D1657" s="179"/>
      <c r="E1657" s="179"/>
      <c r="F1657" s="179"/>
      <c r="G1657" s="53">
        <v>5</v>
      </c>
    </row>
    <row r="1658" spans="1:7">
      <c r="A1658" s="176" t="s">
        <v>3738</v>
      </c>
      <c r="B1658" s="177" t="s">
        <v>3739</v>
      </c>
      <c r="C1658" s="178" t="s">
        <v>25</v>
      </c>
      <c r="D1658" s="179">
        <v>10.32</v>
      </c>
      <c r="E1658" s="179">
        <v>14.26</v>
      </c>
      <c r="F1658" s="179">
        <v>24.58</v>
      </c>
      <c r="G1658" s="53">
        <v>9</v>
      </c>
    </row>
    <row r="1659" spans="1:7">
      <c r="A1659" s="176" t="s">
        <v>3740</v>
      </c>
      <c r="B1659" s="177" t="s">
        <v>3741</v>
      </c>
      <c r="C1659" s="178" t="s">
        <v>3742</v>
      </c>
      <c r="D1659" s="179">
        <v>195.66</v>
      </c>
      <c r="E1659" s="179">
        <v>9.51</v>
      </c>
      <c r="F1659" s="179">
        <v>205.17</v>
      </c>
      <c r="G1659" s="53">
        <v>9</v>
      </c>
    </row>
    <row r="1660" spans="1:7">
      <c r="A1660" s="176" t="s">
        <v>3743</v>
      </c>
      <c r="B1660" s="177" t="s">
        <v>3744</v>
      </c>
      <c r="C1660" s="178"/>
      <c r="D1660" s="179"/>
      <c r="E1660" s="179"/>
      <c r="F1660" s="179"/>
      <c r="G1660" s="53">
        <v>5</v>
      </c>
    </row>
    <row r="1661" spans="1:7" ht="30">
      <c r="A1661" s="176" t="s">
        <v>3745</v>
      </c>
      <c r="B1661" s="177" t="s">
        <v>3746</v>
      </c>
      <c r="C1661" s="178" t="s">
        <v>23</v>
      </c>
      <c r="D1661" s="179">
        <v>4.8099999999999996</v>
      </c>
      <c r="E1661" s="179">
        <v>2.89</v>
      </c>
      <c r="F1661" s="179">
        <v>7.7</v>
      </c>
      <c r="G1661" s="53">
        <v>9</v>
      </c>
    </row>
    <row r="1662" spans="1:7" ht="30">
      <c r="A1662" s="176" t="s">
        <v>3747</v>
      </c>
      <c r="B1662" s="177" t="s">
        <v>3748</v>
      </c>
      <c r="C1662" s="178" t="s">
        <v>23</v>
      </c>
      <c r="D1662" s="179">
        <v>9.64</v>
      </c>
      <c r="E1662" s="179">
        <v>5.79</v>
      </c>
      <c r="F1662" s="179">
        <v>15.43</v>
      </c>
      <c r="G1662" s="53">
        <v>9</v>
      </c>
    </row>
    <row r="1663" spans="1:7" ht="30">
      <c r="A1663" s="176" t="s">
        <v>3749</v>
      </c>
      <c r="B1663" s="177" t="s">
        <v>3750</v>
      </c>
      <c r="C1663" s="178" t="s">
        <v>23</v>
      </c>
      <c r="D1663" s="179">
        <v>14.46</v>
      </c>
      <c r="E1663" s="179">
        <v>8.68</v>
      </c>
      <c r="F1663" s="179">
        <v>23.14</v>
      </c>
      <c r="G1663" s="53">
        <v>9</v>
      </c>
    </row>
    <row r="1664" spans="1:7" ht="30">
      <c r="A1664" s="176" t="s">
        <v>3751</v>
      </c>
      <c r="B1664" s="177" t="s">
        <v>3752</v>
      </c>
      <c r="C1664" s="178" t="s">
        <v>23</v>
      </c>
      <c r="D1664" s="179">
        <v>19.28</v>
      </c>
      <c r="E1664" s="179">
        <v>11.57</v>
      </c>
      <c r="F1664" s="179">
        <v>30.85</v>
      </c>
      <c r="G1664" s="53">
        <v>9</v>
      </c>
    </row>
    <row r="1665" spans="1:7" ht="30">
      <c r="A1665" s="176" t="s">
        <v>3753</v>
      </c>
      <c r="B1665" s="177" t="s">
        <v>3754</v>
      </c>
      <c r="C1665" s="178" t="s">
        <v>23</v>
      </c>
      <c r="D1665" s="179">
        <v>28.96</v>
      </c>
      <c r="E1665" s="179">
        <v>17.38</v>
      </c>
      <c r="F1665" s="179">
        <v>46.34</v>
      </c>
      <c r="G1665" s="53">
        <v>9</v>
      </c>
    </row>
    <row r="1666" spans="1:7" ht="30">
      <c r="A1666" s="176" t="s">
        <v>3755</v>
      </c>
      <c r="B1666" s="177" t="s">
        <v>3756</v>
      </c>
      <c r="C1666" s="178" t="s">
        <v>23</v>
      </c>
      <c r="D1666" s="179">
        <v>28.51</v>
      </c>
      <c r="E1666" s="179">
        <v>1.79</v>
      </c>
      <c r="F1666" s="179">
        <v>30.3</v>
      </c>
      <c r="G1666" s="53">
        <v>9</v>
      </c>
    </row>
    <row r="1667" spans="1:7" ht="30">
      <c r="A1667" s="176" t="s">
        <v>3757</v>
      </c>
      <c r="B1667" s="177" t="s">
        <v>3758</v>
      </c>
      <c r="C1667" s="178" t="s">
        <v>23</v>
      </c>
      <c r="D1667" s="179">
        <v>50.69</v>
      </c>
      <c r="E1667" s="179">
        <v>2.5</v>
      </c>
      <c r="F1667" s="179">
        <v>53.19</v>
      </c>
      <c r="G1667" s="53">
        <v>9</v>
      </c>
    </row>
    <row r="1668" spans="1:7" ht="30">
      <c r="A1668" s="176" t="s">
        <v>3759</v>
      </c>
      <c r="B1668" s="177" t="s">
        <v>3760</v>
      </c>
      <c r="C1668" s="178" t="s">
        <v>23</v>
      </c>
      <c r="D1668" s="179">
        <v>72.13</v>
      </c>
      <c r="E1668" s="179">
        <v>3.21</v>
      </c>
      <c r="F1668" s="179">
        <v>75.34</v>
      </c>
      <c r="G1668" s="53">
        <v>9</v>
      </c>
    </row>
    <row r="1669" spans="1:7">
      <c r="A1669" s="176" t="s">
        <v>3761</v>
      </c>
      <c r="B1669" s="177" t="s">
        <v>3762</v>
      </c>
      <c r="C1669" s="178"/>
      <c r="D1669" s="179"/>
      <c r="E1669" s="179"/>
      <c r="F1669" s="179"/>
      <c r="G1669" s="53">
        <v>5</v>
      </c>
    </row>
    <row r="1670" spans="1:7">
      <c r="A1670" s="176" t="s">
        <v>3763</v>
      </c>
      <c r="B1670" s="177" t="s">
        <v>3764</v>
      </c>
      <c r="C1670" s="178" t="s">
        <v>26</v>
      </c>
      <c r="D1670" s="179">
        <v>30.83</v>
      </c>
      <c r="E1670" s="179">
        <v>12.12</v>
      </c>
      <c r="F1670" s="179">
        <v>42.95</v>
      </c>
      <c r="G1670" s="53">
        <v>9</v>
      </c>
    </row>
    <row r="1671" spans="1:7" ht="30">
      <c r="A1671" s="176" t="s">
        <v>3765</v>
      </c>
      <c r="B1671" s="177" t="s">
        <v>3766</v>
      </c>
      <c r="C1671" s="178" t="s">
        <v>23</v>
      </c>
      <c r="D1671" s="179">
        <v>1.7</v>
      </c>
      <c r="E1671" s="179">
        <v>12.12</v>
      </c>
      <c r="F1671" s="179">
        <v>13.82</v>
      </c>
      <c r="G1671" s="53">
        <v>9</v>
      </c>
    </row>
    <row r="1672" spans="1:7" ht="30">
      <c r="A1672" s="176" t="s">
        <v>3767</v>
      </c>
      <c r="B1672" s="177" t="s">
        <v>3768</v>
      </c>
      <c r="C1672" s="178" t="s">
        <v>23</v>
      </c>
      <c r="D1672" s="179">
        <v>2.59</v>
      </c>
      <c r="E1672" s="179">
        <v>12.12</v>
      </c>
      <c r="F1672" s="179">
        <v>14.71</v>
      </c>
      <c r="G1672" s="53">
        <v>9</v>
      </c>
    </row>
    <row r="1673" spans="1:7" ht="30">
      <c r="A1673" s="176" t="s">
        <v>3769</v>
      </c>
      <c r="B1673" s="177" t="s">
        <v>3770</v>
      </c>
      <c r="C1673" s="178" t="s">
        <v>23</v>
      </c>
      <c r="D1673" s="179">
        <v>3.06</v>
      </c>
      <c r="E1673" s="179">
        <v>12.12</v>
      </c>
      <c r="F1673" s="179">
        <v>15.18</v>
      </c>
      <c r="G1673" s="53">
        <v>9</v>
      </c>
    </row>
    <row r="1674" spans="1:7" ht="30">
      <c r="A1674" s="176" t="s">
        <v>3771</v>
      </c>
      <c r="B1674" s="177" t="s">
        <v>3772</v>
      </c>
      <c r="C1674" s="178" t="s">
        <v>23</v>
      </c>
      <c r="D1674" s="179">
        <v>3.68</v>
      </c>
      <c r="E1674" s="179">
        <v>12.12</v>
      </c>
      <c r="F1674" s="179">
        <v>15.8</v>
      </c>
      <c r="G1674" s="53">
        <v>9</v>
      </c>
    </row>
    <row r="1675" spans="1:7" ht="30">
      <c r="A1675" s="176" t="s">
        <v>3773</v>
      </c>
      <c r="B1675" s="177" t="s">
        <v>3774</v>
      </c>
      <c r="C1675" s="178" t="s">
        <v>23</v>
      </c>
      <c r="D1675" s="179">
        <v>5.08</v>
      </c>
      <c r="E1675" s="179">
        <v>12.12</v>
      </c>
      <c r="F1675" s="179">
        <v>17.2</v>
      </c>
      <c r="G1675" s="53">
        <v>9</v>
      </c>
    </row>
    <row r="1676" spans="1:7" ht="30">
      <c r="A1676" s="176" t="s">
        <v>3775</v>
      </c>
      <c r="B1676" s="177" t="s">
        <v>3776</v>
      </c>
      <c r="C1676" s="178" t="s">
        <v>23</v>
      </c>
      <c r="D1676" s="179">
        <v>9.26</v>
      </c>
      <c r="E1676" s="179">
        <v>12.12</v>
      </c>
      <c r="F1676" s="179">
        <v>21.38</v>
      </c>
      <c r="G1676" s="53">
        <v>9</v>
      </c>
    </row>
    <row r="1677" spans="1:7" ht="30">
      <c r="A1677" s="176" t="s">
        <v>3777</v>
      </c>
      <c r="B1677" s="177" t="s">
        <v>3778</v>
      </c>
      <c r="C1677" s="178" t="s">
        <v>23</v>
      </c>
      <c r="D1677" s="179">
        <v>7.11</v>
      </c>
      <c r="E1677" s="179">
        <v>12.12</v>
      </c>
      <c r="F1677" s="179">
        <v>19.23</v>
      </c>
      <c r="G1677" s="53">
        <v>9</v>
      </c>
    </row>
    <row r="1678" spans="1:7" ht="30">
      <c r="A1678" s="176" t="s">
        <v>3779</v>
      </c>
      <c r="B1678" s="177" t="s">
        <v>3780</v>
      </c>
      <c r="C1678" s="178" t="s">
        <v>23</v>
      </c>
      <c r="D1678" s="179">
        <v>7.65</v>
      </c>
      <c r="E1678" s="179">
        <v>12.12</v>
      </c>
      <c r="F1678" s="179">
        <v>19.77</v>
      </c>
      <c r="G1678" s="53">
        <v>9</v>
      </c>
    </row>
    <row r="1679" spans="1:7" ht="30">
      <c r="A1679" s="176" t="s">
        <v>3781</v>
      </c>
      <c r="B1679" s="177" t="s">
        <v>3782</v>
      </c>
      <c r="C1679" s="178" t="s">
        <v>23</v>
      </c>
      <c r="D1679" s="179">
        <v>8.49</v>
      </c>
      <c r="E1679" s="179">
        <v>12.12</v>
      </c>
      <c r="F1679" s="179">
        <v>20.61</v>
      </c>
      <c r="G1679" s="53">
        <v>9</v>
      </c>
    </row>
    <row r="1680" spans="1:7" ht="30">
      <c r="A1680" s="176" t="s">
        <v>3783</v>
      </c>
      <c r="B1680" s="177" t="s">
        <v>3784</v>
      </c>
      <c r="C1680" s="178" t="s">
        <v>23</v>
      </c>
      <c r="D1680" s="179">
        <v>9.64</v>
      </c>
      <c r="E1680" s="179">
        <v>12.12</v>
      </c>
      <c r="F1680" s="179">
        <v>21.76</v>
      </c>
      <c r="G1680" s="53">
        <v>9</v>
      </c>
    </row>
    <row r="1681" spans="1:7" ht="30">
      <c r="A1681" s="176" t="s">
        <v>3785</v>
      </c>
      <c r="B1681" s="177" t="s">
        <v>3786</v>
      </c>
      <c r="C1681" s="178" t="s">
        <v>23</v>
      </c>
      <c r="D1681" s="179">
        <v>21.27</v>
      </c>
      <c r="E1681" s="179">
        <v>12.12</v>
      </c>
      <c r="F1681" s="179">
        <v>33.39</v>
      </c>
      <c r="G1681" s="53">
        <v>9</v>
      </c>
    </row>
    <row r="1682" spans="1:7" ht="30">
      <c r="A1682" s="176" t="s">
        <v>3787</v>
      </c>
      <c r="B1682" s="177" t="s">
        <v>3788</v>
      </c>
      <c r="C1682" s="178" t="s">
        <v>23</v>
      </c>
      <c r="D1682" s="179">
        <v>24.6</v>
      </c>
      <c r="E1682" s="179">
        <v>12.12</v>
      </c>
      <c r="F1682" s="179">
        <v>36.72</v>
      </c>
      <c r="G1682" s="53">
        <v>9</v>
      </c>
    </row>
    <row r="1683" spans="1:7" ht="30">
      <c r="A1683" s="176" t="s">
        <v>3789</v>
      </c>
      <c r="B1683" s="177" t="s">
        <v>3790</v>
      </c>
      <c r="C1683" s="178" t="s">
        <v>23</v>
      </c>
      <c r="D1683" s="179">
        <v>28.09</v>
      </c>
      <c r="E1683" s="179">
        <v>12.12</v>
      </c>
      <c r="F1683" s="179">
        <v>40.21</v>
      </c>
      <c r="G1683" s="53">
        <v>9</v>
      </c>
    </row>
    <row r="1684" spans="1:7" ht="30">
      <c r="A1684" s="176" t="s">
        <v>3791</v>
      </c>
      <c r="B1684" s="177" t="s">
        <v>3792</v>
      </c>
      <c r="C1684" s="178" t="s">
        <v>23</v>
      </c>
      <c r="D1684" s="179">
        <v>33.14</v>
      </c>
      <c r="E1684" s="179">
        <v>12.12</v>
      </c>
      <c r="F1684" s="179">
        <v>45.26</v>
      </c>
      <c r="G1684" s="53">
        <v>9</v>
      </c>
    </row>
    <row r="1685" spans="1:7" ht="30">
      <c r="A1685" s="176" t="s">
        <v>3793</v>
      </c>
      <c r="B1685" s="177" t="s">
        <v>3794</v>
      </c>
      <c r="C1685" s="178" t="s">
        <v>23</v>
      </c>
      <c r="D1685" s="179">
        <v>36.659999999999997</v>
      </c>
      <c r="E1685" s="179">
        <v>12.12</v>
      </c>
      <c r="F1685" s="179">
        <v>48.78</v>
      </c>
      <c r="G1685" s="53">
        <v>9</v>
      </c>
    </row>
    <row r="1686" spans="1:7" ht="30">
      <c r="A1686" s="176" t="s">
        <v>3795</v>
      </c>
      <c r="B1686" s="177" t="s">
        <v>3796</v>
      </c>
      <c r="C1686" s="178" t="s">
        <v>23</v>
      </c>
      <c r="D1686" s="179">
        <v>46.48</v>
      </c>
      <c r="E1686" s="179">
        <v>12.12</v>
      </c>
      <c r="F1686" s="179">
        <v>58.6</v>
      </c>
      <c r="G1686" s="53">
        <v>9</v>
      </c>
    </row>
    <row r="1687" spans="1:7" ht="30">
      <c r="A1687" s="176" t="s">
        <v>3797</v>
      </c>
      <c r="B1687" s="177" t="s">
        <v>3798</v>
      </c>
      <c r="C1687" s="178" t="s">
        <v>23</v>
      </c>
      <c r="D1687" s="179">
        <v>57.76</v>
      </c>
      <c r="E1687" s="179">
        <v>12.12</v>
      </c>
      <c r="F1687" s="179">
        <v>69.88</v>
      </c>
      <c r="G1687" s="53">
        <v>9</v>
      </c>
    </row>
    <row r="1688" spans="1:7" ht="30">
      <c r="A1688" s="176" t="s">
        <v>3799</v>
      </c>
      <c r="B1688" s="177" t="s">
        <v>3800</v>
      </c>
      <c r="C1688" s="178" t="s">
        <v>23</v>
      </c>
      <c r="D1688" s="179">
        <v>62.38</v>
      </c>
      <c r="E1688" s="179">
        <v>12.12</v>
      </c>
      <c r="F1688" s="179">
        <v>74.5</v>
      </c>
      <c r="G1688" s="53">
        <v>9</v>
      </c>
    </row>
    <row r="1689" spans="1:7" ht="30">
      <c r="A1689" s="176" t="s">
        <v>3801</v>
      </c>
      <c r="B1689" s="177" t="s">
        <v>3802</v>
      </c>
      <c r="C1689" s="178" t="s">
        <v>23</v>
      </c>
      <c r="D1689" s="179">
        <v>101.93</v>
      </c>
      <c r="E1689" s="179">
        <v>12.12</v>
      </c>
      <c r="F1689" s="179">
        <v>114.05</v>
      </c>
      <c r="G1689" s="53">
        <v>9</v>
      </c>
    </row>
    <row r="1690" spans="1:7" ht="30">
      <c r="A1690" s="176" t="s">
        <v>3803</v>
      </c>
      <c r="B1690" s="177" t="s">
        <v>3804</v>
      </c>
      <c r="C1690" s="178" t="s">
        <v>23</v>
      </c>
      <c r="D1690" s="179">
        <v>118.31</v>
      </c>
      <c r="E1690" s="179">
        <v>12.12</v>
      </c>
      <c r="F1690" s="179">
        <v>130.43</v>
      </c>
      <c r="G1690" s="53">
        <v>9</v>
      </c>
    </row>
    <row r="1691" spans="1:7" ht="30">
      <c r="A1691" s="176" t="s">
        <v>3805</v>
      </c>
      <c r="B1691" s="177" t="s">
        <v>3806</v>
      </c>
      <c r="C1691" s="178" t="s">
        <v>23</v>
      </c>
      <c r="D1691" s="179">
        <v>146.31</v>
      </c>
      <c r="E1691" s="179">
        <v>12.12</v>
      </c>
      <c r="F1691" s="179">
        <v>158.43</v>
      </c>
      <c r="G1691" s="53">
        <v>9</v>
      </c>
    </row>
    <row r="1692" spans="1:7" ht="30">
      <c r="A1692" s="176" t="s">
        <v>3807</v>
      </c>
      <c r="B1692" s="177" t="s">
        <v>3808</v>
      </c>
      <c r="C1692" s="178" t="s">
        <v>26</v>
      </c>
      <c r="D1692" s="179">
        <v>190.14</v>
      </c>
      <c r="E1692" s="179">
        <v>22.23</v>
      </c>
      <c r="F1692" s="179">
        <v>212.37</v>
      </c>
      <c r="G1692" s="53">
        <v>9</v>
      </c>
    </row>
    <row r="1693" spans="1:7" ht="30">
      <c r="A1693" s="176" t="s">
        <v>3809</v>
      </c>
      <c r="B1693" s="177" t="s">
        <v>3810</v>
      </c>
      <c r="C1693" s="178" t="s">
        <v>23</v>
      </c>
      <c r="D1693" s="179">
        <v>16.95</v>
      </c>
      <c r="E1693" s="179">
        <v>12.12</v>
      </c>
      <c r="F1693" s="179">
        <v>29.07</v>
      </c>
      <c r="G1693" s="53">
        <v>9</v>
      </c>
    </row>
    <row r="1694" spans="1:7" ht="30">
      <c r="A1694" s="176" t="s">
        <v>3811</v>
      </c>
      <c r="B1694" s="177" t="s">
        <v>3812</v>
      </c>
      <c r="C1694" s="178" t="s">
        <v>23</v>
      </c>
      <c r="D1694" s="179">
        <v>19.07</v>
      </c>
      <c r="E1694" s="179">
        <v>12.12</v>
      </c>
      <c r="F1694" s="179">
        <v>31.19</v>
      </c>
      <c r="G1694" s="53">
        <v>9</v>
      </c>
    </row>
    <row r="1695" spans="1:7">
      <c r="A1695" s="176" t="s">
        <v>3813</v>
      </c>
      <c r="B1695" s="177" t="s">
        <v>3814</v>
      </c>
      <c r="C1695" s="178"/>
      <c r="D1695" s="179"/>
      <c r="E1695" s="179"/>
      <c r="F1695" s="179"/>
      <c r="G1695" s="53">
        <v>5</v>
      </c>
    </row>
    <row r="1696" spans="1:7" ht="30">
      <c r="A1696" s="176" t="s">
        <v>3815</v>
      </c>
      <c r="B1696" s="177" t="s">
        <v>3816</v>
      </c>
      <c r="C1696" s="178" t="s">
        <v>26</v>
      </c>
      <c r="D1696" s="179">
        <v>64.97</v>
      </c>
      <c r="E1696" s="179">
        <v>20.69</v>
      </c>
      <c r="F1696" s="179">
        <v>85.66</v>
      </c>
      <c r="G1696" s="53">
        <v>9</v>
      </c>
    </row>
    <row r="1697" spans="1:7" ht="30">
      <c r="A1697" s="176" t="s">
        <v>3817</v>
      </c>
      <c r="B1697" s="177" t="s">
        <v>3818</v>
      </c>
      <c r="C1697" s="178" t="s">
        <v>26</v>
      </c>
      <c r="D1697" s="179">
        <v>73.52</v>
      </c>
      <c r="E1697" s="179">
        <v>20.69</v>
      </c>
      <c r="F1697" s="179">
        <v>94.21</v>
      </c>
      <c r="G1697" s="53">
        <v>9</v>
      </c>
    </row>
    <row r="1698" spans="1:7" ht="30">
      <c r="A1698" s="176" t="s">
        <v>3819</v>
      </c>
      <c r="B1698" s="177" t="s">
        <v>3820</v>
      </c>
      <c r="C1698" s="178" t="s">
        <v>26</v>
      </c>
      <c r="D1698" s="179">
        <v>138.12</v>
      </c>
      <c r="E1698" s="179">
        <v>26.05</v>
      </c>
      <c r="F1698" s="179">
        <v>164.17</v>
      </c>
      <c r="G1698" s="53">
        <v>9</v>
      </c>
    </row>
    <row r="1699" spans="1:7" ht="45">
      <c r="A1699" s="176" t="s">
        <v>3821</v>
      </c>
      <c r="B1699" s="177" t="s">
        <v>3822</v>
      </c>
      <c r="C1699" s="178" t="s">
        <v>26</v>
      </c>
      <c r="D1699" s="179">
        <v>145.72999999999999</v>
      </c>
      <c r="E1699" s="179">
        <v>26.05</v>
      </c>
      <c r="F1699" s="179">
        <v>171.78</v>
      </c>
      <c r="G1699" s="53">
        <v>9</v>
      </c>
    </row>
    <row r="1700" spans="1:7" ht="30">
      <c r="A1700" s="176" t="s">
        <v>3823</v>
      </c>
      <c r="B1700" s="177" t="s">
        <v>3824</v>
      </c>
      <c r="C1700" s="178" t="s">
        <v>26</v>
      </c>
      <c r="D1700" s="179">
        <v>145.69</v>
      </c>
      <c r="E1700" s="179"/>
      <c r="F1700" s="179">
        <v>145.69</v>
      </c>
      <c r="G1700" s="53">
        <v>9</v>
      </c>
    </row>
    <row r="1701" spans="1:7">
      <c r="A1701" s="176" t="s">
        <v>3825</v>
      </c>
      <c r="B1701" s="177" t="s">
        <v>3826</v>
      </c>
      <c r="C1701" s="178"/>
      <c r="D1701" s="179"/>
      <c r="E1701" s="179"/>
      <c r="F1701" s="179"/>
      <c r="G1701" s="53">
        <v>5</v>
      </c>
    </row>
    <row r="1702" spans="1:7" ht="30">
      <c r="A1702" s="176" t="s">
        <v>3827</v>
      </c>
      <c r="B1702" s="177" t="s">
        <v>3828</v>
      </c>
      <c r="C1702" s="178" t="s">
        <v>26</v>
      </c>
      <c r="D1702" s="179">
        <v>10.84</v>
      </c>
      <c r="E1702" s="179">
        <v>8.57</v>
      </c>
      <c r="F1702" s="179">
        <v>19.41</v>
      </c>
      <c r="G1702" s="53">
        <v>9</v>
      </c>
    </row>
    <row r="1703" spans="1:7" ht="30">
      <c r="A1703" s="176" t="s">
        <v>3829</v>
      </c>
      <c r="B1703" s="177" t="s">
        <v>3830</v>
      </c>
      <c r="C1703" s="178" t="s">
        <v>26</v>
      </c>
      <c r="D1703" s="179">
        <v>7.58</v>
      </c>
      <c r="E1703" s="179">
        <v>8.57</v>
      </c>
      <c r="F1703" s="179">
        <v>16.149999999999999</v>
      </c>
      <c r="G1703" s="53">
        <v>9</v>
      </c>
    </row>
    <row r="1704" spans="1:7" ht="30">
      <c r="A1704" s="176" t="s">
        <v>3831</v>
      </c>
      <c r="B1704" s="177" t="s">
        <v>3832</v>
      </c>
      <c r="C1704" s="178" t="s">
        <v>26</v>
      </c>
      <c r="D1704" s="179">
        <v>52.9</v>
      </c>
      <c r="E1704" s="179">
        <v>8.57</v>
      </c>
      <c r="F1704" s="179">
        <v>61.47</v>
      </c>
      <c r="G1704" s="53">
        <v>9</v>
      </c>
    </row>
    <row r="1705" spans="1:7" ht="30">
      <c r="A1705" s="176" t="s">
        <v>3833</v>
      </c>
      <c r="B1705" s="177" t="s">
        <v>3834</v>
      </c>
      <c r="C1705" s="178" t="s">
        <v>26</v>
      </c>
      <c r="D1705" s="179">
        <v>81.180000000000007</v>
      </c>
      <c r="E1705" s="179">
        <v>23.77</v>
      </c>
      <c r="F1705" s="179">
        <v>104.95</v>
      </c>
      <c r="G1705" s="53">
        <v>9</v>
      </c>
    </row>
    <row r="1706" spans="1:7" ht="30">
      <c r="A1706" s="176" t="s">
        <v>3835</v>
      </c>
      <c r="B1706" s="177" t="s">
        <v>3836</v>
      </c>
      <c r="C1706" s="178" t="s">
        <v>26</v>
      </c>
      <c r="D1706" s="179">
        <v>49.65</v>
      </c>
      <c r="E1706" s="179">
        <v>8.57</v>
      </c>
      <c r="F1706" s="179">
        <v>58.22</v>
      </c>
      <c r="G1706" s="53">
        <v>9</v>
      </c>
    </row>
    <row r="1707" spans="1:7" ht="30">
      <c r="A1707" s="176" t="s">
        <v>3837</v>
      </c>
      <c r="B1707" s="177" t="s">
        <v>3838</v>
      </c>
      <c r="C1707" s="178" t="s">
        <v>26</v>
      </c>
      <c r="D1707" s="179">
        <v>76.63</v>
      </c>
      <c r="E1707" s="179">
        <v>23.77</v>
      </c>
      <c r="F1707" s="179">
        <v>100.4</v>
      </c>
      <c r="G1707" s="53">
        <v>9</v>
      </c>
    </row>
    <row r="1708" spans="1:7" ht="45">
      <c r="A1708" s="176" t="s">
        <v>3839</v>
      </c>
      <c r="B1708" s="177" t="s">
        <v>3840</v>
      </c>
      <c r="C1708" s="178" t="s">
        <v>26</v>
      </c>
      <c r="D1708" s="179">
        <v>45.64</v>
      </c>
      <c r="E1708" s="179">
        <v>28.05</v>
      </c>
      <c r="F1708" s="179">
        <v>73.69</v>
      </c>
      <c r="G1708" s="53">
        <v>9</v>
      </c>
    </row>
    <row r="1709" spans="1:7">
      <c r="A1709" s="176" t="s">
        <v>3841</v>
      </c>
      <c r="B1709" s="177" t="s">
        <v>3842</v>
      </c>
      <c r="C1709" s="178"/>
      <c r="D1709" s="179"/>
      <c r="E1709" s="179"/>
      <c r="F1709" s="179"/>
      <c r="G1709" s="53">
        <v>5</v>
      </c>
    </row>
    <row r="1710" spans="1:7" ht="30">
      <c r="A1710" s="176" t="s">
        <v>3843</v>
      </c>
      <c r="B1710" s="177" t="s">
        <v>3844</v>
      </c>
      <c r="C1710" s="178" t="s">
        <v>28</v>
      </c>
      <c r="D1710" s="179">
        <v>468.34</v>
      </c>
      <c r="E1710" s="179">
        <v>370.84</v>
      </c>
      <c r="F1710" s="179">
        <v>839.18</v>
      </c>
      <c r="G1710" s="53">
        <v>9</v>
      </c>
    </row>
    <row r="1711" spans="1:7" ht="30">
      <c r="A1711" s="176" t="s">
        <v>3845</v>
      </c>
      <c r="B1711" s="177" t="s">
        <v>3846</v>
      </c>
      <c r="C1711" s="178" t="s">
        <v>28</v>
      </c>
      <c r="D1711" s="179">
        <v>510.63</v>
      </c>
      <c r="E1711" s="179">
        <v>42.87</v>
      </c>
      <c r="F1711" s="179">
        <v>553.5</v>
      </c>
      <c r="G1711" s="53">
        <v>9</v>
      </c>
    </row>
    <row r="1712" spans="1:7" ht="30">
      <c r="A1712" s="176" t="s">
        <v>3847</v>
      </c>
      <c r="B1712" s="177" t="s">
        <v>3848</v>
      </c>
      <c r="C1712" s="178" t="s">
        <v>26</v>
      </c>
      <c r="D1712" s="179">
        <v>5.58</v>
      </c>
      <c r="E1712" s="179">
        <v>9.0399999999999991</v>
      </c>
      <c r="F1712" s="179">
        <v>14.62</v>
      </c>
      <c r="G1712" s="53">
        <v>9</v>
      </c>
    </row>
    <row r="1713" spans="1:7" ht="30">
      <c r="A1713" s="176" t="s">
        <v>3849</v>
      </c>
      <c r="B1713" s="177" t="s">
        <v>3850</v>
      </c>
      <c r="C1713" s="178" t="s">
        <v>26</v>
      </c>
      <c r="D1713" s="179">
        <v>18.28</v>
      </c>
      <c r="E1713" s="179">
        <v>18.079999999999998</v>
      </c>
      <c r="F1713" s="179">
        <v>36.36</v>
      </c>
      <c r="G1713" s="53">
        <v>9</v>
      </c>
    </row>
    <row r="1714" spans="1:7" ht="30">
      <c r="A1714" s="176" t="s">
        <v>3851</v>
      </c>
      <c r="B1714" s="177" t="s">
        <v>3852</v>
      </c>
      <c r="C1714" s="178" t="s">
        <v>26</v>
      </c>
      <c r="D1714" s="179">
        <v>58.18</v>
      </c>
      <c r="E1714" s="179">
        <v>9.0399999999999991</v>
      </c>
      <c r="F1714" s="179">
        <v>67.22</v>
      </c>
      <c r="G1714" s="53">
        <v>9</v>
      </c>
    </row>
    <row r="1715" spans="1:7">
      <c r="A1715" s="176" t="s">
        <v>3853</v>
      </c>
      <c r="B1715" s="177" t="s">
        <v>3854</v>
      </c>
      <c r="C1715" s="178"/>
      <c r="D1715" s="179"/>
      <c r="E1715" s="179"/>
      <c r="F1715" s="179"/>
      <c r="G1715" s="53">
        <v>5</v>
      </c>
    </row>
    <row r="1716" spans="1:7">
      <c r="A1716" s="176" t="s">
        <v>3855</v>
      </c>
      <c r="B1716" s="177" t="s">
        <v>3856</v>
      </c>
      <c r="C1716" s="178" t="s">
        <v>28</v>
      </c>
      <c r="D1716" s="179"/>
      <c r="E1716" s="179">
        <v>85.72</v>
      </c>
      <c r="F1716" s="179">
        <v>85.72</v>
      </c>
      <c r="G1716" s="53">
        <v>9</v>
      </c>
    </row>
    <row r="1717" spans="1:7">
      <c r="A1717" s="176" t="s">
        <v>3857</v>
      </c>
      <c r="B1717" s="177" t="s">
        <v>3858</v>
      </c>
      <c r="C1717" s="178" t="s">
        <v>26</v>
      </c>
      <c r="D1717" s="179">
        <v>4.95</v>
      </c>
      <c r="E1717" s="179">
        <v>4.29</v>
      </c>
      <c r="F1717" s="179">
        <v>9.24</v>
      </c>
      <c r="G1717" s="53">
        <v>9</v>
      </c>
    </row>
    <row r="1718" spans="1:7" ht="30">
      <c r="A1718" s="176" t="s">
        <v>3859</v>
      </c>
      <c r="B1718" s="177" t="s">
        <v>3860</v>
      </c>
      <c r="C1718" s="178" t="s">
        <v>26</v>
      </c>
      <c r="D1718" s="179">
        <v>5.32</v>
      </c>
      <c r="E1718" s="179">
        <v>4.29</v>
      </c>
      <c r="F1718" s="179">
        <v>9.61</v>
      </c>
      <c r="G1718" s="53">
        <v>9</v>
      </c>
    </row>
    <row r="1719" spans="1:7" ht="30">
      <c r="A1719" s="176" t="s">
        <v>3861</v>
      </c>
      <c r="B1719" s="177" t="s">
        <v>3862</v>
      </c>
      <c r="C1719" s="178" t="s">
        <v>26</v>
      </c>
      <c r="D1719" s="179">
        <v>14.23</v>
      </c>
      <c r="E1719" s="179">
        <v>4.29</v>
      </c>
      <c r="F1719" s="179">
        <v>18.52</v>
      </c>
      <c r="G1719" s="53">
        <v>9</v>
      </c>
    </row>
    <row r="1720" spans="1:7" ht="30">
      <c r="A1720" s="176" t="s">
        <v>24675</v>
      </c>
      <c r="B1720" s="177" t="s">
        <v>24676</v>
      </c>
      <c r="C1720" s="178" t="s">
        <v>26</v>
      </c>
      <c r="D1720" s="179">
        <v>0.9</v>
      </c>
      <c r="E1720" s="179">
        <v>0.31</v>
      </c>
      <c r="F1720" s="179">
        <v>1.21</v>
      </c>
      <c r="G1720" s="53">
        <v>9</v>
      </c>
    </row>
    <row r="1721" spans="1:7">
      <c r="A1721" s="176" t="s">
        <v>3863</v>
      </c>
      <c r="B1721" s="177" t="s">
        <v>3864</v>
      </c>
      <c r="C1721" s="178"/>
      <c r="D1721" s="179"/>
      <c r="E1721" s="179"/>
      <c r="F1721" s="179"/>
      <c r="G1721" s="53">
        <v>2</v>
      </c>
    </row>
    <row r="1722" spans="1:7">
      <c r="A1722" s="176" t="s">
        <v>3865</v>
      </c>
      <c r="B1722" s="177" t="s">
        <v>3866</v>
      </c>
      <c r="C1722" s="178"/>
      <c r="D1722" s="179"/>
      <c r="E1722" s="179"/>
      <c r="F1722" s="179"/>
      <c r="G1722" s="53">
        <v>5</v>
      </c>
    </row>
    <row r="1723" spans="1:7">
      <c r="A1723" s="176" t="s">
        <v>3867</v>
      </c>
      <c r="B1723" s="177" t="s">
        <v>3868</v>
      </c>
      <c r="C1723" s="178" t="s">
        <v>26</v>
      </c>
      <c r="D1723" s="179">
        <v>8.32</v>
      </c>
      <c r="E1723" s="179">
        <v>36.81</v>
      </c>
      <c r="F1723" s="179">
        <v>45.13</v>
      </c>
      <c r="G1723" s="53">
        <v>9</v>
      </c>
    </row>
    <row r="1724" spans="1:7">
      <c r="A1724" s="176" t="s">
        <v>3869</v>
      </c>
      <c r="B1724" s="177" t="s">
        <v>3870</v>
      </c>
      <c r="C1724" s="178" t="s">
        <v>26</v>
      </c>
      <c r="D1724" s="179">
        <v>4.74</v>
      </c>
      <c r="E1724" s="179">
        <v>36.81</v>
      </c>
      <c r="F1724" s="179">
        <v>41.55</v>
      </c>
      <c r="G1724" s="53">
        <v>9</v>
      </c>
    </row>
    <row r="1725" spans="1:7">
      <c r="A1725" s="176" t="s">
        <v>3871</v>
      </c>
      <c r="B1725" s="177" t="s">
        <v>3872</v>
      </c>
      <c r="C1725" s="178" t="s">
        <v>26</v>
      </c>
      <c r="D1725" s="179">
        <v>7.18</v>
      </c>
      <c r="E1725" s="179">
        <v>9.3699999999999992</v>
      </c>
      <c r="F1725" s="179">
        <v>16.55</v>
      </c>
      <c r="G1725" s="53">
        <v>9</v>
      </c>
    </row>
    <row r="1726" spans="1:7">
      <c r="A1726" s="176" t="s">
        <v>3873</v>
      </c>
      <c r="B1726" s="177" t="s">
        <v>3874</v>
      </c>
      <c r="C1726" s="178" t="s">
        <v>23</v>
      </c>
      <c r="D1726" s="179">
        <v>27.09</v>
      </c>
      <c r="E1726" s="179">
        <v>26.34</v>
      </c>
      <c r="F1726" s="179">
        <v>53.43</v>
      </c>
      <c r="G1726" s="53">
        <v>9</v>
      </c>
    </row>
    <row r="1727" spans="1:7" ht="30">
      <c r="A1727" s="176" t="s">
        <v>3875</v>
      </c>
      <c r="B1727" s="177" t="s">
        <v>3876</v>
      </c>
      <c r="C1727" s="178" t="s">
        <v>26</v>
      </c>
      <c r="D1727" s="179">
        <v>7.9</v>
      </c>
      <c r="E1727" s="179">
        <v>10.07</v>
      </c>
      <c r="F1727" s="179">
        <v>17.97</v>
      </c>
      <c r="G1727" s="53">
        <v>9</v>
      </c>
    </row>
    <row r="1728" spans="1:7">
      <c r="A1728" s="176" t="s">
        <v>3877</v>
      </c>
      <c r="B1728" s="177" t="s">
        <v>3878</v>
      </c>
      <c r="C1728" s="178"/>
      <c r="D1728" s="179"/>
      <c r="E1728" s="179"/>
      <c r="F1728" s="179"/>
      <c r="G1728" s="53">
        <v>5</v>
      </c>
    </row>
    <row r="1729" spans="1:7">
      <c r="A1729" s="176" t="s">
        <v>3879</v>
      </c>
      <c r="B1729" s="177" t="s">
        <v>3880</v>
      </c>
      <c r="C1729" s="178" t="s">
        <v>26</v>
      </c>
      <c r="D1729" s="179">
        <v>2.92</v>
      </c>
      <c r="E1729" s="179">
        <v>12.68</v>
      </c>
      <c r="F1729" s="179">
        <v>15.6</v>
      </c>
      <c r="G1729" s="53">
        <v>9</v>
      </c>
    </row>
    <row r="1730" spans="1:7">
      <c r="A1730" s="176" t="s">
        <v>138</v>
      </c>
      <c r="B1730" s="177" t="s">
        <v>139</v>
      </c>
      <c r="C1730" s="178" t="s">
        <v>26</v>
      </c>
      <c r="D1730" s="179">
        <v>5.42</v>
      </c>
      <c r="E1730" s="179">
        <v>12.68</v>
      </c>
      <c r="F1730" s="179">
        <v>18.100000000000001</v>
      </c>
      <c r="G1730" s="53">
        <v>9</v>
      </c>
    </row>
    <row r="1731" spans="1:7">
      <c r="A1731" s="176" t="s">
        <v>3881</v>
      </c>
      <c r="B1731" s="177" t="s">
        <v>3882</v>
      </c>
      <c r="C1731" s="178"/>
      <c r="D1731" s="179"/>
      <c r="E1731" s="179"/>
      <c r="F1731" s="179"/>
      <c r="G1731" s="53">
        <v>5</v>
      </c>
    </row>
    <row r="1732" spans="1:7">
      <c r="A1732" s="176" t="s">
        <v>3883</v>
      </c>
      <c r="B1732" s="177" t="s">
        <v>3884</v>
      </c>
      <c r="C1732" s="178" t="s">
        <v>26</v>
      </c>
      <c r="D1732" s="179">
        <v>5.86</v>
      </c>
      <c r="E1732" s="179">
        <v>27.9</v>
      </c>
      <c r="F1732" s="179">
        <v>33.76</v>
      </c>
      <c r="G1732" s="53">
        <v>9</v>
      </c>
    </row>
    <row r="1733" spans="1:7">
      <c r="A1733" s="176" t="s">
        <v>3885</v>
      </c>
      <c r="B1733" s="177" t="s">
        <v>3886</v>
      </c>
      <c r="C1733" s="178" t="s">
        <v>26</v>
      </c>
      <c r="D1733" s="179">
        <v>8.77</v>
      </c>
      <c r="E1733" s="179">
        <v>23.7</v>
      </c>
      <c r="F1733" s="179">
        <v>32.47</v>
      </c>
      <c r="G1733" s="53">
        <v>9</v>
      </c>
    </row>
    <row r="1734" spans="1:7">
      <c r="A1734" s="176" t="s">
        <v>3887</v>
      </c>
      <c r="B1734" s="177" t="s">
        <v>3888</v>
      </c>
      <c r="C1734" s="178" t="s">
        <v>26</v>
      </c>
      <c r="D1734" s="179">
        <v>18.32</v>
      </c>
      <c r="E1734" s="179">
        <v>13.17</v>
      </c>
      <c r="F1734" s="179">
        <v>31.49</v>
      </c>
      <c r="G1734" s="53">
        <v>9</v>
      </c>
    </row>
    <row r="1735" spans="1:7">
      <c r="A1735" s="176" t="s">
        <v>3889</v>
      </c>
      <c r="B1735" s="177" t="s">
        <v>3890</v>
      </c>
      <c r="C1735" s="178" t="s">
        <v>26</v>
      </c>
      <c r="D1735" s="179">
        <v>18.649999999999999</v>
      </c>
      <c r="E1735" s="179">
        <v>22.63</v>
      </c>
      <c r="F1735" s="179">
        <v>41.28</v>
      </c>
      <c r="G1735" s="53">
        <v>9</v>
      </c>
    </row>
    <row r="1736" spans="1:7" ht="30">
      <c r="A1736" s="176" t="s">
        <v>3891</v>
      </c>
      <c r="B1736" s="177" t="s">
        <v>34220</v>
      </c>
      <c r="C1736" s="178" t="s">
        <v>26</v>
      </c>
      <c r="D1736" s="179">
        <v>16.53</v>
      </c>
      <c r="E1736" s="179">
        <v>16.79</v>
      </c>
      <c r="F1736" s="179">
        <v>33.32</v>
      </c>
      <c r="G1736" s="53">
        <v>9</v>
      </c>
    </row>
    <row r="1737" spans="1:7" ht="30">
      <c r="A1737" s="176" t="s">
        <v>3892</v>
      </c>
      <c r="B1737" s="177" t="s">
        <v>34221</v>
      </c>
      <c r="C1737" s="178" t="s">
        <v>26</v>
      </c>
      <c r="D1737" s="179">
        <v>42.28</v>
      </c>
      <c r="E1737" s="179">
        <v>16.79</v>
      </c>
      <c r="F1737" s="179">
        <v>59.07</v>
      </c>
      <c r="G1737" s="53">
        <v>9</v>
      </c>
    </row>
    <row r="1738" spans="1:7">
      <c r="A1738" s="176" t="s">
        <v>3893</v>
      </c>
      <c r="B1738" s="177" t="s">
        <v>3894</v>
      </c>
      <c r="C1738" s="178" t="s">
        <v>26</v>
      </c>
      <c r="D1738" s="179">
        <v>31.05</v>
      </c>
      <c r="E1738" s="179">
        <v>22.63</v>
      </c>
      <c r="F1738" s="179">
        <v>53.68</v>
      </c>
      <c r="G1738" s="53">
        <v>9</v>
      </c>
    </row>
    <row r="1739" spans="1:7">
      <c r="A1739" s="176" t="s">
        <v>3895</v>
      </c>
      <c r="B1739" s="177" t="s">
        <v>3896</v>
      </c>
      <c r="C1739" s="178"/>
      <c r="D1739" s="179"/>
      <c r="E1739" s="179"/>
      <c r="F1739" s="179"/>
      <c r="G1739" s="53">
        <v>5</v>
      </c>
    </row>
    <row r="1740" spans="1:7">
      <c r="A1740" s="176" t="s">
        <v>3897</v>
      </c>
      <c r="B1740" s="177" t="s">
        <v>3898</v>
      </c>
      <c r="C1740" s="178" t="s">
        <v>26</v>
      </c>
      <c r="D1740" s="179">
        <v>8.85</v>
      </c>
      <c r="E1740" s="179">
        <v>16.79</v>
      </c>
      <c r="F1740" s="179">
        <v>25.64</v>
      </c>
      <c r="G1740" s="53">
        <v>9</v>
      </c>
    </row>
    <row r="1741" spans="1:7">
      <c r="A1741" s="176" t="s">
        <v>3899</v>
      </c>
      <c r="B1741" s="177" t="s">
        <v>3900</v>
      </c>
      <c r="C1741" s="178" t="s">
        <v>23</v>
      </c>
      <c r="D1741" s="179">
        <v>3.01</v>
      </c>
      <c r="E1741" s="179">
        <v>3.12</v>
      </c>
      <c r="F1741" s="179">
        <v>6.13</v>
      </c>
      <c r="G1741" s="53">
        <v>9</v>
      </c>
    </row>
    <row r="1742" spans="1:7">
      <c r="A1742" s="176" t="s">
        <v>3901</v>
      </c>
      <c r="B1742" s="177" t="s">
        <v>3902</v>
      </c>
      <c r="C1742" s="178" t="s">
        <v>26</v>
      </c>
      <c r="D1742" s="179">
        <v>10.64</v>
      </c>
      <c r="E1742" s="179">
        <v>18.93</v>
      </c>
      <c r="F1742" s="179">
        <v>29.57</v>
      </c>
      <c r="G1742" s="53">
        <v>9</v>
      </c>
    </row>
    <row r="1743" spans="1:7">
      <c r="A1743" s="176" t="s">
        <v>3903</v>
      </c>
      <c r="B1743" s="177" t="s">
        <v>3904</v>
      </c>
      <c r="C1743" s="178" t="s">
        <v>23</v>
      </c>
      <c r="D1743" s="179">
        <v>2.82</v>
      </c>
      <c r="E1743" s="179">
        <v>2.5</v>
      </c>
      <c r="F1743" s="179">
        <v>5.32</v>
      </c>
      <c r="G1743" s="53">
        <v>9</v>
      </c>
    </row>
    <row r="1744" spans="1:7">
      <c r="A1744" s="176" t="s">
        <v>3905</v>
      </c>
      <c r="B1744" s="177" t="s">
        <v>3906</v>
      </c>
      <c r="C1744" s="178"/>
      <c r="D1744" s="179"/>
      <c r="E1744" s="179"/>
      <c r="F1744" s="179"/>
      <c r="G1744" s="53">
        <v>5</v>
      </c>
    </row>
    <row r="1745" spans="1:7">
      <c r="A1745" s="176" t="s">
        <v>3907</v>
      </c>
      <c r="B1745" s="177" t="s">
        <v>3908</v>
      </c>
      <c r="C1745" s="178" t="s">
        <v>26</v>
      </c>
      <c r="D1745" s="179">
        <v>4.4400000000000004</v>
      </c>
      <c r="E1745" s="179">
        <v>22.63</v>
      </c>
      <c r="F1745" s="179">
        <v>27.07</v>
      </c>
      <c r="G1745" s="53">
        <v>9</v>
      </c>
    </row>
    <row r="1746" spans="1:7">
      <c r="A1746" s="176" t="s">
        <v>3909</v>
      </c>
      <c r="B1746" s="177" t="s">
        <v>3910</v>
      </c>
      <c r="C1746" s="178"/>
      <c r="D1746" s="179"/>
      <c r="E1746" s="179"/>
      <c r="F1746" s="179"/>
      <c r="G1746" s="53">
        <v>5</v>
      </c>
    </row>
    <row r="1747" spans="1:7">
      <c r="A1747" s="176" t="s">
        <v>3911</v>
      </c>
      <c r="B1747" s="177" t="s">
        <v>3912</v>
      </c>
      <c r="C1747" s="178" t="s">
        <v>25</v>
      </c>
      <c r="D1747" s="179">
        <v>4.5599999999999996</v>
      </c>
      <c r="E1747" s="179"/>
      <c r="F1747" s="179">
        <v>4.5599999999999996</v>
      </c>
      <c r="G1747" s="53">
        <v>9</v>
      </c>
    </row>
    <row r="1748" spans="1:7">
      <c r="A1748" s="176" t="s">
        <v>167</v>
      </c>
      <c r="B1748" s="177" t="s">
        <v>168</v>
      </c>
      <c r="C1748" s="178" t="s">
        <v>25</v>
      </c>
      <c r="D1748" s="179">
        <v>4.37</v>
      </c>
      <c r="E1748" s="179"/>
      <c r="F1748" s="179">
        <v>4.37</v>
      </c>
      <c r="G1748" s="53">
        <v>9</v>
      </c>
    </row>
    <row r="1749" spans="1:7" ht="45">
      <c r="A1749" s="176" t="s">
        <v>324</v>
      </c>
      <c r="B1749" s="177" t="s">
        <v>325</v>
      </c>
      <c r="C1749" s="178" t="s">
        <v>26</v>
      </c>
      <c r="D1749" s="179">
        <v>171.75</v>
      </c>
      <c r="E1749" s="179">
        <v>209.17</v>
      </c>
      <c r="F1749" s="179">
        <v>380.92</v>
      </c>
      <c r="G1749" s="53">
        <v>9</v>
      </c>
    </row>
    <row r="1750" spans="1:7" ht="45">
      <c r="A1750" s="176" t="s">
        <v>553</v>
      </c>
      <c r="B1750" s="177" t="s">
        <v>554</v>
      </c>
      <c r="C1750" s="178" t="s">
        <v>26</v>
      </c>
      <c r="D1750" s="179">
        <v>630.67999999999995</v>
      </c>
      <c r="E1750" s="179">
        <v>242.51</v>
      </c>
      <c r="F1750" s="179">
        <v>873.19</v>
      </c>
      <c r="G1750" s="53">
        <v>9</v>
      </c>
    </row>
    <row r="1751" spans="1:7">
      <c r="A1751" s="176" t="s">
        <v>3913</v>
      </c>
      <c r="B1751" s="177" t="s">
        <v>3914</v>
      </c>
      <c r="C1751" s="178"/>
      <c r="D1751" s="179"/>
      <c r="E1751" s="179"/>
      <c r="F1751" s="179"/>
      <c r="G1751" s="53">
        <v>5</v>
      </c>
    </row>
    <row r="1752" spans="1:7">
      <c r="A1752" s="176" t="s">
        <v>3915</v>
      </c>
      <c r="B1752" s="177" t="s">
        <v>3916</v>
      </c>
      <c r="C1752" s="178" t="s">
        <v>23</v>
      </c>
      <c r="D1752" s="179">
        <v>1.62</v>
      </c>
      <c r="E1752" s="179">
        <v>1.7</v>
      </c>
      <c r="F1752" s="179">
        <v>3.32</v>
      </c>
      <c r="G1752" s="53">
        <v>9</v>
      </c>
    </row>
    <row r="1753" spans="1:7">
      <c r="A1753" s="176" t="s">
        <v>3917</v>
      </c>
      <c r="B1753" s="177" t="s">
        <v>3918</v>
      </c>
      <c r="C1753" s="178" t="s">
        <v>23</v>
      </c>
      <c r="D1753" s="179">
        <v>1.03</v>
      </c>
      <c r="E1753" s="179">
        <v>3.4</v>
      </c>
      <c r="F1753" s="179">
        <v>4.43</v>
      </c>
      <c r="G1753" s="53">
        <v>9</v>
      </c>
    </row>
    <row r="1754" spans="1:7" ht="30">
      <c r="A1754" s="176" t="s">
        <v>3919</v>
      </c>
      <c r="B1754" s="177" t="s">
        <v>3920</v>
      </c>
      <c r="C1754" s="178"/>
      <c r="D1754" s="179"/>
      <c r="E1754" s="179"/>
      <c r="F1754" s="179"/>
      <c r="G1754" s="53">
        <v>5</v>
      </c>
    </row>
    <row r="1755" spans="1:7">
      <c r="A1755" s="176" t="s">
        <v>3921</v>
      </c>
      <c r="B1755" s="177" t="s">
        <v>3922</v>
      </c>
      <c r="C1755" s="178" t="s">
        <v>26</v>
      </c>
      <c r="D1755" s="179">
        <v>7.94</v>
      </c>
      <c r="E1755" s="179">
        <v>22.63</v>
      </c>
      <c r="F1755" s="179">
        <v>30.57</v>
      </c>
      <c r="G1755" s="53">
        <v>9</v>
      </c>
    </row>
    <row r="1756" spans="1:7">
      <c r="A1756" s="176" t="s">
        <v>3923</v>
      </c>
      <c r="B1756" s="177" t="s">
        <v>3924</v>
      </c>
      <c r="C1756" s="178" t="s">
        <v>26</v>
      </c>
      <c r="D1756" s="179">
        <v>9.19</v>
      </c>
      <c r="E1756" s="179">
        <v>22.63</v>
      </c>
      <c r="F1756" s="179">
        <v>31.82</v>
      </c>
      <c r="G1756" s="53">
        <v>9</v>
      </c>
    </row>
    <row r="1757" spans="1:7">
      <c r="A1757" s="176" t="s">
        <v>3925</v>
      </c>
      <c r="B1757" s="177" t="s">
        <v>3926</v>
      </c>
      <c r="C1757" s="178" t="s">
        <v>26</v>
      </c>
      <c r="D1757" s="179">
        <v>12.32</v>
      </c>
      <c r="E1757" s="179">
        <v>22.63</v>
      </c>
      <c r="F1757" s="179">
        <v>34.950000000000003</v>
      </c>
      <c r="G1757" s="53">
        <v>9</v>
      </c>
    </row>
    <row r="1758" spans="1:7">
      <c r="A1758" s="176" t="s">
        <v>3927</v>
      </c>
      <c r="B1758" s="177" t="s">
        <v>3928</v>
      </c>
      <c r="C1758" s="178" t="s">
        <v>26</v>
      </c>
      <c r="D1758" s="179">
        <v>13.81</v>
      </c>
      <c r="E1758" s="179">
        <v>22.63</v>
      </c>
      <c r="F1758" s="179">
        <v>36.44</v>
      </c>
      <c r="G1758" s="53">
        <v>9</v>
      </c>
    </row>
    <row r="1759" spans="1:7">
      <c r="A1759" s="176" t="s">
        <v>3929</v>
      </c>
      <c r="B1759" s="177" t="s">
        <v>3930</v>
      </c>
      <c r="C1759" s="178" t="s">
        <v>26</v>
      </c>
      <c r="D1759" s="179">
        <v>11.48</v>
      </c>
      <c r="E1759" s="179">
        <v>22.63</v>
      </c>
      <c r="F1759" s="179">
        <v>34.11</v>
      </c>
      <c r="G1759" s="53">
        <v>9</v>
      </c>
    </row>
    <row r="1760" spans="1:7">
      <c r="A1760" s="176" t="s">
        <v>3931</v>
      </c>
      <c r="B1760" s="177" t="s">
        <v>3932</v>
      </c>
      <c r="C1760" s="178" t="s">
        <v>26</v>
      </c>
      <c r="D1760" s="179">
        <v>85.58</v>
      </c>
      <c r="E1760" s="179">
        <v>47.41</v>
      </c>
      <c r="F1760" s="179">
        <v>132.99</v>
      </c>
      <c r="G1760" s="53">
        <v>9</v>
      </c>
    </row>
    <row r="1761" spans="1:7">
      <c r="A1761" s="176" t="s">
        <v>3933</v>
      </c>
      <c r="B1761" s="177" t="s">
        <v>3934</v>
      </c>
      <c r="C1761" s="178" t="s">
        <v>26</v>
      </c>
      <c r="D1761" s="179">
        <v>19.329999999999998</v>
      </c>
      <c r="E1761" s="179">
        <v>22.63</v>
      </c>
      <c r="F1761" s="179">
        <v>41.96</v>
      </c>
      <c r="G1761" s="53">
        <v>9</v>
      </c>
    </row>
    <row r="1762" spans="1:7">
      <c r="A1762" s="176" t="s">
        <v>3935</v>
      </c>
      <c r="B1762" s="177" t="s">
        <v>3936</v>
      </c>
      <c r="C1762" s="178" t="s">
        <v>26</v>
      </c>
      <c r="D1762" s="179">
        <v>16.29</v>
      </c>
      <c r="E1762" s="179">
        <v>31.6</v>
      </c>
      <c r="F1762" s="179">
        <v>47.89</v>
      </c>
      <c r="G1762" s="53">
        <v>9</v>
      </c>
    </row>
    <row r="1763" spans="1:7" ht="45">
      <c r="A1763" s="176" t="s">
        <v>3937</v>
      </c>
      <c r="B1763" s="177" t="s">
        <v>3938</v>
      </c>
      <c r="C1763" s="178" t="s">
        <v>26</v>
      </c>
      <c r="D1763" s="179">
        <v>255.78</v>
      </c>
      <c r="E1763" s="179"/>
      <c r="F1763" s="179">
        <v>255.78</v>
      </c>
      <c r="G1763" s="53">
        <v>9</v>
      </c>
    </row>
    <row r="1764" spans="1:7" ht="45">
      <c r="A1764" s="176" t="s">
        <v>3939</v>
      </c>
      <c r="B1764" s="177" t="s">
        <v>3940</v>
      </c>
      <c r="C1764" s="178" t="s">
        <v>26</v>
      </c>
      <c r="D1764" s="179">
        <v>507.16</v>
      </c>
      <c r="E1764" s="179"/>
      <c r="F1764" s="179">
        <v>507.16</v>
      </c>
      <c r="G1764" s="53">
        <v>9</v>
      </c>
    </row>
    <row r="1765" spans="1:7">
      <c r="A1765" s="176" t="s">
        <v>3941</v>
      </c>
      <c r="B1765" s="177" t="s">
        <v>3942</v>
      </c>
      <c r="C1765" s="178"/>
      <c r="D1765" s="179"/>
      <c r="E1765" s="179"/>
      <c r="F1765" s="179"/>
      <c r="G1765" s="53">
        <v>5</v>
      </c>
    </row>
    <row r="1766" spans="1:7">
      <c r="A1766" s="176" t="s">
        <v>3943</v>
      </c>
      <c r="B1766" s="177" t="s">
        <v>3944</v>
      </c>
      <c r="C1766" s="178" t="s">
        <v>26</v>
      </c>
      <c r="D1766" s="179">
        <v>17.73</v>
      </c>
      <c r="E1766" s="179">
        <v>31.6</v>
      </c>
      <c r="F1766" s="179">
        <v>49.33</v>
      </c>
      <c r="G1766" s="53">
        <v>9</v>
      </c>
    </row>
    <row r="1767" spans="1:7">
      <c r="A1767" s="176" t="s">
        <v>3945</v>
      </c>
      <c r="B1767" s="177" t="s">
        <v>3946</v>
      </c>
      <c r="C1767" s="178"/>
      <c r="D1767" s="179"/>
      <c r="E1767" s="179"/>
      <c r="F1767" s="179"/>
      <c r="G1767" s="53">
        <v>5</v>
      </c>
    </row>
    <row r="1768" spans="1:7">
      <c r="A1768" s="176" t="s">
        <v>3947</v>
      </c>
      <c r="B1768" s="177" t="s">
        <v>3948</v>
      </c>
      <c r="C1768" s="178" t="s">
        <v>26</v>
      </c>
      <c r="D1768" s="179">
        <v>18.14</v>
      </c>
      <c r="E1768" s="179">
        <v>31.6</v>
      </c>
      <c r="F1768" s="179">
        <v>49.74</v>
      </c>
      <c r="G1768" s="53">
        <v>9</v>
      </c>
    </row>
    <row r="1769" spans="1:7">
      <c r="A1769" s="176" t="s">
        <v>3949</v>
      </c>
      <c r="B1769" s="177" t="s">
        <v>3950</v>
      </c>
      <c r="C1769" s="178"/>
      <c r="D1769" s="179"/>
      <c r="E1769" s="179"/>
      <c r="F1769" s="179"/>
      <c r="G1769" s="53">
        <v>2</v>
      </c>
    </row>
    <row r="1770" spans="1:7">
      <c r="A1770" s="176" t="s">
        <v>3951</v>
      </c>
      <c r="B1770" s="177" t="s">
        <v>3952</v>
      </c>
      <c r="C1770" s="178"/>
      <c r="D1770" s="179"/>
      <c r="E1770" s="179"/>
      <c r="F1770" s="179"/>
      <c r="G1770" s="53">
        <v>5</v>
      </c>
    </row>
    <row r="1771" spans="1:7">
      <c r="A1771" s="176" t="s">
        <v>3953</v>
      </c>
      <c r="B1771" s="177" t="s">
        <v>3954</v>
      </c>
      <c r="C1771" s="178" t="s">
        <v>28</v>
      </c>
      <c r="D1771" s="179">
        <v>183.67</v>
      </c>
      <c r="E1771" s="179">
        <v>53.58</v>
      </c>
      <c r="F1771" s="179">
        <v>237.25</v>
      </c>
      <c r="G1771" s="53">
        <v>9</v>
      </c>
    </row>
    <row r="1772" spans="1:7" ht="30">
      <c r="A1772" s="176" t="s">
        <v>3955</v>
      </c>
      <c r="B1772" s="177" t="s">
        <v>3956</v>
      </c>
      <c r="C1772" s="178" t="s">
        <v>26</v>
      </c>
      <c r="D1772" s="179"/>
      <c r="E1772" s="179">
        <v>2.14</v>
      </c>
      <c r="F1772" s="179">
        <v>2.14</v>
      </c>
      <c r="G1772" s="53">
        <v>9</v>
      </c>
    </row>
    <row r="1773" spans="1:7">
      <c r="A1773" s="176" t="s">
        <v>3957</v>
      </c>
      <c r="B1773" s="177" t="s">
        <v>3958</v>
      </c>
      <c r="C1773" s="178"/>
      <c r="D1773" s="179"/>
      <c r="E1773" s="179"/>
      <c r="F1773" s="179"/>
      <c r="G1773" s="53">
        <v>5</v>
      </c>
    </row>
    <row r="1774" spans="1:7">
      <c r="A1774" s="176" t="s">
        <v>3959</v>
      </c>
      <c r="B1774" s="177" t="s">
        <v>3960</v>
      </c>
      <c r="C1774" s="178" t="s">
        <v>26</v>
      </c>
      <c r="D1774" s="179">
        <v>10.61</v>
      </c>
      <c r="E1774" s="179">
        <v>3.61</v>
      </c>
      <c r="F1774" s="179">
        <v>14.22</v>
      </c>
      <c r="G1774" s="53">
        <v>9</v>
      </c>
    </row>
    <row r="1775" spans="1:7">
      <c r="A1775" s="176" t="s">
        <v>3961</v>
      </c>
      <c r="B1775" s="177" t="s">
        <v>3962</v>
      </c>
      <c r="C1775" s="178" t="s">
        <v>26</v>
      </c>
      <c r="D1775" s="179">
        <v>9.74</v>
      </c>
      <c r="E1775" s="179">
        <v>5.43</v>
      </c>
      <c r="F1775" s="179">
        <v>15.17</v>
      </c>
      <c r="G1775" s="53">
        <v>9</v>
      </c>
    </row>
    <row r="1776" spans="1:7">
      <c r="A1776" s="176" t="s">
        <v>3963</v>
      </c>
      <c r="B1776" s="177" t="s">
        <v>3964</v>
      </c>
      <c r="C1776" s="178" t="s">
        <v>26</v>
      </c>
      <c r="D1776" s="179">
        <v>108.32</v>
      </c>
      <c r="E1776" s="179">
        <v>6.9</v>
      </c>
      <c r="F1776" s="179">
        <v>115.22</v>
      </c>
      <c r="G1776" s="53">
        <v>9</v>
      </c>
    </row>
    <row r="1777" spans="1:7">
      <c r="A1777" s="176" t="s">
        <v>3965</v>
      </c>
      <c r="B1777" s="177" t="s">
        <v>3966</v>
      </c>
      <c r="C1777" s="178" t="s">
        <v>26</v>
      </c>
      <c r="D1777" s="179">
        <v>18.21</v>
      </c>
      <c r="E1777" s="179">
        <v>5.43</v>
      </c>
      <c r="F1777" s="179">
        <v>23.64</v>
      </c>
      <c r="G1777" s="53">
        <v>9</v>
      </c>
    </row>
    <row r="1778" spans="1:7">
      <c r="A1778" s="176" t="s">
        <v>3967</v>
      </c>
      <c r="B1778" s="177" t="s">
        <v>3968</v>
      </c>
      <c r="C1778" s="178" t="s">
        <v>26</v>
      </c>
      <c r="D1778" s="179">
        <v>48.2</v>
      </c>
      <c r="E1778" s="179">
        <v>6.9</v>
      </c>
      <c r="F1778" s="179">
        <v>55.1</v>
      </c>
      <c r="G1778" s="53">
        <v>9</v>
      </c>
    </row>
    <row r="1779" spans="1:7">
      <c r="A1779" s="176" t="s">
        <v>3969</v>
      </c>
      <c r="B1779" s="177" t="s">
        <v>3970</v>
      </c>
      <c r="C1779" s="178" t="s">
        <v>26</v>
      </c>
      <c r="D1779" s="179">
        <v>13.05</v>
      </c>
      <c r="E1779" s="179">
        <v>5.43</v>
      </c>
      <c r="F1779" s="179">
        <v>18.48</v>
      </c>
      <c r="G1779" s="53">
        <v>9</v>
      </c>
    </row>
    <row r="1780" spans="1:7">
      <c r="A1780" s="176" t="s">
        <v>3971</v>
      </c>
      <c r="B1780" s="177" t="s">
        <v>3972</v>
      </c>
      <c r="C1780" s="178" t="s">
        <v>26</v>
      </c>
      <c r="D1780" s="179">
        <v>49.18</v>
      </c>
      <c r="E1780" s="179">
        <v>6.9</v>
      </c>
      <c r="F1780" s="179">
        <v>56.08</v>
      </c>
      <c r="G1780" s="53">
        <v>9</v>
      </c>
    </row>
    <row r="1781" spans="1:7">
      <c r="A1781" s="176" t="s">
        <v>3973</v>
      </c>
      <c r="B1781" s="177" t="s">
        <v>3974</v>
      </c>
      <c r="C1781" s="178" t="s">
        <v>26</v>
      </c>
      <c r="D1781" s="179">
        <v>12.59</v>
      </c>
      <c r="E1781" s="179"/>
      <c r="F1781" s="179">
        <v>12.59</v>
      </c>
      <c r="G1781" s="53">
        <v>9</v>
      </c>
    </row>
    <row r="1782" spans="1:7">
      <c r="A1782" s="176" t="s">
        <v>3975</v>
      </c>
      <c r="B1782" s="177" t="s">
        <v>3976</v>
      </c>
      <c r="C1782" s="178"/>
      <c r="D1782" s="179"/>
      <c r="E1782" s="179"/>
      <c r="F1782" s="179"/>
      <c r="G1782" s="53">
        <v>5</v>
      </c>
    </row>
    <row r="1783" spans="1:7">
      <c r="A1783" s="176" t="s">
        <v>3977</v>
      </c>
      <c r="B1783" s="177" t="s">
        <v>3978</v>
      </c>
      <c r="C1783" s="178" t="s">
        <v>24</v>
      </c>
      <c r="D1783" s="179">
        <v>50.4</v>
      </c>
      <c r="E1783" s="179">
        <v>3.97</v>
      </c>
      <c r="F1783" s="179">
        <v>54.37</v>
      </c>
      <c r="G1783" s="53">
        <v>9</v>
      </c>
    </row>
    <row r="1784" spans="1:7">
      <c r="A1784" s="176" t="s">
        <v>3979</v>
      </c>
      <c r="B1784" s="177" t="s">
        <v>3980</v>
      </c>
      <c r="C1784" s="178" t="s">
        <v>24</v>
      </c>
      <c r="D1784" s="179">
        <v>36.14</v>
      </c>
      <c r="E1784" s="179">
        <v>3.97</v>
      </c>
      <c r="F1784" s="179">
        <v>40.11</v>
      </c>
      <c r="G1784" s="53">
        <v>9</v>
      </c>
    </row>
    <row r="1785" spans="1:7">
      <c r="A1785" s="176" t="s">
        <v>3981</v>
      </c>
      <c r="B1785" s="177" t="s">
        <v>3982</v>
      </c>
      <c r="C1785" s="178" t="s">
        <v>24</v>
      </c>
      <c r="D1785" s="179">
        <v>44.8</v>
      </c>
      <c r="E1785" s="179">
        <v>3.97</v>
      </c>
      <c r="F1785" s="179">
        <v>48.77</v>
      </c>
      <c r="G1785" s="53">
        <v>9</v>
      </c>
    </row>
    <row r="1786" spans="1:7">
      <c r="A1786" s="176" t="s">
        <v>3983</v>
      </c>
      <c r="B1786" s="177" t="s">
        <v>3984</v>
      </c>
      <c r="C1786" s="178" t="s">
        <v>24</v>
      </c>
      <c r="D1786" s="179">
        <v>55.56</v>
      </c>
      <c r="E1786" s="179">
        <v>3.97</v>
      </c>
      <c r="F1786" s="179">
        <v>59.53</v>
      </c>
      <c r="G1786" s="53">
        <v>9</v>
      </c>
    </row>
    <row r="1787" spans="1:7">
      <c r="A1787" s="176" t="s">
        <v>3985</v>
      </c>
      <c r="B1787" s="177" t="s">
        <v>3986</v>
      </c>
      <c r="C1787" s="178"/>
      <c r="D1787" s="179"/>
      <c r="E1787" s="179"/>
      <c r="F1787" s="179"/>
      <c r="G1787" s="53">
        <v>5</v>
      </c>
    </row>
    <row r="1788" spans="1:7">
      <c r="A1788" s="176" t="s">
        <v>3987</v>
      </c>
      <c r="B1788" s="177" t="s">
        <v>3988</v>
      </c>
      <c r="C1788" s="178" t="s">
        <v>24</v>
      </c>
      <c r="D1788" s="179">
        <v>131.07</v>
      </c>
      <c r="E1788" s="179">
        <v>34.479999999999997</v>
      </c>
      <c r="F1788" s="179">
        <v>165.55</v>
      </c>
      <c r="G1788" s="53">
        <v>9</v>
      </c>
    </row>
    <row r="1789" spans="1:7">
      <c r="A1789" s="176" t="s">
        <v>3989</v>
      </c>
      <c r="B1789" s="177" t="s">
        <v>3990</v>
      </c>
      <c r="C1789" s="178" t="s">
        <v>24</v>
      </c>
      <c r="D1789" s="179">
        <v>131.57</v>
      </c>
      <c r="E1789" s="179">
        <v>34.479999999999997</v>
      </c>
      <c r="F1789" s="179">
        <v>166.05</v>
      </c>
      <c r="G1789" s="53">
        <v>9</v>
      </c>
    </row>
    <row r="1790" spans="1:7">
      <c r="A1790" s="176" t="s">
        <v>273</v>
      </c>
      <c r="B1790" s="177" t="s">
        <v>272</v>
      </c>
      <c r="C1790" s="178" t="s">
        <v>24</v>
      </c>
      <c r="D1790" s="179">
        <v>211.04</v>
      </c>
      <c r="E1790" s="179">
        <v>34.479999999999997</v>
      </c>
      <c r="F1790" s="179">
        <v>245.52</v>
      </c>
      <c r="G1790" s="53">
        <v>9</v>
      </c>
    </row>
    <row r="1791" spans="1:7">
      <c r="A1791" s="176" t="s">
        <v>3991</v>
      </c>
      <c r="B1791" s="177" t="s">
        <v>3992</v>
      </c>
      <c r="C1791" s="178" t="s">
        <v>24</v>
      </c>
      <c r="D1791" s="179">
        <v>330.49</v>
      </c>
      <c r="E1791" s="179">
        <v>34.479999999999997</v>
      </c>
      <c r="F1791" s="179">
        <v>364.97</v>
      </c>
      <c r="G1791" s="53">
        <v>9</v>
      </c>
    </row>
    <row r="1792" spans="1:7">
      <c r="A1792" s="176" t="s">
        <v>3993</v>
      </c>
      <c r="B1792" s="177" t="s">
        <v>3994</v>
      </c>
      <c r="C1792" s="178" t="s">
        <v>24</v>
      </c>
      <c r="D1792" s="179">
        <v>138.93</v>
      </c>
      <c r="E1792" s="179">
        <v>34.479999999999997</v>
      </c>
      <c r="F1792" s="179">
        <v>173.41</v>
      </c>
      <c r="G1792" s="53">
        <v>9</v>
      </c>
    </row>
    <row r="1793" spans="1:7">
      <c r="A1793" s="176" t="s">
        <v>3995</v>
      </c>
      <c r="B1793" s="177" t="s">
        <v>3996</v>
      </c>
      <c r="C1793" s="178" t="s">
        <v>24</v>
      </c>
      <c r="D1793" s="179">
        <v>102.04</v>
      </c>
      <c r="E1793" s="179">
        <v>34.479999999999997</v>
      </c>
      <c r="F1793" s="179">
        <v>136.52000000000001</v>
      </c>
      <c r="G1793" s="53">
        <v>9</v>
      </c>
    </row>
    <row r="1794" spans="1:7">
      <c r="A1794" s="176" t="s">
        <v>3997</v>
      </c>
      <c r="B1794" s="177" t="s">
        <v>3998</v>
      </c>
      <c r="C1794" s="178" t="s">
        <v>24</v>
      </c>
      <c r="D1794" s="179">
        <v>421.63</v>
      </c>
      <c r="E1794" s="179">
        <v>34.479999999999997</v>
      </c>
      <c r="F1794" s="179">
        <v>456.11</v>
      </c>
      <c r="G1794" s="53">
        <v>9</v>
      </c>
    </row>
    <row r="1795" spans="1:7">
      <c r="A1795" s="176" t="s">
        <v>3999</v>
      </c>
      <c r="B1795" s="177" t="s">
        <v>4000</v>
      </c>
      <c r="C1795" s="178" t="s">
        <v>24</v>
      </c>
      <c r="D1795" s="179">
        <v>128.56</v>
      </c>
      <c r="E1795" s="179">
        <v>34.479999999999997</v>
      </c>
      <c r="F1795" s="179">
        <v>163.04</v>
      </c>
      <c r="G1795" s="53">
        <v>9</v>
      </c>
    </row>
    <row r="1796" spans="1:7">
      <c r="A1796" s="176" t="s">
        <v>4001</v>
      </c>
      <c r="B1796" s="177" t="s">
        <v>4002</v>
      </c>
      <c r="C1796" s="178"/>
      <c r="D1796" s="179"/>
      <c r="E1796" s="179"/>
      <c r="F1796" s="179"/>
      <c r="G1796" s="53">
        <v>5</v>
      </c>
    </row>
    <row r="1797" spans="1:7">
      <c r="A1797" s="176" t="s">
        <v>4003</v>
      </c>
      <c r="B1797" s="177" t="s">
        <v>4004</v>
      </c>
      <c r="C1797" s="178" t="s">
        <v>23</v>
      </c>
      <c r="D1797" s="179">
        <v>28.37</v>
      </c>
      <c r="E1797" s="179">
        <v>34.479999999999997</v>
      </c>
      <c r="F1797" s="179">
        <v>62.85</v>
      </c>
      <c r="G1797" s="53">
        <v>9</v>
      </c>
    </row>
    <row r="1798" spans="1:7" ht="30">
      <c r="A1798" s="176" t="s">
        <v>4005</v>
      </c>
      <c r="B1798" s="177" t="s">
        <v>4006</v>
      </c>
      <c r="C1798" s="178" t="s">
        <v>23</v>
      </c>
      <c r="D1798" s="179">
        <v>37.880000000000003</v>
      </c>
      <c r="E1798" s="179">
        <v>34.479999999999997</v>
      </c>
      <c r="F1798" s="179">
        <v>72.36</v>
      </c>
      <c r="G1798" s="53">
        <v>9</v>
      </c>
    </row>
    <row r="1799" spans="1:7" ht="30">
      <c r="A1799" s="176" t="s">
        <v>4007</v>
      </c>
      <c r="B1799" s="177" t="s">
        <v>4008</v>
      </c>
      <c r="C1799" s="178" t="s">
        <v>23</v>
      </c>
      <c r="D1799" s="179">
        <v>43.77</v>
      </c>
      <c r="E1799" s="179">
        <v>34.479999999999997</v>
      </c>
      <c r="F1799" s="179">
        <v>78.25</v>
      </c>
      <c r="G1799" s="53">
        <v>9</v>
      </c>
    </row>
    <row r="1800" spans="1:7" ht="30">
      <c r="A1800" s="176" t="s">
        <v>4009</v>
      </c>
      <c r="B1800" s="177" t="s">
        <v>4010</v>
      </c>
      <c r="C1800" s="178" t="s">
        <v>23</v>
      </c>
      <c r="D1800" s="179">
        <v>163.86</v>
      </c>
      <c r="E1800" s="179">
        <v>55.24</v>
      </c>
      <c r="F1800" s="179">
        <v>219.1</v>
      </c>
      <c r="G1800" s="53">
        <v>9</v>
      </c>
    </row>
    <row r="1801" spans="1:7" ht="30">
      <c r="A1801" s="176" t="s">
        <v>4011</v>
      </c>
      <c r="B1801" s="177" t="s">
        <v>4012</v>
      </c>
      <c r="C1801" s="178" t="s">
        <v>26</v>
      </c>
      <c r="D1801" s="179">
        <v>238.41</v>
      </c>
      <c r="E1801" s="179"/>
      <c r="F1801" s="179">
        <v>238.41</v>
      </c>
      <c r="G1801" s="53">
        <v>9</v>
      </c>
    </row>
    <row r="1802" spans="1:7" ht="30">
      <c r="A1802" s="176" t="s">
        <v>4013</v>
      </c>
      <c r="B1802" s="177" t="s">
        <v>4014</v>
      </c>
      <c r="C1802" s="178" t="s">
        <v>26</v>
      </c>
      <c r="D1802" s="179">
        <v>248.96</v>
      </c>
      <c r="E1802" s="179"/>
      <c r="F1802" s="179">
        <v>248.96</v>
      </c>
      <c r="G1802" s="53">
        <v>9</v>
      </c>
    </row>
    <row r="1803" spans="1:7" ht="30">
      <c r="A1803" s="176" t="s">
        <v>4015</v>
      </c>
      <c r="B1803" s="177" t="s">
        <v>4016</v>
      </c>
      <c r="C1803" s="178" t="s">
        <v>26</v>
      </c>
      <c r="D1803" s="179">
        <v>220.89</v>
      </c>
      <c r="E1803" s="179"/>
      <c r="F1803" s="179">
        <v>220.89</v>
      </c>
      <c r="G1803" s="53">
        <v>9</v>
      </c>
    </row>
    <row r="1804" spans="1:7" ht="30">
      <c r="A1804" s="176" t="s">
        <v>4017</v>
      </c>
      <c r="B1804" s="177" t="s">
        <v>4018</v>
      </c>
      <c r="C1804" s="178" t="s">
        <v>23</v>
      </c>
      <c r="D1804" s="179">
        <v>46.52</v>
      </c>
      <c r="E1804" s="179"/>
      <c r="F1804" s="179">
        <v>46.52</v>
      </c>
      <c r="G1804" s="53">
        <v>9</v>
      </c>
    </row>
    <row r="1805" spans="1:7" ht="45">
      <c r="A1805" s="176" t="s">
        <v>4019</v>
      </c>
      <c r="B1805" s="177" t="s">
        <v>4020</v>
      </c>
      <c r="C1805" s="178" t="s">
        <v>26</v>
      </c>
      <c r="D1805" s="179">
        <v>330.25</v>
      </c>
      <c r="E1805" s="179"/>
      <c r="F1805" s="179">
        <v>330.25</v>
      </c>
      <c r="G1805" s="53">
        <v>9</v>
      </c>
    </row>
    <row r="1806" spans="1:7" ht="30">
      <c r="A1806" s="176" t="s">
        <v>4021</v>
      </c>
      <c r="B1806" s="177" t="s">
        <v>4022</v>
      </c>
      <c r="C1806" s="178" t="s">
        <v>26</v>
      </c>
      <c r="D1806" s="179">
        <v>439.61</v>
      </c>
      <c r="E1806" s="179">
        <v>71.05</v>
      </c>
      <c r="F1806" s="179">
        <v>510.66</v>
      </c>
      <c r="G1806" s="53">
        <v>9</v>
      </c>
    </row>
    <row r="1807" spans="1:7" ht="30">
      <c r="A1807" s="176" t="s">
        <v>4023</v>
      </c>
      <c r="B1807" s="177" t="s">
        <v>4024</v>
      </c>
      <c r="C1807" s="178" t="s">
        <v>26</v>
      </c>
      <c r="D1807" s="179">
        <v>238.03</v>
      </c>
      <c r="E1807" s="179"/>
      <c r="F1807" s="179">
        <v>238.03</v>
      </c>
      <c r="G1807" s="53">
        <v>9</v>
      </c>
    </row>
    <row r="1808" spans="1:7" ht="30">
      <c r="A1808" s="176" t="s">
        <v>174</v>
      </c>
      <c r="B1808" s="177" t="s">
        <v>175</v>
      </c>
      <c r="C1808" s="178" t="s">
        <v>26</v>
      </c>
      <c r="D1808" s="179">
        <v>1479.29</v>
      </c>
      <c r="E1808" s="179">
        <v>106.09</v>
      </c>
      <c r="F1808" s="179">
        <v>1585.38</v>
      </c>
      <c r="G1808" s="53">
        <v>9</v>
      </c>
    </row>
    <row r="1809" spans="1:7" ht="30">
      <c r="A1809" s="176" t="s">
        <v>4025</v>
      </c>
      <c r="B1809" s="177" t="s">
        <v>4026</v>
      </c>
      <c r="C1809" s="178" t="s">
        <v>26</v>
      </c>
      <c r="D1809" s="179">
        <v>978.44</v>
      </c>
      <c r="E1809" s="179">
        <v>106.09</v>
      </c>
      <c r="F1809" s="179">
        <v>1084.53</v>
      </c>
      <c r="G1809" s="53">
        <v>9</v>
      </c>
    </row>
    <row r="1810" spans="1:7">
      <c r="A1810" s="176" t="s">
        <v>4027</v>
      </c>
      <c r="B1810" s="177" t="s">
        <v>4028</v>
      </c>
      <c r="C1810" s="178" t="s">
        <v>26</v>
      </c>
      <c r="D1810" s="179">
        <v>514.5</v>
      </c>
      <c r="E1810" s="179">
        <v>41.6</v>
      </c>
      <c r="F1810" s="179">
        <v>556.1</v>
      </c>
      <c r="G1810" s="53">
        <v>9</v>
      </c>
    </row>
    <row r="1811" spans="1:7">
      <c r="A1811" s="176" t="s">
        <v>4029</v>
      </c>
      <c r="B1811" s="177" t="s">
        <v>4030</v>
      </c>
      <c r="C1811" s="178" t="s">
        <v>26</v>
      </c>
      <c r="D1811" s="179">
        <v>730.55</v>
      </c>
      <c r="E1811" s="179">
        <v>36.19</v>
      </c>
      <c r="F1811" s="179">
        <v>766.74</v>
      </c>
      <c r="G1811" s="53">
        <v>9</v>
      </c>
    </row>
    <row r="1812" spans="1:7" ht="30">
      <c r="A1812" s="176" t="s">
        <v>4031</v>
      </c>
      <c r="B1812" s="177" t="s">
        <v>4032</v>
      </c>
      <c r="C1812" s="178" t="s">
        <v>24</v>
      </c>
      <c r="D1812" s="179">
        <v>793.06</v>
      </c>
      <c r="E1812" s="179">
        <v>142.21</v>
      </c>
      <c r="F1812" s="179">
        <v>935.27</v>
      </c>
      <c r="G1812" s="53">
        <v>9</v>
      </c>
    </row>
    <row r="1813" spans="1:7">
      <c r="A1813" s="176" t="s">
        <v>4033</v>
      </c>
      <c r="B1813" s="177" t="s">
        <v>4034</v>
      </c>
      <c r="C1813" s="178" t="s">
        <v>26</v>
      </c>
      <c r="D1813" s="179">
        <v>1380.28</v>
      </c>
      <c r="E1813" s="179">
        <v>85.63</v>
      </c>
      <c r="F1813" s="179">
        <v>1465.91</v>
      </c>
      <c r="G1813" s="53">
        <v>9</v>
      </c>
    </row>
    <row r="1814" spans="1:7">
      <c r="A1814" s="176" t="s">
        <v>4035</v>
      </c>
      <c r="B1814" s="177" t="s">
        <v>4036</v>
      </c>
      <c r="C1814" s="178" t="s">
        <v>26</v>
      </c>
      <c r="D1814" s="179">
        <v>93.3</v>
      </c>
      <c r="E1814" s="179">
        <v>104.42</v>
      </c>
      <c r="F1814" s="179">
        <v>197.72</v>
      </c>
      <c r="G1814" s="53">
        <v>9</v>
      </c>
    </row>
    <row r="1815" spans="1:7">
      <c r="A1815" s="176" t="s">
        <v>4037</v>
      </c>
      <c r="B1815" s="177" t="s">
        <v>4038</v>
      </c>
      <c r="C1815" s="178" t="s">
        <v>23</v>
      </c>
      <c r="D1815" s="179">
        <v>187.91</v>
      </c>
      <c r="E1815" s="179">
        <v>55.7</v>
      </c>
      <c r="F1815" s="179">
        <v>243.61</v>
      </c>
      <c r="G1815" s="53">
        <v>9</v>
      </c>
    </row>
    <row r="1816" spans="1:7">
      <c r="A1816" s="176" t="s">
        <v>4039</v>
      </c>
      <c r="B1816" s="177" t="s">
        <v>4040</v>
      </c>
      <c r="C1816" s="178"/>
      <c r="D1816" s="179"/>
      <c r="E1816" s="179"/>
      <c r="F1816" s="179"/>
      <c r="G1816" s="53">
        <v>5</v>
      </c>
    </row>
    <row r="1817" spans="1:7" ht="30">
      <c r="A1817" s="176" t="s">
        <v>4041</v>
      </c>
      <c r="B1817" s="177" t="s">
        <v>4042</v>
      </c>
      <c r="C1817" s="178" t="s">
        <v>24</v>
      </c>
      <c r="D1817" s="179">
        <v>114.31</v>
      </c>
      <c r="E1817" s="179">
        <v>166.7</v>
      </c>
      <c r="F1817" s="179">
        <v>281.01</v>
      </c>
      <c r="G1817" s="53">
        <v>9</v>
      </c>
    </row>
    <row r="1818" spans="1:7" ht="30">
      <c r="A1818" s="176" t="s">
        <v>4043</v>
      </c>
      <c r="B1818" s="177" t="s">
        <v>4044</v>
      </c>
      <c r="C1818" s="178" t="s">
        <v>24</v>
      </c>
      <c r="D1818" s="179">
        <v>600.66999999999996</v>
      </c>
      <c r="E1818" s="179">
        <v>204.82</v>
      </c>
      <c r="F1818" s="179">
        <v>805.49</v>
      </c>
      <c r="G1818" s="53">
        <v>9</v>
      </c>
    </row>
    <row r="1819" spans="1:7" ht="30">
      <c r="A1819" s="176" t="s">
        <v>4045</v>
      </c>
      <c r="B1819" s="177" t="s">
        <v>4046</v>
      </c>
      <c r="C1819" s="178" t="s">
        <v>24</v>
      </c>
      <c r="D1819" s="179">
        <v>2059.04</v>
      </c>
      <c r="E1819" s="179">
        <v>371.52</v>
      </c>
      <c r="F1819" s="179">
        <v>2430.56</v>
      </c>
      <c r="G1819" s="53">
        <v>9</v>
      </c>
    </row>
    <row r="1820" spans="1:7" ht="30">
      <c r="A1820" s="176" t="s">
        <v>4047</v>
      </c>
      <c r="B1820" s="177" t="s">
        <v>4048</v>
      </c>
      <c r="C1820" s="178" t="s">
        <v>24</v>
      </c>
      <c r="D1820" s="179">
        <v>2924.65</v>
      </c>
      <c r="E1820" s="179">
        <v>1009.68</v>
      </c>
      <c r="F1820" s="179">
        <v>3934.33</v>
      </c>
      <c r="G1820" s="53">
        <v>9</v>
      </c>
    </row>
    <row r="1821" spans="1:7" ht="30">
      <c r="A1821" s="176" t="s">
        <v>4049</v>
      </c>
      <c r="B1821" s="177" t="s">
        <v>4050</v>
      </c>
      <c r="C1821" s="178" t="s">
        <v>24</v>
      </c>
      <c r="D1821" s="179">
        <v>5998.52</v>
      </c>
      <c r="E1821" s="179">
        <v>2019.36</v>
      </c>
      <c r="F1821" s="179">
        <v>8017.88</v>
      </c>
      <c r="G1821" s="53">
        <v>9</v>
      </c>
    </row>
    <row r="1822" spans="1:7" ht="30">
      <c r="A1822" s="176" t="s">
        <v>4051</v>
      </c>
      <c r="B1822" s="177" t="s">
        <v>4052</v>
      </c>
      <c r="C1822" s="178" t="s">
        <v>24</v>
      </c>
      <c r="D1822" s="179">
        <v>8839.43</v>
      </c>
      <c r="E1822" s="179">
        <v>2343.2800000000002</v>
      </c>
      <c r="F1822" s="179">
        <v>11182.71</v>
      </c>
      <c r="G1822" s="53">
        <v>9</v>
      </c>
    </row>
    <row r="1823" spans="1:7">
      <c r="A1823" s="176" t="s">
        <v>4053</v>
      </c>
      <c r="B1823" s="177" t="s">
        <v>4054</v>
      </c>
      <c r="C1823" s="178"/>
      <c r="D1823" s="179"/>
      <c r="E1823" s="179"/>
      <c r="F1823" s="179"/>
      <c r="G1823" s="53">
        <v>5</v>
      </c>
    </row>
    <row r="1824" spans="1:7" ht="30">
      <c r="A1824" s="176" t="s">
        <v>4055</v>
      </c>
      <c r="B1824" s="177" t="s">
        <v>4056</v>
      </c>
      <c r="C1824" s="178" t="s">
        <v>26</v>
      </c>
      <c r="D1824" s="179">
        <v>9.44</v>
      </c>
      <c r="E1824" s="179">
        <v>8.31</v>
      </c>
      <c r="F1824" s="179">
        <v>17.75</v>
      </c>
      <c r="G1824" s="53">
        <v>9</v>
      </c>
    </row>
    <row r="1825" spans="1:7" ht="30">
      <c r="A1825" s="176" t="s">
        <v>4057</v>
      </c>
      <c r="B1825" s="177" t="s">
        <v>4058</v>
      </c>
      <c r="C1825" s="178" t="s">
        <v>26</v>
      </c>
      <c r="D1825" s="179">
        <v>72.569999999999993</v>
      </c>
      <c r="E1825" s="179">
        <v>11.53</v>
      </c>
      <c r="F1825" s="179">
        <v>84.1</v>
      </c>
      <c r="G1825" s="53">
        <v>9</v>
      </c>
    </row>
    <row r="1826" spans="1:7" ht="30">
      <c r="A1826" s="176" t="s">
        <v>4059</v>
      </c>
      <c r="B1826" s="177" t="s">
        <v>4060</v>
      </c>
      <c r="C1826" s="178" t="s">
        <v>23</v>
      </c>
      <c r="D1826" s="179">
        <v>10.6</v>
      </c>
      <c r="E1826" s="179"/>
      <c r="F1826" s="179">
        <v>10.6</v>
      </c>
      <c r="G1826" s="53">
        <v>9</v>
      </c>
    </row>
    <row r="1827" spans="1:7">
      <c r="A1827" s="176" t="s">
        <v>4061</v>
      </c>
      <c r="B1827" s="177" t="s">
        <v>4062</v>
      </c>
      <c r="C1827" s="178" t="s">
        <v>26</v>
      </c>
      <c r="D1827" s="179">
        <v>1.56</v>
      </c>
      <c r="E1827" s="179">
        <v>17.489999999999998</v>
      </c>
      <c r="F1827" s="179">
        <v>19.05</v>
      </c>
      <c r="G1827" s="53">
        <v>9</v>
      </c>
    </row>
    <row r="1828" spans="1:7">
      <c r="A1828" s="176" t="s">
        <v>4063</v>
      </c>
      <c r="B1828" s="177" t="s">
        <v>4064</v>
      </c>
      <c r="C1828" s="178" t="s">
        <v>26</v>
      </c>
      <c r="D1828" s="179">
        <v>1.64</v>
      </c>
      <c r="E1828" s="179">
        <v>23.43</v>
      </c>
      <c r="F1828" s="179">
        <v>25.07</v>
      </c>
      <c r="G1828" s="53">
        <v>9</v>
      </c>
    </row>
    <row r="1829" spans="1:7" ht="45">
      <c r="A1829" s="176" t="s">
        <v>34222</v>
      </c>
      <c r="B1829" s="177" t="s">
        <v>34223</v>
      </c>
      <c r="C1829" s="178" t="s">
        <v>24</v>
      </c>
      <c r="D1829" s="179">
        <v>520.11</v>
      </c>
      <c r="E1829" s="179">
        <v>41.88</v>
      </c>
      <c r="F1829" s="179">
        <v>561.99</v>
      </c>
      <c r="G1829" s="53">
        <v>9</v>
      </c>
    </row>
    <row r="1830" spans="1:7">
      <c r="A1830" s="176" t="s">
        <v>4065</v>
      </c>
      <c r="B1830" s="177" t="s">
        <v>4066</v>
      </c>
      <c r="C1830" s="178" t="s">
        <v>26</v>
      </c>
      <c r="D1830" s="179">
        <v>1485.04</v>
      </c>
      <c r="E1830" s="179">
        <v>23.77</v>
      </c>
      <c r="F1830" s="179">
        <v>1508.81</v>
      </c>
      <c r="G1830" s="53">
        <v>9</v>
      </c>
    </row>
    <row r="1831" spans="1:7">
      <c r="A1831" s="176" t="s">
        <v>4067</v>
      </c>
      <c r="B1831" s="177" t="s">
        <v>4068</v>
      </c>
      <c r="C1831" s="178"/>
      <c r="D1831" s="179"/>
      <c r="E1831" s="179"/>
      <c r="F1831" s="179"/>
      <c r="G1831" s="53">
        <v>2</v>
      </c>
    </row>
    <row r="1832" spans="1:7">
      <c r="A1832" s="176" t="s">
        <v>4069</v>
      </c>
      <c r="B1832" s="177" t="s">
        <v>4070</v>
      </c>
      <c r="C1832" s="178"/>
      <c r="D1832" s="179"/>
      <c r="E1832" s="179"/>
      <c r="F1832" s="179"/>
      <c r="G1832" s="53">
        <v>5</v>
      </c>
    </row>
    <row r="1833" spans="1:7">
      <c r="A1833" s="176" t="s">
        <v>4071</v>
      </c>
      <c r="B1833" s="177" t="s">
        <v>4072</v>
      </c>
      <c r="C1833" s="178" t="s">
        <v>26</v>
      </c>
      <c r="D1833" s="179">
        <v>43.31</v>
      </c>
      <c r="E1833" s="179">
        <v>7.12</v>
      </c>
      <c r="F1833" s="179">
        <v>50.43</v>
      </c>
      <c r="G1833" s="53">
        <v>9</v>
      </c>
    </row>
    <row r="1834" spans="1:7">
      <c r="A1834" s="176" t="s">
        <v>172</v>
      </c>
      <c r="B1834" s="177" t="s">
        <v>173</v>
      </c>
      <c r="C1834" s="178" t="s">
        <v>140</v>
      </c>
      <c r="D1834" s="179">
        <v>2141.84</v>
      </c>
      <c r="E1834" s="179">
        <v>171.07</v>
      </c>
      <c r="F1834" s="179">
        <v>2312.91</v>
      </c>
      <c r="G1834" s="53">
        <v>9</v>
      </c>
    </row>
    <row r="1835" spans="1:7">
      <c r="A1835" s="176" t="s">
        <v>163</v>
      </c>
      <c r="B1835" s="177" t="s">
        <v>164</v>
      </c>
      <c r="C1835" s="178" t="s">
        <v>140</v>
      </c>
      <c r="D1835" s="179">
        <v>1719.55</v>
      </c>
      <c r="E1835" s="179">
        <v>171.07</v>
      </c>
      <c r="F1835" s="179">
        <v>1890.62</v>
      </c>
      <c r="G1835" s="53">
        <v>9</v>
      </c>
    </row>
    <row r="1836" spans="1:7" ht="30">
      <c r="A1836" s="176" t="s">
        <v>4073</v>
      </c>
      <c r="B1836" s="177" t="s">
        <v>4074</v>
      </c>
      <c r="C1836" s="178" t="s">
        <v>26</v>
      </c>
      <c r="D1836" s="179">
        <v>151.25</v>
      </c>
      <c r="E1836" s="179">
        <v>35.200000000000003</v>
      </c>
      <c r="F1836" s="179">
        <v>186.45</v>
      </c>
      <c r="G1836" s="53">
        <v>9</v>
      </c>
    </row>
    <row r="1837" spans="1:7">
      <c r="A1837" s="176" t="s">
        <v>4075</v>
      </c>
      <c r="B1837" s="177" t="s">
        <v>4076</v>
      </c>
      <c r="C1837" s="178"/>
      <c r="D1837" s="179"/>
      <c r="E1837" s="179"/>
      <c r="F1837" s="179"/>
      <c r="G1837" s="53">
        <v>5</v>
      </c>
    </row>
    <row r="1838" spans="1:7" ht="30">
      <c r="A1838" s="176" t="s">
        <v>4077</v>
      </c>
      <c r="B1838" s="177" t="s">
        <v>4078</v>
      </c>
      <c r="C1838" s="178" t="s">
        <v>24</v>
      </c>
      <c r="D1838" s="179">
        <v>4808.1099999999997</v>
      </c>
      <c r="E1838" s="179">
        <v>100.63</v>
      </c>
      <c r="F1838" s="179">
        <v>4908.74</v>
      </c>
      <c r="G1838" s="53">
        <v>9</v>
      </c>
    </row>
    <row r="1839" spans="1:7">
      <c r="A1839" s="176" t="s">
        <v>4079</v>
      </c>
      <c r="B1839" s="177" t="s">
        <v>4080</v>
      </c>
      <c r="C1839" s="178"/>
      <c r="D1839" s="179"/>
      <c r="E1839" s="179"/>
      <c r="F1839" s="179"/>
      <c r="G1839" s="53">
        <v>5</v>
      </c>
    </row>
    <row r="1840" spans="1:7">
      <c r="A1840" s="176" t="s">
        <v>4081</v>
      </c>
      <c r="B1840" s="177" t="s">
        <v>4082</v>
      </c>
      <c r="C1840" s="178" t="s">
        <v>23</v>
      </c>
      <c r="D1840" s="179">
        <v>118.86</v>
      </c>
      <c r="E1840" s="179">
        <v>103.16</v>
      </c>
      <c r="F1840" s="179">
        <v>222.02</v>
      </c>
      <c r="G1840" s="53">
        <v>9</v>
      </c>
    </row>
    <row r="1841" spans="1:7">
      <c r="A1841" s="176" t="s">
        <v>4083</v>
      </c>
      <c r="B1841" s="177" t="s">
        <v>4084</v>
      </c>
      <c r="C1841" s="178" t="s">
        <v>24</v>
      </c>
      <c r="D1841" s="179">
        <v>556.41999999999996</v>
      </c>
      <c r="E1841" s="179">
        <v>22.96</v>
      </c>
      <c r="F1841" s="179">
        <v>579.38</v>
      </c>
      <c r="G1841" s="53">
        <v>9</v>
      </c>
    </row>
    <row r="1842" spans="1:7">
      <c r="A1842" s="176" t="s">
        <v>204</v>
      </c>
      <c r="B1842" s="177" t="s">
        <v>205</v>
      </c>
      <c r="C1842" s="178" t="s">
        <v>26</v>
      </c>
      <c r="D1842" s="179">
        <v>191.27</v>
      </c>
      <c r="E1842" s="179">
        <v>64.31</v>
      </c>
      <c r="F1842" s="179">
        <v>255.58</v>
      </c>
      <c r="G1842" s="53">
        <v>9</v>
      </c>
    </row>
    <row r="1843" spans="1:7" ht="30">
      <c r="A1843" s="176" t="s">
        <v>4085</v>
      </c>
      <c r="B1843" s="177" t="s">
        <v>4086</v>
      </c>
      <c r="C1843" s="178" t="s">
        <v>24</v>
      </c>
      <c r="D1843" s="179">
        <v>612.66999999999996</v>
      </c>
      <c r="E1843" s="179">
        <v>32.29</v>
      </c>
      <c r="F1843" s="179">
        <v>644.96</v>
      </c>
      <c r="G1843" s="53">
        <v>9</v>
      </c>
    </row>
    <row r="1844" spans="1:7" ht="30">
      <c r="A1844" s="176" t="s">
        <v>4087</v>
      </c>
      <c r="B1844" s="177" t="s">
        <v>4088</v>
      </c>
      <c r="C1844" s="178" t="s">
        <v>24</v>
      </c>
      <c r="D1844" s="179">
        <v>896.72</v>
      </c>
      <c r="E1844" s="179">
        <v>48.43</v>
      </c>
      <c r="F1844" s="179">
        <v>945.15</v>
      </c>
      <c r="G1844" s="53">
        <v>9</v>
      </c>
    </row>
    <row r="1845" spans="1:7">
      <c r="A1845" s="176" t="s">
        <v>4089</v>
      </c>
      <c r="B1845" s="177" t="s">
        <v>4090</v>
      </c>
      <c r="C1845" s="178"/>
      <c r="D1845" s="179"/>
      <c r="E1845" s="179"/>
      <c r="F1845" s="179"/>
      <c r="G1845" s="53">
        <v>5</v>
      </c>
    </row>
    <row r="1846" spans="1:7">
      <c r="A1846" s="176" t="s">
        <v>4091</v>
      </c>
      <c r="B1846" s="177" t="s">
        <v>4092</v>
      </c>
      <c r="C1846" s="178" t="s">
        <v>140</v>
      </c>
      <c r="D1846" s="179">
        <v>5297.58</v>
      </c>
      <c r="E1846" s="179">
        <v>228.09</v>
      </c>
      <c r="F1846" s="179">
        <v>5525.67</v>
      </c>
      <c r="G1846" s="53">
        <v>9</v>
      </c>
    </row>
    <row r="1847" spans="1:7">
      <c r="A1847" s="176" t="s">
        <v>4093</v>
      </c>
      <c r="B1847" s="177" t="s">
        <v>4094</v>
      </c>
      <c r="C1847" s="178" t="s">
        <v>140</v>
      </c>
      <c r="D1847" s="179">
        <v>2839.01</v>
      </c>
      <c r="E1847" s="179">
        <v>228.09</v>
      </c>
      <c r="F1847" s="179">
        <v>3067.1</v>
      </c>
      <c r="G1847" s="53">
        <v>9</v>
      </c>
    </row>
    <row r="1848" spans="1:7">
      <c r="A1848" s="176" t="s">
        <v>4095</v>
      </c>
      <c r="B1848" s="177" t="s">
        <v>4096</v>
      </c>
      <c r="C1848" s="178" t="s">
        <v>140</v>
      </c>
      <c r="D1848" s="179">
        <v>1669.1</v>
      </c>
      <c r="E1848" s="179">
        <v>228.09</v>
      </c>
      <c r="F1848" s="179">
        <v>1897.19</v>
      </c>
      <c r="G1848" s="53">
        <v>9</v>
      </c>
    </row>
    <row r="1849" spans="1:7">
      <c r="A1849" s="176" t="s">
        <v>4097</v>
      </c>
      <c r="B1849" s="177" t="s">
        <v>4098</v>
      </c>
      <c r="C1849" s="178" t="s">
        <v>140</v>
      </c>
      <c r="D1849" s="179">
        <v>3357.13</v>
      </c>
      <c r="E1849" s="179">
        <v>228.09</v>
      </c>
      <c r="F1849" s="179">
        <v>3585.22</v>
      </c>
      <c r="G1849" s="53">
        <v>9</v>
      </c>
    </row>
    <row r="1850" spans="1:7">
      <c r="A1850" s="176" t="s">
        <v>4099</v>
      </c>
      <c r="B1850" s="177" t="s">
        <v>4100</v>
      </c>
      <c r="C1850" s="178"/>
      <c r="D1850" s="179"/>
      <c r="E1850" s="179"/>
      <c r="F1850" s="179"/>
      <c r="G1850" s="53">
        <v>5</v>
      </c>
    </row>
    <row r="1851" spans="1:7">
      <c r="A1851" s="176" t="s">
        <v>4101</v>
      </c>
      <c r="B1851" s="177" t="s">
        <v>4102</v>
      </c>
      <c r="C1851" s="178" t="s">
        <v>140</v>
      </c>
      <c r="D1851" s="179">
        <v>5762.95</v>
      </c>
      <c r="E1851" s="179">
        <v>362.54</v>
      </c>
      <c r="F1851" s="179">
        <v>6125.49</v>
      </c>
      <c r="G1851" s="53">
        <v>9</v>
      </c>
    </row>
    <row r="1852" spans="1:7">
      <c r="A1852" s="176" t="s">
        <v>4103</v>
      </c>
      <c r="B1852" s="177" t="s">
        <v>4104</v>
      </c>
      <c r="C1852" s="178" t="s">
        <v>140</v>
      </c>
      <c r="D1852" s="179">
        <v>8459.4599999999991</v>
      </c>
      <c r="E1852" s="179">
        <v>362.54</v>
      </c>
      <c r="F1852" s="179">
        <v>8822</v>
      </c>
      <c r="G1852" s="53">
        <v>9</v>
      </c>
    </row>
    <row r="1853" spans="1:7">
      <c r="A1853" s="176" t="s">
        <v>4105</v>
      </c>
      <c r="B1853" s="177" t="s">
        <v>4106</v>
      </c>
      <c r="C1853" s="178" t="s">
        <v>24</v>
      </c>
      <c r="D1853" s="179">
        <v>2808.07</v>
      </c>
      <c r="E1853" s="179">
        <v>53.54</v>
      </c>
      <c r="F1853" s="179">
        <v>2861.61</v>
      </c>
      <c r="G1853" s="53">
        <v>9</v>
      </c>
    </row>
    <row r="1854" spans="1:7">
      <c r="A1854" s="176" t="s">
        <v>4107</v>
      </c>
      <c r="B1854" s="177" t="s">
        <v>4108</v>
      </c>
      <c r="C1854" s="178" t="s">
        <v>24</v>
      </c>
      <c r="D1854" s="179">
        <v>1909.28</v>
      </c>
      <c r="E1854" s="179">
        <v>53.54</v>
      </c>
      <c r="F1854" s="179">
        <v>1962.82</v>
      </c>
      <c r="G1854" s="53">
        <v>9</v>
      </c>
    </row>
    <row r="1855" spans="1:7">
      <c r="A1855" s="176" t="s">
        <v>4109</v>
      </c>
      <c r="B1855" s="177" t="s">
        <v>4110</v>
      </c>
      <c r="C1855" s="178"/>
      <c r="D1855" s="179"/>
      <c r="E1855" s="179"/>
      <c r="F1855" s="179"/>
      <c r="G1855" s="53">
        <v>5</v>
      </c>
    </row>
    <row r="1856" spans="1:7">
      <c r="A1856" s="176" t="s">
        <v>4111</v>
      </c>
      <c r="B1856" s="177" t="s">
        <v>4112</v>
      </c>
      <c r="C1856" s="178" t="s">
        <v>26</v>
      </c>
      <c r="D1856" s="179">
        <v>13.21</v>
      </c>
      <c r="E1856" s="179"/>
      <c r="F1856" s="179">
        <v>13.21</v>
      </c>
      <c r="G1856" s="53">
        <v>9</v>
      </c>
    </row>
    <row r="1857" spans="1:7" ht="30">
      <c r="A1857" s="176" t="s">
        <v>161</v>
      </c>
      <c r="B1857" s="177" t="s">
        <v>162</v>
      </c>
      <c r="C1857" s="178" t="s">
        <v>24</v>
      </c>
      <c r="D1857" s="179">
        <v>1199.72</v>
      </c>
      <c r="E1857" s="179">
        <v>35.64</v>
      </c>
      <c r="F1857" s="179">
        <v>1235.3599999999999</v>
      </c>
      <c r="G1857" s="53">
        <v>9</v>
      </c>
    </row>
    <row r="1858" spans="1:7">
      <c r="A1858" s="176" t="s">
        <v>4113</v>
      </c>
      <c r="B1858" s="177" t="s">
        <v>4114</v>
      </c>
      <c r="C1858" s="178"/>
      <c r="D1858" s="179"/>
      <c r="E1858" s="179"/>
      <c r="F1858" s="179"/>
      <c r="G1858" s="53">
        <v>2</v>
      </c>
    </row>
    <row r="1859" spans="1:7">
      <c r="A1859" s="176" t="s">
        <v>4115</v>
      </c>
      <c r="B1859" s="177" t="s">
        <v>4116</v>
      </c>
      <c r="C1859" s="178"/>
      <c r="D1859" s="179"/>
      <c r="E1859" s="179"/>
      <c r="F1859" s="179"/>
      <c r="G1859" s="53">
        <v>5</v>
      </c>
    </row>
    <row r="1860" spans="1:7">
      <c r="A1860" s="176" t="s">
        <v>4117</v>
      </c>
      <c r="B1860" s="177" t="s">
        <v>4118</v>
      </c>
      <c r="C1860" s="178" t="s">
        <v>140</v>
      </c>
      <c r="D1860" s="179">
        <v>155987.71</v>
      </c>
      <c r="E1860" s="179">
        <v>278.85000000000002</v>
      </c>
      <c r="F1860" s="179">
        <v>156266.56</v>
      </c>
      <c r="G1860" s="53">
        <v>9</v>
      </c>
    </row>
    <row r="1861" spans="1:7">
      <c r="A1861" s="176" t="s">
        <v>4119</v>
      </c>
      <c r="B1861" s="177" t="s">
        <v>4120</v>
      </c>
      <c r="C1861" s="178" t="s">
        <v>140</v>
      </c>
      <c r="D1861" s="179">
        <v>128422.37</v>
      </c>
      <c r="E1861" s="179">
        <v>278.85000000000002</v>
      </c>
      <c r="F1861" s="179">
        <v>128701.22</v>
      </c>
      <c r="G1861" s="53">
        <v>9</v>
      </c>
    </row>
    <row r="1862" spans="1:7">
      <c r="A1862" s="176" t="s">
        <v>4121</v>
      </c>
      <c r="B1862" s="177" t="s">
        <v>4122</v>
      </c>
      <c r="C1862" s="178" t="s">
        <v>140</v>
      </c>
      <c r="D1862" s="179">
        <v>110730.24000000001</v>
      </c>
      <c r="E1862" s="179">
        <v>557.70000000000005</v>
      </c>
      <c r="F1862" s="179">
        <v>111287.94</v>
      </c>
      <c r="G1862" s="53">
        <v>9</v>
      </c>
    </row>
    <row r="1863" spans="1:7">
      <c r="A1863" s="176" t="s">
        <v>4123</v>
      </c>
      <c r="B1863" s="177" t="s">
        <v>4124</v>
      </c>
      <c r="C1863" s="178"/>
      <c r="D1863" s="179"/>
      <c r="E1863" s="179"/>
      <c r="F1863" s="179"/>
      <c r="G1863" s="53">
        <v>5</v>
      </c>
    </row>
    <row r="1864" spans="1:7" ht="30">
      <c r="A1864" s="176" t="s">
        <v>4125</v>
      </c>
      <c r="B1864" s="177" t="s">
        <v>4126</v>
      </c>
      <c r="C1864" s="178" t="s">
        <v>24</v>
      </c>
      <c r="D1864" s="179">
        <v>138.86000000000001</v>
      </c>
      <c r="E1864" s="179">
        <v>182.29</v>
      </c>
      <c r="F1864" s="179">
        <v>321.14999999999998</v>
      </c>
      <c r="G1864" s="53">
        <v>9</v>
      </c>
    </row>
    <row r="1865" spans="1:7" ht="30">
      <c r="A1865" s="176" t="s">
        <v>4127</v>
      </c>
      <c r="B1865" s="177" t="s">
        <v>4128</v>
      </c>
      <c r="C1865" s="178" t="s">
        <v>24</v>
      </c>
      <c r="D1865" s="179">
        <v>242.13</v>
      </c>
      <c r="E1865" s="179">
        <v>182.29</v>
      </c>
      <c r="F1865" s="179">
        <v>424.42</v>
      </c>
      <c r="G1865" s="53">
        <v>9</v>
      </c>
    </row>
    <row r="1866" spans="1:7" ht="30">
      <c r="A1866" s="176" t="s">
        <v>4129</v>
      </c>
      <c r="B1866" s="177" t="s">
        <v>4130</v>
      </c>
      <c r="C1866" s="178" t="s">
        <v>24</v>
      </c>
      <c r="D1866" s="179">
        <v>996.22</v>
      </c>
      <c r="E1866" s="179">
        <v>210.68</v>
      </c>
      <c r="F1866" s="179">
        <v>1206.9000000000001</v>
      </c>
      <c r="G1866" s="53">
        <v>9</v>
      </c>
    </row>
    <row r="1867" spans="1:7" ht="30">
      <c r="A1867" s="176" t="s">
        <v>4131</v>
      </c>
      <c r="B1867" s="177" t="s">
        <v>4132</v>
      </c>
      <c r="C1867" s="178" t="s">
        <v>24</v>
      </c>
      <c r="D1867" s="179">
        <v>3040.91</v>
      </c>
      <c r="E1867" s="179">
        <v>210.68</v>
      </c>
      <c r="F1867" s="179">
        <v>3251.59</v>
      </c>
      <c r="G1867" s="53">
        <v>9</v>
      </c>
    </row>
    <row r="1868" spans="1:7" ht="30">
      <c r="A1868" s="176" t="s">
        <v>4133</v>
      </c>
      <c r="B1868" s="177" t="s">
        <v>4134</v>
      </c>
      <c r="C1868" s="178" t="s">
        <v>24</v>
      </c>
      <c r="D1868" s="179">
        <v>1721.97</v>
      </c>
      <c r="E1868" s="179">
        <v>210.68</v>
      </c>
      <c r="F1868" s="179">
        <v>1932.65</v>
      </c>
      <c r="G1868" s="53">
        <v>9</v>
      </c>
    </row>
    <row r="1869" spans="1:7" ht="30">
      <c r="A1869" s="176" t="s">
        <v>4135</v>
      </c>
      <c r="B1869" s="177" t="s">
        <v>4136</v>
      </c>
      <c r="C1869" s="178" t="s">
        <v>24</v>
      </c>
      <c r="D1869" s="179">
        <v>611.73</v>
      </c>
      <c r="E1869" s="179">
        <v>158.01</v>
      </c>
      <c r="F1869" s="179">
        <v>769.74</v>
      </c>
      <c r="G1869" s="53">
        <v>9</v>
      </c>
    </row>
    <row r="1870" spans="1:7" ht="30">
      <c r="A1870" s="176" t="s">
        <v>4137</v>
      </c>
      <c r="B1870" s="177" t="s">
        <v>4138</v>
      </c>
      <c r="C1870" s="178" t="s">
        <v>24</v>
      </c>
      <c r="D1870" s="179">
        <v>1644.52</v>
      </c>
      <c r="E1870" s="179">
        <v>219.34</v>
      </c>
      <c r="F1870" s="179">
        <v>1863.86</v>
      </c>
      <c r="G1870" s="53">
        <v>9</v>
      </c>
    </row>
    <row r="1871" spans="1:7" ht="30">
      <c r="A1871" s="176" t="s">
        <v>4139</v>
      </c>
      <c r="B1871" s="177" t="s">
        <v>4140</v>
      </c>
      <c r="C1871" s="178" t="s">
        <v>24</v>
      </c>
      <c r="D1871" s="179">
        <v>1410.21</v>
      </c>
      <c r="E1871" s="179">
        <v>210.68</v>
      </c>
      <c r="F1871" s="179">
        <v>1620.89</v>
      </c>
      <c r="G1871" s="53">
        <v>9</v>
      </c>
    </row>
    <row r="1872" spans="1:7" ht="30">
      <c r="A1872" s="176" t="s">
        <v>4141</v>
      </c>
      <c r="B1872" s="177" t="s">
        <v>4142</v>
      </c>
      <c r="C1872" s="178" t="s">
        <v>24</v>
      </c>
      <c r="D1872" s="179">
        <v>147.36000000000001</v>
      </c>
      <c r="E1872" s="179">
        <v>105.34</v>
      </c>
      <c r="F1872" s="179">
        <v>252.7</v>
      </c>
      <c r="G1872" s="53">
        <v>9</v>
      </c>
    </row>
    <row r="1873" spans="1:7" ht="30">
      <c r="A1873" s="176" t="s">
        <v>4143</v>
      </c>
      <c r="B1873" s="177" t="s">
        <v>4144</v>
      </c>
      <c r="C1873" s="178" t="s">
        <v>24</v>
      </c>
      <c r="D1873" s="179">
        <v>224.67</v>
      </c>
      <c r="E1873" s="179">
        <v>182.29</v>
      </c>
      <c r="F1873" s="179">
        <v>406.96</v>
      </c>
      <c r="G1873" s="53">
        <v>9</v>
      </c>
    </row>
    <row r="1874" spans="1:7">
      <c r="A1874" s="176" t="s">
        <v>4145</v>
      </c>
      <c r="B1874" s="177" t="s">
        <v>4146</v>
      </c>
      <c r="C1874" s="178" t="s">
        <v>24</v>
      </c>
      <c r="D1874" s="179">
        <v>705.12</v>
      </c>
      <c r="E1874" s="179">
        <v>210.68</v>
      </c>
      <c r="F1874" s="179">
        <v>915.8</v>
      </c>
      <c r="G1874" s="53">
        <v>9</v>
      </c>
    </row>
    <row r="1875" spans="1:7">
      <c r="A1875" s="176" t="s">
        <v>4147</v>
      </c>
      <c r="B1875" s="177" t="s">
        <v>4148</v>
      </c>
      <c r="C1875" s="178"/>
      <c r="D1875" s="179"/>
      <c r="E1875" s="179"/>
      <c r="F1875" s="179"/>
      <c r="G1875" s="53">
        <v>5</v>
      </c>
    </row>
    <row r="1876" spans="1:7">
      <c r="A1876" s="176" t="s">
        <v>4149</v>
      </c>
      <c r="B1876" s="177" t="s">
        <v>4150</v>
      </c>
      <c r="C1876" s="178" t="s">
        <v>24</v>
      </c>
      <c r="D1876" s="179">
        <v>35.630000000000003</v>
      </c>
      <c r="E1876" s="179">
        <v>15.8</v>
      </c>
      <c r="F1876" s="179">
        <v>51.43</v>
      </c>
      <c r="G1876" s="53">
        <v>9</v>
      </c>
    </row>
    <row r="1877" spans="1:7">
      <c r="A1877" s="176" t="s">
        <v>4151</v>
      </c>
      <c r="B1877" s="177" t="s">
        <v>4152</v>
      </c>
      <c r="C1877" s="178" t="s">
        <v>24</v>
      </c>
      <c r="D1877" s="179">
        <v>51.55</v>
      </c>
      <c r="E1877" s="179">
        <v>15.8</v>
      </c>
      <c r="F1877" s="179">
        <v>67.349999999999994</v>
      </c>
      <c r="G1877" s="53">
        <v>9</v>
      </c>
    </row>
    <row r="1878" spans="1:7">
      <c r="A1878" s="176" t="s">
        <v>4153</v>
      </c>
      <c r="B1878" s="177" t="s">
        <v>4154</v>
      </c>
      <c r="C1878" s="178" t="s">
        <v>24</v>
      </c>
      <c r="D1878" s="179">
        <v>83.12</v>
      </c>
      <c r="E1878" s="179">
        <v>15.8</v>
      </c>
      <c r="F1878" s="179">
        <v>98.92</v>
      </c>
      <c r="G1878" s="53">
        <v>9</v>
      </c>
    </row>
    <row r="1879" spans="1:7">
      <c r="A1879" s="176" t="s">
        <v>4155</v>
      </c>
      <c r="B1879" s="177" t="s">
        <v>4156</v>
      </c>
      <c r="C1879" s="178" t="s">
        <v>24</v>
      </c>
      <c r="D1879" s="179">
        <v>120.72</v>
      </c>
      <c r="E1879" s="179">
        <v>15.8</v>
      </c>
      <c r="F1879" s="179">
        <v>136.52000000000001</v>
      </c>
      <c r="G1879" s="53">
        <v>9</v>
      </c>
    </row>
    <row r="1880" spans="1:7">
      <c r="A1880" s="176" t="s">
        <v>4157</v>
      </c>
      <c r="B1880" s="177" t="s">
        <v>4158</v>
      </c>
      <c r="C1880" s="178"/>
      <c r="D1880" s="179"/>
      <c r="E1880" s="179"/>
      <c r="F1880" s="179"/>
      <c r="G1880" s="53">
        <v>5</v>
      </c>
    </row>
    <row r="1881" spans="1:7">
      <c r="A1881" s="176" t="s">
        <v>4159</v>
      </c>
      <c r="B1881" s="177" t="s">
        <v>4160</v>
      </c>
      <c r="C1881" s="178" t="s">
        <v>24</v>
      </c>
      <c r="D1881" s="179">
        <v>45.62</v>
      </c>
      <c r="E1881" s="179">
        <v>10.54</v>
      </c>
      <c r="F1881" s="179">
        <v>56.16</v>
      </c>
      <c r="G1881" s="53">
        <v>9</v>
      </c>
    </row>
    <row r="1882" spans="1:7">
      <c r="A1882" s="176" t="s">
        <v>4161</v>
      </c>
      <c r="B1882" s="177" t="s">
        <v>4162</v>
      </c>
      <c r="C1882" s="178" t="s">
        <v>24</v>
      </c>
      <c r="D1882" s="179">
        <v>94.73</v>
      </c>
      <c r="E1882" s="179">
        <v>10.54</v>
      </c>
      <c r="F1882" s="179">
        <v>105.27</v>
      </c>
      <c r="G1882" s="53">
        <v>9</v>
      </c>
    </row>
    <row r="1883" spans="1:7">
      <c r="A1883" s="176" t="s">
        <v>4163</v>
      </c>
      <c r="B1883" s="177" t="s">
        <v>4164</v>
      </c>
      <c r="C1883" s="178" t="s">
        <v>24</v>
      </c>
      <c r="D1883" s="179">
        <v>76.400000000000006</v>
      </c>
      <c r="E1883" s="179">
        <v>39.5</v>
      </c>
      <c r="F1883" s="179">
        <v>115.9</v>
      </c>
      <c r="G1883" s="53">
        <v>9</v>
      </c>
    </row>
    <row r="1884" spans="1:7">
      <c r="A1884" s="176" t="s">
        <v>4165</v>
      </c>
      <c r="B1884" s="177" t="s">
        <v>4166</v>
      </c>
      <c r="C1884" s="178" t="s">
        <v>24</v>
      </c>
      <c r="D1884" s="179">
        <v>145.16</v>
      </c>
      <c r="E1884" s="179">
        <v>10.54</v>
      </c>
      <c r="F1884" s="179">
        <v>155.69999999999999</v>
      </c>
      <c r="G1884" s="53">
        <v>9</v>
      </c>
    </row>
    <row r="1885" spans="1:7">
      <c r="A1885" s="176" t="s">
        <v>4167</v>
      </c>
      <c r="B1885" s="177" t="s">
        <v>4168</v>
      </c>
      <c r="C1885" s="178" t="s">
        <v>24</v>
      </c>
      <c r="D1885" s="179">
        <v>195</v>
      </c>
      <c r="E1885" s="179">
        <v>10.54</v>
      </c>
      <c r="F1885" s="179">
        <v>205.54</v>
      </c>
      <c r="G1885" s="53">
        <v>9</v>
      </c>
    </row>
    <row r="1886" spans="1:7">
      <c r="A1886" s="176" t="s">
        <v>4169</v>
      </c>
      <c r="B1886" s="177" t="s">
        <v>4170</v>
      </c>
      <c r="C1886" s="178"/>
      <c r="D1886" s="179"/>
      <c r="E1886" s="179"/>
      <c r="F1886" s="179"/>
      <c r="G1886" s="53">
        <v>5</v>
      </c>
    </row>
    <row r="1887" spans="1:7" ht="30">
      <c r="A1887" s="176" t="s">
        <v>4171</v>
      </c>
      <c r="B1887" s="177" t="s">
        <v>4172</v>
      </c>
      <c r="C1887" s="178" t="s">
        <v>140</v>
      </c>
      <c r="D1887" s="179">
        <v>531.47</v>
      </c>
      <c r="E1887" s="179">
        <v>26.34</v>
      </c>
      <c r="F1887" s="179">
        <v>557.80999999999995</v>
      </c>
      <c r="G1887" s="53">
        <v>9</v>
      </c>
    </row>
    <row r="1888" spans="1:7" ht="30">
      <c r="A1888" s="176" t="s">
        <v>4173</v>
      </c>
      <c r="B1888" s="177" t="s">
        <v>4174</v>
      </c>
      <c r="C1888" s="178" t="s">
        <v>140</v>
      </c>
      <c r="D1888" s="179">
        <v>444.14</v>
      </c>
      <c r="E1888" s="179">
        <v>26.34</v>
      </c>
      <c r="F1888" s="179">
        <v>470.48</v>
      </c>
      <c r="G1888" s="53">
        <v>9</v>
      </c>
    </row>
    <row r="1889" spans="1:7">
      <c r="A1889" s="176" t="s">
        <v>4175</v>
      </c>
      <c r="B1889" s="177" t="s">
        <v>4176</v>
      </c>
      <c r="C1889" s="178"/>
      <c r="D1889" s="179"/>
      <c r="E1889" s="179"/>
      <c r="F1889" s="179"/>
      <c r="G1889" s="53">
        <v>5</v>
      </c>
    </row>
    <row r="1890" spans="1:7" ht="30">
      <c r="A1890" s="176" t="s">
        <v>4177</v>
      </c>
      <c r="B1890" s="177" t="s">
        <v>4178</v>
      </c>
      <c r="C1890" s="178" t="s">
        <v>24</v>
      </c>
      <c r="D1890" s="179">
        <v>228.22</v>
      </c>
      <c r="E1890" s="179">
        <v>24.71</v>
      </c>
      <c r="F1890" s="179">
        <v>252.93</v>
      </c>
      <c r="G1890" s="53">
        <v>9</v>
      </c>
    </row>
    <row r="1891" spans="1:7" ht="30">
      <c r="A1891" s="176" t="s">
        <v>4179</v>
      </c>
      <c r="B1891" s="177" t="s">
        <v>4180</v>
      </c>
      <c r="C1891" s="178" t="s">
        <v>24</v>
      </c>
      <c r="D1891" s="179">
        <v>213.82</v>
      </c>
      <c r="E1891" s="179">
        <v>24.71</v>
      </c>
      <c r="F1891" s="179">
        <v>238.53</v>
      </c>
      <c r="G1891" s="53">
        <v>9</v>
      </c>
    </row>
    <row r="1892" spans="1:7" ht="30">
      <c r="A1892" s="176" t="s">
        <v>4181</v>
      </c>
      <c r="B1892" s="177" t="s">
        <v>4182</v>
      </c>
      <c r="C1892" s="178" t="s">
        <v>24</v>
      </c>
      <c r="D1892" s="179">
        <v>232.8</v>
      </c>
      <c r="E1892" s="179">
        <v>24.71</v>
      </c>
      <c r="F1892" s="179">
        <v>257.51</v>
      </c>
      <c r="G1892" s="53">
        <v>9</v>
      </c>
    </row>
    <row r="1893" spans="1:7" ht="30">
      <c r="A1893" s="176" t="s">
        <v>4183</v>
      </c>
      <c r="B1893" s="177" t="s">
        <v>4184</v>
      </c>
      <c r="C1893" s="178" t="s">
        <v>24</v>
      </c>
      <c r="D1893" s="179">
        <v>212.22</v>
      </c>
      <c r="E1893" s="179">
        <v>24.71</v>
      </c>
      <c r="F1893" s="179">
        <v>236.93</v>
      </c>
      <c r="G1893" s="53">
        <v>9</v>
      </c>
    </row>
    <row r="1894" spans="1:7">
      <c r="A1894" s="176" t="s">
        <v>4185</v>
      </c>
      <c r="B1894" s="177" t="s">
        <v>4186</v>
      </c>
      <c r="C1894" s="178"/>
      <c r="D1894" s="179"/>
      <c r="E1894" s="179"/>
      <c r="F1894" s="179"/>
      <c r="G1894" s="53">
        <v>5</v>
      </c>
    </row>
    <row r="1895" spans="1:7" ht="30">
      <c r="A1895" s="176" t="s">
        <v>4187</v>
      </c>
      <c r="B1895" s="177" t="s">
        <v>4188</v>
      </c>
      <c r="C1895" s="178" t="s">
        <v>24</v>
      </c>
      <c r="D1895" s="179">
        <v>201844.64</v>
      </c>
      <c r="E1895" s="179">
        <v>2027.36</v>
      </c>
      <c r="F1895" s="179">
        <v>203872</v>
      </c>
      <c r="G1895" s="53">
        <v>9</v>
      </c>
    </row>
    <row r="1896" spans="1:7" ht="30">
      <c r="A1896" s="176" t="s">
        <v>4189</v>
      </c>
      <c r="B1896" s="177" t="s">
        <v>4190</v>
      </c>
      <c r="C1896" s="178" t="s">
        <v>24</v>
      </c>
      <c r="D1896" s="179">
        <v>236080.08</v>
      </c>
      <c r="E1896" s="179">
        <v>2027.36</v>
      </c>
      <c r="F1896" s="179">
        <v>238107.44</v>
      </c>
      <c r="G1896" s="53">
        <v>9</v>
      </c>
    </row>
    <row r="1897" spans="1:7" ht="30">
      <c r="A1897" s="176" t="s">
        <v>4191</v>
      </c>
      <c r="B1897" s="177" t="s">
        <v>4192</v>
      </c>
      <c r="C1897" s="178" t="s">
        <v>24</v>
      </c>
      <c r="D1897" s="179">
        <v>102864.93</v>
      </c>
      <c r="E1897" s="179">
        <v>2027.36</v>
      </c>
      <c r="F1897" s="179">
        <v>104892.29</v>
      </c>
      <c r="G1897" s="53">
        <v>9</v>
      </c>
    </row>
    <row r="1898" spans="1:7" ht="30">
      <c r="A1898" s="176" t="s">
        <v>4193</v>
      </c>
      <c r="B1898" s="177" t="s">
        <v>4194</v>
      </c>
      <c r="C1898" s="178" t="s">
        <v>24</v>
      </c>
      <c r="D1898" s="179">
        <v>122948.35</v>
      </c>
      <c r="E1898" s="179">
        <v>2027.36</v>
      </c>
      <c r="F1898" s="179">
        <v>124975.71</v>
      </c>
      <c r="G1898" s="53">
        <v>9</v>
      </c>
    </row>
    <row r="1899" spans="1:7" ht="30">
      <c r="A1899" s="176" t="s">
        <v>4195</v>
      </c>
      <c r="B1899" s="177" t="s">
        <v>4196</v>
      </c>
      <c r="C1899" s="178" t="s">
        <v>24</v>
      </c>
      <c r="D1899" s="179">
        <v>98337.29</v>
      </c>
      <c r="E1899" s="179">
        <v>1081.8499999999999</v>
      </c>
      <c r="F1899" s="179">
        <v>99419.14</v>
      </c>
      <c r="G1899" s="53">
        <v>9</v>
      </c>
    </row>
    <row r="1900" spans="1:7" ht="30">
      <c r="A1900" s="176" t="s">
        <v>4197</v>
      </c>
      <c r="B1900" s="177" t="s">
        <v>4198</v>
      </c>
      <c r="C1900" s="178" t="s">
        <v>24</v>
      </c>
      <c r="D1900" s="179">
        <v>150457.60999999999</v>
      </c>
      <c r="E1900" s="179">
        <v>2027.36</v>
      </c>
      <c r="F1900" s="179">
        <v>152484.97</v>
      </c>
      <c r="G1900" s="53">
        <v>9</v>
      </c>
    </row>
    <row r="1901" spans="1:7" ht="30">
      <c r="A1901" s="176" t="s">
        <v>4199</v>
      </c>
      <c r="B1901" s="177" t="s">
        <v>4200</v>
      </c>
      <c r="C1901" s="178" t="s">
        <v>24</v>
      </c>
      <c r="D1901" s="179">
        <v>500926.38</v>
      </c>
      <c r="E1901" s="179">
        <v>2243.73</v>
      </c>
      <c r="F1901" s="179">
        <v>503170.11</v>
      </c>
      <c r="G1901" s="53">
        <v>9</v>
      </c>
    </row>
    <row r="1902" spans="1:7" ht="30">
      <c r="A1902" s="176" t="s">
        <v>4201</v>
      </c>
      <c r="B1902" s="177" t="s">
        <v>4202</v>
      </c>
      <c r="C1902" s="178" t="s">
        <v>24</v>
      </c>
      <c r="D1902" s="179">
        <v>151428.25</v>
      </c>
      <c r="E1902" s="179">
        <v>2027.36</v>
      </c>
      <c r="F1902" s="179">
        <v>153455.60999999999</v>
      </c>
      <c r="G1902" s="53">
        <v>9</v>
      </c>
    </row>
    <row r="1903" spans="1:7" ht="30">
      <c r="A1903" s="176" t="s">
        <v>4203</v>
      </c>
      <c r="B1903" s="177" t="s">
        <v>4204</v>
      </c>
      <c r="C1903" s="178" t="s">
        <v>24</v>
      </c>
      <c r="D1903" s="179">
        <v>441830.69</v>
      </c>
      <c r="E1903" s="179">
        <v>2223.56</v>
      </c>
      <c r="F1903" s="179">
        <v>444054.25</v>
      </c>
      <c r="G1903" s="53">
        <v>9</v>
      </c>
    </row>
    <row r="1904" spans="1:7" ht="30">
      <c r="A1904" s="176" t="s">
        <v>4205</v>
      </c>
      <c r="B1904" s="177" t="s">
        <v>4206</v>
      </c>
      <c r="C1904" s="178" t="s">
        <v>24</v>
      </c>
      <c r="D1904" s="179">
        <v>414060.09</v>
      </c>
      <c r="E1904" s="179">
        <v>2243.73</v>
      </c>
      <c r="F1904" s="179">
        <v>416303.82</v>
      </c>
      <c r="G1904" s="53">
        <v>9</v>
      </c>
    </row>
    <row r="1905" spans="1:7">
      <c r="A1905" s="176" t="s">
        <v>4207</v>
      </c>
      <c r="B1905" s="177" t="s">
        <v>4208</v>
      </c>
      <c r="C1905" s="178"/>
      <c r="D1905" s="179"/>
      <c r="E1905" s="179"/>
      <c r="F1905" s="179"/>
      <c r="G1905" s="53">
        <v>5</v>
      </c>
    </row>
    <row r="1906" spans="1:7" ht="30">
      <c r="A1906" s="176" t="s">
        <v>4209</v>
      </c>
      <c r="B1906" s="177" t="s">
        <v>4210</v>
      </c>
      <c r="C1906" s="178" t="s">
        <v>24</v>
      </c>
      <c r="D1906" s="179">
        <v>41592.699999999997</v>
      </c>
      <c r="E1906" s="179">
        <v>1081.8499999999999</v>
      </c>
      <c r="F1906" s="179">
        <v>42674.55</v>
      </c>
      <c r="G1906" s="53">
        <v>9</v>
      </c>
    </row>
    <row r="1907" spans="1:7" ht="30">
      <c r="A1907" s="176" t="s">
        <v>4211</v>
      </c>
      <c r="B1907" s="177" t="s">
        <v>4212</v>
      </c>
      <c r="C1907" s="178" t="s">
        <v>24</v>
      </c>
      <c r="D1907" s="179">
        <v>30262.07</v>
      </c>
      <c r="E1907" s="179">
        <v>1081.8499999999999</v>
      </c>
      <c r="F1907" s="179">
        <v>31343.919999999998</v>
      </c>
      <c r="G1907" s="53">
        <v>9</v>
      </c>
    </row>
    <row r="1908" spans="1:7" ht="30">
      <c r="A1908" s="176" t="s">
        <v>4213</v>
      </c>
      <c r="B1908" s="177" t="s">
        <v>4214</v>
      </c>
      <c r="C1908" s="178" t="s">
        <v>24</v>
      </c>
      <c r="D1908" s="179">
        <v>86808.5</v>
      </c>
      <c r="E1908" s="179">
        <v>1730.96</v>
      </c>
      <c r="F1908" s="179">
        <v>88539.46</v>
      </c>
      <c r="G1908" s="53">
        <v>9</v>
      </c>
    </row>
    <row r="1909" spans="1:7" ht="30">
      <c r="A1909" s="176" t="s">
        <v>4215</v>
      </c>
      <c r="B1909" s="177" t="s">
        <v>4216</v>
      </c>
      <c r="C1909" s="178" t="s">
        <v>24</v>
      </c>
      <c r="D1909" s="179">
        <v>125024.85</v>
      </c>
      <c r="E1909" s="179">
        <v>1730.96</v>
      </c>
      <c r="F1909" s="179">
        <v>126755.81</v>
      </c>
      <c r="G1909" s="53">
        <v>9</v>
      </c>
    </row>
    <row r="1910" spans="1:7" ht="30">
      <c r="A1910" s="176" t="s">
        <v>4217</v>
      </c>
      <c r="B1910" s="177" t="s">
        <v>4218</v>
      </c>
      <c r="C1910" s="178" t="s">
        <v>24</v>
      </c>
      <c r="D1910" s="179">
        <v>5945.53</v>
      </c>
      <c r="E1910" s="179">
        <v>432.74</v>
      </c>
      <c r="F1910" s="179">
        <v>6378.27</v>
      </c>
      <c r="G1910" s="53">
        <v>9</v>
      </c>
    </row>
    <row r="1911" spans="1:7" ht="30">
      <c r="A1911" s="176" t="s">
        <v>4219</v>
      </c>
      <c r="B1911" s="177" t="s">
        <v>4220</v>
      </c>
      <c r="C1911" s="178" t="s">
        <v>24</v>
      </c>
      <c r="D1911" s="179">
        <v>7767.77</v>
      </c>
      <c r="E1911" s="179">
        <v>432.74</v>
      </c>
      <c r="F1911" s="179">
        <v>8200.51</v>
      </c>
      <c r="G1911" s="53">
        <v>9</v>
      </c>
    </row>
    <row r="1912" spans="1:7" ht="30">
      <c r="A1912" s="176" t="s">
        <v>4221</v>
      </c>
      <c r="B1912" s="177" t="s">
        <v>4222</v>
      </c>
      <c r="C1912" s="178" t="s">
        <v>24</v>
      </c>
      <c r="D1912" s="179">
        <v>22614.13</v>
      </c>
      <c r="E1912" s="179">
        <v>1081.8499999999999</v>
      </c>
      <c r="F1912" s="179">
        <v>23695.98</v>
      </c>
      <c r="G1912" s="53">
        <v>9</v>
      </c>
    </row>
    <row r="1913" spans="1:7" ht="30">
      <c r="A1913" s="176" t="s">
        <v>4223</v>
      </c>
      <c r="B1913" s="177" t="s">
        <v>4224</v>
      </c>
      <c r="C1913" s="178" t="s">
        <v>24</v>
      </c>
      <c r="D1913" s="179">
        <v>50091.55</v>
      </c>
      <c r="E1913" s="179">
        <v>1081.8499999999999</v>
      </c>
      <c r="F1913" s="179">
        <v>51173.4</v>
      </c>
      <c r="G1913" s="53">
        <v>9</v>
      </c>
    </row>
    <row r="1914" spans="1:7" ht="30">
      <c r="A1914" s="176" t="s">
        <v>4225</v>
      </c>
      <c r="B1914" s="177" t="s">
        <v>4226</v>
      </c>
      <c r="C1914" s="178" t="s">
        <v>24</v>
      </c>
      <c r="D1914" s="179">
        <v>24049.43</v>
      </c>
      <c r="E1914" s="179">
        <v>1081.8499999999999</v>
      </c>
      <c r="F1914" s="179">
        <v>25131.279999999999</v>
      </c>
      <c r="G1914" s="53">
        <v>9</v>
      </c>
    </row>
    <row r="1915" spans="1:7" ht="30">
      <c r="A1915" s="176" t="s">
        <v>4227</v>
      </c>
      <c r="B1915" s="177" t="s">
        <v>4228</v>
      </c>
      <c r="C1915" s="178" t="s">
        <v>24</v>
      </c>
      <c r="D1915" s="179">
        <v>97753.75</v>
      </c>
      <c r="E1915" s="179">
        <v>1730.96</v>
      </c>
      <c r="F1915" s="179">
        <v>99484.71</v>
      </c>
      <c r="G1915" s="53">
        <v>9</v>
      </c>
    </row>
    <row r="1916" spans="1:7" ht="30">
      <c r="A1916" s="176" t="s">
        <v>4229</v>
      </c>
      <c r="B1916" s="177" t="s">
        <v>4230</v>
      </c>
      <c r="C1916" s="178" t="s">
        <v>24</v>
      </c>
      <c r="D1916" s="179">
        <v>17078.13</v>
      </c>
      <c r="E1916" s="179">
        <v>432.74</v>
      </c>
      <c r="F1916" s="179">
        <v>17510.87</v>
      </c>
      <c r="G1916" s="53">
        <v>9</v>
      </c>
    </row>
    <row r="1917" spans="1:7" ht="30">
      <c r="A1917" s="176" t="s">
        <v>4231</v>
      </c>
      <c r="B1917" s="177" t="s">
        <v>4232</v>
      </c>
      <c r="C1917" s="178" t="s">
        <v>24</v>
      </c>
      <c r="D1917" s="179">
        <v>76257.59</v>
      </c>
      <c r="E1917" s="179">
        <v>1730.96</v>
      </c>
      <c r="F1917" s="179">
        <v>77988.55</v>
      </c>
      <c r="G1917" s="53">
        <v>9</v>
      </c>
    </row>
    <row r="1918" spans="1:7" ht="30">
      <c r="A1918" s="176" t="s">
        <v>4233</v>
      </c>
      <c r="B1918" s="177" t="s">
        <v>4234</v>
      </c>
      <c r="C1918" s="178" t="s">
        <v>24</v>
      </c>
      <c r="D1918" s="179">
        <v>95765.17</v>
      </c>
      <c r="E1918" s="179">
        <v>1730.96</v>
      </c>
      <c r="F1918" s="179">
        <v>97496.13</v>
      </c>
      <c r="G1918" s="53">
        <v>9</v>
      </c>
    </row>
    <row r="1919" spans="1:7" ht="30">
      <c r="A1919" s="176" t="s">
        <v>4235</v>
      </c>
      <c r="B1919" s="177" t="s">
        <v>4236</v>
      </c>
      <c r="C1919" s="178" t="s">
        <v>24</v>
      </c>
      <c r="D1919" s="179">
        <v>139091.81</v>
      </c>
      <c r="E1919" s="179">
        <v>1730.96</v>
      </c>
      <c r="F1919" s="179">
        <v>140822.76999999999</v>
      </c>
      <c r="G1919" s="53">
        <v>9</v>
      </c>
    </row>
    <row r="1920" spans="1:7" ht="30">
      <c r="A1920" s="176" t="s">
        <v>4237</v>
      </c>
      <c r="B1920" s="177" t="s">
        <v>4238</v>
      </c>
      <c r="C1920" s="178" t="s">
        <v>24</v>
      </c>
      <c r="D1920" s="179">
        <v>74315.149999999994</v>
      </c>
      <c r="E1920" s="179">
        <v>1081.8499999999999</v>
      </c>
      <c r="F1920" s="179">
        <v>75397</v>
      </c>
      <c r="G1920" s="53">
        <v>9</v>
      </c>
    </row>
    <row r="1921" spans="1:7" ht="30">
      <c r="A1921" s="176" t="s">
        <v>4239</v>
      </c>
      <c r="B1921" s="177" t="s">
        <v>4240</v>
      </c>
      <c r="C1921" s="178" t="s">
        <v>24</v>
      </c>
      <c r="D1921" s="179">
        <v>34588.449999999997</v>
      </c>
      <c r="E1921" s="179">
        <v>1081.8499999999999</v>
      </c>
      <c r="F1921" s="179">
        <v>35670.300000000003</v>
      </c>
      <c r="G1921" s="53">
        <v>9</v>
      </c>
    </row>
    <row r="1922" spans="1:7" ht="30">
      <c r="A1922" s="176" t="s">
        <v>4241</v>
      </c>
      <c r="B1922" s="177" t="s">
        <v>4242</v>
      </c>
      <c r="C1922" s="178" t="s">
        <v>24</v>
      </c>
      <c r="D1922" s="179">
        <v>141690.94</v>
      </c>
      <c r="E1922" s="179">
        <v>1730.96</v>
      </c>
      <c r="F1922" s="179">
        <v>143421.9</v>
      </c>
      <c r="G1922" s="53">
        <v>9</v>
      </c>
    </row>
    <row r="1923" spans="1:7" ht="30">
      <c r="A1923" s="176" t="s">
        <v>4243</v>
      </c>
      <c r="B1923" s="177" t="s">
        <v>4244</v>
      </c>
      <c r="C1923" s="178" t="s">
        <v>24</v>
      </c>
      <c r="D1923" s="179">
        <v>43943.72</v>
      </c>
      <c r="E1923" s="179">
        <v>1081.8499999999999</v>
      </c>
      <c r="F1923" s="179">
        <v>45025.57</v>
      </c>
      <c r="G1923" s="53">
        <v>9</v>
      </c>
    </row>
    <row r="1924" spans="1:7" ht="30">
      <c r="A1924" s="176" t="s">
        <v>4245</v>
      </c>
      <c r="B1924" s="177" t="s">
        <v>4246</v>
      </c>
      <c r="C1924" s="178" t="s">
        <v>24</v>
      </c>
      <c r="D1924" s="179">
        <v>48257.120000000003</v>
      </c>
      <c r="E1924" s="179">
        <v>1081.8499999999999</v>
      </c>
      <c r="F1924" s="179">
        <v>49338.97</v>
      </c>
      <c r="G1924" s="53">
        <v>9</v>
      </c>
    </row>
    <row r="1925" spans="1:7">
      <c r="A1925" s="176" t="s">
        <v>4247</v>
      </c>
      <c r="B1925" s="177" t="s">
        <v>4248</v>
      </c>
      <c r="C1925" s="178"/>
      <c r="D1925" s="179"/>
      <c r="E1925" s="179"/>
      <c r="F1925" s="179"/>
      <c r="G1925" s="53">
        <v>5</v>
      </c>
    </row>
    <row r="1926" spans="1:7">
      <c r="A1926" s="176" t="s">
        <v>4249</v>
      </c>
      <c r="B1926" s="177" t="s">
        <v>4250</v>
      </c>
      <c r="C1926" s="178" t="s">
        <v>23</v>
      </c>
      <c r="D1926" s="179">
        <v>69.84</v>
      </c>
      <c r="E1926" s="179">
        <v>21.07</v>
      </c>
      <c r="F1926" s="179">
        <v>90.91</v>
      </c>
      <c r="G1926" s="53">
        <v>9</v>
      </c>
    </row>
    <row r="1927" spans="1:7">
      <c r="A1927" s="176" t="s">
        <v>4251</v>
      </c>
      <c r="B1927" s="177" t="s">
        <v>4252</v>
      </c>
      <c r="C1927" s="178" t="s">
        <v>24</v>
      </c>
      <c r="D1927" s="179">
        <v>48.57</v>
      </c>
      <c r="E1927" s="179">
        <v>10.54</v>
      </c>
      <c r="F1927" s="179">
        <v>59.11</v>
      </c>
      <c r="G1927" s="53">
        <v>9</v>
      </c>
    </row>
    <row r="1928" spans="1:7">
      <c r="A1928" s="176" t="s">
        <v>4253</v>
      </c>
      <c r="B1928" s="177" t="s">
        <v>4254</v>
      </c>
      <c r="C1928" s="178" t="s">
        <v>24</v>
      </c>
      <c r="D1928" s="179">
        <v>23.28</v>
      </c>
      <c r="E1928" s="179">
        <v>10.54</v>
      </c>
      <c r="F1928" s="179">
        <v>33.82</v>
      </c>
      <c r="G1928" s="53">
        <v>9</v>
      </c>
    </row>
    <row r="1929" spans="1:7">
      <c r="A1929" s="176" t="s">
        <v>4255</v>
      </c>
      <c r="B1929" s="177" t="s">
        <v>4256</v>
      </c>
      <c r="C1929" s="178" t="s">
        <v>24</v>
      </c>
      <c r="D1929" s="179">
        <v>3.03</v>
      </c>
      <c r="E1929" s="179">
        <v>7.9</v>
      </c>
      <c r="F1929" s="179">
        <v>10.93</v>
      </c>
      <c r="G1929" s="53">
        <v>9</v>
      </c>
    </row>
    <row r="1930" spans="1:7">
      <c r="A1930" s="176" t="s">
        <v>4257</v>
      </c>
      <c r="B1930" s="177" t="s">
        <v>4258</v>
      </c>
      <c r="C1930" s="178" t="s">
        <v>24</v>
      </c>
      <c r="D1930" s="179">
        <v>20.86</v>
      </c>
      <c r="E1930" s="179">
        <v>10.54</v>
      </c>
      <c r="F1930" s="179">
        <v>31.4</v>
      </c>
      <c r="G1930" s="53">
        <v>9</v>
      </c>
    </row>
    <row r="1931" spans="1:7" ht="30">
      <c r="A1931" s="176" t="s">
        <v>4259</v>
      </c>
      <c r="B1931" s="177" t="s">
        <v>4260</v>
      </c>
      <c r="C1931" s="178" t="s">
        <v>24</v>
      </c>
      <c r="D1931" s="179">
        <v>830.82</v>
      </c>
      <c r="E1931" s="179">
        <v>1.07</v>
      </c>
      <c r="F1931" s="179">
        <v>831.89</v>
      </c>
      <c r="G1931" s="53">
        <v>9</v>
      </c>
    </row>
    <row r="1932" spans="1:7">
      <c r="A1932" s="176" t="s">
        <v>4261</v>
      </c>
      <c r="B1932" s="177" t="s">
        <v>4262</v>
      </c>
      <c r="C1932" s="178" t="s">
        <v>24</v>
      </c>
      <c r="D1932" s="179">
        <v>531.96</v>
      </c>
      <c r="E1932" s="179">
        <v>26.34</v>
      </c>
      <c r="F1932" s="179">
        <v>558.29999999999995</v>
      </c>
      <c r="G1932" s="53">
        <v>9</v>
      </c>
    </row>
    <row r="1933" spans="1:7">
      <c r="A1933" s="176" t="s">
        <v>4263</v>
      </c>
      <c r="B1933" s="177" t="s">
        <v>4264</v>
      </c>
      <c r="C1933" s="178" t="s">
        <v>24</v>
      </c>
      <c r="D1933" s="179">
        <v>269.81</v>
      </c>
      <c r="E1933" s="179">
        <v>26.34</v>
      </c>
      <c r="F1933" s="179">
        <v>296.14999999999998</v>
      </c>
      <c r="G1933" s="53">
        <v>9</v>
      </c>
    </row>
    <row r="1934" spans="1:7">
      <c r="A1934" s="176" t="s">
        <v>4265</v>
      </c>
      <c r="B1934" s="177" t="s">
        <v>4266</v>
      </c>
      <c r="C1934" s="178" t="s">
        <v>24</v>
      </c>
      <c r="D1934" s="179">
        <v>312.91000000000003</v>
      </c>
      <c r="E1934" s="179">
        <v>148.19999999999999</v>
      </c>
      <c r="F1934" s="179">
        <v>461.11</v>
      </c>
      <c r="G1934" s="53">
        <v>9</v>
      </c>
    </row>
    <row r="1935" spans="1:7">
      <c r="A1935" s="176" t="s">
        <v>4267</v>
      </c>
      <c r="B1935" s="177" t="s">
        <v>4268</v>
      </c>
      <c r="C1935" s="178" t="s">
        <v>4269</v>
      </c>
      <c r="D1935" s="179">
        <v>606.24</v>
      </c>
      <c r="E1935" s="179">
        <v>1.07</v>
      </c>
      <c r="F1935" s="179">
        <v>607.30999999999995</v>
      </c>
      <c r="G1935" s="53">
        <v>9</v>
      </c>
    </row>
    <row r="1936" spans="1:7">
      <c r="A1936" s="176" t="s">
        <v>4270</v>
      </c>
      <c r="B1936" s="177" t="s">
        <v>4271</v>
      </c>
      <c r="C1936" s="178" t="s">
        <v>24</v>
      </c>
      <c r="D1936" s="179">
        <v>31.07</v>
      </c>
      <c r="E1936" s="179">
        <v>52.67</v>
      </c>
      <c r="F1936" s="179">
        <v>83.74</v>
      </c>
      <c r="G1936" s="53">
        <v>9</v>
      </c>
    </row>
    <row r="1937" spans="1:7">
      <c r="A1937" s="176" t="s">
        <v>4272</v>
      </c>
      <c r="B1937" s="177" t="s">
        <v>4273</v>
      </c>
      <c r="C1937" s="178" t="s">
        <v>4269</v>
      </c>
      <c r="D1937" s="179">
        <v>450.79</v>
      </c>
      <c r="E1937" s="179">
        <v>1.07</v>
      </c>
      <c r="F1937" s="179">
        <v>451.86</v>
      </c>
      <c r="G1937" s="53">
        <v>9</v>
      </c>
    </row>
    <row r="1938" spans="1:7">
      <c r="A1938" s="176" t="s">
        <v>4274</v>
      </c>
      <c r="B1938" s="177" t="s">
        <v>4275</v>
      </c>
      <c r="C1938" s="178" t="s">
        <v>24</v>
      </c>
      <c r="D1938" s="179"/>
      <c r="E1938" s="179">
        <v>296.39999999999998</v>
      </c>
      <c r="F1938" s="179">
        <v>296.39999999999998</v>
      </c>
      <c r="G1938" s="53">
        <v>9</v>
      </c>
    </row>
    <row r="1939" spans="1:7">
      <c r="A1939" s="176" t="s">
        <v>4276</v>
      </c>
      <c r="B1939" s="177" t="s">
        <v>4277</v>
      </c>
      <c r="C1939" s="178" t="s">
        <v>16</v>
      </c>
      <c r="D1939" s="179">
        <v>26.66</v>
      </c>
      <c r="E1939" s="179">
        <v>0.86</v>
      </c>
      <c r="F1939" s="179">
        <v>27.52</v>
      </c>
      <c r="G1939" s="53">
        <v>9</v>
      </c>
    </row>
    <row r="1940" spans="1:7">
      <c r="A1940" s="176" t="s">
        <v>4278</v>
      </c>
      <c r="B1940" s="177" t="s">
        <v>4279</v>
      </c>
      <c r="C1940" s="178" t="s">
        <v>16</v>
      </c>
      <c r="D1940" s="179">
        <v>26.66</v>
      </c>
      <c r="E1940" s="179">
        <v>1.29</v>
      </c>
      <c r="F1940" s="179">
        <v>27.95</v>
      </c>
      <c r="G1940" s="53">
        <v>9</v>
      </c>
    </row>
    <row r="1941" spans="1:7" ht="30">
      <c r="A1941" s="176" t="s">
        <v>4280</v>
      </c>
      <c r="B1941" s="177" t="s">
        <v>4281</v>
      </c>
      <c r="C1941" s="178" t="s">
        <v>26</v>
      </c>
      <c r="D1941" s="179">
        <v>924</v>
      </c>
      <c r="E1941" s="179">
        <v>10.72</v>
      </c>
      <c r="F1941" s="179">
        <v>934.72</v>
      </c>
      <c r="G1941" s="53">
        <v>9</v>
      </c>
    </row>
    <row r="1942" spans="1:7" ht="30">
      <c r="A1942" s="176" t="s">
        <v>4282</v>
      </c>
      <c r="B1942" s="177" t="s">
        <v>4283</v>
      </c>
      <c r="C1942" s="178" t="s">
        <v>26</v>
      </c>
      <c r="D1942" s="179">
        <v>1152.01</v>
      </c>
      <c r="E1942" s="179">
        <v>10.72</v>
      </c>
      <c r="F1942" s="179">
        <v>1162.73</v>
      </c>
      <c r="G1942" s="53">
        <v>9</v>
      </c>
    </row>
    <row r="1943" spans="1:7">
      <c r="A1943" s="176" t="s">
        <v>4284</v>
      </c>
      <c r="B1943" s="177" t="s">
        <v>4285</v>
      </c>
      <c r="C1943" s="178" t="s">
        <v>4269</v>
      </c>
      <c r="D1943" s="179">
        <v>38.82</v>
      </c>
      <c r="E1943" s="179">
        <v>1.07</v>
      </c>
      <c r="F1943" s="179">
        <v>39.89</v>
      </c>
      <c r="G1943" s="53">
        <v>9</v>
      </c>
    </row>
    <row r="1944" spans="1:7">
      <c r="A1944" s="176" t="s">
        <v>4286</v>
      </c>
      <c r="B1944" s="177" t="s">
        <v>4287</v>
      </c>
      <c r="C1944" s="178" t="s">
        <v>24</v>
      </c>
      <c r="D1944" s="179">
        <v>19.5</v>
      </c>
      <c r="E1944" s="179">
        <v>74.099999999999994</v>
      </c>
      <c r="F1944" s="179">
        <v>93.6</v>
      </c>
      <c r="G1944" s="53">
        <v>9</v>
      </c>
    </row>
    <row r="1945" spans="1:7">
      <c r="A1945" s="176" t="s">
        <v>4288</v>
      </c>
      <c r="B1945" s="177" t="s">
        <v>4289</v>
      </c>
      <c r="C1945" s="178" t="s">
        <v>24</v>
      </c>
      <c r="D1945" s="179">
        <v>67.59</v>
      </c>
      <c r="E1945" s="179">
        <v>1.07</v>
      </c>
      <c r="F1945" s="179">
        <v>68.66</v>
      </c>
      <c r="G1945" s="53">
        <v>9</v>
      </c>
    </row>
    <row r="1946" spans="1:7">
      <c r="A1946" s="176" t="s">
        <v>4290</v>
      </c>
      <c r="B1946" s="177" t="s">
        <v>4291</v>
      </c>
      <c r="C1946" s="178" t="s">
        <v>24</v>
      </c>
      <c r="D1946" s="179">
        <v>235.53</v>
      </c>
      <c r="E1946" s="179">
        <v>148.19999999999999</v>
      </c>
      <c r="F1946" s="179">
        <v>383.73</v>
      </c>
      <c r="G1946" s="53">
        <v>9</v>
      </c>
    </row>
    <row r="1947" spans="1:7">
      <c r="A1947" s="176" t="s">
        <v>275</v>
      </c>
      <c r="B1947" s="177" t="s">
        <v>276</v>
      </c>
      <c r="C1947" s="178" t="s">
        <v>24</v>
      </c>
      <c r="D1947" s="179">
        <v>670.43</v>
      </c>
      <c r="E1947" s="179">
        <v>1.07</v>
      </c>
      <c r="F1947" s="179">
        <v>671.5</v>
      </c>
      <c r="G1947" s="53">
        <v>9</v>
      </c>
    </row>
    <row r="1948" spans="1:7" ht="30">
      <c r="A1948" s="176" t="s">
        <v>4292</v>
      </c>
      <c r="B1948" s="177" t="s">
        <v>4293</v>
      </c>
      <c r="C1948" s="178" t="s">
        <v>24</v>
      </c>
      <c r="D1948" s="179">
        <v>520.71</v>
      </c>
      <c r="E1948" s="179">
        <v>148.19999999999999</v>
      </c>
      <c r="F1948" s="179">
        <v>668.91</v>
      </c>
      <c r="G1948" s="53">
        <v>9</v>
      </c>
    </row>
    <row r="1949" spans="1:7">
      <c r="A1949" s="176" t="s">
        <v>4294</v>
      </c>
      <c r="B1949" s="177" t="s">
        <v>4295</v>
      </c>
      <c r="C1949" s="178" t="s">
        <v>24</v>
      </c>
      <c r="D1949" s="179">
        <v>2905.25</v>
      </c>
      <c r="E1949" s="179">
        <v>52.67</v>
      </c>
      <c r="F1949" s="179">
        <v>2957.92</v>
      </c>
      <c r="G1949" s="53">
        <v>9</v>
      </c>
    </row>
    <row r="1950" spans="1:7">
      <c r="A1950" s="176" t="s">
        <v>4296</v>
      </c>
      <c r="B1950" s="177" t="s">
        <v>4297</v>
      </c>
      <c r="C1950" s="178" t="s">
        <v>24</v>
      </c>
      <c r="D1950" s="179">
        <v>4375.9399999999996</v>
      </c>
      <c r="E1950" s="179">
        <v>52.67</v>
      </c>
      <c r="F1950" s="179">
        <v>4428.6099999999997</v>
      </c>
      <c r="G1950" s="53">
        <v>9</v>
      </c>
    </row>
    <row r="1951" spans="1:7">
      <c r="A1951" s="176" t="s">
        <v>4298</v>
      </c>
      <c r="B1951" s="177" t="s">
        <v>4299</v>
      </c>
      <c r="C1951" s="178" t="s">
        <v>24</v>
      </c>
      <c r="D1951" s="179">
        <v>5676.85</v>
      </c>
      <c r="E1951" s="179">
        <v>52.67</v>
      </c>
      <c r="F1951" s="179">
        <v>5729.52</v>
      </c>
      <c r="G1951" s="53">
        <v>9</v>
      </c>
    </row>
    <row r="1952" spans="1:7">
      <c r="A1952" s="176" t="s">
        <v>4300</v>
      </c>
      <c r="B1952" s="177" t="s">
        <v>4301</v>
      </c>
      <c r="C1952" s="178"/>
      <c r="D1952" s="179"/>
      <c r="E1952" s="179"/>
      <c r="F1952" s="179"/>
      <c r="G1952" s="53">
        <v>2</v>
      </c>
    </row>
    <row r="1953" spans="1:7">
      <c r="A1953" s="176" t="s">
        <v>4302</v>
      </c>
      <c r="B1953" s="177" t="s">
        <v>4303</v>
      </c>
      <c r="C1953" s="178"/>
      <c r="D1953" s="179"/>
      <c r="E1953" s="179"/>
      <c r="F1953" s="179"/>
      <c r="G1953" s="53">
        <v>5</v>
      </c>
    </row>
    <row r="1954" spans="1:7">
      <c r="A1954" s="176" t="s">
        <v>4304</v>
      </c>
      <c r="B1954" s="177" t="s">
        <v>4305</v>
      </c>
      <c r="C1954" s="178" t="s">
        <v>24</v>
      </c>
      <c r="D1954" s="179">
        <v>62.32</v>
      </c>
      <c r="E1954" s="179">
        <v>90.68</v>
      </c>
      <c r="F1954" s="179">
        <v>153</v>
      </c>
      <c r="G1954" s="53">
        <v>9</v>
      </c>
    </row>
    <row r="1955" spans="1:7">
      <c r="A1955" s="176" t="s">
        <v>4306</v>
      </c>
      <c r="B1955" s="177" t="s">
        <v>4307</v>
      </c>
      <c r="C1955" s="178" t="s">
        <v>24</v>
      </c>
      <c r="D1955" s="179">
        <v>164.12</v>
      </c>
      <c r="E1955" s="179">
        <v>126.53</v>
      </c>
      <c r="F1955" s="179">
        <v>290.64999999999998</v>
      </c>
      <c r="G1955" s="53">
        <v>9</v>
      </c>
    </row>
    <row r="1956" spans="1:7">
      <c r="A1956" s="176" t="s">
        <v>4308</v>
      </c>
      <c r="B1956" s="177" t="s">
        <v>4309</v>
      </c>
      <c r="C1956" s="178" t="s">
        <v>24</v>
      </c>
      <c r="D1956" s="179">
        <v>309.91000000000003</v>
      </c>
      <c r="E1956" s="179">
        <v>162.37</v>
      </c>
      <c r="F1956" s="179">
        <v>472.28</v>
      </c>
      <c r="G1956" s="53">
        <v>9</v>
      </c>
    </row>
    <row r="1957" spans="1:7">
      <c r="A1957" s="176" t="s">
        <v>4310</v>
      </c>
      <c r="B1957" s="177" t="s">
        <v>4311</v>
      </c>
      <c r="C1957" s="178" t="s">
        <v>24</v>
      </c>
      <c r="D1957" s="179">
        <v>519.41999999999996</v>
      </c>
      <c r="E1957" s="179">
        <v>201.33</v>
      </c>
      <c r="F1957" s="179">
        <v>720.75</v>
      </c>
      <c r="G1957" s="53">
        <v>9</v>
      </c>
    </row>
    <row r="1958" spans="1:7">
      <c r="A1958" s="176" t="s">
        <v>4312</v>
      </c>
      <c r="B1958" s="177" t="s">
        <v>4313</v>
      </c>
      <c r="C1958" s="178" t="s">
        <v>24</v>
      </c>
      <c r="D1958" s="179">
        <v>1576.62</v>
      </c>
      <c r="E1958" s="179">
        <v>269.88</v>
      </c>
      <c r="F1958" s="179">
        <v>1846.5</v>
      </c>
      <c r="G1958" s="53">
        <v>9</v>
      </c>
    </row>
    <row r="1959" spans="1:7" ht="30">
      <c r="A1959" s="176" t="s">
        <v>4314</v>
      </c>
      <c r="B1959" s="177" t="s">
        <v>4315</v>
      </c>
      <c r="C1959" s="178"/>
      <c r="D1959" s="179"/>
      <c r="E1959" s="179"/>
      <c r="F1959" s="179"/>
      <c r="G1959" s="53">
        <v>5</v>
      </c>
    </row>
    <row r="1960" spans="1:7">
      <c r="A1960" s="176" t="s">
        <v>4316</v>
      </c>
      <c r="B1960" s="177" t="s">
        <v>4317</v>
      </c>
      <c r="C1960" s="178" t="s">
        <v>24</v>
      </c>
      <c r="D1960" s="179">
        <v>72.63</v>
      </c>
      <c r="E1960" s="179">
        <v>79.010000000000005</v>
      </c>
      <c r="F1960" s="179">
        <v>151.63999999999999</v>
      </c>
      <c r="G1960" s="53">
        <v>9</v>
      </c>
    </row>
    <row r="1961" spans="1:7">
      <c r="A1961" s="176" t="s">
        <v>4318</v>
      </c>
      <c r="B1961" s="177" t="s">
        <v>4319</v>
      </c>
      <c r="C1961" s="178" t="s">
        <v>24</v>
      </c>
      <c r="D1961" s="179">
        <v>166.89</v>
      </c>
      <c r="E1961" s="179">
        <v>105.34</v>
      </c>
      <c r="F1961" s="179">
        <v>272.23</v>
      </c>
      <c r="G1961" s="53">
        <v>9</v>
      </c>
    </row>
    <row r="1962" spans="1:7">
      <c r="A1962" s="176" t="s">
        <v>4320</v>
      </c>
      <c r="B1962" s="177" t="s">
        <v>4321</v>
      </c>
      <c r="C1962" s="178" t="s">
        <v>24</v>
      </c>
      <c r="D1962" s="179">
        <v>328.88</v>
      </c>
      <c r="E1962" s="179">
        <v>131.68</v>
      </c>
      <c r="F1962" s="179">
        <v>460.56</v>
      </c>
      <c r="G1962" s="53">
        <v>9</v>
      </c>
    </row>
    <row r="1963" spans="1:7">
      <c r="A1963" s="176" t="s">
        <v>4322</v>
      </c>
      <c r="B1963" s="177" t="s">
        <v>4323</v>
      </c>
      <c r="C1963" s="178" t="s">
        <v>24</v>
      </c>
      <c r="D1963" s="179">
        <v>572.63</v>
      </c>
      <c r="E1963" s="179">
        <v>158.01</v>
      </c>
      <c r="F1963" s="179">
        <v>730.64</v>
      </c>
      <c r="G1963" s="53">
        <v>9</v>
      </c>
    </row>
    <row r="1964" spans="1:7">
      <c r="A1964" s="176" t="s">
        <v>4324</v>
      </c>
      <c r="B1964" s="177" t="s">
        <v>4325</v>
      </c>
      <c r="C1964" s="178"/>
      <c r="D1964" s="179"/>
      <c r="E1964" s="179"/>
      <c r="F1964" s="179"/>
      <c r="G1964" s="53">
        <v>5</v>
      </c>
    </row>
    <row r="1965" spans="1:7" ht="30">
      <c r="A1965" s="176" t="s">
        <v>4326</v>
      </c>
      <c r="B1965" s="177" t="s">
        <v>4327</v>
      </c>
      <c r="C1965" s="178" t="s">
        <v>24</v>
      </c>
      <c r="D1965" s="179">
        <v>425.24</v>
      </c>
      <c r="E1965" s="179">
        <v>157.52000000000001</v>
      </c>
      <c r="F1965" s="179">
        <v>582.76</v>
      </c>
      <c r="G1965" s="53">
        <v>9</v>
      </c>
    </row>
    <row r="1966" spans="1:7" ht="30">
      <c r="A1966" s="176" t="s">
        <v>4328</v>
      </c>
      <c r="B1966" s="177" t="s">
        <v>4329</v>
      </c>
      <c r="C1966" s="178" t="s">
        <v>24</v>
      </c>
      <c r="D1966" s="179">
        <v>456.12</v>
      </c>
      <c r="E1966" s="179">
        <v>157.52000000000001</v>
      </c>
      <c r="F1966" s="179">
        <v>613.64</v>
      </c>
      <c r="G1966" s="53">
        <v>9</v>
      </c>
    </row>
    <row r="1967" spans="1:7" ht="30">
      <c r="A1967" s="176" t="s">
        <v>4330</v>
      </c>
      <c r="B1967" s="177" t="s">
        <v>4331</v>
      </c>
      <c r="C1967" s="178" t="s">
        <v>24</v>
      </c>
      <c r="D1967" s="179">
        <v>662.17</v>
      </c>
      <c r="E1967" s="179">
        <v>196.91</v>
      </c>
      <c r="F1967" s="179">
        <v>859.08</v>
      </c>
      <c r="G1967" s="53">
        <v>9</v>
      </c>
    </row>
    <row r="1968" spans="1:7" ht="30">
      <c r="A1968" s="176" t="s">
        <v>4332</v>
      </c>
      <c r="B1968" s="177" t="s">
        <v>4333</v>
      </c>
      <c r="C1968" s="178" t="s">
        <v>24</v>
      </c>
      <c r="D1968" s="179">
        <v>663.32</v>
      </c>
      <c r="E1968" s="179">
        <v>196.91</v>
      </c>
      <c r="F1968" s="179">
        <v>860.23</v>
      </c>
      <c r="G1968" s="53">
        <v>9</v>
      </c>
    </row>
    <row r="1969" spans="1:7" ht="30">
      <c r="A1969" s="176" t="s">
        <v>4334</v>
      </c>
      <c r="B1969" s="177" t="s">
        <v>4335</v>
      </c>
      <c r="C1969" s="178" t="s">
        <v>24</v>
      </c>
      <c r="D1969" s="179">
        <v>791.9</v>
      </c>
      <c r="E1969" s="179">
        <v>236.28</v>
      </c>
      <c r="F1969" s="179">
        <v>1028.18</v>
      </c>
      <c r="G1969" s="53">
        <v>9</v>
      </c>
    </row>
    <row r="1970" spans="1:7" ht="30">
      <c r="A1970" s="176" t="s">
        <v>4336</v>
      </c>
      <c r="B1970" s="177" t="s">
        <v>4337</v>
      </c>
      <c r="C1970" s="178" t="s">
        <v>24</v>
      </c>
      <c r="D1970" s="179">
        <v>1382.19</v>
      </c>
      <c r="E1970" s="179">
        <v>236.28</v>
      </c>
      <c r="F1970" s="179">
        <v>1618.47</v>
      </c>
      <c r="G1970" s="53">
        <v>9</v>
      </c>
    </row>
    <row r="1971" spans="1:7">
      <c r="A1971" s="176" t="s">
        <v>4338</v>
      </c>
      <c r="B1971" s="177" t="s">
        <v>4339</v>
      </c>
      <c r="C1971" s="178"/>
      <c r="D1971" s="179"/>
      <c r="E1971" s="179"/>
      <c r="F1971" s="179"/>
      <c r="G1971" s="53">
        <v>5</v>
      </c>
    </row>
    <row r="1972" spans="1:7" ht="30">
      <c r="A1972" s="176" t="s">
        <v>4340</v>
      </c>
      <c r="B1972" s="177" t="s">
        <v>4341</v>
      </c>
      <c r="C1972" s="178" t="s">
        <v>24</v>
      </c>
      <c r="D1972" s="179">
        <v>538.11</v>
      </c>
      <c r="E1972" s="179">
        <v>118.15</v>
      </c>
      <c r="F1972" s="179">
        <v>656.26</v>
      </c>
      <c r="G1972" s="53">
        <v>9</v>
      </c>
    </row>
    <row r="1973" spans="1:7" ht="30">
      <c r="A1973" s="176" t="s">
        <v>4342</v>
      </c>
      <c r="B1973" s="177" t="s">
        <v>4343</v>
      </c>
      <c r="C1973" s="178" t="s">
        <v>24</v>
      </c>
      <c r="D1973" s="179">
        <v>675.8</v>
      </c>
      <c r="E1973" s="179">
        <v>118.15</v>
      </c>
      <c r="F1973" s="179">
        <v>793.95</v>
      </c>
      <c r="G1973" s="53">
        <v>9</v>
      </c>
    </row>
    <row r="1974" spans="1:7" ht="30">
      <c r="A1974" s="176" t="s">
        <v>4344</v>
      </c>
      <c r="B1974" s="177" t="s">
        <v>4345</v>
      </c>
      <c r="C1974" s="178" t="s">
        <v>24</v>
      </c>
      <c r="D1974" s="179">
        <v>734.03</v>
      </c>
      <c r="E1974" s="179">
        <v>157.52000000000001</v>
      </c>
      <c r="F1974" s="179">
        <v>891.55</v>
      </c>
      <c r="G1974" s="53">
        <v>9</v>
      </c>
    </row>
    <row r="1975" spans="1:7" ht="30">
      <c r="A1975" s="176" t="s">
        <v>4346</v>
      </c>
      <c r="B1975" s="177" t="s">
        <v>4347</v>
      </c>
      <c r="C1975" s="178" t="s">
        <v>24</v>
      </c>
      <c r="D1975" s="179">
        <v>1108.2</v>
      </c>
      <c r="E1975" s="179">
        <v>157.52000000000001</v>
      </c>
      <c r="F1975" s="179">
        <v>1265.72</v>
      </c>
      <c r="G1975" s="53">
        <v>9</v>
      </c>
    </row>
    <row r="1976" spans="1:7" ht="30">
      <c r="A1976" s="176" t="s">
        <v>4348</v>
      </c>
      <c r="B1976" s="177" t="s">
        <v>4349</v>
      </c>
      <c r="C1976" s="178" t="s">
        <v>24</v>
      </c>
      <c r="D1976" s="179">
        <v>918.04</v>
      </c>
      <c r="E1976" s="179">
        <v>196.91</v>
      </c>
      <c r="F1976" s="179">
        <v>1114.95</v>
      </c>
      <c r="G1976" s="53">
        <v>9</v>
      </c>
    </row>
    <row r="1977" spans="1:7" ht="30">
      <c r="A1977" s="176" t="s">
        <v>4350</v>
      </c>
      <c r="B1977" s="177" t="s">
        <v>4351</v>
      </c>
      <c r="C1977" s="178" t="s">
        <v>24</v>
      </c>
      <c r="D1977" s="179">
        <v>1608.29</v>
      </c>
      <c r="E1977" s="179">
        <v>196.91</v>
      </c>
      <c r="F1977" s="179">
        <v>1805.2</v>
      </c>
      <c r="G1977" s="53">
        <v>9</v>
      </c>
    </row>
    <row r="1978" spans="1:7">
      <c r="A1978" s="176" t="s">
        <v>4352</v>
      </c>
      <c r="B1978" s="177" t="s">
        <v>4353</v>
      </c>
      <c r="C1978" s="178"/>
      <c r="D1978" s="179"/>
      <c r="E1978" s="179"/>
      <c r="F1978" s="179"/>
      <c r="G1978" s="53">
        <v>5</v>
      </c>
    </row>
    <row r="1979" spans="1:7" ht="30">
      <c r="A1979" s="176" t="s">
        <v>4354</v>
      </c>
      <c r="B1979" s="177" t="s">
        <v>4355</v>
      </c>
      <c r="C1979" s="178" t="s">
        <v>26</v>
      </c>
      <c r="D1979" s="179">
        <v>2847.56</v>
      </c>
      <c r="E1979" s="179">
        <v>139.43</v>
      </c>
      <c r="F1979" s="179">
        <v>2986.99</v>
      </c>
      <c r="G1979" s="53">
        <v>9</v>
      </c>
    </row>
    <row r="1980" spans="1:7">
      <c r="A1980" s="176" t="s">
        <v>4356</v>
      </c>
      <c r="B1980" s="177" t="s">
        <v>4357</v>
      </c>
      <c r="C1980" s="178"/>
      <c r="D1980" s="179"/>
      <c r="E1980" s="179"/>
      <c r="F1980" s="179"/>
      <c r="G1980" s="53">
        <v>5</v>
      </c>
    </row>
    <row r="1981" spans="1:7">
      <c r="A1981" s="176" t="s">
        <v>4358</v>
      </c>
      <c r="B1981" s="177" t="s">
        <v>4359</v>
      </c>
      <c r="C1981" s="178" t="s">
        <v>25</v>
      </c>
      <c r="D1981" s="179">
        <v>122.06</v>
      </c>
      <c r="E1981" s="179">
        <v>9.3699999999999992</v>
      </c>
      <c r="F1981" s="179">
        <v>131.43</v>
      </c>
      <c r="G1981" s="53">
        <v>9</v>
      </c>
    </row>
    <row r="1982" spans="1:7">
      <c r="A1982" s="176" t="s">
        <v>4360</v>
      </c>
      <c r="B1982" s="177" t="s">
        <v>4361</v>
      </c>
      <c r="C1982" s="178"/>
      <c r="D1982" s="179"/>
      <c r="E1982" s="179"/>
      <c r="F1982" s="179"/>
      <c r="G1982" s="53">
        <v>5</v>
      </c>
    </row>
    <row r="1983" spans="1:7">
      <c r="A1983" s="176" t="s">
        <v>4362</v>
      </c>
      <c r="B1983" s="177" t="s">
        <v>4363</v>
      </c>
      <c r="C1983" s="178" t="s">
        <v>24</v>
      </c>
      <c r="D1983" s="179">
        <v>51.1</v>
      </c>
      <c r="E1983" s="179">
        <v>15.8</v>
      </c>
      <c r="F1983" s="179">
        <v>66.900000000000006</v>
      </c>
      <c r="G1983" s="53">
        <v>9</v>
      </c>
    </row>
    <row r="1984" spans="1:7">
      <c r="A1984" s="176" t="s">
        <v>4364</v>
      </c>
      <c r="B1984" s="177" t="s">
        <v>4365</v>
      </c>
      <c r="C1984" s="178" t="s">
        <v>24</v>
      </c>
      <c r="D1984" s="179">
        <v>49.53</v>
      </c>
      <c r="E1984" s="179">
        <v>26.34</v>
      </c>
      <c r="F1984" s="179">
        <v>75.87</v>
      </c>
      <c r="G1984" s="53">
        <v>9</v>
      </c>
    </row>
    <row r="1985" spans="1:7">
      <c r="A1985" s="176" t="s">
        <v>4366</v>
      </c>
      <c r="B1985" s="177" t="s">
        <v>4367</v>
      </c>
      <c r="C1985" s="178" t="s">
        <v>24</v>
      </c>
      <c r="D1985" s="179">
        <v>68.09</v>
      </c>
      <c r="E1985" s="179">
        <v>52.67</v>
      </c>
      <c r="F1985" s="179">
        <v>120.76</v>
      </c>
      <c r="G1985" s="53">
        <v>9</v>
      </c>
    </row>
    <row r="1986" spans="1:7">
      <c r="A1986" s="176" t="s">
        <v>4368</v>
      </c>
      <c r="B1986" s="177" t="s">
        <v>4369</v>
      </c>
      <c r="C1986" s="178" t="s">
        <v>24</v>
      </c>
      <c r="D1986" s="179">
        <v>203.69</v>
      </c>
      <c r="E1986" s="179">
        <v>52.67</v>
      </c>
      <c r="F1986" s="179">
        <v>256.36</v>
      </c>
      <c r="G1986" s="53">
        <v>9</v>
      </c>
    </row>
    <row r="1987" spans="1:7">
      <c r="A1987" s="176" t="s">
        <v>4370</v>
      </c>
      <c r="B1987" s="177" t="s">
        <v>4371</v>
      </c>
      <c r="C1987" s="178" t="s">
        <v>24</v>
      </c>
      <c r="D1987" s="179">
        <v>309.58999999999997</v>
      </c>
      <c r="E1987" s="179">
        <v>52.67</v>
      </c>
      <c r="F1987" s="179">
        <v>362.26</v>
      </c>
      <c r="G1987" s="53">
        <v>9</v>
      </c>
    </row>
    <row r="1988" spans="1:7">
      <c r="A1988" s="176" t="s">
        <v>4372</v>
      </c>
      <c r="B1988" s="177" t="s">
        <v>4373</v>
      </c>
      <c r="C1988" s="178" t="s">
        <v>24</v>
      </c>
      <c r="D1988" s="179">
        <v>1337.66</v>
      </c>
      <c r="E1988" s="179">
        <v>63.21</v>
      </c>
      <c r="F1988" s="179">
        <v>1400.87</v>
      </c>
      <c r="G1988" s="53">
        <v>9</v>
      </c>
    </row>
    <row r="1989" spans="1:7">
      <c r="A1989" s="176" t="s">
        <v>4374</v>
      </c>
      <c r="B1989" s="177" t="s">
        <v>4375</v>
      </c>
      <c r="C1989" s="178" t="s">
        <v>24</v>
      </c>
      <c r="D1989" s="179">
        <v>442.63</v>
      </c>
      <c r="E1989" s="179">
        <v>63.21</v>
      </c>
      <c r="F1989" s="179">
        <v>505.84</v>
      </c>
      <c r="G1989" s="53">
        <v>9</v>
      </c>
    </row>
    <row r="1990" spans="1:7">
      <c r="A1990" s="176" t="s">
        <v>4376</v>
      </c>
      <c r="B1990" s="177" t="s">
        <v>4377</v>
      </c>
      <c r="C1990" s="178"/>
      <c r="D1990" s="179"/>
      <c r="E1990" s="179"/>
      <c r="F1990" s="179"/>
      <c r="G1990" s="53">
        <v>5</v>
      </c>
    </row>
    <row r="1991" spans="1:7">
      <c r="A1991" s="176" t="s">
        <v>4378</v>
      </c>
      <c r="B1991" s="177" t="s">
        <v>4379</v>
      </c>
      <c r="C1991" s="178" t="s">
        <v>24</v>
      </c>
      <c r="D1991" s="179">
        <v>30.01</v>
      </c>
      <c r="E1991" s="179">
        <v>10.54</v>
      </c>
      <c r="F1991" s="179">
        <v>40.549999999999997</v>
      </c>
      <c r="G1991" s="53">
        <v>9</v>
      </c>
    </row>
    <row r="1992" spans="1:7">
      <c r="A1992" s="176" t="s">
        <v>4380</v>
      </c>
      <c r="B1992" s="177" t="s">
        <v>4381</v>
      </c>
      <c r="C1992" s="178" t="s">
        <v>24</v>
      </c>
      <c r="D1992" s="179">
        <v>72.58</v>
      </c>
      <c r="E1992" s="179">
        <v>10.54</v>
      </c>
      <c r="F1992" s="179">
        <v>83.12</v>
      </c>
      <c r="G1992" s="53">
        <v>9</v>
      </c>
    </row>
    <row r="1993" spans="1:7">
      <c r="A1993" s="176" t="s">
        <v>4382</v>
      </c>
      <c r="B1993" s="177" t="s">
        <v>4383</v>
      </c>
      <c r="C1993" s="178" t="s">
        <v>24</v>
      </c>
      <c r="D1993" s="179">
        <v>104.17</v>
      </c>
      <c r="E1993" s="179">
        <v>10.54</v>
      </c>
      <c r="F1993" s="179">
        <v>114.71</v>
      </c>
      <c r="G1993" s="53">
        <v>9</v>
      </c>
    </row>
    <row r="1994" spans="1:7">
      <c r="A1994" s="176" t="s">
        <v>4384</v>
      </c>
      <c r="B1994" s="177" t="s">
        <v>4385</v>
      </c>
      <c r="C1994" s="178" t="s">
        <v>24</v>
      </c>
      <c r="D1994" s="179">
        <v>154.61000000000001</v>
      </c>
      <c r="E1994" s="179">
        <v>10.54</v>
      </c>
      <c r="F1994" s="179">
        <v>165.15</v>
      </c>
      <c r="G1994" s="53">
        <v>9</v>
      </c>
    </row>
    <row r="1995" spans="1:7">
      <c r="A1995" s="176" t="s">
        <v>4386</v>
      </c>
      <c r="B1995" s="177" t="s">
        <v>4387</v>
      </c>
      <c r="C1995" s="178" t="s">
        <v>24</v>
      </c>
      <c r="D1995" s="179">
        <v>200.08</v>
      </c>
      <c r="E1995" s="179">
        <v>10.54</v>
      </c>
      <c r="F1995" s="179">
        <v>210.62</v>
      </c>
      <c r="G1995" s="53">
        <v>9</v>
      </c>
    </row>
    <row r="1996" spans="1:7">
      <c r="A1996" s="176" t="s">
        <v>4388</v>
      </c>
      <c r="B1996" s="177" t="s">
        <v>4389</v>
      </c>
      <c r="C1996" s="178" t="s">
        <v>24</v>
      </c>
      <c r="D1996" s="179">
        <v>358.8</v>
      </c>
      <c r="E1996" s="179">
        <v>10.54</v>
      </c>
      <c r="F1996" s="179">
        <v>369.34</v>
      </c>
      <c r="G1996" s="53">
        <v>9</v>
      </c>
    </row>
    <row r="1997" spans="1:7">
      <c r="A1997" s="176" t="s">
        <v>4390</v>
      </c>
      <c r="B1997" s="177" t="s">
        <v>4391</v>
      </c>
      <c r="C1997" s="178" t="s">
        <v>24</v>
      </c>
      <c r="D1997" s="179">
        <v>20.37</v>
      </c>
      <c r="E1997" s="179">
        <v>10.54</v>
      </c>
      <c r="F1997" s="179">
        <v>30.91</v>
      </c>
      <c r="G1997" s="53">
        <v>9</v>
      </c>
    </row>
    <row r="1998" spans="1:7">
      <c r="A1998" s="176" t="s">
        <v>4392</v>
      </c>
      <c r="B1998" s="177" t="s">
        <v>4393</v>
      </c>
      <c r="C1998" s="178" t="s">
        <v>24</v>
      </c>
      <c r="D1998" s="179">
        <v>18.98</v>
      </c>
      <c r="E1998" s="179">
        <v>10.54</v>
      </c>
      <c r="F1998" s="179">
        <v>29.52</v>
      </c>
      <c r="G1998" s="53">
        <v>9</v>
      </c>
    </row>
    <row r="1999" spans="1:7">
      <c r="A1999" s="176" t="s">
        <v>4394</v>
      </c>
      <c r="B1999" s="177" t="s">
        <v>4395</v>
      </c>
      <c r="C1999" s="178" t="s">
        <v>24</v>
      </c>
      <c r="D1999" s="179">
        <v>33.71</v>
      </c>
      <c r="E1999" s="179">
        <v>2.63</v>
      </c>
      <c r="F1999" s="179">
        <v>36.340000000000003</v>
      </c>
      <c r="G1999" s="53">
        <v>9</v>
      </c>
    </row>
    <row r="2000" spans="1:7">
      <c r="A2000" s="176" t="s">
        <v>4396</v>
      </c>
      <c r="B2000" s="177" t="s">
        <v>4397</v>
      </c>
      <c r="C2000" s="178"/>
      <c r="D2000" s="179"/>
      <c r="E2000" s="179"/>
      <c r="F2000" s="179"/>
      <c r="G2000" s="53">
        <v>5</v>
      </c>
    </row>
    <row r="2001" spans="1:7" ht="30">
      <c r="A2001" s="176" t="s">
        <v>4398</v>
      </c>
      <c r="B2001" s="177" t="s">
        <v>4399</v>
      </c>
      <c r="C2001" s="178" t="s">
        <v>24</v>
      </c>
      <c r="D2001" s="179">
        <v>28095.62</v>
      </c>
      <c r="E2001" s="179">
        <v>330.49</v>
      </c>
      <c r="F2001" s="179">
        <v>28426.11</v>
      </c>
      <c r="G2001" s="53">
        <v>9</v>
      </c>
    </row>
    <row r="2002" spans="1:7" ht="30">
      <c r="A2002" s="176" t="s">
        <v>4400</v>
      </c>
      <c r="B2002" s="177" t="s">
        <v>34224</v>
      </c>
      <c r="C2002" s="178" t="s">
        <v>24</v>
      </c>
      <c r="D2002" s="179">
        <v>31998.69</v>
      </c>
      <c r="E2002" s="179">
        <v>296.39999999999998</v>
      </c>
      <c r="F2002" s="179">
        <v>32295.09</v>
      </c>
      <c r="G2002" s="53">
        <v>9</v>
      </c>
    </row>
    <row r="2003" spans="1:7" ht="30">
      <c r="A2003" s="176" t="s">
        <v>4401</v>
      </c>
      <c r="B2003" s="177" t="s">
        <v>4402</v>
      </c>
      <c r="C2003" s="178" t="s">
        <v>140</v>
      </c>
      <c r="D2003" s="179">
        <v>44433.71</v>
      </c>
      <c r="E2003" s="179">
        <v>436.55</v>
      </c>
      <c r="F2003" s="179">
        <v>44870.26</v>
      </c>
      <c r="G2003" s="53">
        <v>9</v>
      </c>
    </row>
    <row r="2004" spans="1:7" ht="30">
      <c r="A2004" s="176" t="s">
        <v>4403</v>
      </c>
      <c r="B2004" s="177" t="s">
        <v>4404</v>
      </c>
      <c r="C2004" s="178" t="s">
        <v>24</v>
      </c>
      <c r="D2004" s="179">
        <v>79426.47</v>
      </c>
      <c r="E2004" s="179">
        <v>52.67</v>
      </c>
      <c r="F2004" s="179">
        <v>79479.14</v>
      </c>
      <c r="G2004" s="53">
        <v>9</v>
      </c>
    </row>
    <row r="2005" spans="1:7" ht="30">
      <c r="A2005" s="176" t="s">
        <v>4405</v>
      </c>
      <c r="B2005" s="177" t="s">
        <v>4406</v>
      </c>
      <c r="C2005" s="178" t="s">
        <v>24</v>
      </c>
      <c r="D2005" s="179">
        <v>138513.9</v>
      </c>
      <c r="E2005" s="179">
        <v>52.67</v>
      </c>
      <c r="F2005" s="179">
        <v>138566.57</v>
      </c>
      <c r="G2005" s="53">
        <v>9</v>
      </c>
    </row>
    <row r="2006" spans="1:7" ht="30">
      <c r="A2006" s="176" t="s">
        <v>193</v>
      </c>
      <c r="B2006" s="177" t="s">
        <v>192</v>
      </c>
      <c r="C2006" s="178" t="s">
        <v>24</v>
      </c>
      <c r="D2006" s="179">
        <v>18.100000000000001</v>
      </c>
      <c r="E2006" s="179">
        <v>15.8</v>
      </c>
      <c r="F2006" s="179">
        <v>33.9</v>
      </c>
      <c r="G2006" s="53">
        <v>9</v>
      </c>
    </row>
    <row r="2007" spans="1:7" ht="30">
      <c r="A2007" s="176" t="s">
        <v>4407</v>
      </c>
      <c r="B2007" s="177" t="s">
        <v>4408</v>
      </c>
      <c r="C2007" s="178" t="s">
        <v>24</v>
      </c>
      <c r="D2007" s="179">
        <v>43.69</v>
      </c>
      <c r="E2007" s="179">
        <v>15.8</v>
      </c>
      <c r="F2007" s="179">
        <v>59.49</v>
      </c>
      <c r="G2007" s="53">
        <v>9</v>
      </c>
    </row>
    <row r="2008" spans="1:7" ht="30">
      <c r="A2008" s="176" t="s">
        <v>375</v>
      </c>
      <c r="B2008" s="177" t="s">
        <v>376</v>
      </c>
      <c r="C2008" s="178" t="s">
        <v>24</v>
      </c>
      <c r="D2008" s="179">
        <v>113.25</v>
      </c>
      <c r="E2008" s="179">
        <v>31.6</v>
      </c>
      <c r="F2008" s="179">
        <v>144.85</v>
      </c>
      <c r="G2008" s="53">
        <v>9</v>
      </c>
    </row>
    <row r="2009" spans="1:7" ht="30">
      <c r="A2009" s="176" t="s">
        <v>4409</v>
      </c>
      <c r="B2009" s="177" t="s">
        <v>4410</v>
      </c>
      <c r="C2009" s="178" t="s">
        <v>24</v>
      </c>
      <c r="D2009" s="179">
        <v>187.76</v>
      </c>
      <c r="E2009" s="179">
        <v>31.6</v>
      </c>
      <c r="F2009" s="179">
        <v>219.36</v>
      </c>
      <c r="G2009" s="53">
        <v>9</v>
      </c>
    </row>
    <row r="2010" spans="1:7" ht="30">
      <c r="A2010" s="176" t="s">
        <v>377</v>
      </c>
      <c r="B2010" s="177" t="s">
        <v>378</v>
      </c>
      <c r="C2010" s="178" t="s">
        <v>24</v>
      </c>
      <c r="D2010" s="179">
        <v>135.03</v>
      </c>
      <c r="E2010" s="179">
        <v>47.41</v>
      </c>
      <c r="F2010" s="179">
        <v>182.44</v>
      </c>
      <c r="G2010" s="53">
        <v>9</v>
      </c>
    </row>
    <row r="2011" spans="1:7" ht="30">
      <c r="A2011" s="176" t="s">
        <v>144</v>
      </c>
      <c r="B2011" s="177" t="s">
        <v>145</v>
      </c>
      <c r="C2011" s="178" t="s">
        <v>24</v>
      </c>
      <c r="D2011" s="179">
        <v>227.76</v>
      </c>
      <c r="E2011" s="179">
        <v>47.41</v>
      </c>
      <c r="F2011" s="179">
        <v>275.17</v>
      </c>
      <c r="G2011" s="53">
        <v>9</v>
      </c>
    </row>
    <row r="2012" spans="1:7" ht="30">
      <c r="A2012" s="176" t="s">
        <v>4411</v>
      </c>
      <c r="B2012" s="177" t="s">
        <v>34225</v>
      </c>
      <c r="C2012" s="178" t="s">
        <v>24</v>
      </c>
      <c r="D2012" s="179">
        <v>440.85</v>
      </c>
      <c r="E2012" s="179">
        <v>52.67</v>
      </c>
      <c r="F2012" s="179">
        <v>493.52</v>
      </c>
      <c r="G2012" s="53">
        <v>9</v>
      </c>
    </row>
    <row r="2013" spans="1:7" ht="30">
      <c r="A2013" s="176" t="s">
        <v>4412</v>
      </c>
      <c r="B2013" s="177" t="s">
        <v>34226</v>
      </c>
      <c r="C2013" s="178" t="s">
        <v>24</v>
      </c>
      <c r="D2013" s="179">
        <v>630.64</v>
      </c>
      <c r="E2013" s="179">
        <v>52.67</v>
      </c>
      <c r="F2013" s="179">
        <v>683.31</v>
      </c>
      <c r="G2013" s="53">
        <v>9</v>
      </c>
    </row>
    <row r="2014" spans="1:7" ht="45">
      <c r="A2014" s="176" t="s">
        <v>4413</v>
      </c>
      <c r="B2014" s="177" t="s">
        <v>4414</v>
      </c>
      <c r="C2014" s="178" t="s">
        <v>24</v>
      </c>
      <c r="D2014" s="179">
        <v>3454.41</v>
      </c>
      <c r="E2014" s="179">
        <v>105.34</v>
      </c>
      <c r="F2014" s="179">
        <v>3559.75</v>
      </c>
      <c r="G2014" s="53">
        <v>9</v>
      </c>
    </row>
    <row r="2015" spans="1:7" ht="45">
      <c r="A2015" s="176" t="s">
        <v>4415</v>
      </c>
      <c r="B2015" s="177" t="s">
        <v>4416</v>
      </c>
      <c r="C2015" s="178" t="s">
        <v>24</v>
      </c>
      <c r="D2015" s="179">
        <v>6227.33</v>
      </c>
      <c r="E2015" s="179">
        <v>105.34</v>
      </c>
      <c r="F2015" s="179">
        <v>6332.67</v>
      </c>
      <c r="G2015" s="53">
        <v>9</v>
      </c>
    </row>
    <row r="2016" spans="1:7" ht="45">
      <c r="A2016" s="176" t="s">
        <v>4417</v>
      </c>
      <c r="B2016" s="177" t="s">
        <v>34227</v>
      </c>
      <c r="C2016" s="178" t="s">
        <v>24</v>
      </c>
      <c r="D2016" s="179">
        <v>6693.2</v>
      </c>
      <c r="E2016" s="179">
        <v>105.34</v>
      </c>
      <c r="F2016" s="179">
        <v>6798.54</v>
      </c>
      <c r="G2016" s="53">
        <v>9</v>
      </c>
    </row>
    <row r="2017" spans="1:7" ht="30">
      <c r="A2017" s="176" t="s">
        <v>4418</v>
      </c>
      <c r="B2017" s="177" t="s">
        <v>4419</v>
      </c>
      <c r="C2017" s="178" t="s">
        <v>24</v>
      </c>
      <c r="D2017" s="179">
        <v>8844.08</v>
      </c>
      <c r="E2017" s="179">
        <v>105.34</v>
      </c>
      <c r="F2017" s="179">
        <v>8949.42</v>
      </c>
      <c r="G2017" s="53">
        <v>9</v>
      </c>
    </row>
    <row r="2018" spans="1:7" ht="30">
      <c r="A2018" s="176" t="s">
        <v>4420</v>
      </c>
      <c r="B2018" s="177" t="s">
        <v>4421</v>
      </c>
      <c r="C2018" s="178" t="s">
        <v>24</v>
      </c>
      <c r="D2018" s="179">
        <v>16663.36</v>
      </c>
      <c r="E2018" s="179">
        <v>105.34</v>
      </c>
      <c r="F2018" s="179">
        <v>16768.7</v>
      </c>
      <c r="G2018" s="53">
        <v>9</v>
      </c>
    </row>
    <row r="2019" spans="1:7" ht="30">
      <c r="A2019" s="176" t="s">
        <v>4422</v>
      </c>
      <c r="B2019" s="177" t="s">
        <v>4423</v>
      </c>
      <c r="C2019" s="178" t="s">
        <v>24</v>
      </c>
      <c r="D2019" s="179">
        <v>22837.5</v>
      </c>
      <c r="E2019" s="179">
        <v>105.34</v>
      </c>
      <c r="F2019" s="179">
        <v>22942.84</v>
      </c>
      <c r="G2019" s="53">
        <v>9</v>
      </c>
    </row>
    <row r="2020" spans="1:7" ht="30">
      <c r="A2020" s="176" t="s">
        <v>4424</v>
      </c>
      <c r="B2020" s="177" t="s">
        <v>4425</v>
      </c>
      <c r="C2020" s="178" t="s">
        <v>24</v>
      </c>
      <c r="D2020" s="179">
        <v>10.97</v>
      </c>
      <c r="E2020" s="179">
        <v>10.54</v>
      </c>
      <c r="F2020" s="179">
        <v>21.51</v>
      </c>
      <c r="G2020" s="53">
        <v>9</v>
      </c>
    </row>
    <row r="2021" spans="1:7" ht="30">
      <c r="A2021" s="176" t="s">
        <v>4426</v>
      </c>
      <c r="B2021" s="177" t="s">
        <v>4427</v>
      </c>
      <c r="C2021" s="178" t="s">
        <v>24</v>
      </c>
      <c r="D2021" s="179">
        <v>13.87</v>
      </c>
      <c r="E2021" s="179">
        <v>10.54</v>
      </c>
      <c r="F2021" s="179">
        <v>24.41</v>
      </c>
      <c r="G2021" s="53">
        <v>9</v>
      </c>
    </row>
    <row r="2022" spans="1:7" ht="30">
      <c r="A2022" s="176" t="s">
        <v>4428</v>
      </c>
      <c r="B2022" s="177" t="s">
        <v>4429</v>
      </c>
      <c r="C2022" s="178" t="s">
        <v>24</v>
      </c>
      <c r="D2022" s="179">
        <v>40.049999999999997</v>
      </c>
      <c r="E2022" s="179">
        <v>10.54</v>
      </c>
      <c r="F2022" s="179">
        <v>50.59</v>
      </c>
      <c r="G2022" s="53">
        <v>9</v>
      </c>
    </row>
    <row r="2023" spans="1:7" ht="30">
      <c r="A2023" s="176" t="s">
        <v>4430</v>
      </c>
      <c r="B2023" s="177" t="s">
        <v>4431</v>
      </c>
      <c r="C2023" s="178" t="s">
        <v>24</v>
      </c>
      <c r="D2023" s="179">
        <v>44.11</v>
      </c>
      <c r="E2023" s="179">
        <v>10.54</v>
      </c>
      <c r="F2023" s="179">
        <v>54.65</v>
      </c>
      <c r="G2023" s="53">
        <v>9</v>
      </c>
    </row>
    <row r="2024" spans="1:7" ht="30">
      <c r="A2024" s="176" t="s">
        <v>4432</v>
      </c>
      <c r="B2024" s="177" t="s">
        <v>4433</v>
      </c>
      <c r="C2024" s="178" t="s">
        <v>24</v>
      </c>
      <c r="D2024" s="179">
        <v>51.7</v>
      </c>
      <c r="E2024" s="179">
        <v>10.54</v>
      </c>
      <c r="F2024" s="179">
        <v>62.24</v>
      </c>
      <c r="G2024" s="53">
        <v>9</v>
      </c>
    </row>
    <row r="2025" spans="1:7" ht="30">
      <c r="A2025" s="176" t="s">
        <v>4434</v>
      </c>
      <c r="B2025" s="177" t="s">
        <v>4435</v>
      </c>
      <c r="C2025" s="178" t="s">
        <v>24</v>
      </c>
      <c r="D2025" s="179">
        <v>134.62</v>
      </c>
      <c r="E2025" s="179">
        <v>10.54</v>
      </c>
      <c r="F2025" s="179">
        <v>145.16</v>
      </c>
      <c r="G2025" s="53">
        <v>9</v>
      </c>
    </row>
    <row r="2026" spans="1:7" ht="30">
      <c r="A2026" s="176" t="s">
        <v>4436</v>
      </c>
      <c r="B2026" s="177" t="s">
        <v>4437</v>
      </c>
      <c r="C2026" s="178" t="s">
        <v>24</v>
      </c>
      <c r="D2026" s="179">
        <v>59.28</v>
      </c>
      <c r="E2026" s="179">
        <v>10.54</v>
      </c>
      <c r="F2026" s="179">
        <v>69.819999999999993</v>
      </c>
      <c r="G2026" s="53">
        <v>9</v>
      </c>
    </row>
    <row r="2027" spans="1:7" ht="30">
      <c r="A2027" s="176" t="s">
        <v>4438</v>
      </c>
      <c r="B2027" s="177" t="s">
        <v>4439</v>
      </c>
      <c r="C2027" s="178" t="s">
        <v>24</v>
      </c>
      <c r="D2027" s="179">
        <v>63</v>
      </c>
      <c r="E2027" s="179">
        <v>10.54</v>
      </c>
      <c r="F2027" s="179">
        <v>73.540000000000006</v>
      </c>
      <c r="G2027" s="53">
        <v>9</v>
      </c>
    </row>
    <row r="2028" spans="1:7" ht="30">
      <c r="A2028" s="176" t="s">
        <v>4440</v>
      </c>
      <c r="B2028" s="177" t="s">
        <v>4441</v>
      </c>
      <c r="C2028" s="178" t="s">
        <v>24</v>
      </c>
      <c r="D2028" s="179">
        <v>67.989999999999995</v>
      </c>
      <c r="E2028" s="179">
        <v>10.54</v>
      </c>
      <c r="F2028" s="179">
        <v>78.53</v>
      </c>
      <c r="G2028" s="53">
        <v>9</v>
      </c>
    </row>
    <row r="2029" spans="1:7" ht="30">
      <c r="A2029" s="176" t="s">
        <v>4442</v>
      </c>
      <c r="B2029" s="177" t="s">
        <v>34228</v>
      </c>
      <c r="C2029" s="178" t="s">
        <v>24</v>
      </c>
      <c r="D2029" s="179">
        <v>1488.18</v>
      </c>
      <c r="E2029" s="179">
        <v>10.54</v>
      </c>
      <c r="F2029" s="179">
        <v>1498.72</v>
      </c>
      <c r="G2029" s="53">
        <v>9</v>
      </c>
    </row>
    <row r="2030" spans="1:7" ht="30">
      <c r="A2030" s="176" t="s">
        <v>4443</v>
      </c>
      <c r="B2030" s="177" t="s">
        <v>34229</v>
      </c>
      <c r="C2030" s="178" t="s">
        <v>24</v>
      </c>
      <c r="D2030" s="179">
        <v>37851.019999999997</v>
      </c>
      <c r="E2030" s="179">
        <v>105.34</v>
      </c>
      <c r="F2030" s="179">
        <v>37956.36</v>
      </c>
      <c r="G2030" s="53">
        <v>9</v>
      </c>
    </row>
    <row r="2031" spans="1:7" ht="30">
      <c r="A2031" s="176" t="s">
        <v>4444</v>
      </c>
      <c r="B2031" s="177" t="s">
        <v>34230</v>
      </c>
      <c r="C2031" s="178" t="s">
        <v>24</v>
      </c>
      <c r="D2031" s="179">
        <v>58021.27</v>
      </c>
      <c r="E2031" s="179">
        <v>105.34</v>
      </c>
      <c r="F2031" s="179">
        <v>58126.61</v>
      </c>
      <c r="G2031" s="53">
        <v>9</v>
      </c>
    </row>
    <row r="2032" spans="1:7" ht="30">
      <c r="A2032" s="176" t="s">
        <v>4445</v>
      </c>
      <c r="B2032" s="177" t="s">
        <v>4446</v>
      </c>
      <c r="C2032" s="178" t="s">
        <v>24</v>
      </c>
      <c r="D2032" s="179">
        <v>342072.91</v>
      </c>
      <c r="E2032" s="179">
        <v>52.67</v>
      </c>
      <c r="F2032" s="179">
        <v>342125.58</v>
      </c>
      <c r="G2032" s="53">
        <v>9</v>
      </c>
    </row>
    <row r="2033" spans="1:7">
      <c r="A2033" s="176" t="s">
        <v>4447</v>
      </c>
      <c r="B2033" s="177" t="s">
        <v>4448</v>
      </c>
      <c r="C2033" s="178"/>
      <c r="D2033" s="179"/>
      <c r="E2033" s="179"/>
      <c r="F2033" s="179"/>
      <c r="G2033" s="53">
        <v>5</v>
      </c>
    </row>
    <row r="2034" spans="1:7" ht="30">
      <c r="A2034" s="176" t="s">
        <v>4449</v>
      </c>
      <c r="B2034" s="177" t="s">
        <v>4450</v>
      </c>
      <c r="C2034" s="178" t="s">
        <v>24</v>
      </c>
      <c r="D2034" s="179">
        <v>2323.04</v>
      </c>
      <c r="E2034" s="179">
        <v>52.67</v>
      </c>
      <c r="F2034" s="179">
        <v>2375.71</v>
      </c>
      <c r="G2034" s="53">
        <v>9</v>
      </c>
    </row>
    <row r="2035" spans="1:7" ht="30">
      <c r="A2035" s="176" t="s">
        <v>4451</v>
      </c>
      <c r="B2035" s="177" t="s">
        <v>4452</v>
      </c>
      <c r="C2035" s="178" t="s">
        <v>24</v>
      </c>
      <c r="D2035" s="179">
        <v>2092.42</v>
      </c>
      <c r="E2035" s="179">
        <v>42.13</v>
      </c>
      <c r="F2035" s="179">
        <v>2134.5500000000002</v>
      </c>
      <c r="G2035" s="53">
        <v>9</v>
      </c>
    </row>
    <row r="2036" spans="1:7" ht="30">
      <c r="A2036" s="176" t="s">
        <v>4453</v>
      </c>
      <c r="B2036" s="177" t="s">
        <v>4454</v>
      </c>
      <c r="C2036" s="178" t="s">
        <v>24</v>
      </c>
      <c r="D2036" s="179">
        <v>1413.42</v>
      </c>
      <c r="E2036" s="179">
        <v>42.13</v>
      </c>
      <c r="F2036" s="179">
        <v>1455.55</v>
      </c>
      <c r="G2036" s="53">
        <v>9</v>
      </c>
    </row>
    <row r="2037" spans="1:7" ht="30">
      <c r="A2037" s="176" t="s">
        <v>4455</v>
      </c>
      <c r="B2037" s="177" t="s">
        <v>4456</v>
      </c>
      <c r="C2037" s="178" t="s">
        <v>24</v>
      </c>
      <c r="D2037" s="179">
        <v>2060.6</v>
      </c>
      <c r="E2037" s="179">
        <v>52.67</v>
      </c>
      <c r="F2037" s="179">
        <v>2113.27</v>
      </c>
      <c r="G2037" s="53">
        <v>9</v>
      </c>
    </row>
    <row r="2038" spans="1:7" ht="30">
      <c r="A2038" s="176" t="s">
        <v>4457</v>
      </c>
      <c r="B2038" s="177" t="s">
        <v>4458</v>
      </c>
      <c r="C2038" s="178" t="s">
        <v>24</v>
      </c>
      <c r="D2038" s="179">
        <v>2044.13</v>
      </c>
      <c r="E2038" s="179">
        <v>63.21</v>
      </c>
      <c r="F2038" s="179">
        <v>2107.34</v>
      </c>
      <c r="G2038" s="53">
        <v>9</v>
      </c>
    </row>
    <row r="2039" spans="1:7" ht="30">
      <c r="A2039" s="176" t="s">
        <v>4459</v>
      </c>
      <c r="B2039" s="177" t="s">
        <v>4460</v>
      </c>
      <c r="C2039" s="178" t="s">
        <v>24</v>
      </c>
      <c r="D2039" s="179">
        <v>4932.41</v>
      </c>
      <c r="E2039" s="179">
        <v>79.010000000000005</v>
      </c>
      <c r="F2039" s="179">
        <v>5011.42</v>
      </c>
      <c r="G2039" s="53">
        <v>9</v>
      </c>
    </row>
    <row r="2040" spans="1:7" ht="30">
      <c r="A2040" s="176" t="s">
        <v>4461</v>
      </c>
      <c r="B2040" s="177" t="s">
        <v>4462</v>
      </c>
      <c r="C2040" s="178" t="s">
        <v>24</v>
      </c>
      <c r="D2040" s="179">
        <v>9927.93</v>
      </c>
      <c r="E2040" s="179">
        <v>79.010000000000005</v>
      </c>
      <c r="F2040" s="179">
        <v>10006.94</v>
      </c>
      <c r="G2040" s="53">
        <v>9</v>
      </c>
    </row>
    <row r="2041" spans="1:7" ht="45">
      <c r="A2041" s="176" t="s">
        <v>4463</v>
      </c>
      <c r="B2041" s="177" t="s">
        <v>4464</v>
      </c>
      <c r="C2041" s="178" t="s">
        <v>24</v>
      </c>
      <c r="D2041" s="179">
        <v>1349.15</v>
      </c>
      <c r="E2041" s="179">
        <v>42.13</v>
      </c>
      <c r="F2041" s="179">
        <v>1391.28</v>
      </c>
      <c r="G2041" s="53">
        <v>9</v>
      </c>
    </row>
    <row r="2042" spans="1:7" ht="45">
      <c r="A2042" s="176" t="s">
        <v>4465</v>
      </c>
      <c r="B2042" s="177" t="s">
        <v>4466</v>
      </c>
      <c r="C2042" s="178" t="s">
        <v>24</v>
      </c>
      <c r="D2042" s="179">
        <v>1784.7</v>
      </c>
      <c r="E2042" s="179">
        <v>42.13</v>
      </c>
      <c r="F2042" s="179">
        <v>1826.83</v>
      </c>
      <c r="G2042" s="53">
        <v>9</v>
      </c>
    </row>
    <row r="2043" spans="1:7" ht="30">
      <c r="A2043" s="176" t="s">
        <v>4467</v>
      </c>
      <c r="B2043" s="177" t="s">
        <v>4468</v>
      </c>
      <c r="C2043" s="178" t="s">
        <v>24</v>
      </c>
      <c r="D2043" s="179">
        <v>4048.33</v>
      </c>
      <c r="E2043" s="179">
        <v>42.13</v>
      </c>
      <c r="F2043" s="179">
        <v>4090.46</v>
      </c>
      <c r="G2043" s="53">
        <v>9</v>
      </c>
    </row>
    <row r="2044" spans="1:7" ht="30">
      <c r="A2044" s="176" t="s">
        <v>4469</v>
      </c>
      <c r="B2044" s="177" t="s">
        <v>4470</v>
      </c>
      <c r="C2044" s="178" t="s">
        <v>24</v>
      </c>
      <c r="D2044" s="179">
        <v>4517.38</v>
      </c>
      <c r="E2044" s="179">
        <v>52.67</v>
      </c>
      <c r="F2044" s="179">
        <v>4570.05</v>
      </c>
      <c r="G2044" s="53">
        <v>9</v>
      </c>
    </row>
    <row r="2045" spans="1:7" ht="30">
      <c r="A2045" s="176" t="s">
        <v>4471</v>
      </c>
      <c r="B2045" s="177" t="s">
        <v>4472</v>
      </c>
      <c r="C2045" s="178" t="s">
        <v>24</v>
      </c>
      <c r="D2045" s="179">
        <v>9557.76</v>
      </c>
      <c r="E2045" s="179">
        <v>63.21</v>
      </c>
      <c r="F2045" s="179">
        <v>9620.9699999999993</v>
      </c>
      <c r="G2045" s="53">
        <v>9</v>
      </c>
    </row>
    <row r="2046" spans="1:7" ht="30">
      <c r="A2046" s="176" t="s">
        <v>4473</v>
      </c>
      <c r="B2046" s="177" t="s">
        <v>4474</v>
      </c>
      <c r="C2046" s="178" t="s">
        <v>24</v>
      </c>
      <c r="D2046" s="179">
        <v>352.62</v>
      </c>
      <c r="E2046" s="179">
        <v>42.13</v>
      </c>
      <c r="F2046" s="179">
        <v>394.75</v>
      </c>
      <c r="G2046" s="53">
        <v>9</v>
      </c>
    </row>
    <row r="2047" spans="1:7" ht="30">
      <c r="A2047" s="176" t="s">
        <v>4475</v>
      </c>
      <c r="B2047" s="177" t="s">
        <v>4476</v>
      </c>
      <c r="C2047" s="178" t="s">
        <v>24</v>
      </c>
      <c r="D2047" s="179">
        <v>949</v>
      </c>
      <c r="E2047" s="179">
        <v>42.13</v>
      </c>
      <c r="F2047" s="179">
        <v>991.13</v>
      </c>
      <c r="G2047" s="53">
        <v>9</v>
      </c>
    </row>
    <row r="2048" spans="1:7" ht="30">
      <c r="A2048" s="176" t="s">
        <v>4477</v>
      </c>
      <c r="B2048" s="177" t="s">
        <v>4478</v>
      </c>
      <c r="C2048" s="178" t="s">
        <v>24</v>
      </c>
      <c r="D2048" s="179">
        <v>1156.68</v>
      </c>
      <c r="E2048" s="179">
        <v>52.67</v>
      </c>
      <c r="F2048" s="179">
        <v>1209.3499999999999</v>
      </c>
      <c r="G2048" s="53">
        <v>9</v>
      </c>
    </row>
    <row r="2049" spans="1:7" ht="30">
      <c r="A2049" s="176" t="s">
        <v>4479</v>
      </c>
      <c r="B2049" s="177" t="s">
        <v>4480</v>
      </c>
      <c r="C2049" s="178" t="s">
        <v>24</v>
      </c>
      <c r="D2049" s="179">
        <v>1657.43</v>
      </c>
      <c r="E2049" s="179">
        <v>63.21</v>
      </c>
      <c r="F2049" s="179">
        <v>1720.64</v>
      </c>
      <c r="G2049" s="53">
        <v>9</v>
      </c>
    </row>
    <row r="2050" spans="1:7" ht="30">
      <c r="A2050" s="176" t="s">
        <v>4481</v>
      </c>
      <c r="B2050" s="177" t="s">
        <v>4482</v>
      </c>
      <c r="C2050" s="178" t="s">
        <v>24</v>
      </c>
      <c r="D2050" s="179">
        <v>5224.67</v>
      </c>
      <c r="E2050" s="179">
        <v>63.21</v>
      </c>
      <c r="F2050" s="179">
        <v>5287.88</v>
      </c>
      <c r="G2050" s="53">
        <v>9</v>
      </c>
    </row>
    <row r="2051" spans="1:7" ht="30">
      <c r="A2051" s="176" t="s">
        <v>4483</v>
      </c>
      <c r="B2051" s="177" t="s">
        <v>4484</v>
      </c>
      <c r="C2051" s="178" t="s">
        <v>24</v>
      </c>
      <c r="D2051" s="179">
        <v>7155.04</v>
      </c>
      <c r="E2051" s="179">
        <v>79.010000000000005</v>
      </c>
      <c r="F2051" s="179">
        <v>7234.05</v>
      </c>
      <c r="G2051" s="53">
        <v>9</v>
      </c>
    </row>
    <row r="2052" spans="1:7" ht="30">
      <c r="A2052" s="176" t="s">
        <v>4485</v>
      </c>
      <c r="B2052" s="177" t="s">
        <v>4486</v>
      </c>
      <c r="C2052" s="178" t="s">
        <v>24</v>
      </c>
      <c r="D2052" s="179">
        <v>10635.58</v>
      </c>
      <c r="E2052" s="179">
        <v>94.8</v>
      </c>
      <c r="F2052" s="179">
        <v>10730.38</v>
      </c>
      <c r="G2052" s="53">
        <v>9</v>
      </c>
    </row>
    <row r="2053" spans="1:7" ht="30">
      <c r="A2053" s="176" t="s">
        <v>4487</v>
      </c>
      <c r="B2053" s="177" t="s">
        <v>4488</v>
      </c>
      <c r="C2053" s="178" t="s">
        <v>24</v>
      </c>
      <c r="D2053" s="179">
        <v>9833.82</v>
      </c>
      <c r="E2053" s="179">
        <v>120.84</v>
      </c>
      <c r="F2053" s="179">
        <v>9954.66</v>
      </c>
      <c r="G2053" s="53">
        <v>9</v>
      </c>
    </row>
    <row r="2054" spans="1:7">
      <c r="A2054" s="176" t="s">
        <v>4489</v>
      </c>
      <c r="B2054" s="177" t="s">
        <v>4490</v>
      </c>
      <c r="C2054" s="178" t="s">
        <v>24</v>
      </c>
      <c r="D2054" s="179">
        <v>83.11</v>
      </c>
      <c r="E2054" s="179">
        <v>10.54</v>
      </c>
      <c r="F2054" s="179">
        <v>93.65</v>
      </c>
      <c r="G2054" s="53">
        <v>9</v>
      </c>
    </row>
    <row r="2055" spans="1:7" ht="30">
      <c r="A2055" s="176" t="s">
        <v>4491</v>
      </c>
      <c r="B2055" s="177" t="s">
        <v>4492</v>
      </c>
      <c r="C2055" s="178" t="s">
        <v>24</v>
      </c>
      <c r="D2055" s="179">
        <v>847.74</v>
      </c>
      <c r="E2055" s="179">
        <v>42.13</v>
      </c>
      <c r="F2055" s="179">
        <v>889.87</v>
      </c>
      <c r="G2055" s="53">
        <v>9</v>
      </c>
    </row>
    <row r="2056" spans="1:7">
      <c r="A2056" s="176" t="s">
        <v>4493</v>
      </c>
      <c r="B2056" s="177" t="s">
        <v>4494</v>
      </c>
      <c r="C2056" s="178"/>
      <c r="D2056" s="179"/>
      <c r="E2056" s="179"/>
      <c r="F2056" s="179"/>
      <c r="G2056" s="53">
        <v>5</v>
      </c>
    </row>
    <row r="2057" spans="1:7" ht="30">
      <c r="A2057" s="176" t="s">
        <v>4495</v>
      </c>
      <c r="B2057" s="177" t="s">
        <v>4496</v>
      </c>
      <c r="C2057" s="178" t="s">
        <v>24</v>
      </c>
      <c r="D2057" s="179">
        <v>2598.41</v>
      </c>
      <c r="E2057" s="179">
        <v>256.39</v>
      </c>
      <c r="F2057" s="179">
        <v>2854.8</v>
      </c>
      <c r="G2057" s="53">
        <v>9</v>
      </c>
    </row>
    <row r="2058" spans="1:7" ht="30">
      <c r="A2058" s="176" t="s">
        <v>4497</v>
      </c>
      <c r="B2058" s="177" t="s">
        <v>4498</v>
      </c>
      <c r="C2058" s="178" t="s">
        <v>24</v>
      </c>
      <c r="D2058" s="179">
        <v>1877.1</v>
      </c>
      <c r="E2058" s="179">
        <v>256.39</v>
      </c>
      <c r="F2058" s="179">
        <v>2133.4899999999998</v>
      </c>
      <c r="G2058" s="53">
        <v>9</v>
      </c>
    </row>
    <row r="2059" spans="1:7" ht="30">
      <c r="A2059" s="176" t="s">
        <v>4499</v>
      </c>
      <c r="B2059" s="177" t="s">
        <v>4500</v>
      </c>
      <c r="C2059" s="178" t="s">
        <v>24</v>
      </c>
      <c r="D2059" s="179">
        <v>508.07</v>
      </c>
      <c r="E2059" s="179">
        <v>94.55</v>
      </c>
      <c r="F2059" s="179">
        <v>602.62</v>
      </c>
      <c r="G2059" s="53">
        <v>9</v>
      </c>
    </row>
    <row r="2060" spans="1:7" ht="30">
      <c r="A2060" s="176" t="s">
        <v>4501</v>
      </c>
      <c r="B2060" s="177" t="s">
        <v>4502</v>
      </c>
      <c r="C2060" s="178" t="s">
        <v>24</v>
      </c>
      <c r="D2060" s="179">
        <v>587.05999999999995</v>
      </c>
      <c r="E2060" s="179">
        <v>94.55</v>
      </c>
      <c r="F2060" s="179">
        <v>681.61</v>
      </c>
      <c r="G2060" s="53">
        <v>9</v>
      </c>
    </row>
    <row r="2061" spans="1:7" ht="30">
      <c r="A2061" s="176" t="s">
        <v>4503</v>
      </c>
      <c r="B2061" s="177" t="s">
        <v>4504</v>
      </c>
      <c r="C2061" s="178" t="s">
        <v>24</v>
      </c>
      <c r="D2061" s="179">
        <v>501.8</v>
      </c>
      <c r="E2061" s="179">
        <v>94.55</v>
      </c>
      <c r="F2061" s="179">
        <v>596.35</v>
      </c>
      <c r="G2061" s="53">
        <v>9</v>
      </c>
    </row>
    <row r="2062" spans="1:7" ht="30">
      <c r="A2062" s="176" t="s">
        <v>4505</v>
      </c>
      <c r="B2062" s="177" t="s">
        <v>4506</v>
      </c>
      <c r="C2062" s="178" t="s">
        <v>24</v>
      </c>
      <c r="D2062" s="179">
        <v>1797.59</v>
      </c>
      <c r="E2062" s="179">
        <v>256.39</v>
      </c>
      <c r="F2062" s="179">
        <v>2053.98</v>
      </c>
      <c r="G2062" s="53">
        <v>9</v>
      </c>
    </row>
    <row r="2063" spans="1:7" ht="30">
      <c r="A2063" s="176" t="s">
        <v>4507</v>
      </c>
      <c r="B2063" s="177" t="s">
        <v>4508</v>
      </c>
      <c r="C2063" s="178" t="s">
        <v>24</v>
      </c>
      <c r="D2063" s="179">
        <v>2266.08</v>
      </c>
      <c r="E2063" s="179">
        <v>256.39</v>
      </c>
      <c r="F2063" s="179">
        <v>2522.4699999999998</v>
      </c>
      <c r="G2063" s="53">
        <v>9</v>
      </c>
    </row>
    <row r="2064" spans="1:7">
      <c r="A2064" s="176" t="s">
        <v>4509</v>
      </c>
      <c r="B2064" s="177" t="s">
        <v>4510</v>
      </c>
      <c r="C2064" s="178"/>
      <c r="D2064" s="179"/>
      <c r="E2064" s="179"/>
      <c r="F2064" s="179"/>
      <c r="G2064" s="53">
        <v>5</v>
      </c>
    </row>
    <row r="2065" spans="1:7" ht="30">
      <c r="A2065" s="176" t="s">
        <v>4511</v>
      </c>
      <c r="B2065" s="177" t="s">
        <v>4512</v>
      </c>
      <c r="C2065" s="178" t="s">
        <v>4513</v>
      </c>
      <c r="D2065" s="179">
        <v>595.45000000000005</v>
      </c>
      <c r="E2065" s="179">
        <v>0.66</v>
      </c>
      <c r="F2065" s="179">
        <v>596.11</v>
      </c>
      <c r="G2065" s="53">
        <v>9</v>
      </c>
    </row>
    <row r="2066" spans="1:7" ht="30">
      <c r="A2066" s="176" t="s">
        <v>4514</v>
      </c>
      <c r="B2066" s="177" t="s">
        <v>4515</v>
      </c>
      <c r="C2066" s="178" t="s">
        <v>4513</v>
      </c>
      <c r="D2066" s="179">
        <v>185.85</v>
      </c>
      <c r="E2066" s="179">
        <v>0.66</v>
      </c>
      <c r="F2066" s="179">
        <v>186.51</v>
      </c>
      <c r="G2066" s="53">
        <v>9</v>
      </c>
    </row>
    <row r="2067" spans="1:7">
      <c r="A2067" s="176" t="s">
        <v>4516</v>
      </c>
      <c r="B2067" s="177" t="s">
        <v>4517</v>
      </c>
      <c r="C2067" s="178"/>
      <c r="D2067" s="179"/>
      <c r="E2067" s="179"/>
      <c r="F2067" s="179"/>
      <c r="G2067" s="53">
        <v>5</v>
      </c>
    </row>
    <row r="2068" spans="1:7">
      <c r="A2068" s="176" t="s">
        <v>4518</v>
      </c>
      <c r="B2068" s="177" t="s">
        <v>4519</v>
      </c>
      <c r="C2068" s="178" t="s">
        <v>24</v>
      </c>
      <c r="D2068" s="179">
        <v>174.72</v>
      </c>
      <c r="E2068" s="179">
        <v>13.17</v>
      </c>
      <c r="F2068" s="179">
        <v>187.89</v>
      </c>
      <c r="G2068" s="53">
        <v>9</v>
      </c>
    </row>
    <row r="2069" spans="1:7">
      <c r="A2069" s="176" t="s">
        <v>4520</v>
      </c>
      <c r="B2069" s="177" t="s">
        <v>4521</v>
      </c>
      <c r="C2069" s="178" t="s">
        <v>24</v>
      </c>
      <c r="D2069" s="179">
        <v>244.39</v>
      </c>
      <c r="E2069" s="179">
        <v>13.17</v>
      </c>
      <c r="F2069" s="179">
        <v>257.56</v>
      </c>
      <c r="G2069" s="53">
        <v>9</v>
      </c>
    </row>
    <row r="2070" spans="1:7">
      <c r="A2070" s="176" t="s">
        <v>4522</v>
      </c>
      <c r="B2070" s="177" t="s">
        <v>4523</v>
      </c>
      <c r="C2070" s="178" t="s">
        <v>24</v>
      </c>
      <c r="D2070" s="179">
        <v>290.27</v>
      </c>
      <c r="E2070" s="179">
        <v>13.17</v>
      </c>
      <c r="F2070" s="179">
        <v>303.44</v>
      </c>
      <c r="G2070" s="53">
        <v>9</v>
      </c>
    </row>
    <row r="2071" spans="1:7">
      <c r="A2071" s="176" t="s">
        <v>4524</v>
      </c>
      <c r="B2071" s="177" t="s">
        <v>4525</v>
      </c>
      <c r="C2071" s="178" t="s">
        <v>24</v>
      </c>
      <c r="D2071" s="179">
        <v>298.54000000000002</v>
      </c>
      <c r="E2071" s="179">
        <v>13.17</v>
      </c>
      <c r="F2071" s="179">
        <v>311.70999999999998</v>
      </c>
      <c r="G2071" s="53">
        <v>9</v>
      </c>
    </row>
    <row r="2072" spans="1:7">
      <c r="A2072" s="176" t="s">
        <v>4526</v>
      </c>
      <c r="B2072" s="177" t="s">
        <v>4527</v>
      </c>
      <c r="C2072" s="178" t="s">
        <v>24</v>
      </c>
      <c r="D2072" s="179">
        <v>342.06</v>
      </c>
      <c r="E2072" s="179">
        <v>13.17</v>
      </c>
      <c r="F2072" s="179">
        <v>355.23</v>
      </c>
      <c r="G2072" s="53">
        <v>9</v>
      </c>
    </row>
    <row r="2073" spans="1:7">
      <c r="A2073" s="176" t="s">
        <v>4528</v>
      </c>
      <c r="B2073" s="177" t="s">
        <v>4529</v>
      </c>
      <c r="C2073" s="178" t="s">
        <v>24</v>
      </c>
      <c r="D2073" s="179">
        <v>456.43</v>
      </c>
      <c r="E2073" s="179">
        <v>13.17</v>
      </c>
      <c r="F2073" s="179">
        <v>469.6</v>
      </c>
      <c r="G2073" s="53">
        <v>9</v>
      </c>
    </row>
    <row r="2074" spans="1:7">
      <c r="A2074" s="176" t="s">
        <v>4530</v>
      </c>
      <c r="B2074" s="177" t="s">
        <v>4531</v>
      </c>
      <c r="C2074" s="178" t="s">
        <v>24</v>
      </c>
      <c r="D2074" s="179">
        <v>318.01</v>
      </c>
      <c r="E2074" s="179">
        <v>13.17</v>
      </c>
      <c r="F2074" s="179">
        <v>331.18</v>
      </c>
      <c r="G2074" s="53">
        <v>9</v>
      </c>
    </row>
    <row r="2075" spans="1:7">
      <c r="A2075" s="176" t="s">
        <v>4532</v>
      </c>
      <c r="B2075" s="177" t="s">
        <v>4533</v>
      </c>
      <c r="C2075" s="178" t="s">
        <v>24</v>
      </c>
      <c r="D2075" s="179">
        <v>1892.24</v>
      </c>
      <c r="E2075" s="179">
        <v>13.17</v>
      </c>
      <c r="F2075" s="179">
        <v>1905.41</v>
      </c>
      <c r="G2075" s="53">
        <v>9</v>
      </c>
    </row>
    <row r="2076" spans="1:7">
      <c r="A2076" s="176" t="s">
        <v>4534</v>
      </c>
      <c r="B2076" s="177" t="s">
        <v>4535</v>
      </c>
      <c r="C2076" s="178" t="s">
        <v>24</v>
      </c>
      <c r="D2076" s="179">
        <v>198.37</v>
      </c>
      <c r="E2076" s="179">
        <v>13.17</v>
      </c>
      <c r="F2076" s="179">
        <v>211.54</v>
      </c>
      <c r="G2076" s="53">
        <v>9</v>
      </c>
    </row>
    <row r="2077" spans="1:7">
      <c r="A2077" s="176" t="s">
        <v>4536</v>
      </c>
      <c r="B2077" s="177" t="s">
        <v>4537</v>
      </c>
      <c r="C2077" s="178"/>
      <c r="D2077" s="179"/>
      <c r="E2077" s="179"/>
      <c r="F2077" s="179"/>
      <c r="G2077" s="53">
        <v>5</v>
      </c>
    </row>
    <row r="2078" spans="1:7" ht="30">
      <c r="A2078" s="176" t="s">
        <v>4538</v>
      </c>
      <c r="B2078" s="177" t="s">
        <v>4539</v>
      </c>
      <c r="C2078" s="178" t="s">
        <v>24</v>
      </c>
      <c r="D2078" s="179">
        <v>3844.61</v>
      </c>
      <c r="E2078" s="179">
        <v>79.73</v>
      </c>
      <c r="F2078" s="179">
        <v>3924.34</v>
      </c>
      <c r="G2078" s="53">
        <v>9</v>
      </c>
    </row>
    <row r="2079" spans="1:7" ht="30">
      <c r="A2079" s="176" t="s">
        <v>4540</v>
      </c>
      <c r="B2079" s="177" t="s">
        <v>4541</v>
      </c>
      <c r="C2079" s="178" t="s">
        <v>24</v>
      </c>
      <c r="D2079" s="179">
        <v>5658.96</v>
      </c>
      <c r="E2079" s="179">
        <v>79.73</v>
      </c>
      <c r="F2079" s="179">
        <v>5738.69</v>
      </c>
      <c r="G2079" s="53">
        <v>9</v>
      </c>
    </row>
    <row r="2080" spans="1:7" ht="30">
      <c r="A2080" s="176" t="s">
        <v>4542</v>
      </c>
      <c r="B2080" s="177" t="s">
        <v>4543</v>
      </c>
      <c r="C2080" s="178" t="s">
        <v>24</v>
      </c>
      <c r="D2080" s="179">
        <v>3178.56</v>
      </c>
      <c r="E2080" s="179">
        <v>79.73</v>
      </c>
      <c r="F2080" s="179">
        <v>3258.29</v>
      </c>
      <c r="G2080" s="53">
        <v>9</v>
      </c>
    </row>
    <row r="2081" spans="1:7">
      <c r="A2081" s="176" t="s">
        <v>4544</v>
      </c>
      <c r="B2081" s="177" t="s">
        <v>4545</v>
      </c>
      <c r="C2081" s="178"/>
      <c r="D2081" s="179"/>
      <c r="E2081" s="179"/>
      <c r="F2081" s="179"/>
      <c r="G2081" s="53">
        <v>5</v>
      </c>
    </row>
    <row r="2082" spans="1:7">
      <c r="A2082" s="176" t="s">
        <v>4546</v>
      </c>
      <c r="B2082" s="177" t="s">
        <v>4547</v>
      </c>
      <c r="C2082" s="178" t="s">
        <v>24</v>
      </c>
      <c r="D2082" s="179">
        <v>280.5</v>
      </c>
      <c r="E2082" s="179">
        <v>79.73</v>
      </c>
      <c r="F2082" s="179">
        <v>360.23</v>
      </c>
      <c r="G2082" s="53">
        <v>9</v>
      </c>
    </row>
    <row r="2083" spans="1:7">
      <c r="A2083" s="176" t="s">
        <v>4548</v>
      </c>
      <c r="B2083" s="177" t="s">
        <v>4549</v>
      </c>
      <c r="C2083" s="178" t="s">
        <v>24</v>
      </c>
      <c r="D2083" s="179">
        <v>220.37</v>
      </c>
      <c r="E2083" s="179">
        <v>79.73</v>
      </c>
      <c r="F2083" s="179">
        <v>300.10000000000002</v>
      </c>
      <c r="G2083" s="53">
        <v>9</v>
      </c>
    </row>
    <row r="2084" spans="1:7">
      <c r="A2084" s="176" t="s">
        <v>4550</v>
      </c>
      <c r="B2084" s="177" t="s">
        <v>4551</v>
      </c>
      <c r="C2084" s="178" t="s">
        <v>24</v>
      </c>
      <c r="D2084" s="179">
        <v>475.76</v>
      </c>
      <c r="E2084" s="179">
        <v>79.73</v>
      </c>
      <c r="F2084" s="179">
        <v>555.49</v>
      </c>
      <c r="G2084" s="53">
        <v>9</v>
      </c>
    </row>
    <row r="2085" spans="1:7">
      <c r="A2085" s="176" t="s">
        <v>4552</v>
      </c>
      <c r="B2085" s="177" t="s">
        <v>4553</v>
      </c>
      <c r="C2085" s="178" t="s">
        <v>24</v>
      </c>
      <c r="D2085" s="179">
        <v>144.25</v>
      </c>
      <c r="E2085" s="179">
        <v>79.73</v>
      </c>
      <c r="F2085" s="179">
        <v>223.98</v>
      </c>
      <c r="G2085" s="53">
        <v>9</v>
      </c>
    </row>
    <row r="2086" spans="1:7">
      <c r="A2086" s="176" t="s">
        <v>4554</v>
      </c>
      <c r="B2086" s="177" t="s">
        <v>4555</v>
      </c>
      <c r="C2086" s="178"/>
      <c r="D2086" s="179"/>
      <c r="E2086" s="179"/>
      <c r="F2086" s="179"/>
      <c r="G2086" s="53">
        <v>5</v>
      </c>
    </row>
    <row r="2087" spans="1:7">
      <c r="A2087" s="176" t="s">
        <v>4556</v>
      </c>
      <c r="B2087" s="177" t="s">
        <v>4557</v>
      </c>
      <c r="C2087" s="178" t="s">
        <v>24</v>
      </c>
      <c r="D2087" s="179">
        <v>34.380000000000003</v>
      </c>
      <c r="E2087" s="179">
        <v>7.9</v>
      </c>
      <c r="F2087" s="179">
        <v>42.28</v>
      </c>
      <c r="G2087" s="53">
        <v>9</v>
      </c>
    </row>
    <row r="2088" spans="1:7" ht="30">
      <c r="A2088" s="176" t="s">
        <v>4558</v>
      </c>
      <c r="B2088" s="177" t="s">
        <v>4559</v>
      </c>
      <c r="C2088" s="178" t="s">
        <v>24</v>
      </c>
      <c r="D2088" s="179">
        <v>40.76</v>
      </c>
      <c r="E2088" s="179">
        <v>2.63</v>
      </c>
      <c r="F2088" s="179">
        <v>43.39</v>
      </c>
      <c r="G2088" s="53">
        <v>9</v>
      </c>
    </row>
    <row r="2089" spans="1:7">
      <c r="A2089" s="176" t="s">
        <v>4560</v>
      </c>
      <c r="B2089" s="177" t="s">
        <v>4561</v>
      </c>
      <c r="C2089" s="178" t="s">
        <v>24</v>
      </c>
      <c r="D2089" s="179">
        <v>23.27</v>
      </c>
      <c r="E2089" s="179">
        <v>7.9</v>
      </c>
      <c r="F2089" s="179">
        <v>31.17</v>
      </c>
      <c r="G2089" s="53">
        <v>9</v>
      </c>
    </row>
    <row r="2090" spans="1:7" ht="30">
      <c r="A2090" s="176" t="s">
        <v>4562</v>
      </c>
      <c r="B2090" s="177" t="s">
        <v>4563</v>
      </c>
      <c r="C2090" s="178" t="s">
        <v>24</v>
      </c>
      <c r="D2090" s="179"/>
      <c r="E2090" s="179">
        <v>26.34</v>
      </c>
      <c r="F2090" s="179">
        <v>26.34</v>
      </c>
      <c r="G2090" s="53">
        <v>9</v>
      </c>
    </row>
    <row r="2091" spans="1:7" ht="30">
      <c r="A2091" s="176" t="s">
        <v>4564</v>
      </c>
      <c r="B2091" s="177" t="s">
        <v>4565</v>
      </c>
      <c r="C2091" s="178" t="s">
        <v>26</v>
      </c>
      <c r="D2091" s="179"/>
      <c r="E2091" s="179">
        <v>37.049999999999997</v>
      </c>
      <c r="F2091" s="179">
        <v>37.049999999999997</v>
      </c>
      <c r="G2091" s="53">
        <v>9</v>
      </c>
    </row>
    <row r="2092" spans="1:7" ht="30">
      <c r="A2092" s="176" t="s">
        <v>4566</v>
      </c>
      <c r="B2092" s="177" t="s">
        <v>4567</v>
      </c>
      <c r="C2092" s="178" t="s">
        <v>26</v>
      </c>
      <c r="D2092" s="179"/>
      <c r="E2092" s="179">
        <v>74.099999999999994</v>
      </c>
      <c r="F2092" s="179">
        <v>74.099999999999994</v>
      </c>
      <c r="G2092" s="53">
        <v>9</v>
      </c>
    </row>
    <row r="2093" spans="1:7" ht="30">
      <c r="A2093" s="176" t="s">
        <v>4568</v>
      </c>
      <c r="B2093" s="177" t="s">
        <v>4569</v>
      </c>
      <c r="C2093" s="178" t="s">
        <v>24</v>
      </c>
      <c r="D2093" s="179">
        <v>1477.2</v>
      </c>
      <c r="E2093" s="179">
        <v>2.14</v>
      </c>
      <c r="F2093" s="179">
        <v>1479.34</v>
      </c>
      <c r="G2093" s="53">
        <v>9</v>
      </c>
    </row>
    <row r="2094" spans="1:7">
      <c r="A2094" s="176" t="s">
        <v>4570</v>
      </c>
      <c r="B2094" s="177" t="s">
        <v>4571</v>
      </c>
      <c r="C2094" s="178" t="s">
        <v>24</v>
      </c>
      <c r="D2094" s="179">
        <v>130.97</v>
      </c>
      <c r="E2094" s="179">
        <v>5.36</v>
      </c>
      <c r="F2094" s="179">
        <v>136.33000000000001</v>
      </c>
      <c r="G2094" s="53">
        <v>9</v>
      </c>
    </row>
    <row r="2095" spans="1:7">
      <c r="A2095" s="176" t="s">
        <v>4572</v>
      </c>
      <c r="B2095" s="177" t="s">
        <v>4573</v>
      </c>
      <c r="C2095" s="178" t="s">
        <v>26</v>
      </c>
      <c r="D2095" s="179">
        <v>418.9</v>
      </c>
      <c r="E2095" s="179">
        <v>37.049999999999997</v>
      </c>
      <c r="F2095" s="179">
        <v>455.95</v>
      </c>
      <c r="G2095" s="53">
        <v>9</v>
      </c>
    </row>
    <row r="2096" spans="1:7" ht="30">
      <c r="A2096" s="176" t="s">
        <v>4574</v>
      </c>
      <c r="B2096" s="177" t="s">
        <v>34231</v>
      </c>
      <c r="C2096" s="178" t="s">
        <v>24</v>
      </c>
      <c r="D2096" s="179">
        <v>8853.56</v>
      </c>
      <c r="E2096" s="179">
        <v>59.28</v>
      </c>
      <c r="F2096" s="179">
        <v>8912.84</v>
      </c>
      <c r="G2096" s="53">
        <v>9</v>
      </c>
    </row>
    <row r="2097" spans="1:7" ht="30">
      <c r="A2097" s="176" t="s">
        <v>4575</v>
      </c>
      <c r="B2097" s="177" t="s">
        <v>34232</v>
      </c>
      <c r="C2097" s="178" t="s">
        <v>24</v>
      </c>
      <c r="D2097" s="179">
        <v>33488.300000000003</v>
      </c>
      <c r="E2097" s="179">
        <v>59.28</v>
      </c>
      <c r="F2097" s="179">
        <v>33547.58</v>
      </c>
      <c r="G2097" s="53">
        <v>9</v>
      </c>
    </row>
    <row r="2098" spans="1:7">
      <c r="A2098" s="176" t="s">
        <v>4576</v>
      </c>
      <c r="B2098" s="177" t="s">
        <v>4577</v>
      </c>
      <c r="C2098" s="178" t="s">
        <v>24</v>
      </c>
      <c r="D2098" s="179">
        <v>668.87</v>
      </c>
      <c r="E2098" s="179">
        <v>26.34</v>
      </c>
      <c r="F2098" s="179">
        <v>695.21</v>
      </c>
      <c r="G2098" s="53">
        <v>9</v>
      </c>
    </row>
    <row r="2099" spans="1:7">
      <c r="A2099" s="176" t="s">
        <v>4578</v>
      </c>
      <c r="B2099" s="177" t="s">
        <v>4579</v>
      </c>
      <c r="C2099" s="178"/>
      <c r="D2099" s="179"/>
      <c r="E2099" s="179"/>
      <c r="F2099" s="179"/>
      <c r="G2099" s="53">
        <v>5</v>
      </c>
    </row>
    <row r="2100" spans="1:7" ht="30">
      <c r="A2100" s="176" t="s">
        <v>4580</v>
      </c>
      <c r="B2100" s="177" t="s">
        <v>4581</v>
      </c>
      <c r="C2100" s="178" t="s">
        <v>24</v>
      </c>
      <c r="D2100" s="179">
        <v>1035.92</v>
      </c>
      <c r="E2100" s="179">
        <v>26.34</v>
      </c>
      <c r="F2100" s="179">
        <v>1062.26</v>
      </c>
      <c r="G2100" s="53">
        <v>9</v>
      </c>
    </row>
    <row r="2101" spans="1:7">
      <c r="A2101" s="176" t="s">
        <v>4582</v>
      </c>
      <c r="B2101" s="177" t="s">
        <v>4583</v>
      </c>
      <c r="C2101" s="178"/>
      <c r="D2101" s="179"/>
      <c r="E2101" s="179"/>
      <c r="F2101" s="179"/>
      <c r="G2101" s="53">
        <v>5</v>
      </c>
    </row>
    <row r="2102" spans="1:7">
      <c r="A2102" s="176" t="s">
        <v>4584</v>
      </c>
      <c r="B2102" s="177" t="s">
        <v>4585</v>
      </c>
      <c r="C2102" s="178" t="s">
        <v>24</v>
      </c>
      <c r="D2102" s="179">
        <v>747.67</v>
      </c>
      <c r="E2102" s="179">
        <v>79.73</v>
      </c>
      <c r="F2102" s="179">
        <v>827.4</v>
      </c>
      <c r="G2102" s="53">
        <v>9</v>
      </c>
    </row>
    <row r="2103" spans="1:7">
      <c r="A2103" s="176" t="s">
        <v>4586</v>
      </c>
      <c r="B2103" s="177" t="s">
        <v>4587</v>
      </c>
      <c r="C2103" s="178"/>
      <c r="D2103" s="179"/>
      <c r="E2103" s="179"/>
      <c r="F2103" s="179"/>
      <c r="G2103" s="53">
        <v>5</v>
      </c>
    </row>
    <row r="2104" spans="1:7" ht="30">
      <c r="A2104" s="176" t="s">
        <v>4588</v>
      </c>
      <c r="B2104" s="177" t="s">
        <v>4589</v>
      </c>
      <c r="C2104" s="178" t="s">
        <v>24</v>
      </c>
      <c r="D2104" s="179">
        <v>47.56</v>
      </c>
      <c r="E2104" s="179">
        <v>29.86</v>
      </c>
      <c r="F2104" s="179">
        <v>77.42</v>
      </c>
      <c r="G2104" s="53">
        <v>9</v>
      </c>
    </row>
    <row r="2105" spans="1:7" ht="30">
      <c r="A2105" s="176" t="s">
        <v>4590</v>
      </c>
      <c r="B2105" s="177" t="s">
        <v>4591</v>
      </c>
      <c r="C2105" s="178" t="s">
        <v>24</v>
      </c>
      <c r="D2105" s="179">
        <v>108.53</v>
      </c>
      <c r="E2105" s="179">
        <v>29.86</v>
      </c>
      <c r="F2105" s="179">
        <v>138.38999999999999</v>
      </c>
      <c r="G2105" s="53">
        <v>9</v>
      </c>
    </row>
    <row r="2106" spans="1:7" ht="45">
      <c r="A2106" s="176" t="s">
        <v>4592</v>
      </c>
      <c r="B2106" s="177" t="s">
        <v>24677</v>
      </c>
      <c r="C2106" s="178" t="s">
        <v>24</v>
      </c>
      <c r="D2106" s="179">
        <v>516.51</v>
      </c>
      <c r="E2106" s="179">
        <v>33.130000000000003</v>
      </c>
      <c r="F2106" s="179">
        <v>549.64</v>
      </c>
      <c r="G2106" s="53">
        <v>9</v>
      </c>
    </row>
    <row r="2107" spans="1:7" ht="45">
      <c r="A2107" s="176" t="s">
        <v>4593</v>
      </c>
      <c r="B2107" s="177" t="s">
        <v>4594</v>
      </c>
      <c r="C2107" s="178" t="s">
        <v>24</v>
      </c>
      <c r="D2107" s="179">
        <v>7174.58</v>
      </c>
      <c r="E2107" s="179">
        <v>33.130000000000003</v>
      </c>
      <c r="F2107" s="179">
        <v>7207.71</v>
      </c>
      <c r="G2107" s="53">
        <v>9</v>
      </c>
    </row>
    <row r="2108" spans="1:7" ht="45">
      <c r="A2108" s="176" t="s">
        <v>4595</v>
      </c>
      <c r="B2108" s="177" t="s">
        <v>4596</v>
      </c>
      <c r="C2108" s="178" t="s">
        <v>24</v>
      </c>
      <c r="D2108" s="179">
        <v>2554.81</v>
      </c>
      <c r="E2108" s="179">
        <v>33.130000000000003</v>
      </c>
      <c r="F2108" s="179">
        <v>2587.94</v>
      </c>
      <c r="G2108" s="53">
        <v>9</v>
      </c>
    </row>
    <row r="2109" spans="1:7" ht="45">
      <c r="A2109" s="176" t="s">
        <v>4597</v>
      </c>
      <c r="B2109" s="177" t="s">
        <v>24678</v>
      </c>
      <c r="C2109" s="178" t="s">
        <v>24</v>
      </c>
      <c r="D2109" s="179">
        <v>763.84</v>
      </c>
      <c r="E2109" s="179">
        <v>33.130000000000003</v>
      </c>
      <c r="F2109" s="179">
        <v>796.97</v>
      </c>
      <c r="G2109" s="53">
        <v>9</v>
      </c>
    </row>
    <row r="2110" spans="1:7">
      <c r="A2110" s="176" t="s">
        <v>4598</v>
      </c>
      <c r="B2110" s="177" t="s">
        <v>4599</v>
      </c>
      <c r="C2110" s="178"/>
      <c r="D2110" s="179"/>
      <c r="E2110" s="179"/>
      <c r="F2110" s="179"/>
      <c r="G2110" s="53">
        <v>5</v>
      </c>
    </row>
    <row r="2111" spans="1:7" ht="30">
      <c r="A2111" s="176" t="s">
        <v>4600</v>
      </c>
      <c r="B2111" s="177" t="s">
        <v>34233</v>
      </c>
      <c r="C2111" s="178" t="s">
        <v>24</v>
      </c>
      <c r="D2111" s="179">
        <v>652.79</v>
      </c>
      <c r="E2111" s="179">
        <v>86.76</v>
      </c>
      <c r="F2111" s="179">
        <v>739.55</v>
      </c>
      <c r="G2111" s="53">
        <v>9</v>
      </c>
    </row>
    <row r="2112" spans="1:7" ht="30">
      <c r="A2112" s="176" t="s">
        <v>4601</v>
      </c>
      <c r="B2112" s="177" t="s">
        <v>4602</v>
      </c>
      <c r="C2112" s="178" t="s">
        <v>24</v>
      </c>
      <c r="D2112" s="179">
        <v>443.1</v>
      </c>
      <c r="E2112" s="179">
        <v>86.76</v>
      </c>
      <c r="F2112" s="179">
        <v>529.86</v>
      </c>
      <c r="G2112" s="53">
        <v>9</v>
      </c>
    </row>
    <row r="2113" spans="1:7" ht="30">
      <c r="A2113" s="176" t="s">
        <v>4603</v>
      </c>
      <c r="B2113" s="177" t="s">
        <v>4604</v>
      </c>
      <c r="C2113" s="178" t="s">
        <v>24</v>
      </c>
      <c r="D2113" s="179">
        <v>423.14</v>
      </c>
      <c r="E2113" s="179">
        <v>86.76</v>
      </c>
      <c r="F2113" s="179">
        <v>509.9</v>
      </c>
      <c r="G2113" s="53">
        <v>9</v>
      </c>
    </row>
    <row r="2114" spans="1:7" ht="45">
      <c r="A2114" s="176" t="s">
        <v>4605</v>
      </c>
      <c r="B2114" s="177" t="s">
        <v>4606</v>
      </c>
      <c r="C2114" s="178" t="s">
        <v>24</v>
      </c>
      <c r="D2114" s="179">
        <v>436.16</v>
      </c>
      <c r="E2114" s="179">
        <v>86.76</v>
      </c>
      <c r="F2114" s="179">
        <v>522.91999999999996</v>
      </c>
      <c r="G2114" s="53">
        <v>9</v>
      </c>
    </row>
    <row r="2115" spans="1:7" ht="45">
      <c r="A2115" s="176" t="s">
        <v>4607</v>
      </c>
      <c r="B2115" s="177" t="s">
        <v>4608</v>
      </c>
      <c r="C2115" s="178" t="s">
        <v>24</v>
      </c>
      <c r="D2115" s="179">
        <v>670.12</v>
      </c>
      <c r="E2115" s="179">
        <v>86.76</v>
      </c>
      <c r="F2115" s="179">
        <v>756.88</v>
      </c>
      <c r="G2115" s="53">
        <v>9</v>
      </c>
    </row>
    <row r="2116" spans="1:7" ht="30">
      <c r="A2116" s="176" t="s">
        <v>4609</v>
      </c>
      <c r="B2116" s="177" t="s">
        <v>4610</v>
      </c>
      <c r="C2116" s="178" t="s">
        <v>140</v>
      </c>
      <c r="D2116" s="179">
        <v>55152.63</v>
      </c>
      <c r="E2116" s="179">
        <v>120.84</v>
      </c>
      <c r="F2116" s="179">
        <v>55273.47</v>
      </c>
      <c r="G2116" s="53">
        <v>9</v>
      </c>
    </row>
    <row r="2117" spans="1:7" ht="30">
      <c r="A2117" s="176" t="s">
        <v>4611</v>
      </c>
      <c r="B2117" s="177" t="s">
        <v>4612</v>
      </c>
      <c r="C2117" s="178"/>
      <c r="D2117" s="179"/>
      <c r="E2117" s="179"/>
      <c r="F2117" s="179"/>
      <c r="G2117" s="53">
        <v>2</v>
      </c>
    </row>
    <row r="2118" spans="1:7">
      <c r="A2118" s="176" t="s">
        <v>4613</v>
      </c>
      <c r="B2118" s="177" t="s">
        <v>4614</v>
      </c>
      <c r="C2118" s="178"/>
      <c r="D2118" s="179"/>
      <c r="E2118" s="179"/>
      <c r="F2118" s="179"/>
      <c r="G2118" s="53">
        <v>5</v>
      </c>
    </row>
    <row r="2119" spans="1:7">
      <c r="A2119" s="176" t="s">
        <v>4615</v>
      </c>
      <c r="B2119" s="177" t="s">
        <v>4616</v>
      </c>
      <c r="C2119" s="178" t="s">
        <v>23</v>
      </c>
      <c r="D2119" s="179">
        <v>6.69</v>
      </c>
      <c r="E2119" s="179">
        <v>26.34</v>
      </c>
      <c r="F2119" s="179">
        <v>33.03</v>
      </c>
      <c r="G2119" s="53">
        <v>9</v>
      </c>
    </row>
    <row r="2120" spans="1:7">
      <c r="A2120" s="176" t="s">
        <v>152</v>
      </c>
      <c r="B2120" s="177" t="s">
        <v>153</v>
      </c>
      <c r="C2120" s="178" t="s">
        <v>23</v>
      </c>
      <c r="D2120" s="179">
        <v>9.89</v>
      </c>
      <c r="E2120" s="179">
        <v>31.6</v>
      </c>
      <c r="F2120" s="179">
        <v>41.49</v>
      </c>
      <c r="G2120" s="53">
        <v>9</v>
      </c>
    </row>
    <row r="2121" spans="1:7">
      <c r="A2121" s="176" t="s">
        <v>4617</v>
      </c>
      <c r="B2121" s="177" t="s">
        <v>4618</v>
      </c>
      <c r="C2121" s="178" t="s">
        <v>23</v>
      </c>
      <c r="D2121" s="179">
        <v>15.54</v>
      </c>
      <c r="E2121" s="179">
        <v>36.869999999999997</v>
      </c>
      <c r="F2121" s="179">
        <v>52.41</v>
      </c>
      <c r="G2121" s="53">
        <v>9</v>
      </c>
    </row>
    <row r="2122" spans="1:7">
      <c r="A2122" s="176" t="s">
        <v>4619</v>
      </c>
      <c r="B2122" s="177" t="s">
        <v>4620</v>
      </c>
      <c r="C2122" s="178" t="s">
        <v>23</v>
      </c>
      <c r="D2122" s="179">
        <v>16.61</v>
      </c>
      <c r="E2122" s="179">
        <v>42.13</v>
      </c>
      <c r="F2122" s="179">
        <v>58.74</v>
      </c>
      <c r="G2122" s="53">
        <v>9</v>
      </c>
    </row>
    <row r="2123" spans="1:7">
      <c r="A2123" s="176" t="s">
        <v>4621</v>
      </c>
      <c r="B2123" s="177" t="s">
        <v>4622</v>
      </c>
      <c r="C2123" s="178" t="s">
        <v>23</v>
      </c>
      <c r="D2123" s="179">
        <v>20.32</v>
      </c>
      <c r="E2123" s="179">
        <v>47.41</v>
      </c>
      <c r="F2123" s="179">
        <v>67.73</v>
      </c>
      <c r="G2123" s="53">
        <v>9</v>
      </c>
    </row>
    <row r="2124" spans="1:7">
      <c r="A2124" s="176" t="s">
        <v>4623</v>
      </c>
      <c r="B2124" s="177" t="s">
        <v>4624</v>
      </c>
      <c r="C2124" s="178" t="s">
        <v>23</v>
      </c>
      <c r="D2124" s="179">
        <v>34.44</v>
      </c>
      <c r="E2124" s="179">
        <v>52.67</v>
      </c>
      <c r="F2124" s="179">
        <v>87.11</v>
      </c>
      <c r="G2124" s="53">
        <v>9</v>
      </c>
    </row>
    <row r="2125" spans="1:7">
      <c r="A2125" s="176" t="s">
        <v>4625</v>
      </c>
      <c r="B2125" s="177" t="s">
        <v>4626</v>
      </c>
      <c r="C2125" s="178" t="s">
        <v>23</v>
      </c>
      <c r="D2125" s="179">
        <v>48.28</v>
      </c>
      <c r="E2125" s="179">
        <v>57.93</v>
      </c>
      <c r="F2125" s="179">
        <v>106.21</v>
      </c>
      <c r="G2125" s="53">
        <v>9</v>
      </c>
    </row>
    <row r="2126" spans="1:7">
      <c r="A2126" s="176" t="s">
        <v>4627</v>
      </c>
      <c r="B2126" s="177" t="s">
        <v>4628</v>
      </c>
      <c r="C2126" s="178" t="s">
        <v>23</v>
      </c>
      <c r="D2126" s="179">
        <v>72.55</v>
      </c>
      <c r="E2126" s="179">
        <v>68.47</v>
      </c>
      <c r="F2126" s="179">
        <v>141.02000000000001</v>
      </c>
      <c r="G2126" s="53">
        <v>9</v>
      </c>
    </row>
    <row r="2127" spans="1:7" ht="30">
      <c r="A2127" s="176" t="s">
        <v>4629</v>
      </c>
      <c r="B2127" s="177" t="s">
        <v>4630</v>
      </c>
      <c r="C2127" s="178"/>
      <c r="D2127" s="179"/>
      <c r="E2127" s="179"/>
      <c r="F2127" s="179"/>
      <c r="G2127" s="53">
        <v>5</v>
      </c>
    </row>
    <row r="2128" spans="1:7" ht="30">
      <c r="A2128" s="176" t="s">
        <v>4631</v>
      </c>
      <c r="B2128" s="177" t="s">
        <v>4632</v>
      </c>
      <c r="C2128" s="178" t="s">
        <v>23</v>
      </c>
      <c r="D2128" s="179">
        <v>14.62</v>
      </c>
      <c r="E2128" s="179">
        <v>31.6</v>
      </c>
      <c r="F2128" s="179">
        <v>46.22</v>
      </c>
      <c r="G2128" s="53">
        <v>9</v>
      </c>
    </row>
    <row r="2129" spans="1:7" ht="30">
      <c r="A2129" s="176" t="s">
        <v>4633</v>
      </c>
      <c r="B2129" s="177" t="s">
        <v>4634</v>
      </c>
      <c r="C2129" s="178" t="s">
        <v>23</v>
      </c>
      <c r="D2129" s="179">
        <v>18.170000000000002</v>
      </c>
      <c r="E2129" s="179">
        <v>36.869999999999997</v>
      </c>
      <c r="F2129" s="179">
        <v>55.04</v>
      </c>
      <c r="G2129" s="53">
        <v>9</v>
      </c>
    </row>
    <row r="2130" spans="1:7" ht="30">
      <c r="A2130" s="176" t="s">
        <v>4635</v>
      </c>
      <c r="B2130" s="177" t="s">
        <v>4636</v>
      </c>
      <c r="C2130" s="178" t="s">
        <v>23</v>
      </c>
      <c r="D2130" s="179">
        <v>34.07</v>
      </c>
      <c r="E2130" s="179">
        <v>42.13</v>
      </c>
      <c r="F2130" s="179">
        <v>76.2</v>
      </c>
      <c r="G2130" s="53">
        <v>9</v>
      </c>
    </row>
    <row r="2131" spans="1:7" ht="30">
      <c r="A2131" s="176" t="s">
        <v>4637</v>
      </c>
      <c r="B2131" s="177" t="s">
        <v>4638</v>
      </c>
      <c r="C2131" s="178" t="s">
        <v>23</v>
      </c>
      <c r="D2131" s="179">
        <v>35.83</v>
      </c>
      <c r="E2131" s="179">
        <v>47.41</v>
      </c>
      <c r="F2131" s="179">
        <v>83.24</v>
      </c>
      <c r="G2131" s="53">
        <v>9</v>
      </c>
    </row>
    <row r="2132" spans="1:7" ht="30">
      <c r="A2132" s="176" t="s">
        <v>4639</v>
      </c>
      <c r="B2132" s="177" t="s">
        <v>4640</v>
      </c>
      <c r="C2132" s="178" t="s">
        <v>23</v>
      </c>
      <c r="D2132" s="179">
        <v>44.68</v>
      </c>
      <c r="E2132" s="179">
        <v>52.67</v>
      </c>
      <c r="F2132" s="179">
        <v>97.35</v>
      </c>
      <c r="G2132" s="53">
        <v>9</v>
      </c>
    </row>
    <row r="2133" spans="1:7" ht="30">
      <c r="A2133" s="176" t="s">
        <v>4641</v>
      </c>
      <c r="B2133" s="177" t="s">
        <v>4642</v>
      </c>
      <c r="C2133" s="178" t="s">
        <v>23</v>
      </c>
      <c r="D2133" s="179">
        <v>62.97</v>
      </c>
      <c r="E2133" s="179">
        <v>63.21</v>
      </c>
      <c r="F2133" s="179">
        <v>126.18</v>
      </c>
      <c r="G2133" s="53">
        <v>9</v>
      </c>
    </row>
    <row r="2134" spans="1:7" ht="30">
      <c r="A2134" s="176" t="s">
        <v>4643</v>
      </c>
      <c r="B2134" s="177" t="s">
        <v>4644</v>
      </c>
      <c r="C2134" s="178" t="s">
        <v>23</v>
      </c>
      <c r="D2134" s="179">
        <v>75.05</v>
      </c>
      <c r="E2134" s="179">
        <v>79.010000000000005</v>
      </c>
      <c r="F2134" s="179">
        <v>154.06</v>
      </c>
      <c r="G2134" s="53">
        <v>9</v>
      </c>
    </row>
    <row r="2135" spans="1:7" ht="30">
      <c r="A2135" s="176" t="s">
        <v>4645</v>
      </c>
      <c r="B2135" s="177" t="s">
        <v>4646</v>
      </c>
      <c r="C2135" s="178" t="s">
        <v>23</v>
      </c>
      <c r="D2135" s="179">
        <v>97.86</v>
      </c>
      <c r="E2135" s="179">
        <v>94.8</v>
      </c>
      <c r="F2135" s="179">
        <v>192.66</v>
      </c>
      <c r="G2135" s="53">
        <v>9</v>
      </c>
    </row>
    <row r="2136" spans="1:7" ht="30">
      <c r="A2136" s="176" t="s">
        <v>4647</v>
      </c>
      <c r="B2136" s="177" t="s">
        <v>4648</v>
      </c>
      <c r="C2136" s="178"/>
      <c r="D2136" s="179"/>
      <c r="E2136" s="179"/>
      <c r="F2136" s="179"/>
      <c r="G2136" s="53">
        <v>5</v>
      </c>
    </row>
    <row r="2137" spans="1:7" ht="30">
      <c r="A2137" s="176" t="s">
        <v>4649</v>
      </c>
      <c r="B2137" s="177" t="s">
        <v>4650</v>
      </c>
      <c r="C2137" s="178" t="s">
        <v>23</v>
      </c>
      <c r="D2137" s="179">
        <v>19.05</v>
      </c>
      <c r="E2137" s="179">
        <v>31.6</v>
      </c>
      <c r="F2137" s="179">
        <v>50.65</v>
      </c>
      <c r="G2137" s="53">
        <v>9</v>
      </c>
    </row>
    <row r="2138" spans="1:7" ht="30">
      <c r="A2138" s="176" t="s">
        <v>4651</v>
      </c>
      <c r="B2138" s="177" t="s">
        <v>4652</v>
      </c>
      <c r="C2138" s="178" t="s">
        <v>23</v>
      </c>
      <c r="D2138" s="179">
        <v>24.38</v>
      </c>
      <c r="E2138" s="179">
        <v>36.869999999999997</v>
      </c>
      <c r="F2138" s="179">
        <v>61.25</v>
      </c>
      <c r="G2138" s="53">
        <v>9</v>
      </c>
    </row>
    <row r="2139" spans="1:7" ht="30">
      <c r="A2139" s="176" t="s">
        <v>4653</v>
      </c>
      <c r="B2139" s="177" t="s">
        <v>4654</v>
      </c>
      <c r="C2139" s="178" t="s">
        <v>23</v>
      </c>
      <c r="D2139" s="179">
        <v>38.43</v>
      </c>
      <c r="E2139" s="179">
        <v>42.13</v>
      </c>
      <c r="F2139" s="179">
        <v>80.56</v>
      </c>
      <c r="G2139" s="53">
        <v>9</v>
      </c>
    </row>
    <row r="2140" spans="1:7" ht="30">
      <c r="A2140" s="176" t="s">
        <v>4655</v>
      </c>
      <c r="B2140" s="177" t="s">
        <v>4656</v>
      </c>
      <c r="C2140" s="178" t="s">
        <v>23</v>
      </c>
      <c r="D2140" s="179">
        <v>44.54</v>
      </c>
      <c r="E2140" s="179">
        <v>47.41</v>
      </c>
      <c r="F2140" s="179">
        <v>91.95</v>
      </c>
      <c r="G2140" s="53">
        <v>9</v>
      </c>
    </row>
    <row r="2141" spans="1:7" ht="30">
      <c r="A2141" s="176" t="s">
        <v>4657</v>
      </c>
      <c r="B2141" s="177" t="s">
        <v>4658</v>
      </c>
      <c r="C2141" s="178" t="s">
        <v>23</v>
      </c>
      <c r="D2141" s="179">
        <v>56.35</v>
      </c>
      <c r="E2141" s="179">
        <v>52.67</v>
      </c>
      <c r="F2141" s="179">
        <v>109.02</v>
      </c>
      <c r="G2141" s="53">
        <v>9</v>
      </c>
    </row>
    <row r="2142" spans="1:7" ht="30">
      <c r="A2142" s="176" t="s">
        <v>4659</v>
      </c>
      <c r="B2142" s="177" t="s">
        <v>4660</v>
      </c>
      <c r="C2142" s="178" t="s">
        <v>23</v>
      </c>
      <c r="D2142" s="179">
        <v>85.56</v>
      </c>
      <c r="E2142" s="179">
        <v>63.21</v>
      </c>
      <c r="F2142" s="179">
        <v>148.77000000000001</v>
      </c>
      <c r="G2142" s="53">
        <v>9</v>
      </c>
    </row>
    <row r="2143" spans="1:7" ht="30">
      <c r="A2143" s="176" t="s">
        <v>4661</v>
      </c>
      <c r="B2143" s="177" t="s">
        <v>4662</v>
      </c>
      <c r="C2143" s="178" t="s">
        <v>23</v>
      </c>
      <c r="D2143" s="179">
        <v>103.26</v>
      </c>
      <c r="E2143" s="179">
        <v>79.010000000000005</v>
      </c>
      <c r="F2143" s="179">
        <v>182.27</v>
      </c>
      <c r="G2143" s="53">
        <v>9</v>
      </c>
    </row>
    <row r="2144" spans="1:7" ht="30">
      <c r="A2144" s="176" t="s">
        <v>4663</v>
      </c>
      <c r="B2144" s="177" t="s">
        <v>4664</v>
      </c>
      <c r="C2144" s="178" t="s">
        <v>23</v>
      </c>
      <c r="D2144" s="179">
        <v>123.25</v>
      </c>
      <c r="E2144" s="179">
        <v>94.8</v>
      </c>
      <c r="F2144" s="179">
        <v>218.05</v>
      </c>
      <c r="G2144" s="53">
        <v>9</v>
      </c>
    </row>
    <row r="2145" spans="1:7" ht="30">
      <c r="A2145" s="176" t="s">
        <v>4665</v>
      </c>
      <c r="B2145" s="177" t="s">
        <v>4666</v>
      </c>
      <c r="C2145" s="178"/>
      <c r="D2145" s="179"/>
      <c r="E2145" s="179"/>
      <c r="F2145" s="179"/>
      <c r="G2145" s="53">
        <v>5</v>
      </c>
    </row>
    <row r="2146" spans="1:7" ht="30">
      <c r="A2146" s="176" t="s">
        <v>4667</v>
      </c>
      <c r="B2146" s="177" t="s">
        <v>4668</v>
      </c>
      <c r="C2146" s="178" t="s">
        <v>23</v>
      </c>
      <c r="D2146" s="179">
        <v>18.04</v>
      </c>
      <c r="E2146" s="179">
        <v>26.34</v>
      </c>
      <c r="F2146" s="179">
        <v>44.38</v>
      </c>
      <c r="G2146" s="53">
        <v>9</v>
      </c>
    </row>
    <row r="2147" spans="1:7" ht="30">
      <c r="A2147" s="176" t="s">
        <v>4669</v>
      </c>
      <c r="B2147" s="177" t="s">
        <v>4670</v>
      </c>
      <c r="C2147" s="178" t="s">
        <v>23</v>
      </c>
      <c r="D2147" s="179">
        <v>22.87</v>
      </c>
      <c r="E2147" s="179">
        <v>31.6</v>
      </c>
      <c r="F2147" s="179">
        <v>54.47</v>
      </c>
      <c r="G2147" s="53">
        <v>9</v>
      </c>
    </row>
    <row r="2148" spans="1:7" ht="30">
      <c r="A2148" s="176" t="s">
        <v>4671</v>
      </c>
      <c r="B2148" s="177" t="s">
        <v>4672</v>
      </c>
      <c r="C2148" s="178" t="s">
        <v>23</v>
      </c>
      <c r="D2148" s="179">
        <v>30.86</v>
      </c>
      <c r="E2148" s="179">
        <v>36.869999999999997</v>
      </c>
      <c r="F2148" s="179">
        <v>67.73</v>
      </c>
      <c r="G2148" s="53">
        <v>9</v>
      </c>
    </row>
    <row r="2149" spans="1:7" ht="30">
      <c r="A2149" s="176" t="s">
        <v>4673</v>
      </c>
      <c r="B2149" s="177" t="s">
        <v>4674</v>
      </c>
      <c r="C2149" s="178" t="s">
        <v>23</v>
      </c>
      <c r="D2149" s="179">
        <v>41.98</v>
      </c>
      <c r="E2149" s="179">
        <v>42.13</v>
      </c>
      <c r="F2149" s="179">
        <v>84.11</v>
      </c>
      <c r="G2149" s="53">
        <v>9</v>
      </c>
    </row>
    <row r="2150" spans="1:7" ht="30">
      <c r="A2150" s="176" t="s">
        <v>4675</v>
      </c>
      <c r="B2150" s="177" t="s">
        <v>4676</v>
      </c>
      <c r="C2150" s="178" t="s">
        <v>23</v>
      </c>
      <c r="D2150" s="179">
        <v>52.23</v>
      </c>
      <c r="E2150" s="179">
        <v>47.41</v>
      </c>
      <c r="F2150" s="179">
        <v>99.64</v>
      </c>
      <c r="G2150" s="53">
        <v>9</v>
      </c>
    </row>
    <row r="2151" spans="1:7" ht="30">
      <c r="A2151" s="176" t="s">
        <v>4677</v>
      </c>
      <c r="B2151" s="177" t="s">
        <v>4678</v>
      </c>
      <c r="C2151" s="178" t="s">
        <v>23</v>
      </c>
      <c r="D2151" s="179">
        <v>65.53</v>
      </c>
      <c r="E2151" s="179">
        <v>52.67</v>
      </c>
      <c r="F2151" s="179">
        <v>118.2</v>
      </c>
      <c r="G2151" s="53">
        <v>9</v>
      </c>
    </row>
    <row r="2152" spans="1:7" ht="30">
      <c r="A2152" s="176" t="s">
        <v>4679</v>
      </c>
      <c r="B2152" s="177" t="s">
        <v>4680</v>
      </c>
      <c r="C2152" s="178" t="s">
        <v>23</v>
      </c>
      <c r="D2152" s="179">
        <v>97.44</v>
      </c>
      <c r="E2152" s="179">
        <v>63.21</v>
      </c>
      <c r="F2152" s="179">
        <v>160.65</v>
      </c>
      <c r="G2152" s="53">
        <v>9</v>
      </c>
    </row>
    <row r="2153" spans="1:7" ht="30">
      <c r="A2153" s="176" t="s">
        <v>4681</v>
      </c>
      <c r="B2153" s="177" t="s">
        <v>4682</v>
      </c>
      <c r="C2153" s="178" t="s">
        <v>23</v>
      </c>
      <c r="D2153" s="179">
        <v>118.02</v>
      </c>
      <c r="E2153" s="179">
        <v>79.010000000000005</v>
      </c>
      <c r="F2153" s="179">
        <v>197.03</v>
      </c>
      <c r="G2153" s="53">
        <v>9</v>
      </c>
    </row>
    <row r="2154" spans="1:7" ht="30">
      <c r="A2154" s="176" t="s">
        <v>4683</v>
      </c>
      <c r="B2154" s="177" t="s">
        <v>4684</v>
      </c>
      <c r="C2154" s="178" t="s">
        <v>23</v>
      </c>
      <c r="D2154" s="179">
        <v>170.35</v>
      </c>
      <c r="E2154" s="179">
        <v>94.8</v>
      </c>
      <c r="F2154" s="179">
        <v>265.14999999999998</v>
      </c>
      <c r="G2154" s="53">
        <v>9</v>
      </c>
    </row>
    <row r="2155" spans="1:7">
      <c r="A2155" s="176" t="s">
        <v>4685</v>
      </c>
      <c r="B2155" s="177" t="s">
        <v>4686</v>
      </c>
      <c r="C2155" s="178"/>
      <c r="D2155" s="179"/>
      <c r="E2155" s="179"/>
      <c r="F2155" s="179"/>
      <c r="G2155" s="53">
        <v>5</v>
      </c>
    </row>
    <row r="2156" spans="1:7">
      <c r="A2156" s="176" t="s">
        <v>4687</v>
      </c>
      <c r="B2156" s="177" t="s">
        <v>4688</v>
      </c>
      <c r="C2156" s="178" t="s">
        <v>140</v>
      </c>
      <c r="D2156" s="179">
        <v>7.43</v>
      </c>
      <c r="E2156" s="179">
        <v>13.17</v>
      </c>
      <c r="F2156" s="179">
        <v>20.6</v>
      </c>
      <c r="G2156" s="53">
        <v>9</v>
      </c>
    </row>
    <row r="2157" spans="1:7">
      <c r="A2157" s="176" t="s">
        <v>4689</v>
      </c>
      <c r="B2157" s="177" t="s">
        <v>4690</v>
      </c>
      <c r="C2157" s="178" t="s">
        <v>23</v>
      </c>
      <c r="D2157" s="179">
        <v>6.27</v>
      </c>
      <c r="E2157" s="179">
        <v>2.63</v>
      </c>
      <c r="F2157" s="179">
        <v>8.9</v>
      </c>
      <c r="G2157" s="53">
        <v>9</v>
      </c>
    </row>
    <row r="2158" spans="1:7">
      <c r="A2158" s="176" t="s">
        <v>4691</v>
      </c>
      <c r="B2158" s="177" t="s">
        <v>4692</v>
      </c>
      <c r="C2158" s="178" t="s">
        <v>24</v>
      </c>
      <c r="D2158" s="179">
        <v>0.59</v>
      </c>
      <c r="E2158" s="179">
        <v>7.9</v>
      </c>
      <c r="F2158" s="179">
        <v>8.49</v>
      </c>
      <c r="G2158" s="53">
        <v>9</v>
      </c>
    </row>
    <row r="2159" spans="1:7">
      <c r="A2159" s="176" t="s">
        <v>4693</v>
      </c>
      <c r="B2159" s="177" t="s">
        <v>4694</v>
      </c>
      <c r="C2159" s="178" t="s">
        <v>24</v>
      </c>
      <c r="D2159" s="179">
        <v>2.17</v>
      </c>
      <c r="E2159" s="179">
        <v>9.4600000000000009</v>
      </c>
      <c r="F2159" s="179">
        <v>11.63</v>
      </c>
      <c r="G2159" s="53">
        <v>9</v>
      </c>
    </row>
    <row r="2160" spans="1:7">
      <c r="A2160" s="176" t="s">
        <v>4695</v>
      </c>
      <c r="B2160" s="177" t="s">
        <v>4696</v>
      </c>
      <c r="C2160" s="178" t="s">
        <v>24</v>
      </c>
      <c r="D2160" s="179">
        <v>2.17</v>
      </c>
      <c r="E2160" s="179">
        <v>9.4600000000000009</v>
      </c>
      <c r="F2160" s="179">
        <v>11.63</v>
      </c>
      <c r="G2160" s="53">
        <v>9</v>
      </c>
    </row>
    <row r="2161" spans="1:7">
      <c r="A2161" s="176" t="s">
        <v>4697</v>
      </c>
      <c r="B2161" s="177" t="s">
        <v>4698</v>
      </c>
      <c r="C2161" s="178" t="s">
        <v>24</v>
      </c>
      <c r="D2161" s="179">
        <v>2.34</v>
      </c>
      <c r="E2161" s="179">
        <v>7.9</v>
      </c>
      <c r="F2161" s="179">
        <v>10.24</v>
      </c>
      <c r="G2161" s="53">
        <v>9</v>
      </c>
    </row>
    <row r="2162" spans="1:7">
      <c r="A2162" s="176" t="s">
        <v>4699</v>
      </c>
      <c r="B2162" s="177" t="s">
        <v>4700</v>
      </c>
      <c r="C2162" s="178" t="s">
        <v>23</v>
      </c>
      <c r="D2162" s="179">
        <v>8.84</v>
      </c>
      <c r="E2162" s="179">
        <v>15.8</v>
      </c>
      <c r="F2162" s="179">
        <v>24.64</v>
      </c>
      <c r="G2162" s="53">
        <v>9</v>
      </c>
    </row>
    <row r="2163" spans="1:7" ht="30">
      <c r="A2163" s="176" t="s">
        <v>4701</v>
      </c>
      <c r="B2163" s="177" t="s">
        <v>4702</v>
      </c>
      <c r="C2163" s="178" t="s">
        <v>23</v>
      </c>
      <c r="D2163" s="179">
        <v>9.49</v>
      </c>
      <c r="E2163" s="179">
        <v>7.41</v>
      </c>
      <c r="F2163" s="179">
        <v>16.899999999999999</v>
      </c>
      <c r="G2163" s="53">
        <v>9</v>
      </c>
    </row>
    <row r="2164" spans="1:7" ht="30">
      <c r="A2164" s="176" t="s">
        <v>442</v>
      </c>
      <c r="B2164" s="177" t="s">
        <v>443</v>
      </c>
      <c r="C2164" s="178" t="s">
        <v>23</v>
      </c>
      <c r="D2164" s="179">
        <v>4.53</v>
      </c>
      <c r="E2164" s="179">
        <v>7.41</v>
      </c>
      <c r="F2164" s="179">
        <v>11.94</v>
      </c>
      <c r="G2164" s="53">
        <v>9</v>
      </c>
    </row>
    <row r="2165" spans="1:7" ht="30">
      <c r="A2165" s="176" t="s">
        <v>4703</v>
      </c>
      <c r="B2165" s="177" t="s">
        <v>4704</v>
      </c>
      <c r="C2165" s="178" t="s">
        <v>23</v>
      </c>
      <c r="D2165" s="179">
        <v>7.81</v>
      </c>
      <c r="E2165" s="179">
        <v>7.41</v>
      </c>
      <c r="F2165" s="179">
        <v>15.22</v>
      </c>
      <c r="G2165" s="53">
        <v>9</v>
      </c>
    </row>
    <row r="2166" spans="1:7" ht="30">
      <c r="A2166" s="176" t="s">
        <v>4705</v>
      </c>
      <c r="B2166" s="177" t="s">
        <v>4706</v>
      </c>
      <c r="C2166" s="178" t="s">
        <v>23</v>
      </c>
      <c r="D2166" s="179">
        <v>32.909999999999997</v>
      </c>
      <c r="E2166" s="179">
        <v>13.17</v>
      </c>
      <c r="F2166" s="179">
        <v>46.08</v>
      </c>
      <c r="G2166" s="53">
        <v>9</v>
      </c>
    </row>
    <row r="2167" spans="1:7" ht="30">
      <c r="A2167" s="176" t="s">
        <v>4707</v>
      </c>
      <c r="B2167" s="177" t="s">
        <v>4708</v>
      </c>
      <c r="C2167" s="178" t="s">
        <v>23</v>
      </c>
      <c r="D2167" s="179">
        <v>55.06</v>
      </c>
      <c r="E2167" s="179">
        <v>13.17</v>
      </c>
      <c r="F2167" s="179">
        <v>68.23</v>
      </c>
      <c r="G2167" s="53">
        <v>9</v>
      </c>
    </row>
    <row r="2168" spans="1:7">
      <c r="A2168" s="176" t="s">
        <v>4709</v>
      </c>
      <c r="B2168" s="177" t="s">
        <v>4710</v>
      </c>
      <c r="C2168" s="178" t="s">
        <v>23</v>
      </c>
      <c r="D2168" s="179">
        <v>35.96</v>
      </c>
      <c r="E2168" s="179">
        <v>13.17</v>
      </c>
      <c r="F2168" s="179">
        <v>49.13</v>
      </c>
      <c r="G2168" s="53">
        <v>9</v>
      </c>
    </row>
    <row r="2169" spans="1:7" ht="30">
      <c r="A2169" s="176" t="s">
        <v>4711</v>
      </c>
      <c r="B2169" s="177" t="s">
        <v>4712</v>
      </c>
      <c r="C2169" s="178" t="s">
        <v>23</v>
      </c>
      <c r="D2169" s="179">
        <v>56.69</v>
      </c>
      <c r="E2169" s="179">
        <v>15.8</v>
      </c>
      <c r="F2169" s="179">
        <v>72.489999999999995</v>
      </c>
      <c r="G2169" s="53">
        <v>9</v>
      </c>
    </row>
    <row r="2170" spans="1:7" ht="30">
      <c r="A2170" s="176" t="s">
        <v>4713</v>
      </c>
      <c r="B2170" s="177" t="s">
        <v>4714</v>
      </c>
      <c r="C2170" s="178" t="s">
        <v>23</v>
      </c>
      <c r="D2170" s="179">
        <v>90.05</v>
      </c>
      <c r="E2170" s="179">
        <v>18.43</v>
      </c>
      <c r="F2170" s="179">
        <v>108.48</v>
      </c>
      <c r="G2170" s="53">
        <v>9</v>
      </c>
    </row>
    <row r="2171" spans="1:7" ht="30">
      <c r="A2171" s="176" t="s">
        <v>4715</v>
      </c>
      <c r="B2171" s="177" t="s">
        <v>4716</v>
      </c>
      <c r="C2171" s="178" t="s">
        <v>23</v>
      </c>
      <c r="D2171" s="179">
        <v>111.2</v>
      </c>
      <c r="E2171" s="179">
        <v>21.07</v>
      </c>
      <c r="F2171" s="179">
        <v>132.27000000000001</v>
      </c>
      <c r="G2171" s="53">
        <v>9</v>
      </c>
    </row>
    <row r="2172" spans="1:7" ht="30">
      <c r="A2172" s="176" t="s">
        <v>4717</v>
      </c>
      <c r="B2172" s="177" t="s">
        <v>4718</v>
      </c>
      <c r="C2172" s="178" t="s">
        <v>24</v>
      </c>
      <c r="D2172" s="179">
        <v>8.8800000000000008</v>
      </c>
      <c r="E2172" s="179">
        <v>2.14</v>
      </c>
      <c r="F2172" s="179">
        <v>11.02</v>
      </c>
      <c r="G2172" s="53">
        <v>9</v>
      </c>
    </row>
    <row r="2173" spans="1:7" ht="30">
      <c r="A2173" s="176" t="s">
        <v>4719</v>
      </c>
      <c r="B2173" s="177" t="s">
        <v>4720</v>
      </c>
      <c r="C2173" s="178" t="s">
        <v>24</v>
      </c>
      <c r="D2173" s="179">
        <v>10.74</v>
      </c>
      <c r="E2173" s="179">
        <v>2.14</v>
      </c>
      <c r="F2173" s="179">
        <v>12.88</v>
      </c>
      <c r="G2173" s="53">
        <v>9</v>
      </c>
    </row>
    <row r="2174" spans="1:7" ht="30">
      <c r="A2174" s="176" t="s">
        <v>4721</v>
      </c>
      <c r="B2174" s="177" t="s">
        <v>4722</v>
      </c>
      <c r="C2174" s="178" t="s">
        <v>24</v>
      </c>
      <c r="D2174" s="179">
        <v>9.9700000000000006</v>
      </c>
      <c r="E2174" s="179">
        <v>2.14</v>
      </c>
      <c r="F2174" s="179">
        <v>12.11</v>
      </c>
      <c r="G2174" s="53">
        <v>9</v>
      </c>
    </row>
    <row r="2175" spans="1:7">
      <c r="A2175" s="176" t="s">
        <v>4723</v>
      </c>
      <c r="B2175" s="177" t="s">
        <v>4724</v>
      </c>
      <c r="C2175" s="178" t="s">
        <v>24</v>
      </c>
      <c r="D2175" s="179">
        <v>2.85</v>
      </c>
      <c r="E2175" s="179">
        <v>5.26</v>
      </c>
      <c r="F2175" s="179">
        <v>8.11</v>
      </c>
      <c r="G2175" s="53">
        <v>9</v>
      </c>
    </row>
    <row r="2176" spans="1:7">
      <c r="A2176" s="176" t="s">
        <v>4725</v>
      </c>
      <c r="B2176" s="177" t="s">
        <v>4726</v>
      </c>
      <c r="C2176" s="178" t="s">
        <v>24</v>
      </c>
      <c r="D2176" s="179">
        <v>8.73</v>
      </c>
      <c r="E2176" s="179">
        <v>5.26</v>
      </c>
      <c r="F2176" s="179">
        <v>13.99</v>
      </c>
      <c r="G2176" s="53">
        <v>9</v>
      </c>
    </row>
    <row r="2177" spans="1:7">
      <c r="A2177" s="176" t="s">
        <v>4727</v>
      </c>
      <c r="B2177" s="177" t="s">
        <v>4728</v>
      </c>
      <c r="C2177" s="178"/>
      <c r="D2177" s="179"/>
      <c r="E2177" s="179"/>
      <c r="F2177" s="179"/>
      <c r="G2177" s="53">
        <v>5</v>
      </c>
    </row>
    <row r="2178" spans="1:7" ht="30">
      <c r="A2178" s="176" t="s">
        <v>4729</v>
      </c>
      <c r="B2178" s="177" t="s">
        <v>4730</v>
      </c>
      <c r="C2178" s="178" t="s">
        <v>23</v>
      </c>
      <c r="D2178" s="179">
        <v>59.45</v>
      </c>
      <c r="E2178" s="179">
        <v>15.8</v>
      </c>
      <c r="F2178" s="179">
        <v>75.25</v>
      </c>
      <c r="G2178" s="53">
        <v>9</v>
      </c>
    </row>
    <row r="2179" spans="1:7" ht="30">
      <c r="A2179" s="176" t="s">
        <v>4731</v>
      </c>
      <c r="B2179" s="177" t="s">
        <v>4732</v>
      </c>
      <c r="C2179" s="178" t="s">
        <v>23</v>
      </c>
      <c r="D2179" s="179">
        <v>82.53</v>
      </c>
      <c r="E2179" s="179">
        <v>15.8</v>
      </c>
      <c r="F2179" s="179">
        <v>98.33</v>
      </c>
      <c r="G2179" s="53">
        <v>9</v>
      </c>
    </row>
    <row r="2180" spans="1:7" ht="30">
      <c r="A2180" s="176" t="s">
        <v>4733</v>
      </c>
      <c r="B2180" s="177" t="s">
        <v>4734</v>
      </c>
      <c r="C2180" s="178" t="s">
        <v>24</v>
      </c>
      <c r="D2180" s="179">
        <v>48.56</v>
      </c>
      <c r="E2180" s="179">
        <v>16.32</v>
      </c>
      <c r="F2180" s="179">
        <v>64.88</v>
      </c>
      <c r="G2180" s="53">
        <v>9</v>
      </c>
    </row>
    <row r="2181" spans="1:7" ht="30">
      <c r="A2181" s="176" t="s">
        <v>4735</v>
      </c>
      <c r="B2181" s="177" t="s">
        <v>4736</v>
      </c>
      <c r="C2181" s="178" t="s">
        <v>24</v>
      </c>
      <c r="D2181" s="179">
        <v>139.32</v>
      </c>
      <c r="E2181" s="179">
        <v>31.6</v>
      </c>
      <c r="F2181" s="179">
        <v>170.92</v>
      </c>
      <c r="G2181" s="53">
        <v>9</v>
      </c>
    </row>
    <row r="2182" spans="1:7" ht="30">
      <c r="A2182" s="176" t="s">
        <v>4737</v>
      </c>
      <c r="B2182" s="177" t="s">
        <v>4738</v>
      </c>
      <c r="C2182" s="178" t="s">
        <v>24</v>
      </c>
      <c r="D2182" s="179">
        <v>202.67</v>
      </c>
      <c r="E2182" s="179">
        <v>31.6</v>
      </c>
      <c r="F2182" s="179">
        <v>234.27</v>
      </c>
      <c r="G2182" s="53">
        <v>9</v>
      </c>
    </row>
    <row r="2183" spans="1:7" ht="30">
      <c r="A2183" s="176" t="s">
        <v>4739</v>
      </c>
      <c r="B2183" s="177" t="s">
        <v>4740</v>
      </c>
      <c r="C2183" s="178" t="s">
        <v>24</v>
      </c>
      <c r="D2183" s="179">
        <v>236.55</v>
      </c>
      <c r="E2183" s="179">
        <v>10.050000000000001</v>
      </c>
      <c r="F2183" s="179">
        <v>246.6</v>
      </c>
      <c r="G2183" s="53">
        <v>9</v>
      </c>
    </row>
    <row r="2184" spans="1:7" ht="30">
      <c r="A2184" s="176" t="s">
        <v>4741</v>
      </c>
      <c r="B2184" s="177" t="s">
        <v>4742</v>
      </c>
      <c r="C2184" s="178" t="s">
        <v>24</v>
      </c>
      <c r="D2184" s="179">
        <v>284.52999999999997</v>
      </c>
      <c r="E2184" s="179">
        <v>10.050000000000001</v>
      </c>
      <c r="F2184" s="179">
        <v>294.58</v>
      </c>
      <c r="G2184" s="53">
        <v>9</v>
      </c>
    </row>
    <row r="2185" spans="1:7" ht="30">
      <c r="A2185" s="176" t="s">
        <v>4743</v>
      </c>
      <c r="B2185" s="177" t="s">
        <v>4744</v>
      </c>
      <c r="C2185" s="178" t="s">
        <v>24</v>
      </c>
      <c r="D2185" s="179">
        <v>455.21</v>
      </c>
      <c r="E2185" s="179">
        <v>10.050000000000001</v>
      </c>
      <c r="F2185" s="179">
        <v>465.26</v>
      </c>
      <c r="G2185" s="53">
        <v>9</v>
      </c>
    </row>
    <row r="2186" spans="1:7">
      <c r="A2186" s="176" t="s">
        <v>4745</v>
      </c>
      <c r="B2186" s="177" t="s">
        <v>4746</v>
      </c>
      <c r="C2186" s="178" t="s">
        <v>24</v>
      </c>
      <c r="D2186" s="179">
        <v>8.4600000000000009</v>
      </c>
      <c r="E2186" s="179">
        <v>1.07</v>
      </c>
      <c r="F2186" s="179">
        <v>9.5299999999999994</v>
      </c>
      <c r="G2186" s="53">
        <v>9</v>
      </c>
    </row>
    <row r="2187" spans="1:7">
      <c r="A2187" s="176" t="s">
        <v>4747</v>
      </c>
      <c r="B2187" s="177" t="s">
        <v>4748</v>
      </c>
      <c r="C2187" s="178"/>
      <c r="D2187" s="179"/>
      <c r="E2187" s="179"/>
      <c r="F2187" s="179"/>
      <c r="G2187" s="53">
        <v>5</v>
      </c>
    </row>
    <row r="2188" spans="1:7" ht="30">
      <c r="A2188" s="176" t="s">
        <v>4749</v>
      </c>
      <c r="B2188" s="177" t="s">
        <v>4750</v>
      </c>
      <c r="C2188" s="178" t="s">
        <v>23</v>
      </c>
      <c r="D2188" s="179">
        <v>210.99</v>
      </c>
      <c r="E2188" s="179">
        <v>15.8</v>
      </c>
      <c r="F2188" s="179">
        <v>226.79</v>
      </c>
      <c r="G2188" s="53">
        <v>9</v>
      </c>
    </row>
    <row r="2189" spans="1:7" ht="30">
      <c r="A2189" s="176" t="s">
        <v>4751</v>
      </c>
      <c r="B2189" s="177" t="s">
        <v>4752</v>
      </c>
      <c r="C2189" s="178" t="s">
        <v>23</v>
      </c>
      <c r="D2189" s="179">
        <v>326.45</v>
      </c>
      <c r="E2189" s="179">
        <v>15.8</v>
      </c>
      <c r="F2189" s="179">
        <v>342.25</v>
      </c>
      <c r="G2189" s="53">
        <v>9</v>
      </c>
    </row>
    <row r="2190" spans="1:7" ht="30">
      <c r="A2190" s="176" t="s">
        <v>4753</v>
      </c>
      <c r="B2190" s="177" t="s">
        <v>4754</v>
      </c>
      <c r="C2190" s="178" t="s">
        <v>23</v>
      </c>
      <c r="D2190" s="179">
        <v>386.25</v>
      </c>
      <c r="E2190" s="179">
        <v>15.8</v>
      </c>
      <c r="F2190" s="179">
        <v>402.05</v>
      </c>
      <c r="G2190" s="53">
        <v>9</v>
      </c>
    </row>
    <row r="2191" spans="1:7" ht="30">
      <c r="A2191" s="176" t="s">
        <v>4755</v>
      </c>
      <c r="B2191" s="177" t="s">
        <v>4756</v>
      </c>
      <c r="C2191" s="178" t="s">
        <v>23</v>
      </c>
      <c r="D2191" s="179">
        <v>352.89</v>
      </c>
      <c r="E2191" s="179">
        <v>15.8</v>
      </c>
      <c r="F2191" s="179">
        <v>368.69</v>
      </c>
      <c r="G2191" s="53">
        <v>9</v>
      </c>
    </row>
    <row r="2192" spans="1:7" ht="30">
      <c r="A2192" s="176" t="s">
        <v>4757</v>
      </c>
      <c r="B2192" s="177" t="s">
        <v>4758</v>
      </c>
      <c r="C2192" s="178" t="s">
        <v>23</v>
      </c>
      <c r="D2192" s="179">
        <v>447.79</v>
      </c>
      <c r="E2192" s="179">
        <v>15.8</v>
      </c>
      <c r="F2192" s="179">
        <v>463.59</v>
      </c>
      <c r="G2192" s="53">
        <v>9</v>
      </c>
    </row>
    <row r="2193" spans="1:7">
      <c r="A2193" s="176" t="s">
        <v>4759</v>
      </c>
      <c r="B2193" s="177" t="s">
        <v>4760</v>
      </c>
      <c r="C2193" s="178"/>
      <c r="D2193" s="179"/>
      <c r="E2193" s="179"/>
      <c r="F2193" s="179"/>
      <c r="G2193" s="53">
        <v>5</v>
      </c>
    </row>
    <row r="2194" spans="1:7" ht="30">
      <c r="A2194" s="176" t="s">
        <v>4761</v>
      </c>
      <c r="B2194" s="177" t="s">
        <v>4762</v>
      </c>
      <c r="C2194" s="178" t="s">
        <v>23</v>
      </c>
      <c r="D2194" s="179">
        <v>5.07</v>
      </c>
      <c r="E2194" s="179">
        <v>2.11</v>
      </c>
      <c r="F2194" s="179">
        <v>7.18</v>
      </c>
      <c r="G2194" s="53">
        <v>9</v>
      </c>
    </row>
    <row r="2195" spans="1:7" ht="30">
      <c r="A2195" s="176" t="s">
        <v>4763</v>
      </c>
      <c r="B2195" s="177" t="s">
        <v>4764</v>
      </c>
      <c r="C2195" s="178" t="s">
        <v>23</v>
      </c>
      <c r="D2195" s="179">
        <v>5.91</v>
      </c>
      <c r="E2195" s="179">
        <v>2.11</v>
      </c>
      <c r="F2195" s="179">
        <v>8.02</v>
      </c>
      <c r="G2195" s="53">
        <v>9</v>
      </c>
    </row>
    <row r="2196" spans="1:7" ht="30">
      <c r="A2196" s="176" t="s">
        <v>4765</v>
      </c>
      <c r="B2196" s="177" t="s">
        <v>4766</v>
      </c>
      <c r="C2196" s="178" t="s">
        <v>23</v>
      </c>
      <c r="D2196" s="179">
        <v>9.33</v>
      </c>
      <c r="E2196" s="179">
        <v>2.11</v>
      </c>
      <c r="F2196" s="179">
        <v>11.44</v>
      </c>
      <c r="G2196" s="53">
        <v>9</v>
      </c>
    </row>
    <row r="2197" spans="1:7" ht="30">
      <c r="A2197" s="176" t="s">
        <v>4767</v>
      </c>
      <c r="B2197" s="177" t="s">
        <v>4768</v>
      </c>
      <c r="C2197" s="178" t="s">
        <v>23</v>
      </c>
      <c r="D2197" s="179">
        <v>14.02</v>
      </c>
      <c r="E2197" s="179">
        <v>2.11</v>
      </c>
      <c r="F2197" s="179">
        <v>16.13</v>
      </c>
      <c r="G2197" s="53">
        <v>9</v>
      </c>
    </row>
    <row r="2198" spans="1:7" ht="30">
      <c r="A2198" s="176" t="s">
        <v>4769</v>
      </c>
      <c r="B2198" s="177" t="s">
        <v>4770</v>
      </c>
      <c r="C2198" s="178" t="s">
        <v>23</v>
      </c>
      <c r="D2198" s="179">
        <v>20.82</v>
      </c>
      <c r="E2198" s="179">
        <v>2.11</v>
      </c>
      <c r="F2198" s="179">
        <v>22.93</v>
      </c>
      <c r="G2198" s="53">
        <v>9</v>
      </c>
    </row>
    <row r="2199" spans="1:7" ht="30">
      <c r="A2199" s="176" t="s">
        <v>4771</v>
      </c>
      <c r="B2199" s="177" t="s">
        <v>4772</v>
      </c>
      <c r="C2199" s="178" t="s">
        <v>23</v>
      </c>
      <c r="D2199" s="179">
        <v>25.5</v>
      </c>
      <c r="E2199" s="179">
        <v>2.11</v>
      </c>
      <c r="F2199" s="179">
        <v>27.61</v>
      </c>
      <c r="G2199" s="53">
        <v>9</v>
      </c>
    </row>
    <row r="2200" spans="1:7" ht="30">
      <c r="A2200" s="176" t="s">
        <v>4773</v>
      </c>
      <c r="B2200" s="177" t="s">
        <v>4774</v>
      </c>
      <c r="C2200" s="178" t="s">
        <v>23</v>
      </c>
      <c r="D2200" s="179">
        <v>44.98</v>
      </c>
      <c r="E2200" s="179">
        <v>2.11</v>
      </c>
      <c r="F2200" s="179">
        <v>47.09</v>
      </c>
      <c r="G2200" s="53">
        <v>9</v>
      </c>
    </row>
    <row r="2201" spans="1:7">
      <c r="A2201" s="176" t="s">
        <v>4775</v>
      </c>
      <c r="B2201" s="177" t="s">
        <v>4776</v>
      </c>
      <c r="C2201" s="178"/>
      <c r="D2201" s="179"/>
      <c r="E2201" s="179"/>
      <c r="F2201" s="179"/>
      <c r="G2201" s="53">
        <v>5</v>
      </c>
    </row>
    <row r="2202" spans="1:7">
      <c r="A2202" s="176" t="s">
        <v>4777</v>
      </c>
      <c r="B2202" s="177" t="s">
        <v>4778</v>
      </c>
      <c r="C2202" s="178" t="s">
        <v>23</v>
      </c>
      <c r="D2202" s="179">
        <v>9.23</v>
      </c>
      <c r="E2202" s="179">
        <v>18.53</v>
      </c>
      <c r="F2202" s="179">
        <v>27.76</v>
      </c>
      <c r="G2202" s="53">
        <v>9</v>
      </c>
    </row>
    <row r="2203" spans="1:7">
      <c r="A2203" s="176" t="s">
        <v>4779</v>
      </c>
      <c r="B2203" s="177" t="s">
        <v>4780</v>
      </c>
      <c r="C2203" s="178" t="s">
        <v>23</v>
      </c>
      <c r="D2203" s="179">
        <v>12.22</v>
      </c>
      <c r="E2203" s="179">
        <v>18.53</v>
      </c>
      <c r="F2203" s="179">
        <v>30.75</v>
      </c>
      <c r="G2203" s="53">
        <v>9</v>
      </c>
    </row>
    <row r="2204" spans="1:7">
      <c r="A2204" s="176" t="s">
        <v>4781</v>
      </c>
      <c r="B2204" s="177" t="s">
        <v>4782</v>
      </c>
      <c r="C2204" s="178" t="s">
        <v>23</v>
      </c>
      <c r="D2204" s="179">
        <v>30.25</v>
      </c>
      <c r="E2204" s="179">
        <v>18.53</v>
      </c>
      <c r="F2204" s="179">
        <v>48.78</v>
      </c>
      <c r="G2204" s="53">
        <v>9</v>
      </c>
    </row>
    <row r="2205" spans="1:7">
      <c r="A2205" s="176" t="s">
        <v>4783</v>
      </c>
      <c r="B2205" s="177" t="s">
        <v>4784</v>
      </c>
      <c r="C2205" s="178" t="s">
        <v>24</v>
      </c>
      <c r="D2205" s="179">
        <v>16.62</v>
      </c>
      <c r="E2205" s="179">
        <v>3.57</v>
      </c>
      <c r="F2205" s="179">
        <v>20.190000000000001</v>
      </c>
      <c r="G2205" s="53">
        <v>9</v>
      </c>
    </row>
    <row r="2206" spans="1:7">
      <c r="A2206" s="176" t="s">
        <v>4785</v>
      </c>
      <c r="B2206" s="177" t="s">
        <v>4786</v>
      </c>
      <c r="C2206" s="178" t="s">
        <v>24</v>
      </c>
      <c r="D2206" s="179">
        <v>21.69</v>
      </c>
      <c r="E2206" s="179">
        <v>3.57</v>
      </c>
      <c r="F2206" s="179">
        <v>25.26</v>
      </c>
      <c r="G2206" s="53">
        <v>9</v>
      </c>
    </row>
    <row r="2207" spans="1:7">
      <c r="A2207" s="176" t="s">
        <v>4787</v>
      </c>
      <c r="B2207" s="177" t="s">
        <v>4788</v>
      </c>
      <c r="C2207" s="178" t="s">
        <v>24</v>
      </c>
      <c r="D2207" s="179">
        <v>62.17</v>
      </c>
      <c r="E2207" s="179">
        <v>3.57</v>
      </c>
      <c r="F2207" s="179">
        <v>65.739999999999995</v>
      </c>
      <c r="G2207" s="53">
        <v>9</v>
      </c>
    </row>
    <row r="2208" spans="1:7">
      <c r="A2208" s="176" t="s">
        <v>4789</v>
      </c>
      <c r="B2208" s="177" t="s">
        <v>4790</v>
      </c>
      <c r="C2208" s="178" t="s">
        <v>24</v>
      </c>
      <c r="D2208" s="179">
        <v>20.61</v>
      </c>
      <c r="E2208" s="179">
        <v>3.57</v>
      </c>
      <c r="F2208" s="179">
        <v>24.18</v>
      </c>
      <c r="G2208" s="53">
        <v>9</v>
      </c>
    </row>
    <row r="2209" spans="1:7">
      <c r="A2209" s="176" t="s">
        <v>4791</v>
      </c>
      <c r="B2209" s="177" t="s">
        <v>4792</v>
      </c>
      <c r="C2209" s="178" t="s">
        <v>24</v>
      </c>
      <c r="D2209" s="179">
        <v>39.29</v>
      </c>
      <c r="E2209" s="179">
        <v>3.57</v>
      </c>
      <c r="F2209" s="179">
        <v>42.86</v>
      </c>
      <c r="G2209" s="53">
        <v>9</v>
      </c>
    </row>
    <row r="2210" spans="1:7">
      <c r="A2210" s="176" t="s">
        <v>4793</v>
      </c>
      <c r="B2210" s="177" t="s">
        <v>4794</v>
      </c>
      <c r="C2210" s="178" t="s">
        <v>24</v>
      </c>
      <c r="D2210" s="179">
        <v>87.16</v>
      </c>
      <c r="E2210" s="179">
        <v>3.57</v>
      </c>
      <c r="F2210" s="179">
        <v>90.73</v>
      </c>
      <c r="G2210" s="53">
        <v>9</v>
      </c>
    </row>
    <row r="2211" spans="1:7">
      <c r="A2211" s="176" t="s">
        <v>4795</v>
      </c>
      <c r="B2211" s="177" t="s">
        <v>4796</v>
      </c>
      <c r="C2211" s="178"/>
      <c r="D2211" s="179"/>
      <c r="E2211" s="179"/>
      <c r="F2211" s="179"/>
      <c r="G2211" s="53">
        <v>5</v>
      </c>
    </row>
    <row r="2212" spans="1:7">
      <c r="A2212" s="176" t="s">
        <v>4797</v>
      </c>
      <c r="B2212" s="177" t="s">
        <v>4798</v>
      </c>
      <c r="C2212" s="178" t="s">
        <v>23</v>
      </c>
      <c r="D2212" s="179">
        <v>96.04</v>
      </c>
      <c r="E2212" s="179">
        <v>15.8</v>
      </c>
      <c r="F2212" s="179">
        <v>111.84</v>
      </c>
      <c r="G2212" s="53">
        <v>9</v>
      </c>
    </row>
    <row r="2213" spans="1:7" ht="30">
      <c r="A2213" s="176" t="s">
        <v>4799</v>
      </c>
      <c r="B2213" s="177" t="s">
        <v>4800</v>
      </c>
      <c r="C2213" s="178" t="s">
        <v>24</v>
      </c>
      <c r="D2213" s="179">
        <v>109.56</v>
      </c>
      <c r="E2213" s="179">
        <v>26.34</v>
      </c>
      <c r="F2213" s="179">
        <v>135.9</v>
      </c>
      <c r="G2213" s="53">
        <v>9</v>
      </c>
    </row>
    <row r="2214" spans="1:7" ht="30">
      <c r="A2214" s="176" t="s">
        <v>4801</v>
      </c>
      <c r="B2214" s="177" t="s">
        <v>4802</v>
      </c>
      <c r="C2214" s="178" t="s">
        <v>24</v>
      </c>
      <c r="D2214" s="179">
        <v>140.5</v>
      </c>
      <c r="E2214" s="179">
        <v>26.34</v>
      </c>
      <c r="F2214" s="179">
        <v>166.84</v>
      </c>
      <c r="G2214" s="53">
        <v>9</v>
      </c>
    </row>
    <row r="2215" spans="1:7" ht="45">
      <c r="A2215" s="176" t="s">
        <v>4803</v>
      </c>
      <c r="B2215" s="177" t="s">
        <v>4804</v>
      </c>
      <c r="C2215" s="178" t="s">
        <v>24</v>
      </c>
      <c r="D2215" s="179">
        <v>31.71</v>
      </c>
      <c r="E2215" s="179">
        <v>10.050000000000001</v>
      </c>
      <c r="F2215" s="179">
        <v>41.76</v>
      </c>
      <c r="G2215" s="53">
        <v>9</v>
      </c>
    </row>
    <row r="2216" spans="1:7" ht="45">
      <c r="A2216" s="176" t="s">
        <v>4805</v>
      </c>
      <c r="B2216" s="177" t="s">
        <v>4806</v>
      </c>
      <c r="C2216" s="178" t="s">
        <v>24</v>
      </c>
      <c r="D2216" s="179">
        <v>23.91</v>
      </c>
      <c r="E2216" s="179">
        <v>10.050000000000001</v>
      </c>
      <c r="F2216" s="179">
        <v>33.96</v>
      </c>
      <c r="G2216" s="53">
        <v>9</v>
      </c>
    </row>
    <row r="2217" spans="1:7" ht="30">
      <c r="A2217" s="176" t="s">
        <v>4807</v>
      </c>
      <c r="B2217" s="177" t="s">
        <v>4808</v>
      </c>
      <c r="C2217" s="178" t="s">
        <v>24</v>
      </c>
      <c r="D2217" s="179">
        <v>16.399999999999999</v>
      </c>
      <c r="E2217" s="179">
        <v>7.9</v>
      </c>
      <c r="F2217" s="179">
        <v>24.3</v>
      </c>
      <c r="G2217" s="53">
        <v>9</v>
      </c>
    </row>
    <row r="2218" spans="1:7">
      <c r="A2218" s="176" t="s">
        <v>4809</v>
      </c>
      <c r="B2218" s="177" t="s">
        <v>4810</v>
      </c>
      <c r="C2218" s="178" t="s">
        <v>23</v>
      </c>
      <c r="D2218" s="179">
        <v>69.92</v>
      </c>
      <c r="E2218" s="179">
        <v>15.8</v>
      </c>
      <c r="F2218" s="179">
        <v>85.72</v>
      </c>
      <c r="G2218" s="53">
        <v>9</v>
      </c>
    </row>
    <row r="2219" spans="1:7" ht="30">
      <c r="A2219" s="176" t="s">
        <v>4811</v>
      </c>
      <c r="B2219" s="177" t="s">
        <v>4812</v>
      </c>
      <c r="C2219" s="178" t="s">
        <v>24</v>
      </c>
      <c r="D2219" s="179">
        <v>90.87</v>
      </c>
      <c r="E2219" s="179">
        <v>26.34</v>
      </c>
      <c r="F2219" s="179">
        <v>117.21</v>
      </c>
      <c r="G2219" s="53">
        <v>9</v>
      </c>
    </row>
    <row r="2220" spans="1:7" ht="30">
      <c r="A2220" s="176" t="s">
        <v>4813</v>
      </c>
      <c r="B2220" s="177" t="s">
        <v>4814</v>
      </c>
      <c r="C2220" s="178" t="s">
        <v>24</v>
      </c>
      <c r="D2220" s="179">
        <v>13.71</v>
      </c>
      <c r="E2220" s="179">
        <v>7.9</v>
      </c>
      <c r="F2220" s="179">
        <v>21.61</v>
      </c>
      <c r="G2220" s="53">
        <v>9</v>
      </c>
    </row>
    <row r="2221" spans="1:7" ht="30">
      <c r="A2221" s="176" t="s">
        <v>4815</v>
      </c>
      <c r="B2221" s="177" t="s">
        <v>4816</v>
      </c>
      <c r="C2221" s="178" t="s">
        <v>24</v>
      </c>
      <c r="D2221" s="179">
        <v>81.38</v>
      </c>
      <c r="E2221" s="179">
        <v>26.34</v>
      </c>
      <c r="F2221" s="179">
        <v>107.72</v>
      </c>
      <c r="G2221" s="53">
        <v>9</v>
      </c>
    </row>
    <row r="2222" spans="1:7" ht="30">
      <c r="A2222" s="176" t="s">
        <v>4817</v>
      </c>
      <c r="B2222" s="177" t="s">
        <v>4818</v>
      </c>
      <c r="C2222" s="178" t="s">
        <v>24</v>
      </c>
      <c r="D2222" s="179">
        <v>105.69</v>
      </c>
      <c r="E2222" s="179">
        <v>26.34</v>
      </c>
      <c r="F2222" s="179">
        <v>132.03</v>
      </c>
      <c r="G2222" s="53">
        <v>9</v>
      </c>
    </row>
    <row r="2223" spans="1:7" ht="30">
      <c r="A2223" s="176" t="s">
        <v>4819</v>
      </c>
      <c r="B2223" s="177" t="s">
        <v>4820</v>
      </c>
      <c r="C2223" s="178" t="s">
        <v>24</v>
      </c>
      <c r="D2223" s="179">
        <v>361.68</v>
      </c>
      <c r="E2223" s="179">
        <v>35.49</v>
      </c>
      <c r="F2223" s="179">
        <v>397.17</v>
      </c>
      <c r="G2223" s="53">
        <v>9</v>
      </c>
    </row>
    <row r="2224" spans="1:7" ht="30">
      <c r="A2224" s="176" t="s">
        <v>4821</v>
      </c>
      <c r="B2224" s="177" t="s">
        <v>4822</v>
      </c>
      <c r="C2224" s="178" t="s">
        <v>24</v>
      </c>
      <c r="D2224" s="179">
        <v>43.49</v>
      </c>
      <c r="E2224" s="179">
        <v>26.34</v>
      </c>
      <c r="F2224" s="179">
        <v>69.83</v>
      </c>
      <c r="G2224" s="53">
        <v>9</v>
      </c>
    </row>
    <row r="2225" spans="1:7">
      <c r="A2225" s="176" t="s">
        <v>4823</v>
      </c>
      <c r="B2225" s="177" t="s">
        <v>4824</v>
      </c>
      <c r="C2225" s="178"/>
      <c r="D2225" s="179"/>
      <c r="E2225" s="179"/>
      <c r="F2225" s="179"/>
      <c r="G2225" s="53">
        <v>5</v>
      </c>
    </row>
    <row r="2226" spans="1:7" ht="30">
      <c r="A2226" s="176" t="s">
        <v>4825</v>
      </c>
      <c r="B2226" s="177" t="s">
        <v>4826</v>
      </c>
      <c r="C2226" s="178" t="s">
        <v>23</v>
      </c>
      <c r="D2226" s="179">
        <v>2.52</v>
      </c>
      <c r="E2226" s="179">
        <v>15.8</v>
      </c>
      <c r="F2226" s="179">
        <v>18.32</v>
      </c>
      <c r="G2226" s="53">
        <v>9</v>
      </c>
    </row>
    <row r="2227" spans="1:7" ht="30">
      <c r="A2227" s="176" t="s">
        <v>4827</v>
      </c>
      <c r="B2227" s="177" t="s">
        <v>4828</v>
      </c>
      <c r="C2227" s="178" t="s">
        <v>23</v>
      </c>
      <c r="D2227" s="179">
        <v>2.35</v>
      </c>
      <c r="E2227" s="179">
        <v>15.8</v>
      </c>
      <c r="F2227" s="179">
        <v>18.149999999999999</v>
      </c>
      <c r="G2227" s="53">
        <v>9</v>
      </c>
    </row>
    <row r="2228" spans="1:7" ht="30">
      <c r="A2228" s="176" t="s">
        <v>385</v>
      </c>
      <c r="B2228" s="177" t="s">
        <v>386</v>
      </c>
      <c r="C2228" s="178" t="s">
        <v>23</v>
      </c>
      <c r="D2228" s="179">
        <v>4.63</v>
      </c>
      <c r="E2228" s="179">
        <v>15.8</v>
      </c>
      <c r="F2228" s="179">
        <v>20.43</v>
      </c>
      <c r="G2228" s="53">
        <v>9</v>
      </c>
    </row>
    <row r="2229" spans="1:7" ht="30">
      <c r="A2229" s="176" t="s">
        <v>4829</v>
      </c>
      <c r="B2229" s="177" t="s">
        <v>4830</v>
      </c>
      <c r="C2229" s="178" t="s">
        <v>23</v>
      </c>
      <c r="D2229" s="179">
        <v>2.96</v>
      </c>
      <c r="E2229" s="179">
        <v>15.8</v>
      </c>
      <c r="F2229" s="179">
        <v>18.760000000000002</v>
      </c>
      <c r="G2229" s="53">
        <v>9</v>
      </c>
    </row>
    <row r="2230" spans="1:7" ht="30">
      <c r="A2230" s="176" t="s">
        <v>4831</v>
      </c>
      <c r="B2230" s="177" t="s">
        <v>4832</v>
      </c>
      <c r="C2230" s="178" t="s">
        <v>23</v>
      </c>
      <c r="D2230" s="179">
        <v>5.28</v>
      </c>
      <c r="E2230" s="179">
        <v>15.8</v>
      </c>
      <c r="F2230" s="179">
        <v>21.08</v>
      </c>
      <c r="G2230" s="53">
        <v>9</v>
      </c>
    </row>
    <row r="2231" spans="1:7">
      <c r="A2231" s="176" t="s">
        <v>4833</v>
      </c>
      <c r="B2231" s="177" t="s">
        <v>4834</v>
      </c>
      <c r="C2231" s="178"/>
      <c r="D2231" s="179"/>
      <c r="E2231" s="179"/>
      <c r="F2231" s="179"/>
      <c r="G2231" s="53">
        <v>5</v>
      </c>
    </row>
    <row r="2232" spans="1:7">
      <c r="A2232" s="176" t="s">
        <v>4835</v>
      </c>
      <c r="B2232" s="177" t="s">
        <v>4836</v>
      </c>
      <c r="C2232" s="178" t="s">
        <v>23</v>
      </c>
      <c r="D2232" s="179"/>
      <c r="E2232" s="179">
        <v>13.17</v>
      </c>
      <c r="F2232" s="179">
        <v>13.17</v>
      </c>
      <c r="G2232" s="53">
        <v>9</v>
      </c>
    </row>
    <row r="2233" spans="1:7">
      <c r="A2233" s="176" t="s">
        <v>4837</v>
      </c>
      <c r="B2233" s="177" t="s">
        <v>4838</v>
      </c>
      <c r="C2233" s="178" t="s">
        <v>23</v>
      </c>
      <c r="D2233" s="179"/>
      <c r="E2233" s="179">
        <v>21.07</v>
      </c>
      <c r="F2233" s="179">
        <v>21.07</v>
      </c>
      <c r="G2233" s="53">
        <v>9</v>
      </c>
    </row>
    <row r="2234" spans="1:7">
      <c r="A2234" s="176" t="s">
        <v>4839</v>
      </c>
      <c r="B2234" s="177" t="s">
        <v>4840</v>
      </c>
      <c r="C2234" s="178" t="s">
        <v>24</v>
      </c>
      <c r="D2234" s="179"/>
      <c r="E2234" s="179">
        <v>15.8</v>
      </c>
      <c r="F2234" s="179">
        <v>15.8</v>
      </c>
      <c r="G2234" s="53">
        <v>9</v>
      </c>
    </row>
    <row r="2235" spans="1:7">
      <c r="A2235" s="176" t="s">
        <v>4841</v>
      </c>
      <c r="B2235" s="177" t="s">
        <v>4842</v>
      </c>
      <c r="C2235" s="178" t="s">
        <v>23</v>
      </c>
      <c r="D2235" s="179"/>
      <c r="E2235" s="179">
        <v>52.67</v>
      </c>
      <c r="F2235" s="179">
        <v>52.67</v>
      </c>
      <c r="G2235" s="53">
        <v>9</v>
      </c>
    </row>
    <row r="2236" spans="1:7">
      <c r="A2236" s="176" t="s">
        <v>4843</v>
      </c>
      <c r="B2236" s="177" t="s">
        <v>4844</v>
      </c>
      <c r="C2236" s="178"/>
      <c r="D2236" s="179"/>
      <c r="E2236" s="179"/>
      <c r="F2236" s="179"/>
      <c r="G2236" s="53">
        <v>5</v>
      </c>
    </row>
    <row r="2237" spans="1:7">
      <c r="A2237" s="176" t="s">
        <v>252</v>
      </c>
      <c r="B2237" s="177" t="s">
        <v>251</v>
      </c>
      <c r="C2237" s="178" t="s">
        <v>23</v>
      </c>
      <c r="D2237" s="179">
        <v>50.44</v>
      </c>
      <c r="E2237" s="179">
        <v>26.34</v>
      </c>
      <c r="F2237" s="179">
        <v>76.78</v>
      </c>
      <c r="G2237" s="53">
        <v>9</v>
      </c>
    </row>
    <row r="2238" spans="1:7" ht="30">
      <c r="A2238" s="176" t="s">
        <v>4845</v>
      </c>
      <c r="B2238" s="177" t="s">
        <v>4846</v>
      </c>
      <c r="C2238" s="178" t="s">
        <v>23</v>
      </c>
      <c r="D2238" s="179">
        <v>67.44</v>
      </c>
      <c r="E2238" s="179">
        <v>26.34</v>
      </c>
      <c r="F2238" s="179">
        <v>93.78</v>
      </c>
      <c r="G2238" s="53">
        <v>9</v>
      </c>
    </row>
    <row r="2239" spans="1:7" ht="30">
      <c r="A2239" s="176" t="s">
        <v>4847</v>
      </c>
      <c r="B2239" s="177" t="s">
        <v>4848</v>
      </c>
      <c r="C2239" s="178" t="s">
        <v>23</v>
      </c>
      <c r="D2239" s="179">
        <v>82.52</v>
      </c>
      <c r="E2239" s="179">
        <v>26.34</v>
      </c>
      <c r="F2239" s="179">
        <v>108.86</v>
      </c>
      <c r="G2239" s="53">
        <v>9</v>
      </c>
    </row>
    <row r="2240" spans="1:7" ht="30">
      <c r="A2240" s="176" t="s">
        <v>4849</v>
      </c>
      <c r="B2240" s="177" t="s">
        <v>4850</v>
      </c>
      <c r="C2240" s="178" t="s">
        <v>23</v>
      </c>
      <c r="D2240" s="179">
        <v>97.14</v>
      </c>
      <c r="E2240" s="179">
        <v>26.34</v>
      </c>
      <c r="F2240" s="179">
        <v>123.48</v>
      </c>
      <c r="G2240" s="53">
        <v>9</v>
      </c>
    </row>
    <row r="2241" spans="1:7" ht="30">
      <c r="A2241" s="176" t="s">
        <v>4851</v>
      </c>
      <c r="B2241" s="177" t="s">
        <v>4852</v>
      </c>
      <c r="C2241" s="178" t="s">
        <v>23</v>
      </c>
      <c r="D2241" s="179">
        <v>115.95</v>
      </c>
      <c r="E2241" s="179">
        <v>26.34</v>
      </c>
      <c r="F2241" s="179">
        <v>142.29</v>
      </c>
      <c r="G2241" s="53">
        <v>9</v>
      </c>
    </row>
    <row r="2242" spans="1:7" ht="30">
      <c r="A2242" s="176" t="s">
        <v>4853</v>
      </c>
      <c r="B2242" s="177" t="s">
        <v>4854</v>
      </c>
      <c r="C2242" s="178" t="s">
        <v>23</v>
      </c>
      <c r="D2242" s="179">
        <v>102.39</v>
      </c>
      <c r="E2242" s="179">
        <v>39.5</v>
      </c>
      <c r="F2242" s="179">
        <v>141.88999999999999</v>
      </c>
      <c r="G2242" s="53">
        <v>9</v>
      </c>
    </row>
    <row r="2243" spans="1:7" ht="30">
      <c r="A2243" s="176" t="s">
        <v>4855</v>
      </c>
      <c r="B2243" s="177" t="s">
        <v>4856</v>
      </c>
      <c r="C2243" s="178" t="s">
        <v>23</v>
      </c>
      <c r="D2243" s="179">
        <v>111.2</v>
      </c>
      <c r="E2243" s="179">
        <v>39.5</v>
      </c>
      <c r="F2243" s="179">
        <v>150.69999999999999</v>
      </c>
      <c r="G2243" s="53">
        <v>9</v>
      </c>
    </row>
    <row r="2244" spans="1:7" ht="30">
      <c r="A2244" s="176" t="s">
        <v>4857</v>
      </c>
      <c r="B2244" s="177" t="s">
        <v>4858</v>
      </c>
      <c r="C2244" s="178" t="s">
        <v>23</v>
      </c>
      <c r="D2244" s="179">
        <v>133.81</v>
      </c>
      <c r="E2244" s="179">
        <v>39.5</v>
      </c>
      <c r="F2244" s="179">
        <v>173.31</v>
      </c>
      <c r="G2244" s="53">
        <v>9</v>
      </c>
    </row>
    <row r="2245" spans="1:7" ht="30">
      <c r="A2245" s="176" t="s">
        <v>4859</v>
      </c>
      <c r="B2245" s="177" t="s">
        <v>4860</v>
      </c>
      <c r="C2245" s="178" t="s">
        <v>23</v>
      </c>
      <c r="D2245" s="179">
        <v>148.86000000000001</v>
      </c>
      <c r="E2245" s="179">
        <v>39.5</v>
      </c>
      <c r="F2245" s="179">
        <v>188.36</v>
      </c>
      <c r="G2245" s="53">
        <v>9</v>
      </c>
    </row>
    <row r="2246" spans="1:7" ht="30">
      <c r="A2246" s="176" t="s">
        <v>4861</v>
      </c>
      <c r="B2246" s="177" t="s">
        <v>4862</v>
      </c>
      <c r="C2246" s="178" t="s">
        <v>23</v>
      </c>
      <c r="D2246" s="179">
        <v>158.69</v>
      </c>
      <c r="E2246" s="179">
        <v>52.67</v>
      </c>
      <c r="F2246" s="179">
        <v>211.36</v>
      </c>
      <c r="G2246" s="53">
        <v>9</v>
      </c>
    </row>
    <row r="2247" spans="1:7" ht="30">
      <c r="A2247" s="176" t="s">
        <v>4863</v>
      </c>
      <c r="B2247" s="177" t="s">
        <v>4864</v>
      </c>
      <c r="C2247" s="178" t="s">
        <v>23</v>
      </c>
      <c r="D2247" s="179">
        <v>246.75</v>
      </c>
      <c r="E2247" s="179">
        <v>52.67</v>
      </c>
      <c r="F2247" s="179">
        <v>299.42</v>
      </c>
      <c r="G2247" s="53">
        <v>9</v>
      </c>
    </row>
    <row r="2248" spans="1:7" ht="30">
      <c r="A2248" s="176" t="s">
        <v>438</v>
      </c>
      <c r="B2248" s="177" t="s">
        <v>439</v>
      </c>
      <c r="C2248" s="178" t="s">
        <v>23</v>
      </c>
      <c r="D2248" s="179">
        <v>57.85</v>
      </c>
      <c r="E2248" s="179">
        <v>26.34</v>
      </c>
      <c r="F2248" s="179">
        <v>84.19</v>
      </c>
      <c r="G2248" s="53">
        <v>9</v>
      </c>
    </row>
    <row r="2249" spans="1:7" ht="30">
      <c r="A2249" s="176" t="s">
        <v>4865</v>
      </c>
      <c r="B2249" s="177" t="s">
        <v>4866</v>
      </c>
      <c r="C2249" s="178" t="s">
        <v>23</v>
      </c>
      <c r="D2249" s="179">
        <v>71.31</v>
      </c>
      <c r="E2249" s="179">
        <v>26.34</v>
      </c>
      <c r="F2249" s="179">
        <v>97.65</v>
      </c>
      <c r="G2249" s="53">
        <v>9</v>
      </c>
    </row>
    <row r="2250" spans="1:7" ht="30">
      <c r="A2250" s="176" t="s">
        <v>4867</v>
      </c>
      <c r="B2250" s="177" t="s">
        <v>4868</v>
      </c>
      <c r="C2250" s="178" t="s">
        <v>23</v>
      </c>
      <c r="D2250" s="179">
        <v>87.57</v>
      </c>
      <c r="E2250" s="179">
        <v>26.34</v>
      </c>
      <c r="F2250" s="179">
        <v>113.91</v>
      </c>
      <c r="G2250" s="53">
        <v>9</v>
      </c>
    </row>
    <row r="2251" spans="1:7" ht="30">
      <c r="A2251" s="176" t="s">
        <v>4869</v>
      </c>
      <c r="B2251" s="177" t="s">
        <v>4870</v>
      </c>
      <c r="C2251" s="178" t="s">
        <v>23</v>
      </c>
      <c r="D2251" s="179">
        <v>99.39</v>
      </c>
      <c r="E2251" s="179">
        <v>26.34</v>
      </c>
      <c r="F2251" s="179">
        <v>125.73</v>
      </c>
      <c r="G2251" s="53">
        <v>9</v>
      </c>
    </row>
    <row r="2252" spans="1:7">
      <c r="A2252" s="176" t="s">
        <v>4871</v>
      </c>
      <c r="B2252" s="177" t="s">
        <v>4872</v>
      </c>
      <c r="C2252" s="178"/>
      <c r="D2252" s="179"/>
      <c r="E2252" s="179"/>
      <c r="F2252" s="179"/>
      <c r="G2252" s="53">
        <v>5</v>
      </c>
    </row>
    <row r="2253" spans="1:7" ht="30">
      <c r="A2253" s="176" t="s">
        <v>440</v>
      </c>
      <c r="B2253" s="177" t="s">
        <v>441</v>
      </c>
      <c r="C2253" s="178" t="s">
        <v>23</v>
      </c>
      <c r="D2253" s="179">
        <v>96.79</v>
      </c>
      <c r="E2253" s="179">
        <v>39.5</v>
      </c>
      <c r="F2253" s="179">
        <v>136.29</v>
      </c>
      <c r="G2253" s="53">
        <v>9</v>
      </c>
    </row>
    <row r="2254" spans="1:7" ht="30">
      <c r="A2254" s="176" t="s">
        <v>4873</v>
      </c>
      <c r="B2254" s="177" t="s">
        <v>4874</v>
      </c>
      <c r="C2254" s="178" t="s">
        <v>23</v>
      </c>
      <c r="D2254" s="179">
        <v>116</v>
      </c>
      <c r="E2254" s="179">
        <v>39.5</v>
      </c>
      <c r="F2254" s="179">
        <v>155.5</v>
      </c>
      <c r="G2254" s="53">
        <v>9</v>
      </c>
    </row>
    <row r="2255" spans="1:7" ht="30">
      <c r="A2255" s="176" t="s">
        <v>4875</v>
      </c>
      <c r="B2255" s="177" t="s">
        <v>4876</v>
      </c>
      <c r="C2255" s="178" t="s">
        <v>23</v>
      </c>
      <c r="D2255" s="179">
        <v>132.11000000000001</v>
      </c>
      <c r="E2255" s="179">
        <v>39.5</v>
      </c>
      <c r="F2255" s="179">
        <v>171.61</v>
      </c>
      <c r="G2255" s="53">
        <v>9</v>
      </c>
    </row>
    <row r="2256" spans="1:7" ht="30">
      <c r="A2256" s="176" t="s">
        <v>4877</v>
      </c>
      <c r="B2256" s="177" t="s">
        <v>4878</v>
      </c>
      <c r="C2256" s="178" t="s">
        <v>23</v>
      </c>
      <c r="D2256" s="179">
        <v>136.88</v>
      </c>
      <c r="E2256" s="179">
        <v>52.67</v>
      </c>
      <c r="F2256" s="179">
        <v>189.55</v>
      </c>
      <c r="G2256" s="53">
        <v>9</v>
      </c>
    </row>
    <row r="2257" spans="1:7" ht="30">
      <c r="A2257" s="176" t="s">
        <v>4879</v>
      </c>
      <c r="B2257" s="177" t="s">
        <v>4880</v>
      </c>
      <c r="C2257" s="178" t="s">
        <v>23</v>
      </c>
      <c r="D2257" s="179">
        <v>205.66</v>
      </c>
      <c r="E2257" s="179">
        <v>52.67</v>
      </c>
      <c r="F2257" s="179">
        <v>258.33</v>
      </c>
      <c r="G2257" s="53">
        <v>9</v>
      </c>
    </row>
    <row r="2258" spans="1:7" ht="30">
      <c r="A2258" s="176" t="s">
        <v>250</v>
      </c>
      <c r="B2258" s="177" t="s">
        <v>249</v>
      </c>
      <c r="C2258" s="178" t="s">
        <v>23</v>
      </c>
      <c r="D2258" s="179">
        <v>26.12</v>
      </c>
      <c r="E2258" s="179">
        <v>2.63</v>
      </c>
      <c r="F2258" s="179">
        <v>28.75</v>
      </c>
      <c r="G2258" s="53">
        <v>9</v>
      </c>
    </row>
    <row r="2259" spans="1:7" ht="30">
      <c r="A2259" s="176" t="s">
        <v>4881</v>
      </c>
      <c r="B2259" s="177" t="s">
        <v>4882</v>
      </c>
      <c r="C2259" s="178" t="s">
        <v>23</v>
      </c>
      <c r="D2259" s="179">
        <v>47.62</v>
      </c>
      <c r="E2259" s="179">
        <v>2.63</v>
      </c>
      <c r="F2259" s="179">
        <v>50.25</v>
      </c>
      <c r="G2259" s="53">
        <v>9</v>
      </c>
    </row>
    <row r="2260" spans="1:7" ht="30">
      <c r="A2260" s="176" t="s">
        <v>4883</v>
      </c>
      <c r="B2260" s="177" t="s">
        <v>4884</v>
      </c>
      <c r="C2260" s="178" t="s">
        <v>23</v>
      </c>
      <c r="D2260" s="179">
        <v>66.38</v>
      </c>
      <c r="E2260" s="179">
        <v>2.63</v>
      </c>
      <c r="F2260" s="179">
        <v>69.010000000000005</v>
      </c>
      <c r="G2260" s="53">
        <v>9</v>
      </c>
    </row>
    <row r="2261" spans="1:7" ht="30">
      <c r="A2261" s="176" t="s">
        <v>4885</v>
      </c>
      <c r="B2261" s="177" t="s">
        <v>4886</v>
      </c>
      <c r="C2261" s="178" t="s">
        <v>23</v>
      </c>
      <c r="D2261" s="179">
        <v>78.98</v>
      </c>
      <c r="E2261" s="179">
        <v>2.63</v>
      </c>
      <c r="F2261" s="179">
        <v>81.61</v>
      </c>
      <c r="G2261" s="53">
        <v>9</v>
      </c>
    </row>
    <row r="2262" spans="1:7" ht="30">
      <c r="A2262" s="176" t="s">
        <v>4887</v>
      </c>
      <c r="B2262" s="177" t="s">
        <v>4888</v>
      </c>
      <c r="C2262" s="178" t="s">
        <v>23</v>
      </c>
      <c r="D2262" s="179">
        <v>105.16</v>
      </c>
      <c r="E2262" s="179">
        <v>2.63</v>
      </c>
      <c r="F2262" s="179">
        <v>107.79</v>
      </c>
      <c r="G2262" s="53">
        <v>9</v>
      </c>
    </row>
    <row r="2263" spans="1:7" ht="30">
      <c r="A2263" s="176" t="s">
        <v>4889</v>
      </c>
      <c r="B2263" s="177" t="s">
        <v>4890</v>
      </c>
      <c r="C2263" s="178" t="s">
        <v>23</v>
      </c>
      <c r="D2263" s="179">
        <v>115.02</v>
      </c>
      <c r="E2263" s="179">
        <v>2.63</v>
      </c>
      <c r="F2263" s="179">
        <v>117.65</v>
      </c>
      <c r="G2263" s="53">
        <v>9</v>
      </c>
    </row>
    <row r="2264" spans="1:7" ht="30">
      <c r="A2264" s="176" t="s">
        <v>4891</v>
      </c>
      <c r="B2264" s="177" t="s">
        <v>4892</v>
      </c>
      <c r="C2264" s="178" t="s">
        <v>23</v>
      </c>
      <c r="D2264" s="179">
        <v>152.13</v>
      </c>
      <c r="E2264" s="179">
        <v>2.63</v>
      </c>
      <c r="F2264" s="179">
        <v>154.76</v>
      </c>
      <c r="G2264" s="53">
        <v>9</v>
      </c>
    </row>
    <row r="2265" spans="1:7">
      <c r="A2265" s="176" t="s">
        <v>4893</v>
      </c>
      <c r="B2265" s="177" t="s">
        <v>4894</v>
      </c>
      <c r="C2265" s="178"/>
      <c r="D2265" s="179"/>
      <c r="E2265" s="179"/>
      <c r="F2265" s="179"/>
      <c r="G2265" s="53">
        <v>5</v>
      </c>
    </row>
    <row r="2266" spans="1:7">
      <c r="A2266" s="176" t="s">
        <v>4895</v>
      </c>
      <c r="B2266" s="177" t="s">
        <v>4896</v>
      </c>
      <c r="C2266" s="178" t="s">
        <v>24</v>
      </c>
      <c r="D2266" s="179">
        <v>7.33</v>
      </c>
      <c r="E2266" s="179">
        <v>13.17</v>
      </c>
      <c r="F2266" s="179">
        <v>20.5</v>
      </c>
      <c r="G2266" s="53">
        <v>9</v>
      </c>
    </row>
    <row r="2267" spans="1:7">
      <c r="A2267" s="176" t="s">
        <v>4897</v>
      </c>
      <c r="B2267" s="177" t="s">
        <v>4898</v>
      </c>
      <c r="C2267" s="178" t="s">
        <v>24</v>
      </c>
      <c r="D2267" s="179">
        <v>11.02</v>
      </c>
      <c r="E2267" s="179">
        <v>13.17</v>
      </c>
      <c r="F2267" s="179">
        <v>24.19</v>
      </c>
      <c r="G2267" s="53">
        <v>9</v>
      </c>
    </row>
    <row r="2268" spans="1:7">
      <c r="A2268" s="176" t="s">
        <v>4899</v>
      </c>
      <c r="B2268" s="177" t="s">
        <v>4900</v>
      </c>
      <c r="C2268" s="178" t="s">
        <v>24</v>
      </c>
      <c r="D2268" s="179">
        <v>14.17</v>
      </c>
      <c r="E2268" s="179">
        <v>13.17</v>
      </c>
      <c r="F2268" s="179">
        <v>27.34</v>
      </c>
      <c r="G2268" s="53">
        <v>9</v>
      </c>
    </row>
    <row r="2269" spans="1:7">
      <c r="A2269" s="176" t="s">
        <v>4901</v>
      </c>
      <c r="B2269" s="177" t="s">
        <v>4902</v>
      </c>
      <c r="C2269" s="178" t="s">
        <v>24</v>
      </c>
      <c r="D2269" s="179">
        <v>16.79</v>
      </c>
      <c r="E2269" s="179">
        <v>13.17</v>
      </c>
      <c r="F2269" s="179">
        <v>29.96</v>
      </c>
      <c r="G2269" s="53">
        <v>9</v>
      </c>
    </row>
    <row r="2270" spans="1:7">
      <c r="A2270" s="176" t="s">
        <v>4903</v>
      </c>
      <c r="B2270" s="177" t="s">
        <v>4904</v>
      </c>
      <c r="C2270" s="178" t="s">
        <v>24</v>
      </c>
      <c r="D2270" s="179">
        <v>19.47</v>
      </c>
      <c r="E2270" s="179">
        <v>13.17</v>
      </c>
      <c r="F2270" s="179">
        <v>32.64</v>
      </c>
      <c r="G2270" s="53">
        <v>9</v>
      </c>
    </row>
    <row r="2271" spans="1:7">
      <c r="A2271" s="176" t="s">
        <v>4905</v>
      </c>
      <c r="B2271" s="177" t="s">
        <v>4906</v>
      </c>
      <c r="C2271" s="178" t="s">
        <v>24</v>
      </c>
      <c r="D2271" s="179">
        <v>23.14</v>
      </c>
      <c r="E2271" s="179">
        <v>13.17</v>
      </c>
      <c r="F2271" s="179">
        <v>36.31</v>
      </c>
      <c r="G2271" s="53">
        <v>9</v>
      </c>
    </row>
    <row r="2272" spans="1:7">
      <c r="A2272" s="176" t="s">
        <v>4907</v>
      </c>
      <c r="B2272" s="177" t="s">
        <v>4908</v>
      </c>
      <c r="C2272" s="178" t="s">
        <v>24</v>
      </c>
      <c r="D2272" s="179">
        <v>14.12</v>
      </c>
      <c r="E2272" s="179">
        <v>13.17</v>
      </c>
      <c r="F2272" s="179">
        <v>27.29</v>
      </c>
      <c r="G2272" s="53">
        <v>9</v>
      </c>
    </row>
    <row r="2273" spans="1:7">
      <c r="A2273" s="176" t="s">
        <v>4909</v>
      </c>
      <c r="B2273" s="177" t="s">
        <v>4910</v>
      </c>
      <c r="C2273" s="178" t="s">
        <v>24</v>
      </c>
      <c r="D2273" s="179">
        <v>16</v>
      </c>
      <c r="E2273" s="179">
        <v>13.17</v>
      </c>
      <c r="F2273" s="179">
        <v>29.17</v>
      </c>
      <c r="G2273" s="53">
        <v>9</v>
      </c>
    </row>
    <row r="2274" spans="1:7">
      <c r="A2274" s="176" t="s">
        <v>4911</v>
      </c>
      <c r="B2274" s="177" t="s">
        <v>4912</v>
      </c>
      <c r="C2274" s="178" t="s">
        <v>24</v>
      </c>
      <c r="D2274" s="179">
        <v>21.17</v>
      </c>
      <c r="E2274" s="179">
        <v>13.17</v>
      </c>
      <c r="F2274" s="179">
        <v>34.340000000000003</v>
      </c>
      <c r="G2274" s="53">
        <v>9</v>
      </c>
    </row>
    <row r="2275" spans="1:7">
      <c r="A2275" s="176" t="s">
        <v>4913</v>
      </c>
      <c r="B2275" s="177" t="s">
        <v>4914</v>
      </c>
      <c r="C2275" s="178" t="s">
        <v>24</v>
      </c>
      <c r="D2275" s="179">
        <v>22.73</v>
      </c>
      <c r="E2275" s="179">
        <v>13.17</v>
      </c>
      <c r="F2275" s="179">
        <v>35.9</v>
      </c>
      <c r="G2275" s="53">
        <v>9</v>
      </c>
    </row>
    <row r="2276" spans="1:7">
      <c r="A2276" s="176" t="s">
        <v>4915</v>
      </c>
      <c r="B2276" s="177" t="s">
        <v>4916</v>
      </c>
      <c r="C2276" s="178" t="s">
        <v>24</v>
      </c>
      <c r="D2276" s="179">
        <v>26.4</v>
      </c>
      <c r="E2276" s="179">
        <v>13.17</v>
      </c>
      <c r="F2276" s="179">
        <v>39.57</v>
      </c>
      <c r="G2276" s="53">
        <v>9</v>
      </c>
    </row>
    <row r="2277" spans="1:7">
      <c r="A2277" s="176" t="s">
        <v>4917</v>
      </c>
      <c r="B2277" s="177" t="s">
        <v>4918</v>
      </c>
      <c r="C2277" s="178" t="s">
        <v>24</v>
      </c>
      <c r="D2277" s="179">
        <v>28.41</v>
      </c>
      <c r="E2277" s="179">
        <v>13.17</v>
      </c>
      <c r="F2277" s="179">
        <v>41.58</v>
      </c>
      <c r="G2277" s="53">
        <v>9</v>
      </c>
    </row>
    <row r="2278" spans="1:7">
      <c r="A2278" s="176" t="s">
        <v>4919</v>
      </c>
      <c r="B2278" s="177" t="s">
        <v>4920</v>
      </c>
      <c r="C2278" s="178" t="s">
        <v>24</v>
      </c>
      <c r="D2278" s="179">
        <v>15.42</v>
      </c>
      <c r="E2278" s="179">
        <v>13.17</v>
      </c>
      <c r="F2278" s="179">
        <v>28.59</v>
      </c>
      <c r="G2278" s="53">
        <v>9</v>
      </c>
    </row>
    <row r="2279" spans="1:7">
      <c r="A2279" s="176" t="s">
        <v>4921</v>
      </c>
      <c r="B2279" s="177" t="s">
        <v>4922</v>
      </c>
      <c r="C2279" s="178" t="s">
        <v>24</v>
      </c>
      <c r="D2279" s="179">
        <v>16.239999999999998</v>
      </c>
      <c r="E2279" s="179">
        <v>13.17</v>
      </c>
      <c r="F2279" s="179">
        <v>29.41</v>
      </c>
      <c r="G2279" s="53">
        <v>9</v>
      </c>
    </row>
    <row r="2280" spans="1:7">
      <c r="A2280" s="176" t="s">
        <v>4923</v>
      </c>
      <c r="B2280" s="177" t="s">
        <v>4924</v>
      </c>
      <c r="C2280" s="178" t="s">
        <v>24</v>
      </c>
      <c r="D2280" s="179">
        <v>22.55</v>
      </c>
      <c r="E2280" s="179">
        <v>13.17</v>
      </c>
      <c r="F2280" s="179">
        <v>35.72</v>
      </c>
      <c r="G2280" s="53">
        <v>9</v>
      </c>
    </row>
    <row r="2281" spans="1:7">
      <c r="A2281" s="176" t="s">
        <v>4925</v>
      </c>
      <c r="B2281" s="177" t="s">
        <v>4926</v>
      </c>
      <c r="C2281" s="178" t="s">
        <v>24</v>
      </c>
      <c r="D2281" s="179">
        <v>25.95</v>
      </c>
      <c r="E2281" s="179">
        <v>13.17</v>
      </c>
      <c r="F2281" s="179">
        <v>39.119999999999997</v>
      </c>
      <c r="G2281" s="53">
        <v>9</v>
      </c>
    </row>
    <row r="2282" spans="1:7">
      <c r="A2282" s="176" t="s">
        <v>4927</v>
      </c>
      <c r="B2282" s="177" t="s">
        <v>4928</v>
      </c>
      <c r="C2282" s="178" t="s">
        <v>24</v>
      </c>
      <c r="D2282" s="179">
        <v>29.08</v>
      </c>
      <c r="E2282" s="179">
        <v>18.43</v>
      </c>
      <c r="F2282" s="179">
        <v>47.51</v>
      </c>
      <c r="G2282" s="53">
        <v>9</v>
      </c>
    </row>
    <row r="2283" spans="1:7">
      <c r="A2283" s="176" t="s">
        <v>4929</v>
      </c>
      <c r="B2283" s="177" t="s">
        <v>4930</v>
      </c>
      <c r="C2283" s="178" t="s">
        <v>24</v>
      </c>
      <c r="D2283" s="179">
        <v>28.8</v>
      </c>
      <c r="E2283" s="179">
        <v>18.43</v>
      </c>
      <c r="F2283" s="179">
        <v>47.23</v>
      </c>
      <c r="G2283" s="53">
        <v>9</v>
      </c>
    </row>
    <row r="2284" spans="1:7">
      <c r="A2284" s="176" t="s">
        <v>4931</v>
      </c>
      <c r="B2284" s="177" t="s">
        <v>4932</v>
      </c>
      <c r="C2284" s="178" t="s">
        <v>24</v>
      </c>
      <c r="D2284" s="179">
        <v>50.48</v>
      </c>
      <c r="E2284" s="179">
        <v>18.43</v>
      </c>
      <c r="F2284" s="179">
        <v>68.91</v>
      </c>
      <c r="G2284" s="53">
        <v>9</v>
      </c>
    </row>
    <row r="2285" spans="1:7">
      <c r="A2285" s="176" t="s">
        <v>4933</v>
      </c>
      <c r="B2285" s="177" t="s">
        <v>4934</v>
      </c>
      <c r="C2285" s="178"/>
      <c r="D2285" s="179"/>
      <c r="E2285" s="179"/>
      <c r="F2285" s="179"/>
      <c r="G2285" s="53">
        <v>2</v>
      </c>
    </row>
    <row r="2286" spans="1:7">
      <c r="A2286" s="176" t="s">
        <v>4935</v>
      </c>
      <c r="B2286" s="177" t="s">
        <v>4936</v>
      </c>
      <c r="C2286" s="178"/>
      <c r="D2286" s="179"/>
      <c r="E2286" s="179"/>
      <c r="F2286" s="179"/>
      <c r="G2286" s="53">
        <v>5</v>
      </c>
    </row>
    <row r="2287" spans="1:7" ht="30">
      <c r="A2287" s="176" t="s">
        <v>4937</v>
      </c>
      <c r="B2287" s="177" t="s">
        <v>4938</v>
      </c>
      <c r="C2287" s="178" t="s">
        <v>23</v>
      </c>
      <c r="D2287" s="179">
        <v>1.7</v>
      </c>
      <c r="E2287" s="179">
        <v>2.11</v>
      </c>
      <c r="F2287" s="179">
        <v>3.81</v>
      </c>
      <c r="G2287" s="53">
        <v>9</v>
      </c>
    </row>
    <row r="2288" spans="1:7" ht="30">
      <c r="A2288" s="176" t="s">
        <v>4939</v>
      </c>
      <c r="B2288" s="177" t="s">
        <v>4940</v>
      </c>
      <c r="C2288" s="178" t="s">
        <v>23</v>
      </c>
      <c r="D2288" s="179">
        <v>2.58</v>
      </c>
      <c r="E2288" s="179">
        <v>2.11</v>
      </c>
      <c r="F2288" s="179">
        <v>4.6900000000000004</v>
      </c>
      <c r="G2288" s="53">
        <v>9</v>
      </c>
    </row>
    <row r="2289" spans="1:7" ht="30">
      <c r="A2289" s="176" t="s">
        <v>4941</v>
      </c>
      <c r="B2289" s="177" t="s">
        <v>4942</v>
      </c>
      <c r="C2289" s="178" t="s">
        <v>23</v>
      </c>
      <c r="D2289" s="179">
        <v>4.2</v>
      </c>
      <c r="E2289" s="179">
        <v>3.16</v>
      </c>
      <c r="F2289" s="179">
        <v>7.36</v>
      </c>
      <c r="G2289" s="53">
        <v>9</v>
      </c>
    </row>
    <row r="2290" spans="1:7" ht="30">
      <c r="A2290" s="176" t="s">
        <v>4943</v>
      </c>
      <c r="B2290" s="177" t="s">
        <v>4944</v>
      </c>
      <c r="C2290" s="178" t="s">
        <v>23</v>
      </c>
      <c r="D2290" s="179">
        <v>6.21</v>
      </c>
      <c r="E2290" s="179">
        <v>3.69</v>
      </c>
      <c r="F2290" s="179">
        <v>9.9</v>
      </c>
      <c r="G2290" s="53">
        <v>9</v>
      </c>
    </row>
    <row r="2291" spans="1:7" ht="30">
      <c r="A2291" s="176" t="s">
        <v>4945</v>
      </c>
      <c r="B2291" s="177" t="s">
        <v>4946</v>
      </c>
      <c r="C2291" s="178" t="s">
        <v>23</v>
      </c>
      <c r="D2291" s="179">
        <v>10.130000000000001</v>
      </c>
      <c r="E2291" s="179">
        <v>4.21</v>
      </c>
      <c r="F2291" s="179">
        <v>14.34</v>
      </c>
      <c r="G2291" s="53">
        <v>9</v>
      </c>
    </row>
    <row r="2292" spans="1:7">
      <c r="A2292" s="176" t="s">
        <v>4947</v>
      </c>
      <c r="B2292" s="177" t="s">
        <v>4948</v>
      </c>
      <c r="C2292" s="178"/>
      <c r="D2292" s="179"/>
      <c r="E2292" s="179"/>
      <c r="F2292" s="179"/>
      <c r="G2292" s="53">
        <v>5</v>
      </c>
    </row>
    <row r="2293" spans="1:7" ht="30">
      <c r="A2293" s="176" t="s">
        <v>4949</v>
      </c>
      <c r="B2293" s="177" t="s">
        <v>4950</v>
      </c>
      <c r="C2293" s="178" t="s">
        <v>23</v>
      </c>
      <c r="D2293" s="179">
        <v>1.22</v>
      </c>
      <c r="E2293" s="179">
        <v>2.11</v>
      </c>
      <c r="F2293" s="179">
        <v>3.33</v>
      </c>
      <c r="G2293" s="53">
        <v>9</v>
      </c>
    </row>
    <row r="2294" spans="1:7" ht="30">
      <c r="A2294" s="176" t="s">
        <v>4951</v>
      </c>
      <c r="B2294" s="177" t="s">
        <v>4952</v>
      </c>
      <c r="C2294" s="178" t="s">
        <v>23</v>
      </c>
      <c r="D2294" s="179">
        <v>2.11</v>
      </c>
      <c r="E2294" s="179">
        <v>2.63</v>
      </c>
      <c r="F2294" s="179">
        <v>4.74</v>
      </c>
      <c r="G2294" s="53">
        <v>9</v>
      </c>
    </row>
    <row r="2295" spans="1:7" ht="30">
      <c r="A2295" s="176" t="s">
        <v>4953</v>
      </c>
      <c r="B2295" s="177" t="s">
        <v>4954</v>
      </c>
      <c r="C2295" s="178" t="s">
        <v>23</v>
      </c>
      <c r="D2295" s="179">
        <v>2.91</v>
      </c>
      <c r="E2295" s="179">
        <v>3.16</v>
      </c>
      <c r="F2295" s="179">
        <v>6.07</v>
      </c>
      <c r="G2295" s="53">
        <v>9</v>
      </c>
    </row>
    <row r="2296" spans="1:7" ht="30">
      <c r="A2296" s="176" t="s">
        <v>4955</v>
      </c>
      <c r="B2296" s="177" t="s">
        <v>4956</v>
      </c>
      <c r="C2296" s="178" t="s">
        <v>23</v>
      </c>
      <c r="D2296" s="179">
        <v>4.3</v>
      </c>
      <c r="E2296" s="179">
        <v>3.69</v>
      </c>
      <c r="F2296" s="179">
        <v>7.99</v>
      </c>
      <c r="G2296" s="53">
        <v>9</v>
      </c>
    </row>
    <row r="2297" spans="1:7" ht="30">
      <c r="A2297" s="176" t="s">
        <v>4957</v>
      </c>
      <c r="B2297" s="177" t="s">
        <v>4958</v>
      </c>
      <c r="C2297" s="178" t="s">
        <v>23</v>
      </c>
      <c r="D2297" s="179">
        <v>8.17</v>
      </c>
      <c r="E2297" s="179">
        <v>4.21</v>
      </c>
      <c r="F2297" s="179">
        <v>12.38</v>
      </c>
      <c r="G2297" s="53">
        <v>9</v>
      </c>
    </row>
    <row r="2298" spans="1:7">
      <c r="A2298" s="176" t="s">
        <v>4959</v>
      </c>
      <c r="B2298" s="177" t="s">
        <v>4960</v>
      </c>
      <c r="C2298" s="178"/>
      <c r="D2298" s="179"/>
      <c r="E2298" s="179"/>
      <c r="F2298" s="179"/>
      <c r="G2298" s="53">
        <v>5</v>
      </c>
    </row>
    <row r="2299" spans="1:7">
      <c r="A2299" s="176" t="s">
        <v>4961</v>
      </c>
      <c r="B2299" s="177" t="s">
        <v>4962</v>
      </c>
      <c r="C2299" s="178" t="s">
        <v>23</v>
      </c>
      <c r="D2299" s="179">
        <v>10.93</v>
      </c>
      <c r="E2299" s="179">
        <v>2.63</v>
      </c>
      <c r="F2299" s="179">
        <v>13.56</v>
      </c>
      <c r="G2299" s="53">
        <v>9</v>
      </c>
    </row>
    <row r="2300" spans="1:7">
      <c r="A2300" s="176" t="s">
        <v>4963</v>
      </c>
      <c r="B2300" s="177" t="s">
        <v>4964</v>
      </c>
      <c r="C2300" s="178" t="s">
        <v>23</v>
      </c>
      <c r="D2300" s="179">
        <v>16.38</v>
      </c>
      <c r="E2300" s="179">
        <v>2.63</v>
      </c>
      <c r="F2300" s="179">
        <v>19.010000000000002</v>
      </c>
      <c r="G2300" s="53">
        <v>9</v>
      </c>
    </row>
    <row r="2301" spans="1:7">
      <c r="A2301" s="176" t="s">
        <v>4965</v>
      </c>
      <c r="B2301" s="177" t="s">
        <v>4966</v>
      </c>
      <c r="C2301" s="178" t="s">
        <v>23</v>
      </c>
      <c r="D2301" s="179">
        <v>25.42</v>
      </c>
      <c r="E2301" s="179">
        <v>5.26</v>
      </c>
      <c r="F2301" s="179">
        <v>30.68</v>
      </c>
      <c r="G2301" s="53">
        <v>9</v>
      </c>
    </row>
    <row r="2302" spans="1:7">
      <c r="A2302" s="176" t="s">
        <v>4967</v>
      </c>
      <c r="B2302" s="177" t="s">
        <v>4968</v>
      </c>
      <c r="C2302" s="178" t="s">
        <v>23</v>
      </c>
      <c r="D2302" s="179">
        <v>36.22</v>
      </c>
      <c r="E2302" s="179">
        <v>7.9</v>
      </c>
      <c r="F2302" s="179">
        <v>44.12</v>
      </c>
      <c r="G2302" s="53">
        <v>9</v>
      </c>
    </row>
    <row r="2303" spans="1:7">
      <c r="A2303" s="176" t="s">
        <v>4969</v>
      </c>
      <c r="B2303" s="177" t="s">
        <v>4970</v>
      </c>
      <c r="C2303" s="178" t="s">
        <v>23</v>
      </c>
      <c r="D2303" s="179">
        <v>49.5</v>
      </c>
      <c r="E2303" s="179">
        <v>10.54</v>
      </c>
      <c r="F2303" s="179">
        <v>60.04</v>
      </c>
      <c r="G2303" s="53">
        <v>9</v>
      </c>
    </row>
    <row r="2304" spans="1:7">
      <c r="A2304" s="176" t="s">
        <v>4971</v>
      </c>
      <c r="B2304" s="177" t="s">
        <v>4972</v>
      </c>
      <c r="C2304" s="178" t="s">
        <v>23</v>
      </c>
      <c r="D2304" s="179">
        <v>69.040000000000006</v>
      </c>
      <c r="E2304" s="179">
        <v>13.17</v>
      </c>
      <c r="F2304" s="179">
        <v>82.21</v>
      </c>
      <c r="G2304" s="53">
        <v>9</v>
      </c>
    </row>
    <row r="2305" spans="1:7">
      <c r="A2305" s="176" t="s">
        <v>4973</v>
      </c>
      <c r="B2305" s="177" t="s">
        <v>4974</v>
      </c>
      <c r="C2305" s="178" t="s">
        <v>23</v>
      </c>
      <c r="D2305" s="179">
        <v>96.97</v>
      </c>
      <c r="E2305" s="179">
        <v>15.8</v>
      </c>
      <c r="F2305" s="179">
        <v>112.77</v>
      </c>
      <c r="G2305" s="53">
        <v>9</v>
      </c>
    </row>
    <row r="2306" spans="1:7">
      <c r="A2306" s="176" t="s">
        <v>4975</v>
      </c>
      <c r="B2306" s="177" t="s">
        <v>4976</v>
      </c>
      <c r="C2306" s="178" t="s">
        <v>23</v>
      </c>
      <c r="D2306" s="179">
        <v>214.25</v>
      </c>
      <c r="E2306" s="179">
        <v>23.7</v>
      </c>
      <c r="F2306" s="179">
        <v>237.95</v>
      </c>
      <c r="G2306" s="53">
        <v>9</v>
      </c>
    </row>
    <row r="2307" spans="1:7" ht="30">
      <c r="A2307" s="176" t="s">
        <v>4977</v>
      </c>
      <c r="B2307" s="177" t="s">
        <v>4978</v>
      </c>
      <c r="C2307" s="178"/>
      <c r="D2307" s="179"/>
      <c r="E2307" s="179"/>
      <c r="F2307" s="179"/>
      <c r="G2307" s="53">
        <v>5</v>
      </c>
    </row>
    <row r="2308" spans="1:7" ht="30">
      <c r="A2308" s="176" t="s">
        <v>4979</v>
      </c>
      <c r="B2308" s="177" t="s">
        <v>4980</v>
      </c>
      <c r="C2308" s="178" t="s">
        <v>23</v>
      </c>
      <c r="D2308" s="179">
        <v>217.18</v>
      </c>
      <c r="E2308" s="179">
        <v>47.77</v>
      </c>
      <c r="F2308" s="179">
        <v>264.95</v>
      </c>
      <c r="G2308" s="53">
        <v>9</v>
      </c>
    </row>
    <row r="2309" spans="1:7" ht="30">
      <c r="A2309" s="176" t="s">
        <v>4981</v>
      </c>
      <c r="B2309" s="177" t="s">
        <v>4982</v>
      </c>
      <c r="C2309" s="178"/>
      <c r="D2309" s="179"/>
      <c r="E2309" s="179"/>
      <c r="F2309" s="179"/>
      <c r="G2309" s="53">
        <v>5</v>
      </c>
    </row>
    <row r="2310" spans="1:7" ht="30">
      <c r="A2310" s="176" t="s">
        <v>4983</v>
      </c>
      <c r="B2310" s="177" t="s">
        <v>4984</v>
      </c>
      <c r="C2310" s="178" t="s">
        <v>23</v>
      </c>
      <c r="D2310" s="179">
        <v>58.66</v>
      </c>
      <c r="E2310" s="179">
        <v>28.66</v>
      </c>
      <c r="F2310" s="179">
        <v>87.32</v>
      </c>
      <c r="G2310" s="53">
        <v>9</v>
      </c>
    </row>
    <row r="2311" spans="1:7" ht="30">
      <c r="A2311" s="176" t="s">
        <v>4985</v>
      </c>
      <c r="B2311" s="177" t="s">
        <v>4986</v>
      </c>
      <c r="C2311" s="178" t="s">
        <v>23</v>
      </c>
      <c r="D2311" s="179">
        <v>73.84</v>
      </c>
      <c r="E2311" s="179">
        <v>34.5</v>
      </c>
      <c r="F2311" s="179">
        <v>108.34</v>
      </c>
      <c r="G2311" s="53">
        <v>9</v>
      </c>
    </row>
    <row r="2312" spans="1:7" ht="30">
      <c r="A2312" s="176" t="s">
        <v>4987</v>
      </c>
      <c r="B2312" s="177" t="s">
        <v>4988</v>
      </c>
      <c r="C2312" s="178" t="s">
        <v>23</v>
      </c>
      <c r="D2312" s="179">
        <v>85.22</v>
      </c>
      <c r="E2312" s="179">
        <v>47.77</v>
      </c>
      <c r="F2312" s="179">
        <v>132.99</v>
      </c>
      <c r="G2312" s="53">
        <v>9</v>
      </c>
    </row>
    <row r="2313" spans="1:7" ht="30">
      <c r="A2313" s="176" t="s">
        <v>4989</v>
      </c>
      <c r="B2313" s="177" t="s">
        <v>4990</v>
      </c>
      <c r="C2313" s="178" t="s">
        <v>23</v>
      </c>
      <c r="D2313" s="179">
        <v>168.33</v>
      </c>
      <c r="E2313" s="179">
        <v>57.31</v>
      </c>
      <c r="F2313" s="179">
        <v>225.64</v>
      </c>
      <c r="G2313" s="53">
        <v>9</v>
      </c>
    </row>
    <row r="2314" spans="1:7">
      <c r="A2314" s="176" t="s">
        <v>4991</v>
      </c>
      <c r="B2314" s="177" t="s">
        <v>4992</v>
      </c>
      <c r="C2314" s="178"/>
      <c r="D2314" s="179"/>
      <c r="E2314" s="179"/>
      <c r="F2314" s="179"/>
      <c r="G2314" s="53">
        <v>5</v>
      </c>
    </row>
    <row r="2315" spans="1:7">
      <c r="A2315" s="176" t="s">
        <v>4993</v>
      </c>
      <c r="B2315" s="177" t="s">
        <v>4994</v>
      </c>
      <c r="C2315" s="178" t="s">
        <v>24</v>
      </c>
      <c r="D2315" s="179">
        <v>11.69</v>
      </c>
      <c r="E2315" s="179">
        <v>5.26</v>
      </c>
      <c r="F2315" s="179">
        <v>16.95</v>
      </c>
      <c r="G2315" s="53">
        <v>9</v>
      </c>
    </row>
    <row r="2316" spans="1:7">
      <c r="A2316" s="176" t="s">
        <v>4995</v>
      </c>
      <c r="B2316" s="177" t="s">
        <v>4996</v>
      </c>
      <c r="C2316" s="178" t="s">
        <v>24</v>
      </c>
      <c r="D2316" s="179">
        <v>7.35</v>
      </c>
      <c r="E2316" s="179">
        <v>5.26</v>
      </c>
      <c r="F2316" s="179">
        <v>12.61</v>
      </c>
      <c r="G2316" s="53">
        <v>9</v>
      </c>
    </row>
    <row r="2317" spans="1:7">
      <c r="A2317" s="176" t="s">
        <v>4997</v>
      </c>
      <c r="B2317" s="177" t="s">
        <v>4998</v>
      </c>
      <c r="C2317" s="178" t="s">
        <v>24</v>
      </c>
      <c r="D2317" s="179">
        <v>9.42</v>
      </c>
      <c r="E2317" s="179">
        <v>5.26</v>
      </c>
      <c r="F2317" s="179">
        <v>14.68</v>
      </c>
      <c r="G2317" s="53">
        <v>9</v>
      </c>
    </row>
    <row r="2318" spans="1:7">
      <c r="A2318" s="176" t="s">
        <v>4999</v>
      </c>
      <c r="B2318" s="177" t="s">
        <v>5000</v>
      </c>
      <c r="C2318" s="178" t="s">
        <v>24</v>
      </c>
      <c r="D2318" s="179">
        <v>11.22</v>
      </c>
      <c r="E2318" s="179">
        <v>5.26</v>
      </c>
      <c r="F2318" s="179">
        <v>16.48</v>
      </c>
      <c r="G2318" s="53">
        <v>9</v>
      </c>
    </row>
    <row r="2319" spans="1:7">
      <c r="A2319" s="176" t="s">
        <v>5001</v>
      </c>
      <c r="B2319" s="177" t="s">
        <v>5002</v>
      </c>
      <c r="C2319" s="178" t="s">
        <v>24</v>
      </c>
      <c r="D2319" s="179">
        <v>13.35</v>
      </c>
      <c r="E2319" s="179">
        <v>5.26</v>
      </c>
      <c r="F2319" s="179">
        <v>18.61</v>
      </c>
      <c r="G2319" s="53">
        <v>9</v>
      </c>
    </row>
    <row r="2320" spans="1:7">
      <c r="A2320" s="176" t="s">
        <v>5003</v>
      </c>
      <c r="B2320" s="177" t="s">
        <v>5004</v>
      </c>
      <c r="C2320" s="178" t="s">
        <v>24</v>
      </c>
      <c r="D2320" s="179">
        <v>13.96</v>
      </c>
      <c r="E2320" s="179">
        <v>5.26</v>
      </c>
      <c r="F2320" s="179">
        <v>19.22</v>
      </c>
      <c r="G2320" s="53">
        <v>9</v>
      </c>
    </row>
    <row r="2321" spans="1:7">
      <c r="A2321" s="176" t="s">
        <v>5005</v>
      </c>
      <c r="B2321" s="177" t="s">
        <v>5006</v>
      </c>
      <c r="C2321" s="178" t="s">
        <v>24</v>
      </c>
      <c r="D2321" s="179">
        <v>16.350000000000001</v>
      </c>
      <c r="E2321" s="179">
        <v>5.26</v>
      </c>
      <c r="F2321" s="179">
        <v>21.61</v>
      </c>
      <c r="G2321" s="53">
        <v>9</v>
      </c>
    </row>
    <row r="2322" spans="1:7">
      <c r="A2322" s="176" t="s">
        <v>5007</v>
      </c>
      <c r="B2322" s="177" t="s">
        <v>5008</v>
      </c>
      <c r="C2322" s="178" t="s">
        <v>24</v>
      </c>
      <c r="D2322" s="179">
        <v>18.87</v>
      </c>
      <c r="E2322" s="179">
        <v>5.26</v>
      </c>
      <c r="F2322" s="179">
        <v>24.13</v>
      </c>
      <c r="G2322" s="53">
        <v>9</v>
      </c>
    </row>
    <row r="2323" spans="1:7">
      <c r="A2323" s="176" t="s">
        <v>5009</v>
      </c>
      <c r="B2323" s="177" t="s">
        <v>5010</v>
      </c>
      <c r="C2323" s="178"/>
      <c r="D2323" s="179"/>
      <c r="E2323" s="179"/>
      <c r="F2323" s="179"/>
      <c r="G2323" s="53">
        <v>5</v>
      </c>
    </row>
    <row r="2324" spans="1:7">
      <c r="A2324" s="176" t="s">
        <v>5011</v>
      </c>
      <c r="B2324" s="177" t="s">
        <v>5012</v>
      </c>
      <c r="C2324" s="178" t="s">
        <v>24</v>
      </c>
      <c r="D2324" s="179">
        <v>0.92</v>
      </c>
      <c r="E2324" s="179">
        <v>4.21</v>
      </c>
      <c r="F2324" s="179">
        <v>5.13</v>
      </c>
      <c r="G2324" s="53">
        <v>9</v>
      </c>
    </row>
    <row r="2325" spans="1:7">
      <c r="A2325" s="176" t="s">
        <v>5013</v>
      </c>
      <c r="B2325" s="177" t="s">
        <v>5014</v>
      </c>
      <c r="C2325" s="178" t="s">
        <v>24</v>
      </c>
      <c r="D2325" s="179">
        <v>7.34</v>
      </c>
      <c r="E2325" s="179">
        <v>7.9</v>
      </c>
      <c r="F2325" s="179">
        <v>15.24</v>
      </c>
      <c r="G2325" s="53">
        <v>9</v>
      </c>
    </row>
    <row r="2326" spans="1:7">
      <c r="A2326" s="176" t="s">
        <v>5015</v>
      </c>
      <c r="B2326" s="177" t="s">
        <v>5016</v>
      </c>
      <c r="C2326" s="178" t="s">
        <v>24</v>
      </c>
      <c r="D2326" s="179">
        <v>10.17</v>
      </c>
      <c r="E2326" s="179">
        <v>7.9</v>
      </c>
      <c r="F2326" s="179">
        <v>18.07</v>
      </c>
      <c r="G2326" s="53">
        <v>9</v>
      </c>
    </row>
    <row r="2327" spans="1:7">
      <c r="A2327" s="176" t="s">
        <v>5017</v>
      </c>
      <c r="B2327" s="177" t="s">
        <v>5018</v>
      </c>
      <c r="C2327" s="178" t="s">
        <v>24</v>
      </c>
      <c r="D2327" s="179">
        <v>10.61</v>
      </c>
      <c r="E2327" s="179">
        <v>7.9</v>
      </c>
      <c r="F2327" s="179">
        <v>18.510000000000002</v>
      </c>
      <c r="G2327" s="53">
        <v>9</v>
      </c>
    </row>
    <row r="2328" spans="1:7">
      <c r="A2328" s="176" t="s">
        <v>5019</v>
      </c>
      <c r="B2328" s="177" t="s">
        <v>5020</v>
      </c>
      <c r="C2328" s="178" t="s">
        <v>24</v>
      </c>
      <c r="D2328" s="179">
        <v>10.47</v>
      </c>
      <c r="E2328" s="179">
        <v>7.9</v>
      </c>
      <c r="F2328" s="179">
        <v>18.37</v>
      </c>
      <c r="G2328" s="53">
        <v>9</v>
      </c>
    </row>
    <row r="2329" spans="1:7">
      <c r="A2329" s="176" t="s">
        <v>185</v>
      </c>
      <c r="B2329" s="177" t="s">
        <v>186</v>
      </c>
      <c r="C2329" s="178" t="s">
        <v>24</v>
      </c>
      <c r="D2329" s="179">
        <v>16.47</v>
      </c>
      <c r="E2329" s="179">
        <v>7.9</v>
      </c>
      <c r="F2329" s="179">
        <v>24.37</v>
      </c>
      <c r="G2329" s="53">
        <v>9</v>
      </c>
    </row>
    <row r="2330" spans="1:7">
      <c r="A2330" s="176" t="s">
        <v>5021</v>
      </c>
      <c r="B2330" s="177" t="s">
        <v>5022</v>
      </c>
      <c r="C2330" s="178" t="s">
        <v>24</v>
      </c>
      <c r="D2330" s="179">
        <v>16.57</v>
      </c>
      <c r="E2330" s="179">
        <v>7.9</v>
      </c>
      <c r="F2330" s="179">
        <v>24.47</v>
      </c>
      <c r="G2330" s="53">
        <v>9</v>
      </c>
    </row>
    <row r="2331" spans="1:7">
      <c r="A2331" s="176" t="s">
        <v>5023</v>
      </c>
      <c r="B2331" s="177" t="s">
        <v>5024</v>
      </c>
      <c r="C2331" s="178" t="s">
        <v>24</v>
      </c>
      <c r="D2331" s="179">
        <v>23.41</v>
      </c>
      <c r="E2331" s="179">
        <v>7.9</v>
      </c>
      <c r="F2331" s="179">
        <v>31.31</v>
      </c>
      <c r="G2331" s="53">
        <v>9</v>
      </c>
    </row>
    <row r="2332" spans="1:7">
      <c r="A2332" s="176" t="s">
        <v>5025</v>
      </c>
      <c r="B2332" s="177" t="s">
        <v>5026</v>
      </c>
      <c r="C2332" s="178" t="s">
        <v>24</v>
      </c>
      <c r="D2332" s="179">
        <v>33.32</v>
      </c>
      <c r="E2332" s="179">
        <v>10.54</v>
      </c>
      <c r="F2332" s="179">
        <v>43.86</v>
      </c>
      <c r="G2332" s="53">
        <v>9</v>
      </c>
    </row>
    <row r="2333" spans="1:7">
      <c r="A2333" s="176" t="s">
        <v>5027</v>
      </c>
      <c r="B2333" s="177" t="s">
        <v>5028</v>
      </c>
      <c r="C2333" s="178" t="s">
        <v>24</v>
      </c>
      <c r="D2333" s="179">
        <v>34.479999999999997</v>
      </c>
      <c r="E2333" s="179">
        <v>10.54</v>
      </c>
      <c r="F2333" s="179">
        <v>45.02</v>
      </c>
      <c r="G2333" s="53">
        <v>9</v>
      </c>
    </row>
    <row r="2334" spans="1:7">
      <c r="A2334" s="176" t="s">
        <v>5029</v>
      </c>
      <c r="B2334" s="177" t="s">
        <v>5030</v>
      </c>
      <c r="C2334" s="178" t="s">
        <v>24</v>
      </c>
      <c r="D2334" s="179">
        <v>43.61</v>
      </c>
      <c r="E2334" s="179">
        <v>10.54</v>
      </c>
      <c r="F2334" s="179">
        <v>54.15</v>
      </c>
      <c r="G2334" s="53">
        <v>9</v>
      </c>
    </row>
    <row r="2335" spans="1:7">
      <c r="A2335" s="176" t="s">
        <v>5031</v>
      </c>
      <c r="B2335" s="177" t="s">
        <v>5032</v>
      </c>
      <c r="C2335" s="178" t="s">
        <v>24</v>
      </c>
      <c r="D2335" s="179">
        <v>48.27</v>
      </c>
      <c r="E2335" s="179">
        <v>10.54</v>
      </c>
      <c r="F2335" s="179">
        <v>58.81</v>
      </c>
      <c r="G2335" s="53">
        <v>9</v>
      </c>
    </row>
    <row r="2336" spans="1:7">
      <c r="A2336" s="176" t="s">
        <v>5033</v>
      </c>
      <c r="B2336" s="177" t="s">
        <v>5034</v>
      </c>
      <c r="C2336" s="178"/>
      <c r="D2336" s="179"/>
      <c r="E2336" s="179"/>
      <c r="F2336" s="179"/>
      <c r="G2336" s="53">
        <v>5</v>
      </c>
    </row>
    <row r="2337" spans="1:7" ht="30">
      <c r="A2337" s="176" t="s">
        <v>5035</v>
      </c>
      <c r="B2337" s="177" t="s">
        <v>5036</v>
      </c>
      <c r="C2337" s="178" t="s">
        <v>23</v>
      </c>
      <c r="D2337" s="179">
        <v>6.85</v>
      </c>
      <c r="E2337" s="179">
        <v>7.9</v>
      </c>
      <c r="F2337" s="179">
        <v>14.75</v>
      </c>
      <c r="G2337" s="53">
        <v>9</v>
      </c>
    </row>
    <row r="2338" spans="1:7" ht="30">
      <c r="A2338" s="176" t="s">
        <v>5037</v>
      </c>
      <c r="B2338" s="177" t="s">
        <v>5038</v>
      </c>
      <c r="C2338" s="178" t="s">
        <v>23</v>
      </c>
      <c r="D2338" s="179">
        <v>11.89</v>
      </c>
      <c r="E2338" s="179">
        <v>7.9</v>
      </c>
      <c r="F2338" s="179">
        <v>19.79</v>
      </c>
      <c r="G2338" s="53">
        <v>9</v>
      </c>
    </row>
    <row r="2339" spans="1:7" ht="30">
      <c r="A2339" s="176" t="s">
        <v>5039</v>
      </c>
      <c r="B2339" s="177" t="s">
        <v>5040</v>
      </c>
      <c r="C2339" s="178" t="s">
        <v>23</v>
      </c>
      <c r="D2339" s="179">
        <v>29.51</v>
      </c>
      <c r="E2339" s="179">
        <v>7.9</v>
      </c>
      <c r="F2339" s="179">
        <v>37.409999999999997</v>
      </c>
      <c r="G2339" s="53">
        <v>9</v>
      </c>
    </row>
    <row r="2340" spans="1:7" ht="30">
      <c r="A2340" s="176" t="s">
        <v>24679</v>
      </c>
      <c r="B2340" s="177" t="s">
        <v>24680</v>
      </c>
      <c r="C2340" s="178" t="s">
        <v>23</v>
      </c>
      <c r="D2340" s="179">
        <v>0.8</v>
      </c>
      <c r="E2340" s="179">
        <v>4.21</v>
      </c>
      <c r="F2340" s="179">
        <v>5.01</v>
      </c>
      <c r="G2340" s="53">
        <v>9</v>
      </c>
    </row>
    <row r="2341" spans="1:7">
      <c r="A2341" s="176" t="s">
        <v>5041</v>
      </c>
      <c r="B2341" s="177" t="s">
        <v>5042</v>
      </c>
      <c r="C2341" s="178" t="s">
        <v>23</v>
      </c>
      <c r="D2341" s="179">
        <v>2.0099999999999998</v>
      </c>
      <c r="E2341" s="179">
        <v>15.8</v>
      </c>
      <c r="F2341" s="179">
        <v>17.809999999999999</v>
      </c>
      <c r="G2341" s="53">
        <v>9</v>
      </c>
    </row>
    <row r="2342" spans="1:7" ht="30">
      <c r="A2342" s="176" t="s">
        <v>5043</v>
      </c>
      <c r="B2342" s="177" t="s">
        <v>5044</v>
      </c>
      <c r="C2342" s="178" t="s">
        <v>23</v>
      </c>
      <c r="D2342" s="179">
        <v>7.37</v>
      </c>
      <c r="E2342" s="179">
        <v>6.32</v>
      </c>
      <c r="F2342" s="179">
        <v>13.69</v>
      </c>
      <c r="G2342" s="53">
        <v>9</v>
      </c>
    </row>
    <row r="2343" spans="1:7" ht="30">
      <c r="A2343" s="176" t="s">
        <v>5045</v>
      </c>
      <c r="B2343" s="177" t="s">
        <v>5046</v>
      </c>
      <c r="C2343" s="178" t="s">
        <v>23</v>
      </c>
      <c r="D2343" s="179">
        <v>4.29</v>
      </c>
      <c r="E2343" s="179">
        <v>5.26</v>
      </c>
      <c r="F2343" s="179">
        <v>9.5500000000000007</v>
      </c>
      <c r="G2343" s="53">
        <v>9</v>
      </c>
    </row>
    <row r="2344" spans="1:7" ht="30">
      <c r="A2344" s="176" t="s">
        <v>5047</v>
      </c>
      <c r="B2344" s="177" t="s">
        <v>5048</v>
      </c>
      <c r="C2344" s="178" t="s">
        <v>23</v>
      </c>
      <c r="D2344" s="179">
        <v>15.28</v>
      </c>
      <c r="E2344" s="179">
        <v>6.85</v>
      </c>
      <c r="F2344" s="179">
        <v>22.13</v>
      </c>
      <c r="G2344" s="53">
        <v>9</v>
      </c>
    </row>
    <row r="2345" spans="1:7" ht="30">
      <c r="A2345" s="176" t="s">
        <v>5049</v>
      </c>
      <c r="B2345" s="177" t="s">
        <v>5050</v>
      </c>
      <c r="C2345" s="178" t="s">
        <v>23</v>
      </c>
      <c r="D2345" s="179">
        <v>36.64</v>
      </c>
      <c r="E2345" s="179">
        <v>8.43</v>
      </c>
      <c r="F2345" s="179">
        <v>45.07</v>
      </c>
      <c r="G2345" s="53">
        <v>9</v>
      </c>
    </row>
    <row r="2346" spans="1:7" ht="30">
      <c r="A2346" s="176" t="s">
        <v>5051</v>
      </c>
      <c r="B2346" s="177" t="s">
        <v>5052</v>
      </c>
      <c r="C2346" s="178" t="s">
        <v>23</v>
      </c>
      <c r="D2346" s="179">
        <v>67.95</v>
      </c>
      <c r="E2346" s="179">
        <v>11.06</v>
      </c>
      <c r="F2346" s="179">
        <v>79.010000000000005</v>
      </c>
      <c r="G2346" s="53">
        <v>9</v>
      </c>
    </row>
    <row r="2347" spans="1:7" ht="30">
      <c r="A2347" s="176" t="s">
        <v>5053</v>
      </c>
      <c r="B2347" s="177" t="s">
        <v>5054</v>
      </c>
      <c r="C2347" s="178" t="s">
        <v>23</v>
      </c>
      <c r="D2347" s="179">
        <v>12.02</v>
      </c>
      <c r="E2347" s="179">
        <v>6.32</v>
      </c>
      <c r="F2347" s="179">
        <v>18.34</v>
      </c>
      <c r="G2347" s="53">
        <v>9</v>
      </c>
    </row>
    <row r="2348" spans="1:7" ht="30">
      <c r="A2348" s="176" t="s">
        <v>5055</v>
      </c>
      <c r="B2348" s="177" t="s">
        <v>5056</v>
      </c>
      <c r="C2348" s="178" t="s">
        <v>23</v>
      </c>
      <c r="D2348" s="179">
        <v>18.47</v>
      </c>
      <c r="E2348" s="179">
        <v>6.85</v>
      </c>
      <c r="F2348" s="179">
        <v>25.32</v>
      </c>
      <c r="G2348" s="53">
        <v>9</v>
      </c>
    </row>
    <row r="2349" spans="1:7" ht="30">
      <c r="A2349" s="176" t="s">
        <v>5057</v>
      </c>
      <c r="B2349" s="177" t="s">
        <v>5058</v>
      </c>
      <c r="C2349" s="178" t="s">
        <v>23</v>
      </c>
      <c r="D2349" s="179">
        <v>40.31</v>
      </c>
      <c r="E2349" s="179">
        <v>8.43</v>
      </c>
      <c r="F2349" s="179">
        <v>48.74</v>
      </c>
      <c r="G2349" s="53">
        <v>9</v>
      </c>
    </row>
    <row r="2350" spans="1:7" ht="30">
      <c r="A2350" s="176" t="s">
        <v>5059</v>
      </c>
      <c r="B2350" s="177" t="s">
        <v>5060</v>
      </c>
      <c r="C2350" s="178" t="s">
        <v>23</v>
      </c>
      <c r="D2350" s="179">
        <v>13.34</v>
      </c>
      <c r="E2350" s="179">
        <v>6.32</v>
      </c>
      <c r="F2350" s="179">
        <v>19.66</v>
      </c>
      <c r="G2350" s="53">
        <v>9</v>
      </c>
    </row>
    <row r="2351" spans="1:7" ht="30">
      <c r="A2351" s="176" t="s">
        <v>5061</v>
      </c>
      <c r="B2351" s="177" t="s">
        <v>5062</v>
      </c>
      <c r="C2351" s="178" t="s">
        <v>23</v>
      </c>
      <c r="D2351" s="179">
        <v>19.989999999999998</v>
      </c>
      <c r="E2351" s="179">
        <v>6.85</v>
      </c>
      <c r="F2351" s="179">
        <v>26.84</v>
      </c>
      <c r="G2351" s="53">
        <v>9</v>
      </c>
    </row>
    <row r="2352" spans="1:7" ht="30">
      <c r="A2352" s="176" t="s">
        <v>5063</v>
      </c>
      <c r="B2352" s="177" t="s">
        <v>5064</v>
      </c>
      <c r="C2352" s="178" t="s">
        <v>23</v>
      </c>
      <c r="D2352" s="179">
        <v>46.65</v>
      </c>
      <c r="E2352" s="179">
        <v>8.43</v>
      </c>
      <c r="F2352" s="179">
        <v>55.08</v>
      </c>
      <c r="G2352" s="53">
        <v>9</v>
      </c>
    </row>
    <row r="2353" spans="1:7" ht="30">
      <c r="A2353" s="176" t="s">
        <v>5065</v>
      </c>
      <c r="B2353" s="177" t="s">
        <v>5066</v>
      </c>
      <c r="C2353" s="178"/>
      <c r="D2353" s="179"/>
      <c r="E2353" s="179"/>
      <c r="F2353" s="179"/>
      <c r="G2353" s="53">
        <v>5</v>
      </c>
    </row>
    <row r="2354" spans="1:7" ht="30">
      <c r="A2354" s="176" t="s">
        <v>5067</v>
      </c>
      <c r="B2354" s="177" t="s">
        <v>5068</v>
      </c>
      <c r="C2354" s="178" t="s">
        <v>23</v>
      </c>
      <c r="D2354" s="179">
        <v>4.9800000000000004</v>
      </c>
      <c r="E2354" s="179">
        <v>5.26</v>
      </c>
      <c r="F2354" s="179">
        <v>10.24</v>
      </c>
      <c r="G2354" s="53">
        <v>9</v>
      </c>
    </row>
    <row r="2355" spans="1:7" ht="30">
      <c r="A2355" s="176" t="s">
        <v>5069</v>
      </c>
      <c r="B2355" s="177" t="s">
        <v>5070</v>
      </c>
      <c r="C2355" s="178" t="s">
        <v>23</v>
      </c>
      <c r="D2355" s="179">
        <v>6.9</v>
      </c>
      <c r="E2355" s="179">
        <v>5.26</v>
      </c>
      <c r="F2355" s="179">
        <v>12.16</v>
      </c>
      <c r="G2355" s="53">
        <v>9</v>
      </c>
    </row>
    <row r="2356" spans="1:7" ht="30">
      <c r="A2356" s="176" t="s">
        <v>5071</v>
      </c>
      <c r="B2356" s="177" t="s">
        <v>5072</v>
      </c>
      <c r="C2356" s="178" t="s">
        <v>23</v>
      </c>
      <c r="D2356" s="179">
        <v>7.68</v>
      </c>
      <c r="E2356" s="179">
        <v>5.26</v>
      </c>
      <c r="F2356" s="179">
        <v>12.94</v>
      </c>
      <c r="G2356" s="53">
        <v>9</v>
      </c>
    </row>
    <row r="2357" spans="1:7">
      <c r="A2357" s="176" t="s">
        <v>5073</v>
      </c>
      <c r="B2357" s="177" t="s">
        <v>5074</v>
      </c>
      <c r="C2357" s="178"/>
      <c r="D2357" s="179"/>
      <c r="E2357" s="179"/>
      <c r="F2357" s="179"/>
      <c r="G2357" s="53">
        <v>5</v>
      </c>
    </row>
    <row r="2358" spans="1:7">
      <c r="A2358" s="176" t="s">
        <v>5075</v>
      </c>
      <c r="B2358" s="177" t="s">
        <v>5076</v>
      </c>
      <c r="C2358" s="178" t="s">
        <v>23</v>
      </c>
      <c r="D2358" s="179">
        <v>7.17</v>
      </c>
      <c r="E2358" s="179">
        <v>7.51</v>
      </c>
      <c r="F2358" s="179">
        <v>14.68</v>
      </c>
      <c r="G2358" s="53">
        <v>9</v>
      </c>
    </row>
    <row r="2359" spans="1:7">
      <c r="A2359" s="176" t="s">
        <v>5077</v>
      </c>
      <c r="B2359" s="177" t="s">
        <v>5078</v>
      </c>
      <c r="C2359" s="178" t="s">
        <v>23</v>
      </c>
      <c r="D2359" s="179">
        <v>2.83</v>
      </c>
      <c r="E2359" s="179">
        <v>7.51</v>
      </c>
      <c r="F2359" s="179">
        <v>10.34</v>
      </c>
      <c r="G2359" s="53">
        <v>9</v>
      </c>
    </row>
    <row r="2360" spans="1:7">
      <c r="A2360" s="176" t="s">
        <v>5079</v>
      </c>
      <c r="B2360" s="177" t="s">
        <v>5080</v>
      </c>
      <c r="C2360" s="178"/>
      <c r="D2360" s="179"/>
      <c r="E2360" s="179"/>
      <c r="F2360" s="179"/>
      <c r="G2360" s="53">
        <v>5</v>
      </c>
    </row>
    <row r="2361" spans="1:7">
      <c r="A2361" s="176" t="s">
        <v>5081</v>
      </c>
      <c r="B2361" s="177" t="s">
        <v>5082</v>
      </c>
      <c r="C2361" s="178" t="s">
        <v>23</v>
      </c>
      <c r="D2361" s="179">
        <v>4.03</v>
      </c>
      <c r="E2361" s="179">
        <v>7.51</v>
      </c>
      <c r="F2361" s="179">
        <v>11.54</v>
      </c>
      <c r="G2361" s="53">
        <v>9</v>
      </c>
    </row>
    <row r="2362" spans="1:7">
      <c r="A2362" s="176" t="s">
        <v>5083</v>
      </c>
      <c r="B2362" s="177" t="s">
        <v>5084</v>
      </c>
      <c r="C2362" s="178" t="s">
        <v>23</v>
      </c>
      <c r="D2362" s="179">
        <v>8.09</v>
      </c>
      <c r="E2362" s="179">
        <v>7.51</v>
      </c>
      <c r="F2362" s="179">
        <v>15.6</v>
      </c>
      <c r="G2362" s="53">
        <v>9</v>
      </c>
    </row>
    <row r="2363" spans="1:7">
      <c r="A2363" s="176" t="s">
        <v>5085</v>
      </c>
      <c r="B2363" s="177" t="s">
        <v>5086</v>
      </c>
      <c r="C2363" s="178"/>
      <c r="D2363" s="179"/>
      <c r="E2363" s="179"/>
      <c r="F2363" s="179"/>
      <c r="G2363" s="53">
        <v>5</v>
      </c>
    </row>
    <row r="2364" spans="1:7">
      <c r="A2364" s="176" t="s">
        <v>5087</v>
      </c>
      <c r="B2364" s="177" t="s">
        <v>5088</v>
      </c>
      <c r="C2364" s="178" t="s">
        <v>23</v>
      </c>
      <c r="D2364" s="179">
        <v>1.75</v>
      </c>
      <c r="E2364" s="179">
        <v>5.8</v>
      </c>
      <c r="F2364" s="179">
        <v>7.55</v>
      </c>
      <c r="G2364" s="53">
        <v>9</v>
      </c>
    </row>
    <row r="2365" spans="1:7">
      <c r="A2365" s="176" t="s">
        <v>5089</v>
      </c>
      <c r="B2365" s="177" t="s">
        <v>5090</v>
      </c>
      <c r="C2365" s="178" t="s">
        <v>23</v>
      </c>
      <c r="D2365" s="179">
        <v>18.72</v>
      </c>
      <c r="E2365" s="179">
        <v>5.8</v>
      </c>
      <c r="F2365" s="179">
        <v>24.52</v>
      </c>
      <c r="G2365" s="53">
        <v>9</v>
      </c>
    </row>
    <row r="2366" spans="1:7">
      <c r="A2366" s="176" t="s">
        <v>5091</v>
      </c>
      <c r="B2366" s="177" t="s">
        <v>5092</v>
      </c>
      <c r="C2366" s="178" t="s">
        <v>23</v>
      </c>
      <c r="D2366" s="179">
        <v>8.27</v>
      </c>
      <c r="E2366" s="179">
        <v>4.4800000000000004</v>
      </c>
      <c r="F2366" s="179">
        <v>12.75</v>
      </c>
      <c r="G2366" s="53">
        <v>9</v>
      </c>
    </row>
    <row r="2367" spans="1:7">
      <c r="A2367" s="176" t="s">
        <v>5093</v>
      </c>
      <c r="B2367" s="177" t="s">
        <v>5094</v>
      </c>
      <c r="C2367" s="178" t="s">
        <v>23</v>
      </c>
      <c r="D2367" s="179">
        <v>3.59</v>
      </c>
      <c r="E2367" s="179">
        <v>5.8</v>
      </c>
      <c r="F2367" s="179">
        <v>9.39</v>
      </c>
      <c r="G2367" s="53">
        <v>9</v>
      </c>
    </row>
    <row r="2368" spans="1:7">
      <c r="A2368" s="176" t="s">
        <v>5095</v>
      </c>
      <c r="B2368" s="177" t="s">
        <v>5096</v>
      </c>
      <c r="C2368" s="178" t="s">
        <v>23</v>
      </c>
      <c r="D2368" s="179">
        <v>4.6500000000000004</v>
      </c>
      <c r="E2368" s="179">
        <v>4.4800000000000004</v>
      </c>
      <c r="F2368" s="179">
        <v>9.1300000000000008</v>
      </c>
      <c r="G2368" s="53">
        <v>9</v>
      </c>
    </row>
    <row r="2369" spans="1:7">
      <c r="A2369" s="176" t="s">
        <v>5097</v>
      </c>
      <c r="B2369" s="177" t="s">
        <v>5098</v>
      </c>
      <c r="C2369" s="178" t="s">
        <v>23</v>
      </c>
      <c r="D2369" s="179">
        <v>20.190000000000001</v>
      </c>
      <c r="E2369" s="179">
        <v>5.8</v>
      </c>
      <c r="F2369" s="179">
        <v>25.99</v>
      </c>
      <c r="G2369" s="53">
        <v>9</v>
      </c>
    </row>
    <row r="2370" spans="1:7">
      <c r="A2370" s="176" t="s">
        <v>5099</v>
      </c>
      <c r="B2370" s="177" t="s">
        <v>5100</v>
      </c>
      <c r="C2370" s="178" t="s">
        <v>23</v>
      </c>
      <c r="D2370" s="179">
        <v>4.6399999999999997</v>
      </c>
      <c r="E2370" s="179">
        <v>5.8</v>
      </c>
      <c r="F2370" s="179">
        <v>10.44</v>
      </c>
      <c r="G2370" s="53">
        <v>9</v>
      </c>
    </row>
    <row r="2371" spans="1:7">
      <c r="A2371" s="176" t="s">
        <v>5101</v>
      </c>
      <c r="B2371" s="177" t="s">
        <v>5102</v>
      </c>
      <c r="C2371" s="178"/>
      <c r="D2371" s="179"/>
      <c r="E2371" s="179"/>
      <c r="F2371" s="179"/>
      <c r="G2371" s="53">
        <v>5</v>
      </c>
    </row>
    <row r="2372" spans="1:7">
      <c r="A2372" s="176" t="s">
        <v>5103</v>
      </c>
      <c r="B2372" s="177" t="s">
        <v>5104</v>
      </c>
      <c r="C2372" s="178" t="s">
        <v>24</v>
      </c>
      <c r="D2372" s="179">
        <v>9.8000000000000007</v>
      </c>
      <c r="E2372" s="179">
        <v>8.7799999999999994</v>
      </c>
      <c r="F2372" s="179">
        <v>18.579999999999998</v>
      </c>
      <c r="G2372" s="53">
        <v>9</v>
      </c>
    </row>
    <row r="2373" spans="1:7" ht="30">
      <c r="A2373" s="176" t="s">
        <v>5105</v>
      </c>
      <c r="B2373" s="177" t="s">
        <v>5106</v>
      </c>
      <c r="C2373" s="178" t="s">
        <v>23</v>
      </c>
      <c r="D2373" s="179"/>
      <c r="E2373" s="179">
        <v>7.51</v>
      </c>
      <c r="F2373" s="179">
        <v>7.51</v>
      </c>
      <c r="G2373" s="53">
        <v>9</v>
      </c>
    </row>
    <row r="2374" spans="1:7" ht="30">
      <c r="A2374" s="176" t="s">
        <v>5107</v>
      </c>
      <c r="B2374" s="177" t="s">
        <v>5108</v>
      </c>
      <c r="C2374" s="178" t="s">
        <v>23</v>
      </c>
      <c r="D2374" s="179"/>
      <c r="E2374" s="179">
        <v>15.03</v>
      </c>
      <c r="F2374" s="179">
        <v>15.03</v>
      </c>
      <c r="G2374" s="53">
        <v>9</v>
      </c>
    </row>
    <row r="2375" spans="1:7" ht="30">
      <c r="A2375" s="176" t="s">
        <v>5109</v>
      </c>
      <c r="B2375" s="177" t="s">
        <v>5110</v>
      </c>
      <c r="C2375" s="178"/>
      <c r="D2375" s="179"/>
      <c r="E2375" s="179"/>
      <c r="F2375" s="179"/>
      <c r="G2375" s="53">
        <v>5</v>
      </c>
    </row>
    <row r="2376" spans="1:7" ht="30">
      <c r="A2376" s="176" t="s">
        <v>5111</v>
      </c>
      <c r="B2376" s="177" t="s">
        <v>5112</v>
      </c>
      <c r="C2376" s="178" t="s">
        <v>23</v>
      </c>
      <c r="D2376" s="179">
        <v>1.74</v>
      </c>
      <c r="E2376" s="179">
        <v>1.05</v>
      </c>
      <c r="F2376" s="179">
        <v>2.79</v>
      </c>
      <c r="G2376" s="53">
        <v>9</v>
      </c>
    </row>
    <row r="2377" spans="1:7" ht="30">
      <c r="A2377" s="176" t="s">
        <v>5113</v>
      </c>
      <c r="B2377" s="177" t="s">
        <v>5114</v>
      </c>
      <c r="C2377" s="178" t="s">
        <v>23</v>
      </c>
      <c r="D2377" s="179">
        <v>2.5</v>
      </c>
      <c r="E2377" s="179">
        <v>1.05</v>
      </c>
      <c r="F2377" s="179">
        <v>3.55</v>
      </c>
      <c r="G2377" s="53">
        <v>9</v>
      </c>
    </row>
    <row r="2378" spans="1:7" ht="30">
      <c r="A2378" s="176" t="s">
        <v>5115</v>
      </c>
      <c r="B2378" s="177" t="s">
        <v>5116</v>
      </c>
      <c r="C2378" s="178" t="s">
        <v>23</v>
      </c>
      <c r="D2378" s="179">
        <v>4.01</v>
      </c>
      <c r="E2378" s="179">
        <v>1.05</v>
      </c>
      <c r="F2378" s="179">
        <v>5.0599999999999996</v>
      </c>
      <c r="G2378" s="53">
        <v>9</v>
      </c>
    </row>
    <row r="2379" spans="1:7" ht="30">
      <c r="A2379" s="176" t="s">
        <v>5117</v>
      </c>
      <c r="B2379" s="177" t="s">
        <v>5118</v>
      </c>
      <c r="C2379" s="178" t="s">
        <v>23</v>
      </c>
      <c r="D2379" s="179">
        <v>5.68</v>
      </c>
      <c r="E2379" s="179">
        <v>1.05</v>
      </c>
      <c r="F2379" s="179">
        <v>6.73</v>
      </c>
      <c r="G2379" s="53">
        <v>9</v>
      </c>
    </row>
    <row r="2380" spans="1:7" ht="30">
      <c r="A2380" s="176" t="s">
        <v>5119</v>
      </c>
      <c r="B2380" s="177" t="s">
        <v>5120</v>
      </c>
      <c r="C2380" s="178" t="s">
        <v>23</v>
      </c>
      <c r="D2380" s="179">
        <v>8.99</v>
      </c>
      <c r="E2380" s="179">
        <v>4.21</v>
      </c>
      <c r="F2380" s="179">
        <v>13.2</v>
      </c>
      <c r="G2380" s="53">
        <v>9</v>
      </c>
    </row>
    <row r="2381" spans="1:7" ht="30">
      <c r="A2381" s="176" t="s">
        <v>5121</v>
      </c>
      <c r="B2381" s="177" t="s">
        <v>5122</v>
      </c>
      <c r="C2381" s="178" t="s">
        <v>23</v>
      </c>
      <c r="D2381" s="179">
        <v>13.72</v>
      </c>
      <c r="E2381" s="179">
        <v>4.74</v>
      </c>
      <c r="F2381" s="179">
        <v>18.46</v>
      </c>
      <c r="G2381" s="53">
        <v>9</v>
      </c>
    </row>
    <row r="2382" spans="1:7" ht="30">
      <c r="A2382" s="176" t="s">
        <v>5123</v>
      </c>
      <c r="B2382" s="177" t="s">
        <v>5124</v>
      </c>
      <c r="C2382" s="178" t="s">
        <v>23</v>
      </c>
      <c r="D2382" s="179">
        <v>21.65</v>
      </c>
      <c r="E2382" s="179">
        <v>5.26</v>
      </c>
      <c r="F2382" s="179">
        <v>26.91</v>
      </c>
      <c r="G2382" s="53">
        <v>9</v>
      </c>
    </row>
    <row r="2383" spans="1:7" ht="30">
      <c r="A2383" s="176" t="s">
        <v>518</v>
      </c>
      <c r="B2383" s="177" t="s">
        <v>519</v>
      </c>
      <c r="C2383" s="178" t="s">
        <v>23</v>
      </c>
      <c r="D2383" s="179">
        <v>30.07</v>
      </c>
      <c r="E2383" s="179">
        <v>7.9</v>
      </c>
      <c r="F2383" s="179">
        <v>37.97</v>
      </c>
      <c r="G2383" s="53">
        <v>9</v>
      </c>
    </row>
    <row r="2384" spans="1:7" ht="30">
      <c r="A2384" s="176" t="s">
        <v>5125</v>
      </c>
      <c r="B2384" s="177" t="s">
        <v>5126</v>
      </c>
      <c r="C2384" s="178" t="s">
        <v>23</v>
      </c>
      <c r="D2384" s="179">
        <v>42.88</v>
      </c>
      <c r="E2384" s="179">
        <v>10.54</v>
      </c>
      <c r="F2384" s="179">
        <v>53.42</v>
      </c>
      <c r="G2384" s="53">
        <v>9</v>
      </c>
    </row>
    <row r="2385" spans="1:7" ht="30">
      <c r="A2385" s="176" t="s">
        <v>520</v>
      </c>
      <c r="B2385" s="177" t="s">
        <v>521</v>
      </c>
      <c r="C2385" s="178" t="s">
        <v>23</v>
      </c>
      <c r="D2385" s="179">
        <v>59.9</v>
      </c>
      <c r="E2385" s="179">
        <v>13.17</v>
      </c>
      <c r="F2385" s="179">
        <v>73.069999999999993</v>
      </c>
      <c r="G2385" s="53">
        <v>9</v>
      </c>
    </row>
    <row r="2386" spans="1:7" ht="30">
      <c r="A2386" s="176" t="s">
        <v>522</v>
      </c>
      <c r="B2386" s="177" t="s">
        <v>523</v>
      </c>
      <c r="C2386" s="178" t="s">
        <v>23</v>
      </c>
      <c r="D2386" s="179">
        <v>78.63</v>
      </c>
      <c r="E2386" s="179">
        <v>15.8</v>
      </c>
      <c r="F2386" s="179">
        <v>94.43</v>
      </c>
      <c r="G2386" s="53">
        <v>9</v>
      </c>
    </row>
    <row r="2387" spans="1:7" ht="30">
      <c r="A2387" s="176" t="s">
        <v>5127</v>
      </c>
      <c r="B2387" s="177" t="s">
        <v>5128</v>
      </c>
      <c r="C2387" s="178" t="s">
        <v>23</v>
      </c>
      <c r="D2387" s="179">
        <v>97.89</v>
      </c>
      <c r="E2387" s="179">
        <v>18.43</v>
      </c>
      <c r="F2387" s="179">
        <v>116.32</v>
      </c>
      <c r="G2387" s="53">
        <v>9</v>
      </c>
    </row>
    <row r="2388" spans="1:7" ht="30">
      <c r="A2388" s="176" t="s">
        <v>5129</v>
      </c>
      <c r="B2388" s="177" t="s">
        <v>5130</v>
      </c>
      <c r="C2388" s="178" t="s">
        <v>23</v>
      </c>
      <c r="D2388" s="179">
        <v>125.22</v>
      </c>
      <c r="E2388" s="179">
        <v>18.43</v>
      </c>
      <c r="F2388" s="179">
        <v>143.65</v>
      </c>
      <c r="G2388" s="53">
        <v>9</v>
      </c>
    </row>
    <row r="2389" spans="1:7" ht="30">
      <c r="A2389" s="176" t="s">
        <v>524</v>
      </c>
      <c r="B2389" s="177" t="s">
        <v>525</v>
      </c>
      <c r="C2389" s="178" t="s">
        <v>23</v>
      </c>
      <c r="D2389" s="179">
        <v>153.47</v>
      </c>
      <c r="E2389" s="179">
        <v>21.07</v>
      </c>
      <c r="F2389" s="179">
        <v>174.54</v>
      </c>
      <c r="G2389" s="53">
        <v>9</v>
      </c>
    </row>
    <row r="2390" spans="1:7" ht="30">
      <c r="A2390" s="176" t="s">
        <v>5131</v>
      </c>
      <c r="B2390" s="177" t="s">
        <v>5132</v>
      </c>
      <c r="C2390" s="178" t="s">
        <v>23</v>
      </c>
      <c r="D2390" s="179">
        <v>202.93</v>
      </c>
      <c r="E2390" s="179">
        <v>23.7</v>
      </c>
      <c r="F2390" s="179">
        <v>226.63</v>
      </c>
      <c r="G2390" s="53">
        <v>9</v>
      </c>
    </row>
    <row r="2391" spans="1:7" ht="30">
      <c r="A2391" s="176" t="s">
        <v>5133</v>
      </c>
      <c r="B2391" s="177" t="s">
        <v>5134</v>
      </c>
      <c r="C2391" s="178" t="s">
        <v>23</v>
      </c>
      <c r="D2391" s="179">
        <v>5.5</v>
      </c>
      <c r="E2391" s="179">
        <v>2.11</v>
      </c>
      <c r="F2391" s="179">
        <v>7.61</v>
      </c>
      <c r="G2391" s="53">
        <v>9</v>
      </c>
    </row>
    <row r="2392" spans="1:7" ht="30">
      <c r="A2392" s="176" t="s">
        <v>5135</v>
      </c>
      <c r="B2392" s="177" t="s">
        <v>5136</v>
      </c>
      <c r="C2392" s="178" t="s">
        <v>23</v>
      </c>
      <c r="D2392" s="179">
        <v>5.0599999999999996</v>
      </c>
      <c r="E2392" s="179">
        <v>1.05</v>
      </c>
      <c r="F2392" s="179">
        <v>6.11</v>
      </c>
      <c r="G2392" s="53">
        <v>9</v>
      </c>
    </row>
    <row r="2393" spans="1:7" ht="30">
      <c r="A2393" s="176" t="s">
        <v>5137</v>
      </c>
      <c r="B2393" s="177" t="s">
        <v>5138</v>
      </c>
      <c r="C2393" s="178" t="s">
        <v>23</v>
      </c>
      <c r="D2393" s="179">
        <v>7.77</v>
      </c>
      <c r="E2393" s="179">
        <v>2.63</v>
      </c>
      <c r="F2393" s="179">
        <v>10.4</v>
      </c>
      <c r="G2393" s="53">
        <v>9</v>
      </c>
    </row>
    <row r="2394" spans="1:7" ht="30">
      <c r="A2394" s="176" t="s">
        <v>5139</v>
      </c>
      <c r="B2394" s="177" t="s">
        <v>5140</v>
      </c>
      <c r="C2394" s="178" t="s">
        <v>23</v>
      </c>
      <c r="D2394" s="179">
        <v>27.94</v>
      </c>
      <c r="E2394" s="179">
        <v>5.26</v>
      </c>
      <c r="F2394" s="179">
        <v>33.200000000000003</v>
      </c>
      <c r="G2394" s="53">
        <v>9</v>
      </c>
    </row>
    <row r="2395" spans="1:7" ht="30">
      <c r="A2395" s="176" t="s">
        <v>5141</v>
      </c>
      <c r="B2395" s="177" t="s">
        <v>5142</v>
      </c>
      <c r="C2395" s="178" t="s">
        <v>23</v>
      </c>
      <c r="D2395" s="179">
        <v>70.930000000000007</v>
      </c>
      <c r="E2395" s="179">
        <v>15.8</v>
      </c>
      <c r="F2395" s="179">
        <v>86.73</v>
      </c>
      <c r="G2395" s="53">
        <v>9</v>
      </c>
    </row>
    <row r="2396" spans="1:7" ht="30">
      <c r="A2396" s="176" t="s">
        <v>5143</v>
      </c>
      <c r="B2396" s="177" t="s">
        <v>5144</v>
      </c>
      <c r="C2396" s="178" t="s">
        <v>23</v>
      </c>
      <c r="D2396" s="179">
        <v>96.49</v>
      </c>
      <c r="E2396" s="179">
        <v>21.07</v>
      </c>
      <c r="F2396" s="179">
        <v>117.56</v>
      </c>
      <c r="G2396" s="53">
        <v>9</v>
      </c>
    </row>
    <row r="2397" spans="1:7" ht="30">
      <c r="A2397" s="176" t="s">
        <v>5145</v>
      </c>
      <c r="B2397" s="177" t="s">
        <v>5146</v>
      </c>
      <c r="C2397" s="178" t="s">
        <v>23</v>
      </c>
      <c r="D2397" s="179">
        <v>36.22</v>
      </c>
      <c r="E2397" s="179">
        <v>6.85</v>
      </c>
      <c r="F2397" s="179">
        <v>43.07</v>
      </c>
      <c r="G2397" s="53">
        <v>9</v>
      </c>
    </row>
    <row r="2398" spans="1:7">
      <c r="A2398" s="176" t="s">
        <v>5147</v>
      </c>
      <c r="B2398" s="177" t="s">
        <v>5148</v>
      </c>
      <c r="C2398" s="178"/>
      <c r="D2398" s="179"/>
      <c r="E2398" s="179"/>
      <c r="F2398" s="179"/>
      <c r="G2398" s="53">
        <v>5</v>
      </c>
    </row>
    <row r="2399" spans="1:7" ht="30">
      <c r="A2399" s="176" t="s">
        <v>5149</v>
      </c>
      <c r="B2399" s="177" t="s">
        <v>5150</v>
      </c>
      <c r="C2399" s="178" t="s">
        <v>23</v>
      </c>
      <c r="D2399" s="179">
        <v>5.49</v>
      </c>
      <c r="E2399" s="179">
        <v>6.32</v>
      </c>
      <c r="F2399" s="179">
        <v>11.81</v>
      </c>
      <c r="G2399" s="53">
        <v>9</v>
      </c>
    </row>
    <row r="2400" spans="1:7" ht="30">
      <c r="A2400" s="176" t="s">
        <v>5151</v>
      </c>
      <c r="B2400" s="177" t="s">
        <v>5152</v>
      </c>
      <c r="C2400" s="178" t="s">
        <v>23</v>
      </c>
      <c r="D2400" s="179">
        <v>8.8000000000000007</v>
      </c>
      <c r="E2400" s="179">
        <v>7.9</v>
      </c>
      <c r="F2400" s="179">
        <v>16.7</v>
      </c>
      <c r="G2400" s="53">
        <v>9</v>
      </c>
    </row>
    <row r="2401" spans="1:7" ht="30">
      <c r="A2401" s="176" t="s">
        <v>5153</v>
      </c>
      <c r="B2401" s="177" t="s">
        <v>5154</v>
      </c>
      <c r="C2401" s="178" t="s">
        <v>23</v>
      </c>
      <c r="D2401" s="179">
        <v>14.27</v>
      </c>
      <c r="E2401" s="179">
        <v>9.48</v>
      </c>
      <c r="F2401" s="179">
        <v>23.75</v>
      </c>
      <c r="G2401" s="53">
        <v>9</v>
      </c>
    </row>
    <row r="2402" spans="1:7" ht="30">
      <c r="A2402" s="176" t="s">
        <v>5155</v>
      </c>
      <c r="B2402" s="177" t="s">
        <v>5156</v>
      </c>
      <c r="C2402" s="178" t="s">
        <v>23</v>
      </c>
      <c r="D2402" s="179">
        <v>20.74</v>
      </c>
      <c r="E2402" s="179">
        <v>11.06</v>
      </c>
      <c r="F2402" s="179">
        <v>31.8</v>
      </c>
      <c r="G2402" s="53">
        <v>9</v>
      </c>
    </row>
    <row r="2403" spans="1:7" ht="30">
      <c r="A2403" s="176" t="s">
        <v>5157</v>
      </c>
      <c r="B2403" s="177" t="s">
        <v>5158</v>
      </c>
      <c r="C2403" s="178" t="s">
        <v>23</v>
      </c>
      <c r="D2403" s="179">
        <v>17.93</v>
      </c>
      <c r="E2403" s="179">
        <v>6.32</v>
      </c>
      <c r="F2403" s="179">
        <v>24.25</v>
      </c>
      <c r="G2403" s="53">
        <v>9</v>
      </c>
    </row>
    <row r="2404" spans="1:7" ht="30">
      <c r="A2404" s="176" t="s">
        <v>5159</v>
      </c>
      <c r="B2404" s="177" t="s">
        <v>5160</v>
      </c>
      <c r="C2404" s="178" t="s">
        <v>23</v>
      </c>
      <c r="D2404" s="179">
        <v>28.18</v>
      </c>
      <c r="E2404" s="179">
        <v>14.75</v>
      </c>
      <c r="F2404" s="179">
        <v>42.93</v>
      </c>
      <c r="G2404" s="53">
        <v>9</v>
      </c>
    </row>
    <row r="2405" spans="1:7" ht="30">
      <c r="A2405" s="176" t="s">
        <v>5161</v>
      </c>
      <c r="B2405" s="177" t="s">
        <v>5162</v>
      </c>
      <c r="C2405" s="178"/>
      <c r="D2405" s="179"/>
      <c r="E2405" s="179"/>
      <c r="F2405" s="179"/>
      <c r="G2405" s="53">
        <v>5</v>
      </c>
    </row>
    <row r="2406" spans="1:7" ht="30">
      <c r="A2406" s="176" t="s">
        <v>5163</v>
      </c>
      <c r="B2406" s="177" t="s">
        <v>5164</v>
      </c>
      <c r="C2406" s="178" t="s">
        <v>23</v>
      </c>
      <c r="D2406" s="179">
        <v>96.45</v>
      </c>
      <c r="E2406" s="179">
        <v>1.58</v>
      </c>
      <c r="F2406" s="179">
        <v>98.03</v>
      </c>
      <c r="G2406" s="53">
        <v>9</v>
      </c>
    </row>
    <row r="2407" spans="1:7" ht="30">
      <c r="A2407" s="176" t="s">
        <v>5165</v>
      </c>
      <c r="B2407" s="177" t="s">
        <v>5166</v>
      </c>
      <c r="C2407" s="178" t="s">
        <v>23</v>
      </c>
      <c r="D2407" s="179">
        <v>112.87</v>
      </c>
      <c r="E2407" s="179">
        <v>1.58</v>
      </c>
      <c r="F2407" s="179">
        <v>114.45</v>
      </c>
      <c r="G2407" s="53">
        <v>9</v>
      </c>
    </row>
    <row r="2408" spans="1:7" ht="30">
      <c r="A2408" s="176" t="s">
        <v>5167</v>
      </c>
      <c r="B2408" s="177" t="s">
        <v>5168</v>
      </c>
      <c r="C2408" s="178"/>
      <c r="D2408" s="179"/>
      <c r="E2408" s="179"/>
      <c r="F2408" s="179"/>
      <c r="G2408" s="53">
        <v>5</v>
      </c>
    </row>
    <row r="2409" spans="1:7" ht="30">
      <c r="A2409" s="176" t="s">
        <v>5169</v>
      </c>
      <c r="B2409" s="177" t="s">
        <v>5170</v>
      </c>
      <c r="C2409" s="178" t="s">
        <v>23</v>
      </c>
      <c r="D2409" s="179">
        <v>2.15</v>
      </c>
      <c r="E2409" s="179">
        <v>2.11</v>
      </c>
      <c r="F2409" s="179">
        <v>4.26</v>
      </c>
      <c r="G2409" s="53">
        <v>9</v>
      </c>
    </row>
    <row r="2410" spans="1:7" ht="30">
      <c r="A2410" s="176" t="s">
        <v>5171</v>
      </c>
      <c r="B2410" s="177" t="s">
        <v>5172</v>
      </c>
      <c r="C2410" s="178" t="s">
        <v>23</v>
      </c>
      <c r="D2410" s="179">
        <v>3.37</v>
      </c>
      <c r="E2410" s="179">
        <v>2.63</v>
      </c>
      <c r="F2410" s="179">
        <v>6</v>
      </c>
      <c r="G2410" s="53">
        <v>9</v>
      </c>
    </row>
    <row r="2411" spans="1:7" ht="30">
      <c r="A2411" s="176" t="s">
        <v>5173</v>
      </c>
      <c r="B2411" s="177" t="s">
        <v>5174</v>
      </c>
      <c r="C2411" s="178" t="s">
        <v>23</v>
      </c>
      <c r="D2411" s="179">
        <v>4.63</v>
      </c>
      <c r="E2411" s="179">
        <v>3.16</v>
      </c>
      <c r="F2411" s="179">
        <v>7.79</v>
      </c>
      <c r="G2411" s="53">
        <v>9</v>
      </c>
    </row>
    <row r="2412" spans="1:7" ht="30">
      <c r="A2412" s="176" t="s">
        <v>5175</v>
      </c>
      <c r="B2412" s="177" t="s">
        <v>5176</v>
      </c>
      <c r="C2412" s="178" t="s">
        <v>23</v>
      </c>
      <c r="D2412" s="179">
        <v>6.64</v>
      </c>
      <c r="E2412" s="179">
        <v>3.69</v>
      </c>
      <c r="F2412" s="179">
        <v>10.33</v>
      </c>
      <c r="G2412" s="53">
        <v>9</v>
      </c>
    </row>
    <row r="2413" spans="1:7" ht="30">
      <c r="A2413" s="176" t="s">
        <v>5177</v>
      </c>
      <c r="B2413" s="177" t="s">
        <v>5178</v>
      </c>
      <c r="C2413" s="178" t="s">
        <v>23</v>
      </c>
      <c r="D2413" s="179">
        <v>10.47</v>
      </c>
      <c r="E2413" s="179">
        <v>4.21</v>
      </c>
      <c r="F2413" s="179">
        <v>14.68</v>
      </c>
      <c r="G2413" s="53">
        <v>9</v>
      </c>
    </row>
    <row r="2414" spans="1:7" ht="30">
      <c r="A2414" s="176" t="s">
        <v>5179</v>
      </c>
      <c r="B2414" s="177" t="s">
        <v>5180</v>
      </c>
      <c r="C2414" s="178" t="s">
        <v>23</v>
      </c>
      <c r="D2414" s="179">
        <v>15.92</v>
      </c>
      <c r="E2414" s="179">
        <v>4.74</v>
      </c>
      <c r="F2414" s="179">
        <v>20.66</v>
      </c>
      <c r="G2414" s="53">
        <v>9</v>
      </c>
    </row>
    <row r="2415" spans="1:7" ht="30">
      <c r="A2415" s="176" t="s">
        <v>5181</v>
      </c>
      <c r="B2415" s="177" t="s">
        <v>5182</v>
      </c>
      <c r="C2415" s="178" t="s">
        <v>23</v>
      </c>
      <c r="D2415" s="179">
        <v>24.44</v>
      </c>
      <c r="E2415" s="179">
        <v>5.26</v>
      </c>
      <c r="F2415" s="179">
        <v>29.7</v>
      </c>
      <c r="G2415" s="53">
        <v>9</v>
      </c>
    </row>
    <row r="2416" spans="1:7" ht="30">
      <c r="A2416" s="176" t="s">
        <v>5183</v>
      </c>
      <c r="B2416" s="177" t="s">
        <v>5184</v>
      </c>
      <c r="C2416" s="178" t="s">
        <v>23</v>
      </c>
      <c r="D2416" s="179">
        <v>33.5</v>
      </c>
      <c r="E2416" s="179">
        <v>7.9</v>
      </c>
      <c r="F2416" s="179">
        <v>41.4</v>
      </c>
      <c r="G2416" s="53">
        <v>9</v>
      </c>
    </row>
    <row r="2417" spans="1:7" ht="30">
      <c r="A2417" s="176" t="s">
        <v>5185</v>
      </c>
      <c r="B2417" s="177" t="s">
        <v>5186</v>
      </c>
      <c r="C2417" s="178" t="s">
        <v>23</v>
      </c>
      <c r="D2417" s="179">
        <v>47.35</v>
      </c>
      <c r="E2417" s="179">
        <v>10.54</v>
      </c>
      <c r="F2417" s="179">
        <v>57.89</v>
      </c>
      <c r="G2417" s="53">
        <v>9</v>
      </c>
    </row>
    <row r="2418" spans="1:7" ht="30">
      <c r="A2418" s="176" t="s">
        <v>5187</v>
      </c>
      <c r="B2418" s="177" t="s">
        <v>5188</v>
      </c>
      <c r="C2418" s="178" t="s">
        <v>23</v>
      </c>
      <c r="D2418" s="179">
        <v>65.69</v>
      </c>
      <c r="E2418" s="179">
        <v>13.17</v>
      </c>
      <c r="F2418" s="179">
        <v>78.86</v>
      </c>
      <c r="G2418" s="53">
        <v>9</v>
      </c>
    </row>
    <row r="2419" spans="1:7" ht="30">
      <c r="A2419" s="176" t="s">
        <v>5189</v>
      </c>
      <c r="B2419" s="177" t="s">
        <v>5190</v>
      </c>
      <c r="C2419" s="178" t="s">
        <v>23</v>
      </c>
      <c r="D2419" s="179">
        <v>89.96</v>
      </c>
      <c r="E2419" s="179">
        <v>15.8</v>
      </c>
      <c r="F2419" s="179">
        <v>105.76</v>
      </c>
      <c r="G2419" s="53">
        <v>9</v>
      </c>
    </row>
    <row r="2420" spans="1:7" ht="30">
      <c r="A2420" s="176" t="s">
        <v>5191</v>
      </c>
      <c r="B2420" s="177" t="s">
        <v>5192</v>
      </c>
      <c r="C2420" s="178" t="s">
        <v>23</v>
      </c>
      <c r="D2420" s="179">
        <v>113.27</v>
      </c>
      <c r="E2420" s="179">
        <v>18.43</v>
      </c>
      <c r="F2420" s="179">
        <v>131.69999999999999</v>
      </c>
      <c r="G2420" s="53">
        <v>9</v>
      </c>
    </row>
    <row r="2421" spans="1:7" ht="30">
      <c r="A2421" s="176" t="s">
        <v>5193</v>
      </c>
      <c r="B2421" s="177" t="s">
        <v>5194</v>
      </c>
      <c r="C2421" s="178" t="s">
        <v>23</v>
      </c>
      <c r="D2421" s="179">
        <v>140.02000000000001</v>
      </c>
      <c r="E2421" s="179">
        <v>21.07</v>
      </c>
      <c r="F2421" s="179">
        <v>161.09</v>
      </c>
      <c r="G2421" s="53">
        <v>9</v>
      </c>
    </row>
    <row r="2422" spans="1:7" ht="30">
      <c r="A2422" s="176" t="s">
        <v>5195</v>
      </c>
      <c r="B2422" s="177" t="s">
        <v>5196</v>
      </c>
      <c r="C2422" s="178" t="s">
        <v>23</v>
      </c>
      <c r="D2422" s="179">
        <v>170.15</v>
      </c>
      <c r="E2422" s="179">
        <v>23.7</v>
      </c>
      <c r="F2422" s="179">
        <v>193.85</v>
      </c>
      <c r="G2422" s="53">
        <v>9</v>
      </c>
    </row>
    <row r="2423" spans="1:7" ht="30">
      <c r="A2423" s="176" t="s">
        <v>5197</v>
      </c>
      <c r="B2423" s="177" t="s">
        <v>5198</v>
      </c>
      <c r="C2423" s="178" t="s">
        <v>23</v>
      </c>
      <c r="D2423" s="179">
        <v>216.29</v>
      </c>
      <c r="E2423" s="179">
        <v>26.34</v>
      </c>
      <c r="F2423" s="179">
        <v>242.63</v>
      </c>
      <c r="G2423" s="53">
        <v>9</v>
      </c>
    </row>
    <row r="2424" spans="1:7">
      <c r="A2424" s="176" t="s">
        <v>5199</v>
      </c>
      <c r="B2424" s="177" t="s">
        <v>5200</v>
      </c>
      <c r="C2424" s="178"/>
      <c r="D2424" s="179"/>
      <c r="E2424" s="179"/>
      <c r="F2424" s="179"/>
      <c r="G2424" s="53">
        <v>5</v>
      </c>
    </row>
    <row r="2425" spans="1:7" ht="30">
      <c r="A2425" s="176" t="s">
        <v>5201</v>
      </c>
      <c r="B2425" s="177" t="s">
        <v>5202</v>
      </c>
      <c r="C2425" s="178" t="s">
        <v>23</v>
      </c>
      <c r="D2425" s="179">
        <v>7.98</v>
      </c>
      <c r="E2425" s="179">
        <v>2.63</v>
      </c>
      <c r="F2425" s="179">
        <v>10.61</v>
      </c>
      <c r="G2425" s="53">
        <v>9</v>
      </c>
    </row>
    <row r="2426" spans="1:7" ht="30">
      <c r="A2426" s="176" t="s">
        <v>5203</v>
      </c>
      <c r="B2426" s="177" t="s">
        <v>5204</v>
      </c>
      <c r="C2426" s="178" t="s">
        <v>23</v>
      </c>
      <c r="D2426" s="179">
        <v>13.42</v>
      </c>
      <c r="E2426" s="179">
        <v>5.26</v>
      </c>
      <c r="F2426" s="179">
        <v>18.68</v>
      </c>
      <c r="G2426" s="53">
        <v>9</v>
      </c>
    </row>
    <row r="2427" spans="1:7" ht="30">
      <c r="A2427" s="176" t="s">
        <v>5205</v>
      </c>
      <c r="B2427" s="177" t="s">
        <v>5206</v>
      </c>
      <c r="C2427" s="178" t="s">
        <v>23</v>
      </c>
      <c r="D2427" s="179">
        <v>17.34</v>
      </c>
      <c r="E2427" s="179">
        <v>5.26</v>
      </c>
      <c r="F2427" s="179">
        <v>22.6</v>
      </c>
      <c r="G2427" s="53">
        <v>9</v>
      </c>
    </row>
    <row r="2428" spans="1:7">
      <c r="A2428" s="176" t="s">
        <v>5207</v>
      </c>
      <c r="B2428" s="177" t="s">
        <v>5208</v>
      </c>
      <c r="C2428" s="178"/>
      <c r="D2428" s="179"/>
      <c r="E2428" s="179"/>
      <c r="F2428" s="179"/>
      <c r="G2428" s="53">
        <v>5</v>
      </c>
    </row>
    <row r="2429" spans="1:7" ht="30">
      <c r="A2429" s="176" t="s">
        <v>5209</v>
      </c>
      <c r="B2429" s="177" t="s">
        <v>5210</v>
      </c>
      <c r="C2429" s="178" t="s">
        <v>23</v>
      </c>
      <c r="D2429" s="179">
        <v>4.3099999999999996</v>
      </c>
      <c r="E2429" s="179">
        <v>13.17</v>
      </c>
      <c r="F2429" s="179">
        <v>17.48</v>
      </c>
      <c r="G2429" s="53">
        <v>9</v>
      </c>
    </row>
    <row r="2430" spans="1:7" ht="30">
      <c r="A2430" s="176" t="s">
        <v>5211</v>
      </c>
      <c r="B2430" s="177" t="s">
        <v>5212</v>
      </c>
      <c r="C2430" s="178"/>
      <c r="D2430" s="179"/>
      <c r="E2430" s="179"/>
      <c r="F2430" s="179"/>
      <c r="G2430" s="53">
        <v>2</v>
      </c>
    </row>
    <row r="2431" spans="1:7">
      <c r="A2431" s="176" t="s">
        <v>5213</v>
      </c>
      <c r="B2431" s="177" t="s">
        <v>5214</v>
      </c>
      <c r="C2431" s="178"/>
      <c r="D2431" s="179"/>
      <c r="E2431" s="179"/>
      <c r="F2431" s="179"/>
      <c r="G2431" s="53">
        <v>5</v>
      </c>
    </row>
    <row r="2432" spans="1:7">
      <c r="A2432" s="176" t="s">
        <v>5215</v>
      </c>
      <c r="B2432" s="177" t="s">
        <v>5216</v>
      </c>
      <c r="C2432" s="178" t="s">
        <v>24</v>
      </c>
      <c r="D2432" s="179">
        <v>1.95</v>
      </c>
      <c r="E2432" s="179">
        <v>13.17</v>
      </c>
      <c r="F2432" s="179">
        <v>15.12</v>
      </c>
      <c r="G2432" s="53">
        <v>9</v>
      </c>
    </row>
    <row r="2433" spans="1:7">
      <c r="A2433" s="176" t="s">
        <v>5217</v>
      </c>
      <c r="B2433" s="177" t="s">
        <v>5218</v>
      </c>
      <c r="C2433" s="178" t="s">
        <v>24</v>
      </c>
      <c r="D2433" s="179">
        <v>3.38</v>
      </c>
      <c r="E2433" s="179">
        <v>13.17</v>
      </c>
      <c r="F2433" s="179">
        <v>16.55</v>
      </c>
      <c r="G2433" s="53">
        <v>9</v>
      </c>
    </row>
    <row r="2434" spans="1:7">
      <c r="A2434" s="176" t="s">
        <v>5219</v>
      </c>
      <c r="B2434" s="177" t="s">
        <v>5220</v>
      </c>
      <c r="C2434" s="178" t="s">
        <v>24</v>
      </c>
      <c r="D2434" s="179">
        <v>2.97</v>
      </c>
      <c r="E2434" s="179">
        <v>15.8</v>
      </c>
      <c r="F2434" s="179">
        <v>18.77</v>
      </c>
      <c r="G2434" s="53">
        <v>9</v>
      </c>
    </row>
    <row r="2435" spans="1:7">
      <c r="A2435" s="176" t="s">
        <v>5221</v>
      </c>
      <c r="B2435" s="177" t="s">
        <v>5222</v>
      </c>
      <c r="C2435" s="178" t="s">
        <v>24</v>
      </c>
      <c r="D2435" s="179">
        <v>1.99</v>
      </c>
      <c r="E2435" s="179">
        <v>13.17</v>
      </c>
      <c r="F2435" s="179">
        <v>15.16</v>
      </c>
      <c r="G2435" s="53">
        <v>9</v>
      </c>
    </row>
    <row r="2436" spans="1:7">
      <c r="A2436" s="176" t="s">
        <v>5223</v>
      </c>
      <c r="B2436" s="177" t="s">
        <v>5224</v>
      </c>
      <c r="C2436" s="178"/>
      <c r="D2436" s="179"/>
      <c r="E2436" s="179"/>
      <c r="F2436" s="179"/>
      <c r="G2436" s="53">
        <v>5</v>
      </c>
    </row>
    <row r="2437" spans="1:7">
      <c r="A2437" s="176" t="s">
        <v>5225</v>
      </c>
      <c r="B2437" s="177" t="s">
        <v>5226</v>
      </c>
      <c r="C2437" s="178" t="s">
        <v>24</v>
      </c>
      <c r="D2437" s="179">
        <v>34.81</v>
      </c>
      <c r="E2437" s="179">
        <v>42.13</v>
      </c>
      <c r="F2437" s="179">
        <v>76.94</v>
      </c>
      <c r="G2437" s="53">
        <v>9</v>
      </c>
    </row>
    <row r="2438" spans="1:7" ht="30">
      <c r="A2438" s="176" t="s">
        <v>5227</v>
      </c>
      <c r="B2438" s="177" t="s">
        <v>5228</v>
      </c>
      <c r="C2438" s="178" t="s">
        <v>24</v>
      </c>
      <c r="D2438" s="179">
        <v>15.12</v>
      </c>
      <c r="E2438" s="179">
        <v>15.8</v>
      </c>
      <c r="F2438" s="179">
        <v>30.92</v>
      </c>
      <c r="G2438" s="53">
        <v>9</v>
      </c>
    </row>
    <row r="2439" spans="1:7" ht="30">
      <c r="A2439" s="176" t="s">
        <v>5229</v>
      </c>
      <c r="B2439" s="177" t="s">
        <v>5230</v>
      </c>
      <c r="C2439" s="178" t="s">
        <v>24</v>
      </c>
      <c r="D2439" s="179">
        <v>17.87</v>
      </c>
      <c r="E2439" s="179">
        <v>15.8</v>
      </c>
      <c r="F2439" s="179">
        <v>33.67</v>
      </c>
      <c r="G2439" s="53">
        <v>9</v>
      </c>
    </row>
    <row r="2440" spans="1:7" ht="30">
      <c r="A2440" s="176" t="s">
        <v>5231</v>
      </c>
      <c r="B2440" s="177" t="s">
        <v>5232</v>
      </c>
      <c r="C2440" s="178" t="s">
        <v>24</v>
      </c>
      <c r="D2440" s="179">
        <v>27.75</v>
      </c>
      <c r="E2440" s="179">
        <v>15.8</v>
      </c>
      <c r="F2440" s="179">
        <v>43.55</v>
      </c>
      <c r="G2440" s="53">
        <v>9</v>
      </c>
    </row>
    <row r="2441" spans="1:7" ht="30">
      <c r="A2441" s="176" t="s">
        <v>5233</v>
      </c>
      <c r="B2441" s="177" t="s">
        <v>5234</v>
      </c>
      <c r="C2441" s="178" t="s">
        <v>24</v>
      </c>
      <c r="D2441" s="179">
        <v>56.71</v>
      </c>
      <c r="E2441" s="179">
        <v>21.07</v>
      </c>
      <c r="F2441" s="179">
        <v>77.78</v>
      </c>
      <c r="G2441" s="53">
        <v>9</v>
      </c>
    </row>
    <row r="2442" spans="1:7" ht="30">
      <c r="A2442" s="176" t="s">
        <v>5235</v>
      </c>
      <c r="B2442" s="177" t="s">
        <v>5236</v>
      </c>
      <c r="C2442" s="178" t="s">
        <v>24</v>
      </c>
      <c r="D2442" s="179">
        <v>133.63999999999999</v>
      </c>
      <c r="E2442" s="179">
        <v>21.07</v>
      </c>
      <c r="F2442" s="179">
        <v>154.71</v>
      </c>
      <c r="G2442" s="53">
        <v>9</v>
      </c>
    </row>
    <row r="2443" spans="1:7" ht="30">
      <c r="A2443" s="176" t="s">
        <v>5237</v>
      </c>
      <c r="B2443" s="177" t="s">
        <v>5238</v>
      </c>
      <c r="C2443" s="178" t="s">
        <v>24</v>
      </c>
      <c r="D2443" s="179">
        <v>170.42</v>
      </c>
      <c r="E2443" s="179">
        <v>26.34</v>
      </c>
      <c r="F2443" s="179">
        <v>196.76</v>
      </c>
      <c r="G2443" s="53">
        <v>9</v>
      </c>
    </row>
    <row r="2444" spans="1:7" ht="30">
      <c r="A2444" s="176" t="s">
        <v>5239</v>
      </c>
      <c r="B2444" s="177" t="s">
        <v>5240</v>
      </c>
      <c r="C2444" s="178" t="s">
        <v>24</v>
      </c>
      <c r="D2444" s="179">
        <v>170.36</v>
      </c>
      <c r="E2444" s="179">
        <v>15.8</v>
      </c>
      <c r="F2444" s="179">
        <v>186.16</v>
      </c>
      <c r="G2444" s="53">
        <v>9</v>
      </c>
    </row>
    <row r="2445" spans="1:7" ht="30">
      <c r="A2445" s="176" t="s">
        <v>5241</v>
      </c>
      <c r="B2445" s="177" t="s">
        <v>5242</v>
      </c>
      <c r="C2445" s="178" t="s">
        <v>24</v>
      </c>
      <c r="D2445" s="179">
        <v>542.42999999999995</v>
      </c>
      <c r="E2445" s="179">
        <v>15.8</v>
      </c>
      <c r="F2445" s="179">
        <v>558.23</v>
      </c>
      <c r="G2445" s="53">
        <v>9</v>
      </c>
    </row>
    <row r="2446" spans="1:7" ht="30">
      <c r="A2446" s="176" t="s">
        <v>5243</v>
      </c>
      <c r="B2446" s="177" t="s">
        <v>5244</v>
      </c>
      <c r="C2446" s="178" t="s">
        <v>24</v>
      </c>
      <c r="D2446" s="179">
        <v>766.56</v>
      </c>
      <c r="E2446" s="179">
        <v>15.8</v>
      </c>
      <c r="F2446" s="179">
        <v>782.36</v>
      </c>
      <c r="G2446" s="53">
        <v>9</v>
      </c>
    </row>
    <row r="2447" spans="1:7" ht="30">
      <c r="A2447" s="176" t="s">
        <v>5245</v>
      </c>
      <c r="B2447" s="177" t="s">
        <v>5246</v>
      </c>
      <c r="C2447" s="178" t="s">
        <v>24</v>
      </c>
      <c r="D2447" s="179">
        <v>1505.64</v>
      </c>
      <c r="E2447" s="179">
        <v>21.07</v>
      </c>
      <c r="F2447" s="179">
        <v>1526.71</v>
      </c>
      <c r="G2447" s="53">
        <v>9</v>
      </c>
    </row>
    <row r="2448" spans="1:7" ht="30">
      <c r="A2448" s="176" t="s">
        <v>5247</v>
      </c>
      <c r="B2448" s="177" t="s">
        <v>5248</v>
      </c>
      <c r="C2448" s="178" t="s">
        <v>24</v>
      </c>
      <c r="D2448" s="179">
        <v>22.35</v>
      </c>
      <c r="E2448" s="179">
        <v>15.8</v>
      </c>
      <c r="F2448" s="179">
        <v>38.15</v>
      </c>
      <c r="G2448" s="53">
        <v>9</v>
      </c>
    </row>
    <row r="2449" spans="1:7" ht="30">
      <c r="A2449" s="176" t="s">
        <v>5249</v>
      </c>
      <c r="B2449" s="177" t="s">
        <v>5250</v>
      </c>
      <c r="C2449" s="178" t="s">
        <v>24</v>
      </c>
      <c r="D2449" s="179">
        <v>73.650000000000006</v>
      </c>
      <c r="E2449" s="179">
        <v>15.8</v>
      </c>
      <c r="F2449" s="179">
        <v>89.45</v>
      </c>
      <c r="G2449" s="53">
        <v>9</v>
      </c>
    </row>
    <row r="2450" spans="1:7" ht="30">
      <c r="A2450" s="176" t="s">
        <v>5251</v>
      </c>
      <c r="B2450" s="177" t="s">
        <v>5252</v>
      </c>
      <c r="C2450" s="178" t="s">
        <v>24</v>
      </c>
      <c r="D2450" s="179">
        <v>183.48</v>
      </c>
      <c r="E2450" s="179">
        <v>21.07</v>
      </c>
      <c r="F2450" s="179">
        <v>204.55</v>
      </c>
      <c r="G2450" s="53">
        <v>9</v>
      </c>
    </row>
    <row r="2451" spans="1:7">
      <c r="A2451" s="176" t="s">
        <v>5253</v>
      </c>
      <c r="B2451" s="177" t="s">
        <v>5254</v>
      </c>
      <c r="C2451" s="178"/>
      <c r="D2451" s="179"/>
      <c r="E2451" s="179"/>
      <c r="F2451" s="179"/>
      <c r="G2451" s="53">
        <v>5</v>
      </c>
    </row>
    <row r="2452" spans="1:7">
      <c r="A2452" s="176" t="s">
        <v>5255</v>
      </c>
      <c r="B2452" s="177" t="s">
        <v>5256</v>
      </c>
      <c r="C2452" s="178" t="s">
        <v>140</v>
      </c>
      <c r="D2452" s="179">
        <v>25.79</v>
      </c>
      <c r="E2452" s="179">
        <v>15.8</v>
      </c>
      <c r="F2452" s="179">
        <v>41.59</v>
      </c>
      <c r="G2452" s="53">
        <v>9</v>
      </c>
    </row>
    <row r="2453" spans="1:7">
      <c r="A2453" s="176" t="s">
        <v>5257</v>
      </c>
      <c r="B2453" s="177" t="s">
        <v>5258</v>
      </c>
      <c r="C2453" s="178" t="s">
        <v>24</v>
      </c>
      <c r="D2453" s="179">
        <v>28.1</v>
      </c>
      <c r="E2453" s="179">
        <v>15.8</v>
      </c>
      <c r="F2453" s="179">
        <v>43.9</v>
      </c>
      <c r="G2453" s="53">
        <v>9</v>
      </c>
    </row>
    <row r="2454" spans="1:7">
      <c r="A2454" s="176" t="s">
        <v>5259</v>
      </c>
      <c r="B2454" s="177" t="s">
        <v>5260</v>
      </c>
      <c r="C2454" s="178" t="s">
        <v>24</v>
      </c>
      <c r="D2454" s="179">
        <v>65.39</v>
      </c>
      <c r="E2454" s="179">
        <v>15.8</v>
      </c>
      <c r="F2454" s="179">
        <v>81.19</v>
      </c>
      <c r="G2454" s="53">
        <v>9</v>
      </c>
    </row>
    <row r="2455" spans="1:7" ht="30">
      <c r="A2455" s="176" t="s">
        <v>5261</v>
      </c>
      <c r="B2455" s="177" t="s">
        <v>5262</v>
      </c>
      <c r="C2455" s="178" t="s">
        <v>140</v>
      </c>
      <c r="D2455" s="179">
        <v>266.13</v>
      </c>
      <c r="E2455" s="179">
        <v>15.8</v>
      </c>
      <c r="F2455" s="179">
        <v>281.93</v>
      </c>
      <c r="G2455" s="53">
        <v>9</v>
      </c>
    </row>
    <row r="2456" spans="1:7">
      <c r="A2456" s="176" t="s">
        <v>5263</v>
      </c>
      <c r="B2456" s="177" t="s">
        <v>5264</v>
      </c>
      <c r="C2456" s="178" t="s">
        <v>140</v>
      </c>
      <c r="D2456" s="179">
        <v>275.58999999999997</v>
      </c>
      <c r="E2456" s="179">
        <v>15.8</v>
      </c>
      <c r="F2456" s="179">
        <v>291.39</v>
      </c>
      <c r="G2456" s="53">
        <v>9</v>
      </c>
    </row>
    <row r="2457" spans="1:7" ht="30">
      <c r="A2457" s="176" t="s">
        <v>5265</v>
      </c>
      <c r="B2457" s="177" t="s">
        <v>5266</v>
      </c>
      <c r="C2457" s="178" t="s">
        <v>140</v>
      </c>
      <c r="D2457" s="179">
        <v>17.46</v>
      </c>
      <c r="E2457" s="179">
        <v>15.8</v>
      </c>
      <c r="F2457" s="179">
        <v>33.26</v>
      </c>
      <c r="G2457" s="53">
        <v>9</v>
      </c>
    </row>
    <row r="2458" spans="1:7">
      <c r="A2458" s="176" t="s">
        <v>5267</v>
      </c>
      <c r="B2458" s="177" t="s">
        <v>5268</v>
      </c>
      <c r="C2458" s="178" t="s">
        <v>140</v>
      </c>
      <c r="D2458" s="179">
        <v>311.01</v>
      </c>
      <c r="E2458" s="179">
        <v>15.8</v>
      </c>
      <c r="F2458" s="179">
        <v>326.81</v>
      </c>
      <c r="G2458" s="53">
        <v>9</v>
      </c>
    </row>
    <row r="2459" spans="1:7" ht="30">
      <c r="A2459" s="176" t="s">
        <v>5269</v>
      </c>
      <c r="B2459" s="177" t="s">
        <v>5270</v>
      </c>
      <c r="C2459" s="178" t="s">
        <v>24</v>
      </c>
      <c r="D2459" s="179">
        <v>23.71</v>
      </c>
      <c r="E2459" s="179">
        <v>15.8</v>
      </c>
      <c r="F2459" s="179">
        <v>39.51</v>
      </c>
      <c r="G2459" s="53">
        <v>9</v>
      </c>
    </row>
    <row r="2460" spans="1:7">
      <c r="A2460" s="176" t="s">
        <v>462</v>
      </c>
      <c r="B2460" s="177" t="s">
        <v>463</v>
      </c>
      <c r="C2460" s="178" t="s">
        <v>140</v>
      </c>
      <c r="D2460" s="179">
        <v>11.97</v>
      </c>
      <c r="E2460" s="179">
        <v>15.8</v>
      </c>
      <c r="F2460" s="179">
        <v>27.77</v>
      </c>
      <c r="G2460" s="53">
        <v>9</v>
      </c>
    </row>
    <row r="2461" spans="1:7">
      <c r="A2461" s="176" t="s">
        <v>5271</v>
      </c>
      <c r="B2461" s="177" t="s">
        <v>5272</v>
      </c>
      <c r="C2461" s="178" t="s">
        <v>140</v>
      </c>
      <c r="D2461" s="179">
        <v>13.97</v>
      </c>
      <c r="E2461" s="179">
        <v>15.8</v>
      </c>
      <c r="F2461" s="179">
        <v>29.77</v>
      </c>
      <c r="G2461" s="53">
        <v>9</v>
      </c>
    </row>
    <row r="2462" spans="1:7">
      <c r="A2462" s="176" t="s">
        <v>5273</v>
      </c>
      <c r="B2462" s="177" t="s">
        <v>5274</v>
      </c>
      <c r="C2462" s="178" t="s">
        <v>140</v>
      </c>
      <c r="D2462" s="179">
        <v>31.6</v>
      </c>
      <c r="E2462" s="179">
        <v>15.8</v>
      </c>
      <c r="F2462" s="179">
        <v>47.4</v>
      </c>
      <c r="G2462" s="53">
        <v>9</v>
      </c>
    </row>
    <row r="2463" spans="1:7" ht="30">
      <c r="A2463" s="176" t="s">
        <v>5275</v>
      </c>
      <c r="B2463" s="177" t="s">
        <v>5276</v>
      </c>
      <c r="C2463" s="178" t="s">
        <v>140</v>
      </c>
      <c r="D2463" s="179">
        <v>27.12</v>
      </c>
      <c r="E2463" s="179">
        <v>15.8</v>
      </c>
      <c r="F2463" s="179">
        <v>42.92</v>
      </c>
      <c r="G2463" s="53">
        <v>9</v>
      </c>
    </row>
    <row r="2464" spans="1:7" ht="30">
      <c r="A2464" s="176" t="s">
        <v>5277</v>
      </c>
      <c r="B2464" s="177" t="s">
        <v>5278</v>
      </c>
      <c r="C2464" s="178" t="s">
        <v>140</v>
      </c>
      <c r="D2464" s="179">
        <v>23.07</v>
      </c>
      <c r="E2464" s="179">
        <v>15.8</v>
      </c>
      <c r="F2464" s="179">
        <v>38.869999999999997</v>
      </c>
      <c r="G2464" s="53">
        <v>9</v>
      </c>
    </row>
    <row r="2465" spans="1:7" ht="30">
      <c r="A2465" s="176" t="s">
        <v>5279</v>
      </c>
      <c r="B2465" s="177" t="s">
        <v>5280</v>
      </c>
      <c r="C2465" s="178" t="s">
        <v>140</v>
      </c>
      <c r="D2465" s="179">
        <v>36.99</v>
      </c>
      <c r="E2465" s="179">
        <v>19.489999999999998</v>
      </c>
      <c r="F2465" s="179">
        <v>56.48</v>
      </c>
      <c r="G2465" s="53">
        <v>9</v>
      </c>
    </row>
    <row r="2466" spans="1:7">
      <c r="A2466" s="176" t="s">
        <v>5281</v>
      </c>
      <c r="B2466" s="177" t="s">
        <v>5282</v>
      </c>
      <c r="C2466" s="178"/>
      <c r="D2466" s="179"/>
      <c r="E2466" s="179"/>
      <c r="F2466" s="179"/>
      <c r="G2466" s="53">
        <v>5</v>
      </c>
    </row>
    <row r="2467" spans="1:7">
      <c r="A2467" s="176" t="s">
        <v>379</v>
      </c>
      <c r="B2467" s="177" t="s">
        <v>380</v>
      </c>
      <c r="C2467" s="178" t="s">
        <v>140</v>
      </c>
      <c r="D2467" s="179">
        <v>13.67</v>
      </c>
      <c r="E2467" s="179">
        <v>17.91</v>
      </c>
      <c r="F2467" s="179">
        <v>31.58</v>
      </c>
      <c r="G2467" s="53">
        <v>9</v>
      </c>
    </row>
    <row r="2468" spans="1:7">
      <c r="A2468" s="176" t="s">
        <v>5283</v>
      </c>
      <c r="B2468" s="177" t="s">
        <v>5284</v>
      </c>
      <c r="C2468" s="178" t="s">
        <v>140</v>
      </c>
      <c r="D2468" s="179">
        <v>23.56</v>
      </c>
      <c r="E2468" s="179">
        <v>18.43</v>
      </c>
      <c r="F2468" s="179">
        <v>41.99</v>
      </c>
      <c r="G2468" s="53">
        <v>9</v>
      </c>
    </row>
    <row r="2469" spans="1:7">
      <c r="A2469" s="176" t="s">
        <v>5285</v>
      </c>
      <c r="B2469" s="177" t="s">
        <v>5286</v>
      </c>
      <c r="C2469" s="178" t="s">
        <v>140</v>
      </c>
      <c r="D2469" s="179">
        <v>26.3</v>
      </c>
      <c r="E2469" s="179">
        <v>26.34</v>
      </c>
      <c r="F2469" s="179">
        <v>52.64</v>
      </c>
      <c r="G2469" s="53">
        <v>9</v>
      </c>
    </row>
    <row r="2470" spans="1:7">
      <c r="A2470" s="176" t="s">
        <v>5287</v>
      </c>
      <c r="B2470" s="177" t="s">
        <v>5288</v>
      </c>
      <c r="C2470" s="178" t="s">
        <v>140</v>
      </c>
      <c r="D2470" s="179">
        <v>13.19</v>
      </c>
      <c r="E2470" s="179">
        <v>14.22</v>
      </c>
      <c r="F2470" s="179">
        <v>27.41</v>
      </c>
      <c r="G2470" s="53">
        <v>9</v>
      </c>
    </row>
    <row r="2471" spans="1:7">
      <c r="A2471" s="176" t="s">
        <v>5289</v>
      </c>
      <c r="B2471" s="177" t="s">
        <v>5290</v>
      </c>
      <c r="C2471" s="178" t="s">
        <v>140</v>
      </c>
      <c r="D2471" s="179">
        <v>11.97</v>
      </c>
      <c r="E2471" s="179">
        <v>23.7</v>
      </c>
      <c r="F2471" s="179">
        <v>35.67</v>
      </c>
      <c r="G2471" s="53">
        <v>9</v>
      </c>
    </row>
    <row r="2472" spans="1:7">
      <c r="A2472" s="176" t="s">
        <v>5291</v>
      </c>
      <c r="B2472" s="177" t="s">
        <v>5292</v>
      </c>
      <c r="C2472" s="178" t="s">
        <v>140</v>
      </c>
      <c r="D2472" s="179">
        <v>16.510000000000002</v>
      </c>
      <c r="E2472" s="179">
        <v>20.010000000000002</v>
      </c>
      <c r="F2472" s="179">
        <v>36.520000000000003</v>
      </c>
      <c r="G2472" s="53">
        <v>9</v>
      </c>
    </row>
    <row r="2473" spans="1:7">
      <c r="A2473" s="176" t="s">
        <v>5293</v>
      </c>
      <c r="B2473" s="177" t="s">
        <v>5294</v>
      </c>
      <c r="C2473" s="178" t="s">
        <v>140</v>
      </c>
      <c r="D2473" s="179">
        <v>12.16</v>
      </c>
      <c r="E2473" s="179">
        <v>23.7</v>
      </c>
      <c r="F2473" s="179">
        <v>35.86</v>
      </c>
      <c r="G2473" s="53">
        <v>9</v>
      </c>
    </row>
    <row r="2474" spans="1:7">
      <c r="A2474" s="176" t="s">
        <v>5295</v>
      </c>
      <c r="B2474" s="177" t="s">
        <v>5296</v>
      </c>
      <c r="C2474" s="178" t="s">
        <v>140</v>
      </c>
      <c r="D2474" s="179">
        <v>19.690000000000001</v>
      </c>
      <c r="E2474" s="179">
        <v>26.34</v>
      </c>
      <c r="F2474" s="179">
        <v>46.03</v>
      </c>
      <c r="G2474" s="53">
        <v>9</v>
      </c>
    </row>
    <row r="2475" spans="1:7">
      <c r="A2475" s="176" t="s">
        <v>5297</v>
      </c>
      <c r="B2475" s="177" t="s">
        <v>5298</v>
      </c>
      <c r="C2475" s="178" t="s">
        <v>140</v>
      </c>
      <c r="D2475" s="179">
        <v>48.03</v>
      </c>
      <c r="E2475" s="179">
        <v>18.43</v>
      </c>
      <c r="F2475" s="179">
        <v>66.459999999999994</v>
      </c>
      <c r="G2475" s="53">
        <v>9</v>
      </c>
    </row>
    <row r="2476" spans="1:7">
      <c r="A2476" s="176" t="s">
        <v>5299</v>
      </c>
      <c r="B2476" s="177" t="s">
        <v>5300</v>
      </c>
      <c r="C2476" s="178" t="s">
        <v>140</v>
      </c>
      <c r="D2476" s="179">
        <v>42.34</v>
      </c>
      <c r="E2476" s="179">
        <v>18.43</v>
      </c>
      <c r="F2476" s="179">
        <v>60.77</v>
      </c>
      <c r="G2476" s="53">
        <v>9</v>
      </c>
    </row>
    <row r="2477" spans="1:7">
      <c r="A2477" s="176" t="s">
        <v>5301</v>
      </c>
      <c r="B2477" s="177" t="s">
        <v>5302</v>
      </c>
      <c r="C2477" s="178" t="s">
        <v>140</v>
      </c>
      <c r="D2477" s="179">
        <v>18.2</v>
      </c>
      <c r="E2477" s="179">
        <v>13.17</v>
      </c>
      <c r="F2477" s="179">
        <v>31.37</v>
      </c>
      <c r="G2477" s="53">
        <v>9</v>
      </c>
    </row>
    <row r="2478" spans="1:7" ht="30">
      <c r="A2478" s="176" t="s">
        <v>5303</v>
      </c>
      <c r="B2478" s="177" t="s">
        <v>5304</v>
      </c>
      <c r="C2478" s="178" t="s">
        <v>140</v>
      </c>
      <c r="D2478" s="179">
        <v>55</v>
      </c>
      <c r="E2478" s="179">
        <v>20.010000000000002</v>
      </c>
      <c r="F2478" s="179">
        <v>75.010000000000005</v>
      </c>
      <c r="G2478" s="53">
        <v>9</v>
      </c>
    </row>
    <row r="2479" spans="1:7" ht="30">
      <c r="A2479" s="176" t="s">
        <v>5305</v>
      </c>
      <c r="B2479" s="177" t="s">
        <v>5306</v>
      </c>
      <c r="C2479" s="178" t="s">
        <v>24</v>
      </c>
      <c r="D2479" s="179">
        <v>35.549999999999997</v>
      </c>
      <c r="E2479" s="179">
        <v>15.8</v>
      </c>
      <c r="F2479" s="179">
        <v>51.35</v>
      </c>
      <c r="G2479" s="53">
        <v>9</v>
      </c>
    </row>
    <row r="2480" spans="1:7" ht="30">
      <c r="A2480" s="176" t="s">
        <v>5307</v>
      </c>
      <c r="B2480" s="177" t="s">
        <v>5308</v>
      </c>
      <c r="C2480" s="178" t="s">
        <v>24</v>
      </c>
      <c r="D2480" s="179">
        <v>89.86</v>
      </c>
      <c r="E2480" s="179">
        <v>26.34</v>
      </c>
      <c r="F2480" s="179">
        <v>116.2</v>
      </c>
      <c r="G2480" s="53">
        <v>9</v>
      </c>
    </row>
    <row r="2481" spans="1:7">
      <c r="A2481" s="176" t="s">
        <v>5309</v>
      </c>
      <c r="B2481" s="177" t="s">
        <v>5310</v>
      </c>
      <c r="C2481" s="178"/>
      <c r="D2481" s="179"/>
      <c r="E2481" s="179"/>
      <c r="F2481" s="179"/>
      <c r="G2481" s="53">
        <v>5</v>
      </c>
    </row>
    <row r="2482" spans="1:7">
      <c r="A2482" s="176" t="s">
        <v>5311</v>
      </c>
      <c r="B2482" s="177" t="s">
        <v>5312</v>
      </c>
      <c r="C2482" s="178" t="s">
        <v>140</v>
      </c>
      <c r="D2482" s="179">
        <v>13.87</v>
      </c>
      <c r="E2482" s="179">
        <v>26.34</v>
      </c>
      <c r="F2482" s="179">
        <v>40.21</v>
      </c>
      <c r="G2482" s="53">
        <v>9</v>
      </c>
    </row>
    <row r="2483" spans="1:7">
      <c r="A2483" s="176" t="s">
        <v>5313</v>
      </c>
      <c r="B2483" s="177" t="s">
        <v>5314</v>
      </c>
      <c r="C2483" s="178" t="s">
        <v>140</v>
      </c>
      <c r="D2483" s="179">
        <v>20.87</v>
      </c>
      <c r="E2483" s="179">
        <v>26.34</v>
      </c>
      <c r="F2483" s="179">
        <v>47.21</v>
      </c>
      <c r="G2483" s="53">
        <v>9</v>
      </c>
    </row>
    <row r="2484" spans="1:7">
      <c r="A2484" s="176" t="s">
        <v>5315</v>
      </c>
      <c r="B2484" s="177" t="s">
        <v>5316</v>
      </c>
      <c r="C2484" s="178" t="s">
        <v>140</v>
      </c>
      <c r="D2484" s="179">
        <v>44.17</v>
      </c>
      <c r="E2484" s="179">
        <v>26.34</v>
      </c>
      <c r="F2484" s="179">
        <v>70.510000000000005</v>
      </c>
      <c r="G2484" s="53">
        <v>9</v>
      </c>
    </row>
    <row r="2485" spans="1:7">
      <c r="A2485" s="176" t="s">
        <v>5317</v>
      </c>
      <c r="B2485" s="177" t="s">
        <v>5318</v>
      </c>
      <c r="C2485" s="178" t="s">
        <v>140</v>
      </c>
      <c r="D2485" s="179">
        <v>52.17</v>
      </c>
      <c r="E2485" s="179">
        <v>26.34</v>
      </c>
      <c r="F2485" s="179">
        <v>78.510000000000005</v>
      </c>
      <c r="G2485" s="53">
        <v>9</v>
      </c>
    </row>
    <row r="2486" spans="1:7">
      <c r="A2486" s="176" t="s">
        <v>5319</v>
      </c>
      <c r="B2486" s="177" t="s">
        <v>5320</v>
      </c>
      <c r="C2486" s="178" t="s">
        <v>140</v>
      </c>
      <c r="D2486" s="179">
        <v>78.31</v>
      </c>
      <c r="E2486" s="179">
        <v>26.34</v>
      </c>
      <c r="F2486" s="179">
        <v>104.65</v>
      </c>
      <c r="G2486" s="53">
        <v>9</v>
      </c>
    </row>
    <row r="2487" spans="1:7">
      <c r="A2487" s="176" t="s">
        <v>5321</v>
      </c>
      <c r="B2487" s="177" t="s">
        <v>5322</v>
      </c>
      <c r="C2487" s="178" t="s">
        <v>140</v>
      </c>
      <c r="D2487" s="179">
        <v>203.69</v>
      </c>
      <c r="E2487" s="179">
        <v>26.34</v>
      </c>
      <c r="F2487" s="179">
        <v>230.03</v>
      </c>
      <c r="G2487" s="53">
        <v>9</v>
      </c>
    </row>
    <row r="2488" spans="1:7">
      <c r="A2488" s="176" t="s">
        <v>5323</v>
      </c>
      <c r="B2488" s="177" t="s">
        <v>5324</v>
      </c>
      <c r="C2488" s="178" t="s">
        <v>140</v>
      </c>
      <c r="D2488" s="179">
        <v>260.76</v>
      </c>
      <c r="E2488" s="179">
        <v>26.34</v>
      </c>
      <c r="F2488" s="179">
        <v>287.10000000000002</v>
      </c>
      <c r="G2488" s="53">
        <v>9</v>
      </c>
    </row>
    <row r="2489" spans="1:7">
      <c r="A2489" s="176" t="s">
        <v>5325</v>
      </c>
      <c r="B2489" s="177" t="s">
        <v>5326</v>
      </c>
      <c r="C2489" s="178" t="s">
        <v>140</v>
      </c>
      <c r="D2489" s="179">
        <v>370.85</v>
      </c>
      <c r="E2489" s="179">
        <v>26.34</v>
      </c>
      <c r="F2489" s="179">
        <v>397.19</v>
      </c>
      <c r="G2489" s="53">
        <v>9</v>
      </c>
    </row>
    <row r="2490" spans="1:7">
      <c r="A2490" s="176" t="s">
        <v>5327</v>
      </c>
      <c r="B2490" s="177" t="s">
        <v>5328</v>
      </c>
      <c r="C2490" s="178" t="s">
        <v>140</v>
      </c>
      <c r="D2490" s="179">
        <v>17.940000000000001</v>
      </c>
      <c r="E2490" s="179">
        <v>26.34</v>
      </c>
      <c r="F2490" s="179">
        <v>44.28</v>
      </c>
      <c r="G2490" s="53">
        <v>9</v>
      </c>
    </row>
    <row r="2491" spans="1:7">
      <c r="A2491" s="176" t="s">
        <v>5329</v>
      </c>
      <c r="B2491" s="177" t="s">
        <v>5330</v>
      </c>
      <c r="C2491" s="178"/>
      <c r="D2491" s="179"/>
      <c r="E2491" s="179"/>
      <c r="F2491" s="179"/>
      <c r="G2491" s="53">
        <v>5</v>
      </c>
    </row>
    <row r="2492" spans="1:7">
      <c r="A2492" s="176" t="s">
        <v>372</v>
      </c>
      <c r="B2492" s="177" t="s">
        <v>373</v>
      </c>
      <c r="C2492" s="178" t="s">
        <v>24</v>
      </c>
      <c r="D2492" s="179">
        <v>3.41</v>
      </c>
      <c r="E2492" s="179">
        <v>13.17</v>
      </c>
      <c r="F2492" s="179">
        <v>16.579999999999998</v>
      </c>
      <c r="G2492" s="53">
        <v>9</v>
      </c>
    </row>
    <row r="2493" spans="1:7">
      <c r="A2493" s="176" t="s">
        <v>5331</v>
      </c>
      <c r="B2493" s="177" t="s">
        <v>5332</v>
      </c>
      <c r="C2493" s="178" t="s">
        <v>24</v>
      </c>
      <c r="D2493" s="179">
        <v>6.55</v>
      </c>
      <c r="E2493" s="179">
        <v>13.17</v>
      </c>
      <c r="F2493" s="179">
        <v>19.72</v>
      </c>
      <c r="G2493" s="53">
        <v>9</v>
      </c>
    </row>
    <row r="2494" spans="1:7">
      <c r="A2494" s="176" t="s">
        <v>370</v>
      </c>
      <c r="B2494" s="177" t="s">
        <v>371</v>
      </c>
      <c r="C2494" s="178" t="s">
        <v>24</v>
      </c>
      <c r="D2494" s="179">
        <v>6.97</v>
      </c>
      <c r="E2494" s="179">
        <v>13.17</v>
      </c>
      <c r="F2494" s="179">
        <v>20.14</v>
      </c>
      <c r="G2494" s="53">
        <v>9</v>
      </c>
    </row>
    <row r="2495" spans="1:7">
      <c r="A2495" s="176" t="s">
        <v>5333</v>
      </c>
      <c r="B2495" s="177" t="s">
        <v>5334</v>
      </c>
      <c r="C2495" s="178"/>
      <c r="D2495" s="179"/>
      <c r="E2495" s="179"/>
      <c r="F2495" s="179"/>
      <c r="G2495" s="53">
        <v>5</v>
      </c>
    </row>
    <row r="2496" spans="1:7">
      <c r="A2496" s="176" t="s">
        <v>5335</v>
      </c>
      <c r="B2496" s="177" t="s">
        <v>5336</v>
      </c>
      <c r="C2496" s="178" t="s">
        <v>24</v>
      </c>
      <c r="D2496" s="179">
        <v>270.94</v>
      </c>
      <c r="E2496" s="179">
        <v>26.34</v>
      </c>
      <c r="F2496" s="179">
        <v>297.27999999999997</v>
      </c>
      <c r="G2496" s="53">
        <v>9</v>
      </c>
    </row>
    <row r="2497" spans="1:7">
      <c r="A2497" s="176" t="s">
        <v>5337</v>
      </c>
      <c r="B2497" s="177" t="s">
        <v>5338</v>
      </c>
      <c r="C2497" s="178" t="s">
        <v>24</v>
      </c>
      <c r="D2497" s="179">
        <v>280.57</v>
      </c>
      <c r="E2497" s="179">
        <v>26.34</v>
      </c>
      <c r="F2497" s="179">
        <v>306.91000000000003</v>
      </c>
      <c r="G2497" s="53">
        <v>9</v>
      </c>
    </row>
    <row r="2498" spans="1:7">
      <c r="A2498" s="176" t="s">
        <v>5339</v>
      </c>
      <c r="B2498" s="177" t="s">
        <v>5340</v>
      </c>
      <c r="C2498" s="178" t="s">
        <v>24</v>
      </c>
      <c r="D2498" s="179">
        <v>329.76</v>
      </c>
      <c r="E2498" s="179">
        <v>26.34</v>
      </c>
      <c r="F2498" s="179">
        <v>356.1</v>
      </c>
      <c r="G2498" s="53">
        <v>9</v>
      </c>
    </row>
    <row r="2499" spans="1:7">
      <c r="A2499" s="176" t="s">
        <v>5341</v>
      </c>
      <c r="B2499" s="177" t="s">
        <v>5342</v>
      </c>
      <c r="C2499" s="178" t="s">
        <v>24</v>
      </c>
      <c r="D2499" s="179">
        <v>266.66000000000003</v>
      </c>
      <c r="E2499" s="179">
        <v>26.34</v>
      </c>
      <c r="F2499" s="179">
        <v>293</v>
      </c>
      <c r="G2499" s="53">
        <v>9</v>
      </c>
    </row>
    <row r="2500" spans="1:7">
      <c r="A2500" s="176" t="s">
        <v>5343</v>
      </c>
      <c r="B2500" s="177" t="s">
        <v>5344</v>
      </c>
      <c r="C2500" s="178" t="s">
        <v>24</v>
      </c>
      <c r="D2500" s="179">
        <v>400.82</v>
      </c>
      <c r="E2500" s="179">
        <v>26.34</v>
      </c>
      <c r="F2500" s="179">
        <v>427.16</v>
      </c>
      <c r="G2500" s="53">
        <v>9</v>
      </c>
    </row>
    <row r="2501" spans="1:7">
      <c r="A2501" s="176" t="s">
        <v>5345</v>
      </c>
      <c r="B2501" s="177" t="s">
        <v>5346</v>
      </c>
      <c r="C2501" s="178" t="s">
        <v>24</v>
      </c>
      <c r="D2501" s="179">
        <v>584.63</v>
      </c>
      <c r="E2501" s="179">
        <v>26.34</v>
      </c>
      <c r="F2501" s="179">
        <v>610.97</v>
      </c>
      <c r="G2501" s="53">
        <v>9</v>
      </c>
    </row>
    <row r="2502" spans="1:7">
      <c r="A2502" s="176" t="s">
        <v>5347</v>
      </c>
      <c r="B2502" s="177" t="s">
        <v>5348</v>
      </c>
      <c r="C2502" s="178" t="s">
        <v>24</v>
      </c>
      <c r="D2502" s="179">
        <v>796.08</v>
      </c>
      <c r="E2502" s="179">
        <v>26.34</v>
      </c>
      <c r="F2502" s="179">
        <v>822.42</v>
      </c>
      <c r="G2502" s="53">
        <v>9</v>
      </c>
    </row>
    <row r="2503" spans="1:7">
      <c r="A2503" s="176" t="s">
        <v>5349</v>
      </c>
      <c r="B2503" s="177" t="s">
        <v>5350</v>
      </c>
      <c r="C2503" s="178" t="s">
        <v>24</v>
      </c>
      <c r="D2503" s="179">
        <v>1076.26</v>
      </c>
      <c r="E2503" s="179">
        <v>26.34</v>
      </c>
      <c r="F2503" s="179">
        <v>1102.5999999999999</v>
      </c>
      <c r="G2503" s="53">
        <v>9</v>
      </c>
    </row>
    <row r="2504" spans="1:7">
      <c r="A2504" s="176" t="s">
        <v>5351</v>
      </c>
      <c r="B2504" s="177" t="s">
        <v>5352</v>
      </c>
      <c r="C2504" s="178" t="s">
        <v>24</v>
      </c>
      <c r="D2504" s="179">
        <v>1620.99</v>
      </c>
      <c r="E2504" s="179">
        <v>26.34</v>
      </c>
      <c r="F2504" s="179">
        <v>1647.33</v>
      </c>
      <c r="G2504" s="53">
        <v>9</v>
      </c>
    </row>
    <row r="2505" spans="1:7">
      <c r="A2505" s="176" t="s">
        <v>5353</v>
      </c>
      <c r="B2505" s="177" t="s">
        <v>5354</v>
      </c>
      <c r="C2505" s="178" t="s">
        <v>24</v>
      </c>
      <c r="D2505" s="179">
        <v>3555.1</v>
      </c>
      <c r="E2505" s="179">
        <v>26.34</v>
      </c>
      <c r="F2505" s="179">
        <v>3581.44</v>
      </c>
      <c r="G2505" s="53">
        <v>9</v>
      </c>
    </row>
    <row r="2506" spans="1:7">
      <c r="A2506" s="176" t="s">
        <v>5355</v>
      </c>
      <c r="B2506" s="177" t="s">
        <v>5356</v>
      </c>
      <c r="C2506" s="178" t="s">
        <v>24</v>
      </c>
      <c r="D2506" s="179">
        <v>2171.39</v>
      </c>
      <c r="E2506" s="179">
        <v>26.34</v>
      </c>
      <c r="F2506" s="179">
        <v>2197.73</v>
      </c>
      <c r="G2506" s="53">
        <v>9</v>
      </c>
    </row>
    <row r="2507" spans="1:7">
      <c r="A2507" s="176" t="s">
        <v>5357</v>
      </c>
      <c r="B2507" s="177" t="s">
        <v>5358</v>
      </c>
      <c r="C2507" s="178" t="s">
        <v>24</v>
      </c>
      <c r="D2507" s="179">
        <v>5157.26</v>
      </c>
      <c r="E2507" s="179">
        <v>26.34</v>
      </c>
      <c r="F2507" s="179">
        <v>5183.6000000000004</v>
      </c>
      <c r="G2507" s="53">
        <v>9</v>
      </c>
    </row>
    <row r="2508" spans="1:7">
      <c r="A2508" s="176" t="s">
        <v>5359</v>
      </c>
      <c r="B2508" s="177" t="s">
        <v>5360</v>
      </c>
      <c r="C2508" s="178" t="s">
        <v>24</v>
      </c>
      <c r="D2508" s="179">
        <v>73.84</v>
      </c>
      <c r="E2508" s="179">
        <v>26.34</v>
      </c>
      <c r="F2508" s="179">
        <v>100.18</v>
      </c>
      <c r="G2508" s="53">
        <v>9</v>
      </c>
    </row>
    <row r="2509" spans="1:7">
      <c r="A2509" s="176" t="s">
        <v>5361</v>
      </c>
      <c r="B2509" s="177" t="s">
        <v>5362</v>
      </c>
      <c r="C2509" s="178" t="s">
        <v>24</v>
      </c>
      <c r="D2509" s="179">
        <v>142.33000000000001</v>
      </c>
      <c r="E2509" s="179">
        <v>26.34</v>
      </c>
      <c r="F2509" s="179">
        <v>168.67</v>
      </c>
      <c r="G2509" s="53">
        <v>9</v>
      </c>
    </row>
    <row r="2510" spans="1:7">
      <c r="A2510" s="176" t="s">
        <v>5363</v>
      </c>
      <c r="B2510" s="177" t="s">
        <v>5364</v>
      </c>
      <c r="C2510" s="178" t="s">
        <v>24</v>
      </c>
      <c r="D2510" s="179">
        <v>145.6</v>
      </c>
      <c r="E2510" s="179">
        <v>26.34</v>
      </c>
      <c r="F2510" s="179">
        <v>171.94</v>
      </c>
      <c r="G2510" s="53">
        <v>9</v>
      </c>
    </row>
    <row r="2511" spans="1:7">
      <c r="A2511" s="176" t="s">
        <v>5365</v>
      </c>
      <c r="B2511" s="177" t="s">
        <v>5366</v>
      </c>
      <c r="C2511" s="178"/>
      <c r="D2511" s="179"/>
      <c r="E2511" s="179"/>
      <c r="F2511" s="179"/>
      <c r="G2511" s="53">
        <v>5</v>
      </c>
    </row>
    <row r="2512" spans="1:7">
      <c r="A2512" s="176" t="s">
        <v>5367</v>
      </c>
      <c r="B2512" s="177" t="s">
        <v>5368</v>
      </c>
      <c r="C2512" s="178" t="s">
        <v>24</v>
      </c>
      <c r="D2512" s="179">
        <v>76.849999999999994</v>
      </c>
      <c r="E2512" s="179">
        <v>23.7</v>
      </c>
      <c r="F2512" s="179">
        <v>100.55</v>
      </c>
      <c r="G2512" s="53">
        <v>9</v>
      </c>
    </row>
    <row r="2513" spans="1:7" ht="30">
      <c r="A2513" s="176" t="s">
        <v>5369</v>
      </c>
      <c r="B2513" s="177" t="s">
        <v>5370</v>
      </c>
      <c r="C2513" s="178" t="s">
        <v>24</v>
      </c>
      <c r="D2513" s="179">
        <v>263.51</v>
      </c>
      <c r="E2513" s="179">
        <v>26.34</v>
      </c>
      <c r="F2513" s="179">
        <v>289.85000000000002</v>
      </c>
      <c r="G2513" s="53">
        <v>9</v>
      </c>
    </row>
    <row r="2514" spans="1:7" ht="30">
      <c r="A2514" s="176" t="s">
        <v>5371</v>
      </c>
      <c r="B2514" s="177" t="s">
        <v>5372</v>
      </c>
      <c r="C2514" s="178" t="s">
        <v>24</v>
      </c>
      <c r="D2514" s="179">
        <v>460.79</v>
      </c>
      <c r="E2514" s="179">
        <v>26.34</v>
      </c>
      <c r="F2514" s="179">
        <v>487.13</v>
      </c>
      <c r="G2514" s="53">
        <v>9</v>
      </c>
    </row>
    <row r="2515" spans="1:7" ht="30">
      <c r="A2515" s="176" t="s">
        <v>5373</v>
      </c>
      <c r="B2515" s="177" t="s">
        <v>5374</v>
      </c>
      <c r="C2515" s="178" t="s">
        <v>24</v>
      </c>
      <c r="D2515" s="179">
        <v>352.45</v>
      </c>
      <c r="E2515" s="179">
        <v>26.34</v>
      </c>
      <c r="F2515" s="179">
        <v>378.79</v>
      </c>
      <c r="G2515" s="53">
        <v>9</v>
      </c>
    </row>
    <row r="2516" spans="1:7">
      <c r="A2516" s="176" t="s">
        <v>5375</v>
      </c>
      <c r="B2516" s="177" t="s">
        <v>5376</v>
      </c>
      <c r="C2516" s="178" t="s">
        <v>24</v>
      </c>
      <c r="D2516" s="179">
        <v>94.68</v>
      </c>
      <c r="E2516" s="179">
        <v>52.67</v>
      </c>
      <c r="F2516" s="179">
        <v>147.35</v>
      </c>
      <c r="G2516" s="53">
        <v>9</v>
      </c>
    </row>
    <row r="2517" spans="1:7" ht="30">
      <c r="A2517" s="176" t="s">
        <v>5377</v>
      </c>
      <c r="B2517" s="177" t="s">
        <v>5378</v>
      </c>
      <c r="C2517" s="178" t="s">
        <v>24</v>
      </c>
      <c r="D2517" s="179">
        <v>4155.34</v>
      </c>
      <c r="E2517" s="179">
        <v>52.67</v>
      </c>
      <c r="F2517" s="179">
        <v>4208.01</v>
      </c>
      <c r="G2517" s="53">
        <v>9</v>
      </c>
    </row>
    <row r="2518" spans="1:7" ht="30">
      <c r="A2518" s="176" t="s">
        <v>5379</v>
      </c>
      <c r="B2518" s="177" t="s">
        <v>5380</v>
      </c>
      <c r="C2518" s="178" t="s">
        <v>24</v>
      </c>
      <c r="D2518" s="179">
        <v>102.03</v>
      </c>
      <c r="E2518" s="179">
        <v>52.67</v>
      </c>
      <c r="F2518" s="179">
        <v>154.69999999999999</v>
      </c>
      <c r="G2518" s="53">
        <v>9</v>
      </c>
    </row>
    <row r="2519" spans="1:7" ht="30">
      <c r="A2519" s="176" t="s">
        <v>5381</v>
      </c>
      <c r="B2519" s="177" t="s">
        <v>5382</v>
      </c>
      <c r="C2519" s="178" t="s">
        <v>24</v>
      </c>
      <c r="D2519" s="179">
        <v>3143.17</v>
      </c>
      <c r="E2519" s="179">
        <v>26.34</v>
      </c>
      <c r="F2519" s="179">
        <v>3169.51</v>
      </c>
      <c r="G2519" s="53">
        <v>9</v>
      </c>
    </row>
    <row r="2520" spans="1:7">
      <c r="A2520" s="176" t="s">
        <v>5383</v>
      </c>
      <c r="B2520" s="177" t="s">
        <v>5384</v>
      </c>
      <c r="C2520" s="178" t="s">
        <v>24</v>
      </c>
      <c r="D2520" s="179">
        <v>123.36</v>
      </c>
      <c r="E2520" s="179">
        <v>52.67</v>
      </c>
      <c r="F2520" s="179">
        <v>176.03</v>
      </c>
      <c r="G2520" s="53">
        <v>9</v>
      </c>
    </row>
    <row r="2521" spans="1:7">
      <c r="A2521" s="176" t="s">
        <v>5385</v>
      </c>
      <c r="B2521" s="177" t="s">
        <v>5386</v>
      </c>
      <c r="C2521" s="178" t="s">
        <v>24</v>
      </c>
      <c r="D2521" s="179">
        <v>275.94</v>
      </c>
      <c r="E2521" s="179">
        <v>31.6</v>
      </c>
      <c r="F2521" s="179">
        <v>307.54000000000002</v>
      </c>
      <c r="G2521" s="53">
        <v>9</v>
      </c>
    </row>
    <row r="2522" spans="1:7">
      <c r="A2522" s="176" t="s">
        <v>5387</v>
      </c>
      <c r="B2522" s="177" t="s">
        <v>5388</v>
      </c>
      <c r="C2522" s="178"/>
      <c r="D2522" s="179"/>
      <c r="E2522" s="179"/>
      <c r="F2522" s="179"/>
      <c r="G2522" s="53">
        <v>5</v>
      </c>
    </row>
    <row r="2523" spans="1:7">
      <c r="A2523" s="176" t="s">
        <v>5389</v>
      </c>
      <c r="B2523" s="177" t="s">
        <v>5390</v>
      </c>
      <c r="C2523" s="178" t="s">
        <v>24</v>
      </c>
      <c r="D2523" s="179">
        <v>636.96</v>
      </c>
      <c r="E2523" s="179">
        <v>21.07</v>
      </c>
      <c r="F2523" s="179">
        <v>658.03</v>
      </c>
      <c r="G2523" s="53">
        <v>9</v>
      </c>
    </row>
    <row r="2524" spans="1:7">
      <c r="A2524" s="176" t="s">
        <v>5391</v>
      </c>
      <c r="B2524" s="177" t="s">
        <v>5392</v>
      </c>
      <c r="C2524" s="178" t="s">
        <v>24</v>
      </c>
      <c r="D2524" s="179">
        <v>318.70999999999998</v>
      </c>
      <c r="E2524" s="179">
        <v>21.07</v>
      </c>
      <c r="F2524" s="179">
        <v>339.78</v>
      </c>
      <c r="G2524" s="53">
        <v>9</v>
      </c>
    </row>
    <row r="2525" spans="1:7">
      <c r="A2525" s="176" t="s">
        <v>5393</v>
      </c>
      <c r="B2525" s="177" t="s">
        <v>5394</v>
      </c>
      <c r="C2525" s="178" t="s">
        <v>24</v>
      </c>
      <c r="D2525" s="179">
        <v>166.41</v>
      </c>
      <c r="E2525" s="179">
        <v>21.07</v>
      </c>
      <c r="F2525" s="179">
        <v>187.48</v>
      </c>
      <c r="G2525" s="53">
        <v>9</v>
      </c>
    </row>
    <row r="2526" spans="1:7">
      <c r="A2526" s="176" t="s">
        <v>5395</v>
      </c>
      <c r="B2526" s="177" t="s">
        <v>5396</v>
      </c>
      <c r="C2526" s="178" t="s">
        <v>24</v>
      </c>
      <c r="D2526" s="179">
        <v>440.75</v>
      </c>
      <c r="E2526" s="179">
        <v>21.07</v>
      </c>
      <c r="F2526" s="179">
        <v>461.82</v>
      </c>
      <c r="G2526" s="53">
        <v>9</v>
      </c>
    </row>
    <row r="2527" spans="1:7">
      <c r="A2527" s="176" t="s">
        <v>5397</v>
      </c>
      <c r="B2527" s="177" t="s">
        <v>5398</v>
      </c>
      <c r="C2527" s="178"/>
      <c r="D2527" s="179"/>
      <c r="E2527" s="179"/>
      <c r="F2527" s="179"/>
      <c r="G2527" s="53">
        <v>5</v>
      </c>
    </row>
    <row r="2528" spans="1:7">
      <c r="A2528" s="176" t="s">
        <v>5399</v>
      </c>
      <c r="B2528" s="177" t="s">
        <v>5400</v>
      </c>
      <c r="C2528" s="178" t="s">
        <v>24</v>
      </c>
      <c r="D2528" s="179">
        <v>165.24</v>
      </c>
      <c r="E2528" s="179">
        <v>21.07</v>
      </c>
      <c r="F2528" s="179">
        <v>186.31</v>
      </c>
      <c r="G2528" s="53">
        <v>9</v>
      </c>
    </row>
    <row r="2529" spans="1:7" ht="30">
      <c r="A2529" s="176" t="s">
        <v>5401</v>
      </c>
      <c r="B2529" s="177" t="s">
        <v>5402</v>
      </c>
      <c r="C2529" s="178" t="s">
        <v>24</v>
      </c>
      <c r="D2529" s="179">
        <v>389.46</v>
      </c>
      <c r="E2529" s="179">
        <v>13.17</v>
      </c>
      <c r="F2529" s="179">
        <v>402.63</v>
      </c>
      <c r="G2529" s="53">
        <v>9</v>
      </c>
    </row>
    <row r="2530" spans="1:7">
      <c r="A2530" s="176" t="s">
        <v>5403</v>
      </c>
      <c r="B2530" s="177" t="s">
        <v>5404</v>
      </c>
      <c r="C2530" s="178"/>
      <c r="D2530" s="179"/>
      <c r="E2530" s="179"/>
      <c r="F2530" s="179"/>
      <c r="G2530" s="53">
        <v>5</v>
      </c>
    </row>
    <row r="2531" spans="1:7">
      <c r="A2531" s="176" t="s">
        <v>5405</v>
      </c>
      <c r="B2531" s="177" t="s">
        <v>5406</v>
      </c>
      <c r="C2531" s="178" t="s">
        <v>24</v>
      </c>
      <c r="D2531" s="179">
        <v>133.12</v>
      </c>
      <c r="E2531" s="179">
        <v>21.07</v>
      </c>
      <c r="F2531" s="179">
        <v>154.19</v>
      </c>
      <c r="G2531" s="53">
        <v>9</v>
      </c>
    </row>
    <row r="2532" spans="1:7" ht="30">
      <c r="A2532" s="176" t="s">
        <v>5407</v>
      </c>
      <c r="B2532" s="177" t="s">
        <v>5408</v>
      </c>
      <c r="C2532" s="178" t="s">
        <v>24</v>
      </c>
      <c r="D2532" s="179">
        <v>128.35</v>
      </c>
      <c r="E2532" s="179">
        <v>26.34</v>
      </c>
      <c r="F2532" s="179">
        <v>154.69</v>
      </c>
      <c r="G2532" s="53">
        <v>9</v>
      </c>
    </row>
    <row r="2533" spans="1:7">
      <c r="A2533" s="176" t="s">
        <v>5409</v>
      </c>
      <c r="B2533" s="177" t="s">
        <v>5410</v>
      </c>
      <c r="C2533" s="178"/>
      <c r="D2533" s="179"/>
      <c r="E2533" s="179"/>
      <c r="F2533" s="179"/>
      <c r="G2533" s="53">
        <v>5</v>
      </c>
    </row>
    <row r="2534" spans="1:7">
      <c r="A2534" s="176" t="s">
        <v>5411</v>
      </c>
      <c r="B2534" s="177" t="s">
        <v>5412</v>
      </c>
      <c r="C2534" s="178" t="s">
        <v>24</v>
      </c>
      <c r="D2534" s="179">
        <v>65.930000000000007</v>
      </c>
      <c r="E2534" s="179">
        <v>42.13</v>
      </c>
      <c r="F2534" s="179">
        <v>108.06</v>
      </c>
      <c r="G2534" s="53">
        <v>9</v>
      </c>
    </row>
    <row r="2535" spans="1:7">
      <c r="A2535" s="176" t="s">
        <v>5413</v>
      </c>
      <c r="B2535" s="177" t="s">
        <v>5414</v>
      </c>
      <c r="C2535" s="178" t="s">
        <v>24</v>
      </c>
      <c r="D2535" s="179">
        <v>53.33</v>
      </c>
      <c r="E2535" s="179">
        <v>42.13</v>
      </c>
      <c r="F2535" s="179">
        <v>95.46</v>
      </c>
      <c r="G2535" s="53">
        <v>9</v>
      </c>
    </row>
    <row r="2536" spans="1:7">
      <c r="A2536" s="176" t="s">
        <v>5415</v>
      </c>
      <c r="B2536" s="177" t="s">
        <v>5416</v>
      </c>
      <c r="C2536" s="178" t="s">
        <v>24</v>
      </c>
      <c r="D2536" s="179">
        <v>37.58</v>
      </c>
      <c r="E2536" s="179">
        <v>15.8</v>
      </c>
      <c r="F2536" s="179">
        <v>53.38</v>
      </c>
      <c r="G2536" s="53">
        <v>9</v>
      </c>
    </row>
    <row r="2537" spans="1:7">
      <c r="A2537" s="176" t="s">
        <v>5417</v>
      </c>
      <c r="B2537" s="177" t="s">
        <v>5418</v>
      </c>
      <c r="C2537" s="178" t="s">
        <v>24</v>
      </c>
      <c r="D2537" s="179">
        <v>133.47999999999999</v>
      </c>
      <c r="E2537" s="179">
        <v>15.8</v>
      </c>
      <c r="F2537" s="179">
        <v>149.28</v>
      </c>
      <c r="G2537" s="53">
        <v>9</v>
      </c>
    </row>
    <row r="2538" spans="1:7">
      <c r="A2538" s="176" t="s">
        <v>545</v>
      </c>
      <c r="B2538" s="177" t="s">
        <v>546</v>
      </c>
      <c r="C2538" s="178" t="s">
        <v>24</v>
      </c>
      <c r="D2538" s="179">
        <v>446.12</v>
      </c>
      <c r="E2538" s="179">
        <v>15.8</v>
      </c>
      <c r="F2538" s="179">
        <v>461.92</v>
      </c>
      <c r="G2538" s="53">
        <v>9</v>
      </c>
    </row>
    <row r="2539" spans="1:7">
      <c r="A2539" s="176" t="s">
        <v>5419</v>
      </c>
      <c r="B2539" s="177" t="s">
        <v>5420</v>
      </c>
      <c r="C2539" s="178" t="s">
        <v>24</v>
      </c>
      <c r="D2539" s="179">
        <v>4.2300000000000004</v>
      </c>
      <c r="E2539" s="179">
        <v>1.71</v>
      </c>
      <c r="F2539" s="179">
        <v>5.94</v>
      </c>
      <c r="G2539" s="53">
        <v>9</v>
      </c>
    </row>
    <row r="2540" spans="1:7">
      <c r="A2540" s="176" t="s">
        <v>5421</v>
      </c>
      <c r="B2540" s="177" t="s">
        <v>5422</v>
      </c>
      <c r="C2540" s="178" t="s">
        <v>24</v>
      </c>
      <c r="D2540" s="179">
        <v>9.82</v>
      </c>
      <c r="E2540" s="179">
        <v>1.71</v>
      </c>
      <c r="F2540" s="179">
        <v>11.53</v>
      </c>
      <c r="G2540" s="53">
        <v>9</v>
      </c>
    </row>
    <row r="2541" spans="1:7">
      <c r="A2541" s="176" t="s">
        <v>5423</v>
      </c>
      <c r="B2541" s="177" t="s">
        <v>5424</v>
      </c>
      <c r="C2541" s="178" t="s">
        <v>24</v>
      </c>
      <c r="D2541" s="179">
        <v>46.74</v>
      </c>
      <c r="E2541" s="179">
        <v>21.07</v>
      </c>
      <c r="F2541" s="179">
        <v>67.81</v>
      </c>
      <c r="G2541" s="53">
        <v>9</v>
      </c>
    </row>
    <row r="2542" spans="1:7">
      <c r="A2542" s="176" t="s">
        <v>5425</v>
      </c>
      <c r="B2542" s="177" t="s">
        <v>5426</v>
      </c>
      <c r="C2542" s="178" t="s">
        <v>24</v>
      </c>
      <c r="D2542" s="179">
        <v>8.7100000000000009</v>
      </c>
      <c r="E2542" s="179">
        <v>10.54</v>
      </c>
      <c r="F2542" s="179">
        <v>19.25</v>
      </c>
      <c r="G2542" s="53">
        <v>9</v>
      </c>
    </row>
    <row r="2543" spans="1:7">
      <c r="A2543" s="176" t="s">
        <v>5427</v>
      </c>
      <c r="B2543" s="177" t="s">
        <v>5428</v>
      </c>
      <c r="C2543" s="178" t="s">
        <v>24</v>
      </c>
      <c r="D2543" s="179">
        <v>10.1</v>
      </c>
      <c r="E2543" s="179">
        <v>10.54</v>
      </c>
      <c r="F2543" s="179">
        <v>20.64</v>
      </c>
      <c r="G2543" s="53">
        <v>9</v>
      </c>
    </row>
    <row r="2544" spans="1:7" ht="30">
      <c r="A2544" s="176" t="s">
        <v>5429</v>
      </c>
      <c r="B2544" s="177" t="s">
        <v>5430</v>
      </c>
      <c r="C2544" s="178" t="s">
        <v>24</v>
      </c>
      <c r="D2544" s="179">
        <v>465.09</v>
      </c>
      <c r="E2544" s="179">
        <v>52.67</v>
      </c>
      <c r="F2544" s="179">
        <v>517.76</v>
      </c>
      <c r="G2544" s="53">
        <v>9</v>
      </c>
    </row>
    <row r="2545" spans="1:7" ht="30">
      <c r="A2545" s="176" t="s">
        <v>5431</v>
      </c>
      <c r="B2545" s="177" t="s">
        <v>5432</v>
      </c>
      <c r="C2545" s="178" t="s">
        <v>24</v>
      </c>
      <c r="D2545" s="179">
        <v>91.1</v>
      </c>
      <c r="E2545" s="179">
        <v>15.8</v>
      </c>
      <c r="F2545" s="179">
        <v>106.9</v>
      </c>
      <c r="G2545" s="53">
        <v>9</v>
      </c>
    </row>
    <row r="2546" spans="1:7" ht="30">
      <c r="A2546" s="176" t="s">
        <v>5433</v>
      </c>
      <c r="B2546" s="177" t="s">
        <v>5434</v>
      </c>
      <c r="C2546" s="178" t="s">
        <v>24</v>
      </c>
      <c r="D2546" s="179">
        <v>52.74</v>
      </c>
      <c r="E2546" s="179">
        <v>23.93</v>
      </c>
      <c r="F2546" s="179">
        <v>76.67</v>
      </c>
      <c r="G2546" s="53">
        <v>9</v>
      </c>
    </row>
    <row r="2547" spans="1:7" ht="30">
      <c r="A2547" s="176" t="s">
        <v>5435</v>
      </c>
      <c r="B2547" s="177" t="s">
        <v>5436</v>
      </c>
      <c r="C2547" s="178" t="s">
        <v>24</v>
      </c>
      <c r="D2547" s="179">
        <v>45.9</v>
      </c>
      <c r="E2547" s="179">
        <v>23.93</v>
      </c>
      <c r="F2547" s="179">
        <v>69.83</v>
      </c>
      <c r="G2547" s="53">
        <v>9</v>
      </c>
    </row>
    <row r="2548" spans="1:7">
      <c r="A2548" s="176" t="s">
        <v>5437</v>
      </c>
      <c r="B2548" s="177" t="s">
        <v>5438</v>
      </c>
      <c r="C2548" s="178"/>
      <c r="D2548" s="179"/>
      <c r="E2548" s="179"/>
      <c r="F2548" s="179"/>
      <c r="G2548" s="53">
        <v>2</v>
      </c>
    </row>
    <row r="2549" spans="1:7">
      <c r="A2549" s="176" t="s">
        <v>5439</v>
      </c>
      <c r="B2549" s="177" t="s">
        <v>5440</v>
      </c>
      <c r="C2549" s="178"/>
      <c r="D2549" s="179"/>
      <c r="E2549" s="179"/>
      <c r="F2549" s="179"/>
      <c r="G2549" s="53">
        <v>5</v>
      </c>
    </row>
    <row r="2550" spans="1:7" ht="30">
      <c r="A2550" s="176" t="s">
        <v>5441</v>
      </c>
      <c r="B2550" s="177" t="s">
        <v>5442</v>
      </c>
      <c r="C2550" s="178" t="s">
        <v>24</v>
      </c>
      <c r="D2550" s="179">
        <v>18.34</v>
      </c>
      <c r="E2550" s="179">
        <v>4.29</v>
      </c>
      <c r="F2550" s="179">
        <v>22.63</v>
      </c>
      <c r="G2550" s="53">
        <v>9</v>
      </c>
    </row>
    <row r="2551" spans="1:7" ht="30">
      <c r="A2551" s="176" t="s">
        <v>5443</v>
      </c>
      <c r="B2551" s="177" t="s">
        <v>5444</v>
      </c>
      <c r="C2551" s="178" t="s">
        <v>24</v>
      </c>
      <c r="D2551" s="179">
        <v>21.21</v>
      </c>
      <c r="E2551" s="179">
        <v>4.29</v>
      </c>
      <c r="F2551" s="179">
        <v>25.5</v>
      </c>
      <c r="G2551" s="53">
        <v>9</v>
      </c>
    </row>
    <row r="2552" spans="1:7" ht="30">
      <c r="A2552" s="176" t="s">
        <v>5445</v>
      </c>
      <c r="B2552" s="177" t="s">
        <v>5446</v>
      </c>
      <c r="C2552" s="178" t="s">
        <v>24</v>
      </c>
      <c r="D2552" s="179">
        <v>53.39</v>
      </c>
      <c r="E2552" s="179">
        <v>4.29</v>
      </c>
      <c r="F2552" s="179">
        <v>57.68</v>
      </c>
      <c r="G2552" s="53">
        <v>9</v>
      </c>
    </row>
    <row r="2553" spans="1:7">
      <c r="A2553" s="176" t="s">
        <v>5447</v>
      </c>
      <c r="B2553" s="177" t="s">
        <v>5448</v>
      </c>
      <c r="C2553" s="178" t="s">
        <v>24</v>
      </c>
      <c r="D2553" s="179">
        <v>18.48</v>
      </c>
      <c r="E2553" s="179">
        <v>4.29</v>
      </c>
      <c r="F2553" s="179">
        <v>22.77</v>
      </c>
      <c r="G2553" s="53">
        <v>9</v>
      </c>
    </row>
    <row r="2554" spans="1:7">
      <c r="A2554" s="176" t="s">
        <v>5449</v>
      </c>
      <c r="B2554" s="177" t="s">
        <v>5450</v>
      </c>
      <c r="C2554" s="178"/>
      <c r="D2554" s="179"/>
      <c r="E2554" s="179"/>
      <c r="F2554" s="179"/>
      <c r="G2554" s="53">
        <v>5</v>
      </c>
    </row>
    <row r="2555" spans="1:7" ht="30">
      <c r="A2555" s="176" t="s">
        <v>5451</v>
      </c>
      <c r="B2555" s="177" t="s">
        <v>5452</v>
      </c>
      <c r="C2555" s="178" t="s">
        <v>24</v>
      </c>
      <c r="D2555" s="179">
        <v>7.26</v>
      </c>
      <c r="E2555" s="179">
        <v>4.1900000000000004</v>
      </c>
      <c r="F2555" s="179">
        <v>11.45</v>
      </c>
      <c r="G2555" s="53">
        <v>9</v>
      </c>
    </row>
    <row r="2556" spans="1:7" ht="30">
      <c r="A2556" s="176" t="s">
        <v>5453</v>
      </c>
      <c r="B2556" s="177" t="s">
        <v>5454</v>
      </c>
      <c r="C2556" s="178" t="s">
        <v>23</v>
      </c>
      <c r="D2556" s="179">
        <v>84.55</v>
      </c>
      <c r="E2556" s="179">
        <v>21.07</v>
      </c>
      <c r="F2556" s="179">
        <v>105.62</v>
      </c>
      <c r="G2556" s="53">
        <v>9</v>
      </c>
    </row>
    <row r="2557" spans="1:7">
      <c r="A2557" s="176" t="s">
        <v>5455</v>
      </c>
      <c r="B2557" s="177" t="s">
        <v>5456</v>
      </c>
      <c r="C2557" s="178"/>
      <c r="D2557" s="179"/>
      <c r="E2557" s="179"/>
      <c r="F2557" s="179"/>
      <c r="G2557" s="53">
        <v>5</v>
      </c>
    </row>
    <row r="2558" spans="1:7">
      <c r="A2558" s="176" t="s">
        <v>5457</v>
      </c>
      <c r="B2558" s="177" t="s">
        <v>5458</v>
      </c>
      <c r="C2558" s="178" t="s">
        <v>24</v>
      </c>
      <c r="D2558" s="179">
        <v>22.95</v>
      </c>
      <c r="E2558" s="179">
        <v>4.29</v>
      </c>
      <c r="F2558" s="179">
        <v>27.24</v>
      </c>
      <c r="G2558" s="53">
        <v>9</v>
      </c>
    </row>
    <row r="2559" spans="1:7">
      <c r="A2559" s="176" t="s">
        <v>5459</v>
      </c>
      <c r="B2559" s="177" t="s">
        <v>5460</v>
      </c>
      <c r="C2559" s="178" t="s">
        <v>24</v>
      </c>
      <c r="D2559" s="179">
        <v>10.08</v>
      </c>
      <c r="E2559" s="179">
        <v>4.29</v>
      </c>
      <c r="F2559" s="179">
        <v>14.37</v>
      </c>
      <c r="G2559" s="53">
        <v>9</v>
      </c>
    </row>
    <row r="2560" spans="1:7" ht="30">
      <c r="A2560" s="176" t="s">
        <v>5461</v>
      </c>
      <c r="B2560" s="177" t="s">
        <v>5462</v>
      </c>
      <c r="C2560" s="178" t="s">
        <v>24</v>
      </c>
      <c r="D2560" s="179">
        <v>10.29</v>
      </c>
      <c r="E2560" s="179">
        <v>4.29</v>
      </c>
      <c r="F2560" s="179">
        <v>14.58</v>
      </c>
      <c r="G2560" s="53">
        <v>9</v>
      </c>
    </row>
    <row r="2561" spans="1:7">
      <c r="A2561" s="176" t="s">
        <v>5463</v>
      </c>
      <c r="B2561" s="177" t="s">
        <v>5464</v>
      </c>
      <c r="C2561" s="178"/>
      <c r="D2561" s="179"/>
      <c r="E2561" s="179"/>
      <c r="F2561" s="179"/>
      <c r="G2561" s="53">
        <v>5</v>
      </c>
    </row>
    <row r="2562" spans="1:7">
      <c r="A2562" s="176" t="s">
        <v>5465</v>
      </c>
      <c r="B2562" s="177" t="s">
        <v>5466</v>
      </c>
      <c r="C2562" s="178" t="s">
        <v>24</v>
      </c>
      <c r="D2562" s="179">
        <v>20.52</v>
      </c>
      <c r="E2562" s="179">
        <v>4.29</v>
      </c>
      <c r="F2562" s="179">
        <v>24.81</v>
      </c>
      <c r="G2562" s="53">
        <v>9</v>
      </c>
    </row>
    <row r="2563" spans="1:7">
      <c r="A2563" s="176" t="s">
        <v>5467</v>
      </c>
      <c r="B2563" s="177" t="s">
        <v>5468</v>
      </c>
      <c r="C2563" s="178" t="s">
        <v>24</v>
      </c>
      <c r="D2563" s="179">
        <v>15.29</v>
      </c>
      <c r="E2563" s="179">
        <v>4.29</v>
      </c>
      <c r="F2563" s="179">
        <v>19.579999999999998</v>
      </c>
      <c r="G2563" s="53">
        <v>9</v>
      </c>
    </row>
    <row r="2564" spans="1:7">
      <c r="A2564" s="176" t="s">
        <v>5469</v>
      </c>
      <c r="B2564" s="177" t="s">
        <v>5470</v>
      </c>
      <c r="C2564" s="178" t="s">
        <v>24</v>
      </c>
      <c r="D2564" s="179">
        <v>10.91</v>
      </c>
      <c r="E2564" s="179">
        <v>4.29</v>
      </c>
      <c r="F2564" s="179">
        <v>15.2</v>
      </c>
      <c r="G2564" s="53">
        <v>9</v>
      </c>
    </row>
    <row r="2565" spans="1:7">
      <c r="A2565" s="176" t="s">
        <v>5471</v>
      </c>
      <c r="B2565" s="177" t="s">
        <v>5472</v>
      </c>
      <c r="C2565" s="178" t="s">
        <v>24</v>
      </c>
      <c r="D2565" s="179">
        <v>19.920000000000002</v>
      </c>
      <c r="E2565" s="179">
        <v>4.29</v>
      </c>
      <c r="F2565" s="179">
        <v>24.21</v>
      </c>
      <c r="G2565" s="53">
        <v>9</v>
      </c>
    </row>
    <row r="2566" spans="1:7">
      <c r="A2566" s="176" t="s">
        <v>5473</v>
      </c>
      <c r="B2566" s="177" t="s">
        <v>5474</v>
      </c>
      <c r="C2566" s="178" t="s">
        <v>24</v>
      </c>
      <c r="D2566" s="179">
        <v>17.29</v>
      </c>
      <c r="E2566" s="179">
        <v>4.29</v>
      </c>
      <c r="F2566" s="179">
        <v>21.58</v>
      </c>
      <c r="G2566" s="53">
        <v>9</v>
      </c>
    </row>
    <row r="2567" spans="1:7" ht="30">
      <c r="A2567" s="176" t="s">
        <v>5475</v>
      </c>
      <c r="B2567" s="177" t="s">
        <v>5476</v>
      </c>
      <c r="C2567" s="178" t="s">
        <v>24</v>
      </c>
      <c r="D2567" s="179">
        <v>28.87</v>
      </c>
      <c r="E2567" s="179">
        <v>4.29</v>
      </c>
      <c r="F2567" s="179">
        <v>33.159999999999997</v>
      </c>
      <c r="G2567" s="53">
        <v>9</v>
      </c>
    </row>
    <row r="2568" spans="1:7" ht="30">
      <c r="A2568" s="176" t="s">
        <v>5477</v>
      </c>
      <c r="B2568" s="177" t="s">
        <v>5478</v>
      </c>
      <c r="C2568" s="178" t="s">
        <v>24</v>
      </c>
      <c r="D2568" s="179">
        <v>13.46</v>
      </c>
      <c r="E2568" s="179">
        <v>4.29</v>
      </c>
      <c r="F2568" s="179">
        <v>17.75</v>
      </c>
      <c r="G2568" s="53">
        <v>9</v>
      </c>
    </row>
    <row r="2569" spans="1:7" ht="30">
      <c r="A2569" s="176" t="s">
        <v>5479</v>
      </c>
      <c r="B2569" s="177" t="s">
        <v>5480</v>
      </c>
      <c r="C2569" s="178" t="s">
        <v>24</v>
      </c>
      <c r="D2569" s="179">
        <v>14.51</v>
      </c>
      <c r="E2569" s="179">
        <v>4.29</v>
      </c>
      <c r="F2569" s="179">
        <v>18.8</v>
      </c>
      <c r="G2569" s="53">
        <v>9</v>
      </c>
    </row>
    <row r="2570" spans="1:7">
      <c r="A2570" s="176" t="s">
        <v>5481</v>
      </c>
      <c r="B2570" s="177" t="s">
        <v>5482</v>
      </c>
      <c r="C2570" s="178" t="s">
        <v>24</v>
      </c>
      <c r="D2570" s="179">
        <v>19.62</v>
      </c>
      <c r="E2570" s="179">
        <v>4.29</v>
      </c>
      <c r="F2570" s="179">
        <v>23.91</v>
      </c>
      <c r="G2570" s="53">
        <v>9</v>
      </c>
    </row>
    <row r="2571" spans="1:7">
      <c r="A2571" s="176" t="s">
        <v>5483</v>
      </c>
      <c r="B2571" s="177" t="s">
        <v>5484</v>
      </c>
      <c r="C2571" s="178" t="s">
        <v>24</v>
      </c>
      <c r="D2571" s="179">
        <v>16.079999999999998</v>
      </c>
      <c r="E2571" s="179">
        <v>4.29</v>
      </c>
      <c r="F2571" s="179">
        <v>20.37</v>
      </c>
      <c r="G2571" s="53">
        <v>9</v>
      </c>
    </row>
    <row r="2572" spans="1:7">
      <c r="A2572" s="176" t="s">
        <v>5485</v>
      </c>
      <c r="B2572" s="177" t="s">
        <v>5486</v>
      </c>
      <c r="C2572" s="178" t="s">
        <v>24</v>
      </c>
      <c r="D2572" s="179">
        <v>15.71</v>
      </c>
      <c r="E2572" s="179">
        <v>4.29</v>
      </c>
      <c r="F2572" s="179">
        <v>20</v>
      </c>
      <c r="G2572" s="53">
        <v>9</v>
      </c>
    </row>
    <row r="2573" spans="1:7">
      <c r="A2573" s="176" t="s">
        <v>5487</v>
      </c>
      <c r="B2573" s="177" t="s">
        <v>5488</v>
      </c>
      <c r="C2573" s="178" t="s">
        <v>24</v>
      </c>
      <c r="D2573" s="179">
        <v>13.1</v>
      </c>
      <c r="E2573" s="179">
        <v>4.29</v>
      </c>
      <c r="F2573" s="179">
        <v>17.39</v>
      </c>
      <c r="G2573" s="53">
        <v>9</v>
      </c>
    </row>
    <row r="2574" spans="1:7" ht="30">
      <c r="A2574" s="176" t="s">
        <v>5489</v>
      </c>
      <c r="B2574" s="177" t="s">
        <v>5490</v>
      </c>
      <c r="C2574" s="178"/>
      <c r="D2574" s="179"/>
      <c r="E2574" s="179"/>
      <c r="F2574" s="179"/>
      <c r="G2574" s="53">
        <v>5</v>
      </c>
    </row>
    <row r="2575" spans="1:7" ht="30">
      <c r="A2575" s="176" t="s">
        <v>5491</v>
      </c>
      <c r="B2575" s="177" t="s">
        <v>5492</v>
      </c>
      <c r="C2575" s="178" t="s">
        <v>24</v>
      </c>
      <c r="D2575" s="179">
        <v>32.08</v>
      </c>
      <c r="E2575" s="179">
        <v>10.54</v>
      </c>
      <c r="F2575" s="179">
        <v>42.62</v>
      </c>
      <c r="G2575" s="53">
        <v>9</v>
      </c>
    </row>
    <row r="2576" spans="1:7" ht="30">
      <c r="A2576" s="176" t="s">
        <v>5493</v>
      </c>
      <c r="B2576" s="177" t="s">
        <v>5494</v>
      </c>
      <c r="C2576" s="178" t="s">
        <v>24</v>
      </c>
      <c r="D2576" s="179">
        <v>91.07</v>
      </c>
      <c r="E2576" s="179">
        <v>10.54</v>
      </c>
      <c r="F2576" s="179">
        <v>101.61</v>
      </c>
      <c r="G2576" s="53">
        <v>9</v>
      </c>
    </row>
    <row r="2577" spans="1:7" ht="30">
      <c r="A2577" s="176" t="s">
        <v>5495</v>
      </c>
      <c r="B2577" s="177" t="s">
        <v>5496</v>
      </c>
      <c r="C2577" s="178" t="s">
        <v>24</v>
      </c>
      <c r="D2577" s="179">
        <v>118.58</v>
      </c>
      <c r="E2577" s="179">
        <v>10.54</v>
      </c>
      <c r="F2577" s="179">
        <v>129.12</v>
      </c>
      <c r="G2577" s="53">
        <v>9</v>
      </c>
    </row>
    <row r="2578" spans="1:7" ht="30">
      <c r="A2578" s="176" t="s">
        <v>5497</v>
      </c>
      <c r="B2578" s="177" t="s">
        <v>5498</v>
      </c>
      <c r="C2578" s="178" t="s">
        <v>24</v>
      </c>
      <c r="D2578" s="179">
        <v>164.12</v>
      </c>
      <c r="E2578" s="179">
        <v>10.54</v>
      </c>
      <c r="F2578" s="179">
        <v>174.66</v>
      </c>
      <c r="G2578" s="53">
        <v>9</v>
      </c>
    </row>
    <row r="2579" spans="1:7" ht="30">
      <c r="A2579" s="176" t="s">
        <v>5499</v>
      </c>
      <c r="B2579" s="177" t="s">
        <v>5500</v>
      </c>
      <c r="C2579" s="178" t="s">
        <v>24</v>
      </c>
      <c r="D2579" s="179">
        <v>233.85</v>
      </c>
      <c r="E2579" s="179">
        <v>10.54</v>
      </c>
      <c r="F2579" s="179">
        <v>244.39</v>
      </c>
      <c r="G2579" s="53">
        <v>9</v>
      </c>
    </row>
    <row r="2580" spans="1:7" ht="30">
      <c r="A2580" s="176" t="s">
        <v>5501</v>
      </c>
      <c r="B2580" s="177" t="s">
        <v>5502</v>
      </c>
      <c r="C2580" s="178" t="s">
        <v>24</v>
      </c>
      <c r="D2580" s="179">
        <v>87.56</v>
      </c>
      <c r="E2580" s="179">
        <v>10.54</v>
      </c>
      <c r="F2580" s="179">
        <v>98.1</v>
      </c>
      <c r="G2580" s="53">
        <v>9</v>
      </c>
    </row>
    <row r="2581" spans="1:7" ht="30">
      <c r="A2581" s="176" t="s">
        <v>5503</v>
      </c>
      <c r="B2581" s="177" t="s">
        <v>5504</v>
      </c>
      <c r="C2581" s="178" t="s">
        <v>24</v>
      </c>
      <c r="D2581" s="179">
        <v>154.99</v>
      </c>
      <c r="E2581" s="179">
        <v>10.54</v>
      </c>
      <c r="F2581" s="179">
        <v>165.53</v>
      </c>
      <c r="G2581" s="53">
        <v>9</v>
      </c>
    </row>
    <row r="2582" spans="1:7" ht="30">
      <c r="A2582" s="176" t="s">
        <v>5505</v>
      </c>
      <c r="B2582" s="177" t="s">
        <v>5506</v>
      </c>
      <c r="C2582" s="178" t="s">
        <v>24</v>
      </c>
      <c r="D2582" s="179">
        <v>147.19999999999999</v>
      </c>
      <c r="E2582" s="179">
        <v>10.54</v>
      </c>
      <c r="F2582" s="179">
        <v>157.74</v>
      </c>
      <c r="G2582" s="53">
        <v>9</v>
      </c>
    </row>
    <row r="2583" spans="1:7">
      <c r="A2583" s="176" t="s">
        <v>5507</v>
      </c>
      <c r="B2583" s="177" t="s">
        <v>5508</v>
      </c>
      <c r="C2583" s="178"/>
      <c r="D2583" s="179"/>
      <c r="E2583" s="179"/>
      <c r="F2583" s="179"/>
      <c r="G2583" s="53">
        <v>5</v>
      </c>
    </row>
    <row r="2584" spans="1:7" ht="45">
      <c r="A2584" s="176" t="s">
        <v>5509</v>
      </c>
      <c r="B2584" s="177" t="s">
        <v>5510</v>
      </c>
      <c r="C2584" s="178" t="s">
        <v>24</v>
      </c>
      <c r="D2584" s="179">
        <v>51.02</v>
      </c>
      <c r="E2584" s="179">
        <v>21.07</v>
      </c>
      <c r="F2584" s="179">
        <v>72.09</v>
      </c>
      <c r="G2584" s="53">
        <v>9</v>
      </c>
    </row>
    <row r="2585" spans="1:7" ht="45">
      <c r="A2585" s="176" t="s">
        <v>5511</v>
      </c>
      <c r="B2585" s="177" t="s">
        <v>5512</v>
      </c>
      <c r="C2585" s="178" t="s">
        <v>24</v>
      </c>
      <c r="D2585" s="179">
        <v>99.35</v>
      </c>
      <c r="E2585" s="179">
        <v>10.54</v>
      </c>
      <c r="F2585" s="179">
        <v>109.89</v>
      </c>
      <c r="G2585" s="53">
        <v>9</v>
      </c>
    </row>
    <row r="2586" spans="1:7" ht="45">
      <c r="A2586" s="176" t="s">
        <v>5513</v>
      </c>
      <c r="B2586" s="177" t="s">
        <v>5514</v>
      </c>
      <c r="C2586" s="178" t="s">
        <v>24</v>
      </c>
      <c r="D2586" s="179">
        <v>57.1</v>
      </c>
      <c r="E2586" s="179">
        <v>21.07</v>
      </c>
      <c r="F2586" s="179">
        <v>78.17</v>
      </c>
      <c r="G2586" s="53">
        <v>9</v>
      </c>
    </row>
    <row r="2587" spans="1:7" ht="45">
      <c r="A2587" s="176" t="s">
        <v>5515</v>
      </c>
      <c r="B2587" s="177" t="s">
        <v>5516</v>
      </c>
      <c r="C2587" s="178" t="s">
        <v>24</v>
      </c>
      <c r="D2587" s="179">
        <v>86.45</v>
      </c>
      <c r="E2587" s="179">
        <v>21.07</v>
      </c>
      <c r="F2587" s="179">
        <v>107.52</v>
      </c>
      <c r="G2587" s="53">
        <v>9</v>
      </c>
    </row>
    <row r="2588" spans="1:7" ht="45">
      <c r="A2588" s="176" t="s">
        <v>5517</v>
      </c>
      <c r="B2588" s="177" t="s">
        <v>5518</v>
      </c>
      <c r="C2588" s="178" t="s">
        <v>24</v>
      </c>
      <c r="D2588" s="179">
        <v>51.51</v>
      </c>
      <c r="E2588" s="179">
        <v>10.54</v>
      </c>
      <c r="F2588" s="179">
        <v>62.05</v>
      </c>
      <c r="G2588" s="53">
        <v>9</v>
      </c>
    </row>
    <row r="2589" spans="1:7" ht="45">
      <c r="A2589" s="176" t="s">
        <v>5519</v>
      </c>
      <c r="B2589" s="177" t="s">
        <v>5520</v>
      </c>
      <c r="C2589" s="178" t="s">
        <v>24</v>
      </c>
      <c r="D2589" s="179">
        <v>58.42</v>
      </c>
      <c r="E2589" s="179">
        <v>21.07</v>
      </c>
      <c r="F2589" s="179">
        <v>79.489999999999995</v>
      </c>
      <c r="G2589" s="53">
        <v>9</v>
      </c>
    </row>
    <row r="2590" spans="1:7">
      <c r="A2590" s="176" t="s">
        <v>5521</v>
      </c>
      <c r="B2590" s="177" t="s">
        <v>5522</v>
      </c>
      <c r="C2590" s="178"/>
      <c r="D2590" s="179"/>
      <c r="E2590" s="179"/>
      <c r="F2590" s="179"/>
      <c r="G2590" s="53">
        <v>5</v>
      </c>
    </row>
    <row r="2591" spans="1:7" ht="30">
      <c r="A2591" s="176" t="s">
        <v>5523</v>
      </c>
      <c r="B2591" s="177" t="s">
        <v>5524</v>
      </c>
      <c r="C2591" s="178" t="s">
        <v>24</v>
      </c>
      <c r="D2591" s="179">
        <v>47.56</v>
      </c>
      <c r="E2591" s="179">
        <v>74.099999999999994</v>
      </c>
      <c r="F2591" s="179">
        <v>121.66</v>
      </c>
      <c r="G2591" s="53">
        <v>9</v>
      </c>
    </row>
    <row r="2592" spans="1:7" ht="30">
      <c r="A2592" s="176" t="s">
        <v>5525</v>
      </c>
      <c r="B2592" s="177" t="s">
        <v>5526</v>
      </c>
      <c r="C2592" s="178" t="s">
        <v>24</v>
      </c>
      <c r="D2592" s="179">
        <v>730.31</v>
      </c>
      <c r="E2592" s="179">
        <v>74.099999999999994</v>
      </c>
      <c r="F2592" s="179">
        <v>804.41</v>
      </c>
      <c r="G2592" s="53">
        <v>9</v>
      </c>
    </row>
    <row r="2593" spans="1:7" ht="30">
      <c r="A2593" s="176" t="s">
        <v>5527</v>
      </c>
      <c r="B2593" s="177" t="s">
        <v>5528</v>
      </c>
      <c r="C2593" s="178" t="s">
        <v>24</v>
      </c>
      <c r="D2593" s="179">
        <v>503.75</v>
      </c>
      <c r="E2593" s="179">
        <v>74.099999999999994</v>
      </c>
      <c r="F2593" s="179">
        <v>577.85</v>
      </c>
      <c r="G2593" s="53">
        <v>9</v>
      </c>
    </row>
    <row r="2594" spans="1:7" ht="30">
      <c r="A2594" s="176" t="s">
        <v>5529</v>
      </c>
      <c r="B2594" s="177" t="s">
        <v>5530</v>
      </c>
      <c r="C2594" s="178" t="s">
        <v>24</v>
      </c>
      <c r="D2594" s="179">
        <v>2075.56</v>
      </c>
      <c r="E2594" s="179">
        <v>321.8</v>
      </c>
      <c r="F2594" s="179">
        <v>2397.36</v>
      </c>
      <c r="G2594" s="53">
        <v>9</v>
      </c>
    </row>
    <row r="2595" spans="1:7" ht="30">
      <c r="A2595" s="176" t="s">
        <v>5531</v>
      </c>
      <c r="B2595" s="177" t="s">
        <v>5532</v>
      </c>
      <c r="C2595" s="178" t="s">
        <v>24</v>
      </c>
      <c r="D2595" s="179">
        <v>2396.5300000000002</v>
      </c>
      <c r="E2595" s="179">
        <v>119.05</v>
      </c>
      <c r="F2595" s="179">
        <v>2515.58</v>
      </c>
      <c r="G2595" s="53">
        <v>9</v>
      </c>
    </row>
    <row r="2596" spans="1:7" ht="30">
      <c r="A2596" s="176" t="s">
        <v>256</v>
      </c>
      <c r="B2596" s="177" t="s">
        <v>255</v>
      </c>
      <c r="C2596" s="178" t="s">
        <v>24</v>
      </c>
      <c r="D2596" s="179">
        <v>2027.74</v>
      </c>
      <c r="E2596" s="179">
        <v>119.05</v>
      </c>
      <c r="F2596" s="179">
        <v>2146.79</v>
      </c>
      <c r="G2596" s="53">
        <v>9</v>
      </c>
    </row>
    <row r="2597" spans="1:7" ht="30">
      <c r="A2597" s="176" t="s">
        <v>5533</v>
      </c>
      <c r="B2597" s="177" t="s">
        <v>5534</v>
      </c>
      <c r="C2597" s="178" t="s">
        <v>24</v>
      </c>
      <c r="D2597" s="179">
        <v>610.19000000000005</v>
      </c>
      <c r="E2597" s="179">
        <v>76.760000000000005</v>
      </c>
      <c r="F2597" s="179">
        <v>686.95</v>
      </c>
      <c r="G2597" s="53">
        <v>9</v>
      </c>
    </row>
    <row r="2598" spans="1:7" ht="30">
      <c r="A2598" s="176" t="s">
        <v>5535</v>
      </c>
      <c r="B2598" s="177" t="s">
        <v>5536</v>
      </c>
      <c r="C2598" s="178" t="s">
        <v>24</v>
      </c>
      <c r="D2598" s="179">
        <v>664.01</v>
      </c>
      <c r="E2598" s="179">
        <v>76.760000000000005</v>
      </c>
      <c r="F2598" s="179">
        <v>740.77</v>
      </c>
      <c r="G2598" s="53">
        <v>9</v>
      </c>
    </row>
    <row r="2599" spans="1:7" ht="30">
      <c r="A2599" s="176" t="s">
        <v>5537</v>
      </c>
      <c r="B2599" s="177" t="s">
        <v>5538</v>
      </c>
      <c r="C2599" s="178" t="s">
        <v>24</v>
      </c>
      <c r="D2599" s="179">
        <v>1504.48</v>
      </c>
      <c r="E2599" s="179">
        <v>119.05</v>
      </c>
      <c r="F2599" s="179">
        <v>1623.53</v>
      </c>
      <c r="G2599" s="53">
        <v>9</v>
      </c>
    </row>
    <row r="2600" spans="1:7" ht="30">
      <c r="A2600" s="176" t="s">
        <v>5539</v>
      </c>
      <c r="B2600" s="177" t="s">
        <v>5540</v>
      </c>
      <c r="C2600" s="178" t="s">
        <v>24</v>
      </c>
      <c r="D2600" s="179">
        <v>1376.94</v>
      </c>
      <c r="E2600" s="179">
        <v>532.66999999999996</v>
      </c>
      <c r="F2600" s="179">
        <v>1909.61</v>
      </c>
      <c r="G2600" s="53">
        <v>9</v>
      </c>
    </row>
    <row r="2601" spans="1:7" ht="30">
      <c r="A2601" s="176" t="s">
        <v>254</v>
      </c>
      <c r="B2601" s="177" t="s">
        <v>253</v>
      </c>
      <c r="C2601" s="178" t="s">
        <v>24</v>
      </c>
      <c r="D2601" s="179">
        <v>1029.95</v>
      </c>
      <c r="E2601" s="179">
        <v>119.05</v>
      </c>
      <c r="F2601" s="179">
        <v>1149</v>
      </c>
      <c r="G2601" s="53">
        <v>9</v>
      </c>
    </row>
    <row r="2602" spans="1:7">
      <c r="A2602" s="176" t="s">
        <v>5541</v>
      </c>
      <c r="B2602" s="177" t="s">
        <v>5542</v>
      </c>
      <c r="C2602" s="178"/>
      <c r="D2602" s="179"/>
      <c r="E2602" s="179"/>
      <c r="F2602" s="179"/>
      <c r="G2602" s="53">
        <v>5</v>
      </c>
    </row>
    <row r="2603" spans="1:7" ht="30">
      <c r="A2603" s="176" t="s">
        <v>5543</v>
      </c>
      <c r="B2603" s="177" t="s">
        <v>5544</v>
      </c>
      <c r="C2603" s="178" t="s">
        <v>24</v>
      </c>
      <c r="D2603" s="179">
        <v>488.58</v>
      </c>
      <c r="E2603" s="179">
        <v>37.049999999999997</v>
      </c>
      <c r="F2603" s="179">
        <v>525.63</v>
      </c>
      <c r="G2603" s="53">
        <v>9</v>
      </c>
    </row>
    <row r="2604" spans="1:7" ht="30">
      <c r="A2604" s="176" t="s">
        <v>5545</v>
      </c>
      <c r="B2604" s="177" t="s">
        <v>5546</v>
      </c>
      <c r="C2604" s="178" t="s">
        <v>24</v>
      </c>
      <c r="D2604" s="179">
        <v>95.22</v>
      </c>
      <c r="E2604" s="179">
        <v>15.8</v>
      </c>
      <c r="F2604" s="179">
        <v>111.02</v>
      </c>
      <c r="G2604" s="53">
        <v>9</v>
      </c>
    </row>
    <row r="2605" spans="1:7" ht="30">
      <c r="A2605" s="176" t="s">
        <v>5547</v>
      </c>
      <c r="B2605" s="177" t="s">
        <v>5548</v>
      </c>
      <c r="C2605" s="178" t="s">
        <v>24</v>
      </c>
      <c r="D2605" s="179">
        <v>52.94</v>
      </c>
      <c r="E2605" s="179">
        <v>15.8</v>
      </c>
      <c r="F2605" s="179">
        <v>68.739999999999995</v>
      </c>
      <c r="G2605" s="53">
        <v>9</v>
      </c>
    </row>
    <row r="2606" spans="1:7" ht="30">
      <c r="A2606" s="176" t="s">
        <v>5549</v>
      </c>
      <c r="B2606" s="177" t="s">
        <v>5550</v>
      </c>
      <c r="C2606" s="178" t="s">
        <v>24</v>
      </c>
      <c r="D2606" s="179">
        <v>382.9</v>
      </c>
      <c r="E2606" s="179">
        <v>37.049999999999997</v>
      </c>
      <c r="F2606" s="179">
        <v>419.95</v>
      </c>
      <c r="G2606" s="53">
        <v>9</v>
      </c>
    </row>
    <row r="2607" spans="1:7" ht="30">
      <c r="A2607" s="176" t="s">
        <v>5551</v>
      </c>
      <c r="B2607" s="177" t="s">
        <v>5552</v>
      </c>
      <c r="C2607" s="178" t="s">
        <v>24</v>
      </c>
      <c r="D2607" s="179">
        <v>357.02</v>
      </c>
      <c r="E2607" s="179">
        <v>37.049999999999997</v>
      </c>
      <c r="F2607" s="179">
        <v>394.07</v>
      </c>
      <c r="G2607" s="53">
        <v>9</v>
      </c>
    </row>
    <row r="2608" spans="1:7" ht="30">
      <c r="A2608" s="176" t="s">
        <v>382</v>
      </c>
      <c r="B2608" s="177" t="s">
        <v>383</v>
      </c>
      <c r="C2608" s="178" t="s">
        <v>24</v>
      </c>
      <c r="D2608" s="179">
        <v>105.12</v>
      </c>
      <c r="E2608" s="179">
        <v>26.34</v>
      </c>
      <c r="F2608" s="179">
        <v>131.46</v>
      </c>
      <c r="G2608" s="53">
        <v>9</v>
      </c>
    </row>
    <row r="2609" spans="1:7" ht="30">
      <c r="A2609" s="176" t="s">
        <v>5553</v>
      </c>
      <c r="B2609" s="177" t="s">
        <v>5554</v>
      </c>
      <c r="C2609" s="178" t="s">
        <v>24</v>
      </c>
      <c r="D2609" s="179">
        <v>239.76</v>
      </c>
      <c r="E2609" s="179">
        <v>37.049999999999997</v>
      </c>
      <c r="F2609" s="179">
        <v>276.81</v>
      </c>
      <c r="G2609" s="53">
        <v>9</v>
      </c>
    </row>
    <row r="2610" spans="1:7" ht="30">
      <c r="A2610" s="176" t="s">
        <v>258</v>
      </c>
      <c r="B2610" s="177" t="s">
        <v>257</v>
      </c>
      <c r="C2610" s="178" t="s">
        <v>24</v>
      </c>
      <c r="D2610" s="179">
        <v>78.12</v>
      </c>
      <c r="E2610" s="179">
        <v>15.8</v>
      </c>
      <c r="F2610" s="179">
        <v>93.92</v>
      </c>
      <c r="G2610" s="53">
        <v>9</v>
      </c>
    </row>
    <row r="2611" spans="1:7" ht="30">
      <c r="A2611" s="176" t="s">
        <v>531</v>
      </c>
      <c r="B2611" s="177" t="s">
        <v>532</v>
      </c>
      <c r="C2611" s="178" t="s">
        <v>24</v>
      </c>
      <c r="D2611" s="179">
        <v>105.64</v>
      </c>
      <c r="E2611" s="179">
        <v>15.8</v>
      </c>
      <c r="F2611" s="179">
        <v>121.44</v>
      </c>
      <c r="G2611" s="53">
        <v>9</v>
      </c>
    </row>
    <row r="2612" spans="1:7" ht="30">
      <c r="A2612" s="176" t="s">
        <v>5555</v>
      </c>
      <c r="B2612" s="177" t="s">
        <v>5556</v>
      </c>
      <c r="C2612" s="178" t="s">
        <v>24</v>
      </c>
      <c r="D2612" s="179">
        <v>9015.1299999999992</v>
      </c>
      <c r="E2612" s="179">
        <v>37.049999999999997</v>
      </c>
      <c r="F2612" s="179">
        <v>9052.18</v>
      </c>
      <c r="G2612" s="53">
        <v>9</v>
      </c>
    </row>
    <row r="2613" spans="1:7" ht="45">
      <c r="A2613" s="176" t="s">
        <v>5557</v>
      </c>
      <c r="B2613" s="177" t="s">
        <v>22939</v>
      </c>
      <c r="C2613" s="178" t="s">
        <v>24</v>
      </c>
      <c r="D2613" s="179">
        <v>706.81</v>
      </c>
      <c r="E2613" s="179">
        <v>37.049999999999997</v>
      </c>
      <c r="F2613" s="179">
        <v>743.86</v>
      </c>
      <c r="G2613" s="53">
        <v>9</v>
      </c>
    </row>
    <row r="2614" spans="1:7" ht="30">
      <c r="A2614" s="176" t="s">
        <v>5558</v>
      </c>
      <c r="B2614" s="177" t="s">
        <v>5559</v>
      </c>
      <c r="C2614" s="178" t="s">
        <v>24</v>
      </c>
      <c r="D2614" s="179">
        <v>941.93</v>
      </c>
      <c r="E2614" s="179">
        <v>37.049999999999997</v>
      </c>
      <c r="F2614" s="179">
        <v>978.98</v>
      </c>
      <c r="G2614" s="53">
        <v>9</v>
      </c>
    </row>
    <row r="2615" spans="1:7" ht="30">
      <c r="A2615" s="176" t="s">
        <v>5560</v>
      </c>
      <c r="B2615" s="177" t="s">
        <v>5561</v>
      </c>
      <c r="C2615" s="178" t="s">
        <v>24</v>
      </c>
      <c r="D2615" s="179">
        <v>1379.72</v>
      </c>
      <c r="E2615" s="179">
        <v>37.049999999999997</v>
      </c>
      <c r="F2615" s="179">
        <v>1416.77</v>
      </c>
      <c r="G2615" s="53">
        <v>9</v>
      </c>
    </row>
    <row r="2616" spans="1:7" ht="45">
      <c r="A2616" s="176" t="s">
        <v>5562</v>
      </c>
      <c r="B2616" s="177" t="s">
        <v>5563</v>
      </c>
      <c r="C2616" s="178" t="s">
        <v>24</v>
      </c>
      <c r="D2616" s="179">
        <v>524.04999999999995</v>
      </c>
      <c r="E2616" s="179">
        <v>37.049999999999997</v>
      </c>
      <c r="F2616" s="179">
        <v>561.1</v>
      </c>
      <c r="G2616" s="53">
        <v>9</v>
      </c>
    </row>
    <row r="2617" spans="1:7" ht="30">
      <c r="A2617" s="176" t="s">
        <v>5564</v>
      </c>
      <c r="B2617" s="177" t="s">
        <v>5565</v>
      </c>
      <c r="C2617" s="178" t="s">
        <v>24</v>
      </c>
      <c r="D2617" s="179">
        <v>61.75</v>
      </c>
      <c r="E2617" s="179">
        <v>37.049999999999997</v>
      </c>
      <c r="F2617" s="179">
        <v>98.8</v>
      </c>
      <c r="G2617" s="53">
        <v>9</v>
      </c>
    </row>
    <row r="2618" spans="1:7" ht="45">
      <c r="A2618" s="176" t="s">
        <v>5566</v>
      </c>
      <c r="B2618" s="177" t="s">
        <v>22940</v>
      </c>
      <c r="C2618" s="178" t="s">
        <v>24</v>
      </c>
      <c r="D2618" s="179">
        <v>474.79</v>
      </c>
      <c r="E2618" s="179">
        <v>37.049999999999997</v>
      </c>
      <c r="F2618" s="179">
        <v>511.84</v>
      </c>
      <c r="G2618" s="53">
        <v>9</v>
      </c>
    </row>
    <row r="2619" spans="1:7">
      <c r="A2619" s="176" t="s">
        <v>5567</v>
      </c>
      <c r="B2619" s="177" t="s">
        <v>5568</v>
      </c>
      <c r="C2619" s="178"/>
      <c r="D2619" s="179"/>
      <c r="E2619" s="179"/>
      <c r="F2619" s="179"/>
      <c r="G2619" s="53">
        <v>5</v>
      </c>
    </row>
    <row r="2620" spans="1:7" ht="30">
      <c r="A2620" s="176" t="s">
        <v>5569</v>
      </c>
      <c r="B2620" s="177" t="s">
        <v>5570</v>
      </c>
      <c r="C2620" s="178" t="s">
        <v>24</v>
      </c>
      <c r="D2620" s="179">
        <v>1535.64</v>
      </c>
      <c r="E2620" s="179">
        <v>26.34</v>
      </c>
      <c r="F2620" s="179">
        <v>1561.98</v>
      </c>
      <c r="G2620" s="53">
        <v>9</v>
      </c>
    </row>
    <row r="2621" spans="1:7" ht="30">
      <c r="A2621" s="176" t="s">
        <v>5571</v>
      </c>
      <c r="B2621" s="177" t="s">
        <v>5572</v>
      </c>
      <c r="C2621" s="178" t="s">
        <v>24</v>
      </c>
      <c r="D2621" s="179">
        <v>658.67</v>
      </c>
      <c r="E2621" s="179">
        <v>26.34</v>
      </c>
      <c r="F2621" s="179">
        <v>685.01</v>
      </c>
      <c r="G2621" s="53">
        <v>9</v>
      </c>
    </row>
    <row r="2622" spans="1:7" ht="30">
      <c r="A2622" s="176" t="s">
        <v>5573</v>
      </c>
      <c r="B2622" s="177" t="s">
        <v>5574</v>
      </c>
      <c r="C2622" s="178" t="s">
        <v>24</v>
      </c>
      <c r="D2622" s="179">
        <v>862.85</v>
      </c>
      <c r="E2622" s="179">
        <v>26.34</v>
      </c>
      <c r="F2622" s="179">
        <v>889.19</v>
      </c>
      <c r="G2622" s="53">
        <v>9</v>
      </c>
    </row>
    <row r="2623" spans="1:7" ht="30">
      <c r="A2623" s="176" t="s">
        <v>5575</v>
      </c>
      <c r="B2623" s="177" t="s">
        <v>5576</v>
      </c>
      <c r="C2623" s="178" t="s">
        <v>24</v>
      </c>
      <c r="D2623" s="179">
        <v>367.56</v>
      </c>
      <c r="E2623" s="179">
        <v>26.34</v>
      </c>
      <c r="F2623" s="179">
        <v>393.9</v>
      </c>
      <c r="G2623" s="53">
        <v>9</v>
      </c>
    </row>
    <row r="2624" spans="1:7" ht="30">
      <c r="A2624" s="176" t="s">
        <v>533</v>
      </c>
      <c r="B2624" s="177" t="s">
        <v>534</v>
      </c>
      <c r="C2624" s="178" t="s">
        <v>24</v>
      </c>
      <c r="D2624" s="179">
        <v>956.34</v>
      </c>
      <c r="E2624" s="179">
        <v>26.34</v>
      </c>
      <c r="F2624" s="179">
        <v>982.68</v>
      </c>
      <c r="G2624" s="53">
        <v>9</v>
      </c>
    </row>
    <row r="2625" spans="1:7">
      <c r="A2625" s="176" t="s">
        <v>5577</v>
      </c>
      <c r="B2625" s="177" t="s">
        <v>5578</v>
      </c>
      <c r="C2625" s="178"/>
      <c r="D2625" s="179"/>
      <c r="E2625" s="179"/>
      <c r="F2625" s="179"/>
      <c r="G2625" s="53">
        <v>5</v>
      </c>
    </row>
    <row r="2626" spans="1:7" ht="30">
      <c r="A2626" s="176" t="s">
        <v>5579</v>
      </c>
      <c r="B2626" s="177" t="s">
        <v>5580</v>
      </c>
      <c r="C2626" s="178" t="s">
        <v>24</v>
      </c>
      <c r="D2626" s="179">
        <v>232.31</v>
      </c>
      <c r="E2626" s="179">
        <v>21.07</v>
      </c>
      <c r="F2626" s="179">
        <v>253.38</v>
      </c>
      <c r="G2626" s="53">
        <v>9</v>
      </c>
    </row>
    <row r="2627" spans="1:7" ht="30">
      <c r="A2627" s="176" t="s">
        <v>5581</v>
      </c>
      <c r="B2627" s="177" t="s">
        <v>5582</v>
      </c>
      <c r="C2627" s="178" t="s">
        <v>24</v>
      </c>
      <c r="D2627" s="179">
        <v>269.19</v>
      </c>
      <c r="E2627" s="179">
        <v>21.07</v>
      </c>
      <c r="F2627" s="179">
        <v>290.26</v>
      </c>
      <c r="G2627" s="53">
        <v>9</v>
      </c>
    </row>
    <row r="2628" spans="1:7" ht="30">
      <c r="A2628" s="176" t="s">
        <v>5583</v>
      </c>
      <c r="B2628" s="177" t="s">
        <v>5584</v>
      </c>
      <c r="C2628" s="178" t="s">
        <v>24</v>
      </c>
      <c r="D2628" s="179">
        <v>128.71</v>
      </c>
      <c r="E2628" s="179">
        <v>21.07</v>
      </c>
      <c r="F2628" s="179">
        <v>149.78</v>
      </c>
      <c r="G2628" s="53">
        <v>9</v>
      </c>
    </row>
    <row r="2629" spans="1:7">
      <c r="A2629" s="176" t="s">
        <v>5585</v>
      </c>
      <c r="B2629" s="177" t="s">
        <v>5586</v>
      </c>
      <c r="C2629" s="178"/>
      <c r="D2629" s="179"/>
      <c r="E2629" s="179"/>
      <c r="F2629" s="179"/>
      <c r="G2629" s="53">
        <v>5</v>
      </c>
    </row>
    <row r="2630" spans="1:7" ht="45">
      <c r="A2630" s="176" t="s">
        <v>5587</v>
      </c>
      <c r="B2630" s="177" t="s">
        <v>5588</v>
      </c>
      <c r="C2630" s="178" t="s">
        <v>24</v>
      </c>
      <c r="D2630" s="179">
        <v>159.43</v>
      </c>
      <c r="E2630" s="179">
        <v>21.07</v>
      </c>
      <c r="F2630" s="179">
        <v>180.5</v>
      </c>
      <c r="G2630" s="53">
        <v>9</v>
      </c>
    </row>
    <row r="2631" spans="1:7" ht="30">
      <c r="A2631" s="176" t="s">
        <v>5589</v>
      </c>
      <c r="B2631" s="177" t="s">
        <v>5590</v>
      </c>
      <c r="C2631" s="178" t="s">
        <v>24</v>
      </c>
      <c r="D2631" s="179">
        <v>48.73</v>
      </c>
      <c r="E2631" s="179">
        <v>21.07</v>
      </c>
      <c r="F2631" s="179">
        <v>69.8</v>
      </c>
      <c r="G2631" s="53">
        <v>9</v>
      </c>
    </row>
    <row r="2632" spans="1:7" ht="45">
      <c r="A2632" s="176" t="s">
        <v>5591</v>
      </c>
      <c r="B2632" s="177" t="s">
        <v>5592</v>
      </c>
      <c r="C2632" s="178" t="s">
        <v>24</v>
      </c>
      <c r="D2632" s="179">
        <v>141.6</v>
      </c>
      <c r="E2632" s="179">
        <v>21.07</v>
      </c>
      <c r="F2632" s="179">
        <v>162.66999999999999</v>
      </c>
      <c r="G2632" s="53">
        <v>9</v>
      </c>
    </row>
    <row r="2633" spans="1:7" ht="45">
      <c r="A2633" s="176" t="s">
        <v>5593</v>
      </c>
      <c r="B2633" s="177" t="s">
        <v>5594</v>
      </c>
      <c r="C2633" s="178" t="s">
        <v>24</v>
      </c>
      <c r="D2633" s="179">
        <v>88.15</v>
      </c>
      <c r="E2633" s="179">
        <v>26.34</v>
      </c>
      <c r="F2633" s="179">
        <v>114.49</v>
      </c>
      <c r="G2633" s="53">
        <v>9</v>
      </c>
    </row>
    <row r="2634" spans="1:7" ht="45">
      <c r="A2634" s="176" t="s">
        <v>5595</v>
      </c>
      <c r="B2634" s="177" t="s">
        <v>5596</v>
      </c>
      <c r="C2634" s="178" t="s">
        <v>24</v>
      </c>
      <c r="D2634" s="179">
        <v>80.849999999999994</v>
      </c>
      <c r="E2634" s="179">
        <v>21.07</v>
      </c>
      <c r="F2634" s="179">
        <v>101.92</v>
      </c>
      <c r="G2634" s="53">
        <v>9</v>
      </c>
    </row>
    <row r="2635" spans="1:7" ht="45">
      <c r="A2635" s="176" t="s">
        <v>5597</v>
      </c>
      <c r="B2635" s="177" t="s">
        <v>24681</v>
      </c>
      <c r="C2635" s="178" t="s">
        <v>24</v>
      </c>
      <c r="D2635" s="179">
        <v>123.07</v>
      </c>
      <c r="E2635" s="179">
        <v>21.07</v>
      </c>
      <c r="F2635" s="179">
        <v>144.13999999999999</v>
      </c>
      <c r="G2635" s="53">
        <v>9</v>
      </c>
    </row>
    <row r="2636" spans="1:7" ht="45">
      <c r="A2636" s="176" t="s">
        <v>5598</v>
      </c>
      <c r="B2636" s="177" t="s">
        <v>5599</v>
      </c>
      <c r="C2636" s="178" t="s">
        <v>24</v>
      </c>
      <c r="D2636" s="179">
        <v>175.92</v>
      </c>
      <c r="E2636" s="179">
        <v>21.07</v>
      </c>
      <c r="F2636" s="179">
        <v>196.99</v>
      </c>
      <c r="G2636" s="53">
        <v>9</v>
      </c>
    </row>
    <row r="2637" spans="1:7" ht="45">
      <c r="A2637" s="176" t="s">
        <v>5600</v>
      </c>
      <c r="B2637" s="177" t="s">
        <v>5601</v>
      </c>
      <c r="C2637" s="178" t="s">
        <v>24</v>
      </c>
      <c r="D2637" s="179">
        <v>259.26</v>
      </c>
      <c r="E2637" s="179">
        <v>15.8</v>
      </c>
      <c r="F2637" s="179">
        <v>275.06</v>
      </c>
      <c r="G2637" s="53">
        <v>9</v>
      </c>
    </row>
    <row r="2638" spans="1:7" ht="45">
      <c r="A2638" s="176" t="s">
        <v>5602</v>
      </c>
      <c r="B2638" s="177" t="s">
        <v>5603</v>
      </c>
      <c r="C2638" s="178" t="s">
        <v>24</v>
      </c>
      <c r="D2638" s="179">
        <v>109.85</v>
      </c>
      <c r="E2638" s="179">
        <v>15.8</v>
      </c>
      <c r="F2638" s="179">
        <v>125.65</v>
      </c>
      <c r="G2638" s="53">
        <v>9</v>
      </c>
    </row>
    <row r="2639" spans="1:7" ht="45">
      <c r="A2639" s="176" t="s">
        <v>5604</v>
      </c>
      <c r="B2639" s="177" t="s">
        <v>5605</v>
      </c>
      <c r="C2639" s="178" t="s">
        <v>24</v>
      </c>
      <c r="D2639" s="179">
        <v>144.29</v>
      </c>
      <c r="E2639" s="179">
        <v>21.07</v>
      </c>
      <c r="F2639" s="179">
        <v>165.36</v>
      </c>
      <c r="G2639" s="53">
        <v>9</v>
      </c>
    </row>
    <row r="2640" spans="1:7" ht="30">
      <c r="A2640" s="176" t="s">
        <v>5606</v>
      </c>
      <c r="B2640" s="177" t="s">
        <v>5607</v>
      </c>
      <c r="C2640" s="178" t="s">
        <v>24</v>
      </c>
      <c r="D2640" s="179">
        <v>71.22</v>
      </c>
      <c r="E2640" s="179">
        <v>26.34</v>
      </c>
      <c r="F2640" s="179">
        <v>97.56</v>
      </c>
      <c r="G2640" s="53">
        <v>9</v>
      </c>
    </row>
    <row r="2641" spans="1:7" ht="30">
      <c r="A2641" s="176" t="s">
        <v>5608</v>
      </c>
      <c r="B2641" s="177" t="s">
        <v>24682</v>
      </c>
      <c r="C2641" s="178" t="s">
        <v>24</v>
      </c>
      <c r="D2641" s="179">
        <v>117.34</v>
      </c>
      <c r="E2641" s="179">
        <v>26.34</v>
      </c>
      <c r="F2641" s="179">
        <v>143.68</v>
      </c>
      <c r="G2641" s="53">
        <v>9</v>
      </c>
    </row>
    <row r="2642" spans="1:7" ht="45">
      <c r="A2642" s="176" t="s">
        <v>5609</v>
      </c>
      <c r="B2642" s="177" t="s">
        <v>5610</v>
      </c>
      <c r="C2642" s="178" t="s">
        <v>24</v>
      </c>
      <c r="D2642" s="179">
        <v>180.69</v>
      </c>
      <c r="E2642" s="179">
        <v>26.34</v>
      </c>
      <c r="F2642" s="179">
        <v>207.03</v>
      </c>
      <c r="G2642" s="53">
        <v>9</v>
      </c>
    </row>
    <row r="2643" spans="1:7" ht="45">
      <c r="A2643" s="176" t="s">
        <v>5611</v>
      </c>
      <c r="B2643" s="177" t="s">
        <v>24683</v>
      </c>
      <c r="C2643" s="178" t="s">
        <v>24</v>
      </c>
      <c r="D2643" s="179">
        <v>142.51</v>
      </c>
      <c r="E2643" s="179">
        <v>26.34</v>
      </c>
      <c r="F2643" s="179">
        <v>168.85</v>
      </c>
      <c r="G2643" s="53">
        <v>9</v>
      </c>
    </row>
    <row r="2644" spans="1:7" ht="30">
      <c r="A2644" s="176" t="s">
        <v>5612</v>
      </c>
      <c r="B2644" s="177" t="s">
        <v>5613</v>
      </c>
      <c r="C2644" s="178" t="s">
        <v>24</v>
      </c>
      <c r="D2644" s="179">
        <v>60.27</v>
      </c>
      <c r="E2644" s="179">
        <v>26.34</v>
      </c>
      <c r="F2644" s="179">
        <v>86.61</v>
      </c>
      <c r="G2644" s="53">
        <v>9</v>
      </c>
    </row>
    <row r="2645" spans="1:7" ht="45">
      <c r="A2645" s="176" t="s">
        <v>5614</v>
      </c>
      <c r="B2645" s="177" t="s">
        <v>5615</v>
      </c>
      <c r="C2645" s="178" t="s">
        <v>24</v>
      </c>
      <c r="D2645" s="179">
        <v>57.12</v>
      </c>
      <c r="E2645" s="179">
        <v>21.07</v>
      </c>
      <c r="F2645" s="179">
        <v>78.19</v>
      </c>
      <c r="G2645" s="53">
        <v>9</v>
      </c>
    </row>
    <row r="2646" spans="1:7" ht="30">
      <c r="A2646" s="176" t="s">
        <v>5616</v>
      </c>
      <c r="B2646" s="177" t="s">
        <v>5617</v>
      </c>
      <c r="C2646" s="178" t="s">
        <v>24</v>
      </c>
      <c r="D2646" s="179">
        <v>109.63</v>
      </c>
      <c r="E2646" s="179">
        <v>21.07</v>
      </c>
      <c r="F2646" s="179">
        <v>130.69999999999999</v>
      </c>
      <c r="G2646" s="53">
        <v>9</v>
      </c>
    </row>
    <row r="2647" spans="1:7" ht="45">
      <c r="A2647" s="176" t="s">
        <v>5618</v>
      </c>
      <c r="B2647" s="177" t="s">
        <v>5619</v>
      </c>
      <c r="C2647" s="178" t="s">
        <v>24</v>
      </c>
      <c r="D2647" s="179">
        <v>461.35</v>
      </c>
      <c r="E2647" s="179">
        <v>21.07</v>
      </c>
      <c r="F2647" s="179">
        <v>482.42</v>
      </c>
      <c r="G2647" s="53">
        <v>9</v>
      </c>
    </row>
    <row r="2648" spans="1:7" ht="30">
      <c r="A2648" s="176" t="s">
        <v>5620</v>
      </c>
      <c r="B2648" s="177" t="s">
        <v>22941</v>
      </c>
      <c r="C2648" s="178" t="s">
        <v>24</v>
      </c>
      <c r="D2648" s="179">
        <v>257.39999999999998</v>
      </c>
      <c r="E2648" s="179">
        <v>21.07</v>
      </c>
      <c r="F2648" s="179">
        <v>278.47000000000003</v>
      </c>
      <c r="G2648" s="53">
        <v>9</v>
      </c>
    </row>
    <row r="2649" spans="1:7" ht="45">
      <c r="A2649" s="176" t="s">
        <v>5621</v>
      </c>
      <c r="B2649" s="177" t="s">
        <v>22942</v>
      </c>
      <c r="C2649" s="178" t="s">
        <v>24</v>
      </c>
      <c r="D2649" s="179">
        <v>152.18</v>
      </c>
      <c r="E2649" s="179">
        <v>21.07</v>
      </c>
      <c r="F2649" s="179">
        <v>173.25</v>
      </c>
      <c r="G2649" s="53">
        <v>9</v>
      </c>
    </row>
    <row r="2650" spans="1:7" ht="30">
      <c r="A2650" s="176" t="s">
        <v>5622</v>
      </c>
      <c r="B2650" s="177" t="s">
        <v>5623</v>
      </c>
      <c r="C2650" s="178" t="s">
        <v>24</v>
      </c>
      <c r="D2650" s="179">
        <v>125.94</v>
      </c>
      <c r="E2650" s="179">
        <v>21.07</v>
      </c>
      <c r="F2650" s="179">
        <v>147.01</v>
      </c>
      <c r="G2650" s="53">
        <v>9</v>
      </c>
    </row>
    <row r="2651" spans="1:7">
      <c r="A2651" s="176" t="s">
        <v>5624</v>
      </c>
      <c r="B2651" s="177" t="s">
        <v>5625</v>
      </c>
      <c r="C2651" s="178"/>
      <c r="D2651" s="179"/>
      <c r="E2651" s="179"/>
      <c r="F2651" s="179"/>
      <c r="G2651" s="53">
        <v>5</v>
      </c>
    </row>
    <row r="2652" spans="1:7" ht="30">
      <c r="A2652" s="176" t="s">
        <v>5626</v>
      </c>
      <c r="B2652" s="177" t="s">
        <v>5627</v>
      </c>
      <c r="C2652" s="178" t="s">
        <v>24</v>
      </c>
      <c r="D2652" s="179">
        <v>40.1</v>
      </c>
      <c r="E2652" s="179">
        <v>15.8</v>
      </c>
      <c r="F2652" s="179">
        <v>55.9</v>
      </c>
      <c r="G2652" s="53">
        <v>9</v>
      </c>
    </row>
    <row r="2653" spans="1:7">
      <c r="A2653" s="176" t="s">
        <v>5628</v>
      </c>
      <c r="B2653" s="177" t="s">
        <v>5629</v>
      </c>
      <c r="C2653" s="178"/>
      <c r="D2653" s="179"/>
      <c r="E2653" s="179"/>
      <c r="F2653" s="179"/>
      <c r="G2653" s="53">
        <v>5</v>
      </c>
    </row>
    <row r="2654" spans="1:7" ht="30">
      <c r="A2654" s="176" t="s">
        <v>5630</v>
      </c>
      <c r="B2654" s="177" t="s">
        <v>5631</v>
      </c>
      <c r="C2654" s="178" t="s">
        <v>24</v>
      </c>
      <c r="D2654" s="179">
        <v>0.46</v>
      </c>
      <c r="E2654" s="179">
        <v>21.07</v>
      </c>
      <c r="F2654" s="179">
        <v>21.53</v>
      </c>
      <c r="G2654" s="53">
        <v>9</v>
      </c>
    </row>
    <row r="2655" spans="1:7" ht="30">
      <c r="A2655" s="176" t="s">
        <v>5632</v>
      </c>
      <c r="B2655" s="177" t="s">
        <v>5633</v>
      </c>
      <c r="C2655" s="178" t="s">
        <v>24</v>
      </c>
      <c r="D2655" s="179">
        <v>7.5</v>
      </c>
      <c r="E2655" s="179">
        <v>4.29</v>
      </c>
      <c r="F2655" s="179">
        <v>11.79</v>
      </c>
      <c r="G2655" s="53">
        <v>9</v>
      </c>
    </row>
    <row r="2656" spans="1:7">
      <c r="A2656" s="176" t="s">
        <v>5634</v>
      </c>
      <c r="B2656" s="177" t="s">
        <v>5635</v>
      </c>
      <c r="C2656" s="178" t="s">
        <v>24</v>
      </c>
      <c r="D2656" s="179"/>
      <c r="E2656" s="179">
        <v>21.07</v>
      </c>
      <c r="F2656" s="179">
        <v>21.07</v>
      </c>
      <c r="G2656" s="53">
        <v>9</v>
      </c>
    </row>
    <row r="2657" spans="1:7">
      <c r="A2657" s="176" t="s">
        <v>5636</v>
      </c>
      <c r="B2657" s="177" t="s">
        <v>5637</v>
      </c>
      <c r="C2657" s="178" t="s">
        <v>24</v>
      </c>
      <c r="D2657" s="179"/>
      <c r="E2657" s="179">
        <v>4.29</v>
      </c>
      <c r="F2657" s="179">
        <v>4.29</v>
      </c>
      <c r="G2657" s="53">
        <v>9</v>
      </c>
    </row>
    <row r="2658" spans="1:7">
      <c r="A2658" s="176" t="s">
        <v>5638</v>
      </c>
      <c r="B2658" s="177" t="s">
        <v>5639</v>
      </c>
      <c r="C2658" s="178"/>
      <c r="D2658" s="179"/>
      <c r="E2658" s="179"/>
      <c r="F2658" s="179"/>
      <c r="G2658" s="53">
        <v>5</v>
      </c>
    </row>
    <row r="2659" spans="1:7" ht="45">
      <c r="A2659" s="176" t="s">
        <v>5640</v>
      </c>
      <c r="B2659" s="177" t="s">
        <v>5641</v>
      </c>
      <c r="C2659" s="178" t="s">
        <v>24</v>
      </c>
      <c r="D2659" s="179">
        <v>311.85000000000002</v>
      </c>
      <c r="E2659" s="179">
        <v>21.07</v>
      </c>
      <c r="F2659" s="179">
        <v>332.92</v>
      </c>
      <c r="G2659" s="53">
        <v>9</v>
      </c>
    </row>
    <row r="2660" spans="1:7" ht="45">
      <c r="A2660" s="176" t="s">
        <v>5642</v>
      </c>
      <c r="B2660" s="177" t="s">
        <v>5643</v>
      </c>
      <c r="C2660" s="178" t="s">
        <v>24</v>
      </c>
      <c r="D2660" s="179">
        <v>274.89999999999998</v>
      </c>
      <c r="E2660" s="179">
        <v>15.8</v>
      </c>
      <c r="F2660" s="179">
        <v>290.7</v>
      </c>
      <c r="G2660" s="53">
        <v>9</v>
      </c>
    </row>
    <row r="2661" spans="1:7" ht="45">
      <c r="A2661" s="176" t="s">
        <v>5644</v>
      </c>
      <c r="B2661" s="177" t="s">
        <v>5645</v>
      </c>
      <c r="C2661" s="178" t="s">
        <v>24</v>
      </c>
      <c r="D2661" s="179">
        <v>141.44</v>
      </c>
      <c r="E2661" s="179">
        <v>21.07</v>
      </c>
      <c r="F2661" s="179">
        <v>162.51</v>
      </c>
      <c r="G2661" s="53">
        <v>9</v>
      </c>
    </row>
    <row r="2662" spans="1:7" ht="45">
      <c r="A2662" s="176" t="s">
        <v>5646</v>
      </c>
      <c r="B2662" s="177" t="s">
        <v>24684</v>
      </c>
      <c r="C2662" s="178" t="s">
        <v>24</v>
      </c>
      <c r="D2662" s="179">
        <v>260.37</v>
      </c>
      <c r="E2662" s="179">
        <v>15.8</v>
      </c>
      <c r="F2662" s="179">
        <v>276.17</v>
      </c>
      <c r="G2662" s="53">
        <v>9</v>
      </c>
    </row>
    <row r="2663" spans="1:7" ht="30">
      <c r="A2663" s="176" t="s">
        <v>5647</v>
      </c>
      <c r="B2663" s="177" t="s">
        <v>5648</v>
      </c>
      <c r="C2663" s="178" t="s">
        <v>24</v>
      </c>
      <c r="D2663" s="179">
        <v>72.760000000000005</v>
      </c>
      <c r="E2663" s="179">
        <v>26.34</v>
      </c>
      <c r="F2663" s="179">
        <v>99.1</v>
      </c>
      <c r="G2663" s="53">
        <v>9</v>
      </c>
    </row>
    <row r="2664" spans="1:7">
      <c r="A2664" s="176" t="s">
        <v>5649</v>
      </c>
      <c r="B2664" s="177" t="s">
        <v>5650</v>
      </c>
      <c r="C2664" s="178"/>
      <c r="D2664" s="179"/>
      <c r="E2664" s="179"/>
      <c r="F2664" s="179"/>
      <c r="G2664" s="53">
        <v>2</v>
      </c>
    </row>
    <row r="2665" spans="1:7">
      <c r="A2665" s="176" t="s">
        <v>5651</v>
      </c>
      <c r="B2665" s="177" t="s">
        <v>5652</v>
      </c>
      <c r="C2665" s="178"/>
      <c r="D2665" s="179"/>
      <c r="E2665" s="179"/>
      <c r="F2665" s="179"/>
      <c r="G2665" s="53">
        <v>5</v>
      </c>
    </row>
    <row r="2666" spans="1:7" ht="30">
      <c r="A2666" s="176" t="s">
        <v>5653</v>
      </c>
      <c r="B2666" s="177" t="s">
        <v>5654</v>
      </c>
      <c r="C2666" s="178" t="s">
        <v>24</v>
      </c>
      <c r="D2666" s="179">
        <v>79.84</v>
      </c>
      <c r="E2666" s="179">
        <v>13.17</v>
      </c>
      <c r="F2666" s="179">
        <v>93.01</v>
      </c>
      <c r="G2666" s="53">
        <v>9</v>
      </c>
    </row>
    <row r="2667" spans="1:7" ht="30">
      <c r="A2667" s="176" t="s">
        <v>5655</v>
      </c>
      <c r="B2667" s="177" t="s">
        <v>5656</v>
      </c>
      <c r="C2667" s="178" t="s">
        <v>24</v>
      </c>
      <c r="D2667" s="179">
        <v>121.27</v>
      </c>
      <c r="E2667" s="179">
        <v>13.17</v>
      </c>
      <c r="F2667" s="179">
        <v>134.44</v>
      </c>
      <c r="G2667" s="53">
        <v>9</v>
      </c>
    </row>
    <row r="2668" spans="1:7">
      <c r="A2668" s="176" t="s">
        <v>5657</v>
      </c>
      <c r="B2668" s="177" t="s">
        <v>5658</v>
      </c>
      <c r="C2668" s="178" t="s">
        <v>24</v>
      </c>
      <c r="D2668" s="179">
        <v>72.040000000000006</v>
      </c>
      <c r="E2668" s="179">
        <v>13.17</v>
      </c>
      <c r="F2668" s="179">
        <v>85.21</v>
      </c>
      <c r="G2668" s="53">
        <v>9</v>
      </c>
    </row>
    <row r="2669" spans="1:7">
      <c r="A2669" s="176" t="s">
        <v>5659</v>
      </c>
      <c r="B2669" s="177" t="s">
        <v>5660</v>
      </c>
      <c r="C2669" s="178" t="s">
        <v>24</v>
      </c>
      <c r="D2669" s="179">
        <v>51.08</v>
      </c>
      <c r="E2669" s="179">
        <v>13.17</v>
      </c>
      <c r="F2669" s="179">
        <v>64.25</v>
      </c>
      <c r="G2669" s="53">
        <v>9</v>
      </c>
    </row>
    <row r="2670" spans="1:7">
      <c r="A2670" s="176" t="s">
        <v>5661</v>
      </c>
      <c r="B2670" s="177" t="s">
        <v>5662</v>
      </c>
      <c r="C2670" s="178" t="s">
        <v>24</v>
      </c>
      <c r="D2670" s="179">
        <v>4.18</v>
      </c>
      <c r="E2670" s="179">
        <v>13.17</v>
      </c>
      <c r="F2670" s="179">
        <v>17.350000000000001</v>
      </c>
      <c r="G2670" s="53">
        <v>9</v>
      </c>
    </row>
    <row r="2671" spans="1:7" ht="30">
      <c r="A2671" s="176" t="s">
        <v>5663</v>
      </c>
      <c r="B2671" s="177" t="s">
        <v>5664</v>
      </c>
      <c r="C2671" s="178" t="s">
        <v>24</v>
      </c>
      <c r="D2671" s="179">
        <v>28.92</v>
      </c>
      <c r="E2671" s="179">
        <v>13.17</v>
      </c>
      <c r="F2671" s="179">
        <v>42.09</v>
      </c>
      <c r="G2671" s="53">
        <v>9</v>
      </c>
    </row>
    <row r="2672" spans="1:7" ht="30">
      <c r="A2672" s="176" t="s">
        <v>5665</v>
      </c>
      <c r="B2672" s="177" t="s">
        <v>5666</v>
      </c>
      <c r="C2672" s="178" t="s">
        <v>24</v>
      </c>
      <c r="D2672" s="179">
        <v>11.25</v>
      </c>
      <c r="E2672" s="179">
        <v>13.17</v>
      </c>
      <c r="F2672" s="179">
        <v>24.42</v>
      </c>
      <c r="G2672" s="53">
        <v>9</v>
      </c>
    </row>
    <row r="2673" spans="1:7" ht="30">
      <c r="A2673" s="176" t="s">
        <v>5667</v>
      </c>
      <c r="B2673" s="177" t="s">
        <v>5668</v>
      </c>
      <c r="C2673" s="178" t="s">
        <v>24</v>
      </c>
      <c r="D2673" s="179">
        <v>13.51</v>
      </c>
      <c r="E2673" s="179">
        <v>13.17</v>
      </c>
      <c r="F2673" s="179">
        <v>26.68</v>
      </c>
      <c r="G2673" s="53">
        <v>9</v>
      </c>
    </row>
    <row r="2674" spans="1:7">
      <c r="A2674" s="176" t="s">
        <v>5669</v>
      </c>
      <c r="B2674" s="177" t="s">
        <v>5670</v>
      </c>
      <c r="C2674" s="178"/>
      <c r="D2674" s="179"/>
      <c r="E2674" s="179"/>
      <c r="F2674" s="179"/>
      <c r="G2674" s="53">
        <v>5</v>
      </c>
    </row>
    <row r="2675" spans="1:7">
      <c r="A2675" s="176" t="s">
        <v>5671</v>
      </c>
      <c r="B2675" s="177" t="s">
        <v>5672</v>
      </c>
      <c r="C2675" s="178" t="s">
        <v>24</v>
      </c>
      <c r="D2675" s="179">
        <v>5.49</v>
      </c>
      <c r="E2675" s="179">
        <v>13.17</v>
      </c>
      <c r="F2675" s="179">
        <v>18.66</v>
      </c>
      <c r="G2675" s="53">
        <v>9</v>
      </c>
    </row>
    <row r="2676" spans="1:7">
      <c r="A2676" s="176" t="s">
        <v>5673</v>
      </c>
      <c r="B2676" s="177" t="s">
        <v>5674</v>
      </c>
      <c r="C2676" s="178" t="s">
        <v>24</v>
      </c>
      <c r="D2676" s="179">
        <v>17.88</v>
      </c>
      <c r="E2676" s="179">
        <v>13.17</v>
      </c>
      <c r="F2676" s="179">
        <v>31.05</v>
      </c>
      <c r="G2676" s="53">
        <v>9</v>
      </c>
    </row>
    <row r="2677" spans="1:7">
      <c r="A2677" s="176" t="s">
        <v>5675</v>
      </c>
      <c r="B2677" s="177" t="s">
        <v>5676</v>
      </c>
      <c r="C2677" s="178" t="s">
        <v>24</v>
      </c>
      <c r="D2677" s="179">
        <v>6.06</v>
      </c>
      <c r="E2677" s="179">
        <v>13.17</v>
      </c>
      <c r="F2677" s="179">
        <v>19.23</v>
      </c>
      <c r="G2677" s="53">
        <v>9</v>
      </c>
    </row>
    <row r="2678" spans="1:7" ht="30">
      <c r="A2678" s="176" t="s">
        <v>5677</v>
      </c>
      <c r="B2678" s="177" t="s">
        <v>5678</v>
      </c>
      <c r="C2678" s="178" t="s">
        <v>24</v>
      </c>
      <c r="D2678" s="179">
        <v>8</v>
      </c>
      <c r="E2678" s="179">
        <v>13.17</v>
      </c>
      <c r="F2678" s="179">
        <v>21.17</v>
      </c>
      <c r="G2678" s="53">
        <v>9</v>
      </c>
    </row>
    <row r="2679" spans="1:7" ht="30">
      <c r="A2679" s="176" t="s">
        <v>5679</v>
      </c>
      <c r="B2679" s="177" t="s">
        <v>5680</v>
      </c>
      <c r="C2679" s="178" t="s">
        <v>24</v>
      </c>
      <c r="D2679" s="179">
        <v>13.29</v>
      </c>
      <c r="E2679" s="179">
        <v>13.17</v>
      </c>
      <c r="F2679" s="179">
        <v>26.46</v>
      </c>
      <c r="G2679" s="53">
        <v>9</v>
      </c>
    </row>
    <row r="2680" spans="1:7" ht="30">
      <c r="A2680" s="176" t="s">
        <v>5681</v>
      </c>
      <c r="B2680" s="177" t="s">
        <v>5682</v>
      </c>
      <c r="C2680" s="178" t="s">
        <v>24</v>
      </c>
      <c r="D2680" s="179">
        <v>17.079999999999998</v>
      </c>
      <c r="E2680" s="179">
        <v>13.17</v>
      </c>
      <c r="F2680" s="179">
        <v>30.25</v>
      </c>
      <c r="G2680" s="53">
        <v>9</v>
      </c>
    </row>
    <row r="2681" spans="1:7">
      <c r="A2681" s="176" t="s">
        <v>5683</v>
      </c>
      <c r="B2681" s="177" t="s">
        <v>5684</v>
      </c>
      <c r="C2681" s="178"/>
      <c r="D2681" s="179"/>
      <c r="E2681" s="179"/>
      <c r="F2681" s="179"/>
      <c r="G2681" s="53">
        <v>5</v>
      </c>
    </row>
    <row r="2682" spans="1:7" ht="30">
      <c r="A2682" s="176" t="s">
        <v>5685</v>
      </c>
      <c r="B2682" s="177" t="s">
        <v>5686</v>
      </c>
      <c r="C2682" s="178" t="s">
        <v>24</v>
      </c>
      <c r="D2682" s="179">
        <v>11.09</v>
      </c>
      <c r="E2682" s="179">
        <v>13.17</v>
      </c>
      <c r="F2682" s="179">
        <v>24.26</v>
      </c>
      <c r="G2682" s="53">
        <v>9</v>
      </c>
    </row>
    <row r="2683" spans="1:7" ht="30">
      <c r="A2683" s="176" t="s">
        <v>5687</v>
      </c>
      <c r="B2683" s="177" t="s">
        <v>5688</v>
      </c>
      <c r="C2683" s="178" t="s">
        <v>24</v>
      </c>
      <c r="D2683" s="179">
        <v>15.39</v>
      </c>
      <c r="E2683" s="179">
        <v>13.17</v>
      </c>
      <c r="F2683" s="179">
        <v>28.56</v>
      </c>
      <c r="G2683" s="53">
        <v>9</v>
      </c>
    </row>
    <row r="2684" spans="1:7" ht="30">
      <c r="A2684" s="176" t="s">
        <v>5689</v>
      </c>
      <c r="B2684" s="177" t="s">
        <v>5690</v>
      </c>
      <c r="C2684" s="178" t="s">
        <v>24</v>
      </c>
      <c r="D2684" s="179">
        <v>13.52</v>
      </c>
      <c r="E2684" s="179">
        <v>13.17</v>
      </c>
      <c r="F2684" s="179">
        <v>26.69</v>
      </c>
      <c r="G2684" s="53">
        <v>9</v>
      </c>
    </row>
    <row r="2685" spans="1:7" ht="30">
      <c r="A2685" s="176" t="s">
        <v>5691</v>
      </c>
      <c r="B2685" s="177" t="s">
        <v>5692</v>
      </c>
      <c r="C2685" s="178" t="s">
        <v>24</v>
      </c>
      <c r="D2685" s="179">
        <v>19.05</v>
      </c>
      <c r="E2685" s="179">
        <v>13.17</v>
      </c>
      <c r="F2685" s="179">
        <v>32.22</v>
      </c>
      <c r="G2685" s="53">
        <v>9</v>
      </c>
    </row>
    <row r="2686" spans="1:7">
      <c r="A2686" s="176" t="s">
        <v>5693</v>
      </c>
      <c r="B2686" s="177" t="s">
        <v>5694</v>
      </c>
      <c r="C2686" s="178"/>
      <c r="D2686" s="179"/>
      <c r="E2686" s="179"/>
      <c r="F2686" s="179"/>
      <c r="G2686" s="53">
        <v>5</v>
      </c>
    </row>
    <row r="2687" spans="1:7">
      <c r="A2687" s="176" t="s">
        <v>5695</v>
      </c>
      <c r="B2687" s="177" t="s">
        <v>5696</v>
      </c>
      <c r="C2687" s="178" t="s">
        <v>24</v>
      </c>
      <c r="D2687" s="179">
        <v>13.12</v>
      </c>
      <c r="E2687" s="179">
        <v>13.17</v>
      </c>
      <c r="F2687" s="179">
        <v>26.29</v>
      </c>
      <c r="G2687" s="53">
        <v>9</v>
      </c>
    </row>
    <row r="2688" spans="1:7">
      <c r="A2688" s="176" t="s">
        <v>5697</v>
      </c>
      <c r="B2688" s="177" t="s">
        <v>5698</v>
      </c>
      <c r="C2688" s="178" t="s">
        <v>24</v>
      </c>
      <c r="D2688" s="179">
        <v>10.89</v>
      </c>
      <c r="E2688" s="179">
        <v>13.17</v>
      </c>
      <c r="F2688" s="179">
        <v>24.06</v>
      </c>
      <c r="G2688" s="53">
        <v>9</v>
      </c>
    </row>
    <row r="2689" spans="1:7">
      <c r="A2689" s="176" t="s">
        <v>5699</v>
      </c>
      <c r="B2689" s="177" t="s">
        <v>5700</v>
      </c>
      <c r="C2689" s="178" t="s">
        <v>24</v>
      </c>
      <c r="D2689" s="179">
        <v>57.91</v>
      </c>
      <c r="E2689" s="179">
        <v>13.17</v>
      </c>
      <c r="F2689" s="179">
        <v>71.08</v>
      </c>
      <c r="G2689" s="53">
        <v>9</v>
      </c>
    </row>
    <row r="2690" spans="1:7">
      <c r="A2690" s="176" t="s">
        <v>5701</v>
      </c>
      <c r="B2690" s="177" t="s">
        <v>5702</v>
      </c>
      <c r="C2690" s="178" t="s">
        <v>24</v>
      </c>
      <c r="D2690" s="179">
        <v>145.69</v>
      </c>
      <c r="E2690" s="179">
        <v>15.8</v>
      </c>
      <c r="F2690" s="179">
        <v>161.49</v>
      </c>
      <c r="G2690" s="53">
        <v>9</v>
      </c>
    </row>
    <row r="2691" spans="1:7">
      <c r="A2691" s="176" t="s">
        <v>5703</v>
      </c>
      <c r="B2691" s="177" t="s">
        <v>5704</v>
      </c>
      <c r="C2691" s="178" t="s">
        <v>23</v>
      </c>
      <c r="D2691" s="179">
        <v>81.13</v>
      </c>
      <c r="E2691" s="179">
        <v>15.8</v>
      </c>
      <c r="F2691" s="179">
        <v>96.93</v>
      </c>
      <c r="G2691" s="53">
        <v>9</v>
      </c>
    </row>
    <row r="2692" spans="1:7">
      <c r="A2692" s="176" t="s">
        <v>5705</v>
      </c>
      <c r="B2692" s="177" t="s">
        <v>5706</v>
      </c>
      <c r="C2692" s="178" t="s">
        <v>24</v>
      </c>
      <c r="D2692" s="179">
        <v>16.27</v>
      </c>
      <c r="E2692" s="179">
        <v>13.17</v>
      </c>
      <c r="F2692" s="179">
        <v>29.44</v>
      </c>
      <c r="G2692" s="53">
        <v>9</v>
      </c>
    </row>
    <row r="2693" spans="1:7">
      <c r="A2693" s="176" t="s">
        <v>5707</v>
      </c>
      <c r="B2693" s="177" t="s">
        <v>5708</v>
      </c>
      <c r="C2693" s="178" t="s">
        <v>24</v>
      </c>
      <c r="D2693" s="179">
        <v>35.020000000000003</v>
      </c>
      <c r="E2693" s="179">
        <v>13.17</v>
      </c>
      <c r="F2693" s="179">
        <v>48.19</v>
      </c>
      <c r="G2693" s="53">
        <v>9</v>
      </c>
    </row>
    <row r="2694" spans="1:7">
      <c r="A2694" s="176" t="s">
        <v>5709</v>
      </c>
      <c r="B2694" s="177" t="s">
        <v>5710</v>
      </c>
      <c r="C2694" s="178"/>
      <c r="D2694" s="179"/>
      <c r="E2694" s="179"/>
      <c r="F2694" s="179"/>
      <c r="G2694" s="53">
        <v>5</v>
      </c>
    </row>
    <row r="2695" spans="1:7">
      <c r="A2695" s="176" t="s">
        <v>5711</v>
      </c>
      <c r="B2695" s="177" t="s">
        <v>5712</v>
      </c>
      <c r="C2695" s="178" t="s">
        <v>24</v>
      </c>
      <c r="D2695" s="179">
        <v>33.619999999999997</v>
      </c>
      <c r="E2695" s="179">
        <v>13.17</v>
      </c>
      <c r="F2695" s="179">
        <v>46.79</v>
      </c>
      <c r="G2695" s="53">
        <v>9</v>
      </c>
    </row>
    <row r="2696" spans="1:7" ht="30">
      <c r="A2696" s="176" t="s">
        <v>5713</v>
      </c>
      <c r="B2696" s="177" t="s">
        <v>5714</v>
      </c>
      <c r="C2696" s="178" t="s">
        <v>24</v>
      </c>
      <c r="D2696" s="179">
        <v>15.65</v>
      </c>
      <c r="E2696" s="179">
        <v>13.17</v>
      </c>
      <c r="F2696" s="179">
        <v>28.82</v>
      </c>
      <c r="G2696" s="53">
        <v>9</v>
      </c>
    </row>
    <row r="2697" spans="1:7">
      <c r="A2697" s="176" t="s">
        <v>5715</v>
      </c>
      <c r="B2697" s="177" t="s">
        <v>5716</v>
      </c>
      <c r="C2697" s="178" t="s">
        <v>24</v>
      </c>
      <c r="D2697" s="179">
        <v>90.83</v>
      </c>
      <c r="E2697" s="179">
        <v>13.17</v>
      </c>
      <c r="F2697" s="179">
        <v>104</v>
      </c>
      <c r="G2697" s="53">
        <v>9</v>
      </c>
    </row>
    <row r="2698" spans="1:7">
      <c r="A2698" s="176" t="s">
        <v>5717</v>
      </c>
      <c r="B2698" s="177" t="s">
        <v>5718</v>
      </c>
      <c r="C2698" s="178" t="s">
        <v>24</v>
      </c>
      <c r="D2698" s="179">
        <v>60.99</v>
      </c>
      <c r="E2698" s="179">
        <v>13.17</v>
      </c>
      <c r="F2698" s="179">
        <v>74.16</v>
      </c>
      <c r="G2698" s="53">
        <v>9</v>
      </c>
    </row>
    <row r="2699" spans="1:7">
      <c r="A2699" s="176" t="s">
        <v>5719</v>
      </c>
      <c r="B2699" s="177" t="s">
        <v>5720</v>
      </c>
      <c r="C2699" s="178" t="s">
        <v>24</v>
      </c>
      <c r="D2699" s="179">
        <v>141.44999999999999</v>
      </c>
      <c r="E2699" s="179">
        <v>13.17</v>
      </c>
      <c r="F2699" s="179">
        <v>154.62</v>
      </c>
      <c r="G2699" s="53">
        <v>9</v>
      </c>
    </row>
    <row r="2700" spans="1:7">
      <c r="A2700" s="176" t="s">
        <v>5721</v>
      </c>
      <c r="B2700" s="177" t="s">
        <v>5722</v>
      </c>
      <c r="C2700" s="178" t="s">
        <v>24</v>
      </c>
      <c r="D2700" s="179">
        <v>17.07</v>
      </c>
      <c r="E2700" s="179">
        <v>52.67</v>
      </c>
      <c r="F2700" s="179">
        <v>69.739999999999995</v>
      </c>
      <c r="G2700" s="53">
        <v>9</v>
      </c>
    </row>
    <row r="2701" spans="1:7">
      <c r="A2701" s="176" t="s">
        <v>5723</v>
      </c>
      <c r="B2701" s="177" t="s">
        <v>5724</v>
      </c>
      <c r="C2701" s="178" t="s">
        <v>24</v>
      </c>
      <c r="D2701" s="179">
        <v>18.55</v>
      </c>
      <c r="E2701" s="179">
        <v>5.26</v>
      </c>
      <c r="F2701" s="179">
        <v>23.81</v>
      </c>
      <c r="G2701" s="53">
        <v>9</v>
      </c>
    </row>
    <row r="2702" spans="1:7" ht="30">
      <c r="A2702" s="176" t="s">
        <v>183</v>
      </c>
      <c r="B2702" s="177" t="s">
        <v>184</v>
      </c>
      <c r="C2702" s="178" t="s">
        <v>24</v>
      </c>
      <c r="D2702" s="179">
        <v>23.85</v>
      </c>
      <c r="E2702" s="179">
        <v>5.26</v>
      </c>
      <c r="F2702" s="179">
        <v>29.11</v>
      </c>
      <c r="G2702" s="53">
        <v>9</v>
      </c>
    </row>
    <row r="2703" spans="1:7">
      <c r="A2703" s="176" t="s">
        <v>5725</v>
      </c>
      <c r="B2703" s="177" t="s">
        <v>5726</v>
      </c>
      <c r="C2703" s="178" t="s">
        <v>24</v>
      </c>
      <c r="D2703" s="179">
        <v>18.03</v>
      </c>
      <c r="E2703" s="179">
        <v>5.26</v>
      </c>
      <c r="F2703" s="179">
        <v>23.29</v>
      </c>
      <c r="G2703" s="53">
        <v>9</v>
      </c>
    </row>
    <row r="2704" spans="1:7">
      <c r="A2704" s="176" t="s">
        <v>5727</v>
      </c>
      <c r="B2704" s="177" t="s">
        <v>5728</v>
      </c>
      <c r="C2704" s="178" t="s">
        <v>24</v>
      </c>
      <c r="D2704" s="179">
        <v>3.76</v>
      </c>
      <c r="E2704" s="179">
        <v>5.26</v>
      </c>
      <c r="F2704" s="179">
        <v>9.02</v>
      </c>
      <c r="G2704" s="53">
        <v>9</v>
      </c>
    </row>
    <row r="2705" spans="1:7">
      <c r="A2705" s="176" t="s">
        <v>5729</v>
      </c>
      <c r="B2705" s="177" t="s">
        <v>5730</v>
      </c>
      <c r="C2705" s="178" t="s">
        <v>23</v>
      </c>
      <c r="D2705" s="179">
        <v>14.23</v>
      </c>
      <c r="E2705" s="179">
        <v>21.07</v>
      </c>
      <c r="F2705" s="179">
        <v>35.299999999999997</v>
      </c>
      <c r="G2705" s="53">
        <v>9</v>
      </c>
    </row>
    <row r="2706" spans="1:7">
      <c r="A2706" s="176" t="s">
        <v>5731</v>
      </c>
      <c r="B2706" s="177" t="s">
        <v>5732</v>
      </c>
      <c r="C2706" s="178" t="s">
        <v>24</v>
      </c>
      <c r="D2706" s="179">
        <v>20.49</v>
      </c>
      <c r="E2706" s="179">
        <v>13.17</v>
      </c>
      <c r="F2706" s="179">
        <v>33.659999999999997</v>
      </c>
      <c r="G2706" s="53">
        <v>9</v>
      </c>
    </row>
    <row r="2707" spans="1:7">
      <c r="A2707" s="176" t="s">
        <v>5733</v>
      </c>
      <c r="B2707" s="177" t="s">
        <v>5734</v>
      </c>
      <c r="C2707" s="178" t="s">
        <v>24</v>
      </c>
      <c r="D2707" s="179">
        <v>258.05</v>
      </c>
      <c r="E2707" s="179">
        <v>26.34</v>
      </c>
      <c r="F2707" s="179">
        <v>284.39</v>
      </c>
      <c r="G2707" s="53">
        <v>9</v>
      </c>
    </row>
    <row r="2708" spans="1:7">
      <c r="A2708" s="176" t="s">
        <v>5735</v>
      </c>
      <c r="B2708" s="177" t="s">
        <v>5736</v>
      </c>
      <c r="C2708" s="178" t="s">
        <v>24</v>
      </c>
      <c r="D2708" s="179">
        <v>178</v>
      </c>
      <c r="E2708" s="179">
        <v>26.34</v>
      </c>
      <c r="F2708" s="179">
        <v>204.34</v>
      </c>
      <c r="G2708" s="53">
        <v>9</v>
      </c>
    </row>
    <row r="2709" spans="1:7">
      <c r="A2709" s="176" t="s">
        <v>5737</v>
      </c>
      <c r="B2709" s="177" t="s">
        <v>5738</v>
      </c>
      <c r="C2709" s="178" t="s">
        <v>24</v>
      </c>
      <c r="D2709" s="179">
        <v>165.02</v>
      </c>
      <c r="E2709" s="179">
        <v>26.34</v>
      </c>
      <c r="F2709" s="179">
        <v>191.36</v>
      </c>
      <c r="G2709" s="53">
        <v>9</v>
      </c>
    </row>
    <row r="2710" spans="1:7">
      <c r="A2710" s="176" t="s">
        <v>5739</v>
      </c>
      <c r="B2710" s="177" t="s">
        <v>5740</v>
      </c>
      <c r="C2710" s="178" t="s">
        <v>24</v>
      </c>
      <c r="D2710" s="179">
        <v>46.63</v>
      </c>
      <c r="E2710" s="179">
        <v>13.17</v>
      </c>
      <c r="F2710" s="179">
        <v>59.8</v>
      </c>
      <c r="G2710" s="53">
        <v>9</v>
      </c>
    </row>
    <row r="2711" spans="1:7">
      <c r="A2711" s="176" t="s">
        <v>5741</v>
      </c>
      <c r="B2711" s="177" t="s">
        <v>5742</v>
      </c>
      <c r="C2711" s="178" t="s">
        <v>24</v>
      </c>
      <c r="D2711" s="179">
        <v>3.05</v>
      </c>
      <c r="E2711" s="179">
        <v>10.54</v>
      </c>
      <c r="F2711" s="179">
        <v>13.59</v>
      </c>
      <c r="G2711" s="53">
        <v>9</v>
      </c>
    </row>
    <row r="2712" spans="1:7" ht="30">
      <c r="A2712" s="176" t="s">
        <v>5743</v>
      </c>
      <c r="B2712" s="177" t="s">
        <v>5744</v>
      </c>
      <c r="C2712" s="178" t="s">
        <v>24</v>
      </c>
      <c r="D2712" s="179">
        <v>10.5</v>
      </c>
      <c r="E2712" s="179">
        <v>13.17</v>
      </c>
      <c r="F2712" s="179">
        <v>23.67</v>
      </c>
      <c r="G2712" s="53">
        <v>9</v>
      </c>
    </row>
    <row r="2713" spans="1:7" ht="30">
      <c r="A2713" s="176" t="s">
        <v>5745</v>
      </c>
      <c r="B2713" s="177" t="s">
        <v>5746</v>
      </c>
      <c r="C2713" s="178" t="s">
        <v>23</v>
      </c>
      <c r="D2713" s="179">
        <v>16.91</v>
      </c>
      <c r="E2713" s="179">
        <v>26.34</v>
      </c>
      <c r="F2713" s="179">
        <v>43.25</v>
      </c>
      <c r="G2713" s="53">
        <v>9</v>
      </c>
    </row>
    <row r="2714" spans="1:7" ht="30">
      <c r="A2714" s="176" t="s">
        <v>5747</v>
      </c>
      <c r="B2714" s="177" t="s">
        <v>5748</v>
      </c>
      <c r="C2714" s="178" t="s">
        <v>24</v>
      </c>
      <c r="D2714" s="179">
        <v>11.04</v>
      </c>
      <c r="E2714" s="179">
        <v>13.17</v>
      </c>
      <c r="F2714" s="179">
        <v>24.21</v>
      </c>
      <c r="G2714" s="53">
        <v>9</v>
      </c>
    </row>
    <row r="2715" spans="1:7" ht="30">
      <c r="A2715" s="176" t="s">
        <v>5749</v>
      </c>
      <c r="B2715" s="177" t="s">
        <v>5750</v>
      </c>
      <c r="C2715" s="178" t="s">
        <v>24</v>
      </c>
      <c r="D2715" s="179">
        <v>47.97</v>
      </c>
      <c r="E2715" s="179">
        <v>10.54</v>
      </c>
      <c r="F2715" s="179">
        <v>58.51</v>
      </c>
      <c r="G2715" s="53">
        <v>9</v>
      </c>
    </row>
    <row r="2716" spans="1:7" ht="30">
      <c r="A2716" s="176" t="s">
        <v>5751</v>
      </c>
      <c r="B2716" s="177" t="s">
        <v>5752</v>
      </c>
      <c r="C2716" s="178" t="s">
        <v>24</v>
      </c>
      <c r="D2716" s="179">
        <v>5.32</v>
      </c>
      <c r="E2716" s="179">
        <v>13.17</v>
      </c>
      <c r="F2716" s="179">
        <v>18.489999999999998</v>
      </c>
      <c r="G2716" s="53">
        <v>9</v>
      </c>
    </row>
    <row r="2717" spans="1:7">
      <c r="A2717" s="176" t="s">
        <v>5753</v>
      </c>
      <c r="B2717" s="177" t="s">
        <v>5754</v>
      </c>
      <c r="C2717" s="178" t="s">
        <v>24</v>
      </c>
      <c r="D2717" s="179">
        <v>46.39</v>
      </c>
      <c r="E2717" s="179">
        <v>2.63</v>
      </c>
      <c r="F2717" s="179">
        <v>49.02</v>
      </c>
      <c r="G2717" s="53">
        <v>9</v>
      </c>
    </row>
    <row r="2718" spans="1:7" ht="30">
      <c r="A2718" s="176" t="s">
        <v>5755</v>
      </c>
      <c r="B2718" s="177" t="s">
        <v>5756</v>
      </c>
      <c r="C2718" s="178" t="s">
        <v>24</v>
      </c>
      <c r="D2718" s="179">
        <v>17.7</v>
      </c>
      <c r="E2718" s="179">
        <v>13.17</v>
      </c>
      <c r="F2718" s="179">
        <v>30.87</v>
      </c>
      <c r="G2718" s="53">
        <v>9</v>
      </c>
    </row>
    <row r="2719" spans="1:7" ht="30">
      <c r="A2719" s="176" t="s">
        <v>5757</v>
      </c>
      <c r="B2719" s="177" t="s">
        <v>5758</v>
      </c>
      <c r="C2719" s="178" t="s">
        <v>24</v>
      </c>
      <c r="D2719" s="179">
        <v>30.83</v>
      </c>
      <c r="E2719" s="179">
        <v>13.17</v>
      </c>
      <c r="F2719" s="179">
        <v>44</v>
      </c>
      <c r="G2719" s="53">
        <v>9</v>
      </c>
    </row>
    <row r="2720" spans="1:7" ht="30">
      <c r="A2720" s="176" t="s">
        <v>5759</v>
      </c>
      <c r="B2720" s="177" t="s">
        <v>5760</v>
      </c>
      <c r="C2720" s="178" t="s">
        <v>24</v>
      </c>
      <c r="D2720" s="179">
        <v>53.12</v>
      </c>
      <c r="E2720" s="179">
        <v>13.17</v>
      </c>
      <c r="F2720" s="179">
        <v>66.290000000000006</v>
      </c>
      <c r="G2720" s="53">
        <v>9</v>
      </c>
    </row>
    <row r="2721" spans="1:7" ht="30">
      <c r="A2721" s="176" t="s">
        <v>5761</v>
      </c>
      <c r="B2721" s="177" t="s">
        <v>5762</v>
      </c>
      <c r="C2721" s="178" t="s">
        <v>23</v>
      </c>
      <c r="D2721" s="179">
        <v>190.84</v>
      </c>
      <c r="E2721" s="179">
        <v>26.34</v>
      </c>
      <c r="F2721" s="179">
        <v>217.18</v>
      </c>
      <c r="G2721" s="53">
        <v>9</v>
      </c>
    </row>
    <row r="2722" spans="1:7" ht="30">
      <c r="A2722" s="176" t="s">
        <v>5763</v>
      </c>
      <c r="B2722" s="177" t="s">
        <v>5764</v>
      </c>
      <c r="C2722" s="178" t="s">
        <v>24</v>
      </c>
      <c r="D2722" s="179">
        <v>497.58</v>
      </c>
      <c r="E2722" s="179">
        <v>52.67</v>
      </c>
      <c r="F2722" s="179">
        <v>550.25</v>
      </c>
      <c r="G2722" s="53">
        <v>9</v>
      </c>
    </row>
    <row r="2723" spans="1:7" ht="30">
      <c r="A2723" s="176" t="s">
        <v>187</v>
      </c>
      <c r="B2723" s="177" t="s">
        <v>188</v>
      </c>
      <c r="C2723" s="178" t="s">
        <v>24</v>
      </c>
      <c r="D2723" s="179">
        <v>327.7</v>
      </c>
      <c r="E2723" s="179">
        <v>52.67</v>
      </c>
      <c r="F2723" s="179">
        <v>380.37</v>
      </c>
      <c r="G2723" s="53">
        <v>9</v>
      </c>
    </row>
    <row r="2724" spans="1:7">
      <c r="A2724" s="176" t="s">
        <v>5765</v>
      </c>
      <c r="B2724" s="177" t="s">
        <v>5766</v>
      </c>
      <c r="C2724" s="178" t="s">
        <v>24</v>
      </c>
      <c r="D2724" s="179">
        <v>1.04</v>
      </c>
      <c r="E2724" s="179">
        <v>2.14</v>
      </c>
      <c r="F2724" s="179">
        <v>3.18</v>
      </c>
      <c r="G2724" s="53">
        <v>9</v>
      </c>
    </row>
    <row r="2725" spans="1:7" ht="30">
      <c r="A2725" s="176" t="s">
        <v>5767</v>
      </c>
      <c r="B2725" s="177" t="s">
        <v>5768</v>
      </c>
      <c r="C2725" s="178" t="s">
        <v>24</v>
      </c>
      <c r="D2725" s="179">
        <v>7.75</v>
      </c>
      <c r="E2725" s="179">
        <v>13.17</v>
      </c>
      <c r="F2725" s="179">
        <v>20.92</v>
      </c>
      <c r="G2725" s="53">
        <v>9</v>
      </c>
    </row>
    <row r="2726" spans="1:7" ht="30">
      <c r="A2726" s="176" t="s">
        <v>148</v>
      </c>
      <c r="B2726" s="177" t="s">
        <v>149</v>
      </c>
      <c r="C2726" s="178" t="s">
        <v>23</v>
      </c>
      <c r="D2726" s="179">
        <v>8.36</v>
      </c>
      <c r="E2726" s="179">
        <v>26.34</v>
      </c>
      <c r="F2726" s="179">
        <v>34.700000000000003</v>
      </c>
      <c r="G2726" s="53">
        <v>9</v>
      </c>
    </row>
    <row r="2727" spans="1:7" ht="30">
      <c r="A2727" s="176" t="s">
        <v>5769</v>
      </c>
      <c r="B2727" s="177" t="s">
        <v>5770</v>
      </c>
      <c r="C2727" s="178" t="s">
        <v>24</v>
      </c>
      <c r="D2727" s="179">
        <v>16.170000000000002</v>
      </c>
      <c r="E2727" s="179">
        <v>5.26</v>
      </c>
      <c r="F2727" s="179">
        <v>21.43</v>
      </c>
      <c r="G2727" s="53">
        <v>9</v>
      </c>
    </row>
    <row r="2728" spans="1:7" ht="30">
      <c r="A2728" s="176" t="s">
        <v>5771</v>
      </c>
      <c r="B2728" s="177" t="s">
        <v>5772</v>
      </c>
      <c r="C2728" s="178" t="s">
        <v>24</v>
      </c>
      <c r="D2728" s="179">
        <v>8.27</v>
      </c>
      <c r="E2728" s="179">
        <v>13.17</v>
      </c>
      <c r="F2728" s="179">
        <v>21.44</v>
      </c>
      <c r="G2728" s="53">
        <v>9</v>
      </c>
    </row>
    <row r="2729" spans="1:7" ht="30">
      <c r="A2729" s="176" t="s">
        <v>5773</v>
      </c>
      <c r="B2729" s="177" t="s">
        <v>5774</v>
      </c>
      <c r="C2729" s="178" t="s">
        <v>24</v>
      </c>
      <c r="D2729" s="179">
        <v>7.27</v>
      </c>
      <c r="E2729" s="179">
        <v>13.17</v>
      </c>
      <c r="F2729" s="179">
        <v>20.440000000000001</v>
      </c>
      <c r="G2729" s="53">
        <v>9</v>
      </c>
    </row>
    <row r="2730" spans="1:7" ht="30">
      <c r="A2730" s="176" t="s">
        <v>5775</v>
      </c>
      <c r="B2730" s="177" t="s">
        <v>5776</v>
      </c>
      <c r="C2730" s="178" t="s">
        <v>23</v>
      </c>
      <c r="D2730" s="179">
        <v>64.97</v>
      </c>
      <c r="E2730" s="179">
        <v>13.17</v>
      </c>
      <c r="F2730" s="179">
        <v>78.14</v>
      </c>
      <c r="G2730" s="53">
        <v>9</v>
      </c>
    </row>
    <row r="2731" spans="1:7" ht="30">
      <c r="A2731" s="176" t="s">
        <v>5777</v>
      </c>
      <c r="B2731" s="177" t="s">
        <v>5778</v>
      </c>
      <c r="C2731" s="178" t="s">
        <v>24</v>
      </c>
      <c r="D2731" s="179">
        <v>47.39</v>
      </c>
      <c r="E2731" s="179">
        <v>13.17</v>
      </c>
      <c r="F2731" s="179">
        <v>60.56</v>
      </c>
      <c r="G2731" s="53">
        <v>9</v>
      </c>
    </row>
    <row r="2732" spans="1:7" ht="30">
      <c r="A2732" s="176" t="s">
        <v>5779</v>
      </c>
      <c r="B2732" s="177" t="s">
        <v>5780</v>
      </c>
      <c r="C2732" s="178" t="s">
        <v>24</v>
      </c>
      <c r="D2732" s="179">
        <v>55.52</v>
      </c>
      <c r="E2732" s="179">
        <v>13.17</v>
      </c>
      <c r="F2732" s="179">
        <v>68.69</v>
      </c>
      <c r="G2732" s="53">
        <v>9</v>
      </c>
    </row>
    <row r="2733" spans="1:7">
      <c r="A2733" s="176" t="s">
        <v>5781</v>
      </c>
      <c r="B2733" s="177" t="s">
        <v>5782</v>
      </c>
      <c r="C2733" s="178" t="s">
        <v>24</v>
      </c>
      <c r="D2733" s="179">
        <v>4.7</v>
      </c>
      <c r="E2733" s="179">
        <v>13.17</v>
      </c>
      <c r="F2733" s="179">
        <v>17.87</v>
      </c>
      <c r="G2733" s="53">
        <v>9</v>
      </c>
    </row>
    <row r="2734" spans="1:7">
      <c r="A2734" s="176" t="s">
        <v>5783</v>
      </c>
      <c r="B2734" s="177" t="s">
        <v>5784</v>
      </c>
      <c r="C2734" s="178" t="s">
        <v>24</v>
      </c>
      <c r="D2734" s="179">
        <v>7.16</v>
      </c>
      <c r="E2734" s="179">
        <v>13.17</v>
      </c>
      <c r="F2734" s="179">
        <v>20.329999999999998</v>
      </c>
      <c r="G2734" s="53">
        <v>9</v>
      </c>
    </row>
    <row r="2735" spans="1:7">
      <c r="A2735" s="176" t="s">
        <v>5785</v>
      </c>
      <c r="B2735" s="177" t="s">
        <v>5786</v>
      </c>
      <c r="C2735" s="178" t="s">
        <v>24</v>
      </c>
      <c r="D2735" s="179">
        <v>9.85</v>
      </c>
      <c r="E2735" s="179">
        <v>13.17</v>
      </c>
      <c r="F2735" s="179">
        <v>23.02</v>
      </c>
      <c r="G2735" s="53">
        <v>9</v>
      </c>
    </row>
    <row r="2736" spans="1:7">
      <c r="A2736" s="176" t="s">
        <v>190</v>
      </c>
      <c r="B2736" s="177" t="s">
        <v>189</v>
      </c>
      <c r="C2736" s="178" t="s">
        <v>24</v>
      </c>
      <c r="D2736" s="179">
        <v>12.45</v>
      </c>
      <c r="E2736" s="179">
        <v>13.17</v>
      </c>
      <c r="F2736" s="179">
        <v>25.62</v>
      </c>
      <c r="G2736" s="53">
        <v>9</v>
      </c>
    </row>
    <row r="2737" spans="1:7" ht="30">
      <c r="A2737" s="176" t="s">
        <v>5787</v>
      </c>
      <c r="B2737" s="177" t="s">
        <v>5788</v>
      </c>
      <c r="C2737" s="178" t="s">
        <v>24</v>
      </c>
      <c r="D2737" s="179">
        <v>116.64</v>
      </c>
      <c r="E2737" s="179">
        <v>13.17</v>
      </c>
      <c r="F2737" s="179">
        <v>129.81</v>
      </c>
      <c r="G2737" s="53">
        <v>9</v>
      </c>
    </row>
    <row r="2738" spans="1:7" ht="30">
      <c r="A2738" s="176" t="s">
        <v>5789</v>
      </c>
      <c r="B2738" s="177" t="s">
        <v>5790</v>
      </c>
      <c r="C2738" s="178" t="s">
        <v>26</v>
      </c>
      <c r="D2738" s="179">
        <v>208.25</v>
      </c>
      <c r="E2738" s="179">
        <v>5.36</v>
      </c>
      <c r="F2738" s="179">
        <v>213.61</v>
      </c>
      <c r="G2738" s="53">
        <v>9</v>
      </c>
    </row>
    <row r="2739" spans="1:7">
      <c r="A2739" s="176" t="s">
        <v>5791</v>
      </c>
      <c r="B2739" s="177" t="s">
        <v>5792</v>
      </c>
      <c r="C2739" s="178"/>
      <c r="D2739" s="179"/>
      <c r="E2739" s="179"/>
      <c r="F2739" s="179"/>
      <c r="G2739" s="53">
        <v>5</v>
      </c>
    </row>
    <row r="2740" spans="1:7" ht="30">
      <c r="A2740" s="176" t="s">
        <v>5793</v>
      </c>
      <c r="B2740" s="177" t="s">
        <v>5794</v>
      </c>
      <c r="C2740" s="178" t="s">
        <v>24</v>
      </c>
      <c r="D2740" s="179">
        <v>10.53</v>
      </c>
      <c r="E2740" s="179">
        <v>26.34</v>
      </c>
      <c r="F2740" s="179">
        <v>36.869999999999997</v>
      </c>
      <c r="G2740" s="53">
        <v>9</v>
      </c>
    </row>
    <row r="2741" spans="1:7" ht="30">
      <c r="A2741" s="176" t="s">
        <v>5795</v>
      </c>
      <c r="B2741" s="177" t="s">
        <v>5796</v>
      </c>
      <c r="C2741" s="178" t="s">
        <v>24</v>
      </c>
      <c r="D2741" s="179">
        <v>20.059999999999999</v>
      </c>
      <c r="E2741" s="179">
        <v>26.34</v>
      </c>
      <c r="F2741" s="179">
        <v>46.4</v>
      </c>
      <c r="G2741" s="53">
        <v>9</v>
      </c>
    </row>
    <row r="2742" spans="1:7" ht="30">
      <c r="A2742" s="176" t="s">
        <v>5797</v>
      </c>
      <c r="B2742" s="177" t="s">
        <v>5798</v>
      </c>
      <c r="C2742" s="178" t="s">
        <v>24</v>
      </c>
      <c r="D2742" s="179">
        <v>20.260000000000002</v>
      </c>
      <c r="E2742" s="179">
        <v>26.34</v>
      </c>
      <c r="F2742" s="179">
        <v>46.6</v>
      </c>
      <c r="G2742" s="53">
        <v>9</v>
      </c>
    </row>
    <row r="2743" spans="1:7" ht="30">
      <c r="A2743" s="176" t="s">
        <v>5799</v>
      </c>
      <c r="B2743" s="177" t="s">
        <v>5800</v>
      </c>
      <c r="C2743" s="178" t="s">
        <v>24</v>
      </c>
      <c r="D2743" s="179">
        <v>39.69</v>
      </c>
      <c r="E2743" s="179">
        <v>26.34</v>
      </c>
      <c r="F2743" s="179">
        <v>66.03</v>
      </c>
      <c r="G2743" s="53">
        <v>9</v>
      </c>
    </row>
    <row r="2744" spans="1:7" ht="30">
      <c r="A2744" s="176" t="s">
        <v>5801</v>
      </c>
      <c r="B2744" s="177" t="s">
        <v>5802</v>
      </c>
      <c r="C2744" s="178" t="s">
        <v>24</v>
      </c>
      <c r="D2744" s="179">
        <v>10.6</v>
      </c>
      <c r="E2744" s="179">
        <v>26.34</v>
      </c>
      <c r="F2744" s="179">
        <v>36.94</v>
      </c>
      <c r="G2744" s="53">
        <v>9</v>
      </c>
    </row>
    <row r="2745" spans="1:7" ht="30">
      <c r="A2745" s="176" t="s">
        <v>150</v>
      </c>
      <c r="B2745" s="177" t="s">
        <v>151</v>
      </c>
      <c r="C2745" s="178" t="s">
        <v>24</v>
      </c>
      <c r="D2745" s="179">
        <v>19.760000000000002</v>
      </c>
      <c r="E2745" s="179">
        <v>26.34</v>
      </c>
      <c r="F2745" s="179">
        <v>46.1</v>
      </c>
      <c r="G2745" s="53">
        <v>9</v>
      </c>
    </row>
    <row r="2746" spans="1:7" ht="30">
      <c r="A2746" s="176" t="s">
        <v>5803</v>
      </c>
      <c r="B2746" s="177" t="s">
        <v>5804</v>
      </c>
      <c r="C2746" s="178" t="s">
        <v>24</v>
      </c>
      <c r="D2746" s="179">
        <v>10.53</v>
      </c>
      <c r="E2746" s="179">
        <v>26.34</v>
      </c>
      <c r="F2746" s="179">
        <v>36.869999999999997</v>
      </c>
      <c r="G2746" s="53">
        <v>9</v>
      </c>
    </row>
    <row r="2747" spans="1:7" ht="30">
      <c r="A2747" s="176" t="s">
        <v>5805</v>
      </c>
      <c r="B2747" s="177" t="s">
        <v>5806</v>
      </c>
      <c r="C2747" s="178" t="s">
        <v>24</v>
      </c>
      <c r="D2747" s="179">
        <v>40.15</v>
      </c>
      <c r="E2747" s="179">
        <v>26.34</v>
      </c>
      <c r="F2747" s="179">
        <v>66.489999999999995</v>
      </c>
      <c r="G2747" s="53">
        <v>9</v>
      </c>
    </row>
    <row r="2748" spans="1:7" ht="30">
      <c r="A2748" s="176" t="s">
        <v>5807</v>
      </c>
      <c r="B2748" s="177" t="s">
        <v>5808</v>
      </c>
      <c r="C2748" s="178" t="s">
        <v>24</v>
      </c>
      <c r="D2748" s="179">
        <v>20.76</v>
      </c>
      <c r="E2748" s="179">
        <v>26.34</v>
      </c>
      <c r="F2748" s="179">
        <v>47.1</v>
      </c>
      <c r="G2748" s="53">
        <v>9</v>
      </c>
    </row>
    <row r="2749" spans="1:7" ht="30">
      <c r="A2749" s="176" t="s">
        <v>5809</v>
      </c>
      <c r="B2749" s="177" t="s">
        <v>5810</v>
      </c>
      <c r="C2749" s="178" t="s">
        <v>24</v>
      </c>
      <c r="D2749" s="179">
        <v>40.19</v>
      </c>
      <c r="E2749" s="179">
        <v>26.34</v>
      </c>
      <c r="F2749" s="179">
        <v>66.53</v>
      </c>
      <c r="G2749" s="53">
        <v>9</v>
      </c>
    </row>
    <row r="2750" spans="1:7" ht="30">
      <c r="A2750" s="176" t="s">
        <v>5811</v>
      </c>
      <c r="B2750" s="177" t="s">
        <v>5812</v>
      </c>
      <c r="C2750" s="178" t="s">
        <v>24</v>
      </c>
      <c r="D2750" s="179">
        <v>20.88</v>
      </c>
      <c r="E2750" s="179">
        <v>26.34</v>
      </c>
      <c r="F2750" s="179">
        <v>47.22</v>
      </c>
      <c r="G2750" s="53">
        <v>9</v>
      </c>
    </row>
    <row r="2751" spans="1:7" ht="30">
      <c r="A2751" s="176" t="s">
        <v>5813</v>
      </c>
      <c r="B2751" s="177" t="s">
        <v>5814</v>
      </c>
      <c r="C2751" s="178" t="s">
        <v>24</v>
      </c>
      <c r="D2751" s="179">
        <v>19.87</v>
      </c>
      <c r="E2751" s="179">
        <v>26.34</v>
      </c>
      <c r="F2751" s="179">
        <v>46.21</v>
      </c>
      <c r="G2751" s="53">
        <v>9</v>
      </c>
    </row>
    <row r="2752" spans="1:7" ht="30">
      <c r="A2752" s="176" t="s">
        <v>5815</v>
      </c>
      <c r="B2752" s="177" t="s">
        <v>5816</v>
      </c>
      <c r="C2752" s="178" t="s">
        <v>24</v>
      </c>
      <c r="D2752" s="179">
        <v>19.86</v>
      </c>
      <c r="E2752" s="179">
        <v>26.34</v>
      </c>
      <c r="F2752" s="179">
        <v>46.2</v>
      </c>
      <c r="G2752" s="53">
        <v>9</v>
      </c>
    </row>
    <row r="2753" spans="1:7" ht="30">
      <c r="A2753" s="176" t="s">
        <v>5817</v>
      </c>
      <c r="B2753" s="177" t="s">
        <v>5818</v>
      </c>
      <c r="C2753" s="178" t="s">
        <v>24</v>
      </c>
      <c r="D2753" s="179">
        <v>10.32</v>
      </c>
      <c r="E2753" s="179">
        <v>26.34</v>
      </c>
      <c r="F2753" s="179">
        <v>36.659999999999997</v>
      </c>
      <c r="G2753" s="53">
        <v>9</v>
      </c>
    </row>
    <row r="2754" spans="1:7" ht="45">
      <c r="A2754" s="176" t="s">
        <v>5819</v>
      </c>
      <c r="B2754" s="177" t="s">
        <v>5820</v>
      </c>
      <c r="C2754" s="178" t="s">
        <v>24</v>
      </c>
      <c r="D2754" s="179">
        <v>22.19</v>
      </c>
      <c r="E2754" s="179">
        <v>26.34</v>
      </c>
      <c r="F2754" s="179">
        <v>48.53</v>
      </c>
      <c r="G2754" s="53">
        <v>9</v>
      </c>
    </row>
    <row r="2755" spans="1:7" ht="45">
      <c r="A2755" s="176" t="s">
        <v>5821</v>
      </c>
      <c r="B2755" s="177" t="s">
        <v>5822</v>
      </c>
      <c r="C2755" s="178" t="s">
        <v>24</v>
      </c>
      <c r="D2755" s="179">
        <v>20.23</v>
      </c>
      <c r="E2755" s="179">
        <v>26.34</v>
      </c>
      <c r="F2755" s="179">
        <v>46.57</v>
      </c>
      <c r="G2755" s="53">
        <v>9</v>
      </c>
    </row>
    <row r="2756" spans="1:7" ht="45">
      <c r="A2756" s="176" t="s">
        <v>5823</v>
      </c>
      <c r="B2756" s="177" t="s">
        <v>5824</v>
      </c>
      <c r="C2756" s="178" t="s">
        <v>24</v>
      </c>
      <c r="D2756" s="179">
        <v>20.170000000000002</v>
      </c>
      <c r="E2756" s="179">
        <v>26.34</v>
      </c>
      <c r="F2756" s="179">
        <v>46.51</v>
      </c>
      <c r="G2756" s="53">
        <v>9</v>
      </c>
    </row>
    <row r="2757" spans="1:7" ht="30">
      <c r="A2757" s="176" t="s">
        <v>5825</v>
      </c>
      <c r="B2757" s="177" t="s">
        <v>5826</v>
      </c>
      <c r="C2757" s="178" t="s">
        <v>24</v>
      </c>
      <c r="D2757" s="179">
        <v>10.56</v>
      </c>
      <c r="E2757" s="179">
        <v>26.34</v>
      </c>
      <c r="F2757" s="179">
        <v>36.9</v>
      </c>
      <c r="G2757" s="53">
        <v>9</v>
      </c>
    </row>
    <row r="2758" spans="1:7" ht="30">
      <c r="A2758" s="176" t="s">
        <v>5827</v>
      </c>
      <c r="B2758" s="177" t="s">
        <v>5828</v>
      </c>
      <c r="C2758" s="178" t="s">
        <v>24</v>
      </c>
      <c r="D2758" s="179">
        <v>10.210000000000001</v>
      </c>
      <c r="E2758" s="179">
        <v>26.34</v>
      </c>
      <c r="F2758" s="179">
        <v>36.549999999999997</v>
      </c>
      <c r="G2758" s="53">
        <v>9</v>
      </c>
    </row>
    <row r="2759" spans="1:7" ht="30">
      <c r="A2759" s="176" t="s">
        <v>5829</v>
      </c>
      <c r="B2759" s="177" t="s">
        <v>5830</v>
      </c>
      <c r="C2759" s="178" t="s">
        <v>24</v>
      </c>
      <c r="D2759" s="179">
        <v>19.87</v>
      </c>
      <c r="E2759" s="179">
        <v>26.34</v>
      </c>
      <c r="F2759" s="179">
        <v>46.21</v>
      </c>
      <c r="G2759" s="53">
        <v>9</v>
      </c>
    </row>
    <row r="2760" spans="1:7">
      <c r="A2760" s="176" t="s">
        <v>5831</v>
      </c>
      <c r="B2760" s="177" t="s">
        <v>5832</v>
      </c>
      <c r="C2760" s="178"/>
      <c r="D2760" s="179"/>
      <c r="E2760" s="179"/>
      <c r="F2760" s="179"/>
      <c r="G2760" s="53">
        <v>2</v>
      </c>
    </row>
    <row r="2761" spans="1:7">
      <c r="A2761" s="176" t="s">
        <v>5833</v>
      </c>
      <c r="B2761" s="177" t="s">
        <v>5834</v>
      </c>
      <c r="C2761" s="178"/>
      <c r="D2761" s="179"/>
      <c r="E2761" s="179"/>
      <c r="F2761" s="179"/>
      <c r="G2761" s="53">
        <v>5</v>
      </c>
    </row>
    <row r="2762" spans="1:7" ht="45">
      <c r="A2762" s="176" t="s">
        <v>5835</v>
      </c>
      <c r="B2762" s="177" t="s">
        <v>5836</v>
      </c>
      <c r="C2762" s="178" t="s">
        <v>24</v>
      </c>
      <c r="D2762" s="179">
        <v>1374.04</v>
      </c>
      <c r="E2762" s="179">
        <v>74.099999999999994</v>
      </c>
      <c r="F2762" s="179">
        <v>1448.14</v>
      </c>
      <c r="G2762" s="53">
        <v>9</v>
      </c>
    </row>
    <row r="2763" spans="1:7" ht="45">
      <c r="A2763" s="176" t="s">
        <v>5837</v>
      </c>
      <c r="B2763" s="177" t="s">
        <v>5838</v>
      </c>
      <c r="C2763" s="178" t="s">
        <v>24</v>
      </c>
      <c r="D2763" s="179">
        <v>1703.35</v>
      </c>
      <c r="E2763" s="179">
        <v>74.099999999999994</v>
      </c>
      <c r="F2763" s="179">
        <v>1777.45</v>
      </c>
      <c r="G2763" s="53">
        <v>9</v>
      </c>
    </row>
    <row r="2764" spans="1:7">
      <c r="A2764" s="176" t="s">
        <v>5839</v>
      </c>
      <c r="B2764" s="177" t="s">
        <v>5840</v>
      </c>
      <c r="C2764" s="178"/>
      <c r="D2764" s="179"/>
      <c r="E2764" s="179"/>
      <c r="F2764" s="179"/>
      <c r="G2764" s="53">
        <v>5</v>
      </c>
    </row>
    <row r="2765" spans="1:7">
      <c r="A2765" s="176" t="s">
        <v>5841</v>
      </c>
      <c r="B2765" s="177" t="s">
        <v>5842</v>
      </c>
      <c r="C2765" s="178" t="s">
        <v>24</v>
      </c>
      <c r="D2765" s="179">
        <v>18.63</v>
      </c>
      <c r="E2765" s="179">
        <v>26.34</v>
      </c>
      <c r="F2765" s="179">
        <v>44.97</v>
      </c>
      <c r="G2765" s="53">
        <v>9</v>
      </c>
    </row>
    <row r="2766" spans="1:7" ht="30">
      <c r="A2766" s="176" t="s">
        <v>5843</v>
      </c>
      <c r="B2766" s="177" t="s">
        <v>5844</v>
      </c>
      <c r="C2766" s="178" t="s">
        <v>24</v>
      </c>
      <c r="D2766" s="179">
        <v>1158.8900000000001</v>
      </c>
      <c r="E2766" s="179">
        <v>50.04</v>
      </c>
      <c r="F2766" s="179">
        <v>1208.93</v>
      </c>
      <c r="G2766" s="53">
        <v>9</v>
      </c>
    </row>
    <row r="2767" spans="1:7">
      <c r="A2767" s="176" t="s">
        <v>5845</v>
      </c>
      <c r="B2767" s="177" t="s">
        <v>5846</v>
      </c>
      <c r="C2767" s="178" t="s">
        <v>24</v>
      </c>
      <c r="D2767" s="179">
        <v>369.45</v>
      </c>
      <c r="E2767" s="179">
        <v>41.96</v>
      </c>
      <c r="F2767" s="179">
        <v>411.41</v>
      </c>
      <c r="G2767" s="53">
        <v>9</v>
      </c>
    </row>
    <row r="2768" spans="1:7" ht="30">
      <c r="A2768" s="176" t="s">
        <v>5847</v>
      </c>
      <c r="B2768" s="177" t="s">
        <v>5848</v>
      </c>
      <c r="C2768" s="178" t="s">
        <v>24</v>
      </c>
      <c r="D2768" s="179">
        <v>165.51</v>
      </c>
      <c r="E2768" s="179">
        <v>26.34</v>
      </c>
      <c r="F2768" s="179">
        <v>191.85</v>
      </c>
      <c r="G2768" s="53">
        <v>9</v>
      </c>
    </row>
    <row r="2769" spans="1:7" ht="30">
      <c r="A2769" s="176" t="s">
        <v>5849</v>
      </c>
      <c r="B2769" s="177" t="s">
        <v>5850</v>
      </c>
      <c r="C2769" s="178" t="s">
        <v>24</v>
      </c>
      <c r="D2769" s="179">
        <v>14.65</v>
      </c>
      <c r="E2769" s="179">
        <v>31.69</v>
      </c>
      <c r="F2769" s="179">
        <v>46.34</v>
      </c>
      <c r="G2769" s="53">
        <v>9</v>
      </c>
    </row>
    <row r="2770" spans="1:7">
      <c r="A2770" s="176" t="s">
        <v>5851</v>
      </c>
      <c r="B2770" s="177" t="s">
        <v>5852</v>
      </c>
      <c r="C2770" s="178" t="s">
        <v>24</v>
      </c>
      <c r="D2770" s="179">
        <v>89.17</v>
      </c>
      <c r="E2770" s="179">
        <v>41.96</v>
      </c>
      <c r="F2770" s="179">
        <v>131.13</v>
      </c>
      <c r="G2770" s="53">
        <v>9</v>
      </c>
    </row>
    <row r="2771" spans="1:7" ht="30">
      <c r="A2771" s="176" t="s">
        <v>5853</v>
      </c>
      <c r="B2771" s="177" t="s">
        <v>5854</v>
      </c>
      <c r="C2771" s="178" t="s">
        <v>24</v>
      </c>
      <c r="D2771" s="179">
        <v>2027.66</v>
      </c>
      <c r="E2771" s="179">
        <v>105.34</v>
      </c>
      <c r="F2771" s="179">
        <v>2133</v>
      </c>
      <c r="G2771" s="53">
        <v>9</v>
      </c>
    </row>
    <row r="2772" spans="1:7">
      <c r="A2772" s="176" t="s">
        <v>5855</v>
      </c>
      <c r="B2772" s="177" t="s">
        <v>5856</v>
      </c>
      <c r="C2772" s="178" t="s">
        <v>24</v>
      </c>
      <c r="D2772" s="179">
        <v>486.86</v>
      </c>
      <c r="E2772" s="179">
        <v>41.96</v>
      </c>
      <c r="F2772" s="179">
        <v>528.82000000000005</v>
      </c>
      <c r="G2772" s="53">
        <v>9</v>
      </c>
    </row>
    <row r="2773" spans="1:7">
      <c r="A2773" s="176" t="s">
        <v>5857</v>
      </c>
      <c r="B2773" s="177" t="s">
        <v>5858</v>
      </c>
      <c r="C2773" s="178" t="s">
        <v>24</v>
      </c>
      <c r="D2773" s="179">
        <v>153.54</v>
      </c>
      <c r="E2773" s="179">
        <v>41.96</v>
      </c>
      <c r="F2773" s="179">
        <v>195.5</v>
      </c>
      <c r="G2773" s="53">
        <v>9</v>
      </c>
    </row>
    <row r="2774" spans="1:7">
      <c r="A2774" s="176" t="s">
        <v>5859</v>
      </c>
      <c r="B2774" s="177" t="s">
        <v>5860</v>
      </c>
      <c r="C2774" s="178"/>
      <c r="D2774" s="179"/>
      <c r="E2774" s="179"/>
      <c r="F2774" s="179"/>
      <c r="G2774" s="53">
        <v>5</v>
      </c>
    </row>
    <row r="2775" spans="1:7">
      <c r="A2775" s="176" t="s">
        <v>5861</v>
      </c>
      <c r="B2775" s="177" t="s">
        <v>5862</v>
      </c>
      <c r="C2775" s="178" t="s">
        <v>24</v>
      </c>
      <c r="D2775" s="179">
        <v>33750.519999999997</v>
      </c>
      <c r="E2775" s="179">
        <v>210.68</v>
      </c>
      <c r="F2775" s="179">
        <v>33961.199999999997</v>
      </c>
      <c r="G2775" s="53">
        <v>9</v>
      </c>
    </row>
    <row r="2776" spans="1:7">
      <c r="A2776" s="176" t="s">
        <v>5863</v>
      </c>
      <c r="B2776" s="177" t="s">
        <v>5864</v>
      </c>
      <c r="C2776" s="178" t="s">
        <v>24</v>
      </c>
      <c r="D2776" s="179">
        <v>39664.43</v>
      </c>
      <c r="E2776" s="179">
        <v>237.02</v>
      </c>
      <c r="F2776" s="179">
        <v>39901.449999999997</v>
      </c>
      <c r="G2776" s="53">
        <v>9</v>
      </c>
    </row>
    <row r="2777" spans="1:7" ht="30">
      <c r="A2777" s="176" t="s">
        <v>5865</v>
      </c>
      <c r="B2777" s="177" t="s">
        <v>5866</v>
      </c>
      <c r="C2777" s="178" t="s">
        <v>24</v>
      </c>
      <c r="D2777" s="179">
        <v>565.21</v>
      </c>
      <c r="E2777" s="179">
        <v>263.35000000000002</v>
      </c>
      <c r="F2777" s="179">
        <v>828.56</v>
      </c>
      <c r="G2777" s="53">
        <v>9</v>
      </c>
    </row>
    <row r="2778" spans="1:7" ht="30">
      <c r="A2778" s="176" t="s">
        <v>5867</v>
      </c>
      <c r="B2778" s="177" t="s">
        <v>5868</v>
      </c>
      <c r="C2778" s="178" t="s">
        <v>140</v>
      </c>
      <c r="D2778" s="179">
        <v>20400.73</v>
      </c>
      <c r="E2778" s="179">
        <v>5585.12</v>
      </c>
      <c r="F2778" s="179">
        <v>25985.85</v>
      </c>
      <c r="G2778" s="53">
        <v>9</v>
      </c>
    </row>
    <row r="2779" spans="1:7" ht="30">
      <c r="A2779" s="176" t="s">
        <v>5869</v>
      </c>
      <c r="B2779" s="177" t="s">
        <v>5870</v>
      </c>
      <c r="C2779" s="178" t="s">
        <v>24</v>
      </c>
      <c r="D2779" s="179">
        <v>1233.3499999999999</v>
      </c>
      <c r="E2779" s="179">
        <v>54.63</v>
      </c>
      <c r="F2779" s="179">
        <v>1287.98</v>
      </c>
      <c r="G2779" s="53">
        <v>9</v>
      </c>
    </row>
    <row r="2780" spans="1:7" ht="30">
      <c r="A2780" s="176" t="s">
        <v>5871</v>
      </c>
      <c r="B2780" s="177" t="s">
        <v>5872</v>
      </c>
      <c r="C2780" s="178" t="s">
        <v>24</v>
      </c>
      <c r="D2780" s="179">
        <v>1954.79</v>
      </c>
      <c r="E2780" s="179">
        <v>68.290000000000006</v>
      </c>
      <c r="F2780" s="179">
        <v>2023.08</v>
      </c>
      <c r="G2780" s="53">
        <v>9</v>
      </c>
    </row>
    <row r="2781" spans="1:7" ht="30">
      <c r="A2781" s="176" t="s">
        <v>5873</v>
      </c>
      <c r="B2781" s="177" t="s">
        <v>5874</v>
      </c>
      <c r="C2781" s="178" t="s">
        <v>24</v>
      </c>
      <c r="D2781" s="179">
        <v>3669.4</v>
      </c>
      <c r="E2781" s="179">
        <v>74.099999999999994</v>
      </c>
      <c r="F2781" s="179">
        <v>3743.5</v>
      </c>
      <c r="G2781" s="53">
        <v>9</v>
      </c>
    </row>
    <row r="2782" spans="1:7">
      <c r="A2782" s="176" t="s">
        <v>5875</v>
      </c>
      <c r="B2782" s="177" t="s">
        <v>5876</v>
      </c>
      <c r="C2782" s="178"/>
      <c r="D2782" s="179"/>
      <c r="E2782" s="179"/>
      <c r="F2782" s="179"/>
      <c r="G2782" s="53">
        <v>5</v>
      </c>
    </row>
    <row r="2783" spans="1:7">
      <c r="A2783" s="176" t="s">
        <v>5877</v>
      </c>
      <c r="B2783" s="177" t="s">
        <v>5878</v>
      </c>
      <c r="C2783" s="178" t="s">
        <v>24</v>
      </c>
      <c r="D2783" s="179">
        <v>224.98</v>
      </c>
      <c r="E2783" s="179">
        <v>41.96</v>
      </c>
      <c r="F2783" s="179">
        <v>266.94</v>
      </c>
      <c r="G2783" s="53">
        <v>9</v>
      </c>
    </row>
    <row r="2784" spans="1:7">
      <c r="A2784" s="176" t="s">
        <v>5879</v>
      </c>
      <c r="B2784" s="177" t="s">
        <v>5880</v>
      </c>
      <c r="C2784" s="178"/>
      <c r="D2784" s="179"/>
      <c r="E2784" s="179"/>
      <c r="F2784" s="179"/>
      <c r="G2784" s="53">
        <v>5</v>
      </c>
    </row>
    <row r="2785" spans="1:7">
      <c r="A2785" s="176" t="s">
        <v>5881</v>
      </c>
      <c r="B2785" s="177" t="s">
        <v>5882</v>
      </c>
      <c r="C2785" s="178" t="s">
        <v>24</v>
      </c>
      <c r="D2785" s="179">
        <v>423.56</v>
      </c>
      <c r="E2785" s="179">
        <v>52.67</v>
      </c>
      <c r="F2785" s="179">
        <v>476.23</v>
      </c>
      <c r="G2785" s="53">
        <v>9</v>
      </c>
    </row>
    <row r="2786" spans="1:7" ht="30">
      <c r="A2786" s="176" t="s">
        <v>5883</v>
      </c>
      <c r="B2786" s="177" t="s">
        <v>5884</v>
      </c>
      <c r="C2786" s="178" t="s">
        <v>24</v>
      </c>
      <c r="D2786" s="179">
        <v>367.07</v>
      </c>
      <c r="E2786" s="179">
        <v>52.67</v>
      </c>
      <c r="F2786" s="179">
        <v>419.74</v>
      </c>
      <c r="G2786" s="53">
        <v>9</v>
      </c>
    </row>
    <row r="2787" spans="1:7">
      <c r="A2787" s="176" t="s">
        <v>5885</v>
      </c>
      <c r="B2787" s="177" t="s">
        <v>5886</v>
      </c>
      <c r="C2787" s="178"/>
      <c r="D2787" s="179"/>
      <c r="E2787" s="179"/>
      <c r="F2787" s="179"/>
      <c r="G2787" s="53">
        <v>5</v>
      </c>
    </row>
    <row r="2788" spans="1:7">
      <c r="A2788" s="176" t="s">
        <v>5887</v>
      </c>
      <c r="B2788" s="177" t="s">
        <v>5888</v>
      </c>
      <c r="C2788" s="178" t="s">
        <v>24</v>
      </c>
      <c r="D2788" s="179">
        <v>37.840000000000003</v>
      </c>
      <c r="E2788" s="179">
        <v>26.34</v>
      </c>
      <c r="F2788" s="179">
        <v>64.180000000000007</v>
      </c>
      <c r="G2788" s="53">
        <v>9</v>
      </c>
    </row>
    <row r="2789" spans="1:7">
      <c r="A2789" s="176" t="s">
        <v>5889</v>
      </c>
      <c r="B2789" s="177" t="s">
        <v>5890</v>
      </c>
      <c r="C2789" s="178"/>
      <c r="D2789" s="179"/>
      <c r="E2789" s="179"/>
      <c r="F2789" s="179"/>
      <c r="G2789" s="53">
        <v>5</v>
      </c>
    </row>
    <row r="2790" spans="1:7" ht="30">
      <c r="A2790" s="176" t="s">
        <v>5891</v>
      </c>
      <c r="B2790" s="177" t="s">
        <v>5892</v>
      </c>
      <c r="C2790" s="178" t="s">
        <v>140</v>
      </c>
      <c r="D2790" s="179">
        <v>16014.83</v>
      </c>
      <c r="E2790" s="179">
        <v>427.46</v>
      </c>
      <c r="F2790" s="179">
        <v>16442.29</v>
      </c>
      <c r="G2790" s="53">
        <v>9</v>
      </c>
    </row>
    <row r="2791" spans="1:7" ht="30">
      <c r="A2791" s="176" t="s">
        <v>5893</v>
      </c>
      <c r="B2791" s="177" t="s">
        <v>5894</v>
      </c>
      <c r="C2791" s="178" t="s">
        <v>140</v>
      </c>
      <c r="D2791" s="179">
        <v>8701.65</v>
      </c>
      <c r="E2791" s="179">
        <v>414.03</v>
      </c>
      <c r="F2791" s="179">
        <v>9115.68</v>
      </c>
      <c r="G2791" s="53">
        <v>9</v>
      </c>
    </row>
    <row r="2792" spans="1:7" ht="30">
      <c r="A2792" s="176" t="s">
        <v>5895</v>
      </c>
      <c r="B2792" s="177" t="s">
        <v>5896</v>
      </c>
      <c r="C2792" s="178" t="s">
        <v>140</v>
      </c>
      <c r="D2792" s="179">
        <v>10070.950000000001</v>
      </c>
      <c r="E2792" s="179">
        <v>427.46</v>
      </c>
      <c r="F2792" s="179">
        <v>10498.41</v>
      </c>
      <c r="G2792" s="53">
        <v>9</v>
      </c>
    </row>
    <row r="2793" spans="1:7" ht="30">
      <c r="A2793" s="176" t="s">
        <v>5897</v>
      </c>
      <c r="B2793" s="177" t="s">
        <v>5898</v>
      </c>
      <c r="C2793" s="178" t="s">
        <v>140</v>
      </c>
      <c r="D2793" s="179">
        <v>13906.68</v>
      </c>
      <c r="E2793" s="179">
        <v>427.46</v>
      </c>
      <c r="F2793" s="179">
        <v>14334.14</v>
      </c>
      <c r="G2793" s="53">
        <v>9</v>
      </c>
    </row>
    <row r="2794" spans="1:7" ht="30">
      <c r="A2794" s="176" t="s">
        <v>5899</v>
      </c>
      <c r="B2794" s="177" t="s">
        <v>5900</v>
      </c>
      <c r="C2794" s="178" t="s">
        <v>140</v>
      </c>
      <c r="D2794" s="179">
        <v>3564.45</v>
      </c>
      <c r="E2794" s="179">
        <v>414.03</v>
      </c>
      <c r="F2794" s="179">
        <v>3978.48</v>
      </c>
      <c r="G2794" s="53">
        <v>9</v>
      </c>
    </row>
    <row r="2795" spans="1:7" ht="30">
      <c r="A2795" s="176" t="s">
        <v>5901</v>
      </c>
      <c r="B2795" s="177" t="s">
        <v>5902</v>
      </c>
      <c r="C2795" s="178" t="s">
        <v>140</v>
      </c>
      <c r="D2795" s="179">
        <v>4934.96</v>
      </c>
      <c r="E2795" s="179">
        <v>414.03</v>
      </c>
      <c r="F2795" s="179">
        <v>5348.99</v>
      </c>
      <c r="G2795" s="53">
        <v>9</v>
      </c>
    </row>
    <row r="2796" spans="1:7" ht="30">
      <c r="A2796" s="176" t="s">
        <v>5903</v>
      </c>
      <c r="B2796" s="177" t="s">
        <v>5904</v>
      </c>
      <c r="C2796" s="178" t="s">
        <v>140</v>
      </c>
      <c r="D2796" s="179">
        <v>7405.33</v>
      </c>
      <c r="E2796" s="179">
        <v>427.46</v>
      </c>
      <c r="F2796" s="179">
        <v>7832.79</v>
      </c>
      <c r="G2796" s="53">
        <v>9</v>
      </c>
    </row>
    <row r="2797" spans="1:7" ht="30">
      <c r="A2797" s="176" t="s">
        <v>5905</v>
      </c>
      <c r="B2797" s="177" t="s">
        <v>5906</v>
      </c>
      <c r="C2797" s="178" t="s">
        <v>140</v>
      </c>
      <c r="D2797" s="179">
        <v>8334.9</v>
      </c>
      <c r="E2797" s="179">
        <v>427.46</v>
      </c>
      <c r="F2797" s="179">
        <v>8762.36</v>
      </c>
      <c r="G2797" s="53">
        <v>9</v>
      </c>
    </row>
    <row r="2798" spans="1:7" ht="30">
      <c r="A2798" s="176" t="s">
        <v>5907</v>
      </c>
      <c r="B2798" s="177" t="s">
        <v>5908</v>
      </c>
      <c r="C2798" s="178" t="s">
        <v>140</v>
      </c>
      <c r="D2798" s="179">
        <v>7218.48</v>
      </c>
      <c r="E2798" s="179">
        <v>427.46</v>
      </c>
      <c r="F2798" s="179">
        <v>7645.94</v>
      </c>
      <c r="G2798" s="53">
        <v>9</v>
      </c>
    </row>
    <row r="2799" spans="1:7" ht="30">
      <c r="A2799" s="176" t="s">
        <v>5909</v>
      </c>
      <c r="B2799" s="177" t="s">
        <v>5910</v>
      </c>
      <c r="C2799" s="178" t="s">
        <v>140</v>
      </c>
      <c r="D2799" s="179">
        <v>11031.17</v>
      </c>
      <c r="E2799" s="179">
        <v>427.46</v>
      </c>
      <c r="F2799" s="179">
        <v>11458.63</v>
      </c>
      <c r="G2799" s="53">
        <v>9</v>
      </c>
    </row>
    <row r="2800" spans="1:7">
      <c r="A2800" s="176" t="s">
        <v>5911</v>
      </c>
      <c r="B2800" s="177" t="s">
        <v>5912</v>
      </c>
      <c r="C2800" s="178"/>
      <c r="D2800" s="179"/>
      <c r="E2800" s="179"/>
      <c r="F2800" s="179"/>
      <c r="G2800" s="53">
        <v>5</v>
      </c>
    </row>
    <row r="2801" spans="1:7" ht="30">
      <c r="A2801" s="176" t="s">
        <v>5913</v>
      </c>
      <c r="B2801" s="177" t="s">
        <v>5914</v>
      </c>
      <c r="C2801" s="178" t="s">
        <v>24</v>
      </c>
      <c r="D2801" s="179">
        <v>45257.52</v>
      </c>
      <c r="E2801" s="179">
        <v>966.72</v>
      </c>
      <c r="F2801" s="179">
        <v>46224.24</v>
      </c>
      <c r="G2801" s="53">
        <v>9</v>
      </c>
    </row>
    <row r="2802" spans="1:7" ht="30">
      <c r="A2802" s="176" t="s">
        <v>5915</v>
      </c>
      <c r="B2802" s="177" t="s">
        <v>5916</v>
      </c>
      <c r="C2802" s="178" t="s">
        <v>24</v>
      </c>
      <c r="D2802" s="179">
        <v>52315.68</v>
      </c>
      <c r="E2802" s="179">
        <v>966.72</v>
      </c>
      <c r="F2802" s="179">
        <v>53282.400000000001</v>
      </c>
      <c r="G2802" s="53">
        <v>9</v>
      </c>
    </row>
    <row r="2803" spans="1:7" ht="30">
      <c r="A2803" s="176" t="s">
        <v>5917</v>
      </c>
      <c r="B2803" s="177" t="s">
        <v>5918</v>
      </c>
      <c r="C2803" s="178" t="s">
        <v>24</v>
      </c>
      <c r="D2803" s="179">
        <v>60446.92</v>
      </c>
      <c r="E2803" s="179">
        <v>966.72</v>
      </c>
      <c r="F2803" s="179">
        <v>61413.64</v>
      </c>
      <c r="G2803" s="53">
        <v>9</v>
      </c>
    </row>
    <row r="2804" spans="1:7" ht="30">
      <c r="A2804" s="176" t="s">
        <v>5919</v>
      </c>
      <c r="B2804" s="177" t="s">
        <v>5920</v>
      </c>
      <c r="C2804" s="178" t="s">
        <v>24</v>
      </c>
      <c r="D2804" s="179">
        <v>67361.259999999995</v>
      </c>
      <c r="E2804" s="179">
        <v>966.72</v>
      </c>
      <c r="F2804" s="179">
        <v>68327.98</v>
      </c>
      <c r="G2804" s="53">
        <v>9</v>
      </c>
    </row>
    <row r="2805" spans="1:7" ht="30">
      <c r="A2805" s="176" t="s">
        <v>5921</v>
      </c>
      <c r="B2805" s="177" t="s">
        <v>5922</v>
      </c>
      <c r="C2805" s="178" t="s">
        <v>24</v>
      </c>
      <c r="D2805" s="179">
        <v>4351.5200000000004</v>
      </c>
      <c r="E2805" s="179">
        <v>845.88</v>
      </c>
      <c r="F2805" s="179">
        <v>5197.3999999999996</v>
      </c>
      <c r="G2805" s="53">
        <v>9</v>
      </c>
    </row>
    <row r="2806" spans="1:7" ht="30">
      <c r="A2806" s="176" t="s">
        <v>5923</v>
      </c>
      <c r="B2806" s="177" t="s">
        <v>5924</v>
      </c>
      <c r="C2806" s="178" t="s">
        <v>24</v>
      </c>
      <c r="D2806" s="179">
        <v>5625.77</v>
      </c>
      <c r="E2806" s="179">
        <v>845.88</v>
      </c>
      <c r="F2806" s="179">
        <v>6471.65</v>
      </c>
      <c r="G2806" s="53">
        <v>9</v>
      </c>
    </row>
    <row r="2807" spans="1:7" ht="30">
      <c r="A2807" s="176" t="s">
        <v>5925</v>
      </c>
      <c r="B2807" s="177" t="s">
        <v>5926</v>
      </c>
      <c r="C2807" s="178" t="s">
        <v>24</v>
      </c>
      <c r="D2807" s="179">
        <v>7564.42</v>
      </c>
      <c r="E2807" s="179">
        <v>845.88</v>
      </c>
      <c r="F2807" s="179">
        <v>8410.2999999999993</v>
      </c>
      <c r="G2807" s="53">
        <v>9</v>
      </c>
    </row>
    <row r="2808" spans="1:7" ht="30">
      <c r="A2808" s="176" t="s">
        <v>5927</v>
      </c>
      <c r="B2808" s="177" t="s">
        <v>5928</v>
      </c>
      <c r="C2808" s="178" t="s">
        <v>24</v>
      </c>
      <c r="D2808" s="179">
        <v>4844.25</v>
      </c>
      <c r="E2808" s="179">
        <v>845.88</v>
      </c>
      <c r="F2808" s="179">
        <v>5690.13</v>
      </c>
      <c r="G2808" s="53">
        <v>9</v>
      </c>
    </row>
    <row r="2809" spans="1:7" ht="30">
      <c r="A2809" s="176" t="s">
        <v>5929</v>
      </c>
      <c r="B2809" s="177" t="s">
        <v>5930</v>
      </c>
      <c r="C2809" s="178" t="s">
        <v>24</v>
      </c>
      <c r="D2809" s="179">
        <v>5577.98</v>
      </c>
      <c r="E2809" s="179">
        <v>845.88</v>
      </c>
      <c r="F2809" s="179">
        <v>6423.86</v>
      </c>
      <c r="G2809" s="53">
        <v>9</v>
      </c>
    </row>
    <row r="2810" spans="1:7" ht="30">
      <c r="A2810" s="176" t="s">
        <v>5931</v>
      </c>
      <c r="B2810" s="177" t="s">
        <v>5932</v>
      </c>
      <c r="C2810" s="178" t="s">
        <v>24</v>
      </c>
      <c r="D2810" s="179">
        <v>6622.44</v>
      </c>
      <c r="E2810" s="179">
        <v>845.88</v>
      </c>
      <c r="F2810" s="179">
        <v>7468.32</v>
      </c>
      <c r="G2810" s="53">
        <v>9</v>
      </c>
    </row>
    <row r="2811" spans="1:7" ht="30">
      <c r="A2811" s="176" t="s">
        <v>5933</v>
      </c>
      <c r="B2811" s="177" t="s">
        <v>5934</v>
      </c>
      <c r="C2811" s="178" t="s">
        <v>24</v>
      </c>
      <c r="D2811" s="179">
        <v>7670.27</v>
      </c>
      <c r="E2811" s="179">
        <v>845.88</v>
      </c>
      <c r="F2811" s="179">
        <v>8516.15</v>
      </c>
      <c r="G2811" s="53">
        <v>9</v>
      </c>
    </row>
    <row r="2812" spans="1:7" ht="30">
      <c r="A2812" s="176" t="s">
        <v>5935</v>
      </c>
      <c r="B2812" s="177" t="s">
        <v>5936</v>
      </c>
      <c r="C2812" s="178" t="s">
        <v>24</v>
      </c>
      <c r="D2812" s="179">
        <v>4470.8</v>
      </c>
      <c r="E2812" s="179">
        <v>845.88</v>
      </c>
      <c r="F2812" s="179">
        <v>5316.68</v>
      </c>
      <c r="G2812" s="53">
        <v>9</v>
      </c>
    </row>
    <row r="2813" spans="1:7" ht="30">
      <c r="A2813" s="176" t="s">
        <v>5937</v>
      </c>
      <c r="B2813" s="177" t="s">
        <v>5938</v>
      </c>
      <c r="C2813" s="178" t="s">
        <v>24</v>
      </c>
      <c r="D2813" s="179">
        <v>5079.41</v>
      </c>
      <c r="E2813" s="179">
        <v>845.88</v>
      </c>
      <c r="F2813" s="179">
        <v>5925.29</v>
      </c>
      <c r="G2813" s="53">
        <v>9</v>
      </c>
    </row>
    <row r="2814" spans="1:7" ht="30">
      <c r="A2814" s="176" t="s">
        <v>5939</v>
      </c>
      <c r="B2814" s="177" t="s">
        <v>5940</v>
      </c>
      <c r="C2814" s="178" t="s">
        <v>24</v>
      </c>
      <c r="D2814" s="179">
        <v>5513.14</v>
      </c>
      <c r="E2814" s="179">
        <v>845.88</v>
      </c>
      <c r="F2814" s="179">
        <v>6359.02</v>
      </c>
      <c r="G2814" s="53">
        <v>9</v>
      </c>
    </row>
    <row r="2815" spans="1:7" ht="30">
      <c r="A2815" s="176" t="s">
        <v>5941</v>
      </c>
      <c r="B2815" s="177" t="s">
        <v>5942</v>
      </c>
      <c r="C2815" s="178" t="s">
        <v>24</v>
      </c>
      <c r="D2815" s="179">
        <v>5693.97</v>
      </c>
      <c r="E2815" s="179">
        <v>845.88</v>
      </c>
      <c r="F2815" s="179">
        <v>6539.85</v>
      </c>
      <c r="G2815" s="53">
        <v>9</v>
      </c>
    </row>
    <row r="2816" spans="1:7">
      <c r="A2816" s="176" t="s">
        <v>5943</v>
      </c>
      <c r="B2816" s="177" t="s">
        <v>5944</v>
      </c>
      <c r="C2816" s="178"/>
      <c r="D2816" s="179"/>
      <c r="E2816" s="179"/>
      <c r="F2816" s="179"/>
      <c r="G2816" s="53">
        <v>5</v>
      </c>
    </row>
    <row r="2817" spans="1:7" ht="30">
      <c r="A2817" s="176" t="s">
        <v>5945</v>
      </c>
      <c r="B2817" s="177" t="s">
        <v>5946</v>
      </c>
      <c r="C2817" s="178" t="s">
        <v>24</v>
      </c>
      <c r="D2817" s="179">
        <v>10493.51</v>
      </c>
      <c r="E2817" s="179">
        <v>296.39999999999998</v>
      </c>
      <c r="F2817" s="179">
        <v>10789.91</v>
      </c>
      <c r="G2817" s="53">
        <v>9</v>
      </c>
    </row>
    <row r="2818" spans="1:7" ht="30">
      <c r="A2818" s="176" t="s">
        <v>5947</v>
      </c>
      <c r="B2818" s="177" t="s">
        <v>5948</v>
      </c>
      <c r="C2818" s="178" t="s">
        <v>24</v>
      </c>
      <c r="D2818" s="179">
        <v>19353.34</v>
      </c>
      <c r="E2818" s="179">
        <v>296.39999999999998</v>
      </c>
      <c r="F2818" s="179">
        <v>19649.740000000002</v>
      </c>
      <c r="G2818" s="53">
        <v>9</v>
      </c>
    </row>
    <row r="2819" spans="1:7" ht="30">
      <c r="A2819" s="176" t="s">
        <v>5949</v>
      </c>
      <c r="B2819" s="177" t="s">
        <v>5950</v>
      </c>
      <c r="C2819" s="178" t="s">
        <v>24</v>
      </c>
      <c r="D2819" s="179">
        <v>5506.63</v>
      </c>
      <c r="E2819" s="179">
        <v>296.39999999999998</v>
      </c>
      <c r="F2819" s="179">
        <v>5803.03</v>
      </c>
      <c r="G2819" s="53">
        <v>9</v>
      </c>
    </row>
    <row r="2820" spans="1:7" ht="30">
      <c r="A2820" s="176" t="s">
        <v>5951</v>
      </c>
      <c r="B2820" s="177" t="s">
        <v>5952</v>
      </c>
      <c r="C2820" s="178" t="s">
        <v>24</v>
      </c>
      <c r="D2820" s="179">
        <v>2365.86</v>
      </c>
      <c r="E2820" s="179">
        <v>296.39999999999998</v>
      </c>
      <c r="F2820" s="179">
        <v>2662.26</v>
      </c>
      <c r="G2820" s="53">
        <v>9</v>
      </c>
    </row>
    <row r="2821" spans="1:7" ht="30">
      <c r="A2821" s="176" t="s">
        <v>5953</v>
      </c>
      <c r="B2821" s="177" t="s">
        <v>5954</v>
      </c>
      <c r="C2821" s="178" t="s">
        <v>24</v>
      </c>
      <c r="D2821" s="179">
        <v>53975.07</v>
      </c>
      <c r="E2821" s="179">
        <v>296.39999999999998</v>
      </c>
      <c r="F2821" s="179">
        <v>54271.47</v>
      </c>
      <c r="G2821" s="53">
        <v>9</v>
      </c>
    </row>
    <row r="2822" spans="1:7" ht="30">
      <c r="A2822" s="176" t="s">
        <v>5955</v>
      </c>
      <c r="B2822" s="177" t="s">
        <v>5956</v>
      </c>
      <c r="C2822" s="178" t="s">
        <v>24</v>
      </c>
      <c r="D2822" s="179">
        <v>3698.38</v>
      </c>
      <c r="E2822" s="179">
        <v>296.39999999999998</v>
      </c>
      <c r="F2822" s="179">
        <v>3994.78</v>
      </c>
      <c r="G2822" s="53">
        <v>9</v>
      </c>
    </row>
    <row r="2823" spans="1:7" ht="30">
      <c r="A2823" s="176" t="s">
        <v>5957</v>
      </c>
      <c r="B2823" s="177" t="s">
        <v>5958</v>
      </c>
      <c r="C2823" s="178" t="s">
        <v>24</v>
      </c>
      <c r="D2823" s="179">
        <v>12215.51</v>
      </c>
      <c r="E2823" s="179">
        <v>296.39999999999998</v>
      </c>
      <c r="F2823" s="179">
        <v>12511.91</v>
      </c>
      <c r="G2823" s="53">
        <v>9</v>
      </c>
    </row>
    <row r="2824" spans="1:7" ht="30">
      <c r="A2824" s="176" t="s">
        <v>5959</v>
      </c>
      <c r="B2824" s="177" t="s">
        <v>5960</v>
      </c>
      <c r="C2824" s="178" t="s">
        <v>24</v>
      </c>
      <c r="D2824" s="179">
        <v>5316.05</v>
      </c>
      <c r="E2824" s="179">
        <v>296.39999999999998</v>
      </c>
      <c r="F2824" s="179">
        <v>5612.45</v>
      </c>
      <c r="G2824" s="53">
        <v>9</v>
      </c>
    </row>
    <row r="2825" spans="1:7" ht="30">
      <c r="A2825" s="176" t="s">
        <v>5961</v>
      </c>
      <c r="B2825" s="177" t="s">
        <v>5962</v>
      </c>
      <c r="C2825" s="178" t="s">
        <v>24</v>
      </c>
      <c r="D2825" s="179">
        <v>20548.53</v>
      </c>
      <c r="E2825" s="179">
        <v>296.39999999999998</v>
      </c>
      <c r="F2825" s="179">
        <v>20844.93</v>
      </c>
      <c r="G2825" s="53">
        <v>9</v>
      </c>
    </row>
    <row r="2826" spans="1:7" ht="30">
      <c r="A2826" s="176" t="s">
        <v>5963</v>
      </c>
      <c r="B2826" s="177" t="s">
        <v>5964</v>
      </c>
      <c r="C2826" s="178" t="s">
        <v>24</v>
      </c>
      <c r="D2826" s="179">
        <v>3562.73</v>
      </c>
      <c r="E2826" s="179">
        <v>296.39999999999998</v>
      </c>
      <c r="F2826" s="179">
        <v>3859.13</v>
      </c>
      <c r="G2826" s="53">
        <v>9</v>
      </c>
    </row>
    <row r="2827" spans="1:7" ht="30">
      <c r="A2827" s="176" t="s">
        <v>5965</v>
      </c>
      <c r="B2827" s="177" t="s">
        <v>5966</v>
      </c>
      <c r="C2827" s="178" t="s">
        <v>24</v>
      </c>
      <c r="D2827" s="179">
        <v>5542.43</v>
      </c>
      <c r="E2827" s="179">
        <v>296.39999999999998</v>
      </c>
      <c r="F2827" s="179">
        <v>5838.83</v>
      </c>
      <c r="G2827" s="53">
        <v>9</v>
      </c>
    </row>
    <row r="2828" spans="1:7" ht="30">
      <c r="A2828" s="176" t="s">
        <v>5967</v>
      </c>
      <c r="B2828" s="177" t="s">
        <v>5968</v>
      </c>
      <c r="C2828" s="178" t="s">
        <v>24</v>
      </c>
      <c r="D2828" s="179">
        <v>5746.71</v>
      </c>
      <c r="E2828" s="179">
        <v>296.39999999999998</v>
      </c>
      <c r="F2828" s="179">
        <v>6043.11</v>
      </c>
      <c r="G2828" s="53">
        <v>9</v>
      </c>
    </row>
    <row r="2829" spans="1:7" ht="30">
      <c r="A2829" s="176" t="s">
        <v>551</v>
      </c>
      <c r="B2829" s="177" t="s">
        <v>5969</v>
      </c>
      <c r="C2829" s="178" t="s">
        <v>24</v>
      </c>
      <c r="D2829" s="179">
        <v>8887.25</v>
      </c>
      <c r="E2829" s="179">
        <v>296.39999999999998</v>
      </c>
      <c r="F2829" s="179">
        <v>9183.65</v>
      </c>
      <c r="G2829" s="53">
        <v>9</v>
      </c>
    </row>
    <row r="2830" spans="1:7" ht="30">
      <c r="A2830" s="176" t="s">
        <v>5970</v>
      </c>
      <c r="B2830" s="177" t="s">
        <v>5971</v>
      </c>
      <c r="C2830" s="178" t="s">
        <v>24</v>
      </c>
      <c r="D2830" s="179">
        <v>6084.92</v>
      </c>
      <c r="E2830" s="179">
        <v>296.39999999999998</v>
      </c>
      <c r="F2830" s="179">
        <v>6381.32</v>
      </c>
      <c r="G2830" s="53">
        <v>9</v>
      </c>
    </row>
    <row r="2831" spans="1:7" ht="30">
      <c r="A2831" s="176" t="s">
        <v>5972</v>
      </c>
      <c r="B2831" s="177" t="s">
        <v>5973</v>
      </c>
      <c r="C2831" s="178" t="s">
        <v>24</v>
      </c>
      <c r="D2831" s="179">
        <v>2469.65</v>
      </c>
      <c r="E2831" s="179">
        <v>296.39999999999998</v>
      </c>
      <c r="F2831" s="179">
        <v>2766.05</v>
      </c>
      <c r="G2831" s="53">
        <v>9</v>
      </c>
    </row>
    <row r="2832" spans="1:7" ht="30">
      <c r="A2832" s="176" t="s">
        <v>5974</v>
      </c>
      <c r="B2832" s="177" t="s">
        <v>5975</v>
      </c>
      <c r="C2832" s="178" t="s">
        <v>24</v>
      </c>
      <c r="D2832" s="179">
        <v>1746.97</v>
      </c>
      <c r="E2832" s="179">
        <v>296.39999999999998</v>
      </c>
      <c r="F2832" s="179">
        <v>2043.37</v>
      </c>
      <c r="G2832" s="53">
        <v>9</v>
      </c>
    </row>
    <row r="2833" spans="1:7" ht="30">
      <c r="A2833" s="176" t="s">
        <v>5976</v>
      </c>
      <c r="B2833" s="177" t="s">
        <v>5977</v>
      </c>
      <c r="C2833" s="178" t="s">
        <v>24</v>
      </c>
      <c r="D2833" s="179">
        <v>21556.98</v>
      </c>
      <c r="E2833" s="179">
        <v>296.39999999999998</v>
      </c>
      <c r="F2833" s="179">
        <v>21853.38</v>
      </c>
      <c r="G2833" s="53">
        <v>9</v>
      </c>
    </row>
    <row r="2834" spans="1:7" ht="30">
      <c r="A2834" s="176" t="s">
        <v>5978</v>
      </c>
      <c r="B2834" s="177" t="s">
        <v>5979</v>
      </c>
      <c r="C2834" s="178" t="s">
        <v>24</v>
      </c>
      <c r="D2834" s="179">
        <v>15342.71</v>
      </c>
      <c r="E2834" s="179">
        <v>296.39999999999998</v>
      </c>
      <c r="F2834" s="179">
        <v>15639.11</v>
      </c>
      <c r="G2834" s="53">
        <v>9</v>
      </c>
    </row>
    <row r="2835" spans="1:7" ht="30">
      <c r="A2835" s="176" t="s">
        <v>5980</v>
      </c>
      <c r="B2835" s="177" t="s">
        <v>5981</v>
      </c>
      <c r="C2835" s="178" t="s">
        <v>24</v>
      </c>
      <c r="D2835" s="179">
        <v>2146.0300000000002</v>
      </c>
      <c r="E2835" s="179">
        <v>296.39999999999998</v>
      </c>
      <c r="F2835" s="179">
        <v>2442.4299999999998</v>
      </c>
      <c r="G2835" s="53">
        <v>9</v>
      </c>
    </row>
    <row r="2836" spans="1:7" ht="30">
      <c r="A2836" s="176" t="s">
        <v>5982</v>
      </c>
      <c r="B2836" s="177" t="s">
        <v>5983</v>
      </c>
      <c r="C2836" s="178" t="s">
        <v>24</v>
      </c>
      <c r="D2836" s="179">
        <v>28119.02</v>
      </c>
      <c r="E2836" s="179">
        <v>296.39999999999998</v>
      </c>
      <c r="F2836" s="179">
        <v>28415.42</v>
      </c>
      <c r="G2836" s="53">
        <v>9</v>
      </c>
    </row>
    <row r="2837" spans="1:7" ht="30">
      <c r="A2837" s="176" t="s">
        <v>5984</v>
      </c>
      <c r="B2837" s="177" t="s">
        <v>5985</v>
      </c>
      <c r="C2837" s="178" t="s">
        <v>24</v>
      </c>
      <c r="D2837" s="179">
        <v>30279.31</v>
      </c>
      <c r="E2837" s="179">
        <v>296.39999999999998</v>
      </c>
      <c r="F2837" s="179">
        <v>30575.71</v>
      </c>
      <c r="G2837" s="53">
        <v>9</v>
      </c>
    </row>
    <row r="2838" spans="1:7" ht="30">
      <c r="A2838" s="176" t="s">
        <v>5986</v>
      </c>
      <c r="B2838" s="177" t="s">
        <v>5987</v>
      </c>
      <c r="C2838" s="178" t="s">
        <v>24</v>
      </c>
      <c r="D2838" s="179">
        <v>2161.7600000000002</v>
      </c>
      <c r="E2838" s="179">
        <v>296.39999999999998</v>
      </c>
      <c r="F2838" s="179">
        <v>2458.16</v>
      </c>
      <c r="G2838" s="53">
        <v>9</v>
      </c>
    </row>
    <row r="2839" spans="1:7" ht="30">
      <c r="A2839" s="176" t="s">
        <v>5988</v>
      </c>
      <c r="B2839" s="177" t="s">
        <v>5989</v>
      </c>
      <c r="C2839" s="178" t="s">
        <v>24</v>
      </c>
      <c r="D2839" s="179">
        <v>4466.9799999999996</v>
      </c>
      <c r="E2839" s="179">
        <v>296.39999999999998</v>
      </c>
      <c r="F2839" s="179">
        <v>4763.38</v>
      </c>
      <c r="G2839" s="53">
        <v>9</v>
      </c>
    </row>
    <row r="2840" spans="1:7">
      <c r="A2840" s="176" t="s">
        <v>5990</v>
      </c>
      <c r="B2840" s="177" t="s">
        <v>5991</v>
      </c>
      <c r="C2840" s="178"/>
      <c r="D2840" s="179"/>
      <c r="E2840" s="179"/>
      <c r="F2840" s="179"/>
      <c r="G2840" s="53">
        <v>5</v>
      </c>
    </row>
    <row r="2841" spans="1:7" ht="30">
      <c r="A2841" s="176" t="s">
        <v>5992</v>
      </c>
      <c r="B2841" s="177" t="s">
        <v>5993</v>
      </c>
      <c r="C2841" s="178" t="s">
        <v>24</v>
      </c>
      <c r="D2841" s="179">
        <v>10441.049999999999</v>
      </c>
      <c r="E2841" s="179">
        <v>632.04</v>
      </c>
      <c r="F2841" s="179">
        <v>11073.09</v>
      </c>
      <c r="G2841" s="53">
        <v>9</v>
      </c>
    </row>
    <row r="2842" spans="1:7" ht="30">
      <c r="A2842" s="176" t="s">
        <v>5994</v>
      </c>
      <c r="B2842" s="177" t="s">
        <v>5995</v>
      </c>
      <c r="C2842" s="178" t="s">
        <v>24</v>
      </c>
      <c r="D2842" s="179">
        <v>9768.27</v>
      </c>
      <c r="E2842" s="179">
        <v>632.04</v>
      </c>
      <c r="F2842" s="179">
        <v>10400.31</v>
      </c>
      <c r="G2842" s="53">
        <v>9</v>
      </c>
    </row>
    <row r="2843" spans="1:7" ht="30">
      <c r="A2843" s="176" t="s">
        <v>5996</v>
      </c>
      <c r="B2843" s="177" t="s">
        <v>5997</v>
      </c>
      <c r="C2843" s="178" t="s">
        <v>24</v>
      </c>
      <c r="D2843" s="179">
        <v>18897.39</v>
      </c>
      <c r="E2843" s="179">
        <v>632.04</v>
      </c>
      <c r="F2843" s="179">
        <v>19529.43</v>
      </c>
      <c r="G2843" s="53">
        <v>9</v>
      </c>
    </row>
    <row r="2844" spans="1:7" ht="30">
      <c r="A2844" s="176" t="s">
        <v>5998</v>
      </c>
      <c r="B2844" s="177" t="s">
        <v>5999</v>
      </c>
      <c r="C2844" s="178" t="s">
        <v>24</v>
      </c>
      <c r="D2844" s="179">
        <v>10446.49</v>
      </c>
      <c r="E2844" s="179">
        <v>632.04</v>
      </c>
      <c r="F2844" s="179">
        <v>11078.53</v>
      </c>
      <c r="G2844" s="53">
        <v>9</v>
      </c>
    </row>
    <row r="2845" spans="1:7" ht="30">
      <c r="A2845" s="176" t="s">
        <v>6000</v>
      </c>
      <c r="B2845" s="177" t="s">
        <v>6001</v>
      </c>
      <c r="C2845" s="178" t="s">
        <v>24</v>
      </c>
      <c r="D2845" s="179">
        <v>11576.4</v>
      </c>
      <c r="E2845" s="179">
        <v>632.04</v>
      </c>
      <c r="F2845" s="179">
        <v>12208.44</v>
      </c>
      <c r="G2845" s="53">
        <v>9</v>
      </c>
    </row>
    <row r="2846" spans="1:7" ht="30">
      <c r="A2846" s="176" t="s">
        <v>6002</v>
      </c>
      <c r="B2846" s="177" t="s">
        <v>6003</v>
      </c>
      <c r="C2846" s="178" t="s">
        <v>24</v>
      </c>
      <c r="D2846" s="179">
        <v>17092.349999999999</v>
      </c>
      <c r="E2846" s="179">
        <v>632.04</v>
      </c>
      <c r="F2846" s="179">
        <v>17724.39</v>
      </c>
      <c r="G2846" s="53">
        <v>9</v>
      </c>
    </row>
    <row r="2847" spans="1:7" ht="45">
      <c r="A2847" s="176" t="s">
        <v>6004</v>
      </c>
      <c r="B2847" s="177" t="s">
        <v>6005</v>
      </c>
      <c r="C2847" s="178" t="s">
        <v>24</v>
      </c>
      <c r="D2847" s="179">
        <v>7409.61</v>
      </c>
      <c r="E2847" s="179">
        <v>421.36</v>
      </c>
      <c r="F2847" s="179">
        <v>7830.97</v>
      </c>
      <c r="G2847" s="53">
        <v>9</v>
      </c>
    </row>
    <row r="2848" spans="1:7" ht="45">
      <c r="A2848" s="176" t="s">
        <v>6006</v>
      </c>
      <c r="B2848" s="177" t="s">
        <v>6007</v>
      </c>
      <c r="C2848" s="178" t="s">
        <v>24</v>
      </c>
      <c r="D2848" s="179">
        <v>10838.48</v>
      </c>
      <c r="E2848" s="179">
        <v>421.36</v>
      </c>
      <c r="F2848" s="179">
        <v>11259.84</v>
      </c>
      <c r="G2848" s="53">
        <v>9</v>
      </c>
    </row>
    <row r="2849" spans="1:7" ht="30">
      <c r="A2849" s="176" t="s">
        <v>6008</v>
      </c>
      <c r="B2849" s="177" t="s">
        <v>6009</v>
      </c>
      <c r="C2849" s="178" t="s">
        <v>24</v>
      </c>
      <c r="D2849" s="179">
        <v>2707.82</v>
      </c>
      <c r="E2849" s="179">
        <v>421.36</v>
      </c>
      <c r="F2849" s="179">
        <v>3129.18</v>
      </c>
      <c r="G2849" s="53">
        <v>9</v>
      </c>
    </row>
    <row r="2850" spans="1:7" ht="30">
      <c r="A2850" s="176" t="s">
        <v>6010</v>
      </c>
      <c r="B2850" s="177" t="s">
        <v>6011</v>
      </c>
      <c r="C2850" s="178" t="s">
        <v>24</v>
      </c>
      <c r="D2850" s="179">
        <v>3547.69</v>
      </c>
      <c r="E2850" s="179">
        <v>421.36</v>
      </c>
      <c r="F2850" s="179">
        <v>3969.05</v>
      </c>
      <c r="G2850" s="53">
        <v>9</v>
      </c>
    </row>
    <row r="2851" spans="1:7" ht="30">
      <c r="A2851" s="176" t="s">
        <v>6012</v>
      </c>
      <c r="B2851" s="177" t="s">
        <v>6013</v>
      </c>
      <c r="C2851" s="178" t="s">
        <v>24</v>
      </c>
      <c r="D2851" s="179">
        <v>6745.79</v>
      </c>
      <c r="E2851" s="179">
        <v>421.36</v>
      </c>
      <c r="F2851" s="179">
        <v>7167.15</v>
      </c>
      <c r="G2851" s="53">
        <v>9</v>
      </c>
    </row>
    <row r="2852" spans="1:7" ht="45">
      <c r="A2852" s="176" t="s">
        <v>6014</v>
      </c>
      <c r="B2852" s="177" t="s">
        <v>6015</v>
      </c>
      <c r="C2852" s="178" t="s">
        <v>24</v>
      </c>
      <c r="D2852" s="179">
        <v>4168.24</v>
      </c>
      <c r="E2852" s="179">
        <v>421.36</v>
      </c>
      <c r="F2852" s="179">
        <v>4589.6000000000004</v>
      </c>
      <c r="G2852" s="53">
        <v>9</v>
      </c>
    </row>
    <row r="2853" spans="1:7" ht="30">
      <c r="A2853" s="176" t="s">
        <v>6016</v>
      </c>
      <c r="B2853" s="177" t="s">
        <v>6017</v>
      </c>
      <c r="C2853" s="178" t="s">
        <v>24</v>
      </c>
      <c r="D2853" s="179">
        <v>14351.96</v>
      </c>
      <c r="E2853" s="179">
        <v>421.36</v>
      </c>
      <c r="F2853" s="179">
        <v>14773.32</v>
      </c>
      <c r="G2853" s="53">
        <v>9</v>
      </c>
    </row>
    <row r="2854" spans="1:7" ht="30">
      <c r="A2854" s="176" t="s">
        <v>6018</v>
      </c>
      <c r="B2854" s="177" t="s">
        <v>6019</v>
      </c>
      <c r="C2854" s="178" t="s">
        <v>24</v>
      </c>
      <c r="D2854" s="179">
        <v>28400.62</v>
      </c>
      <c r="E2854" s="179">
        <v>421.36</v>
      </c>
      <c r="F2854" s="179">
        <v>28821.98</v>
      </c>
      <c r="G2854" s="53">
        <v>9</v>
      </c>
    </row>
    <row r="2855" spans="1:7" ht="45">
      <c r="A2855" s="176" t="s">
        <v>6020</v>
      </c>
      <c r="B2855" s="177" t="s">
        <v>6021</v>
      </c>
      <c r="C2855" s="178" t="s">
        <v>24</v>
      </c>
      <c r="D2855" s="179">
        <v>8132.67</v>
      </c>
      <c r="E2855" s="179">
        <v>421.36</v>
      </c>
      <c r="F2855" s="179">
        <v>8554.0300000000007</v>
      </c>
      <c r="G2855" s="53">
        <v>9</v>
      </c>
    </row>
    <row r="2856" spans="1:7" ht="30">
      <c r="A2856" s="176" t="s">
        <v>6022</v>
      </c>
      <c r="B2856" s="177" t="s">
        <v>6023</v>
      </c>
      <c r="C2856" s="178" t="s">
        <v>24</v>
      </c>
      <c r="D2856" s="179">
        <v>30798.91</v>
      </c>
      <c r="E2856" s="179">
        <v>421.36</v>
      </c>
      <c r="F2856" s="179">
        <v>31220.27</v>
      </c>
      <c r="G2856" s="53">
        <v>9</v>
      </c>
    </row>
    <row r="2857" spans="1:7">
      <c r="A2857" s="176" t="s">
        <v>6024</v>
      </c>
      <c r="B2857" s="177" t="s">
        <v>6025</v>
      </c>
      <c r="C2857" s="178"/>
      <c r="D2857" s="179"/>
      <c r="E2857" s="179"/>
      <c r="F2857" s="179"/>
      <c r="G2857" s="53">
        <v>5</v>
      </c>
    </row>
    <row r="2858" spans="1:7">
      <c r="A2858" s="176" t="s">
        <v>6026</v>
      </c>
      <c r="B2858" s="177" t="s">
        <v>6027</v>
      </c>
      <c r="C2858" s="178" t="s">
        <v>24</v>
      </c>
      <c r="D2858" s="179">
        <v>3751.42</v>
      </c>
      <c r="E2858" s="179">
        <v>148.19999999999999</v>
      </c>
      <c r="F2858" s="179">
        <v>3899.62</v>
      </c>
      <c r="G2858" s="53">
        <v>9</v>
      </c>
    </row>
    <row r="2859" spans="1:7">
      <c r="A2859" s="176" t="s">
        <v>6028</v>
      </c>
      <c r="B2859" s="177" t="s">
        <v>6029</v>
      </c>
      <c r="C2859" s="178"/>
      <c r="D2859" s="179"/>
      <c r="E2859" s="179"/>
      <c r="F2859" s="179"/>
      <c r="G2859" s="53">
        <v>5</v>
      </c>
    </row>
    <row r="2860" spans="1:7" ht="30">
      <c r="A2860" s="176" t="s">
        <v>6030</v>
      </c>
      <c r="B2860" s="177" t="s">
        <v>6031</v>
      </c>
      <c r="C2860" s="178" t="s">
        <v>24</v>
      </c>
      <c r="D2860" s="179">
        <v>30.1</v>
      </c>
      <c r="E2860" s="179">
        <v>14.26</v>
      </c>
      <c r="F2860" s="179">
        <v>44.36</v>
      </c>
      <c r="G2860" s="53">
        <v>9</v>
      </c>
    </row>
    <row r="2861" spans="1:7" ht="30">
      <c r="A2861" s="176" t="s">
        <v>6032</v>
      </c>
      <c r="B2861" s="177" t="s">
        <v>6033</v>
      </c>
      <c r="C2861" s="178" t="s">
        <v>24</v>
      </c>
      <c r="D2861" s="179">
        <v>758.98</v>
      </c>
      <c r="E2861" s="179">
        <v>52.67</v>
      </c>
      <c r="F2861" s="179">
        <v>811.65</v>
      </c>
      <c r="G2861" s="53">
        <v>9</v>
      </c>
    </row>
    <row r="2862" spans="1:7">
      <c r="A2862" s="176" t="s">
        <v>6034</v>
      </c>
      <c r="B2862" s="177" t="s">
        <v>6035</v>
      </c>
      <c r="C2862" s="178" t="s">
        <v>24</v>
      </c>
      <c r="D2862" s="179">
        <v>347.97</v>
      </c>
      <c r="E2862" s="179">
        <v>26.34</v>
      </c>
      <c r="F2862" s="179">
        <v>374.31</v>
      </c>
      <c r="G2862" s="53">
        <v>9</v>
      </c>
    </row>
    <row r="2863" spans="1:7">
      <c r="A2863" s="176" t="s">
        <v>6036</v>
      </c>
      <c r="B2863" s="177" t="s">
        <v>6037</v>
      </c>
      <c r="C2863" s="178" t="s">
        <v>24</v>
      </c>
      <c r="D2863" s="179">
        <v>601.97</v>
      </c>
      <c r="E2863" s="179">
        <v>26.34</v>
      </c>
      <c r="F2863" s="179">
        <v>628.30999999999995</v>
      </c>
      <c r="G2863" s="53">
        <v>9</v>
      </c>
    </row>
    <row r="2864" spans="1:7" ht="30">
      <c r="A2864" s="176" t="s">
        <v>6038</v>
      </c>
      <c r="B2864" s="177" t="s">
        <v>6039</v>
      </c>
      <c r="C2864" s="178" t="s">
        <v>24</v>
      </c>
      <c r="D2864" s="179">
        <v>74.739999999999995</v>
      </c>
      <c r="E2864" s="179">
        <v>10.54</v>
      </c>
      <c r="F2864" s="179">
        <v>85.28</v>
      </c>
      <c r="G2864" s="53">
        <v>9</v>
      </c>
    </row>
    <row r="2865" spans="1:7" ht="30">
      <c r="A2865" s="176" t="s">
        <v>6040</v>
      </c>
      <c r="B2865" s="177" t="s">
        <v>6041</v>
      </c>
      <c r="C2865" s="178" t="s">
        <v>24</v>
      </c>
      <c r="D2865" s="179">
        <v>422.15</v>
      </c>
      <c r="E2865" s="179">
        <v>26.34</v>
      </c>
      <c r="F2865" s="179">
        <v>448.49</v>
      </c>
      <c r="G2865" s="53">
        <v>9</v>
      </c>
    </row>
    <row r="2866" spans="1:7">
      <c r="A2866" s="176" t="s">
        <v>6042</v>
      </c>
      <c r="B2866" s="177" t="s">
        <v>6043</v>
      </c>
      <c r="C2866" s="178"/>
      <c r="D2866" s="179"/>
      <c r="E2866" s="179"/>
      <c r="F2866" s="179"/>
      <c r="G2866" s="53">
        <v>2</v>
      </c>
    </row>
    <row r="2867" spans="1:7">
      <c r="A2867" s="176" t="s">
        <v>6044</v>
      </c>
      <c r="B2867" s="177" t="s">
        <v>6045</v>
      </c>
      <c r="C2867" s="178"/>
      <c r="D2867" s="179"/>
      <c r="E2867" s="179"/>
      <c r="F2867" s="179"/>
      <c r="G2867" s="53">
        <v>5</v>
      </c>
    </row>
    <row r="2868" spans="1:7">
      <c r="A2868" s="176" t="s">
        <v>6046</v>
      </c>
      <c r="B2868" s="177" t="s">
        <v>6047</v>
      </c>
      <c r="C2868" s="178" t="s">
        <v>24</v>
      </c>
      <c r="D2868" s="179">
        <v>762.78</v>
      </c>
      <c r="E2868" s="179">
        <v>63.39</v>
      </c>
      <c r="F2868" s="179">
        <v>826.17</v>
      </c>
      <c r="G2868" s="53">
        <v>9</v>
      </c>
    </row>
    <row r="2869" spans="1:7" ht="30">
      <c r="A2869" s="176" t="s">
        <v>6048</v>
      </c>
      <c r="B2869" s="177" t="s">
        <v>6049</v>
      </c>
      <c r="C2869" s="178" t="s">
        <v>24</v>
      </c>
      <c r="D2869" s="179">
        <v>989.69</v>
      </c>
      <c r="E2869" s="179">
        <v>74.099999999999994</v>
      </c>
      <c r="F2869" s="179">
        <v>1063.79</v>
      </c>
      <c r="G2869" s="53">
        <v>9</v>
      </c>
    </row>
    <row r="2870" spans="1:7">
      <c r="A2870" s="176" t="s">
        <v>6050</v>
      </c>
      <c r="B2870" s="177" t="s">
        <v>6051</v>
      </c>
      <c r="C2870" s="178" t="s">
        <v>24</v>
      </c>
      <c r="D2870" s="179">
        <v>245.64</v>
      </c>
      <c r="E2870" s="179">
        <v>63.39</v>
      </c>
      <c r="F2870" s="179">
        <v>309.02999999999997</v>
      </c>
      <c r="G2870" s="53">
        <v>9</v>
      </c>
    </row>
    <row r="2871" spans="1:7">
      <c r="A2871" s="176" t="s">
        <v>34234</v>
      </c>
      <c r="B2871" s="177" t="s">
        <v>34235</v>
      </c>
      <c r="C2871" s="178" t="s">
        <v>24</v>
      </c>
      <c r="D2871" s="179">
        <v>297.39</v>
      </c>
      <c r="E2871" s="179">
        <v>66.599999999999994</v>
      </c>
      <c r="F2871" s="179">
        <v>363.99</v>
      </c>
      <c r="G2871" s="53">
        <v>9</v>
      </c>
    </row>
    <row r="2872" spans="1:7" ht="30">
      <c r="A2872" s="176" t="s">
        <v>6052</v>
      </c>
      <c r="B2872" s="177" t="s">
        <v>34236</v>
      </c>
      <c r="C2872" s="178" t="s">
        <v>24</v>
      </c>
      <c r="D2872" s="179">
        <v>415.01</v>
      </c>
      <c r="E2872" s="179">
        <v>63.39</v>
      </c>
      <c r="F2872" s="179">
        <v>478.4</v>
      </c>
      <c r="G2872" s="53">
        <v>9</v>
      </c>
    </row>
    <row r="2873" spans="1:7" ht="30">
      <c r="A2873" s="176" t="s">
        <v>34237</v>
      </c>
      <c r="B2873" s="177" t="s">
        <v>34238</v>
      </c>
      <c r="C2873" s="178" t="s">
        <v>24</v>
      </c>
      <c r="D2873" s="179">
        <v>466.76</v>
      </c>
      <c r="E2873" s="179">
        <v>66.599999999999994</v>
      </c>
      <c r="F2873" s="179">
        <v>533.36</v>
      </c>
      <c r="G2873" s="53">
        <v>9</v>
      </c>
    </row>
    <row r="2874" spans="1:7">
      <c r="A2874" s="176" t="s">
        <v>6053</v>
      </c>
      <c r="B2874" s="177" t="s">
        <v>6054</v>
      </c>
      <c r="C2874" s="178" t="s">
        <v>24</v>
      </c>
      <c r="D2874" s="179">
        <v>107.06</v>
      </c>
      <c r="E2874" s="179">
        <v>74.099999999999994</v>
      </c>
      <c r="F2874" s="179">
        <v>181.16</v>
      </c>
      <c r="G2874" s="53">
        <v>9</v>
      </c>
    </row>
    <row r="2875" spans="1:7">
      <c r="A2875" s="176" t="s">
        <v>6055</v>
      </c>
      <c r="B2875" s="177" t="s">
        <v>6056</v>
      </c>
      <c r="C2875" s="178" t="s">
        <v>24</v>
      </c>
      <c r="D2875" s="179">
        <v>403.79</v>
      </c>
      <c r="E2875" s="179">
        <v>74.099999999999994</v>
      </c>
      <c r="F2875" s="179">
        <v>477.89</v>
      </c>
      <c r="G2875" s="53">
        <v>9</v>
      </c>
    </row>
    <row r="2876" spans="1:7" ht="30">
      <c r="A2876" s="176" t="s">
        <v>6057</v>
      </c>
      <c r="B2876" s="177" t="s">
        <v>6058</v>
      </c>
      <c r="C2876" s="178" t="s">
        <v>24</v>
      </c>
      <c r="D2876" s="179">
        <v>898.19</v>
      </c>
      <c r="E2876" s="179">
        <v>74.099999999999994</v>
      </c>
      <c r="F2876" s="179">
        <v>972.29</v>
      </c>
      <c r="G2876" s="53">
        <v>9</v>
      </c>
    </row>
    <row r="2877" spans="1:7">
      <c r="A2877" s="176" t="s">
        <v>6059</v>
      </c>
      <c r="B2877" s="177" t="s">
        <v>6060</v>
      </c>
      <c r="C2877" s="178" t="s">
        <v>24</v>
      </c>
      <c r="D2877" s="179">
        <v>47.1</v>
      </c>
      <c r="E2877" s="179">
        <v>26.34</v>
      </c>
      <c r="F2877" s="179">
        <v>73.44</v>
      </c>
      <c r="G2877" s="53">
        <v>9</v>
      </c>
    </row>
    <row r="2878" spans="1:7">
      <c r="A2878" s="176" t="s">
        <v>6061</v>
      </c>
      <c r="B2878" s="177" t="s">
        <v>6062</v>
      </c>
      <c r="C2878" s="178" t="s">
        <v>24</v>
      </c>
      <c r="D2878" s="179">
        <v>406.35</v>
      </c>
      <c r="E2878" s="179">
        <v>74.099999999999994</v>
      </c>
      <c r="F2878" s="179">
        <v>480.45</v>
      </c>
      <c r="G2878" s="53">
        <v>9</v>
      </c>
    </row>
    <row r="2879" spans="1:7">
      <c r="A2879" s="176" t="s">
        <v>6063</v>
      </c>
      <c r="B2879" s="177" t="s">
        <v>6064</v>
      </c>
      <c r="C2879" s="178" t="s">
        <v>24</v>
      </c>
      <c r="D2879" s="179">
        <v>526.59</v>
      </c>
      <c r="E2879" s="179">
        <v>74.099999999999994</v>
      </c>
      <c r="F2879" s="179">
        <v>600.69000000000005</v>
      </c>
      <c r="G2879" s="53">
        <v>9</v>
      </c>
    </row>
    <row r="2880" spans="1:7">
      <c r="A2880" s="176" t="s">
        <v>6065</v>
      </c>
      <c r="B2880" s="177" t="s">
        <v>6066</v>
      </c>
      <c r="C2880" s="178" t="s">
        <v>24</v>
      </c>
      <c r="D2880" s="179">
        <v>106.64</v>
      </c>
      <c r="E2880" s="179">
        <v>26.34</v>
      </c>
      <c r="F2880" s="179">
        <v>132.97999999999999</v>
      </c>
      <c r="G2880" s="53">
        <v>9</v>
      </c>
    </row>
    <row r="2881" spans="1:7">
      <c r="A2881" s="176" t="s">
        <v>6067</v>
      </c>
      <c r="B2881" s="177" t="s">
        <v>6068</v>
      </c>
      <c r="C2881" s="178" t="s">
        <v>24</v>
      </c>
      <c r="D2881" s="179">
        <v>831.21</v>
      </c>
      <c r="E2881" s="179">
        <v>158.01</v>
      </c>
      <c r="F2881" s="179">
        <v>989.22</v>
      </c>
      <c r="G2881" s="53">
        <v>9</v>
      </c>
    </row>
    <row r="2882" spans="1:7">
      <c r="A2882" s="176" t="s">
        <v>6069</v>
      </c>
      <c r="B2882" s="177" t="s">
        <v>6070</v>
      </c>
      <c r="C2882" s="178" t="s">
        <v>24</v>
      </c>
      <c r="D2882" s="179">
        <v>566.33000000000004</v>
      </c>
      <c r="E2882" s="179">
        <v>158.01</v>
      </c>
      <c r="F2882" s="179">
        <v>724.34</v>
      </c>
      <c r="G2882" s="53">
        <v>9</v>
      </c>
    </row>
    <row r="2883" spans="1:7">
      <c r="A2883" s="176" t="s">
        <v>6071</v>
      </c>
      <c r="B2883" s="177" t="s">
        <v>6072</v>
      </c>
      <c r="C2883" s="178" t="s">
        <v>24</v>
      </c>
      <c r="D2883" s="179">
        <v>191.19</v>
      </c>
      <c r="E2883" s="179">
        <v>52.67</v>
      </c>
      <c r="F2883" s="179">
        <v>243.86</v>
      </c>
      <c r="G2883" s="53">
        <v>9</v>
      </c>
    </row>
    <row r="2884" spans="1:7">
      <c r="A2884" s="176" t="s">
        <v>6073</v>
      </c>
      <c r="B2884" s="177" t="s">
        <v>6074</v>
      </c>
      <c r="C2884" s="178" t="s">
        <v>24</v>
      </c>
      <c r="D2884" s="179">
        <v>206.6</v>
      </c>
      <c r="E2884" s="179">
        <v>26.34</v>
      </c>
      <c r="F2884" s="179">
        <v>232.94</v>
      </c>
      <c r="G2884" s="53">
        <v>9</v>
      </c>
    </row>
    <row r="2885" spans="1:7" ht="30">
      <c r="A2885" s="176" t="s">
        <v>6075</v>
      </c>
      <c r="B2885" s="177" t="s">
        <v>6076</v>
      </c>
      <c r="C2885" s="178" t="s">
        <v>24</v>
      </c>
      <c r="D2885" s="179">
        <v>82.94</v>
      </c>
      <c r="E2885" s="179">
        <v>17.38</v>
      </c>
      <c r="F2885" s="179">
        <v>100.32</v>
      </c>
      <c r="G2885" s="53">
        <v>9</v>
      </c>
    </row>
    <row r="2886" spans="1:7">
      <c r="A2886" s="176" t="s">
        <v>6077</v>
      </c>
      <c r="B2886" s="177" t="s">
        <v>6078</v>
      </c>
      <c r="C2886" s="178" t="s">
        <v>24</v>
      </c>
      <c r="D2886" s="179">
        <v>660.73</v>
      </c>
      <c r="E2886" s="179">
        <v>158.01</v>
      </c>
      <c r="F2886" s="179">
        <v>818.74</v>
      </c>
      <c r="G2886" s="53">
        <v>9</v>
      </c>
    </row>
    <row r="2887" spans="1:7" ht="30">
      <c r="A2887" s="176" t="s">
        <v>6079</v>
      </c>
      <c r="B2887" s="177" t="s">
        <v>6080</v>
      </c>
      <c r="C2887" s="178" t="s">
        <v>24</v>
      </c>
      <c r="D2887" s="179">
        <v>783.88</v>
      </c>
      <c r="E2887" s="179">
        <v>63.39</v>
      </c>
      <c r="F2887" s="179">
        <v>847.27</v>
      </c>
      <c r="G2887" s="53">
        <v>9</v>
      </c>
    </row>
    <row r="2888" spans="1:7" ht="30">
      <c r="A2888" s="176" t="s">
        <v>34239</v>
      </c>
      <c r="B2888" s="177" t="s">
        <v>34240</v>
      </c>
      <c r="C2888" s="178" t="s">
        <v>24</v>
      </c>
      <c r="D2888" s="179">
        <v>835.63</v>
      </c>
      <c r="E2888" s="179">
        <v>66.599999999999994</v>
      </c>
      <c r="F2888" s="179">
        <v>902.23</v>
      </c>
      <c r="G2888" s="53">
        <v>9</v>
      </c>
    </row>
    <row r="2889" spans="1:7">
      <c r="A2889" s="176" t="s">
        <v>6081</v>
      </c>
      <c r="B2889" s="177" t="s">
        <v>6082</v>
      </c>
      <c r="C2889" s="178" t="s">
        <v>24</v>
      </c>
      <c r="D2889" s="179">
        <v>100.79</v>
      </c>
      <c r="E2889" s="179">
        <v>26.34</v>
      </c>
      <c r="F2889" s="179">
        <v>127.13</v>
      </c>
      <c r="G2889" s="53">
        <v>9</v>
      </c>
    </row>
    <row r="2890" spans="1:7">
      <c r="A2890" s="176" t="s">
        <v>6083</v>
      </c>
      <c r="B2890" s="177" t="s">
        <v>6084</v>
      </c>
      <c r="C2890" s="178"/>
      <c r="D2890" s="179"/>
      <c r="E2890" s="179"/>
      <c r="F2890" s="179"/>
      <c r="G2890" s="53">
        <v>5</v>
      </c>
    </row>
    <row r="2891" spans="1:7" ht="30">
      <c r="A2891" s="176" t="s">
        <v>6085</v>
      </c>
      <c r="B2891" s="177" t="s">
        <v>6086</v>
      </c>
      <c r="C2891" s="178" t="s">
        <v>26</v>
      </c>
      <c r="D2891" s="179">
        <v>902.54</v>
      </c>
      <c r="E2891" s="179">
        <v>87.04</v>
      </c>
      <c r="F2891" s="179">
        <v>989.58</v>
      </c>
      <c r="G2891" s="53">
        <v>9</v>
      </c>
    </row>
    <row r="2892" spans="1:7">
      <c r="A2892" s="176" t="s">
        <v>6087</v>
      </c>
      <c r="B2892" s="177" t="s">
        <v>6088</v>
      </c>
      <c r="C2892" s="178" t="s">
        <v>26</v>
      </c>
      <c r="D2892" s="179">
        <v>1743.2</v>
      </c>
      <c r="E2892" s="179"/>
      <c r="F2892" s="179">
        <v>1743.2</v>
      </c>
      <c r="G2892" s="53">
        <v>9</v>
      </c>
    </row>
    <row r="2893" spans="1:7" ht="30">
      <c r="A2893" s="176" t="s">
        <v>6089</v>
      </c>
      <c r="B2893" s="177" t="s">
        <v>6090</v>
      </c>
      <c r="C2893" s="178" t="s">
        <v>26</v>
      </c>
      <c r="D2893" s="179">
        <v>1384.64</v>
      </c>
      <c r="E2893" s="179">
        <v>192.51</v>
      </c>
      <c r="F2893" s="179">
        <v>1577.15</v>
      </c>
      <c r="G2893" s="53">
        <v>9</v>
      </c>
    </row>
    <row r="2894" spans="1:7" ht="30">
      <c r="A2894" s="176" t="s">
        <v>6091</v>
      </c>
      <c r="B2894" s="177" t="s">
        <v>6092</v>
      </c>
      <c r="C2894" s="178" t="s">
        <v>26</v>
      </c>
      <c r="D2894" s="179">
        <v>2796.18</v>
      </c>
      <c r="E2894" s="179"/>
      <c r="F2894" s="179">
        <v>2796.18</v>
      </c>
      <c r="G2894" s="53">
        <v>9</v>
      </c>
    </row>
    <row r="2895" spans="1:7">
      <c r="A2895" s="176" t="s">
        <v>6093</v>
      </c>
      <c r="B2895" s="177" t="s">
        <v>6094</v>
      </c>
      <c r="C2895" s="178"/>
      <c r="D2895" s="179"/>
      <c r="E2895" s="179"/>
      <c r="F2895" s="179"/>
      <c r="G2895" s="53">
        <v>5</v>
      </c>
    </row>
    <row r="2896" spans="1:7" ht="30">
      <c r="A2896" s="176" t="s">
        <v>6095</v>
      </c>
      <c r="B2896" s="177" t="s">
        <v>6096</v>
      </c>
      <c r="C2896" s="178" t="s">
        <v>24</v>
      </c>
      <c r="D2896" s="179">
        <v>248.84</v>
      </c>
      <c r="E2896" s="179">
        <v>6.52</v>
      </c>
      <c r="F2896" s="179">
        <v>255.36</v>
      </c>
      <c r="G2896" s="53">
        <v>9</v>
      </c>
    </row>
    <row r="2897" spans="1:7">
      <c r="A2897" s="176" t="s">
        <v>6097</v>
      </c>
      <c r="B2897" s="177" t="s">
        <v>6098</v>
      </c>
      <c r="C2897" s="178" t="s">
        <v>24</v>
      </c>
      <c r="D2897" s="179">
        <v>38.04</v>
      </c>
      <c r="E2897" s="179">
        <v>15.68</v>
      </c>
      <c r="F2897" s="179">
        <v>53.72</v>
      </c>
      <c r="G2897" s="53">
        <v>9</v>
      </c>
    </row>
    <row r="2898" spans="1:7" ht="30">
      <c r="A2898" s="176" t="s">
        <v>6099</v>
      </c>
      <c r="B2898" s="177" t="s">
        <v>6100</v>
      </c>
      <c r="C2898" s="178" t="s">
        <v>24</v>
      </c>
      <c r="D2898" s="179">
        <v>96.44</v>
      </c>
      <c r="E2898" s="179">
        <v>6.52</v>
      </c>
      <c r="F2898" s="179">
        <v>102.96</v>
      </c>
      <c r="G2898" s="53">
        <v>9</v>
      </c>
    </row>
    <row r="2899" spans="1:7">
      <c r="A2899" s="176" t="s">
        <v>6101</v>
      </c>
      <c r="B2899" s="177" t="s">
        <v>6102</v>
      </c>
      <c r="C2899" s="178" t="s">
        <v>24</v>
      </c>
      <c r="D2899" s="179">
        <v>52.3</v>
      </c>
      <c r="E2899" s="179">
        <v>15.68</v>
      </c>
      <c r="F2899" s="179">
        <v>67.98</v>
      </c>
      <c r="G2899" s="53">
        <v>9</v>
      </c>
    </row>
    <row r="2900" spans="1:7" ht="30">
      <c r="A2900" s="176" t="s">
        <v>489</v>
      </c>
      <c r="B2900" s="177" t="s">
        <v>490</v>
      </c>
      <c r="C2900" s="178" t="s">
        <v>24</v>
      </c>
      <c r="D2900" s="179">
        <v>68.81</v>
      </c>
      <c r="E2900" s="179">
        <v>6.52</v>
      </c>
      <c r="F2900" s="179">
        <v>75.33</v>
      </c>
      <c r="G2900" s="53">
        <v>9</v>
      </c>
    </row>
    <row r="2901" spans="1:7">
      <c r="A2901" s="176" t="s">
        <v>6103</v>
      </c>
      <c r="B2901" s="177" t="s">
        <v>6104</v>
      </c>
      <c r="C2901" s="178" t="s">
        <v>24</v>
      </c>
      <c r="D2901" s="179">
        <v>62.33</v>
      </c>
      <c r="E2901" s="179">
        <v>15.68</v>
      </c>
      <c r="F2901" s="179">
        <v>78.010000000000005</v>
      </c>
      <c r="G2901" s="53">
        <v>9</v>
      </c>
    </row>
    <row r="2902" spans="1:7">
      <c r="A2902" s="176" t="s">
        <v>6105</v>
      </c>
      <c r="B2902" s="177" t="s">
        <v>6106</v>
      </c>
      <c r="C2902" s="178" t="s">
        <v>24</v>
      </c>
      <c r="D2902" s="179">
        <v>24.43</v>
      </c>
      <c r="E2902" s="179">
        <v>6.52</v>
      </c>
      <c r="F2902" s="179">
        <v>30.95</v>
      </c>
      <c r="G2902" s="53">
        <v>9</v>
      </c>
    </row>
    <row r="2903" spans="1:7">
      <c r="A2903" s="176" t="s">
        <v>6107</v>
      </c>
      <c r="B2903" s="177" t="s">
        <v>6108</v>
      </c>
      <c r="C2903" s="178" t="s">
        <v>24</v>
      </c>
      <c r="D2903" s="179">
        <v>60.4</v>
      </c>
      <c r="E2903" s="179">
        <v>6.52</v>
      </c>
      <c r="F2903" s="179">
        <v>66.92</v>
      </c>
      <c r="G2903" s="53">
        <v>9</v>
      </c>
    </row>
    <row r="2904" spans="1:7">
      <c r="A2904" s="176" t="s">
        <v>6109</v>
      </c>
      <c r="B2904" s="177" t="s">
        <v>6110</v>
      </c>
      <c r="C2904" s="178" t="s">
        <v>24</v>
      </c>
      <c r="D2904" s="179">
        <v>67.08</v>
      </c>
      <c r="E2904" s="179">
        <v>6.52</v>
      </c>
      <c r="F2904" s="179">
        <v>73.599999999999994</v>
      </c>
      <c r="G2904" s="53">
        <v>9</v>
      </c>
    </row>
    <row r="2905" spans="1:7">
      <c r="A2905" s="176" t="s">
        <v>6111</v>
      </c>
      <c r="B2905" s="177" t="s">
        <v>6112</v>
      </c>
      <c r="C2905" s="178" t="s">
        <v>24</v>
      </c>
      <c r="D2905" s="179">
        <v>65.97</v>
      </c>
      <c r="E2905" s="179">
        <v>26.34</v>
      </c>
      <c r="F2905" s="179">
        <v>92.31</v>
      </c>
      <c r="G2905" s="53">
        <v>9</v>
      </c>
    </row>
    <row r="2906" spans="1:7">
      <c r="A2906" s="176" t="s">
        <v>6113</v>
      </c>
      <c r="B2906" s="177" t="s">
        <v>6114</v>
      </c>
      <c r="C2906" s="178" t="s">
        <v>24</v>
      </c>
      <c r="D2906" s="179">
        <v>98.24</v>
      </c>
      <c r="E2906" s="179">
        <v>47.52</v>
      </c>
      <c r="F2906" s="179">
        <v>145.76</v>
      </c>
      <c r="G2906" s="53">
        <v>9</v>
      </c>
    </row>
    <row r="2907" spans="1:7">
      <c r="A2907" s="176" t="s">
        <v>6115</v>
      </c>
      <c r="B2907" s="177" t="s">
        <v>6116</v>
      </c>
      <c r="C2907" s="178" t="s">
        <v>24</v>
      </c>
      <c r="D2907" s="179">
        <v>340.92</v>
      </c>
      <c r="E2907" s="179">
        <v>20.09</v>
      </c>
      <c r="F2907" s="179">
        <v>361.01</v>
      </c>
      <c r="G2907" s="53">
        <v>9</v>
      </c>
    </row>
    <row r="2908" spans="1:7">
      <c r="A2908" s="176" t="s">
        <v>6117</v>
      </c>
      <c r="B2908" s="177" t="s">
        <v>6118</v>
      </c>
      <c r="C2908" s="178" t="s">
        <v>24</v>
      </c>
      <c r="D2908" s="179">
        <v>78.88</v>
      </c>
      <c r="E2908" s="179">
        <v>20.09</v>
      </c>
      <c r="F2908" s="179">
        <v>98.97</v>
      </c>
      <c r="G2908" s="53">
        <v>9</v>
      </c>
    </row>
    <row r="2909" spans="1:7" ht="30">
      <c r="A2909" s="176" t="s">
        <v>6119</v>
      </c>
      <c r="B2909" s="177" t="s">
        <v>6120</v>
      </c>
      <c r="C2909" s="178" t="s">
        <v>24</v>
      </c>
      <c r="D2909" s="179">
        <v>295.77999999999997</v>
      </c>
      <c r="E2909" s="179">
        <v>73.739999999999995</v>
      </c>
      <c r="F2909" s="179">
        <v>369.52</v>
      </c>
      <c r="G2909" s="53">
        <v>9</v>
      </c>
    </row>
    <row r="2910" spans="1:7">
      <c r="A2910" s="176" t="s">
        <v>6121</v>
      </c>
      <c r="B2910" s="177" t="s">
        <v>6122</v>
      </c>
      <c r="C2910" s="178" t="s">
        <v>24</v>
      </c>
      <c r="D2910" s="179">
        <v>523.21</v>
      </c>
      <c r="E2910" s="179">
        <v>26.34</v>
      </c>
      <c r="F2910" s="179">
        <v>549.54999999999995</v>
      </c>
      <c r="G2910" s="53">
        <v>9</v>
      </c>
    </row>
    <row r="2911" spans="1:7" ht="30">
      <c r="A2911" s="176" t="s">
        <v>6123</v>
      </c>
      <c r="B2911" s="177" t="s">
        <v>6124</v>
      </c>
      <c r="C2911" s="178" t="s">
        <v>24</v>
      </c>
      <c r="D2911" s="179">
        <v>37.409999999999997</v>
      </c>
      <c r="E2911" s="179">
        <v>18.53</v>
      </c>
      <c r="F2911" s="179">
        <v>55.94</v>
      </c>
      <c r="G2911" s="53">
        <v>9</v>
      </c>
    </row>
    <row r="2912" spans="1:7" ht="30">
      <c r="A2912" s="176" t="s">
        <v>6125</v>
      </c>
      <c r="B2912" s="177" t="s">
        <v>6126</v>
      </c>
      <c r="C2912" s="178" t="s">
        <v>24</v>
      </c>
      <c r="D2912" s="179">
        <v>38.29</v>
      </c>
      <c r="E2912" s="179">
        <v>18.53</v>
      </c>
      <c r="F2912" s="179">
        <v>56.82</v>
      </c>
      <c r="G2912" s="53">
        <v>9</v>
      </c>
    </row>
    <row r="2913" spans="1:7" ht="30">
      <c r="A2913" s="176" t="s">
        <v>6127</v>
      </c>
      <c r="B2913" s="177" t="s">
        <v>6128</v>
      </c>
      <c r="C2913" s="178" t="s">
        <v>24</v>
      </c>
      <c r="D2913" s="179">
        <v>41.38</v>
      </c>
      <c r="E2913" s="179">
        <v>18.53</v>
      </c>
      <c r="F2913" s="179">
        <v>59.91</v>
      </c>
      <c r="G2913" s="53">
        <v>9</v>
      </c>
    </row>
    <row r="2914" spans="1:7" ht="30">
      <c r="A2914" s="176" t="s">
        <v>6129</v>
      </c>
      <c r="B2914" s="177" t="s">
        <v>6130</v>
      </c>
      <c r="C2914" s="178" t="s">
        <v>24</v>
      </c>
      <c r="D2914" s="179">
        <v>30.83</v>
      </c>
      <c r="E2914" s="179">
        <v>18.53</v>
      </c>
      <c r="F2914" s="179">
        <v>49.36</v>
      </c>
      <c r="G2914" s="53">
        <v>9</v>
      </c>
    </row>
    <row r="2915" spans="1:7" ht="30">
      <c r="A2915" s="176" t="s">
        <v>6131</v>
      </c>
      <c r="B2915" s="177" t="s">
        <v>6132</v>
      </c>
      <c r="C2915" s="178" t="s">
        <v>24</v>
      </c>
      <c r="D2915" s="179">
        <v>32.49</v>
      </c>
      <c r="E2915" s="179">
        <v>18.53</v>
      </c>
      <c r="F2915" s="179">
        <v>51.02</v>
      </c>
      <c r="G2915" s="53">
        <v>9</v>
      </c>
    </row>
    <row r="2916" spans="1:7" ht="30">
      <c r="A2916" s="176" t="s">
        <v>6133</v>
      </c>
      <c r="B2916" s="177" t="s">
        <v>6134</v>
      </c>
      <c r="C2916" s="178" t="s">
        <v>24</v>
      </c>
      <c r="D2916" s="179">
        <v>34.6</v>
      </c>
      <c r="E2916" s="179">
        <v>18.53</v>
      </c>
      <c r="F2916" s="179">
        <v>53.13</v>
      </c>
      <c r="G2916" s="53">
        <v>9</v>
      </c>
    </row>
    <row r="2917" spans="1:7" ht="30">
      <c r="A2917" s="176" t="s">
        <v>6135</v>
      </c>
      <c r="B2917" s="177" t="s">
        <v>6136</v>
      </c>
      <c r="C2917" s="178" t="s">
        <v>24</v>
      </c>
      <c r="D2917" s="179">
        <v>48.25</v>
      </c>
      <c r="E2917" s="179">
        <v>18.53</v>
      </c>
      <c r="F2917" s="179">
        <v>66.78</v>
      </c>
      <c r="G2917" s="53">
        <v>9</v>
      </c>
    </row>
    <row r="2918" spans="1:7" ht="30">
      <c r="A2918" s="176" t="s">
        <v>6137</v>
      </c>
      <c r="B2918" s="177" t="s">
        <v>6138</v>
      </c>
      <c r="C2918" s="178" t="s">
        <v>24</v>
      </c>
      <c r="D2918" s="179">
        <v>61.64</v>
      </c>
      <c r="E2918" s="179">
        <v>18.53</v>
      </c>
      <c r="F2918" s="179">
        <v>80.17</v>
      </c>
      <c r="G2918" s="53">
        <v>9</v>
      </c>
    </row>
    <row r="2919" spans="1:7" ht="30">
      <c r="A2919" s="176" t="s">
        <v>6139</v>
      </c>
      <c r="B2919" s="177" t="s">
        <v>6140</v>
      </c>
      <c r="C2919" s="178" t="s">
        <v>24</v>
      </c>
      <c r="D2919" s="179">
        <v>415.38</v>
      </c>
      <c r="E2919" s="179">
        <v>73.739999999999995</v>
      </c>
      <c r="F2919" s="179">
        <v>489.12</v>
      </c>
      <c r="G2919" s="53">
        <v>9</v>
      </c>
    </row>
    <row r="2920" spans="1:7">
      <c r="A2920" s="176" t="s">
        <v>6141</v>
      </c>
      <c r="B2920" s="177" t="s">
        <v>6142</v>
      </c>
      <c r="C2920" s="178" t="s">
        <v>24</v>
      </c>
      <c r="D2920" s="179">
        <v>587.55999999999995</v>
      </c>
      <c r="E2920" s="179">
        <v>42.23</v>
      </c>
      <c r="F2920" s="179">
        <v>629.79</v>
      </c>
      <c r="G2920" s="53">
        <v>9</v>
      </c>
    </row>
    <row r="2921" spans="1:7" ht="30">
      <c r="A2921" s="176" t="s">
        <v>6143</v>
      </c>
      <c r="B2921" s="177" t="s">
        <v>6144</v>
      </c>
      <c r="C2921" s="178" t="s">
        <v>24</v>
      </c>
      <c r="D2921" s="179">
        <v>182.44</v>
      </c>
      <c r="E2921" s="179">
        <v>20.09</v>
      </c>
      <c r="F2921" s="179">
        <v>202.53</v>
      </c>
      <c r="G2921" s="53">
        <v>9</v>
      </c>
    </row>
    <row r="2922" spans="1:7" ht="30">
      <c r="A2922" s="176" t="s">
        <v>6145</v>
      </c>
      <c r="B2922" s="177" t="s">
        <v>6146</v>
      </c>
      <c r="C2922" s="178" t="s">
        <v>24</v>
      </c>
      <c r="D2922" s="179">
        <v>78.13</v>
      </c>
      <c r="E2922" s="179">
        <v>18.53</v>
      </c>
      <c r="F2922" s="179">
        <v>96.66</v>
      </c>
      <c r="G2922" s="53">
        <v>9</v>
      </c>
    </row>
    <row r="2923" spans="1:7" ht="30">
      <c r="A2923" s="176" t="s">
        <v>6147</v>
      </c>
      <c r="B2923" s="177" t="s">
        <v>6148</v>
      </c>
      <c r="C2923" s="178" t="s">
        <v>24</v>
      </c>
      <c r="D2923" s="179">
        <v>569.30999999999995</v>
      </c>
      <c r="E2923" s="179">
        <v>18.53</v>
      </c>
      <c r="F2923" s="179">
        <v>587.84</v>
      </c>
      <c r="G2923" s="53">
        <v>9</v>
      </c>
    </row>
    <row r="2924" spans="1:7" ht="30">
      <c r="A2924" s="176" t="s">
        <v>6149</v>
      </c>
      <c r="B2924" s="177" t="s">
        <v>6150</v>
      </c>
      <c r="C2924" s="178" t="s">
        <v>24</v>
      </c>
      <c r="D2924" s="179">
        <v>129.26</v>
      </c>
      <c r="E2924" s="179">
        <v>20.09</v>
      </c>
      <c r="F2924" s="179">
        <v>149.35</v>
      </c>
      <c r="G2924" s="53">
        <v>9</v>
      </c>
    </row>
    <row r="2925" spans="1:7">
      <c r="A2925" s="176" t="s">
        <v>6151</v>
      </c>
      <c r="B2925" s="177" t="s">
        <v>6152</v>
      </c>
      <c r="C2925" s="178" t="s">
        <v>140</v>
      </c>
      <c r="D2925" s="179">
        <v>1509.54</v>
      </c>
      <c r="E2925" s="179">
        <v>73.86</v>
      </c>
      <c r="F2925" s="179">
        <v>1583.4</v>
      </c>
      <c r="G2925" s="53">
        <v>9</v>
      </c>
    </row>
    <row r="2926" spans="1:7">
      <c r="A2926" s="176" t="s">
        <v>6153</v>
      </c>
      <c r="B2926" s="177" t="s">
        <v>6154</v>
      </c>
      <c r="C2926" s="178" t="s">
        <v>24</v>
      </c>
      <c r="D2926" s="179">
        <v>2.42</v>
      </c>
      <c r="E2926" s="179">
        <v>18.53</v>
      </c>
      <c r="F2926" s="179">
        <v>20.95</v>
      </c>
      <c r="G2926" s="53">
        <v>9</v>
      </c>
    </row>
    <row r="2927" spans="1:7">
      <c r="A2927" s="176" t="s">
        <v>6155</v>
      </c>
      <c r="B2927" s="177" t="s">
        <v>6156</v>
      </c>
      <c r="C2927" s="178" t="s">
        <v>24</v>
      </c>
      <c r="D2927" s="179">
        <v>4.01</v>
      </c>
      <c r="E2927" s="179">
        <v>18.53</v>
      </c>
      <c r="F2927" s="179">
        <v>22.54</v>
      </c>
      <c r="G2927" s="53">
        <v>9</v>
      </c>
    </row>
    <row r="2928" spans="1:7" ht="45">
      <c r="A2928" s="176" t="s">
        <v>6157</v>
      </c>
      <c r="B2928" s="177" t="s">
        <v>6158</v>
      </c>
      <c r="C2928" s="178" t="s">
        <v>24</v>
      </c>
      <c r="D2928" s="179">
        <v>696.99</v>
      </c>
      <c r="E2928" s="179">
        <v>20.09</v>
      </c>
      <c r="F2928" s="179">
        <v>717.08</v>
      </c>
      <c r="G2928" s="53">
        <v>9</v>
      </c>
    </row>
    <row r="2929" spans="1:7" ht="30">
      <c r="A2929" s="176" t="s">
        <v>6159</v>
      </c>
      <c r="B2929" s="177" t="s">
        <v>6160</v>
      </c>
      <c r="C2929" s="178" t="s">
        <v>24</v>
      </c>
      <c r="D2929" s="179">
        <v>920.35</v>
      </c>
      <c r="E2929" s="179">
        <v>73.739999999999995</v>
      </c>
      <c r="F2929" s="179">
        <v>994.09</v>
      </c>
      <c r="G2929" s="53">
        <v>9</v>
      </c>
    </row>
    <row r="2930" spans="1:7" ht="30">
      <c r="A2930" s="176" t="s">
        <v>6161</v>
      </c>
      <c r="B2930" s="177" t="s">
        <v>6162</v>
      </c>
      <c r="C2930" s="178" t="s">
        <v>24</v>
      </c>
      <c r="D2930" s="179">
        <v>3172.82</v>
      </c>
      <c r="E2930" s="179">
        <v>73.739999999999995</v>
      </c>
      <c r="F2930" s="179">
        <v>3246.56</v>
      </c>
      <c r="G2930" s="53">
        <v>9</v>
      </c>
    </row>
    <row r="2931" spans="1:7">
      <c r="A2931" s="176" t="s">
        <v>6163</v>
      </c>
      <c r="B2931" s="177" t="s">
        <v>6164</v>
      </c>
      <c r="C2931" s="178" t="s">
        <v>24</v>
      </c>
      <c r="D2931" s="179">
        <v>1186.43</v>
      </c>
      <c r="E2931" s="179">
        <v>6.52</v>
      </c>
      <c r="F2931" s="179">
        <v>1192.95</v>
      </c>
      <c r="G2931" s="53">
        <v>9</v>
      </c>
    </row>
    <row r="2932" spans="1:7">
      <c r="A2932" s="176" t="s">
        <v>6165</v>
      </c>
      <c r="B2932" s="177" t="s">
        <v>6166</v>
      </c>
      <c r="C2932" s="178" t="s">
        <v>24</v>
      </c>
      <c r="D2932" s="179">
        <v>219.67</v>
      </c>
      <c r="E2932" s="179">
        <v>26.34</v>
      </c>
      <c r="F2932" s="179">
        <v>246.01</v>
      </c>
      <c r="G2932" s="53">
        <v>9</v>
      </c>
    </row>
    <row r="2933" spans="1:7">
      <c r="A2933" s="176" t="s">
        <v>6167</v>
      </c>
      <c r="B2933" s="177" t="s">
        <v>6168</v>
      </c>
      <c r="C2933" s="178" t="s">
        <v>24</v>
      </c>
      <c r="D2933" s="179">
        <v>45.95</v>
      </c>
      <c r="E2933" s="179">
        <v>31.24</v>
      </c>
      <c r="F2933" s="179">
        <v>77.19</v>
      </c>
      <c r="G2933" s="53">
        <v>9</v>
      </c>
    </row>
    <row r="2934" spans="1:7" ht="30">
      <c r="A2934" s="176" t="s">
        <v>6169</v>
      </c>
      <c r="B2934" s="177" t="s">
        <v>6170</v>
      </c>
      <c r="C2934" s="178" t="s">
        <v>24</v>
      </c>
      <c r="D2934" s="179">
        <v>302.27999999999997</v>
      </c>
      <c r="E2934" s="179">
        <v>26.34</v>
      </c>
      <c r="F2934" s="179">
        <v>328.62</v>
      </c>
      <c r="G2934" s="53">
        <v>9</v>
      </c>
    </row>
    <row r="2935" spans="1:7" ht="30">
      <c r="A2935" s="176" t="s">
        <v>6171</v>
      </c>
      <c r="B2935" s="177" t="s">
        <v>6172</v>
      </c>
      <c r="C2935" s="178" t="s">
        <v>24</v>
      </c>
      <c r="D2935" s="179">
        <v>478.52</v>
      </c>
      <c r="E2935" s="179">
        <v>26.34</v>
      </c>
      <c r="F2935" s="179">
        <v>504.86</v>
      </c>
      <c r="G2935" s="53">
        <v>9</v>
      </c>
    </row>
    <row r="2936" spans="1:7">
      <c r="A2936" s="176" t="s">
        <v>6173</v>
      </c>
      <c r="B2936" s="177" t="s">
        <v>6174</v>
      </c>
      <c r="C2936" s="178"/>
      <c r="D2936" s="179"/>
      <c r="E2936" s="179"/>
      <c r="F2936" s="179"/>
      <c r="G2936" s="53">
        <v>5</v>
      </c>
    </row>
    <row r="2937" spans="1:7">
      <c r="A2937" s="176" t="s">
        <v>6175</v>
      </c>
      <c r="B2937" s="177" t="s">
        <v>6176</v>
      </c>
      <c r="C2937" s="178" t="s">
        <v>26</v>
      </c>
      <c r="D2937" s="179">
        <v>544.86</v>
      </c>
      <c r="E2937" s="179">
        <v>30.89</v>
      </c>
      <c r="F2937" s="179">
        <v>575.75</v>
      </c>
      <c r="G2937" s="53">
        <v>9</v>
      </c>
    </row>
    <row r="2938" spans="1:7">
      <c r="A2938" s="176" t="s">
        <v>6177</v>
      </c>
      <c r="B2938" s="177" t="s">
        <v>6178</v>
      </c>
      <c r="C2938" s="178" t="s">
        <v>26</v>
      </c>
      <c r="D2938" s="179">
        <v>284.37</v>
      </c>
      <c r="E2938" s="179">
        <v>95.04</v>
      </c>
      <c r="F2938" s="179">
        <v>379.41</v>
      </c>
      <c r="G2938" s="53">
        <v>9</v>
      </c>
    </row>
    <row r="2939" spans="1:7">
      <c r="A2939" s="176" t="s">
        <v>6179</v>
      </c>
      <c r="B2939" s="177" t="s">
        <v>6180</v>
      </c>
      <c r="C2939" s="178" t="s">
        <v>26</v>
      </c>
      <c r="D2939" s="179">
        <v>831.09</v>
      </c>
      <c r="E2939" s="179">
        <v>30.89</v>
      </c>
      <c r="F2939" s="179">
        <v>861.98</v>
      </c>
      <c r="G2939" s="53">
        <v>9</v>
      </c>
    </row>
    <row r="2940" spans="1:7">
      <c r="A2940" s="176" t="s">
        <v>6181</v>
      </c>
      <c r="B2940" s="177" t="s">
        <v>6182</v>
      </c>
      <c r="C2940" s="178"/>
      <c r="D2940" s="179"/>
      <c r="E2940" s="179"/>
      <c r="F2940" s="179"/>
      <c r="G2940" s="53">
        <v>5</v>
      </c>
    </row>
    <row r="2941" spans="1:7">
      <c r="A2941" s="176" t="s">
        <v>6183</v>
      </c>
      <c r="B2941" s="177" t="s">
        <v>6184</v>
      </c>
      <c r="C2941" s="178" t="s">
        <v>23</v>
      </c>
      <c r="D2941" s="179">
        <v>2062.77</v>
      </c>
      <c r="E2941" s="179">
        <v>74.099999999999994</v>
      </c>
      <c r="F2941" s="179">
        <v>2136.87</v>
      </c>
      <c r="G2941" s="53">
        <v>9</v>
      </c>
    </row>
    <row r="2942" spans="1:7">
      <c r="A2942" s="176" t="s">
        <v>6185</v>
      </c>
      <c r="B2942" s="177" t="s">
        <v>6186</v>
      </c>
      <c r="C2942" s="178" t="s">
        <v>23</v>
      </c>
      <c r="D2942" s="179">
        <v>825.82</v>
      </c>
      <c r="E2942" s="179">
        <v>74.099999999999994</v>
      </c>
      <c r="F2942" s="179">
        <v>899.92</v>
      </c>
      <c r="G2942" s="53">
        <v>9</v>
      </c>
    </row>
    <row r="2943" spans="1:7">
      <c r="A2943" s="176" t="s">
        <v>6187</v>
      </c>
      <c r="B2943" s="177" t="s">
        <v>6188</v>
      </c>
      <c r="C2943" s="178" t="s">
        <v>24</v>
      </c>
      <c r="D2943" s="179">
        <v>1229.07</v>
      </c>
      <c r="E2943" s="179">
        <v>158.01</v>
      </c>
      <c r="F2943" s="179">
        <v>1387.08</v>
      </c>
      <c r="G2943" s="53">
        <v>9</v>
      </c>
    </row>
    <row r="2944" spans="1:7">
      <c r="A2944" s="176" t="s">
        <v>6189</v>
      </c>
      <c r="B2944" s="177" t="s">
        <v>6190</v>
      </c>
      <c r="C2944" s="178" t="s">
        <v>24</v>
      </c>
      <c r="D2944" s="179">
        <v>225.14</v>
      </c>
      <c r="E2944" s="179">
        <v>26.34</v>
      </c>
      <c r="F2944" s="179">
        <v>251.48</v>
      </c>
      <c r="G2944" s="53">
        <v>9</v>
      </c>
    </row>
    <row r="2945" spans="1:7">
      <c r="A2945" s="176" t="s">
        <v>6191</v>
      </c>
      <c r="B2945" s="177" t="s">
        <v>6192</v>
      </c>
      <c r="C2945" s="178" t="s">
        <v>24</v>
      </c>
      <c r="D2945" s="179">
        <v>250.59</v>
      </c>
      <c r="E2945" s="179">
        <v>26.34</v>
      </c>
      <c r="F2945" s="179">
        <v>276.93</v>
      </c>
      <c r="G2945" s="53">
        <v>9</v>
      </c>
    </row>
    <row r="2946" spans="1:7">
      <c r="A2946" s="176" t="s">
        <v>6193</v>
      </c>
      <c r="B2946" s="177" t="s">
        <v>6194</v>
      </c>
      <c r="C2946" s="178" t="s">
        <v>24</v>
      </c>
      <c r="D2946" s="179">
        <v>267.87</v>
      </c>
      <c r="E2946" s="179">
        <v>26.34</v>
      </c>
      <c r="F2946" s="179">
        <v>294.20999999999998</v>
      </c>
      <c r="G2946" s="53">
        <v>9</v>
      </c>
    </row>
    <row r="2947" spans="1:7">
      <c r="A2947" s="176" t="s">
        <v>484</v>
      </c>
      <c r="B2947" s="177" t="s">
        <v>485</v>
      </c>
      <c r="C2947" s="178" t="s">
        <v>24</v>
      </c>
      <c r="D2947" s="179">
        <v>382.71</v>
      </c>
      <c r="E2947" s="179">
        <v>26.34</v>
      </c>
      <c r="F2947" s="179">
        <v>409.05</v>
      </c>
      <c r="G2947" s="53">
        <v>9</v>
      </c>
    </row>
    <row r="2948" spans="1:7">
      <c r="A2948" s="176" t="s">
        <v>6195</v>
      </c>
      <c r="B2948" s="177" t="s">
        <v>6196</v>
      </c>
      <c r="C2948" s="178" t="s">
        <v>24</v>
      </c>
      <c r="D2948" s="179">
        <v>908.48</v>
      </c>
      <c r="E2948" s="179">
        <v>26.34</v>
      </c>
      <c r="F2948" s="179">
        <v>934.82</v>
      </c>
      <c r="G2948" s="53">
        <v>9</v>
      </c>
    </row>
    <row r="2949" spans="1:7">
      <c r="A2949" s="176" t="s">
        <v>6197</v>
      </c>
      <c r="B2949" s="177" t="s">
        <v>6198</v>
      </c>
      <c r="C2949" s="178" t="s">
        <v>24</v>
      </c>
      <c r="D2949" s="179">
        <v>400.36</v>
      </c>
      <c r="E2949" s="179">
        <v>26.34</v>
      </c>
      <c r="F2949" s="179">
        <v>426.7</v>
      </c>
      <c r="G2949" s="53">
        <v>9</v>
      </c>
    </row>
    <row r="2950" spans="1:7">
      <c r="A2950" s="176" t="s">
        <v>6199</v>
      </c>
      <c r="B2950" s="177" t="s">
        <v>6200</v>
      </c>
      <c r="C2950" s="178" t="s">
        <v>24</v>
      </c>
      <c r="D2950" s="179">
        <v>436.18</v>
      </c>
      <c r="E2950" s="179">
        <v>26.34</v>
      </c>
      <c r="F2950" s="179">
        <v>462.52</v>
      </c>
      <c r="G2950" s="53">
        <v>9</v>
      </c>
    </row>
    <row r="2951" spans="1:7">
      <c r="A2951" s="176" t="s">
        <v>6201</v>
      </c>
      <c r="B2951" s="177" t="s">
        <v>6202</v>
      </c>
      <c r="C2951" s="178" t="s">
        <v>24</v>
      </c>
      <c r="D2951" s="179">
        <v>617.59</v>
      </c>
      <c r="E2951" s="179">
        <v>26.34</v>
      </c>
      <c r="F2951" s="179">
        <v>643.92999999999995</v>
      </c>
      <c r="G2951" s="53">
        <v>9</v>
      </c>
    </row>
    <row r="2952" spans="1:7">
      <c r="A2952" s="176" t="s">
        <v>6203</v>
      </c>
      <c r="B2952" s="177" t="s">
        <v>6204</v>
      </c>
      <c r="C2952" s="178" t="s">
        <v>24</v>
      </c>
      <c r="D2952" s="179">
        <v>794.25</v>
      </c>
      <c r="E2952" s="179">
        <v>26.34</v>
      </c>
      <c r="F2952" s="179">
        <v>820.59</v>
      </c>
      <c r="G2952" s="53">
        <v>9</v>
      </c>
    </row>
    <row r="2953" spans="1:7">
      <c r="A2953" s="176" t="s">
        <v>6205</v>
      </c>
      <c r="B2953" s="177" t="s">
        <v>6206</v>
      </c>
      <c r="C2953" s="178" t="s">
        <v>24</v>
      </c>
      <c r="D2953" s="179">
        <v>1290.27</v>
      </c>
      <c r="E2953" s="179">
        <v>26.34</v>
      </c>
      <c r="F2953" s="179">
        <v>1316.61</v>
      </c>
      <c r="G2953" s="53">
        <v>9</v>
      </c>
    </row>
    <row r="2954" spans="1:7">
      <c r="A2954" s="176" t="s">
        <v>6207</v>
      </c>
      <c r="B2954" s="177" t="s">
        <v>6208</v>
      </c>
      <c r="C2954" s="178" t="s">
        <v>24</v>
      </c>
      <c r="D2954" s="179">
        <v>1490.04</v>
      </c>
      <c r="E2954" s="179">
        <v>26.34</v>
      </c>
      <c r="F2954" s="179">
        <v>1516.38</v>
      </c>
      <c r="G2954" s="53">
        <v>9</v>
      </c>
    </row>
    <row r="2955" spans="1:7">
      <c r="A2955" s="176" t="s">
        <v>6209</v>
      </c>
      <c r="B2955" s="177" t="s">
        <v>6210</v>
      </c>
      <c r="C2955" s="178" t="s">
        <v>24</v>
      </c>
      <c r="D2955" s="179">
        <v>1726.51</v>
      </c>
      <c r="E2955" s="179">
        <v>26.34</v>
      </c>
      <c r="F2955" s="179">
        <v>1752.85</v>
      </c>
      <c r="G2955" s="53">
        <v>9</v>
      </c>
    </row>
    <row r="2956" spans="1:7">
      <c r="A2956" s="176" t="s">
        <v>6211</v>
      </c>
      <c r="B2956" s="177" t="s">
        <v>6212</v>
      </c>
      <c r="C2956" s="178" t="s">
        <v>24</v>
      </c>
      <c r="D2956" s="179">
        <v>4869.3</v>
      </c>
      <c r="E2956" s="179">
        <v>26.34</v>
      </c>
      <c r="F2956" s="179">
        <v>4895.6400000000003</v>
      </c>
      <c r="G2956" s="53">
        <v>9</v>
      </c>
    </row>
    <row r="2957" spans="1:7">
      <c r="A2957" s="176" t="s">
        <v>6213</v>
      </c>
      <c r="B2957" s="177" t="s">
        <v>6214</v>
      </c>
      <c r="C2957" s="178" t="s">
        <v>24</v>
      </c>
      <c r="D2957" s="179">
        <v>2096.7800000000002</v>
      </c>
      <c r="E2957" s="179">
        <v>26.34</v>
      </c>
      <c r="F2957" s="179">
        <v>2123.12</v>
      </c>
      <c r="G2957" s="53">
        <v>9</v>
      </c>
    </row>
    <row r="2958" spans="1:7">
      <c r="A2958" s="176" t="s">
        <v>6215</v>
      </c>
      <c r="B2958" s="177" t="s">
        <v>6216</v>
      </c>
      <c r="C2958" s="178" t="s">
        <v>24</v>
      </c>
      <c r="D2958" s="179">
        <v>763.05</v>
      </c>
      <c r="E2958" s="179">
        <v>26.34</v>
      </c>
      <c r="F2958" s="179">
        <v>789.39</v>
      </c>
      <c r="G2958" s="53">
        <v>9</v>
      </c>
    </row>
    <row r="2959" spans="1:7">
      <c r="A2959" s="176" t="s">
        <v>6217</v>
      </c>
      <c r="B2959" s="177" t="s">
        <v>6218</v>
      </c>
      <c r="C2959" s="178" t="s">
        <v>24</v>
      </c>
      <c r="D2959" s="179">
        <v>755.72</v>
      </c>
      <c r="E2959" s="179">
        <v>26.34</v>
      </c>
      <c r="F2959" s="179">
        <v>782.06</v>
      </c>
      <c r="G2959" s="53">
        <v>9</v>
      </c>
    </row>
    <row r="2960" spans="1:7">
      <c r="A2960" s="176" t="s">
        <v>6219</v>
      </c>
      <c r="B2960" s="177" t="s">
        <v>6220</v>
      </c>
      <c r="C2960" s="178" t="s">
        <v>24</v>
      </c>
      <c r="D2960" s="179">
        <v>989.51</v>
      </c>
      <c r="E2960" s="179">
        <v>26.34</v>
      </c>
      <c r="F2960" s="179">
        <v>1015.85</v>
      </c>
      <c r="G2960" s="53">
        <v>9</v>
      </c>
    </row>
    <row r="2961" spans="1:7">
      <c r="A2961" s="176" t="s">
        <v>6221</v>
      </c>
      <c r="B2961" s="177" t="s">
        <v>6222</v>
      </c>
      <c r="C2961" s="178"/>
      <c r="D2961" s="179"/>
      <c r="E2961" s="179"/>
      <c r="F2961" s="179"/>
      <c r="G2961" s="53">
        <v>5</v>
      </c>
    </row>
    <row r="2962" spans="1:7">
      <c r="A2962" s="176" t="s">
        <v>6223</v>
      </c>
      <c r="B2962" s="177" t="s">
        <v>6224</v>
      </c>
      <c r="C2962" s="178" t="s">
        <v>24</v>
      </c>
      <c r="D2962" s="179">
        <v>9.67</v>
      </c>
      <c r="E2962" s="179">
        <v>21.07</v>
      </c>
      <c r="F2962" s="179">
        <v>30.74</v>
      </c>
      <c r="G2962" s="53">
        <v>9</v>
      </c>
    </row>
    <row r="2963" spans="1:7">
      <c r="A2963" s="176" t="s">
        <v>6225</v>
      </c>
      <c r="B2963" s="177" t="s">
        <v>6226</v>
      </c>
      <c r="C2963" s="178" t="s">
        <v>24</v>
      </c>
      <c r="D2963" s="179">
        <v>0.05</v>
      </c>
      <c r="E2963" s="179">
        <v>26.34</v>
      </c>
      <c r="F2963" s="179">
        <v>26.39</v>
      </c>
      <c r="G2963" s="53">
        <v>9</v>
      </c>
    </row>
    <row r="2964" spans="1:7">
      <c r="A2964" s="176" t="s">
        <v>6227</v>
      </c>
      <c r="B2964" s="177" t="s">
        <v>6228</v>
      </c>
      <c r="C2964" s="178" t="s">
        <v>24</v>
      </c>
      <c r="D2964" s="179">
        <v>0.06</v>
      </c>
      <c r="E2964" s="179">
        <v>26.34</v>
      </c>
      <c r="F2964" s="179">
        <v>26.4</v>
      </c>
      <c r="G2964" s="53">
        <v>9</v>
      </c>
    </row>
    <row r="2965" spans="1:7">
      <c r="A2965" s="176" t="s">
        <v>6229</v>
      </c>
      <c r="B2965" s="177" t="s">
        <v>6230</v>
      </c>
      <c r="C2965" s="178" t="s">
        <v>24</v>
      </c>
      <c r="D2965" s="179">
        <v>1.66</v>
      </c>
      <c r="E2965" s="179">
        <v>74.099999999999994</v>
      </c>
      <c r="F2965" s="179">
        <v>75.760000000000005</v>
      </c>
      <c r="G2965" s="53">
        <v>9</v>
      </c>
    </row>
    <row r="2966" spans="1:7">
      <c r="A2966" s="176" t="s">
        <v>6231</v>
      </c>
      <c r="B2966" s="177" t="s">
        <v>6232</v>
      </c>
      <c r="C2966" s="178" t="s">
        <v>24</v>
      </c>
      <c r="D2966" s="179"/>
      <c r="E2966" s="179">
        <v>131.68</v>
      </c>
      <c r="F2966" s="179">
        <v>131.68</v>
      </c>
      <c r="G2966" s="53">
        <v>9</v>
      </c>
    </row>
    <row r="2967" spans="1:7">
      <c r="A2967" s="176" t="s">
        <v>6233</v>
      </c>
      <c r="B2967" s="177" t="s">
        <v>6234</v>
      </c>
      <c r="C2967" s="178" t="s">
        <v>24</v>
      </c>
      <c r="D2967" s="179">
        <v>25.98</v>
      </c>
      <c r="E2967" s="179">
        <v>6.43</v>
      </c>
      <c r="F2967" s="179">
        <v>32.409999999999997</v>
      </c>
      <c r="G2967" s="53">
        <v>9</v>
      </c>
    </row>
    <row r="2968" spans="1:7">
      <c r="A2968" s="176" t="s">
        <v>247</v>
      </c>
      <c r="B2968" s="177" t="s">
        <v>248</v>
      </c>
      <c r="C2968" s="178" t="s">
        <v>24</v>
      </c>
      <c r="D2968" s="179">
        <v>6.94</v>
      </c>
      <c r="E2968" s="179">
        <v>6.43</v>
      </c>
      <c r="F2968" s="179">
        <v>13.37</v>
      </c>
      <c r="G2968" s="53">
        <v>9</v>
      </c>
    </row>
    <row r="2969" spans="1:7">
      <c r="A2969" s="176" t="s">
        <v>6235</v>
      </c>
      <c r="B2969" s="177" t="s">
        <v>6236</v>
      </c>
      <c r="C2969" s="178" t="s">
        <v>24</v>
      </c>
      <c r="D2969" s="179">
        <v>118.19</v>
      </c>
      <c r="E2969" s="179">
        <v>3.64</v>
      </c>
      <c r="F2969" s="179">
        <v>121.83</v>
      </c>
      <c r="G2969" s="53">
        <v>9</v>
      </c>
    </row>
    <row r="2970" spans="1:7" ht="30">
      <c r="A2970" s="176" t="s">
        <v>6237</v>
      </c>
      <c r="B2970" s="177" t="s">
        <v>6238</v>
      </c>
      <c r="C2970" s="178" t="s">
        <v>24</v>
      </c>
      <c r="D2970" s="179">
        <v>47.33</v>
      </c>
      <c r="E2970" s="179">
        <v>2.14</v>
      </c>
      <c r="F2970" s="179">
        <v>49.47</v>
      </c>
      <c r="G2970" s="53">
        <v>9</v>
      </c>
    </row>
    <row r="2971" spans="1:7">
      <c r="A2971" s="176" t="s">
        <v>6239</v>
      </c>
      <c r="B2971" s="177" t="s">
        <v>6240</v>
      </c>
      <c r="C2971" s="178" t="s">
        <v>24</v>
      </c>
      <c r="D2971" s="179">
        <v>67.040000000000006</v>
      </c>
      <c r="E2971" s="179">
        <v>6.43</v>
      </c>
      <c r="F2971" s="179">
        <v>73.47</v>
      </c>
      <c r="G2971" s="53">
        <v>9</v>
      </c>
    </row>
    <row r="2972" spans="1:7">
      <c r="A2972" s="176" t="s">
        <v>6241</v>
      </c>
      <c r="B2972" s="177" t="s">
        <v>6242</v>
      </c>
      <c r="C2972" s="178" t="s">
        <v>24</v>
      </c>
      <c r="D2972" s="179">
        <v>61</v>
      </c>
      <c r="E2972" s="179">
        <v>3.64</v>
      </c>
      <c r="F2972" s="179">
        <v>64.64</v>
      </c>
      <c r="G2972" s="53">
        <v>9</v>
      </c>
    </row>
    <row r="2973" spans="1:7">
      <c r="A2973" s="176" t="s">
        <v>6243</v>
      </c>
      <c r="B2973" s="177" t="s">
        <v>6244</v>
      </c>
      <c r="C2973" s="178" t="s">
        <v>24</v>
      </c>
      <c r="D2973" s="179">
        <v>46.37</v>
      </c>
      <c r="E2973" s="179">
        <v>3.64</v>
      </c>
      <c r="F2973" s="179">
        <v>50.01</v>
      </c>
      <c r="G2973" s="53">
        <v>9</v>
      </c>
    </row>
    <row r="2974" spans="1:7">
      <c r="A2974" s="176" t="s">
        <v>6245</v>
      </c>
      <c r="B2974" s="177" t="s">
        <v>6246</v>
      </c>
      <c r="C2974" s="178" t="s">
        <v>24</v>
      </c>
      <c r="D2974" s="179">
        <v>69.760000000000005</v>
      </c>
      <c r="E2974" s="179">
        <v>47.41</v>
      </c>
      <c r="F2974" s="179">
        <v>117.17</v>
      </c>
      <c r="G2974" s="53">
        <v>9</v>
      </c>
    </row>
    <row r="2975" spans="1:7">
      <c r="A2975" s="176" t="s">
        <v>6247</v>
      </c>
      <c r="B2975" s="177" t="s">
        <v>6248</v>
      </c>
      <c r="C2975" s="178" t="s">
        <v>24</v>
      </c>
      <c r="D2975" s="179">
        <v>143.91</v>
      </c>
      <c r="E2975" s="179">
        <v>26.34</v>
      </c>
      <c r="F2975" s="179">
        <v>170.25</v>
      </c>
      <c r="G2975" s="53">
        <v>9</v>
      </c>
    </row>
    <row r="2976" spans="1:7">
      <c r="A2976" s="176" t="s">
        <v>6249</v>
      </c>
      <c r="B2976" s="177" t="s">
        <v>6250</v>
      </c>
      <c r="C2976" s="178" t="s">
        <v>24</v>
      </c>
      <c r="D2976" s="179">
        <v>166.54</v>
      </c>
      <c r="E2976" s="179">
        <v>26.34</v>
      </c>
      <c r="F2976" s="179">
        <v>192.88</v>
      </c>
      <c r="G2976" s="53">
        <v>9</v>
      </c>
    </row>
    <row r="2977" spans="1:7">
      <c r="A2977" s="176" t="s">
        <v>6251</v>
      </c>
      <c r="B2977" s="177" t="s">
        <v>6252</v>
      </c>
      <c r="C2977" s="178" t="s">
        <v>24</v>
      </c>
      <c r="D2977" s="179">
        <v>38.15</v>
      </c>
      <c r="E2977" s="179">
        <v>6.43</v>
      </c>
      <c r="F2977" s="179">
        <v>44.58</v>
      </c>
      <c r="G2977" s="53">
        <v>9</v>
      </c>
    </row>
    <row r="2978" spans="1:7">
      <c r="A2978" s="176" t="s">
        <v>6253</v>
      </c>
      <c r="B2978" s="177" t="s">
        <v>6254</v>
      </c>
      <c r="C2978" s="178" t="s">
        <v>24</v>
      </c>
      <c r="D2978" s="179">
        <v>9.75</v>
      </c>
      <c r="E2978" s="179">
        <v>21.07</v>
      </c>
      <c r="F2978" s="179">
        <v>30.82</v>
      </c>
      <c r="G2978" s="53">
        <v>9</v>
      </c>
    </row>
    <row r="2979" spans="1:7">
      <c r="A2979" s="176" t="s">
        <v>6255</v>
      </c>
      <c r="B2979" s="177" t="s">
        <v>6256</v>
      </c>
      <c r="C2979" s="178" t="s">
        <v>24</v>
      </c>
      <c r="D2979" s="179">
        <v>14.46</v>
      </c>
      <c r="E2979" s="179">
        <v>21.07</v>
      </c>
      <c r="F2979" s="179">
        <v>35.53</v>
      </c>
      <c r="G2979" s="53">
        <v>9</v>
      </c>
    </row>
    <row r="2980" spans="1:7">
      <c r="A2980" s="176" t="s">
        <v>6257</v>
      </c>
      <c r="B2980" s="177" t="s">
        <v>6258</v>
      </c>
      <c r="C2980" s="178" t="s">
        <v>24</v>
      </c>
      <c r="D2980" s="179">
        <v>51.75</v>
      </c>
      <c r="E2980" s="179">
        <v>3.21</v>
      </c>
      <c r="F2980" s="179">
        <v>54.96</v>
      </c>
      <c r="G2980" s="53">
        <v>9</v>
      </c>
    </row>
    <row r="2981" spans="1:7">
      <c r="A2981" s="176" t="s">
        <v>6259</v>
      </c>
      <c r="B2981" s="177" t="s">
        <v>6260</v>
      </c>
      <c r="C2981" s="178" t="s">
        <v>24</v>
      </c>
      <c r="D2981" s="179">
        <v>8.69</v>
      </c>
      <c r="E2981" s="179">
        <v>8.9499999999999993</v>
      </c>
      <c r="F2981" s="179">
        <v>17.64</v>
      </c>
      <c r="G2981" s="53">
        <v>9</v>
      </c>
    </row>
    <row r="2982" spans="1:7">
      <c r="A2982" s="176" t="s">
        <v>6261</v>
      </c>
      <c r="B2982" s="177" t="s">
        <v>6262</v>
      </c>
      <c r="C2982" s="178" t="s">
        <v>24</v>
      </c>
      <c r="D2982" s="179">
        <v>371.09</v>
      </c>
      <c r="E2982" s="179">
        <v>37.049999999999997</v>
      </c>
      <c r="F2982" s="179">
        <v>408.14</v>
      </c>
      <c r="G2982" s="53">
        <v>9</v>
      </c>
    </row>
    <row r="2983" spans="1:7">
      <c r="A2983" s="176" t="s">
        <v>6263</v>
      </c>
      <c r="B2983" s="177" t="s">
        <v>6264</v>
      </c>
      <c r="C2983" s="178" t="s">
        <v>24</v>
      </c>
      <c r="D2983" s="179">
        <v>7.05</v>
      </c>
      <c r="E2983" s="179">
        <v>2.14</v>
      </c>
      <c r="F2983" s="179">
        <v>9.19</v>
      </c>
      <c r="G2983" s="53">
        <v>9</v>
      </c>
    </row>
    <row r="2984" spans="1:7">
      <c r="A2984" s="176" t="s">
        <v>6265</v>
      </c>
      <c r="B2984" s="177" t="s">
        <v>6266</v>
      </c>
      <c r="C2984" s="178" t="s">
        <v>24</v>
      </c>
      <c r="D2984" s="179">
        <v>63.29</v>
      </c>
      <c r="E2984" s="179">
        <v>2.14</v>
      </c>
      <c r="F2984" s="179">
        <v>65.430000000000007</v>
      </c>
      <c r="G2984" s="53">
        <v>9</v>
      </c>
    </row>
    <row r="2985" spans="1:7">
      <c r="A2985" s="176" t="s">
        <v>6267</v>
      </c>
      <c r="B2985" s="177" t="s">
        <v>6268</v>
      </c>
      <c r="C2985" s="178" t="s">
        <v>24</v>
      </c>
      <c r="D2985" s="179">
        <v>71.349999999999994</v>
      </c>
      <c r="E2985" s="179">
        <v>10.54</v>
      </c>
      <c r="F2985" s="179">
        <v>81.89</v>
      </c>
      <c r="G2985" s="53">
        <v>9</v>
      </c>
    </row>
    <row r="2986" spans="1:7">
      <c r="A2986" s="176" t="s">
        <v>6269</v>
      </c>
      <c r="B2986" s="177" t="s">
        <v>6270</v>
      </c>
      <c r="C2986" s="178" t="s">
        <v>24</v>
      </c>
      <c r="D2986" s="179">
        <v>28.86</v>
      </c>
      <c r="E2986" s="179">
        <v>10.54</v>
      </c>
      <c r="F2986" s="179">
        <v>39.4</v>
      </c>
      <c r="G2986" s="53">
        <v>9</v>
      </c>
    </row>
    <row r="2987" spans="1:7">
      <c r="A2987" s="176" t="s">
        <v>6271</v>
      </c>
      <c r="B2987" s="177" t="s">
        <v>6272</v>
      </c>
      <c r="C2987" s="178"/>
      <c r="D2987" s="179"/>
      <c r="E2987" s="179"/>
      <c r="F2987" s="179"/>
      <c r="G2987" s="53">
        <v>2</v>
      </c>
    </row>
    <row r="2988" spans="1:7">
      <c r="A2988" s="176" t="s">
        <v>6273</v>
      </c>
      <c r="B2988" s="177" t="s">
        <v>6274</v>
      </c>
      <c r="C2988" s="178"/>
      <c r="D2988" s="179"/>
      <c r="E2988" s="179"/>
      <c r="F2988" s="179"/>
      <c r="G2988" s="53">
        <v>5</v>
      </c>
    </row>
    <row r="2989" spans="1:7" ht="30">
      <c r="A2989" s="176" t="s">
        <v>6275</v>
      </c>
      <c r="B2989" s="177" t="s">
        <v>6276</v>
      </c>
      <c r="C2989" s="178" t="s">
        <v>24</v>
      </c>
      <c r="D2989" s="179">
        <v>831.48</v>
      </c>
      <c r="E2989" s="179">
        <v>648.24</v>
      </c>
      <c r="F2989" s="179">
        <v>1479.72</v>
      </c>
      <c r="G2989" s="53">
        <v>9</v>
      </c>
    </row>
    <row r="2990" spans="1:7" ht="30">
      <c r="A2990" s="176" t="s">
        <v>6277</v>
      </c>
      <c r="B2990" s="177" t="s">
        <v>6278</v>
      </c>
      <c r="C2990" s="178" t="s">
        <v>24</v>
      </c>
      <c r="D2990" s="179">
        <v>873.59</v>
      </c>
      <c r="E2990" s="179">
        <v>648.24</v>
      </c>
      <c r="F2990" s="179">
        <v>1521.83</v>
      </c>
      <c r="G2990" s="53">
        <v>9</v>
      </c>
    </row>
    <row r="2991" spans="1:7" ht="30">
      <c r="A2991" s="176" t="s">
        <v>6279</v>
      </c>
      <c r="B2991" s="177" t="s">
        <v>6280</v>
      </c>
      <c r="C2991" s="178" t="s">
        <v>24</v>
      </c>
      <c r="D2991" s="179">
        <v>2474.64</v>
      </c>
      <c r="E2991" s="179">
        <v>1143.17</v>
      </c>
      <c r="F2991" s="179">
        <v>3617.81</v>
      </c>
      <c r="G2991" s="53">
        <v>9</v>
      </c>
    </row>
    <row r="2992" spans="1:7" ht="30">
      <c r="A2992" s="176" t="s">
        <v>6281</v>
      </c>
      <c r="B2992" s="177" t="s">
        <v>6282</v>
      </c>
      <c r="C2992" s="178" t="s">
        <v>24</v>
      </c>
      <c r="D2992" s="179">
        <v>2581.88</v>
      </c>
      <c r="E2992" s="179">
        <v>1143.17</v>
      </c>
      <c r="F2992" s="179">
        <v>3725.05</v>
      </c>
      <c r="G2992" s="53">
        <v>9</v>
      </c>
    </row>
    <row r="2993" spans="1:7" ht="30">
      <c r="A2993" s="176" t="s">
        <v>6283</v>
      </c>
      <c r="B2993" s="177" t="s">
        <v>6284</v>
      </c>
      <c r="C2993" s="178" t="s">
        <v>24</v>
      </c>
      <c r="D2993" s="179">
        <v>2889.31</v>
      </c>
      <c r="E2993" s="179">
        <v>1143.17</v>
      </c>
      <c r="F2993" s="179">
        <v>4032.48</v>
      </c>
      <c r="G2993" s="53">
        <v>9</v>
      </c>
    </row>
    <row r="2994" spans="1:7" ht="30">
      <c r="A2994" s="176" t="s">
        <v>6285</v>
      </c>
      <c r="B2994" s="177" t="s">
        <v>6286</v>
      </c>
      <c r="C2994" s="178" t="s">
        <v>24</v>
      </c>
      <c r="D2994" s="179">
        <v>3234.33</v>
      </c>
      <c r="E2994" s="179">
        <v>1143.17</v>
      </c>
      <c r="F2994" s="179">
        <v>4377.5</v>
      </c>
      <c r="G2994" s="53">
        <v>9</v>
      </c>
    </row>
    <row r="2995" spans="1:7">
      <c r="A2995" s="176" t="s">
        <v>6287</v>
      </c>
      <c r="B2995" s="177" t="s">
        <v>6288</v>
      </c>
      <c r="C2995" s="178"/>
      <c r="D2995" s="179"/>
      <c r="E2995" s="179"/>
      <c r="F2995" s="179"/>
      <c r="G2995" s="53">
        <v>5</v>
      </c>
    </row>
    <row r="2996" spans="1:7" ht="30">
      <c r="A2996" s="176" t="s">
        <v>6289</v>
      </c>
      <c r="B2996" s="177" t="s">
        <v>34241</v>
      </c>
      <c r="C2996" s="178" t="s">
        <v>24</v>
      </c>
      <c r="D2996" s="179">
        <v>2407.64</v>
      </c>
      <c r="E2996" s="179">
        <v>826.44</v>
      </c>
      <c r="F2996" s="179">
        <v>3234.08</v>
      </c>
      <c r="G2996" s="53">
        <v>9</v>
      </c>
    </row>
    <row r="2997" spans="1:7">
      <c r="A2997" s="176" t="s">
        <v>6290</v>
      </c>
      <c r="B2997" s="177" t="s">
        <v>6291</v>
      </c>
      <c r="C2997" s="178" t="s">
        <v>24</v>
      </c>
      <c r="D2997" s="179">
        <v>5738.11</v>
      </c>
      <c r="E2997" s="179">
        <v>1765.36</v>
      </c>
      <c r="F2997" s="179">
        <v>7503.47</v>
      </c>
      <c r="G2997" s="53">
        <v>9</v>
      </c>
    </row>
    <row r="2998" spans="1:7">
      <c r="A2998" s="176" t="s">
        <v>6292</v>
      </c>
      <c r="B2998" s="177" t="s">
        <v>6293</v>
      </c>
      <c r="C2998" s="178" t="s">
        <v>24</v>
      </c>
      <c r="D2998" s="179">
        <v>9518.2199999999993</v>
      </c>
      <c r="E2998" s="179">
        <v>2327.02</v>
      </c>
      <c r="F2998" s="179">
        <v>11845.24</v>
      </c>
      <c r="G2998" s="53">
        <v>9</v>
      </c>
    </row>
    <row r="2999" spans="1:7">
      <c r="A2999" s="176" t="s">
        <v>539</v>
      </c>
      <c r="B2999" s="177" t="s">
        <v>540</v>
      </c>
      <c r="C2999" s="178" t="s">
        <v>24</v>
      </c>
      <c r="D2999" s="179">
        <v>13279.27</v>
      </c>
      <c r="E2999" s="179">
        <v>2821.29</v>
      </c>
      <c r="F2999" s="179">
        <v>16100.56</v>
      </c>
      <c r="G2999" s="53">
        <v>9</v>
      </c>
    </row>
    <row r="3000" spans="1:7">
      <c r="A3000" s="176" t="s">
        <v>6294</v>
      </c>
      <c r="B3000" s="177" t="s">
        <v>6295</v>
      </c>
      <c r="C3000" s="178" t="s">
        <v>24</v>
      </c>
      <c r="D3000" s="179">
        <v>578.41999999999996</v>
      </c>
      <c r="E3000" s="179">
        <v>561.49</v>
      </c>
      <c r="F3000" s="179">
        <v>1139.9100000000001</v>
      </c>
      <c r="G3000" s="53">
        <v>9</v>
      </c>
    </row>
    <row r="3001" spans="1:7">
      <c r="A3001" s="176" t="s">
        <v>6296</v>
      </c>
      <c r="B3001" s="177" t="s">
        <v>6297</v>
      </c>
      <c r="C3001" s="178"/>
      <c r="D3001" s="179"/>
      <c r="E3001" s="179"/>
      <c r="F3001" s="179"/>
      <c r="G3001" s="53">
        <v>5</v>
      </c>
    </row>
    <row r="3002" spans="1:7">
      <c r="A3002" s="176" t="s">
        <v>6298</v>
      </c>
      <c r="B3002" s="177" t="s">
        <v>6299</v>
      </c>
      <c r="C3002" s="178" t="s">
        <v>24</v>
      </c>
      <c r="D3002" s="179">
        <v>1766.12</v>
      </c>
      <c r="E3002" s="179">
        <v>39.5</v>
      </c>
      <c r="F3002" s="179">
        <v>1805.62</v>
      </c>
      <c r="G3002" s="53">
        <v>9</v>
      </c>
    </row>
    <row r="3003" spans="1:7">
      <c r="A3003" s="176" t="s">
        <v>6300</v>
      </c>
      <c r="B3003" s="177" t="s">
        <v>6301</v>
      </c>
      <c r="C3003" s="178" t="s">
        <v>24</v>
      </c>
      <c r="D3003" s="179">
        <v>3124.82</v>
      </c>
      <c r="E3003" s="179">
        <v>39.5</v>
      </c>
      <c r="F3003" s="179">
        <v>3164.32</v>
      </c>
      <c r="G3003" s="53">
        <v>9</v>
      </c>
    </row>
    <row r="3004" spans="1:7">
      <c r="A3004" s="176" t="s">
        <v>6302</v>
      </c>
      <c r="B3004" s="177" t="s">
        <v>6303</v>
      </c>
      <c r="C3004" s="178" t="s">
        <v>24</v>
      </c>
      <c r="D3004" s="179">
        <v>611.79999999999995</v>
      </c>
      <c r="E3004" s="179">
        <v>63.21</v>
      </c>
      <c r="F3004" s="179">
        <v>675.01</v>
      </c>
      <c r="G3004" s="53">
        <v>9</v>
      </c>
    </row>
    <row r="3005" spans="1:7">
      <c r="A3005" s="176" t="s">
        <v>6304</v>
      </c>
      <c r="B3005" s="177" t="s">
        <v>6305</v>
      </c>
      <c r="C3005" s="178" t="s">
        <v>24</v>
      </c>
      <c r="D3005" s="179">
        <v>1027.01</v>
      </c>
      <c r="E3005" s="179">
        <v>63.21</v>
      </c>
      <c r="F3005" s="179">
        <v>1090.22</v>
      </c>
      <c r="G3005" s="53">
        <v>9</v>
      </c>
    </row>
    <row r="3006" spans="1:7">
      <c r="A3006" s="176" t="s">
        <v>243</v>
      </c>
      <c r="B3006" s="177" t="s">
        <v>244</v>
      </c>
      <c r="C3006" s="178" t="s">
        <v>24</v>
      </c>
      <c r="D3006" s="179">
        <v>2383.35</v>
      </c>
      <c r="E3006" s="179">
        <v>39.5</v>
      </c>
      <c r="F3006" s="179">
        <v>2422.85</v>
      </c>
      <c r="G3006" s="53">
        <v>9</v>
      </c>
    </row>
    <row r="3007" spans="1:7">
      <c r="A3007" s="176" t="s">
        <v>6306</v>
      </c>
      <c r="B3007" s="177" t="s">
        <v>6307</v>
      </c>
      <c r="C3007" s="178"/>
      <c r="D3007" s="179"/>
      <c r="E3007" s="179"/>
      <c r="F3007" s="179"/>
      <c r="G3007" s="53">
        <v>5</v>
      </c>
    </row>
    <row r="3008" spans="1:7">
      <c r="A3008" s="176" t="s">
        <v>6308</v>
      </c>
      <c r="B3008" s="177" t="s">
        <v>6309</v>
      </c>
      <c r="C3008" s="178" t="s">
        <v>24</v>
      </c>
      <c r="D3008" s="179">
        <v>1054.1300000000001</v>
      </c>
      <c r="E3008" s="179"/>
      <c r="F3008" s="179">
        <v>1054.1300000000001</v>
      </c>
      <c r="G3008" s="53">
        <v>9</v>
      </c>
    </row>
    <row r="3009" spans="1:7">
      <c r="A3009" s="176" t="s">
        <v>6310</v>
      </c>
      <c r="B3009" s="177" t="s">
        <v>6311</v>
      </c>
      <c r="C3009" s="178"/>
      <c r="D3009" s="179"/>
      <c r="E3009" s="179"/>
      <c r="F3009" s="179"/>
      <c r="G3009" s="53">
        <v>2</v>
      </c>
    </row>
    <row r="3010" spans="1:7" ht="30">
      <c r="A3010" s="176" t="s">
        <v>6312</v>
      </c>
      <c r="B3010" s="177" t="s">
        <v>6313</v>
      </c>
      <c r="C3010" s="178"/>
      <c r="D3010" s="179"/>
      <c r="E3010" s="179"/>
      <c r="F3010" s="179"/>
      <c r="G3010" s="53">
        <v>5</v>
      </c>
    </row>
    <row r="3011" spans="1:7" ht="30">
      <c r="A3011" s="176" t="s">
        <v>6314</v>
      </c>
      <c r="B3011" s="177" t="s">
        <v>6315</v>
      </c>
      <c r="C3011" s="178" t="s">
        <v>23</v>
      </c>
      <c r="D3011" s="179">
        <v>5.95</v>
      </c>
      <c r="E3011" s="179">
        <v>26.34</v>
      </c>
      <c r="F3011" s="179">
        <v>32.29</v>
      </c>
      <c r="G3011" s="53">
        <v>9</v>
      </c>
    </row>
    <row r="3012" spans="1:7" ht="30">
      <c r="A3012" s="176" t="s">
        <v>141</v>
      </c>
      <c r="B3012" s="177" t="s">
        <v>142</v>
      </c>
      <c r="C3012" s="178" t="s">
        <v>23</v>
      </c>
      <c r="D3012" s="179">
        <v>6.25</v>
      </c>
      <c r="E3012" s="179">
        <v>26.34</v>
      </c>
      <c r="F3012" s="179">
        <v>32.590000000000003</v>
      </c>
      <c r="G3012" s="53">
        <v>9</v>
      </c>
    </row>
    <row r="3013" spans="1:7" ht="30">
      <c r="A3013" s="176" t="s">
        <v>352</v>
      </c>
      <c r="B3013" s="177" t="s">
        <v>353</v>
      </c>
      <c r="C3013" s="178" t="s">
        <v>23</v>
      </c>
      <c r="D3013" s="179">
        <v>14.26</v>
      </c>
      <c r="E3013" s="179">
        <v>26.34</v>
      </c>
      <c r="F3013" s="179">
        <v>40.6</v>
      </c>
      <c r="G3013" s="53">
        <v>9</v>
      </c>
    </row>
    <row r="3014" spans="1:7" ht="30">
      <c r="A3014" s="176" t="s">
        <v>6316</v>
      </c>
      <c r="B3014" s="177" t="s">
        <v>6317</v>
      </c>
      <c r="C3014" s="178" t="s">
        <v>23</v>
      </c>
      <c r="D3014" s="179">
        <v>22.96</v>
      </c>
      <c r="E3014" s="179">
        <v>26.34</v>
      </c>
      <c r="F3014" s="179">
        <v>49.3</v>
      </c>
      <c r="G3014" s="53">
        <v>9</v>
      </c>
    </row>
    <row r="3015" spans="1:7" ht="30">
      <c r="A3015" s="176" t="s">
        <v>434</v>
      </c>
      <c r="B3015" s="177" t="s">
        <v>435</v>
      </c>
      <c r="C3015" s="178" t="s">
        <v>23</v>
      </c>
      <c r="D3015" s="179">
        <v>21.07</v>
      </c>
      <c r="E3015" s="179">
        <v>31.6</v>
      </c>
      <c r="F3015" s="179">
        <v>52.67</v>
      </c>
      <c r="G3015" s="53">
        <v>9</v>
      </c>
    </row>
    <row r="3016" spans="1:7" ht="30">
      <c r="A3016" s="176" t="s">
        <v>6318</v>
      </c>
      <c r="B3016" s="177" t="s">
        <v>6319</v>
      </c>
      <c r="C3016" s="178" t="s">
        <v>23</v>
      </c>
      <c r="D3016" s="179">
        <v>42.38</v>
      </c>
      <c r="E3016" s="179">
        <v>36.869999999999997</v>
      </c>
      <c r="F3016" s="179">
        <v>79.25</v>
      </c>
      <c r="G3016" s="53">
        <v>9</v>
      </c>
    </row>
    <row r="3017" spans="1:7" ht="30">
      <c r="A3017" s="176" t="s">
        <v>6320</v>
      </c>
      <c r="B3017" s="177" t="s">
        <v>6321</v>
      </c>
      <c r="C3017" s="178" t="s">
        <v>23</v>
      </c>
      <c r="D3017" s="179">
        <v>59.93</v>
      </c>
      <c r="E3017" s="179">
        <v>47.41</v>
      </c>
      <c r="F3017" s="179">
        <v>107.34</v>
      </c>
      <c r="G3017" s="53">
        <v>9</v>
      </c>
    </row>
    <row r="3018" spans="1:7" ht="30">
      <c r="A3018" s="176" t="s">
        <v>6322</v>
      </c>
      <c r="B3018" s="177" t="s">
        <v>6323</v>
      </c>
      <c r="C3018" s="178" t="s">
        <v>23</v>
      </c>
      <c r="D3018" s="179">
        <v>71.349999999999994</v>
      </c>
      <c r="E3018" s="179">
        <v>52.67</v>
      </c>
      <c r="F3018" s="179">
        <v>124.02</v>
      </c>
      <c r="G3018" s="53">
        <v>9</v>
      </c>
    </row>
    <row r="3019" spans="1:7" ht="30">
      <c r="A3019" s="176" t="s">
        <v>6324</v>
      </c>
      <c r="B3019" s="177" t="s">
        <v>6325</v>
      </c>
      <c r="C3019" s="178" t="s">
        <v>23</v>
      </c>
      <c r="D3019" s="179">
        <v>144.72</v>
      </c>
      <c r="E3019" s="179">
        <v>57.93</v>
      </c>
      <c r="F3019" s="179">
        <v>202.65</v>
      </c>
      <c r="G3019" s="53">
        <v>9</v>
      </c>
    </row>
    <row r="3020" spans="1:7">
      <c r="A3020" s="176" t="s">
        <v>6326</v>
      </c>
      <c r="B3020" s="177" t="s">
        <v>6327</v>
      </c>
      <c r="C3020" s="178"/>
      <c r="D3020" s="179"/>
      <c r="E3020" s="179"/>
      <c r="F3020" s="179"/>
      <c r="G3020" s="53">
        <v>5</v>
      </c>
    </row>
    <row r="3021" spans="1:7" ht="30">
      <c r="A3021" s="176" t="s">
        <v>359</v>
      </c>
      <c r="B3021" s="177" t="s">
        <v>360</v>
      </c>
      <c r="C3021" s="178" t="s">
        <v>23</v>
      </c>
      <c r="D3021" s="179">
        <v>11.91</v>
      </c>
      <c r="E3021" s="179">
        <v>26.34</v>
      </c>
      <c r="F3021" s="179">
        <v>38.25</v>
      </c>
      <c r="G3021" s="53">
        <v>9</v>
      </c>
    </row>
    <row r="3022" spans="1:7" ht="30">
      <c r="A3022" s="176" t="s">
        <v>477</v>
      </c>
      <c r="B3022" s="177" t="s">
        <v>478</v>
      </c>
      <c r="C3022" s="178" t="s">
        <v>23</v>
      </c>
      <c r="D3022" s="179">
        <v>16.260000000000002</v>
      </c>
      <c r="E3022" s="179">
        <v>31.6</v>
      </c>
      <c r="F3022" s="179">
        <v>47.86</v>
      </c>
      <c r="G3022" s="53">
        <v>9</v>
      </c>
    </row>
    <row r="3023" spans="1:7" ht="30">
      <c r="A3023" s="176" t="s">
        <v>363</v>
      </c>
      <c r="B3023" s="177" t="s">
        <v>364</v>
      </c>
      <c r="C3023" s="178" t="s">
        <v>23</v>
      </c>
      <c r="D3023" s="179">
        <v>28.38</v>
      </c>
      <c r="E3023" s="179">
        <v>47.41</v>
      </c>
      <c r="F3023" s="179">
        <v>75.790000000000006</v>
      </c>
      <c r="G3023" s="53">
        <v>9</v>
      </c>
    </row>
    <row r="3024" spans="1:7" ht="30">
      <c r="A3024" s="176" t="s">
        <v>475</v>
      </c>
      <c r="B3024" s="177" t="s">
        <v>476</v>
      </c>
      <c r="C3024" s="178" t="s">
        <v>23</v>
      </c>
      <c r="D3024" s="179">
        <v>24.32</v>
      </c>
      <c r="E3024" s="179">
        <v>57.93</v>
      </c>
      <c r="F3024" s="179">
        <v>82.25</v>
      </c>
      <c r="G3024" s="53">
        <v>9</v>
      </c>
    </row>
    <row r="3025" spans="1:7" ht="30">
      <c r="A3025" s="176" t="s">
        <v>6328</v>
      </c>
      <c r="B3025" s="177" t="s">
        <v>6329</v>
      </c>
      <c r="C3025" s="178"/>
      <c r="D3025" s="179"/>
      <c r="E3025" s="179"/>
      <c r="F3025" s="179"/>
      <c r="G3025" s="53">
        <v>5</v>
      </c>
    </row>
    <row r="3026" spans="1:7" ht="30">
      <c r="A3026" s="176" t="s">
        <v>357</v>
      </c>
      <c r="B3026" s="177" t="s">
        <v>358</v>
      </c>
      <c r="C3026" s="178" t="s">
        <v>23</v>
      </c>
      <c r="D3026" s="179">
        <v>21.66</v>
      </c>
      <c r="E3026" s="179">
        <v>31.6</v>
      </c>
      <c r="F3026" s="179">
        <v>53.26</v>
      </c>
      <c r="G3026" s="53">
        <v>9</v>
      </c>
    </row>
    <row r="3027" spans="1:7" ht="30">
      <c r="A3027" s="176" t="s">
        <v>292</v>
      </c>
      <c r="B3027" s="177" t="s">
        <v>296</v>
      </c>
      <c r="C3027" s="178" t="s">
        <v>23</v>
      </c>
      <c r="D3027" s="179">
        <v>39.32</v>
      </c>
      <c r="E3027" s="179">
        <v>47.41</v>
      </c>
      <c r="F3027" s="179">
        <v>86.73</v>
      </c>
      <c r="G3027" s="53">
        <v>9</v>
      </c>
    </row>
    <row r="3028" spans="1:7" ht="30">
      <c r="A3028" s="176" t="s">
        <v>293</v>
      </c>
      <c r="B3028" s="177" t="s">
        <v>297</v>
      </c>
      <c r="C3028" s="178" t="s">
        <v>23</v>
      </c>
      <c r="D3028" s="179">
        <v>54.23</v>
      </c>
      <c r="E3028" s="179">
        <v>57.93</v>
      </c>
      <c r="F3028" s="179">
        <v>112.16</v>
      </c>
      <c r="G3028" s="53">
        <v>9</v>
      </c>
    </row>
    <row r="3029" spans="1:7" ht="30">
      <c r="A3029" s="176" t="s">
        <v>361</v>
      </c>
      <c r="B3029" s="177" t="s">
        <v>362</v>
      </c>
      <c r="C3029" s="178" t="s">
        <v>23</v>
      </c>
      <c r="D3029" s="179">
        <v>106.88</v>
      </c>
      <c r="E3029" s="179">
        <v>57.93</v>
      </c>
      <c r="F3029" s="179">
        <v>164.81</v>
      </c>
      <c r="G3029" s="53">
        <v>9</v>
      </c>
    </row>
    <row r="3030" spans="1:7" ht="30">
      <c r="A3030" s="176" t="s">
        <v>291</v>
      </c>
      <c r="B3030" s="177" t="s">
        <v>295</v>
      </c>
      <c r="C3030" s="178" t="s">
        <v>23</v>
      </c>
      <c r="D3030" s="179">
        <v>18.75</v>
      </c>
      <c r="E3030" s="179">
        <v>26.34</v>
      </c>
      <c r="F3030" s="179">
        <v>45.09</v>
      </c>
      <c r="G3030" s="53">
        <v>9</v>
      </c>
    </row>
    <row r="3031" spans="1:7" ht="30">
      <c r="A3031" s="176" t="s">
        <v>6330</v>
      </c>
      <c r="B3031" s="177" t="s">
        <v>6331</v>
      </c>
      <c r="C3031" s="178"/>
      <c r="D3031" s="179"/>
      <c r="E3031" s="179"/>
      <c r="F3031" s="179"/>
      <c r="G3031" s="53">
        <v>5</v>
      </c>
    </row>
    <row r="3032" spans="1:7" ht="30">
      <c r="A3032" s="176" t="s">
        <v>6332</v>
      </c>
      <c r="B3032" s="177" t="s">
        <v>6333</v>
      </c>
      <c r="C3032" s="178" t="s">
        <v>23</v>
      </c>
      <c r="D3032" s="179">
        <v>27.55</v>
      </c>
      <c r="E3032" s="179">
        <v>18.53</v>
      </c>
      <c r="F3032" s="179">
        <v>46.08</v>
      </c>
      <c r="G3032" s="53">
        <v>9</v>
      </c>
    </row>
    <row r="3033" spans="1:7" ht="30">
      <c r="A3033" s="176" t="s">
        <v>6334</v>
      </c>
      <c r="B3033" s="177" t="s">
        <v>6335</v>
      </c>
      <c r="C3033" s="178" t="s">
        <v>23</v>
      </c>
      <c r="D3033" s="179">
        <v>51.01</v>
      </c>
      <c r="E3033" s="179">
        <v>18.53</v>
      </c>
      <c r="F3033" s="179">
        <v>69.540000000000006</v>
      </c>
      <c r="G3033" s="53">
        <v>9</v>
      </c>
    </row>
    <row r="3034" spans="1:7" ht="30">
      <c r="A3034" s="176" t="s">
        <v>6336</v>
      </c>
      <c r="B3034" s="177" t="s">
        <v>6337</v>
      </c>
      <c r="C3034" s="178" t="s">
        <v>23</v>
      </c>
      <c r="D3034" s="179">
        <v>92.3</v>
      </c>
      <c r="E3034" s="179">
        <v>18.53</v>
      </c>
      <c r="F3034" s="179">
        <v>110.83</v>
      </c>
      <c r="G3034" s="53">
        <v>9</v>
      </c>
    </row>
    <row r="3035" spans="1:7" ht="30">
      <c r="A3035" s="176" t="s">
        <v>6338</v>
      </c>
      <c r="B3035" s="177" t="s">
        <v>6339</v>
      </c>
      <c r="C3035" s="178" t="s">
        <v>23</v>
      </c>
      <c r="D3035" s="179">
        <v>76.64</v>
      </c>
      <c r="E3035" s="179">
        <v>18.53</v>
      </c>
      <c r="F3035" s="179">
        <v>95.17</v>
      </c>
      <c r="G3035" s="53">
        <v>9</v>
      </c>
    </row>
    <row r="3036" spans="1:7" ht="30">
      <c r="A3036" s="176" t="s">
        <v>6340</v>
      </c>
      <c r="B3036" s="177" t="s">
        <v>6341</v>
      </c>
      <c r="C3036" s="178" t="s">
        <v>23</v>
      </c>
      <c r="D3036" s="179">
        <v>139.38999999999999</v>
      </c>
      <c r="E3036" s="179">
        <v>18.53</v>
      </c>
      <c r="F3036" s="179">
        <v>157.91999999999999</v>
      </c>
      <c r="G3036" s="53">
        <v>9</v>
      </c>
    </row>
    <row r="3037" spans="1:7" ht="30">
      <c r="A3037" s="176" t="s">
        <v>6342</v>
      </c>
      <c r="B3037" s="177" t="s">
        <v>6343</v>
      </c>
      <c r="C3037" s="178" t="s">
        <v>23</v>
      </c>
      <c r="D3037" s="179">
        <v>208.39</v>
      </c>
      <c r="E3037" s="179">
        <v>37.049999999999997</v>
      </c>
      <c r="F3037" s="179">
        <v>245.44</v>
      </c>
      <c r="G3037" s="53">
        <v>9</v>
      </c>
    </row>
    <row r="3038" spans="1:7" ht="30">
      <c r="A3038" s="176" t="s">
        <v>6344</v>
      </c>
      <c r="B3038" s="177" t="s">
        <v>6345</v>
      </c>
      <c r="C3038" s="178" t="s">
        <v>23</v>
      </c>
      <c r="D3038" s="179">
        <v>370.97</v>
      </c>
      <c r="E3038" s="179">
        <v>37.049999999999997</v>
      </c>
      <c r="F3038" s="179">
        <v>408.02</v>
      </c>
      <c r="G3038" s="53">
        <v>9</v>
      </c>
    </row>
    <row r="3039" spans="1:7" ht="30">
      <c r="A3039" s="176" t="s">
        <v>6346</v>
      </c>
      <c r="B3039" s="177" t="s">
        <v>6347</v>
      </c>
      <c r="C3039" s="178" t="s">
        <v>23</v>
      </c>
      <c r="D3039" s="179">
        <v>494.37</v>
      </c>
      <c r="E3039" s="179">
        <v>37.049999999999997</v>
      </c>
      <c r="F3039" s="179">
        <v>531.41999999999996</v>
      </c>
      <c r="G3039" s="53">
        <v>9</v>
      </c>
    </row>
    <row r="3040" spans="1:7">
      <c r="A3040" s="176" t="s">
        <v>6348</v>
      </c>
      <c r="B3040" s="177" t="s">
        <v>6349</v>
      </c>
      <c r="C3040" s="178"/>
      <c r="D3040" s="179"/>
      <c r="E3040" s="179"/>
      <c r="F3040" s="179"/>
      <c r="G3040" s="53">
        <v>5</v>
      </c>
    </row>
    <row r="3041" spans="1:7" ht="30">
      <c r="A3041" s="176" t="s">
        <v>221</v>
      </c>
      <c r="B3041" s="177" t="s">
        <v>222</v>
      </c>
      <c r="C3041" s="178" t="s">
        <v>23</v>
      </c>
      <c r="D3041" s="179">
        <v>28.58</v>
      </c>
      <c r="E3041" s="179">
        <v>18.53</v>
      </c>
      <c r="F3041" s="179">
        <v>47.11</v>
      </c>
      <c r="G3041" s="53">
        <v>9</v>
      </c>
    </row>
    <row r="3042" spans="1:7" ht="30">
      <c r="A3042" s="176" t="s">
        <v>232</v>
      </c>
      <c r="B3042" s="177" t="s">
        <v>233</v>
      </c>
      <c r="C3042" s="178" t="s">
        <v>23</v>
      </c>
      <c r="D3042" s="179">
        <v>48.85</v>
      </c>
      <c r="E3042" s="179">
        <v>18.53</v>
      </c>
      <c r="F3042" s="179">
        <v>67.38</v>
      </c>
      <c r="G3042" s="53">
        <v>9</v>
      </c>
    </row>
    <row r="3043" spans="1:7" ht="30">
      <c r="A3043" s="176" t="s">
        <v>6350</v>
      </c>
      <c r="B3043" s="177" t="s">
        <v>6351</v>
      </c>
      <c r="C3043" s="178" t="s">
        <v>23</v>
      </c>
      <c r="D3043" s="179">
        <v>90.06</v>
      </c>
      <c r="E3043" s="179">
        <v>37.049999999999997</v>
      </c>
      <c r="F3043" s="179">
        <v>127.11</v>
      </c>
      <c r="G3043" s="53">
        <v>9</v>
      </c>
    </row>
    <row r="3044" spans="1:7" ht="30">
      <c r="A3044" s="176" t="s">
        <v>6352</v>
      </c>
      <c r="B3044" s="177" t="s">
        <v>6353</v>
      </c>
      <c r="C3044" s="178" t="s">
        <v>23</v>
      </c>
      <c r="D3044" s="179">
        <v>140</v>
      </c>
      <c r="E3044" s="179">
        <v>37.049999999999997</v>
      </c>
      <c r="F3044" s="179">
        <v>177.05</v>
      </c>
      <c r="G3044" s="53">
        <v>9</v>
      </c>
    </row>
    <row r="3045" spans="1:7" ht="30">
      <c r="A3045" s="176" t="s">
        <v>6354</v>
      </c>
      <c r="B3045" s="177" t="s">
        <v>6355</v>
      </c>
      <c r="C3045" s="178" t="s">
        <v>23</v>
      </c>
      <c r="D3045" s="179">
        <v>239.86</v>
      </c>
      <c r="E3045" s="179">
        <v>37.049999999999997</v>
      </c>
      <c r="F3045" s="179">
        <v>276.91000000000003</v>
      </c>
      <c r="G3045" s="53">
        <v>9</v>
      </c>
    </row>
    <row r="3046" spans="1:7" ht="30">
      <c r="A3046" s="176" t="s">
        <v>6356</v>
      </c>
      <c r="B3046" s="177" t="s">
        <v>6357</v>
      </c>
      <c r="C3046" s="178" t="s">
        <v>23</v>
      </c>
      <c r="D3046" s="179">
        <v>388.23</v>
      </c>
      <c r="E3046" s="179">
        <v>37.049999999999997</v>
      </c>
      <c r="F3046" s="179">
        <v>425.28</v>
      </c>
      <c r="G3046" s="53">
        <v>9</v>
      </c>
    </row>
    <row r="3047" spans="1:7">
      <c r="A3047" s="176" t="s">
        <v>6358</v>
      </c>
      <c r="B3047" s="177" t="s">
        <v>6359</v>
      </c>
      <c r="C3047" s="178"/>
      <c r="D3047" s="179"/>
      <c r="E3047" s="179"/>
      <c r="F3047" s="179"/>
      <c r="G3047" s="53">
        <v>5</v>
      </c>
    </row>
    <row r="3048" spans="1:7">
      <c r="A3048" s="176" t="s">
        <v>6360</v>
      </c>
      <c r="B3048" s="177" t="s">
        <v>6361</v>
      </c>
      <c r="C3048" s="178" t="s">
        <v>23</v>
      </c>
      <c r="D3048" s="179">
        <v>37.89</v>
      </c>
      <c r="E3048" s="179">
        <v>52.67</v>
      </c>
      <c r="F3048" s="179">
        <v>90.56</v>
      </c>
      <c r="G3048" s="53">
        <v>9</v>
      </c>
    </row>
    <row r="3049" spans="1:7">
      <c r="A3049" s="176" t="s">
        <v>6362</v>
      </c>
      <c r="B3049" s="177" t="s">
        <v>6363</v>
      </c>
      <c r="C3049" s="178" t="s">
        <v>23</v>
      </c>
      <c r="D3049" s="179">
        <v>39.869999999999997</v>
      </c>
      <c r="E3049" s="179">
        <v>57.93</v>
      </c>
      <c r="F3049" s="179">
        <v>97.8</v>
      </c>
      <c r="G3049" s="53">
        <v>9</v>
      </c>
    </row>
    <row r="3050" spans="1:7">
      <c r="A3050" s="176" t="s">
        <v>6364</v>
      </c>
      <c r="B3050" s="177" t="s">
        <v>6365</v>
      </c>
      <c r="C3050" s="178" t="s">
        <v>23</v>
      </c>
      <c r="D3050" s="179">
        <v>54.29</v>
      </c>
      <c r="E3050" s="179">
        <v>68.47</v>
      </c>
      <c r="F3050" s="179">
        <v>122.76</v>
      </c>
      <c r="G3050" s="53">
        <v>9</v>
      </c>
    </row>
    <row r="3051" spans="1:7">
      <c r="A3051" s="176" t="s">
        <v>6366</v>
      </c>
      <c r="B3051" s="177" t="s">
        <v>6367</v>
      </c>
      <c r="C3051" s="178" t="s">
        <v>23</v>
      </c>
      <c r="D3051" s="179">
        <v>70.349999999999994</v>
      </c>
      <c r="E3051" s="179">
        <v>73.739999999999995</v>
      </c>
      <c r="F3051" s="179">
        <v>144.09</v>
      </c>
      <c r="G3051" s="53">
        <v>9</v>
      </c>
    </row>
    <row r="3052" spans="1:7">
      <c r="A3052" s="176" t="s">
        <v>6368</v>
      </c>
      <c r="B3052" s="177" t="s">
        <v>6369</v>
      </c>
      <c r="C3052" s="178" t="s">
        <v>23</v>
      </c>
      <c r="D3052" s="179">
        <v>82.44</v>
      </c>
      <c r="E3052" s="179">
        <v>84.27</v>
      </c>
      <c r="F3052" s="179">
        <v>166.71</v>
      </c>
      <c r="G3052" s="53">
        <v>9</v>
      </c>
    </row>
    <row r="3053" spans="1:7">
      <c r="A3053" s="176" t="s">
        <v>6370</v>
      </c>
      <c r="B3053" s="177" t="s">
        <v>6371</v>
      </c>
      <c r="C3053" s="178" t="s">
        <v>23</v>
      </c>
      <c r="D3053" s="179">
        <v>105.78</v>
      </c>
      <c r="E3053" s="179">
        <v>94.8</v>
      </c>
      <c r="F3053" s="179">
        <v>200.58</v>
      </c>
      <c r="G3053" s="53">
        <v>9</v>
      </c>
    </row>
    <row r="3054" spans="1:7">
      <c r="A3054" s="176" t="s">
        <v>6372</v>
      </c>
      <c r="B3054" s="177" t="s">
        <v>6373</v>
      </c>
      <c r="C3054" s="178" t="s">
        <v>23</v>
      </c>
      <c r="D3054" s="179">
        <v>134.32</v>
      </c>
      <c r="E3054" s="179">
        <v>105.34</v>
      </c>
      <c r="F3054" s="179">
        <v>239.66</v>
      </c>
      <c r="G3054" s="53">
        <v>9</v>
      </c>
    </row>
    <row r="3055" spans="1:7">
      <c r="A3055" s="176" t="s">
        <v>6374</v>
      </c>
      <c r="B3055" s="177" t="s">
        <v>6375</v>
      </c>
      <c r="C3055" s="178" t="s">
        <v>23</v>
      </c>
      <c r="D3055" s="179">
        <v>156.33000000000001</v>
      </c>
      <c r="E3055" s="179">
        <v>118.51</v>
      </c>
      <c r="F3055" s="179">
        <v>274.83999999999997</v>
      </c>
      <c r="G3055" s="53">
        <v>9</v>
      </c>
    </row>
    <row r="3056" spans="1:7">
      <c r="A3056" s="176" t="s">
        <v>6376</v>
      </c>
      <c r="B3056" s="177" t="s">
        <v>6377</v>
      </c>
      <c r="C3056" s="178" t="s">
        <v>23</v>
      </c>
      <c r="D3056" s="179">
        <v>232.43</v>
      </c>
      <c r="E3056" s="179">
        <v>131.68</v>
      </c>
      <c r="F3056" s="179">
        <v>364.11</v>
      </c>
      <c r="G3056" s="53">
        <v>9</v>
      </c>
    </row>
    <row r="3057" spans="1:7">
      <c r="A3057" s="176" t="s">
        <v>6378</v>
      </c>
      <c r="B3057" s="177" t="s">
        <v>6379</v>
      </c>
      <c r="C3057" s="178" t="s">
        <v>23</v>
      </c>
      <c r="D3057" s="179">
        <v>387.83</v>
      </c>
      <c r="E3057" s="179">
        <v>144.84</v>
      </c>
      <c r="F3057" s="179">
        <v>532.66999999999996</v>
      </c>
      <c r="G3057" s="53">
        <v>9</v>
      </c>
    </row>
    <row r="3058" spans="1:7">
      <c r="A3058" s="176" t="s">
        <v>6380</v>
      </c>
      <c r="B3058" s="177" t="s">
        <v>6381</v>
      </c>
      <c r="C3058" s="178"/>
      <c r="D3058" s="179"/>
      <c r="E3058" s="179"/>
      <c r="F3058" s="179"/>
      <c r="G3058" s="53">
        <v>5</v>
      </c>
    </row>
    <row r="3059" spans="1:7" ht="30">
      <c r="A3059" s="176" t="s">
        <v>6382</v>
      </c>
      <c r="B3059" s="177" t="s">
        <v>6383</v>
      </c>
      <c r="C3059" s="178" t="s">
        <v>23</v>
      </c>
      <c r="D3059" s="179">
        <v>63.71</v>
      </c>
      <c r="E3059" s="179">
        <v>52.67</v>
      </c>
      <c r="F3059" s="179">
        <v>116.38</v>
      </c>
      <c r="G3059" s="53">
        <v>9</v>
      </c>
    </row>
    <row r="3060" spans="1:7" ht="30">
      <c r="A3060" s="176" t="s">
        <v>6384</v>
      </c>
      <c r="B3060" s="177" t="s">
        <v>6385</v>
      </c>
      <c r="C3060" s="178" t="s">
        <v>23</v>
      </c>
      <c r="D3060" s="179">
        <v>83.53</v>
      </c>
      <c r="E3060" s="179">
        <v>57.93</v>
      </c>
      <c r="F3060" s="179">
        <v>141.46</v>
      </c>
      <c r="G3060" s="53">
        <v>9</v>
      </c>
    </row>
    <row r="3061" spans="1:7" ht="30">
      <c r="A3061" s="176" t="s">
        <v>6386</v>
      </c>
      <c r="B3061" s="177" t="s">
        <v>6387</v>
      </c>
      <c r="C3061" s="178" t="s">
        <v>23</v>
      </c>
      <c r="D3061" s="179">
        <v>89.49</v>
      </c>
      <c r="E3061" s="179">
        <v>68.47</v>
      </c>
      <c r="F3061" s="179">
        <v>157.96</v>
      </c>
      <c r="G3061" s="53">
        <v>9</v>
      </c>
    </row>
    <row r="3062" spans="1:7" ht="30">
      <c r="A3062" s="176" t="s">
        <v>6388</v>
      </c>
      <c r="B3062" s="177" t="s">
        <v>6389</v>
      </c>
      <c r="C3062" s="178" t="s">
        <v>23</v>
      </c>
      <c r="D3062" s="179">
        <v>126.27</v>
      </c>
      <c r="E3062" s="179">
        <v>73.739999999999995</v>
      </c>
      <c r="F3062" s="179">
        <v>200.01</v>
      </c>
      <c r="G3062" s="53">
        <v>9</v>
      </c>
    </row>
    <row r="3063" spans="1:7" ht="30">
      <c r="A3063" s="176" t="s">
        <v>6390</v>
      </c>
      <c r="B3063" s="177" t="s">
        <v>6391</v>
      </c>
      <c r="C3063" s="178" t="s">
        <v>23</v>
      </c>
      <c r="D3063" s="179">
        <v>129.97</v>
      </c>
      <c r="E3063" s="179">
        <v>84.27</v>
      </c>
      <c r="F3063" s="179">
        <v>214.24</v>
      </c>
      <c r="G3063" s="53">
        <v>9</v>
      </c>
    </row>
    <row r="3064" spans="1:7" ht="30">
      <c r="A3064" s="176" t="s">
        <v>6392</v>
      </c>
      <c r="B3064" s="177" t="s">
        <v>6393</v>
      </c>
      <c r="C3064" s="178" t="s">
        <v>23</v>
      </c>
      <c r="D3064" s="179">
        <v>151.63</v>
      </c>
      <c r="E3064" s="179">
        <v>94.8</v>
      </c>
      <c r="F3064" s="179">
        <v>246.43</v>
      </c>
      <c r="G3064" s="53">
        <v>9</v>
      </c>
    </row>
    <row r="3065" spans="1:7" ht="30">
      <c r="A3065" s="176" t="s">
        <v>6394</v>
      </c>
      <c r="B3065" s="177" t="s">
        <v>6395</v>
      </c>
      <c r="C3065" s="178" t="s">
        <v>23</v>
      </c>
      <c r="D3065" s="179">
        <v>241.24</v>
      </c>
      <c r="E3065" s="179">
        <v>105.34</v>
      </c>
      <c r="F3065" s="179">
        <v>346.58</v>
      </c>
      <c r="G3065" s="53">
        <v>9</v>
      </c>
    </row>
    <row r="3066" spans="1:7" ht="30">
      <c r="A3066" s="176" t="s">
        <v>6396</v>
      </c>
      <c r="B3066" s="177" t="s">
        <v>6397</v>
      </c>
      <c r="C3066" s="178" t="s">
        <v>23</v>
      </c>
      <c r="D3066" s="179">
        <v>283.54000000000002</v>
      </c>
      <c r="E3066" s="179">
        <v>118.51</v>
      </c>
      <c r="F3066" s="179">
        <v>402.05</v>
      </c>
      <c r="G3066" s="53">
        <v>9</v>
      </c>
    </row>
    <row r="3067" spans="1:7" ht="30">
      <c r="A3067" s="176" t="s">
        <v>6398</v>
      </c>
      <c r="B3067" s="177" t="s">
        <v>6399</v>
      </c>
      <c r="C3067" s="178" t="s">
        <v>23</v>
      </c>
      <c r="D3067" s="179">
        <v>396.59</v>
      </c>
      <c r="E3067" s="179">
        <v>131.68</v>
      </c>
      <c r="F3067" s="179">
        <v>528.27</v>
      </c>
      <c r="G3067" s="53">
        <v>9</v>
      </c>
    </row>
    <row r="3068" spans="1:7" ht="30">
      <c r="A3068" s="176" t="s">
        <v>6400</v>
      </c>
      <c r="B3068" s="177" t="s">
        <v>6401</v>
      </c>
      <c r="C3068" s="178" t="s">
        <v>23</v>
      </c>
      <c r="D3068" s="179">
        <v>698.4</v>
      </c>
      <c r="E3068" s="179">
        <v>144.84</v>
      </c>
      <c r="F3068" s="179">
        <v>843.24</v>
      </c>
      <c r="G3068" s="53">
        <v>9</v>
      </c>
    </row>
    <row r="3069" spans="1:7" ht="30">
      <c r="A3069" s="176" t="s">
        <v>6402</v>
      </c>
      <c r="B3069" s="177" t="s">
        <v>6403</v>
      </c>
      <c r="C3069" s="178"/>
      <c r="D3069" s="179"/>
      <c r="E3069" s="179"/>
      <c r="F3069" s="179"/>
      <c r="G3069" s="53">
        <v>5</v>
      </c>
    </row>
    <row r="3070" spans="1:7" ht="30">
      <c r="A3070" s="176" t="s">
        <v>6404</v>
      </c>
      <c r="B3070" s="177" t="s">
        <v>6405</v>
      </c>
      <c r="C3070" s="178" t="s">
        <v>24</v>
      </c>
      <c r="D3070" s="179">
        <v>87.45</v>
      </c>
      <c r="E3070" s="179">
        <v>15.8</v>
      </c>
      <c r="F3070" s="179">
        <v>103.25</v>
      </c>
      <c r="G3070" s="53">
        <v>9</v>
      </c>
    </row>
    <row r="3071" spans="1:7" ht="30">
      <c r="A3071" s="176" t="s">
        <v>6406</v>
      </c>
      <c r="B3071" s="177" t="s">
        <v>6407</v>
      </c>
      <c r="C3071" s="178" t="s">
        <v>24</v>
      </c>
      <c r="D3071" s="179">
        <v>126.94</v>
      </c>
      <c r="E3071" s="179">
        <v>15.8</v>
      </c>
      <c r="F3071" s="179">
        <v>142.74</v>
      </c>
      <c r="G3071" s="53">
        <v>9</v>
      </c>
    </row>
    <row r="3072" spans="1:7" ht="30">
      <c r="A3072" s="176" t="s">
        <v>6408</v>
      </c>
      <c r="B3072" s="177" t="s">
        <v>6409</v>
      </c>
      <c r="C3072" s="178" t="s">
        <v>24</v>
      </c>
      <c r="D3072" s="179">
        <v>130.07</v>
      </c>
      <c r="E3072" s="179">
        <v>21.07</v>
      </c>
      <c r="F3072" s="179">
        <v>151.13999999999999</v>
      </c>
      <c r="G3072" s="53">
        <v>9</v>
      </c>
    </row>
    <row r="3073" spans="1:7" ht="30">
      <c r="A3073" s="176" t="s">
        <v>6410</v>
      </c>
      <c r="B3073" s="177" t="s">
        <v>6411</v>
      </c>
      <c r="C3073" s="178" t="s">
        <v>24</v>
      </c>
      <c r="D3073" s="179">
        <v>242.09</v>
      </c>
      <c r="E3073" s="179">
        <v>21.07</v>
      </c>
      <c r="F3073" s="179">
        <v>263.16000000000003</v>
      </c>
      <c r="G3073" s="53">
        <v>9</v>
      </c>
    </row>
    <row r="3074" spans="1:7" ht="30">
      <c r="A3074" s="176" t="s">
        <v>6412</v>
      </c>
      <c r="B3074" s="177" t="s">
        <v>6413</v>
      </c>
      <c r="C3074" s="178" t="s">
        <v>24</v>
      </c>
      <c r="D3074" s="179">
        <v>117.62</v>
      </c>
      <c r="E3074" s="179">
        <v>15.8</v>
      </c>
      <c r="F3074" s="179">
        <v>133.41999999999999</v>
      </c>
      <c r="G3074" s="53">
        <v>9</v>
      </c>
    </row>
    <row r="3075" spans="1:7" ht="30">
      <c r="A3075" s="176" t="s">
        <v>6414</v>
      </c>
      <c r="B3075" s="177" t="s">
        <v>6415</v>
      </c>
      <c r="C3075" s="178" t="s">
        <v>24</v>
      </c>
      <c r="D3075" s="179">
        <v>164.37</v>
      </c>
      <c r="E3075" s="179">
        <v>15.8</v>
      </c>
      <c r="F3075" s="179">
        <v>180.17</v>
      </c>
      <c r="G3075" s="53">
        <v>9</v>
      </c>
    </row>
    <row r="3076" spans="1:7" ht="30">
      <c r="A3076" s="176" t="s">
        <v>6416</v>
      </c>
      <c r="B3076" s="177" t="s">
        <v>6417</v>
      </c>
      <c r="C3076" s="178" t="s">
        <v>24</v>
      </c>
      <c r="D3076" s="179">
        <v>215.33</v>
      </c>
      <c r="E3076" s="179">
        <v>21.07</v>
      </c>
      <c r="F3076" s="179">
        <v>236.4</v>
      </c>
      <c r="G3076" s="53">
        <v>9</v>
      </c>
    </row>
    <row r="3077" spans="1:7" ht="30">
      <c r="A3077" s="176" t="s">
        <v>6418</v>
      </c>
      <c r="B3077" s="177" t="s">
        <v>6419</v>
      </c>
      <c r="C3077" s="178" t="s">
        <v>24</v>
      </c>
      <c r="D3077" s="179">
        <v>348.64</v>
      </c>
      <c r="E3077" s="179">
        <v>21.07</v>
      </c>
      <c r="F3077" s="179">
        <v>369.71</v>
      </c>
      <c r="G3077" s="53">
        <v>9</v>
      </c>
    </row>
    <row r="3078" spans="1:7" ht="30">
      <c r="A3078" s="176" t="s">
        <v>6420</v>
      </c>
      <c r="B3078" s="177" t="s">
        <v>6421</v>
      </c>
      <c r="C3078" s="178" t="s">
        <v>24</v>
      </c>
      <c r="D3078" s="179">
        <v>79.760000000000005</v>
      </c>
      <c r="E3078" s="179">
        <v>15.8</v>
      </c>
      <c r="F3078" s="179">
        <v>95.56</v>
      </c>
      <c r="G3078" s="53">
        <v>9</v>
      </c>
    </row>
    <row r="3079" spans="1:7" ht="30">
      <c r="A3079" s="176" t="s">
        <v>6422</v>
      </c>
      <c r="B3079" s="177" t="s">
        <v>6423</v>
      </c>
      <c r="C3079" s="178" t="s">
        <v>24</v>
      </c>
      <c r="D3079" s="179">
        <v>86.96</v>
      </c>
      <c r="E3079" s="179">
        <v>15.8</v>
      </c>
      <c r="F3079" s="179">
        <v>102.76</v>
      </c>
      <c r="G3079" s="53">
        <v>9</v>
      </c>
    </row>
    <row r="3080" spans="1:7" ht="30">
      <c r="A3080" s="176" t="s">
        <v>6424</v>
      </c>
      <c r="B3080" s="177" t="s">
        <v>6425</v>
      </c>
      <c r="C3080" s="178" t="s">
        <v>24</v>
      </c>
      <c r="D3080" s="179">
        <v>114.17</v>
      </c>
      <c r="E3080" s="179">
        <v>21.07</v>
      </c>
      <c r="F3080" s="179">
        <v>135.24</v>
      </c>
      <c r="G3080" s="53">
        <v>9</v>
      </c>
    </row>
    <row r="3081" spans="1:7" ht="30">
      <c r="A3081" s="176" t="s">
        <v>6426</v>
      </c>
      <c r="B3081" s="177" t="s">
        <v>6427</v>
      </c>
      <c r="C3081" s="178" t="s">
        <v>24</v>
      </c>
      <c r="D3081" s="179">
        <v>165.04</v>
      </c>
      <c r="E3081" s="179">
        <v>21.07</v>
      </c>
      <c r="F3081" s="179">
        <v>186.11</v>
      </c>
      <c r="G3081" s="53">
        <v>9</v>
      </c>
    </row>
    <row r="3082" spans="1:7" ht="30">
      <c r="A3082" s="176" t="s">
        <v>6428</v>
      </c>
      <c r="B3082" s="177" t="s">
        <v>6429</v>
      </c>
      <c r="C3082" s="178" t="s">
        <v>24</v>
      </c>
      <c r="D3082" s="179">
        <v>66.11</v>
      </c>
      <c r="E3082" s="179">
        <v>15.8</v>
      </c>
      <c r="F3082" s="179">
        <v>81.91</v>
      </c>
      <c r="G3082" s="53">
        <v>9</v>
      </c>
    </row>
    <row r="3083" spans="1:7" ht="30">
      <c r="A3083" s="176" t="s">
        <v>6430</v>
      </c>
      <c r="B3083" s="177" t="s">
        <v>6431</v>
      </c>
      <c r="C3083" s="178" t="s">
        <v>24</v>
      </c>
      <c r="D3083" s="179">
        <v>87.27</v>
      </c>
      <c r="E3083" s="179">
        <v>21.07</v>
      </c>
      <c r="F3083" s="179">
        <v>108.34</v>
      </c>
      <c r="G3083" s="53">
        <v>9</v>
      </c>
    </row>
    <row r="3084" spans="1:7" ht="30">
      <c r="A3084" s="176" t="s">
        <v>6432</v>
      </c>
      <c r="B3084" s="177" t="s">
        <v>6433</v>
      </c>
      <c r="C3084" s="178" t="s">
        <v>24</v>
      </c>
      <c r="D3084" s="179">
        <v>142.38</v>
      </c>
      <c r="E3084" s="179">
        <v>15.8</v>
      </c>
      <c r="F3084" s="179">
        <v>158.18</v>
      </c>
      <c r="G3084" s="53">
        <v>9</v>
      </c>
    </row>
    <row r="3085" spans="1:7" ht="30">
      <c r="A3085" s="176" t="s">
        <v>6434</v>
      </c>
      <c r="B3085" s="177" t="s">
        <v>6435</v>
      </c>
      <c r="C3085" s="178" t="s">
        <v>24</v>
      </c>
      <c r="D3085" s="179">
        <v>168.29</v>
      </c>
      <c r="E3085" s="179">
        <v>21.07</v>
      </c>
      <c r="F3085" s="179">
        <v>189.36</v>
      </c>
      <c r="G3085" s="53">
        <v>9</v>
      </c>
    </row>
    <row r="3086" spans="1:7" ht="30">
      <c r="A3086" s="176" t="s">
        <v>6436</v>
      </c>
      <c r="B3086" s="177" t="s">
        <v>6437</v>
      </c>
      <c r="C3086" s="178" t="s">
        <v>24</v>
      </c>
      <c r="D3086" s="179">
        <v>191.68</v>
      </c>
      <c r="E3086" s="179">
        <v>21.07</v>
      </c>
      <c r="F3086" s="179">
        <v>212.75</v>
      </c>
      <c r="G3086" s="53">
        <v>9</v>
      </c>
    </row>
    <row r="3087" spans="1:7" ht="30">
      <c r="A3087" s="176" t="s">
        <v>6438</v>
      </c>
      <c r="B3087" s="177" t="s">
        <v>6439</v>
      </c>
      <c r="C3087" s="178" t="s">
        <v>24</v>
      </c>
      <c r="D3087" s="179">
        <v>200.12</v>
      </c>
      <c r="E3087" s="179">
        <v>21.07</v>
      </c>
      <c r="F3087" s="179">
        <v>221.19</v>
      </c>
      <c r="G3087" s="53">
        <v>9</v>
      </c>
    </row>
    <row r="3088" spans="1:7" ht="30">
      <c r="A3088" s="176" t="s">
        <v>6440</v>
      </c>
      <c r="B3088" s="177" t="s">
        <v>6441</v>
      </c>
      <c r="C3088" s="178" t="s">
        <v>24</v>
      </c>
      <c r="D3088" s="179">
        <v>237.08</v>
      </c>
      <c r="E3088" s="179">
        <v>21.07</v>
      </c>
      <c r="F3088" s="179">
        <v>258.14999999999998</v>
      </c>
      <c r="G3088" s="53">
        <v>9</v>
      </c>
    </row>
    <row r="3089" spans="1:7" ht="30">
      <c r="A3089" s="176" t="s">
        <v>6442</v>
      </c>
      <c r="B3089" s="177" t="s">
        <v>6443</v>
      </c>
      <c r="C3089" s="178" t="s">
        <v>24</v>
      </c>
      <c r="D3089" s="179">
        <v>251.32</v>
      </c>
      <c r="E3089" s="179">
        <v>21.07</v>
      </c>
      <c r="F3089" s="179">
        <v>272.39</v>
      </c>
      <c r="G3089" s="53">
        <v>9</v>
      </c>
    </row>
    <row r="3090" spans="1:7" ht="30">
      <c r="A3090" s="176" t="s">
        <v>6444</v>
      </c>
      <c r="B3090" s="177" t="s">
        <v>6445</v>
      </c>
      <c r="C3090" s="178" t="s">
        <v>24</v>
      </c>
      <c r="D3090" s="179">
        <v>341.66</v>
      </c>
      <c r="E3090" s="179">
        <v>26.34</v>
      </c>
      <c r="F3090" s="179">
        <v>368</v>
      </c>
      <c r="G3090" s="53">
        <v>9</v>
      </c>
    </row>
    <row r="3091" spans="1:7" ht="30">
      <c r="A3091" s="176" t="s">
        <v>6446</v>
      </c>
      <c r="B3091" s="177" t="s">
        <v>6447</v>
      </c>
      <c r="C3091" s="178" t="s">
        <v>24</v>
      </c>
      <c r="D3091" s="179">
        <v>297.16000000000003</v>
      </c>
      <c r="E3091" s="179">
        <v>21.07</v>
      </c>
      <c r="F3091" s="179">
        <v>318.23</v>
      </c>
      <c r="G3091" s="53">
        <v>9</v>
      </c>
    </row>
    <row r="3092" spans="1:7" ht="30">
      <c r="A3092" s="176" t="s">
        <v>6448</v>
      </c>
      <c r="B3092" s="177" t="s">
        <v>6449</v>
      </c>
      <c r="C3092" s="178" t="s">
        <v>24</v>
      </c>
      <c r="D3092" s="179">
        <v>142.99</v>
      </c>
      <c r="E3092" s="179">
        <v>15.8</v>
      </c>
      <c r="F3092" s="179">
        <v>158.79</v>
      </c>
      <c r="G3092" s="53">
        <v>9</v>
      </c>
    </row>
    <row r="3093" spans="1:7" ht="30">
      <c r="A3093" s="176" t="s">
        <v>6450</v>
      </c>
      <c r="B3093" s="177" t="s">
        <v>6451</v>
      </c>
      <c r="C3093" s="178" t="s">
        <v>24</v>
      </c>
      <c r="D3093" s="179">
        <v>174.96</v>
      </c>
      <c r="E3093" s="179">
        <v>21.07</v>
      </c>
      <c r="F3093" s="179">
        <v>196.03</v>
      </c>
      <c r="G3093" s="53">
        <v>9</v>
      </c>
    </row>
    <row r="3094" spans="1:7" ht="30">
      <c r="A3094" s="176" t="s">
        <v>6452</v>
      </c>
      <c r="B3094" s="177" t="s">
        <v>6453</v>
      </c>
      <c r="C3094" s="178" t="s">
        <v>24</v>
      </c>
      <c r="D3094" s="179">
        <v>211.96</v>
      </c>
      <c r="E3094" s="179">
        <v>21.07</v>
      </c>
      <c r="F3094" s="179">
        <v>233.03</v>
      </c>
      <c r="G3094" s="53">
        <v>9</v>
      </c>
    </row>
    <row r="3095" spans="1:7" ht="30">
      <c r="A3095" s="176" t="s">
        <v>6454</v>
      </c>
      <c r="B3095" s="177" t="s">
        <v>6455</v>
      </c>
      <c r="C3095" s="178" t="s">
        <v>24</v>
      </c>
      <c r="D3095" s="179">
        <v>216.66</v>
      </c>
      <c r="E3095" s="179">
        <v>21.07</v>
      </c>
      <c r="F3095" s="179">
        <v>237.73</v>
      </c>
      <c r="G3095" s="53">
        <v>9</v>
      </c>
    </row>
    <row r="3096" spans="1:7" ht="30">
      <c r="A3096" s="176" t="s">
        <v>6456</v>
      </c>
      <c r="B3096" s="177" t="s">
        <v>6457</v>
      </c>
      <c r="C3096" s="178" t="s">
        <v>24</v>
      </c>
      <c r="D3096" s="179">
        <v>222.16</v>
      </c>
      <c r="E3096" s="179">
        <v>21.07</v>
      </c>
      <c r="F3096" s="179">
        <v>243.23</v>
      </c>
      <c r="G3096" s="53">
        <v>9</v>
      </c>
    </row>
    <row r="3097" spans="1:7" ht="30">
      <c r="A3097" s="176" t="s">
        <v>6458</v>
      </c>
      <c r="B3097" s="177" t="s">
        <v>6459</v>
      </c>
      <c r="C3097" s="178" t="s">
        <v>24</v>
      </c>
      <c r="D3097" s="179">
        <v>285.7</v>
      </c>
      <c r="E3097" s="179">
        <v>21.07</v>
      </c>
      <c r="F3097" s="179">
        <v>306.77</v>
      </c>
      <c r="G3097" s="53">
        <v>9</v>
      </c>
    </row>
    <row r="3098" spans="1:7" ht="30">
      <c r="A3098" s="176" t="s">
        <v>6460</v>
      </c>
      <c r="B3098" s="177" t="s">
        <v>6461</v>
      </c>
      <c r="C3098" s="178" t="s">
        <v>24</v>
      </c>
      <c r="D3098" s="179">
        <v>55.91</v>
      </c>
      <c r="E3098" s="179">
        <v>21.07</v>
      </c>
      <c r="F3098" s="179">
        <v>76.98</v>
      </c>
      <c r="G3098" s="53">
        <v>9</v>
      </c>
    </row>
    <row r="3099" spans="1:7" ht="30">
      <c r="A3099" s="176" t="s">
        <v>6462</v>
      </c>
      <c r="B3099" s="177" t="s">
        <v>6463</v>
      </c>
      <c r="C3099" s="178" t="s">
        <v>24</v>
      </c>
      <c r="D3099" s="179">
        <v>64.05</v>
      </c>
      <c r="E3099" s="179">
        <v>21.07</v>
      </c>
      <c r="F3099" s="179">
        <v>85.12</v>
      </c>
      <c r="G3099" s="53">
        <v>9</v>
      </c>
    </row>
    <row r="3100" spans="1:7" ht="30">
      <c r="A3100" s="176" t="s">
        <v>6464</v>
      </c>
      <c r="B3100" s="177" t="s">
        <v>6465</v>
      </c>
      <c r="C3100" s="178" t="s">
        <v>24</v>
      </c>
      <c r="D3100" s="179">
        <v>147.27000000000001</v>
      </c>
      <c r="E3100" s="179">
        <v>26.34</v>
      </c>
      <c r="F3100" s="179">
        <v>173.61</v>
      </c>
      <c r="G3100" s="53">
        <v>9</v>
      </c>
    </row>
    <row r="3101" spans="1:7">
      <c r="A3101" s="176" t="s">
        <v>6466</v>
      </c>
      <c r="B3101" s="177" t="s">
        <v>6467</v>
      </c>
      <c r="C3101" s="178"/>
      <c r="D3101" s="179"/>
      <c r="E3101" s="179"/>
      <c r="F3101" s="179"/>
      <c r="G3101" s="53">
        <v>5</v>
      </c>
    </row>
    <row r="3102" spans="1:7">
      <c r="A3102" s="176" t="s">
        <v>6468</v>
      </c>
      <c r="B3102" s="177" t="s">
        <v>6469</v>
      </c>
      <c r="C3102" s="178" t="s">
        <v>23</v>
      </c>
      <c r="D3102" s="179">
        <v>73.22</v>
      </c>
      <c r="E3102" s="179">
        <v>17.38</v>
      </c>
      <c r="F3102" s="179">
        <v>90.6</v>
      </c>
      <c r="G3102" s="53">
        <v>9</v>
      </c>
    </row>
    <row r="3103" spans="1:7">
      <c r="A3103" s="176" t="s">
        <v>6470</v>
      </c>
      <c r="B3103" s="177" t="s">
        <v>6471</v>
      </c>
      <c r="C3103" s="178" t="s">
        <v>23</v>
      </c>
      <c r="D3103" s="179">
        <v>110.86</v>
      </c>
      <c r="E3103" s="179">
        <v>18.96</v>
      </c>
      <c r="F3103" s="179">
        <v>129.82</v>
      </c>
      <c r="G3103" s="53">
        <v>9</v>
      </c>
    </row>
    <row r="3104" spans="1:7">
      <c r="A3104" s="176" t="s">
        <v>6472</v>
      </c>
      <c r="B3104" s="177" t="s">
        <v>6473</v>
      </c>
      <c r="C3104" s="178" t="s">
        <v>23</v>
      </c>
      <c r="D3104" s="179">
        <v>135.41999999999999</v>
      </c>
      <c r="E3104" s="179">
        <v>23.7</v>
      </c>
      <c r="F3104" s="179">
        <v>159.12</v>
      </c>
      <c r="G3104" s="53">
        <v>9</v>
      </c>
    </row>
    <row r="3105" spans="1:7">
      <c r="A3105" s="176" t="s">
        <v>6474</v>
      </c>
      <c r="B3105" s="177" t="s">
        <v>6475</v>
      </c>
      <c r="C3105" s="178" t="s">
        <v>23</v>
      </c>
      <c r="D3105" s="179">
        <v>225.27</v>
      </c>
      <c r="E3105" s="179">
        <v>26.86</v>
      </c>
      <c r="F3105" s="179">
        <v>252.13</v>
      </c>
      <c r="G3105" s="53">
        <v>9</v>
      </c>
    </row>
    <row r="3106" spans="1:7">
      <c r="A3106" s="176" t="s">
        <v>6476</v>
      </c>
      <c r="B3106" s="177" t="s">
        <v>6477</v>
      </c>
      <c r="C3106" s="178" t="s">
        <v>23</v>
      </c>
      <c r="D3106" s="179">
        <v>267.58</v>
      </c>
      <c r="E3106" s="179">
        <v>26.86</v>
      </c>
      <c r="F3106" s="179">
        <v>294.44</v>
      </c>
      <c r="G3106" s="53">
        <v>9</v>
      </c>
    </row>
    <row r="3107" spans="1:7">
      <c r="A3107" s="176" t="s">
        <v>6478</v>
      </c>
      <c r="B3107" s="177" t="s">
        <v>6479</v>
      </c>
      <c r="C3107" s="178" t="s">
        <v>23</v>
      </c>
      <c r="D3107" s="179">
        <v>352.56</v>
      </c>
      <c r="E3107" s="179">
        <v>36.35</v>
      </c>
      <c r="F3107" s="179">
        <v>388.91</v>
      </c>
      <c r="G3107" s="53">
        <v>9</v>
      </c>
    </row>
    <row r="3108" spans="1:7">
      <c r="A3108" s="176" t="s">
        <v>6480</v>
      </c>
      <c r="B3108" s="177" t="s">
        <v>6481</v>
      </c>
      <c r="C3108" s="178" t="s">
        <v>23</v>
      </c>
      <c r="D3108" s="179">
        <v>458.99</v>
      </c>
      <c r="E3108" s="179">
        <v>42.66</v>
      </c>
      <c r="F3108" s="179">
        <v>501.65</v>
      </c>
      <c r="G3108" s="53">
        <v>9</v>
      </c>
    </row>
    <row r="3109" spans="1:7">
      <c r="A3109" s="176" t="s">
        <v>6482</v>
      </c>
      <c r="B3109" s="177" t="s">
        <v>6483</v>
      </c>
      <c r="C3109" s="178" t="s">
        <v>23</v>
      </c>
      <c r="D3109" s="179">
        <v>597.02</v>
      </c>
      <c r="E3109" s="179">
        <v>45.82</v>
      </c>
      <c r="F3109" s="179">
        <v>642.84</v>
      </c>
      <c r="G3109" s="53">
        <v>9</v>
      </c>
    </row>
    <row r="3110" spans="1:7">
      <c r="A3110" s="176" t="s">
        <v>6484</v>
      </c>
      <c r="B3110" s="177" t="s">
        <v>6485</v>
      </c>
      <c r="C3110" s="178" t="s">
        <v>23</v>
      </c>
      <c r="D3110" s="179">
        <v>791.29</v>
      </c>
      <c r="E3110" s="179">
        <v>52.15</v>
      </c>
      <c r="F3110" s="179">
        <v>843.44</v>
      </c>
      <c r="G3110" s="53">
        <v>9</v>
      </c>
    </row>
    <row r="3111" spans="1:7">
      <c r="A3111" s="176" t="s">
        <v>6486</v>
      </c>
      <c r="B3111" s="177" t="s">
        <v>6487</v>
      </c>
      <c r="C3111" s="178" t="s">
        <v>23</v>
      </c>
      <c r="D3111" s="179">
        <v>81.010000000000005</v>
      </c>
      <c r="E3111" s="179">
        <v>18.96</v>
      </c>
      <c r="F3111" s="179">
        <v>99.97</v>
      </c>
      <c r="G3111" s="53">
        <v>9</v>
      </c>
    </row>
    <row r="3112" spans="1:7">
      <c r="A3112" s="176" t="s">
        <v>6488</v>
      </c>
      <c r="B3112" s="177" t="s">
        <v>6489</v>
      </c>
      <c r="C3112" s="178" t="s">
        <v>23</v>
      </c>
      <c r="D3112" s="179">
        <v>92.91</v>
      </c>
      <c r="E3112" s="179">
        <v>23.7</v>
      </c>
      <c r="F3112" s="179">
        <v>116.61</v>
      </c>
      <c r="G3112" s="53">
        <v>9</v>
      </c>
    </row>
    <row r="3113" spans="1:7">
      <c r="A3113" s="176" t="s">
        <v>6490</v>
      </c>
      <c r="B3113" s="177" t="s">
        <v>6491</v>
      </c>
      <c r="C3113" s="178" t="s">
        <v>23</v>
      </c>
      <c r="D3113" s="179">
        <v>168.75</v>
      </c>
      <c r="E3113" s="179">
        <v>26.86</v>
      </c>
      <c r="F3113" s="179">
        <v>195.61</v>
      </c>
      <c r="G3113" s="53">
        <v>9</v>
      </c>
    </row>
    <row r="3114" spans="1:7">
      <c r="A3114" s="176" t="s">
        <v>6492</v>
      </c>
      <c r="B3114" s="177" t="s">
        <v>6493</v>
      </c>
      <c r="C3114" s="178" t="s">
        <v>23</v>
      </c>
      <c r="D3114" s="179">
        <v>231.52</v>
      </c>
      <c r="E3114" s="179">
        <v>26.86</v>
      </c>
      <c r="F3114" s="179">
        <v>258.38</v>
      </c>
      <c r="G3114" s="53">
        <v>9</v>
      </c>
    </row>
    <row r="3115" spans="1:7">
      <c r="A3115" s="176" t="s">
        <v>6494</v>
      </c>
      <c r="B3115" s="177" t="s">
        <v>6495</v>
      </c>
      <c r="C3115" s="178" t="s">
        <v>23</v>
      </c>
      <c r="D3115" s="179">
        <v>265.98</v>
      </c>
      <c r="E3115" s="179">
        <v>36.35</v>
      </c>
      <c r="F3115" s="179">
        <v>302.33</v>
      </c>
      <c r="G3115" s="53">
        <v>9</v>
      </c>
    </row>
    <row r="3116" spans="1:7">
      <c r="A3116" s="176" t="s">
        <v>6496</v>
      </c>
      <c r="B3116" s="177" t="s">
        <v>6497</v>
      </c>
      <c r="C3116" s="178" t="s">
        <v>23</v>
      </c>
      <c r="D3116" s="179">
        <v>364.07</v>
      </c>
      <c r="E3116" s="179">
        <v>42.66</v>
      </c>
      <c r="F3116" s="179">
        <v>406.73</v>
      </c>
      <c r="G3116" s="53">
        <v>9</v>
      </c>
    </row>
    <row r="3117" spans="1:7">
      <c r="A3117" s="176" t="s">
        <v>6498</v>
      </c>
      <c r="B3117" s="177" t="s">
        <v>6499</v>
      </c>
      <c r="C3117" s="178"/>
      <c r="D3117" s="179"/>
      <c r="E3117" s="179"/>
      <c r="F3117" s="179"/>
      <c r="G3117" s="53">
        <v>5</v>
      </c>
    </row>
    <row r="3118" spans="1:7">
      <c r="A3118" s="176" t="s">
        <v>6500</v>
      </c>
      <c r="B3118" s="177" t="s">
        <v>6501</v>
      </c>
      <c r="C3118" s="178" t="s">
        <v>23</v>
      </c>
      <c r="D3118" s="179">
        <v>70.3</v>
      </c>
      <c r="E3118" s="179">
        <v>34.85</v>
      </c>
      <c r="F3118" s="179">
        <v>105.15</v>
      </c>
      <c r="G3118" s="53">
        <v>9</v>
      </c>
    </row>
    <row r="3119" spans="1:7">
      <c r="A3119" s="176" t="s">
        <v>6502</v>
      </c>
      <c r="B3119" s="177" t="s">
        <v>6503</v>
      </c>
      <c r="C3119" s="178" t="s">
        <v>23</v>
      </c>
      <c r="D3119" s="179">
        <v>87.4</v>
      </c>
      <c r="E3119" s="179">
        <v>40.44</v>
      </c>
      <c r="F3119" s="179">
        <v>127.84</v>
      </c>
      <c r="G3119" s="53">
        <v>9</v>
      </c>
    </row>
    <row r="3120" spans="1:7">
      <c r="A3120" s="176" t="s">
        <v>6504</v>
      </c>
      <c r="B3120" s="177" t="s">
        <v>6505</v>
      </c>
      <c r="C3120" s="178" t="s">
        <v>23</v>
      </c>
      <c r="D3120" s="179">
        <v>72.41</v>
      </c>
      <c r="E3120" s="179">
        <v>34.85</v>
      </c>
      <c r="F3120" s="179">
        <v>107.26</v>
      </c>
      <c r="G3120" s="53">
        <v>9</v>
      </c>
    </row>
    <row r="3121" spans="1:7">
      <c r="A3121" s="176" t="s">
        <v>6506</v>
      </c>
      <c r="B3121" s="177" t="s">
        <v>6507</v>
      </c>
      <c r="C3121" s="178" t="s">
        <v>23</v>
      </c>
      <c r="D3121" s="179">
        <v>89.39</v>
      </c>
      <c r="E3121" s="179">
        <v>40.44</v>
      </c>
      <c r="F3121" s="179">
        <v>129.83000000000001</v>
      </c>
      <c r="G3121" s="53">
        <v>9</v>
      </c>
    </row>
    <row r="3122" spans="1:7">
      <c r="A3122" s="176" t="s">
        <v>6508</v>
      </c>
      <c r="B3122" s="177" t="s">
        <v>6509</v>
      </c>
      <c r="C3122" s="178" t="s">
        <v>23</v>
      </c>
      <c r="D3122" s="179">
        <v>123.37</v>
      </c>
      <c r="E3122" s="179">
        <v>49.94</v>
      </c>
      <c r="F3122" s="179">
        <v>173.31</v>
      </c>
      <c r="G3122" s="53">
        <v>9</v>
      </c>
    </row>
    <row r="3123" spans="1:7">
      <c r="A3123" s="176" t="s">
        <v>6510</v>
      </c>
      <c r="B3123" s="177" t="s">
        <v>6511</v>
      </c>
      <c r="C3123" s="178" t="s">
        <v>23</v>
      </c>
      <c r="D3123" s="179">
        <v>244.99</v>
      </c>
      <c r="E3123" s="179">
        <v>56.83</v>
      </c>
      <c r="F3123" s="179">
        <v>301.82</v>
      </c>
      <c r="G3123" s="53">
        <v>9</v>
      </c>
    </row>
    <row r="3124" spans="1:7">
      <c r="A3124" s="176" t="s">
        <v>6512</v>
      </c>
      <c r="B3124" s="177" t="s">
        <v>6513</v>
      </c>
      <c r="C3124" s="178" t="s">
        <v>23</v>
      </c>
      <c r="D3124" s="179">
        <v>384.28</v>
      </c>
      <c r="E3124" s="179">
        <v>73.239999999999995</v>
      </c>
      <c r="F3124" s="179">
        <v>457.52</v>
      </c>
      <c r="G3124" s="53">
        <v>9</v>
      </c>
    </row>
    <row r="3125" spans="1:7">
      <c r="A3125" s="176" t="s">
        <v>6514</v>
      </c>
      <c r="B3125" s="177" t="s">
        <v>6515</v>
      </c>
      <c r="C3125" s="178" t="s">
        <v>23</v>
      </c>
      <c r="D3125" s="179">
        <v>526.57000000000005</v>
      </c>
      <c r="E3125" s="179">
        <v>92.25</v>
      </c>
      <c r="F3125" s="179">
        <v>618.82000000000005</v>
      </c>
      <c r="G3125" s="53">
        <v>9</v>
      </c>
    </row>
    <row r="3126" spans="1:7">
      <c r="A3126" s="176" t="s">
        <v>6516</v>
      </c>
      <c r="B3126" s="177" t="s">
        <v>6517</v>
      </c>
      <c r="C3126" s="178" t="s">
        <v>23</v>
      </c>
      <c r="D3126" s="179">
        <v>764.52</v>
      </c>
      <c r="E3126" s="179">
        <v>137.9</v>
      </c>
      <c r="F3126" s="179">
        <v>902.42</v>
      </c>
      <c r="G3126" s="53">
        <v>9</v>
      </c>
    </row>
    <row r="3127" spans="1:7">
      <c r="A3127" s="176" t="s">
        <v>6518</v>
      </c>
      <c r="B3127" s="177" t="s">
        <v>6519</v>
      </c>
      <c r="C3127" s="178" t="s">
        <v>23</v>
      </c>
      <c r="D3127" s="179">
        <v>198.37</v>
      </c>
      <c r="E3127" s="179">
        <v>56.83</v>
      </c>
      <c r="F3127" s="179">
        <v>255.2</v>
      </c>
      <c r="G3127" s="53">
        <v>9</v>
      </c>
    </row>
    <row r="3128" spans="1:7">
      <c r="A3128" s="176" t="s">
        <v>6520</v>
      </c>
      <c r="B3128" s="177" t="s">
        <v>6521</v>
      </c>
      <c r="C3128" s="178" t="s">
        <v>23</v>
      </c>
      <c r="D3128" s="179">
        <v>400.38</v>
      </c>
      <c r="E3128" s="179">
        <v>73.239999999999995</v>
      </c>
      <c r="F3128" s="179">
        <v>473.62</v>
      </c>
      <c r="G3128" s="53">
        <v>9</v>
      </c>
    </row>
    <row r="3129" spans="1:7">
      <c r="A3129" s="176" t="s">
        <v>6522</v>
      </c>
      <c r="B3129" s="177" t="s">
        <v>6523</v>
      </c>
      <c r="C3129" s="178" t="s">
        <v>23</v>
      </c>
      <c r="D3129" s="179">
        <v>562.07000000000005</v>
      </c>
      <c r="E3129" s="179">
        <v>92.25</v>
      </c>
      <c r="F3129" s="179">
        <v>654.32000000000005</v>
      </c>
      <c r="G3129" s="53">
        <v>9</v>
      </c>
    </row>
    <row r="3130" spans="1:7">
      <c r="A3130" s="176" t="s">
        <v>6524</v>
      </c>
      <c r="B3130" s="177" t="s">
        <v>6525</v>
      </c>
      <c r="C3130" s="178" t="s">
        <v>23</v>
      </c>
      <c r="D3130" s="179">
        <v>299.05</v>
      </c>
      <c r="E3130" s="179">
        <v>56.83</v>
      </c>
      <c r="F3130" s="179">
        <v>355.88</v>
      </c>
      <c r="G3130" s="53">
        <v>9</v>
      </c>
    </row>
    <row r="3131" spans="1:7">
      <c r="A3131" s="176" t="s">
        <v>6526</v>
      </c>
      <c r="B3131" s="177" t="s">
        <v>6527</v>
      </c>
      <c r="C3131" s="178" t="s">
        <v>23</v>
      </c>
      <c r="D3131" s="179">
        <v>489.03</v>
      </c>
      <c r="E3131" s="179">
        <v>73.239999999999995</v>
      </c>
      <c r="F3131" s="179">
        <v>562.27</v>
      </c>
      <c r="G3131" s="53">
        <v>9</v>
      </c>
    </row>
    <row r="3132" spans="1:7">
      <c r="A3132" s="176" t="s">
        <v>6528</v>
      </c>
      <c r="B3132" s="177" t="s">
        <v>6529</v>
      </c>
      <c r="C3132" s="178" t="s">
        <v>23</v>
      </c>
      <c r="D3132" s="179">
        <v>714.03</v>
      </c>
      <c r="E3132" s="179">
        <v>92.25</v>
      </c>
      <c r="F3132" s="179">
        <v>806.28</v>
      </c>
      <c r="G3132" s="53">
        <v>9</v>
      </c>
    </row>
    <row r="3133" spans="1:7">
      <c r="A3133" s="176" t="s">
        <v>6530</v>
      </c>
      <c r="B3133" s="177" t="s">
        <v>6531</v>
      </c>
      <c r="C3133" s="178" t="s">
        <v>23</v>
      </c>
      <c r="D3133" s="179">
        <v>35.049999999999997</v>
      </c>
      <c r="E3133" s="179">
        <v>33.76</v>
      </c>
      <c r="F3133" s="179">
        <v>68.81</v>
      </c>
      <c r="G3133" s="53">
        <v>9</v>
      </c>
    </row>
    <row r="3134" spans="1:7">
      <c r="A3134" s="176" t="s">
        <v>6532</v>
      </c>
      <c r="B3134" s="177" t="s">
        <v>6533</v>
      </c>
      <c r="C3134" s="178" t="s">
        <v>23</v>
      </c>
      <c r="D3134" s="179">
        <v>45.79</v>
      </c>
      <c r="E3134" s="179">
        <v>43.01</v>
      </c>
      <c r="F3134" s="179">
        <v>88.8</v>
      </c>
      <c r="G3134" s="53">
        <v>9</v>
      </c>
    </row>
    <row r="3135" spans="1:7">
      <c r="A3135" s="176" t="s">
        <v>6534</v>
      </c>
      <c r="B3135" s="177" t="s">
        <v>6535</v>
      </c>
      <c r="C3135" s="178" t="s">
        <v>23</v>
      </c>
      <c r="D3135" s="179">
        <v>82.22</v>
      </c>
      <c r="E3135" s="179">
        <v>72.69</v>
      </c>
      <c r="F3135" s="179">
        <v>154.91</v>
      </c>
      <c r="G3135" s="53">
        <v>9</v>
      </c>
    </row>
    <row r="3136" spans="1:7">
      <c r="A3136" s="176" t="s">
        <v>6536</v>
      </c>
      <c r="B3136" s="177" t="s">
        <v>6537</v>
      </c>
      <c r="C3136" s="178" t="s">
        <v>23</v>
      </c>
      <c r="D3136" s="179">
        <v>1221.46</v>
      </c>
      <c r="E3136" s="179">
        <v>206.85</v>
      </c>
      <c r="F3136" s="179">
        <v>1428.31</v>
      </c>
      <c r="G3136" s="53">
        <v>9</v>
      </c>
    </row>
    <row r="3137" spans="1:7">
      <c r="A3137" s="176" t="s">
        <v>6538</v>
      </c>
      <c r="B3137" s="177" t="s">
        <v>6539</v>
      </c>
      <c r="C3137" s="178" t="s">
        <v>23</v>
      </c>
      <c r="D3137" s="179">
        <v>134.91</v>
      </c>
      <c r="E3137" s="179">
        <v>40.44</v>
      </c>
      <c r="F3137" s="179">
        <v>175.35</v>
      </c>
      <c r="G3137" s="53">
        <v>9</v>
      </c>
    </row>
    <row r="3138" spans="1:7">
      <c r="A3138" s="176" t="s">
        <v>6540</v>
      </c>
      <c r="B3138" s="177" t="s">
        <v>6541</v>
      </c>
      <c r="C3138" s="178" t="s">
        <v>23</v>
      </c>
      <c r="D3138" s="179">
        <v>119.4</v>
      </c>
      <c r="E3138" s="179">
        <v>40.44</v>
      </c>
      <c r="F3138" s="179">
        <v>159.84</v>
      </c>
      <c r="G3138" s="53">
        <v>9</v>
      </c>
    </row>
    <row r="3139" spans="1:7">
      <c r="A3139" s="176" t="s">
        <v>6542</v>
      </c>
      <c r="B3139" s="177" t="s">
        <v>6543</v>
      </c>
      <c r="C3139" s="178" t="s">
        <v>23</v>
      </c>
      <c r="D3139" s="179">
        <v>154.72999999999999</v>
      </c>
      <c r="E3139" s="179">
        <v>40.44</v>
      </c>
      <c r="F3139" s="179">
        <v>195.17</v>
      </c>
      <c r="G3139" s="53">
        <v>9</v>
      </c>
    </row>
    <row r="3140" spans="1:7">
      <c r="A3140" s="176" t="s">
        <v>6544</v>
      </c>
      <c r="B3140" s="177" t="s">
        <v>6545</v>
      </c>
      <c r="C3140" s="178" t="s">
        <v>23</v>
      </c>
      <c r="D3140" s="179">
        <v>262.14</v>
      </c>
      <c r="E3140" s="179">
        <v>63.73</v>
      </c>
      <c r="F3140" s="179">
        <v>325.87</v>
      </c>
      <c r="G3140" s="53">
        <v>9</v>
      </c>
    </row>
    <row r="3141" spans="1:7">
      <c r="A3141" s="176" t="s">
        <v>6546</v>
      </c>
      <c r="B3141" s="177" t="s">
        <v>6547</v>
      </c>
      <c r="C3141" s="178" t="s">
        <v>23</v>
      </c>
      <c r="D3141" s="179">
        <v>153.46</v>
      </c>
      <c r="E3141" s="179">
        <v>49.94</v>
      </c>
      <c r="F3141" s="179">
        <v>203.4</v>
      </c>
      <c r="G3141" s="53">
        <v>9</v>
      </c>
    </row>
    <row r="3142" spans="1:7">
      <c r="A3142" s="176" t="s">
        <v>6548</v>
      </c>
      <c r="B3142" s="177" t="s">
        <v>6549</v>
      </c>
      <c r="C3142" s="178" t="s">
        <v>23</v>
      </c>
      <c r="D3142" s="179">
        <v>478.51</v>
      </c>
      <c r="E3142" s="179">
        <v>82.74</v>
      </c>
      <c r="F3142" s="179">
        <v>561.25</v>
      </c>
      <c r="G3142" s="53">
        <v>9</v>
      </c>
    </row>
    <row r="3143" spans="1:7">
      <c r="A3143" s="176" t="s">
        <v>6550</v>
      </c>
      <c r="B3143" s="177" t="s">
        <v>6551</v>
      </c>
      <c r="C3143" s="178" t="s">
        <v>23</v>
      </c>
      <c r="D3143" s="179">
        <v>110.68</v>
      </c>
      <c r="E3143" s="179">
        <v>34.85</v>
      </c>
      <c r="F3143" s="179">
        <v>145.53</v>
      </c>
      <c r="G3143" s="53">
        <v>9</v>
      </c>
    </row>
    <row r="3144" spans="1:7">
      <c r="A3144" s="176" t="s">
        <v>6552</v>
      </c>
      <c r="B3144" s="177" t="s">
        <v>6553</v>
      </c>
      <c r="C3144" s="178" t="s">
        <v>23</v>
      </c>
      <c r="D3144" s="179">
        <v>103.63</v>
      </c>
      <c r="E3144" s="179">
        <v>34.85</v>
      </c>
      <c r="F3144" s="179">
        <v>138.47999999999999</v>
      </c>
      <c r="G3144" s="53">
        <v>9</v>
      </c>
    </row>
    <row r="3145" spans="1:7">
      <c r="A3145" s="176" t="s">
        <v>6554</v>
      </c>
      <c r="B3145" s="177" t="s">
        <v>6555</v>
      </c>
      <c r="C3145" s="178" t="s">
        <v>23</v>
      </c>
      <c r="D3145" s="179">
        <v>24.6</v>
      </c>
      <c r="E3145" s="179">
        <v>12.29</v>
      </c>
      <c r="F3145" s="179">
        <v>36.89</v>
      </c>
      <c r="G3145" s="53">
        <v>9</v>
      </c>
    </row>
    <row r="3146" spans="1:7">
      <c r="A3146" s="176" t="s">
        <v>6556</v>
      </c>
      <c r="B3146" s="177" t="s">
        <v>6557</v>
      </c>
      <c r="C3146" s="178"/>
      <c r="D3146" s="179"/>
      <c r="E3146" s="179"/>
      <c r="F3146" s="179"/>
      <c r="G3146" s="53">
        <v>5</v>
      </c>
    </row>
    <row r="3147" spans="1:7" ht="30">
      <c r="A3147" s="176" t="s">
        <v>6558</v>
      </c>
      <c r="B3147" s="177" t="s">
        <v>6559</v>
      </c>
      <c r="C3147" s="178" t="s">
        <v>23</v>
      </c>
      <c r="D3147" s="179">
        <v>7.53</v>
      </c>
      <c r="E3147" s="179">
        <v>1.76</v>
      </c>
      <c r="F3147" s="179">
        <v>9.2899999999999991</v>
      </c>
      <c r="G3147" s="53">
        <v>9</v>
      </c>
    </row>
    <row r="3148" spans="1:7" ht="30">
      <c r="A3148" s="176" t="s">
        <v>6560</v>
      </c>
      <c r="B3148" s="177" t="s">
        <v>6561</v>
      </c>
      <c r="C3148" s="178" t="s">
        <v>23</v>
      </c>
      <c r="D3148" s="179">
        <v>8.32</v>
      </c>
      <c r="E3148" s="179">
        <v>1.76</v>
      </c>
      <c r="F3148" s="179">
        <v>10.08</v>
      </c>
      <c r="G3148" s="53">
        <v>9</v>
      </c>
    </row>
    <row r="3149" spans="1:7" ht="30">
      <c r="A3149" s="176" t="s">
        <v>6562</v>
      </c>
      <c r="B3149" s="177" t="s">
        <v>6563</v>
      </c>
      <c r="C3149" s="178" t="s">
        <v>23</v>
      </c>
      <c r="D3149" s="179">
        <v>11.06</v>
      </c>
      <c r="E3149" s="179">
        <v>1.76</v>
      </c>
      <c r="F3149" s="179">
        <v>12.82</v>
      </c>
      <c r="G3149" s="53">
        <v>9</v>
      </c>
    </row>
    <row r="3150" spans="1:7" ht="30">
      <c r="A3150" s="176" t="s">
        <v>6564</v>
      </c>
      <c r="B3150" s="177" t="s">
        <v>6565</v>
      </c>
      <c r="C3150" s="178" t="s">
        <v>23</v>
      </c>
      <c r="D3150" s="179">
        <v>24.18</v>
      </c>
      <c r="E3150" s="179">
        <v>1.76</v>
      </c>
      <c r="F3150" s="179">
        <v>25.94</v>
      </c>
      <c r="G3150" s="53">
        <v>9</v>
      </c>
    </row>
    <row r="3151" spans="1:7" ht="30">
      <c r="A3151" s="176" t="s">
        <v>6566</v>
      </c>
      <c r="B3151" s="177" t="s">
        <v>6567</v>
      </c>
      <c r="C3151" s="178" t="s">
        <v>23</v>
      </c>
      <c r="D3151" s="179">
        <v>33.07</v>
      </c>
      <c r="E3151" s="179">
        <v>1.76</v>
      </c>
      <c r="F3151" s="179">
        <v>34.83</v>
      </c>
      <c r="G3151" s="53">
        <v>9</v>
      </c>
    </row>
    <row r="3152" spans="1:7" ht="30">
      <c r="A3152" s="176" t="s">
        <v>6568</v>
      </c>
      <c r="B3152" s="177" t="s">
        <v>6569</v>
      </c>
      <c r="C3152" s="178" t="s">
        <v>23</v>
      </c>
      <c r="D3152" s="179">
        <v>79.739999999999995</v>
      </c>
      <c r="E3152" s="179">
        <v>2.63</v>
      </c>
      <c r="F3152" s="179">
        <v>82.37</v>
      </c>
      <c r="G3152" s="53">
        <v>9</v>
      </c>
    </row>
    <row r="3153" spans="1:7" ht="30">
      <c r="A3153" s="176" t="s">
        <v>6570</v>
      </c>
      <c r="B3153" s="177" t="s">
        <v>6571</v>
      </c>
      <c r="C3153" s="178" t="s">
        <v>23</v>
      </c>
      <c r="D3153" s="179">
        <v>105.21</v>
      </c>
      <c r="E3153" s="179">
        <v>2.63</v>
      </c>
      <c r="F3153" s="179">
        <v>107.84</v>
      </c>
      <c r="G3153" s="53">
        <v>9</v>
      </c>
    </row>
    <row r="3154" spans="1:7" ht="30">
      <c r="A3154" s="176" t="s">
        <v>6572</v>
      </c>
      <c r="B3154" s="177" t="s">
        <v>6573</v>
      </c>
      <c r="C3154" s="178" t="s">
        <v>23</v>
      </c>
      <c r="D3154" s="179">
        <v>157.15</v>
      </c>
      <c r="E3154" s="179">
        <v>2.63</v>
      </c>
      <c r="F3154" s="179">
        <v>159.78</v>
      </c>
      <c r="G3154" s="53">
        <v>9</v>
      </c>
    </row>
    <row r="3155" spans="1:7" ht="30">
      <c r="A3155" s="176" t="s">
        <v>6574</v>
      </c>
      <c r="B3155" s="177" t="s">
        <v>6575</v>
      </c>
      <c r="C3155" s="178" t="s">
        <v>23</v>
      </c>
      <c r="D3155" s="179">
        <v>255.23</v>
      </c>
      <c r="E3155" s="179">
        <v>2.63</v>
      </c>
      <c r="F3155" s="179">
        <v>257.86</v>
      </c>
      <c r="G3155" s="53">
        <v>9</v>
      </c>
    </row>
    <row r="3156" spans="1:7" ht="30">
      <c r="A3156" s="176" t="s">
        <v>6576</v>
      </c>
      <c r="B3156" s="177" t="s">
        <v>6577</v>
      </c>
      <c r="C3156" s="178" t="s">
        <v>23</v>
      </c>
      <c r="D3156" s="179">
        <v>380.82</v>
      </c>
      <c r="E3156" s="179">
        <v>2.63</v>
      </c>
      <c r="F3156" s="179">
        <v>383.45</v>
      </c>
      <c r="G3156" s="53">
        <v>9</v>
      </c>
    </row>
    <row r="3157" spans="1:7" ht="30">
      <c r="A3157" s="176" t="s">
        <v>6578</v>
      </c>
      <c r="B3157" s="177" t="s">
        <v>6579</v>
      </c>
      <c r="C3157" s="178" t="s">
        <v>23</v>
      </c>
      <c r="D3157" s="179">
        <v>545.91999999999996</v>
      </c>
      <c r="E3157" s="179">
        <v>2.63</v>
      </c>
      <c r="F3157" s="179">
        <v>548.54999999999995</v>
      </c>
      <c r="G3157" s="53">
        <v>9</v>
      </c>
    </row>
    <row r="3158" spans="1:7" ht="30">
      <c r="A3158" s="176" t="s">
        <v>6580</v>
      </c>
      <c r="B3158" s="177" t="s">
        <v>6581</v>
      </c>
      <c r="C3158" s="178" t="s">
        <v>23</v>
      </c>
      <c r="D3158" s="179">
        <v>903.54</v>
      </c>
      <c r="E3158" s="179">
        <v>2.63</v>
      </c>
      <c r="F3158" s="179">
        <v>906.17</v>
      </c>
      <c r="G3158" s="53">
        <v>9</v>
      </c>
    </row>
    <row r="3159" spans="1:7" ht="30">
      <c r="A3159" s="176" t="s">
        <v>6582</v>
      </c>
      <c r="B3159" s="177" t="s">
        <v>6583</v>
      </c>
      <c r="C3159" s="178" t="s">
        <v>23</v>
      </c>
      <c r="D3159" s="179">
        <v>1222.1500000000001</v>
      </c>
      <c r="E3159" s="179">
        <v>2.63</v>
      </c>
      <c r="F3159" s="179">
        <v>1224.78</v>
      </c>
      <c r="G3159" s="53">
        <v>9</v>
      </c>
    </row>
    <row r="3160" spans="1:7">
      <c r="A3160" s="176" t="s">
        <v>6584</v>
      </c>
      <c r="B3160" s="177" t="s">
        <v>6585</v>
      </c>
      <c r="C3160" s="178"/>
      <c r="D3160" s="179"/>
      <c r="E3160" s="179"/>
      <c r="F3160" s="179"/>
      <c r="G3160" s="53">
        <v>5</v>
      </c>
    </row>
    <row r="3161" spans="1:7" ht="30">
      <c r="A3161" s="176" t="s">
        <v>6586</v>
      </c>
      <c r="B3161" s="177" t="s">
        <v>6587</v>
      </c>
      <c r="C3161" s="178" t="s">
        <v>23</v>
      </c>
      <c r="D3161" s="179">
        <v>561.30999999999995</v>
      </c>
      <c r="E3161" s="179">
        <v>37.049999999999997</v>
      </c>
      <c r="F3161" s="179">
        <v>598.36</v>
      </c>
      <c r="G3161" s="53">
        <v>9</v>
      </c>
    </row>
    <row r="3162" spans="1:7" ht="30">
      <c r="A3162" s="176" t="s">
        <v>6588</v>
      </c>
      <c r="B3162" s="177" t="s">
        <v>6589</v>
      </c>
      <c r="C3162" s="178" t="s">
        <v>23</v>
      </c>
      <c r="D3162" s="179">
        <v>651.33000000000004</v>
      </c>
      <c r="E3162" s="179">
        <v>37.049999999999997</v>
      </c>
      <c r="F3162" s="179">
        <v>688.38</v>
      </c>
      <c r="G3162" s="53">
        <v>9</v>
      </c>
    </row>
    <row r="3163" spans="1:7" ht="30">
      <c r="A3163" s="176" t="s">
        <v>6590</v>
      </c>
      <c r="B3163" s="177" t="s">
        <v>6591</v>
      </c>
      <c r="C3163" s="178" t="s">
        <v>23</v>
      </c>
      <c r="D3163" s="179">
        <v>811.85</v>
      </c>
      <c r="E3163" s="179">
        <v>37.049999999999997</v>
      </c>
      <c r="F3163" s="179">
        <v>848.9</v>
      </c>
      <c r="G3163" s="53">
        <v>9</v>
      </c>
    </row>
    <row r="3164" spans="1:7" ht="30">
      <c r="A3164" s="176" t="s">
        <v>6592</v>
      </c>
      <c r="B3164" s="177" t="s">
        <v>6593</v>
      </c>
      <c r="C3164" s="178" t="s">
        <v>23</v>
      </c>
      <c r="D3164" s="179">
        <v>1241.78</v>
      </c>
      <c r="E3164" s="179">
        <v>37.049999999999997</v>
      </c>
      <c r="F3164" s="179">
        <v>1278.83</v>
      </c>
      <c r="G3164" s="53">
        <v>9</v>
      </c>
    </row>
    <row r="3165" spans="1:7" ht="30">
      <c r="A3165" s="176" t="s">
        <v>6594</v>
      </c>
      <c r="B3165" s="177" t="s">
        <v>6595</v>
      </c>
      <c r="C3165" s="178" t="s">
        <v>23</v>
      </c>
      <c r="D3165" s="179">
        <v>983.45</v>
      </c>
      <c r="E3165" s="179">
        <v>37.049999999999997</v>
      </c>
      <c r="F3165" s="179">
        <v>1020.5</v>
      </c>
      <c r="G3165" s="53">
        <v>9</v>
      </c>
    </row>
    <row r="3166" spans="1:7" ht="30">
      <c r="A3166" s="176" t="s">
        <v>6596</v>
      </c>
      <c r="B3166" s="177" t="s">
        <v>6597</v>
      </c>
      <c r="C3166" s="178" t="s">
        <v>23</v>
      </c>
      <c r="D3166" s="179">
        <v>535.75</v>
      </c>
      <c r="E3166" s="179">
        <v>37.049999999999997</v>
      </c>
      <c r="F3166" s="179">
        <v>572.79999999999995</v>
      </c>
      <c r="G3166" s="53">
        <v>9</v>
      </c>
    </row>
    <row r="3167" spans="1:7" ht="30">
      <c r="A3167" s="176" t="s">
        <v>6598</v>
      </c>
      <c r="B3167" s="177" t="s">
        <v>6599</v>
      </c>
      <c r="C3167" s="178" t="s">
        <v>23</v>
      </c>
      <c r="D3167" s="179">
        <v>548.41</v>
      </c>
      <c r="E3167" s="179">
        <v>37.049999999999997</v>
      </c>
      <c r="F3167" s="179">
        <v>585.46</v>
      </c>
      <c r="G3167" s="53">
        <v>9</v>
      </c>
    </row>
    <row r="3168" spans="1:7" ht="30">
      <c r="A3168" s="176" t="s">
        <v>6600</v>
      </c>
      <c r="B3168" s="177" t="s">
        <v>6601</v>
      </c>
      <c r="C3168" s="178" t="s">
        <v>23</v>
      </c>
      <c r="D3168" s="179">
        <v>618.57000000000005</v>
      </c>
      <c r="E3168" s="179">
        <v>37.049999999999997</v>
      </c>
      <c r="F3168" s="179">
        <v>655.62</v>
      </c>
      <c r="G3168" s="53">
        <v>9</v>
      </c>
    </row>
    <row r="3169" spans="1:7" ht="30">
      <c r="A3169" s="176" t="s">
        <v>6602</v>
      </c>
      <c r="B3169" s="177" t="s">
        <v>6603</v>
      </c>
      <c r="C3169" s="178" t="s">
        <v>23</v>
      </c>
      <c r="D3169" s="179">
        <v>760.92</v>
      </c>
      <c r="E3169" s="179">
        <v>37.049999999999997</v>
      </c>
      <c r="F3169" s="179">
        <v>797.97</v>
      </c>
      <c r="G3169" s="53">
        <v>9</v>
      </c>
    </row>
    <row r="3170" spans="1:7" ht="30">
      <c r="A3170" s="176" t="s">
        <v>6604</v>
      </c>
      <c r="B3170" s="177" t="s">
        <v>6605</v>
      </c>
      <c r="C3170" s="178" t="s">
        <v>23</v>
      </c>
      <c r="D3170" s="179">
        <v>925.87</v>
      </c>
      <c r="E3170" s="179">
        <v>37.049999999999997</v>
      </c>
      <c r="F3170" s="179">
        <v>962.92</v>
      </c>
      <c r="G3170" s="53">
        <v>9</v>
      </c>
    </row>
    <row r="3171" spans="1:7" ht="30">
      <c r="A3171" s="176" t="s">
        <v>6606</v>
      </c>
      <c r="B3171" s="177" t="s">
        <v>6607</v>
      </c>
      <c r="C3171" s="178" t="s">
        <v>23</v>
      </c>
      <c r="D3171" s="179">
        <v>1110.1400000000001</v>
      </c>
      <c r="E3171" s="179">
        <v>37.049999999999997</v>
      </c>
      <c r="F3171" s="179">
        <v>1147.19</v>
      </c>
      <c r="G3171" s="53">
        <v>9</v>
      </c>
    </row>
    <row r="3172" spans="1:7" ht="30">
      <c r="A3172" s="176" t="s">
        <v>6608</v>
      </c>
      <c r="B3172" s="177" t="s">
        <v>6609</v>
      </c>
      <c r="C3172" s="178" t="s">
        <v>23</v>
      </c>
      <c r="D3172" s="179">
        <v>1433.57</v>
      </c>
      <c r="E3172" s="179">
        <v>37.049999999999997</v>
      </c>
      <c r="F3172" s="179">
        <v>1470.62</v>
      </c>
      <c r="G3172" s="53">
        <v>9</v>
      </c>
    </row>
    <row r="3173" spans="1:7">
      <c r="A3173" s="176" t="s">
        <v>6610</v>
      </c>
      <c r="B3173" s="177" t="s">
        <v>6611</v>
      </c>
      <c r="C3173" s="178"/>
      <c r="D3173" s="179"/>
      <c r="E3173" s="179"/>
      <c r="F3173" s="179"/>
      <c r="G3173" s="53">
        <v>5</v>
      </c>
    </row>
    <row r="3174" spans="1:7" ht="30">
      <c r="A3174" s="176" t="s">
        <v>6612</v>
      </c>
      <c r="B3174" s="177" t="s">
        <v>6613</v>
      </c>
      <c r="C3174" s="178" t="s">
        <v>23</v>
      </c>
      <c r="D3174" s="179">
        <v>135.54</v>
      </c>
      <c r="E3174" s="179">
        <v>22.23</v>
      </c>
      <c r="F3174" s="179">
        <v>157.77000000000001</v>
      </c>
      <c r="G3174" s="53">
        <v>9</v>
      </c>
    </row>
    <row r="3175" spans="1:7" ht="30">
      <c r="A3175" s="176" t="s">
        <v>6614</v>
      </c>
      <c r="B3175" s="177" t="s">
        <v>6615</v>
      </c>
      <c r="C3175" s="178" t="s">
        <v>23</v>
      </c>
      <c r="D3175" s="179">
        <v>190.22</v>
      </c>
      <c r="E3175" s="179">
        <v>29.64</v>
      </c>
      <c r="F3175" s="179">
        <v>219.86</v>
      </c>
      <c r="G3175" s="53">
        <v>9</v>
      </c>
    </row>
    <row r="3176" spans="1:7" ht="30">
      <c r="A3176" s="176" t="s">
        <v>6616</v>
      </c>
      <c r="B3176" s="177" t="s">
        <v>6617</v>
      </c>
      <c r="C3176" s="178" t="s">
        <v>23</v>
      </c>
      <c r="D3176" s="179">
        <v>237.01</v>
      </c>
      <c r="E3176" s="179">
        <v>29.64</v>
      </c>
      <c r="F3176" s="179">
        <v>266.64999999999998</v>
      </c>
      <c r="G3176" s="53">
        <v>9</v>
      </c>
    </row>
    <row r="3177" spans="1:7" ht="30">
      <c r="A3177" s="176" t="s">
        <v>6618</v>
      </c>
      <c r="B3177" s="177" t="s">
        <v>6619</v>
      </c>
      <c r="C3177" s="178"/>
      <c r="D3177" s="179"/>
      <c r="E3177" s="179"/>
      <c r="F3177" s="179"/>
      <c r="G3177" s="53">
        <v>5</v>
      </c>
    </row>
    <row r="3178" spans="1:7" ht="30">
      <c r="A3178" s="176" t="s">
        <v>6620</v>
      </c>
      <c r="B3178" s="177" t="s">
        <v>6621</v>
      </c>
      <c r="C3178" s="178" t="s">
        <v>23</v>
      </c>
      <c r="D3178" s="179">
        <v>678.05</v>
      </c>
      <c r="E3178" s="179">
        <v>42.31</v>
      </c>
      <c r="F3178" s="179">
        <v>720.36</v>
      </c>
      <c r="G3178" s="53">
        <v>9</v>
      </c>
    </row>
    <row r="3179" spans="1:7" ht="30">
      <c r="A3179" s="176" t="s">
        <v>6622</v>
      </c>
      <c r="B3179" s="177" t="s">
        <v>6623</v>
      </c>
      <c r="C3179" s="178" t="s">
        <v>23</v>
      </c>
      <c r="D3179" s="179">
        <v>688.57</v>
      </c>
      <c r="E3179" s="179">
        <v>42.31</v>
      </c>
      <c r="F3179" s="179">
        <v>730.88</v>
      </c>
      <c r="G3179" s="53">
        <v>9</v>
      </c>
    </row>
    <row r="3180" spans="1:7" ht="30">
      <c r="A3180" s="176" t="s">
        <v>6624</v>
      </c>
      <c r="B3180" s="177" t="s">
        <v>6625</v>
      </c>
      <c r="C3180" s="178" t="s">
        <v>23</v>
      </c>
      <c r="D3180" s="179">
        <v>672.82</v>
      </c>
      <c r="E3180" s="179">
        <v>42.31</v>
      </c>
      <c r="F3180" s="179">
        <v>715.13</v>
      </c>
      <c r="G3180" s="53">
        <v>9</v>
      </c>
    </row>
    <row r="3181" spans="1:7" ht="30">
      <c r="A3181" s="176" t="s">
        <v>6626</v>
      </c>
      <c r="B3181" s="177" t="s">
        <v>6627</v>
      </c>
      <c r="C3181" s="178" t="s">
        <v>23</v>
      </c>
      <c r="D3181" s="179">
        <v>794.52</v>
      </c>
      <c r="E3181" s="179">
        <v>42.31</v>
      </c>
      <c r="F3181" s="179">
        <v>836.83</v>
      </c>
      <c r="G3181" s="53">
        <v>9</v>
      </c>
    </row>
    <row r="3182" spans="1:7" ht="30">
      <c r="A3182" s="176" t="s">
        <v>6628</v>
      </c>
      <c r="B3182" s="177" t="s">
        <v>6629</v>
      </c>
      <c r="C3182" s="178" t="s">
        <v>23</v>
      </c>
      <c r="D3182" s="179">
        <v>1106.0999999999999</v>
      </c>
      <c r="E3182" s="179">
        <v>45.48</v>
      </c>
      <c r="F3182" s="179">
        <v>1151.58</v>
      </c>
      <c r="G3182" s="53">
        <v>9</v>
      </c>
    </row>
    <row r="3183" spans="1:7" ht="30">
      <c r="A3183" s="176" t="s">
        <v>6630</v>
      </c>
      <c r="B3183" s="177" t="s">
        <v>6631</v>
      </c>
      <c r="C3183" s="178" t="s">
        <v>23</v>
      </c>
      <c r="D3183" s="179">
        <v>1193.01</v>
      </c>
      <c r="E3183" s="179">
        <v>45.48</v>
      </c>
      <c r="F3183" s="179">
        <v>1238.49</v>
      </c>
      <c r="G3183" s="53">
        <v>9</v>
      </c>
    </row>
    <row r="3184" spans="1:7">
      <c r="A3184" s="176" t="s">
        <v>6632</v>
      </c>
      <c r="B3184" s="177" t="s">
        <v>6633</v>
      </c>
      <c r="C3184" s="178" t="s">
        <v>24</v>
      </c>
      <c r="D3184" s="179">
        <v>161.78</v>
      </c>
      <c r="E3184" s="179">
        <v>23.18</v>
      </c>
      <c r="F3184" s="179">
        <v>184.96</v>
      </c>
      <c r="G3184" s="53">
        <v>9</v>
      </c>
    </row>
    <row r="3185" spans="1:7">
      <c r="A3185" s="176" t="s">
        <v>6634</v>
      </c>
      <c r="B3185" s="177" t="s">
        <v>6635</v>
      </c>
      <c r="C3185" s="178" t="s">
        <v>24</v>
      </c>
      <c r="D3185" s="179">
        <v>169.01</v>
      </c>
      <c r="E3185" s="179">
        <v>23.18</v>
      </c>
      <c r="F3185" s="179">
        <v>192.19</v>
      </c>
      <c r="G3185" s="53">
        <v>9</v>
      </c>
    </row>
    <row r="3186" spans="1:7">
      <c r="A3186" s="176" t="s">
        <v>6636</v>
      </c>
      <c r="B3186" s="177" t="s">
        <v>6637</v>
      </c>
      <c r="C3186" s="178" t="s">
        <v>24</v>
      </c>
      <c r="D3186" s="179">
        <v>206.29</v>
      </c>
      <c r="E3186" s="179">
        <v>25.29</v>
      </c>
      <c r="F3186" s="179">
        <v>231.58</v>
      </c>
      <c r="G3186" s="53">
        <v>9</v>
      </c>
    </row>
    <row r="3187" spans="1:7">
      <c r="A3187" s="176" t="s">
        <v>6638</v>
      </c>
      <c r="B3187" s="177" t="s">
        <v>6639</v>
      </c>
      <c r="C3187" s="178" t="s">
        <v>24</v>
      </c>
      <c r="D3187" s="179">
        <v>303.83</v>
      </c>
      <c r="E3187" s="179">
        <v>27.38</v>
      </c>
      <c r="F3187" s="179">
        <v>331.21</v>
      </c>
      <c r="G3187" s="53">
        <v>9</v>
      </c>
    </row>
    <row r="3188" spans="1:7">
      <c r="A3188" s="176" t="s">
        <v>6640</v>
      </c>
      <c r="B3188" s="177" t="s">
        <v>6641</v>
      </c>
      <c r="C3188" s="178" t="s">
        <v>24</v>
      </c>
      <c r="D3188" s="179">
        <v>384.95</v>
      </c>
      <c r="E3188" s="179">
        <v>29.49</v>
      </c>
      <c r="F3188" s="179">
        <v>414.44</v>
      </c>
      <c r="G3188" s="53">
        <v>9</v>
      </c>
    </row>
    <row r="3189" spans="1:7">
      <c r="A3189" s="176" t="s">
        <v>6642</v>
      </c>
      <c r="B3189" s="177" t="s">
        <v>6643</v>
      </c>
      <c r="C3189" s="178" t="s">
        <v>24</v>
      </c>
      <c r="D3189" s="179">
        <v>553.4</v>
      </c>
      <c r="E3189" s="179">
        <v>31.6</v>
      </c>
      <c r="F3189" s="179">
        <v>585</v>
      </c>
      <c r="G3189" s="53">
        <v>9</v>
      </c>
    </row>
    <row r="3190" spans="1:7">
      <c r="A3190" s="176" t="s">
        <v>6644</v>
      </c>
      <c r="B3190" s="177" t="s">
        <v>6645</v>
      </c>
      <c r="C3190" s="178" t="s">
        <v>24</v>
      </c>
      <c r="D3190" s="179">
        <v>725.07</v>
      </c>
      <c r="E3190" s="179">
        <v>33.71</v>
      </c>
      <c r="F3190" s="179">
        <v>758.78</v>
      </c>
      <c r="G3190" s="53">
        <v>9</v>
      </c>
    </row>
    <row r="3191" spans="1:7" ht="30">
      <c r="A3191" s="176" t="s">
        <v>6646</v>
      </c>
      <c r="B3191" s="177" t="s">
        <v>6647</v>
      </c>
      <c r="C3191" s="178" t="s">
        <v>24</v>
      </c>
      <c r="D3191" s="179">
        <v>292.95999999999998</v>
      </c>
      <c r="E3191" s="179">
        <v>29.49</v>
      </c>
      <c r="F3191" s="179">
        <v>322.45</v>
      </c>
      <c r="G3191" s="53">
        <v>9</v>
      </c>
    </row>
    <row r="3192" spans="1:7" ht="30">
      <c r="A3192" s="176" t="s">
        <v>6648</v>
      </c>
      <c r="B3192" s="177" t="s">
        <v>6649</v>
      </c>
      <c r="C3192" s="178" t="s">
        <v>24</v>
      </c>
      <c r="D3192" s="179">
        <v>296.94</v>
      </c>
      <c r="E3192" s="179">
        <v>23.18</v>
      </c>
      <c r="F3192" s="179">
        <v>320.12</v>
      </c>
      <c r="G3192" s="53">
        <v>9</v>
      </c>
    </row>
    <row r="3193" spans="1:7" ht="30">
      <c r="A3193" s="176" t="s">
        <v>6650</v>
      </c>
      <c r="B3193" s="177" t="s">
        <v>6651</v>
      </c>
      <c r="C3193" s="178" t="s">
        <v>24</v>
      </c>
      <c r="D3193" s="179">
        <v>396.2</v>
      </c>
      <c r="E3193" s="179">
        <v>29.49</v>
      </c>
      <c r="F3193" s="179">
        <v>425.69</v>
      </c>
      <c r="G3193" s="53">
        <v>9</v>
      </c>
    </row>
    <row r="3194" spans="1:7" ht="30">
      <c r="A3194" s="176" t="s">
        <v>6652</v>
      </c>
      <c r="B3194" s="177" t="s">
        <v>6653</v>
      </c>
      <c r="C3194" s="178" t="s">
        <v>24</v>
      </c>
      <c r="D3194" s="179">
        <v>711.91</v>
      </c>
      <c r="E3194" s="179">
        <v>33.71</v>
      </c>
      <c r="F3194" s="179">
        <v>745.62</v>
      </c>
      <c r="G3194" s="53">
        <v>9</v>
      </c>
    </row>
    <row r="3195" spans="1:7" ht="30">
      <c r="A3195" s="176" t="s">
        <v>6654</v>
      </c>
      <c r="B3195" s="177" t="s">
        <v>6655</v>
      </c>
      <c r="C3195" s="178" t="s">
        <v>24</v>
      </c>
      <c r="D3195" s="179">
        <v>536.55999999999995</v>
      </c>
      <c r="E3195" s="179">
        <v>25.29</v>
      </c>
      <c r="F3195" s="179">
        <v>561.85</v>
      </c>
      <c r="G3195" s="53">
        <v>9</v>
      </c>
    </row>
    <row r="3196" spans="1:7" ht="30">
      <c r="A3196" s="176" t="s">
        <v>6656</v>
      </c>
      <c r="B3196" s="177" t="s">
        <v>6657</v>
      </c>
      <c r="C3196" s="178" t="s">
        <v>24</v>
      </c>
      <c r="D3196" s="179">
        <v>641.41999999999996</v>
      </c>
      <c r="E3196" s="179">
        <v>29.49</v>
      </c>
      <c r="F3196" s="179">
        <v>670.91</v>
      </c>
      <c r="G3196" s="53">
        <v>9</v>
      </c>
    </row>
    <row r="3197" spans="1:7" ht="30">
      <c r="A3197" s="176" t="s">
        <v>6658</v>
      </c>
      <c r="B3197" s="177" t="s">
        <v>6659</v>
      </c>
      <c r="C3197" s="178" t="s">
        <v>24</v>
      </c>
      <c r="D3197" s="179">
        <v>1040.56</v>
      </c>
      <c r="E3197" s="179">
        <v>33.71</v>
      </c>
      <c r="F3197" s="179">
        <v>1074.27</v>
      </c>
      <c r="G3197" s="53">
        <v>9</v>
      </c>
    </row>
    <row r="3198" spans="1:7">
      <c r="A3198" s="176" t="s">
        <v>6660</v>
      </c>
      <c r="B3198" s="177" t="s">
        <v>6661</v>
      </c>
      <c r="C3198" s="178" t="s">
        <v>24</v>
      </c>
      <c r="D3198" s="179">
        <v>400.74</v>
      </c>
      <c r="E3198" s="179">
        <v>23.18</v>
      </c>
      <c r="F3198" s="179">
        <v>423.92</v>
      </c>
      <c r="G3198" s="53">
        <v>9</v>
      </c>
    </row>
    <row r="3199" spans="1:7">
      <c r="A3199" s="176" t="s">
        <v>6662</v>
      </c>
      <c r="B3199" s="177" t="s">
        <v>6663</v>
      </c>
      <c r="C3199" s="178" t="s">
        <v>24</v>
      </c>
      <c r="D3199" s="179">
        <v>527.57000000000005</v>
      </c>
      <c r="E3199" s="179">
        <v>25.29</v>
      </c>
      <c r="F3199" s="179">
        <v>552.86</v>
      </c>
      <c r="G3199" s="53">
        <v>9</v>
      </c>
    </row>
    <row r="3200" spans="1:7" ht="30">
      <c r="A3200" s="176" t="s">
        <v>6664</v>
      </c>
      <c r="B3200" s="177" t="s">
        <v>6665</v>
      </c>
      <c r="C3200" s="178"/>
      <c r="D3200" s="179"/>
      <c r="E3200" s="179"/>
      <c r="F3200" s="179"/>
      <c r="G3200" s="53">
        <v>5</v>
      </c>
    </row>
    <row r="3201" spans="1:7" ht="30">
      <c r="A3201" s="176" t="s">
        <v>6666</v>
      </c>
      <c r="B3201" s="177" t="s">
        <v>6667</v>
      </c>
      <c r="C3201" s="178" t="s">
        <v>24</v>
      </c>
      <c r="D3201" s="179">
        <v>424.65</v>
      </c>
      <c r="E3201" s="179">
        <v>29.49</v>
      </c>
      <c r="F3201" s="179">
        <v>454.14</v>
      </c>
      <c r="G3201" s="53">
        <v>9</v>
      </c>
    </row>
    <row r="3202" spans="1:7" ht="30">
      <c r="A3202" s="176" t="s">
        <v>6668</v>
      </c>
      <c r="B3202" s="177" t="s">
        <v>6669</v>
      </c>
      <c r="C3202" s="178" t="s">
        <v>24</v>
      </c>
      <c r="D3202" s="179">
        <v>609.36</v>
      </c>
      <c r="E3202" s="179">
        <v>33.71</v>
      </c>
      <c r="F3202" s="179">
        <v>643.07000000000005</v>
      </c>
      <c r="G3202" s="53">
        <v>9</v>
      </c>
    </row>
    <row r="3203" spans="1:7" ht="30">
      <c r="A3203" s="176" t="s">
        <v>6670</v>
      </c>
      <c r="B3203" s="177" t="s">
        <v>6671</v>
      </c>
      <c r="C3203" s="178" t="s">
        <v>24</v>
      </c>
      <c r="D3203" s="179">
        <v>927.8</v>
      </c>
      <c r="E3203" s="179">
        <v>37.92</v>
      </c>
      <c r="F3203" s="179">
        <v>965.72</v>
      </c>
      <c r="G3203" s="53">
        <v>9</v>
      </c>
    </row>
    <row r="3204" spans="1:7" ht="30">
      <c r="A3204" s="176" t="s">
        <v>6672</v>
      </c>
      <c r="B3204" s="177" t="s">
        <v>6673</v>
      </c>
      <c r="C3204" s="178" t="s">
        <v>24</v>
      </c>
      <c r="D3204" s="179">
        <v>1470.59</v>
      </c>
      <c r="E3204" s="179">
        <v>42.13</v>
      </c>
      <c r="F3204" s="179">
        <v>1512.72</v>
      </c>
      <c r="G3204" s="53">
        <v>9</v>
      </c>
    </row>
    <row r="3205" spans="1:7" ht="30">
      <c r="A3205" s="176" t="s">
        <v>6674</v>
      </c>
      <c r="B3205" s="177" t="s">
        <v>6675</v>
      </c>
      <c r="C3205" s="178" t="s">
        <v>24</v>
      </c>
      <c r="D3205" s="179">
        <v>332.81</v>
      </c>
      <c r="E3205" s="179">
        <v>29.49</v>
      </c>
      <c r="F3205" s="179">
        <v>362.3</v>
      </c>
      <c r="G3205" s="53">
        <v>9</v>
      </c>
    </row>
    <row r="3206" spans="1:7" ht="30">
      <c r="A3206" s="176" t="s">
        <v>6676</v>
      </c>
      <c r="B3206" s="177" t="s">
        <v>6677</v>
      </c>
      <c r="C3206" s="178" t="s">
        <v>24</v>
      </c>
      <c r="D3206" s="179">
        <v>396.67</v>
      </c>
      <c r="E3206" s="179">
        <v>29.49</v>
      </c>
      <c r="F3206" s="179">
        <v>426.16</v>
      </c>
      <c r="G3206" s="53">
        <v>9</v>
      </c>
    </row>
    <row r="3207" spans="1:7" ht="30">
      <c r="A3207" s="176" t="s">
        <v>6678</v>
      </c>
      <c r="B3207" s="177" t="s">
        <v>6679</v>
      </c>
      <c r="C3207" s="178" t="s">
        <v>24</v>
      </c>
      <c r="D3207" s="179">
        <v>724.47</v>
      </c>
      <c r="E3207" s="179">
        <v>33.71</v>
      </c>
      <c r="F3207" s="179">
        <v>758.18</v>
      </c>
      <c r="G3207" s="53">
        <v>9</v>
      </c>
    </row>
    <row r="3208" spans="1:7" ht="30">
      <c r="A3208" s="176" t="s">
        <v>6680</v>
      </c>
      <c r="B3208" s="177" t="s">
        <v>6681</v>
      </c>
      <c r="C3208" s="178" t="s">
        <v>24</v>
      </c>
      <c r="D3208" s="179">
        <v>842.16</v>
      </c>
      <c r="E3208" s="179">
        <v>37.92</v>
      </c>
      <c r="F3208" s="179">
        <v>880.08</v>
      </c>
      <c r="G3208" s="53">
        <v>9</v>
      </c>
    </row>
    <row r="3209" spans="1:7" ht="30">
      <c r="A3209" s="176" t="s">
        <v>6682</v>
      </c>
      <c r="B3209" s="177" t="s">
        <v>6683</v>
      </c>
      <c r="C3209" s="178" t="s">
        <v>24</v>
      </c>
      <c r="D3209" s="179">
        <v>1334.27</v>
      </c>
      <c r="E3209" s="179">
        <v>42.13</v>
      </c>
      <c r="F3209" s="179">
        <v>1376.4</v>
      </c>
      <c r="G3209" s="53">
        <v>9</v>
      </c>
    </row>
    <row r="3210" spans="1:7">
      <c r="A3210" s="176" t="s">
        <v>6684</v>
      </c>
      <c r="B3210" s="177" t="s">
        <v>6685</v>
      </c>
      <c r="C3210" s="178"/>
      <c r="D3210" s="179"/>
      <c r="E3210" s="179"/>
      <c r="F3210" s="179"/>
      <c r="G3210" s="53">
        <v>5</v>
      </c>
    </row>
    <row r="3211" spans="1:7">
      <c r="A3211" s="176" t="s">
        <v>6686</v>
      </c>
      <c r="B3211" s="177" t="s">
        <v>6687</v>
      </c>
      <c r="C3211" s="178" t="s">
        <v>23</v>
      </c>
      <c r="D3211" s="179">
        <v>1.79</v>
      </c>
      <c r="E3211" s="179">
        <v>72.69</v>
      </c>
      <c r="F3211" s="179">
        <v>74.48</v>
      </c>
      <c r="G3211" s="53">
        <v>9</v>
      </c>
    </row>
    <row r="3212" spans="1:7" ht="30">
      <c r="A3212" s="176" t="s">
        <v>6688</v>
      </c>
      <c r="B3212" s="177" t="s">
        <v>6689</v>
      </c>
      <c r="C3212" s="178" t="s">
        <v>23</v>
      </c>
      <c r="D3212" s="179">
        <v>69.260000000000005</v>
      </c>
      <c r="E3212" s="179">
        <v>42.3</v>
      </c>
      <c r="F3212" s="179">
        <v>111.56</v>
      </c>
      <c r="G3212" s="53">
        <v>9</v>
      </c>
    </row>
    <row r="3213" spans="1:7">
      <c r="A3213" s="176" t="s">
        <v>6690</v>
      </c>
      <c r="B3213" s="177" t="s">
        <v>6691</v>
      </c>
      <c r="C3213" s="178"/>
      <c r="D3213" s="179"/>
      <c r="E3213" s="179"/>
      <c r="F3213" s="179"/>
      <c r="G3213" s="53">
        <v>5</v>
      </c>
    </row>
    <row r="3214" spans="1:7" ht="30">
      <c r="A3214" s="176" t="s">
        <v>6692</v>
      </c>
      <c r="B3214" s="177" t="s">
        <v>6693</v>
      </c>
      <c r="C3214" s="178" t="s">
        <v>23</v>
      </c>
      <c r="D3214" s="179">
        <v>77.72</v>
      </c>
      <c r="E3214" s="179">
        <v>73.739999999999995</v>
      </c>
      <c r="F3214" s="179">
        <v>151.46</v>
      </c>
      <c r="G3214" s="53">
        <v>9</v>
      </c>
    </row>
    <row r="3215" spans="1:7" ht="30">
      <c r="A3215" s="176" t="s">
        <v>6694</v>
      </c>
      <c r="B3215" s="177" t="s">
        <v>6695</v>
      </c>
      <c r="C3215" s="178" t="s">
        <v>23</v>
      </c>
      <c r="D3215" s="179">
        <v>101.19</v>
      </c>
      <c r="E3215" s="179">
        <v>84.27</v>
      </c>
      <c r="F3215" s="179">
        <v>185.46</v>
      </c>
      <c r="G3215" s="53">
        <v>9</v>
      </c>
    </row>
    <row r="3216" spans="1:7" ht="30">
      <c r="A3216" s="176" t="s">
        <v>6696</v>
      </c>
      <c r="B3216" s="177" t="s">
        <v>6697</v>
      </c>
      <c r="C3216" s="178" t="s">
        <v>23</v>
      </c>
      <c r="D3216" s="179">
        <v>102.6</v>
      </c>
      <c r="E3216" s="179">
        <v>84.27</v>
      </c>
      <c r="F3216" s="179">
        <v>186.87</v>
      </c>
      <c r="G3216" s="53">
        <v>9</v>
      </c>
    </row>
    <row r="3217" spans="1:7" ht="30">
      <c r="A3217" s="176" t="s">
        <v>6698</v>
      </c>
      <c r="B3217" s="177" t="s">
        <v>6699</v>
      </c>
      <c r="C3217" s="178" t="s">
        <v>23</v>
      </c>
      <c r="D3217" s="179">
        <v>123.54</v>
      </c>
      <c r="E3217" s="179">
        <v>94.8</v>
      </c>
      <c r="F3217" s="179">
        <v>218.34</v>
      </c>
      <c r="G3217" s="53">
        <v>9</v>
      </c>
    </row>
    <row r="3218" spans="1:7" ht="30">
      <c r="A3218" s="176" t="s">
        <v>6700</v>
      </c>
      <c r="B3218" s="177" t="s">
        <v>6701</v>
      </c>
      <c r="C3218" s="178" t="s">
        <v>23</v>
      </c>
      <c r="D3218" s="179">
        <v>203.97</v>
      </c>
      <c r="E3218" s="179">
        <v>105.34</v>
      </c>
      <c r="F3218" s="179">
        <v>309.31</v>
      </c>
      <c r="G3218" s="53">
        <v>9</v>
      </c>
    </row>
    <row r="3219" spans="1:7" ht="30">
      <c r="A3219" s="176" t="s">
        <v>6702</v>
      </c>
      <c r="B3219" s="177" t="s">
        <v>6703</v>
      </c>
      <c r="C3219" s="178" t="s">
        <v>23</v>
      </c>
      <c r="D3219" s="179">
        <v>230.68</v>
      </c>
      <c r="E3219" s="179">
        <v>118.51</v>
      </c>
      <c r="F3219" s="179">
        <v>349.19</v>
      </c>
      <c r="G3219" s="53">
        <v>9</v>
      </c>
    </row>
    <row r="3220" spans="1:7" ht="30">
      <c r="A3220" s="176" t="s">
        <v>6704</v>
      </c>
      <c r="B3220" s="177" t="s">
        <v>6705</v>
      </c>
      <c r="C3220" s="178" t="s">
        <v>23</v>
      </c>
      <c r="D3220" s="179">
        <v>274.35000000000002</v>
      </c>
      <c r="E3220" s="179">
        <v>126.41</v>
      </c>
      <c r="F3220" s="179">
        <v>400.76</v>
      </c>
      <c r="G3220" s="53">
        <v>9</v>
      </c>
    </row>
    <row r="3221" spans="1:7" ht="30">
      <c r="A3221" s="176" t="s">
        <v>6706</v>
      </c>
      <c r="B3221" s="177" t="s">
        <v>6707</v>
      </c>
      <c r="C3221" s="178" t="s">
        <v>23</v>
      </c>
      <c r="D3221" s="179">
        <v>321.2</v>
      </c>
      <c r="E3221" s="179">
        <v>131.68</v>
      </c>
      <c r="F3221" s="179">
        <v>452.88</v>
      </c>
      <c r="G3221" s="53">
        <v>9</v>
      </c>
    </row>
    <row r="3222" spans="1:7" ht="30">
      <c r="A3222" s="176" t="s">
        <v>6708</v>
      </c>
      <c r="B3222" s="177" t="s">
        <v>6709</v>
      </c>
      <c r="C3222" s="178" t="s">
        <v>23</v>
      </c>
      <c r="D3222" s="179">
        <v>442.28</v>
      </c>
      <c r="E3222" s="179">
        <v>139.58000000000001</v>
      </c>
      <c r="F3222" s="179">
        <v>581.86</v>
      </c>
      <c r="G3222" s="53">
        <v>9</v>
      </c>
    </row>
    <row r="3223" spans="1:7" ht="30">
      <c r="A3223" s="176" t="s">
        <v>6710</v>
      </c>
      <c r="B3223" s="177" t="s">
        <v>6711</v>
      </c>
      <c r="C3223" s="178" t="s">
        <v>23</v>
      </c>
      <c r="D3223" s="179">
        <v>569.86</v>
      </c>
      <c r="E3223" s="179">
        <v>144.84</v>
      </c>
      <c r="F3223" s="179">
        <v>714.7</v>
      </c>
      <c r="G3223" s="53">
        <v>9</v>
      </c>
    </row>
    <row r="3224" spans="1:7" ht="30">
      <c r="A3224" s="176" t="s">
        <v>6712</v>
      </c>
      <c r="B3224" s="177" t="s">
        <v>6713</v>
      </c>
      <c r="C3224" s="178" t="s">
        <v>23</v>
      </c>
      <c r="D3224" s="179">
        <v>817.64</v>
      </c>
      <c r="E3224" s="179">
        <v>158.01</v>
      </c>
      <c r="F3224" s="179">
        <v>975.65</v>
      </c>
      <c r="G3224" s="53">
        <v>9</v>
      </c>
    </row>
    <row r="3225" spans="1:7" ht="30">
      <c r="A3225" s="176" t="s">
        <v>6714</v>
      </c>
      <c r="B3225" s="177" t="s">
        <v>6715</v>
      </c>
      <c r="C3225" s="178" t="s">
        <v>23</v>
      </c>
      <c r="D3225" s="179">
        <v>750.4</v>
      </c>
      <c r="E3225" s="179">
        <v>173.81</v>
      </c>
      <c r="F3225" s="179">
        <v>924.21</v>
      </c>
      <c r="G3225" s="53">
        <v>9</v>
      </c>
    </row>
    <row r="3226" spans="1:7" ht="30">
      <c r="A3226" s="176" t="s">
        <v>6716</v>
      </c>
      <c r="B3226" s="177" t="s">
        <v>6717</v>
      </c>
      <c r="C3226" s="178" t="s">
        <v>23</v>
      </c>
      <c r="D3226" s="179">
        <v>946.63</v>
      </c>
      <c r="E3226" s="179">
        <v>184.35</v>
      </c>
      <c r="F3226" s="179">
        <v>1130.98</v>
      </c>
      <c r="G3226" s="53">
        <v>9</v>
      </c>
    </row>
    <row r="3227" spans="1:7">
      <c r="A3227" s="176" t="s">
        <v>6718</v>
      </c>
      <c r="B3227" s="177" t="s">
        <v>6719</v>
      </c>
      <c r="C3227" s="178"/>
      <c r="D3227" s="179"/>
      <c r="E3227" s="179"/>
      <c r="F3227" s="179"/>
      <c r="G3227" s="53">
        <v>5</v>
      </c>
    </row>
    <row r="3228" spans="1:7">
      <c r="A3228" s="176" t="s">
        <v>6720</v>
      </c>
      <c r="B3228" s="177" t="s">
        <v>6721</v>
      </c>
      <c r="C3228" s="178" t="s">
        <v>23</v>
      </c>
      <c r="D3228" s="179">
        <v>141.13999999999999</v>
      </c>
      <c r="E3228" s="179">
        <v>17.14</v>
      </c>
      <c r="F3228" s="179">
        <v>158.28</v>
      </c>
      <c r="G3228" s="53">
        <v>9</v>
      </c>
    </row>
    <row r="3229" spans="1:7">
      <c r="A3229" s="176" t="s">
        <v>6722</v>
      </c>
      <c r="B3229" s="177" t="s">
        <v>6723</v>
      </c>
      <c r="C3229" s="178" t="s">
        <v>23</v>
      </c>
      <c r="D3229" s="179">
        <v>261.37</v>
      </c>
      <c r="E3229" s="179">
        <v>25.72</v>
      </c>
      <c r="F3229" s="179">
        <v>287.08999999999997</v>
      </c>
      <c r="G3229" s="53">
        <v>9</v>
      </c>
    </row>
    <row r="3230" spans="1:7">
      <c r="A3230" s="176" t="s">
        <v>6724</v>
      </c>
      <c r="B3230" s="177" t="s">
        <v>6725</v>
      </c>
      <c r="C3230" s="178" t="s">
        <v>23</v>
      </c>
      <c r="D3230" s="179">
        <v>306.63</v>
      </c>
      <c r="E3230" s="179">
        <v>30</v>
      </c>
      <c r="F3230" s="179">
        <v>336.63</v>
      </c>
      <c r="G3230" s="53">
        <v>9</v>
      </c>
    </row>
    <row r="3231" spans="1:7">
      <c r="A3231" s="176" t="s">
        <v>6726</v>
      </c>
      <c r="B3231" s="177" t="s">
        <v>6727</v>
      </c>
      <c r="C3231" s="178" t="s">
        <v>23</v>
      </c>
      <c r="D3231" s="179">
        <v>427.37</v>
      </c>
      <c r="E3231" s="179">
        <v>34.29</v>
      </c>
      <c r="F3231" s="179">
        <v>461.66</v>
      </c>
      <c r="G3231" s="53">
        <v>9</v>
      </c>
    </row>
    <row r="3232" spans="1:7">
      <c r="A3232" s="176" t="s">
        <v>6728</v>
      </c>
      <c r="B3232" s="177" t="s">
        <v>6729</v>
      </c>
      <c r="C3232" s="178" t="s">
        <v>23</v>
      </c>
      <c r="D3232" s="179">
        <v>514.84</v>
      </c>
      <c r="E3232" s="179">
        <v>42.86</v>
      </c>
      <c r="F3232" s="179">
        <v>557.70000000000005</v>
      </c>
      <c r="G3232" s="53">
        <v>9</v>
      </c>
    </row>
    <row r="3233" spans="1:7">
      <c r="A3233" s="176" t="s">
        <v>6730</v>
      </c>
      <c r="B3233" s="177" t="s">
        <v>6731</v>
      </c>
      <c r="C3233" s="178" t="s">
        <v>23</v>
      </c>
      <c r="D3233" s="179">
        <v>790.05</v>
      </c>
      <c r="E3233" s="179">
        <v>51.43</v>
      </c>
      <c r="F3233" s="179">
        <v>841.48</v>
      </c>
      <c r="G3233" s="53">
        <v>9</v>
      </c>
    </row>
    <row r="3234" spans="1:7">
      <c r="A3234" s="176" t="s">
        <v>6732</v>
      </c>
      <c r="B3234" s="177" t="s">
        <v>6733</v>
      </c>
      <c r="C3234" s="178" t="s">
        <v>23</v>
      </c>
      <c r="D3234" s="179">
        <v>805.06</v>
      </c>
      <c r="E3234" s="179">
        <v>64.290000000000006</v>
      </c>
      <c r="F3234" s="179">
        <v>869.35</v>
      </c>
      <c r="G3234" s="53">
        <v>9</v>
      </c>
    </row>
    <row r="3235" spans="1:7">
      <c r="A3235" s="176" t="s">
        <v>6734</v>
      </c>
      <c r="B3235" s="177" t="s">
        <v>6735</v>
      </c>
      <c r="C3235" s="178" t="s">
        <v>23</v>
      </c>
      <c r="D3235" s="179">
        <v>1125.1400000000001</v>
      </c>
      <c r="E3235" s="179">
        <v>128.58000000000001</v>
      </c>
      <c r="F3235" s="179">
        <v>1253.72</v>
      </c>
      <c r="G3235" s="53">
        <v>9</v>
      </c>
    </row>
    <row r="3236" spans="1:7">
      <c r="A3236" s="176" t="s">
        <v>6736</v>
      </c>
      <c r="B3236" s="177" t="s">
        <v>6737</v>
      </c>
      <c r="C3236" s="178"/>
      <c r="D3236" s="179"/>
      <c r="E3236" s="179"/>
      <c r="F3236" s="179"/>
      <c r="G3236" s="53">
        <v>5</v>
      </c>
    </row>
    <row r="3237" spans="1:7">
      <c r="A3237" s="176" t="s">
        <v>6738</v>
      </c>
      <c r="B3237" s="177" t="s">
        <v>6739</v>
      </c>
      <c r="C3237" s="178" t="s">
        <v>23</v>
      </c>
      <c r="D3237" s="179">
        <v>68.48</v>
      </c>
      <c r="E3237" s="179">
        <v>43.72</v>
      </c>
      <c r="F3237" s="179">
        <v>112.2</v>
      </c>
      <c r="G3237" s="53">
        <v>9</v>
      </c>
    </row>
    <row r="3238" spans="1:7">
      <c r="A3238" s="176" t="s">
        <v>6740</v>
      </c>
      <c r="B3238" s="177" t="s">
        <v>6741</v>
      </c>
      <c r="C3238" s="178"/>
      <c r="D3238" s="179"/>
      <c r="E3238" s="179"/>
      <c r="F3238" s="179"/>
      <c r="G3238" s="53">
        <v>5</v>
      </c>
    </row>
    <row r="3239" spans="1:7" ht="30">
      <c r="A3239" s="176" t="s">
        <v>6742</v>
      </c>
      <c r="B3239" s="177" t="s">
        <v>6743</v>
      </c>
      <c r="C3239" s="178" t="s">
        <v>23</v>
      </c>
      <c r="D3239" s="179">
        <v>159.46</v>
      </c>
      <c r="E3239" s="179">
        <v>26.34</v>
      </c>
      <c r="F3239" s="179">
        <v>185.8</v>
      </c>
      <c r="G3239" s="53">
        <v>9</v>
      </c>
    </row>
    <row r="3240" spans="1:7" ht="30">
      <c r="A3240" s="176" t="s">
        <v>6744</v>
      </c>
      <c r="B3240" s="177" t="s">
        <v>6745</v>
      </c>
      <c r="C3240" s="178" t="s">
        <v>23</v>
      </c>
      <c r="D3240" s="179">
        <v>203.55</v>
      </c>
      <c r="E3240" s="179">
        <v>26.34</v>
      </c>
      <c r="F3240" s="179">
        <v>229.89</v>
      </c>
      <c r="G3240" s="53">
        <v>9</v>
      </c>
    </row>
    <row r="3241" spans="1:7" ht="30">
      <c r="A3241" s="176" t="s">
        <v>6746</v>
      </c>
      <c r="B3241" s="177" t="s">
        <v>6747</v>
      </c>
      <c r="C3241" s="178" t="s">
        <v>23</v>
      </c>
      <c r="D3241" s="179">
        <v>258.93</v>
      </c>
      <c r="E3241" s="179">
        <v>37.049999999999997</v>
      </c>
      <c r="F3241" s="179">
        <v>295.98</v>
      </c>
      <c r="G3241" s="53">
        <v>9</v>
      </c>
    </row>
    <row r="3242" spans="1:7" ht="30">
      <c r="A3242" s="176" t="s">
        <v>6748</v>
      </c>
      <c r="B3242" s="177" t="s">
        <v>6749</v>
      </c>
      <c r="C3242" s="178" t="s">
        <v>23</v>
      </c>
      <c r="D3242" s="179">
        <v>340.04</v>
      </c>
      <c r="E3242" s="179">
        <v>37.049999999999997</v>
      </c>
      <c r="F3242" s="179">
        <v>377.09</v>
      </c>
      <c r="G3242" s="53">
        <v>9</v>
      </c>
    </row>
    <row r="3243" spans="1:7" ht="30">
      <c r="A3243" s="176" t="s">
        <v>6750</v>
      </c>
      <c r="B3243" s="177" t="s">
        <v>6751</v>
      </c>
      <c r="C3243" s="178" t="s">
        <v>23</v>
      </c>
      <c r="D3243" s="179">
        <v>594.22</v>
      </c>
      <c r="E3243" s="179">
        <v>37.049999999999997</v>
      </c>
      <c r="F3243" s="179">
        <v>631.27</v>
      </c>
      <c r="G3243" s="53">
        <v>9</v>
      </c>
    </row>
    <row r="3244" spans="1:7" ht="30">
      <c r="A3244" s="176" t="s">
        <v>6752</v>
      </c>
      <c r="B3244" s="177" t="s">
        <v>6753</v>
      </c>
      <c r="C3244" s="178" t="s">
        <v>24</v>
      </c>
      <c r="D3244" s="179">
        <v>64.16</v>
      </c>
      <c r="E3244" s="179">
        <v>21.07</v>
      </c>
      <c r="F3244" s="179">
        <v>85.23</v>
      </c>
      <c r="G3244" s="53">
        <v>9</v>
      </c>
    </row>
    <row r="3245" spans="1:7" ht="30">
      <c r="A3245" s="176" t="s">
        <v>6754</v>
      </c>
      <c r="B3245" s="177" t="s">
        <v>6755</v>
      </c>
      <c r="C3245" s="178" t="s">
        <v>24</v>
      </c>
      <c r="D3245" s="179">
        <v>73.61</v>
      </c>
      <c r="E3245" s="179">
        <v>21.07</v>
      </c>
      <c r="F3245" s="179">
        <v>94.68</v>
      </c>
      <c r="G3245" s="53">
        <v>9</v>
      </c>
    </row>
    <row r="3246" spans="1:7" ht="30">
      <c r="A3246" s="176" t="s">
        <v>6756</v>
      </c>
      <c r="B3246" s="177" t="s">
        <v>6757</v>
      </c>
      <c r="C3246" s="178" t="s">
        <v>24</v>
      </c>
      <c r="D3246" s="179">
        <v>91.88</v>
      </c>
      <c r="E3246" s="179">
        <v>26.34</v>
      </c>
      <c r="F3246" s="179">
        <v>118.22</v>
      </c>
      <c r="G3246" s="53">
        <v>9</v>
      </c>
    </row>
    <row r="3247" spans="1:7" ht="30">
      <c r="A3247" s="176" t="s">
        <v>6758</v>
      </c>
      <c r="B3247" s="177" t="s">
        <v>6759</v>
      </c>
      <c r="C3247" s="178" t="s">
        <v>24</v>
      </c>
      <c r="D3247" s="179">
        <v>144.22</v>
      </c>
      <c r="E3247" s="179">
        <v>26.34</v>
      </c>
      <c r="F3247" s="179">
        <v>170.56</v>
      </c>
      <c r="G3247" s="53">
        <v>9</v>
      </c>
    </row>
    <row r="3248" spans="1:7" ht="30">
      <c r="A3248" s="176" t="s">
        <v>6760</v>
      </c>
      <c r="B3248" s="177" t="s">
        <v>6761</v>
      </c>
      <c r="C3248" s="178" t="s">
        <v>24</v>
      </c>
      <c r="D3248" s="179">
        <v>191.11</v>
      </c>
      <c r="E3248" s="179">
        <v>26.34</v>
      </c>
      <c r="F3248" s="179">
        <v>217.45</v>
      </c>
      <c r="G3248" s="53">
        <v>9</v>
      </c>
    </row>
    <row r="3249" spans="1:7" ht="30">
      <c r="A3249" s="176" t="s">
        <v>6762</v>
      </c>
      <c r="B3249" s="177" t="s">
        <v>6763</v>
      </c>
      <c r="C3249" s="178" t="s">
        <v>140</v>
      </c>
      <c r="D3249" s="179">
        <v>977.84</v>
      </c>
      <c r="E3249" s="179">
        <v>21.07</v>
      </c>
      <c r="F3249" s="179">
        <v>998.91</v>
      </c>
      <c r="G3249" s="53">
        <v>9</v>
      </c>
    </row>
    <row r="3250" spans="1:7" ht="30">
      <c r="A3250" s="176" t="s">
        <v>6764</v>
      </c>
      <c r="B3250" s="177" t="s">
        <v>6765</v>
      </c>
      <c r="C3250" s="178" t="s">
        <v>140</v>
      </c>
      <c r="D3250" s="179">
        <v>1043.03</v>
      </c>
      <c r="E3250" s="179">
        <v>21.07</v>
      </c>
      <c r="F3250" s="179">
        <v>1064.0999999999999</v>
      </c>
      <c r="G3250" s="53">
        <v>9</v>
      </c>
    </row>
    <row r="3251" spans="1:7" ht="30">
      <c r="A3251" s="176" t="s">
        <v>6766</v>
      </c>
      <c r="B3251" s="177" t="s">
        <v>6767</v>
      </c>
      <c r="C3251" s="178" t="s">
        <v>140</v>
      </c>
      <c r="D3251" s="179">
        <v>1044.76</v>
      </c>
      <c r="E3251" s="179">
        <v>26.34</v>
      </c>
      <c r="F3251" s="179">
        <v>1071.0999999999999</v>
      </c>
      <c r="G3251" s="53">
        <v>9</v>
      </c>
    </row>
    <row r="3252" spans="1:7" ht="30">
      <c r="A3252" s="176" t="s">
        <v>6768</v>
      </c>
      <c r="B3252" s="177" t="s">
        <v>6769</v>
      </c>
      <c r="C3252" s="178" t="s">
        <v>140</v>
      </c>
      <c r="D3252" s="179">
        <v>1078.8499999999999</v>
      </c>
      <c r="E3252" s="179">
        <v>26.34</v>
      </c>
      <c r="F3252" s="179">
        <v>1105.19</v>
      </c>
      <c r="G3252" s="53">
        <v>9</v>
      </c>
    </row>
    <row r="3253" spans="1:7" ht="30">
      <c r="A3253" s="176" t="s">
        <v>6770</v>
      </c>
      <c r="B3253" s="177" t="s">
        <v>6771</v>
      </c>
      <c r="C3253" s="178" t="s">
        <v>140</v>
      </c>
      <c r="D3253" s="179">
        <v>1219.8399999999999</v>
      </c>
      <c r="E3253" s="179">
        <v>26.34</v>
      </c>
      <c r="F3253" s="179">
        <v>1246.18</v>
      </c>
      <c r="G3253" s="53">
        <v>9</v>
      </c>
    </row>
    <row r="3254" spans="1:7" ht="30">
      <c r="A3254" s="176" t="s">
        <v>6772</v>
      </c>
      <c r="B3254" s="177" t="s">
        <v>6773</v>
      </c>
      <c r="C3254" s="178" t="s">
        <v>140</v>
      </c>
      <c r="D3254" s="179">
        <v>1855.89</v>
      </c>
      <c r="E3254" s="179">
        <v>26.34</v>
      </c>
      <c r="F3254" s="179">
        <v>1882.23</v>
      </c>
      <c r="G3254" s="53">
        <v>9</v>
      </c>
    </row>
    <row r="3255" spans="1:7" ht="30">
      <c r="A3255" s="176" t="s">
        <v>6774</v>
      </c>
      <c r="B3255" s="177" t="s">
        <v>6775</v>
      </c>
      <c r="C3255" s="178" t="s">
        <v>23</v>
      </c>
      <c r="D3255" s="179">
        <v>322.41000000000003</v>
      </c>
      <c r="E3255" s="179">
        <v>37.049999999999997</v>
      </c>
      <c r="F3255" s="179">
        <v>359.46</v>
      </c>
      <c r="G3255" s="53">
        <v>9</v>
      </c>
    </row>
    <row r="3256" spans="1:7" ht="30">
      <c r="A3256" s="176" t="s">
        <v>6776</v>
      </c>
      <c r="B3256" s="177" t="s">
        <v>6777</v>
      </c>
      <c r="C3256" s="178" t="s">
        <v>23</v>
      </c>
      <c r="D3256" s="179">
        <v>994.13</v>
      </c>
      <c r="E3256" s="179">
        <v>37.049999999999997</v>
      </c>
      <c r="F3256" s="179">
        <v>1031.18</v>
      </c>
      <c r="G3256" s="53">
        <v>9</v>
      </c>
    </row>
    <row r="3257" spans="1:7">
      <c r="A3257" s="176" t="s">
        <v>6778</v>
      </c>
      <c r="B3257" s="177" t="s">
        <v>6779</v>
      </c>
      <c r="C3257" s="178" t="s">
        <v>24</v>
      </c>
      <c r="D3257" s="179">
        <v>117.73</v>
      </c>
      <c r="E3257" s="179">
        <v>21.07</v>
      </c>
      <c r="F3257" s="179">
        <v>138.80000000000001</v>
      </c>
      <c r="G3257" s="53">
        <v>9</v>
      </c>
    </row>
    <row r="3258" spans="1:7">
      <c r="A3258" s="176" t="s">
        <v>6780</v>
      </c>
      <c r="B3258" s="177" t="s">
        <v>6781</v>
      </c>
      <c r="C3258" s="178" t="s">
        <v>24</v>
      </c>
      <c r="D3258" s="179">
        <v>155.94</v>
      </c>
      <c r="E3258" s="179">
        <v>21.07</v>
      </c>
      <c r="F3258" s="179">
        <v>177.01</v>
      </c>
      <c r="G3258" s="53">
        <v>9</v>
      </c>
    </row>
    <row r="3259" spans="1:7">
      <c r="A3259" s="176" t="s">
        <v>6782</v>
      </c>
      <c r="B3259" s="177" t="s">
        <v>6783</v>
      </c>
      <c r="C3259" s="178" t="s">
        <v>24</v>
      </c>
      <c r="D3259" s="179">
        <v>169.24</v>
      </c>
      <c r="E3259" s="179">
        <v>26.34</v>
      </c>
      <c r="F3259" s="179">
        <v>195.58</v>
      </c>
      <c r="G3259" s="53">
        <v>9</v>
      </c>
    </row>
    <row r="3260" spans="1:7">
      <c r="A3260" s="176" t="s">
        <v>6784</v>
      </c>
      <c r="B3260" s="177" t="s">
        <v>6785</v>
      </c>
      <c r="C3260" s="178" t="s">
        <v>24</v>
      </c>
      <c r="D3260" s="179">
        <v>281.02</v>
      </c>
      <c r="E3260" s="179">
        <v>26.34</v>
      </c>
      <c r="F3260" s="179">
        <v>307.36</v>
      </c>
      <c r="G3260" s="53">
        <v>9</v>
      </c>
    </row>
    <row r="3261" spans="1:7">
      <c r="A3261" s="176" t="s">
        <v>6786</v>
      </c>
      <c r="B3261" s="177" t="s">
        <v>6787</v>
      </c>
      <c r="C3261" s="178" t="s">
        <v>24</v>
      </c>
      <c r="D3261" s="179">
        <v>290.22000000000003</v>
      </c>
      <c r="E3261" s="179">
        <v>26.34</v>
      </c>
      <c r="F3261" s="179">
        <v>316.56</v>
      </c>
      <c r="G3261" s="53">
        <v>9</v>
      </c>
    </row>
    <row r="3262" spans="1:7">
      <c r="A3262" s="176" t="s">
        <v>6788</v>
      </c>
      <c r="B3262" s="177" t="s">
        <v>6789</v>
      </c>
      <c r="C3262" s="178" t="s">
        <v>24</v>
      </c>
      <c r="D3262" s="179">
        <v>650.46</v>
      </c>
      <c r="E3262" s="179">
        <v>26.34</v>
      </c>
      <c r="F3262" s="179">
        <v>676.8</v>
      </c>
      <c r="G3262" s="53">
        <v>9</v>
      </c>
    </row>
    <row r="3263" spans="1:7">
      <c r="A3263" s="176" t="s">
        <v>6790</v>
      </c>
      <c r="B3263" s="177" t="s">
        <v>6791</v>
      </c>
      <c r="C3263" s="178" t="s">
        <v>24</v>
      </c>
      <c r="D3263" s="179">
        <v>181.45</v>
      </c>
      <c r="E3263" s="179">
        <v>21.07</v>
      </c>
      <c r="F3263" s="179">
        <v>202.52</v>
      </c>
      <c r="G3263" s="53">
        <v>9</v>
      </c>
    </row>
    <row r="3264" spans="1:7">
      <c r="A3264" s="176" t="s">
        <v>6792</v>
      </c>
      <c r="B3264" s="177" t="s">
        <v>6793</v>
      </c>
      <c r="C3264" s="178" t="s">
        <v>24</v>
      </c>
      <c r="D3264" s="179">
        <v>189.67</v>
      </c>
      <c r="E3264" s="179">
        <v>21.07</v>
      </c>
      <c r="F3264" s="179">
        <v>210.74</v>
      </c>
      <c r="G3264" s="53">
        <v>9</v>
      </c>
    </row>
    <row r="3265" spans="1:7">
      <c r="A3265" s="176" t="s">
        <v>6794</v>
      </c>
      <c r="B3265" s="177" t="s">
        <v>6795</v>
      </c>
      <c r="C3265" s="178" t="s">
        <v>24</v>
      </c>
      <c r="D3265" s="179">
        <v>192.34</v>
      </c>
      <c r="E3265" s="179">
        <v>26.34</v>
      </c>
      <c r="F3265" s="179">
        <v>218.68</v>
      </c>
      <c r="G3265" s="53">
        <v>9</v>
      </c>
    </row>
    <row r="3266" spans="1:7">
      <c r="A3266" s="176" t="s">
        <v>6796</v>
      </c>
      <c r="B3266" s="177" t="s">
        <v>6797</v>
      </c>
      <c r="C3266" s="178" t="s">
        <v>24</v>
      </c>
      <c r="D3266" s="179">
        <v>244.34</v>
      </c>
      <c r="E3266" s="179">
        <v>26.34</v>
      </c>
      <c r="F3266" s="179">
        <v>270.68</v>
      </c>
      <c r="G3266" s="53">
        <v>9</v>
      </c>
    </row>
    <row r="3267" spans="1:7">
      <c r="A3267" s="176" t="s">
        <v>6798</v>
      </c>
      <c r="B3267" s="177" t="s">
        <v>6799</v>
      </c>
      <c r="C3267" s="178" t="s">
        <v>24</v>
      </c>
      <c r="D3267" s="179">
        <v>352.78</v>
      </c>
      <c r="E3267" s="179">
        <v>26.34</v>
      </c>
      <c r="F3267" s="179">
        <v>379.12</v>
      </c>
      <c r="G3267" s="53">
        <v>9</v>
      </c>
    </row>
    <row r="3268" spans="1:7">
      <c r="A3268" s="176" t="s">
        <v>6800</v>
      </c>
      <c r="B3268" s="177" t="s">
        <v>6801</v>
      </c>
      <c r="C3268" s="178" t="s">
        <v>24</v>
      </c>
      <c r="D3268" s="179">
        <v>138.88999999999999</v>
      </c>
      <c r="E3268" s="179">
        <v>21.07</v>
      </c>
      <c r="F3268" s="179">
        <v>159.96</v>
      </c>
      <c r="G3268" s="53">
        <v>9</v>
      </c>
    </row>
    <row r="3269" spans="1:7">
      <c r="A3269" s="176" t="s">
        <v>6802</v>
      </c>
      <c r="B3269" s="177" t="s">
        <v>6803</v>
      </c>
      <c r="C3269" s="178" t="s">
        <v>24</v>
      </c>
      <c r="D3269" s="179">
        <v>215.32</v>
      </c>
      <c r="E3269" s="179">
        <v>21.07</v>
      </c>
      <c r="F3269" s="179">
        <v>236.39</v>
      </c>
      <c r="G3269" s="53">
        <v>9</v>
      </c>
    </row>
    <row r="3270" spans="1:7">
      <c r="A3270" s="176" t="s">
        <v>6804</v>
      </c>
      <c r="B3270" s="177" t="s">
        <v>6805</v>
      </c>
      <c r="C3270" s="178" t="s">
        <v>24</v>
      </c>
      <c r="D3270" s="179">
        <v>245.47</v>
      </c>
      <c r="E3270" s="179">
        <v>21.07</v>
      </c>
      <c r="F3270" s="179">
        <v>266.54000000000002</v>
      </c>
      <c r="G3270" s="53">
        <v>9</v>
      </c>
    </row>
    <row r="3271" spans="1:7">
      <c r="A3271" s="176" t="s">
        <v>6806</v>
      </c>
      <c r="B3271" s="177" t="s">
        <v>6807</v>
      </c>
      <c r="C3271" s="178" t="s">
        <v>24</v>
      </c>
      <c r="D3271" s="179">
        <v>287.83</v>
      </c>
      <c r="E3271" s="179">
        <v>26.34</v>
      </c>
      <c r="F3271" s="179">
        <v>314.17</v>
      </c>
      <c r="G3271" s="53">
        <v>9</v>
      </c>
    </row>
    <row r="3272" spans="1:7">
      <c r="A3272" s="176" t="s">
        <v>6808</v>
      </c>
      <c r="B3272" s="177" t="s">
        <v>6809</v>
      </c>
      <c r="C3272" s="178" t="s">
        <v>24</v>
      </c>
      <c r="D3272" s="179">
        <v>340.27</v>
      </c>
      <c r="E3272" s="179">
        <v>26.34</v>
      </c>
      <c r="F3272" s="179">
        <v>366.61</v>
      </c>
      <c r="G3272" s="53">
        <v>9</v>
      </c>
    </row>
    <row r="3273" spans="1:7">
      <c r="A3273" s="176" t="s">
        <v>6810</v>
      </c>
      <c r="B3273" s="177" t="s">
        <v>6811</v>
      </c>
      <c r="C3273" s="178" t="s">
        <v>24</v>
      </c>
      <c r="D3273" s="179">
        <v>950.42</v>
      </c>
      <c r="E3273" s="179">
        <v>26.34</v>
      </c>
      <c r="F3273" s="179">
        <v>976.76</v>
      </c>
      <c r="G3273" s="53">
        <v>9</v>
      </c>
    </row>
    <row r="3274" spans="1:7" ht="30">
      <c r="A3274" s="176" t="s">
        <v>6812</v>
      </c>
      <c r="B3274" s="177" t="s">
        <v>6813</v>
      </c>
      <c r="C3274" s="178" t="s">
        <v>24</v>
      </c>
      <c r="D3274" s="179">
        <v>116.9</v>
      </c>
      <c r="E3274" s="179">
        <v>26.34</v>
      </c>
      <c r="F3274" s="179">
        <v>143.24</v>
      </c>
      <c r="G3274" s="53">
        <v>9</v>
      </c>
    </row>
    <row r="3275" spans="1:7" ht="30">
      <c r="A3275" s="176" t="s">
        <v>6814</v>
      </c>
      <c r="B3275" s="177" t="s">
        <v>6815</v>
      </c>
      <c r="C3275" s="178" t="s">
        <v>24</v>
      </c>
      <c r="D3275" s="179">
        <v>639.95000000000005</v>
      </c>
      <c r="E3275" s="179">
        <v>26.34</v>
      </c>
      <c r="F3275" s="179">
        <v>666.29</v>
      </c>
      <c r="G3275" s="53">
        <v>9</v>
      </c>
    </row>
    <row r="3276" spans="1:7" ht="30">
      <c r="A3276" s="176" t="s">
        <v>6816</v>
      </c>
      <c r="B3276" s="177" t="s">
        <v>6817</v>
      </c>
      <c r="C3276" s="178" t="s">
        <v>24</v>
      </c>
      <c r="D3276" s="179">
        <v>141.31</v>
      </c>
      <c r="E3276" s="179">
        <v>21.07</v>
      </c>
      <c r="F3276" s="179">
        <v>162.38</v>
      </c>
      <c r="G3276" s="53">
        <v>9</v>
      </c>
    </row>
    <row r="3277" spans="1:7" ht="30">
      <c r="A3277" s="176" t="s">
        <v>6818</v>
      </c>
      <c r="B3277" s="177" t="s">
        <v>6819</v>
      </c>
      <c r="C3277" s="178" t="s">
        <v>24</v>
      </c>
      <c r="D3277" s="179">
        <v>214.64</v>
      </c>
      <c r="E3277" s="179">
        <v>26.34</v>
      </c>
      <c r="F3277" s="179">
        <v>240.98</v>
      </c>
      <c r="G3277" s="53">
        <v>9</v>
      </c>
    </row>
    <row r="3278" spans="1:7" ht="30">
      <c r="A3278" s="176" t="s">
        <v>6820</v>
      </c>
      <c r="B3278" s="177" t="s">
        <v>6821</v>
      </c>
      <c r="C3278" s="178" t="s">
        <v>24</v>
      </c>
      <c r="D3278" s="179">
        <v>255.13</v>
      </c>
      <c r="E3278" s="179">
        <v>26.34</v>
      </c>
      <c r="F3278" s="179">
        <v>281.47000000000003</v>
      </c>
      <c r="G3278" s="53">
        <v>9</v>
      </c>
    </row>
    <row r="3279" spans="1:7" ht="30">
      <c r="A3279" s="176" t="s">
        <v>6822</v>
      </c>
      <c r="B3279" s="177" t="s">
        <v>6823</v>
      </c>
      <c r="C3279" s="178" t="s">
        <v>24</v>
      </c>
      <c r="D3279" s="179">
        <v>251.08</v>
      </c>
      <c r="E3279" s="179">
        <v>26.34</v>
      </c>
      <c r="F3279" s="179">
        <v>277.42</v>
      </c>
      <c r="G3279" s="53">
        <v>9</v>
      </c>
    </row>
    <row r="3280" spans="1:7" ht="30">
      <c r="A3280" s="176" t="s">
        <v>6824</v>
      </c>
      <c r="B3280" s="177" t="s">
        <v>6825</v>
      </c>
      <c r="C3280" s="178" t="s">
        <v>24</v>
      </c>
      <c r="D3280" s="179">
        <v>524.94000000000005</v>
      </c>
      <c r="E3280" s="179">
        <v>26.34</v>
      </c>
      <c r="F3280" s="179">
        <v>551.28</v>
      </c>
      <c r="G3280" s="53">
        <v>9</v>
      </c>
    </row>
    <row r="3281" spans="1:7" ht="30">
      <c r="A3281" s="176" t="s">
        <v>6826</v>
      </c>
      <c r="B3281" s="177" t="s">
        <v>6827</v>
      </c>
      <c r="C3281" s="178" t="s">
        <v>24</v>
      </c>
      <c r="D3281" s="179">
        <v>517.66999999999996</v>
      </c>
      <c r="E3281" s="179">
        <v>26.34</v>
      </c>
      <c r="F3281" s="179">
        <v>544.01</v>
      </c>
      <c r="G3281" s="53">
        <v>9</v>
      </c>
    </row>
    <row r="3282" spans="1:7" ht="30">
      <c r="A3282" s="176" t="s">
        <v>6828</v>
      </c>
      <c r="B3282" s="177" t="s">
        <v>6829</v>
      </c>
      <c r="C3282" s="178" t="s">
        <v>24</v>
      </c>
      <c r="D3282" s="179">
        <v>553.69000000000005</v>
      </c>
      <c r="E3282" s="179">
        <v>26.34</v>
      </c>
      <c r="F3282" s="179">
        <v>580.03</v>
      </c>
      <c r="G3282" s="53">
        <v>9</v>
      </c>
    </row>
    <row r="3283" spans="1:7" ht="30">
      <c r="A3283" s="176" t="s">
        <v>6830</v>
      </c>
      <c r="B3283" s="177" t="s">
        <v>6831</v>
      </c>
      <c r="C3283" s="178" t="s">
        <v>24</v>
      </c>
      <c r="D3283" s="179">
        <v>572.05999999999995</v>
      </c>
      <c r="E3283" s="179">
        <v>26.34</v>
      </c>
      <c r="F3283" s="179">
        <v>598.4</v>
      </c>
      <c r="G3283" s="53">
        <v>9</v>
      </c>
    </row>
    <row r="3284" spans="1:7" ht="30">
      <c r="A3284" s="176" t="s">
        <v>6832</v>
      </c>
      <c r="B3284" s="177" t="s">
        <v>6833</v>
      </c>
      <c r="C3284" s="178" t="s">
        <v>24</v>
      </c>
      <c r="D3284" s="179">
        <v>626.70000000000005</v>
      </c>
      <c r="E3284" s="179">
        <v>26.34</v>
      </c>
      <c r="F3284" s="179">
        <v>653.04</v>
      </c>
      <c r="G3284" s="53">
        <v>9</v>
      </c>
    </row>
    <row r="3285" spans="1:7" ht="30">
      <c r="A3285" s="176" t="s">
        <v>6834</v>
      </c>
      <c r="B3285" s="177" t="s">
        <v>6835</v>
      </c>
      <c r="C3285" s="178" t="s">
        <v>24</v>
      </c>
      <c r="D3285" s="179">
        <v>1430.98</v>
      </c>
      <c r="E3285" s="179">
        <v>26.34</v>
      </c>
      <c r="F3285" s="179">
        <v>1457.32</v>
      </c>
      <c r="G3285" s="53">
        <v>9</v>
      </c>
    </row>
    <row r="3286" spans="1:7">
      <c r="A3286" s="176" t="s">
        <v>6836</v>
      </c>
      <c r="B3286" s="177" t="s">
        <v>6837</v>
      </c>
      <c r="C3286" s="178" t="s">
        <v>24</v>
      </c>
      <c r="D3286" s="179">
        <v>516.99</v>
      </c>
      <c r="E3286" s="179">
        <v>21.07</v>
      </c>
      <c r="F3286" s="179">
        <v>538.05999999999995</v>
      </c>
      <c r="G3286" s="53">
        <v>9</v>
      </c>
    </row>
    <row r="3287" spans="1:7">
      <c r="A3287" s="176" t="s">
        <v>6838</v>
      </c>
      <c r="B3287" s="177" t="s">
        <v>6839</v>
      </c>
      <c r="C3287" s="178" t="s">
        <v>24</v>
      </c>
      <c r="D3287" s="179">
        <v>952.42</v>
      </c>
      <c r="E3287" s="179">
        <v>26.34</v>
      </c>
      <c r="F3287" s="179">
        <v>978.76</v>
      </c>
      <c r="G3287" s="53">
        <v>9</v>
      </c>
    </row>
    <row r="3288" spans="1:7">
      <c r="A3288" s="176" t="s">
        <v>6840</v>
      </c>
      <c r="B3288" s="177" t="s">
        <v>6841</v>
      </c>
      <c r="C3288" s="178" t="s">
        <v>24</v>
      </c>
      <c r="D3288" s="179">
        <v>1230.75</v>
      </c>
      <c r="E3288" s="179">
        <v>26.34</v>
      </c>
      <c r="F3288" s="179">
        <v>1257.0899999999999</v>
      </c>
      <c r="G3288" s="53">
        <v>9</v>
      </c>
    </row>
    <row r="3289" spans="1:7">
      <c r="A3289" s="176" t="s">
        <v>6842</v>
      </c>
      <c r="B3289" s="177" t="s">
        <v>6843</v>
      </c>
      <c r="C3289" s="178" t="s">
        <v>24</v>
      </c>
      <c r="D3289" s="179">
        <v>1633.71</v>
      </c>
      <c r="E3289" s="179">
        <v>26.34</v>
      </c>
      <c r="F3289" s="179">
        <v>1660.05</v>
      </c>
      <c r="G3289" s="53">
        <v>9</v>
      </c>
    </row>
    <row r="3290" spans="1:7">
      <c r="A3290" s="176" t="s">
        <v>6844</v>
      </c>
      <c r="B3290" s="177" t="s">
        <v>6845</v>
      </c>
      <c r="C3290" s="178" t="s">
        <v>24</v>
      </c>
      <c r="D3290" s="179">
        <v>3405.75</v>
      </c>
      <c r="E3290" s="179">
        <v>26.34</v>
      </c>
      <c r="F3290" s="179">
        <v>3432.09</v>
      </c>
      <c r="G3290" s="53">
        <v>9</v>
      </c>
    </row>
    <row r="3291" spans="1:7" ht="45">
      <c r="A3291" s="176" t="s">
        <v>6846</v>
      </c>
      <c r="B3291" s="177" t="s">
        <v>6847</v>
      </c>
      <c r="C3291" s="178" t="s">
        <v>24</v>
      </c>
      <c r="D3291" s="179">
        <v>229.23</v>
      </c>
      <c r="E3291" s="179">
        <v>21.07</v>
      </c>
      <c r="F3291" s="179">
        <v>250.3</v>
      </c>
      <c r="G3291" s="53">
        <v>9</v>
      </c>
    </row>
    <row r="3292" spans="1:7" ht="45">
      <c r="A3292" s="176" t="s">
        <v>6848</v>
      </c>
      <c r="B3292" s="177" t="s">
        <v>6849</v>
      </c>
      <c r="C3292" s="178" t="s">
        <v>24</v>
      </c>
      <c r="D3292" s="179">
        <v>266.82</v>
      </c>
      <c r="E3292" s="179">
        <v>21.07</v>
      </c>
      <c r="F3292" s="179">
        <v>287.89</v>
      </c>
      <c r="G3292" s="53">
        <v>9</v>
      </c>
    </row>
    <row r="3293" spans="1:7" ht="45">
      <c r="A3293" s="176" t="s">
        <v>6850</v>
      </c>
      <c r="B3293" s="177" t="s">
        <v>6851</v>
      </c>
      <c r="C3293" s="178" t="s">
        <v>24</v>
      </c>
      <c r="D3293" s="179">
        <v>625.30999999999995</v>
      </c>
      <c r="E3293" s="179">
        <v>26.34</v>
      </c>
      <c r="F3293" s="179">
        <v>651.65</v>
      </c>
      <c r="G3293" s="53">
        <v>9</v>
      </c>
    </row>
    <row r="3294" spans="1:7" ht="45">
      <c r="A3294" s="176" t="s">
        <v>6852</v>
      </c>
      <c r="B3294" s="177" t="s">
        <v>6853</v>
      </c>
      <c r="C3294" s="178" t="s">
        <v>24</v>
      </c>
      <c r="D3294" s="179">
        <v>664.91</v>
      </c>
      <c r="E3294" s="179">
        <v>26.34</v>
      </c>
      <c r="F3294" s="179">
        <v>691.25</v>
      </c>
      <c r="G3294" s="53">
        <v>9</v>
      </c>
    </row>
    <row r="3295" spans="1:7" ht="45">
      <c r="A3295" s="176" t="s">
        <v>6854</v>
      </c>
      <c r="B3295" s="177" t="s">
        <v>6855</v>
      </c>
      <c r="C3295" s="178" t="s">
        <v>24</v>
      </c>
      <c r="D3295" s="179">
        <v>906.22</v>
      </c>
      <c r="E3295" s="179">
        <v>26.34</v>
      </c>
      <c r="F3295" s="179">
        <v>932.56</v>
      </c>
      <c r="G3295" s="53">
        <v>9</v>
      </c>
    </row>
    <row r="3296" spans="1:7">
      <c r="A3296" s="176" t="s">
        <v>6856</v>
      </c>
      <c r="B3296" s="177" t="s">
        <v>6857</v>
      </c>
      <c r="C3296" s="178" t="s">
        <v>24</v>
      </c>
      <c r="D3296" s="179">
        <v>255.83</v>
      </c>
      <c r="E3296" s="179">
        <v>26.34</v>
      </c>
      <c r="F3296" s="179">
        <v>282.17</v>
      </c>
      <c r="G3296" s="53">
        <v>9</v>
      </c>
    </row>
    <row r="3297" spans="1:7">
      <c r="A3297" s="176" t="s">
        <v>6858</v>
      </c>
      <c r="B3297" s="177" t="s">
        <v>6859</v>
      </c>
      <c r="C3297" s="178" t="s">
        <v>24</v>
      </c>
      <c r="D3297" s="179">
        <v>580.38</v>
      </c>
      <c r="E3297" s="179">
        <v>26.34</v>
      </c>
      <c r="F3297" s="179">
        <v>606.72</v>
      </c>
      <c r="G3297" s="53">
        <v>9</v>
      </c>
    </row>
    <row r="3298" spans="1:7">
      <c r="A3298" s="176" t="s">
        <v>6860</v>
      </c>
      <c r="B3298" s="177" t="s">
        <v>6861</v>
      </c>
      <c r="C3298" s="178" t="s">
        <v>24</v>
      </c>
      <c r="D3298" s="179">
        <v>605.04999999999995</v>
      </c>
      <c r="E3298" s="179">
        <v>26.34</v>
      </c>
      <c r="F3298" s="179">
        <v>631.39</v>
      </c>
      <c r="G3298" s="53">
        <v>9</v>
      </c>
    </row>
    <row r="3299" spans="1:7">
      <c r="A3299" s="176" t="s">
        <v>6862</v>
      </c>
      <c r="B3299" s="177" t="s">
        <v>6863</v>
      </c>
      <c r="C3299" s="178" t="s">
        <v>24</v>
      </c>
      <c r="D3299" s="179">
        <v>827.99</v>
      </c>
      <c r="E3299" s="179">
        <v>26.34</v>
      </c>
      <c r="F3299" s="179">
        <v>854.33</v>
      </c>
      <c r="G3299" s="53">
        <v>9</v>
      </c>
    </row>
    <row r="3300" spans="1:7">
      <c r="A3300" s="176" t="s">
        <v>6864</v>
      </c>
      <c r="B3300" s="177" t="s">
        <v>6865</v>
      </c>
      <c r="C3300" s="178" t="s">
        <v>24</v>
      </c>
      <c r="D3300" s="179">
        <v>1182.23</v>
      </c>
      <c r="E3300" s="179">
        <v>26.34</v>
      </c>
      <c r="F3300" s="179">
        <v>1208.57</v>
      </c>
      <c r="G3300" s="53">
        <v>9</v>
      </c>
    </row>
    <row r="3301" spans="1:7">
      <c r="A3301" s="176" t="s">
        <v>6866</v>
      </c>
      <c r="B3301" s="177" t="s">
        <v>6867</v>
      </c>
      <c r="C3301" s="178" t="s">
        <v>24</v>
      </c>
      <c r="D3301" s="179">
        <v>3484.61</v>
      </c>
      <c r="E3301" s="179">
        <v>26.34</v>
      </c>
      <c r="F3301" s="179">
        <v>3510.95</v>
      </c>
      <c r="G3301" s="53">
        <v>9</v>
      </c>
    </row>
    <row r="3302" spans="1:7">
      <c r="A3302" s="176" t="s">
        <v>6868</v>
      </c>
      <c r="B3302" s="177" t="s">
        <v>6869</v>
      </c>
      <c r="C3302" s="178"/>
      <c r="D3302" s="179"/>
      <c r="E3302" s="179"/>
      <c r="F3302" s="179"/>
      <c r="G3302" s="53">
        <v>5</v>
      </c>
    </row>
    <row r="3303" spans="1:7" ht="30">
      <c r="A3303" s="176" t="s">
        <v>6870</v>
      </c>
      <c r="B3303" s="177" t="s">
        <v>6871</v>
      </c>
      <c r="C3303" s="178" t="s">
        <v>23</v>
      </c>
      <c r="D3303" s="179">
        <v>8.6199999999999992</v>
      </c>
      <c r="E3303" s="179">
        <v>8.69</v>
      </c>
      <c r="F3303" s="179">
        <v>17.309999999999999</v>
      </c>
      <c r="G3303" s="53">
        <v>9</v>
      </c>
    </row>
    <row r="3304" spans="1:7" ht="30">
      <c r="A3304" s="176" t="s">
        <v>6872</v>
      </c>
      <c r="B3304" s="177" t="s">
        <v>6873</v>
      </c>
      <c r="C3304" s="178" t="s">
        <v>23</v>
      </c>
      <c r="D3304" s="179">
        <v>12.66</v>
      </c>
      <c r="E3304" s="179">
        <v>8.69</v>
      </c>
      <c r="F3304" s="179">
        <v>21.35</v>
      </c>
      <c r="G3304" s="53">
        <v>9</v>
      </c>
    </row>
    <row r="3305" spans="1:7" ht="30">
      <c r="A3305" s="176" t="s">
        <v>6874</v>
      </c>
      <c r="B3305" s="177" t="s">
        <v>6875</v>
      </c>
      <c r="C3305" s="178" t="s">
        <v>23</v>
      </c>
      <c r="D3305" s="179">
        <v>15.73</v>
      </c>
      <c r="E3305" s="179">
        <v>8.69</v>
      </c>
      <c r="F3305" s="179">
        <v>24.42</v>
      </c>
      <c r="G3305" s="53">
        <v>9</v>
      </c>
    </row>
    <row r="3306" spans="1:7" ht="30">
      <c r="A3306" s="176" t="s">
        <v>6876</v>
      </c>
      <c r="B3306" s="177" t="s">
        <v>6877</v>
      </c>
      <c r="C3306" s="178" t="s">
        <v>23</v>
      </c>
      <c r="D3306" s="179">
        <v>19.86</v>
      </c>
      <c r="E3306" s="179">
        <v>13.17</v>
      </c>
      <c r="F3306" s="179">
        <v>33.03</v>
      </c>
      <c r="G3306" s="53">
        <v>9</v>
      </c>
    </row>
    <row r="3307" spans="1:7" ht="30">
      <c r="A3307" s="176" t="s">
        <v>6878</v>
      </c>
      <c r="B3307" s="177" t="s">
        <v>6879</v>
      </c>
      <c r="C3307" s="178" t="s">
        <v>23</v>
      </c>
      <c r="D3307" s="179">
        <v>26.36</v>
      </c>
      <c r="E3307" s="179">
        <v>13.17</v>
      </c>
      <c r="F3307" s="179">
        <v>39.53</v>
      </c>
      <c r="G3307" s="53">
        <v>9</v>
      </c>
    </row>
    <row r="3308" spans="1:7" ht="30">
      <c r="A3308" s="176" t="s">
        <v>6880</v>
      </c>
      <c r="B3308" s="177" t="s">
        <v>6881</v>
      </c>
      <c r="C3308" s="178" t="s">
        <v>23</v>
      </c>
      <c r="D3308" s="179">
        <v>33.94</v>
      </c>
      <c r="E3308" s="179">
        <v>13.17</v>
      </c>
      <c r="F3308" s="179">
        <v>47.11</v>
      </c>
      <c r="G3308" s="53">
        <v>9</v>
      </c>
    </row>
    <row r="3309" spans="1:7" ht="30">
      <c r="A3309" s="176" t="s">
        <v>6882</v>
      </c>
      <c r="B3309" s="177" t="s">
        <v>6883</v>
      </c>
      <c r="C3309" s="178" t="s">
        <v>23</v>
      </c>
      <c r="D3309" s="179">
        <v>41.64</v>
      </c>
      <c r="E3309" s="179">
        <v>13.17</v>
      </c>
      <c r="F3309" s="179">
        <v>54.81</v>
      </c>
      <c r="G3309" s="53">
        <v>9</v>
      </c>
    </row>
    <row r="3310" spans="1:7" ht="30">
      <c r="A3310" s="176" t="s">
        <v>6884</v>
      </c>
      <c r="B3310" s="177" t="s">
        <v>6885</v>
      </c>
      <c r="C3310" s="178"/>
      <c r="D3310" s="179"/>
      <c r="E3310" s="179"/>
      <c r="F3310" s="179"/>
      <c r="G3310" s="53">
        <v>5</v>
      </c>
    </row>
    <row r="3311" spans="1:7" ht="30">
      <c r="A3311" s="176" t="s">
        <v>6886</v>
      </c>
      <c r="B3311" s="177" t="s">
        <v>6887</v>
      </c>
      <c r="C3311" s="178" t="s">
        <v>23</v>
      </c>
      <c r="D3311" s="179">
        <v>48.34</v>
      </c>
      <c r="E3311" s="179">
        <v>18.96</v>
      </c>
      <c r="F3311" s="179">
        <v>67.3</v>
      </c>
      <c r="G3311" s="53">
        <v>9</v>
      </c>
    </row>
    <row r="3312" spans="1:7" ht="30">
      <c r="A3312" s="176" t="s">
        <v>6888</v>
      </c>
      <c r="B3312" s="177" t="s">
        <v>6889</v>
      </c>
      <c r="C3312" s="178" t="s">
        <v>23</v>
      </c>
      <c r="D3312" s="179">
        <v>70.599999999999994</v>
      </c>
      <c r="E3312" s="179">
        <v>18.96</v>
      </c>
      <c r="F3312" s="179">
        <v>89.56</v>
      </c>
      <c r="G3312" s="53">
        <v>9</v>
      </c>
    </row>
    <row r="3313" spans="1:7" ht="30">
      <c r="A3313" s="176" t="s">
        <v>6890</v>
      </c>
      <c r="B3313" s="177" t="s">
        <v>6891</v>
      </c>
      <c r="C3313" s="178" t="s">
        <v>23</v>
      </c>
      <c r="D3313" s="179">
        <v>84.21</v>
      </c>
      <c r="E3313" s="179">
        <v>18.96</v>
      </c>
      <c r="F3313" s="179">
        <v>103.17</v>
      </c>
      <c r="G3313" s="53">
        <v>9</v>
      </c>
    </row>
    <row r="3314" spans="1:7" ht="30">
      <c r="A3314" s="176" t="s">
        <v>6892</v>
      </c>
      <c r="B3314" s="177" t="s">
        <v>6893</v>
      </c>
      <c r="C3314" s="178" t="s">
        <v>23</v>
      </c>
      <c r="D3314" s="179">
        <v>103.35</v>
      </c>
      <c r="E3314" s="179">
        <v>18.96</v>
      </c>
      <c r="F3314" s="179">
        <v>122.31</v>
      </c>
      <c r="G3314" s="53">
        <v>9</v>
      </c>
    </row>
    <row r="3315" spans="1:7" ht="30">
      <c r="A3315" s="176" t="s">
        <v>6894</v>
      </c>
      <c r="B3315" s="177" t="s">
        <v>6895</v>
      </c>
      <c r="C3315" s="178" t="s">
        <v>23</v>
      </c>
      <c r="D3315" s="179">
        <v>122.21</v>
      </c>
      <c r="E3315" s="179">
        <v>18.96</v>
      </c>
      <c r="F3315" s="179">
        <v>141.16999999999999</v>
      </c>
      <c r="G3315" s="53">
        <v>9</v>
      </c>
    </row>
    <row r="3316" spans="1:7" ht="30">
      <c r="A3316" s="176" t="s">
        <v>6896</v>
      </c>
      <c r="B3316" s="177" t="s">
        <v>6897</v>
      </c>
      <c r="C3316" s="178" t="s">
        <v>23</v>
      </c>
      <c r="D3316" s="179">
        <v>142.72999999999999</v>
      </c>
      <c r="E3316" s="179">
        <v>18.96</v>
      </c>
      <c r="F3316" s="179">
        <v>161.69</v>
      </c>
      <c r="G3316" s="53">
        <v>9</v>
      </c>
    </row>
    <row r="3317" spans="1:7" ht="30">
      <c r="A3317" s="176" t="s">
        <v>6898</v>
      </c>
      <c r="B3317" s="177" t="s">
        <v>6899</v>
      </c>
      <c r="C3317" s="178" t="s">
        <v>23</v>
      </c>
      <c r="D3317" s="179">
        <v>164.36</v>
      </c>
      <c r="E3317" s="179">
        <v>18.96</v>
      </c>
      <c r="F3317" s="179">
        <v>183.32</v>
      </c>
      <c r="G3317" s="53">
        <v>9</v>
      </c>
    </row>
    <row r="3318" spans="1:7" ht="30">
      <c r="A3318" s="176" t="s">
        <v>6900</v>
      </c>
      <c r="B3318" s="177" t="s">
        <v>6901</v>
      </c>
      <c r="C3318" s="178" t="s">
        <v>23</v>
      </c>
      <c r="D3318" s="179">
        <v>181.05</v>
      </c>
      <c r="E3318" s="179">
        <v>18.96</v>
      </c>
      <c r="F3318" s="179">
        <v>200.01</v>
      </c>
      <c r="G3318" s="53">
        <v>9</v>
      </c>
    </row>
    <row r="3319" spans="1:7" ht="30">
      <c r="A3319" s="176" t="s">
        <v>6902</v>
      </c>
      <c r="B3319" s="177" t="s">
        <v>6903</v>
      </c>
      <c r="C3319" s="178" t="s">
        <v>23</v>
      </c>
      <c r="D3319" s="179">
        <v>200.38</v>
      </c>
      <c r="E3319" s="179">
        <v>18.96</v>
      </c>
      <c r="F3319" s="179">
        <v>219.34</v>
      </c>
      <c r="G3319" s="53">
        <v>9</v>
      </c>
    </row>
    <row r="3320" spans="1:7" ht="30">
      <c r="A3320" s="176" t="s">
        <v>6904</v>
      </c>
      <c r="B3320" s="177" t="s">
        <v>6905</v>
      </c>
      <c r="C3320" s="178" t="s">
        <v>23</v>
      </c>
      <c r="D3320" s="179">
        <v>232.5</v>
      </c>
      <c r="E3320" s="179">
        <v>18.96</v>
      </c>
      <c r="F3320" s="179">
        <v>251.46</v>
      </c>
      <c r="G3320" s="53">
        <v>9</v>
      </c>
    </row>
    <row r="3321" spans="1:7" ht="30">
      <c r="A3321" s="176" t="s">
        <v>6906</v>
      </c>
      <c r="B3321" s="177" t="s">
        <v>6907</v>
      </c>
      <c r="C3321" s="178" t="s">
        <v>23</v>
      </c>
      <c r="D3321" s="179">
        <v>250.21</v>
      </c>
      <c r="E3321" s="179">
        <v>18.96</v>
      </c>
      <c r="F3321" s="179">
        <v>269.17</v>
      </c>
      <c r="G3321" s="53">
        <v>9</v>
      </c>
    </row>
    <row r="3322" spans="1:7">
      <c r="A3322" s="176" t="s">
        <v>6908</v>
      </c>
      <c r="B3322" s="177" t="s">
        <v>6909</v>
      </c>
      <c r="C3322" s="178"/>
      <c r="D3322" s="179"/>
      <c r="E3322" s="179"/>
      <c r="F3322" s="179"/>
      <c r="G3322" s="53">
        <v>5</v>
      </c>
    </row>
    <row r="3323" spans="1:7" ht="45">
      <c r="A3323" s="176" t="s">
        <v>6910</v>
      </c>
      <c r="B3323" s="177" t="s">
        <v>6911</v>
      </c>
      <c r="C3323" s="178" t="s">
        <v>23</v>
      </c>
      <c r="D3323" s="179">
        <v>29.32</v>
      </c>
      <c r="E3323" s="179">
        <v>18.53</v>
      </c>
      <c r="F3323" s="179">
        <v>47.85</v>
      </c>
      <c r="G3323" s="53">
        <v>9</v>
      </c>
    </row>
    <row r="3324" spans="1:7" ht="45">
      <c r="A3324" s="176" t="s">
        <v>6912</v>
      </c>
      <c r="B3324" s="177" t="s">
        <v>6913</v>
      </c>
      <c r="C3324" s="178" t="s">
        <v>23</v>
      </c>
      <c r="D3324" s="179">
        <v>37.64</v>
      </c>
      <c r="E3324" s="179">
        <v>18.53</v>
      </c>
      <c r="F3324" s="179">
        <v>56.17</v>
      </c>
      <c r="G3324" s="53">
        <v>9</v>
      </c>
    </row>
    <row r="3325" spans="1:7" ht="45">
      <c r="A3325" s="176" t="s">
        <v>6914</v>
      </c>
      <c r="B3325" s="177" t="s">
        <v>6915</v>
      </c>
      <c r="C3325" s="178" t="s">
        <v>23</v>
      </c>
      <c r="D3325" s="179">
        <v>42.9</v>
      </c>
      <c r="E3325" s="179">
        <v>18.53</v>
      </c>
      <c r="F3325" s="179">
        <v>61.43</v>
      </c>
      <c r="G3325" s="53">
        <v>9</v>
      </c>
    </row>
    <row r="3326" spans="1:7" ht="45">
      <c r="A3326" s="176" t="s">
        <v>6916</v>
      </c>
      <c r="B3326" s="177" t="s">
        <v>6917</v>
      </c>
      <c r="C3326" s="178" t="s">
        <v>23</v>
      </c>
      <c r="D3326" s="179">
        <v>102.75</v>
      </c>
      <c r="E3326" s="179">
        <v>27.79</v>
      </c>
      <c r="F3326" s="179">
        <v>130.54</v>
      </c>
      <c r="G3326" s="53">
        <v>9</v>
      </c>
    </row>
    <row r="3327" spans="1:7" ht="30">
      <c r="A3327" s="176" t="s">
        <v>6918</v>
      </c>
      <c r="B3327" s="177" t="s">
        <v>6919</v>
      </c>
      <c r="C3327" s="178" t="s">
        <v>24</v>
      </c>
      <c r="D3327" s="179">
        <v>11.76</v>
      </c>
      <c r="E3327" s="179">
        <v>12.12</v>
      </c>
      <c r="F3327" s="179">
        <v>23.88</v>
      </c>
      <c r="G3327" s="53">
        <v>9</v>
      </c>
    </row>
    <row r="3328" spans="1:7" ht="30">
      <c r="A3328" s="176" t="s">
        <v>6920</v>
      </c>
      <c r="B3328" s="177" t="s">
        <v>6921</v>
      </c>
      <c r="C3328" s="178" t="s">
        <v>24</v>
      </c>
      <c r="D3328" s="179">
        <v>17.63</v>
      </c>
      <c r="E3328" s="179">
        <v>12.12</v>
      </c>
      <c r="F3328" s="179">
        <v>29.75</v>
      </c>
      <c r="G3328" s="53">
        <v>9</v>
      </c>
    </row>
    <row r="3329" spans="1:7" ht="30">
      <c r="A3329" s="176" t="s">
        <v>6922</v>
      </c>
      <c r="B3329" s="177" t="s">
        <v>6923</v>
      </c>
      <c r="C3329" s="178" t="s">
        <v>24</v>
      </c>
      <c r="D3329" s="179">
        <v>18.8</v>
      </c>
      <c r="E3329" s="179">
        <v>18.43</v>
      </c>
      <c r="F3329" s="179">
        <v>37.229999999999997</v>
      </c>
      <c r="G3329" s="53">
        <v>9</v>
      </c>
    </row>
    <row r="3330" spans="1:7" ht="30">
      <c r="A3330" s="176" t="s">
        <v>6924</v>
      </c>
      <c r="B3330" s="177" t="s">
        <v>6925</v>
      </c>
      <c r="C3330" s="178" t="s">
        <v>24</v>
      </c>
      <c r="D3330" s="179">
        <v>22.94</v>
      </c>
      <c r="E3330" s="179">
        <v>21.07</v>
      </c>
      <c r="F3330" s="179">
        <v>44.01</v>
      </c>
      <c r="G3330" s="53">
        <v>9</v>
      </c>
    </row>
    <row r="3331" spans="1:7" ht="30">
      <c r="A3331" s="176" t="s">
        <v>6926</v>
      </c>
      <c r="B3331" s="177" t="s">
        <v>6927</v>
      </c>
      <c r="C3331" s="178" t="s">
        <v>24</v>
      </c>
      <c r="D3331" s="179">
        <v>12.28</v>
      </c>
      <c r="E3331" s="179">
        <v>12.12</v>
      </c>
      <c r="F3331" s="179">
        <v>24.4</v>
      </c>
      <c r="G3331" s="53">
        <v>9</v>
      </c>
    </row>
    <row r="3332" spans="1:7" ht="30">
      <c r="A3332" s="176" t="s">
        <v>6928</v>
      </c>
      <c r="B3332" s="177" t="s">
        <v>6929</v>
      </c>
      <c r="C3332" s="178" t="s">
        <v>24</v>
      </c>
      <c r="D3332" s="179">
        <v>17.18</v>
      </c>
      <c r="E3332" s="179">
        <v>12.12</v>
      </c>
      <c r="F3332" s="179">
        <v>29.3</v>
      </c>
      <c r="G3332" s="53">
        <v>9</v>
      </c>
    </row>
    <row r="3333" spans="1:7" ht="30">
      <c r="A3333" s="176" t="s">
        <v>6930</v>
      </c>
      <c r="B3333" s="177" t="s">
        <v>6931</v>
      </c>
      <c r="C3333" s="178" t="s">
        <v>24</v>
      </c>
      <c r="D3333" s="179">
        <v>23.41</v>
      </c>
      <c r="E3333" s="179">
        <v>18.43</v>
      </c>
      <c r="F3333" s="179">
        <v>41.84</v>
      </c>
      <c r="G3333" s="53">
        <v>9</v>
      </c>
    </row>
    <row r="3334" spans="1:7" ht="30">
      <c r="A3334" s="176" t="s">
        <v>6932</v>
      </c>
      <c r="B3334" s="177" t="s">
        <v>6933</v>
      </c>
      <c r="C3334" s="178" t="s">
        <v>24</v>
      </c>
      <c r="D3334" s="179">
        <v>40.98</v>
      </c>
      <c r="E3334" s="179">
        <v>21.07</v>
      </c>
      <c r="F3334" s="179">
        <v>62.05</v>
      </c>
      <c r="G3334" s="53">
        <v>9</v>
      </c>
    </row>
    <row r="3335" spans="1:7" ht="30">
      <c r="A3335" s="176" t="s">
        <v>6934</v>
      </c>
      <c r="B3335" s="177" t="s">
        <v>6935</v>
      </c>
      <c r="C3335" s="178" t="s">
        <v>24</v>
      </c>
      <c r="D3335" s="179">
        <v>15.05</v>
      </c>
      <c r="E3335" s="179">
        <v>12.12</v>
      </c>
      <c r="F3335" s="179">
        <v>27.17</v>
      </c>
      <c r="G3335" s="53">
        <v>9</v>
      </c>
    </row>
    <row r="3336" spans="1:7" ht="30">
      <c r="A3336" s="176" t="s">
        <v>6936</v>
      </c>
      <c r="B3336" s="177" t="s">
        <v>6937</v>
      </c>
      <c r="C3336" s="178" t="s">
        <v>24</v>
      </c>
      <c r="D3336" s="179">
        <v>19.079999999999998</v>
      </c>
      <c r="E3336" s="179">
        <v>12.12</v>
      </c>
      <c r="F3336" s="179">
        <v>31.2</v>
      </c>
      <c r="G3336" s="53">
        <v>9</v>
      </c>
    </row>
    <row r="3337" spans="1:7" ht="30">
      <c r="A3337" s="176" t="s">
        <v>6938</v>
      </c>
      <c r="B3337" s="177" t="s">
        <v>6939</v>
      </c>
      <c r="C3337" s="178" t="s">
        <v>24</v>
      </c>
      <c r="D3337" s="179">
        <v>22.44</v>
      </c>
      <c r="E3337" s="179">
        <v>18.43</v>
      </c>
      <c r="F3337" s="179">
        <v>40.869999999999997</v>
      </c>
      <c r="G3337" s="53">
        <v>9</v>
      </c>
    </row>
    <row r="3338" spans="1:7" ht="30">
      <c r="A3338" s="176" t="s">
        <v>6940</v>
      </c>
      <c r="B3338" s="177" t="s">
        <v>6941</v>
      </c>
      <c r="C3338" s="178" t="s">
        <v>24</v>
      </c>
      <c r="D3338" s="179">
        <v>35.479999999999997</v>
      </c>
      <c r="E3338" s="179">
        <v>21.07</v>
      </c>
      <c r="F3338" s="179">
        <v>56.55</v>
      </c>
      <c r="G3338" s="53">
        <v>9</v>
      </c>
    </row>
    <row r="3339" spans="1:7" ht="30">
      <c r="A3339" s="176" t="s">
        <v>6942</v>
      </c>
      <c r="B3339" s="177" t="s">
        <v>6943</v>
      </c>
      <c r="C3339" s="178" t="s">
        <v>24</v>
      </c>
      <c r="D3339" s="179">
        <v>12.64</v>
      </c>
      <c r="E3339" s="179">
        <v>12.12</v>
      </c>
      <c r="F3339" s="179">
        <v>24.76</v>
      </c>
      <c r="G3339" s="53">
        <v>9</v>
      </c>
    </row>
    <row r="3340" spans="1:7" ht="30">
      <c r="A3340" s="176" t="s">
        <v>6944</v>
      </c>
      <c r="B3340" s="177" t="s">
        <v>6945</v>
      </c>
      <c r="C3340" s="178" t="s">
        <v>24</v>
      </c>
      <c r="D3340" s="179">
        <v>17.41</v>
      </c>
      <c r="E3340" s="179">
        <v>18.43</v>
      </c>
      <c r="F3340" s="179">
        <v>35.840000000000003</v>
      </c>
      <c r="G3340" s="53">
        <v>9</v>
      </c>
    </row>
    <row r="3341" spans="1:7" ht="30">
      <c r="A3341" s="176" t="s">
        <v>6946</v>
      </c>
      <c r="B3341" s="177" t="s">
        <v>6947</v>
      </c>
      <c r="C3341" s="178" t="s">
        <v>24</v>
      </c>
      <c r="D3341" s="179">
        <v>30.08</v>
      </c>
      <c r="E3341" s="179">
        <v>21.07</v>
      </c>
      <c r="F3341" s="179">
        <v>51.15</v>
      </c>
      <c r="G3341" s="53">
        <v>9</v>
      </c>
    </row>
    <row r="3342" spans="1:7" ht="30">
      <c r="A3342" s="176" t="s">
        <v>6948</v>
      </c>
      <c r="B3342" s="177" t="s">
        <v>6949</v>
      </c>
      <c r="C3342" s="178" t="s">
        <v>24</v>
      </c>
      <c r="D3342" s="179">
        <v>33.229999999999997</v>
      </c>
      <c r="E3342" s="179">
        <v>12.12</v>
      </c>
      <c r="F3342" s="179">
        <v>45.35</v>
      </c>
      <c r="G3342" s="53">
        <v>9</v>
      </c>
    </row>
    <row r="3343" spans="1:7" ht="30">
      <c r="A3343" s="176" t="s">
        <v>6950</v>
      </c>
      <c r="B3343" s="177" t="s">
        <v>6951</v>
      </c>
      <c r="C3343" s="178" t="s">
        <v>24</v>
      </c>
      <c r="D3343" s="179">
        <v>42.34</v>
      </c>
      <c r="E3343" s="179">
        <v>18.43</v>
      </c>
      <c r="F3343" s="179">
        <v>60.77</v>
      </c>
      <c r="G3343" s="53">
        <v>9</v>
      </c>
    </row>
    <row r="3344" spans="1:7" ht="30">
      <c r="A3344" s="176" t="s">
        <v>6952</v>
      </c>
      <c r="B3344" s="177" t="s">
        <v>6953</v>
      </c>
      <c r="C3344" s="178" t="s">
        <v>24</v>
      </c>
      <c r="D3344" s="179">
        <v>74.87</v>
      </c>
      <c r="E3344" s="179">
        <v>21.07</v>
      </c>
      <c r="F3344" s="179">
        <v>95.94</v>
      </c>
      <c r="G3344" s="53">
        <v>9</v>
      </c>
    </row>
    <row r="3345" spans="1:7" ht="30">
      <c r="A3345" s="176" t="s">
        <v>6954</v>
      </c>
      <c r="B3345" s="177" t="s">
        <v>6955</v>
      </c>
      <c r="C3345" s="178" t="s">
        <v>24</v>
      </c>
      <c r="D3345" s="179">
        <v>66.44</v>
      </c>
      <c r="E3345" s="179">
        <v>21.07</v>
      </c>
      <c r="F3345" s="179">
        <v>87.51</v>
      </c>
      <c r="G3345" s="53">
        <v>9</v>
      </c>
    </row>
    <row r="3346" spans="1:7" ht="30">
      <c r="A3346" s="176" t="s">
        <v>6956</v>
      </c>
      <c r="B3346" s="177" t="s">
        <v>6957</v>
      </c>
      <c r="C3346" s="178" t="s">
        <v>24</v>
      </c>
      <c r="D3346" s="179">
        <v>160.01</v>
      </c>
      <c r="E3346" s="179">
        <v>18.43</v>
      </c>
      <c r="F3346" s="179">
        <v>178.44</v>
      </c>
      <c r="G3346" s="53">
        <v>9</v>
      </c>
    </row>
    <row r="3347" spans="1:7" ht="30">
      <c r="A3347" s="176" t="s">
        <v>6958</v>
      </c>
      <c r="B3347" s="177" t="s">
        <v>6959</v>
      </c>
      <c r="C3347" s="178" t="s">
        <v>24</v>
      </c>
      <c r="D3347" s="179">
        <v>34.06</v>
      </c>
      <c r="E3347" s="179">
        <v>12.12</v>
      </c>
      <c r="F3347" s="179">
        <v>46.18</v>
      </c>
      <c r="G3347" s="53">
        <v>9</v>
      </c>
    </row>
    <row r="3348" spans="1:7" ht="30">
      <c r="A3348" s="176" t="s">
        <v>6960</v>
      </c>
      <c r="B3348" s="177" t="s">
        <v>6961</v>
      </c>
      <c r="C3348" s="178" t="s">
        <v>24</v>
      </c>
      <c r="D3348" s="179">
        <v>39.54</v>
      </c>
      <c r="E3348" s="179">
        <v>18.43</v>
      </c>
      <c r="F3348" s="179">
        <v>57.97</v>
      </c>
      <c r="G3348" s="53">
        <v>9</v>
      </c>
    </row>
    <row r="3349" spans="1:7" ht="30">
      <c r="A3349" s="176" t="s">
        <v>6962</v>
      </c>
      <c r="B3349" s="177" t="s">
        <v>6963</v>
      </c>
      <c r="C3349" s="178" t="s">
        <v>24</v>
      </c>
      <c r="D3349" s="179">
        <v>72.680000000000007</v>
      </c>
      <c r="E3349" s="179">
        <v>21.07</v>
      </c>
      <c r="F3349" s="179">
        <v>93.75</v>
      </c>
      <c r="G3349" s="53">
        <v>9</v>
      </c>
    </row>
    <row r="3350" spans="1:7" ht="30">
      <c r="A3350" s="176" t="s">
        <v>6964</v>
      </c>
      <c r="B3350" s="177" t="s">
        <v>6965</v>
      </c>
      <c r="C3350" s="178" t="s">
        <v>24</v>
      </c>
      <c r="D3350" s="179">
        <v>33.409999999999997</v>
      </c>
      <c r="E3350" s="179">
        <v>18.43</v>
      </c>
      <c r="F3350" s="179">
        <v>51.84</v>
      </c>
      <c r="G3350" s="53">
        <v>9</v>
      </c>
    </row>
    <row r="3351" spans="1:7" ht="30">
      <c r="A3351" s="176" t="s">
        <v>6966</v>
      </c>
      <c r="B3351" s="177" t="s">
        <v>6967</v>
      </c>
      <c r="C3351" s="178" t="s">
        <v>24</v>
      </c>
      <c r="D3351" s="179">
        <v>62.44</v>
      </c>
      <c r="E3351" s="179">
        <v>21.07</v>
      </c>
      <c r="F3351" s="179">
        <v>83.51</v>
      </c>
      <c r="G3351" s="53">
        <v>9</v>
      </c>
    </row>
    <row r="3352" spans="1:7" ht="30">
      <c r="A3352" s="176" t="s">
        <v>6968</v>
      </c>
      <c r="B3352" s="177" t="s">
        <v>6969</v>
      </c>
      <c r="C3352" s="178" t="s">
        <v>24</v>
      </c>
      <c r="D3352" s="179">
        <v>50.08</v>
      </c>
      <c r="E3352" s="179">
        <v>21.07</v>
      </c>
      <c r="F3352" s="179">
        <v>71.150000000000006</v>
      </c>
      <c r="G3352" s="53">
        <v>9</v>
      </c>
    </row>
    <row r="3353" spans="1:7" ht="30">
      <c r="A3353" s="176" t="s">
        <v>6970</v>
      </c>
      <c r="B3353" s="177" t="s">
        <v>6971</v>
      </c>
      <c r="C3353" s="178" t="s">
        <v>24</v>
      </c>
      <c r="D3353" s="179">
        <v>68.73</v>
      </c>
      <c r="E3353" s="179">
        <v>21.07</v>
      </c>
      <c r="F3353" s="179">
        <v>89.8</v>
      </c>
      <c r="G3353" s="53">
        <v>9</v>
      </c>
    </row>
    <row r="3354" spans="1:7" ht="30">
      <c r="A3354" s="176" t="s">
        <v>6972</v>
      </c>
      <c r="B3354" s="177" t="s">
        <v>6973</v>
      </c>
      <c r="C3354" s="178" t="s">
        <v>24</v>
      </c>
      <c r="D3354" s="179">
        <v>93.6</v>
      </c>
      <c r="E3354" s="179">
        <v>18.43</v>
      </c>
      <c r="F3354" s="179">
        <v>112.03</v>
      </c>
      <c r="G3354" s="53">
        <v>9</v>
      </c>
    </row>
    <row r="3355" spans="1:7" ht="30">
      <c r="A3355" s="176" t="s">
        <v>6974</v>
      </c>
      <c r="B3355" s="177" t="s">
        <v>6975</v>
      </c>
      <c r="C3355" s="178" t="s">
        <v>24</v>
      </c>
      <c r="D3355" s="179">
        <v>67.62</v>
      </c>
      <c r="E3355" s="179">
        <v>21.07</v>
      </c>
      <c r="F3355" s="179">
        <v>88.69</v>
      </c>
      <c r="G3355" s="53">
        <v>9</v>
      </c>
    </row>
    <row r="3356" spans="1:7" ht="30">
      <c r="A3356" s="176" t="s">
        <v>6976</v>
      </c>
      <c r="B3356" s="177" t="s">
        <v>6977</v>
      </c>
      <c r="C3356" s="178" t="s">
        <v>24</v>
      </c>
      <c r="D3356" s="179">
        <v>64.39</v>
      </c>
      <c r="E3356" s="179">
        <v>12.12</v>
      </c>
      <c r="F3356" s="179">
        <v>76.510000000000005</v>
      </c>
      <c r="G3356" s="53">
        <v>9</v>
      </c>
    </row>
    <row r="3357" spans="1:7" ht="30">
      <c r="A3357" s="176" t="s">
        <v>6978</v>
      </c>
      <c r="B3357" s="177" t="s">
        <v>6979</v>
      </c>
      <c r="C3357" s="178" t="s">
        <v>24</v>
      </c>
      <c r="D3357" s="179">
        <v>10</v>
      </c>
      <c r="E3357" s="179">
        <v>12.12</v>
      </c>
      <c r="F3357" s="179">
        <v>22.12</v>
      </c>
      <c r="G3357" s="53">
        <v>9</v>
      </c>
    </row>
    <row r="3358" spans="1:7" ht="30">
      <c r="A3358" s="176" t="s">
        <v>6980</v>
      </c>
      <c r="B3358" s="177" t="s">
        <v>6981</v>
      </c>
      <c r="C3358" s="178" t="s">
        <v>24</v>
      </c>
      <c r="D3358" s="179">
        <v>28.75</v>
      </c>
      <c r="E3358" s="179">
        <v>12.12</v>
      </c>
      <c r="F3358" s="179">
        <v>40.869999999999997</v>
      </c>
      <c r="G3358" s="53">
        <v>9</v>
      </c>
    </row>
    <row r="3359" spans="1:7" ht="30">
      <c r="A3359" s="176" t="s">
        <v>6982</v>
      </c>
      <c r="B3359" s="177" t="s">
        <v>6983</v>
      </c>
      <c r="C3359" s="178" t="s">
        <v>24</v>
      </c>
      <c r="D3359" s="179">
        <v>41.22</v>
      </c>
      <c r="E3359" s="179">
        <v>18.43</v>
      </c>
      <c r="F3359" s="179">
        <v>59.65</v>
      </c>
      <c r="G3359" s="53">
        <v>9</v>
      </c>
    </row>
    <row r="3360" spans="1:7">
      <c r="A3360" s="176" t="s">
        <v>6984</v>
      </c>
      <c r="B3360" s="177" t="s">
        <v>6985</v>
      </c>
      <c r="C3360" s="178" t="s">
        <v>140</v>
      </c>
      <c r="D3360" s="179">
        <v>76.56</v>
      </c>
      <c r="E3360" s="179">
        <v>5.26</v>
      </c>
      <c r="F3360" s="179">
        <v>81.819999999999993</v>
      </c>
      <c r="G3360" s="53">
        <v>9</v>
      </c>
    </row>
    <row r="3361" spans="1:7" ht="30">
      <c r="A3361" s="176" t="s">
        <v>6986</v>
      </c>
      <c r="B3361" s="177" t="s">
        <v>6987</v>
      </c>
      <c r="C3361" s="178"/>
      <c r="D3361" s="179"/>
      <c r="E3361" s="179"/>
      <c r="F3361" s="179"/>
      <c r="G3361" s="53">
        <v>2</v>
      </c>
    </row>
    <row r="3362" spans="1:7">
      <c r="A3362" s="176" t="s">
        <v>6988</v>
      </c>
      <c r="B3362" s="177" t="s">
        <v>6989</v>
      </c>
      <c r="C3362" s="178"/>
      <c r="D3362" s="179"/>
      <c r="E3362" s="179"/>
      <c r="F3362" s="179"/>
      <c r="G3362" s="53">
        <v>5</v>
      </c>
    </row>
    <row r="3363" spans="1:7" ht="30">
      <c r="A3363" s="176" t="s">
        <v>6990</v>
      </c>
      <c r="B3363" s="177" t="s">
        <v>6991</v>
      </c>
      <c r="C3363" s="178" t="s">
        <v>24</v>
      </c>
      <c r="D3363" s="179">
        <v>42.75</v>
      </c>
      <c r="E3363" s="179">
        <v>23.7</v>
      </c>
      <c r="F3363" s="179">
        <v>66.45</v>
      </c>
      <c r="G3363" s="53">
        <v>9</v>
      </c>
    </row>
    <row r="3364" spans="1:7" ht="30">
      <c r="A3364" s="176" t="s">
        <v>348</v>
      </c>
      <c r="B3364" s="177" t="s">
        <v>349</v>
      </c>
      <c r="C3364" s="178" t="s">
        <v>24</v>
      </c>
      <c r="D3364" s="179">
        <v>58.74</v>
      </c>
      <c r="E3364" s="179">
        <v>31.6</v>
      </c>
      <c r="F3364" s="179">
        <v>90.34</v>
      </c>
      <c r="G3364" s="53">
        <v>9</v>
      </c>
    </row>
    <row r="3365" spans="1:7">
      <c r="A3365" s="176" t="s">
        <v>6992</v>
      </c>
      <c r="B3365" s="177" t="s">
        <v>6993</v>
      </c>
      <c r="C3365" s="178" t="s">
        <v>24</v>
      </c>
      <c r="D3365" s="179">
        <v>75.52</v>
      </c>
      <c r="E3365" s="179">
        <v>39.5</v>
      </c>
      <c r="F3365" s="179">
        <v>115.02</v>
      </c>
      <c r="G3365" s="53">
        <v>9</v>
      </c>
    </row>
    <row r="3366" spans="1:7" ht="30">
      <c r="A3366" s="176" t="s">
        <v>6994</v>
      </c>
      <c r="B3366" s="177" t="s">
        <v>6995</v>
      </c>
      <c r="C3366" s="178" t="s">
        <v>24</v>
      </c>
      <c r="D3366" s="179">
        <v>92.83</v>
      </c>
      <c r="E3366" s="179">
        <v>47.41</v>
      </c>
      <c r="F3366" s="179">
        <v>140.24</v>
      </c>
      <c r="G3366" s="53">
        <v>9</v>
      </c>
    </row>
    <row r="3367" spans="1:7" ht="30">
      <c r="A3367" s="176" t="s">
        <v>6996</v>
      </c>
      <c r="B3367" s="177" t="s">
        <v>6997</v>
      </c>
      <c r="C3367" s="178" t="s">
        <v>24</v>
      </c>
      <c r="D3367" s="179">
        <v>113.58</v>
      </c>
      <c r="E3367" s="179">
        <v>52.67</v>
      </c>
      <c r="F3367" s="179">
        <v>166.25</v>
      </c>
      <c r="G3367" s="53">
        <v>9</v>
      </c>
    </row>
    <row r="3368" spans="1:7">
      <c r="A3368" s="176" t="s">
        <v>432</v>
      </c>
      <c r="B3368" s="177" t="s">
        <v>433</v>
      </c>
      <c r="C3368" s="178" t="s">
        <v>24</v>
      </c>
      <c r="D3368" s="179">
        <v>154.38</v>
      </c>
      <c r="E3368" s="179">
        <v>65.84</v>
      </c>
      <c r="F3368" s="179">
        <v>220.22</v>
      </c>
      <c r="G3368" s="53">
        <v>9</v>
      </c>
    </row>
    <row r="3369" spans="1:7" ht="30">
      <c r="A3369" s="176" t="s">
        <v>6998</v>
      </c>
      <c r="B3369" s="177" t="s">
        <v>6999</v>
      </c>
      <c r="C3369" s="178" t="s">
        <v>24</v>
      </c>
      <c r="D3369" s="179">
        <v>380.54</v>
      </c>
      <c r="E3369" s="179">
        <v>79.010000000000005</v>
      </c>
      <c r="F3369" s="179">
        <v>459.55</v>
      </c>
      <c r="G3369" s="53">
        <v>9</v>
      </c>
    </row>
    <row r="3370" spans="1:7">
      <c r="A3370" s="176" t="s">
        <v>7000</v>
      </c>
      <c r="B3370" s="177" t="s">
        <v>7001</v>
      </c>
      <c r="C3370" s="178" t="s">
        <v>24</v>
      </c>
      <c r="D3370" s="179">
        <v>628.64</v>
      </c>
      <c r="E3370" s="179">
        <v>105.34</v>
      </c>
      <c r="F3370" s="179">
        <v>733.98</v>
      </c>
      <c r="G3370" s="53">
        <v>9</v>
      </c>
    </row>
    <row r="3371" spans="1:7">
      <c r="A3371" s="176" t="s">
        <v>7002</v>
      </c>
      <c r="B3371" s="177" t="s">
        <v>7003</v>
      </c>
      <c r="C3371" s="178" t="s">
        <v>24</v>
      </c>
      <c r="D3371" s="179">
        <v>1048.1300000000001</v>
      </c>
      <c r="E3371" s="179">
        <v>158.01</v>
      </c>
      <c r="F3371" s="179">
        <v>1206.1400000000001</v>
      </c>
      <c r="G3371" s="53">
        <v>9</v>
      </c>
    </row>
    <row r="3372" spans="1:7" ht="30">
      <c r="A3372" s="176" t="s">
        <v>7004</v>
      </c>
      <c r="B3372" s="177" t="s">
        <v>7005</v>
      </c>
      <c r="C3372" s="178" t="s">
        <v>24</v>
      </c>
      <c r="D3372" s="179">
        <v>74.47</v>
      </c>
      <c r="E3372" s="179">
        <v>31.6</v>
      </c>
      <c r="F3372" s="179">
        <v>106.07</v>
      </c>
      <c r="G3372" s="53">
        <v>9</v>
      </c>
    </row>
    <row r="3373" spans="1:7" ht="30">
      <c r="A3373" s="176" t="s">
        <v>7006</v>
      </c>
      <c r="B3373" s="177" t="s">
        <v>7007</v>
      </c>
      <c r="C3373" s="178" t="s">
        <v>24</v>
      </c>
      <c r="D3373" s="179">
        <v>32.5</v>
      </c>
      <c r="E3373" s="179">
        <v>23.7</v>
      </c>
      <c r="F3373" s="179">
        <v>56.2</v>
      </c>
      <c r="G3373" s="53">
        <v>9</v>
      </c>
    </row>
    <row r="3374" spans="1:7" ht="30">
      <c r="A3374" s="176" t="s">
        <v>7008</v>
      </c>
      <c r="B3374" s="177" t="s">
        <v>7009</v>
      </c>
      <c r="C3374" s="178" t="s">
        <v>24</v>
      </c>
      <c r="D3374" s="179">
        <v>72.33</v>
      </c>
      <c r="E3374" s="179">
        <v>23.7</v>
      </c>
      <c r="F3374" s="179">
        <v>96.03</v>
      </c>
      <c r="G3374" s="53">
        <v>9</v>
      </c>
    </row>
    <row r="3375" spans="1:7" ht="30">
      <c r="A3375" s="176" t="s">
        <v>7010</v>
      </c>
      <c r="B3375" s="177" t="s">
        <v>7011</v>
      </c>
      <c r="C3375" s="178" t="s">
        <v>24</v>
      </c>
      <c r="D3375" s="179">
        <v>72.48</v>
      </c>
      <c r="E3375" s="179">
        <v>23.7</v>
      </c>
      <c r="F3375" s="179">
        <v>96.18</v>
      </c>
      <c r="G3375" s="53">
        <v>9</v>
      </c>
    </row>
    <row r="3376" spans="1:7" ht="30">
      <c r="A3376" s="176" t="s">
        <v>7012</v>
      </c>
      <c r="B3376" s="177" t="s">
        <v>7013</v>
      </c>
      <c r="C3376" s="178" t="s">
        <v>24</v>
      </c>
      <c r="D3376" s="179">
        <v>98.35</v>
      </c>
      <c r="E3376" s="179">
        <v>26.34</v>
      </c>
      <c r="F3376" s="179">
        <v>124.69</v>
      </c>
      <c r="G3376" s="53">
        <v>9</v>
      </c>
    </row>
    <row r="3377" spans="1:7" ht="30">
      <c r="A3377" s="176" t="s">
        <v>7014</v>
      </c>
      <c r="B3377" s="177" t="s">
        <v>7015</v>
      </c>
      <c r="C3377" s="178" t="s">
        <v>24</v>
      </c>
      <c r="D3377" s="179">
        <v>254.18</v>
      </c>
      <c r="E3377" s="179">
        <v>23.7</v>
      </c>
      <c r="F3377" s="179">
        <v>277.88</v>
      </c>
      <c r="G3377" s="53">
        <v>9</v>
      </c>
    </row>
    <row r="3378" spans="1:7" ht="30">
      <c r="A3378" s="176" t="s">
        <v>7016</v>
      </c>
      <c r="B3378" s="177" t="s">
        <v>7017</v>
      </c>
      <c r="C3378" s="178" t="s">
        <v>24</v>
      </c>
      <c r="D3378" s="179">
        <v>1314.64</v>
      </c>
      <c r="E3378" s="179">
        <v>52.67</v>
      </c>
      <c r="F3378" s="179">
        <v>1367.31</v>
      </c>
      <c r="G3378" s="53">
        <v>9</v>
      </c>
    </row>
    <row r="3379" spans="1:7" ht="30">
      <c r="A3379" s="176" t="s">
        <v>7018</v>
      </c>
      <c r="B3379" s="177" t="s">
        <v>7019</v>
      </c>
      <c r="C3379" s="178"/>
      <c r="D3379" s="179"/>
      <c r="E3379" s="179"/>
      <c r="F3379" s="179"/>
      <c r="G3379" s="53">
        <v>5</v>
      </c>
    </row>
    <row r="3380" spans="1:7" ht="30">
      <c r="A3380" s="176" t="s">
        <v>7020</v>
      </c>
      <c r="B3380" s="177" t="s">
        <v>7021</v>
      </c>
      <c r="C3380" s="178" t="s">
        <v>24</v>
      </c>
      <c r="D3380" s="179">
        <v>69.069999999999993</v>
      </c>
      <c r="E3380" s="179">
        <v>23.7</v>
      </c>
      <c r="F3380" s="179">
        <v>92.77</v>
      </c>
      <c r="G3380" s="53">
        <v>9</v>
      </c>
    </row>
    <row r="3381" spans="1:7" ht="30">
      <c r="A3381" s="176" t="s">
        <v>245</v>
      </c>
      <c r="B3381" s="177" t="s">
        <v>246</v>
      </c>
      <c r="C3381" s="178" t="s">
        <v>24</v>
      </c>
      <c r="D3381" s="179">
        <v>68.59</v>
      </c>
      <c r="E3381" s="179">
        <v>23.7</v>
      </c>
      <c r="F3381" s="179">
        <v>92.29</v>
      </c>
      <c r="G3381" s="53">
        <v>9</v>
      </c>
    </row>
    <row r="3382" spans="1:7" ht="30">
      <c r="A3382" s="176" t="s">
        <v>7022</v>
      </c>
      <c r="B3382" s="177" t="s">
        <v>7023</v>
      </c>
      <c r="C3382" s="178" t="s">
        <v>24</v>
      </c>
      <c r="D3382" s="179">
        <v>122.73</v>
      </c>
      <c r="E3382" s="179">
        <v>23.7</v>
      </c>
      <c r="F3382" s="179">
        <v>146.43</v>
      </c>
      <c r="G3382" s="53">
        <v>9</v>
      </c>
    </row>
    <row r="3383" spans="1:7" ht="30">
      <c r="A3383" s="176" t="s">
        <v>7024</v>
      </c>
      <c r="B3383" s="177" t="s">
        <v>7025</v>
      </c>
      <c r="C3383" s="178" t="s">
        <v>24</v>
      </c>
      <c r="D3383" s="179">
        <v>133.12</v>
      </c>
      <c r="E3383" s="179">
        <v>23.7</v>
      </c>
      <c r="F3383" s="179">
        <v>156.82</v>
      </c>
      <c r="G3383" s="53">
        <v>9</v>
      </c>
    </row>
    <row r="3384" spans="1:7" ht="30">
      <c r="A3384" s="176" t="s">
        <v>7026</v>
      </c>
      <c r="B3384" s="177" t="s">
        <v>7027</v>
      </c>
      <c r="C3384" s="178" t="s">
        <v>24</v>
      </c>
      <c r="D3384" s="179">
        <v>178.69</v>
      </c>
      <c r="E3384" s="179">
        <v>23.7</v>
      </c>
      <c r="F3384" s="179">
        <v>202.39</v>
      </c>
      <c r="G3384" s="53">
        <v>9</v>
      </c>
    </row>
    <row r="3385" spans="1:7" ht="30">
      <c r="A3385" s="176" t="s">
        <v>7028</v>
      </c>
      <c r="B3385" s="177" t="s">
        <v>7029</v>
      </c>
      <c r="C3385" s="178" t="s">
        <v>24</v>
      </c>
      <c r="D3385" s="179">
        <v>77.33</v>
      </c>
      <c r="E3385" s="179">
        <v>23.7</v>
      </c>
      <c r="F3385" s="179">
        <v>101.03</v>
      </c>
      <c r="G3385" s="53">
        <v>9</v>
      </c>
    </row>
    <row r="3386" spans="1:7" ht="30">
      <c r="A3386" s="176" t="s">
        <v>350</v>
      </c>
      <c r="B3386" s="177" t="s">
        <v>351</v>
      </c>
      <c r="C3386" s="178" t="s">
        <v>24</v>
      </c>
      <c r="D3386" s="179">
        <v>53.14</v>
      </c>
      <c r="E3386" s="179">
        <v>23.7</v>
      </c>
      <c r="F3386" s="179">
        <v>76.84</v>
      </c>
      <c r="G3386" s="53">
        <v>9</v>
      </c>
    </row>
    <row r="3387" spans="1:7" ht="30">
      <c r="A3387" s="176" t="s">
        <v>7030</v>
      </c>
      <c r="B3387" s="177" t="s">
        <v>7031</v>
      </c>
      <c r="C3387" s="178" t="s">
        <v>24</v>
      </c>
      <c r="D3387" s="179">
        <v>85.46</v>
      </c>
      <c r="E3387" s="179">
        <v>23.7</v>
      </c>
      <c r="F3387" s="179">
        <v>109.16</v>
      </c>
      <c r="G3387" s="53">
        <v>9</v>
      </c>
    </row>
    <row r="3388" spans="1:7" ht="30">
      <c r="A3388" s="176" t="s">
        <v>7032</v>
      </c>
      <c r="B3388" s="177" t="s">
        <v>7033</v>
      </c>
      <c r="C3388" s="178" t="s">
        <v>24</v>
      </c>
      <c r="D3388" s="179">
        <v>85.49</v>
      </c>
      <c r="E3388" s="179">
        <v>23.7</v>
      </c>
      <c r="F3388" s="179">
        <v>109.19</v>
      </c>
      <c r="G3388" s="53">
        <v>9</v>
      </c>
    </row>
    <row r="3389" spans="1:7">
      <c r="A3389" s="176" t="s">
        <v>7034</v>
      </c>
      <c r="B3389" s="177" t="s">
        <v>7035</v>
      </c>
      <c r="C3389" s="178"/>
      <c r="D3389" s="179"/>
      <c r="E3389" s="179"/>
      <c r="F3389" s="179"/>
      <c r="G3389" s="53">
        <v>5</v>
      </c>
    </row>
    <row r="3390" spans="1:7" ht="30">
      <c r="A3390" s="176" t="s">
        <v>7036</v>
      </c>
      <c r="B3390" s="177" t="s">
        <v>7037</v>
      </c>
      <c r="C3390" s="178" t="s">
        <v>24</v>
      </c>
      <c r="D3390" s="179">
        <v>359.08</v>
      </c>
      <c r="E3390" s="179">
        <v>79.010000000000005</v>
      </c>
      <c r="F3390" s="179">
        <v>438.09</v>
      </c>
      <c r="G3390" s="53">
        <v>9</v>
      </c>
    </row>
    <row r="3391" spans="1:7">
      <c r="A3391" s="176" t="s">
        <v>7038</v>
      </c>
      <c r="B3391" s="177" t="s">
        <v>7039</v>
      </c>
      <c r="C3391" s="178" t="s">
        <v>24</v>
      </c>
      <c r="D3391" s="179">
        <v>226.44</v>
      </c>
      <c r="E3391" s="179">
        <v>79.010000000000005</v>
      </c>
      <c r="F3391" s="179">
        <v>305.45</v>
      </c>
      <c r="G3391" s="53">
        <v>9</v>
      </c>
    </row>
    <row r="3392" spans="1:7">
      <c r="A3392" s="176" t="s">
        <v>7040</v>
      </c>
      <c r="B3392" s="177" t="s">
        <v>7041</v>
      </c>
      <c r="C3392" s="178" t="s">
        <v>24</v>
      </c>
      <c r="D3392" s="179">
        <v>300.43</v>
      </c>
      <c r="E3392" s="179">
        <v>79.010000000000005</v>
      </c>
      <c r="F3392" s="179">
        <v>379.44</v>
      </c>
      <c r="G3392" s="53">
        <v>9</v>
      </c>
    </row>
    <row r="3393" spans="1:7">
      <c r="A3393" s="176" t="s">
        <v>7042</v>
      </c>
      <c r="B3393" s="177" t="s">
        <v>7043</v>
      </c>
      <c r="C3393" s="178" t="s">
        <v>24</v>
      </c>
      <c r="D3393" s="179">
        <v>450.96</v>
      </c>
      <c r="E3393" s="179">
        <v>79.010000000000005</v>
      </c>
      <c r="F3393" s="179">
        <v>529.97</v>
      </c>
      <c r="G3393" s="53">
        <v>9</v>
      </c>
    </row>
    <row r="3394" spans="1:7" ht="30">
      <c r="A3394" s="176" t="s">
        <v>7044</v>
      </c>
      <c r="B3394" s="177" t="s">
        <v>7045</v>
      </c>
      <c r="C3394" s="178" t="s">
        <v>24</v>
      </c>
      <c r="D3394" s="179">
        <v>1672.51</v>
      </c>
      <c r="E3394" s="179">
        <v>79.010000000000005</v>
      </c>
      <c r="F3394" s="179">
        <v>1751.52</v>
      </c>
      <c r="G3394" s="53">
        <v>9</v>
      </c>
    </row>
    <row r="3395" spans="1:7">
      <c r="A3395" s="176" t="s">
        <v>7046</v>
      </c>
      <c r="B3395" s="177" t="s">
        <v>7047</v>
      </c>
      <c r="C3395" s="178" t="s">
        <v>24</v>
      </c>
      <c r="D3395" s="179">
        <v>552.48</v>
      </c>
      <c r="E3395" s="179">
        <v>31.6</v>
      </c>
      <c r="F3395" s="179">
        <v>584.08000000000004</v>
      </c>
      <c r="G3395" s="53">
        <v>9</v>
      </c>
    </row>
    <row r="3396" spans="1:7">
      <c r="A3396" s="176" t="s">
        <v>7048</v>
      </c>
      <c r="B3396" s="177" t="s">
        <v>7049</v>
      </c>
      <c r="C3396" s="178" t="s">
        <v>24</v>
      </c>
      <c r="D3396" s="179">
        <v>444.96</v>
      </c>
      <c r="E3396" s="179">
        <v>31.6</v>
      </c>
      <c r="F3396" s="179">
        <v>476.56</v>
      </c>
      <c r="G3396" s="53">
        <v>9</v>
      </c>
    </row>
    <row r="3397" spans="1:7">
      <c r="A3397" s="176" t="s">
        <v>7050</v>
      </c>
      <c r="B3397" s="177" t="s">
        <v>7051</v>
      </c>
      <c r="C3397" s="178" t="s">
        <v>24</v>
      </c>
      <c r="D3397" s="179">
        <v>1023.39</v>
      </c>
      <c r="E3397" s="179">
        <v>79.010000000000005</v>
      </c>
      <c r="F3397" s="179">
        <v>1102.4000000000001</v>
      </c>
      <c r="G3397" s="53">
        <v>9</v>
      </c>
    </row>
    <row r="3398" spans="1:7" ht="30">
      <c r="A3398" s="176" t="s">
        <v>7052</v>
      </c>
      <c r="B3398" s="177" t="s">
        <v>7053</v>
      </c>
      <c r="C3398" s="178" t="s">
        <v>24</v>
      </c>
      <c r="D3398" s="179">
        <v>596.87</v>
      </c>
      <c r="E3398" s="179">
        <v>23.7</v>
      </c>
      <c r="F3398" s="179">
        <v>620.57000000000005</v>
      </c>
      <c r="G3398" s="53">
        <v>9</v>
      </c>
    </row>
    <row r="3399" spans="1:7" ht="30">
      <c r="A3399" s="176" t="s">
        <v>7054</v>
      </c>
      <c r="B3399" s="177" t="s">
        <v>7055</v>
      </c>
      <c r="C3399" s="178" t="s">
        <v>24</v>
      </c>
      <c r="D3399" s="179">
        <v>339.06</v>
      </c>
      <c r="E3399" s="179">
        <v>79.010000000000005</v>
      </c>
      <c r="F3399" s="179">
        <v>418.07</v>
      </c>
      <c r="G3399" s="53">
        <v>9</v>
      </c>
    </row>
    <row r="3400" spans="1:7">
      <c r="A3400" s="176" t="s">
        <v>7056</v>
      </c>
      <c r="B3400" s="177" t="s">
        <v>7057</v>
      </c>
      <c r="C3400" s="178"/>
      <c r="D3400" s="179"/>
      <c r="E3400" s="179"/>
      <c r="F3400" s="179"/>
      <c r="G3400" s="53">
        <v>5</v>
      </c>
    </row>
    <row r="3401" spans="1:7">
      <c r="A3401" s="176" t="s">
        <v>7058</v>
      </c>
      <c r="B3401" s="177" t="s">
        <v>7059</v>
      </c>
      <c r="C3401" s="178" t="s">
        <v>24</v>
      </c>
      <c r="D3401" s="179">
        <v>109.39</v>
      </c>
      <c r="E3401" s="179">
        <v>23.7</v>
      </c>
      <c r="F3401" s="179">
        <v>133.09</v>
      </c>
      <c r="G3401" s="53">
        <v>9</v>
      </c>
    </row>
    <row r="3402" spans="1:7">
      <c r="A3402" s="176" t="s">
        <v>7060</v>
      </c>
      <c r="B3402" s="177" t="s">
        <v>7061</v>
      </c>
      <c r="C3402" s="178" t="s">
        <v>24</v>
      </c>
      <c r="D3402" s="179">
        <v>139.96</v>
      </c>
      <c r="E3402" s="179">
        <v>23.7</v>
      </c>
      <c r="F3402" s="179">
        <v>163.66</v>
      </c>
      <c r="G3402" s="53">
        <v>9</v>
      </c>
    </row>
    <row r="3403" spans="1:7">
      <c r="A3403" s="176" t="s">
        <v>7062</v>
      </c>
      <c r="B3403" s="177" t="s">
        <v>7063</v>
      </c>
      <c r="C3403" s="178" t="s">
        <v>24</v>
      </c>
      <c r="D3403" s="179">
        <v>193.36</v>
      </c>
      <c r="E3403" s="179">
        <v>23.7</v>
      </c>
      <c r="F3403" s="179">
        <v>217.06</v>
      </c>
      <c r="G3403" s="53">
        <v>9</v>
      </c>
    </row>
    <row r="3404" spans="1:7">
      <c r="A3404" s="176" t="s">
        <v>7064</v>
      </c>
      <c r="B3404" s="177" t="s">
        <v>7065</v>
      </c>
      <c r="C3404" s="178" t="s">
        <v>24</v>
      </c>
      <c r="D3404" s="179">
        <v>230.47</v>
      </c>
      <c r="E3404" s="179">
        <v>23.7</v>
      </c>
      <c r="F3404" s="179">
        <v>254.17</v>
      </c>
      <c r="G3404" s="53">
        <v>9</v>
      </c>
    </row>
    <row r="3405" spans="1:7">
      <c r="A3405" s="176" t="s">
        <v>7066</v>
      </c>
      <c r="B3405" s="177" t="s">
        <v>7067</v>
      </c>
      <c r="C3405" s="178" t="s">
        <v>24</v>
      </c>
      <c r="D3405" s="179">
        <v>334.02</v>
      </c>
      <c r="E3405" s="179">
        <v>23.7</v>
      </c>
      <c r="F3405" s="179">
        <v>357.72</v>
      </c>
      <c r="G3405" s="53">
        <v>9</v>
      </c>
    </row>
    <row r="3406" spans="1:7">
      <c r="A3406" s="176" t="s">
        <v>7068</v>
      </c>
      <c r="B3406" s="177" t="s">
        <v>7069</v>
      </c>
      <c r="C3406" s="178" t="s">
        <v>24</v>
      </c>
      <c r="D3406" s="179">
        <v>586.67999999999995</v>
      </c>
      <c r="E3406" s="179">
        <v>23.7</v>
      </c>
      <c r="F3406" s="179">
        <v>610.38</v>
      </c>
      <c r="G3406" s="53">
        <v>9</v>
      </c>
    </row>
    <row r="3407" spans="1:7">
      <c r="A3407" s="176" t="s">
        <v>7070</v>
      </c>
      <c r="B3407" s="177" t="s">
        <v>7071</v>
      </c>
      <c r="C3407" s="178" t="s">
        <v>24</v>
      </c>
      <c r="D3407" s="179">
        <v>710.33</v>
      </c>
      <c r="E3407" s="179">
        <v>23.7</v>
      </c>
      <c r="F3407" s="179">
        <v>734.03</v>
      </c>
      <c r="G3407" s="53">
        <v>9</v>
      </c>
    </row>
    <row r="3408" spans="1:7">
      <c r="A3408" s="176" t="s">
        <v>7072</v>
      </c>
      <c r="B3408" s="177" t="s">
        <v>7073</v>
      </c>
      <c r="C3408" s="178" t="s">
        <v>24</v>
      </c>
      <c r="D3408" s="179">
        <v>101.86</v>
      </c>
      <c r="E3408" s="179">
        <v>23.7</v>
      </c>
      <c r="F3408" s="179">
        <v>125.56</v>
      </c>
      <c r="G3408" s="53">
        <v>9</v>
      </c>
    </row>
    <row r="3409" spans="1:7">
      <c r="A3409" s="176" t="s">
        <v>7074</v>
      </c>
      <c r="B3409" s="177" t="s">
        <v>7075</v>
      </c>
      <c r="C3409" s="178" t="s">
        <v>24</v>
      </c>
      <c r="D3409" s="179">
        <v>139.51</v>
      </c>
      <c r="E3409" s="179">
        <v>23.7</v>
      </c>
      <c r="F3409" s="179">
        <v>163.21</v>
      </c>
      <c r="G3409" s="53">
        <v>9</v>
      </c>
    </row>
    <row r="3410" spans="1:7">
      <c r="A3410" s="176" t="s">
        <v>7076</v>
      </c>
      <c r="B3410" s="177" t="s">
        <v>7077</v>
      </c>
      <c r="C3410" s="178" t="s">
        <v>24</v>
      </c>
      <c r="D3410" s="179">
        <v>173.68</v>
      </c>
      <c r="E3410" s="179">
        <v>23.7</v>
      </c>
      <c r="F3410" s="179">
        <v>197.38</v>
      </c>
      <c r="G3410" s="53">
        <v>9</v>
      </c>
    </row>
    <row r="3411" spans="1:7">
      <c r="A3411" s="176" t="s">
        <v>7078</v>
      </c>
      <c r="B3411" s="177" t="s">
        <v>7079</v>
      </c>
      <c r="C3411" s="178" t="s">
        <v>24</v>
      </c>
      <c r="D3411" s="179">
        <v>249.71</v>
      </c>
      <c r="E3411" s="179">
        <v>23.7</v>
      </c>
      <c r="F3411" s="179">
        <v>273.41000000000003</v>
      </c>
      <c r="G3411" s="53">
        <v>9</v>
      </c>
    </row>
    <row r="3412" spans="1:7">
      <c r="A3412" s="176" t="s">
        <v>7080</v>
      </c>
      <c r="B3412" s="177" t="s">
        <v>7081</v>
      </c>
      <c r="C3412" s="178" t="s">
        <v>24</v>
      </c>
      <c r="D3412" s="179">
        <v>402.65</v>
      </c>
      <c r="E3412" s="179">
        <v>23.7</v>
      </c>
      <c r="F3412" s="179">
        <v>426.35</v>
      </c>
      <c r="G3412" s="53">
        <v>9</v>
      </c>
    </row>
    <row r="3413" spans="1:7">
      <c r="A3413" s="176" t="s">
        <v>7082</v>
      </c>
      <c r="B3413" s="177" t="s">
        <v>7083</v>
      </c>
      <c r="C3413" s="178" t="s">
        <v>24</v>
      </c>
      <c r="D3413" s="179">
        <v>586.02</v>
      </c>
      <c r="E3413" s="179">
        <v>23.7</v>
      </c>
      <c r="F3413" s="179">
        <v>609.72</v>
      </c>
      <c r="G3413" s="53">
        <v>9</v>
      </c>
    </row>
    <row r="3414" spans="1:7">
      <c r="A3414" s="176" t="s">
        <v>7084</v>
      </c>
      <c r="B3414" s="177" t="s">
        <v>7085</v>
      </c>
      <c r="C3414" s="178" t="s">
        <v>24</v>
      </c>
      <c r="D3414" s="179">
        <v>1020.55</v>
      </c>
      <c r="E3414" s="179">
        <v>31.6</v>
      </c>
      <c r="F3414" s="179">
        <v>1052.1500000000001</v>
      </c>
      <c r="G3414" s="53">
        <v>9</v>
      </c>
    </row>
    <row r="3415" spans="1:7">
      <c r="A3415" s="176" t="s">
        <v>7086</v>
      </c>
      <c r="B3415" s="177" t="s">
        <v>7087</v>
      </c>
      <c r="C3415" s="178" t="s">
        <v>24</v>
      </c>
      <c r="D3415" s="179">
        <v>96.33</v>
      </c>
      <c r="E3415" s="179">
        <v>23.7</v>
      </c>
      <c r="F3415" s="179">
        <v>120.03</v>
      </c>
      <c r="G3415" s="53">
        <v>9</v>
      </c>
    </row>
    <row r="3416" spans="1:7">
      <c r="A3416" s="176" t="s">
        <v>7088</v>
      </c>
      <c r="B3416" s="177" t="s">
        <v>7089</v>
      </c>
      <c r="C3416" s="178" t="s">
        <v>24</v>
      </c>
      <c r="D3416" s="179">
        <v>125.66</v>
      </c>
      <c r="E3416" s="179">
        <v>23.7</v>
      </c>
      <c r="F3416" s="179">
        <v>149.36000000000001</v>
      </c>
      <c r="G3416" s="53">
        <v>9</v>
      </c>
    </row>
    <row r="3417" spans="1:7">
      <c r="A3417" s="176" t="s">
        <v>7090</v>
      </c>
      <c r="B3417" s="177" t="s">
        <v>7091</v>
      </c>
      <c r="C3417" s="178" t="s">
        <v>24</v>
      </c>
      <c r="D3417" s="179">
        <v>159.16999999999999</v>
      </c>
      <c r="E3417" s="179">
        <v>23.7</v>
      </c>
      <c r="F3417" s="179">
        <v>182.87</v>
      </c>
      <c r="G3417" s="53">
        <v>9</v>
      </c>
    </row>
    <row r="3418" spans="1:7">
      <c r="A3418" s="176" t="s">
        <v>7092</v>
      </c>
      <c r="B3418" s="177" t="s">
        <v>7093</v>
      </c>
      <c r="C3418" s="178" t="s">
        <v>24</v>
      </c>
      <c r="D3418" s="179">
        <v>220.37</v>
      </c>
      <c r="E3418" s="179">
        <v>23.7</v>
      </c>
      <c r="F3418" s="179">
        <v>244.07</v>
      </c>
      <c r="G3418" s="53">
        <v>9</v>
      </c>
    </row>
    <row r="3419" spans="1:7">
      <c r="A3419" s="176" t="s">
        <v>7094</v>
      </c>
      <c r="B3419" s="177" t="s">
        <v>7095</v>
      </c>
      <c r="C3419" s="178" t="s">
        <v>24</v>
      </c>
      <c r="D3419" s="179">
        <v>355.65</v>
      </c>
      <c r="E3419" s="179">
        <v>23.7</v>
      </c>
      <c r="F3419" s="179">
        <v>379.35</v>
      </c>
      <c r="G3419" s="53">
        <v>9</v>
      </c>
    </row>
    <row r="3420" spans="1:7" ht="45">
      <c r="A3420" s="176" t="s">
        <v>7096</v>
      </c>
      <c r="B3420" s="177" t="s">
        <v>7097</v>
      </c>
      <c r="C3420" s="178" t="s">
        <v>24</v>
      </c>
      <c r="D3420" s="179">
        <v>8075.68</v>
      </c>
      <c r="E3420" s="179">
        <v>39.5</v>
      </c>
      <c r="F3420" s="179">
        <v>8115.18</v>
      </c>
      <c r="G3420" s="53">
        <v>9</v>
      </c>
    </row>
    <row r="3421" spans="1:7" ht="45">
      <c r="A3421" s="176" t="s">
        <v>7098</v>
      </c>
      <c r="B3421" s="177" t="s">
        <v>7099</v>
      </c>
      <c r="C3421" s="178" t="s">
        <v>24</v>
      </c>
      <c r="D3421" s="179">
        <v>196.07</v>
      </c>
      <c r="E3421" s="179">
        <v>23.7</v>
      </c>
      <c r="F3421" s="179">
        <v>219.77</v>
      </c>
      <c r="G3421" s="53">
        <v>9</v>
      </c>
    </row>
    <row r="3422" spans="1:7" ht="30">
      <c r="A3422" s="176" t="s">
        <v>7100</v>
      </c>
      <c r="B3422" s="177" t="s">
        <v>7101</v>
      </c>
      <c r="C3422" s="178" t="s">
        <v>24</v>
      </c>
      <c r="D3422" s="179">
        <v>589</v>
      </c>
      <c r="E3422" s="179">
        <v>23.7</v>
      </c>
      <c r="F3422" s="179">
        <v>612.70000000000005</v>
      </c>
      <c r="G3422" s="53">
        <v>9</v>
      </c>
    </row>
    <row r="3423" spans="1:7">
      <c r="A3423" s="176" t="s">
        <v>7102</v>
      </c>
      <c r="B3423" s="177" t="s">
        <v>7103</v>
      </c>
      <c r="C3423" s="178" t="s">
        <v>24</v>
      </c>
      <c r="D3423" s="179">
        <v>508.45</v>
      </c>
      <c r="E3423" s="179">
        <v>23.7</v>
      </c>
      <c r="F3423" s="179">
        <v>532.15</v>
      </c>
      <c r="G3423" s="53">
        <v>9</v>
      </c>
    </row>
    <row r="3424" spans="1:7">
      <c r="A3424" s="176" t="s">
        <v>7104</v>
      </c>
      <c r="B3424" s="177" t="s">
        <v>7105</v>
      </c>
      <c r="C3424" s="178" t="s">
        <v>24</v>
      </c>
      <c r="D3424" s="179">
        <v>984.48</v>
      </c>
      <c r="E3424" s="179">
        <v>31.6</v>
      </c>
      <c r="F3424" s="179">
        <v>1016.08</v>
      </c>
      <c r="G3424" s="53">
        <v>9</v>
      </c>
    </row>
    <row r="3425" spans="1:7">
      <c r="A3425" s="176" t="s">
        <v>7106</v>
      </c>
      <c r="B3425" s="177" t="s">
        <v>7107</v>
      </c>
      <c r="C3425" s="178" t="s">
        <v>24</v>
      </c>
      <c r="D3425" s="179">
        <v>415.88</v>
      </c>
      <c r="E3425" s="179">
        <v>23.7</v>
      </c>
      <c r="F3425" s="179">
        <v>439.58</v>
      </c>
      <c r="G3425" s="53">
        <v>9</v>
      </c>
    </row>
    <row r="3426" spans="1:7" ht="45">
      <c r="A3426" s="176" t="s">
        <v>7108</v>
      </c>
      <c r="B3426" s="177" t="s">
        <v>7109</v>
      </c>
      <c r="C3426" s="178" t="s">
        <v>24</v>
      </c>
      <c r="D3426" s="179">
        <v>160.49</v>
      </c>
      <c r="E3426" s="179">
        <v>13.17</v>
      </c>
      <c r="F3426" s="179">
        <v>173.66</v>
      </c>
      <c r="G3426" s="53">
        <v>9</v>
      </c>
    </row>
    <row r="3427" spans="1:7" ht="45">
      <c r="A3427" s="176" t="s">
        <v>7110</v>
      </c>
      <c r="B3427" s="177" t="s">
        <v>7111</v>
      </c>
      <c r="C3427" s="178" t="s">
        <v>24</v>
      </c>
      <c r="D3427" s="179">
        <v>6008.85</v>
      </c>
      <c r="E3427" s="179">
        <v>31.6</v>
      </c>
      <c r="F3427" s="179">
        <v>6040.45</v>
      </c>
      <c r="G3427" s="53">
        <v>9</v>
      </c>
    </row>
    <row r="3428" spans="1:7" ht="45">
      <c r="A3428" s="176" t="s">
        <v>7112</v>
      </c>
      <c r="B3428" s="177" t="s">
        <v>7113</v>
      </c>
      <c r="C3428" s="178" t="s">
        <v>24</v>
      </c>
      <c r="D3428" s="179">
        <v>1599.09</v>
      </c>
      <c r="E3428" s="179">
        <v>31.6</v>
      </c>
      <c r="F3428" s="179">
        <v>1630.69</v>
      </c>
      <c r="G3428" s="53">
        <v>9</v>
      </c>
    </row>
    <row r="3429" spans="1:7" ht="45">
      <c r="A3429" s="176" t="s">
        <v>7114</v>
      </c>
      <c r="B3429" s="177" t="s">
        <v>7115</v>
      </c>
      <c r="C3429" s="178" t="s">
        <v>24</v>
      </c>
      <c r="D3429" s="179">
        <v>432.39</v>
      </c>
      <c r="E3429" s="179">
        <v>23.7</v>
      </c>
      <c r="F3429" s="179">
        <v>456.09</v>
      </c>
      <c r="G3429" s="53">
        <v>9</v>
      </c>
    </row>
    <row r="3430" spans="1:7" ht="30">
      <c r="A3430" s="176" t="s">
        <v>7116</v>
      </c>
      <c r="B3430" s="177" t="s">
        <v>7117</v>
      </c>
      <c r="C3430" s="178" t="s">
        <v>24</v>
      </c>
      <c r="D3430" s="179">
        <v>209.09</v>
      </c>
      <c r="E3430" s="179">
        <v>23.7</v>
      </c>
      <c r="F3430" s="179">
        <v>232.79</v>
      </c>
      <c r="G3430" s="53">
        <v>9</v>
      </c>
    </row>
    <row r="3431" spans="1:7" ht="30">
      <c r="A3431" s="176" t="s">
        <v>7118</v>
      </c>
      <c r="B3431" s="177" t="s">
        <v>7119</v>
      </c>
      <c r="C3431" s="178" t="s">
        <v>24</v>
      </c>
      <c r="D3431" s="179">
        <v>294.04000000000002</v>
      </c>
      <c r="E3431" s="179">
        <v>23.7</v>
      </c>
      <c r="F3431" s="179">
        <v>317.74</v>
      </c>
      <c r="G3431" s="53">
        <v>9</v>
      </c>
    </row>
    <row r="3432" spans="1:7" ht="30">
      <c r="A3432" s="176" t="s">
        <v>7120</v>
      </c>
      <c r="B3432" s="177" t="s">
        <v>7121</v>
      </c>
      <c r="C3432" s="178" t="s">
        <v>24</v>
      </c>
      <c r="D3432" s="179">
        <v>596.45000000000005</v>
      </c>
      <c r="E3432" s="179">
        <v>23.7</v>
      </c>
      <c r="F3432" s="179">
        <v>620.15</v>
      </c>
      <c r="G3432" s="53">
        <v>9</v>
      </c>
    </row>
    <row r="3433" spans="1:7" ht="30">
      <c r="A3433" s="176" t="s">
        <v>7122</v>
      </c>
      <c r="B3433" s="177" t="s">
        <v>7123</v>
      </c>
      <c r="C3433" s="178" t="s">
        <v>24</v>
      </c>
      <c r="D3433" s="179">
        <v>784.05</v>
      </c>
      <c r="E3433" s="179">
        <v>23.7</v>
      </c>
      <c r="F3433" s="179">
        <v>807.75</v>
      </c>
      <c r="G3433" s="53">
        <v>9</v>
      </c>
    </row>
    <row r="3434" spans="1:7" ht="30">
      <c r="A3434" s="176" t="s">
        <v>7124</v>
      </c>
      <c r="B3434" s="177" t="s">
        <v>7125</v>
      </c>
      <c r="C3434" s="178" t="s">
        <v>24</v>
      </c>
      <c r="D3434" s="179">
        <v>1276.3800000000001</v>
      </c>
      <c r="E3434" s="179">
        <v>23.7</v>
      </c>
      <c r="F3434" s="179">
        <v>1300.08</v>
      </c>
      <c r="G3434" s="53">
        <v>9</v>
      </c>
    </row>
    <row r="3435" spans="1:7" ht="30">
      <c r="A3435" s="176" t="s">
        <v>7126</v>
      </c>
      <c r="B3435" s="177" t="s">
        <v>7127</v>
      </c>
      <c r="C3435" s="178" t="s">
        <v>24</v>
      </c>
      <c r="D3435" s="179">
        <v>2256.87</v>
      </c>
      <c r="E3435" s="179">
        <v>31.6</v>
      </c>
      <c r="F3435" s="179">
        <v>2288.4699999999998</v>
      </c>
      <c r="G3435" s="53">
        <v>9</v>
      </c>
    </row>
    <row r="3436" spans="1:7" ht="30">
      <c r="A3436" s="176" t="s">
        <v>7128</v>
      </c>
      <c r="B3436" s="177" t="s">
        <v>7129</v>
      </c>
      <c r="C3436" s="178" t="s">
        <v>24</v>
      </c>
      <c r="D3436" s="179">
        <v>6598.16</v>
      </c>
      <c r="E3436" s="179">
        <v>31.6</v>
      </c>
      <c r="F3436" s="179">
        <v>6629.76</v>
      </c>
      <c r="G3436" s="53">
        <v>9</v>
      </c>
    </row>
    <row r="3437" spans="1:7" ht="45">
      <c r="A3437" s="176" t="s">
        <v>7130</v>
      </c>
      <c r="B3437" s="177" t="s">
        <v>7131</v>
      </c>
      <c r="C3437" s="178" t="s">
        <v>24</v>
      </c>
      <c r="D3437" s="179">
        <v>76.150000000000006</v>
      </c>
      <c r="E3437" s="179">
        <v>15.8</v>
      </c>
      <c r="F3437" s="179">
        <v>91.95</v>
      </c>
      <c r="G3437" s="53">
        <v>9</v>
      </c>
    </row>
    <row r="3438" spans="1:7" ht="45">
      <c r="A3438" s="176" t="s">
        <v>7132</v>
      </c>
      <c r="B3438" s="177" t="s">
        <v>7133</v>
      </c>
      <c r="C3438" s="178" t="s">
        <v>24</v>
      </c>
      <c r="D3438" s="179">
        <v>91.85</v>
      </c>
      <c r="E3438" s="179">
        <v>23.7</v>
      </c>
      <c r="F3438" s="179">
        <v>115.55</v>
      </c>
      <c r="G3438" s="53">
        <v>9</v>
      </c>
    </row>
    <row r="3439" spans="1:7" ht="45">
      <c r="A3439" s="176" t="s">
        <v>7134</v>
      </c>
      <c r="B3439" s="177" t="s">
        <v>7135</v>
      </c>
      <c r="C3439" s="178" t="s">
        <v>24</v>
      </c>
      <c r="D3439" s="179">
        <v>115.6</v>
      </c>
      <c r="E3439" s="179">
        <v>21.07</v>
      </c>
      <c r="F3439" s="179">
        <v>136.66999999999999</v>
      </c>
      <c r="G3439" s="53">
        <v>9</v>
      </c>
    </row>
    <row r="3440" spans="1:7" ht="45">
      <c r="A3440" s="176" t="s">
        <v>7136</v>
      </c>
      <c r="B3440" s="177" t="s">
        <v>7137</v>
      </c>
      <c r="C3440" s="178" t="s">
        <v>24</v>
      </c>
      <c r="D3440" s="179">
        <v>124.29</v>
      </c>
      <c r="E3440" s="179">
        <v>23.7</v>
      </c>
      <c r="F3440" s="179">
        <v>147.99</v>
      </c>
      <c r="G3440" s="53">
        <v>9</v>
      </c>
    </row>
    <row r="3441" spans="1:7" ht="45">
      <c r="A3441" s="176" t="s">
        <v>7138</v>
      </c>
      <c r="B3441" s="177" t="s">
        <v>7139</v>
      </c>
      <c r="C3441" s="178" t="s">
        <v>24</v>
      </c>
      <c r="D3441" s="179">
        <v>483.69</v>
      </c>
      <c r="E3441" s="179">
        <v>23.7</v>
      </c>
      <c r="F3441" s="179">
        <v>507.39</v>
      </c>
      <c r="G3441" s="53">
        <v>9</v>
      </c>
    </row>
    <row r="3442" spans="1:7" ht="45">
      <c r="A3442" s="176" t="s">
        <v>7140</v>
      </c>
      <c r="B3442" s="177" t="s">
        <v>7141</v>
      </c>
      <c r="C3442" s="178" t="s">
        <v>24</v>
      </c>
      <c r="D3442" s="179">
        <v>698.42</v>
      </c>
      <c r="E3442" s="179">
        <v>23.7</v>
      </c>
      <c r="F3442" s="179">
        <v>722.12</v>
      </c>
      <c r="G3442" s="53">
        <v>9</v>
      </c>
    </row>
    <row r="3443" spans="1:7" ht="45">
      <c r="A3443" s="176" t="s">
        <v>7142</v>
      </c>
      <c r="B3443" s="177" t="s">
        <v>7143</v>
      </c>
      <c r="C3443" s="178" t="s">
        <v>24</v>
      </c>
      <c r="D3443" s="179">
        <v>6188.27</v>
      </c>
      <c r="E3443" s="179">
        <v>105.34</v>
      </c>
      <c r="F3443" s="179">
        <v>6293.61</v>
      </c>
      <c r="G3443" s="53">
        <v>9</v>
      </c>
    </row>
    <row r="3444" spans="1:7" ht="45">
      <c r="A3444" s="176" t="s">
        <v>7144</v>
      </c>
      <c r="B3444" s="177" t="s">
        <v>7145</v>
      </c>
      <c r="C3444" s="178" t="s">
        <v>24</v>
      </c>
      <c r="D3444" s="179">
        <v>7338.46</v>
      </c>
      <c r="E3444" s="179">
        <v>105.34</v>
      </c>
      <c r="F3444" s="179">
        <v>7443.8</v>
      </c>
      <c r="G3444" s="53">
        <v>9</v>
      </c>
    </row>
    <row r="3445" spans="1:7">
      <c r="A3445" s="176" t="s">
        <v>7146</v>
      </c>
      <c r="B3445" s="177" t="s">
        <v>7147</v>
      </c>
      <c r="C3445" s="178" t="s">
        <v>24</v>
      </c>
      <c r="D3445" s="179">
        <v>519.88</v>
      </c>
      <c r="E3445" s="179">
        <v>52.67</v>
      </c>
      <c r="F3445" s="179">
        <v>572.54999999999995</v>
      </c>
      <c r="G3445" s="53">
        <v>9</v>
      </c>
    </row>
    <row r="3446" spans="1:7">
      <c r="A3446" s="176" t="s">
        <v>7148</v>
      </c>
      <c r="B3446" s="177" t="s">
        <v>7149</v>
      </c>
      <c r="C3446" s="178"/>
      <c r="D3446" s="179"/>
      <c r="E3446" s="179"/>
      <c r="F3446" s="179"/>
      <c r="G3446" s="53">
        <v>5</v>
      </c>
    </row>
    <row r="3447" spans="1:7" ht="30">
      <c r="A3447" s="176" t="s">
        <v>7150</v>
      </c>
      <c r="B3447" s="177" t="s">
        <v>7151</v>
      </c>
      <c r="C3447" s="178" t="s">
        <v>24</v>
      </c>
      <c r="D3447" s="179">
        <v>1380.05</v>
      </c>
      <c r="E3447" s="179">
        <v>65.84</v>
      </c>
      <c r="F3447" s="179">
        <v>1445.89</v>
      </c>
      <c r="G3447" s="53">
        <v>9</v>
      </c>
    </row>
    <row r="3448" spans="1:7" ht="30">
      <c r="A3448" s="176" t="s">
        <v>7152</v>
      </c>
      <c r="B3448" s="177" t="s">
        <v>7153</v>
      </c>
      <c r="C3448" s="178" t="s">
        <v>24</v>
      </c>
      <c r="D3448" s="179">
        <v>2114.98</v>
      </c>
      <c r="E3448" s="179">
        <v>184.35</v>
      </c>
      <c r="F3448" s="179">
        <v>2299.33</v>
      </c>
      <c r="G3448" s="53">
        <v>9</v>
      </c>
    </row>
    <row r="3449" spans="1:7" ht="30">
      <c r="A3449" s="176" t="s">
        <v>7154</v>
      </c>
      <c r="B3449" s="177" t="s">
        <v>7155</v>
      </c>
      <c r="C3449" s="178" t="s">
        <v>24</v>
      </c>
      <c r="D3449" s="179">
        <v>1342.89</v>
      </c>
      <c r="E3449" s="179">
        <v>184.35</v>
      </c>
      <c r="F3449" s="179">
        <v>1527.24</v>
      </c>
      <c r="G3449" s="53">
        <v>9</v>
      </c>
    </row>
    <row r="3450" spans="1:7" ht="30">
      <c r="A3450" s="176" t="s">
        <v>7156</v>
      </c>
      <c r="B3450" s="177" t="s">
        <v>7157</v>
      </c>
      <c r="C3450" s="178" t="s">
        <v>24</v>
      </c>
      <c r="D3450" s="179">
        <v>3609.27</v>
      </c>
      <c r="E3450" s="179">
        <v>184.35</v>
      </c>
      <c r="F3450" s="179">
        <v>3793.62</v>
      </c>
      <c r="G3450" s="53">
        <v>9</v>
      </c>
    </row>
    <row r="3451" spans="1:7">
      <c r="A3451" s="176" t="s">
        <v>7158</v>
      </c>
      <c r="B3451" s="177" t="s">
        <v>7159</v>
      </c>
      <c r="C3451" s="178" t="s">
        <v>24</v>
      </c>
      <c r="D3451" s="179">
        <v>1629.1</v>
      </c>
      <c r="E3451" s="179">
        <v>105.34</v>
      </c>
      <c r="F3451" s="179">
        <v>1734.44</v>
      </c>
      <c r="G3451" s="53">
        <v>9</v>
      </c>
    </row>
    <row r="3452" spans="1:7">
      <c r="A3452" s="176" t="s">
        <v>7160</v>
      </c>
      <c r="B3452" s="177" t="s">
        <v>7161</v>
      </c>
      <c r="C3452" s="178" t="s">
        <v>24</v>
      </c>
      <c r="D3452" s="179">
        <v>2860.49</v>
      </c>
      <c r="E3452" s="179">
        <v>105.34</v>
      </c>
      <c r="F3452" s="179">
        <v>2965.83</v>
      </c>
      <c r="G3452" s="53">
        <v>9</v>
      </c>
    </row>
    <row r="3453" spans="1:7" ht="30">
      <c r="A3453" s="176" t="s">
        <v>7162</v>
      </c>
      <c r="B3453" s="177" t="s">
        <v>7163</v>
      </c>
      <c r="C3453" s="178" t="s">
        <v>24</v>
      </c>
      <c r="D3453" s="179">
        <v>948.07</v>
      </c>
      <c r="E3453" s="179">
        <v>105.34</v>
      </c>
      <c r="F3453" s="179">
        <v>1053.4100000000001</v>
      </c>
      <c r="G3453" s="53">
        <v>9</v>
      </c>
    </row>
    <row r="3454" spans="1:7" ht="30">
      <c r="A3454" s="176" t="s">
        <v>7164</v>
      </c>
      <c r="B3454" s="177" t="s">
        <v>7165</v>
      </c>
      <c r="C3454" s="178" t="s">
        <v>24</v>
      </c>
      <c r="D3454" s="179">
        <v>833.7</v>
      </c>
      <c r="E3454" s="179">
        <v>105.34</v>
      </c>
      <c r="F3454" s="179">
        <v>939.04</v>
      </c>
      <c r="G3454" s="53">
        <v>9</v>
      </c>
    </row>
    <row r="3455" spans="1:7" ht="30">
      <c r="A3455" s="176" t="s">
        <v>7166</v>
      </c>
      <c r="B3455" s="177" t="s">
        <v>7167</v>
      </c>
      <c r="C3455" s="178" t="s">
        <v>24</v>
      </c>
      <c r="D3455" s="179">
        <v>6238.62</v>
      </c>
      <c r="E3455" s="179">
        <v>65.84</v>
      </c>
      <c r="F3455" s="179">
        <v>6304.46</v>
      </c>
      <c r="G3455" s="53">
        <v>9</v>
      </c>
    </row>
    <row r="3456" spans="1:7" ht="30">
      <c r="A3456" s="176" t="s">
        <v>7168</v>
      </c>
      <c r="B3456" s="177" t="s">
        <v>7169</v>
      </c>
      <c r="C3456" s="178" t="s">
        <v>24</v>
      </c>
      <c r="D3456" s="179">
        <v>2982.15</v>
      </c>
      <c r="E3456" s="179">
        <v>31.6</v>
      </c>
      <c r="F3456" s="179">
        <v>3013.75</v>
      </c>
      <c r="G3456" s="53">
        <v>9</v>
      </c>
    </row>
    <row r="3457" spans="1:7">
      <c r="A3457" s="176" t="s">
        <v>7170</v>
      </c>
      <c r="B3457" s="177" t="s">
        <v>7171</v>
      </c>
      <c r="C3457" s="178" t="s">
        <v>24</v>
      </c>
      <c r="D3457" s="179">
        <v>1005.95</v>
      </c>
      <c r="E3457" s="179">
        <v>105.34</v>
      </c>
      <c r="F3457" s="179">
        <v>1111.29</v>
      </c>
      <c r="G3457" s="53">
        <v>9</v>
      </c>
    </row>
    <row r="3458" spans="1:7" ht="30">
      <c r="A3458" s="176" t="s">
        <v>7172</v>
      </c>
      <c r="B3458" s="177" t="s">
        <v>7173</v>
      </c>
      <c r="C3458" s="178" t="s">
        <v>24</v>
      </c>
      <c r="D3458" s="179">
        <v>814.55</v>
      </c>
      <c r="E3458" s="179">
        <v>39.5</v>
      </c>
      <c r="F3458" s="179">
        <v>854.05</v>
      </c>
      <c r="G3458" s="53">
        <v>9</v>
      </c>
    </row>
    <row r="3459" spans="1:7" ht="30">
      <c r="A3459" s="176" t="s">
        <v>7174</v>
      </c>
      <c r="B3459" s="177" t="s">
        <v>7175</v>
      </c>
      <c r="C3459" s="178" t="s">
        <v>24</v>
      </c>
      <c r="D3459" s="179">
        <v>5840.29</v>
      </c>
      <c r="E3459" s="179">
        <v>158.01</v>
      </c>
      <c r="F3459" s="179">
        <v>5998.3</v>
      </c>
      <c r="G3459" s="53">
        <v>9</v>
      </c>
    </row>
    <row r="3460" spans="1:7" ht="30">
      <c r="A3460" s="176" t="s">
        <v>7176</v>
      </c>
      <c r="B3460" s="177" t="s">
        <v>7177</v>
      </c>
      <c r="C3460" s="178" t="s">
        <v>24</v>
      </c>
      <c r="D3460" s="179">
        <v>2157.61</v>
      </c>
      <c r="E3460" s="179">
        <v>105.34</v>
      </c>
      <c r="F3460" s="179">
        <v>2262.9499999999998</v>
      </c>
      <c r="G3460" s="53">
        <v>9</v>
      </c>
    </row>
    <row r="3461" spans="1:7" ht="30">
      <c r="A3461" s="176" t="s">
        <v>7178</v>
      </c>
      <c r="B3461" s="177" t="s">
        <v>7179</v>
      </c>
      <c r="C3461" s="178" t="s">
        <v>24</v>
      </c>
      <c r="D3461" s="179">
        <v>3312.94</v>
      </c>
      <c r="E3461" s="179">
        <v>105.34</v>
      </c>
      <c r="F3461" s="179">
        <v>3418.28</v>
      </c>
      <c r="G3461" s="53">
        <v>9</v>
      </c>
    </row>
    <row r="3462" spans="1:7" ht="30">
      <c r="A3462" s="176" t="s">
        <v>7180</v>
      </c>
      <c r="B3462" s="177" t="s">
        <v>7181</v>
      </c>
      <c r="C3462" s="178" t="s">
        <v>24</v>
      </c>
      <c r="D3462" s="179">
        <v>2287.75</v>
      </c>
      <c r="E3462" s="179">
        <v>105.34</v>
      </c>
      <c r="F3462" s="179">
        <v>2393.09</v>
      </c>
      <c r="G3462" s="53">
        <v>9</v>
      </c>
    </row>
    <row r="3463" spans="1:7">
      <c r="A3463" s="176" t="s">
        <v>7182</v>
      </c>
      <c r="B3463" s="177" t="s">
        <v>7183</v>
      </c>
      <c r="C3463" s="178"/>
      <c r="D3463" s="179"/>
      <c r="E3463" s="179"/>
      <c r="F3463" s="179"/>
      <c r="G3463" s="53">
        <v>5</v>
      </c>
    </row>
    <row r="3464" spans="1:7" ht="45">
      <c r="A3464" s="176" t="s">
        <v>7184</v>
      </c>
      <c r="B3464" s="177" t="s">
        <v>7185</v>
      </c>
      <c r="C3464" s="178" t="s">
        <v>24</v>
      </c>
      <c r="D3464" s="179">
        <v>89.26</v>
      </c>
      <c r="E3464" s="179">
        <v>23.7</v>
      </c>
      <c r="F3464" s="179">
        <v>112.96</v>
      </c>
      <c r="G3464" s="53">
        <v>9</v>
      </c>
    </row>
    <row r="3465" spans="1:7" ht="45">
      <c r="A3465" s="176" t="s">
        <v>7186</v>
      </c>
      <c r="B3465" s="177" t="s">
        <v>7187</v>
      </c>
      <c r="C3465" s="178" t="s">
        <v>24</v>
      </c>
      <c r="D3465" s="179">
        <v>121.35</v>
      </c>
      <c r="E3465" s="179">
        <v>31.6</v>
      </c>
      <c r="F3465" s="179">
        <v>152.94999999999999</v>
      </c>
      <c r="G3465" s="53">
        <v>9</v>
      </c>
    </row>
    <row r="3466" spans="1:7" ht="45">
      <c r="A3466" s="176" t="s">
        <v>7188</v>
      </c>
      <c r="B3466" s="177" t="s">
        <v>7189</v>
      </c>
      <c r="C3466" s="178" t="s">
        <v>24</v>
      </c>
      <c r="D3466" s="179">
        <v>179.03</v>
      </c>
      <c r="E3466" s="179">
        <v>39.5</v>
      </c>
      <c r="F3466" s="179">
        <v>218.53</v>
      </c>
      <c r="G3466" s="53">
        <v>9</v>
      </c>
    </row>
    <row r="3467" spans="1:7" ht="45">
      <c r="A3467" s="176" t="s">
        <v>7190</v>
      </c>
      <c r="B3467" s="177" t="s">
        <v>7191</v>
      </c>
      <c r="C3467" s="178" t="s">
        <v>24</v>
      </c>
      <c r="D3467" s="179">
        <v>251.88</v>
      </c>
      <c r="E3467" s="179">
        <v>42.13</v>
      </c>
      <c r="F3467" s="179">
        <v>294.01</v>
      </c>
      <c r="G3467" s="53">
        <v>9</v>
      </c>
    </row>
    <row r="3468" spans="1:7" ht="45">
      <c r="A3468" s="176" t="s">
        <v>7192</v>
      </c>
      <c r="B3468" s="177" t="s">
        <v>7193</v>
      </c>
      <c r="C3468" s="178" t="s">
        <v>24</v>
      </c>
      <c r="D3468" s="179">
        <v>501.36</v>
      </c>
      <c r="E3468" s="179">
        <v>65.84</v>
      </c>
      <c r="F3468" s="179">
        <v>567.20000000000005</v>
      </c>
      <c r="G3468" s="53">
        <v>9</v>
      </c>
    </row>
    <row r="3469" spans="1:7">
      <c r="A3469" s="176" t="s">
        <v>7194</v>
      </c>
      <c r="B3469" s="177" t="s">
        <v>7195</v>
      </c>
      <c r="C3469" s="178"/>
      <c r="D3469" s="179"/>
      <c r="E3469" s="179"/>
      <c r="F3469" s="179"/>
      <c r="G3469" s="53">
        <v>5</v>
      </c>
    </row>
    <row r="3470" spans="1:7" ht="30">
      <c r="A3470" s="176" t="s">
        <v>7196</v>
      </c>
      <c r="B3470" s="177" t="s">
        <v>7197</v>
      </c>
      <c r="C3470" s="178" t="s">
        <v>24</v>
      </c>
      <c r="D3470" s="179">
        <v>398.37</v>
      </c>
      <c r="E3470" s="179">
        <v>31.6</v>
      </c>
      <c r="F3470" s="179">
        <v>429.97</v>
      </c>
      <c r="G3470" s="53">
        <v>9</v>
      </c>
    </row>
    <row r="3471" spans="1:7" ht="30">
      <c r="A3471" s="176" t="s">
        <v>7198</v>
      </c>
      <c r="B3471" s="177" t="s">
        <v>7199</v>
      </c>
      <c r="C3471" s="178" t="s">
        <v>24</v>
      </c>
      <c r="D3471" s="179">
        <v>517.17999999999995</v>
      </c>
      <c r="E3471" s="179">
        <v>39.5</v>
      </c>
      <c r="F3471" s="179">
        <v>556.67999999999995</v>
      </c>
      <c r="G3471" s="53">
        <v>9</v>
      </c>
    </row>
    <row r="3472" spans="1:7" ht="30">
      <c r="A3472" s="176" t="s">
        <v>7200</v>
      </c>
      <c r="B3472" s="177" t="s">
        <v>7201</v>
      </c>
      <c r="C3472" s="178" t="s">
        <v>24</v>
      </c>
      <c r="D3472" s="179">
        <v>959.64</v>
      </c>
      <c r="E3472" s="179">
        <v>52.67</v>
      </c>
      <c r="F3472" s="179">
        <v>1012.31</v>
      </c>
      <c r="G3472" s="53">
        <v>9</v>
      </c>
    </row>
    <row r="3473" spans="1:7" ht="30">
      <c r="A3473" s="176" t="s">
        <v>7202</v>
      </c>
      <c r="B3473" s="177" t="s">
        <v>7203</v>
      </c>
      <c r="C3473" s="178" t="s">
        <v>24</v>
      </c>
      <c r="D3473" s="179">
        <v>1302.8900000000001</v>
      </c>
      <c r="E3473" s="179">
        <v>65.84</v>
      </c>
      <c r="F3473" s="179">
        <v>1368.73</v>
      </c>
      <c r="G3473" s="53">
        <v>9</v>
      </c>
    </row>
    <row r="3474" spans="1:7">
      <c r="A3474" s="176" t="s">
        <v>7204</v>
      </c>
      <c r="B3474" s="177" t="s">
        <v>7205</v>
      </c>
      <c r="C3474" s="178"/>
      <c r="D3474" s="179"/>
      <c r="E3474" s="179"/>
      <c r="F3474" s="179"/>
      <c r="G3474" s="53">
        <v>5</v>
      </c>
    </row>
    <row r="3475" spans="1:7" ht="45">
      <c r="A3475" s="176" t="s">
        <v>7206</v>
      </c>
      <c r="B3475" s="177" t="s">
        <v>7207</v>
      </c>
      <c r="C3475" s="178" t="s">
        <v>24</v>
      </c>
      <c r="D3475" s="179">
        <v>546.41999999999996</v>
      </c>
      <c r="E3475" s="179">
        <v>23.7</v>
      </c>
      <c r="F3475" s="179">
        <v>570.12</v>
      </c>
      <c r="G3475" s="53">
        <v>9</v>
      </c>
    </row>
    <row r="3476" spans="1:7">
      <c r="A3476" s="176" t="s">
        <v>7208</v>
      </c>
      <c r="B3476" s="177" t="s">
        <v>7209</v>
      </c>
      <c r="C3476" s="178"/>
      <c r="D3476" s="179"/>
      <c r="E3476" s="179"/>
      <c r="F3476" s="179"/>
      <c r="G3476" s="53">
        <v>5</v>
      </c>
    </row>
    <row r="3477" spans="1:7" ht="45">
      <c r="A3477" s="176" t="s">
        <v>7210</v>
      </c>
      <c r="B3477" s="177" t="s">
        <v>7211</v>
      </c>
      <c r="C3477" s="178" t="s">
        <v>24</v>
      </c>
      <c r="D3477" s="179">
        <v>494.64</v>
      </c>
      <c r="E3477" s="179">
        <v>110.25</v>
      </c>
      <c r="F3477" s="179">
        <v>604.89</v>
      </c>
      <c r="G3477" s="53">
        <v>9</v>
      </c>
    </row>
    <row r="3478" spans="1:7" ht="30">
      <c r="A3478" s="176" t="s">
        <v>7212</v>
      </c>
      <c r="B3478" s="177" t="s">
        <v>7213</v>
      </c>
      <c r="C3478" s="178" t="s">
        <v>24</v>
      </c>
      <c r="D3478" s="179">
        <v>193.63</v>
      </c>
      <c r="E3478" s="179">
        <v>10.54</v>
      </c>
      <c r="F3478" s="179">
        <v>204.17</v>
      </c>
      <c r="G3478" s="53">
        <v>9</v>
      </c>
    </row>
    <row r="3479" spans="1:7" ht="30">
      <c r="A3479" s="176" t="s">
        <v>7214</v>
      </c>
      <c r="B3479" s="177" t="s">
        <v>7215</v>
      </c>
      <c r="C3479" s="178" t="s">
        <v>24</v>
      </c>
      <c r="D3479" s="179">
        <v>229.89</v>
      </c>
      <c r="E3479" s="179">
        <v>26.34</v>
      </c>
      <c r="F3479" s="179">
        <v>256.23</v>
      </c>
      <c r="G3479" s="53">
        <v>9</v>
      </c>
    </row>
    <row r="3480" spans="1:7" ht="45">
      <c r="A3480" s="176" t="s">
        <v>7216</v>
      </c>
      <c r="B3480" s="177" t="s">
        <v>7217</v>
      </c>
      <c r="C3480" s="178" t="s">
        <v>24</v>
      </c>
      <c r="D3480" s="179">
        <v>11575.54</v>
      </c>
      <c r="E3480" s="179">
        <v>110.25</v>
      </c>
      <c r="F3480" s="179">
        <v>11685.79</v>
      </c>
      <c r="G3480" s="53">
        <v>9</v>
      </c>
    </row>
    <row r="3481" spans="1:7">
      <c r="A3481" s="176" t="s">
        <v>7218</v>
      </c>
      <c r="B3481" s="177" t="s">
        <v>7219</v>
      </c>
      <c r="C3481" s="178"/>
      <c r="D3481" s="179"/>
      <c r="E3481" s="179"/>
      <c r="F3481" s="179"/>
      <c r="G3481" s="53">
        <v>5</v>
      </c>
    </row>
    <row r="3482" spans="1:7" ht="30">
      <c r="A3482" s="176" t="s">
        <v>7220</v>
      </c>
      <c r="B3482" s="177" t="s">
        <v>7221</v>
      </c>
      <c r="C3482" s="178" t="s">
        <v>24</v>
      </c>
      <c r="D3482" s="179">
        <v>2997.81</v>
      </c>
      <c r="E3482" s="179">
        <v>182.35</v>
      </c>
      <c r="F3482" s="179">
        <v>3180.16</v>
      </c>
      <c r="G3482" s="53">
        <v>9</v>
      </c>
    </row>
    <row r="3483" spans="1:7" ht="30">
      <c r="A3483" s="176" t="s">
        <v>7222</v>
      </c>
      <c r="B3483" s="177" t="s">
        <v>7223</v>
      </c>
      <c r="C3483" s="178" t="s">
        <v>24</v>
      </c>
      <c r="D3483" s="179">
        <v>1036.92</v>
      </c>
      <c r="E3483" s="179">
        <v>182.35</v>
      </c>
      <c r="F3483" s="179">
        <v>1219.27</v>
      </c>
      <c r="G3483" s="53">
        <v>9</v>
      </c>
    </row>
    <row r="3484" spans="1:7" ht="30">
      <c r="A3484" s="176" t="s">
        <v>7224</v>
      </c>
      <c r="B3484" s="177" t="s">
        <v>7225</v>
      </c>
      <c r="C3484" s="178" t="s">
        <v>24</v>
      </c>
      <c r="D3484" s="179">
        <v>1208.99</v>
      </c>
      <c r="E3484" s="179">
        <v>65.84</v>
      </c>
      <c r="F3484" s="179">
        <v>1274.83</v>
      </c>
      <c r="G3484" s="53">
        <v>9</v>
      </c>
    </row>
    <row r="3485" spans="1:7" ht="30">
      <c r="A3485" s="176" t="s">
        <v>7226</v>
      </c>
      <c r="B3485" s="177" t="s">
        <v>7227</v>
      </c>
      <c r="C3485" s="178" t="s">
        <v>24</v>
      </c>
      <c r="D3485" s="179">
        <v>1602.38</v>
      </c>
      <c r="E3485" s="179">
        <v>118.51</v>
      </c>
      <c r="F3485" s="179">
        <v>1720.89</v>
      </c>
      <c r="G3485" s="53">
        <v>9</v>
      </c>
    </row>
    <row r="3486" spans="1:7" ht="30">
      <c r="A3486" s="176" t="s">
        <v>7228</v>
      </c>
      <c r="B3486" s="177" t="s">
        <v>7229</v>
      </c>
      <c r="C3486" s="178" t="s">
        <v>24</v>
      </c>
      <c r="D3486" s="179">
        <v>2365.4</v>
      </c>
      <c r="E3486" s="179">
        <v>118.51</v>
      </c>
      <c r="F3486" s="179">
        <v>2483.91</v>
      </c>
      <c r="G3486" s="53">
        <v>9</v>
      </c>
    </row>
    <row r="3487" spans="1:7" ht="30">
      <c r="A3487" s="176" t="s">
        <v>7230</v>
      </c>
      <c r="B3487" s="177" t="s">
        <v>7231</v>
      </c>
      <c r="C3487" s="178" t="s">
        <v>24</v>
      </c>
      <c r="D3487" s="179">
        <v>7043.56</v>
      </c>
      <c r="E3487" s="179">
        <v>182.35</v>
      </c>
      <c r="F3487" s="179">
        <v>7225.91</v>
      </c>
      <c r="G3487" s="53">
        <v>9</v>
      </c>
    </row>
    <row r="3488" spans="1:7" ht="30">
      <c r="A3488" s="176" t="s">
        <v>7232</v>
      </c>
      <c r="B3488" s="177" t="s">
        <v>7233</v>
      </c>
      <c r="C3488" s="178" t="s">
        <v>24</v>
      </c>
      <c r="D3488" s="179">
        <v>1146.26</v>
      </c>
      <c r="E3488" s="179">
        <v>182.35</v>
      </c>
      <c r="F3488" s="179">
        <v>1328.61</v>
      </c>
      <c r="G3488" s="53">
        <v>9</v>
      </c>
    </row>
    <row r="3489" spans="1:7" ht="30">
      <c r="A3489" s="176" t="s">
        <v>7234</v>
      </c>
      <c r="B3489" s="177" t="s">
        <v>7235</v>
      </c>
      <c r="C3489" s="178" t="s">
        <v>24</v>
      </c>
      <c r="D3489" s="179">
        <v>1929.69</v>
      </c>
      <c r="E3489" s="179">
        <v>182.35</v>
      </c>
      <c r="F3489" s="179">
        <v>2112.04</v>
      </c>
      <c r="G3489" s="53">
        <v>9</v>
      </c>
    </row>
    <row r="3490" spans="1:7" ht="30">
      <c r="A3490" s="176" t="s">
        <v>7236</v>
      </c>
      <c r="B3490" s="177" t="s">
        <v>7237</v>
      </c>
      <c r="C3490" s="178" t="s">
        <v>24</v>
      </c>
      <c r="D3490" s="179">
        <v>1098.1199999999999</v>
      </c>
      <c r="E3490" s="179">
        <v>15.8</v>
      </c>
      <c r="F3490" s="179">
        <v>1113.92</v>
      </c>
      <c r="G3490" s="53">
        <v>9</v>
      </c>
    </row>
    <row r="3491" spans="1:7" ht="30">
      <c r="A3491" s="176" t="s">
        <v>7238</v>
      </c>
      <c r="B3491" s="177" t="s">
        <v>7239</v>
      </c>
      <c r="C3491" s="178" t="s">
        <v>24</v>
      </c>
      <c r="D3491" s="179">
        <v>2913.23</v>
      </c>
      <c r="E3491" s="179">
        <v>23.18</v>
      </c>
      <c r="F3491" s="179">
        <v>2936.41</v>
      </c>
      <c r="G3491" s="53">
        <v>9</v>
      </c>
    </row>
    <row r="3492" spans="1:7">
      <c r="A3492" s="176" t="s">
        <v>7240</v>
      </c>
      <c r="B3492" s="177" t="s">
        <v>7241</v>
      </c>
      <c r="C3492" s="178"/>
      <c r="D3492" s="179"/>
      <c r="E3492" s="179"/>
      <c r="F3492" s="179"/>
      <c r="G3492" s="53">
        <v>5</v>
      </c>
    </row>
    <row r="3493" spans="1:7">
      <c r="A3493" s="176" t="s">
        <v>7242</v>
      </c>
      <c r="B3493" s="177" t="s">
        <v>7243</v>
      </c>
      <c r="C3493" s="178" t="s">
        <v>24</v>
      </c>
      <c r="D3493" s="179">
        <v>12.47</v>
      </c>
      <c r="E3493" s="179">
        <v>23.7</v>
      </c>
      <c r="F3493" s="179">
        <v>36.17</v>
      </c>
      <c r="G3493" s="53">
        <v>9</v>
      </c>
    </row>
    <row r="3494" spans="1:7" ht="30">
      <c r="A3494" s="176" t="s">
        <v>7244</v>
      </c>
      <c r="B3494" s="177" t="s">
        <v>7245</v>
      </c>
      <c r="C3494" s="178" t="s">
        <v>24</v>
      </c>
      <c r="D3494" s="179">
        <v>53.57</v>
      </c>
      <c r="E3494" s="179">
        <v>23.7</v>
      </c>
      <c r="F3494" s="179">
        <v>77.27</v>
      </c>
      <c r="G3494" s="53">
        <v>9</v>
      </c>
    </row>
    <row r="3495" spans="1:7">
      <c r="A3495" s="176" t="s">
        <v>7246</v>
      </c>
      <c r="B3495" s="177" t="s">
        <v>7247</v>
      </c>
      <c r="C3495" s="178"/>
      <c r="D3495" s="179"/>
      <c r="E3495" s="179"/>
      <c r="F3495" s="179"/>
      <c r="G3495" s="53">
        <v>5</v>
      </c>
    </row>
    <row r="3496" spans="1:7">
      <c r="A3496" s="176" t="s">
        <v>7248</v>
      </c>
      <c r="B3496" s="177" t="s">
        <v>7249</v>
      </c>
      <c r="C3496" s="178" t="s">
        <v>24</v>
      </c>
      <c r="D3496" s="179">
        <v>130.12</v>
      </c>
      <c r="E3496" s="179">
        <v>7.9</v>
      </c>
      <c r="F3496" s="179">
        <v>138.02000000000001</v>
      </c>
      <c r="G3496" s="53">
        <v>9</v>
      </c>
    </row>
    <row r="3497" spans="1:7">
      <c r="A3497" s="176" t="s">
        <v>7250</v>
      </c>
      <c r="B3497" s="177" t="s">
        <v>7251</v>
      </c>
      <c r="C3497" s="178" t="s">
        <v>24</v>
      </c>
      <c r="D3497" s="179">
        <v>539.1</v>
      </c>
      <c r="E3497" s="179">
        <v>65.84</v>
      </c>
      <c r="F3497" s="179">
        <v>604.94000000000005</v>
      </c>
      <c r="G3497" s="53">
        <v>9</v>
      </c>
    </row>
    <row r="3498" spans="1:7" ht="30">
      <c r="A3498" s="176" t="s">
        <v>7252</v>
      </c>
      <c r="B3498" s="177" t="s">
        <v>7253</v>
      </c>
      <c r="C3498" s="178" t="s">
        <v>24</v>
      </c>
      <c r="D3498" s="179">
        <v>489.33</v>
      </c>
      <c r="E3498" s="179">
        <v>65.84</v>
      </c>
      <c r="F3498" s="179">
        <v>555.16999999999996</v>
      </c>
      <c r="G3498" s="53">
        <v>9</v>
      </c>
    </row>
    <row r="3499" spans="1:7" ht="30">
      <c r="A3499" s="176" t="s">
        <v>7254</v>
      </c>
      <c r="B3499" s="177" t="s">
        <v>7255</v>
      </c>
      <c r="C3499" s="178" t="s">
        <v>24</v>
      </c>
      <c r="D3499" s="179">
        <v>30.26</v>
      </c>
      <c r="E3499" s="179">
        <v>11.12</v>
      </c>
      <c r="F3499" s="179">
        <v>41.38</v>
      </c>
      <c r="G3499" s="53">
        <v>9</v>
      </c>
    </row>
    <row r="3500" spans="1:7" ht="30">
      <c r="A3500" s="176" t="s">
        <v>7256</v>
      </c>
      <c r="B3500" s="177" t="s">
        <v>7257</v>
      </c>
      <c r="C3500" s="178" t="s">
        <v>24</v>
      </c>
      <c r="D3500" s="179">
        <v>633.91</v>
      </c>
      <c r="E3500" s="179">
        <v>37.049999999999997</v>
      </c>
      <c r="F3500" s="179">
        <v>670.96</v>
      </c>
      <c r="G3500" s="53">
        <v>9</v>
      </c>
    </row>
    <row r="3501" spans="1:7" ht="30">
      <c r="A3501" s="176" t="s">
        <v>7258</v>
      </c>
      <c r="B3501" s="177" t="s">
        <v>7259</v>
      </c>
      <c r="C3501" s="178" t="s">
        <v>24</v>
      </c>
      <c r="D3501" s="179">
        <v>306.97000000000003</v>
      </c>
      <c r="E3501" s="179">
        <v>37.049999999999997</v>
      </c>
      <c r="F3501" s="179">
        <v>344.02</v>
      </c>
      <c r="G3501" s="53">
        <v>9</v>
      </c>
    </row>
    <row r="3502" spans="1:7" ht="30">
      <c r="A3502" s="176" t="s">
        <v>7260</v>
      </c>
      <c r="B3502" s="177" t="s">
        <v>7261</v>
      </c>
      <c r="C3502" s="178" t="s">
        <v>24</v>
      </c>
      <c r="D3502" s="179">
        <v>95.52</v>
      </c>
      <c r="E3502" s="179">
        <v>26.34</v>
      </c>
      <c r="F3502" s="179">
        <v>121.86</v>
      </c>
      <c r="G3502" s="53">
        <v>9</v>
      </c>
    </row>
    <row r="3503" spans="1:7" ht="30">
      <c r="A3503" s="176" t="s">
        <v>7262</v>
      </c>
      <c r="B3503" s="177" t="s">
        <v>7263</v>
      </c>
      <c r="C3503" s="178" t="s">
        <v>24</v>
      </c>
      <c r="D3503" s="179">
        <v>3928.64</v>
      </c>
      <c r="E3503" s="179">
        <v>158.01</v>
      </c>
      <c r="F3503" s="179">
        <v>4086.65</v>
      </c>
      <c r="G3503" s="53">
        <v>9</v>
      </c>
    </row>
    <row r="3504" spans="1:7">
      <c r="A3504" s="176" t="s">
        <v>7264</v>
      </c>
      <c r="B3504" s="177" t="s">
        <v>7265</v>
      </c>
      <c r="C3504" s="178" t="s">
        <v>24</v>
      </c>
      <c r="D3504" s="179">
        <v>124.66</v>
      </c>
      <c r="E3504" s="179">
        <v>21.07</v>
      </c>
      <c r="F3504" s="179">
        <v>145.72999999999999</v>
      </c>
      <c r="G3504" s="53">
        <v>9</v>
      </c>
    </row>
    <row r="3505" spans="1:7" ht="30">
      <c r="A3505" s="176" t="s">
        <v>7266</v>
      </c>
      <c r="B3505" s="177" t="s">
        <v>7267</v>
      </c>
      <c r="C3505" s="178" t="s">
        <v>24</v>
      </c>
      <c r="D3505" s="179">
        <v>448.45</v>
      </c>
      <c r="E3505" s="179">
        <v>62.48</v>
      </c>
      <c r="F3505" s="179">
        <v>510.93</v>
      </c>
      <c r="G3505" s="53">
        <v>9</v>
      </c>
    </row>
    <row r="3506" spans="1:7" ht="30">
      <c r="A3506" s="176" t="s">
        <v>7268</v>
      </c>
      <c r="B3506" s="177" t="s">
        <v>7269</v>
      </c>
      <c r="C3506" s="178" t="s">
        <v>24</v>
      </c>
      <c r="D3506" s="179">
        <v>349.28</v>
      </c>
      <c r="E3506" s="179">
        <v>65.84</v>
      </c>
      <c r="F3506" s="179">
        <v>415.12</v>
      </c>
      <c r="G3506" s="53">
        <v>9</v>
      </c>
    </row>
    <row r="3507" spans="1:7" ht="30">
      <c r="A3507" s="176" t="s">
        <v>7270</v>
      </c>
      <c r="B3507" s="177" t="s">
        <v>7271</v>
      </c>
      <c r="C3507" s="178" t="s">
        <v>24</v>
      </c>
      <c r="D3507" s="179">
        <v>424.09</v>
      </c>
      <c r="E3507" s="179">
        <v>65.84</v>
      </c>
      <c r="F3507" s="179">
        <v>489.93</v>
      </c>
      <c r="G3507" s="53">
        <v>9</v>
      </c>
    </row>
    <row r="3508" spans="1:7">
      <c r="A3508" s="176" t="s">
        <v>7272</v>
      </c>
      <c r="B3508" s="177" t="s">
        <v>7273</v>
      </c>
      <c r="C3508" s="178"/>
      <c r="D3508" s="179"/>
      <c r="E3508" s="179"/>
      <c r="F3508" s="179"/>
      <c r="G3508" s="53">
        <v>2</v>
      </c>
    </row>
    <row r="3509" spans="1:7">
      <c r="A3509" s="176" t="s">
        <v>7274</v>
      </c>
      <c r="B3509" s="177" t="s">
        <v>7275</v>
      </c>
      <c r="C3509" s="178"/>
      <c r="D3509" s="179"/>
      <c r="E3509" s="179"/>
      <c r="F3509" s="179"/>
      <c r="G3509" s="53">
        <v>5</v>
      </c>
    </row>
    <row r="3510" spans="1:7">
      <c r="A3510" s="176" t="s">
        <v>7276</v>
      </c>
      <c r="B3510" s="177" t="s">
        <v>7277</v>
      </c>
      <c r="C3510" s="178" t="s">
        <v>24</v>
      </c>
      <c r="D3510" s="179">
        <v>9710.19</v>
      </c>
      <c r="E3510" s="179">
        <v>116.96</v>
      </c>
      <c r="F3510" s="179">
        <v>9827.15</v>
      </c>
      <c r="G3510" s="53">
        <v>9</v>
      </c>
    </row>
    <row r="3511" spans="1:7">
      <c r="A3511" s="176" t="s">
        <v>7278</v>
      </c>
      <c r="B3511" s="177" t="s">
        <v>7279</v>
      </c>
      <c r="C3511" s="178" t="s">
        <v>24</v>
      </c>
      <c r="D3511" s="179">
        <v>11159.49</v>
      </c>
      <c r="E3511" s="179">
        <v>159.82</v>
      </c>
      <c r="F3511" s="179">
        <v>11319.31</v>
      </c>
      <c r="G3511" s="53">
        <v>9</v>
      </c>
    </row>
    <row r="3512" spans="1:7" ht="30">
      <c r="A3512" s="176" t="s">
        <v>7280</v>
      </c>
      <c r="B3512" s="177" t="s">
        <v>7281</v>
      </c>
      <c r="C3512" s="178" t="s">
        <v>24</v>
      </c>
      <c r="D3512" s="179">
        <v>1037.1099999999999</v>
      </c>
      <c r="E3512" s="179">
        <v>63.39</v>
      </c>
      <c r="F3512" s="179">
        <v>1100.5</v>
      </c>
      <c r="G3512" s="53">
        <v>9</v>
      </c>
    </row>
    <row r="3513" spans="1:7" ht="30">
      <c r="A3513" s="176" t="s">
        <v>7282</v>
      </c>
      <c r="B3513" s="177" t="s">
        <v>7283</v>
      </c>
      <c r="C3513" s="178" t="s">
        <v>24</v>
      </c>
      <c r="D3513" s="179">
        <v>1910.65</v>
      </c>
      <c r="E3513" s="179">
        <v>63.39</v>
      </c>
      <c r="F3513" s="179">
        <v>1974.04</v>
      </c>
      <c r="G3513" s="53">
        <v>9</v>
      </c>
    </row>
    <row r="3514" spans="1:7" ht="30">
      <c r="A3514" s="176" t="s">
        <v>7284</v>
      </c>
      <c r="B3514" s="177" t="s">
        <v>7285</v>
      </c>
      <c r="C3514" s="178" t="s">
        <v>24</v>
      </c>
      <c r="D3514" s="179">
        <v>2903.91</v>
      </c>
      <c r="E3514" s="179">
        <v>74.099999999999994</v>
      </c>
      <c r="F3514" s="179">
        <v>2978.01</v>
      </c>
      <c r="G3514" s="53">
        <v>9</v>
      </c>
    </row>
    <row r="3515" spans="1:7" ht="30">
      <c r="A3515" s="176" t="s">
        <v>7286</v>
      </c>
      <c r="B3515" s="177" t="s">
        <v>7287</v>
      </c>
      <c r="C3515" s="178" t="s">
        <v>24</v>
      </c>
      <c r="D3515" s="179">
        <v>5330.47</v>
      </c>
      <c r="E3515" s="179">
        <v>95.53</v>
      </c>
      <c r="F3515" s="179">
        <v>5426</v>
      </c>
      <c r="G3515" s="53">
        <v>9</v>
      </c>
    </row>
    <row r="3516" spans="1:7" ht="45">
      <c r="A3516" s="176" t="s">
        <v>430</v>
      </c>
      <c r="B3516" s="177" t="s">
        <v>431</v>
      </c>
      <c r="C3516" s="178" t="s">
        <v>24</v>
      </c>
      <c r="D3516" s="179">
        <v>6816.7</v>
      </c>
      <c r="E3516" s="179">
        <v>84.82</v>
      </c>
      <c r="F3516" s="179">
        <v>6901.52</v>
      </c>
      <c r="G3516" s="53">
        <v>9</v>
      </c>
    </row>
    <row r="3517" spans="1:7" ht="45">
      <c r="A3517" s="176" t="s">
        <v>7288</v>
      </c>
      <c r="B3517" s="177" t="s">
        <v>7289</v>
      </c>
      <c r="C3517" s="178" t="s">
        <v>24</v>
      </c>
      <c r="D3517" s="179">
        <v>14212</v>
      </c>
      <c r="E3517" s="179">
        <v>116.96</v>
      </c>
      <c r="F3517" s="179">
        <v>14328.96</v>
      </c>
      <c r="G3517" s="53">
        <v>9</v>
      </c>
    </row>
    <row r="3518" spans="1:7" ht="30">
      <c r="A3518" s="176" t="s">
        <v>344</v>
      </c>
      <c r="B3518" s="177" t="s">
        <v>345</v>
      </c>
      <c r="C3518" s="178" t="s">
        <v>24</v>
      </c>
      <c r="D3518" s="179">
        <v>891.1</v>
      </c>
      <c r="E3518" s="179">
        <v>74.099999999999994</v>
      </c>
      <c r="F3518" s="179">
        <v>965.2</v>
      </c>
      <c r="G3518" s="53">
        <v>9</v>
      </c>
    </row>
    <row r="3519" spans="1:7" ht="30">
      <c r="A3519" s="176" t="s">
        <v>472</v>
      </c>
      <c r="B3519" s="177" t="s">
        <v>473</v>
      </c>
      <c r="C3519" s="178" t="s">
        <v>24</v>
      </c>
      <c r="D3519" s="179">
        <v>554.63</v>
      </c>
      <c r="E3519" s="179">
        <v>74.099999999999994</v>
      </c>
      <c r="F3519" s="179">
        <v>628.73</v>
      </c>
      <c r="G3519" s="53">
        <v>9</v>
      </c>
    </row>
    <row r="3520" spans="1:7">
      <c r="A3520" s="176" t="s">
        <v>7290</v>
      </c>
      <c r="B3520" s="177" t="s">
        <v>7291</v>
      </c>
      <c r="C3520" s="178"/>
      <c r="D3520" s="179"/>
      <c r="E3520" s="179"/>
      <c r="F3520" s="179"/>
      <c r="G3520" s="53">
        <v>5</v>
      </c>
    </row>
    <row r="3521" spans="1:7" ht="30">
      <c r="A3521" s="176" t="s">
        <v>7292</v>
      </c>
      <c r="B3521" s="177" t="s">
        <v>7293</v>
      </c>
      <c r="C3521" s="178" t="s">
        <v>140</v>
      </c>
      <c r="D3521" s="179">
        <v>5269.64</v>
      </c>
      <c r="E3521" s="179">
        <v>74.099999999999994</v>
      </c>
      <c r="F3521" s="179">
        <v>5343.74</v>
      </c>
      <c r="G3521" s="53">
        <v>9</v>
      </c>
    </row>
    <row r="3522" spans="1:7" ht="30">
      <c r="A3522" s="176" t="s">
        <v>7294</v>
      </c>
      <c r="B3522" s="177" t="s">
        <v>7295</v>
      </c>
      <c r="C3522" s="178" t="s">
        <v>140</v>
      </c>
      <c r="D3522" s="179">
        <v>7384.97</v>
      </c>
      <c r="E3522" s="179">
        <v>74.099999999999994</v>
      </c>
      <c r="F3522" s="179">
        <v>7459.07</v>
      </c>
      <c r="G3522" s="53">
        <v>9</v>
      </c>
    </row>
    <row r="3523" spans="1:7" ht="30">
      <c r="A3523" s="176" t="s">
        <v>7296</v>
      </c>
      <c r="B3523" s="177" t="s">
        <v>7297</v>
      </c>
      <c r="C3523" s="178" t="s">
        <v>140</v>
      </c>
      <c r="D3523" s="179">
        <v>13388.3</v>
      </c>
      <c r="E3523" s="179">
        <v>74.099999999999994</v>
      </c>
      <c r="F3523" s="179">
        <v>13462.4</v>
      </c>
      <c r="G3523" s="53">
        <v>9</v>
      </c>
    </row>
    <row r="3524" spans="1:7">
      <c r="A3524" s="176" t="s">
        <v>7298</v>
      </c>
      <c r="B3524" s="177" t="s">
        <v>7299</v>
      </c>
      <c r="C3524" s="178"/>
      <c r="D3524" s="179"/>
      <c r="E3524" s="179"/>
      <c r="F3524" s="179"/>
      <c r="G3524" s="53">
        <v>5</v>
      </c>
    </row>
    <row r="3525" spans="1:7" ht="45">
      <c r="A3525" s="176" t="s">
        <v>7300</v>
      </c>
      <c r="B3525" s="177" t="s">
        <v>7301</v>
      </c>
      <c r="C3525" s="178" t="s">
        <v>23</v>
      </c>
      <c r="D3525" s="179">
        <v>18087.509999999998</v>
      </c>
      <c r="E3525" s="179">
        <v>3951.63</v>
      </c>
      <c r="F3525" s="179">
        <v>22039.14</v>
      </c>
      <c r="G3525" s="53">
        <v>9</v>
      </c>
    </row>
    <row r="3526" spans="1:7" ht="45">
      <c r="A3526" s="176" t="s">
        <v>7302</v>
      </c>
      <c r="B3526" s="177" t="s">
        <v>7303</v>
      </c>
      <c r="C3526" s="178" t="s">
        <v>23</v>
      </c>
      <c r="D3526" s="179">
        <v>34828.879999999997</v>
      </c>
      <c r="E3526" s="179">
        <v>8464.6299999999992</v>
      </c>
      <c r="F3526" s="179">
        <v>43293.51</v>
      </c>
      <c r="G3526" s="53">
        <v>9</v>
      </c>
    </row>
    <row r="3527" spans="1:7">
      <c r="A3527" s="176" t="s">
        <v>7304</v>
      </c>
      <c r="B3527" s="177" t="s">
        <v>7305</v>
      </c>
      <c r="C3527" s="178"/>
      <c r="D3527" s="179"/>
      <c r="E3527" s="179"/>
      <c r="F3527" s="179"/>
      <c r="G3527" s="53">
        <v>5</v>
      </c>
    </row>
    <row r="3528" spans="1:7">
      <c r="A3528" s="176" t="s">
        <v>346</v>
      </c>
      <c r="B3528" s="177" t="s">
        <v>347</v>
      </c>
      <c r="C3528" s="178" t="s">
        <v>24</v>
      </c>
      <c r="D3528" s="179">
        <v>91.97</v>
      </c>
      <c r="E3528" s="179">
        <v>15.8</v>
      </c>
      <c r="F3528" s="179">
        <v>107.77</v>
      </c>
      <c r="G3528" s="53">
        <v>9</v>
      </c>
    </row>
    <row r="3529" spans="1:7">
      <c r="A3529" s="176" t="s">
        <v>7306</v>
      </c>
      <c r="B3529" s="177" t="s">
        <v>7307</v>
      </c>
      <c r="C3529" s="178" t="s">
        <v>24</v>
      </c>
      <c r="D3529" s="179">
        <v>121.01</v>
      </c>
      <c r="E3529" s="179">
        <v>21.07</v>
      </c>
      <c r="F3529" s="179">
        <v>142.08000000000001</v>
      </c>
      <c r="G3529" s="53">
        <v>9</v>
      </c>
    </row>
    <row r="3530" spans="1:7">
      <c r="A3530" s="176" t="s">
        <v>7308</v>
      </c>
      <c r="B3530" s="177" t="s">
        <v>7309</v>
      </c>
      <c r="C3530" s="178" t="s">
        <v>24</v>
      </c>
      <c r="D3530" s="179">
        <v>232.8</v>
      </c>
      <c r="E3530" s="179">
        <v>23.7</v>
      </c>
      <c r="F3530" s="179">
        <v>256.5</v>
      </c>
      <c r="G3530" s="53">
        <v>9</v>
      </c>
    </row>
    <row r="3531" spans="1:7">
      <c r="A3531" s="176" t="s">
        <v>7310</v>
      </c>
      <c r="B3531" s="177" t="s">
        <v>7311</v>
      </c>
      <c r="C3531" s="178" t="s">
        <v>24</v>
      </c>
      <c r="D3531" s="179">
        <v>247.31</v>
      </c>
      <c r="E3531" s="179">
        <v>23.7</v>
      </c>
      <c r="F3531" s="179">
        <v>271.01</v>
      </c>
      <c r="G3531" s="53">
        <v>9</v>
      </c>
    </row>
    <row r="3532" spans="1:7">
      <c r="A3532" s="176" t="s">
        <v>7312</v>
      </c>
      <c r="B3532" s="177" t="s">
        <v>7313</v>
      </c>
      <c r="C3532" s="178" t="s">
        <v>24</v>
      </c>
      <c r="D3532" s="179">
        <v>317.8</v>
      </c>
      <c r="E3532" s="179">
        <v>31.6</v>
      </c>
      <c r="F3532" s="179">
        <v>349.4</v>
      </c>
      <c r="G3532" s="53">
        <v>9</v>
      </c>
    </row>
    <row r="3533" spans="1:7">
      <c r="A3533" s="176" t="s">
        <v>7314</v>
      </c>
      <c r="B3533" s="177" t="s">
        <v>7315</v>
      </c>
      <c r="C3533" s="178" t="s">
        <v>24</v>
      </c>
      <c r="D3533" s="179">
        <v>1525.48</v>
      </c>
      <c r="E3533" s="179">
        <v>23.7</v>
      </c>
      <c r="F3533" s="179">
        <v>1549.18</v>
      </c>
      <c r="G3533" s="53">
        <v>9</v>
      </c>
    </row>
    <row r="3534" spans="1:7">
      <c r="A3534" s="176" t="s">
        <v>7316</v>
      </c>
      <c r="B3534" s="177" t="s">
        <v>7317</v>
      </c>
      <c r="C3534" s="178" t="s">
        <v>24</v>
      </c>
      <c r="D3534" s="179">
        <v>2185.4</v>
      </c>
      <c r="E3534" s="179">
        <v>105.34</v>
      </c>
      <c r="F3534" s="179">
        <v>2290.7399999999998</v>
      </c>
      <c r="G3534" s="53">
        <v>9</v>
      </c>
    </row>
    <row r="3535" spans="1:7">
      <c r="A3535" s="176" t="s">
        <v>7318</v>
      </c>
      <c r="B3535" s="177" t="s">
        <v>7319</v>
      </c>
      <c r="C3535" s="178"/>
      <c r="D3535" s="179"/>
      <c r="E3535" s="179"/>
      <c r="F3535" s="179"/>
      <c r="G3535" s="53">
        <v>5</v>
      </c>
    </row>
    <row r="3536" spans="1:7">
      <c r="A3536" s="176" t="s">
        <v>7320</v>
      </c>
      <c r="B3536" s="177" t="s">
        <v>7321</v>
      </c>
      <c r="C3536" s="178" t="s">
        <v>24</v>
      </c>
      <c r="D3536" s="179"/>
      <c r="E3536" s="179">
        <v>64.290000000000006</v>
      </c>
      <c r="F3536" s="179">
        <v>64.290000000000006</v>
      </c>
      <c r="G3536" s="53">
        <v>9</v>
      </c>
    </row>
    <row r="3537" spans="1:7">
      <c r="A3537" s="176" t="s">
        <v>7322</v>
      </c>
      <c r="B3537" s="177" t="s">
        <v>7323</v>
      </c>
      <c r="C3537" s="178" t="s">
        <v>24</v>
      </c>
      <c r="D3537" s="179"/>
      <c r="E3537" s="179">
        <v>171.44</v>
      </c>
      <c r="F3537" s="179">
        <v>171.44</v>
      </c>
      <c r="G3537" s="53">
        <v>9</v>
      </c>
    </row>
    <row r="3538" spans="1:7">
      <c r="A3538" s="176" t="s">
        <v>7324</v>
      </c>
      <c r="B3538" s="177" t="s">
        <v>7325</v>
      </c>
      <c r="C3538" s="178" t="s">
        <v>24</v>
      </c>
      <c r="D3538" s="179"/>
      <c r="E3538" s="179">
        <v>385.74</v>
      </c>
      <c r="F3538" s="179">
        <v>385.74</v>
      </c>
      <c r="G3538" s="53">
        <v>9</v>
      </c>
    </row>
    <row r="3539" spans="1:7">
      <c r="A3539" s="176" t="s">
        <v>7326</v>
      </c>
      <c r="B3539" s="177" t="s">
        <v>7327</v>
      </c>
      <c r="C3539" s="178"/>
      <c r="D3539" s="179"/>
      <c r="E3539" s="179"/>
      <c r="F3539" s="179"/>
      <c r="G3539" s="53">
        <v>2</v>
      </c>
    </row>
    <row r="3540" spans="1:7">
      <c r="A3540" s="176" t="s">
        <v>7328</v>
      </c>
      <c r="B3540" s="177" t="s">
        <v>7329</v>
      </c>
      <c r="C3540" s="178"/>
      <c r="D3540" s="179"/>
      <c r="E3540" s="179"/>
      <c r="F3540" s="179"/>
      <c r="G3540" s="53">
        <v>5</v>
      </c>
    </row>
    <row r="3541" spans="1:7">
      <c r="A3541" s="176" t="s">
        <v>7330</v>
      </c>
      <c r="B3541" s="177" t="s">
        <v>7331</v>
      </c>
      <c r="C3541" s="178" t="s">
        <v>24</v>
      </c>
      <c r="D3541" s="179">
        <v>35.86</v>
      </c>
      <c r="E3541" s="179">
        <v>52.67</v>
      </c>
      <c r="F3541" s="179">
        <v>88.53</v>
      </c>
      <c r="G3541" s="53">
        <v>9</v>
      </c>
    </row>
    <row r="3542" spans="1:7">
      <c r="A3542" s="176" t="s">
        <v>7332</v>
      </c>
      <c r="B3542" s="177" t="s">
        <v>7333</v>
      </c>
      <c r="C3542" s="178" t="s">
        <v>24</v>
      </c>
      <c r="D3542" s="179">
        <v>48.92</v>
      </c>
      <c r="E3542" s="179">
        <v>52.67</v>
      </c>
      <c r="F3542" s="179">
        <v>101.59</v>
      </c>
      <c r="G3542" s="53">
        <v>9</v>
      </c>
    </row>
    <row r="3543" spans="1:7">
      <c r="A3543" s="176" t="s">
        <v>290</v>
      </c>
      <c r="B3543" s="177" t="s">
        <v>294</v>
      </c>
      <c r="C3543" s="178" t="s">
        <v>24</v>
      </c>
      <c r="D3543" s="179">
        <v>62.71</v>
      </c>
      <c r="E3543" s="179">
        <v>52.67</v>
      </c>
      <c r="F3543" s="179">
        <v>115.38</v>
      </c>
      <c r="G3543" s="53">
        <v>9</v>
      </c>
    </row>
    <row r="3544" spans="1:7">
      <c r="A3544" s="176" t="s">
        <v>7334</v>
      </c>
      <c r="B3544" s="177" t="s">
        <v>7335</v>
      </c>
      <c r="C3544" s="178" t="s">
        <v>24</v>
      </c>
      <c r="D3544" s="179">
        <v>72.069999999999993</v>
      </c>
      <c r="E3544" s="179">
        <v>52.67</v>
      </c>
      <c r="F3544" s="179">
        <v>124.74</v>
      </c>
      <c r="G3544" s="53">
        <v>9</v>
      </c>
    </row>
    <row r="3545" spans="1:7" ht="30">
      <c r="A3545" s="176" t="s">
        <v>7336</v>
      </c>
      <c r="B3545" s="177" t="s">
        <v>7337</v>
      </c>
      <c r="C3545" s="178" t="s">
        <v>24</v>
      </c>
      <c r="D3545" s="179">
        <v>76.349999999999994</v>
      </c>
      <c r="E3545" s="179">
        <v>52.67</v>
      </c>
      <c r="F3545" s="179">
        <v>129.02000000000001</v>
      </c>
      <c r="G3545" s="53">
        <v>9</v>
      </c>
    </row>
    <row r="3546" spans="1:7" ht="30">
      <c r="A3546" s="176" t="s">
        <v>7338</v>
      </c>
      <c r="B3546" s="177" t="s">
        <v>7339</v>
      </c>
      <c r="C3546" s="178" t="s">
        <v>24</v>
      </c>
      <c r="D3546" s="179">
        <v>107.07</v>
      </c>
      <c r="E3546" s="179">
        <v>52.67</v>
      </c>
      <c r="F3546" s="179">
        <v>159.74</v>
      </c>
      <c r="G3546" s="53">
        <v>9</v>
      </c>
    </row>
    <row r="3547" spans="1:7">
      <c r="A3547" s="176" t="s">
        <v>7340</v>
      </c>
      <c r="B3547" s="177" t="s">
        <v>7341</v>
      </c>
      <c r="C3547" s="178"/>
      <c r="D3547" s="179"/>
      <c r="E3547" s="179"/>
      <c r="F3547" s="179"/>
      <c r="G3547" s="53">
        <v>5</v>
      </c>
    </row>
    <row r="3548" spans="1:7">
      <c r="A3548" s="176" t="s">
        <v>354</v>
      </c>
      <c r="B3548" s="177" t="s">
        <v>355</v>
      </c>
      <c r="C3548" s="178" t="s">
        <v>24</v>
      </c>
      <c r="D3548" s="179">
        <v>116.12</v>
      </c>
      <c r="E3548" s="179">
        <v>238.34</v>
      </c>
      <c r="F3548" s="179">
        <v>354.46</v>
      </c>
      <c r="G3548" s="53">
        <v>9</v>
      </c>
    </row>
    <row r="3549" spans="1:7">
      <c r="A3549" s="176" t="s">
        <v>7342</v>
      </c>
      <c r="B3549" s="177" t="s">
        <v>7343</v>
      </c>
      <c r="C3549" s="178" t="s">
        <v>24</v>
      </c>
      <c r="D3549" s="179">
        <v>74.66</v>
      </c>
      <c r="E3549" s="179">
        <v>57.89</v>
      </c>
      <c r="F3549" s="179">
        <v>132.55000000000001</v>
      </c>
      <c r="G3549" s="53">
        <v>9</v>
      </c>
    </row>
    <row r="3550" spans="1:7" ht="30">
      <c r="A3550" s="176" t="s">
        <v>7344</v>
      </c>
      <c r="B3550" s="177" t="s">
        <v>7345</v>
      </c>
      <c r="C3550" s="178" t="s">
        <v>24</v>
      </c>
      <c r="D3550" s="179">
        <v>358.22</v>
      </c>
      <c r="E3550" s="179">
        <v>52.67</v>
      </c>
      <c r="F3550" s="179">
        <v>410.89</v>
      </c>
      <c r="G3550" s="53">
        <v>9</v>
      </c>
    </row>
    <row r="3551" spans="1:7">
      <c r="A3551" s="176" t="s">
        <v>7346</v>
      </c>
      <c r="B3551" s="177" t="s">
        <v>7347</v>
      </c>
      <c r="C3551" s="178"/>
      <c r="D3551" s="179"/>
      <c r="E3551" s="179"/>
      <c r="F3551" s="179"/>
      <c r="G3551" s="53">
        <v>5</v>
      </c>
    </row>
    <row r="3552" spans="1:7">
      <c r="A3552" s="176" t="s">
        <v>7348</v>
      </c>
      <c r="B3552" s="177" t="s">
        <v>7349</v>
      </c>
      <c r="C3552" s="178" t="s">
        <v>24</v>
      </c>
      <c r="D3552" s="179">
        <v>33.21</v>
      </c>
      <c r="E3552" s="179">
        <v>52.67</v>
      </c>
      <c r="F3552" s="179">
        <v>85.88</v>
      </c>
      <c r="G3552" s="53">
        <v>9</v>
      </c>
    </row>
    <row r="3553" spans="1:7">
      <c r="A3553" s="176" t="s">
        <v>7350</v>
      </c>
      <c r="B3553" s="177" t="s">
        <v>7351</v>
      </c>
      <c r="C3553" s="178"/>
      <c r="D3553" s="179"/>
      <c r="E3553" s="179"/>
      <c r="F3553" s="179"/>
      <c r="G3553" s="53">
        <v>5</v>
      </c>
    </row>
    <row r="3554" spans="1:7" ht="30">
      <c r="A3554" s="176" t="s">
        <v>7352</v>
      </c>
      <c r="B3554" s="177" t="s">
        <v>7353</v>
      </c>
      <c r="C3554" s="178" t="s">
        <v>24</v>
      </c>
      <c r="D3554" s="179">
        <v>139.94999999999999</v>
      </c>
      <c r="E3554" s="179">
        <v>63.21</v>
      </c>
      <c r="F3554" s="179">
        <v>203.16</v>
      </c>
      <c r="G3554" s="53">
        <v>9</v>
      </c>
    </row>
    <row r="3555" spans="1:7" ht="30">
      <c r="A3555" s="176" t="s">
        <v>7354</v>
      </c>
      <c r="B3555" s="177" t="s">
        <v>7355</v>
      </c>
      <c r="C3555" s="178" t="s">
        <v>24</v>
      </c>
      <c r="D3555" s="179">
        <v>542.11</v>
      </c>
      <c r="E3555" s="179">
        <v>79.010000000000005</v>
      </c>
      <c r="F3555" s="179">
        <v>621.12</v>
      </c>
      <c r="G3555" s="53">
        <v>9</v>
      </c>
    </row>
    <row r="3556" spans="1:7">
      <c r="A3556" s="176" t="s">
        <v>7356</v>
      </c>
      <c r="B3556" s="177" t="s">
        <v>7357</v>
      </c>
      <c r="C3556" s="178"/>
      <c r="D3556" s="179"/>
      <c r="E3556" s="179"/>
      <c r="F3556" s="179"/>
      <c r="G3556" s="53">
        <v>5</v>
      </c>
    </row>
    <row r="3557" spans="1:7">
      <c r="A3557" s="176" t="s">
        <v>7358</v>
      </c>
      <c r="B3557" s="177" t="s">
        <v>7359</v>
      </c>
      <c r="C3557" s="178" t="s">
        <v>24</v>
      </c>
      <c r="D3557" s="179">
        <v>14.21</v>
      </c>
      <c r="E3557" s="179">
        <v>3.16</v>
      </c>
      <c r="F3557" s="179">
        <v>17.37</v>
      </c>
      <c r="G3557" s="53">
        <v>9</v>
      </c>
    </row>
    <row r="3558" spans="1:7">
      <c r="A3558" s="176" t="s">
        <v>7360</v>
      </c>
      <c r="B3558" s="177" t="s">
        <v>7361</v>
      </c>
      <c r="C3558" s="178" t="s">
        <v>26</v>
      </c>
      <c r="D3558" s="179">
        <v>1085.1199999999999</v>
      </c>
      <c r="E3558" s="179">
        <v>34.479999999999997</v>
      </c>
      <c r="F3558" s="179">
        <v>1119.5999999999999</v>
      </c>
      <c r="G3558" s="53">
        <v>9</v>
      </c>
    </row>
    <row r="3559" spans="1:7">
      <c r="A3559" s="176" t="s">
        <v>7362</v>
      </c>
      <c r="B3559" s="177" t="s">
        <v>7363</v>
      </c>
      <c r="C3559" s="178" t="s">
        <v>24</v>
      </c>
      <c r="D3559" s="179">
        <v>10.48</v>
      </c>
      <c r="E3559" s="179">
        <v>3.16</v>
      </c>
      <c r="F3559" s="179">
        <v>13.64</v>
      </c>
      <c r="G3559" s="53">
        <v>9</v>
      </c>
    </row>
    <row r="3560" spans="1:7">
      <c r="A3560" s="176" t="s">
        <v>7364</v>
      </c>
      <c r="B3560" s="177" t="s">
        <v>7365</v>
      </c>
      <c r="C3560" s="178" t="s">
        <v>24</v>
      </c>
      <c r="D3560" s="179">
        <v>318.95</v>
      </c>
      <c r="E3560" s="179">
        <v>27.58</v>
      </c>
      <c r="F3560" s="179">
        <v>346.53</v>
      </c>
      <c r="G3560" s="53">
        <v>9</v>
      </c>
    </row>
    <row r="3561" spans="1:7">
      <c r="A3561" s="176" t="s">
        <v>7366</v>
      </c>
      <c r="B3561" s="177" t="s">
        <v>7367</v>
      </c>
      <c r="C3561" s="178" t="s">
        <v>24</v>
      </c>
      <c r="D3561" s="179">
        <v>31.55</v>
      </c>
      <c r="E3561" s="179">
        <v>3.16</v>
      </c>
      <c r="F3561" s="179">
        <v>34.71</v>
      </c>
      <c r="G3561" s="53">
        <v>9</v>
      </c>
    </row>
    <row r="3562" spans="1:7">
      <c r="A3562" s="176" t="s">
        <v>7368</v>
      </c>
      <c r="B3562" s="177" t="s">
        <v>7369</v>
      </c>
      <c r="C3562" s="178" t="s">
        <v>24</v>
      </c>
      <c r="D3562" s="179">
        <v>6.76</v>
      </c>
      <c r="E3562" s="179">
        <v>3.16</v>
      </c>
      <c r="F3562" s="179">
        <v>9.92</v>
      </c>
      <c r="G3562" s="53">
        <v>9</v>
      </c>
    </row>
    <row r="3563" spans="1:7">
      <c r="A3563" s="176" t="s">
        <v>7370</v>
      </c>
      <c r="B3563" s="177" t="s">
        <v>7371</v>
      </c>
      <c r="C3563" s="178" t="s">
        <v>26</v>
      </c>
      <c r="D3563" s="179">
        <v>1147.94</v>
      </c>
      <c r="E3563" s="179">
        <v>34.479999999999997</v>
      </c>
      <c r="F3563" s="179">
        <v>1182.42</v>
      </c>
      <c r="G3563" s="53">
        <v>9</v>
      </c>
    </row>
    <row r="3564" spans="1:7" ht="30">
      <c r="A3564" s="176" t="s">
        <v>7372</v>
      </c>
      <c r="B3564" s="177" t="s">
        <v>7373</v>
      </c>
      <c r="C3564" s="178" t="s">
        <v>26</v>
      </c>
      <c r="D3564" s="179">
        <v>1380.96</v>
      </c>
      <c r="E3564" s="179">
        <v>34.479999999999997</v>
      </c>
      <c r="F3564" s="179">
        <v>1415.44</v>
      </c>
      <c r="G3564" s="53">
        <v>9</v>
      </c>
    </row>
    <row r="3565" spans="1:7" ht="30">
      <c r="A3565" s="176" t="s">
        <v>7374</v>
      </c>
      <c r="B3565" s="177" t="s">
        <v>7375</v>
      </c>
      <c r="C3565" s="178" t="s">
        <v>24</v>
      </c>
      <c r="D3565" s="179">
        <v>82.3</v>
      </c>
      <c r="E3565" s="179">
        <v>17.239999999999998</v>
      </c>
      <c r="F3565" s="179">
        <v>99.54</v>
      </c>
      <c r="G3565" s="53">
        <v>9</v>
      </c>
    </row>
    <row r="3566" spans="1:7">
      <c r="A3566" s="176" t="s">
        <v>24685</v>
      </c>
      <c r="B3566" s="177" t="s">
        <v>24686</v>
      </c>
      <c r="C3566" s="178" t="s">
        <v>24</v>
      </c>
      <c r="D3566" s="179">
        <v>10.35</v>
      </c>
      <c r="E3566" s="179">
        <v>3.16</v>
      </c>
      <c r="F3566" s="179">
        <v>13.51</v>
      </c>
      <c r="G3566" s="53">
        <v>9</v>
      </c>
    </row>
    <row r="3567" spans="1:7">
      <c r="A3567" s="176" t="s">
        <v>24687</v>
      </c>
      <c r="B3567" s="177" t="s">
        <v>24688</v>
      </c>
      <c r="C3567" s="178" t="s">
        <v>24</v>
      </c>
      <c r="D3567" s="179">
        <v>22.19</v>
      </c>
      <c r="E3567" s="179">
        <v>3.16</v>
      </c>
      <c r="F3567" s="179">
        <v>25.35</v>
      </c>
      <c r="G3567" s="53">
        <v>9</v>
      </c>
    </row>
    <row r="3568" spans="1:7" ht="30">
      <c r="A3568" s="176" t="s">
        <v>7376</v>
      </c>
      <c r="B3568" s="177" t="s">
        <v>7377</v>
      </c>
      <c r="C3568" s="178" t="s">
        <v>24</v>
      </c>
      <c r="D3568" s="179">
        <v>3956.28</v>
      </c>
      <c r="E3568" s="179">
        <v>63.21</v>
      </c>
      <c r="F3568" s="179">
        <v>4019.49</v>
      </c>
      <c r="G3568" s="53">
        <v>9</v>
      </c>
    </row>
    <row r="3569" spans="1:7" ht="30">
      <c r="A3569" s="176" t="s">
        <v>7378</v>
      </c>
      <c r="B3569" s="177" t="s">
        <v>7379</v>
      </c>
      <c r="C3569" s="178" t="s">
        <v>24</v>
      </c>
      <c r="D3569" s="179">
        <v>5052.7</v>
      </c>
      <c r="E3569" s="179">
        <v>63.21</v>
      </c>
      <c r="F3569" s="179">
        <v>5115.91</v>
      </c>
      <c r="G3569" s="53">
        <v>9</v>
      </c>
    </row>
    <row r="3570" spans="1:7" ht="30">
      <c r="A3570" s="176" t="s">
        <v>7380</v>
      </c>
      <c r="B3570" s="177" t="s">
        <v>7381</v>
      </c>
      <c r="C3570" s="178" t="s">
        <v>24</v>
      </c>
      <c r="D3570" s="179">
        <v>375.19</v>
      </c>
      <c r="E3570" s="179">
        <v>71.290000000000006</v>
      </c>
      <c r="F3570" s="179">
        <v>446.48</v>
      </c>
      <c r="G3570" s="53">
        <v>9</v>
      </c>
    </row>
    <row r="3571" spans="1:7" ht="30">
      <c r="A3571" s="176" t="s">
        <v>7382</v>
      </c>
      <c r="B3571" s="177" t="s">
        <v>7383</v>
      </c>
      <c r="C3571" s="178" t="s">
        <v>24</v>
      </c>
      <c r="D3571" s="179">
        <v>412.22</v>
      </c>
      <c r="E3571" s="179">
        <v>71.290000000000006</v>
      </c>
      <c r="F3571" s="179">
        <v>483.51</v>
      </c>
      <c r="G3571" s="53">
        <v>9</v>
      </c>
    </row>
    <row r="3572" spans="1:7" ht="30">
      <c r="A3572" s="176" t="s">
        <v>7384</v>
      </c>
      <c r="B3572" s="177" t="s">
        <v>7385</v>
      </c>
      <c r="C3572" s="178" t="s">
        <v>24</v>
      </c>
      <c r="D3572" s="179">
        <v>494.2</v>
      </c>
      <c r="E3572" s="179">
        <v>71.290000000000006</v>
      </c>
      <c r="F3572" s="179">
        <v>565.49</v>
      </c>
      <c r="G3572" s="53">
        <v>9</v>
      </c>
    </row>
    <row r="3573" spans="1:7" ht="30">
      <c r="A3573" s="176" t="s">
        <v>7386</v>
      </c>
      <c r="B3573" s="177" t="s">
        <v>7387</v>
      </c>
      <c r="C3573" s="178" t="s">
        <v>24</v>
      </c>
      <c r="D3573" s="179">
        <v>123.18</v>
      </c>
      <c r="E3573" s="179">
        <v>71.290000000000006</v>
      </c>
      <c r="F3573" s="179">
        <v>194.47</v>
      </c>
      <c r="G3573" s="53">
        <v>9</v>
      </c>
    </row>
    <row r="3574" spans="1:7" ht="30">
      <c r="A3574" s="176" t="s">
        <v>7388</v>
      </c>
      <c r="B3574" s="177" t="s">
        <v>7389</v>
      </c>
      <c r="C3574" s="178" t="s">
        <v>24</v>
      </c>
      <c r="D3574" s="179">
        <v>184.21</v>
      </c>
      <c r="E3574" s="179">
        <v>71.290000000000006</v>
      </c>
      <c r="F3574" s="179">
        <v>255.5</v>
      </c>
      <c r="G3574" s="53">
        <v>9</v>
      </c>
    </row>
    <row r="3575" spans="1:7" ht="30">
      <c r="A3575" s="176" t="s">
        <v>7390</v>
      </c>
      <c r="B3575" s="177" t="s">
        <v>7391</v>
      </c>
      <c r="C3575" s="178" t="s">
        <v>24</v>
      </c>
      <c r="D3575" s="179">
        <v>323.98</v>
      </c>
      <c r="E3575" s="179">
        <v>71.290000000000006</v>
      </c>
      <c r="F3575" s="179">
        <v>395.27</v>
      </c>
      <c r="G3575" s="53">
        <v>9</v>
      </c>
    </row>
    <row r="3576" spans="1:7" ht="30">
      <c r="A3576" s="176" t="s">
        <v>7392</v>
      </c>
      <c r="B3576" s="177" t="s">
        <v>7393</v>
      </c>
      <c r="C3576" s="178" t="s">
        <v>24</v>
      </c>
      <c r="D3576" s="179">
        <v>372.18</v>
      </c>
      <c r="E3576" s="179">
        <v>71.290000000000006</v>
      </c>
      <c r="F3576" s="179">
        <v>443.47</v>
      </c>
      <c r="G3576" s="53">
        <v>9</v>
      </c>
    </row>
    <row r="3577" spans="1:7" ht="30">
      <c r="A3577" s="176" t="s">
        <v>7394</v>
      </c>
      <c r="B3577" s="177" t="s">
        <v>7395</v>
      </c>
      <c r="C3577" s="178" t="s">
        <v>24</v>
      </c>
      <c r="D3577" s="179">
        <v>331.53</v>
      </c>
      <c r="E3577" s="179">
        <v>71.290000000000006</v>
      </c>
      <c r="F3577" s="179">
        <v>402.82</v>
      </c>
      <c r="G3577" s="53">
        <v>9</v>
      </c>
    </row>
    <row r="3578" spans="1:7" ht="30">
      <c r="A3578" s="176" t="s">
        <v>7396</v>
      </c>
      <c r="B3578" s="177" t="s">
        <v>7397</v>
      </c>
      <c r="C3578" s="178" t="s">
        <v>24</v>
      </c>
      <c r="D3578" s="179">
        <v>1565.4</v>
      </c>
      <c r="E3578" s="179">
        <v>71.290000000000006</v>
      </c>
      <c r="F3578" s="179">
        <v>1636.69</v>
      </c>
      <c r="G3578" s="53">
        <v>9</v>
      </c>
    </row>
    <row r="3579" spans="1:7" ht="30">
      <c r="A3579" s="176" t="s">
        <v>7398</v>
      </c>
      <c r="B3579" s="177" t="s">
        <v>7399</v>
      </c>
      <c r="C3579" s="178" t="s">
        <v>23</v>
      </c>
      <c r="D3579" s="179">
        <v>1014.2</v>
      </c>
      <c r="E3579" s="179">
        <v>22.33</v>
      </c>
      <c r="F3579" s="179">
        <v>1036.53</v>
      </c>
      <c r="G3579" s="53">
        <v>9</v>
      </c>
    </row>
    <row r="3580" spans="1:7" ht="30">
      <c r="A3580" s="176" t="s">
        <v>7400</v>
      </c>
      <c r="B3580" s="177" t="s">
        <v>7401</v>
      </c>
      <c r="C3580" s="178" t="s">
        <v>23</v>
      </c>
      <c r="D3580" s="179">
        <v>1128.48</v>
      </c>
      <c r="E3580" s="179">
        <v>29.47</v>
      </c>
      <c r="F3580" s="179">
        <v>1157.95</v>
      </c>
      <c r="G3580" s="53">
        <v>9</v>
      </c>
    </row>
    <row r="3581" spans="1:7">
      <c r="A3581" s="176" t="s">
        <v>7402</v>
      </c>
      <c r="B3581" s="177" t="s">
        <v>7403</v>
      </c>
      <c r="C3581" s="178"/>
      <c r="D3581" s="179"/>
      <c r="E3581" s="179"/>
      <c r="F3581" s="179"/>
      <c r="G3581" s="53">
        <v>5</v>
      </c>
    </row>
    <row r="3582" spans="1:7">
      <c r="A3582" s="176" t="s">
        <v>7404</v>
      </c>
      <c r="B3582" s="177" t="s">
        <v>7405</v>
      </c>
      <c r="C3582" s="178" t="s">
        <v>24</v>
      </c>
      <c r="D3582" s="179">
        <v>425.18</v>
      </c>
      <c r="E3582" s="179">
        <v>52.67</v>
      </c>
      <c r="F3582" s="179">
        <v>477.85</v>
      </c>
      <c r="G3582" s="53">
        <v>9</v>
      </c>
    </row>
    <row r="3583" spans="1:7">
      <c r="A3583" s="176" t="s">
        <v>7406</v>
      </c>
      <c r="B3583" s="177" t="s">
        <v>7407</v>
      </c>
      <c r="C3583" s="178"/>
      <c r="D3583" s="179"/>
      <c r="E3583" s="179"/>
      <c r="F3583" s="179"/>
      <c r="G3583" s="53">
        <v>5</v>
      </c>
    </row>
    <row r="3584" spans="1:7">
      <c r="A3584" s="176" t="s">
        <v>7408</v>
      </c>
      <c r="B3584" s="177" t="s">
        <v>7409</v>
      </c>
      <c r="C3584" s="178" t="s">
        <v>23</v>
      </c>
      <c r="D3584" s="179">
        <v>450.27</v>
      </c>
      <c r="E3584" s="179">
        <v>11.88</v>
      </c>
      <c r="F3584" s="179">
        <v>462.15</v>
      </c>
      <c r="G3584" s="53">
        <v>9</v>
      </c>
    </row>
    <row r="3585" spans="1:7" ht="30">
      <c r="A3585" s="176" t="s">
        <v>7410</v>
      </c>
      <c r="B3585" s="177" t="s">
        <v>7411</v>
      </c>
      <c r="C3585" s="178" t="s">
        <v>23</v>
      </c>
      <c r="D3585" s="179">
        <v>259.05</v>
      </c>
      <c r="E3585" s="179">
        <v>11.88</v>
      </c>
      <c r="F3585" s="179">
        <v>270.93</v>
      </c>
      <c r="G3585" s="53">
        <v>9</v>
      </c>
    </row>
    <row r="3586" spans="1:7" ht="30">
      <c r="A3586" s="176" t="s">
        <v>7412</v>
      </c>
      <c r="B3586" s="177" t="s">
        <v>7413</v>
      </c>
      <c r="C3586" s="178" t="s">
        <v>23</v>
      </c>
      <c r="D3586" s="179">
        <v>347.7</v>
      </c>
      <c r="E3586" s="179">
        <v>11.88</v>
      </c>
      <c r="F3586" s="179">
        <v>359.58</v>
      </c>
      <c r="G3586" s="53">
        <v>9</v>
      </c>
    </row>
    <row r="3587" spans="1:7">
      <c r="A3587" s="176" t="s">
        <v>7414</v>
      </c>
      <c r="B3587" s="177" t="s">
        <v>7415</v>
      </c>
      <c r="C3587" s="178"/>
      <c r="D3587" s="179"/>
      <c r="E3587" s="179"/>
      <c r="F3587" s="179"/>
      <c r="G3587" s="53">
        <v>5</v>
      </c>
    </row>
    <row r="3588" spans="1:7">
      <c r="A3588" s="176" t="s">
        <v>7416</v>
      </c>
      <c r="B3588" s="177" t="s">
        <v>7417</v>
      </c>
      <c r="C3588" s="178" t="s">
        <v>24</v>
      </c>
      <c r="D3588" s="179">
        <v>1903.59</v>
      </c>
      <c r="E3588" s="179">
        <v>1701.44</v>
      </c>
      <c r="F3588" s="179">
        <v>3605.03</v>
      </c>
      <c r="G3588" s="53">
        <v>9</v>
      </c>
    </row>
    <row r="3589" spans="1:7">
      <c r="A3589" s="176" t="s">
        <v>7418</v>
      </c>
      <c r="B3589" s="177" t="s">
        <v>7419</v>
      </c>
      <c r="C3589" s="178" t="s">
        <v>24</v>
      </c>
      <c r="D3589" s="179">
        <v>3218.34</v>
      </c>
      <c r="E3589" s="179">
        <v>2644.43</v>
      </c>
      <c r="F3589" s="179">
        <v>5862.77</v>
      </c>
      <c r="G3589" s="53">
        <v>9</v>
      </c>
    </row>
    <row r="3590" spans="1:7">
      <c r="A3590" s="176" t="s">
        <v>7420</v>
      </c>
      <c r="B3590" s="177" t="s">
        <v>7421</v>
      </c>
      <c r="C3590" s="178" t="s">
        <v>24</v>
      </c>
      <c r="D3590" s="179">
        <v>4478.47</v>
      </c>
      <c r="E3590" s="179">
        <v>3580.59</v>
      </c>
      <c r="F3590" s="179">
        <v>8059.06</v>
      </c>
      <c r="G3590" s="53">
        <v>9</v>
      </c>
    </row>
    <row r="3591" spans="1:7">
      <c r="A3591" s="176" t="s">
        <v>7422</v>
      </c>
      <c r="B3591" s="177" t="s">
        <v>7423</v>
      </c>
      <c r="C3591" s="178" t="s">
        <v>24</v>
      </c>
      <c r="D3591" s="179">
        <v>1265.6500000000001</v>
      </c>
      <c r="E3591" s="179">
        <v>1679.11</v>
      </c>
      <c r="F3591" s="179">
        <v>2944.76</v>
      </c>
      <c r="G3591" s="53">
        <v>9</v>
      </c>
    </row>
    <row r="3592" spans="1:7">
      <c r="A3592" s="176" t="s">
        <v>7424</v>
      </c>
      <c r="B3592" s="177" t="s">
        <v>7425</v>
      </c>
      <c r="C3592" s="178" t="s">
        <v>24</v>
      </c>
      <c r="D3592" s="179">
        <v>3946.68</v>
      </c>
      <c r="E3592" s="179">
        <v>2879.25</v>
      </c>
      <c r="F3592" s="179">
        <v>6825.93</v>
      </c>
      <c r="G3592" s="53">
        <v>9</v>
      </c>
    </row>
    <row r="3593" spans="1:7" ht="30">
      <c r="A3593" s="176" t="s">
        <v>7426</v>
      </c>
      <c r="B3593" s="177" t="s">
        <v>7427</v>
      </c>
      <c r="C3593" s="178" t="s">
        <v>23</v>
      </c>
      <c r="D3593" s="179">
        <v>313.52999999999997</v>
      </c>
      <c r="E3593" s="179">
        <v>418.28</v>
      </c>
      <c r="F3593" s="179">
        <v>731.81</v>
      </c>
      <c r="G3593" s="53">
        <v>9</v>
      </c>
    </row>
    <row r="3594" spans="1:7">
      <c r="A3594" s="176" t="s">
        <v>7428</v>
      </c>
      <c r="B3594" s="177" t="s">
        <v>7429</v>
      </c>
      <c r="C3594" s="178" t="s">
        <v>24</v>
      </c>
      <c r="D3594" s="179">
        <v>2409.17</v>
      </c>
      <c r="E3594" s="179">
        <v>2666.42</v>
      </c>
      <c r="F3594" s="179">
        <v>5075.59</v>
      </c>
      <c r="G3594" s="53">
        <v>9</v>
      </c>
    </row>
    <row r="3595" spans="1:7">
      <c r="A3595" s="176" t="s">
        <v>7430</v>
      </c>
      <c r="B3595" s="177" t="s">
        <v>7431</v>
      </c>
      <c r="C3595" s="178"/>
      <c r="D3595" s="179"/>
      <c r="E3595" s="179"/>
      <c r="F3595" s="179"/>
      <c r="G3595" s="53">
        <v>5</v>
      </c>
    </row>
    <row r="3596" spans="1:7" ht="30">
      <c r="A3596" s="176" t="s">
        <v>7432</v>
      </c>
      <c r="B3596" s="177" t="s">
        <v>7433</v>
      </c>
      <c r="C3596" s="178" t="s">
        <v>24</v>
      </c>
      <c r="D3596" s="179">
        <v>3944.19</v>
      </c>
      <c r="E3596" s="179">
        <v>3346.96</v>
      </c>
      <c r="F3596" s="179">
        <v>7291.15</v>
      </c>
      <c r="G3596" s="53">
        <v>9</v>
      </c>
    </row>
    <row r="3597" spans="1:7" ht="30">
      <c r="A3597" s="176" t="s">
        <v>7434</v>
      </c>
      <c r="B3597" s="177" t="s">
        <v>7435</v>
      </c>
      <c r="C3597" s="178" t="s">
        <v>24</v>
      </c>
      <c r="D3597" s="179">
        <v>6507.7</v>
      </c>
      <c r="E3597" s="179">
        <v>5440.12</v>
      </c>
      <c r="F3597" s="179">
        <v>11947.82</v>
      </c>
      <c r="G3597" s="53">
        <v>9</v>
      </c>
    </row>
    <row r="3598" spans="1:7" ht="30">
      <c r="A3598" s="176" t="s">
        <v>7436</v>
      </c>
      <c r="B3598" s="177" t="s">
        <v>7437</v>
      </c>
      <c r="C3598" s="178" t="s">
        <v>24</v>
      </c>
      <c r="D3598" s="179">
        <v>9281.7999999999993</v>
      </c>
      <c r="E3598" s="179">
        <v>7184.23</v>
      </c>
      <c r="F3598" s="179">
        <v>16466.03</v>
      </c>
      <c r="G3598" s="53">
        <v>9</v>
      </c>
    </row>
    <row r="3599" spans="1:7" ht="30">
      <c r="A3599" s="176" t="s">
        <v>7438</v>
      </c>
      <c r="B3599" s="177" t="s">
        <v>7439</v>
      </c>
      <c r="C3599" s="178" t="s">
        <v>24</v>
      </c>
      <c r="D3599" s="179">
        <v>14255.92</v>
      </c>
      <c r="E3599" s="179">
        <v>8954.8799999999992</v>
      </c>
      <c r="F3599" s="179">
        <v>23210.799999999999</v>
      </c>
      <c r="G3599" s="53">
        <v>9</v>
      </c>
    </row>
    <row r="3600" spans="1:7">
      <c r="A3600" s="176" t="s">
        <v>7440</v>
      </c>
      <c r="B3600" s="177" t="s">
        <v>7441</v>
      </c>
      <c r="C3600" s="178"/>
      <c r="D3600" s="179"/>
      <c r="E3600" s="179"/>
      <c r="F3600" s="179"/>
      <c r="G3600" s="53">
        <v>5</v>
      </c>
    </row>
    <row r="3601" spans="1:7" ht="30">
      <c r="A3601" s="176" t="s">
        <v>7442</v>
      </c>
      <c r="B3601" s="177" t="s">
        <v>7443</v>
      </c>
      <c r="C3601" s="178" t="s">
        <v>24</v>
      </c>
      <c r="D3601" s="179">
        <v>2724.41</v>
      </c>
      <c r="E3601" s="179">
        <v>1674.64</v>
      </c>
      <c r="F3601" s="179">
        <v>4399.05</v>
      </c>
      <c r="G3601" s="53">
        <v>9</v>
      </c>
    </row>
    <row r="3602" spans="1:7" ht="30">
      <c r="A3602" s="176" t="s">
        <v>7444</v>
      </c>
      <c r="B3602" s="177" t="s">
        <v>7445</v>
      </c>
      <c r="C3602" s="178" t="s">
        <v>24</v>
      </c>
      <c r="D3602" s="179">
        <v>7607.31</v>
      </c>
      <c r="E3602" s="179">
        <v>2501.2399999999998</v>
      </c>
      <c r="F3602" s="179">
        <v>10108.549999999999</v>
      </c>
      <c r="G3602" s="53">
        <v>9</v>
      </c>
    </row>
    <row r="3603" spans="1:7" ht="30">
      <c r="A3603" s="176" t="s">
        <v>7446</v>
      </c>
      <c r="B3603" s="177" t="s">
        <v>7447</v>
      </c>
      <c r="C3603" s="178" t="s">
        <v>24</v>
      </c>
      <c r="D3603" s="179">
        <v>11418.52</v>
      </c>
      <c r="E3603" s="179">
        <v>5002.4799999999996</v>
      </c>
      <c r="F3603" s="179">
        <v>16421</v>
      </c>
      <c r="G3603" s="53">
        <v>9</v>
      </c>
    </row>
    <row r="3604" spans="1:7">
      <c r="A3604" s="176" t="s">
        <v>7448</v>
      </c>
      <c r="B3604" s="177" t="s">
        <v>7449</v>
      </c>
      <c r="C3604" s="178" t="s">
        <v>23</v>
      </c>
      <c r="D3604" s="179">
        <v>1553.85</v>
      </c>
      <c r="E3604" s="179">
        <v>832.42</v>
      </c>
      <c r="F3604" s="179">
        <v>2386.27</v>
      </c>
      <c r="G3604" s="53">
        <v>9</v>
      </c>
    </row>
    <row r="3605" spans="1:7" ht="30">
      <c r="A3605" s="176" t="s">
        <v>7450</v>
      </c>
      <c r="B3605" s="177" t="s">
        <v>7451</v>
      </c>
      <c r="C3605" s="178" t="s">
        <v>24</v>
      </c>
      <c r="D3605" s="179">
        <v>1125.27</v>
      </c>
      <c r="E3605" s="179">
        <v>47.52</v>
      </c>
      <c r="F3605" s="179">
        <v>1172.79</v>
      </c>
      <c r="G3605" s="53">
        <v>9</v>
      </c>
    </row>
    <row r="3606" spans="1:7">
      <c r="A3606" s="176" t="s">
        <v>7452</v>
      </c>
      <c r="B3606" s="177" t="s">
        <v>7453</v>
      </c>
      <c r="C3606" s="178"/>
      <c r="D3606" s="179"/>
      <c r="E3606" s="179"/>
      <c r="F3606" s="179"/>
      <c r="G3606" s="53">
        <v>5</v>
      </c>
    </row>
    <row r="3607" spans="1:7">
      <c r="A3607" s="176" t="s">
        <v>7454</v>
      </c>
      <c r="B3607" s="177" t="s">
        <v>7455</v>
      </c>
      <c r="C3607" s="178" t="s">
        <v>23</v>
      </c>
      <c r="D3607" s="179">
        <v>379.46</v>
      </c>
      <c r="E3607" s="179">
        <v>34.479999999999997</v>
      </c>
      <c r="F3607" s="179">
        <v>413.94</v>
      </c>
      <c r="G3607" s="53">
        <v>9</v>
      </c>
    </row>
    <row r="3608" spans="1:7">
      <c r="A3608" s="176" t="s">
        <v>7456</v>
      </c>
      <c r="B3608" s="177" t="s">
        <v>7457</v>
      </c>
      <c r="C3608" s="178" t="s">
        <v>23</v>
      </c>
      <c r="D3608" s="179">
        <v>586.08000000000004</v>
      </c>
      <c r="E3608" s="179">
        <v>51.72</v>
      </c>
      <c r="F3608" s="179">
        <v>637.79999999999995</v>
      </c>
      <c r="G3608" s="53">
        <v>9</v>
      </c>
    </row>
    <row r="3609" spans="1:7">
      <c r="A3609" s="176" t="s">
        <v>7458</v>
      </c>
      <c r="B3609" s="177" t="s">
        <v>7459</v>
      </c>
      <c r="C3609" s="178" t="s">
        <v>23</v>
      </c>
      <c r="D3609" s="179">
        <v>611.01</v>
      </c>
      <c r="E3609" s="179">
        <v>68.95</v>
      </c>
      <c r="F3609" s="179">
        <v>679.96</v>
      </c>
      <c r="G3609" s="53">
        <v>9</v>
      </c>
    </row>
    <row r="3610" spans="1:7">
      <c r="A3610" s="176" t="s">
        <v>7460</v>
      </c>
      <c r="B3610" s="177" t="s">
        <v>7461</v>
      </c>
      <c r="C3610" s="178" t="s">
        <v>23</v>
      </c>
      <c r="D3610" s="179">
        <v>990.81</v>
      </c>
      <c r="E3610" s="179">
        <v>86.19</v>
      </c>
      <c r="F3610" s="179">
        <v>1077</v>
      </c>
      <c r="G3610" s="53">
        <v>9</v>
      </c>
    </row>
    <row r="3611" spans="1:7">
      <c r="A3611" s="176" t="s">
        <v>7462</v>
      </c>
      <c r="B3611" s="177" t="s">
        <v>7463</v>
      </c>
      <c r="C3611" s="178" t="s">
        <v>23</v>
      </c>
      <c r="D3611" s="179">
        <v>1553.38</v>
      </c>
      <c r="E3611" s="179">
        <v>103.43</v>
      </c>
      <c r="F3611" s="179">
        <v>1656.81</v>
      </c>
      <c r="G3611" s="53">
        <v>9</v>
      </c>
    </row>
    <row r="3612" spans="1:7">
      <c r="A3612" s="176" t="s">
        <v>7464</v>
      </c>
      <c r="B3612" s="177" t="s">
        <v>7465</v>
      </c>
      <c r="C3612" s="178" t="s">
        <v>23</v>
      </c>
      <c r="D3612" s="179">
        <v>3047.98</v>
      </c>
      <c r="E3612" s="179">
        <v>172.38</v>
      </c>
      <c r="F3612" s="179">
        <v>3220.36</v>
      </c>
      <c r="G3612" s="53">
        <v>9</v>
      </c>
    </row>
    <row r="3613" spans="1:7">
      <c r="A3613" s="176" t="s">
        <v>7466</v>
      </c>
      <c r="B3613" s="177" t="s">
        <v>7467</v>
      </c>
      <c r="C3613" s="178"/>
      <c r="D3613" s="179"/>
      <c r="E3613" s="179"/>
      <c r="F3613" s="179"/>
      <c r="G3613" s="53">
        <v>5</v>
      </c>
    </row>
    <row r="3614" spans="1:7">
      <c r="A3614" s="176" t="s">
        <v>7468</v>
      </c>
      <c r="B3614" s="177" t="s">
        <v>7469</v>
      </c>
      <c r="C3614" s="178" t="s">
        <v>24</v>
      </c>
      <c r="D3614" s="179">
        <v>453.01</v>
      </c>
      <c r="E3614" s="179">
        <v>21.07</v>
      </c>
      <c r="F3614" s="179">
        <v>474.08</v>
      </c>
      <c r="G3614" s="53">
        <v>9</v>
      </c>
    </row>
    <row r="3615" spans="1:7" ht="30">
      <c r="A3615" s="176" t="s">
        <v>7470</v>
      </c>
      <c r="B3615" s="177" t="s">
        <v>7471</v>
      </c>
      <c r="C3615" s="178" t="s">
        <v>24</v>
      </c>
      <c r="D3615" s="179">
        <v>218.74</v>
      </c>
      <c r="E3615" s="179">
        <v>26.34</v>
      </c>
      <c r="F3615" s="179">
        <v>245.08</v>
      </c>
      <c r="G3615" s="53">
        <v>9</v>
      </c>
    </row>
    <row r="3616" spans="1:7">
      <c r="A3616" s="176" t="s">
        <v>7472</v>
      </c>
      <c r="B3616" s="177" t="s">
        <v>7473</v>
      </c>
      <c r="C3616" s="178"/>
      <c r="D3616" s="179"/>
      <c r="E3616" s="179"/>
      <c r="F3616" s="179"/>
      <c r="G3616" s="53">
        <v>2</v>
      </c>
    </row>
    <row r="3617" spans="1:7">
      <c r="A3617" s="176" t="s">
        <v>7474</v>
      </c>
      <c r="B3617" s="177" t="s">
        <v>7475</v>
      </c>
      <c r="C3617" s="178"/>
      <c r="D3617" s="179"/>
      <c r="E3617" s="179"/>
      <c r="F3617" s="179"/>
      <c r="G3617" s="53">
        <v>5</v>
      </c>
    </row>
    <row r="3618" spans="1:7" ht="30">
      <c r="A3618" s="176" t="s">
        <v>7476</v>
      </c>
      <c r="B3618" s="177" t="s">
        <v>7477</v>
      </c>
      <c r="C3618" s="178" t="s">
        <v>24</v>
      </c>
      <c r="D3618" s="179">
        <v>952.53</v>
      </c>
      <c r="E3618" s="179">
        <v>184.35</v>
      </c>
      <c r="F3618" s="179">
        <v>1136.8800000000001</v>
      </c>
      <c r="G3618" s="53">
        <v>9</v>
      </c>
    </row>
    <row r="3619" spans="1:7">
      <c r="A3619" s="176" t="s">
        <v>7478</v>
      </c>
      <c r="B3619" s="177" t="s">
        <v>7479</v>
      </c>
      <c r="C3619" s="178" t="s">
        <v>24</v>
      </c>
      <c r="D3619" s="179">
        <v>369.48</v>
      </c>
      <c r="E3619" s="179">
        <v>184.35</v>
      </c>
      <c r="F3619" s="179">
        <v>553.83000000000004</v>
      </c>
      <c r="G3619" s="53">
        <v>9</v>
      </c>
    </row>
    <row r="3620" spans="1:7">
      <c r="A3620" s="176" t="s">
        <v>7480</v>
      </c>
      <c r="B3620" s="177" t="s">
        <v>7481</v>
      </c>
      <c r="C3620" s="178" t="s">
        <v>23</v>
      </c>
      <c r="D3620" s="179">
        <v>20.010000000000002</v>
      </c>
      <c r="E3620" s="179">
        <v>5.26</v>
      </c>
      <c r="F3620" s="179">
        <v>25.27</v>
      </c>
      <c r="G3620" s="53">
        <v>9</v>
      </c>
    </row>
    <row r="3621" spans="1:7" ht="30">
      <c r="A3621" s="176" t="s">
        <v>547</v>
      </c>
      <c r="B3621" s="177" t="s">
        <v>548</v>
      </c>
      <c r="C3621" s="178" t="s">
        <v>24</v>
      </c>
      <c r="D3621" s="179">
        <v>73.13</v>
      </c>
      <c r="E3621" s="179">
        <v>15.8</v>
      </c>
      <c r="F3621" s="179">
        <v>88.93</v>
      </c>
      <c r="G3621" s="53">
        <v>9</v>
      </c>
    </row>
    <row r="3622" spans="1:7">
      <c r="A3622" s="176" t="s">
        <v>7482</v>
      </c>
      <c r="B3622" s="177" t="s">
        <v>7483</v>
      </c>
      <c r="C3622" s="178" t="s">
        <v>23</v>
      </c>
      <c r="D3622" s="179">
        <v>30.26</v>
      </c>
      <c r="E3622" s="179">
        <v>5.26</v>
      </c>
      <c r="F3622" s="179">
        <v>35.520000000000003</v>
      </c>
      <c r="G3622" s="53">
        <v>9</v>
      </c>
    </row>
    <row r="3623" spans="1:7" ht="30">
      <c r="A3623" s="176" t="s">
        <v>7484</v>
      </c>
      <c r="B3623" s="177" t="s">
        <v>7485</v>
      </c>
      <c r="C3623" s="178" t="s">
        <v>24</v>
      </c>
      <c r="D3623" s="179">
        <v>228.61</v>
      </c>
      <c r="E3623" s="179">
        <v>5.26</v>
      </c>
      <c r="F3623" s="179">
        <v>233.87</v>
      </c>
      <c r="G3623" s="53">
        <v>9</v>
      </c>
    </row>
    <row r="3624" spans="1:7" ht="45">
      <c r="A3624" s="176" t="s">
        <v>7486</v>
      </c>
      <c r="B3624" s="177" t="s">
        <v>7487</v>
      </c>
      <c r="C3624" s="178" t="s">
        <v>24</v>
      </c>
      <c r="D3624" s="179">
        <v>3906.95</v>
      </c>
      <c r="E3624" s="179">
        <v>289.69</v>
      </c>
      <c r="F3624" s="179">
        <v>4196.6400000000003</v>
      </c>
      <c r="G3624" s="53">
        <v>9</v>
      </c>
    </row>
    <row r="3625" spans="1:7">
      <c r="A3625" s="176" t="s">
        <v>7488</v>
      </c>
      <c r="B3625" s="177" t="s">
        <v>7489</v>
      </c>
      <c r="C3625" s="178" t="s">
        <v>24</v>
      </c>
      <c r="D3625" s="179">
        <v>65.400000000000006</v>
      </c>
      <c r="E3625" s="179">
        <v>5.26</v>
      </c>
      <c r="F3625" s="179">
        <v>70.66</v>
      </c>
      <c r="G3625" s="53">
        <v>9</v>
      </c>
    </row>
    <row r="3626" spans="1:7">
      <c r="A3626" s="176" t="s">
        <v>7490</v>
      </c>
      <c r="B3626" s="177" t="s">
        <v>7491</v>
      </c>
      <c r="C3626" s="178" t="s">
        <v>24</v>
      </c>
      <c r="D3626" s="179">
        <v>89.52</v>
      </c>
      <c r="E3626" s="179">
        <v>5.26</v>
      </c>
      <c r="F3626" s="179">
        <v>94.78</v>
      </c>
      <c r="G3626" s="53">
        <v>9</v>
      </c>
    </row>
    <row r="3627" spans="1:7">
      <c r="A3627" s="176" t="s">
        <v>7492</v>
      </c>
      <c r="B3627" s="177" t="s">
        <v>7493</v>
      </c>
      <c r="C3627" s="178" t="s">
        <v>24</v>
      </c>
      <c r="D3627" s="179">
        <v>2089.25</v>
      </c>
      <c r="E3627" s="179">
        <v>67.599999999999994</v>
      </c>
      <c r="F3627" s="179">
        <v>2156.85</v>
      </c>
      <c r="G3627" s="53">
        <v>9</v>
      </c>
    </row>
    <row r="3628" spans="1:7">
      <c r="A3628" s="176" t="s">
        <v>7494</v>
      </c>
      <c r="B3628" s="177" t="s">
        <v>7495</v>
      </c>
      <c r="C3628" s="178" t="s">
        <v>24</v>
      </c>
      <c r="D3628" s="179">
        <v>111.22</v>
      </c>
      <c r="E3628" s="179">
        <v>5.26</v>
      </c>
      <c r="F3628" s="179">
        <v>116.48</v>
      </c>
      <c r="G3628" s="53">
        <v>9</v>
      </c>
    </row>
    <row r="3629" spans="1:7">
      <c r="A3629" s="176" t="s">
        <v>7496</v>
      </c>
      <c r="B3629" s="177" t="s">
        <v>7497</v>
      </c>
      <c r="C3629" s="178" t="s">
        <v>24</v>
      </c>
      <c r="D3629" s="179">
        <v>86.4</v>
      </c>
      <c r="E3629" s="179">
        <v>5.26</v>
      </c>
      <c r="F3629" s="179">
        <v>91.66</v>
      </c>
      <c r="G3629" s="53">
        <v>9</v>
      </c>
    </row>
    <row r="3630" spans="1:7">
      <c r="A3630" s="176" t="s">
        <v>7498</v>
      </c>
      <c r="B3630" s="177" t="s">
        <v>7499</v>
      </c>
      <c r="C3630" s="178" t="s">
        <v>24</v>
      </c>
      <c r="D3630" s="179">
        <v>17.86</v>
      </c>
      <c r="E3630" s="179">
        <v>0.71</v>
      </c>
      <c r="F3630" s="179">
        <v>18.57</v>
      </c>
      <c r="G3630" s="53">
        <v>9</v>
      </c>
    </row>
    <row r="3631" spans="1:7">
      <c r="A3631" s="176" t="s">
        <v>7500</v>
      </c>
      <c r="B3631" s="177" t="s">
        <v>7501</v>
      </c>
      <c r="C3631" s="178" t="s">
        <v>24</v>
      </c>
      <c r="D3631" s="179">
        <v>158.97</v>
      </c>
      <c r="E3631" s="179">
        <v>5.26</v>
      </c>
      <c r="F3631" s="179">
        <v>164.23</v>
      </c>
      <c r="G3631" s="53">
        <v>9</v>
      </c>
    </row>
    <row r="3632" spans="1:7" ht="30">
      <c r="A3632" s="176" t="s">
        <v>7502</v>
      </c>
      <c r="B3632" s="177" t="s">
        <v>7503</v>
      </c>
      <c r="C3632" s="178" t="s">
        <v>24</v>
      </c>
      <c r="D3632" s="179">
        <v>1936.41</v>
      </c>
      <c r="E3632" s="179">
        <v>273.89</v>
      </c>
      <c r="F3632" s="179">
        <v>2210.3000000000002</v>
      </c>
      <c r="G3632" s="53">
        <v>9</v>
      </c>
    </row>
    <row r="3633" spans="1:7" ht="30">
      <c r="A3633" s="176" t="s">
        <v>543</v>
      </c>
      <c r="B3633" s="177" t="s">
        <v>544</v>
      </c>
      <c r="C3633" s="178" t="s">
        <v>24</v>
      </c>
      <c r="D3633" s="179">
        <v>2494.85</v>
      </c>
      <c r="E3633" s="179">
        <v>273.89</v>
      </c>
      <c r="F3633" s="179">
        <v>2768.74</v>
      </c>
      <c r="G3633" s="53">
        <v>9</v>
      </c>
    </row>
    <row r="3634" spans="1:7" ht="30">
      <c r="A3634" s="176" t="s">
        <v>7504</v>
      </c>
      <c r="B3634" s="177" t="s">
        <v>7505</v>
      </c>
      <c r="C3634" s="178" t="s">
        <v>24</v>
      </c>
      <c r="D3634" s="179">
        <v>2855.87</v>
      </c>
      <c r="E3634" s="179">
        <v>857.64</v>
      </c>
      <c r="F3634" s="179">
        <v>3713.51</v>
      </c>
      <c r="G3634" s="53">
        <v>9</v>
      </c>
    </row>
    <row r="3635" spans="1:7">
      <c r="A3635" s="176" t="s">
        <v>7506</v>
      </c>
      <c r="B3635" s="177" t="s">
        <v>7507</v>
      </c>
      <c r="C3635" s="178"/>
      <c r="D3635" s="179"/>
      <c r="E3635" s="179"/>
      <c r="F3635" s="179"/>
      <c r="G3635" s="53">
        <v>5</v>
      </c>
    </row>
    <row r="3636" spans="1:7" ht="30">
      <c r="A3636" s="176" t="s">
        <v>7508</v>
      </c>
      <c r="B3636" s="177" t="s">
        <v>7509</v>
      </c>
      <c r="C3636" s="178" t="s">
        <v>24</v>
      </c>
      <c r="D3636" s="179">
        <v>30.42</v>
      </c>
      <c r="E3636" s="179">
        <v>18.53</v>
      </c>
      <c r="F3636" s="179">
        <v>48.95</v>
      </c>
      <c r="G3636" s="53">
        <v>9</v>
      </c>
    </row>
    <row r="3637" spans="1:7">
      <c r="A3637" s="176" t="s">
        <v>7510</v>
      </c>
      <c r="B3637" s="177" t="s">
        <v>7511</v>
      </c>
      <c r="C3637" s="178" t="s">
        <v>24</v>
      </c>
      <c r="D3637" s="179">
        <v>734.71</v>
      </c>
      <c r="E3637" s="179">
        <v>26.34</v>
      </c>
      <c r="F3637" s="179">
        <v>761.05</v>
      </c>
      <c r="G3637" s="53">
        <v>9</v>
      </c>
    </row>
    <row r="3638" spans="1:7" ht="30">
      <c r="A3638" s="176" t="s">
        <v>7512</v>
      </c>
      <c r="B3638" s="177" t="s">
        <v>7513</v>
      </c>
      <c r="C3638" s="178" t="s">
        <v>24</v>
      </c>
      <c r="D3638" s="179">
        <v>30.27</v>
      </c>
      <c r="E3638" s="179">
        <v>18.53</v>
      </c>
      <c r="F3638" s="179">
        <v>48.8</v>
      </c>
      <c r="G3638" s="53">
        <v>9</v>
      </c>
    </row>
    <row r="3639" spans="1:7" ht="30">
      <c r="A3639" s="176" t="s">
        <v>7514</v>
      </c>
      <c r="B3639" s="177" t="s">
        <v>7515</v>
      </c>
      <c r="C3639" s="178" t="s">
        <v>24</v>
      </c>
      <c r="D3639" s="179">
        <v>7278.43</v>
      </c>
      <c r="E3639" s="179">
        <v>158.01</v>
      </c>
      <c r="F3639" s="179">
        <v>7436.44</v>
      </c>
      <c r="G3639" s="53">
        <v>9</v>
      </c>
    </row>
    <row r="3640" spans="1:7">
      <c r="A3640" s="176" t="s">
        <v>7516</v>
      </c>
      <c r="B3640" s="177" t="s">
        <v>7517</v>
      </c>
      <c r="C3640" s="178"/>
      <c r="D3640" s="179"/>
      <c r="E3640" s="179"/>
      <c r="F3640" s="179"/>
      <c r="G3640" s="53">
        <v>5</v>
      </c>
    </row>
    <row r="3641" spans="1:7" ht="30">
      <c r="A3641" s="176" t="s">
        <v>7518</v>
      </c>
      <c r="B3641" s="177" t="s">
        <v>7519</v>
      </c>
      <c r="C3641" s="178" t="s">
        <v>24</v>
      </c>
      <c r="D3641" s="179">
        <v>243.63</v>
      </c>
      <c r="E3641" s="179">
        <v>42.13</v>
      </c>
      <c r="F3641" s="179">
        <v>285.76</v>
      </c>
      <c r="G3641" s="53">
        <v>9</v>
      </c>
    </row>
    <row r="3642" spans="1:7" ht="30">
      <c r="A3642" s="176" t="s">
        <v>7520</v>
      </c>
      <c r="B3642" s="177" t="s">
        <v>7521</v>
      </c>
      <c r="C3642" s="178" t="s">
        <v>24</v>
      </c>
      <c r="D3642" s="179">
        <v>25376.14</v>
      </c>
      <c r="E3642" s="179">
        <v>16.79</v>
      </c>
      <c r="F3642" s="179">
        <v>25392.93</v>
      </c>
      <c r="G3642" s="53">
        <v>9</v>
      </c>
    </row>
    <row r="3643" spans="1:7" ht="30">
      <c r="A3643" s="176" t="s">
        <v>7522</v>
      </c>
      <c r="B3643" s="177" t="s">
        <v>7523</v>
      </c>
      <c r="C3643" s="178" t="s">
        <v>24</v>
      </c>
      <c r="D3643" s="179">
        <v>76.8</v>
      </c>
      <c r="E3643" s="179">
        <v>26.34</v>
      </c>
      <c r="F3643" s="179">
        <v>103.14</v>
      </c>
      <c r="G3643" s="53">
        <v>9</v>
      </c>
    </row>
    <row r="3644" spans="1:7" ht="30">
      <c r="A3644" s="176" t="s">
        <v>7524</v>
      </c>
      <c r="B3644" s="177" t="s">
        <v>7525</v>
      </c>
      <c r="C3644" s="178" t="s">
        <v>24</v>
      </c>
      <c r="D3644" s="179">
        <v>418.59</v>
      </c>
      <c r="E3644" s="179">
        <v>15.8</v>
      </c>
      <c r="F3644" s="179">
        <v>434.39</v>
      </c>
      <c r="G3644" s="53">
        <v>9</v>
      </c>
    </row>
    <row r="3645" spans="1:7">
      <c r="A3645" s="176" t="s">
        <v>7526</v>
      </c>
      <c r="B3645" s="177" t="s">
        <v>7527</v>
      </c>
      <c r="C3645" s="178" t="s">
        <v>24</v>
      </c>
      <c r="D3645" s="179">
        <v>64.91</v>
      </c>
      <c r="E3645" s="179">
        <v>15.8</v>
      </c>
      <c r="F3645" s="179">
        <v>80.709999999999994</v>
      </c>
      <c r="G3645" s="53">
        <v>9</v>
      </c>
    </row>
    <row r="3646" spans="1:7" ht="30">
      <c r="A3646" s="176" t="s">
        <v>7528</v>
      </c>
      <c r="B3646" s="177" t="s">
        <v>7529</v>
      </c>
      <c r="C3646" s="178" t="s">
        <v>24</v>
      </c>
      <c r="D3646" s="179">
        <v>177.84</v>
      </c>
      <c r="E3646" s="179">
        <v>15.8</v>
      </c>
      <c r="F3646" s="179">
        <v>193.64</v>
      </c>
      <c r="G3646" s="53">
        <v>9</v>
      </c>
    </row>
    <row r="3647" spans="1:7" ht="30">
      <c r="A3647" s="176" t="s">
        <v>7530</v>
      </c>
      <c r="B3647" s="177" t="s">
        <v>7531</v>
      </c>
      <c r="C3647" s="178" t="s">
        <v>24</v>
      </c>
      <c r="D3647" s="179">
        <v>325</v>
      </c>
      <c r="E3647" s="179">
        <v>15.8</v>
      </c>
      <c r="F3647" s="179">
        <v>340.8</v>
      </c>
      <c r="G3647" s="53">
        <v>9</v>
      </c>
    </row>
    <row r="3648" spans="1:7">
      <c r="A3648" s="176" t="s">
        <v>7532</v>
      </c>
      <c r="B3648" s="177" t="s">
        <v>7533</v>
      </c>
      <c r="C3648" s="178" t="s">
        <v>24</v>
      </c>
      <c r="D3648" s="179">
        <v>306.52</v>
      </c>
      <c r="E3648" s="179">
        <v>15.8</v>
      </c>
      <c r="F3648" s="179">
        <v>322.32</v>
      </c>
      <c r="G3648" s="53">
        <v>9</v>
      </c>
    </row>
    <row r="3649" spans="1:7" ht="30">
      <c r="A3649" s="176" t="s">
        <v>7534</v>
      </c>
      <c r="B3649" s="177" t="s">
        <v>7535</v>
      </c>
      <c r="C3649" s="178" t="s">
        <v>24</v>
      </c>
      <c r="D3649" s="179">
        <v>835.1</v>
      </c>
      <c r="E3649" s="179">
        <v>16.79</v>
      </c>
      <c r="F3649" s="179">
        <v>851.89</v>
      </c>
      <c r="G3649" s="53">
        <v>9</v>
      </c>
    </row>
    <row r="3650" spans="1:7" ht="30">
      <c r="A3650" s="176" t="s">
        <v>7536</v>
      </c>
      <c r="B3650" s="177" t="s">
        <v>7537</v>
      </c>
      <c r="C3650" s="178" t="s">
        <v>24</v>
      </c>
      <c r="D3650" s="179">
        <v>782.76</v>
      </c>
      <c r="E3650" s="179">
        <v>16.79</v>
      </c>
      <c r="F3650" s="179">
        <v>799.55</v>
      </c>
      <c r="G3650" s="53">
        <v>9</v>
      </c>
    </row>
    <row r="3651" spans="1:7">
      <c r="A3651" s="176" t="s">
        <v>7538</v>
      </c>
      <c r="B3651" s="177" t="s">
        <v>7539</v>
      </c>
      <c r="C3651" s="178" t="s">
        <v>24</v>
      </c>
      <c r="D3651" s="179">
        <v>96.91</v>
      </c>
      <c r="E3651" s="179">
        <v>15.8</v>
      </c>
      <c r="F3651" s="179">
        <v>112.71</v>
      </c>
      <c r="G3651" s="53">
        <v>9</v>
      </c>
    </row>
    <row r="3652" spans="1:7" ht="45">
      <c r="A3652" s="176" t="s">
        <v>146</v>
      </c>
      <c r="B3652" s="177" t="s">
        <v>147</v>
      </c>
      <c r="C3652" s="178" t="s">
        <v>24</v>
      </c>
      <c r="D3652" s="179">
        <v>221.26</v>
      </c>
      <c r="E3652" s="179">
        <v>16.79</v>
      </c>
      <c r="F3652" s="179">
        <v>238.05</v>
      </c>
      <c r="G3652" s="53">
        <v>9</v>
      </c>
    </row>
    <row r="3653" spans="1:7">
      <c r="A3653" s="176" t="s">
        <v>7540</v>
      </c>
      <c r="B3653" s="177" t="s">
        <v>7541</v>
      </c>
      <c r="C3653" s="178" t="s">
        <v>24</v>
      </c>
      <c r="D3653" s="179">
        <v>76.3</v>
      </c>
      <c r="E3653" s="179">
        <v>57.93</v>
      </c>
      <c r="F3653" s="179">
        <v>134.22999999999999</v>
      </c>
      <c r="G3653" s="53">
        <v>9</v>
      </c>
    </row>
    <row r="3654" spans="1:7">
      <c r="A3654" s="176" t="s">
        <v>7542</v>
      </c>
      <c r="B3654" s="177" t="s">
        <v>7543</v>
      </c>
      <c r="C3654" s="178" t="s">
        <v>24</v>
      </c>
      <c r="D3654" s="179">
        <v>182.42</v>
      </c>
      <c r="E3654" s="179">
        <v>52.67</v>
      </c>
      <c r="F3654" s="179">
        <v>235.09</v>
      </c>
      <c r="G3654" s="53">
        <v>9</v>
      </c>
    </row>
    <row r="3655" spans="1:7" ht="30">
      <c r="A3655" s="176" t="s">
        <v>7544</v>
      </c>
      <c r="B3655" s="177" t="s">
        <v>7545</v>
      </c>
      <c r="C3655" s="178" t="s">
        <v>24</v>
      </c>
      <c r="D3655" s="179">
        <v>1200.19</v>
      </c>
      <c r="E3655" s="179">
        <v>15.8</v>
      </c>
      <c r="F3655" s="179">
        <v>1215.99</v>
      </c>
      <c r="G3655" s="53">
        <v>9</v>
      </c>
    </row>
    <row r="3656" spans="1:7">
      <c r="A3656" s="176" t="s">
        <v>7546</v>
      </c>
      <c r="B3656" s="177" t="s">
        <v>7547</v>
      </c>
      <c r="C3656" s="178" t="s">
        <v>24</v>
      </c>
      <c r="D3656" s="179">
        <v>174.44</v>
      </c>
      <c r="E3656" s="179">
        <v>15.8</v>
      </c>
      <c r="F3656" s="179">
        <v>190.24</v>
      </c>
      <c r="G3656" s="53">
        <v>9</v>
      </c>
    </row>
    <row r="3657" spans="1:7">
      <c r="A3657" s="176" t="s">
        <v>7548</v>
      </c>
      <c r="B3657" s="177" t="s">
        <v>7549</v>
      </c>
      <c r="C3657" s="178" t="s">
        <v>24</v>
      </c>
      <c r="D3657" s="179">
        <v>136.15</v>
      </c>
      <c r="E3657" s="179">
        <v>26.34</v>
      </c>
      <c r="F3657" s="179">
        <v>162.49</v>
      </c>
      <c r="G3657" s="53">
        <v>9</v>
      </c>
    </row>
    <row r="3658" spans="1:7">
      <c r="A3658" s="176" t="s">
        <v>7550</v>
      </c>
      <c r="B3658" s="177" t="s">
        <v>7551</v>
      </c>
      <c r="C3658" s="178" t="s">
        <v>24</v>
      </c>
      <c r="D3658" s="179">
        <v>380.41</v>
      </c>
      <c r="E3658" s="179">
        <v>15.8</v>
      </c>
      <c r="F3658" s="179">
        <v>396.21</v>
      </c>
      <c r="G3658" s="53">
        <v>9</v>
      </c>
    </row>
    <row r="3659" spans="1:7">
      <c r="A3659" s="176" t="s">
        <v>7552</v>
      </c>
      <c r="B3659" s="177" t="s">
        <v>7553</v>
      </c>
      <c r="C3659" s="178" t="s">
        <v>24</v>
      </c>
      <c r="D3659" s="179">
        <v>262.64</v>
      </c>
      <c r="E3659" s="179">
        <v>13.17</v>
      </c>
      <c r="F3659" s="179">
        <v>275.81</v>
      </c>
      <c r="G3659" s="53">
        <v>9</v>
      </c>
    </row>
    <row r="3660" spans="1:7">
      <c r="A3660" s="176" t="s">
        <v>7554</v>
      </c>
      <c r="B3660" s="177" t="s">
        <v>7555</v>
      </c>
      <c r="C3660" s="178" t="s">
        <v>24</v>
      </c>
      <c r="D3660" s="179">
        <v>266.66000000000003</v>
      </c>
      <c r="E3660" s="179">
        <v>13.17</v>
      </c>
      <c r="F3660" s="179">
        <v>279.83</v>
      </c>
      <c r="G3660" s="53">
        <v>9</v>
      </c>
    </row>
    <row r="3661" spans="1:7">
      <c r="A3661" s="176" t="s">
        <v>7556</v>
      </c>
      <c r="B3661" s="177" t="s">
        <v>7557</v>
      </c>
      <c r="C3661" s="178"/>
      <c r="D3661" s="179"/>
      <c r="E3661" s="179"/>
      <c r="F3661" s="179"/>
      <c r="G3661" s="53">
        <v>5</v>
      </c>
    </row>
    <row r="3662" spans="1:7">
      <c r="A3662" s="176" t="s">
        <v>7558</v>
      </c>
      <c r="B3662" s="177" t="s">
        <v>7559</v>
      </c>
      <c r="C3662" s="178" t="s">
        <v>24</v>
      </c>
      <c r="D3662" s="179">
        <v>1528.99</v>
      </c>
      <c r="E3662" s="179">
        <v>21.87</v>
      </c>
      <c r="F3662" s="179">
        <v>1550.86</v>
      </c>
      <c r="G3662" s="53">
        <v>9</v>
      </c>
    </row>
    <row r="3663" spans="1:7">
      <c r="A3663" s="176" t="s">
        <v>7560</v>
      </c>
      <c r="B3663" s="177" t="s">
        <v>7561</v>
      </c>
      <c r="C3663" s="178" t="s">
        <v>24</v>
      </c>
      <c r="D3663" s="179">
        <v>6562.95</v>
      </c>
      <c r="E3663" s="179">
        <v>21.87</v>
      </c>
      <c r="F3663" s="179">
        <v>6584.82</v>
      </c>
      <c r="G3663" s="53">
        <v>9</v>
      </c>
    </row>
    <row r="3664" spans="1:7">
      <c r="A3664" s="176" t="s">
        <v>7562</v>
      </c>
      <c r="B3664" s="177" t="s">
        <v>7563</v>
      </c>
      <c r="C3664" s="178" t="s">
        <v>24</v>
      </c>
      <c r="D3664" s="179">
        <v>185.51</v>
      </c>
      <c r="E3664" s="179">
        <v>21.87</v>
      </c>
      <c r="F3664" s="179">
        <v>207.38</v>
      </c>
      <c r="G3664" s="53">
        <v>9</v>
      </c>
    </row>
    <row r="3665" spans="1:7">
      <c r="A3665" s="176" t="s">
        <v>7564</v>
      </c>
      <c r="B3665" s="177" t="s">
        <v>7565</v>
      </c>
      <c r="C3665" s="178" t="s">
        <v>24</v>
      </c>
      <c r="D3665" s="179">
        <v>263.32</v>
      </c>
      <c r="E3665" s="179">
        <v>21.87</v>
      </c>
      <c r="F3665" s="179">
        <v>285.19</v>
      </c>
      <c r="G3665" s="53">
        <v>9</v>
      </c>
    </row>
    <row r="3666" spans="1:7" ht="30">
      <c r="A3666" s="176" t="s">
        <v>7566</v>
      </c>
      <c r="B3666" s="177" t="s">
        <v>7567</v>
      </c>
      <c r="C3666" s="178" t="s">
        <v>24</v>
      </c>
      <c r="D3666" s="179">
        <v>301.44</v>
      </c>
      <c r="E3666" s="179">
        <v>21.87</v>
      </c>
      <c r="F3666" s="179">
        <v>323.31</v>
      </c>
      <c r="G3666" s="53">
        <v>9</v>
      </c>
    </row>
    <row r="3667" spans="1:7" ht="30">
      <c r="A3667" s="176" t="s">
        <v>7568</v>
      </c>
      <c r="B3667" s="177" t="s">
        <v>7569</v>
      </c>
      <c r="C3667" s="178" t="s">
        <v>24</v>
      </c>
      <c r="D3667" s="179">
        <v>1775.97</v>
      </c>
      <c r="E3667" s="179"/>
      <c r="F3667" s="179">
        <v>1775.97</v>
      </c>
      <c r="G3667" s="53">
        <v>9</v>
      </c>
    </row>
    <row r="3668" spans="1:7">
      <c r="A3668" s="176" t="s">
        <v>7570</v>
      </c>
      <c r="B3668" s="177" t="s">
        <v>7571</v>
      </c>
      <c r="C3668" s="178" t="s">
        <v>24</v>
      </c>
      <c r="D3668" s="179">
        <v>203.31</v>
      </c>
      <c r="E3668" s="179">
        <v>21.87</v>
      </c>
      <c r="F3668" s="179">
        <v>225.18</v>
      </c>
      <c r="G3668" s="53">
        <v>9</v>
      </c>
    </row>
    <row r="3669" spans="1:7">
      <c r="A3669" s="176" t="s">
        <v>7572</v>
      </c>
      <c r="B3669" s="177" t="s">
        <v>7573</v>
      </c>
      <c r="C3669" s="178" t="s">
        <v>24</v>
      </c>
      <c r="D3669" s="179">
        <v>199.64</v>
      </c>
      <c r="E3669" s="179">
        <v>21.87</v>
      </c>
      <c r="F3669" s="179">
        <v>221.51</v>
      </c>
      <c r="G3669" s="53">
        <v>9</v>
      </c>
    </row>
    <row r="3670" spans="1:7">
      <c r="A3670" s="176" t="s">
        <v>157</v>
      </c>
      <c r="B3670" s="177" t="s">
        <v>158</v>
      </c>
      <c r="C3670" s="178" t="s">
        <v>24</v>
      </c>
      <c r="D3670" s="179">
        <v>250.88</v>
      </c>
      <c r="E3670" s="179">
        <v>21.87</v>
      </c>
      <c r="F3670" s="179">
        <v>272.75</v>
      </c>
      <c r="G3670" s="53">
        <v>9</v>
      </c>
    </row>
    <row r="3671" spans="1:7">
      <c r="A3671" s="176" t="s">
        <v>7574</v>
      </c>
      <c r="B3671" s="177" t="s">
        <v>7575</v>
      </c>
      <c r="C3671" s="178" t="s">
        <v>24</v>
      </c>
      <c r="D3671" s="179">
        <v>610.20000000000005</v>
      </c>
      <c r="E3671" s="179">
        <v>21.87</v>
      </c>
      <c r="F3671" s="179">
        <v>632.07000000000005</v>
      </c>
      <c r="G3671" s="53">
        <v>9</v>
      </c>
    </row>
    <row r="3672" spans="1:7">
      <c r="A3672" s="176" t="s">
        <v>7576</v>
      </c>
      <c r="B3672" s="177" t="s">
        <v>7577</v>
      </c>
      <c r="C3672" s="178" t="s">
        <v>24</v>
      </c>
      <c r="D3672" s="179">
        <v>219.17</v>
      </c>
      <c r="E3672" s="179">
        <v>2.14</v>
      </c>
      <c r="F3672" s="179">
        <v>221.31</v>
      </c>
      <c r="G3672" s="53">
        <v>9</v>
      </c>
    </row>
    <row r="3673" spans="1:7">
      <c r="A3673" s="176" t="s">
        <v>259</v>
      </c>
      <c r="B3673" s="177" t="s">
        <v>260</v>
      </c>
      <c r="C3673" s="178" t="s">
        <v>24</v>
      </c>
      <c r="D3673" s="179">
        <v>307.17</v>
      </c>
      <c r="E3673" s="179">
        <v>2.14</v>
      </c>
      <c r="F3673" s="179">
        <v>309.31</v>
      </c>
      <c r="G3673" s="53">
        <v>9</v>
      </c>
    </row>
    <row r="3674" spans="1:7">
      <c r="A3674" s="176" t="s">
        <v>7578</v>
      </c>
      <c r="B3674" s="177" t="s">
        <v>7579</v>
      </c>
      <c r="C3674" s="178"/>
      <c r="D3674" s="179"/>
      <c r="E3674" s="179"/>
      <c r="F3674" s="179"/>
      <c r="G3674" s="53">
        <v>5</v>
      </c>
    </row>
    <row r="3675" spans="1:7">
      <c r="A3675" s="176" t="s">
        <v>7580</v>
      </c>
      <c r="B3675" s="177" t="s">
        <v>7581</v>
      </c>
      <c r="C3675" s="178" t="s">
        <v>16</v>
      </c>
      <c r="D3675" s="179">
        <v>2.86</v>
      </c>
      <c r="E3675" s="179"/>
      <c r="F3675" s="179">
        <v>2.86</v>
      </c>
      <c r="G3675" s="53">
        <v>9</v>
      </c>
    </row>
    <row r="3676" spans="1:7">
      <c r="A3676" s="176" t="s">
        <v>7582</v>
      </c>
      <c r="B3676" s="177" t="s">
        <v>7583</v>
      </c>
      <c r="C3676" s="178" t="s">
        <v>25</v>
      </c>
      <c r="D3676" s="179">
        <v>14.37</v>
      </c>
      <c r="E3676" s="179"/>
      <c r="F3676" s="179">
        <v>14.37</v>
      </c>
      <c r="G3676" s="53">
        <v>9</v>
      </c>
    </row>
    <row r="3677" spans="1:7">
      <c r="A3677" s="176" t="s">
        <v>7584</v>
      </c>
      <c r="B3677" s="177" t="s">
        <v>7585</v>
      </c>
      <c r="C3677" s="178" t="s">
        <v>25</v>
      </c>
      <c r="D3677" s="179">
        <v>8.93</v>
      </c>
      <c r="E3677" s="179"/>
      <c r="F3677" s="179">
        <v>8.93</v>
      </c>
      <c r="G3677" s="53">
        <v>9</v>
      </c>
    </row>
    <row r="3678" spans="1:7" ht="30">
      <c r="A3678" s="176" t="s">
        <v>7586</v>
      </c>
      <c r="B3678" s="177" t="s">
        <v>7587</v>
      </c>
      <c r="C3678" s="178" t="s">
        <v>24</v>
      </c>
      <c r="D3678" s="179">
        <v>36.75</v>
      </c>
      <c r="E3678" s="179"/>
      <c r="F3678" s="179">
        <v>36.75</v>
      </c>
      <c r="G3678" s="53">
        <v>9</v>
      </c>
    </row>
    <row r="3679" spans="1:7" ht="30">
      <c r="A3679" s="176" t="s">
        <v>7588</v>
      </c>
      <c r="B3679" s="177" t="s">
        <v>7589</v>
      </c>
      <c r="C3679" s="178" t="s">
        <v>24</v>
      </c>
      <c r="D3679" s="179">
        <v>23.48</v>
      </c>
      <c r="E3679" s="179"/>
      <c r="F3679" s="179">
        <v>23.48</v>
      </c>
      <c r="G3679" s="53">
        <v>9</v>
      </c>
    </row>
    <row r="3680" spans="1:7">
      <c r="A3680" s="176" t="s">
        <v>7590</v>
      </c>
      <c r="B3680" s="177" t="s">
        <v>7591</v>
      </c>
      <c r="C3680" s="178" t="s">
        <v>24</v>
      </c>
      <c r="D3680" s="179">
        <v>0.06</v>
      </c>
      <c r="E3680" s="179">
        <v>18.53</v>
      </c>
      <c r="F3680" s="179">
        <v>18.59</v>
      </c>
      <c r="G3680" s="53">
        <v>9</v>
      </c>
    </row>
    <row r="3681" spans="1:7">
      <c r="A3681" s="176" t="s">
        <v>7592</v>
      </c>
      <c r="B3681" s="177" t="s">
        <v>7593</v>
      </c>
      <c r="C3681" s="178"/>
      <c r="D3681" s="179"/>
      <c r="E3681" s="179"/>
      <c r="F3681" s="179"/>
      <c r="G3681" s="53">
        <v>2</v>
      </c>
    </row>
    <row r="3682" spans="1:7">
      <c r="A3682" s="176" t="s">
        <v>7594</v>
      </c>
      <c r="B3682" s="177" t="s">
        <v>7595</v>
      </c>
      <c r="C3682" s="178"/>
      <c r="D3682" s="179"/>
      <c r="E3682" s="179"/>
      <c r="F3682" s="179"/>
      <c r="G3682" s="53">
        <v>5</v>
      </c>
    </row>
    <row r="3683" spans="1:7" ht="30">
      <c r="A3683" s="176" t="s">
        <v>7596</v>
      </c>
      <c r="B3683" s="177" t="s">
        <v>7597</v>
      </c>
      <c r="C3683" s="178" t="s">
        <v>26</v>
      </c>
      <c r="D3683" s="179">
        <v>3.39</v>
      </c>
      <c r="E3683" s="179">
        <v>0.17</v>
      </c>
      <c r="F3683" s="179">
        <v>3.56</v>
      </c>
      <c r="G3683" s="53">
        <v>9</v>
      </c>
    </row>
    <row r="3684" spans="1:7" ht="30">
      <c r="A3684" s="176" t="s">
        <v>110</v>
      </c>
      <c r="B3684" s="177" t="s">
        <v>118</v>
      </c>
      <c r="C3684" s="178" t="s">
        <v>26</v>
      </c>
      <c r="D3684" s="179">
        <v>29.38</v>
      </c>
      <c r="E3684" s="179">
        <v>0.34</v>
      </c>
      <c r="F3684" s="179">
        <v>29.72</v>
      </c>
      <c r="G3684" s="53">
        <v>9</v>
      </c>
    </row>
    <row r="3685" spans="1:7">
      <c r="A3685" s="176" t="s">
        <v>7598</v>
      </c>
      <c r="B3685" s="177" t="s">
        <v>7599</v>
      </c>
      <c r="C3685" s="178" t="s">
        <v>28</v>
      </c>
      <c r="D3685" s="179">
        <v>20.54</v>
      </c>
      <c r="E3685" s="179">
        <v>0.69</v>
      </c>
      <c r="F3685" s="179">
        <v>21.23</v>
      </c>
      <c r="G3685" s="53">
        <v>9</v>
      </c>
    </row>
    <row r="3686" spans="1:7">
      <c r="A3686" s="176" t="s">
        <v>7600</v>
      </c>
      <c r="B3686" s="177" t="s">
        <v>7601</v>
      </c>
      <c r="C3686" s="178" t="s">
        <v>28</v>
      </c>
      <c r="D3686" s="179">
        <v>323.81</v>
      </c>
      <c r="E3686" s="179">
        <v>32.15</v>
      </c>
      <c r="F3686" s="179">
        <v>355.96</v>
      </c>
      <c r="G3686" s="53">
        <v>9</v>
      </c>
    </row>
    <row r="3687" spans="1:7">
      <c r="A3687" s="176" t="s">
        <v>500</v>
      </c>
      <c r="B3687" s="177" t="s">
        <v>501</v>
      </c>
      <c r="C3687" s="178" t="s">
        <v>28</v>
      </c>
      <c r="D3687" s="179">
        <v>265.01</v>
      </c>
      <c r="E3687" s="179">
        <v>3.3</v>
      </c>
      <c r="F3687" s="179">
        <v>268.31</v>
      </c>
      <c r="G3687" s="53">
        <v>9</v>
      </c>
    </row>
    <row r="3688" spans="1:7">
      <c r="A3688" s="176" t="s">
        <v>7602</v>
      </c>
      <c r="B3688" s="177" t="s">
        <v>7603</v>
      </c>
      <c r="C3688" s="178" t="s">
        <v>28</v>
      </c>
      <c r="D3688" s="179">
        <v>229.54</v>
      </c>
      <c r="E3688" s="179">
        <v>3.3</v>
      </c>
      <c r="F3688" s="179">
        <v>232.84</v>
      </c>
      <c r="G3688" s="53">
        <v>9</v>
      </c>
    </row>
    <row r="3689" spans="1:7">
      <c r="A3689" s="176" t="s">
        <v>7604</v>
      </c>
      <c r="B3689" s="177" t="s">
        <v>7605</v>
      </c>
      <c r="C3689" s="178" t="s">
        <v>28</v>
      </c>
      <c r="D3689" s="179">
        <v>1021.58</v>
      </c>
      <c r="E3689" s="179">
        <v>16.07</v>
      </c>
      <c r="F3689" s="179">
        <v>1037.6500000000001</v>
      </c>
      <c r="G3689" s="53">
        <v>9</v>
      </c>
    </row>
    <row r="3690" spans="1:7" ht="30">
      <c r="A3690" s="176" t="s">
        <v>169</v>
      </c>
      <c r="B3690" s="177" t="s">
        <v>170</v>
      </c>
      <c r="C3690" s="178" t="s">
        <v>26</v>
      </c>
      <c r="D3690" s="179">
        <v>24.36</v>
      </c>
      <c r="E3690" s="179">
        <v>0.48</v>
      </c>
      <c r="F3690" s="179">
        <v>24.84</v>
      </c>
      <c r="G3690" s="53">
        <v>9</v>
      </c>
    </row>
    <row r="3691" spans="1:7">
      <c r="A3691" s="176" t="s">
        <v>7606</v>
      </c>
      <c r="B3691" s="177" t="s">
        <v>7607</v>
      </c>
      <c r="C3691" s="178" t="s">
        <v>26</v>
      </c>
      <c r="D3691" s="179"/>
      <c r="E3691" s="179">
        <v>0.86</v>
      </c>
      <c r="F3691" s="179">
        <v>0.86</v>
      </c>
      <c r="G3691" s="53">
        <v>9</v>
      </c>
    </row>
    <row r="3692" spans="1:7">
      <c r="A3692" s="176" t="s">
        <v>7608</v>
      </c>
      <c r="B3692" s="177" t="s">
        <v>7609</v>
      </c>
      <c r="C3692" s="178"/>
      <c r="D3692" s="179"/>
      <c r="E3692" s="179"/>
      <c r="F3692" s="179"/>
      <c r="G3692" s="53">
        <v>5</v>
      </c>
    </row>
    <row r="3693" spans="1:7" ht="30">
      <c r="A3693" s="176" t="s">
        <v>7610</v>
      </c>
      <c r="B3693" s="177" t="s">
        <v>7611</v>
      </c>
      <c r="C3693" s="178" t="s">
        <v>28</v>
      </c>
      <c r="D3693" s="179">
        <v>120.3</v>
      </c>
      <c r="E3693" s="179">
        <v>13.72</v>
      </c>
      <c r="F3693" s="179">
        <v>134.02000000000001</v>
      </c>
      <c r="G3693" s="53">
        <v>9</v>
      </c>
    </row>
    <row r="3694" spans="1:7" ht="30">
      <c r="A3694" s="176" t="s">
        <v>7612</v>
      </c>
      <c r="B3694" s="177" t="s">
        <v>7613</v>
      </c>
      <c r="C3694" s="178" t="s">
        <v>28</v>
      </c>
      <c r="D3694" s="179">
        <v>204.14</v>
      </c>
      <c r="E3694" s="179">
        <v>101.1</v>
      </c>
      <c r="F3694" s="179">
        <v>305.24</v>
      </c>
      <c r="G3694" s="53">
        <v>9</v>
      </c>
    </row>
    <row r="3695" spans="1:7">
      <c r="A3695" s="176" t="s">
        <v>7614</v>
      </c>
      <c r="B3695" s="177" t="s">
        <v>7615</v>
      </c>
      <c r="C3695" s="178"/>
      <c r="D3695" s="179"/>
      <c r="E3695" s="179"/>
      <c r="F3695" s="179"/>
      <c r="G3695" s="53">
        <v>5</v>
      </c>
    </row>
    <row r="3696" spans="1:7">
      <c r="A3696" s="176" t="s">
        <v>7616</v>
      </c>
      <c r="B3696" s="177" t="s">
        <v>7617</v>
      </c>
      <c r="C3696" s="178" t="s">
        <v>28</v>
      </c>
      <c r="D3696" s="179">
        <v>1235.0899999999999</v>
      </c>
      <c r="E3696" s="179">
        <v>17.86</v>
      </c>
      <c r="F3696" s="179">
        <v>1252.95</v>
      </c>
      <c r="G3696" s="53">
        <v>9</v>
      </c>
    </row>
    <row r="3697" spans="1:7" ht="30">
      <c r="A3697" s="176" t="s">
        <v>7618</v>
      </c>
      <c r="B3697" s="177" t="s">
        <v>7619</v>
      </c>
      <c r="C3697" s="178" t="s">
        <v>28</v>
      </c>
      <c r="D3697" s="179">
        <v>1543.97</v>
      </c>
      <c r="E3697" s="179">
        <v>17.86</v>
      </c>
      <c r="F3697" s="179">
        <v>1561.83</v>
      </c>
      <c r="G3697" s="53">
        <v>9</v>
      </c>
    </row>
    <row r="3698" spans="1:7" ht="30">
      <c r="A3698" s="176" t="s">
        <v>7620</v>
      </c>
      <c r="B3698" s="177" t="s">
        <v>7621</v>
      </c>
      <c r="C3698" s="178" t="s">
        <v>28</v>
      </c>
      <c r="D3698" s="179">
        <v>1543.97</v>
      </c>
      <c r="E3698" s="179">
        <v>17.86</v>
      </c>
      <c r="F3698" s="179">
        <v>1561.83</v>
      </c>
      <c r="G3698" s="53">
        <v>9</v>
      </c>
    </row>
    <row r="3699" spans="1:7">
      <c r="A3699" s="176" t="s">
        <v>277</v>
      </c>
      <c r="B3699" s="177" t="s">
        <v>278</v>
      </c>
      <c r="C3699" s="178" t="s">
        <v>26</v>
      </c>
      <c r="D3699" s="179">
        <v>6.38</v>
      </c>
      <c r="E3699" s="179">
        <v>0.11</v>
      </c>
      <c r="F3699" s="179">
        <v>6.49</v>
      </c>
      <c r="G3699" s="53">
        <v>9</v>
      </c>
    </row>
    <row r="3700" spans="1:7">
      <c r="A3700" s="176" t="s">
        <v>7622</v>
      </c>
      <c r="B3700" s="177" t="s">
        <v>7623</v>
      </c>
      <c r="C3700" s="178" t="s">
        <v>26</v>
      </c>
      <c r="D3700" s="179">
        <v>12.96</v>
      </c>
      <c r="E3700" s="179">
        <v>0.13</v>
      </c>
      <c r="F3700" s="179">
        <v>13.09</v>
      </c>
      <c r="G3700" s="53">
        <v>9</v>
      </c>
    </row>
    <row r="3701" spans="1:7">
      <c r="A3701" s="176" t="s">
        <v>7624</v>
      </c>
      <c r="B3701" s="177" t="s">
        <v>7625</v>
      </c>
      <c r="C3701" s="178" t="s">
        <v>28</v>
      </c>
      <c r="D3701" s="179">
        <v>1452.38</v>
      </c>
      <c r="E3701" s="179">
        <v>17.86</v>
      </c>
      <c r="F3701" s="179">
        <v>1470.24</v>
      </c>
      <c r="G3701" s="53">
        <v>9</v>
      </c>
    </row>
    <row r="3702" spans="1:7">
      <c r="A3702" s="176" t="s">
        <v>7626</v>
      </c>
      <c r="B3702" s="177" t="s">
        <v>7627</v>
      </c>
      <c r="C3702" s="178" t="s">
        <v>28</v>
      </c>
      <c r="D3702" s="179">
        <v>1350.42</v>
      </c>
      <c r="E3702" s="179">
        <v>42.86</v>
      </c>
      <c r="F3702" s="179">
        <v>1393.28</v>
      </c>
      <c r="G3702" s="53">
        <v>9</v>
      </c>
    </row>
    <row r="3703" spans="1:7">
      <c r="A3703" s="176" t="s">
        <v>7628</v>
      </c>
      <c r="B3703" s="177" t="s">
        <v>7629</v>
      </c>
      <c r="C3703" s="178"/>
      <c r="D3703" s="179"/>
      <c r="E3703" s="179"/>
      <c r="F3703" s="179"/>
      <c r="G3703" s="53">
        <v>5</v>
      </c>
    </row>
    <row r="3704" spans="1:7">
      <c r="A3704" s="176" t="s">
        <v>7630</v>
      </c>
      <c r="B3704" s="177" t="s">
        <v>7631</v>
      </c>
      <c r="C3704" s="178" t="s">
        <v>26</v>
      </c>
      <c r="D3704" s="179">
        <v>310.11</v>
      </c>
      <c r="E3704" s="179">
        <v>27.41</v>
      </c>
      <c r="F3704" s="179">
        <v>337.52</v>
      </c>
      <c r="G3704" s="53">
        <v>9</v>
      </c>
    </row>
    <row r="3705" spans="1:7">
      <c r="A3705" s="176" t="s">
        <v>7632</v>
      </c>
      <c r="B3705" s="177" t="s">
        <v>7633</v>
      </c>
      <c r="C3705" s="178" t="s">
        <v>26</v>
      </c>
      <c r="D3705" s="179">
        <v>15.23</v>
      </c>
      <c r="E3705" s="179">
        <v>2.14</v>
      </c>
      <c r="F3705" s="179">
        <v>17.37</v>
      </c>
      <c r="G3705" s="53">
        <v>9</v>
      </c>
    </row>
    <row r="3706" spans="1:7" ht="30">
      <c r="A3706" s="176" t="s">
        <v>7634</v>
      </c>
      <c r="B3706" s="177" t="s">
        <v>7635</v>
      </c>
      <c r="C3706" s="178" t="s">
        <v>26</v>
      </c>
      <c r="D3706" s="179">
        <v>10.4</v>
      </c>
      <c r="E3706" s="179">
        <v>6.64</v>
      </c>
      <c r="F3706" s="179">
        <v>17.04</v>
      </c>
      <c r="G3706" s="53">
        <v>9</v>
      </c>
    </row>
    <row r="3707" spans="1:7">
      <c r="A3707" s="176" t="s">
        <v>7636</v>
      </c>
      <c r="B3707" s="177" t="s">
        <v>7637</v>
      </c>
      <c r="C3707" s="178" t="s">
        <v>26</v>
      </c>
      <c r="D3707" s="179">
        <v>50.38</v>
      </c>
      <c r="E3707" s="179">
        <v>5.36</v>
      </c>
      <c r="F3707" s="179">
        <v>55.74</v>
      </c>
      <c r="G3707" s="53">
        <v>9</v>
      </c>
    </row>
    <row r="3708" spans="1:7" ht="45">
      <c r="A3708" s="176" t="s">
        <v>7638</v>
      </c>
      <c r="B3708" s="177" t="s">
        <v>7639</v>
      </c>
      <c r="C3708" s="178" t="s">
        <v>26</v>
      </c>
      <c r="D3708" s="179">
        <v>95.98</v>
      </c>
      <c r="E3708" s="179">
        <v>20.69</v>
      </c>
      <c r="F3708" s="179">
        <v>116.67</v>
      </c>
      <c r="G3708" s="53">
        <v>9</v>
      </c>
    </row>
    <row r="3709" spans="1:7" ht="45">
      <c r="A3709" s="176" t="s">
        <v>7640</v>
      </c>
      <c r="B3709" s="177" t="s">
        <v>7641</v>
      </c>
      <c r="C3709" s="178" t="s">
        <v>26</v>
      </c>
      <c r="D3709" s="179">
        <v>95.78</v>
      </c>
      <c r="E3709" s="179">
        <v>20.69</v>
      </c>
      <c r="F3709" s="179">
        <v>116.47</v>
      </c>
      <c r="G3709" s="53">
        <v>9</v>
      </c>
    </row>
    <row r="3710" spans="1:7" ht="45">
      <c r="A3710" s="176" t="s">
        <v>7642</v>
      </c>
      <c r="B3710" s="177" t="s">
        <v>7643</v>
      </c>
      <c r="C3710" s="178" t="s">
        <v>26</v>
      </c>
      <c r="D3710" s="179">
        <v>93.19</v>
      </c>
      <c r="E3710" s="179">
        <v>27.58</v>
      </c>
      <c r="F3710" s="179">
        <v>120.77</v>
      </c>
      <c r="G3710" s="53">
        <v>9</v>
      </c>
    </row>
    <row r="3711" spans="1:7" ht="30">
      <c r="A3711" s="176" t="s">
        <v>7644</v>
      </c>
      <c r="B3711" s="177" t="s">
        <v>22943</v>
      </c>
      <c r="C3711" s="178" t="s">
        <v>26</v>
      </c>
      <c r="D3711" s="179">
        <v>133.19999999999999</v>
      </c>
      <c r="E3711" s="179">
        <v>10.130000000000001</v>
      </c>
      <c r="F3711" s="179">
        <v>143.33000000000001</v>
      </c>
      <c r="G3711" s="53">
        <v>9</v>
      </c>
    </row>
    <row r="3712" spans="1:7" ht="30">
      <c r="A3712" s="176" t="s">
        <v>7645</v>
      </c>
      <c r="B3712" s="177" t="s">
        <v>7646</v>
      </c>
      <c r="C3712" s="178" t="s">
        <v>26</v>
      </c>
      <c r="D3712" s="179">
        <v>112.49</v>
      </c>
      <c r="E3712" s="179">
        <v>21.44</v>
      </c>
      <c r="F3712" s="179">
        <v>133.93</v>
      </c>
      <c r="G3712" s="53">
        <v>9</v>
      </c>
    </row>
    <row r="3713" spans="1:7" ht="30">
      <c r="A3713" s="176" t="s">
        <v>7647</v>
      </c>
      <c r="B3713" s="177" t="s">
        <v>7648</v>
      </c>
      <c r="C3713" s="178" t="s">
        <v>26</v>
      </c>
      <c r="D3713" s="179">
        <v>128.56</v>
      </c>
      <c r="E3713" s="179">
        <v>21.44</v>
      </c>
      <c r="F3713" s="179">
        <v>150</v>
      </c>
      <c r="G3713" s="53">
        <v>9</v>
      </c>
    </row>
    <row r="3714" spans="1:7">
      <c r="A3714" s="176" t="s">
        <v>7649</v>
      </c>
      <c r="B3714" s="177" t="s">
        <v>7650</v>
      </c>
      <c r="C3714" s="178"/>
      <c r="D3714" s="179"/>
      <c r="E3714" s="179"/>
      <c r="F3714" s="179"/>
      <c r="G3714" s="53">
        <v>5</v>
      </c>
    </row>
    <row r="3715" spans="1:7">
      <c r="A3715" s="176" t="s">
        <v>7651</v>
      </c>
      <c r="B3715" s="177" t="s">
        <v>7652</v>
      </c>
      <c r="C3715" s="178" t="s">
        <v>23</v>
      </c>
      <c r="D3715" s="179">
        <v>48.4</v>
      </c>
      <c r="E3715" s="179">
        <v>12.93</v>
      </c>
      <c r="F3715" s="179">
        <v>61.33</v>
      </c>
      <c r="G3715" s="53">
        <v>9</v>
      </c>
    </row>
    <row r="3716" spans="1:7">
      <c r="A3716" s="176" t="s">
        <v>508</v>
      </c>
      <c r="B3716" s="177" t="s">
        <v>7653</v>
      </c>
      <c r="C3716" s="178" t="s">
        <v>23</v>
      </c>
      <c r="D3716" s="179">
        <v>45.8</v>
      </c>
      <c r="E3716" s="179">
        <v>12.93</v>
      </c>
      <c r="F3716" s="179">
        <v>58.73</v>
      </c>
      <c r="G3716" s="53">
        <v>9</v>
      </c>
    </row>
    <row r="3717" spans="1:7" ht="30">
      <c r="A3717" s="176" t="s">
        <v>7654</v>
      </c>
      <c r="B3717" s="177" t="s">
        <v>7655</v>
      </c>
      <c r="C3717" s="178" t="s">
        <v>28</v>
      </c>
      <c r="D3717" s="179">
        <v>552.85</v>
      </c>
      <c r="E3717" s="179">
        <v>46.59</v>
      </c>
      <c r="F3717" s="179">
        <v>599.44000000000005</v>
      </c>
      <c r="G3717" s="53">
        <v>9</v>
      </c>
    </row>
    <row r="3718" spans="1:7" ht="30">
      <c r="A3718" s="176" t="s">
        <v>7656</v>
      </c>
      <c r="B3718" s="177" t="s">
        <v>7657</v>
      </c>
      <c r="C3718" s="178" t="s">
        <v>28</v>
      </c>
      <c r="D3718" s="179">
        <v>576.16</v>
      </c>
      <c r="E3718" s="179">
        <v>46.59</v>
      </c>
      <c r="F3718" s="179">
        <v>622.75</v>
      </c>
      <c r="G3718" s="53">
        <v>9</v>
      </c>
    </row>
    <row r="3719" spans="1:7">
      <c r="A3719" s="176" t="s">
        <v>7658</v>
      </c>
      <c r="B3719" s="177" t="s">
        <v>7659</v>
      </c>
      <c r="C3719" s="178" t="s">
        <v>28</v>
      </c>
      <c r="D3719" s="179">
        <v>91.33</v>
      </c>
      <c r="E3719" s="179">
        <v>335.55</v>
      </c>
      <c r="F3719" s="179">
        <v>426.88</v>
      </c>
      <c r="G3719" s="53">
        <v>9</v>
      </c>
    </row>
    <row r="3720" spans="1:7" ht="30">
      <c r="A3720" s="176" t="s">
        <v>7660</v>
      </c>
      <c r="B3720" s="177" t="s">
        <v>7661</v>
      </c>
      <c r="C3720" s="178" t="s">
        <v>28</v>
      </c>
      <c r="D3720" s="179">
        <v>775.61</v>
      </c>
      <c r="E3720" s="179">
        <v>95.04</v>
      </c>
      <c r="F3720" s="179">
        <v>870.65</v>
      </c>
      <c r="G3720" s="53">
        <v>9</v>
      </c>
    </row>
    <row r="3721" spans="1:7" ht="30">
      <c r="A3721" s="176" t="s">
        <v>509</v>
      </c>
      <c r="B3721" s="177" t="s">
        <v>7662</v>
      </c>
      <c r="C3721" s="178" t="s">
        <v>28</v>
      </c>
      <c r="D3721" s="179">
        <v>798.92</v>
      </c>
      <c r="E3721" s="179">
        <v>95.04</v>
      </c>
      <c r="F3721" s="179">
        <v>893.96</v>
      </c>
      <c r="G3721" s="53">
        <v>9</v>
      </c>
    </row>
    <row r="3722" spans="1:7">
      <c r="A3722" s="176" t="s">
        <v>7663</v>
      </c>
      <c r="B3722" s="177" t="s">
        <v>7664</v>
      </c>
      <c r="C3722" s="178"/>
      <c r="D3722" s="179"/>
      <c r="E3722" s="179"/>
      <c r="F3722" s="179"/>
      <c r="G3722" s="53">
        <v>5</v>
      </c>
    </row>
    <row r="3723" spans="1:7">
      <c r="A3723" s="176" t="s">
        <v>7665</v>
      </c>
      <c r="B3723" s="177" t="s">
        <v>7666</v>
      </c>
      <c r="C3723" s="178" t="s">
        <v>26</v>
      </c>
      <c r="D3723" s="179">
        <v>374.42</v>
      </c>
      <c r="E3723" s="179"/>
      <c r="F3723" s="179">
        <v>374.42</v>
      </c>
      <c r="G3723" s="53">
        <v>9</v>
      </c>
    </row>
    <row r="3724" spans="1:7" ht="30">
      <c r="A3724" s="176" t="s">
        <v>7667</v>
      </c>
      <c r="B3724" s="177" t="s">
        <v>7668</v>
      </c>
      <c r="C3724" s="178" t="s">
        <v>26</v>
      </c>
      <c r="D3724" s="179">
        <v>100.83</v>
      </c>
      <c r="E3724" s="179">
        <v>12.12</v>
      </c>
      <c r="F3724" s="179">
        <v>112.95</v>
      </c>
      <c r="G3724" s="53">
        <v>9</v>
      </c>
    </row>
    <row r="3725" spans="1:7" ht="30">
      <c r="A3725" s="176" t="s">
        <v>7669</v>
      </c>
      <c r="B3725" s="177" t="s">
        <v>7670</v>
      </c>
      <c r="C3725" s="178" t="s">
        <v>26</v>
      </c>
      <c r="D3725" s="179">
        <v>89.05</v>
      </c>
      <c r="E3725" s="179">
        <v>12.12</v>
      </c>
      <c r="F3725" s="179">
        <v>101.17</v>
      </c>
      <c r="G3725" s="53">
        <v>9</v>
      </c>
    </row>
    <row r="3726" spans="1:7" ht="30">
      <c r="A3726" s="176" t="s">
        <v>7671</v>
      </c>
      <c r="B3726" s="177" t="s">
        <v>7672</v>
      </c>
      <c r="C3726" s="178" t="s">
        <v>26</v>
      </c>
      <c r="D3726" s="179">
        <v>4.9400000000000004</v>
      </c>
      <c r="E3726" s="179">
        <v>10.81</v>
      </c>
      <c r="F3726" s="179">
        <v>15.75</v>
      </c>
      <c r="G3726" s="53">
        <v>9</v>
      </c>
    </row>
    <row r="3727" spans="1:7" ht="30">
      <c r="A3727" s="176" t="s">
        <v>7673</v>
      </c>
      <c r="B3727" s="177" t="s">
        <v>7674</v>
      </c>
      <c r="C3727" s="178" t="s">
        <v>26</v>
      </c>
      <c r="D3727" s="179">
        <v>1.99</v>
      </c>
      <c r="E3727" s="179">
        <v>10.81</v>
      </c>
      <c r="F3727" s="179">
        <v>12.8</v>
      </c>
      <c r="G3727" s="53">
        <v>9</v>
      </c>
    </row>
    <row r="3728" spans="1:7" ht="30">
      <c r="A3728" s="176" t="s">
        <v>7675</v>
      </c>
      <c r="B3728" s="177" t="s">
        <v>7676</v>
      </c>
      <c r="C3728" s="178" t="s">
        <v>26</v>
      </c>
      <c r="D3728" s="179">
        <v>121.59</v>
      </c>
      <c r="E3728" s="179">
        <v>30.65</v>
      </c>
      <c r="F3728" s="179">
        <v>152.24</v>
      </c>
      <c r="G3728" s="53">
        <v>9</v>
      </c>
    </row>
    <row r="3729" spans="1:7">
      <c r="A3729" s="176" t="s">
        <v>7677</v>
      </c>
      <c r="B3729" s="177" t="s">
        <v>7678</v>
      </c>
      <c r="C3729" s="178"/>
      <c r="D3729" s="179"/>
      <c r="E3729" s="179"/>
      <c r="F3729" s="179"/>
      <c r="G3729" s="53">
        <v>5</v>
      </c>
    </row>
    <row r="3730" spans="1:7" ht="45">
      <c r="A3730" s="176" t="s">
        <v>7679</v>
      </c>
      <c r="B3730" s="177" t="s">
        <v>7680</v>
      </c>
      <c r="C3730" s="178" t="s">
        <v>26</v>
      </c>
      <c r="D3730" s="179">
        <v>0.25</v>
      </c>
      <c r="E3730" s="179">
        <v>0.28999999999999998</v>
      </c>
      <c r="F3730" s="179">
        <v>0.54</v>
      </c>
      <c r="G3730" s="53">
        <v>9</v>
      </c>
    </row>
    <row r="3731" spans="1:7" ht="30">
      <c r="A3731" s="176" t="s">
        <v>7681</v>
      </c>
      <c r="B3731" s="177" t="s">
        <v>7682</v>
      </c>
      <c r="C3731" s="178" t="s">
        <v>26</v>
      </c>
      <c r="D3731" s="179">
        <v>0.98</v>
      </c>
      <c r="E3731" s="179">
        <v>0.28999999999999998</v>
      </c>
      <c r="F3731" s="179">
        <v>1.27</v>
      </c>
      <c r="G3731" s="53">
        <v>9</v>
      </c>
    </row>
    <row r="3732" spans="1:7" ht="30">
      <c r="A3732" s="176" t="s">
        <v>34242</v>
      </c>
      <c r="B3732" s="177" t="s">
        <v>34243</v>
      </c>
      <c r="C3732" s="178" t="s">
        <v>23</v>
      </c>
      <c r="D3732" s="179">
        <v>3.38</v>
      </c>
      <c r="E3732" s="179">
        <v>0.18</v>
      </c>
      <c r="F3732" s="179">
        <v>3.56</v>
      </c>
      <c r="G3732" s="53">
        <v>9</v>
      </c>
    </row>
    <row r="3733" spans="1:7" ht="30">
      <c r="A3733" s="176" t="s">
        <v>7683</v>
      </c>
      <c r="B3733" s="177" t="s">
        <v>7684</v>
      </c>
      <c r="C3733" s="178" t="s">
        <v>25</v>
      </c>
      <c r="D3733" s="179">
        <v>34.65</v>
      </c>
      <c r="E3733" s="179">
        <v>0.17</v>
      </c>
      <c r="F3733" s="179">
        <v>34.82</v>
      </c>
      <c r="G3733" s="53">
        <v>9</v>
      </c>
    </row>
    <row r="3734" spans="1:7" ht="30">
      <c r="A3734" s="176" t="s">
        <v>7685</v>
      </c>
      <c r="B3734" s="177" t="s">
        <v>7686</v>
      </c>
      <c r="C3734" s="178" t="s">
        <v>25</v>
      </c>
      <c r="D3734" s="179">
        <v>27.57</v>
      </c>
      <c r="E3734" s="179">
        <v>0.17</v>
      </c>
      <c r="F3734" s="179">
        <v>27.74</v>
      </c>
      <c r="G3734" s="53">
        <v>9</v>
      </c>
    </row>
    <row r="3735" spans="1:7">
      <c r="A3735" s="176" t="s">
        <v>7687</v>
      </c>
      <c r="B3735" s="177" t="s">
        <v>7688</v>
      </c>
      <c r="C3735" s="178"/>
      <c r="D3735" s="179"/>
      <c r="E3735" s="179"/>
      <c r="F3735" s="179"/>
      <c r="G3735" s="53">
        <v>5</v>
      </c>
    </row>
    <row r="3736" spans="1:7">
      <c r="A3736" s="176" t="s">
        <v>7689</v>
      </c>
      <c r="B3736" s="177" t="s">
        <v>7690</v>
      </c>
      <c r="C3736" s="178" t="s">
        <v>23</v>
      </c>
      <c r="D3736" s="179">
        <v>70.319999999999993</v>
      </c>
      <c r="E3736" s="179">
        <v>14.79</v>
      </c>
      <c r="F3736" s="179">
        <v>85.11</v>
      </c>
      <c r="G3736" s="53">
        <v>9</v>
      </c>
    </row>
    <row r="3737" spans="1:7">
      <c r="A3737" s="176" t="s">
        <v>7691</v>
      </c>
      <c r="B3737" s="177" t="s">
        <v>7692</v>
      </c>
      <c r="C3737" s="178" t="s">
        <v>24</v>
      </c>
      <c r="D3737" s="179">
        <v>112.65</v>
      </c>
      <c r="E3737" s="179">
        <v>20.77</v>
      </c>
      <c r="F3737" s="179">
        <v>133.41999999999999</v>
      </c>
      <c r="G3737" s="53">
        <v>9</v>
      </c>
    </row>
    <row r="3738" spans="1:7">
      <c r="A3738" s="176" t="s">
        <v>7693</v>
      </c>
      <c r="B3738" s="177" t="s">
        <v>7694</v>
      </c>
      <c r="C3738" s="178" t="s">
        <v>23</v>
      </c>
      <c r="D3738" s="179">
        <v>10.56</v>
      </c>
      <c r="E3738" s="179">
        <v>12.93</v>
      </c>
      <c r="F3738" s="179">
        <v>23.49</v>
      </c>
      <c r="G3738" s="53">
        <v>9</v>
      </c>
    </row>
    <row r="3739" spans="1:7">
      <c r="A3739" s="176" t="s">
        <v>7695</v>
      </c>
      <c r="B3739" s="177" t="s">
        <v>7696</v>
      </c>
      <c r="C3739" s="178" t="s">
        <v>26</v>
      </c>
      <c r="D3739" s="179">
        <v>17.399999999999999</v>
      </c>
      <c r="E3739" s="179">
        <v>27.41</v>
      </c>
      <c r="F3739" s="179">
        <v>44.81</v>
      </c>
      <c r="G3739" s="53">
        <v>9</v>
      </c>
    </row>
    <row r="3740" spans="1:7" ht="30">
      <c r="A3740" s="176" t="s">
        <v>7697</v>
      </c>
      <c r="B3740" s="177" t="s">
        <v>7698</v>
      </c>
      <c r="C3740" s="178" t="s">
        <v>26</v>
      </c>
      <c r="D3740" s="179">
        <v>10.79</v>
      </c>
      <c r="E3740" s="179">
        <v>16.93</v>
      </c>
      <c r="F3740" s="179">
        <v>27.72</v>
      </c>
      <c r="G3740" s="53">
        <v>9</v>
      </c>
    </row>
    <row r="3741" spans="1:7" ht="30">
      <c r="A3741" s="176" t="s">
        <v>7699</v>
      </c>
      <c r="B3741" s="177" t="s">
        <v>7700</v>
      </c>
      <c r="C3741" s="178" t="s">
        <v>26</v>
      </c>
      <c r="D3741" s="179">
        <v>10.9</v>
      </c>
      <c r="E3741" s="179">
        <v>19.62</v>
      </c>
      <c r="F3741" s="179">
        <v>30.52</v>
      </c>
      <c r="G3741" s="53">
        <v>9</v>
      </c>
    </row>
    <row r="3742" spans="1:7" ht="30">
      <c r="A3742" s="176" t="s">
        <v>7701</v>
      </c>
      <c r="B3742" s="177" t="s">
        <v>7702</v>
      </c>
      <c r="C3742" s="178" t="s">
        <v>26</v>
      </c>
      <c r="D3742" s="179">
        <v>11.08</v>
      </c>
      <c r="E3742" s="179">
        <v>23.56</v>
      </c>
      <c r="F3742" s="179">
        <v>34.64</v>
      </c>
      <c r="G3742" s="53">
        <v>9</v>
      </c>
    </row>
    <row r="3743" spans="1:7" ht="45">
      <c r="A3743" s="176" t="s">
        <v>24689</v>
      </c>
      <c r="B3743" s="177" t="s">
        <v>24690</v>
      </c>
      <c r="C3743" s="178" t="s">
        <v>23</v>
      </c>
      <c r="D3743" s="179">
        <v>0.08</v>
      </c>
      <c r="E3743" s="179">
        <v>0.43</v>
      </c>
      <c r="F3743" s="179">
        <v>0.51</v>
      </c>
      <c r="G3743" s="53">
        <v>9</v>
      </c>
    </row>
    <row r="3744" spans="1:7">
      <c r="A3744" s="176" t="s">
        <v>7703</v>
      </c>
      <c r="B3744" s="177" t="s">
        <v>7704</v>
      </c>
      <c r="C3744" s="178"/>
      <c r="D3744" s="179"/>
      <c r="E3744" s="179"/>
      <c r="F3744" s="179"/>
      <c r="G3744" s="53">
        <v>2</v>
      </c>
    </row>
    <row r="3745" spans="1:7">
      <c r="A3745" s="176" t="s">
        <v>7705</v>
      </c>
      <c r="B3745" s="177" t="s">
        <v>7706</v>
      </c>
      <c r="C3745" s="178"/>
      <c r="D3745" s="179"/>
      <c r="E3745" s="179"/>
      <c r="F3745" s="179"/>
      <c r="G3745" s="53">
        <v>5</v>
      </c>
    </row>
    <row r="3746" spans="1:7">
      <c r="A3746" s="176" t="s">
        <v>154</v>
      </c>
      <c r="B3746" s="177" t="s">
        <v>155</v>
      </c>
      <c r="C3746" s="178" t="s">
        <v>26</v>
      </c>
      <c r="D3746" s="179"/>
      <c r="E3746" s="179">
        <v>15</v>
      </c>
      <c r="F3746" s="179">
        <v>15</v>
      </c>
      <c r="G3746" s="53">
        <v>9</v>
      </c>
    </row>
    <row r="3747" spans="1:7">
      <c r="A3747" s="176" t="s">
        <v>7707</v>
      </c>
      <c r="B3747" s="177" t="s">
        <v>7708</v>
      </c>
      <c r="C3747" s="178" t="s">
        <v>26</v>
      </c>
      <c r="D3747" s="179">
        <v>2.83</v>
      </c>
      <c r="E3747" s="179">
        <v>6.19</v>
      </c>
      <c r="F3747" s="179">
        <v>9.02</v>
      </c>
      <c r="G3747" s="53">
        <v>9</v>
      </c>
    </row>
    <row r="3748" spans="1:7" ht="30">
      <c r="A3748" s="176" t="s">
        <v>7709</v>
      </c>
      <c r="B3748" s="177" t="s">
        <v>7710</v>
      </c>
      <c r="C3748" s="178" t="s">
        <v>26</v>
      </c>
      <c r="D3748" s="179">
        <v>2.02</v>
      </c>
      <c r="E3748" s="179">
        <v>4.29</v>
      </c>
      <c r="F3748" s="179">
        <v>6.31</v>
      </c>
      <c r="G3748" s="53">
        <v>9</v>
      </c>
    </row>
    <row r="3749" spans="1:7" ht="30">
      <c r="A3749" s="176" t="s">
        <v>7711</v>
      </c>
      <c r="B3749" s="177" t="s">
        <v>7712</v>
      </c>
      <c r="C3749" s="178" t="s">
        <v>24</v>
      </c>
      <c r="D3749" s="179"/>
      <c r="E3749" s="179">
        <v>17.14</v>
      </c>
      <c r="F3749" s="179">
        <v>17.14</v>
      </c>
      <c r="G3749" s="53">
        <v>9</v>
      </c>
    </row>
    <row r="3750" spans="1:7">
      <c r="A3750" s="176" t="s">
        <v>7713</v>
      </c>
      <c r="B3750" s="177" t="s">
        <v>7714</v>
      </c>
      <c r="C3750" s="178" t="s">
        <v>26</v>
      </c>
      <c r="D3750" s="179"/>
      <c r="E3750" s="179">
        <v>16.07</v>
      </c>
      <c r="F3750" s="179">
        <v>16.07</v>
      </c>
      <c r="G3750" s="53">
        <v>9</v>
      </c>
    </row>
    <row r="3751" spans="1:7" ht="30">
      <c r="A3751" s="176" t="s">
        <v>7715</v>
      </c>
      <c r="B3751" s="177" t="s">
        <v>7716</v>
      </c>
      <c r="C3751" s="178" t="s">
        <v>26</v>
      </c>
      <c r="D3751" s="179">
        <v>9.58</v>
      </c>
      <c r="E3751" s="179">
        <v>6.19</v>
      </c>
      <c r="F3751" s="179">
        <v>15.77</v>
      </c>
      <c r="G3751" s="53">
        <v>9</v>
      </c>
    </row>
    <row r="3752" spans="1:7">
      <c r="A3752" s="176" t="s">
        <v>7717</v>
      </c>
      <c r="B3752" s="177" t="s">
        <v>7718</v>
      </c>
      <c r="C3752" s="178" t="s">
        <v>26</v>
      </c>
      <c r="D3752" s="179">
        <v>7.73</v>
      </c>
      <c r="E3752" s="179"/>
      <c r="F3752" s="179">
        <v>7.73</v>
      </c>
      <c r="G3752" s="53">
        <v>9</v>
      </c>
    </row>
    <row r="3753" spans="1:7">
      <c r="A3753" s="176" t="s">
        <v>7719</v>
      </c>
      <c r="B3753" s="177" t="s">
        <v>7720</v>
      </c>
      <c r="C3753" s="178"/>
      <c r="D3753" s="179"/>
      <c r="E3753" s="179"/>
      <c r="F3753" s="179"/>
      <c r="G3753" s="53">
        <v>5</v>
      </c>
    </row>
    <row r="3754" spans="1:7">
      <c r="A3754" s="176" t="s">
        <v>7721</v>
      </c>
      <c r="B3754" s="177" t="s">
        <v>7722</v>
      </c>
      <c r="C3754" s="178" t="s">
        <v>24</v>
      </c>
      <c r="D3754" s="179"/>
      <c r="E3754" s="179">
        <v>6.43</v>
      </c>
      <c r="F3754" s="179">
        <v>6.43</v>
      </c>
      <c r="G3754" s="53">
        <v>9</v>
      </c>
    </row>
    <row r="3755" spans="1:7">
      <c r="A3755" s="176" t="s">
        <v>7723</v>
      </c>
      <c r="B3755" s="177" t="s">
        <v>7724</v>
      </c>
      <c r="C3755" s="178" t="s">
        <v>24</v>
      </c>
      <c r="D3755" s="179">
        <v>25.33</v>
      </c>
      <c r="E3755" s="179">
        <v>21.43</v>
      </c>
      <c r="F3755" s="179">
        <v>46.76</v>
      </c>
      <c r="G3755" s="53">
        <v>9</v>
      </c>
    </row>
    <row r="3756" spans="1:7">
      <c r="A3756" s="176" t="s">
        <v>7725</v>
      </c>
      <c r="B3756" s="177" t="s">
        <v>7726</v>
      </c>
      <c r="C3756" s="178" t="s">
        <v>28</v>
      </c>
      <c r="D3756" s="179">
        <v>197.49</v>
      </c>
      <c r="E3756" s="179"/>
      <c r="F3756" s="179">
        <v>197.49</v>
      </c>
      <c r="G3756" s="53">
        <v>9</v>
      </c>
    </row>
    <row r="3757" spans="1:7">
      <c r="A3757" s="176" t="s">
        <v>7727</v>
      </c>
      <c r="B3757" s="177" t="s">
        <v>7728</v>
      </c>
      <c r="C3757" s="178" t="s">
        <v>24</v>
      </c>
      <c r="D3757" s="179"/>
      <c r="E3757" s="179">
        <v>23.77</v>
      </c>
      <c r="F3757" s="179">
        <v>23.77</v>
      </c>
      <c r="G3757" s="53">
        <v>9</v>
      </c>
    </row>
    <row r="3758" spans="1:7" ht="30">
      <c r="A3758" s="176" t="s">
        <v>7729</v>
      </c>
      <c r="B3758" s="177" t="s">
        <v>7730</v>
      </c>
      <c r="C3758" s="178" t="s">
        <v>23</v>
      </c>
      <c r="D3758" s="179"/>
      <c r="E3758" s="179">
        <v>11.88</v>
      </c>
      <c r="F3758" s="179">
        <v>11.88</v>
      </c>
      <c r="G3758" s="53">
        <v>9</v>
      </c>
    </row>
    <row r="3759" spans="1:7" ht="30">
      <c r="A3759" s="176" t="s">
        <v>7731</v>
      </c>
      <c r="B3759" s="177" t="s">
        <v>7732</v>
      </c>
      <c r="C3759" s="178" t="s">
        <v>23</v>
      </c>
      <c r="D3759" s="179"/>
      <c r="E3759" s="179">
        <v>12.68</v>
      </c>
      <c r="F3759" s="179">
        <v>12.68</v>
      </c>
      <c r="G3759" s="53">
        <v>9</v>
      </c>
    </row>
    <row r="3760" spans="1:7">
      <c r="A3760" s="176" t="s">
        <v>7733</v>
      </c>
      <c r="B3760" s="177" t="s">
        <v>7734</v>
      </c>
      <c r="C3760" s="178"/>
      <c r="D3760" s="179"/>
      <c r="E3760" s="179"/>
      <c r="F3760" s="179"/>
      <c r="G3760" s="53">
        <v>5</v>
      </c>
    </row>
    <row r="3761" spans="1:7">
      <c r="A3761" s="176" t="s">
        <v>7735</v>
      </c>
      <c r="B3761" s="177" t="s">
        <v>7736</v>
      </c>
      <c r="C3761" s="178" t="s">
        <v>951</v>
      </c>
      <c r="D3761" s="179">
        <v>101.25</v>
      </c>
      <c r="E3761" s="179"/>
      <c r="F3761" s="179">
        <v>101.25</v>
      </c>
      <c r="G3761" s="53">
        <v>9</v>
      </c>
    </row>
    <row r="3762" spans="1:7">
      <c r="A3762" s="176" t="s">
        <v>7737</v>
      </c>
      <c r="B3762" s="177" t="s">
        <v>7738</v>
      </c>
      <c r="C3762" s="178"/>
      <c r="D3762" s="179"/>
      <c r="E3762" s="179"/>
      <c r="F3762" s="179"/>
      <c r="G3762" s="53">
        <v>2</v>
      </c>
    </row>
    <row r="3763" spans="1:7">
      <c r="A3763" s="176" t="s">
        <v>7739</v>
      </c>
      <c r="B3763" s="177" t="s">
        <v>7740</v>
      </c>
      <c r="C3763" s="178"/>
      <c r="D3763" s="179"/>
      <c r="E3763" s="179"/>
      <c r="F3763" s="179"/>
      <c r="G3763" s="53">
        <v>5</v>
      </c>
    </row>
    <row r="3764" spans="1:7" ht="30">
      <c r="A3764" s="176" t="s">
        <v>7741</v>
      </c>
      <c r="B3764" s="177" t="s">
        <v>7742</v>
      </c>
      <c r="C3764" s="178" t="s">
        <v>140</v>
      </c>
      <c r="D3764" s="179">
        <v>190760.72</v>
      </c>
      <c r="E3764" s="179"/>
      <c r="F3764" s="179">
        <v>190760.72</v>
      </c>
      <c r="G3764" s="53">
        <v>9</v>
      </c>
    </row>
    <row r="3765" spans="1:7" ht="30">
      <c r="A3765" s="176" t="s">
        <v>7743</v>
      </c>
      <c r="B3765" s="177" t="s">
        <v>7744</v>
      </c>
      <c r="C3765" s="178" t="s">
        <v>140</v>
      </c>
      <c r="D3765" s="179">
        <v>206466.67</v>
      </c>
      <c r="E3765" s="179"/>
      <c r="F3765" s="179">
        <v>206466.67</v>
      </c>
      <c r="G3765" s="53">
        <v>9</v>
      </c>
    </row>
    <row r="3766" spans="1:7" ht="30">
      <c r="A3766" s="176" t="s">
        <v>7745</v>
      </c>
      <c r="B3766" s="177" t="s">
        <v>7746</v>
      </c>
      <c r="C3766" s="178" t="s">
        <v>140</v>
      </c>
      <c r="D3766" s="179">
        <v>230582.92</v>
      </c>
      <c r="E3766" s="179"/>
      <c r="F3766" s="179">
        <v>230582.92</v>
      </c>
      <c r="G3766" s="53">
        <v>9</v>
      </c>
    </row>
    <row r="3767" spans="1:7" ht="30">
      <c r="A3767" s="176" t="s">
        <v>7747</v>
      </c>
      <c r="B3767" s="177" t="s">
        <v>7748</v>
      </c>
      <c r="C3767" s="178" t="s">
        <v>140</v>
      </c>
      <c r="D3767" s="179">
        <v>204117.81</v>
      </c>
      <c r="E3767" s="179"/>
      <c r="F3767" s="179">
        <v>204117.81</v>
      </c>
      <c r="G3767" s="53">
        <v>9</v>
      </c>
    </row>
    <row r="3768" spans="1:7" ht="30">
      <c r="A3768" s="176" t="s">
        <v>7749</v>
      </c>
      <c r="B3768" s="177" t="s">
        <v>7750</v>
      </c>
      <c r="C3768" s="178" t="s">
        <v>140</v>
      </c>
      <c r="D3768" s="179">
        <v>213985.34</v>
      </c>
      <c r="E3768" s="179"/>
      <c r="F3768" s="179">
        <v>213985.34</v>
      </c>
      <c r="G3768" s="53">
        <v>9</v>
      </c>
    </row>
    <row r="3769" spans="1:7">
      <c r="A3769" s="176" t="s">
        <v>7751</v>
      </c>
      <c r="B3769" s="177" t="s">
        <v>7752</v>
      </c>
      <c r="C3769" s="178" t="s">
        <v>26</v>
      </c>
      <c r="D3769" s="179">
        <v>1573.66</v>
      </c>
      <c r="E3769" s="179"/>
      <c r="F3769" s="179">
        <v>1573.66</v>
      </c>
      <c r="G3769" s="53">
        <v>9</v>
      </c>
    </row>
    <row r="3770" spans="1:7">
      <c r="A3770" s="176" t="s">
        <v>7753</v>
      </c>
      <c r="B3770" s="177" t="s">
        <v>7754</v>
      </c>
      <c r="C3770" s="178"/>
      <c r="D3770" s="179"/>
      <c r="E3770" s="179"/>
      <c r="F3770" s="179"/>
      <c r="G3770" s="53">
        <v>5</v>
      </c>
    </row>
    <row r="3771" spans="1:7" ht="30">
      <c r="A3771" s="176" t="s">
        <v>7755</v>
      </c>
      <c r="B3771" s="177" t="s">
        <v>7756</v>
      </c>
      <c r="C3771" s="178" t="s">
        <v>24</v>
      </c>
      <c r="D3771" s="179">
        <v>451320.6</v>
      </c>
      <c r="E3771" s="179">
        <v>32657.25</v>
      </c>
      <c r="F3771" s="179">
        <v>483977.85</v>
      </c>
      <c r="G3771" s="53">
        <v>9</v>
      </c>
    </row>
    <row r="3772" spans="1:7" ht="30">
      <c r="A3772" s="176" t="s">
        <v>7757</v>
      </c>
      <c r="B3772" s="177" t="s">
        <v>7758</v>
      </c>
      <c r="C3772" s="178" t="s">
        <v>24</v>
      </c>
      <c r="D3772" s="179">
        <v>477176.67</v>
      </c>
      <c r="E3772" s="179">
        <v>34787.9</v>
      </c>
      <c r="F3772" s="179">
        <v>511964.57</v>
      </c>
      <c r="G3772" s="53">
        <v>9</v>
      </c>
    </row>
    <row r="3773" spans="1:7" ht="30">
      <c r="A3773" s="176" t="s">
        <v>7759</v>
      </c>
      <c r="B3773" s="177" t="s">
        <v>7760</v>
      </c>
      <c r="C3773" s="178" t="s">
        <v>24</v>
      </c>
      <c r="D3773" s="179">
        <v>676360.72</v>
      </c>
      <c r="E3773" s="179">
        <v>31627.95</v>
      </c>
      <c r="F3773" s="179">
        <v>707988.67</v>
      </c>
      <c r="G3773" s="53">
        <v>9</v>
      </c>
    </row>
    <row r="3774" spans="1:7" ht="30">
      <c r="A3774" s="176" t="s">
        <v>7761</v>
      </c>
      <c r="B3774" s="177" t="s">
        <v>7762</v>
      </c>
      <c r="C3774" s="178" t="s">
        <v>24</v>
      </c>
      <c r="D3774" s="179">
        <v>275610.94</v>
      </c>
      <c r="E3774" s="179">
        <v>26125.8</v>
      </c>
      <c r="F3774" s="179">
        <v>301736.74</v>
      </c>
      <c r="G3774" s="53">
        <v>9</v>
      </c>
    </row>
    <row r="3775" spans="1:7" ht="30">
      <c r="A3775" s="176" t="s">
        <v>7763</v>
      </c>
      <c r="B3775" s="177" t="s">
        <v>7764</v>
      </c>
      <c r="C3775" s="178" t="s">
        <v>24</v>
      </c>
      <c r="D3775" s="179">
        <v>83769.94</v>
      </c>
      <c r="E3775" s="179">
        <v>16328.63</v>
      </c>
      <c r="F3775" s="179">
        <v>100098.57</v>
      </c>
      <c r="G3775" s="53">
        <v>9</v>
      </c>
    </row>
    <row r="3776" spans="1:7" ht="30">
      <c r="A3776" s="176" t="s">
        <v>7765</v>
      </c>
      <c r="B3776" s="177" t="s">
        <v>7766</v>
      </c>
      <c r="C3776" s="178" t="s">
        <v>24</v>
      </c>
      <c r="D3776" s="179">
        <v>23463.24</v>
      </c>
      <c r="E3776" s="179">
        <v>3865.9</v>
      </c>
      <c r="F3776" s="179">
        <v>27329.14</v>
      </c>
      <c r="G3776" s="53">
        <v>9</v>
      </c>
    </row>
    <row r="3777" spans="1:7" ht="30">
      <c r="A3777" s="176" t="s">
        <v>7767</v>
      </c>
      <c r="B3777" s="177" t="s">
        <v>7768</v>
      </c>
      <c r="C3777" s="178" t="s">
        <v>24</v>
      </c>
      <c r="D3777" s="179">
        <v>19848.689999999999</v>
      </c>
      <c r="E3777" s="179">
        <v>3865.9</v>
      </c>
      <c r="F3777" s="179">
        <v>23714.59</v>
      </c>
      <c r="G3777" s="53">
        <v>9</v>
      </c>
    </row>
    <row r="3778" spans="1:7" ht="30">
      <c r="A3778" s="176" t="s">
        <v>7769</v>
      </c>
      <c r="B3778" s="177" t="s">
        <v>7770</v>
      </c>
      <c r="C3778" s="178" t="s">
        <v>24</v>
      </c>
      <c r="D3778" s="179">
        <v>64625.08</v>
      </c>
      <c r="E3778" s="179">
        <v>8445.08</v>
      </c>
      <c r="F3778" s="179">
        <v>73070.16</v>
      </c>
      <c r="G3778" s="53">
        <v>9</v>
      </c>
    </row>
    <row r="3779" spans="1:7" ht="30">
      <c r="A3779" s="176" t="s">
        <v>7771</v>
      </c>
      <c r="B3779" s="177" t="s">
        <v>7772</v>
      </c>
      <c r="C3779" s="178" t="s">
        <v>24</v>
      </c>
      <c r="D3779" s="179">
        <v>58921.77</v>
      </c>
      <c r="E3779" s="179">
        <v>10305.049999999999</v>
      </c>
      <c r="F3779" s="179">
        <v>69226.820000000007</v>
      </c>
      <c r="G3779" s="53">
        <v>9</v>
      </c>
    </row>
    <row r="3780" spans="1:7" ht="45">
      <c r="A3780" s="176" t="s">
        <v>7773</v>
      </c>
      <c r="B3780" s="177" t="s">
        <v>7774</v>
      </c>
      <c r="C3780" s="178" t="s">
        <v>24</v>
      </c>
      <c r="D3780" s="179">
        <v>5681.81</v>
      </c>
      <c r="E3780" s="179">
        <v>652</v>
      </c>
      <c r="F3780" s="179">
        <v>6333.81</v>
      </c>
      <c r="G3780" s="53">
        <v>9</v>
      </c>
    </row>
    <row r="3781" spans="1:7" ht="45">
      <c r="A3781" s="176" t="s">
        <v>7775</v>
      </c>
      <c r="B3781" s="177" t="s">
        <v>7776</v>
      </c>
      <c r="C3781" s="178" t="s">
        <v>24</v>
      </c>
      <c r="D3781" s="179">
        <v>5851.21</v>
      </c>
      <c r="E3781" s="179">
        <v>815</v>
      </c>
      <c r="F3781" s="179">
        <v>6666.21</v>
      </c>
      <c r="G3781" s="53">
        <v>9</v>
      </c>
    </row>
    <row r="3782" spans="1:7" ht="45">
      <c r="A3782" s="176" t="s">
        <v>7777</v>
      </c>
      <c r="B3782" s="177" t="s">
        <v>7778</v>
      </c>
      <c r="C3782" s="178" t="s">
        <v>24</v>
      </c>
      <c r="D3782" s="179">
        <v>6408.1</v>
      </c>
      <c r="E3782" s="179">
        <v>978</v>
      </c>
      <c r="F3782" s="179">
        <v>7386.1</v>
      </c>
      <c r="G3782" s="53">
        <v>9</v>
      </c>
    </row>
    <row r="3783" spans="1:7" ht="45">
      <c r="A3783" s="176" t="s">
        <v>7779</v>
      </c>
      <c r="B3783" s="177" t="s">
        <v>7780</v>
      </c>
      <c r="C3783" s="178" t="s">
        <v>24</v>
      </c>
      <c r="D3783" s="179">
        <v>6591.54</v>
      </c>
      <c r="E3783" s="179">
        <v>1059.5</v>
      </c>
      <c r="F3783" s="179">
        <v>7651.04</v>
      </c>
      <c r="G3783" s="53">
        <v>9</v>
      </c>
    </row>
    <row r="3784" spans="1:7" ht="30">
      <c r="A3784" s="176" t="s">
        <v>7781</v>
      </c>
      <c r="B3784" s="177" t="s">
        <v>7782</v>
      </c>
      <c r="C3784" s="178" t="s">
        <v>24</v>
      </c>
      <c r="D3784" s="179">
        <v>4296.3900000000003</v>
      </c>
      <c r="E3784" s="179">
        <v>510.43</v>
      </c>
      <c r="F3784" s="179">
        <v>4806.82</v>
      </c>
      <c r="G3784" s="53">
        <v>9</v>
      </c>
    </row>
    <row r="3785" spans="1:7" ht="30">
      <c r="A3785" s="176" t="s">
        <v>7783</v>
      </c>
      <c r="B3785" s="177" t="s">
        <v>7784</v>
      </c>
      <c r="C3785" s="178" t="s">
        <v>24</v>
      </c>
      <c r="D3785" s="179">
        <v>4869.3</v>
      </c>
      <c r="E3785" s="179">
        <v>510.43</v>
      </c>
      <c r="F3785" s="179">
        <v>5379.73</v>
      </c>
      <c r="G3785" s="53">
        <v>9</v>
      </c>
    </row>
    <row r="3786" spans="1:7" ht="30">
      <c r="A3786" s="176" t="s">
        <v>7785</v>
      </c>
      <c r="B3786" s="177" t="s">
        <v>7786</v>
      </c>
      <c r="C3786" s="178" t="s">
        <v>24</v>
      </c>
      <c r="D3786" s="179">
        <v>5844.71</v>
      </c>
      <c r="E3786" s="179">
        <v>510.43</v>
      </c>
      <c r="F3786" s="179">
        <v>6355.14</v>
      </c>
      <c r="G3786" s="53">
        <v>9</v>
      </c>
    </row>
    <row r="3787" spans="1:7">
      <c r="A3787" s="176" t="s">
        <v>7787</v>
      </c>
      <c r="B3787" s="177" t="s">
        <v>7788</v>
      </c>
      <c r="C3787" s="178" t="s">
        <v>23</v>
      </c>
      <c r="D3787" s="179">
        <v>10.4</v>
      </c>
      <c r="E3787" s="179">
        <v>14.16</v>
      </c>
      <c r="F3787" s="179">
        <v>24.56</v>
      </c>
      <c r="G3787" s="53">
        <v>9</v>
      </c>
    </row>
    <row r="3788" spans="1:7">
      <c r="A3788" s="176" t="s">
        <v>7789</v>
      </c>
      <c r="B3788" s="177" t="s">
        <v>7790</v>
      </c>
      <c r="C3788" s="178" t="s">
        <v>23</v>
      </c>
      <c r="D3788" s="179">
        <v>18.05</v>
      </c>
      <c r="E3788" s="179">
        <v>14.16</v>
      </c>
      <c r="F3788" s="179">
        <v>32.21</v>
      </c>
      <c r="G3788" s="53">
        <v>9</v>
      </c>
    </row>
    <row r="3789" spans="1:7">
      <c r="A3789" s="176" t="s">
        <v>7791</v>
      </c>
      <c r="B3789" s="177" t="s">
        <v>7792</v>
      </c>
      <c r="C3789" s="178" t="s">
        <v>23</v>
      </c>
      <c r="D3789" s="179">
        <v>17.29</v>
      </c>
      <c r="E3789" s="179">
        <v>14.16</v>
      </c>
      <c r="F3789" s="179">
        <v>31.45</v>
      </c>
      <c r="G3789" s="53">
        <v>9</v>
      </c>
    </row>
    <row r="3790" spans="1:7" ht="30">
      <c r="A3790" s="176" t="s">
        <v>7793</v>
      </c>
      <c r="B3790" s="177" t="s">
        <v>7794</v>
      </c>
      <c r="C3790" s="178" t="s">
        <v>26</v>
      </c>
      <c r="D3790" s="179">
        <v>99.22</v>
      </c>
      <c r="E3790" s="179">
        <v>101.88</v>
      </c>
      <c r="F3790" s="179">
        <v>201.1</v>
      </c>
      <c r="G3790" s="53">
        <v>9</v>
      </c>
    </row>
    <row r="3791" spans="1:7" ht="30">
      <c r="A3791" s="176" t="s">
        <v>7795</v>
      </c>
      <c r="B3791" s="177" t="s">
        <v>7796</v>
      </c>
      <c r="C3791" s="178" t="s">
        <v>26</v>
      </c>
      <c r="D3791" s="179">
        <v>6425.66</v>
      </c>
      <c r="E3791" s="179"/>
      <c r="F3791" s="179">
        <v>6425.66</v>
      </c>
      <c r="G3791" s="53">
        <v>9</v>
      </c>
    </row>
    <row r="3792" spans="1:7">
      <c r="A3792" s="176" t="s">
        <v>7797</v>
      </c>
      <c r="B3792" s="177" t="s">
        <v>7798</v>
      </c>
      <c r="C3792" s="178" t="s">
        <v>26</v>
      </c>
      <c r="D3792" s="179">
        <v>2028.63</v>
      </c>
      <c r="E3792" s="179">
        <v>132.16</v>
      </c>
      <c r="F3792" s="179">
        <v>2160.79</v>
      </c>
      <c r="G3792" s="53">
        <v>9</v>
      </c>
    </row>
    <row r="3793" spans="1:7">
      <c r="A3793" s="176" t="s">
        <v>7799</v>
      </c>
      <c r="B3793" s="177" t="s">
        <v>7800</v>
      </c>
      <c r="C3793" s="178" t="s">
        <v>26</v>
      </c>
      <c r="D3793" s="179">
        <v>1707.48</v>
      </c>
      <c r="E3793" s="179">
        <v>102.12</v>
      </c>
      <c r="F3793" s="179">
        <v>1809.6</v>
      </c>
      <c r="G3793" s="53">
        <v>9</v>
      </c>
    </row>
    <row r="3794" spans="1:7">
      <c r="A3794" s="176" t="s">
        <v>7801</v>
      </c>
      <c r="B3794" s="177" t="s">
        <v>7802</v>
      </c>
      <c r="C3794" s="178" t="s">
        <v>26</v>
      </c>
      <c r="D3794" s="179">
        <v>1329.45</v>
      </c>
      <c r="E3794" s="179">
        <v>90.11</v>
      </c>
      <c r="F3794" s="179">
        <v>1419.56</v>
      </c>
      <c r="G3794" s="53">
        <v>9</v>
      </c>
    </row>
    <row r="3795" spans="1:7">
      <c r="A3795" s="176" t="s">
        <v>7803</v>
      </c>
      <c r="B3795" s="177" t="s">
        <v>7804</v>
      </c>
      <c r="C3795" s="178" t="s">
        <v>24</v>
      </c>
      <c r="D3795" s="179"/>
      <c r="E3795" s="179">
        <v>383.88</v>
      </c>
      <c r="F3795" s="179">
        <v>383.88</v>
      </c>
      <c r="G3795" s="53">
        <v>9</v>
      </c>
    </row>
    <row r="3796" spans="1:7" ht="30">
      <c r="A3796" s="176" t="s">
        <v>7805</v>
      </c>
      <c r="B3796" s="177" t="s">
        <v>7806</v>
      </c>
      <c r="C3796" s="178" t="s">
        <v>24</v>
      </c>
      <c r="D3796" s="179">
        <v>9546.65</v>
      </c>
      <c r="E3796" s="179">
        <v>1630</v>
      </c>
      <c r="F3796" s="179">
        <v>11176.65</v>
      </c>
      <c r="G3796" s="53">
        <v>9</v>
      </c>
    </row>
    <row r="3797" spans="1:7">
      <c r="A3797" s="176" t="s">
        <v>7807</v>
      </c>
      <c r="B3797" s="177" t="s">
        <v>7808</v>
      </c>
      <c r="C3797" s="178" t="s">
        <v>24</v>
      </c>
      <c r="D3797" s="179">
        <v>185.63</v>
      </c>
      <c r="E3797" s="179">
        <v>48.05</v>
      </c>
      <c r="F3797" s="179">
        <v>233.68</v>
      </c>
      <c r="G3797" s="53">
        <v>9</v>
      </c>
    </row>
    <row r="3798" spans="1:7" ht="30">
      <c r="A3798" s="176" t="s">
        <v>7809</v>
      </c>
      <c r="B3798" s="177" t="s">
        <v>7810</v>
      </c>
      <c r="C3798" s="178" t="s">
        <v>24</v>
      </c>
      <c r="D3798" s="179">
        <v>1223.81</v>
      </c>
      <c r="E3798" s="179">
        <v>138.16</v>
      </c>
      <c r="F3798" s="179">
        <v>1361.97</v>
      </c>
      <c r="G3798" s="53">
        <v>9</v>
      </c>
    </row>
    <row r="3799" spans="1:7" ht="30">
      <c r="A3799" s="176" t="s">
        <v>7811</v>
      </c>
      <c r="B3799" s="177" t="s">
        <v>7812</v>
      </c>
      <c r="C3799" s="178" t="s">
        <v>26</v>
      </c>
      <c r="D3799" s="179">
        <v>4364.3100000000004</v>
      </c>
      <c r="E3799" s="179">
        <v>210.25</v>
      </c>
      <c r="F3799" s="179">
        <v>4574.5600000000004</v>
      </c>
      <c r="G3799" s="53">
        <v>9</v>
      </c>
    </row>
    <row r="3800" spans="1:7">
      <c r="A3800" s="176" t="s">
        <v>7813</v>
      </c>
      <c r="B3800" s="177" t="s">
        <v>7814</v>
      </c>
      <c r="C3800" s="178" t="s">
        <v>23</v>
      </c>
      <c r="D3800" s="179">
        <v>4936.1000000000004</v>
      </c>
      <c r="E3800" s="179">
        <v>52.67</v>
      </c>
      <c r="F3800" s="179">
        <v>4988.7700000000004</v>
      </c>
      <c r="G3800" s="53">
        <v>9</v>
      </c>
    </row>
    <row r="3801" spans="1:7">
      <c r="A3801" s="176" t="s">
        <v>7815</v>
      </c>
      <c r="B3801" s="177" t="s">
        <v>7816</v>
      </c>
      <c r="C3801" s="178" t="s">
        <v>24</v>
      </c>
      <c r="D3801" s="179">
        <v>100.09</v>
      </c>
      <c r="E3801" s="179">
        <v>48.05</v>
      </c>
      <c r="F3801" s="179">
        <v>148.13999999999999</v>
      </c>
      <c r="G3801" s="53">
        <v>9</v>
      </c>
    </row>
    <row r="3802" spans="1:7">
      <c r="A3802" s="176" t="s">
        <v>7817</v>
      </c>
      <c r="B3802" s="177" t="s">
        <v>7818</v>
      </c>
      <c r="C3802" s="178" t="s">
        <v>24</v>
      </c>
      <c r="D3802" s="179">
        <v>125.4</v>
      </c>
      <c r="E3802" s="179">
        <v>48.05</v>
      </c>
      <c r="F3802" s="179">
        <v>173.45</v>
      </c>
      <c r="G3802" s="53">
        <v>9</v>
      </c>
    </row>
    <row r="3803" spans="1:7">
      <c r="A3803" s="176" t="s">
        <v>7819</v>
      </c>
      <c r="B3803" s="177" t="s">
        <v>7820</v>
      </c>
      <c r="C3803" s="178" t="s">
        <v>24</v>
      </c>
      <c r="D3803" s="179">
        <v>373.69</v>
      </c>
      <c r="E3803" s="179">
        <v>48.05</v>
      </c>
      <c r="F3803" s="179">
        <v>421.74</v>
      </c>
      <c r="G3803" s="53">
        <v>9</v>
      </c>
    </row>
    <row r="3804" spans="1:7">
      <c r="A3804" s="176" t="s">
        <v>7821</v>
      </c>
      <c r="B3804" s="177" t="s">
        <v>7822</v>
      </c>
      <c r="C3804" s="178" t="s">
        <v>24</v>
      </c>
      <c r="D3804" s="179">
        <v>292.66000000000003</v>
      </c>
      <c r="E3804" s="179">
        <v>48.05</v>
      </c>
      <c r="F3804" s="179">
        <v>340.71</v>
      </c>
      <c r="G3804" s="53">
        <v>9</v>
      </c>
    </row>
    <row r="3805" spans="1:7" ht="30">
      <c r="A3805" s="176" t="s">
        <v>7823</v>
      </c>
      <c r="B3805" s="177" t="s">
        <v>7824</v>
      </c>
      <c r="C3805" s="178" t="s">
        <v>26</v>
      </c>
      <c r="D3805" s="179">
        <v>3459.8</v>
      </c>
      <c r="E3805" s="179">
        <v>294.35000000000002</v>
      </c>
      <c r="F3805" s="179">
        <v>3754.15</v>
      </c>
      <c r="G3805" s="53">
        <v>9</v>
      </c>
    </row>
    <row r="3806" spans="1:7" ht="30">
      <c r="A3806" s="176" t="s">
        <v>7825</v>
      </c>
      <c r="B3806" s="177" t="s">
        <v>7826</v>
      </c>
      <c r="C3806" s="178" t="s">
        <v>26</v>
      </c>
      <c r="D3806" s="179">
        <v>2215.31</v>
      </c>
      <c r="E3806" s="179">
        <v>120.14</v>
      </c>
      <c r="F3806" s="179">
        <v>2335.4499999999998</v>
      </c>
      <c r="G3806" s="53">
        <v>9</v>
      </c>
    </row>
    <row r="3807" spans="1:7" ht="30">
      <c r="A3807" s="176" t="s">
        <v>7827</v>
      </c>
      <c r="B3807" s="177" t="s">
        <v>7828</v>
      </c>
      <c r="C3807" s="178" t="s">
        <v>26</v>
      </c>
      <c r="D3807" s="179">
        <v>1768.76</v>
      </c>
      <c r="E3807" s="179">
        <v>60.07</v>
      </c>
      <c r="F3807" s="179">
        <v>1828.83</v>
      </c>
      <c r="G3807" s="53">
        <v>9</v>
      </c>
    </row>
    <row r="3808" spans="1:7">
      <c r="A3808" s="176" t="s">
        <v>7829</v>
      </c>
      <c r="B3808" s="177" t="s">
        <v>7830</v>
      </c>
      <c r="C3808" s="178" t="s">
        <v>26</v>
      </c>
      <c r="D3808" s="179">
        <v>1661.77</v>
      </c>
      <c r="E3808" s="179">
        <v>132.16</v>
      </c>
      <c r="F3808" s="179">
        <v>1793.93</v>
      </c>
      <c r="G3808" s="53">
        <v>9</v>
      </c>
    </row>
    <row r="3809" spans="1:7">
      <c r="A3809" s="176" t="s">
        <v>7831</v>
      </c>
      <c r="B3809" s="177" t="s">
        <v>7832</v>
      </c>
      <c r="C3809" s="178" t="s">
        <v>26</v>
      </c>
      <c r="D3809" s="179">
        <v>2208.79</v>
      </c>
      <c r="E3809" s="179">
        <v>174.21</v>
      </c>
      <c r="F3809" s="179">
        <v>2383</v>
      </c>
      <c r="G3809" s="53">
        <v>9</v>
      </c>
    </row>
    <row r="3810" spans="1:7">
      <c r="A3810" s="176" t="s">
        <v>7833</v>
      </c>
      <c r="B3810" s="177" t="s">
        <v>7834</v>
      </c>
      <c r="C3810" s="178" t="s">
        <v>26</v>
      </c>
      <c r="D3810" s="179">
        <v>3768.17</v>
      </c>
      <c r="E3810" s="179">
        <v>288.33</v>
      </c>
      <c r="F3810" s="179">
        <v>4056.5</v>
      </c>
      <c r="G3810" s="53">
        <v>9</v>
      </c>
    </row>
    <row r="3811" spans="1:7" ht="30">
      <c r="A3811" s="176" t="s">
        <v>7835</v>
      </c>
      <c r="B3811" s="177" t="s">
        <v>7836</v>
      </c>
      <c r="C3811" s="178" t="s">
        <v>26</v>
      </c>
      <c r="D3811" s="179">
        <v>2555.1799999999998</v>
      </c>
      <c r="E3811" s="179">
        <v>216.25</v>
      </c>
      <c r="F3811" s="179">
        <v>2771.43</v>
      </c>
      <c r="G3811" s="53">
        <v>9</v>
      </c>
    </row>
    <row r="3812" spans="1:7" ht="30">
      <c r="A3812" s="176" t="s">
        <v>7837</v>
      </c>
      <c r="B3812" s="177" t="s">
        <v>7838</v>
      </c>
      <c r="C3812" s="178" t="s">
        <v>26</v>
      </c>
      <c r="D3812" s="179">
        <v>1867.6</v>
      </c>
      <c r="E3812" s="179">
        <v>150.18</v>
      </c>
      <c r="F3812" s="179">
        <v>2017.78</v>
      </c>
      <c r="G3812" s="53">
        <v>9</v>
      </c>
    </row>
    <row r="3813" spans="1:7" ht="30">
      <c r="A3813" s="176" t="s">
        <v>7839</v>
      </c>
      <c r="B3813" s="177" t="s">
        <v>7840</v>
      </c>
      <c r="C3813" s="178" t="s">
        <v>26</v>
      </c>
      <c r="D3813" s="179">
        <v>1508.42</v>
      </c>
      <c r="E3813" s="179">
        <v>120.14</v>
      </c>
      <c r="F3813" s="179">
        <v>1628.56</v>
      </c>
      <c r="G3813" s="53">
        <v>9</v>
      </c>
    </row>
    <row r="3814" spans="1:7" ht="30">
      <c r="A3814" s="176" t="s">
        <v>7841</v>
      </c>
      <c r="B3814" s="177" t="s">
        <v>7842</v>
      </c>
      <c r="C3814" s="178" t="s">
        <v>26</v>
      </c>
      <c r="D3814" s="179">
        <v>1333.99</v>
      </c>
      <c r="E3814" s="179">
        <v>102.12</v>
      </c>
      <c r="F3814" s="179">
        <v>1436.11</v>
      </c>
      <c r="G3814" s="53">
        <v>9</v>
      </c>
    </row>
    <row r="3815" spans="1:7" ht="30">
      <c r="A3815" s="176" t="s">
        <v>7843</v>
      </c>
      <c r="B3815" s="177" t="s">
        <v>7844</v>
      </c>
      <c r="C3815" s="178" t="s">
        <v>26</v>
      </c>
      <c r="D3815" s="179">
        <v>1188.3900000000001</v>
      </c>
      <c r="E3815" s="179">
        <v>90.11</v>
      </c>
      <c r="F3815" s="179">
        <v>1278.5</v>
      </c>
      <c r="G3815" s="53">
        <v>9</v>
      </c>
    </row>
    <row r="3816" spans="1:7">
      <c r="A3816" s="176" t="s">
        <v>7845</v>
      </c>
      <c r="B3816" s="177" t="s">
        <v>7846</v>
      </c>
      <c r="C3816" s="178" t="s">
        <v>26</v>
      </c>
      <c r="D3816" s="179">
        <v>1410.95</v>
      </c>
      <c r="E3816" s="179">
        <v>120.14</v>
      </c>
      <c r="F3816" s="179">
        <v>1531.09</v>
      </c>
      <c r="G3816" s="53">
        <v>9</v>
      </c>
    </row>
    <row r="3817" spans="1:7">
      <c r="A3817" s="176" t="s">
        <v>7847</v>
      </c>
      <c r="B3817" s="177" t="s">
        <v>7848</v>
      </c>
      <c r="C3817" s="178" t="s">
        <v>26</v>
      </c>
      <c r="D3817" s="179">
        <v>1199.58</v>
      </c>
      <c r="E3817" s="179">
        <v>72.09</v>
      </c>
      <c r="F3817" s="179">
        <v>1271.67</v>
      </c>
      <c r="G3817" s="53">
        <v>9</v>
      </c>
    </row>
    <row r="3818" spans="1:7">
      <c r="A3818" s="176" t="s">
        <v>7849</v>
      </c>
      <c r="B3818" s="177" t="s">
        <v>7850</v>
      </c>
      <c r="C3818" s="178" t="s">
        <v>24</v>
      </c>
      <c r="D3818" s="179">
        <v>205.51</v>
      </c>
      <c r="E3818" s="179">
        <v>54.07</v>
      </c>
      <c r="F3818" s="179">
        <v>259.58</v>
      </c>
      <c r="G3818" s="53">
        <v>9</v>
      </c>
    </row>
    <row r="3819" spans="1:7">
      <c r="A3819" s="176" t="s">
        <v>7851</v>
      </c>
      <c r="B3819" s="177" t="s">
        <v>7852</v>
      </c>
      <c r="C3819" s="178" t="s">
        <v>24</v>
      </c>
      <c r="D3819" s="179">
        <v>318.31</v>
      </c>
      <c r="E3819" s="179">
        <v>72.09</v>
      </c>
      <c r="F3819" s="179">
        <v>390.4</v>
      </c>
      <c r="G3819" s="53">
        <v>9</v>
      </c>
    </row>
    <row r="3820" spans="1:7">
      <c r="A3820" s="176" t="s">
        <v>7853</v>
      </c>
      <c r="B3820" s="177" t="s">
        <v>7854</v>
      </c>
      <c r="C3820" s="178"/>
      <c r="D3820" s="179"/>
      <c r="E3820" s="179"/>
      <c r="F3820" s="179"/>
      <c r="G3820" s="53">
        <v>5</v>
      </c>
    </row>
    <row r="3821" spans="1:7" ht="30">
      <c r="A3821" s="176" t="s">
        <v>7855</v>
      </c>
      <c r="B3821" s="177" t="s">
        <v>7856</v>
      </c>
      <c r="C3821" s="178" t="s">
        <v>24</v>
      </c>
      <c r="D3821" s="179">
        <v>5133.8500000000004</v>
      </c>
      <c r="E3821" s="179">
        <v>360.42</v>
      </c>
      <c r="F3821" s="179">
        <v>5494.27</v>
      </c>
      <c r="G3821" s="53">
        <v>9</v>
      </c>
    </row>
    <row r="3822" spans="1:7" ht="30">
      <c r="A3822" s="176" t="s">
        <v>7857</v>
      </c>
      <c r="B3822" s="177" t="s">
        <v>7858</v>
      </c>
      <c r="C3822" s="178" t="s">
        <v>24</v>
      </c>
      <c r="D3822" s="179">
        <v>19962.27</v>
      </c>
      <c r="E3822" s="179">
        <v>360.42</v>
      </c>
      <c r="F3822" s="179">
        <v>20322.689999999999</v>
      </c>
      <c r="G3822" s="53">
        <v>9</v>
      </c>
    </row>
    <row r="3823" spans="1:7" ht="30">
      <c r="A3823" s="176" t="s">
        <v>7859</v>
      </c>
      <c r="B3823" s="177" t="s">
        <v>7860</v>
      </c>
      <c r="C3823" s="178" t="s">
        <v>24</v>
      </c>
      <c r="D3823" s="179">
        <v>9735.2099999999991</v>
      </c>
      <c r="E3823" s="179">
        <v>316.02</v>
      </c>
      <c r="F3823" s="179">
        <v>10051.23</v>
      </c>
      <c r="G3823" s="53">
        <v>9</v>
      </c>
    </row>
    <row r="3824" spans="1:7" ht="30">
      <c r="A3824" s="176" t="s">
        <v>7861</v>
      </c>
      <c r="B3824" s="177" t="s">
        <v>7862</v>
      </c>
      <c r="C3824" s="178" t="s">
        <v>24</v>
      </c>
      <c r="D3824" s="179">
        <v>7093.34</v>
      </c>
      <c r="E3824" s="179">
        <v>316.02</v>
      </c>
      <c r="F3824" s="179">
        <v>7409.36</v>
      </c>
      <c r="G3824" s="53">
        <v>9</v>
      </c>
    </row>
    <row r="3825" spans="1:7" ht="30">
      <c r="A3825" s="176" t="s">
        <v>7863</v>
      </c>
      <c r="B3825" s="177" t="s">
        <v>7864</v>
      </c>
      <c r="C3825" s="178" t="s">
        <v>24</v>
      </c>
      <c r="D3825" s="179">
        <v>3688.45</v>
      </c>
      <c r="E3825" s="179">
        <v>316.02</v>
      </c>
      <c r="F3825" s="179">
        <v>4004.47</v>
      </c>
      <c r="G3825" s="53">
        <v>9</v>
      </c>
    </row>
    <row r="3826" spans="1:7" ht="30">
      <c r="A3826" s="176" t="s">
        <v>7865</v>
      </c>
      <c r="B3826" s="177" t="s">
        <v>7866</v>
      </c>
      <c r="C3826" s="178" t="s">
        <v>24</v>
      </c>
      <c r="D3826" s="179">
        <v>3902.6</v>
      </c>
      <c r="E3826" s="179">
        <v>316.02</v>
      </c>
      <c r="F3826" s="179">
        <v>4218.62</v>
      </c>
      <c r="G3826" s="53">
        <v>9</v>
      </c>
    </row>
    <row r="3827" spans="1:7" ht="30">
      <c r="A3827" s="176" t="s">
        <v>7867</v>
      </c>
      <c r="B3827" s="177" t="s">
        <v>7868</v>
      </c>
      <c r="C3827" s="178" t="s">
        <v>24</v>
      </c>
      <c r="D3827" s="179">
        <v>14430.6</v>
      </c>
      <c r="E3827" s="179">
        <v>741</v>
      </c>
      <c r="F3827" s="179">
        <v>15171.6</v>
      </c>
      <c r="G3827" s="53">
        <v>9</v>
      </c>
    </row>
    <row r="3828" spans="1:7">
      <c r="A3828" s="176" t="s">
        <v>7869</v>
      </c>
      <c r="B3828" s="177" t="s">
        <v>7870</v>
      </c>
      <c r="C3828" s="178"/>
      <c r="D3828" s="179"/>
      <c r="E3828" s="179"/>
      <c r="F3828" s="179"/>
      <c r="G3828" s="53">
        <v>5</v>
      </c>
    </row>
    <row r="3829" spans="1:7" ht="30">
      <c r="A3829" s="176" t="s">
        <v>7871</v>
      </c>
      <c r="B3829" s="177" t="s">
        <v>7872</v>
      </c>
      <c r="C3829" s="178" t="s">
        <v>24</v>
      </c>
      <c r="D3829" s="179">
        <v>152.25</v>
      </c>
      <c r="E3829" s="179">
        <v>2.63</v>
      </c>
      <c r="F3829" s="179">
        <v>154.88</v>
      </c>
      <c r="G3829" s="53">
        <v>9</v>
      </c>
    </row>
    <row r="3830" spans="1:7">
      <c r="A3830" s="176" t="s">
        <v>7873</v>
      </c>
      <c r="B3830" s="177" t="s">
        <v>7874</v>
      </c>
      <c r="C3830" s="178" t="s">
        <v>24</v>
      </c>
      <c r="D3830" s="179">
        <v>9.8699999999999992</v>
      </c>
      <c r="E3830" s="179">
        <v>15.8</v>
      </c>
      <c r="F3830" s="179">
        <v>25.67</v>
      </c>
      <c r="G3830" s="53">
        <v>9</v>
      </c>
    </row>
    <row r="3831" spans="1:7" ht="30">
      <c r="A3831" s="176" t="s">
        <v>7875</v>
      </c>
      <c r="B3831" s="177" t="s">
        <v>7876</v>
      </c>
      <c r="C3831" s="178" t="s">
        <v>24</v>
      </c>
      <c r="D3831" s="179">
        <v>227.43</v>
      </c>
      <c r="E3831" s="179">
        <v>2.63</v>
      </c>
      <c r="F3831" s="179">
        <v>230.06</v>
      </c>
      <c r="G3831" s="53">
        <v>9</v>
      </c>
    </row>
    <row r="3832" spans="1:7" ht="30">
      <c r="A3832" s="176" t="s">
        <v>7877</v>
      </c>
      <c r="B3832" s="177" t="s">
        <v>7878</v>
      </c>
      <c r="C3832" s="178" t="s">
        <v>24</v>
      </c>
      <c r="D3832" s="179">
        <v>2216.2600000000002</v>
      </c>
      <c r="E3832" s="179">
        <v>16</v>
      </c>
      <c r="F3832" s="179">
        <v>2232.2600000000002</v>
      </c>
      <c r="G3832" s="53">
        <v>9</v>
      </c>
    </row>
    <row r="3833" spans="1:7" ht="30">
      <c r="A3833" s="176" t="s">
        <v>7879</v>
      </c>
      <c r="B3833" s="177" t="s">
        <v>7880</v>
      </c>
      <c r="C3833" s="178" t="s">
        <v>24</v>
      </c>
      <c r="D3833" s="179">
        <v>2441.42</v>
      </c>
      <c r="E3833" s="179">
        <v>24</v>
      </c>
      <c r="F3833" s="179">
        <v>2465.42</v>
      </c>
      <c r="G3833" s="53">
        <v>9</v>
      </c>
    </row>
    <row r="3834" spans="1:7">
      <c r="A3834" s="176" t="s">
        <v>7881</v>
      </c>
      <c r="B3834" s="177" t="s">
        <v>7882</v>
      </c>
      <c r="C3834" s="178" t="s">
        <v>24</v>
      </c>
      <c r="D3834" s="179">
        <v>1083.46</v>
      </c>
      <c r="E3834" s="179">
        <v>18.64</v>
      </c>
      <c r="F3834" s="179">
        <v>1102.0999999999999</v>
      </c>
      <c r="G3834" s="53">
        <v>9</v>
      </c>
    </row>
    <row r="3835" spans="1:7" ht="30">
      <c r="A3835" s="176" t="s">
        <v>7883</v>
      </c>
      <c r="B3835" s="177" t="s">
        <v>7884</v>
      </c>
      <c r="C3835" s="178" t="s">
        <v>24</v>
      </c>
      <c r="D3835" s="179">
        <v>3001.19</v>
      </c>
      <c r="E3835" s="179">
        <v>24</v>
      </c>
      <c r="F3835" s="179">
        <v>3025.19</v>
      </c>
      <c r="G3835" s="53">
        <v>9</v>
      </c>
    </row>
    <row r="3836" spans="1:7">
      <c r="A3836" s="176" t="s">
        <v>7885</v>
      </c>
      <c r="B3836" s="177" t="s">
        <v>7886</v>
      </c>
      <c r="C3836" s="178" t="s">
        <v>24</v>
      </c>
      <c r="D3836" s="179">
        <v>344.4</v>
      </c>
      <c r="E3836" s="179">
        <v>24</v>
      </c>
      <c r="F3836" s="179">
        <v>368.4</v>
      </c>
      <c r="G3836" s="53">
        <v>9</v>
      </c>
    </row>
    <row r="3837" spans="1:7" ht="30">
      <c r="A3837" s="176" t="s">
        <v>7887</v>
      </c>
      <c r="B3837" s="177" t="s">
        <v>7888</v>
      </c>
      <c r="C3837" s="178" t="s">
        <v>24</v>
      </c>
      <c r="D3837" s="179">
        <v>2493.09</v>
      </c>
      <c r="E3837" s="179">
        <v>24</v>
      </c>
      <c r="F3837" s="179">
        <v>2517.09</v>
      </c>
      <c r="G3837" s="53">
        <v>9</v>
      </c>
    </row>
    <row r="3838" spans="1:7" ht="30">
      <c r="A3838" s="176" t="s">
        <v>7889</v>
      </c>
      <c r="B3838" s="177" t="s">
        <v>7890</v>
      </c>
      <c r="C3838" s="178" t="s">
        <v>24</v>
      </c>
      <c r="D3838" s="179">
        <v>1140.67</v>
      </c>
      <c r="E3838" s="179">
        <v>16</v>
      </c>
      <c r="F3838" s="179">
        <v>1156.67</v>
      </c>
      <c r="G3838" s="53">
        <v>9</v>
      </c>
    </row>
    <row r="3839" spans="1:7">
      <c r="A3839" s="176" t="s">
        <v>7891</v>
      </c>
      <c r="B3839" s="177" t="s">
        <v>7892</v>
      </c>
      <c r="C3839" s="178" t="s">
        <v>24</v>
      </c>
      <c r="D3839" s="179">
        <v>2537.73</v>
      </c>
      <c r="E3839" s="179">
        <v>18.64</v>
      </c>
      <c r="F3839" s="179">
        <v>2556.37</v>
      </c>
      <c r="G3839" s="53">
        <v>9</v>
      </c>
    </row>
    <row r="3840" spans="1:7">
      <c r="A3840" s="176" t="s">
        <v>7893</v>
      </c>
      <c r="B3840" s="177" t="s">
        <v>7894</v>
      </c>
      <c r="C3840" s="178" t="s">
        <v>24</v>
      </c>
      <c r="D3840" s="179">
        <v>127.31</v>
      </c>
      <c r="E3840" s="179">
        <v>7.9</v>
      </c>
      <c r="F3840" s="179">
        <v>135.21</v>
      </c>
      <c r="G3840" s="53">
        <v>9</v>
      </c>
    </row>
    <row r="3841" spans="1:7">
      <c r="A3841" s="176" t="s">
        <v>7895</v>
      </c>
      <c r="B3841" s="177" t="s">
        <v>7896</v>
      </c>
      <c r="C3841" s="178" t="s">
        <v>24</v>
      </c>
      <c r="D3841" s="179">
        <v>252.17</v>
      </c>
      <c r="E3841" s="179">
        <v>79.34</v>
      </c>
      <c r="F3841" s="179">
        <v>331.51</v>
      </c>
      <c r="G3841" s="53">
        <v>9</v>
      </c>
    </row>
    <row r="3842" spans="1:7">
      <c r="A3842" s="176" t="s">
        <v>7897</v>
      </c>
      <c r="B3842" s="177" t="s">
        <v>7898</v>
      </c>
      <c r="C3842" s="178" t="s">
        <v>24</v>
      </c>
      <c r="D3842" s="179">
        <v>1622.06</v>
      </c>
      <c r="E3842" s="179">
        <v>54.3</v>
      </c>
      <c r="F3842" s="179">
        <v>1676.36</v>
      </c>
      <c r="G3842" s="53">
        <v>9</v>
      </c>
    </row>
    <row r="3843" spans="1:7">
      <c r="A3843" s="176" t="s">
        <v>7899</v>
      </c>
      <c r="B3843" s="177" t="s">
        <v>7900</v>
      </c>
      <c r="C3843" s="178" t="s">
        <v>24</v>
      </c>
      <c r="D3843" s="179">
        <v>348.86</v>
      </c>
      <c r="E3843" s="179">
        <v>39.5</v>
      </c>
      <c r="F3843" s="179">
        <v>388.36</v>
      </c>
      <c r="G3843" s="53">
        <v>9</v>
      </c>
    </row>
    <row r="3844" spans="1:7">
      <c r="A3844" s="176" t="s">
        <v>7901</v>
      </c>
      <c r="B3844" s="177" t="s">
        <v>34244</v>
      </c>
      <c r="C3844" s="178" t="s">
        <v>24</v>
      </c>
      <c r="D3844" s="179">
        <v>208.1</v>
      </c>
      <c r="E3844" s="179">
        <v>79.34</v>
      </c>
      <c r="F3844" s="179">
        <v>287.44</v>
      </c>
      <c r="G3844" s="53">
        <v>9</v>
      </c>
    </row>
    <row r="3845" spans="1:7" ht="30">
      <c r="A3845" s="176" t="s">
        <v>7902</v>
      </c>
      <c r="B3845" s="177" t="s">
        <v>7903</v>
      </c>
      <c r="C3845" s="178" t="s">
        <v>24</v>
      </c>
      <c r="D3845" s="179">
        <v>64.260000000000005</v>
      </c>
      <c r="E3845" s="179">
        <v>86.76</v>
      </c>
      <c r="F3845" s="179">
        <v>151.02000000000001</v>
      </c>
      <c r="G3845" s="53">
        <v>9</v>
      </c>
    </row>
    <row r="3846" spans="1:7">
      <c r="A3846" s="176" t="s">
        <v>7904</v>
      </c>
      <c r="B3846" s="177" t="s">
        <v>7905</v>
      </c>
      <c r="C3846" s="178" t="s">
        <v>24</v>
      </c>
      <c r="D3846" s="179">
        <v>1178.79</v>
      </c>
      <c r="E3846" s="179">
        <v>79.34</v>
      </c>
      <c r="F3846" s="179">
        <v>1258.1300000000001</v>
      </c>
      <c r="G3846" s="53">
        <v>9</v>
      </c>
    </row>
    <row r="3847" spans="1:7" ht="30">
      <c r="A3847" s="176" t="s">
        <v>7906</v>
      </c>
      <c r="B3847" s="177" t="s">
        <v>7907</v>
      </c>
      <c r="C3847" s="178" t="s">
        <v>24</v>
      </c>
      <c r="D3847" s="179">
        <v>1025.55</v>
      </c>
      <c r="E3847" s="179">
        <v>79.34</v>
      </c>
      <c r="F3847" s="179">
        <v>1104.8900000000001</v>
      </c>
      <c r="G3847" s="53">
        <v>9</v>
      </c>
    </row>
    <row r="3848" spans="1:7" ht="30">
      <c r="A3848" s="176" t="s">
        <v>7908</v>
      </c>
      <c r="B3848" s="177" t="s">
        <v>7909</v>
      </c>
      <c r="C3848" s="178" t="s">
        <v>24</v>
      </c>
      <c r="D3848" s="179">
        <v>1819.44</v>
      </c>
      <c r="E3848" s="179">
        <v>79.34</v>
      </c>
      <c r="F3848" s="179">
        <v>1898.78</v>
      </c>
      <c r="G3848" s="53">
        <v>9</v>
      </c>
    </row>
    <row r="3849" spans="1:7">
      <c r="A3849" s="176" t="s">
        <v>7910</v>
      </c>
      <c r="B3849" s="177" t="s">
        <v>7911</v>
      </c>
      <c r="C3849" s="178" t="s">
        <v>24</v>
      </c>
      <c r="D3849" s="179">
        <v>5356.51</v>
      </c>
      <c r="E3849" s="179">
        <v>360.38</v>
      </c>
      <c r="F3849" s="179">
        <v>5716.89</v>
      </c>
      <c r="G3849" s="53">
        <v>9</v>
      </c>
    </row>
    <row r="3850" spans="1:7">
      <c r="A3850" s="176" t="s">
        <v>7912</v>
      </c>
      <c r="B3850" s="177" t="s">
        <v>7913</v>
      </c>
      <c r="C3850" s="178" t="s">
        <v>24</v>
      </c>
      <c r="D3850" s="179">
        <v>3475.04</v>
      </c>
      <c r="E3850" s="179">
        <v>211.43</v>
      </c>
      <c r="F3850" s="179">
        <v>3686.47</v>
      </c>
      <c r="G3850" s="53">
        <v>9</v>
      </c>
    </row>
    <row r="3851" spans="1:7">
      <c r="A3851" s="176" t="s">
        <v>7914</v>
      </c>
      <c r="B3851" s="177" t="s">
        <v>7915</v>
      </c>
      <c r="C3851" s="178" t="s">
        <v>24</v>
      </c>
      <c r="D3851" s="179">
        <v>3739.33</v>
      </c>
      <c r="E3851" s="179">
        <v>211.43</v>
      </c>
      <c r="F3851" s="179">
        <v>3950.76</v>
      </c>
      <c r="G3851" s="53">
        <v>9</v>
      </c>
    </row>
    <row r="3852" spans="1:7">
      <c r="A3852" s="176" t="s">
        <v>7916</v>
      </c>
      <c r="B3852" s="177" t="s">
        <v>7917</v>
      </c>
      <c r="C3852" s="178" t="s">
        <v>24</v>
      </c>
      <c r="D3852" s="179">
        <v>816.25</v>
      </c>
      <c r="E3852" s="179">
        <v>242.54</v>
      </c>
      <c r="F3852" s="179">
        <v>1058.79</v>
      </c>
      <c r="G3852" s="53">
        <v>9</v>
      </c>
    </row>
    <row r="3853" spans="1:7">
      <c r="A3853" s="176" t="s">
        <v>7918</v>
      </c>
      <c r="B3853" s="177" t="s">
        <v>7919</v>
      </c>
      <c r="C3853" s="178"/>
      <c r="D3853" s="179"/>
      <c r="E3853" s="179"/>
      <c r="F3853" s="179"/>
      <c r="G3853" s="53">
        <v>5</v>
      </c>
    </row>
    <row r="3854" spans="1:7">
      <c r="A3854" s="176" t="s">
        <v>7920</v>
      </c>
      <c r="B3854" s="177" t="s">
        <v>7921</v>
      </c>
      <c r="C3854" s="178" t="s">
        <v>140</v>
      </c>
      <c r="D3854" s="179">
        <v>1028.5999999999999</v>
      </c>
      <c r="E3854" s="179">
        <v>13.84</v>
      </c>
      <c r="F3854" s="179">
        <v>1042.44</v>
      </c>
      <c r="G3854" s="53">
        <v>9</v>
      </c>
    </row>
    <row r="3855" spans="1:7">
      <c r="A3855" s="176" t="s">
        <v>7922</v>
      </c>
      <c r="B3855" s="177" t="s">
        <v>7923</v>
      </c>
      <c r="C3855" s="178" t="s">
        <v>140</v>
      </c>
      <c r="D3855" s="179">
        <v>1249.53</v>
      </c>
      <c r="E3855" s="179">
        <v>13.84</v>
      </c>
      <c r="F3855" s="179">
        <v>1263.3699999999999</v>
      </c>
      <c r="G3855" s="53">
        <v>9</v>
      </c>
    </row>
    <row r="3856" spans="1:7" ht="30">
      <c r="A3856" s="176" t="s">
        <v>7924</v>
      </c>
      <c r="B3856" s="177" t="s">
        <v>7925</v>
      </c>
      <c r="C3856" s="178" t="s">
        <v>140</v>
      </c>
      <c r="D3856" s="179">
        <v>1342.14</v>
      </c>
      <c r="E3856" s="179">
        <v>559.45000000000005</v>
      </c>
      <c r="F3856" s="179">
        <v>1901.59</v>
      </c>
      <c r="G3856" s="53">
        <v>9</v>
      </c>
    </row>
    <row r="3857" spans="1:7" ht="30">
      <c r="A3857" s="176" t="s">
        <v>7926</v>
      </c>
      <c r="B3857" s="177" t="s">
        <v>7927</v>
      </c>
      <c r="C3857" s="178" t="s">
        <v>140</v>
      </c>
      <c r="D3857" s="179">
        <v>1583.14</v>
      </c>
      <c r="E3857" s="179">
        <v>596.5</v>
      </c>
      <c r="F3857" s="179">
        <v>2179.64</v>
      </c>
      <c r="G3857" s="53">
        <v>9</v>
      </c>
    </row>
    <row r="3858" spans="1:7" ht="30">
      <c r="A3858" s="176" t="s">
        <v>7928</v>
      </c>
      <c r="B3858" s="177" t="s">
        <v>7929</v>
      </c>
      <c r="C3858" s="178" t="s">
        <v>140</v>
      </c>
      <c r="D3858" s="179">
        <v>1835.25</v>
      </c>
      <c r="E3858" s="179">
        <v>670.6</v>
      </c>
      <c r="F3858" s="179">
        <v>2505.85</v>
      </c>
      <c r="G3858" s="53">
        <v>9</v>
      </c>
    </row>
    <row r="3859" spans="1:7" ht="30">
      <c r="A3859" s="176" t="s">
        <v>7930</v>
      </c>
      <c r="B3859" s="177" t="s">
        <v>7931</v>
      </c>
      <c r="C3859" s="178" t="s">
        <v>140</v>
      </c>
      <c r="D3859" s="179">
        <v>2630.69</v>
      </c>
      <c r="E3859" s="179">
        <v>707.65</v>
      </c>
      <c r="F3859" s="179">
        <v>3338.34</v>
      </c>
      <c r="G3859" s="53">
        <v>9</v>
      </c>
    </row>
    <row r="3860" spans="1:7">
      <c r="A3860" s="176" t="s">
        <v>7932</v>
      </c>
      <c r="B3860" s="177" t="s">
        <v>7933</v>
      </c>
      <c r="C3860" s="178" t="s">
        <v>25</v>
      </c>
      <c r="D3860" s="179">
        <v>20.78</v>
      </c>
      <c r="E3860" s="179">
        <v>30.51</v>
      </c>
      <c r="F3860" s="179">
        <v>51.29</v>
      </c>
      <c r="G3860" s="53">
        <v>9</v>
      </c>
    </row>
    <row r="3861" spans="1:7">
      <c r="A3861" s="176" t="s">
        <v>7934</v>
      </c>
      <c r="B3861" s="177" t="s">
        <v>7935</v>
      </c>
      <c r="C3861" s="178" t="s">
        <v>24</v>
      </c>
      <c r="D3861" s="179">
        <v>169.82</v>
      </c>
      <c r="E3861" s="179">
        <v>17.02</v>
      </c>
      <c r="F3861" s="179">
        <v>186.84</v>
      </c>
      <c r="G3861" s="53">
        <v>9</v>
      </c>
    </row>
    <row r="3862" spans="1:7" ht="30">
      <c r="A3862" s="176" t="s">
        <v>7936</v>
      </c>
      <c r="B3862" s="177" t="s">
        <v>7937</v>
      </c>
      <c r="C3862" s="178"/>
      <c r="D3862" s="179"/>
      <c r="E3862" s="179"/>
      <c r="F3862" s="179"/>
      <c r="G3862" s="53">
        <v>2</v>
      </c>
    </row>
    <row r="3863" spans="1:7">
      <c r="A3863" s="176" t="s">
        <v>7938</v>
      </c>
      <c r="B3863" s="177" t="s">
        <v>7939</v>
      </c>
      <c r="C3863" s="178"/>
      <c r="D3863" s="179"/>
      <c r="E3863" s="179"/>
      <c r="F3863" s="179"/>
      <c r="G3863" s="53">
        <v>5</v>
      </c>
    </row>
    <row r="3864" spans="1:7" ht="30">
      <c r="A3864" s="176" t="s">
        <v>7940</v>
      </c>
      <c r="B3864" s="177" t="s">
        <v>7941</v>
      </c>
      <c r="C3864" s="178" t="s">
        <v>24</v>
      </c>
      <c r="D3864" s="179">
        <v>6538.82</v>
      </c>
      <c r="E3864" s="179">
        <v>26.34</v>
      </c>
      <c r="F3864" s="179">
        <v>6565.16</v>
      </c>
      <c r="G3864" s="53">
        <v>9</v>
      </c>
    </row>
    <row r="3865" spans="1:7">
      <c r="A3865" s="176" t="s">
        <v>7942</v>
      </c>
      <c r="B3865" s="177" t="s">
        <v>7943</v>
      </c>
      <c r="C3865" s="178" t="s">
        <v>23</v>
      </c>
      <c r="D3865" s="179">
        <v>2690.52</v>
      </c>
      <c r="E3865" s="179"/>
      <c r="F3865" s="179">
        <v>2690.52</v>
      </c>
      <c r="G3865" s="53">
        <v>9</v>
      </c>
    </row>
    <row r="3866" spans="1:7" ht="30">
      <c r="A3866" s="176" t="s">
        <v>7944</v>
      </c>
      <c r="B3866" s="177" t="s">
        <v>7945</v>
      </c>
      <c r="C3866" s="178" t="s">
        <v>23</v>
      </c>
      <c r="D3866" s="179">
        <v>3054.38</v>
      </c>
      <c r="E3866" s="179"/>
      <c r="F3866" s="179">
        <v>3054.38</v>
      </c>
      <c r="G3866" s="53">
        <v>9</v>
      </c>
    </row>
    <row r="3867" spans="1:7">
      <c r="A3867" s="176" t="s">
        <v>7946</v>
      </c>
      <c r="B3867" s="177" t="s">
        <v>7947</v>
      </c>
      <c r="C3867" s="178"/>
      <c r="D3867" s="179"/>
      <c r="E3867" s="179"/>
      <c r="F3867" s="179"/>
      <c r="G3867" s="53">
        <v>5</v>
      </c>
    </row>
    <row r="3868" spans="1:7" ht="30">
      <c r="A3868" s="176" t="s">
        <v>7948</v>
      </c>
      <c r="B3868" s="177" t="s">
        <v>7949</v>
      </c>
      <c r="C3868" s="178" t="s">
        <v>26</v>
      </c>
      <c r="D3868" s="179">
        <v>10643.63</v>
      </c>
      <c r="E3868" s="179"/>
      <c r="F3868" s="179">
        <v>10643.63</v>
      </c>
      <c r="G3868" s="53">
        <v>9</v>
      </c>
    </row>
    <row r="3869" spans="1:7" ht="30">
      <c r="A3869" s="176" t="s">
        <v>7950</v>
      </c>
      <c r="B3869" s="177" t="s">
        <v>7951</v>
      </c>
      <c r="C3869" s="178" t="s">
        <v>26</v>
      </c>
      <c r="D3869" s="179">
        <v>8882.7800000000007</v>
      </c>
      <c r="E3869" s="179"/>
      <c r="F3869" s="179">
        <v>8882.7800000000007</v>
      </c>
      <c r="G3869" s="53">
        <v>9</v>
      </c>
    </row>
    <row r="3870" spans="1:7" ht="30">
      <c r="A3870" s="176" t="s">
        <v>7952</v>
      </c>
      <c r="B3870" s="177" t="s">
        <v>7953</v>
      </c>
      <c r="C3870" s="178" t="s">
        <v>26</v>
      </c>
      <c r="D3870" s="179">
        <v>4561.62</v>
      </c>
      <c r="E3870" s="179"/>
      <c r="F3870" s="179">
        <v>4561.62</v>
      </c>
      <c r="G3870" s="53">
        <v>9</v>
      </c>
    </row>
    <row r="3871" spans="1:7">
      <c r="A3871" s="176" t="s">
        <v>7954</v>
      </c>
      <c r="B3871" s="177" t="s">
        <v>7955</v>
      </c>
      <c r="C3871" s="178"/>
      <c r="D3871" s="179"/>
      <c r="E3871" s="179"/>
      <c r="F3871" s="179"/>
      <c r="G3871" s="53">
        <v>2</v>
      </c>
    </row>
    <row r="3872" spans="1:7">
      <c r="A3872" s="176" t="s">
        <v>7956</v>
      </c>
      <c r="B3872" s="177" t="s">
        <v>7957</v>
      </c>
      <c r="C3872" s="178"/>
      <c r="D3872" s="179"/>
      <c r="E3872" s="179"/>
      <c r="F3872" s="179"/>
      <c r="G3872" s="53">
        <v>5</v>
      </c>
    </row>
    <row r="3873" spans="1:7">
      <c r="A3873" s="176" t="s">
        <v>7958</v>
      </c>
      <c r="B3873" s="177" t="s">
        <v>7959</v>
      </c>
      <c r="C3873" s="178" t="s">
        <v>26</v>
      </c>
      <c r="D3873" s="179">
        <v>2148.86</v>
      </c>
      <c r="E3873" s="179"/>
      <c r="F3873" s="179">
        <v>2148.86</v>
      </c>
      <c r="G3873" s="53">
        <v>9</v>
      </c>
    </row>
    <row r="3874" spans="1:7">
      <c r="A3874" s="176" t="s">
        <v>7960</v>
      </c>
      <c r="B3874" s="177" t="s">
        <v>7961</v>
      </c>
      <c r="C3874" s="178"/>
      <c r="D3874" s="179"/>
      <c r="E3874" s="179"/>
      <c r="F3874" s="179"/>
      <c r="G3874" s="53">
        <v>5</v>
      </c>
    </row>
    <row r="3875" spans="1:7">
      <c r="A3875" s="176" t="s">
        <v>7962</v>
      </c>
      <c r="B3875" s="177" t="s">
        <v>7963</v>
      </c>
      <c r="C3875" s="178" t="s">
        <v>26</v>
      </c>
      <c r="D3875" s="179">
        <v>2589.89</v>
      </c>
      <c r="E3875" s="179"/>
      <c r="F3875" s="179">
        <v>2589.89</v>
      </c>
      <c r="G3875" s="53">
        <v>9</v>
      </c>
    </row>
    <row r="3876" spans="1:7" ht="30">
      <c r="A3876" s="176" t="s">
        <v>7964</v>
      </c>
      <c r="B3876" s="177" t="s">
        <v>7965</v>
      </c>
      <c r="C3876" s="178"/>
      <c r="D3876" s="179"/>
      <c r="E3876" s="179"/>
      <c r="F3876" s="179"/>
      <c r="G3876" s="53">
        <v>2</v>
      </c>
    </row>
    <row r="3877" spans="1:7">
      <c r="A3877" s="176" t="s">
        <v>7966</v>
      </c>
      <c r="B3877" s="177" t="s">
        <v>7967</v>
      </c>
      <c r="C3877" s="178"/>
      <c r="D3877" s="179"/>
      <c r="E3877" s="179"/>
      <c r="F3877" s="179"/>
      <c r="G3877" s="53">
        <v>5</v>
      </c>
    </row>
    <row r="3878" spans="1:7" ht="30">
      <c r="A3878" s="176" t="s">
        <v>7968</v>
      </c>
      <c r="B3878" s="177" t="s">
        <v>7969</v>
      </c>
      <c r="C3878" s="178" t="s">
        <v>24</v>
      </c>
      <c r="D3878" s="179">
        <v>854.76</v>
      </c>
      <c r="E3878" s="179">
        <v>15.8</v>
      </c>
      <c r="F3878" s="179">
        <v>870.56</v>
      </c>
      <c r="G3878" s="53">
        <v>9</v>
      </c>
    </row>
    <row r="3879" spans="1:7">
      <c r="A3879" s="176" t="s">
        <v>7970</v>
      </c>
      <c r="B3879" s="177" t="s">
        <v>7971</v>
      </c>
      <c r="C3879" s="178" t="s">
        <v>24</v>
      </c>
      <c r="D3879" s="179">
        <v>14009.06</v>
      </c>
      <c r="E3879" s="179"/>
      <c r="F3879" s="179">
        <v>14009.06</v>
      </c>
      <c r="G3879" s="53">
        <v>9</v>
      </c>
    </row>
    <row r="3880" spans="1:7">
      <c r="A3880" s="176" t="s">
        <v>446</v>
      </c>
      <c r="B3880" s="177" t="s">
        <v>447</v>
      </c>
      <c r="C3880" s="178" t="s">
        <v>140</v>
      </c>
      <c r="D3880" s="179">
        <v>191.88</v>
      </c>
      <c r="E3880" s="179">
        <v>52.67</v>
      </c>
      <c r="F3880" s="179">
        <v>244.55</v>
      </c>
      <c r="G3880" s="53">
        <v>9</v>
      </c>
    </row>
    <row r="3881" spans="1:7" ht="30">
      <c r="A3881" s="176" t="s">
        <v>7972</v>
      </c>
      <c r="B3881" s="177" t="s">
        <v>7973</v>
      </c>
      <c r="C3881" s="178" t="s">
        <v>140</v>
      </c>
      <c r="D3881" s="179">
        <v>1895.81</v>
      </c>
      <c r="E3881" s="179"/>
      <c r="F3881" s="179">
        <v>1895.81</v>
      </c>
      <c r="G3881" s="53">
        <v>9</v>
      </c>
    </row>
    <row r="3882" spans="1:7" ht="30">
      <c r="A3882" s="176" t="s">
        <v>7974</v>
      </c>
      <c r="B3882" s="177" t="s">
        <v>7975</v>
      </c>
      <c r="C3882" s="178" t="s">
        <v>140</v>
      </c>
      <c r="D3882" s="179">
        <v>5860.44</v>
      </c>
      <c r="E3882" s="179"/>
      <c r="F3882" s="179">
        <v>5860.44</v>
      </c>
      <c r="G3882" s="53">
        <v>9</v>
      </c>
    </row>
    <row r="3883" spans="1:7">
      <c r="A3883" s="176" t="s">
        <v>7976</v>
      </c>
      <c r="B3883" s="177" t="s">
        <v>7977</v>
      </c>
      <c r="C3883" s="178" t="s">
        <v>140</v>
      </c>
      <c r="D3883" s="179">
        <v>1599.48</v>
      </c>
      <c r="E3883" s="179">
        <v>131.68</v>
      </c>
      <c r="F3883" s="179">
        <v>1731.16</v>
      </c>
      <c r="G3883" s="53">
        <v>9</v>
      </c>
    </row>
    <row r="3884" spans="1:7">
      <c r="A3884" s="176" t="s">
        <v>549</v>
      </c>
      <c r="B3884" s="177" t="s">
        <v>550</v>
      </c>
      <c r="C3884" s="178" t="s">
        <v>24</v>
      </c>
      <c r="D3884" s="179">
        <v>2649.7</v>
      </c>
      <c r="E3884" s="179">
        <v>15.8</v>
      </c>
      <c r="F3884" s="179">
        <v>2665.5</v>
      </c>
      <c r="G3884" s="53">
        <v>9</v>
      </c>
    </row>
    <row r="3885" spans="1:7" ht="30">
      <c r="A3885" s="176" t="s">
        <v>7978</v>
      </c>
      <c r="B3885" s="177" t="s">
        <v>7979</v>
      </c>
      <c r="C3885" s="178" t="s">
        <v>140</v>
      </c>
      <c r="D3885" s="179">
        <v>3297.64</v>
      </c>
      <c r="E3885" s="179">
        <v>717.28</v>
      </c>
      <c r="F3885" s="179">
        <v>4014.92</v>
      </c>
      <c r="G3885" s="53">
        <v>9</v>
      </c>
    </row>
    <row r="3886" spans="1:7">
      <c r="A3886" s="176" t="s">
        <v>7980</v>
      </c>
      <c r="B3886" s="177" t="s">
        <v>7981</v>
      </c>
      <c r="C3886" s="178"/>
      <c r="D3886" s="179"/>
      <c r="E3886" s="179"/>
      <c r="F3886" s="179"/>
      <c r="G3886" s="53">
        <v>5</v>
      </c>
    </row>
    <row r="3887" spans="1:7" ht="45">
      <c r="A3887" s="176" t="s">
        <v>7982</v>
      </c>
      <c r="B3887" s="177" t="s">
        <v>7983</v>
      </c>
      <c r="C3887" s="178" t="s">
        <v>24</v>
      </c>
      <c r="D3887" s="179">
        <v>3939.37</v>
      </c>
      <c r="E3887" s="179">
        <v>1164.24</v>
      </c>
      <c r="F3887" s="179">
        <v>5103.6099999999997</v>
      </c>
      <c r="G3887" s="53">
        <v>9</v>
      </c>
    </row>
    <row r="3888" spans="1:7">
      <c r="A3888" s="176" t="s">
        <v>7984</v>
      </c>
      <c r="B3888" s="177" t="s">
        <v>7985</v>
      </c>
      <c r="C3888" s="178" t="s">
        <v>24</v>
      </c>
      <c r="D3888" s="179">
        <v>892.39</v>
      </c>
      <c r="E3888" s="179">
        <v>363.83</v>
      </c>
      <c r="F3888" s="179">
        <v>1256.22</v>
      </c>
      <c r="G3888" s="53">
        <v>9</v>
      </c>
    </row>
    <row r="3889" spans="1:7">
      <c r="A3889" s="176" t="s">
        <v>7986</v>
      </c>
      <c r="B3889" s="177" t="s">
        <v>7987</v>
      </c>
      <c r="C3889" s="178" t="s">
        <v>24</v>
      </c>
      <c r="D3889" s="179">
        <v>1282.8</v>
      </c>
      <c r="E3889" s="179">
        <v>363.83</v>
      </c>
      <c r="F3889" s="179">
        <v>1646.63</v>
      </c>
      <c r="G3889" s="53">
        <v>9</v>
      </c>
    </row>
    <row r="3890" spans="1:7">
      <c r="A3890" s="176" t="s">
        <v>7988</v>
      </c>
      <c r="B3890" s="177" t="s">
        <v>7989</v>
      </c>
      <c r="C3890" s="178" t="s">
        <v>24</v>
      </c>
      <c r="D3890" s="179">
        <v>1277.1099999999999</v>
      </c>
      <c r="E3890" s="179">
        <v>363.83</v>
      </c>
      <c r="F3890" s="179">
        <v>1640.94</v>
      </c>
      <c r="G3890" s="53">
        <v>9</v>
      </c>
    </row>
    <row r="3891" spans="1:7">
      <c r="A3891" s="176" t="s">
        <v>7990</v>
      </c>
      <c r="B3891" s="177" t="s">
        <v>7991</v>
      </c>
      <c r="C3891" s="178" t="s">
        <v>24</v>
      </c>
      <c r="D3891" s="179">
        <v>2746.46</v>
      </c>
      <c r="E3891" s="179">
        <v>727.65</v>
      </c>
      <c r="F3891" s="179">
        <v>3474.11</v>
      </c>
      <c r="G3891" s="53">
        <v>9</v>
      </c>
    </row>
    <row r="3892" spans="1:7">
      <c r="A3892" s="176" t="s">
        <v>7992</v>
      </c>
      <c r="B3892" s="177" t="s">
        <v>7993</v>
      </c>
      <c r="C3892" s="178" t="s">
        <v>24</v>
      </c>
      <c r="D3892" s="179">
        <v>686.42</v>
      </c>
      <c r="E3892" s="179">
        <v>11.6</v>
      </c>
      <c r="F3892" s="179">
        <v>698.02</v>
      </c>
      <c r="G3892" s="53">
        <v>9</v>
      </c>
    </row>
    <row r="3893" spans="1:7" ht="30">
      <c r="A3893" s="176" t="s">
        <v>7994</v>
      </c>
      <c r="B3893" s="177" t="s">
        <v>7995</v>
      </c>
      <c r="C3893" s="178" t="s">
        <v>24</v>
      </c>
      <c r="D3893" s="179">
        <v>987.7</v>
      </c>
      <c r="E3893" s="179">
        <v>210.68</v>
      </c>
      <c r="F3893" s="179">
        <v>1198.3800000000001</v>
      </c>
      <c r="G3893" s="53">
        <v>9</v>
      </c>
    </row>
    <row r="3894" spans="1:7">
      <c r="A3894" s="176" t="s">
        <v>7996</v>
      </c>
      <c r="B3894" s="177" t="s">
        <v>7997</v>
      </c>
      <c r="C3894" s="178" t="s">
        <v>24</v>
      </c>
      <c r="D3894" s="179">
        <v>225.3</v>
      </c>
      <c r="E3894" s="179">
        <v>52.67</v>
      </c>
      <c r="F3894" s="179">
        <v>277.97000000000003</v>
      </c>
      <c r="G3894" s="53">
        <v>9</v>
      </c>
    </row>
    <row r="3895" spans="1:7">
      <c r="A3895" s="176" t="s">
        <v>7998</v>
      </c>
      <c r="B3895" s="177" t="s">
        <v>7999</v>
      </c>
      <c r="C3895" s="178" t="s">
        <v>24</v>
      </c>
      <c r="D3895" s="179">
        <v>508.61</v>
      </c>
      <c r="E3895" s="179">
        <v>15.8</v>
      </c>
      <c r="F3895" s="179">
        <v>524.41</v>
      </c>
      <c r="G3895" s="53">
        <v>9</v>
      </c>
    </row>
    <row r="3896" spans="1:7" ht="30">
      <c r="A3896" s="176" t="s">
        <v>8000</v>
      </c>
      <c r="B3896" s="177" t="s">
        <v>8001</v>
      </c>
      <c r="C3896" s="178" t="s">
        <v>24</v>
      </c>
      <c r="D3896" s="179">
        <v>1123.81</v>
      </c>
      <c r="E3896" s="179">
        <v>213.7</v>
      </c>
      <c r="F3896" s="179">
        <v>1337.51</v>
      </c>
      <c r="G3896" s="53">
        <v>9</v>
      </c>
    </row>
    <row r="3897" spans="1:7" ht="30">
      <c r="A3897" s="176" t="s">
        <v>8002</v>
      </c>
      <c r="B3897" s="177" t="s">
        <v>8003</v>
      </c>
      <c r="C3897" s="178" t="s">
        <v>24</v>
      </c>
      <c r="D3897" s="179">
        <v>4246.1899999999996</v>
      </c>
      <c r="E3897" s="179">
        <v>213.7</v>
      </c>
      <c r="F3897" s="179">
        <v>4459.8900000000003</v>
      </c>
      <c r="G3897" s="53">
        <v>9</v>
      </c>
    </row>
    <row r="3898" spans="1:7" ht="30">
      <c r="A3898" s="176" t="s">
        <v>8004</v>
      </c>
      <c r="B3898" s="177" t="s">
        <v>8005</v>
      </c>
      <c r="C3898" s="178" t="s">
        <v>24</v>
      </c>
      <c r="D3898" s="179">
        <v>12145.69</v>
      </c>
      <c r="E3898" s="179">
        <v>213.7</v>
      </c>
      <c r="F3898" s="179">
        <v>12359.39</v>
      </c>
      <c r="G3898" s="53">
        <v>9</v>
      </c>
    </row>
    <row r="3899" spans="1:7">
      <c r="A3899" s="176" t="s">
        <v>8006</v>
      </c>
      <c r="B3899" s="177" t="s">
        <v>8007</v>
      </c>
      <c r="C3899" s="178" t="s">
        <v>24</v>
      </c>
      <c r="D3899" s="179">
        <v>1188.8499999999999</v>
      </c>
      <c r="E3899" s="179">
        <v>3.87</v>
      </c>
      <c r="F3899" s="179">
        <v>1192.72</v>
      </c>
      <c r="G3899" s="53">
        <v>9</v>
      </c>
    </row>
    <row r="3900" spans="1:7" ht="30">
      <c r="A3900" s="176" t="s">
        <v>8008</v>
      </c>
      <c r="B3900" s="177" t="s">
        <v>8009</v>
      </c>
      <c r="C3900" s="178" t="s">
        <v>140</v>
      </c>
      <c r="D3900" s="179">
        <v>12433.44</v>
      </c>
      <c r="E3900" s="179">
        <v>276.32</v>
      </c>
      <c r="F3900" s="179">
        <v>12709.76</v>
      </c>
      <c r="G3900" s="53">
        <v>9</v>
      </c>
    </row>
    <row r="3901" spans="1:7" ht="30">
      <c r="A3901" s="176" t="s">
        <v>8010</v>
      </c>
      <c r="B3901" s="177" t="s">
        <v>8011</v>
      </c>
      <c r="C3901" s="178" t="s">
        <v>140</v>
      </c>
      <c r="D3901" s="179">
        <v>18794.78</v>
      </c>
      <c r="E3901" s="179">
        <v>276.32</v>
      </c>
      <c r="F3901" s="179">
        <v>19071.099999999999</v>
      </c>
      <c r="G3901" s="53">
        <v>9</v>
      </c>
    </row>
    <row r="3902" spans="1:7" ht="45">
      <c r="A3902" s="176" t="s">
        <v>8012</v>
      </c>
      <c r="B3902" s="177" t="s">
        <v>8013</v>
      </c>
      <c r="C3902" s="178" t="s">
        <v>24</v>
      </c>
      <c r="D3902" s="179">
        <v>1765.7</v>
      </c>
      <c r="E3902" s="179">
        <v>184.21</v>
      </c>
      <c r="F3902" s="179">
        <v>1949.91</v>
      </c>
      <c r="G3902" s="53">
        <v>9</v>
      </c>
    </row>
    <row r="3903" spans="1:7" ht="45">
      <c r="A3903" s="176" t="s">
        <v>8014</v>
      </c>
      <c r="B3903" s="177" t="s">
        <v>8015</v>
      </c>
      <c r="C3903" s="178" t="s">
        <v>24</v>
      </c>
      <c r="D3903" s="179">
        <v>2195.8000000000002</v>
      </c>
      <c r="E3903" s="179">
        <v>276.32</v>
      </c>
      <c r="F3903" s="179">
        <v>2472.12</v>
      </c>
      <c r="G3903" s="53">
        <v>9</v>
      </c>
    </row>
    <row r="3904" spans="1:7" ht="45">
      <c r="A3904" s="176" t="s">
        <v>8016</v>
      </c>
      <c r="B3904" s="177" t="s">
        <v>8017</v>
      </c>
      <c r="C3904" s="178" t="s">
        <v>24</v>
      </c>
      <c r="D3904" s="179">
        <v>5553.88</v>
      </c>
      <c r="E3904" s="179">
        <v>363.83</v>
      </c>
      <c r="F3904" s="179">
        <v>5917.71</v>
      </c>
      <c r="G3904" s="53">
        <v>9</v>
      </c>
    </row>
    <row r="3905" spans="1:7">
      <c r="A3905" s="176" t="s">
        <v>8018</v>
      </c>
      <c r="B3905" s="177" t="s">
        <v>8019</v>
      </c>
      <c r="C3905" s="178"/>
      <c r="D3905" s="179"/>
      <c r="E3905" s="179"/>
      <c r="F3905" s="179"/>
      <c r="G3905" s="53">
        <v>5</v>
      </c>
    </row>
    <row r="3906" spans="1:7">
      <c r="A3906" s="176" t="s">
        <v>8020</v>
      </c>
      <c r="B3906" s="177" t="s">
        <v>8021</v>
      </c>
      <c r="C3906" s="178" t="s">
        <v>24</v>
      </c>
      <c r="D3906" s="179">
        <v>23.51</v>
      </c>
      <c r="E3906" s="179">
        <v>14.56</v>
      </c>
      <c r="F3906" s="179">
        <v>38.07</v>
      </c>
      <c r="G3906" s="53">
        <v>9</v>
      </c>
    </row>
    <row r="3907" spans="1:7">
      <c r="A3907" s="176" t="s">
        <v>8022</v>
      </c>
      <c r="B3907" s="177" t="s">
        <v>8023</v>
      </c>
      <c r="C3907" s="178" t="s">
        <v>24</v>
      </c>
      <c r="D3907" s="179">
        <v>40.56</v>
      </c>
      <c r="E3907" s="179">
        <v>14.56</v>
      </c>
      <c r="F3907" s="179">
        <v>55.12</v>
      </c>
      <c r="G3907" s="53">
        <v>9</v>
      </c>
    </row>
    <row r="3908" spans="1:7">
      <c r="A3908" s="176" t="s">
        <v>8024</v>
      </c>
      <c r="B3908" s="177" t="s">
        <v>8025</v>
      </c>
      <c r="C3908" s="178" t="s">
        <v>24</v>
      </c>
      <c r="D3908" s="179"/>
      <c r="E3908" s="179">
        <v>213.7</v>
      </c>
      <c r="F3908" s="179">
        <v>213.7</v>
      </c>
      <c r="G3908" s="53">
        <v>9</v>
      </c>
    </row>
    <row r="3909" spans="1:7">
      <c r="A3909" s="176" t="s">
        <v>8026</v>
      </c>
      <c r="B3909" s="177" t="s">
        <v>8027</v>
      </c>
      <c r="C3909" s="178" t="s">
        <v>24</v>
      </c>
      <c r="D3909" s="179"/>
      <c r="E3909" s="179">
        <v>213.7</v>
      </c>
      <c r="F3909" s="179">
        <v>213.7</v>
      </c>
      <c r="G3909" s="53">
        <v>9</v>
      </c>
    </row>
    <row r="3910" spans="1:7" ht="30">
      <c r="A3910" s="176" t="s">
        <v>8028</v>
      </c>
      <c r="B3910" s="177" t="s">
        <v>34245</v>
      </c>
      <c r="C3910" s="178" t="s">
        <v>24</v>
      </c>
      <c r="D3910" s="179">
        <v>15465.24</v>
      </c>
      <c r="E3910" s="179">
        <v>19.34</v>
      </c>
      <c r="F3910" s="179">
        <v>15484.58</v>
      </c>
      <c r="G3910" s="53">
        <v>9</v>
      </c>
    </row>
    <row r="3911" spans="1:7">
      <c r="A3911" s="176" t="s">
        <v>8029</v>
      </c>
      <c r="B3911" s="177" t="s">
        <v>8030</v>
      </c>
      <c r="C3911" s="178" t="s">
        <v>24</v>
      </c>
      <c r="D3911" s="179">
        <v>2245.46</v>
      </c>
      <c r="E3911" s="179">
        <v>19.34</v>
      </c>
      <c r="F3911" s="179">
        <v>2264.8000000000002</v>
      </c>
      <c r="G3911" s="53">
        <v>9</v>
      </c>
    </row>
    <row r="3912" spans="1:7" ht="30">
      <c r="A3912" s="176" t="s">
        <v>8031</v>
      </c>
      <c r="B3912" s="177" t="s">
        <v>8032</v>
      </c>
      <c r="C3912" s="178"/>
      <c r="D3912" s="179"/>
      <c r="E3912" s="179"/>
      <c r="F3912" s="179"/>
      <c r="G3912" s="53">
        <v>2</v>
      </c>
    </row>
    <row r="3913" spans="1:7">
      <c r="A3913" s="176" t="s">
        <v>8033</v>
      </c>
      <c r="B3913" s="177" t="s">
        <v>8034</v>
      </c>
      <c r="C3913" s="178"/>
      <c r="D3913" s="179"/>
      <c r="E3913" s="179"/>
      <c r="F3913" s="179"/>
      <c r="G3913" s="53">
        <v>5</v>
      </c>
    </row>
    <row r="3914" spans="1:7">
      <c r="A3914" s="176" t="s">
        <v>8035</v>
      </c>
      <c r="B3914" s="177" t="s">
        <v>8036</v>
      </c>
      <c r="C3914" s="178" t="s">
        <v>24</v>
      </c>
      <c r="D3914" s="179">
        <v>2538.9499999999998</v>
      </c>
      <c r="E3914" s="179">
        <v>95.04</v>
      </c>
      <c r="F3914" s="179">
        <v>2633.99</v>
      </c>
      <c r="G3914" s="53">
        <v>9</v>
      </c>
    </row>
    <row r="3915" spans="1:7">
      <c r="A3915" s="176" t="s">
        <v>8037</v>
      </c>
      <c r="B3915" s="177" t="s">
        <v>8038</v>
      </c>
      <c r="C3915" s="178" t="s">
        <v>26</v>
      </c>
      <c r="D3915" s="179">
        <v>1108.56</v>
      </c>
      <c r="E3915" s="179">
        <v>10.72</v>
      </c>
      <c r="F3915" s="179">
        <v>1119.28</v>
      </c>
      <c r="G3915" s="53">
        <v>9</v>
      </c>
    </row>
    <row r="3916" spans="1:7" ht="30">
      <c r="A3916" s="176" t="s">
        <v>8039</v>
      </c>
      <c r="B3916" s="177" t="s">
        <v>8040</v>
      </c>
      <c r="C3916" s="178" t="s">
        <v>26</v>
      </c>
      <c r="D3916" s="179">
        <v>3040.29</v>
      </c>
      <c r="E3916" s="179">
        <v>10.72</v>
      </c>
      <c r="F3916" s="179">
        <v>3051.01</v>
      </c>
      <c r="G3916" s="53">
        <v>9</v>
      </c>
    </row>
    <row r="3917" spans="1:7" ht="30">
      <c r="A3917" s="176" t="s">
        <v>8041</v>
      </c>
      <c r="B3917" s="177" t="s">
        <v>8042</v>
      </c>
      <c r="C3917" s="178" t="s">
        <v>24</v>
      </c>
      <c r="D3917" s="179">
        <v>1027.69</v>
      </c>
      <c r="E3917" s="179">
        <v>5.36</v>
      </c>
      <c r="F3917" s="179">
        <v>1033.05</v>
      </c>
      <c r="G3917" s="53">
        <v>9</v>
      </c>
    </row>
    <row r="3918" spans="1:7" ht="45">
      <c r="A3918" s="176" t="s">
        <v>8043</v>
      </c>
      <c r="B3918" s="177" t="s">
        <v>8044</v>
      </c>
      <c r="C3918" s="178" t="s">
        <v>24</v>
      </c>
      <c r="D3918" s="179">
        <v>23469.77</v>
      </c>
      <c r="E3918" s="179">
        <v>190.57</v>
      </c>
      <c r="F3918" s="179">
        <v>23660.34</v>
      </c>
      <c r="G3918" s="53">
        <v>9</v>
      </c>
    </row>
    <row r="3919" spans="1:7">
      <c r="A3919" s="176" t="s">
        <v>8045</v>
      </c>
      <c r="B3919" s="177" t="s">
        <v>8046</v>
      </c>
      <c r="C3919" s="178" t="s">
        <v>26</v>
      </c>
      <c r="D3919" s="179">
        <v>5633.72</v>
      </c>
      <c r="E3919" s="179">
        <v>34.479999999999997</v>
      </c>
      <c r="F3919" s="179">
        <v>5668.2</v>
      </c>
      <c r="G3919" s="53">
        <v>9</v>
      </c>
    </row>
    <row r="3920" spans="1:7" ht="45">
      <c r="A3920" s="176" t="s">
        <v>8047</v>
      </c>
      <c r="B3920" s="177" t="s">
        <v>8048</v>
      </c>
      <c r="C3920" s="178" t="s">
        <v>24</v>
      </c>
      <c r="D3920" s="179">
        <v>111691.06</v>
      </c>
      <c r="E3920" s="179"/>
      <c r="F3920" s="179">
        <v>111691.06</v>
      </c>
      <c r="G3920" s="53">
        <v>9</v>
      </c>
    </row>
    <row r="3921" spans="1:7" ht="45">
      <c r="A3921" s="176" t="s">
        <v>8049</v>
      </c>
      <c r="B3921" s="177" t="s">
        <v>8050</v>
      </c>
      <c r="C3921" s="178" t="s">
        <v>24</v>
      </c>
      <c r="D3921" s="179">
        <v>58676.46</v>
      </c>
      <c r="E3921" s="179">
        <v>308.02</v>
      </c>
      <c r="F3921" s="179">
        <v>58984.480000000003</v>
      </c>
      <c r="G3921" s="53">
        <v>9</v>
      </c>
    </row>
    <row r="3922" spans="1:7" ht="45">
      <c r="A3922" s="176" t="s">
        <v>8051</v>
      </c>
      <c r="B3922" s="177" t="s">
        <v>8052</v>
      </c>
      <c r="C3922" s="178" t="s">
        <v>140</v>
      </c>
      <c r="D3922" s="179">
        <v>503651.11</v>
      </c>
      <c r="E3922" s="179"/>
      <c r="F3922" s="179">
        <v>503651.11</v>
      </c>
      <c r="G3922" s="53">
        <v>9</v>
      </c>
    </row>
    <row r="3923" spans="1:7" ht="60">
      <c r="A3923" s="176" t="s">
        <v>8053</v>
      </c>
      <c r="B3923" s="177" t="s">
        <v>8054</v>
      </c>
      <c r="C3923" s="178" t="s">
        <v>140</v>
      </c>
      <c r="D3923" s="179">
        <v>6392.13</v>
      </c>
      <c r="E3923" s="179">
        <v>66413.600000000006</v>
      </c>
      <c r="F3923" s="179">
        <v>72805.73</v>
      </c>
      <c r="G3923" s="53">
        <v>9</v>
      </c>
    </row>
    <row r="3924" spans="1:7" ht="60">
      <c r="A3924" s="176" t="s">
        <v>8055</v>
      </c>
      <c r="B3924" s="177" t="s">
        <v>8056</v>
      </c>
      <c r="C3924" s="178" t="s">
        <v>140</v>
      </c>
      <c r="D3924" s="179">
        <v>8847.5300000000007</v>
      </c>
      <c r="E3924" s="179">
        <v>80165.88</v>
      </c>
      <c r="F3924" s="179">
        <v>89013.41</v>
      </c>
      <c r="G3924" s="53">
        <v>9</v>
      </c>
    </row>
    <row r="3925" spans="1:7">
      <c r="A3925" s="176" t="s">
        <v>8057</v>
      </c>
      <c r="B3925" s="177" t="s">
        <v>8058</v>
      </c>
      <c r="C3925" s="178"/>
      <c r="D3925" s="179"/>
      <c r="E3925" s="179"/>
      <c r="F3925" s="179"/>
      <c r="G3925" s="53">
        <v>2</v>
      </c>
    </row>
    <row r="3926" spans="1:7">
      <c r="A3926" s="176" t="s">
        <v>8059</v>
      </c>
      <c r="B3926" s="177" t="s">
        <v>8060</v>
      </c>
      <c r="C3926" s="178"/>
      <c r="D3926" s="179"/>
      <c r="E3926" s="179"/>
      <c r="F3926" s="179"/>
      <c r="G3926" s="53">
        <v>5</v>
      </c>
    </row>
    <row r="3927" spans="1:7">
      <c r="A3927" s="176" t="s">
        <v>8061</v>
      </c>
      <c r="B3927" s="177" t="s">
        <v>8062</v>
      </c>
      <c r="C3927" s="178" t="s">
        <v>24</v>
      </c>
      <c r="D3927" s="179">
        <v>1370.57</v>
      </c>
      <c r="E3927" s="179">
        <v>321.8</v>
      </c>
      <c r="F3927" s="179">
        <v>1692.37</v>
      </c>
      <c r="G3927" s="53">
        <v>9</v>
      </c>
    </row>
    <row r="3928" spans="1:7">
      <c r="A3928" s="176" t="s">
        <v>8063</v>
      </c>
      <c r="B3928" s="177" t="s">
        <v>8064</v>
      </c>
      <c r="C3928" s="178" t="s">
        <v>24</v>
      </c>
      <c r="D3928" s="179">
        <v>1445.69</v>
      </c>
      <c r="E3928" s="179">
        <v>321.8</v>
      </c>
      <c r="F3928" s="179">
        <v>1767.49</v>
      </c>
      <c r="G3928" s="53">
        <v>9</v>
      </c>
    </row>
    <row r="3929" spans="1:7">
      <c r="A3929" s="176" t="s">
        <v>8065</v>
      </c>
      <c r="B3929" s="177" t="s">
        <v>8066</v>
      </c>
      <c r="C3929" s="178" t="s">
        <v>24</v>
      </c>
      <c r="D3929" s="179">
        <v>2045.68</v>
      </c>
      <c r="E3929" s="179">
        <v>321.8</v>
      </c>
      <c r="F3929" s="179">
        <v>2367.48</v>
      </c>
      <c r="G3929" s="53">
        <v>9</v>
      </c>
    </row>
    <row r="3930" spans="1:7">
      <c r="A3930" s="176" t="s">
        <v>8067</v>
      </c>
      <c r="B3930" s="177" t="s">
        <v>8068</v>
      </c>
      <c r="C3930" s="178" t="s">
        <v>24</v>
      </c>
      <c r="D3930" s="179">
        <v>2013.62</v>
      </c>
      <c r="E3930" s="179">
        <v>321.8</v>
      </c>
      <c r="F3930" s="179">
        <v>2335.42</v>
      </c>
      <c r="G3930" s="53">
        <v>9</v>
      </c>
    </row>
    <row r="3931" spans="1:7">
      <c r="A3931" s="176" t="s">
        <v>8069</v>
      </c>
      <c r="B3931" s="177" t="s">
        <v>8070</v>
      </c>
      <c r="C3931" s="178" t="s">
        <v>24</v>
      </c>
      <c r="D3931" s="179">
        <v>2310.6</v>
      </c>
      <c r="E3931" s="179">
        <v>321.8</v>
      </c>
      <c r="F3931" s="179">
        <v>2632.4</v>
      </c>
      <c r="G3931" s="53">
        <v>9</v>
      </c>
    </row>
    <row r="3932" spans="1:7">
      <c r="A3932" s="176" t="s">
        <v>8071</v>
      </c>
      <c r="B3932" s="177" t="s">
        <v>8072</v>
      </c>
      <c r="C3932" s="178" t="s">
        <v>24</v>
      </c>
      <c r="D3932" s="179">
        <v>1474.92</v>
      </c>
      <c r="E3932" s="179">
        <v>321.8</v>
      </c>
      <c r="F3932" s="179">
        <v>1796.72</v>
      </c>
      <c r="G3932" s="53">
        <v>9</v>
      </c>
    </row>
    <row r="3933" spans="1:7">
      <c r="A3933" s="176" t="s">
        <v>8073</v>
      </c>
      <c r="B3933" s="177" t="s">
        <v>8074</v>
      </c>
      <c r="C3933" s="178" t="s">
        <v>24</v>
      </c>
      <c r="D3933" s="179">
        <v>1649.78</v>
      </c>
      <c r="E3933" s="179">
        <v>321.8</v>
      </c>
      <c r="F3933" s="179">
        <v>1971.58</v>
      </c>
      <c r="G3933" s="53">
        <v>9</v>
      </c>
    </row>
    <row r="3934" spans="1:7">
      <c r="A3934" s="176" t="s">
        <v>8075</v>
      </c>
      <c r="B3934" s="177" t="s">
        <v>8076</v>
      </c>
      <c r="C3934" s="178" t="s">
        <v>24</v>
      </c>
      <c r="D3934" s="179">
        <v>2455.5</v>
      </c>
      <c r="E3934" s="179">
        <v>321.8</v>
      </c>
      <c r="F3934" s="179">
        <v>2777.3</v>
      </c>
      <c r="G3934" s="53">
        <v>9</v>
      </c>
    </row>
    <row r="3935" spans="1:7">
      <c r="A3935" s="176" t="s">
        <v>8077</v>
      </c>
      <c r="B3935" s="177" t="s">
        <v>8078</v>
      </c>
      <c r="C3935" s="178" t="s">
        <v>24</v>
      </c>
      <c r="D3935" s="179">
        <v>2616.52</v>
      </c>
      <c r="E3935" s="179">
        <v>321.8</v>
      </c>
      <c r="F3935" s="179">
        <v>2938.32</v>
      </c>
      <c r="G3935" s="53">
        <v>9</v>
      </c>
    </row>
    <row r="3936" spans="1:7">
      <c r="A3936" s="176" t="s">
        <v>8079</v>
      </c>
      <c r="B3936" s="177" t="s">
        <v>8080</v>
      </c>
      <c r="C3936" s="178" t="s">
        <v>24</v>
      </c>
      <c r="D3936" s="179">
        <v>2844.81</v>
      </c>
      <c r="E3936" s="179">
        <v>321.8</v>
      </c>
      <c r="F3936" s="179">
        <v>3166.61</v>
      </c>
      <c r="G3936" s="53">
        <v>9</v>
      </c>
    </row>
    <row r="3937" spans="1:7">
      <c r="A3937" s="176" t="s">
        <v>8081</v>
      </c>
      <c r="B3937" s="177" t="s">
        <v>8082</v>
      </c>
      <c r="C3937" s="178" t="s">
        <v>24</v>
      </c>
      <c r="D3937" s="179">
        <v>3105.81</v>
      </c>
      <c r="E3937" s="179">
        <v>321.8</v>
      </c>
      <c r="F3937" s="179">
        <v>3427.61</v>
      </c>
      <c r="G3937" s="53">
        <v>9</v>
      </c>
    </row>
    <row r="3938" spans="1:7">
      <c r="A3938" s="176" t="s">
        <v>8083</v>
      </c>
      <c r="B3938" s="177" t="s">
        <v>8084</v>
      </c>
      <c r="C3938" s="178" t="s">
        <v>24</v>
      </c>
      <c r="D3938" s="179">
        <v>3287.81</v>
      </c>
      <c r="E3938" s="179">
        <v>321.8</v>
      </c>
      <c r="F3938" s="179">
        <v>3609.61</v>
      </c>
      <c r="G3938" s="53">
        <v>9</v>
      </c>
    </row>
    <row r="3939" spans="1:7">
      <c r="A3939" s="176" t="s">
        <v>8085</v>
      </c>
      <c r="B3939" s="177" t="s">
        <v>8086</v>
      </c>
      <c r="C3939" s="178" t="s">
        <v>24</v>
      </c>
      <c r="D3939" s="179">
        <v>5508.9</v>
      </c>
      <c r="E3939" s="179">
        <v>321.8</v>
      </c>
      <c r="F3939" s="179">
        <v>5830.7</v>
      </c>
      <c r="G3939" s="53">
        <v>9</v>
      </c>
    </row>
    <row r="3940" spans="1:7">
      <c r="A3940" s="176" t="s">
        <v>8087</v>
      </c>
      <c r="B3940" s="177" t="s">
        <v>8088</v>
      </c>
      <c r="C3940" s="178"/>
      <c r="D3940" s="179"/>
      <c r="E3940" s="179"/>
      <c r="F3940" s="179"/>
      <c r="G3940" s="53">
        <v>5</v>
      </c>
    </row>
    <row r="3941" spans="1:7">
      <c r="A3941" s="176" t="s">
        <v>8089</v>
      </c>
      <c r="B3941" s="177" t="s">
        <v>8090</v>
      </c>
      <c r="C3941" s="178" t="s">
        <v>24</v>
      </c>
      <c r="D3941" s="179">
        <v>645.66999999999996</v>
      </c>
      <c r="E3941" s="179">
        <v>209.01</v>
      </c>
      <c r="F3941" s="179">
        <v>854.68</v>
      </c>
      <c r="G3941" s="53">
        <v>9</v>
      </c>
    </row>
    <row r="3942" spans="1:7">
      <c r="A3942" s="176" t="s">
        <v>8091</v>
      </c>
      <c r="B3942" s="177" t="s">
        <v>8092</v>
      </c>
      <c r="C3942" s="178" t="s">
        <v>24</v>
      </c>
      <c r="D3942" s="179">
        <v>593.05999999999995</v>
      </c>
      <c r="E3942" s="179">
        <v>225.33</v>
      </c>
      <c r="F3942" s="179">
        <v>818.39</v>
      </c>
      <c r="G3942" s="53">
        <v>9</v>
      </c>
    </row>
    <row r="3943" spans="1:7">
      <c r="A3943" s="176" t="s">
        <v>8093</v>
      </c>
      <c r="B3943" s="177" t="s">
        <v>8094</v>
      </c>
      <c r="C3943" s="178" t="s">
        <v>24</v>
      </c>
      <c r="D3943" s="179">
        <v>1259.19</v>
      </c>
      <c r="E3943" s="179">
        <v>225.33</v>
      </c>
      <c r="F3943" s="179">
        <v>1484.52</v>
      </c>
      <c r="G3943" s="53">
        <v>9</v>
      </c>
    </row>
    <row r="3944" spans="1:7">
      <c r="A3944" s="176" t="s">
        <v>8095</v>
      </c>
      <c r="B3944" s="177" t="s">
        <v>8096</v>
      </c>
      <c r="C3944" s="178" t="s">
        <v>24</v>
      </c>
      <c r="D3944" s="179">
        <v>1502.7</v>
      </c>
      <c r="E3944" s="179">
        <v>338</v>
      </c>
      <c r="F3944" s="179">
        <v>1840.7</v>
      </c>
      <c r="G3944" s="53">
        <v>9</v>
      </c>
    </row>
    <row r="3945" spans="1:7">
      <c r="A3945" s="176" t="s">
        <v>8097</v>
      </c>
      <c r="B3945" s="177" t="s">
        <v>8098</v>
      </c>
      <c r="C3945" s="178" t="s">
        <v>24</v>
      </c>
      <c r="D3945" s="179">
        <v>1757.9</v>
      </c>
      <c r="E3945" s="179">
        <v>450.66</v>
      </c>
      <c r="F3945" s="179">
        <v>2208.56</v>
      </c>
      <c r="G3945" s="53">
        <v>9</v>
      </c>
    </row>
    <row r="3946" spans="1:7">
      <c r="A3946" s="176" t="s">
        <v>8099</v>
      </c>
      <c r="B3946" s="177" t="s">
        <v>8100</v>
      </c>
      <c r="C3946" s="178" t="s">
        <v>24</v>
      </c>
      <c r="D3946" s="179">
        <v>2712.74</v>
      </c>
      <c r="E3946" s="179">
        <v>338</v>
      </c>
      <c r="F3946" s="179">
        <v>3050.74</v>
      </c>
      <c r="G3946" s="53">
        <v>9</v>
      </c>
    </row>
    <row r="3947" spans="1:7">
      <c r="A3947" s="176" t="s">
        <v>8101</v>
      </c>
      <c r="B3947" s="177" t="s">
        <v>8102</v>
      </c>
      <c r="C3947" s="178" t="s">
        <v>24</v>
      </c>
      <c r="D3947" s="179">
        <v>1440.55</v>
      </c>
      <c r="E3947" s="179">
        <v>338</v>
      </c>
      <c r="F3947" s="179">
        <v>1778.55</v>
      </c>
      <c r="G3947" s="53">
        <v>9</v>
      </c>
    </row>
    <row r="3948" spans="1:7">
      <c r="A3948" s="176" t="s">
        <v>8103</v>
      </c>
      <c r="B3948" s="177" t="s">
        <v>8104</v>
      </c>
      <c r="C3948" s="178" t="s">
        <v>24</v>
      </c>
      <c r="D3948" s="179">
        <v>2696.78</v>
      </c>
      <c r="E3948" s="179">
        <v>450.66</v>
      </c>
      <c r="F3948" s="179">
        <v>3147.44</v>
      </c>
      <c r="G3948" s="53">
        <v>9</v>
      </c>
    </row>
    <row r="3949" spans="1:7">
      <c r="A3949" s="176" t="s">
        <v>8105</v>
      </c>
      <c r="B3949" s="177" t="s">
        <v>8106</v>
      </c>
      <c r="C3949" s="178" t="s">
        <v>24</v>
      </c>
      <c r="D3949" s="179">
        <v>147.85</v>
      </c>
      <c r="E3949" s="179">
        <v>150.22</v>
      </c>
      <c r="F3949" s="179">
        <v>298.07</v>
      </c>
      <c r="G3949" s="53">
        <v>9</v>
      </c>
    </row>
    <row r="3950" spans="1:7">
      <c r="A3950" s="176" t="s">
        <v>8107</v>
      </c>
      <c r="B3950" s="177" t="s">
        <v>8108</v>
      </c>
      <c r="C3950" s="178" t="s">
        <v>24</v>
      </c>
      <c r="D3950" s="179">
        <v>157.84</v>
      </c>
      <c r="E3950" s="179">
        <v>150.22</v>
      </c>
      <c r="F3950" s="179">
        <v>308.06</v>
      </c>
      <c r="G3950" s="53">
        <v>9</v>
      </c>
    </row>
    <row r="3951" spans="1:7">
      <c r="A3951" s="176" t="s">
        <v>8109</v>
      </c>
      <c r="B3951" s="177" t="s">
        <v>8110</v>
      </c>
      <c r="C3951" s="178" t="s">
        <v>24</v>
      </c>
      <c r="D3951" s="179">
        <v>269.79000000000002</v>
      </c>
      <c r="E3951" s="179">
        <v>187.78</v>
      </c>
      <c r="F3951" s="179">
        <v>457.57</v>
      </c>
      <c r="G3951" s="53">
        <v>9</v>
      </c>
    </row>
    <row r="3952" spans="1:7">
      <c r="A3952" s="176" t="s">
        <v>8111</v>
      </c>
      <c r="B3952" s="177" t="s">
        <v>8112</v>
      </c>
      <c r="C3952" s="178" t="s">
        <v>24</v>
      </c>
      <c r="D3952" s="179">
        <v>539.58000000000004</v>
      </c>
      <c r="E3952" s="179">
        <v>225.33</v>
      </c>
      <c r="F3952" s="179">
        <v>764.91</v>
      </c>
      <c r="G3952" s="53">
        <v>9</v>
      </c>
    </row>
    <row r="3953" spans="1:7">
      <c r="A3953" s="176" t="s">
        <v>8113</v>
      </c>
      <c r="B3953" s="177" t="s">
        <v>8114</v>
      </c>
      <c r="C3953" s="178"/>
      <c r="D3953" s="179"/>
      <c r="E3953" s="179"/>
      <c r="F3953" s="179"/>
      <c r="G3953" s="53">
        <v>5</v>
      </c>
    </row>
    <row r="3954" spans="1:7">
      <c r="A3954" s="176" t="s">
        <v>8115</v>
      </c>
      <c r="B3954" s="177" t="s">
        <v>8116</v>
      </c>
      <c r="C3954" s="178" t="s">
        <v>24</v>
      </c>
      <c r="D3954" s="179">
        <v>247.28</v>
      </c>
      <c r="E3954" s="179">
        <v>254</v>
      </c>
      <c r="F3954" s="179">
        <v>501.28</v>
      </c>
      <c r="G3954" s="53">
        <v>9</v>
      </c>
    </row>
    <row r="3955" spans="1:7" ht="30">
      <c r="A3955" s="176" t="s">
        <v>8117</v>
      </c>
      <c r="B3955" s="177" t="s">
        <v>8118</v>
      </c>
      <c r="C3955" s="178" t="s">
        <v>24</v>
      </c>
      <c r="D3955" s="179">
        <v>76.319999999999993</v>
      </c>
      <c r="E3955" s="179">
        <v>18.53</v>
      </c>
      <c r="F3955" s="179">
        <v>94.85</v>
      </c>
      <c r="G3955" s="53">
        <v>9</v>
      </c>
    </row>
    <row r="3956" spans="1:7" ht="30">
      <c r="A3956" s="176" t="s">
        <v>8119</v>
      </c>
      <c r="B3956" s="177" t="s">
        <v>8120</v>
      </c>
      <c r="C3956" s="178" t="s">
        <v>24</v>
      </c>
      <c r="D3956" s="179">
        <v>808.91</v>
      </c>
      <c r="E3956" s="179">
        <v>37.049999999999997</v>
      </c>
      <c r="F3956" s="179">
        <v>845.96</v>
      </c>
      <c r="G3956" s="53">
        <v>9</v>
      </c>
    </row>
    <row r="3957" spans="1:7">
      <c r="A3957" s="176" t="s">
        <v>8121</v>
      </c>
      <c r="B3957" s="177" t="s">
        <v>8122</v>
      </c>
      <c r="C3957" s="178" t="s">
        <v>24</v>
      </c>
      <c r="D3957" s="179">
        <v>35.69</v>
      </c>
      <c r="E3957" s="179">
        <v>36.869999999999997</v>
      </c>
      <c r="F3957" s="179">
        <v>72.56</v>
      </c>
      <c r="G3957" s="53">
        <v>9</v>
      </c>
    </row>
    <row r="3958" spans="1:7" ht="30">
      <c r="A3958" s="176" t="s">
        <v>8123</v>
      </c>
      <c r="B3958" s="177" t="s">
        <v>8124</v>
      </c>
      <c r="C3958" s="178"/>
      <c r="D3958" s="179"/>
      <c r="E3958" s="179"/>
      <c r="F3958" s="179"/>
      <c r="G3958" s="53">
        <v>2</v>
      </c>
    </row>
    <row r="3959" spans="1:7">
      <c r="A3959" s="176" t="s">
        <v>8125</v>
      </c>
      <c r="B3959" s="177" t="s">
        <v>8126</v>
      </c>
      <c r="C3959" s="178"/>
      <c r="D3959" s="179"/>
      <c r="E3959" s="179"/>
      <c r="F3959" s="179"/>
      <c r="G3959" s="53">
        <v>5</v>
      </c>
    </row>
    <row r="3960" spans="1:7" ht="30">
      <c r="A3960" s="176" t="s">
        <v>8127</v>
      </c>
      <c r="B3960" s="177" t="s">
        <v>8128</v>
      </c>
      <c r="C3960" s="178" t="s">
        <v>24</v>
      </c>
      <c r="D3960" s="179">
        <v>78.599999999999994</v>
      </c>
      <c r="E3960" s="179"/>
      <c r="F3960" s="179">
        <v>78.599999999999994</v>
      </c>
      <c r="G3960" s="53">
        <v>9</v>
      </c>
    </row>
    <row r="3961" spans="1:7" ht="30">
      <c r="A3961" s="176" t="s">
        <v>387</v>
      </c>
      <c r="B3961" s="177" t="s">
        <v>24691</v>
      </c>
      <c r="C3961" s="178" t="s">
        <v>24</v>
      </c>
      <c r="D3961" s="179">
        <v>460.15</v>
      </c>
      <c r="E3961" s="179">
        <v>153.32</v>
      </c>
      <c r="F3961" s="179">
        <v>613.47</v>
      </c>
      <c r="G3961" s="53">
        <v>9</v>
      </c>
    </row>
    <row r="3962" spans="1:7" ht="30">
      <c r="A3962" s="176" t="s">
        <v>388</v>
      </c>
      <c r="B3962" s="177" t="s">
        <v>24692</v>
      </c>
      <c r="C3962" s="178" t="s">
        <v>24</v>
      </c>
      <c r="D3962" s="179">
        <v>1098.45</v>
      </c>
      <c r="E3962" s="179">
        <v>387.6</v>
      </c>
      <c r="F3962" s="179">
        <v>1486.05</v>
      </c>
      <c r="G3962" s="53">
        <v>9</v>
      </c>
    </row>
    <row r="3963" spans="1:7">
      <c r="A3963" s="176" t="s">
        <v>8129</v>
      </c>
      <c r="B3963" s="177" t="s">
        <v>8130</v>
      </c>
      <c r="C3963" s="178" t="s">
        <v>24</v>
      </c>
      <c r="D3963" s="179">
        <v>1839.13</v>
      </c>
      <c r="E3963" s="179">
        <v>7.41</v>
      </c>
      <c r="F3963" s="179">
        <v>1846.54</v>
      </c>
      <c r="G3963" s="53">
        <v>9</v>
      </c>
    </row>
    <row r="3964" spans="1:7" ht="45">
      <c r="A3964" s="176" t="s">
        <v>8131</v>
      </c>
      <c r="B3964" s="177" t="s">
        <v>8132</v>
      </c>
      <c r="C3964" s="178" t="s">
        <v>24</v>
      </c>
      <c r="D3964" s="179">
        <v>161.65</v>
      </c>
      <c r="E3964" s="179">
        <v>21.07</v>
      </c>
      <c r="F3964" s="179">
        <v>182.72</v>
      </c>
      <c r="G3964" s="53">
        <v>9</v>
      </c>
    </row>
    <row r="3965" spans="1:7">
      <c r="A3965" s="176" t="s">
        <v>8133</v>
      </c>
      <c r="B3965" s="177" t="s">
        <v>8134</v>
      </c>
      <c r="C3965" s="178" t="s">
        <v>24</v>
      </c>
      <c r="D3965" s="179">
        <v>36.86</v>
      </c>
      <c r="E3965" s="179">
        <v>7.9</v>
      </c>
      <c r="F3965" s="179">
        <v>44.76</v>
      </c>
      <c r="G3965" s="53">
        <v>9</v>
      </c>
    </row>
    <row r="3966" spans="1:7">
      <c r="A3966" s="176" t="s">
        <v>8135</v>
      </c>
      <c r="B3966" s="177" t="s">
        <v>8136</v>
      </c>
      <c r="C3966" s="178" t="s">
        <v>24</v>
      </c>
      <c r="D3966" s="179">
        <v>154.1</v>
      </c>
      <c r="E3966" s="179">
        <v>7.9</v>
      </c>
      <c r="F3966" s="179">
        <v>162</v>
      </c>
      <c r="G3966" s="53">
        <v>9</v>
      </c>
    </row>
    <row r="3967" spans="1:7" ht="30">
      <c r="A3967" s="176" t="s">
        <v>8137</v>
      </c>
      <c r="B3967" s="177" t="s">
        <v>8138</v>
      </c>
      <c r="C3967" s="178" t="s">
        <v>140</v>
      </c>
      <c r="D3967" s="179">
        <v>7502.05</v>
      </c>
      <c r="E3967" s="179"/>
      <c r="F3967" s="179">
        <v>7502.05</v>
      </c>
      <c r="G3967" s="53">
        <v>9</v>
      </c>
    </row>
    <row r="3968" spans="1:7" ht="30">
      <c r="A3968" s="176" t="s">
        <v>8139</v>
      </c>
      <c r="B3968" s="177" t="s">
        <v>8140</v>
      </c>
      <c r="C3968" s="178" t="s">
        <v>140</v>
      </c>
      <c r="D3968" s="179">
        <v>34876.559999999998</v>
      </c>
      <c r="E3968" s="179"/>
      <c r="F3968" s="179">
        <v>34876.559999999998</v>
      </c>
      <c r="G3968" s="53">
        <v>9</v>
      </c>
    </row>
    <row r="3969" spans="1:7" ht="30">
      <c r="A3969" s="176" t="s">
        <v>8141</v>
      </c>
      <c r="B3969" s="177" t="s">
        <v>34246</v>
      </c>
      <c r="C3969" s="178" t="s">
        <v>140</v>
      </c>
      <c r="D3969" s="179">
        <v>54008.480000000003</v>
      </c>
      <c r="E3969" s="179"/>
      <c r="F3969" s="179">
        <v>54008.480000000003</v>
      </c>
      <c r="G3969" s="53">
        <v>9</v>
      </c>
    </row>
    <row r="3970" spans="1:7">
      <c r="A3970" s="176" t="s">
        <v>8142</v>
      </c>
      <c r="B3970" s="177" t="s">
        <v>8143</v>
      </c>
      <c r="C3970" s="178"/>
      <c r="D3970" s="179"/>
      <c r="E3970" s="179"/>
      <c r="F3970" s="179"/>
      <c r="G3970" s="53">
        <v>5</v>
      </c>
    </row>
    <row r="3971" spans="1:7" ht="30">
      <c r="A3971" s="176" t="s">
        <v>8144</v>
      </c>
      <c r="B3971" s="177" t="s">
        <v>8145</v>
      </c>
      <c r="C3971" s="178" t="s">
        <v>24</v>
      </c>
      <c r="D3971" s="179">
        <v>9833.8700000000008</v>
      </c>
      <c r="E3971" s="179">
        <v>79.010000000000005</v>
      </c>
      <c r="F3971" s="179">
        <v>9912.8799999999992</v>
      </c>
      <c r="G3971" s="53">
        <v>9</v>
      </c>
    </row>
    <row r="3972" spans="1:7" ht="30">
      <c r="A3972" s="176" t="s">
        <v>8146</v>
      </c>
      <c r="B3972" s="177" t="s">
        <v>8147</v>
      </c>
      <c r="C3972" s="178" t="s">
        <v>24</v>
      </c>
      <c r="D3972" s="179">
        <v>15777.89</v>
      </c>
      <c r="E3972" s="179">
        <v>79.010000000000005</v>
      </c>
      <c r="F3972" s="179">
        <v>15856.9</v>
      </c>
      <c r="G3972" s="53">
        <v>9</v>
      </c>
    </row>
    <row r="3973" spans="1:7" ht="30">
      <c r="A3973" s="176" t="s">
        <v>8148</v>
      </c>
      <c r="B3973" s="177" t="s">
        <v>8149</v>
      </c>
      <c r="C3973" s="178" t="s">
        <v>24</v>
      </c>
      <c r="D3973" s="179">
        <v>44372.4</v>
      </c>
      <c r="E3973" s="179">
        <v>79.010000000000005</v>
      </c>
      <c r="F3973" s="179">
        <v>44451.41</v>
      </c>
      <c r="G3973" s="53">
        <v>9</v>
      </c>
    </row>
    <row r="3974" spans="1:7">
      <c r="A3974" s="176" t="s">
        <v>8150</v>
      </c>
      <c r="B3974" s="177" t="s">
        <v>8151</v>
      </c>
      <c r="C3974" s="178"/>
      <c r="D3974" s="179"/>
      <c r="E3974" s="179"/>
      <c r="F3974" s="179"/>
      <c r="G3974" s="53">
        <v>5</v>
      </c>
    </row>
    <row r="3975" spans="1:7" ht="30">
      <c r="A3975" s="176" t="s">
        <v>8152</v>
      </c>
      <c r="B3975" s="177" t="s">
        <v>8153</v>
      </c>
      <c r="C3975" s="178" t="s">
        <v>24</v>
      </c>
      <c r="D3975" s="179">
        <v>39075.120000000003</v>
      </c>
      <c r="E3975" s="179">
        <v>148.19999999999999</v>
      </c>
      <c r="F3975" s="179">
        <v>39223.32</v>
      </c>
      <c r="G3975" s="53">
        <v>9</v>
      </c>
    </row>
    <row r="3976" spans="1:7" ht="30">
      <c r="A3976" s="176" t="s">
        <v>8154</v>
      </c>
      <c r="B3976" s="177" t="s">
        <v>8155</v>
      </c>
      <c r="C3976" s="178" t="s">
        <v>24</v>
      </c>
      <c r="D3976" s="179">
        <v>47983.39</v>
      </c>
      <c r="E3976" s="179">
        <v>148.19999999999999</v>
      </c>
      <c r="F3976" s="179">
        <v>48131.59</v>
      </c>
      <c r="G3976" s="53">
        <v>9</v>
      </c>
    </row>
    <row r="3977" spans="1:7" ht="30">
      <c r="A3977" s="176" t="s">
        <v>8156</v>
      </c>
      <c r="B3977" s="177" t="s">
        <v>8157</v>
      </c>
      <c r="C3977" s="178" t="s">
        <v>24</v>
      </c>
      <c r="D3977" s="179">
        <v>45709.63</v>
      </c>
      <c r="E3977" s="179">
        <v>148.19999999999999</v>
      </c>
      <c r="F3977" s="179">
        <v>45857.83</v>
      </c>
      <c r="G3977" s="53">
        <v>9</v>
      </c>
    </row>
    <row r="3978" spans="1:7" ht="30">
      <c r="A3978" s="176" t="s">
        <v>8158</v>
      </c>
      <c r="B3978" s="177" t="s">
        <v>8159</v>
      </c>
      <c r="C3978" s="178" t="s">
        <v>24</v>
      </c>
      <c r="D3978" s="179">
        <v>4127.51</v>
      </c>
      <c r="E3978" s="179">
        <v>105.34</v>
      </c>
      <c r="F3978" s="179">
        <v>4232.8500000000004</v>
      </c>
      <c r="G3978" s="53">
        <v>9</v>
      </c>
    </row>
    <row r="3979" spans="1:7" ht="30">
      <c r="A3979" s="176" t="s">
        <v>8160</v>
      </c>
      <c r="B3979" s="177" t="s">
        <v>8161</v>
      </c>
      <c r="C3979" s="178" t="s">
        <v>24</v>
      </c>
      <c r="D3979" s="179">
        <v>16190.13</v>
      </c>
      <c r="E3979" s="179">
        <v>148.19999999999999</v>
      </c>
      <c r="F3979" s="179">
        <v>16338.33</v>
      </c>
      <c r="G3979" s="53">
        <v>9</v>
      </c>
    </row>
    <row r="3980" spans="1:7" ht="30">
      <c r="A3980" s="176" t="s">
        <v>8162</v>
      </c>
      <c r="B3980" s="177" t="s">
        <v>8163</v>
      </c>
      <c r="C3980" s="178" t="s">
        <v>24</v>
      </c>
      <c r="D3980" s="179">
        <v>24700.47</v>
      </c>
      <c r="E3980" s="179">
        <v>105.34</v>
      </c>
      <c r="F3980" s="179">
        <v>24805.81</v>
      </c>
      <c r="G3980" s="53">
        <v>9</v>
      </c>
    </row>
    <row r="3981" spans="1:7" ht="30">
      <c r="A3981" s="176" t="s">
        <v>8164</v>
      </c>
      <c r="B3981" s="177" t="s">
        <v>8165</v>
      </c>
      <c r="C3981" s="178" t="s">
        <v>24</v>
      </c>
      <c r="D3981" s="179">
        <v>1018.46</v>
      </c>
      <c r="E3981" s="179">
        <v>52.67</v>
      </c>
      <c r="F3981" s="179">
        <v>1071.1300000000001</v>
      </c>
      <c r="G3981" s="53">
        <v>9</v>
      </c>
    </row>
    <row r="3982" spans="1:7" ht="30">
      <c r="A3982" s="176" t="s">
        <v>8166</v>
      </c>
      <c r="B3982" s="177" t="s">
        <v>8167</v>
      </c>
      <c r="C3982" s="178" t="s">
        <v>24</v>
      </c>
      <c r="D3982" s="179">
        <v>39742.620000000003</v>
      </c>
      <c r="E3982" s="179">
        <v>148.19999999999999</v>
      </c>
      <c r="F3982" s="179">
        <v>39890.82</v>
      </c>
      <c r="G3982" s="53">
        <v>9</v>
      </c>
    </row>
    <row r="3983" spans="1:7" ht="30">
      <c r="A3983" s="176" t="s">
        <v>8168</v>
      </c>
      <c r="B3983" s="177" t="s">
        <v>8169</v>
      </c>
      <c r="C3983" s="178" t="s">
        <v>24</v>
      </c>
      <c r="D3983" s="179">
        <v>58324.56</v>
      </c>
      <c r="E3983" s="179">
        <v>148.19999999999999</v>
      </c>
      <c r="F3983" s="179">
        <v>58472.76</v>
      </c>
      <c r="G3983" s="53">
        <v>9</v>
      </c>
    </row>
    <row r="3984" spans="1:7" ht="30">
      <c r="A3984" s="176" t="s">
        <v>8170</v>
      </c>
      <c r="B3984" s="177" t="s">
        <v>8171</v>
      </c>
      <c r="C3984" s="178" t="s">
        <v>24</v>
      </c>
      <c r="D3984" s="179">
        <v>117328.92</v>
      </c>
      <c r="E3984" s="179">
        <v>148.19999999999999</v>
      </c>
      <c r="F3984" s="179">
        <v>117477.12</v>
      </c>
      <c r="G3984" s="53">
        <v>9</v>
      </c>
    </row>
    <row r="3985" spans="1:7" ht="30">
      <c r="A3985" s="176" t="s">
        <v>8172</v>
      </c>
      <c r="B3985" s="177" t="s">
        <v>8173</v>
      </c>
      <c r="C3985" s="178" t="s">
        <v>24</v>
      </c>
      <c r="D3985" s="179">
        <v>141590.5</v>
      </c>
      <c r="E3985" s="179">
        <v>148.19999999999999</v>
      </c>
      <c r="F3985" s="179">
        <v>141738.70000000001</v>
      </c>
      <c r="G3985" s="53">
        <v>9</v>
      </c>
    </row>
    <row r="3986" spans="1:7" ht="30">
      <c r="A3986" s="176" t="s">
        <v>8174</v>
      </c>
      <c r="B3986" s="177" t="s">
        <v>8175</v>
      </c>
      <c r="C3986" s="178" t="s">
        <v>24</v>
      </c>
      <c r="D3986" s="179">
        <v>50583.91</v>
      </c>
      <c r="E3986" s="179">
        <v>148.19999999999999</v>
      </c>
      <c r="F3986" s="179">
        <v>50732.11</v>
      </c>
      <c r="G3986" s="53">
        <v>9</v>
      </c>
    </row>
    <row r="3987" spans="1:7" ht="30">
      <c r="A3987" s="176" t="s">
        <v>8176</v>
      </c>
      <c r="B3987" s="177" t="s">
        <v>8177</v>
      </c>
      <c r="C3987" s="178" t="s">
        <v>24</v>
      </c>
      <c r="D3987" s="179">
        <v>27663.38</v>
      </c>
      <c r="E3987" s="179">
        <v>148.19999999999999</v>
      </c>
      <c r="F3987" s="179">
        <v>27811.58</v>
      </c>
      <c r="G3987" s="53">
        <v>9</v>
      </c>
    </row>
    <row r="3988" spans="1:7" ht="30">
      <c r="A3988" s="176" t="s">
        <v>8178</v>
      </c>
      <c r="B3988" s="177" t="s">
        <v>8179</v>
      </c>
      <c r="C3988" s="178" t="s">
        <v>24</v>
      </c>
      <c r="D3988" s="179">
        <v>37644.79</v>
      </c>
      <c r="E3988" s="179">
        <v>148.19999999999999</v>
      </c>
      <c r="F3988" s="179">
        <v>37792.99</v>
      </c>
      <c r="G3988" s="53">
        <v>9</v>
      </c>
    </row>
    <row r="3989" spans="1:7" ht="30">
      <c r="A3989" s="176" t="s">
        <v>8180</v>
      </c>
      <c r="B3989" s="177" t="s">
        <v>8181</v>
      </c>
      <c r="C3989" s="178" t="s">
        <v>24</v>
      </c>
      <c r="D3989" s="179">
        <v>64262.05</v>
      </c>
      <c r="E3989" s="179">
        <v>148.19999999999999</v>
      </c>
      <c r="F3989" s="179">
        <v>64410.25</v>
      </c>
      <c r="G3989" s="53">
        <v>9</v>
      </c>
    </row>
    <row r="3990" spans="1:7" ht="30">
      <c r="A3990" s="176" t="s">
        <v>8182</v>
      </c>
      <c r="B3990" s="177" t="s">
        <v>8183</v>
      </c>
      <c r="C3990" s="178" t="s">
        <v>24</v>
      </c>
      <c r="D3990" s="179">
        <v>43030.7</v>
      </c>
      <c r="E3990" s="179">
        <v>148.19999999999999</v>
      </c>
      <c r="F3990" s="179">
        <v>43178.9</v>
      </c>
      <c r="G3990" s="53">
        <v>9</v>
      </c>
    </row>
    <row r="3991" spans="1:7" ht="30">
      <c r="A3991" s="176" t="s">
        <v>8184</v>
      </c>
      <c r="B3991" s="177" t="s">
        <v>8185</v>
      </c>
      <c r="C3991" s="178" t="s">
        <v>24</v>
      </c>
      <c r="D3991" s="179">
        <v>96674.25</v>
      </c>
      <c r="E3991" s="179">
        <v>148.19999999999999</v>
      </c>
      <c r="F3991" s="179">
        <v>96822.45</v>
      </c>
      <c r="G3991" s="53">
        <v>9</v>
      </c>
    </row>
    <row r="3992" spans="1:7">
      <c r="A3992" s="176" t="s">
        <v>8186</v>
      </c>
      <c r="B3992" s="177" t="s">
        <v>8187</v>
      </c>
      <c r="C3992" s="178"/>
      <c r="D3992" s="179"/>
      <c r="E3992" s="179"/>
      <c r="F3992" s="179"/>
      <c r="G3992" s="53">
        <v>5</v>
      </c>
    </row>
    <row r="3993" spans="1:7">
      <c r="A3993" s="176" t="s">
        <v>34247</v>
      </c>
      <c r="B3993" s="177" t="s">
        <v>34248</v>
      </c>
      <c r="C3993" s="178" t="s">
        <v>24</v>
      </c>
      <c r="D3993" s="179">
        <v>661.59</v>
      </c>
      <c r="E3993" s="179">
        <v>60.11</v>
      </c>
      <c r="F3993" s="179">
        <v>721.7</v>
      </c>
      <c r="G3993" s="53">
        <v>9</v>
      </c>
    </row>
    <row r="3994" spans="1:7">
      <c r="A3994" s="176" t="s">
        <v>8188</v>
      </c>
      <c r="B3994" s="177" t="s">
        <v>8189</v>
      </c>
      <c r="C3994" s="178"/>
      <c r="D3994" s="179"/>
      <c r="E3994" s="179"/>
      <c r="F3994" s="179"/>
      <c r="G3994" s="53">
        <v>5</v>
      </c>
    </row>
    <row r="3995" spans="1:7">
      <c r="A3995" s="176" t="s">
        <v>8190</v>
      </c>
      <c r="B3995" s="177" t="s">
        <v>8191</v>
      </c>
      <c r="C3995" s="178" t="s">
        <v>24</v>
      </c>
      <c r="D3995" s="179">
        <v>39.17</v>
      </c>
      <c r="E3995" s="179">
        <v>10.54</v>
      </c>
      <c r="F3995" s="179">
        <v>49.71</v>
      </c>
      <c r="G3995" s="53">
        <v>9</v>
      </c>
    </row>
    <row r="3996" spans="1:7">
      <c r="A3996" s="176" t="s">
        <v>8192</v>
      </c>
      <c r="B3996" s="177" t="s">
        <v>8193</v>
      </c>
      <c r="C3996" s="178" t="s">
        <v>24</v>
      </c>
      <c r="D3996" s="179">
        <v>734.37</v>
      </c>
      <c r="E3996" s="179">
        <v>42.13</v>
      </c>
      <c r="F3996" s="179">
        <v>776.5</v>
      </c>
      <c r="G3996" s="53">
        <v>9</v>
      </c>
    </row>
    <row r="3997" spans="1:7">
      <c r="A3997" s="176" t="s">
        <v>8194</v>
      </c>
      <c r="B3997" s="177" t="s">
        <v>8195</v>
      </c>
      <c r="C3997" s="178" t="s">
        <v>24</v>
      </c>
      <c r="D3997" s="179">
        <v>609.14</v>
      </c>
      <c r="E3997" s="179">
        <v>42.13</v>
      </c>
      <c r="F3997" s="179">
        <v>651.27</v>
      </c>
      <c r="G3997" s="53">
        <v>9</v>
      </c>
    </row>
    <row r="3998" spans="1:7">
      <c r="A3998" s="176" t="s">
        <v>8196</v>
      </c>
      <c r="B3998" s="177" t="s">
        <v>8197</v>
      </c>
      <c r="C3998" s="178" t="s">
        <v>24</v>
      </c>
      <c r="D3998" s="179">
        <v>118.76</v>
      </c>
      <c r="E3998" s="179">
        <v>10.54</v>
      </c>
      <c r="F3998" s="179">
        <v>129.30000000000001</v>
      </c>
      <c r="G3998" s="53">
        <v>9</v>
      </c>
    </row>
    <row r="3999" spans="1:7" ht="30">
      <c r="A3999" s="176" t="s">
        <v>8198</v>
      </c>
      <c r="B3999" s="177" t="s">
        <v>8199</v>
      </c>
      <c r="C3999" s="178" t="s">
        <v>24</v>
      </c>
      <c r="D3999" s="179">
        <v>1028.6400000000001</v>
      </c>
      <c r="E3999" s="179">
        <v>3.87</v>
      </c>
      <c r="F3999" s="179">
        <v>1032.51</v>
      </c>
      <c r="G3999" s="53">
        <v>9</v>
      </c>
    </row>
    <row r="4000" spans="1:7">
      <c r="A4000" s="176" t="s">
        <v>8200</v>
      </c>
      <c r="B4000" s="177" t="s">
        <v>8201</v>
      </c>
      <c r="C4000" s="178"/>
      <c r="D4000" s="179"/>
      <c r="E4000" s="179"/>
      <c r="F4000" s="179"/>
      <c r="G4000" s="53">
        <v>5</v>
      </c>
    </row>
    <row r="4001" spans="1:7" ht="30">
      <c r="A4001" s="176" t="s">
        <v>8202</v>
      </c>
      <c r="B4001" s="177" t="s">
        <v>8203</v>
      </c>
      <c r="C4001" s="178" t="s">
        <v>24</v>
      </c>
      <c r="D4001" s="179">
        <v>506.98</v>
      </c>
      <c r="E4001" s="179">
        <v>24.04</v>
      </c>
      <c r="F4001" s="179">
        <v>531.02</v>
      </c>
      <c r="G4001" s="53">
        <v>9</v>
      </c>
    </row>
    <row r="4002" spans="1:7" ht="30">
      <c r="A4002" s="176" t="s">
        <v>8204</v>
      </c>
      <c r="B4002" s="177" t="s">
        <v>8205</v>
      </c>
      <c r="C4002" s="178" t="s">
        <v>24</v>
      </c>
      <c r="D4002" s="179">
        <v>752.86</v>
      </c>
      <c r="E4002" s="179">
        <v>30.8</v>
      </c>
      <c r="F4002" s="179">
        <v>783.66</v>
      </c>
      <c r="G4002" s="53">
        <v>9</v>
      </c>
    </row>
    <row r="4003" spans="1:7">
      <c r="A4003" s="176" t="s">
        <v>8206</v>
      </c>
      <c r="B4003" s="177" t="s">
        <v>8207</v>
      </c>
      <c r="C4003" s="178"/>
      <c r="D4003" s="179"/>
      <c r="E4003" s="179"/>
      <c r="F4003" s="179"/>
      <c r="G4003" s="53">
        <v>5</v>
      </c>
    </row>
    <row r="4004" spans="1:7">
      <c r="A4004" s="176" t="s">
        <v>8208</v>
      </c>
      <c r="B4004" s="177" t="s">
        <v>8209</v>
      </c>
      <c r="C4004" s="178" t="s">
        <v>23</v>
      </c>
      <c r="D4004" s="179">
        <v>0.46</v>
      </c>
      <c r="E4004" s="179">
        <v>5.26</v>
      </c>
      <c r="F4004" s="179">
        <v>5.72</v>
      </c>
      <c r="G4004" s="53">
        <v>9</v>
      </c>
    </row>
    <row r="4005" spans="1:7">
      <c r="A4005" s="176" t="s">
        <v>8210</v>
      </c>
      <c r="B4005" s="177" t="s">
        <v>8211</v>
      </c>
      <c r="C4005" s="178" t="s">
        <v>24</v>
      </c>
      <c r="D4005" s="179">
        <v>6.03</v>
      </c>
      <c r="E4005" s="179">
        <v>10.54</v>
      </c>
      <c r="F4005" s="179">
        <v>16.57</v>
      </c>
      <c r="G4005" s="53">
        <v>9</v>
      </c>
    </row>
    <row r="4006" spans="1:7">
      <c r="A4006" s="176" t="s">
        <v>8212</v>
      </c>
      <c r="B4006" s="177" t="s">
        <v>8213</v>
      </c>
      <c r="C4006" s="178" t="s">
        <v>24</v>
      </c>
      <c r="D4006" s="179">
        <v>2.12</v>
      </c>
      <c r="E4006" s="179">
        <v>10.54</v>
      </c>
      <c r="F4006" s="179">
        <v>12.66</v>
      </c>
      <c r="G4006" s="53">
        <v>9</v>
      </c>
    </row>
    <row r="4007" spans="1:7" ht="30">
      <c r="A4007" s="176" t="s">
        <v>8214</v>
      </c>
      <c r="B4007" s="177" t="s">
        <v>8215</v>
      </c>
      <c r="C4007" s="178" t="s">
        <v>24</v>
      </c>
      <c r="D4007" s="179">
        <v>2.62</v>
      </c>
      <c r="E4007" s="179">
        <v>10.54</v>
      </c>
      <c r="F4007" s="179">
        <v>13.16</v>
      </c>
      <c r="G4007" s="53">
        <v>9</v>
      </c>
    </row>
    <row r="4008" spans="1:7">
      <c r="A4008" s="176" t="s">
        <v>8216</v>
      </c>
      <c r="B4008" s="177" t="s">
        <v>8217</v>
      </c>
      <c r="C4008" s="178" t="s">
        <v>24</v>
      </c>
      <c r="D4008" s="179">
        <v>286.14</v>
      </c>
      <c r="E4008" s="179">
        <v>11.69</v>
      </c>
      <c r="F4008" s="179">
        <v>297.83</v>
      </c>
      <c r="G4008" s="53">
        <v>9</v>
      </c>
    </row>
    <row r="4009" spans="1:7">
      <c r="A4009" s="176" t="s">
        <v>8218</v>
      </c>
      <c r="B4009" s="177" t="s">
        <v>8219</v>
      </c>
      <c r="C4009" s="178" t="s">
        <v>24</v>
      </c>
      <c r="D4009" s="179">
        <v>657.87</v>
      </c>
      <c r="E4009" s="179">
        <v>11.69</v>
      </c>
      <c r="F4009" s="179">
        <v>669.56</v>
      </c>
      <c r="G4009" s="53">
        <v>9</v>
      </c>
    </row>
    <row r="4010" spans="1:7">
      <c r="A4010" s="176" t="s">
        <v>8220</v>
      </c>
      <c r="B4010" s="177" t="s">
        <v>8221</v>
      </c>
      <c r="C4010" s="178" t="s">
        <v>24</v>
      </c>
      <c r="D4010" s="179">
        <v>7.83</v>
      </c>
      <c r="E4010" s="179">
        <v>18.53</v>
      </c>
      <c r="F4010" s="179">
        <v>26.36</v>
      </c>
      <c r="G4010" s="53">
        <v>9</v>
      </c>
    </row>
    <row r="4011" spans="1:7">
      <c r="A4011" s="176" t="s">
        <v>8222</v>
      </c>
      <c r="B4011" s="177" t="s">
        <v>8223</v>
      </c>
      <c r="C4011" s="178" t="s">
        <v>24</v>
      </c>
      <c r="D4011" s="179">
        <v>17.97</v>
      </c>
      <c r="E4011" s="179">
        <v>18.53</v>
      </c>
      <c r="F4011" s="179">
        <v>36.5</v>
      </c>
      <c r="G4011" s="53">
        <v>9</v>
      </c>
    </row>
    <row r="4012" spans="1:7">
      <c r="A4012" s="176" t="s">
        <v>8224</v>
      </c>
      <c r="B4012" s="177" t="s">
        <v>8225</v>
      </c>
      <c r="C4012" s="178" t="s">
        <v>24</v>
      </c>
      <c r="D4012" s="179">
        <v>84.09</v>
      </c>
      <c r="E4012" s="179">
        <v>2.14</v>
      </c>
      <c r="F4012" s="179">
        <v>86.23</v>
      </c>
      <c r="G4012" s="53">
        <v>9</v>
      </c>
    </row>
    <row r="4013" spans="1:7">
      <c r="A4013" s="176" t="s">
        <v>8226</v>
      </c>
      <c r="B4013" s="177" t="s">
        <v>8227</v>
      </c>
      <c r="C4013" s="178" t="s">
        <v>24</v>
      </c>
      <c r="D4013" s="179">
        <v>283.68</v>
      </c>
      <c r="E4013" s="179">
        <v>12.03</v>
      </c>
      <c r="F4013" s="179">
        <v>295.70999999999998</v>
      </c>
      <c r="G4013" s="53">
        <v>9</v>
      </c>
    </row>
    <row r="4014" spans="1:7">
      <c r="A4014" s="176" t="s">
        <v>8228</v>
      </c>
      <c r="B4014" s="177" t="s">
        <v>8229</v>
      </c>
      <c r="C4014" s="178" t="s">
        <v>24</v>
      </c>
      <c r="D4014" s="179">
        <v>92.66</v>
      </c>
      <c r="E4014" s="179">
        <v>7.74</v>
      </c>
      <c r="F4014" s="179">
        <v>100.4</v>
      </c>
      <c r="G4014" s="53">
        <v>9</v>
      </c>
    </row>
    <row r="4015" spans="1:7">
      <c r="A4015" s="176" t="s">
        <v>8230</v>
      </c>
      <c r="B4015" s="177" t="s">
        <v>8231</v>
      </c>
      <c r="C4015" s="178" t="s">
        <v>24</v>
      </c>
      <c r="D4015" s="179">
        <v>118.09</v>
      </c>
      <c r="E4015" s="179">
        <v>7.74</v>
      </c>
      <c r="F4015" s="179">
        <v>125.83</v>
      </c>
      <c r="G4015" s="53">
        <v>9</v>
      </c>
    </row>
    <row r="4016" spans="1:7">
      <c r="A4016" s="176" t="s">
        <v>8232</v>
      </c>
      <c r="B4016" s="177" t="s">
        <v>8233</v>
      </c>
      <c r="C4016" s="178" t="s">
        <v>24</v>
      </c>
      <c r="D4016" s="179">
        <v>162.80000000000001</v>
      </c>
      <c r="E4016" s="179">
        <v>7.74</v>
      </c>
      <c r="F4016" s="179">
        <v>170.54</v>
      </c>
      <c r="G4016" s="53">
        <v>9</v>
      </c>
    </row>
    <row r="4017" spans="1:7">
      <c r="A4017" s="176" t="s">
        <v>8234</v>
      </c>
      <c r="B4017" s="177" t="s">
        <v>8235</v>
      </c>
      <c r="C4017" s="178" t="s">
        <v>24</v>
      </c>
      <c r="D4017" s="179">
        <v>93.32</v>
      </c>
      <c r="E4017" s="179">
        <v>2.14</v>
      </c>
      <c r="F4017" s="179">
        <v>95.46</v>
      </c>
      <c r="G4017" s="53">
        <v>9</v>
      </c>
    </row>
    <row r="4018" spans="1:7">
      <c r="A4018" s="176" t="s">
        <v>8236</v>
      </c>
      <c r="B4018" s="177" t="s">
        <v>8237</v>
      </c>
      <c r="C4018" s="178" t="s">
        <v>24</v>
      </c>
      <c r="D4018" s="179">
        <v>101.34</v>
      </c>
      <c r="E4018" s="179">
        <v>2.14</v>
      </c>
      <c r="F4018" s="179">
        <v>103.48</v>
      </c>
      <c r="G4018" s="53">
        <v>9</v>
      </c>
    </row>
    <row r="4019" spans="1:7">
      <c r="A4019" s="176" t="s">
        <v>8238</v>
      </c>
      <c r="B4019" s="177" t="s">
        <v>8239</v>
      </c>
      <c r="C4019" s="178" t="s">
        <v>24</v>
      </c>
      <c r="D4019" s="179">
        <v>9.75</v>
      </c>
      <c r="E4019" s="179">
        <v>4.29</v>
      </c>
      <c r="F4019" s="179">
        <v>14.04</v>
      </c>
      <c r="G4019" s="53">
        <v>9</v>
      </c>
    </row>
    <row r="4020" spans="1:7">
      <c r="A4020" s="176" t="s">
        <v>8240</v>
      </c>
      <c r="B4020" s="177" t="s">
        <v>8241</v>
      </c>
      <c r="C4020" s="178" t="s">
        <v>24</v>
      </c>
      <c r="D4020" s="179">
        <v>15.44</v>
      </c>
      <c r="E4020" s="179">
        <v>4.29</v>
      </c>
      <c r="F4020" s="179">
        <v>19.73</v>
      </c>
      <c r="G4020" s="53">
        <v>9</v>
      </c>
    </row>
    <row r="4021" spans="1:7">
      <c r="A4021" s="176" t="s">
        <v>8242</v>
      </c>
      <c r="B4021" s="177" t="s">
        <v>8243</v>
      </c>
      <c r="C4021" s="178" t="s">
        <v>24</v>
      </c>
      <c r="D4021" s="179">
        <v>19.010000000000002</v>
      </c>
      <c r="E4021" s="179">
        <v>19.829999999999998</v>
      </c>
      <c r="F4021" s="179">
        <v>38.840000000000003</v>
      </c>
      <c r="G4021" s="53">
        <v>9</v>
      </c>
    </row>
    <row r="4022" spans="1:7">
      <c r="A4022" s="176" t="s">
        <v>8244</v>
      </c>
      <c r="B4022" s="177" t="s">
        <v>8245</v>
      </c>
      <c r="C4022" s="178" t="s">
        <v>24</v>
      </c>
      <c r="D4022" s="179">
        <v>9.8000000000000007</v>
      </c>
      <c r="E4022" s="179">
        <v>12.03</v>
      </c>
      <c r="F4022" s="179">
        <v>21.83</v>
      </c>
      <c r="G4022" s="53">
        <v>9</v>
      </c>
    </row>
    <row r="4023" spans="1:7">
      <c r="A4023" s="176" t="s">
        <v>8246</v>
      </c>
      <c r="B4023" s="177" t="s">
        <v>8247</v>
      </c>
      <c r="C4023" s="178" t="s">
        <v>24</v>
      </c>
      <c r="D4023" s="179">
        <v>11.39</v>
      </c>
      <c r="E4023" s="179">
        <v>12.03</v>
      </c>
      <c r="F4023" s="179">
        <v>23.42</v>
      </c>
      <c r="G4023" s="53">
        <v>9</v>
      </c>
    </row>
    <row r="4024" spans="1:7" ht="30">
      <c r="A4024" s="176" t="s">
        <v>8248</v>
      </c>
      <c r="B4024" s="177" t="s">
        <v>8249</v>
      </c>
      <c r="C4024" s="178" t="s">
        <v>24</v>
      </c>
      <c r="D4024" s="179">
        <v>13.5</v>
      </c>
      <c r="E4024" s="179">
        <v>12.03</v>
      </c>
      <c r="F4024" s="179">
        <v>25.53</v>
      </c>
      <c r="G4024" s="53">
        <v>9</v>
      </c>
    </row>
    <row r="4025" spans="1:7">
      <c r="A4025" s="176" t="s">
        <v>8250</v>
      </c>
      <c r="B4025" s="177" t="s">
        <v>34249</v>
      </c>
      <c r="C4025" s="178" t="s">
        <v>24</v>
      </c>
      <c r="D4025" s="179">
        <v>14.03</v>
      </c>
      <c r="E4025" s="179">
        <v>20.39</v>
      </c>
      <c r="F4025" s="179">
        <v>34.42</v>
      </c>
      <c r="G4025" s="53">
        <v>9</v>
      </c>
    </row>
    <row r="4026" spans="1:7">
      <c r="A4026" s="176" t="s">
        <v>8251</v>
      </c>
      <c r="B4026" s="177" t="s">
        <v>8252</v>
      </c>
      <c r="C4026" s="178" t="s">
        <v>24</v>
      </c>
      <c r="D4026" s="179">
        <v>12.89</v>
      </c>
      <c r="E4026" s="179">
        <v>10.54</v>
      </c>
      <c r="F4026" s="179">
        <v>23.43</v>
      </c>
      <c r="G4026" s="53">
        <v>9</v>
      </c>
    </row>
    <row r="4027" spans="1:7" ht="30">
      <c r="A4027" s="176" t="s">
        <v>8253</v>
      </c>
      <c r="B4027" s="177" t="s">
        <v>8254</v>
      </c>
      <c r="C4027" s="178" t="s">
        <v>24</v>
      </c>
      <c r="D4027" s="179">
        <v>80.900000000000006</v>
      </c>
      <c r="E4027" s="179">
        <v>37.049999999999997</v>
      </c>
      <c r="F4027" s="179">
        <v>117.95</v>
      </c>
      <c r="G4027" s="53">
        <v>9</v>
      </c>
    </row>
    <row r="4028" spans="1:7">
      <c r="A4028" s="176" t="s">
        <v>8255</v>
      </c>
      <c r="B4028" s="177" t="s">
        <v>8256</v>
      </c>
      <c r="C4028" s="178"/>
      <c r="D4028" s="179"/>
      <c r="E4028" s="179"/>
      <c r="F4028" s="179"/>
      <c r="G4028" s="53">
        <v>2</v>
      </c>
    </row>
    <row r="4029" spans="1:7">
      <c r="A4029" s="176" t="s">
        <v>8257</v>
      </c>
      <c r="B4029" s="177" t="s">
        <v>8258</v>
      </c>
      <c r="C4029" s="178"/>
      <c r="D4029" s="179"/>
      <c r="E4029" s="179"/>
      <c r="F4029" s="179"/>
      <c r="G4029" s="53">
        <v>5</v>
      </c>
    </row>
    <row r="4030" spans="1:7" ht="30">
      <c r="A4030" s="176" t="s">
        <v>8259</v>
      </c>
      <c r="B4030" s="177" t="s">
        <v>8260</v>
      </c>
      <c r="C4030" s="178" t="s">
        <v>26</v>
      </c>
      <c r="D4030" s="179">
        <v>267.75</v>
      </c>
      <c r="E4030" s="179">
        <v>3.6</v>
      </c>
      <c r="F4030" s="179">
        <v>271.35000000000002</v>
      </c>
      <c r="G4030" s="53">
        <v>9</v>
      </c>
    </row>
    <row r="4031" spans="1:7" ht="30">
      <c r="A4031" s="176" t="s">
        <v>8261</v>
      </c>
      <c r="B4031" s="177" t="s">
        <v>8262</v>
      </c>
      <c r="C4031" s="178" t="s">
        <v>26</v>
      </c>
      <c r="D4031" s="179">
        <v>218</v>
      </c>
      <c r="E4031" s="179">
        <v>3.02</v>
      </c>
      <c r="F4031" s="179">
        <v>221.02</v>
      </c>
      <c r="G4031" s="53">
        <v>9</v>
      </c>
    </row>
    <row r="4032" spans="1:7" ht="30">
      <c r="A4032" s="176" t="s">
        <v>8263</v>
      </c>
      <c r="B4032" s="177" t="s">
        <v>8264</v>
      </c>
      <c r="C4032" s="178" t="s">
        <v>26</v>
      </c>
      <c r="D4032" s="179">
        <v>218.73</v>
      </c>
      <c r="E4032" s="179">
        <v>3.04</v>
      </c>
      <c r="F4032" s="179">
        <v>221.77</v>
      </c>
      <c r="G4032" s="53">
        <v>9</v>
      </c>
    </row>
    <row r="4033" spans="1:7">
      <c r="A4033" s="176" t="s">
        <v>8265</v>
      </c>
      <c r="B4033" s="177" t="s">
        <v>8266</v>
      </c>
      <c r="C4033" s="178" t="s">
        <v>23</v>
      </c>
      <c r="D4033" s="179">
        <v>335.4</v>
      </c>
      <c r="E4033" s="179">
        <v>15.02</v>
      </c>
      <c r="F4033" s="179">
        <v>350.42</v>
      </c>
      <c r="G4033" s="53">
        <v>9</v>
      </c>
    </row>
    <row r="4034" spans="1:7">
      <c r="A4034" s="176" t="s">
        <v>8267</v>
      </c>
      <c r="B4034" s="177" t="s">
        <v>8268</v>
      </c>
      <c r="C4034" s="178"/>
      <c r="D4034" s="179"/>
      <c r="E4034" s="179"/>
      <c r="F4034" s="179"/>
      <c r="G4034" s="53">
        <v>5</v>
      </c>
    </row>
    <row r="4035" spans="1:7">
      <c r="A4035" s="176" t="s">
        <v>8269</v>
      </c>
      <c r="B4035" s="177" t="s">
        <v>8270</v>
      </c>
      <c r="C4035" s="178" t="s">
        <v>26</v>
      </c>
      <c r="D4035" s="179">
        <v>80.33</v>
      </c>
      <c r="E4035" s="179"/>
      <c r="F4035" s="179">
        <v>80.33</v>
      </c>
      <c r="G4035" s="53">
        <v>9</v>
      </c>
    </row>
    <row r="4036" spans="1:7">
      <c r="A4036" s="176" t="s">
        <v>8271</v>
      </c>
      <c r="B4036" s="177" t="s">
        <v>8272</v>
      </c>
      <c r="C4036" s="178" t="s">
        <v>26</v>
      </c>
      <c r="D4036" s="179">
        <v>26.04</v>
      </c>
      <c r="E4036" s="179"/>
      <c r="F4036" s="179">
        <v>26.04</v>
      </c>
      <c r="G4036" s="53">
        <v>9</v>
      </c>
    </row>
    <row r="4037" spans="1:7" ht="30">
      <c r="A4037" s="176" t="s">
        <v>8273</v>
      </c>
      <c r="B4037" s="177" t="s">
        <v>8274</v>
      </c>
      <c r="C4037" s="178" t="s">
        <v>26</v>
      </c>
      <c r="D4037" s="179">
        <v>181.25</v>
      </c>
      <c r="E4037" s="179"/>
      <c r="F4037" s="179">
        <v>181.25</v>
      </c>
      <c r="G4037" s="53">
        <v>9</v>
      </c>
    </row>
    <row r="4038" spans="1:7" ht="30">
      <c r="A4038" s="176" t="s">
        <v>8275</v>
      </c>
      <c r="B4038" s="177" t="s">
        <v>8276</v>
      </c>
      <c r="C4038" s="178" t="s">
        <v>26</v>
      </c>
      <c r="D4038" s="179">
        <v>226.56</v>
      </c>
      <c r="E4038" s="179"/>
      <c r="F4038" s="179">
        <v>226.56</v>
      </c>
      <c r="G4038" s="53">
        <v>9</v>
      </c>
    </row>
    <row r="4039" spans="1:7" ht="30">
      <c r="A4039" s="176" t="s">
        <v>8277</v>
      </c>
      <c r="B4039" s="177" t="s">
        <v>8278</v>
      </c>
      <c r="C4039" s="178" t="s">
        <v>26</v>
      </c>
      <c r="D4039" s="179">
        <v>79.819999999999993</v>
      </c>
      <c r="E4039" s="179"/>
      <c r="F4039" s="179">
        <v>79.819999999999993</v>
      </c>
      <c r="G4039" s="53">
        <v>9</v>
      </c>
    </row>
    <row r="4040" spans="1:7" ht="30">
      <c r="A4040" s="176" t="s">
        <v>8279</v>
      </c>
      <c r="B4040" s="177" t="s">
        <v>8280</v>
      </c>
      <c r="C4040" s="178" t="s">
        <v>26</v>
      </c>
      <c r="D4040" s="179">
        <v>121.61</v>
      </c>
      <c r="E4040" s="179"/>
      <c r="F4040" s="179">
        <v>121.61</v>
      </c>
      <c r="G4040" s="53">
        <v>9</v>
      </c>
    </row>
    <row r="4041" spans="1:7" ht="30">
      <c r="A4041" s="176" t="s">
        <v>8281</v>
      </c>
      <c r="B4041" s="177" t="s">
        <v>8282</v>
      </c>
      <c r="C4041" s="178" t="s">
        <v>26</v>
      </c>
      <c r="D4041" s="179">
        <v>127.71</v>
      </c>
      <c r="E4041" s="179"/>
      <c r="F4041" s="179">
        <v>127.71</v>
      </c>
      <c r="G4041" s="53">
        <v>9</v>
      </c>
    </row>
    <row r="4042" spans="1:7">
      <c r="A4042" s="176" t="s">
        <v>8283</v>
      </c>
      <c r="B4042" s="177" t="s">
        <v>8284</v>
      </c>
      <c r="C4042" s="178" t="s">
        <v>26</v>
      </c>
      <c r="D4042" s="179">
        <v>235.17</v>
      </c>
      <c r="E4042" s="179"/>
      <c r="F4042" s="179">
        <v>235.17</v>
      </c>
      <c r="G4042" s="53">
        <v>9</v>
      </c>
    </row>
    <row r="4043" spans="1:7">
      <c r="A4043" s="176" t="s">
        <v>8285</v>
      </c>
      <c r="B4043" s="177" t="s">
        <v>8286</v>
      </c>
      <c r="C4043" s="178" t="s">
        <v>26</v>
      </c>
      <c r="D4043" s="179">
        <v>271.91000000000003</v>
      </c>
      <c r="E4043" s="179"/>
      <c r="F4043" s="179">
        <v>271.91000000000003</v>
      </c>
      <c r="G4043" s="53">
        <v>9</v>
      </c>
    </row>
    <row r="4044" spans="1:7" ht="30">
      <c r="A4044" s="176" t="s">
        <v>8287</v>
      </c>
      <c r="B4044" s="177" t="s">
        <v>8288</v>
      </c>
      <c r="C4044" s="178" t="s">
        <v>26</v>
      </c>
      <c r="D4044" s="179">
        <v>42.95</v>
      </c>
      <c r="E4044" s="179"/>
      <c r="F4044" s="179">
        <v>42.95</v>
      </c>
      <c r="G4044" s="53">
        <v>9</v>
      </c>
    </row>
    <row r="4045" spans="1:7">
      <c r="A4045" s="176" t="s">
        <v>8289</v>
      </c>
      <c r="B4045" s="177" t="s">
        <v>8290</v>
      </c>
      <c r="C4045" s="178"/>
      <c r="D4045" s="179"/>
      <c r="E4045" s="179"/>
      <c r="F4045" s="179"/>
      <c r="G4045" s="53">
        <v>5</v>
      </c>
    </row>
    <row r="4046" spans="1:7" ht="30">
      <c r="A4046" s="176" t="s">
        <v>8291</v>
      </c>
      <c r="B4046" s="177" t="s">
        <v>8292</v>
      </c>
      <c r="C4046" s="178" t="s">
        <v>26</v>
      </c>
      <c r="D4046" s="179">
        <v>1611.92</v>
      </c>
      <c r="E4046" s="179">
        <v>27.17</v>
      </c>
      <c r="F4046" s="179">
        <v>1639.09</v>
      </c>
      <c r="G4046" s="53">
        <v>9</v>
      </c>
    </row>
    <row r="4047" spans="1:7" ht="30">
      <c r="A4047" s="176" t="s">
        <v>8293</v>
      </c>
      <c r="B4047" s="177" t="s">
        <v>8294</v>
      </c>
      <c r="C4047" s="178" t="s">
        <v>26</v>
      </c>
      <c r="D4047" s="179">
        <v>1679.28</v>
      </c>
      <c r="E4047" s="179">
        <v>27.17</v>
      </c>
      <c r="F4047" s="179">
        <v>1706.45</v>
      </c>
      <c r="G4047" s="53">
        <v>9</v>
      </c>
    </row>
    <row r="4048" spans="1:7" ht="30">
      <c r="A4048" s="176" t="s">
        <v>8295</v>
      </c>
      <c r="B4048" s="177" t="s">
        <v>8296</v>
      </c>
      <c r="C4048" s="178" t="s">
        <v>26</v>
      </c>
      <c r="D4048" s="179">
        <v>1810.83</v>
      </c>
      <c r="E4048" s="179">
        <v>27.17</v>
      </c>
      <c r="F4048" s="179">
        <v>1838</v>
      </c>
      <c r="G4048" s="53">
        <v>9</v>
      </c>
    </row>
    <row r="4049" spans="1:7" ht="30">
      <c r="A4049" s="176" t="s">
        <v>8297</v>
      </c>
      <c r="B4049" s="177" t="s">
        <v>8298</v>
      </c>
      <c r="C4049" s="178" t="s">
        <v>26</v>
      </c>
      <c r="D4049" s="179">
        <v>1868.71</v>
      </c>
      <c r="E4049" s="179">
        <v>27.17</v>
      </c>
      <c r="F4049" s="179">
        <v>1895.88</v>
      </c>
      <c r="G4049" s="53">
        <v>9</v>
      </c>
    </row>
    <row r="4050" spans="1:7" ht="30">
      <c r="A4050" s="176" t="s">
        <v>8299</v>
      </c>
      <c r="B4050" s="177" t="s">
        <v>8300</v>
      </c>
      <c r="C4050" s="178" t="s">
        <v>26</v>
      </c>
      <c r="D4050" s="179">
        <v>2265.1</v>
      </c>
      <c r="E4050" s="179">
        <v>27.17</v>
      </c>
      <c r="F4050" s="179">
        <v>2292.27</v>
      </c>
      <c r="G4050" s="53">
        <v>9</v>
      </c>
    </row>
    <row r="4051" spans="1:7" ht="30">
      <c r="A4051" s="176" t="s">
        <v>8301</v>
      </c>
      <c r="B4051" s="177" t="s">
        <v>8302</v>
      </c>
      <c r="C4051" s="178" t="s">
        <v>26</v>
      </c>
      <c r="D4051" s="179">
        <v>1830.12</v>
      </c>
      <c r="E4051" s="179">
        <v>40.75</v>
      </c>
      <c r="F4051" s="179">
        <v>1870.87</v>
      </c>
      <c r="G4051" s="53">
        <v>9</v>
      </c>
    </row>
    <row r="4052" spans="1:7" ht="30">
      <c r="A4052" s="176" t="s">
        <v>8303</v>
      </c>
      <c r="B4052" s="177" t="s">
        <v>8304</v>
      </c>
      <c r="C4052" s="178" t="s">
        <v>26</v>
      </c>
      <c r="D4052" s="179">
        <v>1751.34</v>
      </c>
      <c r="E4052" s="179">
        <v>40.75</v>
      </c>
      <c r="F4052" s="179">
        <v>1792.09</v>
      </c>
      <c r="G4052" s="53">
        <v>9</v>
      </c>
    </row>
    <row r="4053" spans="1:7" ht="30">
      <c r="A4053" s="176" t="s">
        <v>8305</v>
      </c>
      <c r="B4053" s="177" t="s">
        <v>8306</v>
      </c>
      <c r="C4053" s="178" t="s">
        <v>26</v>
      </c>
      <c r="D4053" s="179">
        <v>2060.6999999999998</v>
      </c>
      <c r="E4053" s="179">
        <v>40.75</v>
      </c>
      <c r="F4053" s="179">
        <v>2101.4499999999998</v>
      </c>
      <c r="G4053" s="53">
        <v>9</v>
      </c>
    </row>
    <row r="4054" spans="1:7">
      <c r="A4054" s="176" t="s">
        <v>8307</v>
      </c>
      <c r="B4054" s="177" t="s">
        <v>8308</v>
      </c>
      <c r="C4054" s="178"/>
      <c r="D4054" s="179"/>
      <c r="E4054" s="179"/>
      <c r="F4054" s="179"/>
      <c r="G4054" s="53">
        <v>5</v>
      </c>
    </row>
    <row r="4055" spans="1:7" ht="30">
      <c r="A4055" s="176" t="s">
        <v>8309</v>
      </c>
      <c r="B4055" s="177" t="s">
        <v>8310</v>
      </c>
      <c r="C4055" s="178" t="s">
        <v>24</v>
      </c>
      <c r="D4055" s="179">
        <v>1195.8800000000001</v>
      </c>
      <c r="E4055" s="179">
        <v>119.05</v>
      </c>
      <c r="F4055" s="179">
        <v>1314.93</v>
      </c>
      <c r="G4055" s="53">
        <v>9</v>
      </c>
    </row>
    <row r="4056" spans="1:7">
      <c r="A4056" s="176" t="s">
        <v>8311</v>
      </c>
      <c r="B4056" s="177" t="s">
        <v>8312</v>
      </c>
      <c r="C4056" s="178" t="s">
        <v>24</v>
      </c>
      <c r="D4056" s="179">
        <v>3507.09</v>
      </c>
      <c r="E4056" s="179">
        <v>119.05</v>
      </c>
      <c r="F4056" s="179">
        <v>3626.14</v>
      </c>
      <c r="G4056" s="53">
        <v>9</v>
      </c>
    </row>
    <row r="4057" spans="1:7">
      <c r="A4057" s="176" t="s">
        <v>8313</v>
      </c>
      <c r="B4057" s="177" t="s">
        <v>8314</v>
      </c>
      <c r="C4057" s="178" t="s">
        <v>24</v>
      </c>
      <c r="D4057" s="179">
        <v>5958.14</v>
      </c>
      <c r="E4057" s="179">
        <v>203.62</v>
      </c>
      <c r="F4057" s="179">
        <v>6161.76</v>
      </c>
      <c r="G4057" s="53">
        <v>9</v>
      </c>
    </row>
    <row r="4058" spans="1:7" ht="30">
      <c r="A4058" s="176" t="s">
        <v>8315</v>
      </c>
      <c r="B4058" s="177" t="s">
        <v>8316</v>
      </c>
      <c r="C4058" s="178" t="s">
        <v>24</v>
      </c>
      <c r="D4058" s="179">
        <v>5987.53</v>
      </c>
      <c r="E4058" s="179">
        <v>119.05</v>
      </c>
      <c r="F4058" s="179">
        <v>6106.58</v>
      </c>
      <c r="G4058" s="53">
        <v>9</v>
      </c>
    </row>
    <row r="4059" spans="1:7">
      <c r="A4059" s="176" t="s">
        <v>8317</v>
      </c>
      <c r="B4059" s="177" t="s">
        <v>8318</v>
      </c>
      <c r="C4059" s="178" t="s">
        <v>24</v>
      </c>
      <c r="D4059" s="179">
        <v>2945.07</v>
      </c>
      <c r="E4059" s="179">
        <v>74.099999999999994</v>
      </c>
      <c r="F4059" s="179">
        <v>3019.17</v>
      </c>
      <c r="G4059" s="53">
        <v>9</v>
      </c>
    </row>
    <row r="4060" spans="1:7" ht="30">
      <c r="A4060" s="176" t="s">
        <v>8319</v>
      </c>
      <c r="B4060" s="177" t="s">
        <v>8320</v>
      </c>
      <c r="C4060" s="178" t="s">
        <v>24</v>
      </c>
      <c r="D4060" s="179">
        <v>1976.61</v>
      </c>
      <c r="E4060" s="179">
        <v>119.05</v>
      </c>
      <c r="F4060" s="179">
        <v>2095.66</v>
      </c>
      <c r="G4060" s="53">
        <v>9</v>
      </c>
    </row>
    <row r="4061" spans="1:7">
      <c r="A4061" s="176" t="s">
        <v>8321</v>
      </c>
      <c r="B4061" s="177" t="s">
        <v>8322</v>
      </c>
      <c r="C4061" s="178" t="s">
        <v>24</v>
      </c>
      <c r="D4061" s="179">
        <v>2853.82</v>
      </c>
      <c r="E4061" s="179">
        <v>119.05</v>
      </c>
      <c r="F4061" s="179">
        <v>2972.87</v>
      </c>
      <c r="G4061" s="53">
        <v>9</v>
      </c>
    </row>
    <row r="4062" spans="1:7">
      <c r="A4062" s="176" t="s">
        <v>8323</v>
      </c>
      <c r="B4062" s="177" t="s">
        <v>8324</v>
      </c>
      <c r="C4062" s="178"/>
      <c r="D4062" s="179"/>
      <c r="E4062" s="179"/>
      <c r="F4062" s="179"/>
      <c r="G4062" s="53">
        <v>5</v>
      </c>
    </row>
    <row r="4063" spans="1:7">
      <c r="A4063" s="176" t="s">
        <v>8325</v>
      </c>
      <c r="B4063" s="177" t="s">
        <v>8326</v>
      </c>
      <c r="C4063" s="178" t="s">
        <v>24</v>
      </c>
      <c r="D4063" s="179">
        <v>454.92</v>
      </c>
      <c r="E4063" s="179">
        <v>24.95</v>
      </c>
      <c r="F4063" s="179">
        <v>479.87</v>
      </c>
      <c r="G4063" s="53">
        <v>9</v>
      </c>
    </row>
    <row r="4064" spans="1:7">
      <c r="A4064" s="176" t="s">
        <v>8327</v>
      </c>
      <c r="B4064" s="177" t="s">
        <v>8328</v>
      </c>
      <c r="C4064" s="178" t="s">
        <v>24</v>
      </c>
      <c r="D4064" s="179">
        <v>3104.13</v>
      </c>
      <c r="E4064" s="179">
        <v>55.46</v>
      </c>
      <c r="F4064" s="179">
        <v>3159.59</v>
      </c>
      <c r="G4064" s="53">
        <v>9</v>
      </c>
    </row>
    <row r="4065" spans="1:7">
      <c r="A4065" s="176" t="s">
        <v>8329</v>
      </c>
      <c r="B4065" s="177" t="s">
        <v>8330</v>
      </c>
      <c r="C4065" s="178" t="s">
        <v>24</v>
      </c>
      <c r="D4065" s="179">
        <v>1554.35</v>
      </c>
      <c r="E4065" s="179">
        <v>37.049999999999997</v>
      </c>
      <c r="F4065" s="179">
        <v>1591.4</v>
      </c>
      <c r="G4065" s="53">
        <v>9</v>
      </c>
    </row>
    <row r="4066" spans="1:7" ht="30">
      <c r="A4066" s="176" t="s">
        <v>8331</v>
      </c>
      <c r="B4066" s="177" t="s">
        <v>8332</v>
      </c>
      <c r="C4066" s="178" t="s">
        <v>24</v>
      </c>
      <c r="D4066" s="179">
        <v>3231.64</v>
      </c>
      <c r="E4066" s="179">
        <v>633.85</v>
      </c>
      <c r="F4066" s="179">
        <v>3865.49</v>
      </c>
      <c r="G4066" s="53">
        <v>9</v>
      </c>
    </row>
    <row r="4067" spans="1:7" ht="30">
      <c r="A4067" s="176" t="s">
        <v>8333</v>
      </c>
      <c r="B4067" s="177" t="s">
        <v>8334</v>
      </c>
      <c r="C4067" s="178" t="s">
        <v>24</v>
      </c>
      <c r="D4067" s="179">
        <v>8450.92</v>
      </c>
      <c r="E4067" s="179">
        <v>739.19</v>
      </c>
      <c r="F4067" s="179">
        <v>9190.11</v>
      </c>
      <c r="G4067" s="53">
        <v>9</v>
      </c>
    </row>
    <row r="4068" spans="1:7">
      <c r="A4068" s="176" t="s">
        <v>8335</v>
      </c>
      <c r="B4068" s="177" t="s">
        <v>8336</v>
      </c>
      <c r="C4068" s="178"/>
      <c r="D4068" s="179"/>
      <c r="E4068" s="179"/>
      <c r="F4068" s="179"/>
      <c r="G4068" s="53">
        <v>5</v>
      </c>
    </row>
    <row r="4069" spans="1:7">
      <c r="A4069" s="176" t="s">
        <v>8337</v>
      </c>
      <c r="B4069" s="177" t="s">
        <v>8338</v>
      </c>
      <c r="C4069" s="178" t="s">
        <v>24</v>
      </c>
      <c r="D4069" s="179">
        <v>103.69</v>
      </c>
      <c r="E4069" s="179">
        <v>12.02</v>
      </c>
      <c r="F4069" s="179">
        <v>115.71</v>
      </c>
      <c r="G4069" s="53">
        <v>9</v>
      </c>
    </row>
    <row r="4070" spans="1:7">
      <c r="A4070" s="176" t="s">
        <v>8339</v>
      </c>
      <c r="B4070" s="177" t="s">
        <v>8340</v>
      </c>
      <c r="C4070" s="178" t="s">
        <v>24</v>
      </c>
      <c r="D4070" s="179">
        <v>23.1</v>
      </c>
      <c r="E4070" s="179">
        <v>9.01</v>
      </c>
      <c r="F4070" s="179">
        <v>32.11</v>
      </c>
      <c r="G4070" s="53">
        <v>9</v>
      </c>
    </row>
    <row r="4071" spans="1:7">
      <c r="A4071" s="176" t="s">
        <v>8341</v>
      </c>
      <c r="B4071" s="177" t="s">
        <v>8342</v>
      </c>
      <c r="C4071" s="178" t="s">
        <v>24</v>
      </c>
      <c r="D4071" s="179">
        <v>19.16</v>
      </c>
      <c r="E4071" s="179">
        <v>9.01</v>
      </c>
      <c r="F4071" s="179">
        <v>28.17</v>
      </c>
      <c r="G4071" s="53">
        <v>9</v>
      </c>
    </row>
    <row r="4072" spans="1:7">
      <c r="A4072" s="176" t="s">
        <v>8343</v>
      </c>
      <c r="B4072" s="177" t="s">
        <v>8344</v>
      </c>
      <c r="C4072" s="178" t="s">
        <v>24</v>
      </c>
      <c r="D4072" s="179">
        <v>30.19</v>
      </c>
      <c r="E4072" s="179">
        <v>9.01</v>
      </c>
      <c r="F4072" s="179">
        <v>39.200000000000003</v>
      </c>
      <c r="G4072" s="53">
        <v>9</v>
      </c>
    </row>
    <row r="4073" spans="1:7">
      <c r="A4073" s="176" t="s">
        <v>8345</v>
      </c>
      <c r="B4073" s="177" t="s">
        <v>8346</v>
      </c>
      <c r="C4073" s="178" t="s">
        <v>24</v>
      </c>
      <c r="D4073" s="179">
        <v>23.28</v>
      </c>
      <c r="E4073" s="179">
        <v>9.01</v>
      </c>
      <c r="F4073" s="179">
        <v>32.29</v>
      </c>
      <c r="G4073" s="53">
        <v>9</v>
      </c>
    </row>
    <row r="4074" spans="1:7">
      <c r="A4074" s="176" t="s">
        <v>8347</v>
      </c>
      <c r="B4074" s="177" t="s">
        <v>8348</v>
      </c>
      <c r="C4074" s="178" t="s">
        <v>24</v>
      </c>
      <c r="D4074" s="179">
        <v>67.67</v>
      </c>
      <c r="E4074" s="179">
        <v>10.09</v>
      </c>
      <c r="F4074" s="179">
        <v>77.760000000000005</v>
      </c>
      <c r="G4074" s="53">
        <v>9</v>
      </c>
    </row>
    <row r="4075" spans="1:7">
      <c r="A4075" s="176" t="s">
        <v>8349</v>
      </c>
      <c r="B4075" s="177" t="s">
        <v>8350</v>
      </c>
      <c r="C4075" s="178" t="s">
        <v>24</v>
      </c>
      <c r="D4075" s="179">
        <v>65.98</v>
      </c>
      <c r="E4075" s="179">
        <v>10.09</v>
      </c>
      <c r="F4075" s="179">
        <v>76.069999999999993</v>
      </c>
      <c r="G4075" s="53">
        <v>9</v>
      </c>
    </row>
    <row r="4076" spans="1:7">
      <c r="A4076" s="176" t="s">
        <v>8351</v>
      </c>
      <c r="B4076" s="177" t="s">
        <v>8352</v>
      </c>
      <c r="C4076" s="178" t="s">
        <v>24</v>
      </c>
      <c r="D4076" s="179">
        <v>54.25</v>
      </c>
      <c r="E4076" s="179">
        <v>9.01</v>
      </c>
      <c r="F4076" s="179">
        <v>63.26</v>
      </c>
      <c r="G4076" s="53">
        <v>9</v>
      </c>
    </row>
    <row r="4077" spans="1:7">
      <c r="A4077" s="176" t="s">
        <v>8353</v>
      </c>
      <c r="B4077" s="177" t="s">
        <v>8354</v>
      </c>
      <c r="C4077" s="178" t="s">
        <v>24</v>
      </c>
      <c r="D4077" s="179">
        <v>30.05</v>
      </c>
      <c r="E4077" s="179">
        <v>9.01</v>
      </c>
      <c r="F4077" s="179">
        <v>39.06</v>
      </c>
      <c r="G4077" s="53">
        <v>9</v>
      </c>
    </row>
    <row r="4078" spans="1:7">
      <c r="A4078" s="176" t="s">
        <v>8355</v>
      </c>
      <c r="B4078" s="177" t="s">
        <v>8356</v>
      </c>
      <c r="C4078" s="178" t="s">
        <v>24</v>
      </c>
      <c r="D4078" s="179">
        <v>41.4</v>
      </c>
      <c r="E4078" s="179">
        <v>9.01</v>
      </c>
      <c r="F4078" s="179">
        <v>50.41</v>
      </c>
      <c r="G4078" s="53">
        <v>9</v>
      </c>
    </row>
    <row r="4079" spans="1:7">
      <c r="A4079" s="176" t="s">
        <v>8357</v>
      </c>
      <c r="B4079" s="177" t="s">
        <v>8358</v>
      </c>
      <c r="C4079" s="178" t="s">
        <v>24</v>
      </c>
      <c r="D4079" s="179">
        <v>36.47</v>
      </c>
      <c r="E4079" s="179">
        <v>9.01</v>
      </c>
      <c r="F4079" s="179">
        <v>45.48</v>
      </c>
      <c r="G4079" s="53">
        <v>9</v>
      </c>
    </row>
    <row r="4080" spans="1:7">
      <c r="A4080" s="176" t="s">
        <v>8359</v>
      </c>
      <c r="B4080" s="177" t="s">
        <v>8360</v>
      </c>
      <c r="C4080" s="178" t="s">
        <v>24</v>
      </c>
      <c r="D4080" s="179">
        <v>57.37</v>
      </c>
      <c r="E4080" s="179">
        <v>10.09</v>
      </c>
      <c r="F4080" s="179">
        <v>67.459999999999994</v>
      </c>
      <c r="G4080" s="53">
        <v>9</v>
      </c>
    </row>
    <row r="4081" spans="1:7">
      <c r="A4081" s="176" t="s">
        <v>8361</v>
      </c>
      <c r="B4081" s="177" t="s">
        <v>8362</v>
      </c>
      <c r="C4081" s="178" t="s">
        <v>24</v>
      </c>
      <c r="D4081" s="179">
        <v>55.98</v>
      </c>
      <c r="E4081" s="179">
        <v>10.09</v>
      </c>
      <c r="F4081" s="179">
        <v>66.069999999999993</v>
      </c>
      <c r="G4081" s="53">
        <v>9</v>
      </c>
    </row>
    <row r="4082" spans="1:7">
      <c r="A4082" s="176" t="s">
        <v>8363</v>
      </c>
      <c r="B4082" s="177" t="s">
        <v>8364</v>
      </c>
      <c r="C4082" s="178"/>
      <c r="D4082" s="179"/>
      <c r="E4082" s="179"/>
      <c r="F4082" s="179"/>
      <c r="G4082" s="53">
        <v>5</v>
      </c>
    </row>
    <row r="4083" spans="1:7" ht="45">
      <c r="A4083" s="176" t="s">
        <v>8365</v>
      </c>
      <c r="B4083" s="177" t="s">
        <v>8366</v>
      </c>
      <c r="C4083" s="178" t="s">
        <v>26</v>
      </c>
      <c r="D4083" s="179">
        <v>345.24</v>
      </c>
      <c r="E4083" s="179">
        <v>14.44</v>
      </c>
      <c r="F4083" s="179">
        <v>359.68</v>
      </c>
      <c r="G4083" s="53">
        <v>9</v>
      </c>
    </row>
    <row r="4084" spans="1:7" ht="30">
      <c r="A4084" s="176" t="s">
        <v>8367</v>
      </c>
      <c r="B4084" s="177" t="s">
        <v>8368</v>
      </c>
      <c r="C4084" s="178" t="s">
        <v>26</v>
      </c>
      <c r="D4084" s="179">
        <v>251.63</v>
      </c>
      <c r="E4084" s="179">
        <v>13.33</v>
      </c>
      <c r="F4084" s="179">
        <v>264.95999999999998</v>
      </c>
      <c r="G4084" s="53">
        <v>9</v>
      </c>
    </row>
    <row r="4085" spans="1:7" ht="30">
      <c r="A4085" s="176" t="s">
        <v>8369</v>
      </c>
      <c r="B4085" s="177" t="s">
        <v>8370</v>
      </c>
      <c r="C4085" s="178" t="s">
        <v>26</v>
      </c>
      <c r="D4085" s="179">
        <v>253.28</v>
      </c>
      <c r="E4085" s="179">
        <v>13.42</v>
      </c>
      <c r="F4085" s="179">
        <v>266.7</v>
      </c>
      <c r="G4085" s="53">
        <v>9</v>
      </c>
    </row>
    <row r="4086" spans="1:7" ht="30">
      <c r="A4086" s="176" t="s">
        <v>8371</v>
      </c>
      <c r="B4086" s="177" t="s">
        <v>8372</v>
      </c>
      <c r="C4086" s="178" t="s">
        <v>673</v>
      </c>
      <c r="D4086" s="179">
        <v>8.34</v>
      </c>
      <c r="E4086" s="179">
        <v>2.31</v>
      </c>
      <c r="F4086" s="179">
        <v>10.65</v>
      </c>
      <c r="G4086" s="53">
        <v>9</v>
      </c>
    </row>
    <row r="4087" spans="1:7">
      <c r="A4087" s="176" t="s">
        <v>8373</v>
      </c>
      <c r="B4087" s="177" t="s">
        <v>8374</v>
      </c>
      <c r="C4087" s="178" t="s">
        <v>34250</v>
      </c>
      <c r="D4087" s="179">
        <v>558.30999999999995</v>
      </c>
      <c r="E4087" s="179">
        <v>1427.12</v>
      </c>
      <c r="F4087" s="179">
        <v>1985.43</v>
      </c>
      <c r="G4087" s="53">
        <v>9</v>
      </c>
    </row>
    <row r="4088" spans="1:7">
      <c r="A4088" s="176" t="s">
        <v>8375</v>
      </c>
      <c r="B4088" s="177" t="s">
        <v>8376</v>
      </c>
      <c r="C4088" s="178"/>
      <c r="D4088" s="179"/>
      <c r="E4088" s="179"/>
      <c r="F4088" s="179"/>
      <c r="G4088" s="53">
        <v>2</v>
      </c>
    </row>
    <row r="4089" spans="1:7">
      <c r="A4089" s="176" t="s">
        <v>8377</v>
      </c>
      <c r="B4089" s="177" t="s">
        <v>8378</v>
      </c>
      <c r="C4089" s="178"/>
      <c r="D4089" s="179"/>
      <c r="E4089" s="179"/>
      <c r="F4089" s="179"/>
      <c r="G4089" s="53">
        <v>5</v>
      </c>
    </row>
    <row r="4090" spans="1:7">
      <c r="A4090" s="176" t="s">
        <v>8379</v>
      </c>
      <c r="B4090" s="177" t="s">
        <v>8380</v>
      </c>
      <c r="C4090" s="178" t="s">
        <v>26</v>
      </c>
      <c r="D4090" s="179">
        <v>9072.9599999999991</v>
      </c>
      <c r="E4090" s="179">
        <v>95.04</v>
      </c>
      <c r="F4090" s="179">
        <v>9168</v>
      </c>
      <c r="G4090" s="53">
        <v>9</v>
      </c>
    </row>
    <row r="4091" spans="1:7">
      <c r="A4091" s="176" t="s">
        <v>8381</v>
      </c>
      <c r="B4091" s="177" t="s">
        <v>8382</v>
      </c>
      <c r="C4091" s="178" t="s">
        <v>26</v>
      </c>
      <c r="D4091" s="179">
        <v>231.48</v>
      </c>
      <c r="E4091" s="179">
        <v>95.04</v>
      </c>
      <c r="F4091" s="179">
        <v>326.52</v>
      </c>
      <c r="G4091" s="53">
        <v>9</v>
      </c>
    </row>
    <row r="4092" spans="1:7">
      <c r="A4092" s="176" t="s">
        <v>8383</v>
      </c>
      <c r="B4092" s="177" t="s">
        <v>8384</v>
      </c>
      <c r="C4092" s="178" t="s">
        <v>26</v>
      </c>
      <c r="D4092" s="179">
        <v>1589</v>
      </c>
      <c r="E4092" s="179">
        <v>95.04</v>
      </c>
      <c r="F4092" s="179">
        <v>1684.04</v>
      </c>
      <c r="G4092" s="53">
        <v>9</v>
      </c>
    </row>
    <row r="4093" spans="1:7" ht="45">
      <c r="A4093" s="176" t="s">
        <v>8385</v>
      </c>
      <c r="B4093" s="177" t="s">
        <v>8386</v>
      </c>
      <c r="C4093" s="178" t="s">
        <v>24</v>
      </c>
      <c r="D4093" s="179">
        <v>14.99</v>
      </c>
      <c r="E4093" s="179">
        <v>6.9</v>
      </c>
      <c r="F4093" s="179">
        <v>21.89</v>
      </c>
      <c r="G4093" s="53">
        <v>9</v>
      </c>
    </row>
    <row r="4094" spans="1:7" ht="45">
      <c r="A4094" s="176" t="s">
        <v>8387</v>
      </c>
      <c r="B4094" s="177" t="s">
        <v>8388</v>
      </c>
      <c r="C4094" s="178" t="s">
        <v>24</v>
      </c>
      <c r="D4094" s="179">
        <v>9.5</v>
      </c>
      <c r="E4094" s="179">
        <v>6.9</v>
      </c>
      <c r="F4094" s="179">
        <v>16.399999999999999</v>
      </c>
      <c r="G4094" s="53">
        <v>9</v>
      </c>
    </row>
    <row r="4095" spans="1:7" ht="30">
      <c r="A4095" s="176" t="s">
        <v>159</v>
      </c>
      <c r="B4095" s="177" t="s">
        <v>160</v>
      </c>
      <c r="C4095" s="178" t="s">
        <v>24</v>
      </c>
      <c r="D4095" s="179">
        <v>19.04</v>
      </c>
      <c r="E4095" s="179">
        <v>6.9</v>
      </c>
      <c r="F4095" s="179">
        <v>25.94</v>
      </c>
      <c r="G4095" s="53">
        <v>9</v>
      </c>
    </row>
    <row r="4096" spans="1:7" ht="30">
      <c r="A4096" s="176" t="s">
        <v>8389</v>
      </c>
      <c r="B4096" s="177" t="s">
        <v>8390</v>
      </c>
      <c r="C4096" s="178" t="s">
        <v>24</v>
      </c>
      <c r="D4096" s="179">
        <v>11.51</v>
      </c>
      <c r="E4096" s="179">
        <v>6.9</v>
      </c>
      <c r="F4096" s="179">
        <v>18.41</v>
      </c>
      <c r="G4096" s="53">
        <v>9</v>
      </c>
    </row>
    <row r="4097" spans="1:7">
      <c r="A4097" s="176" t="s">
        <v>8391</v>
      </c>
      <c r="B4097" s="177" t="s">
        <v>8392</v>
      </c>
      <c r="C4097" s="178" t="s">
        <v>24</v>
      </c>
      <c r="D4097" s="179">
        <v>24.44</v>
      </c>
      <c r="E4097" s="179">
        <v>6.9</v>
      </c>
      <c r="F4097" s="179">
        <v>31.34</v>
      </c>
      <c r="G4097" s="53">
        <v>9</v>
      </c>
    </row>
    <row r="4098" spans="1:7" ht="30">
      <c r="A4098" s="176" t="s">
        <v>8393</v>
      </c>
      <c r="B4098" s="177" t="s">
        <v>8394</v>
      </c>
      <c r="C4098" s="178" t="s">
        <v>24</v>
      </c>
      <c r="D4098" s="179">
        <v>8.6199999999999992</v>
      </c>
      <c r="E4098" s="179">
        <v>6.9</v>
      </c>
      <c r="F4098" s="179">
        <v>15.52</v>
      </c>
      <c r="G4098" s="53">
        <v>9</v>
      </c>
    </row>
    <row r="4099" spans="1:7">
      <c r="A4099" s="176" t="s">
        <v>8395</v>
      </c>
      <c r="B4099" s="177" t="s">
        <v>8396</v>
      </c>
      <c r="C4099" s="178" t="s">
        <v>24</v>
      </c>
      <c r="D4099" s="179">
        <v>209.8</v>
      </c>
      <c r="E4099" s="179">
        <v>3.91</v>
      </c>
      <c r="F4099" s="179">
        <v>213.71</v>
      </c>
      <c r="G4099" s="53">
        <v>9</v>
      </c>
    </row>
    <row r="4100" spans="1:7">
      <c r="A4100" s="176" t="s">
        <v>8397</v>
      </c>
      <c r="B4100" s="177" t="s">
        <v>8398</v>
      </c>
      <c r="C4100" s="178"/>
      <c r="D4100" s="179"/>
      <c r="E4100" s="179"/>
      <c r="F4100" s="179"/>
      <c r="G4100" s="53">
        <v>5</v>
      </c>
    </row>
    <row r="4101" spans="1:7">
      <c r="A4101" s="176" t="s">
        <v>8399</v>
      </c>
      <c r="B4101" s="177" t="s">
        <v>8400</v>
      </c>
      <c r="C4101" s="178" t="s">
        <v>24</v>
      </c>
      <c r="D4101" s="179">
        <v>11.69</v>
      </c>
      <c r="E4101" s="179">
        <v>60.08</v>
      </c>
      <c r="F4101" s="179">
        <v>71.77</v>
      </c>
      <c r="G4101" s="53">
        <v>9</v>
      </c>
    </row>
    <row r="4102" spans="1:7">
      <c r="A4102" s="176" t="s">
        <v>8401</v>
      </c>
      <c r="B4102" s="177" t="s">
        <v>8402</v>
      </c>
      <c r="C4102" s="178"/>
      <c r="D4102" s="179"/>
      <c r="E4102" s="179"/>
      <c r="F4102" s="179"/>
      <c r="G4102" s="53">
        <v>5</v>
      </c>
    </row>
    <row r="4103" spans="1:7" ht="45">
      <c r="A4103" s="176" t="s">
        <v>8403</v>
      </c>
      <c r="B4103" s="177" t="s">
        <v>8404</v>
      </c>
      <c r="C4103" s="178" t="s">
        <v>24</v>
      </c>
      <c r="D4103" s="179">
        <v>86.47</v>
      </c>
      <c r="E4103" s="179">
        <v>8.08</v>
      </c>
      <c r="F4103" s="179">
        <v>94.55</v>
      </c>
      <c r="G4103" s="53">
        <v>9</v>
      </c>
    </row>
    <row r="4104" spans="1:7" ht="30">
      <c r="A4104" s="176" t="s">
        <v>8405</v>
      </c>
      <c r="B4104" s="177" t="s">
        <v>8406</v>
      </c>
      <c r="C4104" s="178" t="s">
        <v>24</v>
      </c>
      <c r="D4104" s="179">
        <v>32.770000000000003</v>
      </c>
      <c r="E4104" s="179">
        <v>1.66</v>
      </c>
      <c r="F4104" s="179">
        <v>34.43</v>
      </c>
      <c r="G4104" s="53">
        <v>9</v>
      </c>
    </row>
    <row r="4105" spans="1:7">
      <c r="A4105" s="176" t="s">
        <v>8407</v>
      </c>
      <c r="B4105" s="177" t="s">
        <v>8408</v>
      </c>
      <c r="C4105" s="178" t="s">
        <v>26</v>
      </c>
      <c r="D4105" s="179">
        <v>68.680000000000007</v>
      </c>
      <c r="E4105" s="179"/>
      <c r="F4105" s="179">
        <v>68.680000000000007</v>
      </c>
      <c r="G4105" s="53">
        <v>9</v>
      </c>
    </row>
    <row r="4106" spans="1:7">
      <c r="A4106" s="176" t="s">
        <v>8409</v>
      </c>
      <c r="B4106" s="177" t="s">
        <v>8410</v>
      </c>
      <c r="C4106" s="178" t="s">
        <v>25</v>
      </c>
      <c r="D4106" s="179">
        <v>30.83</v>
      </c>
      <c r="E4106" s="179"/>
      <c r="F4106" s="179">
        <v>30.83</v>
      </c>
      <c r="G4106" s="53">
        <v>9</v>
      </c>
    </row>
    <row r="4107" spans="1:7">
      <c r="A4107" s="176" t="s">
        <v>8411</v>
      </c>
      <c r="B4107" s="177" t="s">
        <v>8412</v>
      </c>
      <c r="C4107" s="178"/>
      <c r="D4107" s="179"/>
      <c r="E4107" s="179"/>
      <c r="F4107" s="179"/>
      <c r="G4107" s="53">
        <v>2</v>
      </c>
    </row>
    <row r="4108" spans="1:7">
      <c r="A4108" s="176" t="s">
        <v>8413</v>
      </c>
      <c r="B4108" s="177" t="s">
        <v>8414</v>
      </c>
      <c r="C4108" s="178"/>
      <c r="D4108" s="179"/>
      <c r="E4108" s="179"/>
      <c r="F4108" s="179"/>
      <c r="G4108" s="53">
        <v>5</v>
      </c>
    </row>
    <row r="4109" spans="1:7" ht="30">
      <c r="A4109" s="176" t="s">
        <v>8415</v>
      </c>
      <c r="B4109" s="177" t="s">
        <v>8416</v>
      </c>
      <c r="C4109" s="178" t="s">
        <v>24</v>
      </c>
      <c r="D4109" s="179">
        <v>802.7</v>
      </c>
      <c r="E4109" s="179"/>
      <c r="F4109" s="179">
        <v>802.7</v>
      </c>
      <c r="G4109" s="53">
        <v>9</v>
      </c>
    </row>
    <row r="4110" spans="1:7">
      <c r="A4110" s="176" t="s">
        <v>8407</v>
      </c>
      <c r="B4110" s="177" t="s">
        <v>8408</v>
      </c>
      <c r="C4110" s="178" t="s">
        <v>26</v>
      </c>
      <c r="D4110" s="179">
        <v>73.27</v>
      </c>
      <c r="E4110" s="179"/>
      <c r="F4110" s="179">
        <v>73.27</v>
      </c>
      <c r="G4110" s="53">
        <v>9</v>
      </c>
    </row>
    <row r="4111" spans="1:7">
      <c r="A4111" s="176" t="s">
        <v>8409</v>
      </c>
      <c r="B4111" s="177" t="s">
        <v>8410</v>
      </c>
      <c r="C4111" s="178" t="s">
        <v>25</v>
      </c>
      <c r="D4111" s="179">
        <v>26.31</v>
      </c>
      <c r="E4111" s="179"/>
      <c r="F4111" s="179">
        <v>26.31</v>
      </c>
      <c r="G4111" s="53">
        <v>9</v>
      </c>
    </row>
    <row r="4112" spans="1:7">
      <c r="A4112" s="176" t="s">
        <v>8411</v>
      </c>
      <c r="B4112" s="177" t="s">
        <v>8412</v>
      </c>
      <c r="C4112" s="178"/>
      <c r="D4112" s="179"/>
      <c r="E4112" s="179"/>
      <c r="F4112" s="179"/>
      <c r="G4112" s="53">
        <v>2</v>
      </c>
    </row>
    <row r="4113" spans="1:7">
      <c r="A4113" s="176" t="s">
        <v>8413</v>
      </c>
      <c r="B4113" s="177" t="s">
        <v>8414</v>
      </c>
      <c r="C4113" s="178"/>
      <c r="D4113" s="179"/>
      <c r="E4113" s="179"/>
      <c r="F4113" s="179"/>
      <c r="G4113" s="53">
        <v>5</v>
      </c>
    </row>
    <row r="4114" spans="1:7" ht="30">
      <c r="A4114" s="176" t="s">
        <v>8415</v>
      </c>
      <c r="B4114" s="177" t="s">
        <v>8416</v>
      </c>
      <c r="C4114" s="178" t="s">
        <v>24</v>
      </c>
      <c r="D4114" s="179">
        <v>731.18</v>
      </c>
      <c r="E4114" s="179"/>
      <c r="F4114" s="179">
        <v>731.18</v>
      </c>
      <c r="G4114" s="53">
        <v>9</v>
      </c>
    </row>
  </sheetData>
  <mergeCells count="4">
    <mergeCell ref="B1:F1"/>
    <mergeCell ref="A2:F2"/>
    <mergeCell ref="A3:F3"/>
    <mergeCell ref="A4:F4"/>
  </mergeCells>
  <conditionalFormatting sqref="A1:A1048576">
    <cfRule type="duplicateValues" dxfId="6" priority="1"/>
  </conditionalFormatting>
  <conditionalFormatting sqref="A9:A4114">
    <cfRule type="expression" dxfId="5" priority="7" stopIfTrue="1">
      <formula>G9&lt;6</formula>
    </cfRule>
  </conditionalFormatting>
  <conditionalFormatting sqref="B9:B4114">
    <cfRule type="expression" dxfId="4" priority="6" stopIfTrue="1">
      <formula>G9&lt;6</formula>
    </cfRule>
  </conditionalFormatting>
  <conditionalFormatting sqref="C9:C4114">
    <cfRule type="expression" dxfId="3" priority="5" stopIfTrue="1">
      <formula>G9&lt;6</formula>
    </cfRule>
  </conditionalFormatting>
  <conditionalFormatting sqref="D9:D4114">
    <cfRule type="expression" dxfId="2" priority="4" stopIfTrue="1">
      <formula>G9&lt;6</formula>
    </cfRule>
  </conditionalFormatting>
  <conditionalFormatting sqref="E9:E4114">
    <cfRule type="expression" dxfId="1" priority="3" stopIfTrue="1">
      <formula>G9&lt;6</formula>
    </cfRule>
  </conditionalFormatting>
  <conditionalFormatting sqref="F9:F4114">
    <cfRule type="expression" dxfId="0" priority="2" stopIfTrue="1">
      <formula>G9&lt;6</formula>
    </cfRule>
  </conditionalFormatting>
  <pageMargins left="0.511811024" right="0.511811024" top="0.78740157499999996" bottom="0.78740157499999996" header="0.31496062000000002" footer="0.31496062000000002"/>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D6492"/>
  <sheetViews>
    <sheetView workbookViewId="0">
      <selection sqref="A1:XFD1048576"/>
    </sheetView>
  </sheetViews>
  <sheetFormatPr defaultRowHeight="15"/>
  <cols>
    <col min="1" max="1" width="9.42578125" customWidth="1"/>
    <col min="2" max="2" width="76.5703125" customWidth="1"/>
    <col min="3" max="3" width="9.42578125" customWidth="1"/>
    <col min="4" max="4" width="10.5703125" customWidth="1"/>
  </cols>
  <sheetData>
    <row r="1" spans="1:4">
      <c r="A1" s="327" t="s">
        <v>16697</v>
      </c>
      <c r="B1" s="709" t="s">
        <v>16698</v>
      </c>
      <c r="C1" s="709"/>
      <c r="D1" s="327" t="s">
        <v>16699</v>
      </c>
    </row>
    <row r="2" spans="1:4" ht="12" customHeight="1">
      <c r="B2" s="469" t="s">
        <v>34745</v>
      </c>
    </row>
    <row r="3" spans="1:4" ht="33.75" customHeight="1">
      <c r="A3" s="340" t="s">
        <v>10</v>
      </c>
      <c r="B3" s="340" t="s">
        <v>16700</v>
      </c>
      <c r="C3" s="340" t="s">
        <v>16701</v>
      </c>
      <c r="D3" s="341" t="s">
        <v>16702</v>
      </c>
    </row>
    <row r="4" spans="1:4" ht="9" customHeight="1">
      <c r="A4" s="535">
        <v>307731</v>
      </c>
      <c r="B4" s="534" t="s">
        <v>16703</v>
      </c>
      <c r="C4" s="535" t="s">
        <v>16704</v>
      </c>
      <c r="D4" s="533">
        <v>140.33000000000001</v>
      </c>
    </row>
    <row r="5" spans="1:4" ht="9" customHeight="1">
      <c r="A5" s="535">
        <v>307732</v>
      </c>
      <c r="B5" s="534" t="s">
        <v>16705</v>
      </c>
      <c r="C5" s="535" t="s">
        <v>16704</v>
      </c>
      <c r="D5" s="533">
        <v>112.58</v>
      </c>
    </row>
    <row r="6" spans="1:4" ht="9" customHeight="1">
      <c r="A6" s="535">
        <v>308308</v>
      </c>
      <c r="B6" s="534" t="s">
        <v>16706</v>
      </c>
      <c r="C6" s="535" t="s">
        <v>263</v>
      </c>
      <c r="D6" s="533">
        <v>5540.06</v>
      </c>
    </row>
    <row r="7" spans="1:4" ht="9" customHeight="1">
      <c r="A7" s="535">
        <v>308313</v>
      </c>
      <c r="B7" s="534" t="s">
        <v>16707</v>
      </c>
      <c r="C7" s="535" t="s">
        <v>263</v>
      </c>
      <c r="D7" s="533">
        <v>34309.99</v>
      </c>
    </row>
    <row r="8" spans="1:4" ht="9" customHeight="1">
      <c r="A8" s="535">
        <v>308309</v>
      </c>
      <c r="B8" s="534" t="s">
        <v>16708</v>
      </c>
      <c r="C8" s="535" t="s">
        <v>263</v>
      </c>
      <c r="D8" s="533">
        <v>9110.73</v>
      </c>
    </row>
    <row r="9" spans="1:4" ht="9" customHeight="1">
      <c r="A9" s="535">
        <v>308310</v>
      </c>
      <c r="B9" s="534" t="s">
        <v>16709</v>
      </c>
      <c r="C9" s="535" t="s">
        <v>263</v>
      </c>
      <c r="D9" s="533">
        <v>12625.55</v>
      </c>
    </row>
    <row r="10" spans="1:4" ht="9" customHeight="1">
      <c r="A10" s="535">
        <v>308311</v>
      </c>
      <c r="B10" s="534" t="s">
        <v>16710</v>
      </c>
      <c r="C10" s="535" t="s">
        <v>263</v>
      </c>
      <c r="D10" s="533">
        <v>17712.060000000001</v>
      </c>
    </row>
    <row r="11" spans="1:4" ht="9" customHeight="1">
      <c r="A11" s="535">
        <v>308312</v>
      </c>
      <c r="B11" s="534" t="s">
        <v>16711</v>
      </c>
      <c r="C11" s="535" t="s">
        <v>263</v>
      </c>
      <c r="D11" s="533">
        <v>24649.56</v>
      </c>
    </row>
    <row r="12" spans="1:4" ht="9" customHeight="1">
      <c r="A12" s="535">
        <v>308307</v>
      </c>
      <c r="B12" s="534" t="s">
        <v>16712</v>
      </c>
      <c r="C12" s="535" t="s">
        <v>263</v>
      </c>
      <c r="D12" s="533">
        <v>3424.54</v>
      </c>
    </row>
    <row r="13" spans="1:4" ht="9" customHeight="1">
      <c r="A13" s="535">
        <v>308322</v>
      </c>
      <c r="B13" s="534" t="s">
        <v>16713</v>
      </c>
      <c r="C13" s="535" t="s">
        <v>263</v>
      </c>
      <c r="D13" s="533">
        <v>4862.43</v>
      </c>
    </row>
    <row r="14" spans="1:4" ht="9" customHeight="1">
      <c r="A14" s="535">
        <v>308327</v>
      </c>
      <c r="B14" s="534" t="s">
        <v>16714</v>
      </c>
      <c r="C14" s="535" t="s">
        <v>263</v>
      </c>
      <c r="D14" s="533">
        <v>29370.080000000002</v>
      </c>
    </row>
    <row r="15" spans="1:4" ht="9" customHeight="1">
      <c r="A15" s="535">
        <v>308323</v>
      </c>
      <c r="B15" s="534" t="s">
        <v>16715</v>
      </c>
      <c r="C15" s="535" t="s">
        <v>263</v>
      </c>
      <c r="D15" s="533">
        <v>7471.54</v>
      </c>
    </row>
    <row r="16" spans="1:4" ht="9" customHeight="1">
      <c r="A16" s="535">
        <v>308324</v>
      </c>
      <c r="B16" s="534" t="s">
        <v>16716</v>
      </c>
      <c r="C16" s="535" t="s">
        <v>263</v>
      </c>
      <c r="D16" s="533">
        <v>11138.27</v>
      </c>
    </row>
    <row r="17" spans="1:4" ht="9" customHeight="1">
      <c r="A17" s="535">
        <v>308325</v>
      </c>
      <c r="B17" s="534" t="s">
        <v>16717</v>
      </c>
      <c r="C17" s="535" t="s">
        <v>263</v>
      </c>
      <c r="D17" s="533">
        <v>15694.25</v>
      </c>
    </row>
    <row r="18" spans="1:4" ht="9" customHeight="1">
      <c r="A18" s="535">
        <v>308326</v>
      </c>
      <c r="B18" s="534" t="s">
        <v>16718</v>
      </c>
      <c r="C18" s="535" t="s">
        <v>263</v>
      </c>
      <c r="D18" s="533">
        <v>21756.27</v>
      </c>
    </row>
    <row r="19" spans="1:4" ht="9" customHeight="1">
      <c r="A19" s="535">
        <v>308321</v>
      </c>
      <c r="B19" s="534" t="s">
        <v>16719</v>
      </c>
      <c r="C19" s="535" t="s">
        <v>263</v>
      </c>
      <c r="D19" s="533">
        <v>4480.04</v>
      </c>
    </row>
    <row r="20" spans="1:4" ht="9" customHeight="1">
      <c r="A20" s="535">
        <v>308315</v>
      </c>
      <c r="B20" s="534" t="s">
        <v>16720</v>
      </c>
      <c r="C20" s="535" t="s">
        <v>263</v>
      </c>
      <c r="D20" s="533">
        <v>6224.61</v>
      </c>
    </row>
    <row r="21" spans="1:4" ht="9" customHeight="1">
      <c r="A21" s="535">
        <v>308320</v>
      </c>
      <c r="B21" s="534" t="s">
        <v>16721</v>
      </c>
      <c r="C21" s="535" t="s">
        <v>263</v>
      </c>
      <c r="D21" s="533">
        <v>43201.94</v>
      </c>
    </row>
    <row r="22" spans="1:4" ht="9" customHeight="1">
      <c r="A22" s="535">
        <v>308316</v>
      </c>
      <c r="B22" s="534" t="s">
        <v>16722</v>
      </c>
      <c r="C22" s="535" t="s">
        <v>263</v>
      </c>
      <c r="D22" s="533">
        <v>8908.0400000000009</v>
      </c>
    </row>
    <row r="23" spans="1:4" ht="9" customHeight="1">
      <c r="A23" s="535">
        <v>308317</v>
      </c>
      <c r="B23" s="534" t="s">
        <v>16723</v>
      </c>
      <c r="C23" s="535" t="s">
        <v>263</v>
      </c>
      <c r="D23" s="533">
        <v>16995.71</v>
      </c>
    </row>
    <row r="24" spans="1:4" ht="9" customHeight="1">
      <c r="A24" s="535">
        <v>308318</v>
      </c>
      <c r="B24" s="534" t="s">
        <v>16724</v>
      </c>
      <c r="C24" s="535" t="s">
        <v>263</v>
      </c>
      <c r="D24" s="533">
        <v>22217.45</v>
      </c>
    </row>
    <row r="25" spans="1:4" ht="9" customHeight="1">
      <c r="A25" s="535">
        <v>308319</v>
      </c>
      <c r="B25" s="534" t="s">
        <v>16725</v>
      </c>
      <c r="C25" s="535" t="s">
        <v>263</v>
      </c>
      <c r="D25" s="533">
        <v>25197.48</v>
      </c>
    </row>
    <row r="26" spans="1:4" ht="9" customHeight="1">
      <c r="A26" s="535">
        <v>308314</v>
      </c>
      <c r="B26" s="534" t="s">
        <v>16726</v>
      </c>
      <c r="C26" s="535" t="s">
        <v>263</v>
      </c>
      <c r="D26" s="533">
        <v>4477.91</v>
      </c>
    </row>
    <row r="27" spans="1:4" ht="9" customHeight="1">
      <c r="A27" s="535">
        <v>308250</v>
      </c>
      <c r="B27" s="534" t="s">
        <v>16727</v>
      </c>
      <c r="C27" s="535" t="s">
        <v>263</v>
      </c>
      <c r="D27" s="533">
        <v>7088.59</v>
      </c>
    </row>
    <row r="28" spans="1:4" ht="9" customHeight="1">
      <c r="A28" s="535">
        <v>308251</v>
      </c>
      <c r="B28" s="534" t="s">
        <v>16728</v>
      </c>
      <c r="C28" s="535" t="s">
        <v>263</v>
      </c>
      <c r="D28" s="533">
        <v>11034.66</v>
      </c>
    </row>
    <row r="29" spans="1:4" ht="9" customHeight="1">
      <c r="A29" s="535">
        <v>308268</v>
      </c>
      <c r="B29" s="534" t="s">
        <v>16729</v>
      </c>
      <c r="C29" s="535" t="s">
        <v>263</v>
      </c>
      <c r="D29" s="533">
        <v>71671.39</v>
      </c>
    </row>
    <row r="30" spans="1:4" ht="9" customHeight="1">
      <c r="A30" s="535">
        <v>308252</v>
      </c>
      <c r="B30" s="534" t="s">
        <v>16730</v>
      </c>
      <c r="C30" s="535" t="s">
        <v>263</v>
      </c>
      <c r="D30" s="533">
        <v>12820.07</v>
      </c>
    </row>
    <row r="31" spans="1:4" ht="9" customHeight="1">
      <c r="A31" s="535">
        <v>308253</v>
      </c>
      <c r="B31" s="534" t="s">
        <v>16731</v>
      </c>
      <c r="C31" s="535" t="s">
        <v>263</v>
      </c>
      <c r="D31" s="533">
        <v>15525.07</v>
      </c>
    </row>
    <row r="32" spans="1:4" ht="9" customHeight="1">
      <c r="A32" s="535">
        <v>308254</v>
      </c>
      <c r="B32" s="534" t="s">
        <v>16732</v>
      </c>
      <c r="C32" s="535" t="s">
        <v>263</v>
      </c>
      <c r="D32" s="533">
        <v>18520.63</v>
      </c>
    </row>
    <row r="33" spans="1:4" ht="9" customHeight="1">
      <c r="A33" s="535">
        <v>308255</v>
      </c>
      <c r="B33" s="534" t="s">
        <v>16733</v>
      </c>
      <c r="C33" s="535" t="s">
        <v>263</v>
      </c>
      <c r="D33" s="533">
        <v>21400.880000000001</v>
      </c>
    </row>
    <row r="34" spans="1:4" ht="9" customHeight="1">
      <c r="A34" s="535">
        <v>308256</v>
      </c>
      <c r="B34" s="534" t="s">
        <v>16734</v>
      </c>
      <c r="C34" s="535" t="s">
        <v>263</v>
      </c>
      <c r="D34" s="533">
        <v>28670.12</v>
      </c>
    </row>
    <row r="35" spans="1:4" ht="9" customHeight="1">
      <c r="A35" s="535">
        <v>308257</v>
      </c>
      <c r="B35" s="534" t="s">
        <v>16735</v>
      </c>
      <c r="C35" s="535" t="s">
        <v>263</v>
      </c>
      <c r="D35" s="533">
        <v>30672.11</v>
      </c>
    </row>
    <row r="36" spans="1:4" ht="9" customHeight="1">
      <c r="A36" s="535">
        <v>308258</v>
      </c>
      <c r="B36" s="534" t="s">
        <v>16736</v>
      </c>
      <c r="C36" s="535" t="s">
        <v>263</v>
      </c>
      <c r="D36" s="533">
        <v>34253.760000000002</v>
      </c>
    </row>
    <row r="37" spans="1:4" ht="9" customHeight="1">
      <c r="A37" s="535">
        <v>308259</v>
      </c>
      <c r="B37" s="534" t="s">
        <v>16737</v>
      </c>
      <c r="C37" s="535" t="s">
        <v>263</v>
      </c>
      <c r="D37" s="533">
        <v>36225.279999999999</v>
      </c>
    </row>
    <row r="38" spans="1:4" ht="9" customHeight="1">
      <c r="A38" s="535">
        <v>308260</v>
      </c>
      <c r="B38" s="534" t="s">
        <v>16738</v>
      </c>
      <c r="C38" s="535" t="s">
        <v>263</v>
      </c>
      <c r="D38" s="533">
        <v>40804.5</v>
      </c>
    </row>
    <row r="39" spans="1:4" ht="9" customHeight="1">
      <c r="A39" s="535">
        <v>308261</v>
      </c>
      <c r="B39" s="534" t="s">
        <v>16739</v>
      </c>
      <c r="C39" s="535" t="s">
        <v>263</v>
      </c>
      <c r="D39" s="533">
        <v>44058.93</v>
      </c>
    </row>
    <row r="40" spans="1:4" ht="9" customHeight="1">
      <c r="A40" s="535">
        <v>308262</v>
      </c>
      <c r="B40" s="534" t="s">
        <v>16740</v>
      </c>
      <c r="C40" s="535" t="s">
        <v>263</v>
      </c>
      <c r="D40" s="533">
        <v>52248.33</v>
      </c>
    </row>
    <row r="41" spans="1:4" ht="9" customHeight="1">
      <c r="A41" s="535">
        <v>308263</v>
      </c>
      <c r="B41" s="534" t="s">
        <v>16741</v>
      </c>
      <c r="C41" s="535" t="s">
        <v>263</v>
      </c>
      <c r="D41" s="533">
        <v>56273.88</v>
      </c>
    </row>
    <row r="42" spans="1:4" ht="9" customHeight="1">
      <c r="A42" s="535">
        <v>308264</v>
      </c>
      <c r="B42" s="534" t="s">
        <v>16742</v>
      </c>
      <c r="C42" s="535" t="s">
        <v>263</v>
      </c>
      <c r="D42" s="533">
        <v>56425.03</v>
      </c>
    </row>
    <row r="43" spans="1:4" ht="9" customHeight="1">
      <c r="A43" s="535">
        <v>308265</v>
      </c>
      <c r="B43" s="534" t="s">
        <v>16743</v>
      </c>
      <c r="C43" s="535" t="s">
        <v>263</v>
      </c>
      <c r="D43" s="533">
        <v>56924.800000000003</v>
      </c>
    </row>
    <row r="44" spans="1:4" ht="9" customHeight="1">
      <c r="A44" s="535">
        <v>308266</v>
      </c>
      <c r="B44" s="534" t="s">
        <v>16744</v>
      </c>
      <c r="C44" s="535" t="s">
        <v>263</v>
      </c>
      <c r="D44" s="533">
        <v>64334.67</v>
      </c>
    </row>
    <row r="45" spans="1:4" ht="9" customHeight="1">
      <c r="A45" s="535">
        <v>308267</v>
      </c>
      <c r="B45" s="534" t="s">
        <v>16745</v>
      </c>
      <c r="C45" s="535" t="s">
        <v>263</v>
      </c>
      <c r="D45" s="533">
        <v>68252.600000000006</v>
      </c>
    </row>
    <row r="46" spans="1:4" ht="9" customHeight="1">
      <c r="A46" s="535">
        <v>308288</v>
      </c>
      <c r="B46" s="534" t="s">
        <v>16746</v>
      </c>
      <c r="C46" s="535" t="s">
        <v>263</v>
      </c>
      <c r="D46" s="533">
        <v>7919.74</v>
      </c>
    </row>
    <row r="47" spans="1:4" ht="9" customHeight="1">
      <c r="A47" s="535">
        <v>308289</v>
      </c>
      <c r="B47" s="534" t="s">
        <v>16747</v>
      </c>
      <c r="C47" s="535" t="s">
        <v>263</v>
      </c>
      <c r="D47" s="533">
        <v>10975.29</v>
      </c>
    </row>
    <row r="48" spans="1:4" ht="9" customHeight="1">
      <c r="A48" s="535">
        <v>308306</v>
      </c>
      <c r="B48" s="534" t="s">
        <v>16748</v>
      </c>
      <c r="C48" s="535" t="s">
        <v>263</v>
      </c>
      <c r="D48" s="533">
        <v>72693.48</v>
      </c>
    </row>
    <row r="49" spans="1:4" ht="9" customHeight="1">
      <c r="A49" s="535">
        <v>308290</v>
      </c>
      <c r="B49" s="534" t="s">
        <v>16749</v>
      </c>
      <c r="C49" s="535" t="s">
        <v>263</v>
      </c>
      <c r="D49" s="533">
        <v>14379.56</v>
      </c>
    </row>
    <row r="50" spans="1:4" ht="9" customHeight="1">
      <c r="A50" s="535">
        <v>308291</v>
      </c>
      <c r="B50" s="534" t="s">
        <v>16750</v>
      </c>
      <c r="C50" s="535" t="s">
        <v>263</v>
      </c>
      <c r="D50" s="533">
        <v>17180.89</v>
      </c>
    </row>
    <row r="51" spans="1:4" ht="9" customHeight="1">
      <c r="A51" s="535">
        <v>308292</v>
      </c>
      <c r="B51" s="534" t="s">
        <v>16751</v>
      </c>
      <c r="C51" s="535" t="s">
        <v>263</v>
      </c>
      <c r="D51" s="533">
        <v>19827.22</v>
      </c>
    </row>
    <row r="52" spans="1:4" ht="9" customHeight="1">
      <c r="A52" s="535">
        <v>308293</v>
      </c>
      <c r="B52" s="534" t="s">
        <v>16752</v>
      </c>
      <c r="C52" s="535" t="s">
        <v>263</v>
      </c>
      <c r="D52" s="533">
        <v>22410.44</v>
      </c>
    </row>
    <row r="53" spans="1:4" ht="9" customHeight="1">
      <c r="A53" s="535">
        <v>308294</v>
      </c>
      <c r="B53" s="534" t="s">
        <v>16753</v>
      </c>
      <c r="C53" s="535" t="s">
        <v>263</v>
      </c>
      <c r="D53" s="533">
        <v>25403.26</v>
      </c>
    </row>
    <row r="54" spans="1:4" ht="9" customHeight="1">
      <c r="A54" s="535">
        <v>308295</v>
      </c>
      <c r="B54" s="534" t="s">
        <v>16754</v>
      </c>
      <c r="C54" s="535" t="s">
        <v>263</v>
      </c>
      <c r="D54" s="533">
        <v>29311.279999999999</v>
      </c>
    </row>
    <row r="55" spans="1:4" ht="9" customHeight="1">
      <c r="A55" s="535">
        <v>308296</v>
      </c>
      <c r="B55" s="534" t="s">
        <v>16755</v>
      </c>
      <c r="C55" s="535" t="s">
        <v>263</v>
      </c>
      <c r="D55" s="533">
        <v>32615.77</v>
      </c>
    </row>
    <row r="56" spans="1:4" ht="9" customHeight="1">
      <c r="A56" s="535">
        <v>308297</v>
      </c>
      <c r="B56" s="534" t="s">
        <v>16756</v>
      </c>
      <c r="C56" s="535" t="s">
        <v>263</v>
      </c>
      <c r="D56" s="533">
        <v>35248.300000000003</v>
      </c>
    </row>
    <row r="57" spans="1:4" ht="9" customHeight="1">
      <c r="A57" s="535">
        <v>308298</v>
      </c>
      <c r="B57" s="534" t="s">
        <v>16757</v>
      </c>
      <c r="C57" s="535" t="s">
        <v>263</v>
      </c>
      <c r="D57" s="533">
        <v>41594.79</v>
      </c>
    </row>
    <row r="58" spans="1:4" ht="9" customHeight="1">
      <c r="A58" s="535">
        <v>308299</v>
      </c>
      <c r="B58" s="534" t="s">
        <v>16758</v>
      </c>
      <c r="C58" s="535" t="s">
        <v>263</v>
      </c>
      <c r="D58" s="533">
        <v>44947.55</v>
      </c>
    </row>
    <row r="59" spans="1:4" ht="9" customHeight="1">
      <c r="A59" s="535">
        <v>308300</v>
      </c>
      <c r="B59" s="534" t="s">
        <v>16759</v>
      </c>
      <c r="C59" s="535" t="s">
        <v>263</v>
      </c>
      <c r="D59" s="533">
        <v>48387.72</v>
      </c>
    </row>
    <row r="60" spans="1:4" ht="9" customHeight="1">
      <c r="A60" s="535">
        <v>308301</v>
      </c>
      <c r="B60" s="534" t="s">
        <v>16760</v>
      </c>
      <c r="C60" s="535" t="s">
        <v>263</v>
      </c>
      <c r="D60" s="533">
        <v>52177.45</v>
      </c>
    </row>
    <row r="61" spans="1:4" ht="9" customHeight="1">
      <c r="A61" s="535">
        <v>308302</v>
      </c>
      <c r="B61" s="534" t="s">
        <v>16761</v>
      </c>
      <c r="C61" s="535" t="s">
        <v>263</v>
      </c>
      <c r="D61" s="533">
        <v>56637.65</v>
      </c>
    </row>
    <row r="62" spans="1:4" ht="9" customHeight="1">
      <c r="A62" s="535">
        <v>308303</v>
      </c>
      <c r="B62" s="534" t="s">
        <v>16762</v>
      </c>
      <c r="C62" s="535" t="s">
        <v>263</v>
      </c>
      <c r="D62" s="533">
        <v>61789.45</v>
      </c>
    </row>
    <row r="63" spans="1:4" ht="9" customHeight="1">
      <c r="A63" s="535">
        <v>308304</v>
      </c>
      <c r="B63" s="534" t="s">
        <v>16763</v>
      </c>
      <c r="C63" s="535" t="s">
        <v>263</v>
      </c>
      <c r="D63" s="533">
        <v>65264.480000000003</v>
      </c>
    </row>
    <row r="64" spans="1:4" ht="9" customHeight="1">
      <c r="A64" s="535">
        <v>308305</v>
      </c>
      <c r="B64" s="534" t="s">
        <v>16764</v>
      </c>
      <c r="C64" s="535" t="s">
        <v>263</v>
      </c>
      <c r="D64" s="533">
        <v>69245.36</v>
      </c>
    </row>
    <row r="65" spans="1:4" ht="9" customHeight="1">
      <c r="A65" s="535">
        <v>308269</v>
      </c>
      <c r="B65" s="534" t="s">
        <v>16765</v>
      </c>
      <c r="C65" s="535" t="s">
        <v>263</v>
      </c>
      <c r="D65" s="533">
        <v>10530.68</v>
      </c>
    </row>
    <row r="66" spans="1:4" ht="9" customHeight="1">
      <c r="A66" s="535">
        <v>308270</v>
      </c>
      <c r="B66" s="534" t="s">
        <v>16766</v>
      </c>
      <c r="C66" s="535" t="s">
        <v>263</v>
      </c>
      <c r="D66" s="533">
        <v>14286.97</v>
      </c>
    </row>
    <row r="67" spans="1:4" ht="9" customHeight="1">
      <c r="A67" s="535">
        <v>308287</v>
      </c>
      <c r="B67" s="534" t="s">
        <v>16767</v>
      </c>
      <c r="C67" s="535" t="s">
        <v>263</v>
      </c>
      <c r="D67" s="533">
        <v>77950.62</v>
      </c>
    </row>
    <row r="68" spans="1:4" ht="9" customHeight="1">
      <c r="A68" s="535">
        <v>308271</v>
      </c>
      <c r="B68" s="534" t="s">
        <v>16768</v>
      </c>
      <c r="C68" s="535" t="s">
        <v>263</v>
      </c>
      <c r="D68" s="533">
        <v>17401.04</v>
      </c>
    </row>
    <row r="69" spans="1:4" ht="9" customHeight="1">
      <c r="A69" s="535">
        <v>308272</v>
      </c>
      <c r="B69" s="534" t="s">
        <v>16769</v>
      </c>
      <c r="C69" s="535" t="s">
        <v>263</v>
      </c>
      <c r="D69" s="533">
        <v>20638.16</v>
      </c>
    </row>
    <row r="70" spans="1:4" ht="9" customHeight="1">
      <c r="A70" s="535">
        <v>308273</v>
      </c>
      <c r="B70" s="534" t="s">
        <v>16770</v>
      </c>
      <c r="C70" s="535" t="s">
        <v>263</v>
      </c>
      <c r="D70" s="533">
        <v>23594.98</v>
      </c>
    </row>
    <row r="71" spans="1:4" ht="9" customHeight="1">
      <c r="A71" s="535">
        <v>308274</v>
      </c>
      <c r="B71" s="534" t="s">
        <v>16771</v>
      </c>
      <c r="C71" s="535" t="s">
        <v>263</v>
      </c>
      <c r="D71" s="533">
        <v>27338.93</v>
      </c>
    </row>
    <row r="72" spans="1:4" ht="9" customHeight="1">
      <c r="A72" s="535">
        <v>308275</v>
      </c>
      <c r="B72" s="534" t="s">
        <v>16772</v>
      </c>
      <c r="C72" s="535" t="s">
        <v>263</v>
      </c>
      <c r="D72" s="533">
        <v>30513.82</v>
      </c>
    </row>
    <row r="73" spans="1:4" ht="9" customHeight="1">
      <c r="A73" s="535">
        <v>308276</v>
      </c>
      <c r="B73" s="534" t="s">
        <v>16773</v>
      </c>
      <c r="C73" s="535" t="s">
        <v>263</v>
      </c>
      <c r="D73" s="533">
        <v>34984.76</v>
      </c>
    </row>
    <row r="74" spans="1:4" ht="9" customHeight="1">
      <c r="A74" s="535">
        <v>308277</v>
      </c>
      <c r="B74" s="534" t="s">
        <v>16774</v>
      </c>
      <c r="C74" s="535" t="s">
        <v>263</v>
      </c>
      <c r="D74" s="533">
        <v>38728.06</v>
      </c>
    </row>
    <row r="75" spans="1:4" ht="9" customHeight="1">
      <c r="A75" s="535">
        <v>308278</v>
      </c>
      <c r="B75" s="534" t="s">
        <v>16775</v>
      </c>
      <c r="C75" s="535" t="s">
        <v>263</v>
      </c>
      <c r="D75" s="533">
        <v>41895.97</v>
      </c>
    </row>
    <row r="76" spans="1:4" ht="9" customHeight="1">
      <c r="A76" s="535">
        <v>308279</v>
      </c>
      <c r="B76" s="534" t="s">
        <v>16776</v>
      </c>
      <c r="C76" s="535" t="s">
        <v>263</v>
      </c>
      <c r="D76" s="533">
        <v>46803.58</v>
      </c>
    </row>
    <row r="77" spans="1:4" ht="9" customHeight="1">
      <c r="A77" s="535">
        <v>308280</v>
      </c>
      <c r="B77" s="534" t="s">
        <v>16777</v>
      </c>
      <c r="C77" s="535" t="s">
        <v>263</v>
      </c>
      <c r="D77" s="533">
        <v>50162.8</v>
      </c>
    </row>
    <row r="78" spans="1:4" ht="9" customHeight="1">
      <c r="A78" s="535">
        <v>308281</v>
      </c>
      <c r="B78" s="534" t="s">
        <v>16778</v>
      </c>
      <c r="C78" s="535" t="s">
        <v>263</v>
      </c>
      <c r="D78" s="533">
        <v>53853.94</v>
      </c>
    </row>
    <row r="79" spans="1:4" ht="9" customHeight="1">
      <c r="A79" s="535">
        <v>308282</v>
      </c>
      <c r="B79" s="534" t="s">
        <v>16779</v>
      </c>
      <c r="C79" s="535" t="s">
        <v>263</v>
      </c>
      <c r="D79" s="533">
        <v>57772.9</v>
      </c>
    </row>
    <row r="80" spans="1:4" ht="9" customHeight="1">
      <c r="A80" s="535">
        <v>308283</v>
      </c>
      <c r="B80" s="534" t="s">
        <v>16780</v>
      </c>
      <c r="C80" s="535" t="s">
        <v>263</v>
      </c>
      <c r="D80" s="533">
        <v>61389.91</v>
      </c>
    </row>
    <row r="81" spans="1:4" ht="9" customHeight="1">
      <c r="A81" s="535">
        <v>308284</v>
      </c>
      <c r="B81" s="534" t="s">
        <v>16781</v>
      </c>
      <c r="C81" s="535" t="s">
        <v>263</v>
      </c>
      <c r="D81" s="533">
        <v>66156.37</v>
      </c>
    </row>
    <row r="82" spans="1:4" ht="9" customHeight="1">
      <c r="A82" s="535">
        <v>308285</v>
      </c>
      <c r="B82" s="534" t="s">
        <v>16782</v>
      </c>
      <c r="C82" s="535" t="s">
        <v>263</v>
      </c>
      <c r="D82" s="533">
        <v>70018.740000000005</v>
      </c>
    </row>
    <row r="83" spans="1:4" ht="9" customHeight="1">
      <c r="A83" s="535">
        <v>308286</v>
      </c>
      <c r="B83" s="534" t="s">
        <v>16783</v>
      </c>
      <c r="C83" s="535" t="s">
        <v>263</v>
      </c>
      <c r="D83" s="533">
        <v>74028.47</v>
      </c>
    </row>
    <row r="84" spans="1:4" ht="9" customHeight="1">
      <c r="A84" s="535">
        <v>307733</v>
      </c>
      <c r="B84" s="534" t="s">
        <v>16784</v>
      </c>
      <c r="C84" s="535" t="s">
        <v>16785</v>
      </c>
      <c r="D84" s="533">
        <v>267.45999999999998</v>
      </c>
    </row>
    <row r="85" spans="1:4" ht="9" customHeight="1">
      <c r="A85" s="535">
        <v>307734</v>
      </c>
      <c r="B85" s="534" t="s">
        <v>16786</v>
      </c>
      <c r="C85" s="535" t="s">
        <v>16785</v>
      </c>
      <c r="D85" s="533">
        <v>322.67</v>
      </c>
    </row>
    <row r="86" spans="1:4" ht="9" customHeight="1">
      <c r="A86" s="535">
        <v>307735</v>
      </c>
      <c r="B86" s="534" t="s">
        <v>16787</v>
      </c>
      <c r="C86" s="535" t="s">
        <v>16785</v>
      </c>
      <c r="D86" s="533">
        <v>422.45</v>
      </c>
    </row>
    <row r="87" spans="1:4" ht="9" customHeight="1">
      <c r="A87" s="535">
        <v>307736</v>
      </c>
      <c r="B87" s="534" t="s">
        <v>16788</v>
      </c>
      <c r="C87" s="535" t="s">
        <v>16785</v>
      </c>
      <c r="D87" s="533">
        <v>562.62</v>
      </c>
    </row>
    <row r="88" spans="1:4" ht="9" customHeight="1">
      <c r="A88" s="535">
        <v>307737</v>
      </c>
      <c r="B88" s="534" t="s">
        <v>16789</v>
      </c>
      <c r="C88" s="535" t="s">
        <v>16785</v>
      </c>
      <c r="D88" s="533">
        <v>592.84</v>
      </c>
    </row>
    <row r="89" spans="1:4" ht="9" customHeight="1">
      <c r="A89" s="535">
        <v>307730</v>
      </c>
      <c r="B89" s="534" t="s">
        <v>16790</v>
      </c>
      <c r="C89" s="535" t="s">
        <v>16785</v>
      </c>
      <c r="D89" s="533">
        <v>0</v>
      </c>
    </row>
    <row r="90" spans="1:4" ht="9" customHeight="1">
      <c r="A90" s="535">
        <v>307084</v>
      </c>
      <c r="B90" s="534" t="s">
        <v>16791</v>
      </c>
      <c r="C90" s="535" t="s">
        <v>16785</v>
      </c>
      <c r="D90" s="533">
        <v>36.51</v>
      </c>
    </row>
    <row r="91" spans="1:4" ht="9" customHeight="1">
      <c r="A91" s="535">
        <v>407818</v>
      </c>
      <c r="B91" s="534" t="s">
        <v>16792</v>
      </c>
      <c r="C91" s="535" t="s">
        <v>16793</v>
      </c>
      <c r="D91" s="533">
        <v>12.05</v>
      </c>
    </row>
    <row r="92" spans="1:4" ht="9" customHeight="1">
      <c r="A92" s="535">
        <v>407819</v>
      </c>
      <c r="B92" s="534" t="s">
        <v>16794</v>
      </c>
      <c r="C92" s="535" t="s">
        <v>16793</v>
      </c>
      <c r="D92" s="533">
        <v>12.58</v>
      </c>
    </row>
    <row r="93" spans="1:4" ht="9" customHeight="1">
      <c r="A93" s="535">
        <v>407820</v>
      </c>
      <c r="B93" s="534" t="s">
        <v>16795</v>
      </c>
      <c r="C93" s="535" t="s">
        <v>16793</v>
      </c>
      <c r="D93" s="533">
        <v>13.53</v>
      </c>
    </row>
    <row r="94" spans="1:4" ht="9" customHeight="1">
      <c r="A94" s="535">
        <v>407740</v>
      </c>
      <c r="B94" s="534" t="s">
        <v>16796</v>
      </c>
      <c r="C94" s="535" t="s">
        <v>16793</v>
      </c>
      <c r="D94" s="533">
        <v>16.04</v>
      </c>
    </row>
    <row r="95" spans="1:4" ht="9" customHeight="1">
      <c r="A95" s="535">
        <v>408037</v>
      </c>
      <c r="B95" s="534" t="s">
        <v>16797</v>
      </c>
      <c r="C95" s="535" t="s">
        <v>263</v>
      </c>
      <c r="D95" s="533">
        <v>19.54</v>
      </c>
    </row>
    <row r="96" spans="1:4" ht="9" customHeight="1">
      <c r="A96" s="535">
        <v>408038</v>
      </c>
      <c r="B96" s="534" t="s">
        <v>16798</v>
      </c>
      <c r="C96" s="535" t="s">
        <v>263</v>
      </c>
      <c r="D96" s="533">
        <v>26.52</v>
      </c>
    </row>
    <row r="97" spans="1:4" ht="9" customHeight="1">
      <c r="A97" s="535">
        <v>408039</v>
      </c>
      <c r="B97" s="534" t="s">
        <v>16799</v>
      </c>
      <c r="C97" s="535" t="s">
        <v>263</v>
      </c>
      <c r="D97" s="533">
        <v>37.17</v>
      </c>
    </row>
    <row r="98" spans="1:4" ht="9" customHeight="1">
      <c r="A98" s="535">
        <v>408041</v>
      </c>
      <c r="B98" s="534" t="s">
        <v>16800</v>
      </c>
      <c r="C98" s="535" t="s">
        <v>263</v>
      </c>
      <c r="D98" s="533">
        <v>48.59</v>
      </c>
    </row>
    <row r="99" spans="1:4" ht="9" customHeight="1">
      <c r="A99" s="535">
        <v>408042</v>
      </c>
      <c r="B99" s="534" t="s">
        <v>16801</v>
      </c>
      <c r="C99" s="535" t="s">
        <v>263</v>
      </c>
      <c r="D99" s="533">
        <v>74.52</v>
      </c>
    </row>
    <row r="100" spans="1:4" ht="9" customHeight="1">
      <c r="A100" s="535">
        <v>408031</v>
      </c>
      <c r="B100" s="534" t="s">
        <v>16802</v>
      </c>
      <c r="C100" s="535" t="s">
        <v>263</v>
      </c>
      <c r="D100" s="533">
        <v>21.32</v>
      </c>
    </row>
    <row r="101" spans="1:4" ht="9" customHeight="1">
      <c r="A101" s="535">
        <v>408032</v>
      </c>
      <c r="B101" s="534" t="s">
        <v>16803</v>
      </c>
      <c r="C101" s="535" t="s">
        <v>263</v>
      </c>
      <c r="D101" s="533">
        <v>28.81</v>
      </c>
    </row>
    <row r="102" spans="1:4" ht="9" customHeight="1">
      <c r="A102" s="535">
        <v>408033</v>
      </c>
      <c r="B102" s="534" t="s">
        <v>16804</v>
      </c>
      <c r="C102" s="535" t="s">
        <v>263</v>
      </c>
      <c r="D102" s="533">
        <v>38.93</v>
      </c>
    </row>
    <row r="103" spans="1:4" ht="9" customHeight="1">
      <c r="A103" s="535">
        <v>408035</v>
      </c>
      <c r="B103" s="534" t="s">
        <v>16805</v>
      </c>
      <c r="C103" s="535" t="s">
        <v>263</v>
      </c>
      <c r="D103" s="533">
        <v>65.099999999999994</v>
      </c>
    </row>
    <row r="104" spans="1:4" ht="9" customHeight="1">
      <c r="A104" s="535">
        <v>408036</v>
      </c>
      <c r="B104" s="534" t="s">
        <v>16806</v>
      </c>
      <c r="C104" s="535" t="s">
        <v>263</v>
      </c>
      <c r="D104" s="533">
        <v>146.63999999999999</v>
      </c>
    </row>
    <row r="105" spans="1:4" ht="9" customHeight="1">
      <c r="A105" s="535">
        <v>408067</v>
      </c>
      <c r="B105" s="534" t="s">
        <v>16807</v>
      </c>
      <c r="C105" s="535" t="s">
        <v>16793</v>
      </c>
      <c r="D105" s="533">
        <v>10.58</v>
      </c>
    </row>
    <row r="106" spans="1:4" ht="9" customHeight="1">
      <c r="A106" s="535">
        <v>407743</v>
      </c>
      <c r="B106" s="534" t="s">
        <v>16808</v>
      </c>
      <c r="C106" s="535" t="s">
        <v>16793</v>
      </c>
      <c r="D106" s="533">
        <v>11.32</v>
      </c>
    </row>
    <row r="107" spans="1:4" ht="18" customHeight="1">
      <c r="A107" s="535">
        <v>607137</v>
      </c>
      <c r="B107" s="534" t="s">
        <v>16809</v>
      </c>
      <c r="C107" s="535" t="s">
        <v>16785</v>
      </c>
      <c r="D107" s="533">
        <v>60769.37</v>
      </c>
    </row>
    <row r="108" spans="1:4" ht="18" customHeight="1">
      <c r="A108" s="535">
        <v>606785</v>
      </c>
      <c r="B108" s="534" t="s">
        <v>16810</v>
      </c>
      <c r="C108" s="535" t="s">
        <v>16785</v>
      </c>
      <c r="D108" s="533">
        <v>60042.31</v>
      </c>
    </row>
    <row r="109" spans="1:4" ht="18" customHeight="1">
      <c r="A109" s="535">
        <v>607139</v>
      </c>
      <c r="B109" s="534" t="s">
        <v>16811</v>
      </c>
      <c r="C109" s="535" t="s">
        <v>16785</v>
      </c>
      <c r="D109" s="533">
        <v>61596.160000000003</v>
      </c>
    </row>
    <row r="110" spans="1:4" ht="18" customHeight="1">
      <c r="A110" s="535">
        <v>606787</v>
      </c>
      <c r="B110" s="534" t="s">
        <v>16812</v>
      </c>
      <c r="C110" s="535" t="s">
        <v>16785</v>
      </c>
      <c r="D110" s="533">
        <v>60534.71</v>
      </c>
    </row>
    <row r="111" spans="1:4" ht="18" customHeight="1">
      <c r="A111" s="535">
        <v>607140</v>
      </c>
      <c r="B111" s="534" t="s">
        <v>16813</v>
      </c>
      <c r="C111" s="535" t="s">
        <v>16785</v>
      </c>
      <c r="D111" s="533">
        <v>56141.73</v>
      </c>
    </row>
    <row r="112" spans="1:4" ht="18" customHeight="1">
      <c r="A112" s="535">
        <v>606788</v>
      </c>
      <c r="B112" s="534" t="s">
        <v>16814</v>
      </c>
      <c r="C112" s="535" t="s">
        <v>16785</v>
      </c>
      <c r="D112" s="533">
        <v>55817.51</v>
      </c>
    </row>
    <row r="113" spans="1:4" ht="18" customHeight="1">
      <c r="A113" s="535">
        <v>607141</v>
      </c>
      <c r="B113" s="534" t="s">
        <v>16815</v>
      </c>
      <c r="C113" s="535" t="s">
        <v>16785</v>
      </c>
      <c r="D113" s="533">
        <v>62787.68</v>
      </c>
    </row>
    <row r="114" spans="1:4" ht="18" customHeight="1">
      <c r="A114" s="535">
        <v>606789</v>
      </c>
      <c r="B114" s="534" t="s">
        <v>16816</v>
      </c>
      <c r="C114" s="535" t="s">
        <v>16785</v>
      </c>
      <c r="D114" s="533">
        <v>62032.08</v>
      </c>
    </row>
    <row r="115" spans="1:4" ht="18" customHeight="1">
      <c r="A115" s="535">
        <v>607144</v>
      </c>
      <c r="B115" s="534" t="s">
        <v>16817</v>
      </c>
      <c r="C115" s="535" t="s">
        <v>16785</v>
      </c>
      <c r="D115" s="533">
        <v>73235.94</v>
      </c>
    </row>
    <row r="116" spans="1:4" ht="18" customHeight="1">
      <c r="A116" s="535">
        <v>606792</v>
      </c>
      <c r="B116" s="534" t="s">
        <v>16818</v>
      </c>
      <c r="C116" s="535" t="s">
        <v>16785</v>
      </c>
      <c r="D116" s="533">
        <v>72545.78</v>
      </c>
    </row>
    <row r="117" spans="1:4" ht="18" customHeight="1">
      <c r="A117" s="535">
        <v>607142</v>
      </c>
      <c r="B117" s="534" t="s">
        <v>16819</v>
      </c>
      <c r="C117" s="535" t="s">
        <v>16785</v>
      </c>
      <c r="D117" s="533">
        <v>65935.899999999994</v>
      </c>
    </row>
    <row r="118" spans="1:4" ht="18" customHeight="1">
      <c r="A118" s="535">
        <v>606790</v>
      </c>
      <c r="B118" s="534" t="s">
        <v>16820</v>
      </c>
      <c r="C118" s="535" t="s">
        <v>16785</v>
      </c>
      <c r="D118" s="533">
        <v>65123.17</v>
      </c>
    </row>
    <row r="119" spans="1:4" ht="18" customHeight="1">
      <c r="A119" s="535">
        <v>607145</v>
      </c>
      <c r="B119" s="534" t="s">
        <v>16821</v>
      </c>
      <c r="C119" s="535" t="s">
        <v>16785</v>
      </c>
      <c r="D119" s="533">
        <v>81092.98</v>
      </c>
    </row>
    <row r="120" spans="1:4" ht="18" customHeight="1">
      <c r="A120" s="535">
        <v>606793</v>
      </c>
      <c r="B120" s="534" t="s">
        <v>16822</v>
      </c>
      <c r="C120" s="535" t="s">
        <v>16785</v>
      </c>
      <c r="D120" s="533">
        <v>80321.100000000006</v>
      </c>
    </row>
    <row r="121" spans="1:4" ht="18" customHeight="1">
      <c r="A121" s="535">
        <v>607146</v>
      </c>
      <c r="B121" s="534" t="s">
        <v>16823</v>
      </c>
      <c r="C121" s="535" t="s">
        <v>16785</v>
      </c>
      <c r="D121" s="533">
        <v>84548.77</v>
      </c>
    </row>
    <row r="122" spans="1:4" ht="18" customHeight="1">
      <c r="A122" s="535">
        <v>606794</v>
      </c>
      <c r="B122" s="534" t="s">
        <v>16824</v>
      </c>
      <c r="C122" s="535" t="s">
        <v>16785</v>
      </c>
      <c r="D122" s="533">
        <v>83710.990000000005</v>
      </c>
    </row>
    <row r="123" spans="1:4" ht="18" customHeight="1">
      <c r="A123" s="535">
        <v>607143</v>
      </c>
      <c r="B123" s="534" t="s">
        <v>16825</v>
      </c>
      <c r="C123" s="535" t="s">
        <v>16785</v>
      </c>
      <c r="D123" s="533">
        <v>71224.710000000006</v>
      </c>
    </row>
    <row r="124" spans="1:4" ht="18" customHeight="1">
      <c r="A124" s="535">
        <v>606791</v>
      </c>
      <c r="B124" s="534" t="s">
        <v>16826</v>
      </c>
      <c r="C124" s="535" t="s">
        <v>16785</v>
      </c>
      <c r="D124" s="533">
        <v>70289.02</v>
      </c>
    </row>
    <row r="125" spans="1:4" ht="18" customHeight="1">
      <c r="A125" s="535">
        <v>607147</v>
      </c>
      <c r="B125" s="534" t="s">
        <v>16827</v>
      </c>
      <c r="C125" s="535" t="s">
        <v>16785</v>
      </c>
      <c r="D125" s="533">
        <v>91204.34</v>
      </c>
    </row>
    <row r="126" spans="1:4" ht="18" customHeight="1">
      <c r="A126" s="535">
        <v>606795</v>
      </c>
      <c r="B126" s="534" t="s">
        <v>16828</v>
      </c>
      <c r="C126" s="535" t="s">
        <v>16785</v>
      </c>
      <c r="D126" s="533">
        <v>90238.97</v>
      </c>
    </row>
    <row r="127" spans="1:4" ht="18" customHeight="1">
      <c r="A127" s="535">
        <v>607112</v>
      </c>
      <c r="B127" s="534" t="s">
        <v>16829</v>
      </c>
      <c r="C127" s="535" t="s">
        <v>16785</v>
      </c>
      <c r="D127" s="533">
        <v>29534.799999999999</v>
      </c>
    </row>
    <row r="128" spans="1:4" ht="18" customHeight="1">
      <c r="A128" s="535">
        <v>606760</v>
      </c>
      <c r="B128" s="534" t="s">
        <v>16830</v>
      </c>
      <c r="C128" s="535" t="s">
        <v>16785</v>
      </c>
      <c r="D128" s="533">
        <v>29281.74</v>
      </c>
    </row>
    <row r="129" spans="1:4" ht="18" customHeight="1">
      <c r="A129" s="535">
        <v>607113</v>
      </c>
      <c r="B129" s="534" t="s">
        <v>16831</v>
      </c>
      <c r="C129" s="535" t="s">
        <v>16785</v>
      </c>
      <c r="D129" s="533">
        <v>36279.120000000003</v>
      </c>
    </row>
    <row r="130" spans="1:4" ht="18" customHeight="1">
      <c r="A130" s="535">
        <v>606761</v>
      </c>
      <c r="B130" s="534" t="s">
        <v>16832</v>
      </c>
      <c r="C130" s="535" t="s">
        <v>16785</v>
      </c>
      <c r="D130" s="533">
        <v>35988.239999999998</v>
      </c>
    </row>
    <row r="131" spans="1:4" ht="18" customHeight="1">
      <c r="A131" s="535">
        <v>606762</v>
      </c>
      <c r="B131" s="534" t="s">
        <v>16833</v>
      </c>
      <c r="C131" s="535" t="s">
        <v>16785</v>
      </c>
      <c r="D131" s="533">
        <v>34051.160000000003</v>
      </c>
    </row>
    <row r="132" spans="1:4" ht="18" customHeight="1">
      <c r="A132" s="535">
        <v>607114</v>
      </c>
      <c r="B132" s="534" t="s">
        <v>16834</v>
      </c>
      <c r="C132" s="535" t="s">
        <v>16785</v>
      </c>
      <c r="D132" s="533">
        <v>34347.54</v>
      </c>
    </row>
    <row r="133" spans="1:4" ht="18" customHeight="1">
      <c r="A133" s="535">
        <v>607116</v>
      </c>
      <c r="B133" s="534" t="s">
        <v>16835</v>
      </c>
      <c r="C133" s="535" t="s">
        <v>16785</v>
      </c>
      <c r="D133" s="533">
        <v>36407.269999999997</v>
      </c>
    </row>
    <row r="134" spans="1:4" ht="18" customHeight="1">
      <c r="A134" s="535">
        <v>606764</v>
      </c>
      <c r="B134" s="534" t="s">
        <v>16836</v>
      </c>
      <c r="C134" s="535" t="s">
        <v>16785</v>
      </c>
      <c r="D134" s="533">
        <v>36098.410000000003</v>
      </c>
    </row>
    <row r="135" spans="1:4" ht="18" customHeight="1">
      <c r="A135" s="535">
        <v>607115</v>
      </c>
      <c r="B135" s="534" t="s">
        <v>16837</v>
      </c>
      <c r="C135" s="535" t="s">
        <v>16785</v>
      </c>
      <c r="D135" s="533">
        <v>41351.370000000003</v>
      </c>
    </row>
    <row r="136" spans="1:4" ht="18" customHeight="1">
      <c r="A136" s="535">
        <v>606763</v>
      </c>
      <c r="B136" s="534" t="s">
        <v>16838</v>
      </c>
      <c r="C136" s="535" t="s">
        <v>16785</v>
      </c>
      <c r="D136" s="533">
        <v>40979.79</v>
      </c>
    </row>
    <row r="137" spans="1:4" ht="18" customHeight="1">
      <c r="A137" s="535">
        <v>607117</v>
      </c>
      <c r="B137" s="534" t="s">
        <v>16839</v>
      </c>
      <c r="C137" s="535" t="s">
        <v>16785</v>
      </c>
      <c r="D137" s="533">
        <v>41370.480000000003</v>
      </c>
    </row>
    <row r="138" spans="1:4" ht="18" customHeight="1">
      <c r="A138" s="535">
        <v>606765</v>
      </c>
      <c r="B138" s="534" t="s">
        <v>16840</v>
      </c>
      <c r="C138" s="535" t="s">
        <v>16785</v>
      </c>
      <c r="D138" s="533">
        <v>41009.1</v>
      </c>
    </row>
    <row r="139" spans="1:4" ht="18" customHeight="1">
      <c r="A139" s="535">
        <v>607118</v>
      </c>
      <c r="B139" s="534" t="s">
        <v>16841</v>
      </c>
      <c r="C139" s="535" t="s">
        <v>16785</v>
      </c>
      <c r="D139" s="533">
        <v>37047.980000000003</v>
      </c>
    </row>
    <row r="140" spans="1:4" ht="18" customHeight="1">
      <c r="A140" s="535">
        <v>606766</v>
      </c>
      <c r="B140" s="534" t="s">
        <v>16842</v>
      </c>
      <c r="C140" s="535" t="s">
        <v>16785</v>
      </c>
      <c r="D140" s="533">
        <v>36729.129999999997</v>
      </c>
    </row>
    <row r="141" spans="1:4" ht="18" customHeight="1">
      <c r="A141" s="535">
        <v>607120</v>
      </c>
      <c r="B141" s="534" t="s">
        <v>16843</v>
      </c>
      <c r="C141" s="535" t="s">
        <v>16785</v>
      </c>
      <c r="D141" s="533">
        <v>37728.86</v>
      </c>
    </row>
    <row r="142" spans="1:4" ht="18" customHeight="1">
      <c r="A142" s="535">
        <v>606768</v>
      </c>
      <c r="B142" s="534" t="s">
        <v>16844</v>
      </c>
      <c r="C142" s="535" t="s">
        <v>16785</v>
      </c>
      <c r="D142" s="533">
        <v>37393.08</v>
      </c>
    </row>
    <row r="143" spans="1:4" ht="18" customHeight="1">
      <c r="A143" s="535">
        <v>607119</v>
      </c>
      <c r="B143" s="534" t="s">
        <v>16845</v>
      </c>
      <c r="C143" s="535" t="s">
        <v>16785</v>
      </c>
      <c r="D143" s="533">
        <v>43399.46</v>
      </c>
    </row>
    <row r="144" spans="1:4" ht="18" customHeight="1">
      <c r="A144" s="535">
        <v>606767</v>
      </c>
      <c r="B144" s="534" t="s">
        <v>16846</v>
      </c>
      <c r="C144" s="535" t="s">
        <v>16785</v>
      </c>
      <c r="D144" s="533">
        <v>42989.98</v>
      </c>
    </row>
    <row r="145" spans="1:4" ht="18" customHeight="1">
      <c r="A145" s="535">
        <v>607121</v>
      </c>
      <c r="B145" s="534" t="s">
        <v>16847</v>
      </c>
      <c r="C145" s="535" t="s">
        <v>16785</v>
      </c>
      <c r="D145" s="533">
        <v>40843.800000000003</v>
      </c>
    </row>
    <row r="146" spans="1:4" ht="18" customHeight="1">
      <c r="A146" s="535">
        <v>606769</v>
      </c>
      <c r="B146" s="534" t="s">
        <v>16848</v>
      </c>
      <c r="C146" s="535" t="s">
        <v>16785</v>
      </c>
      <c r="D146" s="533">
        <v>40460.980000000003</v>
      </c>
    </row>
    <row r="147" spans="1:4" ht="18" customHeight="1">
      <c r="A147" s="535">
        <v>607123</v>
      </c>
      <c r="B147" s="534" t="s">
        <v>16849</v>
      </c>
      <c r="C147" s="535" t="s">
        <v>16785</v>
      </c>
      <c r="D147" s="533">
        <v>40308.370000000003</v>
      </c>
    </row>
    <row r="148" spans="1:4" ht="18" customHeight="1">
      <c r="A148" s="535">
        <v>606771</v>
      </c>
      <c r="B148" s="534" t="s">
        <v>16850</v>
      </c>
      <c r="C148" s="535" t="s">
        <v>16785</v>
      </c>
      <c r="D148" s="533">
        <v>39926.99</v>
      </c>
    </row>
    <row r="149" spans="1:4" ht="18" customHeight="1">
      <c r="A149" s="535">
        <v>607122</v>
      </c>
      <c r="B149" s="534" t="s">
        <v>16851</v>
      </c>
      <c r="C149" s="535" t="s">
        <v>16785</v>
      </c>
      <c r="D149" s="533">
        <v>44753.88</v>
      </c>
    </row>
    <row r="150" spans="1:4" ht="18" customHeight="1">
      <c r="A150" s="535">
        <v>606770</v>
      </c>
      <c r="B150" s="534" t="s">
        <v>16852</v>
      </c>
      <c r="C150" s="535" t="s">
        <v>16785</v>
      </c>
      <c r="D150" s="533">
        <v>44314.03</v>
      </c>
    </row>
    <row r="151" spans="1:4" ht="18" customHeight="1">
      <c r="A151" s="535">
        <v>607125</v>
      </c>
      <c r="B151" s="534" t="s">
        <v>16853</v>
      </c>
      <c r="C151" s="535" t="s">
        <v>16785</v>
      </c>
      <c r="D151" s="533">
        <v>41722.410000000003</v>
      </c>
    </row>
    <row r="152" spans="1:4" ht="18" customHeight="1">
      <c r="A152" s="535">
        <v>606773</v>
      </c>
      <c r="B152" s="534" t="s">
        <v>16854</v>
      </c>
      <c r="C152" s="535" t="s">
        <v>16785</v>
      </c>
      <c r="D152" s="533">
        <v>41321.129999999997</v>
      </c>
    </row>
    <row r="153" spans="1:4" ht="18" customHeight="1">
      <c r="A153" s="535">
        <v>607124</v>
      </c>
      <c r="B153" s="534" t="s">
        <v>16855</v>
      </c>
      <c r="C153" s="535" t="s">
        <v>16785</v>
      </c>
      <c r="D153" s="533">
        <v>45427.59</v>
      </c>
    </row>
    <row r="154" spans="1:4" ht="18" customHeight="1">
      <c r="A154" s="535">
        <v>606772</v>
      </c>
      <c r="B154" s="534" t="s">
        <v>16856</v>
      </c>
      <c r="C154" s="535" t="s">
        <v>16785</v>
      </c>
      <c r="D154" s="533">
        <v>44973.66</v>
      </c>
    </row>
    <row r="155" spans="1:4" ht="18" customHeight="1">
      <c r="A155" s="535">
        <v>607126</v>
      </c>
      <c r="B155" s="534" t="s">
        <v>16857</v>
      </c>
      <c r="C155" s="535" t="s">
        <v>16785</v>
      </c>
      <c r="D155" s="533">
        <v>46722.97</v>
      </c>
    </row>
    <row r="156" spans="1:4" ht="18" customHeight="1">
      <c r="A156" s="535">
        <v>606774</v>
      </c>
      <c r="B156" s="534" t="s">
        <v>16858</v>
      </c>
      <c r="C156" s="535" t="s">
        <v>16785</v>
      </c>
      <c r="D156" s="533">
        <v>46247.18</v>
      </c>
    </row>
    <row r="157" spans="1:4" ht="18" customHeight="1">
      <c r="A157" s="535">
        <v>607127</v>
      </c>
      <c r="B157" s="534" t="s">
        <v>16859</v>
      </c>
      <c r="C157" s="535" t="s">
        <v>16785</v>
      </c>
      <c r="D157" s="533">
        <v>43008.83</v>
      </c>
    </row>
    <row r="158" spans="1:4" ht="18" customHeight="1">
      <c r="A158" s="535">
        <v>606775</v>
      </c>
      <c r="B158" s="534" t="s">
        <v>16860</v>
      </c>
      <c r="C158" s="535" t="s">
        <v>16785</v>
      </c>
      <c r="D158" s="533">
        <v>42583.44</v>
      </c>
    </row>
    <row r="159" spans="1:4" ht="18" customHeight="1">
      <c r="A159" s="535">
        <v>607129</v>
      </c>
      <c r="B159" s="534" t="s">
        <v>16861</v>
      </c>
      <c r="C159" s="535" t="s">
        <v>16785</v>
      </c>
      <c r="D159" s="533">
        <v>45012.07</v>
      </c>
    </row>
    <row r="160" spans="1:4" ht="18" customHeight="1">
      <c r="A160" s="535">
        <v>606777</v>
      </c>
      <c r="B160" s="534" t="s">
        <v>16862</v>
      </c>
      <c r="C160" s="535" t="s">
        <v>16785</v>
      </c>
      <c r="D160" s="533">
        <v>44546.19</v>
      </c>
    </row>
    <row r="161" spans="1:4" ht="18" customHeight="1">
      <c r="A161" s="535">
        <v>607128</v>
      </c>
      <c r="B161" s="534" t="s">
        <v>16863</v>
      </c>
      <c r="C161" s="535" t="s">
        <v>16785</v>
      </c>
      <c r="D161" s="533">
        <v>49522.13</v>
      </c>
    </row>
    <row r="162" spans="1:4" ht="18" customHeight="1">
      <c r="A162" s="535">
        <v>606776</v>
      </c>
      <c r="B162" s="534" t="s">
        <v>16864</v>
      </c>
      <c r="C162" s="535" t="s">
        <v>16785</v>
      </c>
      <c r="D162" s="533">
        <v>48977.8</v>
      </c>
    </row>
    <row r="163" spans="1:4" ht="18" customHeight="1">
      <c r="A163" s="535">
        <v>607130</v>
      </c>
      <c r="B163" s="534" t="s">
        <v>16865</v>
      </c>
      <c r="C163" s="535" t="s">
        <v>16785</v>
      </c>
      <c r="D163" s="533">
        <v>52772.74</v>
      </c>
    </row>
    <row r="164" spans="1:4" ht="18" customHeight="1">
      <c r="A164" s="535">
        <v>606778</v>
      </c>
      <c r="B164" s="534" t="s">
        <v>16866</v>
      </c>
      <c r="C164" s="535" t="s">
        <v>16785</v>
      </c>
      <c r="D164" s="533">
        <v>52174.42</v>
      </c>
    </row>
    <row r="165" spans="1:4" ht="18" customHeight="1">
      <c r="A165" s="535">
        <v>607131</v>
      </c>
      <c r="B165" s="534" t="s">
        <v>16867</v>
      </c>
      <c r="C165" s="535" t="s">
        <v>16785</v>
      </c>
      <c r="D165" s="533">
        <v>49566.95</v>
      </c>
    </row>
    <row r="166" spans="1:4" ht="18" customHeight="1">
      <c r="A166" s="535">
        <v>606779</v>
      </c>
      <c r="B166" s="534" t="s">
        <v>16868</v>
      </c>
      <c r="C166" s="535" t="s">
        <v>16785</v>
      </c>
      <c r="D166" s="533">
        <v>49037.63</v>
      </c>
    </row>
    <row r="167" spans="1:4" ht="18" customHeight="1">
      <c r="A167" s="535">
        <v>607133</v>
      </c>
      <c r="B167" s="534" t="s">
        <v>16869</v>
      </c>
      <c r="C167" s="535" t="s">
        <v>16785</v>
      </c>
      <c r="D167" s="533">
        <v>50335.31</v>
      </c>
    </row>
    <row r="168" spans="1:4" ht="18" customHeight="1">
      <c r="A168" s="535">
        <v>606781</v>
      </c>
      <c r="B168" s="534" t="s">
        <v>16870</v>
      </c>
      <c r="C168" s="535" t="s">
        <v>16785</v>
      </c>
      <c r="D168" s="533">
        <v>49790.07</v>
      </c>
    </row>
    <row r="169" spans="1:4" ht="18" customHeight="1">
      <c r="A169" s="535">
        <v>607132</v>
      </c>
      <c r="B169" s="534" t="s">
        <v>16871</v>
      </c>
      <c r="C169" s="535" t="s">
        <v>16785</v>
      </c>
      <c r="D169" s="533">
        <v>54851.49</v>
      </c>
    </row>
    <row r="170" spans="1:4" ht="18" customHeight="1">
      <c r="A170" s="535">
        <v>606780</v>
      </c>
      <c r="B170" s="534" t="s">
        <v>16872</v>
      </c>
      <c r="C170" s="535" t="s">
        <v>16785</v>
      </c>
      <c r="D170" s="533">
        <v>54211.23</v>
      </c>
    </row>
    <row r="171" spans="1:4" ht="18" customHeight="1">
      <c r="A171" s="535">
        <v>607134</v>
      </c>
      <c r="B171" s="534" t="s">
        <v>16873</v>
      </c>
      <c r="C171" s="535" t="s">
        <v>16785</v>
      </c>
      <c r="D171" s="533">
        <v>54327.98</v>
      </c>
    </row>
    <row r="172" spans="1:4" ht="18" customHeight="1">
      <c r="A172" s="535">
        <v>606782</v>
      </c>
      <c r="B172" s="534" t="s">
        <v>16874</v>
      </c>
      <c r="C172" s="535" t="s">
        <v>16785</v>
      </c>
      <c r="D172" s="533">
        <v>53702.35</v>
      </c>
    </row>
    <row r="173" spans="1:4" ht="18" customHeight="1">
      <c r="A173" s="535">
        <v>607136</v>
      </c>
      <c r="B173" s="534" t="s">
        <v>16875</v>
      </c>
      <c r="C173" s="535" t="s">
        <v>16785</v>
      </c>
      <c r="D173" s="533">
        <v>53608.51</v>
      </c>
    </row>
    <row r="174" spans="1:4" ht="18" customHeight="1">
      <c r="A174" s="535">
        <v>606784</v>
      </c>
      <c r="B174" s="534" t="s">
        <v>16876</v>
      </c>
      <c r="C174" s="535" t="s">
        <v>16785</v>
      </c>
      <c r="D174" s="533">
        <v>53002.87</v>
      </c>
    </row>
    <row r="175" spans="1:4" ht="18" customHeight="1">
      <c r="A175" s="535">
        <v>607135</v>
      </c>
      <c r="B175" s="534" t="s">
        <v>16877</v>
      </c>
      <c r="C175" s="535" t="s">
        <v>16785</v>
      </c>
      <c r="D175" s="533">
        <v>59881.63</v>
      </c>
    </row>
    <row r="176" spans="1:4" ht="18" customHeight="1">
      <c r="A176" s="535">
        <v>606783</v>
      </c>
      <c r="B176" s="534" t="s">
        <v>16878</v>
      </c>
      <c r="C176" s="535" t="s">
        <v>16785</v>
      </c>
      <c r="D176" s="533">
        <v>59179.54</v>
      </c>
    </row>
    <row r="177" spans="1:4" ht="18" customHeight="1">
      <c r="A177" s="535">
        <v>607138</v>
      </c>
      <c r="B177" s="534" t="s">
        <v>16879</v>
      </c>
      <c r="C177" s="535" t="s">
        <v>16785</v>
      </c>
      <c r="D177" s="533">
        <v>54535.56</v>
      </c>
    </row>
    <row r="178" spans="1:4" ht="18" customHeight="1">
      <c r="A178" s="535">
        <v>606786</v>
      </c>
      <c r="B178" s="534" t="s">
        <v>16880</v>
      </c>
      <c r="C178" s="535" t="s">
        <v>16785</v>
      </c>
      <c r="D178" s="533">
        <v>53890.38</v>
      </c>
    </row>
    <row r="179" spans="1:4" ht="18" customHeight="1">
      <c r="A179" s="535">
        <v>606842</v>
      </c>
      <c r="B179" s="534" t="s">
        <v>16881</v>
      </c>
      <c r="C179" s="535" t="s">
        <v>16785</v>
      </c>
      <c r="D179" s="533">
        <v>67789.759999999995</v>
      </c>
    </row>
    <row r="180" spans="1:4" ht="18" customHeight="1">
      <c r="A180" s="535">
        <v>606832</v>
      </c>
      <c r="B180" s="534" t="s">
        <v>16882</v>
      </c>
      <c r="C180" s="535" t="s">
        <v>16785</v>
      </c>
      <c r="D180" s="533">
        <v>67420.539999999994</v>
      </c>
    </row>
    <row r="181" spans="1:4" ht="18" customHeight="1">
      <c r="A181" s="535">
        <v>606843</v>
      </c>
      <c r="B181" s="534" t="s">
        <v>16883</v>
      </c>
      <c r="C181" s="535" t="s">
        <v>16785</v>
      </c>
      <c r="D181" s="533">
        <v>70454.09</v>
      </c>
    </row>
    <row r="182" spans="1:4" ht="18" customHeight="1">
      <c r="A182" s="535">
        <v>606833</v>
      </c>
      <c r="B182" s="534" t="s">
        <v>16884</v>
      </c>
      <c r="C182" s="535" t="s">
        <v>16785</v>
      </c>
      <c r="D182" s="533">
        <v>70066.289999999994</v>
      </c>
    </row>
    <row r="183" spans="1:4" ht="18" customHeight="1">
      <c r="A183" s="535">
        <v>606845</v>
      </c>
      <c r="B183" s="534" t="s">
        <v>16885</v>
      </c>
      <c r="C183" s="535" t="s">
        <v>16785</v>
      </c>
      <c r="D183" s="533">
        <v>73113.740000000005</v>
      </c>
    </row>
    <row r="184" spans="1:4" ht="18" customHeight="1">
      <c r="A184" s="535">
        <v>606835</v>
      </c>
      <c r="B184" s="534" t="s">
        <v>16886</v>
      </c>
      <c r="C184" s="535" t="s">
        <v>16785</v>
      </c>
      <c r="D184" s="533">
        <v>72727.09</v>
      </c>
    </row>
    <row r="185" spans="1:4" ht="18" customHeight="1">
      <c r="A185" s="535">
        <v>606844</v>
      </c>
      <c r="B185" s="534" t="s">
        <v>16887</v>
      </c>
      <c r="C185" s="535" t="s">
        <v>16785</v>
      </c>
      <c r="D185" s="533">
        <v>71549.75</v>
      </c>
    </row>
    <row r="186" spans="1:4" ht="18" customHeight="1">
      <c r="A186" s="535">
        <v>606834</v>
      </c>
      <c r="B186" s="534" t="s">
        <v>16888</v>
      </c>
      <c r="C186" s="535" t="s">
        <v>16785</v>
      </c>
      <c r="D186" s="533">
        <v>71151.789999999994</v>
      </c>
    </row>
    <row r="187" spans="1:4" ht="18" customHeight="1">
      <c r="A187" s="535">
        <v>606847</v>
      </c>
      <c r="B187" s="534" t="s">
        <v>16889</v>
      </c>
      <c r="C187" s="535" t="s">
        <v>16785</v>
      </c>
      <c r="D187" s="533">
        <v>76443.56</v>
      </c>
    </row>
    <row r="188" spans="1:4" ht="18" customHeight="1">
      <c r="A188" s="535">
        <v>606837</v>
      </c>
      <c r="B188" s="534" t="s">
        <v>16890</v>
      </c>
      <c r="C188" s="535" t="s">
        <v>16785</v>
      </c>
      <c r="D188" s="533">
        <v>76008.789999999994</v>
      </c>
    </row>
    <row r="189" spans="1:4" ht="18" customHeight="1">
      <c r="A189" s="535">
        <v>606846</v>
      </c>
      <c r="B189" s="534" t="s">
        <v>16891</v>
      </c>
      <c r="C189" s="535" t="s">
        <v>16785</v>
      </c>
      <c r="D189" s="533">
        <v>78354.8</v>
      </c>
    </row>
    <row r="190" spans="1:4" ht="18" customHeight="1">
      <c r="A190" s="535">
        <v>606836</v>
      </c>
      <c r="B190" s="534" t="s">
        <v>16892</v>
      </c>
      <c r="C190" s="535" t="s">
        <v>16785</v>
      </c>
      <c r="D190" s="533">
        <v>77915.210000000006</v>
      </c>
    </row>
    <row r="191" spans="1:4" ht="18" customHeight="1">
      <c r="A191" s="535">
        <v>606848</v>
      </c>
      <c r="B191" s="534" t="s">
        <v>16893</v>
      </c>
      <c r="C191" s="535" t="s">
        <v>16785</v>
      </c>
      <c r="D191" s="533">
        <v>76953.84</v>
      </c>
    </row>
    <row r="192" spans="1:4" ht="18" customHeight="1">
      <c r="A192" s="535">
        <v>606838</v>
      </c>
      <c r="B192" s="534" t="s">
        <v>16894</v>
      </c>
      <c r="C192" s="535" t="s">
        <v>16785</v>
      </c>
      <c r="D192" s="533">
        <v>76496.710000000006</v>
      </c>
    </row>
    <row r="193" spans="1:4" ht="18" customHeight="1">
      <c r="A193" s="535">
        <v>606849</v>
      </c>
      <c r="B193" s="534" t="s">
        <v>16895</v>
      </c>
      <c r="C193" s="535" t="s">
        <v>16785</v>
      </c>
      <c r="D193" s="533">
        <v>83609.66</v>
      </c>
    </row>
    <row r="194" spans="1:4" ht="18" customHeight="1">
      <c r="A194" s="535">
        <v>606839</v>
      </c>
      <c r="B194" s="534" t="s">
        <v>16896</v>
      </c>
      <c r="C194" s="535" t="s">
        <v>16785</v>
      </c>
      <c r="D194" s="533">
        <v>83163.59</v>
      </c>
    </row>
    <row r="195" spans="1:4" ht="18" customHeight="1">
      <c r="A195" s="535">
        <v>606850</v>
      </c>
      <c r="B195" s="534" t="s">
        <v>16897</v>
      </c>
      <c r="C195" s="535" t="s">
        <v>16785</v>
      </c>
      <c r="D195" s="533">
        <v>84310.15</v>
      </c>
    </row>
    <row r="196" spans="1:4" ht="18" customHeight="1">
      <c r="A196" s="535">
        <v>606840</v>
      </c>
      <c r="B196" s="534" t="s">
        <v>16898</v>
      </c>
      <c r="C196" s="535" t="s">
        <v>16785</v>
      </c>
      <c r="D196" s="533">
        <v>83822.600000000006</v>
      </c>
    </row>
    <row r="197" spans="1:4" ht="18" customHeight="1">
      <c r="A197" s="535">
        <v>606851</v>
      </c>
      <c r="B197" s="534" t="s">
        <v>16899</v>
      </c>
      <c r="C197" s="535" t="s">
        <v>16785</v>
      </c>
      <c r="D197" s="533">
        <v>84845.23</v>
      </c>
    </row>
    <row r="198" spans="1:4" ht="18" customHeight="1">
      <c r="A198" s="535">
        <v>606841</v>
      </c>
      <c r="B198" s="534" t="s">
        <v>16900</v>
      </c>
      <c r="C198" s="535" t="s">
        <v>16785</v>
      </c>
      <c r="D198" s="533">
        <v>84378.27</v>
      </c>
    </row>
    <row r="199" spans="1:4" ht="9" customHeight="1">
      <c r="A199" s="535">
        <v>605604</v>
      </c>
      <c r="B199" s="534" t="s">
        <v>16901</v>
      </c>
      <c r="C199" s="535" t="s">
        <v>206</v>
      </c>
      <c r="D199" s="533">
        <v>328.26</v>
      </c>
    </row>
    <row r="200" spans="1:4" ht="9" customHeight="1">
      <c r="A200" s="535">
        <v>605695</v>
      </c>
      <c r="B200" s="534" t="s">
        <v>16902</v>
      </c>
      <c r="C200" s="535" t="s">
        <v>16785</v>
      </c>
      <c r="D200" s="533">
        <v>1613.92</v>
      </c>
    </row>
    <row r="201" spans="1:4" ht="9" customHeight="1">
      <c r="A201" s="535">
        <v>605607</v>
      </c>
      <c r="B201" s="534" t="s">
        <v>16903</v>
      </c>
      <c r="C201" s="535" t="s">
        <v>16785</v>
      </c>
      <c r="D201" s="533">
        <v>1584</v>
      </c>
    </row>
    <row r="202" spans="1:4" ht="9" customHeight="1">
      <c r="A202" s="535">
        <v>605696</v>
      </c>
      <c r="B202" s="534" t="s">
        <v>16904</v>
      </c>
      <c r="C202" s="535" t="s">
        <v>16785</v>
      </c>
      <c r="D202" s="533">
        <v>1856.61</v>
      </c>
    </row>
    <row r="203" spans="1:4" ht="9" customHeight="1">
      <c r="A203" s="535">
        <v>605608</v>
      </c>
      <c r="B203" s="534" t="s">
        <v>16905</v>
      </c>
      <c r="C203" s="535" t="s">
        <v>16785</v>
      </c>
      <c r="D203" s="533">
        <v>1824.82</v>
      </c>
    </row>
    <row r="204" spans="1:4" ht="9" customHeight="1">
      <c r="A204" s="535">
        <v>605697</v>
      </c>
      <c r="B204" s="534" t="s">
        <v>16906</v>
      </c>
      <c r="C204" s="535" t="s">
        <v>16785</v>
      </c>
      <c r="D204" s="533">
        <v>2099.34</v>
      </c>
    </row>
    <row r="205" spans="1:4" ht="9" customHeight="1">
      <c r="A205" s="535">
        <v>605609</v>
      </c>
      <c r="B205" s="534" t="s">
        <v>16907</v>
      </c>
      <c r="C205" s="535" t="s">
        <v>16785</v>
      </c>
      <c r="D205" s="533">
        <v>2065.6799999999998</v>
      </c>
    </row>
    <row r="206" spans="1:4" ht="9" customHeight="1">
      <c r="A206" s="535">
        <v>605698</v>
      </c>
      <c r="B206" s="534" t="s">
        <v>16908</v>
      </c>
      <c r="C206" s="535" t="s">
        <v>16785</v>
      </c>
      <c r="D206" s="533">
        <v>2294.91</v>
      </c>
    </row>
    <row r="207" spans="1:4" ht="9" customHeight="1">
      <c r="A207" s="535">
        <v>605610</v>
      </c>
      <c r="B207" s="534" t="s">
        <v>16909</v>
      </c>
      <c r="C207" s="535" t="s">
        <v>16785</v>
      </c>
      <c r="D207" s="533">
        <v>2259.38</v>
      </c>
    </row>
    <row r="208" spans="1:4" ht="9" customHeight="1">
      <c r="A208" s="535">
        <v>605699</v>
      </c>
      <c r="B208" s="534" t="s">
        <v>16910</v>
      </c>
      <c r="C208" s="535" t="s">
        <v>16785</v>
      </c>
      <c r="D208" s="533">
        <v>2537.5500000000002</v>
      </c>
    </row>
    <row r="209" spans="1:4" ht="9" customHeight="1">
      <c r="A209" s="535">
        <v>605611</v>
      </c>
      <c r="B209" s="534" t="s">
        <v>16911</v>
      </c>
      <c r="C209" s="535" t="s">
        <v>16785</v>
      </c>
      <c r="D209" s="533">
        <v>2500.15</v>
      </c>
    </row>
    <row r="210" spans="1:4" ht="9" customHeight="1">
      <c r="A210" s="535">
        <v>605700</v>
      </c>
      <c r="B210" s="534" t="s">
        <v>16912</v>
      </c>
      <c r="C210" s="535" t="s">
        <v>16785</v>
      </c>
      <c r="D210" s="533">
        <v>2874.7</v>
      </c>
    </row>
    <row r="211" spans="1:4" ht="9" customHeight="1">
      <c r="A211" s="535">
        <v>605612</v>
      </c>
      <c r="B211" s="534" t="s">
        <v>16913</v>
      </c>
      <c r="C211" s="535" t="s">
        <v>16785</v>
      </c>
      <c r="D211" s="533">
        <v>2835.43</v>
      </c>
    </row>
    <row r="212" spans="1:4" ht="9" customHeight="1">
      <c r="A212" s="535">
        <v>605701</v>
      </c>
      <c r="B212" s="534" t="s">
        <v>16914</v>
      </c>
      <c r="C212" s="535" t="s">
        <v>16785</v>
      </c>
      <c r="D212" s="533">
        <v>3070.21</v>
      </c>
    </row>
    <row r="213" spans="1:4" ht="9" customHeight="1">
      <c r="A213" s="535">
        <v>605613</v>
      </c>
      <c r="B213" s="534" t="s">
        <v>16915</v>
      </c>
      <c r="C213" s="535" t="s">
        <v>16785</v>
      </c>
      <c r="D213" s="533">
        <v>3029.07</v>
      </c>
    </row>
    <row r="214" spans="1:4" ht="9" customHeight="1">
      <c r="A214" s="535">
        <v>605702</v>
      </c>
      <c r="B214" s="534" t="s">
        <v>16916</v>
      </c>
      <c r="C214" s="535" t="s">
        <v>16785</v>
      </c>
      <c r="D214" s="533">
        <v>3356.6</v>
      </c>
    </row>
    <row r="215" spans="1:4" ht="9" customHeight="1">
      <c r="A215" s="535">
        <v>605614</v>
      </c>
      <c r="B215" s="534" t="s">
        <v>16917</v>
      </c>
      <c r="C215" s="535" t="s">
        <v>16785</v>
      </c>
      <c r="D215" s="533">
        <v>3292.09</v>
      </c>
    </row>
    <row r="216" spans="1:4" ht="9" customHeight="1">
      <c r="A216" s="535">
        <v>605703</v>
      </c>
      <c r="B216" s="534" t="s">
        <v>16918</v>
      </c>
      <c r="C216" s="535" t="s">
        <v>16785</v>
      </c>
      <c r="D216" s="533">
        <v>3557.24</v>
      </c>
    </row>
    <row r="217" spans="1:4" ht="9" customHeight="1">
      <c r="A217" s="535">
        <v>605615</v>
      </c>
      <c r="B217" s="534" t="s">
        <v>16919</v>
      </c>
      <c r="C217" s="535" t="s">
        <v>16785</v>
      </c>
      <c r="D217" s="533">
        <v>3489.92</v>
      </c>
    </row>
    <row r="218" spans="1:4" ht="9" customHeight="1">
      <c r="A218" s="535">
        <v>605704</v>
      </c>
      <c r="B218" s="534" t="s">
        <v>16920</v>
      </c>
      <c r="C218" s="535" t="s">
        <v>16785</v>
      </c>
      <c r="D218" s="533">
        <v>3805.89</v>
      </c>
    </row>
    <row r="219" spans="1:4" ht="9" customHeight="1">
      <c r="A219" s="535">
        <v>605616</v>
      </c>
      <c r="B219" s="534" t="s">
        <v>16921</v>
      </c>
      <c r="C219" s="535" t="s">
        <v>16785</v>
      </c>
      <c r="D219" s="533">
        <v>3735.77</v>
      </c>
    </row>
    <row r="220" spans="1:4" ht="9" customHeight="1">
      <c r="A220" s="535">
        <v>605705</v>
      </c>
      <c r="B220" s="534" t="s">
        <v>16922</v>
      </c>
      <c r="C220" s="535" t="s">
        <v>16785</v>
      </c>
      <c r="D220" s="533">
        <v>4059.14</v>
      </c>
    </row>
    <row r="221" spans="1:4" ht="9" customHeight="1">
      <c r="A221" s="535">
        <v>605617</v>
      </c>
      <c r="B221" s="534" t="s">
        <v>16923</v>
      </c>
      <c r="C221" s="535" t="s">
        <v>16785</v>
      </c>
      <c r="D221" s="533">
        <v>3986.21</v>
      </c>
    </row>
    <row r="222" spans="1:4" ht="9" customHeight="1">
      <c r="A222" s="535">
        <v>605706</v>
      </c>
      <c r="B222" s="534" t="s">
        <v>16924</v>
      </c>
      <c r="C222" s="535" t="s">
        <v>16785</v>
      </c>
      <c r="D222" s="533">
        <v>4266.91</v>
      </c>
    </row>
    <row r="223" spans="1:4" ht="9" customHeight="1">
      <c r="A223" s="535">
        <v>605618</v>
      </c>
      <c r="B223" s="534" t="s">
        <v>16925</v>
      </c>
      <c r="C223" s="535" t="s">
        <v>16785</v>
      </c>
      <c r="D223" s="533">
        <v>4191.17</v>
      </c>
    </row>
    <row r="224" spans="1:4" ht="9" customHeight="1">
      <c r="A224" s="535">
        <v>605707</v>
      </c>
      <c r="B224" s="534" t="s">
        <v>16926</v>
      </c>
      <c r="C224" s="535" t="s">
        <v>16785</v>
      </c>
      <c r="D224" s="533">
        <v>4733.55</v>
      </c>
    </row>
    <row r="225" spans="1:4" ht="9" customHeight="1">
      <c r="A225" s="535">
        <v>605619</v>
      </c>
      <c r="B225" s="534" t="s">
        <v>16927</v>
      </c>
      <c r="C225" s="535" t="s">
        <v>16785</v>
      </c>
      <c r="D225" s="533">
        <v>4655.01</v>
      </c>
    </row>
    <row r="226" spans="1:4" ht="9" customHeight="1">
      <c r="A226" s="535">
        <v>605708</v>
      </c>
      <c r="B226" s="534" t="s">
        <v>16928</v>
      </c>
      <c r="C226" s="535" t="s">
        <v>16785</v>
      </c>
      <c r="D226" s="533">
        <v>5546.35</v>
      </c>
    </row>
    <row r="227" spans="1:4" ht="9" customHeight="1">
      <c r="A227" s="535">
        <v>605620</v>
      </c>
      <c r="B227" s="534" t="s">
        <v>16929</v>
      </c>
      <c r="C227" s="535" t="s">
        <v>16785</v>
      </c>
      <c r="D227" s="533">
        <v>5465</v>
      </c>
    </row>
    <row r="228" spans="1:4" ht="9" customHeight="1">
      <c r="A228" s="535">
        <v>605709</v>
      </c>
      <c r="B228" s="534" t="s">
        <v>16930</v>
      </c>
      <c r="C228" s="535" t="s">
        <v>16785</v>
      </c>
      <c r="D228" s="533">
        <v>5814.61</v>
      </c>
    </row>
    <row r="229" spans="1:4" ht="9" customHeight="1">
      <c r="A229" s="535">
        <v>605621</v>
      </c>
      <c r="B229" s="534" t="s">
        <v>16931</v>
      </c>
      <c r="C229" s="535" t="s">
        <v>16785</v>
      </c>
      <c r="D229" s="533">
        <v>5730.46</v>
      </c>
    </row>
    <row r="230" spans="1:4" ht="9" customHeight="1">
      <c r="A230" s="535">
        <v>605710</v>
      </c>
      <c r="B230" s="534" t="s">
        <v>16932</v>
      </c>
      <c r="C230" s="535" t="s">
        <v>16785</v>
      </c>
      <c r="D230" s="533">
        <v>6247.44</v>
      </c>
    </row>
    <row r="231" spans="1:4" ht="9" customHeight="1">
      <c r="A231" s="535">
        <v>605622</v>
      </c>
      <c r="B231" s="534" t="s">
        <v>16933</v>
      </c>
      <c r="C231" s="535" t="s">
        <v>16785</v>
      </c>
      <c r="D231" s="533">
        <v>6160.49</v>
      </c>
    </row>
    <row r="232" spans="1:4" ht="9" customHeight="1">
      <c r="A232" s="535">
        <v>605711</v>
      </c>
      <c r="B232" s="534" t="s">
        <v>16934</v>
      </c>
      <c r="C232" s="535" t="s">
        <v>16785</v>
      </c>
      <c r="D232" s="533">
        <v>6462.45</v>
      </c>
    </row>
    <row r="233" spans="1:4" ht="9" customHeight="1">
      <c r="A233" s="535">
        <v>605623</v>
      </c>
      <c r="B233" s="534" t="s">
        <v>16935</v>
      </c>
      <c r="C233" s="535" t="s">
        <v>16785</v>
      </c>
      <c r="D233" s="533">
        <v>6372.69</v>
      </c>
    </row>
    <row r="234" spans="1:4" ht="9" customHeight="1">
      <c r="A234" s="535">
        <v>605712</v>
      </c>
      <c r="B234" s="534" t="s">
        <v>16936</v>
      </c>
      <c r="C234" s="535" t="s">
        <v>16785</v>
      </c>
      <c r="D234" s="533">
        <v>6811.06</v>
      </c>
    </row>
    <row r="235" spans="1:4" ht="9" customHeight="1">
      <c r="A235" s="535">
        <v>605624</v>
      </c>
      <c r="B235" s="534" t="s">
        <v>16937</v>
      </c>
      <c r="C235" s="535" t="s">
        <v>16785</v>
      </c>
      <c r="D235" s="533">
        <v>6718.49</v>
      </c>
    </row>
    <row r="236" spans="1:4" ht="9" customHeight="1">
      <c r="A236" s="535">
        <v>605713</v>
      </c>
      <c r="B236" s="534" t="s">
        <v>16938</v>
      </c>
      <c r="C236" s="535" t="s">
        <v>16785</v>
      </c>
      <c r="D236" s="533">
        <v>9119.16</v>
      </c>
    </row>
    <row r="237" spans="1:4" ht="9" customHeight="1">
      <c r="A237" s="535">
        <v>605625</v>
      </c>
      <c r="B237" s="534" t="s">
        <v>16939</v>
      </c>
      <c r="C237" s="535" t="s">
        <v>16785</v>
      </c>
      <c r="D237" s="533">
        <v>9023.7900000000009</v>
      </c>
    </row>
    <row r="238" spans="1:4" ht="9" customHeight="1">
      <c r="A238" s="535">
        <v>605714</v>
      </c>
      <c r="B238" s="534" t="s">
        <v>16940</v>
      </c>
      <c r="C238" s="535" t="s">
        <v>16785</v>
      </c>
      <c r="D238" s="533">
        <v>11472.41</v>
      </c>
    </row>
    <row r="239" spans="1:4" ht="9" customHeight="1">
      <c r="A239" s="535">
        <v>605626</v>
      </c>
      <c r="B239" s="534" t="s">
        <v>16941</v>
      </c>
      <c r="C239" s="535" t="s">
        <v>16785</v>
      </c>
      <c r="D239" s="533">
        <v>11374.23</v>
      </c>
    </row>
    <row r="240" spans="1:4" ht="9" customHeight="1">
      <c r="A240" s="535">
        <v>605715</v>
      </c>
      <c r="B240" s="534" t="s">
        <v>16942</v>
      </c>
      <c r="C240" s="535" t="s">
        <v>16785</v>
      </c>
      <c r="D240" s="533">
        <v>12259.85</v>
      </c>
    </row>
    <row r="241" spans="1:4" ht="9" customHeight="1">
      <c r="A241" s="535">
        <v>605627</v>
      </c>
      <c r="B241" s="534" t="s">
        <v>16943</v>
      </c>
      <c r="C241" s="535" t="s">
        <v>16785</v>
      </c>
      <c r="D241" s="533">
        <v>12158.87</v>
      </c>
    </row>
    <row r="242" spans="1:4" ht="9" customHeight="1">
      <c r="A242" s="535">
        <v>605716</v>
      </c>
      <c r="B242" s="534" t="s">
        <v>16944</v>
      </c>
      <c r="C242" s="535" t="s">
        <v>16785</v>
      </c>
      <c r="D242" s="533">
        <v>12733.54</v>
      </c>
    </row>
    <row r="243" spans="1:4" ht="9" customHeight="1">
      <c r="A243" s="535">
        <v>605628</v>
      </c>
      <c r="B243" s="534" t="s">
        <v>16945</v>
      </c>
      <c r="C243" s="535" t="s">
        <v>16785</v>
      </c>
      <c r="D243" s="533">
        <v>12629.76</v>
      </c>
    </row>
    <row r="244" spans="1:4" ht="9" customHeight="1">
      <c r="A244" s="535">
        <v>605717</v>
      </c>
      <c r="B244" s="534" t="s">
        <v>16946</v>
      </c>
      <c r="C244" s="535" t="s">
        <v>16785</v>
      </c>
      <c r="D244" s="533">
        <v>13583.47</v>
      </c>
    </row>
    <row r="245" spans="1:4" ht="9" customHeight="1">
      <c r="A245" s="535">
        <v>605629</v>
      </c>
      <c r="B245" s="534" t="s">
        <v>16947</v>
      </c>
      <c r="C245" s="535" t="s">
        <v>16785</v>
      </c>
      <c r="D245" s="533">
        <v>13476.88</v>
      </c>
    </row>
    <row r="246" spans="1:4" ht="9" customHeight="1">
      <c r="A246" s="535">
        <v>605651</v>
      </c>
      <c r="B246" s="534" t="s">
        <v>16948</v>
      </c>
      <c r="C246" s="535" t="s">
        <v>16785</v>
      </c>
      <c r="D246" s="533">
        <v>1524.8</v>
      </c>
    </row>
    <row r="247" spans="1:4" ht="9" customHeight="1">
      <c r="A247" s="535">
        <v>605460</v>
      </c>
      <c r="B247" s="534" t="s">
        <v>16949</v>
      </c>
      <c r="C247" s="535" t="s">
        <v>16785</v>
      </c>
      <c r="D247" s="533">
        <v>1494.88</v>
      </c>
    </row>
    <row r="248" spans="1:4" ht="9" customHeight="1">
      <c r="A248" s="535">
        <v>605652</v>
      </c>
      <c r="B248" s="534" t="s">
        <v>16950</v>
      </c>
      <c r="C248" s="535" t="s">
        <v>16785</v>
      </c>
      <c r="D248" s="533">
        <v>1753.58</v>
      </c>
    </row>
    <row r="249" spans="1:4" ht="9" customHeight="1">
      <c r="A249" s="535">
        <v>605461</v>
      </c>
      <c r="B249" s="534" t="s">
        <v>16951</v>
      </c>
      <c r="C249" s="535" t="s">
        <v>16785</v>
      </c>
      <c r="D249" s="533">
        <v>1721.79</v>
      </c>
    </row>
    <row r="250" spans="1:4" ht="9" customHeight="1">
      <c r="A250" s="535">
        <v>605653</v>
      </c>
      <c r="B250" s="534" t="s">
        <v>16952</v>
      </c>
      <c r="C250" s="535" t="s">
        <v>16785</v>
      </c>
      <c r="D250" s="533">
        <v>1982.38</v>
      </c>
    </row>
    <row r="251" spans="1:4" ht="9" customHeight="1">
      <c r="A251" s="535">
        <v>605462</v>
      </c>
      <c r="B251" s="534" t="s">
        <v>16953</v>
      </c>
      <c r="C251" s="535" t="s">
        <v>16785</v>
      </c>
      <c r="D251" s="533">
        <v>1948.72</v>
      </c>
    </row>
    <row r="252" spans="1:4" ht="9" customHeight="1">
      <c r="A252" s="535">
        <v>605654</v>
      </c>
      <c r="B252" s="534" t="s">
        <v>16954</v>
      </c>
      <c r="C252" s="535" t="s">
        <v>16785</v>
      </c>
      <c r="D252" s="533">
        <v>2166.8200000000002</v>
      </c>
    </row>
    <row r="253" spans="1:4" ht="9" customHeight="1">
      <c r="A253" s="535">
        <v>605463</v>
      </c>
      <c r="B253" s="534" t="s">
        <v>16955</v>
      </c>
      <c r="C253" s="535" t="s">
        <v>16785</v>
      </c>
      <c r="D253" s="533">
        <v>2131.29</v>
      </c>
    </row>
    <row r="254" spans="1:4" ht="9" customHeight="1">
      <c r="A254" s="535">
        <v>605655</v>
      </c>
      <c r="B254" s="534" t="s">
        <v>16956</v>
      </c>
      <c r="C254" s="535" t="s">
        <v>16785</v>
      </c>
      <c r="D254" s="533">
        <v>2395.5300000000002</v>
      </c>
    </row>
    <row r="255" spans="1:4" ht="9" customHeight="1">
      <c r="A255" s="535">
        <v>605464</v>
      </c>
      <c r="B255" s="534" t="s">
        <v>16957</v>
      </c>
      <c r="C255" s="535" t="s">
        <v>16785</v>
      </c>
      <c r="D255" s="533">
        <v>2358.13</v>
      </c>
    </row>
    <row r="256" spans="1:4" ht="9" customHeight="1">
      <c r="A256" s="535">
        <v>605656</v>
      </c>
      <c r="B256" s="534" t="s">
        <v>16958</v>
      </c>
      <c r="C256" s="535" t="s">
        <v>16785</v>
      </c>
      <c r="D256" s="533">
        <v>2713.17</v>
      </c>
    </row>
    <row r="257" spans="1:4" ht="9" customHeight="1">
      <c r="A257" s="535">
        <v>605465</v>
      </c>
      <c r="B257" s="534" t="s">
        <v>16959</v>
      </c>
      <c r="C257" s="535" t="s">
        <v>16785</v>
      </c>
      <c r="D257" s="533">
        <v>2673.9</v>
      </c>
    </row>
    <row r="258" spans="1:4" ht="9" customHeight="1">
      <c r="A258" s="535">
        <v>605657</v>
      </c>
      <c r="B258" s="534" t="s">
        <v>16960</v>
      </c>
      <c r="C258" s="535" t="s">
        <v>16785</v>
      </c>
      <c r="D258" s="533">
        <v>2897.56</v>
      </c>
    </row>
    <row r="259" spans="1:4" ht="9" customHeight="1">
      <c r="A259" s="535">
        <v>605466</v>
      </c>
      <c r="B259" s="534" t="s">
        <v>16961</v>
      </c>
      <c r="C259" s="535" t="s">
        <v>16785</v>
      </c>
      <c r="D259" s="533">
        <v>2856.42</v>
      </c>
    </row>
    <row r="260" spans="1:4" ht="9" customHeight="1">
      <c r="A260" s="535">
        <v>605658</v>
      </c>
      <c r="B260" s="534" t="s">
        <v>16962</v>
      </c>
      <c r="C260" s="535" t="s">
        <v>16785</v>
      </c>
      <c r="D260" s="533">
        <v>3170.03</v>
      </c>
    </row>
    <row r="261" spans="1:4" ht="9" customHeight="1">
      <c r="A261" s="535">
        <v>605467</v>
      </c>
      <c r="B261" s="534" t="s">
        <v>16963</v>
      </c>
      <c r="C261" s="535" t="s">
        <v>16785</v>
      </c>
      <c r="D261" s="533">
        <v>3105.51</v>
      </c>
    </row>
    <row r="262" spans="1:4" ht="9" customHeight="1">
      <c r="A262" s="535">
        <v>605659</v>
      </c>
      <c r="B262" s="534" t="s">
        <v>16964</v>
      </c>
      <c r="C262" s="535" t="s">
        <v>16785</v>
      </c>
      <c r="D262" s="533">
        <v>3359.52</v>
      </c>
    </row>
    <row r="263" spans="1:4" ht="9" customHeight="1">
      <c r="A263" s="535">
        <v>605468</v>
      </c>
      <c r="B263" s="534" t="s">
        <v>16965</v>
      </c>
      <c r="C263" s="535" t="s">
        <v>16785</v>
      </c>
      <c r="D263" s="533">
        <v>3292.2</v>
      </c>
    </row>
    <row r="264" spans="1:4" ht="9" customHeight="1">
      <c r="A264" s="535">
        <v>605660</v>
      </c>
      <c r="B264" s="534" t="s">
        <v>16966</v>
      </c>
      <c r="C264" s="535" t="s">
        <v>16785</v>
      </c>
      <c r="D264" s="533">
        <v>3594.25</v>
      </c>
    </row>
    <row r="265" spans="1:4" ht="9" customHeight="1">
      <c r="A265" s="535">
        <v>605469</v>
      </c>
      <c r="B265" s="534" t="s">
        <v>16967</v>
      </c>
      <c r="C265" s="535" t="s">
        <v>16785</v>
      </c>
      <c r="D265" s="533">
        <v>3524.12</v>
      </c>
    </row>
    <row r="266" spans="1:4" ht="9" customHeight="1">
      <c r="A266" s="535">
        <v>605661</v>
      </c>
      <c r="B266" s="534" t="s">
        <v>16968</v>
      </c>
      <c r="C266" s="535" t="s">
        <v>16785</v>
      </c>
      <c r="D266" s="533">
        <v>3833.57</v>
      </c>
    </row>
    <row r="267" spans="1:4" ht="9" customHeight="1">
      <c r="A267" s="535">
        <v>605470</v>
      </c>
      <c r="B267" s="534" t="s">
        <v>16969</v>
      </c>
      <c r="C267" s="535" t="s">
        <v>16785</v>
      </c>
      <c r="D267" s="533">
        <v>3760.64</v>
      </c>
    </row>
    <row r="268" spans="1:4" ht="9" customHeight="1">
      <c r="A268" s="535">
        <v>605662</v>
      </c>
      <c r="B268" s="534" t="s">
        <v>16970</v>
      </c>
      <c r="C268" s="535" t="s">
        <v>16785</v>
      </c>
      <c r="D268" s="533">
        <v>4030.2</v>
      </c>
    </row>
    <row r="269" spans="1:4" ht="9" customHeight="1">
      <c r="A269" s="535">
        <v>605471</v>
      </c>
      <c r="B269" s="534" t="s">
        <v>16971</v>
      </c>
      <c r="C269" s="535" t="s">
        <v>16785</v>
      </c>
      <c r="D269" s="533">
        <v>3954.46</v>
      </c>
    </row>
    <row r="270" spans="1:4" ht="9" customHeight="1">
      <c r="A270" s="535">
        <v>605663</v>
      </c>
      <c r="B270" s="534" t="s">
        <v>16972</v>
      </c>
      <c r="C270" s="535" t="s">
        <v>16785</v>
      </c>
      <c r="D270" s="533">
        <v>4483.1899999999996</v>
      </c>
    </row>
    <row r="271" spans="1:4" ht="9" customHeight="1">
      <c r="A271" s="535">
        <v>605472</v>
      </c>
      <c r="B271" s="534" t="s">
        <v>16973</v>
      </c>
      <c r="C271" s="535" t="s">
        <v>16785</v>
      </c>
      <c r="D271" s="533">
        <v>4404.6499999999996</v>
      </c>
    </row>
    <row r="272" spans="1:4" ht="9" customHeight="1">
      <c r="A272" s="535">
        <v>605664</v>
      </c>
      <c r="B272" s="534" t="s">
        <v>16974</v>
      </c>
      <c r="C272" s="535" t="s">
        <v>16785</v>
      </c>
      <c r="D272" s="533">
        <v>5246.33</v>
      </c>
    </row>
    <row r="273" spans="1:4" ht="9" customHeight="1">
      <c r="A273" s="535">
        <v>605473</v>
      </c>
      <c r="B273" s="534" t="s">
        <v>16975</v>
      </c>
      <c r="C273" s="535" t="s">
        <v>16785</v>
      </c>
      <c r="D273" s="533">
        <v>5164.99</v>
      </c>
    </row>
    <row r="274" spans="1:4" ht="9" customHeight="1">
      <c r="A274" s="535">
        <v>605665</v>
      </c>
      <c r="B274" s="534" t="s">
        <v>16976</v>
      </c>
      <c r="C274" s="535" t="s">
        <v>16785</v>
      </c>
      <c r="D274" s="533">
        <v>5498.39</v>
      </c>
    </row>
    <row r="275" spans="1:4" ht="9" customHeight="1">
      <c r="A275" s="535">
        <v>605474</v>
      </c>
      <c r="B275" s="534" t="s">
        <v>16977</v>
      </c>
      <c r="C275" s="535" t="s">
        <v>16785</v>
      </c>
      <c r="D275" s="533">
        <v>5414.24</v>
      </c>
    </row>
    <row r="276" spans="1:4" ht="9" customHeight="1">
      <c r="A276" s="535">
        <v>605666</v>
      </c>
      <c r="B276" s="534" t="s">
        <v>16978</v>
      </c>
      <c r="C276" s="535" t="s">
        <v>16785</v>
      </c>
      <c r="D276" s="533">
        <v>5909.59</v>
      </c>
    </row>
    <row r="277" spans="1:4" ht="9" customHeight="1">
      <c r="A277" s="535">
        <v>605475</v>
      </c>
      <c r="B277" s="534" t="s">
        <v>16979</v>
      </c>
      <c r="C277" s="535" t="s">
        <v>16785</v>
      </c>
      <c r="D277" s="533">
        <v>5822.63</v>
      </c>
    </row>
    <row r="278" spans="1:4" ht="9" customHeight="1">
      <c r="A278" s="535">
        <v>605667</v>
      </c>
      <c r="B278" s="534" t="s">
        <v>16980</v>
      </c>
      <c r="C278" s="535" t="s">
        <v>16785</v>
      </c>
      <c r="D278" s="533">
        <v>6116.49</v>
      </c>
    </row>
    <row r="279" spans="1:4" ht="9" customHeight="1">
      <c r="A279" s="535">
        <v>605476</v>
      </c>
      <c r="B279" s="534" t="s">
        <v>16981</v>
      </c>
      <c r="C279" s="535" t="s">
        <v>16785</v>
      </c>
      <c r="D279" s="533">
        <v>6026.73</v>
      </c>
    </row>
    <row r="280" spans="1:4" ht="9" customHeight="1">
      <c r="A280" s="535">
        <v>605668</v>
      </c>
      <c r="B280" s="534" t="s">
        <v>16982</v>
      </c>
      <c r="C280" s="535" t="s">
        <v>16785</v>
      </c>
      <c r="D280" s="533">
        <v>6451.59</v>
      </c>
    </row>
    <row r="281" spans="1:4" ht="9" customHeight="1">
      <c r="A281" s="535">
        <v>605477</v>
      </c>
      <c r="B281" s="534" t="s">
        <v>16983</v>
      </c>
      <c r="C281" s="535" t="s">
        <v>16785</v>
      </c>
      <c r="D281" s="533">
        <v>6359.03</v>
      </c>
    </row>
    <row r="282" spans="1:4" ht="9" customHeight="1">
      <c r="A282" s="535">
        <v>605669</v>
      </c>
      <c r="B282" s="534" t="s">
        <v>16984</v>
      </c>
      <c r="C282" s="535" t="s">
        <v>16785</v>
      </c>
      <c r="D282" s="533">
        <v>8452.1299999999992</v>
      </c>
    </row>
    <row r="283" spans="1:4" ht="9" customHeight="1">
      <c r="A283" s="535">
        <v>605478</v>
      </c>
      <c r="B283" s="534" t="s">
        <v>16985</v>
      </c>
      <c r="C283" s="535" t="s">
        <v>16785</v>
      </c>
      <c r="D283" s="533">
        <v>8356.76</v>
      </c>
    </row>
    <row r="284" spans="1:4" ht="9" customHeight="1">
      <c r="A284" s="535">
        <v>605670</v>
      </c>
      <c r="B284" s="534" t="s">
        <v>16986</v>
      </c>
      <c r="C284" s="535" t="s">
        <v>16785</v>
      </c>
      <c r="D284" s="533">
        <v>10631.85</v>
      </c>
    </row>
    <row r="285" spans="1:4" ht="9" customHeight="1">
      <c r="A285" s="535">
        <v>605479</v>
      </c>
      <c r="B285" s="534" t="s">
        <v>16987</v>
      </c>
      <c r="C285" s="535" t="s">
        <v>16785</v>
      </c>
      <c r="D285" s="533">
        <v>10533.68</v>
      </c>
    </row>
    <row r="286" spans="1:4" ht="9" customHeight="1">
      <c r="A286" s="535">
        <v>605671</v>
      </c>
      <c r="B286" s="534" t="s">
        <v>16988</v>
      </c>
      <c r="C286" s="535" t="s">
        <v>16785</v>
      </c>
      <c r="D286" s="533">
        <v>11371.45</v>
      </c>
    </row>
    <row r="287" spans="1:4" ht="9" customHeight="1">
      <c r="A287" s="535">
        <v>605480</v>
      </c>
      <c r="B287" s="534" t="s">
        <v>16989</v>
      </c>
      <c r="C287" s="535" t="s">
        <v>16785</v>
      </c>
      <c r="D287" s="533">
        <v>11270.47</v>
      </c>
    </row>
    <row r="288" spans="1:4" ht="9" customHeight="1">
      <c r="A288" s="535">
        <v>605672</v>
      </c>
      <c r="B288" s="534" t="s">
        <v>16990</v>
      </c>
      <c r="C288" s="535" t="s">
        <v>16785</v>
      </c>
      <c r="D288" s="533">
        <v>11828.05</v>
      </c>
    </row>
    <row r="289" spans="1:4" ht="9" customHeight="1">
      <c r="A289" s="535">
        <v>605481</v>
      </c>
      <c r="B289" s="534" t="s">
        <v>16991</v>
      </c>
      <c r="C289" s="535" t="s">
        <v>16785</v>
      </c>
      <c r="D289" s="533">
        <v>11724.26</v>
      </c>
    </row>
    <row r="290" spans="1:4" ht="9" customHeight="1">
      <c r="A290" s="535">
        <v>605673</v>
      </c>
      <c r="B290" s="534" t="s">
        <v>16992</v>
      </c>
      <c r="C290" s="535" t="s">
        <v>16785</v>
      </c>
      <c r="D290" s="533">
        <v>12633.58</v>
      </c>
    </row>
    <row r="291" spans="1:4" ht="9" customHeight="1">
      <c r="A291" s="535">
        <v>605482</v>
      </c>
      <c r="B291" s="534" t="s">
        <v>16993</v>
      </c>
      <c r="C291" s="535" t="s">
        <v>16785</v>
      </c>
      <c r="D291" s="533">
        <v>12526.99</v>
      </c>
    </row>
    <row r="292" spans="1:4" ht="9" customHeight="1">
      <c r="A292" s="535">
        <v>605718</v>
      </c>
      <c r="B292" s="534" t="s">
        <v>16994</v>
      </c>
      <c r="C292" s="535" t="s">
        <v>16785</v>
      </c>
      <c r="D292" s="533">
        <v>7548.97</v>
      </c>
    </row>
    <row r="293" spans="1:4" ht="9" customHeight="1">
      <c r="A293" s="535">
        <v>605630</v>
      </c>
      <c r="B293" s="534" t="s">
        <v>16995</v>
      </c>
      <c r="C293" s="535" t="s">
        <v>16785</v>
      </c>
      <c r="D293" s="533">
        <v>7478.85</v>
      </c>
    </row>
    <row r="294" spans="1:4" ht="9" customHeight="1">
      <c r="A294" s="535">
        <v>605719</v>
      </c>
      <c r="B294" s="534" t="s">
        <v>16996</v>
      </c>
      <c r="C294" s="535" t="s">
        <v>16785</v>
      </c>
      <c r="D294" s="533">
        <v>9351.57</v>
      </c>
    </row>
    <row r="295" spans="1:4" ht="9" customHeight="1">
      <c r="A295" s="535">
        <v>605631</v>
      </c>
      <c r="B295" s="534" t="s">
        <v>16997</v>
      </c>
      <c r="C295" s="535" t="s">
        <v>16785</v>
      </c>
      <c r="D295" s="533">
        <v>9273.0300000000007</v>
      </c>
    </row>
    <row r="296" spans="1:4" ht="9" customHeight="1">
      <c r="A296" s="535">
        <v>605720</v>
      </c>
      <c r="B296" s="534" t="s">
        <v>16998</v>
      </c>
      <c r="C296" s="535" t="s">
        <v>16785</v>
      </c>
      <c r="D296" s="533">
        <v>9655.39</v>
      </c>
    </row>
    <row r="297" spans="1:4" ht="9" customHeight="1">
      <c r="A297" s="535">
        <v>605632</v>
      </c>
      <c r="B297" s="534" t="s">
        <v>16999</v>
      </c>
      <c r="C297" s="535" t="s">
        <v>16785</v>
      </c>
      <c r="D297" s="533">
        <v>9574.0400000000009</v>
      </c>
    </row>
    <row r="298" spans="1:4" ht="9" customHeight="1">
      <c r="A298" s="535">
        <v>605721</v>
      </c>
      <c r="B298" s="534" t="s">
        <v>17000</v>
      </c>
      <c r="C298" s="535" t="s">
        <v>16785</v>
      </c>
      <c r="D298" s="533">
        <v>10937.39</v>
      </c>
    </row>
    <row r="299" spans="1:4" ht="9" customHeight="1">
      <c r="A299" s="535">
        <v>605633</v>
      </c>
      <c r="B299" s="534" t="s">
        <v>17001</v>
      </c>
      <c r="C299" s="535" t="s">
        <v>16785</v>
      </c>
      <c r="D299" s="533">
        <v>10849.03</v>
      </c>
    </row>
    <row r="300" spans="1:4" ht="9" customHeight="1">
      <c r="A300" s="535">
        <v>605722</v>
      </c>
      <c r="B300" s="534" t="s">
        <v>17002</v>
      </c>
      <c r="C300" s="535" t="s">
        <v>16785</v>
      </c>
      <c r="D300" s="533">
        <v>11591.69</v>
      </c>
    </row>
    <row r="301" spans="1:4" ht="9" customHeight="1">
      <c r="A301" s="535">
        <v>605634</v>
      </c>
      <c r="B301" s="534" t="s">
        <v>17003</v>
      </c>
      <c r="C301" s="535" t="s">
        <v>16785</v>
      </c>
      <c r="D301" s="533">
        <v>11499.12</v>
      </c>
    </row>
    <row r="302" spans="1:4" ht="9" customHeight="1">
      <c r="A302" s="535">
        <v>605723</v>
      </c>
      <c r="B302" s="534" t="s">
        <v>17004</v>
      </c>
      <c r="C302" s="535" t="s">
        <v>16785</v>
      </c>
      <c r="D302" s="533">
        <v>13563.12</v>
      </c>
    </row>
    <row r="303" spans="1:4" ht="9" customHeight="1">
      <c r="A303" s="535">
        <v>605635</v>
      </c>
      <c r="B303" s="534" t="s">
        <v>17005</v>
      </c>
      <c r="C303" s="535" t="s">
        <v>16785</v>
      </c>
      <c r="D303" s="533">
        <v>13460.74</v>
      </c>
    </row>
    <row r="304" spans="1:4" ht="9" customHeight="1">
      <c r="A304" s="535">
        <v>605724</v>
      </c>
      <c r="B304" s="534" t="s">
        <v>17006</v>
      </c>
      <c r="C304" s="535" t="s">
        <v>16785</v>
      </c>
      <c r="D304" s="533">
        <v>15490.5</v>
      </c>
    </row>
    <row r="305" spans="1:4" ht="9" customHeight="1">
      <c r="A305" s="535">
        <v>605636</v>
      </c>
      <c r="B305" s="534" t="s">
        <v>17007</v>
      </c>
      <c r="C305" s="535" t="s">
        <v>16785</v>
      </c>
      <c r="D305" s="533">
        <v>15348.85</v>
      </c>
    </row>
    <row r="306" spans="1:4" ht="9" customHeight="1">
      <c r="A306" s="535">
        <v>605725</v>
      </c>
      <c r="B306" s="534" t="s">
        <v>17008</v>
      </c>
      <c r="C306" s="535" t="s">
        <v>16785</v>
      </c>
      <c r="D306" s="533">
        <v>16443.34</v>
      </c>
    </row>
    <row r="307" spans="1:4" ht="9" customHeight="1">
      <c r="A307" s="535">
        <v>605637</v>
      </c>
      <c r="B307" s="534" t="s">
        <v>17009</v>
      </c>
      <c r="C307" s="535" t="s">
        <v>16785</v>
      </c>
      <c r="D307" s="533">
        <v>16297.48</v>
      </c>
    </row>
    <row r="308" spans="1:4" ht="9" customHeight="1">
      <c r="A308" s="535">
        <v>605726</v>
      </c>
      <c r="B308" s="534" t="s">
        <v>17010</v>
      </c>
      <c r="C308" s="535" t="s">
        <v>16785</v>
      </c>
      <c r="D308" s="533">
        <v>17403.37</v>
      </c>
    </row>
    <row r="309" spans="1:4" ht="9" customHeight="1">
      <c r="A309" s="535">
        <v>605638</v>
      </c>
      <c r="B309" s="534" t="s">
        <v>17011</v>
      </c>
      <c r="C309" s="535" t="s">
        <v>16785</v>
      </c>
      <c r="D309" s="533">
        <v>17251.900000000001</v>
      </c>
    </row>
    <row r="310" spans="1:4" ht="9" customHeight="1">
      <c r="A310" s="535">
        <v>605727</v>
      </c>
      <c r="B310" s="534" t="s">
        <v>17012</v>
      </c>
      <c r="C310" s="535" t="s">
        <v>16785</v>
      </c>
      <c r="D310" s="533">
        <v>18651.18</v>
      </c>
    </row>
    <row r="311" spans="1:4" ht="9" customHeight="1">
      <c r="A311" s="535">
        <v>605639</v>
      </c>
      <c r="B311" s="534" t="s">
        <v>17013</v>
      </c>
      <c r="C311" s="535" t="s">
        <v>16785</v>
      </c>
      <c r="D311" s="533">
        <v>18492.7</v>
      </c>
    </row>
    <row r="312" spans="1:4" ht="9" customHeight="1">
      <c r="A312" s="535">
        <v>605728</v>
      </c>
      <c r="B312" s="534" t="s">
        <v>17014</v>
      </c>
      <c r="C312" s="535" t="s">
        <v>16785</v>
      </c>
      <c r="D312" s="533">
        <v>19351.7</v>
      </c>
    </row>
    <row r="313" spans="1:4" ht="9" customHeight="1">
      <c r="A313" s="535">
        <v>605640</v>
      </c>
      <c r="B313" s="534" t="s">
        <v>17015</v>
      </c>
      <c r="C313" s="535" t="s">
        <v>16785</v>
      </c>
      <c r="D313" s="533">
        <v>19189.009999999998</v>
      </c>
    </row>
    <row r="314" spans="1:4" ht="9" customHeight="1">
      <c r="A314" s="535">
        <v>605729</v>
      </c>
      <c r="B314" s="534" t="s">
        <v>17016</v>
      </c>
      <c r="C314" s="535" t="s">
        <v>16785</v>
      </c>
      <c r="D314" s="533">
        <v>21258.639999999999</v>
      </c>
    </row>
    <row r="315" spans="1:4" ht="9" customHeight="1">
      <c r="A315" s="535">
        <v>605641</v>
      </c>
      <c r="B315" s="534" t="s">
        <v>17017</v>
      </c>
      <c r="C315" s="535" t="s">
        <v>16785</v>
      </c>
      <c r="D315" s="533">
        <v>21084.73</v>
      </c>
    </row>
    <row r="316" spans="1:4" ht="9" customHeight="1">
      <c r="A316" s="535">
        <v>605730</v>
      </c>
      <c r="B316" s="534" t="s">
        <v>17018</v>
      </c>
      <c r="C316" s="535" t="s">
        <v>16785</v>
      </c>
      <c r="D316" s="533">
        <v>23227.99</v>
      </c>
    </row>
    <row r="317" spans="1:4" ht="9" customHeight="1">
      <c r="A317" s="535">
        <v>605642</v>
      </c>
      <c r="B317" s="534" t="s">
        <v>17019</v>
      </c>
      <c r="C317" s="535" t="s">
        <v>16785</v>
      </c>
      <c r="D317" s="533">
        <v>23042.86</v>
      </c>
    </row>
    <row r="318" spans="1:4" ht="9" customHeight="1">
      <c r="A318" s="535">
        <v>605731</v>
      </c>
      <c r="B318" s="534" t="s">
        <v>17020</v>
      </c>
      <c r="C318" s="535" t="s">
        <v>16785</v>
      </c>
      <c r="D318" s="533">
        <v>29413.7</v>
      </c>
    </row>
    <row r="319" spans="1:4" ht="9" customHeight="1">
      <c r="A319" s="535">
        <v>605643</v>
      </c>
      <c r="B319" s="534" t="s">
        <v>17021</v>
      </c>
      <c r="C319" s="535" t="s">
        <v>16785</v>
      </c>
      <c r="D319" s="533">
        <v>29222.959999999999</v>
      </c>
    </row>
    <row r="320" spans="1:4" ht="9" customHeight="1">
      <c r="A320" s="535">
        <v>605732</v>
      </c>
      <c r="B320" s="534" t="s">
        <v>17022</v>
      </c>
      <c r="C320" s="535" t="s">
        <v>16785</v>
      </c>
      <c r="D320" s="533">
        <v>30435.27</v>
      </c>
    </row>
    <row r="321" spans="1:4" ht="9" customHeight="1">
      <c r="A321" s="535">
        <v>605644</v>
      </c>
      <c r="B321" s="534" t="s">
        <v>17023</v>
      </c>
      <c r="C321" s="535" t="s">
        <v>16785</v>
      </c>
      <c r="D321" s="533">
        <v>30206.2</v>
      </c>
    </row>
    <row r="322" spans="1:4" ht="9" customHeight="1">
      <c r="A322" s="535">
        <v>605733</v>
      </c>
      <c r="B322" s="534" t="s">
        <v>17024</v>
      </c>
      <c r="C322" s="535" t="s">
        <v>16785</v>
      </c>
      <c r="D322" s="533">
        <v>37045.72</v>
      </c>
    </row>
    <row r="323" spans="1:4" ht="9" customHeight="1">
      <c r="A323" s="535">
        <v>605645</v>
      </c>
      <c r="B323" s="534" t="s">
        <v>17025</v>
      </c>
      <c r="C323" s="535" t="s">
        <v>16785</v>
      </c>
      <c r="D323" s="533">
        <v>36805.19</v>
      </c>
    </row>
    <row r="324" spans="1:4" ht="9" customHeight="1">
      <c r="A324" s="535">
        <v>605734</v>
      </c>
      <c r="B324" s="534" t="s">
        <v>17026</v>
      </c>
      <c r="C324" s="535" t="s">
        <v>16785</v>
      </c>
      <c r="D324" s="533">
        <v>39810.61</v>
      </c>
    </row>
    <row r="325" spans="1:4" ht="9" customHeight="1">
      <c r="A325" s="535">
        <v>605646</v>
      </c>
      <c r="B325" s="534" t="s">
        <v>17027</v>
      </c>
      <c r="C325" s="535" t="s">
        <v>16785</v>
      </c>
      <c r="D325" s="533">
        <v>39558.629999999997</v>
      </c>
    </row>
    <row r="326" spans="1:4" ht="9" customHeight="1">
      <c r="A326" s="535">
        <v>605735</v>
      </c>
      <c r="B326" s="534" t="s">
        <v>17028</v>
      </c>
      <c r="C326" s="535" t="s">
        <v>16785</v>
      </c>
      <c r="D326" s="533">
        <v>49062.07</v>
      </c>
    </row>
    <row r="327" spans="1:4" ht="9" customHeight="1">
      <c r="A327" s="535">
        <v>605647</v>
      </c>
      <c r="B327" s="534" t="s">
        <v>17029</v>
      </c>
      <c r="C327" s="535" t="s">
        <v>16785</v>
      </c>
      <c r="D327" s="533">
        <v>48797</v>
      </c>
    </row>
    <row r="328" spans="1:4" ht="9" customHeight="1">
      <c r="A328" s="535">
        <v>605736</v>
      </c>
      <c r="B328" s="534" t="s">
        <v>17030</v>
      </c>
      <c r="C328" s="535" t="s">
        <v>16785</v>
      </c>
      <c r="D328" s="533">
        <v>62570.77</v>
      </c>
    </row>
    <row r="329" spans="1:4" ht="9" customHeight="1">
      <c r="A329" s="535">
        <v>605648</v>
      </c>
      <c r="B329" s="534" t="s">
        <v>17031</v>
      </c>
      <c r="C329" s="535" t="s">
        <v>16785</v>
      </c>
      <c r="D329" s="533">
        <v>62292.61</v>
      </c>
    </row>
    <row r="330" spans="1:4" ht="9" customHeight="1">
      <c r="A330" s="535">
        <v>605737</v>
      </c>
      <c r="B330" s="534" t="s">
        <v>17032</v>
      </c>
      <c r="C330" s="535" t="s">
        <v>16785</v>
      </c>
      <c r="D330" s="533">
        <v>66557.320000000007</v>
      </c>
    </row>
    <row r="331" spans="1:4" ht="9" customHeight="1">
      <c r="A331" s="535">
        <v>605649</v>
      </c>
      <c r="B331" s="534" t="s">
        <v>17033</v>
      </c>
      <c r="C331" s="535" t="s">
        <v>16785</v>
      </c>
      <c r="D331" s="533">
        <v>66267.7</v>
      </c>
    </row>
    <row r="332" spans="1:4" ht="9" customHeight="1">
      <c r="A332" s="535">
        <v>605738</v>
      </c>
      <c r="B332" s="534" t="s">
        <v>17034</v>
      </c>
      <c r="C332" s="535" t="s">
        <v>16785</v>
      </c>
      <c r="D332" s="533">
        <v>70617.87</v>
      </c>
    </row>
    <row r="333" spans="1:4" ht="9" customHeight="1">
      <c r="A333" s="535">
        <v>605650</v>
      </c>
      <c r="B333" s="534" t="s">
        <v>17035</v>
      </c>
      <c r="C333" s="535" t="s">
        <v>16785</v>
      </c>
      <c r="D333" s="533">
        <v>70315.17</v>
      </c>
    </row>
    <row r="334" spans="1:4" ht="9" customHeight="1">
      <c r="A334" s="535">
        <v>605674</v>
      </c>
      <c r="B334" s="534" t="s">
        <v>17036</v>
      </c>
      <c r="C334" s="535" t="s">
        <v>16785</v>
      </c>
      <c r="D334" s="533">
        <v>7294.23</v>
      </c>
    </row>
    <row r="335" spans="1:4" ht="9" customHeight="1">
      <c r="A335" s="535">
        <v>605483</v>
      </c>
      <c r="B335" s="534" t="s">
        <v>17037</v>
      </c>
      <c r="C335" s="535" t="s">
        <v>16785</v>
      </c>
      <c r="D335" s="533">
        <v>7224.11</v>
      </c>
    </row>
    <row r="336" spans="1:4" ht="9" customHeight="1">
      <c r="A336" s="535">
        <v>605675</v>
      </c>
      <c r="B336" s="534" t="s">
        <v>17038</v>
      </c>
      <c r="C336" s="535" t="s">
        <v>16785</v>
      </c>
      <c r="D336" s="533">
        <v>9043.5499999999993</v>
      </c>
    </row>
    <row r="337" spans="1:4" ht="9" customHeight="1">
      <c r="A337" s="535">
        <v>605484</v>
      </c>
      <c r="B337" s="534" t="s">
        <v>17039</v>
      </c>
      <c r="C337" s="535" t="s">
        <v>16785</v>
      </c>
      <c r="D337" s="533">
        <v>8965.01</v>
      </c>
    </row>
    <row r="338" spans="1:4" ht="9" customHeight="1">
      <c r="A338" s="535">
        <v>605676</v>
      </c>
      <c r="B338" s="534" t="s">
        <v>17040</v>
      </c>
      <c r="C338" s="535" t="s">
        <v>16785</v>
      </c>
      <c r="D338" s="533">
        <v>9337.3799999999992</v>
      </c>
    </row>
    <row r="339" spans="1:4" ht="9" customHeight="1">
      <c r="A339" s="535">
        <v>605485</v>
      </c>
      <c r="B339" s="534" t="s">
        <v>17041</v>
      </c>
      <c r="C339" s="535" t="s">
        <v>16785</v>
      </c>
      <c r="D339" s="533">
        <v>9256.0300000000007</v>
      </c>
    </row>
    <row r="340" spans="1:4" ht="9" customHeight="1">
      <c r="A340" s="535">
        <v>605677</v>
      </c>
      <c r="B340" s="534" t="s">
        <v>17042</v>
      </c>
      <c r="C340" s="535" t="s">
        <v>16785</v>
      </c>
      <c r="D340" s="533">
        <v>10576.09</v>
      </c>
    </row>
    <row r="341" spans="1:4" ht="9" customHeight="1">
      <c r="A341" s="535">
        <v>605486</v>
      </c>
      <c r="B341" s="534" t="s">
        <v>17043</v>
      </c>
      <c r="C341" s="535" t="s">
        <v>16785</v>
      </c>
      <c r="D341" s="533">
        <v>10487.73</v>
      </c>
    </row>
    <row r="342" spans="1:4" ht="9" customHeight="1">
      <c r="A342" s="535">
        <v>605678</v>
      </c>
      <c r="B342" s="534" t="s">
        <v>17044</v>
      </c>
      <c r="C342" s="535" t="s">
        <v>16785</v>
      </c>
      <c r="D342" s="533">
        <v>11210.4</v>
      </c>
    </row>
    <row r="343" spans="1:4" ht="9" customHeight="1">
      <c r="A343" s="535">
        <v>605487</v>
      </c>
      <c r="B343" s="534" t="s">
        <v>17045</v>
      </c>
      <c r="C343" s="535" t="s">
        <v>16785</v>
      </c>
      <c r="D343" s="533">
        <v>11117.83</v>
      </c>
    </row>
    <row r="344" spans="1:4" ht="9" customHeight="1">
      <c r="A344" s="535">
        <v>605679</v>
      </c>
      <c r="B344" s="534" t="s">
        <v>17046</v>
      </c>
      <c r="C344" s="535" t="s">
        <v>16785</v>
      </c>
      <c r="D344" s="533">
        <v>13116.91</v>
      </c>
    </row>
    <row r="345" spans="1:4" ht="9" customHeight="1">
      <c r="A345" s="535">
        <v>605488</v>
      </c>
      <c r="B345" s="534" t="s">
        <v>17047</v>
      </c>
      <c r="C345" s="535" t="s">
        <v>16785</v>
      </c>
      <c r="D345" s="533">
        <v>13014.53</v>
      </c>
    </row>
    <row r="346" spans="1:4" ht="9" customHeight="1">
      <c r="A346" s="535">
        <v>605680</v>
      </c>
      <c r="B346" s="534" t="s">
        <v>17048</v>
      </c>
      <c r="C346" s="535" t="s">
        <v>16785</v>
      </c>
      <c r="D346" s="533">
        <v>14981.02</v>
      </c>
    </row>
    <row r="347" spans="1:4" ht="9" customHeight="1">
      <c r="A347" s="535">
        <v>605489</v>
      </c>
      <c r="B347" s="534" t="s">
        <v>17049</v>
      </c>
      <c r="C347" s="535" t="s">
        <v>16785</v>
      </c>
      <c r="D347" s="533">
        <v>14839.37</v>
      </c>
    </row>
    <row r="348" spans="1:4" ht="9" customHeight="1">
      <c r="A348" s="535">
        <v>605681</v>
      </c>
      <c r="B348" s="534" t="s">
        <v>17050</v>
      </c>
      <c r="C348" s="535" t="s">
        <v>16785</v>
      </c>
      <c r="D348" s="533">
        <v>15902.22</v>
      </c>
    </row>
    <row r="349" spans="1:4" ht="9" customHeight="1">
      <c r="A349" s="535">
        <v>605490</v>
      </c>
      <c r="B349" s="534" t="s">
        <v>17051</v>
      </c>
      <c r="C349" s="535" t="s">
        <v>16785</v>
      </c>
      <c r="D349" s="533">
        <v>15756.36</v>
      </c>
    </row>
    <row r="350" spans="1:4" ht="9" customHeight="1">
      <c r="A350" s="535">
        <v>605682</v>
      </c>
      <c r="B350" s="534" t="s">
        <v>17052</v>
      </c>
      <c r="C350" s="535" t="s">
        <v>16785</v>
      </c>
      <c r="D350" s="533">
        <v>16830.62</v>
      </c>
    </row>
    <row r="351" spans="1:4" ht="9" customHeight="1">
      <c r="A351" s="535">
        <v>605491</v>
      </c>
      <c r="B351" s="534" t="s">
        <v>17053</v>
      </c>
      <c r="C351" s="535" t="s">
        <v>16785</v>
      </c>
      <c r="D351" s="533">
        <v>16679.150000000001</v>
      </c>
    </row>
    <row r="352" spans="1:4" ht="9" customHeight="1">
      <c r="A352" s="535">
        <v>605683</v>
      </c>
      <c r="B352" s="534" t="s">
        <v>17054</v>
      </c>
      <c r="C352" s="535" t="s">
        <v>16785</v>
      </c>
      <c r="D352" s="533">
        <v>18036.8</v>
      </c>
    </row>
    <row r="353" spans="1:4" ht="9" customHeight="1">
      <c r="A353" s="535">
        <v>605492</v>
      </c>
      <c r="B353" s="534" t="s">
        <v>17055</v>
      </c>
      <c r="C353" s="535" t="s">
        <v>16785</v>
      </c>
      <c r="D353" s="533">
        <v>17878.32</v>
      </c>
    </row>
    <row r="354" spans="1:4" ht="9" customHeight="1">
      <c r="A354" s="535">
        <v>605684</v>
      </c>
      <c r="B354" s="534" t="s">
        <v>17056</v>
      </c>
      <c r="C354" s="535" t="s">
        <v>16785</v>
      </c>
      <c r="D354" s="533">
        <v>18715.669999999998</v>
      </c>
    </row>
    <row r="355" spans="1:4" ht="9" customHeight="1">
      <c r="A355" s="535">
        <v>605493</v>
      </c>
      <c r="B355" s="534" t="s">
        <v>17057</v>
      </c>
      <c r="C355" s="535" t="s">
        <v>16785</v>
      </c>
      <c r="D355" s="533">
        <v>18552.98</v>
      </c>
    </row>
    <row r="356" spans="1:4" ht="9" customHeight="1">
      <c r="A356" s="535">
        <v>605685</v>
      </c>
      <c r="B356" s="534" t="s">
        <v>17058</v>
      </c>
      <c r="C356" s="535" t="s">
        <v>16785</v>
      </c>
      <c r="D356" s="533">
        <v>20557.68</v>
      </c>
    </row>
    <row r="357" spans="1:4" ht="9" customHeight="1">
      <c r="A357" s="535">
        <v>605494</v>
      </c>
      <c r="B357" s="534" t="s">
        <v>17059</v>
      </c>
      <c r="C357" s="535" t="s">
        <v>16785</v>
      </c>
      <c r="D357" s="533">
        <v>20383.77</v>
      </c>
    </row>
    <row r="358" spans="1:4" ht="9" customHeight="1">
      <c r="A358" s="535">
        <v>605686</v>
      </c>
      <c r="B358" s="534" t="s">
        <v>17060</v>
      </c>
      <c r="C358" s="535" t="s">
        <v>16785</v>
      </c>
      <c r="D358" s="533">
        <v>22463.77</v>
      </c>
    </row>
    <row r="359" spans="1:4" ht="9" customHeight="1">
      <c r="A359" s="535">
        <v>605495</v>
      </c>
      <c r="B359" s="534" t="s">
        <v>17061</v>
      </c>
      <c r="C359" s="535" t="s">
        <v>16785</v>
      </c>
      <c r="D359" s="533">
        <v>22278.639999999999</v>
      </c>
    </row>
    <row r="360" spans="1:4" ht="9" customHeight="1">
      <c r="A360" s="535">
        <v>605687</v>
      </c>
      <c r="B360" s="534" t="s">
        <v>17062</v>
      </c>
      <c r="C360" s="535" t="s">
        <v>16785</v>
      </c>
      <c r="D360" s="533">
        <v>25637.52</v>
      </c>
    </row>
    <row r="361" spans="1:4" ht="9" customHeight="1">
      <c r="A361" s="535">
        <v>605496</v>
      </c>
      <c r="B361" s="534" t="s">
        <v>17063</v>
      </c>
      <c r="C361" s="535" t="s">
        <v>16785</v>
      </c>
      <c r="D361" s="533">
        <v>25446.78</v>
      </c>
    </row>
    <row r="362" spans="1:4" ht="9" customHeight="1">
      <c r="A362" s="535">
        <v>605688</v>
      </c>
      <c r="B362" s="534" t="s">
        <v>17064</v>
      </c>
      <c r="C362" s="535" t="s">
        <v>16785</v>
      </c>
      <c r="D362" s="533">
        <v>26552.45</v>
      </c>
    </row>
    <row r="363" spans="1:4" ht="9" customHeight="1">
      <c r="A363" s="535">
        <v>605497</v>
      </c>
      <c r="B363" s="534" t="s">
        <v>17065</v>
      </c>
      <c r="C363" s="535" t="s">
        <v>16785</v>
      </c>
      <c r="D363" s="533">
        <v>26323.37</v>
      </c>
    </row>
    <row r="364" spans="1:4" ht="9" customHeight="1">
      <c r="A364" s="535">
        <v>605689</v>
      </c>
      <c r="B364" s="534" t="s">
        <v>17066</v>
      </c>
      <c r="C364" s="535" t="s">
        <v>16785</v>
      </c>
      <c r="D364" s="533">
        <v>33280.36</v>
      </c>
    </row>
    <row r="365" spans="1:4" ht="9" customHeight="1">
      <c r="A365" s="535">
        <v>605498</v>
      </c>
      <c r="B365" s="534" t="s">
        <v>17067</v>
      </c>
      <c r="C365" s="535" t="s">
        <v>16785</v>
      </c>
      <c r="D365" s="533">
        <v>33039.83</v>
      </c>
    </row>
    <row r="366" spans="1:4" ht="9" customHeight="1">
      <c r="A366" s="535">
        <v>605690</v>
      </c>
      <c r="B366" s="534" t="s">
        <v>17068</v>
      </c>
      <c r="C366" s="535" t="s">
        <v>16785</v>
      </c>
      <c r="D366" s="533">
        <v>35775.949999999997</v>
      </c>
    </row>
    <row r="367" spans="1:4" ht="9" customHeight="1">
      <c r="A367" s="535">
        <v>605499</v>
      </c>
      <c r="B367" s="534" t="s">
        <v>17069</v>
      </c>
      <c r="C367" s="535" t="s">
        <v>16785</v>
      </c>
      <c r="D367" s="533">
        <v>35523.97</v>
      </c>
    </row>
    <row r="368" spans="1:4" ht="9" customHeight="1">
      <c r="A368" s="535">
        <v>605691</v>
      </c>
      <c r="B368" s="534" t="s">
        <v>17070</v>
      </c>
      <c r="C368" s="535" t="s">
        <v>16785</v>
      </c>
      <c r="D368" s="533">
        <v>43927.48</v>
      </c>
    </row>
    <row r="369" spans="1:4" ht="9" customHeight="1">
      <c r="A369" s="535">
        <v>605500</v>
      </c>
      <c r="B369" s="534" t="s">
        <v>17071</v>
      </c>
      <c r="C369" s="535" t="s">
        <v>16785</v>
      </c>
      <c r="D369" s="533">
        <v>43662.400000000001</v>
      </c>
    </row>
    <row r="370" spans="1:4" ht="9" customHeight="1">
      <c r="A370" s="535">
        <v>605692</v>
      </c>
      <c r="B370" s="534" t="s">
        <v>17072</v>
      </c>
      <c r="C370" s="535" t="s">
        <v>16785</v>
      </c>
      <c r="D370" s="533">
        <v>52496.29</v>
      </c>
    </row>
    <row r="371" spans="1:4" ht="9" customHeight="1">
      <c r="A371" s="535">
        <v>605501</v>
      </c>
      <c r="B371" s="534" t="s">
        <v>17073</v>
      </c>
      <c r="C371" s="535" t="s">
        <v>16785</v>
      </c>
      <c r="D371" s="533">
        <v>52218.13</v>
      </c>
    </row>
    <row r="372" spans="1:4" ht="9" customHeight="1">
      <c r="A372" s="535">
        <v>605693</v>
      </c>
      <c r="B372" s="534" t="s">
        <v>17074</v>
      </c>
      <c r="C372" s="535" t="s">
        <v>16785</v>
      </c>
      <c r="D372" s="533">
        <v>55892.55</v>
      </c>
    </row>
    <row r="373" spans="1:4" ht="9" customHeight="1">
      <c r="A373" s="535">
        <v>605502</v>
      </c>
      <c r="B373" s="534" t="s">
        <v>17075</v>
      </c>
      <c r="C373" s="535" t="s">
        <v>16785</v>
      </c>
      <c r="D373" s="533">
        <v>55602.93</v>
      </c>
    </row>
    <row r="374" spans="1:4" ht="9" customHeight="1">
      <c r="A374" s="535">
        <v>605694</v>
      </c>
      <c r="B374" s="534" t="s">
        <v>17076</v>
      </c>
      <c r="C374" s="535" t="s">
        <v>16785</v>
      </c>
      <c r="D374" s="533">
        <v>59362.84</v>
      </c>
    </row>
    <row r="375" spans="1:4" ht="9" customHeight="1">
      <c r="A375" s="535">
        <v>605503</v>
      </c>
      <c r="B375" s="534" t="s">
        <v>17077</v>
      </c>
      <c r="C375" s="535" t="s">
        <v>16785</v>
      </c>
      <c r="D375" s="533">
        <v>59060.13</v>
      </c>
    </row>
    <row r="376" spans="1:4" ht="18" customHeight="1">
      <c r="A376" s="535">
        <v>606433</v>
      </c>
      <c r="B376" s="534" t="s">
        <v>17078</v>
      </c>
      <c r="C376" s="535" t="s">
        <v>16785</v>
      </c>
      <c r="D376" s="533">
        <v>8802.2000000000007</v>
      </c>
    </row>
    <row r="377" spans="1:4" ht="18" customHeight="1">
      <c r="A377" s="535">
        <v>606343</v>
      </c>
      <c r="B377" s="534" t="s">
        <v>17079</v>
      </c>
      <c r="C377" s="535" t="s">
        <v>16785</v>
      </c>
      <c r="D377" s="533">
        <v>8719.4599999999991</v>
      </c>
    </row>
    <row r="378" spans="1:4" ht="18" customHeight="1">
      <c r="A378" s="535">
        <v>606434</v>
      </c>
      <c r="B378" s="534" t="s">
        <v>17080</v>
      </c>
      <c r="C378" s="535" t="s">
        <v>16785</v>
      </c>
      <c r="D378" s="533">
        <v>9734.73</v>
      </c>
    </row>
    <row r="379" spans="1:4" ht="18" customHeight="1">
      <c r="A379" s="535">
        <v>606344</v>
      </c>
      <c r="B379" s="534" t="s">
        <v>17081</v>
      </c>
      <c r="C379" s="535" t="s">
        <v>16785</v>
      </c>
      <c r="D379" s="533">
        <v>9646.3700000000008</v>
      </c>
    </row>
    <row r="380" spans="1:4" ht="18" customHeight="1">
      <c r="A380" s="535">
        <v>606435</v>
      </c>
      <c r="B380" s="534" t="s">
        <v>17082</v>
      </c>
      <c r="C380" s="535" t="s">
        <v>16785</v>
      </c>
      <c r="D380" s="533">
        <v>10638.9</v>
      </c>
    </row>
    <row r="381" spans="1:4" ht="18" customHeight="1">
      <c r="A381" s="535">
        <v>606345</v>
      </c>
      <c r="B381" s="534" t="s">
        <v>17083</v>
      </c>
      <c r="C381" s="535" t="s">
        <v>16785</v>
      </c>
      <c r="D381" s="533">
        <v>10546.34</v>
      </c>
    </row>
    <row r="382" spans="1:4" ht="18" customHeight="1">
      <c r="A382" s="535">
        <v>606436</v>
      </c>
      <c r="B382" s="534" t="s">
        <v>17084</v>
      </c>
      <c r="C382" s="535" t="s">
        <v>16785</v>
      </c>
      <c r="D382" s="533">
        <v>11313.35</v>
      </c>
    </row>
    <row r="383" spans="1:4" ht="18" customHeight="1">
      <c r="A383" s="535">
        <v>606346</v>
      </c>
      <c r="B383" s="534" t="s">
        <v>17085</v>
      </c>
      <c r="C383" s="535" t="s">
        <v>16785</v>
      </c>
      <c r="D383" s="533">
        <v>11213.78</v>
      </c>
    </row>
    <row r="384" spans="1:4" ht="18" customHeight="1">
      <c r="A384" s="535">
        <v>606437</v>
      </c>
      <c r="B384" s="534" t="s">
        <v>17086</v>
      </c>
      <c r="C384" s="535" t="s">
        <v>16785</v>
      </c>
      <c r="D384" s="533">
        <v>12242.76</v>
      </c>
    </row>
    <row r="385" spans="1:4" ht="18" customHeight="1">
      <c r="A385" s="535">
        <v>606347</v>
      </c>
      <c r="B385" s="534" t="s">
        <v>17087</v>
      </c>
      <c r="C385" s="535" t="s">
        <v>16785</v>
      </c>
      <c r="D385" s="533">
        <v>12138.98</v>
      </c>
    </row>
    <row r="386" spans="1:4" ht="18" customHeight="1">
      <c r="A386" s="535">
        <v>606438</v>
      </c>
      <c r="B386" s="534" t="s">
        <v>17088</v>
      </c>
      <c r="C386" s="535" t="s">
        <v>16785</v>
      </c>
      <c r="D386" s="533">
        <v>12568.88</v>
      </c>
    </row>
    <row r="387" spans="1:4" ht="18" customHeight="1">
      <c r="A387" s="535">
        <v>606348</v>
      </c>
      <c r="B387" s="534" t="s">
        <v>17089</v>
      </c>
      <c r="C387" s="535" t="s">
        <v>16785</v>
      </c>
      <c r="D387" s="533">
        <v>12463.69</v>
      </c>
    </row>
    <row r="388" spans="1:4" ht="18" customHeight="1">
      <c r="A388" s="535">
        <v>606439</v>
      </c>
      <c r="B388" s="534" t="s">
        <v>17090</v>
      </c>
      <c r="C388" s="535" t="s">
        <v>16785</v>
      </c>
      <c r="D388" s="533">
        <v>13254.3</v>
      </c>
    </row>
    <row r="389" spans="1:4" ht="18" customHeight="1">
      <c r="A389" s="535">
        <v>606349</v>
      </c>
      <c r="B389" s="534" t="s">
        <v>17091</v>
      </c>
      <c r="C389" s="535" t="s">
        <v>16785</v>
      </c>
      <c r="D389" s="533">
        <v>13114.05</v>
      </c>
    </row>
    <row r="390" spans="1:4" ht="18" customHeight="1">
      <c r="A390" s="535">
        <v>606440</v>
      </c>
      <c r="B390" s="534" t="s">
        <v>17092</v>
      </c>
      <c r="C390" s="535" t="s">
        <v>16785</v>
      </c>
      <c r="D390" s="533">
        <v>13864.71</v>
      </c>
    </row>
    <row r="391" spans="1:4" ht="18" customHeight="1">
      <c r="A391" s="535">
        <v>606350</v>
      </c>
      <c r="B391" s="534" t="s">
        <v>17093</v>
      </c>
      <c r="C391" s="535" t="s">
        <v>16785</v>
      </c>
      <c r="D391" s="533">
        <v>13718.85</v>
      </c>
    </row>
    <row r="392" spans="1:4" ht="18" customHeight="1">
      <c r="A392" s="535">
        <v>606441</v>
      </c>
      <c r="B392" s="534" t="s">
        <v>17094</v>
      </c>
      <c r="C392" s="535" t="s">
        <v>16785</v>
      </c>
      <c r="D392" s="533">
        <v>14526.01</v>
      </c>
    </row>
    <row r="393" spans="1:4" ht="18" customHeight="1">
      <c r="A393" s="535">
        <v>606351</v>
      </c>
      <c r="B393" s="534" t="s">
        <v>17095</v>
      </c>
      <c r="C393" s="535" t="s">
        <v>16785</v>
      </c>
      <c r="D393" s="533">
        <v>14375.94</v>
      </c>
    </row>
    <row r="394" spans="1:4" ht="18" customHeight="1">
      <c r="A394" s="535">
        <v>606442</v>
      </c>
      <c r="B394" s="534" t="s">
        <v>17096</v>
      </c>
      <c r="C394" s="535" t="s">
        <v>16785</v>
      </c>
      <c r="D394" s="533">
        <v>15157.92</v>
      </c>
    </row>
    <row r="395" spans="1:4" ht="18" customHeight="1">
      <c r="A395" s="535">
        <v>606352</v>
      </c>
      <c r="B395" s="534" t="s">
        <v>17097</v>
      </c>
      <c r="C395" s="535" t="s">
        <v>16785</v>
      </c>
      <c r="D395" s="533">
        <v>15002.24</v>
      </c>
    </row>
    <row r="396" spans="1:4" ht="18" customHeight="1">
      <c r="A396" s="535">
        <v>606443</v>
      </c>
      <c r="B396" s="534" t="s">
        <v>17098</v>
      </c>
      <c r="C396" s="535" t="s">
        <v>16785</v>
      </c>
      <c r="D396" s="533">
        <v>16068.95</v>
      </c>
    </row>
    <row r="397" spans="1:4" ht="18" customHeight="1">
      <c r="A397" s="535">
        <v>606353</v>
      </c>
      <c r="B397" s="534" t="s">
        <v>17099</v>
      </c>
      <c r="C397" s="535" t="s">
        <v>16785</v>
      </c>
      <c r="D397" s="533">
        <v>15909.07</v>
      </c>
    </row>
    <row r="398" spans="1:4" ht="18" customHeight="1">
      <c r="A398" s="535">
        <v>606444</v>
      </c>
      <c r="B398" s="534" t="s">
        <v>17100</v>
      </c>
      <c r="C398" s="535" t="s">
        <v>16785</v>
      </c>
      <c r="D398" s="533">
        <v>16770.580000000002</v>
      </c>
    </row>
    <row r="399" spans="1:4" ht="18" customHeight="1">
      <c r="A399" s="535">
        <v>606354</v>
      </c>
      <c r="B399" s="534" t="s">
        <v>17101</v>
      </c>
      <c r="C399" s="535" t="s">
        <v>16785</v>
      </c>
      <c r="D399" s="533">
        <v>16605.080000000002</v>
      </c>
    </row>
    <row r="400" spans="1:4" ht="18" customHeight="1">
      <c r="A400" s="535">
        <v>606445</v>
      </c>
      <c r="B400" s="534" t="s">
        <v>17102</v>
      </c>
      <c r="C400" s="535" t="s">
        <v>16785</v>
      </c>
      <c r="D400" s="533">
        <v>17425.68</v>
      </c>
    </row>
    <row r="401" spans="1:4" ht="18" customHeight="1">
      <c r="A401" s="535">
        <v>606355</v>
      </c>
      <c r="B401" s="534" t="s">
        <v>17103</v>
      </c>
      <c r="C401" s="535" t="s">
        <v>16785</v>
      </c>
      <c r="D401" s="533">
        <v>17257.38</v>
      </c>
    </row>
    <row r="402" spans="1:4" ht="18" customHeight="1">
      <c r="A402" s="535">
        <v>606446</v>
      </c>
      <c r="B402" s="534" t="s">
        <v>17104</v>
      </c>
      <c r="C402" s="535" t="s">
        <v>16785</v>
      </c>
      <c r="D402" s="533">
        <v>18060.189999999999</v>
      </c>
    </row>
    <row r="403" spans="1:4" ht="18" customHeight="1">
      <c r="A403" s="535">
        <v>606356</v>
      </c>
      <c r="B403" s="534" t="s">
        <v>17105</v>
      </c>
      <c r="C403" s="535" t="s">
        <v>16785</v>
      </c>
      <c r="D403" s="533">
        <v>17887.68</v>
      </c>
    </row>
    <row r="404" spans="1:4" ht="18" customHeight="1">
      <c r="A404" s="535">
        <v>606447</v>
      </c>
      <c r="B404" s="534" t="s">
        <v>17106</v>
      </c>
      <c r="C404" s="535" t="s">
        <v>16785</v>
      </c>
      <c r="D404" s="533">
        <v>18765.78</v>
      </c>
    </row>
    <row r="405" spans="1:4" ht="18" customHeight="1">
      <c r="A405" s="535">
        <v>606357</v>
      </c>
      <c r="B405" s="534" t="s">
        <v>17107</v>
      </c>
      <c r="C405" s="535" t="s">
        <v>16785</v>
      </c>
      <c r="D405" s="533">
        <v>18556.34</v>
      </c>
    </row>
    <row r="406" spans="1:4" ht="18" customHeight="1">
      <c r="A406" s="535">
        <v>606448</v>
      </c>
      <c r="B406" s="534" t="s">
        <v>17108</v>
      </c>
      <c r="C406" s="535" t="s">
        <v>16785</v>
      </c>
      <c r="D406" s="533">
        <v>19745.71</v>
      </c>
    </row>
    <row r="407" spans="1:4" ht="18" customHeight="1">
      <c r="A407" s="535">
        <v>606358</v>
      </c>
      <c r="B407" s="534" t="s">
        <v>17109</v>
      </c>
      <c r="C407" s="535" t="s">
        <v>16785</v>
      </c>
      <c r="D407" s="533">
        <v>19529.72</v>
      </c>
    </row>
    <row r="408" spans="1:4" ht="18" customHeight="1">
      <c r="A408" s="535">
        <v>606449</v>
      </c>
      <c r="B408" s="534" t="s">
        <v>17110</v>
      </c>
      <c r="C408" s="535" t="s">
        <v>16785</v>
      </c>
      <c r="D408" s="533">
        <v>24314.92</v>
      </c>
    </row>
    <row r="409" spans="1:4" ht="18" customHeight="1">
      <c r="A409" s="535">
        <v>606359</v>
      </c>
      <c r="B409" s="534" t="s">
        <v>17111</v>
      </c>
      <c r="C409" s="535" t="s">
        <v>16785</v>
      </c>
      <c r="D409" s="533">
        <v>24092.39</v>
      </c>
    </row>
    <row r="410" spans="1:4" ht="18" customHeight="1">
      <c r="A410" s="535">
        <v>606450</v>
      </c>
      <c r="B410" s="534" t="s">
        <v>17112</v>
      </c>
      <c r="C410" s="535" t="s">
        <v>16785</v>
      </c>
      <c r="D410" s="533">
        <v>25268.77</v>
      </c>
    </row>
    <row r="411" spans="1:4" ht="18" customHeight="1">
      <c r="A411" s="535">
        <v>606360</v>
      </c>
      <c r="B411" s="534" t="s">
        <v>17113</v>
      </c>
      <c r="C411" s="535" t="s">
        <v>16785</v>
      </c>
      <c r="D411" s="533">
        <v>25038.06</v>
      </c>
    </row>
    <row r="412" spans="1:4" ht="18" customHeight="1">
      <c r="A412" s="535">
        <v>606451</v>
      </c>
      <c r="B412" s="534" t="s">
        <v>17114</v>
      </c>
      <c r="C412" s="535" t="s">
        <v>16785</v>
      </c>
      <c r="D412" s="533">
        <v>26083.18</v>
      </c>
    </row>
    <row r="413" spans="1:4" ht="18" customHeight="1">
      <c r="A413" s="535">
        <v>606361</v>
      </c>
      <c r="B413" s="534" t="s">
        <v>17115</v>
      </c>
      <c r="C413" s="535" t="s">
        <v>16785</v>
      </c>
      <c r="D413" s="533">
        <v>25845.919999999998</v>
      </c>
    </row>
    <row r="414" spans="1:4" ht="18" customHeight="1">
      <c r="A414" s="535">
        <v>606452</v>
      </c>
      <c r="B414" s="534" t="s">
        <v>17116</v>
      </c>
      <c r="C414" s="535" t="s">
        <v>16785</v>
      </c>
      <c r="D414" s="533">
        <v>29699.95</v>
      </c>
    </row>
    <row r="415" spans="1:4" ht="18" customHeight="1">
      <c r="A415" s="535">
        <v>606362</v>
      </c>
      <c r="B415" s="534" t="s">
        <v>17117</v>
      </c>
      <c r="C415" s="535" t="s">
        <v>16785</v>
      </c>
      <c r="D415" s="533">
        <v>29456.15</v>
      </c>
    </row>
    <row r="416" spans="1:4" ht="18" customHeight="1">
      <c r="A416" s="535">
        <v>606453</v>
      </c>
      <c r="B416" s="534" t="s">
        <v>17118</v>
      </c>
      <c r="C416" s="535" t="s">
        <v>16785</v>
      </c>
      <c r="D416" s="533">
        <v>30161.67</v>
      </c>
    </row>
    <row r="417" spans="1:4" ht="18" customHeight="1">
      <c r="A417" s="535">
        <v>606363</v>
      </c>
      <c r="B417" s="534" t="s">
        <v>17119</v>
      </c>
      <c r="C417" s="535" t="s">
        <v>16785</v>
      </c>
      <c r="D417" s="533">
        <v>29912.959999999999</v>
      </c>
    </row>
    <row r="418" spans="1:4" ht="18" customHeight="1">
      <c r="A418" s="535">
        <v>606454</v>
      </c>
      <c r="B418" s="534" t="s">
        <v>17120</v>
      </c>
      <c r="C418" s="535" t="s">
        <v>16785</v>
      </c>
      <c r="D418" s="533">
        <v>35976.050000000003</v>
      </c>
    </row>
    <row r="419" spans="1:4" ht="18" customHeight="1">
      <c r="A419" s="535">
        <v>606364</v>
      </c>
      <c r="B419" s="534" t="s">
        <v>17121</v>
      </c>
      <c r="C419" s="535" t="s">
        <v>16785</v>
      </c>
      <c r="D419" s="533">
        <v>35720.800000000003</v>
      </c>
    </row>
    <row r="420" spans="1:4" ht="18" customHeight="1">
      <c r="A420" s="535">
        <v>606455</v>
      </c>
      <c r="B420" s="534" t="s">
        <v>17122</v>
      </c>
      <c r="C420" s="535" t="s">
        <v>16785</v>
      </c>
      <c r="D420" s="533">
        <v>36564.79</v>
      </c>
    </row>
    <row r="421" spans="1:4" ht="18" customHeight="1">
      <c r="A421" s="535">
        <v>606365</v>
      </c>
      <c r="B421" s="534" t="s">
        <v>17123</v>
      </c>
      <c r="C421" s="535" t="s">
        <v>16785</v>
      </c>
      <c r="D421" s="533">
        <v>36306.26</v>
      </c>
    </row>
    <row r="422" spans="1:4" ht="18" customHeight="1">
      <c r="A422" s="535">
        <v>606456</v>
      </c>
      <c r="B422" s="534" t="s">
        <v>17124</v>
      </c>
      <c r="C422" s="535" t="s">
        <v>16785</v>
      </c>
      <c r="D422" s="533">
        <v>37967.370000000003</v>
      </c>
    </row>
    <row r="423" spans="1:4" ht="18" customHeight="1">
      <c r="A423" s="535">
        <v>606366</v>
      </c>
      <c r="B423" s="534" t="s">
        <v>17125</v>
      </c>
      <c r="C423" s="535" t="s">
        <v>16785</v>
      </c>
      <c r="D423" s="533">
        <v>37702.300000000003</v>
      </c>
    </row>
    <row r="424" spans="1:4" ht="18" customHeight="1">
      <c r="A424" s="535">
        <v>606457</v>
      </c>
      <c r="B424" s="534" t="s">
        <v>17126</v>
      </c>
      <c r="C424" s="535" t="s">
        <v>16785</v>
      </c>
      <c r="D424" s="533">
        <v>38592.959999999999</v>
      </c>
    </row>
    <row r="425" spans="1:4" ht="18" customHeight="1">
      <c r="A425" s="535">
        <v>606367</v>
      </c>
      <c r="B425" s="534" t="s">
        <v>17127</v>
      </c>
      <c r="C425" s="535" t="s">
        <v>16785</v>
      </c>
      <c r="D425" s="533">
        <v>38322.980000000003</v>
      </c>
    </row>
    <row r="426" spans="1:4" ht="18" customHeight="1">
      <c r="A426" s="535">
        <v>606458</v>
      </c>
      <c r="B426" s="534" t="s">
        <v>17128</v>
      </c>
      <c r="C426" s="535" t="s">
        <v>16785</v>
      </c>
      <c r="D426" s="533">
        <v>52388.57</v>
      </c>
    </row>
    <row r="427" spans="1:4" ht="18" customHeight="1">
      <c r="A427" s="535">
        <v>606368</v>
      </c>
      <c r="B427" s="534" t="s">
        <v>17129</v>
      </c>
      <c r="C427" s="535" t="s">
        <v>16785</v>
      </c>
      <c r="D427" s="533">
        <v>52113.68</v>
      </c>
    </row>
    <row r="428" spans="1:4" ht="18" customHeight="1">
      <c r="A428" s="535">
        <v>606459</v>
      </c>
      <c r="B428" s="534" t="s">
        <v>17130</v>
      </c>
      <c r="C428" s="535" t="s">
        <v>16785</v>
      </c>
      <c r="D428" s="533">
        <v>54561.74</v>
      </c>
    </row>
    <row r="429" spans="1:4" ht="18" customHeight="1">
      <c r="A429" s="535">
        <v>606369</v>
      </c>
      <c r="B429" s="534" t="s">
        <v>17131</v>
      </c>
      <c r="C429" s="535" t="s">
        <v>16785</v>
      </c>
      <c r="D429" s="533">
        <v>54280.3</v>
      </c>
    </row>
    <row r="430" spans="1:4" ht="18" customHeight="1">
      <c r="A430" s="535">
        <v>606479</v>
      </c>
      <c r="B430" s="534" t="s">
        <v>17132</v>
      </c>
      <c r="C430" s="535" t="s">
        <v>16785</v>
      </c>
      <c r="D430" s="533">
        <v>12377.71</v>
      </c>
    </row>
    <row r="431" spans="1:4" ht="18" customHeight="1">
      <c r="A431" s="535">
        <v>606460</v>
      </c>
      <c r="B431" s="534" t="s">
        <v>17133</v>
      </c>
      <c r="C431" s="535" t="s">
        <v>16785</v>
      </c>
      <c r="D431" s="533">
        <v>12272.99</v>
      </c>
    </row>
    <row r="432" spans="1:4" ht="18" customHeight="1">
      <c r="A432" s="535">
        <v>606480</v>
      </c>
      <c r="B432" s="534" t="s">
        <v>17134</v>
      </c>
      <c r="C432" s="535" t="s">
        <v>16785</v>
      </c>
      <c r="D432" s="533">
        <v>16119.4</v>
      </c>
    </row>
    <row r="433" spans="1:4" ht="18" customHeight="1">
      <c r="A433" s="535">
        <v>606461</v>
      </c>
      <c r="B433" s="534" t="s">
        <v>17135</v>
      </c>
      <c r="C433" s="535" t="s">
        <v>16785</v>
      </c>
      <c r="D433" s="533">
        <v>15991.78</v>
      </c>
    </row>
    <row r="434" spans="1:4" ht="18" customHeight="1">
      <c r="A434" s="535">
        <v>606481</v>
      </c>
      <c r="B434" s="534" t="s">
        <v>17136</v>
      </c>
      <c r="C434" s="535" t="s">
        <v>16785</v>
      </c>
      <c r="D434" s="533">
        <v>18762.8</v>
      </c>
    </row>
    <row r="435" spans="1:4" ht="18" customHeight="1">
      <c r="A435" s="535">
        <v>606462</v>
      </c>
      <c r="B435" s="534" t="s">
        <v>17137</v>
      </c>
      <c r="C435" s="535" t="s">
        <v>16785</v>
      </c>
      <c r="D435" s="533">
        <v>18576.27</v>
      </c>
    </row>
    <row r="436" spans="1:4" ht="18" customHeight="1">
      <c r="A436" s="535">
        <v>606482</v>
      </c>
      <c r="B436" s="534" t="s">
        <v>17138</v>
      </c>
      <c r="C436" s="535" t="s">
        <v>16785</v>
      </c>
      <c r="D436" s="533">
        <v>19740.240000000002</v>
      </c>
    </row>
    <row r="437" spans="1:4" ht="18" customHeight="1">
      <c r="A437" s="535">
        <v>606463</v>
      </c>
      <c r="B437" s="534" t="s">
        <v>17139</v>
      </c>
      <c r="C437" s="535" t="s">
        <v>16785</v>
      </c>
      <c r="D437" s="533">
        <v>19547.16</v>
      </c>
    </row>
    <row r="438" spans="1:4" ht="18" customHeight="1">
      <c r="A438" s="535">
        <v>606483</v>
      </c>
      <c r="B438" s="534" t="s">
        <v>17140</v>
      </c>
      <c r="C438" s="535" t="s">
        <v>16785</v>
      </c>
      <c r="D438" s="533">
        <v>20217.419999999998</v>
      </c>
    </row>
    <row r="439" spans="1:4" ht="18" customHeight="1">
      <c r="A439" s="535">
        <v>606464</v>
      </c>
      <c r="B439" s="534" t="s">
        <v>17141</v>
      </c>
      <c r="C439" s="535" t="s">
        <v>16785</v>
      </c>
      <c r="D439" s="533">
        <v>20021.07</v>
      </c>
    </row>
    <row r="440" spans="1:4" ht="18" customHeight="1">
      <c r="A440" s="535">
        <v>606484</v>
      </c>
      <c r="B440" s="534" t="s">
        <v>17142</v>
      </c>
      <c r="C440" s="535" t="s">
        <v>16785</v>
      </c>
      <c r="D440" s="533">
        <v>20918.84</v>
      </c>
    </row>
    <row r="441" spans="1:4" ht="18" customHeight="1">
      <c r="A441" s="535">
        <v>606465</v>
      </c>
      <c r="B441" s="534" t="s">
        <v>17143</v>
      </c>
      <c r="C441" s="535" t="s">
        <v>16785</v>
      </c>
      <c r="D441" s="533">
        <v>20715.95</v>
      </c>
    </row>
    <row r="442" spans="1:4" ht="18" customHeight="1">
      <c r="A442" s="535">
        <v>606485</v>
      </c>
      <c r="B442" s="534" t="s">
        <v>17144</v>
      </c>
      <c r="C442" s="535" t="s">
        <v>16785</v>
      </c>
      <c r="D442" s="533">
        <v>21590.25</v>
      </c>
    </row>
    <row r="443" spans="1:4" ht="18" customHeight="1">
      <c r="A443" s="535">
        <v>606466</v>
      </c>
      <c r="B443" s="534" t="s">
        <v>17145</v>
      </c>
      <c r="C443" s="535" t="s">
        <v>16785</v>
      </c>
      <c r="D443" s="533">
        <v>21385.72</v>
      </c>
    </row>
    <row r="444" spans="1:4" ht="18" customHeight="1">
      <c r="A444" s="535">
        <v>606486</v>
      </c>
      <c r="B444" s="534" t="s">
        <v>17146</v>
      </c>
      <c r="C444" s="535" t="s">
        <v>16785</v>
      </c>
      <c r="D444" s="533">
        <v>22531.83</v>
      </c>
    </row>
    <row r="445" spans="1:4" ht="18" customHeight="1">
      <c r="A445" s="535">
        <v>606467</v>
      </c>
      <c r="B445" s="534" t="s">
        <v>17147</v>
      </c>
      <c r="C445" s="535" t="s">
        <v>16785</v>
      </c>
      <c r="D445" s="533">
        <v>22322.39</v>
      </c>
    </row>
    <row r="446" spans="1:4" ht="18" customHeight="1">
      <c r="A446" s="535">
        <v>606487</v>
      </c>
      <c r="B446" s="534" t="s">
        <v>17148</v>
      </c>
      <c r="C446" s="535" t="s">
        <v>16785</v>
      </c>
      <c r="D446" s="533">
        <v>23188.95</v>
      </c>
    </row>
    <row r="447" spans="1:4" ht="18" customHeight="1">
      <c r="A447" s="535">
        <v>606468</v>
      </c>
      <c r="B447" s="534" t="s">
        <v>17149</v>
      </c>
      <c r="C447" s="535" t="s">
        <v>16785</v>
      </c>
      <c r="D447" s="533">
        <v>22976.240000000002</v>
      </c>
    </row>
    <row r="448" spans="1:4" ht="18" customHeight="1">
      <c r="A448" s="535">
        <v>606488</v>
      </c>
      <c r="B448" s="534" t="s">
        <v>17150</v>
      </c>
      <c r="C448" s="535" t="s">
        <v>16785</v>
      </c>
      <c r="D448" s="533">
        <v>28656.89</v>
      </c>
    </row>
    <row r="449" spans="1:4" ht="18" customHeight="1">
      <c r="A449" s="535">
        <v>606469</v>
      </c>
      <c r="B449" s="534" t="s">
        <v>17151</v>
      </c>
      <c r="C449" s="535" t="s">
        <v>16785</v>
      </c>
      <c r="D449" s="533">
        <v>28437.63</v>
      </c>
    </row>
    <row r="450" spans="1:4" ht="18" customHeight="1">
      <c r="A450" s="535">
        <v>606489</v>
      </c>
      <c r="B450" s="534" t="s">
        <v>17152</v>
      </c>
      <c r="C450" s="535" t="s">
        <v>16785</v>
      </c>
      <c r="D450" s="533">
        <v>30251.89</v>
      </c>
    </row>
    <row r="451" spans="1:4" ht="18" customHeight="1">
      <c r="A451" s="535">
        <v>606470</v>
      </c>
      <c r="B451" s="534" t="s">
        <v>17153</v>
      </c>
      <c r="C451" s="535" t="s">
        <v>16785</v>
      </c>
      <c r="D451" s="533">
        <v>30029.360000000001</v>
      </c>
    </row>
    <row r="452" spans="1:4" ht="18" customHeight="1">
      <c r="A452" s="535">
        <v>606490</v>
      </c>
      <c r="B452" s="534" t="s">
        <v>17154</v>
      </c>
      <c r="C452" s="535" t="s">
        <v>16785</v>
      </c>
      <c r="D452" s="533">
        <v>31148.71</v>
      </c>
    </row>
    <row r="453" spans="1:4" ht="18" customHeight="1">
      <c r="A453" s="535">
        <v>606471</v>
      </c>
      <c r="B453" s="534" t="s">
        <v>17155</v>
      </c>
      <c r="C453" s="535" t="s">
        <v>16785</v>
      </c>
      <c r="D453" s="533">
        <v>30919.64</v>
      </c>
    </row>
    <row r="454" spans="1:4" ht="18" customHeight="1">
      <c r="A454" s="535">
        <v>606491</v>
      </c>
      <c r="B454" s="534" t="s">
        <v>17156</v>
      </c>
      <c r="C454" s="535" t="s">
        <v>16785</v>
      </c>
      <c r="D454" s="533">
        <v>32025.95</v>
      </c>
    </row>
    <row r="455" spans="1:4" ht="18" customHeight="1">
      <c r="A455" s="535">
        <v>606472</v>
      </c>
      <c r="B455" s="534" t="s">
        <v>17157</v>
      </c>
      <c r="C455" s="535" t="s">
        <v>16785</v>
      </c>
      <c r="D455" s="533">
        <v>31791.97</v>
      </c>
    </row>
    <row r="456" spans="1:4" ht="18" customHeight="1">
      <c r="A456" s="535">
        <v>606492</v>
      </c>
      <c r="B456" s="534" t="s">
        <v>17158</v>
      </c>
      <c r="C456" s="535" t="s">
        <v>16785</v>
      </c>
      <c r="D456" s="533">
        <v>32721.4</v>
      </c>
    </row>
    <row r="457" spans="1:4" ht="18" customHeight="1">
      <c r="A457" s="535">
        <v>606473</v>
      </c>
      <c r="B457" s="534" t="s">
        <v>17159</v>
      </c>
      <c r="C457" s="535" t="s">
        <v>16785</v>
      </c>
      <c r="D457" s="533">
        <v>32484.14</v>
      </c>
    </row>
    <row r="458" spans="1:4" ht="18" customHeight="1">
      <c r="A458" s="535">
        <v>606493</v>
      </c>
      <c r="B458" s="534" t="s">
        <v>17160</v>
      </c>
      <c r="C458" s="535" t="s">
        <v>16785</v>
      </c>
      <c r="D458" s="533">
        <v>34518.14</v>
      </c>
    </row>
    <row r="459" spans="1:4" ht="18" customHeight="1">
      <c r="A459" s="535">
        <v>606474</v>
      </c>
      <c r="B459" s="534" t="s">
        <v>17161</v>
      </c>
      <c r="C459" s="535" t="s">
        <v>16785</v>
      </c>
      <c r="D459" s="533">
        <v>34279.25</v>
      </c>
    </row>
    <row r="460" spans="1:4" ht="18" customHeight="1">
      <c r="A460" s="535">
        <v>606494</v>
      </c>
      <c r="B460" s="534" t="s">
        <v>17162</v>
      </c>
      <c r="C460" s="535" t="s">
        <v>16785</v>
      </c>
      <c r="D460" s="533">
        <v>39936.769999999997</v>
      </c>
    </row>
    <row r="461" spans="1:4" ht="18" customHeight="1">
      <c r="A461" s="535">
        <v>606475</v>
      </c>
      <c r="B461" s="534" t="s">
        <v>17163</v>
      </c>
      <c r="C461" s="535" t="s">
        <v>16785</v>
      </c>
      <c r="D461" s="533">
        <v>39686.42</v>
      </c>
    </row>
    <row r="462" spans="1:4" ht="18" customHeight="1">
      <c r="A462" s="535">
        <v>606495</v>
      </c>
      <c r="B462" s="534" t="s">
        <v>17164</v>
      </c>
      <c r="C462" s="535" t="s">
        <v>16785</v>
      </c>
      <c r="D462" s="533">
        <v>46951.62</v>
      </c>
    </row>
    <row r="463" spans="1:4" ht="18" customHeight="1">
      <c r="A463" s="535">
        <v>606476</v>
      </c>
      <c r="B463" s="534" t="s">
        <v>17165</v>
      </c>
      <c r="C463" s="535" t="s">
        <v>16785</v>
      </c>
      <c r="D463" s="533">
        <v>46694.73</v>
      </c>
    </row>
    <row r="464" spans="1:4" ht="18" customHeight="1">
      <c r="A464" s="535">
        <v>606496</v>
      </c>
      <c r="B464" s="534" t="s">
        <v>17166</v>
      </c>
      <c r="C464" s="535" t="s">
        <v>16785</v>
      </c>
      <c r="D464" s="533">
        <v>48077.26</v>
      </c>
    </row>
    <row r="465" spans="1:4" ht="18" customHeight="1">
      <c r="A465" s="535">
        <v>606477</v>
      </c>
      <c r="B465" s="534" t="s">
        <v>17167</v>
      </c>
      <c r="C465" s="535" t="s">
        <v>16785</v>
      </c>
      <c r="D465" s="533">
        <v>47815.46</v>
      </c>
    </row>
    <row r="466" spans="1:4" ht="18" customHeight="1">
      <c r="A466" s="535">
        <v>606497</v>
      </c>
      <c r="B466" s="534" t="s">
        <v>17168</v>
      </c>
      <c r="C466" s="535" t="s">
        <v>16785</v>
      </c>
      <c r="D466" s="533">
        <v>49416.35</v>
      </c>
    </row>
    <row r="467" spans="1:4" ht="18" customHeight="1">
      <c r="A467" s="535">
        <v>606478</v>
      </c>
      <c r="B467" s="534" t="s">
        <v>17169</v>
      </c>
      <c r="C467" s="535" t="s">
        <v>16785</v>
      </c>
      <c r="D467" s="533">
        <v>49146.37</v>
      </c>
    </row>
    <row r="468" spans="1:4" ht="18" customHeight="1">
      <c r="A468" s="535">
        <v>605835</v>
      </c>
      <c r="B468" s="534" t="s">
        <v>17170</v>
      </c>
      <c r="C468" s="535" t="s">
        <v>16785</v>
      </c>
      <c r="D468" s="533">
        <v>7567.67</v>
      </c>
    </row>
    <row r="469" spans="1:4" ht="18" customHeight="1">
      <c r="A469" s="535">
        <v>605571</v>
      </c>
      <c r="B469" s="534" t="s">
        <v>17171</v>
      </c>
      <c r="C469" s="535" t="s">
        <v>16785</v>
      </c>
      <c r="D469" s="533">
        <v>6758.03</v>
      </c>
    </row>
    <row r="470" spans="1:4" ht="18" customHeight="1">
      <c r="A470" s="535">
        <v>605850</v>
      </c>
      <c r="B470" s="534" t="s">
        <v>17172</v>
      </c>
      <c r="C470" s="535" t="s">
        <v>16785</v>
      </c>
      <c r="D470" s="533">
        <v>8093.29</v>
      </c>
    </row>
    <row r="471" spans="1:4" ht="18" customHeight="1">
      <c r="A471" s="535">
        <v>605582</v>
      </c>
      <c r="B471" s="534" t="s">
        <v>17173</v>
      </c>
      <c r="C471" s="535" t="s">
        <v>16785</v>
      </c>
      <c r="D471" s="533">
        <v>7283.65</v>
      </c>
    </row>
    <row r="472" spans="1:4" ht="18" customHeight="1">
      <c r="A472" s="535">
        <v>605889</v>
      </c>
      <c r="B472" s="534" t="s">
        <v>17174</v>
      </c>
      <c r="C472" s="535" t="s">
        <v>16785</v>
      </c>
      <c r="D472" s="533">
        <v>8943.49</v>
      </c>
    </row>
    <row r="473" spans="1:4" ht="18" customHeight="1">
      <c r="A473" s="535">
        <v>605593</v>
      </c>
      <c r="B473" s="534" t="s">
        <v>17175</v>
      </c>
      <c r="C473" s="535" t="s">
        <v>16785</v>
      </c>
      <c r="D473" s="533">
        <v>8133.85</v>
      </c>
    </row>
    <row r="474" spans="1:4" ht="18" customHeight="1">
      <c r="A474" s="535">
        <v>605739</v>
      </c>
      <c r="B474" s="534" t="s">
        <v>17176</v>
      </c>
      <c r="C474" s="535" t="s">
        <v>16785</v>
      </c>
      <c r="D474" s="533">
        <v>7314.34</v>
      </c>
    </row>
    <row r="475" spans="1:4" ht="18" customHeight="1">
      <c r="A475" s="535">
        <v>605504</v>
      </c>
      <c r="B475" s="534" t="s">
        <v>17177</v>
      </c>
      <c r="C475" s="535" t="s">
        <v>16785</v>
      </c>
      <c r="D475" s="533">
        <v>6455.46</v>
      </c>
    </row>
    <row r="476" spans="1:4" ht="18" customHeight="1">
      <c r="A476" s="535">
        <v>605781</v>
      </c>
      <c r="B476" s="534" t="s">
        <v>17178</v>
      </c>
      <c r="C476" s="535" t="s">
        <v>16785</v>
      </c>
      <c r="D476" s="533">
        <v>7839.96</v>
      </c>
    </row>
    <row r="477" spans="1:4" ht="18" customHeight="1">
      <c r="A477" s="535">
        <v>605524</v>
      </c>
      <c r="B477" s="534" t="s">
        <v>17179</v>
      </c>
      <c r="C477" s="535" t="s">
        <v>16785</v>
      </c>
      <c r="D477" s="533">
        <v>6981.08</v>
      </c>
    </row>
    <row r="478" spans="1:4" ht="18" customHeight="1">
      <c r="A478" s="535">
        <v>605815</v>
      </c>
      <c r="B478" s="534" t="s">
        <v>17180</v>
      </c>
      <c r="C478" s="535" t="s">
        <v>16785</v>
      </c>
      <c r="D478" s="533">
        <v>8690.16</v>
      </c>
    </row>
    <row r="479" spans="1:4" ht="18" customHeight="1">
      <c r="A479" s="535">
        <v>605544</v>
      </c>
      <c r="B479" s="534" t="s">
        <v>17181</v>
      </c>
      <c r="C479" s="535" t="s">
        <v>16785</v>
      </c>
      <c r="D479" s="533">
        <v>7831.29</v>
      </c>
    </row>
    <row r="480" spans="1:4" ht="18" customHeight="1">
      <c r="A480" s="535">
        <v>605836</v>
      </c>
      <c r="B480" s="534" t="s">
        <v>17182</v>
      </c>
      <c r="C480" s="535" t="s">
        <v>16785</v>
      </c>
      <c r="D480" s="533">
        <v>8599.0499999999993</v>
      </c>
    </row>
    <row r="481" spans="1:4" ht="18" customHeight="1">
      <c r="A481" s="535">
        <v>605572</v>
      </c>
      <c r="B481" s="534" t="s">
        <v>17183</v>
      </c>
      <c r="C481" s="535" t="s">
        <v>16785</v>
      </c>
      <c r="D481" s="533">
        <v>7724.09</v>
      </c>
    </row>
    <row r="482" spans="1:4" ht="18" customHeight="1">
      <c r="A482" s="535">
        <v>605851</v>
      </c>
      <c r="B482" s="534" t="s">
        <v>17184</v>
      </c>
      <c r="C482" s="535" t="s">
        <v>16785</v>
      </c>
      <c r="D482" s="533">
        <v>9285.58</v>
      </c>
    </row>
    <row r="483" spans="1:4" ht="18" customHeight="1">
      <c r="A483" s="535">
        <v>605583</v>
      </c>
      <c r="B483" s="534" t="s">
        <v>17185</v>
      </c>
      <c r="C483" s="535" t="s">
        <v>16785</v>
      </c>
      <c r="D483" s="533">
        <v>8410.6200000000008</v>
      </c>
    </row>
    <row r="484" spans="1:4" ht="18" customHeight="1">
      <c r="A484" s="535">
        <v>605890</v>
      </c>
      <c r="B484" s="534" t="s">
        <v>17186</v>
      </c>
      <c r="C484" s="535" t="s">
        <v>16785</v>
      </c>
      <c r="D484" s="533">
        <v>10396.049999999999</v>
      </c>
    </row>
    <row r="485" spans="1:4" ht="18" customHeight="1">
      <c r="A485" s="535">
        <v>605594</v>
      </c>
      <c r="B485" s="534" t="s">
        <v>17187</v>
      </c>
      <c r="C485" s="535" t="s">
        <v>16785</v>
      </c>
      <c r="D485" s="533">
        <v>9521.09</v>
      </c>
    </row>
    <row r="486" spans="1:4" ht="18" customHeight="1">
      <c r="A486" s="535">
        <v>605740</v>
      </c>
      <c r="B486" s="534" t="s">
        <v>17188</v>
      </c>
      <c r="C486" s="535" t="s">
        <v>16785</v>
      </c>
      <c r="D486" s="533">
        <v>8313.5300000000007</v>
      </c>
    </row>
    <row r="487" spans="1:4" ht="18" customHeight="1">
      <c r="A487" s="535">
        <v>605505</v>
      </c>
      <c r="B487" s="534" t="s">
        <v>17189</v>
      </c>
      <c r="C487" s="535" t="s">
        <v>16785</v>
      </c>
      <c r="D487" s="533">
        <v>7380.57</v>
      </c>
    </row>
    <row r="488" spans="1:4" ht="18" customHeight="1">
      <c r="A488" s="535">
        <v>605782</v>
      </c>
      <c r="B488" s="534" t="s">
        <v>17190</v>
      </c>
      <c r="C488" s="535" t="s">
        <v>16785</v>
      </c>
      <c r="D488" s="533">
        <v>9000.06</v>
      </c>
    </row>
    <row r="489" spans="1:4" ht="18" customHeight="1">
      <c r="A489" s="535">
        <v>605525</v>
      </c>
      <c r="B489" s="534" t="s">
        <v>17191</v>
      </c>
      <c r="C489" s="535" t="s">
        <v>16785</v>
      </c>
      <c r="D489" s="533">
        <v>8067.09</v>
      </c>
    </row>
    <row r="490" spans="1:4" ht="18" customHeight="1">
      <c r="A490" s="535">
        <v>605816</v>
      </c>
      <c r="B490" s="534" t="s">
        <v>17192</v>
      </c>
      <c r="C490" s="535" t="s">
        <v>16785</v>
      </c>
      <c r="D490" s="533">
        <v>10110.530000000001</v>
      </c>
    </row>
    <row r="491" spans="1:4" ht="18" customHeight="1">
      <c r="A491" s="535">
        <v>605545</v>
      </c>
      <c r="B491" s="534" t="s">
        <v>17193</v>
      </c>
      <c r="C491" s="535" t="s">
        <v>16785</v>
      </c>
      <c r="D491" s="533">
        <v>9177.56</v>
      </c>
    </row>
    <row r="492" spans="1:4" ht="18" customHeight="1">
      <c r="A492" s="535">
        <v>605837</v>
      </c>
      <c r="B492" s="534" t="s">
        <v>17194</v>
      </c>
      <c r="C492" s="535" t="s">
        <v>16785</v>
      </c>
      <c r="D492" s="533">
        <v>10287.57</v>
      </c>
    </row>
    <row r="493" spans="1:4" ht="18" customHeight="1">
      <c r="A493" s="535">
        <v>605573</v>
      </c>
      <c r="B493" s="534" t="s">
        <v>17195</v>
      </c>
      <c r="C493" s="535" t="s">
        <v>16785</v>
      </c>
      <c r="D493" s="533">
        <v>9360.8700000000008</v>
      </c>
    </row>
    <row r="494" spans="1:4" ht="18" customHeight="1">
      <c r="A494" s="535">
        <v>605852</v>
      </c>
      <c r="B494" s="534" t="s">
        <v>17196</v>
      </c>
      <c r="C494" s="535" t="s">
        <v>16785</v>
      </c>
      <c r="D494" s="533">
        <v>11156.45</v>
      </c>
    </row>
    <row r="495" spans="1:4" ht="18" customHeight="1">
      <c r="A495" s="535">
        <v>605584</v>
      </c>
      <c r="B495" s="534" t="s">
        <v>17197</v>
      </c>
      <c r="C495" s="535" t="s">
        <v>16785</v>
      </c>
      <c r="D495" s="533">
        <v>10229.76</v>
      </c>
    </row>
    <row r="496" spans="1:4" ht="18" customHeight="1">
      <c r="A496" s="535">
        <v>605891</v>
      </c>
      <c r="B496" s="534" t="s">
        <v>17198</v>
      </c>
      <c r="C496" s="535" t="s">
        <v>16785</v>
      </c>
      <c r="D496" s="533">
        <v>12561.89</v>
      </c>
    </row>
    <row r="497" spans="1:4" ht="18" customHeight="1">
      <c r="A497" s="535">
        <v>605595</v>
      </c>
      <c r="B497" s="534" t="s">
        <v>17199</v>
      </c>
      <c r="C497" s="535" t="s">
        <v>16785</v>
      </c>
      <c r="D497" s="533">
        <v>11635.2</v>
      </c>
    </row>
    <row r="498" spans="1:4" ht="18" customHeight="1">
      <c r="A498" s="535">
        <v>605741</v>
      </c>
      <c r="B498" s="534" t="s">
        <v>17200</v>
      </c>
      <c r="C498" s="535" t="s">
        <v>16785</v>
      </c>
      <c r="D498" s="533">
        <v>9954.81</v>
      </c>
    </row>
    <row r="499" spans="1:4" ht="18" customHeight="1">
      <c r="A499" s="535">
        <v>605506</v>
      </c>
      <c r="B499" s="534" t="s">
        <v>17201</v>
      </c>
      <c r="C499" s="535" t="s">
        <v>16785</v>
      </c>
      <c r="D499" s="533">
        <v>8954.2999999999993</v>
      </c>
    </row>
    <row r="500" spans="1:4" ht="18" customHeight="1">
      <c r="A500" s="535">
        <v>605783</v>
      </c>
      <c r="B500" s="534" t="s">
        <v>17202</v>
      </c>
      <c r="C500" s="535" t="s">
        <v>16785</v>
      </c>
      <c r="D500" s="533">
        <v>10823.69</v>
      </c>
    </row>
    <row r="501" spans="1:4" ht="18" customHeight="1">
      <c r="A501" s="535">
        <v>605526</v>
      </c>
      <c r="B501" s="534" t="s">
        <v>17203</v>
      </c>
      <c r="C501" s="535" t="s">
        <v>16785</v>
      </c>
      <c r="D501" s="533">
        <v>9823.18</v>
      </c>
    </row>
    <row r="502" spans="1:4" ht="18" customHeight="1">
      <c r="A502" s="535">
        <v>605817</v>
      </c>
      <c r="B502" s="534" t="s">
        <v>17204</v>
      </c>
      <c r="C502" s="535" t="s">
        <v>16785</v>
      </c>
      <c r="D502" s="533">
        <v>12229.13</v>
      </c>
    </row>
    <row r="503" spans="1:4" ht="18" customHeight="1">
      <c r="A503" s="535">
        <v>605546</v>
      </c>
      <c r="B503" s="534" t="s">
        <v>17205</v>
      </c>
      <c r="C503" s="535" t="s">
        <v>16785</v>
      </c>
      <c r="D503" s="533">
        <v>11228.62</v>
      </c>
    </row>
    <row r="504" spans="1:4" ht="18" customHeight="1">
      <c r="A504" s="535">
        <v>605838</v>
      </c>
      <c r="B504" s="534" t="s">
        <v>17206</v>
      </c>
      <c r="C504" s="535" t="s">
        <v>16785</v>
      </c>
      <c r="D504" s="533">
        <v>11722.11</v>
      </c>
    </row>
    <row r="505" spans="1:4" ht="18" customHeight="1">
      <c r="A505" s="535">
        <v>605574</v>
      </c>
      <c r="B505" s="534" t="s">
        <v>17207</v>
      </c>
      <c r="C505" s="535" t="s">
        <v>16785</v>
      </c>
      <c r="D505" s="533">
        <v>10652.37</v>
      </c>
    </row>
    <row r="506" spans="1:4" ht="18" customHeight="1">
      <c r="A506" s="535">
        <v>605853</v>
      </c>
      <c r="B506" s="534" t="s">
        <v>17208</v>
      </c>
      <c r="C506" s="535" t="s">
        <v>16785</v>
      </c>
      <c r="D506" s="533">
        <v>12794.8</v>
      </c>
    </row>
    <row r="507" spans="1:4" ht="18" customHeight="1">
      <c r="A507" s="535">
        <v>605585</v>
      </c>
      <c r="B507" s="534" t="s">
        <v>17209</v>
      </c>
      <c r="C507" s="535" t="s">
        <v>16785</v>
      </c>
      <c r="D507" s="533">
        <v>11725.06</v>
      </c>
    </row>
    <row r="508" spans="1:4" ht="18" customHeight="1">
      <c r="A508" s="535">
        <v>605892</v>
      </c>
      <c r="B508" s="534" t="s">
        <v>17210</v>
      </c>
      <c r="C508" s="535" t="s">
        <v>16785</v>
      </c>
      <c r="D508" s="533">
        <v>14529.91</v>
      </c>
    </row>
    <row r="509" spans="1:4" ht="18" customHeight="1">
      <c r="A509" s="535">
        <v>605596</v>
      </c>
      <c r="B509" s="534" t="s">
        <v>17211</v>
      </c>
      <c r="C509" s="535" t="s">
        <v>16785</v>
      </c>
      <c r="D509" s="533">
        <v>13460.17</v>
      </c>
    </row>
    <row r="510" spans="1:4" ht="18" customHeight="1">
      <c r="A510" s="535">
        <v>605742</v>
      </c>
      <c r="B510" s="534" t="s">
        <v>17212</v>
      </c>
      <c r="C510" s="535" t="s">
        <v>16785</v>
      </c>
      <c r="D510" s="533">
        <v>11342.12</v>
      </c>
    </row>
    <row r="511" spans="1:4" ht="18" customHeight="1">
      <c r="A511" s="535">
        <v>605507</v>
      </c>
      <c r="B511" s="534" t="s">
        <v>17213</v>
      </c>
      <c r="C511" s="535" t="s">
        <v>16785</v>
      </c>
      <c r="D511" s="533">
        <v>10189.07</v>
      </c>
    </row>
    <row r="512" spans="1:4" ht="18" customHeight="1">
      <c r="A512" s="535">
        <v>605784</v>
      </c>
      <c r="B512" s="534" t="s">
        <v>17214</v>
      </c>
      <c r="C512" s="535" t="s">
        <v>16785</v>
      </c>
      <c r="D512" s="533">
        <v>12414.81</v>
      </c>
    </row>
    <row r="513" spans="1:4" ht="18" customHeight="1">
      <c r="A513" s="535">
        <v>605527</v>
      </c>
      <c r="B513" s="534" t="s">
        <v>17215</v>
      </c>
      <c r="C513" s="535" t="s">
        <v>16785</v>
      </c>
      <c r="D513" s="533">
        <v>11261.77</v>
      </c>
    </row>
    <row r="514" spans="1:4" ht="18" customHeight="1">
      <c r="A514" s="535">
        <v>605818</v>
      </c>
      <c r="B514" s="534" t="s">
        <v>17216</v>
      </c>
      <c r="C514" s="535" t="s">
        <v>16785</v>
      </c>
      <c r="D514" s="533">
        <v>14149.93</v>
      </c>
    </row>
    <row r="515" spans="1:4" ht="18" customHeight="1">
      <c r="A515" s="535">
        <v>605547</v>
      </c>
      <c r="B515" s="534" t="s">
        <v>17217</v>
      </c>
      <c r="C515" s="535" t="s">
        <v>16785</v>
      </c>
      <c r="D515" s="533">
        <v>12996.88</v>
      </c>
    </row>
    <row r="516" spans="1:4" ht="18" customHeight="1">
      <c r="A516" s="535">
        <v>605839</v>
      </c>
      <c r="B516" s="534" t="s">
        <v>17218</v>
      </c>
      <c r="C516" s="535" t="s">
        <v>16785</v>
      </c>
      <c r="D516" s="533">
        <v>13281.9</v>
      </c>
    </row>
    <row r="517" spans="1:4" ht="18" customHeight="1">
      <c r="A517" s="535">
        <v>605575</v>
      </c>
      <c r="B517" s="534" t="s">
        <v>17219</v>
      </c>
      <c r="C517" s="535" t="s">
        <v>16785</v>
      </c>
      <c r="D517" s="533">
        <v>12105.76</v>
      </c>
    </row>
    <row r="518" spans="1:4" ht="18" customHeight="1">
      <c r="A518" s="535">
        <v>605854</v>
      </c>
      <c r="B518" s="534" t="s">
        <v>17220</v>
      </c>
      <c r="C518" s="535" t="s">
        <v>16785</v>
      </c>
      <c r="D518" s="533">
        <v>14579.86</v>
      </c>
    </row>
    <row r="519" spans="1:4" ht="18" customHeight="1">
      <c r="A519" s="535">
        <v>605586</v>
      </c>
      <c r="B519" s="534" t="s">
        <v>17221</v>
      </c>
      <c r="C519" s="535" t="s">
        <v>16785</v>
      </c>
      <c r="D519" s="533">
        <v>13403.72</v>
      </c>
    </row>
    <row r="520" spans="1:4" ht="18" customHeight="1">
      <c r="A520" s="535">
        <v>605893</v>
      </c>
      <c r="B520" s="534" t="s">
        <v>17222</v>
      </c>
      <c r="C520" s="535" t="s">
        <v>16785</v>
      </c>
      <c r="D520" s="533">
        <v>16679.349999999999</v>
      </c>
    </row>
    <row r="521" spans="1:4" ht="18" customHeight="1">
      <c r="A521" s="535">
        <v>605597</v>
      </c>
      <c r="B521" s="534" t="s">
        <v>17223</v>
      </c>
      <c r="C521" s="535" t="s">
        <v>16785</v>
      </c>
      <c r="D521" s="533">
        <v>15503.21</v>
      </c>
    </row>
    <row r="522" spans="1:4" ht="18" customHeight="1">
      <c r="A522" s="535">
        <v>605743</v>
      </c>
      <c r="B522" s="534" t="s">
        <v>17224</v>
      </c>
      <c r="C522" s="535" t="s">
        <v>16785</v>
      </c>
      <c r="D522" s="533">
        <v>12863.27</v>
      </c>
    </row>
    <row r="523" spans="1:4" ht="18" customHeight="1">
      <c r="A523" s="535">
        <v>605508</v>
      </c>
      <c r="B523" s="534" t="s">
        <v>17225</v>
      </c>
      <c r="C523" s="535" t="s">
        <v>16785</v>
      </c>
      <c r="D523" s="533">
        <v>11595.19</v>
      </c>
    </row>
    <row r="524" spans="1:4" ht="18" customHeight="1">
      <c r="A524" s="535">
        <v>605785</v>
      </c>
      <c r="B524" s="534" t="s">
        <v>17226</v>
      </c>
      <c r="C524" s="535" t="s">
        <v>16785</v>
      </c>
      <c r="D524" s="533">
        <v>14161.24</v>
      </c>
    </row>
    <row r="525" spans="1:4" ht="18" customHeight="1">
      <c r="A525" s="535">
        <v>605528</v>
      </c>
      <c r="B525" s="534" t="s">
        <v>17227</v>
      </c>
      <c r="C525" s="535" t="s">
        <v>16785</v>
      </c>
      <c r="D525" s="533">
        <v>12893.16</v>
      </c>
    </row>
    <row r="526" spans="1:4" ht="18" customHeight="1">
      <c r="A526" s="535">
        <v>605819</v>
      </c>
      <c r="B526" s="534" t="s">
        <v>17228</v>
      </c>
      <c r="C526" s="535" t="s">
        <v>16785</v>
      </c>
      <c r="D526" s="533">
        <v>16260.73</v>
      </c>
    </row>
    <row r="527" spans="1:4" ht="18" customHeight="1">
      <c r="A527" s="535">
        <v>605548</v>
      </c>
      <c r="B527" s="534" t="s">
        <v>17229</v>
      </c>
      <c r="C527" s="535" t="s">
        <v>16785</v>
      </c>
      <c r="D527" s="533">
        <v>14992.64</v>
      </c>
    </row>
    <row r="528" spans="1:4" ht="18" customHeight="1">
      <c r="A528" s="535">
        <v>605840</v>
      </c>
      <c r="B528" s="534" t="s">
        <v>17230</v>
      </c>
      <c r="C528" s="535" t="s">
        <v>16785</v>
      </c>
      <c r="D528" s="533">
        <v>17111.330000000002</v>
      </c>
    </row>
    <row r="529" spans="1:4" ht="18" customHeight="1">
      <c r="A529" s="535">
        <v>605576</v>
      </c>
      <c r="B529" s="534" t="s">
        <v>17231</v>
      </c>
      <c r="C529" s="535" t="s">
        <v>16785</v>
      </c>
      <c r="D529" s="533">
        <v>13726.44</v>
      </c>
    </row>
    <row r="530" spans="1:4" ht="18" customHeight="1">
      <c r="A530" s="535">
        <v>605855</v>
      </c>
      <c r="B530" s="534" t="s">
        <v>17232</v>
      </c>
      <c r="C530" s="535" t="s">
        <v>16785</v>
      </c>
      <c r="D530" s="533">
        <v>18656.009999999998</v>
      </c>
    </row>
    <row r="531" spans="1:4" ht="18" customHeight="1">
      <c r="A531" s="535">
        <v>605587</v>
      </c>
      <c r="B531" s="534" t="s">
        <v>17233</v>
      </c>
      <c r="C531" s="535" t="s">
        <v>16785</v>
      </c>
      <c r="D531" s="533">
        <v>15271.12</v>
      </c>
    </row>
    <row r="532" spans="1:4" ht="18" customHeight="1">
      <c r="A532" s="535">
        <v>605898</v>
      </c>
      <c r="B532" s="534" t="s">
        <v>17234</v>
      </c>
      <c r="C532" s="535" t="s">
        <v>16785</v>
      </c>
      <c r="D532" s="533">
        <v>21154.57</v>
      </c>
    </row>
    <row r="533" spans="1:4" ht="18" customHeight="1">
      <c r="A533" s="535">
        <v>605598</v>
      </c>
      <c r="B533" s="534" t="s">
        <v>17235</v>
      </c>
      <c r="C533" s="535" t="s">
        <v>16785</v>
      </c>
      <c r="D533" s="533">
        <v>17769.68</v>
      </c>
    </row>
    <row r="534" spans="1:4" ht="18" customHeight="1">
      <c r="A534" s="535">
        <v>605744</v>
      </c>
      <c r="B534" s="534" t="s">
        <v>17236</v>
      </c>
      <c r="C534" s="535" t="s">
        <v>16785</v>
      </c>
      <c r="D534" s="533">
        <v>16229.2</v>
      </c>
    </row>
    <row r="535" spans="1:4" ht="18" customHeight="1">
      <c r="A535" s="535">
        <v>605509</v>
      </c>
      <c r="B535" s="534" t="s">
        <v>17237</v>
      </c>
      <c r="C535" s="535" t="s">
        <v>16785</v>
      </c>
      <c r="D535" s="533">
        <v>13162.28</v>
      </c>
    </row>
    <row r="536" spans="1:4" ht="18" customHeight="1">
      <c r="A536" s="535">
        <v>605787</v>
      </c>
      <c r="B536" s="534" t="s">
        <v>17238</v>
      </c>
      <c r="C536" s="535" t="s">
        <v>16785</v>
      </c>
      <c r="D536" s="533">
        <v>17773.88</v>
      </c>
    </row>
    <row r="537" spans="1:4" ht="18" customHeight="1">
      <c r="A537" s="535">
        <v>605529</v>
      </c>
      <c r="B537" s="534" t="s">
        <v>17239</v>
      </c>
      <c r="C537" s="535" t="s">
        <v>16785</v>
      </c>
      <c r="D537" s="533">
        <v>14706.96</v>
      </c>
    </row>
    <row r="538" spans="1:4" ht="18" customHeight="1">
      <c r="A538" s="535">
        <v>605820</v>
      </c>
      <c r="B538" s="534" t="s">
        <v>17240</v>
      </c>
      <c r="C538" s="535" t="s">
        <v>16785</v>
      </c>
      <c r="D538" s="533">
        <v>20272.439999999999</v>
      </c>
    </row>
    <row r="539" spans="1:4" ht="18" customHeight="1">
      <c r="A539" s="535">
        <v>605549</v>
      </c>
      <c r="B539" s="534" t="s">
        <v>17241</v>
      </c>
      <c r="C539" s="535" t="s">
        <v>16785</v>
      </c>
      <c r="D539" s="533">
        <v>17205.52</v>
      </c>
    </row>
    <row r="540" spans="1:4" ht="18" customHeight="1">
      <c r="A540" s="535">
        <v>605841</v>
      </c>
      <c r="B540" s="534" t="s">
        <v>17242</v>
      </c>
      <c r="C540" s="535" t="s">
        <v>16785</v>
      </c>
      <c r="D540" s="533">
        <v>18744.82</v>
      </c>
    </row>
    <row r="541" spans="1:4" ht="18" customHeight="1">
      <c r="A541" s="535">
        <v>605577</v>
      </c>
      <c r="B541" s="534" t="s">
        <v>17243</v>
      </c>
      <c r="C541" s="535" t="s">
        <v>16785</v>
      </c>
      <c r="D541" s="533">
        <v>15045.6</v>
      </c>
    </row>
    <row r="542" spans="1:4" ht="18" customHeight="1">
      <c r="A542" s="535">
        <v>605856</v>
      </c>
      <c r="B542" s="534" t="s">
        <v>17244</v>
      </c>
      <c r="C542" s="535" t="s">
        <v>16785</v>
      </c>
      <c r="D542" s="533">
        <v>20557.669999999998</v>
      </c>
    </row>
    <row r="543" spans="1:4" ht="18" customHeight="1">
      <c r="A543" s="535">
        <v>605588</v>
      </c>
      <c r="B543" s="534" t="s">
        <v>17245</v>
      </c>
      <c r="C543" s="535" t="s">
        <v>16785</v>
      </c>
      <c r="D543" s="533">
        <v>16858.46</v>
      </c>
    </row>
    <row r="544" spans="1:4" ht="18" customHeight="1">
      <c r="A544" s="535">
        <v>605899</v>
      </c>
      <c r="B544" s="534" t="s">
        <v>17246</v>
      </c>
      <c r="C544" s="535" t="s">
        <v>16785</v>
      </c>
      <c r="D544" s="533">
        <v>23490.01</v>
      </c>
    </row>
    <row r="545" spans="1:4" ht="18" customHeight="1">
      <c r="A545" s="535">
        <v>605599</v>
      </c>
      <c r="B545" s="534" t="s">
        <v>17247</v>
      </c>
      <c r="C545" s="535" t="s">
        <v>16785</v>
      </c>
      <c r="D545" s="533">
        <v>19790.8</v>
      </c>
    </row>
    <row r="546" spans="1:4" ht="18" customHeight="1">
      <c r="A546" s="535">
        <v>605745</v>
      </c>
      <c r="B546" s="534" t="s">
        <v>17248</v>
      </c>
      <c r="C546" s="535" t="s">
        <v>16785</v>
      </c>
      <c r="D546" s="533">
        <v>17790</v>
      </c>
    </row>
    <row r="547" spans="1:4" ht="18" customHeight="1">
      <c r="A547" s="535">
        <v>605510</v>
      </c>
      <c r="B547" s="534" t="s">
        <v>17249</v>
      </c>
      <c r="C547" s="535" t="s">
        <v>16785</v>
      </c>
      <c r="D547" s="533">
        <v>14437.33</v>
      </c>
    </row>
    <row r="548" spans="1:4" ht="18" customHeight="1">
      <c r="A548" s="535">
        <v>605788</v>
      </c>
      <c r="B548" s="534" t="s">
        <v>17250</v>
      </c>
      <c r="C548" s="535" t="s">
        <v>16785</v>
      </c>
      <c r="D548" s="533">
        <v>19602.86</v>
      </c>
    </row>
    <row r="549" spans="1:4" ht="18" customHeight="1">
      <c r="A549" s="535">
        <v>605530</v>
      </c>
      <c r="B549" s="534" t="s">
        <v>17251</v>
      </c>
      <c r="C549" s="535" t="s">
        <v>16785</v>
      </c>
      <c r="D549" s="533">
        <v>16250.19</v>
      </c>
    </row>
    <row r="550" spans="1:4" ht="18" customHeight="1">
      <c r="A550" s="535">
        <v>605821</v>
      </c>
      <c r="B550" s="534" t="s">
        <v>17252</v>
      </c>
      <c r="C550" s="535" t="s">
        <v>16785</v>
      </c>
      <c r="D550" s="533">
        <v>22535.200000000001</v>
      </c>
    </row>
    <row r="551" spans="1:4" ht="18" customHeight="1">
      <c r="A551" s="535">
        <v>605550</v>
      </c>
      <c r="B551" s="534" t="s">
        <v>17253</v>
      </c>
      <c r="C551" s="535" t="s">
        <v>16785</v>
      </c>
      <c r="D551" s="533">
        <v>19182.53</v>
      </c>
    </row>
    <row r="552" spans="1:4" ht="18" customHeight="1">
      <c r="A552" s="535">
        <v>605842</v>
      </c>
      <c r="B552" s="534" t="s">
        <v>17254</v>
      </c>
      <c r="C552" s="535" t="s">
        <v>16785</v>
      </c>
      <c r="D552" s="533">
        <v>20787.28</v>
      </c>
    </row>
    <row r="553" spans="1:4" ht="18" customHeight="1">
      <c r="A553" s="535">
        <v>605578</v>
      </c>
      <c r="B553" s="534" t="s">
        <v>17255</v>
      </c>
      <c r="C553" s="535" t="s">
        <v>16785</v>
      </c>
      <c r="D553" s="533">
        <v>16737.97</v>
      </c>
    </row>
    <row r="554" spans="1:4" ht="18" customHeight="1">
      <c r="A554" s="535">
        <v>605857</v>
      </c>
      <c r="B554" s="534" t="s">
        <v>17256</v>
      </c>
      <c r="C554" s="535" t="s">
        <v>16785</v>
      </c>
      <c r="D554" s="533">
        <v>22889.759999999998</v>
      </c>
    </row>
    <row r="555" spans="1:4" ht="18" customHeight="1">
      <c r="A555" s="535">
        <v>605589</v>
      </c>
      <c r="B555" s="534" t="s">
        <v>17257</v>
      </c>
      <c r="C555" s="535" t="s">
        <v>16785</v>
      </c>
      <c r="D555" s="533">
        <v>18840.45</v>
      </c>
    </row>
    <row r="556" spans="1:4" ht="18" customHeight="1">
      <c r="A556" s="535">
        <v>605900</v>
      </c>
      <c r="B556" s="534" t="s">
        <v>17258</v>
      </c>
      <c r="C556" s="535" t="s">
        <v>16785</v>
      </c>
      <c r="D556" s="533">
        <v>26290.58</v>
      </c>
    </row>
    <row r="557" spans="1:4" ht="18" customHeight="1">
      <c r="A557" s="535">
        <v>605600</v>
      </c>
      <c r="B557" s="534" t="s">
        <v>17259</v>
      </c>
      <c r="C557" s="535" t="s">
        <v>16785</v>
      </c>
      <c r="D557" s="533">
        <v>22241.27</v>
      </c>
    </row>
    <row r="558" spans="1:4" ht="18" customHeight="1">
      <c r="A558" s="535">
        <v>605746</v>
      </c>
      <c r="B558" s="534" t="s">
        <v>17260</v>
      </c>
      <c r="C558" s="535" t="s">
        <v>16785</v>
      </c>
      <c r="D558" s="533">
        <v>19746.560000000001</v>
      </c>
    </row>
    <row r="559" spans="1:4" ht="18" customHeight="1">
      <c r="A559" s="535">
        <v>605511</v>
      </c>
      <c r="B559" s="534" t="s">
        <v>17261</v>
      </c>
      <c r="C559" s="535" t="s">
        <v>16785</v>
      </c>
      <c r="D559" s="533">
        <v>16076.12</v>
      </c>
    </row>
    <row r="560" spans="1:4" ht="18" customHeight="1">
      <c r="A560" s="535">
        <v>605789</v>
      </c>
      <c r="B560" s="534" t="s">
        <v>17262</v>
      </c>
      <c r="C560" s="535" t="s">
        <v>16785</v>
      </c>
      <c r="D560" s="533">
        <v>21849.05</v>
      </c>
    </row>
    <row r="561" spans="1:4" ht="18" customHeight="1">
      <c r="A561" s="535">
        <v>605531</v>
      </c>
      <c r="B561" s="534" t="s">
        <v>17263</v>
      </c>
      <c r="C561" s="535" t="s">
        <v>16785</v>
      </c>
      <c r="D561" s="533">
        <v>18178.599999999999</v>
      </c>
    </row>
    <row r="562" spans="1:4" ht="18" customHeight="1">
      <c r="A562" s="535">
        <v>605822</v>
      </c>
      <c r="B562" s="534" t="s">
        <v>17264</v>
      </c>
      <c r="C562" s="535" t="s">
        <v>16785</v>
      </c>
      <c r="D562" s="533">
        <v>25249.87</v>
      </c>
    </row>
    <row r="563" spans="1:4" ht="18" customHeight="1">
      <c r="A563" s="535">
        <v>605551</v>
      </c>
      <c r="B563" s="534" t="s">
        <v>17265</v>
      </c>
      <c r="C563" s="535" t="s">
        <v>16785</v>
      </c>
      <c r="D563" s="533">
        <v>21579.42</v>
      </c>
    </row>
    <row r="564" spans="1:4" ht="18" customHeight="1">
      <c r="A564" s="535">
        <v>605843</v>
      </c>
      <c r="B564" s="534" t="s">
        <v>17266</v>
      </c>
      <c r="C564" s="535" t="s">
        <v>16785</v>
      </c>
      <c r="D564" s="533">
        <v>22423.16</v>
      </c>
    </row>
    <row r="565" spans="1:4" ht="18" customHeight="1">
      <c r="A565" s="535">
        <v>605579</v>
      </c>
      <c r="B565" s="534" t="s">
        <v>17267</v>
      </c>
      <c r="C565" s="535" t="s">
        <v>16785</v>
      </c>
      <c r="D565" s="533">
        <v>18106.72</v>
      </c>
    </row>
    <row r="566" spans="1:4" ht="18" customHeight="1">
      <c r="A566" s="535">
        <v>605858</v>
      </c>
      <c r="B566" s="534" t="s">
        <v>17268</v>
      </c>
      <c r="C566" s="535" t="s">
        <v>16785</v>
      </c>
      <c r="D566" s="533">
        <v>24836.720000000001</v>
      </c>
    </row>
    <row r="567" spans="1:4" ht="18" customHeight="1">
      <c r="A567" s="535">
        <v>605590</v>
      </c>
      <c r="B567" s="534" t="s">
        <v>17269</v>
      </c>
      <c r="C567" s="535" t="s">
        <v>16785</v>
      </c>
      <c r="D567" s="533">
        <v>20520.29</v>
      </c>
    </row>
    <row r="568" spans="1:4" ht="18" customHeight="1">
      <c r="A568" s="535">
        <v>605901</v>
      </c>
      <c r="B568" s="534" t="s">
        <v>17270</v>
      </c>
      <c r="C568" s="535" t="s">
        <v>16785</v>
      </c>
      <c r="D568" s="533">
        <v>28740.73</v>
      </c>
    </row>
    <row r="569" spans="1:4" ht="18" customHeight="1">
      <c r="A569" s="535">
        <v>605601</v>
      </c>
      <c r="B569" s="534" t="s">
        <v>17271</v>
      </c>
      <c r="C569" s="535" t="s">
        <v>16785</v>
      </c>
      <c r="D569" s="533">
        <v>24424.29</v>
      </c>
    </row>
    <row r="570" spans="1:4" ht="18" customHeight="1">
      <c r="A570" s="535">
        <v>605747</v>
      </c>
      <c r="B570" s="534" t="s">
        <v>17272</v>
      </c>
      <c r="C570" s="535" t="s">
        <v>16785</v>
      </c>
      <c r="D570" s="533">
        <v>21309.759999999998</v>
      </c>
    </row>
    <row r="571" spans="1:4" ht="18" customHeight="1">
      <c r="A571" s="535">
        <v>605512</v>
      </c>
      <c r="B571" s="534" t="s">
        <v>17273</v>
      </c>
      <c r="C571" s="535" t="s">
        <v>16785</v>
      </c>
      <c r="D571" s="533">
        <v>17397.59</v>
      </c>
    </row>
    <row r="572" spans="1:4" ht="18" customHeight="1">
      <c r="A572" s="535">
        <v>605790</v>
      </c>
      <c r="B572" s="534" t="s">
        <v>17274</v>
      </c>
      <c r="C572" s="535" t="s">
        <v>16785</v>
      </c>
      <c r="D572" s="533">
        <v>23723.32</v>
      </c>
    </row>
    <row r="573" spans="1:4" ht="18" customHeight="1">
      <c r="A573" s="535">
        <v>605532</v>
      </c>
      <c r="B573" s="534" t="s">
        <v>17275</v>
      </c>
      <c r="C573" s="535" t="s">
        <v>16785</v>
      </c>
      <c r="D573" s="533">
        <v>19811.150000000001</v>
      </c>
    </row>
    <row r="574" spans="1:4" ht="18" customHeight="1">
      <c r="A574" s="535">
        <v>605823</v>
      </c>
      <c r="B574" s="534" t="s">
        <v>17276</v>
      </c>
      <c r="C574" s="535" t="s">
        <v>16785</v>
      </c>
      <c r="D574" s="533">
        <v>27627.33</v>
      </c>
    </row>
    <row r="575" spans="1:4" ht="18" customHeight="1">
      <c r="A575" s="535">
        <v>605552</v>
      </c>
      <c r="B575" s="534" t="s">
        <v>17277</v>
      </c>
      <c r="C575" s="535" t="s">
        <v>16785</v>
      </c>
      <c r="D575" s="533">
        <v>23715.16</v>
      </c>
    </row>
    <row r="576" spans="1:4" ht="18" customHeight="1">
      <c r="A576" s="535">
        <v>605844</v>
      </c>
      <c r="B576" s="534" t="s">
        <v>17278</v>
      </c>
      <c r="C576" s="535" t="s">
        <v>16785</v>
      </c>
      <c r="D576" s="533">
        <v>24554</v>
      </c>
    </row>
    <row r="577" spans="1:4" ht="18" customHeight="1">
      <c r="A577" s="535">
        <v>605580</v>
      </c>
      <c r="B577" s="534" t="s">
        <v>17279</v>
      </c>
      <c r="C577" s="535" t="s">
        <v>16785</v>
      </c>
      <c r="D577" s="533">
        <v>19934.8</v>
      </c>
    </row>
    <row r="578" spans="1:4" ht="18" customHeight="1">
      <c r="A578" s="535">
        <v>605887</v>
      </c>
      <c r="B578" s="534" t="s">
        <v>17280</v>
      </c>
      <c r="C578" s="535" t="s">
        <v>16785</v>
      </c>
      <c r="D578" s="533">
        <v>27300.1</v>
      </c>
    </row>
    <row r="579" spans="1:4" ht="18" customHeight="1">
      <c r="A579" s="535">
        <v>605591</v>
      </c>
      <c r="B579" s="534" t="s">
        <v>17281</v>
      </c>
      <c r="C579" s="535" t="s">
        <v>16785</v>
      </c>
      <c r="D579" s="533">
        <v>22680.9</v>
      </c>
    </row>
    <row r="580" spans="1:4" ht="18" customHeight="1">
      <c r="A580" s="535">
        <v>605902</v>
      </c>
      <c r="B580" s="534" t="s">
        <v>17282</v>
      </c>
      <c r="C580" s="535" t="s">
        <v>16785</v>
      </c>
      <c r="D580" s="533">
        <v>31741.99</v>
      </c>
    </row>
    <row r="581" spans="1:4" ht="18" customHeight="1">
      <c r="A581" s="535">
        <v>605602</v>
      </c>
      <c r="B581" s="534" t="s">
        <v>17283</v>
      </c>
      <c r="C581" s="535" t="s">
        <v>16785</v>
      </c>
      <c r="D581" s="533">
        <v>27122.79</v>
      </c>
    </row>
    <row r="582" spans="1:4" ht="18" customHeight="1">
      <c r="A582" s="535">
        <v>605748</v>
      </c>
      <c r="B582" s="534" t="s">
        <v>17284</v>
      </c>
      <c r="C582" s="535" t="s">
        <v>16785</v>
      </c>
      <c r="D582" s="533">
        <v>23354.7</v>
      </c>
    </row>
    <row r="583" spans="1:4" ht="18" customHeight="1">
      <c r="A583" s="535">
        <v>605513</v>
      </c>
      <c r="B583" s="534" t="s">
        <v>17285</v>
      </c>
      <c r="C583" s="535" t="s">
        <v>16785</v>
      </c>
      <c r="D583" s="533">
        <v>19168.939999999999</v>
      </c>
    </row>
    <row r="584" spans="1:4" ht="18" customHeight="1">
      <c r="A584" s="535">
        <v>605804</v>
      </c>
      <c r="B584" s="534" t="s">
        <v>17286</v>
      </c>
      <c r="C584" s="535" t="s">
        <v>16785</v>
      </c>
      <c r="D584" s="533">
        <v>26100.799999999999</v>
      </c>
    </row>
    <row r="585" spans="1:4" ht="18" customHeight="1">
      <c r="A585" s="535">
        <v>605533</v>
      </c>
      <c r="B585" s="534" t="s">
        <v>17287</v>
      </c>
      <c r="C585" s="535" t="s">
        <v>16785</v>
      </c>
      <c r="D585" s="533">
        <v>21915.040000000001</v>
      </c>
    </row>
    <row r="586" spans="1:4" ht="18" customHeight="1">
      <c r="A586" s="535">
        <v>605824</v>
      </c>
      <c r="B586" s="534" t="s">
        <v>17288</v>
      </c>
      <c r="C586" s="535" t="s">
        <v>16785</v>
      </c>
      <c r="D586" s="533">
        <v>30542.69</v>
      </c>
    </row>
    <row r="587" spans="1:4" ht="18" customHeight="1">
      <c r="A587" s="535">
        <v>605553</v>
      </c>
      <c r="B587" s="534" t="s">
        <v>17289</v>
      </c>
      <c r="C587" s="535" t="s">
        <v>16785</v>
      </c>
      <c r="D587" s="533">
        <v>26356.93</v>
      </c>
    </row>
    <row r="588" spans="1:4" ht="18" customHeight="1">
      <c r="A588" s="535">
        <v>605845</v>
      </c>
      <c r="B588" s="534" t="s">
        <v>17290</v>
      </c>
      <c r="C588" s="535" t="s">
        <v>16785</v>
      </c>
      <c r="D588" s="533">
        <v>26745.57</v>
      </c>
    </row>
    <row r="589" spans="1:4" ht="18" customHeight="1">
      <c r="A589" s="535">
        <v>605581</v>
      </c>
      <c r="B589" s="534" t="s">
        <v>17291</v>
      </c>
      <c r="C589" s="535" t="s">
        <v>16785</v>
      </c>
      <c r="D589" s="533">
        <v>23752.5</v>
      </c>
    </row>
    <row r="590" spans="1:4" ht="18" customHeight="1">
      <c r="A590" s="535">
        <v>605888</v>
      </c>
      <c r="B590" s="534" t="s">
        <v>17292</v>
      </c>
      <c r="C590" s="535" t="s">
        <v>16785</v>
      </c>
      <c r="D590" s="533">
        <v>29845.66</v>
      </c>
    </row>
    <row r="591" spans="1:4" ht="18" customHeight="1">
      <c r="A591" s="535">
        <v>605592</v>
      </c>
      <c r="B591" s="534" t="s">
        <v>17293</v>
      </c>
      <c r="C591" s="535" t="s">
        <v>16785</v>
      </c>
      <c r="D591" s="533">
        <v>26852.59</v>
      </c>
    </row>
    <row r="592" spans="1:4" ht="18" customHeight="1">
      <c r="A592" s="535">
        <v>605903</v>
      </c>
      <c r="B592" s="534" t="s">
        <v>17294</v>
      </c>
      <c r="C592" s="535" t="s">
        <v>16785</v>
      </c>
      <c r="D592" s="533">
        <v>34860.129999999997</v>
      </c>
    </row>
    <row r="593" spans="1:4" ht="18" customHeight="1">
      <c r="A593" s="535">
        <v>605603</v>
      </c>
      <c r="B593" s="534" t="s">
        <v>17295</v>
      </c>
      <c r="C593" s="535" t="s">
        <v>16785</v>
      </c>
      <c r="D593" s="533">
        <v>31867.07</v>
      </c>
    </row>
    <row r="594" spans="1:4" ht="18" customHeight="1">
      <c r="A594" s="535">
        <v>605771</v>
      </c>
      <c r="B594" s="534" t="s">
        <v>17296</v>
      </c>
      <c r="C594" s="535" t="s">
        <v>16785</v>
      </c>
      <c r="D594" s="533">
        <v>25473.59</v>
      </c>
    </row>
    <row r="595" spans="1:4" ht="18" customHeight="1">
      <c r="A595" s="535">
        <v>605514</v>
      </c>
      <c r="B595" s="534" t="s">
        <v>17297</v>
      </c>
      <c r="C595" s="535" t="s">
        <v>16785</v>
      </c>
      <c r="D595" s="533">
        <v>23084.84</v>
      </c>
    </row>
    <row r="596" spans="1:4" ht="18" customHeight="1">
      <c r="A596" s="535">
        <v>605805</v>
      </c>
      <c r="B596" s="534" t="s">
        <v>17298</v>
      </c>
      <c r="C596" s="535" t="s">
        <v>16785</v>
      </c>
      <c r="D596" s="533">
        <v>28573.67</v>
      </c>
    </row>
    <row r="597" spans="1:4" ht="18" customHeight="1">
      <c r="A597" s="535">
        <v>605534</v>
      </c>
      <c r="B597" s="534" t="s">
        <v>17299</v>
      </c>
      <c r="C597" s="535" t="s">
        <v>16785</v>
      </c>
      <c r="D597" s="533">
        <v>26184.93</v>
      </c>
    </row>
    <row r="598" spans="1:4" ht="18" customHeight="1">
      <c r="A598" s="535">
        <v>605825</v>
      </c>
      <c r="B598" s="534" t="s">
        <v>17300</v>
      </c>
      <c r="C598" s="535" t="s">
        <v>16785</v>
      </c>
      <c r="D598" s="533">
        <v>33588.15</v>
      </c>
    </row>
    <row r="599" spans="1:4" ht="18" customHeight="1">
      <c r="A599" s="535">
        <v>605554</v>
      </c>
      <c r="B599" s="534" t="s">
        <v>17301</v>
      </c>
      <c r="C599" s="535" t="s">
        <v>16785</v>
      </c>
      <c r="D599" s="533">
        <v>31199.41</v>
      </c>
    </row>
    <row r="600" spans="1:4" ht="18" customHeight="1">
      <c r="A600" s="535">
        <v>605772</v>
      </c>
      <c r="B600" s="534" t="s">
        <v>17302</v>
      </c>
      <c r="C600" s="535" t="s">
        <v>16785</v>
      </c>
      <c r="D600" s="533">
        <v>29656.02</v>
      </c>
    </row>
    <row r="601" spans="1:4" ht="18" customHeight="1">
      <c r="A601" s="535">
        <v>605515</v>
      </c>
      <c r="B601" s="534" t="s">
        <v>17303</v>
      </c>
      <c r="C601" s="535" t="s">
        <v>16785</v>
      </c>
      <c r="D601" s="533">
        <v>25179.27</v>
      </c>
    </row>
    <row r="602" spans="1:4" ht="18" customHeight="1">
      <c r="A602" s="535">
        <v>605806</v>
      </c>
      <c r="B602" s="534" t="s">
        <v>17304</v>
      </c>
      <c r="C602" s="535" t="s">
        <v>16785</v>
      </c>
      <c r="D602" s="533">
        <v>33131.550000000003</v>
      </c>
    </row>
    <row r="603" spans="1:4" ht="18" customHeight="1">
      <c r="A603" s="535">
        <v>605535</v>
      </c>
      <c r="B603" s="534" t="s">
        <v>17305</v>
      </c>
      <c r="C603" s="535" t="s">
        <v>16785</v>
      </c>
      <c r="D603" s="533">
        <v>28654.799999999999</v>
      </c>
    </row>
    <row r="604" spans="1:4" ht="18" customHeight="1">
      <c r="A604" s="535">
        <v>605826</v>
      </c>
      <c r="B604" s="534" t="s">
        <v>17306</v>
      </c>
      <c r="C604" s="535" t="s">
        <v>16785</v>
      </c>
      <c r="D604" s="533">
        <v>38753.32</v>
      </c>
    </row>
    <row r="605" spans="1:4" ht="18" customHeight="1">
      <c r="A605" s="535">
        <v>605555</v>
      </c>
      <c r="B605" s="534" t="s">
        <v>17307</v>
      </c>
      <c r="C605" s="535" t="s">
        <v>16785</v>
      </c>
      <c r="D605" s="533">
        <v>34276.57</v>
      </c>
    </row>
    <row r="606" spans="1:4" ht="18" customHeight="1">
      <c r="A606" s="535">
        <v>605773</v>
      </c>
      <c r="B606" s="534" t="s">
        <v>17308</v>
      </c>
      <c r="C606" s="535" t="s">
        <v>16785</v>
      </c>
      <c r="D606" s="533">
        <v>31526.43</v>
      </c>
    </row>
    <row r="607" spans="1:4" ht="18" customHeight="1">
      <c r="A607" s="535">
        <v>605516</v>
      </c>
      <c r="B607" s="534" t="s">
        <v>17309</v>
      </c>
      <c r="C607" s="535" t="s">
        <v>16785</v>
      </c>
      <c r="D607" s="533">
        <v>26751.77</v>
      </c>
    </row>
    <row r="608" spans="1:4" ht="18" customHeight="1">
      <c r="A608" s="535">
        <v>605807</v>
      </c>
      <c r="B608" s="534" t="s">
        <v>17310</v>
      </c>
      <c r="C608" s="535" t="s">
        <v>16785</v>
      </c>
      <c r="D608" s="533">
        <v>35398.86</v>
      </c>
    </row>
    <row r="609" spans="1:4" ht="18" customHeight="1">
      <c r="A609" s="535">
        <v>605536</v>
      </c>
      <c r="B609" s="534" t="s">
        <v>17311</v>
      </c>
      <c r="C609" s="535" t="s">
        <v>16785</v>
      </c>
      <c r="D609" s="533">
        <v>30624.2</v>
      </c>
    </row>
    <row r="610" spans="1:4" ht="18" customHeight="1">
      <c r="A610" s="535">
        <v>605827</v>
      </c>
      <c r="B610" s="534" t="s">
        <v>17312</v>
      </c>
      <c r="C610" s="535" t="s">
        <v>16785</v>
      </c>
      <c r="D610" s="533">
        <v>41662.620000000003</v>
      </c>
    </row>
    <row r="611" spans="1:4" ht="18" customHeight="1">
      <c r="A611" s="535">
        <v>605556</v>
      </c>
      <c r="B611" s="534" t="s">
        <v>17313</v>
      </c>
      <c r="C611" s="535" t="s">
        <v>16785</v>
      </c>
      <c r="D611" s="533">
        <v>36887.96</v>
      </c>
    </row>
    <row r="612" spans="1:4" ht="18" customHeight="1">
      <c r="A612" s="535">
        <v>605774</v>
      </c>
      <c r="B612" s="534" t="s">
        <v>17314</v>
      </c>
      <c r="C612" s="535" t="s">
        <v>16785</v>
      </c>
      <c r="D612" s="533">
        <v>33993.68</v>
      </c>
    </row>
    <row r="613" spans="1:4" ht="18" customHeight="1">
      <c r="A613" s="535">
        <v>605517</v>
      </c>
      <c r="B613" s="534" t="s">
        <v>17315</v>
      </c>
      <c r="C613" s="535" t="s">
        <v>16785</v>
      </c>
      <c r="D613" s="533">
        <v>28852.3</v>
      </c>
    </row>
    <row r="614" spans="1:4" ht="18" customHeight="1">
      <c r="A614" s="535">
        <v>605808</v>
      </c>
      <c r="B614" s="534" t="s">
        <v>17316</v>
      </c>
      <c r="C614" s="535" t="s">
        <v>16785</v>
      </c>
      <c r="D614" s="533">
        <v>38284.46</v>
      </c>
    </row>
    <row r="615" spans="1:4" ht="18" customHeight="1">
      <c r="A615" s="535">
        <v>605537</v>
      </c>
      <c r="B615" s="534" t="s">
        <v>17317</v>
      </c>
      <c r="C615" s="535" t="s">
        <v>16785</v>
      </c>
      <c r="D615" s="533">
        <v>33143.089999999997</v>
      </c>
    </row>
    <row r="616" spans="1:4" ht="18" customHeight="1">
      <c r="A616" s="535">
        <v>605828</v>
      </c>
      <c r="B616" s="534" t="s">
        <v>17318</v>
      </c>
      <c r="C616" s="535" t="s">
        <v>16785</v>
      </c>
      <c r="D616" s="533">
        <v>45224.91</v>
      </c>
    </row>
    <row r="617" spans="1:4" ht="18" customHeight="1">
      <c r="A617" s="535">
        <v>605557</v>
      </c>
      <c r="B617" s="534" t="s">
        <v>17319</v>
      </c>
      <c r="C617" s="535" t="s">
        <v>16785</v>
      </c>
      <c r="D617" s="533">
        <v>40083.54</v>
      </c>
    </row>
    <row r="618" spans="1:4" ht="18" customHeight="1">
      <c r="A618" s="535">
        <v>605775</v>
      </c>
      <c r="B618" s="534" t="s">
        <v>17320</v>
      </c>
      <c r="C618" s="535" t="s">
        <v>16785</v>
      </c>
      <c r="D618" s="533">
        <v>35868.9</v>
      </c>
    </row>
    <row r="619" spans="1:4" ht="18" customHeight="1">
      <c r="A619" s="535">
        <v>605518</v>
      </c>
      <c r="B619" s="534" t="s">
        <v>17321</v>
      </c>
      <c r="C619" s="535" t="s">
        <v>16785</v>
      </c>
      <c r="D619" s="533">
        <v>30518.48</v>
      </c>
    </row>
    <row r="620" spans="1:4" ht="18" customHeight="1">
      <c r="A620" s="535">
        <v>605809</v>
      </c>
      <c r="B620" s="534" t="s">
        <v>17322</v>
      </c>
      <c r="C620" s="535" t="s">
        <v>16785</v>
      </c>
      <c r="D620" s="533">
        <v>40599.480000000003</v>
      </c>
    </row>
    <row r="621" spans="1:4" ht="18" customHeight="1">
      <c r="A621" s="535">
        <v>605538</v>
      </c>
      <c r="B621" s="534" t="s">
        <v>17323</v>
      </c>
      <c r="C621" s="535" t="s">
        <v>16785</v>
      </c>
      <c r="D621" s="533">
        <v>35249.06</v>
      </c>
    </row>
    <row r="622" spans="1:4" ht="18" customHeight="1">
      <c r="A622" s="535">
        <v>605829</v>
      </c>
      <c r="B622" s="534" t="s">
        <v>17324</v>
      </c>
      <c r="C622" s="535" t="s">
        <v>16785</v>
      </c>
      <c r="D622" s="533">
        <v>48251.33</v>
      </c>
    </row>
    <row r="623" spans="1:4" ht="18" customHeight="1">
      <c r="A623" s="535">
        <v>605558</v>
      </c>
      <c r="B623" s="534" t="s">
        <v>17325</v>
      </c>
      <c r="C623" s="535" t="s">
        <v>16785</v>
      </c>
      <c r="D623" s="533">
        <v>42900.91</v>
      </c>
    </row>
    <row r="624" spans="1:4" ht="18" customHeight="1">
      <c r="A624" s="535">
        <v>605776</v>
      </c>
      <c r="B624" s="534" t="s">
        <v>17326</v>
      </c>
      <c r="C624" s="535" t="s">
        <v>16785</v>
      </c>
      <c r="D624" s="533">
        <v>38352.68</v>
      </c>
    </row>
    <row r="625" spans="1:4" ht="18" customHeight="1">
      <c r="A625" s="535">
        <v>605519</v>
      </c>
      <c r="B625" s="534" t="s">
        <v>17327</v>
      </c>
      <c r="C625" s="535" t="s">
        <v>16785</v>
      </c>
      <c r="D625" s="533">
        <v>35961.86</v>
      </c>
    </row>
    <row r="626" spans="1:4" ht="18" customHeight="1">
      <c r="A626" s="535">
        <v>605810</v>
      </c>
      <c r="B626" s="534" t="s">
        <v>17328</v>
      </c>
      <c r="C626" s="535" t="s">
        <v>16785</v>
      </c>
      <c r="D626" s="533">
        <v>43544.52</v>
      </c>
    </row>
    <row r="627" spans="1:4" ht="18" customHeight="1">
      <c r="A627" s="535">
        <v>605539</v>
      </c>
      <c r="B627" s="534" t="s">
        <v>17329</v>
      </c>
      <c r="C627" s="535" t="s">
        <v>16785</v>
      </c>
      <c r="D627" s="533">
        <v>41153.71</v>
      </c>
    </row>
    <row r="628" spans="1:4" ht="18" customHeight="1">
      <c r="A628" s="535">
        <v>605830</v>
      </c>
      <c r="B628" s="534" t="s">
        <v>17330</v>
      </c>
      <c r="C628" s="535" t="s">
        <v>16785</v>
      </c>
      <c r="D628" s="533">
        <v>51942.47</v>
      </c>
    </row>
    <row r="629" spans="1:4" ht="18" customHeight="1">
      <c r="A629" s="535">
        <v>605559</v>
      </c>
      <c r="B629" s="534" t="s">
        <v>17331</v>
      </c>
      <c r="C629" s="535" t="s">
        <v>16785</v>
      </c>
      <c r="D629" s="533">
        <v>49551.66</v>
      </c>
    </row>
    <row r="630" spans="1:4" ht="18" customHeight="1">
      <c r="A630" s="535">
        <v>605777</v>
      </c>
      <c r="B630" s="534" t="s">
        <v>17332</v>
      </c>
      <c r="C630" s="535" t="s">
        <v>16785</v>
      </c>
      <c r="D630" s="533">
        <v>41073.589999999997</v>
      </c>
    </row>
    <row r="631" spans="1:4" ht="18" customHeight="1">
      <c r="A631" s="535">
        <v>605520</v>
      </c>
      <c r="B631" s="534" t="s">
        <v>17333</v>
      </c>
      <c r="C631" s="535" t="s">
        <v>16785</v>
      </c>
      <c r="D631" s="533">
        <v>38515.449999999997</v>
      </c>
    </row>
    <row r="632" spans="1:4" ht="18" customHeight="1">
      <c r="A632" s="535">
        <v>605811</v>
      </c>
      <c r="B632" s="534" t="s">
        <v>17334</v>
      </c>
      <c r="C632" s="535" t="s">
        <v>16785</v>
      </c>
      <c r="D632" s="533">
        <v>46748.15</v>
      </c>
    </row>
    <row r="633" spans="1:4" ht="18" customHeight="1">
      <c r="A633" s="535">
        <v>605540</v>
      </c>
      <c r="B633" s="534" t="s">
        <v>17335</v>
      </c>
      <c r="C633" s="535" t="s">
        <v>16785</v>
      </c>
      <c r="D633" s="533">
        <v>44190.01</v>
      </c>
    </row>
    <row r="634" spans="1:4" ht="18" customHeight="1">
      <c r="A634" s="535">
        <v>605831</v>
      </c>
      <c r="B634" s="534" t="s">
        <v>17336</v>
      </c>
      <c r="C634" s="535" t="s">
        <v>16785</v>
      </c>
      <c r="D634" s="533">
        <v>55926.9</v>
      </c>
    </row>
    <row r="635" spans="1:4" ht="18" customHeight="1">
      <c r="A635" s="535">
        <v>605560</v>
      </c>
      <c r="B635" s="534" t="s">
        <v>17337</v>
      </c>
      <c r="C635" s="535" t="s">
        <v>16785</v>
      </c>
      <c r="D635" s="533">
        <v>53368.76</v>
      </c>
    </row>
    <row r="636" spans="1:4" ht="18" customHeight="1">
      <c r="A636" s="535">
        <v>605778</v>
      </c>
      <c r="B636" s="534" t="s">
        <v>17338</v>
      </c>
      <c r="C636" s="535" t="s">
        <v>16785</v>
      </c>
      <c r="D636" s="533">
        <v>43648.74</v>
      </c>
    </row>
    <row r="637" spans="1:4" ht="18" customHeight="1">
      <c r="A637" s="535">
        <v>605521</v>
      </c>
      <c r="B637" s="534" t="s">
        <v>17339</v>
      </c>
      <c r="C637" s="535" t="s">
        <v>16785</v>
      </c>
      <c r="D637" s="533">
        <v>41047.5</v>
      </c>
    </row>
    <row r="638" spans="1:4" ht="18" customHeight="1">
      <c r="A638" s="535">
        <v>605812</v>
      </c>
      <c r="B638" s="534" t="s">
        <v>17340</v>
      </c>
      <c r="C638" s="535" t="s">
        <v>16785</v>
      </c>
      <c r="D638" s="533">
        <v>49827.46</v>
      </c>
    </row>
    <row r="639" spans="1:4" ht="18" customHeight="1">
      <c r="A639" s="535">
        <v>605541</v>
      </c>
      <c r="B639" s="534" t="s">
        <v>17341</v>
      </c>
      <c r="C639" s="535" t="s">
        <v>16785</v>
      </c>
      <c r="D639" s="533">
        <v>47226.22</v>
      </c>
    </row>
    <row r="640" spans="1:4" ht="18" customHeight="1">
      <c r="A640" s="535">
        <v>605832</v>
      </c>
      <c r="B640" s="534" t="s">
        <v>17342</v>
      </c>
      <c r="C640" s="535" t="s">
        <v>16785</v>
      </c>
      <c r="D640" s="533">
        <v>59821.71</v>
      </c>
    </row>
    <row r="641" spans="1:4" ht="18" customHeight="1">
      <c r="A641" s="535">
        <v>605561</v>
      </c>
      <c r="B641" s="534" t="s">
        <v>17343</v>
      </c>
      <c r="C641" s="535" t="s">
        <v>16785</v>
      </c>
      <c r="D641" s="533">
        <v>57220.47</v>
      </c>
    </row>
    <row r="642" spans="1:4" ht="18" customHeight="1">
      <c r="A642" s="535">
        <v>605779</v>
      </c>
      <c r="B642" s="534" t="s">
        <v>17344</v>
      </c>
      <c r="C642" s="535" t="s">
        <v>16785</v>
      </c>
      <c r="D642" s="533">
        <v>50117.4</v>
      </c>
    </row>
    <row r="643" spans="1:4" ht="18" customHeight="1">
      <c r="A643" s="535">
        <v>605522</v>
      </c>
      <c r="B643" s="534" t="s">
        <v>17345</v>
      </c>
      <c r="C643" s="535" t="s">
        <v>16785</v>
      </c>
      <c r="D643" s="533">
        <v>45791.16</v>
      </c>
    </row>
    <row r="644" spans="1:4" ht="18" customHeight="1">
      <c r="A644" s="535">
        <v>605813</v>
      </c>
      <c r="B644" s="534" t="s">
        <v>17346</v>
      </c>
      <c r="C644" s="535" t="s">
        <v>16785</v>
      </c>
      <c r="D644" s="533">
        <v>56821.75</v>
      </c>
    </row>
    <row r="645" spans="1:4" ht="18" customHeight="1">
      <c r="A645" s="535">
        <v>605542</v>
      </c>
      <c r="B645" s="534" t="s">
        <v>17347</v>
      </c>
      <c r="C645" s="535" t="s">
        <v>16785</v>
      </c>
      <c r="D645" s="533">
        <v>52495.5</v>
      </c>
    </row>
    <row r="646" spans="1:4" ht="18" customHeight="1">
      <c r="A646" s="535">
        <v>605833</v>
      </c>
      <c r="B646" s="534" t="s">
        <v>17348</v>
      </c>
      <c r="C646" s="535" t="s">
        <v>16785</v>
      </c>
      <c r="D646" s="533">
        <v>67666.2</v>
      </c>
    </row>
    <row r="647" spans="1:4" ht="18" customHeight="1">
      <c r="A647" s="535">
        <v>605562</v>
      </c>
      <c r="B647" s="534" t="s">
        <v>17349</v>
      </c>
      <c r="C647" s="535" t="s">
        <v>16785</v>
      </c>
      <c r="D647" s="533">
        <v>63339.96</v>
      </c>
    </row>
    <row r="648" spans="1:4" ht="18" customHeight="1">
      <c r="A648" s="535">
        <v>605780</v>
      </c>
      <c r="B648" s="534" t="s">
        <v>17350</v>
      </c>
      <c r="C648" s="535" t="s">
        <v>16785</v>
      </c>
      <c r="D648" s="533">
        <v>53119.65</v>
      </c>
    </row>
    <row r="649" spans="1:4" ht="18" customHeight="1">
      <c r="A649" s="535">
        <v>605523</v>
      </c>
      <c r="B649" s="534" t="s">
        <v>17351</v>
      </c>
      <c r="C649" s="535" t="s">
        <v>16785</v>
      </c>
      <c r="D649" s="533">
        <v>48575.89</v>
      </c>
    </row>
    <row r="650" spans="1:4" ht="18" customHeight="1">
      <c r="A650" s="535">
        <v>605814</v>
      </c>
      <c r="B650" s="534" t="s">
        <v>17352</v>
      </c>
      <c r="C650" s="535" t="s">
        <v>16785</v>
      </c>
      <c r="D650" s="533">
        <v>60371.07</v>
      </c>
    </row>
    <row r="651" spans="1:4" ht="18" customHeight="1">
      <c r="A651" s="535">
        <v>605543</v>
      </c>
      <c r="B651" s="534" t="s">
        <v>17353</v>
      </c>
      <c r="C651" s="535" t="s">
        <v>16785</v>
      </c>
      <c r="D651" s="533">
        <v>55827.31</v>
      </c>
    </row>
    <row r="652" spans="1:4" ht="18" customHeight="1">
      <c r="A652" s="535">
        <v>605834</v>
      </c>
      <c r="B652" s="534" t="s">
        <v>17354</v>
      </c>
      <c r="C652" s="535" t="s">
        <v>16785</v>
      </c>
      <c r="D652" s="533">
        <v>72100.44</v>
      </c>
    </row>
    <row r="653" spans="1:4" ht="18" customHeight="1">
      <c r="A653" s="535">
        <v>605563</v>
      </c>
      <c r="B653" s="534" t="s">
        <v>17355</v>
      </c>
      <c r="C653" s="535" t="s">
        <v>16785</v>
      </c>
      <c r="D653" s="533">
        <v>67556.67</v>
      </c>
    </row>
    <row r="654" spans="1:4" ht="9" customHeight="1">
      <c r="A654" s="535">
        <v>605606</v>
      </c>
      <c r="B654" s="534" t="s">
        <v>17356</v>
      </c>
      <c r="C654" s="535" t="s">
        <v>206</v>
      </c>
      <c r="D654" s="533">
        <v>15.63</v>
      </c>
    </row>
    <row r="655" spans="1:4" ht="9" customHeight="1">
      <c r="A655" s="535">
        <v>705314</v>
      </c>
      <c r="B655" s="534" t="s">
        <v>17357</v>
      </c>
      <c r="C655" s="535" t="s">
        <v>263</v>
      </c>
      <c r="D655" s="533">
        <v>13969.48</v>
      </c>
    </row>
    <row r="656" spans="1:4" ht="9" customHeight="1">
      <c r="A656" s="535">
        <v>705312</v>
      </c>
      <c r="B656" s="534" t="s">
        <v>17358</v>
      </c>
      <c r="C656" s="535" t="s">
        <v>263</v>
      </c>
      <c r="D656" s="533">
        <v>12666.93</v>
      </c>
    </row>
    <row r="657" spans="1:4" ht="9" customHeight="1">
      <c r="A657" s="535">
        <v>705316</v>
      </c>
      <c r="B657" s="534" t="s">
        <v>17359</v>
      </c>
      <c r="C657" s="535" t="s">
        <v>263</v>
      </c>
      <c r="D657" s="533">
        <v>15309.52</v>
      </c>
    </row>
    <row r="658" spans="1:4" ht="9" customHeight="1">
      <c r="A658" s="535">
        <v>705315</v>
      </c>
      <c r="B658" s="534" t="s">
        <v>17360</v>
      </c>
      <c r="C658" s="535" t="s">
        <v>263</v>
      </c>
      <c r="D658" s="533">
        <v>13905.48</v>
      </c>
    </row>
    <row r="659" spans="1:4" ht="9" customHeight="1">
      <c r="A659" s="535">
        <v>705318</v>
      </c>
      <c r="B659" s="534" t="s">
        <v>17361</v>
      </c>
      <c r="C659" s="535" t="s">
        <v>263</v>
      </c>
      <c r="D659" s="533">
        <v>16355.01</v>
      </c>
    </row>
    <row r="660" spans="1:4" ht="9" customHeight="1">
      <c r="A660" s="535">
        <v>705317</v>
      </c>
      <c r="B660" s="534" t="s">
        <v>17362</v>
      </c>
      <c r="C660" s="535" t="s">
        <v>263</v>
      </c>
      <c r="D660" s="533">
        <v>14772.63</v>
      </c>
    </row>
    <row r="661" spans="1:4" ht="9" customHeight="1">
      <c r="A661" s="535">
        <v>705320</v>
      </c>
      <c r="B661" s="534" t="s">
        <v>17363</v>
      </c>
      <c r="C661" s="535" t="s">
        <v>263</v>
      </c>
      <c r="D661" s="533">
        <v>20508.490000000002</v>
      </c>
    </row>
    <row r="662" spans="1:4" ht="9" customHeight="1">
      <c r="A662" s="535">
        <v>705319</v>
      </c>
      <c r="B662" s="534" t="s">
        <v>17364</v>
      </c>
      <c r="C662" s="535" t="s">
        <v>263</v>
      </c>
      <c r="D662" s="533">
        <v>18571.87</v>
      </c>
    </row>
    <row r="663" spans="1:4" ht="9" customHeight="1">
      <c r="A663" s="535">
        <v>705322</v>
      </c>
      <c r="B663" s="534" t="s">
        <v>17365</v>
      </c>
      <c r="C663" s="535" t="s">
        <v>263</v>
      </c>
      <c r="D663" s="533">
        <v>21603.03</v>
      </c>
    </row>
    <row r="664" spans="1:4" ht="9" customHeight="1">
      <c r="A664" s="535">
        <v>705321</v>
      </c>
      <c r="B664" s="534" t="s">
        <v>17366</v>
      </c>
      <c r="C664" s="535" t="s">
        <v>263</v>
      </c>
      <c r="D664" s="533">
        <v>19413.759999999998</v>
      </c>
    </row>
    <row r="665" spans="1:4" ht="9" customHeight="1">
      <c r="A665" s="535">
        <v>705324</v>
      </c>
      <c r="B665" s="534" t="s">
        <v>17367</v>
      </c>
      <c r="C665" s="535" t="s">
        <v>263</v>
      </c>
      <c r="D665" s="533">
        <v>23705.439999999999</v>
      </c>
    </row>
    <row r="666" spans="1:4" ht="9" customHeight="1">
      <c r="A666" s="535">
        <v>705323</v>
      </c>
      <c r="B666" s="534" t="s">
        <v>17368</v>
      </c>
      <c r="C666" s="535" t="s">
        <v>263</v>
      </c>
      <c r="D666" s="533">
        <v>21361.42</v>
      </c>
    </row>
    <row r="667" spans="1:4" ht="9" customHeight="1">
      <c r="A667" s="535">
        <v>705326</v>
      </c>
      <c r="B667" s="534" t="s">
        <v>17369</v>
      </c>
      <c r="C667" s="535" t="s">
        <v>263</v>
      </c>
      <c r="D667" s="533">
        <v>25474.42</v>
      </c>
    </row>
    <row r="668" spans="1:4" ht="9" customHeight="1">
      <c r="A668" s="535">
        <v>705325</v>
      </c>
      <c r="B668" s="534" t="s">
        <v>17370</v>
      </c>
      <c r="C668" s="535" t="s">
        <v>263</v>
      </c>
      <c r="D668" s="533">
        <v>22908.46</v>
      </c>
    </row>
    <row r="669" spans="1:4" ht="9" customHeight="1">
      <c r="A669" s="535">
        <v>705328</v>
      </c>
      <c r="B669" s="534" t="s">
        <v>17371</v>
      </c>
      <c r="C669" s="535" t="s">
        <v>263</v>
      </c>
      <c r="D669" s="533">
        <v>32328.18</v>
      </c>
    </row>
    <row r="670" spans="1:4" ht="9" customHeight="1">
      <c r="A670" s="535">
        <v>705327</v>
      </c>
      <c r="B670" s="534" t="s">
        <v>17372</v>
      </c>
      <c r="C670" s="535" t="s">
        <v>263</v>
      </c>
      <c r="D670" s="533">
        <v>29144.82</v>
      </c>
    </row>
    <row r="671" spans="1:4" ht="9" customHeight="1">
      <c r="A671" s="535">
        <v>705330</v>
      </c>
      <c r="B671" s="534" t="s">
        <v>17373</v>
      </c>
      <c r="C671" s="535" t="s">
        <v>263</v>
      </c>
      <c r="D671" s="533">
        <v>30194.21</v>
      </c>
    </row>
    <row r="672" spans="1:4" ht="9" customHeight="1">
      <c r="A672" s="535">
        <v>705329</v>
      </c>
      <c r="B672" s="534" t="s">
        <v>17374</v>
      </c>
      <c r="C672" s="535" t="s">
        <v>263</v>
      </c>
      <c r="D672" s="533">
        <v>27008.9</v>
      </c>
    </row>
    <row r="673" spans="1:4" ht="9" customHeight="1">
      <c r="A673" s="535">
        <v>705332</v>
      </c>
      <c r="B673" s="534" t="s">
        <v>17375</v>
      </c>
      <c r="C673" s="535" t="s">
        <v>263</v>
      </c>
      <c r="D673" s="533">
        <v>32638.89</v>
      </c>
    </row>
    <row r="674" spans="1:4" ht="9" customHeight="1">
      <c r="A674" s="535">
        <v>705331</v>
      </c>
      <c r="B674" s="534" t="s">
        <v>17376</v>
      </c>
      <c r="C674" s="535" t="s">
        <v>263</v>
      </c>
      <c r="D674" s="533">
        <v>29392.639999999999</v>
      </c>
    </row>
    <row r="675" spans="1:4" ht="9" customHeight="1">
      <c r="A675" s="535">
        <v>705334</v>
      </c>
      <c r="B675" s="534" t="s">
        <v>17377</v>
      </c>
      <c r="C675" s="535" t="s">
        <v>263</v>
      </c>
      <c r="D675" s="533">
        <v>34665.03</v>
      </c>
    </row>
    <row r="676" spans="1:4" ht="9" customHeight="1">
      <c r="A676" s="535">
        <v>705333</v>
      </c>
      <c r="B676" s="534" t="s">
        <v>17378</v>
      </c>
      <c r="C676" s="535" t="s">
        <v>263</v>
      </c>
      <c r="D676" s="533">
        <v>31448.76</v>
      </c>
    </row>
    <row r="677" spans="1:4" ht="9" customHeight="1">
      <c r="A677" s="535">
        <v>705336</v>
      </c>
      <c r="B677" s="534" t="s">
        <v>17379</v>
      </c>
      <c r="C677" s="535" t="s">
        <v>263</v>
      </c>
      <c r="D677" s="533">
        <v>46707.67</v>
      </c>
    </row>
    <row r="678" spans="1:4" ht="9" customHeight="1">
      <c r="A678" s="535">
        <v>705335</v>
      </c>
      <c r="B678" s="534" t="s">
        <v>17380</v>
      </c>
      <c r="C678" s="535" t="s">
        <v>263</v>
      </c>
      <c r="D678" s="533">
        <v>42224.41</v>
      </c>
    </row>
    <row r="679" spans="1:4" ht="9" customHeight="1">
      <c r="A679" s="535">
        <v>705338</v>
      </c>
      <c r="B679" s="534" t="s">
        <v>17381</v>
      </c>
      <c r="C679" s="535" t="s">
        <v>263</v>
      </c>
      <c r="D679" s="533">
        <v>43583.16</v>
      </c>
    </row>
    <row r="680" spans="1:4" ht="9" customHeight="1">
      <c r="A680" s="535">
        <v>705337</v>
      </c>
      <c r="B680" s="534" t="s">
        <v>17382</v>
      </c>
      <c r="C680" s="535" t="s">
        <v>263</v>
      </c>
      <c r="D680" s="533">
        <v>38942.160000000003</v>
      </c>
    </row>
    <row r="681" spans="1:4" ht="9" customHeight="1">
      <c r="A681" s="535">
        <v>705340</v>
      </c>
      <c r="B681" s="534" t="s">
        <v>17383</v>
      </c>
      <c r="C681" s="535" t="s">
        <v>263</v>
      </c>
      <c r="D681" s="533">
        <v>46956.03</v>
      </c>
    </row>
    <row r="682" spans="1:4" ht="9" customHeight="1">
      <c r="A682" s="535">
        <v>705339</v>
      </c>
      <c r="B682" s="534" t="s">
        <v>17384</v>
      </c>
      <c r="C682" s="535" t="s">
        <v>263</v>
      </c>
      <c r="D682" s="533">
        <v>42269.5</v>
      </c>
    </row>
    <row r="683" spans="1:4" ht="9" customHeight="1">
      <c r="A683" s="535">
        <v>705342</v>
      </c>
      <c r="B683" s="534" t="s">
        <v>17385</v>
      </c>
      <c r="C683" s="535" t="s">
        <v>263</v>
      </c>
      <c r="D683" s="533">
        <v>53272.85</v>
      </c>
    </row>
    <row r="684" spans="1:4" ht="9" customHeight="1">
      <c r="A684" s="535">
        <v>705341</v>
      </c>
      <c r="B684" s="534" t="s">
        <v>17386</v>
      </c>
      <c r="C684" s="535" t="s">
        <v>263</v>
      </c>
      <c r="D684" s="533">
        <v>48060.41</v>
      </c>
    </row>
    <row r="685" spans="1:4" ht="9" customHeight="1">
      <c r="A685" s="535">
        <v>705344</v>
      </c>
      <c r="B685" s="534" t="s">
        <v>17387</v>
      </c>
      <c r="C685" s="535" t="s">
        <v>263</v>
      </c>
      <c r="D685" s="533">
        <v>67481.509999999995</v>
      </c>
    </row>
    <row r="686" spans="1:4" ht="9" customHeight="1">
      <c r="A686" s="535">
        <v>705343</v>
      </c>
      <c r="B686" s="534" t="s">
        <v>17388</v>
      </c>
      <c r="C686" s="535" t="s">
        <v>263</v>
      </c>
      <c r="D686" s="533">
        <v>61096.2</v>
      </c>
    </row>
    <row r="687" spans="1:4" ht="9" customHeight="1">
      <c r="A687" s="535">
        <v>705225</v>
      </c>
      <c r="B687" s="534" t="s">
        <v>17389</v>
      </c>
      <c r="C687" s="535" t="s">
        <v>263</v>
      </c>
      <c r="D687" s="533">
        <v>11981.93</v>
      </c>
    </row>
    <row r="688" spans="1:4" ht="9" customHeight="1">
      <c r="A688" s="535">
        <v>705224</v>
      </c>
      <c r="B688" s="534" t="s">
        <v>17390</v>
      </c>
      <c r="C688" s="535" t="s">
        <v>263</v>
      </c>
      <c r="D688" s="533">
        <v>10780.73</v>
      </c>
    </row>
    <row r="689" spans="1:4" ht="9" customHeight="1">
      <c r="A689" s="535">
        <v>705227</v>
      </c>
      <c r="B689" s="534" t="s">
        <v>17391</v>
      </c>
      <c r="C689" s="535" t="s">
        <v>263</v>
      </c>
      <c r="D689" s="533">
        <v>12374.07</v>
      </c>
    </row>
    <row r="690" spans="1:4" ht="9" customHeight="1">
      <c r="A690" s="535">
        <v>705226</v>
      </c>
      <c r="B690" s="534" t="s">
        <v>17392</v>
      </c>
      <c r="C690" s="535" t="s">
        <v>263</v>
      </c>
      <c r="D690" s="533">
        <v>11275.38</v>
      </c>
    </row>
    <row r="691" spans="1:4" ht="9" customHeight="1">
      <c r="A691" s="535">
        <v>705229</v>
      </c>
      <c r="B691" s="534" t="s">
        <v>17393</v>
      </c>
      <c r="C691" s="535" t="s">
        <v>263</v>
      </c>
      <c r="D691" s="533">
        <v>13337.96</v>
      </c>
    </row>
    <row r="692" spans="1:4" ht="9" customHeight="1">
      <c r="A692" s="535">
        <v>705228</v>
      </c>
      <c r="B692" s="534" t="s">
        <v>17394</v>
      </c>
      <c r="C692" s="535" t="s">
        <v>263</v>
      </c>
      <c r="D692" s="533">
        <v>12069.71</v>
      </c>
    </row>
    <row r="693" spans="1:4" ht="9" customHeight="1">
      <c r="A693" s="535">
        <v>705231</v>
      </c>
      <c r="B693" s="534" t="s">
        <v>17395</v>
      </c>
      <c r="C693" s="535" t="s">
        <v>263</v>
      </c>
      <c r="D693" s="533">
        <v>16605.07</v>
      </c>
    </row>
    <row r="694" spans="1:4" ht="9" customHeight="1">
      <c r="A694" s="535">
        <v>705230</v>
      </c>
      <c r="B694" s="534" t="s">
        <v>17396</v>
      </c>
      <c r="C694" s="535" t="s">
        <v>263</v>
      </c>
      <c r="D694" s="533">
        <v>15120.21</v>
      </c>
    </row>
    <row r="695" spans="1:4" ht="9" customHeight="1">
      <c r="A695" s="535">
        <v>705233</v>
      </c>
      <c r="B695" s="534" t="s">
        <v>17397</v>
      </c>
      <c r="C695" s="535" t="s">
        <v>263</v>
      </c>
      <c r="D695" s="533">
        <v>18637.73</v>
      </c>
    </row>
    <row r="696" spans="1:4" ht="9" customHeight="1">
      <c r="A696" s="535">
        <v>705232</v>
      </c>
      <c r="B696" s="534" t="s">
        <v>17398</v>
      </c>
      <c r="C696" s="535" t="s">
        <v>263</v>
      </c>
      <c r="D696" s="533">
        <v>16727.150000000001</v>
      </c>
    </row>
    <row r="697" spans="1:4" ht="9" customHeight="1">
      <c r="A697" s="535">
        <v>705235</v>
      </c>
      <c r="B697" s="534" t="s">
        <v>17399</v>
      </c>
      <c r="C697" s="535" t="s">
        <v>263</v>
      </c>
      <c r="D697" s="533">
        <v>19114.080000000002</v>
      </c>
    </row>
    <row r="698" spans="1:4" ht="9" customHeight="1">
      <c r="A698" s="535">
        <v>705234</v>
      </c>
      <c r="B698" s="534" t="s">
        <v>17400</v>
      </c>
      <c r="C698" s="535" t="s">
        <v>263</v>
      </c>
      <c r="D698" s="533">
        <v>17335.080000000002</v>
      </c>
    </row>
    <row r="699" spans="1:4" ht="9" customHeight="1">
      <c r="A699" s="535">
        <v>705237</v>
      </c>
      <c r="B699" s="534" t="s">
        <v>17401</v>
      </c>
      <c r="C699" s="535" t="s">
        <v>263</v>
      </c>
      <c r="D699" s="533">
        <v>20703.47</v>
      </c>
    </row>
    <row r="700" spans="1:4" ht="9" customHeight="1">
      <c r="A700" s="535">
        <v>705236</v>
      </c>
      <c r="B700" s="534" t="s">
        <v>17402</v>
      </c>
      <c r="C700" s="535" t="s">
        <v>263</v>
      </c>
      <c r="D700" s="533">
        <v>18706.91</v>
      </c>
    </row>
    <row r="701" spans="1:4" ht="9" customHeight="1">
      <c r="A701" s="535">
        <v>705239</v>
      </c>
      <c r="B701" s="534" t="s">
        <v>17403</v>
      </c>
      <c r="C701" s="535" t="s">
        <v>263</v>
      </c>
      <c r="D701" s="533">
        <v>26426.73</v>
      </c>
    </row>
    <row r="702" spans="1:4" ht="9" customHeight="1">
      <c r="A702" s="535">
        <v>705238</v>
      </c>
      <c r="B702" s="534" t="s">
        <v>17404</v>
      </c>
      <c r="C702" s="535" t="s">
        <v>263</v>
      </c>
      <c r="D702" s="533">
        <v>23930.51</v>
      </c>
    </row>
    <row r="703" spans="1:4" ht="9" customHeight="1">
      <c r="A703" s="535">
        <v>705241</v>
      </c>
      <c r="B703" s="534" t="s">
        <v>17405</v>
      </c>
      <c r="C703" s="535" t="s">
        <v>263</v>
      </c>
      <c r="D703" s="533">
        <v>25180.25</v>
      </c>
    </row>
    <row r="704" spans="1:4" ht="9" customHeight="1">
      <c r="A704" s="535">
        <v>705240</v>
      </c>
      <c r="B704" s="534" t="s">
        <v>17406</v>
      </c>
      <c r="C704" s="535" t="s">
        <v>263</v>
      </c>
      <c r="D704" s="533">
        <v>22555.64</v>
      </c>
    </row>
    <row r="705" spans="1:4" ht="9" customHeight="1">
      <c r="A705" s="535">
        <v>705243</v>
      </c>
      <c r="B705" s="534" t="s">
        <v>17407</v>
      </c>
      <c r="C705" s="535" t="s">
        <v>263</v>
      </c>
      <c r="D705" s="533">
        <v>26650.7</v>
      </c>
    </row>
    <row r="706" spans="1:4" ht="9" customHeight="1">
      <c r="A706" s="535">
        <v>705242</v>
      </c>
      <c r="B706" s="534" t="s">
        <v>17408</v>
      </c>
      <c r="C706" s="535" t="s">
        <v>263</v>
      </c>
      <c r="D706" s="533">
        <v>24025.02</v>
      </c>
    </row>
    <row r="707" spans="1:4" ht="9" customHeight="1">
      <c r="A707" s="535">
        <v>705245</v>
      </c>
      <c r="B707" s="534" t="s">
        <v>17409</v>
      </c>
      <c r="C707" s="535" t="s">
        <v>263</v>
      </c>
      <c r="D707" s="533">
        <v>29538.34</v>
      </c>
    </row>
    <row r="708" spans="1:4" ht="9" customHeight="1">
      <c r="A708" s="535">
        <v>705244</v>
      </c>
      <c r="B708" s="534" t="s">
        <v>17410</v>
      </c>
      <c r="C708" s="535" t="s">
        <v>263</v>
      </c>
      <c r="D708" s="533">
        <v>26736.97</v>
      </c>
    </row>
    <row r="709" spans="1:4" ht="9" customHeight="1">
      <c r="A709" s="535">
        <v>705247</v>
      </c>
      <c r="B709" s="534" t="s">
        <v>17411</v>
      </c>
      <c r="C709" s="535" t="s">
        <v>263</v>
      </c>
      <c r="D709" s="533">
        <v>37382.42</v>
      </c>
    </row>
    <row r="710" spans="1:4" ht="9" customHeight="1">
      <c r="A710" s="535">
        <v>705246</v>
      </c>
      <c r="B710" s="534" t="s">
        <v>17412</v>
      </c>
      <c r="C710" s="535" t="s">
        <v>263</v>
      </c>
      <c r="D710" s="533">
        <v>33950.11</v>
      </c>
    </row>
    <row r="711" spans="1:4" ht="9" customHeight="1">
      <c r="A711" s="535">
        <v>705249</v>
      </c>
      <c r="B711" s="534" t="s">
        <v>17413</v>
      </c>
      <c r="C711" s="535" t="s">
        <v>263</v>
      </c>
      <c r="D711" s="533">
        <v>35736.75</v>
      </c>
    </row>
    <row r="712" spans="1:4" ht="9" customHeight="1">
      <c r="A712" s="535">
        <v>705248</v>
      </c>
      <c r="B712" s="534" t="s">
        <v>17414</v>
      </c>
      <c r="C712" s="535" t="s">
        <v>263</v>
      </c>
      <c r="D712" s="533">
        <v>31930.68</v>
      </c>
    </row>
    <row r="713" spans="1:4" ht="9" customHeight="1">
      <c r="A713" s="535">
        <v>705251</v>
      </c>
      <c r="B713" s="534" t="s">
        <v>17415</v>
      </c>
      <c r="C713" s="535" t="s">
        <v>263</v>
      </c>
      <c r="D713" s="533">
        <v>37773.699999999997</v>
      </c>
    </row>
    <row r="714" spans="1:4" ht="9" customHeight="1">
      <c r="A714" s="535">
        <v>705250</v>
      </c>
      <c r="B714" s="534" t="s">
        <v>17416</v>
      </c>
      <c r="C714" s="535" t="s">
        <v>263</v>
      </c>
      <c r="D714" s="533">
        <v>33964.83</v>
      </c>
    </row>
    <row r="715" spans="1:4" ht="9" customHeight="1">
      <c r="A715" s="535">
        <v>705253</v>
      </c>
      <c r="B715" s="534" t="s">
        <v>17417</v>
      </c>
      <c r="C715" s="535" t="s">
        <v>263</v>
      </c>
      <c r="D715" s="533">
        <v>41328.17</v>
      </c>
    </row>
    <row r="716" spans="1:4" ht="9" customHeight="1">
      <c r="A716" s="535">
        <v>705252</v>
      </c>
      <c r="B716" s="534" t="s">
        <v>17418</v>
      </c>
      <c r="C716" s="535" t="s">
        <v>263</v>
      </c>
      <c r="D716" s="533">
        <v>37185.47</v>
      </c>
    </row>
    <row r="717" spans="1:4" ht="9" customHeight="1">
      <c r="A717" s="535">
        <v>705255</v>
      </c>
      <c r="B717" s="534" t="s">
        <v>17419</v>
      </c>
      <c r="C717" s="535" t="s">
        <v>263</v>
      </c>
      <c r="D717" s="533">
        <v>52231.86</v>
      </c>
    </row>
    <row r="718" spans="1:4" ht="9" customHeight="1">
      <c r="A718" s="535">
        <v>705254</v>
      </c>
      <c r="B718" s="534" t="s">
        <v>17420</v>
      </c>
      <c r="C718" s="535" t="s">
        <v>263</v>
      </c>
      <c r="D718" s="533">
        <v>47222.33</v>
      </c>
    </row>
    <row r="719" spans="1:4" ht="9" customHeight="1">
      <c r="A719" s="535">
        <v>705403</v>
      </c>
      <c r="B719" s="534" t="s">
        <v>17421</v>
      </c>
      <c r="C719" s="535" t="s">
        <v>263</v>
      </c>
      <c r="D719" s="533">
        <v>17470.259999999998</v>
      </c>
    </row>
    <row r="720" spans="1:4" ht="9" customHeight="1">
      <c r="A720" s="535">
        <v>705402</v>
      </c>
      <c r="B720" s="534" t="s">
        <v>17422</v>
      </c>
      <c r="C720" s="535" t="s">
        <v>263</v>
      </c>
      <c r="D720" s="533">
        <v>15725.57</v>
      </c>
    </row>
    <row r="721" spans="1:4" ht="9" customHeight="1">
      <c r="A721" s="535">
        <v>705405</v>
      </c>
      <c r="B721" s="534" t="s">
        <v>17423</v>
      </c>
      <c r="C721" s="535" t="s">
        <v>263</v>
      </c>
      <c r="D721" s="533">
        <v>18879.32</v>
      </c>
    </row>
    <row r="722" spans="1:4" ht="9" customHeight="1">
      <c r="A722" s="535">
        <v>705404</v>
      </c>
      <c r="B722" s="534" t="s">
        <v>17424</v>
      </c>
      <c r="C722" s="535" t="s">
        <v>263</v>
      </c>
      <c r="D722" s="533">
        <v>17114.86</v>
      </c>
    </row>
    <row r="723" spans="1:4" ht="9" customHeight="1">
      <c r="A723" s="535">
        <v>705407</v>
      </c>
      <c r="B723" s="534" t="s">
        <v>17425</v>
      </c>
      <c r="C723" s="535" t="s">
        <v>263</v>
      </c>
      <c r="D723" s="533">
        <v>19801.12</v>
      </c>
    </row>
    <row r="724" spans="1:4" ht="9" customHeight="1">
      <c r="A724" s="535">
        <v>705406</v>
      </c>
      <c r="B724" s="534" t="s">
        <v>17426</v>
      </c>
      <c r="C724" s="535" t="s">
        <v>263</v>
      </c>
      <c r="D724" s="533">
        <v>17835.8</v>
      </c>
    </row>
    <row r="725" spans="1:4" ht="9" customHeight="1">
      <c r="A725" s="535">
        <v>705409</v>
      </c>
      <c r="B725" s="534" t="s">
        <v>17427</v>
      </c>
      <c r="C725" s="535" t="s">
        <v>263</v>
      </c>
      <c r="D725" s="533">
        <v>24929.1</v>
      </c>
    </row>
    <row r="726" spans="1:4" ht="9" customHeight="1">
      <c r="A726" s="535">
        <v>705408</v>
      </c>
      <c r="B726" s="534" t="s">
        <v>17428</v>
      </c>
      <c r="C726" s="535" t="s">
        <v>263</v>
      </c>
      <c r="D726" s="533">
        <v>22508.05</v>
      </c>
    </row>
    <row r="727" spans="1:4" ht="9" customHeight="1">
      <c r="A727" s="535">
        <v>705411</v>
      </c>
      <c r="B727" s="534" t="s">
        <v>17429</v>
      </c>
      <c r="C727" s="535" t="s">
        <v>263</v>
      </c>
      <c r="D727" s="533">
        <v>26485.73</v>
      </c>
    </row>
    <row r="728" spans="1:4" ht="9" customHeight="1">
      <c r="A728" s="535">
        <v>705410</v>
      </c>
      <c r="B728" s="534" t="s">
        <v>17430</v>
      </c>
      <c r="C728" s="535" t="s">
        <v>263</v>
      </c>
      <c r="D728" s="533">
        <v>23672.94</v>
      </c>
    </row>
    <row r="729" spans="1:4" ht="9" customHeight="1">
      <c r="A729" s="535">
        <v>705413</v>
      </c>
      <c r="B729" s="534" t="s">
        <v>17431</v>
      </c>
      <c r="C729" s="535" t="s">
        <v>263</v>
      </c>
      <c r="D729" s="533">
        <v>28489.15</v>
      </c>
    </row>
    <row r="730" spans="1:4" ht="9" customHeight="1">
      <c r="A730" s="535">
        <v>705412</v>
      </c>
      <c r="B730" s="534" t="s">
        <v>17432</v>
      </c>
      <c r="C730" s="535" t="s">
        <v>263</v>
      </c>
      <c r="D730" s="533">
        <v>25673.54</v>
      </c>
    </row>
    <row r="731" spans="1:4" ht="9" customHeight="1">
      <c r="A731" s="535">
        <v>705415</v>
      </c>
      <c r="B731" s="534" t="s">
        <v>17433</v>
      </c>
      <c r="C731" s="535" t="s">
        <v>263</v>
      </c>
      <c r="D731" s="533">
        <v>31386.720000000001</v>
      </c>
    </row>
    <row r="732" spans="1:4" ht="9" customHeight="1">
      <c r="A732" s="535">
        <v>705414</v>
      </c>
      <c r="B732" s="534" t="s">
        <v>17434</v>
      </c>
      <c r="C732" s="535" t="s">
        <v>263</v>
      </c>
      <c r="D732" s="533">
        <v>28214.19</v>
      </c>
    </row>
    <row r="733" spans="1:4" ht="9" customHeight="1">
      <c r="A733" s="535">
        <v>705417</v>
      </c>
      <c r="B733" s="534" t="s">
        <v>17435</v>
      </c>
      <c r="C733" s="535" t="s">
        <v>263</v>
      </c>
      <c r="D733" s="533">
        <v>39737.83</v>
      </c>
    </row>
    <row r="734" spans="1:4" ht="9" customHeight="1">
      <c r="A734" s="535">
        <v>705416</v>
      </c>
      <c r="B734" s="534" t="s">
        <v>17436</v>
      </c>
      <c r="C734" s="535" t="s">
        <v>263</v>
      </c>
      <c r="D734" s="533">
        <v>35832.82</v>
      </c>
    </row>
    <row r="735" spans="1:4" ht="9" customHeight="1">
      <c r="A735" s="535">
        <v>705419</v>
      </c>
      <c r="B735" s="534" t="s">
        <v>17437</v>
      </c>
      <c r="C735" s="535" t="s">
        <v>263</v>
      </c>
      <c r="D735" s="533">
        <v>37463.699999999997</v>
      </c>
    </row>
    <row r="736" spans="1:4" ht="9" customHeight="1">
      <c r="A736" s="535">
        <v>705418</v>
      </c>
      <c r="B736" s="534" t="s">
        <v>17438</v>
      </c>
      <c r="C736" s="535" t="s">
        <v>263</v>
      </c>
      <c r="D736" s="533">
        <v>33532.29</v>
      </c>
    </row>
    <row r="737" spans="1:4" ht="9" customHeight="1">
      <c r="A737" s="535">
        <v>705421</v>
      </c>
      <c r="B737" s="534" t="s">
        <v>17439</v>
      </c>
      <c r="C737" s="535" t="s">
        <v>263</v>
      </c>
      <c r="D737" s="533">
        <v>40298.67</v>
      </c>
    </row>
    <row r="738" spans="1:4" ht="9" customHeight="1">
      <c r="A738" s="535">
        <v>705420</v>
      </c>
      <c r="B738" s="534" t="s">
        <v>17440</v>
      </c>
      <c r="C738" s="535" t="s">
        <v>263</v>
      </c>
      <c r="D738" s="533">
        <v>36349.07</v>
      </c>
    </row>
    <row r="739" spans="1:4" ht="9" customHeight="1">
      <c r="A739" s="535">
        <v>705423</v>
      </c>
      <c r="B739" s="534" t="s">
        <v>17441</v>
      </c>
      <c r="C739" s="535" t="s">
        <v>263</v>
      </c>
      <c r="D739" s="533">
        <v>45851.360000000001</v>
      </c>
    </row>
    <row r="740" spans="1:4" ht="9" customHeight="1">
      <c r="A740" s="535">
        <v>705422</v>
      </c>
      <c r="B740" s="534" t="s">
        <v>17442</v>
      </c>
      <c r="C740" s="535" t="s">
        <v>263</v>
      </c>
      <c r="D740" s="533">
        <v>41432.22</v>
      </c>
    </row>
    <row r="741" spans="1:4" ht="9" customHeight="1">
      <c r="A741" s="535">
        <v>705425</v>
      </c>
      <c r="B741" s="534" t="s">
        <v>17443</v>
      </c>
      <c r="C741" s="535" t="s">
        <v>263</v>
      </c>
      <c r="D741" s="533">
        <v>58026.13</v>
      </c>
    </row>
    <row r="742" spans="1:4" ht="9" customHeight="1">
      <c r="A742" s="535">
        <v>705424</v>
      </c>
      <c r="B742" s="534" t="s">
        <v>17444</v>
      </c>
      <c r="C742" s="535" t="s">
        <v>263</v>
      </c>
      <c r="D742" s="533">
        <v>52603.43</v>
      </c>
    </row>
    <row r="743" spans="1:4" ht="9" customHeight="1">
      <c r="A743" s="535">
        <v>705427</v>
      </c>
      <c r="B743" s="534" t="s">
        <v>17445</v>
      </c>
      <c r="C743" s="535" t="s">
        <v>263</v>
      </c>
      <c r="D743" s="533">
        <v>52908.82</v>
      </c>
    </row>
    <row r="744" spans="1:4" ht="9" customHeight="1">
      <c r="A744" s="535">
        <v>705426</v>
      </c>
      <c r="B744" s="534" t="s">
        <v>17446</v>
      </c>
      <c r="C744" s="535" t="s">
        <v>263</v>
      </c>
      <c r="D744" s="533">
        <v>47222.98</v>
      </c>
    </row>
    <row r="745" spans="1:4" ht="9" customHeight="1">
      <c r="A745" s="535">
        <v>705429</v>
      </c>
      <c r="B745" s="534" t="s">
        <v>17447</v>
      </c>
      <c r="C745" s="535" t="s">
        <v>263</v>
      </c>
      <c r="D745" s="533">
        <v>54752.3</v>
      </c>
    </row>
    <row r="746" spans="1:4" ht="9" customHeight="1">
      <c r="A746" s="535">
        <v>705428</v>
      </c>
      <c r="B746" s="534" t="s">
        <v>17448</v>
      </c>
      <c r="C746" s="535" t="s">
        <v>263</v>
      </c>
      <c r="D746" s="533">
        <v>49158.93</v>
      </c>
    </row>
    <row r="747" spans="1:4" ht="9" customHeight="1">
      <c r="A747" s="535">
        <v>705431</v>
      </c>
      <c r="B747" s="534" t="s">
        <v>17449</v>
      </c>
      <c r="C747" s="535" t="s">
        <v>263</v>
      </c>
      <c r="D747" s="533">
        <v>65821.490000000005</v>
      </c>
    </row>
    <row r="748" spans="1:4" ht="9" customHeight="1">
      <c r="A748" s="535">
        <v>705430</v>
      </c>
      <c r="B748" s="534" t="s">
        <v>17450</v>
      </c>
      <c r="C748" s="535" t="s">
        <v>263</v>
      </c>
      <c r="D748" s="533">
        <v>59579.43</v>
      </c>
    </row>
    <row r="749" spans="1:4" ht="9" customHeight="1">
      <c r="A749" s="535">
        <v>705433</v>
      </c>
      <c r="B749" s="534" t="s">
        <v>17451</v>
      </c>
      <c r="C749" s="535" t="s">
        <v>263</v>
      </c>
      <c r="D749" s="533">
        <v>83435.64</v>
      </c>
    </row>
    <row r="750" spans="1:4" ht="9" customHeight="1">
      <c r="A750" s="535">
        <v>705432</v>
      </c>
      <c r="B750" s="534" t="s">
        <v>17452</v>
      </c>
      <c r="C750" s="535" t="s">
        <v>263</v>
      </c>
      <c r="D750" s="533">
        <v>75704.3</v>
      </c>
    </row>
    <row r="751" spans="1:4" ht="9" customHeight="1">
      <c r="A751" s="535">
        <v>705257</v>
      </c>
      <c r="B751" s="534" t="s">
        <v>17453</v>
      </c>
      <c r="C751" s="535" t="s">
        <v>16785</v>
      </c>
      <c r="D751" s="533">
        <v>4083.23</v>
      </c>
    </row>
    <row r="752" spans="1:4" ht="9" customHeight="1">
      <c r="A752" s="535">
        <v>705256</v>
      </c>
      <c r="B752" s="534" t="s">
        <v>17454</v>
      </c>
      <c r="C752" s="535" t="s">
        <v>16785</v>
      </c>
      <c r="D752" s="533">
        <v>3728.96</v>
      </c>
    </row>
    <row r="753" spans="1:4" ht="9" customHeight="1">
      <c r="A753" s="535">
        <v>705259</v>
      </c>
      <c r="B753" s="534" t="s">
        <v>17455</v>
      </c>
      <c r="C753" s="535" t="s">
        <v>16785</v>
      </c>
      <c r="D753" s="533">
        <v>3564.99</v>
      </c>
    </row>
    <row r="754" spans="1:4" ht="9" customHeight="1">
      <c r="A754" s="535">
        <v>705258</v>
      </c>
      <c r="B754" s="534" t="s">
        <v>17456</v>
      </c>
      <c r="C754" s="535" t="s">
        <v>16785</v>
      </c>
      <c r="D754" s="533">
        <v>3210.73</v>
      </c>
    </row>
    <row r="755" spans="1:4" ht="9" customHeight="1">
      <c r="A755" s="535">
        <v>705267</v>
      </c>
      <c r="B755" s="534" t="s">
        <v>17457</v>
      </c>
      <c r="C755" s="535" t="s">
        <v>16785</v>
      </c>
      <c r="D755" s="533">
        <v>5129.9799999999996</v>
      </c>
    </row>
    <row r="756" spans="1:4" ht="9" customHeight="1">
      <c r="A756" s="535">
        <v>705266</v>
      </c>
      <c r="B756" s="534" t="s">
        <v>17458</v>
      </c>
      <c r="C756" s="535" t="s">
        <v>16785</v>
      </c>
      <c r="D756" s="533">
        <v>4661.46</v>
      </c>
    </row>
    <row r="757" spans="1:4" ht="9" customHeight="1">
      <c r="A757" s="535">
        <v>705269</v>
      </c>
      <c r="B757" s="534" t="s">
        <v>17459</v>
      </c>
      <c r="C757" s="535" t="s">
        <v>16785</v>
      </c>
      <c r="D757" s="533">
        <v>5383.26</v>
      </c>
    </row>
    <row r="758" spans="1:4" ht="9" customHeight="1">
      <c r="A758" s="535">
        <v>705268</v>
      </c>
      <c r="B758" s="534" t="s">
        <v>17460</v>
      </c>
      <c r="C758" s="535" t="s">
        <v>16785</v>
      </c>
      <c r="D758" s="533">
        <v>4914.74</v>
      </c>
    </row>
    <row r="759" spans="1:4" ht="9" customHeight="1">
      <c r="A759" s="535">
        <v>705261</v>
      </c>
      <c r="B759" s="534" t="s">
        <v>17461</v>
      </c>
      <c r="C759" s="535" t="s">
        <v>16785</v>
      </c>
      <c r="D759" s="533">
        <v>3806</v>
      </c>
    </row>
    <row r="760" spans="1:4" ht="9" customHeight="1">
      <c r="A760" s="535">
        <v>705260</v>
      </c>
      <c r="B760" s="534" t="s">
        <v>17462</v>
      </c>
      <c r="C760" s="535" t="s">
        <v>16785</v>
      </c>
      <c r="D760" s="533">
        <v>3451.74</v>
      </c>
    </row>
    <row r="761" spans="1:4" ht="9" customHeight="1">
      <c r="A761" s="535">
        <v>705263</v>
      </c>
      <c r="B761" s="534" t="s">
        <v>17463</v>
      </c>
      <c r="C761" s="535" t="s">
        <v>16785</v>
      </c>
      <c r="D761" s="533">
        <v>4282.34</v>
      </c>
    </row>
    <row r="762" spans="1:4" ht="9" customHeight="1">
      <c r="A762" s="535">
        <v>705262</v>
      </c>
      <c r="B762" s="534" t="s">
        <v>17464</v>
      </c>
      <c r="C762" s="535" t="s">
        <v>16785</v>
      </c>
      <c r="D762" s="533">
        <v>3928.08</v>
      </c>
    </row>
    <row r="763" spans="1:4" ht="9" customHeight="1">
      <c r="A763" s="535">
        <v>705265</v>
      </c>
      <c r="B763" s="534" t="s">
        <v>17465</v>
      </c>
      <c r="C763" s="535" t="s">
        <v>16785</v>
      </c>
      <c r="D763" s="533">
        <v>4691.76</v>
      </c>
    </row>
    <row r="764" spans="1:4" ht="9" customHeight="1">
      <c r="A764" s="535">
        <v>705264</v>
      </c>
      <c r="B764" s="534" t="s">
        <v>17466</v>
      </c>
      <c r="C764" s="535" t="s">
        <v>16785</v>
      </c>
      <c r="D764" s="533">
        <v>4337.49</v>
      </c>
    </row>
    <row r="765" spans="1:4" ht="9" customHeight="1">
      <c r="A765" s="535">
        <v>705271</v>
      </c>
      <c r="B765" s="534" t="s">
        <v>17467</v>
      </c>
      <c r="C765" s="535" t="s">
        <v>16785</v>
      </c>
      <c r="D765" s="533">
        <v>5851.94</v>
      </c>
    </row>
    <row r="766" spans="1:4" ht="9" customHeight="1">
      <c r="A766" s="535">
        <v>705270</v>
      </c>
      <c r="B766" s="534" t="s">
        <v>17468</v>
      </c>
      <c r="C766" s="535" t="s">
        <v>16785</v>
      </c>
      <c r="D766" s="533">
        <v>5393.86</v>
      </c>
    </row>
    <row r="767" spans="1:4" ht="9" customHeight="1">
      <c r="A767" s="535">
        <v>705273</v>
      </c>
      <c r="B767" s="534" t="s">
        <v>17469</v>
      </c>
      <c r="C767" s="535" t="s">
        <v>16785</v>
      </c>
      <c r="D767" s="533">
        <v>5217.5200000000004</v>
      </c>
    </row>
    <row r="768" spans="1:4" ht="9" customHeight="1">
      <c r="A768" s="535">
        <v>705272</v>
      </c>
      <c r="B768" s="534" t="s">
        <v>17470</v>
      </c>
      <c r="C768" s="535" t="s">
        <v>16785</v>
      </c>
      <c r="D768" s="533">
        <v>4759.4399999999996</v>
      </c>
    </row>
    <row r="769" spans="1:4" ht="9" customHeight="1">
      <c r="A769" s="535">
        <v>705281</v>
      </c>
      <c r="B769" s="534" t="s">
        <v>17471</v>
      </c>
      <c r="C769" s="535" t="s">
        <v>16785</v>
      </c>
      <c r="D769" s="533">
        <v>8041.68</v>
      </c>
    </row>
    <row r="770" spans="1:4" ht="9" customHeight="1">
      <c r="A770" s="535">
        <v>705280</v>
      </c>
      <c r="B770" s="534" t="s">
        <v>17472</v>
      </c>
      <c r="C770" s="535" t="s">
        <v>16785</v>
      </c>
      <c r="D770" s="533">
        <v>7304.17</v>
      </c>
    </row>
    <row r="771" spans="1:4" ht="9" customHeight="1">
      <c r="A771" s="535">
        <v>705283</v>
      </c>
      <c r="B771" s="534" t="s">
        <v>17473</v>
      </c>
      <c r="C771" s="535" t="s">
        <v>16785</v>
      </c>
      <c r="D771" s="533">
        <v>8240.19</v>
      </c>
    </row>
    <row r="772" spans="1:4" ht="9" customHeight="1">
      <c r="A772" s="535">
        <v>705282</v>
      </c>
      <c r="B772" s="534" t="s">
        <v>17474</v>
      </c>
      <c r="C772" s="535" t="s">
        <v>16785</v>
      </c>
      <c r="D772" s="533">
        <v>7502.68</v>
      </c>
    </row>
    <row r="773" spans="1:4" ht="9" customHeight="1">
      <c r="A773" s="535">
        <v>705275</v>
      </c>
      <c r="B773" s="534" t="s">
        <v>17475</v>
      </c>
      <c r="C773" s="535" t="s">
        <v>16785</v>
      </c>
      <c r="D773" s="533">
        <v>5841.31</v>
      </c>
    </row>
    <row r="774" spans="1:4" ht="9" customHeight="1">
      <c r="A774" s="535">
        <v>705274</v>
      </c>
      <c r="B774" s="534" t="s">
        <v>17476</v>
      </c>
      <c r="C774" s="535" t="s">
        <v>16785</v>
      </c>
      <c r="D774" s="533">
        <v>5383.23</v>
      </c>
    </row>
    <row r="775" spans="1:4" ht="9" customHeight="1">
      <c r="A775" s="535">
        <v>705277</v>
      </c>
      <c r="B775" s="534" t="s">
        <v>17477</v>
      </c>
      <c r="C775" s="535" t="s">
        <v>16785</v>
      </c>
      <c r="D775" s="533">
        <v>6576.9</v>
      </c>
    </row>
    <row r="776" spans="1:4" ht="9" customHeight="1">
      <c r="A776" s="535">
        <v>705276</v>
      </c>
      <c r="B776" s="534" t="s">
        <v>17478</v>
      </c>
      <c r="C776" s="535" t="s">
        <v>16785</v>
      </c>
      <c r="D776" s="533">
        <v>5978.31</v>
      </c>
    </row>
    <row r="777" spans="1:4" ht="9" customHeight="1">
      <c r="A777" s="535">
        <v>705279</v>
      </c>
      <c r="B777" s="534" t="s">
        <v>17479</v>
      </c>
      <c r="C777" s="535" t="s">
        <v>16785</v>
      </c>
      <c r="D777" s="533">
        <v>7450.15</v>
      </c>
    </row>
    <row r="778" spans="1:4" ht="9" customHeight="1">
      <c r="A778" s="535">
        <v>705278</v>
      </c>
      <c r="B778" s="534" t="s">
        <v>17480</v>
      </c>
      <c r="C778" s="535" t="s">
        <v>16785</v>
      </c>
      <c r="D778" s="533">
        <v>6851.56</v>
      </c>
    </row>
    <row r="779" spans="1:4" ht="9" customHeight="1">
      <c r="A779" s="535">
        <v>705285</v>
      </c>
      <c r="B779" s="534" t="s">
        <v>17481</v>
      </c>
      <c r="C779" s="535" t="s">
        <v>16785</v>
      </c>
      <c r="D779" s="533">
        <v>7517.01</v>
      </c>
    </row>
    <row r="780" spans="1:4" ht="9" customHeight="1">
      <c r="A780" s="535">
        <v>705284</v>
      </c>
      <c r="B780" s="534" t="s">
        <v>17482</v>
      </c>
      <c r="C780" s="535" t="s">
        <v>16785</v>
      </c>
      <c r="D780" s="533">
        <v>6941.22</v>
      </c>
    </row>
    <row r="781" spans="1:4" ht="9" customHeight="1">
      <c r="A781" s="535">
        <v>705287</v>
      </c>
      <c r="B781" s="534" t="s">
        <v>17483</v>
      </c>
      <c r="C781" s="535" t="s">
        <v>16785</v>
      </c>
      <c r="D781" s="533">
        <v>6889.82</v>
      </c>
    </row>
    <row r="782" spans="1:4" ht="9" customHeight="1">
      <c r="A782" s="535">
        <v>705286</v>
      </c>
      <c r="B782" s="534" t="s">
        <v>17484</v>
      </c>
      <c r="C782" s="535" t="s">
        <v>16785</v>
      </c>
      <c r="D782" s="533">
        <v>6314.03</v>
      </c>
    </row>
    <row r="783" spans="1:4" ht="9" customHeight="1">
      <c r="A783" s="535">
        <v>705295</v>
      </c>
      <c r="B783" s="534" t="s">
        <v>17485</v>
      </c>
      <c r="C783" s="535" t="s">
        <v>16785</v>
      </c>
      <c r="D783" s="533">
        <v>10516.72</v>
      </c>
    </row>
    <row r="784" spans="1:4" ht="9" customHeight="1">
      <c r="A784" s="535">
        <v>705294</v>
      </c>
      <c r="B784" s="534" t="s">
        <v>17486</v>
      </c>
      <c r="C784" s="535" t="s">
        <v>16785</v>
      </c>
      <c r="D784" s="533">
        <v>9629.06</v>
      </c>
    </row>
    <row r="785" spans="1:4" ht="9" customHeight="1">
      <c r="A785" s="535">
        <v>705297</v>
      </c>
      <c r="B785" s="534" t="s">
        <v>17487</v>
      </c>
      <c r="C785" s="535" t="s">
        <v>16785</v>
      </c>
      <c r="D785" s="533">
        <v>11338.17</v>
      </c>
    </row>
    <row r="786" spans="1:4" ht="9" customHeight="1">
      <c r="A786" s="535">
        <v>705296</v>
      </c>
      <c r="B786" s="534" t="s">
        <v>17488</v>
      </c>
      <c r="C786" s="535" t="s">
        <v>16785</v>
      </c>
      <c r="D786" s="533">
        <v>10450.51</v>
      </c>
    </row>
    <row r="787" spans="1:4" ht="9" customHeight="1">
      <c r="A787" s="535">
        <v>705289</v>
      </c>
      <c r="B787" s="534" t="s">
        <v>17489</v>
      </c>
      <c r="C787" s="535" t="s">
        <v>16785</v>
      </c>
      <c r="D787" s="533">
        <v>7788.04</v>
      </c>
    </row>
    <row r="788" spans="1:4" ht="9" customHeight="1">
      <c r="A788" s="535">
        <v>705288</v>
      </c>
      <c r="B788" s="534" t="s">
        <v>17490</v>
      </c>
      <c r="C788" s="535" t="s">
        <v>16785</v>
      </c>
      <c r="D788" s="533">
        <v>7059.38</v>
      </c>
    </row>
    <row r="789" spans="1:4" ht="9" customHeight="1">
      <c r="A789" s="535">
        <v>705291</v>
      </c>
      <c r="B789" s="534" t="s">
        <v>17491</v>
      </c>
      <c r="C789" s="535" t="s">
        <v>16785</v>
      </c>
      <c r="D789" s="533">
        <v>8839.19</v>
      </c>
    </row>
    <row r="790" spans="1:4" ht="9" customHeight="1">
      <c r="A790" s="535">
        <v>705290</v>
      </c>
      <c r="B790" s="534" t="s">
        <v>17492</v>
      </c>
      <c r="C790" s="535" t="s">
        <v>16785</v>
      </c>
      <c r="D790" s="533">
        <v>8110.52</v>
      </c>
    </row>
    <row r="791" spans="1:4" ht="9" customHeight="1">
      <c r="A791" s="535">
        <v>705293</v>
      </c>
      <c r="B791" s="534" t="s">
        <v>17493</v>
      </c>
      <c r="C791" s="535" t="s">
        <v>16785</v>
      </c>
      <c r="D791" s="533">
        <v>9550.68</v>
      </c>
    </row>
    <row r="792" spans="1:4" ht="9" customHeight="1">
      <c r="A792" s="535">
        <v>705292</v>
      </c>
      <c r="B792" s="534" t="s">
        <v>17494</v>
      </c>
      <c r="C792" s="535" t="s">
        <v>16785</v>
      </c>
      <c r="D792" s="533">
        <v>8663.01</v>
      </c>
    </row>
    <row r="793" spans="1:4" ht="9" customHeight="1">
      <c r="A793" s="535">
        <v>705299</v>
      </c>
      <c r="B793" s="534" t="s">
        <v>17495</v>
      </c>
      <c r="C793" s="535" t="s">
        <v>16785</v>
      </c>
      <c r="D793" s="533">
        <v>9677.57</v>
      </c>
    </row>
    <row r="794" spans="1:4" ht="9" customHeight="1">
      <c r="A794" s="535">
        <v>705298</v>
      </c>
      <c r="B794" s="534" t="s">
        <v>17496</v>
      </c>
      <c r="C794" s="535" t="s">
        <v>16785</v>
      </c>
      <c r="D794" s="533">
        <v>8818.84</v>
      </c>
    </row>
    <row r="795" spans="1:4" ht="9" customHeight="1">
      <c r="A795" s="535">
        <v>705301</v>
      </c>
      <c r="B795" s="534" t="s">
        <v>17497</v>
      </c>
      <c r="C795" s="535" t="s">
        <v>16785</v>
      </c>
      <c r="D795" s="533">
        <v>9080.1</v>
      </c>
    </row>
    <row r="796" spans="1:4" ht="9" customHeight="1">
      <c r="A796" s="535">
        <v>705300</v>
      </c>
      <c r="B796" s="534" t="s">
        <v>17498</v>
      </c>
      <c r="C796" s="535" t="s">
        <v>16785</v>
      </c>
      <c r="D796" s="533">
        <v>8221.36</v>
      </c>
    </row>
    <row r="797" spans="1:4" ht="9" customHeight="1">
      <c r="A797" s="535">
        <v>705309</v>
      </c>
      <c r="B797" s="534" t="s">
        <v>17499</v>
      </c>
      <c r="C797" s="535" t="s">
        <v>16785</v>
      </c>
      <c r="D797" s="533">
        <v>14589.37</v>
      </c>
    </row>
    <row r="798" spans="1:4" ht="9" customHeight="1">
      <c r="A798" s="535">
        <v>705308</v>
      </c>
      <c r="B798" s="534" t="s">
        <v>17500</v>
      </c>
      <c r="C798" s="535" t="s">
        <v>16785</v>
      </c>
      <c r="D798" s="533">
        <v>13306</v>
      </c>
    </row>
    <row r="799" spans="1:4" ht="9" customHeight="1">
      <c r="A799" s="535">
        <v>705311</v>
      </c>
      <c r="B799" s="534" t="s">
        <v>17501</v>
      </c>
      <c r="C799" s="535" t="s">
        <v>16785</v>
      </c>
      <c r="D799" s="533">
        <v>14495.49</v>
      </c>
    </row>
    <row r="800" spans="1:4" ht="9" customHeight="1">
      <c r="A800" s="535">
        <v>705310</v>
      </c>
      <c r="B800" s="534" t="s">
        <v>17502</v>
      </c>
      <c r="C800" s="535" t="s">
        <v>16785</v>
      </c>
      <c r="D800" s="533">
        <v>13212.12</v>
      </c>
    </row>
    <row r="801" spans="1:4" ht="9" customHeight="1">
      <c r="A801" s="535">
        <v>705303</v>
      </c>
      <c r="B801" s="534" t="s">
        <v>17503</v>
      </c>
      <c r="C801" s="535" t="s">
        <v>16785</v>
      </c>
      <c r="D801" s="533">
        <v>9786.08</v>
      </c>
    </row>
    <row r="802" spans="1:4" ht="9" customHeight="1">
      <c r="A802" s="535">
        <v>705302</v>
      </c>
      <c r="B802" s="534" t="s">
        <v>17504</v>
      </c>
      <c r="C802" s="535" t="s">
        <v>16785</v>
      </c>
      <c r="D802" s="533">
        <v>8740.5400000000009</v>
      </c>
    </row>
    <row r="803" spans="1:4" ht="9" customHeight="1">
      <c r="A803" s="535">
        <v>705305</v>
      </c>
      <c r="B803" s="534" t="s">
        <v>17505</v>
      </c>
      <c r="C803" s="535" t="s">
        <v>16785</v>
      </c>
      <c r="D803" s="533">
        <v>11857.96</v>
      </c>
    </row>
    <row r="804" spans="1:4" ht="9" customHeight="1">
      <c r="A804" s="535">
        <v>705304</v>
      </c>
      <c r="B804" s="534" t="s">
        <v>17506</v>
      </c>
      <c r="C804" s="535" t="s">
        <v>16785</v>
      </c>
      <c r="D804" s="533">
        <v>10812.42</v>
      </c>
    </row>
    <row r="805" spans="1:4" ht="9" customHeight="1">
      <c r="A805" s="535">
        <v>705307</v>
      </c>
      <c r="B805" s="534" t="s">
        <v>17507</v>
      </c>
      <c r="C805" s="535" t="s">
        <v>16785</v>
      </c>
      <c r="D805" s="533">
        <v>13096.95</v>
      </c>
    </row>
    <row r="806" spans="1:4" ht="9" customHeight="1">
      <c r="A806" s="535">
        <v>705306</v>
      </c>
      <c r="B806" s="534" t="s">
        <v>17508</v>
      </c>
      <c r="C806" s="535" t="s">
        <v>16785</v>
      </c>
      <c r="D806" s="533">
        <v>11813.58</v>
      </c>
    </row>
    <row r="807" spans="1:4" ht="9" customHeight="1">
      <c r="A807" s="535">
        <v>705169</v>
      </c>
      <c r="B807" s="534" t="s">
        <v>17509</v>
      </c>
      <c r="C807" s="535" t="s">
        <v>16785</v>
      </c>
      <c r="D807" s="533">
        <v>2448.73</v>
      </c>
    </row>
    <row r="808" spans="1:4" ht="9" customHeight="1">
      <c r="A808" s="535">
        <v>705168</v>
      </c>
      <c r="B808" s="534" t="s">
        <v>17510</v>
      </c>
      <c r="C808" s="535" t="s">
        <v>16785</v>
      </c>
      <c r="D808" s="533">
        <v>2250.14</v>
      </c>
    </row>
    <row r="809" spans="1:4" ht="9" customHeight="1">
      <c r="A809" s="535">
        <v>705171</v>
      </c>
      <c r="B809" s="534" t="s">
        <v>17511</v>
      </c>
      <c r="C809" s="535" t="s">
        <v>16785</v>
      </c>
      <c r="D809" s="533">
        <v>2173.36</v>
      </c>
    </row>
    <row r="810" spans="1:4" ht="9" customHeight="1">
      <c r="A810" s="535">
        <v>705170</v>
      </c>
      <c r="B810" s="534" t="s">
        <v>17512</v>
      </c>
      <c r="C810" s="535" t="s">
        <v>16785</v>
      </c>
      <c r="D810" s="533">
        <v>1974.78</v>
      </c>
    </row>
    <row r="811" spans="1:4" ht="9" customHeight="1">
      <c r="A811" s="535">
        <v>705179</v>
      </c>
      <c r="B811" s="534" t="s">
        <v>17513</v>
      </c>
      <c r="C811" s="535" t="s">
        <v>16785</v>
      </c>
      <c r="D811" s="533">
        <v>3076.16</v>
      </c>
    </row>
    <row r="812" spans="1:4" ht="9" customHeight="1">
      <c r="A812" s="535">
        <v>705178</v>
      </c>
      <c r="B812" s="534" t="s">
        <v>17514</v>
      </c>
      <c r="C812" s="535" t="s">
        <v>16785</v>
      </c>
      <c r="D812" s="533">
        <v>2814.29</v>
      </c>
    </row>
    <row r="813" spans="1:4" ht="9" customHeight="1">
      <c r="A813" s="535">
        <v>705181</v>
      </c>
      <c r="B813" s="534" t="s">
        <v>17515</v>
      </c>
      <c r="C813" s="535" t="s">
        <v>16785</v>
      </c>
      <c r="D813" s="533">
        <v>3211.32</v>
      </c>
    </row>
    <row r="814" spans="1:4" ht="9" customHeight="1">
      <c r="A814" s="535">
        <v>705180</v>
      </c>
      <c r="B814" s="534" t="s">
        <v>17516</v>
      </c>
      <c r="C814" s="535" t="s">
        <v>16785</v>
      </c>
      <c r="D814" s="533">
        <v>2949.45</v>
      </c>
    </row>
    <row r="815" spans="1:4" ht="9" customHeight="1">
      <c r="A815" s="535">
        <v>705173</v>
      </c>
      <c r="B815" s="534" t="s">
        <v>17517</v>
      </c>
      <c r="C815" s="535" t="s">
        <v>16785</v>
      </c>
      <c r="D815" s="533">
        <v>2365.41</v>
      </c>
    </row>
    <row r="816" spans="1:4" ht="9" customHeight="1">
      <c r="A816" s="535">
        <v>705172</v>
      </c>
      <c r="B816" s="534" t="s">
        <v>17518</v>
      </c>
      <c r="C816" s="535" t="s">
        <v>16785</v>
      </c>
      <c r="D816" s="533">
        <v>2166.83</v>
      </c>
    </row>
    <row r="817" spans="1:4" ht="9" customHeight="1">
      <c r="A817" s="535">
        <v>705175</v>
      </c>
      <c r="B817" s="534" t="s">
        <v>17519</v>
      </c>
      <c r="C817" s="535" t="s">
        <v>16785</v>
      </c>
      <c r="D817" s="533">
        <v>2629.95</v>
      </c>
    </row>
    <row r="818" spans="1:4" ht="9" customHeight="1">
      <c r="A818" s="535">
        <v>705174</v>
      </c>
      <c r="B818" s="534" t="s">
        <v>17520</v>
      </c>
      <c r="C818" s="535" t="s">
        <v>16785</v>
      </c>
      <c r="D818" s="533">
        <v>2431.37</v>
      </c>
    </row>
    <row r="819" spans="1:4" ht="9" customHeight="1">
      <c r="A819" s="535">
        <v>705177</v>
      </c>
      <c r="B819" s="534" t="s">
        <v>17521</v>
      </c>
      <c r="C819" s="535" t="s">
        <v>16785</v>
      </c>
      <c r="D819" s="533">
        <v>2964.1</v>
      </c>
    </row>
    <row r="820" spans="1:4" ht="9" customHeight="1">
      <c r="A820" s="535">
        <v>705176</v>
      </c>
      <c r="B820" s="534" t="s">
        <v>17522</v>
      </c>
      <c r="C820" s="535" t="s">
        <v>16785</v>
      </c>
      <c r="D820" s="533">
        <v>2702.23</v>
      </c>
    </row>
    <row r="821" spans="1:4" ht="9" customHeight="1">
      <c r="A821" s="535">
        <v>705183</v>
      </c>
      <c r="B821" s="534" t="s">
        <v>17523</v>
      </c>
      <c r="C821" s="535" t="s">
        <v>16785</v>
      </c>
      <c r="D821" s="533">
        <v>3412.76</v>
      </c>
    </row>
    <row r="822" spans="1:4" ht="9" customHeight="1">
      <c r="A822" s="535">
        <v>705182</v>
      </c>
      <c r="B822" s="534" t="s">
        <v>17524</v>
      </c>
      <c r="C822" s="535" t="s">
        <v>16785</v>
      </c>
      <c r="D822" s="533">
        <v>3157.56</v>
      </c>
    </row>
    <row r="823" spans="1:4" ht="9" customHeight="1">
      <c r="A823" s="535">
        <v>705185</v>
      </c>
      <c r="B823" s="534" t="s">
        <v>17525</v>
      </c>
      <c r="C823" s="535" t="s">
        <v>16785</v>
      </c>
      <c r="D823" s="533">
        <v>3093.59</v>
      </c>
    </row>
    <row r="824" spans="1:4" ht="9" customHeight="1">
      <c r="A824" s="535">
        <v>705184</v>
      </c>
      <c r="B824" s="534" t="s">
        <v>17526</v>
      </c>
      <c r="C824" s="535" t="s">
        <v>16785</v>
      </c>
      <c r="D824" s="533">
        <v>2838.4</v>
      </c>
    </row>
    <row r="825" spans="1:4" ht="9" customHeight="1">
      <c r="A825" s="535">
        <v>705193</v>
      </c>
      <c r="B825" s="534" t="s">
        <v>17527</v>
      </c>
      <c r="C825" s="535" t="s">
        <v>16785</v>
      </c>
      <c r="D825" s="533">
        <v>4684.08</v>
      </c>
    </row>
    <row r="826" spans="1:4" ht="9" customHeight="1">
      <c r="A826" s="535">
        <v>705192</v>
      </c>
      <c r="B826" s="534" t="s">
        <v>17528</v>
      </c>
      <c r="C826" s="535" t="s">
        <v>16785</v>
      </c>
      <c r="D826" s="533">
        <v>4272.97</v>
      </c>
    </row>
    <row r="827" spans="1:4" ht="9" customHeight="1">
      <c r="A827" s="535">
        <v>705195</v>
      </c>
      <c r="B827" s="534" t="s">
        <v>17529</v>
      </c>
      <c r="C827" s="535" t="s">
        <v>16785</v>
      </c>
      <c r="D827" s="533">
        <v>5008.0600000000004</v>
      </c>
    </row>
    <row r="828" spans="1:4" ht="9" customHeight="1">
      <c r="A828" s="535">
        <v>705194</v>
      </c>
      <c r="B828" s="534" t="s">
        <v>17530</v>
      </c>
      <c r="C828" s="535" t="s">
        <v>16785</v>
      </c>
      <c r="D828" s="533">
        <v>4596.96</v>
      </c>
    </row>
    <row r="829" spans="1:4" ht="9" customHeight="1">
      <c r="A829" s="535">
        <v>705187</v>
      </c>
      <c r="B829" s="534" t="s">
        <v>17531</v>
      </c>
      <c r="C829" s="535" t="s">
        <v>16785</v>
      </c>
      <c r="D829" s="533">
        <v>3514.77</v>
      </c>
    </row>
    <row r="830" spans="1:4" ht="9" customHeight="1">
      <c r="A830" s="535">
        <v>705186</v>
      </c>
      <c r="B830" s="534" t="s">
        <v>17532</v>
      </c>
      <c r="C830" s="535" t="s">
        <v>16785</v>
      </c>
      <c r="D830" s="533">
        <v>3180.85</v>
      </c>
    </row>
    <row r="831" spans="1:4" ht="9" customHeight="1">
      <c r="A831" s="535">
        <v>705189</v>
      </c>
      <c r="B831" s="534" t="s">
        <v>17533</v>
      </c>
      <c r="C831" s="535" t="s">
        <v>16785</v>
      </c>
      <c r="D831" s="533">
        <v>3935.71</v>
      </c>
    </row>
    <row r="832" spans="1:4" ht="9" customHeight="1">
      <c r="A832" s="535">
        <v>705188</v>
      </c>
      <c r="B832" s="534" t="s">
        <v>17534</v>
      </c>
      <c r="C832" s="535" t="s">
        <v>16785</v>
      </c>
      <c r="D832" s="533">
        <v>3601.79</v>
      </c>
    </row>
    <row r="833" spans="1:4" ht="9" customHeight="1">
      <c r="A833" s="535">
        <v>705191</v>
      </c>
      <c r="B833" s="534" t="s">
        <v>17535</v>
      </c>
      <c r="C833" s="535" t="s">
        <v>16785</v>
      </c>
      <c r="D833" s="533">
        <v>4316.7700000000004</v>
      </c>
    </row>
    <row r="834" spans="1:4" ht="9" customHeight="1">
      <c r="A834" s="535">
        <v>705190</v>
      </c>
      <c r="B834" s="534" t="s">
        <v>17536</v>
      </c>
      <c r="C834" s="535" t="s">
        <v>16785</v>
      </c>
      <c r="D834" s="533">
        <v>3905.66</v>
      </c>
    </row>
    <row r="835" spans="1:4" ht="9" customHeight="1">
      <c r="A835" s="535">
        <v>705197</v>
      </c>
      <c r="B835" s="534" t="s">
        <v>17537</v>
      </c>
      <c r="C835" s="535" t="s">
        <v>16785</v>
      </c>
      <c r="D835" s="533">
        <v>4659.34</v>
      </c>
    </row>
    <row r="836" spans="1:4" ht="9" customHeight="1">
      <c r="A836" s="535">
        <v>705196</v>
      </c>
      <c r="B836" s="534" t="s">
        <v>17538</v>
      </c>
      <c r="C836" s="535" t="s">
        <v>16785</v>
      </c>
      <c r="D836" s="533">
        <v>4251.96</v>
      </c>
    </row>
    <row r="837" spans="1:4" ht="9" customHeight="1">
      <c r="A837" s="535">
        <v>705199</v>
      </c>
      <c r="B837" s="534" t="s">
        <v>17539</v>
      </c>
      <c r="C837" s="535" t="s">
        <v>16785</v>
      </c>
      <c r="D837" s="533">
        <v>4417.8900000000003</v>
      </c>
    </row>
    <row r="838" spans="1:4" ht="9" customHeight="1">
      <c r="A838" s="535">
        <v>705198</v>
      </c>
      <c r="B838" s="534" t="s">
        <v>17540</v>
      </c>
      <c r="C838" s="535" t="s">
        <v>16785</v>
      </c>
      <c r="D838" s="533">
        <v>4010.51</v>
      </c>
    </row>
    <row r="839" spans="1:4" ht="9" customHeight="1">
      <c r="A839" s="535">
        <v>705207</v>
      </c>
      <c r="B839" s="534" t="s">
        <v>17541</v>
      </c>
      <c r="C839" s="535" t="s">
        <v>16785</v>
      </c>
      <c r="D839" s="533">
        <v>6623.99</v>
      </c>
    </row>
    <row r="840" spans="1:4" ht="9" customHeight="1">
      <c r="A840" s="535">
        <v>705206</v>
      </c>
      <c r="B840" s="534" t="s">
        <v>17542</v>
      </c>
      <c r="C840" s="535" t="s">
        <v>16785</v>
      </c>
      <c r="D840" s="533">
        <v>6017.45</v>
      </c>
    </row>
    <row r="841" spans="1:4" ht="9" customHeight="1">
      <c r="A841" s="535">
        <v>705209</v>
      </c>
      <c r="B841" s="534" t="s">
        <v>17543</v>
      </c>
      <c r="C841" s="535" t="s">
        <v>16785</v>
      </c>
      <c r="D841" s="533">
        <v>7512.85</v>
      </c>
    </row>
    <row r="842" spans="1:4" ht="9" customHeight="1">
      <c r="A842" s="535">
        <v>705208</v>
      </c>
      <c r="B842" s="534" t="s">
        <v>17544</v>
      </c>
      <c r="C842" s="535" t="s">
        <v>16785</v>
      </c>
      <c r="D842" s="533">
        <v>6805.96</v>
      </c>
    </row>
    <row r="843" spans="1:4" ht="9" customHeight="1">
      <c r="A843" s="535">
        <v>705201</v>
      </c>
      <c r="B843" s="534" t="s">
        <v>17545</v>
      </c>
      <c r="C843" s="535" t="s">
        <v>16785</v>
      </c>
      <c r="D843" s="533">
        <v>5052.49</v>
      </c>
    </row>
    <row r="844" spans="1:4" ht="9" customHeight="1">
      <c r="A844" s="535">
        <v>705200</v>
      </c>
      <c r="B844" s="534" t="s">
        <v>17546</v>
      </c>
      <c r="C844" s="535" t="s">
        <v>16785</v>
      </c>
      <c r="D844" s="533">
        <v>4645.1099999999997</v>
      </c>
    </row>
    <row r="845" spans="1:4" ht="9" customHeight="1">
      <c r="A845" s="535">
        <v>705203</v>
      </c>
      <c r="B845" s="534" t="s">
        <v>17547</v>
      </c>
      <c r="C845" s="535" t="s">
        <v>16785</v>
      </c>
      <c r="D845" s="533">
        <v>5557.6</v>
      </c>
    </row>
    <row r="846" spans="1:4" ht="9" customHeight="1">
      <c r="A846" s="535">
        <v>705202</v>
      </c>
      <c r="B846" s="534" t="s">
        <v>17548</v>
      </c>
      <c r="C846" s="535" t="s">
        <v>16785</v>
      </c>
      <c r="D846" s="533">
        <v>5057.58</v>
      </c>
    </row>
    <row r="847" spans="1:4" ht="9" customHeight="1">
      <c r="A847" s="535">
        <v>705205</v>
      </c>
      <c r="B847" s="534" t="s">
        <v>17549</v>
      </c>
      <c r="C847" s="535" t="s">
        <v>16785</v>
      </c>
      <c r="D847" s="533">
        <v>6066.18</v>
      </c>
    </row>
    <row r="848" spans="1:4" ht="9" customHeight="1">
      <c r="A848" s="535">
        <v>705204</v>
      </c>
      <c r="B848" s="534" t="s">
        <v>17550</v>
      </c>
      <c r="C848" s="535" t="s">
        <v>16785</v>
      </c>
      <c r="D848" s="533">
        <v>5566.17</v>
      </c>
    </row>
    <row r="849" spans="1:4" ht="9" customHeight="1">
      <c r="A849" s="535">
        <v>705211</v>
      </c>
      <c r="B849" s="534" t="s">
        <v>17551</v>
      </c>
      <c r="C849" s="535" t="s">
        <v>16785</v>
      </c>
      <c r="D849" s="533">
        <v>5956.91</v>
      </c>
    </row>
    <row r="850" spans="1:4" ht="9" customHeight="1">
      <c r="A850" s="535">
        <v>705210</v>
      </c>
      <c r="B850" s="534" t="s">
        <v>17552</v>
      </c>
      <c r="C850" s="535" t="s">
        <v>16785</v>
      </c>
      <c r="D850" s="533">
        <v>5369.4</v>
      </c>
    </row>
    <row r="851" spans="1:4" ht="9" customHeight="1">
      <c r="A851" s="535">
        <v>705213</v>
      </c>
      <c r="B851" s="534" t="s">
        <v>17553</v>
      </c>
      <c r="C851" s="535" t="s">
        <v>16785</v>
      </c>
      <c r="D851" s="533">
        <v>5884.28</v>
      </c>
    </row>
    <row r="852" spans="1:4" ht="9" customHeight="1">
      <c r="A852" s="535">
        <v>705212</v>
      </c>
      <c r="B852" s="534" t="s">
        <v>17554</v>
      </c>
      <c r="C852" s="535" t="s">
        <v>16785</v>
      </c>
      <c r="D852" s="533">
        <v>5296.76</v>
      </c>
    </row>
    <row r="853" spans="1:4" ht="9" customHeight="1">
      <c r="A853" s="535">
        <v>705221</v>
      </c>
      <c r="B853" s="534" t="s">
        <v>17555</v>
      </c>
      <c r="C853" s="535" t="s">
        <v>16785</v>
      </c>
      <c r="D853" s="533">
        <v>9096.35</v>
      </c>
    </row>
    <row r="854" spans="1:4" ht="9" customHeight="1">
      <c r="A854" s="535">
        <v>705220</v>
      </c>
      <c r="B854" s="534" t="s">
        <v>17556</v>
      </c>
      <c r="C854" s="535" t="s">
        <v>16785</v>
      </c>
      <c r="D854" s="533">
        <v>8271.06</v>
      </c>
    </row>
    <row r="855" spans="1:4" ht="9" customHeight="1">
      <c r="A855" s="535">
        <v>705223</v>
      </c>
      <c r="B855" s="534" t="s">
        <v>17557</v>
      </c>
      <c r="C855" s="535" t="s">
        <v>16785</v>
      </c>
      <c r="D855" s="533">
        <v>9836.42</v>
      </c>
    </row>
    <row r="856" spans="1:4" ht="9" customHeight="1">
      <c r="A856" s="535">
        <v>705222</v>
      </c>
      <c r="B856" s="534" t="s">
        <v>17558</v>
      </c>
      <c r="C856" s="535" t="s">
        <v>16785</v>
      </c>
      <c r="D856" s="533">
        <v>8886.0499999999993</v>
      </c>
    </row>
    <row r="857" spans="1:4" ht="9" customHeight="1">
      <c r="A857" s="535">
        <v>705215</v>
      </c>
      <c r="B857" s="534" t="s">
        <v>17559</v>
      </c>
      <c r="C857" s="535" t="s">
        <v>16785</v>
      </c>
      <c r="D857" s="533">
        <v>6962.21</v>
      </c>
    </row>
    <row r="858" spans="1:4" ht="9" customHeight="1">
      <c r="A858" s="535">
        <v>705214</v>
      </c>
      <c r="B858" s="534" t="s">
        <v>17560</v>
      </c>
      <c r="C858" s="535" t="s">
        <v>16785</v>
      </c>
      <c r="D858" s="533">
        <v>6251.17</v>
      </c>
    </row>
    <row r="859" spans="1:4" ht="9" customHeight="1">
      <c r="A859" s="535">
        <v>705217</v>
      </c>
      <c r="B859" s="534" t="s">
        <v>17561</v>
      </c>
      <c r="C859" s="535" t="s">
        <v>16785</v>
      </c>
      <c r="D859" s="533">
        <v>7713.06</v>
      </c>
    </row>
    <row r="860" spans="1:4" ht="9" customHeight="1">
      <c r="A860" s="535">
        <v>705216</v>
      </c>
      <c r="B860" s="534" t="s">
        <v>17562</v>
      </c>
      <c r="C860" s="535" t="s">
        <v>16785</v>
      </c>
      <c r="D860" s="533">
        <v>7002.02</v>
      </c>
    </row>
    <row r="861" spans="1:4" ht="9" customHeight="1">
      <c r="A861" s="535">
        <v>705219</v>
      </c>
      <c r="B861" s="534" t="s">
        <v>17563</v>
      </c>
      <c r="C861" s="535" t="s">
        <v>16785</v>
      </c>
      <c r="D861" s="533">
        <v>8402.9699999999993</v>
      </c>
    </row>
    <row r="862" spans="1:4" ht="9" customHeight="1">
      <c r="A862" s="535">
        <v>705218</v>
      </c>
      <c r="B862" s="534" t="s">
        <v>17564</v>
      </c>
      <c r="C862" s="535" t="s">
        <v>16785</v>
      </c>
      <c r="D862" s="533">
        <v>7577.67</v>
      </c>
    </row>
    <row r="863" spans="1:4" ht="9" customHeight="1">
      <c r="A863" s="535">
        <v>705346</v>
      </c>
      <c r="B863" s="534" t="s">
        <v>17565</v>
      </c>
      <c r="C863" s="535" t="s">
        <v>16785</v>
      </c>
      <c r="D863" s="533">
        <v>5616.22</v>
      </c>
    </row>
    <row r="864" spans="1:4" ht="9" customHeight="1">
      <c r="A864" s="535">
        <v>705345</v>
      </c>
      <c r="B864" s="534" t="s">
        <v>17566</v>
      </c>
      <c r="C864" s="535" t="s">
        <v>16785</v>
      </c>
      <c r="D864" s="533">
        <v>5106.3599999999997</v>
      </c>
    </row>
    <row r="865" spans="1:4" ht="9" customHeight="1">
      <c r="A865" s="535">
        <v>705348</v>
      </c>
      <c r="B865" s="534" t="s">
        <v>17567</v>
      </c>
      <c r="C865" s="535" t="s">
        <v>16785</v>
      </c>
      <c r="D865" s="533">
        <v>5058.0600000000004</v>
      </c>
    </row>
    <row r="866" spans="1:4" ht="9" customHeight="1">
      <c r="A866" s="535">
        <v>705347</v>
      </c>
      <c r="B866" s="534" t="s">
        <v>17568</v>
      </c>
      <c r="C866" s="535" t="s">
        <v>16785</v>
      </c>
      <c r="D866" s="533">
        <v>4548.2</v>
      </c>
    </row>
    <row r="867" spans="1:4" ht="9" customHeight="1">
      <c r="A867" s="535">
        <v>705356</v>
      </c>
      <c r="B867" s="534" t="s">
        <v>17569</v>
      </c>
      <c r="C867" s="535" t="s">
        <v>16785</v>
      </c>
      <c r="D867" s="533">
        <v>7465.15</v>
      </c>
    </row>
    <row r="868" spans="1:4" ht="9" customHeight="1">
      <c r="A868" s="535">
        <v>705355</v>
      </c>
      <c r="B868" s="534" t="s">
        <v>17570</v>
      </c>
      <c r="C868" s="535" t="s">
        <v>16785</v>
      </c>
      <c r="D868" s="533">
        <v>6787.02</v>
      </c>
    </row>
    <row r="869" spans="1:4" ht="9" customHeight="1">
      <c r="A869" s="535">
        <v>705358</v>
      </c>
      <c r="B869" s="534" t="s">
        <v>17571</v>
      </c>
      <c r="C869" s="535" t="s">
        <v>16785</v>
      </c>
      <c r="D869" s="533">
        <v>7578.31</v>
      </c>
    </row>
    <row r="870" spans="1:4" ht="9" customHeight="1">
      <c r="A870" s="535">
        <v>705357</v>
      </c>
      <c r="B870" s="534" t="s">
        <v>17572</v>
      </c>
      <c r="C870" s="535" t="s">
        <v>16785</v>
      </c>
      <c r="D870" s="533">
        <v>6900.18</v>
      </c>
    </row>
    <row r="871" spans="1:4" ht="9" customHeight="1">
      <c r="A871" s="535">
        <v>705350</v>
      </c>
      <c r="B871" s="534" t="s">
        <v>17573</v>
      </c>
      <c r="C871" s="535" t="s">
        <v>16785</v>
      </c>
      <c r="D871" s="533">
        <v>5514.26</v>
      </c>
    </row>
    <row r="872" spans="1:4" ht="9" customHeight="1">
      <c r="A872" s="535">
        <v>705349</v>
      </c>
      <c r="B872" s="534" t="s">
        <v>17574</v>
      </c>
      <c r="C872" s="535" t="s">
        <v>16785</v>
      </c>
      <c r="D872" s="533">
        <v>5004.3999999999996</v>
      </c>
    </row>
    <row r="873" spans="1:4" ht="9" customHeight="1">
      <c r="A873" s="535">
        <v>705352</v>
      </c>
      <c r="B873" s="534" t="s">
        <v>17575</v>
      </c>
      <c r="C873" s="535" t="s">
        <v>16785</v>
      </c>
      <c r="D873" s="533">
        <v>5903.9</v>
      </c>
    </row>
    <row r="874" spans="1:4" ht="9" customHeight="1">
      <c r="A874" s="535">
        <v>705351</v>
      </c>
      <c r="B874" s="534" t="s">
        <v>17576</v>
      </c>
      <c r="C874" s="535" t="s">
        <v>16785</v>
      </c>
      <c r="D874" s="533">
        <v>5394.04</v>
      </c>
    </row>
    <row r="875" spans="1:4" ht="9" customHeight="1">
      <c r="A875" s="535">
        <v>705354</v>
      </c>
      <c r="B875" s="534" t="s">
        <v>17577</v>
      </c>
      <c r="C875" s="535" t="s">
        <v>16785</v>
      </c>
      <c r="D875" s="533">
        <v>6492.89</v>
      </c>
    </row>
    <row r="876" spans="1:4" ht="9" customHeight="1">
      <c r="A876" s="535">
        <v>705353</v>
      </c>
      <c r="B876" s="534" t="s">
        <v>17578</v>
      </c>
      <c r="C876" s="535" t="s">
        <v>16785</v>
      </c>
      <c r="D876" s="533">
        <v>5983.03</v>
      </c>
    </row>
    <row r="877" spans="1:4" ht="9" customHeight="1">
      <c r="A877" s="535">
        <v>705360</v>
      </c>
      <c r="B877" s="534" t="s">
        <v>17579</v>
      </c>
      <c r="C877" s="535" t="s">
        <v>16785</v>
      </c>
      <c r="D877" s="533">
        <v>8052.74</v>
      </c>
    </row>
    <row r="878" spans="1:4" ht="9" customHeight="1">
      <c r="A878" s="535">
        <v>705359</v>
      </c>
      <c r="B878" s="534" t="s">
        <v>17580</v>
      </c>
      <c r="C878" s="535" t="s">
        <v>16785</v>
      </c>
      <c r="D878" s="533">
        <v>7394.81</v>
      </c>
    </row>
    <row r="879" spans="1:4" ht="9" customHeight="1">
      <c r="A879" s="535">
        <v>705362</v>
      </c>
      <c r="B879" s="534" t="s">
        <v>17581</v>
      </c>
      <c r="C879" s="535" t="s">
        <v>16785</v>
      </c>
      <c r="D879" s="533">
        <v>7332.48</v>
      </c>
    </row>
    <row r="880" spans="1:4" ht="9" customHeight="1">
      <c r="A880" s="535">
        <v>705361</v>
      </c>
      <c r="B880" s="534" t="s">
        <v>17582</v>
      </c>
      <c r="C880" s="535" t="s">
        <v>16785</v>
      </c>
      <c r="D880" s="533">
        <v>6674.56</v>
      </c>
    </row>
    <row r="881" spans="1:4" ht="9" customHeight="1">
      <c r="A881" s="535">
        <v>705370</v>
      </c>
      <c r="B881" s="534" t="s">
        <v>17583</v>
      </c>
      <c r="C881" s="535" t="s">
        <v>16785</v>
      </c>
      <c r="D881" s="533">
        <v>10954.21</v>
      </c>
    </row>
    <row r="882" spans="1:4" ht="9" customHeight="1">
      <c r="A882" s="535">
        <v>705369</v>
      </c>
      <c r="B882" s="534" t="s">
        <v>17584</v>
      </c>
      <c r="C882" s="535" t="s">
        <v>16785</v>
      </c>
      <c r="D882" s="533">
        <v>9904.14</v>
      </c>
    </row>
    <row r="883" spans="1:4" ht="9" customHeight="1">
      <c r="A883" s="535">
        <v>705372</v>
      </c>
      <c r="B883" s="534" t="s">
        <v>17585</v>
      </c>
      <c r="C883" s="535" t="s">
        <v>16785</v>
      </c>
      <c r="D883" s="533">
        <v>11659.53</v>
      </c>
    </row>
    <row r="884" spans="1:4" ht="9" customHeight="1">
      <c r="A884" s="535">
        <v>705371</v>
      </c>
      <c r="B884" s="534" t="s">
        <v>17586</v>
      </c>
      <c r="C884" s="535" t="s">
        <v>16785</v>
      </c>
      <c r="D884" s="533">
        <v>10609.47</v>
      </c>
    </row>
    <row r="885" spans="1:4" ht="9" customHeight="1">
      <c r="A885" s="535">
        <v>705364</v>
      </c>
      <c r="B885" s="534" t="s">
        <v>17587</v>
      </c>
      <c r="C885" s="535" t="s">
        <v>16785</v>
      </c>
      <c r="D885" s="533">
        <v>8295.86</v>
      </c>
    </row>
    <row r="886" spans="1:4" ht="9" customHeight="1">
      <c r="A886" s="535">
        <v>705363</v>
      </c>
      <c r="B886" s="534" t="s">
        <v>17588</v>
      </c>
      <c r="C886" s="535" t="s">
        <v>16785</v>
      </c>
      <c r="D886" s="533">
        <v>7637.93</v>
      </c>
    </row>
    <row r="887" spans="1:4" ht="9" customHeight="1">
      <c r="A887" s="535">
        <v>705366</v>
      </c>
      <c r="B887" s="534" t="s">
        <v>17589</v>
      </c>
      <c r="C887" s="535" t="s">
        <v>16785</v>
      </c>
      <c r="D887" s="533">
        <v>9080.1200000000008</v>
      </c>
    </row>
    <row r="888" spans="1:4" ht="9" customHeight="1">
      <c r="A888" s="535">
        <v>705365</v>
      </c>
      <c r="B888" s="534" t="s">
        <v>17590</v>
      </c>
      <c r="C888" s="535" t="s">
        <v>16785</v>
      </c>
      <c r="D888" s="533">
        <v>8215.31</v>
      </c>
    </row>
    <row r="889" spans="1:4" ht="9" customHeight="1">
      <c r="A889" s="535">
        <v>705368</v>
      </c>
      <c r="B889" s="534" t="s">
        <v>17591</v>
      </c>
      <c r="C889" s="535" t="s">
        <v>16785</v>
      </c>
      <c r="D889" s="533">
        <v>10169.719999999999</v>
      </c>
    </row>
    <row r="890" spans="1:4" ht="9" customHeight="1">
      <c r="A890" s="535">
        <v>705367</v>
      </c>
      <c r="B890" s="534" t="s">
        <v>17592</v>
      </c>
      <c r="C890" s="535" t="s">
        <v>16785</v>
      </c>
      <c r="D890" s="533">
        <v>9304.91</v>
      </c>
    </row>
    <row r="891" spans="1:4" ht="9" customHeight="1">
      <c r="A891" s="535">
        <v>705374</v>
      </c>
      <c r="B891" s="534" t="s">
        <v>17593</v>
      </c>
      <c r="C891" s="535" t="s">
        <v>16785</v>
      </c>
      <c r="D891" s="533">
        <v>10624.21</v>
      </c>
    </row>
    <row r="892" spans="1:4" ht="9" customHeight="1">
      <c r="A892" s="535">
        <v>705373</v>
      </c>
      <c r="B892" s="534" t="s">
        <v>17594</v>
      </c>
      <c r="C892" s="535" t="s">
        <v>16785</v>
      </c>
      <c r="D892" s="533">
        <v>9789.02</v>
      </c>
    </row>
    <row r="893" spans="1:4" ht="9" customHeight="1">
      <c r="A893" s="535">
        <v>705376</v>
      </c>
      <c r="B893" s="534" t="s">
        <v>17595</v>
      </c>
      <c r="C893" s="535" t="s">
        <v>16785</v>
      </c>
      <c r="D893" s="533">
        <v>9530.2099999999991</v>
      </c>
    </row>
    <row r="894" spans="1:4" ht="9" customHeight="1">
      <c r="A894" s="535">
        <v>705375</v>
      </c>
      <c r="B894" s="534" t="s">
        <v>17596</v>
      </c>
      <c r="C894" s="535" t="s">
        <v>16785</v>
      </c>
      <c r="D894" s="533">
        <v>8695.01</v>
      </c>
    </row>
    <row r="895" spans="1:4" ht="9" customHeight="1">
      <c r="A895" s="535">
        <v>705384</v>
      </c>
      <c r="B895" s="534" t="s">
        <v>17597</v>
      </c>
      <c r="C895" s="535" t="s">
        <v>16785</v>
      </c>
      <c r="D895" s="533">
        <v>14477.46</v>
      </c>
    </row>
    <row r="896" spans="1:4" ht="9" customHeight="1">
      <c r="A896" s="535">
        <v>705383</v>
      </c>
      <c r="B896" s="534" t="s">
        <v>17598</v>
      </c>
      <c r="C896" s="535" t="s">
        <v>16785</v>
      </c>
      <c r="D896" s="533">
        <v>13200.69</v>
      </c>
    </row>
    <row r="897" spans="1:4" ht="9" customHeight="1">
      <c r="A897" s="535">
        <v>705386</v>
      </c>
      <c r="B897" s="534" t="s">
        <v>17599</v>
      </c>
      <c r="C897" s="535" t="s">
        <v>16785</v>
      </c>
      <c r="D897" s="533">
        <v>15597.33</v>
      </c>
    </row>
    <row r="898" spans="1:4" ht="9" customHeight="1">
      <c r="A898" s="535">
        <v>705385</v>
      </c>
      <c r="B898" s="534" t="s">
        <v>17600</v>
      </c>
      <c r="C898" s="535" t="s">
        <v>16785</v>
      </c>
      <c r="D898" s="533">
        <v>14320.56</v>
      </c>
    </row>
    <row r="899" spans="1:4" ht="9" customHeight="1">
      <c r="A899" s="535">
        <v>705378</v>
      </c>
      <c r="B899" s="534" t="s">
        <v>17601</v>
      </c>
      <c r="C899" s="535" t="s">
        <v>16785</v>
      </c>
      <c r="D899" s="533">
        <v>10842.2</v>
      </c>
    </row>
    <row r="900" spans="1:4" ht="9" customHeight="1">
      <c r="A900" s="535">
        <v>705377</v>
      </c>
      <c r="B900" s="534" t="s">
        <v>17602</v>
      </c>
      <c r="C900" s="535" t="s">
        <v>16785</v>
      </c>
      <c r="D900" s="533">
        <v>9789.2999999999993</v>
      </c>
    </row>
    <row r="901" spans="1:4" ht="9" customHeight="1">
      <c r="A901" s="535">
        <v>705380</v>
      </c>
      <c r="B901" s="534" t="s">
        <v>17603</v>
      </c>
      <c r="C901" s="535" t="s">
        <v>16785</v>
      </c>
      <c r="D901" s="533">
        <v>12286.72</v>
      </c>
    </row>
    <row r="902" spans="1:4" ht="9" customHeight="1">
      <c r="A902" s="535">
        <v>705379</v>
      </c>
      <c r="B902" s="534" t="s">
        <v>17604</v>
      </c>
      <c r="C902" s="535" t="s">
        <v>16785</v>
      </c>
      <c r="D902" s="533">
        <v>11233.83</v>
      </c>
    </row>
    <row r="903" spans="1:4" ht="9" customHeight="1">
      <c r="A903" s="535">
        <v>705382</v>
      </c>
      <c r="B903" s="534" t="s">
        <v>17605</v>
      </c>
      <c r="C903" s="535" t="s">
        <v>16785</v>
      </c>
      <c r="D903" s="533">
        <v>13547.97</v>
      </c>
    </row>
    <row r="904" spans="1:4" ht="9" customHeight="1">
      <c r="A904" s="535">
        <v>705381</v>
      </c>
      <c r="B904" s="534" t="s">
        <v>17606</v>
      </c>
      <c r="C904" s="535" t="s">
        <v>16785</v>
      </c>
      <c r="D904" s="533">
        <v>12271.2</v>
      </c>
    </row>
    <row r="905" spans="1:4" ht="9" customHeight="1">
      <c r="A905" s="535">
        <v>705388</v>
      </c>
      <c r="B905" s="534" t="s">
        <v>17607</v>
      </c>
      <c r="C905" s="535" t="s">
        <v>16785</v>
      </c>
      <c r="D905" s="533">
        <v>13363.96</v>
      </c>
    </row>
    <row r="906" spans="1:4" ht="9" customHeight="1">
      <c r="A906" s="535">
        <v>705387</v>
      </c>
      <c r="B906" s="534" t="s">
        <v>17608</v>
      </c>
      <c r="C906" s="535" t="s">
        <v>16785</v>
      </c>
      <c r="D906" s="533">
        <v>12124.39</v>
      </c>
    </row>
    <row r="907" spans="1:4" ht="9" customHeight="1">
      <c r="A907" s="535">
        <v>705390</v>
      </c>
      <c r="B907" s="534" t="s">
        <v>17609</v>
      </c>
      <c r="C907" s="535" t="s">
        <v>16785</v>
      </c>
      <c r="D907" s="533">
        <v>12590.04</v>
      </c>
    </row>
    <row r="908" spans="1:4" ht="9" customHeight="1">
      <c r="A908" s="535">
        <v>705389</v>
      </c>
      <c r="B908" s="534" t="s">
        <v>17610</v>
      </c>
      <c r="C908" s="535" t="s">
        <v>16785</v>
      </c>
      <c r="D908" s="533">
        <v>11350.47</v>
      </c>
    </row>
    <row r="909" spans="1:4" ht="9" customHeight="1">
      <c r="A909" s="535">
        <v>705399</v>
      </c>
      <c r="B909" s="534" t="s">
        <v>17611</v>
      </c>
      <c r="C909" s="535" t="s">
        <v>16785</v>
      </c>
      <c r="D909" s="533">
        <v>19422.509999999998</v>
      </c>
    </row>
    <row r="910" spans="1:4" ht="9" customHeight="1">
      <c r="A910" s="535">
        <v>705398</v>
      </c>
      <c r="B910" s="534" t="s">
        <v>17612</v>
      </c>
      <c r="C910" s="535" t="s">
        <v>16785</v>
      </c>
      <c r="D910" s="533">
        <v>17565.27</v>
      </c>
    </row>
    <row r="911" spans="1:4" ht="9" customHeight="1">
      <c r="A911" s="535">
        <v>705401</v>
      </c>
      <c r="B911" s="534" t="s">
        <v>17613</v>
      </c>
      <c r="C911" s="535" t="s">
        <v>16785</v>
      </c>
      <c r="D911" s="533">
        <v>20939.13</v>
      </c>
    </row>
    <row r="912" spans="1:4" ht="9" customHeight="1">
      <c r="A912" s="535">
        <v>705400</v>
      </c>
      <c r="B912" s="534" t="s">
        <v>17614</v>
      </c>
      <c r="C912" s="535" t="s">
        <v>16785</v>
      </c>
      <c r="D912" s="533">
        <v>19081.89</v>
      </c>
    </row>
    <row r="913" spans="1:4" ht="9" customHeight="1">
      <c r="A913" s="535">
        <v>705392</v>
      </c>
      <c r="B913" s="534" t="s">
        <v>17615</v>
      </c>
      <c r="C913" s="535" t="s">
        <v>16785</v>
      </c>
      <c r="D913" s="533">
        <v>14371.11</v>
      </c>
    </row>
    <row r="914" spans="1:4" ht="9" customHeight="1">
      <c r="A914" s="535">
        <v>705391</v>
      </c>
      <c r="B914" s="534" t="s">
        <v>17616</v>
      </c>
      <c r="C914" s="535" t="s">
        <v>16785</v>
      </c>
      <c r="D914" s="533">
        <v>12869.04</v>
      </c>
    </row>
    <row r="915" spans="1:4" ht="9" customHeight="1">
      <c r="A915" s="535">
        <v>705395</v>
      </c>
      <c r="B915" s="534" t="s">
        <v>17617</v>
      </c>
      <c r="C915" s="535" t="s">
        <v>16785</v>
      </c>
      <c r="D915" s="533">
        <v>16383.05</v>
      </c>
    </row>
    <row r="916" spans="1:4" ht="9" customHeight="1">
      <c r="A916" s="535">
        <v>705394</v>
      </c>
      <c r="B916" s="534" t="s">
        <v>17618</v>
      </c>
      <c r="C916" s="535" t="s">
        <v>16785</v>
      </c>
      <c r="D916" s="533">
        <v>14880.98</v>
      </c>
    </row>
    <row r="917" spans="1:4" ht="9" customHeight="1">
      <c r="A917" s="535">
        <v>705397</v>
      </c>
      <c r="B917" s="534" t="s">
        <v>17619</v>
      </c>
      <c r="C917" s="535" t="s">
        <v>16785</v>
      </c>
      <c r="D917" s="533">
        <v>17974.63</v>
      </c>
    </row>
    <row r="918" spans="1:4" ht="9" customHeight="1">
      <c r="A918" s="535">
        <v>705396</v>
      </c>
      <c r="B918" s="534" t="s">
        <v>17620</v>
      </c>
      <c r="C918" s="535" t="s">
        <v>16785</v>
      </c>
      <c r="D918" s="533">
        <v>16117.38</v>
      </c>
    </row>
    <row r="919" spans="1:4" ht="9" customHeight="1">
      <c r="A919" s="535">
        <v>804213</v>
      </c>
      <c r="B919" s="534" t="s">
        <v>17621</v>
      </c>
      <c r="C919" s="535" t="s">
        <v>263</v>
      </c>
      <c r="D919" s="533">
        <v>1610.56</v>
      </c>
    </row>
    <row r="920" spans="1:4" ht="9" customHeight="1">
      <c r="A920" s="535">
        <v>804212</v>
      </c>
      <c r="B920" s="534" t="s">
        <v>17622</v>
      </c>
      <c r="C920" s="535" t="s">
        <v>263</v>
      </c>
      <c r="D920" s="533">
        <v>1308.26</v>
      </c>
    </row>
    <row r="921" spans="1:4" ht="9" customHeight="1">
      <c r="A921" s="535">
        <v>804217</v>
      </c>
      <c r="B921" s="534" t="s">
        <v>17623</v>
      </c>
      <c r="C921" s="535" t="s">
        <v>263</v>
      </c>
      <c r="D921" s="533">
        <v>1619.81</v>
      </c>
    </row>
    <row r="922" spans="1:4" ht="9" customHeight="1">
      <c r="A922" s="535">
        <v>804216</v>
      </c>
      <c r="B922" s="534" t="s">
        <v>17624</v>
      </c>
      <c r="C922" s="535" t="s">
        <v>263</v>
      </c>
      <c r="D922" s="533">
        <v>1316.89</v>
      </c>
    </row>
    <row r="923" spans="1:4" ht="9" customHeight="1">
      <c r="A923" s="535">
        <v>804219</v>
      </c>
      <c r="B923" s="534" t="s">
        <v>17625</v>
      </c>
      <c r="C923" s="535" t="s">
        <v>263</v>
      </c>
      <c r="D923" s="533">
        <v>1631.5</v>
      </c>
    </row>
    <row r="924" spans="1:4" ht="9" customHeight="1">
      <c r="A924" s="535">
        <v>804218</v>
      </c>
      <c r="B924" s="534" t="s">
        <v>17626</v>
      </c>
      <c r="C924" s="535" t="s">
        <v>263</v>
      </c>
      <c r="D924" s="533">
        <v>1327.96</v>
      </c>
    </row>
    <row r="925" spans="1:4" ht="9" customHeight="1">
      <c r="A925" s="535">
        <v>804221</v>
      </c>
      <c r="B925" s="534" t="s">
        <v>17627</v>
      </c>
      <c r="C925" s="535" t="s">
        <v>263</v>
      </c>
      <c r="D925" s="533">
        <v>1650.32</v>
      </c>
    </row>
    <row r="926" spans="1:4" ht="9" customHeight="1">
      <c r="A926" s="535">
        <v>804220</v>
      </c>
      <c r="B926" s="534" t="s">
        <v>17628</v>
      </c>
      <c r="C926" s="535" t="s">
        <v>263</v>
      </c>
      <c r="D926" s="533">
        <v>1345.71</v>
      </c>
    </row>
    <row r="927" spans="1:4" ht="9" customHeight="1">
      <c r="A927" s="535">
        <v>804223</v>
      </c>
      <c r="B927" s="534" t="s">
        <v>17629</v>
      </c>
      <c r="C927" s="535" t="s">
        <v>263</v>
      </c>
      <c r="D927" s="533">
        <v>1674.99</v>
      </c>
    </row>
    <row r="928" spans="1:4" ht="9" customHeight="1">
      <c r="A928" s="535">
        <v>804222</v>
      </c>
      <c r="B928" s="534" t="s">
        <v>17630</v>
      </c>
      <c r="C928" s="535" t="s">
        <v>263</v>
      </c>
      <c r="D928" s="533">
        <v>1368.99</v>
      </c>
    </row>
    <row r="929" spans="1:4" ht="9" customHeight="1">
      <c r="A929" s="535">
        <v>804225</v>
      </c>
      <c r="B929" s="534" t="s">
        <v>17631</v>
      </c>
      <c r="C929" s="535" t="s">
        <v>263</v>
      </c>
      <c r="D929" s="533">
        <v>1707.47</v>
      </c>
    </row>
    <row r="930" spans="1:4" ht="9" customHeight="1">
      <c r="A930" s="535">
        <v>804224</v>
      </c>
      <c r="B930" s="534" t="s">
        <v>17632</v>
      </c>
      <c r="C930" s="535" t="s">
        <v>263</v>
      </c>
      <c r="D930" s="533">
        <v>1399.92</v>
      </c>
    </row>
    <row r="931" spans="1:4" ht="9" customHeight="1">
      <c r="A931" s="535">
        <v>804227</v>
      </c>
      <c r="B931" s="534" t="s">
        <v>17633</v>
      </c>
      <c r="C931" s="535" t="s">
        <v>263</v>
      </c>
      <c r="D931" s="533">
        <v>1751.49</v>
      </c>
    </row>
    <row r="932" spans="1:4" ht="9" customHeight="1">
      <c r="A932" s="535">
        <v>804226</v>
      </c>
      <c r="B932" s="534" t="s">
        <v>17634</v>
      </c>
      <c r="C932" s="535" t="s">
        <v>263</v>
      </c>
      <c r="D932" s="533">
        <v>1442.09</v>
      </c>
    </row>
    <row r="933" spans="1:4" ht="9" customHeight="1">
      <c r="A933" s="535">
        <v>804229</v>
      </c>
      <c r="B933" s="534" t="s">
        <v>17635</v>
      </c>
      <c r="C933" s="535" t="s">
        <v>263</v>
      </c>
      <c r="D933" s="533">
        <v>1809.02</v>
      </c>
    </row>
    <row r="934" spans="1:4" ht="9" customHeight="1">
      <c r="A934" s="535">
        <v>804228</v>
      </c>
      <c r="B934" s="534" t="s">
        <v>17636</v>
      </c>
      <c r="C934" s="535" t="s">
        <v>263</v>
      </c>
      <c r="D934" s="533">
        <v>1497.6</v>
      </c>
    </row>
    <row r="935" spans="1:4" ht="9" customHeight="1">
      <c r="A935" s="535">
        <v>804231</v>
      </c>
      <c r="B935" s="534" t="s">
        <v>17637</v>
      </c>
      <c r="C935" s="535" t="s">
        <v>263</v>
      </c>
      <c r="D935" s="533">
        <v>1887.85</v>
      </c>
    </row>
    <row r="936" spans="1:4" ht="9" customHeight="1">
      <c r="A936" s="535">
        <v>804230</v>
      </c>
      <c r="B936" s="534" t="s">
        <v>17638</v>
      </c>
      <c r="C936" s="535" t="s">
        <v>263</v>
      </c>
      <c r="D936" s="533">
        <v>1574.12</v>
      </c>
    </row>
    <row r="937" spans="1:4" ht="9" customHeight="1">
      <c r="A937" s="535">
        <v>804215</v>
      </c>
      <c r="B937" s="534" t="s">
        <v>17639</v>
      </c>
      <c r="C937" s="535" t="s">
        <v>263</v>
      </c>
      <c r="D937" s="533">
        <v>1612.67</v>
      </c>
    </row>
    <row r="938" spans="1:4" ht="9" customHeight="1">
      <c r="A938" s="535">
        <v>804214</v>
      </c>
      <c r="B938" s="534" t="s">
        <v>17640</v>
      </c>
      <c r="C938" s="535" t="s">
        <v>263</v>
      </c>
      <c r="D938" s="533">
        <v>1310.22</v>
      </c>
    </row>
    <row r="939" spans="1:4" ht="9" customHeight="1">
      <c r="A939" s="535">
        <v>804417</v>
      </c>
      <c r="B939" s="534" t="s">
        <v>17641</v>
      </c>
      <c r="C939" s="535" t="s">
        <v>263</v>
      </c>
      <c r="D939" s="533">
        <v>4165.88</v>
      </c>
    </row>
    <row r="940" spans="1:4" ht="9" customHeight="1">
      <c r="A940" s="535">
        <v>804233</v>
      </c>
      <c r="B940" s="534" t="s">
        <v>17642</v>
      </c>
      <c r="C940" s="535" t="s">
        <v>263</v>
      </c>
      <c r="D940" s="533">
        <v>2394.12</v>
      </c>
    </row>
    <row r="941" spans="1:4" ht="9" customHeight="1">
      <c r="A941" s="535">
        <v>804416</v>
      </c>
      <c r="B941" s="534" t="s">
        <v>17643</v>
      </c>
      <c r="C941" s="535" t="s">
        <v>263</v>
      </c>
      <c r="D941" s="533">
        <v>3377.16</v>
      </c>
    </row>
    <row r="942" spans="1:4" ht="9" customHeight="1">
      <c r="A942" s="535">
        <v>804232</v>
      </c>
      <c r="B942" s="534" t="s">
        <v>17644</v>
      </c>
      <c r="C942" s="535" t="s">
        <v>263</v>
      </c>
      <c r="D942" s="533">
        <v>1925</v>
      </c>
    </row>
    <row r="943" spans="1:4" ht="9" customHeight="1">
      <c r="A943" s="535">
        <v>804237</v>
      </c>
      <c r="B943" s="534" t="s">
        <v>17645</v>
      </c>
      <c r="C943" s="535" t="s">
        <v>263</v>
      </c>
      <c r="D943" s="533">
        <v>2408.06</v>
      </c>
    </row>
    <row r="944" spans="1:4" ht="9" customHeight="1">
      <c r="A944" s="535">
        <v>804236</v>
      </c>
      <c r="B944" s="534" t="s">
        <v>17646</v>
      </c>
      <c r="C944" s="535" t="s">
        <v>263</v>
      </c>
      <c r="D944" s="533">
        <v>1937.86</v>
      </c>
    </row>
    <row r="945" spans="1:4" ht="9" customHeight="1">
      <c r="A945" s="535">
        <v>804419</v>
      </c>
      <c r="B945" s="534" t="s">
        <v>17647</v>
      </c>
      <c r="C945" s="535" t="s">
        <v>263</v>
      </c>
      <c r="D945" s="533">
        <v>4357.84</v>
      </c>
    </row>
    <row r="946" spans="1:4" ht="9" customHeight="1">
      <c r="A946" s="535">
        <v>804239</v>
      </c>
      <c r="B946" s="534" t="s">
        <v>17648</v>
      </c>
      <c r="C946" s="535" t="s">
        <v>263</v>
      </c>
      <c r="D946" s="533">
        <v>2426.2199999999998</v>
      </c>
    </row>
    <row r="947" spans="1:4" ht="9" customHeight="1">
      <c r="A947" s="535">
        <v>804418</v>
      </c>
      <c r="B947" s="534" t="s">
        <v>17649</v>
      </c>
      <c r="C947" s="535" t="s">
        <v>263</v>
      </c>
      <c r="D947" s="533">
        <v>3531.43</v>
      </c>
    </row>
    <row r="948" spans="1:4" ht="9" customHeight="1">
      <c r="A948" s="535">
        <v>804238</v>
      </c>
      <c r="B948" s="534" t="s">
        <v>17650</v>
      </c>
      <c r="C948" s="535" t="s">
        <v>263</v>
      </c>
      <c r="D948" s="533">
        <v>1954.62</v>
      </c>
    </row>
    <row r="949" spans="1:4" ht="9" customHeight="1">
      <c r="A949" s="535">
        <v>804241</v>
      </c>
      <c r="B949" s="534" t="s">
        <v>17651</v>
      </c>
      <c r="C949" s="535" t="s">
        <v>263</v>
      </c>
      <c r="D949" s="533">
        <v>2452.33</v>
      </c>
    </row>
    <row r="950" spans="1:4" ht="9" customHeight="1">
      <c r="A950" s="535">
        <v>804240</v>
      </c>
      <c r="B950" s="534" t="s">
        <v>17652</v>
      </c>
      <c r="C950" s="535" t="s">
        <v>263</v>
      </c>
      <c r="D950" s="533">
        <v>1978.88</v>
      </c>
    </row>
    <row r="951" spans="1:4" ht="9" customHeight="1">
      <c r="A951" s="535">
        <v>804243</v>
      </c>
      <c r="B951" s="534" t="s">
        <v>17653</v>
      </c>
      <c r="C951" s="535" t="s">
        <v>263</v>
      </c>
      <c r="D951" s="533">
        <v>2488.02</v>
      </c>
    </row>
    <row r="952" spans="1:4" ht="9" customHeight="1">
      <c r="A952" s="535">
        <v>804242</v>
      </c>
      <c r="B952" s="534" t="s">
        <v>17654</v>
      </c>
      <c r="C952" s="535" t="s">
        <v>263</v>
      </c>
      <c r="D952" s="533">
        <v>2012.25</v>
      </c>
    </row>
    <row r="953" spans="1:4" ht="9" customHeight="1">
      <c r="A953" s="535">
        <v>804421</v>
      </c>
      <c r="B953" s="534" t="s">
        <v>17655</v>
      </c>
      <c r="C953" s="535" t="s">
        <v>263</v>
      </c>
      <c r="D953" s="533">
        <v>4862.92</v>
      </c>
    </row>
    <row r="954" spans="1:4" ht="9" customHeight="1">
      <c r="A954" s="535">
        <v>804245</v>
      </c>
      <c r="B954" s="534" t="s">
        <v>17656</v>
      </c>
      <c r="C954" s="535" t="s">
        <v>263</v>
      </c>
      <c r="D954" s="533">
        <v>2536.21</v>
      </c>
    </row>
    <row r="955" spans="1:4" ht="9" customHeight="1">
      <c r="A955" s="535">
        <v>804420</v>
      </c>
      <c r="B955" s="534" t="s">
        <v>17657</v>
      </c>
      <c r="C955" s="535" t="s">
        <v>263</v>
      </c>
      <c r="D955" s="533">
        <v>3938.11</v>
      </c>
    </row>
    <row r="956" spans="1:4" ht="9" customHeight="1">
      <c r="A956" s="535">
        <v>804244</v>
      </c>
      <c r="B956" s="534" t="s">
        <v>17658</v>
      </c>
      <c r="C956" s="535" t="s">
        <v>263</v>
      </c>
      <c r="D956" s="533">
        <v>2057.5100000000002</v>
      </c>
    </row>
    <row r="957" spans="1:4" ht="9" customHeight="1">
      <c r="A957" s="535">
        <v>804247</v>
      </c>
      <c r="B957" s="534" t="s">
        <v>17659</v>
      </c>
      <c r="C957" s="535" t="s">
        <v>263</v>
      </c>
      <c r="D957" s="533">
        <v>2599.21</v>
      </c>
    </row>
    <row r="958" spans="1:4" ht="9" customHeight="1">
      <c r="A958" s="535">
        <v>804246</v>
      </c>
      <c r="B958" s="534" t="s">
        <v>17660</v>
      </c>
      <c r="C958" s="535" t="s">
        <v>263</v>
      </c>
      <c r="D958" s="533">
        <v>2117.2600000000002</v>
      </c>
    </row>
    <row r="959" spans="1:4" ht="9" customHeight="1">
      <c r="A959" s="535">
        <v>804249</v>
      </c>
      <c r="B959" s="534" t="s">
        <v>17661</v>
      </c>
      <c r="C959" s="535" t="s">
        <v>263</v>
      </c>
      <c r="D959" s="533">
        <v>2683.65</v>
      </c>
    </row>
    <row r="960" spans="1:4" ht="9" customHeight="1">
      <c r="A960" s="535">
        <v>804248</v>
      </c>
      <c r="B960" s="534" t="s">
        <v>17662</v>
      </c>
      <c r="C960" s="535" t="s">
        <v>263</v>
      </c>
      <c r="D960" s="533">
        <v>2197.85</v>
      </c>
    </row>
    <row r="961" spans="1:4" ht="9" customHeight="1">
      <c r="A961" s="535">
        <v>804423</v>
      </c>
      <c r="B961" s="534" t="s">
        <v>17663</v>
      </c>
      <c r="C961" s="535" t="s">
        <v>263</v>
      </c>
      <c r="D961" s="533">
        <v>6021.37</v>
      </c>
    </row>
    <row r="962" spans="1:4" ht="9" customHeight="1">
      <c r="A962" s="535">
        <v>804251</v>
      </c>
      <c r="B962" s="534" t="s">
        <v>17664</v>
      </c>
      <c r="C962" s="535" t="s">
        <v>263</v>
      </c>
      <c r="D962" s="533">
        <v>2796.26</v>
      </c>
    </row>
    <row r="963" spans="1:4" ht="9" customHeight="1">
      <c r="A963" s="535">
        <v>804422</v>
      </c>
      <c r="B963" s="534" t="s">
        <v>17665</v>
      </c>
      <c r="C963" s="535" t="s">
        <v>263</v>
      </c>
      <c r="D963" s="533">
        <v>4867.4799999999996</v>
      </c>
    </row>
    <row r="964" spans="1:4" ht="9" customHeight="1">
      <c r="A964" s="535">
        <v>804250</v>
      </c>
      <c r="B964" s="534" t="s">
        <v>17666</v>
      </c>
      <c r="C964" s="535" t="s">
        <v>263</v>
      </c>
      <c r="D964" s="533">
        <v>2306.44</v>
      </c>
    </row>
    <row r="965" spans="1:4" ht="9" customHeight="1">
      <c r="A965" s="535">
        <v>804235</v>
      </c>
      <c r="B965" s="534" t="s">
        <v>17667</v>
      </c>
      <c r="C965" s="535" t="s">
        <v>263</v>
      </c>
      <c r="D965" s="533">
        <v>2397.52</v>
      </c>
    </row>
    <row r="966" spans="1:4" ht="9" customHeight="1">
      <c r="A966" s="535">
        <v>804234</v>
      </c>
      <c r="B966" s="534" t="s">
        <v>17668</v>
      </c>
      <c r="C966" s="535" t="s">
        <v>263</v>
      </c>
      <c r="D966" s="533">
        <v>1928.09</v>
      </c>
    </row>
    <row r="967" spans="1:4" ht="9" customHeight="1">
      <c r="A967" s="535">
        <v>804425</v>
      </c>
      <c r="B967" s="534" t="s">
        <v>17669</v>
      </c>
      <c r="C967" s="535" t="s">
        <v>263</v>
      </c>
      <c r="D967" s="533">
        <v>6044.11</v>
      </c>
    </row>
    <row r="968" spans="1:4" ht="9" customHeight="1">
      <c r="A968" s="535">
        <v>804253</v>
      </c>
      <c r="B968" s="534" t="s">
        <v>17670</v>
      </c>
      <c r="C968" s="535" t="s">
        <v>263</v>
      </c>
      <c r="D968" s="533">
        <v>3329.51</v>
      </c>
    </row>
    <row r="969" spans="1:4" ht="9" customHeight="1">
      <c r="A969" s="535">
        <v>804424</v>
      </c>
      <c r="B969" s="534" t="s">
        <v>17671</v>
      </c>
      <c r="C969" s="535" t="s">
        <v>263</v>
      </c>
      <c r="D969" s="533">
        <v>4825.5</v>
      </c>
    </row>
    <row r="970" spans="1:4" ht="9" customHeight="1">
      <c r="A970" s="535">
        <v>804252</v>
      </c>
      <c r="B970" s="534" t="s">
        <v>17672</v>
      </c>
      <c r="C970" s="535" t="s">
        <v>263</v>
      </c>
      <c r="D970" s="533">
        <v>2648.6</v>
      </c>
    </row>
    <row r="971" spans="1:4" ht="9" customHeight="1">
      <c r="A971" s="535">
        <v>804257</v>
      </c>
      <c r="B971" s="534" t="s">
        <v>17673</v>
      </c>
      <c r="C971" s="535" t="s">
        <v>263</v>
      </c>
      <c r="D971" s="533">
        <v>3350.06</v>
      </c>
    </row>
    <row r="972" spans="1:4" ht="9" customHeight="1">
      <c r="A972" s="535">
        <v>804256</v>
      </c>
      <c r="B972" s="534" t="s">
        <v>17674</v>
      </c>
      <c r="C972" s="535" t="s">
        <v>263</v>
      </c>
      <c r="D972" s="533">
        <v>2667</v>
      </c>
    </row>
    <row r="973" spans="1:4" ht="9" customHeight="1">
      <c r="A973" s="535">
        <v>804427</v>
      </c>
      <c r="B973" s="534" t="s">
        <v>17675</v>
      </c>
      <c r="C973" s="535" t="s">
        <v>263</v>
      </c>
      <c r="D973" s="533">
        <v>6336.97</v>
      </c>
    </row>
    <row r="974" spans="1:4" ht="9" customHeight="1">
      <c r="A974" s="535">
        <v>804259</v>
      </c>
      <c r="B974" s="534" t="s">
        <v>17676</v>
      </c>
      <c r="C974" s="535" t="s">
        <v>263</v>
      </c>
      <c r="D974" s="533">
        <v>3376.13</v>
      </c>
    </row>
    <row r="975" spans="1:4" ht="9" customHeight="1">
      <c r="A975" s="535">
        <v>804426</v>
      </c>
      <c r="B975" s="534" t="s">
        <v>17677</v>
      </c>
      <c r="C975" s="535" t="s">
        <v>263</v>
      </c>
      <c r="D975" s="533">
        <v>5056.57</v>
      </c>
    </row>
    <row r="976" spans="1:4" ht="9" customHeight="1">
      <c r="A976" s="535">
        <v>804258</v>
      </c>
      <c r="B976" s="534" t="s">
        <v>17678</v>
      </c>
      <c r="C976" s="535" t="s">
        <v>263</v>
      </c>
      <c r="D976" s="533">
        <v>2690.44</v>
      </c>
    </row>
    <row r="977" spans="1:4" ht="9" customHeight="1">
      <c r="A977" s="535">
        <v>804261</v>
      </c>
      <c r="B977" s="534" t="s">
        <v>17679</v>
      </c>
      <c r="C977" s="535" t="s">
        <v>263</v>
      </c>
      <c r="D977" s="533">
        <v>3414.51</v>
      </c>
    </row>
    <row r="978" spans="1:4" ht="9" customHeight="1">
      <c r="A978" s="535">
        <v>804260</v>
      </c>
      <c r="B978" s="534" t="s">
        <v>17680</v>
      </c>
      <c r="C978" s="535" t="s">
        <v>263</v>
      </c>
      <c r="D978" s="533">
        <v>2725.11</v>
      </c>
    </row>
    <row r="979" spans="1:4" ht="9" customHeight="1">
      <c r="A979" s="535">
        <v>804263</v>
      </c>
      <c r="B979" s="534" t="s">
        <v>17681</v>
      </c>
      <c r="C979" s="535" t="s">
        <v>263</v>
      </c>
      <c r="D979" s="533">
        <v>3466.83</v>
      </c>
    </row>
    <row r="980" spans="1:4" ht="9" customHeight="1">
      <c r="A980" s="535">
        <v>804262</v>
      </c>
      <c r="B980" s="534" t="s">
        <v>17682</v>
      </c>
      <c r="C980" s="535" t="s">
        <v>263</v>
      </c>
      <c r="D980" s="533">
        <v>2772.64</v>
      </c>
    </row>
    <row r="981" spans="1:4" ht="9" customHeight="1">
      <c r="A981" s="535">
        <v>804429</v>
      </c>
      <c r="B981" s="534" t="s">
        <v>17683</v>
      </c>
      <c r="C981" s="535" t="s">
        <v>263</v>
      </c>
      <c r="D981" s="533">
        <v>7073.72</v>
      </c>
    </row>
    <row r="982" spans="1:4" ht="9" customHeight="1">
      <c r="A982" s="535">
        <v>804265</v>
      </c>
      <c r="B982" s="534" t="s">
        <v>17684</v>
      </c>
      <c r="C982" s="535" t="s">
        <v>263</v>
      </c>
      <c r="D982" s="533">
        <v>3536.69</v>
      </c>
    </row>
    <row r="983" spans="1:4" ht="9" customHeight="1">
      <c r="A983" s="535">
        <v>804428</v>
      </c>
      <c r="B983" s="534" t="s">
        <v>17685</v>
      </c>
      <c r="C983" s="535" t="s">
        <v>263</v>
      </c>
      <c r="D983" s="533">
        <v>5639.46</v>
      </c>
    </row>
    <row r="984" spans="1:4" ht="9" customHeight="1">
      <c r="A984" s="535">
        <v>804264</v>
      </c>
      <c r="B984" s="534" t="s">
        <v>17686</v>
      </c>
      <c r="C984" s="535" t="s">
        <v>263</v>
      </c>
      <c r="D984" s="533">
        <v>2836.78</v>
      </c>
    </row>
    <row r="985" spans="1:4" ht="9" customHeight="1">
      <c r="A985" s="535">
        <v>804267</v>
      </c>
      <c r="B985" s="534" t="s">
        <v>17687</v>
      </c>
      <c r="C985" s="535" t="s">
        <v>263</v>
      </c>
      <c r="D985" s="533">
        <v>3626.04</v>
      </c>
    </row>
    <row r="986" spans="1:4" ht="9" customHeight="1">
      <c r="A986" s="535">
        <v>804266</v>
      </c>
      <c r="B986" s="534" t="s">
        <v>17688</v>
      </c>
      <c r="C986" s="535" t="s">
        <v>263</v>
      </c>
      <c r="D986" s="533">
        <v>2919.64</v>
      </c>
    </row>
    <row r="987" spans="1:4" ht="9" customHeight="1">
      <c r="A987" s="535">
        <v>804269</v>
      </c>
      <c r="B987" s="534" t="s">
        <v>17689</v>
      </c>
      <c r="C987" s="535" t="s">
        <v>263</v>
      </c>
      <c r="D987" s="533">
        <v>3744.79</v>
      </c>
    </row>
    <row r="988" spans="1:4" ht="9" customHeight="1">
      <c r="A988" s="535">
        <v>804268</v>
      </c>
      <c r="B988" s="534" t="s">
        <v>17690</v>
      </c>
      <c r="C988" s="535" t="s">
        <v>263</v>
      </c>
      <c r="D988" s="533">
        <v>3030.83</v>
      </c>
    </row>
    <row r="989" spans="1:4" ht="9" customHeight="1">
      <c r="A989" s="535">
        <v>804431</v>
      </c>
      <c r="B989" s="534" t="s">
        <v>17691</v>
      </c>
      <c r="C989" s="535" t="s">
        <v>263</v>
      </c>
      <c r="D989" s="533">
        <v>8772.2900000000009</v>
      </c>
    </row>
    <row r="990" spans="1:4" ht="9" customHeight="1">
      <c r="A990" s="535">
        <v>804271</v>
      </c>
      <c r="B990" s="534" t="s">
        <v>17692</v>
      </c>
      <c r="C990" s="535" t="s">
        <v>263</v>
      </c>
      <c r="D990" s="533">
        <v>3903.4</v>
      </c>
    </row>
    <row r="991" spans="1:4" ht="9" customHeight="1">
      <c r="A991" s="535">
        <v>804430</v>
      </c>
      <c r="B991" s="534" t="s">
        <v>17693</v>
      </c>
      <c r="C991" s="535" t="s">
        <v>263</v>
      </c>
      <c r="D991" s="533">
        <v>6979.36</v>
      </c>
    </row>
    <row r="992" spans="1:4" ht="9" customHeight="1">
      <c r="A992" s="535">
        <v>804270</v>
      </c>
      <c r="B992" s="534" t="s">
        <v>17694</v>
      </c>
      <c r="C992" s="535" t="s">
        <v>263</v>
      </c>
      <c r="D992" s="533">
        <v>3181.1</v>
      </c>
    </row>
    <row r="993" spans="1:4" ht="9" customHeight="1">
      <c r="A993" s="535">
        <v>804255</v>
      </c>
      <c r="B993" s="534" t="s">
        <v>17695</v>
      </c>
      <c r="C993" s="535" t="s">
        <v>263</v>
      </c>
      <c r="D993" s="533">
        <v>3334.68</v>
      </c>
    </row>
    <row r="994" spans="1:4" ht="9" customHeight="1">
      <c r="A994" s="535">
        <v>804254</v>
      </c>
      <c r="B994" s="534" t="s">
        <v>17696</v>
      </c>
      <c r="C994" s="535" t="s">
        <v>263</v>
      </c>
      <c r="D994" s="533">
        <v>2653.16</v>
      </c>
    </row>
    <row r="995" spans="1:4" ht="9" customHeight="1">
      <c r="A995" s="535">
        <v>804433</v>
      </c>
      <c r="B995" s="534" t="s">
        <v>17697</v>
      </c>
      <c r="C995" s="535" t="s">
        <v>263</v>
      </c>
      <c r="D995" s="533">
        <v>10693.53</v>
      </c>
    </row>
    <row r="996" spans="1:4" ht="9" customHeight="1">
      <c r="A996" s="535">
        <v>804273</v>
      </c>
      <c r="B996" s="534" t="s">
        <v>17698</v>
      </c>
      <c r="C996" s="535" t="s">
        <v>263</v>
      </c>
      <c r="D996" s="533">
        <v>5717.37</v>
      </c>
    </row>
    <row r="997" spans="1:4" ht="9" customHeight="1">
      <c r="A997" s="535">
        <v>804432</v>
      </c>
      <c r="B997" s="534" t="s">
        <v>17699</v>
      </c>
      <c r="C997" s="535" t="s">
        <v>263</v>
      </c>
      <c r="D997" s="533">
        <v>8355.16</v>
      </c>
    </row>
    <row r="998" spans="1:4" ht="9" customHeight="1">
      <c r="A998" s="535">
        <v>804272</v>
      </c>
      <c r="B998" s="534" t="s">
        <v>17700</v>
      </c>
      <c r="C998" s="535" t="s">
        <v>263</v>
      </c>
      <c r="D998" s="533">
        <v>4499.37</v>
      </c>
    </row>
    <row r="999" spans="1:4" ht="9" customHeight="1">
      <c r="A999" s="535">
        <v>804277</v>
      </c>
      <c r="B999" s="534" t="s">
        <v>17701</v>
      </c>
      <c r="C999" s="535" t="s">
        <v>263</v>
      </c>
      <c r="D999" s="533">
        <v>5748.42</v>
      </c>
    </row>
    <row r="1000" spans="1:4" ht="9" customHeight="1">
      <c r="A1000" s="535">
        <v>804276</v>
      </c>
      <c r="B1000" s="534" t="s">
        <v>17702</v>
      </c>
      <c r="C1000" s="535" t="s">
        <v>263</v>
      </c>
      <c r="D1000" s="533">
        <v>4526.72</v>
      </c>
    </row>
    <row r="1001" spans="1:4" ht="9" customHeight="1">
      <c r="A1001" s="535">
        <v>804435</v>
      </c>
      <c r="B1001" s="534" t="s">
        <v>17703</v>
      </c>
      <c r="C1001" s="535" t="s">
        <v>263</v>
      </c>
      <c r="D1001" s="533">
        <v>11223.63</v>
      </c>
    </row>
    <row r="1002" spans="1:4" ht="9" customHeight="1">
      <c r="A1002" s="535">
        <v>804279</v>
      </c>
      <c r="B1002" s="534" t="s">
        <v>17704</v>
      </c>
      <c r="C1002" s="535" t="s">
        <v>263</v>
      </c>
      <c r="D1002" s="533">
        <v>5787.24</v>
      </c>
    </row>
    <row r="1003" spans="1:4" ht="9" customHeight="1">
      <c r="A1003" s="535">
        <v>804434</v>
      </c>
      <c r="B1003" s="534" t="s">
        <v>17705</v>
      </c>
      <c r="C1003" s="535" t="s">
        <v>263</v>
      </c>
      <c r="D1003" s="533">
        <v>8765.7000000000007</v>
      </c>
    </row>
    <row r="1004" spans="1:4" ht="9" customHeight="1">
      <c r="A1004" s="535">
        <v>804278</v>
      </c>
      <c r="B1004" s="534" t="s">
        <v>17706</v>
      </c>
      <c r="C1004" s="535" t="s">
        <v>263</v>
      </c>
      <c r="D1004" s="533">
        <v>4560.8999999999996</v>
      </c>
    </row>
    <row r="1005" spans="1:4" ht="9" customHeight="1">
      <c r="A1005" s="535">
        <v>804281</v>
      </c>
      <c r="B1005" s="534" t="s">
        <v>17707</v>
      </c>
      <c r="C1005" s="535" t="s">
        <v>263</v>
      </c>
      <c r="D1005" s="533">
        <v>5844.36</v>
      </c>
    </row>
    <row r="1006" spans="1:4" ht="9" customHeight="1">
      <c r="A1006" s="535">
        <v>804280</v>
      </c>
      <c r="B1006" s="534" t="s">
        <v>17708</v>
      </c>
      <c r="C1006" s="535" t="s">
        <v>263</v>
      </c>
      <c r="D1006" s="533">
        <v>4611.6899999999996</v>
      </c>
    </row>
    <row r="1007" spans="1:4" ht="9" customHeight="1">
      <c r="A1007" s="535">
        <v>804283</v>
      </c>
      <c r="B1007" s="534" t="s">
        <v>17709</v>
      </c>
      <c r="C1007" s="535" t="s">
        <v>263</v>
      </c>
      <c r="D1007" s="533">
        <v>5922.22</v>
      </c>
    </row>
    <row r="1008" spans="1:4" ht="9" customHeight="1">
      <c r="A1008" s="535">
        <v>804282</v>
      </c>
      <c r="B1008" s="534" t="s">
        <v>17710</v>
      </c>
      <c r="C1008" s="535" t="s">
        <v>263</v>
      </c>
      <c r="D1008" s="533">
        <v>4681.5200000000004</v>
      </c>
    </row>
    <row r="1009" spans="1:4" ht="9" customHeight="1">
      <c r="A1009" s="535">
        <v>804437</v>
      </c>
      <c r="B1009" s="534" t="s">
        <v>17711</v>
      </c>
      <c r="C1009" s="535" t="s">
        <v>263</v>
      </c>
      <c r="D1009" s="533">
        <v>12570.52</v>
      </c>
    </row>
    <row r="1010" spans="1:4" ht="9" customHeight="1">
      <c r="A1010" s="535">
        <v>804285</v>
      </c>
      <c r="B1010" s="534" t="s">
        <v>17712</v>
      </c>
      <c r="C1010" s="535" t="s">
        <v>263</v>
      </c>
      <c r="D1010" s="533">
        <v>6024.57</v>
      </c>
    </row>
    <row r="1011" spans="1:4" ht="9" customHeight="1">
      <c r="A1011" s="535">
        <v>804436</v>
      </c>
      <c r="B1011" s="534" t="s">
        <v>17713</v>
      </c>
      <c r="C1011" s="535" t="s">
        <v>263</v>
      </c>
      <c r="D1011" s="533">
        <v>9809.2199999999993</v>
      </c>
    </row>
    <row r="1012" spans="1:4" ht="9" customHeight="1">
      <c r="A1012" s="535">
        <v>804284</v>
      </c>
      <c r="B1012" s="534" t="s">
        <v>17714</v>
      </c>
      <c r="C1012" s="535" t="s">
        <v>263</v>
      </c>
      <c r="D1012" s="533">
        <v>4773.9799999999996</v>
      </c>
    </row>
    <row r="1013" spans="1:4" ht="9" customHeight="1">
      <c r="A1013" s="535">
        <v>804287</v>
      </c>
      <c r="B1013" s="534" t="s">
        <v>17715</v>
      </c>
      <c r="C1013" s="535" t="s">
        <v>263</v>
      </c>
      <c r="D1013" s="533">
        <v>6157.28</v>
      </c>
    </row>
    <row r="1014" spans="1:4" ht="9" customHeight="1">
      <c r="A1014" s="535">
        <v>804286</v>
      </c>
      <c r="B1014" s="534" t="s">
        <v>17716</v>
      </c>
      <c r="C1014" s="535" t="s">
        <v>263</v>
      </c>
      <c r="D1014" s="533">
        <v>4895.42</v>
      </c>
    </row>
    <row r="1015" spans="1:4" ht="9" customHeight="1">
      <c r="A1015" s="535">
        <v>804289</v>
      </c>
      <c r="B1015" s="534" t="s">
        <v>17717</v>
      </c>
      <c r="C1015" s="535" t="s">
        <v>263</v>
      </c>
      <c r="D1015" s="533">
        <v>6331.1</v>
      </c>
    </row>
    <row r="1016" spans="1:4" ht="9" customHeight="1">
      <c r="A1016" s="535">
        <v>804288</v>
      </c>
      <c r="B1016" s="534" t="s">
        <v>17718</v>
      </c>
      <c r="C1016" s="535" t="s">
        <v>263</v>
      </c>
      <c r="D1016" s="533">
        <v>5056.26</v>
      </c>
    </row>
    <row r="1017" spans="1:4" ht="9" customHeight="1">
      <c r="A1017" s="535">
        <v>804439</v>
      </c>
      <c r="B1017" s="534" t="s">
        <v>17719</v>
      </c>
      <c r="C1017" s="535" t="s">
        <v>263</v>
      </c>
      <c r="D1017" s="533">
        <v>15656.88</v>
      </c>
    </row>
    <row r="1018" spans="1:4" ht="9" customHeight="1">
      <c r="A1018" s="535">
        <v>804291</v>
      </c>
      <c r="B1018" s="534" t="s">
        <v>17720</v>
      </c>
      <c r="C1018" s="535" t="s">
        <v>263</v>
      </c>
      <c r="D1018" s="533">
        <v>6560.85</v>
      </c>
    </row>
    <row r="1019" spans="1:4" ht="9" customHeight="1">
      <c r="A1019" s="535">
        <v>804438</v>
      </c>
      <c r="B1019" s="534" t="s">
        <v>17721</v>
      </c>
      <c r="C1019" s="535" t="s">
        <v>263</v>
      </c>
      <c r="D1019" s="533">
        <v>12193.35</v>
      </c>
    </row>
    <row r="1020" spans="1:4" ht="9" customHeight="1">
      <c r="A1020" s="535">
        <v>804290</v>
      </c>
      <c r="B1020" s="534" t="s">
        <v>17722</v>
      </c>
      <c r="C1020" s="535" t="s">
        <v>263</v>
      </c>
      <c r="D1020" s="533">
        <v>5271.8</v>
      </c>
    </row>
    <row r="1021" spans="1:4" ht="9" customHeight="1">
      <c r="A1021" s="535">
        <v>804275</v>
      </c>
      <c r="B1021" s="534" t="s">
        <v>17723</v>
      </c>
      <c r="C1021" s="535" t="s">
        <v>263</v>
      </c>
      <c r="D1021" s="533">
        <v>5725.13</v>
      </c>
    </row>
    <row r="1022" spans="1:4" ht="9" customHeight="1">
      <c r="A1022" s="535">
        <v>804274</v>
      </c>
      <c r="B1022" s="534" t="s">
        <v>17724</v>
      </c>
      <c r="C1022" s="535" t="s">
        <v>263</v>
      </c>
      <c r="D1022" s="533">
        <v>4506.21</v>
      </c>
    </row>
    <row r="1023" spans="1:4" ht="9" customHeight="1">
      <c r="A1023" s="535">
        <v>804061</v>
      </c>
      <c r="B1023" s="534" t="s">
        <v>17725</v>
      </c>
      <c r="C1023" s="535" t="s">
        <v>263</v>
      </c>
      <c r="D1023" s="533">
        <v>389.38</v>
      </c>
    </row>
    <row r="1024" spans="1:4" ht="9" customHeight="1">
      <c r="A1024" s="535">
        <v>804060</v>
      </c>
      <c r="B1024" s="534" t="s">
        <v>17726</v>
      </c>
      <c r="C1024" s="535" t="s">
        <v>263</v>
      </c>
      <c r="D1024" s="533">
        <v>324.04000000000002</v>
      </c>
    </row>
    <row r="1025" spans="1:4" ht="9" customHeight="1">
      <c r="A1025" s="535">
        <v>804065</v>
      </c>
      <c r="B1025" s="534" t="s">
        <v>17727</v>
      </c>
      <c r="C1025" s="535" t="s">
        <v>263</v>
      </c>
      <c r="D1025" s="533">
        <v>391</v>
      </c>
    </row>
    <row r="1026" spans="1:4" ht="9" customHeight="1">
      <c r="A1026" s="535">
        <v>804064</v>
      </c>
      <c r="B1026" s="534" t="s">
        <v>17728</v>
      </c>
      <c r="C1026" s="535" t="s">
        <v>263</v>
      </c>
      <c r="D1026" s="533">
        <v>325.66000000000003</v>
      </c>
    </row>
    <row r="1027" spans="1:4" ht="9" customHeight="1">
      <c r="A1027" s="535">
        <v>804067</v>
      </c>
      <c r="B1027" s="534" t="s">
        <v>17729</v>
      </c>
      <c r="C1027" s="535" t="s">
        <v>263</v>
      </c>
      <c r="D1027" s="533">
        <v>392.63</v>
      </c>
    </row>
    <row r="1028" spans="1:4" ht="9" customHeight="1">
      <c r="A1028" s="535">
        <v>804066</v>
      </c>
      <c r="B1028" s="534" t="s">
        <v>17730</v>
      </c>
      <c r="C1028" s="535" t="s">
        <v>263</v>
      </c>
      <c r="D1028" s="533">
        <v>327.29000000000002</v>
      </c>
    </row>
    <row r="1029" spans="1:4" ht="9" customHeight="1">
      <c r="A1029" s="535">
        <v>804069</v>
      </c>
      <c r="B1029" s="534" t="s">
        <v>17731</v>
      </c>
      <c r="C1029" s="535" t="s">
        <v>263</v>
      </c>
      <c r="D1029" s="533">
        <v>395.55</v>
      </c>
    </row>
    <row r="1030" spans="1:4" ht="9" customHeight="1">
      <c r="A1030" s="535">
        <v>804068</v>
      </c>
      <c r="B1030" s="534" t="s">
        <v>17732</v>
      </c>
      <c r="C1030" s="535" t="s">
        <v>263</v>
      </c>
      <c r="D1030" s="533">
        <v>330.06</v>
      </c>
    </row>
    <row r="1031" spans="1:4" ht="9" customHeight="1">
      <c r="A1031" s="535">
        <v>804071</v>
      </c>
      <c r="B1031" s="534" t="s">
        <v>17733</v>
      </c>
      <c r="C1031" s="535" t="s">
        <v>263</v>
      </c>
      <c r="D1031" s="533">
        <v>399.62</v>
      </c>
    </row>
    <row r="1032" spans="1:4" ht="9" customHeight="1">
      <c r="A1032" s="535">
        <v>804070</v>
      </c>
      <c r="B1032" s="534" t="s">
        <v>17734</v>
      </c>
      <c r="C1032" s="535" t="s">
        <v>263</v>
      </c>
      <c r="D1032" s="533">
        <v>334.13</v>
      </c>
    </row>
    <row r="1033" spans="1:4" ht="9" customHeight="1">
      <c r="A1033" s="535">
        <v>804073</v>
      </c>
      <c r="B1033" s="534" t="s">
        <v>17735</v>
      </c>
      <c r="C1033" s="535" t="s">
        <v>263</v>
      </c>
      <c r="D1033" s="533">
        <v>404.99</v>
      </c>
    </row>
    <row r="1034" spans="1:4" ht="9" customHeight="1">
      <c r="A1034" s="535">
        <v>804072</v>
      </c>
      <c r="B1034" s="534" t="s">
        <v>17736</v>
      </c>
      <c r="C1034" s="535" t="s">
        <v>263</v>
      </c>
      <c r="D1034" s="533">
        <v>339.34</v>
      </c>
    </row>
    <row r="1035" spans="1:4" ht="9" customHeight="1">
      <c r="A1035" s="535">
        <v>804075</v>
      </c>
      <c r="B1035" s="534" t="s">
        <v>17737</v>
      </c>
      <c r="C1035" s="535" t="s">
        <v>263</v>
      </c>
      <c r="D1035" s="533">
        <v>412.32</v>
      </c>
    </row>
    <row r="1036" spans="1:4" ht="9" customHeight="1">
      <c r="A1036" s="535">
        <v>804074</v>
      </c>
      <c r="B1036" s="534" t="s">
        <v>17738</v>
      </c>
      <c r="C1036" s="535" t="s">
        <v>263</v>
      </c>
      <c r="D1036" s="533">
        <v>346.67</v>
      </c>
    </row>
    <row r="1037" spans="1:4" ht="9" customHeight="1">
      <c r="A1037" s="535">
        <v>804077</v>
      </c>
      <c r="B1037" s="534" t="s">
        <v>17739</v>
      </c>
      <c r="C1037" s="535" t="s">
        <v>263</v>
      </c>
      <c r="D1037" s="533">
        <v>421.75</v>
      </c>
    </row>
    <row r="1038" spans="1:4" ht="9" customHeight="1">
      <c r="A1038" s="535">
        <v>804076</v>
      </c>
      <c r="B1038" s="534" t="s">
        <v>17740</v>
      </c>
      <c r="C1038" s="535" t="s">
        <v>263</v>
      </c>
      <c r="D1038" s="533">
        <v>355.95</v>
      </c>
    </row>
    <row r="1039" spans="1:4" ht="9" customHeight="1">
      <c r="A1039" s="535">
        <v>804079</v>
      </c>
      <c r="B1039" s="534" t="s">
        <v>17741</v>
      </c>
      <c r="C1039" s="535" t="s">
        <v>263</v>
      </c>
      <c r="D1039" s="533">
        <v>436.07</v>
      </c>
    </row>
    <row r="1040" spans="1:4" ht="9" customHeight="1">
      <c r="A1040" s="535">
        <v>804078</v>
      </c>
      <c r="B1040" s="534" t="s">
        <v>17742</v>
      </c>
      <c r="C1040" s="535" t="s">
        <v>263</v>
      </c>
      <c r="D1040" s="533">
        <v>370.11</v>
      </c>
    </row>
    <row r="1041" spans="1:4" ht="9" customHeight="1">
      <c r="A1041" s="535">
        <v>804063</v>
      </c>
      <c r="B1041" s="534" t="s">
        <v>17743</v>
      </c>
      <c r="C1041" s="535" t="s">
        <v>263</v>
      </c>
      <c r="D1041" s="533">
        <v>390.19</v>
      </c>
    </row>
    <row r="1042" spans="1:4" ht="9" customHeight="1">
      <c r="A1042" s="535">
        <v>804062</v>
      </c>
      <c r="B1042" s="534" t="s">
        <v>17744</v>
      </c>
      <c r="C1042" s="535" t="s">
        <v>263</v>
      </c>
      <c r="D1042" s="533">
        <v>324.85000000000002</v>
      </c>
    </row>
    <row r="1043" spans="1:4" ht="9" customHeight="1">
      <c r="A1043" s="535">
        <v>804377</v>
      </c>
      <c r="B1043" s="534" t="s">
        <v>17745</v>
      </c>
      <c r="C1043" s="535" t="s">
        <v>263</v>
      </c>
      <c r="D1043" s="533">
        <v>1159.69</v>
      </c>
    </row>
    <row r="1044" spans="1:4" ht="9" customHeight="1">
      <c r="A1044" s="535">
        <v>804081</v>
      </c>
      <c r="B1044" s="534" t="s">
        <v>17746</v>
      </c>
      <c r="C1044" s="535" t="s">
        <v>263</v>
      </c>
      <c r="D1044" s="533">
        <v>786.63</v>
      </c>
    </row>
    <row r="1045" spans="1:4" ht="9" customHeight="1">
      <c r="A1045" s="535">
        <v>804376</v>
      </c>
      <c r="B1045" s="534" t="s">
        <v>17747</v>
      </c>
      <c r="C1045" s="535" t="s">
        <v>263</v>
      </c>
      <c r="D1045" s="533">
        <v>981.59</v>
      </c>
    </row>
    <row r="1046" spans="1:4" ht="9" customHeight="1">
      <c r="A1046" s="535">
        <v>804080</v>
      </c>
      <c r="B1046" s="534" t="s">
        <v>17748</v>
      </c>
      <c r="C1046" s="535" t="s">
        <v>263</v>
      </c>
      <c r="D1046" s="533">
        <v>642.66999999999996</v>
      </c>
    </row>
    <row r="1047" spans="1:4" ht="9" customHeight="1">
      <c r="A1047" s="535">
        <v>804085</v>
      </c>
      <c r="B1047" s="534" t="s">
        <v>17749</v>
      </c>
      <c r="C1047" s="535" t="s">
        <v>263</v>
      </c>
      <c r="D1047" s="533">
        <v>789.56</v>
      </c>
    </row>
    <row r="1048" spans="1:4" ht="9" customHeight="1">
      <c r="A1048" s="535">
        <v>804084</v>
      </c>
      <c r="B1048" s="534" t="s">
        <v>17750</v>
      </c>
      <c r="C1048" s="535" t="s">
        <v>263</v>
      </c>
      <c r="D1048" s="533">
        <v>645.44000000000005</v>
      </c>
    </row>
    <row r="1049" spans="1:4" ht="9" customHeight="1">
      <c r="A1049" s="535">
        <v>804379</v>
      </c>
      <c r="B1049" s="534" t="s">
        <v>17751</v>
      </c>
      <c r="C1049" s="535" t="s">
        <v>263</v>
      </c>
      <c r="D1049" s="533">
        <v>976.77</v>
      </c>
    </row>
    <row r="1050" spans="1:4" ht="9" customHeight="1">
      <c r="A1050" s="535">
        <v>804087</v>
      </c>
      <c r="B1050" s="534" t="s">
        <v>17752</v>
      </c>
      <c r="C1050" s="535" t="s">
        <v>263</v>
      </c>
      <c r="D1050" s="533">
        <v>792.81</v>
      </c>
    </row>
    <row r="1051" spans="1:4" ht="9" customHeight="1">
      <c r="A1051" s="535">
        <v>804378</v>
      </c>
      <c r="B1051" s="534" t="s">
        <v>17753</v>
      </c>
      <c r="C1051" s="535" t="s">
        <v>263</v>
      </c>
      <c r="D1051" s="533">
        <v>788.62</v>
      </c>
    </row>
    <row r="1052" spans="1:4" ht="9" customHeight="1">
      <c r="A1052" s="535">
        <v>804086</v>
      </c>
      <c r="B1052" s="534" t="s">
        <v>17754</v>
      </c>
      <c r="C1052" s="535" t="s">
        <v>263</v>
      </c>
      <c r="D1052" s="533">
        <v>648.69000000000005</v>
      </c>
    </row>
    <row r="1053" spans="1:4" ht="9" customHeight="1">
      <c r="A1053" s="535">
        <v>804089</v>
      </c>
      <c r="B1053" s="534" t="s">
        <v>17755</v>
      </c>
      <c r="C1053" s="535" t="s">
        <v>263</v>
      </c>
      <c r="D1053" s="533">
        <v>798.18</v>
      </c>
    </row>
    <row r="1054" spans="1:4" ht="9" customHeight="1">
      <c r="A1054" s="535">
        <v>804088</v>
      </c>
      <c r="B1054" s="534" t="s">
        <v>17756</v>
      </c>
      <c r="C1054" s="535" t="s">
        <v>263</v>
      </c>
      <c r="D1054" s="533">
        <v>653.9</v>
      </c>
    </row>
    <row r="1055" spans="1:4" ht="9" customHeight="1">
      <c r="A1055" s="535">
        <v>804091</v>
      </c>
      <c r="B1055" s="534" t="s">
        <v>17757</v>
      </c>
      <c r="C1055" s="535" t="s">
        <v>263</v>
      </c>
      <c r="D1055" s="533">
        <v>805.17</v>
      </c>
    </row>
    <row r="1056" spans="1:4" ht="9" customHeight="1">
      <c r="A1056" s="535">
        <v>804090</v>
      </c>
      <c r="B1056" s="534" t="s">
        <v>17758</v>
      </c>
      <c r="C1056" s="535" t="s">
        <v>263</v>
      </c>
      <c r="D1056" s="533">
        <v>660.74</v>
      </c>
    </row>
    <row r="1057" spans="1:4" ht="9" customHeight="1">
      <c r="A1057" s="535">
        <v>804381</v>
      </c>
      <c r="B1057" s="534" t="s">
        <v>17759</v>
      </c>
      <c r="C1057" s="535" t="s">
        <v>263</v>
      </c>
      <c r="D1057" s="533">
        <v>1371.18</v>
      </c>
    </row>
    <row r="1058" spans="1:4" ht="9" customHeight="1">
      <c r="A1058" s="535">
        <v>804093</v>
      </c>
      <c r="B1058" s="534" t="s">
        <v>17760</v>
      </c>
      <c r="C1058" s="535" t="s">
        <v>263</v>
      </c>
      <c r="D1058" s="533">
        <v>815.08</v>
      </c>
    </row>
    <row r="1059" spans="1:4" ht="9" customHeight="1">
      <c r="A1059" s="535">
        <v>804380</v>
      </c>
      <c r="B1059" s="534" t="s">
        <v>17761</v>
      </c>
      <c r="C1059" s="535" t="s">
        <v>263</v>
      </c>
      <c r="D1059" s="533">
        <v>1158.01</v>
      </c>
    </row>
    <row r="1060" spans="1:4" ht="9" customHeight="1">
      <c r="A1060" s="535">
        <v>804092</v>
      </c>
      <c r="B1060" s="534" t="s">
        <v>17762</v>
      </c>
      <c r="C1060" s="535" t="s">
        <v>263</v>
      </c>
      <c r="D1060" s="533">
        <v>670.35</v>
      </c>
    </row>
    <row r="1061" spans="1:4" ht="9" customHeight="1">
      <c r="A1061" s="535">
        <v>804095</v>
      </c>
      <c r="B1061" s="534" t="s">
        <v>17763</v>
      </c>
      <c r="C1061" s="535" t="s">
        <v>263</v>
      </c>
      <c r="D1061" s="533">
        <v>828.59</v>
      </c>
    </row>
    <row r="1062" spans="1:4" ht="9" customHeight="1">
      <c r="A1062" s="535">
        <v>804094</v>
      </c>
      <c r="B1062" s="534" t="s">
        <v>17764</v>
      </c>
      <c r="C1062" s="535" t="s">
        <v>263</v>
      </c>
      <c r="D1062" s="533">
        <v>683.7</v>
      </c>
    </row>
    <row r="1063" spans="1:4" ht="9" customHeight="1">
      <c r="A1063" s="535">
        <v>804097</v>
      </c>
      <c r="B1063" s="534" t="s">
        <v>17765</v>
      </c>
      <c r="C1063" s="535" t="s">
        <v>263</v>
      </c>
      <c r="D1063" s="533">
        <v>845.83</v>
      </c>
    </row>
    <row r="1064" spans="1:4" ht="9" customHeight="1">
      <c r="A1064" s="535">
        <v>804096</v>
      </c>
      <c r="B1064" s="534" t="s">
        <v>17766</v>
      </c>
      <c r="C1064" s="535" t="s">
        <v>263</v>
      </c>
      <c r="D1064" s="533">
        <v>700.63</v>
      </c>
    </row>
    <row r="1065" spans="1:4" ht="9" customHeight="1">
      <c r="A1065" s="535">
        <v>804383</v>
      </c>
      <c r="B1065" s="534" t="s">
        <v>17767</v>
      </c>
      <c r="C1065" s="535" t="s">
        <v>263</v>
      </c>
      <c r="D1065" s="533">
        <v>1695.64</v>
      </c>
    </row>
    <row r="1066" spans="1:4" ht="9" customHeight="1">
      <c r="A1066" s="535">
        <v>804099</v>
      </c>
      <c r="B1066" s="534" t="s">
        <v>17768</v>
      </c>
      <c r="C1066" s="535" t="s">
        <v>263</v>
      </c>
      <c r="D1066" s="533">
        <v>870.4</v>
      </c>
    </row>
    <row r="1067" spans="1:4" ht="9" customHeight="1">
      <c r="A1067" s="535">
        <v>804382</v>
      </c>
      <c r="B1067" s="534" t="s">
        <v>17769</v>
      </c>
      <c r="C1067" s="535" t="s">
        <v>263</v>
      </c>
      <c r="D1067" s="533">
        <v>1429.64</v>
      </c>
    </row>
    <row r="1068" spans="1:4" ht="9" customHeight="1">
      <c r="A1068" s="535">
        <v>804098</v>
      </c>
      <c r="B1068" s="534" t="s">
        <v>17770</v>
      </c>
      <c r="C1068" s="535" t="s">
        <v>263</v>
      </c>
      <c r="D1068" s="533">
        <v>724.89</v>
      </c>
    </row>
    <row r="1069" spans="1:4" ht="9" customHeight="1">
      <c r="A1069" s="535">
        <v>804083</v>
      </c>
      <c r="B1069" s="534" t="s">
        <v>17771</v>
      </c>
      <c r="C1069" s="535" t="s">
        <v>263</v>
      </c>
      <c r="D1069" s="533">
        <v>787.45</v>
      </c>
    </row>
    <row r="1070" spans="1:4" ht="9" customHeight="1">
      <c r="A1070" s="535">
        <v>804082</v>
      </c>
      <c r="B1070" s="534" t="s">
        <v>17772</v>
      </c>
      <c r="C1070" s="535" t="s">
        <v>263</v>
      </c>
      <c r="D1070" s="533">
        <v>643.48</v>
      </c>
    </row>
    <row r="1071" spans="1:4" ht="9" customHeight="1">
      <c r="A1071" s="535">
        <v>804385</v>
      </c>
      <c r="B1071" s="534" t="s">
        <v>17773</v>
      </c>
      <c r="C1071" s="535" t="s">
        <v>263</v>
      </c>
      <c r="D1071" s="533">
        <v>1936.08</v>
      </c>
    </row>
    <row r="1072" spans="1:4" ht="9" customHeight="1">
      <c r="A1072" s="535">
        <v>804101</v>
      </c>
      <c r="B1072" s="534" t="s">
        <v>17774</v>
      </c>
      <c r="C1072" s="535" t="s">
        <v>263</v>
      </c>
      <c r="D1072" s="533">
        <v>1332.79</v>
      </c>
    </row>
    <row r="1073" spans="1:4" ht="9" customHeight="1">
      <c r="A1073" s="535">
        <v>804384</v>
      </c>
      <c r="B1073" s="534" t="s">
        <v>17775</v>
      </c>
      <c r="C1073" s="535" t="s">
        <v>263</v>
      </c>
      <c r="D1073" s="533">
        <v>1605.51</v>
      </c>
    </row>
    <row r="1074" spans="1:4" ht="9" customHeight="1">
      <c r="A1074" s="535">
        <v>804100</v>
      </c>
      <c r="B1074" s="534" t="s">
        <v>17776</v>
      </c>
      <c r="C1074" s="535" t="s">
        <v>263</v>
      </c>
      <c r="D1074" s="533">
        <v>1082.71</v>
      </c>
    </row>
    <row r="1075" spans="1:4" ht="9" customHeight="1">
      <c r="A1075" s="535">
        <v>804105</v>
      </c>
      <c r="B1075" s="534" t="s">
        <v>17777</v>
      </c>
      <c r="C1075" s="535" t="s">
        <v>263</v>
      </c>
      <c r="D1075" s="533">
        <v>1337.34</v>
      </c>
    </row>
    <row r="1076" spans="1:4" ht="9" customHeight="1">
      <c r="A1076" s="535">
        <v>804104</v>
      </c>
      <c r="B1076" s="534" t="s">
        <v>17778</v>
      </c>
      <c r="C1076" s="535" t="s">
        <v>263</v>
      </c>
      <c r="D1076" s="533">
        <v>1087.0999999999999</v>
      </c>
    </row>
    <row r="1077" spans="1:4" ht="9" customHeight="1">
      <c r="A1077" s="535">
        <v>804387</v>
      </c>
      <c r="B1077" s="534" t="s">
        <v>17779</v>
      </c>
      <c r="C1077" s="535" t="s">
        <v>263</v>
      </c>
      <c r="D1077" s="533">
        <v>2040.2</v>
      </c>
    </row>
    <row r="1078" spans="1:4" ht="9" customHeight="1">
      <c r="A1078" s="535">
        <v>804107</v>
      </c>
      <c r="B1078" s="534" t="s">
        <v>17780</v>
      </c>
      <c r="C1078" s="535" t="s">
        <v>263</v>
      </c>
      <c r="D1078" s="533">
        <v>1343.52</v>
      </c>
    </row>
    <row r="1079" spans="1:4" ht="9" customHeight="1">
      <c r="A1079" s="535">
        <v>804386</v>
      </c>
      <c r="B1079" s="534" t="s">
        <v>17781</v>
      </c>
      <c r="C1079" s="535" t="s">
        <v>263</v>
      </c>
      <c r="D1079" s="533">
        <v>1690.79</v>
      </c>
    </row>
    <row r="1080" spans="1:4" ht="9" customHeight="1">
      <c r="A1080" s="535">
        <v>804106</v>
      </c>
      <c r="B1080" s="534" t="s">
        <v>17782</v>
      </c>
      <c r="C1080" s="535" t="s">
        <v>263</v>
      </c>
      <c r="D1080" s="533">
        <v>1093.1300000000001</v>
      </c>
    </row>
    <row r="1081" spans="1:4" ht="9" customHeight="1">
      <c r="A1081" s="535">
        <v>804109</v>
      </c>
      <c r="B1081" s="534" t="s">
        <v>17783</v>
      </c>
      <c r="C1081" s="535" t="s">
        <v>263</v>
      </c>
      <c r="D1081" s="533">
        <v>1352.96</v>
      </c>
    </row>
    <row r="1082" spans="1:4" ht="9" customHeight="1">
      <c r="A1082" s="535">
        <v>804108</v>
      </c>
      <c r="B1082" s="534" t="s">
        <v>17784</v>
      </c>
      <c r="C1082" s="535" t="s">
        <v>263</v>
      </c>
      <c r="D1082" s="533">
        <v>1102.4100000000001</v>
      </c>
    </row>
    <row r="1083" spans="1:4" ht="9" customHeight="1">
      <c r="A1083" s="535">
        <v>804111</v>
      </c>
      <c r="B1083" s="534" t="s">
        <v>17785</v>
      </c>
      <c r="C1083" s="535" t="s">
        <v>263</v>
      </c>
      <c r="D1083" s="533">
        <v>1365.31</v>
      </c>
    </row>
    <row r="1084" spans="1:4" ht="9" customHeight="1">
      <c r="A1084" s="535">
        <v>804110</v>
      </c>
      <c r="B1084" s="534" t="s">
        <v>17786</v>
      </c>
      <c r="C1084" s="535" t="s">
        <v>263</v>
      </c>
      <c r="D1084" s="533">
        <v>1114.46</v>
      </c>
    </row>
    <row r="1085" spans="1:4" ht="9" customHeight="1">
      <c r="A1085" s="535">
        <v>804389</v>
      </c>
      <c r="B1085" s="534" t="s">
        <v>17787</v>
      </c>
      <c r="C1085" s="535" t="s">
        <v>263</v>
      </c>
      <c r="D1085" s="533">
        <v>2278.9299999999998</v>
      </c>
    </row>
    <row r="1086" spans="1:4" ht="9" customHeight="1">
      <c r="A1086" s="535">
        <v>804113</v>
      </c>
      <c r="B1086" s="534" t="s">
        <v>17788</v>
      </c>
      <c r="C1086" s="535" t="s">
        <v>263</v>
      </c>
      <c r="D1086" s="533">
        <v>1382.22</v>
      </c>
    </row>
    <row r="1087" spans="1:4" ht="9" customHeight="1">
      <c r="A1087" s="535">
        <v>804388</v>
      </c>
      <c r="B1087" s="534" t="s">
        <v>17789</v>
      </c>
      <c r="C1087" s="535" t="s">
        <v>263</v>
      </c>
      <c r="D1087" s="533">
        <v>1886.73</v>
      </c>
    </row>
    <row r="1088" spans="1:4" ht="9" customHeight="1">
      <c r="A1088" s="535">
        <v>804112</v>
      </c>
      <c r="B1088" s="534" t="s">
        <v>17790</v>
      </c>
      <c r="C1088" s="535" t="s">
        <v>263</v>
      </c>
      <c r="D1088" s="533">
        <v>1130.9000000000001</v>
      </c>
    </row>
    <row r="1089" spans="1:4" ht="9" customHeight="1">
      <c r="A1089" s="535">
        <v>804115</v>
      </c>
      <c r="B1089" s="534" t="s">
        <v>17791</v>
      </c>
      <c r="C1089" s="535" t="s">
        <v>263</v>
      </c>
      <c r="D1089" s="533">
        <v>1405.64</v>
      </c>
    </row>
    <row r="1090" spans="1:4" ht="9" customHeight="1">
      <c r="A1090" s="535">
        <v>804114</v>
      </c>
      <c r="B1090" s="534" t="s">
        <v>17792</v>
      </c>
      <c r="C1090" s="535" t="s">
        <v>263</v>
      </c>
      <c r="D1090" s="533">
        <v>1153.8599999999999</v>
      </c>
    </row>
    <row r="1091" spans="1:4" ht="9" customHeight="1">
      <c r="A1091" s="535">
        <v>804117</v>
      </c>
      <c r="B1091" s="534" t="s">
        <v>17793</v>
      </c>
      <c r="C1091" s="535" t="s">
        <v>263</v>
      </c>
      <c r="D1091" s="533">
        <v>1436.39</v>
      </c>
    </row>
    <row r="1092" spans="1:4" ht="9" customHeight="1">
      <c r="A1092" s="535">
        <v>804116</v>
      </c>
      <c r="B1092" s="534" t="s">
        <v>17794</v>
      </c>
      <c r="C1092" s="535" t="s">
        <v>263</v>
      </c>
      <c r="D1092" s="533">
        <v>1184.1400000000001</v>
      </c>
    </row>
    <row r="1093" spans="1:4" ht="9" customHeight="1">
      <c r="A1093" s="535">
        <v>804391</v>
      </c>
      <c r="B1093" s="534" t="s">
        <v>17795</v>
      </c>
      <c r="C1093" s="535" t="s">
        <v>263</v>
      </c>
      <c r="D1093" s="533">
        <v>2829.66</v>
      </c>
    </row>
    <row r="1094" spans="1:4" ht="9" customHeight="1">
      <c r="A1094" s="535">
        <v>804119</v>
      </c>
      <c r="B1094" s="534" t="s">
        <v>17796</v>
      </c>
      <c r="C1094" s="535" t="s">
        <v>263</v>
      </c>
      <c r="D1094" s="533">
        <v>1478.53</v>
      </c>
    </row>
    <row r="1095" spans="1:4" ht="9" customHeight="1">
      <c r="A1095" s="535">
        <v>804390</v>
      </c>
      <c r="B1095" s="534" t="s">
        <v>17797</v>
      </c>
      <c r="C1095" s="535" t="s">
        <v>263</v>
      </c>
      <c r="D1095" s="533">
        <v>2337.21</v>
      </c>
    </row>
    <row r="1096" spans="1:4" ht="9" customHeight="1">
      <c r="A1096" s="535">
        <v>804118</v>
      </c>
      <c r="B1096" s="534" t="s">
        <v>17798</v>
      </c>
      <c r="C1096" s="535" t="s">
        <v>263</v>
      </c>
      <c r="D1096" s="533">
        <v>1225.82</v>
      </c>
    </row>
    <row r="1097" spans="1:4" ht="9" customHeight="1">
      <c r="A1097" s="535">
        <v>804103</v>
      </c>
      <c r="B1097" s="534" t="s">
        <v>17799</v>
      </c>
      <c r="C1097" s="535" t="s">
        <v>263</v>
      </c>
      <c r="D1097" s="533">
        <v>1334.42</v>
      </c>
    </row>
    <row r="1098" spans="1:4" ht="9" customHeight="1">
      <c r="A1098" s="535">
        <v>804102</v>
      </c>
      <c r="B1098" s="534" t="s">
        <v>17800</v>
      </c>
      <c r="C1098" s="535" t="s">
        <v>263</v>
      </c>
      <c r="D1098" s="533">
        <v>1084.3399999999999</v>
      </c>
    </row>
    <row r="1099" spans="1:4" ht="9" customHeight="1">
      <c r="A1099" s="535">
        <v>804393</v>
      </c>
      <c r="B1099" s="534" t="s">
        <v>17801</v>
      </c>
      <c r="C1099" s="535" t="s">
        <v>263</v>
      </c>
      <c r="D1099" s="533">
        <v>2987.88</v>
      </c>
    </row>
    <row r="1100" spans="1:4" ht="9" customHeight="1">
      <c r="A1100" s="535">
        <v>804121</v>
      </c>
      <c r="B1100" s="534" t="s">
        <v>17802</v>
      </c>
      <c r="C1100" s="535" t="s">
        <v>263</v>
      </c>
      <c r="D1100" s="533">
        <v>1994.22</v>
      </c>
    </row>
    <row r="1101" spans="1:4" ht="9" customHeight="1">
      <c r="A1101" s="535">
        <v>804392</v>
      </c>
      <c r="B1101" s="534" t="s">
        <v>17803</v>
      </c>
      <c r="C1101" s="535" t="s">
        <v>263</v>
      </c>
      <c r="D1101" s="533">
        <v>2436.89</v>
      </c>
    </row>
    <row r="1102" spans="1:4" ht="9" customHeight="1">
      <c r="A1102" s="535">
        <v>804120</v>
      </c>
      <c r="B1102" s="534" t="s">
        <v>17804</v>
      </c>
      <c r="C1102" s="535" t="s">
        <v>263</v>
      </c>
      <c r="D1102" s="533">
        <v>1605.88</v>
      </c>
    </row>
    <row r="1103" spans="1:4" ht="9" customHeight="1">
      <c r="A1103" s="535">
        <v>804125</v>
      </c>
      <c r="B1103" s="534" t="s">
        <v>17805</v>
      </c>
      <c r="C1103" s="535" t="s">
        <v>263</v>
      </c>
      <c r="D1103" s="533">
        <v>2000.39</v>
      </c>
    </row>
    <row r="1104" spans="1:4" ht="9" customHeight="1">
      <c r="A1104" s="535">
        <v>804124</v>
      </c>
      <c r="B1104" s="534" t="s">
        <v>17806</v>
      </c>
      <c r="C1104" s="535" t="s">
        <v>263</v>
      </c>
      <c r="D1104" s="533">
        <v>1611.9</v>
      </c>
    </row>
    <row r="1105" spans="1:4" ht="9" customHeight="1">
      <c r="A1105" s="535">
        <v>804395</v>
      </c>
      <c r="B1105" s="534" t="s">
        <v>17807</v>
      </c>
      <c r="C1105" s="535" t="s">
        <v>263</v>
      </c>
      <c r="D1105" s="533">
        <v>3138.47</v>
      </c>
    </row>
    <row r="1106" spans="1:4" ht="9" customHeight="1">
      <c r="A1106" s="535">
        <v>804127</v>
      </c>
      <c r="B1106" s="534" t="s">
        <v>17808</v>
      </c>
      <c r="C1106" s="535" t="s">
        <v>263</v>
      </c>
      <c r="D1106" s="533">
        <v>2009.49</v>
      </c>
    </row>
    <row r="1107" spans="1:4" ht="9" customHeight="1">
      <c r="A1107" s="535">
        <v>804394</v>
      </c>
      <c r="B1107" s="534" t="s">
        <v>17809</v>
      </c>
      <c r="C1107" s="535" t="s">
        <v>263</v>
      </c>
      <c r="D1107" s="533">
        <v>2558.13</v>
      </c>
    </row>
    <row r="1108" spans="1:4" ht="9" customHeight="1">
      <c r="A1108" s="535">
        <v>804126</v>
      </c>
      <c r="B1108" s="534" t="s">
        <v>17810</v>
      </c>
      <c r="C1108" s="535" t="s">
        <v>263</v>
      </c>
      <c r="D1108" s="533">
        <v>1620.69</v>
      </c>
    </row>
    <row r="1109" spans="1:4" ht="9" customHeight="1">
      <c r="A1109" s="535">
        <v>804129</v>
      </c>
      <c r="B1109" s="534" t="s">
        <v>17811</v>
      </c>
      <c r="C1109" s="535" t="s">
        <v>263</v>
      </c>
      <c r="D1109" s="533">
        <v>2022.33</v>
      </c>
    </row>
    <row r="1110" spans="1:4" ht="9" customHeight="1">
      <c r="A1110" s="535">
        <v>804128</v>
      </c>
      <c r="B1110" s="534" t="s">
        <v>17812</v>
      </c>
      <c r="C1110" s="535" t="s">
        <v>263</v>
      </c>
      <c r="D1110" s="533">
        <v>1633.07</v>
      </c>
    </row>
    <row r="1111" spans="1:4" ht="9" customHeight="1">
      <c r="A1111" s="535">
        <v>804131</v>
      </c>
      <c r="B1111" s="534" t="s">
        <v>17813</v>
      </c>
      <c r="C1111" s="535" t="s">
        <v>263</v>
      </c>
      <c r="D1111" s="533">
        <v>2040.05</v>
      </c>
    </row>
    <row r="1112" spans="1:4" ht="9" customHeight="1">
      <c r="A1112" s="535">
        <v>804130</v>
      </c>
      <c r="B1112" s="534" t="s">
        <v>17814</v>
      </c>
      <c r="C1112" s="535" t="s">
        <v>263</v>
      </c>
      <c r="D1112" s="533">
        <v>1650.33</v>
      </c>
    </row>
    <row r="1113" spans="1:4" ht="9" customHeight="1">
      <c r="A1113" s="535">
        <v>804397</v>
      </c>
      <c r="B1113" s="534" t="s">
        <v>17815</v>
      </c>
      <c r="C1113" s="535" t="s">
        <v>263</v>
      </c>
      <c r="D1113" s="533">
        <v>3498.32</v>
      </c>
    </row>
    <row r="1114" spans="1:4" ht="9" customHeight="1">
      <c r="A1114" s="535">
        <v>804133</v>
      </c>
      <c r="B1114" s="534" t="s">
        <v>17816</v>
      </c>
      <c r="C1114" s="535" t="s">
        <v>263</v>
      </c>
      <c r="D1114" s="533">
        <v>2064.77</v>
      </c>
    </row>
    <row r="1115" spans="1:4" ht="9" customHeight="1">
      <c r="A1115" s="535">
        <v>804396</v>
      </c>
      <c r="B1115" s="534" t="s">
        <v>17817</v>
      </c>
      <c r="C1115" s="535" t="s">
        <v>263</v>
      </c>
      <c r="D1115" s="533">
        <v>2848.78</v>
      </c>
    </row>
    <row r="1116" spans="1:4" ht="9" customHeight="1">
      <c r="A1116" s="535">
        <v>804132</v>
      </c>
      <c r="B1116" s="534" t="s">
        <v>17818</v>
      </c>
      <c r="C1116" s="535" t="s">
        <v>263</v>
      </c>
      <c r="D1116" s="533">
        <v>1674.42</v>
      </c>
    </row>
    <row r="1117" spans="1:4" ht="9" customHeight="1">
      <c r="A1117" s="535">
        <v>804135</v>
      </c>
      <c r="B1117" s="534" t="s">
        <v>17819</v>
      </c>
      <c r="C1117" s="535" t="s">
        <v>263</v>
      </c>
      <c r="D1117" s="533">
        <v>2096.81</v>
      </c>
    </row>
    <row r="1118" spans="1:4" ht="9" customHeight="1">
      <c r="A1118" s="535">
        <v>804134</v>
      </c>
      <c r="B1118" s="534" t="s">
        <v>17820</v>
      </c>
      <c r="C1118" s="535" t="s">
        <v>263</v>
      </c>
      <c r="D1118" s="533">
        <v>1705.84</v>
      </c>
    </row>
    <row r="1119" spans="1:4" ht="9" customHeight="1">
      <c r="A1119" s="535">
        <v>804137</v>
      </c>
      <c r="B1119" s="534" t="s">
        <v>17821</v>
      </c>
      <c r="C1119" s="535" t="s">
        <v>263</v>
      </c>
      <c r="D1119" s="533">
        <v>2060.13</v>
      </c>
    </row>
    <row r="1120" spans="1:4" ht="9" customHeight="1">
      <c r="A1120" s="535">
        <v>804136</v>
      </c>
      <c r="B1120" s="534" t="s">
        <v>17822</v>
      </c>
      <c r="C1120" s="535" t="s">
        <v>263</v>
      </c>
      <c r="D1120" s="533">
        <v>1668.39</v>
      </c>
    </row>
    <row r="1121" spans="1:4" ht="9" customHeight="1">
      <c r="A1121" s="535">
        <v>804399</v>
      </c>
      <c r="B1121" s="534" t="s">
        <v>17823</v>
      </c>
      <c r="C1121" s="535" t="s">
        <v>263</v>
      </c>
      <c r="D1121" s="533">
        <v>4354.92</v>
      </c>
    </row>
    <row r="1122" spans="1:4" ht="9" customHeight="1">
      <c r="A1122" s="535">
        <v>804139</v>
      </c>
      <c r="B1122" s="534" t="s">
        <v>17824</v>
      </c>
      <c r="C1122" s="535" t="s">
        <v>263</v>
      </c>
      <c r="D1122" s="533">
        <v>2202.2199999999998</v>
      </c>
    </row>
    <row r="1123" spans="1:4" ht="9" customHeight="1">
      <c r="A1123" s="535">
        <v>804398</v>
      </c>
      <c r="B1123" s="534" t="s">
        <v>17825</v>
      </c>
      <c r="C1123" s="535" t="s">
        <v>263</v>
      </c>
      <c r="D1123" s="533">
        <v>3537.31</v>
      </c>
    </row>
    <row r="1124" spans="1:4" ht="9" customHeight="1">
      <c r="A1124" s="535">
        <v>804138</v>
      </c>
      <c r="B1124" s="534" t="s">
        <v>17826</v>
      </c>
      <c r="C1124" s="535" t="s">
        <v>263</v>
      </c>
      <c r="D1124" s="533">
        <v>1809.56</v>
      </c>
    </row>
    <row r="1125" spans="1:4" ht="9" customHeight="1">
      <c r="A1125" s="535">
        <v>804123</v>
      </c>
      <c r="B1125" s="534" t="s">
        <v>17827</v>
      </c>
      <c r="C1125" s="535" t="s">
        <v>263</v>
      </c>
      <c r="D1125" s="533">
        <v>1995.03</v>
      </c>
    </row>
    <row r="1126" spans="1:4" ht="9" customHeight="1">
      <c r="A1126" s="535">
        <v>804122</v>
      </c>
      <c r="B1126" s="534" t="s">
        <v>17828</v>
      </c>
      <c r="C1126" s="535" t="s">
        <v>263</v>
      </c>
      <c r="D1126" s="533">
        <v>1606.69</v>
      </c>
    </row>
    <row r="1127" spans="1:4" ht="9" customHeight="1">
      <c r="A1127" s="535">
        <v>804401</v>
      </c>
      <c r="B1127" s="534" t="s">
        <v>17829</v>
      </c>
      <c r="C1127" s="535" t="s">
        <v>263</v>
      </c>
      <c r="D1127" s="533">
        <v>4322.79</v>
      </c>
    </row>
    <row r="1128" spans="1:4" ht="9" customHeight="1">
      <c r="A1128" s="535">
        <v>804141</v>
      </c>
      <c r="B1128" s="534" t="s">
        <v>17830</v>
      </c>
      <c r="C1128" s="535" t="s">
        <v>263</v>
      </c>
      <c r="D1128" s="533">
        <v>2772.02</v>
      </c>
    </row>
    <row r="1129" spans="1:4" ht="9" customHeight="1">
      <c r="A1129" s="535">
        <v>804400</v>
      </c>
      <c r="B1129" s="534" t="s">
        <v>17831</v>
      </c>
      <c r="C1129" s="535" t="s">
        <v>263</v>
      </c>
      <c r="D1129" s="533">
        <v>3472.27</v>
      </c>
    </row>
    <row r="1130" spans="1:4" ht="9" customHeight="1">
      <c r="A1130" s="535">
        <v>804140</v>
      </c>
      <c r="B1130" s="534" t="s">
        <v>17832</v>
      </c>
      <c r="C1130" s="535" t="s">
        <v>263</v>
      </c>
      <c r="D1130" s="533">
        <v>2210.06</v>
      </c>
    </row>
    <row r="1131" spans="1:4" ht="9" customHeight="1">
      <c r="A1131" s="535">
        <v>804145</v>
      </c>
      <c r="B1131" s="534" t="s">
        <v>17833</v>
      </c>
      <c r="C1131" s="535" t="s">
        <v>263</v>
      </c>
      <c r="D1131" s="533">
        <v>2782.08</v>
      </c>
    </row>
    <row r="1132" spans="1:4" ht="9" customHeight="1">
      <c r="A1132" s="535">
        <v>804144</v>
      </c>
      <c r="B1132" s="534" t="s">
        <v>17834</v>
      </c>
      <c r="C1132" s="535" t="s">
        <v>263</v>
      </c>
      <c r="D1132" s="533">
        <v>2219.5</v>
      </c>
    </row>
    <row r="1133" spans="1:4" ht="9" customHeight="1">
      <c r="A1133" s="535">
        <v>804403</v>
      </c>
      <c r="B1133" s="534" t="s">
        <v>17835</v>
      </c>
      <c r="C1133" s="535" t="s">
        <v>263</v>
      </c>
      <c r="D1133" s="533">
        <v>4552.74</v>
      </c>
    </row>
    <row r="1134" spans="1:4" ht="9" customHeight="1">
      <c r="A1134" s="535">
        <v>804147</v>
      </c>
      <c r="B1134" s="534" t="s">
        <v>17836</v>
      </c>
      <c r="C1134" s="535" t="s">
        <v>263</v>
      </c>
      <c r="D1134" s="533">
        <v>2794.58</v>
      </c>
    </row>
    <row r="1135" spans="1:4" ht="9" customHeight="1">
      <c r="A1135" s="535">
        <v>804402</v>
      </c>
      <c r="B1135" s="534" t="s">
        <v>17837</v>
      </c>
      <c r="C1135" s="535" t="s">
        <v>263</v>
      </c>
      <c r="D1135" s="533">
        <v>3653.88</v>
      </c>
    </row>
    <row r="1136" spans="1:4" ht="9" customHeight="1">
      <c r="A1136" s="535">
        <v>804146</v>
      </c>
      <c r="B1136" s="534" t="s">
        <v>17838</v>
      </c>
      <c r="C1136" s="535" t="s">
        <v>263</v>
      </c>
      <c r="D1136" s="533">
        <v>2231.38</v>
      </c>
    </row>
    <row r="1137" spans="1:4" ht="9" customHeight="1">
      <c r="A1137" s="535">
        <v>804149</v>
      </c>
      <c r="B1137" s="534" t="s">
        <v>17839</v>
      </c>
      <c r="C1137" s="535" t="s">
        <v>263</v>
      </c>
      <c r="D1137" s="533">
        <v>2813.41</v>
      </c>
    </row>
    <row r="1138" spans="1:4" ht="9" customHeight="1">
      <c r="A1138" s="535">
        <v>804148</v>
      </c>
      <c r="B1138" s="534" t="s">
        <v>17840</v>
      </c>
      <c r="C1138" s="535" t="s">
        <v>263</v>
      </c>
      <c r="D1138" s="533">
        <v>2249.13</v>
      </c>
    </row>
    <row r="1139" spans="1:4" ht="9" customHeight="1">
      <c r="A1139" s="535">
        <v>804151</v>
      </c>
      <c r="B1139" s="534" t="s">
        <v>17841</v>
      </c>
      <c r="C1139" s="535" t="s">
        <v>263</v>
      </c>
      <c r="D1139" s="533">
        <v>2839.23</v>
      </c>
    </row>
    <row r="1140" spans="1:4" ht="9" customHeight="1">
      <c r="A1140" s="535">
        <v>804150</v>
      </c>
      <c r="B1140" s="534" t="s">
        <v>17842</v>
      </c>
      <c r="C1140" s="535" t="s">
        <v>263</v>
      </c>
      <c r="D1140" s="533">
        <v>2273.71</v>
      </c>
    </row>
    <row r="1141" spans="1:4" ht="9" customHeight="1">
      <c r="A1141" s="535">
        <v>804405</v>
      </c>
      <c r="B1141" s="534" t="s">
        <v>17843</v>
      </c>
      <c r="C1141" s="535" t="s">
        <v>263</v>
      </c>
      <c r="D1141" s="533">
        <v>5089.68</v>
      </c>
    </row>
    <row r="1142" spans="1:4" ht="9" customHeight="1">
      <c r="A1142" s="535">
        <v>804153</v>
      </c>
      <c r="B1142" s="534" t="s">
        <v>17844</v>
      </c>
      <c r="C1142" s="535" t="s">
        <v>263</v>
      </c>
      <c r="D1142" s="533">
        <v>2874.15</v>
      </c>
    </row>
    <row r="1143" spans="1:4" ht="9" customHeight="1">
      <c r="A1143" s="535">
        <v>804404</v>
      </c>
      <c r="B1143" s="534" t="s">
        <v>17845</v>
      </c>
      <c r="C1143" s="535" t="s">
        <v>263</v>
      </c>
      <c r="D1143" s="533">
        <v>4080.07</v>
      </c>
    </row>
    <row r="1144" spans="1:4" ht="9" customHeight="1">
      <c r="A1144" s="535">
        <v>804152</v>
      </c>
      <c r="B1144" s="534" t="s">
        <v>17846</v>
      </c>
      <c r="C1144" s="535" t="s">
        <v>263</v>
      </c>
      <c r="D1144" s="533">
        <v>2307.09</v>
      </c>
    </row>
    <row r="1145" spans="1:4" ht="9" customHeight="1">
      <c r="A1145" s="535">
        <v>804155</v>
      </c>
      <c r="B1145" s="534" t="s">
        <v>17847</v>
      </c>
      <c r="C1145" s="535" t="s">
        <v>263</v>
      </c>
      <c r="D1145" s="533">
        <v>2919.32</v>
      </c>
    </row>
    <row r="1146" spans="1:4" ht="9" customHeight="1">
      <c r="A1146" s="535">
        <v>804154</v>
      </c>
      <c r="B1146" s="534" t="s">
        <v>17848</v>
      </c>
      <c r="C1146" s="535" t="s">
        <v>263</v>
      </c>
      <c r="D1146" s="533">
        <v>2350.56</v>
      </c>
    </row>
    <row r="1147" spans="1:4" ht="9" customHeight="1">
      <c r="A1147" s="535">
        <v>804157</v>
      </c>
      <c r="B1147" s="534" t="s">
        <v>17849</v>
      </c>
      <c r="C1147" s="535" t="s">
        <v>263</v>
      </c>
      <c r="D1147" s="533">
        <v>2981.73</v>
      </c>
    </row>
    <row r="1148" spans="1:4" ht="9" customHeight="1">
      <c r="A1148" s="535">
        <v>804156</v>
      </c>
      <c r="B1148" s="534" t="s">
        <v>17850</v>
      </c>
      <c r="C1148" s="535" t="s">
        <v>263</v>
      </c>
      <c r="D1148" s="533">
        <v>2410.96</v>
      </c>
    </row>
    <row r="1149" spans="1:4" ht="9" customHeight="1">
      <c r="A1149" s="535">
        <v>804407</v>
      </c>
      <c r="B1149" s="534" t="s">
        <v>17851</v>
      </c>
      <c r="C1149" s="535" t="s">
        <v>263</v>
      </c>
      <c r="D1149" s="533">
        <v>6343.4</v>
      </c>
    </row>
    <row r="1150" spans="1:4" ht="9" customHeight="1">
      <c r="A1150" s="535">
        <v>804159</v>
      </c>
      <c r="B1150" s="534" t="s">
        <v>17852</v>
      </c>
      <c r="C1150" s="535" t="s">
        <v>263</v>
      </c>
      <c r="D1150" s="533">
        <v>3064.97</v>
      </c>
    </row>
    <row r="1151" spans="1:4" ht="9" customHeight="1">
      <c r="A1151" s="535">
        <v>804406</v>
      </c>
      <c r="B1151" s="534" t="s">
        <v>17853</v>
      </c>
      <c r="C1151" s="535" t="s">
        <v>263</v>
      </c>
      <c r="D1151" s="533">
        <v>5070.1000000000004</v>
      </c>
    </row>
    <row r="1152" spans="1:4" ht="9" customHeight="1">
      <c r="A1152" s="535">
        <v>804158</v>
      </c>
      <c r="B1152" s="534" t="s">
        <v>17854</v>
      </c>
      <c r="C1152" s="535" t="s">
        <v>263</v>
      </c>
      <c r="D1152" s="533">
        <v>2492.04</v>
      </c>
    </row>
    <row r="1153" spans="1:4" ht="9" customHeight="1">
      <c r="A1153" s="535">
        <v>804143</v>
      </c>
      <c r="B1153" s="534" t="s">
        <v>17855</v>
      </c>
      <c r="C1153" s="535" t="s">
        <v>263</v>
      </c>
      <c r="D1153" s="533">
        <v>2774.94</v>
      </c>
    </row>
    <row r="1154" spans="1:4" ht="9" customHeight="1">
      <c r="A1154" s="535">
        <v>804142</v>
      </c>
      <c r="B1154" s="534" t="s">
        <v>17856</v>
      </c>
      <c r="C1154" s="535" t="s">
        <v>263</v>
      </c>
      <c r="D1154" s="533">
        <v>2212.83</v>
      </c>
    </row>
    <row r="1155" spans="1:4" ht="9" customHeight="1">
      <c r="A1155" s="535">
        <v>804409</v>
      </c>
      <c r="B1155" s="534" t="s">
        <v>17857</v>
      </c>
      <c r="C1155" s="535" t="s">
        <v>263</v>
      </c>
      <c r="D1155" s="533">
        <v>7835.5</v>
      </c>
    </row>
    <row r="1156" spans="1:4" ht="9" customHeight="1">
      <c r="A1156" s="535">
        <v>804161</v>
      </c>
      <c r="B1156" s="534" t="s">
        <v>17858</v>
      </c>
      <c r="C1156" s="535" t="s">
        <v>263</v>
      </c>
      <c r="D1156" s="533">
        <v>4772.28</v>
      </c>
    </row>
    <row r="1157" spans="1:4" ht="9" customHeight="1">
      <c r="A1157" s="535">
        <v>804408</v>
      </c>
      <c r="B1157" s="534" t="s">
        <v>17859</v>
      </c>
      <c r="C1157" s="535" t="s">
        <v>263</v>
      </c>
      <c r="D1157" s="533">
        <v>6165.68</v>
      </c>
    </row>
    <row r="1158" spans="1:4" ht="9" customHeight="1">
      <c r="A1158" s="535">
        <v>804160</v>
      </c>
      <c r="B1158" s="534" t="s">
        <v>17860</v>
      </c>
      <c r="C1158" s="535" t="s">
        <v>263</v>
      </c>
      <c r="D1158" s="533">
        <v>3770.24</v>
      </c>
    </row>
    <row r="1159" spans="1:4" ht="9" customHeight="1">
      <c r="A1159" s="535">
        <v>804165</v>
      </c>
      <c r="B1159" s="534" t="s">
        <v>17861</v>
      </c>
      <c r="C1159" s="535" t="s">
        <v>263</v>
      </c>
      <c r="D1159" s="533">
        <v>4786.08</v>
      </c>
    </row>
    <row r="1160" spans="1:4" ht="9" customHeight="1">
      <c r="A1160" s="535">
        <v>804164</v>
      </c>
      <c r="B1160" s="534" t="s">
        <v>17862</v>
      </c>
      <c r="C1160" s="535" t="s">
        <v>263</v>
      </c>
      <c r="D1160" s="533">
        <v>3783.26</v>
      </c>
    </row>
    <row r="1161" spans="1:4" ht="9" customHeight="1">
      <c r="A1161" s="535">
        <v>804411</v>
      </c>
      <c r="B1161" s="534" t="s">
        <v>17863</v>
      </c>
      <c r="C1161" s="535" t="s">
        <v>263</v>
      </c>
      <c r="D1161" s="533">
        <v>8264.52</v>
      </c>
    </row>
    <row r="1162" spans="1:4" ht="9" customHeight="1">
      <c r="A1162" s="535">
        <v>804167</v>
      </c>
      <c r="B1162" s="534" t="s">
        <v>17864</v>
      </c>
      <c r="C1162" s="535" t="s">
        <v>263</v>
      </c>
      <c r="D1162" s="533">
        <v>4804.09</v>
      </c>
    </row>
    <row r="1163" spans="1:4" ht="9" customHeight="1">
      <c r="A1163" s="535">
        <v>804410</v>
      </c>
      <c r="B1163" s="534" t="s">
        <v>17865</v>
      </c>
      <c r="C1163" s="535" t="s">
        <v>263</v>
      </c>
      <c r="D1163" s="533">
        <v>6498.77</v>
      </c>
    </row>
    <row r="1164" spans="1:4" ht="9" customHeight="1">
      <c r="A1164" s="535">
        <v>804166</v>
      </c>
      <c r="B1164" s="534" t="s">
        <v>17866</v>
      </c>
      <c r="C1164" s="535" t="s">
        <v>263</v>
      </c>
      <c r="D1164" s="533">
        <v>3800.19</v>
      </c>
    </row>
    <row r="1165" spans="1:4" ht="9" customHeight="1">
      <c r="A1165" s="535">
        <v>804169</v>
      </c>
      <c r="B1165" s="534" t="s">
        <v>17867</v>
      </c>
      <c r="C1165" s="535" t="s">
        <v>263</v>
      </c>
      <c r="D1165" s="533">
        <v>4830.3900000000003</v>
      </c>
    </row>
    <row r="1166" spans="1:4" ht="9" customHeight="1">
      <c r="A1166" s="535">
        <v>804168</v>
      </c>
      <c r="B1166" s="534" t="s">
        <v>17868</v>
      </c>
      <c r="C1166" s="535" t="s">
        <v>263</v>
      </c>
      <c r="D1166" s="533">
        <v>3825.1</v>
      </c>
    </row>
    <row r="1167" spans="1:4" ht="9" customHeight="1">
      <c r="A1167" s="535">
        <v>804171</v>
      </c>
      <c r="B1167" s="534" t="s">
        <v>17869</v>
      </c>
      <c r="C1167" s="535" t="s">
        <v>263</v>
      </c>
      <c r="D1167" s="533">
        <v>4866.2700000000004</v>
      </c>
    </row>
    <row r="1168" spans="1:4" ht="9" customHeight="1">
      <c r="A1168" s="535">
        <v>804170</v>
      </c>
      <c r="B1168" s="534" t="s">
        <v>17870</v>
      </c>
      <c r="C1168" s="535" t="s">
        <v>263</v>
      </c>
      <c r="D1168" s="533">
        <v>3859.12</v>
      </c>
    </row>
    <row r="1169" spans="1:4" ht="9" customHeight="1">
      <c r="A1169" s="535">
        <v>804413</v>
      </c>
      <c r="B1169" s="534" t="s">
        <v>17871</v>
      </c>
      <c r="C1169" s="535" t="s">
        <v>263</v>
      </c>
      <c r="D1169" s="533">
        <v>9263.32</v>
      </c>
    </row>
    <row r="1170" spans="1:4" ht="9" customHeight="1">
      <c r="A1170" s="535">
        <v>804173</v>
      </c>
      <c r="B1170" s="534" t="s">
        <v>17872</v>
      </c>
      <c r="C1170" s="535" t="s">
        <v>263</v>
      </c>
      <c r="D1170" s="533">
        <v>4914.51</v>
      </c>
    </row>
    <row r="1171" spans="1:4" ht="9" customHeight="1">
      <c r="A1171" s="535">
        <v>804412</v>
      </c>
      <c r="B1171" s="534" t="s">
        <v>17873</v>
      </c>
      <c r="C1171" s="535" t="s">
        <v>263</v>
      </c>
      <c r="D1171" s="533">
        <v>7275.6</v>
      </c>
    </row>
    <row r="1172" spans="1:4" ht="9" customHeight="1">
      <c r="A1172" s="535">
        <v>804172</v>
      </c>
      <c r="B1172" s="534" t="s">
        <v>17874</v>
      </c>
      <c r="C1172" s="535" t="s">
        <v>263</v>
      </c>
      <c r="D1172" s="533">
        <v>3905.2</v>
      </c>
    </row>
    <row r="1173" spans="1:4" ht="9" customHeight="1">
      <c r="A1173" s="535">
        <v>804175</v>
      </c>
      <c r="B1173" s="534" t="s">
        <v>17875</v>
      </c>
      <c r="C1173" s="535" t="s">
        <v>263</v>
      </c>
      <c r="D1173" s="533">
        <v>4979.17</v>
      </c>
    </row>
    <row r="1174" spans="1:4" ht="9" customHeight="1">
      <c r="A1174" s="535">
        <v>804174</v>
      </c>
      <c r="B1174" s="534" t="s">
        <v>17876</v>
      </c>
      <c r="C1174" s="535" t="s">
        <v>263</v>
      </c>
      <c r="D1174" s="533">
        <v>3967.39</v>
      </c>
    </row>
    <row r="1175" spans="1:4" ht="9" customHeight="1">
      <c r="A1175" s="535">
        <v>804177</v>
      </c>
      <c r="B1175" s="534" t="s">
        <v>17877</v>
      </c>
      <c r="C1175" s="535" t="s">
        <v>263</v>
      </c>
      <c r="D1175" s="533">
        <v>5065.62</v>
      </c>
    </row>
    <row r="1176" spans="1:4" ht="9" customHeight="1">
      <c r="A1176" s="535">
        <v>804176</v>
      </c>
      <c r="B1176" s="534" t="s">
        <v>17878</v>
      </c>
      <c r="C1176" s="535" t="s">
        <v>263</v>
      </c>
      <c r="D1176" s="533">
        <v>4050.91</v>
      </c>
    </row>
    <row r="1177" spans="1:4" ht="9" customHeight="1">
      <c r="A1177" s="535">
        <v>804415</v>
      </c>
      <c r="B1177" s="534" t="s">
        <v>17879</v>
      </c>
      <c r="C1177" s="535" t="s">
        <v>263</v>
      </c>
      <c r="D1177" s="533">
        <v>11615.56</v>
      </c>
    </row>
    <row r="1178" spans="1:4" ht="9" customHeight="1">
      <c r="A1178" s="535">
        <v>804179</v>
      </c>
      <c r="B1178" s="534" t="s">
        <v>17880</v>
      </c>
      <c r="C1178" s="535" t="s">
        <v>263</v>
      </c>
      <c r="D1178" s="533">
        <v>5183.97</v>
      </c>
    </row>
    <row r="1179" spans="1:4" ht="9" customHeight="1">
      <c r="A1179" s="535">
        <v>804414</v>
      </c>
      <c r="B1179" s="534" t="s">
        <v>17881</v>
      </c>
      <c r="C1179" s="535" t="s">
        <v>263</v>
      </c>
      <c r="D1179" s="533">
        <v>9097.23</v>
      </c>
    </row>
    <row r="1180" spans="1:4" ht="9" customHeight="1">
      <c r="A1180" s="535">
        <v>804178</v>
      </c>
      <c r="B1180" s="534" t="s">
        <v>17882</v>
      </c>
      <c r="C1180" s="535" t="s">
        <v>263</v>
      </c>
      <c r="D1180" s="533">
        <v>4166.0200000000004</v>
      </c>
    </row>
    <row r="1181" spans="1:4" ht="9" customHeight="1">
      <c r="A1181" s="535">
        <v>804163</v>
      </c>
      <c r="B1181" s="534" t="s">
        <v>17883</v>
      </c>
      <c r="C1181" s="535" t="s">
        <v>263</v>
      </c>
      <c r="D1181" s="533">
        <v>4776.0200000000004</v>
      </c>
    </row>
    <row r="1182" spans="1:4" ht="9" customHeight="1">
      <c r="A1182" s="535">
        <v>804162</v>
      </c>
      <c r="B1182" s="534" t="s">
        <v>17884</v>
      </c>
      <c r="C1182" s="535" t="s">
        <v>263</v>
      </c>
      <c r="D1182" s="533">
        <v>3773.82</v>
      </c>
    </row>
    <row r="1183" spans="1:4" ht="9" customHeight="1">
      <c r="A1183" s="535">
        <v>804441</v>
      </c>
      <c r="B1183" s="534" t="s">
        <v>17885</v>
      </c>
      <c r="C1183" s="535" t="s">
        <v>263</v>
      </c>
      <c r="D1183" s="533">
        <v>5343.87</v>
      </c>
    </row>
    <row r="1184" spans="1:4" ht="9" customHeight="1">
      <c r="A1184" s="535">
        <v>804317</v>
      </c>
      <c r="B1184" s="534" t="s">
        <v>17886</v>
      </c>
      <c r="C1184" s="535" t="s">
        <v>263</v>
      </c>
      <c r="D1184" s="533">
        <v>2914.45</v>
      </c>
    </row>
    <row r="1185" spans="1:4" ht="9" customHeight="1">
      <c r="A1185" s="535">
        <v>804440</v>
      </c>
      <c r="B1185" s="534" t="s">
        <v>17887</v>
      </c>
      <c r="C1185" s="535" t="s">
        <v>263</v>
      </c>
      <c r="D1185" s="533">
        <v>4317.42</v>
      </c>
    </row>
    <row r="1186" spans="1:4" ht="9" customHeight="1">
      <c r="A1186" s="535">
        <v>804316</v>
      </c>
      <c r="B1186" s="534" t="s">
        <v>17888</v>
      </c>
      <c r="C1186" s="535" t="s">
        <v>263</v>
      </c>
      <c r="D1186" s="533">
        <v>2325.77</v>
      </c>
    </row>
    <row r="1187" spans="1:4" ht="9" customHeight="1">
      <c r="A1187" s="535">
        <v>804321</v>
      </c>
      <c r="B1187" s="534" t="s">
        <v>17889</v>
      </c>
      <c r="C1187" s="535" t="s">
        <v>263</v>
      </c>
      <c r="D1187" s="533">
        <v>2934.86</v>
      </c>
    </row>
    <row r="1188" spans="1:4" ht="9" customHeight="1">
      <c r="A1188" s="535">
        <v>804320</v>
      </c>
      <c r="B1188" s="534" t="s">
        <v>17890</v>
      </c>
      <c r="C1188" s="535" t="s">
        <v>263</v>
      </c>
      <c r="D1188" s="533">
        <v>2344.3200000000002</v>
      </c>
    </row>
    <row r="1189" spans="1:4" ht="9" customHeight="1">
      <c r="A1189" s="535">
        <v>804443</v>
      </c>
      <c r="B1189" s="534" t="s">
        <v>17891</v>
      </c>
      <c r="C1189" s="535" t="s">
        <v>263</v>
      </c>
      <c r="D1189" s="533">
        <v>5576.73</v>
      </c>
    </row>
    <row r="1190" spans="1:4" ht="9" customHeight="1">
      <c r="A1190" s="535">
        <v>804323</v>
      </c>
      <c r="B1190" s="534" t="s">
        <v>17892</v>
      </c>
      <c r="C1190" s="535" t="s">
        <v>263</v>
      </c>
      <c r="D1190" s="533">
        <v>2962.08</v>
      </c>
    </row>
    <row r="1191" spans="1:4" ht="9" customHeight="1">
      <c r="A1191" s="535">
        <v>804442</v>
      </c>
      <c r="B1191" s="534" t="s">
        <v>17893</v>
      </c>
      <c r="C1191" s="535" t="s">
        <v>263</v>
      </c>
      <c r="D1191" s="533">
        <v>4504.3999999999996</v>
      </c>
    </row>
    <row r="1192" spans="1:4" ht="9" customHeight="1">
      <c r="A1192" s="535">
        <v>804322</v>
      </c>
      <c r="B1192" s="534" t="s">
        <v>17894</v>
      </c>
      <c r="C1192" s="535" t="s">
        <v>263</v>
      </c>
      <c r="D1192" s="533">
        <v>2369.0700000000002</v>
      </c>
    </row>
    <row r="1193" spans="1:4" ht="9" customHeight="1">
      <c r="A1193" s="535">
        <v>804325</v>
      </c>
      <c r="B1193" s="534" t="s">
        <v>17895</v>
      </c>
      <c r="C1193" s="535" t="s">
        <v>263</v>
      </c>
      <c r="D1193" s="533">
        <v>3001.46</v>
      </c>
    </row>
    <row r="1194" spans="1:4" ht="9" customHeight="1">
      <c r="A1194" s="535">
        <v>804324</v>
      </c>
      <c r="B1194" s="534" t="s">
        <v>17896</v>
      </c>
      <c r="C1194" s="535" t="s">
        <v>263</v>
      </c>
      <c r="D1194" s="533">
        <v>2405.21</v>
      </c>
    </row>
    <row r="1195" spans="1:4" ht="9" customHeight="1">
      <c r="A1195" s="535">
        <v>804327</v>
      </c>
      <c r="B1195" s="534" t="s">
        <v>17897</v>
      </c>
      <c r="C1195" s="535" t="s">
        <v>263</v>
      </c>
      <c r="D1195" s="533">
        <v>3055.6</v>
      </c>
    </row>
    <row r="1196" spans="1:4" ht="9" customHeight="1">
      <c r="A1196" s="535">
        <v>804326</v>
      </c>
      <c r="B1196" s="534" t="s">
        <v>17898</v>
      </c>
      <c r="C1196" s="535" t="s">
        <v>263</v>
      </c>
      <c r="D1196" s="533">
        <v>2455.02</v>
      </c>
    </row>
    <row r="1197" spans="1:4" ht="9" customHeight="1">
      <c r="A1197" s="535">
        <v>804445</v>
      </c>
      <c r="B1197" s="534" t="s">
        <v>17899</v>
      </c>
      <c r="C1197" s="535" t="s">
        <v>263</v>
      </c>
      <c r="D1197" s="533">
        <v>6223.63</v>
      </c>
    </row>
    <row r="1198" spans="1:4" ht="9" customHeight="1">
      <c r="A1198" s="535">
        <v>804329</v>
      </c>
      <c r="B1198" s="534" t="s">
        <v>17900</v>
      </c>
      <c r="C1198" s="535" t="s">
        <v>263</v>
      </c>
      <c r="D1198" s="533">
        <v>3127.6</v>
      </c>
    </row>
    <row r="1199" spans="1:4" ht="9" customHeight="1">
      <c r="A1199" s="535">
        <v>804444</v>
      </c>
      <c r="B1199" s="534" t="s">
        <v>17901</v>
      </c>
      <c r="C1199" s="535" t="s">
        <v>263</v>
      </c>
      <c r="D1199" s="533">
        <v>5024.0200000000004</v>
      </c>
    </row>
    <row r="1200" spans="1:4" ht="9" customHeight="1">
      <c r="A1200" s="535">
        <v>804328</v>
      </c>
      <c r="B1200" s="534" t="s">
        <v>17902</v>
      </c>
      <c r="C1200" s="535" t="s">
        <v>263</v>
      </c>
      <c r="D1200" s="533">
        <v>2521.9299999999998</v>
      </c>
    </row>
    <row r="1201" spans="1:4" ht="9" customHeight="1">
      <c r="A1201" s="535">
        <v>804331</v>
      </c>
      <c r="B1201" s="534" t="s">
        <v>17903</v>
      </c>
      <c r="C1201" s="535" t="s">
        <v>263</v>
      </c>
      <c r="D1201" s="533">
        <v>3220.73</v>
      </c>
    </row>
    <row r="1202" spans="1:4" ht="9" customHeight="1">
      <c r="A1202" s="535">
        <v>804330</v>
      </c>
      <c r="B1202" s="534" t="s">
        <v>17904</v>
      </c>
      <c r="C1202" s="535" t="s">
        <v>263</v>
      </c>
      <c r="D1202" s="533">
        <v>2609.19</v>
      </c>
    </row>
    <row r="1203" spans="1:4" ht="9" customHeight="1">
      <c r="A1203" s="535">
        <v>804333</v>
      </c>
      <c r="B1203" s="534" t="s">
        <v>17905</v>
      </c>
      <c r="C1203" s="535" t="s">
        <v>263</v>
      </c>
      <c r="D1203" s="533">
        <v>3345.23</v>
      </c>
    </row>
    <row r="1204" spans="1:4" ht="9" customHeight="1">
      <c r="A1204" s="535">
        <v>804332</v>
      </c>
      <c r="B1204" s="534" t="s">
        <v>17906</v>
      </c>
      <c r="C1204" s="535" t="s">
        <v>263</v>
      </c>
      <c r="D1204" s="533">
        <v>2726.89</v>
      </c>
    </row>
    <row r="1205" spans="1:4" ht="9" customHeight="1">
      <c r="A1205" s="535">
        <v>804447</v>
      </c>
      <c r="B1205" s="534" t="s">
        <v>17907</v>
      </c>
      <c r="C1205" s="535" t="s">
        <v>263</v>
      </c>
      <c r="D1205" s="533">
        <v>7699.66</v>
      </c>
    </row>
    <row r="1206" spans="1:4" ht="9" customHeight="1">
      <c r="A1206" s="535">
        <v>804335</v>
      </c>
      <c r="B1206" s="534" t="s">
        <v>17908</v>
      </c>
      <c r="C1206" s="535" t="s">
        <v>263</v>
      </c>
      <c r="D1206" s="533">
        <v>3509.92</v>
      </c>
    </row>
    <row r="1207" spans="1:4" ht="9" customHeight="1">
      <c r="A1207" s="535">
        <v>804446</v>
      </c>
      <c r="B1207" s="534" t="s">
        <v>17909</v>
      </c>
      <c r="C1207" s="535" t="s">
        <v>263</v>
      </c>
      <c r="D1207" s="533">
        <v>6208.56</v>
      </c>
    </row>
    <row r="1208" spans="1:4" ht="9" customHeight="1">
      <c r="A1208" s="535">
        <v>804334</v>
      </c>
      <c r="B1208" s="534" t="s">
        <v>17910</v>
      </c>
      <c r="C1208" s="535" t="s">
        <v>263</v>
      </c>
      <c r="D1208" s="533">
        <v>2884.16</v>
      </c>
    </row>
    <row r="1209" spans="1:4" ht="9" customHeight="1">
      <c r="A1209" s="535">
        <v>804319</v>
      </c>
      <c r="B1209" s="534" t="s">
        <v>17911</v>
      </c>
      <c r="C1209" s="535" t="s">
        <v>263</v>
      </c>
      <c r="D1209" s="533">
        <v>2919.15</v>
      </c>
    </row>
    <row r="1210" spans="1:4" ht="9" customHeight="1">
      <c r="A1210" s="535">
        <v>804318</v>
      </c>
      <c r="B1210" s="534" t="s">
        <v>17912</v>
      </c>
      <c r="C1210" s="535" t="s">
        <v>263</v>
      </c>
      <c r="D1210" s="533">
        <v>2330</v>
      </c>
    </row>
    <row r="1211" spans="1:4" ht="9" customHeight="1">
      <c r="A1211" s="535">
        <v>804449</v>
      </c>
      <c r="B1211" s="534" t="s">
        <v>17913</v>
      </c>
      <c r="C1211" s="535" t="s">
        <v>263</v>
      </c>
      <c r="D1211" s="533">
        <v>7764.62</v>
      </c>
    </row>
    <row r="1212" spans="1:4" ht="9" customHeight="1">
      <c r="A1212" s="535">
        <v>804337</v>
      </c>
      <c r="B1212" s="534" t="s">
        <v>17914</v>
      </c>
      <c r="C1212" s="535" t="s">
        <v>263</v>
      </c>
      <c r="D1212" s="533">
        <v>3993.64</v>
      </c>
    </row>
    <row r="1213" spans="1:4" ht="9" customHeight="1">
      <c r="A1213" s="535">
        <v>804448</v>
      </c>
      <c r="B1213" s="534" t="s">
        <v>17915</v>
      </c>
      <c r="C1213" s="535" t="s">
        <v>263</v>
      </c>
      <c r="D1213" s="533">
        <v>6177.91</v>
      </c>
    </row>
    <row r="1214" spans="1:4" ht="9" customHeight="1">
      <c r="A1214" s="535">
        <v>804336</v>
      </c>
      <c r="B1214" s="534" t="s">
        <v>17916</v>
      </c>
      <c r="C1214" s="535" t="s">
        <v>263</v>
      </c>
      <c r="D1214" s="533">
        <v>3144.52</v>
      </c>
    </row>
    <row r="1215" spans="1:4" ht="9" customHeight="1">
      <c r="A1215" s="535">
        <v>804341</v>
      </c>
      <c r="B1215" s="534" t="s">
        <v>17917</v>
      </c>
      <c r="C1215" s="535" t="s">
        <v>263</v>
      </c>
      <c r="D1215" s="533">
        <v>4024.69</v>
      </c>
    </row>
    <row r="1216" spans="1:4" ht="9" customHeight="1">
      <c r="A1216" s="535">
        <v>804340</v>
      </c>
      <c r="B1216" s="534" t="s">
        <v>17918</v>
      </c>
      <c r="C1216" s="535" t="s">
        <v>263</v>
      </c>
      <c r="D1216" s="533">
        <v>3171.87</v>
      </c>
    </row>
    <row r="1217" spans="1:4" ht="9" customHeight="1">
      <c r="A1217" s="535">
        <v>804451</v>
      </c>
      <c r="B1217" s="534" t="s">
        <v>17919</v>
      </c>
      <c r="C1217" s="535" t="s">
        <v>263</v>
      </c>
      <c r="D1217" s="533">
        <v>8121.21</v>
      </c>
    </row>
    <row r="1218" spans="1:4" ht="9" customHeight="1">
      <c r="A1218" s="535">
        <v>804343</v>
      </c>
      <c r="B1218" s="534" t="s">
        <v>17920</v>
      </c>
      <c r="C1218" s="535" t="s">
        <v>263</v>
      </c>
      <c r="D1218" s="533">
        <v>4064.32</v>
      </c>
    </row>
    <row r="1219" spans="1:4" ht="9" customHeight="1">
      <c r="A1219" s="535">
        <v>804450</v>
      </c>
      <c r="B1219" s="534" t="s">
        <v>17921</v>
      </c>
      <c r="C1219" s="535" t="s">
        <v>263</v>
      </c>
      <c r="D1219" s="533">
        <v>6459.26</v>
      </c>
    </row>
    <row r="1220" spans="1:4" ht="9" customHeight="1">
      <c r="A1220" s="535">
        <v>804342</v>
      </c>
      <c r="B1220" s="534" t="s">
        <v>17922</v>
      </c>
      <c r="C1220" s="535" t="s">
        <v>263</v>
      </c>
      <c r="D1220" s="533">
        <v>3206.86</v>
      </c>
    </row>
    <row r="1221" spans="1:4" ht="9" customHeight="1">
      <c r="A1221" s="535">
        <v>804345</v>
      </c>
      <c r="B1221" s="534" t="s">
        <v>17923</v>
      </c>
      <c r="C1221" s="535" t="s">
        <v>263</v>
      </c>
      <c r="D1221" s="533">
        <v>4122.26</v>
      </c>
    </row>
    <row r="1222" spans="1:4" ht="9" customHeight="1">
      <c r="A1222" s="535">
        <v>804344</v>
      </c>
      <c r="B1222" s="534" t="s">
        <v>17924</v>
      </c>
      <c r="C1222" s="535" t="s">
        <v>263</v>
      </c>
      <c r="D1222" s="533">
        <v>3258.46</v>
      </c>
    </row>
    <row r="1223" spans="1:4" ht="9" customHeight="1">
      <c r="A1223" s="535">
        <v>804347</v>
      </c>
      <c r="B1223" s="534" t="s">
        <v>17925</v>
      </c>
      <c r="C1223" s="535" t="s">
        <v>263</v>
      </c>
      <c r="D1223" s="533">
        <v>4201.42</v>
      </c>
    </row>
    <row r="1224" spans="1:4" ht="9" customHeight="1">
      <c r="A1224" s="535">
        <v>804346</v>
      </c>
      <c r="B1224" s="534" t="s">
        <v>17926</v>
      </c>
      <c r="C1224" s="535" t="s">
        <v>263</v>
      </c>
      <c r="D1224" s="533">
        <v>3329.43</v>
      </c>
    </row>
    <row r="1225" spans="1:4" ht="9" customHeight="1">
      <c r="A1225" s="535">
        <v>804453</v>
      </c>
      <c r="B1225" s="534" t="s">
        <v>17927</v>
      </c>
      <c r="C1225" s="535" t="s">
        <v>263</v>
      </c>
      <c r="D1225" s="533">
        <v>9054.4500000000007</v>
      </c>
    </row>
    <row r="1226" spans="1:4" ht="9" customHeight="1">
      <c r="A1226" s="535">
        <v>804349</v>
      </c>
      <c r="B1226" s="534" t="s">
        <v>17928</v>
      </c>
      <c r="C1226" s="535" t="s">
        <v>263</v>
      </c>
      <c r="D1226" s="533">
        <v>4305.3900000000003</v>
      </c>
    </row>
    <row r="1227" spans="1:4" ht="9" customHeight="1">
      <c r="A1227" s="535">
        <v>804452</v>
      </c>
      <c r="B1227" s="534" t="s">
        <v>17929</v>
      </c>
      <c r="C1227" s="535" t="s">
        <v>263</v>
      </c>
      <c r="D1227" s="533">
        <v>7194.79</v>
      </c>
    </row>
    <row r="1228" spans="1:4" ht="9" customHeight="1">
      <c r="A1228" s="535">
        <v>804348</v>
      </c>
      <c r="B1228" s="534" t="s">
        <v>17930</v>
      </c>
      <c r="C1228" s="535" t="s">
        <v>263</v>
      </c>
      <c r="D1228" s="533">
        <v>3423.52</v>
      </c>
    </row>
    <row r="1229" spans="1:4" ht="9" customHeight="1">
      <c r="A1229" s="535">
        <v>804351</v>
      </c>
      <c r="B1229" s="534" t="s">
        <v>17931</v>
      </c>
      <c r="C1229" s="535" t="s">
        <v>263</v>
      </c>
      <c r="D1229" s="533">
        <v>4439.3999999999996</v>
      </c>
    </row>
    <row r="1230" spans="1:4" ht="9" customHeight="1">
      <c r="A1230" s="535">
        <v>804350</v>
      </c>
      <c r="B1230" s="534" t="s">
        <v>17932</v>
      </c>
      <c r="C1230" s="535" t="s">
        <v>263</v>
      </c>
      <c r="D1230" s="533">
        <v>3546.1</v>
      </c>
    </row>
    <row r="1231" spans="1:4" ht="9" customHeight="1">
      <c r="A1231" s="535">
        <v>804353</v>
      </c>
      <c r="B1231" s="534" t="s">
        <v>17933</v>
      </c>
      <c r="C1231" s="535" t="s">
        <v>263</v>
      </c>
      <c r="D1231" s="533">
        <v>4615.66</v>
      </c>
    </row>
    <row r="1232" spans="1:4" ht="9" customHeight="1">
      <c r="A1232" s="535">
        <v>804352</v>
      </c>
      <c r="B1232" s="534" t="s">
        <v>17934</v>
      </c>
      <c r="C1232" s="535" t="s">
        <v>263</v>
      </c>
      <c r="D1232" s="533">
        <v>3709.38</v>
      </c>
    </row>
    <row r="1233" spans="1:4" ht="9" customHeight="1">
      <c r="A1233" s="535">
        <v>804455</v>
      </c>
      <c r="B1233" s="534" t="s">
        <v>17935</v>
      </c>
      <c r="C1233" s="535" t="s">
        <v>263</v>
      </c>
      <c r="D1233" s="533">
        <v>11209.38</v>
      </c>
    </row>
    <row r="1234" spans="1:4" ht="9" customHeight="1">
      <c r="A1234" s="535">
        <v>804355</v>
      </c>
      <c r="B1234" s="534" t="s">
        <v>17936</v>
      </c>
      <c r="C1234" s="535" t="s">
        <v>263</v>
      </c>
      <c r="D1234" s="533">
        <v>4848</v>
      </c>
    </row>
    <row r="1235" spans="1:4" ht="9" customHeight="1">
      <c r="A1235" s="535">
        <v>804454</v>
      </c>
      <c r="B1235" s="534" t="s">
        <v>17937</v>
      </c>
      <c r="C1235" s="535" t="s">
        <v>263</v>
      </c>
      <c r="D1235" s="533">
        <v>8894.9599999999991</v>
      </c>
    </row>
    <row r="1236" spans="1:4" ht="9" customHeight="1">
      <c r="A1236" s="535">
        <v>804354</v>
      </c>
      <c r="B1236" s="534" t="s">
        <v>17938</v>
      </c>
      <c r="C1236" s="535" t="s">
        <v>263</v>
      </c>
      <c r="D1236" s="533">
        <v>3927.21</v>
      </c>
    </row>
    <row r="1237" spans="1:4" ht="9" customHeight="1">
      <c r="A1237" s="535">
        <v>804339</v>
      </c>
      <c r="B1237" s="534" t="s">
        <v>17939</v>
      </c>
      <c r="C1237" s="535" t="s">
        <v>263</v>
      </c>
      <c r="D1237" s="533">
        <v>4001.4</v>
      </c>
    </row>
    <row r="1238" spans="1:4" ht="9" customHeight="1">
      <c r="A1238" s="535">
        <v>804338</v>
      </c>
      <c r="B1238" s="534" t="s">
        <v>17940</v>
      </c>
      <c r="C1238" s="535" t="s">
        <v>263</v>
      </c>
      <c r="D1238" s="533">
        <v>3151.36</v>
      </c>
    </row>
    <row r="1239" spans="1:4" ht="9" customHeight="1">
      <c r="A1239" s="535">
        <v>804457</v>
      </c>
      <c r="B1239" s="534" t="s">
        <v>17941</v>
      </c>
      <c r="C1239" s="535" t="s">
        <v>263</v>
      </c>
      <c r="D1239" s="533">
        <v>13602.41</v>
      </c>
    </row>
    <row r="1240" spans="1:4" ht="9" customHeight="1">
      <c r="A1240" s="535">
        <v>804357</v>
      </c>
      <c r="B1240" s="534" t="s">
        <v>17942</v>
      </c>
      <c r="C1240" s="535" t="s">
        <v>263</v>
      </c>
      <c r="D1240" s="533">
        <v>6740.77</v>
      </c>
    </row>
    <row r="1241" spans="1:4" ht="9" customHeight="1">
      <c r="A1241" s="535">
        <v>804456</v>
      </c>
      <c r="B1241" s="534" t="s">
        <v>17943</v>
      </c>
      <c r="C1241" s="535" t="s">
        <v>263</v>
      </c>
      <c r="D1241" s="533">
        <v>10587.77</v>
      </c>
    </row>
    <row r="1242" spans="1:4" ht="9" customHeight="1">
      <c r="A1242" s="535">
        <v>804356</v>
      </c>
      <c r="B1242" s="534" t="s">
        <v>17944</v>
      </c>
      <c r="C1242" s="535" t="s">
        <v>263</v>
      </c>
      <c r="D1242" s="533">
        <v>5237.3100000000004</v>
      </c>
    </row>
    <row r="1243" spans="1:4" ht="9" customHeight="1">
      <c r="A1243" s="535">
        <v>804361</v>
      </c>
      <c r="B1243" s="534" t="s">
        <v>17945</v>
      </c>
      <c r="C1243" s="535" t="s">
        <v>263</v>
      </c>
      <c r="D1243" s="533">
        <v>6788.6</v>
      </c>
    </row>
    <row r="1244" spans="1:4" ht="9" customHeight="1">
      <c r="A1244" s="535">
        <v>804360</v>
      </c>
      <c r="B1244" s="534" t="s">
        <v>17946</v>
      </c>
      <c r="C1244" s="535" t="s">
        <v>263</v>
      </c>
      <c r="D1244" s="533">
        <v>5278.66</v>
      </c>
    </row>
    <row r="1245" spans="1:4" ht="9" customHeight="1">
      <c r="A1245" s="535">
        <v>804459</v>
      </c>
      <c r="B1245" s="534" t="s">
        <v>17947</v>
      </c>
      <c r="C1245" s="535" t="s">
        <v>263</v>
      </c>
      <c r="D1245" s="533">
        <v>14235.84</v>
      </c>
    </row>
    <row r="1246" spans="1:4" ht="9" customHeight="1">
      <c r="A1246" s="535">
        <v>804363</v>
      </c>
      <c r="B1246" s="534" t="s">
        <v>17948</v>
      </c>
      <c r="C1246" s="535" t="s">
        <v>263</v>
      </c>
      <c r="D1246" s="533">
        <v>6849.85</v>
      </c>
    </row>
    <row r="1247" spans="1:4" ht="9" customHeight="1">
      <c r="A1247" s="535">
        <v>804458</v>
      </c>
      <c r="B1247" s="534" t="s">
        <v>17949</v>
      </c>
      <c r="C1247" s="535" t="s">
        <v>263</v>
      </c>
      <c r="D1247" s="533">
        <v>11077.55</v>
      </c>
    </row>
    <row r="1248" spans="1:4" ht="9" customHeight="1">
      <c r="A1248" s="535">
        <v>804362</v>
      </c>
      <c r="B1248" s="534" t="s">
        <v>17950</v>
      </c>
      <c r="C1248" s="535" t="s">
        <v>263</v>
      </c>
      <c r="D1248" s="533">
        <v>5331.72</v>
      </c>
    </row>
    <row r="1249" spans="1:4" ht="9" customHeight="1">
      <c r="A1249" s="535">
        <v>804365</v>
      </c>
      <c r="B1249" s="534" t="s">
        <v>17951</v>
      </c>
      <c r="C1249" s="535" t="s">
        <v>263</v>
      </c>
      <c r="D1249" s="533">
        <v>6938.27</v>
      </c>
    </row>
    <row r="1250" spans="1:4" ht="9" customHeight="1">
      <c r="A1250" s="535">
        <v>804364</v>
      </c>
      <c r="B1250" s="534" t="s">
        <v>17952</v>
      </c>
      <c r="C1250" s="535" t="s">
        <v>263</v>
      </c>
      <c r="D1250" s="533">
        <v>5408.71</v>
      </c>
    </row>
    <row r="1251" spans="1:4" ht="9" customHeight="1">
      <c r="A1251" s="535">
        <v>804367</v>
      </c>
      <c r="B1251" s="534" t="s">
        <v>17953</v>
      </c>
      <c r="C1251" s="535" t="s">
        <v>263</v>
      </c>
      <c r="D1251" s="533">
        <v>7058.26</v>
      </c>
    </row>
    <row r="1252" spans="1:4" ht="9" customHeight="1">
      <c r="A1252" s="535">
        <v>804366</v>
      </c>
      <c r="B1252" s="534" t="s">
        <v>17954</v>
      </c>
      <c r="C1252" s="535" t="s">
        <v>263</v>
      </c>
      <c r="D1252" s="533">
        <v>5514.18</v>
      </c>
    </row>
    <row r="1253" spans="1:4" ht="9" customHeight="1">
      <c r="A1253" s="535">
        <v>804461</v>
      </c>
      <c r="B1253" s="534" t="s">
        <v>17955</v>
      </c>
      <c r="C1253" s="535" t="s">
        <v>263</v>
      </c>
      <c r="D1253" s="533">
        <v>15917.84</v>
      </c>
    </row>
    <row r="1254" spans="1:4" ht="9" customHeight="1">
      <c r="A1254" s="535">
        <v>804369</v>
      </c>
      <c r="B1254" s="534" t="s">
        <v>17956</v>
      </c>
      <c r="C1254" s="535" t="s">
        <v>263</v>
      </c>
      <c r="D1254" s="533">
        <v>7214.72</v>
      </c>
    </row>
    <row r="1255" spans="1:4" ht="9" customHeight="1">
      <c r="A1255" s="535">
        <v>804460</v>
      </c>
      <c r="B1255" s="534" t="s">
        <v>17957</v>
      </c>
      <c r="C1255" s="535" t="s">
        <v>263</v>
      </c>
      <c r="D1255" s="533">
        <v>12378.16</v>
      </c>
    </row>
    <row r="1256" spans="1:4" ht="9" customHeight="1">
      <c r="A1256" s="535">
        <v>804371</v>
      </c>
      <c r="B1256" s="534" t="s">
        <v>17958</v>
      </c>
      <c r="C1256" s="535" t="s">
        <v>263</v>
      </c>
      <c r="D1256" s="533">
        <v>7416.45</v>
      </c>
    </row>
    <row r="1257" spans="1:4" ht="9" customHeight="1">
      <c r="A1257" s="535">
        <v>804370</v>
      </c>
      <c r="B1257" s="534" t="s">
        <v>17959</v>
      </c>
      <c r="C1257" s="535" t="s">
        <v>263</v>
      </c>
      <c r="D1257" s="533">
        <v>5834.37</v>
      </c>
    </row>
    <row r="1258" spans="1:4" ht="9" customHeight="1">
      <c r="A1258" s="535">
        <v>804373</v>
      </c>
      <c r="B1258" s="534" t="s">
        <v>17960</v>
      </c>
      <c r="C1258" s="535" t="s">
        <v>263</v>
      </c>
      <c r="D1258" s="533">
        <v>7676.81</v>
      </c>
    </row>
    <row r="1259" spans="1:4" ht="9" customHeight="1">
      <c r="A1259" s="535">
        <v>804372</v>
      </c>
      <c r="B1259" s="534" t="s">
        <v>17961</v>
      </c>
      <c r="C1259" s="535" t="s">
        <v>263</v>
      </c>
      <c r="D1259" s="533">
        <v>6071.71</v>
      </c>
    </row>
    <row r="1260" spans="1:4" ht="9" customHeight="1">
      <c r="A1260" s="535">
        <v>804463</v>
      </c>
      <c r="B1260" s="534" t="s">
        <v>17962</v>
      </c>
      <c r="C1260" s="535" t="s">
        <v>263</v>
      </c>
      <c r="D1260" s="533">
        <v>19771.63</v>
      </c>
    </row>
    <row r="1261" spans="1:4" ht="9" customHeight="1">
      <c r="A1261" s="535">
        <v>804375</v>
      </c>
      <c r="B1261" s="534" t="s">
        <v>17963</v>
      </c>
      <c r="C1261" s="535" t="s">
        <v>263</v>
      </c>
      <c r="D1261" s="533">
        <v>8019.41</v>
      </c>
    </row>
    <row r="1262" spans="1:4" ht="9" customHeight="1">
      <c r="A1262" s="535">
        <v>804462</v>
      </c>
      <c r="B1262" s="534" t="s">
        <v>17964</v>
      </c>
      <c r="C1262" s="535" t="s">
        <v>263</v>
      </c>
      <c r="D1262" s="533">
        <v>15351.32</v>
      </c>
    </row>
    <row r="1263" spans="1:4" ht="9" customHeight="1">
      <c r="A1263" s="535">
        <v>804374</v>
      </c>
      <c r="B1263" s="534" t="s">
        <v>17965</v>
      </c>
      <c r="C1263" s="535" t="s">
        <v>263</v>
      </c>
      <c r="D1263" s="533">
        <v>6388.67</v>
      </c>
    </row>
    <row r="1264" spans="1:4" ht="9" customHeight="1">
      <c r="A1264" s="535">
        <v>804359</v>
      </c>
      <c r="B1264" s="534" t="s">
        <v>17966</v>
      </c>
      <c r="C1264" s="535" t="s">
        <v>263</v>
      </c>
      <c r="D1264" s="533">
        <v>6752.89</v>
      </c>
    </row>
    <row r="1265" spans="1:4" ht="9" customHeight="1">
      <c r="A1265" s="535">
        <v>804358</v>
      </c>
      <c r="B1265" s="534" t="s">
        <v>17967</v>
      </c>
      <c r="C1265" s="535" t="s">
        <v>263</v>
      </c>
      <c r="D1265" s="533">
        <v>5247.89</v>
      </c>
    </row>
    <row r="1266" spans="1:4" ht="9" customHeight="1">
      <c r="A1266" s="535">
        <v>804368</v>
      </c>
      <c r="B1266" s="534" t="s">
        <v>17968</v>
      </c>
      <c r="C1266" s="535" t="s">
        <v>263</v>
      </c>
      <c r="D1266" s="533">
        <v>5653.03</v>
      </c>
    </row>
    <row r="1267" spans="1:4" ht="9" customHeight="1">
      <c r="A1267" s="535">
        <v>804465</v>
      </c>
      <c r="B1267" s="534" t="s">
        <v>17969</v>
      </c>
      <c r="C1267" s="535" t="s">
        <v>16785</v>
      </c>
      <c r="D1267" s="533">
        <v>134.44</v>
      </c>
    </row>
    <row r="1268" spans="1:4" ht="9" customHeight="1">
      <c r="A1268" s="535">
        <v>804464</v>
      </c>
      <c r="B1268" s="534" t="s">
        <v>17970</v>
      </c>
      <c r="C1268" s="535" t="s">
        <v>16785</v>
      </c>
      <c r="D1268" s="533">
        <v>113.6</v>
      </c>
    </row>
    <row r="1269" spans="1:4" ht="9" customHeight="1">
      <c r="A1269" s="535">
        <v>804475</v>
      </c>
      <c r="B1269" s="534" t="s">
        <v>17971</v>
      </c>
      <c r="C1269" s="535" t="s">
        <v>16785</v>
      </c>
      <c r="D1269" s="533">
        <v>147.91999999999999</v>
      </c>
    </row>
    <row r="1270" spans="1:4" ht="9" customHeight="1">
      <c r="A1270" s="535">
        <v>804474</v>
      </c>
      <c r="B1270" s="534" t="s">
        <v>17972</v>
      </c>
      <c r="C1270" s="535" t="s">
        <v>16785</v>
      </c>
      <c r="D1270" s="533">
        <v>127.09</v>
      </c>
    </row>
    <row r="1271" spans="1:4" ht="9" customHeight="1">
      <c r="A1271" s="535">
        <v>804485</v>
      </c>
      <c r="B1271" s="534" t="s">
        <v>17973</v>
      </c>
      <c r="C1271" s="535" t="s">
        <v>16785</v>
      </c>
      <c r="D1271" s="533">
        <v>215.26</v>
      </c>
    </row>
    <row r="1272" spans="1:4" ht="9" customHeight="1">
      <c r="A1272" s="535">
        <v>804484</v>
      </c>
      <c r="B1272" s="534" t="s">
        <v>17974</v>
      </c>
      <c r="C1272" s="535" t="s">
        <v>16785</v>
      </c>
      <c r="D1272" s="533">
        <v>194.53</v>
      </c>
    </row>
    <row r="1273" spans="1:4" ht="9" customHeight="1">
      <c r="A1273" s="535">
        <v>804495</v>
      </c>
      <c r="B1273" s="534" t="s">
        <v>17975</v>
      </c>
      <c r="C1273" s="535" t="s">
        <v>16785</v>
      </c>
      <c r="D1273" s="533">
        <v>267.79000000000002</v>
      </c>
    </row>
    <row r="1274" spans="1:4" ht="9" customHeight="1">
      <c r="A1274" s="535">
        <v>804494</v>
      </c>
      <c r="B1274" s="534" t="s">
        <v>17976</v>
      </c>
      <c r="C1274" s="535" t="s">
        <v>16785</v>
      </c>
      <c r="D1274" s="533">
        <v>243.22</v>
      </c>
    </row>
    <row r="1275" spans="1:4" ht="9" customHeight="1">
      <c r="A1275" s="535">
        <v>804467</v>
      </c>
      <c r="B1275" s="534" t="s">
        <v>17977</v>
      </c>
      <c r="C1275" s="535" t="s">
        <v>16785</v>
      </c>
      <c r="D1275" s="533">
        <v>203.94</v>
      </c>
    </row>
    <row r="1276" spans="1:4" ht="9" customHeight="1">
      <c r="A1276" s="535">
        <v>804466</v>
      </c>
      <c r="B1276" s="534" t="s">
        <v>17978</v>
      </c>
      <c r="C1276" s="535" t="s">
        <v>16785</v>
      </c>
      <c r="D1276" s="533">
        <v>170.75</v>
      </c>
    </row>
    <row r="1277" spans="1:4" ht="9" customHeight="1">
      <c r="A1277" s="535">
        <v>804477</v>
      </c>
      <c r="B1277" s="534" t="s">
        <v>17979</v>
      </c>
      <c r="C1277" s="535" t="s">
        <v>16785</v>
      </c>
      <c r="D1277" s="533">
        <v>257.82</v>
      </c>
    </row>
    <row r="1278" spans="1:4" ht="9" customHeight="1">
      <c r="A1278" s="535">
        <v>804476</v>
      </c>
      <c r="B1278" s="534" t="s">
        <v>17980</v>
      </c>
      <c r="C1278" s="535" t="s">
        <v>16785</v>
      </c>
      <c r="D1278" s="533">
        <v>224.71</v>
      </c>
    </row>
    <row r="1279" spans="1:4" ht="9" customHeight="1">
      <c r="A1279" s="535">
        <v>804487</v>
      </c>
      <c r="B1279" s="534" t="s">
        <v>17981</v>
      </c>
      <c r="C1279" s="535" t="s">
        <v>16785</v>
      </c>
      <c r="D1279" s="533">
        <v>364.79</v>
      </c>
    </row>
    <row r="1280" spans="1:4" ht="9" customHeight="1">
      <c r="A1280" s="535">
        <v>804486</v>
      </c>
      <c r="B1280" s="534" t="s">
        <v>17982</v>
      </c>
      <c r="C1280" s="535" t="s">
        <v>16785</v>
      </c>
      <c r="D1280" s="533">
        <v>327.73</v>
      </c>
    </row>
    <row r="1281" spans="1:4" ht="9" customHeight="1">
      <c r="A1281" s="535">
        <v>804497</v>
      </c>
      <c r="B1281" s="534" t="s">
        <v>17983</v>
      </c>
      <c r="C1281" s="535" t="s">
        <v>16785</v>
      </c>
      <c r="D1281" s="533">
        <v>429.64</v>
      </c>
    </row>
    <row r="1282" spans="1:4" ht="9" customHeight="1">
      <c r="A1282" s="535">
        <v>804496</v>
      </c>
      <c r="B1282" s="534" t="s">
        <v>17984</v>
      </c>
      <c r="C1282" s="535" t="s">
        <v>16785</v>
      </c>
      <c r="D1282" s="533">
        <v>384.77</v>
      </c>
    </row>
    <row r="1283" spans="1:4" ht="9" customHeight="1">
      <c r="A1283" s="535">
        <v>804469</v>
      </c>
      <c r="B1283" s="534" t="s">
        <v>17985</v>
      </c>
      <c r="C1283" s="535" t="s">
        <v>16785</v>
      </c>
      <c r="D1283" s="533">
        <v>356.26</v>
      </c>
    </row>
    <row r="1284" spans="1:4" ht="9" customHeight="1">
      <c r="A1284" s="535">
        <v>804468</v>
      </c>
      <c r="B1284" s="534" t="s">
        <v>17986</v>
      </c>
      <c r="C1284" s="535" t="s">
        <v>16785</v>
      </c>
      <c r="D1284" s="533">
        <v>310.76</v>
      </c>
    </row>
    <row r="1285" spans="1:4" ht="9" customHeight="1">
      <c r="A1285" s="535">
        <v>804479</v>
      </c>
      <c r="B1285" s="534" t="s">
        <v>17987</v>
      </c>
      <c r="C1285" s="535" t="s">
        <v>16785</v>
      </c>
      <c r="D1285" s="533">
        <v>410.14</v>
      </c>
    </row>
    <row r="1286" spans="1:4" ht="9" customHeight="1">
      <c r="A1286" s="535">
        <v>804478</v>
      </c>
      <c r="B1286" s="534" t="s">
        <v>17988</v>
      </c>
      <c r="C1286" s="535" t="s">
        <v>16785</v>
      </c>
      <c r="D1286" s="533">
        <v>364.71</v>
      </c>
    </row>
    <row r="1287" spans="1:4" ht="9" customHeight="1">
      <c r="A1287" s="535">
        <v>804489</v>
      </c>
      <c r="B1287" s="534" t="s">
        <v>17989</v>
      </c>
      <c r="C1287" s="535" t="s">
        <v>16785</v>
      </c>
      <c r="D1287" s="533">
        <v>516.77</v>
      </c>
    </row>
    <row r="1288" spans="1:4" ht="9" customHeight="1">
      <c r="A1288" s="535">
        <v>804488</v>
      </c>
      <c r="B1288" s="534" t="s">
        <v>17990</v>
      </c>
      <c r="C1288" s="535" t="s">
        <v>16785</v>
      </c>
      <c r="D1288" s="533">
        <v>458.79</v>
      </c>
    </row>
    <row r="1289" spans="1:4" ht="9" customHeight="1">
      <c r="A1289" s="535">
        <v>804499</v>
      </c>
      <c r="B1289" s="534" t="s">
        <v>17991</v>
      </c>
      <c r="C1289" s="535" t="s">
        <v>16785</v>
      </c>
      <c r="D1289" s="533">
        <v>654.97</v>
      </c>
    </row>
    <row r="1290" spans="1:4" ht="9" customHeight="1">
      <c r="A1290" s="535">
        <v>804498</v>
      </c>
      <c r="B1290" s="534" t="s">
        <v>17992</v>
      </c>
      <c r="C1290" s="535" t="s">
        <v>16785</v>
      </c>
      <c r="D1290" s="533">
        <v>587.35</v>
      </c>
    </row>
    <row r="1291" spans="1:4" ht="9" customHeight="1">
      <c r="A1291" s="535">
        <v>804471</v>
      </c>
      <c r="B1291" s="534" t="s">
        <v>17993</v>
      </c>
      <c r="C1291" s="535" t="s">
        <v>16785</v>
      </c>
      <c r="D1291" s="533">
        <v>483.79</v>
      </c>
    </row>
    <row r="1292" spans="1:4" ht="9" customHeight="1">
      <c r="A1292" s="535">
        <v>804470</v>
      </c>
      <c r="B1292" s="534" t="s">
        <v>17994</v>
      </c>
      <c r="C1292" s="535" t="s">
        <v>16785</v>
      </c>
      <c r="D1292" s="533">
        <v>417.53</v>
      </c>
    </row>
    <row r="1293" spans="1:4" ht="9" customHeight="1">
      <c r="A1293" s="535">
        <v>804481</v>
      </c>
      <c r="B1293" s="534" t="s">
        <v>17995</v>
      </c>
      <c r="C1293" s="535" t="s">
        <v>16785</v>
      </c>
      <c r="D1293" s="533">
        <v>605.01</v>
      </c>
    </row>
    <row r="1294" spans="1:4" ht="9" customHeight="1">
      <c r="A1294" s="535">
        <v>804480</v>
      </c>
      <c r="B1294" s="534" t="s">
        <v>17996</v>
      </c>
      <c r="C1294" s="535" t="s">
        <v>16785</v>
      </c>
      <c r="D1294" s="533">
        <v>538.91999999999996</v>
      </c>
    </row>
    <row r="1295" spans="1:4" ht="9" customHeight="1">
      <c r="A1295" s="535">
        <v>804491</v>
      </c>
      <c r="B1295" s="534" t="s">
        <v>17997</v>
      </c>
      <c r="C1295" s="535" t="s">
        <v>16785</v>
      </c>
      <c r="D1295" s="533">
        <v>795.67</v>
      </c>
    </row>
    <row r="1296" spans="1:4" ht="9" customHeight="1">
      <c r="A1296" s="535">
        <v>804490</v>
      </c>
      <c r="B1296" s="534" t="s">
        <v>17998</v>
      </c>
      <c r="C1296" s="535" t="s">
        <v>16785</v>
      </c>
      <c r="D1296" s="533">
        <v>707.41</v>
      </c>
    </row>
    <row r="1297" spans="1:4" ht="9" customHeight="1">
      <c r="A1297" s="535">
        <v>804501</v>
      </c>
      <c r="B1297" s="534" t="s">
        <v>17999</v>
      </c>
      <c r="C1297" s="535" t="s">
        <v>16785</v>
      </c>
      <c r="D1297" s="533">
        <v>954.07</v>
      </c>
    </row>
    <row r="1298" spans="1:4" ht="9" customHeight="1">
      <c r="A1298" s="535">
        <v>804500</v>
      </c>
      <c r="B1298" s="534" t="s">
        <v>18000</v>
      </c>
      <c r="C1298" s="535" t="s">
        <v>16785</v>
      </c>
      <c r="D1298" s="533">
        <v>854.01</v>
      </c>
    </row>
    <row r="1299" spans="1:4" ht="9" customHeight="1">
      <c r="A1299" s="535">
        <v>804473</v>
      </c>
      <c r="B1299" s="534" t="s">
        <v>18001</v>
      </c>
      <c r="C1299" s="535" t="s">
        <v>16785</v>
      </c>
      <c r="D1299" s="533">
        <v>781.22</v>
      </c>
    </row>
    <row r="1300" spans="1:4" ht="9" customHeight="1">
      <c r="A1300" s="535">
        <v>804472</v>
      </c>
      <c r="B1300" s="534" t="s">
        <v>18002</v>
      </c>
      <c r="C1300" s="535" t="s">
        <v>16785</v>
      </c>
      <c r="D1300" s="533">
        <v>677.72</v>
      </c>
    </row>
    <row r="1301" spans="1:4" ht="9" customHeight="1">
      <c r="A1301" s="535">
        <v>804483</v>
      </c>
      <c r="B1301" s="534" t="s">
        <v>18003</v>
      </c>
      <c r="C1301" s="535" t="s">
        <v>16785</v>
      </c>
      <c r="D1301" s="533">
        <v>969.78</v>
      </c>
    </row>
    <row r="1302" spans="1:4" ht="9" customHeight="1">
      <c r="A1302" s="535">
        <v>804482</v>
      </c>
      <c r="B1302" s="534" t="s">
        <v>18004</v>
      </c>
      <c r="C1302" s="535" t="s">
        <v>16785</v>
      </c>
      <c r="D1302" s="533">
        <v>866.56</v>
      </c>
    </row>
    <row r="1303" spans="1:4" ht="9" customHeight="1">
      <c r="A1303" s="535">
        <v>804493</v>
      </c>
      <c r="B1303" s="534" t="s">
        <v>18005</v>
      </c>
      <c r="C1303" s="535" t="s">
        <v>16785</v>
      </c>
      <c r="D1303" s="533">
        <v>1276.49</v>
      </c>
    </row>
    <row r="1304" spans="1:4" ht="9" customHeight="1">
      <c r="A1304" s="535">
        <v>804492</v>
      </c>
      <c r="B1304" s="534" t="s">
        <v>18006</v>
      </c>
      <c r="C1304" s="535" t="s">
        <v>16785</v>
      </c>
      <c r="D1304" s="533">
        <v>1139.8699999999999</v>
      </c>
    </row>
    <row r="1305" spans="1:4" ht="9" customHeight="1">
      <c r="A1305" s="535">
        <v>804503</v>
      </c>
      <c r="B1305" s="534" t="s">
        <v>18007</v>
      </c>
      <c r="C1305" s="535" t="s">
        <v>16785</v>
      </c>
      <c r="D1305" s="533">
        <v>1520.8</v>
      </c>
    </row>
    <row r="1306" spans="1:4" ht="9" customHeight="1">
      <c r="A1306" s="535">
        <v>804502</v>
      </c>
      <c r="B1306" s="534" t="s">
        <v>18008</v>
      </c>
      <c r="C1306" s="535" t="s">
        <v>16785</v>
      </c>
      <c r="D1306" s="533">
        <v>1379.57</v>
      </c>
    </row>
    <row r="1307" spans="1:4" ht="9" customHeight="1">
      <c r="A1307" s="535">
        <v>804180</v>
      </c>
      <c r="B1307" s="534" t="s">
        <v>18009</v>
      </c>
      <c r="C1307" s="535" t="s">
        <v>16785</v>
      </c>
      <c r="D1307" s="533">
        <v>1110.21</v>
      </c>
    </row>
    <row r="1308" spans="1:4" ht="9" customHeight="1">
      <c r="A1308" s="535">
        <v>804181</v>
      </c>
      <c r="B1308" s="534" t="s">
        <v>18010</v>
      </c>
      <c r="C1308" s="535" t="s">
        <v>16785</v>
      </c>
      <c r="D1308" s="533">
        <v>1209.82</v>
      </c>
    </row>
    <row r="1309" spans="1:4" ht="9" customHeight="1">
      <c r="A1309" s="535">
        <v>804182</v>
      </c>
      <c r="B1309" s="534" t="s">
        <v>18011</v>
      </c>
      <c r="C1309" s="535" t="s">
        <v>16785</v>
      </c>
      <c r="D1309" s="533">
        <v>1171.45</v>
      </c>
    </row>
    <row r="1310" spans="1:4" ht="9" customHeight="1">
      <c r="A1310" s="535">
        <v>804183</v>
      </c>
      <c r="B1310" s="534" t="s">
        <v>18012</v>
      </c>
      <c r="C1310" s="535" t="s">
        <v>16785</v>
      </c>
      <c r="D1310" s="533">
        <v>1271.06</v>
      </c>
    </row>
    <row r="1311" spans="1:4" ht="9" customHeight="1">
      <c r="A1311" s="535">
        <v>804184</v>
      </c>
      <c r="B1311" s="534" t="s">
        <v>18013</v>
      </c>
      <c r="C1311" s="535" t="s">
        <v>16785</v>
      </c>
      <c r="D1311" s="533">
        <v>1291.45</v>
      </c>
    </row>
    <row r="1312" spans="1:4" ht="9" customHeight="1">
      <c r="A1312" s="535">
        <v>804185</v>
      </c>
      <c r="B1312" s="534" t="s">
        <v>18014</v>
      </c>
      <c r="C1312" s="535" t="s">
        <v>16785</v>
      </c>
      <c r="D1312" s="533">
        <v>1391.06</v>
      </c>
    </row>
    <row r="1313" spans="1:4" ht="9" customHeight="1">
      <c r="A1313" s="535">
        <v>804186</v>
      </c>
      <c r="B1313" s="534" t="s">
        <v>18015</v>
      </c>
      <c r="C1313" s="535" t="s">
        <v>16785</v>
      </c>
      <c r="D1313" s="533">
        <v>1515.18</v>
      </c>
    </row>
    <row r="1314" spans="1:4" ht="9" customHeight="1">
      <c r="A1314" s="535">
        <v>804187</v>
      </c>
      <c r="B1314" s="534" t="s">
        <v>18016</v>
      </c>
      <c r="C1314" s="535" t="s">
        <v>16785</v>
      </c>
      <c r="D1314" s="533">
        <v>1614.78</v>
      </c>
    </row>
    <row r="1315" spans="1:4" ht="9" customHeight="1">
      <c r="A1315" s="535">
        <v>804188</v>
      </c>
      <c r="B1315" s="534" t="s">
        <v>18017</v>
      </c>
      <c r="C1315" s="535" t="s">
        <v>16785</v>
      </c>
      <c r="D1315" s="533">
        <v>1447.79</v>
      </c>
    </row>
    <row r="1316" spans="1:4" ht="9" customHeight="1">
      <c r="A1316" s="535">
        <v>804189</v>
      </c>
      <c r="B1316" s="534" t="s">
        <v>18018</v>
      </c>
      <c r="C1316" s="535" t="s">
        <v>16785</v>
      </c>
      <c r="D1316" s="533">
        <v>1581.03</v>
      </c>
    </row>
    <row r="1317" spans="1:4" ht="9" customHeight="1">
      <c r="A1317" s="535">
        <v>804190</v>
      </c>
      <c r="B1317" s="534" t="s">
        <v>18019</v>
      </c>
      <c r="C1317" s="535" t="s">
        <v>16785</v>
      </c>
      <c r="D1317" s="533">
        <v>1558.37</v>
      </c>
    </row>
    <row r="1318" spans="1:4" ht="9" customHeight="1">
      <c r="A1318" s="535">
        <v>804191</v>
      </c>
      <c r="B1318" s="534" t="s">
        <v>18020</v>
      </c>
      <c r="C1318" s="535" t="s">
        <v>16785</v>
      </c>
      <c r="D1318" s="533">
        <v>1691.6</v>
      </c>
    </row>
    <row r="1319" spans="1:4" ht="9" customHeight="1">
      <c r="A1319" s="535">
        <v>804192</v>
      </c>
      <c r="B1319" s="534" t="s">
        <v>18021</v>
      </c>
      <c r="C1319" s="535" t="s">
        <v>16785</v>
      </c>
      <c r="D1319" s="533">
        <v>1730.79</v>
      </c>
    </row>
    <row r="1320" spans="1:4" ht="9" customHeight="1">
      <c r="A1320" s="535">
        <v>804193</v>
      </c>
      <c r="B1320" s="534" t="s">
        <v>18022</v>
      </c>
      <c r="C1320" s="535" t="s">
        <v>16785</v>
      </c>
      <c r="D1320" s="533">
        <v>1864.03</v>
      </c>
    </row>
    <row r="1321" spans="1:4" ht="9" customHeight="1">
      <c r="A1321" s="535">
        <v>804194</v>
      </c>
      <c r="B1321" s="534" t="s">
        <v>18023</v>
      </c>
      <c r="C1321" s="535" t="s">
        <v>16785</v>
      </c>
      <c r="D1321" s="533">
        <v>1858.43</v>
      </c>
    </row>
    <row r="1322" spans="1:4" ht="9" customHeight="1">
      <c r="A1322" s="535">
        <v>804195</v>
      </c>
      <c r="B1322" s="534" t="s">
        <v>18024</v>
      </c>
      <c r="C1322" s="535" t="s">
        <v>16785</v>
      </c>
      <c r="D1322" s="533">
        <v>1991.67</v>
      </c>
    </row>
    <row r="1323" spans="1:4" ht="9" customHeight="1">
      <c r="A1323" s="535">
        <v>804196</v>
      </c>
      <c r="B1323" s="534" t="s">
        <v>18025</v>
      </c>
      <c r="C1323" s="535" t="s">
        <v>16785</v>
      </c>
      <c r="D1323" s="533">
        <v>2136.52</v>
      </c>
    </row>
    <row r="1324" spans="1:4" ht="9" customHeight="1">
      <c r="A1324" s="535">
        <v>804197</v>
      </c>
      <c r="B1324" s="534" t="s">
        <v>18026</v>
      </c>
      <c r="C1324" s="535" t="s">
        <v>16785</v>
      </c>
      <c r="D1324" s="533">
        <v>2306.31</v>
      </c>
    </row>
    <row r="1325" spans="1:4" ht="9" customHeight="1">
      <c r="A1325" s="535">
        <v>804198</v>
      </c>
      <c r="B1325" s="534" t="s">
        <v>18027</v>
      </c>
      <c r="C1325" s="535" t="s">
        <v>16785</v>
      </c>
      <c r="D1325" s="533">
        <v>2249.52</v>
      </c>
    </row>
    <row r="1326" spans="1:4" ht="9" customHeight="1">
      <c r="A1326" s="535">
        <v>804199</v>
      </c>
      <c r="B1326" s="534" t="s">
        <v>18028</v>
      </c>
      <c r="C1326" s="535" t="s">
        <v>16785</v>
      </c>
      <c r="D1326" s="533">
        <v>2419.31</v>
      </c>
    </row>
    <row r="1327" spans="1:4" ht="9" customHeight="1">
      <c r="A1327" s="535">
        <v>804200</v>
      </c>
      <c r="B1327" s="534" t="s">
        <v>18029</v>
      </c>
      <c r="C1327" s="535" t="s">
        <v>16785</v>
      </c>
      <c r="D1327" s="533">
        <v>2530.92</v>
      </c>
    </row>
    <row r="1328" spans="1:4" ht="9" customHeight="1">
      <c r="A1328" s="535">
        <v>804201</v>
      </c>
      <c r="B1328" s="534" t="s">
        <v>18030</v>
      </c>
      <c r="C1328" s="535" t="s">
        <v>16785</v>
      </c>
      <c r="D1328" s="533">
        <v>2700.71</v>
      </c>
    </row>
    <row r="1329" spans="1:4" ht="9" customHeight="1">
      <c r="A1329" s="535">
        <v>804202</v>
      </c>
      <c r="B1329" s="534" t="s">
        <v>18031</v>
      </c>
      <c r="C1329" s="535" t="s">
        <v>16785</v>
      </c>
      <c r="D1329" s="533">
        <v>3131.52</v>
      </c>
    </row>
    <row r="1330" spans="1:4" ht="9" customHeight="1">
      <c r="A1330" s="535">
        <v>804203</v>
      </c>
      <c r="B1330" s="534" t="s">
        <v>18032</v>
      </c>
      <c r="C1330" s="535" t="s">
        <v>16785</v>
      </c>
      <c r="D1330" s="533">
        <v>3301.31</v>
      </c>
    </row>
    <row r="1331" spans="1:4" ht="9" customHeight="1">
      <c r="A1331" s="535">
        <v>804204</v>
      </c>
      <c r="B1331" s="534" t="s">
        <v>18033</v>
      </c>
      <c r="C1331" s="535" t="s">
        <v>16785</v>
      </c>
      <c r="D1331" s="533">
        <v>3143.34</v>
      </c>
    </row>
    <row r="1332" spans="1:4" ht="9" customHeight="1">
      <c r="A1332" s="535">
        <v>804205</v>
      </c>
      <c r="B1332" s="534" t="s">
        <v>18034</v>
      </c>
      <c r="C1332" s="535" t="s">
        <v>16785</v>
      </c>
      <c r="D1332" s="533">
        <v>3362.53</v>
      </c>
    </row>
    <row r="1333" spans="1:4" ht="9" customHeight="1">
      <c r="A1333" s="535">
        <v>804206</v>
      </c>
      <c r="B1333" s="534" t="s">
        <v>18035</v>
      </c>
      <c r="C1333" s="535" t="s">
        <v>16785</v>
      </c>
      <c r="D1333" s="533">
        <v>3309.51</v>
      </c>
    </row>
    <row r="1334" spans="1:4" ht="9" customHeight="1">
      <c r="A1334" s="535">
        <v>804207</v>
      </c>
      <c r="B1334" s="534" t="s">
        <v>18036</v>
      </c>
      <c r="C1334" s="535" t="s">
        <v>16785</v>
      </c>
      <c r="D1334" s="533">
        <v>3528.7</v>
      </c>
    </row>
    <row r="1335" spans="1:4" ht="9" customHeight="1">
      <c r="A1335" s="535">
        <v>804208</v>
      </c>
      <c r="B1335" s="534" t="s">
        <v>18037</v>
      </c>
      <c r="C1335" s="535" t="s">
        <v>16785</v>
      </c>
      <c r="D1335" s="533">
        <v>3628.51</v>
      </c>
    </row>
    <row r="1336" spans="1:4" ht="9" customHeight="1">
      <c r="A1336" s="535">
        <v>804209</v>
      </c>
      <c r="B1336" s="534" t="s">
        <v>18038</v>
      </c>
      <c r="C1336" s="535" t="s">
        <v>16785</v>
      </c>
      <c r="D1336" s="533">
        <v>3847.7</v>
      </c>
    </row>
    <row r="1337" spans="1:4" ht="9" customHeight="1">
      <c r="A1337" s="535">
        <v>804210</v>
      </c>
      <c r="B1337" s="534" t="s">
        <v>18039</v>
      </c>
      <c r="C1337" s="535" t="s">
        <v>16785</v>
      </c>
      <c r="D1337" s="533">
        <v>3771.51</v>
      </c>
    </row>
    <row r="1338" spans="1:4" ht="9" customHeight="1">
      <c r="A1338" s="535">
        <v>804211</v>
      </c>
      <c r="B1338" s="534" t="s">
        <v>18040</v>
      </c>
      <c r="C1338" s="535" t="s">
        <v>16785</v>
      </c>
      <c r="D1338" s="533">
        <v>3990.7</v>
      </c>
    </row>
    <row r="1339" spans="1:4" ht="9" customHeight="1">
      <c r="A1339" s="535">
        <v>804012</v>
      </c>
      <c r="B1339" s="534" t="s">
        <v>18041</v>
      </c>
      <c r="C1339" s="535" t="s">
        <v>16785</v>
      </c>
      <c r="D1339" s="533">
        <v>245.31</v>
      </c>
    </row>
    <row r="1340" spans="1:4" ht="9" customHeight="1">
      <c r="A1340" s="535">
        <v>804013</v>
      </c>
      <c r="B1340" s="534" t="s">
        <v>18042</v>
      </c>
      <c r="C1340" s="535" t="s">
        <v>16785</v>
      </c>
      <c r="D1340" s="533">
        <v>269.57</v>
      </c>
    </row>
    <row r="1341" spans="1:4" ht="9" customHeight="1">
      <c r="A1341" s="535">
        <v>804014</v>
      </c>
      <c r="B1341" s="534" t="s">
        <v>18043</v>
      </c>
      <c r="C1341" s="535" t="s">
        <v>16785</v>
      </c>
      <c r="D1341" s="533">
        <v>257.45999999999998</v>
      </c>
    </row>
    <row r="1342" spans="1:4" ht="9" customHeight="1">
      <c r="A1342" s="535">
        <v>804015</v>
      </c>
      <c r="B1342" s="534" t="s">
        <v>18044</v>
      </c>
      <c r="C1342" s="535" t="s">
        <v>16785</v>
      </c>
      <c r="D1342" s="533">
        <v>281.72000000000003</v>
      </c>
    </row>
    <row r="1343" spans="1:4" ht="9" customHeight="1">
      <c r="A1343" s="535">
        <v>804016</v>
      </c>
      <c r="B1343" s="534" t="s">
        <v>18045</v>
      </c>
      <c r="C1343" s="535" t="s">
        <v>16785</v>
      </c>
      <c r="D1343" s="533">
        <v>266.7</v>
      </c>
    </row>
    <row r="1344" spans="1:4" ht="9" customHeight="1">
      <c r="A1344" s="535">
        <v>804017</v>
      </c>
      <c r="B1344" s="534" t="s">
        <v>18046</v>
      </c>
      <c r="C1344" s="535" t="s">
        <v>16785</v>
      </c>
      <c r="D1344" s="533">
        <v>290.95999999999998</v>
      </c>
    </row>
    <row r="1345" spans="1:4" ht="9" customHeight="1">
      <c r="A1345" s="535">
        <v>804018</v>
      </c>
      <c r="B1345" s="534" t="s">
        <v>18047</v>
      </c>
      <c r="C1345" s="535" t="s">
        <v>16785</v>
      </c>
      <c r="D1345" s="533">
        <v>340.3</v>
      </c>
    </row>
    <row r="1346" spans="1:4" ht="9" customHeight="1">
      <c r="A1346" s="535">
        <v>804019</v>
      </c>
      <c r="B1346" s="534" t="s">
        <v>18048</v>
      </c>
      <c r="C1346" s="535" t="s">
        <v>16785</v>
      </c>
      <c r="D1346" s="533">
        <v>364.55</v>
      </c>
    </row>
    <row r="1347" spans="1:4" ht="9" customHeight="1">
      <c r="A1347" s="535">
        <v>804020</v>
      </c>
      <c r="B1347" s="534" t="s">
        <v>18049</v>
      </c>
      <c r="C1347" s="535" t="s">
        <v>16785</v>
      </c>
      <c r="D1347" s="533">
        <v>353.66</v>
      </c>
    </row>
    <row r="1348" spans="1:4" ht="9" customHeight="1">
      <c r="A1348" s="535">
        <v>804021</v>
      </c>
      <c r="B1348" s="534" t="s">
        <v>18050</v>
      </c>
      <c r="C1348" s="535" t="s">
        <v>16785</v>
      </c>
      <c r="D1348" s="533">
        <v>390.08</v>
      </c>
    </row>
    <row r="1349" spans="1:4" ht="9" customHeight="1">
      <c r="A1349" s="535">
        <v>804022</v>
      </c>
      <c r="B1349" s="534" t="s">
        <v>18051</v>
      </c>
      <c r="C1349" s="535" t="s">
        <v>16785</v>
      </c>
      <c r="D1349" s="533">
        <v>406.95</v>
      </c>
    </row>
    <row r="1350" spans="1:4" ht="9" customHeight="1">
      <c r="A1350" s="535">
        <v>804023</v>
      </c>
      <c r="B1350" s="534" t="s">
        <v>18052</v>
      </c>
      <c r="C1350" s="535" t="s">
        <v>16785</v>
      </c>
      <c r="D1350" s="533">
        <v>443.38</v>
      </c>
    </row>
    <row r="1351" spans="1:4" ht="9" customHeight="1">
      <c r="A1351" s="535">
        <v>804024</v>
      </c>
      <c r="B1351" s="534" t="s">
        <v>18053</v>
      </c>
      <c r="C1351" s="535" t="s">
        <v>16785</v>
      </c>
      <c r="D1351" s="533">
        <v>438.59</v>
      </c>
    </row>
    <row r="1352" spans="1:4" ht="9" customHeight="1">
      <c r="A1352" s="535">
        <v>804025</v>
      </c>
      <c r="B1352" s="534" t="s">
        <v>18054</v>
      </c>
      <c r="C1352" s="535" t="s">
        <v>16785</v>
      </c>
      <c r="D1352" s="533">
        <v>475.02</v>
      </c>
    </row>
    <row r="1353" spans="1:4" ht="9" customHeight="1">
      <c r="A1353" s="535">
        <v>804026</v>
      </c>
      <c r="B1353" s="534" t="s">
        <v>18055</v>
      </c>
      <c r="C1353" s="535" t="s">
        <v>16785</v>
      </c>
      <c r="D1353" s="533">
        <v>460.79</v>
      </c>
    </row>
    <row r="1354" spans="1:4" ht="9" customHeight="1">
      <c r="A1354" s="535">
        <v>804027</v>
      </c>
      <c r="B1354" s="534" t="s">
        <v>18056</v>
      </c>
      <c r="C1354" s="535" t="s">
        <v>16785</v>
      </c>
      <c r="D1354" s="533">
        <v>497.22</v>
      </c>
    </row>
    <row r="1355" spans="1:4" ht="9" customHeight="1">
      <c r="A1355" s="535">
        <v>804028</v>
      </c>
      <c r="B1355" s="534" t="s">
        <v>18057</v>
      </c>
      <c r="C1355" s="535" t="s">
        <v>16785</v>
      </c>
      <c r="D1355" s="533">
        <v>583.6</v>
      </c>
    </row>
    <row r="1356" spans="1:4" ht="9" customHeight="1">
      <c r="A1356" s="535">
        <v>804029</v>
      </c>
      <c r="B1356" s="534" t="s">
        <v>18058</v>
      </c>
      <c r="C1356" s="535" t="s">
        <v>16785</v>
      </c>
      <c r="D1356" s="533">
        <v>633.4</v>
      </c>
    </row>
    <row r="1357" spans="1:4" ht="9" customHeight="1">
      <c r="A1357" s="535">
        <v>804030</v>
      </c>
      <c r="B1357" s="534" t="s">
        <v>18059</v>
      </c>
      <c r="C1357" s="535" t="s">
        <v>16785</v>
      </c>
      <c r="D1357" s="533">
        <v>614.22</v>
      </c>
    </row>
    <row r="1358" spans="1:4" ht="9" customHeight="1">
      <c r="A1358" s="535">
        <v>804031</v>
      </c>
      <c r="B1358" s="534" t="s">
        <v>18060</v>
      </c>
      <c r="C1358" s="535" t="s">
        <v>16785</v>
      </c>
      <c r="D1358" s="533">
        <v>664.02</v>
      </c>
    </row>
    <row r="1359" spans="1:4" ht="9" customHeight="1">
      <c r="A1359" s="535">
        <v>804032</v>
      </c>
      <c r="B1359" s="534" t="s">
        <v>18061</v>
      </c>
      <c r="C1359" s="535" t="s">
        <v>16785</v>
      </c>
      <c r="D1359" s="533">
        <v>674.22</v>
      </c>
    </row>
    <row r="1360" spans="1:4" ht="9" customHeight="1">
      <c r="A1360" s="535">
        <v>804033</v>
      </c>
      <c r="B1360" s="534" t="s">
        <v>18062</v>
      </c>
      <c r="C1360" s="535" t="s">
        <v>16785</v>
      </c>
      <c r="D1360" s="533">
        <v>724.02</v>
      </c>
    </row>
    <row r="1361" spans="1:4" ht="9" customHeight="1">
      <c r="A1361" s="535">
        <v>804034</v>
      </c>
      <c r="B1361" s="534" t="s">
        <v>18063</v>
      </c>
      <c r="C1361" s="535" t="s">
        <v>16785</v>
      </c>
      <c r="D1361" s="533">
        <v>786.08</v>
      </c>
    </row>
    <row r="1362" spans="1:4" ht="9" customHeight="1">
      <c r="A1362" s="535">
        <v>804035</v>
      </c>
      <c r="B1362" s="534" t="s">
        <v>18064</v>
      </c>
      <c r="C1362" s="535" t="s">
        <v>16785</v>
      </c>
      <c r="D1362" s="533">
        <v>835.88</v>
      </c>
    </row>
    <row r="1363" spans="1:4" ht="9" customHeight="1">
      <c r="A1363" s="535">
        <v>804036</v>
      </c>
      <c r="B1363" s="534" t="s">
        <v>18065</v>
      </c>
      <c r="C1363" s="535" t="s">
        <v>16785</v>
      </c>
      <c r="D1363" s="533">
        <v>753.79</v>
      </c>
    </row>
    <row r="1364" spans="1:4" ht="9" customHeight="1">
      <c r="A1364" s="535">
        <v>804037</v>
      </c>
      <c r="B1364" s="534" t="s">
        <v>18066</v>
      </c>
      <c r="C1364" s="535" t="s">
        <v>16785</v>
      </c>
      <c r="D1364" s="533">
        <v>818.82</v>
      </c>
    </row>
    <row r="1365" spans="1:4" ht="9" customHeight="1">
      <c r="A1365" s="535">
        <v>804038</v>
      </c>
      <c r="B1365" s="534" t="s">
        <v>18067</v>
      </c>
      <c r="C1365" s="535" t="s">
        <v>16785</v>
      </c>
      <c r="D1365" s="533">
        <v>809.08</v>
      </c>
    </row>
    <row r="1366" spans="1:4" ht="9" customHeight="1">
      <c r="A1366" s="535">
        <v>804039</v>
      </c>
      <c r="B1366" s="534" t="s">
        <v>18068</v>
      </c>
      <c r="C1366" s="535" t="s">
        <v>16785</v>
      </c>
      <c r="D1366" s="533">
        <v>874.11</v>
      </c>
    </row>
    <row r="1367" spans="1:4" ht="9" customHeight="1">
      <c r="A1367" s="535">
        <v>804040</v>
      </c>
      <c r="B1367" s="534" t="s">
        <v>18069</v>
      </c>
      <c r="C1367" s="535" t="s">
        <v>16785</v>
      </c>
      <c r="D1367" s="533">
        <v>895.29</v>
      </c>
    </row>
    <row r="1368" spans="1:4" ht="9" customHeight="1">
      <c r="A1368" s="535">
        <v>804041</v>
      </c>
      <c r="B1368" s="534" t="s">
        <v>18070</v>
      </c>
      <c r="C1368" s="535" t="s">
        <v>16785</v>
      </c>
      <c r="D1368" s="533">
        <v>960.32</v>
      </c>
    </row>
    <row r="1369" spans="1:4" ht="9" customHeight="1">
      <c r="A1369" s="535">
        <v>804042</v>
      </c>
      <c r="B1369" s="534" t="s">
        <v>18071</v>
      </c>
      <c r="C1369" s="535" t="s">
        <v>16785</v>
      </c>
      <c r="D1369" s="533">
        <v>959.11</v>
      </c>
    </row>
    <row r="1370" spans="1:4" ht="9" customHeight="1">
      <c r="A1370" s="535">
        <v>804043</v>
      </c>
      <c r="B1370" s="534" t="s">
        <v>18072</v>
      </c>
      <c r="C1370" s="535" t="s">
        <v>16785</v>
      </c>
      <c r="D1370" s="533">
        <v>1024.1400000000001</v>
      </c>
    </row>
    <row r="1371" spans="1:4" ht="9" customHeight="1">
      <c r="A1371" s="535">
        <v>804044</v>
      </c>
      <c r="B1371" s="534" t="s">
        <v>18073</v>
      </c>
      <c r="C1371" s="535" t="s">
        <v>16785</v>
      </c>
      <c r="D1371" s="533">
        <v>1098.75</v>
      </c>
    </row>
    <row r="1372" spans="1:4" ht="9" customHeight="1">
      <c r="A1372" s="535">
        <v>804045</v>
      </c>
      <c r="B1372" s="534" t="s">
        <v>18074</v>
      </c>
      <c r="C1372" s="535" t="s">
        <v>16785</v>
      </c>
      <c r="D1372" s="533">
        <v>1179.99</v>
      </c>
    </row>
    <row r="1373" spans="1:4" ht="9" customHeight="1">
      <c r="A1373" s="535">
        <v>804046</v>
      </c>
      <c r="B1373" s="534" t="s">
        <v>18075</v>
      </c>
      <c r="C1373" s="535" t="s">
        <v>16785</v>
      </c>
      <c r="D1373" s="533">
        <v>1155.25</v>
      </c>
    </row>
    <row r="1374" spans="1:4" ht="9" customHeight="1">
      <c r="A1374" s="535">
        <v>804047</v>
      </c>
      <c r="B1374" s="534" t="s">
        <v>18076</v>
      </c>
      <c r="C1374" s="535" t="s">
        <v>16785</v>
      </c>
      <c r="D1374" s="533">
        <v>1236.49</v>
      </c>
    </row>
    <row r="1375" spans="1:4" ht="9" customHeight="1">
      <c r="A1375" s="535">
        <v>804048</v>
      </c>
      <c r="B1375" s="534" t="s">
        <v>18077</v>
      </c>
      <c r="C1375" s="535" t="s">
        <v>16785</v>
      </c>
      <c r="D1375" s="533">
        <v>1295.95</v>
      </c>
    </row>
    <row r="1376" spans="1:4" ht="9" customHeight="1">
      <c r="A1376" s="535">
        <v>804049</v>
      </c>
      <c r="B1376" s="534" t="s">
        <v>18078</v>
      </c>
      <c r="C1376" s="535" t="s">
        <v>16785</v>
      </c>
      <c r="D1376" s="533">
        <v>1377.19</v>
      </c>
    </row>
    <row r="1377" spans="1:4" ht="9" customHeight="1">
      <c r="A1377" s="535">
        <v>804050</v>
      </c>
      <c r="B1377" s="534" t="s">
        <v>18079</v>
      </c>
      <c r="C1377" s="535" t="s">
        <v>16785</v>
      </c>
      <c r="D1377" s="533">
        <v>1596.25</v>
      </c>
    </row>
    <row r="1378" spans="1:4" ht="9" customHeight="1">
      <c r="A1378" s="535">
        <v>804051</v>
      </c>
      <c r="B1378" s="534" t="s">
        <v>18080</v>
      </c>
      <c r="C1378" s="535" t="s">
        <v>16785</v>
      </c>
      <c r="D1378" s="533">
        <v>1677.49</v>
      </c>
    </row>
    <row r="1379" spans="1:4" ht="9" customHeight="1">
      <c r="A1379" s="535">
        <v>804052</v>
      </c>
      <c r="B1379" s="534" t="s">
        <v>18081</v>
      </c>
      <c r="C1379" s="535" t="s">
        <v>16785</v>
      </c>
      <c r="D1379" s="533">
        <v>1605.7</v>
      </c>
    </row>
    <row r="1380" spans="1:4" ht="9" customHeight="1">
      <c r="A1380" s="535">
        <v>804053</v>
      </c>
      <c r="B1380" s="534" t="s">
        <v>18082</v>
      </c>
      <c r="C1380" s="535" t="s">
        <v>16785</v>
      </c>
      <c r="D1380" s="533">
        <v>1711.32</v>
      </c>
    </row>
    <row r="1381" spans="1:4" ht="9" customHeight="1">
      <c r="A1381" s="535">
        <v>804054</v>
      </c>
      <c r="B1381" s="534" t="s">
        <v>18083</v>
      </c>
      <c r="C1381" s="535" t="s">
        <v>16785</v>
      </c>
      <c r="D1381" s="533">
        <v>1688.78</v>
      </c>
    </row>
    <row r="1382" spans="1:4" ht="9" customHeight="1">
      <c r="A1382" s="535">
        <v>804055</v>
      </c>
      <c r="B1382" s="534" t="s">
        <v>18084</v>
      </c>
      <c r="C1382" s="535" t="s">
        <v>16785</v>
      </c>
      <c r="D1382" s="533">
        <v>1794.41</v>
      </c>
    </row>
    <row r="1383" spans="1:4" ht="9" customHeight="1">
      <c r="A1383" s="535">
        <v>804056</v>
      </c>
      <c r="B1383" s="534" t="s">
        <v>18085</v>
      </c>
      <c r="C1383" s="535" t="s">
        <v>16785</v>
      </c>
      <c r="D1383" s="533">
        <v>1848.28</v>
      </c>
    </row>
    <row r="1384" spans="1:4" ht="9" customHeight="1">
      <c r="A1384" s="535">
        <v>804057</v>
      </c>
      <c r="B1384" s="534" t="s">
        <v>18086</v>
      </c>
      <c r="C1384" s="535" t="s">
        <v>16785</v>
      </c>
      <c r="D1384" s="533">
        <v>1953.91</v>
      </c>
    </row>
    <row r="1385" spans="1:4" ht="9" customHeight="1">
      <c r="A1385" s="535">
        <v>804058</v>
      </c>
      <c r="B1385" s="534" t="s">
        <v>18087</v>
      </c>
      <c r="C1385" s="535" t="s">
        <v>16785</v>
      </c>
      <c r="D1385" s="533">
        <v>1919.78</v>
      </c>
    </row>
    <row r="1386" spans="1:4" ht="9" customHeight="1">
      <c r="A1386" s="535">
        <v>804059</v>
      </c>
      <c r="B1386" s="534" t="s">
        <v>18088</v>
      </c>
      <c r="C1386" s="535" t="s">
        <v>16785</v>
      </c>
      <c r="D1386" s="533">
        <v>2025.41</v>
      </c>
    </row>
    <row r="1387" spans="1:4" ht="9" customHeight="1">
      <c r="A1387" s="535">
        <v>804292</v>
      </c>
      <c r="B1387" s="534" t="s">
        <v>18089</v>
      </c>
      <c r="C1387" s="535" t="s">
        <v>16785</v>
      </c>
      <c r="D1387" s="533">
        <v>2141.79</v>
      </c>
    </row>
    <row r="1388" spans="1:4" ht="9" customHeight="1">
      <c r="A1388" s="535">
        <v>804293</v>
      </c>
      <c r="B1388" s="534" t="s">
        <v>18090</v>
      </c>
      <c r="C1388" s="535" t="s">
        <v>16785</v>
      </c>
      <c r="D1388" s="533">
        <v>2343.2399999999998</v>
      </c>
    </row>
    <row r="1389" spans="1:4" ht="9" customHeight="1">
      <c r="A1389" s="535">
        <v>804294</v>
      </c>
      <c r="B1389" s="534" t="s">
        <v>18091</v>
      </c>
      <c r="C1389" s="535" t="s">
        <v>16785</v>
      </c>
      <c r="D1389" s="533">
        <v>2307.66</v>
      </c>
    </row>
    <row r="1390" spans="1:4" ht="9" customHeight="1">
      <c r="A1390" s="535">
        <v>804295</v>
      </c>
      <c r="B1390" s="534" t="s">
        <v>18092</v>
      </c>
      <c r="C1390" s="535" t="s">
        <v>16785</v>
      </c>
      <c r="D1390" s="533">
        <v>2509.1</v>
      </c>
    </row>
    <row r="1391" spans="1:4" ht="9" customHeight="1">
      <c r="A1391" s="535">
        <v>804296</v>
      </c>
      <c r="B1391" s="534" t="s">
        <v>18093</v>
      </c>
      <c r="C1391" s="535" t="s">
        <v>16785</v>
      </c>
      <c r="D1391" s="533">
        <v>2566.29</v>
      </c>
    </row>
    <row r="1392" spans="1:4" ht="9" customHeight="1">
      <c r="A1392" s="535">
        <v>804297</v>
      </c>
      <c r="B1392" s="534" t="s">
        <v>18094</v>
      </c>
      <c r="C1392" s="535" t="s">
        <v>16785</v>
      </c>
      <c r="D1392" s="533">
        <v>2767.74</v>
      </c>
    </row>
    <row r="1393" spans="1:4" ht="9" customHeight="1">
      <c r="A1393" s="535">
        <v>804298</v>
      </c>
      <c r="B1393" s="534" t="s">
        <v>18095</v>
      </c>
      <c r="C1393" s="535" t="s">
        <v>16785</v>
      </c>
      <c r="D1393" s="533">
        <v>2757.76</v>
      </c>
    </row>
    <row r="1394" spans="1:4" ht="9" customHeight="1">
      <c r="A1394" s="535">
        <v>804299</v>
      </c>
      <c r="B1394" s="534" t="s">
        <v>18096</v>
      </c>
      <c r="C1394" s="535" t="s">
        <v>16785</v>
      </c>
      <c r="D1394" s="533">
        <v>2959.2</v>
      </c>
    </row>
    <row r="1395" spans="1:4" ht="9" customHeight="1">
      <c r="A1395" s="535">
        <v>804300</v>
      </c>
      <c r="B1395" s="534" t="s">
        <v>18097</v>
      </c>
      <c r="C1395" s="535" t="s">
        <v>16785</v>
      </c>
      <c r="D1395" s="533">
        <v>3174.02</v>
      </c>
    </row>
    <row r="1396" spans="1:4" ht="9" customHeight="1">
      <c r="A1396" s="535">
        <v>804301</v>
      </c>
      <c r="B1396" s="534" t="s">
        <v>18098</v>
      </c>
      <c r="C1396" s="535" t="s">
        <v>16785</v>
      </c>
      <c r="D1396" s="533">
        <v>3432.21</v>
      </c>
    </row>
    <row r="1397" spans="1:4" ht="9" customHeight="1">
      <c r="A1397" s="535">
        <v>804302</v>
      </c>
      <c r="B1397" s="534" t="s">
        <v>18099</v>
      </c>
      <c r="C1397" s="535" t="s">
        <v>16785</v>
      </c>
      <c r="D1397" s="533">
        <v>3343.52</v>
      </c>
    </row>
    <row r="1398" spans="1:4" ht="9" customHeight="1">
      <c r="A1398" s="535">
        <v>804303</v>
      </c>
      <c r="B1398" s="534" t="s">
        <v>18100</v>
      </c>
      <c r="C1398" s="535" t="s">
        <v>16785</v>
      </c>
      <c r="D1398" s="533">
        <v>3601.71</v>
      </c>
    </row>
    <row r="1399" spans="1:4" ht="9" customHeight="1">
      <c r="A1399" s="535">
        <v>804304</v>
      </c>
      <c r="B1399" s="534" t="s">
        <v>18101</v>
      </c>
      <c r="C1399" s="535" t="s">
        <v>16785</v>
      </c>
      <c r="D1399" s="533">
        <v>3765.62</v>
      </c>
    </row>
    <row r="1400" spans="1:4" ht="9" customHeight="1">
      <c r="A1400" s="535">
        <v>804305</v>
      </c>
      <c r="B1400" s="534" t="s">
        <v>18102</v>
      </c>
      <c r="C1400" s="535" t="s">
        <v>16785</v>
      </c>
      <c r="D1400" s="533">
        <v>4023.81</v>
      </c>
    </row>
    <row r="1401" spans="1:4" ht="9" customHeight="1">
      <c r="A1401" s="535">
        <v>804306</v>
      </c>
      <c r="B1401" s="534" t="s">
        <v>18103</v>
      </c>
      <c r="C1401" s="535" t="s">
        <v>16785</v>
      </c>
      <c r="D1401" s="533">
        <v>4666.5200000000004</v>
      </c>
    </row>
    <row r="1402" spans="1:4" ht="9" customHeight="1">
      <c r="A1402" s="535">
        <v>804307</v>
      </c>
      <c r="B1402" s="534" t="s">
        <v>18104</v>
      </c>
      <c r="C1402" s="535" t="s">
        <v>16785</v>
      </c>
      <c r="D1402" s="533">
        <v>4924.71</v>
      </c>
    </row>
    <row r="1403" spans="1:4" ht="9" customHeight="1">
      <c r="A1403" s="535">
        <v>804308</v>
      </c>
      <c r="B1403" s="534" t="s">
        <v>18105</v>
      </c>
      <c r="C1403" s="535" t="s">
        <v>16785</v>
      </c>
      <c r="D1403" s="533">
        <v>4681.25</v>
      </c>
    </row>
    <row r="1404" spans="1:4" ht="9" customHeight="1">
      <c r="A1404" s="535">
        <v>804309</v>
      </c>
      <c r="B1404" s="534" t="s">
        <v>18106</v>
      </c>
      <c r="C1404" s="535" t="s">
        <v>16785</v>
      </c>
      <c r="D1404" s="533">
        <v>5014.17</v>
      </c>
    </row>
    <row r="1405" spans="1:4" ht="9" customHeight="1">
      <c r="A1405" s="535">
        <v>804310</v>
      </c>
      <c r="B1405" s="534" t="s">
        <v>18107</v>
      </c>
      <c r="C1405" s="535" t="s">
        <v>16785</v>
      </c>
      <c r="D1405" s="533">
        <v>4930.5</v>
      </c>
    </row>
    <row r="1406" spans="1:4" ht="9" customHeight="1">
      <c r="A1406" s="535">
        <v>804311</v>
      </c>
      <c r="B1406" s="534" t="s">
        <v>18108</v>
      </c>
      <c r="C1406" s="535" t="s">
        <v>16785</v>
      </c>
      <c r="D1406" s="533">
        <v>5263.43</v>
      </c>
    </row>
    <row r="1407" spans="1:4" ht="9" customHeight="1">
      <c r="A1407" s="535">
        <v>804312</v>
      </c>
      <c r="B1407" s="534" t="s">
        <v>18109</v>
      </c>
      <c r="C1407" s="535" t="s">
        <v>16785</v>
      </c>
      <c r="D1407" s="533">
        <v>5409</v>
      </c>
    </row>
    <row r="1408" spans="1:4" ht="9" customHeight="1">
      <c r="A1408" s="535">
        <v>804313</v>
      </c>
      <c r="B1408" s="534" t="s">
        <v>18110</v>
      </c>
      <c r="C1408" s="535" t="s">
        <v>16785</v>
      </c>
      <c r="D1408" s="533">
        <v>5741.93</v>
      </c>
    </row>
    <row r="1409" spans="1:4" ht="9" customHeight="1">
      <c r="A1409" s="535">
        <v>804314</v>
      </c>
      <c r="B1409" s="534" t="s">
        <v>18111</v>
      </c>
      <c r="C1409" s="535" t="s">
        <v>16785</v>
      </c>
      <c r="D1409" s="533">
        <v>5623.5</v>
      </c>
    </row>
    <row r="1410" spans="1:4" ht="9" customHeight="1">
      <c r="A1410" s="535">
        <v>804315</v>
      </c>
      <c r="B1410" s="534" t="s">
        <v>18112</v>
      </c>
      <c r="C1410" s="535" t="s">
        <v>16785</v>
      </c>
      <c r="D1410" s="533">
        <v>5956.43</v>
      </c>
    </row>
    <row r="1411" spans="1:4" ht="9" customHeight="1">
      <c r="A1411" s="535">
        <v>805446</v>
      </c>
      <c r="B1411" s="534" t="s">
        <v>18113</v>
      </c>
      <c r="C1411" s="535" t="s">
        <v>263</v>
      </c>
      <c r="D1411" s="533">
        <v>41.37</v>
      </c>
    </row>
    <row r="1412" spans="1:4" ht="9" customHeight="1">
      <c r="A1412" s="535">
        <v>805447</v>
      </c>
      <c r="B1412" s="534" t="s">
        <v>18114</v>
      </c>
      <c r="C1412" s="535" t="s">
        <v>263</v>
      </c>
      <c r="D1412" s="533">
        <v>56.62</v>
      </c>
    </row>
    <row r="1413" spans="1:4" ht="9" customHeight="1">
      <c r="A1413" s="535">
        <v>805448</v>
      </c>
      <c r="B1413" s="534" t="s">
        <v>18115</v>
      </c>
      <c r="C1413" s="535" t="s">
        <v>263</v>
      </c>
      <c r="D1413" s="533">
        <v>49.59</v>
      </c>
    </row>
    <row r="1414" spans="1:4" ht="9" customHeight="1">
      <c r="A1414" s="535">
        <v>805449</v>
      </c>
      <c r="B1414" s="534" t="s">
        <v>18116</v>
      </c>
      <c r="C1414" s="535" t="s">
        <v>263</v>
      </c>
      <c r="D1414" s="533">
        <v>67.86</v>
      </c>
    </row>
    <row r="1415" spans="1:4" ht="9" customHeight="1">
      <c r="A1415" s="535">
        <v>805450</v>
      </c>
      <c r="B1415" s="534" t="s">
        <v>18117</v>
      </c>
      <c r="C1415" s="535" t="s">
        <v>263</v>
      </c>
      <c r="D1415" s="533">
        <v>57.54</v>
      </c>
    </row>
    <row r="1416" spans="1:4" ht="9" customHeight="1">
      <c r="A1416" s="535">
        <v>805451</v>
      </c>
      <c r="B1416" s="534" t="s">
        <v>18118</v>
      </c>
      <c r="C1416" s="535" t="s">
        <v>263</v>
      </c>
      <c r="D1416" s="533">
        <v>78.680000000000007</v>
      </c>
    </row>
    <row r="1417" spans="1:4" ht="9" customHeight="1">
      <c r="A1417" s="535">
        <v>805452</v>
      </c>
      <c r="B1417" s="534" t="s">
        <v>18119</v>
      </c>
      <c r="C1417" s="535" t="s">
        <v>263</v>
      </c>
      <c r="D1417" s="533">
        <v>67.36</v>
      </c>
    </row>
    <row r="1418" spans="1:4" ht="9" customHeight="1">
      <c r="A1418" s="535">
        <v>805453</v>
      </c>
      <c r="B1418" s="534" t="s">
        <v>18120</v>
      </c>
      <c r="C1418" s="535" t="s">
        <v>263</v>
      </c>
      <c r="D1418" s="533">
        <v>92.47</v>
      </c>
    </row>
    <row r="1419" spans="1:4" ht="9" customHeight="1">
      <c r="A1419" s="535">
        <v>805434</v>
      </c>
      <c r="B1419" s="534" t="s">
        <v>18121</v>
      </c>
      <c r="C1419" s="535" t="s">
        <v>263</v>
      </c>
      <c r="D1419" s="533">
        <v>14.04</v>
      </c>
    </row>
    <row r="1420" spans="1:4" ht="9" customHeight="1">
      <c r="A1420" s="535">
        <v>805435</v>
      </c>
      <c r="B1420" s="534" t="s">
        <v>18122</v>
      </c>
      <c r="C1420" s="535" t="s">
        <v>263</v>
      </c>
      <c r="D1420" s="533">
        <v>18.649999999999999</v>
      </c>
    </row>
    <row r="1421" spans="1:4" ht="9" customHeight="1">
      <c r="A1421" s="535">
        <v>805436</v>
      </c>
      <c r="B1421" s="534" t="s">
        <v>18123</v>
      </c>
      <c r="C1421" s="535" t="s">
        <v>263</v>
      </c>
      <c r="D1421" s="533">
        <v>16.440000000000001</v>
      </c>
    </row>
    <row r="1422" spans="1:4" ht="9" customHeight="1">
      <c r="A1422" s="535">
        <v>805437</v>
      </c>
      <c r="B1422" s="534" t="s">
        <v>18124</v>
      </c>
      <c r="C1422" s="535" t="s">
        <v>263</v>
      </c>
      <c r="D1422" s="533">
        <v>22.48</v>
      </c>
    </row>
    <row r="1423" spans="1:4" ht="9" customHeight="1">
      <c r="A1423" s="535">
        <v>805438</v>
      </c>
      <c r="B1423" s="534" t="s">
        <v>18125</v>
      </c>
      <c r="C1423" s="535" t="s">
        <v>263</v>
      </c>
      <c r="D1423" s="533">
        <v>22.26</v>
      </c>
    </row>
    <row r="1424" spans="1:4" ht="9" customHeight="1">
      <c r="A1424" s="535">
        <v>805439</v>
      </c>
      <c r="B1424" s="534" t="s">
        <v>18126</v>
      </c>
      <c r="C1424" s="535" t="s">
        <v>263</v>
      </c>
      <c r="D1424" s="533">
        <v>29.88</v>
      </c>
    </row>
    <row r="1425" spans="1:4" ht="9" customHeight="1">
      <c r="A1425" s="535">
        <v>805440</v>
      </c>
      <c r="B1425" s="534" t="s">
        <v>18127</v>
      </c>
      <c r="C1425" s="535" t="s">
        <v>263</v>
      </c>
      <c r="D1425" s="533">
        <v>24.93</v>
      </c>
    </row>
    <row r="1426" spans="1:4" ht="9" customHeight="1">
      <c r="A1426" s="535">
        <v>805441</v>
      </c>
      <c r="B1426" s="534" t="s">
        <v>18128</v>
      </c>
      <c r="C1426" s="535" t="s">
        <v>263</v>
      </c>
      <c r="D1426" s="533">
        <v>34.15</v>
      </c>
    </row>
    <row r="1427" spans="1:4" ht="9" customHeight="1">
      <c r="A1427" s="535">
        <v>805442</v>
      </c>
      <c r="B1427" s="534" t="s">
        <v>18129</v>
      </c>
      <c r="C1427" s="535" t="s">
        <v>263</v>
      </c>
      <c r="D1427" s="533">
        <v>30.21</v>
      </c>
    </row>
    <row r="1428" spans="1:4" ht="9" customHeight="1">
      <c r="A1428" s="535">
        <v>805443</v>
      </c>
      <c r="B1428" s="534" t="s">
        <v>18130</v>
      </c>
      <c r="C1428" s="535" t="s">
        <v>263</v>
      </c>
      <c r="D1428" s="533">
        <v>40.700000000000003</v>
      </c>
    </row>
    <row r="1429" spans="1:4" ht="9" customHeight="1">
      <c r="A1429" s="535">
        <v>805444</v>
      </c>
      <c r="B1429" s="534" t="s">
        <v>18131</v>
      </c>
      <c r="C1429" s="535" t="s">
        <v>263</v>
      </c>
      <c r="D1429" s="533">
        <v>33.68</v>
      </c>
    </row>
    <row r="1430" spans="1:4" ht="9" customHeight="1">
      <c r="A1430" s="535">
        <v>805445</v>
      </c>
      <c r="B1430" s="534" t="s">
        <v>18132</v>
      </c>
      <c r="C1430" s="535" t="s">
        <v>263</v>
      </c>
      <c r="D1430" s="533">
        <v>46.24</v>
      </c>
    </row>
    <row r="1431" spans="1:4" ht="9" customHeight="1">
      <c r="A1431" s="535">
        <v>805454</v>
      </c>
      <c r="B1431" s="534" t="s">
        <v>18133</v>
      </c>
      <c r="C1431" s="535" t="s">
        <v>263</v>
      </c>
      <c r="D1431" s="533">
        <v>74.510000000000005</v>
      </c>
    </row>
    <row r="1432" spans="1:4" ht="9" customHeight="1">
      <c r="A1432" s="535">
        <v>805455</v>
      </c>
      <c r="B1432" s="534" t="s">
        <v>18134</v>
      </c>
      <c r="C1432" s="535" t="s">
        <v>263</v>
      </c>
      <c r="D1432" s="533">
        <v>102.01</v>
      </c>
    </row>
    <row r="1433" spans="1:4" ht="9" customHeight="1">
      <c r="A1433" s="535">
        <v>805456</v>
      </c>
      <c r="B1433" s="534" t="s">
        <v>18135</v>
      </c>
      <c r="C1433" s="535" t="s">
        <v>263</v>
      </c>
      <c r="D1433" s="533">
        <v>84.6</v>
      </c>
    </row>
    <row r="1434" spans="1:4" ht="9" customHeight="1">
      <c r="A1434" s="535">
        <v>805457</v>
      </c>
      <c r="B1434" s="534" t="s">
        <v>18136</v>
      </c>
      <c r="C1434" s="535" t="s">
        <v>263</v>
      </c>
      <c r="D1434" s="533">
        <v>116.23</v>
      </c>
    </row>
    <row r="1435" spans="1:4" ht="9" customHeight="1">
      <c r="A1435" s="535">
        <v>805458</v>
      </c>
      <c r="B1435" s="534" t="s">
        <v>18137</v>
      </c>
      <c r="C1435" s="535" t="s">
        <v>263</v>
      </c>
      <c r="D1435" s="533">
        <v>101.31</v>
      </c>
    </row>
    <row r="1436" spans="1:4" ht="9" customHeight="1">
      <c r="A1436" s="535">
        <v>805459</v>
      </c>
      <c r="B1436" s="534" t="s">
        <v>18138</v>
      </c>
      <c r="C1436" s="535" t="s">
        <v>263</v>
      </c>
      <c r="D1436" s="533">
        <v>139.13999999999999</v>
      </c>
    </row>
    <row r="1437" spans="1:4" ht="9" customHeight="1">
      <c r="A1437" s="535">
        <v>909620</v>
      </c>
      <c r="B1437" s="534" t="s">
        <v>18139</v>
      </c>
      <c r="C1437" s="535" t="s">
        <v>18140</v>
      </c>
      <c r="D1437" s="533">
        <v>146.38</v>
      </c>
    </row>
    <row r="1438" spans="1:4" ht="9" customHeight="1">
      <c r="A1438" s="535">
        <v>909621</v>
      </c>
      <c r="B1438" s="534" t="s">
        <v>18141</v>
      </c>
      <c r="C1438" s="535" t="s">
        <v>18140</v>
      </c>
      <c r="D1438" s="533">
        <v>144.66</v>
      </c>
    </row>
    <row r="1439" spans="1:4" ht="9" customHeight="1">
      <c r="A1439" s="535">
        <v>903802</v>
      </c>
      <c r="B1439" s="534" t="s">
        <v>18142</v>
      </c>
      <c r="C1439" s="535" t="s">
        <v>263</v>
      </c>
      <c r="D1439" s="533">
        <v>15666.69</v>
      </c>
    </row>
    <row r="1440" spans="1:4" ht="9" customHeight="1">
      <c r="A1440" s="535">
        <v>919113</v>
      </c>
      <c r="B1440" s="534" t="s">
        <v>23081</v>
      </c>
      <c r="C1440" s="535" t="s">
        <v>16785</v>
      </c>
      <c r="D1440" s="533">
        <v>149.56</v>
      </c>
    </row>
    <row r="1441" spans="1:4" ht="9" customHeight="1">
      <c r="A1441" s="535">
        <v>903788</v>
      </c>
      <c r="B1441" s="534" t="s">
        <v>18143</v>
      </c>
      <c r="C1441" s="535" t="s">
        <v>18140</v>
      </c>
      <c r="D1441" s="533">
        <v>4.6900000000000004</v>
      </c>
    </row>
    <row r="1442" spans="1:4" ht="9" customHeight="1">
      <c r="A1442" s="535">
        <v>919247</v>
      </c>
      <c r="B1442" s="534" t="s">
        <v>18144</v>
      </c>
      <c r="C1442" s="535" t="s">
        <v>18140</v>
      </c>
      <c r="D1442" s="533">
        <v>36.93</v>
      </c>
    </row>
    <row r="1443" spans="1:4" ht="9" customHeight="1">
      <c r="A1443" s="535">
        <v>919016</v>
      </c>
      <c r="B1443" s="534" t="s">
        <v>18145</v>
      </c>
      <c r="C1443" s="535" t="s">
        <v>263</v>
      </c>
      <c r="D1443" s="533">
        <v>8021.6</v>
      </c>
    </row>
    <row r="1444" spans="1:4" ht="9" customHeight="1">
      <c r="A1444" s="535">
        <v>919078</v>
      </c>
      <c r="B1444" s="534" t="s">
        <v>18146</v>
      </c>
      <c r="C1444" s="535" t="s">
        <v>263</v>
      </c>
      <c r="D1444" s="533">
        <v>38447.699999999997</v>
      </c>
    </row>
    <row r="1445" spans="1:4" ht="9" customHeight="1">
      <c r="A1445" s="535">
        <v>903789</v>
      </c>
      <c r="B1445" s="534" t="s">
        <v>18147</v>
      </c>
      <c r="C1445" s="535" t="s">
        <v>18140</v>
      </c>
      <c r="D1445" s="533">
        <v>34.79</v>
      </c>
    </row>
    <row r="1446" spans="1:4" ht="9" customHeight="1">
      <c r="A1446" s="535">
        <v>919250</v>
      </c>
      <c r="B1446" s="534" t="s">
        <v>18148</v>
      </c>
      <c r="C1446" s="535" t="s">
        <v>263</v>
      </c>
      <c r="D1446" s="533">
        <v>502.12</v>
      </c>
    </row>
    <row r="1447" spans="1:4" ht="9" customHeight="1">
      <c r="A1447" s="535">
        <v>903807</v>
      </c>
      <c r="B1447" s="534" t="s">
        <v>18149</v>
      </c>
      <c r="C1447" s="535" t="s">
        <v>263</v>
      </c>
      <c r="D1447" s="533">
        <v>114993.49</v>
      </c>
    </row>
    <row r="1448" spans="1:4" ht="9" customHeight="1">
      <c r="A1448" s="535">
        <v>903806</v>
      </c>
      <c r="B1448" s="534" t="s">
        <v>18150</v>
      </c>
      <c r="C1448" s="535" t="s">
        <v>263</v>
      </c>
      <c r="D1448" s="533">
        <v>197114.09</v>
      </c>
    </row>
    <row r="1449" spans="1:4" ht="9" customHeight="1">
      <c r="A1449" s="535">
        <v>903804</v>
      </c>
      <c r="B1449" s="534" t="s">
        <v>18151</v>
      </c>
      <c r="C1449" s="535" t="s">
        <v>263</v>
      </c>
      <c r="D1449" s="533">
        <v>73482.34</v>
      </c>
    </row>
    <row r="1450" spans="1:4" ht="9" customHeight="1">
      <c r="A1450" s="535">
        <v>903805</v>
      </c>
      <c r="B1450" s="534" t="s">
        <v>18152</v>
      </c>
      <c r="C1450" s="535" t="s">
        <v>263</v>
      </c>
      <c r="D1450" s="533">
        <v>84852.64</v>
      </c>
    </row>
    <row r="1451" spans="1:4" ht="9" customHeight="1">
      <c r="A1451" s="535">
        <v>903810</v>
      </c>
      <c r="B1451" s="534" t="s">
        <v>18153</v>
      </c>
      <c r="C1451" s="535" t="s">
        <v>263</v>
      </c>
      <c r="D1451" s="533">
        <v>208073.8</v>
      </c>
    </row>
    <row r="1452" spans="1:4" ht="9" customHeight="1">
      <c r="A1452" s="535">
        <v>903809</v>
      </c>
      <c r="B1452" s="534" t="s">
        <v>18154</v>
      </c>
      <c r="C1452" s="535" t="s">
        <v>263</v>
      </c>
      <c r="D1452" s="533">
        <v>132461.59</v>
      </c>
    </row>
    <row r="1453" spans="1:4" ht="9" customHeight="1">
      <c r="A1453" s="535">
        <v>903808</v>
      </c>
      <c r="B1453" s="534" t="s">
        <v>18155</v>
      </c>
      <c r="C1453" s="535" t="s">
        <v>263</v>
      </c>
      <c r="D1453" s="533">
        <v>124521.14</v>
      </c>
    </row>
    <row r="1454" spans="1:4" ht="9" customHeight="1">
      <c r="A1454" s="535">
        <v>903845</v>
      </c>
      <c r="B1454" s="534" t="s">
        <v>18156</v>
      </c>
      <c r="C1454" s="535" t="s">
        <v>206</v>
      </c>
      <c r="D1454" s="533">
        <v>151.22</v>
      </c>
    </row>
    <row r="1455" spans="1:4" ht="18" customHeight="1">
      <c r="A1455" s="535">
        <v>919009</v>
      </c>
      <c r="B1455" s="534" t="s">
        <v>18157</v>
      </c>
      <c r="C1455" s="535" t="s">
        <v>263</v>
      </c>
      <c r="D1455" s="533">
        <v>67965.91</v>
      </c>
    </row>
    <row r="1456" spans="1:4" ht="18" customHeight="1">
      <c r="A1456" s="535">
        <v>919007</v>
      </c>
      <c r="B1456" s="534" t="s">
        <v>18158</v>
      </c>
      <c r="C1456" s="535" t="s">
        <v>263</v>
      </c>
      <c r="D1456" s="533">
        <v>130219.67</v>
      </c>
    </row>
    <row r="1457" spans="1:4" ht="18" customHeight="1">
      <c r="A1457" s="535">
        <v>919011</v>
      </c>
      <c r="B1457" s="534" t="s">
        <v>18159</v>
      </c>
      <c r="C1457" s="535" t="s">
        <v>263</v>
      </c>
      <c r="D1457" s="533">
        <v>37219.71</v>
      </c>
    </row>
    <row r="1458" spans="1:4" ht="18" customHeight="1">
      <c r="A1458" s="535">
        <v>919246</v>
      </c>
      <c r="B1458" s="534" t="s">
        <v>18160</v>
      </c>
      <c r="C1458" s="535" t="s">
        <v>263</v>
      </c>
      <c r="D1458" s="533">
        <v>50627.23</v>
      </c>
    </row>
    <row r="1459" spans="1:4" ht="18" customHeight="1">
      <c r="A1459" s="535">
        <v>919013</v>
      </c>
      <c r="B1459" s="534" t="s">
        <v>18161</v>
      </c>
      <c r="C1459" s="535" t="s">
        <v>263</v>
      </c>
      <c r="D1459" s="533">
        <v>140472.95000000001</v>
      </c>
    </row>
    <row r="1460" spans="1:4" ht="18" customHeight="1">
      <c r="A1460" s="535">
        <v>919008</v>
      </c>
      <c r="B1460" s="534" t="s">
        <v>18162</v>
      </c>
      <c r="C1460" s="535" t="s">
        <v>263</v>
      </c>
      <c r="D1460" s="533">
        <v>100186.83</v>
      </c>
    </row>
    <row r="1461" spans="1:4" ht="18" customHeight="1">
      <c r="A1461" s="535">
        <v>919012</v>
      </c>
      <c r="B1461" s="534" t="s">
        <v>18163</v>
      </c>
      <c r="C1461" s="535" t="s">
        <v>263</v>
      </c>
      <c r="D1461" s="533">
        <v>67477.72</v>
      </c>
    </row>
    <row r="1462" spans="1:4" ht="9" customHeight="1">
      <c r="A1462" s="535">
        <v>903848</v>
      </c>
      <c r="B1462" s="534" t="s">
        <v>18164</v>
      </c>
      <c r="C1462" s="535" t="s">
        <v>16785</v>
      </c>
      <c r="D1462" s="533">
        <v>194.57</v>
      </c>
    </row>
    <row r="1463" spans="1:4" ht="9" customHeight="1">
      <c r="A1463" s="535">
        <v>919002</v>
      </c>
      <c r="B1463" s="534" t="s">
        <v>18165</v>
      </c>
      <c r="C1463" s="535" t="s">
        <v>263</v>
      </c>
      <c r="D1463" s="533">
        <v>38687.82</v>
      </c>
    </row>
    <row r="1464" spans="1:4" ht="9" customHeight="1">
      <c r="A1464" s="535">
        <v>919210</v>
      </c>
      <c r="B1464" s="534" t="s">
        <v>18166</v>
      </c>
      <c r="C1464" s="535" t="s">
        <v>263</v>
      </c>
      <c r="D1464" s="533">
        <v>24025.71</v>
      </c>
    </row>
    <row r="1465" spans="1:4" ht="9" customHeight="1">
      <c r="A1465" s="535">
        <v>909612</v>
      </c>
      <c r="B1465" s="534" t="s">
        <v>18167</v>
      </c>
      <c r="C1465" s="535" t="s">
        <v>263</v>
      </c>
      <c r="D1465" s="533">
        <v>13692.45</v>
      </c>
    </row>
    <row r="1466" spans="1:4" ht="9" customHeight="1">
      <c r="A1466" s="535">
        <v>909613</v>
      </c>
      <c r="B1466" s="534" t="s">
        <v>18168</v>
      </c>
      <c r="C1466" s="535" t="s">
        <v>263</v>
      </c>
      <c r="D1466" s="533">
        <v>22485.96</v>
      </c>
    </row>
    <row r="1467" spans="1:4" ht="9" customHeight="1">
      <c r="A1467" s="535">
        <v>909614</v>
      </c>
      <c r="B1467" s="534" t="s">
        <v>18169</v>
      </c>
      <c r="C1467" s="535" t="s">
        <v>263</v>
      </c>
      <c r="D1467" s="533">
        <v>48782.080000000002</v>
      </c>
    </row>
    <row r="1468" spans="1:4" ht="9" customHeight="1">
      <c r="A1468" s="535">
        <v>909616</v>
      </c>
      <c r="B1468" s="534" t="s">
        <v>18170</v>
      </c>
      <c r="C1468" s="535" t="s">
        <v>263</v>
      </c>
      <c r="D1468" s="533">
        <v>39051.629999999997</v>
      </c>
    </row>
    <row r="1469" spans="1:4" ht="9" customHeight="1">
      <c r="A1469" s="535">
        <v>909617</v>
      </c>
      <c r="B1469" s="534" t="s">
        <v>18171</v>
      </c>
      <c r="C1469" s="535" t="s">
        <v>263</v>
      </c>
      <c r="D1469" s="533">
        <v>23205.47</v>
      </c>
    </row>
    <row r="1470" spans="1:4" ht="9" customHeight="1">
      <c r="A1470" s="535">
        <v>909615</v>
      </c>
      <c r="B1470" s="534" t="s">
        <v>18172</v>
      </c>
      <c r="C1470" s="535" t="s">
        <v>263</v>
      </c>
      <c r="D1470" s="533">
        <v>17815.080000000002</v>
      </c>
    </row>
    <row r="1471" spans="1:4" ht="9" customHeight="1">
      <c r="A1471" s="535">
        <v>903860</v>
      </c>
      <c r="B1471" s="534" t="s">
        <v>18173</v>
      </c>
      <c r="C1471" s="535" t="s">
        <v>18140</v>
      </c>
      <c r="D1471" s="533">
        <v>3.17</v>
      </c>
    </row>
    <row r="1472" spans="1:4" ht="9" customHeight="1">
      <c r="A1472" s="535">
        <v>919101</v>
      </c>
      <c r="B1472" s="534" t="s">
        <v>18174</v>
      </c>
      <c r="C1472" s="535" t="s">
        <v>263</v>
      </c>
      <c r="D1472" s="533">
        <v>1935.54</v>
      </c>
    </row>
    <row r="1473" spans="1:4" ht="9" customHeight="1">
      <c r="A1473" s="535">
        <v>903818</v>
      </c>
      <c r="B1473" s="534" t="s">
        <v>18175</v>
      </c>
      <c r="C1473" s="535" t="s">
        <v>18140</v>
      </c>
      <c r="D1473" s="533">
        <v>16.989999999999998</v>
      </c>
    </row>
    <row r="1474" spans="1:4" ht="9" customHeight="1">
      <c r="A1474" s="535">
        <v>1100657</v>
      </c>
      <c r="B1474" s="534" t="s">
        <v>18176</v>
      </c>
      <c r="C1474" s="535" t="s">
        <v>206</v>
      </c>
      <c r="D1474" s="533">
        <v>4.1900000000000004</v>
      </c>
    </row>
    <row r="1475" spans="1:4" ht="9" customHeight="1">
      <c r="A1475" s="535">
        <v>1108055</v>
      </c>
      <c r="B1475" s="534" t="s">
        <v>18177</v>
      </c>
      <c r="C1475" s="535" t="s">
        <v>206</v>
      </c>
      <c r="D1475" s="533">
        <v>3680.6</v>
      </c>
    </row>
    <row r="1476" spans="1:4" ht="9" customHeight="1">
      <c r="A1476" s="535">
        <v>1109665</v>
      </c>
      <c r="B1476" s="534" t="s">
        <v>18178</v>
      </c>
      <c r="C1476" s="535" t="s">
        <v>206</v>
      </c>
      <c r="D1476" s="533">
        <v>753.73</v>
      </c>
    </row>
    <row r="1477" spans="1:4" ht="9" customHeight="1">
      <c r="A1477" s="535">
        <v>1109664</v>
      </c>
      <c r="B1477" s="534" t="s">
        <v>18179</v>
      </c>
      <c r="C1477" s="535" t="s">
        <v>206</v>
      </c>
      <c r="D1477" s="533">
        <v>686.22</v>
      </c>
    </row>
    <row r="1478" spans="1:4" ht="9" customHeight="1">
      <c r="A1478" s="535">
        <v>1109667</v>
      </c>
      <c r="B1478" s="534" t="s">
        <v>18180</v>
      </c>
      <c r="C1478" s="535" t="s">
        <v>206</v>
      </c>
      <c r="D1478" s="533">
        <v>596.52</v>
      </c>
    </row>
    <row r="1479" spans="1:4" ht="9" customHeight="1">
      <c r="A1479" s="535">
        <v>1109666</v>
      </c>
      <c r="B1479" s="534" t="s">
        <v>18181</v>
      </c>
      <c r="C1479" s="535" t="s">
        <v>206</v>
      </c>
      <c r="D1479" s="533">
        <v>479.51</v>
      </c>
    </row>
    <row r="1480" spans="1:4" ht="9" customHeight="1">
      <c r="A1480" s="535">
        <v>1109669</v>
      </c>
      <c r="B1480" s="534" t="s">
        <v>18182</v>
      </c>
      <c r="C1480" s="535" t="s">
        <v>206</v>
      </c>
      <c r="D1480" s="533">
        <v>517.25</v>
      </c>
    </row>
    <row r="1481" spans="1:4" ht="9" customHeight="1">
      <c r="A1481" s="535">
        <v>1109668</v>
      </c>
      <c r="B1481" s="534" t="s">
        <v>18183</v>
      </c>
      <c r="C1481" s="535" t="s">
        <v>206</v>
      </c>
      <c r="D1481" s="533">
        <v>376.89</v>
      </c>
    </row>
    <row r="1482" spans="1:4" ht="9" customHeight="1">
      <c r="A1482" s="535">
        <v>1108060</v>
      </c>
      <c r="B1482" s="534" t="s">
        <v>18184</v>
      </c>
      <c r="C1482" s="535" t="s">
        <v>206</v>
      </c>
      <c r="D1482" s="533">
        <v>609.70000000000005</v>
      </c>
    </row>
    <row r="1483" spans="1:4" ht="9" customHeight="1">
      <c r="A1483" s="535">
        <v>1109626</v>
      </c>
      <c r="B1483" s="534" t="s">
        <v>18185</v>
      </c>
      <c r="C1483" s="535" t="s">
        <v>206</v>
      </c>
      <c r="D1483" s="533">
        <v>466.07</v>
      </c>
    </row>
    <row r="1484" spans="1:4" ht="9" customHeight="1">
      <c r="A1484" s="535">
        <v>1109671</v>
      </c>
      <c r="B1484" s="534" t="s">
        <v>18186</v>
      </c>
      <c r="C1484" s="535" t="s">
        <v>206</v>
      </c>
      <c r="D1484" s="533">
        <v>480.96</v>
      </c>
    </row>
    <row r="1485" spans="1:4" ht="9" customHeight="1">
      <c r="A1485" s="535">
        <v>1109670</v>
      </c>
      <c r="B1485" s="534" t="s">
        <v>18187</v>
      </c>
      <c r="C1485" s="535" t="s">
        <v>206</v>
      </c>
      <c r="D1485" s="533">
        <v>327</v>
      </c>
    </row>
    <row r="1486" spans="1:4" ht="9" customHeight="1">
      <c r="A1486" s="535">
        <v>1109672</v>
      </c>
      <c r="B1486" s="534" t="s">
        <v>18188</v>
      </c>
      <c r="C1486" s="535" t="s">
        <v>206</v>
      </c>
      <c r="D1486" s="533">
        <v>404.47</v>
      </c>
    </row>
    <row r="1487" spans="1:4" ht="9" customHeight="1">
      <c r="A1487" s="535">
        <v>1109624</v>
      </c>
      <c r="B1487" s="534" t="s">
        <v>18189</v>
      </c>
      <c r="C1487" s="535" t="s">
        <v>206</v>
      </c>
      <c r="D1487" s="533">
        <v>227.07</v>
      </c>
    </row>
    <row r="1488" spans="1:4" ht="9" customHeight="1">
      <c r="A1488" s="535">
        <v>1109622</v>
      </c>
      <c r="B1488" s="534" t="s">
        <v>18190</v>
      </c>
      <c r="C1488" s="535" t="s">
        <v>206</v>
      </c>
      <c r="D1488" s="533">
        <v>473.41</v>
      </c>
    </row>
    <row r="1489" spans="1:4" ht="9" customHeight="1">
      <c r="A1489" s="535">
        <v>1109623</v>
      </c>
      <c r="B1489" s="534" t="s">
        <v>18191</v>
      </c>
      <c r="C1489" s="535" t="s">
        <v>206</v>
      </c>
      <c r="D1489" s="533">
        <v>358.71</v>
      </c>
    </row>
    <row r="1490" spans="1:4" ht="9" customHeight="1">
      <c r="A1490" s="535">
        <v>1109697</v>
      </c>
      <c r="B1490" s="534" t="s">
        <v>18192</v>
      </c>
      <c r="C1490" s="535" t="s">
        <v>206</v>
      </c>
      <c r="D1490" s="533">
        <v>372.44</v>
      </c>
    </row>
    <row r="1491" spans="1:4" ht="9" customHeight="1">
      <c r="A1491" s="535">
        <v>1109698</v>
      </c>
      <c r="B1491" s="534" t="s">
        <v>18193</v>
      </c>
      <c r="C1491" s="535" t="s">
        <v>206</v>
      </c>
      <c r="D1491" s="533">
        <v>227.18</v>
      </c>
    </row>
    <row r="1492" spans="1:4" ht="9" customHeight="1">
      <c r="A1492" s="535">
        <v>1109679</v>
      </c>
      <c r="B1492" s="534" t="s">
        <v>18194</v>
      </c>
      <c r="C1492" s="535" t="s">
        <v>206</v>
      </c>
      <c r="D1492" s="533">
        <v>421.04</v>
      </c>
    </row>
    <row r="1493" spans="1:4" ht="9" customHeight="1">
      <c r="A1493" s="535">
        <v>1109625</v>
      </c>
      <c r="B1493" s="534" t="s">
        <v>18195</v>
      </c>
      <c r="C1493" s="535" t="s">
        <v>206</v>
      </c>
      <c r="D1493" s="533">
        <v>289.27999999999997</v>
      </c>
    </row>
    <row r="1494" spans="1:4" ht="9" customHeight="1">
      <c r="A1494" s="535">
        <v>1109678</v>
      </c>
      <c r="B1494" s="534" t="s">
        <v>18196</v>
      </c>
      <c r="C1494" s="535" t="s">
        <v>206</v>
      </c>
      <c r="D1494" s="533">
        <v>393.35</v>
      </c>
    </row>
    <row r="1495" spans="1:4" ht="9" customHeight="1">
      <c r="A1495" s="535">
        <v>1109694</v>
      </c>
      <c r="B1495" s="534" t="s">
        <v>18197</v>
      </c>
      <c r="C1495" s="535" t="s">
        <v>206</v>
      </c>
      <c r="D1495" s="533">
        <v>252.08</v>
      </c>
    </row>
    <row r="1496" spans="1:4" ht="9" customHeight="1">
      <c r="A1496" s="535">
        <v>1109673</v>
      </c>
      <c r="B1496" s="534" t="s">
        <v>18198</v>
      </c>
      <c r="C1496" s="535" t="s">
        <v>206</v>
      </c>
      <c r="D1496" s="533">
        <v>457.65</v>
      </c>
    </row>
    <row r="1497" spans="1:4" ht="9" customHeight="1">
      <c r="A1497" s="535">
        <v>1109690</v>
      </c>
      <c r="B1497" s="534" t="s">
        <v>18199</v>
      </c>
      <c r="C1497" s="535" t="s">
        <v>206</v>
      </c>
      <c r="D1497" s="533">
        <v>334.61</v>
      </c>
    </row>
    <row r="1498" spans="1:4" ht="9" customHeight="1">
      <c r="A1498" s="535">
        <v>1109674</v>
      </c>
      <c r="B1498" s="534" t="s">
        <v>18200</v>
      </c>
      <c r="C1498" s="535" t="s">
        <v>206</v>
      </c>
      <c r="D1498" s="533">
        <v>436.01</v>
      </c>
    </row>
    <row r="1499" spans="1:4" ht="9" customHeight="1">
      <c r="A1499" s="535">
        <v>1109691</v>
      </c>
      <c r="B1499" s="534" t="s">
        <v>18201</v>
      </c>
      <c r="C1499" s="535" t="s">
        <v>206</v>
      </c>
      <c r="D1499" s="533">
        <v>306.83</v>
      </c>
    </row>
    <row r="1500" spans="1:4" ht="9" customHeight="1">
      <c r="A1500" s="535">
        <v>1109675</v>
      </c>
      <c r="B1500" s="534" t="s">
        <v>18202</v>
      </c>
      <c r="C1500" s="535" t="s">
        <v>206</v>
      </c>
      <c r="D1500" s="533">
        <v>418.71</v>
      </c>
    </row>
    <row r="1501" spans="1:4" ht="9" customHeight="1">
      <c r="A1501" s="535">
        <v>1109692</v>
      </c>
      <c r="B1501" s="534" t="s">
        <v>18203</v>
      </c>
      <c r="C1501" s="535" t="s">
        <v>206</v>
      </c>
      <c r="D1501" s="533">
        <v>284.67</v>
      </c>
    </row>
    <row r="1502" spans="1:4" ht="9" customHeight="1">
      <c r="A1502" s="535">
        <v>1109676</v>
      </c>
      <c r="B1502" s="534" t="s">
        <v>18204</v>
      </c>
      <c r="C1502" s="535" t="s">
        <v>206</v>
      </c>
      <c r="D1502" s="533">
        <v>404.75</v>
      </c>
    </row>
    <row r="1503" spans="1:4" ht="9" customHeight="1">
      <c r="A1503" s="535">
        <v>1109693</v>
      </c>
      <c r="B1503" s="534" t="s">
        <v>18205</v>
      </c>
      <c r="C1503" s="535" t="s">
        <v>206</v>
      </c>
      <c r="D1503" s="533">
        <v>266.76</v>
      </c>
    </row>
    <row r="1504" spans="1:4" ht="9" customHeight="1">
      <c r="A1504" s="535">
        <v>1109680</v>
      </c>
      <c r="B1504" s="534" t="s">
        <v>18206</v>
      </c>
      <c r="C1504" s="535" t="s">
        <v>206</v>
      </c>
      <c r="D1504" s="533">
        <v>3761.14</v>
      </c>
    </row>
    <row r="1505" spans="1:4" ht="18" customHeight="1">
      <c r="A1505" s="535">
        <v>1107748</v>
      </c>
      <c r="B1505" s="534" t="s">
        <v>18207</v>
      </c>
      <c r="C1505" s="535" t="s">
        <v>206</v>
      </c>
      <c r="D1505" s="533">
        <v>11977.45</v>
      </c>
    </row>
    <row r="1506" spans="1:4" ht="9" customHeight="1">
      <c r="A1506" s="535">
        <v>1110000</v>
      </c>
      <c r="B1506" s="534" t="s">
        <v>18208</v>
      </c>
      <c r="C1506" s="535" t="s">
        <v>206</v>
      </c>
      <c r="D1506" s="533">
        <v>0</v>
      </c>
    </row>
    <row r="1507" spans="1:4" ht="18" customHeight="1">
      <c r="A1507" s="535">
        <v>1106059</v>
      </c>
      <c r="B1507" s="534" t="s">
        <v>18209</v>
      </c>
      <c r="C1507" s="535" t="s">
        <v>206</v>
      </c>
      <c r="D1507" s="533">
        <v>604.30999999999995</v>
      </c>
    </row>
    <row r="1508" spans="1:4" ht="18" customHeight="1">
      <c r="A1508" s="535">
        <v>1106060</v>
      </c>
      <c r="B1508" s="534" t="s">
        <v>18210</v>
      </c>
      <c r="C1508" s="535" t="s">
        <v>206</v>
      </c>
      <c r="D1508" s="533">
        <v>447.08</v>
      </c>
    </row>
    <row r="1509" spans="1:4" ht="18" customHeight="1">
      <c r="A1509" s="535">
        <v>1100658</v>
      </c>
      <c r="B1509" s="534" t="s">
        <v>18211</v>
      </c>
      <c r="C1509" s="535" t="s">
        <v>206</v>
      </c>
      <c r="D1509" s="533">
        <v>507.06</v>
      </c>
    </row>
    <row r="1510" spans="1:4" ht="18" customHeight="1">
      <c r="A1510" s="535">
        <v>1106159</v>
      </c>
      <c r="B1510" s="534" t="s">
        <v>18212</v>
      </c>
      <c r="C1510" s="535" t="s">
        <v>206</v>
      </c>
      <c r="D1510" s="533">
        <v>536.76</v>
      </c>
    </row>
    <row r="1511" spans="1:4" ht="18" customHeight="1">
      <c r="A1511" s="535">
        <v>1107902</v>
      </c>
      <c r="B1511" s="534" t="s">
        <v>18213</v>
      </c>
      <c r="C1511" s="535" t="s">
        <v>206</v>
      </c>
      <c r="D1511" s="533">
        <v>569.9</v>
      </c>
    </row>
    <row r="1512" spans="1:4" ht="18" customHeight="1">
      <c r="A1512" s="535">
        <v>1107906</v>
      </c>
      <c r="B1512" s="534" t="s">
        <v>18214</v>
      </c>
      <c r="C1512" s="535" t="s">
        <v>206</v>
      </c>
      <c r="D1512" s="533">
        <v>606.94000000000005</v>
      </c>
    </row>
    <row r="1513" spans="1:4" ht="18" customHeight="1">
      <c r="A1513" s="535">
        <v>1107910</v>
      </c>
      <c r="B1513" s="534" t="s">
        <v>18215</v>
      </c>
      <c r="C1513" s="535" t="s">
        <v>206</v>
      </c>
      <c r="D1513" s="533">
        <v>648.34</v>
      </c>
    </row>
    <row r="1514" spans="1:4" ht="18" customHeight="1">
      <c r="A1514" s="535">
        <v>1107911</v>
      </c>
      <c r="B1514" s="534" t="s">
        <v>18216</v>
      </c>
      <c r="C1514" s="535" t="s">
        <v>206</v>
      </c>
      <c r="D1514" s="533">
        <v>694.61</v>
      </c>
    </row>
    <row r="1515" spans="1:4" ht="18" customHeight="1">
      <c r="A1515" s="535">
        <v>1107912</v>
      </c>
      <c r="B1515" s="534" t="s">
        <v>18217</v>
      </c>
      <c r="C1515" s="535" t="s">
        <v>206</v>
      </c>
      <c r="D1515" s="533">
        <v>758.62</v>
      </c>
    </row>
    <row r="1516" spans="1:4" ht="18" customHeight="1">
      <c r="A1516" s="535">
        <v>1106164</v>
      </c>
      <c r="B1516" s="534" t="s">
        <v>18218</v>
      </c>
      <c r="C1516" s="535" t="s">
        <v>206</v>
      </c>
      <c r="D1516" s="533">
        <v>267.08999999999997</v>
      </c>
    </row>
    <row r="1517" spans="1:4" ht="9" customHeight="1">
      <c r="A1517" s="535">
        <v>1106165</v>
      </c>
      <c r="B1517" s="534" t="s">
        <v>18219</v>
      </c>
      <c r="C1517" s="535" t="s">
        <v>206</v>
      </c>
      <c r="D1517" s="533">
        <v>426.04</v>
      </c>
    </row>
    <row r="1518" spans="1:4" ht="9" customHeight="1">
      <c r="A1518" s="535">
        <v>1106156</v>
      </c>
      <c r="B1518" s="534" t="s">
        <v>18220</v>
      </c>
      <c r="C1518" s="535" t="s">
        <v>206</v>
      </c>
      <c r="D1518" s="533">
        <v>557.32000000000005</v>
      </c>
    </row>
    <row r="1519" spans="1:4" ht="9" customHeight="1">
      <c r="A1519" s="535">
        <v>1107932</v>
      </c>
      <c r="B1519" s="534" t="s">
        <v>18221</v>
      </c>
      <c r="C1519" s="535" t="s">
        <v>206</v>
      </c>
      <c r="D1519" s="533">
        <v>592.91999999999996</v>
      </c>
    </row>
    <row r="1520" spans="1:4" ht="9" customHeight="1">
      <c r="A1520" s="535">
        <v>1108111</v>
      </c>
      <c r="B1520" s="534" t="s">
        <v>18222</v>
      </c>
      <c r="C1520" s="535" t="s">
        <v>206</v>
      </c>
      <c r="D1520" s="533">
        <v>455.19</v>
      </c>
    </row>
    <row r="1521" spans="1:4" ht="9" customHeight="1">
      <c r="A1521" s="535">
        <v>1108112</v>
      </c>
      <c r="B1521" s="534" t="s">
        <v>18223</v>
      </c>
      <c r="C1521" s="535" t="s">
        <v>206</v>
      </c>
      <c r="D1521" s="533">
        <v>465.5</v>
      </c>
    </row>
    <row r="1522" spans="1:4" ht="9" customHeight="1">
      <c r="A1522" s="535">
        <v>1108113</v>
      </c>
      <c r="B1522" s="534" t="s">
        <v>18224</v>
      </c>
      <c r="C1522" s="535" t="s">
        <v>206</v>
      </c>
      <c r="D1522" s="533">
        <v>490.29</v>
      </c>
    </row>
    <row r="1523" spans="1:4" ht="9" customHeight="1">
      <c r="A1523" s="535">
        <v>1108114</v>
      </c>
      <c r="B1523" s="534" t="s">
        <v>18225</v>
      </c>
      <c r="C1523" s="535" t="s">
        <v>206</v>
      </c>
      <c r="D1523" s="533">
        <v>517.96</v>
      </c>
    </row>
    <row r="1524" spans="1:4" ht="9" customHeight="1">
      <c r="A1524" s="535">
        <v>1108061</v>
      </c>
      <c r="B1524" s="534" t="s">
        <v>18226</v>
      </c>
      <c r="C1524" s="535" t="s">
        <v>206</v>
      </c>
      <c r="D1524" s="533">
        <v>941.92</v>
      </c>
    </row>
    <row r="1525" spans="1:4" ht="9" customHeight="1">
      <c r="A1525" s="535">
        <v>1108064</v>
      </c>
      <c r="B1525" s="534" t="s">
        <v>18227</v>
      </c>
      <c r="C1525" s="535" t="s">
        <v>206</v>
      </c>
      <c r="D1525" s="533">
        <v>1015.26</v>
      </c>
    </row>
    <row r="1526" spans="1:4" ht="9" customHeight="1">
      <c r="A1526" s="535">
        <v>1107888</v>
      </c>
      <c r="B1526" s="534" t="s">
        <v>18228</v>
      </c>
      <c r="C1526" s="535" t="s">
        <v>206</v>
      </c>
      <c r="D1526" s="533">
        <v>462.75</v>
      </c>
    </row>
    <row r="1527" spans="1:4" ht="9" customHeight="1">
      <c r="A1527" s="535">
        <v>1107889</v>
      </c>
      <c r="B1527" s="534" t="s">
        <v>18229</v>
      </c>
      <c r="C1527" s="535" t="s">
        <v>206</v>
      </c>
      <c r="D1527" s="533">
        <v>305.93</v>
      </c>
    </row>
    <row r="1528" spans="1:4" ht="9" customHeight="1">
      <c r="A1528" s="535">
        <v>1107892</v>
      </c>
      <c r="B1528" s="534" t="s">
        <v>18230</v>
      </c>
      <c r="C1528" s="535" t="s">
        <v>206</v>
      </c>
      <c r="D1528" s="533">
        <v>479.78</v>
      </c>
    </row>
    <row r="1529" spans="1:4" ht="9" customHeight="1">
      <c r="A1529" s="535">
        <v>1107891</v>
      </c>
      <c r="B1529" s="534" t="s">
        <v>18231</v>
      </c>
      <c r="C1529" s="535" t="s">
        <v>206</v>
      </c>
      <c r="D1529" s="533">
        <v>325.31</v>
      </c>
    </row>
    <row r="1530" spans="1:4" ht="9" customHeight="1">
      <c r="A1530" s="535">
        <v>1107928</v>
      </c>
      <c r="B1530" s="534" t="s">
        <v>18232</v>
      </c>
      <c r="C1530" s="535" t="s">
        <v>206</v>
      </c>
      <c r="D1530" s="533">
        <v>401.55</v>
      </c>
    </row>
    <row r="1531" spans="1:4" ht="9" customHeight="1">
      <c r="A1531" s="535">
        <v>1107929</v>
      </c>
      <c r="B1531" s="534" t="s">
        <v>18233</v>
      </c>
      <c r="C1531" s="535" t="s">
        <v>206</v>
      </c>
      <c r="D1531" s="533">
        <v>246.49</v>
      </c>
    </row>
    <row r="1532" spans="1:4" ht="9" customHeight="1">
      <c r="A1532" s="535">
        <v>1106109</v>
      </c>
      <c r="B1532" s="534" t="s">
        <v>18234</v>
      </c>
      <c r="C1532" s="535" t="s">
        <v>206</v>
      </c>
      <c r="D1532" s="533">
        <v>347.11</v>
      </c>
    </row>
    <row r="1533" spans="1:4" ht="9" customHeight="1">
      <c r="A1533" s="535">
        <v>1106117</v>
      </c>
      <c r="B1533" s="534" t="s">
        <v>18235</v>
      </c>
      <c r="C1533" s="535" t="s">
        <v>206</v>
      </c>
      <c r="D1533" s="533">
        <v>192.05</v>
      </c>
    </row>
    <row r="1534" spans="1:4" ht="9" customHeight="1">
      <c r="A1534" s="535">
        <v>1107896</v>
      </c>
      <c r="B1534" s="534" t="s">
        <v>18236</v>
      </c>
      <c r="C1534" s="535" t="s">
        <v>206</v>
      </c>
      <c r="D1534" s="533">
        <v>498.91</v>
      </c>
    </row>
    <row r="1535" spans="1:4" ht="9" customHeight="1">
      <c r="A1535" s="535">
        <v>1107895</v>
      </c>
      <c r="B1535" s="534" t="s">
        <v>18237</v>
      </c>
      <c r="C1535" s="535" t="s">
        <v>206</v>
      </c>
      <c r="D1535" s="533">
        <v>347.06</v>
      </c>
    </row>
    <row r="1536" spans="1:4" ht="9" customHeight="1">
      <c r="A1536" s="535">
        <v>1119528</v>
      </c>
      <c r="B1536" s="534" t="s">
        <v>18238</v>
      </c>
      <c r="C1536" s="535" t="s">
        <v>206</v>
      </c>
      <c r="D1536" s="533">
        <v>414.15</v>
      </c>
    </row>
    <row r="1537" spans="1:4" ht="9" customHeight="1">
      <c r="A1537" s="535">
        <v>1106135</v>
      </c>
      <c r="B1537" s="534" t="s">
        <v>18239</v>
      </c>
      <c r="C1537" s="535" t="s">
        <v>206</v>
      </c>
      <c r="D1537" s="533">
        <v>260.89999999999998</v>
      </c>
    </row>
    <row r="1538" spans="1:4" ht="9" customHeight="1">
      <c r="A1538" s="535">
        <v>1106136</v>
      </c>
      <c r="B1538" s="534" t="s">
        <v>18240</v>
      </c>
      <c r="C1538" s="535" t="s">
        <v>206</v>
      </c>
      <c r="D1538" s="533">
        <v>355.55</v>
      </c>
    </row>
    <row r="1539" spans="1:4" ht="9" customHeight="1">
      <c r="A1539" s="535">
        <v>1106137</v>
      </c>
      <c r="B1539" s="534" t="s">
        <v>18241</v>
      </c>
      <c r="C1539" s="535" t="s">
        <v>206</v>
      </c>
      <c r="D1539" s="533">
        <v>202.29</v>
      </c>
    </row>
    <row r="1540" spans="1:4" ht="9" customHeight="1">
      <c r="A1540" s="535">
        <v>1116127</v>
      </c>
      <c r="B1540" s="534" t="s">
        <v>18242</v>
      </c>
      <c r="C1540" s="535" t="s">
        <v>206</v>
      </c>
      <c r="D1540" s="533">
        <v>514.01</v>
      </c>
    </row>
    <row r="1541" spans="1:4" ht="18" customHeight="1">
      <c r="A1541" s="535">
        <v>1116126</v>
      </c>
      <c r="B1541" s="534" t="s">
        <v>18243</v>
      </c>
      <c r="C1541" s="535" t="s">
        <v>206</v>
      </c>
      <c r="D1541" s="533">
        <v>370.59</v>
      </c>
    </row>
    <row r="1542" spans="1:4" ht="9" customHeight="1">
      <c r="A1542" s="535">
        <v>1107900</v>
      </c>
      <c r="B1542" s="534" t="s">
        <v>18244</v>
      </c>
      <c r="C1542" s="535" t="s">
        <v>206</v>
      </c>
      <c r="D1542" s="533">
        <v>520.19000000000005</v>
      </c>
    </row>
    <row r="1543" spans="1:4" ht="9" customHeight="1">
      <c r="A1543" s="535">
        <v>1107899</v>
      </c>
      <c r="B1543" s="534" t="s">
        <v>18245</v>
      </c>
      <c r="C1543" s="535" t="s">
        <v>206</v>
      </c>
      <c r="D1543" s="533">
        <v>371.27</v>
      </c>
    </row>
    <row r="1544" spans="1:4" ht="9" customHeight="1">
      <c r="A1544" s="535">
        <v>1107890</v>
      </c>
      <c r="B1544" s="534" t="s">
        <v>18246</v>
      </c>
      <c r="C1544" s="535" t="s">
        <v>206</v>
      </c>
      <c r="D1544" s="533">
        <v>430.58</v>
      </c>
    </row>
    <row r="1545" spans="1:4" ht="9" customHeight="1">
      <c r="A1545" s="535">
        <v>1106138</v>
      </c>
      <c r="B1545" s="534" t="s">
        <v>18247</v>
      </c>
      <c r="C1545" s="535" t="s">
        <v>206</v>
      </c>
      <c r="D1545" s="533">
        <v>279.69</v>
      </c>
    </row>
    <row r="1546" spans="1:4" ht="9" customHeight="1">
      <c r="A1546" s="535">
        <v>1106139</v>
      </c>
      <c r="B1546" s="534" t="s">
        <v>18248</v>
      </c>
      <c r="C1546" s="535" t="s">
        <v>206</v>
      </c>
      <c r="D1546" s="533">
        <v>366.61</v>
      </c>
    </row>
    <row r="1547" spans="1:4" ht="9" customHeight="1">
      <c r="A1547" s="535">
        <v>1106140</v>
      </c>
      <c r="B1547" s="534" t="s">
        <v>18249</v>
      </c>
      <c r="C1547" s="535" t="s">
        <v>206</v>
      </c>
      <c r="D1547" s="533">
        <v>215.72</v>
      </c>
    </row>
    <row r="1548" spans="1:4" ht="9" customHeight="1">
      <c r="A1548" s="535">
        <v>1107904</v>
      </c>
      <c r="B1548" s="534" t="s">
        <v>18250</v>
      </c>
      <c r="C1548" s="535" t="s">
        <v>206</v>
      </c>
      <c r="D1548" s="533">
        <v>544.03</v>
      </c>
    </row>
    <row r="1549" spans="1:4" ht="9" customHeight="1">
      <c r="A1549" s="535">
        <v>1107903</v>
      </c>
      <c r="B1549" s="534" t="s">
        <v>18251</v>
      </c>
      <c r="C1549" s="535" t="s">
        <v>206</v>
      </c>
      <c r="D1549" s="533">
        <v>398.38</v>
      </c>
    </row>
    <row r="1550" spans="1:4" ht="9" customHeight="1">
      <c r="A1550" s="535">
        <v>1107908</v>
      </c>
      <c r="B1550" s="534" t="s">
        <v>18252</v>
      </c>
      <c r="C1550" s="535" t="s">
        <v>206</v>
      </c>
      <c r="D1550" s="533">
        <v>570.55999999999995</v>
      </c>
    </row>
    <row r="1551" spans="1:4" ht="9" customHeight="1">
      <c r="A1551" s="535">
        <v>1107907</v>
      </c>
      <c r="B1551" s="534" t="s">
        <v>18253</v>
      </c>
      <c r="C1551" s="535" t="s">
        <v>206</v>
      </c>
      <c r="D1551" s="533">
        <v>428.57</v>
      </c>
    </row>
    <row r="1552" spans="1:4" ht="9" customHeight="1">
      <c r="A1552" s="535">
        <v>1107871</v>
      </c>
      <c r="B1552" s="534" t="s">
        <v>18254</v>
      </c>
      <c r="C1552" s="535" t="s">
        <v>206</v>
      </c>
      <c r="D1552" s="533">
        <v>459.7</v>
      </c>
    </row>
    <row r="1553" spans="1:4" ht="9" customHeight="1">
      <c r="A1553" s="535">
        <v>1107870</v>
      </c>
      <c r="B1553" s="534" t="s">
        <v>18255</v>
      </c>
      <c r="C1553" s="535" t="s">
        <v>206</v>
      </c>
      <c r="D1553" s="533">
        <v>312.48</v>
      </c>
    </row>
    <row r="1554" spans="1:4" ht="9" customHeight="1">
      <c r="A1554" s="535">
        <v>1106057</v>
      </c>
      <c r="B1554" s="534" t="s">
        <v>18256</v>
      </c>
      <c r="C1554" s="535" t="s">
        <v>206</v>
      </c>
      <c r="D1554" s="533">
        <v>467.13</v>
      </c>
    </row>
    <row r="1555" spans="1:4" ht="9" customHeight="1">
      <c r="A1555" s="535">
        <v>1106058</v>
      </c>
      <c r="B1555" s="534" t="s">
        <v>18257</v>
      </c>
      <c r="C1555" s="535" t="s">
        <v>206</v>
      </c>
      <c r="D1555" s="533">
        <v>317.89</v>
      </c>
    </row>
    <row r="1556" spans="1:4" ht="9" customHeight="1">
      <c r="A1556" s="535">
        <v>1106380</v>
      </c>
      <c r="B1556" s="534" t="s">
        <v>18258</v>
      </c>
      <c r="C1556" s="535" t="s">
        <v>206</v>
      </c>
      <c r="D1556" s="533">
        <v>435.89</v>
      </c>
    </row>
    <row r="1557" spans="1:4" ht="9" customHeight="1">
      <c r="A1557" s="535">
        <v>1106378</v>
      </c>
      <c r="B1557" s="534" t="s">
        <v>18259</v>
      </c>
      <c r="C1557" s="535" t="s">
        <v>206</v>
      </c>
      <c r="D1557" s="533">
        <v>290.83999999999997</v>
      </c>
    </row>
    <row r="1558" spans="1:4" ht="9" customHeight="1">
      <c r="A1558" s="535">
        <v>1116263</v>
      </c>
      <c r="B1558" s="534" t="s">
        <v>18260</v>
      </c>
      <c r="C1558" s="535" t="s">
        <v>206</v>
      </c>
      <c r="D1558" s="533">
        <v>368.47</v>
      </c>
    </row>
    <row r="1559" spans="1:4" ht="9" customHeight="1">
      <c r="A1559" s="535">
        <v>1116267</v>
      </c>
      <c r="B1559" s="534" t="s">
        <v>18261</v>
      </c>
      <c r="C1559" s="535" t="s">
        <v>206</v>
      </c>
      <c r="D1559" s="533">
        <v>223.42</v>
      </c>
    </row>
    <row r="1560" spans="1:4" ht="9" customHeight="1">
      <c r="A1560" s="535">
        <v>1106280</v>
      </c>
      <c r="B1560" s="534" t="s">
        <v>18262</v>
      </c>
      <c r="C1560" s="535" t="s">
        <v>206</v>
      </c>
      <c r="D1560" s="533">
        <v>455.25</v>
      </c>
    </row>
    <row r="1561" spans="1:4" ht="9" customHeight="1">
      <c r="A1561" s="535">
        <v>1106289</v>
      </c>
      <c r="B1561" s="534" t="s">
        <v>18263</v>
      </c>
      <c r="C1561" s="535" t="s">
        <v>206</v>
      </c>
      <c r="D1561" s="533">
        <v>312.95</v>
      </c>
    </row>
    <row r="1562" spans="1:4" ht="9" customHeight="1">
      <c r="A1562" s="535">
        <v>1116264</v>
      </c>
      <c r="B1562" s="534" t="s">
        <v>18264</v>
      </c>
      <c r="C1562" s="535" t="s">
        <v>206</v>
      </c>
      <c r="D1562" s="533">
        <v>381.58</v>
      </c>
    </row>
    <row r="1563" spans="1:4" ht="9" customHeight="1">
      <c r="A1563" s="535">
        <v>1116268</v>
      </c>
      <c r="B1563" s="534" t="s">
        <v>18265</v>
      </c>
      <c r="C1563" s="535" t="s">
        <v>206</v>
      </c>
      <c r="D1563" s="533">
        <v>239.28</v>
      </c>
    </row>
    <row r="1564" spans="1:4" ht="9" customHeight="1">
      <c r="A1564" s="535">
        <v>1106281</v>
      </c>
      <c r="B1564" s="534" t="s">
        <v>18266</v>
      </c>
      <c r="C1564" s="535" t="s">
        <v>206</v>
      </c>
      <c r="D1564" s="533">
        <v>480.2</v>
      </c>
    </row>
    <row r="1565" spans="1:4" ht="9" customHeight="1">
      <c r="A1565" s="535">
        <v>1106382</v>
      </c>
      <c r="B1565" s="534" t="s">
        <v>18267</v>
      </c>
      <c r="C1565" s="535" t="s">
        <v>206</v>
      </c>
      <c r="D1565" s="533">
        <v>341.44</v>
      </c>
    </row>
    <row r="1566" spans="1:4" ht="9" customHeight="1">
      <c r="A1566" s="535">
        <v>1116265</v>
      </c>
      <c r="B1566" s="534" t="s">
        <v>18268</v>
      </c>
      <c r="C1566" s="535" t="s">
        <v>206</v>
      </c>
      <c r="D1566" s="533">
        <v>398.4</v>
      </c>
    </row>
    <row r="1567" spans="1:4" ht="9" customHeight="1">
      <c r="A1567" s="535">
        <v>1116269</v>
      </c>
      <c r="B1567" s="534" t="s">
        <v>18269</v>
      </c>
      <c r="C1567" s="535" t="s">
        <v>206</v>
      </c>
      <c r="D1567" s="533">
        <v>259.64</v>
      </c>
    </row>
    <row r="1568" spans="1:4" ht="9" customHeight="1">
      <c r="A1568" s="535">
        <v>1106282</v>
      </c>
      <c r="B1568" s="534" t="s">
        <v>18270</v>
      </c>
      <c r="C1568" s="535" t="s">
        <v>206</v>
      </c>
      <c r="D1568" s="533">
        <v>508.04</v>
      </c>
    </row>
    <row r="1569" spans="1:4" ht="9" customHeight="1">
      <c r="A1569" s="535">
        <v>1106384</v>
      </c>
      <c r="B1569" s="534" t="s">
        <v>18271</v>
      </c>
      <c r="C1569" s="535" t="s">
        <v>206</v>
      </c>
      <c r="D1569" s="533">
        <v>373.23</v>
      </c>
    </row>
    <row r="1570" spans="1:4" ht="9" customHeight="1">
      <c r="A1570" s="535">
        <v>1116266</v>
      </c>
      <c r="B1570" s="534" t="s">
        <v>18272</v>
      </c>
      <c r="C1570" s="535" t="s">
        <v>206</v>
      </c>
      <c r="D1570" s="533">
        <v>417.21</v>
      </c>
    </row>
    <row r="1571" spans="1:4" ht="9" customHeight="1">
      <c r="A1571" s="535">
        <v>1116270</v>
      </c>
      <c r="B1571" s="534" t="s">
        <v>18273</v>
      </c>
      <c r="C1571" s="535" t="s">
        <v>206</v>
      </c>
      <c r="D1571" s="533">
        <v>282.39999999999998</v>
      </c>
    </row>
    <row r="1572" spans="1:4" ht="18" customHeight="1">
      <c r="A1572" s="535">
        <v>1107868</v>
      </c>
      <c r="B1572" s="534" t="s">
        <v>18274</v>
      </c>
      <c r="C1572" s="535" t="s">
        <v>206</v>
      </c>
      <c r="D1572" s="533">
        <v>359.74</v>
      </c>
    </row>
    <row r="1573" spans="1:4" ht="18" customHeight="1">
      <c r="A1573" s="535">
        <v>1107869</v>
      </c>
      <c r="B1573" s="534" t="s">
        <v>18275</v>
      </c>
      <c r="C1573" s="535" t="s">
        <v>206</v>
      </c>
      <c r="D1573" s="533">
        <v>198.67</v>
      </c>
    </row>
    <row r="1574" spans="1:4" ht="9" customHeight="1">
      <c r="A1574" s="535">
        <v>1103853</v>
      </c>
      <c r="B1574" s="534" t="s">
        <v>18276</v>
      </c>
      <c r="C1574" s="535" t="s">
        <v>206</v>
      </c>
      <c r="D1574" s="533">
        <v>458.8</v>
      </c>
    </row>
    <row r="1575" spans="1:4" ht="18" customHeight="1">
      <c r="A1575" s="535">
        <v>1103852</v>
      </c>
      <c r="B1575" s="534" t="s">
        <v>18277</v>
      </c>
      <c r="C1575" s="535" t="s">
        <v>206</v>
      </c>
      <c r="D1575" s="533">
        <v>354.09</v>
      </c>
    </row>
    <row r="1576" spans="1:4" ht="9" customHeight="1">
      <c r="A1576" s="535">
        <v>1106284</v>
      </c>
      <c r="B1576" s="534" t="s">
        <v>18278</v>
      </c>
      <c r="C1576" s="535" t="s">
        <v>206</v>
      </c>
      <c r="D1576" s="533">
        <v>450.05</v>
      </c>
    </row>
    <row r="1577" spans="1:4" ht="9" customHeight="1">
      <c r="A1577" s="535">
        <v>1108116</v>
      </c>
      <c r="B1577" s="534" t="s">
        <v>18279</v>
      </c>
      <c r="C1577" s="535" t="s">
        <v>206</v>
      </c>
      <c r="D1577" s="533">
        <v>455.82</v>
      </c>
    </row>
    <row r="1578" spans="1:4" ht="9" customHeight="1">
      <c r="A1578" s="535">
        <v>1108118</v>
      </c>
      <c r="B1578" s="534" t="s">
        <v>18280</v>
      </c>
      <c r="C1578" s="535" t="s">
        <v>206</v>
      </c>
      <c r="D1578" s="533">
        <v>480.22</v>
      </c>
    </row>
    <row r="1579" spans="1:4" ht="9" customHeight="1">
      <c r="A1579" s="535">
        <v>1106158</v>
      </c>
      <c r="B1579" s="534" t="s">
        <v>18281</v>
      </c>
      <c r="C1579" s="535" t="s">
        <v>206</v>
      </c>
      <c r="D1579" s="533">
        <v>507.73</v>
      </c>
    </row>
    <row r="1580" spans="1:4" ht="9" customHeight="1">
      <c r="A1580" s="535">
        <v>1108120</v>
      </c>
      <c r="B1580" s="534" t="s">
        <v>18282</v>
      </c>
      <c r="C1580" s="535" t="s">
        <v>206</v>
      </c>
      <c r="D1580" s="533">
        <v>538.47</v>
      </c>
    </row>
    <row r="1581" spans="1:4" ht="9" customHeight="1">
      <c r="A1581" s="535">
        <v>1106050</v>
      </c>
      <c r="B1581" s="534" t="s">
        <v>18283</v>
      </c>
      <c r="C1581" s="535" t="s">
        <v>206</v>
      </c>
      <c r="D1581" s="533">
        <v>48.03</v>
      </c>
    </row>
    <row r="1582" spans="1:4" ht="9" customHeight="1">
      <c r="A1582" s="535">
        <v>1106051</v>
      </c>
      <c r="B1582" s="534" t="s">
        <v>18284</v>
      </c>
      <c r="C1582" s="535" t="s">
        <v>206</v>
      </c>
      <c r="D1582" s="533">
        <v>39.99</v>
      </c>
    </row>
    <row r="1583" spans="1:4" ht="9" customHeight="1">
      <c r="A1583" s="535">
        <v>1106061</v>
      </c>
      <c r="B1583" s="534" t="s">
        <v>18285</v>
      </c>
      <c r="C1583" s="535" t="s">
        <v>206</v>
      </c>
      <c r="D1583" s="533">
        <v>57.83</v>
      </c>
    </row>
    <row r="1584" spans="1:4" ht="9" customHeight="1">
      <c r="A1584" s="535">
        <v>1106087</v>
      </c>
      <c r="B1584" s="534" t="s">
        <v>18286</v>
      </c>
      <c r="C1584" s="535" t="s">
        <v>206</v>
      </c>
      <c r="D1584" s="533">
        <v>50.09</v>
      </c>
    </row>
    <row r="1585" spans="1:4" ht="18" customHeight="1">
      <c r="A1585" s="535">
        <v>1107860</v>
      </c>
      <c r="B1585" s="534" t="s">
        <v>18287</v>
      </c>
      <c r="C1585" s="535" t="s">
        <v>206</v>
      </c>
      <c r="D1585" s="533">
        <v>56.13</v>
      </c>
    </row>
    <row r="1586" spans="1:4" ht="9" customHeight="1">
      <c r="A1586" s="535">
        <v>1106088</v>
      </c>
      <c r="B1586" s="534" t="s">
        <v>18288</v>
      </c>
      <c r="C1586" s="535" t="s">
        <v>206</v>
      </c>
      <c r="D1586" s="533">
        <v>60.16</v>
      </c>
    </row>
    <row r="1587" spans="1:4" ht="9" customHeight="1">
      <c r="A1587" s="535">
        <v>1106128</v>
      </c>
      <c r="B1587" s="534" t="s">
        <v>18289</v>
      </c>
      <c r="C1587" s="535" t="s">
        <v>206</v>
      </c>
      <c r="D1587" s="533">
        <v>49.28</v>
      </c>
    </row>
    <row r="1588" spans="1:4" ht="9" customHeight="1">
      <c r="A1588" s="535">
        <v>1108056</v>
      </c>
      <c r="B1588" s="534" t="s">
        <v>18290</v>
      </c>
      <c r="C1588" s="535" t="s">
        <v>206</v>
      </c>
      <c r="D1588" s="533">
        <v>3212.72</v>
      </c>
    </row>
    <row r="1589" spans="1:4" ht="9" customHeight="1">
      <c r="A1589" s="535">
        <v>1108059</v>
      </c>
      <c r="B1589" s="534" t="s">
        <v>18291</v>
      </c>
      <c r="C1589" s="535" t="s">
        <v>206</v>
      </c>
      <c r="D1589" s="533">
        <v>3429.96</v>
      </c>
    </row>
    <row r="1590" spans="1:4" ht="9" customHeight="1">
      <c r="A1590" s="535">
        <v>1207700</v>
      </c>
      <c r="B1590" s="534" t="s">
        <v>18292</v>
      </c>
      <c r="C1590" s="535" t="s">
        <v>206</v>
      </c>
      <c r="D1590" s="533">
        <v>588.82000000000005</v>
      </c>
    </row>
    <row r="1591" spans="1:4" ht="9" customHeight="1">
      <c r="A1591" s="535">
        <v>1207701</v>
      </c>
      <c r="B1591" s="534" t="s">
        <v>18293</v>
      </c>
      <c r="C1591" s="535" t="s">
        <v>206</v>
      </c>
      <c r="D1591" s="533">
        <v>622.21</v>
      </c>
    </row>
    <row r="1592" spans="1:4" ht="9" customHeight="1">
      <c r="A1592" s="535">
        <v>1207702</v>
      </c>
      <c r="B1592" s="534" t="s">
        <v>18294</v>
      </c>
      <c r="C1592" s="535" t="s">
        <v>206</v>
      </c>
      <c r="D1592" s="533">
        <v>659.58</v>
      </c>
    </row>
    <row r="1593" spans="1:4" ht="9" customHeight="1">
      <c r="A1593" s="535">
        <v>1207708</v>
      </c>
      <c r="B1593" s="534" t="s">
        <v>18295</v>
      </c>
      <c r="C1593" s="535" t="s">
        <v>206</v>
      </c>
      <c r="D1593" s="533">
        <v>590.16</v>
      </c>
    </row>
    <row r="1594" spans="1:4" ht="9" customHeight="1">
      <c r="A1594" s="535">
        <v>1207703</v>
      </c>
      <c r="B1594" s="534" t="s">
        <v>18296</v>
      </c>
      <c r="C1594" s="535" t="s">
        <v>206</v>
      </c>
      <c r="D1594" s="533">
        <v>748.15</v>
      </c>
    </row>
    <row r="1595" spans="1:4" ht="9" customHeight="1">
      <c r="A1595" s="535">
        <v>1207709</v>
      </c>
      <c r="B1595" s="534" t="s">
        <v>18297</v>
      </c>
      <c r="C1595" s="535" t="s">
        <v>206</v>
      </c>
      <c r="D1595" s="533">
        <v>671.04</v>
      </c>
    </row>
    <row r="1596" spans="1:4" ht="9" customHeight="1">
      <c r="A1596" s="535">
        <v>1207710</v>
      </c>
      <c r="B1596" s="534" t="s">
        <v>18298</v>
      </c>
      <c r="C1596" s="535" t="s">
        <v>206</v>
      </c>
      <c r="D1596" s="533">
        <v>912.25</v>
      </c>
    </row>
    <row r="1597" spans="1:4" ht="9" customHeight="1">
      <c r="A1597" s="535">
        <v>1207711</v>
      </c>
      <c r="B1597" s="534" t="s">
        <v>18299</v>
      </c>
      <c r="C1597" s="535" t="s">
        <v>206</v>
      </c>
      <c r="D1597" s="533">
        <v>1139.52</v>
      </c>
    </row>
    <row r="1598" spans="1:4" ht="9" customHeight="1">
      <c r="A1598" s="535">
        <v>1207713</v>
      </c>
      <c r="B1598" s="534" t="s">
        <v>18300</v>
      </c>
      <c r="C1598" s="535" t="s">
        <v>206</v>
      </c>
      <c r="D1598" s="533">
        <v>1732.11</v>
      </c>
    </row>
    <row r="1599" spans="1:4" ht="9" customHeight="1">
      <c r="A1599" s="535">
        <v>1207714</v>
      </c>
      <c r="B1599" s="534" t="s">
        <v>18301</v>
      </c>
      <c r="C1599" s="535" t="s">
        <v>206</v>
      </c>
      <c r="D1599" s="533">
        <v>951.53</v>
      </c>
    </row>
    <row r="1600" spans="1:4" ht="9" customHeight="1">
      <c r="A1600" s="535">
        <v>1207715</v>
      </c>
      <c r="B1600" s="534" t="s">
        <v>18302</v>
      </c>
      <c r="C1600" s="535" t="s">
        <v>206</v>
      </c>
      <c r="D1600" s="533">
        <v>1187.22</v>
      </c>
    </row>
    <row r="1601" spans="1:4" ht="9" customHeight="1">
      <c r="A1601" s="535">
        <v>1207717</v>
      </c>
      <c r="B1601" s="534" t="s">
        <v>18303</v>
      </c>
      <c r="C1601" s="535" t="s">
        <v>206</v>
      </c>
      <c r="D1601" s="533">
        <v>1798.89</v>
      </c>
    </row>
    <row r="1602" spans="1:4" ht="9" customHeight="1">
      <c r="A1602" s="535">
        <v>1207718</v>
      </c>
      <c r="B1602" s="534" t="s">
        <v>18304</v>
      </c>
      <c r="C1602" s="535" t="s">
        <v>206</v>
      </c>
      <c r="D1602" s="533">
        <v>995.5</v>
      </c>
    </row>
    <row r="1603" spans="1:4" ht="9" customHeight="1">
      <c r="A1603" s="535">
        <v>1207719</v>
      </c>
      <c r="B1603" s="534" t="s">
        <v>18305</v>
      </c>
      <c r="C1603" s="535" t="s">
        <v>206</v>
      </c>
      <c r="D1603" s="533">
        <v>1240.5999999999999</v>
      </c>
    </row>
    <row r="1604" spans="1:4" ht="9" customHeight="1">
      <c r="A1604" s="535">
        <v>1207721</v>
      </c>
      <c r="B1604" s="534" t="s">
        <v>18306</v>
      </c>
      <c r="C1604" s="535" t="s">
        <v>206</v>
      </c>
      <c r="D1604" s="533">
        <v>1873.63</v>
      </c>
    </row>
    <row r="1605" spans="1:4" ht="9" customHeight="1">
      <c r="A1605" s="535">
        <v>1207722</v>
      </c>
      <c r="B1605" s="534" t="s">
        <v>18307</v>
      </c>
      <c r="C1605" s="535" t="s">
        <v>206</v>
      </c>
      <c r="D1605" s="533">
        <v>1099.7</v>
      </c>
    </row>
    <row r="1606" spans="1:4" ht="9" customHeight="1">
      <c r="A1606" s="535">
        <v>1207723</v>
      </c>
      <c r="B1606" s="534" t="s">
        <v>18308</v>
      </c>
      <c r="C1606" s="535" t="s">
        <v>206</v>
      </c>
      <c r="D1606" s="533">
        <v>1367.13</v>
      </c>
    </row>
    <row r="1607" spans="1:4" ht="9" customHeight="1">
      <c r="A1607" s="535">
        <v>1207725</v>
      </c>
      <c r="B1607" s="534" t="s">
        <v>18309</v>
      </c>
      <c r="C1607" s="535" t="s">
        <v>206</v>
      </c>
      <c r="D1607" s="533">
        <v>2050.77</v>
      </c>
    </row>
    <row r="1608" spans="1:4" ht="9" customHeight="1">
      <c r="A1608" s="535">
        <v>1207728</v>
      </c>
      <c r="B1608" s="534" t="s">
        <v>18310</v>
      </c>
      <c r="C1608" s="535" t="s">
        <v>206</v>
      </c>
      <c r="D1608" s="533">
        <v>848.37</v>
      </c>
    </row>
    <row r="1609" spans="1:4" ht="9" customHeight="1">
      <c r="A1609" s="535">
        <v>1207727</v>
      </c>
      <c r="B1609" s="534" t="s">
        <v>18311</v>
      </c>
      <c r="C1609" s="535" t="s">
        <v>206</v>
      </c>
      <c r="D1609" s="533">
        <v>832.13</v>
      </c>
    </row>
    <row r="1610" spans="1:4" ht="9" customHeight="1">
      <c r="A1610" s="535">
        <v>1207726</v>
      </c>
      <c r="B1610" s="534" t="s">
        <v>18312</v>
      </c>
      <c r="C1610" s="535" t="s">
        <v>206</v>
      </c>
      <c r="D1610" s="533">
        <v>819.14</v>
      </c>
    </row>
    <row r="1611" spans="1:4" ht="9" customHeight="1">
      <c r="A1611" s="535">
        <v>1208329</v>
      </c>
      <c r="B1611" s="534" t="s">
        <v>18313</v>
      </c>
      <c r="C1611" s="535" t="s">
        <v>206</v>
      </c>
      <c r="D1611" s="533">
        <v>804.18</v>
      </c>
    </row>
    <row r="1612" spans="1:4" ht="9" customHeight="1">
      <c r="A1612" s="535">
        <v>1207685</v>
      </c>
      <c r="B1612" s="534" t="s">
        <v>18314</v>
      </c>
      <c r="C1612" s="535" t="s">
        <v>206</v>
      </c>
      <c r="D1612" s="533">
        <v>889.26</v>
      </c>
    </row>
    <row r="1613" spans="1:4" ht="9" customHeight="1">
      <c r="A1613" s="535">
        <v>1207684</v>
      </c>
      <c r="B1613" s="534" t="s">
        <v>18315</v>
      </c>
      <c r="C1613" s="535" t="s">
        <v>206</v>
      </c>
      <c r="D1613" s="533">
        <v>867.8</v>
      </c>
    </row>
    <row r="1614" spans="1:4" ht="9" customHeight="1">
      <c r="A1614" s="535">
        <v>1207683</v>
      </c>
      <c r="B1614" s="534" t="s">
        <v>18316</v>
      </c>
      <c r="C1614" s="535" t="s">
        <v>206</v>
      </c>
      <c r="D1614" s="533">
        <v>851.45</v>
      </c>
    </row>
    <row r="1615" spans="1:4" ht="9" customHeight="1">
      <c r="A1615" s="535">
        <v>1208337</v>
      </c>
      <c r="B1615" s="534" t="s">
        <v>18317</v>
      </c>
      <c r="C1615" s="535" t="s">
        <v>206</v>
      </c>
      <c r="D1615" s="533">
        <v>834.07</v>
      </c>
    </row>
    <row r="1616" spans="1:4" ht="9" customHeight="1">
      <c r="A1616" s="535">
        <v>1207691</v>
      </c>
      <c r="B1616" s="534" t="s">
        <v>18318</v>
      </c>
      <c r="C1616" s="535" t="s">
        <v>206</v>
      </c>
      <c r="D1616" s="533">
        <v>937.92</v>
      </c>
    </row>
    <row r="1617" spans="1:4" ht="9" customHeight="1">
      <c r="A1617" s="535">
        <v>1207690</v>
      </c>
      <c r="B1617" s="534" t="s">
        <v>18319</v>
      </c>
      <c r="C1617" s="535" t="s">
        <v>206</v>
      </c>
      <c r="D1617" s="533">
        <v>908.7</v>
      </c>
    </row>
    <row r="1618" spans="1:4" ht="9" customHeight="1">
      <c r="A1618" s="535">
        <v>1207689</v>
      </c>
      <c r="B1618" s="534" t="s">
        <v>18320</v>
      </c>
      <c r="C1618" s="535" t="s">
        <v>206</v>
      </c>
      <c r="D1618" s="533">
        <v>884.14</v>
      </c>
    </row>
    <row r="1619" spans="1:4" ht="9" customHeight="1">
      <c r="A1619" s="535">
        <v>1208345</v>
      </c>
      <c r="B1619" s="534" t="s">
        <v>18321</v>
      </c>
      <c r="C1619" s="535" t="s">
        <v>206</v>
      </c>
      <c r="D1619" s="533">
        <v>863.89</v>
      </c>
    </row>
    <row r="1620" spans="1:4" ht="9" customHeight="1">
      <c r="A1620" s="535">
        <v>1207697</v>
      </c>
      <c r="B1620" s="534" t="s">
        <v>18322</v>
      </c>
      <c r="C1620" s="535" t="s">
        <v>206</v>
      </c>
      <c r="D1620" s="533">
        <v>998.33</v>
      </c>
    </row>
    <row r="1621" spans="1:4" ht="9" customHeight="1">
      <c r="A1621" s="535">
        <v>1207696</v>
      </c>
      <c r="B1621" s="534" t="s">
        <v>18323</v>
      </c>
      <c r="C1621" s="535" t="s">
        <v>206</v>
      </c>
      <c r="D1621" s="533">
        <v>956.57</v>
      </c>
    </row>
    <row r="1622" spans="1:4" ht="9" customHeight="1">
      <c r="A1622" s="535">
        <v>1207695</v>
      </c>
      <c r="B1622" s="534" t="s">
        <v>18324</v>
      </c>
      <c r="C1622" s="535" t="s">
        <v>206</v>
      </c>
      <c r="D1622" s="533">
        <v>928.17</v>
      </c>
    </row>
    <row r="1623" spans="1:4" ht="9" customHeight="1">
      <c r="A1623" s="535">
        <v>1208353</v>
      </c>
      <c r="B1623" s="534" t="s">
        <v>18325</v>
      </c>
      <c r="C1623" s="535" t="s">
        <v>206</v>
      </c>
      <c r="D1623" s="533">
        <v>899.61</v>
      </c>
    </row>
    <row r="1624" spans="1:4" ht="9" customHeight="1">
      <c r="A1624" s="535">
        <v>1207663</v>
      </c>
      <c r="B1624" s="534" t="s">
        <v>18326</v>
      </c>
      <c r="C1624" s="535" t="s">
        <v>206</v>
      </c>
      <c r="D1624" s="533">
        <v>1185.4000000000001</v>
      </c>
    </row>
    <row r="1625" spans="1:4" ht="9" customHeight="1">
      <c r="A1625" s="535">
        <v>1207662</v>
      </c>
      <c r="B1625" s="534" t="s">
        <v>18327</v>
      </c>
      <c r="C1625" s="535" t="s">
        <v>206</v>
      </c>
      <c r="D1625" s="533">
        <v>1155.01</v>
      </c>
    </row>
    <row r="1626" spans="1:4" ht="9" customHeight="1">
      <c r="A1626" s="535">
        <v>1207661</v>
      </c>
      <c r="B1626" s="534" t="s">
        <v>18328</v>
      </c>
      <c r="C1626" s="535" t="s">
        <v>206</v>
      </c>
      <c r="D1626" s="533">
        <v>1130.69</v>
      </c>
    </row>
    <row r="1627" spans="1:4" ht="9" customHeight="1">
      <c r="A1627" s="535">
        <v>1208361</v>
      </c>
      <c r="B1627" s="534" t="s">
        <v>18329</v>
      </c>
      <c r="C1627" s="535" t="s">
        <v>206</v>
      </c>
      <c r="D1627" s="533">
        <v>1094.22</v>
      </c>
    </row>
    <row r="1628" spans="1:4" ht="9" customHeight="1">
      <c r="A1628" s="535">
        <v>1207669</v>
      </c>
      <c r="B1628" s="534" t="s">
        <v>18330</v>
      </c>
      <c r="C1628" s="535" t="s">
        <v>206</v>
      </c>
      <c r="D1628" s="533">
        <v>1320.6</v>
      </c>
    </row>
    <row r="1629" spans="1:4" ht="9" customHeight="1">
      <c r="A1629" s="535">
        <v>1207668</v>
      </c>
      <c r="B1629" s="534" t="s">
        <v>18331</v>
      </c>
      <c r="C1629" s="535" t="s">
        <v>206</v>
      </c>
      <c r="D1629" s="533">
        <v>1282.8699999999999</v>
      </c>
    </row>
    <row r="1630" spans="1:4" ht="9" customHeight="1">
      <c r="A1630" s="535">
        <v>1207667</v>
      </c>
      <c r="B1630" s="534" t="s">
        <v>18332</v>
      </c>
      <c r="C1630" s="535" t="s">
        <v>206</v>
      </c>
      <c r="D1630" s="533">
        <v>1226.28</v>
      </c>
    </row>
    <row r="1631" spans="1:4" ht="9" customHeight="1">
      <c r="A1631" s="535">
        <v>1208369</v>
      </c>
      <c r="B1631" s="534" t="s">
        <v>18333</v>
      </c>
      <c r="C1631" s="535" t="s">
        <v>206</v>
      </c>
      <c r="D1631" s="533">
        <v>1169.68</v>
      </c>
    </row>
    <row r="1632" spans="1:4" ht="9" customHeight="1">
      <c r="A1632" s="535">
        <v>1207682</v>
      </c>
      <c r="B1632" s="534" t="s">
        <v>18334</v>
      </c>
      <c r="C1632" s="535" t="s">
        <v>206</v>
      </c>
      <c r="D1632" s="533">
        <v>943.52</v>
      </c>
    </row>
    <row r="1633" spans="1:4" ht="9" customHeight="1">
      <c r="A1633" s="535">
        <v>1207681</v>
      </c>
      <c r="B1633" s="534" t="s">
        <v>18335</v>
      </c>
      <c r="C1633" s="535" t="s">
        <v>206</v>
      </c>
      <c r="D1633" s="533">
        <v>927.28</v>
      </c>
    </row>
    <row r="1634" spans="1:4" ht="9" customHeight="1">
      <c r="A1634" s="535">
        <v>1207729</v>
      </c>
      <c r="B1634" s="534" t="s">
        <v>18336</v>
      </c>
      <c r="C1634" s="535" t="s">
        <v>206</v>
      </c>
      <c r="D1634" s="533">
        <v>914.29</v>
      </c>
    </row>
    <row r="1635" spans="1:4" ht="9" customHeight="1">
      <c r="A1635" s="535">
        <v>1208333</v>
      </c>
      <c r="B1635" s="534" t="s">
        <v>18337</v>
      </c>
      <c r="C1635" s="535" t="s">
        <v>206</v>
      </c>
      <c r="D1635" s="533">
        <v>899.34</v>
      </c>
    </row>
    <row r="1636" spans="1:4" ht="9" customHeight="1">
      <c r="A1636" s="535">
        <v>1207688</v>
      </c>
      <c r="B1636" s="534" t="s">
        <v>18338</v>
      </c>
      <c r="C1636" s="535" t="s">
        <v>206</v>
      </c>
      <c r="D1636" s="533">
        <v>987.3</v>
      </c>
    </row>
    <row r="1637" spans="1:4" ht="9" customHeight="1">
      <c r="A1637" s="535">
        <v>1207687</v>
      </c>
      <c r="B1637" s="534" t="s">
        <v>18339</v>
      </c>
      <c r="C1637" s="535" t="s">
        <v>206</v>
      </c>
      <c r="D1637" s="533">
        <v>965.84</v>
      </c>
    </row>
    <row r="1638" spans="1:4" ht="9" customHeight="1">
      <c r="A1638" s="535">
        <v>1207686</v>
      </c>
      <c r="B1638" s="534" t="s">
        <v>18340</v>
      </c>
      <c r="C1638" s="535" t="s">
        <v>206</v>
      </c>
      <c r="D1638" s="533">
        <v>949.49</v>
      </c>
    </row>
    <row r="1639" spans="1:4" ht="9" customHeight="1">
      <c r="A1639" s="535">
        <v>1208341</v>
      </c>
      <c r="B1639" s="534" t="s">
        <v>18341</v>
      </c>
      <c r="C1639" s="535" t="s">
        <v>206</v>
      </c>
      <c r="D1639" s="533">
        <v>932.1</v>
      </c>
    </row>
    <row r="1640" spans="1:4" ht="9" customHeight="1">
      <c r="A1640" s="535">
        <v>1207694</v>
      </c>
      <c r="B1640" s="534" t="s">
        <v>18342</v>
      </c>
      <c r="C1640" s="535" t="s">
        <v>206</v>
      </c>
      <c r="D1640" s="533">
        <v>1039.02</v>
      </c>
    </row>
    <row r="1641" spans="1:4" ht="9" customHeight="1">
      <c r="A1641" s="535">
        <v>1207693</v>
      </c>
      <c r="B1641" s="534" t="s">
        <v>18343</v>
      </c>
      <c r="C1641" s="535" t="s">
        <v>206</v>
      </c>
      <c r="D1641" s="533">
        <v>1009.8</v>
      </c>
    </row>
    <row r="1642" spans="1:4" ht="9" customHeight="1">
      <c r="A1642" s="535">
        <v>1207692</v>
      </c>
      <c r="B1642" s="534" t="s">
        <v>18344</v>
      </c>
      <c r="C1642" s="535" t="s">
        <v>206</v>
      </c>
      <c r="D1642" s="533">
        <v>985.24</v>
      </c>
    </row>
    <row r="1643" spans="1:4" ht="9" customHeight="1">
      <c r="A1643" s="535">
        <v>1208349</v>
      </c>
      <c r="B1643" s="534" t="s">
        <v>18345</v>
      </c>
      <c r="C1643" s="535" t="s">
        <v>206</v>
      </c>
      <c r="D1643" s="533">
        <v>964.99</v>
      </c>
    </row>
    <row r="1644" spans="1:4" ht="9" customHeight="1">
      <c r="A1644" s="535">
        <v>1207660</v>
      </c>
      <c r="B1644" s="534" t="s">
        <v>18346</v>
      </c>
      <c r="C1644" s="535" t="s">
        <v>206</v>
      </c>
      <c r="D1644" s="533">
        <v>1102.69</v>
      </c>
    </row>
    <row r="1645" spans="1:4" ht="9" customHeight="1">
      <c r="A1645" s="535">
        <v>1207699</v>
      </c>
      <c r="B1645" s="534" t="s">
        <v>18347</v>
      </c>
      <c r="C1645" s="535" t="s">
        <v>206</v>
      </c>
      <c r="D1645" s="533">
        <v>1060.93</v>
      </c>
    </row>
    <row r="1646" spans="1:4" ht="9" customHeight="1">
      <c r="A1646" s="535">
        <v>1207698</v>
      </c>
      <c r="B1646" s="534" t="s">
        <v>18348</v>
      </c>
      <c r="C1646" s="535" t="s">
        <v>206</v>
      </c>
      <c r="D1646" s="533">
        <v>1032.53</v>
      </c>
    </row>
    <row r="1647" spans="1:4" ht="9" customHeight="1">
      <c r="A1647" s="535">
        <v>1208357</v>
      </c>
      <c r="B1647" s="534" t="s">
        <v>18349</v>
      </c>
      <c r="C1647" s="535" t="s">
        <v>206</v>
      </c>
      <c r="D1647" s="533">
        <v>1003.97</v>
      </c>
    </row>
    <row r="1648" spans="1:4" ht="9" customHeight="1">
      <c r="A1648" s="535">
        <v>1207666</v>
      </c>
      <c r="B1648" s="534" t="s">
        <v>18350</v>
      </c>
      <c r="C1648" s="535" t="s">
        <v>206</v>
      </c>
      <c r="D1648" s="533">
        <v>1293.24</v>
      </c>
    </row>
    <row r="1649" spans="1:4" ht="9" customHeight="1">
      <c r="A1649" s="535">
        <v>1207665</v>
      </c>
      <c r="B1649" s="534" t="s">
        <v>18351</v>
      </c>
      <c r="C1649" s="535" t="s">
        <v>206</v>
      </c>
      <c r="D1649" s="533">
        <v>1262.8499999999999</v>
      </c>
    </row>
    <row r="1650" spans="1:4" ht="9" customHeight="1">
      <c r="A1650" s="535">
        <v>1207664</v>
      </c>
      <c r="B1650" s="534" t="s">
        <v>18352</v>
      </c>
      <c r="C1650" s="535" t="s">
        <v>206</v>
      </c>
      <c r="D1650" s="533">
        <v>1238.53</v>
      </c>
    </row>
    <row r="1651" spans="1:4" ht="9" customHeight="1">
      <c r="A1651" s="535">
        <v>1208365</v>
      </c>
      <c r="B1651" s="534" t="s">
        <v>18353</v>
      </c>
      <c r="C1651" s="535" t="s">
        <v>206</v>
      </c>
      <c r="D1651" s="533">
        <v>1202.06</v>
      </c>
    </row>
    <row r="1652" spans="1:4" ht="9" customHeight="1">
      <c r="A1652" s="535">
        <v>1207672</v>
      </c>
      <c r="B1652" s="534" t="s">
        <v>18354</v>
      </c>
      <c r="C1652" s="535" t="s">
        <v>206</v>
      </c>
      <c r="D1652" s="533">
        <v>1432.16</v>
      </c>
    </row>
    <row r="1653" spans="1:4" ht="9" customHeight="1">
      <c r="A1653" s="535">
        <v>1207671</v>
      </c>
      <c r="B1653" s="534" t="s">
        <v>18355</v>
      </c>
      <c r="C1653" s="535" t="s">
        <v>206</v>
      </c>
      <c r="D1653" s="533">
        <v>1394.43</v>
      </c>
    </row>
    <row r="1654" spans="1:4" ht="9" customHeight="1">
      <c r="A1654" s="535">
        <v>1207670</v>
      </c>
      <c r="B1654" s="534" t="s">
        <v>18356</v>
      </c>
      <c r="C1654" s="535" t="s">
        <v>206</v>
      </c>
      <c r="D1654" s="533">
        <v>1337.84</v>
      </c>
    </row>
    <row r="1655" spans="1:4" ht="9" customHeight="1">
      <c r="A1655" s="535">
        <v>1208373</v>
      </c>
      <c r="B1655" s="534" t="s">
        <v>18357</v>
      </c>
      <c r="C1655" s="535" t="s">
        <v>206</v>
      </c>
      <c r="D1655" s="533">
        <v>1281.24</v>
      </c>
    </row>
    <row r="1656" spans="1:4" ht="9" customHeight="1">
      <c r="A1656" s="535">
        <v>1400976</v>
      </c>
      <c r="B1656" s="534" t="s">
        <v>18358</v>
      </c>
      <c r="C1656" s="535" t="s">
        <v>16785</v>
      </c>
      <c r="D1656" s="533">
        <v>5.08</v>
      </c>
    </row>
    <row r="1657" spans="1:4" ht="9" customHeight="1">
      <c r="A1657" s="535">
        <v>1400970</v>
      </c>
      <c r="B1657" s="534" t="s">
        <v>18359</v>
      </c>
      <c r="C1657" s="535" t="s">
        <v>16785</v>
      </c>
      <c r="D1657" s="533">
        <v>2.42</v>
      </c>
    </row>
    <row r="1658" spans="1:4" ht="9" customHeight="1">
      <c r="A1658" s="535">
        <v>1400971</v>
      </c>
      <c r="B1658" s="534" t="s">
        <v>18360</v>
      </c>
      <c r="C1658" s="535" t="s">
        <v>16785</v>
      </c>
      <c r="D1658" s="533">
        <v>10.57</v>
      </c>
    </row>
    <row r="1659" spans="1:4" ht="9" customHeight="1">
      <c r="A1659" s="535">
        <v>1400972</v>
      </c>
      <c r="B1659" s="534" t="s">
        <v>18361</v>
      </c>
      <c r="C1659" s="535" t="s">
        <v>16785</v>
      </c>
      <c r="D1659" s="533">
        <v>2.39</v>
      </c>
    </row>
    <row r="1660" spans="1:4" ht="9" customHeight="1">
      <c r="A1660" s="535">
        <v>1416201</v>
      </c>
      <c r="B1660" s="534" t="s">
        <v>18362</v>
      </c>
      <c r="C1660" s="535" t="s">
        <v>18363</v>
      </c>
      <c r="D1660" s="533">
        <v>0.23</v>
      </c>
    </row>
    <row r="1661" spans="1:4" ht="9" customHeight="1">
      <c r="A1661" s="535">
        <v>1400969</v>
      </c>
      <c r="B1661" s="534" t="s">
        <v>18364</v>
      </c>
      <c r="C1661" s="535" t="s">
        <v>263</v>
      </c>
      <c r="D1661" s="533">
        <v>0.16</v>
      </c>
    </row>
    <row r="1662" spans="1:4" ht="9" customHeight="1">
      <c r="A1662" s="535">
        <v>1400975</v>
      </c>
      <c r="B1662" s="534" t="s">
        <v>18365</v>
      </c>
      <c r="C1662" s="535" t="s">
        <v>16785</v>
      </c>
      <c r="D1662" s="533">
        <v>4.34</v>
      </c>
    </row>
    <row r="1663" spans="1:4" ht="9" customHeight="1">
      <c r="A1663" s="535">
        <v>1416141</v>
      </c>
      <c r="B1663" s="534" t="s">
        <v>18366</v>
      </c>
      <c r="C1663" s="535" t="s">
        <v>16785</v>
      </c>
      <c r="D1663" s="533">
        <v>3.72</v>
      </c>
    </row>
    <row r="1664" spans="1:4" ht="9" customHeight="1">
      <c r="A1664" s="535">
        <v>1416142</v>
      </c>
      <c r="B1664" s="534" t="s">
        <v>18367</v>
      </c>
      <c r="C1664" s="535" t="s">
        <v>16785</v>
      </c>
      <c r="D1664" s="533">
        <v>5.69</v>
      </c>
    </row>
    <row r="1665" spans="1:4" ht="9" customHeight="1">
      <c r="A1665" s="535">
        <v>1400973</v>
      </c>
      <c r="B1665" s="534" t="s">
        <v>18368</v>
      </c>
      <c r="C1665" s="535" t="s">
        <v>16785</v>
      </c>
      <c r="D1665" s="533">
        <v>1.64</v>
      </c>
    </row>
    <row r="1666" spans="1:4" ht="9" customHeight="1">
      <c r="A1666" s="535">
        <v>1400974</v>
      </c>
      <c r="B1666" s="534" t="s">
        <v>18369</v>
      </c>
      <c r="C1666" s="535" t="s">
        <v>16785</v>
      </c>
      <c r="D1666" s="533">
        <v>1.9</v>
      </c>
    </row>
    <row r="1667" spans="1:4" ht="9" customHeight="1">
      <c r="A1667" s="535">
        <v>1416139</v>
      </c>
      <c r="B1667" s="534" t="s">
        <v>18370</v>
      </c>
      <c r="C1667" s="535" t="s">
        <v>16785</v>
      </c>
      <c r="D1667" s="533">
        <v>2.11</v>
      </c>
    </row>
    <row r="1668" spans="1:4" ht="9" customHeight="1">
      <c r="A1668" s="535">
        <v>1416202</v>
      </c>
      <c r="B1668" s="534" t="s">
        <v>18371</v>
      </c>
      <c r="C1668" s="535" t="s">
        <v>16785</v>
      </c>
      <c r="D1668" s="533">
        <v>2.4300000000000002</v>
      </c>
    </row>
    <row r="1669" spans="1:4" ht="9" customHeight="1">
      <c r="A1669" s="535">
        <v>1416140</v>
      </c>
      <c r="B1669" s="534" t="s">
        <v>18372</v>
      </c>
      <c r="C1669" s="535" t="s">
        <v>16785</v>
      </c>
      <c r="D1669" s="533">
        <v>2.77</v>
      </c>
    </row>
    <row r="1670" spans="1:4" ht="9" customHeight="1">
      <c r="A1670" s="535">
        <v>1419543</v>
      </c>
      <c r="B1670" s="534" t="s">
        <v>18373</v>
      </c>
      <c r="C1670" s="535" t="s">
        <v>263</v>
      </c>
      <c r="D1670" s="533">
        <v>0.2</v>
      </c>
    </row>
    <row r="1671" spans="1:4" ht="9" customHeight="1">
      <c r="A1671" s="535">
        <v>1408173</v>
      </c>
      <c r="B1671" s="534" t="s">
        <v>18374</v>
      </c>
      <c r="C1671" s="535" t="s">
        <v>18363</v>
      </c>
      <c r="D1671" s="533">
        <v>0.06</v>
      </c>
    </row>
    <row r="1672" spans="1:4" ht="9" customHeight="1">
      <c r="A1672" s="535">
        <v>1407063</v>
      </c>
      <c r="B1672" s="534" t="s">
        <v>18375</v>
      </c>
      <c r="C1672" s="535" t="s">
        <v>263</v>
      </c>
      <c r="D1672" s="533">
        <v>8.1199999999999992</v>
      </c>
    </row>
    <row r="1673" spans="1:4" ht="9" customHeight="1">
      <c r="A1673" s="535">
        <v>1407064</v>
      </c>
      <c r="B1673" s="534" t="s">
        <v>18376</v>
      </c>
      <c r="C1673" s="535" t="s">
        <v>263</v>
      </c>
      <c r="D1673" s="533">
        <v>8.43</v>
      </c>
    </row>
    <row r="1674" spans="1:4" ht="9" customHeight="1">
      <c r="A1674" s="535">
        <v>1407065</v>
      </c>
      <c r="B1674" s="534" t="s">
        <v>18377</v>
      </c>
      <c r="C1674" s="535" t="s">
        <v>263</v>
      </c>
      <c r="D1674" s="533">
        <v>8.67</v>
      </c>
    </row>
    <row r="1675" spans="1:4" ht="9" customHeight="1">
      <c r="A1675" s="535">
        <v>1407066</v>
      </c>
      <c r="B1675" s="534" t="s">
        <v>18378</v>
      </c>
      <c r="C1675" s="535" t="s">
        <v>263</v>
      </c>
      <c r="D1675" s="533">
        <v>8.5</v>
      </c>
    </row>
    <row r="1676" spans="1:4" ht="9" customHeight="1">
      <c r="A1676" s="535">
        <v>1400977</v>
      </c>
      <c r="B1676" s="534" t="s">
        <v>24987</v>
      </c>
      <c r="C1676" s="535" t="s">
        <v>16785</v>
      </c>
      <c r="D1676" s="533">
        <v>3.71</v>
      </c>
    </row>
    <row r="1677" spans="1:4" ht="9" customHeight="1">
      <c r="A1677" s="535">
        <v>1407067</v>
      </c>
      <c r="B1677" s="534" t="s">
        <v>18379</v>
      </c>
      <c r="C1677" s="535" t="s">
        <v>263</v>
      </c>
      <c r="D1677" s="533">
        <v>3.21</v>
      </c>
    </row>
    <row r="1678" spans="1:4" ht="9" customHeight="1">
      <c r="A1678" s="535">
        <v>1407068</v>
      </c>
      <c r="B1678" s="534" t="s">
        <v>18380</v>
      </c>
      <c r="C1678" s="535" t="s">
        <v>263</v>
      </c>
      <c r="D1678" s="533">
        <v>3.61</v>
      </c>
    </row>
    <row r="1679" spans="1:4" ht="9" customHeight="1">
      <c r="A1679" s="535">
        <v>1407069</v>
      </c>
      <c r="B1679" s="534" t="s">
        <v>18381</v>
      </c>
      <c r="C1679" s="535" t="s">
        <v>263</v>
      </c>
      <c r="D1679" s="533">
        <v>3.92</v>
      </c>
    </row>
    <row r="1680" spans="1:4" ht="9" customHeight="1">
      <c r="A1680" s="535">
        <v>1407070</v>
      </c>
      <c r="B1680" s="534" t="s">
        <v>18382</v>
      </c>
      <c r="C1680" s="535" t="s">
        <v>263</v>
      </c>
      <c r="D1680" s="533">
        <v>3.73</v>
      </c>
    </row>
    <row r="1681" spans="1:4" ht="9" customHeight="1">
      <c r="A1681" s="535">
        <v>1400987</v>
      </c>
      <c r="B1681" s="534" t="s">
        <v>24988</v>
      </c>
      <c r="C1681" s="535" t="s">
        <v>263</v>
      </c>
      <c r="D1681" s="533">
        <v>1.38</v>
      </c>
    </row>
    <row r="1682" spans="1:4" ht="9" customHeight="1">
      <c r="A1682" s="535">
        <v>1416257</v>
      </c>
      <c r="B1682" s="534" t="s">
        <v>18383</v>
      </c>
      <c r="C1682" s="535" t="s">
        <v>16785</v>
      </c>
      <c r="D1682" s="533">
        <v>274.5</v>
      </c>
    </row>
    <row r="1683" spans="1:4" ht="9" customHeight="1">
      <c r="A1683" s="535">
        <v>1416253</v>
      </c>
      <c r="B1683" s="534" t="s">
        <v>18384</v>
      </c>
      <c r="C1683" s="535" t="s">
        <v>16785</v>
      </c>
      <c r="D1683" s="533">
        <v>627.04999999999995</v>
      </c>
    </row>
    <row r="1684" spans="1:4" ht="9" customHeight="1">
      <c r="A1684" s="535">
        <v>1416254</v>
      </c>
      <c r="B1684" s="534" t="s">
        <v>18385</v>
      </c>
      <c r="C1684" s="535" t="s">
        <v>16785</v>
      </c>
      <c r="D1684" s="533">
        <v>53.27</v>
      </c>
    </row>
    <row r="1685" spans="1:4" ht="9" customHeight="1">
      <c r="A1685" s="535">
        <v>1416255</v>
      </c>
      <c r="B1685" s="534" t="s">
        <v>18386</v>
      </c>
      <c r="C1685" s="535" t="s">
        <v>16785</v>
      </c>
      <c r="D1685" s="533">
        <v>92.74</v>
      </c>
    </row>
    <row r="1686" spans="1:4" ht="9" customHeight="1">
      <c r="A1686" s="535">
        <v>1416256</v>
      </c>
      <c r="B1686" s="534" t="s">
        <v>18387</v>
      </c>
      <c r="C1686" s="535" t="s">
        <v>16785</v>
      </c>
      <c r="D1686" s="533">
        <v>142.53</v>
      </c>
    </row>
    <row r="1687" spans="1:4" ht="9" customHeight="1">
      <c r="A1687" s="535">
        <v>1408028</v>
      </c>
      <c r="B1687" s="534" t="s">
        <v>18388</v>
      </c>
      <c r="C1687" s="535" t="s">
        <v>16793</v>
      </c>
      <c r="D1687" s="533">
        <v>238.55</v>
      </c>
    </row>
    <row r="1688" spans="1:4" ht="9" customHeight="1">
      <c r="A1688" s="535">
        <v>1408027</v>
      </c>
      <c r="B1688" s="534" t="s">
        <v>18389</v>
      </c>
      <c r="C1688" s="535" t="s">
        <v>16793</v>
      </c>
      <c r="D1688" s="533">
        <v>125.1</v>
      </c>
    </row>
    <row r="1689" spans="1:4" ht="9" customHeight="1">
      <c r="A1689" s="535">
        <v>1400978</v>
      </c>
      <c r="B1689" s="534" t="s">
        <v>18390</v>
      </c>
      <c r="C1689" s="535" t="s">
        <v>16793</v>
      </c>
      <c r="D1689" s="533">
        <v>211.89</v>
      </c>
    </row>
    <row r="1690" spans="1:4" ht="9" customHeight="1">
      <c r="A1690" s="535">
        <v>1513941</v>
      </c>
      <c r="B1690" s="534" t="s">
        <v>18391</v>
      </c>
      <c r="C1690" s="535" t="s">
        <v>206</v>
      </c>
      <c r="D1690" s="533">
        <v>562.66</v>
      </c>
    </row>
    <row r="1691" spans="1:4" ht="9" customHeight="1">
      <c r="A1691" s="535">
        <v>1513940</v>
      </c>
      <c r="B1691" s="534" t="s">
        <v>18392</v>
      </c>
      <c r="C1691" s="535" t="s">
        <v>206</v>
      </c>
      <c r="D1691" s="533">
        <v>387.19</v>
      </c>
    </row>
    <row r="1692" spans="1:4" ht="9" customHeight="1">
      <c r="A1692" s="535">
        <v>1505879</v>
      </c>
      <c r="B1692" s="534" t="s">
        <v>18393</v>
      </c>
      <c r="C1692" s="535" t="s">
        <v>206</v>
      </c>
      <c r="D1692" s="533">
        <v>332.37</v>
      </c>
    </row>
    <row r="1693" spans="1:4" ht="9" customHeight="1">
      <c r="A1693" s="535">
        <v>1505878</v>
      </c>
      <c r="B1693" s="534" t="s">
        <v>18394</v>
      </c>
      <c r="C1693" s="535" t="s">
        <v>206</v>
      </c>
      <c r="D1693" s="533">
        <v>216.42</v>
      </c>
    </row>
    <row r="1694" spans="1:4" ht="9" customHeight="1">
      <c r="A1694" s="535">
        <v>1505877</v>
      </c>
      <c r="B1694" s="534" t="s">
        <v>18395</v>
      </c>
      <c r="C1694" s="535" t="s">
        <v>206</v>
      </c>
      <c r="D1694" s="533">
        <v>191.12</v>
      </c>
    </row>
    <row r="1695" spans="1:4" ht="9" customHeight="1">
      <c r="A1695" s="535">
        <v>1505860</v>
      </c>
      <c r="B1695" s="534" t="s">
        <v>18396</v>
      </c>
      <c r="C1695" s="535" t="s">
        <v>206</v>
      </c>
      <c r="D1695" s="533">
        <v>208.98</v>
      </c>
    </row>
    <row r="1696" spans="1:4" ht="9" customHeight="1">
      <c r="A1696" s="535">
        <v>1505859</v>
      </c>
      <c r="B1696" s="534" t="s">
        <v>18397</v>
      </c>
      <c r="C1696" s="535" t="s">
        <v>206</v>
      </c>
      <c r="D1696" s="533">
        <v>112.35</v>
      </c>
    </row>
    <row r="1697" spans="1:4" ht="9" customHeight="1">
      <c r="A1697" s="535">
        <v>1516204</v>
      </c>
      <c r="B1697" s="534" t="s">
        <v>18398</v>
      </c>
      <c r="C1697" s="535" t="s">
        <v>263</v>
      </c>
      <c r="D1697" s="533">
        <v>6.23</v>
      </c>
    </row>
    <row r="1698" spans="1:4" ht="9" customHeight="1">
      <c r="A1698" s="535">
        <v>1516312</v>
      </c>
      <c r="B1698" s="534" t="s">
        <v>18399</v>
      </c>
      <c r="C1698" s="535" t="s">
        <v>18140</v>
      </c>
      <c r="D1698" s="533">
        <v>42.43</v>
      </c>
    </row>
    <row r="1699" spans="1:4" ht="9" customHeight="1">
      <c r="A1699" s="535">
        <v>1516304</v>
      </c>
      <c r="B1699" s="534" t="s">
        <v>18400</v>
      </c>
      <c r="C1699" s="535" t="s">
        <v>18140</v>
      </c>
      <c r="D1699" s="533">
        <v>51.93</v>
      </c>
    </row>
    <row r="1700" spans="1:4" ht="9" customHeight="1">
      <c r="A1700" s="535">
        <v>1516308</v>
      </c>
      <c r="B1700" s="534" t="s">
        <v>18401</v>
      </c>
      <c r="C1700" s="535" t="s">
        <v>18140</v>
      </c>
      <c r="D1700" s="533">
        <v>43</v>
      </c>
    </row>
    <row r="1701" spans="1:4" ht="9" customHeight="1">
      <c r="A1701" s="535">
        <v>1516313</v>
      </c>
      <c r="B1701" s="534" t="s">
        <v>18402</v>
      </c>
      <c r="C1701" s="535" t="s">
        <v>18140</v>
      </c>
      <c r="D1701" s="533">
        <v>48.68</v>
      </c>
    </row>
    <row r="1702" spans="1:4" ht="9" customHeight="1">
      <c r="A1702" s="535">
        <v>1516305</v>
      </c>
      <c r="B1702" s="534" t="s">
        <v>18403</v>
      </c>
      <c r="C1702" s="535" t="s">
        <v>18140</v>
      </c>
      <c r="D1702" s="533">
        <v>62.37</v>
      </c>
    </row>
    <row r="1703" spans="1:4" ht="9" customHeight="1">
      <c r="A1703" s="535">
        <v>1516309</v>
      </c>
      <c r="B1703" s="534" t="s">
        <v>18404</v>
      </c>
      <c r="C1703" s="535" t="s">
        <v>18140</v>
      </c>
      <c r="D1703" s="533">
        <v>51.18</v>
      </c>
    </row>
    <row r="1704" spans="1:4" ht="9" customHeight="1">
      <c r="A1704" s="535">
        <v>1516314</v>
      </c>
      <c r="B1704" s="534" t="s">
        <v>18405</v>
      </c>
      <c r="C1704" s="535" t="s">
        <v>18140</v>
      </c>
      <c r="D1704" s="533">
        <v>56.46</v>
      </c>
    </row>
    <row r="1705" spans="1:4" ht="9" customHeight="1">
      <c r="A1705" s="535">
        <v>1516306</v>
      </c>
      <c r="B1705" s="534" t="s">
        <v>18406</v>
      </c>
      <c r="C1705" s="535" t="s">
        <v>18140</v>
      </c>
      <c r="D1705" s="533">
        <v>72.849999999999994</v>
      </c>
    </row>
    <row r="1706" spans="1:4" ht="9" customHeight="1">
      <c r="A1706" s="535">
        <v>1516310</v>
      </c>
      <c r="B1706" s="534" t="s">
        <v>18407</v>
      </c>
      <c r="C1706" s="535" t="s">
        <v>18140</v>
      </c>
      <c r="D1706" s="533">
        <v>59.51</v>
      </c>
    </row>
    <row r="1707" spans="1:4" ht="9" customHeight="1">
      <c r="A1707" s="535">
        <v>1516311</v>
      </c>
      <c r="B1707" s="534" t="s">
        <v>18408</v>
      </c>
      <c r="C1707" s="535" t="s">
        <v>18140</v>
      </c>
      <c r="D1707" s="533">
        <v>31.44</v>
      </c>
    </row>
    <row r="1708" spans="1:4" ht="9" customHeight="1">
      <c r="A1708" s="535">
        <v>1516303</v>
      </c>
      <c r="B1708" s="534" t="s">
        <v>18409</v>
      </c>
      <c r="C1708" s="535" t="s">
        <v>18140</v>
      </c>
      <c r="D1708" s="533">
        <v>41.56</v>
      </c>
    </row>
    <row r="1709" spans="1:4" ht="9" customHeight="1">
      <c r="A1709" s="535">
        <v>1516307</v>
      </c>
      <c r="B1709" s="534" t="s">
        <v>18410</v>
      </c>
      <c r="C1709" s="535" t="s">
        <v>18140</v>
      </c>
      <c r="D1709" s="533">
        <v>34.520000000000003</v>
      </c>
    </row>
    <row r="1710" spans="1:4" ht="9" customHeight="1">
      <c r="A1710" s="535">
        <v>1516298</v>
      </c>
      <c r="B1710" s="534" t="s">
        <v>18411</v>
      </c>
      <c r="C1710" s="535" t="s">
        <v>18140</v>
      </c>
      <c r="D1710" s="533">
        <v>29.83</v>
      </c>
    </row>
    <row r="1711" spans="1:4" ht="9" customHeight="1">
      <c r="A1711" s="535">
        <v>1516299</v>
      </c>
      <c r="B1711" s="534" t="s">
        <v>18412</v>
      </c>
      <c r="C1711" s="535" t="s">
        <v>18140</v>
      </c>
      <c r="D1711" s="533">
        <v>32.049999999999997</v>
      </c>
    </row>
    <row r="1712" spans="1:4" ht="9" customHeight="1">
      <c r="A1712" s="535">
        <v>1516300</v>
      </c>
      <c r="B1712" s="534" t="s">
        <v>18413</v>
      </c>
      <c r="C1712" s="535" t="s">
        <v>18140</v>
      </c>
      <c r="D1712" s="533">
        <v>42.64</v>
      </c>
    </row>
    <row r="1713" spans="1:4" ht="9" customHeight="1">
      <c r="A1713" s="535">
        <v>1516301</v>
      </c>
      <c r="B1713" s="534" t="s">
        <v>18414</v>
      </c>
      <c r="C1713" s="535" t="s">
        <v>18140</v>
      </c>
      <c r="D1713" s="533">
        <v>63.91</v>
      </c>
    </row>
    <row r="1714" spans="1:4" ht="9" customHeight="1">
      <c r="A1714" s="535">
        <v>1516302</v>
      </c>
      <c r="B1714" s="534" t="s">
        <v>18415</v>
      </c>
      <c r="C1714" s="535" t="s">
        <v>18140</v>
      </c>
      <c r="D1714" s="533">
        <v>85.05</v>
      </c>
    </row>
    <row r="1715" spans="1:4" ht="9" customHeight="1">
      <c r="A1715" s="535">
        <v>1516296</v>
      </c>
      <c r="B1715" s="534" t="s">
        <v>18416</v>
      </c>
      <c r="C1715" s="535" t="s">
        <v>18140</v>
      </c>
      <c r="D1715" s="533">
        <v>21.95</v>
      </c>
    </row>
    <row r="1716" spans="1:4" ht="9" customHeight="1">
      <c r="A1716" s="535">
        <v>1516297</v>
      </c>
      <c r="B1716" s="534" t="s">
        <v>18417</v>
      </c>
      <c r="C1716" s="535" t="s">
        <v>18140</v>
      </c>
      <c r="D1716" s="533">
        <v>28.77</v>
      </c>
    </row>
    <row r="1717" spans="1:4" ht="18" customHeight="1">
      <c r="A1717" s="535">
        <v>1505847</v>
      </c>
      <c r="B1717" s="534" t="s">
        <v>18418</v>
      </c>
      <c r="C1717" s="535" t="s">
        <v>18140</v>
      </c>
      <c r="D1717" s="533">
        <v>199.52</v>
      </c>
    </row>
    <row r="1718" spans="1:4" ht="18" customHeight="1">
      <c r="A1718" s="535">
        <v>1505848</v>
      </c>
      <c r="B1718" s="534" t="s">
        <v>18419</v>
      </c>
      <c r="C1718" s="535" t="s">
        <v>18140</v>
      </c>
      <c r="D1718" s="533">
        <v>194.54</v>
      </c>
    </row>
    <row r="1719" spans="1:4" ht="18" customHeight="1">
      <c r="A1719" s="535">
        <v>1505849</v>
      </c>
      <c r="B1719" s="534" t="s">
        <v>18420</v>
      </c>
      <c r="C1719" s="535" t="s">
        <v>18140</v>
      </c>
      <c r="D1719" s="533">
        <v>191.78</v>
      </c>
    </row>
    <row r="1720" spans="1:4" ht="18" customHeight="1">
      <c r="A1720" s="535">
        <v>1505930</v>
      </c>
      <c r="B1720" s="534" t="s">
        <v>18421</v>
      </c>
      <c r="C1720" s="535" t="s">
        <v>18140</v>
      </c>
      <c r="D1720" s="533">
        <v>225.65</v>
      </c>
    </row>
    <row r="1721" spans="1:4" ht="9" customHeight="1">
      <c r="A1721" s="535">
        <v>1506055</v>
      </c>
      <c r="B1721" s="534" t="s">
        <v>18422</v>
      </c>
      <c r="C1721" s="535" t="s">
        <v>206</v>
      </c>
      <c r="D1721" s="533">
        <v>481.5</v>
      </c>
    </row>
    <row r="1722" spans="1:4" ht="9" customHeight="1">
      <c r="A1722" s="535">
        <v>1506056</v>
      </c>
      <c r="B1722" s="534" t="s">
        <v>18423</v>
      </c>
      <c r="C1722" s="535" t="s">
        <v>206</v>
      </c>
      <c r="D1722" s="533">
        <v>321.25</v>
      </c>
    </row>
    <row r="1723" spans="1:4" ht="18" customHeight="1">
      <c r="A1723" s="535">
        <v>1513943</v>
      </c>
      <c r="B1723" s="534" t="s">
        <v>24934</v>
      </c>
      <c r="C1723" s="535" t="s">
        <v>18140</v>
      </c>
      <c r="D1723" s="533">
        <v>201.88</v>
      </c>
    </row>
    <row r="1724" spans="1:4" ht="9" customHeight="1">
      <c r="A1724" s="535">
        <v>1516318</v>
      </c>
      <c r="B1724" s="534" t="s">
        <v>18424</v>
      </c>
      <c r="C1724" s="535" t="s">
        <v>18140</v>
      </c>
      <c r="D1724" s="533">
        <v>581.62</v>
      </c>
    </row>
    <row r="1725" spans="1:4" ht="9" customHeight="1">
      <c r="A1725" s="535">
        <v>1516317</v>
      </c>
      <c r="B1725" s="534" t="s">
        <v>18425</v>
      </c>
      <c r="C1725" s="535" t="s">
        <v>18140</v>
      </c>
      <c r="D1725" s="533">
        <v>508.64</v>
      </c>
    </row>
    <row r="1726" spans="1:4" ht="9" customHeight="1">
      <c r="A1726" s="535">
        <v>1600965</v>
      </c>
      <c r="B1726" s="534" t="s">
        <v>18426</v>
      </c>
      <c r="C1726" s="535" t="s">
        <v>206</v>
      </c>
      <c r="D1726" s="533">
        <v>109.53</v>
      </c>
    </row>
    <row r="1727" spans="1:4" ht="9" customHeight="1">
      <c r="A1727" s="535">
        <v>1600408</v>
      </c>
      <c r="B1727" s="534" t="s">
        <v>18427</v>
      </c>
      <c r="C1727" s="535" t="s">
        <v>18140</v>
      </c>
      <c r="D1727" s="533">
        <v>24.9</v>
      </c>
    </row>
    <row r="1728" spans="1:4" ht="9" customHeight="1">
      <c r="A1728" s="535">
        <v>1600990</v>
      </c>
      <c r="B1728" s="534" t="s">
        <v>18428</v>
      </c>
      <c r="C1728" s="535" t="s">
        <v>206</v>
      </c>
      <c r="D1728" s="533">
        <v>795.31</v>
      </c>
    </row>
    <row r="1729" spans="1:4" ht="9" customHeight="1">
      <c r="A1729" s="535">
        <v>1600989</v>
      </c>
      <c r="B1729" s="534" t="s">
        <v>18429</v>
      </c>
      <c r="C1729" s="535" t="s">
        <v>206</v>
      </c>
      <c r="D1729" s="533">
        <v>423.24</v>
      </c>
    </row>
    <row r="1730" spans="1:4" ht="9" customHeight="1">
      <c r="A1730" s="535">
        <v>1600438</v>
      </c>
      <c r="B1730" s="534" t="s">
        <v>993</v>
      </c>
      <c r="C1730" s="535" t="s">
        <v>206</v>
      </c>
      <c r="D1730" s="533">
        <v>768.02</v>
      </c>
    </row>
    <row r="1731" spans="1:4" ht="9" customHeight="1">
      <c r="A1731" s="535">
        <v>1600436</v>
      </c>
      <c r="B1731" s="534" t="s">
        <v>991</v>
      </c>
      <c r="C1731" s="535" t="s">
        <v>206</v>
      </c>
      <c r="D1731" s="533">
        <v>519.32000000000005</v>
      </c>
    </row>
    <row r="1732" spans="1:4" ht="9" customHeight="1">
      <c r="A1732" s="535">
        <v>1600895</v>
      </c>
      <c r="B1732" s="534" t="s">
        <v>18430</v>
      </c>
      <c r="C1732" s="535" t="s">
        <v>18140</v>
      </c>
      <c r="D1732" s="533">
        <v>17.63</v>
      </c>
    </row>
    <row r="1733" spans="1:4" ht="9" customHeight="1">
      <c r="A1733" s="535">
        <v>1600897</v>
      </c>
      <c r="B1733" s="534" t="s">
        <v>18431</v>
      </c>
      <c r="C1733" s="535" t="s">
        <v>18140</v>
      </c>
      <c r="D1733" s="533">
        <v>4.88</v>
      </c>
    </row>
    <row r="1734" spans="1:4" ht="9" customHeight="1">
      <c r="A1734" s="535">
        <v>1619004</v>
      </c>
      <c r="B1734" s="534" t="s">
        <v>18432</v>
      </c>
      <c r="C1734" s="535" t="s">
        <v>206</v>
      </c>
      <c r="D1734" s="533">
        <v>7.58</v>
      </c>
    </row>
    <row r="1735" spans="1:4" ht="9" customHeight="1">
      <c r="A1735" s="535">
        <v>1600896</v>
      </c>
      <c r="B1735" s="534" t="s">
        <v>18433</v>
      </c>
      <c r="C1735" s="535" t="s">
        <v>18140</v>
      </c>
      <c r="D1735" s="533">
        <v>17.82</v>
      </c>
    </row>
    <row r="1736" spans="1:4" ht="9" customHeight="1">
      <c r="A1736" s="535">
        <v>1619003</v>
      </c>
      <c r="B1736" s="534" t="s">
        <v>18434</v>
      </c>
      <c r="C1736" s="535" t="s">
        <v>206</v>
      </c>
      <c r="D1736" s="533">
        <v>61.28</v>
      </c>
    </row>
    <row r="1737" spans="1:4" ht="9" customHeight="1">
      <c r="A1737" s="535">
        <v>1619006</v>
      </c>
      <c r="B1737" s="534" t="s">
        <v>23165</v>
      </c>
      <c r="C1737" s="535" t="s">
        <v>206</v>
      </c>
      <c r="D1737" s="533">
        <v>44.2</v>
      </c>
    </row>
    <row r="1738" spans="1:4" ht="9" customHeight="1">
      <c r="A1738" s="535">
        <v>1600414</v>
      </c>
      <c r="B1738" s="534" t="s">
        <v>18435</v>
      </c>
      <c r="C1738" s="535" t="s">
        <v>18140</v>
      </c>
      <c r="D1738" s="533">
        <v>1.35</v>
      </c>
    </row>
    <row r="1739" spans="1:4" ht="9" customHeight="1">
      <c r="A1739" s="535">
        <v>1608148</v>
      </c>
      <c r="B1739" s="534" t="s">
        <v>18436</v>
      </c>
      <c r="C1739" s="535" t="s">
        <v>16785</v>
      </c>
      <c r="D1739" s="533">
        <v>223.11</v>
      </c>
    </row>
    <row r="1740" spans="1:4" ht="9" customHeight="1">
      <c r="A1740" s="535">
        <v>1608021</v>
      </c>
      <c r="B1740" s="534" t="s">
        <v>18437</v>
      </c>
      <c r="C1740" s="535" t="s">
        <v>16785</v>
      </c>
      <c r="D1740" s="533">
        <v>70.58</v>
      </c>
    </row>
    <row r="1741" spans="1:4" ht="9" customHeight="1">
      <c r="A1741" s="535">
        <v>1608024</v>
      </c>
      <c r="B1741" s="534" t="s">
        <v>18438</v>
      </c>
      <c r="C1741" s="535" t="s">
        <v>16785</v>
      </c>
      <c r="D1741" s="533">
        <v>74.349999999999994</v>
      </c>
    </row>
    <row r="1742" spans="1:4" ht="9" customHeight="1">
      <c r="A1742" s="535">
        <v>1608026</v>
      </c>
      <c r="B1742" s="534" t="s">
        <v>18439</v>
      </c>
      <c r="C1742" s="535" t="s">
        <v>16785</v>
      </c>
      <c r="D1742" s="533">
        <v>84.58</v>
      </c>
    </row>
    <row r="1743" spans="1:4" ht="9" customHeight="1">
      <c r="A1743" s="535">
        <v>1608142</v>
      </c>
      <c r="B1743" s="534" t="s">
        <v>18440</v>
      </c>
      <c r="C1743" s="535" t="s">
        <v>16785</v>
      </c>
      <c r="D1743" s="533">
        <v>96.86</v>
      </c>
    </row>
    <row r="1744" spans="1:4" ht="9" customHeight="1">
      <c r="A1744" s="535">
        <v>1608143</v>
      </c>
      <c r="B1744" s="534" t="s">
        <v>18441</v>
      </c>
      <c r="C1744" s="535" t="s">
        <v>16785</v>
      </c>
      <c r="D1744" s="533">
        <v>100.75</v>
      </c>
    </row>
    <row r="1745" spans="1:4" ht="9" customHeight="1">
      <c r="A1745" s="535">
        <v>1608144</v>
      </c>
      <c r="B1745" s="534" t="s">
        <v>18442</v>
      </c>
      <c r="C1745" s="535" t="s">
        <v>16785</v>
      </c>
      <c r="D1745" s="533">
        <v>109.01</v>
      </c>
    </row>
    <row r="1746" spans="1:4" ht="9" customHeight="1">
      <c r="A1746" s="535">
        <v>1608145</v>
      </c>
      <c r="B1746" s="534" t="s">
        <v>18443</v>
      </c>
      <c r="C1746" s="535" t="s">
        <v>16785</v>
      </c>
      <c r="D1746" s="533">
        <v>115.84</v>
      </c>
    </row>
    <row r="1747" spans="1:4" ht="9" customHeight="1">
      <c r="A1747" s="535">
        <v>1608146</v>
      </c>
      <c r="B1747" s="534" t="s">
        <v>18444</v>
      </c>
      <c r="C1747" s="535" t="s">
        <v>16785</v>
      </c>
      <c r="D1747" s="533">
        <v>134.91999999999999</v>
      </c>
    </row>
    <row r="1748" spans="1:4" ht="9" customHeight="1">
      <c r="A1748" s="535">
        <v>1608147</v>
      </c>
      <c r="B1748" s="534" t="s">
        <v>18445</v>
      </c>
      <c r="C1748" s="535" t="s">
        <v>16785</v>
      </c>
      <c r="D1748" s="533">
        <v>171.03</v>
      </c>
    </row>
    <row r="1749" spans="1:4" ht="9" customHeight="1">
      <c r="A1749" s="535">
        <v>1608019</v>
      </c>
      <c r="B1749" s="534" t="s">
        <v>18446</v>
      </c>
      <c r="C1749" s="535" t="s">
        <v>16785</v>
      </c>
      <c r="D1749" s="533">
        <v>24</v>
      </c>
    </row>
    <row r="1750" spans="1:4" ht="9" customHeight="1">
      <c r="A1750" s="535">
        <v>1608020</v>
      </c>
      <c r="B1750" s="534" t="s">
        <v>18447</v>
      </c>
      <c r="C1750" s="535" t="s">
        <v>16785</v>
      </c>
      <c r="D1750" s="533">
        <v>36.58</v>
      </c>
    </row>
    <row r="1751" spans="1:4" ht="9" customHeight="1">
      <c r="A1751" s="535">
        <v>1608025</v>
      </c>
      <c r="B1751" s="534" t="s">
        <v>18448</v>
      </c>
      <c r="C1751" s="535" t="s">
        <v>16785</v>
      </c>
      <c r="D1751" s="533">
        <v>44.64</v>
      </c>
    </row>
    <row r="1752" spans="1:4" ht="9" customHeight="1">
      <c r="A1752" s="535">
        <v>1600966</v>
      </c>
      <c r="B1752" s="534" t="s">
        <v>18449</v>
      </c>
      <c r="C1752" s="535" t="s">
        <v>16785</v>
      </c>
      <c r="D1752" s="533">
        <v>1.02</v>
      </c>
    </row>
    <row r="1753" spans="1:4" ht="9" customHeight="1">
      <c r="A1753" s="535">
        <v>1600898</v>
      </c>
      <c r="B1753" s="534" t="s">
        <v>18450</v>
      </c>
      <c r="C1753" s="535" t="s">
        <v>18140</v>
      </c>
      <c r="D1753" s="533">
        <v>12.4</v>
      </c>
    </row>
    <row r="1754" spans="1:4" ht="9" customHeight="1">
      <c r="A1754" s="535">
        <v>1600441</v>
      </c>
      <c r="B1754" s="534" t="s">
        <v>18451</v>
      </c>
      <c r="C1754" s="535" t="s">
        <v>18140</v>
      </c>
      <c r="D1754" s="533">
        <v>5.35</v>
      </c>
    </row>
    <row r="1755" spans="1:4" ht="9" customHeight="1">
      <c r="A1755" s="535">
        <v>1600404</v>
      </c>
      <c r="B1755" s="534" t="s">
        <v>18452</v>
      </c>
      <c r="C1755" s="535" t="s">
        <v>16785</v>
      </c>
      <c r="D1755" s="533">
        <v>10.6</v>
      </c>
    </row>
    <row r="1756" spans="1:4" ht="9" customHeight="1">
      <c r="A1756" s="535">
        <v>1600405</v>
      </c>
      <c r="B1756" s="534" t="s">
        <v>18453</v>
      </c>
      <c r="C1756" s="535" t="s">
        <v>16785</v>
      </c>
      <c r="D1756" s="533">
        <v>12.1</v>
      </c>
    </row>
    <row r="1757" spans="1:4" ht="18" customHeight="1">
      <c r="A1757" s="535">
        <v>1716605</v>
      </c>
      <c r="B1757" s="534" t="s">
        <v>18454</v>
      </c>
      <c r="C1757" s="535" t="s">
        <v>206</v>
      </c>
      <c r="D1757" s="533">
        <v>114.42</v>
      </c>
    </row>
    <row r="1758" spans="1:4" ht="18" customHeight="1">
      <c r="A1758" s="535">
        <v>1716610</v>
      </c>
      <c r="B1758" s="534" t="s">
        <v>18455</v>
      </c>
      <c r="C1758" s="535" t="s">
        <v>206</v>
      </c>
      <c r="D1758" s="533">
        <v>118.8</v>
      </c>
    </row>
    <row r="1759" spans="1:4" ht="18" customHeight="1">
      <c r="A1759" s="535">
        <v>1716611</v>
      </c>
      <c r="B1759" s="534" t="s">
        <v>18456</v>
      </c>
      <c r="C1759" s="535" t="s">
        <v>206</v>
      </c>
      <c r="D1759" s="533">
        <v>119.35</v>
      </c>
    </row>
    <row r="1760" spans="1:4" ht="18" customHeight="1">
      <c r="A1760" s="535">
        <v>1716612</v>
      </c>
      <c r="B1760" s="534" t="s">
        <v>18457</v>
      </c>
      <c r="C1760" s="535" t="s">
        <v>206</v>
      </c>
      <c r="D1760" s="533">
        <v>119.9</v>
      </c>
    </row>
    <row r="1761" spans="1:4" ht="18" customHeight="1">
      <c r="A1761" s="535">
        <v>1716613</v>
      </c>
      <c r="B1761" s="534" t="s">
        <v>18458</v>
      </c>
      <c r="C1761" s="535" t="s">
        <v>206</v>
      </c>
      <c r="D1761" s="533">
        <v>120.45</v>
      </c>
    </row>
    <row r="1762" spans="1:4" ht="18" customHeight="1">
      <c r="A1762" s="535">
        <v>1716614</v>
      </c>
      <c r="B1762" s="534" t="s">
        <v>18459</v>
      </c>
      <c r="C1762" s="535" t="s">
        <v>206</v>
      </c>
      <c r="D1762" s="533">
        <v>121.54</v>
      </c>
    </row>
    <row r="1763" spans="1:4" ht="18" customHeight="1">
      <c r="A1763" s="535">
        <v>1716615</v>
      </c>
      <c r="B1763" s="534" t="s">
        <v>18460</v>
      </c>
      <c r="C1763" s="535" t="s">
        <v>206</v>
      </c>
      <c r="D1763" s="533">
        <v>122.64</v>
      </c>
    </row>
    <row r="1764" spans="1:4" ht="18" customHeight="1">
      <c r="A1764" s="535">
        <v>1716616</v>
      </c>
      <c r="B1764" s="534" t="s">
        <v>18461</v>
      </c>
      <c r="C1764" s="535" t="s">
        <v>206</v>
      </c>
      <c r="D1764" s="533">
        <v>124.28</v>
      </c>
    </row>
    <row r="1765" spans="1:4" ht="18" customHeight="1">
      <c r="A1765" s="535">
        <v>1716606</v>
      </c>
      <c r="B1765" s="534" t="s">
        <v>18462</v>
      </c>
      <c r="C1765" s="535" t="s">
        <v>206</v>
      </c>
      <c r="D1765" s="533">
        <v>116.06</v>
      </c>
    </row>
    <row r="1766" spans="1:4" ht="18" customHeight="1">
      <c r="A1766" s="535">
        <v>1716617</v>
      </c>
      <c r="B1766" s="534" t="s">
        <v>18463</v>
      </c>
      <c r="C1766" s="535" t="s">
        <v>206</v>
      </c>
      <c r="D1766" s="533">
        <v>125.38</v>
      </c>
    </row>
    <row r="1767" spans="1:4" ht="18" customHeight="1">
      <c r="A1767" s="535">
        <v>1716607</v>
      </c>
      <c r="B1767" s="534" t="s">
        <v>18464</v>
      </c>
      <c r="C1767" s="535" t="s">
        <v>206</v>
      </c>
      <c r="D1767" s="533">
        <v>116.61</v>
      </c>
    </row>
    <row r="1768" spans="1:4" ht="18" customHeight="1">
      <c r="A1768" s="535">
        <v>1716608</v>
      </c>
      <c r="B1768" s="534" t="s">
        <v>18465</v>
      </c>
      <c r="C1768" s="535" t="s">
        <v>206</v>
      </c>
      <c r="D1768" s="533">
        <v>117.71</v>
      </c>
    </row>
    <row r="1769" spans="1:4" ht="18" customHeight="1">
      <c r="A1769" s="535">
        <v>1716609</v>
      </c>
      <c r="B1769" s="534" t="s">
        <v>18466</v>
      </c>
      <c r="C1769" s="535" t="s">
        <v>206</v>
      </c>
      <c r="D1769" s="533">
        <v>118.25</v>
      </c>
    </row>
    <row r="1770" spans="1:4" ht="18" customHeight="1">
      <c r="A1770" s="535">
        <v>1716604</v>
      </c>
      <c r="B1770" s="534" t="s">
        <v>18467</v>
      </c>
      <c r="C1770" s="535" t="s">
        <v>206</v>
      </c>
      <c r="D1770" s="533">
        <v>65.75</v>
      </c>
    </row>
    <row r="1771" spans="1:4" ht="9" customHeight="1">
      <c r="A1771" s="535">
        <v>1716623</v>
      </c>
      <c r="B1771" s="534" t="s">
        <v>18468</v>
      </c>
      <c r="C1771" s="535" t="s">
        <v>206</v>
      </c>
      <c r="D1771" s="533">
        <v>64.44</v>
      </c>
    </row>
    <row r="1772" spans="1:4" ht="18" customHeight="1">
      <c r="A1772" s="535">
        <v>1716624</v>
      </c>
      <c r="B1772" s="534" t="s">
        <v>18469</v>
      </c>
      <c r="C1772" s="535" t="s">
        <v>206</v>
      </c>
      <c r="D1772" s="533">
        <v>113.11</v>
      </c>
    </row>
    <row r="1773" spans="1:4" ht="18" customHeight="1">
      <c r="A1773" s="535">
        <v>1716629</v>
      </c>
      <c r="B1773" s="534" t="s">
        <v>18470</v>
      </c>
      <c r="C1773" s="535" t="s">
        <v>206</v>
      </c>
      <c r="D1773" s="533">
        <v>117.49</v>
      </c>
    </row>
    <row r="1774" spans="1:4" ht="18" customHeight="1">
      <c r="A1774" s="535">
        <v>1716630</v>
      </c>
      <c r="B1774" s="534" t="s">
        <v>18471</v>
      </c>
      <c r="C1774" s="535" t="s">
        <v>206</v>
      </c>
      <c r="D1774" s="533">
        <v>118.04</v>
      </c>
    </row>
    <row r="1775" spans="1:4" ht="18" customHeight="1">
      <c r="A1775" s="535">
        <v>1716631</v>
      </c>
      <c r="B1775" s="534" t="s">
        <v>18472</v>
      </c>
      <c r="C1775" s="535" t="s">
        <v>206</v>
      </c>
      <c r="D1775" s="533">
        <v>118.59</v>
      </c>
    </row>
    <row r="1776" spans="1:4" ht="18" customHeight="1">
      <c r="A1776" s="535">
        <v>1716632</v>
      </c>
      <c r="B1776" s="534" t="s">
        <v>18473</v>
      </c>
      <c r="C1776" s="535" t="s">
        <v>206</v>
      </c>
      <c r="D1776" s="533">
        <v>119.14</v>
      </c>
    </row>
    <row r="1777" spans="1:4" ht="18" customHeight="1">
      <c r="A1777" s="535">
        <v>1716633</v>
      </c>
      <c r="B1777" s="534" t="s">
        <v>18474</v>
      </c>
      <c r="C1777" s="535" t="s">
        <v>206</v>
      </c>
      <c r="D1777" s="533">
        <v>120.23</v>
      </c>
    </row>
    <row r="1778" spans="1:4" ht="18" customHeight="1">
      <c r="A1778" s="535">
        <v>1716634</v>
      </c>
      <c r="B1778" s="534" t="s">
        <v>18475</v>
      </c>
      <c r="C1778" s="535" t="s">
        <v>206</v>
      </c>
      <c r="D1778" s="533">
        <v>121.33</v>
      </c>
    </row>
    <row r="1779" spans="1:4" ht="18" customHeight="1">
      <c r="A1779" s="535">
        <v>1716635</v>
      </c>
      <c r="B1779" s="534" t="s">
        <v>18476</v>
      </c>
      <c r="C1779" s="535" t="s">
        <v>206</v>
      </c>
      <c r="D1779" s="533">
        <v>122.97</v>
      </c>
    </row>
    <row r="1780" spans="1:4" ht="18" customHeight="1">
      <c r="A1780" s="535">
        <v>1716625</v>
      </c>
      <c r="B1780" s="534" t="s">
        <v>18477</v>
      </c>
      <c r="C1780" s="535" t="s">
        <v>206</v>
      </c>
      <c r="D1780" s="533">
        <v>114.75</v>
      </c>
    </row>
    <row r="1781" spans="1:4" ht="18" customHeight="1">
      <c r="A1781" s="535">
        <v>1716636</v>
      </c>
      <c r="B1781" s="534" t="s">
        <v>18478</v>
      </c>
      <c r="C1781" s="535" t="s">
        <v>206</v>
      </c>
      <c r="D1781" s="533">
        <v>124.07</v>
      </c>
    </row>
    <row r="1782" spans="1:4" ht="18" customHeight="1">
      <c r="A1782" s="535">
        <v>1716626</v>
      </c>
      <c r="B1782" s="534" t="s">
        <v>18479</v>
      </c>
      <c r="C1782" s="535" t="s">
        <v>206</v>
      </c>
      <c r="D1782" s="533">
        <v>115.3</v>
      </c>
    </row>
    <row r="1783" spans="1:4" ht="18" customHeight="1">
      <c r="A1783" s="535">
        <v>1716627</v>
      </c>
      <c r="B1783" s="534" t="s">
        <v>18480</v>
      </c>
      <c r="C1783" s="535" t="s">
        <v>206</v>
      </c>
      <c r="D1783" s="533">
        <v>116.4</v>
      </c>
    </row>
    <row r="1784" spans="1:4" ht="18" customHeight="1">
      <c r="A1784" s="535">
        <v>1716628</v>
      </c>
      <c r="B1784" s="534" t="s">
        <v>18481</v>
      </c>
      <c r="C1784" s="535" t="s">
        <v>206</v>
      </c>
      <c r="D1784" s="533">
        <v>116.94</v>
      </c>
    </row>
    <row r="1785" spans="1:4" ht="9" customHeight="1">
      <c r="A1785" s="535">
        <v>1716640</v>
      </c>
      <c r="B1785" s="534" t="s">
        <v>18482</v>
      </c>
      <c r="C1785" s="535" t="s">
        <v>206</v>
      </c>
      <c r="D1785" s="533">
        <v>42.18</v>
      </c>
    </row>
    <row r="1786" spans="1:4" ht="18" customHeight="1">
      <c r="A1786" s="535">
        <v>1716641</v>
      </c>
      <c r="B1786" s="534" t="s">
        <v>18483</v>
      </c>
      <c r="C1786" s="535" t="s">
        <v>206</v>
      </c>
      <c r="D1786" s="533">
        <v>51.61</v>
      </c>
    </row>
    <row r="1787" spans="1:4" ht="18" customHeight="1">
      <c r="A1787" s="535">
        <v>1716646</v>
      </c>
      <c r="B1787" s="534" t="s">
        <v>18484</v>
      </c>
      <c r="C1787" s="535" t="s">
        <v>206</v>
      </c>
      <c r="D1787" s="533">
        <v>52.21</v>
      </c>
    </row>
    <row r="1788" spans="1:4" ht="18" customHeight="1">
      <c r="A1788" s="535">
        <v>1716647</v>
      </c>
      <c r="B1788" s="534" t="s">
        <v>18485</v>
      </c>
      <c r="C1788" s="535" t="s">
        <v>206</v>
      </c>
      <c r="D1788" s="533">
        <v>52.27</v>
      </c>
    </row>
    <row r="1789" spans="1:4" ht="18" customHeight="1">
      <c r="A1789" s="535">
        <v>1716648</v>
      </c>
      <c r="B1789" s="534" t="s">
        <v>18486</v>
      </c>
      <c r="C1789" s="535" t="s">
        <v>206</v>
      </c>
      <c r="D1789" s="533">
        <v>52.39</v>
      </c>
    </row>
    <row r="1790" spans="1:4" ht="18" customHeight="1">
      <c r="A1790" s="535">
        <v>1716649</v>
      </c>
      <c r="B1790" s="534" t="s">
        <v>18487</v>
      </c>
      <c r="C1790" s="535" t="s">
        <v>206</v>
      </c>
      <c r="D1790" s="533">
        <v>52.45</v>
      </c>
    </row>
    <row r="1791" spans="1:4" ht="18" customHeight="1">
      <c r="A1791" s="535">
        <v>1716650</v>
      </c>
      <c r="B1791" s="534" t="s">
        <v>18488</v>
      </c>
      <c r="C1791" s="535" t="s">
        <v>206</v>
      </c>
      <c r="D1791" s="533">
        <v>52.57</v>
      </c>
    </row>
    <row r="1792" spans="1:4" ht="18" customHeight="1">
      <c r="A1792" s="535">
        <v>1716651</v>
      </c>
      <c r="B1792" s="534" t="s">
        <v>18489</v>
      </c>
      <c r="C1792" s="535" t="s">
        <v>206</v>
      </c>
      <c r="D1792" s="533">
        <v>52.69</v>
      </c>
    </row>
    <row r="1793" spans="1:4" ht="18" customHeight="1">
      <c r="A1793" s="535">
        <v>1716652</v>
      </c>
      <c r="B1793" s="534" t="s">
        <v>18490</v>
      </c>
      <c r="C1793" s="535" t="s">
        <v>206</v>
      </c>
      <c r="D1793" s="533">
        <v>52.93</v>
      </c>
    </row>
    <row r="1794" spans="1:4" ht="18" customHeight="1">
      <c r="A1794" s="535">
        <v>1716642</v>
      </c>
      <c r="B1794" s="534" t="s">
        <v>18491</v>
      </c>
      <c r="C1794" s="535" t="s">
        <v>206</v>
      </c>
      <c r="D1794" s="533">
        <v>51.79</v>
      </c>
    </row>
    <row r="1795" spans="1:4" ht="18" customHeight="1">
      <c r="A1795" s="535">
        <v>1716653</v>
      </c>
      <c r="B1795" s="534" t="s">
        <v>18492</v>
      </c>
      <c r="C1795" s="535" t="s">
        <v>206</v>
      </c>
      <c r="D1795" s="533">
        <v>53.11</v>
      </c>
    </row>
    <row r="1796" spans="1:4" ht="18" customHeight="1">
      <c r="A1796" s="535">
        <v>1716643</v>
      </c>
      <c r="B1796" s="534" t="s">
        <v>18493</v>
      </c>
      <c r="C1796" s="535" t="s">
        <v>206</v>
      </c>
      <c r="D1796" s="533">
        <v>51.91</v>
      </c>
    </row>
    <row r="1797" spans="1:4" ht="18" customHeight="1">
      <c r="A1797" s="535">
        <v>1716644</v>
      </c>
      <c r="B1797" s="534" t="s">
        <v>18494</v>
      </c>
      <c r="C1797" s="535" t="s">
        <v>206</v>
      </c>
      <c r="D1797" s="533">
        <v>52.03</v>
      </c>
    </row>
    <row r="1798" spans="1:4" ht="18" customHeight="1">
      <c r="A1798" s="535">
        <v>1716645</v>
      </c>
      <c r="B1798" s="534" t="s">
        <v>18495</v>
      </c>
      <c r="C1798" s="535" t="s">
        <v>206</v>
      </c>
      <c r="D1798" s="533">
        <v>52.09</v>
      </c>
    </row>
    <row r="1799" spans="1:4" ht="18" customHeight="1">
      <c r="A1799" s="535">
        <v>1716622</v>
      </c>
      <c r="B1799" s="534" t="s">
        <v>18496</v>
      </c>
      <c r="C1799" s="535" t="s">
        <v>206</v>
      </c>
      <c r="D1799" s="533">
        <v>90.77</v>
      </c>
    </row>
    <row r="1800" spans="1:4" ht="18" customHeight="1">
      <c r="A1800" s="535">
        <v>1716603</v>
      </c>
      <c r="B1800" s="534" t="s">
        <v>18497</v>
      </c>
      <c r="C1800" s="535" t="s">
        <v>206</v>
      </c>
      <c r="D1800" s="533">
        <v>90.77</v>
      </c>
    </row>
    <row r="1801" spans="1:4" ht="18" customHeight="1">
      <c r="A1801" s="535">
        <v>1716620</v>
      </c>
      <c r="B1801" s="534" t="s">
        <v>18498</v>
      </c>
      <c r="C1801" s="535" t="s">
        <v>206</v>
      </c>
      <c r="D1801" s="533">
        <v>123.19</v>
      </c>
    </row>
    <row r="1802" spans="1:4" ht="18" customHeight="1">
      <c r="A1802" s="535">
        <v>1716621</v>
      </c>
      <c r="B1802" s="534" t="s">
        <v>18499</v>
      </c>
      <c r="C1802" s="535" t="s">
        <v>206</v>
      </c>
      <c r="D1802" s="533">
        <v>97.29</v>
      </c>
    </row>
    <row r="1803" spans="1:4" ht="18" customHeight="1">
      <c r="A1803" s="535">
        <v>1716619</v>
      </c>
      <c r="B1803" s="534" t="s">
        <v>18500</v>
      </c>
      <c r="C1803" s="535" t="s">
        <v>206</v>
      </c>
      <c r="D1803" s="533">
        <v>200.99</v>
      </c>
    </row>
    <row r="1804" spans="1:4" ht="18" customHeight="1">
      <c r="A1804" s="535">
        <v>1716601</v>
      </c>
      <c r="B1804" s="534" t="s">
        <v>18501</v>
      </c>
      <c r="C1804" s="535" t="s">
        <v>206</v>
      </c>
      <c r="D1804" s="533">
        <v>124.95</v>
      </c>
    </row>
    <row r="1805" spans="1:4" ht="18" customHeight="1">
      <c r="A1805" s="535">
        <v>1716602</v>
      </c>
      <c r="B1805" s="534" t="s">
        <v>18502</v>
      </c>
      <c r="C1805" s="535" t="s">
        <v>206</v>
      </c>
      <c r="D1805" s="533">
        <v>98.46</v>
      </c>
    </row>
    <row r="1806" spans="1:4" ht="18" customHeight="1">
      <c r="A1806" s="535">
        <v>1716600</v>
      </c>
      <c r="B1806" s="534" t="s">
        <v>18503</v>
      </c>
      <c r="C1806" s="535" t="s">
        <v>206</v>
      </c>
      <c r="D1806" s="533">
        <v>204.5</v>
      </c>
    </row>
    <row r="1807" spans="1:4" ht="18" customHeight="1">
      <c r="A1807" s="535">
        <v>1716655</v>
      </c>
      <c r="B1807" s="534" t="s">
        <v>18504</v>
      </c>
      <c r="C1807" s="535" t="s">
        <v>206</v>
      </c>
      <c r="D1807" s="533">
        <v>72.650000000000006</v>
      </c>
    </row>
    <row r="1808" spans="1:4" ht="18" customHeight="1">
      <c r="A1808" s="535">
        <v>1716639</v>
      </c>
      <c r="B1808" s="534" t="s">
        <v>18505</v>
      </c>
      <c r="C1808" s="535" t="s">
        <v>206</v>
      </c>
      <c r="D1808" s="533">
        <v>51.39</v>
      </c>
    </row>
    <row r="1809" spans="1:4" ht="9" customHeight="1">
      <c r="A1809" s="535">
        <v>1801636</v>
      </c>
      <c r="B1809" s="534" t="s">
        <v>18506</v>
      </c>
      <c r="C1809" s="535" t="s">
        <v>18507</v>
      </c>
      <c r="D1809" s="533">
        <v>19.440000000000001</v>
      </c>
    </row>
    <row r="1810" spans="1:4" ht="9" customHeight="1">
      <c r="A1810" s="535">
        <v>1801637</v>
      </c>
      <c r="B1810" s="534" t="s">
        <v>18508</v>
      </c>
      <c r="C1810" s="535" t="s">
        <v>18507</v>
      </c>
      <c r="D1810" s="533">
        <v>25.92</v>
      </c>
    </row>
    <row r="1811" spans="1:4" ht="9" customHeight="1">
      <c r="A1811" s="535">
        <v>1817720</v>
      </c>
      <c r="B1811" s="534" t="s">
        <v>18509</v>
      </c>
      <c r="C1811" s="535" t="s">
        <v>18507</v>
      </c>
      <c r="D1811" s="533">
        <v>98.25</v>
      </c>
    </row>
    <row r="1812" spans="1:4" ht="9" customHeight="1">
      <c r="A1812" s="535">
        <v>1817723</v>
      </c>
      <c r="B1812" s="534" t="s">
        <v>18510</v>
      </c>
      <c r="C1812" s="535" t="s">
        <v>18507</v>
      </c>
      <c r="D1812" s="533">
        <v>47.34</v>
      </c>
    </row>
    <row r="1813" spans="1:4" ht="9" customHeight="1">
      <c r="A1813" s="535">
        <v>1817721</v>
      </c>
      <c r="B1813" s="534" t="s">
        <v>18511</v>
      </c>
      <c r="C1813" s="535" t="s">
        <v>18507</v>
      </c>
      <c r="D1813" s="533">
        <v>142.02000000000001</v>
      </c>
    </row>
    <row r="1814" spans="1:4" ht="9" customHeight="1">
      <c r="A1814" s="535">
        <v>1817722</v>
      </c>
      <c r="B1814" s="534" t="s">
        <v>18512</v>
      </c>
      <c r="C1814" s="535" t="s">
        <v>18507</v>
      </c>
      <c r="D1814" s="533">
        <v>71.010000000000005</v>
      </c>
    </row>
    <row r="1815" spans="1:4" ht="18" customHeight="1">
      <c r="A1815" s="535">
        <v>1917483</v>
      </c>
      <c r="B1815" s="534" t="s">
        <v>18513</v>
      </c>
      <c r="C1815" s="535" t="s">
        <v>206</v>
      </c>
      <c r="D1815" s="533">
        <v>4.9800000000000004</v>
      </c>
    </row>
    <row r="1816" spans="1:4" ht="18" customHeight="1">
      <c r="A1816" s="535">
        <v>1917484</v>
      </c>
      <c r="B1816" s="534" t="s">
        <v>18514</v>
      </c>
      <c r="C1816" s="535" t="s">
        <v>206</v>
      </c>
      <c r="D1816" s="533">
        <v>5.17</v>
      </c>
    </row>
    <row r="1817" spans="1:4" ht="18" customHeight="1">
      <c r="A1817" s="535">
        <v>1917485</v>
      </c>
      <c r="B1817" s="534" t="s">
        <v>18515</v>
      </c>
      <c r="C1817" s="535" t="s">
        <v>206</v>
      </c>
      <c r="D1817" s="533">
        <v>5.73</v>
      </c>
    </row>
    <row r="1818" spans="1:4" ht="18" customHeight="1">
      <c r="A1818" s="535">
        <v>1917486</v>
      </c>
      <c r="B1818" s="534" t="s">
        <v>18516</v>
      </c>
      <c r="C1818" s="535" t="s">
        <v>206</v>
      </c>
      <c r="D1818" s="533">
        <v>5.96</v>
      </c>
    </row>
    <row r="1819" spans="1:4" ht="18" customHeight="1">
      <c r="A1819" s="535">
        <v>1917487</v>
      </c>
      <c r="B1819" s="534" t="s">
        <v>18517</v>
      </c>
      <c r="C1819" s="535" t="s">
        <v>206</v>
      </c>
      <c r="D1819" s="533">
        <v>6.27</v>
      </c>
    </row>
    <row r="1820" spans="1:4" ht="18" customHeight="1">
      <c r="A1820" s="535">
        <v>1917528</v>
      </c>
      <c r="B1820" s="534" t="s">
        <v>18518</v>
      </c>
      <c r="C1820" s="535" t="s">
        <v>206</v>
      </c>
      <c r="D1820" s="533">
        <v>32.64</v>
      </c>
    </row>
    <row r="1821" spans="1:4" ht="18" customHeight="1">
      <c r="A1821" s="535">
        <v>1917529</v>
      </c>
      <c r="B1821" s="534" t="s">
        <v>18519</v>
      </c>
      <c r="C1821" s="535" t="s">
        <v>206</v>
      </c>
      <c r="D1821" s="533">
        <v>33.729999999999997</v>
      </c>
    </row>
    <row r="1822" spans="1:4" ht="18" customHeight="1">
      <c r="A1822" s="535">
        <v>1917530</v>
      </c>
      <c r="B1822" s="534" t="s">
        <v>18520</v>
      </c>
      <c r="C1822" s="535" t="s">
        <v>206</v>
      </c>
      <c r="D1822" s="533">
        <v>35.49</v>
      </c>
    </row>
    <row r="1823" spans="1:4" ht="18" customHeight="1">
      <c r="A1823" s="535">
        <v>1917531</v>
      </c>
      <c r="B1823" s="534" t="s">
        <v>18521</v>
      </c>
      <c r="C1823" s="535" t="s">
        <v>206</v>
      </c>
      <c r="D1823" s="533">
        <v>37.340000000000003</v>
      </c>
    </row>
    <row r="1824" spans="1:4" ht="18" customHeight="1">
      <c r="A1824" s="535">
        <v>1917532</v>
      </c>
      <c r="B1824" s="534" t="s">
        <v>18522</v>
      </c>
      <c r="C1824" s="535" t="s">
        <v>206</v>
      </c>
      <c r="D1824" s="533">
        <v>39.43</v>
      </c>
    </row>
    <row r="1825" spans="1:4" ht="18" customHeight="1">
      <c r="A1825" s="535">
        <v>1917533</v>
      </c>
      <c r="B1825" s="534" t="s">
        <v>18523</v>
      </c>
      <c r="C1825" s="535" t="s">
        <v>206</v>
      </c>
      <c r="D1825" s="533">
        <v>40.549999999999997</v>
      </c>
    </row>
    <row r="1826" spans="1:4" ht="18" customHeight="1">
      <c r="A1826" s="535">
        <v>1917534</v>
      </c>
      <c r="B1826" s="534" t="s">
        <v>18524</v>
      </c>
      <c r="C1826" s="535" t="s">
        <v>206</v>
      </c>
      <c r="D1826" s="533">
        <v>41.71</v>
      </c>
    </row>
    <row r="1827" spans="1:4" ht="18" customHeight="1">
      <c r="A1827" s="535">
        <v>1917535</v>
      </c>
      <c r="B1827" s="534" t="s">
        <v>18525</v>
      </c>
      <c r="C1827" s="535" t="s">
        <v>206</v>
      </c>
      <c r="D1827" s="533">
        <v>43.28</v>
      </c>
    </row>
    <row r="1828" spans="1:4" ht="18" customHeight="1">
      <c r="A1828" s="535">
        <v>1917536</v>
      </c>
      <c r="B1828" s="534" t="s">
        <v>18526</v>
      </c>
      <c r="C1828" s="535" t="s">
        <v>206</v>
      </c>
      <c r="D1828" s="533">
        <v>44.59</v>
      </c>
    </row>
    <row r="1829" spans="1:4" ht="18" customHeight="1">
      <c r="A1829" s="535">
        <v>1917537</v>
      </c>
      <c r="B1829" s="534" t="s">
        <v>18527</v>
      </c>
      <c r="C1829" s="535" t="s">
        <v>206</v>
      </c>
      <c r="D1829" s="533">
        <v>45.96</v>
      </c>
    </row>
    <row r="1830" spans="1:4" ht="18" customHeight="1">
      <c r="A1830" s="535">
        <v>1917488</v>
      </c>
      <c r="B1830" s="534" t="s">
        <v>18528</v>
      </c>
      <c r="C1830" s="535" t="s">
        <v>206</v>
      </c>
      <c r="D1830" s="533">
        <v>6.51</v>
      </c>
    </row>
    <row r="1831" spans="1:4" ht="18" customHeight="1">
      <c r="A1831" s="535">
        <v>1917489</v>
      </c>
      <c r="B1831" s="534" t="s">
        <v>18529</v>
      </c>
      <c r="C1831" s="535" t="s">
        <v>206</v>
      </c>
      <c r="D1831" s="533">
        <v>6.81</v>
      </c>
    </row>
    <row r="1832" spans="1:4" ht="18" customHeight="1">
      <c r="A1832" s="535">
        <v>1917490</v>
      </c>
      <c r="B1832" s="534" t="s">
        <v>18530</v>
      </c>
      <c r="C1832" s="535" t="s">
        <v>206</v>
      </c>
      <c r="D1832" s="533">
        <v>7.32</v>
      </c>
    </row>
    <row r="1833" spans="1:4" ht="18" customHeight="1">
      <c r="A1833" s="535">
        <v>1917491</v>
      </c>
      <c r="B1833" s="534" t="s">
        <v>18531</v>
      </c>
      <c r="C1833" s="535" t="s">
        <v>206</v>
      </c>
      <c r="D1833" s="533">
        <v>7.65</v>
      </c>
    </row>
    <row r="1834" spans="1:4" ht="18" customHeight="1">
      <c r="A1834" s="535">
        <v>1917492</v>
      </c>
      <c r="B1834" s="534" t="s">
        <v>18532</v>
      </c>
      <c r="C1834" s="535" t="s">
        <v>206</v>
      </c>
      <c r="D1834" s="533">
        <v>7.91</v>
      </c>
    </row>
    <row r="1835" spans="1:4" ht="18" customHeight="1">
      <c r="A1835" s="535">
        <v>1917493</v>
      </c>
      <c r="B1835" s="534" t="s">
        <v>18533</v>
      </c>
      <c r="C1835" s="535" t="s">
        <v>206</v>
      </c>
      <c r="D1835" s="533">
        <v>8.26</v>
      </c>
    </row>
    <row r="1836" spans="1:4" ht="18" customHeight="1">
      <c r="A1836" s="535">
        <v>1917494</v>
      </c>
      <c r="B1836" s="534" t="s">
        <v>18534</v>
      </c>
      <c r="C1836" s="535" t="s">
        <v>206</v>
      </c>
      <c r="D1836" s="533">
        <v>8.6199999999999992</v>
      </c>
    </row>
    <row r="1837" spans="1:4" ht="18" customHeight="1">
      <c r="A1837" s="535">
        <v>1917495</v>
      </c>
      <c r="B1837" s="534" t="s">
        <v>18535</v>
      </c>
      <c r="C1837" s="535" t="s">
        <v>206</v>
      </c>
      <c r="D1837" s="533">
        <v>9.1999999999999993</v>
      </c>
    </row>
    <row r="1838" spans="1:4" ht="18" customHeight="1">
      <c r="A1838" s="535">
        <v>1917496</v>
      </c>
      <c r="B1838" s="534" t="s">
        <v>18536</v>
      </c>
      <c r="C1838" s="535" t="s">
        <v>206</v>
      </c>
      <c r="D1838" s="533">
        <v>9.5299999999999994</v>
      </c>
    </row>
    <row r="1839" spans="1:4" ht="18" customHeight="1">
      <c r="A1839" s="535">
        <v>1917497</v>
      </c>
      <c r="B1839" s="534" t="s">
        <v>18537</v>
      </c>
      <c r="C1839" s="535" t="s">
        <v>206</v>
      </c>
      <c r="D1839" s="533">
        <v>9.8699999999999992</v>
      </c>
    </row>
    <row r="1840" spans="1:4" ht="18" customHeight="1">
      <c r="A1840" s="535">
        <v>1917498</v>
      </c>
      <c r="B1840" s="534" t="s">
        <v>18538</v>
      </c>
      <c r="C1840" s="535" t="s">
        <v>206</v>
      </c>
      <c r="D1840" s="533">
        <v>10.220000000000001</v>
      </c>
    </row>
    <row r="1841" spans="1:4" ht="18" customHeight="1">
      <c r="A1841" s="535">
        <v>1917499</v>
      </c>
      <c r="B1841" s="534" t="s">
        <v>18539</v>
      </c>
      <c r="C1841" s="535" t="s">
        <v>206</v>
      </c>
      <c r="D1841" s="533">
        <v>10.5</v>
      </c>
    </row>
    <row r="1842" spans="1:4" ht="18" customHeight="1">
      <c r="A1842" s="535">
        <v>1917500</v>
      </c>
      <c r="B1842" s="534" t="s">
        <v>18540</v>
      </c>
      <c r="C1842" s="535" t="s">
        <v>206</v>
      </c>
      <c r="D1842" s="533">
        <v>11.14</v>
      </c>
    </row>
    <row r="1843" spans="1:4" ht="18" customHeight="1">
      <c r="A1843" s="535">
        <v>1917501</v>
      </c>
      <c r="B1843" s="534" t="s">
        <v>18541</v>
      </c>
      <c r="C1843" s="535" t="s">
        <v>206</v>
      </c>
      <c r="D1843" s="533">
        <v>11.5</v>
      </c>
    </row>
    <row r="1844" spans="1:4" ht="18" customHeight="1">
      <c r="A1844" s="535">
        <v>1917502</v>
      </c>
      <c r="B1844" s="534" t="s">
        <v>18542</v>
      </c>
      <c r="C1844" s="535" t="s">
        <v>206</v>
      </c>
      <c r="D1844" s="533">
        <v>11.86</v>
      </c>
    </row>
    <row r="1845" spans="1:4" ht="18" customHeight="1">
      <c r="A1845" s="535">
        <v>1917503</v>
      </c>
      <c r="B1845" s="534" t="s">
        <v>18543</v>
      </c>
      <c r="C1845" s="535" t="s">
        <v>206</v>
      </c>
      <c r="D1845" s="533">
        <v>12.23</v>
      </c>
    </row>
    <row r="1846" spans="1:4" ht="18" customHeight="1">
      <c r="A1846" s="535">
        <v>1917504</v>
      </c>
      <c r="B1846" s="534" t="s">
        <v>18544</v>
      </c>
      <c r="C1846" s="535" t="s">
        <v>206</v>
      </c>
      <c r="D1846" s="533">
        <v>12.6</v>
      </c>
    </row>
    <row r="1847" spans="1:4" ht="18" customHeight="1">
      <c r="A1847" s="535">
        <v>1917505</v>
      </c>
      <c r="B1847" s="534" t="s">
        <v>18545</v>
      </c>
      <c r="C1847" s="535" t="s">
        <v>206</v>
      </c>
      <c r="D1847" s="533">
        <v>13.27</v>
      </c>
    </row>
    <row r="1848" spans="1:4" ht="18" customHeight="1">
      <c r="A1848" s="535">
        <v>1917506</v>
      </c>
      <c r="B1848" s="534" t="s">
        <v>18546</v>
      </c>
      <c r="C1848" s="535" t="s">
        <v>206</v>
      </c>
      <c r="D1848" s="533">
        <v>13.64</v>
      </c>
    </row>
    <row r="1849" spans="1:4" ht="18" customHeight="1">
      <c r="A1849" s="535">
        <v>1917507</v>
      </c>
      <c r="B1849" s="534" t="s">
        <v>18547</v>
      </c>
      <c r="C1849" s="535" t="s">
        <v>206</v>
      </c>
      <c r="D1849" s="533">
        <v>14.02</v>
      </c>
    </row>
    <row r="1850" spans="1:4" ht="18" customHeight="1">
      <c r="A1850" s="535">
        <v>1917480</v>
      </c>
      <c r="B1850" s="534" t="s">
        <v>18548</v>
      </c>
      <c r="C1850" s="535" t="s">
        <v>206</v>
      </c>
      <c r="D1850" s="533">
        <v>4.34</v>
      </c>
    </row>
    <row r="1851" spans="1:4" ht="18" customHeight="1">
      <c r="A1851" s="535">
        <v>1917508</v>
      </c>
      <c r="B1851" s="534" t="s">
        <v>18549</v>
      </c>
      <c r="C1851" s="535" t="s">
        <v>206</v>
      </c>
      <c r="D1851" s="533">
        <v>14.41</v>
      </c>
    </row>
    <row r="1852" spans="1:4" ht="18" customHeight="1">
      <c r="A1852" s="535">
        <v>1917509</v>
      </c>
      <c r="B1852" s="534" t="s">
        <v>18550</v>
      </c>
      <c r="C1852" s="535" t="s">
        <v>206</v>
      </c>
      <c r="D1852" s="533">
        <v>14.89</v>
      </c>
    </row>
    <row r="1853" spans="1:4" ht="18" customHeight="1">
      <c r="A1853" s="535">
        <v>1917510</v>
      </c>
      <c r="B1853" s="534" t="s">
        <v>18551</v>
      </c>
      <c r="C1853" s="535" t="s">
        <v>206</v>
      </c>
      <c r="D1853" s="533">
        <v>15.59</v>
      </c>
    </row>
    <row r="1854" spans="1:4" ht="18" customHeight="1">
      <c r="A1854" s="535">
        <v>1917511</v>
      </c>
      <c r="B1854" s="534" t="s">
        <v>18552</v>
      </c>
      <c r="C1854" s="535" t="s">
        <v>206</v>
      </c>
      <c r="D1854" s="533">
        <v>16.010000000000002</v>
      </c>
    </row>
    <row r="1855" spans="1:4" ht="18" customHeight="1">
      <c r="A1855" s="535">
        <v>1917512</v>
      </c>
      <c r="B1855" s="534" t="s">
        <v>18553</v>
      </c>
      <c r="C1855" s="535" t="s">
        <v>206</v>
      </c>
      <c r="D1855" s="533">
        <v>16.53</v>
      </c>
    </row>
    <row r="1856" spans="1:4" ht="18" customHeight="1">
      <c r="A1856" s="535">
        <v>1917513</v>
      </c>
      <c r="B1856" s="534" t="s">
        <v>18554</v>
      </c>
      <c r="C1856" s="535" t="s">
        <v>206</v>
      </c>
      <c r="D1856" s="533">
        <v>17</v>
      </c>
    </row>
    <row r="1857" spans="1:4" ht="18" customHeight="1">
      <c r="A1857" s="535">
        <v>1917514</v>
      </c>
      <c r="B1857" s="534" t="s">
        <v>18555</v>
      </c>
      <c r="C1857" s="535" t="s">
        <v>206</v>
      </c>
      <c r="D1857" s="533">
        <v>17.57</v>
      </c>
    </row>
    <row r="1858" spans="1:4" ht="18" customHeight="1">
      <c r="A1858" s="535">
        <v>1917515</v>
      </c>
      <c r="B1858" s="534" t="s">
        <v>18556</v>
      </c>
      <c r="C1858" s="535" t="s">
        <v>206</v>
      </c>
      <c r="D1858" s="533">
        <v>18.45</v>
      </c>
    </row>
    <row r="1859" spans="1:4" ht="18" customHeight="1">
      <c r="A1859" s="535">
        <v>1917516</v>
      </c>
      <c r="B1859" s="534" t="s">
        <v>18557</v>
      </c>
      <c r="C1859" s="535" t="s">
        <v>206</v>
      </c>
      <c r="D1859" s="533">
        <v>19.07</v>
      </c>
    </row>
    <row r="1860" spans="1:4" ht="18" customHeight="1">
      <c r="A1860" s="535">
        <v>1917517</v>
      </c>
      <c r="B1860" s="534" t="s">
        <v>18558</v>
      </c>
      <c r="C1860" s="535" t="s">
        <v>206</v>
      </c>
      <c r="D1860" s="533">
        <v>19.920000000000002</v>
      </c>
    </row>
    <row r="1861" spans="1:4" ht="18" customHeight="1">
      <c r="A1861" s="535">
        <v>1917481</v>
      </c>
      <c r="B1861" s="534" t="s">
        <v>18559</v>
      </c>
      <c r="C1861" s="535" t="s">
        <v>206</v>
      </c>
      <c r="D1861" s="533">
        <v>4.53</v>
      </c>
    </row>
    <row r="1862" spans="1:4" ht="18" customHeight="1">
      <c r="A1862" s="535">
        <v>1917518</v>
      </c>
      <c r="B1862" s="534" t="s">
        <v>18560</v>
      </c>
      <c r="C1862" s="535" t="s">
        <v>206</v>
      </c>
      <c r="D1862" s="533">
        <v>20.74</v>
      </c>
    </row>
    <row r="1863" spans="1:4" ht="18" customHeight="1">
      <c r="A1863" s="535">
        <v>1917519</v>
      </c>
      <c r="B1863" s="534" t="s">
        <v>18561</v>
      </c>
      <c r="C1863" s="535" t="s">
        <v>206</v>
      </c>
      <c r="D1863" s="533">
        <v>21.79</v>
      </c>
    </row>
    <row r="1864" spans="1:4" ht="18" customHeight="1">
      <c r="A1864" s="535">
        <v>1917520</v>
      </c>
      <c r="B1864" s="534" t="s">
        <v>18562</v>
      </c>
      <c r="C1864" s="535" t="s">
        <v>206</v>
      </c>
      <c r="D1864" s="533">
        <v>23.01</v>
      </c>
    </row>
    <row r="1865" spans="1:4" ht="18" customHeight="1">
      <c r="A1865" s="535">
        <v>1917521</v>
      </c>
      <c r="B1865" s="534" t="s">
        <v>18563</v>
      </c>
      <c r="C1865" s="535" t="s">
        <v>206</v>
      </c>
      <c r="D1865" s="533">
        <v>24</v>
      </c>
    </row>
    <row r="1866" spans="1:4" ht="18" customHeight="1">
      <c r="A1866" s="535">
        <v>1917522</v>
      </c>
      <c r="B1866" s="534" t="s">
        <v>18564</v>
      </c>
      <c r="C1866" s="535" t="s">
        <v>206</v>
      </c>
      <c r="D1866" s="533">
        <v>25.11</v>
      </c>
    </row>
    <row r="1867" spans="1:4" ht="18" customHeight="1">
      <c r="A1867" s="535">
        <v>1917523</v>
      </c>
      <c r="B1867" s="534" t="s">
        <v>18565</v>
      </c>
      <c r="C1867" s="535" t="s">
        <v>206</v>
      </c>
      <c r="D1867" s="533">
        <v>26.24</v>
      </c>
    </row>
    <row r="1868" spans="1:4" ht="18" customHeight="1">
      <c r="A1868" s="535">
        <v>1917524</v>
      </c>
      <c r="B1868" s="534" t="s">
        <v>18566</v>
      </c>
      <c r="C1868" s="535" t="s">
        <v>206</v>
      </c>
      <c r="D1868" s="533">
        <v>27.44</v>
      </c>
    </row>
    <row r="1869" spans="1:4" ht="18" customHeight="1">
      <c r="A1869" s="535">
        <v>1917525</v>
      </c>
      <c r="B1869" s="534" t="s">
        <v>18567</v>
      </c>
      <c r="C1869" s="535" t="s">
        <v>206</v>
      </c>
      <c r="D1869" s="533">
        <v>28.93</v>
      </c>
    </row>
    <row r="1870" spans="1:4" ht="18" customHeight="1">
      <c r="A1870" s="535">
        <v>1917526</v>
      </c>
      <c r="B1870" s="534" t="s">
        <v>18568</v>
      </c>
      <c r="C1870" s="535" t="s">
        <v>206</v>
      </c>
      <c r="D1870" s="533">
        <v>30.05</v>
      </c>
    </row>
    <row r="1871" spans="1:4" ht="18" customHeight="1">
      <c r="A1871" s="535">
        <v>1917527</v>
      </c>
      <c r="B1871" s="534" t="s">
        <v>18569</v>
      </c>
      <c r="C1871" s="535" t="s">
        <v>206</v>
      </c>
      <c r="D1871" s="533">
        <v>31.16</v>
      </c>
    </row>
    <row r="1872" spans="1:4" ht="18" customHeight="1">
      <c r="A1872" s="535">
        <v>1917482</v>
      </c>
      <c r="B1872" s="534" t="s">
        <v>18570</v>
      </c>
      <c r="C1872" s="535" t="s">
        <v>206</v>
      </c>
      <c r="D1872" s="533">
        <v>4.71</v>
      </c>
    </row>
    <row r="1873" spans="1:4" ht="18" customHeight="1">
      <c r="A1873" s="535">
        <v>1917737</v>
      </c>
      <c r="B1873" s="534" t="s">
        <v>18571</v>
      </c>
      <c r="C1873" s="535" t="s">
        <v>206</v>
      </c>
      <c r="D1873" s="533">
        <v>4.3099999999999996</v>
      </c>
    </row>
    <row r="1874" spans="1:4" ht="18" customHeight="1">
      <c r="A1874" s="535">
        <v>1917220</v>
      </c>
      <c r="B1874" s="534" t="s">
        <v>18572</v>
      </c>
      <c r="C1874" s="535" t="s">
        <v>206</v>
      </c>
      <c r="D1874" s="533">
        <v>7.02</v>
      </c>
    </row>
    <row r="1875" spans="1:4" ht="18" customHeight="1">
      <c r="A1875" s="535">
        <v>1917221</v>
      </c>
      <c r="B1875" s="534" t="s">
        <v>18573</v>
      </c>
      <c r="C1875" s="535" t="s">
        <v>206</v>
      </c>
      <c r="D1875" s="533">
        <v>7.52</v>
      </c>
    </row>
    <row r="1876" spans="1:4" ht="18" customHeight="1">
      <c r="A1876" s="535">
        <v>1917222</v>
      </c>
      <c r="B1876" s="534" t="s">
        <v>18574</v>
      </c>
      <c r="C1876" s="535" t="s">
        <v>206</v>
      </c>
      <c r="D1876" s="533">
        <v>8.1300000000000008</v>
      </c>
    </row>
    <row r="1877" spans="1:4" ht="18" customHeight="1">
      <c r="A1877" s="535">
        <v>1917223</v>
      </c>
      <c r="B1877" s="534" t="s">
        <v>18575</v>
      </c>
      <c r="C1877" s="535" t="s">
        <v>206</v>
      </c>
      <c r="D1877" s="533">
        <v>8.51</v>
      </c>
    </row>
    <row r="1878" spans="1:4" ht="18" customHeight="1">
      <c r="A1878" s="535">
        <v>1917224</v>
      </c>
      <c r="B1878" s="534" t="s">
        <v>18576</v>
      </c>
      <c r="C1878" s="535" t="s">
        <v>206</v>
      </c>
      <c r="D1878" s="533">
        <v>8.91</v>
      </c>
    </row>
    <row r="1879" spans="1:4" ht="18" customHeight="1">
      <c r="A1879" s="535">
        <v>1917225</v>
      </c>
      <c r="B1879" s="534" t="s">
        <v>18577</v>
      </c>
      <c r="C1879" s="535" t="s">
        <v>206</v>
      </c>
      <c r="D1879" s="533">
        <v>9.3800000000000008</v>
      </c>
    </row>
    <row r="1880" spans="1:4" ht="18" customHeight="1">
      <c r="A1880" s="535">
        <v>1917226</v>
      </c>
      <c r="B1880" s="534" t="s">
        <v>18578</v>
      </c>
      <c r="C1880" s="535" t="s">
        <v>206</v>
      </c>
      <c r="D1880" s="533">
        <v>9.83</v>
      </c>
    </row>
    <row r="1881" spans="1:4" ht="18" customHeight="1">
      <c r="A1881" s="535">
        <v>1917227</v>
      </c>
      <c r="B1881" s="534" t="s">
        <v>18579</v>
      </c>
      <c r="C1881" s="535" t="s">
        <v>206</v>
      </c>
      <c r="D1881" s="533">
        <v>10.47</v>
      </c>
    </row>
    <row r="1882" spans="1:4" ht="18" customHeight="1">
      <c r="A1882" s="535">
        <v>1917228</v>
      </c>
      <c r="B1882" s="534" t="s">
        <v>18580</v>
      </c>
      <c r="C1882" s="535" t="s">
        <v>206</v>
      </c>
      <c r="D1882" s="533">
        <v>11.01</v>
      </c>
    </row>
    <row r="1883" spans="1:4" ht="18" customHeight="1">
      <c r="A1883" s="535">
        <v>1917229</v>
      </c>
      <c r="B1883" s="534" t="s">
        <v>18581</v>
      </c>
      <c r="C1883" s="535" t="s">
        <v>206</v>
      </c>
      <c r="D1883" s="533">
        <v>11.47</v>
      </c>
    </row>
    <row r="1884" spans="1:4" ht="18" customHeight="1">
      <c r="A1884" s="535">
        <v>1917230</v>
      </c>
      <c r="B1884" s="534" t="s">
        <v>18582</v>
      </c>
      <c r="C1884" s="535" t="s">
        <v>206</v>
      </c>
      <c r="D1884" s="533">
        <v>12</v>
      </c>
    </row>
    <row r="1885" spans="1:4" ht="18" customHeight="1">
      <c r="A1885" s="535">
        <v>1917231</v>
      </c>
      <c r="B1885" s="534" t="s">
        <v>18583</v>
      </c>
      <c r="C1885" s="535" t="s">
        <v>206</v>
      </c>
      <c r="D1885" s="533">
        <v>12.55</v>
      </c>
    </row>
    <row r="1886" spans="1:4" ht="18" customHeight="1">
      <c r="A1886" s="535">
        <v>1917232</v>
      </c>
      <c r="B1886" s="534" t="s">
        <v>18584</v>
      </c>
      <c r="C1886" s="535" t="s">
        <v>206</v>
      </c>
      <c r="D1886" s="533">
        <v>13.3</v>
      </c>
    </row>
    <row r="1887" spans="1:4" ht="18" customHeight="1">
      <c r="A1887" s="535">
        <v>1917233</v>
      </c>
      <c r="B1887" s="534" t="s">
        <v>18585</v>
      </c>
      <c r="C1887" s="535" t="s">
        <v>206</v>
      </c>
      <c r="D1887" s="533">
        <v>13.87</v>
      </c>
    </row>
    <row r="1888" spans="1:4" ht="18" customHeight="1">
      <c r="A1888" s="535">
        <v>1917234</v>
      </c>
      <c r="B1888" s="534" t="s">
        <v>18586</v>
      </c>
      <c r="C1888" s="535" t="s">
        <v>206</v>
      </c>
      <c r="D1888" s="533">
        <v>14.56</v>
      </c>
    </row>
    <row r="1889" spans="1:4" ht="18" customHeight="1">
      <c r="A1889" s="535">
        <v>1917217</v>
      </c>
      <c r="B1889" s="534" t="s">
        <v>18587</v>
      </c>
      <c r="C1889" s="535" t="s">
        <v>206</v>
      </c>
      <c r="D1889" s="533">
        <v>5.72</v>
      </c>
    </row>
    <row r="1890" spans="1:4" ht="18" customHeight="1">
      <c r="A1890" s="535">
        <v>1917218</v>
      </c>
      <c r="B1890" s="534" t="s">
        <v>18588</v>
      </c>
      <c r="C1890" s="535" t="s">
        <v>206</v>
      </c>
      <c r="D1890" s="533">
        <v>5.97</v>
      </c>
    </row>
    <row r="1891" spans="1:4" ht="18" customHeight="1">
      <c r="A1891" s="535">
        <v>1917219</v>
      </c>
      <c r="B1891" s="534" t="s">
        <v>18589</v>
      </c>
      <c r="C1891" s="535" t="s">
        <v>206</v>
      </c>
      <c r="D1891" s="533">
        <v>6.44</v>
      </c>
    </row>
    <row r="1892" spans="1:4" ht="18" customHeight="1">
      <c r="A1892" s="535">
        <v>1917724</v>
      </c>
      <c r="B1892" s="534" t="s">
        <v>18590</v>
      </c>
      <c r="C1892" s="535" t="s">
        <v>206</v>
      </c>
      <c r="D1892" s="533">
        <v>5.59</v>
      </c>
    </row>
    <row r="1893" spans="1:4" ht="18" customHeight="1">
      <c r="A1893" s="535">
        <v>1917274</v>
      </c>
      <c r="B1893" s="534" t="s">
        <v>18591</v>
      </c>
      <c r="C1893" s="535" t="s">
        <v>206</v>
      </c>
      <c r="D1893" s="533">
        <v>5.23</v>
      </c>
    </row>
    <row r="1894" spans="1:4" ht="18" customHeight="1">
      <c r="A1894" s="535">
        <v>1917275</v>
      </c>
      <c r="B1894" s="534" t="s">
        <v>18592</v>
      </c>
      <c r="C1894" s="535" t="s">
        <v>206</v>
      </c>
      <c r="D1894" s="533">
        <v>5.56</v>
      </c>
    </row>
    <row r="1895" spans="1:4" ht="18" customHeight="1">
      <c r="A1895" s="535">
        <v>1917276</v>
      </c>
      <c r="B1895" s="534" t="s">
        <v>18593</v>
      </c>
      <c r="C1895" s="535" t="s">
        <v>206</v>
      </c>
      <c r="D1895" s="533">
        <v>6.13</v>
      </c>
    </row>
    <row r="1896" spans="1:4" ht="18" customHeight="1">
      <c r="A1896" s="535">
        <v>1917277</v>
      </c>
      <c r="B1896" s="534" t="s">
        <v>18594</v>
      </c>
      <c r="C1896" s="535" t="s">
        <v>206</v>
      </c>
      <c r="D1896" s="533">
        <v>6.55</v>
      </c>
    </row>
    <row r="1897" spans="1:4" ht="18" customHeight="1">
      <c r="A1897" s="535">
        <v>1917278</v>
      </c>
      <c r="B1897" s="534" t="s">
        <v>18595</v>
      </c>
      <c r="C1897" s="535" t="s">
        <v>206</v>
      </c>
      <c r="D1897" s="533">
        <v>6.78</v>
      </c>
    </row>
    <row r="1898" spans="1:4" ht="18" customHeight="1">
      <c r="A1898" s="535">
        <v>1917279</v>
      </c>
      <c r="B1898" s="534" t="s">
        <v>18596</v>
      </c>
      <c r="C1898" s="535" t="s">
        <v>206</v>
      </c>
      <c r="D1898" s="533">
        <v>7.21</v>
      </c>
    </row>
    <row r="1899" spans="1:4" ht="18" customHeight="1">
      <c r="A1899" s="535">
        <v>1917280</v>
      </c>
      <c r="B1899" s="534" t="s">
        <v>18597</v>
      </c>
      <c r="C1899" s="535" t="s">
        <v>206</v>
      </c>
      <c r="D1899" s="533">
        <v>7.63</v>
      </c>
    </row>
    <row r="1900" spans="1:4" ht="18" customHeight="1">
      <c r="A1900" s="535">
        <v>1917281</v>
      </c>
      <c r="B1900" s="534" t="s">
        <v>18598</v>
      </c>
      <c r="C1900" s="535" t="s">
        <v>206</v>
      </c>
      <c r="D1900" s="533">
        <v>8.2200000000000006</v>
      </c>
    </row>
    <row r="1901" spans="1:4" ht="18" customHeight="1">
      <c r="A1901" s="535">
        <v>1917282</v>
      </c>
      <c r="B1901" s="534" t="s">
        <v>18599</v>
      </c>
      <c r="C1901" s="535" t="s">
        <v>206</v>
      </c>
      <c r="D1901" s="533">
        <v>8.6300000000000008</v>
      </c>
    </row>
    <row r="1902" spans="1:4" ht="18" customHeight="1">
      <c r="A1902" s="535">
        <v>1917283</v>
      </c>
      <c r="B1902" s="534" t="s">
        <v>18600</v>
      </c>
      <c r="C1902" s="535" t="s">
        <v>206</v>
      </c>
      <c r="D1902" s="533">
        <v>9.06</v>
      </c>
    </row>
    <row r="1903" spans="1:4" ht="18" customHeight="1">
      <c r="A1903" s="535">
        <v>1917284</v>
      </c>
      <c r="B1903" s="534" t="s">
        <v>18601</v>
      </c>
      <c r="C1903" s="535" t="s">
        <v>206</v>
      </c>
      <c r="D1903" s="533">
        <v>9.43</v>
      </c>
    </row>
    <row r="1904" spans="1:4" ht="18" customHeight="1">
      <c r="A1904" s="535">
        <v>1917285</v>
      </c>
      <c r="B1904" s="534" t="s">
        <v>18602</v>
      </c>
      <c r="C1904" s="535" t="s">
        <v>206</v>
      </c>
      <c r="D1904" s="533">
        <v>9.8699999999999992</v>
      </c>
    </row>
    <row r="1905" spans="1:4" ht="18" customHeight="1">
      <c r="A1905" s="535">
        <v>1917286</v>
      </c>
      <c r="B1905" s="534" t="s">
        <v>18603</v>
      </c>
      <c r="C1905" s="535" t="s">
        <v>206</v>
      </c>
      <c r="D1905" s="533">
        <v>10.62</v>
      </c>
    </row>
    <row r="1906" spans="1:4" ht="18" customHeight="1">
      <c r="A1906" s="535">
        <v>1917287</v>
      </c>
      <c r="B1906" s="534" t="s">
        <v>18604</v>
      </c>
      <c r="C1906" s="535" t="s">
        <v>206</v>
      </c>
      <c r="D1906" s="533">
        <v>11.09</v>
      </c>
    </row>
    <row r="1907" spans="1:4" ht="18" customHeight="1">
      <c r="A1907" s="535">
        <v>1917288</v>
      </c>
      <c r="B1907" s="534" t="s">
        <v>18605</v>
      </c>
      <c r="C1907" s="535" t="s">
        <v>206</v>
      </c>
      <c r="D1907" s="533">
        <v>11.58</v>
      </c>
    </row>
    <row r="1908" spans="1:4" ht="18" customHeight="1">
      <c r="A1908" s="535">
        <v>1917289</v>
      </c>
      <c r="B1908" s="534" t="s">
        <v>18606</v>
      </c>
      <c r="C1908" s="535" t="s">
        <v>206</v>
      </c>
      <c r="D1908" s="533">
        <v>12.14</v>
      </c>
    </row>
    <row r="1909" spans="1:4" ht="18" customHeight="1">
      <c r="A1909" s="535">
        <v>1917290</v>
      </c>
      <c r="B1909" s="534" t="s">
        <v>18607</v>
      </c>
      <c r="C1909" s="535" t="s">
        <v>206</v>
      </c>
      <c r="D1909" s="533">
        <v>12.71</v>
      </c>
    </row>
    <row r="1910" spans="1:4" ht="18" customHeight="1">
      <c r="A1910" s="535">
        <v>1917291</v>
      </c>
      <c r="B1910" s="534" t="s">
        <v>18608</v>
      </c>
      <c r="C1910" s="535" t="s">
        <v>206</v>
      </c>
      <c r="D1910" s="533">
        <v>13.54</v>
      </c>
    </row>
    <row r="1911" spans="1:4" ht="18" customHeight="1">
      <c r="A1911" s="535">
        <v>1917292</v>
      </c>
      <c r="B1911" s="534" t="s">
        <v>18609</v>
      </c>
      <c r="C1911" s="535" t="s">
        <v>206</v>
      </c>
      <c r="D1911" s="533">
        <v>14.16</v>
      </c>
    </row>
    <row r="1912" spans="1:4" ht="18" customHeight="1">
      <c r="A1912" s="535">
        <v>1917293</v>
      </c>
      <c r="B1912" s="534" t="s">
        <v>18610</v>
      </c>
      <c r="C1912" s="535" t="s">
        <v>206</v>
      </c>
      <c r="D1912" s="533">
        <v>14.82</v>
      </c>
    </row>
    <row r="1913" spans="1:4" ht="18" customHeight="1">
      <c r="A1913" s="535">
        <v>1917294</v>
      </c>
      <c r="B1913" s="534" t="s">
        <v>18611</v>
      </c>
      <c r="C1913" s="535" t="s">
        <v>206</v>
      </c>
      <c r="D1913" s="533">
        <v>15.69</v>
      </c>
    </row>
    <row r="1914" spans="1:4" ht="18" customHeight="1">
      <c r="A1914" s="535">
        <v>1917295</v>
      </c>
      <c r="B1914" s="534" t="s">
        <v>18612</v>
      </c>
      <c r="C1914" s="535" t="s">
        <v>206</v>
      </c>
      <c r="D1914" s="533">
        <v>16.55</v>
      </c>
    </row>
    <row r="1915" spans="1:4" ht="18" customHeight="1">
      <c r="A1915" s="535">
        <v>1917296</v>
      </c>
      <c r="B1915" s="534" t="s">
        <v>18613</v>
      </c>
      <c r="C1915" s="535" t="s">
        <v>206</v>
      </c>
      <c r="D1915" s="533">
        <v>17.760000000000002</v>
      </c>
    </row>
    <row r="1916" spans="1:4" ht="18" customHeight="1">
      <c r="A1916" s="535">
        <v>1917297</v>
      </c>
      <c r="B1916" s="534" t="s">
        <v>18614</v>
      </c>
      <c r="C1916" s="535" t="s">
        <v>206</v>
      </c>
      <c r="D1916" s="533">
        <v>18.88</v>
      </c>
    </row>
    <row r="1917" spans="1:4" ht="18" customHeight="1">
      <c r="A1917" s="535">
        <v>1917298</v>
      </c>
      <c r="B1917" s="534" t="s">
        <v>18615</v>
      </c>
      <c r="C1917" s="535" t="s">
        <v>206</v>
      </c>
      <c r="D1917" s="533">
        <v>20.09</v>
      </c>
    </row>
    <row r="1918" spans="1:4" ht="18" customHeight="1">
      <c r="A1918" s="535">
        <v>1917271</v>
      </c>
      <c r="B1918" s="534" t="s">
        <v>18616</v>
      </c>
      <c r="C1918" s="535" t="s">
        <v>206</v>
      </c>
      <c r="D1918" s="533">
        <v>4.3899999999999997</v>
      </c>
    </row>
    <row r="1919" spans="1:4" ht="18" customHeight="1">
      <c r="A1919" s="535">
        <v>1917299</v>
      </c>
      <c r="B1919" s="534" t="s">
        <v>18617</v>
      </c>
      <c r="C1919" s="535" t="s">
        <v>206</v>
      </c>
      <c r="D1919" s="533">
        <v>21.53</v>
      </c>
    </row>
    <row r="1920" spans="1:4" ht="18" customHeight="1">
      <c r="A1920" s="535">
        <v>1917300</v>
      </c>
      <c r="B1920" s="534" t="s">
        <v>18618</v>
      </c>
      <c r="C1920" s="535" t="s">
        <v>206</v>
      </c>
      <c r="D1920" s="533">
        <v>23.11</v>
      </c>
    </row>
    <row r="1921" spans="1:4" ht="18" customHeight="1">
      <c r="A1921" s="535">
        <v>1917301</v>
      </c>
      <c r="B1921" s="534" t="s">
        <v>18619</v>
      </c>
      <c r="C1921" s="535" t="s">
        <v>206</v>
      </c>
      <c r="D1921" s="533">
        <v>25.2</v>
      </c>
    </row>
    <row r="1922" spans="1:4" ht="18" customHeight="1">
      <c r="A1922" s="535">
        <v>1917302</v>
      </c>
      <c r="B1922" s="534" t="s">
        <v>18620</v>
      </c>
      <c r="C1922" s="535" t="s">
        <v>206</v>
      </c>
      <c r="D1922" s="533">
        <v>27.19</v>
      </c>
    </row>
    <row r="1923" spans="1:4" ht="18" customHeight="1">
      <c r="A1923" s="535">
        <v>1917303</v>
      </c>
      <c r="B1923" s="534" t="s">
        <v>18621</v>
      </c>
      <c r="C1923" s="535" t="s">
        <v>206</v>
      </c>
      <c r="D1923" s="533">
        <v>29.06</v>
      </c>
    </row>
    <row r="1924" spans="1:4" ht="18" customHeight="1">
      <c r="A1924" s="535">
        <v>1917304</v>
      </c>
      <c r="B1924" s="534" t="s">
        <v>18622</v>
      </c>
      <c r="C1924" s="535" t="s">
        <v>206</v>
      </c>
      <c r="D1924" s="533">
        <v>30.9</v>
      </c>
    </row>
    <row r="1925" spans="1:4" ht="18" customHeight="1">
      <c r="A1925" s="535">
        <v>1917305</v>
      </c>
      <c r="B1925" s="534" t="s">
        <v>18623</v>
      </c>
      <c r="C1925" s="535" t="s">
        <v>206</v>
      </c>
      <c r="D1925" s="533">
        <v>32.94</v>
      </c>
    </row>
    <row r="1926" spans="1:4" ht="18" customHeight="1">
      <c r="A1926" s="535">
        <v>1917306</v>
      </c>
      <c r="B1926" s="534" t="s">
        <v>18624</v>
      </c>
      <c r="C1926" s="535" t="s">
        <v>206</v>
      </c>
      <c r="D1926" s="533">
        <v>35.43</v>
      </c>
    </row>
    <row r="1927" spans="1:4" ht="18" customHeight="1">
      <c r="A1927" s="535">
        <v>1917307</v>
      </c>
      <c r="B1927" s="534" t="s">
        <v>18625</v>
      </c>
      <c r="C1927" s="535" t="s">
        <v>206</v>
      </c>
      <c r="D1927" s="533">
        <v>37.299999999999997</v>
      </c>
    </row>
    <row r="1928" spans="1:4" ht="18" customHeight="1">
      <c r="A1928" s="535">
        <v>1917272</v>
      </c>
      <c r="B1928" s="534" t="s">
        <v>18626</v>
      </c>
      <c r="C1928" s="535" t="s">
        <v>206</v>
      </c>
      <c r="D1928" s="533">
        <v>4.62</v>
      </c>
    </row>
    <row r="1929" spans="1:4" ht="18" customHeight="1">
      <c r="A1929" s="535">
        <v>1917273</v>
      </c>
      <c r="B1929" s="534" t="s">
        <v>18627</v>
      </c>
      <c r="C1929" s="535" t="s">
        <v>206</v>
      </c>
      <c r="D1929" s="533">
        <v>4.8600000000000003</v>
      </c>
    </row>
    <row r="1930" spans="1:4" ht="18" customHeight="1">
      <c r="A1930" s="535">
        <v>1917729</v>
      </c>
      <c r="B1930" s="534" t="s">
        <v>18628</v>
      </c>
      <c r="C1930" s="535" t="s">
        <v>206</v>
      </c>
      <c r="D1930" s="533">
        <v>4.33</v>
      </c>
    </row>
    <row r="1931" spans="1:4" ht="18" customHeight="1">
      <c r="A1931" s="535">
        <v>1917367</v>
      </c>
      <c r="B1931" s="534" t="s">
        <v>18629</v>
      </c>
      <c r="C1931" s="535" t="s">
        <v>206</v>
      </c>
      <c r="D1931" s="533">
        <v>4.97</v>
      </c>
    </row>
    <row r="1932" spans="1:4" ht="18" customHeight="1">
      <c r="A1932" s="535">
        <v>1917368</v>
      </c>
      <c r="B1932" s="534" t="s">
        <v>18630</v>
      </c>
      <c r="C1932" s="535" t="s">
        <v>206</v>
      </c>
      <c r="D1932" s="533">
        <v>5.31</v>
      </c>
    </row>
    <row r="1933" spans="1:4" ht="18" customHeight="1">
      <c r="A1933" s="535">
        <v>1917369</v>
      </c>
      <c r="B1933" s="534" t="s">
        <v>18631</v>
      </c>
      <c r="C1933" s="535" t="s">
        <v>206</v>
      </c>
      <c r="D1933" s="533">
        <v>5.81</v>
      </c>
    </row>
    <row r="1934" spans="1:4" ht="18" customHeight="1">
      <c r="A1934" s="535">
        <v>1917370</v>
      </c>
      <c r="B1934" s="534" t="s">
        <v>18632</v>
      </c>
      <c r="C1934" s="535" t="s">
        <v>206</v>
      </c>
      <c r="D1934" s="533">
        <v>6.13</v>
      </c>
    </row>
    <row r="1935" spans="1:4" ht="18" customHeight="1">
      <c r="A1935" s="535">
        <v>1917371</v>
      </c>
      <c r="B1935" s="534" t="s">
        <v>18633</v>
      </c>
      <c r="C1935" s="535" t="s">
        <v>206</v>
      </c>
      <c r="D1935" s="533">
        <v>6.42</v>
      </c>
    </row>
    <row r="1936" spans="1:4" ht="18" customHeight="1">
      <c r="A1936" s="535">
        <v>1917372</v>
      </c>
      <c r="B1936" s="534" t="s">
        <v>18634</v>
      </c>
      <c r="C1936" s="535" t="s">
        <v>206</v>
      </c>
      <c r="D1936" s="533">
        <v>6.72</v>
      </c>
    </row>
    <row r="1937" spans="1:4" ht="18" customHeight="1">
      <c r="A1937" s="535">
        <v>1917373</v>
      </c>
      <c r="B1937" s="534" t="s">
        <v>18635</v>
      </c>
      <c r="C1937" s="535" t="s">
        <v>206</v>
      </c>
      <c r="D1937" s="533">
        <v>6.95</v>
      </c>
    </row>
    <row r="1938" spans="1:4" ht="18" customHeight="1">
      <c r="A1938" s="535">
        <v>1917374</v>
      </c>
      <c r="B1938" s="534" t="s">
        <v>18636</v>
      </c>
      <c r="C1938" s="535" t="s">
        <v>206</v>
      </c>
      <c r="D1938" s="533">
        <v>7.52</v>
      </c>
    </row>
    <row r="1939" spans="1:4" ht="18" customHeight="1">
      <c r="A1939" s="535">
        <v>1917375</v>
      </c>
      <c r="B1939" s="534" t="s">
        <v>18637</v>
      </c>
      <c r="C1939" s="535" t="s">
        <v>206</v>
      </c>
      <c r="D1939" s="533">
        <v>7.8</v>
      </c>
    </row>
    <row r="1940" spans="1:4" ht="18" customHeight="1">
      <c r="A1940" s="535">
        <v>1917376</v>
      </c>
      <c r="B1940" s="534" t="s">
        <v>18638</v>
      </c>
      <c r="C1940" s="535" t="s">
        <v>206</v>
      </c>
      <c r="D1940" s="533">
        <v>8.08</v>
      </c>
    </row>
    <row r="1941" spans="1:4" ht="18" customHeight="1">
      <c r="A1941" s="535">
        <v>1917377</v>
      </c>
      <c r="B1941" s="534" t="s">
        <v>18639</v>
      </c>
      <c r="C1941" s="535" t="s">
        <v>206</v>
      </c>
      <c r="D1941" s="533">
        <v>8.36</v>
      </c>
    </row>
    <row r="1942" spans="1:4" ht="18" customHeight="1">
      <c r="A1942" s="535">
        <v>1917378</v>
      </c>
      <c r="B1942" s="534" t="s">
        <v>18640</v>
      </c>
      <c r="C1942" s="535" t="s">
        <v>206</v>
      </c>
      <c r="D1942" s="533">
        <v>8.65</v>
      </c>
    </row>
    <row r="1943" spans="1:4" ht="18" customHeight="1">
      <c r="A1943" s="535">
        <v>1917379</v>
      </c>
      <c r="B1943" s="534" t="s">
        <v>18641</v>
      </c>
      <c r="C1943" s="535" t="s">
        <v>206</v>
      </c>
      <c r="D1943" s="533">
        <v>9.25</v>
      </c>
    </row>
    <row r="1944" spans="1:4" ht="18" customHeight="1">
      <c r="A1944" s="535">
        <v>1917380</v>
      </c>
      <c r="B1944" s="534" t="s">
        <v>18642</v>
      </c>
      <c r="C1944" s="535" t="s">
        <v>206</v>
      </c>
      <c r="D1944" s="533">
        <v>9.6</v>
      </c>
    </row>
    <row r="1945" spans="1:4" ht="18" customHeight="1">
      <c r="A1945" s="535">
        <v>1917381</v>
      </c>
      <c r="B1945" s="534" t="s">
        <v>18643</v>
      </c>
      <c r="C1945" s="535" t="s">
        <v>206</v>
      </c>
      <c r="D1945" s="533">
        <v>9.9600000000000009</v>
      </c>
    </row>
    <row r="1946" spans="1:4" ht="18" customHeight="1">
      <c r="A1946" s="535">
        <v>1917382</v>
      </c>
      <c r="B1946" s="534" t="s">
        <v>18644</v>
      </c>
      <c r="C1946" s="535" t="s">
        <v>206</v>
      </c>
      <c r="D1946" s="533">
        <v>10.4</v>
      </c>
    </row>
    <row r="1947" spans="1:4" ht="18" customHeight="1">
      <c r="A1947" s="535">
        <v>1917383</v>
      </c>
      <c r="B1947" s="534" t="s">
        <v>18645</v>
      </c>
      <c r="C1947" s="535" t="s">
        <v>206</v>
      </c>
      <c r="D1947" s="533">
        <v>10.79</v>
      </c>
    </row>
    <row r="1948" spans="1:4" ht="18" customHeight="1">
      <c r="A1948" s="535">
        <v>1917384</v>
      </c>
      <c r="B1948" s="534" t="s">
        <v>18646</v>
      </c>
      <c r="C1948" s="535" t="s">
        <v>206</v>
      </c>
      <c r="D1948" s="533">
        <v>11.45</v>
      </c>
    </row>
    <row r="1949" spans="1:4" ht="18" customHeight="1">
      <c r="A1949" s="535">
        <v>1917385</v>
      </c>
      <c r="B1949" s="534" t="s">
        <v>18647</v>
      </c>
      <c r="C1949" s="535" t="s">
        <v>206</v>
      </c>
      <c r="D1949" s="533">
        <v>11.95</v>
      </c>
    </row>
    <row r="1950" spans="1:4" ht="18" customHeight="1">
      <c r="A1950" s="535">
        <v>1917386</v>
      </c>
      <c r="B1950" s="534" t="s">
        <v>18648</v>
      </c>
      <c r="C1950" s="535" t="s">
        <v>206</v>
      </c>
      <c r="D1950" s="533">
        <v>12.46</v>
      </c>
    </row>
    <row r="1951" spans="1:4" ht="18" customHeight="1">
      <c r="A1951" s="535">
        <v>1917387</v>
      </c>
      <c r="B1951" s="534" t="s">
        <v>18649</v>
      </c>
      <c r="C1951" s="535" t="s">
        <v>206</v>
      </c>
      <c r="D1951" s="533">
        <v>12.99</v>
      </c>
    </row>
    <row r="1952" spans="1:4" ht="18" customHeight="1">
      <c r="A1952" s="535">
        <v>1917388</v>
      </c>
      <c r="B1952" s="534" t="s">
        <v>18650</v>
      </c>
      <c r="C1952" s="535" t="s">
        <v>206</v>
      </c>
      <c r="D1952" s="533">
        <v>13.55</v>
      </c>
    </row>
    <row r="1953" spans="1:4" ht="18" customHeight="1">
      <c r="A1953" s="535">
        <v>1917389</v>
      </c>
      <c r="B1953" s="534" t="s">
        <v>18651</v>
      </c>
      <c r="C1953" s="535" t="s">
        <v>206</v>
      </c>
      <c r="D1953" s="533">
        <v>14.4</v>
      </c>
    </row>
    <row r="1954" spans="1:4" ht="18" customHeight="1">
      <c r="A1954" s="535">
        <v>1917390</v>
      </c>
      <c r="B1954" s="534" t="s">
        <v>18652</v>
      </c>
      <c r="C1954" s="535" t="s">
        <v>206</v>
      </c>
      <c r="D1954" s="533">
        <v>15.17</v>
      </c>
    </row>
    <row r="1955" spans="1:4" ht="18" customHeight="1">
      <c r="A1955" s="535">
        <v>1917391</v>
      </c>
      <c r="B1955" s="534" t="s">
        <v>18653</v>
      </c>
      <c r="C1955" s="535" t="s">
        <v>206</v>
      </c>
      <c r="D1955" s="533">
        <v>15.99</v>
      </c>
    </row>
    <row r="1956" spans="1:4" ht="18" customHeight="1">
      <c r="A1956" s="535">
        <v>1917364</v>
      </c>
      <c r="B1956" s="534" t="s">
        <v>18654</v>
      </c>
      <c r="C1956" s="535" t="s">
        <v>206</v>
      </c>
      <c r="D1956" s="533">
        <v>3.98</v>
      </c>
    </row>
    <row r="1957" spans="1:4" ht="18" customHeight="1">
      <c r="A1957" s="535">
        <v>1917392</v>
      </c>
      <c r="B1957" s="534" t="s">
        <v>18655</v>
      </c>
      <c r="C1957" s="535" t="s">
        <v>206</v>
      </c>
      <c r="D1957" s="533">
        <v>17.02</v>
      </c>
    </row>
    <row r="1958" spans="1:4" ht="18" customHeight="1">
      <c r="A1958" s="535">
        <v>1917393</v>
      </c>
      <c r="B1958" s="534" t="s">
        <v>18656</v>
      </c>
      <c r="C1958" s="535" t="s">
        <v>206</v>
      </c>
      <c r="D1958" s="533">
        <v>18.100000000000001</v>
      </c>
    </row>
    <row r="1959" spans="1:4" ht="18" customHeight="1">
      <c r="A1959" s="535">
        <v>1917394</v>
      </c>
      <c r="B1959" s="534" t="s">
        <v>18657</v>
      </c>
      <c r="C1959" s="535" t="s">
        <v>206</v>
      </c>
      <c r="D1959" s="533">
        <v>19.63</v>
      </c>
    </row>
    <row r="1960" spans="1:4" ht="18" customHeight="1">
      <c r="A1960" s="535">
        <v>1917395</v>
      </c>
      <c r="B1960" s="534" t="s">
        <v>18658</v>
      </c>
      <c r="C1960" s="535" t="s">
        <v>206</v>
      </c>
      <c r="D1960" s="533">
        <v>20.7</v>
      </c>
    </row>
    <row r="1961" spans="1:4" ht="18" customHeight="1">
      <c r="A1961" s="535">
        <v>1917396</v>
      </c>
      <c r="B1961" s="534" t="s">
        <v>18659</v>
      </c>
      <c r="C1961" s="535" t="s">
        <v>206</v>
      </c>
      <c r="D1961" s="533">
        <v>21.94</v>
      </c>
    </row>
    <row r="1962" spans="1:4" ht="18" customHeight="1">
      <c r="A1962" s="535">
        <v>1917397</v>
      </c>
      <c r="B1962" s="534" t="s">
        <v>18660</v>
      </c>
      <c r="C1962" s="535" t="s">
        <v>206</v>
      </c>
      <c r="D1962" s="533">
        <v>23.35</v>
      </c>
    </row>
    <row r="1963" spans="1:4" ht="18" customHeight="1">
      <c r="A1963" s="535">
        <v>1917398</v>
      </c>
      <c r="B1963" s="534" t="s">
        <v>18661</v>
      </c>
      <c r="C1963" s="535" t="s">
        <v>206</v>
      </c>
      <c r="D1963" s="533">
        <v>24.6</v>
      </c>
    </row>
    <row r="1964" spans="1:4" ht="18" customHeight="1">
      <c r="A1964" s="535">
        <v>1917399</v>
      </c>
      <c r="B1964" s="534" t="s">
        <v>18662</v>
      </c>
      <c r="C1964" s="535" t="s">
        <v>206</v>
      </c>
      <c r="D1964" s="533">
        <v>26.34</v>
      </c>
    </row>
    <row r="1965" spans="1:4" ht="18" customHeight="1">
      <c r="A1965" s="535">
        <v>1917400</v>
      </c>
      <c r="B1965" s="534" t="s">
        <v>18663</v>
      </c>
      <c r="C1965" s="535" t="s">
        <v>206</v>
      </c>
      <c r="D1965" s="533">
        <v>27.95</v>
      </c>
    </row>
    <row r="1966" spans="1:4" ht="18" customHeight="1">
      <c r="A1966" s="535">
        <v>1917401</v>
      </c>
      <c r="B1966" s="534" t="s">
        <v>18664</v>
      </c>
      <c r="C1966" s="535" t="s">
        <v>206</v>
      </c>
      <c r="D1966" s="533">
        <v>29.4</v>
      </c>
    </row>
    <row r="1967" spans="1:4" ht="18" customHeight="1">
      <c r="A1967" s="535">
        <v>1917365</v>
      </c>
      <c r="B1967" s="534" t="s">
        <v>18665</v>
      </c>
      <c r="C1967" s="535" t="s">
        <v>206</v>
      </c>
      <c r="D1967" s="533">
        <v>4.3600000000000003</v>
      </c>
    </row>
    <row r="1968" spans="1:4" ht="18" customHeight="1">
      <c r="A1968" s="535">
        <v>1917402</v>
      </c>
      <c r="B1968" s="534" t="s">
        <v>18666</v>
      </c>
      <c r="C1968" s="535" t="s">
        <v>206</v>
      </c>
      <c r="D1968" s="533">
        <v>31.12</v>
      </c>
    </row>
    <row r="1969" spans="1:4" ht="18" customHeight="1">
      <c r="A1969" s="535">
        <v>1917403</v>
      </c>
      <c r="B1969" s="534" t="s">
        <v>18667</v>
      </c>
      <c r="C1969" s="535" t="s">
        <v>206</v>
      </c>
      <c r="D1969" s="533">
        <v>33.04</v>
      </c>
    </row>
    <row r="1970" spans="1:4" ht="18" customHeight="1">
      <c r="A1970" s="535">
        <v>1917404</v>
      </c>
      <c r="B1970" s="534" t="s">
        <v>18668</v>
      </c>
      <c r="C1970" s="535" t="s">
        <v>206</v>
      </c>
      <c r="D1970" s="533">
        <v>34.99</v>
      </c>
    </row>
    <row r="1971" spans="1:4" ht="18" customHeight="1">
      <c r="A1971" s="535">
        <v>1917405</v>
      </c>
      <c r="B1971" s="534" t="s">
        <v>18669</v>
      </c>
      <c r="C1971" s="535" t="s">
        <v>206</v>
      </c>
      <c r="D1971" s="533">
        <v>36.880000000000003</v>
      </c>
    </row>
    <row r="1972" spans="1:4" ht="18" customHeight="1">
      <c r="A1972" s="535">
        <v>1917406</v>
      </c>
      <c r="B1972" s="534" t="s">
        <v>18670</v>
      </c>
      <c r="C1972" s="535" t="s">
        <v>206</v>
      </c>
      <c r="D1972" s="533">
        <v>38.97</v>
      </c>
    </row>
    <row r="1973" spans="1:4" ht="18" customHeight="1">
      <c r="A1973" s="535">
        <v>1917407</v>
      </c>
      <c r="B1973" s="534" t="s">
        <v>18671</v>
      </c>
      <c r="C1973" s="535" t="s">
        <v>206</v>
      </c>
      <c r="D1973" s="533">
        <v>41.36</v>
      </c>
    </row>
    <row r="1974" spans="1:4" ht="18" customHeight="1">
      <c r="A1974" s="535">
        <v>1917408</v>
      </c>
      <c r="B1974" s="534" t="s">
        <v>18672</v>
      </c>
      <c r="C1974" s="535" t="s">
        <v>206</v>
      </c>
      <c r="D1974" s="533">
        <v>44.02</v>
      </c>
    </row>
    <row r="1975" spans="1:4" ht="18" customHeight="1">
      <c r="A1975" s="535">
        <v>1917409</v>
      </c>
      <c r="B1975" s="534" t="s">
        <v>18673</v>
      </c>
      <c r="C1975" s="535" t="s">
        <v>206</v>
      </c>
      <c r="D1975" s="533">
        <v>46.14</v>
      </c>
    </row>
    <row r="1976" spans="1:4" ht="18" customHeight="1">
      <c r="A1976" s="535">
        <v>1917410</v>
      </c>
      <c r="B1976" s="534" t="s">
        <v>18674</v>
      </c>
      <c r="C1976" s="535" t="s">
        <v>206</v>
      </c>
      <c r="D1976" s="533">
        <v>48.07</v>
      </c>
    </row>
    <row r="1977" spans="1:4" ht="18" customHeight="1">
      <c r="A1977" s="535">
        <v>1917411</v>
      </c>
      <c r="B1977" s="534" t="s">
        <v>18675</v>
      </c>
      <c r="C1977" s="535" t="s">
        <v>206</v>
      </c>
      <c r="D1977" s="533">
        <v>50.26</v>
      </c>
    </row>
    <row r="1978" spans="1:4" ht="18" customHeight="1">
      <c r="A1978" s="535">
        <v>1917366</v>
      </c>
      <c r="B1978" s="534" t="s">
        <v>18676</v>
      </c>
      <c r="C1978" s="535" t="s">
        <v>206</v>
      </c>
      <c r="D1978" s="533">
        <v>4.63</v>
      </c>
    </row>
    <row r="1979" spans="1:4" ht="18" customHeight="1">
      <c r="A1979" s="535">
        <v>1917732</v>
      </c>
      <c r="B1979" s="534" t="s">
        <v>18677</v>
      </c>
      <c r="C1979" s="535" t="s">
        <v>206</v>
      </c>
      <c r="D1979" s="533">
        <v>3.72</v>
      </c>
    </row>
    <row r="1980" spans="1:4" ht="9" customHeight="1">
      <c r="A1980" s="535">
        <v>1917043</v>
      </c>
      <c r="B1980" s="534" t="s">
        <v>18678</v>
      </c>
      <c r="C1980" s="535" t="s">
        <v>206</v>
      </c>
      <c r="D1980" s="533">
        <v>18.02</v>
      </c>
    </row>
    <row r="1981" spans="1:4" ht="9" customHeight="1">
      <c r="A1981" s="535">
        <v>1917044</v>
      </c>
      <c r="B1981" s="534" t="s">
        <v>18679</v>
      </c>
      <c r="C1981" s="535" t="s">
        <v>206</v>
      </c>
      <c r="D1981" s="533">
        <v>18.329999999999998</v>
      </c>
    </row>
    <row r="1982" spans="1:4" ht="9" customHeight="1">
      <c r="A1982" s="535">
        <v>1917045</v>
      </c>
      <c r="B1982" s="534" t="s">
        <v>18680</v>
      </c>
      <c r="C1982" s="535" t="s">
        <v>206</v>
      </c>
      <c r="D1982" s="533">
        <v>18.649999999999999</v>
      </c>
    </row>
    <row r="1983" spans="1:4" ht="9" customHeight="1">
      <c r="A1983" s="535">
        <v>1917046</v>
      </c>
      <c r="B1983" s="534" t="s">
        <v>18681</v>
      </c>
      <c r="C1983" s="535" t="s">
        <v>206</v>
      </c>
      <c r="D1983" s="533">
        <v>18.989999999999998</v>
      </c>
    </row>
    <row r="1984" spans="1:4" ht="9" customHeight="1">
      <c r="A1984" s="535">
        <v>1917047</v>
      </c>
      <c r="B1984" s="534" t="s">
        <v>18682</v>
      </c>
      <c r="C1984" s="535" t="s">
        <v>206</v>
      </c>
      <c r="D1984" s="533">
        <v>19.350000000000001</v>
      </c>
    </row>
    <row r="1985" spans="1:4" ht="9" customHeight="1">
      <c r="A1985" s="535">
        <v>1917048</v>
      </c>
      <c r="B1985" s="534" t="s">
        <v>18683</v>
      </c>
      <c r="C1985" s="535" t="s">
        <v>206</v>
      </c>
      <c r="D1985" s="533">
        <v>19.53</v>
      </c>
    </row>
    <row r="1986" spans="1:4" ht="9" customHeight="1">
      <c r="A1986" s="535">
        <v>1901518</v>
      </c>
      <c r="B1986" s="534" t="s">
        <v>18684</v>
      </c>
      <c r="C1986" s="535" t="s">
        <v>206</v>
      </c>
      <c r="D1986" s="533">
        <v>11.16</v>
      </c>
    </row>
    <row r="1987" spans="1:4" ht="9" customHeight="1">
      <c r="A1987" s="535">
        <v>1901519</v>
      </c>
      <c r="B1987" s="534" t="s">
        <v>18685</v>
      </c>
      <c r="C1987" s="535" t="s">
        <v>206</v>
      </c>
      <c r="D1987" s="533">
        <v>11.24</v>
      </c>
    </row>
    <row r="1988" spans="1:4" ht="9" customHeight="1">
      <c r="A1988" s="535">
        <v>1901520</v>
      </c>
      <c r="B1988" s="534" t="s">
        <v>18686</v>
      </c>
      <c r="C1988" s="535" t="s">
        <v>206</v>
      </c>
      <c r="D1988" s="533">
        <v>11.33</v>
      </c>
    </row>
    <row r="1989" spans="1:4" ht="9" customHeight="1">
      <c r="A1989" s="535">
        <v>1901521</v>
      </c>
      <c r="B1989" s="534" t="s">
        <v>18687</v>
      </c>
      <c r="C1989" s="535" t="s">
        <v>206</v>
      </c>
      <c r="D1989" s="533">
        <v>11.42</v>
      </c>
    </row>
    <row r="1990" spans="1:4" ht="9" customHeight="1">
      <c r="A1990" s="535">
        <v>1901522</v>
      </c>
      <c r="B1990" s="534" t="s">
        <v>18688</v>
      </c>
      <c r="C1990" s="535" t="s">
        <v>206</v>
      </c>
      <c r="D1990" s="533">
        <v>11.52</v>
      </c>
    </row>
    <row r="1991" spans="1:4" ht="9" customHeight="1">
      <c r="A1991" s="535">
        <v>1901517</v>
      </c>
      <c r="B1991" s="534" t="s">
        <v>18689</v>
      </c>
      <c r="C1991" s="535" t="s">
        <v>206</v>
      </c>
      <c r="D1991" s="533">
        <v>11.57</v>
      </c>
    </row>
    <row r="1992" spans="1:4" ht="9" customHeight="1">
      <c r="A1992" s="535">
        <v>1901523</v>
      </c>
      <c r="B1992" s="534" t="s">
        <v>18690</v>
      </c>
      <c r="C1992" s="535" t="s">
        <v>206</v>
      </c>
      <c r="D1992" s="533">
        <v>14.75</v>
      </c>
    </row>
    <row r="1993" spans="1:4" ht="9" customHeight="1">
      <c r="A1993" s="535">
        <v>1901524</v>
      </c>
      <c r="B1993" s="534" t="s">
        <v>18691</v>
      </c>
      <c r="C1993" s="535" t="s">
        <v>206</v>
      </c>
      <c r="D1993" s="533">
        <v>14.83</v>
      </c>
    </row>
    <row r="1994" spans="1:4" ht="9" customHeight="1">
      <c r="A1994" s="535">
        <v>1901525</v>
      </c>
      <c r="B1994" s="534" t="s">
        <v>18692</v>
      </c>
      <c r="C1994" s="535" t="s">
        <v>206</v>
      </c>
      <c r="D1994" s="533">
        <v>14.91</v>
      </c>
    </row>
    <row r="1995" spans="1:4" ht="9" customHeight="1">
      <c r="A1995" s="535">
        <v>1901526</v>
      </c>
      <c r="B1995" s="534" t="s">
        <v>18693</v>
      </c>
      <c r="C1995" s="535" t="s">
        <v>206</v>
      </c>
      <c r="D1995" s="533">
        <v>15</v>
      </c>
    </row>
    <row r="1996" spans="1:4" ht="9" customHeight="1">
      <c r="A1996" s="535">
        <v>1901527</v>
      </c>
      <c r="B1996" s="534" t="s">
        <v>18694</v>
      </c>
      <c r="C1996" s="535" t="s">
        <v>206</v>
      </c>
      <c r="D1996" s="533">
        <v>15.09</v>
      </c>
    </row>
    <row r="1997" spans="1:4" ht="9" customHeight="1">
      <c r="A1997" s="535">
        <v>1901528</v>
      </c>
      <c r="B1997" s="534" t="s">
        <v>18695</v>
      </c>
      <c r="C1997" s="535" t="s">
        <v>206</v>
      </c>
      <c r="D1997" s="533">
        <v>15.14</v>
      </c>
    </row>
    <row r="1998" spans="1:4" ht="9" customHeight="1">
      <c r="A1998" s="535">
        <v>1917079</v>
      </c>
      <c r="B1998" s="534" t="s">
        <v>18696</v>
      </c>
      <c r="C1998" s="535" t="s">
        <v>206</v>
      </c>
      <c r="D1998" s="533">
        <v>12.32</v>
      </c>
    </row>
    <row r="1999" spans="1:4" ht="9" customHeight="1">
      <c r="A1999" s="535">
        <v>1917080</v>
      </c>
      <c r="B1999" s="534" t="s">
        <v>18697</v>
      </c>
      <c r="C1999" s="535" t="s">
        <v>206</v>
      </c>
      <c r="D1999" s="533">
        <v>12.51</v>
      </c>
    </row>
    <row r="2000" spans="1:4" ht="9" customHeight="1">
      <c r="A2000" s="535">
        <v>1917081</v>
      </c>
      <c r="B2000" s="534" t="s">
        <v>18698</v>
      </c>
      <c r="C2000" s="535" t="s">
        <v>206</v>
      </c>
      <c r="D2000" s="533">
        <v>12.71</v>
      </c>
    </row>
    <row r="2001" spans="1:4" ht="9" customHeight="1">
      <c r="A2001" s="535">
        <v>1917082</v>
      </c>
      <c r="B2001" s="534" t="s">
        <v>18699</v>
      </c>
      <c r="C2001" s="535" t="s">
        <v>206</v>
      </c>
      <c r="D2001" s="533">
        <v>12.91</v>
      </c>
    </row>
    <row r="2002" spans="1:4" ht="9" customHeight="1">
      <c r="A2002" s="535">
        <v>1917083</v>
      </c>
      <c r="B2002" s="534" t="s">
        <v>18700</v>
      </c>
      <c r="C2002" s="535" t="s">
        <v>206</v>
      </c>
      <c r="D2002" s="533">
        <v>13.13</v>
      </c>
    </row>
    <row r="2003" spans="1:4" ht="9" customHeight="1">
      <c r="A2003" s="535">
        <v>1917084</v>
      </c>
      <c r="B2003" s="534" t="s">
        <v>18701</v>
      </c>
      <c r="C2003" s="535" t="s">
        <v>206</v>
      </c>
      <c r="D2003" s="533">
        <v>13.24</v>
      </c>
    </row>
    <row r="2004" spans="1:4" ht="9" customHeight="1">
      <c r="A2004" s="535">
        <v>1901529</v>
      </c>
      <c r="B2004" s="534" t="s">
        <v>18702</v>
      </c>
      <c r="C2004" s="535" t="s">
        <v>206</v>
      </c>
      <c r="D2004" s="533">
        <v>18.43</v>
      </c>
    </row>
    <row r="2005" spans="1:4" ht="9" customHeight="1">
      <c r="A2005" s="535">
        <v>1901530</v>
      </c>
      <c r="B2005" s="534" t="s">
        <v>18703</v>
      </c>
      <c r="C2005" s="535" t="s">
        <v>206</v>
      </c>
      <c r="D2005" s="533">
        <v>18.510000000000002</v>
      </c>
    </row>
    <row r="2006" spans="1:4" ht="9" customHeight="1">
      <c r="A2006" s="535">
        <v>1901531</v>
      </c>
      <c r="B2006" s="534" t="s">
        <v>18704</v>
      </c>
      <c r="C2006" s="535" t="s">
        <v>206</v>
      </c>
      <c r="D2006" s="533">
        <v>18.59</v>
      </c>
    </row>
    <row r="2007" spans="1:4" ht="9" customHeight="1">
      <c r="A2007" s="535">
        <v>1901532</v>
      </c>
      <c r="B2007" s="534" t="s">
        <v>18705</v>
      </c>
      <c r="C2007" s="535" t="s">
        <v>206</v>
      </c>
      <c r="D2007" s="533">
        <v>18.670000000000002</v>
      </c>
    </row>
    <row r="2008" spans="1:4" ht="9" customHeight="1">
      <c r="A2008" s="535">
        <v>1901533</v>
      </c>
      <c r="B2008" s="534" t="s">
        <v>18706</v>
      </c>
      <c r="C2008" s="535" t="s">
        <v>206</v>
      </c>
      <c r="D2008" s="533">
        <v>18.760000000000002</v>
      </c>
    </row>
    <row r="2009" spans="1:4" ht="9" customHeight="1">
      <c r="A2009" s="535">
        <v>1901534</v>
      </c>
      <c r="B2009" s="534" t="s">
        <v>18707</v>
      </c>
      <c r="C2009" s="535" t="s">
        <v>206</v>
      </c>
      <c r="D2009" s="533">
        <v>18.809999999999999</v>
      </c>
    </row>
    <row r="2010" spans="1:4" ht="9" customHeight="1">
      <c r="A2010" s="535">
        <v>1917115</v>
      </c>
      <c r="B2010" s="534" t="s">
        <v>18708</v>
      </c>
      <c r="C2010" s="535" t="s">
        <v>206</v>
      </c>
      <c r="D2010" s="533">
        <v>11.56</v>
      </c>
    </row>
    <row r="2011" spans="1:4" ht="9" customHeight="1">
      <c r="A2011" s="535">
        <v>1917116</v>
      </c>
      <c r="B2011" s="534" t="s">
        <v>18709</v>
      </c>
      <c r="C2011" s="535" t="s">
        <v>206</v>
      </c>
      <c r="D2011" s="533">
        <v>11.71</v>
      </c>
    </row>
    <row r="2012" spans="1:4" ht="9" customHeight="1">
      <c r="A2012" s="535">
        <v>1917117</v>
      </c>
      <c r="B2012" s="534" t="s">
        <v>18710</v>
      </c>
      <c r="C2012" s="535" t="s">
        <v>206</v>
      </c>
      <c r="D2012" s="533">
        <v>11.87</v>
      </c>
    </row>
    <row r="2013" spans="1:4" ht="9" customHeight="1">
      <c r="A2013" s="535">
        <v>1917118</v>
      </c>
      <c r="B2013" s="534" t="s">
        <v>18711</v>
      </c>
      <c r="C2013" s="535" t="s">
        <v>206</v>
      </c>
      <c r="D2013" s="533">
        <v>12.03</v>
      </c>
    </row>
    <row r="2014" spans="1:4" ht="9" customHeight="1">
      <c r="A2014" s="535">
        <v>1917119</v>
      </c>
      <c r="B2014" s="534" t="s">
        <v>18712</v>
      </c>
      <c r="C2014" s="535" t="s">
        <v>206</v>
      </c>
      <c r="D2014" s="533">
        <v>12.2</v>
      </c>
    </row>
    <row r="2015" spans="1:4" ht="9" customHeight="1">
      <c r="A2015" s="535">
        <v>1917120</v>
      </c>
      <c r="B2015" s="534" t="s">
        <v>18713</v>
      </c>
      <c r="C2015" s="535" t="s">
        <v>206</v>
      </c>
      <c r="D2015" s="533">
        <v>12.29</v>
      </c>
    </row>
    <row r="2016" spans="1:4" ht="9" customHeight="1">
      <c r="A2016" s="535">
        <v>1917151</v>
      </c>
      <c r="B2016" s="534" t="s">
        <v>18714</v>
      </c>
      <c r="C2016" s="535" t="s">
        <v>206</v>
      </c>
      <c r="D2016" s="533">
        <v>10.9</v>
      </c>
    </row>
    <row r="2017" spans="1:4" ht="9" customHeight="1">
      <c r="A2017" s="535">
        <v>1917152</v>
      </c>
      <c r="B2017" s="534" t="s">
        <v>18715</v>
      </c>
      <c r="C2017" s="535" t="s">
        <v>206</v>
      </c>
      <c r="D2017" s="533">
        <v>11.03</v>
      </c>
    </row>
    <row r="2018" spans="1:4" ht="9" customHeight="1">
      <c r="A2018" s="535">
        <v>1917153</v>
      </c>
      <c r="B2018" s="534" t="s">
        <v>18716</v>
      </c>
      <c r="C2018" s="535" t="s">
        <v>206</v>
      </c>
      <c r="D2018" s="533">
        <v>11.16</v>
      </c>
    </row>
    <row r="2019" spans="1:4" ht="9" customHeight="1">
      <c r="A2019" s="535">
        <v>1917154</v>
      </c>
      <c r="B2019" s="534" t="s">
        <v>18717</v>
      </c>
      <c r="C2019" s="535" t="s">
        <v>206</v>
      </c>
      <c r="D2019" s="533">
        <v>11.3</v>
      </c>
    </row>
    <row r="2020" spans="1:4" ht="9" customHeight="1">
      <c r="A2020" s="535">
        <v>1917155</v>
      </c>
      <c r="B2020" s="534" t="s">
        <v>18718</v>
      </c>
      <c r="C2020" s="535" t="s">
        <v>206</v>
      </c>
      <c r="D2020" s="533">
        <v>11.45</v>
      </c>
    </row>
    <row r="2021" spans="1:4" ht="9" customHeight="1">
      <c r="A2021" s="535">
        <v>1917156</v>
      </c>
      <c r="B2021" s="534" t="s">
        <v>18719</v>
      </c>
      <c r="C2021" s="535" t="s">
        <v>206</v>
      </c>
      <c r="D2021" s="533">
        <v>11.53</v>
      </c>
    </row>
    <row r="2022" spans="1:4" ht="9" customHeight="1">
      <c r="A2022" s="535">
        <v>1917187</v>
      </c>
      <c r="B2022" s="534" t="s">
        <v>18720</v>
      </c>
      <c r="C2022" s="535" t="s">
        <v>206</v>
      </c>
      <c r="D2022" s="533">
        <v>12.04</v>
      </c>
    </row>
    <row r="2023" spans="1:4" ht="9" customHeight="1">
      <c r="A2023" s="535">
        <v>1917188</v>
      </c>
      <c r="B2023" s="534" t="s">
        <v>18721</v>
      </c>
      <c r="C2023" s="535" t="s">
        <v>206</v>
      </c>
      <c r="D2023" s="533">
        <v>12.16</v>
      </c>
    </row>
    <row r="2024" spans="1:4" ht="9" customHeight="1">
      <c r="A2024" s="535">
        <v>1917189</v>
      </c>
      <c r="B2024" s="534" t="s">
        <v>18722</v>
      </c>
      <c r="C2024" s="535" t="s">
        <v>206</v>
      </c>
      <c r="D2024" s="533">
        <v>12.28</v>
      </c>
    </row>
    <row r="2025" spans="1:4" ht="9" customHeight="1">
      <c r="A2025" s="535">
        <v>1917190</v>
      </c>
      <c r="B2025" s="534" t="s">
        <v>18723</v>
      </c>
      <c r="C2025" s="535" t="s">
        <v>206</v>
      </c>
      <c r="D2025" s="533">
        <v>12.4</v>
      </c>
    </row>
    <row r="2026" spans="1:4" ht="9" customHeight="1">
      <c r="A2026" s="535">
        <v>1917191</v>
      </c>
      <c r="B2026" s="534" t="s">
        <v>18724</v>
      </c>
      <c r="C2026" s="535" t="s">
        <v>206</v>
      </c>
      <c r="D2026" s="533">
        <v>12.53</v>
      </c>
    </row>
    <row r="2027" spans="1:4" ht="9" customHeight="1">
      <c r="A2027" s="535">
        <v>1917192</v>
      </c>
      <c r="B2027" s="534" t="s">
        <v>18725</v>
      </c>
      <c r="C2027" s="535" t="s">
        <v>206</v>
      </c>
      <c r="D2027" s="533">
        <v>12.6</v>
      </c>
    </row>
    <row r="2028" spans="1:4" ht="9" customHeight="1">
      <c r="A2028" s="535">
        <v>1917007</v>
      </c>
      <c r="B2028" s="534" t="s">
        <v>18726</v>
      </c>
      <c r="C2028" s="535" t="s">
        <v>206</v>
      </c>
      <c r="D2028" s="533">
        <v>24.81</v>
      </c>
    </row>
    <row r="2029" spans="1:4" ht="9" customHeight="1">
      <c r="A2029" s="535">
        <v>1917008</v>
      </c>
      <c r="B2029" s="534" t="s">
        <v>18727</v>
      </c>
      <c r="C2029" s="535" t="s">
        <v>206</v>
      </c>
      <c r="D2029" s="533">
        <v>25.27</v>
      </c>
    </row>
    <row r="2030" spans="1:4" ht="9" customHeight="1">
      <c r="A2030" s="535">
        <v>1917009</v>
      </c>
      <c r="B2030" s="534" t="s">
        <v>18728</v>
      </c>
      <c r="C2030" s="535" t="s">
        <v>206</v>
      </c>
      <c r="D2030" s="533">
        <v>25.73</v>
      </c>
    </row>
    <row r="2031" spans="1:4" ht="9" customHeight="1">
      <c r="A2031" s="535">
        <v>1917010</v>
      </c>
      <c r="B2031" s="534" t="s">
        <v>18729</v>
      </c>
      <c r="C2031" s="535" t="s">
        <v>206</v>
      </c>
      <c r="D2031" s="533">
        <v>26.22</v>
      </c>
    </row>
    <row r="2032" spans="1:4" ht="9" customHeight="1">
      <c r="A2032" s="535">
        <v>1917011</v>
      </c>
      <c r="B2032" s="534" t="s">
        <v>18730</v>
      </c>
      <c r="C2032" s="535" t="s">
        <v>206</v>
      </c>
      <c r="D2032" s="533">
        <v>26.74</v>
      </c>
    </row>
    <row r="2033" spans="1:4" ht="9" customHeight="1">
      <c r="A2033" s="535">
        <v>1917012</v>
      </c>
      <c r="B2033" s="534" t="s">
        <v>18731</v>
      </c>
      <c r="C2033" s="535" t="s">
        <v>206</v>
      </c>
      <c r="D2033" s="533">
        <v>27.01</v>
      </c>
    </row>
    <row r="2034" spans="1:4" ht="18" customHeight="1">
      <c r="A2034" s="535">
        <v>1917578</v>
      </c>
      <c r="B2034" s="534" t="s">
        <v>18732</v>
      </c>
      <c r="C2034" s="535" t="s">
        <v>206</v>
      </c>
      <c r="D2034" s="533">
        <v>6.94</v>
      </c>
    </row>
    <row r="2035" spans="1:4" ht="18" customHeight="1">
      <c r="A2035" s="535">
        <v>1917579</v>
      </c>
      <c r="B2035" s="534" t="s">
        <v>18733</v>
      </c>
      <c r="C2035" s="535" t="s">
        <v>206</v>
      </c>
      <c r="D2035" s="533">
        <v>7.42</v>
      </c>
    </row>
    <row r="2036" spans="1:4" ht="18" customHeight="1">
      <c r="A2036" s="535">
        <v>1917580</v>
      </c>
      <c r="B2036" s="534" t="s">
        <v>18734</v>
      </c>
      <c r="C2036" s="535" t="s">
        <v>206</v>
      </c>
      <c r="D2036" s="533">
        <v>7.81</v>
      </c>
    </row>
    <row r="2037" spans="1:4" ht="18" customHeight="1">
      <c r="A2037" s="535">
        <v>1917581</v>
      </c>
      <c r="B2037" s="534" t="s">
        <v>18735</v>
      </c>
      <c r="C2037" s="535" t="s">
        <v>206</v>
      </c>
      <c r="D2037" s="533">
        <v>8.2799999999999994</v>
      </c>
    </row>
    <row r="2038" spans="1:4" ht="18" customHeight="1">
      <c r="A2038" s="535">
        <v>1917582</v>
      </c>
      <c r="B2038" s="534" t="s">
        <v>18736</v>
      </c>
      <c r="C2038" s="535" t="s">
        <v>206</v>
      </c>
      <c r="D2038" s="533">
        <v>8.9499999999999993</v>
      </c>
    </row>
    <row r="2039" spans="1:4" ht="18" customHeight="1">
      <c r="A2039" s="535">
        <v>1917583</v>
      </c>
      <c r="B2039" s="534" t="s">
        <v>18737</v>
      </c>
      <c r="C2039" s="535" t="s">
        <v>206</v>
      </c>
      <c r="D2039" s="533">
        <v>9.4700000000000006</v>
      </c>
    </row>
    <row r="2040" spans="1:4" ht="18" customHeight="1">
      <c r="A2040" s="535">
        <v>1917584</v>
      </c>
      <c r="B2040" s="534" t="s">
        <v>18738</v>
      </c>
      <c r="C2040" s="535" t="s">
        <v>206</v>
      </c>
      <c r="D2040" s="533">
        <v>9.91</v>
      </c>
    </row>
    <row r="2041" spans="1:4" ht="18" customHeight="1">
      <c r="A2041" s="535">
        <v>1917585</v>
      </c>
      <c r="B2041" s="534" t="s">
        <v>18739</v>
      </c>
      <c r="C2041" s="535" t="s">
        <v>206</v>
      </c>
      <c r="D2041" s="533">
        <v>10.59</v>
      </c>
    </row>
    <row r="2042" spans="1:4" ht="18" customHeight="1">
      <c r="A2042" s="535">
        <v>1917586</v>
      </c>
      <c r="B2042" s="534" t="s">
        <v>18740</v>
      </c>
      <c r="C2042" s="535" t="s">
        <v>206</v>
      </c>
      <c r="D2042" s="533">
        <v>11.59</v>
      </c>
    </row>
    <row r="2043" spans="1:4" ht="18" customHeight="1">
      <c r="A2043" s="535">
        <v>1917587</v>
      </c>
      <c r="B2043" s="534" t="s">
        <v>18741</v>
      </c>
      <c r="C2043" s="535" t="s">
        <v>206</v>
      </c>
      <c r="D2043" s="533">
        <v>12.34</v>
      </c>
    </row>
    <row r="2044" spans="1:4" ht="18" customHeight="1">
      <c r="A2044" s="535">
        <v>1917588</v>
      </c>
      <c r="B2044" s="534" t="s">
        <v>18742</v>
      </c>
      <c r="C2044" s="535" t="s">
        <v>206</v>
      </c>
      <c r="D2044" s="533">
        <v>13.19</v>
      </c>
    </row>
    <row r="2045" spans="1:4" ht="18" customHeight="1">
      <c r="A2045" s="535">
        <v>1917589</v>
      </c>
      <c r="B2045" s="534" t="s">
        <v>18743</v>
      </c>
      <c r="C2045" s="535" t="s">
        <v>206</v>
      </c>
      <c r="D2045" s="533">
        <v>14.88</v>
      </c>
    </row>
    <row r="2046" spans="1:4" ht="18" customHeight="1">
      <c r="A2046" s="535">
        <v>1917590</v>
      </c>
      <c r="B2046" s="534" t="s">
        <v>18744</v>
      </c>
      <c r="C2046" s="535" t="s">
        <v>206</v>
      </c>
      <c r="D2046" s="533">
        <v>17.28</v>
      </c>
    </row>
    <row r="2047" spans="1:4" ht="18" customHeight="1">
      <c r="A2047" s="535">
        <v>1917591</v>
      </c>
      <c r="B2047" s="534" t="s">
        <v>18745</v>
      </c>
      <c r="C2047" s="535" t="s">
        <v>206</v>
      </c>
      <c r="D2047" s="533">
        <v>19.399999999999999</v>
      </c>
    </row>
    <row r="2048" spans="1:4" ht="18" customHeight="1">
      <c r="A2048" s="535">
        <v>1917592</v>
      </c>
      <c r="B2048" s="534" t="s">
        <v>18746</v>
      </c>
      <c r="C2048" s="535" t="s">
        <v>206</v>
      </c>
      <c r="D2048" s="533">
        <v>22.1</v>
      </c>
    </row>
    <row r="2049" spans="1:4" ht="18" customHeight="1">
      <c r="A2049" s="535">
        <v>1917593</v>
      </c>
      <c r="B2049" s="534" t="s">
        <v>18747</v>
      </c>
      <c r="C2049" s="535" t="s">
        <v>206</v>
      </c>
      <c r="D2049" s="533">
        <v>24.9</v>
      </c>
    </row>
    <row r="2050" spans="1:4" ht="18" customHeight="1">
      <c r="A2050" s="535">
        <v>1917594</v>
      </c>
      <c r="B2050" s="534" t="s">
        <v>18748</v>
      </c>
      <c r="C2050" s="535" t="s">
        <v>206</v>
      </c>
      <c r="D2050" s="533">
        <v>28.33</v>
      </c>
    </row>
    <row r="2051" spans="1:4" ht="18" customHeight="1">
      <c r="A2051" s="535">
        <v>1917595</v>
      </c>
      <c r="B2051" s="534" t="s">
        <v>18749</v>
      </c>
      <c r="C2051" s="535" t="s">
        <v>206</v>
      </c>
      <c r="D2051" s="533">
        <v>31.99</v>
      </c>
    </row>
    <row r="2052" spans="1:4" ht="18" customHeight="1">
      <c r="A2052" s="535">
        <v>1917596</v>
      </c>
      <c r="B2052" s="534" t="s">
        <v>18750</v>
      </c>
      <c r="C2052" s="535" t="s">
        <v>206</v>
      </c>
      <c r="D2052" s="533">
        <v>35.31</v>
      </c>
    </row>
    <row r="2053" spans="1:4" ht="18" customHeight="1">
      <c r="A2053" s="535">
        <v>1917597</v>
      </c>
      <c r="B2053" s="534" t="s">
        <v>18751</v>
      </c>
      <c r="C2053" s="535" t="s">
        <v>206</v>
      </c>
      <c r="D2053" s="533">
        <v>39.9</v>
      </c>
    </row>
    <row r="2054" spans="1:4" ht="18" customHeight="1">
      <c r="A2054" s="535">
        <v>1917598</v>
      </c>
      <c r="B2054" s="534" t="s">
        <v>18752</v>
      </c>
      <c r="C2054" s="535" t="s">
        <v>206</v>
      </c>
      <c r="D2054" s="533">
        <v>44.13</v>
      </c>
    </row>
    <row r="2055" spans="1:4" ht="18" customHeight="1">
      <c r="A2055" s="535">
        <v>1917599</v>
      </c>
      <c r="B2055" s="534" t="s">
        <v>18753</v>
      </c>
      <c r="C2055" s="535" t="s">
        <v>206</v>
      </c>
      <c r="D2055" s="533">
        <v>48.96</v>
      </c>
    </row>
    <row r="2056" spans="1:4" ht="18" customHeight="1">
      <c r="A2056" s="535">
        <v>1917600</v>
      </c>
      <c r="B2056" s="534" t="s">
        <v>18754</v>
      </c>
      <c r="C2056" s="535" t="s">
        <v>206</v>
      </c>
      <c r="D2056" s="533">
        <v>55.16</v>
      </c>
    </row>
    <row r="2057" spans="1:4" ht="18" customHeight="1">
      <c r="A2057" s="535">
        <v>1917601</v>
      </c>
      <c r="B2057" s="534" t="s">
        <v>18755</v>
      </c>
      <c r="C2057" s="535" t="s">
        <v>206</v>
      </c>
      <c r="D2057" s="533">
        <v>57.97</v>
      </c>
    </row>
    <row r="2058" spans="1:4" ht="18" customHeight="1">
      <c r="A2058" s="535">
        <v>1917575</v>
      </c>
      <c r="B2058" s="534" t="s">
        <v>18756</v>
      </c>
      <c r="C2058" s="535" t="s">
        <v>206</v>
      </c>
      <c r="D2058" s="533">
        <v>5.41</v>
      </c>
    </row>
    <row r="2059" spans="1:4" ht="18" customHeight="1">
      <c r="A2059" s="535">
        <v>1917576</v>
      </c>
      <c r="B2059" s="534" t="s">
        <v>18757</v>
      </c>
      <c r="C2059" s="535" t="s">
        <v>206</v>
      </c>
      <c r="D2059" s="533">
        <v>5.79</v>
      </c>
    </row>
    <row r="2060" spans="1:4" ht="18" customHeight="1">
      <c r="A2060" s="535">
        <v>1917577</v>
      </c>
      <c r="B2060" s="534" t="s">
        <v>18758</v>
      </c>
      <c r="C2060" s="535" t="s">
        <v>206</v>
      </c>
      <c r="D2060" s="533">
        <v>6.25</v>
      </c>
    </row>
    <row r="2061" spans="1:4" ht="18" customHeight="1">
      <c r="A2061" s="535">
        <v>1917739</v>
      </c>
      <c r="B2061" s="534" t="s">
        <v>18759</v>
      </c>
      <c r="C2061" s="535" t="s">
        <v>206</v>
      </c>
      <c r="D2061" s="533">
        <v>5.33</v>
      </c>
    </row>
    <row r="2062" spans="1:4" ht="18" customHeight="1">
      <c r="A2062" s="535">
        <v>1917253</v>
      </c>
      <c r="B2062" s="534" t="s">
        <v>18760</v>
      </c>
      <c r="C2062" s="535" t="s">
        <v>206</v>
      </c>
      <c r="D2062" s="533">
        <v>8.39</v>
      </c>
    </row>
    <row r="2063" spans="1:4" ht="18" customHeight="1">
      <c r="A2063" s="535">
        <v>1917254</v>
      </c>
      <c r="B2063" s="534" t="s">
        <v>18761</v>
      </c>
      <c r="C2063" s="535" t="s">
        <v>206</v>
      </c>
      <c r="D2063" s="533">
        <v>8.99</v>
      </c>
    </row>
    <row r="2064" spans="1:4" ht="18" customHeight="1">
      <c r="A2064" s="535">
        <v>1917255</v>
      </c>
      <c r="B2064" s="534" t="s">
        <v>18762</v>
      </c>
      <c r="C2064" s="535" t="s">
        <v>206</v>
      </c>
      <c r="D2064" s="533">
        <v>9.76</v>
      </c>
    </row>
    <row r="2065" spans="1:4" ht="18" customHeight="1">
      <c r="A2065" s="535">
        <v>1917256</v>
      </c>
      <c r="B2065" s="534" t="s">
        <v>18763</v>
      </c>
      <c r="C2065" s="535" t="s">
        <v>206</v>
      </c>
      <c r="D2065" s="533">
        <v>10.56</v>
      </c>
    </row>
    <row r="2066" spans="1:4" ht="18" customHeight="1">
      <c r="A2066" s="535">
        <v>1917257</v>
      </c>
      <c r="B2066" s="534" t="s">
        <v>18764</v>
      </c>
      <c r="C2066" s="535" t="s">
        <v>206</v>
      </c>
      <c r="D2066" s="533">
        <v>11.65</v>
      </c>
    </row>
    <row r="2067" spans="1:4" ht="18" customHeight="1">
      <c r="A2067" s="535">
        <v>1917258</v>
      </c>
      <c r="B2067" s="534" t="s">
        <v>18765</v>
      </c>
      <c r="C2067" s="535" t="s">
        <v>206</v>
      </c>
      <c r="D2067" s="533">
        <v>12.76</v>
      </c>
    </row>
    <row r="2068" spans="1:4" ht="18" customHeight="1">
      <c r="A2068" s="535">
        <v>1917259</v>
      </c>
      <c r="B2068" s="534" t="s">
        <v>18766</v>
      </c>
      <c r="C2068" s="535" t="s">
        <v>206</v>
      </c>
      <c r="D2068" s="533">
        <v>15.93</v>
      </c>
    </row>
    <row r="2069" spans="1:4" ht="18" customHeight="1">
      <c r="A2069" s="535">
        <v>1917250</v>
      </c>
      <c r="B2069" s="534" t="s">
        <v>18767</v>
      </c>
      <c r="C2069" s="535" t="s">
        <v>206</v>
      </c>
      <c r="D2069" s="533">
        <v>6.28</v>
      </c>
    </row>
    <row r="2070" spans="1:4" ht="18" customHeight="1">
      <c r="A2070" s="535">
        <v>1917251</v>
      </c>
      <c r="B2070" s="534" t="s">
        <v>18768</v>
      </c>
      <c r="C2070" s="535" t="s">
        <v>206</v>
      </c>
      <c r="D2070" s="533">
        <v>6.65</v>
      </c>
    </row>
    <row r="2071" spans="1:4" ht="18" customHeight="1">
      <c r="A2071" s="535">
        <v>1917252</v>
      </c>
      <c r="B2071" s="534" t="s">
        <v>18769</v>
      </c>
      <c r="C2071" s="535" t="s">
        <v>206</v>
      </c>
      <c r="D2071" s="533">
        <v>7.45</v>
      </c>
    </row>
    <row r="2072" spans="1:4" ht="18" customHeight="1">
      <c r="A2072" s="535">
        <v>1917726</v>
      </c>
      <c r="B2072" s="534" t="s">
        <v>18770</v>
      </c>
      <c r="C2072" s="535" t="s">
        <v>206</v>
      </c>
      <c r="D2072" s="533">
        <v>6.13</v>
      </c>
    </row>
    <row r="2073" spans="1:4" ht="18" customHeight="1">
      <c r="A2073" s="535">
        <v>1917335</v>
      </c>
      <c r="B2073" s="534" t="s">
        <v>18771</v>
      </c>
      <c r="C2073" s="535" t="s">
        <v>206</v>
      </c>
      <c r="D2073" s="533">
        <v>6.19</v>
      </c>
    </row>
    <row r="2074" spans="1:4" ht="18" customHeight="1">
      <c r="A2074" s="535">
        <v>1917336</v>
      </c>
      <c r="B2074" s="534" t="s">
        <v>18772</v>
      </c>
      <c r="C2074" s="535" t="s">
        <v>206</v>
      </c>
      <c r="D2074" s="533">
        <v>7.04</v>
      </c>
    </row>
    <row r="2075" spans="1:4" ht="18" customHeight="1">
      <c r="A2075" s="535">
        <v>1917337</v>
      </c>
      <c r="B2075" s="534" t="s">
        <v>18773</v>
      </c>
      <c r="C2075" s="535" t="s">
        <v>206</v>
      </c>
      <c r="D2075" s="533">
        <v>7.67</v>
      </c>
    </row>
    <row r="2076" spans="1:4" ht="18" customHeight="1">
      <c r="A2076" s="535">
        <v>1917338</v>
      </c>
      <c r="B2076" s="534" t="s">
        <v>18774</v>
      </c>
      <c r="C2076" s="535" t="s">
        <v>206</v>
      </c>
      <c r="D2076" s="533">
        <v>8.49</v>
      </c>
    </row>
    <row r="2077" spans="1:4" ht="18" customHeight="1">
      <c r="A2077" s="535">
        <v>1917339</v>
      </c>
      <c r="B2077" s="534" t="s">
        <v>18775</v>
      </c>
      <c r="C2077" s="535" t="s">
        <v>206</v>
      </c>
      <c r="D2077" s="533">
        <v>9.48</v>
      </c>
    </row>
    <row r="2078" spans="1:4" ht="18" customHeight="1">
      <c r="A2078" s="535">
        <v>1917340</v>
      </c>
      <c r="B2078" s="534" t="s">
        <v>18776</v>
      </c>
      <c r="C2078" s="535" t="s">
        <v>206</v>
      </c>
      <c r="D2078" s="533">
        <v>11.05</v>
      </c>
    </row>
    <row r="2079" spans="1:4" ht="18" customHeight="1">
      <c r="A2079" s="535">
        <v>1917341</v>
      </c>
      <c r="B2079" s="534" t="s">
        <v>18777</v>
      </c>
      <c r="C2079" s="535" t="s">
        <v>206</v>
      </c>
      <c r="D2079" s="533">
        <v>14.08</v>
      </c>
    </row>
    <row r="2080" spans="1:4" ht="18" customHeight="1">
      <c r="A2080" s="535">
        <v>1917342</v>
      </c>
      <c r="B2080" s="534" t="s">
        <v>18778</v>
      </c>
      <c r="C2080" s="535" t="s">
        <v>206</v>
      </c>
      <c r="D2080" s="533">
        <v>17.52</v>
      </c>
    </row>
    <row r="2081" spans="1:4" ht="18" customHeight="1">
      <c r="A2081" s="535">
        <v>1917343</v>
      </c>
      <c r="B2081" s="534" t="s">
        <v>18779</v>
      </c>
      <c r="C2081" s="535" t="s">
        <v>206</v>
      </c>
      <c r="D2081" s="533">
        <v>21.91</v>
      </c>
    </row>
    <row r="2082" spans="1:4" ht="18" customHeight="1">
      <c r="A2082" s="535">
        <v>1917344</v>
      </c>
      <c r="B2082" s="534" t="s">
        <v>18780</v>
      </c>
      <c r="C2082" s="535" t="s">
        <v>206</v>
      </c>
      <c r="D2082" s="533">
        <v>26.56</v>
      </c>
    </row>
    <row r="2083" spans="1:4" ht="18" customHeight="1">
      <c r="A2083" s="535">
        <v>1917345</v>
      </c>
      <c r="B2083" s="534" t="s">
        <v>18781</v>
      </c>
      <c r="C2083" s="535" t="s">
        <v>206</v>
      </c>
      <c r="D2083" s="533">
        <v>33.11</v>
      </c>
    </row>
    <row r="2084" spans="1:4" ht="18" customHeight="1">
      <c r="A2084" s="535">
        <v>1917346</v>
      </c>
      <c r="B2084" s="534" t="s">
        <v>18782</v>
      </c>
      <c r="C2084" s="535" t="s">
        <v>206</v>
      </c>
      <c r="D2084" s="533">
        <v>39.549999999999997</v>
      </c>
    </row>
    <row r="2085" spans="1:4" ht="18" customHeight="1">
      <c r="A2085" s="535">
        <v>1917347</v>
      </c>
      <c r="B2085" s="534" t="s">
        <v>18783</v>
      </c>
      <c r="C2085" s="535" t="s">
        <v>206</v>
      </c>
      <c r="D2085" s="533">
        <v>51.68</v>
      </c>
    </row>
    <row r="2086" spans="1:4" ht="18" customHeight="1">
      <c r="A2086" s="535">
        <v>1917332</v>
      </c>
      <c r="B2086" s="534" t="s">
        <v>18784</v>
      </c>
      <c r="C2086" s="535" t="s">
        <v>206</v>
      </c>
      <c r="D2086" s="533">
        <v>5.0599999999999996</v>
      </c>
    </row>
    <row r="2087" spans="1:4" ht="18" customHeight="1">
      <c r="A2087" s="535">
        <v>1917333</v>
      </c>
      <c r="B2087" s="534" t="s">
        <v>18785</v>
      </c>
      <c r="C2087" s="535" t="s">
        <v>206</v>
      </c>
      <c r="D2087" s="533">
        <v>5.39</v>
      </c>
    </row>
    <row r="2088" spans="1:4" ht="18" customHeight="1">
      <c r="A2088" s="535">
        <v>1917334</v>
      </c>
      <c r="B2088" s="534" t="s">
        <v>18786</v>
      </c>
      <c r="C2088" s="535" t="s">
        <v>206</v>
      </c>
      <c r="D2088" s="533">
        <v>5.73</v>
      </c>
    </row>
    <row r="2089" spans="1:4" ht="18" customHeight="1">
      <c r="A2089" s="535">
        <v>1917331</v>
      </c>
      <c r="B2089" s="534" t="s">
        <v>18787</v>
      </c>
      <c r="C2089" s="535" t="s">
        <v>206</v>
      </c>
      <c r="D2089" s="533">
        <v>4.6399999999999997</v>
      </c>
    </row>
    <row r="2090" spans="1:4" ht="18" customHeight="1">
      <c r="A2090" s="535">
        <v>1917443</v>
      </c>
      <c r="B2090" s="534" t="s">
        <v>18788</v>
      </c>
      <c r="C2090" s="535" t="s">
        <v>206</v>
      </c>
      <c r="D2090" s="533">
        <v>6.89</v>
      </c>
    </row>
    <row r="2091" spans="1:4" ht="18" customHeight="1">
      <c r="A2091" s="535">
        <v>1917444</v>
      </c>
      <c r="B2091" s="534" t="s">
        <v>18789</v>
      </c>
      <c r="C2091" s="535" t="s">
        <v>206</v>
      </c>
      <c r="D2091" s="533">
        <v>7.44</v>
      </c>
    </row>
    <row r="2092" spans="1:4" ht="18" customHeight="1">
      <c r="A2092" s="535">
        <v>1917445</v>
      </c>
      <c r="B2092" s="534" t="s">
        <v>18790</v>
      </c>
      <c r="C2092" s="535" t="s">
        <v>206</v>
      </c>
      <c r="D2092" s="533">
        <v>8.06</v>
      </c>
    </row>
    <row r="2093" spans="1:4" ht="18" customHeight="1">
      <c r="A2093" s="535">
        <v>1917446</v>
      </c>
      <c r="B2093" s="534" t="s">
        <v>18791</v>
      </c>
      <c r="C2093" s="535" t="s">
        <v>206</v>
      </c>
      <c r="D2093" s="533">
        <v>8.68</v>
      </c>
    </row>
    <row r="2094" spans="1:4" ht="18" customHeight="1">
      <c r="A2094" s="535">
        <v>1917447</v>
      </c>
      <c r="B2094" s="534" t="s">
        <v>18792</v>
      </c>
      <c r="C2094" s="535" t="s">
        <v>206</v>
      </c>
      <c r="D2094" s="533">
        <v>9.65</v>
      </c>
    </row>
    <row r="2095" spans="1:4" ht="18" customHeight="1">
      <c r="A2095" s="535">
        <v>1917448</v>
      </c>
      <c r="B2095" s="534" t="s">
        <v>18793</v>
      </c>
      <c r="C2095" s="535" t="s">
        <v>206</v>
      </c>
      <c r="D2095" s="533">
        <v>10.47</v>
      </c>
    </row>
    <row r="2096" spans="1:4" ht="18" customHeight="1">
      <c r="A2096" s="535">
        <v>1917449</v>
      </c>
      <c r="B2096" s="534" t="s">
        <v>18794</v>
      </c>
      <c r="C2096" s="535" t="s">
        <v>206</v>
      </c>
      <c r="D2096" s="533">
        <v>11.54</v>
      </c>
    </row>
    <row r="2097" spans="1:4" ht="18" customHeight="1">
      <c r="A2097" s="535">
        <v>1917450</v>
      </c>
      <c r="B2097" s="534" t="s">
        <v>18795</v>
      </c>
      <c r="C2097" s="535" t="s">
        <v>206</v>
      </c>
      <c r="D2097" s="533">
        <v>12.85</v>
      </c>
    </row>
    <row r="2098" spans="1:4" ht="18" customHeight="1">
      <c r="A2098" s="535">
        <v>1917451</v>
      </c>
      <c r="B2098" s="534" t="s">
        <v>18796</v>
      </c>
      <c r="C2098" s="535" t="s">
        <v>206</v>
      </c>
      <c r="D2098" s="533">
        <v>15.74</v>
      </c>
    </row>
    <row r="2099" spans="1:4" ht="18" customHeight="1">
      <c r="A2099" s="535">
        <v>1917452</v>
      </c>
      <c r="B2099" s="534" t="s">
        <v>18797</v>
      </c>
      <c r="C2099" s="535" t="s">
        <v>206</v>
      </c>
      <c r="D2099" s="533">
        <v>18.579999999999998</v>
      </c>
    </row>
    <row r="2100" spans="1:4" ht="18" customHeight="1">
      <c r="A2100" s="535">
        <v>1917453</v>
      </c>
      <c r="B2100" s="534" t="s">
        <v>18798</v>
      </c>
      <c r="C2100" s="535" t="s">
        <v>206</v>
      </c>
      <c r="D2100" s="533">
        <v>22</v>
      </c>
    </row>
    <row r="2101" spans="1:4" ht="18" customHeight="1">
      <c r="A2101" s="535">
        <v>1917454</v>
      </c>
      <c r="B2101" s="534" t="s">
        <v>18799</v>
      </c>
      <c r="C2101" s="535" t="s">
        <v>206</v>
      </c>
      <c r="D2101" s="533">
        <v>25.77</v>
      </c>
    </row>
    <row r="2102" spans="1:4" ht="18" customHeight="1">
      <c r="A2102" s="535">
        <v>1917455</v>
      </c>
      <c r="B2102" s="534" t="s">
        <v>18800</v>
      </c>
      <c r="C2102" s="535" t="s">
        <v>206</v>
      </c>
      <c r="D2102" s="533">
        <v>30.6</v>
      </c>
    </row>
    <row r="2103" spans="1:4" ht="18" customHeight="1">
      <c r="A2103" s="535">
        <v>1917456</v>
      </c>
      <c r="B2103" s="534" t="s">
        <v>18801</v>
      </c>
      <c r="C2103" s="535" t="s">
        <v>206</v>
      </c>
      <c r="D2103" s="533">
        <v>35.83</v>
      </c>
    </row>
    <row r="2104" spans="1:4" ht="18" customHeight="1">
      <c r="A2104" s="535">
        <v>1917457</v>
      </c>
      <c r="B2104" s="534" t="s">
        <v>18802</v>
      </c>
      <c r="C2104" s="535" t="s">
        <v>206</v>
      </c>
      <c r="D2104" s="533">
        <v>40.51</v>
      </c>
    </row>
    <row r="2105" spans="1:4" ht="18" customHeight="1">
      <c r="A2105" s="535">
        <v>1917458</v>
      </c>
      <c r="B2105" s="534" t="s">
        <v>18803</v>
      </c>
      <c r="C2105" s="535" t="s">
        <v>206</v>
      </c>
      <c r="D2105" s="533">
        <v>46.72</v>
      </c>
    </row>
    <row r="2106" spans="1:4" ht="18" customHeight="1">
      <c r="A2106" s="535">
        <v>1917459</v>
      </c>
      <c r="B2106" s="534" t="s">
        <v>18804</v>
      </c>
      <c r="C2106" s="535" t="s">
        <v>206</v>
      </c>
      <c r="D2106" s="533">
        <v>49.21</v>
      </c>
    </row>
    <row r="2107" spans="1:4" ht="18" customHeight="1">
      <c r="A2107" s="535">
        <v>1917440</v>
      </c>
      <c r="B2107" s="534" t="s">
        <v>18805</v>
      </c>
      <c r="C2107" s="535" t="s">
        <v>206</v>
      </c>
      <c r="D2107" s="533">
        <v>4.82</v>
      </c>
    </row>
    <row r="2108" spans="1:4" ht="18" customHeight="1">
      <c r="A2108" s="535">
        <v>1917441</v>
      </c>
      <c r="B2108" s="534" t="s">
        <v>18806</v>
      </c>
      <c r="C2108" s="535" t="s">
        <v>206</v>
      </c>
      <c r="D2108" s="533">
        <v>5.44</v>
      </c>
    </row>
    <row r="2109" spans="1:4" ht="18" customHeight="1">
      <c r="A2109" s="535">
        <v>1917442</v>
      </c>
      <c r="B2109" s="534" t="s">
        <v>18807</v>
      </c>
      <c r="C2109" s="535" t="s">
        <v>206</v>
      </c>
      <c r="D2109" s="533">
        <v>6.05</v>
      </c>
    </row>
    <row r="2110" spans="1:4" ht="18" customHeight="1">
      <c r="A2110" s="535">
        <v>1917734</v>
      </c>
      <c r="B2110" s="534" t="s">
        <v>18808</v>
      </c>
      <c r="C2110" s="535" t="s">
        <v>206</v>
      </c>
      <c r="D2110" s="533">
        <v>4.46</v>
      </c>
    </row>
    <row r="2111" spans="1:4" ht="9" customHeight="1">
      <c r="A2111" s="535">
        <v>1917055</v>
      </c>
      <c r="B2111" s="534" t="s">
        <v>18809</v>
      </c>
      <c r="C2111" s="535" t="s">
        <v>206</v>
      </c>
      <c r="D2111" s="533">
        <v>16.41</v>
      </c>
    </row>
    <row r="2112" spans="1:4" ht="9" customHeight="1">
      <c r="A2112" s="535">
        <v>1917056</v>
      </c>
      <c r="B2112" s="534" t="s">
        <v>18810</v>
      </c>
      <c r="C2112" s="535" t="s">
        <v>206</v>
      </c>
      <c r="D2112" s="533">
        <v>16.72</v>
      </c>
    </row>
    <row r="2113" spans="1:4" ht="9" customHeight="1">
      <c r="A2113" s="535">
        <v>1917057</v>
      </c>
      <c r="B2113" s="534" t="s">
        <v>18811</v>
      </c>
      <c r="C2113" s="535" t="s">
        <v>206</v>
      </c>
      <c r="D2113" s="533">
        <v>17.03</v>
      </c>
    </row>
    <row r="2114" spans="1:4" ht="9" customHeight="1">
      <c r="A2114" s="535">
        <v>1917058</v>
      </c>
      <c r="B2114" s="534" t="s">
        <v>18812</v>
      </c>
      <c r="C2114" s="535" t="s">
        <v>206</v>
      </c>
      <c r="D2114" s="533">
        <v>17.36</v>
      </c>
    </row>
    <row r="2115" spans="1:4" ht="9" customHeight="1">
      <c r="A2115" s="535">
        <v>1917059</v>
      </c>
      <c r="B2115" s="534" t="s">
        <v>18813</v>
      </c>
      <c r="C2115" s="535" t="s">
        <v>206</v>
      </c>
      <c r="D2115" s="533">
        <v>17.71</v>
      </c>
    </row>
    <row r="2116" spans="1:4" ht="9" customHeight="1">
      <c r="A2116" s="535">
        <v>1917060</v>
      </c>
      <c r="B2116" s="534" t="s">
        <v>18814</v>
      </c>
      <c r="C2116" s="535" t="s">
        <v>206</v>
      </c>
      <c r="D2116" s="533">
        <v>17.89</v>
      </c>
    </row>
    <row r="2117" spans="1:4" ht="9" customHeight="1">
      <c r="A2117" s="535">
        <v>1901536</v>
      </c>
      <c r="B2117" s="534" t="s">
        <v>18815</v>
      </c>
      <c r="C2117" s="535" t="s">
        <v>206</v>
      </c>
      <c r="D2117" s="533">
        <v>10.02</v>
      </c>
    </row>
    <row r="2118" spans="1:4" ht="9" customHeight="1">
      <c r="A2118" s="535">
        <v>1901537</v>
      </c>
      <c r="B2118" s="534" t="s">
        <v>18816</v>
      </c>
      <c r="C2118" s="535" t="s">
        <v>206</v>
      </c>
      <c r="D2118" s="533">
        <v>10.11</v>
      </c>
    </row>
    <row r="2119" spans="1:4" ht="9" customHeight="1">
      <c r="A2119" s="535">
        <v>1901538</v>
      </c>
      <c r="B2119" s="534" t="s">
        <v>18817</v>
      </c>
      <c r="C2119" s="535" t="s">
        <v>206</v>
      </c>
      <c r="D2119" s="533">
        <v>10.19</v>
      </c>
    </row>
    <row r="2120" spans="1:4" ht="9" customHeight="1">
      <c r="A2120" s="535">
        <v>1901539</v>
      </c>
      <c r="B2120" s="534" t="s">
        <v>18818</v>
      </c>
      <c r="C2120" s="535" t="s">
        <v>206</v>
      </c>
      <c r="D2120" s="533">
        <v>10.28</v>
      </c>
    </row>
    <row r="2121" spans="1:4" ht="9" customHeight="1">
      <c r="A2121" s="535">
        <v>1901540</v>
      </c>
      <c r="B2121" s="534" t="s">
        <v>18819</v>
      </c>
      <c r="C2121" s="535" t="s">
        <v>206</v>
      </c>
      <c r="D2121" s="533">
        <v>10.37</v>
      </c>
    </row>
    <row r="2122" spans="1:4" ht="9" customHeight="1">
      <c r="A2122" s="535">
        <v>1901535</v>
      </c>
      <c r="B2122" s="534" t="s">
        <v>18820</v>
      </c>
      <c r="C2122" s="535" t="s">
        <v>206</v>
      </c>
      <c r="D2122" s="533">
        <v>10.42</v>
      </c>
    </row>
    <row r="2123" spans="1:4" ht="9" customHeight="1">
      <c r="A2123" s="535">
        <v>1901542</v>
      </c>
      <c r="B2123" s="534" t="s">
        <v>18821</v>
      </c>
      <c r="C2123" s="535" t="s">
        <v>206</v>
      </c>
      <c r="D2123" s="533">
        <v>13.17</v>
      </c>
    </row>
    <row r="2124" spans="1:4" ht="9" customHeight="1">
      <c r="A2124" s="535">
        <v>1901543</v>
      </c>
      <c r="B2124" s="534" t="s">
        <v>18822</v>
      </c>
      <c r="C2124" s="535" t="s">
        <v>206</v>
      </c>
      <c r="D2124" s="533">
        <v>13.25</v>
      </c>
    </row>
    <row r="2125" spans="1:4" ht="9" customHeight="1">
      <c r="A2125" s="535">
        <v>1901544</v>
      </c>
      <c r="B2125" s="534" t="s">
        <v>18823</v>
      </c>
      <c r="C2125" s="535" t="s">
        <v>206</v>
      </c>
      <c r="D2125" s="533">
        <v>13.33</v>
      </c>
    </row>
    <row r="2126" spans="1:4" ht="9" customHeight="1">
      <c r="A2126" s="535">
        <v>1901545</v>
      </c>
      <c r="B2126" s="534" t="s">
        <v>18824</v>
      </c>
      <c r="C2126" s="535" t="s">
        <v>206</v>
      </c>
      <c r="D2126" s="533">
        <v>13.42</v>
      </c>
    </row>
    <row r="2127" spans="1:4" ht="9" customHeight="1">
      <c r="A2127" s="535">
        <v>1901546</v>
      </c>
      <c r="B2127" s="534" t="s">
        <v>18825</v>
      </c>
      <c r="C2127" s="535" t="s">
        <v>206</v>
      </c>
      <c r="D2127" s="533">
        <v>13.51</v>
      </c>
    </row>
    <row r="2128" spans="1:4" ht="9" customHeight="1">
      <c r="A2128" s="535">
        <v>1901541</v>
      </c>
      <c r="B2128" s="534" t="s">
        <v>18826</v>
      </c>
      <c r="C2128" s="535" t="s">
        <v>206</v>
      </c>
      <c r="D2128" s="533">
        <v>13.55</v>
      </c>
    </row>
    <row r="2129" spans="1:4" ht="9" customHeight="1">
      <c r="A2129" s="535">
        <v>1917091</v>
      </c>
      <c r="B2129" s="534" t="s">
        <v>18827</v>
      </c>
      <c r="C2129" s="535" t="s">
        <v>206</v>
      </c>
      <c r="D2129" s="533">
        <v>11.21</v>
      </c>
    </row>
    <row r="2130" spans="1:4" ht="9" customHeight="1">
      <c r="A2130" s="535">
        <v>1917092</v>
      </c>
      <c r="B2130" s="534" t="s">
        <v>18828</v>
      </c>
      <c r="C2130" s="535" t="s">
        <v>206</v>
      </c>
      <c r="D2130" s="533">
        <v>11.39</v>
      </c>
    </row>
    <row r="2131" spans="1:4" ht="9" customHeight="1">
      <c r="A2131" s="535">
        <v>1917093</v>
      </c>
      <c r="B2131" s="534" t="s">
        <v>18829</v>
      </c>
      <c r="C2131" s="535" t="s">
        <v>206</v>
      </c>
      <c r="D2131" s="533">
        <v>11.58</v>
      </c>
    </row>
    <row r="2132" spans="1:4" ht="9" customHeight="1">
      <c r="A2132" s="535">
        <v>1917094</v>
      </c>
      <c r="B2132" s="534" t="s">
        <v>18830</v>
      </c>
      <c r="C2132" s="535" t="s">
        <v>206</v>
      </c>
      <c r="D2132" s="533">
        <v>11.78</v>
      </c>
    </row>
    <row r="2133" spans="1:4" ht="9" customHeight="1">
      <c r="A2133" s="535">
        <v>1917095</v>
      </c>
      <c r="B2133" s="534" t="s">
        <v>18831</v>
      </c>
      <c r="C2133" s="535" t="s">
        <v>206</v>
      </c>
      <c r="D2133" s="533">
        <v>11.99</v>
      </c>
    </row>
    <row r="2134" spans="1:4" ht="9" customHeight="1">
      <c r="A2134" s="535">
        <v>1917096</v>
      </c>
      <c r="B2134" s="534" t="s">
        <v>18832</v>
      </c>
      <c r="C2134" s="535" t="s">
        <v>206</v>
      </c>
      <c r="D2134" s="533">
        <v>12.1</v>
      </c>
    </row>
    <row r="2135" spans="1:4" ht="9" customHeight="1">
      <c r="A2135" s="535">
        <v>1901548</v>
      </c>
      <c r="B2135" s="534" t="s">
        <v>18833</v>
      </c>
      <c r="C2135" s="535" t="s">
        <v>206</v>
      </c>
      <c r="D2135" s="533">
        <v>16.41</v>
      </c>
    </row>
    <row r="2136" spans="1:4" ht="9" customHeight="1">
      <c r="A2136" s="535">
        <v>1901549</v>
      </c>
      <c r="B2136" s="534" t="s">
        <v>18834</v>
      </c>
      <c r="C2136" s="535" t="s">
        <v>206</v>
      </c>
      <c r="D2136" s="533">
        <v>16.48</v>
      </c>
    </row>
    <row r="2137" spans="1:4" ht="9" customHeight="1">
      <c r="A2137" s="535">
        <v>1901550</v>
      </c>
      <c r="B2137" s="534" t="s">
        <v>18835</v>
      </c>
      <c r="C2137" s="535" t="s">
        <v>206</v>
      </c>
      <c r="D2137" s="533">
        <v>16.559999999999999</v>
      </c>
    </row>
    <row r="2138" spans="1:4" ht="9" customHeight="1">
      <c r="A2138" s="535">
        <v>1901551</v>
      </c>
      <c r="B2138" s="534" t="s">
        <v>18836</v>
      </c>
      <c r="C2138" s="535" t="s">
        <v>206</v>
      </c>
      <c r="D2138" s="533">
        <v>16.64</v>
      </c>
    </row>
    <row r="2139" spans="1:4" ht="9" customHeight="1">
      <c r="A2139" s="535">
        <v>1901552</v>
      </c>
      <c r="B2139" s="534" t="s">
        <v>18837</v>
      </c>
      <c r="C2139" s="535" t="s">
        <v>206</v>
      </c>
      <c r="D2139" s="533">
        <v>16.73</v>
      </c>
    </row>
    <row r="2140" spans="1:4" ht="9" customHeight="1">
      <c r="A2140" s="535">
        <v>1901547</v>
      </c>
      <c r="B2140" s="534" t="s">
        <v>18838</v>
      </c>
      <c r="C2140" s="535" t="s">
        <v>206</v>
      </c>
      <c r="D2140" s="533">
        <v>16.77</v>
      </c>
    </row>
    <row r="2141" spans="1:4" ht="9" customHeight="1">
      <c r="A2141" s="535">
        <v>1917127</v>
      </c>
      <c r="B2141" s="534" t="s">
        <v>18839</v>
      </c>
      <c r="C2141" s="535" t="s">
        <v>206</v>
      </c>
      <c r="D2141" s="533">
        <v>10.48</v>
      </c>
    </row>
    <row r="2142" spans="1:4" ht="9" customHeight="1">
      <c r="A2142" s="535">
        <v>1917128</v>
      </c>
      <c r="B2142" s="534" t="s">
        <v>18840</v>
      </c>
      <c r="C2142" s="535" t="s">
        <v>206</v>
      </c>
      <c r="D2142" s="533">
        <v>10.63</v>
      </c>
    </row>
    <row r="2143" spans="1:4" ht="9" customHeight="1">
      <c r="A2143" s="535">
        <v>1917129</v>
      </c>
      <c r="B2143" s="534" t="s">
        <v>18841</v>
      </c>
      <c r="C2143" s="535" t="s">
        <v>206</v>
      </c>
      <c r="D2143" s="533">
        <v>10.78</v>
      </c>
    </row>
    <row r="2144" spans="1:4" ht="9" customHeight="1">
      <c r="A2144" s="535">
        <v>1917130</v>
      </c>
      <c r="B2144" s="534" t="s">
        <v>18842</v>
      </c>
      <c r="C2144" s="535" t="s">
        <v>206</v>
      </c>
      <c r="D2144" s="533">
        <v>10.94</v>
      </c>
    </row>
    <row r="2145" spans="1:4" ht="9" customHeight="1">
      <c r="A2145" s="535">
        <v>1917131</v>
      </c>
      <c r="B2145" s="534" t="s">
        <v>18843</v>
      </c>
      <c r="C2145" s="535" t="s">
        <v>206</v>
      </c>
      <c r="D2145" s="533">
        <v>11.1</v>
      </c>
    </row>
    <row r="2146" spans="1:4" ht="9" customHeight="1">
      <c r="A2146" s="535">
        <v>1917132</v>
      </c>
      <c r="B2146" s="534" t="s">
        <v>18844</v>
      </c>
      <c r="C2146" s="535" t="s">
        <v>206</v>
      </c>
      <c r="D2146" s="533">
        <v>11.19</v>
      </c>
    </row>
    <row r="2147" spans="1:4" ht="9" customHeight="1">
      <c r="A2147" s="535">
        <v>1917163</v>
      </c>
      <c r="B2147" s="534" t="s">
        <v>18845</v>
      </c>
      <c r="C2147" s="535" t="s">
        <v>206</v>
      </c>
      <c r="D2147" s="533">
        <v>9.86</v>
      </c>
    </row>
    <row r="2148" spans="1:4" ht="9" customHeight="1">
      <c r="A2148" s="535">
        <v>1917164</v>
      </c>
      <c r="B2148" s="534" t="s">
        <v>18846</v>
      </c>
      <c r="C2148" s="535" t="s">
        <v>206</v>
      </c>
      <c r="D2148" s="533">
        <v>9.99</v>
      </c>
    </row>
    <row r="2149" spans="1:4" ht="9" customHeight="1">
      <c r="A2149" s="535">
        <v>1917165</v>
      </c>
      <c r="B2149" s="534" t="s">
        <v>18847</v>
      </c>
      <c r="C2149" s="535" t="s">
        <v>206</v>
      </c>
      <c r="D2149" s="533">
        <v>10.119999999999999</v>
      </c>
    </row>
    <row r="2150" spans="1:4" ht="9" customHeight="1">
      <c r="A2150" s="535">
        <v>1917166</v>
      </c>
      <c r="B2150" s="534" t="s">
        <v>18848</v>
      </c>
      <c r="C2150" s="535" t="s">
        <v>206</v>
      </c>
      <c r="D2150" s="533">
        <v>10.26</v>
      </c>
    </row>
    <row r="2151" spans="1:4" ht="9" customHeight="1">
      <c r="A2151" s="535">
        <v>1917167</v>
      </c>
      <c r="B2151" s="534" t="s">
        <v>18849</v>
      </c>
      <c r="C2151" s="535" t="s">
        <v>206</v>
      </c>
      <c r="D2151" s="533">
        <v>10.4</v>
      </c>
    </row>
    <row r="2152" spans="1:4" ht="9" customHeight="1">
      <c r="A2152" s="535">
        <v>1917168</v>
      </c>
      <c r="B2152" s="534" t="s">
        <v>18850</v>
      </c>
      <c r="C2152" s="535" t="s">
        <v>206</v>
      </c>
      <c r="D2152" s="533">
        <v>10.48</v>
      </c>
    </row>
    <row r="2153" spans="1:4" ht="9" customHeight="1">
      <c r="A2153" s="535">
        <v>1917199</v>
      </c>
      <c r="B2153" s="534" t="s">
        <v>18851</v>
      </c>
      <c r="C2153" s="535" t="s">
        <v>206</v>
      </c>
      <c r="D2153" s="533">
        <v>10.85</v>
      </c>
    </row>
    <row r="2154" spans="1:4" ht="9" customHeight="1">
      <c r="A2154" s="535">
        <v>1917200</v>
      </c>
      <c r="B2154" s="534" t="s">
        <v>18852</v>
      </c>
      <c r="C2154" s="535" t="s">
        <v>206</v>
      </c>
      <c r="D2154" s="533">
        <v>10.96</v>
      </c>
    </row>
    <row r="2155" spans="1:4" ht="9" customHeight="1">
      <c r="A2155" s="535">
        <v>1917201</v>
      </c>
      <c r="B2155" s="534" t="s">
        <v>18853</v>
      </c>
      <c r="C2155" s="535" t="s">
        <v>206</v>
      </c>
      <c r="D2155" s="533">
        <v>11.08</v>
      </c>
    </row>
    <row r="2156" spans="1:4" ht="9" customHeight="1">
      <c r="A2156" s="535">
        <v>1917202</v>
      </c>
      <c r="B2156" s="534" t="s">
        <v>18854</v>
      </c>
      <c r="C2156" s="535" t="s">
        <v>206</v>
      </c>
      <c r="D2156" s="533">
        <v>11.2</v>
      </c>
    </row>
    <row r="2157" spans="1:4" ht="9" customHeight="1">
      <c r="A2157" s="535">
        <v>1917203</v>
      </c>
      <c r="B2157" s="534" t="s">
        <v>18855</v>
      </c>
      <c r="C2157" s="535" t="s">
        <v>206</v>
      </c>
      <c r="D2157" s="533">
        <v>11.33</v>
      </c>
    </row>
    <row r="2158" spans="1:4" ht="9" customHeight="1">
      <c r="A2158" s="535">
        <v>1917204</v>
      </c>
      <c r="B2158" s="534" t="s">
        <v>18856</v>
      </c>
      <c r="C2158" s="535" t="s">
        <v>206</v>
      </c>
      <c r="D2158" s="533">
        <v>11.4</v>
      </c>
    </row>
    <row r="2159" spans="1:4" ht="9" customHeight="1">
      <c r="A2159" s="535">
        <v>1917019</v>
      </c>
      <c r="B2159" s="534" t="s">
        <v>18857</v>
      </c>
      <c r="C2159" s="535" t="s">
        <v>206</v>
      </c>
      <c r="D2159" s="533">
        <v>22.56</v>
      </c>
    </row>
    <row r="2160" spans="1:4" ht="9" customHeight="1">
      <c r="A2160" s="535">
        <v>1917020</v>
      </c>
      <c r="B2160" s="534" t="s">
        <v>18858</v>
      </c>
      <c r="C2160" s="535" t="s">
        <v>206</v>
      </c>
      <c r="D2160" s="533">
        <v>23.01</v>
      </c>
    </row>
    <row r="2161" spans="1:4" ht="9" customHeight="1">
      <c r="A2161" s="535">
        <v>1917021</v>
      </c>
      <c r="B2161" s="534" t="s">
        <v>18859</v>
      </c>
      <c r="C2161" s="535" t="s">
        <v>206</v>
      </c>
      <c r="D2161" s="533">
        <v>23.46</v>
      </c>
    </row>
    <row r="2162" spans="1:4" ht="9" customHeight="1">
      <c r="A2162" s="535">
        <v>1917022</v>
      </c>
      <c r="B2162" s="534" t="s">
        <v>18860</v>
      </c>
      <c r="C2162" s="535" t="s">
        <v>206</v>
      </c>
      <c r="D2162" s="533">
        <v>23.93</v>
      </c>
    </row>
    <row r="2163" spans="1:4" ht="9" customHeight="1">
      <c r="A2163" s="535">
        <v>1917023</v>
      </c>
      <c r="B2163" s="534" t="s">
        <v>18861</v>
      </c>
      <c r="C2163" s="535" t="s">
        <v>206</v>
      </c>
      <c r="D2163" s="533">
        <v>24.44</v>
      </c>
    </row>
    <row r="2164" spans="1:4" ht="9" customHeight="1">
      <c r="A2164" s="535">
        <v>1917024</v>
      </c>
      <c r="B2164" s="534" t="s">
        <v>18862</v>
      </c>
      <c r="C2164" s="535" t="s">
        <v>206</v>
      </c>
      <c r="D2164" s="533">
        <v>24.7</v>
      </c>
    </row>
    <row r="2165" spans="1:4" ht="18" customHeight="1">
      <c r="A2165" s="535">
        <v>1917541</v>
      </c>
      <c r="B2165" s="534" t="s">
        <v>18863</v>
      </c>
      <c r="C2165" s="535" t="s">
        <v>206</v>
      </c>
      <c r="D2165" s="533">
        <v>5.91</v>
      </c>
    </row>
    <row r="2166" spans="1:4" ht="18" customHeight="1">
      <c r="A2166" s="535">
        <v>1917542</v>
      </c>
      <c r="B2166" s="534" t="s">
        <v>18864</v>
      </c>
      <c r="C2166" s="535" t="s">
        <v>206</v>
      </c>
      <c r="D2166" s="533">
        <v>6.59</v>
      </c>
    </row>
    <row r="2167" spans="1:4" ht="18" customHeight="1">
      <c r="A2167" s="535">
        <v>1917543</v>
      </c>
      <c r="B2167" s="534" t="s">
        <v>18865</v>
      </c>
      <c r="C2167" s="535" t="s">
        <v>206</v>
      </c>
      <c r="D2167" s="533">
        <v>6.91</v>
      </c>
    </row>
    <row r="2168" spans="1:4" ht="18" customHeight="1">
      <c r="A2168" s="535">
        <v>1917544</v>
      </c>
      <c r="B2168" s="534" t="s">
        <v>18866</v>
      </c>
      <c r="C2168" s="535" t="s">
        <v>206</v>
      </c>
      <c r="D2168" s="533">
        <v>7.23</v>
      </c>
    </row>
    <row r="2169" spans="1:4" ht="18" customHeight="1">
      <c r="A2169" s="535">
        <v>1917545</v>
      </c>
      <c r="B2169" s="534" t="s">
        <v>18867</v>
      </c>
      <c r="C2169" s="535" t="s">
        <v>206</v>
      </c>
      <c r="D2169" s="533">
        <v>7.65</v>
      </c>
    </row>
    <row r="2170" spans="1:4" ht="18" customHeight="1">
      <c r="A2170" s="535">
        <v>1917546</v>
      </c>
      <c r="B2170" s="534" t="s">
        <v>18868</v>
      </c>
      <c r="C2170" s="535" t="s">
        <v>206</v>
      </c>
      <c r="D2170" s="533">
        <v>8</v>
      </c>
    </row>
    <row r="2171" spans="1:4" ht="18" customHeight="1">
      <c r="A2171" s="535">
        <v>1917547</v>
      </c>
      <c r="B2171" s="534" t="s">
        <v>18869</v>
      </c>
      <c r="C2171" s="535" t="s">
        <v>206</v>
      </c>
      <c r="D2171" s="533">
        <v>8.73</v>
      </c>
    </row>
    <row r="2172" spans="1:4" ht="18" customHeight="1">
      <c r="A2172" s="535">
        <v>1917548</v>
      </c>
      <c r="B2172" s="534" t="s">
        <v>18870</v>
      </c>
      <c r="C2172" s="535" t="s">
        <v>206</v>
      </c>
      <c r="D2172" s="533">
        <v>9.17</v>
      </c>
    </row>
    <row r="2173" spans="1:4" ht="18" customHeight="1">
      <c r="A2173" s="535">
        <v>1917549</v>
      </c>
      <c r="B2173" s="534" t="s">
        <v>18871</v>
      </c>
      <c r="C2173" s="535" t="s">
        <v>206</v>
      </c>
      <c r="D2173" s="533">
        <v>9.6300000000000008</v>
      </c>
    </row>
    <row r="2174" spans="1:4" ht="18" customHeight="1">
      <c r="A2174" s="535">
        <v>1917550</v>
      </c>
      <c r="B2174" s="534" t="s">
        <v>18872</v>
      </c>
      <c r="C2174" s="535" t="s">
        <v>206</v>
      </c>
      <c r="D2174" s="533">
        <v>10.14</v>
      </c>
    </row>
    <row r="2175" spans="1:4" ht="18" customHeight="1">
      <c r="A2175" s="535">
        <v>1917551</v>
      </c>
      <c r="B2175" s="534" t="s">
        <v>18873</v>
      </c>
      <c r="C2175" s="535" t="s">
        <v>206</v>
      </c>
      <c r="D2175" s="533">
        <v>10.95</v>
      </c>
    </row>
    <row r="2176" spans="1:4" ht="18" customHeight="1">
      <c r="A2176" s="535">
        <v>1917552</v>
      </c>
      <c r="B2176" s="534" t="s">
        <v>18874</v>
      </c>
      <c r="C2176" s="535" t="s">
        <v>206</v>
      </c>
      <c r="D2176" s="533">
        <v>11.5</v>
      </c>
    </row>
    <row r="2177" spans="1:4" ht="18" customHeight="1">
      <c r="A2177" s="535">
        <v>1917553</v>
      </c>
      <c r="B2177" s="534" t="s">
        <v>18875</v>
      </c>
      <c r="C2177" s="535" t="s">
        <v>206</v>
      </c>
      <c r="D2177" s="533">
        <v>11.32</v>
      </c>
    </row>
    <row r="2178" spans="1:4" ht="18" customHeight="1">
      <c r="A2178" s="535">
        <v>1917554</v>
      </c>
      <c r="B2178" s="534" t="s">
        <v>18876</v>
      </c>
      <c r="C2178" s="535" t="s">
        <v>206</v>
      </c>
      <c r="D2178" s="533">
        <v>12.52</v>
      </c>
    </row>
    <row r="2179" spans="1:4" ht="18" customHeight="1">
      <c r="A2179" s="535">
        <v>1917555</v>
      </c>
      <c r="B2179" s="534" t="s">
        <v>18877</v>
      </c>
      <c r="C2179" s="535" t="s">
        <v>206</v>
      </c>
      <c r="D2179" s="533">
        <v>13.1</v>
      </c>
    </row>
    <row r="2180" spans="1:4" ht="18" customHeight="1">
      <c r="A2180" s="535">
        <v>1917556</v>
      </c>
      <c r="B2180" s="534" t="s">
        <v>18878</v>
      </c>
      <c r="C2180" s="535" t="s">
        <v>206</v>
      </c>
      <c r="D2180" s="533">
        <v>14.08</v>
      </c>
    </row>
    <row r="2181" spans="1:4" ht="18" customHeight="1">
      <c r="A2181" s="535">
        <v>1917557</v>
      </c>
      <c r="B2181" s="534" t="s">
        <v>18879</v>
      </c>
      <c r="C2181" s="535" t="s">
        <v>206</v>
      </c>
      <c r="D2181" s="533">
        <v>14.72</v>
      </c>
    </row>
    <row r="2182" spans="1:4" ht="18" customHeight="1">
      <c r="A2182" s="535">
        <v>1917558</v>
      </c>
      <c r="B2182" s="534" t="s">
        <v>18880</v>
      </c>
      <c r="C2182" s="535" t="s">
        <v>206</v>
      </c>
      <c r="D2182" s="533">
        <v>15.66</v>
      </c>
    </row>
    <row r="2183" spans="1:4" ht="18" customHeight="1">
      <c r="A2183" s="535">
        <v>1917559</v>
      </c>
      <c r="B2183" s="534" t="s">
        <v>18881</v>
      </c>
      <c r="C2183" s="535" t="s">
        <v>206</v>
      </c>
      <c r="D2183" s="533">
        <v>17.239999999999998</v>
      </c>
    </row>
    <row r="2184" spans="1:4" ht="18" customHeight="1">
      <c r="A2184" s="535">
        <v>1917560</v>
      </c>
      <c r="B2184" s="534" t="s">
        <v>18882</v>
      </c>
      <c r="C2184" s="535" t="s">
        <v>206</v>
      </c>
      <c r="D2184" s="533">
        <v>19.25</v>
      </c>
    </row>
    <row r="2185" spans="1:4" ht="18" customHeight="1">
      <c r="A2185" s="535">
        <v>1917561</v>
      </c>
      <c r="B2185" s="534" t="s">
        <v>18883</v>
      </c>
      <c r="C2185" s="535" t="s">
        <v>206</v>
      </c>
      <c r="D2185" s="533">
        <v>21.23</v>
      </c>
    </row>
    <row r="2186" spans="1:4" ht="18" customHeight="1">
      <c r="A2186" s="535">
        <v>1917562</v>
      </c>
      <c r="B2186" s="534" t="s">
        <v>18884</v>
      </c>
      <c r="C2186" s="535" t="s">
        <v>206</v>
      </c>
      <c r="D2186" s="533">
        <v>23.49</v>
      </c>
    </row>
    <row r="2187" spans="1:4" ht="18" customHeight="1">
      <c r="A2187" s="535">
        <v>1917563</v>
      </c>
      <c r="B2187" s="534" t="s">
        <v>18885</v>
      </c>
      <c r="C2187" s="535" t="s">
        <v>206</v>
      </c>
      <c r="D2187" s="533">
        <v>25.56</v>
      </c>
    </row>
    <row r="2188" spans="1:4" ht="18" customHeight="1">
      <c r="A2188" s="535">
        <v>1917564</v>
      </c>
      <c r="B2188" s="534" t="s">
        <v>18886</v>
      </c>
      <c r="C2188" s="535" t="s">
        <v>206</v>
      </c>
      <c r="D2188" s="533">
        <v>27.8</v>
      </c>
    </row>
    <row r="2189" spans="1:4" ht="18" customHeight="1">
      <c r="A2189" s="535">
        <v>1917565</v>
      </c>
      <c r="B2189" s="534" t="s">
        <v>18887</v>
      </c>
      <c r="C2189" s="535" t="s">
        <v>206</v>
      </c>
      <c r="D2189" s="533">
        <v>30.79</v>
      </c>
    </row>
    <row r="2190" spans="1:4" ht="18" customHeight="1">
      <c r="A2190" s="535">
        <v>1917538</v>
      </c>
      <c r="B2190" s="534" t="s">
        <v>18888</v>
      </c>
      <c r="C2190" s="535" t="s">
        <v>206</v>
      </c>
      <c r="D2190" s="533">
        <v>4.92</v>
      </c>
    </row>
    <row r="2191" spans="1:4" ht="18" customHeight="1">
      <c r="A2191" s="535">
        <v>1917566</v>
      </c>
      <c r="B2191" s="534" t="s">
        <v>18889</v>
      </c>
      <c r="C2191" s="535" t="s">
        <v>206</v>
      </c>
      <c r="D2191" s="533">
        <v>33.81</v>
      </c>
    </row>
    <row r="2192" spans="1:4" ht="18" customHeight="1">
      <c r="A2192" s="535">
        <v>1917567</v>
      </c>
      <c r="B2192" s="534" t="s">
        <v>18890</v>
      </c>
      <c r="C2192" s="535" t="s">
        <v>206</v>
      </c>
      <c r="D2192" s="533">
        <v>37</v>
      </c>
    </row>
    <row r="2193" spans="1:4" ht="18" customHeight="1">
      <c r="A2193" s="535">
        <v>1917568</v>
      </c>
      <c r="B2193" s="534" t="s">
        <v>18891</v>
      </c>
      <c r="C2193" s="535" t="s">
        <v>206</v>
      </c>
      <c r="D2193" s="533">
        <v>40.06</v>
      </c>
    </row>
    <row r="2194" spans="1:4" ht="18" customHeight="1">
      <c r="A2194" s="535">
        <v>1917569</v>
      </c>
      <c r="B2194" s="534" t="s">
        <v>18892</v>
      </c>
      <c r="C2194" s="535" t="s">
        <v>206</v>
      </c>
      <c r="D2194" s="533">
        <v>43.86</v>
      </c>
    </row>
    <row r="2195" spans="1:4" ht="18" customHeight="1">
      <c r="A2195" s="535">
        <v>1917570</v>
      </c>
      <c r="B2195" s="534" t="s">
        <v>18893</v>
      </c>
      <c r="C2195" s="535" t="s">
        <v>206</v>
      </c>
      <c r="D2195" s="533">
        <v>47.36</v>
      </c>
    </row>
    <row r="2196" spans="1:4" ht="18" customHeight="1">
      <c r="A2196" s="535">
        <v>1917571</v>
      </c>
      <c r="B2196" s="534" t="s">
        <v>18894</v>
      </c>
      <c r="C2196" s="535" t="s">
        <v>206</v>
      </c>
      <c r="D2196" s="533">
        <v>51.5</v>
      </c>
    </row>
    <row r="2197" spans="1:4" ht="18" customHeight="1">
      <c r="A2197" s="535">
        <v>1917572</v>
      </c>
      <c r="B2197" s="534" t="s">
        <v>18895</v>
      </c>
      <c r="C2197" s="535" t="s">
        <v>206</v>
      </c>
      <c r="D2197" s="533">
        <v>56.12</v>
      </c>
    </row>
    <row r="2198" spans="1:4" ht="18" customHeight="1">
      <c r="A2198" s="535">
        <v>1917573</v>
      </c>
      <c r="B2198" s="534" t="s">
        <v>18896</v>
      </c>
      <c r="C2198" s="535" t="s">
        <v>206</v>
      </c>
      <c r="D2198" s="533">
        <v>61.15</v>
      </c>
    </row>
    <row r="2199" spans="1:4" ht="18" customHeight="1">
      <c r="A2199" s="535">
        <v>1917574</v>
      </c>
      <c r="B2199" s="534" t="s">
        <v>18897</v>
      </c>
      <c r="C2199" s="535" t="s">
        <v>206</v>
      </c>
      <c r="D2199" s="533">
        <v>65.77</v>
      </c>
    </row>
    <row r="2200" spans="1:4" ht="18" customHeight="1">
      <c r="A2200" s="535">
        <v>1917539</v>
      </c>
      <c r="B2200" s="534" t="s">
        <v>18898</v>
      </c>
      <c r="C2200" s="535" t="s">
        <v>206</v>
      </c>
      <c r="D2200" s="533">
        <v>5.22</v>
      </c>
    </row>
    <row r="2201" spans="1:4" ht="18" customHeight="1">
      <c r="A2201" s="535">
        <v>1917540</v>
      </c>
      <c r="B2201" s="534" t="s">
        <v>18899</v>
      </c>
      <c r="C2201" s="535" t="s">
        <v>206</v>
      </c>
      <c r="D2201" s="533">
        <v>5.6</v>
      </c>
    </row>
    <row r="2202" spans="1:4" ht="18" customHeight="1">
      <c r="A2202" s="535">
        <v>1917738</v>
      </c>
      <c r="B2202" s="534" t="s">
        <v>18900</v>
      </c>
      <c r="C2202" s="535" t="s">
        <v>206</v>
      </c>
      <c r="D2202" s="533">
        <v>4.84</v>
      </c>
    </row>
    <row r="2203" spans="1:4" ht="18" customHeight="1">
      <c r="A2203" s="535">
        <v>1917238</v>
      </c>
      <c r="B2203" s="534" t="s">
        <v>18901</v>
      </c>
      <c r="C2203" s="535" t="s">
        <v>206</v>
      </c>
      <c r="D2203" s="533">
        <v>7.47</v>
      </c>
    </row>
    <row r="2204" spans="1:4" ht="18" customHeight="1">
      <c r="A2204" s="535">
        <v>1917239</v>
      </c>
      <c r="B2204" s="534" t="s">
        <v>18902</v>
      </c>
      <c r="C2204" s="535" t="s">
        <v>206</v>
      </c>
      <c r="D2204" s="533">
        <v>8.18</v>
      </c>
    </row>
    <row r="2205" spans="1:4" ht="18" customHeight="1">
      <c r="A2205" s="535">
        <v>1917240</v>
      </c>
      <c r="B2205" s="534" t="s">
        <v>18903</v>
      </c>
      <c r="C2205" s="535" t="s">
        <v>206</v>
      </c>
      <c r="D2205" s="533">
        <v>8.76</v>
      </c>
    </row>
    <row r="2206" spans="1:4" ht="18" customHeight="1">
      <c r="A2206" s="535">
        <v>1917241</v>
      </c>
      <c r="B2206" s="534" t="s">
        <v>18904</v>
      </c>
      <c r="C2206" s="535" t="s">
        <v>206</v>
      </c>
      <c r="D2206" s="533">
        <v>9.2799999999999994</v>
      </c>
    </row>
    <row r="2207" spans="1:4" ht="18" customHeight="1">
      <c r="A2207" s="535">
        <v>1917242</v>
      </c>
      <c r="B2207" s="534" t="s">
        <v>18905</v>
      </c>
      <c r="C2207" s="535" t="s">
        <v>206</v>
      </c>
      <c r="D2207" s="533">
        <v>9.7899999999999991</v>
      </c>
    </row>
    <row r="2208" spans="1:4" ht="18" customHeight="1">
      <c r="A2208" s="535">
        <v>1917243</v>
      </c>
      <c r="B2208" s="534" t="s">
        <v>18906</v>
      </c>
      <c r="C2208" s="535" t="s">
        <v>206</v>
      </c>
      <c r="D2208" s="533">
        <v>10.28</v>
      </c>
    </row>
    <row r="2209" spans="1:4" ht="18" customHeight="1">
      <c r="A2209" s="535">
        <v>1917244</v>
      </c>
      <c r="B2209" s="534" t="s">
        <v>18907</v>
      </c>
      <c r="C2209" s="535" t="s">
        <v>206</v>
      </c>
      <c r="D2209" s="533">
        <v>10.95</v>
      </c>
    </row>
    <row r="2210" spans="1:4" ht="18" customHeight="1">
      <c r="A2210" s="535">
        <v>1917245</v>
      </c>
      <c r="B2210" s="534" t="s">
        <v>18908</v>
      </c>
      <c r="C2210" s="535" t="s">
        <v>206</v>
      </c>
      <c r="D2210" s="533">
        <v>11.54</v>
      </c>
    </row>
    <row r="2211" spans="1:4" ht="18" customHeight="1">
      <c r="A2211" s="535">
        <v>1917246</v>
      </c>
      <c r="B2211" s="534" t="s">
        <v>18909</v>
      </c>
      <c r="C2211" s="535" t="s">
        <v>206</v>
      </c>
      <c r="D2211" s="533">
        <v>12.16</v>
      </c>
    </row>
    <row r="2212" spans="1:4" ht="18" customHeight="1">
      <c r="A2212" s="535">
        <v>1917247</v>
      </c>
      <c r="B2212" s="534" t="s">
        <v>18910</v>
      </c>
      <c r="C2212" s="535" t="s">
        <v>206</v>
      </c>
      <c r="D2212" s="533">
        <v>13.19</v>
      </c>
    </row>
    <row r="2213" spans="1:4" ht="18" customHeight="1">
      <c r="A2213" s="535">
        <v>1917248</v>
      </c>
      <c r="B2213" s="534" t="s">
        <v>18911</v>
      </c>
      <c r="C2213" s="535" t="s">
        <v>206</v>
      </c>
      <c r="D2213" s="533">
        <v>15.1</v>
      </c>
    </row>
    <row r="2214" spans="1:4" ht="18" customHeight="1">
      <c r="A2214" s="535">
        <v>1917249</v>
      </c>
      <c r="B2214" s="534" t="s">
        <v>18912</v>
      </c>
      <c r="C2214" s="535" t="s">
        <v>206</v>
      </c>
      <c r="D2214" s="533">
        <v>18.13</v>
      </c>
    </row>
    <row r="2215" spans="1:4" ht="18" customHeight="1">
      <c r="A2215" s="535">
        <v>1917235</v>
      </c>
      <c r="B2215" s="534" t="s">
        <v>18913</v>
      </c>
      <c r="C2215" s="535" t="s">
        <v>206</v>
      </c>
      <c r="D2215" s="533">
        <v>5.92</v>
      </c>
    </row>
    <row r="2216" spans="1:4" ht="18" customHeight="1">
      <c r="A2216" s="535">
        <v>1917236</v>
      </c>
      <c r="B2216" s="534" t="s">
        <v>18914</v>
      </c>
      <c r="C2216" s="535" t="s">
        <v>206</v>
      </c>
      <c r="D2216" s="533">
        <v>6.33</v>
      </c>
    </row>
    <row r="2217" spans="1:4" ht="18" customHeight="1">
      <c r="A2217" s="535">
        <v>1917237</v>
      </c>
      <c r="B2217" s="534" t="s">
        <v>18915</v>
      </c>
      <c r="C2217" s="535" t="s">
        <v>206</v>
      </c>
      <c r="D2217" s="533">
        <v>6.83</v>
      </c>
    </row>
    <row r="2218" spans="1:4" ht="18" customHeight="1">
      <c r="A2218" s="535">
        <v>1917725</v>
      </c>
      <c r="B2218" s="534" t="s">
        <v>18916</v>
      </c>
      <c r="C2218" s="535" t="s">
        <v>206</v>
      </c>
      <c r="D2218" s="533">
        <v>5.76</v>
      </c>
    </row>
    <row r="2219" spans="1:4" ht="18" customHeight="1">
      <c r="A2219" s="535">
        <v>1917311</v>
      </c>
      <c r="B2219" s="534" t="s">
        <v>18917</v>
      </c>
      <c r="C2219" s="535" t="s">
        <v>206</v>
      </c>
      <c r="D2219" s="533">
        <v>5.88</v>
      </c>
    </row>
    <row r="2220" spans="1:4" ht="18" customHeight="1">
      <c r="A2220" s="535">
        <v>1917312</v>
      </c>
      <c r="B2220" s="534" t="s">
        <v>18918</v>
      </c>
      <c r="C2220" s="535" t="s">
        <v>206</v>
      </c>
      <c r="D2220" s="533">
        <v>6.64</v>
      </c>
    </row>
    <row r="2221" spans="1:4" ht="18" customHeight="1">
      <c r="A2221" s="535">
        <v>1917313</v>
      </c>
      <c r="B2221" s="534" t="s">
        <v>18919</v>
      </c>
      <c r="C2221" s="535" t="s">
        <v>206</v>
      </c>
      <c r="D2221" s="533">
        <v>7.14</v>
      </c>
    </row>
    <row r="2222" spans="1:4" ht="18" customHeight="1">
      <c r="A2222" s="535">
        <v>1917314</v>
      </c>
      <c r="B2222" s="534" t="s">
        <v>18920</v>
      </c>
      <c r="C2222" s="535" t="s">
        <v>206</v>
      </c>
      <c r="D2222" s="533">
        <v>7.61</v>
      </c>
    </row>
    <row r="2223" spans="1:4" ht="18" customHeight="1">
      <c r="A2223" s="535">
        <v>1917315</v>
      </c>
      <c r="B2223" s="534" t="s">
        <v>18921</v>
      </c>
      <c r="C2223" s="535" t="s">
        <v>206</v>
      </c>
      <c r="D2223" s="533">
        <v>8.18</v>
      </c>
    </row>
    <row r="2224" spans="1:4" ht="18" customHeight="1">
      <c r="A2224" s="535">
        <v>1917316</v>
      </c>
      <c r="B2224" s="534" t="s">
        <v>18922</v>
      </c>
      <c r="C2224" s="535" t="s">
        <v>206</v>
      </c>
      <c r="D2224" s="533">
        <v>8.73</v>
      </c>
    </row>
    <row r="2225" spans="1:4" ht="18" customHeight="1">
      <c r="A2225" s="535">
        <v>1917317</v>
      </c>
      <c r="B2225" s="534" t="s">
        <v>18923</v>
      </c>
      <c r="C2225" s="535" t="s">
        <v>206</v>
      </c>
      <c r="D2225" s="533">
        <v>9.6300000000000008</v>
      </c>
    </row>
    <row r="2226" spans="1:4" ht="18" customHeight="1">
      <c r="A2226" s="535">
        <v>1917318</v>
      </c>
      <c r="B2226" s="534" t="s">
        <v>18924</v>
      </c>
      <c r="C2226" s="535" t="s">
        <v>206</v>
      </c>
      <c r="D2226" s="533">
        <v>10.41</v>
      </c>
    </row>
    <row r="2227" spans="1:4" ht="18" customHeight="1">
      <c r="A2227" s="535">
        <v>1917319</v>
      </c>
      <c r="B2227" s="534" t="s">
        <v>18925</v>
      </c>
      <c r="C2227" s="535" t="s">
        <v>206</v>
      </c>
      <c r="D2227" s="533">
        <v>11.14</v>
      </c>
    </row>
    <row r="2228" spans="1:4" ht="18" customHeight="1">
      <c r="A2228" s="535">
        <v>1917320</v>
      </c>
      <c r="B2228" s="534" t="s">
        <v>18926</v>
      </c>
      <c r="C2228" s="535" t="s">
        <v>206</v>
      </c>
      <c r="D2228" s="533">
        <v>11.93</v>
      </c>
    </row>
    <row r="2229" spans="1:4" ht="18" customHeight="1">
      <c r="A2229" s="535">
        <v>1917321</v>
      </c>
      <c r="B2229" s="534" t="s">
        <v>18927</v>
      </c>
      <c r="C2229" s="535" t="s">
        <v>206</v>
      </c>
      <c r="D2229" s="533">
        <v>14.62</v>
      </c>
    </row>
    <row r="2230" spans="1:4" ht="18" customHeight="1">
      <c r="A2230" s="535">
        <v>1917322</v>
      </c>
      <c r="B2230" s="534" t="s">
        <v>18928</v>
      </c>
      <c r="C2230" s="535" t="s">
        <v>206</v>
      </c>
      <c r="D2230" s="533">
        <v>16.940000000000001</v>
      </c>
    </row>
    <row r="2231" spans="1:4" ht="18" customHeight="1">
      <c r="A2231" s="535">
        <v>1917323</v>
      </c>
      <c r="B2231" s="534" t="s">
        <v>18929</v>
      </c>
      <c r="C2231" s="535" t="s">
        <v>206</v>
      </c>
      <c r="D2231" s="533">
        <v>19.940000000000001</v>
      </c>
    </row>
    <row r="2232" spans="1:4" ht="18" customHeight="1">
      <c r="A2232" s="535">
        <v>1917324</v>
      </c>
      <c r="B2232" s="534" t="s">
        <v>18930</v>
      </c>
      <c r="C2232" s="535" t="s">
        <v>206</v>
      </c>
      <c r="D2232" s="533">
        <v>23.1</v>
      </c>
    </row>
    <row r="2233" spans="1:4" ht="18" customHeight="1">
      <c r="A2233" s="535">
        <v>1917325</v>
      </c>
      <c r="B2233" s="534" t="s">
        <v>18931</v>
      </c>
      <c r="C2233" s="535" t="s">
        <v>206</v>
      </c>
      <c r="D2233" s="533">
        <v>26.84</v>
      </c>
    </row>
    <row r="2234" spans="1:4" ht="18" customHeight="1">
      <c r="A2234" s="535">
        <v>1917326</v>
      </c>
      <c r="B2234" s="534" t="s">
        <v>18932</v>
      </c>
      <c r="C2234" s="535" t="s">
        <v>206</v>
      </c>
      <c r="D2234" s="533">
        <v>31.92</v>
      </c>
    </row>
    <row r="2235" spans="1:4" ht="18" customHeight="1">
      <c r="A2235" s="535">
        <v>1917327</v>
      </c>
      <c r="B2235" s="534" t="s">
        <v>18933</v>
      </c>
      <c r="C2235" s="535" t="s">
        <v>206</v>
      </c>
      <c r="D2235" s="533">
        <v>37.090000000000003</v>
      </c>
    </row>
    <row r="2236" spans="1:4" ht="18" customHeight="1">
      <c r="A2236" s="535">
        <v>1917328</v>
      </c>
      <c r="B2236" s="534" t="s">
        <v>18934</v>
      </c>
      <c r="C2236" s="535" t="s">
        <v>206</v>
      </c>
      <c r="D2236" s="533">
        <v>43.02</v>
      </c>
    </row>
    <row r="2237" spans="1:4" ht="18" customHeight="1">
      <c r="A2237" s="535">
        <v>1917329</v>
      </c>
      <c r="B2237" s="534" t="s">
        <v>18935</v>
      </c>
      <c r="C2237" s="535" t="s">
        <v>206</v>
      </c>
      <c r="D2237" s="533">
        <v>47.1</v>
      </c>
    </row>
    <row r="2238" spans="1:4" ht="18" customHeight="1">
      <c r="A2238" s="535">
        <v>1917330</v>
      </c>
      <c r="B2238" s="534" t="s">
        <v>18936</v>
      </c>
      <c r="C2238" s="535" t="s">
        <v>206</v>
      </c>
      <c r="D2238" s="533">
        <v>52.14</v>
      </c>
    </row>
    <row r="2239" spans="1:4" ht="18" customHeight="1">
      <c r="A2239" s="535">
        <v>1917308</v>
      </c>
      <c r="B2239" s="534" t="s">
        <v>18937</v>
      </c>
      <c r="C2239" s="535" t="s">
        <v>206</v>
      </c>
      <c r="D2239" s="533">
        <v>4.83</v>
      </c>
    </row>
    <row r="2240" spans="1:4" ht="18" customHeight="1">
      <c r="A2240" s="535">
        <v>1917309</v>
      </c>
      <c r="B2240" s="534" t="s">
        <v>18938</v>
      </c>
      <c r="C2240" s="535" t="s">
        <v>206</v>
      </c>
      <c r="D2240" s="533">
        <v>5.13</v>
      </c>
    </row>
    <row r="2241" spans="1:4" ht="18" customHeight="1">
      <c r="A2241" s="535">
        <v>1917310</v>
      </c>
      <c r="B2241" s="534" t="s">
        <v>18939</v>
      </c>
      <c r="C2241" s="535" t="s">
        <v>206</v>
      </c>
      <c r="D2241" s="533">
        <v>5.45</v>
      </c>
    </row>
    <row r="2242" spans="1:4" ht="18" customHeight="1">
      <c r="A2242" s="535">
        <v>1917730</v>
      </c>
      <c r="B2242" s="534" t="s">
        <v>18940</v>
      </c>
      <c r="C2242" s="535" t="s">
        <v>206</v>
      </c>
      <c r="D2242" s="533">
        <v>4.76</v>
      </c>
    </row>
    <row r="2243" spans="1:4" ht="18" customHeight="1">
      <c r="A2243" s="535">
        <v>1917415</v>
      </c>
      <c r="B2243" s="534" t="s">
        <v>18941</v>
      </c>
      <c r="C2243" s="535" t="s">
        <v>206</v>
      </c>
      <c r="D2243" s="533">
        <v>5.87</v>
      </c>
    </row>
    <row r="2244" spans="1:4" ht="18" customHeight="1">
      <c r="A2244" s="535">
        <v>1917416</v>
      </c>
      <c r="B2244" s="534" t="s">
        <v>18942</v>
      </c>
      <c r="C2244" s="535" t="s">
        <v>206</v>
      </c>
      <c r="D2244" s="533">
        <v>6.58</v>
      </c>
    </row>
    <row r="2245" spans="1:4" ht="18" customHeight="1">
      <c r="A2245" s="535">
        <v>1917417</v>
      </c>
      <c r="B2245" s="534" t="s">
        <v>18943</v>
      </c>
      <c r="C2245" s="535" t="s">
        <v>206</v>
      </c>
      <c r="D2245" s="533">
        <v>7.05</v>
      </c>
    </row>
    <row r="2246" spans="1:4" ht="18" customHeight="1">
      <c r="A2246" s="535">
        <v>1917418</v>
      </c>
      <c r="B2246" s="534" t="s">
        <v>18944</v>
      </c>
      <c r="C2246" s="535" t="s">
        <v>206</v>
      </c>
      <c r="D2246" s="533">
        <v>7.49</v>
      </c>
    </row>
    <row r="2247" spans="1:4" ht="18" customHeight="1">
      <c r="A2247" s="535">
        <v>1917419</v>
      </c>
      <c r="B2247" s="534" t="s">
        <v>18945</v>
      </c>
      <c r="C2247" s="535" t="s">
        <v>206</v>
      </c>
      <c r="D2247" s="533">
        <v>7.86</v>
      </c>
    </row>
    <row r="2248" spans="1:4" ht="18" customHeight="1">
      <c r="A2248" s="535">
        <v>1917420</v>
      </c>
      <c r="B2248" s="534" t="s">
        <v>18946</v>
      </c>
      <c r="C2248" s="535" t="s">
        <v>206</v>
      </c>
      <c r="D2248" s="533">
        <v>8.33</v>
      </c>
    </row>
    <row r="2249" spans="1:4" ht="18" customHeight="1">
      <c r="A2249" s="535">
        <v>1917421</v>
      </c>
      <c r="B2249" s="534" t="s">
        <v>18947</v>
      </c>
      <c r="C2249" s="535" t="s">
        <v>206</v>
      </c>
      <c r="D2249" s="533">
        <v>9.07</v>
      </c>
    </row>
    <row r="2250" spans="1:4" ht="18" customHeight="1">
      <c r="A2250" s="535">
        <v>1917422</v>
      </c>
      <c r="B2250" s="534" t="s">
        <v>18948</v>
      </c>
      <c r="C2250" s="535" t="s">
        <v>206</v>
      </c>
      <c r="D2250" s="533">
        <v>9.51</v>
      </c>
    </row>
    <row r="2251" spans="1:4" ht="18" customHeight="1">
      <c r="A2251" s="535">
        <v>1917423</v>
      </c>
      <c r="B2251" s="534" t="s">
        <v>18949</v>
      </c>
      <c r="C2251" s="535" t="s">
        <v>206</v>
      </c>
      <c r="D2251" s="533">
        <v>9.9600000000000009</v>
      </c>
    </row>
    <row r="2252" spans="1:4" ht="18" customHeight="1">
      <c r="A2252" s="535">
        <v>1917424</v>
      </c>
      <c r="B2252" s="534" t="s">
        <v>18950</v>
      </c>
      <c r="C2252" s="535" t="s">
        <v>206</v>
      </c>
      <c r="D2252" s="533">
        <v>10.42</v>
      </c>
    </row>
    <row r="2253" spans="1:4" ht="18" customHeight="1">
      <c r="A2253" s="535">
        <v>1917425</v>
      </c>
      <c r="B2253" s="534" t="s">
        <v>18951</v>
      </c>
      <c r="C2253" s="535" t="s">
        <v>206</v>
      </c>
      <c r="D2253" s="533">
        <v>11.34</v>
      </c>
    </row>
    <row r="2254" spans="1:4" ht="18" customHeight="1">
      <c r="A2254" s="535">
        <v>1917426</v>
      </c>
      <c r="B2254" s="534" t="s">
        <v>18952</v>
      </c>
      <c r="C2254" s="535" t="s">
        <v>206</v>
      </c>
      <c r="D2254" s="533">
        <v>12.31</v>
      </c>
    </row>
    <row r="2255" spans="1:4" ht="18" customHeight="1">
      <c r="A2255" s="535">
        <v>1917427</v>
      </c>
      <c r="B2255" s="534" t="s">
        <v>18953</v>
      </c>
      <c r="C2255" s="535" t="s">
        <v>206</v>
      </c>
      <c r="D2255" s="533">
        <v>14.07</v>
      </c>
    </row>
    <row r="2256" spans="1:4" ht="18" customHeight="1">
      <c r="A2256" s="535">
        <v>1917428</v>
      </c>
      <c r="B2256" s="534" t="s">
        <v>18954</v>
      </c>
      <c r="C2256" s="535" t="s">
        <v>206</v>
      </c>
      <c r="D2256" s="533">
        <v>16.13</v>
      </c>
    </row>
    <row r="2257" spans="1:4" ht="18" customHeight="1">
      <c r="A2257" s="535">
        <v>1917429</v>
      </c>
      <c r="B2257" s="534" t="s">
        <v>18955</v>
      </c>
      <c r="C2257" s="535" t="s">
        <v>206</v>
      </c>
      <c r="D2257" s="533">
        <v>18.3</v>
      </c>
    </row>
    <row r="2258" spans="1:4" ht="18" customHeight="1">
      <c r="A2258" s="535">
        <v>1917430</v>
      </c>
      <c r="B2258" s="534" t="s">
        <v>18956</v>
      </c>
      <c r="C2258" s="535" t="s">
        <v>206</v>
      </c>
      <c r="D2258" s="533">
        <v>21.18</v>
      </c>
    </row>
    <row r="2259" spans="1:4" ht="18" customHeight="1">
      <c r="A2259" s="535">
        <v>1917431</v>
      </c>
      <c r="B2259" s="534" t="s">
        <v>18957</v>
      </c>
      <c r="C2259" s="535" t="s">
        <v>206</v>
      </c>
      <c r="D2259" s="533">
        <v>23.72</v>
      </c>
    </row>
    <row r="2260" spans="1:4" ht="18" customHeight="1">
      <c r="A2260" s="535">
        <v>1917432</v>
      </c>
      <c r="B2260" s="534" t="s">
        <v>18958</v>
      </c>
      <c r="C2260" s="535" t="s">
        <v>206</v>
      </c>
      <c r="D2260" s="533">
        <v>27.01</v>
      </c>
    </row>
    <row r="2261" spans="1:4" ht="18" customHeight="1">
      <c r="A2261" s="535">
        <v>1917433</v>
      </c>
      <c r="B2261" s="534" t="s">
        <v>18959</v>
      </c>
      <c r="C2261" s="535" t="s">
        <v>206</v>
      </c>
      <c r="D2261" s="533">
        <v>30.39</v>
      </c>
    </row>
    <row r="2262" spans="1:4" ht="18" customHeight="1">
      <c r="A2262" s="535">
        <v>1917434</v>
      </c>
      <c r="B2262" s="534" t="s">
        <v>18960</v>
      </c>
      <c r="C2262" s="535" t="s">
        <v>206</v>
      </c>
      <c r="D2262" s="533">
        <v>34.4</v>
      </c>
    </row>
    <row r="2263" spans="1:4" ht="18" customHeight="1">
      <c r="A2263" s="535">
        <v>1917435</v>
      </c>
      <c r="B2263" s="534" t="s">
        <v>18961</v>
      </c>
      <c r="C2263" s="535" t="s">
        <v>206</v>
      </c>
      <c r="D2263" s="533">
        <v>39.21</v>
      </c>
    </row>
    <row r="2264" spans="1:4" ht="18" customHeight="1">
      <c r="A2264" s="535">
        <v>1917436</v>
      </c>
      <c r="B2264" s="534" t="s">
        <v>18962</v>
      </c>
      <c r="C2264" s="535" t="s">
        <v>206</v>
      </c>
      <c r="D2264" s="533">
        <v>43.56</v>
      </c>
    </row>
    <row r="2265" spans="1:4" ht="18" customHeight="1">
      <c r="A2265" s="535">
        <v>1917437</v>
      </c>
      <c r="B2265" s="534" t="s">
        <v>18963</v>
      </c>
      <c r="C2265" s="535" t="s">
        <v>206</v>
      </c>
      <c r="D2265" s="533">
        <v>49.15</v>
      </c>
    </row>
    <row r="2266" spans="1:4" ht="18" customHeight="1">
      <c r="A2266" s="535">
        <v>1917438</v>
      </c>
      <c r="B2266" s="534" t="s">
        <v>18964</v>
      </c>
      <c r="C2266" s="535" t="s">
        <v>206</v>
      </c>
      <c r="D2266" s="533">
        <v>53.05</v>
      </c>
    </row>
    <row r="2267" spans="1:4" ht="18" customHeight="1">
      <c r="A2267" s="535">
        <v>1917439</v>
      </c>
      <c r="B2267" s="534" t="s">
        <v>18965</v>
      </c>
      <c r="C2267" s="535" t="s">
        <v>206</v>
      </c>
      <c r="D2267" s="533">
        <v>56.51</v>
      </c>
    </row>
    <row r="2268" spans="1:4" ht="18" customHeight="1">
      <c r="A2268" s="535">
        <v>1917412</v>
      </c>
      <c r="B2268" s="534" t="s">
        <v>18966</v>
      </c>
      <c r="C2268" s="535" t="s">
        <v>206</v>
      </c>
      <c r="D2268" s="533">
        <v>4.45</v>
      </c>
    </row>
    <row r="2269" spans="1:4" ht="18" customHeight="1">
      <c r="A2269" s="535">
        <v>1917413</v>
      </c>
      <c r="B2269" s="534" t="s">
        <v>18967</v>
      </c>
      <c r="C2269" s="535" t="s">
        <v>206</v>
      </c>
      <c r="D2269" s="533">
        <v>4.96</v>
      </c>
    </row>
    <row r="2270" spans="1:4" ht="18" customHeight="1">
      <c r="A2270" s="535">
        <v>1917414</v>
      </c>
      <c r="B2270" s="534" t="s">
        <v>18968</v>
      </c>
      <c r="C2270" s="535" t="s">
        <v>206</v>
      </c>
      <c r="D2270" s="533">
        <v>5.48</v>
      </c>
    </row>
    <row r="2271" spans="1:4" ht="18" customHeight="1">
      <c r="A2271" s="535">
        <v>1917733</v>
      </c>
      <c r="B2271" s="534" t="s">
        <v>18969</v>
      </c>
      <c r="C2271" s="535" t="s">
        <v>206</v>
      </c>
      <c r="D2271" s="533">
        <v>4.1500000000000004</v>
      </c>
    </row>
    <row r="2272" spans="1:4" ht="9" customHeight="1">
      <c r="A2272" s="535">
        <v>1917049</v>
      </c>
      <c r="B2272" s="534" t="s">
        <v>18970</v>
      </c>
      <c r="C2272" s="535" t="s">
        <v>206</v>
      </c>
      <c r="D2272" s="533">
        <v>16.96</v>
      </c>
    </row>
    <row r="2273" spans="1:4" ht="9" customHeight="1">
      <c r="A2273" s="535">
        <v>1917050</v>
      </c>
      <c r="B2273" s="534" t="s">
        <v>18971</v>
      </c>
      <c r="C2273" s="535" t="s">
        <v>206</v>
      </c>
      <c r="D2273" s="533">
        <v>17.27</v>
      </c>
    </row>
    <row r="2274" spans="1:4" ht="9" customHeight="1">
      <c r="A2274" s="535">
        <v>1917051</v>
      </c>
      <c r="B2274" s="534" t="s">
        <v>18972</v>
      </c>
      <c r="C2274" s="535" t="s">
        <v>206</v>
      </c>
      <c r="D2274" s="533">
        <v>17.59</v>
      </c>
    </row>
    <row r="2275" spans="1:4" ht="9" customHeight="1">
      <c r="A2275" s="535">
        <v>1917052</v>
      </c>
      <c r="B2275" s="534" t="s">
        <v>18973</v>
      </c>
      <c r="C2275" s="535" t="s">
        <v>206</v>
      </c>
      <c r="D2275" s="533">
        <v>17.920000000000002</v>
      </c>
    </row>
    <row r="2276" spans="1:4" ht="9" customHeight="1">
      <c r="A2276" s="535">
        <v>1917053</v>
      </c>
      <c r="B2276" s="534" t="s">
        <v>18974</v>
      </c>
      <c r="C2276" s="535" t="s">
        <v>206</v>
      </c>
      <c r="D2276" s="533">
        <v>18.27</v>
      </c>
    </row>
    <row r="2277" spans="1:4" ht="9" customHeight="1">
      <c r="A2277" s="535">
        <v>1917054</v>
      </c>
      <c r="B2277" s="534" t="s">
        <v>18975</v>
      </c>
      <c r="C2277" s="535" t="s">
        <v>206</v>
      </c>
      <c r="D2277" s="533">
        <v>18.46</v>
      </c>
    </row>
    <row r="2278" spans="1:4" ht="9" customHeight="1">
      <c r="A2278" s="535">
        <v>1901553</v>
      </c>
      <c r="B2278" s="534" t="s">
        <v>18976</v>
      </c>
      <c r="C2278" s="535" t="s">
        <v>206</v>
      </c>
      <c r="D2278" s="533">
        <v>10.41</v>
      </c>
    </row>
    <row r="2279" spans="1:4" ht="9" customHeight="1">
      <c r="A2279" s="535">
        <v>1901554</v>
      </c>
      <c r="B2279" s="534" t="s">
        <v>18977</v>
      </c>
      <c r="C2279" s="535" t="s">
        <v>206</v>
      </c>
      <c r="D2279" s="533">
        <v>10.49</v>
      </c>
    </row>
    <row r="2280" spans="1:4" ht="9" customHeight="1">
      <c r="A2280" s="535">
        <v>1901555</v>
      </c>
      <c r="B2280" s="534" t="s">
        <v>18978</v>
      </c>
      <c r="C2280" s="535" t="s">
        <v>206</v>
      </c>
      <c r="D2280" s="533">
        <v>10.58</v>
      </c>
    </row>
    <row r="2281" spans="1:4" ht="9" customHeight="1">
      <c r="A2281" s="535">
        <v>1901556</v>
      </c>
      <c r="B2281" s="534" t="s">
        <v>18979</v>
      </c>
      <c r="C2281" s="535" t="s">
        <v>206</v>
      </c>
      <c r="D2281" s="533">
        <v>10.66</v>
      </c>
    </row>
    <row r="2282" spans="1:4" ht="9" customHeight="1">
      <c r="A2282" s="535">
        <v>1901557</v>
      </c>
      <c r="B2282" s="534" t="s">
        <v>18980</v>
      </c>
      <c r="C2282" s="535" t="s">
        <v>206</v>
      </c>
      <c r="D2282" s="533">
        <v>10.76</v>
      </c>
    </row>
    <row r="2283" spans="1:4" ht="9" customHeight="1">
      <c r="A2283" s="535">
        <v>1901558</v>
      </c>
      <c r="B2283" s="534" t="s">
        <v>18981</v>
      </c>
      <c r="C2283" s="535" t="s">
        <v>206</v>
      </c>
      <c r="D2283" s="533">
        <v>10.81</v>
      </c>
    </row>
    <row r="2284" spans="1:4" ht="9" customHeight="1">
      <c r="A2284" s="535">
        <v>1901560</v>
      </c>
      <c r="B2284" s="534" t="s">
        <v>18982</v>
      </c>
      <c r="C2284" s="535" t="s">
        <v>206</v>
      </c>
      <c r="D2284" s="533">
        <v>13.7</v>
      </c>
    </row>
    <row r="2285" spans="1:4" ht="9" customHeight="1">
      <c r="A2285" s="535">
        <v>1901561</v>
      </c>
      <c r="B2285" s="534" t="s">
        <v>18983</v>
      </c>
      <c r="C2285" s="535" t="s">
        <v>206</v>
      </c>
      <c r="D2285" s="533">
        <v>13.78</v>
      </c>
    </row>
    <row r="2286" spans="1:4" ht="9" customHeight="1">
      <c r="A2286" s="535">
        <v>1901562</v>
      </c>
      <c r="B2286" s="534" t="s">
        <v>18984</v>
      </c>
      <c r="C2286" s="535" t="s">
        <v>206</v>
      </c>
      <c r="D2286" s="533">
        <v>13.86</v>
      </c>
    </row>
    <row r="2287" spans="1:4" ht="9" customHeight="1">
      <c r="A2287" s="535">
        <v>1901563</v>
      </c>
      <c r="B2287" s="534" t="s">
        <v>18985</v>
      </c>
      <c r="C2287" s="535" t="s">
        <v>206</v>
      </c>
      <c r="D2287" s="533">
        <v>13.95</v>
      </c>
    </row>
    <row r="2288" spans="1:4" ht="9" customHeight="1">
      <c r="A2288" s="535">
        <v>1901564</v>
      </c>
      <c r="B2288" s="534" t="s">
        <v>18986</v>
      </c>
      <c r="C2288" s="535" t="s">
        <v>206</v>
      </c>
      <c r="D2288" s="533">
        <v>14.04</v>
      </c>
    </row>
    <row r="2289" spans="1:4" ht="9" customHeight="1">
      <c r="A2289" s="535">
        <v>1901559</v>
      </c>
      <c r="B2289" s="534" t="s">
        <v>18987</v>
      </c>
      <c r="C2289" s="535" t="s">
        <v>206</v>
      </c>
      <c r="D2289" s="533">
        <v>14.09</v>
      </c>
    </row>
    <row r="2290" spans="1:4" ht="9" customHeight="1">
      <c r="A2290" s="535">
        <v>1917085</v>
      </c>
      <c r="B2290" s="534" t="s">
        <v>18988</v>
      </c>
      <c r="C2290" s="535" t="s">
        <v>206</v>
      </c>
      <c r="D2290" s="533">
        <v>11.59</v>
      </c>
    </row>
    <row r="2291" spans="1:4" ht="9" customHeight="1">
      <c r="A2291" s="535">
        <v>1917086</v>
      </c>
      <c r="B2291" s="534" t="s">
        <v>18989</v>
      </c>
      <c r="C2291" s="535" t="s">
        <v>206</v>
      </c>
      <c r="D2291" s="533">
        <v>11.78</v>
      </c>
    </row>
    <row r="2292" spans="1:4" ht="9" customHeight="1">
      <c r="A2292" s="535">
        <v>1917087</v>
      </c>
      <c r="B2292" s="534" t="s">
        <v>18990</v>
      </c>
      <c r="C2292" s="535" t="s">
        <v>206</v>
      </c>
      <c r="D2292" s="533">
        <v>11.97</v>
      </c>
    </row>
    <row r="2293" spans="1:4" ht="9" customHeight="1">
      <c r="A2293" s="535">
        <v>1917088</v>
      </c>
      <c r="B2293" s="534" t="s">
        <v>18991</v>
      </c>
      <c r="C2293" s="535" t="s">
        <v>206</v>
      </c>
      <c r="D2293" s="533">
        <v>12.17</v>
      </c>
    </row>
    <row r="2294" spans="1:4" ht="9" customHeight="1">
      <c r="A2294" s="535">
        <v>1917089</v>
      </c>
      <c r="B2294" s="534" t="s">
        <v>18992</v>
      </c>
      <c r="C2294" s="535" t="s">
        <v>206</v>
      </c>
      <c r="D2294" s="533">
        <v>12.38</v>
      </c>
    </row>
    <row r="2295" spans="1:4" ht="9" customHeight="1">
      <c r="A2295" s="535">
        <v>1917090</v>
      </c>
      <c r="B2295" s="534" t="s">
        <v>18993</v>
      </c>
      <c r="C2295" s="535" t="s">
        <v>206</v>
      </c>
      <c r="D2295" s="533">
        <v>12.49</v>
      </c>
    </row>
    <row r="2296" spans="1:4" ht="9" customHeight="1">
      <c r="A2296" s="535">
        <v>1901566</v>
      </c>
      <c r="B2296" s="534" t="s">
        <v>18994</v>
      </c>
      <c r="C2296" s="535" t="s">
        <v>206</v>
      </c>
      <c r="D2296" s="533">
        <v>17.079999999999998</v>
      </c>
    </row>
    <row r="2297" spans="1:4" ht="9" customHeight="1">
      <c r="A2297" s="535">
        <v>1901567</v>
      </c>
      <c r="B2297" s="534" t="s">
        <v>18995</v>
      </c>
      <c r="C2297" s="535" t="s">
        <v>206</v>
      </c>
      <c r="D2297" s="533">
        <v>17.16</v>
      </c>
    </row>
    <row r="2298" spans="1:4" ht="9" customHeight="1">
      <c r="A2298" s="535">
        <v>1901568</v>
      </c>
      <c r="B2298" s="534" t="s">
        <v>18996</v>
      </c>
      <c r="C2298" s="535" t="s">
        <v>206</v>
      </c>
      <c r="D2298" s="533">
        <v>17.239999999999998</v>
      </c>
    </row>
    <row r="2299" spans="1:4" ht="9" customHeight="1">
      <c r="A2299" s="535">
        <v>1901569</v>
      </c>
      <c r="B2299" s="534" t="s">
        <v>18997</v>
      </c>
      <c r="C2299" s="535" t="s">
        <v>206</v>
      </c>
      <c r="D2299" s="533">
        <v>17.32</v>
      </c>
    </row>
    <row r="2300" spans="1:4" ht="9" customHeight="1">
      <c r="A2300" s="535">
        <v>1901570</v>
      </c>
      <c r="B2300" s="534" t="s">
        <v>18998</v>
      </c>
      <c r="C2300" s="535" t="s">
        <v>206</v>
      </c>
      <c r="D2300" s="533">
        <v>17.41</v>
      </c>
    </row>
    <row r="2301" spans="1:4" ht="9" customHeight="1">
      <c r="A2301" s="535">
        <v>1901565</v>
      </c>
      <c r="B2301" s="534" t="s">
        <v>18999</v>
      </c>
      <c r="C2301" s="535" t="s">
        <v>206</v>
      </c>
      <c r="D2301" s="533">
        <v>17.46</v>
      </c>
    </row>
    <row r="2302" spans="1:4" ht="9" customHeight="1">
      <c r="A2302" s="535">
        <v>1917121</v>
      </c>
      <c r="B2302" s="534" t="s">
        <v>19000</v>
      </c>
      <c r="C2302" s="535" t="s">
        <v>206</v>
      </c>
      <c r="D2302" s="533">
        <v>10.85</v>
      </c>
    </row>
    <row r="2303" spans="1:4" ht="9" customHeight="1">
      <c r="A2303" s="535">
        <v>1917122</v>
      </c>
      <c r="B2303" s="534" t="s">
        <v>19001</v>
      </c>
      <c r="C2303" s="535" t="s">
        <v>206</v>
      </c>
      <c r="D2303" s="533">
        <v>11</v>
      </c>
    </row>
    <row r="2304" spans="1:4" ht="9" customHeight="1">
      <c r="A2304" s="535">
        <v>1917123</v>
      </c>
      <c r="B2304" s="534" t="s">
        <v>19002</v>
      </c>
      <c r="C2304" s="535" t="s">
        <v>206</v>
      </c>
      <c r="D2304" s="533">
        <v>11.15</v>
      </c>
    </row>
    <row r="2305" spans="1:4" ht="9" customHeight="1">
      <c r="A2305" s="535">
        <v>1917124</v>
      </c>
      <c r="B2305" s="534" t="s">
        <v>19003</v>
      </c>
      <c r="C2305" s="535" t="s">
        <v>206</v>
      </c>
      <c r="D2305" s="533">
        <v>11.31</v>
      </c>
    </row>
    <row r="2306" spans="1:4" ht="9" customHeight="1">
      <c r="A2306" s="535">
        <v>1917125</v>
      </c>
      <c r="B2306" s="534" t="s">
        <v>19004</v>
      </c>
      <c r="C2306" s="535" t="s">
        <v>206</v>
      </c>
      <c r="D2306" s="533">
        <v>11.48</v>
      </c>
    </row>
    <row r="2307" spans="1:4" ht="9" customHeight="1">
      <c r="A2307" s="535">
        <v>1917126</v>
      </c>
      <c r="B2307" s="534" t="s">
        <v>19005</v>
      </c>
      <c r="C2307" s="535" t="s">
        <v>206</v>
      </c>
      <c r="D2307" s="533">
        <v>11.57</v>
      </c>
    </row>
    <row r="2308" spans="1:4" ht="9" customHeight="1">
      <c r="A2308" s="535">
        <v>1917157</v>
      </c>
      <c r="B2308" s="534" t="s">
        <v>19006</v>
      </c>
      <c r="C2308" s="535" t="s">
        <v>206</v>
      </c>
      <c r="D2308" s="533">
        <v>10.210000000000001</v>
      </c>
    </row>
    <row r="2309" spans="1:4" ht="9" customHeight="1">
      <c r="A2309" s="535">
        <v>1917158</v>
      </c>
      <c r="B2309" s="534" t="s">
        <v>19007</v>
      </c>
      <c r="C2309" s="535" t="s">
        <v>206</v>
      </c>
      <c r="D2309" s="533">
        <v>10.34</v>
      </c>
    </row>
    <row r="2310" spans="1:4" ht="9" customHeight="1">
      <c r="A2310" s="535">
        <v>1917159</v>
      </c>
      <c r="B2310" s="534" t="s">
        <v>19008</v>
      </c>
      <c r="C2310" s="535" t="s">
        <v>206</v>
      </c>
      <c r="D2310" s="533">
        <v>10.47</v>
      </c>
    </row>
    <row r="2311" spans="1:4" ht="9" customHeight="1">
      <c r="A2311" s="535">
        <v>1917160</v>
      </c>
      <c r="B2311" s="534" t="s">
        <v>19009</v>
      </c>
      <c r="C2311" s="535" t="s">
        <v>206</v>
      </c>
      <c r="D2311" s="533">
        <v>10.61</v>
      </c>
    </row>
    <row r="2312" spans="1:4" ht="9" customHeight="1">
      <c r="A2312" s="535">
        <v>1917161</v>
      </c>
      <c r="B2312" s="534" t="s">
        <v>19010</v>
      </c>
      <c r="C2312" s="535" t="s">
        <v>206</v>
      </c>
      <c r="D2312" s="533">
        <v>10.76</v>
      </c>
    </row>
    <row r="2313" spans="1:4" ht="9" customHeight="1">
      <c r="A2313" s="535">
        <v>1917162</v>
      </c>
      <c r="B2313" s="534" t="s">
        <v>19011</v>
      </c>
      <c r="C2313" s="535" t="s">
        <v>206</v>
      </c>
      <c r="D2313" s="533">
        <v>10.84</v>
      </c>
    </row>
    <row r="2314" spans="1:4" ht="9" customHeight="1">
      <c r="A2314" s="535">
        <v>1917193</v>
      </c>
      <c r="B2314" s="534" t="s">
        <v>19012</v>
      </c>
      <c r="C2314" s="535" t="s">
        <v>206</v>
      </c>
      <c r="D2314" s="533">
        <v>11.25</v>
      </c>
    </row>
    <row r="2315" spans="1:4" ht="9" customHeight="1">
      <c r="A2315" s="535">
        <v>1917194</v>
      </c>
      <c r="B2315" s="534" t="s">
        <v>19013</v>
      </c>
      <c r="C2315" s="535" t="s">
        <v>206</v>
      </c>
      <c r="D2315" s="533">
        <v>11.37</v>
      </c>
    </row>
    <row r="2316" spans="1:4" ht="9" customHeight="1">
      <c r="A2316" s="535">
        <v>1917195</v>
      </c>
      <c r="B2316" s="534" t="s">
        <v>19014</v>
      </c>
      <c r="C2316" s="535" t="s">
        <v>206</v>
      </c>
      <c r="D2316" s="533">
        <v>11.48</v>
      </c>
    </row>
    <row r="2317" spans="1:4" ht="9" customHeight="1">
      <c r="A2317" s="535">
        <v>1917196</v>
      </c>
      <c r="B2317" s="534" t="s">
        <v>19015</v>
      </c>
      <c r="C2317" s="535" t="s">
        <v>206</v>
      </c>
      <c r="D2317" s="533">
        <v>11.61</v>
      </c>
    </row>
    <row r="2318" spans="1:4" ht="9" customHeight="1">
      <c r="A2318" s="535">
        <v>1917197</v>
      </c>
      <c r="B2318" s="534" t="s">
        <v>19016</v>
      </c>
      <c r="C2318" s="535" t="s">
        <v>206</v>
      </c>
      <c r="D2318" s="533">
        <v>11.74</v>
      </c>
    </row>
    <row r="2319" spans="1:4" ht="9" customHeight="1">
      <c r="A2319" s="535">
        <v>1917198</v>
      </c>
      <c r="B2319" s="534" t="s">
        <v>19017</v>
      </c>
      <c r="C2319" s="535" t="s">
        <v>206</v>
      </c>
      <c r="D2319" s="533">
        <v>11.81</v>
      </c>
    </row>
    <row r="2320" spans="1:4" ht="9" customHeight="1">
      <c r="A2320" s="535">
        <v>1917013</v>
      </c>
      <c r="B2320" s="534" t="s">
        <v>19018</v>
      </c>
      <c r="C2320" s="535" t="s">
        <v>206</v>
      </c>
      <c r="D2320" s="533">
        <v>23.33</v>
      </c>
    </row>
    <row r="2321" spans="1:4" ht="9" customHeight="1">
      <c r="A2321" s="535">
        <v>1917014</v>
      </c>
      <c r="B2321" s="534" t="s">
        <v>19019</v>
      </c>
      <c r="C2321" s="535" t="s">
        <v>206</v>
      </c>
      <c r="D2321" s="533">
        <v>23.78</v>
      </c>
    </row>
    <row r="2322" spans="1:4" ht="9" customHeight="1">
      <c r="A2322" s="535">
        <v>1917015</v>
      </c>
      <c r="B2322" s="534" t="s">
        <v>19020</v>
      </c>
      <c r="C2322" s="535" t="s">
        <v>206</v>
      </c>
      <c r="D2322" s="533">
        <v>24.23</v>
      </c>
    </row>
    <row r="2323" spans="1:4" ht="9" customHeight="1">
      <c r="A2323" s="535">
        <v>1917016</v>
      </c>
      <c r="B2323" s="534" t="s">
        <v>19021</v>
      </c>
      <c r="C2323" s="535" t="s">
        <v>206</v>
      </c>
      <c r="D2323" s="533">
        <v>24.72</v>
      </c>
    </row>
    <row r="2324" spans="1:4" ht="9" customHeight="1">
      <c r="A2324" s="535">
        <v>1917017</v>
      </c>
      <c r="B2324" s="534" t="s">
        <v>19022</v>
      </c>
      <c r="C2324" s="535" t="s">
        <v>206</v>
      </c>
      <c r="D2324" s="533">
        <v>25.22</v>
      </c>
    </row>
    <row r="2325" spans="1:4" ht="9" customHeight="1">
      <c r="A2325" s="535">
        <v>1917018</v>
      </c>
      <c r="B2325" s="534" t="s">
        <v>19023</v>
      </c>
      <c r="C2325" s="535" t="s">
        <v>206</v>
      </c>
      <c r="D2325" s="533">
        <v>25.49</v>
      </c>
    </row>
    <row r="2326" spans="1:4" ht="18" customHeight="1">
      <c r="A2326" s="535">
        <v>1917623</v>
      </c>
      <c r="B2326" s="534" t="s">
        <v>19024</v>
      </c>
      <c r="C2326" s="535" t="s">
        <v>206</v>
      </c>
      <c r="D2326" s="533">
        <v>20.47</v>
      </c>
    </row>
    <row r="2327" spans="1:4" ht="18" customHeight="1">
      <c r="A2327" s="535">
        <v>1917624</v>
      </c>
      <c r="B2327" s="534" t="s">
        <v>19025</v>
      </c>
      <c r="C2327" s="535" t="s">
        <v>206</v>
      </c>
      <c r="D2327" s="533">
        <v>25.83</v>
      </c>
    </row>
    <row r="2328" spans="1:4" ht="18" customHeight="1">
      <c r="A2328" s="535">
        <v>1917625</v>
      </c>
      <c r="B2328" s="534" t="s">
        <v>19026</v>
      </c>
      <c r="C2328" s="535" t="s">
        <v>206</v>
      </c>
      <c r="D2328" s="533">
        <v>32.409999999999997</v>
      </c>
    </row>
    <row r="2329" spans="1:4" ht="18" customHeight="1">
      <c r="A2329" s="535">
        <v>1917626</v>
      </c>
      <c r="B2329" s="534" t="s">
        <v>19027</v>
      </c>
      <c r="C2329" s="535" t="s">
        <v>206</v>
      </c>
      <c r="D2329" s="533">
        <v>39.67</v>
      </c>
    </row>
    <row r="2330" spans="1:4" ht="18" customHeight="1">
      <c r="A2330" s="535">
        <v>1917627</v>
      </c>
      <c r="B2330" s="534" t="s">
        <v>19028</v>
      </c>
      <c r="C2330" s="535" t="s">
        <v>206</v>
      </c>
      <c r="D2330" s="533">
        <v>47.72</v>
      </c>
    </row>
    <row r="2331" spans="1:4" ht="18" customHeight="1">
      <c r="A2331" s="535">
        <v>1917628</v>
      </c>
      <c r="B2331" s="534" t="s">
        <v>19029</v>
      </c>
      <c r="C2331" s="535" t="s">
        <v>206</v>
      </c>
      <c r="D2331" s="533">
        <v>55.85</v>
      </c>
    </row>
    <row r="2332" spans="1:4" ht="18" customHeight="1">
      <c r="A2332" s="535">
        <v>1917620</v>
      </c>
      <c r="B2332" s="534" t="s">
        <v>19030</v>
      </c>
      <c r="C2332" s="535" t="s">
        <v>206</v>
      </c>
      <c r="D2332" s="533">
        <v>9.59</v>
      </c>
    </row>
    <row r="2333" spans="1:4" ht="18" customHeight="1">
      <c r="A2333" s="535">
        <v>1917621</v>
      </c>
      <c r="B2333" s="534" t="s">
        <v>19031</v>
      </c>
      <c r="C2333" s="535" t="s">
        <v>206</v>
      </c>
      <c r="D2333" s="533">
        <v>11.14</v>
      </c>
    </row>
    <row r="2334" spans="1:4" ht="18" customHeight="1">
      <c r="A2334" s="535">
        <v>1917622</v>
      </c>
      <c r="B2334" s="534" t="s">
        <v>19032</v>
      </c>
      <c r="C2334" s="535" t="s">
        <v>206</v>
      </c>
      <c r="D2334" s="533">
        <v>13.9</v>
      </c>
    </row>
    <row r="2335" spans="1:4" ht="18" customHeight="1">
      <c r="A2335" s="535">
        <v>1917741</v>
      </c>
      <c r="B2335" s="534" t="s">
        <v>19033</v>
      </c>
      <c r="C2335" s="535" t="s">
        <v>206</v>
      </c>
      <c r="D2335" s="533">
        <v>8.8699999999999992</v>
      </c>
    </row>
    <row r="2336" spans="1:4" ht="18" customHeight="1">
      <c r="A2336" s="535">
        <v>1917269</v>
      </c>
      <c r="B2336" s="534" t="s">
        <v>19034</v>
      </c>
      <c r="C2336" s="535" t="s">
        <v>206</v>
      </c>
      <c r="D2336" s="533">
        <v>24.5</v>
      </c>
    </row>
    <row r="2337" spans="1:4" ht="18" customHeight="1">
      <c r="A2337" s="535">
        <v>1917270</v>
      </c>
      <c r="B2337" s="534" t="s">
        <v>19035</v>
      </c>
      <c r="C2337" s="535" t="s">
        <v>206</v>
      </c>
      <c r="D2337" s="533">
        <v>33.06</v>
      </c>
    </row>
    <row r="2338" spans="1:4" ht="18" customHeight="1">
      <c r="A2338" s="535">
        <v>1917266</v>
      </c>
      <c r="B2338" s="534" t="s">
        <v>19036</v>
      </c>
      <c r="C2338" s="535" t="s">
        <v>206</v>
      </c>
      <c r="D2338" s="533">
        <v>8.02</v>
      </c>
    </row>
    <row r="2339" spans="1:4" ht="18" customHeight="1">
      <c r="A2339" s="535">
        <v>1917267</v>
      </c>
      <c r="B2339" s="534" t="s">
        <v>19037</v>
      </c>
      <c r="C2339" s="535" t="s">
        <v>206</v>
      </c>
      <c r="D2339" s="533">
        <v>11.64</v>
      </c>
    </row>
    <row r="2340" spans="1:4" ht="18" customHeight="1">
      <c r="A2340" s="535">
        <v>1917268</v>
      </c>
      <c r="B2340" s="534" t="s">
        <v>19038</v>
      </c>
      <c r="C2340" s="535" t="s">
        <v>206</v>
      </c>
      <c r="D2340" s="533">
        <v>17.760000000000002</v>
      </c>
    </row>
    <row r="2341" spans="1:4" ht="18" customHeight="1">
      <c r="A2341" s="535">
        <v>1917728</v>
      </c>
      <c r="B2341" s="534" t="s">
        <v>19039</v>
      </c>
      <c r="C2341" s="535" t="s">
        <v>206</v>
      </c>
      <c r="D2341" s="533">
        <v>7.39</v>
      </c>
    </row>
    <row r="2342" spans="1:4" ht="9" customHeight="1">
      <c r="A2342" s="535">
        <v>1917358</v>
      </c>
      <c r="B2342" s="534" t="s">
        <v>19040</v>
      </c>
      <c r="C2342" s="535" t="s">
        <v>206</v>
      </c>
      <c r="D2342" s="533">
        <v>7.54</v>
      </c>
    </row>
    <row r="2343" spans="1:4" ht="18" customHeight="1">
      <c r="A2343" s="535">
        <v>1917362</v>
      </c>
      <c r="B2343" s="534" t="s">
        <v>19041</v>
      </c>
      <c r="C2343" s="535" t="s">
        <v>206</v>
      </c>
      <c r="D2343" s="533">
        <v>36.369999999999997</v>
      </c>
    </row>
    <row r="2344" spans="1:4" ht="18" customHeight="1">
      <c r="A2344" s="535">
        <v>1917363</v>
      </c>
      <c r="B2344" s="534" t="s">
        <v>19042</v>
      </c>
      <c r="C2344" s="535" t="s">
        <v>206</v>
      </c>
      <c r="D2344" s="533">
        <v>44.36</v>
      </c>
    </row>
    <row r="2345" spans="1:4" ht="18" customHeight="1">
      <c r="A2345" s="535">
        <v>1917359</v>
      </c>
      <c r="B2345" s="534" t="s">
        <v>19043</v>
      </c>
      <c r="C2345" s="535" t="s">
        <v>206</v>
      </c>
      <c r="D2345" s="533">
        <v>10.63</v>
      </c>
    </row>
    <row r="2346" spans="1:4" ht="18" customHeight="1">
      <c r="A2346" s="535">
        <v>1917360</v>
      </c>
      <c r="B2346" s="534" t="s">
        <v>19044</v>
      </c>
      <c r="C2346" s="535" t="s">
        <v>206</v>
      </c>
      <c r="D2346" s="533">
        <v>17.39</v>
      </c>
    </row>
    <row r="2347" spans="1:4" ht="18" customHeight="1">
      <c r="A2347" s="535">
        <v>1917361</v>
      </c>
      <c r="B2347" s="534" t="s">
        <v>19045</v>
      </c>
      <c r="C2347" s="535" t="s">
        <v>206</v>
      </c>
      <c r="D2347" s="533">
        <v>26.05</v>
      </c>
    </row>
    <row r="2348" spans="1:4" ht="18" customHeight="1">
      <c r="A2348" s="535">
        <v>1917476</v>
      </c>
      <c r="B2348" s="534" t="s">
        <v>19046</v>
      </c>
      <c r="C2348" s="535" t="s">
        <v>206</v>
      </c>
      <c r="D2348" s="533">
        <v>27.36</v>
      </c>
    </row>
    <row r="2349" spans="1:4" ht="18" customHeight="1">
      <c r="A2349" s="535">
        <v>1917477</v>
      </c>
      <c r="B2349" s="534" t="s">
        <v>19047</v>
      </c>
      <c r="C2349" s="535" t="s">
        <v>206</v>
      </c>
      <c r="D2349" s="533">
        <v>35.28</v>
      </c>
    </row>
    <row r="2350" spans="1:4" ht="18" customHeight="1">
      <c r="A2350" s="535">
        <v>1917478</v>
      </c>
      <c r="B2350" s="534" t="s">
        <v>19048</v>
      </c>
      <c r="C2350" s="535" t="s">
        <v>206</v>
      </c>
      <c r="D2350" s="533">
        <v>45.35</v>
      </c>
    </row>
    <row r="2351" spans="1:4" ht="18" customHeight="1">
      <c r="A2351" s="535">
        <v>1917479</v>
      </c>
      <c r="B2351" s="534" t="s">
        <v>19049</v>
      </c>
      <c r="C2351" s="535" t="s">
        <v>206</v>
      </c>
      <c r="D2351" s="533">
        <v>49.34</v>
      </c>
    </row>
    <row r="2352" spans="1:4" ht="18" customHeight="1">
      <c r="A2352" s="535">
        <v>1917473</v>
      </c>
      <c r="B2352" s="534" t="s">
        <v>19050</v>
      </c>
      <c r="C2352" s="535" t="s">
        <v>206</v>
      </c>
      <c r="D2352" s="533">
        <v>12.51</v>
      </c>
    </row>
    <row r="2353" spans="1:4" ht="18" customHeight="1">
      <c r="A2353" s="535">
        <v>1917474</v>
      </c>
      <c r="B2353" s="534" t="s">
        <v>19051</v>
      </c>
      <c r="C2353" s="535" t="s">
        <v>206</v>
      </c>
      <c r="D2353" s="533">
        <v>16.079999999999998</v>
      </c>
    </row>
    <row r="2354" spans="1:4" ht="18" customHeight="1">
      <c r="A2354" s="535">
        <v>1917475</v>
      </c>
      <c r="B2354" s="534" t="s">
        <v>19052</v>
      </c>
      <c r="C2354" s="535" t="s">
        <v>206</v>
      </c>
      <c r="D2354" s="533">
        <v>20.61</v>
      </c>
    </row>
    <row r="2355" spans="1:4" ht="18" customHeight="1">
      <c r="A2355" s="535">
        <v>1917736</v>
      </c>
      <c r="B2355" s="534" t="s">
        <v>19053</v>
      </c>
      <c r="C2355" s="535" t="s">
        <v>206</v>
      </c>
      <c r="D2355" s="533">
        <v>9</v>
      </c>
    </row>
    <row r="2356" spans="1:4" ht="9" customHeight="1">
      <c r="A2356" s="535">
        <v>1917067</v>
      </c>
      <c r="B2356" s="534" t="s">
        <v>19054</v>
      </c>
      <c r="C2356" s="535" t="s">
        <v>206</v>
      </c>
      <c r="D2356" s="533">
        <v>15.84</v>
      </c>
    </row>
    <row r="2357" spans="1:4" ht="9" customHeight="1">
      <c r="A2357" s="535">
        <v>1917068</v>
      </c>
      <c r="B2357" s="534" t="s">
        <v>19055</v>
      </c>
      <c r="C2357" s="535" t="s">
        <v>206</v>
      </c>
      <c r="D2357" s="533">
        <v>16.16</v>
      </c>
    </row>
    <row r="2358" spans="1:4" ht="9" customHeight="1">
      <c r="A2358" s="535">
        <v>1917069</v>
      </c>
      <c r="B2358" s="534" t="s">
        <v>19056</v>
      </c>
      <c r="C2358" s="535" t="s">
        <v>206</v>
      </c>
      <c r="D2358" s="533">
        <v>16.489999999999998</v>
      </c>
    </row>
    <row r="2359" spans="1:4" ht="9" customHeight="1">
      <c r="A2359" s="535">
        <v>1917070</v>
      </c>
      <c r="B2359" s="534" t="s">
        <v>19057</v>
      </c>
      <c r="C2359" s="535" t="s">
        <v>206</v>
      </c>
      <c r="D2359" s="533">
        <v>16.82</v>
      </c>
    </row>
    <row r="2360" spans="1:4" ht="9" customHeight="1">
      <c r="A2360" s="535">
        <v>1917071</v>
      </c>
      <c r="B2360" s="534" t="s">
        <v>19058</v>
      </c>
      <c r="C2360" s="535" t="s">
        <v>206</v>
      </c>
      <c r="D2360" s="533">
        <v>17.190000000000001</v>
      </c>
    </row>
    <row r="2361" spans="1:4" ht="9" customHeight="1">
      <c r="A2361" s="535">
        <v>1917072</v>
      </c>
      <c r="B2361" s="534" t="s">
        <v>19059</v>
      </c>
      <c r="C2361" s="535" t="s">
        <v>206</v>
      </c>
      <c r="D2361" s="533">
        <v>17.38</v>
      </c>
    </row>
    <row r="2362" spans="1:4" ht="9" customHeight="1">
      <c r="A2362" s="535">
        <v>1901572</v>
      </c>
      <c r="B2362" s="534" t="s">
        <v>19060</v>
      </c>
      <c r="C2362" s="535" t="s">
        <v>206</v>
      </c>
      <c r="D2362" s="533">
        <v>9.52</v>
      </c>
    </row>
    <row r="2363" spans="1:4" ht="9" customHeight="1">
      <c r="A2363" s="535">
        <v>1901573</v>
      </c>
      <c r="B2363" s="534" t="s">
        <v>19061</v>
      </c>
      <c r="C2363" s="535" t="s">
        <v>206</v>
      </c>
      <c r="D2363" s="533">
        <v>9.61</v>
      </c>
    </row>
    <row r="2364" spans="1:4" ht="9" customHeight="1">
      <c r="A2364" s="535">
        <v>1901574</v>
      </c>
      <c r="B2364" s="534" t="s">
        <v>19062</v>
      </c>
      <c r="C2364" s="535" t="s">
        <v>206</v>
      </c>
      <c r="D2364" s="533">
        <v>9.6999999999999993</v>
      </c>
    </row>
    <row r="2365" spans="1:4" ht="9" customHeight="1">
      <c r="A2365" s="535">
        <v>1901575</v>
      </c>
      <c r="B2365" s="534" t="s">
        <v>19063</v>
      </c>
      <c r="C2365" s="535" t="s">
        <v>206</v>
      </c>
      <c r="D2365" s="533">
        <v>9.7899999999999991</v>
      </c>
    </row>
    <row r="2366" spans="1:4" ht="9" customHeight="1">
      <c r="A2366" s="535">
        <v>1901576</v>
      </c>
      <c r="B2366" s="534" t="s">
        <v>19064</v>
      </c>
      <c r="C2366" s="535" t="s">
        <v>206</v>
      </c>
      <c r="D2366" s="533">
        <v>9.89</v>
      </c>
    </row>
    <row r="2367" spans="1:4" ht="9" customHeight="1">
      <c r="A2367" s="535">
        <v>1901571</v>
      </c>
      <c r="B2367" s="534" t="s">
        <v>19065</v>
      </c>
      <c r="C2367" s="535" t="s">
        <v>206</v>
      </c>
      <c r="D2367" s="533">
        <v>9.94</v>
      </c>
    </row>
    <row r="2368" spans="1:4" ht="9" customHeight="1">
      <c r="A2368" s="535">
        <v>1901578</v>
      </c>
      <c r="B2368" s="534" t="s">
        <v>19066</v>
      </c>
      <c r="C2368" s="535" t="s">
        <v>206</v>
      </c>
      <c r="D2368" s="533">
        <v>12.43</v>
      </c>
    </row>
    <row r="2369" spans="1:4" ht="9" customHeight="1">
      <c r="A2369" s="535">
        <v>1901579</v>
      </c>
      <c r="B2369" s="534" t="s">
        <v>19067</v>
      </c>
      <c r="C2369" s="535" t="s">
        <v>206</v>
      </c>
      <c r="D2369" s="533">
        <v>12.51</v>
      </c>
    </row>
    <row r="2370" spans="1:4" ht="9" customHeight="1">
      <c r="A2370" s="535">
        <v>1901580</v>
      </c>
      <c r="B2370" s="534" t="s">
        <v>19068</v>
      </c>
      <c r="C2370" s="535" t="s">
        <v>206</v>
      </c>
      <c r="D2370" s="533">
        <v>12.6</v>
      </c>
    </row>
    <row r="2371" spans="1:4" ht="9" customHeight="1">
      <c r="A2371" s="535">
        <v>1901581</v>
      </c>
      <c r="B2371" s="534" t="s">
        <v>19069</v>
      </c>
      <c r="C2371" s="535" t="s">
        <v>206</v>
      </c>
      <c r="D2371" s="533">
        <v>12.68</v>
      </c>
    </row>
    <row r="2372" spans="1:4" ht="9" customHeight="1">
      <c r="A2372" s="535">
        <v>1901582</v>
      </c>
      <c r="B2372" s="534" t="s">
        <v>19070</v>
      </c>
      <c r="C2372" s="535" t="s">
        <v>206</v>
      </c>
      <c r="D2372" s="533">
        <v>12.77</v>
      </c>
    </row>
    <row r="2373" spans="1:4" ht="9" customHeight="1">
      <c r="A2373" s="535">
        <v>1901577</v>
      </c>
      <c r="B2373" s="534" t="s">
        <v>19071</v>
      </c>
      <c r="C2373" s="535" t="s">
        <v>206</v>
      </c>
      <c r="D2373" s="533">
        <v>12.82</v>
      </c>
    </row>
    <row r="2374" spans="1:4" ht="9" customHeight="1">
      <c r="A2374" s="535">
        <v>1917103</v>
      </c>
      <c r="B2374" s="534" t="s">
        <v>19072</v>
      </c>
      <c r="C2374" s="535" t="s">
        <v>206</v>
      </c>
      <c r="D2374" s="533">
        <v>10.8</v>
      </c>
    </row>
    <row r="2375" spans="1:4" ht="9" customHeight="1">
      <c r="A2375" s="535">
        <v>1917104</v>
      </c>
      <c r="B2375" s="534" t="s">
        <v>19073</v>
      </c>
      <c r="C2375" s="535" t="s">
        <v>206</v>
      </c>
      <c r="D2375" s="533">
        <v>10.99</v>
      </c>
    </row>
    <row r="2376" spans="1:4" ht="9" customHeight="1">
      <c r="A2376" s="535">
        <v>1917105</v>
      </c>
      <c r="B2376" s="534" t="s">
        <v>19074</v>
      </c>
      <c r="C2376" s="535" t="s">
        <v>206</v>
      </c>
      <c r="D2376" s="533">
        <v>11.19</v>
      </c>
    </row>
    <row r="2377" spans="1:4" ht="9" customHeight="1">
      <c r="A2377" s="535">
        <v>1917106</v>
      </c>
      <c r="B2377" s="534" t="s">
        <v>19075</v>
      </c>
      <c r="C2377" s="535" t="s">
        <v>206</v>
      </c>
      <c r="D2377" s="533">
        <v>11.39</v>
      </c>
    </row>
    <row r="2378" spans="1:4" ht="9" customHeight="1">
      <c r="A2378" s="535">
        <v>1917107</v>
      </c>
      <c r="B2378" s="534" t="s">
        <v>19076</v>
      </c>
      <c r="C2378" s="535" t="s">
        <v>206</v>
      </c>
      <c r="D2378" s="533">
        <v>11.61</v>
      </c>
    </row>
    <row r="2379" spans="1:4" ht="9" customHeight="1">
      <c r="A2379" s="535">
        <v>1917108</v>
      </c>
      <c r="B2379" s="534" t="s">
        <v>19077</v>
      </c>
      <c r="C2379" s="535" t="s">
        <v>206</v>
      </c>
      <c r="D2379" s="533">
        <v>11.73</v>
      </c>
    </row>
    <row r="2380" spans="1:4" ht="9" customHeight="1">
      <c r="A2380" s="535">
        <v>1901583</v>
      </c>
      <c r="B2380" s="534" t="s">
        <v>19078</v>
      </c>
      <c r="C2380" s="535" t="s">
        <v>206</v>
      </c>
      <c r="D2380" s="533">
        <v>15.42</v>
      </c>
    </row>
    <row r="2381" spans="1:4" ht="9" customHeight="1">
      <c r="A2381" s="535">
        <v>1901584</v>
      </c>
      <c r="B2381" s="534" t="s">
        <v>19079</v>
      </c>
      <c r="C2381" s="535" t="s">
        <v>206</v>
      </c>
      <c r="D2381" s="533">
        <v>15.5</v>
      </c>
    </row>
    <row r="2382" spans="1:4" ht="9" customHeight="1">
      <c r="A2382" s="535">
        <v>1901585</v>
      </c>
      <c r="B2382" s="534" t="s">
        <v>19080</v>
      </c>
      <c r="C2382" s="535" t="s">
        <v>206</v>
      </c>
      <c r="D2382" s="533">
        <v>15.58</v>
      </c>
    </row>
    <row r="2383" spans="1:4" ht="9" customHeight="1">
      <c r="A2383" s="535">
        <v>1901586</v>
      </c>
      <c r="B2383" s="534" t="s">
        <v>19081</v>
      </c>
      <c r="C2383" s="535" t="s">
        <v>206</v>
      </c>
      <c r="D2383" s="533">
        <v>15.66</v>
      </c>
    </row>
    <row r="2384" spans="1:4" ht="9" customHeight="1">
      <c r="A2384" s="535">
        <v>1901587</v>
      </c>
      <c r="B2384" s="534" t="s">
        <v>19082</v>
      </c>
      <c r="C2384" s="535" t="s">
        <v>206</v>
      </c>
      <c r="D2384" s="533">
        <v>15.75</v>
      </c>
    </row>
    <row r="2385" spans="1:4" ht="9" customHeight="1">
      <c r="A2385" s="535">
        <v>1901588</v>
      </c>
      <c r="B2385" s="534" t="s">
        <v>19083</v>
      </c>
      <c r="C2385" s="535" t="s">
        <v>206</v>
      </c>
      <c r="D2385" s="533">
        <v>15.8</v>
      </c>
    </row>
    <row r="2386" spans="1:4" ht="9" customHeight="1">
      <c r="A2386" s="535">
        <v>1917139</v>
      </c>
      <c r="B2386" s="534" t="s">
        <v>19084</v>
      </c>
      <c r="C2386" s="535" t="s">
        <v>206</v>
      </c>
      <c r="D2386" s="533">
        <v>10.06</v>
      </c>
    </row>
    <row r="2387" spans="1:4" ht="9" customHeight="1">
      <c r="A2387" s="535">
        <v>1917140</v>
      </c>
      <c r="B2387" s="534" t="s">
        <v>19085</v>
      </c>
      <c r="C2387" s="535" t="s">
        <v>206</v>
      </c>
      <c r="D2387" s="533">
        <v>10.210000000000001</v>
      </c>
    </row>
    <row r="2388" spans="1:4" ht="9" customHeight="1">
      <c r="A2388" s="535">
        <v>1917141</v>
      </c>
      <c r="B2388" s="534" t="s">
        <v>19086</v>
      </c>
      <c r="C2388" s="535" t="s">
        <v>206</v>
      </c>
      <c r="D2388" s="533">
        <v>10.37</v>
      </c>
    </row>
    <row r="2389" spans="1:4" ht="9" customHeight="1">
      <c r="A2389" s="535">
        <v>1917142</v>
      </c>
      <c r="B2389" s="534" t="s">
        <v>19087</v>
      </c>
      <c r="C2389" s="535" t="s">
        <v>206</v>
      </c>
      <c r="D2389" s="533">
        <v>10.53</v>
      </c>
    </row>
    <row r="2390" spans="1:4" ht="9" customHeight="1">
      <c r="A2390" s="535">
        <v>1917143</v>
      </c>
      <c r="B2390" s="534" t="s">
        <v>19088</v>
      </c>
      <c r="C2390" s="535" t="s">
        <v>206</v>
      </c>
      <c r="D2390" s="533">
        <v>10.7</v>
      </c>
    </row>
    <row r="2391" spans="1:4" ht="9" customHeight="1">
      <c r="A2391" s="535">
        <v>1917144</v>
      </c>
      <c r="B2391" s="534" t="s">
        <v>19089</v>
      </c>
      <c r="C2391" s="535" t="s">
        <v>206</v>
      </c>
      <c r="D2391" s="533">
        <v>10.79</v>
      </c>
    </row>
    <row r="2392" spans="1:4" ht="9" customHeight="1">
      <c r="A2392" s="535">
        <v>1917175</v>
      </c>
      <c r="B2392" s="534" t="s">
        <v>19090</v>
      </c>
      <c r="C2392" s="535" t="s">
        <v>206</v>
      </c>
      <c r="D2392" s="533">
        <v>9.4499999999999993</v>
      </c>
    </row>
    <row r="2393" spans="1:4" ht="9" customHeight="1">
      <c r="A2393" s="535">
        <v>1917176</v>
      </c>
      <c r="B2393" s="534" t="s">
        <v>19091</v>
      </c>
      <c r="C2393" s="535" t="s">
        <v>206</v>
      </c>
      <c r="D2393" s="533">
        <v>9.58</v>
      </c>
    </row>
    <row r="2394" spans="1:4" ht="9" customHeight="1">
      <c r="A2394" s="535">
        <v>1917177</v>
      </c>
      <c r="B2394" s="534" t="s">
        <v>19092</v>
      </c>
      <c r="C2394" s="535" t="s">
        <v>206</v>
      </c>
      <c r="D2394" s="533">
        <v>9.7200000000000006</v>
      </c>
    </row>
    <row r="2395" spans="1:4" ht="9" customHeight="1">
      <c r="A2395" s="535">
        <v>1917178</v>
      </c>
      <c r="B2395" s="534" t="s">
        <v>19093</v>
      </c>
      <c r="C2395" s="535" t="s">
        <v>206</v>
      </c>
      <c r="D2395" s="533">
        <v>9.86</v>
      </c>
    </row>
    <row r="2396" spans="1:4" ht="9" customHeight="1">
      <c r="A2396" s="535">
        <v>1917179</v>
      </c>
      <c r="B2396" s="534" t="s">
        <v>19094</v>
      </c>
      <c r="C2396" s="535" t="s">
        <v>206</v>
      </c>
      <c r="D2396" s="533">
        <v>10.01</v>
      </c>
    </row>
    <row r="2397" spans="1:4" ht="9" customHeight="1">
      <c r="A2397" s="535">
        <v>1917180</v>
      </c>
      <c r="B2397" s="534" t="s">
        <v>19095</v>
      </c>
      <c r="C2397" s="535" t="s">
        <v>206</v>
      </c>
      <c r="D2397" s="533">
        <v>10.09</v>
      </c>
    </row>
    <row r="2398" spans="1:4" ht="9" customHeight="1">
      <c r="A2398" s="535">
        <v>1917211</v>
      </c>
      <c r="B2398" s="534" t="s">
        <v>19096</v>
      </c>
      <c r="C2398" s="535" t="s">
        <v>206</v>
      </c>
      <c r="D2398" s="533">
        <v>10.34</v>
      </c>
    </row>
    <row r="2399" spans="1:4" ht="9" customHeight="1">
      <c r="A2399" s="535">
        <v>1917212</v>
      </c>
      <c r="B2399" s="534" t="s">
        <v>19097</v>
      </c>
      <c r="C2399" s="535" t="s">
        <v>206</v>
      </c>
      <c r="D2399" s="533">
        <v>10.46</v>
      </c>
    </row>
    <row r="2400" spans="1:4" ht="9" customHeight="1">
      <c r="A2400" s="535">
        <v>1917213</v>
      </c>
      <c r="B2400" s="534" t="s">
        <v>19098</v>
      </c>
      <c r="C2400" s="535" t="s">
        <v>206</v>
      </c>
      <c r="D2400" s="533">
        <v>10.58</v>
      </c>
    </row>
    <row r="2401" spans="1:4" ht="9" customHeight="1">
      <c r="A2401" s="535">
        <v>1917214</v>
      </c>
      <c r="B2401" s="534" t="s">
        <v>19099</v>
      </c>
      <c r="C2401" s="535" t="s">
        <v>206</v>
      </c>
      <c r="D2401" s="533">
        <v>10.7</v>
      </c>
    </row>
    <row r="2402" spans="1:4" ht="9" customHeight="1">
      <c r="A2402" s="535">
        <v>1917215</v>
      </c>
      <c r="B2402" s="534" t="s">
        <v>19100</v>
      </c>
      <c r="C2402" s="535" t="s">
        <v>206</v>
      </c>
      <c r="D2402" s="533">
        <v>10.84</v>
      </c>
    </row>
    <row r="2403" spans="1:4" ht="9" customHeight="1">
      <c r="A2403" s="535">
        <v>1917216</v>
      </c>
      <c r="B2403" s="534" t="s">
        <v>19101</v>
      </c>
      <c r="C2403" s="535" t="s">
        <v>206</v>
      </c>
      <c r="D2403" s="533">
        <v>10.91</v>
      </c>
    </row>
    <row r="2404" spans="1:4" ht="9" customHeight="1">
      <c r="A2404" s="535">
        <v>1917031</v>
      </c>
      <c r="B2404" s="534" t="s">
        <v>19102</v>
      </c>
      <c r="C2404" s="535" t="s">
        <v>206</v>
      </c>
      <c r="D2404" s="533">
        <v>21.73</v>
      </c>
    </row>
    <row r="2405" spans="1:4" ht="9" customHeight="1">
      <c r="A2405" s="535">
        <v>1917032</v>
      </c>
      <c r="B2405" s="534" t="s">
        <v>19103</v>
      </c>
      <c r="C2405" s="535" t="s">
        <v>206</v>
      </c>
      <c r="D2405" s="533">
        <v>22.19</v>
      </c>
    </row>
    <row r="2406" spans="1:4" ht="9" customHeight="1">
      <c r="A2406" s="535">
        <v>1917033</v>
      </c>
      <c r="B2406" s="534" t="s">
        <v>19104</v>
      </c>
      <c r="C2406" s="535" t="s">
        <v>206</v>
      </c>
      <c r="D2406" s="533">
        <v>22.66</v>
      </c>
    </row>
    <row r="2407" spans="1:4" ht="9" customHeight="1">
      <c r="A2407" s="535">
        <v>1917034</v>
      </c>
      <c r="B2407" s="534" t="s">
        <v>19105</v>
      </c>
      <c r="C2407" s="535" t="s">
        <v>206</v>
      </c>
      <c r="D2407" s="533">
        <v>23.15</v>
      </c>
    </row>
    <row r="2408" spans="1:4" ht="9" customHeight="1">
      <c r="A2408" s="535">
        <v>1917035</v>
      </c>
      <c r="B2408" s="534" t="s">
        <v>19106</v>
      </c>
      <c r="C2408" s="535" t="s">
        <v>206</v>
      </c>
      <c r="D2408" s="533">
        <v>23.67</v>
      </c>
    </row>
    <row r="2409" spans="1:4" ht="9" customHeight="1">
      <c r="A2409" s="535">
        <v>1917036</v>
      </c>
      <c r="B2409" s="534" t="s">
        <v>19107</v>
      </c>
      <c r="C2409" s="535" t="s">
        <v>206</v>
      </c>
      <c r="D2409" s="533">
        <v>23.95</v>
      </c>
    </row>
    <row r="2410" spans="1:4" ht="18" customHeight="1">
      <c r="A2410" s="535">
        <v>1917605</v>
      </c>
      <c r="B2410" s="534" t="s">
        <v>19108</v>
      </c>
      <c r="C2410" s="535" t="s">
        <v>206</v>
      </c>
      <c r="D2410" s="533">
        <v>8.9600000000000009</v>
      </c>
    </row>
    <row r="2411" spans="1:4" ht="18" customHeight="1">
      <c r="A2411" s="535">
        <v>1917606</v>
      </c>
      <c r="B2411" s="534" t="s">
        <v>19109</v>
      </c>
      <c r="C2411" s="535" t="s">
        <v>206</v>
      </c>
      <c r="D2411" s="533">
        <v>9.66</v>
      </c>
    </row>
    <row r="2412" spans="1:4" ht="18" customHeight="1">
      <c r="A2412" s="535">
        <v>1917607</v>
      </c>
      <c r="B2412" s="534" t="s">
        <v>19110</v>
      </c>
      <c r="C2412" s="535" t="s">
        <v>206</v>
      </c>
      <c r="D2412" s="533">
        <v>10.34</v>
      </c>
    </row>
    <row r="2413" spans="1:4" ht="18" customHeight="1">
      <c r="A2413" s="535">
        <v>1917608</v>
      </c>
      <c r="B2413" s="534" t="s">
        <v>19111</v>
      </c>
      <c r="C2413" s="535" t="s">
        <v>206</v>
      </c>
      <c r="D2413" s="533">
        <v>11.53</v>
      </c>
    </row>
    <row r="2414" spans="1:4" ht="18" customHeight="1">
      <c r="A2414" s="535">
        <v>1917609</v>
      </c>
      <c r="B2414" s="534" t="s">
        <v>19112</v>
      </c>
      <c r="C2414" s="535" t="s">
        <v>206</v>
      </c>
      <c r="D2414" s="533">
        <v>13.15</v>
      </c>
    </row>
    <row r="2415" spans="1:4" ht="18" customHeight="1">
      <c r="A2415" s="535">
        <v>1917610</v>
      </c>
      <c r="B2415" s="534" t="s">
        <v>19113</v>
      </c>
      <c r="C2415" s="535" t="s">
        <v>206</v>
      </c>
      <c r="D2415" s="533">
        <v>15.6</v>
      </c>
    </row>
    <row r="2416" spans="1:4" ht="18" customHeight="1">
      <c r="A2416" s="535">
        <v>1917611</v>
      </c>
      <c r="B2416" s="534" t="s">
        <v>19114</v>
      </c>
      <c r="C2416" s="535" t="s">
        <v>206</v>
      </c>
      <c r="D2416" s="533">
        <v>18.36</v>
      </c>
    </row>
    <row r="2417" spans="1:4" ht="18" customHeight="1">
      <c r="A2417" s="535">
        <v>1917612</v>
      </c>
      <c r="B2417" s="534" t="s">
        <v>19115</v>
      </c>
      <c r="C2417" s="535" t="s">
        <v>206</v>
      </c>
      <c r="D2417" s="533">
        <v>21.61</v>
      </c>
    </row>
    <row r="2418" spans="1:4" ht="18" customHeight="1">
      <c r="A2418" s="535">
        <v>1917613</v>
      </c>
      <c r="B2418" s="534" t="s">
        <v>19116</v>
      </c>
      <c r="C2418" s="535" t="s">
        <v>206</v>
      </c>
      <c r="D2418" s="533">
        <v>25.23</v>
      </c>
    </row>
    <row r="2419" spans="1:4" ht="18" customHeight="1">
      <c r="A2419" s="535">
        <v>1917614</v>
      </c>
      <c r="B2419" s="534" t="s">
        <v>19117</v>
      </c>
      <c r="C2419" s="535" t="s">
        <v>206</v>
      </c>
      <c r="D2419" s="533">
        <v>29.22</v>
      </c>
    </row>
    <row r="2420" spans="1:4" ht="18" customHeight="1">
      <c r="A2420" s="535">
        <v>1917615</v>
      </c>
      <c r="B2420" s="534" t="s">
        <v>19118</v>
      </c>
      <c r="C2420" s="535" t="s">
        <v>206</v>
      </c>
      <c r="D2420" s="533">
        <v>33.729999999999997</v>
      </c>
    </row>
    <row r="2421" spans="1:4" ht="18" customHeight="1">
      <c r="A2421" s="535">
        <v>1917616</v>
      </c>
      <c r="B2421" s="534" t="s">
        <v>19119</v>
      </c>
      <c r="C2421" s="535" t="s">
        <v>206</v>
      </c>
      <c r="D2421" s="533">
        <v>39.159999999999997</v>
      </c>
    </row>
    <row r="2422" spans="1:4" ht="18" customHeight="1">
      <c r="A2422" s="535">
        <v>1917617</v>
      </c>
      <c r="B2422" s="534" t="s">
        <v>19120</v>
      </c>
      <c r="C2422" s="535" t="s">
        <v>206</v>
      </c>
      <c r="D2422" s="533">
        <v>43.96</v>
      </c>
    </row>
    <row r="2423" spans="1:4" ht="18" customHeight="1">
      <c r="A2423" s="535">
        <v>1917618</v>
      </c>
      <c r="B2423" s="534" t="s">
        <v>19121</v>
      </c>
      <c r="C2423" s="535" t="s">
        <v>206</v>
      </c>
      <c r="D2423" s="533">
        <v>50.2</v>
      </c>
    </row>
    <row r="2424" spans="1:4" ht="18" customHeight="1">
      <c r="A2424" s="535">
        <v>1917619</v>
      </c>
      <c r="B2424" s="534" t="s">
        <v>19122</v>
      </c>
      <c r="C2424" s="535" t="s">
        <v>206</v>
      </c>
      <c r="D2424" s="533">
        <v>54.46</v>
      </c>
    </row>
    <row r="2425" spans="1:4" ht="18" customHeight="1">
      <c r="A2425" s="535">
        <v>1917602</v>
      </c>
      <c r="B2425" s="534" t="s">
        <v>19123</v>
      </c>
      <c r="C2425" s="535" t="s">
        <v>206</v>
      </c>
      <c r="D2425" s="533">
        <v>6.62</v>
      </c>
    </row>
    <row r="2426" spans="1:4" ht="18" customHeight="1">
      <c r="A2426" s="535">
        <v>1917603</v>
      </c>
      <c r="B2426" s="534" t="s">
        <v>19124</v>
      </c>
      <c r="C2426" s="535" t="s">
        <v>206</v>
      </c>
      <c r="D2426" s="533">
        <v>7.35</v>
      </c>
    </row>
    <row r="2427" spans="1:4" ht="18" customHeight="1">
      <c r="A2427" s="535">
        <v>1917604</v>
      </c>
      <c r="B2427" s="534" t="s">
        <v>19125</v>
      </c>
      <c r="C2427" s="535" t="s">
        <v>206</v>
      </c>
      <c r="D2427" s="533">
        <v>7.97</v>
      </c>
    </row>
    <row r="2428" spans="1:4" ht="18" customHeight="1">
      <c r="A2428" s="535">
        <v>1917740</v>
      </c>
      <c r="B2428" s="534" t="s">
        <v>19126</v>
      </c>
      <c r="C2428" s="535" t="s">
        <v>206</v>
      </c>
      <c r="D2428" s="533">
        <v>6.37</v>
      </c>
    </row>
    <row r="2429" spans="1:4" ht="18" customHeight="1">
      <c r="A2429" s="535">
        <v>1917263</v>
      </c>
      <c r="B2429" s="534" t="s">
        <v>19127</v>
      </c>
      <c r="C2429" s="535" t="s">
        <v>206</v>
      </c>
      <c r="D2429" s="533">
        <v>11.31</v>
      </c>
    </row>
    <row r="2430" spans="1:4" ht="18" customHeight="1">
      <c r="A2430" s="535">
        <v>1917264</v>
      </c>
      <c r="B2430" s="534" t="s">
        <v>19128</v>
      </c>
      <c r="C2430" s="535" t="s">
        <v>206</v>
      </c>
      <c r="D2430" s="533">
        <v>14.04</v>
      </c>
    </row>
    <row r="2431" spans="1:4" ht="18" customHeight="1">
      <c r="A2431" s="535">
        <v>1917265</v>
      </c>
      <c r="B2431" s="534" t="s">
        <v>19129</v>
      </c>
      <c r="C2431" s="535" t="s">
        <v>206</v>
      </c>
      <c r="D2431" s="533">
        <v>18.21</v>
      </c>
    </row>
    <row r="2432" spans="1:4" ht="18" customHeight="1">
      <c r="A2432" s="535">
        <v>1917260</v>
      </c>
      <c r="B2432" s="534" t="s">
        <v>19130</v>
      </c>
      <c r="C2432" s="535" t="s">
        <v>206</v>
      </c>
      <c r="D2432" s="533">
        <v>6.87</v>
      </c>
    </row>
    <row r="2433" spans="1:4" ht="18" customHeight="1">
      <c r="A2433" s="535">
        <v>1917261</v>
      </c>
      <c r="B2433" s="534" t="s">
        <v>19131</v>
      </c>
      <c r="C2433" s="535" t="s">
        <v>206</v>
      </c>
      <c r="D2433" s="533">
        <v>7.65</v>
      </c>
    </row>
    <row r="2434" spans="1:4" ht="18" customHeight="1">
      <c r="A2434" s="535">
        <v>1917262</v>
      </c>
      <c r="B2434" s="534" t="s">
        <v>19132</v>
      </c>
      <c r="C2434" s="535" t="s">
        <v>206</v>
      </c>
      <c r="D2434" s="533">
        <v>9.06</v>
      </c>
    </row>
    <row r="2435" spans="1:4" ht="18" customHeight="1">
      <c r="A2435" s="535">
        <v>1917727</v>
      </c>
      <c r="B2435" s="534" t="s">
        <v>19133</v>
      </c>
      <c r="C2435" s="535" t="s">
        <v>206</v>
      </c>
      <c r="D2435" s="533">
        <v>6.64</v>
      </c>
    </row>
    <row r="2436" spans="1:4" ht="18" customHeight="1">
      <c r="A2436" s="535">
        <v>1917351</v>
      </c>
      <c r="B2436" s="534" t="s">
        <v>19134</v>
      </c>
      <c r="C2436" s="535" t="s">
        <v>206</v>
      </c>
      <c r="D2436" s="533">
        <v>9.89</v>
      </c>
    </row>
    <row r="2437" spans="1:4" ht="18" customHeight="1">
      <c r="A2437" s="535">
        <v>1917352</v>
      </c>
      <c r="B2437" s="534" t="s">
        <v>19135</v>
      </c>
      <c r="C2437" s="535" t="s">
        <v>206</v>
      </c>
      <c r="D2437" s="533">
        <v>13.09</v>
      </c>
    </row>
    <row r="2438" spans="1:4" ht="18" customHeight="1">
      <c r="A2438" s="535">
        <v>1917353</v>
      </c>
      <c r="B2438" s="534" t="s">
        <v>19136</v>
      </c>
      <c r="C2438" s="535" t="s">
        <v>206</v>
      </c>
      <c r="D2438" s="533">
        <v>16.850000000000001</v>
      </c>
    </row>
    <row r="2439" spans="1:4" ht="18" customHeight="1">
      <c r="A2439" s="535">
        <v>1917354</v>
      </c>
      <c r="B2439" s="534" t="s">
        <v>19137</v>
      </c>
      <c r="C2439" s="535" t="s">
        <v>206</v>
      </c>
      <c r="D2439" s="533">
        <v>21.94</v>
      </c>
    </row>
    <row r="2440" spans="1:4" ht="18" customHeight="1">
      <c r="A2440" s="535">
        <v>1917355</v>
      </c>
      <c r="B2440" s="534" t="s">
        <v>19138</v>
      </c>
      <c r="C2440" s="535" t="s">
        <v>206</v>
      </c>
      <c r="D2440" s="533">
        <v>28.31</v>
      </c>
    </row>
    <row r="2441" spans="1:4" ht="18" customHeight="1">
      <c r="A2441" s="535">
        <v>1917356</v>
      </c>
      <c r="B2441" s="534" t="s">
        <v>19139</v>
      </c>
      <c r="C2441" s="535" t="s">
        <v>206</v>
      </c>
      <c r="D2441" s="533">
        <v>34.74</v>
      </c>
    </row>
    <row r="2442" spans="1:4" ht="18" customHeight="1">
      <c r="A2442" s="535">
        <v>1917357</v>
      </c>
      <c r="B2442" s="534" t="s">
        <v>19140</v>
      </c>
      <c r="C2442" s="535" t="s">
        <v>206</v>
      </c>
      <c r="D2442" s="533">
        <v>39.74</v>
      </c>
    </row>
    <row r="2443" spans="1:4" ht="18" customHeight="1">
      <c r="A2443" s="535">
        <v>1917348</v>
      </c>
      <c r="B2443" s="534" t="s">
        <v>19141</v>
      </c>
      <c r="C2443" s="535" t="s">
        <v>206</v>
      </c>
      <c r="D2443" s="533">
        <v>6</v>
      </c>
    </row>
    <row r="2444" spans="1:4" ht="18" customHeight="1">
      <c r="A2444" s="535">
        <v>1917349</v>
      </c>
      <c r="B2444" s="534" t="s">
        <v>19142</v>
      </c>
      <c r="C2444" s="535" t="s">
        <v>206</v>
      </c>
      <c r="D2444" s="533">
        <v>6.48</v>
      </c>
    </row>
    <row r="2445" spans="1:4" ht="18" customHeight="1">
      <c r="A2445" s="535">
        <v>1917350</v>
      </c>
      <c r="B2445" s="534" t="s">
        <v>19143</v>
      </c>
      <c r="C2445" s="535" t="s">
        <v>206</v>
      </c>
      <c r="D2445" s="533">
        <v>7.36</v>
      </c>
    </row>
    <row r="2446" spans="1:4" ht="18" customHeight="1">
      <c r="A2446" s="535">
        <v>1917731</v>
      </c>
      <c r="B2446" s="534" t="s">
        <v>19144</v>
      </c>
      <c r="C2446" s="535" t="s">
        <v>206</v>
      </c>
      <c r="D2446" s="533">
        <v>5.87</v>
      </c>
    </row>
    <row r="2447" spans="1:4" ht="18" customHeight="1">
      <c r="A2447" s="535">
        <v>1917463</v>
      </c>
      <c r="B2447" s="534" t="s">
        <v>19145</v>
      </c>
      <c r="C2447" s="535" t="s">
        <v>206</v>
      </c>
      <c r="D2447" s="533">
        <v>10.14</v>
      </c>
    </row>
    <row r="2448" spans="1:4" ht="18" customHeight="1">
      <c r="A2448" s="535">
        <v>1917464</v>
      </c>
      <c r="B2448" s="534" t="s">
        <v>19146</v>
      </c>
      <c r="C2448" s="535" t="s">
        <v>206</v>
      </c>
      <c r="D2448" s="533">
        <v>11.74</v>
      </c>
    </row>
    <row r="2449" spans="1:4" ht="18" customHeight="1">
      <c r="A2449" s="535">
        <v>1917465</v>
      </c>
      <c r="B2449" s="534" t="s">
        <v>19147</v>
      </c>
      <c r="C2449" s="535" t="s">
        <v>206</v>
      </c>
      <c r="D2449" s="533">
        <v>13.54</v>
      </c>
    </row>
    <row r="2450" spans="1:4" ht="18" customHeight="1">
      <c r="A2450" s="535">
        <v>1917466</v>
      </c>
      <c r="B2450" s="534" t="s">
        <v>19148</v>
      </c>
      <c r="C2450" s="535" t="s">
        <v>206</v>
      </c>
      <c r="D2450" s="533">
        <v>16.12</v>
      </c>
    </row>
    <row r="2451" spans="1:4" ht="18" customHeight="1">
      <c r="A2451" s="535">
        <v>1917467</v>
      </c>
      <c r="B2451" s="534" t="s">
        <v>19149</v>
      </c>
      <c r="C2451" s="535" t="s">
        <v>206</v>
      </c>
      <c r="D2451" s="533">
        <v>20.010000000000002</v>
      </c>
    </row>
    <row r="2452" spans="1:4" ht="18" customHeight="1">
      <c r="A2452" s="535">
        <v>1917468</v>
      </c>
      <c r="B2452" s="534" t="s">
        <v>19150</v>
      </c>
      <c r="C2452" s="535" t="s">
        <v>206</v>
      </c>
      <c r="D2452" s="533">
        <v>24.44</v>
      </c>
    </row>
    <row r="2453" spans="1:4" ht="18" customHeight="1">
      <c r="A2453" s="535">
        <v>1917469</v>
      </c>
      <c r="B2453" s="534" t="s">
        <v>19151</v>
      </c>
      <c r="C2453" s="535" t="s">
        <v>206</v>
      </c>
      <c r="D2453" s="533">
        <v>29.34</v>
      </c>
    </row>
    <row r="2454" spans="1:4" ht="18" customHeight="1">
      <c r="A2454" s="535">
        <v>1917470</v>
      </c>
      <c r="B2454" s="534" t="s">
        <v>19152</v>
      </c>
      <c r="C2454" s="535" t="s">
        <v>206</v>
      </c>
      <c r="D2454" s="533">
        <v>35.049999999999997</v>
      </c>
    </row>
    <row r="2455" spans="1:4" ht="18" customHeight="1">
      <c r="A2455" s="535">
        <v>1917471</v>
      </c>
      <c r="B2455" s="534" t="s">
        <v>19153</v>
      </c>
      <c r="C2455" s="535" t="s">
        <v>206</v>
      </c>
      <c r="D2455" s="533">
        <v>41.83</v>
      </c>
    </row>
    <row r="2456" spans="1:4" ht="18" customHeight="1">
      <c r="A2456" s="535">
        <v>1917472</v>
      </c>
      <c r="B2456" s="534" t="s">
        <v>19154</v>
      </c>
      <c r="C2456" s="535" t="s">
        <v>206</v>
      </c>
      <c r="D2456" s="533">
        <v>44.78</v>
      </c>
    </row>
    <row r="2457" spans="1:4" ht="18" customHeight="1">
      <c r="A2457" s="535">
        <v>1917460</v>
      </c>
      <c r="B2457" s="534" t="s">
        <v>19155</v>
      </c>
      <c r="C2457" s="535" t="s">
        <v>206</v>
      </c>
      <c r="D2457" s="533">
        <v>5.89</v>
      </c>
    </row>
    <row r="2458" spans="1:4" ht="18" customHeight="1">
      <c r="A2458" s="535">
        <v>1917461</v>
      </c>
      <c r="B2458" s="534" t="s">
        <v>19156</v>
      </c>
      <c r="C2458" s="535" t="s">
        <v>206</v>
      </c>
      <c r="D2458" s="533">
        <v>6.98</v>
      </c>
    </row>
    <row r="2459" spans="1:4" ht="18" customHeight="1">
      <c r="A2459" s="535">
        <v>1917462</v>
      </c>
      <c r="B2459" s="534" t="s">
        <v>19157</v>
      </c>
      <c r="C2459" s="535" t="s">
        <v>206</v>
      </c>
      <c r="D2459" s="533">
        <v>8.3000000000000007</v>
      </c>
    </row>
    <row r="2460" spans="1:4" ht="18" customHeight="1">
      <c r="A2460" s="535">
        <v>1917735</v>
      </c>
      <c r="B2460" s="534" t="s">
        <v>19158</v>
      </c>
      <c r="C2460" s="535" t="s">
        <v>206</v>
      </c>
      <c r="D2460" s="533">
        <v>5.25</v>
      </c>
    </row>
    <row r="2461" spans="1:4" ht="9" customHeight="1">
      <c r="A2461" s="535">
        <v>1917061</v>
      </c>
      <c r="B2461" s="534" t="s">
        <v>19159</v>
      </c>
      <c r="C2461" s="535" t="s">
        <v>206</v>
      </c>
      <c r="D2461" s="533">
        <v>16.02</v>
      </c>
    </row>
    <row r="2462" spans="1:4" ht="9" customHeight="1">
      <c r="A2462" s="535">
        <v>1917062</v>
      </c>
      <c r="B2462" s="534" t="s">
        <v>19160</v>
      </c>
      <c r="C2462" s="535" t="s">
        <v>206</v>
      </c>
      <c r="D2462" s="533">
        <v>16.329999999999998</v>
      </c>
    </row>
    <row r="2463" spans="1:4" ht="9" customHeight="1">
      <c r="A2463" s="535">
        <v>1917063</v>
      </c>
      <c r="B2463" s="534" t="s">
        <v>19161</v>
      </c>
      <c r="C2463" s="535" t="s">
        <v>206</v>
      </c>
      <c r="D2463" s="533">
        <v>16.649999999999999</v>
      </c>
    </row>
    <row r="2464" spans="1:4" ht="9" customHeight="1">
      <c r="A2464" s="535">
        <v>1917064</v>
      </c>
      <c r="B2464" s="534" t="s">
        <v>19162</v>
      </c>
      <c r="C2464" s="535" t="s">
        <v>206</v>
      </c>
      <c r="D2464" s="533">
        <v>16.98</v>
      </c>
    </row>
    <row r="2465" spans="1:4" ht="9" customHeight="1">
      <c r="A2465" s="535">
        <v>1917065</v>
      </c>
      <c r="B2465" s="534" t="s">
        <v>19163</v>
      </c>
      <c r="C2465" s="535" t="s">
        <v>206</v>
      </c>
      <c r="D2465" s="533">
        <v>17.34</v>
      </c>
    </row>
    <row r="2466" spans="1:4" ht="9" customHeight="1">
      <c r="A2466" s="535">
        <v>1917066</v>
      </c>
      <c r="B2466" s="534" t="s">
        <v>19164</v>
      </c>
      <c r="C2466" s="535" t="s">
        <v>206</v>
      </c>
      <c r="D2466" s="533">
        <v>17.53</v>
      </c>
    </row>
    <row r="2467" spans="1:4" ht="9" customHeight="1">
      <c r="A2467" s="535">
        <v>1901590</v>
      </c>
      <c r="B2467" s="534" t="s">
        <v>19165</v>
      </c>
      <c r="C2467" s="535" t="s">
        <v>206</v>
      </c>
      <c r="D2467" s="533">
        <v>9.6999999999999993</v>
      </c>
    </row>
    <row r="2468" spans="1:4" ht="9" customHeight="1">
      <c r="A2468" s="535">
        <v>1901591</v>
      </c>
      <c r="B2468" s="534" t="s">
        <v>19166</v>
      </c>
      <c r="C2468" s="535" t="s">
        <v>206</v>
      </c>
      <c r="D2468" s="533">
        <v>9.7799999999999994</v>
      </c>
    </row>
    <row r="2469" spans="1:4" ht="9" customHeight="1">
      <c r="A2469" s="535">
        <v>1901592</v>
      </c>
      <c r="B2469" s="534" t="s">
        <v>19167</v>
      </c>
      <c r="C2469" s="535" t="s">
        <v>206</v>
      </c>
      <c r="D2469" s="533">
        <v>9.8699999999999992</v>
      </c>
    </row>
    <row r="2470" spans="1:4" ht="9" customHeight="1">
      <c r="A2470" s="535">
        <v>1901593</v>
      </c>
      <c r="B2470" s="534" t="s">
        <v>19168</v>
      </c>
      <c r="C2470" s="535" t="s">
        <v>206</v>
      </c>
      <c r="D2470" s="533">
        <v>9.9600000000000009</v>
      </c>
    </row>
    <row r="2471" spans="1:4" ht="9" customHeight="1">
      <c r="A2471" s="535">
        <v>1901594</v>
      </c>
      <c r="B2471" s="534" t="s">
        <v>19169</v>
      </c>
      <c r="C2471" s="535" t="s">
        <v>206</v>
      </c>
      <c r="D2471" s="533">
        <v>10.050000000000001</v>
      </c>
    </row>
    <row r="2472" spans="1:4" ht="9" customHeight="1">
      <c r="A2472" s="535">
        <v>1901589</v>
      </c>
      <c r="B2472" s="534" t="s">
        <v>19170</v>
      </c>
      <c r="C2472" s="535" t="s">
        <v>206</v>
      </c>
      <c r="D2472" s="533">
        <v>10.11</v>
      </c>
    </row>
    <row r="2473" spans="1:4" ht="9" customHeight="1">
      <c r="A2473" s="535">
        <v>1901596</v>
      </c>
      <c r="B2473" s="534" t="s">
        <v>19171</v>
      </c>
      <c r="C2473" s="535" t="s">
        <v>206</v>
      </c>
      <c r="D2473" s="533">
        <v>12.7</v>
      </c>
    </row>
    <row r="2474" spans="1:4" ht="9" customHeight="1">
      <c r="A2474" s="535">
        <v>1901597</v>
      </c>
      <c r="B2474" s="534" t="s">
        <v>19172</v>
      </c>
      <c r="C2474" s="535" t="s">
        <v>206</v>
      </c>
      <c r="D2474" s="533">
        <v>12.78</v>
      </c>
    </row>
    <row r="2475" spans="1:4" ht="9" customHeight="1">
      <c r="A2475" s="535">
        <v>1901598</v>
      </c>
      <c r="B2475" s="534" t="s">
        <v>19173</v>
      </c>
      <c r="C2475" s="535" t="s">
        <v>206</v>
      </c>
      <c r="D2475" s="533">
        <v>12.86</v>
      </c>
    </row>
    <row r="2476" spans="1:4" ht="9" customHeight="1">
      <c r="A2476" s="535">
        <v>1901599</v>
      </c>
      <c r="B2476" s="534" t="s">
        <v>19174</v>
      </c>
      <c r="C2476" s="535" t="s">
        <v>206</v>
      </c>
      <c r="D2476" s="533">
        <v>12.94</v>
      </c>
    </row>
    <row r="2477" spans="1:4" ht="9" customHeight="1">
      <c r="A2477" s="535">
        <v>1901600</v>
      </c>
      <c r="B2477" s="534" t="s">
        <v>19175</v>
      </c>
      <c r="C2477" s="535" t="s">
        <v>206</v>
      </c>
      <c r="D2477" s="533">
        <v>13.03</v>
      </c>
    </row>
    <row r="2478" spans="1:4" ht="9" customHeight="1">
      <c r="A2478" s="535">
        <v>1901595</v>
      </c>
      <c r="B2478" s="534" t="s">
        <v>19176</v>
      </c>
      <c r="C2478" s="535" t="s">
        <v>206</v>
      </c>
      <c r="D2478" s="533">
        <v>13.08</v>
      </c>
    </row>
    <row r="2479" spans="1:4" ht="9" customHeight="1">
      <c r="A2479" s="535">
        <v>1917097</v>
      </c>
      <c r="B2479" s="534" t="s">
        <v>19177</v>
      </c>
      <c r="C2479" s="535" t="s">
        <v>206</v>
      </c>
      <c r="D2479" s="533">
        <v>10.93</v>
      </c>
    </row>
    <row r="2480" spans="1:4" ht="9" customHeight="1">
      <c r="A2480" s="535">
        <v>1917098</v>
      </c>
      <c r="B2480" s="534" t="s">
        <v>19178</v>
      </c>
      <c r="C2480" s="535" t="s">
        <v>206</v>
      </c>
      <c r="D2480" s="533">
        <v>11.12</v>
      </c>
    </row>
    <row r="2481" spans="1:4" ht="9" customHeight="1">
      <c r="A2481" s="535">
        <v>1917099</v>
      </c>
      <c r="B2481" s="534" t="s">
        <v>19179</v>
      </c>
      <c r="C2481" s="535" t="s">
        <v>206</v>
      </c>
      <c r="D2481" s="533">
        <v>11.31</v>
      </c>
    </row>
    <row r="2482" spans="1:4" ht="9" customHeight="1">
      <c r="A2482" s="535">
        <v>1917100</v>
      </c>
      <c r="B2482" s="534" t="s">
        <v>19180</v>
      </c>
      <c r="C2482" s="535" t="s">
        <v>206</v>
      </c>
      <c r="D2482" s="533">
        <v>11.51</v>
      </c>
    </row>
    <row r="2483" spans="1:4" ht="9" customHeight="1">
      <c r="A2483" s="535">
        <v>1917101</v>
      </c>
      <c r="B2483" s="534" t="s">
        <v>19181</v>
      </c>
      <c r="C2483" s="535" t="s">
        <v>206</v>
      </c>
      <c r="D2483" s="533">
        <v>11.73</v>
      </c>
    </row>
    <row r="2484" spans="1:4" ht="9" customHeight="1">
      <c r="A2484" s="535">
        <v>1917102</v>
      </c>
      <c r="B2484" s="534" t="s">
        <v>19182</v>
      </c>
      <c r="C2484" s="535" t="s">
        <v>206</v>
      </c>
      <c r="D2484" s="533">
        <v>11.84</v>
      </c>
    </row>
    <row r="2485" spans="1:4" ht="9" customHeight="1">
      <c r="A2485" s="535">
        <v>1901601</v>
      </c>
      <c r="B2485" s="534" t="s">
        <v>19183</v>
      </c>
      <c r="C2485" s="535" t="s">
        <v>206</v>
      </c>
      <c r="D2485" s="533">
        <v>15.78</v>
      </c>
    </row>
    <row r="2486" spans="1:4" ht="9" customHeight="1">
      <c r="A2486" s="535">
        <v>1901602</v>
      </c>
      <c r="B2486" s="534" t="s">
        <v>19184</v>
      </c>
      <c r="C2486" s="535" t="s">
        <v>206</v>
      </c>
      <c r="D2486" s="533">
        <v>15.86</v>
      </c>
    </row>
    <row r="2487" spans="1:4" ht="9" customHeight="1">
      <c r="A2487" s="535">
        <v>1901603</v>
      </c>
      <c r="B2487" s="534" t="s">
        <v>19185</v>
      </c>
      <c r="C2487" s="535" t="s">
        <v>206</v>
      </c>
      <c r="D2487" s="533">
        <v>15.93</v>
      </c>
    </row>
    <row r="2488" spans="1:4" ht="9" customHeight="1">
      <c r="A2488" s="535">
        <v>1901604</v>
      </c>
      <c r="B2488" s="534" t="s">
        <v>19186</v>
      </c>
      <c r="C2488" s="535" t="s">
        <v>206</v>
      </c>
      <c r="D2488" s="533">
        <v>16.02</v>
      </c>
    </row>
    <row r="2489" spans="1:4" ht="9" customHeight="1">
      <c r="A2489" s="535">
        <v>1901605</v>
      </c>
      <c r="B2489" s="534" t="s">
        <v>19187</v>
      </c>
      <c r="C2489" s="535" t="s">
        <v>206</v>
      </c>
      <c r="D2489" s="533">
        <v>16.11</v>
      </c>
    </row>
    <row r="2490" spans="1:4" ht="9" customHeight="1">
      <c r="A2490" s="535">
        <v>1901606</v>
      </c>
      <c r="B2490" s="534" t="s">
        <v>19188</v>
      </c>
      <c r="C2490" s="535" t="s">
        <v>206</v>
      </c>
      <c r="D2490" s="533">
        <v>16.149999999999999</v>
      </c>
    </row>
    <row r="2491" spans="1:4" ht="9" customHeight="1">
      <c r="A2491" s="535">
        <v>1917133</v>
      </c>
      <c r="B2491" s="534" t="s">
        <v>19189</v>
      </c>
      <c r="C2491" s="535" t="s">
        <v>206</v>
      </c>
      <c r="D2491" s="533">
        <v>10.199999999999999</v>
      </c>
    </row>
    <row r="2492" spans="1:4" ht="9" customHeight="1">
      <c r="A2492" s="535">
        <v>1917134</v>
      </c>
      <c r="B2492" s="534" t="s">
        <v>19190</v>
      </c>
      <c r="C2492" s="535" t="s">
        <v>206</v>
      </c>
      <c r="D2492" s="533">
        <v>10.35</v>
      </c>
    </row>
    <row r="2493" spans="1:4" ht="9" customHeight="1">
      <c r="A2493" s="535">
        <v>1917135</v>
      </c>
      <c r="B2493" s="534" t="s">
        <v>19191</v>
      </c>
      <c r="C2493" s="535" t="s">
        <v>206</v>
      </c>
      <c r="D2493" s="533">
        <v>10.5</v>
      </c>
    </row>
    <row r="2494" spans="1:4" ht="9" customHeight="1">
      <c r="A2494" s="535">
        <v>1917136</v>
      </c>
      <c r="B2494" s="534" t="s">
        <v>19192</v>
      </c>
      <c r="C2494" s="535" t="s">
        <v>206</v>
      </c>
      <c r="D2494" s="533">
        <v>10.66</v>
      </c>
    </row>
    <row r="2495" spans="1:4" ht="9" customHeight="1">
      <c r="A2495" s="535">
        <v>1917137</v>
      </c>
      <c r="B2495" s="534" t="s">
        <v>19193</v>
      </c>
      <c r="C2495" s="535" t="s">
        <v>206</v>
      </c>
      <c r="D2495" s="533">
        <v>10.83</v>
      </c>
    </row>
    <row r="2496" spans="1:4" ht="9" customHeight="1">
      <c r="A2496" s="535">
        <v>1917138</v>
      </c>
      <c r="B2496" s="534" t="s">
        <v>19194</v>
      </c>
      <c r="C2496" s="535" t="s">
        <v>206</v>
      </c>
      <c r="D2496" s="533">
        <v>10.92</v>
      </c>
    </row>
    <row r="2497" spans="1:4" ht="9" customHeight="1">
      <c r="A2497" s="535">
        <v>1917169</v>
      </c>
      <c r="B2497" s="534" t="s">
        <v>19195</v>
      </c>
      <c r="C2497" s="535" t="s">
        <v>206</v>
      </c>
      <c r="D2497" s="533">
        <v>9.59</v>
      </c>
    </row>
    <row r="2498" spans="1:4" ht="9" customHeight="1">
      <c r="A2498" s="535">
        <v>1917170</v>
      </c>
      <c r="B2498" s="534" t="s">
        <v>19196</v>
      </c>
      <c r="C2498" s="535" t="s">
        <v>206</v>
      </c>
      <c r="D2498" s="533">
        <v>9.7200000000000006</v>
      </c>
    </row>
    <row r="2499" spans="1:4" ht="9" customHeight="1">
      <c r="A2499" s="535">
        <v>1917171</v>
      </c>
      <c r="B2499" s="534" t="s">
        <v>19197</v>
      </c>
      <c r="C2499" s="535" t="s">
        <v>206</v>
      </c>
      <c r="D2499" s="533">
        <v>9.85</v>
      </c>
    </row>
    <row r="2500" spans="1:4" ht="9" customHeight="1">
      <c r="A2500" s="535">
        <v>1917172</v>
      </c>
      <c r="B2500" s="534" t="s">
        <v>19198</v>
      </c>
      <c r="C2500" s="535" t="s">
        <v>206</v>
      </c>
      <c r="D2500" s="533">
        <v>9.99</v>
      </c>
    </row>
    <row r="2501" spans="1:4" ht="9" customHeight="1">
      <c r="A2501" s="535">
        <v>1917173</v>
      </c>
      <c r="B2501" s="534" t="s">
        <v>19199</v>
      </c>
      <c r="C2501" s="535" t="s">
        <v>206</v>
      </c>
      <c r="D2501" s="533">
        <v>10.14</v>
      </c>
    </row>
    <row r="2502" spans="1:4" ht="9" customHeight="1">
      <c r="A2502" s="535">
        <v>1917174</v>
      </c>
      <c r="B2502" s="534" t="s">
        <v>19200</v>
      </c>
      <c r="C2502" s="535" t="s">
        <v>206</v>
      </c>
      <c r="D2502" s="533">
        <v>10.220000000000001</v>
      </c>
    </row>
    <row r="2503" spans="1:4" ht="9" customHeight="1">
      <c r="A2503" s="535">
        <v>1917205</v>
      </c>
      <c r="B2503" s="534" t="s">
        <v>19201</v>
      </c>
      <c r="C2503" s="535" t="s">
        <v>206</v>
      </c>
      <c r="D2503" s="533">
        <v>10.52</v>
      </c>
    </row>
    <row r="2504" spans="1:4" ht="9" customHeight="1">
      <c r="A2504" s="535">
        <v>1917206</v>
      </c>
      <c r="B2504" s="534" t="s">
        <v>19202</v>
      </c>
      <c r="C2504" s="535" t="s">
        <v>206</v>
      </c>
      <c r="D2504" s="533">
        <v>10.63</v>
      </c>
    </row>
    <row r="2505" spans="1:4" ht="9" customHeight="1">
      <c r="A2505" s="535">
        <v>1917207</v>
      </c>
      <c r="B2505" s="534" t="s">
        <v>19203</v>
      </c>
      <c r="C2505" s="535" t="s">
        <v>206</v>
      </c>
      <c r="D2505" s="533">
        <v>10.75</v>
      </c>
    </row>
    <row r="2506" spans="1:4" ht="9" customHeight="1">
      <c r="A2506" s="535">
        <v>1917208</v>
      </c>
      <c r="B2506" s="534" t="s">
        <v>19204</v>
      </c>
      <c r="C2506" s="535" t="s">
        <v>206</v>
      </c>
      <c r="D2506" s="533">
        <v>10.87</v>
      </c>
    </row>
    <row r="2507" spans="1:4" ht="9" customHeight="1">
      <c r="A2507" s="535">
        <v>1917209</v>
      </c>
      <c r="B2507" s="534" t="s">
        <v>19205</v>
      </c>
      <c r="C2507" s="535" t="s">
        <v>206</v>
      </c>
      <c r="D2507" s="533">
        <v>11</v>
      </c>
    </row>
    <row r="2508" spans="1:4" ht="9" customHeight="1">
      <c r="A2508" s="535">
        <v>1917210</v>
      </c>
      <c r="B2508" s="534" t="s">
        <v>19206</v>
      </c>
      <c r="C2508" s="535" t="s">
        <v>206</v>
      </c>
      <c r="D2508" s="533">
        <v>11.07</v>
      </c>
    </row>
    <row r="2509" spans="1:4" ht="9" customHeight="1">
      <c r="A2509" s="535">
        <v>1917025</v>
      </c>
      <c r="B2509" s="534" t="s">
        <v>19207</v>
      </c>
      <c r="C2509" s="535" t="s">
        <v>206</v>
      </c>
      <c r="D2509" s="533">
        <v>22</v>
      </c>
    </row>
    <row r="2510" spans="1:4" ht="9" customHeight="1">
      <c r="A2510" s="535">
        <v>1917026</v>
      </c>
      <c r="B2510" s="534" t="s">
        <v>19208</v>
      </c>
      <c r="C2510" s="535" t="s">
        <v>206</v>
      </c>
      <c r="D2510" s="533">
        <v>22.45</v>
      </c>
    </row>
    <row r="2511" spans="1:4" ht="9" customHeight="1">
      <c r="A2511" s="535">
        <v>1917027</v>
      </c>
      <c r="B2511" s="534" t="s">
        <v>19209</v>
      </c>
      <c r="C2511" s="535" t="s">
        <v>206</v>
      </c>
      <c r="D2511" s="533">
        <v>22.91</v>
      </c>
    </row>
    <row r="2512" spans="1:4" ht="9" customHeight="1">
      <c r="A2512" s="535">
        <v>1917028</v>
      </c>
      <c r="B2512" s="534" t="s">
        <v>19210</v>
      </c>
      <c r="C2512" s="535" t="s">
        <v>206</v>
      </c>
      <c r="D2512" s="533">
        <v>23.39</v>
      </c>
    </row>
    <row r="2513" spans="1:4" ht="9" customHeight="1">
      <c r="A2513" s="535">
        <v>1917029</v>
      </c>
      <c r="B2513" s="534" t="s">
        <v>19211</v>
      </c>
      <c r="C2513" s="535" t="s">
        <v>206</v>
      </c>
      <c r="D2513" s="533">
        <v>23.9</v>
      </c>
    </row>
    <row r="2514" spans="1:4" ht="9" customHeight="1">
      <c r="A2514" s="535">
        <v>1917030</v>
      </c>
      <c r="B2514" s="534" t="s">
        <v>19212</v>
      </c>
      <c r="C2514" s="535" t="s">
        <v>206</v>
      </c>
      <c r="D2514" s="533">
        <v>24.17</v>
      </c>
    </row>
    <row r="2515" spans="1:4" ht="18" customHeight="1">
      <c r="A2515" s="535">
        <v>1917629</v>
      </c>
      <c r="B2515" s="534" t="s">
        <v>19213</v>
      </c>
      <c r="C2515" s="535" t="s">
        <v>206</v>
      </c>
      <c r="D2515" s="533">
        <v>14.13</v>
      </c>
    </row>
    <row r="2516" spans="1:4" ht="18" customHeight="1">
      <c r="A2516" s="535">
        <v>1917633</v>
      </c>
      <c r="B2516" s="534" t="s">
        <v>19214</v>
      </c>
      <c r="C2516" s="535" t="s">
        <v>206</v>
      </c>
      <c r="D2516" s="533">
        <v>15.82</v>
      </c>
    </row>
    <row r="2517" spans="1:4" ht="18" customHeight="1">
      <c r="A2517" s="535">
        <v>1917634</v>
      </c>
      <c r="B2517" s="534" t="s">
        <v>19215</v>
      </c>
      <c r="C2517" s="535" t="s">
        <v>206</v>
      </c>
      <c r="D2517" s="533">
        <v>16.13</v>
      </c>
    </row>
    <row r="2518" spans="1:4" ht="18" customHeight="1">
      <c r="A2518" s="535">
        <v>1917635</v>
      </c>
      <c r="B2518" s="534" t="s">
        <v>19216</v>
      </c>
      <c r="C2518" s="535" t="s">
        <v>206</v>
      </c>
      <c r="D2518" s="533">
        <v>16.43</v>
      </c>
    </row>
    <row r="2519" spans="1:4" ht="18" customHeight="1">
      <c r="A2519" s="535">
        <v>1917636</v>
      </c>
      <c r="B2519" s="534" t="s">
        <v>19217</v>
      </c>
      <c r="C2519" s="535" t="s">
        <v>206</v>
      </c>
      <c r="D2519" s="533">
        <v>18.329999999999998</v>
      </c>
    </row>
    <row r="2520" spans="1:4" ht="18" customHeight="1">
      <c r="A2520" s="535">
        <v>1917637</v>
      </c>
      <c r="B2520" s="534" t="s">
        <v>19218</v>
      </c>
      <c r="C2520" s="535" t="s">
        <v>206</v>
      </c>
      <c r="D2520" s="533">
        <v>18.73</v>
      </c>
    </row>
    <row r="2521" spans="1:4" ht="18" customHeight="1">
      <c r="A2521" s="535">
        <v>1917638</v>
      </c>
      <c r="B2521" s="534" t="s">
        <v>19219</v>
      </c>
      <c r="C2521" s="535" t="s">
        <v>206</v>
      </c>
      <c r="D2521" s="533">
        <v>19.14</v>
      </c>
    </row>
    <row r="2522" spans="1:4" ht="18" customHeight="1">
      <c r="A2522" s="535">
        <v>1917630</v>
      </c>
      <c r="B2522" s="534" t="s">
        <v>19220</v>
      </c>
      <c r="C2522" s="535" t="s">
        <v>206</v>
      </c>
      <c r="D2522" s="533">
        <v>14.67</v>
      </c>
    </row>
    <row r="2523" spans="1:4" ht="18" customHeight="1">
      <c r="A2523" s="535">
        <v>1917631</v>
      </c>
      <c r="B2523" s="534" t="s">
        <v>19221</v>
      </c>
      <c r="C2523" s="535" t="s">
        <v>206</v>
      </c>
      <c r="D2523" s="533">
        <v>15.13</v>
      </c>
    </row>
    <row r="2524" spans="1:4" ht="18" customHeight="1">
      <c r="A2524" s="535">
        <v>1917632</v>
      </c>
      <c r="B2524" s="534" t="s">
        <v>19222</v>
      </c>
      <c r="C2524" s="535" t="s">
        <v>206</v>
      </c>
      <c r="D2524" s="533">
        <v>15.44</v>
      </c>
    </row>
    <row r="2525" spans="1:4" ht="18" customHeight="1">
      <c r="A2525" s="535">
        <v>1917639</v>
      </c>
      <c r="B2525" s="534" t="s">
        <v>19223</v>
      </c>
      <c r="C2525" s="535" t="s">
        <v>206</v>
      </c>
      <c r="D2525" s="533">
        <v>19.350000000000001</v>
      </c>
    </row>
    <row r="2526" spans="1:4" ht="18" customHeight="1">
      <c r="A2526" s="535">
        <v>1917646</v>
      </c>
      <c r="B2526" s="534" t="s">
        <v>19224</v>
      </c>
      <c r="C2526" s="535" t="s">
        <v>206</v>
      </c>
      <c r="D2526" s="533">
        <v>19.739999999999998</v>
      </c>
    </row>
    <row r="2527" spans="1:4" ht="18" customHeight="1">
      <c r="A2527" s="535">
        <v>1917647</v>
      </c>
      <c r="B2527" s="534" t="s">
        <v>19225</v>
      </c>
      <c r="C2527" s="535" t="s">
        <v>206</v>
      </c>
      <c r="D2527" s="533">
        <v>20.04</v>
      </c>
    </row>
    <row r="2528" spans="1:4" ht="18" customHeight="1">
      <c r="A2528" s="535">
        <v>1917648</v>
      </c>
      <c r="B2528" s="534" t="s">
        <v>19226</v>
      </c>
      <c r="C2528" s="535" t="s">
        <v>206</v>
      </c>
      <c r="D2528" s="533">
        <v>20.260000000000002</v>
      </c>
    </row>
    <row r="2529" spans="1:4" ht="18" customHeight="1">
      <c r="A2529" s="535">
        <v>1917649</v>
      </c>
      <c r="B2529" s="534" t="s">
        <v>19227</v>
      </c>
      <c r="C2529" s="535" t="s">
        <v>206</v>
      </c>
      <c r="D2529" s="533">
        <v>20.56</v>
      </c>
    </row>
    <row r="2530" spans="1:4" ht="18" customHeight="1">
      <c r="A2530" s="535">
        <v>1917650</v>
      </c>
      <c r="B2530" s="534" t="s">
        <v>19228</v>
      </c>
      <c r="C2530" s="535" t="s">
        <v>206</v>
      </c>
      <c r="D2530" s="533">
        <v>20.85</v>
      </c>
    </row>
    <row r="2531" spans="1:4" ht="18" customHeight="1">
      <c r="A2531" s="535">
        <v>1917651</v>
      </c>
      <c r="B2531" s="534" t="s">
        <v>19229</v>
      </c>
      <c r="C2531" s="535" t="s">
        <v>206</v>
      </c>
      <c r="D2531" s="533">
        <v>21.3</v>
      </c>
    </row>
    <row r="2532" spans="1:4" ht="18" customHeight="1">
      <c r="A2532" s="535">
        <v>1917652</v>
      </c>
      <c r="B2532" s="534" t="s">
        <v>19230</v>
      </c>
      <c r="C2532" s="535" t="s">
        <v>206</v>
      </c>
      <c r="D2532" s="533">
        <v>23.66</v>
      </c>
    </row>
    <row r="2533" spans="1:4" ht="18" customHeight="1">
      <c r="A2533" s="535">
        <v>1917642</v>
      </c>
      <c r="B2533" s="534" t="s">
        <v>19231</v>
      </c>
      <c r="C2533" s="535" t="s">
        <v>206</v>
      </c>
      <c r="D2533" s="533">
        <v>18.489999999999998</v>
      </c>
    </row>
    <row r="2534" spans="1:4" ht="18" customHeight="1">
      <c r="A2534" s="535">
        <v>1917643</v>
      </c>
      <c r="B2534" s="534" t="s">
        <v>19232</v>
      </c>
      <c r="C2534" s="535" t="s">
        <v>206</v>
      </c>
      <c r="D2534" s="533">
        <v>18.86</v>
      </c>
    </row>
    <row r="2535" spans="1:4" ht="18" customHeight="1">
      <c r="A2535" s="535">
        <v>1917641</v>
      </c>
      <c r="B2535" s="534" t="s">
        <v>19233</v>
      </c>
      <c r="C2535" s="535" t="s">
        <v>206</v>
      </c>
      <c r="D2535" s="533">
        <v>16.5</v>
      </c>
    </row>
    <row r="2536" spans="1:4" ht="18" customHeight="1">
      <c r="A2536" s="535">
        <v>1917644</v>
      </c>
      <c r="B2536" s="534" t="s">
        <v>19234</v>
      </c>
      <c r="C2536" s="535" t="s">
        <v>206</v>
      </c>
      <c r="D2536" s="533">
        <v>19.23</v>
      </c>
    </row>
    <row r="2537" spans="1:4" ht="18" customHeight="1">
      <c r="A2537" s="535">
        <v>1917645</v>
      </c>
      <c r="B2537" s="534" t="s">
        <v>19235</v>
      </c>
      <c r="C2537" s="535" t="s">
        <v>206</v>
      </c>
      <c r="D2537" s="533">
        <v>19.45</v>
      </c>
    </row>
    <row r="2538" spans="1:4" ht="18" customHeight="1">
      <c r="A2538" s="535">
        <v>1917653</v>
      </c>
      <c r="B2538" s="534" t="s">
        <v>19236</v>
      </c>
      <c r="C2538" s="535" t="s">
        <v>206</v>
      </c>
      <c r="D2538" s="533">
        <v>23.99</v>
      </c>
    </row>
    <row r="2539" spans="1:4" ht="18" customHeight="1">
      <c r="A2539" s="535">
        <v>1917659</v>
      </c>
      <c r="B2539" s="534" t="s">
        <v>19237</v>
      </c>
      <c r="C2539" s="535" t="s">
        <v>206</v>
      </c>
      <c r="D2539" s="533">
        <v>18.93</v>
      </c>
    </row>
    <row r="2540" spans="1:4" ht="18" customHeight="1">
      <c r="A2540" s="535">
        <v>1917660</v>
      </c>
      <c r="B2540" s="534" t="s">
        <v>19238</v>
      </c>
      <c r="C2540" s="535" t="s">
        <v>206</v>
      </c>
      <c r="D2540" s="533">
        <v>19.079999999999998</v>
      </c>
    </row>
    <row r="2541" spans="1:4" ht="18" customHeight="1">
      <c r="A2541" s="535">
        <v>1917661</v>
      </c>
      <c r="B2541" s="534" t="s">
        <v>19239</v>
      </c>
      <c r="C2541" s="535" t="s">
        <v>206</v>
      </c>
      <c r="D2541" s="533">
        <v>19.23</v>
      </c>
    </row>
    <row r="2542" spans="1:4" ht="18" customHeight="1">
      <c r="A2542" s="535">
        <v>1917662</v>
      </c>
      <c r="B2542" s="534" t="s">
        <v>19240</v>
      </c>
      <c r="C2542" s="535" t="s">
        <v>206</v>
      </c>
      <c r="D2542" s="533">
        <v>19.37</v>
      </c>
    </row>
    <row r="2543" spans="1:4" ht="18" customHeight="1">
      <c r="A2543" s="535">
        <v>1917663</v>
      </c>
      <c r="B2543" s="534" t="s">
        <v>19241</v>
      </c>
      <c r="C2543" s="535" t="s">
        <v>206</v>
      </c>
      <c r="D2543" s="533">
        <v>19.600000000000001</v>
      </c>
    </row>
    <row r="2544" spans="1:4" ht="18" customHeight="1">
      <c r="A2544" s="535">
        <v>1917664</v>
      </c>
      <c r="B2544" s="534" t="s">
        <v>19242</v>
      </c>
      <c r="C2544" s="535" t="s">
        <v>206</v>
      </c>
      <c r="D2544" s="533">
        <v>19.89</v>
      </c>
    </row>
    <row r="2545" spans="1:4" ht="18" customHeight="1">
      <c r="A2545" s="535">
        <v>1917665</v>
      </c>
      <c r="B2545" s="534" t="s">
        <v>19243</v>
      </c>
      <c r="C2545" s="535" t="s">
        <v>206</v>
      </c>
      <c r="D2545" s="533">
        <v>20.34</v>
      </c>
    </row>
    <row r="2546" spans="1:4" ht="18" customHeight="1">
      <c r="A2546" s="535">
        <v>1917655</v>
      </c>
      <c r="B2546" s="534" t="s">
        <v>19244</v>
      </c>
      <c r="C2546" s="535" t="s">
        <v>206</v>
      </c>
      <c r="D2546" s="533">
        <v>16.5</v>
      </c>
    </row>
    <row r="2547" spans="1:4" ht="18" customHeight="1">
      <c r="A2547" s="535">
        <v>1917656</v>
      </c>
      <c r="B2547" s="534" t="s">
        <v>19245</v>
      </c>
      <c r="C2547" s="535" t="s">
        <v>206</v>
      </c>
      <c r="D2547" s="533">
        <v>18.34</v>
      </c>
    </row>
    <row r="2548" spans="1:4" ht="18" customHeight="1">
      <c r="A2548" s="535">
        <v>1917654</v>
      </c>
      <c r="B2548" s="534" t="s">
        <v>19246</v>
      </c>
      <c r="C2548" s="535" t="s">
        <v>206</v>
      </c>
      <c r="D2548" s="533">
        <v>16.239999999999998</v>
      </c>
    </row>
    <row r="2549" spans="1:4" ht="18" customHeight="1">
      <c r="A2549" s="535">
        <v>1917657</v>
      </c>
      <c r="B2549" s="534" t="s">
        <v>19247</v>
      </c>
      <c r="C2549" s="535" t="s">
        <v>206</v>
      </c>
      <c r="D2549" s="533">
        <v>18.559999999999999</v>
      </c>
    </row>
    <row r="2550" spans="1:4" ht="18" customHeight="1">
      <c r="A2550" s="535">
        <v>1917658</v>
      </c>
      <c r="B2550" s="534" t="s">
        <v>19248</v>
      </c>
      <c r="C2550" s="535" t="s">
        <v>206</v>
      </c>
      <c r="D2550" s="533">
        <v>18.71</v>
      </c>
    </row>
    <row r="2551" spans="1:4" ht="18" customHeight="1">
      <c r="A2551" s="535">
        <v>1917666</v>
      </c>
      <c r="B2551" s="534" t="s">
        <v>19249</v>
      </c>
      <c r="C2551" s="535" t="s">
        <v>206</v>
      </c>
      <c r="D2551" s="533">
        <v>20.63</v>
      </c>
    </row>
    <row r="2552" spans="1:4" ht="18" customHeight="1">
      <c r="A2552" s="535">
        <v>1917672</v>
      </c>
      <c r="B2552" s="534" t="s">
        <v>19250</v>
      </c>
      <c r="C2552" s="535" t="s">
        <v>206</v>
      </c>
      <c r="D2552" s="533">
        <v>18.86</v>
      </c>
    </row>
    <row r="2553" spans="1:4" ht="18" customHeight="1">
      <c r="A2553" s="535">
        <v>1917673</v>
      </c>
      <c r="B2553" s="534" t="s">
        <v>19251</v>
      </c>
      <c r="C2553" s="535" t="s">
        <v>206</v>
      </c>
      <c r="D2553" s="533">
        <v>19.079999999999998</v>
      </c>
    </row>
    <row r="2554" spans="1:4" ht="18" customHeight="1">
      <c r="A2554" s="535">
        <v>1917674</v>
      </c>
      <c r="B2554" s="534" t="s">
        <v>19252</v>
      </c>
      <c r="C2554" s="535" t="s">
        <v>206</v>
      </c>
      <c r="D2554" s="533">
        <v>19.23</v>
      </c>
    </row>
    <row r="2555" spans="1:4" ht="18" customHeight="1">
      <c r="A2555" s="535">
        <v>1917675</v>
      </c>
      <c r="B2555" s="534" t="s">
        <v>19253</v>
      </c>
      <c r="C2555" s="535" t="s">
        <v>206</v>
      </c>
      <c r="D2555" s="533">
        <v>19.37</v>
      </c>
    </row>
    <row r="2556" spans="1:4" ht="18" customHeight="1">
      <c r="A2556" s="535">
        <v>1917676</v>
      </c>
      <c r="B2556" s="534" t="s">
        <v>19254</v>
      </c>
      <c r="C2556" s="535" t="s">
        <v>206</v>
      </c>
      <c r="D2556" s="533">
        <v>19.52</v>
      </c>
    </row>
    <row r="2557" spans="1:4" ht="18" customHeight="1">
      <c r="A2557" s="535">
        <v>1917677</v>
      </c>
      <c r="B2557" s="534" t="s">
        <v>19255</v>
      </c>
      <c r="C2557" s="535" t="s">
        <v>206</v>
      </c>
      <c r="D2557" s="533">
        <v>19.82</v>
      </c>
    </row>
    <row r="2558" spans="1:4" ht="18" customHeight="1">
      <c r="A2558" s="535">
        <v>1917678</v>
      </c>
      <c r="B2558" s="534" t="s">
        <v>19256</v>
      </c>
      <c r="C2558" s="535" t="s">
        <v>206</v>
      </c>
      <c r="D2558" s="533">
        <v>20.260000000000002</v>
      </c>
    </row>
    <row r="2559" spans="1:4" ht="18" customHeight="1">
      <c r="A2559" s="535">
        <v>1917668</v>
      </c>
      <c r="B2559" s="534" t="s">
        <v>19257</v>
      </c>
      <c r="C2559" s="535" t="s">
        <v>206</v>
      </c>
      <c r="D2559" s="533">
        <v>18.190000000000001</v>
      </c>
    </row>
    <row r="2560" spans="1:4" ht="18" customHeight="1">
      <c r="A2560" s="535">
        <v>1917669</v>
      </c>
      <c r="B2560" s="534" t="s">
        <v>19258</v>
      </c>
      <c r="C2560" s="535" t="s">
        <v>206</v>
      </c>
      <c r="D2560" s="533">
        <v>18.34</v>
      </c>
    </row>
    <row r="2561" spans="1:4" ht="18" customHeight="1">
      <c r="A2561" s="535">
        <v>1917667</v>
      </c>
      <c r="B2561" s="534" t="s">
        <v>19259</v>
      </c>
      <c r="C2561" s="535" t="s">
        <v>206</v>
      </c>
      <c r="D2561" s="533">
        <v>16.309999999999999</v>
      </c>
    </row>
    <row r="2562" spans="1:4" ht="18" customHeight="1">
      <c r="A2562" s="535">
        <v>1917670</v>
      </c>
      <c r="B2562" s="534" t="s">
        <v>19260</v>
      </c>
      <c r="C2562" s="535" t="s">
        <v>206</v>
      </c>
      <c r="D2562" s="533">
        <v>18.559999999999999</v>
      </c>
    </row>
    <row r="2563" spans="1:4" ht="18" customHeight="1">
      <c r="A2563" s="535">
        <v>1917671</v>
      </c>
      <c r="B2563" s="534" t="s">
        <v>19261</v>
      </c>
      <c r="C2563" s="535" t="s">
        <v>206</v>
      </c>
      <c r="D2563" s="533">
        <v>18.71</v>
      </c>
    </row>
    <row r="2564" spans="1:4" ht="18" customHeight="1">
      <c r="A2564" s="535">
        <v>1917679</v>
      </c>
      <c r="B2564" s="534" t="s">
        <v>19262</v>
      </c>
      <c r="C2564" s="535" t="s">
        <v>206</v>
      </c>
      <c r="D2564" s="533">
        <v>20.48</v>
      </c>
    </row>
    <row r="2565" spans="1:4" ht="9" customHeight="1">
      <c r="A2565" s="535">
        <v>1917640</v>
      </c>
      <c r="B2565" s="534" t="s">
        <v>19263</v>
      </c>
      <c r="C2565" s="535" t="s">
        <v>206</v>
      </c>
      <c r="D2565" s="533">
        <v>8.65</v>
      </c>
    </row>
    <row r="2566" spans="1:4" ht="18" customHeight="1">
      <c r="A2566" s="535">
        <v>1917686</v>
      </c>
      <c r="B2566" s="534" t="s">
        <v>19264</v>
      </c>
      <c r="C2566" s="535" t="s">
        <v>206</v>
      </c>
      <c r="D2566" s="533">
        <v>10.56</v>
      </c>
    </row>
    <row r="2567" spans="1:4" ht="18" customHeight="1">
      <c r="A2567" s="535">
        <v>1917687</v>
      </c>
      <c r="B2567" s="534" t="s">
        <v>19265</v>
      </c>
      <c r="C2567" s="535" t="s">
        <v>206</v>
      </c>
      <c r="D2567" s="533">
        <v>10.85</v>
      </c>
    </row>
    <row r="2568" spans="1:4" ht="18" customHeight="1">
      <c r="A2568" s="535">
        <v>1917688</v>
      </c>
      <c r="B2568" s="534" t="s">
        <v>19266</v>
      </c>
      <c r="C2568" s="535" t="s">
        <v>206</v>
      </c>
      <c r="D2568" s="533">
        <v>11.91</v>
      </c>
    </row>
    <row r="2569" spans="1:4" ht="18" customHeight="1">
      <c r="A2569" s="535">
        <v>1917689</v>
      </c>
      <c r="B2569" s="534" t="s">
        <v>19267</v>
      </c>
      <c r="C2569" s="535" t="s">
        <v>206</v>
      </c>
      <c r="D2569" s="533">
        <v>12.22</v>
      </c>
    </row>
    <row r="2570" spans="1:4" ht="18" customHeight="1">
      <c r="A2570" s="535">
        <v>1917690</v>
      </c>
      <c r="B2570" s="534" t="s">
        <v>19268</v>
      </c>
      <c r="C2570" s="535" t="s">
        <v>206</v>
      </c>
      <c r="D2570" s="533">
        <v>12.45</v>
      </c>
    </row>
    <row r="2571" spans="1:4" ht="18" customHeight="1">
      <c r="A2571" s="535">
        <v>1917691</v>
      </c>
      <c r="B2571" s="534" t="s">
        <v>19269</v>
      </c>
      <c r="C2571" s="535" t="s">
        <v>206</v>
      </c>
      <c r="D2571" s="533">
        <v>12.92</v>
      </c>
    </row>
    <row r="2572" spans="1:4" ht="18" customHeight="1">
      <c r="A2572" s="535">
        <v>1917692</v>
      </c>
      <c r="B2572" s="534" t="s">
        <v>19270</v>
      </c>
      <c r="C2572" s="535" t="s">
        <v>206</v>
      </c>
      <c r="D2572" s="533">
        <v>14.54</v>
      </c>
    </row>
    <row r="2573" spans="1:4" ht="18" customHeight="1">
      <c r="A2573" s="535">
        <v>1917682</v>
      </c>
      <c r="B2573" s="534" t="s">
        <v>19271</v>
      </c>
      <c r="C2573" s="535" t="s">
        <v>206</v>
      </c>
      <c r="D2573" s="533">
        <v>9.34</v>
      </c>
    </row>
    <row r="2574" spans="1:4" ht="18" customHeight="1">
      <c r="A2574" s="535">
        <v>1917693</v>
      </c>
      <c r="B2574" s="534" t="s">
        <v>19272</v>
      </c>
      <c r="C2574" s="535" t="s">
        <v>206</v>
      </c>
      <c r="D2574" s="533">
        <v>14.93</v>
      </c>
    </row>
    <row r="2575" spans="1:4" ht="18" customHeight="1">
      <c r="A2575" s="535">
        <v>1917683</v>
      </c>
      <c r="B2575" s="534" t="s">
        <v>19273</v>
      </c>
      <c r="C2575" s="535" t="s">
        <v>206</v>
      </c>
      <c r="D2575" s="533">
        <v>9.69</v>
      </c>
    </row>
    <row r="2576" spans="1:4" ht="18" customHeight="1">
      <c r="A2576" s="535">
        <v>1917681</v>
      </c>
      <c r="B2576" s="534" t="s">
        <v>19274</v>
      </c>
      <c r="C2576" s="535" t="s">
        <v>206</v>
      </c>
      <c r="D2576" s="533">
        <v>8.0500000000000007</v>
      </c>
    </row>
    <row r="2577" spans="1:4" ht="18" customHeight="1">
      <c r="A2577" s="535">
        <v>1917684</v>
      </c>
      <c r="B2577" s="534" t="s">
        <v>19275</v>
      </c>
      <c r="C2577" s="535" t="s">
        <v>206</v>
      </c>
      <c r="D2577" s="533">
        <v>9.98</v>
      </c>
    </row>
    <row r="2578" spans="1:4" ht="18" customHeight="1">
      <c r="A2578" s="535">
        <v>1917685</v>
      </c>
      <c r="B2578" s="534" t="s">
        <v>19276</v>
      </c>
      <c r="C2578" s="535" t="s">
        <v>206</v>
      </c>
      <c r="D2578" s="533">
        <v>10.27</v>
      </c>
    </row>
    <row r="2579" spans="1:4" ht="18" customHeight="1">
      <c r="A2579" s="535">
        <v>1917699</v>
      </c>
      <c r="B2579" s="534" t="s">
        <v>19277</v>
      </c>
      <c r="C2579" s="535" t="s">
        <v>206</v>
      </c>
      <c r="D2579" s="533">
        <v>9.69</v>
      </c>
    </row>
    <row r="2580" spans="1:4" ht="18" customHeight="1">
      <c r="A2580" s="535">
        <v>1917700</v>
      </c>
      <c r="B2580" s="534" t="s">
        <v>19278</v>
      </c>
      <c r="C2580" s="535" t="s">
        <v>206</v>
      </c>
      <c r="D2580" s="533">
        <v>9.86</v>
      </c>
    </row>
    <row r="2581" spans="1:4" ht="18" customHeight="1">
      <c r="A2581" s="535">
        <v>1917701</v>
      </c>
      <c r="B2581" s="534" t="s">
        <v>19279</v>
      </c>
      <c r="C2581" s="535" t="s">
        <v>206</v>
      </c>
      <c r="D2581" s="533">
        <v>10.039999999999999</v>
      </c>
    </row>
    <row r="2582" spans="1:4" ht="18" customHeight="1">
      <c r="A2582" s="535">
        <v>1917702</v>
      </c>
      <c r="B2582" s="534" t="s">
        <v>19280</v>
      </c>
      <c r="C2582" s="535" t="s">
        <v>206</v>
      </c>
      <c r="D2582" s="533">
        <v>10.210000000000001</v>
      </c>
    </row>
    <row r="2583" spans="1:4" ht="18" customHeight="1">
      <c r="A2583" s="535">
        <v>1917703</v>
      </c>
      <c r="B2583" s="534" t="s">
        <v>19281</v>
      </c>
      <c r="C2583" s="535" t="s">
        <v>206</v>
      </c>
      <c r="D2583" s="533">
        <v>10.39</v>
      </c>
    </row>
    <row r="2584" spans="1:4" ht="18" customHeight="1">
      <c r="A2584" s="535">
        <v>1917704</v>
      </c>
      <c r="B2584" s="534" t="s">
        <v>19282</v>
      </c>
      <c r="C2584" s="535" t="s">
        <v>206</v>
      </c>
      <c r="D2584" s="533">
        <v>10.68</v>
      </c>
    </row>
    <row r="2585" spans="1:4" ht="18" customHeight="1">
      <c r="A2585" s="535">
        <v>1917705</v>
      </c>
      <c r="B2585" s="534" t="s">
        <v>19283</v>
      </c>
      <c r="C2585" s="535" t="s">
        <v>206</v>
      </c>
      <c r="D2585" s="533">
        <v>11.99</v>
      </c>
    </row>
    <row r="2586" spans="1:4" ht="18" customHeight="1">
      <c r="A2586" s="535">
        <v>1917695</v>
      </c>
      <c r="B2586" s="534" t="s">
        <v>19284</v>
      </c>
      <c r="C2586" s="535" t="s">
        <v>206</v>
      </c>
      <c r="D2586" s="533">
        <v>8.0500000000000007</v>
      </c>
    </row>
    <row r="2587" spans="1:4" ht="18" customHeight="1">
      <c r="A2587" s="535">
        <v>1917706</v>
      </c>
      <c r="B2587" s="534" t="s">
        <v>19285</v>
      </c>
      <c r="C2587" s="535" t="s">
        <v>206</v>
      </c>
      <c r="D2587" s="533">
        <v>12.3</v>
      </c>
    </row>
    <row r="2588" spans="1:4" ht="18" customHeight="1">
      <c r="A2588" s="535">
        <v>1917696</v>
      </c>
      <c r="B2588" s="534" t="s">
        <v>19286</v>
      </c>
      <c r="C2588" s="535" t="s">
        <v>206</v>
      </c>
      <c r="D2588" s="533">
        <v>9.11</v>
      </c>
    </row>
    <row r="2589" spans="1:4" ht="18" customHeight="1">
      <c r="A2589" s="535">
        <v>1917694</v>
      </c>
      <c r="B2589" s="534" t="s">
        <v>19287</v>
      </c>
      <c r="C2589" s="535" t="s">
        <v>206</v>
      </c>
      <c r="D2589" s="533">
        <v>7.78</v>
      </c>
    </row>
    <row r="2590" spans="1:4" ht="18" customHeight="1">
      <c r="A2590" s="535">
        <v>1917697</v>
      </c>
      <c r="B2590" s="534" t="s">
        <v>19288</v>
      </c>
      <c r="C2590" s="535" t="s">
        <v>206</v>
      </c>
      <c r="D2590" s="533">
        <v>9.34</v>
      </c>
    </row>
    <row r="2591" spans="1:4" ht="18" customHeight="1">
      <c r="A2591" s="535">
        <v>1917698</v>
      </c>
      <c r="B2591" s="534" t="s">
        <v>19289</v>
      </c>
      <c r="C2591" s="535" t="s">
        <v>206</v>
      </c>
      <c r="D2591" s="533">
        <v>9.52</v>
      </c>
    </row>
    <row r="2592" spans="1:4" ht="18" customHeight="1">
      <c r="A2592" s="535">
        <v>1917712</v>
      </c>
      <c r="B2592" s="534" t="s">
        <v>19290</v>
      </c>
      <c r="C2592" s="535" t="s">
        <v>206</v>
      </c>
      <c r="D2592" s="533">
        <v>9.69</v>
      </c>
    </row>
    <row r="2593" spans="1:4" ht="18" customHeight="1">
      <c r="A2593" s="535">
        <v>1917713</v>
      </c>
      <c r="B2593" s="534" t="s">
        <v>19291</v>
      </c>
      <c r="C2593" s="535" t="s">
        <v>206</v>
      </c>
      <c r="D2593" s="533">
        <v>9.86</v>
      </c>
    </row>
    <row r="2594" spans="1:4" ht="18" customHeight="1">
      <c r="A2594" s="535">
        <v>1917714</v>
      </c>
      <c r="B2594" s="534" t="s">
        <v>19292</v>
      </c>
      <c r="C2594" s="535" t="s">
        <v>206</v>
      </c>
      <c r="D2594" s="533">
        <v>10.039999999999999</v>
      </c>
    </row>
    <row r="2595" spans="1:4" ht="18" customHeight="1">
      <c r="A2595" s="535">
        <v>1917715</v>
      </c>
      <c r="B2595" s="534" t="s">
        <v>19293</v>
      </c>
      <c r="C2595" s="535" t="s">
        <v>206</v>
      </c>
      <c r="D2595" s="533">
        <v>10.15</v>
      </c>
    </row>
    <row r="2596" spans="1:4" ht="18" customHeight="1">
      <c r="A2596" s="535">
        <v>1917716</v>
      </c>
      <c r="B2596" s="534" t="s">
        <v>19294</v>
      </c>
      <c r="C2596" s="535" t="s">
        <v>206</v>
      </c>
      <c r="D2596" s="533">
        <v>10.33</v>
      </c>
    </row>
    <row r="2597" spans="1:4" ht="18" customHeight="1">
      <c r="A2597" s="535">
        <v>1917717</v>
      </c>
      <c r="B2597" s="534" t="s">
        <v>19295</v>
      </c>
      <c r="C2597" s="535" t="s">
        <v>206</v>
      </c>
      <c r="D2597" s="533">
        <v>10.62</v>
      </c>
    </row>
    <row r="2598" spans="1:4" ht="18" customHeight="1">
      <c r="A2598" s="535">
        <v>1917718</v>
      </c>
      <c r="B2598" s="534" t="s">
        <v>19296</v>
      </c>
      <c r="C2598" s="535" t="s">
        <v>206</v>
      </c>
      <c r="D2598" s="533">
        <v>11.84</v>
      </c>
    </row>
    <row r="2599" spans="1:4" ht="18" customHeight="1">
      <c r="A2599" s="535">
        <v>1917708</v>
      </c>
      <c r="B2599" s="534" t="s">
        <v>19297</v>
      </c>
      <c r="C2599" s="535" t="s">
        <v>206</v>
      </c>
      <c r="D2599" s="533">
        <v>8.93</v>
      </c>
    </row>
    <row r="2600" spans="1:4" ht="18" customHeight="1">
      <c r="A2600" s="535">
        <v>1917719</v>
      </c>
      <c r="B2600" s="534" t="s">
        <v>19298</v>
      </c>
      <c r="C2600" s="535" t="s">
        <v>206</v>
      </c>
      <c r="D2600" s="533">
        <v>12.14</v>
      </c>
    </row>
    <row r="2601" spans="1:4" ht="18" customHeight="1">
      <c r="A2601" s="535">
        <v>1917709</v>
      </c>
      <c r="B2601" s="534" t="s">
        <v>19299</v>
      </c>
      <c r="C2601" s="535" t="s">
        <v>206</v>
      </c>
      <c r="D2601" s="533">
        <v>9.17</v>
      </c>
    </row>
    <row r="2602" spans="1:4" ht="18" customHeight="1">
      <c r="A2602" s="535">
        <v>1917707</v>
      </c>
      <c r="B2602" s="534" t="s">
        <v>19300</v>
      </c>
      <c r="C2602" s="535" t="s">
        <v>206</v>
      </c>
      <c r="D2602" s="533">
        <v>7.89</v>
      </c>
    </row>
    <row r="2603" spans="1:4" ht="18" customHeight="1">
      <c r="A2603" s="535">
        <v>1917710</v>
      </c>
      <c r="B2603" s="534" t="s">
        <v>19301</v>
      </c>
      <c r="C2603" s="535" t="s">
        <v>206</v>
      </c>
      <c r="D2603" s="533">
        <v>9.34</v>
      </c>
    </row>
    <row r="2604" spans="1:4" ht="18" customHeight="1">
      <c r="A2604" s="535">
        <v>1917711</v>
      </c>
      <c r="B2604" s="534" t="s">
        <v>19302</v>
      </c>
      <c r="C2604" s="535" t="s">
        <v>206</v>
      </c>
      <c r="D2604" s="533">
        <v>9.52</v>
      </c>
    </row>
    <row r="2605" spans="1:4" ht="9" customHeight="1">
      <c r="A2605" s="535">
        <v>1917680</v>
      </c>
      <c r="B2605" s="534" t="s">
        <v>19303</v>
      </c>
      <c r="C2605" s="535" t="s">
        <v>206</v>
      </c>
      <c r="D2605" s="533">
        <v>2.56</v>
      </c>
    </row>
    <row r="2606" spans="1:4" ht="18" customHeight="1">
      <c r="A2606" s="535">
        <v>1901607</v>
      </c>
      <c r="B2606" s="534" t="s">
        <v>19304</v>
      </c>
      <c r="C2606" s="535" t="s">
        <v>206</v>
      </c>
      <c r="D2606" s="533">
        <v>14.28</v>
      </c>
    </row>
    <row r="2607" spans="1:4" ht="18" customHeight="1">
      <c r="A2607" s="535">
        <v>1901611</v>
      </c>
      <c r="B2607" s="534" t="s">
        <v>19305</v>
      </c>
      <c r="C2607" s="535" t="s">
        <v>206</v>
      </c>
      <c r="D2607" s="533">
        <v>17.97</v>
      </c>
    </row>
    <row r="2608" spans="1:4" ht="18" customHeight="1">
      <c r="A2608" s="535">
        <v>1901612</v>
      </c>
      <c r="B2608" s="534" t="s">
        <v>19306</v>
      </c>
      <c r="C2608" s="535" t="s">
        <v>206</v>
      </c>
      <c r="D2608" s="533">
        <v>18.39</v>
      </c>
    </row>
    <row r="2609" spans="1:4" ht="18" customHeight="1">
      <c r="A2609" s="535">
        <v>1901613</v>
      </c>
      <c r="B2609" s="534" t="s">
        <v>19307</v>
      </c>
      <c r="C2609" s="535" t="s">
        <v>206</v>
      </c>
      <c r="D2609" s="533">
        <v>18.71</v>
      </c>
    </row>
    <row r="2610" spans="1:4" ht="18" customHeight="1">
      <c r="A2610" s="535">
        <v>1901614</v>
      </c>
      <c r="B2610" s="534" t="s">
        <v>19308</v>
      </c>
      <c r="C2610" s="535" t="s">
        <v>206</v>
      </c>
      <c r="D2610" s="533">
        <v>19.03</v>
      </c>
    </row>
    <row r="2611" spans="1:4" ht="18" customHeight="1">
      <c r="A2611" s="535">
        <v>1901615</v>
      </c>
      <c r="B2611" s="534" t="s">
        <v>19309</v>
      </c>
      <c r="C2611" s="535" t="s">
        <v>206</v>
      </c>
      <c r="D2611" s="533">
        <v>19.45</v>
      </c>
    </row>
    <row r="2612" spans="1:4" ht="18" customHeight="1">
      <c r="A2612" s="535">
        <v>1901616</v>
      </c>
      <c r="B2612" s="534" t="s">
        <v>19310</v>
      </c>
      <c r="C2612" s="535" t="s">
        <v>206</v>
      </c>
      <c r="D2612" s="533">
        <v>19.77</v>
      </c>
    </row>
    <row r="2613" spans="1:4" ht="18" customHeight="1">
      <c r="A2613" s="535">
        <v>1901608</v>
      </c>
      <c r="B2613" s="534" t="s">
        <v>19311</v>
      </c>
      <c r="C2613" s="535" t="s">
        <v>206</v>
      </c>
      <c r="D2613" s="533">
        <v>14.77</v>
      </c>
    </row>
    <row r="2614" spans="1:4" ht="18" customHeight="1">
      <c r="A2614" s="535">
        <v>1901609</v>
      </c>
      <c r="B2614" s="534" t="s">
        <v>19312</v>
      </c>
      <c r="C2614" s="535" t="s">
        <v>206</v>
      </c>
      <c r="D2614" s="533">
        <v>15.19</v>
      </c>
    </row>
    <row r="2615" spans="1:4" ht="18" customHeight="1">
      <c r="A2615" s="535">
        <v>1901610</v>
      </c>
      <c r="B2615" s="534" t="s">
        <v>19313</v>
      </c>
      <c r="C2615" s="535" t="s">
        <v>206</v>
      </c>
      <c r="D2615" s="533">
        <v>17.649999999999999</v>
      </c>
    </row>
    <row r="2616" spans="1:4" ht="18" customHeight="1">
      <c r="A2616" s="535">
        <v>1901617</v>
      </c>
      <c r="B2616" s="534" t="s">
        <v>19314</v>
      </c>
      <c r="C2616" s="535" t="s">
        <v>206</v>
      </c>
      <c r="D2616" s="533">
        <v>19.98</v>
      </c>
    </row>
    <row r="2617" spans="1:4" ht="9" customHeight="1">
      <c r="A2617" s="535">
        <v>1917037</v>
      </c>
      <c r="B2617" s="534" t="s">
        <v>19315</v>
      </c>
      <c r="C2617" s="535" t="s">
        <v>206</v>
      </c>
      <c r="D2617" s="533">
        <v>26.66</v>
      </c>
    </row>
    <row r="2618" spans="1:4" ht="9" customHeight="1">
      <c r="A2618" s="535">
        <v>1917038</v>
      </c>
      <c r="B2618" s="534" t="s">
        <v>19316</v>
      </c>
      <c r="C2618" s="535" t="s">
        <v>206</v>
      </c>
      <c r="D2618" s="533">
        <v>27.56</v>
      </c>
    </row>
    <row r="2619" spans="1:4" ht="9" customHeight="1">
      <c r="A2619" s="535">
        <v>1917039</v>
      </c>
      <c r="B2619" s="534" t="s">
        <v>19317</v>
      </c>
      <c r="C2619" s="535" t="s">
        <v>206</v>
      </c>
      <c r="D2619" s="533">
        <v>28.49</v>
      </c>
    </row>
    <row r="2620" spans="1:4" ht="9" customHeight="1">
      <c r="A2620" s="535">
        <v>1917040</v>
      </c>
      <c r="B2620" s="534" t="s">
        <v>19318</v>
      </c>
      <c r="C2620" s="535" t="s">
        <v>206</v>
      </c>
      <c r="D2620" s="533">
        <v>29.45</v>
      </c>
    </row>
    <row r="2621" spans="1:4" ht="9" customHeight="1">
      <c r="A2621" s="535">
        <v>1917041</v>
      </c>
      <c r="B2621" s="534" t="s">
        <v>19319</v>
      </c>
      <c r="C2621" s="535" t="s">
        <v>206</v>
      </c>
      <c r="D2621" s="533">
        <v>30.47</v>
      </c>
    </row>
    <row r="2622" spans="1:4" ht="9" customHeight="1">
      <c r="A2622" s="535">
        <v>1917042</v>
      </c>
      <c r="B2622" s="534" t="s">
        <v>19320</v>
      </c>
      <c r="C2622" s="535" t="s">
        <v>206</v>
      </c>
      <c r="D2622" s="533">
        <v>31.01</v>
      </c>
    </row>
    <row r="2623" spans="1:4" ht="9" customHeight="1">
      <c r="A2623" s="535">
        <v>1901619</v>
      </c>
      <c r="B2623" s="534" t="s">
        <v>19321</v>
      </c>
      <c r="C2623" s="535" t="s">
        <v>206</v>
      </c>
      <c r="D2623" s="533">
        <v>13.42</v>
      </c>
    </row>
    <row r="2624" spans="1:4" ht="9" customHeight="1">
      <c r="A2624" s="535">
        <v>1901620</v>
      </c>
      <c r="B2624" s="534" t="s">
        <v>19322</v>
      </c>
      <c r="C2624" s="535" t="s">
        <v>206</v>
      </c>
      <c r="D2624" s="533">
        <v>13.66</v>
      </c>
    </row>
    <row r="2625" spans="1:4" ht="9" customHeight="1">
      <c r="A2625" s="535">
        <v>1901621</v>
      </c>
      <c r="B2625" s="534" t="s">
        <v>19323</v>
      </c>
      <c r="C2625" s="535" t="s">
        <v>206</v>
      </c>
      <c r="D2625" s="533">
        <v>13.91</v>
      </c>
    </row>
    <row r="2626" spans="1:4" ht="9" customHeight="1">
      <c r="A2626" s="535">
        <v>1901622</v>
      </c>
      <c r="B2626" s="534" t="s">
        <v>19324</v>
      </c>
      <c r="C2626" s="535" t="s">
        <v>206</v>
      </c>
      <c r="D2626" s="533">
        <v>14.17</v>
      </c>
    </row>
    <row r="2627" spans="1:4" ht="9" customHeight="1">
      <c r="A2627" s="535">
        <v>1901623</v>
      </c>
      <c r="B2627" s="534" t="s">
        <v>19325</v>
      </c>
      <c r="C2627" s="535" t="s">
        <v>206</v>
      </c>
      <c r="D2627" s="533">
        <v>14.45</v>
      </c>
    </row>
    <row r="2628" spans="1:4" ht="9" customHeight="1">
      <c r="A2628" s="535">
        <v>1901618</v>
      </c>
      <c r="B2628" s="534" t="s">
        <v>19326</v>
      </c>
      <c r="C2628" s="535" t="s">
        <v>206</v>
      </c>
      <c r="D2628" s="533">
        <v>14.6</v>
      </c>
    </row>
    <row r="2629" spans="1:4" ht="9" customHeight="1">
      <c r="A2629" s="535">
        <v>1901625</v>
      </c>
      <c r="B2629" s="534" t="s">
        <v>19327</v>
      </c>
      <c r="C2629" s="535" t="s">
        <v>206</v>
      </c>
      <c r="D2629" s="533">
        <v>16.04</v>
      </c>
    </row>
    <row r="2630" spans="1:4" ht="9" customHeight="1">
      <c r="A2630" s="535">
        <v>1901626</v>
      </c>
      <c r="B2630" s="534" t="s">
        <v>19328</v>
      </c>
      <c r="C2630" s="535" t="s">
        <v>206</v>
      </c>
      <c r="D2630" s="533">
        <v>16.27</v>
      </c>
    </row>
    <row r="2631" spans="1:4" ht="9" customHeight="1">
      <c r="A2631" s="535">
        <v>1901627</v>
      </c>
      <c r="B2631" s="534" t="s">
        <v>19329</v>
      </c>
      <c r="C2631" s="535" t="s">
        <v>206</v>
      </c>
      <c r="D2631" s="533">
        <v>16.5</v>
      </c>
    </row>
    <row r="2632" spans="1:4" ht="9" customHeight="1">
      <c r="A2632" s="535">
        <v>1901628</v>
      </c>
      <c r="B2632" s="534" t="s">
        <v>19330</v>
      </c>
      <c r="C2632" s="535" t="s">
        <v>206</v>
      </c>
      <c r="D2632" s="533">
        <v>16.75</v>
      </c>
    </row>
    <row r="2633" spans="1:4" ht="9" customHeight="1">
      <c r="A2633" s="535">
        <v>1901629</v>
      </c>
      <c r="B2633" s="534" t="s">
        <v>19331</v>
      </c>
      <c r="C2633" s="535" t="s">
        <v>206</v>
      </c>
      <c r="D2633" s="533">
        <v>17.010000000000002</v>
      </c>
    </row>
    <row r="2634" spans="1:4" ht="9" customHeight="1">
      <c r="A2634" s="535">
        <v>1901624</v>
      </c>
      <c r="B2634" s="534" t="s">
        <v>19332</v>
      </c>
      <c r="C2634" s="535" t="s">
        <v>206</v>
      </c>
      <c r="D2634" s="533">
        <v>17.149999999999999</v>
      </c>
    </row>
    <row r="2635" spans="1:4" ht="9" customHeight="1">
      <c r="A2635" s="535">
        <v>1917073</v>
      </c>
      <c r="B2635" s="534" t="s">
        <v>19333</v>
      </c>
      <c r="C2635" s="535" t="s">
        <v>206</v>
      </c>
      <c r="D2635" s="533">
        <v>17.86</v>
      </c>
    </row>
    <row r="2636" spans="1:4" ht="9" customHeight="1">
      <c r="A2636" s="535">
        <v>1917074</v>
      </c>
      <c r="B2636" s="534" t="s">
        <v>19334</v>
      </c>
      <c r="C2636" s="535" t="s">
        <v>206</v>
      </c>
      <c r="D2636" s="533">
        <v>18.399999999999999</v>
      </c>
    </row>
    <row r="2637" spans="1:4" ht="9" customHeight="1">
      <c r="A2637" s="535">
        <v>1917075</v>
      </c>
      <c r="B2637" s="534" t="s">
        <v>19335</v>
      </c>
      <c r="C2637" s="535" t="s">
        <v>206</v>
      </c>
      <c r="D2637" s="533">
        <v>18.96</v>
      </c>
    </row>
    <row r="2638" spans="1:4" ht="9" customHeight="1">
      <c r="A2638" s="535">
        <v>1917076</v>
      </c>
      <c r="B2638" s="534" t="s">
        <v>19336</v>
      </c>
      <c r="C2638" s="535" t="s">
        <v>206</v>
      </c>
      <c r="D2638" s="533">
        <v>19.54</v>
      </c>
    </row>
    <row r="2639" spans="1:4" ht="9" customHeight="1">
      <c r="A2639" s="535">
        <v>1917077</v>
      </c>
      <c r="B2639" s="534" t="s">
        <v>19337</v>
      </c>
      <c r="C2639" s="535" t="s">
        <v>206</v>
      </c>
      <c r="D2639" s="533">
        <v>20.16</v>
      </c>
    </row>
    <row r="2640" spans="1:4" ht="9" customHeight="1">
      <c r="A2640" s="535">
        <v>1917078</v>
      </c>
      <c r="B2640" s="534" t="s">
        <v>19338</v>
      </c>
      <c r="C2640" s="535" t="s">
        <v>206</v>
      </c>
      <c r="D2640" s="533">
        <v>20.49</v>
      </c>
    </row>
    <row r="2641" spans="1:4" ht="9" customHeight="1">
      <c r="A2641" s="535">
        <v>1901631</v>
      </c>
      <c r="B2641" s="534" t="s">
        <v>19339</v>
      </c>
      <c r="C2641" s="535" t="s">
        <v>206</v>
      </c>
      <c r="D2641" s="533">
        <v>18.86</v>
      </c>
    </row>
    <row r="2642" spans="1:4" ht="9" customHeight="1">
      <c r="A2642" s="535">
        <v>1901632</v>
      </c>
      <c r="B2642" s="534" t="s">
        <v>19340</v>
      </c>
      <c r="C2642" s="535" t="s">
        <v>206</v>
      </c>
      <c r="D2642" s="533">
        <v>19.079999999999998</v>
      </c>
    </row>
    <row r="2643" spans="1:4" ht="9" customHeight="1">
      <c r="A2643" s="535">
        <v>1901633</v>
      </c>
      <c r="B2643" s="534" t="s">
        <v>19341</v>
      </c>
      <c r="C2643" s="535" t="s">
        <v>206</v>
      </c>
      <c r="D2643" s="533">
        <v>19.309999999999999</v>
      </c>
    </row>
    <row r="2644" spans="1:4" ht="9" customHeight="1">
      <c r="A2644" s="535">
        <v>1901634</v>
      </c>
      <c r="B2644" s="534" t="s">
        <v>19342</v>
      </c>
      <c r="C2644" s="535" t="s">
        <v>206</v>
      </c>
      <c r="D2644" s="533">
        <v>19.55</v>
      </c>
    </row>
    <row r="2645" spans="1:4" ht="9" customHeight="1">
      <c r="A2645" s="535">
        <v>1901635</v>
      </c>
      <c r="B2645" s="534" t="s">
        <v>19343</v>
      </c>
      <c r="C2645" s="535" t="s">
        <v>206</v>
      </c>
      <c r="D2645" s="533">
        <v>19.8</v>
      </c>
    </row>
    <row r="2646" spans="1:4" ht="9" customHeight="1">
      <c r="A2646" s="535">
        <v>1901630</v>
      </c>
      <c r="B2646" s="534" t="s">
        <v>19344</v>
      </c>
      <c r="C2646" s="535" t="s">
        <v>206</v>
      </c>
      <c r="D2646" s="533">
        <v>19.940000000000001</v>
      </c>
    </row>
    <row r="2647" spans="1:4" ht="9" customHeight="1">
      <c r="A2647" s="535">
        <v>1917109</v>
      </c>
      <c r="B2647" s="534" t="s">
        <v>19345</v>
      </c>
      <c r="C2647" s="535" t="s">
        <v>206</v>
      </c>
      <c r="D2647" s="533">
        <v>15.94</v>
      </c>
    </row>
    <row r="2648" spans="1:4" ht="9" customHeight="1">
      <c r="A2648" s="535">
        <v>1917110</v>
      </c>
      <c r="B2648" s="534" t="s">
        <v>19346</v>
      </c>
      <c r="C2648" s="535" t="s">
        <v>206</v>
      </c>
      <c r="D2648" s="533">
        <v>16.37</v>
      </c>
    </row>
    <row r="2649" spans="1:4" ht="9" customHeight="1">
      <c r="A2649" s="535">
        <v>1917111</v>
      </c>
      <c r="B2649" s="534" t="s">
        <v>19347</v>
      </c>
      <c r="C2649" s="535" t="s">
        <v>206</v>
      </c>
      <c r="D2649" s="533">
        <v>16.809999999999999</v>
      </c>
    </row>
    <row r="2650" spans="1:4" ht="9" customHeight="1">
      <c r="A2650" s="535">
        <v>1917112</v>
      </c>
      <c r="B2650" s="534" t="s">
        <v>19348</v>
      </c>
      <c r="C2650" s="535" t="s">
        <v>206</v>
      </c>
      <c r="D2650" s="533">
        <v>17.28</v>
      </c>
    </row>
    <row r="2651" spans="1:4" ht="9" customHeight="1">
      <c r="A2651" s="535">
        <v>1917113</v>
      </c>
      <c r="B2651" s="534" t="s">
        <v>19349</v>
      </c>
      <c r="C2651" s="535" t="s">
        <v>206</v>
      </c>
      <c r="D2651" s="533">
        <v>17.77</v>
      </c>
    </row>
    <row r="2652" spans="1:4" ht="9" customHeight="1">
      <c r="A2652" s="535">
        <v>1917114</v>
      </c>
      <c r="B2652" s="534" t="s">
        <v>19350</v>
      </c>
      <c r="C2652" s="535" t="s">
        <v>206</v>
      </c>
      <c r="D2652" s="533">
        <v>18.04</v>
      </c>
    </row>
    <row r="2653" spans="1:4" ht="9" customHeight="1">
      <c r="A2653" s="535">
        <v>1917145</v>
      </c>
      <c r="B2653" s="534" t="s">
        <v>19351</v>
      </c>
      <c r="C2653" s="535" t="s">
        <v>206</v>
      </c>
      <c r="D2653" s="533">
        <v>14.72</v>
      </c>
    </row>
    <row r="2654" spans="1:4" ht="9" customHeight="1">
      <c r="A2654" s="535">
        <v>1917146</v>
      </c>
      <c r="B2654" s="534" t="s">
        <v>19352</v>
      </c>
      <c r="C2654" s="535" t="s">
        <v>206</v>
      </c>
      <c r="D2654" s="533">
        <v>15.1</v>
      </c>
    </row>
    <row r="2655" spans="1:4" ht="9" customHeight="1">
      <c r="A2655" s="535">
        <v>1917147</v>
      </c>
      <c r="B2655" s="534" t="s">
        <v>19353</v>
      </c>
      <c r="C2655" s="535" t="s">
        <v>206</v>
      </c>
      <c r="D2655" s="533">
        <v>15.49</v>
      </c>
    </row>
    <row r="2656" spans="1:4" ht="9" customHeight="1">
      <c r="A2656" s="535">
        <v>1917148</v>
      </c>
      <c r="B2656" s="534" t="s">
        <v>19354</v>
      </c>
      <c r="C2656" s="535" t="s">
        <v>206</v>
      </c>
      <c r="D2656" s="533">
        <v>15.89</v>
      </c>
    </row>
    <row r="2657" spans="1:4" ht="9" customHeight="1">
      <c r="A2657" s="535">
        <v>1917149</v>
      </c>
      <c r="B2657" s="534" t="s">
        <v>19355</v>
      </c>
      <c r="C2657" s="535" t="s">
        <v>206</v>
      </c>
      <c r="D2657" s="533">
        <v>16.32</v>
      </c>
    </row>
    <row r="2658" spans="1:4" ht="9" customHeight="1">
      <c r="A2658" s="535">
        <v>1917150</v>
      </c>
      <c r="B2658" s="534" t="s">
        <v>19356</v>
      </c>
      <c r="C2658" s="535" t="s">
        <v>206</v>
      </c>
      <c r="D2658" s="533">
        <v>16.55</v>
      </c>
    </row>
    <row r="2659" spans="1:4" ht="9" customHeight="1">
      <c r="A2659" s="535">
        <v>1917181</v>
      </c>
      <c r="B2659" s="534" t="s">
        <v>19357</v>
      </c>
      <c r="C2659" s="535" t="s">
        <v>206</v>
      </c>
      <c r="D2659" s="533">
        <v>15.16</v>
      </c>
    </row>
    <row r="2660" spans="1:4" ht="9" customHeight="1">
      <c r="A2660" s="535">
        <v>1917182</v>
      </c>
      <c r="B2660" s="534" t="s">
        <v>19358</v>
      </c>
      <c r="C2660" s="535" t="s">
        <v>206</v>
      </c>
      <c r="D2660" s="533">
        <v>15.49</v>
      </c>
    </row>
    <row r="2661" spans="1:4" ht="9" customHeight="1">
      <c r="A2661" s="535">
        <v>1917183</v>
      </c>
      <c r="B2661" s="534" t="s">
        <v>19359</v>
      </c>
      <c r="C2661" s="535" t="s">
        <v>206</v>
      </c>
      <c r="D2661" s="533">
        <v>15.83</v>
      </c>
    </row>
    <row r="2662" spans="1:4" ht="9" customHeight="1">
      <c r="A2662" s="535">
        <v>1917184</v>
      </c>
      <c r="B2662" s="534" t="s">
        <v>19360</v>
      </c>
      <c r="C2662" s="535" t="s">
        <v>206</v>
      </c>
      <c r="D2662" s="533">
        <v>16.190000000000001</v>
      </c>
    </row>
    <row r="2663" spans="1:4" ht="9" customHeight="1">
      <c r="A2663" s="535">
        <v>1917185</v>
      </c>
      <c r="B2663" s="534" t="s">
        <v>19361</v>
      </c>
      <c r="C2663" s="535" t="s">
        <v>206</v>
      </c>
      <c r="D2663" s="533">
        <v>16.57</v>
      </c>
    </row>
    <row r="2664" spans="1:4" ht="9" customHeight="1">
      <c r="A2664" s="535">
        <v>1917186</v>
      </c>
      <c r="B2664" s="534" t="s">
        <v>19362</v>
      </c>
      <c r="C2664" s="535" t="s">
        <v>206</v>
      </c>
      <c r="D2664" s="533">
        <v>16.77</v>
      </c>
    </row>
    <row r="2665" spans="1:4" ht="9" customHeight="1">
      <c r="A2665" s="535">
        <v>1917001</v>
      </c>
      <c r="B2665" s="534" t="s">
        <v>19363</v>
      </c>
      <c r="C2665" s="535" t="s">
        <v>206</v>
      </c>
      <c r="D2665" s="533">
        <v>35.76</v>
      </c>
    </row>
    <row r="2666" spans="1:4" ht="9" customHeight="1">
      <c r="A2666" s="535">
        <v>1917002</v>
      </c>
      <c r="B2666" s="534" t="s">
        <v>19364</v>
      </c>
      <c r="C2666" s="535" t="s">
        <v>206</v>
      </c>
      <c r="D2666" s="533">
        <v>37.07</v>
      </c>
    </row>
    <row r="2667" spans="1:4" ht="9" customHeight="1">
      <c r="A2667" s="535">
        <v>1917003</v>
      </c>
      <c r="B2667" s="534" t="s">
        <v>19365</v>
      </c>
      <c r="C2667" s="535" t="s">
        <v>206</v>
      </c>
      <c r="D2667" s="533">
        <v>38.39</v>
      </c>
    </row>
    <row r="2668" spans="1:4" ht="9" customHeight="1">
      <c r="A2668" s="535">
        <v>1917004</v>
      </c>
      <c r="B2668" s="534" t="s">
        <v>19366</v>
      </c>
      <c r="C2668" s="535" t="s">
        <v>206</v>
      </c>
      <c r="D2668" s="533">
        <v>39.799999999999997</v>
      </c>
    </row>
    <row r="2669" spans="1:4" ht="9" customHeight="1">
      <c r="A2669" s="535">
        <v>1917005</v>
      </c>
      <c r="B2669" s="534" t="s">
        <v>19367</v>
      </c>
      <c r="C2669" s="535" t="s">
        <v>206</v>
      </c>
      <c r="D2669" s="533">
        <v>41.27</v>
      </c>
    </row>
    <row r="2670" spans="1:4" ht="9" customHeight="1">
      <c r="A2670" s="535">
        <v>1917006</v>
      </c>
      <c r="B2670" s="534" t="s">
        <v>19368</v>
      </c>
      <c r="C2670" s="535" t="s">
        <v>206</v>
      </c>
      <c r="D2670" s="533">
        <v>42.06</v>
      </c>
    </row>
    <row r="2671" spans="1:4" ht="9" customHeight="1">
      <c r="A2671" s="535">
        <v>2009619</v>
      </c>
      <c r="B2671" s="534" t="s">
        <v>19369</v>
      </c>
      <c r="C2671" s="535" t="s">
        <v>18140</v>
      </c>
      <c r="D2671" s="533">
        <v>144.86000000000001</v>
      </c>
    </row>
    <row r="2672" spans="1:4" ht="9" customHeight="1">
      <c r="A2672" s="535">
        <v>2009618</v>
      </c>
      <c r="B2672" s="534" t="s">
        <v>19370</v>
      </c>
      <c r="C2672" s="535" t="s">
        <v>18140</v>
      </c>
      <c r="D2672" s="533">
        <v>142.69</v>
      </c>
    </row>
    <row r="2673" spans="1:4" ht="9" customHeight="1">
      <c r="A2673" s="535">
        <v>2003866</v>
      </c>
      <c r="B2673" s="534" t="s">
        <v>19371</v>
      </c>
      <c r="C2673" s="535" t="s">
        <v>18140</v>
      </c>
      <c r="D2673" s="533">
        <v>7.73</v>
      </c>
    </row>
    <row r="2674" spans="1:4" ht="9" customHeight="1">
      <c r="A2674" s="535">
        <v>2003867</v>
      </c>
      <c r="B2674" s="534" t="s">
        <v>19372</v>
      </c>
      <c r="C2674" s="535" t="s">
        <v>18140</v>
      </c>
      <c r="D2674" s="533">
        <v>16.98</v>
      </c>
    </row>
    <row r="2675" spans="1:4" ht="9" customHeight="1">
      <c r="A2675" s="535">
        <v>2003622</v>
      </c>
      <c r="B2675" s="534" t="s">
        <v>19373</v>
      </c>
      <c r="C2675" s="535" t="s">
        <v>263</v>
      </c>
      <c r="D2675" s="533">
        <v>2626.22</v>
      </c>
    </row>
    <row r="2676" spans="1:4" ht="9" customHeight="1">
      <c r="A2676" s="535">
        <v>2003621</v>
      </c>
      <c r="B2676" s="534" t="s">
        <v>19374</v>
      </c>
      <c r="C2676" s="535" t="s">
        <v>263</v>
      </c>
      <c r="D2676" s="533">
        <v>2509.1999999999998</v>
      </c>
    </row>
    <row r="2677" spans="1:4" ht="9" customHeight="1">
      <c r="A2677" s="535">
        <v>2003624</v>
      </c>
      <c r="B2677" s="534" t="s">
        <v>19375</v>
      </c>
      <c r="C2677" s="535" t="s">
        <v>263</v>
      </c>
      <c r="D2677" s="533">
        <v>3095.35</v>
      </c>
    </row>
    <row r="2678" spans="1:4" ht="9" customHeight="1">
      <c r="A2678" s="535">
        <v>2003623</v>
      </c>
      <c r="B2678" s="534" t="s">
        <v>19376</v>
      </c>
      <c r="C2678" s="535" t="s">
        <v>263</v>
      </c>
      <c r="D2678" s="533">
        <v>2964.67</v>
      </c>
    </row>
    <row r="2679" spans="1:4" ht="9" customHeight="1">
      <c r="A2679" s="535">
        <v>2003634</v>
      </c>
      <c r="B2679" s="534" t="s">
        <v>19377</v>
      </c>
      <c r="C2679" s="535" t="s">
        <v>263</v>
      </c>
      <c r="D2679" s="533">
        <v>1988.31</v>
      </c>
    </row>
    <row r="2680" spans="1:4" ht="9" customHeight="1">
      <c r="A2680" s="535">
        <v>2003633</v>
      </c>
      <c r="B2680" s="534" t="s">
        <v>19378</v>
      </c>
      <c r="C2680" s="535" t="s">
        <v>263</v>
      </c>
      <c r="D2680" s="533">
        <v>1871.29</v>
      </c>
    </row>
    <row r="2681" spans="1:4" ht="9" customHeight="1">
      <c r="A2681" s="535">
        <v>2003636</v>
      </c>
      <c r="B2681" s="534" t="s">
        <v>19379</v>
      </c>
      <c r="C2681" s="535" t="s">
        <v>263</v>
      </c>
      <c r="D2681" s="533">
        <v>2457.4499999999998</v>
      </c>
    </row>
    <row r="2682" spans="1:4" ht="9" customHeight="1">
      <c r="A2682" s="535">
        <v>2003635</v>
      </c>
      <c r="B2682" s="534" t="s">
        <v>19380</v>
      </c>
      <c r="C2682" s="535" t="s">
        <v>263</v>
      </c>
      <c r="D2682" s="533">
        <v>2326.77</v>
      </c>
    </row>
    <row r="2683" spans="1:4" ht="9" customHeight="1">
      <c r="A2683" s="535">
        <v>2003638</v>
      </c>
      <c r="B2683" s="534" t="s">
        <v>19381</v>
      </c>
      <c r="C2683" s="535" t="s">
        <v>263</v>
      </c>
      <c r="D2683" s="533">
        <v>2931.76</v>
      </c>
    </row>
    <row r="2684" spans="1:4" ht="9" customHeight="1">
      <c r="A2684" s="535">
        <v>2003637</v>
      </c>
      <c r="B2684" s="534" t="s">
        <v>19382</v>
      </c>
      <c r="C2684" s="535" t="s">
        <v>263</v>
      </c>
      <c r="D2684" s="533">
        <v>2786.01</v>
      </c>
    </row>
    <row r="2685" spans="1:4" ht="9" customHeight="1">
      <c r="A2685" s="535">
        <v>2003640</v>
      </c>
      <c r="B2685" s="534" t="s">
        <v>19383</v>
      </c>
      <c r="C2685" s="535" t="s">
        <v>263</v>
      </c>
      <c r="D2685" s="533">
        <v>3400.89</v>
      </c>
    </row>
    <row r="2686" spans="1:4" ht="9" customHeight="1">
      <c r="A2686" s="535">
        <v>2003639</v>
      </c>
      <c r="B2686" s="534" t="s">
        <v>19384</v>
      </c>
      <c r="C2686" s="535" t="s">
        <v>263</v>
      </c>
      <c r="D2686" s="533">
        <v>3241.49</v>
      </c>
    </row>
    <row r="2687" spans="1:4" ht="9" customHeight="1">
      <c r="A2687" s="535">
        <v>2003618</v>
      </c>
      <c r="B2687" s="534" t="s">
        <v>19385</v>
      </c>
      <c r="C2687" s="535" t="s">
        <v>263</v>
      </c>
      <c r="D2687" s="533">
        <v>1113.3499999999999</v>
      </c>
    </row>
    <row r="2688" spans="1:4" ht="9" customHeight="1">
      <c r="A2688" s="535">
        <v>2003617</v>
      </c>
      <c r="B2688" s="534" t="s">
        <v>19386</v>
      </c>
      <c r="C2688" s="535" t="s">
        <v>263</v>
      </c>
      <c r="D2688" s="533">
        <v>1048.93</v>
      </c>
    </row>
    <row r="2689" spans="1:4" ht="9" customHeight="1">
      <c r="A2689" s="535">
        <v>2003620</v>
      </c>
      <c r="B2689" s="534" t="s">
        <v>19387</v>
      </c>
      <c r="C2689" s="535" t="s">
        <v>263</v>
      </c>
      <c r="D2689" s="533">
        <v>1399.76</v>
      </c>
    </row>
    <row r="2690" spans="1:4" ht="9" customHeight="1">
      <c r="A2690" s="535">
        <v>2003619</v>
      </c>
      <c r="B2690" s="534" t="s">
        <v>19388</v>
      </c>
      <c r="C2690" s="535" t="s">
        <v>263</v>
      </c>
      <c r="D2690" s="533">
        <v>1327.07</v>
      </c>
    </row>
    <row r="2691" spans="1:4" ht="9" customHeight="1">
      <c r="A2691" s="535">
        <v>2003626</v>
      </c>
      <c r="B2691" s="534" t="s">
        <v>19389</v>
      </c>
      <c r="C2691" s="535" t="s">
        <v>263</v>
      </c>
      <c r="D2691" s="533">
        <v>1039.69</v>
      </c>
    </row>
    <row r="2692" spans="1:4" ht="9" customHeight="1">
      <c r="A2692" s="535">
        <v>2003625</v>
      </c>
      <c r="B2692" s="534" t="s">
        <v>19390</v>
      </c>
      <c r="C2692" s="535" t="s">
        <v>263</v>
      </c>
      <c r="D2692" s="533">
        <v>975.27</v>
      </c>
    </row>
    <row r="2693" spans="1:4" ht="9" customHeight="1">
      <c r="A2693" s="535">
        <v>2003628</v>
      </c>
      <c r="B2693" s="534" t="s">
        <v>19391</v>
      </c>
      <c r="C2693" s="535" t="s">
        <v>263</v>
      </c>
      <c r="D2693" s="533">
        <v>1326.09</v>
      </c>
    </row>
    <row r="2694" spans="1:4" ht="9" customHeight="1">
      <c r="A2694" s="535">
        <v>2003627</v>
      </c>
      <c r="B2694" s="534" t="s">
        <v>19392</v>
      </c>
      <c r="C2694" s="535" t="s">
        <v>263</v>
      </c>
      <c r="D2694" s="533">
        <v>1253.4100000000001</v>
      </c>
    </row>
    <row r="2695" spans="1:4" ht="9" customHeight="1">
      <c r="A2695" s="535">
        <v>2003630</v>
      </c>
      <c r="B2695" s="534" t="s">
        <v>19393</v>
      </c>
      <c r="C2695" s="535" t="s">
        <v>263</v>
      </c>
      <c r="D2695" s="533">
        <v>1612.5</v>
      </c>
    </row>
    <row r="2696" spans="1:4" ht="9" customHeight="1">
      <c r="A2696" s="535">
        <v>2003629</v>
      </c>
      <c r="B2696" s="534" t="s">
        <v>19394</v>
      </c>
      <c r="C2696" s="535" t="s">
        <v>263</v>
      </c>
      <c r="D2696" s="533">
        <v>1531.54</v>
      </c>
    </row>
    <row r="2697" spans="1:4" ht="9" customHeight="1">
      <c r="A2697" s="535">
        <v>2003632</v>
      </c>
      <c r="B2697" s="534" t="s">
        <v>19395</v>
      </c>
      <c r="C2697" s="535" t="s">
        <v>263</v>
      </c>
      <c r="D2697" s="533">
        <v>1898.91</v>
      </c>
    </row>
    <row r="2698" spans="1:4" ht="9" customHeight="1">
      <c r="A2698" s="535">
        <v>2003631</v>
      </c>
      <c r="B2698" s="534" t="s">
        <v>19396</v>
      </c>
      <c r="C2698" s="535" t="s">
        <v>263</v>
      </c>
      <c r="D2698" s="533">
        <v>1809.68</v>
      </c>
    </row>
    <row r="2699" spans="1:4" ht="9" customHeight="1">
      <c r="A2699" s="535">
        <v>2003599</v>
      </c>
      <c r="B2699" s="534" t="s">
        <v>19397</v>
      </c>
      <c r="C2699" s="535" t="s">
        <v>263</v>
      </c>
      <c r="D2699" s="533">
        <v>218.13</v>
      </c>
    </row>
    <row r="2700" spans="1:4" ht="9" customHeight="1">
      <c r="A2700" s="535">
        <v>2003598</v>
      </c>
      <c r="B2700" s="534" t="s">
        <v>19398</v>
      </c>
      <c r="C2700" s="535" t="s">
        <v>263</v>
      </c>
      <c r="D2700" s="533">
        <v>194.03</v>
      </c>
    </row>
    <row r="2701" spans="1:4" ht="9" customHeight="1">
      <c r="A2701" s="535">
        <v>2003919</v>
      </c>
      <c r="B2701" s="534" t="s">
        <v>19399</v>
      </c>
      <c r="C2701" s="535" t="s">
        <v>263</v>
      </c>
      <c r="D2701" s="533">
        <v>218.13</v>
      </c>
    </row>
    <row r="2702" spans="1:4" ht="9" customHeight="1">
      <c r="A2702" s="535">
        <v>2003918</v>
      </c>
      <c r="B2702" s="534" t="s">
        <v>19400</v>
      </c>
      <c r="C2702" s="535" t="s">
        <v>263</v>
      </c>
      <c r="D2702" s="533">
        <v>194.03</v>
      </c>
    </row>
    <row r="2703" spans="1:4" ht="9" customHeight="1">
      <c r="A2703" s="535">
        <v>2003601</v>
      </c>
      <c r="B2703" s="534" t="s">
        <v>19401</v>
      </c>
      <c r="C2703" s="535" t="s">
        <v>263</v>
      </c>
      <c r="D2703" s="533">
        <v>273.72000000000003</v>
      </c>
    </row>
    <row r="2704" spans="1:4" ht="9" customHeight="1">
      <c r="A2704" s="535">
        <v>2003600</v>
      </c>
      <c r="B2704" s="534" t="s">
        <v>19402</v>
      </c>
      <c r="C2704" s="535" t="s">
        <v>263</v>
      </c>
      <c r="D2704" s="533">
        <v>242.21</v>
      </c>
    </row>
    <row r="2705" spans="1:4" ht="9" customHeight="1">
      <c r="A2705" s="535">
        <v>2003921</v>
      </c>
      <c r="B2705" s="534" t="s">
        <v>19403</v>
      </c>
      <c r="C2705" s="535" t="s">
        <v>263</v>
      </c>
      <c r="D2705" s="533">
        <v>273.72000000000003</v>
      </c>
    </row>
    <row r="2706" spans="1:4" ht="9" customHeight="1">
      <c r="A2706" s="535">
        <v>2003920</v>
      </c>
      <c r="B2706" s="534" t="s">
        <v>19404</v>
      </c>
      <c r="C2706" s="535" t="s">
        <v>263</v>
      </c>
      <c r="D2706" s="533">
        <v>242.21</v>
      </c>
    </row>
    <row r="2707" spans="1:4" ht="9" customHeight="1">
      <c r="A2707" s="535">
        <v>2003616</v>
      </c>
      <c r="B2707" s="534" t="s">
        <v>19405</v>
      </c>
      <c r="C2707" s="535" t="s">
        <v>263</v>
      </c>
      <c r="D2707" s="533">
        <v>24.13</v>
      </c>
    </row>
    <row r="2708" spans="1:4" ht="9" customHeight="1">
      <c r="A2708" s="535">
        <v>2003615</v>
      </c>
      <c r="B2708" s="534" t="s">
        <v>19406</v>
      </c>
      <c r="C2708" s="535" t="s">
        <v>263</v>
      </c>
      <c r="D2708" s="533">
        <v>20.73</v>
      </c>
    </row>
    <row r="2709" spans="1:4" ht="9" customHeight="1">
      <c r="A2709" s="535">
        <v>2003927</v>
      </c>
      <c r="B2709" s="534" t="s">
        <v>19407</v>
      </c>
      <c r="C2709" s="535" t="s">
        <v>263</v>
      </c>
      <c r="D2709" s="533">
        <v>25.3</v>
      </c>
    </row>
    <row r="2710" spans="1:4" ht="9" customHeight="1">
      <c r="A2710" s="535">
        <v>2003926</v>
      </c>
      <c r="B2710" s="534" t="s">
        <v>19408</v>
      </c>
      <c r="C2710" s="535" t="s">
        <v>263</v>
      </c>
      <c r="D2710" s="533">
        <v>21.9</v>
      </c>
    </row>
    <row r="2711" spans="1:4" ht="9" customHeight="1">
      <c r="A2711" s="535">
        <v>2003613</v>
      </c>
      <c r="B2711" s="534" t="s">
        <v>19409</v>
      </c>
      <c r="C2711" s="535" t="s">
        <v>263</v>
      </c>
      <c r="D2711" s="533">
        <v>155.96</v>
      </c>
    </row>
    <row r="2712" spans="1:4" ht="9" customHeight="1">
      <c r="A2712" s="535">
        <v>2003612</v>
      </c>
      <c r="B2712" s="534" t="s">
        <v>19410</v>
      </c>
      <c r="C2712" s="535" t="s">
        <v>263</v>
      </c>
      <c r="D2712" s="533">
        <v>141.13</v>
      </c>
    </row>
    <row r="2713" spans="1:4" ht="9" customHeight="1">
      <c r="A2713" s="535">
        <v>2003477</v>
      </c>
      <c r="B2713" s="534" t="s">
        <v>24989</v>
      </c>
      <c r="C2713" s="535" t="s">
        <v>263</v>
      </c>
      <c r="D2713" s="533">
        <v>4819.4399999999996</v>
      </c>
    </row>
    <row r="2714" spans="1:4" ht="9" customHeight="1">
      <c r="A2714" s="535">
        <v>2003476</v>
      </c>
      <c r="B2714" s="534" t="s">
        <v>24990</v>
      </c>
      <c r="C2714" s="535" t="s">
        <v>263</v>
      </c>
      <c r="D2714" s="533">
        <v>4413.72</v>
      </c>
    </row>
    <row r="2715" spans="1:4" ht="9" customHeight="1">
      <c r="A2715" s="535">
        <v>2003517</v>
      </c>
      <c r="B2715" s="534" t="s">
        <v>24991</v>
      </c>
      <c r="C2715" s="535" t="s">
        <v>263</v>
      </c>
      <c r="D2715" s="533">
        <v>4999.87</v>
      </c>
    </row>
    <row r="2716" spans="1:4" ht="9" customHeight="1">
      <c r="A2716" s="535">
        <v>2003516</v>
      </c>
      <c r="B2716" s="534" t="s">
        <v>24992</v>
      </c>
      <c r="C2716" s="535" t="s">
        <v>263</v>
      </c>
      <c r="D2716" s="533">
        <v>4605.4799999999996</v>
      </c>
    </row>
    <row r="2717" spans="1:4" ht="9" customHeight="1">
      <c r="A2717" s="535">
        <v>2003479</v>
      </c>
      <c r="B2717" s="534" t="s">
        <v>24993</v>
      </c>
      <c r="C2717" s="535" t="s">
        <v>263</v>
      </c>
      <c r="D2717" s="533">
        <v>4787.3999999999996</v>
      </c>
    </row>
    <row r="2718" spans="1:4" ht="9" customHeight="1">
      <c r="A2718" s="535">
        <v>2003478</v>
      </c>
      <c r="B2718" s="534" t="s">
        <v>24994</v>
      </c>
      <c r="C2718" s="535" t="s">
        <v>263</v>
      </c>
      <c r="D2718" s="533">
        <v>4388.4799999999996</v>
      </c>
    </row>
    <row r="2719" spans="1:4" ht="9" customHeight="1">
      <c r="A2719" s="535">
        <v>2003519</v>
      </c>
      <c r="B2719" s="534" t="s">
        <v>24995</v>
      </c>
      <c r="C2719" s="535" t="s">
        <v>263</v>
      </c>
      <c r="D2719" s="533">
        <v>4967.83</v>
      </c>
    </row>
    <row r="2720" spans="1:4" ht="9" customHeight="1">
      <c r="A2720" s="535">
        <v>2003518</v>
      </c>
      <c r="B2720" s="534" t="s">
        <v>24996</v>
      </c>
      <c r="C2720" s="535" t="s">
        <v>263</v>
      </c>
      <c r="D2720" s="533">
        <v>4580.2299999999996</v>
      </c>
    </row>
    <row r="2721" spans="1:4" ht="9" customHeight="1">
      <c r="A2721" s="535">
        <v>2003489</v>
      </c>
      <c r="B2721" s="534" t="s">
        <v>24997</v>
      </c>
      <c r="C2721" s="535" t="s">
        <v>263</v>
      </c>
      <c r="D2721" s="533">
        <v>5847.08</v>
      </c>
    </row>
    <row r="2722" spans="1:4" ht="9" customHeight="1">
      <c r="A2722" s="535">
        <v>2003488</v>
      </c>
      <c r="B2722" s="534" t="s">
        <v>24998</v>
      </c>
      <c r="C2722" s="535" t="s">
        <v>263</v>
      </c>
      <c r="D2722" s="533">
        <v>5356.37</v>
      </c>
    </row>
    <row r="2723" spans="1:4" ht="9" customHeight="1">
      <c r="A2723" s="535">
        <v>2003529</v>
      </c>
      <c r="B2723" s="534" t="s">
        <v>24999</v>
      </c>
      <c r="C2723" s="535" t="s">
        <v>263</v>
      </c>
      <c r="D2723" s="533">
        <v>6027.51</v>
      </c>
    </row>
    <row r="2724" spans="1:4" ht="9" customHeight="1">
      <c r="A2724" s="535">
        <v>2003528</v>
      </c>
      <c r="B2724" s="534" t="s">
        <v>25000</v>
      </c>
      <c r="C2724" s="535" t="s">
        <v>263</v>
      </c>
      <c r="D2724" s="533">
        <v>5548.13</v>
      </c>
    </row>
    <row r="2725" spans="1:4" ht="9" customHeight="1">
      <c r="A2725" s="535">
        <v>2003491</v>
      </c>
      <c r="B2725" s="534" t="s">
        <v>25001</v>
      </c>
      <c r="C2725" s="535" t="s">
        <v>263</v>
      </c>
      <c r="D2725" s="533">
        <v>6646.72</v>
      </c>
    </row>
    <row r="2726" spans="1:4" ht="9" customHeight="1">
      <c r="A2726" s="535">
        <v>2003490</v>
      </c>
      <c r="B2726" s="534" t="s">
        <v>25002</v>
      </c>
      <c r="C2726" s="535" t="s">
        <v>263</v>
      </c>
      <c r="D2726" s="533">
        <v>6085.04</v>
      </c>
    </row>
    <row r="2727" spans="1:4" ht="9" customHeight="1">
      <c r="A2727" s="535">
        <v>2003531</v>
      </c>
      <c r="B2727" s="534" t="s">
        <v>25003</v>
      </c>
      <c r="C2727" s="535" t="s">
        <v>263</v>
      </c>
      <c r="D2727" s="533">
        <v>6855.62</v>
      </c>
    </row>
    <row r="2728" spans="1:4" ht="9" customHeight="1">
      <c r="A2728" s="535">
        <v>2003530</v>
      </c>
      <c r="B2728" s="534" t="s">
        <v>25004</v>
      </c>
      <c r="C2728" s="535" t="s">
        <v>263</v>
      </c>
      <c r="D2728" s="533">
        <v>6308.03</v>
      </c>
    </row>
    <row r="2729" spans="1:4" ht="9" customHeight="1">
      <c r="A2729" s="535">
        <v>2003485</v>
      </c>
      <c r="B2729" s="534" t="s">
        <v>25005</v>
      </c>
      <c r="C2729" s="535" t="s">
        <v>263</v>
      </c>
      <c r="D2729" s="533">
        <v>5920.32</v>
      </c>
    </row>
    <row r="2730" spans="1:4" ht="9" customHeight="1">
      <c r="A2730" s="535">
        <v>2003484</v>
      </c>
      <c r="B2730" s="534" t="s">
        <v>25006</v>
      </c>
      <c r="C2730" s="535" t="s">
        <v>263</v>
      </c>
      <c r="D2730" s="533">
        <v>5414.08</v>
      </c>
    </row>
    <row r="2731" spans="1:4" ht="9" customHeight="1">
      <c r="A2731" s="535">
        <v>2003525</v>
      </c>
      <c r="B2731" s="534" t="s">
        <v>25007</v>
      </c>
      <c r="C2731" s="535" t="s">
        <v>263</v>
      </c>
      <c r="D2731" s="533">
        <v>6100.75</v>
      </c>
    </row>
    <row r="2732" spans="1:4" ht="9" customHeight="1">
      <c r="A2732" s="535">
        <v>2003524</v>
      </c>
      <c r="B2732" s="534" t="s">
        <v>25008</v>
      </c>
      <c r="C2732" s="535" t="s">
        <v>263</v>
      </c>
      <c r="D2732" s="533">
        <v>5605.83</v>
      </c>
    </row>
    <row r="2733" spans="1:4" ht="9" customHeight="1">
      <c r="A2733" s="535">
        <v>2003487</v>
      </c>
      <c r="B2733" s="534" t="s">
        <v>25009</v>
      </c>
      <c r="C2733" s="535" t="s">
        <v>263</v>
      </c>
      <c r="D2733" s="533">
        <v>5888.28</v>
      </c>
    </row>
    <row r="2734" spans="1:4" ht="9" customHeight="1">
      <c r="A2734" s="535">
        <v>2003486</v>
      </c>
      <c r="B2734" s="534" t="s">
        <v>25010</v>
      </c>
      <c r="C2734" s="535" t="s">
        <v>263</v>
      </c>
      <c r="D2734" s="533">
        <v>5388.83</v>
      </c>
    </row>
    <row r="2735" spans="1:4" ht="9" customHeight="1">
      <c r="A2735" s="535">
        <v>2003527</v>
      </c>
      <c r="B2735" s="534" t="s">
        <v>25011</v>
      </c>
      <c r="C2735" s="535" t="s">
        <v>263</v>
      </c>
      <c r="D2735" s="533">
        <v>6068.71</v>
      </c>
    </row>
    <row r="2736" spans="1:4" ht="9" customHeight="1">
      <c r="A2736" s="535">
        <v>2003526</v>
      </c>
      <c r="B2736" s="534" t="s">
        <v>25012</v>
      </c>
      <c r="C2736" s="535" t="s">
        <v>263</v>
      </c>
      <c r="D2736" s="533">
        <v>5580.59</v>
      </c>
    </row>
    <row r="2737" spans="1:4" ht="9" customHeight="1">
      <c r="A2737" s="535">
        <v>2003497</v>
      </c>
      <c r="B2737" s="534" t="s">
        <v>25013</v>
      </c>
      <c r="C2737" s="535" t="s">
        <v>263</v>
      </c>
      <c r="D2737" s="533">
        <v>6902.89</v>
      </c>
    </row>
    <row r="2738" spans="1:4" ht="9" customHeight="1">
      <c r="A2738" s="535">
        <v>2003496</v>
      </c>
      <c r="B2738" s="534" t="s">
        <v>25014</v>
      </c>
      <c r="C2738" s="535" t="s">
        <v>263</v>
      </c>
      <c r="D2738" s="533">
        <v>6330.32</v>
      </c>
    </row>
    <row r="2739" spans="1:4" ht="9" customHeight="1">
      <c r="A2739" s="535">
        <v>2003537</v>
      </c>
      <c r="B2739" s="534" t="s">
        <v>25015</v>
      </c>
      <c r="C2739" s="535" t="s">
        <v>263</v>
      </c>
      <c r="D2739" s="533">
        <v>7083.32</v>
      </c>
    </row>
    <row r="2740" spans="1:4" ht="9" customHeight="1">
      <c r="A2740" s="535">
        <v>2003536</v>
      </c>
      <c r="B2740" s="534" t="s">
        <v>25016</v>
      </c>
      <c r="C2740" s="535" t="s">
        <v>263</v>
      </c>
      <c r="D2740" s="533">
        <v>6522.08</v>
      </c>
    </row>
    <row r="2741" spans="1:4" ht="9" customHeight="1">
      <c r="A2741" s="535">
        <v>2003499</v>
      </c>
      <c r="B2741" s="534" t="s">
        <v>25017</v>
      </c>
      <c r="C2741" s="535" t="s">
        <v>263</v>
      </c>
      <c r="D2741" s="533">
        <v>7832.81</v>
      </c>
    </row>
    <row r="2742" spans="1:4" ht="9" customHeight="1">
      <c r="A2742" s="535">
        <v>2003498</v>
      </c>
      <c r="B2742" s="534" t="s">
        <v>25018</v>
      </c>
      <c r="C2742" s="535" t="s">
        <v>263</v>
      </c>
      <c r="D2742" s="533">
        <v>7178.46</v>
      </c>
    </row>
    <row r="2743" spans="1:4" ht="9" customHeight="1">
      <c r="A2743" s="535">
        <v>2003539</v>
      </c>
      <c r="B2743" s="534" t="s">
        <v>25019</v>
      </c>
      <c r="C2743" s="535" t="s">
        <v>263</v>
      </c>
      <c r="D2743" s="533">
        <v>8041.72</v>
      </c>
    </row>
    <row r="2744" spans="1:4" ht="9" customHeight="1">
      <c r="A2744" s="535">
        <v>2003538</v>
      </c>
      <c r="B2744" s="534" t="s">
        <v>25020</v>
      </c>
      <c r="C2744" s="535" t="s">
        <v>263</v>
      </c>
      <c r="D2744" s="533">
        <v>7401.44</v>
      </c>
    </row>
    <row r="2745" spans="1:4" ht="9" customHeight="1">
      <c r="A2745" s="535">
        <v>2003493</v>
      </c>
      <c r="B2745" s="534" t="s">
        <v>25021</v>
      </c>
      <c r="C2745" s="535" t="s">
        <v>263</v>
      </c>
      <c r="D2745" s="533">
        <v>6976.13</v>
      </c>
    </row>
    <row r="2746" spans="1:4" ht="9" customHeight="1">
      <c r="A2746" s="535">
        <v>2003492</v>
      </c>
      <c r="B2746" s="534" t="s">
        <v>25022</v>
      </c>
      <c r="C2746" s="535" t="s">
        <v>263</v>
      </c>
      <c r="D2746" s="533">
        <v>6388.02</v>
      </c>
    </row>
    <row r="2747" spans="1:4" ht="9" customHeight="1">
      <c r="A2747" s="535">
        <v>2003533</v>
      </c>
      <c r="B2747" s="534" t="s">
        <v>25023</v>
      </c>
      <c r="C2747" s="535" t="s">
        <v>263</v>
      </c>
      <c r="D2747" s="533">
        <v>7156.56</v>
      </c>
    </row>
    <row r="2748" spans="1:4" ht="9" customHeight="1">
      <c r="A2748" s="535">
        <v>2003532</v>
      </c>
      <c r="B2748" s="534" t="s">
        <v>25024</v>
      </c>
      <c r="C2748" s="535" t="s">
        <v>263</v>
      </c>
      <c r="D2748" s="533">
        <v>6579.78</v>
      </c>
    </row>
    <row r="2749" spans="1:4" ht="9" customHeight="1">
      <c r="A2749" s="535">
        <v>2003495</v>
      </c>
      <c r="B2749" s="534" t="s">
        <v>25025</v>
      </c>
      <c r="C2749" s="535" t="s">
        <v>263</v>
      </c>
      <c r="D2749" s="533">
        <v>6944.09</v>
      </c>
    </row>
    <row r="2750" spans="1:4" ht="9" customHeight="1">
      <c r="A2750" s="535">
        <v>2003494</v>
      </c>
      <c r="B2750" s="534" t="s">
        <v>25026</v>
      </c>
      <c r="C2750" s="535" t="s">
        <v>263</v>
      </c>
      <c r="D2750" s="533">
        <v>6362.78</v>
      </c>
    </row>
    <row r="2751" spans="1:4" ht="9" customHeight="1">
      <c r="A2751" s="535">
        <v>2003535</v>
      </c>
      <c r="B2751" s="534" t="s">
        <v>25027</v>
      </c>
      <c r="C2751" s="535" t="s">
        <v>263</v>
      </c>
      <c r="D2751" s="533">
        <v>7124.52</v>
      </c>
    </row>
    <row r="2752" spans="1:4" ht="9" customHeight="1">
      <c r="A2752" s="535">
        <v>2003534</v>
      </c>
      <c r="B2752" s="534" t="s">
        <v>25028</v>
      </c>
      <c r="C2752" s="535" t="s">
        <v>263</v>
      </c>
      <c r="D2752" s="533">
        <v>6554.53</v>
      </c>
    </row>
    <row r="2753" spans="1:4" ht="9" customHeight="1">
      <c r="A2753" s="535">
        <v>2003505</v>
      </c>
      <c r="B2753" s="534" t="s">
        <v>25029</v>
      </c>
      <c r="C2753" s="535" t="s">
        <v>263</v>
      </c>
      <c r="D2753" s="533">
        <v>7895.82</v>
      </c>
    </row>
    <row r="2754" spans="1:4" ht="9" customHeight="1">
      <c r="A2754" s="535">
        <v>2003504</v>
      </c>
      <c r="B2754" s="534" t="s">
        <v>25030</v>
      </c>
      <c r="C2754" s="535" t="s">
        <v>263</v>
      </c>
      <c r="D2754" s="533">
        <v>7241.38</v>
      </c>
    </row>
    <row r="2755" spans="1:4" ht="9" customHeight="1">
      <c r="A2755" s="535">
        <v>2003545</v>
      </c>
      <c r="B2755" s="534" t="s">
        <v>25031</v>
      </c>
      <c r="C2755" s="535" t="s">
        <v>263</v>
      </c>
      <c r="D2755" s="533">
        <v>8076.25</v>
      </c>
    </row>
    <row r="2756" spans="1:4" ht="9" customHeight="1">
      <c r="A2756" s="535">
        <v>2003544</v>
      </c>
      <c r="B2756" s="534" t="s">
        <v>25032</v>
      </c>
      <c r="C2756" s="535" t="s">
        <v>263</v>
      </c>
      <c r="D2756" s="533">
        <v>7433.13</v>
      </c>
    </row>
    <row r="2757" spans="1:4" ht="9" customHeight="1">
      <c r="A2757" s="535">
        <v>2003507</v>
      </c>
      <c r="B2757" s="534" t="s">
        <v>25033</v>
      </c>
      <c r="C2757" s="535" t="s">
        <v>263</v>
      </c>
      <c r="D2757" s="533">
        <v>8951.58</v>
      </c>
    </row>
    <row r="2758" spans="1:4" ht="9" customHeight="1">
      <c r="A2758" s="535">
        <v>2003506</v>
      </c>
      <c r="B2758" s="534" t="s">
        <v>25034</v>
      </c>
      <c r="C2758" s="535" t="s">
        <v>263</v>
      </c>
      <c r="D2758" s="533">
        <v>8204.5499999999993</v>
      </c>
    </row>
    <row r="2759" spans="1:4" ht="9" customHeight="1">
      <c r="A2759" s="535">
        <v>2003547</v>
      </c>
      <c r="B2759" s="534" t="s">
        <v>25035</v>
      </c>
      <c r="C2759" s="535" t="s">
        <v>263</v>
      </c>
      <c r="D2759" s="533">
        <v>9160.49</v>
      </c>
    </row>
    <row r="2760" spans="1:4" ht="9" customHeight="1">
      <c r="A2760" s="535">
        <v>2003546</v>
      </c>
      <c r="B2760" s="534" t="s">
        <v>25036</v>
      </c>
      <c r="C2760" s="535" t="s">
        <v>263</v>
      </c>
      <c r="D2760" s="533">
        <v>8427.5300000000007</v>
      </c>
    </row>
    <row r="2761" spans="1:4" ht="9" customHeight="1">
      <c r="A2761" s="535">
        <v>2003501</v>
      </c>
      <c r="B2761" s="534" t="s">
        <v>25037</v>
      </c>
      <c r="C2761" s="535" t="s">
        <v>263</v>
      </c>
      <c r="D2761" s="533">
        <v>7969.06</v>
      </c>
    </row>
    <row r="2762" spans="1:4" ht="9" customHeight="1">
      <c r="A2762" s="535">
        <v>2003500</v>
      </c>
      <c r="B2762" s="534" t="s">
        <v>25038</v>
      </c>
      <c r="C2762" s="535" t="s">
        <v>263</v>
      </c>
      <c r="D2762" s="533">
        <v>7299.08</v>
      </c>
    </row>
    <row r="2763" spans="1:4" ht="9" customHeight="1">
      <c r="A2763" s="535">
        <v>2003541</v>
      </c>
      <c r="B2763" s="534" t="s">
        <v>25039</v>
      </c>
      <c r="C2763" s="535" t="s">
        <v>263</v>
      </c>
      <c r="D2763" s="533">
        <v>8149.49</v>
      </c>
    </row>
    <row r="2764" spans="1:4" ht="9" customHeight="1">
      <c r="A2764" s="535">
        <v>2003540</v>
      </c>
      <c r="B2764" s="534" t="s">
        <v>25040</v>
      </c>
      <c r="C2764" s="535" t="s">
        <v>263</v>
      </c>
      <c r="D2764" s="533">
        <v>7490.84</v>
      </c>
    </row>
    <row r="2765" spans="1:4" ht="9" customHeight="1">
      <c r="A2765" s="535">
        <v>2003503</v>
      </c>
      <c r="B2765" s="534" t="s">
        <v>25041</v>
      </c>
      <c r="C2765" s="535" t="s">
        <v>263</v>
      </c>
      <c r="D2765" s="533">
        <v>7937.02</v>
      </c>
    </row>
    <row r="2766" spans="1:4" ht="9" customHeight="1">
      <c r="A2766" s="535">
        <v>2003502</v>
      </c>
      <c r="B2766" s="534" t="s">
        <v>25042</v>
      </c>
      <c r="C2766" s="535" t="s">
        <v>263</v>
      </c>
      <c r="D2766" s="533">
        <v>7273.83</v>
      </c>
    </row>
    <row r="2767" spans="1:4" ht="9" customHeight="1">
      <c r="A2767" s="535">
        <v>2003543</v>
      </c>
      <c r="B2767" s="534" t="s">
        <v>25043</v>
      </c>
      <c r="C2767" s="535" t="s">
        <v>263</v>
      </c>
      <c r="D2767" s="533">
        <v>8117.45</v>
      </c>
    </row>
    <row r="2768" spans="1:4" ht="9" customHeight="1">
      <c r="A2768" s="535">
        <v>2003542</v>
      </c>
      <c r="B2768" s="534" t="s">
        <v>25044</v>
      </c>
      <c r="C2768" s="535" t="s">
        <v>263</v>
      </c>
      <c r="D2768" s="533">
        <v>7465.59</v>
      </c>
    </row>
    <row r="2769" spans="1:4" ht="9" customHeight="1">
      <c r="A2769" s="535">
        <v>2003513</v>
      </c>
      <c r="B2769" s="534" t="s">
        <v>25045</v>
      </c>
      <c r="C2769" s="535" t="s">
        <v>263</v>
      </c>
      <c r="D2769" s="533">
        <v>8951.6299999999992</v>
      </c>
    </row>
    <row r="2770" spans="1:4" ht="9" customHeight="1">
      <c r="A2770" s="535">
        <v>2003512</v>
      </c>
      <c r="B2770" s="534" t="s">
        <v>25046</v>
      </c>
      <c r="C2770" s="535" t="s">
        <v>263</v>
      </c>
      <c r="D2770" s="533">
        <v>8215.32</v>
      </c>
    </row>
    <row r="2771" spans="1:4" ht="9" customHeight="1">
      <c r="A2771" s="535">
        <v>2003553</v>
      </c>
      <c r="B2771" s="534" t="s">
        <v>25047</v>
      </c>
      <c r="C2771" s="535" t="s">
        <v>263</v>
      </c>
      <c r="D2771" s="533">
        <v>9132.06</v>
      </c>
    </row>
    <row r="2772" spans="1:4" ht="9" customHeight="1">
      <c r="A2772" s="535">
        <v>2003552</v>
      </c>
      <c r="B2772" s="534" t="s">
        <v>25048</v>
      </c>
      <c r="C2772" s="535" t="s">
        <v>263</v>
      </c>
      <c r="D2772" s="533">
        <v>8407.08</v>
      </c>
    </row>
    <row r="2773" spans="1:4" ht="9" customHeight="1">
      <c r="A2773" s="535">
        <v>2003515</v>
      </c>
      <c r="B2773" s="534" t="s">
        <v>25049</v>
      </c>
      <c r="C2773" s="535" t="s">
        <v>263</v>
      </c>
      <c r="D2773" s="533">
        <v>10137.68</v>
      </c>
    </row>
    <row r="2774" spans="1:4" ht="9" customHeight="1">
      <c r="A2774" s="535">
        <v>2003514</v>
      </c>
      <c r="B2774" s="534" t="s">
        <v>25050</v>
      </c>
      <c r="C2774" s="535" t="s">
        <v>263</v>
      </c>
      <c r="D2774" s="533">
        <v>9297.9599999999991</v>
      </c>
    </row>
    <row r="2775" spans="1:4" ht="9" customHeight="1">
      <c r="A2775" s="535">
        <v>2003555</v>
      </c>
      <c r="B2775" s="534" t="s">
        <v>25051</v>
      </c>
      <c r="C2775" s="535" t="s">
        <v>263</v>
      </c>
      <c r="D2775" s="533">
        <v>10346.58</v>
      </c>
    </row>
    <row r="2776" spans="1:4" ht="9" customHeight="1">
      <c r="A2776" s="535">
        <v>2003554</v>
      </c>
      <c r="B2776" s="534" t="s">
        <v>25052</v>
      </c>
      <c r="C2776" s="535" t="s">
        <v>263</v>
      </c>
      <c r="D2776" s="533">
        <v>9520.94</v>
      </c>
    </row>
    <row r="2777" spans="1:4" ht="9" customHeight="1">
      <c r="A2777" s="535">
        <v>2003509</v>
      </c>
      <c r="B2777" s="534" t="s">
        <v>25053</v>
      </c>
      <c r="C2777" s="535" t="s">
        <v>263</v>
      </c>
      <c r="D2777" s="533">
        <v>9024.8700000000008</v>
      </c>
    </row>
    <row r="2778" spans="1:4" ht="9" customHeight="1">
      <c r="A2778" s="535">
        <v>2003508</v>
      </c>
      <c r="B2778" s="534" t="s">
        <v>25054</v>
      </c>
      <c r="C2778" s="535" t="s">
        <v>263</v>
      </c>
      <c r="D2778" s="533">
        <v>8273.02</v>
      </c>
    </row>
    <row r="2779" spans="1:4" ht="9" customHeight="1">
      <c r="A2779" s="535">
        <v>2003549</v>
      </c>
      <c r="B2779" s="534" t="s">
        <v>25055</v>
      </c>
      <c r="C2779" s="535" t="s">
        <v>263</v>
      </c>
      <c r="D2779" s="533">
        <v>9205.2999999999993</v>
      </c>
    </row>
    <row r="2780" spans="1:4" ht="9" customHeight="1">
      <c r="A2780" s="535">
        <v>2003548</v>
      </c>
      <c r="B2780" s="534" t="s">
        <v>25056</v>
      </c>
      <c r="C2780" s="535" t="s">
        <v>263</v>
      </c>
      <c r="D2780" s="533">
        <v>8464.7800000000007</v>
      </c>
    </row>
    <row r="2781" spans="1:4" ht="9" customHeight="1">
      <c r="A2781" s="535">
        <v>2003511</v>
      </c>
      <c r="B2781" s="534" t="s">
        <v>25057</v>
      </c>
      <c r="C2781" s="535" t="s">
        <v>263</v>
      </c>
      <c r="D2781" s="533">
        <v>8992.83</v>
      </c>
    </row>
    <row r="2782" spans="1:4" ht="9" customHeight="1">
      <c r="A2782" s="535">
        <v>2003510</v>
      </c>
      <c r="B2782" s="534" t="s">
        <v>25058</v>
      </c>
      <c r="C2782" s="535" t="s">
        <v>263</v>
      </c>
      <c r="D2782" s="533">
        <v>8247.7800000000007</v>
      </c>
    </row>
    <row r="2783" spans="1:4" ht="9" customHeight="1">
      <c r="A2783" s="535">
        <v>2003551</v>
      </c>
      <c r="B2783" s="534" t="s">
        <v>25059</v>
      </c>
      <c r="C2783" s="535" t="s">
        <v>263</v>
      </c>
      <c r="D2783" s="533">
        <v>9173.26</v>
      </c>
    </row>
    <row r="2784" spans="1:4" ht="9" customHeight="1">
      <c r="A2784" s="535">
        <v>2003550</v>
      </c>
      <c r="B2784" s="534" t="s">
        <v>25060</v>
      </c>
      <c r="C2784" s="535" t="s">
        <v>263</v>
      </c>
      <c r="D2784" s="533">
        <v>8439.5400000000009</v>
      </c>
    </row>
    <row r="2785" spans="1:4" ht="9" customHeight="1">
      <c r="A2785" s="535">
        <v>2003728</v>
      </c>
      <c r="B2785" s="534" t="s">
        <v>19411</v>
      </c>
      <c r="C2785" s="535" t="s">
        <v>263</v>
      </c>
      <c r="D2785" s="533">
        <v>4075.08</v>
      </c>
    </row>
    <row r="2786" spans="1:4" ht="9" customHeight="1">
      <c r="A2786" s="535">
        <v>2003727</v>
      </c>
      <c r="B2786" s="534" t="s">
        <v>19412</v>
      </c>
      <c r="C2786" s="535" t="s">
        <v>263</v>
      </c>
      <c r="D2786" s="533">
        <v>3725.97</v>
      </c>
    </row>
    <row r="2787" spans="1:4" ht="9" customHeight="1">
      <c r="A2787" s="535">
        <v>2003730</v>
      </c>
      <c r="B2787" s="534" t="s">
        <v>19413</v>
      </c>
      <c r="C2787" s="535" t="s">
        <v>263</v>
      </c>
      <c r="D2787" s="533">
        <v>4027.1</v>
      </c>
    </row>
    <row r="2788" spans="1:4" ht="9" customHeight="1">
      <c r="A2788" s="535">
        <v>2003729</v>
      </c>
      <c r="B2788" s="534" t="s">
        <v>19414</v>
      </c>
      <c r="C2788" s="535" t="s">
        <v>263</v>
      </c>
      <c r="D2788" s="533">
        <v>3693.44</v>
      </c>
    </row>
    <row r="2789" spans="1:4" ht="9" customHeight="1">
      <c r="A2789" s="535">
        <v>2003732</v>
      </c>
      <c r="B2789" s="534" t="s">
        <v>19415</v>
      </c>
      <c r="C2789" s="535" t="s">
        <v>263</v>
      </c>
      <c r="D2789" s="533">
        <v>3983.92</v>
      </c>
    </row>
    <row r="2790" spans="1:4" ht="9" customHeight="1">
      <c r="A2790" s="535">
        <v>2003731</v>
      </c>
      <c r="B2790" s="534" t="s">
        <v>19416</v>
      </c>
      <c r="C2790" s="535" t="s">
        <v>263</v>
      </c>
      <c r="D2790" s="533">
        <v>3664.16</v>
      </c>
    </row>
    <row r="2791" spans="1:4" ht="9" customHeight="1">
      <c r="A2791" s="535">
        <v>2003734</v>
      </c>
      <c r="B2791" s="534" t="s">
        <v>19417</v>
      </c>
      <c r="C2791" s="535" t="s">
        <v>263</v>
      </c>
      <c r="D2791" s="533">
        <v>3931.14</v>
      </c>
    </row>
    <row r="2792" spans="1:4" ht="9" customHeight="1">
      <c r="A2792" s="535">
        <v>2003733</v>
      </c>
      <c r="B2792" s="534" t="s">
        <v>19418</v>
      </c>
      <c r="C2792" s="535" t="s">
        <v>263</v>
      </c>
      <c r="D2792" s="533">
        <v>3628.38</v>
      </c>
    </row>
    <row r="2793" spans="1:4" ht="9" customHeight="1">
      <c r="A2793" s="535">
        <v>2003736</v>
      </c>
      <c r="B2793" s="534" t="s">
        <v>19419</v>
      </c>
      <c r="C2793" s="535" t="s">
        <v>263</v>
      </c>
      <c r="D2793" s="533">
        <v>5396.59</v>
      </c>
    </row>
    <row r="2794" spans="1:4" ht="9" customHeight="1">
      <c r="A2794" s="535">
        <v>2003735</v>
      </c>
      <c r="B2794" s="534" t="s">
        <v>19420</v>
      </c>
      <c r="C2794" s="535" t="s">
        <v>263</v>
      </c>
      <c r="D2794" s="533">
        <v>4962.53</v>
      </c>
    </row>
    <row r="2795" spans="1:4" ht="9" customHeight="1">
      <c r="A2795" s="535">
        <v>2003738</v>
      </c>
      <c r="B2795" s="534" t="s">
        <v>19421</v>
      </c>
      <c r="C2795" s="535" t="s">
        <v>263</v>
      </c>
      <c r="D2795" s="533">
        <v>5348.61</v>
      </c>
    </row>
    <row r="2796" spans="1:4" ht="9" customHeight="1">
      <c r="A2796" s="535">
        <v>2003737</v>
      </c>
      <c r="B2796" s="534" t="s">
        <v>19422</v>
      </c>
      <c r="C2796" s="535" t="s">
        <v>263</v>
      </c>
      <c r="D2796" s="533">
        <v>4930</v>
      </c>
    </row>
    <row r="2797" spans="1:4" ht="9" customHeight="1">
      <c r="A2797" s="535">
        <v>2003740</v>
      </c>
      <c r="B2797" s="534" t="s">
        <v>19423</v>
      </c>
      <c r="C2797" s="535" t="s">
        <v>263</v>
      </c>
      <c r="D2797" s="533">
        <v>5305.43</v>
      </c>
    </row>
    <row r="2798" spans="1:4" ht="9" customHeight="1">
      <c r="A2798" s="535">
        <v>2003739</v>
      </c>
      <c r="B2798" s="534" t="s">
        <v>19424</v>
      </c>
      <c r="C2798" s="535" t="s">
        <v>263</v>
      </c>
      <c r="D2798" s="533">
        <v>4900.72</v>
      </c>
    </row>
    <row r="2799" spans="1:4" ht="9" customHeight="1">
      <c r="A2799" s="535">
        <v>2003742</v>
      </c>
      <c r="B2799" s="534" t="s">
        <v>19425</v>
      </c>
      <c r="C2799" s="535" t="s">
        <v>263</v>
      </c>
      <c r="D2799" s="533">
        <v>5444.57</v>
      </c>
    </row>
    <row r="2800" spans="1:4" ht="9" customHeight="1">
      <c r="A2800" s="535">
        <v>2003741</v>
      </c>
      <c r="B2800" s="534" t="s">
        <v>19426</v>
      </c>
      <c r="C2800" s="535" t="s">
        <v>263</v>
      </c>
      <c r="D2800" s="533">
        <v>4995.0600000000004</v>
      </c>
    </row>
    <row r="2801" spans="1:4" ht="9" customHeight="1">
      <c r="A2801" s="535">
        <v>2003744</v>
      </c>
      <c r="B2801" s="534" t="s">
        <v>19427</v>
      </c>
      <c r="C2801" s="535" t="s">
        <v>263</v>
      </c>
      <c r="D2801" s="533">
        <v>6494</v>
      </c>
    </row>
    <row r="2802" spans="1:4" ht="9" customHeight="1">
      <c r="A2802" s="535">
        <v>2003743</v>
      </c>
      <c r="B2802" s="534" t="s">
        <v>19428</v>
      </c>
      <c r="C2802" s="535" t="s">
        <v>263</v>
      </c>
      <c r="D2802" s="533">
        <v>5974.98</v>
      </c>
    </row>
    <row r="2803" spans="1:4" ht="9" customHeight="1">
      <c r="A2803" s="535">
        <v>2003746</v>
      </c>
      <c r="B2803" s="534" t="s">
        <v>19429</v>
      </c>
      <c r="C2803" s="535" t="s">
        <v>263</v>
      </c>
      <c r="D2803" s="533">
        <v>6446.02</v>
      </c>
    </row>
    <row r="2804" spans="1:4" ht="9" customHeight="1">
      <c r="A2804" s="535">
        <v>2003745</v>
      </c>
      <c r="B2804" s="534" t="s">
        <v>19430</v>
      </c>
      <c r="C2804" s="535" t="s">
        <v>263</v>
      </c>
      <c r="D2804" s="533">
        <v>5942.45</v>
      </c>
    </row>
    <row r="2805" spans="1:4" ht="9" customHeight="1">
      <c r="A2805" s="535">
        <v>2003748</v>
      </c>
      <c r="B2805" s="534" t="s">
        <v>19431</v>
      </c>
      <c r="C2805" s="535" t="s">
        <v>263</v>
      </c>
      <c r="D2805" s="533">
        <v>6402.84</v>
      </c>
    </row>
    <row r="2806" spans="1:4" ht="9" customHeight="1">
      <c r="A2806" s="535">
        <v>2003747</v>
      </c>
      <c r="B2806" s="534" t="s">
        <v>19432</v>
      </c>
      <c r="C2806" s="535" t="s">
        <v>263</v>
      </c>
      <c r="D2806" s="533">
        <v>5913.17</v>
      </c>
    </row>
    <row r="2807" spans="1:4" ht="9" customHeight="1">
      <c r="A2807" s="535">
        <v>2003750</v>
      </c>
      <c r="B2807" s="534" t="s">
        <v>19433</v>
      </c>
      <c r="C2807" s="535" t="s">
        <v>263</v>
      </c>
      <c r="D2807" s="533">
        <v>6350.07</v>
      </c>
    </row>
    <row r="2808" spans="1:4" ht="9" customHeight="1">
      <c r="A2808" s="535">
        <v>2003749</v>
      </c>
      <c r="B2808" s="534" t="s">
        <v>19434</v>
      </c>
      <c r="C2808" s="535" t="s">
        <v>263</v>
      </c>
      <c r="D2808" s="533">
        <v>5877.39</v>
      </c>
    </row>
    <row r="2809" spans="1:4" ht="9" customHeight="1">
      <c r="A2809" s="535">
        <v>2003752</v>
      </c>
      <c r="B2809" s="534" t="s">
        <v>19435</v>
      </c>
      <c r="C2809" s="535" t="s">
        <v>263</v>
      </c>
      <c r="D2809" s="533">
        <v>7889.98</v>
      </c>
    </row>
    <row r="2810" spans="1:4" ht="9" customHeight="1">
      <c r="A2810" s="535">
        <v>2003751</v>
      </c>
      <c r="B2810" s="534" t="s">
        <v>19436</v>
      </c>
      <c r="C2810" s="535" t="s">
        <v>263</v>
      </c>
      <c r="D2810" s="533">
        <v>7286</v>
      </c>
    </row>
    <row r="2811" spans="1:4" ht="9" customHeight="1">
      <c r="A2811" s="535">
        <v>2003754</v>
      </c>
      <c r="B2811" s="534" t="s">
        <v>19437</v>
      </c>
      <c r="C2811" s="535" t="s">
        <v>263</v>
      </c>
      <c r="D2811" s="533">
        <v>7842</v>
      </c>
    </row>
    <row r="2812" spans="1:4" ht="9" customHeight="1">
      <c r="A2812" s="535">
        <v>2003753</v>
      </c>
      <c r="B2812" s="534" t="s">
        <v>19438</v>
      </c>
      <c r="C2812" s="535" t="s">
        <v>263</v>
      </c>
      <c r="D2812" s="533">
        <v>7253.47</v>
      </c>
    </row>
    <row r="2813" spans="1:4" ht="9" customHeight="1">
      <c r="A2813" s="535">
        <v>2003756</v>
      </c>
      <c r="B2813" s="534" t="s">
        <v>19439</v>
      </c>
      <c r="C2813" s="535" t="s">
        <v>263</v>
      </c>
      <c r="D2813" s="533">
        <v>7798.82</v>
      </c>
    </row>
    <row r="2814" spans="1:4" ht="9" customHeight="1">
      <c r="A2814" s="535">
        <v>2003755</v>
      </c>
      <c r="B2814" s="534" t="s">
        <v>19440</v>
      </c>
      <c r="C2814" s="535" t="s">
        <v>263</v>
      </c>
      <c r="D2814" s="533">
        <v>7224.2</v>
      </c>
    </row>
    <row r="2815" spans="1:4" ht="9" customHeight="1">
      <c r="A2815" s="535">
        <v>2003758</v>
      </c>
      <c r="B2815" s="534" t="s">
        <v>19441</v>
      </c>
      <c r="C2815" s="535" t="s">
        <v>263</v>
      </c>
      <c r="D2815" s="533">
        <v>7746.05</v>
      </c>
    </row>
    <row r="2816" spans="1:4" ht="9" customHeight="1">
      <c r="A2816" s="535">
        <v>2003757</v>
      </c>
      <c r="B2816" s="534" t="s">
        <v>19442</v>
      </c>
      <c r="C2816" s="535" t="s">
        <v>263</v>
      </c>
      <c r="D2816" s="533">
        <v>7188.41</v>
      </c>
    </row>
    <row r="2817" spans="1:4" ht="9" customHeight="1">
      <c r="A2817" s="535">
        <v>2003760</v>
      </c>
      <c r="B2817" s="534" t="s">
        <v>19443</v>
      </c>
      <c r="C2817" s="535" t="s">
        <v>263</v>
      </c>
      <c r="D2817" s="533">
        <v>7991.6</v>
      </c>
    </row>
    <row r="2818" spans="1:4" ht="9" customHeight="1">
      <c r="A2818" s="535">
        <v>2003759</v>
      </c>
      <c r="B2818" s="534" t="s">
        <v>19444</v>
      </c>
      <c r="C2818" s="535" t="s">
        <v>263</v>
      </c>
      <c r="D2818" s="533">
        <v>7642.5</v>
      </c>
    </row>
    <row r="2819" spans="1:4" ht="9" customHeight="1">
      <c r="A2819" s="535">
        <v>2003762</v>
      </c>
      <c r="B2819" s="534" t="s">
        <v>19445</v>
      </c>
      <c r="C2819" s="535" t="s">
        <v>263</v>
      </c>
      <c r="D2819" s="533">
        <v>8999.14</v>
      </c>
    </row>
    <row r="2820" spans="1:4" ht="9" customHeight="1">
      <c r="A2820" s="535">
        <v>2003761</v>
      </c>
      <c r="B2820" s="534" t="s">
        <v>19446</v>
      </c>
      <c r="C2820" s="535" t="s">
        <v>263</v>
      </c>
      <c r="D2820" s="533">
        <v>8325.65</v>
      </c>
    </row>
    <row r="2821" spans="1:4" ht="9" customHeight="1">
      <c r="A2821" s="535">
        <v>2003764</v>
      </c>
      <c r="B2821" s="534" t="s">
        <v>19447</v>
      </c>
      <c r="C2821" s="535" t="s">
        <v>263</v>
      </c>
      <c r="D2821" s="533">
        <v>8955.9599999999991</v>
      </c>
    </row>
    <row r="2822" spans="1:4" ht="9" customHeight="1">
      <c r="A2822" s="535">
        <v>2003763</v>
      </c>
      <c r="B2822" s="534" t="s">
        <v>19448</v>
      </c>
      <c r="C2822" s="535" t="s">
        <v>263</v>
      </c>
      <c r="D2822" s="533">
        <v>8296.3700000000008</v>
      </c>
    </row>
    <row r="2823" spans="1:4" ht="9" customHeight="1">
      <c r="A2823" s="535">
        <v>2003766</v>
      </c>
      <c r="B2823" s="534" t="s">
        <v>19449</v>
      </c>
      <c r="C2823" s="535" t="s">
        <v>263</v>
      </c>
      <c r="D2823" s="533">
        <v>8903.18</v>
      </c>
    </row>
    <row r="2824" spans="1:4" ht="9" customHeight="1">
      <c r="A2824" s="535">
        <v>2003765</v>
      </c>
      <c r="B2824" s="534" t="s">
        <v>19450</v>
      </c>
      <c r="C2824" s="535" t="s">
        <v>263</v>
      </c>
      <c r="D2824" s="533">
        <v>8260.58</v>
      </c>
    </row>
    <row r="2825" spans="1:4" ht="9" customHeight="1">
      <c r="A2825" s="535">
        <v>2003642</v>
      </c>
      <c r="B2825" s="534" t="s">
        <v>19451</v>
      </c>
      <c r="C2825" s="535" t="s">
        <v>263</v>
      </c>
      <c r="D2825" s="533">
        <v>1703.18</v>
      </c>
    </row>
    <row r="2826" spans="1:4" ht="9" customHeight="1">
      <c r="A2826" s="535">
        <v>2003641</v>
      </c>
      <c r="B2826" s="534" t="s">
        <v>19452</v>
      </c>
      <c r="C2826" s="535" t="s">
        <v>263</v>
      </c>
      <c r="D2826" s="533">
        <v>1485.38</v>
      </c>
    </row>
    <row r="2827" spans="1:4" ht="9" customHeight="1">
      <c r="A2827" s="535">
        <v>2003644</v>
      </c>
      <c r="B2827" s="534" t="s">
        <v>19453</v>
      </c>
      <c r="C2827" s="535" t="s">
        <v>263</v>
      </c>
      <c r="D2827" s="533">
        <v>1674.4</v>
      </c>
    </row>
    <row r="2828" spans="1:4" ht="9" customHeight="1">
      <c r="A2828" s="535">
        <v>2003643</v>
      </c>
      <c r="B2828" s="534" t="s">
        <v>19454</v>
      </c>
      <c r="C2828" s="535" t="s">
        <v>263</v>
      </c>
      <c r="D2828" s="533">
        <v>1465.86</v>
      </c>
    </row>
    <row r="2829" spans="1:4" ht="9" customHeight="1">
      <c r="A2829" s="535">
        <v>2003646</v>
      </c>
      <c r="B2829" s="534" t="s">
        <v>19455</v>
      </c>
      <c r="C2829" s="535" t="s">
        <v>263</v>
      </c>
      <c r="D2829" s="533">
        <v>2290.9</v>
      </c>
    </row>
    <row r="2830" spans="1:4" ht="9" customHeight="1">
      <c r="A2830" s="535">
        <v>2003645</v>
      </c>
      <c r="B2830" s="534" t="s">
        <v>19456</v>
      </c>
      <c r="C2830" s="535" t="s">
        <v>263</v>
      </c>
      <c r="D2830" s="533">
        <v>1991.23</v>
      </c>
    </row>
    <row r="2831" spans="1:4" ht="9" customHeight="1">
      <c r="A2831" s="535">
        <v>2003648</v>
      </c>
      <c r="B2831" s="534" t="s">
        <v>19457</v>
      </c>
      <c r="C2831" s="535" t="s">
        <v>263</v>
      </c>
      <c r="D2831" s="533">
        <v>2953.51</v>
      </c>
    </row>
    <row r="2832" spans="1:4" ht="9" customHeight="1">
      <c r="A2832" s="535">
        <v>2003647</v>
      </c>
      <c r="B2832" s="534" t="s">
        <v>19458</v>
      </c>
      <c r="C2832" s="535" t="s">
        <v>263</v>
      </c>
      <c r="D2832" s="533">
        <v>2576.6</v>
      </c>
    </row>
    <row r="2833" spans="1:4" ht="9" customHeight="1">
      <c r="A2833" s="535">
        <v>2003650</v>
      </c>
      <c r="B2833" s="534" t="s">
        <v>19459</v>
      </c>
      <c r="C2833" s="535" t="s">
        <v>263</v>
      </c>
      <c r="D2833" s="533">
        <v>3516.68</v>
      </c>
    </row>
    <row r="2834" spans="1:4" ht="9" customHeight="1">
      <c r="A2834" s="535">
        <v>2003649</v>
      </c>
      <c r="B2834" s="534" t="s">
        <v>19460</v>
      </c>
      <c r="C2834" s="535" t="s">
        <v>263</v>
      </c>
      <c r="D2834" s="533">
        <v>3081.08</v>
      </c>
    </row>
    <row r="2835" spans="1:4" ht="9" customHeight="1">
      <c r="A2835" s="535">
        <v>2003652</v>
      </c>
      <c r="B2835" s="534" t="s">
        <v>19461</v>
      </c>
      <c r="C2835" s="535" t="s">
        <v>263</v>
      </c>
      <c r="D2835" s="533">
        <v>4517.34</v>
      </c>
    </row>
    <row r="2836" spans="1:4" ht="9" customHeight="1">
      <c r="A2836" s="535">
        <v>2003651</v>
      </c>
      <c r="B2836" s="534" t="s">
        <v>19462</v>
      </c>
      <c r="C2836" s="535" t="s">
        <v>263</v>
      </c>
      <c r="D2836" s="533">
        <v>3990.6</v>
      </c>
    </row>
    <row r="2837" spans="1:4" ht="9" customHeight="1">
      <c r="A2837" s="535">
        <v>2003654</v>
      </c>
      <c r="B2837" s="534" t="s">
        <v>19463</v>
      </c>
      <c r="C2837" s="535" t="s">
        <v>263</v>
      </c>
      <c r="D2837" s="533">
        <v>2036.25</v>
      </c>
    </row>
    <row r="2838" spans="1:4" ht="9" customHeight="1">
      <c r="A2838" s="535">
        <v>2003653</v>
      </c>
      <c r="B2838" s="534" t="s">
        <v>19464</v>
      </c>
      <c r="C2838" s="535" t="s">
        <v>263</v>
      </c>
      <c r="D2838" s="533">
        <v>1776.74</v>
      </c>
    </row>
    <row r="2839" spans="1:4" ht="9" customHeight="1">
      <c r="A2839" s="535">
        <v>2003656</v>
      </c>
      <c r="B2839" s="534" t="s">
        <v>19465</v>
      </c>
      <c r="C2839" s="535" t="s">
        <v>263</v>
      </c>
      <c r="D2839" s="533">
        <v>2002.67</v>
      </c>
    </row>
    <row r="2840" spans="1:4" ht="9" customHeight="1">
      <c r="A2840" s="535">
        <v>2003655</v>
      </c>
      <c r="B2840" s="534" t="s">
        <v>19466</v>
      </c>
      <c r="C2840" s="535" t="s">
        <v>263</v>
      </c>
      <c r="D2840" s="533">
        <v>1753.97</v>
      </c>
    </row>
    <row r="2841" spans="1:4" ht="9" customHeight="1">
      <c r="A2841" s="535">
        <v>2003658</v>
      </c>
      <c r="B2841" s="534" t="s">
        <v>19467</v>
      </c>
      <c r="C2841" s="535" t="s">
        <v>263</v>
      </c>
      <c r="D2841" s="533">
        <v>2673.11</v>
      </c>
    </row>
    <row r="2842" spans="1:4" ht="9" customHeight="1">
      <c r="A2842" s="535">
        <v>2003657</v>
      </c>
      <c r="B2842" s="534" t="s">
        <v>19468</v>
      </c>
      <c r="C2842" s="535" t="s">
        <v>263</v>
      </c>
      <c r="D2842" s="533">
        <v>2322.46</v>
      </c>
    </row>
    <row r="2843" spans="1:4" ht="9" customHeight="1">
      <c r="A2843" s="535">
        <v>2003660</v>
      </c>
      <c r="B2843" s="534" t="s">
        <v>19469</v>
      </c>
      <c r="C2843" s="535" t="s">
        <v>263</v>
      </c>
      <c r="D2843" s="533">
        <v>3361.59</v>
      </c>
    </row>
    <row r="2844" spans="1:4" ht="9" customHeight="1">
      <c r="A2844" s="535">
        <v>2003659</v>
      </c>
      <c r="B2844" s="534" t="s">
        <v>19470</v>
      </c>
      <c r="C2844" s="535" t="s">
        <v>263</v>
      </c>
      <c r="D2844" s="533">
        <v>2930.62</v>
      </c>
    </row>
    <row r="2845" spans="1:4" ht="9" customHeight="1">
      <c r="A2845" s="535">
        <v>2003662</v>
      </c>
      <c r="B2845" s="534" t="s">
        <v>19471</v>
      </c>
      <c r="C2845" s="535" t="s">
        <v>263</v>
      </c>
      <c r="D2845" s="533">
        <v>3955.44</v>
      </c>
    </row>
    <row r="2846" spans="1:4" ht="9" customHeight="1">
      <c r="A2846" s="535">
        <v>2003661</v>
      </c>
      <c r="B2846" s="534" t="s">
        <v>19472</v>
      </c>
      <c r="C2846" s="535" t="s">
        <v>263</v>
      </c>
      <c r="D2846" s="533">
        <v>3461.14</v>
      </c>
    </row>
    <row r="2847" spans="1:4" ht="9" customHeight="1">
      <c r="A2847" s="535">
        <v>2003664</v>
      </c>
      <c r="B2847" s="534" t="s">
        <v>19473</v>
      </c>
      <c r="C2847" s="535" t="s">
        <v>263</v>
      </c>
      <c r="D2847" s="533">
        <v>4886.6400000000003</v>
      </c>
    </row>
    <row r="2848" spans="1:4" ht="9" customHeight="1">
      <c r="A2848" s="535">
        <v>2003663</v>
      </c>
      <c r="B2848" s="534" t="s">
        <v>19474</v>
      </c>
      <c r="C2848" s="535" t="s">
        <v>263</v>
      </c>
      <c r="D2848" s="533">
        <v>4296.57</v>
      </c>
    </row>
    <row r="2849" spans="1:4" ht="9" customHeight="1">
      <c r="A2849" s="535">
        <v>2003666</v>
      </c>
      <c r="B2849" s="534" t="s">
        <v>19475</v>
      </c>
      <c r="C2849" s="535" t="s">
        <v>263</v>
      </c>
      <c r="D2849" s="533">
        <v>2374.11</v>
      </c>
    </row>
    <row r="2850" spans="1:4" ht="9" customHeight="1">
      <c r="A2850" s="535">
        <v>2003665</v>
      </c>
      <c r="B2850" s="534" t="s">
        <v>19476</v>
      </c>
      <c r="C2850" s="535" t="s">
        <v>263</v>
      </c>
      <c r="D2850" s="533">
        <v>2071.35</v>
      </c>
    </row>
    <row r="2851" spans="1:4" ht="9" customHeight="1">
      <c r="A2851" s="535">
        <v>2003668</v>
      </c>
      <c r="B2851" s="534" t="s">
        <v>19477</v>
      </c>
      <c r="C2851" s="535" t="s">
        <v>263</v>
      </c>
      <c r="D2851" s="533">
        <v>2345.33</v>
      </c>
    </row>
    <row r="2852" spans="1:4" ht="9" customHeight="1">
      <c r="A2852" s="535">
        <v>2003667</v>
      </c>
      <c r="B2852" s="534" t="s">
        <v>19478</v>
      </c>
      <c r="C2852" s="535" t="s">
        <v>263</v>
      </c>
      <c r="D2852" s="533">
        <v>2051.83</v>
      </c>
    </row>
    <row r="2853" spans="1:4" ht="9" customHeight="1">
      <c r="A2853" s="535">
        <v>2003670</v>
      </c>
      <c r="B2853" s="534" t="s">
        <v>19479</v>
      </c>
      <c r="C2853" s="535" t="s">
        <v>263</v>
      </c>
      <c r="D2853" s="533">
        <v>3069.71</v>
      </c>
    </row>
    <row r="2854" spans="1:4" ht="9" customHeight="1">
      <c r="A2854" s="535">
        <v>2003669</v>
      </c>
      <c r="B2854" s="534" t="s">
        <v>19480</v>
      </c>
      <c r="C2854" s="535" t="s">
        <v>263</v>
      </c>
      <c r="D2854" s="533">
        <v>2663.45</v>
      </c>
    </row>
    <row r="2855" spans="1:4" ht="9" customHeight="1">
      <c r="A2855" s="535">
        <v>2003672</v>
      </c>
      <c r="B2855" s="534" t="s">
        <v>19481</v>
      </c>
      <c r="C2855" s="535" t="s">
        <v>263</v>
      </c>
      <c r="D2855" s="533">
        <v>3793.66</v>
      </c>
    </row>
    <row r="2856" spans="1:4" ht="9" customHeight="1">
      <c r="A2856" s="535">
        <v>2003671</v>
      </c>
      <c r="B2856" s="534" t="s">
        <v>19482</v>
      </c>
      <c r="C2856" s="535" t="s">
        <v>263</v>
      </c>
      <c r="D2856" s="533">
        <v>3300.9</v>
      </c>
    </row>
    <row r="2857" spans="1:4" ht="9" customHeight="1">
      <c r="A2857" s="535">
        <v>2003674</v>
      </c>
      <c r="B2857" s="534" t="s">
        <v>19483</v>
      </c>
      <c r="C2857" s="535" t="s">
        <v>263</v>
      </c>
      <c r="D2857" s="533">
        <v>4413.3900000000003</v>
      </c>
    </row>
    <row r="2858" spans="1:4" ht="9" customHeight="1">
      <c r="A2858" s="535">
        <v>2003673</v>
      </c>
      <c r="B2858" s="534" t="s">
        <v>19484</v>
      </c>
      <c r="C2858" s="535" t="s">
        <v>263</v>
      </c>
      <c r="D2858" s="533">
        <v>3854.21</v>
      </c>
    </row>
    <row r="2859" spans="1:4" ht="9" customHeight="1">
      <c r="A2859" s="535">
        <v>2003676</v>
      </c>
      <c r="B2859" s="534" t="s">
        <v>19485</v>
      </c>
      <c r="C2859" s="535" t="s">
        <v>263</v>
      </c>
      <c r="D2859" s="533">
        <v>5393</v>
      </c>
    </row>
    <row r="2860" spans="1:4" ht="9" customHeight="1">
      <c r="A2860" s="535">
        <v>2003675</v>
      </c>
      <c r="B2860" s="534" t="s">
        <v>19486</v>
      </c>
      <c r="C2860" s="535" t="s">
        <v>263</v>
      </c>
      <c r="D2860" s="533">
        <v>4730.33</v>
      </c>
    </row>
    <row r="2861" spans="1:4" ht="9" customHeight="1">
      <c r="A2861" s="535">
        <v>2003854</v>
      </c>
      <c r="B2861" s="534" t="s">
        <v>19487</v>
      </c>
      <c r="C2861" s="535" t="s">
        <v>206</v>
      </c>
      <c r="D2861" s="533">
        <v>141.86000000000001</v>
      </c>
    </row>
    <row r="2862" spans="1:4" ht="9" customHeight="1">
      <c r="A2862" s="535">
        <v>2003855</v>
      </c>
      <c r="B2862" s="534" t="s">
        <v>19488</v>
      </c>
      <c r="C2862" s="535" t="s">
        <v>206</v>
      </c>
      <c r="D2862" s="533">
        <v>19.16</v>
      </c>
    </row>
    <row r="2863" spans="1:4" ht="9" customHeight="1">
      <c r="A2863" s="535">
        <v>2003856</v>
      </c>
      <c r="B2863" s="534" t="s">
        <v>416</v>
      </c>
      <c r="C2863" s="535" t="s">
        <v>206</v>
      </c>
      <c r="D2863" s="533">
        <v>172.16</v>
      </c>
    </row>
    <row r="2864" spans="1:4" ht="9" customHeight="1">
      <c r="A2864" s="535">
        <v>2003857</v>
      </c>
      <c r="B2864" s="534" t="s">
        <v>19489</v>
      </c>
      <c r="C2864" s="535" t="s">
        <v>206</v>
      </c>
      <c r="D2864" s="533">
        <v>72.72</v>
      </c>
    </row>
    <row r="2865" spans="1:4" ht="18" customHeight="1">
      <c r="A2865" s="535">
        <v>2019782</v>
      </c>
      <c r="B2865" s="534" t="s">
        <v>19490</v>
      </c>
      <c r="C2865" s="535" t="s">
        <v>16785</v>
      </c>
      <c r="D2865" s="533">
        <v>1176.5899999999999</v>
      </c>
    </row>
    <row r="2866" spans="1:4" ht="18" customHeight="1">
      <c r="A2866" s="535">
        <v>2019783</v>
      </c>
      <c r="B2866" s="534" t="s">
        <v>19491</v>
      </c>
      <c r="C2866" s="535" t="s">
        <v>16785</v>
      </c>
      <c r="D2866" s="533">
        <v>1837.04</v>
      </c>
    </row>
    <row r="2867" spans="1:4" ht="18" customHeight="1">
      <c r="A2867" s="535">
        <v>2019784</v>
      </c>
      <c r="B2867" s="534" t="s">
        <v>19492</v>
      </c>
      <c r="C2867" s="535" t="s">
        <v>16785</v>
      </c>
      <c r="D2867" s="533">
        <v>2367.84</v>
      </c>
    </row>
    <row r="2868" spans="1:4" ht="18" customHeight="1">
      <c r="A2868" s="535">
        <v>2019785</v>
      </c>
      <c r="B2868" s="534" t="s">
        <v>19493</v>
      </c>
      <c r="C2868" s="535" t="s">
        <v>16785</v>
      </c>
      <c r="D2868" s="533">
        <v>3147.66</v>
      </c>
    </row>
    <row r="2869" spans="1:4" ht="18" customHeight="1">
      <c r="A2869" s="535">
        <v>2019776</v>
      </c>
      <c r="B2869" s="534" t="s">
        <v>19494</v>
      </c>
      <c r="C2869" s="535" t="s">
        <v>16785</v>
      </c>
      <c r="D2869" s="533">
        <v>532.70000000000005</v>
      </c>
    </row>
    <row r="2870" spans="1:4" ht="18" customHeight="1">
      <c r="A2870" s="535">
        <v>2019777</v>
      </c>
      <c r="B2870" s="534" t="s">
        <v>19495</v>
      </c>
      <c r="C2870" s="535" t="s">
        <v>16785</v>
      </c>
      <c r="D2870" s="533">
        <v>1370.95</v>
      </c>
    </row>
    <row r="2871" spans="1:4" ht="18" customHeight="1">
      <c r="A2871" s="535">
        <v>2019778</v>
      </c>
      <c r="B2871" s="534" t="s">
        <v>19496</v>
      </c>
      <c r="C2871" s="535" t="s">
        <v>16785</v>
      </c>
      <c r="D2871" s="533">
        <v>2300</v>
      </c>
    </row>
    <row r="2872" spans="1:4" ht="18" customHeight="1">
      <c r="A2872" s="535">
        <v>2019779</v>
      </c>
      <c r="B2872" s="534" t="s">
        <v>19497</v>
      </c>
      <c r="C2872" s="535" t="s">
        <v>16785</v>
      </c>
      <c r="D2872" s="533">
        <v>814.64</v>
      </c>
    </row>
    <row r="2873" spans="1:4" ht="18" customHeight="1">
      <c r="A2873" s="535">
        <v>2019780</v>
      </c>
      <c r="B2873" s="534" t="s">
        <v>19498</v>
      </c>
      <c r="C2873" s="535" t="s">
        <v>16785</v>
      </c>
      <c r="D2873" s="533">
        <v>993.63</v>
      </c>
    </row>
    <row r="2874" spans="1:4" ht="18" customHeight="1">
      <c r="A2874" s="535">
        <v>2019781</v>
      </c>
      <c r="B2874" s="534" t="s">
        <v>19499</v>
      </c>
      <c r="C2874" s="535" t="s">
        <v>16785</v>
      </c>
      <c r="D2874" s="533">
        <v>1249.96</v>
      </c>
    </row>
    <row r="2875" spans="1:4" ht="18" customHeight="1">
      <c r="A2875" s="535">
        <v>2019773</v>
      </c>
      <c r="B2875" s="534" t="s">
        <v>19500</v>
      </c>
      <c r="C2875" s="535" t="s">
        <v>16785</v>
      </c>
      <c r="D2875" s="533">
        <v>357.81</v>
      </c>
    </row>
    <row r="2876" spans="1:4" ht="18" customHeight="1">
      <c r="A2876" s="535">
        <v>2019774</v>
      </c>
      <c r="B2876" s="534" t="s">
        <v>19501</v>
      </c>
      <c r="C2876" s="535" t="s">
        <v>16785</v>
      </c>
      <c r="D2876" s="533">
        <v>383.03</v>
      </c>
    </row>
    <row r="2877" spans="1:4" ht="18" customHeight="1">
      <c r="A2877" s="535">
        <v>2019775</v>
      </c>
      <c r="B2877" s="534" t="s">
        <v>19502</v>
      </c>
      <c r="C2877" s="535" t="s">
        <v>16785</v>
      </c>
      <c r="D2877" s="533">
        <v>331.9</v>
      </c>
    </row>
    <row r="2878" spans="1:4" ht="18" customHeight="1">
      <c r="A2878" s="535">
        <v>2019755</v>
      </c>
      <c r="B2878" s="534" t="s">
        <v>19503</v>
      </c>
      <c r="C2878" s="535" t="s">
        <v>16785</v>
      </c>
      <c r="D2878" s="533">
        <v>421.11</v>
      </c>
    </row>
    <row r="2879" spans="1:4" ht="18" customHeight="1">
      <c r="A2879" s="535">
        <v>2019764</v>
      </c>
      <c r="B2879" s="534" t="s">
        <v>19504</v>
      </c>
      <c r="C2879" s="535" t="s">
        <v>16785</v>
      </c>
      <c r="D2879" s="533">
        <v>446.58</v>
      </c>
    </row>
    <row r="2880" spans="1:4" ht="18" customHeight="1">
      <c r="A2880" s="535">
        <v>2019756</v>
      </c>
      <c r="B2880" s="534" t="s">
        <v>19505</v>
      </c>
      <c r="C2880" s="535" t="s">
        <v>16785</v>
      </c>
      <c r="D2880" s="533">
        <v>750.59</v>
      </c>
    </row>
    <row r="2881" spans="1:4" ht="18" customHeight="1">
      <c r="A2881" s="535">
        <v>2019765</v>
      </c>
      <c r="B2881" s="534" t="s">
        <v>19506</v>
      </c>
      <c r="C2881" s="535" t="s">
        <v>16785</v>
      </c>
      <c r="D2881" s="533">
        <v>776.05</v>
      </c>
    </row>
    <row r="2882" spans="1:4" ht="18" customHeight="1">
      <c r="A2882" s="535">
        <v>2019757</v>
      </c>
      <c r="B2882" s="534" t="s">
        <v>19507</v>
      </c>
      <c r="C2882" s="535" t="s">
        <v>16785</v>
      </c>
      <c r="D2882" s="533">
        <v>793.7</v>
      </c>
    </row>
    <row r="2883" spans="1:4" ht="18" customHeight="1">
      <c r="A2883" s="535">
        <v>2019766</v>
      </c>
      <c r="B2883" s="534" t="s">
        <v>19508</v>
      </c>
      <c r="C2883" s="535" t="s">
        <v>16785</v>
      </c>
      <c r="D2883" s="533">
        <v>855.92</v>
      </c>
    </row>
    <row r="2884" spans="1:4" ht="18" customHeight="1">
      <c r="A2884" s="535">
        <v>2019758</v>
      </c>
      <c r="B2884" s="534" t="s">
        <v>19509</v>
      </c>
      <c r="C2884" s="535" t="s">
        <v>16785</v>
      </c>
      <c r="D2884" s="533">
        <v>833.47</v>
      </c>
    </row>
    <row r="2885" spans="1:4" ht="18" customHeight="1">
      <c r="A2885" s="535">
        <v>2019767</v>
      </c>
      <c r="B2885" s="534" t="s">
        <v>19510</v>
      </c>
      <c r="C2885" s="535" t="s">
        <v>16785</v>
      </c>
      <c r="D2885" s="533">
        <v>896.18</v>
      </c>
    </row>
    <row r="2886" spans="1:4" ht="18" customHeight="1">
      <c r="A2886" s="535">
        <v>2019759</v>
      </c>
      <c r="B2886" s="534" t="s">
        <v>19511</v>
      </c>
      <c r="C2886" s="535" t="s">
        <v>16785</v>
      </c>
      <c r="D2886" s="533">
        <v>934.16</v>
      </c>
    </row>
    <row r="2887" spans="1:4" ht="18" customHeight="1">
      <c r="A2887" s="535">
        <v>2019768</v>
      </c>
      <c r="B2887" s="534" t="s">
        <v>19512</v>
      </c>
      <c r="C2887" s="535" t="s">
        <v>16785</v>
      </c>
      <c r="D2887" s="533">
        <v>1006.85</v>
      </c>
    </row>
    <row r="2888" spans="1:4" ht="18" customHeight="1">
      <c r="A2888" s="535">
        <v>2019760</v>
      </c>
      <c r="B2888" s="534" t="s">
        <v>19513</v>
      </c>
      <c r="C2888" s="535" t="s">
        <v>16785</v>
      </c>
      <c r="D2888" s="533">
        <v>1148.22</v>
      </c>
    </row>
    <row r="2889" spans="1:4" ht="18" customHeight="1">
      <c r="A2889" s="535">
        <v>2019769</v>
      </c>
      <c r="B2889" s="534" t="s">
        <v>19514</v>
      </c>
      <c r="C2889" s="535" t="s">
        <v>16785</v>
      </c>
      <c r="D2889" s="533">
        <v>1230.8900000000001</v>
      </c>
    </row>
    <row r="2890" spans="1:4" ht="18" customHeight="1">
      <c r="A2890" s="535">
        <v>2019761</v>
      </c>
      <c r="B2890" s="534" t="s">
        <v>19515</v>
      </c>
      <c r="C2890" s="535" t="s">
        <v>16785</v>
      </c>
      <c r="D2890" s="533">
        <v>1164.07</v>
      </c>
    </row>
    <row r="2891" spans="1:4" ht="18" customHeight="1">
      <c r="A2891" s="535">
        <v>2019770</v>
      </c>
      <c r="B2891" s="534" t="s">
        <v>19516</v>
      </c>
      <c r="C2891" s="535" t="s">
        <v>16785</v>
      </c>
      <c r="D2891" s="533">
        <v>1231.78</v>
      </c>
    </row>
    <row r="2892" spans="1:4" ht="18" customHeight="1">
      <c r="A2892" s="535">
        <v>2019762</v>
      </c>
      <c r="B2892" s="534" t="s">
        <v>19517</v>
      </c>
      <c r="C2892" s="535" t="s">
        <v>16785</v>
      </c>
      <c r="D2892" s="533">
        <v>1302.82</v>
      </c>
    </row>
    <row r="2893" spans="1:4" ht="18" customHeight="1">
      <c r="A2893" s="535">
        <v>2019771</v>
      </c>
      <c r="B2893" s="534" t="s">
        <v>19518</v>
      </c>
      <c r="C2893" s="535" t="s">
        <v>16785</v>
      </c>
      <c r="D2893" s="533">
        <v>1390.48</v>
      </c>
    </row>
    <row r="2894" spans="1:4" ht="18" customHeight="1">
      <c r="A2894" s="535">
        <v>2019763</v>
      </c>
      <c r="B2894" s="534" t="s">
        <v>19519</v>
      </c>
      <c r="C2894" s="535" t="s">
        <v>16785</v>
      </c>
      <c r="D2894" s="533">
        <v>4407.78</v>
      </c>
    </row>
    <row r="2895" spans="1:4" ht="18" customHeight="1">
      <c r="A2895" s="535">
        <v>2019772</v>
      </c>
      <c r="B2895" s="534" t="s">
        <v>19520</v>
      </c>
      <c r="C2895" s="535" t="s">
        <v>16785</v>
      </c>
      <c r="D2895" s="533">
        <v>4493.95</v>
      </c>
    </row>
    <row r="2896" spans="1:4" ht="9" customHeight="1">
      <c r="A2896" s="535">
        <v>2003811</v>
      </c>
      <c r="B2896" s="534" t="s">
        <v>19521</v>
      </c>
      <c r="C2896" s="535" t="s">
        <v>16785</v>
      </c>
      <c r="D2896" s="533">
        <v>144.6</v>
      </c>
    </row>
    <row r="2897" spans="1:4" ht="9" customHeight="1">
      <c r="A2897" s="535">
        <v>2003812</v>
      </c>
      <c r="B2897" s="534" t="s">
        <v>19522</v>
      </c>
      <c r="C2897" s="535" t="s">
        <v>16785</v>
      </c>
      <c r="D2897" s="533">
        <v>171.29</v>
      </c>
    </row>
    <row r="2898" spans="1:4" ht="9" customHeight="1">
      <c r="A2898" s="535">
        <v>2003813</v>
      </c>
      <c r="B2898" s="534" t="s">
        <v>19523</v>
      </c>
      <c r="C2898" s="535" t="s">
        <v>16785</v>
      </c>
      <c r="D2898" s="533">
        <v>204.24</v>
      </c>
    </row>
    <row r="2899" spans="1:4" ht="9" customHeight="1">
      <c r="A2899" s="535">
        <v>2003814</v>
      </c>
      <c r="B2899" s="534" t="s">
        <v>19524</v>
      </c>
      <c r="C2899" s="535" t="s">
        <v>16785</v>
      </c>
      <c r="D2899" s="533">
        <v>233.02</v>
      </c>
    </row>
    <row r="2900" spans="1:4" ht="9" customHeight="1">
      <c r="A2900" s="535">
        <v>2003815</v>
      </c>
      <c r="B2900" s="534" t="s">
        <v>19525</v>
      </c>
      <c r="C2900" s="535" t="s">
        <v>16785</v>
      </c>
      <c r="D2900" s="533">
        <v>261.8</v>
      </c>
    </row>
    <row r="2901" spans="1:4" ht="9" customHeight="1">
      <c r="A2901" s="535">
        <v>2003816</v>
      </c>
      <c r="B2901" s="534" t="s">
        <v>19526</v>
      </c>
      <c r="C2901" s="535" t="s">
        <v>16785</v>
      </c>
      <c r="D2901" s="533">
        <v>323.52999999999997</v>
      </c>
    </row>
    <row r="2902" spans="1:4" ht="9" customHeight="1">
      <c r="A2902" s="535">
        <v>2003817</v>
      </c>
      <c r="B2902" s="534" t="s">
        <v>19527</v>
      </c>
      <c r="C2902" s="535" t="s">
        <v>16785</v>
      </c>
      <c r="D2902" s="533">
        <v>379.01</v>
      </c>
    </row>
    <row r="2903" spans="1:4" ht="9" customHeight="1">
      <c r="A2903" s="535">
        <v>2003799</v>
      </c>
      <c r="B2903" s="534" t="s">
        <v>19528</v>
      </c>
      <c r="C2903" s="535" t="s">
        <v>16785</v>
      </c>
      <c r="D2903" s="533">
        <v>71.180000000000007</v>
      </c>
    </row>
    <row r="2904" spans="1:4" ht="9" customHeight="1">
      <c r="A2904" s="535">
        <v>2003798</v>
      </c>
      <c r="B2904" s="534" t="s">
        <v>19529</v>
      </c>
      <c r="C2904" s="535" t="s">
        <v>16785</v>
      </c>
      <c r="D2904" s="533">
        <v>61.07</v>
      </c>
    </row>
    <row r="2905" spans="1:4" ht="9" customHeight="1">
      <c r="A2905" s="535">
        <v>2003801</v>
      </c>
      <c r="B2905" s="534" t="s">
        <v>19530</v>
      </c>
      <c r="C2905" s="535" t="s">
        <v>16785</v>
      </c>
      <c r="D2905" s="533">
        <v>89.58</v>
      </c>
    </row>
    <row r="2906" spans="1:4" ht="9" customHeight="1">
      <c r="A2906" s="535">
        <v>2003800</v>
      </c>
      <c r="B2906" s="534" t="s">
        <v>19531</v>
      </c>
      <c r="C2906" s="535" t="s">
        <v>16785</v>
      </c>
      <c r="D2906" s="533">
        <v>75.400000000000006</v>
      </c>
    </row>
    <row r="2907" spans="1:4" ht="9" customHeight="1">
      <c r="A2907" s="535">
        <v>2003714</v>
      </c>
      <c r="B2907" s="534" t="s">
        <v>19532</v>
      </c>
      <c r="C2907" s="535" t="s">
        <v>263</v>
      </c>
      <c r="D2907" s="533">
        <v>1602.85</v>
      </c>
    </row>
    <row r="2908" spans="1:4" ht="9" customHeight="1">
      <c r="A2908" s="535">
        <v>2003713</v>
      </c>
      <c r="B2908" s="534" t="s">
        <v>19533</v>
      </c>
      <c r="C2908" s="535" t="s">
        <v>263</v>
      </c>
      <c r="D2908" s="533">
        <v>1556.55</v>
      </c>
    </row>
    <row r="2909" spans="1:4" ht="9" customHeight="1">
      <c r="A2909" s="535">
        <v>2003716</v>
      </c>
      <c r="B2909" s="534" t="s">
        <v>19534</v>
      </c>
      <c r="C2909" s="535" t="s">
        <v>263</v>
      </c>
      <c r="D2909" s="533">
        <v>1903.22</v>
      </c>
    </row>
    <row r="2910" spans="1:4" ht="9" customHeight="1">
      <c r="A2910" s="535">
        <v>2003715</v>
      </c>
      <c r="B2910" s="534" t="s">
        <v>19535</v>
      </c>
      <c r="C2910" s="535" t="s">
        <v>263</v>
      </c>
      <c r="D2910" s="533">
        <v>1849.15</v>
      </c>
    </row>
    <row r="2911" spans="1:4" ht="9" customHeight="1">
      <c r="A2911" s="535">
        <v>2003718</v>
      </c>
      <c r="B2911" s="534" t="s">
        <v>19536</v>
      </c>
      <c r="C2911" s="535" t="s">
        <v>263</v>
      </c>
      <c r="D2911" s="533">
        <v>2196.96</v>
      </c>
    </row>
    <row r="2912" spans="1:4" ht="9" customHeight="1">
      <c r="A2912" s="535">
        <v>2003717</v>
      </c>
      <c r="B2912" s="534" t="s">
        <v>19537</v>
      </c>
      <c r="C2912" s="535" t="s">
        <v>263</v>
      </c>
      <c r="D2912" s="533">
        <v>2136.5500000000002</v>
      </c>
    </row>
    <row r="2913" spans="1:4" ht="9" customHeight="1">
      <c r="A2913" s="535">
        <v>2003720</v>
      </c>
      <c r="B2913" s="534" t="s">
        <v>19538</v>
      </c>
      <c r="C2913" s="535" t="s">
        <v>263</v>
      </c>
      <c r="D2913" s="533">
        <v>2497.29</v>
      </c>
    </row>
    <row r="2914" spans="1:4" ht="9" customHeight="1">
      <c r="A2914" s="535">
        <v>2003719</v>
      </c>
      <c r="B2914" s="534" t="s">
        <v>19539</v>
      </c>
      <c r="C2914" s="535" t="s">
        <v>263</v>
      </c>
      <c r="D2914" s="533">
        <v>2429.11</v>
      </c>
    </row>
    <row r="2915" spans="1:4" ht="9" customHeight="1">
      <c r="A2915" s="535">
        <v>2003722</v>
      </c>
      <c r="B2915" s="534" t="s">
        <v>19540</v>
      </c>
      <c r="C2915" s="535" t="s">
        <v>263</v>
      </c>
      <c r="D2915" s="533">
        <v>2791.03</v>
      </c>
    </row>
    <row r="2916" spans="1:4" ht="9" customHeight="1">
      <c r="A2916" s="535">
        <v>2003721</v>
      </c>
      <c r="B2916" s="534" t="s">
        <v>19541</v>
      </c>
      <c r="C2916" s="535" t="s">
        <v>263</v>
      </c>
      <c r="D2916" s="533">
        <v>2716.51</v>
      </c>
    </row>
    <row r="2917" spans="1:4" ht="9" customHeight="1">
      <c r="A2917" s="535">
        <v>2003724</v>
      </c>
      <c r="B2917" s="534" t="s">
        <v>19542</v>
      </c>
      <c r="C2917" s="535" t="s">
        <v>263</v>
      </c>
      <c r="D2917" s="533">
        <v>3091.4</v>
      </c>
    </row>
    <row r="2918" spans="1:4" ht="9" customHeight="1">
      <c r="A2918" s="535">
        <v>2003723</v>
      </c>
      <c r="B2918" s="534" t="s">
        <v>19543</v>
      </c>
      <c r="C2918" s="535" t="s">
        <v>263</v>
      </c>
      <c r="D2918" s="533">
        <v>3009.1</v>
      </c>
    </row>
    <row r="2919" spans="1:4" ht="9" customHeight="1">
      <c r="A2919" s="535">
        <v>2003726</v>
      </c>
      <c r="B2919" s="534" t="s">
        <v>19544</v>
      </c>
      <c r="C2919" s="535" t="s">
        <v>263</v>
      </c>
      <c r="D2919" s="533">
        <v>3385.14</v>
      </c>
    </row>
    <row r="2920" spans="1:4" ht="9" customHeight="1">
      <c r="A2920" s="535">
        <v>2003725</v>
      </c>
      <c r="B2920" s="534" t="s">
        <v>19545</v>
      </c>
      <c r="C2920" s="535" t="s">
        <v>263</v>
      </c>
      <c r="D2920" s="533">
        <v>3296.5</v>
      </c>
    </row>
    <row r="2921" spans="1:4" ht="9" customHeight="1">
      <c r="A2921" s="535">
        <v>2003859</v>
      </c>
      <c r="B2921" s="534" t="s">
        <v>19546</v>
      </c>
      <c r="C2921" s="535" t="s">
        <v>206</v>
      </c>
      <c r="D2921" s="533">
        <v>68.12</v>
      </c>
    </row>
    <row r="2922" spans="1:4" ht="9" customHeight="1">
      <c r="A2922" s="535">
        <v>2003861</v>
      </c>
      <c r="B2922" s="534" t="s">
        <v>19547</v>
      </c>
      <c r="C2922" s="535" t="s">
        <v>16785</v>
      </c>
      <c r="D2922" s="533">
        <v>32.96</v>
      </c>
    </row>
    <row r="2923" spans="1:4" ht="9" customHeight="1">
      <c r="A2923" s="535">
        <v>2003862</v>
      </c>
      <c r="B2923" s="534" t="s">
        <v>19548</v>
      </c>
      <c r="C2923" s="535" t="s">
        <v>16785</v>
      </c>
      <c r="D2923" s="533">
        <v>29.46</v>
      </c>
    </row>
    <row r="2924" spans="1:4" ht="9" customHeight="1">
      <c r="A2924" s="535">
        <v>2003411</v>
      </c>
      <c r="B2924" s="534" t="s">
        <v>25061</v>
      </c>
      <c r="C2924" s="535" t="s">
        <v>16785</v>
      </c>
      <c r="D2924" s="533">
        <v>804.97</v>
      </c>
    </row>
    <row r="2925" spans="1:4" ht="9" customHeight="1">
      <c r="A2925" s="535">
        <v>2003410</v>
      </c>
      <c r="B2925" s="534" t="s">
        <v>25062</v>
      </c>
      <c r="C2925" s="535" t="s">
        <v>16785</v>
      </c>
      <c r="D2925" s="533">
        <v>739.93</v>
      </c>
    </row>
    <row r="2926" spans="1:4" ht="9" customHeight="1">
      <c r="A2926" s="535">
        <v>2003415</v>
      </c>
      <c r="B2926" s="534" t="s">
        <v>25063</v>
      </c>
      <c r="C2926" s="535" t="s">
        <v>16785</v>
      </c>
      <c r="D2926" s="533">
        <v>885.89</v>
      </c>
    </row>
    <row r="2927" spans="1:4" ht="9" customHeight="1">
      <c r="A2927" s="535">
        <v>2003414</v>
      </c>
      <c r="B2927" s="534" t="s">
        <v>25064</v>
      </c>
      <c r="C2927" s="535" t="s">
        <v>16785</v>
      </c>
      <c r="D2927" s="533">
        <v>813.86</v>
      </c>
    </row>
    <row r="2928" spans="1:4" ht="9" customHeight="1">
      <c r="A2928" s="535">
        <v>2003419</v>
      </c>
      <c r="B2928" s="534" t="s">
        <v>25065</v>
      </c>
      <c r="C2928" s="535" t="s">
        <v>16785</v>
      </c>
      <c r="D2928" s="533">
        <v>1076</v>
      </c>
    </row>
    <row r="2929" spans="1:4" ht="9" customHeight="1">
      <c r="A2929" s="535">
        <v>2003418</v>
      </c>
      <c r="B2929" s="534" t="s">
        <v>25066</v>
      </c>
      <c r="C2929" s="535" t="s">
        <v>16785</v>
      </c>
      <c r="D2929" s="533">
        <v>985.54</v>
      </c>
    </row>
    <row r="2930" spans="1:4" ht="9" customHeight="1">
      <c r="A2930" s="535">
        <v>2003423</v>
      </c>
      <c r="B2930" s="534" t="s">
        <v>25067</v>
      </c>
      <c r="C2930" s="535" t="s">
        <v>16785</v>
      </c>
      <c r="D2930" s="533">
        <v>1236.28</v>
      </c>
    </row>
    <row r="2931" spans="1:4" ht="9" customHeight="1">
      <c r="A2931" s="535">
        <v>2003422</v>
      </c>
      <c r="B2931" s="534" t="s">
        <v>25068</v>
      </c>
      <c r="C2931" s="535" t="s">
        <v>16785</v>
      </c>
      <c r="D2931" s="533">
        <v>1132.93</v>
      </c>
    </row>
    <row r="2932" spans="1:4" ht="9" customHeight="1">
      <c r="A2932" s="535">
        <v>2003427</v>
      </c>
      <c r="B2932" s="534" t="s">
        <v>25069</v>
      </c>
      <c r="C2932" s="535" t="s">
        <v>16785</v>
      </c>
      <c r="D2932" s="533">
        <v>1476.14</v>
      </c>
    </row>
    <row r="2933" spans="1:4" ht="9" customHeight="1">
      <c r="A2933" s="535">
        <v>2003426</v>
      </c>
      <c r="B2933" s="534" t="s">
        <v>25070</v>
      </c>
      <c r="C2933" s="535" t="s">
        <v>16785</v>
      </c>
      <c r="D2933" s="533">
        <v>1352.85</v>
      </c>
    </row>
    <row r="2934" spans="1:4" ht="9" customHeight="1">
      <c r="A2934" s="535">
        <v>2003431</v>
      </c>
      <c r="B2934" s="534" t="s">
        <v>25071</v>
      </c>
      <c r="C2934" s="535" t="s">
        <v>16785</v>
      </c>
      <c r="D2934" s="533">
        <v>1628.88</v>
      </c>
    </row>
    <row r="2935" spans="1:4" ht="9" customHeight="1">
      <c r="A2935" s="535">
        <v>2003430</v>
      </c>
      <c r="B2935" s="534" t="s">
        <v>25072</v>
      </c>
      <c r="C2935" s="535" t="s">
        <v>16785</v>
      </c>
      <c r="D2935" s="533">
        <v>1483.19</v>
      </c>
    </row>
    <row r="2936" spans="1:4" ht="9" customHeight="1">
      <c r="A2936" s="535">
        <v>2003435</v>
      </c>
      <c r="B2936" s="534" t="s">
        <v>25073</v>
      </c>
      <c r="C2936" s="535" t="s">
        <v>16785</v>
      </c>
      <c r="D2936" s="533">
        <v>1890.31</v>
      </c>
    </row>
    <row r="2937" spans="1:4" ht="9" customHeight="1">
      <c r="A2937" s="535">
        <v>2003434</v>
      </c>
      <c r="B2937" s="534" t="s">
        <v>25074</v>
      </c>
      <c r="C2937" s="535" t="s">
        <v>16785</v>
      </c>
      <c r="D2937" s="533">
        <v>1722.49</v>
      </c>
    </row>
    <row r="2938" spans="1:4" ht="9" customHeight="1">
      <c r="A2938" s="535">
        <v>2003439</v>
      </c>
      <c r="B2938" s="534" t="s">
        <v>25075</v>
      </c>
      <c r="C2938" s="535" t="s">
        <v>16785</v>
      </c>
      <c r="D2938" s="533">
        <v>2219.15</v>
      </c>
    </row>
    <row r="2939" spans="1:4" ht="9" customHeight="1">
      <c r="A2939" s="535">
        <v>2003438</v>
      </c>
      <c r="B2939" s="534" t="s">
        <v>25076</v>
      </c>
      <c r="C2939" s="535" t="s">
        <v>16785</v>
      </c>
      <c r="D2939" s="533">
        <v>2023.7</v>
      </c>
    </row>
    <row r="2940" spans="1:4" ht="9" customHeight="1">
      <c r="A2940" s="535">
        <v>2003167</v>
      </c>
      <c r="B2940" s="534" t="s">
        <v>25077</v>
      </c>
      <c r="C2940" s="535" t="s">
        <v>16785</v>
      </c>
      <c r="D2940" s="533">
        <v>2167.89</v>
      </c>
    </row>
    <row r="2941" spans="1:4" ht="9" customHeight="1">
      <c r="A2941" s="535">
        <v>2003168</v>
      </c>
      <c r="B2941" s="534" t="s">
        <v>25078</v>
      </c>
      <c r="C2941" s="535" t="s">
        <v>16785</v>
      </c>
      <c r="D2941" s="533">
        <v>1966.97</v>
      </c>
    </row>
    <row r="2942" spans="1:4" ht="9" customHeight="1">
      <c r="A2942" s="535">
        <v>2003407</v>
      </c>
      <c r="B2942" s="534" t="s">
        <v>25079</v>
      </c>
      <c r="C2942" s="535" t="s">
        <v>16785</v>
      </c>
      <c r="D2942" s="533">
        <v>688.2</v>
      </c>
    </row>
    <row r="2943" spans="1:4" ht="9" customHeight="1">
      <c r="A2943" s="535">
        <v>2003406</v>
      </c>
      <c r="B2943" s="534" t="s">
        <v>25080</v>
      </c>
      <c r="C2943" s="535" t="s">
        <v>16785</v>
      </c>
      <c r="D2943" s="533">
        <v>637.88</v>
      </c>
    </row>
    <row r="2944" spans="1:4" ht="9" customHeight="1">
      <c r="A2944" s="535">
        <v>2003169</v>
      </c>
      <c r="B2944" s="534" t="s">
        <v>25081</v>
      </c>
      <c r="C2944" s="535" t="s">
        <v>16785</v>
      </c>
      <c r="D2944" s="533">
        <v>2816.32</v>
      </c>
    </row>
    <row r="2945" spans="1:4" ht="9" customHeight="1">
      <c r="A2945" s="535">
        <v>2003170</v>
      </c>
      <c r="B2945" s="534" t="s">
        <v>25082</v>
      </c>
      <c r="C2945" s="535" t="s">
        <v>16785</v>
      </c>
      <c r="D2945" s="533">
        <v>2559.02</v>
      </c>
    </row>
    <row r="2946" spans="1:4" ht="9" customHeight="1">
      <c r="A2946" s="535">
        <v>2003389</v>
      </c>
      <c r="B2946" s="534" t="s">
        <v>25083</v>
      </c>
      <c r="C2946" s="535" t="s">
        <v>16785</v>
      </c>
      <c r="D2946" s="533">
        <v>253.39</v>
      </c>
    </row>
    <row r="2947" spans="1:4" ht="9" customHeight="1">
      <c r="A2947" s="535">
        <v>2003388</v>
      </c>
      <c r="B2947" s="534" t="s">
        <v>25084</v>
      </c>
      <c r="C2947" s="535" t="s">
        <v>16785</v>
      </c>
      <c r="D2947" s="533">
        <v>231.87</v>
      </c>
    </row>
    <row r="2948" spans="1:4" ht="9" customHeight="1">
      <c r="A2948" s="535">
        <v>2003393</v>
      </c>
      <c r="B2948" s="534" t="s">
        <v>25085</v>
      </c>
      <c r="C2948" s="535" t="s">
        <v>16785</v>
      </c>
      <c r="D2948" s="533">
        <v>372.25</v>
      </c>
    </row>
    <row r="2949" spans="1:4" ht="9" customHeight="1">
      <c r="A2949" s="535">
        <v>2003392</v>
      </c>
      <c r="B2949" s="534" t="s">
        <v>25086</v>
      </c>
      <c r="C2949" s="535" t="s">
        <v>16785</v>
      </c>
      <c r="D2949" s="533">
        <v>342.88</v>
      </c>
    </row>
    <row r="2950" spans="1:4" ht="9" customHeight="1">
      <c r="A2950" s="535">
        <v>2003173</v>
      </c>
      <c r="B2950" s="534" t="s">
        <v>25087</v>
      </c>
      <c r="C2950" s="535" t="s">
        <v>16785</v>
      </c>
      <c r="D2950" s="533">
        <v>897.94</v>
      </c>
    </row>
    <row r="2951" spans="1:4" ht="9" customHeight="1">
      <c r="A2951" s="535">
        <v>2003174</v>
      </c>
      <c r="B2951" s="534" t="s">
        <v>25088</v>
      </c>
      <c r="C2951" s="535" t="s">
        <v>16785</v>
      </c>
      <c r="D2951" s="533">
        <v>830.93</v>
      </c>
    </row>
    <row r="2952" spans="1:4" ht="9" customHeight="1">
      <c r="A2952" s="535">
        <v>2003171</v>
      </c>
      <c r="B2952" s="534" t="s">
        <v>25089</v>
      </c>
      <c r="C2952" s="535" t="s">
        <v>16785</v>
      </c>
      <c r="D2952" s="533">
        <v>618.73</v>
      </c>
    </row>
    <row r="2953" spans="1:4" ht="9" customHeight="1">
      <c r="A2953" s="535">
        <v>2003172</v>
      </c>
      <c r="B2953" s="534" t="s">
        <v>25090</v>
      </c>
      <c r="C2953" s="535" t="s">
        <v>16785</v>
      </c>
      <c r="D2953" s="533">
        <v>576.77</v>
      </c>
    </row>
    <row r="2954" spans="1:4" ht="9" customHeight="1">
      <c r="A2954" s="535">
        <v>2003399</v>
      </c>
      <c r="B2954" s="534" t="s">
        <v>25091</v>
      </c>
      <c r="C2954" s="535" t="s">
        <v>16785</v>
      </c>
      <c r="D2954" s="533">
        <v>627.33000000000004</v>
      </c>
    </row>
    <row r="2955" spans="1:4" ht="9" customHeight="1">
      <c r="A2955" s="535">
        <v>2003398</v>
      </c>
      <c r="B2955" s="534" t="s">
        <v>25092</v>
      </c>
      <c r="C2955" s="535" t="s">
        <v>16785</v>
      </c>
      <c r="D2955" s="533">
        <v>581.76</v>
      </c>
    </row>
    <row r="2956" spans="1:4" ht="9" customHeight="1">
      <c r="A2956" s="535">
        <v>2003403</v>
      </c>
      <c r="B2956" s="534" t="s">
        <v>25093</v>
      </c>
      <c r="C2956" s="535" t="s">
        <v>16785</v>
      </c>
      <c r="D2956" s="533">
        <v>767.39</v>
      </c>
    </row>
    <row r="2957" spans="1:4" ht="9" customHeight="1">
      <c r="A2957" s="535">
        <v>2003402</v>
      </c>
      <c r="B2957" s="534" t="s">
        <v>25094</v>
      </c>
      <c r="C2957" s="535" t="s">
        <v>16785</v>
      </c>
      <c r="D2957" s="533">
        <v>711.08</v>
      </c>
    </row>
    <row r="2958" spans="1:4" ht="9" customHeight="1">
      <c r="A2958" s="535">
        <v>2003452</v>
      </c>
      <c r="B2958" s="534" t="s">
        <v>25095</v>
      </c>
      <c r="C2958" s="535" t="s">
        <v>263</v>
      </c>
      <c r="D2958" s="533">
        <v>826.11</v>
      </c>
    </row>
    <row r="2959" spans="1:4" ht="9" customHeight="1">
      <c r="A2959" s="535">
        <v>2003453</v>
      </c>
      <c r="B2959" s="534" t="s">
        <v>25096</v>
      </c>
      <c r="C2959" s="535" t="s">
        <v>263</v>
      </c>
      <c r="D2959" s="533">
        <v>1016.63</v>
      </c>
    </row>
    <row r="2960" spans="1:4" ht="9" customHeight="1">
      <c r="A2960" s="535">
        <v>2003454</v>
      </c>
      <c r="B2960" s="534" t="s">
        <v>25097</v>
      </c>
      <c r="C2960" s="535" t="s">
        <v>263</v>
      </c>
      <c r="D2960" s="533">
        <v>1161.2</v>
      </c>
    </row>
    <row r="2961" spans="1:4" ht="9" customHeight="1">
      <c r="A2961" s="535">
        <v>2003455</v>
      </c>
      <c r="B2961" s="534" t="s">
        <v>25098</v>
      </c>
      <c r="C2961" s="535" t="s">
        <v>263</v>
      </c>
      <c r="D2961" s="533">
        <v>1452.77</v>
      </c>
    </row>
    <row r="2962" spans="1:4" ht="9" customHeight="1">
      <c r="A2962" s="535">
        <v>2003456</v>
      </c>
      <c r="B2962" s="534" t="s">
        <v>25099</v>
      </c>
      <c r="C2962" s="535" t="s">
        <v>263</v>
      </c>
      <c r="D2962" s="533">
        <v>1537.91</v>
      </c>
    </row>
    <row r="2963" spans="1:4" ht="9" customHeight="1">
      <c r="A2963" s="535">
        <v>2003457</v>
      </c>
      <c r="B2963" s="534" t="s">
        <v>25100</v>
      </c>
      <c r="C2963" s="535" t="s">
        <v>263</v>
      </c>
      <c r="D2963" s="533">
        <v>1948.34</v>
      </c>
    </row>
    <row r="2964" spans="1:4" ht="9" customHeight="1">
      <c r="A2964" s="535">
        <v>2003462</v>
      </c>
      <c r="B2964" s="534" t="s">
        <v>25101</v>
      </c>
      <c r="C2964" s="535" t="s">
        <v>263</v>
      </c>
      <c r="D2964" s="533">
        <v>1974.14</v>
      </c>
    </row>
    <row r="2965" spans="1:4" ht="9" customHeight="1">
      <c r="A2965" s="535">
        <v>2003463</v>
      </c>
      <c r="B2965" s="534" t="s">
        <v>25102</v>
      </c>
      <c r="C2965" s="535" t="s">
        <v>263</v>
      </c>
      <c r="D2965" s="533">
        <v>2532.7600000000002</v>
      </c>
    </row>
    <row r="2966" spans="1:4" ht="9" customHeight="1">
      <c r="A2966" s="535">
        <v>2003468</v>
      </c>
      <c r="B2966" s="534" t="s">
        <v>25103</v>
      </c>
      <c r="C2966" s="535" t="s">
        <v>263</v>
      </c>
      <c r="D2966" s="533">
        <v>2440.29</v>
      </c>
    </row>
    <row r="2967" spans="1:4" ht="9" customHeight="1">
      <c r="A2967" s="535">
        <v>2003469</v>
      </c>
      <c r="B2967" s="534" t="s">
        <v>25104</v>
      </c>
      <c r="C2967" s="535" t="s">
        <v>263</v>
      </c>
      <c r="D2967" s="533">
        <v>3157.18</v>
      </c>
    </row>
    <row r="2968" spans="1:4" ht="9" customHeight="1">
      <c r="A2968" s="535">
        <v>2003458</v>
      </c>
      <c r="B2968" s="534" t="s">
        <v>25105</v>
      </c>
      <c r="C2968" s="535" t="s">
        <v>263</v>
      </c>
      <c r="D2968" s="533">
        <v>1953.73</v>
      </c>
    </row>
    <row r="2969" spans="1:4" ht="9" customHeight="1">
      <c r="A2969" s="535">
        <v>2003459</v>
      </c>
      <c r="B2969" s="534" t="s">
        <v>25106</v>
      </c>
      <c r="C2969" s="535" t="s">
        <v>263</v>
      </c>
      <c r="D2969" s="533">
        <v>2499.42</v>
      </c>
    </row>
    <row r="2970" spans="1:4" ht="9" customHeight="1">
      <c r="A2970" s="535">
        <v>2003464</v>
      </c>
      <c r="B2970" s="534" t="s">
        <v>25107</v>
      </c>
      <c r="C2970" s="535" t="s">
        <v>263</v>
      </c>
      <c r="D2970" s="533">
        <v>2545.48</v>
      </c>
    </row>
    <row r="2971" spans="1:4" ht="9" customHeight="1">
      <c r="A2971" s="535">
        <v>2003465</v>
      </c>
      <c r="B2971" s="534" t="s">
        <v>25108</v>
      </c>
      <c r="C2971" s="535" t="s">
        <v>263</v>
      </c>
      <c r="D2971" s="533">
        <v>3297.24</v>
      </c>
    </row>
    <row r="2972" spans="1:4" ht="9" customHeight="1">
      <c r="A2972" s="535">
        <v>2003470</v>
      </c>
      <c r="B2972" s="534" t="s">
        <v>25109</v>
      </c>
      <c r="C2972" s="535" t="s">
        <v>263</v>
      </c>
      <c r="D2972" s="533">
        <v>3139.21</v>
      </c>
    </row>
    <row r="2973" spans="1:4" ht="9" customHeight="1">
      <c r="A2973" s="535">
        <v>2003471</v>
      </c>
      <c r="B2973" s="534" t="s">
        <v>25110</v>
      </c>
      <c r="C2973" s="535" t="s">
        <v>263</v>
      </c>
      <c r="D2973" s="533">
        <v>4097.82</v>
      </c>
    </row>
    <row r="2974" spans="1:4" ht="9" customHeight="1">
      <c r="A2974" s="535">
        <v>2003460</v>
      </c>
      <c r="B2974" s="534" t="s">
        <v>25111</v>
      </c>
      <c r="C2974" s="535" t="s">
        <v>263</v>
      </c>
      <c r="D2974" s="533">
        <v>2937.91</v>
      </c>
    </row>
    <row r="2975" spans="1:4" ht="9" customHeight="1">
      <c r="A2975" s="535">
        <v>2003461</v>
      </c>
      <c r="B2975" s="534" t="s">
        <v>25112</v>
      </c>
      <c r="C2975" s="535" t="s">
        <v>263</v>
      </c>
      <c r="D2975" s="533">
        <v>3819.78</v>
      </c>
    </row>
    <row r="2976" spans="1:4" ht="9" customHeight="1">
      <c r="A2976" s="535">
        <v>2003466</v>
      </c>
      <c r="B2976" s="534" t="s">
        <v>25113</v>
      </c>
      <c r="C2976" s="535" t="s">
        <v>263</v>
      </c>
      <c r="D2976" s="533">
        <v>3758.3</v>
      </c>
    </row>
    <row r="2977" spans="1:4" ht="9" customHeight="1">
      <c r="A2977" s="535">
        <v>2003467</v>
      </c>
      <c r="B2977" s="534" t="s">
        <v>25114</v>
      </c>
      <c r="C2977" s="535" t="s">
        <v>263</v>
      </c>
      <c r="D2977" s="533">
        <v>4933.32</v>
      </c>
    </row>
    <row r="2978" spans="1:4" ht="9" customHeight="1">
      <c r="A2978" s="535">
        <v>2003472</v>
      </c>
      <c r="B2978" s="534" t="s">
        <v>25115</v>
      </c>
      <c r="C2978" s="535" t="s">
        <v>263</v>
      </c>
      <c r="D2978" s="533">
        <v>4641</v>
      </c>
    </row>
    <row r="2979" spans="1:4" ht="9" customHeight="1">
      <c r="A2979" s="535">
        <v>2003473</v>
      </c>
      <c r="B2979" s="534" t="s">
        <v>25116</v>
      </c>
      <c r="C2979" s="535" t="s">
        <v>263</v>
      </c>
      <c r="D2979" s="533">
        <v>6132.1</v>
      </c>
    </row>
    <row r="2980" spans="1:4" ht="9" customHeight="1">
      <c r="A2980" s="535">
        <v>2003176</v>
      </c>
      <c r="B2980" s="534" t="s">
        <v>25117</v>
      </c>
      <c r="C2980" s="535" t="s">
        <v>263</v>
      </c>
      <c r="D2980" s="533">
        <v>602.46</v>
      </c>
    </row>
    <row r="2981" spans="1:4" ht="9" customHeight="1">
      <c r="A2981" s="535">
        <v>2003175</v>
      </c>
      <c r="B2981" s="534" t="s">
        <v>25118</v>
      </c>
      <c r="C2981" s="535" t="s">
        <v>263</v>
      </c>
      <c r="D2981" s="533">
        <v>718.37</v>
      </c>
    </row>
    <row r="2982" spans="1:4" ht="9" customHeight="1">
      <c r="A2982" s="535">
        <v>2003201</v>
      </c>
      <c r="B2982" s="534" t="s">
        <v>25119</v>
      </c>
      <c r="C2982" s="535" t="s">
        <v>263</v>
      </c>
      <c r="D2982" s="533">
        <v>683.77</v>
      </c>
    </row>
    <row r="2983" spans="1:4" ht="9" customHeight="1">
      <c r="A2983" s="535">
        <v>2003202</v>
      </c>
      <c r="B2983" s="534" t="s">
        <v>25120</v>
      </c>
      <c r="C2983" s="535" t="s">
        <v>263</v>
      </c>
      <c r="D2983" s="533">
        <v>609.98</v>
      </c>
    </row>
    <row r="2984" spans="1:4" ht="9" customHeight="1">
      <c r="A2984" s="535">
        <v>2003178</v>
      </c>
      <c r="B2984" s="534" t="s">
        <v>25121</v>
      </c>
      <c r="C2984" s="535" t="s">
        <v>263</v>
      </c>
      <c r="D2984" s="533">
        <v>379.91</v>
      </c>
    </row>
    <row r="2985" spans="1:4" ht="9" customHeight="1">
      <c r="A2985" s="535">
        <v>2003177</v>
      </c>
      <c r="B2985" s="534" t="s">
        <v>25122</v>
      </c>
      <c r="C2985" s="535" t="s">
        <v>263</v>
      </c>
      <c r="D2985" s="533">
        <v>442.23</v>
      </c>
    </row>
    <row r="2986" spans="1:4" ht="9" customHeight="1">
      <c r="A2986" s="535">
        <v>2003203</v>
      </c>
      <c r="B2986" s="534" t="s">
        <v>25123</v>
      </c>
      <c r="C2986" s="535" t="s">
        <v>263</v>
      </c>
      <c r="D2986" s="533">
        <v>490.43</v>
      </c>
    </row>
    <row r="2987" spans="1:4" ht="9" customHeight="1">
      <c r="A2987" s="535">
        <v>2003204</v>
      </c>
      <c r="B2987" s="534" t="s">
        <v>25124</v>
      </c>
      <c r="C2987" s="535" t="s">
        <v>263</v>
      </c>
      <c r="D2987" s="533">
        <v>438.36</v>
      </c>
    </row>
    <row r="2988" spans="1:4" ht="9" customHeight="1">
      <c r="A2988" s="535">
        <v>2003180</v>
      </c>
      <c r="B2988" s="534" t="s">
        <v>25125</v>
      </c>
      <c r="C2988" s="535" t="s">
        <v>263</v>
      </c>
      <c r="D2988" s="533">
        <v>601.25</v>
      </c>
    </row>
    <row r="2989" spans="1:4" ht="9" customHeight="1">
      <c r="A2989" s="535">
        <v>2003179</v>
      </c>
      <c r="B2989" s="534" t="s">
        <v>25126</v>
      </c>
      <c r="C2989" s="535" t="s">
        <v>263</v>
      </c>
      <c r="D2989" s="533">
        <v>716.67</v>
      </c>
    </row>
    <row r="2990" spans="1:4" ht="9" customHeight="1">
      <c r="A2990" s="535">
        <v>2003205</v>
      </c>
      <c r="B2990" s="534" t="s">
        <v>25127</v>
      </c>
      <c r="C2990" s="535" t="s">
        <v>263</v>
      </c>
      <c r="D2990" s="533">
        <v>1612.11</v>
      </c>
    </row>
    <row r="2991" spans="1:4" ht="9" customHeight="1">
      <c r="A2991" s="535">
        <v>2003206</v>
      </c>
      <c r="B2991" s="534" t="s">
        <v>25128</v>
      </c>
      <c r="C2991" s="535" t="s">
        <v>263</v>
      </c>
      <c r="D2991" s="533">
        <v>1480.01</v>
      </c>
    </row>
    <row r="2992" spans="1:4" ht="9" customHeight="1">
      <c r="A2992" s="535">
        <v>2003182</v>
      </c>
      <c r="B2992" s="534" t="s">
        <v>25129</v>
      </c>
      <c r="C2992" s="535" t="s">
        <v>263</v>
      </c>
      <c r="D2992" s="533">
        <v>746.25</v>
      </c>
    </row>
    <row r="2993" spans="1:4" ht="9" customHeight="1">
      <c r="A2993" s="535">
        <v>2003181</v>
      </c>
      <c r="B2993" s="534" t="s">
        <v>25130</v>
      </c>
      <c r="C2993" s="535" t="s">
        <v>263</v>
      </c>
      <c r="D2993" s="533">
        <v>905.76</v>
      </c>
    </row>
    <row r="2994" spans="1:4" ht="9" customHeight="1">
      <c r="A2994" s="535">
        <v>2003207</v>
      </c>
      <c r="B2994" s="534" t="s">
        <v>25131</v>
      </c>
      <c r="C2994" s="535" t="s">
        <v>263</v>
      </c>
      <c r="D2994" s="533">
        <v>1846.63</v>
      </c>
    </row>
    <row r="2995" spans="1:4" ht="9" customHeight="1">
      <c r="A2995" s="535">
        <v>2003208</v>
      </c>
      <c r="B2995" s="534" t="s">
        <v>25132</v>
      </c>
      <c r="C2995" s="535" t="s">
        <v>263</v>
      </c>
      <c r="D2995" s="533">
        <v>1692.98</v>
      </c>
    </row>
    <row r="2996" spans="1:4" ht="9" customHeight="1">
      <c r="A2996" s="535">
        <v>2003184</v>
      </c>
      <c r="B2996" s="534" t="s">
        <v>25133</v>
      </c>
      <c r="C2996" s="535" t="s">
        <v>263</v>
      </c>
      <c r="D2996" s="533">
        <v>971.32</v>
      </c>
    </row>
    <row r="2997" spans="1:4" ht="9" customHeight="1">
      <c r="A2997" s="535">
        <v>2003183</v>
      </c>
      <c r="B2997" s="534" t="s">
        <v>25134</v>
      </c>
      <c r="C2997" s="535" t="s">
        <v>263</v>
      </c>
      <c r="D2997" s="533">
        <v>1192.58</v>
      </c>
    </row>
    <row r="2998" spans="1:4" ht="9" customHeight="1">
      <c r="A2998" s="535">
        <v>2003209</v>
      </c>
      <c r="B2998" s="534" t="s">
        <v>25135</v>
      </c>
      <c r="C2998" s="535" t="s">
        <v>263</v>
      </c>
      <c r="D2998" s="533">
        <v>2856.95</v>
      </c>
    </row>
    <row r="2999" spans="1:4" ht="9" customHeight="1">
      <c r="A2999" s="535">
        <v>2003210</v>
      </c>
      <c r="B2999" s="534" t="s">
        <v>25136</v>
      </c>
      <c r="C2999" s="535" t="s">
        <v>263</v>
      </c>
      <c r="D2999" s="533">
        <v>2610.37</v>
      </c>
    </row>
    <row r="3000" spans="1:4" ht="9" customHeight="1">
      <c r="A3000" s="535">
        <v>2003186</v>
      </c>
      <c r="B3000" s="534" t="s">
        <v>25137</v>
      </c>
      <c r="C3000" s="535" t="s">
        <v>263</v>
      </c>
      <c r="D3000" s="533">
        <v>1251.71</v>
      </c>
    </row>
    <row r="3001" spans="1:4" ht="9" customHeight="1">
      <c r="A3001" s="535">
        <v>2003185</v>
      </c>
      <c r="B3001" s="534" t="s">
        <v>25138</v>
      </c>
      <c r="C3001" s="535" t="s">
        <v>263</v>
      </c>
      <c r="D3001" s="533">
        <v>1558.54</v>
      </c>
    </row>
    <row r="3002" spans="1:4" ht="9" customHeight="1">
      <c r="A3002" s="535">
        <v>2003211</v>
      </c>
      <c r="B3002" s="534" t="s">
        <v>25139</v>
      </c>
      <c r="C3002" s="535" t="s">
        <v>263</v>
      </c>
      <c r="D3002" s="533">
        <v>3616.3</v>
      </c>
    </row>
    <row r="3003" spans="1:4" ht="9" customHeight="1">
      <c r="A3003" s="535">
        <v>2003212</v>
      </c>
      <c r="B3003" s="534" t="s">
        <v>25140</v>
      </c>
      <c r="C3003" s="535" t="s">
        <v>263</v>
      </c>
      <c r="D3003" s="533">
        <v>3292.58</v>
      </c>
    </row>
    <row r="3004" spans="1:4" ht="9" customHeight="1">
      <c r="A3004" s="535">
        <v>2003188</v>
      </c>
      <c r="B3004" s="534" t="s">
        <v>25141</v>
      </c>
      <c r="C3004" s="535" t="s">
        <v>263</v>
      </c>
      <c r="D3004" s="533">
        <v>1547.64</v>
      </c>
    </row>
    <row r="3005" spans="1:4" ht="9" customHeight="1">
      <c r="A3005" s="535">
        <v>2003187</v>
      </c>
      <c r="B3005" s="534" t="s">
        <v>25142</v>
      </c>
      <c r="C3005" s="535" t="s">
        <v>263</v>
      </c>
      <c r="D3005" s="533">
        <v>1945.27</v>
      </c>
    </row>
    <row r="3006" spans="1:4" ht="9" customHeight="1">
      <c r="A3006" s="535">
        <v>2003213</v>
      </c>
      <c r="B3006" s="534" t="s">
        <v>25143</v>
      </c>
      <c r="C3006" s="535" t="s">
        <v>263</v>
      </c>
      <c r="D3006" s="533">
        <v>5226.7299999999996</v>
      </c>
    </row>
    <row r="3007" spans="1:4" ht="9" customHeight="1">
      <c r="A3007" s="535">
        <v>2003214</v>
      </c>
      <c r="B3007" s="534" t="s">
        <v>25144</v>
      </c>
      <c r="C3007" s="535" t="s">
        <v>263</v>
      </c>
      <c r="D3007" s="533">
        <v>4737</v>
      </c>
    </row>
    <row r="3008" spans="1:4" ht="9" customHeight="1">
      <c r="A3008" s="535">
        <v>2003190</v>
      </c>
      <c r="B3008" s="534" t="s">
        <v>25145</v>
      </c>
      <c r="C3008" s="535" t="s">
        <v>263</v>
      </c>
      <c r="D3008" s="533">
        <v>1931.8</v>
      </c>
    </row>
    <row r="3009" spans="1:4" ht="9" customHeight="1">
      <c r="A3009" s="535">
        <v>2003189</v>
      </c>
      <c r="B3009" s="534" t="s">
        <v>25146</v>
      </c>
      <c r="C3009" s="535" t="s">
        <v>263</v>
      </c>
      <c r="D3009" s="533">
        <v>2451.69</v>
      </c>
    </row>
    <row r="3010" spans="1:4" ht="9" customHeight="1">
      <c r="A3010" s="535">
        <v>2003215</v>
      </c>
      <c r="B3010" s="534" t="s">
        <v>25147</v>
      </c>
      <c r="C3010" s="535" t="s">
        <v>263</v>
      </c>
      <c r="D3010" s="533">
        <v>8629.9699999999993</v>
      </c>
    </row>
    <row r="3011" spans="1:4" ht="9" customHeight="1">
      <c r="A3011" s="535">
        <v>2003216</v>
      </c>
      <c r="B3011" s="534" t="s">
        <v>25148</v>
      </c>
      <c r="C3011" s="535" t="s">
        <v>263</v>
      </c>
      <c r="D3011" s="533">
        <v>7786.88</v>
      </c>
    </row>
    <row r="3012" spans="1:4" ht="9" customHeight="1">
      <c r="A3012" s="535">
        <v>2003192</v>
      </c>
      <c r="B3012" s="534" t="s">
        <v>25149</v>
      </c>
      <c r="C3012" s="535" t="s">
        <v>263</v>
      </c>
      <c r="D3012" s="533">
        <v>2091.23</v>
      </c>
    </row>
    <row r="3013" spans="1:4" ht="9" customHeight="1">
      <c r="A3013" s="535">
        <v>2003191</v>
      </c>
      <c r="B3013" s="534" t="s">
        <v>25150</v>
      </c>
      <c r="C3013" s="535" t="s">
        <v>263</v>
      </c>
      <c r="D3013" s="533">
        <v>2660.57</v>
      </c>
    </row>
    <row r="3014" spans="1:4" ht="9" customHeight="1">
      <c r="A3014" s="535">
        <v>2003217</v>
      </c>
      <c r="B3014" s="534" t="s">
        <v>25151</v>
      </c>
      <c r="C3014" s="535" t="s">
        <v>263</v>
      </c>
      <c r="D3014" s="533">
        <v>5995.74</v>
      </c>
    </row>
    <row r="3015" spans="1:4" ht="9" customHeight="1">
      <c r="A3015" s="535">
        <v>2003218</v>
      </c>
      <c r="B3015" s="534" t="s">
        <v>25152</v>
      </c>
      <c r="C3015" s="535" t="s">
        <v>263</v>
      </c>
      <c r="D3015" s="533">
        <v>5409.35</v>
      </c>
    </row>
    <row r="3016" spans="1:4" ht="9" customHeight="1">
      <c r="A3016" s="535">
        <v>2003194</v>
      </c>
      <c r="B3016" s="534" t="s">
        <v>25153</v>
      </c>
      <c r="C3016" s="535" t="s">
        <v>263</v>
      </c>
      <c r="D3016" s="533">
        <v>2551.59</v>
      </c>
    </row>
    <row r="3017" spans="1:4" ht="9" customHeight="1">
      <c r="A3017" s="535">
        <v>2003193</v>
      </c>
      <c r="B3017" s="534" t="s">
        <v>25154</v>
      </c>
      <c r="C3017" s="535" t="s">
        <v>263</v>
      </c>
      <c r="D3017" s="533">
        <v>3270.76</v>
      </c>
    </row>
    <row r="3018" spans="1:4" ht="9" customHeight="1">
      <c r="A3018" s="535">
        <v>2003219</v>
      </c>
      <c r="B3018" s="534" t="s">
        <v>25155</v>
      </c>
      <c r="C3018" s="535" t="s">
        <v>263</v>
      </c>
      <c r="D3018" s="533">
        <v>8118.41</v>
      </c>
    </row>
    <row r="3019" spans="1:4" ht="9" customHeight="1">
      <c r="A3019" s="535">
        <v>2003220</v>
      </c>
      <c r="B3019" s="534" t="s">
        <v>25156</v>
      </c>
      <c r="C3019" s="535" t="s">
        <v>263</v>
      </c>
      <c r="D3019" s="533">
        <v>7293.79</v>
      </c>
    </row>
    <row r="3020" spans="1:4" ht="9" customHeight="1">
      <c r="A3020" s="535">
        <v>2003196</v>
      </c>
      <c r="B3020" s="534" t="s">
        <v>25157</v>
      </c>
      <c r="C3020" s="535" t="s">
        <v>263</v>
      </c>
      <c r="D3020" s="533">
        <v>3146.69</v>
      </c>
    </row>
    <row r="3021" spans="1:4" ht="9" customHeight="1">
      <c r="A3021" s="535">
        <v>2003195</v>
      </c>
      <c r="B3021" s="534" t="s">
        <v>25158</v>
      </c>
      <c r="C3021" s="535" t="s">
        <v>263</v>
      </c>
      <c r="D3021" s="533">
        <v>4062.41</v>
      </c>
    </row>
    <row r="3022" spans="1:4" ht="9" customHeight="1">
      <c r="A3022" s="535">
        <v>2003221</v>
      </c>
      <c r="B3022" s="534" t="s">
        <v>25159</v>
      </c>
      <c r="C3022" s="535" t="s">
        <v>263</v>
      </c>
      <c r="D3022" s="533">
        <v>12243.89</v>
      </c>
    </row>
    <row r="3023" spans="1:4" ht="9" customHeight="1">
      <c r="A3023" s="535">
        <v>2003222</v>
      </c>
      <c r="B3023" s="534" t="s">
        <v>25160</v>
      </c>
      <c r="C3023" s="535" t="s">
        <v>263</v>
      </c>
      <c r="D3023" s="533">
        <v>10947.79</v>
      </c>
    </row>
    <row r="3024" spans="1:4" ht="9" customHeight="1">
      <c r="A3024" s="535">
        <v>2003198</v>
      </c>
      <c r="B3024" s="534" t="s">
        <v>25161</v>
      </c>
      <c r="C3024" s="535" t="s">
        <v>263</v>
      </c>
      <c r="D3024" s="533">
        <v>2931.77</v>
      </c>
    </row>
    <row r="3025" spans="1:4" ht="9" customHeight="1">
      <c r="A3025" s="535">
        <v>2003197</v>
      </c>
      <c r="B3025" s="534" t="s">
        <v>25162</v>
      </c>
      <c r="C3025" s="535" t="s">
        <v>263</v>
      </c>
      <c r="D3025" s="533">
        <v>3762.96</v>
      </c>
    </row>
    <row r="3026" spans="1:4" ht="9" customHeight="1">
      <c r="A3026" s="535">
        <v>2003223</v>
      </c>
      <c r="B3026" s="534" t="s">
        <v>25163</v>
      </c>
      <c r="C3026" s="535" t="s">
        <v>263</v>
      </c>
      <c r="D3026" s="533">
        <v>8337.6299999999992</v>
      </c>
    </row>
    <row r="3027" spans="1:4" ht="9" customHeight="1">
      <c r="A3027" s="535">
        <v>2003224</v>
      </c>
      <c r="B3027" s="534" t="s">
        <v>25164</v>
      </c>
      <c r="C3027" s="535" t="s">
        <v>263</v>
      </c>
      <c r="D3027" s="533">
        <v>7505.93</v>
      </c>
    </row>
    <row r="3028" spans="1:4" ht="9" customHeight="1">
      <c r="A3028" s="535">
        <v>2003200</v>
      </c>
      <c r="B3028" s="534" t="s">
        <v>25165</v>
      </c>
      <c r="C3028" s="535" t="s">
        <v>263</v>
      </c>
      <c r="D3028" s="533">
        <v>3420.11</v>
      </c>
    </row>
    <row r="3029" spans="1:4" ht="9" customHeight="1">
      <c r="A3029" s="535">
        <v>2003199</v>
      </c>
      <c r="B3029" s="534" t="s">
        <v>25166</v>
      </c>
      <c r="C3029" s="535" t="s">
        <v>263</v>
      </c>
      <c r="D3029" s="533">
        <v>4448</v>
      </c>
    </row>
    <row r="3030" spans="1:4" ht="9" customHeight="1">
      <c r="A3030" s="535">
        <v>2003225</v>
      </c>
      <c r="B3030" s="534" t="s">
        <v>25167</v>
      </c>
      <c r="C3030" s="535" t="s">
        <v>263</v>
      </c>
      <c r="D3030" s="533">
        <v>11928.49</v>
      </c>
    </row>
    <row r="3031" spans="1:4" ht="9" customHeight="1">
      <c r="A3031" s="535">
        <v>2003226</v>
      </c>
      <c r="B3031" s="534" t="s">
        <v>25168</v>
      </c>
      <c r="C3031" s="535" t="s">
        <v>263</v>
      </c>
      <c r="D3031" s="533">
        <v>10677.15</v>
      </c>
    </row>
    <row r="3032" spans="1:4" ht="9" customHeight="1">
      <c r="A3032" s="535">
        <v>2003238</v>
      </c>
      <c r="B3032" s="534" t="s">
        <v>25169</v>
      </c>
      <c r="C3032" s="535" t="s">
        <v>263</v>
      </c>
      <c r="D3032" s="533">
        <v>711.08</v>
      </c>
    </row>
    <row r="3033" spans="1:4" ht="9" customHeight="1">
      <c r="A3033" s="535">
        <v>2003237</v>
      </c>
      <c r="B3033" s="534" t="s">
        <v>25170</v>
      </c>
      <c r="C3033" s="535" t="s">
        <v>263</v>
      </c>
      <c r="D3033" s="533">
        <v>850.68</v>
      </c>
    </row>
    <row r="3034" spans="1:4" ht="9" customHeight="1">
      <c r="A3034" s="535">
        <v>2003236</v>
      </c>
      <c r="B3034" s="534" t="s">
        <v>25171</v>
      </c>
      <c r="C3034" s="535" t="s">
        <v>263</v>
      </c>
      <c r="D3034" s="533">
        <v>790.9</v>
      </c>
    </row>
    <row r="3035" spans="1:4" ht="9" customHeight="1">
      <c r="A3035" s="535">
        <v>2003235</v>
      </c>
      <c r="B3035" s="534" t="s">
        <v>25172</v>
      </c>
      <c r="C3035" s="535" t="s">
        <v>263</v>
      </c>
      <c r="D3035" s="533">
        <v>951.23</v>
      </c>
    </row>
    <row r="3036" spans="1:4" ht="9" customHeight="1">
      <c r="A3036" s="535">
        <v>2003234</v>
      </c>
      <c r="B3036" s="534" t="s">
        <v>25173</v>
      </c>
      <c r="C3036" s="535" t="s">
        <v>263</v>
      </c>
      <c r="D3036" s="533">
        <v>924.55</v>
      </c>
    </row>
    <row r="3037" spans="1:4" ht="9" customHeight="1">
      <c r="A3037" s="535">
        <v>2003233</v>
      </c>
      <c r="B3037" s="534" t="s">
        <v>25174</v>
      </c>
      <c r="C3037" s="535" t="s">
        <v>263</v>
      </c>
      <c r="D3037" s="533">
        <v>1122.3599999999999</v>
      </c>
    </row>
    <row r="3038" spans="1:4" ht="9" customHeight="1">
      <c r="A3038" s="535">
        <v>2003232</v>
      </c>
      <c r="B3038" s="534" t="s">
        <v>25175</v>
      </c>
      <c r="C3038" s="535" t="s">
        <v>263</v>
      </c>
      <c r="D3038" s="533">
        <v>972.58</v>
      </c>
    </row>
    <row r="3039" spans="1:4" ht="9" customHeight="1">
      <c r="A3039" s="535">
        <v>2003231</v>
      </c>
      <c r="B3039" s="534" t="s">
        <v>25176</v>
      </c>
      <c r="C3039" s="535" t="s">
        <v>263</v>
      </c>
      <c r="D3039" s="533">
        <v>1181.7</v>
      </c>
    </row>
    <row r="3040" spans="1:4" ht="9" customHeight="1">
      <c r="A3040" s="535">
        <v>2003230</v>
      </c>
      <c r="B3040" s="534" t="s">
        <v>25177</v>
      </c>
      <c r="C3040" s="535" t="s">
        <v>263</v>
      </c>
      <c r="D3040" s="533">
        <v>1269.51</v>
      </c>
    </row>
    <row r="3041" spans="1:4" ht="9" customHeight="1">
      <c r="A3041" s="535">
        <v>2003229</v>
      </c>
      <c r="B3041" s="534" t="s">
        <v>25178</v>
      </c>
      <c r="C3041" s="535" t="s">
        <v>263</v>
      </c>
      <c r="D3041" s="533">
        <v>1561.71</v>
      </c>
    </row>
    <row r="3042" spans="1:4" ht="9" customHeight="1">
      <c r="A3042" s="535">
        <v>2003228</v>
      </c>
      <c r="B3042" s="534" t="s">
        <v>25179</v>
      </c>
      <c r="C3042" s="535" t="s">
        <v>263</v>
      </c>
      <c r="D3042" s="533">
        <v>1406.79</v>
      </c>
    </row>
    <row r="3043" spans="1:4" ht="9" customHeight="1">
      <c r="A3043" s="535">
        <v>2003227</v>
      </c>
      <c r="B3043" s="534" t="s">
        <v>25180</v>
      </c>
      <c r="C3043" s="535" t="s">
        <v>263</v>
      </c>
      <c r="D3043" s="533">
        <v>1740.98</v>
      </c>
    </row>
    <row r="3044" spans="1:4" ht="9" customHeight="1">
      <c r="A3044" s="535">
        <v>2003248</v>
      </c>
      <c r="B3044" s="534" t="s">
        <v>25181</v>
      </c>
      <c r="C3044" s="535" t="s">
        <v>263</v>
      </c>
      <c r="D3044" s="533">
        <v>366.88</v>
      </c>
    </row>
    <row r="3045" spans="1:4" ht="9" customHeight="1">
      <c r="A3045" s="535">
        <v>2003247</v>
      </c>
      <c r="B3045" s="534" t="s">
        <v>25182</v>
      </c>
      <c r="C3045" s="535" t="s">
        <v>263</v>
      </c>
      <c r="D3045" s="533">
        <v>426.83</v>
      </c>
    </row>
    <row r="3046" spans="1:4" ht="9" customHeight="1">
      <c r="A3046" s="535">
        <v>2003246</v>
      </c>
      <c r="B3046" s="534" t="s">
        <v>25183</v>
      </c>
      <c r="C3046" s="535" t="s">
        <v>263</v>
      </c>
      <c r="D3046" s="533">
        <v>466.89</v>
      </c>
    </row>
    <row r="3047" spans="1:4" ht="9" customHeight="1">
      <c r="A3047" s="535">
        <v>2003245</v>
      </c>
      <c r="B3047" s="534" t="s">
        <v>25184</v>
      </c>
      <c r="C3047" s="535" t="s">
        <v>263</v>
      </c>
      <c r="D3047" s="533">
        <v>547.34</v>
      </c>
    </row>
    <row r="3048" spans="1:4" ht="9" customHeight="1">
      <c r="A3048" s="535">
        <v>2003244</v>
      </c>
      <c r="B3048" s="534" t="s">
        <v>25185</v>
      </c>
      <c r="C3048" s="535" t="s">
        <v>263</v>
      </c>
      <c r="D3048" s="533">
        <v>527.30999999999995</v>
      </c>
    </row>
    <row r="3049" spans="1:4" ht="9" customHeight="1">
      <c r="A3049" s="535">
        <v>2003243</v>
      </c>
      <c r="B3049" s="534" t="s">
        <v>25186</v>
      </c>
      <c r="C3049" s="535" t="s">
        <v>263</v>
      </c>
      <c r="D3049" s="533">
        <v>621.33000000000004</v>
      </c>
    </row>
    <row r="3050" spans="1:4" ht="9" customHeight="1">
      <c r="A3050" s="535">
        <v>2003242</v>
      </c>
      <c r="B3050" s="534" t="s">
        <v>25187</v>
      </c>
      <c r="C3050" s="535" t="s">
        <v>263</v>
      </c>
      <c r="D3050" s="533">
        <v>597.34</v>
      </c>
    </row>
    <row r="3051" spans="1:4" ht="9" customHeight="1">
      <c r="A3051" s="535">
        <v>2003241</v>
      </c>
      <c r="B3051" s="534" t="s">
        <v>25188</v>
      </c>
      <c r="C3051" s="535" t="s">
        <v>263</v>
      </c>
      <c r="D3051" s="533">
        <v>708.78</v>
      </c>
    </row>
    <row r="3052" spans="1:4" ht="9" customHeight="1">
      <c r="A3052" s="535">
        <v>2003240</v>
      </c>
      <c r="B3052" s="534" t="s">
        <v>25189</v>
      </c>
      <c r="C3052" s="535" t="s">
        <v>263</v>
      </c>
      <c r="D3052" s="533">
        <v>621.36</v>
      </c>
    </row>
    <row r="3053" spans="1:4" ht="9" customHeight="1">
      <c r="A3053" s="535">
        <v>2003239</v>
      </c>
      <c r="B3053" s="534" t="s">
        <v>25190</v>
      </c>
      <c r="C3053" s="535" t="s">
        <v>263</v>
      </c>
      <c r="D3053" s="533">
        <v>741.2</v>
      </c>
    </row>
    <row r="3054" spans="1:4" ht="9" customHeight="1">
      <c r="A3054" s="535">
        <v>2004516</v>
      </c>
      <c r="B3054" s="534" t="s">
        <v>19549</v>
      </c>
      <c r="C3054" s="535" t="s">
        <v>16785</v>
      </c>
      <c r="D3054" s="533">
        <v>35.020000000000003</v>
      </c>
    </row>
    <row r="3055" spans="1:4" ht="9" customHeight="1">
      <c r="A3055" s="535">
        <v>2004517</v>
      </c>
      <c r="B3055" s="534" t="s">
        <v>19550</v>
      </c>
      <c r="C3055" s="535" t="s">
        <v>16785</v>
      </c>
      <c r="D3055" s="533">
        <v>70.09</v>
      </c>
    </row>
    <row r="3056" spans="1:4" ht="9" customHeight="1">
      <c r="A3056" s="535">
        <v>2007971</v>
      </c>
      <c r="B3056" s="534" t="s">
        <v>19551</v>
      </c>
      <c r="C3056" s="535" t="s">
        <v>16785</v>
      </c>
      <c r="D3056" s="533">
        <v>89.1</v>
      </c>
    </row>
    <row r="3057" spans="1:4" ht="9" customHeight="1">
      <c r="A3057" s="535">
        <v>2008091</v>
      </c>
      <c r="B3057" s="534" t="s">
        <v>19552</v>
      </c>
      <c r="C3057" s="535" t="s">
        <v>16785</v>
      </c>
      <c r="D3057" s="533">
        <v>93.57</v>
      </c>
    </row>
    <row r="3058" spans="1:4" ht="9" customHeight="1">
      <c r="A3058" s="535">
        <v>2006408</v>
      </c>
      <c r="B3058" s="534" t="s">
        <v>19553</v>
      </c>
      <c r="C3058" s="535" t="s">
        <v>16785</v>
      </c>
      <c r="D3058" s="533">
        <v>75.25</v>
      </c>
    </row>
    <row r="3059" spans="1:4" ht="9" customHeight="1">
      <c r="A3059" s="535">
        <v>2015642</v>
      </c>
      <c r="B3059" s="534" t="s">
        <v>19554</v>
      </c>
      <c r="C3059" s="535" t="s">
        <v>16785</v>
      </c>
      <c r="D3059" s="533">
        <v>156.12</v>
      </c>
    </row>
    <row r="3060" spans="1:4" ht="9" customHeight="1">
      <c r="A3060" s="535">
        <v>2015641</v>
      </c>
      <c r="B3060" s="534" t="s">
        <v>19555</v>
      </c>
      <c r="C3060" s="535" t="s">
        <v>16785</v>
      </c>
      <c r="D3060" s="533">
        <v>137.56</v>
      </c>
    </row>
    <row r="3061" spans="1:4" ht="9" customHeight="1">
      <c r="A3061" s="535">
        <v>2004509</v>
      </c>
      <c r="B3061" s="534" t="s">
        <v>19556</v>
      </c>
      <c r="C3061" s="535" t="s">
        <v>16785</v>
      </c>
      <c r="D3061" s="533">
        <v>35.869999999999997</v>
      </c>
    </row>
    <row r="3062" spans="1:4" ht="9" customHeight="1">
      <c r="A3062" s="535">
        <v>2004510</v>
      </c>
      <c r="B3062" s="534" t="s">
        <v>19557</v>
      </c>
      <c r="C3062" s="535" t="s">
        <v>16785</v>
      </c>
      <c r="D3062" s="533">
        <v>43.79</v>
      </c>
    </row>
    <row r="3063" spans="1:4" ht="9" customHeight="1">
      <c r="A3063" s="535">
        <v>2004511</v>
      </c>
      <c r="B3063" s="534" t="s">
        <v>19558</v>
      </c>
      <c r="C3063" s="535" t="s">
        <v>16785</v>
      </c>
      <c r="D3063" s="533">
        <v>59.62</v>
      </c>
    </row>
    <row r="3064" spans="1:4" ht="9" customHeight="1">
      <c r="A3064" s="535">
        <v>2004512</v>
      </c>
      <c r="B3064" s="534" t="s">
        <v>19559</v>
      </c>
      <c r="C3064" s="535" t="s">
        <v>16785</v>
      </c>
      <c r="D3064" s="533">
        <v>79.39</v>
      </c>
    </row>
    <row r="3065" spans="1:4" ht="9" customHeight="1">
      <c r="A3065" s="535">
        <v>2003843</v>
      </c>
      <c r="B3065" s="534" t="s">
        <v>19560</v>
      </c>
      <c r="C3065" s="535" t="s">
        <v>16785</v>
      </c>
      <c r="D3065" s="533">
        <v>367.92</v>
      </c>
    </row>
    <row r="3066" spans="1:4" ht="9" customHeight="1">
      <c r="A3066" s="535">
        <v>2003915</v>
      </c>
      <c r="B3066" s="534" t="s">
        <v>19561</v>
      </c>
      <c r="C3066" s="535" t="s">
        <v>16785</v>
      </c>
      <c r="D3066" s="533">
        <v>124.27</v>
      </c>
    </row>
    <row r="3067" spans="1:4" ht="9" customHeight="1">
      <c r="A3067" s="535">
        <v>2003914</v>
      </c>
      <c r="B3067" s="534" t="s">
        <v>19562</v>
      </c>
      <c r="C3067" s="535" t="s">
        <v>16785</v>
      </c>
      <c r="D3067" s="533">
        <v>108.19</v>
      </c>
    </row>
    <row r="3068" spans="1:4" ht="9" customHeight="1">
      <c r="A3068" s="535">
        <v>2003589</v>
      </c>
      <c r="B3068" s="534" t="s">
        <v>19563</v>
      </c>
      <c r="C3068" s="535" t="s">
        <v>16785</v>
      </c>
      <c r="D3068" s="533">
        <v>126.08</v>
      </c>
    </row>
    <row r="3069" spans="1:4" ht="9" customHeight="1">
      <c r="A3069" s="535">
        <v>2003588</v>
      </c>
      <c r="B3069" s="534" t="s">
        <v>19564</v>
      </c>
      <c r="C3069" s="535" t="s">
        <v>16785</v>
      </c>
      <c r="D3069" s="533">
        <v>113.51</v>
      </c>
    </row>
    <row r="3070" spans="1:4" ht="9" customHeight="1">
      <c r="A3070" s="535">
        <v>2003917</v>
      </c>
      <c r="B3070" s="534" t="s">
        <v>19565</v>
      </c>
      <c r="C3070" s="535" t="s">
        <v>16785</v>
      </c>
      <c r="D3070" s="533">
        <v>138.07</v>
      </c>
    </row>
    <row r="3071" spans="1:4" ht="9" customHeight="1">
      <c r="A3071" s="535">
        <v>2003916</v>
      </c>
      <c r="B3071" s="534" t="s">
        <v>19566</v>
      </c>
      <c r="C3071" s="535" t="s">
        <v>16785</v>
      </c>
      <c r="D3071" s="533">
        <v>121.99</v>
      </c>
    </row>
    <row r="3072" spans="1:4" ht="9" customHeight="1">
      <c r="A3072" s="535">
        <v>2003591</v>
      </c>
      <c r="B3072" s="534" t="s">
        <v>19567</v>
      </c>
      <c r="C3072" s="535" t="s">
        <v>16785</v>
      </c>
      <c r="D3072" s="533">
        <v>139.88</v>
      </c>
    </row>
    <row r="3073" spans="1:4" ht="9" customHeight="1">
      <c r="A3073" s="535">
        <v>2003590</v>
      </c>
      <c r="B3073" s="534" t="s">
        <v>19568</v>
      </c>
      <c r="C3073" s="535" t="s">
        <v>16785</v>
      </c>
      <c r="D3073" s="533">
        <v>127.31</v>
      </c>
    </row>
    <row r="3074" spans="1:4" ht="9" customHeight="1">
      <c r="A3074" s="535">
        <v>2003593</v>
      </c>
      <c r="B3074" s="534" t="s">
        <v>19569</v>
      </c>
      <c r="C3074" s="535" t="s">
        <v>16785</v>
      </c>
      <c r="D3074" s="533">
        <v>87.94</v>
      </c>
    </row>
    <row r="3075" spans="1:4" ht="9" customHeight="1">
      <c r="A3075" s="535">
        <v>2003592</v>
      </c>
      <c r="B3075" s="534" t="s">
        <v>19570</v>
      </c>
      <c r="C3075" s="535" t="s">
        <v>16785</v>
      </c>
      <c r="D3075" s="533">
        <v>70</v>
      </c>
    </row>
    <row r="3076" spans="1:4" ht="9" customHeight="1">
      <c r="A3076" s="535">
        <v>2003595</v>
      </c>
      <c r="B3076" s="534" t="s">
        <v>19571</v>
      </c>
      <c r="C3076" s="535" t="s">
        <v>16785</v>
      </c>
      <c r="D3076" s="533">
        <v>74.14</v>
      </c>
    </row>
    <row r="3077" spans="1:4" ht="9" customHeight="1">
      <c r="A3077" s="535">
        <v>2003594</v>
      </c>
      <c r="B3077" s="534" t="s">
        <v>19572</v>
      </c>
      <c r="C3077" s="535" t="s">
        <v>16785</v>
      </c>
      <c r="D3077" s="533">
        <v>56.2</v>
      </c>
    </row>
    <row r="3078" spans="1:4" ht="9" customHeight="1">
      <c r="A3078" s="535">
        <v>2003597</v>
      </c>
      <c r="B3078" s="534" t="s">
        <v>19573</v>
      </c>
      <c r="C3078" s="535" t="s">
        <v>16785</v>
      </c>
      <c r="D3078" s="533">
        <v>120.31</v>
      </c>
    </row>
    <row r="3079" spans="1:4" ht="9" customHeight="1">
      <c r="A3079" s="535">
        <v>2003596</v>
      </c>
      <c r="B3079" s="534" t="s">
        <v>19574</v>
      </c>
      <c r="C3079" s="535" t="s">
        <v>16785</v>
      </c>
      <c r="D3079" s="533">
        <v>101.51</v>
      </c>
    </row>
    <row r="3080" spans="1:4" ht="9" customHeight="1">
      <c r="A3080" s="535">
        <v>2003572</v>
      </c>
      <c r="B3080" s="534" t="s">
        <v>19575</v>
      </c>
      <c r="C3080" s="535" t="s">
        <v>16785</v>
      </c>
      <c r="D3080" s="533">
        <v>132.66999999999999</v>
      </c>
    </row>
    <row r="3081" spans="1:4" ht="9" customHeight="1">
      <c r="A3081" s="535">
        <v>2003580</v>
      </c>
      <c r="B3081" s="534" t="s">
        <v>19576</v>
      </c>
      <c r="C3081" s="535" t="s">
        <v>16785</v>
      </c>
      <c r="D3081" s="533">
        <v>72.650000000000006</v>
      </c>
    </row>
    <row r="3082" spans="1:4" ht="9" customHeight="1">
      <c r="A3082" s="535">
        <v>2003573</v>
      </c>
      <c r="B3082" s="534" t="s">
        <v>19577</v>
      </c>
      <c r="C3082" s="535" t="s">
        <v>16785</v>
      </c>
      <c r="D3082" s="533">
        <v>139.19999999999999</v>
      </c>
    </row>
    <row r="3083" spans="1:4" ht="9" customHeight="1">
      <c r="A3083" s="535">
        <v>2003581</v>
      </c>
      <c r="B3083" s="534" t="s">
        <v>19578</v>
      </c>
      <c r="C3083" s="535" t="s">
        <v>16785</v>
      </c>
      <c r="D3083" s="533">
        <v>69.8</v>
      </c>
    </row>
    <row r="3084" spans="1:4" ht="18" customHeight="1">
      <c r="A3084" s="535">
        <v>2003561</v>
      </c>
      <c r="B3084" s="534" t="s">
        <v>19579</v>
      </c>
      <c r="C3084" s="535" t="s">
        <v>16785</v>
      </c>
      <c r="D3084" s="533">
        <v>218.38</v>
      </c>
    </row>
    <row r="3085" spans="1:4" ht="18" customHeight="1">
      <c r="A3085" s="535">
        <v>2003560</v>
      </c>
      <c r="B3085" s="534" t="s">
        <v>19580</v>
      </c>
      <c r="C3085" s="535" t="s">
        <v>16785</v>
      </c>
      <c r="D3085" s="533">
        <v>133.97</v>
      </c>
    </row>
    <row r="3086" spans="1:4" ht="18" customHeight="1">
      <c r="A3086" s="535">
        <v>2003574</v>
      </c>
      <c r="B3086" s="534" t="s">
        <v>19581</v>
      </c>
      <c r="C3086" s="535" t="s">
        <v>16785</v>
      </c>
      <c r="D3086" s="533">
        <v>191.49</v>
      </c>
    </row>
    <row r="3087" spans="1:4" ht="18" customHeight="1">
      <c r="A3087" s="535">
        <v>2003582</v>
      </c>
      <c r="B3087" s="534" t="s">
        <v>19582</v>
      </c>
      <c r="C3087" s="535" t="s">
        <v>16785</v>
      </c>
      <c r="D3087" s="533">
        <v>130.02000000000001</v>
      </c>
    </row>
    <row r="3088" spans="1:4" ht="18" customHeight="1">
      <c r="A3088" s="535">
        <v>2003563</v>
      </c>
      <c r="B3088" s="534" t="s">
        <v>19583</v>
      </c>
      <c r="C3088" s="535" t="s">
        <v>16785</v>
      </c>
      <c r="D3088" s="533">
        <v>227.96</v>
      </c>
    </row>
    <row r="3089" spans="1:4" ht="18" customHeight="1">
      <c r="A3089" s="535">
        <v>2003562</v>
      </c>
      <c r="B3089" s="534" t="s">
        <v>19584</v>
      </c>
      <c r="C3089" s="535" t="s">
        <v>16785</v>
      </c>
      <c r="D3089" s="533">
        <v>129.47999999999999</v>
      </c>
    </row>
    <row r="3090" spans="1:4" ht="18" customHeight="1">
      <c r="A3090" s="535">
        <v>2003575</v>
      </c>
      <c r="B3090" s="534" t="s">
        <v>19585</v>
      </c>
      <c r="C3090" s="535" t="s">
        <v>16785</v>
      </c>
      <c r="D3090" s="533">
        <v>198.19</v>
      </c>
    </row>
    <row r="3091" spans="1:4" ht="18" customHeight="1">
      <c r="A3091" s="535">
        <v>2003583</v>
      </c>
      <c r="B3091" s="534" t="s">
        <v>19586</v>
      </c>
      <c r="C3091" s="535" t="s">
        <v>16785</v>
      </c>
      <c r="D3091" s="533">
        <v>126.88</v>
      </c>
    </row>
    <row r="3092" spans="1:4" ht="9" customHeight="1">
      <c r="A3092" s="535">
        <v>2003565</v>
      </c>
      <c r="B3092" s="534" t="s">
        <v>19587</v>
      </c>
      <c r="C3092" s="535" t="s">
        <v>16785</v>
      </c>
      <c r="D3092" s="533">
        <v>145.6</v>
      </c>
    </row>
    <row r="3093" spans="1:4" ht="9" customHeight="1">
      <c r="A3093" s="535">
        <v>2003564</v>
      </c>
      <c r="B3093" s="534" t="s">
        <v>19588</v>
      </c>
      <c r="C3093" s="535" t="s">
        <v>16785</v>
      </c>
      <c r="D3093" s="533">
        <v>89.97</v>
      </c>
    </row>
    <row r="3094" spans="1:4" ht="9" customHeight="1">
      <c r="A3094" s="535">
        <v>2003567</v>
      </c>
      <c r="B3094" s="534" t="s">
        <v>19589</v>
      </c>
      <c r="C3094" s="535" t="s">
        <v>16785</v>
      </c>
      <c r="D3094" s="533">
        <v>163.02000000000001</v>
      </c>
    </row>
    <row r="3095" spans="1:4" ht="9" customHeight="1">
      <c r="A3095" s="535">
        <v>2003566</v>
      </c>
      <c r="B3095" s="534" t="s">
        <v>19590</v>
      </c>
      <c r="C3095" s="535" t="s">
        <v>16785</v>
      </c>
      <c r="D3095" s="533">
        <v>95.72</v>
      </c>
    </row>
    <row r="3096" spans="1:4" ht="9" customHeight="1">
      <c r="A3096" s="535">
        <v>2003569</v>
      </c>
      <c r="B3096" s="534" t="s">
        <v>19591</v>
      </c>
      <c r="C3096" s="535" t="s">
        <v>16785</v>
      </c>
      <c r="D3096" s="533">
        <v>195.44</v>
      </c>
    </row>
    <row r="3097" spans="1:4" ht="9" customHeight="1">
      <c r="A3097" s="535">
        <v>2003568</v>
      </c>
      <c r="B3097" s="534" t="s">
        <v>19592</v>
      </c>
      <c r="C3097" s="535" t="s">
        <v>16785</v>
      </c>
      <c r="D3097" s="533">
        <v>141.66999999999999</v>
      </c>
    </row>
    <row r="3098" spans="1:4" ht="9" customHeight="1">
      <c r="A3098" s="535">
        <v>2003578</v>
      </c>
      <c r="B3098" s="534" t="s">
        <v>19593</v>
      </c>
      <c r="C3098" s="535" t="s">
        <v>16785</v>
      </c>
      <c r="D3098" s="533">
        <v>183.12</v>
      </c>
    </row>
    <row r="3099" spans="1:4" ht="9" customHeight="1">
      <c r="A3099" s="535">
        <v>2003586</v>
      </c>
      <c r="B3099" s="534" t="s">
        <v>19594</v>
      </c>
      <c r="C3099" s="535" t="s">
        <v>16785</v>
      </c>
      <c r="D3099" s="533">
        <v>138.96</v>
      </c>
    </row>
    <row r="3100" spans="1:4" ht="9" customHeight="1">
      <c r="A3100" s="535">
        <v>2003571</v>
      </c>
      <c r="B3100" s="534" t="s">
        <v>19595</v>
      </c>
      <c r="C3100" s="535" t="s">
        <v>16785</v>
      </c>
      <c r="D3100" s="533">
        <v>212.86</v>
      </c>
    </row>
    <row r="3101" spans="1:4" ht="9" customHeight="1">
      <c r="A3101" s="535">
        <v>2003570</v>
      </c>
      <c r="B3101" s="534" t="s">
        <v>19596</v>
      </c>
      <c r="C3101" s="535" t="s">
        <v>16785</v>
      </c>
      <c r="D3101" s="533">
        <v>147.41999999999999</v>
      </c>
    </row>
    <row r="3102" spans="1:4" ht="9" customHeight="1">
      <c r="A3102" s="535">
        <v>2003579</v>
      </c>
      <c r="B3102" s="534" t="s">
        <v>19597</v>
      </c>
      <c r="C3102" s="535" t="s">
        <v>16785</v>
      </c>
      <c r="D3102" s="533">
        <v>197.51</v>
      </c>
    </row>
    <row r="3103" spans="1:4" ht="9" customHeight="1">
      <c r="A3103" s="535">
        <v>2003587</v>
      </c>
      <c r="B3103" s="534" t="s">
        <v>19598</v>
      </c>
      <c r="C3103" s="535" t="s">
        <v>16785</v>
      </c>
      <c r="D3103" s="533">
        <v>144.38</v>
      </c>
    </row>
    <row r="3104" spans="1:4" ht="9" customHeight="1">
      <c r="A3104" s="535">
        <v>2004506</v>
      </c>
      <c r="B3104" s="534" t="s">
        <v>19599</v>
      </c>
      <c r="C3104" s="535" t="s">
        <v>16785</v>
      </c>
      <c r="D3104" s="533">
        <v>67.88</v>
      </c>
    </row>
    <row r="3105" spans="1:4" ht="9" customHeight="1">
      <c r="A3105" s="535">
        <v>2004507</v>
      </c>
      <c r="B3105" s="534" t="s">
        <v>19600</v>
      </c>
      <c r="C3105" s="535" t="s">
        <v>16785</v>
      </c>
      <c r="D3105" s="533">
        <v>91.89</v>
      </c>
    </row>
    <row r="3106" spans="1:4" ht="9" customHeight="1">
      <c r="A3106" s="535">
        <v>2003614</v>
      </c>
      <c r="B3106" s="534" t="s">
        <v>19601</v>
      </c>
      <c r="C3106" s="535" t="s">
        <v>16785</v>
      </c>
      <c r="D3106" s="533">
        <v>157.21</v>
      </c>
    </row>
    <row r="3107" spans="1:4" ht="9" customHeight="1">
      <c r="A3107" s="535">
        <v>2003865</v>
      </c>
      <c r="B3107" s="534" t="s">
        <v>19602</v>
      </c>
      <c r="C3107" s="535" t="s">
        <v>16785</v>
      </c>
      <c r="D3107" s="533">
        <v>173.32</v>
      </c>
    </row>
    <row r="3108" spans="1:4" ht="9" customHeight="1">
      <c r="A3108" s="535">
        <v>2003923</v>
      </c>
      <c r="B3108" s="534" t="s">
        <v>19603</v>
      </c>
      <c r="C3108" s="535" t="s">
        <v>16785</v>
      </c>
      <c r="D3108" s="533">
        <v>62.42</v>
      </c>
    </row>
    <row r="3109" spans="1:4" ht="9" customHeight="1">
      <c r="A3109" s="535">
        <v>2003922</v>
      </c>
      <c r="B3109" s="534" t="s">
        <v>19604</v>
      </c>
      <c r="C3109" s="535" t="s">
        <v>16785</v>
      </c>
      <c r="D3109" s="533">
        <v>40.15</v>
      </c>
    </row>
    <row r="3110" spans="1:4" ht="9" customHeight="1">
      <c r="A3110" s="535">
        <v>2003605</v>
      </c>
      <c r="B3110" s="534" t="s">
        <v>19605</v>
      </c>
      <c r="C3110" s="535" t="s">
        <v>16785</v>
      </c>
      <c r="D3110" s="533">
        <v>44.62</v>
      </c>
    </row>
    <row r="3111" spans="1:4" ht="9" customHeight="1">
      <c r="A3111" s="535">
        <v>2003604</v>
      </c>
      <c r="B3111" s="534" t="s">
        <v>19606</v>
      </c>
      <c r="C3111" s="535" t="s">
        <v>16785</v>
      </c>
      <c r="D3111" s="533">
        <v>25.87</v>
      </c>
    </row>
    <row r="3112" spans="1:4" ht="9" customHeight="1">
      <c r="A3112" s="535">
        <v>2003607</v>
      </c>
      <c r="B3112" s="534" t="s">
        <v>19607</v>
      </c>
      <c r="C3112" s="535" t="s">
        <v>16785</v>
      </c>
      <c r="D3112" s="533">
        <v>43.22</v>
      </c>
    </row>
    <row r="3113" spans="1:4" ht="9" customHeight="1">
      <c r="A3113" s="535">
        <v>2003606</v>
      </c>
      <c r="B3113" s="534" t="s">
        <v>19608</v>
      </c>
      <c r="C3113" s="535" t="s">
        <v>16785</v>
      </c>
      <c r="D3113" s="533">
        <v>28.87</v>
      </c>
    </row>
    <row r="3114" spans="1:4" ht="9" customHeight="1">
      <c r="A3114" s="535">
        <v>2003609</v>
      </c>
      <c r="B3114" s="534" t="s">
        <v>19609</v>
      </c>
      <c r="C3114" s="535" t="s">
        <v>16785</v>
      </c>
      <c r="D3114" s="533">
        <v>28.39</v>
      </c>
    </row>
    <row r="3115" spans="1:4" ht="9" customHeight="1">
      <c r="A3115" s="535">
        <v>2003608</v>
      </c>
      <c r="B3115" s="534" t="s">
        <v>19610</v>
      </c>
      <c r="C3115" s="535" t="s">
        <v>16785</v>
      </c>
      <c r="D3115" s="533">
        <v>14.03</v>
      </c>
    </row>
    <row r="3116" spans="1:4" ht="9" customHeight="1">
      <c r="A3116" s="535">
        <v>2003925</v>
      </c>
      <c r="B3116" s="534" t="s">
        <v>19611</v>
      </c>
      <c r="C3116" s="535" t="s">
        <v>16785</v>
      </c>
      <c r="D3116" s="533">
        <v>83.56</v>
      </c>
    </row>
    <row r="3117" spans="1:4" ht="9" customHeight="1">
      <c r="A3117" s="535">
        <v>2003924</v>
      </c>
      <c r="B3117" s="534" t="s">
        <v>19612</v>
      </c>
      <c r="C3117" s="535" t="s">
        <v>16785</v>
      </c>
      <c r="D3117" s="533">
        <v>65.680000000000007</v>
      </c>
    </row>
    <row r="3118" spans="1:4" ht="9" customHeight="1">
      <c r="A3118" s="535">
        <v>2003611</v>
      </c>
      <c r="B3118" s="534" t="s">
        <v>19613</v>
      </c>
      <c r="C3118" s="535" t="s">
        <v>16785</v>
      </c>
      <c r="D3118" s="533">
        <v>65.760000000000005</v>
      </c>
    </row>
    <row r="3119" spans="1:4" ht="9" customHeight="1">
      <c r="A3119" s="535">
        <v>2003610</v>
      </c>
      <c r="B3119" s="534" t="s">
        <v>19614</v>
      </c>
      <c r="C3119" s="535" t="s">
        <v>16785</v>
      </c>
      <c r="D3119" s="533">
        <v>51.41</v>
      </c>
    </row>
    <row r="3120" spans="1:4" ht="9" customHeight="1">
      <c r="A3120" s="535">
        <v>2003820</v>
      </c>
      <c r="B3120" s="534" t="s">
        <v>19615</v>
      </c>
      <c r="C3120" s="535" t="s">
        <v>263</v>
      </c>
      <c r="D3120" s="533">
        <v>23.13</v>
      </c>
    </row>
    <row r="3121" spans="1:4" ht="9" customHeight="1">
      <c r="A3121" s="535">
        <v>2003821</v>
      </c>
      <c r="B3121" s="534" t="s">
        <v>19616</v>
      </c>
      <c r="C3121" s="535" t="s">
        <v>263</v>
      </c>
      <c r="D3121" s="533">
        <v>19.88</v>
      </c>
    </row>
    <row r="3122" spans="1:4" ht="9" customHeight="1">
      <c r="A3122" s="535">
        <v>2003842</v>
      </c>
      <c r="B3122" s="534" t="s">
        <v>19617</v>
      </c>
      <c r="C3122" s="535" t="s">
        <v>16793</v>
      </c>
      <c r="D3122" s="533">
        <v>86.32</v>
      </c>
    </row>
    <row r="3123" spans="1:4" ht="9" customHeight="1">
      <c r="A3123" s="535">
        <v>2003103</v>
      </c>
      <c r="B3123" s="534" t="s">
        <v>25191</v>
      </c>
      <c r="C3123" s="535" t="s">
        <v>263</v>
      </c>
      <c r="D3123" s="533">
        <v>205.79</v>
      </c>
    </row>
    <row r="3124" spans="1:4" ht="9" customHeight="1">
      <c r="A3124" s="535">
        <v>2003104</v>
      </c>
      <c r="B3124" s="534" t="s">
        <v>25192</v>
      </c>
      <c r="C3124" s="535" t="s">
        <v>263</v>
      </c>
      <c r="D3124" s="533">
        <v>178.13</v>
      </c>
    </row>
    <row r="3125" spans="1:4" ht="9" customHeight="1">
      <c r="A3125" s="535">
        <v>2003115</v>
      </c>
      <c r="B3125" s="534" t="s">
        <v>25193</v>
      </c>
      <c r="C3125" s="535" t="s">
        <v>263</v>
      </c>
      <c r="D3125" s="533">
        <v>303.95</v>
      </c>
    </row>
    <row r="3126" spans="1:4" ht="9" customHeight="1">
      <c r="A3126" s="535">
        <v>2003116</v>
      </c>
      <c r="B3126" s="534" t="s">
        <v>25194</v>
      </c>
      <c r="C3126" s="535" t="s">
        <v>263</v>
      </c>
      <c r="D3126" s="533">
        <v>261.52999999999997</v>
      </c>
    </row>
    <row r="3127" spans="1:4" ht="9" customHeight="1">
      <c r="A3127" s="535">
        <v>2003105</v>
      </c>
      <c r="B3127" s="534" t="s">
        <v>25195</v>
      </c>
      <c r="C3127" s="535" t="s">
        <v>263</v>
      </c>
      <c r="D3127" s="533">
        <v>218.31</v>
      </c>
    </row>
    <row r="3128" spans="1:4" ht="9" customHeight="1">
      <c r="A3128" s="535">
        <v>2003106</v>
      </c>
      <c r="B3128" s="534" t="s">
        <v>25196</v>
      </c>
      <c r="C3128" s="535" t="s">
        <v>263</v>
      </c>
      <c r="D3128" s="533">
        <v>189.47</v>
      </c>
    </row>
    <row r="3129" spans="1:4" ht="9" customHeight="1">
      <c r="A3129" s="535">
        <v>2003117</v>
      </c>
      <c r="B3129" s="534" t="s">
        <v>25197</v>
      </c>
      <c r="C3129" s="535" t="s">
        <v>263</v>
      </c>
      <c r="D3129" s="533">
        <v>321.62</v>
      </c>
    </row>
    <row r="3130" spans="1:4" ht="9" customHeight="1">
      <c r="A3130" s="535">
        <v>2003118</v>
      </c>
      <c r="B3130" s="534" t="s">
        <v>25198</v>
      </c>
      <c r="C3130" s="535" t="s">
        <v>263</v>
      </c>
      <c r="D3130" s="533">
        <v>277.55</v>
      </c>
    </row>
    <row r="3131" spans="1:4" ht="9" customHeight="1">
      <c r="A3131" s="535">
        <v>2003107</v>
      </c>
      <c r="B3131" s="534" t="s">
        <v>25199</v>
      </c>
      <c r="C3131" s="535" t="s">
        <v>263</v>
      </c>
      <c r="D3131" s="533">
        <v>192.5</v>
      </c>
    </row>
    <row r="3132" spans="1:4" ht="9" customHeight="1">
      <c r="A3132" s="535">
        <v>2003108</v>
      </c>
      <c r="B3132" s="534" t="s">
        <v>25200</v>
      </c>
      <c r="C3132" s="535" t="s">
        <v>263</v>
      </c>
      <c r="D3132" s="533">
        <v>167.89</v>
      </c>
    </row>
    <row r="3133" spans="1:4" ht="9" customHeight="1">
      <c r="A3133" s="535">
        <v>2003119</v>
      </c>
      <c r="B3133" s="534" t="s">
        <v>25201</v>
      </c>
      <c r="C3133" s="535" t="s">
        <v>263</v>
      </c>
      <c r="D3133" s="533">
        <v>279.43</v>
      </c>
    </row>
    <row r="3134" spans="1:4" ht="9" customHeight="1">
      <c r="A3134" s="535">
        <v>2003120</v>
      </c>
      <c r="B3134" s="534" t="s">
        <v>25202</v>
      </c>
      <c r="C3134" s="535" t="s">
        <v>263</v>
      </c>
      <c r="D3134" s="533">
        <v>243.07</v>
      </c>
    </row>
    <row r="3135" spans="1:4" ht="9" customHeight="1">
      <c r="A3135" s="535">
        <v>2003109</v>
      </c>
      <c r="B3135" s="534" t="s">
        <v>25203</v>
      </c>
      <c r="C3135" s="535" t="s">
        <v>263</v>
      </c>
      <c r="D3135" s="533">
        <v>202.89</v>
      </c>
    </row>
    <row r="3136" spans="1:4" ht="9" customHeight="1">
      <c r="A3136" s="535">
        <v>2003110</v>
      </c>
      <c r="B3136" s="534" t="s">
        <v>25204</v>
      </c>
      <c r="C3136" s="535" t="s">
        <v>263</v>
      </c>
      <c r="D3136" s="533">
        <v>177.4</v>
      </c>
    </row>
    <row r="3137" spans="1:4" ht="9" customHeight="1">
      <c r="A3137" s="535">
        <v>2003121</v>
      </c>
      <c r="B3137" s="534" t="s">
        <v>25205</v>
      </c>
      <c r="C3137" s="535" t="s">
        <v>263</v>
      </c>
      <c r="D3137" s="533">
        <v>294.17</v>
      </c>
    </row>
    <row r="3138" spans="1:4" ht="9" customHeight="1">
      <c r="A3138" s="535">
        <v>2003122</v>
      </c>
      <c r="B3138" s="534" t="s">
        <v>25206</v>
      </c>
      <c r="C3138" s="535" t="s">
        <v>263</v>
      </c>
      <c r="D3138" s="533">
        <v>256.58</v>
      </c>
    </row>
    <row r="3139" spans="1:4" ht="9" customHeight="1">
      <c r="A3139" s="535">
        <v>2003111</v>
      </c>
      <c r="B3139" s="534" t="s">
        <v>25207</v>
      </c>
      <c r="C3139" s="535" t="s">
        <v>263</v>
      </c>
      <c r="D3139" s="533">
        <v>215.28</v>
      </c>
    </row>
    <row r="3140" spans="1:4" ht="9" customHeight="1">
      <c r="A3140" s="535">
        <v>2003112</v>
      </c>
      <c r="B3140" s="534" t="s">
        <v>25208</v>
      </c>
      <c r="C3140" s="535" t="s">
        <v>263</v>
      </c>
      <c r="D3140" s="533">
        <v>188.76</v>
      </c>
    </row>
    <row r="3141" spans="1:4" ht="9" customHeight="1">
      <c r="A3141" s="535">
        <v>2003123</v>
      </c>
      <c r="B3141" s="534" t="s">
        <v>25209</v>
      </c>
      <c r="C3141" s="535" t="s">
        <v>263</v>
      </c>
      <c r="D3141" s="533">
        <v>311.92</v>
      </c>
    </row>
    <row r="3142" spans="1:4" ht="9" customHeight="1">
      <c r="A3142" s="535">
        <v>2003124</v>
      </c>
      <c r="B3142" s="534" t="s">
        <v>25210</v>
      </c>
      <c r="C3142" s="535" t="s">
        <v>263</v>
      </c>
      <c r="D3142" s="533">
        <v>272.82</v>
      </c>
    </row>
    <row r="3143" spans="1:4" ht="9" customHeight="1">
      <c r="A3143" s="535">
        <v>2003113</v>
      </c>
      <c r="B3143" s="534" t="s">
        <v>25211</v>
      </c>
      <c r="C3143" s="535" t="s">
        <v>263</v>
      </c>
      <c r="D3143" s="533">
        <v>225.67</v>
      </c>
    </row>
    <row r="3144" spans="1:4" ht="9" customHeight="1">
      <c r="A3144" s="535">
        <v>2003114</v>
      </c>
      <c r="B3144" s="534" t="s">
        <v>25212</v>
      </c>
      <c r="C3144" s="535" t="s">
        <v>263</v>
      </c>
      <c r="D3144" s="533">
        <v>198.27</v>
      </c>
    </row>
    <row r="3145" spans="1:4" ht="9" customHeight="1">
      <c r="A3145" s="535">
        <v>2003125</v>
      </c>
      <c r="B3145" s="534" t="s">
        <v>25213</v>
      </c>
      <c r="C3145" s="535" t="s">
        <v>263</v>
      </c>
      <c r="D3145" s="533">
        <v>326.67</v>
      </c>
    </row>
    <row r="3146" spans="1:4" ht="9" customHeight="1">
      <c r="A3146" s="535">
        <v>2003126</v>
      </c>
      <c r="B3146" s="534" t="s">
        <v>25214</v>
      </c>
      <c r="C3146" s="535" t="s">
        <v>263</v>
      </c>
      <c r="D3146" s="533">
        <v>286.33</v>
      </c>
    </row>
    <row r="3147" spans="1:4" ht="9" customHeight="1">
      <c r="A3147" s="535">
        <v>2003127</v>
      </c>
      <c r="B3147" s="534" t="s">
        <v>25215</v>
      </c>
      <c r="C3147" s="535" t="s">
        <v>263</v>
      </c>
      <c r="D3147" s="533">
        <v>869.06</v>
      </c>
    </row>
    <row r="3148" spans="1:4" ht="9" customHeight="1">
      <c r="A3148" s="535">
        <v>2003128</v>
      </c>
      <c r="B3148" s="534" t="s">
        <v>25216</v>
      </c>
      <c r="C3148" s="535" t="s">
        <v>263</v>
      </c>
      <c r="D3148" s="533">
        <v>732.78</v>
      </c>
    </row>
    <row r="3149" spans="1:4" ht="9" customHeight="1">
      <c r="A3149" s="535">
        <v>2003147</v>
      </c>
      <c r="B3149" s="534" t="s">
        <v>25217</v>
      </c>
      <c r="C3149" s="535" t="s">
        <v>263</v>
      </c>
      <c r="D3149" s="533">
        <v>1193.5899999999999</v>
      </c>
    </row>
    <row r="3150" spans="1:4" ht="9" customHeight="1">
      <c r="A3150" s="535">
        <v>2003148</v>
      </c>
      <c r="B3150" s="534" t="s">
        <v>25218</v>
      </c>
      <c r="C3150" s="535" t="s">
        <v>263</v>
      </c>
      <c r="D3150" s="533">
        <v>997.95</v>
      </c>
    </row>
    <row r="3151" spans="1:4" ht="9" customHeight="1">
      <c r="A3151" s="535">
        <v>2003129</v>
      </c>
      <c r="B3151" s="534" t="s">
        <v>25219</v>
      </c>
      <c r="C3151" s="535" t="s">
        <v>263</v>
      </c>
      <c r="D3151" s="533">
        <v>874.71</v>
      </c>
    </row>
    <row r="3152" spans="1:4" ht="9" customHeight="1">
      <c r="A3152" s="535">
        <v>2003130</v>
      </c>
      <c r="B3152" s="534" t="s">
        <v>25220</v>
      </c>
      <c r="C3152" s="535" t="s">
        <v>263</v>
      </c>
      <c r="D3152" s="533">
        <v>737.03</v>
      </c>
    </row>
    <row r="3153" spans="1:4" ht="9" customHeight="1">
      <c r="A3153" s="535">
        <v>2003149</v>
      </c>
      <c r="B3153" s="534" t="s">
        <v>25221</v>
      </c>
      <c r="C3153" s="535" t="s">
        <v>263</v>
      </c>
      <c r="D3153" s="533">
        <v>1203.46</v>
      </c>
    </row>
    <row r="3154" spans="1:4" ht="9" customHeight="1">
      <c r="A3154" s="535">
        <v>2003150</v>
      </c>
      <c r="B3154" s="534" t="s">
        <v>25222</v>
      </c>
      <c r="C3154" s="535" t="s">
        <v>263</v>
      </c>
      <c r="D3154" s="533">
        <v>1005.37</v>
      </c>
    </row>
    <row r="3155" spans="1:4" ht="9" customHeight="1">
      <c r="A3155" s="535">
        <v>2003131</v>
      </c>
      <c r="B3155" s="534" t="s">
        <v>25223</v>
      </c>
      <c r="C3155" s="535" t="s">
        <v>263</v>
      </c>
      <c r="D3155" s="533">
        <v>891.92</v>
      </c>
    </row>
    <row r="3156" spans="1:4" ht="9" customHeight="1">
      <c r="A3156" s="535">
        <v>2003132</v>
      </c>
      <c r="B3156" s="534" t="s">
        <v>25224</v>
      </c>
      <c r="C3156" s="535" t="s">
        <v>263</v>
      </c>
      <c r="D3156" s="533">
        <v>749.97</v>
      </c>
    </row>
    <row r="3157" spans="1:4" ht="9" customHeight="1">
      <c r="A3157" s="535">
        <v>2003151</v>
      </c>
      <c r="B3157" s="534" t="s">
        <v>25225</v>
      </c>
      <c r="C3157" s="535" t="s">
        <v>263</v>
      </c>
      <c r="D3157" s="533">
        <v>1233.53</v>
      </c>
    </row>
    <row r="3158" spans="1:4" ht="9" customHeight="1">
      <c r="A3158" s="535">
        <v>2003152</v>
      </c>
      <c r="B3158" s="534" t="s">
        <v>25226</v>
      </c>
      <c r="C3158" s="535" t="s">
        <v>263</v>
      </c>
      <c r="D3158" s="533">
        <v>1027.96</v>
      </c>
    </row>
    <row r="3159" spans="1:4" ht="9" customHeight="1">
      <c r="A3159" s="535">
        <v>2003133</v>
      </c>
      <c r="B3159" s="534" t="s">
        <v>25227</v>
      </c>
      <c r="C3159" s="535" t="s">
        <v>263</v>
      </c>
      <c r="D3159" s="533">
        <v>895.39</v>
      </c>
    </row>
    <row r="3160" spans="1:4" ht="9" customHeight="1">
      <c r="A3160" s="535">
        <v>2003134</v>
      </c>
      <c r="B3160" s="534" t="s">
        <v>25228</v>
      </c>
      <c r="C3160" s="535" t="s">
        <v>263</v>
      </c>
      <c r="D3160" s="533">
        <v>752.57</v>
      </c>
    </row>
    <row r="3161" spans="1:4" ht="9" customHeight="1">
      <c r="A3161" s="535">
        <v>2003153</v>
      </c>
      <c r="B3161" s="534" t="s">
        <v>25229</v>
      </c>
      <c r="C3161" s="535" t="s">
        <v>263</v>
      </c>
      <c r="D3161" s="533">
        <v>1239.56</v>
      </c>
    </row>
    <row r="3162" spans="1:4" ht="9" customHeight="1">
      <c r="A3162" s="535">
        <v>2003154</v>
      </c>
      <c r="B3162" s="534" t="s">
        <v>25230</v>
      </c>
      <c r="C3162" s="535" t="s">
        <v>263</v>
      </c>
      <c r="D3162" s="533">
        <v>1032.49</v>
      </c>
    </row>
    <row r="3163" spans="1:4" ht="9" customHeight="1">
      <c r="A3163" s="535">
        <v>2003135</v>
      </c>
      <c r="B3163" s="534" t="s">
        <v>25231</v>
      </c>
      <c r="C3163" s="535" t="s">
        <v>263</v>
      </c>
      <c r="D3163" s="533">
        <v>903.16</v>
      </c>
    </row>
    <row r="3164" spans="1:4" ht="9" customHeight="1">
      <c r="A3164" s="535">
        <v>2003136</v>
      </c>
      <c r="B3164" s="534" t="s">
        <v>25232</v>
      </c>
      <c r="C3164" s="535" t="s">
        <v>263</v>
      </c>
      <c r="D3164" s="533">
        <v>758.41</v>
      </c>
    </row>
    <row r="3165" spans="1:4" ht="9" customHeight="1">
      <c r="A3165" s="535">
        <v>2003155</v>
      </c>
      <c r="B3165" s="534" t="s">
        <v>25233</v>
      </c>
      <c r="C3165" s="535" t="s">
        <v>263</v>
      </c>
      <c r="D3165" s="533">
        <v>1253.17</v>
      </c>
    </row>
    <row r="3166" spans="1:4" ht="9" customHeight="1">
      <c r="A3166" s="535">
        <v>2003156</v>
      </c>
      <c r="B3166" s="534" t="s">
        <v>25234</v>
      </c>
      <c r="C3166" s="535" t="s">
        <v>263</v>
      </c>
      <c r="D3166" s="533">
        <v>1042.72</v>
      </c>
    </row>
    <row r="3167" spans="1:4" ht="9" customHeight="1">
      <c r="A3167" s="535">
        <v>2003137</v>
      </c>
      <c r="B3167" s="534" t="s">
        <v>25235</v>
      </c>
      <c r="C3167" s="535" t="s">
        <v>263</v>
      </c>
      <c r="D3167" s="533">
        <v>1167.28</v>
      </c>
    </row>
    <row r="3168" spans="1:4" ht="9" customHeight="1">
      <c r="A3168" s="535">
        <v>2003138</v>
      </c>
      <c r="B3168" s="534" t="s">
        <v>25236</v>
      </c>
      <c r="C3168" s="535" t="s">
        <v>263</v>
      </c>
      <c r="D3168" s="533">
        <v>1009</v>
      </c>
    </row>
    <row r="3169" spans="1:4" ht="9" customHeight="1">
      <c r="A3169" s="535">
        <v>2003157</v>
      </c>
      <c r="B3169" s="534" t="s">
        <v>25237</v>
      </c>
      <c r="C3169" s="535" t="s">
        <v>263</v>
      </c>
      <c r="D3169" s="533">
        <v>1578.47</v>
      </c>
    </row>
    <row r="3170" spans="1:4" ht="9" customHeight="1">
      <c r="A3170" s="535">
        <v>2003158</v>
      </c>
      <c r="B3170" s="534" t="s">
        <v>25238</v>
      </c>
      <c r="C3170" s="535" t="s">
        <v>263</v>
      </c>
      <c r="D3170" s="533">
        <v>1354.47</v>
      </c>
    </row>
    <row r="3171" spans="1:4" ht="9" customHeight="1">
      <c r="A3171" s="535">
        <v>2003139</v>
      </c>
      <c r="B3171" s="534" t="s">
        <v>25239</v>
      </c>
      <c r="C3171" s="535" t="s">
        <v>263</v>
      </c>
      <c r="D3171" s="533">
        <v>1172.93</v>
      </c>
    </row>
    <row r="3172" spans="1:4" ht="9" customHeight="1">
      <c r="A3172" s="535">
        <v>2003140</v>
      </c>
      <c r="B3172" s="534" t="s">
        <v>25240</v>
      </c>
      <c r="C3172" s="535" t="s">
        <v>263</v>
      </c>
      <c r="D3172" s="533">
        <v>1013.24</v>
      </c>
    </row>
    <row r="3173" spans="1:4" ht="9" customHeight="1">
      <c r="A3173" s="535">
        <v>2003159</v>
      </c>
      <c r="B3173" s="534" t="s">
        <v>25241</v>
      </c>
      <c r="C3173" s="535" t="s">
        <v>263</v>
      </c>
      <c r="D3173" s="533">
        <v>1588.34</v>
      </c>
    </row>
    <row r="3174" spans="1:4" ht="9" customHeight="1">
      <c r="A3174" s="535">
        <v>2003160</v>
      </c>
      <c r="B3174" s="534" t="s">
        <v>25242</v>
      </c>
      <c r="C3174" s="535" t="s">
        <v>263</v>
      </c>
      <c r="D3174" s="533">
        <v>1361.89</v>
      </c>
    </row>
    <row r="3175" spans="1:4" ht="9" customHeight="1">
      <c r="A3175" s="535">
        <v>2003141</v>
      </c>
      <c r="B3175" s="534" t="s">
        <v>25243</v>
      </c>
      <c r="C3175" s="535" t="s">
        <v>263</v>
      </c>
      <c r="D3175" s="533">
        <v>1190.1400000000001</v>
      </c>
    </row>
    <row r="3176" spans="1:4" ht="9" customHeight="1">
      <c r="A3176" s="535">
        <v>2003142</v>
      </c>
      <c r="B3176" s="534" t="s">
        <v>25244</v>
      </c>
      <c r="C3176" s="535" t="s">
        <v>263</v>
      </c>
      <c r="D3176" s="533">
        <v>1026.17</v>
      </c>
    </row>
    <row r="3177" spans="1:4" ht="9" customHeight="1">
      <c r="A3177" s="535">
        <v>2003161</v>
      </c>
      <c r="B3177" s="534" t="s">
        <v>25245</v>
      </c>
      <c r="C3177" s="535" t="s">
        <v>263</v>
      </c>
      <c r="D3177" s="533">
        <v>1618.41</v>
      </c>
    </row>
    <row r="3178" spans="1:4" ht="9" customHeight="1">
      <c r="A3178" s="535">
        <v>2003162</v>
      </c>
      <c r="B3178" s="534" t="s">
        <v>25246</v>
      </c>
      <c r="C3178" s="535" t="s">
        <v>263</v>
      </c>
      <c r="D3178" s="533">
        <v>1384.48</v>
      </c>
    </row>
    <row r="3179" spans="1:4" ht="9" customHeight="1">
      <c r="A3179" s="535">
        <v>2003143</v>
      </c>
      <c r="B3179" s="534" t="s">
        <v>25247</v>
      </c>
      <c r="C3179" s="535" t="s">
        <v>263</v>
      </c>
      <c r="D3179" s="533">
        <v>1193.6199999999999</v>
      </c>
    </row>
    <row r="3180" spans="1:4" ht="9" customHeight="1">
      <c r="A3180" s="535">
        <v>2003144</v>
      </c>
      <c r="B3180" s="534" t="s">
        <v>25248</v>
      </c>
      <c r="C3180" s="535" t="s">
        <v>263</v>
      </c>
      <c r="D3180" s="533">
        <v>1028.78</v>
      </c>
    </row>
    <row r="3181" spans="1:4" ht="9" customHeight="1">
      <c r="A3181" s="535">
        <v>2003163</v>
      </c>
      <c r="B3181" s="534" t="s">
        <v>25249</v>
      </c>
      <c r="C3181" s="535" t="s">
        <v>263</v>
      </c>
      <c r="D3181" s="533">
        <v>1624.44</v>
      </c>
    </row>
    <row r="3182" spans="1:4" ht="9" customHeight="1">
      <c r="A3182" s="535">
        <v>2003164</v>
      </c>
      <c r="B3182" s="534" t="s">
        <v>25250</v>
      </c>
      <c r="C3182" s="535" t="s">
        <v>263</v>
      </c>
      <c r="D3182" s="533">
        <v>1389.01</v>
      </c>
    </row>
    <row r="3183" spans="1:4" ht="9" customHeight="1">
      <c r="A3183" s="535">
        <v>2003145</v>
      </c>
      <c r="B3183" s="534" t="s">
        <v>25251</v>
      </c>
      <c r="C3183" s="535" t="s">
        <v>263</v>
      </c>
      <c r="D3183" s="533">
        <v>1201.3900000000001</v>
      </c>
    </row>
    <row r="3184" spans="1:4" ht="9" customHeight="1">
      <c r="A3184" s="535">
        <v>2003146</v>
      </c>
      <c r="B3184" s="534" t="s">
        <v>25252</v>
      </c>
      <c r="C3184" s="535" t="s">
        <v>263</v>
      </c>
      <c r="D3184" s="533">
        <v>1034.6199999999999</v>
      </c>
    </row>
    <row r="3185" spans="1:4" ht="9" customHeight="1">
      <c r="A3185" s="535">
        <v>2003165</v>
      </c>
      <c r="B3185" s="534" t="s">
        <v>25253</v>
      </c>
      <c r="C3185" s="535" t="s">
        <v>263</v>
      </c>
      <c r="D3185" s="533">
        <v>1638.05</v>
      </c>
    </row>
    <row r="3186" spans="1:4" ht="9" customHeight="1">
      <c r="A3186" s="535">
        <v>2003166</v>
      </c>
      <c r="B3186" s="534" t="s">
        <v>25254</v>
      </c>
      <c r="C3186" s="535" t="s">
        <v>263</v>
      </c>
      <c r="D3186" s="533">
        <v>1399.24</v>
      </c>
    </row>
    <row r="3187" spans="1:4" ht="9" customHeight="1">
      <c r="A3187" s="535">
        <v>2003819</v>
      </c>
      <c r="B3187" s="534" t="s">
        <v>19618</v>
      </c>
      <c r="C3187" s="535" t="s">
        <v>16785</v>
      </c>
      <c r="D3187" s="533">
        <v>8.7200000000000006</v>
      </c>
    </row>
    <row r="3188" spans="1:4" ht="9" customHeight="1">
      <c r="A3188" s="535">
        <v>2004504</v>
      </c>
      <c r="B3188" s="534" t="s">
        <v>19619</v>
      </c>
      <c r="C3188" s="535" t="s">
        <v>206</v>
      </c>
      <c r="D3188" s="533">
        <v>18.690000000000001</v>
      </c>
    </row>
    <row r="3189" spans="1:4" ht="18" customHeight="1">
      <c r="A3189" s="535">
        <v>2004519</v>
      </c>
      <c r="B3189" s="534" t="s">
        <v>19620</v>
      </c>
      <c r="C3189" s="535" t="s">
        <v>206</v>
      </c>
      <c r="D3189" s="533">
        <v>27.56</v>
      </c>
    </row>
    <row r="3190" spans="1:4" ht="18" customHeight="1">
      <c r="A3190" s="535">
        <v>2004520</v>
      </c>
      <c r="B3190" s="534" t="s">
        <v>19621</v>
      </c>
      <c r="C3190" s="535" t="s">
        <v>206</v>
      </c>
      <c r="D3190" s="533">
        <v>22.74</v>
      </c>
    </row>
    <row r="3191" spans="1:4" ht="18" customHeight="1">
      <c r="A3191" s="535">
        <v>2004521</v>
      </c>
      <c r="B3191" s="534" t="s">
        <v>19622</v>
      </c>
      <c r="C3191" s="535" t="s">
        <v>206</v>
      </c>
      <c r="D3191" s="533">
        <v>15.55</v>
      </c>
    </row>
    <row r="3192" spans="1:4" ht="18" customHeight="1">
      <c r="A3192" s="535">
        <v>2004522</v>
      </c>
      <c r="B3192" s="534" t="s">
        <v>19623</v>
      </c>
      <c r="C3192" s="535" t="s">
        <v>206</v>
      </c>
      <c r="D3192" s="533">
        <v>11.37</v>
      </c>
    </row>
    <row r="3193" spans="1:4" ht="18" customHeight="1">
      <c r="A3193" s="535">
        <v>2004518</v>
      </c>
      <c r="B3193" s="534" t="s">
        <v>19624</v>
      </c>
      <c r="C3193" s="535" t="s">
        <v>206</v>
      </c>
      <c r="D3193" s="533">
        <v>47.87</v>
      </c>
    </row>
    <row r="3194" spans="1:4" ht="9" customHeight="1">
      <c r="A3194" s="535">
        <v>2003864</v>
      </c>
      <c r="B3194" s="534" t="s">
        <v>19625</v>
      </c>
      <c r="C3194" s="535" t="s">
        <v>19626</v>
      </c>
      <c r="D3194" s="533">
        <v>13.54</v>
      </c>
    </row>
    <row r="3195" spans="1:4" ht="9" customHeight="1">
      <c r="A3195" s="535">
        <v>2003863</v>
      </c>
      <c r="B3195" s="534" t="s">
        <v>19627</v>
      </c>
      <c r="C3195" s="535" t="s">
        <v>19626</v>
      </c>
      <c r="D3195" s="533">
        <v>22.92</v>
      </c>
    </row>
    <row r="3196" spans="1:4" ht="9" customHeight="1">
      <c r="A3196" s="535">
        <v>2004508</v>
      </c>
      <c r="B3196" s="534" t="s">
        <v>19628</v>
      </c>
      <c r="C3196" s="535" t="s">
        <v>16785</v>
      </c>
      <c r="D3196" s="533">
        <v>12.56</v>
      </c>
    </row>
    <row r="3197" spans="1:4" ht="9" customHeight="1">
      <c r="A3197" s="535">
        <v>2003316</v>
      </c>
      <c r="B3197" s="534" t="s">
        <v>19629</v>
      </c>
      <c r="C3197" s="535" t="s">
        <v>263</v>
      </c>
      <c r="D3197" s="533">
        <v>107.9</v>
      </c>
    </row>
    <row r="3198" spans="1:4" ht="9" customHeight="1">
      <c r="A3198" s="535">
        <v>2003317</v>
      </c>
      <c r="B3198" s="534" t="s">
        <v>19630</v>
      </c>
      <c r="C3198" s="535" t="s">
        <v>263</v>
      </c>
      <c r="D3198" s="533">
        <v>102.25</v>
      </c>
    </row>
    <row r="3199" spans="1:4" ht="9" customHeight="1">
      <c r="A3199" s="535">
        <v>2003767</v>
      </c>
      <c r="B3199" s="534" t="s">
        <v>231</v>
      </c>
      <c r="C3199" s="535" t="s">
        <v>206</v>
      </c>
      <c r="D3199" s="533">
        <v>128.30000000000001</v>
      </c>
    </row>
    <row r="3200" spans="1:4" ht="9" customHeight="1">
      <c r="A3200" s="535">
        <v>2003844</v>
      </c>
      <c r="B3200" s="534" t="s">
        <v>19631</v>
      </c>
      <c r="C3200" s="535" t="s">
        <v>206</v>
      </c>
      <c r="D3200" s="533">
        <v>124.21</v>
      </c>
    </row>
    <row r="3201" spans="1:4" ht="9" customHeight="1">
      <c r="A3201" s="535">
        <v>2003576</v>
      </c>
      <c r="B3201" s="534" t="s">
        <v>19632</v>
      </c>
      <c r="C3201" s="535" t="s">
        <v>206</v>
      </c>
      <c r="D3201" s="533">
        <v>16.75</v>
      </c>
    </row>
    <row r="3202" spans="1:4" ht="9" customHeight="1">
      <c r="A3202" s="535">
        <v>2003858</v>
      </c>
      <c r="B3202" s="534" t="s">
        <v>19633</v>
      </c>
      <c r="C3202" s="535" t="s">
        <v>206</v>
      </c>
      <c r="D3202" s="533">
        <v>12.66</v>
      </c>
    </row>
    <row r="3203" spans="1:4" ht="9" customHeight="1">
      <c r="A3203" s="535">
        <v>2003850</v>
      </c>
      <c r="B3203" s="534" t="s">
        <v>19634</v>
      </c>
      <c r="C3203" s="535" t="s">
        <v>206</v>
      </c>
      <c r="D3203" s="533">
        <v>172.18</v>
      </c>
    </row>
    <row r="3204" spans="1:4" ht="9" customHeight="1">
      <c r="A3204" s="535">
        <v>2003849</v>
      </c>
      <c r="B3204" s="534" t="s">
        <v>19635</v>
      </c>
      <c r="C3204" s="535" t="s">
        <v>206</v>
      </c>
      <c r="D3204" s="533">
        <v>78.680000000000007</v>
      </c>
    </row>
    <row r="3205" spans="1:4" ht="9" customHeight="1">
      <c r="A3205" s="535">
        <v>2003868</v>
      </c>
      <c r="B3205" s="534" t="s">
        <v>19636</v>
      </c>
      <c r="C3205" s="535" t="s">
        <v>206</v>
      </c>
      <c r="D3205" s="533">
        <v>160.94</v>
      </c>
    </row>
    <row r="3206" spans="1:4" ht="9" customHeight="1">
      <c r="A3206" s="535">
        <v>2003369</v>
      </c>
      <c r="B3206" s="534" t="s">
        <v>19637</v>
      </c>
      <c r="C3206" s="535" t="s">
        <v>16785</v>
      </c>
      <c r="D3206" s="533">
        <v>114.94</v>
      </c>
    </row>
    <row r="3207" spans="1:4" ht="9" customHeight="1">
      <c r="A3207" s="535">
        <v>2003368</v>
      </c>
      <c r="B3207" s="534" t="s">
        <v>19638</v>
      </c>
      <c r="C3207" s="535" t="s">
        <v>16785</v>
      </c>
      <c r="D3207" s="533">
        <v>99.09</v>
      </c>
    </row>
    <row r="3208" spans="1:4" ht="9" customHeight="1">
      <c r="A3208" s="535">
        <v>2003939</v>
      </c>
      <c r="B3208" s="534" t="s">
        <v>19639</v>
      </c>
      <c r="C3208" s="535" t="s">
        <v>16785</v>
      </c>
      <c r="D3208" s="533">
        <v>67.59</v>
      </c>
    </row>
    <row r="3209" spans="1:4" ht="9" customHeight="1">
      <c r="A3209" s="535">
        <v>2003940</v>
      </c>
      <c r="B3209" s="534" t="s">
        <v>19640</v>
      </c>
      <c r="C3209" s="535" t="s">
        <v>16785</v>
      </c>
      <c r="D3209" s="533">
        <v>51.69</v>
      </c>
    </row>
    <row r="3210" spans="1:4" ht="9" customHeight="1">
      <c r="A3210" s="535">
        <v>2003371</v>
      </c>
      <c r="B3210" s="534" t="s">
        <v>19641</v>
      </c>
      <c r="C3210" s="535" t="s">
        <v>16785</v>
      </c>
      <c r="D3210" s="533">
        <v>84.17</v>
      </c>
    </row>
    <row r="3211" spans="1:4" ht="9" customHeight="1">
      <c r="A3211" s="535">
        <v>2003370</v>
      </c>
      <c r="B3211" s="534" t="s">
        <v>19642</v>
      </c>
      <c r="C3211" s="535" t="s">
        <v>16785</v>
      </c>
      <c r="D3211" s="533">
        <v>70.77</v>
      </c>
    </row>
    <row r="3212" spans="1:4" ht="9" customHeight="1">
      <c r="A3212" s="535">
        <v>2003941</v>
      </c>
      <c r="B3212" s="534" t="s">
        <v>19643</v>
      </c>
      <c r="C3212" s="535" t="s">
        <v>16785</v>
      </c>
      <c r="D3212" s="533">
        <v>58.01</v>
      </c>
    </row>
    <row r="3213" spans="1:4" ht="9" customHeight="1">
      <c r="A3213" s="535">
        <v>2003942</v>
      </c>
      <c r="B3213" s="534" t="s">
        <v>19644</v>
      </c>
      <c r="C3213" s="535" t="s">
        <v>16785</v>
      </c>
      <c r="D3213" s="533">
        <v>44.58</v>
      </c>
    </row>
    <row r="3214" spans="1:4" ht="9" customHeight="1">
      <c r="A3214" s="535">
        <v>2003373</v>
      </c>
      <c r="B3214" s="534" t="s">
        <v>19645</v>
      </c>
      <c r="C3214" s="535" t="s">
        <v>16785</v>
      </c>
      <c r="D3214" s="533">
        <v>67.709999999999994</v>
      </c>
    </row>
    <row r="3215" spans="1:4" ht="9" customHeight="1">
      <c r="A3215" s="535">
        <v>2003372</v>
      </c>
      <c r="B3215" s="534" t="s">
        <v>19646</v>
      </c>
      <c r="C3215" s="535" t="s">
        <v>16785</v>
      </c>
      <c r="D3215" s="533">
        <v>61.2</v>
      </c>
    </row>
    <row r="3216" spans="1:4" ht="9" customHeight="1">
      <c r="A3216" s="535">
        <v>2003943</v>
      </c>
      <c r="B3216" s="534" t="s">
        <v>19647</v>
      </c>
      <c r="C3216" s="535" t="s">
        <v>16785</v>
      </c>
      <c r="D3216" s="533">
        <v>27.1</v>
      </c>
    </row>
    <row r="3217" spans="1:4" ht="9" customHeight="1">
      <c r="A3217" s="535">
        <v>2003944</v>
      </c>
      <c r="B3217" s="534" t="s">
        <v>19648</v>
      </c>
      <c r="C3217" s="535" t="s">
        <v>16785</v>
      </c>
      <c r="D3217" s="533">
        <v>20.59</v>
      </c>
    </row>
    <row r="3218" spans="1:4" ht="9" customHeight="1">
      <c r="A3218" s="535">
        <v>2003375</v>
      </c>
      <c r="B3218" s="534" t="s">
        <v>19649</v>
      </c>
      <c r="C3218" s="535" t="s">
        <v>16785</v>
      </c>
      <c r="D3218" s="533">
        <v>43.47</v>
      </c>
    </row>
    <row r="3219" spans="1:4" ht="9" customHeight="1">
      <c r="A3219" s="535">
        <v>2003374</v>
      </c>
      <c r="B3219" s="534" t="s">
        <v>19650</v>
      </c>
      <c r="C3219" s="535" t="s">
        <v>16785</v>
      </c>
      <c r="D3219" s="533">
        <v>38.68</v>
      </c>
    </row>
    <row r="3220" spans="1:4" ht="9" customHeight="1">
      <c r="A3220" s="535">
        <v>2003945</v>
      </c>
      <c r="B3220" s="534" t="s">
        <v>19651</v>
      </c>
      <c r="C3220" s="535" t="s">
        <v>16785</v>
      </c>
      <c r="D3220" s="533">
        <v>20.41</v>
      </c>
    </row>
    <row r="3221" spans="1:4" ht="9" customHeight="1">
      <c r="A3221" s="535">
        <v>2003946</v>
      </c>
      <c r="B3221" s="534" t="s">
        <v>19652</v>
      </c>
      <c r="C3221" s="535" t="s">
        <v>16785</v>
      </c>
      <c r="D3221" s="533">
        <v>15.62</v>
      </c>
    </row>
    <row r="3222" spans="1:4" ht="9" customHeight="1">
      <c r="A3222" s="535">
        <v>2003377</v>
      </c>
      <c r="B3222" s="534" t="s">
        <v>19653</v>
      </c>
      <c r="C3222" s="535" t="s">
        <v>16785</v>
      </c>
      <c r="D3222" s="533">
        <v>59</v>
      </c>
    </row>
    <row r="3223" spans="1:4" ht="9" customHeight="1">
      <c r="A3223" s="535">
        <v>2003376</v>
      </c>
      <c r="B3223" s="534" t="s">
        <v>19654</v>
      </c>
      <c r="C3223" s="535" t="s">
        <v>16785</v>
      </c>
      <c r="D3223" s="533">
        <v>53.83</v>
      </c>
    </row>
    <row r="3224" spans="1:4" ht="9" customHeight="1">
      <c r="A3224" s="535">
        <v>2003947</v>
      </c>
      <c r="B3224" s="534" t="s">
        <v>19655</v>
      </c>
      <c r="C3224" s="535" t="s">
        <v>16785</v>
      </c>
      <c r="D3224" s="533">
        <v>21.2</v>
      </c>
    </row>
    <row r="3225" spans="1:4" ht="9" customHeight="1">
      <c r="A3225" s="535">
        <v>2003948</v>
      </c>
      <c r="B3225" s="534" t="s">
        <v>19656</v>
      </c>
      <c r="C3225" s="535" t="s">
        <v>16785</v>
      </c>
      <c r="D3225" s="533">
        <v>16.02</v>
      </c>
    </row>
    <row r="3226" spans="1:4" ht="9" customHeight="1">
      <c r="A3226" s="535">
        <v>2003379</v>
      </c>
      <c r="B3226" s="534" t="s">
        <v>19657</v>
      </c>
      <c r="C3226" s="535" t="s">
        <v>16785</v>
      </c>
      <c r="D3226" s="533">
        <v>33.909999999999997</v>
      </c>
    </row>
    <row r="3227" spans="1:4" ht="9" customHeight="1">
      <c r="A3227" s="535">
        <v>2003378</v>
      </c>
      <c r="B3227" s="534" t="s">
        <v>19658</v>
      </c>
      <c r="C3227" s="535" t="s">
        <v>16785</v>
      </c>
      <c r="D3227" s="533">
        <v>30.42</v>
      </c>
    </row>
    <row r="3228" spans="1:4" ht="9" customHeight="1">
      <c r="A3228" s="535">
        <v>2003949</v>
      </c>
      <c r="B3228" s="534" t="s">
        <v>19659</v>
      </c>
      <c r="C3228" s="535" t="s">
        <v>16785</v>
      </c>
      <c r="D3228" s="533">
        <v>14.63</v>
      </c>
    </row>
    <row r="3229" spans="1:4" ht="9" customHeight="1">
      <c r="A3229" s="535">
        <v>2003950</v>
      </c>
      <c r="B3229" s="534" t="s">
        <v>19660</v>
      </c>
      <c r="C3229" s="535" t="s">
        <v>16785</v>
      </c>
      <c r="D3229" s="533">
        <v>11.14</v>
      </c>
    </row>
    <row r="3230" spans="1:4" ht="9" customHeight="1">
      <c r="A3230" s="535">
        <v>2003381</v>
      </c>
      <c r="B3230" s="534" t="s">
        <v>19661</v>
      </c>
      <c r="C3230" s="535" t="s">
        <v>16785</v>
      </c>
      <c r="D3230" s="533">
        <v>56.77</v>
      </c>
    </row>
    <row r="3231" spans="1:4" ht="9" customHeight="1">
      <c r="A3231" s="535">
        <v>2003380</v>
      </c>
      <c r="B3231" s="534" t="s">
        <v>19662</v>
      </c>
      <c r="C3231" s="535" t="s">
        <v>16785</v>
      </c>
      <c r="D3231" s="533">
        <v>50.79</v>
      </c>
    </row>
    <row r="3232" spans="1:4" ht="9" customHeight="1">
      <c r="A3232" s="535">
        <v>2003951</v>
      </c>
      <c r="B3232" s="534" t="s">
        <v>19663</v>
      </c>
      <c r="C3232" s="535" t="s">
        <v>16785</v>
      </c>
      <c r="D3232" s="533">
        <v>24.83</v>
      </c>
    </row>
    <row r="3233" spans="1:4" ht="9" customHeight="1">
      <c r="A3233" s="535">
        <v>2003952</v>
      </c>
      <c r="B3233" s="534" t="s">
        <v>19664</v>
      </c>
      <c r="C3233" s="535" t="s">
        <v>16785</v>
      </c>
      <c r="D3233" s="533">
        <v>18.850000000000001</v>
      </c>
    </row>
    <row r="3234" spans="1:4" ht="9" customHeight="1">
      <c r="A3234" s="535">
        <v>2003383</v>
      </c>
      <c r="B3234" s="534" t="s">
        <v>19665</v>
      </c>
      <c r="C3234" s="535" t="s">
        <v>16785</v>
      </c>
      <c r="D3234" s="533">
        <v>94.92</v>
      </c>
    </row>
    <row r="3235" spans="1:4" ht="9" customHeight="1">
      <c r="A3235" s="535">
        <v>2003382</v>
      </c>
      <c r="B3235" s="534" t="s">
        <v>19666</v>
      </c>
      <c r="C3235" s="535" t="s">
        <v>16785</v>
      </c>
      <c r="D3235" s="533">
        <v>83.77</v>
      </c>
    </row>
    <row r="3236" spans="1:4" ht="9" customHeight="1">
      <c r="A3236" s="535">
        <v>2003953</v>
      </c>
      <c r="B3236" s="534" t="s">
        <v>19667</v>
      </c>
      <c r="C3236" s="535" t="s">
        <v>16785</v>
      </c>
      <c r="D3236" s="533">
        <v>44.7</v>
      </c>
    </row>
    <row r="3237" spans="1:4" ht="9" customHeight="1">
      <c r="A3237" s="535">
        <v>2003954</v>
      </c>
      <c r="B3237" s="534" t="s">
        <v>19668</v>
      </c>
      <c r="C3237" s="535" t="s">
        <v>16785</v>
      </c>
      <c r="D3237" s="533">
        <v>33.520000000000003</v>
      </c>
    </row>
    <row r="3238" spans="1:4" ht="9" customHeight="1">
      <c r="A3238" s="535">
        <v>2004514</v>
      </c>
      <c r="B3238" s="534" t="s">
        <v>19669</v>
      </c>
      <c r="C3238" s="535" t="s">
        <v>16785</v>
      </c>
      <c r="D3238" s="533">
        <v>15.31</v>
      </c>
    </row>
    <row r="3239" spans="1:4" ht="9" customHeight="1">
      <c r="A3239" s="535">
        <v>2004515</v>
      </c>
      <c r="B3239" s="534" t="s">
        <v>19670</v>
      </c>
      <c r="C3239" s="535" t="s">
        <v>16785</v>
      </c>
      <c r="D3239" s="533">
        <v>39.85</v>
      </c>
    </row>
    <row r="3240" spans="1:4" ht="9" customHeight="1">
      <c r="A3240" s="535">
        <v>2005759</v>
      </c>
      <c r="B3240" s="534" t="s">
        <v>19671</v>
      </c>
      <c r="C3240" s="535" t="s">
        <v>16785</v>
      </c>
      <c r="D3240" s="533">
        <v>55.89</v>
      </c>
    </row>
    <row r="3241" spans="1:4" ht="9" customHeight="1">
      <c r="A3241" s="535">
        <v>2005764</v>
      </c>
      <c r="B3241" s="534" t="s">
        <v>19672</v>
      </c>
      <c r="C3241" s="535" t="s">
        <v>16785</v>
      </c>
      <c r="D3241" s="533">
        <v>72</v>
      </c>
    </row>
    <row r="3242" spans="1:4" ht="9" customHeight="1">
      <c r="A3242" s="535">
        <v>2003678</v>
      </c>
      <c r="B3242" s="534" t="s">
        <v>19673</v>
      </c>
      <c r="C3242" s="535" t="s">
        <v>263</v>
      </c>
      <c r="D3242" s="533">
        <v>2290.0500000000002</v>
      </c>
    </row>
    <row r="3243" spans="1:4" ht="9" customHeight="1">
      <c r="A3243" s="535">
        <v>2003677</v>
      </c>
      <c r="B3243" s="534" t="s">
        <v>19674</v>
      </c>
      <c r="C3243" s="535" t="s">
        <v>263</v>
      </c>
      <c r="D3243" s="533">
        <v>2021.27</v>
      </c>
    </row>
    <row r="3244" spans="1:4" ht="9" customHeight="1">
      <c r="A3244" s="535">
        <v>2003680</v>
      </c>
      <c r="B3244" s="534" t="s">
        <v>19675</v>
      </c>
      <c r="C3244" s="535" t="s">
        <v>263</v>
      </c>
      <c r="D3244" s="533">
        <v>2256.46</v>
      </c>
    </row>
    <row r="3245" spans="1:4" ht="9" customHeight="1">
      <c r="A3245" s="535">
        <v>2003679</v>
      </c>
      <c r="B3245" s="534" t="s">
        <v>19676</v>
      </c>
      <c r="C3245" s="535" t="s">
        <v>263</v>
      </c>
      <c r="D3245" s="533">
        <v>1998.5</v>
      </c>
    </row>
    <row r="3246" spans="1:4" ht="9" customHeight="1">
      <c r="A3246" s="535">
        <v>2003682</v>
      </c>
      <c r="B3246" s="534" t="s">
        <v>19677</v>
      </c>
      <c r="C3246" s="535" t="s">
        <v>263</v>
      </c>
      <c r="D3246" s="533">
        <v>2588.5700000000002</v>
      </c>
    </row>
    <row r="3247" spans="1:4" ht="9" customHeight="1">
      <c r="A3247" s="535">
        <v>2003681</v>
      </c>
      <c r="B3247" s="534" t="s">
        <v>19678</v>
      </c>
      <c r="C3247" s="535" t="s">
        <v>263</v>
      </c>
      <c r="D3247" s="533">
        <v>2267.27</v>
      </c>
    </row>
    <row r="3248" spans="1:4" ht="9" customHeight="1">
      <c r="A3248" s="535">
        <v>2003684</v>
      </c>
      <c r="B3248" s="534" t="s">
        <v>19679</v>
      </c>
      <c r="C3248" s="535" t="s">
        <v>263</v>
      </c>
      <c r="D3248" s="533">
        <v>3098.58</v>
      </c>
    </row>
    <row r="3249" spans="1:4" ht="9" customHeight="1">
      <c r="A3249" s="535">
        <v>2003683</v>
      </c>
      <c r="B3249" s="534" t="s">
        <v>19680</v>
      </c>
      <c r="C3249" s="535" t="s">
        <v>263</v>
      </c>
      <c r="D3249" s="533">
        <v>2715.5</v>
      </c>
    </row>
    <row r="3250" spans="1:4" ht="9" customHeight="1">
      <c r="A3250" s="535">
        <v>2003686</v>
      </c>
      <c r="B3250" s="534" t="s">
        <v>19681</v>
      </c>
      <c r="C3250" s="535" t="s">
        <v>263</v>
      </c>
      <c r="D3250" s="533">
        <v>3657.19</v>
      </c>
    </row>
    <row r="3251" spans="1:4" ht="9" customHeight="1">
      <c r="A3251" s="535">
        <v>2003685</v>
      </c>
      <c r="B3251" s="534" t="s">
        <v>19682</v>
      </c>
      <c r="C3251" s="535" t="s">
        <v>263</v>
      </c>
      <c r="D3251" s="533">
        <v>3210.77</v>
      </c>
    </row>
    <row r="3252" spans="1:4" ht="9" customHeight="1">
      <c r="A3252" s="535">
        <v>2003688</v>
      </c>
      <c r="B3252" s="534" t="s">
        <v>19683</v>
      </c>
      <c r="C3252" s="535" t="s">
        <v>263</v>
      </c>
      <c r="D3252" s="533">
        <v>4564.55</v>
      </c>
    </row>
    <row r="3253" spans="1:4" ht="9" customHeight="1">
      <c r="A3253" s="535">
        <v>2003687</v>
      </c>
      <c r="B3253" s="534" t="s">
        <v>19684</v>
      </c>
      <c r="C3253" s="535" t="s">
        <v>263</v>
      </c>
      <c r="D3253" s="533">
        <v>4023.9</v>
      </c>
    </row>
    <row r="3254" spans="1:4" ht="9" customHeight="1">
      <c r="A3254" s="535">
        <v>2003690</v>
      </c>
      <c r="B3254" s="534" t="s">
        <v>19685</v>
      </c>
      <c r="C3254" s="535" t="s">
        <v>263</v>
      </c>
      <c r="D3254" s="533">
        <v>2657.13</v>
      </c>
    </row>
    <row r="3255" spans="1:4" ht="9" customHeight="1">
      <c r="A3255" s="535">
        <v>2003689</v>
      </c>
      <c r="B3255" s="534" t="s">
        <v>19686</v>
      </c>
      <c r="C3255" s="535" t="s">
        <v>263</v>
      </c>
      <c r="D3255" s="533">
        <v>2343.56</v>
      </c>
    </row>
    <row r="3256" spans="1:4" ht="9" customHeight="1">
      <c r="A3256" s="535">
        <v>2003692</v>
      </c>
      <c r="B3256" s="534" t="s">
        <v>19687</v>
      </c>
      <c r="C3256" s="535" t="s">
        <v>263</v>
      </c>
      <c r="D3256" s="533">
        <v>2628.35</v>
      </c>
    </row>
    <row r="3257" spans="1:4" ht="9" customHeight="1">
      <c r="A3257" s="535">
        <v>2003691</v>
      </c>
      <c r="B3257" s="534" t="s">
        <v>19688</v>
      </c>
      <c r="C3257" s="535" t="s">
        <v>263</v>
      </c>
      <c r="D3257" s="533">
        <v>2324.04</v>
      </c>
    </row>
    <row r="3258" spans="1:4" ht="9" customHeight="1">
      <c r="A3258" s="535">
        <v>2003694</v>
      </c>
      <c r="B3258" s="534" t="s">
        <v>19689</v>
      </c>
      <c r="C3258" s="535" t="s">
        <v>263</v>
      </c>
      <c r="D3258" s="533">
        <v>2983.71</v>
      </c>
    </row>
    <row r="3259" spans="1:4" ht="9" customHeight="1">
      <c r="A3259" s="535">
        <v>2003693</v>
      </c>
      <c r="B3259" s="534" t="s">
        <v>19690</v>
      </c>
      <c r="C3259" s="535" t="s">
        <v>263</v>
      </c>
      <c r="D3259" s="533">
        <v>2609.89</v>
      </c>
    </row>
    <row r="3260" spans="1:4" ht="9" customHeight="1">
      <c r="A3260" s="535">
        <v>2003696</v>
      </c>
      <c r="B3260" s="534" t="s">
        <v>19691</v>
      </c>
      <c r="C3260" s="535" t="s">
        <v>263</v>
      </c>
      <c r="D3260" s="533">
        <v>3347.02</v>
      </c>
    </row>
    <row r="3261" spans="1:4" ht="9" customHeight="1">
      <c r="A3261" s="535">
        <v>2003695</v>
      </c>
      <c r="B3261" s="534" t="s">
        <v>19692</v>
      </c>
      <c r="C3261" s="535" t="s">
        <v>263</v>
      </c>
      <c r="D3261" s="533">
        <v>2908.32</v>
      </c>
    </row>
    <row r="3262" spans="1:4" ht="9" customHeight="1">
      <c r="A3262" s="535">
        <v>2003698</v>
      </c>
      <c r="B3262" s="534" t="s">
        <v>19693</v>
      </c>
      <c r="C3262" s="535" t="s">
        <v>263</v>
      </c>
      <c r="D3262" s="533">
        <v>4095.95</v>
      </c>
    </row>
    <row r="3263" spans="1:4" ht="9" customHeight="1">
      <c r="A3263" s="535">
        <v>2003697</v>
      </c>
      <c r="B3263" s="534" t="s">
        <v>19694</v>
      </c>
      <c r="C3263" s="535" t="s">
        <v>263</v>
      </c>
      <c r="D3263" s="533">
        <v>3590.83</v>
      </c>
    </row>
    <row r="3264" spans="1:4" ht="9" customHeight="1">
      <c r="A3264" s="535">
        <v>2003700</v>
      </c>
      <c r="B3264" s="534" t="s">
        <v>19695</v>
      </c>
      <c r="C3264" s="535" t="s">
        <v>263</v>
      </c>
      <c r="D3264" s="533">
        <v>5046.92</v>
      </c>
    </row>
    <row r="3265" spans="1:4" ht="9" customHeight="1">
      <c r="A3265" s="535">
        <v>2003699</v>
      </c>
      <c r="B3265" s="534" t="s">
        <v>19696</v>
      </c>
      <c r="C3265" s="535" t="s">
        <v>263</v>
      </c>
      <c r="D3265" s="533">
        <v>4441.3999999999996</v>
      </c>
    </row>
    <row r="3266" spans="1:4" ht="9" customHeight="1">
      <c r="A3266" s="535">
        <v>2003702</v>
      </c>
      <c r="B3266" s="534" t="s">
        <v>19697</v>
      </c>
      <c r="C3266" s="535" t="s">
        <v>263</v>
      </c>
      <c r="D3266" s="533">
        <v>3043.41</v>
      </c>
    </row>
    <row r="3267" spans="1:4" ht="9" customHeight="1">
      <c r="A3267" s="535">
        <v>2003701</v>
      </c>
      <c r="B3267" s="534" t="s">
        <v>19698</v>
      </c>
      <c r="C3267" s="535" t="s">
        <v>263</v>
      </c>
      <c r="D3267" s="533">
        <v>2678.86</v>
      </c>
    </row>
    <row r="3268" spans="1:4" ht="9" customHeight="1">
      <c r="A3268" s="535">
        <v>2003704</v>
      </c>
      <c r="B3268" s="534" t="s">
        <v>19699</v>
      </c>
      <c r="C3268" s="535" t="s">
        <v>263</v>
      </c>
      <c r="D3268" s="533">
        <v>3014.62</v>
      </c>
    </row>
    <row r="3269" spans="1:4" ht="9" customHeight="1">
      <c r="A3269" s="535">
        <v>2003703</v>
      </c>
      <c r="B3269" s="534" t="s">
        <v>19700</v>
      </c>
      <c r="C3269" s="535" t="s">
        <v>263</v>
      </c>
      <c r="D3269" s="533">
        <v>2659.34</v>
      </c>
    </row>
    <row r="3270" spans="1:4" ht="9" customHeight="1">
      <c r="A3270" s="535">
        <v>2003706</v>
      </c>
      <c r="B3270" s="534" t="s">
        <v>19701</v>
      </c>
      <c r="C3270" s="535" t="s">
        <v>263</v>
      </c>
      <c r="D3270" s="533">
        <v>3398.04</v>
      </c>
    </row>
    <row r="3271" spans="1:4" ht="9" customHeight="1">
      <c r="A3271" s="535">
        <v>2003705</v>
      </c>
      <c r="B3271" s="534" t="s">
        <v>19702</v>
      </c>
      <c r="C3271" s="535" t="s">
        <v>263</v>
      </c>
      <c r="D3271" s="533">
        <v>2965.53</v>
      </c>
    </row>
    <row r="3272" spans="1:4" ht="9" customHeight="1">
      <c r="A3272" s="535">
        <v>2003708</v>
      </c>
      <c r="B3272" s="534" t="s">
        <v>19703</v>
      </c>
      <c r="C3272" s="535" t="s">
        <v>263</v>
      </c>
      <c r="D3272" s="533">
        <v>3943.54</v>
      </c>
    </row>
    <row r="3273" spans="1:4" ht="9" customHeight="1">
      <c r="A3273" s="535">
        <v>2003707</v>
      </c>
      <c r="B3273" s="534" t="s">
        <v>19704</v>
      </c>
      <c r="C3273" s="535" t="s">
        <v>263</v>
      </c>
      <c r="D3273" s="533">
        <v>3443.05</v>
      </c>
    </row>
    <row r="3274" spans="1:4" ht="9" customHeight="1">
      <c r="A3274" s="535">
        <v>2003710</v>
      </c>
      <c r="B3274" s="534" t="s">
        <v>19705</v>
      </c>
      <c r="C3274" s="535" t="s">
        <v>263</v>
      </c>
      <c r="D3274" s="533">
        <v>4553.8999999999996</v>
      </c>
    </row>
    <row r="3275" spans="1:4" ht="9" customHeight="1">
      <c r="A3275" s="535">
        <v>2003709</v>
      </c>
      <c r="B3275" s="534" t="s">
        <v>19706</v>
      </c>
      <c r="C3275" s="535" t="s">
        <v>263</v>
      </c>
      <c r="D3275" s="533">
        <v>3983.9</v>
      </c>
    </row>
    <row r="3276" spans="1:4" ht="9" customHeight="1">
      <c r="A3276" s="535">
        <v>2003712</v>
      </c>
      <c r="B3276" s="534" t="s">
        <v>19707</v>
      </c>
      <c r="C3276" s="535" t="s">
        <v>263</v>
      </c>
      <c r="D3276" s="533">
        <v>5548.48</v>
      </c>
    </row>
    <row r="3277" spans="1:4" ht="9" customHeight="1">
      <c r="A3277" s="535">
        <v>2003711</v>
      </c>
      <c r="B3277" s="534" t="s">
        <v>19708</v>
      </c>
      <c r="C3277" s="535" t="s">
        <v>263</v>
      </c>
      <c r="D3277" s="533">
        <v>4871.8999999999996</v>
      </c>
    </row>
    <row r="3278" spans="1:4" ht="9" customHeight="1">
      <c r="A3278" s="535">
        <v>2004505</v>
      </c>
      <c r="B3278" s="534" t="s">
        <v>19709</v>
      </c>
      <c r="C3278" s="535" t="s">
        <v>206</v>
      </c>
      <c r="D3278" s="533">
        <v>25.01</v>
      </c>
    </row>
    <row r="3279" spans="1:4" ht="9" customHeight="1">
      <c r="A3279" s="535">
        <v>2003353</v>
      </c>
      <c r="B3279" s="534" t="s">
        <v>19710</v>
      </c>
      <c r="C3279" s="535" t="s">
        <v>16785</v>
      </c>
      <c r="D3279" s="533">
        <v>70.22</v>
      </c>
    </row>
    <row r="3280" spans="1:4" ht="9" customHeight="1">
      <c r="A3280" s="535">
        <v>2003352</v>
      </c>
      <c r="B3280" s="534" t="s">
        <v>19711</v>
      </c>
      <c r="C3280" s="535" t="s">
        <v>16785</v>
      </c>
      <c r="D3280" s="533">
        <v>48.73</v>
      </c>
    </row>
    <row r="3281" spans="1:4" ht="18" customHeight="1">
      <c r="A3281" s="535">
        <v>2003979</v>
      </c>
      <c r="B3281" s="534" t="s">
        <v>19712</v>
      </c>
      <c r="C3281" s="535" t="s">
        <v>16785</v>
      </c>
      <c r="D3281" s="533">
        <v>81.400000000000006</v>
      </c>
    </row>
    <row r="3282" spans="1:4" ht="18" customHeight="1">
      <c r="A3282" s="535">
        <v>2003980</v>
      </c>
      <c r="B3282" s="534" t="s">
        <v>19713</v>
      </c>
      <c r="C3282" s="535" t="s">
        <v>16785</v>
      </c>
      <c r="D3282" s="533">
        <v>59.85</v>
      </c>
    </row>
    <row r="3283" spans="1:4" ht="9" customHeight="1">
      <c r="A3283" s="535">
        <v>2003355</v>
      </c>
      <c r="B3283" s="534" t="s">
        <v>19714</v>
      </c>
      <c r="C3283" s="535" t="s">
        <v>16785</v>
      </c>
      <c r="D3283" s="533">
        <v>94.51</v>
      </c>
    </row>
    <row r="3284" spans="1:4" ht="9" customHeight="1">
      <c r="A3284" s="535">
        <v>2003354</v>
      </c>
      <c r="B3284" s="534" t="s">
        <v>19715</v>
      </c>
      <c r="C3284" s="535" t="s">
        <v>16785</v>
      </c>
      <c r="D3284" s="533">
        <v>65.55</v>
      </c>
    </row>
    <row r="3285" spans="1:4" ht="18" customHeight="1">
      <c r="A3285" s="535">
        <v>2003981</v>
      </c>
      <c r="B3285" s="534" t="s">
        <v>19716</v>
      </c>
      <c r="C3285" s="535" t="s">
        <v>16785</v>
      </c>
      <c r="D3285" s="533">
        <v>109.69</v>
      </c>
    </row>
    <row r="3286" spans="1:4" ht="18" customHeight="1">
      <c r="A3286" s="535">
        <v>2003982</v>
      </c>
      <c r="B3286" s="534" t="s">
        <v>19717</v>
      </c>
      <c r="C3286" s="535" t="s">
        <v>16785</v>
      </c>
      <c r="D3286" s="533">
        <v>80.650000000000006</v>
      </c>
    </row>
    <row r="3287" spans="1:4" ht="9" customHeight="1">
      <c r="A3287" s="535">
        <v>2003345</v>
      </c>
      <c r="B3287" s="534" t="s">
        <v>19718</v>
      </c>
      <c r="C3287" s="535" t="s">
        <v>16785</v>
      </c>
      <c r="D3287" s="533">
        <v>59.19</v>
      </c>
    </row>
    <row r="3288" spans="1:4" ht="9" customHeight="1">
      <c r="A3288" s="535">
        <v>2003344</v>
      </c>
      <c r="B3288" s="534" t="s">
        <v>19719</v>
      </c>
      <c r="C3288" s="535" t="s">
        <v>16785</v>
      </c>
      <c r="D3288" s="533">
        <v>44.52</v>
      </c>
    </row>
    <row r="3289" spans="1:4" ht="18" customHeight="1">
      <c r="A3289" s="535">
        <v>2003973</v>
      </c>
      <c r="B3289" s="534" t="s">
        <v>19720</v>
      </c>
      <c r="C3289" s="535" t="s">
        <v>16785</v>
      </c>
      <c r="D3289" s="533">
        <v>66.95</v>
      </c>
    </row>
    <row r="3290" spans="1:4" ht="18" customHeight="1">
      <c r="A3290" s="535">
        <v>2003974</v>
      </c>
      <c r="B3290" s="534" t="s">
        <v>19721</v>
      </c>
      <c r="C3290" s="535" t="s">
        <v>16785</v>
      </c>
      <c r="D3290" s="533">
        <v>52.24</v>
      </c>
    </row>
    <row r="3291" spans="1:4" ht="9" customHeight="1">
      <c r="A3291" s="535">
        <v>2003343</v>
      </c>
      <c r="B3291" s="534" t="s">
        <v>19722</v>
      </c>
      <c r="C3291" s="535" t="s">
        <v>16785</v>
      </c>
      <c r="D3291" s="533">
        <v>80.36</v>
      </c>
    </row>
    <row r="3292" spans="1:4" ht="9" customHeight="1">
      <c r="A3292" s="535">
        <v>2003342</v>
      </c>
      <c r="B3292" s="534" t="s">
        <v>19723</v>
      </c>
      <c r="C3292" s="535" t="s">
        <v>16785</v>
      </c>
      <c r="D3292" s="533">
        <v>59.78</v>
      </c>
    </row>
    <row r="3293" spans="1:4" ht="18" customHeight="1">
      <c r="A3293" s="535">
        <v>2003971</v>
      </c>
      <c r="B3293" s="534" t="s">
        <v>19724</v>
      </c>
      <c r="C3293" s="535" t="s">
        <v>16785</v>
      </c>
      <c r="D3293" s="533">
        <v>91.41</v>
      </c>
    </row>
    <row r="3294" spans="1:4" ht="18" customHeight="1">
      <c r="A3294" s="535">
        <v>2003972</v>
      </c>
      <c r="B3294" s="534" t="s">
        <v>19725</v>
      </c>
      <c r="C3294" s="535" t="s">
        <v>16785</v>
      </c>
      <c r="D3294" s="533">
        <v>70.77</v>
      </c>
    </row>
    <row r="3295" spans="1:4" ht="9" customHeight="1">
      <c r="A3295" s="535">
        <v>2003347</v>
      </c>
      <c r="B3295" s="534" t="s">
        <v>19726</v>
      </c>
      <c r="C3295" s="535" t="s">
        <v>16785</v>
      </c>
      <c r="D3295" s="533">
        <v>17.93</v>
      </c>
    </row>
    <row r="3296" spans="1:4" ht="9" customHeight="1">
      <c r="A3296" s="535">
        <v>2003346</v>
      </c>
      <c r="B3296" s="534" t="s">
        <v>19727</v>
      </c>
      <c r="C3296" s="535" t="s">
        <v>16785</v>
      </c>
      <c r="D3296" s="533">
        <v>25.25</v>
      </c>
    </row>
    <row r="3297" spans="1:4" ht="9" customHeight="1">
      <c r="A3297" s="535">
        <v>2003933</v>
      </c>
      <c r="B3297" s="534" t="s">
        <v>19728</v>
      </c>
      <c r="C3297" s="535" t="s">
        <v>16785</v>
      </c>
      <c r="D3297" s="533">
        <v>8.84</v>
      </c>
    </row>
    <row r="3298" spans="1:4" ht="9" customHeight="1">
      <c r="A3298" s="535">
        <v>2003932</v>
      </c>
      <c r="B3298" s="534" t="s">
        <v>19729</v>
      </c>
      <c r="C3298" s="535" t="s">
        <v>16785</v>
      </c>
      <c r="D3298" s="533">
        <v>11.6</v>
      </c>
    </row>
    <row r="3299" spans="1:4" ht="9" customHeight="1">
      <c r="A3299" s="535">
        <v>2003349</v>
      </c>
      <c r="B3299" s="534" t="s">
        <v>19730</v>
      </c>
      <c r="C3299" s="535" t="s">
        <v>16785</v>
      </c>
      <c r="D3299" s="533">
        <v>53.98</v>
      </c>
    </row>
    <row r="3300" spans="1:4" ht="9" customHeight="1">
      <c r="A3300" s="535">
        <v>2003348</v>
      </c>
      <c r="B3300" s="534" t="s">
        <v>19731</v>
      </c>
      <c r="C3300" s="535" t="s">
        <v>16785</v>
      </c>
      <c r="D3300" s="533">
        <v>37.68</v>
      </c>
    </row>
    <row r="3301" spans="1:4" ht="18" customHeight="1">
      <c r="A3301" s="535">
        <v>2003975</v>
      </c>
      <c r="B3301" s="534" t="s">
        <v>19732</v>
      </c>
      <c r="C3301" s="535" t="s">
        <v>16785</v>
      </c>
      <c r="D3301" s="533">
        <v>61.73</v>
      </c>
    </row>
    <row r="3302" spans="1:4" ht="18" customHeight="1">
      <c r="A3302" s="535">
        <v>2003976</v>
      </c>
      <c r="B3302" s="534" t="s">
        <v>19733</v>
      </c>
      <c r="C3302" s="535" t="s">
        <v>16785</v>
      </c>
      <c r="D3302" s="533">
        <v>45.38</v>
      </c>
    </row>
    <row r="3303" spans="1:4" ht="9" customHeight="1">
      <c r="A3303" s="535">
        <v>2003351</v>
      </c>
      <c r="B3303" s="534" t="s">
        <v>19734</v>
      </c>
      <c r="C3303" s="535" t="s">
        <v>16785</v>
      </c>
      <c r="D3303" s="533">
        <v>72.14</v>
      </c>
    </row>
    <row r="3304" spans="1:4" ht="9" customHeight="1">
      <c r="A3304" s="535">
        <v>2003350</v>
      </c>
      <c r="B3304" s="534" t="s">
        <v>19735</v>
      </c>
      <c r="C3304" s="535" t="s">
        <v>16785</v>
      </c>
      <c r="D3304" s="533">
        <v>50.32</v>
      </c>
    </row>
    <row r="3305" spans="1:4" ht="18" customHeight="1">
      <c r="A3305" s="535">
        <v>2003977</v>
      </c>
      <c r="B3305" s="534" t="s">
        <v>19736</v>
      </c>
      <c r="C3305" s="535" t="s">
        <v>16785</v>
      </c>
      <c r="D3305" s="533">
        <v>82.69</v>
      </c>
    </row>
    <row r="3306" spans="1:4" ht="18" customHeight="1">
      <c r="A3306" s="535">
        <v>2003978</v>
      </c>
      <c r="B3306" s="534" t="s">
        <v>19737</v>
      </c>
      <c r="C3306" s="535" t="s">
        <v>16785</v>
      </c>
      <c r="D3306" s="533">
        <v>60.8</v>
      </c>
    </row>
    <row r="3307" spans="1:4" ht="9" customHeight="1">
      <c r="A3307" s="535">
        <v>2003291</v>
      </c>
      <c r="B3307" s="534" t="s">
        <v>19738</v>
      </c>
      <c r="C3307" s="535" t="s">
        <v>16785</v>
      </c>
      <c r="D3307" s="533">
        <v>13.28</v>
      </c>
    </row>
    <row r="3308" spans="1:4" ht="9" customHeight="1">
      <c r="A3308" s="535">
        <v>2003292</v>
      </c>
      <c r="B3308" s="534" t="s">
        <v>19739</v>
      </c>
      <c r="C3308" s="535" t="s">
        <v>16785</v>
      </c>
      <c r="D3308" s="533">
        <v>18.59</v>
      </c>
    </row>
    <row r="3309" spans="1:4" ht="9" customHeight="1">
      <c r="A3309" s="535">
        <v>2003293</v>
      </c>
      <c r="B3309" s="534" t="s">
        <v>19740</v>
      </c>
      <c r="C3309" s="535" t="s">
        <v>16785</v>
      </c>
      <c r="D3309" s="533">
        <v>24.49</v>
      </c>
    </row>
    <row r="3310" spans="1:4" ht="9" customHeight="1">
      <c r="A3310" s="535">
        <v>2003294</v>
      </c>
      <c r="B3310" s="534" t="s">
        <v>19741</v>
      </c>
      <c r="C3310" s="535" t="s">
        <v>16785</v>
      </c>
      <c r="D3310" s="533">
        <v>36.74</v>
      </c>
    </row>
    <row r="3311" spans="1:4" ht="9" customHeight="1">
      <c r="A3311" s="535">
        <v>2003257</v>
      </c>
      <c r="B3311" s="534" t="s">
        <v>19742</v>
      </c>
      <c r="C3311" s="535" t="s">
        <v>16785</v>
      </c>
      <c r="D3311" s="533">
        <v>60.87</v>
      </c>
    </row>
    <row r="3312" spans="1:4" ht="9" customHeight="1">
      <c r="A3312" s="535">
        <v>2003258</v>
      </c>
      <c r="B3312" s="534" t="s">
        <v>19743</v>
      </c>
      <c r="C3312" s="535" t="s">
        <v>16785</v>
      </c>
      <c r="D3312" s="533">
        <v>46.25</v>
      </c>
    </row>
    <row r="3313" spans="1:4" ht="18" customHeight="1">
      <c r="A3313" s="535">
        <v>2003259</v>
      </c>
      <c r="B3313" s="534" t="s">
        <v>19744</v>
      </c>
      <c r="C3313" s="535" t="s">
        <v>16785</v>
      </c>
      <c r="D3313" s="533">
        <v>68.06</v>
      </c>
    </row>
    <row r="3314" spans="1:4" ht="18" customHeight="1">
      <c r="A3314" s="535">
        <v>2003260</v>
      </c>
      <c r="B3314" s="534" t="s">
        <v>19745</v>
      </c>
      <c r="C3314" s="535" t="s">
        <v>16785</v>
      </c>
      <c r="D3314" s="533">
        <v>53.39</v>
      </c>
    </row>
    <row r="3315" spans="1:4" ht="9" customHeight="1">
      <c r="A3315" s="535">
        <v>2003281</v>
      </c>
      <c r="B3315" s="534" t="s">
        <v>19746</v>
      </c>
      <c r="C3315" s="535" t="s">
        <v>16785</v>
      </c>
      <c r="D3315" s="533">
        <v>60.86</v>
      </c>
    </row>
    <row r="3316" spans="1:4" ht="9" customHeight="1">
      <c r="A3316" s="535">
        <v>2003282</v>
      </c>
      <c r="B3316" s="534" t="s">
        <v>19747</v>
      </c>
      <c r="C3316" s="535" t="s">
        <v>16785</v>
      </c>
      <c r="D3316" s="533">
        <v>45.9</v>
      </c>
    </row>
    <row r="3317" spans="1:4" ht="18" customHeight="1">
      <c r="A3317" s="535">
        <v>2003283</v>
      </c>
      <c r="B3317" s="534" t="s">
        <v>19748</v>
      </c>
      <c r="C3317" s="535" t="s">
        <v>16785</v>
      </c>
      <c r="D3317" s="533">
        <v>68.22</v>
      </c>
    </row>
    <row r="3318" spans="1:4" ht="18" customHeight="1">
      <c r="A3318" s="535">
        <v>2003284</v>
      </c>
      <c r="B3318" s="534" t="s">
        <v>19749</v>
      </c>
      <c r="C3318" s="535" t="s">
        <v>16785</v>
      </c>
      <c r="D3318" s="533">
        <v>53.21</v>
      </c>
    </row>
    <row r="3319" spans="1:4" ht="9" customHeight="1">
      <c r="A3319" s="535">
        <v>2003327</v>
      </c>
      <c r="B3319" s="534" t="s">
        <v>19750</v>
      </c>
      <c r="C3319" s="535" t="s">
        <v>16785</v>
      </c>
      <c r="D3319" s="533">
        <v>69.17</v>
      </c>
    </row>
    <row r="3320" spans="1:4" ht="9" customHeight="1">
      <c r="A3320" s="535">
        <v>2003326</v>
      </c>
      <c r="B3320" s="534" t="s">
        <v>19751</v>
      </c>
      <c r="C3320" s="535" t="s">
        <v>16785</v>
      </c>
      <c r="D3320" s="533">
        <v>52.21</v>
      </c>
    </row>
    <row r="3321" spans="1:4" ht="18" customHeight="1">
      <c r="A3321" s="535">
        <v>2003963</v>
      </c>
      <c r="B3321" s="534" t="s">
        <v>19752</v>
      </c>
      <c r="C3321" s="535" t="s">
        <v>16785</v>
      </c>
      <c r="D3321" s="533">
        <v>77.53</v>
      </c>
    </row>
    <row r="3322" spans="1:4" ht="18" customHeight="1">
      <c r="A3322" s="535">
        <v>2003964</v>
      </c>
      <c r="B3322" s="534" t="s">
        <v>19753</v>
      </c>
      <c r="C3322" s="535" t="s">
        <v>16785</v>
      </c>
      <c r="D3322" s="533">
        <v>60.52</v>
      </c>
    </row>
    <row r="3323" spans="1:4" ht="9" customHeight="1">
      <c r="A3323" s="535">
        <v>2003319</v>
      </c>
      <c r="B3323" s="534" t="s">
        <v>19754</v>
      </c>
      <c r="C3323" s="535" t="s">
        <v>16785</v>
      </c>
      <c r="D3323" s="533">
        <v>73.77</v>
      </c>
    </row>
    <row r="3324" spans="1:4" ht="9" customHeight="1">
      <c r="A3324" s="535">
        <v>2003318</v>
      </c>
      <c r="B3324" s="534" t="s">
        <v>19755</v>
      </c>
      <c r="C3324" s="535" t="s">
        <v>16785</v>
      </c>
      <c r="D3324" s="533">
        <v>55.71</v>
      </c>
    </row>
    <row r="3325" spans="1:4" ht="18" customHeight="1">
      <c r="A3325" s="535">
        <v>2003955</v>
      </c>
      <c r="B3325" s="534" t="s">
        <v>19756</v>
      </c>
      <c r="C3325" s="535" t="s">
        <v>16785</v>
      </c>
      <c r="D3325" s="533">
        <v>82.69</v>
      </c>
    </row>
    <row r="3326" spans="1:4" ht="18" customHeight="1">
      <c r="A3326" s="535">
        <v>2003956</v>
      </c>
      <c r="B3326" s="534" t="s">
        <v>19757</v>
      </c>
      <c r="C3326" s="535" t="s">
        <v>16785</v>
      </c>
      <c r="D3326" s="533">
        <v>64.58</v>
      </c>
    </row>
    <row r="3327" spans="1:4" ht="9" customHeight="1">
      <c r="A3327" s="535">
        <v>2003277</v>
      </c>
      <c r="B3327" s="534" t="s">
        <v>19758</v>
      </c>
      <c r="C3327" s="535" t="s">
        <v>16785</v>
      </c>
      <c r="D3327" s="533">
        <v>75.94</v>
      </c>
    </row>
    <row r="3328" spans="1:4" ht="9" customHeight="1">
      <c r="A3328" s="535">
        <v>2003278</v>
      </c>
      <c r="B3328" s="534" t="s">
        <v>19759</v>
      </c>
      <c r="C3328" s="535" t="s">
        <v>16785</v>
      </c>
      <c r="D3328" s="533">
        <v>57.37</v>
      </c>
    </row>
    <row r="3329" spans="1:4" ht="18" customHeight="1">
      <c r="A3329" s="535">
        <v>2003279</v>
      </c>
      <c r="B3329" s="534" t="s">
        <v>19760</v>
      </c>
      <c r="C3329" s="535" t="s">
        <v>16785</v>
      </c>
      <c r="D3329" s="533">
        <v>85.12</v>
      </c>
    </row>
    <row r="3330" spans="1:4" ht="18" customHeight="1">
      <c r="A3330" s="535">
        <v>2003280</v>
      </c>
      <c r="B3330" s="534" t="s">
        <v>19761</v>
      </c>
      <c r="C3330" s="535" t="s">
        <v>16785</v>
      </c>
      <c r="D3330" s="533">
        <v>66.5</v>
      </c>
    </row>
    <row r="3331" spans="1:4" ht="9" customHeight="1">
      <c r="A3331" s="535">
        <v>2003253</v>
      </c>
      <c r="B3331" s="534" t="s">
        <v>19762</v>
      </c>
      <c r="C3331" s="535" t="s">
        <v>16785</v>
      </c>
      <c r="D3331" s="533">
        <v>86.68</v>
      </c>
    </row>
    <row r="3332" spans="1:4" ht="9" customHeight="1">
      <c r="A3332" s="535">
        <v>2003254</v>
      </c>
      <c r="B3332" s="534" t="s">
        <v>19763</v>
      </c>
      <c r="C3332" s="535" t="s">
        <v>16785</v>
      </c>
      <c r="D3332" s="533">
        <v>65.209999999999994</v>
      </c>
    </row>
    <row r="3333" spans="1:4" ht="18" customHeight="1">
      <c r="A3333" s="535">
        <v>2003255</v>
      </c>
      <c r="B3333" s="534" t="s">
        <v>19764</v>
      </c>
      <c r="C3333" s="535" t="s">
        <v>16785</v>
      </c>
      <c r="D3333" s="533">
        <v>97.33</v>
      </c>
    </row>
    <row r="3334" spans="1:4" ht="18" customHeight="1">
      <c r="A3334" s="535">
        <v>2003256</v>
      </c>
      <c r="B3334" s="534" t="s">
        <v>19765</v>
      </c>
      <c r="C3334" s="535" t="s">
        <v>16785</v>
      </c>
      <c r="D3334" s="533">
        <v>75.790000000000006</v>
      </c>
    </row>
    <row r="3335" spans="1:4" ht="9" customHeight="1">
      <c r="A3335" s="535">
        <v>2003273</v>
      </c>
      <c r="B3335" s="534" t="s">
        <v>19766</v>
      </c>
      <c r="C3335" s="535" t="s">
        <v>16785</v>
      </c>
      <c r="D3335" s="533">
        <v>88.99</v>
      </c>
    </row>
    <row r="3336" spans="1:4" ht="9" customHeight="1">
      <c r="A3336" s="535">
        <v>2003274</v>
      </c>
      <c r="B3336" s="534" t="s">
        <v>19767</v>
      </c>
      <c r="C3336" s="535" t="s">
        <v>16785</v>
      </c>
      <c r="D3336" s="533">
        <v>66.959999999999994</v>
      </c>
    </row>
    <row r="3337" spans="1:4" ht="18" customHeight="1">
      <c r="A3337" s="535">
        <v>2003275</v>
      </c>
      <c r="B3337" s="534" t="s">
        <v>19768</v>
      </c>
      <c r="C3337" s="535" t="s">
        <v>16785</v>
      </c>
      <c r="D3337" s="533">
        <v>99.93</v>
      </c>
    </row>
    <row r="3338" spans="1:4" ht="18" customHeight="1">
      <c r="A3338" s="535">
        <v>2003276</v>
      </c>
      <c r="B3338" s="534" t="s">
        <v>19769</v>
      </c>
      <c r="C3338" s="535" t="s">
        <v>16785</v>
      </c>
      <c r="D3338" s="533">
        <v>77.83</v>
      </c>
    </row>
    <row r="3339" spans="1:4" ht="9" customHeight="1">
      <c r="A3339" s="535">
        <v>2003269</v>
      </c>
      <c r="B3339" s="534" t="s">
        <v>19770</v>
      </c>
      <c r="C3339" s="535" t="s">
        <v>16785</v>
      </c>
      <c r="D3339" s="533">
        <v>47.11</v>
      </c>
    </row>
    <row r="3340" spans="1:4" ht="9" customHeight="1">
      <c r="A3340" s="535">
        <v>2003270</v>
      </c>
      <c r="B3340" s="534" t="s">
        <v>19771</v>
      </c>
      <c r="C3340" s="535" t="s">
        <v>16785</v>
      </c>
      <c r="D3340" s="533">
        <v>35.85</v>
      </c>
    </row>
    <row r="3341" spans="1:4" ht="18" customHeight="1">
      <c r="A3341" s="535">
        <v>2003271</v>
      </c>
      <c r="B3341" s="534" t="s">
        <v>19772</v>
      </c>
      <c r="C3341" s="535" t="s">
        <v>16785</v>
      </c>
      <c r="D3341" s="533">
        <v>52.59</v>
      </c>
    </row>
    <row r="3342" spans="1:4" ht="18" customHeight="1">
      <c r="A3342" s="535">
        <v>2003272</v>
      </c>
      <c r="B3342" s="534" t="s">
        <v>19773</v>
      </c>
      <c r="C3342" s="535" t="s">
        <v>16785</v>
      </c>
      <c r="D3342" s="533">
        <v>41.3</v>
      </c>
    </row>
    <row r="3343" spans="1:4" ht="9" customHeight="1">
      <c r="A3343" s="535">
        <v>2003261</v>
      </c>
      <c r="B3343" s="534" t="s">
        <v>19774</v>
      </c>
      <c r="C3343" s="535" t="s">
        <v>16785</v>
      </c>
      <c r="D3343" s="533">
        <v>49.43</v>
      </c>
    </row>
    <row r="3344" spans="1:4" ht="9" customHeight="1">
      <c r="A3344" s="535">
        <v>2003262</v>
      </c>
      <c r="B3344" s="534" t="s">
        <v>19775</v>
      </c>
      <c r="C3344" s="535" t="s">
        <v>16785</v>
      </c>
      <c r="D3344" s="533">
        <v>37.630000000000003</v>
      </c>
    </row>
    <row r="3345" spans="1:4" ht="18" customHeight="1">
      <c r="A3345" s="535">
        <v>2003263</v>
      </c>
      <c r="B3345" s="534" t="s">
        <v>19776</v>
      </c>
      <c r="C3345" s="535" t="s">
        <v>16785</v>
      </c>
      <c r="D3345" s="533">
        <v>55.18</v>
      </c>
    </row>
    <row r="3346" spans="1:4" ht="18" customHeight="1">
      <c r="A3346" s="535">
        <v>2003264</v>
      </c>
      <c r="B3346" s="534" t="s">
        <v>19777</v>
      </c>
      <c r="C3346" s="535" t="s">
        <v>16785</v>
      </c>
      <c r="D3346" s="533">
        <v>43.35</v>
      </c>
    </row>
    <row r="3347" spans="1:4" ht="9" customHeight="1">
      <c r="A3347" s="535">
        <v>2003285</v>
      </c>
      <c r="B3347" s="534" t="s">
        <v>19778</v>
      </c>
      <c r="C3347" s="535" t="s">
        <v>16785</v>
      </c>
      <c r="D3347" s="533">
        <v>51.04</v>
      </c>
    </row>
    <row r="3348" spans="1:4" ht="9" customHeight="1">
      <c r="A3348" s="535">
        <v>2003286</v>
      </c>
      <c r="B3348" s="534" t="s">
        <v>19779</v>
      </c>
      <c r="C3348" s="535" t="s">
        <v>16785</v>
      </c>
      <c r="D3348" s="533">
        <v>38.880000000000003</v>
      </c>
    </row>
    <row r="3349" spans="1:4" ht="18" customHeight="1">
      <c r="A3349" s="535">
        <v>2003287</v>
      </c>
      <c r="B3349" s="534" t="s">
        <v>19780</v>
      </c>
      <c r="C3349" s="535" t="s">
        <v>16785</v>
      </c>
      <c r="D3349" s="533">
        <v>56.97</v>
      </c>
    </row>
    <row r="3350" spans="1:4" ht="18" customHeight="1">
      <c r="A3350" s="535">
        <v>2003288</v>
      </c>
      <c r="B3350" s="534" t="s">
        <v>19781</v>
      </c>
      <c r="C3350" s="535" t="s">
        <v>16785</v>
      </c>
      <c r="D3350" s="533">
        <v>44.78</v>
      </c>
    </row>
    <row r="3351" spans="1:4" ht="9" customHeight="1">
      <c r="A3351" s="535">
        <v>2003265</v>
      </c>
      <c r="B3351" s="534" t="s">
        <v>19782</v>
      </c>
      <c r="C3351" s="535" t="s">
        <v>16785</v>
      </c>
      <c r="D3351" s="533">
        <v>57.36</v>
      </c>
    </row>
    <row r="3352" spans="1:4" ht="9" customHeight="1">
      <c r="A3352" s="535">
        <v>2003266</v>
      </c>
      <c r="B3352" s="534" t="s">
        <v>19783</v>
      </c>
      <c r="C3352" s="535" t="s">
        <v>16785</v>
      </c>
      <c r="D3352" s="533">
        <v>43.55</v>
      </c>
    </row>
    <row r="3353" spans="1:4" ht="18" customHeight="1">
      <c r="A3353" s="535">
        <v>2003267</v>
      </c>
      <c r="B3353" s="534" t="s">
        <v>19784</v>
      </c>
      <c r="C3353" s="535" t="s">
        <v>16785</v>
      </c>
      <c r="D3353" s="533">
        <v>64.12</v>
      </c>
    </row>
    <row r="3354" spans="1:4" ht="18" customHeight="1">
      <c r="A3354" s="535">
        <v>2003268</v>
      </c>
      <c r="B3354" s="534" t="s">
        <v>19785</v>
      </c>
      <c r="C3354" s="535" t="s">
        <v>16785</v>
      </c>
      <c r="D3354" s="533">
        <v>50.28</v>
      </c>
    </row>
    <row r="3355" spans="1:4" ht="9" customHeight="1">
      <c r="A3355" s="535">
        <v>2003289</v>
      </c>
      <c r="B3355" s="534" t="s">
        <v>19786</v>
      </c>
      <c r="C3355" s="535" t="s">
        <v>16785</v>
      </c>
      <c r="D3355" s="533">
        <v>23.16</v>
      </c>
    </row>
    <row r="3356" spans="1:4" ht="9" customHeight="1">
      <c r="A3356" s="535">
        <v>2003338</v>
      </c>
      <c r="B3356" s="534" t="s">
        <v>19787</v>
      </c>
      <c r="C3356" s="535" t="s">
        <v>16785</v>
      </c>
      <c r="D3356" s="533">
        <v>29.05</v>
      </c>
    </row>
    <row r="3357" spans="1:4" ht="9" customHeight="1">
      <c r="A3357" s="535">
        <v>2003290</v>
      </c>
      <c r="B3357" s="534" t="s">
        <v>19788</v>
      </c>
      <c r="C3357" s="535" t="s">
        <v>16785</v>
      </c>
      <c r="D3357" s="533">
        <v>19.07</v>
      </c>
    </row>
    <row r="3358" spans="1:4" ht="9" customHeight="1">
      <c r="A3358" s="535">
        <v>2003300</v>
      </c>
      <c r="B3358" s="534" t="s">
        <v>19789</v>
      </c>
      <c r="C3358" s="535" t="s">
        <v>16785</v>
      </c>
      <c r="D3358" s="533">
        <v>10</v>
      </c>
    </row>
    <row r="3359" spans="1:4" ht="9" customHeight="1">
      <c r="A3359" s="535">
        <v>2003299</v>
      </c>
      <c r="B3359" s="534" t="s">
        <v>19790</v>
      </c>
      <c r="C3359" s="535" t="s">
        <v>16785</v>
      </c>
      <c r="D3359" s="533">
        <v>12.61</v>
      </c>
    </row>
    <row r="3360" spans="1:4" ht="9" customHeight="1">
      <c r="A3360" s="535">
        <v>2003301</v>
      </c>
      <c r="B3360" s="534" t="s">
        <v>19791</v>
      </c>
      <c r="C3360" s="535" t="s">
        <v>16785</v>
      </c>
      <c r="D3360" s="533">
        <v>8.6199999999999992</v>
      </c>
    </row>
    <row r="3361" spans="1:4" ht="9" customHeight="1">
      <c r="A3361" s="535">
        <v>2004513</v>
      </c>
      <c r="B3361" s="534" t="s">
        <v>19792</v>
      </c>
      <c r="C3361" s="535" t="s">
        <v>16785</v>
      </c>
      <c r="D3361" s="533">
        <v>0.14000000000000001</v>
      </c>
    </row>
    <row r="3362" spans="1:4" ht="9" customHeight="1">
      <c r="A3362" s="535">
        <v>2003365</v>
      </c>
      <c r="B3362" s="534" t="s">
        <v>25255</v>
      </c>
      <c r="C3362" s="535" t="s">
        <v>16785</v>
      </c>
      <c r="D3362" s="533">
        <v>1085.6199999999999</v>
      </c>
    </row>
    <row r="3363" spans="1:4" ht="9" customHeight="1">
      <c r="A3363" s="535">
        <v>2003364</v>
      </c>
      <c r="B3363" s="534" t="s">
        <v>25256</v>
      </c>
      <c r="C3363" s="535" t="s">
        <v>16785</v>
      </c>
      <c r="D3363" s="533">
        <v>930.28</v>
      </c>
    </row>
    <row r="3364" spans="1:4" ht="9" customHeight="1">
      <c r="A3364" s="535">
        <v>2003097</v>
      </c>
      <c r="B3364" s="534" t="s">
        <v>25257</v>
      </c>
      <c r="C3364" s="535" t="s">
        <v>16785</v>
      </c>
      <c r="D3364" s="533">
        <v>1137.44</v>
      </c>
    </row>
    <row r="3365" spans="1:4" ht="9" customHeight="1">
      <c r="A3365" s="535">
        <v>2003098</v>
      </c>
      <c r="B3365" s="534" t="s">
        <v>25258</v>
      </c>
      <c r="C3365" s="535" t="s">
        <v>16785</v>
      </c>
      <c r="D3365" s="533">
        <v>977.83</v>
      </c>
    </row>
    <row r="3366" spans="1:4" ht="9" customHeight="1">
      <c r="A3366" s="535">
        <v>2003363</v>
      </c>
      <c r="B3366" s="534" t="s">
        <v>25259</v>
      </c>
      <c r="C3366" s="535" t="s">
        <v>16785</v>
      </c>
      <c r="D3366" s="533">
        <v>1176.8699999999999</v>
      </c>
    </row>
    <row r="3367" spans="1:4" ht="9" customHeight="1">
      <c r="A3367" s="535">
        <v>2003362</v>
      </c>
      <c r="B3367" s="534" t="s">
        <v>25260</v>
      </c>
      <c r="C3367" s="535" t="s">
        <v>16785</v>
      </c>
      <c r="D3367" s="533">
        <v>1016.62</v>
      </c>
    </row>
    <row r="3368" spans="1:4" ht="9" customHeight="1">
      <c r="A3368" s="535">
        <v>2003099</v>
      </c>
      <c r="B3368" s="534" t="s">
        <v>25261</v>
      </c>
      <c r="C3368" s="535" t="s">
        <v>16785</v>
      </c>
      <c r="D3368" s="533">
        <v>1233.1099999999999</v>
      </c>
    </row>
    <row r="3369" spans="1:4" ht="9" customHeight="1">
      <c r="A3369" s="535">
        <v>2003100</v>
      </c>
      <c r="B3369" s="534" t="s">
        <v>25262</v>
      </c>
      <c r="C3369" s="535" t="s">
        <v>16785</v>
      </c>
      <c r="D3369" s="533">
        <v>1067.3</v>
      </c>
    </row>
    <row r="3370" spans="1:4" ht="9" customHeight="1">
      <c r="A3370" s="535">
        <v>2003361</v>
      </c>
      <c r="B3370" s="534" t="s">
        <v>25263</v>
      </c>
      <c r="C3370" s="535" t="s">
        <v>16785</v>
      </c>
      <c r="D3370" s="533">
        <v>1402.47</v>
      </c>
    </row>
    <row r="3371" spans="1:4" ht="9" customHeight="1">
      <c r="A3371" s="535">
        <v>2003360</v>
      </c>
      <c r="B3371" s="534" t="s">
        <v>25264</v>
      </c>
      <c r="C3371" s="535" t="s">
        <v>16785</v>
      </c>
      <c r="D3371" s="533">
        <v>1230.29</v>
      </c>
    </row>
    <row r="3372" spans="1:4" ht="9" customHeight="1">
      <c r="A3372" s="535">
        <v>2003101</v>
      </c>
      <c r="B3372" s="534" t="s">
        <v>25265</v>
      </c>
      <c r="C3372" s="535" t="s">
        <v>16785</v>
      </c>
      <c r="D3372" s="533">
        <v>1566.95</v>
      </c>
    </row>
    <row r="3373" spans="1:4" ht="9" customHeight="1">
      <c r="A3373" s="535">
        <v>2003102</v>
      </c>
      <c r="B3373" s="534" t="s">
        <v>25266</v>
      </c>
      <c r="C3373" s="535" t="s">
        <v>16785</v>
      </c>
      <c r="D3373" s="533">
        <v>1382.84</v>
      </c>
    </row>
    <row r="3374" spans="1:4" ht="9" customHeight="1">
      <c r="A3374" s="535">
        <v>2003869</v>
      </c>
      <c r="B3374" s="534" t="s">
        <v>19793</v>
      </c>
      <c r="C3374" s="535" t="s">
        <v>16785</v>
      </c>
      <c r="D3374" s="533">
        <v>228.07</v>
      </c>
    </row>
    <row r="3375" spans="1:4" ht="9" customHeight="1">
      <c r="A3375" s="535">
        <v>2003822</v>
      </c>
      <c r="B3375" s="534" t="s">
        <v>19794</v>
      </c>
      <c r="C3375" s="535" t="s">
        <v>16785</v>
      </c>
      <c r="D3375" s="533">
        <v>233.03</v>
      </c>
    </row>
    <row r="3376" spans="1:4" ht="9" customHeight="1">
      <c r="A3376" s="535">
        <v>2003826</v>
      </c>
      <c r="B3376" s="534" t="s">
        <v>19795</v>
      </c>
      <c r="C3376" s="535" t="s">
        <v>16785</v>
      </c>
      <c r="D3376" s="533">
        <v>417.98</v>
      </c>
    </row>
    <row r="3377" spans="1:4" ht="9" customHeight="1">
      <c r="A3377" s="535">
        <v>2003830</v>
      </c>
      <c r="B3377" s="534" t="s">
        <v>19796</v>
      </c>
      <c r="C3377" s="535" t="s">
        <v>16785</v>
      </c>
      <c r="D3377" s="533">
        <v>540.37</v>
      </c>
    </row>
    <row r="3378" spans="1:4" ht="9" customHeight="1">
      <c r="A3378" s="535">
        <v>2003834</v>
      </c>
      <c r="B3378" s="534" t="s">
        <v>19797</v>
      </c>
      <c r="C3378" s="535" t="s">
        <v>16785</v>
      </c>
      <c r="D3378" s="533">
        <v>837.36</v>
      </c>
    </row>
    <row r="3379" spans="1:4" ht="9" customHeight="1">
      <c r="A3379" s="535">
        <v>2003838</v>
      </c>
      <c r="B3379" s="534" t="s">
        <v>19798</v>
      </c>
      <c r="C3379" s="535" t="s">
        <v>16785</v>
      </c>
      <c r="D3379" s="533">
        <v>1276.72</v>
      </c>
    </row>
    <row r="3380" spans="1:4" ht="9" customHeight="1">
      <c r="A3380" s="535">
        <v>2003768</v>
      </c>
      <c r="B3380" s="534" t="s">
        <v>19799</v>
      </c>
      <c r="C3380" s="535" t="s">
        <v>16785</v>
      </c>
      <c r="D3380" s="533">
        <v>188.6</v>
      </c>
    </row>
    <row r="3381" spans="1:4" ht="18" customHeight="1">
      <c r="A3381" s="535">
        <v>2003873</v>
      </c>
      <c r="B3381" s="534" t="s">
        <v>19800</v>
      </c>
      <c r="C3381" s="535" t="s">
        <v>16785</v>
      </c>
      <c r="D3381" s="533">
        <v>167.16</v>
      </c>
    </row>
    <row r="3382" spans="1:4" ht="9" customHeight="1">
      <c r="A3382" s="535">
        <v>2003772</v>
      </c>
      <c r="B3382" s="534" t="s">
        <v>19801</v>
      </c>
      <c r="C3382" s="535" t="s">
        <v>16785</v>
      </c>
      <c r="D3382" s="533">
        <v>276.04000000000002</v>
      </c>
    </row>
    <row r="3383" spans="1:4" ht="18" customHeight="1">
      <c r="A3383" s="535">
        <v>2003877</v>
      </c>
      <c r="B3383" s="534" t="s">
        <v>19802</v>
      </c>
      <c r="C3383" s="535" t="s">
        <v>16785</v>
      </c>
      <c r="D3383" s="533">
        <v>242.08</v>
      </c>
    </row>
    <row r="3384" spans="1:4" ht="9" customHeight="1">
      <c r="A3384" s="535">
        <v>2003776</v>
      </c>
      <c r="B3384" s="534" t="s">
        <v>19803</v>
      </c>
      <c r="C3384" s="535" t="s">
        <v>16785</v>
      </c>
      <c r="D3384" s="533">
        <v>446.63</v>
      </c>
    </row>
    <row r="3385" spans="1:4" ht="18" customHeight="1">
      <c r="A3385" s="535">
        <v>2003881</v>
      </c>
      <c r="B3385" s="534" t="s">
        <v>19804</v>
      </c>
      <c r="C3385" s="535" t="s">
        <v>16785</v>
      </c>
      <c r="D3385" s="533">
        <v>400.1</v>
      </c>
    </row>
    <row r="3386" spans="1:4" ht="9" customHeight="1">
      <c r="A3386" s="535">
        <v>2003780</v>
      </c>
      <c r="B3386" s="534" t="s">
        <v>19805</v>
      </c>
      <c r="C3386" s="535" t="s">
        <v>16785</v>
      </c>
      <c r="D3386" s="533">
        <v>594.15</v>
      </c>
    </row>
    <row r="3387" spans="1:4" ht="18" customHeight="1">
      <c r="A3387" s="535">
        <v>2003885</v>
      </c>
      <c r="B3387" s="534" t="s">
        <v>19806</v>
      </c>
      <c r="C3387" s="535" t="s">
        <v>16785</v>
      </c>
      <c r="D3387" s="533">
        <v>526.13</v>
      </c>
    </row>
    <row r="3388" spans="1:4" ht="9" customHeight="1">
      <c r="A3388" s="535">
        <v>2003784</v>
      </c>
      <c r="B3388" s="534" t="s">
        <v>19807</v>
      </c>
      <c r="C3388" s="535" t="s">
        <v>16785</v>
      </c>
      <c r="D3388" s="533">
        <v>922.02</v>
      </c>
    </row>
    <row r="3389" spans="1:4" ht="18" customHeight="1">
      <c r="A3389" s="535">
        <v>2003889</v>
      </c>
      <c r="B3389" s="534" t="s">
        <v>19808</v>
      </c>
      <c r="C3389" s="535" t="s">
        <v>16785</v>
      </c>
      <c r="D3389" s="533">
        <v>815.55</v>
      </c>
    </row>
    <row r="3390" spans="1:4" ht="9" customHeight="1">
      <c r="A3390" s="535">
        <v>2003870</v>
      </c>
      <c r="B3390" s="534" t="s">
        <v>19809</v>
      </c>
      <c r="C3390" s="535" t="s">
        <v>16785</v>
      </c>
      <c r="D3390" s="533">
        <v>231.24</v>
      </c>
    </row>
    <row r="3391" spans="1:4" ht="9" customHeight="1">
      <c r="A3391" s="535">
        <v>2003823</v>
      </c>
      <c r="B3391" s="534" t="s">
        <v>19810</v>
      </c>
      <c r="C3391" s="535" t="s">
        <v>16785</v>
      </c>
      <c r="D3391" s="533">
        <v>286.33</v>
      </c>
    </row>
    <row r="3392" spans="1:4" ht="9" customHeight="1">
      <c r="A3392" s="535">
        <v>2003827</v>
      </c>
      <c r="B3392" s="534" t="s">
        <v>19811</v>
      </c>
      <c r="C3392" s="535" t="s">
        <v>16785</v>
      </c>
      <c r="D3392" s="533">
        <v>448.6</v>
      </c>
    </row>
    <row r="3393" spans="1:4" ht="9" customHeight="1">
      <c r="A3393" s="535">
        <v>2003831</v>
      </c>
      <c r="B3393" s="534" t="s">
        <v>19812</v>
      </c>
      <c r="C3393" s="535" t="s">
        <v>16785</v>
      </c>
      <c r="D3393" s="533">
        <v>595.66</v>
      </c>
    </row>
    <row r="3394" spans="1:4" ht="9" customHeight="1">
      <c r="A3394" s="535">
        <v>2003835</v>
      </c>
      <c r="B3394" s="534" t="s">
        <v>19813</v>
      </c>
      <c r="C3394" s="535" t="s">
        <v>16785</v>
      </c>
      <c r="D3394" s="533">
        <v>893.86</v>
      </c>
    </row>
    <row r="3395" spans="1:4" ht="9" customHeight="1">
      <c r="A3395" s="535">
        <v>2003839</v>
      </c>
      <c r="B3395" s="534" t="s">
        <v>19814</v>
      </c>
      <c r="C3395" s="535" t="s">
        <v>16785</v>
      </c>
      <c r="D3395" s="533">
        <v>1359.8</v>
      </c>
    </row>
    <row r="3396" spans="1:4" ht="9" customHeight="1">
      <c r="A3396" s="535">
        <v>2003769</v>
      </c>
      <c r="B3396" s="534" t="s">
        <v>19815</v>
      </c>
      <c r="C3396" s="535" t="s">
        <v>16785</v>
      </c>
      <c r="D3396" s="533">
        <v>202.08</v>
      </c>
    </row>
    <row r="3397" spans="1:4" ht="18" customHeight="1">
      <c r="A3397" s="535">
        <v>2003874</v>
      </c>
      <c r="B3397" s="534" t="s">
        <v>19816</v>
      </c>
      <c r="C3397" s="535" t="s">
        <v>16785</v>
      </c>
      <c r="D3397" s="533">
        <v>180.65</v>
      </c>
    </row>
    <row r="3398" spans="1:4" ht="9" customHeight="1">
      <c r="A3398" s="535">
        <v>2003773</v>
      </c>
      <c r="B3398" s="534" t="s">
        <v>19817</v>
      </c>
      <c r="C3398" s="535" t="s">
        <v>16785</v>
      </c>
      <c r="D3398" s="533">
        <v>329.92</v>
      </c>
    </row>
    <row r="3399" spans="1:4" ht="18" customHeight="1">
      <c r="A3399" s="535">
        <v>2003878</v>
      </c>
      <c r="B3399" s="534" t="s">
        <v>19818</v>
      </c>
      <c r="C3399" s="535" t="s">
        <v>16785</v>
      </c>
      <c r="D3399" s="533">
        <v>296.04000000000002</v>
      </c>
    </row>
    <row r="3400" spans="1:4" ht="9" customHeight="1">
      <c r="A3400" s="535">
        <v>2003777</v>
      </c>
      <c r="B3400" s="534" t="s">
        <v>19819</v>
      </c>
      <c r="C3400" s="535" t="s">
        <v>16785</v>
      </c>
      <c r="D3400" s="533">
        <v>500.51</v>
      </c>
    </row>
    <row r="3401" spans="1:4" ht="18" customHeight="1">
      <c r="A3401" s="535">
        <v>2003882</v>
      </c>
      <c r="B3401" s="534" t="s">
        <v>19820</v>
      </c>
      <c r="C3401" s="535" t="s">
        <v>16785</v>
      </c>
      <c r="D3401" s="533">
        <v>454.05</v>
      </c>
    </row>
    <row r="3402" spans="1:4" ht="9" customHeight="1">
      <c r="A3402" s="535">
        <v>2003781</v>
      </c>
      <c r="B3402" s="534" t="s">
        <v>19821</v>
      </c>
      <c r="C3402" s="535" t="s">
        <v>16785</v>
      </c>
      <c r="D3402" s="533">
        <v>715.37</v>
      </c>
    </row>
    <row r="3403" spans="1:4" ht="18" customHeight="1">
      <c r="A3403" s="535">
        <v>2003886</v>
      </c>
      <c r="B3403" s="534" t="s">
        <v>19822</v>
      </c>
      <c r="C3403" s="535" t="s">
        <v>16785</v>
      </c>
      <c r="D3403" s="533">
        <v>647.52</v>
      </c>
    </row>
    <row r="3404" spans="1:4" ht="9" customHeight="1">
      <c r="A3404" s="535">
        <v>2003785</v>
      </c>
      <c r="B3404" s="534" t="s">
        <v>19823</v>
      </c>
      <c r="C3404" s="535" t="s">
        <v>16785</v>
      </c>
      <c r="D3404" s="533">
        <v>1110.58</v>
      </c>
    </row>
    <row r="3405" spans="1:4" ht="18" customHeight="1">
      <c r="A3405" s="535">
        <v>2003890</v>
      </c>
      <c r="B3405" s="534" t="s">
        <v>19824</v>
      </c>
      <c r="C3405" s="535" t="s">
        <v>16785</v>
      </c>
      <c r="D3405" s="533">
        <v>1004.39</v>
      </c>
    </row>
    <row r="3406" spans="1:4" ht="9" customHeight="1">
      <c r="A3406" s="535">
        <v>2003871</v>
      </c>
      <c r="B3406" s="534" t="s">
        <v>19825</v>
      </c>
      <c r="C3406" s="535" t="s">
        <v>16785</v>
      </c>
      <c r="D3406" s="533">
        <v>244.57</v>
      </c>
    </row>
    <row r="3407" spans="1:4" ht="9" customHeight="1">
      <c r="A3407" s="535">
        <v>2003824</v>
      </c>
      <c r="B3407" s="534" t="s">
        <v>19826</v>
      </c>
      <c r="C3407" s="535" t="s">
        <v>16785</v>
      </c>
      <c r="D3407" s="533">
        <v>317.95999999999998</v>
      </c>
    </row>
    <row r="3408" spans="1:4" ht="9" customHeight="1">
      <c r="A3408" s="535">
        <v>2003828</v>
      </c>
      <c r="B3408" s="534" t="s">
        <v>19827</v>
      </c>
      <c r="C3408" s="535" t="s">
        <v>16785</v>
      </c>
      <c r="D3408" s="533">
        <v>508.9</v>
      </c>
    </row>
    <row r="3409" spans="1:4" ht="9" customHeight="1">
      <c r="A3409" s="535">
        <v>2003832</v>
      </c>
      <c r="B3409" s="534" t="s">
        <v>19828</v>
      </c>
      <c r="C3409" s="535" t="s">
        <v>16785</v>
      </c>
      <c r="D3409" s="533">
        <v>682.94</v>
      </c>
    </row>
    <row r="3410" spans="1:4" ht="9" customHeight="1">
      <c r="A3410" s="535">
        <v>2003836</v>
      </c>
      <c r="B3410" s="534" t="s">
        <v>19829</v>
      </c>
      <c r="C3410" s="535" t="s">
        <v>16785</v>
      </c>
      <c r="D3410" s="533">
        <v>1036.8499999999999</v>
      </c>
    </row>
    <row r="3411" spans="1:4" ht="9" customHeight="1">
      <c r="A3411" s="535">
        <v>2003840</v>
      </c>
      <c r="B3411" s="534" t="s">
        <v>19830</v>
      </c>
      <c r="C3411" s="535" t="s">
        <v>16785</v>
      </c>
      <c r="D3411" s="533">
        <v>1523.55</v>
      </c>
    </row>
    <row r="3412" spans="1:4" ht="9" customHeight="1">
      <c r="A3412" s="535">
        <v>2003770</v>
      </c>
      <c r="B3412" s="534" t="s">
        <v>19831</v>
      </c>
      <c r="C3412" s="535" t="s">
        <v>16785</v>
      </c>
      <c r="D3412" s="533">
        <v>269.42</v>
      </c>
    </row>
    <row r="3413" spans="1:4" ht="18" customHeight="1">
      <c r="A3413" s="535">
        <v>2003875</v>
      </c>
      <c r="B3413" s="534" t="s">
        <v>19832</v>
      </c>
      <c r="C3413" s="535" t="s">
        <v>16785</v>
      </c>
      <c r="D3413" s="533">
        <v>248.09</v>
      </c>
    </row>
    <row r="3414" spans="1:4" ht="9" customHeight="1">
      <c r="A3414" s="535">
        <v>2003774</v>
      </c>
      <c r="B3414" s="534" t="s">
        <v>19833</v>
      </c>
      <c r="C3414" s="535" t="s">
        <v>16785</v>
      </c>
      <c r="D3414" s="533">
        <v>437.19</v>
      </c>
    </row>
    <row r="3415" spans="1:4" ht="18" customHeight="1">
      <c r="A3415" s="535">
        <v>2003879</v>
      </c>
      <c r="B3415" s="534" t="s">
        <v>19834</v>
      </c>
      <c r="C3415" s="535" t="s">
        <v>16785</v>
      </c>
      <c r="D3415" s="533">
        <v>399.28</v>
      </c>
    </row>
    <row r="3416" spans="1:4" ht="9" customHeight="1">
      <c r="A3416" s="535">
        <v>2003778</v>
      </c>
      <c r="B3416" s="534" t="s">
        <v>19835</v>
      </c>
      <c r="C3416" s="535" t="s">
        <v>16785</v>
      </c>
      <c r="D3416" s="533">
        <v>608.21</v>
      </c>
    </row>
    <row r="3417" spans="1:4" ht="18" customHeight="1">
      <c r="A3417" s="535">
        <v>2003883</v>
      </c>
      <c r="B3417" s="534" t="s">
        <v>19836</v>
      </c>
      <c r="C3417" s="535" t="s">
        <v>16785</v>
      </c>
      <c r="D3417" s="533">
        <v>548.91</v>
      </c>
    </row>
    <row r="3418" spans="1:4" ht="9" customHeight="1">
      <c r="A3418" s="535">
        <v>2003782</v>
      </c>
      <c r="B3418" s="534" t="s">
        <v>19837</v>
      </c>
      <c r="C3418" s="535" t="s">
        <v>16785</v>
      </c>
      <c r="D3418" s="533">
        <v>908.32</v>
      </c>
    </row>
    <row r="3419" spans="1:4" ht="18" customHeight="1">
      <c r="A3419" s="535">
        <v>2003887</v>
      </c>
      <c r="B3419" s="534" t="s">
        <v>19838</v>
      </c>
      <c r="C3419" s="535" t="s">
        <v>16785</v>
      </c>
      <c r="D3419" s="533">
        <v>817.68</v>
      </c>
    </row>
    <row r="3420" spans="1:4" ht="9" customHeight="1">
      <c r="A3420" s="535">
        <v>2003786</v>
      </c>
      <c r="B3420" s="534" t="s">
        <v>19839</v>
      </c>
      <c r="C3420" s="535" t="s">
        <v>16785</v>
      </c>
      <c r="D3420" s="533">
        <v>1421.54</v>
      </c>
    </row>
    <row r="3421" spans="1:4" ht="18" customHeight="1">
      <c r="A3421" s="535">
        <v>2003891</v>
      </c>
      <c r="B3421" s="534" t="s">
        <v>19840</v>
      </c>
      <c r="C3421" s="535" t="s">
        <v>16785</v>
      </c>
      <c r="D3421" s="533">
        <v>1280.79</v>
      </c>
    </row>
    <row r="3422" spans="1:4" ht="9" customHeight="1">
      <c r="A3422" s="535">
        <v>2003872</v>
      </c>
      <c r="B3422" s="534" t="s">
        <v>19841</v>
      </c>
      <c r="C3422" s="535" t="s">
        <v>16785</v>
      </c>
      <c r="D3422" s="533">
        <v>312.70999999999998</v>
      </c>
    </row>
    <row r="3423" spans="1:4" ht="9" customHeight="1">
      <c r="A3423" s="535">
        <v>2003825</v>
      </c>
      <c r="B3423" s="534" t="s">
        <v>19842</v>
      </c>
      <c r="C3423" s="535" t="s">
        <v>16785</v>
      </c>
      <c r="D3423" s="533">
        <v>341.07</v>
      </c>
    </row>
    <row r="3424" spans="1:4" ht="9" customHeight="1">
      <c r="A3424" s="535">
        <v>2003829</v>
      </c>
      <c r="B3424" s="534" t="s">
        <v>19843</v>
      </c>
      <c r="C3424" s="535" t="s">
        <v>16785</v>
      </c>
      <c r="D3424" s="533">
        <v>621.44000000000005</v>
      </c>
    </row>
    <row r="3425" spans="1:4" ht="9" customHeight="1">
      <c r="A3425" s="535">
        <v>2003833</v>
      </c>
      <c r="B3425" s="534" t="s">
        <v>19844</v>
      </c>
      <c r="C3425" s="535" t="s">
        <v>16785</v>
      </c>
      <c r="D3425" s="533">
        <v>747.76</v>
      </c>
    </row>
    <row r="3426" spans="1:4" ht="9" customHeight="1">
      <c r="A3426" s="535">
        <v>2003837</v>
      </c>
      <c r="B3426" s="534" t="s">
        <v>19845</v>
      </c>
      <c r="C3426" s="535" t="s">
        <v>16785</v>
      </c>
      <c r="D3426" s="533">
        <v>1338.63</v>
      </c>
    </row>
    <row r="3427" spans="1:4" ht="9" customHeight="1">
      <c r="A3427" s="535">
        <v>2003841</v>
      </c>
      <c r="B3427" s="534" t="s">
        <v>19846</v>
      </c>
      <c r="C3427" s="535" t="s">
        <v>16785</v>
      </c>
      <c r="D3427" s="533">
        <v>1595.76</v>
      </c>
    </row>
    <row r="3428" spans="1:4" ht="9" customHeight="1">
      <c r="A3428" s="535">
        <v>2003771</v>
      </c>
      <c r="B3428" s="534" t="s">
        <v>19847</v>
      </c>
      <c r="C3428" s="535" t="s">
        <v>16785</v>
      </c>
      <c r="D3428" s="533">
        <v>322.86</v>
      </c>
    </row>
    <row r="3429" spans="1:4" ht="18" customHeight="1">
      <c r="A3429" s="535">
        <v>2003876</v>
      </c>
      <c r="B3429" s="534" t="s">
        <v>19848</v>
      </c>
      <c r="C3429" s="535" t="s">
        <v>16785</v>
      </c>
      <c r="D3429" s="533">
        <v>297.44</v>
      </c>
    </row>
    <row r="3430" spans="1:4" ht="9" customHeight="1">
      <c r="A3430" s="535">
        <v>2003775</v>
      </c>
      <c r="B3430" s="534" t="s">
        <v>19849</v>
      </c>
      <c r="C3430" s="535" t="s">
        <v>16785</v>
      </c>
      <c r="D3430" s="533">
        <v>502.72</v>
      </c>
    </row>
    <row r="3431" spans="1:4" ht="18" customHeight="1">
      <c r="A3431" s="535">
        <v>2003880</v>
      </c>
      <c r="B3431" s="534" t="s">
        <v>19850</v>
      </c>
      <c r="C3431" s="535" t="s">
        <v>16785</v>
      </c>
      <c r="D3431" s="533">
        <v>456.81</v>
      </c>
    </row>
    <row r="3432" spans="1:4" ht="9" customHeight="1">
      <c r="A3432" s="535">
        <v>2003779</v>
      </c>
      <c r="B3432" s="534" t="s">
        <v>19851</v>
      </c>
      <c r="C3432" s="535" t="s">
        <v>16785</v>
      </c>
      <c r="D3432" s="533">
        <v>747.41</v>
      </c>
    </row>
    <row r="3433" spans="1:4" ht="18" customHeight="1">
      <c r="A3433" s="535">
        <v>2003884</v>
      </c>
      <c r="B3433" s="534" t="s">
        <v>19852</v>
      </c>
      <c r="C3433" s="535" t="s">
        <v>16785</v>
      </c>
      <c r="D3433" s="533">
        <v>678.19</v>
      </c>
    </row>
    <row r="3434" spans="1:4" ht="9" customHeight="1">
      <c r="A3434" s="535">
        <v>2003783</v>
      </c>
      <c r="B3434" s="534" t="s">
        <v>19853</v>
      </c>
      <c r="C3434" s="535" t="s">
        <v>16785</v>
      </c>
      <c r="D3434" s="533">
        <v>1068.2</v>
      </c>
    </row>
    <row r="3435" spans="1:4" ht="18" customHeight="1">
      <c r="A3435" s="535">
        <v>2003888</v>
      </c>
      <c r="B3435" s="534" t="s">
        <v>19854</v>
      </c>
      <c r="C3435" s="535" t="s">
        <v>16785</v>
      </c>
      <c r="D3435" s="533">
        <v>965.36</v>
      </c>
    </row>
    <row r="3436" spans="1:4" ht="9" customHeight="1">
      <c r="A3436" s="535">
        <v>2003787</v>
      </c>
      <c r="B3436" s="534" t="s">
        <v>19855</v>
      </c>
      <c r="C3436" s="535" t="s">
        <v>16785</v>
      </c>
      <c r="D3436" s="533">
        <v>1666.56</v>
      </c>
    </row>
    <row r="3437" spans="1:4" ht="18" customHeight="1">
      <c r="A3437" s="535">
        <v>2003892</v>
      </c>
      <c r="B3437" s="534" t="s">
        <v>19856</v>
      </c>
      <c r="C3437" s="535" t="s">
        <v>16785</v>
      </c>
      <c r="D3437" s="533">
        <v>1521.01</v>
      </c>
    </row>
    <row r="3438" spans="1:4" ht="9" customHeight="1">
      <c r="A3438" s="535">
        <v>2003851</v>
      </c>
      <c r="B3438" s="534" t="s">
        <v>19857</v>
      </c>
      <c r="C3438" s="535" t="s">
        <v>16785</v>
      </c>
      <c r="D3438" s="533">
        <v>101.51</v>
      </c>
    </row>
    <row r="3439" spans="1:4" ht="9" customHeight="1">
      <c r="A3439" s="535">
        <v>2003935</v>
      </c>
      <c r="B3439" s="534" t="s">
        <v>19858</v>
      </c>
      <c r="C3439" s="535" t="s">
        <v>16785</v>
      </c>
      <c r="D3439" s="533">
        <v>10.75</v>
      </c>
    </row>
    <row r="3440" spans="1:4" ht="9" customHeight="1">
      <c r="A3440" s="535">
        <v>2003934</v>
      </c>
      <c r="B3440" s="534" t="s">
        <v>19859</v>
      </c>
      <c r="C3440" s="535" t="s">
        <v>16785</v>
      </c>
      <c r="D3440" s="533">
        <v>15.1</v>
      </c>
    </row>
    <row r="3441" spans="1:4" ht="9" customHeight="1">
      <c r="A3441" s="535">
        <v>2003990</v>
      </c>
      <c r="B3441" s="534" t="s">
        <v>19860</v>
      </c>
      <c r="C3441" s="535" t="s">
        <v>16785</v>
      </c>
      <c r="D3441" s="533">
        <v>1371.08</v>
      </c>
    </row>
    <row r="3442" spans="1:4" ht="9" customHeight="1">
      <c r="A3442" s="535">
        <v>2003991</v>
      </c>
      <c r="B3442" s="534" t="s">
        <v>19861</v>
      </c>
      <c r="C3442" s="535" t="s">
        <v>16785</v>
      </c>
      <c r="D3442" s="533">
        <v>1390.41</v>
      </c>
    </row>
    <row r="3443" spans="1:4" ht="9" customHeight="1">
      <c r="A3443" s="535">
        <v>2003992</v>
      </c>
      <c r="B3443" s="534" t="s">
        <v>19862</v>
      </c>
      <c r="C3443" s="535" t="s">
        <v>16785</v>
      </c>
      <c r="D3443" s="533">
        <v>1828.05</v>
      </c>
    </row>
    <row r="3444" spans="1:4" ht="9" customHeight="1">
      <c r="A3444" s="535">
        <v>2003993</v>
      </c>
      <c r="B3444" s="534" t="s">
        <v>19863</v>
      </c>
      <c r="C3444" s="535" t="s">
        <v>16785</v>
      </c>
      <c r="D3444" s="533">
        <v>2018.39</v>
      </c>
    </row>
    <row r="3445" spans="1:4" ht="9" customHeight="1">
      <c r="A3445" s="535">
        <v>2003983</v>
      </c>
      <c r="B3445" s="534" t="s">
        <v>19864</v>
      </c>
      <c r="C3445" s="535" t="s">
        <v>16785</v>
      </c>
      <c r="D3445" s="533">
        <v>218.86</v>
      </c>
    </row>
    <row r="3446" spans="1:4" ht="9" customHeight="1">
      <c r="A3446" s="535">
        <v>2003984</v>
      </c>
      <c r="B3446" s="534" t="s">
        <v>19865</v>
      </c>
      <c r="C3446" s="535" t="s">
        <v>16785</v>
      </c>
      <c r="D3446" s="533">
        <v>279.41000000000003</v>
      </c>
    </row>
    <row r="3447" spans="1:4" ht="9" customHeight="1">
      <c r="A3447" s="535">
        <v>2003985</v>
      </c>
      <c r="B3447" s="534" t="s">
        <v>19866</v>
      </c>
      <c r="C3447" s="535" t="s">
        <v>16785</v>
      </c>
      <c r="D3447" s="533">
        <v>361.45</v>
      </c>
    </row>
    <row r="3448" spans="1:4" ht="9" customHeight="1">
      <c r="A3448" s="535">
        <v>2003986</v>
      </c>
      <c r="B3448" s="534" t="s">
        <v>19867</v>
      </c>
      <c r="C3448" s="535" t="s">
        <v>16785</v>
      </c>
      <c r="D3448" s="533">
        <v>526.84</v>
      </c>
    </row>
    <row r="3449" spans="1:4" ht="9" customHeight="1">
      <c r="A3449" s="535">
        <v>2003987</v>
      </c>
      <c r="B3449" s="534" t="s">
        <v>19868</v>
      </c>
      <c r="C3449" s="535" t="s">
        <v>16785</v>
      </c>
      <c r="D3449" s="533">
        <v>724.59</v>
      </c>
    </row>
    <row r="3450" spans="1:4" ht="9" customHeight="1">
      <c r="A3450" s="535">
        <v>2003988</v>
      </c>
      <c r="B3450" s="534" t="s">
        <v>19869</v>
      </c>
      <c r="C3450" s="535" t="s">
        <v>16785</v>
      </c>
      <c r="D3450" s="533">
        <v>771.34</v>
      </c>
    </row>
    <row r="3451" spans="1:4" ht="9" customHeight="1">
      <c r="A3451" s="535">
        <v>2003989</v>
      </c>
      <c r="B3451" s="534" t="s">
        <v>19870</v>
      </c>
      <c r="C3451" s="535" t="s">
        <v>16785</v>
      </c>
      <c r="D3451" s="533">
        <v>937.1</v>
      </c>
    </row>
    <row r="3452" spans="1:4" ht="9" customHeight="1">
      <c r="A3452" s="535">
        <v>2003298</v>
      </c>
      <c r="B3452" s="534" t="s">
        <v>19871</v>
      </c>
      <c r="C3452" s="535" t="s">
        <v>16785</v>
      </c>
      <c r="D3452" s="533">
        <v>15.95</v>
      </c>
    </row>
    <row r="3453" spans="1:4" ht="9" customHeight="1">
      <c r="A3453" s="535">
        <v>2003297</v>
      </c>
      <c r="B3453" s="534" t="s">
        <v>19872</v>
      </c>
      <c r="C3453" s="535" t="s">
        <v>16785</v>
      </c>
      <c r="D3453" s="533">
        <v>19.809999999999999</v>
      </c>
    </row>
    <row r="3454" spans="1:4" ht="9" customHeight="1">
      <c r="A3454" s="535">
        <v>2003315</v>
      </c>
      <c r="B3454" s="534" t="s">
        <v>19873</v>
      </c>
      <c r="C3454" s="535" t="s">
        <v>16785</v>
      </c>
      <c r="D3454" s="533">
        <v>105.06</v>
      </c>
    </row>
    <row r="3455" spans="1:4" ht="18" customHeight="1">
      <c r="A3455" s="535">
        <v>2003314</v>
      </c>
      <c r="B3455" s="534" t="s">
        <v>19874</v>
      </c>
      <c r="C3455" s="535" t="s">
        <v>16785</v>
      </c>
      <c r="D3455" s="533">
        <v>85.34</v>
      </c>
    </row>
    <row r="3456" spans="1:4" ht="9" customHeight="1">
      <c r="A3456" s="535">
        <v>2003313</v>
      </c>
      <c r="B3456" s="534" t="s">
        <v>19875</v>
      </c>
      <c r="C3456" s="535" t="s">
        <v>16785</v>
      </c>
      <c r="D3456" s="533">
        <v>131.66999999999999</v>
      </c>
    </row>
    <row r="3457" spans="1:4" ht="18" customHeight="1">
      <c r="A3457" s="535">
        <v>2003312</v>
      </c>
      <c r="B3457" s="534" t="s">
        <v>19876</v>
      </c>
      <c r="C3457" s="535" t="s">
        <v>16785</v>
      </c>
      <c r="D3457" s="533">
        <v>107.01</v>
      </c>
    </row>
    <row r="3458" spans="1:4" ht="9" customHeight="1">
      <c r="A3458" s="535">
        <v>2003311</v>
      </c>
      <c r="B3458" s="534" t="s">
        <v>19877</v>
      </c>
      <c r="C3458" s="535" t="s">
        <v>16785</v>
      </c>
      <c r="D3458" s="533">
        <v>50.36</v>
      </c>
    </row>
    <row r="3459" spans="1:4" ht="9" customHeight="1">
      <c r="A3459" s="535">
        <v>2003310</v>
      </c>
      <c r="B3459" s="534" t="s">
        <v>19878</v>
      </c>
      <c r="C3459" s="535" t="s">
        <v>16785</v>
      </c>
      <c r="D3459" s="533">
        <v>63.73</v>
      </c>
    </row>
    <row r="3460" spans="1:4" ht="9" customHeight="1">
      <c r="A3460" s="535">
        <v>2003296</v>
      </c>
      <c r="B3460" s="534" t="s">
        <v>19879</v>
      </c>
      <c r="C3460" s="535" t="s">
        <v>16785</v>
      </c>
      <c r="D3460" s="533">
        <v>15.95</v>
      </c>
    </row>
    <row r="3461" spans="1:4" ht="9" customHeight="1">
      <c r="A3461" s="535">
        <v>2003295</v>
      </c>
      <c r="B3461" s="534" t="s">
        <v>19880</v>
      </c>
      <c r="C3461" s="535" t="s">
        <v>16785</v>
      </c>
      <c r="D3461" s="533">
        <v>19.809999999999999</v>
      </c>
    </row>
    <row r="3462" spans="1:4" ht="9" customHeight="1">
      <c r="A3462" s="535">
        <v>2003309</v>
      </c>
      <c r="B3462" s="534" t="s">
        <v>19881</v>
      </c>
      <c r="C3462" s="535" t="s">
        <v>16785</v>
      </c>
      <c r="D3462" s="533">
        <v>105.06</v>
      </c>
    </row>
    <row r="3463" spans="1:4" ht="18" customHeight="1">
      <c r="A3463" s="535">
        <v>2003308</v>
      </c>
      <c r="B3463" s="534" t="s">
        <v>19882</v>
      </c>
      <c r="C3463" s="535" t="s">
        <v>16785</v>
      </c>
      <c r="D3463" s="533">
        <v>85.34</v>
      </c>
    </row>
    <row r="3464" spans="1:4" ht="9" customHeight="1">
      <c r="A3464" s="535">
        <v>2003307</v>
      </c>
      <c r="B3464" s="534" t="s">
        <v>19883</v>
      </c>
      <c r="C3464" s="535" t="s">
        <v>16785</v>
      </c>
      <c r="D3464" s="533">
        <v>131.66999999999999</v>
      </c>
    </row>
    <row r="3465" spans="1:4" ht="18" customHeight="1">
      <c r="A3465" s="535">
        <v>2003306</v>
      </c>
      <c r="B3465" s="534" t="s">
        <v>19884</v>
      </c>
      <c r="C3465" s="535" t="s">
        <v>16785</v>
      </c>
      <c r="D3465" s="533">
        <v>107.01</v>
      </c>
    </row>
    <row r="3466" spans="1:4" ht="9" customHeight="1">
      <c r="A3466" s="535">
        <v>2003305</v>
      </c>
      <c r="B3466" s="534" t="s">
        <v>19885</v>
      </c>
      <c r="C3466" s="535" t="s">
        <v>16785</v>
      </c>
      <c r="D3466" s="533">
        <v>50.36</v>
      </c>
    </row>
    <row r="3467" spans="1:4" ht="9" customHeight="1">
      <c r="A3467" s="535">
        <v>2003304</v>
      </c>
      <c r="B3467" s="534" t="s">
        <v>19886</v>
      </c>
      <c r="C3467" s="535" t="s">
        <v>16785</v>
      </c>
      <c r="D3467" s="533">
        <v>63.73</v>
      </c>
    </row>
    <row r="3468" spans="1:4" ht="18" customHeight="1">
      <c r="A3468" s="535">
        <v>2105846</v>
      </c>
      <c r="B3468" s="534" t="s">
        <v>19887</v>
      </c>
      <c r="C3468" s="535" t="s">
        <v>18140</v>
      </c>
      <c r="D3468" s="533">
        <v>518.66999999999996</v>
      </c>
    </row>
    <row r="3469" spans="1:4" ht="18" customHeight="1">
      <c r="A3469" s="535">
        <v>2105929</v>
      </c>
      <c r="B3469" s="534" t="s">
        <v>19888</v>
      </c>
      <c r="C3469" s="535" t="s">
        <v>18140</v>
      </c>
      <c r="D3469" s="533">
        <v>583.70000000000005</v>
      </c>
    </row>
    <row r="3470" spans="1:4" ht="18" customHeight="1">
      <c r="A3470" s="535">
        <v>2105933</v>
      </c>
      <c r="B3470" s="534" t="s">
        <v>19889</v>
      </c>
      <c r="C3470" s="535" t="s">
        <v>18140</v>
      </c>
      <c r="D3470" s="533">
        <v>648.74</v>
      </c>
    </row>
    <row r="3471" spans="1:4" ht="18" customHeight="1">
      <c r="A3471" s="535">
        <v>2106293</v>
      </c>
      <c r="B3471" s="534" t="s">
        <v>19890</v>
      </c>
      <c r="C3471" s="535" t="s">
        <v>18140</v>
      </c>
      <c r="D3471" s="533">
        <v>230.82</v>
      </c>
    </row>
    <row r="3472" spans="1:4" ht="9" customHeight="1">
      <c r="A3472" s="535">
        <v>2108165</v>
      </c>
      <c r="B3472" s="534" t="s">
        <v>19891</v>
      </c>
      <c r="C3472" s="535" t="s">
        <v>206</v>
      </c>
      <c r="D3472" s="533">
        <v>37.1</v>
      </c>
    </row>
    <row r="3473" spans="1:4" ht="9" customHeight="1">
      <c r="A3473" s="535">
        <v>2108166</v>
      </c>
      <c r="B3473" s="534" t="s">
        <v>19892</v>
      </c>
      <c r="C3473" s="535" t="s">
        <v>206</v>
      </c>
      <c r="D3473" s="533">
        <v>26.76</v>
      </c>
    </row>
    <row r="3474" spans="1:4" ht="9" customHeight="1">
      <c r="A3474" s="535">
        <v>2108167</v>
      </c>
      <c r="B3474" s="534" t="s">
        <v>19893</v>
      </c>
      <c r="C3474" s="535" t="s">
        <v>206</v>
      </c>
      <c r="D3474" s="533">
        <v>24.32</v>
      </c>
    </row>
    <row r="3475" spans="1:4" ht="9" customHeight="1">
      <c r="A3475" s="535">
        <v>2108168</v>
      </c>
      <c r="B3475" s="534" t="s">
        <v>19894</v>
      </c>
      <c r="C3475" s="535" t="s">
        <v>206</v>
      </c>
      <c r="D3475" s="533">
        <v>24.16</v>
      </c>
    </row>
    <row r="3476" spans="1:4" ht="9" customHeight="1">
      <c r="A3476" s="535">
        <v>2108169</v>
      </c>
      <c r="B3476" s="534" t="s">
        <v>19895</v>
      </c>
      <c r="C3476" s="535" t="s">
        <v>206</v>
      </c>
      <c r="D3476" s="533">
        <v>54.35</v>
      </c>
    </row>
    <row r="3477" spans="1:4" ht="9" customHeight="1">
      <c r="A3477" s="535">
        <v>2108170</v>
      </c>
      <c r="B3477" s="534" t="s">
        <v>19896</v>
      </c>
      <c r="C3477" s="535" t="s">
        <v>206</v>
      </c>
      <c r="D3477" s="533">
        <v>40.39</v>
      </c>
    </row>
    <row r="3478" spans="1:4" ht="9" customHeight="1">
      <c r="A3478" s="535">
        <v>2108171</v>
      </c>
      <c r="B3478" s="534" t="s">
        <v>19897</v>
      </c>
      <c r="C3478" s="535" t="s">
        <v>206</v>
      </c>
      <c r="D3478" s="533">
        <v>37.799999999999997</v>
      </c>
    </row>
    <row r="3479" spans="1:4" ht="9" customHeight="1">
      <c r="A3479" s="535">
        <v>2108172</v>
      </c>
      <c r="B3479" s="534" t="s">
        <v>19898</v>
      </c>
      <c r="C3479" s="535" t="s">
        <v>206</v>
      </c>
      <c r="D3479" s="533">
        <v>39.24</v>
      </c>
    </row>
    <row r="3480" spans="1:4" ht="18" customHeight="1">
      <c r="A3480" s="535">
        <v>2106292</v>
      </c>
      <c r="B3480" s="534" t="s">
        <v>19899</v>
      </c>
      <c r="C3480" s="535" t="s">
        <v>18140</v>
      </c>
      <c r="D3480" s="533">
        <v>172.8</v>
      </c>
    </row>
    <row r="3481" spans="1:4" ht="18" customHeight="1">
      <c r="A3481" s="535">
        <v>2106291</v>
      </c>
      <c r="B3481" s="534" t="s">
        <v>19900</v>
      </c>
      <c r="C3481" s="535" t="s">
        <v>18140</v>
      </c>
      <c r="D3481" s="533">
        <v>240.4</v>
      </c>
    </row>
    <row r="3482" spans="1:4" ht="18" customHeight="1">
      <c r="A3482" s="535">
        <v>2106235</v>
      </c>
      <c r="B3482" s="534" t="s">
        <v>19901</v>
      </c>
      <c r="C3482" s="535" t="s">
        <v>206</v>
      </c>
      <c r="D3482" s="533">
        <v>3.68</v>
      </c>
    </row>
    <row r="3483" spans="1:4" ht="18" customHeight="1">
      <c r="A3483" s="535">
        <v>2106232</v>
      </c>
      <c r="B3483" s="534" t="s">
        <v>19902</v>
      </c>
      <c r="C3483" s="535" t="s">
        <v>263</v>
      </c>
      <c r="D3483" s="533">
        <v>19.39</v>
      </c>
    </row>
    <row r="3484" spans="1:4" ht="18" customHeight="1">
      <c r="A3484" s="535">
        <v>2106233</v>
      </c>
      <c r="B3484" s="534" t="s">
        <v>19903</v>
      </c>
      <c r="C3484" s="535" t="s">
        <v>263</v>
      </c>
      <c r="D3484" s="533">
        <v>14.84</v>
      </c>
    </row>
    <row r="3485" spans="1:4" ht="9" customHeight="1">
      <c r="A3485" s="535">
        <v>2105605</v>
      </c>
      <c r="B3485" s="534" t="s">
        <v>19904</v>
      </c>
      <c r="C3485" s="535" t="s">
        <v>206</v>
      </c>
      <c r="D3485" s="533">
        <v>58.58</v>
      </c>
    </row>
    <row r="3486" spans="1:4" ht="9" customHeight="1">
      <c r="A3486" s="535">
        <v>2106298</v>
      </c>
      <c r="B3486" s="534" t="s">
        <v>19905</v>
      </c>
      <c r="C3486" s="535" t="s">
        <v>16785</v>
      </c>
      <c r="D3486" s="533">
        <v>40.97</v>
      </c>
    </row>
    <row r="3487" spans="1:4" ht="9" customHeight="1">
      <c r="A3487" s="535">
        <v>2106295</v>
      </c>
      <c r="B3487" s="534" t="s">
        <v>19906</v>
      </c>
      <c r="C3487" s="535" t="s">
        <v>16785</v>
      </c>
      <c r="D3487" s="533">
        <v>20.76</v>
      </c>
    </row>
    <row r="3488" spans="1:4" ht="9" customHeight="1">
      <c r="A3488" s="535">
        <v>2106294</v>
      </c>
      <c r="B3488" s="534" t="s">
        <v>19907</v>
      </c>
      <c r="C3488" s="535" t="s">
        <v>16785</v>
      </c>
      <c r="D3488" s="533">
        <v>25.79</v>
      </c>
    </row>
    <row r="3489" spans="1:4" ht="9" customHeight="1">
      <c r="A3489" s="535">
        <v>2106297</v>
      </c>
      <c r="B3489" s="534" t="s">
        <v>19908</v>
      </c>
      <c r="C3489" s="535" t="s">
        <v>16785</v>
      </c>
      <c r="D3489" s="533">
        <v>32.869999999999997</v>
      </c>
    </row>
    <row r="3490" spans="1:4" ht="9" customHeight="1">
      <c r="A3490" s="535">
        <v>2106296</v>
      </c>
      <c r="B3490" s="534" t="s">
        <v>19909</v>
      </c>
      <c r="C3490" s="535" t="s">
        <v>16785</v>
      </c>
      <c r="D3490" s="533">
        <v>51.05</v>
      </c>
    </row>
    <row r="3491" spans="1:4" ht="9" customHeight="1">
      <c r="A3491" s="535">
        <v>2306731</v>
      </c>
      <c r="B3491" s="534" t="s">
        <v>19910</v>
      </c>
      <c r="C3491" s="535" t="s">
        <v>16793</v>
      </c>
      <c r="D3491" s="533">
        <v>0.65</v>
      </c>
    </row>
    <row r="3492" spans="1:4" ht="18" customHeight="1">
      <c r="A3492" s="535">
        <v>2306728</v>
      </c>
      <c r="B3492" s="534" t="s">
        <v>19911</v>
      </c>
      <c r="C3492" s="535" t="s">
        <v>16785</v>
      </c>
      <c r="D3492" s="533">
        <v>1605.75</v>
      </c>
    </row>
    <row r="3493" spans="1:4" ht="18" customHeight="1">
      <c r="A3493" s="535">
        <v>2306729</v>
      </c>
      <c r="B3493" s="534" t="s">
        <v>19912</v>
      </c>
      <c r="C3493" s="535" t="s">
        <v>16785</v>
      </c>
      <c r="D3493" s="533">
        <v>1956.31</v>
      </c>
    </row>
    <row r="3494" spans="1:4" ht="9" customHeight="1">
      <c r="A3494" s="535">
        <v>2306727</v>
      </c>
      <c r="B3494" s="534" t="s">
        <v>19913</v>
      </c>
      <c r="C3494" s="535" t="s">
        <v>16785</v>
      </c>
      <c r="D3494" s="533">
        <v>375.74</v>
      </c>
    </row>
    <row r="3495" spans="1:4" ht="9" customHeight="1">
      <c r="A3495" s="535">
        <v>2306730</v>
      </c>
      <c r="B3495" s="534" t="s">
        <v>19914</v>
      </c>
      <c r="C3495" s="535" t="s">
        <v>206</v>
      </c>
      <c r="D3495" s="533">
        <v>127.01</v>
      </c>
    </row>
    <row r="3496" spans="1:4" ht="9" customHeight="1">
      <c r="A3496" s="535">
        <v>2306726</v>
      </c>
      <c r="B3496" s="534" t="s">
        <v>19915</v>
      </c>
      <c r="C3496" s="535" t="s">
        <v>16785</v>
      </c>
      <c r="D3496" s="533">
        <v>245.57</v>
      </c>
    </row>
    <row r="3497" spans="1:4" ht="9" customHeight="1">
      <c r="A3497" s="535">
        <v>2306076</v>
      </c>
      <c r="B3497" s="534" t="s">
        <v>19916</v>
      </c>
      <c r="C3497" s="535" t="s">
        <v>16793</v>
      </c>
      <c r="D3497" s="533">
        <v>12.23</v>
      </c>
    </row>
    <row r="3498" spans="1:4" ht="9" customHeight="1">
      <c r="A3498" s="535">
        <v>2306247</v>
      </c>
      <c r="B3498" s="534" t="s">
        <v>19917</v>
      </c>
      <c r="C3498" s="535" t="s">
        <v>206</v>
      </c>
      <c r="D3498" s="533">
        <v>252.83</v>
      </c>
    </row>
    <row r="3499" spans="1:4" ht="9" customHeight="1">
      <c r="A3499" s="535">
        <v>2306248</v>
      </c>
      <c r="B3499" s="534" t="s">
        <v>19918</v>
      </c>
      <c r="C3499" s="535" t="s">
        <v>206</v>
      </c>
      <c r="D3499" s="533">
        <v>577.54999999999995</v>
      </c>
    </row>
    <row r="3500" spans="1:4" ht="9" customHeight="1">
      <c r="A3500" s="535">
        <v>2306279</v>
      </c>
      <c r="B3500" s="534" t="s">
        <v>19919</v>
      </c>
      <c r="C3500" s="535" t="s">
        <v>206</v>
      </c>
      <c r="D3500" s="533">
        <v>88.38</v>
      </c>
    </row>
    <row r="3501" spans="1:4" ht="9" customHeight="1">
      <c r="A3501" s="535">
        <v>2306651</v>
      </c>
      <c r="B3501" s="534" t="s">
        <v>19920</v>
      </c>
      <c r="C3501" s="535" t="s">
        <v>16785</v>
      </c>
      <c r="D3501" s="533">
        <v>6444.17</v>
      </c>
    </row>
    <row r="3502" spans="1:4" ht="9" customHeight="1">
      <c r="A3502" s="535">
        <v>2306678</v>
      </c>
      <c r="B3502" s="534" t="s">
        <v>19921</v>
      </c>
      <c r="C3502" s="535" t="s">
        <v>16785</v>
      </c>
      <c r="D3502" s="533">
        <v>6175.02</v>
      </c>
    </row>
    <row r="3503" spans="1:4" ht="9" customHeight="1">
      <c r="A3503" s="535">
        <v>2306652</v>
      </c>
      <c r="B3503" s="534" t="s">
        <v>19922</v>
      </c>
      <c r="C3503" s="535" t="s">
        <v>16785</v>
      </c>
      <c r="D3503" s="533">
        <v>6507.32</v>
      </c>
    </row>
    <row r="3504" spans="1:4" ht="9" customHeight="1">
      <c r="A3504" s="535">
        <v>2306679</v>
      </c>
      <c r="B3504" s="534" t="s">
        <v>19923</v>
      </c>
      <c r="C3504" s="535" t="s">
        <v>16785</v>
      </c>
      <c r="D3504" s="533">
        <v>6228.2</v>
      </c>
    </row>
    <row r="3505" spans="1:4" ht="9" customHeight="1">
      <c r="A3505" s="535">
        <v>2306653</v>
      </c>
      <c r="B3505" s="534" t="s">
        <v>19924</v>
      </c>
      <c r="C3505" s="535" t="s">
        <v>16785</v>
      </c>
      <c r="D3505" s="533">
        <v>6573</v>
      </c>
    </row>
    <row r="3506" spans="1:4" ht="9" customHeight="1">
      <c r="A3506" s="535">
        <v>2306680</v>
      </c>
      <c r="B3506" s="534" t="s">
        <v>19925</v>
      </c>
      <c r="C3506" s="535" t="s">
        <v>16785</v>
      </c>
      <c r="D3506" s="533">
        <v>6283.14</v>
      </c>
    </row>
    <row r="3507" spans="1:4" ht="9" customHeight="1">
      <c r="A3507" s="535">
        <v>2306654</v>
      </c>
      <c r="B3507" s="534" t="s">
        <v>19926</v>
      </c>
      <c r="C3507" s="535" t="s">
        <v>16785</v>
      </c>
      <c r="D3507" s="533">
        <v>6637.92</v>
      </c>
    </row>
    <row r="3508" spans="1:4" ht="9" customHeight="1">
      <c r="A3508" s="535">
        <v>2306681</v>
      </c>
      <c r="B3508" s="534" t="s">
        <v>19927</v>
      </c>
      <c r="C3508" s="535" t="s">
        <v>16785</v>
      </c>
      <c r="D3508" s="533">
        <v>6336.47</v>
      </c>
    </row>
    <row r="3509" spans="1:4" ht="9" customHeight="1">
      <c r="A3509" s="535">
        <v>2306655</v>
      </c>
      <c r="B3509" s="534" t="s">
        <v>19928</v>
      </c>
      <c r="C3509" s="535" t="s">
        <v>16785</v>
      </c>
      <c r="D3509" s="533">
        <v>6703.97</v>
      </c>
    </row>
    <row r="3510" spans="1:4" ht="9" customHeight="1">
      <c r="A3510" s="535">
        <v>2306682</v>
      </c>
      <c r="B3510" s="534" t="s">
        <v>19929</v>
      </c>
      <c r="C3510" s="535" t="s">
        <v>16785</v>
      </c>
      <c r="D3510" s="533">
        <v>6389.96</v>
      </c>
    </row>
    <row r="3511" spans="1:4" ht="9" customHeight="1">
      <c r="A3511" s="535">
        <v>2306656</v>
      </c>
      <c r="B3511" s="534" t="s">
        <v>19930</v>
      </c>
      <c r="C3511" s="535" t="s">
        <v>16785</v>
      </c>
      <c r="D3511" s="533">
        <v>9238.0499999999993</v>
      </c>
    </row>
    <row r="3512" spans="1:4" ht="9" customHeight="1">
      <c r="A3512" s="535">
        <v>2306683</v>
      </c>
      <c r="B3512" s="534" t="s">
        <v>19931</v>
      </c>
      <c r="C3512" s="535" t="s">
        <v>16785</v>
      </c>
      <c r="D3512" s="533">
        <v>8958.93</v>
      </c>
    </row>
    <row r="3513" spans="1:4" ht="9" customHeight="1">
      <c r="A3513" s="535">
        <v>2306657</v>
      </c>
      <c r="B3513" s="534" t="s">
        <v>19932</v>
      </c>
      <c r="C3513" s="535" t="s">
        <v>16785</v>
      </c>
      <c r="D3513" s="533">
        <v>9366.9500000000007</v>
      </c>
    </row>
    <row r="3514" spans="1:4" ht="9" customHeight="1">
      <c r="A3514" s="535">
        <v>2306684</v>
      </c>
      <c r="B3514" s="534" t="s">
        <v>19933</v>
      </c>
      <c r="C3514" s="535" t="s">
        <v>16785</v>
      </c>
      <c r="D3514" s="533">
        <v>9077.1</v>
      </c>
    </row>
    <row r="3515" spans="1:4" ht="9" customHeight="1">
      <c r="A3515" s="535">
        <v>2306658</v>
      </c>
      <c r="B3515" s="534" t="s">
        <v>19934</v>
      </c>
      <c r="C3515" s="535" t="s">
        <v>16785</v>
      </c>
      <c r="D3515" s="533">
        <v>9493.11</v>
      </c>
    </row>
    <row r="3516" spans="1:4" ht="9" customHeight="1">
      <c r="A3516" s="535">
        <v>2306685</v>
      </c>
      <c r="B3516" s="534" t="s">
        <v>19935</v>
      </c>
      <c r="C3516" s="535" t="s">
        <v>16785</v>
      </c>
      <c r="D3516" s="533">
        <v>9191.66</v>
      </c>
    </row>
    <row r="3517" spans="1:4" ht="9" customHeight="1">
      <c r="A3517" s="535">
        <v>2306659</v>
      </c>
      <c r="B3517" s="534" t="s">
        <v>19936</v>
      </c>
      <c r="C3517" s="535" t="s">
        <v>16785</v>
      </c>
      <c r="D3517" s="533">
        <v>9624.01</v>
      </c>
    </row>
    <row r="3518" spans="1:4" ht="9" customHeight="1">
      <c r="A3518" s="535">
        <v>2306686</v>
      </c>
      <c r="B3518" s="534" t="s">
        <v>19937</v>
      </c>
      <c r="C3518" s="535" t="s">
        <v>16785</v>
      </c>
      <c r="D3518" s="533">
        <v>9310</v>
      </c>
    </row>
    <row r="3519" spans="1:4" ht="9" customHeight="1">
      <c r="A3519" s="535">
        <v>2306637</v>
      </c>
      <c r="B3519" s="534" t="s">
        <v>19938</v>
      </c>
      <c r="C3519" s="535" t="s">
        <v>16785</v>
      </c>
      <c r="D3519" s="533">
        <v>2192.5700000000002</v>
      </c>
    </row>
    <row r="3520" spans="1:4" ht="9" customHeight="1">
      <c r="A3520" s="535">
        <v>2306664</v>
      </c>
      <c r="B3520" s="534" t="s">
        <v>19939</v>
      </c>
      <c r="C3520" s="535" t="s">
        <v>16785</v>
      </c>
      <c r="D3520" s="533">
        <v>1957.06</v>
      </c>
    </row>
    <row r="3521" spans="1:4" ht="9" customHeight="1">
      <c r="A3521" s="535">
        <v>2306732</v>
      </c>
      <c r="B3521" s="534" t="s">
        <v>19940</v>
      </c>
      <c r="C3521" s="535" t="s">
        <v>16785</v>
      </c>
      <c r="D3521" s="533">
        <v>932</v>
      </c>
    </row>
    <row r="3522" spans="1:4" ht="9" customHeight="1">
      <c r="A3522" s="535">
        <v>2306733</v>
      </c>
      <c r="B3522" s="534" t="s">
        <v>19941</v>
      </c>
      <c r="C3522" s="535" t="s">
        <v>16785</v>
      </c>
      <c r="D3522" s="533">
        <v>733.68</v>
      </c>
    </row>
    <row r="3523" spans="1:4" ht="9" customHeight="1">
      <c r="A3523" s="535">
        <v>2306734</v>
      </c>
      <c r="B3523" s="534" t="s">
        <v>19942</v>
      </c>
      <c r="C3523" s="535" t="s">
        <v>16785</v>
      </c>
      <c r="D3523" s="533">
        <v>1113.94</v>
      </c>
    </row>
    <row r="3524" spans="1:4" ht="9" customHeight="1">
      <c r="A3524" s="535">
        <v>2306735</v>
      </c>
      <c r="B3524" s="534" t="s">
        <v>19943</v>
      </c>
      <c r="C3524" s="535" t="s">
        <v>16785</v>
      </c>
      <c r="D3524" s="533">
        <v>910.26</v>
      </c>
    </row>
    <row r="3525" spans="1:4" ht="9" customHeight="1">
      <c r="A3525" s="535">
        <v>2306633</v>
      </c>
      <c r="B3525" s="534" t="s">
        <v>19944</v>
      </c>
      <c r="C3525" s="535" t="s">
        <v>16785</v>
      </c>
      <c r="D3525" s="533">
        <v>1255.52</v>
      </c>
    </row>
    <row r="3526" spans="1:4" ht="9" customHeight="1">
      <c r="A3526" s="535">
        <v>2306660</v>
      </c>
      <c r="B3526" s="534" t="s">
        <v>19945</v>
      </c>
      <c r="C3526" s="535" t="s">
        <v>16785</v>
      </c>
      <c r="D3526" s="533">
        <v>1046.17</v>
      </c>
    </row>
    <row r="3527" spans="1:4" ht="9" customHeight="1">
      <c r="A3527" s="535">
        <v>2306634</v>
      </c>
      <c r="B3527" s="534" t="s">
        <v>19946</v>
      </c>
      <c r="C3527" s="535" t="s">
        <v>16785</v>
      </c>
      <c r="D3527" s="533">
        <v>1446.69</v>
      </c>
    </row>
    <row r="3528" spans="1:4" ht="9" customHeight="1">
      <c r="A3528" s="535">
        <v>2306661</v>
      </c>
      <c r="B3528" s="534" t="s">
        <v>19947</v>
      </c>
      <c r="C3528" s="535" t="s">
        <v>16785</v>
      </c>
      <c r="D3528" s="533">
        <v>1231.3699999999999</v>
      </c>
    </row>
    <row r="3529" spans="1:4" ht="9" customHeight="1">
      <c r="A3529" s="535">
        <v>2306635</v>
      </c>
      <c r="B3529" s="534" t="s">
        <v>19948</v>
      </c>
      <c r="C3529" s="535" t="s">
        <v>16785</v>
      </c>
      <c r="D3529" s="533">
        <v>1723.2</v>
      </c>
    </row>
    <row r="3530" spans="1:4" ht="9" customHeight="1">
      <c r="A3530" s="535">
        <v>2306662</v>
      </c>
      <c r="B3530" s="534" t="s">
        <v>19949</v>
      </c>
      <c r="C3530" s="535" t="s">
        <v>16785</v>
      </c>
      <c r="D3530" s="533">
        <v>1501.55</v>
      </c>
    </row>
    <row r="3531" spans="1:4" ht="9" customHeight="1">
      <c r="A3531" s="535">
        <v>2306636</v>
      </c>
      <c r="B3531" s="534" t="s">
        <v>19950</v>
      </c>
      <c r="C3531" s="535" t="s">
        <v>16785</v>
      </c>
      <c r="D3531" s="533">
        <v>1744.4</v>
      </c>
    </row>
    <row r="3532" spans="1:4" ht="9" customHeight="1">
      <c r="A3532" s="535">
        <v>2306663</v>
      </c>
      <c r="B3532" s="534" t="s">
        <v>19951</v>
      </c>
      <c r="C3532" s="535" t="s">
        <v>16785</v>
      </c>
      <c r="D3532" s="533">
        <v>1516.03</v>
      </c>
    </row>
    <row r="3533" spans="1:4" ht="9" customHeight="1">
      <c r="A3533" s="535">
        <v>2306641</v>
      </c>
      <c r="B3533" s="534" t="s">
        <v>19952</v>
      </c>
      <c r="C3533" s="535" t="s">
        <v>16785</v>
      </c>
      <c r="D3533" s="533">
        <v>2765.21</v>
      </c>
    </row>
    <row r="3534" spans="1:4" ht="9" customHeight="1">
      <c r="A3534" s="535">
        <v>2306668</v>
      </c>
      <c r="B3534" s="534" t="s">
        <v>19953</v>
      </c>
      <c r="C3534" s="535" t="s">
        <v>16785</v>
      </c>
      <c r="D3534" s="533">
        <v>2529.6999999999998</v>
      </c>
    </row>
    <row r="3535" spans="1:4" ht="9" customHeight="1">
      <c r="A3535" s="535">
        <v>2306642</v>
      </c>
      <c r="B3535" s="534" t="s">
        <v>19954</v>
      </c>
      <c r="C3535" s="535" t="s">
        <v>16785</v>
      </c>
      <c r="D3535" s="533">
        <v>2794.44</v>
      </c>
    </row>
    <row r="3536" spans="1:4" ht="9" customHeight="1">
      <c r="A3536" s="535">
        <v>2306669</v>
      </c>
      <c r="B3536" s="534" t="s">
        <v>19955</v>
      </c>
      <c r="C3536" s="535" t="s">
        <v>16785</v>
      </c>
      <c r="D3536" s="533">
        <v>2551.33</v>
      </c>
    </row>
    <row r="3537" spans="1:4" ht="9" customHeight="1">
      <c r="A3537" s="535">
        <v>2306643</v>
      </c>
      <c r="B3537" s="534" t="s">
        <v>19956</v>
      </c>
      <c r="C3537" s="535" t="s">
        <v>16785</v>
      </c>
      <c r="D3537" s="533">
        <v>2823.83</v>
      </c>
    </row>
    <row r="3538" spans="1:4" ht="9" customHeight="1">
      <c r="A3538" s="535">
        <v>2306670</v>
      </c>
      <c r="B3538" s="534" t="s">
        <v>19957</v>
      </c>
      <c r="C3538" s="535" t="s">
        <v>16785</v>
      </c>
      <c r="D3538" s="533">
        <v>2572.62</v>
      </c>
    </row>
    <row r="3539" spans="1:4" ht="9" customHeight="1">
      <c r="A3539" s="535">
        <v>2306638</v>
      </c>
      <c r="B3539" s="534" t="s">
        <v>19958</v>
      </c>
      <c r="C3539" s="535" t="s">
        <v>16785</v>
      </c>
      <c r="D3539" s="533">
        <v>1813.8</v>
      </c>
    </row>
    <row r="3540" spans="1:4" ht="9" customHeight="1">
      <c r="A3540" s="535">
        <v>2306665</v>
      </c>
      <c r="B3540" s="534" t="s">
        <v>19959</v>
      </c>
      <c r="C3540" s="535" t="s">
        <v>16785</v>
      </c>
      <c r="D3540" s="533">
        <v>1598.47</v>
      </c>
    </row>
    <row r="3541" spans="1:4" ht="9" customHeight="1">
      <c r="A3541" s="535">
        <v>2306639</v>
      </c>
      <c r="B3541" s="534" t="s">
        <v>19960</v>
      </c>
      <c r="C3541" s="535" t="s">
        <v>16785</v>
      </c>
      <c r="D3541" s="533">
        <v>2166.5100000000002</v>
      </c>
    </row>
    <row r="3542" spans="1:4" ht="9" customHeight="1">
      <c r="A3542" s="535">
        <v>2306666</v>
      </c>
      <c r="B3542" s="534" t="s">
        <v>19961</v>
      </c>
      <c r="C3542" s="535" t="s">
        <v>16785</v>
      </c>
      <c r="D3542" s="533">
        <v>1944.85</v>
      </c>
    </row>
    <row r="3543" spans="1:4" ht="9" customHeight="1">
      <c r="A3543" s="535">
        <v>2306640</v>
      </c>
      <c r="B3543" s="534" t="s">
        <v>19962</v>
      </c>
      <c r="C3543" s="535" t="s">
        <v>16785</v>
      </c>
      <c r="D3543" s="533">
        <v>2194.77</v>
      </c>
    </row>
    <row r="3544" spans="1:4" ht="9" customHeight="1">
      <c r="A3544" s="535">
        <v>2306667</v>
      </c>
      <c r="B3544" s="534" t="s">
        <v>19963</v>
      </c>
      <c r="C3544" s="535" t="s">
        <v>16785</v>
      </c>
      <c r="D3544" s="533">
        <v>1966.4</v>
      </c>
    </row>
    <row r="3545" spans="1:4" ht="9" customHeight="1">
      <c r="A3545" s="535">
        <v>2306645</v>
      </c>
      <c r="B3545" s="534" t="s">
        <v>19964</v>
      </c>
      <c r="C3545" s="535" t="s">
        <v>16785</v>
      </c>
      <c r="D3545" s="533">
        <v>3312.92</v>
      </c>
    </row>
    <row r="3546" spans="1:4" ht="9" customHeight="1">
      <c r="A3546" s="535">
        <v>2306672</v>
      </c>
      <c r="B3546" s="534" t="s">
        <v>19965</v>
      </c>
      <c r="C3546" s="535" t="s">
        <v>16785</v>
      </c>
      <c r="D3546" s="533">
        <v>3077.41</v>
      </c>
    </row>
    <row r="3547" spans="1:4" ht="9" customHeight="1">
      <c r="A3547" s="535">
        <v>2306646</v>
      </c>
      <c r="B3547" s="534" t="s">
        <v>19966</v>
      </c>
      <c r="C3547" s="535" t="s">
        <v>16785</v>
      </c>
      <c r="D3547" s="533">
        <v>3351.24</v>
      </c>
    </row>
    <row r="3548" spans="1:4" ht="9" customHeight="1">
      <c r="A3548" s="535">
        <v>2306673</v>
      </c>
      <c r="B3548" s="534" t="s">
        <v>19967</v>
      </c>
      <c r="C3548" s="535" t="s">
        <v>16785</v>
      </c>
      <c r="D3548" s="533">
        <v>3108.13</v>
      </c>
    </row>
    <row r="3549" spans="1:4" ht="9" customHeight="1">
      <c r="A3549" s="535">
        <v>2306647</v>
      </c>
      <c r="B3549" s="534" t="s">
        <v>19968</v>
      </c>
      <c r="C3549" s="535" t="s">
        <v>16785</v>
      </c>
      <c r="D3549" s="533">
        <v>3389.3</v>
      </c>
    </row>
    <row r="3550" spans="1:4" ht="9" customHeight="1">
      <c r="A3550" s="535">
        <v>2306674</v>
      </c>
      <c r="B3550" s="534" t="s">
        <v>19969</v>
      </c>
      <c r="C3550" s="535" t="s">
        <v>16785</v>
      </c>
      <c r="D3550" s="533">
        <v>3138.09</v>
      </c>
    </row>
    <row r="3551" spans="1:4" ht="9" customHeight="1">
      <c r="A3551" s="535">
        <v>2306648</v>
      </c>
      <c r="B3551" s="534" t="s">
        <v>19970</v>
      </c>
      <c r="C3551" s="535" t="s">
        <v>16785</v>
      </c>
      <c r="D3551" s="533">
        <v>4715.5200000000004</v>
      </c>
    </row>
    <row r="3552" spans="1:4" ht="9" customHeight="1">
      <c r="A3552" s="535">
        <v>2306675</v>
      </c>
      <c r="B3552" s="534" t="s">
        <v>19971</v>
      </c>
      <c r="C3552" s="535" t="s">
        <v>16785</v>
      </c>
      <c r="D3552" s="533">
        <v>4455.6499999999996</v>
      </c>
    </row>
    <row r="3553" spans="1:4" ht="9" customHeight="1">
      <c r="A3553" s="535">
        <v>2306649</v>
      </c>
      <c r="B3553" s="534" t="s">
        <v>19972</v>
      </c>
      <c r="C3553" s="535" t="s">
        <v>16785</v>
      </c>
      <c r="D3553" s="533">
        <v>4755.76</v>
      </c>
    </row>
    <row r="3554" spans="1:4" ht="9" customHeight="1">
      <c r="A3554" s="535">
        <v>2306676</v>
      </c>
      <c r="B3554" s="534" t="s">
        <v>19973</v>
      </c>
      <c r="C3554" s="535" t="s">
        <v>16785</v>
      </c>
      <c r="D3554" s="533">
        <v>4486.6000000000004</v>
      </c>
    </row>
    <row r="3555" spans="1:4" ht="9" customHeight="1">
      <c r="A3555" s="535">
        <v>2306650</v>
      </c>
      <c r="B3555" s="534" t="s">
        <v>19974</v>
      </c>
      <c r="C3555" s="535" t="s">
        <v>16785</v>
      </c>
      <c r="D3555" s="533">
        <v>4795.79</v>
      </c>
    </row>
    <row r="3556" spans="1:4" ht="9" customHeight="1">
      <c r="A3556" s="535">
        <v>2306677</v>
      </c>
      <c r="B3556" s="534" t="s">
        <v>19975</v>
      </c>
      <c r="C3556" s="535" t="s">
        <v>16785</v>
      </c>
      <c r="D3556" s="533">
        <v>4516.67</v>
      </c>
    </row>
    <row r="3557" spans="1:4" ht="9" customHeight="1">
      <c r="A3557" s="535">
        <v>2306644</v>
      </c>
      <c r="B3557" s="534" t="s">
        <v>19976</v>
      </c>
      <c r="C3557" s="535" t="s">
        <v>16785</v>
      </c>
      <c r="D3557" s="533">
        <v>2632.12</v>
      </c>
    </row>
    <row r="3558" spans="1:4" ht="9" customHeight="1">
      <c r="A3558" s="535">
        <v>2306671</v>
      </c>
      <c r="B3558" s="534" t="s">
        <v>19977</v>
      </c>
      <c r="C3558" s="535" t="s">
        <v>16785</v>
      </c>
      <c r="D3558" s="533">
        <v>2403.7399999999998</v>
      </c>
    </row>
    <row r="3559" spans="1:4" ht="9" customHeight="1">
      <c r="A3559" s="535">
        <v>2306141</v>
      </c>
      <c r="B3559" s="534" t="s">
        <v>19978</v>
      </c>
      <c r="C3559" s="535" t="s">
        <v>16785</v>
      </c>
      <c r="D3559" s="533">
        <v>79.47</v>
      </c>
    </row>
    <row r="3560" spans="1:4" ht="9" customHeight="1">
      <c r="A3560" s="535">
        <v>2306145</v>
      </c>
      <c r="B3560" s="534" t="s">
        <v>19979</v>
      </c>
      <c r="C3560" s="535" t="s">
        <v>16785</v>
      </c>
      <c r="D3560" s="533">
        <v>60.24</v>
      </c>
    </row>
    <row r="3561" spans="1:4" ht="9" customHeight="1">
      <c r="A3561" s="535">
        <v>2306142</v>
      </c>
      <c r="B3561" s="534" t="s">
        <v>19980</v>
      </c>
      <c r="C3561" s="535" t="s">
        <v>16785</v>
      </c>
      <c r="D3561" s="533">
        <v>97.8</v>
      </c>
    </row>
    <row r="3562" spans="1:4" ht="9" customHeight="1">
      <c r="A3562" s="535">
        <v>2306146</v>
      </c>
      <c r="B3562" s="534" t="s">
        <v>19981</v>
      </c>
      <c r="C3562" s="535" t="s">
        <v>16785</v>
      </c>
      <c r="D3562" s="533">
        <v>70.099999999999994</v>
      </c>
    </row>
    <row r="3563" spans="1:4" ht="9" customHeight="1">
      <c r="A3563" s="535">
        <v>2306143</v>
      </c>
      <c r="B3563" s="534" t="s">
        <v>19982</v>
      </c>
      <c r="C3563" s="535" t="s">
        <v>16785</v>
      </c>
      <c r="D3563" s="533">
        <v>119.11</v>
      </c>
    </row>
    <row r="3564" spans="1:4" ht="9" customHeight="1">
      <c r="A3564" s="535">
        <v>2306147</v>
      </c>
      <c r="B3564" s="534" t="s">
        <v>19983</v>
      </c>
      <c r="C3564" s="535" t="s">
        <v>16785</v>
      </c>
      <c r="D3564" s="533">
        <v>81.41</v>
      </c>
    </row>
    <row r="3565" spans="1:4" ht="9" customHeight="1">
      <c r="A3565" s="535">
        <v>2306144</v>
      </c>
      <c r="B3565" s="534" t="s">
        <v>19984</v>
      </c>
      <c r="C3565" s="535" t="s">
        <v>16785</v>
      </c>
      <c r="D3565" s="533">
        <v>144.41</v>
      </c>
    </row>
    <row r="3566" spans="1:4" ht="9" customHeight="1">
      <c r="A3566" s="535">
        <v>2306148</v>
      </c>
      <c r="B3566" s="534" t="s">
        <v>19985</v>
      </c>
      <c r="C3566" s="535" t="s">
        <v>16785</v>
      </c>
      <c r="D3566" s="533">
        <v>95.17</v>
      </c>
    </row>
    <row r="3567" spans="1:4" ht="9" customHeight="1">
      <c r="A3567" s="535">
        <v>2306624</v>
      </c>
      <c r="B3567" s="534" t="s">
        <v>19986</v>
      </c>
      <c r="C3567" s="535" t="s">
        <v>16785</v>
      </c>
      <c r="D3567" s="533">
        <v>6132.46</v>
      </c>
    </row>
    <row r="3568" spans="1:4" ht="9" customHeight="1">
      <c r="A3568" s="535">
        <v>2306625</v>
      </c>
      <c r="B3568" s="534" t="s">
        <v>19987</v>
      </c>
      <c r="C3568" s="535" t="s">
        <v>16785</v>
      </c>
      <c r="D3568" s="533">
        <v>6183.51</v>
      </c>
    </row>
    <row r="3569" spans="1:4" ht="9" customHeight="1">
      <c r="A3569" s="535">
        <v>2306626</v>
      </c>
      <c r="B3569" s="534" t="s">
        <v>19988</v>
      </c>
      <c r="C3569" s="535" t="s">
        <v>16785</v>
      </c>
      <c r="D3569" s="533">
        <v>6236.22</v>
      </c>
    </row>
    <row r="3570" spans="1:4" ht="9" customHeight="1">
      <c r="A3570" s="535">
        <v>2306627</v>
      </c>
      <c r="B3570" s="534" t="s">
        <v>19989</v>
      </c>
      <c r="C3570" s="535" t="s">
        <v>16785</v>
      </c>
      <c r="D3570" s="533">
        <v>6287.26</v>
      </c>
    </row>
    <row r="3571" spans="1:4" ht="9" customHeight="1">
      <c r="A3571" s="535">
        <v>2306628</v>
      </c>
      <c r="B3571" s="534" t="s">
        <v>19990</v>
      </c>
      <c r="C3571" s="535" t="s">
        <v>16785</v>
      </c>
      <c r="D3571" s="533">
        <v>6338.38</v>
      </c>
    </row>
    <row r="3572" spans="1:4" ht="9" customHeight="1">
      <c r="A3572" s="535">
        <v>2306629</v>
      </c>
      <c r="B3572" s="534" t="s">
        <v>19991</v>
      </c>
      <c r="C3572" s="535" t="s">
        <v>16785</v>
      </c>
      <c r="D3572" s="533">
        <v>8906.1</v>
      </c>
    </row>
    <row r="3573" spans="1:4" ht="9" customHeight="1">
      <c r="A3573" s="535">
        <v>2306630</v>
      </c>
      <c r="B3573" s="534" t="s">
        <v>19992</v>
      </c>
      <c r="C3573" s="535" t="s">
        <v>16785</v>
      </c>
      <c r="D3573" s="533">
        <v>9021.49</v>
      </c>
    </row>
    <row r="3574" spans="1:4" ht="9" customHeight="1">
      <c r="A3574" s="535">
        <v>2306631</v>
      </c>
      <c r="B3574" s="534" t="s">
        <v>19993</v>
      </c>
      <c r="C3574" s="535" t="s">
        <v>16785</v>
      </c>
      <c r="D3574" s="533">
        <v>9133.25</v>
      </c>
    </row>
    <row r="3575" spans="1:4" ht="9" customHeight="1">
      <c r="A3575" s="535">
        <v>2306632</v>
      </c>
      <c r="B3575" s="534" t="s">
        <v>19994</v>
      </c>
      <c r="C3575" s="535" t="s">
        <v>16785</v>
      </c>
      <c r="D3575" s="533">
        <v>9248.64</v>
      </c>
    </row>
    <row r="3576" spans="1:4" ht="9" customHeight="1">
      <c r="A3576" s="535">
        <v>2306610</v>
      </c>
      <c r="B3576" s="534" t="s">
        <v>19995</v>
      </c>
      <c r="C3576" s="535" t="s">
        <v>16785</v>
      </c>
      <c r="D3576" s="533">
        <v>1930.19</v>
      </c>
    </row>
    <row r="3577" spans="1:4" ht="9" customHeight="1">
      <c r="A3577" s="535">
        <v>2306604</v>
      </c>
      <c r="B3577" s="534" t="s">
        <v>19996</v>
      </c>
      <c r="C3577" s="535" t="s">
        <v>16785</v>
      </c>
      <c r="D3577" s="533">
        <v>713.07</v>
      </c>
    </row>
    <row r="3578" spans="1:4" ht="9" customHeight="1">
      <c r="A3578" s="535">
        <v>2306605</v>
      </c>
      <c r="B3578" s="534" t="s">
        <v>19997</v>
      </c>
      <c r="C3578" s="535" t="s">
        <v>16785</v>
      </c>
      <c r="D3578" s="533">
        <v>888.69</v>
      </c>
    </row>
    <row r="3579" spans="1:4" ht="9" customHeight="1">
      <c r="A3579" s="535">
        <v>2306606</v>
      </c>
      <c r="B3579" s="534" t="s">
        <v>19998</v>
      </c>
      <c r="C3579" s="535" t="s">
        <v>16785</v>
      </c>
      <c r="D3579" s="533">
        <v>1023.62</v>
      </c>
    </row>
    <row r="3580" spans="1:4" ht="9" customHeight="1">
      <c r="A3580" s="535">
        <v>2306607</v>
      </c>
      <c r="B3580" s="534" t="s">
        <v>19999</v>
      </c>
      <c r="C3580" s="535" t="s">
        <v>16785</v>
      </c>
      <c r="D3580" s="533">
        <v>1207.78</v>
      </c>
    </row>
    <row r="3581" spans="1:4" ht="9" customHeight="1">
      <c r="A3581" s="535">
        <v>2306608</v>
      </c>
      <c r="B3581" s="534" t="s">
        <v>20000</v>
      </c>
      <c r="C3581" s="535" t="s">
        <v>16785</v>
      </c>
      <c r="D3581" s="533">
        <v>1476.91</v>
      </c>
    </row>
    <row r="3582" spans="1:4" ht="9" customHeight="1">
      <c r="A3582" s="535">
        <v>2306609</v>
      </c>
      <c r="B3582" s="534" t="s">
        <v>20001</v>
      </c>
      <c r="C3582" s="535" t="s">
        <v>16785</v>
      </c>
      <c r="D3582" s="533">
        <v>1490.29</v>
      </c>
    </row>
    <row r="3583" spans="1:4" ht="9" customHeight="1">
      <c r="A3583" s="535">
        <v>2306614</v>
      </c>
      <c r="B3583" s="534" t="s">
        <v>20002</v>
      </c>
      <c r="C3583" s="535" t="s">
        <v>16785</v>
      </c>
      <c r="D3583" s="533">
        <v>2500.9899999999998</v>
      </c>
    </row>
    <row r="3584" spans="1:4" ht="9" customHeight="1">
      <c r="A3584" s="535">
        <v>2306615</v>
      </c>
      <c r="B3584" s="534" t="s">
        <v>20003</v>
      </c>
      <c r="C3584" s="535" t="s">
        <v>16785</v>
      </c>
      <c r="D3584" s="533">
        <v>2521.25</v>
      </c>
    </row>
    <row r="3585" spans="1:4" ht="9" customHeight="1">
      <c r="A3585" s="535">
        <v>2306616</v>
      </c>
      <c r="B3585" s="534" t="s">
        <v>20004</v>
      </c>
      <c r="C3585" s="535" t="s">
        <v>16785</v>
      </c>
      <c r="D3585" s="533">
        <v>2541.14</v>
      </c>
    </row>
    <row r="3586" spans="1:4" ht="9" customHeight="1">
      <c r="A3586" s="535">
        <v>2306611</v>
      </c>
      <c r="B3586" s="534" t="s">
        <v>20005</v>
      </c>
      <c r="C3586" s="535" t="s">
        <v>16785</v>
      </c>
      <c r="D3586" s="533">
        <v>1573.58</v>
      </c>
    </row>
    <row r="3587" spans="1:4" ht="9" customHeight="1">
      <c r="A3587" s="535">
        <v>2306612</v>
      </c>
      <c r="B3587" s="534" t="s">
        <v>20006</v>
      </c>
      <c r="C3587" s="535" t="s">
        <v>16785</v>
      </c>
      <c r="D3587" s="533">
        <v>1918.73</v>
      </c>
    </row>
    <row r="3588" spans="1:4" ht="9" customHeight="1">
      <c r="A3588" s="535">
        <v>2306613</v>
      </c>
      <c r="B3588" s="534" t="s">
        <v>20007</v>
      </c>
      <c r="C3588" s="535" t="s">
        <v>16785</v>
      </c>
      <c r="D3588" s="533">
        <v>1938.99</v>
      </c>
    </row>
    <row r="3589" spans="1:4" ht="9" customHeight="1">
      <c r="A3589" s="535">
        <v>2306618</v>
      </c>
      <c r="B3589" s="534" t="s">
        <v>20008</v>
      </c>
      <c r="C3589" s="535" t="s">
        <v>16785</v>
      </c>
      <c r="D3589" s="533">
        <v>3046.91</v>
      </c>
    </row>
    <row r="3590" spans="1:4" ht="9" customHeight="1">
      <c r="A3590" s="535">
        <v>2306619</v>
      </c>
      <c r="B3590" s="534" t="s">
        <v>20009</v>
      </c>
      <c r="C3590" s="535" t="s">
        <v>16785</v>
      </c>
      <c r="D3590" s="533">
        <v>3076.09</v>
      </c>
    </row>
    <row r="3591" spans="1:4" ht="9" customHeight="1">
      <c r="A3591" s="535">
        <v>2306620</v>
      </c>
      <c r="B3591" s="534" t="s">
        <v>20010</v>
      </c>
      <c r="C3591" s="535" t="s">
        <v>16785</v>
      </c>
      <c r="D3591" s="533">
        <v>3104.48</v>
      </c>
    </row>
    <row r="3592" spans="1:4" ht="9" customHeight="1">
      <c r="A3592" s="535">
        <v>2306621</v>
      </c>
      <c r="B3592" s="534" t="s">
        <v>20011</v>
      </c>
      <c r="C3592" s="535" t="s">
        <v>16785</v>
      </c>
      <c r="D3592" s="533">
        <v>4420.42</v>
      </c>
    </row>
    <row r="3593" spans="1:4" ht="9" customHeight="1">
      <c r="A3593" s="535">
        <v>2306622</v>
      </c>
      <c r="B3593" s="534" t="s">
        <v>20012</v>
      </c>
      <c r="C3593" s="535" t="s">
        <v>16785</v>
      </c>
      <c r="D3593" s="533">
        <v>4449.67</v>
      </c>
    </row>
    <row r="3594" spans="1:4" ht="9" customHeight="1">
      <c r="A3594" s="535">
        <v>2306623</v>
      </c>
      <c r="B3594" s="534" t="s">
        <v>20013</v>
      </c>
      <c r="C3594" s="535" t="s">
        <v>16785</v>
      </c>
      <c r="D3594" s="533">
        <v>4477.99</v>
      </c>
    </row>
    <row r="3595" spans="1:4" ht="9" customHeight="1">
      <c r="A3595" s="535">
        <v>2306617</v>
      </c>
      <c r="B3595" s="534" t="s">
        <v>20014</v>
      </c>
      <c r="C3595" s="535" t="s">
        <v>16785</v>
      </c>
      <c r="D3595" s="533">
        <v>2374.7199999999998</v>
      </c>
    </row>
    <row r="3596" spans="1:4" ht="9" customHeight="1">
      <c r="A3596" s="535">
        <v>2306014</v>
      </c>
      <c r="B3596" s="534" t="s">
        <v>20015</v>
      </c>
      <c r="C3596" s="535" t="s">
        <v>16793</v>
      </c>
      <c r="D3596" s="533">
        <v>12.37</v>
      </c>
    </row>
    <row r="3597" spans="1:4" ht="18" customHeight="1">
      <c r="A3597" s="535">
        <v>2306700</v>
      </c>
      <c r="B3597" s="534" t="s">
        <v>20016</v>
      </c>
      <c r="C3597" s="535" t="s">
        <v>16785</v>
      </c>
      <c r="D3597" s="533">
        <v>2271.54</v>
      </c>
    </row>
    <row r="3598" spans="1:4" ht="18" customHeight="1">
      <c r="A3598" s="535">
        <v>2306703</v>
      </c>
      <c r="B3598" s="534" t="s">
        <v>20017</v>
      </c>
      <c r="C3598" s="535" t="s">
        <v>16785</v>
      </c>
      <c r="D3598" s="533">
        <v>2355.4699999999998</v>
      </c>
    </row>
    <row r="3599" spans="1:4" ht="18" customHeight="1">
      <c r="A3599" s="535">
        <v>2306706</v>
      </c>
      <c r="B3599" s="534" t="s">
        <v>20018</v>
      </c>
      <c r="C3599" s="535" t="s">
        <v>16785</v>
      </c>
      <c r="D3599" s="533">
        <v>2478.17</v>
      </c>
    </row>
    <row r="3600" spans="1:4" ht="18" customHeight="1">
      <c r="A3600" s="535">
        <v>2306709</v>
      </c>
      <c r="B3600" s="534" t="s">
        <v>20019</v>
      </c>
      <c r="C3600" s="535" t="s">
        <v>16785</v>
      </c>
      <c r="D3600" s="533">
        <v>2679.03</v>
      </c>
    </row>
    <row r="3601" spans="1:4" ht="18" customHeight="1">
      <c r="A3601" s="535">
        <v>2306712</v>
      </c>
      <c r="B3601" s="534" t="s">
        <v>20020</v>
      </c>
      <c r="C3601" s="535" t="s">
        <v>16785</v>
      </c>
      <c r="D3601" s="533">
        <v>2770.69</v>
      </c>
    </row>
    <row r="3602" spans="1:4" ht="18" customHeight="1">
      <c r="A3602" s="535">
        <v>2306715</v>
      </c>
      <c r="B3602" s="534" t="s">
        <v>20021</v>
      </c>
      <c r="C3602" s="535" t="s">
        <v>16785</v>
      </c>
      <c r="D3602" s="533">
        <v>2897.77</v>
      </c>
    </row>
    <row r="3603" spans="1:4" ht="18" customHeight="1">
      <c r="A3603" s="535">
        <v>2306718</v>
      </c>
      <c r="B3603" s="534" t="s">
        <v>20022</v>
      </c>
      <c r="C3603" s="535" t="s">
        <v>16785</v>
      </c>
      <c r="D3603" s="533">
        <v>3085.95</v>
      </c>
    </row>
    <row r="3604" spans="1:4" ht="18" customHeight="1">
      <c r="A3604" s="535">
        <v>2306721</v>
      </c>
      <c r="B3604" s="534" t="s">
        <v>20023</v>
      </c>
      <c r="C3604" s="535" t="s">
        <v>16785</v>
      </c>
      <c r="D3604" s="533">
        <v>3173.63</v>
      </c>
    </row>
    <row r="3605" spans="1:4" ht="18" customHeight="1">
      <c r="A3605" s="535">
        <v>2306724</v>
      </c>
      <c r="B3605" s="534" t="s">
        <v>20024</v>
      </c>
      <c r="C3605" s="535" t="s">
        <v>16785</v>
      </c>
      <c r="D3605" s="533">
        <v>3344.2</v>
      </c>
    </row>
    <row r="3606" spans="1:4" ht="18" customHeight="1">
      <c r="A3606" s="535">
        <v>2306688</v>
      </c>
      <c r="B3606" s="534" t="s">
        <v>20025</v>
      </c>
      <c r="C3606" s="535" t="s">
        <v>16785</v>
      </c>
      <c r="D3606" s="533">
        <v>1799.68</v>
      </c>
    </row>
    <row r="3607" spans="1:4" ht="18" customHeight="1">
      <c r="A3607" s="535">
        <v>2306691</v>
      </c>
      <c r="B3607" s="534" t="s">
        <v>20026</v>
      </c>
      <c r="C3607" s="535" t="s">
        <v>16785</v>
      </c>
      <c r="D3607" s="533">
        <v>1902.16</v>
      </c>
    </row>
    <row r="3608" spans="1:4" ht="18" customHeight="1">
      <c r="A3608" s="535">
        <v>2306694</v>
      </c>
      <c r="B3608" s="534" t="s">
        <v>20027</v>
      </c>
      <c r="C3608" s="535" t="s">
        <v>16785</v>
      </c>
      <c r="D3608" s="533">
        <v>2037.83</v>
      </c>
    </row>
    <row r="3609" spans="1:4" ht="18" customHeight="1">
      <c r="A3609" s="535">
        <v>2306697</v>
      </c>
      <c r="B3609" s="534" t="s">
        <v>20028</v>
      </c>
      <c r="C3609" s="535" t="s">
        <v>16785</v>
      </c>
      <c r="D3609" s="533">
        <v>2132.54</v>
      </c>
    </row>
    <row r="3610" spans="1:4" ht="18" customHeight="1">
      <c r="A3610" s="535">
        <v>2306701</v>
      </c>
      <c r="B3610" s="534" t="s">
        <v>20029</v>
      </c>
      <c r="C3610" s="535" t="s">
        <v>16785</v>
      </c>
      <c r="D3610" s="533">
        <v>4477.26</v>
      </c>
    </row>
    <row r="3611" spans="1:4" ht="18" customHeight="1">
      <c r="A3611" s="535">
        <v>2306704</v>
      </c>
      <c r="B3611" s="534" t="s">
        <v>20030</v>
      </c>
      <c r="C3611" s="535" t="s">
        <v>16785</v>
      </c>
      <c r="D3611" s="533">
        <v>4760.68</v>
      </c>
    </row>
    <row r="3612" spans="1:4" ht="18" customHeight="1">
      <c r="A3612" s="535">
        <v>2306707</v>
      </c>
      <c r="B3612" s="534" t="s">
        <v>20031</v>
      </c>
      <c r="C3612" s="535" t="s">
        <v>16785</v>
      </c>
      <c r="D3612" s="533">
        <v>4941.72</v>
      </c>
    </row>
    <row r="3613" spans="1:4" ht="18" customHeight="1">
      <c r="A3613" s="535">
        <v>2306710</v>
      </c>
      <c r="B3613" s="534" t="s">
        <v>20032</v>
      </c>
      <c r="C3613" s="535" t="s">
        <v>16785</v>
      </c>
      <c r="D3613" s="533">
        <v>5194.82</v>
      </c>
    </row>
    <row r="3614" spans="1:4" ht="18" customHeight="1">
      <c r="A3614" s="535">
        <v>2306713</v>
      </c>
      <c r="B3614" s="534" t="s">
        <v>20033</v>
      </c>
      <c r="C3614" s="535" t="s">
        <v>16785</v>
      </c>
      <c r="D3614" s="533">
        <v>5330.77</v>
      </c>
    </row>
    <row r="3615" spans="1:4" ht="18" customHeight="1">
      <c r="A3615" s="535">
        <v>2306716</v>
      </c>
      <c r="B3615" s="534" t="s">
        <v>20034</v>
      </c>
      <c r="C3615" s="535" t="s">
        <v>16785</v>
      </c>
      <c r="D3615" s="533">
        <v>5640.05</v>
      </c>
    </row>
    <row r="3616" spans="1:4" ht="18" customHeight="1">
      <c r="A3616" s="535">
        <v>2306719</v>
      </c>
      <c r="B3616" s="534" t="s">
        <v>20035</v>
      </c>
      <c r="C3616" s="535" t="s">
        <v>16785</v>
      </c>
      <c r="D3616" s="533">
        <v>6147.91</v>
      </c>
    </row>
    <row r="3617" spans="1:4" ht="18" customHeight="1">
      <c r="A3617" s="535">
        <v>2306722</v>
      </c>
      <c r="B3617" s="534" t="s">
        <v>20036</v>
      </c>
      <c r="C3617" s="535" t="s">
        <v>16785</v>
      </c>
      <c r="D3617" s="533">
        <v>6416.09</v>
      </c>
    </row>
    <row r="3618" spans="1:4" ht="18" customHeight="1">
      <c r="A3618" s="535">
        <v>2306725</v>
      </c>
      <c r="B3618" s="534" t="s">
        <v>20037</v>
      </c>
      <c r="C3618" s="535" t="s">
        <v>16785</v>
      </c>
      <c r="D3618" s="533">
        <v>6731.99</v>
      </c>
    </row>
    <row r="3619" spans="1:4" ht="18" customHeight="1">
      <c r="A3619" s="535">
        <v>2306689</v>
      </c>
      <c r="B3619" s="534" t="s">
        <v>20038</v>
      </c>
      <c r="C3619" s="535" t="s">
        <v>16785</v>
      </c>
      <c r="D3619" s="533">
        <v>3531.97</v>
      </c>
    </row>
    <row r="3620" spans="1:4" ht="18" customHeight="1">
      <c r="A3620" s="535">
        <v>2306692</v>
      </c>
      <c r="B3620" s="534" t="s">
        <v>20039</v>
      </c>
      <c r="C3620" s="535" t="s">
        <v>16785</v>
      </c>
      <c r="D3620" s="533">
        <v>3722.02</v>
      </c>
    </row>
    <row r="3621" spans="1:4" ht="18" customHeight="1">
      <c r="A3621" s="535">
        <v>2306695</v>
      </c>
      <c r="B3621" s="534" t="s">
        <v>20040</v>
      </c>
      <c r="C3621" s="535" t="s">
        <v>16785</v>
      </c>
      <c r="D3621" s="533">
        <v>3917.22</v>
      </c>
    </row>
    <row r="3622" spans="1:4" ht="18" customHeight="1">
      <c r="A3622" s="535">
        <v>2306698</v>
      </c>
      <c r="B3622" s="534" t="s">
        <v>20041</v>
      </c>
      <c r="C3622" s="535" t="s">
        <v>16785</v>
      </c>
      <c r="D3622" s="533">
        <v>4146.49</v>
      </c>
    </row>
    <row r="3623" spans="1:4" ht="9" customHeight="1">
      <c r="A3623" s="535">
        <v>2306699</v>
      </c>
      <c r="B3623" s="534" t="s">
        <v>20042</v>
      </c>
      <c r="C3623" s="535" t="s">
        <v>16785</v>
      </c>
      <c r="D3623" s="533">
        <v>345.06</v>
      </c>
    </row>
    <row r="3624" spans="1:4" ht="9" customHeight="1">
      <c r="A3624" s="535">
        <v>2306702</v>
      </c>
      <c r="B3624" s="534" t="s">
        <v>20043</v>
      </c>
      <c r="C3624" s="535" t="s">
        <v>16785</v>
      </c>
      <c r="D3624" s="533">
        <v>356.66</v>
      </c>
    </row>
    <row r="3625" spans="1:4" ht="9" customHeight="1">
      <c r="A3625" s="535">
        <v>2306705</v>
      </c>
      <c r="B3625" s="534" t="s">
        <v>20044</v>
      </c>
      <c r="C3625" s="535" t="s">
        <v>16785</v>
      </c>
      <c r="D3625" s="533">
        <v>375.6</v>
      </c>
    </row>
    <row r="3626" spans="1:4" ht="9" customHeight="1">
      <c r="A3626" s="535">
        <v>2306708</v>
      </c>
      <c r="B3626" s="534" t="s">
        <v>20045</v>
      </c>
      <c r="C3626" s="535" t="s">
        <v>16785</v>
      </c>
      <c r="D3626" s="533">
        <v>389.38</v>
      </c>
    </row>
    <row r="3627" spans="1:4" ht="9" customHeight="1">
      <c r="A3627" s="535">
        <v>2306711</v>
      </c>
      <c r="B3627" s="534" t="s">
        <v>20046</v>
      </c>
      <c r="C3627" s="535" t="s">
        <v>16785</v>
      </c>
      <c r="D3627" s="533">
        <v>404.22</v>
      </c>
    </row>
    <row r="3628" spans="1:4" ht="9" customHeight="1">
      <c r="A3628" s="535">
        <v>2306714</v>
      </c>
      <c r="B3628" s="534" t="s">
        <v>20047</v>
      </c>
      <c r="C3628" s="535" t="s">
        <v>16785</v>
      </c>
      <c r="D3628" s="533">
        <v>420.23</v>
      </c>
    </row>
    <row r="3629" spans="1:4" ht="9" customHeight="1">
      <c r="A3629" s="535">
        <v>2306717</v>
      </c>
      <c r="B3629" s="534" t="s">
        <v>20048</v>
      </c>
      <c r="C3629" s="535" t="s">
        <v>16785</v>
      </c>
      <c r="D3629" s="533">
        <v>438.69</v>
      </c>
    </row>
    <row r="3630" spans="1:4" ht="9" customHeight="1">
      <c r="A3630" s="535">
        <v>2306720</v>
      </c>
      <c r="B3630" s="534" t="s">
        <v>20049</v>
      </c>
      <c r="C3630" s="535" t="s">
        <v>16785</v>
      </c>
      <c r="D3630" s="533">
        <v>457.61</v>
      </c>
    </row>
    <row r="3631" spans="1:4" ht="9" customHeight="1">
      <c r="A3631" s="535">
        <v>2306723</v>
      </c>
      <c r="B3631" s="534" t="s">
        <v>20050</v>
      </c>
      <c r="C3631" s="535" t="s">
        <v>16785</v>
      </c>
      <c r="D3631" s="533">
        <v>467.69</v>
      </c>
    </row>
    <row r="3632" spans="1:4" ht="9" customHeight="1">
      <c r="A3632" s="535">
        <v>2306687</v>
      </c>
      <c r="B3632" s="534" t="s">
        <v>20051</v>
      </c>
      <c r="C3632" s="535" t="s">
        <v>16785</v>
      </c>
      <c r="D3632" s="533">
        <v>287.26</v>
      </c>
    </row>
    <row r="3633" spans="1:4" ht="9" customHeight="1">
      <c r="A3633" s="535">
        <v>2306690</v>
      </c>
      <c r="B3633" s="534" t="s">
        <v>20052</v>
      </c>
      <c r="C3633" s="535" t="s">
        <v>16785</v>
      </c>
      <c r="D3633" s="533">
        <v>300.48</v>
      </c>
    </row>
    <row r="3634" spans="1:4" ht="9" customHeight="1">
      <c r="A3634" s="535">
        <v>2306693</v>
      </c>
      <c r="B3634" s="534" t="s">
        <v>20053</v>
      </c>
      <c r="C3634" s="535" t="s">
        <v>16785</v>
      </c>
      <c r="D3634" s="533">
        <v>313.81</v>
      </c>
    </row>
    <row r="3635" spans="1:4" ht="9" customHeight="1">
      <c r="A3635" s="535">
        <v>2306696</v>
      </c>
      <c r="B3635" s="534" t="s">
        <v>20054</v>
      </c>
      <c r="C3635" s="535" t="s">
        <v>16785</v>
      </c>
      <c r="D3635" s="533">
        <v>328.38</v>
      </c>
    </row>
    <row r="3636" spans="1:4" ht="9" customHeight="1">
      <c r="A3636" s="535">
        <v>2306239</v>
      </c>
      <c r="B3636" s="534" t="s">
        <v>20055</v>
      </c>
      <c r="C3636" s="535" t="s">
        <v>206</v>
      </c>
      <c r="D3636" s="533">
        <v>286.31</v>
      </c>
    </row>
    <row r="3637" spans="1:4" ht="9" customHeight="1">
      <c r="A3637" s="535">
        <v>2306090</v>
      </c>
      <c r="B3637" s="534" t="s">
        <v>20056</v>
      </c>
      <c r="C3637" s="535" t="s">
        <v>16785</v>
      </c>
      <c r="D3637" s="533">
        <v>53.13</v>
      </c>
    </row>
    <row r="3638" spans="1:4" ht="9" customHeight="1">
      <c r="A3638" s="535">
        <v>2306091</v>
      </c>
      <c r="B3638" s="534" t="s">
        <v>20057</v>
      </c>
      <c r="C3638" s="535" t="s">
        <v>16785</v>
      </c>
      <c r="D3638" s="533">
        <v>70.84</v>
      </c>
    </row>
    <row r="3639" spans="1:4" ht="9" customHeight="1">
      <c r="A3639" s="535">
        <v>2306072</v>
      </c>
      <c r="B3639" s="534" t="s">
        <v>20058</v>
      </c>
      <c r="C3639" s="535" t="s">
        <v>206</v>
      </c>
      <c r="D3639" s="533">
        <v>912.27</v>
      </c>
    </row>
    <row r="3640" spans="1:4" ht="9" customHeight="1">
      <c r="A3640" s="535">
        <v>2306133</v>
      </c>
      <c r="B3640" s="534" t="s">
        <v>20059</v>
      </c>
      <c r="C3640" s="535" t="s">
        <v>16785</v>
      </c>
      <c r="D3640" s="533">
        <v>487.58</v>
      </c>
    </row>
    <row r="3641" spans="1:4" ht="9" customHeight="1">
      <c r="A3641" s="535">
        <v>2306114</v>
      </c>
      <c r="B3641" s="534" t="s">
        <v>20060</v>
      </c>
      <c r="C3641" s="535" t="s">
        <v>16785</v>
      </c>
      <c r="D3641" s="533">
        <v>284.81</v>
      </c>
    </row>
    <row r="3642" spans="1:4" ht="9" customHeight="1">
      <c r="A3642" s="535">
        <v>2306115</v>
      </c>
      <c r="B3642" s="534" t="s">
        <v>20061</v>
      </c>
      <c r="C3642" s="535" t="s">
        <v>16785</v>
      </c>
      <c r="D3642" s="533">
        <v>413.33</v>
      </c>
    </row>
    <row r="3643" spans="1:4" ht="9" customHeight="1">
      <c r="A3643" s="535">
        <v>2306116</v>
      </c>
      <c r="B3643" s="534" t="s">
        <v>20062</v>
      </c>
      <c r="C3643" s="535" t="s">
        <v>16785</v>
      </c>
      <c r="D3643" s="533">
        <v>491.91</v>
      </c>
    </row>
    <row r="3644" spans="1:4" ht="9" customHeight="1">
      <c r="A3644" s="535">
        <v>2306118</v>
      </c>
      <c r="B3644" s="534" t="s">
        <v>20063</v>
      </c>
      <c r="C3644" s="535" t="s">
        <v>16785</v>
      </c>
      <c r="D3644" s="533">
        <v>617.27</v>
      </c>
    </row>
    <row r="3645" spans="1:4" ht="9" customHeight="1">
      <c r="A3645" s="535">
        <v>2306122</v>
      </c>
      <c r="B3645" s="534" t="s">
        <v>20064</v>
      </c>
      <c r="C3645" s="535" t="s">
        <v>16785</v>
      </c>
      <c r="D3645" s="533">
        <v>730.71</v>
      </c>
    </row>
    <row r="3646" spans="1:4" ht="9" customHeight="1">
      <c r="A3646" s="535">
        <v>2306078</v>
      </c>
      <c r="B3646" s="534" t="s">
        <v>20065</v>
      </c>
      <c r="C3646" s="535" t="s">
        <v>16785</v>
      </c>
      <c r="D3646" s="533">
        <v>129.41999999999999</v>
      </c>
    </row>
    <row r="3647" spans="1:4" ht="9" customHeight="1">
      <c r="A3647" s="535">
        <v>2306080</v>
      </c>
      <c r="B3647" s="534" t="s">
        <v>20066</v>
      </c>
      <c r="C3647" s="535" t="s">
        <v>16785</v>
      </c>
      <c r="D3647" s="533">
        <v>141.18</v>
      </c>
    </row>
    <row r="3648" spans="1:4" ht="9" customHeight="1">
      <c r="A3648" s="535">
        <v>2306082</v>
      </c>
      <c r="B3648" s="534" t="s">
        <v>20067</v>
      </c>
      <c r="C3648" s="535" t="s">
        <v>16785</v>
      </c>
      <c r="D3648" s="533">
        <v>155.30000000000001</v>
      </c>
    </row>
    <row r="3649" spans="1:4" ht="9" customHeight="1">
      <c r="A3649" s="535">
        <v>2306084</v>
      </c>
      <c r="B3649" s="534" t="s">
        <v>20068</v>
      </c>
      <c r="C3649" s="535" t="s">
        <v>16785</v>
      </c>
      <c r="D3649" s="533">
        <v>180.58</v>
      </c>
    </row>
    <row r="3650" spans="1:4" ht="9" customHeight="1">
      <c r="A3650" s="535">
        <v>2306086</v>
      </c>
      <c r="B3650" s="534" t="s">
        <v>20069</v>
      </c>
      <c r="C3650" s="535" t="s">
        <v>16785</v>
      </c>
      <c r="D3650" s="533">
        <v>221.86</v>
      </c>
    </row>
    <row r="3651" spans="1:4" ht="9" customHeight="1">
      <c r="A3651" s="535">
        <v>2309088</v>
      </c>
      <c r="B3651" s="534" t="s">
        <v>20070</v>
      </c>
      <c r="C3651" s="535" t="s">
        <v>16785</v>
      </c>
      <c r="D3651" s="533">
        <v>310.61</v>
      </c>
    </row>
    <row r="3652" spans="1:4" ht="9" customHeight="1">
      <c r="A3652" s="535">
        <v>2306074</v>
      </c>
      <c r="B3652" s="534" t="s">
        <v>20071</v>
      </c>
      <c r="C3652" s="535" t="s">
        <v>206</v>
      </c>
      <c r="D3652" s="533">
        <v>241.43</v>
      </c>
    </row>
    <row r="3653" spans="1:4" ht="9" customHeight="1">
      <c r="A3653" s="535">
        <v>2306095</v>
      </c>
      <c r="B3653" s="534" t="s">
        <v>20072</v>
      </c>
      <c r="C3653" s="535" t="s">
        <v>206</v>
      </c>
      <c r="D3653" s="533">
        <v>289.48</v>
      </c>
    </row>
    <row r="3654" spans="1:4" ht="9" customHeight="1">
      <c r="A3654" s="535">
        <v>2306132</v>
      </c>
      <c r="B3654" s="534" t="s">
        <v>20073</v>
      </c>
      <c r="C3654" s="535" t="s">
        <v>16785</v>
      </c>
      <c r="D3654" s="533">
        <v>314.33999999999997</v>
      </c>
    </row>
    <row r="3655" spans="1:4" ht="9" customHeight="1">
      <c r="A3655" s="535">
        <v>2306015</v>
      </c>
      <c r="B3655" s="534" t="s">
        <v>20074</v>
      </c>
      <c r="C3655" s="535" t="s">
        <v>16793</v>
      </c>
      <c r="D3655" s="533">
        <v>17.07</v>
      </c>
    </row>
    <row r="3656" spans="1:4" ht="9" customHeight="1">
      <c r="A3656" s="535">
        <v>2306019</v>
      </c>
      <c r="B3656" s="534" t="s">
        <v>20075</v>
      </c>
      <c r="C3656" s="535" t="s">
        <v>16793</v>
      </c>
      <c r="D3656" s="533">
        <v>17.670000000000002</v>
      </c>
    </row>
    <row r="3657" spans="1:4" ht="9" customHeight="1">
      <c r="A3657" s="535">
        <v>2306018</v>
      </c>
      <c r="B3657" s="534" t="s">
        <v>20076</v>
      </c>
      <c r="C3657" s="535" t="s">
        <v>16793</v>
      </c>
      <c r="D3657" s="533">
        <v>2.93</v>
      </c>
    </row>
    <row r="3658" spans="1:4" ht="9" customHeight="1">
      <c r="A3658" s="535">
        <v>2306016</v>
      </c>
      <c r="B3658" s="534" t="s">
        <v>20077</v>
      </c>
      <c r="C3658" s="535" t="s">
        <v>16793</v>
      </c>
      <c r="D3658" s="533">
        <v>2.0299999999999998</v>
      </c>
    </row>
    <row r="3659" spans="1:4" ht="9" customHeight="1">
      <c r="A3659" s="535">
        <v>2305999</v>
      </c>
      <c r="B3659" s="534" t="s">
        <v>20078</v>
      </c>
      <c r="C3659" s="535" t="s">
        <v>16785</v>
      </c>
      <c r="D3659" s="533">
        <v>340.24</v>
      </c>
    </row>
    <row r="3660" spans="1:4" ht="9" customHeight="1">
      <c r="A3660" s="535">
        <v>2306000</v>
      </c>
      <c r="B3660" s="534" t="s">
        <v>20079</v>
      </c>
      <c r="C3660" s="535" t="s">
        <v>16785</v>
      </c>
      <c r="D3660" s="533">
        <v>404.12</v>
      </c>
    </row>
    <row r="3661" spans="1:4" ht="9" customHeight="1">
      <c r="A3661" s="535">
        <v>2306001</v>
      </c>
      <c r="B3661" s="534" t="s">
        <v>20080</v>
      </c>
      <c r="C3661" s="535" t="s">
        <v>16785</v>
      </c>
      <c r="D3661" s="533">
        <v>588.02</v>
      </c>
    </row>
    <row r="3662" spans="1:4" ht="9" customHeight="1">
      <c r="A3662" s="535">
        <v>2306002</v>
      </c>
      <c r="B3662" s="534" t="s">
        <v>20081</v>
      </c>
      <c r="C3662" s="535" t="s">
        <v>16785</v>
      </c>
      <c r="D3662" s="533">
        <v>767.38</v>
      </c>
    </row>
    <row r="3663" spans="1:4" ht="9" customHeight="1">
      <c r="A3663" s="535">
        <v>2306003</v>
      </c>
      <c r="B3663" s="534" t="s">
        <v>20082</v>
      </c>
      <c r="C3663" s="535" t="s">
        <v>16785</v>
      </c>
      <c r="D3663" s="533">
        <v>1057.58</v>
      </c>
    </row>
    <row r="3664" spans="1:4" ht="9" customHeight="1">
      <c r="A3664" s="535">
        <v>2305997</v>
      </c>
      <c r="B3664" s="534" t="s">
        <v>20083</v>
      </c>
      <c r="C3664" s="535" t="s">
        <v>16785</v>
      </c>
      <c r="D3664" s="533">
        <v>236</v>
      </c>
    </row>
    <row r="3665" spans="1:4" ht="9" customHeight="1">
      <c r="A3665" s="535">
        <v>2305998</v>
      </c>
      <c r="B3665" s="534" t="s">
        <v>20084</v>
      </c>
      <c r="C3665" s="535" t="s">
        <v>16785</v>
      </c>
      <c r="D3665" s="533">
        <v>296.23</v>
      </c>
    </row>
    <row r="3666" spans="1:4" ht="9" customHeight="1">
      <c r="A3666" s="535">
        <v>2306101</v>
      </c>
      <c r="B3666" s="534" t="s">
        <v>20085</v>
      </c>
      <c r="C3666" s="535" t="s">
        <v>16785</v>
      </c>
      <c r="D3666" s="533">
        <v>73.33</v>
      </c>
    </row>
    <row r="3667" spans="1:4" ht="9" customHeight="1">
      <c r="A3667" s="535">
        <v>2306102</v>
      </c>
      <c r="B3667" s="534" t="s">
        <v>20086</v>
      </c>
      <c r="C3667" s="535" t="s">
        <v>16785</v>
      </c>
      <c r="D3667" s="533">
        <v>78.099999999999994</v>
      </c>
    </row>
    <row r="3668" spans="1:4" ht="9" customHeight="1">
      <c r="A3668" s="535">
        <v>2306103</v>
      </c>
      <c r="B3668" s="534" t="s">
        <v>20087</v>
      </c>
      <c r="C3668" s="535" t="s">
        <v>16785</v>
      </c>
      <c r="D3668" s="533">
        <v>87.56</v>
      </c>
    </row>
    <row r="3669" spans="1:4" ht="9" customHeight="1">
      <c r="A3669" s="535">
        <v>2306104</v>
      </c>
      <c r="B3669" s="534" t="s">
        <v>20088</v>
      </c>
      <c r="C3669" s="535" t="s">
        <v>16785</v>
      </c>
      <c r="D3669" s="533">
        <v>92.83</v>
      </c>
    </row>
    <row r="3670" spans="1:4" ht="9" customHeight="1">
      <c r="A3670" s="535">
        <v>2306105</v>
      </c>
      <c r="B3670" s="534" t="s">
        <v>20089</v>
      </c>
      <c r="C3670" s="535" t="s">
        <v>16785</v>
      </c>
      <c r="D3670" s="533">
        <v>98.64</v>
      </c>
    </row>
    <row r="3671" spans="1:4" ht="9" customHeight="1">
      <c r="A3671" s="535">
        <v>2306106</v>
      </c>
      <c r="B3671" s="534" t="s">
        <v>20090</v>
      </c>
      <c r="C3671" s="535" t="s">
        <v>16785</v>
      </c>
      <c r="D3671" s="533">
        <v>107.53</v>
      </c>
    </row>
    <row r="3672" spans="1:4" ht="9" customHeight="1">
      <c r="A3672" s="535">
        <v>2306107</v>
      </c>
      <c r="B3672" s="534" t="s">
        <v>20091</v>
      </c>
      <c r="C3672" s="535" t="s">
        <v>16785</v>
      </c>
      <c r="D3672" s="533">
        <v>110.63</v>
      </c>
    </row>
    <row r="3673" spans="1:4" ht="9" customHeight="1">
      <c r="A3673" s="535">
        <v>2306269</v>
      </c>
      <c r="B3673" s="534" t="s">
        <v>20092</v>
      </c>
      <c r="C3673" s="535" t="s">
        <v>16785</v>
      </c>
      <c r="D3673" s="533">
        <v>124.43</v>
      </c>
    </row>
    <row r="3674" spans="1:4" ht="9" customHeight="1">
      <c r="A3674" s="535">
        <v>2306270</v>
      </c>
      <c r="B3674" s="534" t="s">
        <v>20093</v>
      </c>
      <c r="C3674" s="535" t="s">
        <v>16785</v>
      </c>
      <c r="D3674" s="533">
        <v>138.80000000000001</v>
      </c>
    </row>
    <row r="3675" spans="1:4" ht="9" customHeight="1">
      <c r="A3675" s="535">
        <v>2306271</v>
      </c>
      <c r="B3675" s="534" t="s">
        <v>20094</v>
      </c>
      <c r="C3675" s="535" t="s">
        <v>16785</v>
      </c>
      <c r="D3675" s="533">
        <v>152.53</v>
      </c>
    </row>
    <row r="3676" spans="1:4" ht="9" customHeight="1">
      <c r="A3676" s="535">
        <v>2306272</v>
      </c>
      <c r="B3676" s="534" t="s">
        <v>20095</v>
      </c>
      <c r="C3676" s="535" t="s">
        <v>16785</v>
      </c>
      <c r="D3676" s="533">
        <v>161.27000000000001</v>
      </c>
    </row>
    <row r="3677" spans="1:4" ht="9" customHeight="1">
      <c r="A3677" s="535">
        <v>2306273</v>
      </c>
      <c r="B3677" s="534" t="s">
        <v>20096</v>
      </c>
      <c r="C3677" s="535" t="s">
        <v>16785</v>
      </c>
      <c r="D3677" s="533">
        <v>181.44</v>
      </c>
    </row>
    <row r="3678" spans="1:4" ht="9" customHeight="1">
      <c r="A3678" s="535">
        <v>2306274</v>
      </c>
      <c r="B3678" s="534" t="s">
        <v>20097</v>
      </c>
      <c r="C3678" s="535" t="s">
        <v>16785</v>
      </c>
      <c r="D3678" s="533">
        <v>194.03</v>
      </c>
    </row>
    <row r="3679" spans="1:4" ht="9" customHeight="1">
      <c r="A3679" s="535">
        <v>2306275</v>
      </c>
      <c r="B3679" s="534" t="s">
        <v>20098</v>
      </c>
      <c r="C3679" s="535" t="s">
        <v>16785</v>
      </c>
      <c r="D3679" s="533">
        <v>224.48</v>
      </c>
    </row>
    <row r="3680" spans="1:4" ht="18" customHeight="1">
      <c r="A3680" s="535">
        <v>2306100</v>
      </c>
      <c r="B3680" s="534" t="s">
        <v>20099</v>
      </c>
      <c r="C3680" s="535" t="s">
        <v>16785</v>
      </c>
      <c r="D3680" s="533">
        <v>378.12</v>
      </c>
    </row>
    <row r="3681" spans="1:4" ht="18" customHeight="1">
      <c r="A3681" s="535">
        <v>2306004</v>
      </c>
      <c r="B3681" s="534" t="s">
        <v>20100</v>
      </c>
      <c r="C3681" s="535" t="s">
        <v>16785</v>
      </c>
      <c r="D3681" s="533">
        <v>132.36000000000001</v>
      </c>
    </row>
    <row r="3682" spans="1:4" ht="18" customHeight="1">
      <c r="A3682" s="535">
        <v>2306097</v>
      </c>
      <c r="B3682" s="534" t="s">
        <v>20101</v>
      </c>
      <c r="C3682" s="535" t="s">
        <v>16785</v>
      </c>
      <c r="D3682" s="533">
        <v>167.51</v>
      </c>
    </row>
    <row r="3683" spans="1:4" ht="18" customHeight="1">
      <c r="A3683" s="535">
        <v>2306098</v>
      </c>
      <c r="B3683" s="534" t="s">
        <v>20102</v>
      </c>
      <c r="C3683" s="535" t="s">
        <v>16785</v>
      </c>
      <c r="D3683" s="533">
        <v>177.53</v>
      </c>
    </row>
    <row r="3684" spans="1:4" ht="18" customHeight="1">
      <c r="A3684" s="535">
        <v>2306007</v>
      </c>
      <c r="B3684" s="534" t="s">
        <v>20103</v>
      </c>
      <c r="C3684" s="535" t="s">
        <v>16785</v>
      </c>
      <c r="D3684" s="533">
        <v>263.73</v>
      </c>
    </row>
    <row r="3685" spans="1:4" ht="9" customHeight="1">
      <c r="A3685" s="535">
        <v>2306067</v>
      </c>
      <c r="B3685" s="534" t="s">
        <v>20104</v>
      </c>
      <c r="C3685" s="535" t="s">
        <v>16785</v>
      </c>
      <c r="D3685" s="533">
        <v>519.48</v>
      </c>
    </row>
    <row r="3686" spans="1:4" ht="9" customHeight="1">
      <c r="A3686" s="535">
        <v>2306068</v>
      </c>
      <c r="B3686" s="534" t="s">
        <v>20105</v>
      </c>
      <c r="C3686" s="535" t="s">
        <v>16785</v>
      </c>
      <c r="D3686" s="533">
        <v>655.64</v>
      </c>
    </row>
    <row r="3687" spans="1:4" ht="9" customHeight="1">
      <c r="A3687" s="535">
        <v>2306069</v>
      </c>
      <c r="B3687" s="534" t="s">
        <v>20106</v>
      </c>
      <c r="C3687" s="535" t="s">
        <v>16785</v>
      </c>
      <c r="D3687" s="533">
        <v>887.15</v>
      </c>
    </row>
    <row r="3688" spans="1:4" ht="9" customHeight="1">
      <c r="A3688" s="535">
        <v>2306070</v>
      </c>
      <c r="B3688" s="534" t="s">
        <v>20107</v>
      </c>
      <c r="C3688" s="535" t="s">
        <v>16785</v>
      </c>
      <c r="D3688" s="533">
        <v>1356.25</v>
      </c>
    </row>
    <row r="3689" spans="1:4" ht="9" customHeight="1">
      <c r="A3689" s="535">
        <v>2306071</v>
      </c>
      <c r="B3689" s="534" t="s">
        <v>20108</v>
      </c>
      <c r="C3689" s="535" t="s">
        <v>16785</v>
      </c>
      <c r="D3689" s="533">
        <v>2041.41</v>
      </c>
    </row>
    <row r="3690" spans="1:4" ht="9" customHeight="1">
      <c r="A3690" s="535">
        <v>2306181</v>
      </c>
      <c r="B3690" s="534" t="s">
        <v>20109</v>
      </c>
      <c r="C3690" s="535" t="s">
        <v>16785</v>
      </c>
      <c r="D3690" s="533">
        <v>2055.25</v>
      </c>
    </row>
    <row r="3691" spans="1:4" ht="9" customHeight="1">
      <c r="A3691" s="535">
        <v>2306062</v>
      </c>
      <c r="B3691" s="534" t="s">
        <v>20110</v>
      </c>
      <c r="C3691" s="535" t="s">
        <v>16785</v>
      </c>
      <c r="D3691" s="533">
        <v>94.17</v>
      </c>
    </row>
    <row r="3692" spans="1:4" ht="9" customHeight="1">
      <c r="A3692" s="535">
        <v>2306063</v>
      </c>
      <c r="B3692" s="534" t="s">
        <v>20111</v>
      </c>
      <c r="C3692" s="535" t="s">
        <v>16785</v>
      </c>
      <c r="D3692" s="533">
        <v>112.87</v>
      </c>
    </row>
    <row r="3693" spans="1:4" ht="9" customHeight="1">
      <c r="A3693" s="535">
        <v>2306064</v>
      </c>
      <c r="B3693" s="534" t="s">
        <v>20112</v>
      </c>
      <c r="C3693" s="535" t="s">
        <v>16785</v>
      </c>
      <c r="D3693" s="533">
        <v>138.66999999999999</v>
      </c>
    </row>
    <row r="3694" spans="1:4" ht="9" customHeight="1">
      <c r="A3694" s="535">
        <v>2306065</v>
      </c>
      <c r="B3694" s="534" t="s">
        <v>20113</v>
      </c>
      <c r="C3694" s="535" t="s">
        <v>16785</v>
      </c>
      <c r="D3694" s="533">
        <v>178.95</v>
      </c>
    </row>
    <row r="3695" spans="1:4" ht="9" customHeight="1">
      <c r="A3695" s="535">
        <v>2306066</v>
      </c>
      <c r="B3695" s="534" t="s">
        <v>20114</v>
      </c>
      <c r="C3695" s="535" t="s">
        <v>16785</v>
      </c>
      <c r="D3695" s="533">
        <v>251.16</v>
      </c>
    </row>
    <row r="3696" spans="1:4" ht="9" customHeight="1">
      <c r="A3696" s="535">
        <v>2306180</v>
      </c>
      <c r="B3696" s="534" t="s">
        <v>20115</v>
      </c>
      <c r="C3696" s="535" t="s">
        <v>16785</v>
      </c>
      <c r="D3696" s="533">
        <v>282.52999999999997</v>
      </c>
    </row>
    <row r="3697" spans="1:4" ht="9" customHeight="1">
      <c r="A3697" s="535">
        <v>2306009</v>
      </c>
      <c r="B3697" s="534" t="s">
        <v>20116</v>
      </c>
      <c r="C3697" s="535" t="s">
        <v>16785</v>
      </c>
      <c r="D3697" s="533">
        <v>19.25</v>
      </c>
    </row>
    <row r="3698" spans="1:4" ht="9" customHeight="1">
      <c r="A3698" s="535">
        <v>2306010</v>
      </c>
      <c r="B3698" s="534" t="s">
        <v>20117</v>
      </c>
      <c r="C3698" s="535" t="s">
        <v>16785</v>
      </c>
      <c r="D3698" s="533">
        <v>23.99</v>
      </c>
    </row>
    <row r="3699" spans="1:4" ht="9" customHeight="1">
      <c r="A3699" s="535">
        <v>2306011</v>
      </c>
      <c r="B3699" s="534" t="s">
        <v>20118</v>
      </c>
      <c r="C3699" s="535" t="s">
        <v>16785</v>
      </c>
      <c r="D3699" s="533">
        <v>27.32</v>
      </c>
    </row>
    <row r="3700" spans="1:4" ht="9" customHeight="1">
      <c r="A3700" s="535">
        <v>2306012</v>
      </c>
      <c r="B3700" s="534" t="s">
        <v>20119</v>
      </c>
      <c r="C3700" s="535" t="s">
        <v>16785</v>
      </c>
      <c r="D3700" s="533">
        <v>31.99</v>
      </c>
    </row>
    <row r="3701" spans="1:4" ht="9" customHeight="1">
      <c r="A3701" s="535">
        <v>2306108</v>
      </c>
      <c r="B3701" s="534" t="s">
        <v>20120</v>
      </c>
      <c r="C3701" s="535" t="s">
        <v>16785</v>
      </c>
      <c r="D3701" s="533">
        <v>153.18</v>
      </c>
    </row>
    <row r="3702" spans="1:4" ht="9" customHeight="1">
      <c r="A3702" s="535">
        <v>2306110</v>
      </c>
      <c r="B3702" s="534" t="s">
        <v>20121</v>
      </c>
      <c r="C3702" s="535" t="s">
        <v>16785</v>
      </c>
      <c r="D3702" s="533">
        <v>217.68</v>
      </c>
    </row>
    <row r="3703" spans="1:4" ht="9" customHeight="1">
      <c r="A3703" s="535">
        <v>2306111</v>
      </c>
      <c r="B3703" s="534" t="s">
        <v>20122</v>
      </c>
      <c r="C3703" s="535" t="s">
        <v>16785</v>
      </c>
      <c r="D3703" s="533">
        <v>256.58</v>
      </c>
    </row>
    <row r="3704" spans="1:4" ht="9" customHeight="1">
      <c r="A3704" s="535">
        <v>2306112</v>
      </c>
      <c r="B3704" s="534" t="s">
        <v>20123</v>
      </c>
      <c r="C3704" s="535" t="s">
        <v>16785</v>
      </c>
      <c r="D3704" s="533">
        <v>319.04000000000002</v>
      </c>
    </row>
    <row r="3705" spans="1:4" ht="9" customHeight="1">
      <c r="A3705" s="535">
        <v>2306113</v>
      </c>
      <c r="B3705" s="534" t="s">
        <v>20124</v>
      </c>
      <c r="C3705" s="535" t="s">
        <v>16785</v>
      </c>
      <c r="D3705" s="533">
        <v>375.61</v>
      </c>
    </row>
    <row r="3706" spans="1:4" ht="9" customHeight="1">
      <c r="A3706" s="535">
        <v>2306123</v>
      </c>
      <c r="B3706" s="534" t="s">
        <v>20125</v>
      </c>
      <c r="C3706" s="535" t="s">
        <v>16785</v>
      </c>
      <c r="D3706" s="533">
        <v>415.01</v>
      </c>
    </row>
    <row r="3707" spans="1:4" ht="9" customHeight="1">
      <c r="A3707" s="535">
        <v>2306124</v>
      </c>
      <c r="B3707" s="534" t="s">
        <v>20126</v>
      </c>
      <c r="C3707" s="535" t="s">
        <v>16785</v>
      </c>
      <c r="D3707" s="533">
        <v>607.14</v>
      </c>
    </row>
    <row r="3708" spans="1:4" ht="9" customHeight="1">
      <c r="A3708" s="535">
        <v>2306125</v>
      </c>
      <c r="B3708" s="534" t="s">
        <v>20127</v>
      </c>
      <c r="C3708" s="535" t="s">
        <v>16785</v>
      </c>
      <c r="D3708" s="533">
        <v>724.55</v>
      </c>
    </row>
    <row r="3709" spans="1:4" ht="9" customHeight="1">
      <c r="A3709" s="535">
        <v>2306126</v>
      </c>
      <c r="B3709" s="534" t="s">
        <v>20128</v>
      </c>
      <c r="C3709" s="535" t="s">
        <v>16785</v>
      </c>
      <c r="D3709" s="533">
        <v>911.96</v>
      </c>
    </row>
    <row r="3710" spans="1:4" ht="9" customHeight="1">
      <c r="A3710" s="535">
        <v>2306127</v>
      </c>
      <c r="B3710" s="534" t="s">
        <v>20129</v>
      </c>
      <c r="C3710" s="535" t="s">
        <v>16785</v>
      </c>
      <c r="D3710" s="533">
        <v>1081.42</v>
      </c>
    </row>
    <row r="3711" spans="1:4" ht="9" customHeight="1">
      <c r="A3711" s="535">
        <v>2306300</v>
      </c>
      <c r="B3711" s="534" t="s">
        <v>20130</v>
      </c>
      <c r="C3711" s="535" t="s">
        <v>16785</v>
      </c>
      <c r="D3711" s="533">
        <v>33.5</v>
      </c>
    </row>
    <row r="3712" spans="1:4" ht="9" customHeight="1">
      <c r="A3712" s="535">
        <v>2306301</v>
      </c>
      <c r="B3712" s="534" t="s">
        <v>20131</v>
      </c>
      <c r="C3712" s="535" t="s">
        <v>16785</v>
      </c>
      <c r="D3712" s="533">
        <v>36.25</v>
      </c>
    </row>
    <row r="3713" spans="1:4" ht="9" customHeight="1">
      <c r="A3713" s="535">
        <v>2306302</v>
      </c>
      <c r="B3713" s="534" t="s">
        <v>20132</v>
      </c>
      <c r="C3713" s="535" t="s">
        <v>16785</v>
      </c>
      <c r="D3713" s="533">
        <v>43.37</v>
      </c>
    </row>
    <row r="3714" spans="1:4" ht="9" customHeight="1">
      <c r="A3714" s="535">
        <v>2306303</v>
      </c>
      <c r="B3714" s="534" t="s">
        <v>20133</v>
      </c>
      <c r="C3714" s="535" t="s">
        <v>16785</v>
      </c>
      <c r="D3714" s="533">
        <v>47</v>
      </c>
    </row>
    <row r="3715" spans="1:4" ht="9" customHeight="1">
      <c r="A3715" s="535">
        <v>2306304</v>
      </c>
      <c r="B3715" s="534" t="s">
        <v>20134</v>
      </c>
      <c r="C3715" s="535" t="s">
        <v>16785</v>
      </c>
      <c r="D3715" s="533">
        <v>50.31</v>
      </c>
    </row>
    <row r="3716" spans="1:4" ht="9" customHeight="1">
      <c r="A3716" s="535">
        <v>2306305</v>
      </c>
      <c r="B3716" s="534" t="s">
        <v>20135</v>
      </c>
      <c r="C3716" s="535" t="s">
        <v>16785</v>
      </c>
      <c r="D3716" s="533">
        <v>56.8</v>
      </c>
    </row>
    <row r="3717" spans="1:4" ht="9" customHeight="1">
      <c r="A3717" s="535">
        <v>2306306</v>
      </c>
      <c r="B3717" s="534" t="s">
        <v>20136</v>
      </c>
      <c r="C3717" s="535" t="s">
        <v>16785</v>
      </c>
      <c r="D3717" s="533">
        <v>58.21</v>
      </c>
    </row>
    <row r="3718" spans="1:4" ht="9" customHeight="1">
      <c r="A3718" s="535">
        <v>2306307</v>
      </c>
      <c r="B3718" s="534" t="s">
        <v>20137</v>
      </c>
      <c r="C3718" s="535" t="s">
        <v>16785</v>
      </c>
      <c r="D3718" s="533">
        <v>67.709999999999994</v>
      </c>
    </row>
    <row r="3719" spans="1:4" ht="9" customHeight="1">
      <c r="A3719" s="535">
        <v>2306308</v>
      </c>
      <c r="B3719" s="534" t="s">
        <v>20138</v>
      </c>
      <c r="C3719" s="535" t="s">
        <v>16785</v>
      </c>
      <c r="D3719" s="533">
        <v>76.260000000000005</v>
      </c>
    </row>
    <row r="3720" spans="1:4" ht="9" customHeight="1">
      <c r="A3720" s="535">
        <v>2306309</v>
      </c>
      <c r="B3720" s="534" t="s">
        <v>20139</v>
      </c>
      <c r="C3720" s="535" t="s">
        <v>16785</v>
      </c>
      <c r="D3720" s="533">
        <v>86.43</v>
      </c>
    </row>
    <row r="3721" spans="1:4" ht="9" customHeight="1">
      <c r="A3721" s="535">
        <v>2306310</v>
      </c>
      <c r="B3721" s="534" t="s">
        <v>20140</v>
      </c>
      <c r="C3721" s="535" t="s">
        <v>16785</v>
      </c>
      <c r="D3721" s="533">
        <v>91.51</v>
      </c>
    </row>
    <row r="3722" spans="1:4" ht="9" customHeight="1">
      <c r="A3722" s="535">
        <v>2306311</v>
      </c>
      <c r="B3722" s="534" t="s">
        <v>20141</v>
      </c>
      <c r="C3722" s="535" t="s">
        <v>16785</v>
      </c>
      <c r="D3722" s="533">
        <v>106.22</v>
      </c>
    </row>
    <row r="3723" spans="1:4" ht="9" customHeight="1">
      <c r="A3723" s="535">
        <v>2306312</v>
      </c>
      <c r="B3723" s="534" t="s">
        <v>20142</v>
      </c>
      <c r="C3723" s="535" t="s">
        <v>16785</v>
      </c>
      <c r="D3723" s="533">
        <v>114.74</v>
      </c>
    </row>
    <row r="3724" spans="1:4" ht="9" customHeight="1">
      <c r="A3724" s="535">
        <v>2306313</v>
      </c>
      <c r="B3724" s="534" t="s">
        <v>20143</v>
      </c>
      <c r="C3724" s="535" t="s">
        <v>16785</v>
      </c>
      <c r="D3724" s="533">
        <v>138.80000000000001</v>
      </c>
    </row>
    <row r="3725" spans="1:4" ht="9" customHeight="1">
      <c r="A3725" s="535">
        <v>2306013</v>
      </c>
      <c r="B3725" s="534" t="s">
        <v>20144</v>
      </c>
      <c r="C3725" s="535" t="s">
        <v>16793</v>
      </c>
      <c r="D3725" s="533">
        <v>12.27</v>
      </c>
    </row>
    <row r="3726" spans="1:4" ht="9" customHeight="1">
      <c r="A3726" s="535">
        <v>2306243</v>
      </c>
      <c r="B3726" s="534" t="s">
        <v>20145</v>
      </c>
      <c r="C3726" s="535" t="s">
        <v>16785</v>
      </c>
      <c r="D3726" s="533">
        <v>601.17999999999995</v>
      </c>
    </row>
    <row r="3727" spans="1:4" ht="9" customHeight="1">
      <c r="A3727" s="535">
        <v>2408149</v>
      </c>
      <c r="B3727" s="534" t="s">
        <v>23082</v>
      </c>
      <c r="C3727" s="535" t="s">
        <v>16793</v>
      </c>
      <c r="D3727" s="533">
        <v>16.05</v>
      </c>
    </row>
    <row r="3728" spans="1:4" ht="9" customHeight="1">
      <c r="A3728" s="535">
        <v>2407972</v>
      </c>
      <c r="B3728" s="534" t="s">
        <v>20146</v>
      </c>
      <c r="C3728" s="535" t="s">
        <v>16793</v>
      </c>
      <c r="D3728" s="533">
        <v>70.72</v>
      </c>
    </row>
    <row r="3729" spans="1:4" ht="9" customHeight="1">
      <c r="A3729" s="535">
        <v>2407973</v>
      </c>
      <c r="B3729" s="534" t="s">
        <v>24935</v>
      </c>
      <c r="C3729" s="535" t="s">
        <v>18140</v>
      </c>
      <c r="D3729" s="533">
        <v>30.31</v>
      </c>
    </row>
    <row r="3730" spans="1:4" ht="9" customHeight="1">
      <c r="A3730" s="535">
        <v>2408075</v>
      </c>
      <c r="B3730" s="534" t="s">
        <v>20147</v>
      </c>
      <c r="C3730" s="535" t="s">
        <v>18140</v>
      </c>
      <c r="D3730" s="533">
        <v>6.06</v>
      </c>
    </row>
    <row r="3731" spans="1:4" ht="9" customHeight="1">
      <c r="A3731" s="535">
        <v>2408069</v>
      </c>
      <c r="B3731" s="534" t="s">
        <v>24936</v>
      </c>
      <c r="C3731" s="535" t="s">
        <v>18140</v>
      </c>
      <c r="D3731" s="533">
        <v>5.69</v>
      </c>
    </row>
    <row r="3732" spans="1:4" ht="9" customHeight="1">
      <c r="A3732" s="535">
        <v>2419790</v>
      </c>
      <c r="B3732" s="534" t="s">
        <v>24937</v>
      </c>
      <c r="C3732" s="535" t="s">
        <v>18140</v>
      </c>
      <c r="D3732" s="533">
        <v>10.27</v>
      </c>
    </row>
    <row r="3733" spans="1:4" ht="9" customHeight="1">
      <c r="A3733" s="535">
        <v>2407976</v>
      </c>
      <c r="B3733" s="534" t="s">
        <v>24938</v>
      </c>
      <c r="C3733" s="535" t="s">
        <v>18140</v>
      </c>
      <c r="D3733" s="533">
        <v>11.78</v>
      </c>
    </row>
    <row r="3734" spans="1:4" ht="9" customHeight="1">
      <c r="A3734" s="535">
        <v>2408068</v>
      </c>
      <c r="B3734" s="534" t="s">
        <v>24939</v>
      </c>
      <c r="C3734" s="535" t="s">
        <v>18140</v>
      </c>
      <c r="D3734" s="533">
        <v>16</v>
      </c>
    </row>
    <row r="3735" spans="1:4" ht="9" customHeight="1">
      <c r="A3735" s="535">
        <v>2419705</v>
      </c>
      <c r="B3735" s="534" t="s">
        <v>24940</v>
      </c>
      <c r="C3735" s="535" t="s">
        <v>18140</v>
      </c>
      <c r="D3735" s="533">
        <v>11.1</v>
      </c>
    </row>
    <row r="3736" spans="1:4" ht="9" customHeight="1">
      <c r="A3736" s="535">
        <v>2419704</v>
      </c>
      <c r="B3736" s="534" t="s">
        <v>24941</v>
      </c>
      <c r="C3736" s="535" t="s">
        <v>18140</v>
      </c>
      <c r="D3736" s="533">
        <v>13.8</v>
      </c>
    </row>
    <row r="3737" spans="1:4" ht="9" customHeight="1">
      <c r="A3737" s="535">
        <v>2407981</v>
      </c>
      <c r="B3737" s="534" t="s">
        <v>24942</v>
      </c>
      <c r="C3737" s="535" t="s">
        <v>18140</v>
      </c>
      <c r="D3737" s="533">
        <v>18.86</v>
      </c>
    </row>
    <row r="3738" spans="1:4" ht="9" customHeight="1">
      <c r="A3738" s="535">
        <v>2407982</v>
      </c>
      <c r="B3738" s="534" t="s">
        <v>24943</v>
      </c>
      <c r="C3738" s="535" t="s">
        <v>18140</v>
      </c>
      <c r="D3738" s="533">
        <v>39.61</v>
      </c>
    </row>
    <row r="3739" spans="1:4" ht="18" customHeight="1">
      <c r="A3739" s="535">
        <v>2419703</v>
      </c>
      <c r="B3739" s="534" t="s">
        <v>24944</v>
      </c>
      <c r="C3739" s="535" t="s">
        <v>18140</v>
      </c>
      <c r="D3739" s="533">
        <v>15.03</v>
      </c>
    </row>
    <row r="3740" spans="1:4" ht="9" customHeight="1">
      <c r="A3740" s="535">
        <v>2408080</v>
      </c>
      <c r="B3740" s="534" t="s">
        <v>24945</v>
      </c>
      <c r="C3740" s="535" t="s">
        <v>18140</v>
      </c>
      <c r="D3740" s="533">
        <v>8.17</v>
      </c>
    </row>
    <row r="3741" spans="1:4" ht="9" customHeight="1">
      <c r="A3741" s="535">
        <v>2408078</v>
      </c>
      <c r="B3741" s="534" t="s">
        <v>24946</v>
      </c>
      <c r="C3741" s="535" t="s">
        <v>18140</v>
      </c>
      <c r="D3741" s="533">
        <v>3.09</v>
      </c>
    </row>
    <row r="3742" spans="1:4" ht="18" customHeight="1">
      <c r="A3742" s="535">
        <v>2407979</v>
      </c>
      <c r="B3742" s="534" t="s">
        <v>24947</v>
      </c>
      <c r="C3742" s="535" t="s">
        <v>18140</v>
      </c>
      <c r="D3742" s="533">
        <v>14.11</v>
      </c>
    </row>
    <row r="3743" spans="1:4" ht="18" customHeight="1">
      <c r="A3743" s="535">
        <v>2407980</v>
      </c>
      <c r="B3743" s="534" t="s">
        <v>24948</v>
      </c>
      <c r="C3743" s="535" t="s">
        <v>18140</v>
      </c>
      <c r="D3743" s="533">
        <v>14.15</v>
      </c>
    </row>
    <row r="3744" spans="1:4" ht="9" customHeight="1">
      <c r="A3744" s="535">
        <v>2408077</v>
      </c>
      <c r="B3744" s="534" t="s">
        <v>24949</v>
      </c>
      <c r="C3744" s="535" t="s">
        <v>18140</v>
      </c>
      <c r="D3744" s="533">
        <v>6.17</v>
      </c>
    </row>
    <row r="3745" spans="1:4" ht="18" customHeight="1">
      <c r="A3745" s="535">
        <v>2407983</v>
      </c>
      <c r="B3745" s="534" t="s">
        <v>24950</v>
      </c>
      <c r="C3745" s="535" t="s">
        <v>18140</v>
      </c>
      <c r="D3745" s="533">
        <v>8.06</v>
      </c>
    </row>
    <row r="3746" spans="1:4" ht="18" customHeight="1">
      <c r="A3746" s="535">
        <v>2407977</v>
      </c>
      <c r="B3746" s="534" t="s">
        <v>24951</v>
      </c>
      <c r="C3746" s="535" t="s">
        <v>18140</v>
      </c>
      <c r="D3746" s="533">
        <v>15.6</v>
      </c>
    </row>
    <row r="3747" spans="1:4" ht="18" customHeight="1">
      <c r="A3747" s="535">
        <v>2407978</v>
      </c>
      <c r="B3747" s="534" t="s">
        <v>24952</v>
      </c>
      <c r="C3747" s="535" t="s">
        <v>18140</v>
      </c>
      <c r="D3747" s="533">
        <v>15.64</v>
      </c>
    </row>
    <row r="3748" spans="1:4" ht="9" customHeight="1">
      <c r="A3748" s="535">
        <v>2408079</v>
      </c>
      <c r="B3748" s="534" t="s">
        <v>24953</v>
      </c>
      <c r="C3748" s="535" t="s">
        <v>18140</v>
      </c>
      <c r="D3748" s="533">
        <v>49.47</v>
      </c>
    </row>
    <row r="3749" spans="1:4" ht="9" customHeight="1">
      <c r="A3749" s="535">
        <v>2408076</v>
      </c>
      <c r="B3749" s="534" t="s">
        <v>20148</v>
      </c>
      <c r="C3749" s="535" t="s">
        <v>18140</v>
      </c>
      <c r="D3749" s="533">
        <v>10.46</v>
      </c>
    </row>
    <row r="3750" spans="1:4" ht="9" customHeight="1">
      <c r="A3750" s="535">
        <v>2408057</v>
      </c>
      <c r="B3750" s="534" t="s">
        <v>20149</v>
      </c>
      <c r="C3750" s="535" t="s">
        <v>16793</v>
      </c>
      <c r="D3750" s="533">
        <v>109.89</v>
      </c>
    </row>
    <row r="3751" spans="1:4" ht="9" customHeight="1">
      <c r="A3751" s="535">
        <v>2408058</v>
      </c>
      <c r="B3751" s="534" t="s">
        <v>20150</v>
      </c>
      <c r="C3751" s="535" t="s">
        <v>16793</v>
      </c>
      <c r="D3751" s="533">
        <v>67.540000000000006</v>
      </c>
    </row>
    <row r="3752" spans="1:4" ht="9" customHeight="1">
      <c r="A3752" s="535">
        <v>2407974</v>
      </c>
      <c r="B3752" s="534" t="s">
        <v>24954</v>
      </c>
      <c r="C3752" s="535" t="s">
        <v>18140</v>
      </c>
      <c r="D3752" s="533">
        <v>360.2</v>
      </c>
    </row>
    <row r="3753" spans="1:4" ht="9" customHeight="1">
      <c r="A3753" s="535">
        <v>2407975</v>
      </c>
      <c r="B3753" s="534" t="s">
        <v>24955</v>
      </c>
      <c r="C3753" s="535" t="s">
        <v>18140</v>
      </c>
      <c r="D3753" s="533">
        <v>367.18</v>
      </c>
    </row>
    <row r="3754" spans="1:4" ht="9" customHeight="1">
      <c r="A3754" s="535">
        <v>2419789</v>
      </c>
      <c r="B3754" s="534" t="s">
        <v>20151</v>
      </c>
      <c r="C3754" s="535" t="s">
        <v>18140</v>
      </c>
      <c r="D3754" s="533">
        <v>8.44</v>
      </c>
    </row>
    <row r="3755" spans="1:4" ht="9" customHeight="1">
      <c r="A3755" s="535">
        <v>2607183</v>
      </c>
      <c r="B3755" s="534" t="s">
        <v>20152</v>
      </c>
      <c r="C3755" s="535" t="s">
        <v>263</v>
      </c>
      <c r="D3755" s="533">
        <v>436.79</v>
      </c>
    </row>
    <row r="3756" spans="1:4" ht="9" customHeight="1">
      <c r="A3756" s="535">
        <v>2607226</v>
      </c>
      <c r="B3756" s="534" t="s">
        <v>20153</v>
      </c>
      <c r="C3756" s="535" t="s">
        <v>263</v>
      </c>
      <c r="D3756" s="533">
        <v>468039.14</v>
      </c>
    </row>
    <row r="3757" spans="1:4" ht="9" customHeight="1">
      <c r="A3757" s="535">
        <v>2607209</v>
      </c>
      <c r="B3757" s="534" t="s">
        <v>20154</v>
      </c>
      <c r="C3757" s="535" t="s">
        <v>263</v>
      </c>
      <c r="D3757" s="533">
        <v>406908.65</v>
      </c>
    </row>
    <row r="3758" spans="1:4" ht="9" customHeight="1">
      <c r="A3758" s="535">
        <v>2607161</v>
      </c>
      <c r="B3758" s="534" t="s">
        <v>20155</v>
      </c>
      <c r="C3758" s="535" t="s">
        <v>263</v>
      </c>
      <c r="D3758" s="533">
        <v>562163.24</v>
      </c>
    </row>
    <row r="3759" spans="1:4" ht="9" customHeight="1">
      <c r="A3759" s="535">
        <v>2607148</v>
      </c>
      <c r="B3759" s="534" t="s">
        <v>20156</v>
      </c>
      <c r="C3759" s="535" t="s">
        <v>263</v>
      </c>
      <c r="D3759" s="533">
        <v>592831.81999999995</v>
      </c>
    </row>
    <row r="3760" spans="1:4" ht="9" customHeight="1">
      <c r="A3760" s="535">
        <v>2607213</v>
      </c>
      <c r="B3760" s="534" t="s">
        <v>20157</v>
      </c>
      <c r="C3760" s="535" t="s">
        <v>263</v>
      </c>
      <c r="D3760" s="533">
        <v>515312.5</v>
      </c>
    </row>
    <row r="3761" spans="1:4" ht="9" customHeight="1">
      <c r="A3761" s="535">
        <v>2607165</v>
      </c>
      <c r="B3761" s="534" t="s">
        <v>20158</v>
      </c>
      <c r="C3761" s="535" t="s">
        <v>263</v>
      </c>
      <c r="D3761" s="533">
        <v>712336.09</v>
      </c>
    </row>
    <row r="3762" spans="1:4" ht="9" customHeight="1">
      <c r="A3762" s="535">
        <v>2607152</v>
      </c>
      <c r="B3762" s="534" t="s">
        <v>20159</v>
      </c>
      <c r="C3762" s="535" t="s">
        <v>263</v>
      </c>
      <c r="D3762" s="533">
        <v>706434.88</v>
      </c>
    </row>
    <row r="3763" spans="1:4" ht="9" customHeight="1">
      <c r="A3763" s="535">
        <v>2607217</v>
      </c>
      <c r="B3763" s="534" t="s">
        <v>20160</v>
      </c>
      <c r="C3763" s="535" t="s">
        <v>263</v>
      </c>
      <c r="D3763" s="533">
        <v>614642.78</v>
      </c>
    </row>
    <row r="3764" spans="1:4" ht="9" customHeight="1">
      <c r="A3764" s="535">
        <v>2607169</v>
      </c>
      <c r="B3764" s="534" t="s">
        <v>20161</v>
      </c>
      <c r="C3764" s="535" t="s">
        <v>263</v>
      </c>
      <c r="D3764" s="533">
        <v>849509.59</v>
      </c>
    </row>
    <row r="3765" spans="1:4" ht="9" customHeight="1">
      <c r="A3765" s="535">
        <v>2607156</v>
      </c>
      <c r="B3765" s="534" t="s">
        <v>20162</v>
      </c>
      <c r="C3765" s="535" t="s">
        <v>263</v>
      </c>
      <c r="D3765" s="533">
        <v>624183.73</v>
      </c>
    </row>
    <row r="3766" spans="1:4" ht="9" customHeight="1">
      <c r="A3766" s="535">
        <v>2607221</v>
      </c>
      <c r="B3766" s="534" t="s">
        <v>20163</v>
      </c>
      <c r="C3766" s="535" t="s">
        <v>263</v>
      </c>
      <c r="D3766" s="533">
        <v>542476.43000000005</v>
      </c>
    </row>
    <row r="3767" spans="1:4" ht="9" customHeight="1">
      <c r="A3767" s="535">
        <v>2607173</v>
      </c>
      <c r="B3767" s="534" t="s">
        <v>20164</v>
      </c>
      <c r="C3767" s="535" t="s">
        <v>263</v>
      </c>
      <c r="D3767" s="533">
        <v>749851.53</v>
      </c>
    </row>
    <row r="3768" spans="1:4" ht="9" customHeight="1">
      <c r="A3768" s="535">
        <v>2607227</v>
      </c>
      <c r="B3768" s="534" t="s">
        <v>20165</v>
      </c>
      <c r="C3768" s="535" t="s">
        <v>263</v>
      </c>
      <c r="D3768" s="533">
        <v>515028.29</v>
      </c>
    </row>
    <row r="3769" spans="1:4" ht="9" customHeight="1">
      <c r="A3769" s="535">
        <v>2607210</v>
      </c>
      <c r="B3769" s="534" t="s">
        <v>20166</v>
      </c>
      <c r="C3769" s="535" t="s">
        <v>263</v>
      </c>
      <c r="D3769" s="533">
        <v>447738.12</v>
      </c>
    </row>
    <row r="3770" spans="1:4" ht="9" customHeight="1">
      <c r="A3770" s="535">
        <v>2607162</v>
      </c>
      <c r="B3770" s="534" t="s">
        <v>20167</v>
      </c>
      <c r="C3770" s="535" t="s">
        <v>263</v>
      </c>
      <c r="D3770" s="533">
        <v>618679.37</v>
      </c>
    </row>
    <row r="3771" spans="1:4" ht="9" customHeight="1">
      <c r="A3771" s="535">
        <v>2607149</v>
      </c>
      <c r="B3771" s="534" t="s">
        <v>20168</v>
      </c>
      <c r="C3771" s="535" t="s">
        <v>263</v>
      </c>
      <c r="D3771" s="533">
        <v>652349.26</v>
      </c>
    </row>
    <row r="3772" spans="1:4" ht="9" customHeight="1">
      <c r="A3772" s="535">
        <v>2607214</v>
      </c>
      <c r="B3772" s="534" t="s">
        <v>20169</v>
      </c>
      <c r="C3772" s="535" t="s">
        <v>263</v>
      </c>
      <c r="D3772" s="533">
        <v>567018.98</v>
      </c>
    </row>
    <row r="3773" spans="1:4" ht="9" customHeight="1">
      <c r="A3773" s="535">
        <v>2607166</v>
      </c>
      <c r="B3773" s="534" t="s">
        <v>20170</v>
      </c>
      <c r="C3773" s="535" t="s">
        <v>263</v>
      </c>
      <c r="D3773" s="533">
        <v>783949.5</v>
      </c>
    </row>
    <row r="3774" spans="1:4" ht="9" customHeight="1">
      <c r="A3774" s="535">
        <v>2607153</v>
      </c>
      <c r="B3774" s="534" t="s">
        <v>20171</v>
      </c>
      <c r="C3774" s="535" t="s">
        <v>263</v>
      </c>
      <c r="D3774" s="533">
        <v>777273.79</v>
      </c>
    </row>
    <row r="3775" spans="1:4" ht="9" customHeight="1">
      <c r="A3775" s="535">
        <v>2607218</v>
      </c>
      <c r="B3775" s="534" t="s">
        <v>20172</v>
      </c>
      <c r="C3775" s="535" t="s">
        <v>263</v>
      </c>
      <c r="D3775" s="533">
        <v>676302.75</v>
      </c>
    </row>
    <row r="3776" spans="1:4" ht="9" customHeight="1">
      <c r="A3776" s="535">
        <v>2607170</v>
      </c>
      <c r="B3776" s="534" t="s">
        <v>20173</v>
      </c>
      <c r="C3776" s="535" t="s">
        <v>263</v>
      </c>
      <c r="D3776" s="533">
        <v>934882.52</v>
      </c>
    </row>
    <row r="3777" spans="1:4" ht="9" customHeight="1">
      <c r="A3777" s="535">
        <v>2607157</v>
      </c>
      <c r="B3777" s="534" t="s">
        <v>20174</v>
      </c>
      <c r="C3777" s="535" t="s">
        <v>263</v>
      </c>
      <c r="D3777" s="533">
        <v>686861.77</v>
      </c>
    </row>
    <row r="3778" spans="1:4" ht="9" customHeight="1">
      <c r="A3778" s="535">
        <v>2607222</v>
      </c>
      <c r="B3778" s="534" t="s">
        <v>20175</v>
      </c>
      <c r="C3778" s="535" t="s">
        <v>263</v>
      </c>
      <c r="D3778" s="533">
        <v>596908.87</v>
      </c>
    </row>
    <row r="3779" spans="1:4" ht="9" customHeight="1">
      <c r="A3779" s="535">
        <v>2607174</v>
      </c>
      <c r="B3779" s="534" t="s">
        <v>20176</v>
      </c>
      <c r="C3779" s="535" t="s">
        <v>263</v>
      </c>
      <c r="D3779" s="533">
        <v>825236.05</v>
      </c>
    </row>
    <row r="3780" spans="1:4" ht="9" customHeight="1">
      <c r="A3780" s="535">
        <v>2607228</v>
      </c>
      <c r="B3780" s="534" t="s">
        <v>20177</v>
      </c>
      <c r="C3780" s="535" t="s">
        <v>263</v>
      </c>
      <c r="D3780" s="533">
        <v>566678.97</v>
      </c>
    </row>
    <row r="3781" spans="1:4" ht="9" customHeight="1">
      <c r="A3781" s="535">
        <v>2607211</v>
      </c>
      <c r="B3781" s="534" t="s">
        <v>20178</v>
      </c>
      <c r="C3781" s="535" t="s">
        <v>263</v>
      </c>
      <c r="D3781" s="533">
        <v>492622.34</v>
      </c>
    </row>
    <row r="3782" spans="1:4" ht="9" customHeight="1">
      <c r="A3782" s="535">
        <v>2607163</v>
      </c>
      <c r="B3782" s="534" t="s">
        <v>20179</v>
      </c>
      <c r="C3782" s="535" t="s">
        <v>263</v>
      </c>
      <c r="D3782" s="533">
        <v>680786.74</v>
      </c>
    </row>
    <row r="3783" spans="1:4" ht="9" customHeight="1">
      <c r="A3783" s="535">
        <v>2607150</v>
      </c>
      <c r="B3783" s="534" t="s">
        <v>20180</v>
      </c>
      <c r="C3783" s="535" t="s">
        <v>263</v>
      </c>
      <c r="D3783" s="533">
        <v>717861.73</v>
      </c>
    </row>
    <row r="3784" spans="1:4" ht="9" customHeight="1">
      <c r="A3784" s="535">
        <v>2607215</v>
      </c>
      <c r="B3784" s="534" t="s">
        <v>20181</v>
      </c>
      <c r="C3784" s="535" t="s">
        <v>263</v>
      </c>
      <c r="D3784" s="533">
        <v>623860.97</v>
      </c>
    </row>
    <row r="3785" spans="1:4" ht="9" customHeight="1">
      <c r="A3785" s="535">
        <v>2607167</v>
      </c>
      <c r="B3785" s="534" t="s">
        <v>20182</v>
      </c>
      <c r="C3785" s="535" t="s">
        <v>263</v>
      </c>
      <c r="D3785" s="533">
        <v>862648.01</v>
      </c>
    </row>
    <row r="3786" spans="1:4" ht="9" customHeight="1">
      <c r="A3786" s="535">
        <v>2607154</v>
      </c>
      <c r="B3786" s="534" t="s">
        <v>20183</v>
      </c>
      <c r="C3786" s="535" t="s">
        <v>263</v>
      </c>
      <c r="D3786" s="533">
        <v>855157.49</v>
      </c>
    </row>
    <row r="3787" spans="1:4" ht="9" customHeight="1">
      <c r="A3787" s="535">
        <v>2607219</v>
      </c>
      <c r="B3787" s="534" t="s">
        <v>20184</v>
      </c>
      <c r="C3787" s="535" t="s">
        <v>263</v>
      </c>
      <c r="D3787" s="533">
        <v>744089.28</v>
      </c>
    </row>
    <row r="3788" spans="1:4" ht="9" customHeight="1">
      <c r="A3788" s="535">
        <v>2607171</v>
      </c>
      <c r="B3788" s="534" t="s">
        <v>20185</v>
      </c>
      <c r="C3788" s="535" t="s">
        <v>263</v>
      </c>
      <c r="D3788" s="533">
        <v>1028708.21</v>
      </c>
    </row>
    <row r="3789" spans="1:4" ht="9" customHeight="1">
      <c r="A3789" s="535">
        <v>2607158</v>
      </c>
      <c r="B3789" s="534" t="s">
        <v>20186</v>
      </c>
      <c r="C3789" s="535" t="s">
        <v>263</v>
      </c>
      <c r="D3789" s="533">
        <v>755755.96</v>
      </c>
    </row>
    <row r="3790" spans="1:4" ht="9" customHeight="1">
      <c r="A3790" s="535">
        <v>2607223</v>
      </c>
      <c r="B3790" s="534" t="s">
        <v>20187</v>
      </c>
      <c r="C3790" s="535" t="s">
        <v>263</v>
      </c>
      <c r="D3790" s="533">
        <v>656747.64</v>
      </c>
    </row>
    <row r="3791" spans="1:4" ht="9" customHeight="1">
      <c r="A3791" s="535">
        <v>2607175</v>
      </c>
      <c r="B3791" s="534" t="s">
        <v>20188</v>
      </c>
      <c r="C3791" s="535" t="s">
        <v>263</v>
      </c>
      <c r="D3791" s="533">
        <v>908079.58</v>
      </c>
    </row>
    <row r="3792" spans="1:4" ht="9" customHeight="1">
      <c r="A3792" s="535">
        <v>2607151</v>
      </c>
      <c r="B3792" s="534" t="s">
        <v>20189</v>
      </c>
      <c r="C3792" s="535" t="s">
        <v>263</v>
      </c>
      <c r="D3792" s="533">
        <v>862075.59</v>
      </c>
    </row>
    <row r="3793" spans="1:4" ht="9" customHeight="1">
      <c r="A3793" s="535">
        <v>2607216</v>
      </c>
      <c r="B3793" s="534" t="s">
        <v>20190</v>
      </c>
      <c r="C3793" s="535" t="s">
        <v>263</v>
      </c>
      <c r="D3793" s="533">
        <v>749193.55</v>
      </c>
    </row>
    <row r="3794" spans="1:4" ht="9" customHeight="1">
      <c r="A3794" s="535">
        <v>2607168</v>
      </c>
      <c r="B3794" s="534" t="s">
        <v>20191</v>
      </c>
      <c r="C3794" s="535" t="s">
        <v>263</v>
      </c>
      <c r="D3794" s="533">
        <v>1036392.27</v>
      </c>
    </row>
    <row r="3795" spans="1:4" ht="9" customHeight="1">
      <c r="A3795" s="535">
        <v>2607155</v>
      </c>
      <c r="B3795" s="534" t="s">
        <v>20192</v>
      </c>
      <c r="C3795" s="535" t="s">
        <v>263</v>
      </c>
      <c r="D3795" s="533">
        <v>1026813.99</v>
      </c>
    </row>
    <row r="3796" spans="1:4" ht="9" customHeight="1">
      <c r="A3796" s="535">
        <v>2607220</v>
      </c>
      <c r="B3796" s="534" t="s">
        <v>20193</v>
      </c>
      <c r="C3796" s="535" t="s">
        <v>263</v>
      </c>
      <c r="D3796" s="533">
        <v>893532.63</v>
      </c>
    </row>
    <row r="3797" spans="1:4" ht="9" customHeight="1">
      <c r="A3797" s="535">
        <v>2607172</v>
      </c>
      <c r="B3797" s="534" t="s">
        <v>20194</v>
      </c>
      <c r="C3797" s="535" t="s">
        <v>263</v>
      </c>
      <c r="D3797" s="533">
        <v>1235800.6000000001</v>
      </c>
    </row>
    <row r="3798" spans="1:4" ht="9" customHeight="1">
      <c r="A3798" s="535">
        <v>2607159</v>
      </c>
      <c r="B3798" s="534" t="s">
        <v>20195</v>
      </c>
      <c r="C3798" s="535" t="s">
        <v>263</v>
      </c>
      <c r="D3798" s="533">
        <v>907738.26</v>
      </c>
    </row>
    <row r="3799" spans="1:4" ht="9" customHeight="1">
      <c r="A3799" s="535">
        <v>2607224</v>
      </c>
      <c r="B3799" s="534" t="s">
        <v>20196</v>
      </c>
      <c r="C3799" s="535" t="s">
        <v>263</v>
      </c>
      <c r="D3799" s="533">
        <v>788688.92</v>
      </c>
    </row>
    <row r="3800" spans="1:4" ht="9" customHeight="1">
      <c r="A3800" s="535">
        <v>2607176</v>
      </c>
      <c r="B3800" s="534" t="s">
        <v>20197</v>
      </c>
      <c r="C3800" s="535" t="s">
        <v>263</v>
      </c>
      <c r="D3800" s="533">
        <v>1090973.6200000001</v>
      </c>
    </row>
    <row r="3801" spans="1:4" ht="9" customHeight="1">
      <c r="A3801" s="535">
        <v>2607225</v>
      </c>
      <c r="B3801" s="534" t="s">
        <v>20198</v>
      </c>
      <c r="C3801" s="535" t="s">
        <v>263</v>
      </c>
      <c r="D3801" s="533">
        <v>425288.44</v>
      </c>
    </row>
    <row r="3802" spans="1:4" ht="9" customHeight="1">
      <c r="A3802" s="535">
        <v>2607208</v>
      </c>
      <c r="B3802" s="534" t="s">
        <v>20199</v>
      </c>
      <c r="C3802" s="535" t="s">
        <v>263</v>
      </c>
      <c r="D3802" s="533">
        <v>369766.34</v>
      </c>
    </row>
    <row r="3803" spans="1:4" ht="9" customHeight="1">
      <c r="A3803" s="535">
        <v>2607160</v>
      </c>
      <c r="B3803" s="534" t="s">
        <v>20200</v>
      </c>
      <c r="C3803" s="535" t="s">
        <v>263</v>
      </c>
      <c r="D3803" s="533">
        <v>510730.56</v>
      </c>
    </row>
    <row r="3804" spans="1:4" ht="9" customHeight="1">
      <c r="A3804" s="535">
        <v>2607229</v>
      </c>
      <c r="B3804" s="534" t="s">
        <v>20201</v>
      </c>
      <c r="C3804" s="535" t="s">
        <v>263</v>
      </c>
      <c r="D3804" s="533">
        <v>538644.16</v>
      </c>
    </row>
    <row r="3805" spans="1:4" ht="9" customHeight="1">
      <c r="A3805" s="535">
        <v>2607212</v>
      </c>
      <c r="B3805" s="534" t="s">
        <v>20202</v>
      </c>
      <c r="C3805" s="535" t="s">
        <v>263</v>
      </c>
      <c r="D3805" s="533">
        <v>468275.06</v>
      </c>
    </row>
    <row r="3806" spans="1:4" ht="9" customHeight="1">
      <c r="A3806" s="535">
        <v>2607164</v>
      </c>
      <c r="B3806" s="534" t="s">
        <v>20203</v>
      </c>
      <c r="C3806" s="535" t="s">
        <v>263</v>
      </c>
      <c r="D3806" s="533">
        <v>647164.43999999994</v>
      </c>
    </row>
    <row r="3807" spans="1:4" ht="9" customHeight="1">
      <c r="A3807" s="535">
        <v>2607207</v>
      </c>
      <c r="B3807" s="534" t="s">
        <v>20204</v>
      </c>
      <c r="C3807" s="535" t="s">
        <v>206</v>
      </c>
      <c r="D3807" s="533">
        <v>182.27</v>
      </c>
    </row>
    <row r="3808" spans="1:4" ht="9" customHeight="1">
      <c r="A3808" s="535">
        <v>2607206</v>
      </c>
      <c r="B3808" s="534" t="s">
        <v>20205</v>
      </c>
      <c r="C3808" s="535" t="s">
        <v>206</v>
      </c>
      <c r="D3808" s="533">
        <v>174.88</v>
      </c>
    </row>
    <row r="3809" spans="1:4" ht="18" customHeight="1">
      <c r="A3809" s="535">
        <v>2607344</v>
      </c>
      <c r="B3809" s="534" t="s">
        <v>20206</v>
      </c>
      <c r="C3809" s="535" t="s">
        <v>263</v>
      </c>
      <c r="D3809" s="533">
        <v>307.33</v>
      </c>
    </row>
    <row r="3810" spans="1:4" ht="18" customHeight="1">
      <c r="A3810" s="535">
        <v>2607339</v>
      </c>
      <c r="B3810" s="534" t="s">
        <v>20207</v>
      </c>
      <c r="C3810" s="535" t="s">
        <v>263</v>
      </c>
      <c r="D3810" s="533">
        <v>211.14</v>
      </c>
    </row>
    <row r="3811" spans="1:4" ht="18" customHeight="1">
      <c r="A3811" s="535">
        <v>2607349</v>
      </c>
      <c r="B3811" s="534" t="s">
        <v>20208</v>
      </c>
      <c r="C3811" s="535" t="s">
        <v>263</v>
      </c>
      <c r="D3811" s="533">
        <v>469.4</v>
      </c>
    </row>
    <row r="3812" spans="1:4" ht="18" customHeight="1">
      <c r="A3812" s="535">
        <v>2607345</v>
      </c>
      <c r="B3812" s="534" t="s">
        <v>20209</v>
      </c>
      <c r="C3812" s="535" t="s">
        <v>263</v>
      </c>
      <c r="D3812" s="533">
        <v>350.69</v>
      </c>
    </row>
    <row r="3813" spans="1:4" ht="18" customHeight="1">
      <c r="A3813" s="535">
        <v>2607340</v>
      </c>
      <c r="B3813" s="534" t="s">
        <v>20210</v>
      </c>
      <c r="C3813" s="535" t="s">
        <v>263</v>
      </c>
      <c r="D3813" s="533">
        <v>241.11</v>
      </c>
    </row>
    <row r="3814" spans="1:4" ht="18" customHeight="1">
      <c r="A3814" s="535">
        <v>2607350</v>
      </c>
      <c r="B3814" s="534" t="s">
        <v>20211</v>
      </c>
      <c r="C3814" s="535" t="s">
        <v>263</v>
      </c>
      <c r="D3814" s="533">
        <v>536.16999999999996</v>
      </c>
    </row>
    <row r="3815" spans="1:4" ht="18" customHeight="1">
      <c r="A3815" s="535">
        <v>2607346</v>
      </c>
      <c r="B3815" s="534" t="s">
        <v>20212</v>
      </c>
      <c r="C3815" s="535" t="s">
        <v>263</v>
      </c>
      <c r="D3815" s="533">
        <v>407.31</v>
      </c>
    </row>
    <row r="3816" spans="1:4" ht="18" customHeight="1">
      <c r="A3816" s="535">
        <v>2607341</v>
      </c>
      <c r="B3816" s="534" t="s">
        <v>20213</v>
      </c>
      <c r="C3816" s="535" t="s">
        <v>263</v>
      </c>
      <c r="D3816" s="533">
        <v>284.44</v>
      </c>
    </row>
    <row r="3817" spans="1:4" ht="18" customHeight="1">
      <c r="A3817" s="535">
        <v>2607351</v>
      </c>
      <c r="B3817" s="534" t="s">
        <v>20214</v>
      </c>
      <c r="C3817" s="535" t="s">
        <v>263</v>
      </c>
      <c r="D3817" s="533">
        <v>622.82000000000005</v>
      </c>
    </row>
    <row r="3818" spans="1:4" ht="18" customHeight="1">
      <c r="A3818" s="535">
        <v>2607347</v>
      </c>
      <c r="B3818" s="534" t="s">
        <v>20215</v>
      </c>
      <c r="C3818" s="535" t="s">
        <v>263</v>
      </c>
      <c r="D3818" s="533">
        <v>537.41</v>
      </c>
    </row>
    <row r="3819" spans="1:4" ht="18" customHeight="1">
      <c r="A3819" s="535">
        <v>2607342</v>
      </c>
      <c r="B3819" s="534" t="s">
        <v>20216</v>
      </c>
      <c r="C3819" s="535" t="s">
        <v>263</v>
      </c>
      <c r="D3819" s="533">
        <v>350.69</v>
      </c>
    </row>
    <row r="3820" spans="1:4" ht="18" customHeight="1">
      <c r="A3820" s="535">
        <v>2607352</v>
      </c>
      <c r="B3820" s="534" t="s">
        <v>20217</v>
      </c>
      <c r="C3820" s="535" t="s">
        <v>263</v>
      </c>
      <c r="D3820" s="533">
        <v>819.47</v>
      </c>
    </row>
    <row r="3821" spans="1:4" ht="9" customHeight="1">
      <c r="A3821" s="535">
        <v>2607343</v>
      </c>
      <c r="B3821" s="534" t="s">
        <v>20218</v>
      </c>
      <c r="C3821" s="535" t="s">
        <v>263</v>
      </c>
      <c r="D3821" s="533">
        <v>246.79</v>
      </c>
    </row>
    <row r="3822" spans="1:4" ht="9" customHeight="1">
      <c r="A3822" s="535">
        <v>2607338</v>
      </c>
      <c r="B3822" s="534" t="s">
        <v>20219</v>
      </c>
      <c r="C3822" s="535" t="s">
        <v>263</v>
      </c>
      <c r="D3822" s="533">
        <v>180.61</v>
      </c>
    </row>
    <row r="3823" spans="1:4" ht="9" customHeight="1">
      <c r="A3823" s="535">
        <v>2607348</v>
      </c>
      <c r="B3823" s="534" t="s">
        <v>20220</v>
      </c>
      <c r="C3823" s="535" t="s">
        <v>263</v>
      </c>
      <c r="D3823" s="533">
        <v>377.11</v>
      </c>
    </row>
    <row r="3824" spans="1:4" ht="9" customHeight="1">
      <c r="A3824" s="535">
        <v>2607329</v>
      </c>
      <c r="B3824" s="534" t="s">
        <v>20221</v>
      </c>
      <c r="C3824" s="535" t="s">
        <v>263</v>
      </c>
      <c r="D3824" s="533">
        <v>726.22</v>
      </c>
    </row>
    <row r="3825" spans="1:4" ht="9" customHeight="1">
      <c r="A3825" s="535">
        <v>2607324</v>
      </c>
      <c r="B3825" s="534" t="s">
        <v>20222</v>
      </c>
      <c r="C3825" s="535" t="s">
        <v>263</v>
      </c>
      <c r="D3825" s="533">
        <v>495.81</v>
      </c>
    </row>
    <row r="3826" spans="1:4" ht="9" customHeight="1">
      <c r="A3826" s="535">
        <v>2607334</v>
      </c>
      <c r="B3826" s="534" t="s">
        <v>20223</v>
      </c>
      <c r="C3826" s="535" t="s">
        <v>263</v>
      </c>
      <c r="D3826" s="533">
        <v>1052.93</v>
      </c>
    </row>
    <row r="3827" spans="1:4" ht="9" customHeight="1">
      <c r="A3827" s="535">
        <v>2607330</v>
      </c>
      <c r="B3827" s="534" t="s">
        <v>20224</v>
      </c>
      <c r="C3827" s="535" t="s">
        <v>263</v>
      </c>
      <c r="D3827" s="533">
        <v>830.42</v>
      </c>
    </row>
    <row r="3828" spans="1:4" ht="9" customHeight="1">
      <c r="A3828" s="535">
        <v>2607325</v>
      </c>
      <c r="B3828" s="534" t="s">
        <v>20225</v>
      </c>
      <c r="C3828" s="535" t="s">
        <v>263</v>
      </c>
      <c r="D3828" s="533">
        <v>569.4</v>
      </c>
    </row>
    <row r="3829" spans="1:4" ht="9" customHeight="1">
      <c r="A3829" s="535">
        <v>2607335</v>
      </c>
      <c r="B3829" s="534" t="s">
        <v>20226</v>
      </c>
      <c r="C3829" s="535" t="s">
        <v>263</v>
      </c>
      <c r="D3829" s="533">
        <v>1203.17</v>
      </c>
    </row>
    <row r="3830" spans="1:4" ht="9" customHeight="1">
      <c r="A3830" s="535">
        <v>2607331</v>
      </c>
      <c r="B3830" s="534" t="s">
        <v>20227</v>
      </c>
      <c r="C3830" s="535" t="s">
        <v>263</v>
      </c>
      <c r="D3830" s="533">
        <v>965.4</v>
      </c>
    </row>
    <row r="3831" spans="1:4" ht="9" customHeight="1">
      <c r="A3831" s="535">
        <v>2607326</v>
      </c>
      <c r="B3831" s="534" t="s">
        <v>20228</v>
      </c>
      <c r="C3831" s="535" t="s">
        <v>263</v>
      </c>
      <c r="D3831" s="533">
        <v>673.59</v>
      </c>
    </row>
    <row r="3832" spans="1:4" ht="9" customHeight="1">
      <c r="A3832" s="535">
        <v>2607336</v>
      </c>
      <c r="B3832" s="534" t="s">
        <v>20229</v>
      </c>
      <c r="C3832" s="535" t="s">
        <v>263</v>
      </c>
      <c r="D3832" s="533">
        <v>1399.55</v>
      </c>
    </row>
    <row r="3833" spans="1:4" ht="9" customHeight="1">
      <c r="A3833" s="535">
        <v>2607332</v>
      </c>
      <c r="B3833" s="534" t="s">
        <v>20230</v>
      </c>
      <c r="C3833" s="535" t="s">
        <v>263</v>
      </c>
      <c r="D3833" s="533">
        <v>1278.08</v>
      </c>
    </row>
    <row r="3834" spans="1:4" ht="9" customHeight="1">
      <c r="A3834" s="535">
        <v>2607327</v>
      </c>
      <c r="B3834" s="534" t="s">
        <v>20231</v>
      </c>
      <c r="C3834" s="535" t="s">
        <v>263</v>
      </c>
      <c r="D3834" s="533">
        <v>830.42</v>
      </c>
    </row>
    <row r="3835" spans="1:4" ht="9" customHeight="1">
      <c r="A3835" s="535">
        <v>2607337</v>
      </c>
      <c r="B3835" s="534" t="s">
        <v>20232</v>
      </c>
      <c r="C3835" s="535" t="s">
        <v>263</v>
      </c>
      <c r="D3835" s="533">
        <v>1850.39</v>
      </c>
    </row>
    <row r="3836" spans="1:4" ht="9" customHeight="1">
      <c r="A3836" s="535">
        <v>2607328</v>
      </c>
      <c r="B3836" s="534" t="s">
        <v>20233</v>
      </c>
      <c r="C3836" s="535" t="s">
        <v>263</v>
      </c>
      <c r="D3836" s="533">
        <v>582.55999999999995</v>
      </c>
    </row>
    <row r="3837" spans="1:4" ht="9" customHeight="1">
      <c r="A3837" s="535">
        <v>2607323</v>
      </c>
      <c r="B3837" s="534" t="s">
        <v>20234</v>
      </c>
      <c r="C3837" s="535" t="s">
        <v>263</v>
      </c>
      <c r="D3837" s="533">
        <v>425.65</v>
      </c>
    </row>
    <row r="3838" spans="1:4" ht="9" customHeight="1">
      <c r="A3838" s="535">
        <v>2607333</v>
      </c>
      <c r="B3838" s="534" t="s">
        <v>20235</v>
      </c>
      <c r="C3838" s="535" t="s">
        <v>263</v>
      </c>
      <c r="D3838" s="533">
        <v>843.49</v>
      </c>
    </row>
    <row r="3839" spans="1:4" ht="9" customHeight="1">
      <c r="A3839" s="535">
        <v>2607106</v>
      </c>
      <c r="B3839" s="534" t="s">
        <v>20236</v>
      </c>
      <c r="C3839" s="535" t="s">
        <v>20237</v>
      </c>
      <c r="D3839" s="533">
        <v>96176.74</v>
      </c>
    </row>
    <row r="3840" spans="1:4" ht="9" customHeight="1">
      <c r="A3840" s="535">
        <v>2607102</v>
      </c>
      <c r="B3840" s="534" t="s">
        <v>20238</v>
      </c>
      <c r="C3840" s="535" t="s">
        <v>20237</v>
      </c>
      <c r="D3840" s="533">
        <v>47255.88</v>
      </c>
    </row>
    <row r="3841" spans="1:4" ht="9" customHeight="1">
      <c r="A3841" s="535">
        <v>2607261</v>
      </c>
      <c r="B3841" s="534" t="s">
        <v>20239</v>
      </c>
      <c r="C3841" s="535" t="s">
        <v>20237</v>
      </c>
      <c r="D3841" s="533">
        <v>96176.74</v>
      </c>
    </row>
    <row r="3842" spans="1:4" ht="9" customHeight="1">
      <c r="A3842" s="535">
        <v>2607107</v>
      </c>
      <c r="B3842" s="534" t="s">
        <v>20240</v>
      </c>
      <c r="C3842" s="535" t="s">
        <v>20237</v>
      </c>
      <c r="D3842" s="533">
        <v>109769.59</v>
      </c>
    </row>
    <row r="3843" spans="1:4" ht="9" customHeight="1">
      <c r="A3843" s="535">
        <v>2607103</v>
      </c>
      <c r="B3843" s="534" t="s">
        <v>20241</v>
      </c>
      <c r="C3843" s="535" t="s">
        <v>20237</v>
      </c>
      <c r="D3843" s="533">
        <v>53782.559999999998</v>
      </c>
    </row>
    <row r="3844" spans="1:4" ht="9" customHeight="1">
      <c r="A3844" s="535">
        <v>2607262</v>
      </c>
      <c r="B3844" s="534" t="s">
        <v>20242</v>
      </c>
      <c r="C3844" s="535" t="s">
        <v>20237</v>
      </c>
      <c r="D3844" s="533">
        <v>109769.59</v>
      </c>
    </row>
    <row r="3845" spans="1:4" ht="9" customHeight="1">
      <c r="A3845" s="535">
        <v>2607108</v>
      </c>
      <c r="B3845" s="534" t="s">
        <v>20243</v>
      </c>
      <c r="C3845" s="535" t="s">
        <v>20237</v>
      </c>
      <c r="D3845" s="533">
        <v>127868.46</v>
      </c>
    </row>
    <row r="3846" spans="1:4" ht="9" customHeight="1">
      <c r="A3846" s="535">
        <v>2607104</v>
      </c>
      <c r="B3846" s="534" t="s">
        <v>20244</v>
      </c>
      <c r="C3846" s="535" t="s">
        <v>20237</v>
      </c>
      <c r="D3846" s="533">
        <v>63547.519999999997</v>
      </c>
    </row>
    <row r="3847" spans="1:4" ht="9" customHeight="1">
      <c r="A3847" s="535">
        <v>2607263</v>
      </c>
      <c r="B3847" s="534" t="s">
        <v>20245</v>
      </c>
      <c r="C3847" s="535" t="s">
        <v>20237</v>
      </c>
      <c r="D3847" s="533">
        <v>127868.46</v>
      </c>
    </row>
    <row r="3848" spans="1:4" ht="9" customHeight="1">
      <c r="A3848" s="535">
        <v>2607109</v>
      </c>
      <c r="B3848" s="534" t="s">
        <v>20246</v>
      </c>
      <c r="C3848" s="535" t="s">
        <v>20237</v>
      </c>
      <c r="D3848" s="533">
        <v>168597.11</v>
      </c>
    </row>
    <row r="3849" spans="1:4" ht="9" customHeight="1">
      <c r="A3849" s="535">
        <v>2607105</v>
      </c>
      <c r="B3849" s="534" t="s">
        <v>20247</v>
      </c>
      <c r="C3849" s="535" t="s">
        <v>20237</v>
      </c>
      <c r="D3849" s="533">
        <v>79029.59</v>
      </c>
    </row>
    <row r="3850" spans="1:4" ht="9" customHeight="1">
      <c r="A3850" s="535">
        <v>2607264</v>
      </c>
      <c r="B3850" s="534" t="s">
        <v>20248</v>
      </c>
      <c r="C3850" s="535" t="s">
        <v>20237</v>
      </c>
      <c r="D3850" s="533">
        <v>168597.11</v>
      </c>
    </row>
    <row r="3851" spans="1:4" ht="9" customHeight="1">
      <c r="A3851" s="535">
        <v>2607093</v>
      </c>
      <c r="B3851" s="534" t="s">
        <v>20249</v>
      </c>
      <c r="C3851" s="535" t="s">
        <v>20237</v>
      </c>
      <c r="D3851" s="533">
        <v>52664.08</v>
      </c>
    </row>
    <row r="3852" spans="1:4" ht="9" customHeight="1">
      <c r="A3852" s="535">
        <v>2607088</v>
      </c>
      <c r="B3852" s="534" t="s">
        <v>20250</v>
      </c>
      <c r="C3852" s="535" t="s">
        <v>20237</v>
      </c>
      <c r="D3852" s="533">
        <v>21753.61</v>
      </c>
    </row>
    <row r="3853" spans="1:4" ht="9" customHeight="1">
      <c r="A3853" s="535">
        <v>2607098</v>
      </c>
      <c r="B3853" s="534" t="s">
        <v>20251</v>
      </c>
      <c r="C3853" s="535" t="s">
        <v>20237</v>
      </c>
      <c r="D3853" s="533">
        <v>53108.32</v>
      </c>
    </row>
    <row r="3854" spans="1:4" ht="9" customHeight="1">
      <c r="A3854" s="535">
        <v>2607094</v>
      </c>
      <c r="B3854" s="534" t="s">
        <v>20252</v>
      </c>
      <c r="C3854" s="535" t="s">
        <v>20237</v>
      </c>
      <c r="D3854" s="533">
        <v>59362.25</v>
      </c>
    </row>
    <row r="3855" spans="1:4" ht="9" customHeight="1">
      <c r="A3855" s="535">
        <v>2607089</v>
      </c>
      <c r="B3855" s="534" t="s">
        <v>20253</v>
      </c>
      <c r="C3855" s="535" t="s">
        <v>20237</v>
      </c>
      <c r="D3855" s="533">
        <v>24904.6</v>
      </c>
    </row>
    <row r="3856" spans="1:4" ht="9" customHeight="1">
      <c r="A3856" s="535">
        <v>2607099</v>
      </c>
      <c r="B3856" s="534" t="s">
        <v>20254</v>
      </c>
      <c r="C3856" s="535" t="s">
        <v>20237</v>
      </c>
      <c r="D3856" s="533">
        <v>59868.34</v>
      </c>
    </row>
    <row r="3857" spans="1:4" ht="9" customHeight="1">
      <c r="A3857" s="535">
        <v>2607095</v>
      </c>
      <c r="B3857" s="534" t="s">
        <v>20255</v>
      </c>
      <c r="C3857" s="535" t="s">
        <v>20237</v>
      </c>
      <c r="D3857" s="533">
        <v>69730.59</v>
      </c>
    </row>
    <row r="3858" spans="1:4" ht="9" customHeight="1">
      <c r="A3858" s="535">
        <v>2607090</v>
      </c>
      <c r="B3858" s="534" t="s">
        <v>20256</v>
      </c>
      <c r="C3858" s="535" t="s">
        <v>20237</v>
      </c>
      <c r="D3858" s="533">
        <v>30322.14</v>
      </c>
    </row>
    <row r="3859" spans="1:4" ht="9" customHeight="1">
      <c r="A3859" s="535">
        <v>2607260</v>
      </c>
      <c r="B3859" s="534" t="s">
        <v>20257</v>
      </c>
      <c r="C3859" s="535" t="s">
        <v>20237</v>
      </c>
      <c r="D3859" s="533">
        <v>70318.37</v>
      </c>
    </row>
    <row r="3860" spans="1:4" ht="9" customHeight="1">
      <c r="A3860" s="535">
        <v>2607096</v>
      </c>
      <c r="B3860" s="534" t="s">
        <v>20258</v>
      </c>
      <c r="C3860" s="535" t="s">
        <v>20237</v>
      </c>
      <c r="D3860" s="533">
        <v>91923.34</v>
      </c>
    </row>
    <row r="3861" spans="1:4" ht="9" customHeight="1">
      <c r="A3861" s="535">
        <v>2607091</v>
      </c>
      <c r="B3861" s="534" t="s">
        <v>20259</v>
      </c>
      <c r="C3861" s="535" t="s">
        <v>20237</v>
      </c>
      <c r="D3861" s="533">
        <v>38093.370000000003</v>
      </c>
    </row>
    <row r="3862" spans="1:4" ht="9" customHeight="1">
      <c r="A3862" s="535">
        <v>2607101</v>
      </c>
      <c r="B3862" s="534" t="s">
        <v>20260</v>
      </c>
      <c r="C3862" s="535" t="s">
        <v>20237</v>
      </c>
      <c r="D3862" s="533">
        <v>92698.03</v>
      </c>
    </row>
    <row r="3863" spans="1:4" ht="9" customHeight="1">
      <c r="A3863" s="535">
        <v>2607092</v>
      </c>
      <c r="B3863" s="534" t="s">
        <v>20261</v>
      </c>
      <c r="C3863" s="535" t="s">
        <v>20237</v>
      </c>
      <c r="D3863" s="533">
        <v>41907.120000000003</v>
      </c>
    </row>
    <row r="3864" spans="1:4" ht="9" customHeight="1">
      <c r="A3864" s="535">
        <v>2607087</v>
      </c>
      <c r="B3864" s="534" t="s">
        <v>20262</v>
      </c>
      <c r="C3864" s="535" t="s">
        <v>20237</v>
      </c>
      <c r="D3864" s="533">
        <v>18158.45</v>
      </c>
    </row>
    <row r="3865" spans="1:4" ht="9" customHeight="1">
      <c r="A3865" s="535">
        <v>2607097</v>
      </c>
      <c r="B3865" s="534" t="s">
        <v>20263</v>
      </c>
      <c r="C3865" s="535" t="s">
        <v>20237</v>
      </c>
      <c r="D3865" s="533">
        <v>42262.78</v>
      </c>
    </row>
    <row r="3866" spans="1:4" ht="9" customHeight="1">
      <c r="A3866" s="535">
        <v>2607198</v>
      </c>
      <c r="B3866" s="534" t="s">
        <v>20264</v>
      </c>
      <c r="C3866" s="535" t="s">
        <v>263</v>
      </c>
      <c r="D3866" s="533">
        <v>440.74</v>
      </c>
    </row>
    <row r="3867" spans="1:4" ht="9" customHeight="1">
      <c r="A3867" s="535">
        <v>2809170</v>
      </c>
      <c r="B3867" s="534" t="s">
        <v>20265</v>
      </c>
      <c r="C3867" s="535" t="s">
        <v>263</v>
      </c>
      <c r="D3867" s="533">
        <v>2172.17</v>
      </c>
    </row>
    <row r="3868" spans="1:4" ht="9" customHeight="1">
      <c r="A3868" s="535">
        <v>2809183</v>
      </c>
      <c r="B3868" s="534" t="s">
        <v>20266</v>
      </c>
      <c r="C3868" s="535" t="s">
        <v>263</v>
      </c>
      <c r="D3868" s="533">
        <v>3162.06</v>
      </c>
    </row>
    <row r="3869" spans="1:4" ht="9" customHeight="1">
      <c r="A3869" s="535">
        <v>2809174</v>
      </c>
      <c r="B3869" s="534" t="s">
        <v>20267</v>
      </c>
      <c r="C3869" s="535" t="s">
        <v>263</v>
      </c>
      <c r="D3869" s="533">
        <v>2270.23</v>
      </c>
    </row>
    <row r="3870" spans="1:4" ht="9" customHeight="1">
      <c r="A3870" s="535">
        <v>2809196</v>
      </c>
      <c r="B3870" s="534" t="s">
        <v>20268</v>
      </c>
      <c r="C3870" s="535" t="s">
        <v>263</v>
      </c>
      <c r="D3870" s="533">
        <v>3303.6</v>
      </c>
    </row>
    <row r="3871" spans="1:4" ht="9" customHeight="1">
      <c r="A3871" s="535">
        <v>2809187</v>
      </c>
      <c r="B3871" s="534" t="s">
        <v>20269</v>
      </c>
      <c r="C3871" s="535" t="s">
        <v>263</v>
      </c>
      <c r="D3871" s="533">
        <v>3310.88</v>
      </c>
    </row>
    <row r="3872" spans="1:4" ht="9" customHeight="1">
      <c r="A3872" s="535">
        <v>2809178</v>
      </c>
      <c r="B3872" s="534" t="s">
        <v>20270</v>
      </c>
      <c r="C3872" s="535" t="s">
        <v>263</v>
      </c>
      <c r="D3872" s="533">
        <v>2417.1799999999998</v>
      </c>
    </row>
    <row r="3873" spans="1:4" ht="9" customHeight="1">
      <c r="A3873" s="535">
        <v>2809200</v>
      </c>
      <c r="B3873" s="534" t="s">
        <v>20271</v>
      </c>
      <c r="C3873" s="535" t="s">
        <v>263</v>
      </c>
      <c r="D3873" s="533">
        <v>3458.6</v>
      </c>
    </row>
    <row r="3874" spans="1:4" ht="9" customHeight="1">
      <c r="A3874" s="535">
        <v>2809191</v>
      </c>
      <c r="B3874" s="534" t="s">
        <v>20272</v>
      </c>
      <c r="C3874" s="535" t="s">
        <v>263</v>
      </c>
      <c r="D3874" s="533">
        <v>3447.36</v>
      </c>
    </row>
    <row r="3875" spans="1:4" ht="9" customHeight="1">
      <c r="A3875" s="535">
        <v>2809204</v>
      </c>
      <c r="B3875" s="534" t="s">
        <v>20273</v>
      </c>
      <c r="C3875" s="535" t="s">
        <v>263</v>
      </c>
      <c r="D3875" s="533">
        <v>3600.5</v>
      </c>
    </row>
    <row r="3876" spans="1:4" ht="9" customHeight="1">
      <c r="A3876" s="535">
        <v>2809171</v>
      </c>
      <c r="B3876" s="534" t="s">
        <v>20274</v>
      </c>
      <c r="C3876" s="535" t="s">
        <v>263</v>
      </c>
      <c r="D3876" s="533">
        <v>2453.71</v>
      </c>
    </row>
    <row r="3877" spans="1:4" ht="9" customHeight="1">
      <c r="A3877" s="535">
        <v>2809184</v>
      </c>
      <c r="B3877" s="534" t="s">
        <v>20275</v>
      </c>
      <c r="C3877" s="535" t="s">
        <v>263</v>
      </c>
      <c r="D3877" s="533">
        <v>3570.57</v>
      </c>
    </row>
    <row r="3878" spans="1:4" ht="9" customHeight="1">
      <c r="A3878" s="535">
        <v>2809175</v>
      </c>
      <c r="B3878" s="534" t="s">
        <v>20276</v>
      </c>
      <c r="C3878" s="535" t="s">
        <v>263</v>
      </c>
      <c r="D3878" s="533">
        <v>2561.58</v>
      </c>
    </row>
    <row r="3879" spans="1:4" ht="9" customHeight="1">
      <c r="A3879" s="535">
        <v>2809197</v>
      </c>
      <c r="B3879" s="534" t="s">
        <v>20277</v>
      </c>
      <c r="C3879" s="535" t="s">
        <v>263</v>
      </c>
      <c r="D3879" s="533">
        <v>3726.91</v>
      </c>
    </row>
    <row r="3880" spans="1:4" ht="9" customHeight="1">
      <c r="A3880" s="535">
        <v>2809188</v>
      </c>
      <c r="B3880" s="534" t="s">
        <v>20278</v>
      </c>
      <c r="C3880" s="535" t="s">
        <v>263</v>
      </c>
      <c r="D3880" s="533">
        <v>3734.28</v>
      </c>
    </row>
    <row r="3881" spans="1:4" ht="9" customHeight="1">
      <c r="A3881" s="535">
        <v>2809179</v>
      </c>
      <c r="B3881" s="534" t="s">
        <v>20279</v>
      </c>
      <c r="C3881" s="535" t="s">
        <v>263</v>
      </c>
      <c r="D3881" s="533">
        <v>2723.22</v>
      </c>
    </row>
    <row r="3882" spans="1:4" ht="9" customHeight="1">
      <c r="A3882" s="535">
        <v>2809201</v>
      </c>
      <c r="B3882" s="534" t="s">
        <v>20280</v>
      </c>
      <c r="C3882" s="535" t="s">
        <v>263</v>
      </c>
      <c r="D3882" s="533">
        <v>3897.41</v>
      </c>
    </row>
    <row r="3883" spans="1:4" ht="9" customHeight="1">
      <c r="A3883" s="535">
        <v>2809192</v>
      </c>
      <c r="B3883" s="534" t="s">
        <v>20281</v>
      </c>
      <c r="C3883" s="535" t="s">
        <v>263</v>
      </c>
      <c r="D3883" s="533">
        <v>3884.41</v>
      </c>
    </row>
    <row r="3884" spans="1:4" ht="9" customHeight="1">
      <c r="A3884" s="535">
        <v>2809205</v>
      </c>
      <c r="B3884" s="534" t="s">
        <v>20282</v>
      </c>
      <c r="C3884" s="535" t="s">
        <v>263</v>
      </c>
      <c r="D3884" s="533">
        <v>4053.5</v>
      </c>
    </row>
    <row r="3885" spans="1:4" ht="9" customHeight="1">
      <c r="A3885" s="535">
        <v>2809172</v>
      </c>
      <c r="B3885" s="534" t="s">
        <v>20283</v>
      </c>
      <c r="C3885" s="535" t="s">
        <v>263</v>
      </c>
      <c r="D3885" s="533">
        <v>2871.39</v>
      </c>
    </row>
    <row r="3886" spans="1:4" ht="9" customHeight="1">
      <c r="A3886" s="535">
        <v>2809185</v>
      </c>
      <c r="B3886" s="534" t="s">
        <v>20284</v>
      </c>
      <c r="C3886" s="535" t="s">
        <v>263</v>
      </c>
      <c r="D3886" s="533">
        <v>4115.42</v>
      </c>
    </row>
    <row r="3887" spans="1:4" ht="9" customHeight="1">
      <c r="A3887" s="535">
        <v>2809176</v>
      </c>
      <c r="B3887" s="534" t="s">
        <v>20285</v>
      </c>
      <c r="C3887" s="535" t="s">
        <v>263</v>
      </c>
      <c r="D3887" s="533">
        <v>2990.04</v>
      </c>
    </row>
    <row r="3888" spans="1:4" ht="9" customHeight="1">
      <c r="A3888" s="535">
        <v>2809198</v>
      </c>
      <c r="B3888" s="534" t="s">
        <v>20286</v>
      </c>
      <c r="C3888" s="535" t="s">
        <v>263</v>
      </c>
      <c r="D3888" s="533">
        <v>4290.4799999999996</v>
      </c>
    </row>
    <row r="3889" spans="1:4" ht="9" customHeight="1">
      <c r="A3889" s="535">
        <v>2809189</v>
      </c>
      <c r="B3889" s="534" t="s">
        <v>20287</v>
      </c>
      <c r="C3889" s="535" t="s">
        <v>263</v>
      </c>
      <c r="D3889" s="533">
        <v>4295.5</v>
      </c>
    </row>
    <row r="3890" spans="1:4" ht="9" customHeight="1">
      <c r="A3890" s="535">
        <v>2809180</v>
      </c>
      <c r="B3890" s="534" t="s">
        <v>20288</v>
      </c>
      <c r="C3890" s="535" t="s">
        <v>263</v>
      </c>
      <c r="D3890" s="533">
        <v>3167.85</v>
      </c>
    </row>
    <row r="3891" spans="1:4" ht="9" customHeight="1">
      <c r="A3891" s="535">
        <v>2809202</v>
      </c>
      <c r="B3891" s="534" t="s">
        <v>20289</v>
      </c>
      <c r="C3891" s="535" t="s">
        <v>263</v>
      </c>
      <c r="D3891" s="533">
        <v>4478.04</v>
      </c>
    </row>
    <row r="3892" spans="1:4" ht="9" customHeight="1">
      <c r="A3892" s="535">
        <v>2809193</v>
      </c>
      <c r="B3892" s="534" t="s">
        <v>20290</v>
      </c>
      <c r="C3892" s="535" t="s">
        <v>263</v>
      </c>
      <c r="D3892" s="533">
        <v>4460.6400000000003</v>
      </c>
    </row>
    <row r="3893" spans="1:4" ht="9" customHeight="1">
      <c r="A3893" s="535">
        <v>2809206</v>
      </c>
      <c r="B3893" s="534" t="s">
        <v>20291</v>
      </c>
      <c r="C3893" s="535" t="s">
        <v>263</v>
      </c>
      <c r="D3893" s="533">
        <v>4649.74</v>
      </c>
    </row>
    <row r="3894" spans="1:4" ht="9" customHeight="1">
      <c r="A3894" s="535">
        <v>2809190</v>
      </c>
      <c r="B3894" s="534" t="s">
        <v>20292</v>
      </c>
      <c r="C3894" s="535" t="s">
        <v>263</v>
      </c>
      <c r="D3894" s="533">
        <v>5570.36</v>
      </c>
    </row>
    <row r="3895" spans="1:4" ht="9" customHeight="1">
      <c r="A3895" s="535">
        <v>2809181</v>
      </c>
      <c r="B3895" s="534" t="s">
        <v>20293</v>
      </c>
      <c r="C3895" s="535" t="s">
        <v>263</v>
      </c>
      <c r="D3895" s="533">
        <v>3897.79</v>
      </c>
    </row>
    <row r="3896" spans="1:4" ht="9" customHeight="1">
      <c r="A3896" s="535">
        <v>2809203</v>
      </c>
      <c r="B3896" s="534" t="s">
        <v>20294</v>
      </c>
      <c r="C3896" s="535" t="s">
        <v>263</v>
      </c>
      <c r="D3896" s="533">
        <v>5791.46</v>
      </c>
    </row>
    <row r="3897" spans="1:4" ht="9" customHeight="1">
      <c r="A3897" s="535">
        <v>2809194</v>
      </c>
      <c r="B3897" s="534" t="s">
        <v>20295</v>
      </c>
      <c r="C3897" s="535" t="s">
        <v>263</v>
      </c>
      <c r="D3897" s="533">
        <v>5768.53</v>
      </c>
    </row>
    <row r="3898" spans="1:4" ht="9" customHeight="1">
      <c r="A3898" s="535">
        <v>2809207</v>
      </c>
      <c r="B3898" s="534" t="s">
        <v>20296</v>
      </c>
      <c r="C3898" s="535" t="s">
        <v>263</v>
      </c>
      <c r="D3898" s="533">
        <v>5997.5</v>
      </c>
    </row>
    <row r="3899" spans="1:4" ht="9" customHeight="1">
      <c r="A3899" s="535">
        <v>2809169</v>
      </c>
      <c r="B3899" s="534" t="s">
        <v>20297</v>
      </c>
      <c r="C3899" s="535" t="s">
        <v>263</v>
      </c>
      <c r="D3899" s="533">
        <v>1864.83</v>
      </c>
    </row>
    <row r="3900" spans="1:4" ht="9" customHeight="1">
      <c r="A3900" s="535">
        <v>2809182</v>
      </c>
      <c r="B3900" s="534" t="s">
        <v>20298</v>
      </c>
      <c r="C3900" s="535" t="s">
        <v>263</v>
      </c>
      <c r="D3900" s="533">
        <v>2597.58</v>
      </c>
    </row>
    <row r="3901" spans="1:4" ht="9" customHeight="1">
      <c r="A3901" s="535">
        <v>2809173</v>
      </c>
      <c r="B3901" s="534" t="s">
        <v>20299</v>
      </c>
      <c r="C3901" s="535" t="s">
        <v>263</v>
      </c>
      <c r="D3901" s="533">
        <v>1953.97</v>
      </c>
    </row>
    <row r="3902" spans="1:4" ht="9" customHeight="1">
      <c r="A3902" s="535">
        <v>2809195</v>
      </c>
      <c r="B3902" s="534" t="s">
        <v>20300</v>
      </c>
      <c r="C3902" s="535" t="s">
        <v>263</v>
      </c>
      <c r="D3902" s="533">
        <v>2704.12</v>
      </c>
    </row>
    <row r="3903" spans="1:4" ht="9" customHeight="1">
      <c r="A3903" s="535">
        <v>2809186</v>
      </c>
      <c r="B3903" s="534" t="s">
        <v>20301</v>
      </c>
      <c r="C3903" s="535" t="s">
        <v>263</v>
      </c>
      <c r="D3903" s="533">
        <v>2732.88</v>
      </c>
    </row>
    <row r="3904" spans="1:4" ht="9" customHeight="1">
      <c r="A3904" s="535">
        <v>2809177</v>
      </c>
      <c r="B3904" s="534" t="s">
        <v>20302</v>
      </c>
      <c r="C3904" s="535" t="s">
        <v>263</v>
      </c>
      <c r="D3904" s="533">
        <v>2087.56</v>
      </c>
    </row>
    <row r="3905" spans="1:4" ht="9" customHeight="1">
      <c r="A3905" s="535">
        <v>2809199</v>
      </c>
      <c r="B3905" s="534" t="s">
        <v>20303</v>
      </c>
      <c r="C3905" s="535" t="s">
        <v>263</v>
      </c>
      <c r="D3905" s="533">
        <v>2845.04</v>
      </c>
    </row>
    <row r="3906" spans="1:4" ht="18" customHeight="1">
      <c r="A3906" s="535">
        <v>2809219</v>
      </c>
      <c r="B3906" s="534" t="s">
        <v>20304</v>
      </c>
      <c r="C3906" s="535" t="s">
        <v>18507</v>
      </c>
      <c r="D3906" s="533">
        <v>27265.32</v>
      </c>
    </row>
    <row r="3907" spans="1:4" ht="18" customHeight="1">
      <c r="A3907" s="535">
        <v>2809220</v>
      </c>
      <c r="B3907" s="534" t="s">
        <v>20305</v>
      </c>
      <c r="C3907" s="535" t="s">
        <v>18507</v>
      </c>
      <c r="D3907" s="533">
        <v>28807.9</v>
      </c>
    </row>
    <row r="3908" spans="1:4" ht="18" customHeight="1">
      <c r="A3908" s="535">
        <v>2809221</v>
      </c>
      <c r="B3908" s="534" t="s">
        <v>20306</v>
      </c>
      <c r="C3908" s="535" t="s">
        <v>18507</v>
      </c>
      <c r="D3908" s="533">
        <v>29564.98</v>
      </c>
    </row>
    <row r="3909" spans="1:4" ht="18" customHeight="1">
      <c r="A3909" s="535">
        <v>2809163</v>
      </c>
      <c r="B3909" s="534" t="s">
        <v>20307</v>
      </c>
      <c r="C3909" s="535" t="s">
        <v>18507</v>
      </c>
      <c r="D3909" s="533">
        <v>28490.78</v>
      </c>
    </row>
    <row r="3910" spans="1:4" ht="18" customHeight="1">
      <c r="A3910" s="535">
        <v>2809164</v>
      </c>
      <c r="B3910" s="534" t="s">
        <v>20308</v>
      </c>
      <c r="C3910" s="535" t="s">
        <v>18507</v>
      </c>
      <c r="D3910" s="533">
        <v>30089.9</v>
      </c>
    </row>
    <row r="3911" spans="1:4" ht="18" customHeight="1">
      <c r="A3911" s="535">
        <v>2809165</v>
      </c>
      <c r="B3911" s="534" t="s">
        <v>20309</v>
      </c>
      <c r="C3911" s="535" t="s">
        <v>18507</v>
      </c>
      <c r="D3911" s="533">
        <v>30868.25</v>
      </c>
    </row>
    <row r="3912" spans="1:4" ht="18" customHeight="1">
      <c r="A3912" s="535">
        <v>2809216</v>
      </c>
      <c r="B3912" s="534" t="s">
        <v>20310</v>
      </c>
      <c r="C3912" s="535" t="s">
        <v>18507</v>
      </c>
      <c r="D3912" s="533">
        <v>25485.49</v>
      </c>
    </row>
    <row r="3913" spans="1:4" ht="18" customHeight="1">
      <c r="A3913" s="535">
        <v>2809217</v>
      </c>
      <c r="B3913" s="534" t="s">
        <v>20311</v>
      </c>
      <c r="C3913" s="535" t="s">
        <v>18507</v>
      </c>
      <c r="D3913" s="533">
        <v>25879.17</v>
      </c>
    </row>
    <row r="3914" spans="1:4" ht="18" customHeight="1">
      <c r="A3914" s="535">
        <v>2809218</v>
      </c>
      <c r="B3914" s="534" t="s">
        <v>20312</v>
      </c>
      <c r="C3914" s="535" t="s">
        <v>18507</v>
      </c>
      <c r="D3914" s="533">
        <v>27399.23</v>
      </c>
    </row>
    <row r="3915" spans="1:4" ht="18" customHeight="1">
      <c r="A3915" s="535">
        <v>2809160</v>
      </c>
      <c r="B3915" s="534" t="s">
        <v>20313</v>
      </c>
      <c r="C3915" s="535" t="s">
        <v>18507</v>
      </c>
      <c r="D3915" s="533">
        <v>26641.64</v>
      </c>
    </row>
    <row r="3916" spans="1:4" ht="18" customHeight="1">
      <c r="A3916" s="535">
        <v>2809161</v>
      </c>
      <c r="B3916" s="534" t="s">
        <v>20314</v>
      </c>
      <c r="C3916" s="535" t="s">
        <v>18507</v>
      </c>
      <c r="D3916" s="533">
        <v>27038.17</v>
      </c>
    </row>
    <row r="3917" spans="1:4" ht="18" customHeight="1">
      <c r="A3917" s="535">
        <v>2809162</v>
      </c>
      <c r="B3917" s="534" t="s">
        <v>20315</v>
      </c>
      <c r="C3917" s="535" t="s">
        <v>18507</v>
      </c>
      <c r="D3917" s="533">
        <v>28614.32</v>
      </c>
    </row>
    <row r="3918" spans="1:4" ht="18" customHeight="1">
      <c r="A3918" s="535">
        <v>2809222</v>
      </c>
      <c r="B3918" s="534" t="s">
        <v>20316</v>
      </c>
      <c r="C3918" s="535" t="s">
        <v>18507</v>
      </c>
      <c r="D3918" s="533">
        <v>24284.63</v>
      </c>
    </row>
    <row r="3919" spans="1:4" ht="18" customHeight="1">
      <c r="A3919" s="535">
        <v>2809223</v>
      </c>
      <c r="B3919" s="534" t="s">
        <v>20317</v>
      </c>
      <c r="C3919" s="535" t="s">
        <v>18507</v>
      </c>
      <c r="D3919" s="533">
        <v>31262.89</v>
      </c>
    </row>
    <row r="3920" spans="1:4" ht="18" customHeight="1">
      <c r="A3920" s="535">
        <v>2809224</v>
      </c>
      <c r="B3920" s="534" t="s">
        <v>20318</v>
      </c>
      <c r="C3920" s="535" t="s">
        <v>18507</v>
      </c>
      <c r="D3920" s="533">
        <v>32398.52</v>
      </c>
    </row>
    <row r="3921" spans="1:4" ht="18" customHeight="1">
      <c r="A3921" s="535">
        <v>2809166</v>
      </c>
      <c r="B3921" s="534" t="s">
        <v>20319</v>
      </c>
      <c r="C3921" s="535" t="s">
        <v>18507</v>
      </c>
      <c r="D3921" s="533">
        <v>25298.71</v>
      </c>
    </row>
    <row r="3922" spans="1:4" ht="18" customHeight="1">
      <c r="A3922" s="535">
        <v>2809167</v>
      </c>
      <c r="B3922" s="534" t="s">
        <v>20320</v>
      </c>
      <c r="C3922" s="535" t="s">
        <v>18507</v>
      </c>
      <c r="D3922" s="533">
        <v>32617.040000000001</v>
      </c>
    </row>
    <row r="3923" spans="1:4" ht="18" customHeight="1">
      <c r="A3923" s="535">
        <v>2809168</v>
      </c>
      <c r="B3923" s="534" t="s">
        <v>20321</v>
      </c>
      <c r="C3923" s="535" t="s">
        <v>18507</v>
      </c>
      <c r="D3923" s="533">
        <v>33784.58</v>
      </c>
    </row>
    <row r="3924" spans="1:4" ht="9" customHeight="1">
      <c r="A3924" s="535">
        <v>2809158</v>
      </c>
      <c r="B3924" s="534" t="s">
        <v>24956</v>
      </c>
      <c r="C3924" s="535" t="s">
        <v>263</v>
      </c>
      <c r="D3924" s="533">
        <v>14.05</v>
      </c>
    </row>
    <row r="3925" spans="1:4" ht="9" customHeight="1">
      <c r="A3925" s="535">
        <v>2809159</v>
      </c>
      <c r="B3925" s="534" t="s">
        <v>24957</v>
      </c>
      <c r="C3925" s="535" t="s">
        <v>263</v>
      </c>
      <c r="D3925" s="533">
        <v>10.58</v>
      </c>
    </row>
    <row r="3926" spans="1:4" ht="9" customHeight="1">
      <c r="A3926" s="535">
        <v>2909152</v>
      </c>
      <c r="B3926" s="534" t="s">
        <v>20322</v>
      </c>
      <c r="C3926" s="535" t="s">
        <v>18507</v>
      </c>
      <c r="D3926" s="533">
        <v>120.06</v>
      </c>
    </row>
    <row r="3927" spans="1:4" ht="9" customHeight="1">
      <c r="A3927" s="535">
        <v>2909153</v>
      </c>
      <c r="B3927" s="534" t="s">
        <v>20323</v>
      </c>
      <c r="C3927" s="535" t="s">
        <v>18507</v>
      </c>
      <c r="D3927" s="533">
        <v>178.99</v>
      </c>
    </row>
    <row r="3928" spans="1:4" ht="9" customHeight="1">
      <c r="A3928" s="535">
        <v>2909151</v>
      </c>
      <c r="B3928" s="534" t="s">
        <v>20324</v>
      </c>
      <c r="C3928" s="535" t="s">
        <v>18507</v>
      </c>
      <c r="D3928" s="533">
        <v>72.08</v>
      </c>
    </row>
    <row r="3929" spans="1:4" ht="9" customHeight="1">
      <c r="A3929" s="535">
        <v>2909145</v>
      </c>
      <c r="B3929" s="534" t="s">
        <v>20325</v>
      </c>
      <c r="C3929" s="535" t="s">
        <v>263</v>
      </c>
      <c r="D3929" s="533">
        <v>14.56</v>
      </c>
    </row>
    <row r="3930" spans="1:4" ht="18" customHeight="1">
      <c r="A3930" s="535">
        <v>2909379</v>
      </c>
      <c r="B3930" s="534" t="s">
        <v>20326</v>
      </c>
      <c r="C3930" s="535" t="s">
        <v>18507</v>
      </c>
      <c r="D3930" s="533">
        <v>8010.85</v>
      </c>
    </row>
    <row r="3931" spans="1:4" ht="18" customHeight="1">
      <c r="A3931" s="535">
        <v>2909381</v>
      </c>
      <c r="B3931" s="534" t="s">
        <v>20327</v>
      </c>
      <c r="C3931" s="535" t="s">
        <v>18507</v>
      </c>
      <c r="D3931" s="533">
        <v>8382.6299999999992</v>
      </c>
    </row>
    <row r="3932" spans="1:4" ht="18" customHeight="1">
      <c r="A3932" s="535">
        <v>2909388</v>
      </c>
      <c r="B3932" s="534" t="s">
        <v>24958</v>
      </c>
      <c r="C3932" s="535" t="s">
        <v>18507</v>
      </c>
      <c r="D3932" s="533">
        <v>8831</v>
      </c>
    </row>
    <row r="3933" spans="1:4" ht="18" customHeight="1">
      <c r="A3933" s="535">
        <v>2909380</v>
      </c>
      <c r="B3933" s="534" t="s">
        <v>20328</v>
      </c>
      <c r="C3933" s="535" t="s">
        <v>18507</v>
      </c>
      <c r="D3933" s="533">
        <v>11739.83</v>
      </c>
    </row>
    <row r="3934" spans="1:4" ht="18" customHeight="1">
      <c r="A3934" s="535">
        <v>2909382</v>
      </c>
      <c r="B3934" s="534" t="s">
        <v>20329</v>
      </c>
      <c r="C3934" s="535" t="s">
        <v>18507</v>
      </c>
      <c r="D3934" s="533">
        <v>12296.15</v>
      </c>
    </row>
    <row r="3935" spans="1:4" ht="18" customHeight="1">
      <c r="A3935" s="535">
        <v>2909387</v>
      </c>
      <c r="B3935" s="534" t="s">
        <v>24959</v>
      </c>
      <c r="C3935" s="535" t="s">
        <v>18507</v>
      </c>
      <c r="D3935" s="533">
        <v>12971.49</v>
      </c>
    </row>
    <row r="3936" spans="1:4" ht="18" customHeight="1">
      <c r="A3936" s="535">
        <v>2909375</v>
      </c>
      <c r="B3936" s="534" t="s">
        <v>20330</v>
      </c>
      <c r="C3936" s="535" t="s">
        <v>18507</v>
      </c>
      <c r="D3936" s="533">
        <v>12991.82</v>
      </c>
    </row>
    <row r="3937" spans="1:4" ht="18" customHeight="1">
      <c r="A3937" s="535">
        <v>2909377</v>
      </c>
      <c r="B3937" s="534" t="s">
        <v>20331</v>
      </c>
      <c r="C3937" s="535" t="s">
        <v>18507</v>
      </c>
      <c r="D3937" s="533">
        <v>13598.54</v>
      </c>
    </row>
    <row r="3938" spans="1:4" ht="18" customHeight="1">
      <c r="A3938" s="535">
        <v>2909386</v>
      </c>
      <c r="B3938" s="534" t="s">
        <v>24960</v>
      </c>
      <c r="C3938" s="535" t="s">
        <v>18507</v>
      </c>
      <c r="D3938" s="533">
        <v>14330.22</v>
      </c>
    </row>
    <row r="3939" spans="1:4" ht="18" customHeight="1">
      <c r="A3939" s="535">
        <v>2909376</v>
      </c>
      <c r="B3939" s="534" t="s">
        <v>20332</v>
      </c>
      <c r="C3939" s="535" t="s">
        <v>18507</v>
      </c>
      <c r="D3939" s="533">
        <v>19081.91</v>
      </c>
    </row>
    <row r="3940" spans="1:4" ht="18" customHeight="1">
      <c r="A3940" s="535">
        <v>2909378</v>
      </c>
      <c r="B3940" s="534" t="s">
        <v>20333</v>
      </c>
      <c r="C3940" s="535" t="s">
        <v>18507</v>
      </c>
      <c r="D3940" s="533">
        <v>19999.310000000001</v>
      </c>
    </row>
    <row r="3941" spans="1:4" ht="18" customHeight="1">
      <c r="A3941" s="535">
        <v>2909385</v>
      </c>
      <c r="B3941" s="534" t="s">
        <v>24961</v>
      </c>
      <c r="C3941" s="535" t="s">
        <v>18507</v>
      </c>
      <c r="D3941" s="533">
        <v>21090.54</v>
      </c>
    </row>
    <row r="3942" spans="1:4" ht="18" customHeight="1">
      <c r="A3942" s="535">
        <v>2909383</v>
      </c>
      <c r="B3942" s="534" t="s">
        <v>20334</v>
      </c>
      <c r="C3942" s="535" t="s">
        <v>18507</v>
      </c>
      <c r="D3942" s="533">
        <v>6202.56</v>
      </c>
    </row>
    <row r="3943" spans="1:4" ht="18" customHeight="1">
      <c r="A3943" s="535">
        <v>2909384</v>
      </c>
      <c r="B3943" s="534" t="s">
        <v>20335</v>
      </c>
      <c r="C3943" s="535" t="s">
        <v>18507</v>
      </c>
      <c r="D3943" s="533">
        <v>6511.41</v>
      </c>
    </row>
    <row r="3944" spans="1:4" ht="9" customHeight="1">
      <c r="A3944" s="535">
        <v>2909148</v>
      </c>
      <c r="B3944" s="534" t="s">
        <v>20336</v>
      </c>
      <c r="C3944" s="535" t="s">
        <v>18507</v>
      </c>
      <c r="D3944" s="533">
        <v>441.71</v>
      </c>
    </row>
    <row r="3945" spans="1:4" ht="9" customHeight="1">
      <c r="A3945" s="535">
        <v>2909389</v>
      </c>
      <c r="B3945" s="534" t="s">
        <v>24962</v>
      </c>
      <c r="C3945" s="535" t="s">
        <v>18507</v>
      </c>
      <c r="D3945" s="533">
        <v>4725.58</v>
      </c>
    </row>
    <row r="3946" spans="1:4" ht="9" customHeight="1">
      <c r="A3946" s="535">
        <v>2909390</v>
      </c>
      <c r="B3946" s="534" t="s">
        <v>24963</v>
      </c>
      <c r="C3946" s="535" t="s">
        <v>18507</v>
      </c>
      <c r="D3946" s="533">
        <v>3327.89</v>
      </c>
    </row>
    <row r="3947" spans="1:4" ht="9" customHeight="1">
      <c r="A3947" s="535">
        <v>2909391</v>
      </c>
      <c r="B3947" s="534" t="s">
        <v>24964</v>
      </c>
      <c r="C3947" s="535" t="s">
        <v>18507</v>
      </c>
      <c r="D3947" s="533">
        <v>5671.06</v>
      </c>
    </row>
    <row r="3948" spans="1:4" ht="18" customHeight="1">
      <c r="A3948" s="535">
        <v>3009336</v>
      </c>
      <c r="B3948" s="534" t="s">
        <v>20337</v>
      </c>
      <c r="C3948" s="535" t="s">
        <v>263</v>
      </c>
      <c r="D3948" s="533">
        <v>129.35</v>
      </c>
    </row>
    <row r="3949" spans="1:4" ht="18" customHeight="1">
      <c r="A3949" s="535">
        <v>3009337</v>
      </c>
      <c r="B3949" s="534" t="s">
        <v>20338</v>
      </c>
      <c r="C3949" s="535" t="s">
        <v>263</v>
      </c>
      <c r="D3949" s="533">
        <v>132.84</v>
      </c>
    </row>
    <row r="3950" spans="1:4" ht="18" customHeight="1">
      <c r="A3950" s="535">
        <v>3009340</v>
      </c>
      <c r="B3950" s="534" t="s">
        <v>20339</v>
      </c>
      <c r="C3950" s="535" t="s">
        <v>263</v>
      </c>
      <c r="D3950" s="533">
        <v>249.54</v>
      </c>
    </row>
    <row r="3951" spans="1:4" ht="18" customHeight="1">
      <c r="A3951" s="535">
        <v>3009341</v>
      </c>
      <c r="B3951" s="534" t="s">
        <v>20340</v>
      </c>
      <c r="C3951" s="535" t="s">
        <v>263</v>
      </c>
      <c r="D3951" s="533">
        <v>256.52999999999997</v>
      </c>
    </row>
    <row r="3952" spans="1:4" ht="18" customHeight="1">
      <c r="A3952" s="535">
        <v>3009344</v>
      </c>
      <c r="B3952" s="534" t="s">
        <v>20341</v>
      </c>
      <c r="C3952" s="535" t="s">
        <v>263</v>
      </c>
      <c r="D3952" s="533">
        <v>129.9</v>
      </c>
    </row>
    <row r="3953" spans="1:4" ht="18" customHeight="1">
      <c r="A3953" s="535">
        <v>3009345</v>
      </c>
      <c r="B3953" s="534" t="s">
        <v>20342</v>
      </c>
      <c r="C3953" s="535" t="s">
        <v>263</v>
      </c>
      <c r="D3953" s="533">
        <v>133.38999999999999</v>
      </c>
    </row>
    <row r="3954" spans="1:4" ht="18" customHeight="1">
      <c r="A3954" s="535">
        <v>3009348</v>
      </c>
      <c r="B3954" s="534" t="s">
        <v>20343</v>
      </c>
      <c r="C3954" s="535" t="s">
        <v>263</v>
      </c>
      <c r="D3954" s="533">
        <v>249.61</v>
      </c>
    </row>
    <row r="3955" spans="1:4" ht="18" customHeight="1">
      <c r="A3955" s="535">
        <v>3009349</v>
      </c>
      <c r="B3955" s="534" t="s">
        <v>20344</v>
      </c>
      <c r="C3955" s="535" t="s">
        <v>263</v>
      </c>
      <c r="D3955" s="533">
        <v>256.60000000000002</v>
      </c>
    </row>
    <row r="3956" spans="1:4" ht="18" customHeight="1">
      <c r="A3956" s="535">
        <v>3009338</v>
      </c>
      <c r="B3956" s="534" t="s">
        <v>20345</v>
      </c>
      <c r="C3956" s="535" t="s">
        <v>263</v>
      </c>
      <c r="D3956" s="533">
        <v>129.35</v>
      </c>
    </row>
    <row r="3957" spans="1:4" ht="18" customHeight="1">
      <c r="A3957" s="535">
        <v>3009339</v>
      </c>
      <c r="B3957" s="534" t="s">
        <v>20346</v>
      </c>
      <c r="C3957" s="535" t="s">
        <v>263</v>
      </c>
      <c r="D3957" s="533">
        <v>132.84</v>
      </c>
    </row>
    <row r="3958" spans="1:4" ht="18" customHeight="1">
      <c r="A3958" s="535">
        <v>3009342</v>
      </c>
      <c r="B3958" s="534" t="s">
        <v>20347</v>
      </c>
      <c r="C3958" s="535" t="s">
        <v>263</v>
      </c>
      <c r="D3958" s="533">
        <v>249.54</v>
      </c>
    </row>
    <row r="3959" spans="1:4" ht="18" customHeight="1">
      <c r="A3959" s="535">
        <v>3009343</v>
      </c>
      <c r="B3959" s="534" t="s">
        <v>20348</v>
      </c>
      <c r="C3959" s="535" t="s">
        <v>263</v>
      </c>
      <c r="D3959" s="533">
        <v>256.52999999999997</v>
      </c>
    </row>
    <row r="3960" spans="1:4" ht="18" customHeight="1">
      <c r="A3960" s="535">
        <v>3009346</v>
      </c>
      <c r="B3960" s="534" t="s">
        <v>20349</v>
      </c>
      <c r="C3960" s="535" t="s">
        <v>263</v>
      </c>
      <c r="D3960" s="533">
        <v>129.9</v>
      </c>
    </row>
    <row r="3961" spans="1:4" ht="18" customHeight="1">
      <c r="A3961" s="535">
        <v>3009347</v>
      </c>
      <c r="B3961" s="534" t="s">
        <v>20350</v>
      </c>
      <c r="C3961" s="535" t="s">
        <v>263</v>
      </c>
      <c r="D3961" s="533">
        <v>133.38999999999999</v>
      </c>
    </row>
    <row r="3962" spans="1:4" ht="18" customHeight="1">
      <c r="A3962" s="535">
        <v>3009350</v>
      </c>
      <c r="B3962" s="534" t="s">
        <v>20351</v>
      </c>
      <c r="C3962" s="535" t="s">
        <v>263</v>
      </c>
      <c r="D3962" s="533">
        <v>249.61</v>
      </c>
    </row>
    <row r="3963" spans="1:4" ht="18" customHeight="1">
      <c r="A3963" s="535">
        <v>3009351</v>
      </c>
      <c r="B3963" s="534" t="s">
        <v>20352</v>
      </c>
      <c r="C3963" s="535" t="s">
        <v>263</v>
      </c>
      <c r="D3963" s="533">
        <v>256.60000000000002</v>
      </c>
    </row>
    <row r="3964" spans="1:4" ht="9" customHeight="1">
      <c r="A3964" s="535">
        <v>3009080</v>
      </c>
      <c r="B3964" s="534" t="s">
        <v>20353</v>
      </c>
      <c r="C3964" s="535" t="s">
        <v>263</v>
      </c>
      <c r="D3964" s="533">
        <v>0.19</v>
      </c>
    </row>
    <row r="3965" spans="1:4" ht="9" customHeight="1">
      <c r="A3965" s="535">
        <v>3009075</v>
      </c>
      <c r="B3965" s="534" t="s">
        <v>20354</v>
      </c>
      <c r="C3965" s="535" t="s">
        <v>263</v>
      </c>
      <c r="D3965" s="533">
        <v>55.26</v>
      </c>
    </row>
    <row r="3966" spans="1:4" ht="9" customHeight="1">
      <c r="A3966" s="535">
        <v>3009076</v>
      </c>
      <c r="B3966" s="534" t="s">
        <v>20355</v>
      </c>
      <c r="C3966" s="535" t="s">
        <v>263</v>
      </c>
      <c r="D3966" s="533">
        <v>57.07</v>
      </c>
    </row>
    <row r="3967" spans="1:4" ht="9" customHeight="1">
      <c r="A3967" s="535">
        <v>3009077</v>
      </c>
      <c r="B3967" s="534" t="s">
        <v>20356</v>
      </c>
      <c r="C3967" s="535" t="s">
        <v>263</v>
      </c>
      <c r="D3967" s="533">
        <v>60.24</v>
      </c>
    </row>
    <row r="3968" spans="1:4" ht="9" customHeight="1">
      <c r="A3968" s="535">
        <v>3009078</v>
      </c>
      <c r="B3968" s="534" t="s">
        <v>20357</v>
      </c>
      <c r="C3968" s="535" t="s">
        <v>263</v>
      </c>
      <c r="D3968" s="533">
        <v>62.69</v>
      </c>
    </row>
    <row r="3969" spans="1:4" ht="9" customHeight="1">
      <c r="A3969" s="535">
        <v>3009087</v>
      </c>
      <c r="B3969" s="534" t="s">
        <v>20358</v>
      </c>
      <c r="C3969" s="535" t="s">
        <v>263</v>
      </c>
      <c r="D3969" s="533">
        <v>0.11</v>
      </c>
    </row>
    <row r="3970" spans="1:4" ht="18" customHeight="1">
      <c r="A3970" s="535">
        <v>3009085</v>
      </c>
      <c r="B3970" s="534" t="s">
        <v>20359</v>
      </c>
      <c r="C3970" s="535" t="s">
        <v>16785</v>
      </c>
      <c r="D3970" s="533">
        <v>1040.3499999999999</v>
      </c>
    </row>
    <row r="3971" spans="1:4" ht="18" customHeight="1">
      <c r="A3971" s="535">
        <v>3009086</v>
      </c>
      <c r="B3971" s="534" t="s">
        <v>20360</v>
      </c>
      <c r="C3971" s="535" t="s">
        <v>16785</v>
      </c>
      <c r="D3971" s="533">
        <v>1375.32</v>
      </c>
    </row>
    <row r="3972" spans="1:4" ht="18" customHeight="1">
      <c r="A3972" s="535">
        <v>3009089</v>
      </c>
      <c r="B3972" s="534" t="s">
        <v>20361</v>
      </c>
      <c r="C3972" s="535" t="s">
        <v>16785</v>
      </c>
      <c r="D3972" s="533">
        <v>1681.35</v>
      </c>
    </row>
    <row r="3973" spans="1:4" ht="18" customHeight="1">
      <c r="A3973" s="535">
        <v>3009090</v>
      </c>
      <c r="B3973" s="534" t="s">
        <v>20362</v>
      </c>
      <c r="C3973" s="535" t="s">
        <v>16785</v>
      </c>
      <c r="D3973" s="533">
        <v>1520.28</v>
      </c>
    </row>
    <row r="3974" spans="1:4" ht="9" customHeight="1">
      <c r="A3974" s="535">
        <v>3009004</v>
      </c>
      <c r="B3974" s="534" t="s">
        <v>20363</v>
      </c>
      <c r="C3974" s="535" t="s">
        <v>263</v>
      </c>
      <c r="D3974" s="533">
        <v>422.27</v>
      </c>
    </row>
    <row r="3975" spans="1:4" ht="9" customHeight="1">
      <c r="A3975" s="535">
        <v>3009002</v>
      </c>
      <c r="B3975" s="534" t="s">
        <v>20364</v>
      </c>
      <c r="C3975" s="535" t="s">
        <v>263</v>
      </c>
      <c r="D3975" s="533">
        <v>318.58</v>
      </c>
    </row>
    <row r="3976" spans="1:4" ht="9" customHeight="1">
      <c r="A3976" s="535">
        <v>3009006</v>
      </c>
      <c r="B3976" s="534" t="s">
        <v>20365</v>
      </c>
      <c r="C3976" s="535" t="s">
        <v>263</v>
      </c>
      <c r="D3976" s="533">
        <v>575.19000000000005</v>
      </c>
    </row>
    <row r="3977" spans="1:4" ht="9" customHeight="1">
      <c r="A3977" s="535">
        <v>3009335</v>
      </c>
      <c r="B3977" s="534" t="s">
        <v>20366</v>
      </c>
      <c r="C3977" s="535" t="s">
        <v>263</v>
      </c>
      <c r="D3977" s="533">
        <v>1106.1300000000001</v>
      </c>
    </row>
    <row r="3978" spans="1:4" ht="9" customHeight="1">
      <c r="A3978" s="535">
        <v>3009334</v>
      </c>
      <c r="B3978" s="534" t="s">
        <v>20367</v>
      </c>
      <c r="C3978" s="535" t="s">
        <v>263</v>
      </c>
      <c r="D3978" s="533">
        <v>787.8</v>
      </c>
    </row>
    <row r="3979" spans="1:4" ht="18" customHeight="1">
      <c r="A3979" s="535">
        <v>3009280</v>
      </c>
      <c r="B3979" s="534" t="s">
        <v>20368</v>
      </c>
      <c r="C3979" s="535" t="s">
        <v>18507</v>
      </c>
      <c r="D3979" s="533">
        <v>727860.65</v>
      </c>
    </row>
    <row r="3980" spans="1:4" ht="18" customHeight="1">
      <c r="A3980" s="535">
        <v>3009281</v>
      </c>
      <c r="B3980" s="534" t="s">
        <v>20369</v>
      </c>
      <c r="C3980" s="535" t="s">
        <v>18507</v>
      </c>
      <c r="D3980" s="533">
        <v>719680.95</v>
      </c>
    </row>
    <row r="3981" spans="1:4" ht="18" customHeight="1">
      <c r="A3981" s="535">
        <v>3009061</v>
      </c>
      <c r="B3981" s="534" t="s">
        <v>20370</v>
      </c>
      <c r="C3981" s="535" t="s">
        <v>18507</v>
      </c>
      <c r="D3981" s="533">
        <v>764101.94</v>
      </c>
    </row>
    <row r="3982" spans="1:4" ht="18" customHeight="1">
      <c r="A3982" s="535">
        <v>3009062</v>
      </c>
      <c r="B3982" s="534" t="s">
        <v>20371</v>
      </c>
      <c r="C3982" s="535" t="s">
        <v>18507</v>
      </c>
      <c r="D3982" s="533">
        <v>755513.83</v>
      </c>
    </row>
    <row r="3983" spans="1:4" ht="18" customHeight="1">
      <c r="A3983" s="535">
        <v>3009278</v>
      </c>
      <c r="B3983" s="534" t="s">
        <v>20372</v>
      </c>
      <c r="C3983" s="535" t="s">
        <v>18507</v>
      </c>
      <c r="D3983" s="533">
        <v>549872.39</v>
      </c>
    </row>
    <row r="3984" spans="1:4" ht="18" customHeight="1">
      <c r="A3984" s="535">
        <v>3009279</v>
      </c>
      <c r="B3984" s="534" t="s">
        <v>20373</v>
      </c>
      <c r="C3984" s="535" t="s">
        <v>18507</v>
      </c>
      <c r="D3984" s="533">
        <v>543759.99</v>
      </c>
    </row>
    <row r="3985" spans="1:4" ht="18" customHeight="1">
      <c r="A3985" s="535">
        <v>3009059</v>
      </c>
      <c r="B3985" s="534" t="s">
        <v>20374</v>
      </c>
      <c r="C3985" s="535" t="s">
        <v>18507</v>
      </c>
      <c r="D3985" s="533">
        <v>577251.64</v>
      </c>
    </row>
    <row r="3986" spans="1:4" ht="18" customHeight="1">
      <c r="A3986" s="535">
        <v>3009060</v>
      </c>
      <c r="B3986" s="534" t="s">
        <v>20375</v>
      </c>
      <c r="C3986" s="535" t="s">
        <v>18507</v>
      </c>
      <c r="D3986" s="533">
        <v>570833.76</v>
      </c>
    </row>
    <row r="3987" spans="1:4" ht="18" customHeight="1">
      <c r="A3987" s="535">
        <v>3009282</v>
      </c>
      <c r="B3987" s="534" t="s">
        <v>20376</v>
      </c>
      <c r="C3987" s="535" t="s">
        <v>18507</v>
      </c>
      <c r="D3987" s="533">
        <v>982779.29</v>
      </c>
    </row>
    <row r="3988" spans="1:4" ht="18" customHeight="1">
      <c r="A3988" s="535">
        <v>3009283</v>
      </c>
      <c r="B3988" s="534" t="s">
        <v>20377</v>
      </c>
      <c r="C3988" s="535" t="s">
        <v>18507</v>
      </c>
      <c r="D3988" s="533">
        <v>974599.09</v>
      </c>
    </row>
    <row r="3989" spans="1:4" ht="18" customHeight="1">
      <c r="A3989" s="535">
        <v>3009063</v>
      </c>
      <c r="B3989" s="534" t="s">
        <v>20378</v>
      </c>
      <c r="C3989" s="535" t="s">
        <v>18507</v>
      </c>
      <c r="D3989" s="533">
        <v>1031712.99</v>
      </c>
    </row>
    <row r="3990" spans="1:4" ht="18" customHeight="1">
      <c r="A3990" s="535">
        <v>3009064</v>
      </c>
      <c r="B3990" s="534" t="s">
        <v>20379</v>
      </c>
      <c r="C3990" s="535" t="s">
        <v>18507</v>
      </c>
      <c r="D3990" s="533">
        <v>1023124.36</v>
      </c>
    </row>
    <row r="3991" spans="1:4" ht="18" customHeight="1">
      <c r="A3991" s="535">
        <v>3009081</v>
      </c>
      <c r="B3991" s="534" t="s">
        <v>20380</v>
      </c>
      <c r="C3991" s="535" t="s">
        <v>263</v>
      </c>
      <c r="D3991" s="533">
        <v>747.15</v>
      </c>
    </row>
    <row r="3992" spans="1:4" ht="18" customHeight="1">
      <c r="A3992" s="535">
        <v>3009082</v>
      </c>
      <c r="B3992" s="534" t="s">
        <v>20381</v>
      </c>
      <c r="C3992" s="535" t="s">
        <v>263</v>
      </c>
      <c r="D3992" s="533">
        <v>837.96</v>
      </c>
    </row>
    <row r="3993" spans="1:4" ht="18" customHeight="1">
      <c r="A3993" s="535">
        <v>3009083</v>
      </c>
      <c r="B3993" s="534" t="s">
        <v>20382</v>
      </c>
      <c r="C3993" s="535" t="s">
        <v>263</v>
      </c>
      <c r="D3993" s="533">
        <v>866.84</v>
      </c>
    </row>
    <row r="3994" spans="1:4" ht="18" customHeight="1">
      <c r="A3994" s="535">
        <v>3009084</v>
      </c>
      <c r="B3994" s="534" t="s">
        <v>20383</v>
      </c>
      <c r="C3994" s="535" t="s">
        <v>263</v>
      </c>
      <c r="D3994" s="533">
        <v>903.66</v>
      </c>
    </row>
    <row r="3995" spans="1:4" ht="9" customHeight="1">
      <c r="A3995" s="535">
        <v>3009070</v>
      </c>
      <c r="B3995" s="534" t="s">
        <v>20384</v>
      </c>
      <c r="C3995" s="535" t="s">
        <v>263</v>
      </c>
      <c r="D3995" s="533">
        <v>481.16</v>
      </c>
    </row>
    <row r="3996" spans="1:4" ht="9" customHeight="1">
      <c r="A3996" s="535">
        <v>3009285</v>
      </c>
      <c r="B3996" s="534" t="s">
        <v>20385</v>
      </c>
      <c r="C3996" s="535" t="s">
        <v>18507</v>
      </c>
      <c r="D3996" s="533">
        <v>772787.69</v>
      </c>
    </row>
    <row r="3997" spans="1:4" ht="9" customHeight="1">
      <c r="A3997" s="535">
        <v>3009072</v>
      </c>
      <c r="B3997" s="534" t="s">
        <v>20386</v>
      </c>
      <c r="C3997" s="535" t="s">
        <v>18507</v>
      </c>
      <c r="D3997" s="533">
        <v>811265.9</v>
      </c>
    </row>
    <row r="3998" spans="1:4" ht="9" customHeight="1">
      <c r="A3998" s="535">
        <v>3009069</v>
      </c>
      <c r="B3998" s="534" t="s">
        <v>20387</v>
      </c>
      <c r="C3998" s="535" t="s">
        <v>263</v>
      </c>
      <c r="D3998" s="533">
        <v>241.94</v>
      </c>
    </row>
    <row r="3999" spans="1:4" ht="9" customHeight="1">
      <c r="A3999" s="535">
        <v>3009284</v>
      </c>
      <c r="B3999" s="534" t="s">
        <v>20388</v>
      </c>
      <c r="C3999" s="535" t="s">
        <v>18507</v>
      </c>
      <c r="D3999" s="533">
        <v>380487.6</v>
      </c>
    </row>
    <row r="4000" spans="1:4" ht="9" customHeight="1">
      <c r="A4000" s="535">
        <v>3009071</v>
      </c>
      <c r="B4000" s="534" t="s">
        <v>20389</v>
      </c>
      <c r="C4000" s="535" t="s">
        <v>18507</v>
      </c>
      <c r="D4000" s="533">
        <v>399433.18</v>
      </c>
    </row>
    <row r="4001" spans="1:4" ht="9" customHeight="1">
      <c r="A4001" s="535">
        <v>3009091</v>
      </c>
      <c r="B4001" s="534" t="s">
        <v>20390</v>
      </c>
      <c r="C4001" s="535" t="s">
        <v>206</v>
      </c>
      <c r="D4001" s="533">
        <v>191.45</v>
      </c>
    </row>
    <row r="4002" spans="1:4" ht="9" customHeight="1">
      <c r="A4002" s="535">
        <v>3009058</v>
      </c>
      <c r="B4002" s="534" t="s">
        <v>20391</v>
      </c>
      <c r="C4002" s="535" t="s">
        <v>263</v>
      </c>
      <c r="D4002" s="533">
        <v>91515.38</v>
      </c>
    </row>
    <row r="4003" spans="1:4" ht="9" customHeight="1">
      <c r="A4003" s="535">
        <v>3009229</v>
      </c>
      <c r="B4003" s="534" t="s">
        <v>20392</v>
      </c>
      <c r="C4003" s="535" t="s">
        <v>18507</v>
      </c>
      <c r="D4003" s="533">
        <v>224.94</v>
      </c>
    </row>
    <row r="4004" spans="1:4" ht="9" customHeight="1">
      <c r="A4004" s="535">
        <v>3009132</v>
      </c>
      <c r="B4004" s="534" t="s">
        <v>20393</v>
      </c>
      <c r="C4004" s="535" t="s">
        <v>18507</v>
      </c>
      <c r="D4004" s="533">
        <v>1747.14</v>
      </c>
    </row>
    <row r="4005" spans="1:4" ht="9" customHeight="1">
      <c r="A4005" s="535">
        <v>3009133</v>
      </c>
      <c r="B4005" s="534" t="s">
        <v>20394</v>
      </c>
      <c r="C4005" s="535" t="s">
        <v>18507</v>
      </c>
      <c r="D4005" s="533">
        <v>1943.92</v>
      </c>
    </row>
    <row r="4006" spans="1:4" ht="9" customHeight="1">
      <c r="A4006" s="535">
        <v>3009321</v>
      </c>
      <c r="B4006" s="534" t="s">
        <v>20395</v>
      </c>
      <c r="C4006" s="535" t="s">
        <v>263</v>
      </c>
      <c r="D4006" s="533">
        <v>1556.42</v>
      </c>
    </row>
    <row r="4007" spans="1:4" ht="9" customHeight="1">
      <c r="A4007" s="535">
        <v>3009322</v>
      </c>
      <c r="B4007" s="534" t="s">
        <v>20396</v>
      </c>
      <c r="C4007" s="535" t="s">
        <v>263</v>
      </c>
      <c r="D4007" s="533">
        <v>1595.83</v>
      </c>
    </row>
    <row r="4008" spans="1:4" ht="9" customHeight="1">
      <c r="A4008" s="535">
        <v>3009323</v>
      </c>
      <c r="B4008" s="534" t="s">
        <v>20397</v>
      </c>
      <c r="C4008" s="535" t="s">
        <v>263</v>
      </c>
      <c r="D4008" s="533">
        <v>1666.12</v>
      </c>
    </row>
    <row r="4009" spans="1:4" ht="9" customHeight="1">
      <c r="A4009" s="535">
        <v>3009324</v>
      </c>
      <c r="B4009" s="534" t="s">
        <v>20398</v>
      </c>
      <c r="C4009" s="535" t="s">
        <v>263</v>
      </c>
      <c r="D4009" s="533">
        <v>1613.51</v>
      </c>
    </row>
    <row r="4010" spans="1:4" ht="18" customHeight="1">
      <c r="A4010" s="535">
        <v>3009096</v>
      </c>
      <c r="B4010" s="534" t="s">
        <v>20399</v>
      </c>
      <c r="C4010" s="535" t="s">
        <v>263</v>
      </c>
      <c r="D4010" s="533">
        <v>279.44</v>
      </c>
    </row>
    <row r="4011" spans="1:4" ht="18" customHeight="1">
      <c r="A4011" s="535">
        <v>3009330</v>
      </c>
      <c r="B4011" s="534" t="s">
        <v>20400</v>
      </c>
      <c r="C4011" s="535" t="s">
        <v>263</v>
      </c>
      <c r="D4011" s="533">
        <v>229.11</v>
      </c>
    </row>
    <row r="4012" spans="1:4" ht="18" customHeight="1">
      <c r="A4012" s="535">
        <v>3009326</v>
      </c>
      <c r="B4012" s="534" t="s">
        <v>20401</v>
      </c>
      <c r="C4012" s="535" t="s">
        <v>263</v>
      </c>
      <c r="D4012" s="533">
        <v>235.03</v>
      </c>
    </row>
    <row r="4013" spans="1:4" ht="18" customHeight="1">
      <c r="A4013" s="535">
        <v>3009234</v>
      </c>
      <c r="B4013" s="534" t="s">
        <v>20402</v>
      </c>
      <c r="C4013" s="535" t="s">
        <v>18507</v>
      </c>
      <c r="D4013" s="533">
        <v>1084233.75</v>
      </c>
    </row>
    <row r="4014" spans="1:4" ht="18" customHeight="1">
      <c r="A4014" s="535">
        <v>3009022</v>
      </c>
      <c r="B4014" s="534" t="s">
        <v>20403</v>
      </c>
      <c r="C4014" s="535" t="s">
        <v>18507</v>
      </c>
      <c r="D4014" s="533">
        <v>1090844.6200000001</v>
      </c>
    </row>
    <row r="4015" spans="1:4" ht="18" customHeight="1">
      <c r="A4015" s="535">
        <v>3009230</v>
      </c>
      <c r="B4015" s="534" t="s">
        <v>20404</v>
      </c>
      <c r="C4015" s="535" t="s">
        <v>18507</v>
      </c>
      <c r="D4015" s="533">
        <v>1626569.19</v>
      </c>
    </row>
    <row r="4016" spans="1:4" ht="18" customHeight="1">
      <c r="A4016" s="535">
        <v>3009018</v>
      </c>
      <c r="B4016" s="534" t="s">
        <v>20405</v>
      </c>
      <c r="C4016" s="535" t="s">
        <v>18507</v>
      </c>
      <c r="D4016" s="533">
        <v>1636485.5</v>
      </c>
    </row>
    <row r="4017" spans="1:4" ht="18" customHeight="1">
      <c r="A4017" s="535">
        <v>3009288</v>
      </c>
      <c r="B4017" s="534" t="s">
        <v>20406</v>
      </c>
      <c r="C4017" s="535" t="s">
        <v>18507</v>
      </c>
      <c r="D4017" s="533">
        <v>1373471.05</v>
      </c>
    </row>
    <row r="4018" spans="1:4" ht="18" customHeight="1">
      <c r="A4018" s="535">
        <v>3009013</v>
      </c>
      <c r="B4018" s="534" t="s">
        <v>20407</v>
      </c>
      <c r="C4018" s="535" t="s">
        <v>18507</v>
      </c>
      <c r="D4018" s="533">
        <v>1394192.8</v>
      </c>
    </row>
    <row r="4019" spans="1:4" ht="18" customHeight="1">
      <c r="A4019" s="535">
        <v>3009292</v>
      </c>
      <c r="B4019" s="534" t="s">
        <v>20408</v>
      </c>
      <c r="C4019" s="535" t="s">
        <v>18507</v>
      </c>
      <c r="D4019" s="533">
        <v>2060209.92</v>
      </c>
    </row>
    <row r="4020" spans="1:4" ht="18" customHeight="1">
      <c r="A4020" s="535">
        <v>3009225</v>
      </c>
      <c r="B4020" s="534" t="s">
        <v>20409</v>
      </c>
      <c r="C4020" s="535" t="s">
        <v>18507</v>
      </c>
      <c r="D4020" s="533">
        <v>2091292.76</v>
      </c>
    </row>
    <row r="4021" spans="1:4" ht="18" customHeight="1">
      <c r="A4021" s="535">
        <v>3009100</v>
      </c>
      <c r="B4021" s="534" t="s">
        <v>20410</v>
      </c>
      <c r="C4021" s="535" t="s">
        <v>263</v>
      </c>
      <c r="D4021" s="533">
        <v>49032.87</v>
      </c>
    </row>
    <row r="4022" spans="1:4" ht="18" customHeight="1">
      <c r="A4022" s="535">
        <v>3009238</v>
      </c>
      <c r="B4022" s="534" t="s">
        <v>20411</v>
      </c>
      <c r="C4022" s="535" t="s">
        <v>18507</v>
      </c>
      <c r="D4022" s="533">
        <v>970824.94</v>
      </c>
    </row>
    <row r="4023" spans="1:4" ht="18" customHeight="1">
      <c r="A4023" s="535">
        <v>3009304</v>
      </c>
      <c r="B4023" s="534" t="s">
        <v>20412</v>
      </c>
      <c r="C4023" s="535" t="s">
        <v>18507</v>
      </c>
      <c r="D4023" s="533">
        <v>1456124.8</v>
      </c>
    </row>
    <row r="4024" spans="1:4" ht="18" customHeight="1">
      <c r="A4024" s="535">
        <v>3009030</v>
      </c>
      <c r="B4024" s="534" t="s">
        <v>20413</v>
      </c>
      <c r="C4024" s="535" t="s">
        <v>18507</v>
      </c>
      <c r="D4024" s="533">
        <v>1466030.42</v>
      </c>
    </row>
    <row r="4025" spans="1:4" ht="18" customHeight="1">
      <c r="A4025" s="535">
        <v>3009254</v>
      </c>
      <c r="B4025" s="534" t="s">
        <v>20414</v>
      </c>
      <c r="C4025" s="535" t="s">
        <v>18507</v>
      </c>
      <c r="D4025" s="533">
        <v>1454693.34</v>
      </c>
    </row>
    <row r="4026" spans="1:4" ht="18" customHeight="1">
      <c r="A4026" s="535">
        <v>3009262</v>
      </c>
      <c r="B4026" s="534" t="s">
        <v>20415</v>
      </c>
      <c r="C4026" s="535" t="s">
        <v>18507</v>
      </c>
      <c r="D4026" s="533">
        <v>1258044.8600000001</v>
      </c>
    </row>
    <row r="4027" spans="1:4" ht="18" customHeight="1">
      <c r="A4027" s="535">
        <v>3009034</v>
      </c>
      <c r="B4027" s="534" t="s">
        <v>20416</v>
      </c>
      <c r="C4027" s="535" t="s">
        <v>18507</v>
      </c>
      <c r="D4027" s="533">
        <v>1485767.5</v>
      </c>
    </row>
    <row r="4028" spans="1:4" ht="18" customHeight="1">
      <c r="A4028" s="535">
        <v>3009042</v>
      </c>
      <c r="B4028" s="534" t="s">
        <v>20417</v>
      </c>
      <c r="C4028" s="535" t="s">
        <v>18507</v>
      </c>
      <c r="D4028" s="533">
        <v>1279327.6599999999</v>
      </c>
    </row>
    <row r="4029" spans="1:4" ht="18" customHeight="1">
      <c r="A4029" s="535">
        <v>3009270</v>
      </c>
      <c r="B4029" s="534" t="s">
        <v>20418</v>
      </c>
      <c r="C4029" s="535" t="s">
        <v>18507</v>
      </c>
      <c r="D4029" s="533">
        <v>2182982.39</v>
      </c>
    </row>
    <row r="4030" spans="1:4" ht="18" customHeight="1">
      <c r="A4030" s="535">
        <v>3009050</v>
      </c>
      <c r="B4030" s="534" t="s">
        <v>20419</v>
      </c>
      <c r="C4030" s="535" t="s">
        <v>18507</v>
      </c>
      <c r="D4030" s="533">
        <v>2229646.7599999998</v>
      </c>
    </row>
    <row r="4031" spans="1:4" ht="18" customHeight="1">
      <c r="A4031" s="535">
        <v>3009101</v>
      </c>
      <c r="B4031" s="534" t="s">
        <v>20420</v>
      </c>
      <c r="C4031" s="535" t="s">
        <v>263</v>
      </c>
      <c r="D4031" s="533">
        <v>98345.18</v>
      </c>
    </row>
    <row r="4032" spans="1:4" ht="18" customHeight="1">
      <c r="A4032" s="535">
        <v>3009246</v>
      </c>
      <c r="B4032" s="534" t="s">
        <v>20421</v>
      </c>
      <c r="C4032" s="535" t="s">
        <v>18507</v>
      </c>
      <c r="D4032" s="533">
        <v>964978.49</v>
      </c>
    </row>
    <row r="4033" spans="1:4" ht="18" customHeight="1">
      <c r="A4033" s="535">
        <v>3009208</v>
      </c>
      <c r="B4033" s="534" t="s">
        <v>20422</v>
      </c>
      <c r="C4033" s="535" t="s">
        <v>18507</v>
      </c>
      <c r="D4033" s="533">
        <v>971582.51</v>
      </c>
    </row>
    <row r="4034" spans="1:4" ht="18" customHeight="1">
      <c r="A4034" s="535">
        <v>3009308</v>
      </c>
      <c r="B4034" s="534" t="s">
        <v>20423</v>
      </c>
      <c r="C4034" s="535" t="s">
        <v>18507</v>
      </c>
      <c r="D4034" s="533">
        <v>1447355.77</v>
      </c>
    </row>
    <row r="4035" spans="1:4" ht="18" customHeight="1">
      <c r="A4035" s="535">
        <v>3009212</v>
      </c>
      <c r="B4035" s="534" t="s">
        <v>20424</v>
      </c>
      <c r="C4035" s="535" t="s">
        <v>18507</v>
      </c>
      <c r="D4035" s="533">
        <v>1457261.79</v>
      </c>
    </row>
    <row r="4036" spans="1:4" ht="18" customHeight="1">
      <c r="A4036" s="535">
        <v>3009258</v>
      </c>
      <c r="B4036" s="534" t="s">
        <v>20425</v>
      </c>
      <c r="C4036" s="535" t="s">
        <v>18507</v>
      </c>
      <c r="D4036" s="533">
        <v>1448927.02</v>
      </c>
    </row>
    <row r="4037" spans="1:4" ht="18" customHeight="1">
      <c r="A4037" s="535">
        <v>3009266</v>
      </c>
      <c r="B4037" s="534" t="s">
        <v>20426</v>
      </c>
      <c r="C4037" s="535" t="s">
        <v>18507</v>
      </c>
      <c r="D4037" s="533">
        <v>1252278.54</v>
      </c>
    </row>
    <row r="4038" spans="1:4" ht="18" customHeight="1">
      <c r="A4038" s="535">
        <v>3009038</v>
      </c>
      <c r="B4038" s="534" t="s">
        <v>20427</v>
      </c>
      <c r="C4038" s="535" t="s">
        <v>18507</v>
      </c>
      <c r="D4038" s="533">
        <v>1480001.17</v>
      </c>
    </row>
    <row r="4039" spans="1:4" ht="18" customHeight="1">
      <c r="A4039" s="535">
        <v>3009046</v>
      </c>
      <c r="B4039" s="534" t="s">
        <v>20428</v>
      </c>
      <c r="C4039" s="535" t="s">
        <v>18507</v>
      </c>
      <c r="D4039" s="533">
        <v>1273561.3400000001</v>
      </c>
    </row>
    <row r="4040" spans="1:4" ht="18" customHeight="1">
      <c r="A4040" s="535">
        <v>3009274</v>
      </c>
      <c r="B4040" s="534" t="s">
        <v>20429</v>
      </c>
      <c r="C4040" s="535" t="s">
        <v>18507</v>
      </c>
      <c r="D4040" s="533">
        <v>2174333.64</v>
      </c>
    </row>
    <row r="4041" spans="1:4" ht="18" customHeight="1">
      <c r="A4041" s="535">
        <v>3009054</v>
      </c>
      <c r="B4041" s="534" t="s">
        <v>20430</v>
      </c>
      <c r="C4041" s="535" t="s">
        <v>18507</v>
      </c>
      <c r="D4041" s="533">
        <v>2220998.0099999998</v>
      </c>
    </row>
    <row r="4042" spans="1:4" ht="18" customHeight="1">
      <c r="A4042" s="535">
        <v>3009235</v>
      </c>
      <c r="B4042" s="534" t="s">
        <v>20431</v>
      </c>
      <c r="C4042" s="535" t="s">
        <v>18507</v>
      </c>
      <c r="D4042" s="533">
        <v>1419899.32</v>
      </c>
    </row>
    <row r="4043" spans="1:4" ht="18" customHeight="1">
      <c r="A4043" s="535">
        <v>3009023</v>
      </c>
      <c r="B4043" s="534" t="s">
        <v>20432</v>
      </c>
      <c r="C4043" s="535" t="s">
        <v>18507</v>
      </c>
      <c r="D4043" s="533">
        <v>1426218.99</v>
      </c>
    </row>
    <row r="4044" spans="1:4" ht="18" customHeight="1">
      <c r="A4044" s="535">
        <v>3009231</v>
      </c>
      <c r="B4044" s="534" t="s">
        <v>20433</v>
      </c>
      <c r="C4044" s="535" t="s">
        <v>18507</v>
      </c>
      <c r="D4044" s="533">
        <v>2127412.6</v>
      </c>
    </row>
    <row r="4045" spans="1:4" ht="18" customHeight="1">
      <c r="A4045" s="535">
        <v>3009019</v>
      </c>
      <c r="B4045" s="534" t="s">
        <v>20434</v>
      </c>
      <c r="C4045" s="535" t="s">
        <v>18507</v>
      </c>
      <c r="D4045" s="533">
        <v>2140202.27</v>
      </c>
    </row>
    <row r="4046" spans="1:4" ht="18" customHeight="1">
      <c r="A4046" s="535">
        <v>3009289</v>
      </c>
      <c r="B4046" s="534" t="s">
        <v>20435</v>
      </c>
      <c r="C4046" s="535" t="s">
        <v>18507</v>
      </c>
      <c r="D4046" s="533">
        <v>1860141.21</v>
      </c>
    </row>
    <row r="4047" spans="1:4" ht="18" customHeight="1">
      <c r="A4047" s="535">
        <v>3009014</v>
      </c>
      <c r="B4047" s="534" t="s">
        <v>20436</v>
      </c>
      <c r="C4047" s="535" t="s">
        <v>18507</v>
      </c>
      <c r="D4047" s="533">
        <v>1888786.26</v>
      </c>
    </row>
    <row r="4048" spans="1:4" ht="18" customHeight="1">
      <c r="A4048" s="535">
        <v>3009293</v>
      </c>
      <c r="B4048" s="534" t="s">
        <v>20437</v>
      </c>
      <c r="C4048" s="535" t="s">
        <v>18507</v>
      </c>
      <c r="D4048" s="533">
        <v>2790215.3</v>
      </c>
    </row>
    <row r="4049" spans="1:4" ht="18" customHeight="1">
      <c r="A4049" s="535">
        <v>3009226</v>
      </c>
      <c r="B4049" s="534" t="s">
        <v>20438</v>
      </c>
      <c r="C4049" s="535" t="s">
        <v>18507</v>
      </c>
      <c r="D4049" s="533">
        <v>2833183.22</v>
      </c>
    </row>
    <row r="4050" spans="1:4" ht="18" customHeight="1">
      <c r="A4050" s="535">
        <v>3009102</v>
      </c>
      <c r="B4050" s="534" t="s">
        <v>20439</v>
      </c>
      <c r="C4050" s="535" t="s">
        <v>263</v>
      </c>
      <c r="D4050" s="533">
        <v>68657.100000000006</v>
      </c>
    </row>
    <row r="4051" spans="1:4" ht="18" customHeight="1">
      <c r="A4051" s="535">
        <v>3009297</v>
      </c>
      <c r="B4051" s="534" t="s">
        <v>20440</v>
      </c>
      <c r="C4051" s="535" t="s">
        <v>18507</v>
      </c>
      <c r="D4051" s="533">
        <v>1298654.3</v>
      </c>
    </row>
    <row r="4052" spans="1:4" ht="18" customHeight="1">
      <c r="A4052" s="535">
        <v>3009027</v>
      </c>
      <c r="B4052" s="534" t="s">
        <v>20441</v>
      </c>
      <c r="C4052" s="535" t="s">
        <v>18507</v>
      </c>
      <c r="D4052" s="533">
        <v>1305258.2</v>
      </c>
    </row>
    <row r="4053" spans="1:4" ht="18" customHeight="1">
      <c r="A4053" s="535">
        <v>3009305</v>
      </c>
      <c r="B4053" s="534" t="s">
        <v>20442</v>
      </c>
      <c r="C4053" s="535" t="s">
        <v>18507</v>
      </c>
      <c r="D4053" s="533">
        <v>1947868.74</v>
      </c>
    </row>
    <row r="4054" spans="1:4" ht="18" customHeight="1">
      <c r="A4054" s="535">
        <v>3009031</v>
      </c>
      <c r="B4054" s="534" t="s">
        <v>20443</v>
      </c>
      <c r="C4054" s="535" t="s">
        <v>18507</v>
      </c>
      <c r="D4054" s="533">
        <v>1957774.36</v>
      </c>
    </row>
    <row r="4055" spans="1:4" ht="18" customHeight="1">
      <c r="A4055" s="535">
        <v>3009255</v>
      </c>
      <c r="B4055" s="534" t="s">
        <v>20444</v>
      </c>
      <c r="C4055" s="535" t="s">
        <v>18507</v>
      </c>
      <c r="D4055" s="533">
        <v>1831691.95</v>
      </c>
    </row>
    <row r="4056" spans="1:4" ht="18" customHeight="1">
      <c r="A4056" s="535">
        <v>3009263</v>
      </c>
      <c r="B4056" s="534" t="s">
        <v>20445</v>
      </c>
      <c r="C4056" s="535" t="s">
        <v>18507</v>
      </c>
      <c r="D4056" s="533">
        <v>1737255.96</v>
      </c>
    </row>
    <row r="4057" spans="1:4" ht="18" customHeight="1">
      <c r="A4057" s="535">
        <v>3009035</v>
      </c>
      <c r="B4057" s="534" t="s">
        <v>20446</v>
      </c>
      <c r="C4057" s="535" t="s">
        <v>18507</v>
      </c>
      <c r="D4057" s="533">
        <v>1865214.25</v>
      </c>
    </row>
    <row r="4058" spans="1:4" ht="18" customHeight="1">
      <c r="A4058" s="535">
        <v>3009043</v>
      </c>
      <c r="B4058" s="534" t="s">
        <v>20447</v>
      </c>
      <c r="C4058" s="535" t="s">
        <v>18507</v>
      </c>
      <c r="D4058" s="533">
        <v>1766076.07</v>
      </c>
    </row>
    <row r="4059" spans="1:4" ht="18" customHeight="1">
      <c r="A4059" s="535">
        <v>3009271</v>
      </c>
      <c r="B4059" s="534" t="s">
        <v>20448</v>
      </c>
      <c r="C4059" s="535" t="s">
        <v>18507</v>
      </c>
      <c r="D4059" s="533">
        <v>2748480.2</v>
      </c>
    </row>
    <row r="4060" spans="1:4" ht="18" customHeight="1">
      <c r="A4060" s="535">
        <v>3009051</v>
      </c>
      <c r="B4060" s="534" t="s">
        <v>20449</v>
      </c>
      <c r="C4060" s="535" t="s">
        <v>18507</v>
      </c>
      <c r="D4060" s="533">
        <v>2798816.78</v>
      </c>
    </row>
    <row r="4061" spans="1:4" ht="18" customHeight="1">
      <c r="A4061" s="535">
        <v>3009103</v>
      </c>
      <c r="B4061" s="534" t="s">
        <v>20450</v>
      </c>
      <c r="C4061" s="535" t="s">
        <v>263</v>
      </c>
      <c r="D4061" s="533">
        <v>137593.65</v>
      </c>
    </row>
    <row r="4062" spans="1:4" ht="18" customHeight="1">
      <c r="A4062" s="535">
        <v>3009247</v>
      </c>
      <c r="B4062" s="534" t="s">
        <v>20451</v>
      </c>
      <c r="C4062" s="535" t="s">
        <v>18507</v>
      </c>
      <c r="D4062" s="533">
        <v>1292428.3600000001</v>
      </c>
    </row>
    <row r="4063" spans="1:4" ht="18" customHeight="1">
      <c r="A4063" s="535">
        <v>3009209</v>
      </c>
      <c r="B4063" s="534" t="s">
        <v>20452</v>
      </c>
      <c r="C4063" s="535" t="s">
        <v>18507</v>
      </c>
      <c r="D4063" s="533">
        <v>1299032.3799999999</v>
      </c>
    </row>
    <row r="4064" spans="1:4" ht="18" customHeight="1">
      <c r="A4064" s="535">
        <v>3009309</v>
      </c>
      <c r="B4064" s="534" t="s">
        <v>20453</v>
      </c>
      <c r="C4064" s="535" t="s">
        <v>18507</v>
      </c>
      <c r="D4064" s="533">
        <v>1938530.76</v>
      </c>
    </row>
    <row r="4065" spans="1:4" ht="18" customHeight="1">
      <c r="A4065" s="535">
        <v>3009213</v>
      </c>
      <c r="B4065" s="534" t="s">
        <v>20454</v>
      </c>
      <c r="C4065" s="535" t="s">
        <v>18507</v>
      </c>
      <c r="D4065" s="533">
        <v>1948436.79</v>
      </c>
    </row>
    <row r="4066" spans="1:4" ht="18" customHeight="1">
      <c r="A4066" s="535">
        <v>3009259</v>
      </c>
      <c r="B4066" s="534" t="s">
        <v>20455</v>
      </c>
      <c r="C4066" s="535" t="s">
        <v>18507</v>
      </c>
      <c r="D4066" s="533">
        <v>1825546.14</v>
      </c>
    </row>
    <row r="4067" spans="1:4" ht="18" customHeight="1">
      <c r="A4067" s="535">
        <v>3009267</v>
      </c>
      <c r="B4067" s="534" t="s">
        <v>20456</v>
      </c>
      <c r="C4067" s="535" t="s">
        <v>18507</v>
      </c>
      <c r="D4067" s="533">
        <v>1731110.15</v>
      </c>
    </row>
    <row r="4068" spans="1:4" ht="18" customHeight="1">
      <c r="A4068" s="535">
        <v>3009039</v>
      </c>
      <c r="B4068" s="534" t="s">
        <v>20457</v>
      </c>
      <c r="C4068" s="535" t="s">
        <v>18507</v>
      </c>
      <c r="D4068" s="533">
        <v>1859068.43</v>
      </c>
    </row>
    <row r="4069" spans="1:4" ht="18" customHeight="1">
      <c r="A4069" s="535">
        <v>3009047</v>
      </c>
      <c r="B4069" s="534" t="s">
        <v>20458</v>
      </c>
      <c r="C4069" s="535" t="s">
        <v>18507</v>
      </c>
      <c r="D4069" s="533">
        <v>1759930.25</v>
      </c>
    </row>
    <row r="4070" spans="1:4" ht="18" customHeight="1">
      <c r="A4070" s="535">
        <v>3009275</v>
      </c>
      <c r="B4070" s="534" t="s">
        <v>20459</v>
      </c>
      <c r="C4070" s="535" t="s">
        <v>18507</v>
      </c>
      <c r="D4070" s="533">
        <v>2739262.51</v>
      </c>
    </row>
    <row r="4071" spans="1:4" ht="18" customHeight="1">
      <c r="A4071" s="535">
        <v>3009055</v>
      </c>
      <c r="B4071" s="534" t="s">
        <v>20460</v>
      </c>
      <c r="C4071" s="535" t="s">
        <v>18507</v>
      </c>
      <c r="D4071" s="533">
        <v>2789599.09</v>
      </c>
    </row>
    <row r="4072" spans="1:4" ht="18" customHeight="1">
      <c r="A4072" s="535">
        <v>3009236</v>
      </c>
      <c r="B4072" s="534" t="s">
        <v>20461</v>
      </c>
      <c r="C4072" s="535" t="s">
        <v>18507</v>
      </c>
      <c r="D4072" s="533">
        <v>1727943.21</v>
      </c>
    </row>
    <row r="4073" spans="1:4" ht="18" customHeight="1">
      <c r="A4073" s="535">
        <v>3009024</v>
      </c>
      <c r="B4073" s="534" t="s">
        <v>20462</v>
      </c>
      <c r="C4073" s="535" t="s">
        <v>18507</v>
      </c>
      <c r="D4073" s="533">
        <v>1732117.51</v>
      </c>
    </row>
    <row r="4074" spans="1:4" ht="18" customHeight="1">
      <c r="A4074" s="535">
        <v>3009232</v>
      </c>
      <c r="B4074" s="534" t="s">
        <v>20463</v>
      </c>
      <c r="C4074" s="535" t="s">
        <v>18507</v>
      </c>
      <c r="D4074" s="533">
        <v>2586551.5699999998</v>
      </c>
    </row>
    <row r="4075" spans="1:4" ht="18" customHeight="1">
      <c r="A4075" s="535">
        <v>3009020</v>
      </c>
      <c r="B4075" s="534" t="s">
        <v>20464</v>
      </c>
      <c r="C4075" s="535" t="s">
        <v>18507</v>
      </c>
      <c r="D4075" s="533">
        <v>2595958.2799999998</v>
      </c>
    </row>
    <row r="4076" spans="1:4" ht="18" customHeight="1">
      <c r="A4076" s="535">
        <v>3009290</v>
      </c>
      <c r="B4076" s="534" t="s">
        <v>20465</v>
      </c>
      <c r="C4076" s="535" t="s">
        <v>18507</v>
      </c>
      <c r="D4076" s="533">
        <v>2214178.69</v>
      </c>
    </row>
    <row r="4077" spans="1:4" ht="18" customHeight="1">
      <c r="A4077" s="535">
        <v>3009015</v>
      </c>
      <c r="B4077" s="534" t="s">
        <v>20466</v>
      </c>
      <c r="C4077" s="535" t="s">
        <v>18507</v>
      </c>
      <c r="D4077" s="533">
        <v>2245220.58</v>
      </c>
    </row>
    <row r="4078" spans="1:4" ht="18" customHeight="1">
      <c r="A4078" s="535">
        <v>3009294</v>
      </c>
      <c r="B4078" s="534" t="s">
        <v>20467</v>
      </c>
      <c r="C4078" s="535" t="s">
        <v>18507</v>
      </c>
      <c r="D4078" s="533">
        <v>3321271.52</v>
      </c>
    </row>
    <row r="4079" spans="1:4" ht="18" customHeight="1">
      <c r="A4079" s="535">
        <v>3009227</v>
      </c>
      <c r="B4079" s="534" t="s">
        <v>20468</v>
      </c>
      <c r="C4079" s="535" t="s">
        <v>18507</v>
      </c>
      <c r="D4079" s="533">
        <v>3367834.7</v>
      </c>
    </row>
    <row r="4080" spans="1:4" ht="18" customHeight="1">
      <c r="A4080" s="535">
        <v>3009104</v>
      </c>
      <c r="B4080" s="534" t="s">
        <v>20469</v>
      </c>
      <c r="C4080" s="535" t="s">
        <v>263</v>
      </c>
      <c r="D4080" s="533">
        <v>85114.35</v>
      </c>
    </row>
    <row r="4081" spans="1:4" ht="18" customHeight="1">
      <c r="A4081" s="535">
        <v>3009240</v>
      </c>
      <c r="B4081" s="534" t="s">
        <v>20470</v>
      </c>
      <c r="C4081" s="535" t="s">
        <v>18507</v>
      </c>
      <c r="D4081" s="533">
        <v>1575996.61</v>
      </c>
    </row>
    <row r="4082" spans="1:4" ht="18" customHeight="1">
      <c r="A4082" s="535">
        <v>3009028</v>
      </c>
      <c r="B4082" s="534" t="s">
        <v>20471</v>
      </c>
      <c r="C4082" s="535" t="s">
        <v>18507</v>
      </c>
      <c r="D4082" s="533">
        <v>1582600.51</v>
      </c>
    </row>
    <row r="4083" spans="1:4" ht="18" customHeight="1">
      <c r="A4083" s="535">
        <v>3009306</v>
      </c>
      <c r="B4083" s="534" t="s">
        <v>20472</v>
      </c>
      <c r="C4083" s="535" t="s">
        <v>18507</v>
      </c>
      <c r="D4083" s="533">
        <v>2363882.14</v>
      </c>
    </row>
    <row r="4084" spans="1:4" ht="18" customHeight="1">
      <c r="A4084" s="535">
        <v>3009032</v>
      </c>
      <c r="B4084" s="534" t="s">
        <v>20473</v>
      </c>
      <c r="C4084" s="535" t="s">
        <v>18507</v>
      </c>
      <c r="D4084" s="533">
        <v>2373787.75</v>
      </c>
    </row>
    <row r="4085" spans="1:4" ht="18" customHeight="1">
      <c r="A4085" s="535">
        <v>3009256</v>
      </c>
      <c r="B4085" s="534" t="s">
        <v>20474</v>
      </c>
      <c r="C4085" s="535" t="s">
        <v>18507</v>
      </c>
      <c r="D4085" s="533">
        <v>2159609.86</v>
      </c>
    </row>
    <row r="4086" spans="1:4" ht="18" customHeight="1">
      <c r="A4086" s="535">
        <v>3009264</v>
      </c>
      <c r="B4086" s="534" t="s">
        <v>20475</v>
      </c>
      <c r="C4086" s="535" t="s">
        <v>18507</v>
      </c>
      <c r="D4086" s="533">
        <v>2062737.24</v>
      </c>
    </row>
    <row r="4087" spans="1:4" ht="18" customHeight="1">
      <c r="A4087" s="535">
        <v>3009036</v>
      </c>
      <c r="B4087" s="534" t="s">
        <v>20476</v>
      </c>
      <c r="C4087" s="535" t="s">
        <v>18507</v>
      </c>
      <c r="D4087" s="533">
        <v>2195650.31</v>
      </c>
    </row>
    <row r="4088" spans="1:4" ht="18" customHeight="1">
      <c r="A4088" s="535">
        <v>3009044</v>
      </c>
      <c r="B4088" s="534" t="s">
        <v>20477</v>
      </c>
      <c r="C4088" s="535" t="s">
        <v>18507</v>
      </c>
      <c r="D4088" s="533">
        <v>2093954.19</v>
      </c>
    </row>
    <row r="4089" spans="1:4" ht="18" customHeight="1">
      <c r="A4089" s="535">
        <v>3009272</v>
      </c>
      <c r="B4089" s="534" t="s">
        <v>20478</v>
      </c>
      <c r="C4089" s="535" t="s">
        <v>18507</v>
      </c>
      <c r="D4089" s="533">
        <v>3240356.98</v>
      </c>
    </row>
    <row r="4090" spans="1:4" ht="18" customHeight="1">
      <c r="A4090" s="535">
        <v>3009052</v>
      </c>
      <c r="B4090" s="534" t="s">
        <v>20479</v>
      </c>
      <c r="C4090" s="535" t="s">
        <v>18507</v>
      </c>
      <c r="D4090" s="533">
        <v>3294470.8</v>
      </c>
    </row>
    <row r="4091" spans="1:4" ht="18" customHeight="1">
      <c r="A4091" s="535">
        <v>3009105</v>
      </c>
      <c r="B4091" s="534" t="s">
        <v>20480</v>
      </c>
      <c r="C4091" s="535" t="s">
        <v>263</v>
      </c>
      <c r="D4091" s="533">
        <v>170508.13</v>
      </c>
    </row>
    <row r="4092" spans="1:4" ht="18" customHeight="1">
      <c r="A4092" s="535">
        <v>3009248</v>
      </c>
      <c r="B4092" s="534" t="s">
        <v>20481</v>
      </c>
      <c r="C4092" s="535" t="s">
        <v>18507</v>
      </c>
      <c r="D4092" s="533">
        <v>1568247.8</v>
      </c>
    </row>
    <row r="4093" spans="1:4" ht="18" customHeight="1">
      <c r="A4093" s="535">
        <v>3009210</v>
      </c>
      <c r="B4093" s="534" t="s">
        <v>20482</v>
      </c>
      <c r="C4093" s="535" t="s">
        <v>18507</v>
      </c>
      <c r="D4093" s="533">
        <v>1574851.82</v>
      </c>
    </row>
    <row r="4094" spans="1:4" ht="18" customHeight="1">
      <c r="A4094" s="535">
        <v>3009310</v>
      </c>
      <c r="B4094" s="534" t="s">
        <v>20483</v>
      </c>
      <c r="C4094" s="535" t="s">
        <v>18507</v>
      </c>
      <c r="D4094" s="533">
        <v>2352260.09</v>
      </c>
    </row>
    <row r="4095" spans="1:4" ht="18" customHeight="1">
      <c r="A4095" s="535">
        <v>3009214</v>
      </c>
      <c r="B4095" s="534" t="s">
        <v>20484</v>
      </c>
      <c r="C4095" s="535" t="s">
        <v>18507</v>
      </c>
      <c r="D4095" s="533">
        <v>2362166.11</v>
      </c>
    </row>
    <row r="4096" spans="1:4" ht="18" customHeight="1">
      <c r="A4096" s="535">
        <v>3009260</v>
      </c>
      <c r="B4096" s="534" t="s">
        <v>20485</v>
      </c>
      <c r="C4096" s="535" t="s">
        <v>18507</v>
      </c>
      <c r="D4096" s="533">
        <v>2151941.16</v>
      </c>
    </row>
    <row r="4097" spans="1:4" ht="18" customHeight="1">
      <c r="A4097" s="535">
        <v>3009268</v>
      </c>
      <c r="B4097" s="534" t="s">
        <v>20486</v>
      </c>
      <c r="C4097" s="535" t="s">
        <v>18507</v>
      </c>
      <c r="D4097" s="533">
        <v>2055068.55</v>
      </c>
    </row>
    <row r="4098" spans="1:4" ht="18" customHeight="1">
      <c r="A4098" s="535">
        <v>3009040</v>
      </c>
      <c r="B4098" s="534" t="s">
        <v>20487</v>
      </c>
      <c r="C4098" s="535" t="s">
        <v>18507</v>
      </c>
      <c r="D4098" s="533">
        <v>2187981.62</v>
      </c>
    </row>
    <row r="4099" spans="1:4" ht="18" customHeight="1">
      <c r="A4099" s="535">
        <v>3009048</v>
      </c>
      <c r="B4099" s="534" t="s">
        <v>20488</v>
      </c>
      <c r="C4099" s="535" t="s">
        <v>18507</v>
      </c>
      <c r="D4099" s="533">
        <v>2086285.49</v>
      </c>
    </row>
    <row r="4100" spans="1:4" ht="18" customHeight="1">
      <c r="A4100" s="535">
        <v>3009276</v>
      </c>
      <c r="B4100" s="534" t="s">
        <v>20489</v>
      </c>
      <c r="C4100" s="535" t="s">
        <v>18507</v>
      </c>
      <c r="D4100" s="533">
        <v>3228855.22</v>
      </c>
    </row>
    <row r="4101" spans="1:4" ht="18" customHeight="1">
      <c r="A4101" s="535">
        <v>3009056</v>
      </c>
      <c r="B4101" s="534" t="s">
        <v>20490</v>
      </c>
      <c r="C4101" s="535" t="s">
        <v>18507</v>
      </c>
      <c r="D4101" s="533">
        <v>3282969.03</v>
      </c>
    </row>
    <row r="4102" spans="1:4" ht="18" customHeight="1">
      <c r="A4102" s="535">
        <v>3009237</v>
      </c>
      <c r="B4102" s="534" t="s">
        <v>20491</v>
      </c>
      <c r="C4102" s="535" t="s">
        <v>18507</v>
      </c>
      <c r="D4102" s="533">
        <v>1566928.86</v>
      </c>
    </row>
    <row r="4103" spans="1:4" ht="18" customHeight="1">
      <c r="A4103" s="535">
        <v>3009025</v>
      </c>
      <c r="B4103" s="534" t="s">
        <v>20492</v>
      </c>
      <c r="C4103" s="535" t="s">
        <v>18507</v>
      </c>
      <c r="D4103" s="533">
        <v>1571248.76</v>
      </c>
    </row>
    <row r="4104" spans="1:4" ht="18" customHeight="1">
      <c r="A4104" s="535">
        <v>3009319</v>
      </c>
      <c r="B4104" s="534" t="s">
        <v>20493</v>
      </c>
      <c r="C4104" s="535" t="s">
        <v>18507</v>
      </c>
      <c r="D4104" s="533">
        <v>2347830.62</v>
      </c>
    </row>
    <row r="4105" spans="1:4" ht="18" customHeight="1">
      <c r="A4105" s="535">
        <v>3009021</v>
      </c>
      <c r="B4105" s="534" t="s">
        <v>20494</v>
      </c>
      <c r="C4105" s="535" t="s">
        <v>18507</v>
      </c>
      <c r="D4105" s="533">
        <v>2354727.9500000002</v>
      </c>
    </row>
    <row r="4106" spans="1:4" ht="18" customHeight="1">
      <c r="A4106" s="535">
        <v>3009291</v>
      </c>
      <c r="B4106" s="534" t="s">
        <v>20495</v>
      </c>
      <c r="C4106" s="535" t="s">
        <v>18507</v>
      </c>
      <c r="D4106" s="533">
        <v>2114549.02</v>
      </c>
    </row>
    <row r="4107" spans="1:4" ht="18" customHeight="1">
      <c r="A4107" s="535">
        <v>3009016</v>
      </c>
      <c r="B4107" s="534" t="s">
        <v>20496</v>
      </c>
      <c r="C4107" s="535" t="s">
        <v>18507</v>
      </c>
      <c r="D4107" s="533">
        <v>2148647.25</v>
      </c>
    </row>
    <row r="4108" spans="1:4" ht="18" customHeight="1">
      <c r="A4108" s="535">
        <v>3009295</v>
      </c>
      <c r="B4108" s="534" t="s">
        <v>20497</v>
      </c>
      <c r="C4108" s="535" t="s">
        <v>18507</v>
      </c>
      <c r="D4108" s="533">
        <v>3171827.02</v>
      </c>
    </row>
    <row r="4109" spans="1:4" ht="18" customHeight="1">
      <c r="A4109" s="535">
        <v>3009228</v>
      </c>
      <c r="B4109" s="534" t="s">
        <v>20498</v>
      </c>
      <c r="C4109" s="535" t="s">
        <v>18507</v>
      </c>
      <c r="D4109" s="533">
        <v>3222974.72</v>
      </c>
    </row>
    <row r="4110" spans="1:4" ht="18" customHeight="1">
      <c r="A4110" s="535">
        <v>3009106</v>
      </c>
      <c r="B4110" s="534" t="s">
        <v>20499</v>
      </c>
      <c r="C4110" s="535" t="s">
        <v>263</v>
      </c>
      <c r="D4110" s="533">
        <v>76287.12</v>
      </c>
    </row>
    <row r="4111" spans="1:4" ht="18" customHeight="1">
      <c r="A4111" s="535">
        <v>3009299</v>
      </c>
      <c r="B4111" s="534" t="s">
        <v>20500</v>
      </c>
      <c r="C4111" s="535" t="s">
        <v>18507</v>
      </c>
      <c r="D4111" s="533">
        <v>1427537.69</v>
      </c>
    </row>
    <row r="4112" spans="1:4" ht="18" customHeight="1">
      <c r="A4112" s="535">
        <v>3009029</v>
      </c>
      <c r="B4112" s="534" t="s">
        <v>20501</v>
      </c>
      <c r="C4112" s="535" t="s">
        <v>18507</v>
      </c>
      <c r="D4112" s="533">
        <v>1434141.59</v>
      </c>
    </row>
    <row r="4113" spans="1:4" ht="18" customHeight="1">
      <c r="A4113" s="535">
        <v>3009245</v>
      </c>
      <c r="B4113" s="534" t="s">
        <v>20502</v>
      </c>
      <c r="C4113" s="535" t="s">
        <v>18507</v>
      </c>
      <c r="D4113" s="533">
        <v>2141193.79</v>
      </c>
    </row>
    <row r="4114" spans="1:4" ht="18" customHeight="1">
      <c r="A4114" s="535">
        <v>3009033</v>
      </c>
      <c r="B4114" s="534" t="s">
        <v>20503</v>
      </c>
      <c r="C4114" s="535" t="s">
        <v>18507</v>
      </c>
      <c r="D4114" s="533">
        <v>2151099.41</v>
      </c>
    </row>
    <row r="4115" spans="1:4" ht="18" customHeight="1">
      <c r="A4115" s="535">
        <v>3009257</v>
      </c>
      <c r="B4115" s="534" t="s">
        <v>20504</v>
      </c>
      <c r="C4115" s="535" t="s">
        <v>18507</v>
      </c>
      <c r="D4115" s="533">
        <v>2017385.01</v>
      </c>
    </row>
    <row r="4116" spans="1:4" ht="18" customHeight="1">
      <c r="A4116" s="535">
        <v>3009265</v>
      </c>
      <c r="B4116" s="534" t="s">
        <v>20505</v>
      </c>
      <c r="C4116" s="535" t="s">
        <v>18507</v>
      </c>
      <c r="D4116" s="533">
        <v>1975663</v>
      </c>
    </row>
    <row r="4117" spans="1:4" ht="18" customHeight="1">
      <c r="A4117" s="535">
        <v>3009037</v>
      </c>
      <c r="B4117" s="534" t="s">
        <v>20506</v>
      </c>
      <c r="C4117" s="535" t="s">
        <v>18507</v>
      </c>
      <c r="D4117" s="533">
        <v>2053735.86</v>
      </c>
    </row>
    <row r="4118" spans="1:4" ht="18" customHeight="1">
      <c r="A4118" s="535">
        <v>3009045</v>
      </c>
      <c r="B4118" s="534" t="s">
        <v>20507</v>
      </c>
      <c r="C4118" s="535" t="s">
        <v>18507</v>
      </c>
      <c r="D4118" s="533">
        <v>2009936.29</v>
      </c>
    </row>
    <row r="4119" spans="1:4" ht="18" customHeight="1">
      <c r="A4119" s="535">
        <v>3009273</v>
      </c>
      <c r="B4119" s="534" t="s">
        <v>20508</v>
      </c>
      <c r="C4119" s="535" t="s">
        <v>18507</v>
      </c>
      <c r="D4119" s="533">
        <v>3027019.76</v>
      </c>
    </row>
    <row r="4120" spans="1:4" ht="18" customHeight="1">
      <c r="A4120" s="535">
        <v>3009053</v>
      </c>
      <c r="B4120" s="534" t="s">
        <v>20509</v>
      </c>
      <c r="C4120" s="535" t="s">
        <v>18507</v>
      </c>
      <c r="D4120" s="533">
        <v>3081599.17</v>
      </c>
    </row>
    <row r="4121" spans="1:4" ht="18" customHeight="1">
      <c r="A4121" s="535">
        <v>3009107</v>
      </c>
      <c r="B4121" s="534" t="s">
        <v>20510</v>
      </c>
      <c r="C4121" s="535" t="s">
        <v>263</v>
      </c>
      <c r="D4121" s="533">
        <v>152853.67000000001</v>
      </c>
    </row>
    <row r="4122" spans="1:4" ht="18" customHeight="1">
      <c r="A4122" s="535">
        <v>3009249</v>
      </c>
      <c r="B4122" s="534" t="s">
        <v>20511</v>
      </c>
      <c r="C4122" s="535" t="s">
        <v>18507</v>
      </c>
      <c r="D4122" s="533">
        <v>1420457.83</v>
      </c>
    </row>
    <row r="4123" spans="1:4" ht="18" customHeight="1">
      <c r="A4123" s="535">
        <v>3009211</v>
      </c>
      <c r="B4123" s="534" t="s">
        <v>20512</v>
      </c>
      <c r="C4123" s="535" t="s">
        <v>18507</v>
      </c>
      <c r="D4123" s="533">
        <v>1427061.85</v>
      </c>
    </row>
    <row r="4124" spans="1:4" ht="18" customHeight="1">
      <c r="A4124" s="535">
        <v>3009253</v>
      </c>
      <c r="B4124" s="534" t="s">
        <v>20513</v>
      </c>
      <c r="C4124" s="535" t="s">
        <v>18507</v>
      </c>
      <c r="D4124" s="533">
        <v>2130575.04</v>
      </c>
    </row>
    <row r="4125" spans="1:4" ht="18" customHeight="1">
      <c r="A4125" s="535">
        <v>3009215</v>
      </c>
      <c r="B4125" s="534" t="s">
        <v>20514</v>
      </c>
      <c r="C4125" s="535" t="s">
        <v>18507</v>
      </c>
      <c r="D4125" s="533">
        <v>2140481.0699999998</v>
      </c>
    </row>
    <row r="4126" spans="1:4" ht="18" customHeight="1">
      <c r="A4126" s="535">
        <v>3009261</v>
      </c>
      <c r="B4126" s="534" t="s">
        <v>20515</v>
      </c>
      <c r="C4126" s="535" t="s">
        <v>18507</v>
      </c>
      <c r="D4126" s="533">
        <v>2010385.27</v>
      </c>
    </row>
    <row r="4127" spans="1:4" ht="18" customHeight="1">
      <c r="A4127" s="535">
        <v>3009269</v>
      </c>
      <c r="B4127" s="534" t="s">
        <v>20516</v>
      </c>
      <c r="C4127" s="535" t="s">
        <v>18507</v>
      </c>
      <c r="D4127" s="533">
        <v>1968663.25</v>
      </c>
    </row>
    <row r="4128" spans="1:4" ht="18" customHeight="1">
      <c r="A4128" s="535">
        <v>3009041</v>
      </c>
      <c r="B4128" s="534" t="s">
        <v>20517</v>
      </c>
      <c r="C4128" s="535" t="s">
        <v>18507</v>
      </c>
      <c r="D4128" s="533">
        <v>2046736.12</v>
      </c>
    </row>
    <row r="4129" spans="1:4" ht="18" customHeight="1">
      <c r="A4129" s="535">
        <v>3009049</v>
      </c>
      <c r="B4129" s="534" t="s">
        <v>20518</v>
      </c>
      <c r="C4129" s="535" t="s">
        <v>18507</v>
      </c>
      <c r="D4129" s="533">
        <v>2002936.54</v>
      </c>
    </row>
    <row r="4130" spans="1:4" ht="18" customHeight="1">
      <c r="A4130" s="535">
        <v>3009277</v>
      </c>
      <c r="B4130" s="534" t="s">
        <v>20519</v>
      </c>
      <c r="C4130" s="535" t="s">
        <v>18507</v>
      </c>
      <c r="D4130" s="533">
        <v>3016521.29</v>
      </c>
    </row>
    <row r="4131" spans="1:4" ht="18" customHeight="1">
      <c r="A4131" s="535">
        <v>3009057</v>
      </c>
      <c r="B4131" s="534" t="s">
        <v>20520</v>
      </c>
      <c r="C4131" s="535" t="s">
        <v>18507</v>
      </c>
      <c r="D4131" s="533">
        <v>3071100.7</v>
      </c>
    </row>
    <row r="4132" spans="1:4" ht="9" customHeight="1">
      <c r="A4132" s="535">
        <v>3108073</v>
      </c>
      <c r="B4132" s="534" t="s">
        <v>20521</v>
      </c>
      <c r="C4132" s="535" t="s">
        <v>18140</v>
      </c>
      <c r="D4132" s="533">
        <v>301.05</v>
      </c>
    </row>
    <row r="4133" spans="1:4" ht="9" customHeight="1">
      <c r="A4133" s="535">
        <v>3107965</v>
      </c>
      <c r="B4133" s="534" t="s">
        <v>20522</v>
      </c>
      <c r="C4133" s="535" t="s">
        <v>18140</v>
      </c>
      <c r="D4133" s="533">
        <v>493.48</v>
      </c>
    </row>
    <row r="4134" spans="1:4" ht="9" customHeight="1">
      <c r="A4134" s="535">
        <v>3105941</v>
      </c>
      <c r="B4134" s="534" t="s">
        <v>20523</v>
      </c>
      <c r="C4134" s="535" t="s">
        <v>18140</v>
      </c>
      <c r="D4134" s="533">
        <v>31.54</v>
      </c>
    </row>
    <row r="4135" spans="1:4" ht="18" customHeight="1">
      <c r="A4135" s="535">
        <v>3108150</v>
      </c>
      <c r="B4135" s="534" t="s">
        <v>20524</v>
      </c>
      <c r="C4135" s="535" t="s">
        <v>18140</v>
      </c>
      <c r="D4135" s="533">
        <v>20.059999999999999</v>
      </c>
    </row>
    <row r="4136" spans="1:4" ht="9" customHeight="1">
      <c r="A4136" s="535">
        <v>3108071</v>
      </c>
      <c r="B4136" s="534" t="s">
        <v>20525</v>
      </c>
      <c r="C4136" s="535" t="s">
        <v>18140</v>
      </c>
      <c r="D4136" s="533">
        <v>13.81</v>
      </c>
    </row>
    <row r="4137" spans="1:4" ht="18" customHeight="1">
      <c r="A4137" s="535">
        <v>3107967</v>
      </c>
      <c r="B4137" s="534" t="s">
        <v>20526</v>
      </c>
      <c r="C4137" s="535" t="s">
        <v>18140</v>
      </c>
      <c r="D4137" s="533">
        <v>10.93</v>
      </c>
    </row>
    <row r="4138" spans="1:4" ht="9" customHeight="1">
      <c r="A4138" s="535">
        <v>3107966</v>
      </c>
      <c r="B4138" s="534" t="s">
        <v>20527</v>
      </c>
      <c r="C4138" s="535" t="s">
        <v>18140</v>
      </c>
      <c r="D4138" s="533">
        <v>27.55</v>
      </c>
    </row>
    <row r="4139" spans="1:4" ht="18" customHeight="1">
      <c r="A4139" s="535">
        <v>3108072</v>
      </c>
      <c r="B4139" s="534" t="s">
        <v>20528</v>
      </c>
      <c r="C4139" s="535" t="s">
        <v>18140</v>
      </c>
      <c r="D4139" s="533">
        <v>16.12</v>
      </c>
    </row>
    <row r="4140" spans="1:4" ht="18" customHeight="1">
      <c r="A4140" s="535">
        <v>3117750</v>
      </c>
      <c r="B4140" s="534" t="s">
        <v>20529</v>
      </c>
      <c r="C4140" s="535" t="s">
        <v>18140</v>
      </c>
      <c r="D4140" s="533">
        <v>18.75</v>
      </c>
    </row>
    <row r="4141" spans="1:4" ht="9" customHeight="1">
      <c r="A4141" s="535">
        <v>3117749</v>
      </c>
      <c r="B4141" s="534" t="s">
        <v>20530</v>
      </c>
      <c r="C4141" s="535" t="s">
        <v>18140</v>
      </c>
      <c r="D4141" s="533">
        <v>13.7</v>
      </c>
    </row>
    <row r="4142" spans="1:4" ht="9" customHeight="1">
      <c r="A4142" s="535">
        <v>3107964</v>
      </c>
      <c r="B4142" s="534" t="s">
        <v>25267</v>
      </c>
      <c r="C4142" s="535" t="s">
        <v>18140</v>
      </c>
      <c r="D4142" s="533">
        <v>16</v>
      </c>
    </row>
    <row r="4143" spans="1:4" ht="9" customHeight="1">
      <c r="A4143" s="535">
        <v>3106551</v>
      </c>
      <c r="B4143" s="534" t="s">
        <v>20531</v>
      </c>
      <c r="C4143" s="535" t="s">
        <v>18140</v>
      </c>
      <c r="D4143" s="533">
        <v>11.89</v>
      </c>
    </row>
    <row r="4144" spans="1:4" ht="18" customHeight="1">
      <c r="A4144" s="535">
        <v>3106427</v>
      </c>
      <c r="B4144" s="534" t="s">
        <v>20532</v>
      </c>
      <c r="C4144" s="535" t="s">
        <v>18140</v>
      </c>
      <c r="D4144" s="533">
        <v>40.22</v>
      </c>
    </row>
    <row r="4145" spans="1:4" ht="9" customHeight="1">
      <c r="A4145" s="535">
        <v>3106552</v>
      </c>
      <c r="B4145" s="534" t="s">
        <v>20533</v>
      </c>
      <c r="C4145" s="535" t="s">
        <v>18140</v>
      </c>
      <c r="D4145" s="533">
        <v>11.2</v>
      </c>
    </row>
    <row r="4146" spans="1:4" ht="9" customHeight="1">
      <c r="A4146" s="535">
        <v>3107969</v>
      </c>
      <c r="B4146" s="534" t="s">
        <v>20534</v>
      </c>
      <c r="C4146" s="535" t="s">
        <v>18140</v>
      </c>
      <c r="D4146" s="533">
        <v>128.08000000000001</v>
      </c>
    </row>
    <row r="4147" spans="1:4" ht="9" customHeight="1">
      <c r="A4147" s="535">
        <v>3107970</v>
      </c>
      <c r="B4147" s="534" t="s">
        <v>20535</v>
      </c>
      <c r="C4147" s="535" t="s">
        <v>18140</v>
      </c>
      <c r="D4147" s="533">
        <v>121.99</v>
      </c>
    </row>
    <row r="4148" spans="1:4" ht="9" customHeight="1">
      <c r="A4148" s="535">
        <v>3108007</v>
      </c>
      <c r="B4148" s="534" t="s">
        <v>20536</v>
      </c>
      <c r="C4148" s="535" t="s">
        <v>18140</v>
      </c>
      <c r="D4148" s="533">
        <v>140.58000000000001</v>
      </c>
    </row>
    <row r="4149" spans="1:4" ht="9" customHeight="1">
      <c r="A4149" s="535">
        <v>3108008</v>
      </c>
      <c r="B4149" s="534" t="s">
        <v>20537</v>
      </c>
      <c r="C4149" s="535" t="s">
        <v>18140</v>
      </c>
      <c r="D4149" s="533">
        <v>95.36</v>
      </c>
    </row>
    <row r="4150" spans="1:4" ht="9" customHeight="1">
      <c r="A4150" s="535">
        <v>3108009</v>
      </c>
      <c r="B4150" s="534" t="s">
        <v>20538</v>
      </c>
      <c r="C4150" s="535" t="s">
        <v>18140</v>
      </c>
      <c r="D4150" s="533">
        <v>82.03</v>
      </c>
    </row>
    <row r="4151" spans="1:4" ht="9" customHeight="1">
      <c r="A4151" s="535">
        <v>3108011</v>
      </c>
      <c r="B4151" s="534" t="s">
        <v>20539</v>
      </c>
      <c r="C4151" s="535" t="s">
        <v>18140</v>
      </c>
      <c r="D4151" s="533">
        <v>150.19</v>
      </c>
    </row>
    <row r="4152" spans="1:4" ht="9" customHeight="1">
      <c r="A4152" s="535">
        <v>3108012</v>
      </c>
      <c r="B4152" s="534" t="s">
        <v>20540</v>
      </c>
      <c r="C4152" s="535" t="s">
        <v>18140</v>
      </c>
      <c r="D4152" s="533">
        <v>100.41</v>
      </c>
    </row>
    <row r="4153" spans="1:4" ht="9" customHeight="1">
      <c r="A4153" s="535">
        <v>3108013</v>
      </c>
      <c r="B4153" s="534" t="s">
        <v>20541</v>
      </c>
      <c r="C4153" s="535" t="s">
        <v>18140</v>
      </c>
      <c r="D4153" s="533">
        <v>85.56</v>
      </c>
    </row>
    <row r="4154" spans="1:4" ht="9" customHeight="1">
      <c r="A4154" s="535">
        <v>3108015</v>
      </c>
      <c r="B4154" s="534" t="s">
        <v>20542</v>
      </c>
      <c r="C4154" s="535" t="s">
        <v>18140</v>
      </c>
      <c r="D4154" s="533">
        <v>154.38</v>
      </c>
    </row>
    <row r="4155" spans="1:4" ht="9" customHeight="1">
      <c r="A4155" s="535">
        <v>3108016</v>
      </c>
      <c r="B4155" s="534" t="s">
        <v>20543</v>
      </c>
      <c r="C4155" s="535" t="s">
        <v>18140</v>
      </c>
      <c r="D4155" s="533">
        <v>102.61</v>
      </c>
    </row>
    <row r="4156" spans="1:4" ht="9" customHeight="1">
      <c r="A4156" s="535">
        <v>3108017</v>
      </c>
      <c r="B4156" s="534" t="s">
        <v>20544</v>
      </c>
      <c r="C4156" s="535" t="s">
        <v>18140</v>
      </c>
      <c r="D4156" s="533">
        <v>87.1</v>
      </c>
    </row>
    <row r="4157" spans="1:4" ht="9" customHeight="1">
      <c r="A4157" s="535">
        <v>3107995</v>
      </c>
      <c r="B4157" s="534" t="s">
        <v>20545</v>
      </c>
      <c r="C4157" s="535" t="s">
        <v>18140</v>
      </c>
      <c r="D4157" s="533">
        <v>129.87</v>
      </c>
    </row>
    <row r="4158" spans="1:4" ht="9" customHeight="1">
      <c r="A4158" s="535">
        <v>3107996</v>
      </c>
      <c r="B4158" s="534" t="s">
        <v>20546</v>
      </c>
      <c r="C4158" s="535" t="s">
        <v>18140</v>
      </c>
      <c r="D4158" s="533">
        <v>89.79</v>
      </c>
    </row>
    <row r="4159" spans="1:4" ht="9" customHeight="1">
      <c r="A4159" s="535">
        <v>3107997</v>
      </c>
      <c r="B4159" s="534" t="s">
        <v>20547</v>
      </c>
      <c r="C4159" s="535" t="s">
        <v>18140</v>
      </c>
      <c r="D4159" s="533">
        <v>78.16</v>
      </c>
    </row>
    <row r="4160" spans="1:4" ht="9" customHeight="1">
      <c r="A4160" s="535">
        <v>3107999</v>
      </c>
      <c r="B4160" s="534" t="s">
        <v>20548</v>
      </c>
      <c r="C4160" s="535" t="s">
        <v>18140</v>
      </c>
      <c r="D4160" s="533">
        <v>131.44999999999999</v>
      </c>
    </row>
    <row r="4161" spans="1:4" ht="9" customHeight="1">
      <c r="A4161" s="535">
        <v>3108000</v>
      </c>
      <c r="B4161" s="534" t="s">
        <v>20549</v>
      </c>
      <c r="C4161" s="535" t="s">
        <v>18140</v>
      </c>
      <c r="D4161" s="533">
        <v>90.62</v>
      </c>
    </row>
    <row r="4162" spans="1:4" ht="9" customHeight="1">
      <c r="A4162" s="535">
        <v>3108001</v>
      </c>
      <c r="B4162" s="534" t="s">
        <v>20550</v>
      </c>
      <c r="C4162" s="535" t="s">
        <v>18140</v>
      </c>
      <c r="D4162" s="533">
        <v>78.739999999999995</v>
      </c>
    </row>
    <row r="4163" spans="1:4" ht="9" customHeight="1">
      <c r="A4163" s="535">
        <v>3108003</v>
      </c>
      <c r="B4163" s="534" t="s">
        <v>20551</v>
      </c>
      <c r="C4163" s="535" t="s">
        <v>18140</v>
      </c>
      <c r="D4163" s="533">
        <v>139.83000000000001</v>
      </c>
    </row>
    <row r="4164" spans="1:4" ht="9" customHeight="1">
      <c r="A4164" s="535">
        <v>3108004</v>
      </c>
      <c r="B4164" s="534" t="s">
        <v>20552</v>
      </c>
      <c r="C4164" s="535" t="s">
        <v>18140</v>
      </c>
      <c r="D4164" s="533">
        <v>95.02</v>
      </c>
    </row>
    <row r="4165" spans="1:4" ht="9" customHeight="1">
      <c r="A4165" s="535">
        <v>3108005</v>
      </c>
      <c r="B4165" s="534" t="s">
        <v>20553</v>
      </c>
      <c r="C4165" s="535" t="s">
        <v>18140</v>
      </c>
      <c r="D4165" s="533">
        <v>81.819999999999993</v>
      </c>
    </row>
    <row r="4166" spans="1:4" ht="9" customHeight="1">
      <c r="A4166" s="535">
        <v>3106119</v>
      </c>
      <c r="B4166" s="534" t="s">
        <v>20554</v>
      </c>
      <c r="C4166" s="535" t="s">
        <v>18140</v>
      </c>
      <c r="D4166" s="533">
        <v>157.21</v>
      </c>
    </row>
    <row r="4167" spans="1:4" ht="9" customHeight="1">
      <c r="A4167" s="535">
        <v>3106120</v>
      </c>
      <c r="B4167" s="534" t="s">
        <v>20555</v>
      </c>
      <c r="C4167" s="535" t="s">
        <v>18140</v>
      </c>
      <c r="D4167" s="533">
        <v>112.1</v>
      </c>
    </row>
    <row r="4168" spans="1:4" ht="9" customHeight="1">
      <c r="A4168" s="535">
        <v>3106121</v>
      </c>
      <c r="B4168" s="534" t="s">
        <v>20556</v>
      </c>
      <c r="C4168" s="535" t="s">
        <v>18140</v>
      </c>
      <c r="D4168" s="533">
        <v>99.12</v>
      </c>
    </row>
    <row r="4169" spans="1:4" ht="9" customHeight="1">
      <c r="A4169" s="535">
        <v>3103302</v>
      </c>
      <c r="B4169" s="534" t="s">
        <v>20557</v>
      </c>
      <c r="C4169" s="535" t="s">
        <v>18140</v>
      </c>
      <c r="D4169" s="533">
        <v>81.41</v>
      </c>
    </row>
    <row r="4170" spans="1:4" ht="9" customHeight="1">
      <c r="A4170" s="535">
        <v>3103303</v>
      </c>
      <c r="B4170" s="534" t="s">
        <v>20558</v>
      </c>
      <c r="C4170" s="535" t="s">
        <v>18140</v>
      </c>
      <c r="D4170" s="533">
        <v>43.05</v>
      </c>
    </row>
    <row r="4171" spans="1:4" ht="18" customHeight="1">
      <c r="A4171" s="535">
        <v>3106759</v>
      </c>
      <c r="B4171" s="534" t="s">
        <v>20559</v>
      </c>
      <c r="C4171" s="535" t="s">
        <v>18140</v>
      </c>
      <c r="D4171" s="533">
        <v>115.43</v>
      </c>
    </row>
    <row r="4172" spans="1:4" ht="9" customHeight="1">
      <c r="A4172" s="535">
        <v>3108023</v>
      </c>
      <c r="B4172" s="534" t="s">
        <v>20560</v>
      </c>
      <c r="C4172" s="535" t="s">
        <v>16785</v>
      </c>
      <c r="D4172" s="533">
        <v>5.38</v>
      </c>
    </row>
    <row r="4173" spans="1:4" ht="9" customHeight="1">
      <c r="A4173" s="535">
        <v>3108018</v>
      </c>
      <c r="B4173" s="534" t="s">
        <v>20561</v>
      </c>
      <c r="C4173" s="535" t="s">
        <v>16785</v>
      </c>
      <c r="D4173" s="533">
        <v>3.94</v>
      </c>
    </row>
    <row r="4174" spans="1:4" ht="9" customHeight="1">
      <c r="A4174" s="535">
        <v>3108022</v>
      </c>
      <c r="B4174" s="534" t="s">
        <v>20562</v>
      </c>
      <c r="C4174" s="535" t="s">
        <v>16785</v>
      </c>
      <c r="D4174" s="533">
        <v>4.42</v>
      </c>
    </row>
    <row r="4175" spans="1:4" ht="9" customHeight="1">
      <c r="A4175" s="535">
        <v>3205864</v>
      </c>
      <c r="B4175" s="534" t="s">
        <v>20563</v>
      </c>
      <c r="C4175" s="535" t="s">
        <v>206</v>
      </c>
      <c r="D4175" s="533">
        <v>981.01</v>
      </c>
    </row>
    <row r="4176" spans="1:4" ht="9" customHeight="1">
      <c r="A4176" s="535">
        <v>3205863</v>
      </c>
      <c r="B4176" s="534" t="s">
        <v>20564</v>
      </c>
      <c r="C4176" s="535" t="s">
        <v>206</v>
      </c>
      <c r="D4176" s="533">
        <v>869.88</v>
      </c>
    </row>
    <row r="4177" spans="1:4" ht="9" customHeight="1">
      <c r="A4177" s="535">
        <v>3205868</v>
      </c>
      <c r="B4177" s="534" t="s">
        <v>20565</v>
      </c>
      <c r="C4177" s="535" t="s">
        <v>206</v>
      </c>
      <c r="D4177" s="533">
        <v>831.99</v>
      </c>
    </row>
    <row r="4178" spans="1:4" ht="9" customHeight="1">
      <c r="A4178" s="535">
        <v>3205867</v>
      </c>
      <c r="B4178" s="534" t="s">
        <v>20566</v>
      </c>
      <c r="C4178" s="535" t="s">
        <v>206</v>
      </c>
      <c r="D4178" s="533">
        <v>720.87</v>
      </c>
    </row>
    <row r="4179" spans="1:4" ht="9" customHeight="1">
      <c r="A4179" s="535">
        <v>3205866</v>
      </c>
      <c r="B4179" s="534" t="s">
        <v>20567</v>
      </c>
      <c r="C4179" s="535" t="s">
        <v>206</v>
      </c>
      <c r="D4179" s="533">
        <v>762.28</v>
      </c>
    </row>
    <row r="4180" spans="1:4" ht="9" customHeight="1">
      <c r="A4180" s="535">
        <v>3205865</v>
      </c>
      <c r="B4180" s="534" t="s">
        <v>20568</v>
      </c>
      <c r="C4180" s="535" t="s">
        <v>206</v>
      </c>
      <c r="D4180" s="533">
        <v>651.15</v>
      </c>
    </row>
    <row r="4181" spans="1:4" ht="9" customHeight="1">
      <c r="A4181" s="535">
        <v>3205870</v>
      </c>
      <c r="B4181" s="534" t="s">
        <v>20569</v>
      </c>
      <c r="C4181" s="535" t="s">
        <v>206</v>
      </c>
      <c r="D4181" s="533">
        <v>702.05</v>
      </c>
    </row>
    <row r="4182" spans="1:4" ht="9" customHeight="1">
      <c r="A4182" s="535">
        <v>3205869</v>
      </c>
      <c r="B4182" s="534" t="s">
        <v>20570</v>
      </c>
      <c r="C4182" s="535" t="s">
        <v>206</v>
      </c>
      <c r="D4182" s="533">
        <v>590.92999999999995</v>
      </c>
    </row>
    <row r="4183" spans="1:4" ht="9" customHeight="1">
      <c r="A4183" s="535">
        <v>3205872</v>
      </c>
      <c r="B4183" s="534" t="s">
        <v>20571</v>
      </c>
      <c r="C4183" s="535" t="s">
        <v>18140</v>
      </c>
      <c r="D4183" s="533">
        <v>240.19</v>
      </c>
    </row>
    <row r="4184" spans="1:4" ht="9" customHeight="1">
      <c r="A4184" s="535">
        <v>3205871</v>
      </c>
      <c r="B4184" s="534" t="s">
        <v>20572</v>
      </c>
      <c r="C4184" s="535" t="s">
        <v>18140</v>
      </c>
      <c r="D4184" s="533">
        <v>221.3</v>
      </c>
    </row>
    <row r="4185" spans="1:4" ht="9" customHeight="1">
      <c r="A4185" s="535">
        <v>3205874</v>
      </c>
      <c r="B4185" s="534" t="s">
        <v>20573</v>
      </c>
      <c r="C4185" s="535" t="s">
        <v>18140</v>
      </c>
      <c r="D4185" s="533">
        <v>271.16000000000003</v>
      </c>
    </row>
    <row r="4186" spans="1:4" ht="9" customHeight="1">
      <c r="A4186" s="535">
        <v>3205873</v>
      </c>
      <c r="B4186" s="534" t="s">
        <v>20574</v>
      </c>
      <c r="C4186" s="535" t="s">
        <v>18140</v>
      </c>
      <c r="D4186" s="533">
        <v>245.6</v>
      </c>
    </row>
    <row r="4187" spans="1:4" ht="9" customHeight="1">
      <c r="A4187" s="535">
        <v>3205876</v>
      </c>
      <c r="B4187" s="534" t="s">
        <v>20575</v>
      </c>
      <c r="C4187" s="535" t="s">
        <v>18140</v>
      </c>
      <c r="D4187" s="533">
        <v>317.89</v>
      </c>
    </row>
    <row r="4188" spans="1:4" ht="9" customHeight="1">
      <c r="A4188" s="535">
        <v>3205875</v>
      </c>
      <c r="B4188" s="534" t="s">
        <v>20576</v>
      </c>
      <c r="C4188" s="535" t="s">
        <v>18140</v>
      </c>
      <c r="D4188" s="533">
        <v>284.55</v>
      </c>
    </row>
    <row r="4189" spans="1:4" ht="9" customHeight="1">
      <c r="A4189" s="535">
        <v>3205862</v>
      </c>
      <c r="B4189" s="534" t="s">
        <v>20577</v>
      </c>
      <c r="C4189" s="535" t="s">
        <v>206</v>
      </c>
      <c r="D4189" s="533">
        <v>786.04</v>
      </c>
    </row>
    <row r="4190" spans="1:4" ht="9" customHeight="1">
      <c r="A4190" s="535">
        <v>3205861</v>
      </c>
      <c r="B4190" s="534" t="s">
        <v>20578</v>
      </c>
      <c r="C4190" s="535" t="s">
        <v>206</v>
      </c>
      <c r="D4190" s="533">
        <v>674.92</v>
      </c>
    </row>
    <row r="4191" spans="1:4" ht="18" customHeight="1">
      <c r="A4191" s="535">
        <v>3606579</v>
      </c>
      <c r="B4191" s="534" t="s">
        <v>20579</v>
      </c>
      <c r="C4191" s="535" t="s">
        <v>206</v>
      </c>
      <c r="D4191" s="533">
        <v>22.01</v>
      </c>
    </row>
    <row r="4192" spans="1:4" ht="18" customHeight="1">
      <c r="A4192" s="535">
        <v>3606583</v>
      </c>
      <c r="B4192" s="534" t="s">
        <v>20580</v>
      </c>
      <c r="C4192" s="535" t="s">
        <v>206</v>
      </c>
      <c r="D4192" s="533">
        <v>22.85</v>
      </c>
    </row>
    <row r="4193" spans="1:4" ht="18" customHeight="1">
      <c r="A4193" s="535">
        <v>3606584</v>
      </c>
      <c r="B4193" s="534" t="s">
        <v>20581</v>
      </c>
      <c r="C4193" s="535" t="s">
        <v>206</v>
      </c>
      <c r="D4193" s="533">
        <v>22.97</v>
      </c>
    </row>
    <row r="4194" spans="1:4" ht="18" customHeight="1">
      <c r="A4194" s="535">
        <v>3606585</v>
      </c>
      <c r="B4194" s="534" t="s">
        <v>20582</v>
      </c>
      <c r="C4194" s="535" t="s">
        <v>206</v>
      </c>
      <c r="D4194" s="533">
        <v>23.09</v>
      </c>
    </row>
    <row r="4195" spans="1:4" ht="18" customHeight="1">
      <c r="A4195" s="535">
        <v>3606586</v>
      </c>
      <c r="B4195" s="534" t="s">
        <v>20583</v>
      </c>
      <c r="C4195" s="535" t="s">
        <v>206</v>
      </c>
      <c r="D4195" s="533">
        <v>23.33</v>
      </c>
    </row>
    <row r="4196" spans="1:4" ht="18" customHeight="1">
      <c r="A4196" s="535">
        <v>3606587</v>
      </c>
      <c r="B4196" s="534" t="s">
        <v>20584</v>
      </c>
      <c r="C4196" s="535" t="s">
        <v>206</v>
      </c>
      <c r="D4196" s="533">
        <v>23.57</v>
      </c>
    </row>
    <row r="4197" spans="1:4" ht="18" customHeight="1">
      <c r="A4197" s="535">
        <v>3606588</v>
      </c>
      <c r="B4197" s="534" t="s">
        <v>20585</v>
      </c>
      <c r="C4197" s="535" t="s">
        <v>206</v>
      </c>
      <c r="D4197" s="533">
        <v>23.69</v>
      </c>
    </row>
    <row r="4198" spans="1:4" ht="9" customHeight="1">
      <c r="A4198" s="535">
        <v>3606589</v>
      </c>
      <c r="B4198" s="534" t="s">
        <v>20586</v>
      </c>
      <c r="C4198" s="535" t="s">
        <v>206</v>
      </c>
      <c r="D4198" s="533">
        <v>23.81</v>
      </c>
    </row>
    <row r="4199" spans="1:4" ht="18" customHeight="1">
      <c r="A4199" s="535">
        <v>3606580</v>
      </c>
      <c r="B4199" s="534" t="s">
        <v>20587</v>
      </c>
      <c r="C4199" s="535" t="s">
        <v>206</v>
      </c>
      <c r="D4199" s="533">
        <v>22.25</v>
      </c>
    </row>
    <row r="4200" spans="1:4" ht="18" customHeight="1">
      <c r="A4200" s="535">
        <v>3606581</v>
      </c>
      <c r="B4200" s="534" t="s">
        <v>20588</v>
      </c>
      <c r="C4200" s="535" t="s">
        <v>206</v>
      </c>
      <c r="D4200" s="533">
        <v>22.49</v>
      </c>
    </row>
    <row r="4201" spans="1:4" ht="18" customHeight="1">
      <c r="A4201" s="535">
        <v>3606582</v>
      </c>
      <c r="B4201" s="534" t="s">
        <v>20589</v>
      </c>
      <c r="C4201" s="535" t="s">
        <v>206</v>
      </c>
      <c r="D4201" s="533">
        <v>22.61</v>
      </c>
    </row>
    <row r="4202" spans="1:4" ht="18" customHeight="1">
      <c r="A4202" s="535">
        <v>3606527</v>
      </c>
      <c r="B4202" s="534" t="s">
        <v>20590</v>
      </c>
      <c r="C4202" s="535" t="s">
        <v>206</v>
      </c>
      <c r="D4202" s="533">
        <v>52.84</v>
      </c>
    </row>
    <row r="4203" spans="1:4" ht="18" customHeight="1">
      <c r="A4203" s="535">
        <v>3606528</v>
      </c>
      <c r="B4203" s="534" t="s">
        <v>20591</v>
      </c>
      <c r="C4203" s="535" t="s">
        <v>206</v>
      </c>
      <c r="D4203" s="533">
        <v>53.6</v>
      </c>
    </row>
    <row r="4204" spans="1:4" ht="18" customHeight="1">
      <c r="A4204" s="535">
        <v>3606529</v>
      </c>
      <c r="B4204" s="534" t="s">
        <v>20592</v>
      </c>
      <c r="C4204" s="535" t="s">
        <v>206</v>
      </c>
      <c r="D4204" s="533">
        <v>54.21</v>
      </c>
    </row>
    <row r="4205" spans="1:4" ht="18" customHeight="1">
      <c r="A4205" s="535">
        <v>3606530</v>
      </c>
      <c r="B4205" s="534" t="s">
        <v>20593</v>
      </c>
      <c r="C4205" s="535" t="s">
        <v>206</v>
      </c>
      <c r="D4205" s="533">
        <v>54.98</v>
      </c>
    </row>
    <row r="4206" spans="1:4" ht="18" customHeight="1">
      <c r="A4206" s="535">
        <v>3606531</v>
      </c>
      <c r="B4206" s="534" t="s">
        <v>20594</v>
      </c>
      <c r="C4206" s="535" t="s">
        <v>206</v>
      </c>
      <c r="D4206" s="533">
        <v>55.74</v>
      </c>
    </row>
    <row r="4207" spans="1:4" ht="18" customHeight="1">
      <c r="A4207" s="535">
        <v>3606532</v>
      </c>
      <c r="B4207" s="534" t="s">
        <v>20595</v>
      </c>
      <c r="C4207" s="535" t="s">
        <v>206</v>
      </c>
      <c r="D4207" s="533">
        <v>56.97</v>
      </c>
    </row>
    <row r="4208" spans="1:4" ht="18" customHeight="1">
      <c r="A4208" s="535">
        <v>3606533</v>
      </c>
      <c r="B4208" s="534" t="s">
        <v>20596</v>
      </c>
      <c r="C4208" s="535" t="s">
        <v>206</v>
      </c>
      <c r="D4208" s="533">
        <v>61.04</v>
      </c>
    </row>
    <row r="4209" spans="1:4" ht="18" customHeight="1">
      <c r="A4209" s="535">
        <v>3606534</v>
      </c>
      <c r="B4209" s="534" t="s">
        <v>20597</v>
      </c>
      <c r="C4209" s="535" t="s">
        <v>206</v>
      </c>
      <c r="D4209" s="533">
        <v>62.06</v>
      </c>
    </row>
    <row r="4210" spans="1:4" ht="18" customHeight="1">
      <c r="A4210" s="535">
        <v>3606535</v>
      </c>
      <c r="B4210" s="534" t="s">
        <v>20598</v>
      </c>
      <c r="C4210" s="535" t="s">
        <v>206</v>
      </c>
      <c r="D4210" s="533">
        <v>48.51</v>
      </c>
    </row>
    <row r="4211" spans="1:4" ht="18" customHeight="1">
      <c r="A4211" s="535">
        <v>3606536</v>
      </c>
      <c r="B4211" s="534" t="s">
        <v>20599</v>
      </c>
      <c r="C4211" s="535" t="s">
        <v>206</v>
      </c>
      <c r="D4211" s="533">
        <v>48.92</v>
      </c>
    </row>
    <row r="4212" spans="1:4" ht="18" customHeight="1">
      <c r="A4212" s="535">
        <v>3606537</v>
      </c>
      <c r="B4212" s="534" t="s">
        <v>20600</v>
      </c>
      <c r="C4212" s="535" t="s">
        <v>206</v>
      </c>
      <c r="D4212" s="533">
        <v>49.43</v>
      </c>
    </row>
    <row r="4213" spans="1:4" ht="18" customHeight="1">
      <c r="A4213" s="535">
        <v>3606538</v>
      </c>
      <c r="B4213" s="534" t="s">
        <v>20601</v>
      </c>
      <c r="C4213" s="535" t="s">
        <v>206</v>
      </c>
      <c r="D4213" s="533">
        <v>49.84</v>
      </c>
    </row>
    <row r="4214" spans="1:4" ht="18" customHeight="1">
      <c r="A4214" s="535">
        <v>3606539</v>
      </c>
      <c r="B4214" s="534" t="s">
        <v>20602</v>
      </c>
      <c r="C4214" s="535" t="s">
        <v>206</v>
      </c>
      <c r="D4214" s="533">
        <v>50.35</v>
      </c>
    </row>
    <row r="4215" spans="1:4" ht="18" customHeight="1">
      <c r="A4215" s="535">
        <v>3606540</v>
      </c>
      <c r="B4215" s="534" t="s">
        <v>20603</v>
      </c>
      <c r="C4215" s="535" t="s">
        <v>206</v>
      </c>
      <c r="D4215" s="533">
        <v>53.14</v>
      </c>
    </row>
    <row r="4216" spans="1:4" ht="18" customHeight="1">
      <c r="A4216" s="535">
        <v>3606541</v>
      </c>
      <c r="B4216" s="534" t="s">
        <v>20604</v>
      </c>
      <c r="C4216" s="535" t="s">
        <v>206</v>
      </c>
      <c r="D4216" s="533">
        <v>54.52</v>
      </c>
    </row>
    <row r="4217" spans="1:4" ht="18" customHeight="1">
      <c r="A4217" s="535">
        <v>3606542</v>
      </c>
      <c r="B4217" s="534" t="s">
        <v>20605</v>
      </c>
      <c r="C4217" s="535" t="s">
        <v>206</v>
      </c>
      <c r="D4217" s="533">
        <v>55.13</v>
      </c>
    </row>
    <row r="4218" spans="1:4" ht="18" customHeight="1">
      <c r="A4218" s="535">
        <v>3606543</v>
      </c>
      <c r="B4218" s="534" t="s">
        <v>20606</v>
      </c>
      <c r="C4218" s="535" t="s">
        <v>206</v>
      </c>
      <c r="D4218" s="533">
        <v>47.8</v>
      </c>
    </row>
    <row r="4219" spans="1:4" ht="18" customHeight="1">
      <c r="A4219" s="535">
        <v>3606544</v>
      </c>
      <c r="B4219" s="534" t="s">
        <v>20607</v>
      </c>
      <c r="C4219" s="535" t="s">
        <v>206</v>
      </c>
      <c r="D4219" s="533">
        <v>48.1</v>
      </c>
    </row>
    <row r="4220" spans="1:4" ht="18" customHeight="1">
      <c r="A4220" s="535">
        <v>3606545</v>
      </c>
      <c r="B4220" s="534" t="s">
        <v>20608</v>
      </c>
      <c r="C4220" s="535" t="s">
        <v>206</v>
      </c>
      <c r="D4220" s="533">
        <v>48.51</v>
      </c>
    </row>
    <row r="4221" spans="1:4" ht="18" customHeight="1">
      <c r="A4221" s="535">
        <v>3606546</v>
      </c>
      <c r="B4221" s="534" t="s">
        <v>20609</v>
      </c>
      <c r="C4221" s="535" t="s">
        <v>206</v>
      </c>
      <c r="D4221" s="533">
        <v>48.92</v>
      </c>
    </row>
    <row r="4222" spans="1:4" ht="18" customHeight="1">
      <c r="A4222" s="535">
        <v>3606547</v>
      </c>
      <c r="B4222" s="534" t="s">
        <v>20610</v>
      </c>
      <c r="C4222" s="535" t="s">
        <v>206</v>
      </c>
      <c r="D4222" s="533">
        <v>49.22</v>
      </c>
    </row>
    <row r="4223" spans="1:4" ht="18" customHeight="1">
      <c r="A4223" s="535">
        <v>3606548</v>
      </c>
      <c r="B4223" s="534" t="s">
        <v>20611</v>
      </c>
      <c r="C4223" s="535" t="s">
        <v>206</v>
      </c>
      <c r="D4223" s="533">
        <v>49.94</v>
      </c>
    </row>
    <row r="4224" spans="1:4" ht="18" customHeight="1">
      <c r="A4224" s="535">
        <v>3606549</v>
      </c>
      <c r="B4224" s="534" t="s">
        <v>20612</v>
      </c>
      <c r="C4224" s="535" t="s">
        <v>206</v>
      </c>
      <c r="D4224" s="533">
        <v>52.99</v>
      </c>
    </row>
    <row r="4225" spans="1:4" ht="18" customHeight="1">
      <c r="A4225" s="535">
        <v>3606550</v>
      </c>
      <c r="B4225" s="534" t="s">
        <v>20613</v>
      </c>
      <c r="C4225" s="535" t="s">
        <v>206</v>
      </c>
      <c r="D4225" s="533">
        <v>53.6</v>
      </c>
    </row>
    <row r="4226" spans="1:4" ht="18" customHeight="1">
      <c r="A4226" s="535">
        <v>3606500</v>
      </c>
      <c r="B4226" s="534" t="s">
        <v>20614</v>
      </c>
      <c r="C4226" s="535" t="s">
        <v>206</v>
      </c>
      <c r="D4226" s="533">
        <v>48.72</v>
      </c>
    </row>
    <row r="4227" spans="1:4" ht="18" customHeight="1">
      <c r="A4227" s="535">
        <v>3606501</v>
      </c>
      <c r="B4227" s="534" t="s">
        <v>20615</v>
      </c>
      <c r="C4227" s="535" t="s">
        <v>206</v>
      </c>
      <c r="D4227" s="533">
        <v>49.49</v>
      </c>
    </row>
    <row r="4228" spans="1:4" ht="18" customHeight="1">
      <c r="A4228" s="535">
        <v>3606502</v>
      </c>
      <c r="B4228" s="534" t="s">
        <v>20616</v>
      </c>
      <c r="C4228" s="535" t="s">
        <v>206</v>
      </c>
      <c r="D4228" s="533">
        <v>50.1</v>
      </c>
    </row>
    <row r="4229" spans="1:4" ht="18" customHeight="1">
      <c r="A4229" s="535">
        <v>3606503</v>
      </c>
      <c r="B4229" s="534" t="s">
        <v>20617</v>
      </c>
      <c r="C4229" s="535" t="s">
        <v>206</v>
      </c>
      <c r="D4229" s="533">
        <v>50.87</v>
      </c>
    </row>
    <row r="4230" spans="1:4" ht="18" customHeight="1">
      <c r="A4230" s="535">
        <v>3606504</v>
      </c>
      <c r="B4230" s="534" t="s">
        <v>20618</v>
      </c>
      <c r="C4230" s="535" t="s">
        <v>206</v>
      </c>
      <c r="D4230" s="533">
        <v>51.63</v>
      </c>
    </row>
    <row r="4231" spans="1:4" ht="18" customHeight="1">
      <c r="A4231" s="535">
        <v>3606505</v>
      </c>
      <c r="B4231" s="534" t="s">
        <v>20619</v>
      </c>
      <c r="C4231" s="535" t="s">
        <v>206</v>
      </c>
      <c r="D4231" s="533">
        <v>52.85</v>
      </c>
    </row>
    <row r="4232" spans="1:4" ht="18" customHeight="1">
      <c r="A4232" s="535">
        <v>3606506</v>
      </c>
      <c r="B4232" s="534" t="s">
        <v>20620</v>
      </c>
      <c r="C4232" s="535" t="s">
        <v>206</v>
      </c>
      <c r="D4232" s="533">
        <v>56.82</v>
      </c>
    </row>
    <row r="4233" spans="1:4" ht="18" customHeight="1">
      <c r="A4233" s="535">
        <v>3606507</v>
      </c>
      <c r="B4233" s="534" t="s">
        <v>20621</v>
      </c>
      <c r="C4233" s="535" t="s">
        <v>206</v>
      </c>
      <c r="D4233" s="533">
        <v>58.05</v>
      </c>
    </row>
    <row r="4234" spans="1:4" ht="18" customHeight="1">
      <c r="A4234" s="535">
        <v>3606509</v>
      </c>
      <c r="B4234" s="534" t="s">
        <v>20622</v>
      </c>
      <c r="C4234" s="535" t="s">
        <v>206</v>
      </c>
      <c r="D4234" s="533">
        <v>44.4</v>
      </c>
    </row>
    <row r="4235" spans="1:4" ht="18" customHeight="1">
      <c r="A4235" s="535">
        <v>3606510</v>
      </c>
      <c r="B4235" s="534" t="s">
        <v>20623</v>
      </c>
      <c r="C4235" s="535" t="s">
        <v>206</v>
      </c>
      <c r="D4235" s="533">
        <v>44.91</v>
      </c>
    </row>
    <row r="4236" spans="1:4" ht="18" customHeight="1">
      <c r="A4236" s="535">
        <v>3606511</v>
      </c>
      <c r="B4236" s="534" t="s">
        <v>20624</v>
      </c>
      <c r="C4236" s="535" t="s">
        <v>206</v>
      </c>
      <c r="D4236" s="533">
        <v>45.31</v>
      </c>
    </row>
    <row r="4237" spans="1:4" ht="18" customHeight="1">
      <c r="A4237" s="535">
        <v>3606512</v>
      </c>
      <c r="B4237" s="534" t="s">
        <v>20625</v>
      </c>
      <c r="C4237" s="535" t="s">
        <v>206</v>
      </c>
      <c r="D4237" s="533">
        <v>45.72</v>
      </c>
    </row>
    <row r="4238" spans="1:4" ht="18" customHeight="1">
      <c r="A4238" s="535">
        <v>3606513</v>
      </c>
      <c r="B4238" s="534" t="s">
        <v>20626</v>
      </c>
      <c r="C4238" s="535" t="s">
        <v>206</v>
      </c>
      <c r="D4238" s="533">
        <v>48.26</v>
      </c>
    </row>
    <row r="4239" spans="1:4" ht="18" customHeight="1">
      <c r="A4239" s="535">
        <v>3606514</v>
      </c>
      <c r="B4239" s="534" t="s">
        <v>20627</v>
      </c>
      <c r="C4239" s="535" t="s">
        <v>206</v>
      </c>
      <c r="D4239" s="533">
        <v>49.18</v>
      </c>
    </row>
    <row r="4240" spans="1:4" ht="18" customHeight="1">
      <c r="A4240" s="535">
        <v>3606515</v>
      </c>
      <c r="B4240" s="534" t="s">
        <v>20628</v>
      </c>
      <c r="C4240" s="535" t="s">
        <v>206</v>
      </c>
      <c r="D4240" s="533">
        <v>50.41</v>
      </c>
    </row>
    <row r="4241" spans="1:4" ht="18" customHeight="1">
      <c r="A4241" s="535">
        <v>3606516</v>
      </c>
      <c r="B4241" s="534" t="s">
        <v>20629</v>
      </c>
      <c r="C4241" s="535" t="s">
        <v>206</v>
      </c>
      <c r="D4241" s="533">
        <v>51.02</v>
      </c>
    </row>
    <row r="4242" spans="1:4" ht="18" customHeight="1">
      <c r="A4242" s="535">
        <v>3606518</v>
      </c>
      <c r="B4242" s="534" t="s">
        <v>20630</v>
      </c>
      <c r="C4242" s="535" t="s">
        <v>206</v>
      </c>
      <c r="D4242" s="533">
        <v>43.68</v>
      </c>
    </row>
    <row r="4243" spans="1:4" ht="18" customHeight="1">
      <c r="A4243" s="535">
        <v>3606519</v>
      </c>
      <c r="B4243" s="534" t="s">
        <v>20631</v>
      </c>
      <c r="C4243" s="535" t="s">
        <v>206</v>
      </c>
      <c r="D4243" s="533">
        <v>44.09</v>
      </c>
    </row>
    <row r="4244" spans="1:4" ht="18" customHeight="1">
      <c r="A4244" s="535">
        <v>3606520</v>
      </c>
      <c r="B4244" s="534" t="s">
        <v>20632</v>
      </c>
      <c r="C4244" s="535" t="s">
        <v>206</v>
      </c>
      <c r="D4244" s="533">
        <v>44.4</v>
      </c>
    </row>
    <row r="4245" spans="1:4" ht="18" customHeight="1">
      <c r="A4245" s="535">
        <v>3606521</v>
      </c>
      <c r="B4245" s="534" t="s">
        <v>20633</v>
      </c>
      <c r="C4245" s="535" t="s">
        <v>206</v>
      </c>
      <c r="D4245" s="533">
        <v>44.8</v>
      </c>
    </row>
    <row r="4246" spans="1:4" ht="18" customHeight="1">
      <c r="A4246" s="535">
        <v>3606522</v>
      </c>
      <c r="B4246" s="534" t="s">
        <v>20634</v>
      </c>
      <c r="C4246" s="535" t="s">
        <v>206</v>
      </c>
      <c r="D4246" s="533">
        <v>45.11</v>
      </c>
    </row>
    <row r="4247" spans="1:4" ht="18" customHeight="1">
      <c r="A4247" s="535">
        <v>3606523</v>
      </c>
      <c r="B4247" s="534" t="s">
        <v>20635</v>
      </c>
      <c r="C4247" s="535" t="s">
        <v>206</v>
      </c>
      <c r="D4247" s="533">
        <v>45.82</v>
      </c>
    </row>
    <row r="4248" spans="1:4" ht="18" customHeight="1">
      <c r="A4248" s="535">
        <v>3606524</v>
      </c>
      <c r="B4248" s="534" t="s">
        <v>20636</v>
      </c>
      <c r="C4248" s="535" t="s">
        <v>206</v>
      </c>
      <c r="D4248" s="533">
        <v>49.03</v>
      </c>
    </row>
    <row r="4249" spans="1:4" ht="18" customHeight="1">
      <c r="A4249" s="535">
        <v>3606525</v>
      </c>
      <c r="B4249" s="534" t="s">
        <v>20637</v>
      </c>
      <c r="C4249" s="535" t="s">
        <v>206</v>
      </c>
      <c r="D4249" s="533">
        <v>49.49</v>
      </c>
    </row>
    <row r="4250" spans="1:4" ht="9" customHeight="1">
      <c r="A4250" s="535">
        <v>3606577</v>
      </c>
      <c r="B4250" s="534" t="s">
        <v>20638</v>
      </c>
      <c r="C4250" s="535" t="s">
        <v>206</v>
      </c>
      <c r="D4250" s="533">
        <v>11.43</v>
      </c>
    </row>
    <row r="4251" spans="1:4" ht="9" customHeight="1">
      <c r="A4251" s="535">
        <v>3606576</v>
      </c>
      <c r="B4251" s="534" t="s">
        <v>20639</v>
      </c>
      <c r="C4251" s="535" t="s">
        <v>206</v>
      </c>
      <c r="D4251" s="533">
        <v>4.4400000000000004</v>
      </c>
    </row>
    <row r="4252" spans="1:4" ht="9" customHeight="1">
      <c r="A4252" s="535">
        <v>3606561</v>
      </c>
      <c r="B4252" s="534" t="s">
        <v>20640</v>
      </c>
      <c r="C4252" s="535" t="s">
        <v>263</v>
      </c>
      <c r="D4252" s="533">
        <v>2205.94</v>
      </c>
    </row>
    <row r="4253" spans="1:4" ht="9" customHeight="1">
      <c r="A4253" s="535">
        <v>3606556</v>
      </c>
      <c r="B4253" s="534" t="s">
        <v>20641</v>
      </c>
      <c r="C4253" s="535" t="s">
        <v>263</v>
      </c>
      <c r="D4253" s="533">
        <v>1559.85</v>
      </c>
    </row>
    <row r="4254" spans="1:4" ht="9" customHeight="1">
      <c r="A4254" s="535">
        <v>3606562</v>
      </c>
      <c r="B4254" s="534" t="s">
        <v>20642</v>
      </c>
      <c r="C4254" s="535" t="s">
        <v>263</v>
      </c>
      <c r="D4254" s="533">
        <v>2412.5</v>
      </c>
    </row>
    <row r="4255" spans="1:4" ht="9" customHeight="1">
      <c r="A4255" s="535">
        <v>3606557</v>
      </c>
      <c r="B4255" s="534" t="s">
        <v>20643</v>
      </c>
      <c r="C4255" s="535" t="s">
        <v>263</v>
      </c>
      <c r="D4255" s="533">
        <v>1701.81</v>
      </c>
    </row>
    <row r="4256" spans="1:4" ht="9" customHeight="1">
      <c r="A4256" s="535">
        <v>3606563</v>
      </c>
      <c r="B4256" s="534" t="s">
        <v>20644</v>
      </c>
      <c r="C4256" s="535" t="s">
        <v>263</v>
      </c>
      <c r="D4256" s="533">
        <v>2627.7</v>
      </c>
    </row>
    <row r="4257" spans="1:4" ht="9" customHeight="1">
      <c r="A4257" s="535">
        <v>3606558</v>
      </c>
      <c r="B4257" s="534" t="s">
        <v>20645</v>
      </c>
      <c r="C4257" s="535" t="s">
        <v>263</v>
      </c>
      <c r="D4257" s="533">
        <v>1852.4</v>
      </c>
    </row>
    <row r="4258" spans="1:4" ht="9" customHeight="1">
      <c r="A4258" s="535">
        <v>3606559</v>
      </c>
      <c r="B4258" s="534" t="s">
        <v>20646</v>
      </c>
      <c r="C4258" s="535" t="s">
        <v>263</v>
      </c>
      <c r="D4258" s="533">
        <v>1766.24</v>
      </c>
    </row>
    <row r="4259" spans="1:4" ht="9" customHeight="1">
      <c r="A4259" s="535">
        <v>3606554</v>
      </c>
      <c r="B4259" s="534" t="s">
        <v>20647</v>
      </c>
      <c r="C4259" s="535" t="s">
        <v>263</v>
      </c>
      <c r="D4259" s="533">
        <v>1249.3800000000001</v>
      </c>
    </row>
    <row r="4260" spans="1:4" ht="9" customHeight="1">
      <c r="A4260" s="535">
        <v>3606560</v>
      </c>
      <c r="B4260" s="534" t="s">
        <v>20648</v>
      </c>
      <c r="C4260" s="535" t="s">
        <v>263</v>
      </c>
      <c r="D4260" s="533">
        <v>1973.72</v>
      </c>
    </row>
    <row r="4261" spans="1:4" ht="9" customHeight="1">
      <c r="A4261" s="535">
        <v>3606555</v>
      </c>
      <c r="B4261" s="534" t="s">
        <v>20649</v>
      </c>
      <c r="C4261" s="535" t="s">
        <v>263</v>
      </c>
      <c r="D4261" s="533">
        <v>1392.24</v>
      </c>
    </row>
    <row r="4262" spans="1:4" ht="9" customHeight="1">
      <c r="A4262" s="535">
        <v>3606571</v>
      </c>
      <c r="B4262" s="534" t="s">
        <v>20650</v>
      </c>
      <c r="C4262" s="535" t="s">
        <v>263</v>
      </c>
      <c r="D4262" s="533">
        <v>2178.6999999999998</v>
      </c>
    </row>
    <row r="4263" spans="1:4" ht="9" customHeight="1">
      <c r="A4263" s="535">
        <v>3606566</v>
      </c>
      <c r="B4263" s="534" t="s">
        <v>20651</v>
      </c>
      <c r="C4263" s="535" t="s">
        <v>263</v>
      </c>
      <c r="D4263" s="533">
        <v>1532.62</v>
      </c>
    </row>
    <row r="4264" spans="1:4" ht="9" customHeight="1">
      <c r="A4264" s="535">
        <v>3606572</v>
      </c>
      <c r="B4264" s="534" t="s">
        <v>20652</v>
      </c>
      <c r="C4264" s="535" t="s">
        <v>263</v>
      </c>
      <c r="D4264" s="533">
        <v>2388.4</v>
      </c>
    </row>
    <row r="4265" spans="1:4" ht="9" customHeight="1">
      <c r="A4265" s="535">
        <v>3606567</v>
      </c>
      <c r="B4265" s="534" t="s">
        <v>20653</v>
      </c>
      <c r="C4265" s="535" t="s">
        <v>263</v>
      </c>
      <c r="D4265" s="533">
        <v>1677.71</v>
      </c>
    </row>
    <row r="4266" spans="1:4" ht="9" customHeight="1">
      <c r="A4266" s="535">
        <v>3606573</v>
      </c>
      <c r="B4266" s="534" t="s">
        <v>20654</v>
      </c>
      <c r="C4266" s="535" t="s">
        <v>263</v>
      </c>
      <c r="D4266" s="533">
        <v>2597.64</v>
      </c>
    </row>
    <row r="4267" spans="1:4" ht="9" customHeight="1">
      <c r="A4267" s="535">
        <v>3606568</v>
      </c>
      <c r="B4267" s="534" t="s">
        <v>20655</v>
      </c>
      <c r="C4267" s="535" t="s">
        <v>263</v>
      </c>
      <c r="D4267" s="533">
        <v>1822.34</v>
      </c>
    </row>
    <row r="4268" spans="1:4" ht="9" customHeight="1">
      <c r="A4268" s="535">
        <v>3606569</v>
      </c>
      <c r="B4268" s="534" t="s">
        <v>20656</v>
      </c>
      <c r="C4268" s="535" t="s">
        <v>263</v>
      </c>
      <c r="D4268" s="533">
        <v>1757.63</v>
      </c>
    </row>
    <row r="4269" spans="1:4" ht="9" customHeight="1">
      <c r="A4269" s="535">
        <v>3606564</v>
      </c>
      <c r="B4269" s="534" t="s">
        <v>20657</v>
      </c>
      <c r="C4269" s="535" t="s">
        <v>263</v>
      </c>
      <c r="D4269" s="533">
        <v>1240.76</v>
      </c>
    </row>
    <row r="4270" spans="1:4" ht="9" customHeight="1">
      <c r="A4270" s="535">
        <v>3606570</v>
      </c>
      <c r="B4270" s="534" t="s">
        <v>20658</v>
      </c>
      <c r="C4270" s="535" t="s">
        <v>263</v>
      </c>
      <c r="D4270" s="533">
        <v>1968.47</v>
      </c>
    </row>
    <row r="4271" spans="1:4" ht="9" customHeight="1">
      <c r="A4271" s="535">
        <v>3606565</v>
      </c>
      <c r="B4271" s="534" t="s">
        <v>20659</v>
      </c>
      <c r="C4271" s="535" t="s">
        <v>263</v>
      </c>
      <c r="D4271" s="533">
        <v>1387</v>
      </c>
    </row>
    <row r="4272" spans="1:4" ht="9" customHeight="1">
      <c r="A4272" s="535">
        <v>3606578</v>
      </c>
      <c r="B4272" s="534" t="s">
        <v>20660</v>
      </c>
      <c r="C4272" s="535" t="s">
        <v>263</v>
      </c>
      <c r="D4272" s="533">
        <v>120.66</v>
      </c>
    </row>
    <row r="4273" spans="1:4" ht="9" customHeight="1">
      <c r="A4273" s="535">
        <v>3606575</v>
      </c>
      <c r="B4273" s="534" t="s">
        <v>20661</v>
      </c>
      <c r="C4273" s="535" t="s">
        <v>206</v>
      </c>
      <c r="D4273" s="533">
        <v>2.36</v>
      </c>
    </row>
    <row r="4274" spans="1:4" ht="9" customHeight="1">
      <c r="A4274" s="535">
        <v>3606574</v>
      </c>
      <c r="B4274" s="534" t="s">
        <v>20662</v>
      </c>
      <c r="C4274" s="535" t="s">
        <v>206</v>
      </c>
      <c r="D4274" s="533">
        <v>1.18</v>
      </c>
    </row>
    <row r="4275" spans="1:4" ht="9" customHeight="1">
      <c r="A4275" s="535">
        <v>3713603</v>
      </c>
      <c r="B4275" s="534" t="s">
        <v>20663</v>
      </c>
      <c r="C4275" s="535" t="s">
        <v>16785</v>
      </c>
      <c r="D4275" s="533">
        <v>1028.47</v>
      </c>
    </row>
    <row r="4276" spans="1:4" ht="9" customHeight="1">
      <c r="A4276" s="535">
        <v>3713601</v>
      </c>
      <c r="B4276" s="534" t="s">
        <v>20664</v>
      </c>
      <c r="C4276" s="535" t="s">
        <v>16785</v>
      </c>
      <c r="D4276" s="533">
        <v>781.71</v>
      </c>
    </row>
    <row r="4277" spans="1:4" ht="9" customHeight="1">
      <c r="A4277" s="535">
        <v>3713607</v>
      </c>
      <c r="B4277" s="534" t="s">
        <v>20665</v>
      </c>
      <c r="C4277" s="535" t="s">
        <v>16785</v>
      </c>
      <c r="D4277" s="533">
        <v>654.65</v>
      </c>
    </row>
    <row r="4278" spans="1:4" ht="9" customHeight="1">
      <c r="A4278" s="535">
        <v>3713605</v>
      </c>
      <c r="B4278" s="534" t="s">
        <v>20666</v>
      </c>
      <c r="C4278" s="535" t="s">
        <v>16785</v>
      </c>
      <c r="D4278" s="533">
        <v>429.19</v>
      </c>
    </row>
    <row r="4279" spans="1:4" ht="9" customHeight="1">
      <c r="A4279" s="535">
        <v>3719530</v>
      </c>
      <c r="B4279" s="534" t="s">
        <v>20667</v>
      </c>
      <c r="C4279" s="535" t="s">
        <v>16785</v>
      </c>
      <c r="D4279" s="533">
        <v>319.5</v>
      </c>
    </row>
    <row r="4280" spans="1:4" ht="9" customHeight="1">
      <c r="A4280" s="535">
        <v>3713828</v>
      </c>
      <c r="B4280" s="534" t="s">
        <v>20668</v>
      </c>
      <c r="C4280" s="535" t="s">
        <v>16785</v>
      </c>
      <c r="D4280" s="533">
        <v>238.79</v>
      </c>
    </row>
    <row r="4281" spans="1:4" ht="9" customHeight="1">
      <c r="A4281" s="535">
        <v>3713875</v>
      </c>
      <c r="B4281" s="534" t="s">
        <v>20669</v>
      </c>
      <c r="C4281" s="535" t="s">
        <v>16785</v>
      </c>
      <c r="D4281" s="533">
        <v>69.180000000000007</v>
      </c>
    </row>
    <row r="4282" spans="1:4" ht="9" customHeight="1">
      <c r="A4282" s="535">
        <v>3713619</v>
      </c>
      <c r="B4282" s="534" t="s">
        <v>20670</v>
      </c>
      <c r="C4282" s="535" t="s">
        <v>16785</v>
      </c>
      <c r="D4282" s="533">
        <v>69.64</v>
      </c>
    </row>
    <row r="4283" spans="1:4" ht="9" customHeight="1">
      <c r="A4283" s="535">
        <v>3713876</v>
      </c>
      <c r="B4283" s="534" t="s">
        <v>20671</v>
      </c>
      <c r="C4283" s="535" t="s">
        <v>16785</v>
      </c>
      <c r="D4283" s="533">
        <v>94.39</v>
      </c>
    </row>
    <row r="4284" spans="1:4" ht="9" customHeight="1">
      <c r="A4284" s="535">
        <v>3713827</v>
      </c>
      <c r="B4284" s="534" t="s">
        <v>20672</v>
      </c>
      <c r="C4284" s="535" t="s">
        <v>16785</v>
      </c>
      <c r="D4284" s="533">
        <v>92.73</v>
      </c>
    </row>
    <row r="4285" spans="1:4" ht="9" customHeight="1">
      <c r="A4285" s="535">
        <v>3713904</v>
      </c>
      <c r="B4285" s="534" t="s">
        <v>20673</v>
      </c>
      <c r="C4285" s="535" t="s">
        <v>16785</v>
      </c>
      <c r="D4285" s="533">
        <v>276.56</v>
      </c>
    </row>
    <row r="4286" spans="1:4" ht="9" customHeight="1">
      <c r="A4286" s="535">
        <v>3719529</v>
      </c>
      <c r="B4286" s="534" t="s">
        <v>20674</v>
      </c>
      <c r="C4286" s="535" t="s">
        <v>16785</v>
      </c>
      <c r="D4286" s="533">
        <v>202.13</v>
      </c>
    </row>
    <row r="4287" spans="1:4" ht="9" customHeight="1">
      <c r="A4287" s="535">
        <v>3713878</v>
      </c>
      <c r="B4287" s="534" t="s">
        <v>20675</v>
      </c>
      <c r="C4287" s="535" t="s">
        <v>16785</v>
      </c>
      <c r="D4287" s="533">
        <v>68.77</v>
      </c>
    </row>
    <row r="4288" spans="1:4" ht="9" customHeight="1">
      <c r="A4288" s="535">
        <v>3713617</v>
      </c>
      <c r="B4288" s="534" t="s">
        <v>20676</v>
      </c>
      <c r="C4288" s="535" t="s">
        <v>16785</v>
      </c>
      <c r="D4288" s="533">
        <v>69</v>
      </c>
    </row>
    <row r="4289" spans="1:4" ht="9" customHeight="1">
      <c r="A4289" s="535">
        <v>3713879</v>
      </c>
      <c r="B4289" s="534" t="s">
        <v>20677</v>
      </c>
      <c r="C4289" s="535" t="s">
        <v>16785</v>
      </c>
      <c r="D4289" s="533">
        <v>84.32</v>
      </c>
    </row>
    <row r="4290" spans="1:4" ht="9" customHeight="1">
      <c r="A4290" s="535">
        <v>3713826</v>
      </c>
      <c r="B4290" s="534" t="s">
        <v>20678</v>
      </c>
      <c r="C4290" s="535" t="s">
        <v>16785</v>
      </c>
      <c r="D4290" s="533">
        <v>80.260000000000005</v>
      </c>
    </row>
    <row r="4291" spans="1:4" ht="18" customHeight="1">
      <c r="A4291" s="535">
        <v>3713610</v>
      </c>
      <c r="B4291" s="534" t="s">
        <v>20679</v>
      </c>
      <c r="C4291" s="535" t="s">
        <v>16785</v>
      </c>
      <c r="D4291" s="533">
        <v>38.82</v>
      </c>
    </row>
    <row r="4292" spans="1:4" ht="18" customHeight="1">
      <c r="A4292" s="535">
        <v>3713609</v>
      </c>
      <c r="B4292" s="534" t="s">
        <v>20680</v>
      </c>
      <c r="C4292" s="535" t="s">
        <v>16785</v>
      </c>
      <c r="D4292" s="533">
        <v>37.15</v>
      </c>
    </row>
    <row r="4293" spans="1:4" ht="18" customHeight="1">
      <c r="A4293" s="535">
        <v>3713612</v>
      </c>
      <c r="B4293" s="534" t="s">
        <v>20681</v>
      </c>
      <c r="C4293" s="535" t="s">
        <v>16785</v>
      </c>
      <c r="D4293" s="533">
        <v>32.57</v>
      </c>
    </row>
    <row r="4294" spans="1:4" ht="18" customHeight="1">
      <c r="A4294" s="535">
        <v>3713611</v>
      </c>
      <c r="B4294" s="534" t="s">
        <v>20682</v>
      </c>
      <c r="C4294" s="535" t="s">
        <v>16785</v>
      </c>
      <c r="D4294" s="533">
        <v>31.85</v>
      </c>
    </row>
    <row r="4295" spans="1:4" ht="9" customHeight="1">
      <c r="A4295" s="535">
        <v>3713608</v>
      </c>
      <c r="B4295" s="534" t="s">
        <v>20683</v>
      </c>
      <c r="C4295" s="535" t="s">
        <v>16785</v>
      </c>
      <c r="D4295" s="533">
        <v>27.42</v>
      </c>
    </row>
    <row r="4296" spans="1:4" ht="9" customHeight="1">
      <c r="A4296" s="535">
        <v>3713613</v>
      </c>
      <c r="B4296" s="534" t="s">
        <v>20684</v>
      </c>
      <c r="C4296" s="535" t="s">
        <v>16785</v>
      </c>
      <c r="D4296" s="533">
        <v>25.48</v>
      </c>
    </row>
    <row r="4297" spans="1:4" ht="9" customHeight="1">
      <c r="A4297" s="535">
        <v>3713822</v>
      </c>
      <c r="B4297" s="534" t="s">
        <v>20685</v>
      </c>
      <c r="C4297" s="535" t="s">
        <v>16785</v>
      </c>
      <c r="D4297" s="533">
        <v>312.32</v>
      </c>
    </row>
    <row r="4298" spans="1:4" ht="9" customHeight="1">
      <c r="A4298" s="535">
        <v>3713824</v>
      </c>
      <c r="B4298" s="534" t="s">
        <v>20686</v>
      </c>
      <c r="C4298" s="535" t="s">
        <v>16785</v>
      </c>
      <c r="D4298" s="533">
        <v>231.61</v>
      </c>
    </row>
    <row r="4299" spans="1:4" ht="9" customHeight="1">
      <c r="A4299" s="535">
        <v>3713825</v>
      </c>
      <c r="B4299" s="534" t="s">
        <v>20687</v>
      </c>
      <c r="C4299" s="535" t="s">
        <v>16785</v>
      </c>
      <c r="D4299" s="533">
        <v>269.38</v>
      </c>
    </row>
    <row r="4300" spans="1:4" ht="9" customHeight="1">
      <c r="A4300" s="535">
        <v>3713823</v>
      </c>
      <c r="B4300" s="534" t="s">
        <v>20688</v>
      </c>
      <c r="C4300" s="535" t="s">
        <v>16785</v>
      </c>
      <c r="D4300" s="533">
        <v>194.95</v>
      </c>
    </row>
    <row r="4301" spans="1:4" ht="9" customHeight="1">
      <c r="A4301" s="535">
        <v>3713602</v>
      </c>
      <c r="B4301" s="534" t="s">
        <v>20689</v>
      </c>
      <c r="C4301" s="535" t="s">
        <v>16785</v>
      </c>
      <c r="D4301" s="533">
        <v>943.44</v>
      </c>
    </row>
    <row r="4302" spans="1:4" ht="9" customHeight="1">
      <c r="A4302" s="535">
        <v>3713600</v>
      </c>
      <c r="B4302" s="534" t="s">
        <v>20690</v>
      </c>
      <c r="C4302" s="535" t="s">
        <v>16785</v>
      </c>
      <c r="D4302" s="533">
        <v>711.32</v>
      </c>
    </row>
    <row r="4303" spans="1:4" ht="9" customHeight="1">
      <c r="A4303" s="535">
        <v>3713606</v>
      </c>
      <c r="B4303" s="534" t="s">
        <v>20691</v>
      </c>
      <c r="C4303" s="535" t="s">
        <v>16785</v>
      </c>
      <c r="D4303" s="533">
        <v>569.62</v>
      </c>
    </row>
    <row r="4304" spans="1:4" ht="9" customHeight="1">
      <c r="A4304" s="535">
        <v>3713604</v>
      </c>
      <c r="B4304" s="534" t="s">
        <v>20692</v>
      </c>
      <c r="C4304" s="535" t="s">
        <v>16785</v>
      </c>
      <c r="D4304" s="533">
        <v>370.94</v>
      </c>
    </row>
    <row r="4305" spans="1:4" ht="9" customHeight="1">
      <c r="A4305" s="535">
        <v>3716129</v>
      </c>
      <c r="B4305" s="534" t="s">
        <v>20693</v>
      </c>
      <c r="C4305" s="535" t="s">
        <v>263</v>
      </c>
      <c r="D4305" s="533">
        <v>51.45</v>
      </c>
    </row>
    <row r="4306" spans="1:4" ht="9" customHeight="1">
      <c r="A4306" s="535">
        <v>3716128</v>
      </c>
      <c r="B4306" s="534" t="s">
        <v>20694</v>
      </c>
      <c r="C4306" s="535" t="s">
        <v>263</v>
      </c>
      <c r="D4306" s="533">
        <v>44.35</v>
      </c>
    </row>
    <row r="4307" spans="1:4" ht="9" customHeight="1">
      <c r="A4307" s="535">
        <v>3716133</v>
      </c>
      <c r="B4307" s="534" t="s">
        <v>20695</v>
      </c>
      <c r="C4307" s="535" t="s">
        <v>263</v>
      </c>
      <c r="D4307" s="533">
        <v>30.29</v>
      </c>
    </row>
    <row r="4308" spans="1:4" ht="9" customHeight="1">
      <c r="A4308" s="535">
        <v>3716132</v>
      </c>
      <c r="B4308" s="534" t="s">
        <v>20696</v>
      </c>
      <c r="C4308" s="535" t="s">
        <v>263</v>
      </c>
      <c r="D4308" s="533">
        <v>27.21</v>
      </c>
    </row>
    <row r="4309" spans="1:4" ht="9" customHeight="1">
      <c r="A4309" s="535">
        <v>3716131</v>
      </c>
      <c r="B4309" s="534" t="s">
        <v>20697</v>
      </c>
      <c r="C4309" s="535" t="s">
        <v>263</v>
      </c>
      <c r="D4309" s="533">
        <v>33.39</v>
      </c>
    </row>
    <row r="4310" spans="1:4" ht="9" customHeight="1">
      <c r="A4310" s="535">
        <v>3716130</v>
      </c>
      <c r="B4310" s="534" t="s">
        <v>20698</v>
      </c>
      <c r="C4310" s="535" t="s">
        <v>263</v>
      </c>
      <c r="D4310" s="533">
        <v>29.74</v>
      </c>
    </row>
    <row r="4311" spans="1:4" ht="9" customHeight="1">
      <c r="A4311" s="535">
        <v>3716135</v>
      </c>
      <c r="B4311" s="534" t="s">
        <v>20699</v>
      </c>
      <c r="C4311" s="535" t="s">
        <v>263</v>
      </c>
      <c r="D4311" s="533">
        <v>20.9</v>
      </c>
    </row>
    <row r="4312" spans="1:4" ht="9" customHeight="1">
      <c r="A4312" s="535">
        <v>3716134</v>
      </c>
      <c r="B4312" s="534" t="s">
        <v>20700</v>
      </c>
      <c r="C4312" s="535" t="s">
        <v>263</v>
      </c>
      <c r="D4312" s="533">
        <v>19.32</v>
      </c>
    </row>
    <row r="4313" spans="1:4" ht="18" customHeight="1">
      <c r="A4313" s="535">
        <v>3713698</v>
      </c>
      <c r="B4313" s="534" t="s">
        <v>20701</v>
      </c>
      <c r="C4313" s="535" t="s">
        <v>263</v>
      </c>
      <c r="D4313" s="533">
        <v>326093.03000000003</v>
      </c>
    </row>
    <row r="4314" spans="1:4" ht="18" customHeight="1">
      <c r="A4314" s="535">
        <v>3713699</v>
      </c>
      <c r="B4314" s="534" t="s">
        <v>20702</v>
      </c>
      <c r="C4314" s="535" t="s">
        <v>263</v>
      </c>
      <c r="D4314" s="533">
        <v>327406.84000000003</v>
      </c>
    </row>
    <row r="4315" spans="1:4" ht="18" customHeight="1">
      <c r="A4315" s="535">
        <v>3713700</v>
      </c>
      <c r="B4315" s="534" t="s">
        <v>20703</v>
      </c>
      <c r="C4315" s="535" t="s">
        <v>263</v>
      </c>
      <c r="D4315" s="533">
        <v>328406.7</v>
      </c>
    </row>
    <row r="4316" spans="1:4" ht="18" customHeight="1">
      <c r="A4316" s="535">
        <v>3713701</v>
      </c>
      <c r="B4316" s="534" t="s">
        <v>20704</v>
      </c>
      <c r="C4316" s="535" t="s">
        <v>263</v>
      </c>
      <c r="D4316" s="533">
        <v>334236.99</v>
      </c>
    </row>
    <row r="4317" spans="1:4" ht="18" customHeight="1">
      <c r="A4317" s="535">
        <v>3713702</v>
      </c>
      <c r="B4317" s="534" t="s">
        <v>20705</v>
      </c>
      <c r="C4317" s="535" t="s">
        <v>263</v>
      </c>
      <c r="D4317" s="533">
        <v>340260.54</v>
      </c>
    </row>
    <row r="4318" spans="1:4" ht="18" customHeight="1">
      <c r="A4318" s="535">
        <v>3713693</v>
      </c>
      <c r="B4318" s="534" t="s">
        <v>20706</v>
      </c>
      <c r="C4318" s="535" t="s">
        <v>263</v>
      </c>
      <c r="D4318" s="533">
        <v>268773.40000000002</v>
      </c>
    </row>
    <row r="4319" spans="1:4" ht="18" customHeight="1">
      <c r="A4319" s="535">
        <v>3713694</v>
      </c>
      <c r="B4319" s="534" t="s">
        <v>20707</v>
      </c>
      <c r="C4319" s="535" t="s">
        <v>263</v>
      </c>
      <c r="D4319" s="533">
        <v>282811.40000000002</v>
      </c>
    </row>
    <row r="4320" spans="1:4" ht="18" customHeight="1">
      <c r="A4320" s="535">
        <v>3713695</v>
      </c>
      <c r="B4320" s="534" t="s">
        <v>20708</v>
      </c>
      <c r="C4320" s="535" t="s">
        <v>263</v>
      </c>
      <c r="D4320" s="533">
        <v>301252.33</v>
      </c>
    </row>
    <row r="4321" spans="1:4" ht="18" customHeight="1">
      <c r="A4321" s="535">
        <v>3713696</v>
      </c>
      <c r="B4321" s="534" t="s">
        <v>20709</v>
      </c>
      <c r="C4321" s="535" t="s">
        <v>263</v>
      </c>
      <c r="D4321" s="533">
        <v>309468.53000000003</v>
      </c>
    </row>
    <row r="4322" spans="1:4" ht="18" customHeight="1">
      <c r="A4322" s="535">
        <v>3713697</v>
      </c>
      <c r="B4322" s="534" t="s">
        <v>20710</v>
      </c>
      <c r="C4322" s="535" t="s">
        <v>263</v>
      </c>
      <c r="D4322" s="533">
        <v>315828.8</v>
      </c>
    </row>
    <row r="4323" spans="1:4" ht="18" customHeight="1">
      <c r="A4323" s="535">
        <v>3713692</v>
      </c>
      <c r="B4323" s="534" t="s">
        <v>20711</v>
      </c>
      <c r="C4323" s="535" t="s">
        <v>263</v>
      </c>
      <c r="D4323" s="533">
        <v>228400.27</v>
      </c>
    </row>
    <row r="4324" spans="1:4" ht="18" customHeight="1">
      <c r="A4324" s="535">
        <v>3713691</v>
      </c>
      <c r="B4324" s="534" t="s">
        <v>20712</v>
      </c>
      <c r="C4324" s="535" t="s">
        <v>263</v>
      </c>
      <c r="D4324" s="533">
        <v>214382.89</v>
      </c>
    </row>
    <row r="4325" spans="1:4" ht="9" customHeight="1">
      <c r="A4325" s="535">
        <v>3713873</v>
      </c>
      <c r="B4325" s="534" t="s">
        <v>20713</v>
      </c>
      <c r="C4325" s="535" t="s">
        <v>263</v>
      </c>
      <c r="D4325" s="533">
        <v>6819.23</v>
      </c>
    </row>
    <row r="4326" spans="1:4" ht="9" customHeight="1">
      <c r="A4326" s="535">
        <v>3713705</v>
      </c>
      <c r="B4326" s="534" t="s">
        <v>20714</v>
      </c>
      <c r="C4326" s="535" t="s">
        <v>16785</v>
      </c>
      <c r="D4326" s="533">
        <v>24.33</v>
      </c>
    </row>
    <row r="4327" spans="1:4" ht="9" customHeight="1">
      <c r="A4327" s="535">
        <v>3713902</v>
      </c>
      <c r="B4327" s="534" t="s">
        <v>20715</v>
      </c>
      <c r="C4327" s="535" t="s">
        <v>263</v>
      </c>
      <c r="D4327" s="533">
        <v>14776.35</v>
      </c>
    </row>
    <row r="4328" spans="1:4" ht="9" customHeight="1">
      <c r="A4328" s="535">
        <v>3713903</v>
      </c>
      <c r="B4328" s="534" t="s">
        <v>20716</v>
      </c>
      <c r="C4328" s="535" t="s">
        <v>263</v>
      </c>
      <c r="D4328" s="533">
        <v>63171.1</v>
      </c>
    </row>
    <row r="4329" spans="1:4" ht="9" customHeight="1">
      <c r="A4329" s="535">
        <v>3713689</v>
      </c>
      <c r="B4329" s="534" t="s">
        <v>20717</v>
      </c>
      <c r="C4329" s="535" t="s">
        <v>263</v>
      </c>
      <c r="D4329" s="533">
        <v>399.34</v>
      </c>
    </row>
    <row r="4330" spans="1:4" ht="9" customHeight="1">
      <c r="A4330" s="535">
        <v>3713690</v>
      </c>
      <c r="B4330" s="534" t="s">
        <v>20718</v>
      </c>
      <c r="C4330" s="535" t="s">
        <v>263</v>
      </c>
      <c r="D4330" s="533">
        <v>478.19</v>
      </c>
    </row>
    <row r="4331" spans="1:4" ht="9" customHeight="1">
      <c r="A4331" s="535">
        <v>3713897</v>
      </c>
      <c r="B4331" s="534" t="s">
        <v>20719</v>
      </c>
      <c r="C4331" s="535" t="s">
        <v>16785</v>
      </c>
      <c r="D4331" s="533">
        <v>298.58999999999997</v>
      </c>
    </row>
    <row r="4332" spans="1:4" ht="9" customHeight="1">
      <c r="A4332" s="535">
        <v>3713893</v>
      </c>
      <c r="B4332" s="534" t="s">
        <v>20720</v>
      </c>
      <c r="C4332" s="535" t="s">
        <v>16785</v>
      </c>
      <c r="D4332" s="533">
        <v>302.83</v>
      </c>
    </row>
    <row r="4333" spans="1:4" ht="9" customHeight="1">
      <c r="A4333" s="535">
        <v>3713898</v>
      </c>
      <c r="B4333" s="534" t="s">
        <v>20721</v>
      </c>
      <c r="C4333" s="535" t="s">
        <v>16785</v>
      </c>
      <c r="D4333" s="533">
        <v>317.89999999999998</v>
      </c>
    </row>
    <row r="4334" spans="1:4" ht="18" customHeight="1">
      <c r="A4334" s="535">
        <v>3713894</v>
      </c>
      <c r="B4334" s="534" t="s">
        <v>20722</v>
      </c>
      <c r="C4334" s="535" t="s">
        <v>16785</v>
      </c>
      <c r="D4334" s="533">
        <v>319.45999999999998</v>
      </c>
    </row>
    <row r="4335" spans="1:4" ht="9" customHeight="1">
      <c r="A4335" s="535">
        <v>3713895</v>
      </c>
      <c r="B4335" s="534" t="s">
        <v>20723</v>
      </c>
      <c r="C4335" s="535" t="s">
        <v>16785</v>
      </c>
      <c r="D4335" s="533">
        <v>276.93</v>
      </c>
    </row>
    <row r="4336" spans="1:4" ht="9" customHeight="1">
      <c r="A4336" s="535">
        <v>3713891</v>
      </c>
      <c r="B4336" s="534" t="s">
        <v>20724</v>
      </c>
      <c r="C4336" s="535" t="s">
        <v>16785</v>
      </c>
      <c r="D4336" s="533">
        <v>275.68</v>
      </c>
    </row>
    <row r="4337" spans="1:4" ht="9" customHeight="1">
      <c r="A4337" s="535">
        <v>3713896</v>
      </c>
      <c r="B4337" s="534" t="s">
        <v>20725</v>
      </c>
      <c r="C4337" s="535" t="s">
        <v>16785</v>
      </c>
      <c r="D4337" s="533">
        <v>289.20999999999998</v>
      </c>
    </row>
    <row r="4338" spans="1:4" ht="18" customHeight="1">
      <c r="A4338" s="535">
        <v>3713892</v>
      </c>
      <c r="B4338" s="534" t="s">
        <v>20726</v>
      </c>
      <c r="C4338" s="535" t="s">
        <v>16785</v>
      </c>
      <c r="D4338" s="533">
        <v>283.75</v>
      </c>
    </row>
    <row r="4339" spans="1:4" ht="9" customHeight="1">
      <c r="A4339" s="535">
        <v>3806412</v>
      </c>
      <c r="B4339" s="534" t="s">
        <v>20727</v>
      </c>
      <c r="C4339" s="535" t="s">
        <v>263</v>
      </c>
      <c r="D4339" s="533">
        <v>70.91</v>
      </c>
    </row>
    <row r="4340" spans="1:4" ht="9" customHeight="1">
      <c r="A4340" s="535">
        <v>3806413</v>
      </c>
      <c r="B4340" s="534" t="s">
        <v>20728</v>
      </c>
      <c r="C4340" s="535" t="s">
        <v>18140</v>
      </c>
      <c r="D4340" s="533">
        <v>25.25</v>
      </c>
    </row>
    <row r="4341" spans="1:4" ht="9" customHeight="1">
      <c r="A4341" s="535">
        <v>3807863</v>
      </c>
      <c r="B4341" s="534" t="s">
        <v>20729</v>
      </c>
      <c r="C4341" s="535" t="s">
        <v>263</v>
      </c>
      <c r="D4341" s="533">
        <v>11.1</v>
      </c>
    </row>
    <row r="4342" spans="1:4" ht="9" customHeight="1">
      <c r="A4342" s="535">
        <v>3807864</v>
      </c>
      <c r="B4342" s="534" t="s">
        <v>20730</v>
      </c>
      <c r="C4342" s="535" t="s">
        <v>263</v>
      </c>
      <c r="D4342" s="533">
        <v>12.2</v>
      </c>
    </row>
    <row r="4343" spans="1:4" ht="9" customHeight="1">
      <c r="A4343" s="535">
        <v>3807865</v>
      </c>
      <c r="B4343" s="534" t="s">
        <v>20731</v>
      </c>
      <c r="C4343" s="535" t="s">
        <v>263</v>
      </c>
      <c r="D4343" s="533">
        <v>15.77</v>
      </c>
    </row>
    <row r="4344" spans="1:4" ht="9" customHeight="1">
      <c r="A4344" s="535">
        <v>3807861</v>
      </c>
      <c r="B4344" s="534" t="s">
        <v>20732</v>
      </c>
      <c r="C4344" s="535" t="s">
        <v>263</v>
      </c>
      <c r="D4344" s="533">
        <v>3.36</v>
      </c>
    </row>
    <row r="4345" spans="1:4" ht="9" customHeight="1">
      <c r="A4345" s="535">
        <v>3807862</v>
      </c>
      <c r="B4345" s="534" t="s">
        <v>20733</v>
      </c>
      <c r="C4345" s="535" t="s">
        <v>263</v>
      </c>
      <c r="D4345" s="533">
        <v>4.45</v>
      </c>
    </row>
    <row r="4346" spans="1:4" ht="9" customHeight="1">
      <c r="A4346" s="535">
        <v>3807752</v>
      </c>
      <c r="B4346" s="534" t="s">
        <v>20734</v>
      </c>
      <c r="C4346" s="535" t="s">
        <v>16785</v>
      </c>
      <c r="D4346" s="533">
        <v>11.26</v>
      </c>
    </row>
    <row r="4347" spans="1:4" ht="9" customHeight="1">
      <c r="A4347" s="535">
        <v>3807753</v>
      </c>
      <c r="B4347" s="534" t="s">
        <v>20735</v>
      </c>
      <c r="C4347" s="535" t="s">
        <v>16785</v>
      </c>
      <c r="D4347" s="533">
        <v>16.23</v>
      </c>
    </row>
    <row r="4348" spans="1:4" ht="9" customHeight="1">
      <c r="A4348" s="535">
        <v>3807750</v>
      </c>
      <c r="B4348" s="534" t="s">
        <v>20736</v>
      </c>
      <c r="C4348" s="535" t="s">
        <v>16785</v>
      </c>
      <c r="D4348" s="533">
        <v>6.59</v>
      </c>
    </row>
    <row r="4349" spans="1:4" ht="9" customHeight="1">
      <c r="A4349" s="535">
        <v>3807751</v>
      </c>
      <c r="B4349" s="534" t="s">
        <v>20737</v>
      </c>
      <c r="C4349" s="535" t="s">
        <v>16785</v>
      </c>
      <c r="D4349" s="533">
        <v>8.64</v>
      </c>
    </row>
    <row r="4350" spans="1:4" ht="9" customHeight="1">
      <c r="A4350" s="535">
        <v>3806415</v>
      </c>
      <c r="B4350" s="534" t="s">
        <v>20738</v>
      </c>
      <c r="C4350" s="535" t="s">
        <v>206</v>
      </c>
      <c r="D4350" s="533">
        <v>672.19</v>
      </c>
    </row>
    <row r="4351" spans="1:4" ht="9" customHeight="1">
      <c r="A4351" s="535">
        <v>3806416</v>
      </c>
      <c r="B4351" s="534" t="s">
        <v>20739</v>
      </c>
      <c r="C4351" s="535" t="s">
        <v>263</v>
      </c>
      <c r="D4351" s="533">
        <v>89.5</v>
      </c>
    </row>
    <row r="4352" spans="1:4" ht="9" customHeight="1">
      <c r="A4352" s="535">
        <v>3806419</v>
      </c>
      <c r="B4352" s="534" t="s">
        <v>20740</v>
      </c>
      <c r="C4352" s="535" t="s">
        <v>263</v>
      </c>
      <c r="D4352" s="533">
        <v>119.15</v>
      </c>
    </row>
    <row r="4353" spans="1:4" ht="9" customHeight="1">
      <c r="A4353" s="535">
        <v>3806417</v>
      </c>
      <c r="B4353" s="534" t="s">
        <v>20741</v>
      </c>
      <c r="C4353" s="535" t="s">
        <v>263</v>
      </c>
      <c r="D4353" s="533">
        <v>100.67</v>
      </c>
    </row>
    <row r="4354" spans="1:4" ht="9" customHeight="1">
      <c r="A4354" s="535">
        <v>3806418</v>
      </c>
      <c r="B4354" s="534" t="s">
        <v>20742</v>
      </c>
      <c r="C4354" s="535" t="s">
        <v>263</v>
      </c>
      <c r="D4354" s="533">
        <v>118.08</v>
      </c>
    </row>
    <row r="4355" spans="1:4" ht="9" customHeight="1">
      <c r="A4355" s="535">
        <v>3808207</v>
      </c>
      <c r="B4355" s="534" t="s">
        <v>20743</v>
      </c>
      <c r="C4355" s="535" t="s">
        <v>16785</v>
      </c>
      <c r="D4355" s="533">
        <v>181.25</v>
      </c>
    </row>
    <row r="4356" spans="1:4" ht="9" customHeight="1">
      <c r="A4356" s="535">
        <v>3806400</v>
      </c>
      <c r="B4356" s="534" t="s">
        <v>20744</v>
      </c>
      <c r="C4356" s="535" t="s">
        <v>263</v>
      </c>
      <c r="D4356" s="533">
        <v>155525.66</v>
      </c>
    </row>
    <row r="4357" spans="1:4" ht="9" customHeight="1">
      <c r="A4357" s="535">
        <v>3806399</v>
      </c>
      <c r="B4357" s="534" t="s">
        <v>20745</v>
      </c>
      <c r="C4357" s="535" t="s">
        <v>263</v>
      </c>
      <c r="D4357" s="533">
        <v>220811.66</v>
      </c>
    </row>
    <row r="4358" spans="1:4" ht="9" customHeight="1">
      <c r="A4358" s="535">
        <v>3806387</v>
      </c>
      <c r="B4358" s="534" t="s">
        <v>20746</v>
      </c>
      <c r="C4358" s="535" t="s">
        <v>263</v>
      </c>
      <c r="D4358" s="533">
        <v>276539.8</v>
      </c>
    </row>
    <row r="4359" spans="1:4" ht="9" customHeight="1">
      <c r="A4359" s="535">
        <v>3806397</v>
      </c>
      <c r="B4359" s="534" t="s">
        <v>20747</v>
      </c>
      <c r="C4359" s="535" t="s">
        <v>263</v>
      </c>
      <c r="D4359" s="533">
        <v>369743.77</v>
      </c>
    </row>
    <row r="4360" spans="1:4" ht="9" customHeight="1">
      <c r="A4360" s="535">
        <v>3806396</v>
      </c>
      <c r="B4360" s="534" t="s">
        <v>20748</v>
      </c>
      <c r="C4360" s="535" t="s">
        <v>263</v>
      </c>
      <c r="D4360" s="533">
        <v>425590.63</v>
      </c>
    </row>
    <row r="4361" spans="1:4" ht="9" customHeight="1">
      <c r="A4361" s="535">
        <v>3816118</v>
      </c>
      <c r="B4361" s="534" t="s">
        <v>20749</v>
      </c>
      <c r="C4361" s="535" t="s">
        <v>16785</v>
      </c>
      <c r="D4361" s="533">
        <v>100.22</v>
      </c>
    </row>
    <row r="4362" spans="1:4" ht="9" customHeight="1">
      <c r="A4362" s="535">
        <v>3816117</v>
      </c>
      <c r="B4362" s="534" t="s">
        <v>20750</v>
      </c>
      <c r="C4362" s="535" t="s">
        <v>16785</v>
      </c>
      <c r="D4362" s="533">
        <v>91.82</v>
      </c>
    </row>
    <row r="4363" spans="1:4" ht="9" customHeight="1">
      <c r="A4363" s="535">
        <v>3806386</v>
      </c>
      <c r="B4363" s="534" t="s">
        <v>20751</v>
      </c>
      <c r="C4363" s="535" t="s">
        <v>16785</v>
      </c>
      <c r="D4363" s="533">
        <v>658.23</v>
      </c>
    </row>
    <row r="4364" spans="1:4" ht="9" customHeight="1">
      <c r="A4364" s="535">
        <v>3816196</v>
      </c>
      <c r="B4364" s="534" t="s">
        <v>20752</v>
      </c>
      <c r="C4364" s="535" t="s">
        <v>206</v>
      </c>
      <c r="D4364" s="533">
        <v>977.86</v>
      </c>
    </row>
    <row r="4365" spans="1:4" ht="9" customHeight="1">
      <c r="A4365" s="535">
        <v>3806426</v>
      </c>
      <c r="B4365" s="534" t="s">
        <v>20753</v>
      </c>
      <c r="C4365" s="535" t="s">
        <v>20754</v>
      </c>
      <c r="D4365" s="533">
        <v>63.56</v>
      </c>
    </row>
    <row r="4366" spans="1:4" ht="9" customHeight="1">
      <c r="A4366" s="535">
        <v>3806401</v>
      </c>
      <c r="B4366" s="534" t="s">
        <v>20755</v>
      </c>
      <c r="C4366" s="535" t="s">
        <v>263</v>
      </c>
      <c r="D4366" s="533">
        <v>17270.93</v>
      </c>
    </row>
    <row r="4367" spans="1:4" ht="9" customHeight="1">
      <c r="A4367" s="535">
        <v>3806423</v>
      </c>
      <c r="B4367" s="534" t="s">
        <v>20756</v>
      </c>
      <c r="C4367" s="535" t="s">
        <v>263</v>
      </c>
      <c r="D4367" s="533">
        <v>11516.99</v>
      </c>
    </row>
    <row r="4368" spans="1:4" ht="9" customHeight="1">
      <c r="A4368" s="535">
        <v>3806421</v>
      </c>
      <c r="B4368" s="534" t="s">
        <v>20757</v>
      </c>
      <c r="C4368" s="535" t="s">
        <v>263</v>
      </c>
      <c r="D4368" s="533">
        <v>5732.37</v>
      </c>
    </row>
    <row r="4369" spans="1:4" ht="9" customHeight="1">
      <c r="A4369" s="535">
        <v>3806422</v>
      </c>
      <c r="B4369" s="534" t="s">
        <v>20758</v>
      </c>
      <c r="C4369" s="535" t="s">
        <v>263</v>
      </c>
      <c r="D4369" s="533">
        <v>10365.31</v>
      </c>
    </row>
    <row r="4370" spans="1:4" ht="9" customHeight="1">
      <c r="A4370" s="535">
        <v>3806425</v>
      </c>
      <c r="B4370" s="534" t="s">
        <v>20759</v>
      </c>
      <c r="C4370" s="535" t="s">
        <v>263</v>
      </c>
      <c r="D4370" s="533">
        <v>3241.82</v>
      </c>
    </row>
    <row r="4371" spans="1:4" ht="9" customHeight="1">
      <c r="A4371" s="535">
        <v>3806424</v>
      </c>
      <c r="B4371" s="534" t="s">
        <v>20760</v>
      </c>
      <c r="C4371" s="535" t="s">
        <v>263</v>
      </c>
      <c r="D4371" s="533">
        <v>5494.09</v>
      </c>
    </row>
    <row r="4372" spans="1:4" ht="9" customHeight="1">
      <c r="A4372" s="535">
        <v>3806420</v>
      </c>
      <c r="B4372" s="534" t="s">
        <v>20761</v>
      </c>
      <c r="C4372" s="535" t="s">
        <v>263</v>
      </c>
      <c r="D4372" s="533">
        <v>5015.84</v>
      </c>
    </row>
    <row r="4373" spans="1:4" ht="9" customHeight="1">
      <c r="A4373" s="535">
        <v>3806405</v>
      </c>
      <c r="B4373" s="534" t="s">
        <v>20762</v>
      </c>
      <c r="C4373" s="535" t="s">
        <v>263</v>
      </c>
      <c r="D4373" s="533">
        <v>155.54</v>
      </c>
    </row>
    <row r="4374" spans="1:4" ht="9" customHeight="1">
      <c r="A4374" s="535">
        <v>3806404</v>
      </c>
      <c r="B4374" s="534" t="s">
        <v>20763</v>
      </c>
      <c r="C4374" s="535" t="s">
        <v>206</v>
      </c>
      <c r="D4374" s="533">
        <v>131.18</v>
      </c>
    </row>
    <row r="4375" spans="1:4" ht="9" customHeight="1">
      <c r="A4375" s="535">
        <v>3806406</v>
      </c>
      <c r="B4375" s="534" t="s">
        <v>20764</v>
      </c>
      <c r="C4375" s="535" t="s">
        <v>16785</v>
      </c>
      <c r="D4375" s="533">
        <v>6.48</v>
      </c>
    </row>
    <row r="4376" spans="1:4" ht="9" customHeight="1">
      <c r="A4376" s="535">
        <v>3806403</v>
      </c>
      <c r="B4376" s="534" t="s">
        <v>20765</v>
      </c>
      <c r="C4376" s="535" t="s">
        <v>18140</v>
      </c>
      <c r="D4376" s="533">
        <v>9.0299999999999994</v>
      </c>
    </row>
    <row r="4377" spans="1:4" ht="9" customHeight="1">
      <c r="A4377" s="535">
        <v>3806402</v>
      </c>
      <c r="B4377" s="534" t="s">
        <v>20766</v>
      </c>
      <c r="C4377" s="535" t="s">
        <v>18140</v>
      </c>
      <c r="D4377" s="533">
        <v>2.59</v>
      </c>
    </row>
    <row r="4378" spans="1:4" ht="18" customHeight="1">
      <c r="A4378" s="535">
        <v>3806407</v>
      </c>
      <c r="B4378" s="534" t="s">
        <v>20767</v>
      </c>
      <c r="C4378" s="535" t="s">
        <v>16785</v>
      </c>
      <c r="D4378" s="533">
        <v>182.91</v>
      </c>
    </row>
    <row r="4379" spans="1:4" ht="9" customHeight="1">
      <c r="A4379" s="535">
        <v>3808043</v>
      </c>
      <c r="B4379" s="534" t="s">
        <v>20768</v>
      </c>
      <c r="C4379" s="535" t="s">
        <v>18140</v>
      </c>
      <c r="D4379" s="533">
        <v>5.83</v>
      </c>
    </row>
    <row r="4380" spans="1:4" ht="9" customHeight="1">
      <c r="A4380" s="535">
        <v>3806431</v>
      </c>
      <c r="B4380" s="534" t="s">
        <v>20769</v>
      </c>
      <c r="C4380" s="535" t="s">
        <v>263</v>
      </c>
      <c r="D4380" s="533">
        <v>5488.47</v>
      </c>
    </row>
    <row r="4381" spans="1:4" ht="9" customHeight="1">
      <c r="A4381" s="535">
        <v>3806432</v>
      </c>
      <c r="B4381" s="534" t="s">
        <v>20770</v>
      </c>
      <c r="C4381" s="535" t="s">
        <v>263</v>
      </c>
      <c r="D4381" s="533">
        <v>2871.5</v>
      </c>
    </row>
    <row r="4382" spans="1:4" ht="18" customHeight="1">
      <c r="A4382" s="535">
        <v>3806429</v>
      </c>
      <c r="B4382" s="534" t="s">
        <v>20771</v>
      </c>
      <c r="C4382" s="535" t="s">
        <v>206</v>
      </c>
      <c r="D4382" s="533">
        <v>20.190000000000001</v>
      </c>
    </row>
    <row r="4383" spans="1:4" ht="18" customHeight="1">
      <c r="A4383" s="535">
        <v>3806430</v>
      </c>
      <c r="B4383" s="534" t="s">
        <v>20772</v>
      </c>
      <c r="C4383" s="535" t="s">
        <v>206</v>
      </c>
      <c r="D4383" s="533">
        <v>12.79</v>
      </c>
    </row>
    <row r="4384" spans="1:4" ht="18" customHeight="1">
      <c r="A4384" s="535">
        <v>3806428</v>
      </c>
      <c r="B4384" s="534" t="s">
        <v>20773</v>
      </c>
      <c r="C4384" s="535" t="s">
        <v>206</v>
      </c>
      <c r="D4384" s="533">
        <v>46.31</v>
      </c>
    </row>
    <row r="4385" spans="1:4" ht="18" customHeight="1">
      <c r="A4385" s="535">
        <v>3816198</v>
      </c>
      <c r="B4385" s="534" t="s">
        <v>20774</v>
      </c>
      <c r="C4385" s="535" t="s">
        <v>206</v>
      </c>
      <c r="D4385" s="533">
        <v>68.41</v>
      </c>
    </row>
    <row r="4386" spans="1:4" ht="18" customHeight="1">
      <c r="A4386" s="535">
        <v>3816197</v>
      </c>
      <c r="B4386" s="534" t="s">
        <v>20775</v>
      </c>
      <c r="C4386" s="535" t="s">
        <v>206</v>
      </c>
      <c r="D4386" s="533">
        <v>61.77</v>
      </c>
    </row>
    <row r="4387" spans="1:4" ht="18" customHeight="1">
      <c r="A4387" s="535">
        <v>3806410</v>
      </c>
      <c r="B4387" s="534" t="s">
        <v>20776</v>
      </c>
      <c r="C4387" s="535" t="s">
        <v>18140</v>
      </c>
      <c r="D4387" s="533">
        <v>67.38</v>
      </c>
    </row>
    <row r="4388" spans="1:4" ht="9" customHeight="1">
      <c r="A4388" s="535">
        <v>3806411</v>
      </c>
      <c r="B4388" s="534" t="s">
        <v>20777</v>
      </c>
      <c r="C4388" s="535" t="s">
        <v>19626</v>
      </c>
      <c r="D4388" s="533">
        <v>761.27</v>
      </c>
    </row>
    <row r="4389" spans="1:4" ht="9" customHeight="1">
      <c r="A4389" s="535">
        <v>3815644</v>
      </c>
      <c r="B4389" s="534" t="s">
        <v>20778</v>
      </c>
      <c r="C4389" s="535" t="s">
        <v>263</v>
      </c>
      <c r="D4389" s="533">
        <v>107.75</v>
      </c>
    </row>
    <row r="4390" spans="1:4" ht="9" customHeight="1">
      <c r="A4390" s="535">
        <v>3815643</v>
      </c>
      <c r="B4390" s="534" t="s">
        <v>20779</v>
      </c>
      <c r="C4390" s="535" t="s">
        <v>263</v>
      </c>
      <c r="D4390" s="533">
        <v>98.09</v>
      </c>
    </row>
    <row r="4391" spans="1:4" ht="9" customHeight="1">
      <c r="A4391" s="535">
        <v>3815706</v>
      </c>
      <c r="B4391" s="534" t="s">
        <v>20780</v>
      </c>
      <c r="C4391" s="535" t="s">
        <v>16785</v>
      </c>
      <c r="D4391" s="533">
        <v>139.69</v>
      </c>
    </row>
    <row r="4392" spans="1:4" ht="9" customHeight="1">
      <c r="A4392" s="535">
        <v>3815597</v>
      </c>
      <c r="B4392" s="534" t="s">
        <v>20781</v>
      </c>
      <c r="C4392" s="535" t="s">
        <v>16785</v>
      </c>
      <c r="D4392" s="533">
        <v>131.29</v>
      </c>
    </row>
    <row r="4393" spans="1:4" ht="9" customHeight="1">
      <c r="A4393" s="535">
        <v>3815600</v>
      </c>
      <c r="B4393" s="534" t="s">
        <v>20782</v>
      </c>
      <c r="C4393" s="535" t="s">
        <v>18140</v>
      </c>
      <c r="D4393" s="533">
        <v>76.08</v>
      </c>
    </row>
    <row r="4394" spans="1:4" ht="9" customHeight="1">
      <c r="A4394" s="535">
        <v>3815601</v>
      </c>
      <c r="B4394" s="534" t="s">
        <v>20783</v>
      </c>
      <c r="C4394" s="535" t="s">
        <v>18140</v>
      </c>
      <c r="D4394" s="533">
        <v>70.84</v>
      </c>
    </row>
    <row r="4395" spans="1:4" ht="9" customHeight="1">
      <c r="A4395" s="535">
        <v>3815599</v>
      </c>
      <c r="B4395" s="534" t="s">
        <v>20784</v>
      </c>
      <c r="C4395" s="535" t="s">
        <v>18140</v>
      </c>
      <c r="D4395" s="533">
        <v>28.2</v>
      </c>
    </row>
    <row r="4396" spans="1:4" ht="9" customHeight="1">
      <c r="A4396" s="535">
        <v>3806414</v>
      </c>
      <c r="B4396" s="534" t="s">
        <v>20785</v>
      </c>
      <c r="C4396" s="535" t="s">
        <v>206</v>
      </c>
      <c r="D4396" s="533">
        <v>604.12</v>
      </c>
    </row>
    <row r="4397" spans="1:4" ht="9" customHeight="1">
      <c r="A4397" s="535">
        <v>3806409</v>
      </c>
      <c r="B4397" s="534" t="s">
        <v>20786</v>
      </c>
      <c r="C4397" s="535" t="s">
        <v>16785</v>
      </c>
      <c r="D4397" s="533">
        <v>68.25</v>
      </c>
    </row>
    <row r="4398" spans="1:4" ht="9" customHeight="1">
      <c r="A4398" s="535">
        <v>3815602</v>
      </c>
      <c r="B4398" s="534" t="s">
        <v>20787</v>
      </c>
      <c r="C4398" s="535" t="s">
        <v>16785</v>
      </c>
      <c r="D4398" s="533">
        <v>36.51</v>
      </c>
    </row>
    <row r="4399" spans="1:4" ht="9" customHeight="1">
      <c r="A4399" s="535">
        <v>4011444</v>
      </c>
      <c r="B4399" s="534" t="s">
        <v>20788</v>
      </c>
      <c r="C4399" s="535" t="s">
        <v>20754</v>
      </c>
      <c r="D4399" s="533">
        <v>196.2</v>
      </c>
    </row>
    <row r="4400" spans="1:4" ht="9" customHeight="1">
      <c r="A4400" s="535">
        <v>4011443</v>
      </c>
      <c r="B4400" s="534" t="s">
        <v>20789</v>
      </c>
      <c r="C4400" s="535" t="s">
        <v>20754</v>
      </c>
      <c r="D4400" s="533">
        <v>122.58</v>
      </c>
    </row>
    <row r="4401" spans="1:4" ht="9" customHeight="1">
      <c r="A4401" s="535">
        <v>4011446</v>
      </c>
      <c r="B4401" s="534" t="s">
        <v>20790</v>
      </c>
      <c r="C4401" s="535" t="s">
        <v>20754</v>
      </c>
      <c r="D4401" s="533">
        <v>187.63</v>
      </c>
    </row>
    <row r="4402" spans="1:4" ht="9" customHeight="1">
      <c r="A4402" s="535">
        <v>4011445</v>
      </c>
      <c r="B4402" s="534" t="s">
        <v>20791</v>
      </c>
      <c r="C4402" s="535" t="s">
        <v>20754</v>
      </c>
      <c r="D4402" s="533">
        <v>112.39</v>
      </c>
    </row>
    <row r="4403" spans="1:4" ht="9" customHeight="1">
      <c r="A4403" s="535">
        <v>4011448</v>
      </c>
      <c r="B4403" s="534" t="s">
        <v>20792</v>
      </c>
      <c r="C4403" s="535" t="s">
        <v>20754</v>
      </c>
      <c r="D4403" s="533">
        <v>190.47</v>
      </c>
    </row>
    <row r="4404" spans="1:4" ht="9" customHeight="1">
      <c r="A4404" s="535">
        <v>4011447</v>
      </c>
      <c r="B4404" s="534" t="s">
        <v>20793</v>
      </c>
      <c r="C4404" s="535" t="s">
        <v>20754</v>
      </c>
      <c r="D4404" s="533">
        <v>113.12</v>
      </c>
    </row>
    <row r="4405" spans="1:4" ht="9" customHeight="1">
      <c r="A4405" s="535">
        <v>4011450</v>
      </c>
      <c r="B4405" s="534" t="s">
        <v>20794</v>
      </c>
      <c r="C4405" s="535" t="s">
        <v>20754</v>
      </c>
      <c r="D4405" s="533">
        <v>195.19</v>
      </c>
    </row>
    <row r="4406" spans="1:4" ht="9" customHeight="1">
      <c r="A4406" s="535">
        <v>4011449</v>
      </c>
      <c r="B4406" s="534" t="s">
        <v>20795</v>
      </c>
      <c r="C4406" s="535" t="s">
        <v>20754</v>
      </c>
      <c r="D4406" s="533">
        <v>119.21</v>
      </c>
    </row>
    <row r="4407" spans="1:4" ht="9" customHeight="1">
      <c r="A4407" s="535">
        <v>4011452</v>
      </c>
      <c r="B4407" s="534" t="s">
        <v>20796</v>
      </c>
      <c r="C4407" s="535" t="s">
        <v>20754</v>
      </c>
      <c r="D4407" s="533">
        <v>198.24</v>
      </c>
    </row>
    <row r="4408" spans="1:4" ht="9" customHeight="1">
      <c r="A4408" s="535">
        <v>4011451</v>
      </c>
      <c r="B4408" s="534" t="s">
        <v>20797</v>
      </c>
      <c r="C4408" s="535" t="s">
        <v>20754</v>
      </c>
      <c r="D4408" s="533">
        <v>123.24</v>
      </c>
    </row>
    <row r="4409" spans="1:4" ht="9" customHeight="1">
      <c r="A4409" s="535">
        <v>4011219</v>
      </c>
      <c r="B4409" s="534" t="s">
        <v>34746</v>
      </c>
      <c r="C4409" s="535" t="s">
        <v>206</v>
      </c>
      <c r="D4409" s="533">
        <v>14.98</v>
      </c>
    </row>
    <row r="4410" spans="1:4" ht="9" customHeight="1">
      <c r="A4410" s="535">
        <v>4011291</v>
      </c>
      <c r="B4410" s="534" t="s">
        <v>34747</v>
      </c>
      <c r="C4410" s="535" t="s">
        <v>206</v>
      </c>
      <c r="D4410" s="533">
        <v>56.99</v>
      </c>
    </row>
    <row r="4411" spans="1:4" ht="9" customHeight="1">
      <c r="A4411" s="535">
        <v>4011287</v>
      </c>
      <c r="B4411" s="534" t="s">
        <v>34748</v>
      </c>
      <c r="C4411" s="535" t="s">
        <v>206</v>
      </c>
      <c r="D4411" s="533">
        <v>54.91</v>
      </c>
    </row>
    <row r="4412" spans="1:4" ht="9" customHeight="1">
      <c r="A4412" s="535">
        <v>4011305</v>
      </c>
      <c r="B4412" s="534" t="s">
        <v>34749</v>
      </c>
      <c r="C4412" s="535" t="s">
        <v>206</v>
      </c>
      <c r="D4412" s="533">
        <v>81.849999999999994</v>
      </c>
    </row>
    <row r="4413" spans="1:4" ht="9" customHeight="1">
      <c r="A4413" s="535">
        <v>4011221</v>
      </c>
      <c r="B4413" s="534" t="s">
        <v>34750</v>
      </c>
      <c r="C4413" s="535" t="s">
        <v>206</v>
      </c>
      <c r="D4413" s="533">
        <v>15.75</v>
      </c>
    </row>
    <row r="4414" spans="1:4" ht="18" customHeight="1">
      <c r="A4414" s="535">
        <v>4011226</v>
      </c>
      <c r="B4414" s="534" t="s">
        <v>34751</v>
      </c>
      <c r="C4414" s="535" t="s">
        <v>206</v>
      </c>
      <c r="D4414" s="533">
        <v>35.590000000000003</v>
      </c>
    </row>
    <row r="4415" spans="1:4" ht="9" customHeight="1">
      <c r="A4415" s="535">
        <v>4011276</v>
      </c>
      <c r="B4415" s="534" t="s">
        <v>34752</v>
      </c>
      <c r="C4415" s="535" t="s">
        <v>206</v>
      </c>
      <c r="D4415" s="533">
        <v>256.24</v>
      </c>
    </row>
    <row r="4416" spans="1:4" ht="9" customHeight="1">
      <c r="A4416" s="535">
        <v>4011275</v>
      </c>
      <c r="B4416" s="534" t="s">
        <v>34753</v>
      </c>
      <c r="C4416" s="535" t="s">
        <v>206</v>
      </c>
      <c r="D4416" s="533">
        <v>115.31</v>
      </c>
    </row>
    <row r="4417" spans="1:4" ht="9" customHeight="1">
      <c r="A4417" s="535">
        <v>4011549</v>
      </c>
      <c r="B4417" s="534" t="s">
        <v>34754</v>
      </c>
      <c r="C4417" s="535" t="s">
        <v>206</v>
      </c>
      <c r="D4417" s="533">
        <v>256.87</v>
      </c>
    </row>
    <row r="4418" spans="1:4" ht="9" customHeight="1">
      <c r="A4418" s="535">
        <v>4011548</v>
      </c>
      <c r="B4418" s="534" t="s">
        <v>34755</v>
      </c>
      <c r="C4418" s="535" t="s">
        <v>206</v>
      </c>
      <c r="D4418" s="533">
        <v>115.94</v>
      </c>
    </row>
    <row r="4419" spans="1:4" ht="9" customHeight="1">
      <c r="A4419" s="535">
        <v>4011278</v>
      </c>
      <c r="B4419" s="534" t="s">
        <v>34756</v>
      </c>
      <c r="C4419" s="535" t="s">
        <v>206</v>
      </c>
      <c r="D4419" s="533">
        <v>290.74</v>
      </c>
    </row>
    <row r="4420" spans="1:4" ht="9" customHeight="1">
      <c r="A4420" s="535">
        <v>4011277</v>
      </c>
      <c r="B4420" s="534" t="s">
        <v>34757</v>
      </c>
      <c r="C4420" s="535" t="s">
        <v>206</v>
      </c>
      <c r="D4420" s="533">
        <v>150.28</v>
      </c>
    </row>
    <row r="4421" spans="1:4" ht="18" customHeight="1">
      <c r="A4421" s="535">
        <v>4011561</v>
      </c>
      <c r="B4421" s="534" t="s">
        <v>34758</v>
      </c>
      <c r="C4421" s="535" t="s">
        <v>206</v>
      </c>
      <c r="D4421" s="533">
        <v>291.37</v>
      </c>
    </row>
    <row r="4422" spans="1:4" ht="18" customHeight="1">
      <c r="A4422" s="535">
        <v>4011560</v>
      </c>
      <c r="B4422" s="534" t="s">
        <v>34759</v>
      </c>
      <c r="C4422" s="535" t="s">
        <v>206</v>
      </c>
      <c r="D4422" s="533">
        <v>150.91</v>
      </c>
    </row>
    <row r="4423" spans="1:4" ht="9" customHeight="1">
      <c r="A4423" s="535">
        <v>4011282</v>
      </c>
      <c r="B4423" s="534" t="s">
        <v>34760</v>
      </c>
      <c r="C4423" s="535" t="s">
        <v>206</v>
      </c>
      <c r="D4423" s="533">
        <v>222.05</v>
      </c>
    </row>
    <row r="4424" spans="1:4" ht="9" customHeight="1">
      <c r="A4424" s="535">
        <v>4011281</v>
      </c>
      <c r="B4424" s="534" t="s">
        <v>34761</v>
      </c>
      <c r="C4424" s="535" t="s">
        <v>206</v>
      </c>
      <c r="D4424" s="533">
        <v>103.22</v>
      </c>
    </row>
    <row r="4425" spans="1:4" ht="9" customHeight="1">
      <c r="A4425" s="535">
        <v>4011279</v>
      </c>
      <c r="B4425" s="534" t="s">
        <v>34762</v>
      </c>
      <c r="C4425" s="535" t="s">
        <v>206</v>
      </c>
      <c r="D4425" s="533">
        <v>214.22</v>
      </c>
    </row>
    <row r="4426" spans="1:4" ht="9" customHeight="1">
      <c r="A4426" s="535">
        <v>4011280</v>
      </c>
      <c r="B4426" s="534" t="s">
        <v>34763</v>
      </c>
      <c r="C4426" s="535" t="s">
        <v>206</v>
      </c>
      <c r="D4426" s="533">
        <v>95.39</v>
      </c>
    </row>
    <row r="4427" spans="1:4" ht="9" customHeight="1">
      <c r="A4427" s="535">
        <v>4011314</v>
      </c>
      <c r="B4427" s="534" t="s">
        <v>34764</v>
      </c>
      <c r="C4427" s="535" t="s">
        <v>206</v>
      </c>
      <c r="D4427" s="533">
        <v>90.2</v>
      </c>
    </row>
    <row r="4428" spans="1:4" ht="9" customHeight="1">
      <c r="A4428" s="535">
        <v>4011315</v>
      </c>
      <c r="B4428" s="534" t="s">
        <v>34765</v>
      </c>
      <c r="C4428" s="535" t="s">
        <v>206</v>
      </c>
      <c r="D4428" s="533">
        <v>103.5</v>
      </c>
    </row>
    <row r="4429" spans="1:4" ht="18" customHeight="1">
      <c r="A4429" s="535">
        <v>4011316</v>
      </c>
      <c r="B4429" s="534" t="s">
        <v>34766</v>
      </c>
      <c r="C4429" s="535" t="s">
        <v>206</v>
      </c>
      <c r="D4429" s="533">
        <v>127.19</v>
      </c>
    </row>
    <row r="4430" spans="1:4" ht="18" customHeight="1">
      <c r="A4430" s="535">
        <v>4011317</v>
      </c>
      <c r="B4430" s="534" t="s">
        <v>34767</v>
      </c>
      <c r="C4430" s="535" t="s">
        <v>206</v>
      </c>
      <c r="D4430" s="533">
        <v>91.01</v>
      </c>
    </row>
    <row r="4431" spans="1:4" ht="18" customHeight="1">
      <c r="A4431" s="535">
        <v>4011318</v>
      </c>
      <c r="B4431" s="534" t="s">
        <v>34768</v>
      </c>
      <c r="C4431" s="535" t="s">
        <v>206</v>
      </c>
      <c r="D4431" s="533">
        <v>90.9</v>
      </c>
    </row>
    <row r="4432" spans="1:4" ht="18" customHeight="1">
      <c r="A4432" s="535">
        <v>4011319</v>
      </c>
      <c r="B4432" s="534" t="s">
        <v>34769</v>
      </c>
      <c r="C4432" s="535" t="s">
        <v>206</v>
      </c>
      <c r="D4432" s="533">
        <v>53.6</v>
      </c>
    </row>
    <row r="4433" spans="1:4" ht="18" customHeight="1">
      <c r="A4433" s="535">
        <v>4011320</v>
      </c>
      <c r="B4433" s="534" t="s">
        <v>34770</v>
      </c>
      <c r="C4433" s="535" t="s">
        <v>206</v>
      </c>
      <c r="D4433" s="533">
        <v>76.47</v>
      </c>
    </row>
    <row r="4434" spans="1:4" ht="18" customHeight="1">
      <c r="A4434" s="535">
        <v>4011321</v>
      </c>
      <c r="B4434" s="534" t="s">
        <v>34771</v>
      </c>
      <c r="C4434" s="535" t="s">
        <v>206</v>
      </c>
      <c r="D4434" s="533">
        <v>39.17</v>
      </c>
    </row>
    <row r="4435" spans="1:4" ht="18" customHeight="1">
      <c r="A4435" s="535">
        <v>4011327</v>
      </c>
      <c r="B4435" s="534" t="s">
        <v>34772</v>
      </c>
      <c r="C4435" s="535" t="s">
        <v>206</v>
      </c>
      <c r="D4435" s="533">
        <v>38.799999999999997</v>
      </c>
    </row>
    <row r="4436" spans="1:4" ht="18" customHeight="1">
      <c r="A4436" s="535">
        <v>4011325</v>
      </c>
      <c r="B4436" s="534" t="s">
        <v>34773</v>
      </c>
      <c r="C4436" s="535" t="s">
        <v>206</v>
      </c>
      <c r="D4436" s="533">
        <v>24.4</v>
      </c>
    </row>
    <row r="4437" spans="1:4" ht="9" customHeight="1">
      <c r="A4437" s="535">
        <v>4011454</v>
      </c>
      <c r="B4437" s="534" t="s">
        <v>34774</v>
      </c>
      <c r="C4437" s="535" t="s">
        <v>20754</v>
      </c>
      <c r="D4437" s="533">
        <v>191.9</v>
      </c>
    </row>
    <row r="4438" spans="1:4" ht="9" customHeight="1">
      <c r="A4438" s="535">
        <v>4011453</v>
      </c>
      <c r="B4438" s="534" t="s">
        <v>34775</v>
      </c>
      <c r="C4438" s="535" t="s">
        <v>20754</v>
      </c>
      <c r="D4438" s="533">
        <v>131.19999999999999</v>
      </c>
    </row>
    <row r="4439" spans="1:4" ht="9" customHeight="1">
      <c r="A4439" s="535">
        <v>4011455</v>
      </c>
      <c r="B4439" s="534" t="s">
        <v>34776</v>
      </c>
      <c r="C4439" s="535" t="s">
        <v>20754</v>
      </c>
      <c r="D4439" s="533">
        <v>18.38</v>
      </c>
    </row>
    <row r="4440" spans="1:4" ht="9" customHeight="1">
      <c r="A4440" s="535">
        <v>4011459</v>
      </c>
      <c r="B4440" s="534" t="s">
        <v>34777</v>
      </c>
      <c r="C4440" s="535" t="s">
        <v>20754</v>
      </c>
      <c r="D4440" s="533">
        <v>191.84</v>
      </c>
    </row>
    <row r="4441" spans="1:4" ht="9" customHeight="1">
      <c r="A4441" s="535">
        <v>4011458</v>
      </c>
      <c r="B4441" s="534" t="s">
        <v>34778</v>
      </c>
      <c r="C4441" s="535" t="s">
        <v>20754</v>
      </c>
      <c r="D4441" s="533">
        <v>131.33000000000001</v>
      </c>
    </row>
    <row r="4442" spans="1:4" ht="9" customHeight="1">
      <c r="A4442" s="535">
        <v>4011494</v>
      </c>
      <c r="B4442" s="534" t="s">
        <v>34779</v>
      </c>
      <c r="C4442" s="535" t="s">
        <v>20754</v>
      </c>
      <c r="D4442" s="533">
        <v>18.87</v>
      </c>
    </row>
    <row r="4443" spans="1:4" ht="9" customHeight="1">
      <c r="A4443" s="535">
        <v>4011463</v>
      </c>
      <c r="B4443" s="534" t="s">
        <v>34780</v>
      </c>
      <c r="C4443" s="535" t="s">
        <v>20754</v>
      </c>
      <c r="D4443" s="533">
        <v>191.41</v>
      </c>
    </row>
    <row r="4444" spans="1:4" ht="9" customHeight="1">
      <c r="A4444" s="535">
        <v>4011462</v>
      </c>
      <c r="B4444" s="534" t="s">
        <v>34781</v>
      </c>
      <c r="C4444" s="535" t="s">
        <v>20754</v>
      </c>
      <c r="D4444" s="533">
        <v>130.94999999999999</v>
      </c>
    </row>
    <row r="4445" spans="1:4" ht="9" customHeight="1">
      <c r="A4445" s="535">
        <v>4011464</v>
      </c>
      <c r="B4445" s="534" t="s">
        <v>34782</v>
      </c>
      <c r="C4445" s="535" t="s">
        <v>20754</v>
      </c>
      <c r="D4445" s="533">
        <v>18.87</v>
      </c>
    </row>
    <row r="4446" spans="1:4" ht="9" customHeight="1">
      <c r="A4446" s="535">
        <v>4011495</v>
      </c>
      <c r="B4446" s="534" t="s">
        <v>34783</v>
      </c>
      <c r="C4446" s="535" t="s">
        <v>20754</v>
      </c>
      <c r="D4446" s="533">
        <v>189.94</v>
      </c>
    </row>
    <row r="4447" spans="1:4" ht="9" customHeight="1">
      <c r="A4447" s="535">
        <v>4011496</v>
      </c>
      <c r="B4447" s="534" t="s">
        <v>34784</v>
      </c>
      <c r="C4447" s="535" t="s">
        <v>20754</v>
      </c>
      <c r="D4447" s="533">
        <v>130.97999999999999</v>
      </c>
    </row>
    <row r="4448" spans="1:4" ht="9" customHeight="1">
      <c r="A4448" s="535">
        <v>4011497</v>
      </c>
      <c r="B4448" s="534" t="s">
        <v>34785</v>
      </c>
      <c r="C4448" s="535" t="s">
        <v>20754</v>
      </c>
      <c r="D4448" s="533">
        <v>18.87</v>
      </c>
    </row>
    <row r="4449" spans="1:4" ht="9" customHeight="1">
      <c r="A4449" s="535">
        <v>4011457</v>
      </c>
      <c r="B4449" s="534" t="s">
        <v>20798</v>
      </c>
      <c r="C4449" s="535" t="s">
        <v>20754</v>
      </c>
      <c r="D4449" s="533">
        <v>203.96</v>
      </c>
    </row>
    <row r="4450" spans="1:4" ht="9" customHeight="1">
      <c r="A4450" s="535">
        <v>4011456</v>
      </c>
      <c r="B4450" s="534" t="s">
        <v>20799</v>
      </c>
      <c r="C4450" s="535" t="s">
        <v>20754</v>
      </c>
      <c r="D4450" s="533">
        <v>134.82</v>
      </c>
    </row>
    <row r="4451" spans="1:4" ht="9" customHeight="1">
      <c r="A4451" s="535">
        <v>4011461</v>
      </c>
      <c r="B4451" s="534" t="s">
        <v>20800</v>
      </c>
      <c r="C4451" s="535" t="s">
        <v>20754</v>
      </c>
      <c r="D4451" s="533">
        <v>204.69</v>
      </c>
    </row>
    <row r="4452" spans="1:4" ht="9" customHeight="1">
      <c r="A4452" s="535">
        <v>4011460</v>
      </c>
      <c r="B4452" s="534" t="s">
        <v>20801</v>
      </c>
      <c r="C4452" s="535" t="s">
        <v>20754</v>
      </c>
      <c r="D4452" s="533">
        <v>136.91999999999999</v>
      </c>
    </row>
    <row r="4453" spans="1:4" ht="9" customHeight="1">
      <c r="A4453" s="535">
        <v>4011466</v>
      </c>
      <c r="B4453" s="534" t="s">
        <v>20802</v>
      </c>
      <c r="C4453" s="535" t="s">
        <v>20754</v>
      </c>
      <c r="D4453" s="533">
        <v>208.74</v>
      </c>
    </row>
    <row r="4454" spans="1:4" ht="9" customHeight="1">
      <c r="A4454" s="535">
        <v>4011465</v>
      </c>
      <c r="B4454" s="534" t="s">
        <v>20803</v>
      </c>
      <c r="C4454" s="535" t="s">
        <v>20754</v>
      </c>
      <c r="D4454" s="533">
        <v>138.25</v>
      </c>
    </row>
    <row r="4455" spans="1:4" ht="9" customHeight="1">
      <c r="A4455" s="535">
        <v>4011469</v>
      </c>
      <c r="B4455" s="534" t="s">
        <v>20804</v>
      </c>
      <c r="C4455" s="535" t="s">
        <v>20754</v>
      </c>
      <c r="D4455" s="533">
        <v>242.06</v>
      </c>
    </row>
    <row r="4456" spans="1:4" ht="9" customHeight="1">
      <c r="A4456" s="535">
        <v>4011473</v>
      </c>
      <c r="B4456" s="534" t="s">
        <v>20805</v>
      </c>
      <c r="C4456" s="535" t="s">
        <v>20754</v>
      </c>
      <c r="D4456" s="533">
        <v>185.45</v>
      </c>
    </row>
    <row r="4457" spans="1:4" ht="9" customHeight="1">
      <c r="A4457" s="535">
        <v>4011470</v>
      </c>
      <c r="B4457" s="534" t="s">
        <v>20806</v>
      </c>
      <c r="C4457" s="535" t="s">
        <v>20754</v>
      </c>
      <c r="D4457" s="533">
        <v>245.52</v>
      </c>
    </row>
    <row r="4458" spans="1:4" ht="9" customHeight="1">
      <c r="A4458" s="535">
        <v>4011474</v>
      </c>
      <c r="B4458" s="534" t="s">
        <v>20807</v>
      </c>
      <c r="C4458" s="535" t="s">
        <v>20754</v>
      </c>
      <c r="D4458" s="533">
        <v>189.04</v>
      </c>
    </row>
    <row r="4459" spans="1:4" ht="9" customHeight="1">
      <c r="A4459" s="535">
        <v>4011471</v>
      </c>
      <c r="B4459" s="534" t="s">
        <v>20808</v>
      </c>
      <c r="C4459" s="535" t="s">
        <v>20754</v>
      </c>
      <c r="D4459" s="533">
        <v>246.68</v>
      </c>
    </row>
    <row r="4460" spans="1:4" ht="9" customHeight="1">
      <c r="A4460" s="535">
        <v>4011475</v>
      </c>
      <c r="B4460" s="534" t="s">
        <v>20809</v>
      </c>
      <c r="C4460" s="535" t="s">
        <v>20754</v>
      </c>
      <c r="D4460" s="533">
        <v>190.82</v>
      </c>
    </row>
    <row r="4461" spans="1:4" ht="9" customHeight="1">
      <c r="A4461" s="535">
        <v>4011472</v>
      </c>
      <c r="B4461" s="534" t="s">
        <v>20810</v>
      </c>
      <c r="C4461" s="535" t="s">
        <v>20754</v>
      </c>
      <c r="D4461" s="533">
        <v>246.92</v>
      </c>
    </row>
    <row r="4462" spans="1:4" ht="9" customHeight="1">
      <c r="A4462" s="535">
        <v>4011476</v>
      </c>
      <c r="B4462" s="534" t="s">
        <v>20811</v>
      </c>
      <c r="C4462" s="535" t="s">
        <v>20754</v>
      </c>
      <c r="D4462" s="533">
        <v>185.35</v>
      </c>
    </row>
    <row r="4463" spans="1:4" ht="9" customHeight="1">
      <c r="A4463" s="535">
        <v>4011478</v>
      </c>
      <c r="B4463" s="534" t="s">
        <v>20812</v>
      </c>
      <c r="C4463" s="535" t="s">
        <v>20754</v>
      </c>
      <c r="D4463" s="533">
        <v>177.2</v>
      </c>
    </row>
    <row r="4464" spans="1:4" ht="9" customHeight="1">
      <c r="A4464" s="535">
        <v>4011477</v>
      </c>
      <c r="B4464" s="534" t="s">
        <v>20813</v>
      </c>
      <c r="C4464" s="535" t="s">
        <v>20754</v>
      </c>
      <c r="D4464" s="533">
        <v>141.09</v>
      </c>
    </row>
    <row r="4465" spans="1:4" ht="9" customHeight="1">
      <c r="A4465" s="535">
        <v>4011539</v>
      </c>
      <c r="B4465" s="534" t="s">
        <v>24965</v>
      </c>
      <c r="C4465" s="535" t="s">
        <v>18140</v>
      </c>
      <c r="D4465" s="533">
        <v>0.21</v>
      </c>
    </row>
    <row r="4466" spans="1:4" ht="9" customHeight="1">
      <c r="A4466" s="535">
        <v>4011538</v>
      </c>
      <c r="B4466" s="534" t="s">
        <v>20814</v>
      </c>
      <c r="C4466" s="535" t="s">
        <v>18140</v>
      </c>
      <c r="D4466" s="533">
        <v>0.32</v>
      </c>
    </row>
    <row r="4467" spans="1:4" ht="9" customHeight="1">
      <c r="A4467" s="535">
        <v>4016096</v>
      </c>
      <c r="B4467" s="534" t="s">
        <v>20815</v>
      </c>
      <c r="C4467" s="535" t="s">
        <v>206</v>
      </c>
      <c r="D4467" s="533">
        <v>1.41</v>
      </c>
    </row>
    <row r="4468" spans="1:4" ht="9" customHeight="1">
      <c r="A4468" s="535">
        <v>4016008</v>
      </c>
      <c r="B4468" s="534" t="s">
        <v>20816</v>
      </c>
      <c r="C4468" s="535" t="s">
        <v>206</v>
      </c>
      <c r="D4468" s="533">
        <v>4.5199999999999996</v>
      </c>
    </row>
    <row r="4469" spans="1:4" ht="9" customHeight="1">
      <c r="A4469" s="535">
        <v>4016007</v>
      </c>
      <c r="B4469" s="534" t="s">
        <v>20817</v>
      </c>
      <c r="C4469" s="535" t="s">
        <v>206</v>
      </c>
      <c r="D4469" s="533">
        <v>5.19</v>
      </c>
    </row>
    <row r="4470" spans="1:4" ht="9" customHeight="1">
      <c r="A4470" s="535">
        <v>4015612</v>
      </c>
      <c r="B4470" s="534" t="s">
        <v>34786</v>
      </c>
      <c r="C4470" s="535" t="s">
        <v>206</v>
      </c>
      <c r="D4470" s="533">
        <v>13.78</v>
      </c>
    </row>
    <row r="4471" spans="1:4" ht="18" customHeight="1">
      <c r="A4471" s="535">
        <v>4011562</v>
      </c>
      <c r="B4471" s="534" t="s">
        <v>20818</v>
      </c>
      <c r="C4471" s="535" t="s">
        <v>18140</v>
      </c>
      <c r="D4471" s="533">
        <v>37.29</v>
      </c>
    </row>
    <row r="4472" spans="1:4" ht="9" customHeight="1">
      <c r="A4472" s="535">
        <v>4011351</v>
      </c>
      <c r="B4472" s="534" t="s">
        <v>20819</v>
      </c>
      <c r="C4472" s="535" t="s">
        <v>18140</v>
      </c>
      <c r="D4472" s="533">
        <v>0.38</v>
      </c>
    </row>
    <row r="4473" spans="1:4" ht="9" customHeight="1">
      <c r="A4473" s="535">
        <v>4011352</v>
      </c>
      <c r="B4473" s="534" t="s">
        <v>20820</v>
      </c>
      <c r="C4473" s="535" t="s">
        <v>18140</v>
      </c>
      <c r="D4473" s="533">
        <v>0.42</v>
      </c>
    </row>
    <row r="4474" spans="1:4" ht="9" customHeight="1">
      <c r="A4474" s="535">
        <v>4011402</v>
      </c>
      <c r="B4474" s="534" t="s">
        <v>20821</v>
      </c>
      <c r="C4474" s="535" t="s">
        <v>18140</v>
      </c>
      <c r="D4474" s="533">
        <v>0.96</v>
      </c>
    </row>
    <row r="4475" spans="1:4" ht="9" customHeight="1">
      <c r="A4475" s="535">
        <v>4011401</v>
      </c>
      <c r="B4475" s="534" t="s">
        <v>20822</v>
      </c>
      <c r="C4475" s="535" t="s">
        <v>18140</v>
      </c>
      <c r="D4475" s="533">
        <v>0.63</v>
      </c>
    </row>
    <row r="4476" spans="1:4" ht="9" customHeight="1">
      <c r="A4476" s="535">
        <v>4011404</v>
      </c>
      <c r="B4476" s="534" t="s">
        <v>20823</v>
      </c>
      <c r="C4476" s="535" t="s">
        <v>18140</v>
      </c>
      <c r="D4476" s="533">
        <v>0.67</v>
      </c>
    </row>
    <row r="4477" spans="1:4" ht="9" customHeight="1">
      <c r="A4477" s="535">
        <v>4011403</v>
      </c>
      <c r="B4477" s="534" t="s">
        <v>20824</v>
      </c>
      <c r="C4477" s="535" t="s">
        <v>18140</v>
      </c>
      <c r="D4477" s="533">
        <v>0.43</v>
      </c>
    </row>
    <row r="4478" spans="1:4" ht="9" customHeight="1">
      <c r="A4478" s="535">
        <v>4011406</v>
      </c>
      <c r="B4478" s="534" t="s">
        <v>20825</v>
      </c>
      <c r="C4478" s="535" t="s">
        <v>18140</v>
      </c>
      <c r="D4478" s="533">
        <v>1.25</v>
      </c>
    </row>
    <row r="4479" spans="1:4" ht="9" customHeight="1">
      <c r="A4479" s="535">
        <v>4011405</v>
      </c>
      <c r="B4479" s="534" t="s">
        <v>20826</v>
      </c>
      <c r="C4479" s="535" t="s">
        <v>18140</v>
      </c>
      <c r="D4479" s="533">
        <v>0.83</v>
      </c>
    </row>
    <row r="4480" spans="1:4" ht="9" customHeight="1">
      <c r="A4480" s="535">
        <v>4011392</v>
      </c>
      <c r="B4480" s="534" t="s">
        <v>20827</v>
      </c>
      <c r="C4480" s="535" t="s">
        <v>206</v>
      </c>
      <c r="D4480" s="533">
        <v>248.34</v>
      </c>
    </row>
    <row r="4481" spans="1:4" ht="9" customHeight="1">
      <c r="A4481" s="535">
        <v>4011391</v>
      </c>
      <c r="B4481" s="534" t="s">
        <v>20828</v>
      </c>
      <c r="C4481" s="535" t="s">
        <v>206</v>
      </c>
      <c r="D4481" s="533">
        <v>132.76</v>
      </c>
    </row>
    <row r="4482" spans="1:4" ht="9" customHeight="1">
      <c r="A4482" s="535">
        <v>4011394</v>
      </c>
      <c r="B4482" s="534" t="s">
        <v>20829</v>
      </c>
      <c r="C4482" s="535" t="s">
        <v>206</v>
      </c>
      <c r="D4482" s="533">
        <v>248.95</v>
      </c>
    </row>
    <row r="4483" spans="1:4" ht="9" customHeight="1">
      <c r="A4483" s="535">
        <v>4011393</v>
      </c>
      <c r="B4483" s="534" t="s">
        <v>20830</v>
      </c>
      <c r="C4483" s="535" t="s">
        <v>206</v>
      </c>
      <c r="D4483" s="533">
        <v>133.43</v>
      </c>
    </row>
    <row r="4484" spans="1:4" ht="9" customHeight="1">
      <c r="A4484" s="535">
        <v>4011396</v>
      </c>
      <c r="B4484" s="534" t="s">
        <v>20831</v>
      </c>
      <c r="C4484" s="535" t="s">
        <v>206</v>
      </c>
      <c r="D4484" s="533">
        <v>251.49</v>
      </c>
    </row>
    <row r="4485" spans="1:4" ht="9" customHeight="1">
      <c r="A4485" s="535">
        <v>4011395</v>
      </c>
      <c r="B4485" s="534" t="s">
        <v>20832</v>
      </c>
      <c r="C4485" s="535" t="s">
        <v>206</v>
      </c>
      <c r="D4485" s="533">
        <v>134.18</v>
      </c>
    </row>
    <row r="4486" spans="1:4" ht="9" customHeight="1">
      <c r="A4486" s="535">
        <v>4011398</v>
      </c>
      <c r="B4486" s="534" t="s">
        <v>20833</v>
      </c>
      <c r="C4486" s="535" t="s">
        <v>206</v>
      </c>
      <c r="D4486" s="533">
        <v>255.29</v>
      </c>
    </row>
    <row r="4487" spans="1:4" ht="9" customHeight="1">
      <c r="A4487" s="535">
        <v>4011397</v>
      </c>
      <c r="B4487" s="534" t="s">
        <v>20834</v>
      </c>
      <c r="C4487" s="535" t="s">
        <v>206</v>
      </c>
      <c r="D4487" s="533">
        <v>134.49</v>
      </c>
    </row>
    <row r="4488" spans="1:4" ht="9" customHeight="1">
      <c r="A4488" s="535">
        <v>4011400</v>
      </c>
      <c r="B4488" s="534" t="s">
        <v>20835</v>
      </c>
      <c r="C4488" s="535" t="s">
        <v>206</v>
      </c>
      <c r="D4488" s="533">
        <v>267.07</v>
      </c>
    </row>
    <row r="4489" spans="1:4" ht="9" customHeight="1">
      <c r="A4489" s="535">
        <v>4011399</v>
      </c>
      <c r="B4489" s="534" t="s">
        <v>20836</v>
      </c>
      <c r="C4489" s="535" t="s">
        <v>206</v>
      </c>
      <c r="D4489" s="533">
        <v>153.69</v>
      </c>
    </row>
    <row r="4490" spans="1:4" ht="9" customHeight="1">
      <c r="A4490" s="535">
        <v>4011490</v>
      </c>
      <c r="B4490" s="534" t="s">
        <v>20837</v>
      </c>
      <c r="C4490" s="535" t="s">
        <v>18140</v>
      </c>
      <c r="D4490" s="533">
        <v>5.22</v>
      </c>
    </row>
    <row r="4491" spans="1:4" ht="9" customHeight="1">
      <c r="A4491" s="535">
        <v>4011536</v>
      </c>
      <c r="B4491" s="534" t="s">
        <v>20838</v>
      </c>
      <c r="C4491" s="535" t="s">
        <v>18140</v>
      </c>
      <c r="D4491" s="533">
        <v>1.76</v>
      </c>
    </row>
    <row r="4492" spans="1:4" ht="9" customHeight="1">
      <c r="A4492" s="535">
        <v>4011415</v>
      </c>
      <c r="B4492" s="534" t="s">
        <v>20839</v>
      </c>
      <c r="C4492" s="535" t="s">
        <v>20754</v>
      </c>
      <c r="D4492" s="533">
        <v>194.25</v>
      </c>
    </row>
    <row r="4493" spans="1:4" ht="9" customHeight="1">
      <c r="A4493" s="535">
        <v>4011416</v>
      </c>
      <c r="B4493" s="534" t="s">
        <v>20840</v>
      </c>
      <c r="C4493" s="535" t="s">
        <v>20754</v>
      </c>
      <c r="D4493" s="533">
        <v>138.52000000000001</v>
      </c>
    </row>
    <row r="4494" spans="1:4" ht="9" customHeight="1">
      <c r="A4494" s="535">
        <v>4011408</v>
      </c>
      <c r="B4494" s="534" t="s">
        <v>20841</v>
      </c>
      <c r="C4494" s="535" t="s">
        <v>18140</v>
      </c>
      <c r="D4494" s="533">
        <v>2.56</v>
      </c>
    </row>
    <row r="4495" spans="1:4" ht="9" customHeight="1">
      <c r="A4495" s="535">
        <v>4011407</v>
      </c>
      <c r="B4495" s="534" t="s">
        <v>20842</v>
      </c>
      <c r="C4495" s="535" t="s">
        <v>18140</v>
      </c>
      <c r="D4495" s="533">
        <v>1.86</v>
      </c>
    </row>
    <row r="4496" spans="1:4" ht="9" customHeight="1">
      <c r="A4496" s="535">
        <v>4011410</v>
      </c>
      <c r="B4496" s="534" t="s">
        <v>20843</v>
      </c>
      <c r="C4496" s="535" t="s">
        <v>18140</v>
      </c>
      <c r="D4496" s="533">
        <v>4.96</v>
      </c>
    </row>
    <row r="4497" spans="1:4" ht="9" customHeight="1">
      <c r="A4497" s="535">
        <v>4011409</v>
      </c>
      <c r="B4497" s="534" t="s">
        <v>20844</v>
      </c>
      <c r="C4497" s="535" t="s">
        <v>18140</v>
      </c>
      <c r="D4497" s="533">
        <v>3.63</v>
      </c>
    </row>
    <row r="4498" spans="1:4" ht="9" customHeight="1">
      <c r="A4498" s="535">
        <v>4011412</v>
      </c>
      <c r="B4498" s="534" t="s">
        <v>20845</v>
      </c>
      <c r="C4498" s="535" t="s">
        <v>18140</v>
      </c>
      <c r="D4498" s="533">
        <v>6.61</v>
      </c>
    </row>
    <row r="4499" spans="1:4" ht="9" customHeight="1">
      <c r="A4499" s="535">
        <v>4011411</v>
      </c>
      <c r="B4499" s="534" t="s">
        <v>20846</v>
      </c>
      <c r="C4499" s="535" t="s">
        <v>18140</v>
      </c>
      <c r="D4499" s="533">
        <v>4.84</v>
      </c>
    </row>
    <row r="4500" spans="1:4" ht="9" customHeight="1">
      <c r="A4500" s="535">
        <v>4011520</v>
      </c>
      <c r="B4500" s="534" t="s">
        <v>20847</v>
      </c>
      <c r="C4500" s="535" t="s">
        <v>206</v>
      </c>
      <c r="D4500" s="533">
        <v>570.66</v>
      </c>
    </row>
    <row r="4501" spans="1:4" ht="9" customHeight="1">
      <c r="A4501" s="535">
        <v>4011507</v>
      </c>
      <c r="B4501" s="534" t="s">
        <v>20848</v>
      </c>
      <c r="C4501" s="535" t="s">
        <v>206</v>
      </c>
      <c r="D4501" s="533">
        <v>423.44</v>
      </c>
    </row>
    <row r="4502" spans="1:4" ht="9" customHeight="1">
      <c r="A4502" s="535">
        <v>4011535</v>
      </c>
      <c r="B4502" s="534" t="s">
        <v>20849</v>
      </c>
      <c r="C4502" s="535" t="s">
        <v>206</v>
      </c>
      <c r="D4502" s="533">
        <v>383.47</v>
      </c>
    </row>
    <row r="4503" spans="1:4" ht="9" customHeight="1">
      <c r="A4503" s="535">
        <v>4011534</v>
      </c>
      <c r="B4503" s="534" t="s">
        <v>20850</v>
      </c>
      <c r="C4503" s="535" t="s">
        <v>206</v>
      </c>
      <c r="D4503" s="533">
        <v>253.29</v>
      </c>
    </row>
    <row r="4504" spans="1:4" ht="9" customHeight="1">
      <c r="A4504" s="535">
        <v>4011533</v>
      </c>
      <c r="B4504" s="534" t="s">
        <v>20851</v>
      </c>
      <c r="C4504" s="535" t="s">
        <v>206</v>
      </c>
      <c r="D4504" s="533">
        <v>393.24</v>
      </c>
    </row>
    <row r="4505" spans="1:4" ht="9" customHeight="1">
      <c r="A4505" s="535">
        <v>4011532</v>
      </c>
      <c r="B4505" s="534" t="s">
        <v>20852</v>
      </c>
      <c r="C4505" s="535" t="s">
        <v>206</v>
      </c>
      <c r="D4505" s="533">
        <v>263.06</v>
      </c>
    </row>
    <row r="4506" spans="1:4" ht="9" customHeight="1">
      <c r="A4506" s="535">
        <v>4011492</v>
      </c>
      <c r="B4506" s="534" t="s">
        <v>20853</v>
      </c>
      <c r="C4506" s="535" t="s">
        <v>206</v>
      </c>
      <c r="D4506" s="533">
        <v>337.95</v>
      </c>
    </row>
    <row r="4507" spans="1:4" ht="9" customHeight="1">
      <c r="A4507" s="535">
        <v>4011491</v>
      </c>
      <c r="B4507" s="534" t="s">
        <v>20854</v>
      </c>
      <c r="C4507" s="535" t="s">
        <v>206</v>
      </c>
      <c r="D4507" s="533">
        <v>203.24</v>
      </c>
    </row>
    <row r="4508" spans="1:4" ht="9" customHeight="1">
      <c r="A4508" s="535">
        <v>4011353</v>
      </c>
      <c r="B4508" s="534" t="s">
        <v>20855</v>
      </c>
      <c r="C4508" s="535" t="s">
        <v>18140</v>
      </c>
      <c r="D4508" s="533">
        <v>0.28999999999999998</v>
      </c>
    </row>
    <row r="4509" spans="1:4" ht="9" customHeight="1">
      <c r="A4509" s="535">
        <v>4011354</v>
      </c>
      <c r="B4509" s="534" t="s">
        <v>20856</v>
      </c>
      <c r="C4509" s="535" t="s">
        <v>18140</v>
      </c>
      <c r="D4509" s="533">
        <v>0.28999999999999998</v>
      </c>
    </row>
    <row r="4510" spans="1:4" ht="9" customHeight="1">
      <c r="A4510" s="535">
        <v>4011418</v>
      </c>
      <c r="B4510" s="534" t="s">
        <v>20857</v>
      </c>
      <c r="C4510" s="535" t="s">
        <v>206</v>
      </c>
      <c r="D4510" s="533">
        <v>347.27</v>
      </c>
    </row>
    <row r="4511" spans="1:4" ht="9" customHeight="1">
      <c r="A4511" s="535">
        <v>4011417</v>
      </c>
      <c r="B4511" s="534" t="s">
        <v>20858</v>
      </c>
      <c r="C4511" s="535" t="s">
        <v>206</v>
      </c>
      <c r="D4511" s="533">
        <v>193.16</v>
      </c>
    </row>
    <row r="4512" spans="1:4" ht="9" customHeight="1">
      <c r="A4512" s="535">
        <v>4011420</v>
      </c>
      <c r="B4512" s="534" t="s">
        <v>20859</v>
      </c>
      <c r="C4512" s="535" t="s">
        <v>206</v>
      </c>
      <c r="D4512" s="533">
        <v>355.36</v>
      </c>
    </row>
    <row r="4513" spans="1:4" ht="9" customHeight="1">
      <c r="A4513" s="535">
        <v>4011419</v>
      </c>
      <c r="B4513" s="534" t="s">
        <v>20860</v>
      </c>
      <c r="C4513" s="535" t="s">
        <v>206</v>
      </c>
      <c r="D4513" s="533">
        <v>189.91</v>
      </c>
    </row>
    <row r="4514" spans="1:4" ht="9" customHeight="1">
      <c r="A4514" s="535">
        <v>4011422</v>
      </c>
      <c r="B4514" s="534" t="s">
        <v>20861</v>
      </c>
      <c r="C4514" s="535" t="s">
        <v>206</v>
      </c>
      <c r="D4514" s="533">
        <v>358.7</v>
      </c>
    </row>
    <row r="4515" spans="1:4" ht="9" customHeight="1">
      <c r="A4515" s="535">
        <v>4011421</v>
      </c>
      <c r="B4515" s="534" t="s">
        <v>20862</v>
      </c>
      <c r="C4515" s="535" t="s">
        <v>206</v>
      </c>
      <c r="D4515" s="533">
        <v>202.69</v>
      </c>
    </row>
    <row r="4516" spans="1:4" ht="9" customHeight="1">
      <c r="A4516" s="535">
        <v>4011424</v>
      </c>
      <c r="B4516" s="534" t="s">
        <v>20863</v>
      </c>
      <c r="C4516" s="535" t="s">
        <v>206</v>
      </c>
      <c r="D4516" s="533">
        <v>367.73</v>
      </c>
    </row>
    <row r="4517" spans="1:4" ht="9" customHeight="1">
      <c r="A4517" s="535">
        <v>4011423</v>
      </c>
      <c r="B4517" s="534" t="s">
        <v>20864</v>
      </c>
      <c r="C4517" s="535" t="s">
        <v>206</v>
      </c>
      <c r="D4517" s="533">
        <v>199.44</v>
      </c>
    </row>
    <row r="4518" spans="1:4" ht="9" customHeight="1">
      <c r="A4518" s="535">
        <v>4011426</v>
      </c>
      <c r="B4518" s="534" t="s">
        <v>20865</v>
      </c>
      <c r="C4518" s="535" t="s">
        <v>206</v>
      </c>
      <c r="D4518" s="533">
        <v>347.27</v>
      </c>
    </row>
    <row r="4519" spans="1:4" ht="9" customHeight="1">
      <c r="A4519" s="535">
        <v>4011425</v>
      </c>
      <c r="B4519" s="534" t="s">
        <v>20866</v>
      </c>
      <c r="C4519" s="535" t="s">
        <v>206</v>
      </c>
      <c r="D4519" s="533">
        <v>193.16</v>
      </c>
    </row>
    <row r="4520" spans="1:4" ht="9" customHeight="1">
      <c r="A4520" s="535">
        <v>4011428</v>
      </c>
      <c r="B4520" s="534" t="s">
        <v>20867</v>
      </c>
      <c r="C4520" s="535" t="s">
        <v>206</v>
      </c>
      <c r="D4520" s="533">
        <v>355.36</v>
      </c>
    </row>
    <row r="4521" spans="1:4" ht="9" customHeight="1">
      <c r="A4521" s="535">
        <v>4011427</v>
      </c>
      <c r="B4521" s="534" t="s">
        <v>20868</v>
      </c>
      <c r="C4521" s="535" t="s">
        <v>206</v>
      </c>
      <c r="D4521" s="533">
        <v>189.91</v>
      </c>
    </row>
    <row r="4522" spans="1:4" ht="9" customHeight="1">
      <c r="A4522" s="535">
        <v>4011430</v>
      </c>
      <c r="B4522" s="534" t="s">
        <v>20869</v>
      </c>
      <c r="C4522" s="535" t="s">
        <v>206</v>
      </c>
      <c r="D4522" s="533">
        <v>357.43</v>
      </c>
    </row>
    <row r="4523" spans="1:4" ht="9" customHeight="1">
      <c r="A4523" s="535">
        <v>4011429</v>
      </c>
      <c r="B4523" s="534" t="s">
        <v>20870</v>
      </c>
      <c r="C4523" s="535" t="s">
        <v>206</v>
      </c>
      <c r="D4523" s="533">
        <v>202.16</v>
      </c>
    </row>
    <row r="4524" spans="1:4" ht="9" customHeight="1">
      <c r="A4524" s="535">
        <v>4011432</v>
      </c>
      <c r="B4524" s="534" t="s">
        <v>20871</v>
      </c>
      <c r="C4524" s="535" t="s">
        <v>206</v>
      </c>
      <c r="D4524" s="533">
        <v>366.42</v>
      </c>
    </row>
    <row r="4525" spans="1:4" ht="9" customHeight="1">
      <c r="A4525" s="535">
        <v>4011431</v>
      </c>
      <c r="B4525" s="534" t="s">
        <v>20872</v>
      </c>
      <c r="C4525" s="535" t="s">
        <v>206</v>
      </c>
      <c r="D4525" s="533">
        <v>198.93</v>
      </c>
    </row>
    <row r="4526" spans="1:4" ht="9" customHeight="1">
      <c r="A4526" s="535">
        <v>4011434</v>
      </c>
      <c r="B4526" s="534" t="s">
        <v>20873</v>
      </c>
      <c r="C4526" s="535" t="s">
        <v>20754</v>
      </c>
      <c r="D4526" s="533">
        <v>206.27</v>
      </c>
    </row>
    <row r="4527" spans="1:4" ht="9" customHeight="1">
      <c r="A4527" s="535">
        <v>4011433</v>
      </c>
      <c r="B4527" s="534" t="s">
        <v>20874</v>
      </c>
      <c r="C4527" s="535" t="s">
        <v>20754</v>
      </c>
      <c r="D4527" s="533">
        <v>134.43</v>
      </c>
    </row>
    <row r="4528" spans="1:4" ht="9" customHeight="1">
      <c r="A4528" s="535">
        <v>4011436</v>
      </c>
      <c r="B4528" s="534" t="s">
        <v>20875</v>
      </c>
      <c r="C4528" s="535" t="s">
        <v>20754</v>
      </c>
      <c r="D4528" s="533">
        <v>199.7</v>
      </c>
    </row>
    <row r="4529" spans="1:4" ht="9" customHeight="1">
      <c r="A4529" s="535">
        <v>4011435</v>
      </c>
      <c r="B4529" s="534" t="s">
        <v>20876</v>
      </c>
      <c r="C4529" s="535" t="s">
        <v>20754</v>
      </c>
      <c r="D4529" s="533">
        <v>126.08</v>
      </c>
    </row>
    <row r="4530" spans="1:4" ht="9" customHeight="1">
      <c r="A4530" s="535">
        <v>4011438</v>
      </c>
      <c r="B4530" s="534" t="s">
        <v>20877</v>
      </c>
      <c r="C4530" s="535" t="s">
        <v>20754</v>
      </c>
      <c r="D4530" s="533">
        <v>205.28</v>
      </c>
    </row>
    <row r="4531" spans="1:4" ht="9" customHeight="1">
      <c r="A4531" s="535">
        <v>4011437</v>
      </c>
      <c r="B4531" s="534" t="s">
        <v>20878</v>
      </c>
      <c r="C4531" s="535" t="s">
        <v>20754</v>
      </c>
      <c r="D4531" s="533">
        <v>132.29</v>
      </c>
    </row>
    <row r="4532" spans="1:4" ht="9" customHeight="1">
      <c r="A4532" s="535">
        <v>4011440</v>
      </c>
      <c r="B4532" s="534" t="s">
        <v>20879</v>
      </c>
      <c r="C4532" s="535" t="s">
        <v>20754</v>
      </c>
      <c r="D4532" s="533">
        <v>209.69</v>
      </c>
    </row>
    <row r="4533" spans="1:4" ht="9" customHeight="1">
      <c r="A4533" s="535">
        <v>4011439</v>
      </c>
      <c r="B4533" s="534" t="s">
        <v>20880</v>
      </c>
      <c r="C4533" s="535" t="s">
        <v>20754</v>
      </c>
      <c r="D4533" s="533">
        <v>138.65</v>
      </c>
    </row>
    <row r="4534" spans="1:4" ht="9" customHeight="1">
      <c r="A4534" s="535">
        <v>4011442</v>
      </c>
      <c r="B4534" s="534" t="s">
        <v>20881</v>
      </c>
      <c r="C4534" s="535" t="s">
        <v>20754</v>
      </c>
      <c r="D4534" s="533">
        <v>207.39</v>
      </c>
    </row>
    <row r="4535" spans="1:4" ht="9" customHeight="1">
      <c r="A4535" s="535">
        <v>4011441</v>
      </c>
      <c r="B4535" s="534" t="s">
        <v>20882</v>
      </c>
      <c r="C4535" s="535" t="s">
        <v>20754</v>
      </c>
      <c r="D4535" s="533">
        <v>138.22</v>
      </c>
    </row>
    <row r="4536" spans="1:4" ht="9" customHeight="1">
      <c r="A4536" s="535">
        <v>4011482</v>
      </c>
      <c r="B4536" s="534" t="s">
        <v>34787</v>
      </c>
      <c r="C4536" s="535" t="s">
        <v>206</v>
      </c>
      <c r="D4536" s="533">
        <v>69.150000000000006</v>
      </c>
    </row>
    <row r="4537" spans="1:4" ht="18" customHeight="1">
      <c r="A4537" s="535">
        <v>4011486</v>
      </c>
      <c r="B4537" s="534" t="s">
        <v>34788</v>
      </c>
      <c r="C4537" s="535" t="s">
        <v>206</v>
      </c>
      <c r="D4537" s="533">
        <v>110.49</v>
      </c>
    </row>
    <row r="4538" spans="1:4" ht="18" customHeight="1">
      <c r="A4538" s="535">
        <v>4011485</v>
      </c>
      <c r="B4538" s="534" t="s">
        <v>34789</v>
      </c>
      <c r="C4538" s="535" t="s">
        <v>206</v>
      </c>
      <c r="D4538" s="533">
        <v>87.89</v>
      </c>
    </row>
    <row r="4539" spans="1:4" ht="9" customHeight="1">
      <c r="A4539" s="535">
        <v>4011484</v>
      </c>
      <c r="B4539" s="534" t="s">
        <v>34790</v>
      </c>
      <c r="C4539" s="535" t="s">
        <v>206</v>
      </c>
      <c r="D4539" s="533">
        <v>79.11</v>
      </c>
    </row>
    <row r="4540" spans="1:4" ht="9" customHeight="1">
      <c r="A4540" s="535">
        <v>4011483</v>
      </c>
      <c r="B4540" s="534" t="s">
        <v>34791</v>
      </c>
      <c r="C4540" s="535" t="s">
        <v>206</v>
      </c>
      <c r="D4540" s="533">
        <v>56.5</v>
      </c>
    </row>
    <row r="4541" spans="1:4" ht="18" customHeight="1">
      <c r="A4541" s="535">
        <v>4011488</v>
      </c>
      <c r="B4541" s="534" t="s">
        <v>34792</v>
      </c>
      <c r="C4541" s="535" t="s">
        <v>206</v>
      </c>
      <c r="D4541" s="533">
        <v>54.21</v>
      </c>
    </row>
    <row r="4542" spans="1:4" ht="18" customHeight="1">
      <c r="A4542" s="535">
        <v>4011487</v>
      </c>
      <c r="B4542" s="534" t="s">
        <v>34793</v>
      </c>
      <c r="C4542" s="535" t="s">
        <v>206</v>
      </c>
      <c r="D4542" s="533">
        <v>86.07</v>
      </c>
    </row>
    <row r="4543" spans="1:4" ht="18" customHeight="1">
      <c r="A4543" s="535">
        <v>4011489</v>
      </c>
      <c r="B4543" s="534" t="s">
        <v>34794</v>
      </c>
      <c r="C4543" s="535" t="s">
        <v>206</v>
      </c>
      <c r="D4543" s="533">
        <v>151.56</v>
      </c>
    </row>
    <row r="4544" spans="1:4" ht="18" customHeight="1">
      <c r="A4544" s="535">
        <v>4011493</v>
      </c>
      <c r="B4544" s="534" t="s">
        <v>34795</v>
      </c>
      <c r="C4544" s="535" t="s">
        <v>206</v>
      </c>
      <c r="D4544" s="533">
        <v>104.34</v>
      </c>
    </row>
    <row r="4545" spans="1:4" ht="9" customHeight="1">
      <c r="A4545" s="535">
        <v>4011481</v>
      </c>
      <c r="B4545" s="534" t="s">
        <v>34796</v>
      </c>
      <c r="C4545" s="535" t="s">
        <v>206</v>
      </c>
      <c r="D4545" s="533">
        <v>37.770000000000003</v>
      </c>
    </row>
    <row r="4546" spans="1:4" ht="9" customHeight="1">
      <c r="A4546" s="535">
        <v>4011347</v>
      </c>
      <c r="B4546" s="534" t="s">
        <v>34797</v>
      </c>
      <c r="C4546" s="535" t="s">
        <v>206</v>
      </c>
      <c r="D4546" s="533">
        <v>56.59</v>
      </c>
    </row>
    <row r="4547" spans="1:4" ht="9" customHeight="1">
      <c r="A4547" s="535">
        <v>4011342</v>
      </c>
      <c r="B4547" s="534" t="s">
        <v>34798</v>
      </c>
      <c r="C4547" s="535" t="s">
        <v>206</v>
      </c>
      <c r="D4547" s="533">
        <v>92.76</v>
      </c>
    </row>
    <row r="4548" spans="1:4" ht="9" customHeight="1">
      <c r="A4548" s="535">
        <v>4011344</v>
      </c>
      <c r="B4548" s="534" t="s">
        <v>34799</v>
      </c>
      <c r="C4548" s="535" t="s">
        <v>206</v>
      </c>
      <c r="D4548" s="533">
        <v>55.46</v>
      </c>
    </row>
    <row r="4549" spans="1:4" ht="9" customHeight="1">
      <c r="A4549" s="535">
        <v>4011341</v>
      </c>
      <c r="B4549" s="534" t="s">
        <v>34800</v>
      </c>
      <c r="C4549" s="535" t="s">
        <v>206</v>
      </c>
      <c r="D4549" s="533">
        <v>15.44</v>
      </c>
    </row>
    <row r="4550" spans="1:4" ht="9" customHeight="1">
      <c r="A4550" s="535">
        <v>4011346</v>
      </c>
      <c r="B4550" s="534" t="s">
        <v>34801</v>
      </c>
      <c r="C4550" s="535" t="s">
        <v>206</v>
      </c>
      <c r="D4550" s="533">
        <v>11.7</v>
      </c>
    </row>
    <row r="4551" spans="1:4" ht="9" customHeight="1">
      <c r="A4551" s="535">
        <v>4011211</v>
      </c>
      <c r="B4551" s="534" t="s">
        <v>34802</v>
      </c>
      <c r="C4551" s="535" t="s">
        <v>206</v>
      </c>
      <c r="D4551" s="533">
        <v>13.78</v>
      </c>
    </row>
    <row r="4552" spans="1:4" ht="9" customHeight="1">
      <c r="A4552" s="535">
        <v>4011304</v>
      </c>
      <c r="B4552" s="534" t="s">
        <v>34803</v>
      </c>
      <c r="C4552" s="535" t="s">
        <v>206</v>
      </c>
      <c r="D4552" s="533">
        <v>53.76</v>
      </c>
    </row>
    <row r="4553" spans="1:4" ht="9" customHeight="1">
      <c r="A4553" s="535">
        <v>4011209</v>
      </c>
      <c r="B4553" s="534" t="s">
        <v>34804</v>
      </c>
      <c r="C4553" s="535" t="s">
        <v>18140</v>
      </c>
      <c r="D4553" s="533">
        <v>1.57</v>
      </c>
    </row>
    <row r="4554" spans="1:4" ht="9" customHeight="1">
      <c r="A4554" s="535">
        <v>4011210</v>
      </c>
      <c r="B4554" s="534" t="s">
        <v>34805</v>
      </c>
      <c r="C4554" s="535" t="s">
        <v>18140</v>
      </c>
      <c r="D4554" s="533">
        <v>1.67</v>
      </c>
    </row>
    <row r="4555" spans="1:4" ht="9" customHeight="1">
      <c r="A4555" s="535">
        <v>4011537</v>
      </c>
      <c r="B4555" s="534" t="s">
        <v>20883</v>
      </c>
      <c r="C4555" s="535" t="s">
        <v>16785</v>
      </c>
      <c r="D4555" s="533">
        <v>20.46</v>
      </c>
    </row>
    <row r="4556" spans="1:4" ht="9" customHeight="1">
      <c r="A4556" s="535">
        <v>4011218</v>
      </c>
      <c r="B4556" s="534" t="s">
        <v>20884</v>
      </c>
      <c r="C4556" s="535" t="s">
        <v>206</v>
      </c>
      <c r="D4556" s="533">
        <v>463.52</v>
      </c>
    </row>
    <row r="4557" spans="1:4" ht="9" customHeight="1">
      <c r="A4557" s="535">
        <v>4011217</v>
      </c>
      <c r="B4557" s="534" t="s">
        <v>20885</v>
      </c>
      <c r="C4557" s="535" t="s">
        <v>206</v>
      </c>
      <c r="D4557" s="533">
        <v>302.45</v>
      </c>
    </row>
    <row r="4558" spans="1:4" ht="9" customHeight="1">
      <c r="A4558" s="535">
        <v>4011214</v>
      </c>
      <c r="B4558" s="534" t="s">
        <v>20886</v>
      </c>
      <c r="C4558" s="535" t="s">
        <v>206</v>
      </c>
      <c r="D4558" s="533">
        <v>304.33</v>
      </c>
    </row>
    <row r="4559" spans="1:4" ht="9" customHeight="1">
      <c r="A4559" s="535">
        <v>4011213</v>
      </c>
      <c r="B4559" s="534" t="s">
        <v>20887</v>
      </c>
      <c r="C4559" s="535" t="s">
        <v>206</v>
      </c>
      <c r="D4559" s="533">
        <v>163.5</v>
      </c>
    </row>
    <row r="4560" spans="1:4" ht="9" customHeight="1">
      <c r="A4560" s="535">
        <v>4011227</v>
      </c>
      <c r="B4560" s="534" t="s">
        <v>34806</v>
      </c>
      <c r="C4560" s="535" t="s">
        <v>206</v>
      </c>
      <c r="D4560" s="533">
        <v>13.78</v>
      </c>
    </row>
    <row r="4561" spans="1:4" ht="9" customHeight="1">
      <c r="A4561" s="535">
        <v>4011302</v>
      </c>
      <c r="B4561" s="534" t="s">
        <v>34807</v>
      </c>
      <c r="C4561" s="535" t="s">
        <v>206</v>
      </c>
      <c r="D4561" s="533">
        <v>54.67</v>
      </c>
    </row>
    <row r="4562" spans="1:4" ht="9" customHeight="1">
      <c r="A4562" s="535">
        <v>4011300</v>
      </c>
      <c r="B4562" s="534" t="s">
        <v>34808</v>
      </c>
      <c r="C4562" s="535" t="s">
        <v>206</v>
      </c>
      <c r="D4562" s="533">
        <v>54.53</v>
      </c>
    </row>
    <row r="4563" spans="1:4" ht="9" customHeight="1">
      <c r="A4563" s="535">
        <v>4011306</v>
      </c>
      <c r="B4563" s="534" t="s">
        <v>34809</v>
      </c>
      <c r="C4563" s="535" t="s">
        <v>206</v>
      </c>
      <c r="D4563" s="533">
        <v>79.930000000000007</v>
      </c>
    </row>
    <row r="4564" spans="1:4" ht="9" customHeight="1">
      <c r="A4564" s="535">
        <v>4011228</v>
      </c>
      <c r="B4564" s="534" t="s">
        <v>34810</v>
      </c>
      <c r="C4564" s="535" t="s">
        <v>206</v>
      </c>
      <c r="D4564" s="533">
        <v>15.37</v>
      </c>
    </row>
    <row r="4565" spans="1:4" ht="18" customHeight="1">
      <c r="A4565" s="535">
        <v>4011229</v>
      </c>
      <c r="B4565" s="534" t="s">
        <v>34811</v>
      </c>
      <c r="C4565" s="535" t="s">
        <v>206</v>
      </c>
      <c r="D4565" s="533">
        <v>33.270000000000003</v>
      </c>
    </row>
    <row r="4566" spans="1:4" ht="9" customHeight="1">
      <c r="A4566" s="535">
        <v>4011372</v>
      </c>
      <c r="B4566" s="534" t="s">
        <v>20888</v>
      </c>
      <c r="C4566" s="535" t="s">
        <v>18140</v>
      </c>
      <c r="D4566" s="533">
        <v>6.5</v>
      </c>
    </row>
    <row r="4567" spans="1:4" ht="9" customHeight="1">
      <c r="A4567" s="535">
        <v>4011371</v>
      </c>
      <c r="B4567" s="534" t="s">
        <v>20889</v>
      </c>
      <c r="C4567" s="535" t="s">
        <v>18140</v>
      </c>
      <c r="D4567" s="533">
        <v>4.3</v>
      </c>
    </row>
    <row r="4568" spans="1:4" ht="9" customHeight="1">
      <c r="A4568" s="535">
        <v>4011378</v>
      </c>
      <c r="B4568" s="534" t="s">
        <v>20890</v>
      </c>
      <c r="C4568" s="535" t="s">
        <v>18140</v>
      </c>
      <c r="D4568" s="533">
        <v>6.5</v>
      </c>
    </row>
    <row r="4569" spans="1:4" ht="9" customHeight="1">
      <c r="A4569" s="535">
        <v>4011377</v>
      </c>
      <c r="B4569" s="534" t="s">
        <v>20891</v>
      </c>
      <c r="C4569" s="535" t="s">
        <v>18140</v>
      </c>
      <c r="D4569" s="533">
        <v>4.3</v>
      </c>
    </row>
    <row r="4570" spans="1:4" ht="9" customHeight="1">
      <c r="A4570" s="535">
        <v>4011368</v>
      </c>
      <c r="B4570" s="534" t="s">
        <v>20892</v>
      </c>
      <c r="C4570" s="535" t="s">
        <v>18140</v>
      </c>
      <c r="D4570" s="533">
        <v>5.26</v>
      </c>
    </row>
    <row r="4571" spans="1:4" ht="9" customHeight="1">
      <c r="A4571" s="535">
        <v>4011367</v>
      </c>
      <c r="B4571" s="534" t="s">
        <v>20893</v>
      </c>
      <c r="C4571" s="535" t="s">
        <v>18140</v>
      </c>
      <c r="D4571" s="533">
        <v>3.05</v>
      </c>
    </row>
    <row r="4572" spans="1:4" ht="9" customHeight="1">
      <c r="A4572" s="535">
        <v>4011374</v>
      </c>
      <c r="B4572" s="534" t="s">
        <v>20894</v>
      </c>
      <c r="C4572" s="535" t="s">
        <v>18140</v>
      </c>
      <c r="D4572" s="533">
        <v>5.26</v>
      </c>
    </row>
    <row r="4573" spans="1:4" ht="9" customHeight="1">
      <c r="A4573" s="535">
        <v>4011373</v>
      </c>
      <c r="B4573" s="534" t="s">
        <v>20895</v>
      </c>
      <c r="C4573" s="535" t="s">
        <v>18140</v>
      </c>
      <c r="D4573" s="533">
        <v>3.05</v>
      </c>
    </row>
    <row r="4574" spans="1:4" ht="9" customHeight="1">
      <c r="A4574" s="535">
        <v>4011370</v>
      </c>
      <c r="B4574" s="534" t="s">
        <v>20896</v>
      </c>
      <c r="C4574" s="535" t="s">
        <v>18140</v>
      </c>
      <c r="D4574" s="533">
        <v>5.93</v>
      </c>
    </row>
    <row r="4575" spans="1:4" ht="9" customHeight="1">
      <c r="A4575" s="535">
        <v>4011369</v>
      </c>
      <c r="B4575" s="534" t="s">
        <v>20897</v>
      </c>
      <c r="C4575" s="535" t="s">
        <v>18140</v>
      </c>
      <c r="D4575" s="533">
        <v>3.73</v>
      </c>
    </row>
    <row r="4576" spans="1:4" ht="9" customHeight="1">
      <c r="A4576" s="535">
        <v>4011376</v>
      </c>
      <c r="B4576" s="534" t="s">
        <v>20898</v>
      </c>
      <c r="C4576" s="535" t="s">
        <v>18140</v>
      </c>
      <c r="D4576" s="533">
        <v>5.93</v>
      </c>
    </row>
    <row r="4577" spans="1:4" ht="9" customHeight="1">
      <c r="A4577" s="535">
        <v>4011375</v>
      </c>
      <c r="B4577" s="534" t="s">
        <v>20899</v>
      </c>
      <c r="C4577" s="535" t="s">
        <v>18140</v>
      </c>
      <c r="D4577" s="533">
        <v>3.73</v>
      </c>
    </row>
    <row r="4578" spans="1:4" ht="9" customHeight="1">
      <c r="A4578" s="535">
        <v>4011360</v>
      </c>
      <c r="B4578" s="534" t="s">
        <v>20900</v>
      </c>
      <c r="C4578" s="535" t="s">
        <v>18140</v>
      </c>
      <c r="D4578" s="533">
        <v>2.34</v>
      </c>
    </row>
    <row r="4579" spans="1:4" ht="9" customHeight="1">
      <c r="A4579" s="535">
        <v>4011359</v>
      </c>
      <c r="B4579" s="534" t="s">
        <v>20901</v>
      </c>
      <c r="C4579" s="535" t="s">
        <v>18140</v>
      </c>
      <c r="D4579" s="533">
        <v>1.57</v>
      </c>
    </row>
    <row r="4580" spans="1:4" ht="9" customHeight="1">
      <c r="A4580" s="535">
        <v>4011366</v>
      </c>
      <c r="B4580" s="534" t="s">
        <v>20902</v>
      </c>
      <c r="C4580" s="535" t="s">
        <v>18140</v>
      </c>
      <c r="D4580" s="533">
        <v>2.34</v>
      </c>
    </row>
    <row r="4581" spans="1:4" ht="9" customHeight="1">
      <c r="A4581" s="535">
        <v>4011365</v>
      </c>
      <c r="B4581" s="534" t="s">
        <v>20903</v>
      </c>
      <c r="C4581" s="535" t="s">
        <v>18140</v>
      </c>
      <c r="D4581" s="533">
        <v>1.57</v>
      </c>
    </row>
    <row r="4582" spans="1:4" ht="9" customHeight="1">
      <c r="A4582" s="535">
        <v>4011356</v>
      </c>
      <c r="B4582" s="534" t="s">
        <v>20904</v>
      </c>
      <c r="C4582" s="535" t="s">
        <v>18140</v>
      </c>
      <c r="D4582" s="533">
        <v>1.83</v>
      </c>
    </row>
    <row r="4583" spans="1:4" ht="9" customHeight="1">
      <c r="A4583" s="535">
        <v>4011355</v>
      </c>
      <c r="B4583" s="534" t="s">
        <v>20905</v>
      </c>
      <c r="C4583" s="535" t="s">
        <v>18140</v>
      </c>
      <c r="D4583" s="533">
        <v>1.05</v>
      </c>
    </row>
    <row r="4584" spans="1:4" ht="9" customHeight="1">
      <c r="A4584" s="535">
        <v>4011362</v>
      </c>
      <c r="B4584" s="534" t="s">
        <v>20906</v>
      </c>
      <c r="C4584" s="535" t="s">
        <v>18140</v>
      </c>
      <c r="D4584" s="533">
        <v>1.83</v>
      </c>
    </row>
    <row r="4585" spans="1:4" ht="9" customHeight="1">
      <c r="A4585" s="535">
        <v>4011361</v>
      </c>
      <c r="B4585" s="534" t="s">
        <v>20907</v>
      </c>
      <c r="C4585" s="535" t="s">
        <v>18140</v>
      </c>
      <c r="D4585" s="533">
        <v>1.05</v>
      </c>
    </row>
    <row r="4586" spans="1:4" ht="9" customHeight="1">
      <c r="A4586" s="535">
        <v>4011358</v>
      </c>
      <c r="B4586" s="534" t="s">
        <v>20908</v>
      </c>
      <c r="C4586" s="535" t="s">
        <v>18140</v>
      </c>
      <c r="D4586" s="533">
        <v>2.1</v>
      </c>
    </row>
    <row r="4587" spans="1:4" ht="9" customHeight="1">
      <c r="A4587" s="535">
        <v>4011357</v>
      </c>
      <c r="B4587" s="534" t="s">
        <v>20909</v>
      </c>
      <c r="C4587" s="535" t="s">
        <v>18140</v>
      </c>
      <c r="D4587" s="533">
        <v>1.32</v>
      </c>
    </row>
    <row r="4588" spans="1:4" ht="9" customHeight="1">
      <c r="A4588" s="535">
        <v>4011364</v>
      </c>
      <c r="B4588" s="534" t="s">
        <v>20910</v>
      </c>
      <c r="C4588" s="535" t="s">
        <v>18140</v>
      </c>
      <c r="D4588" s="533">
        <v>2.1</v>
      </c>
    </row>
    <row r="4589" spans="1:4" ht="9" customHeight="1">
      <c r="A4589" s="535">
        <v>4011363</v>
      </c>
      <c r="B4589" s="534" t="s">
        <v>20911</v>
      </c>
      <c r="C4589" s="535" t="s">
        <v>18140</v>
      </c>
      <c r="D4589" s="533">
        <v>1.32</v>
      </c>
    </row>
    <row r="4590" spans="1:4" ht="9" customHeight="1">
      <c r="A4590" s="535">
        <v>4011384</v>
      </c>
      <c r="B4590" s="534" t="s">
        <v>20912</v>
      </c>
      <c r="C4590" s="535" t="s">
        <v>18140</v>
      </c>
      <c r="D4590" s="533">
        <v>7.2</v>
      </c>
    </row>
    <row r="4591" spans="1:4" ht="9" customHeight="1">
      <c r="A4591" s="535">
        <v>4011383</v>
      </c>
      <c r="B4591" s="534" t="s">
        <v>20913</v>
      </c>
      <c r="C4591" s="535" t="s">
        <v>18140</v>
      </c>
      <c r="D4591" s="533">
        <v>4.6900000000000004</v>
      </c>
    </row>
    <row r="4592" spans="1:4" ht="9" customHeight="1">
      <c r="A4592" s="535">
        <v>4011390</v>
      </c>
      <c r="B4592" s="534" t="s">
        <v>20914</v>
      </c>
      <c r="C4592" s="535" t="s">
        <v>18140</v>
      </c>
      <c r="D4592" s="533">
        <v>7.2</v>
      </c>
    </row>
    <row r="4593" spans="1:4" ht="9" customHeight="1">
      <c r="A4593" s="535">
        <v>4011389</v>
      </c>
      <c r="B4593" s="534" t="s">
        <v>20915</v>
      </c>
      <c r="C4593" s="535" t="s">
        <v>18140</v>
      </c>
      <c r="D4593" s="533">
        <v>4.6900000000000004</v>
      </c>
    </row>
    <row r="4594" spans="1:4" ht="9" customHeight="1">
      <c r="A4594" s="535">
        <v>4011380</v>
      </c>
      <c r="B4594" s="534" t="s">
        <v>20916</v>
      </c>
      <c r="C4594" s="535" t="s">
        <v>18140</v>
      </c>
      <c r="D4594" s="533">
        <v>5.95</v>
      </c>
    </row>
    <row r="4595" spans="1:4" ht="9" customHeight="1">
      <c r="A4595" s="535">
        <v>4011379</v>
      </c>
      <c r="B4595" s="534" t="s">
        <v>20917</v>
      </c>
      <c r="C4595" s="535" t="s">
        <v>18140</v>
      </c>
      <c r="D4595" s="533">
        <v>3.44</v>
      </c>
    </row>
    <row r="4596" spans="1:4" ht="9" customHeight="1">
      <c r="A4596" s="535">
        <v>4011386</v>
      </c>
      <c r="B4596" s="534" t="s">
        <v>20918</v>
      </c>
      <c r="C4596" s="535" t="s">
        <v>18140</v>
      </c>
      <c r="D4596" s="533">
        <v>5.95</v>
      </c>
    </row>
    <row r="4597" spans="1:4" ht="9" customHeight="1">
      <c r="A4597" s="535">
        <v>4011385</v>
      </c>
      <c r="B4597" s="534" t="s">
        <v>20919</v>
      </c>
      <c r="C4597" s="535" t="s">
        <v>18140</v>
      </c>
      <c r="D4597" s="533">
        <v>3.44</v>
      </c>
    </row>
    <row r="4598" spans="1:4" ht="9" customHeight="1">
      <c r="A4598" s="535">
        <v>4011382</v>
      </c>
      <c r="B4598" s="534" t="s">
        <v>20920</v>
      </c>
      <c r="C4598" s="535" t="s">
        <v>18140</v>
      </c>
      <c r="D4598" s="533">
        <v>6.63</v>
      </c>
    </row>
    <row r="4599" spans="1:4" ht="9" customHeight="1">
      <c r="A4599" s="535">
        <v>4011381</v>
      </c>
      <c r="B4599" s="534" t="s">
        <v>20921</v>
      </c>
      <c r="C4599" s="535" t="s">
        <v>18140</v>
      </c>
      <c r="D4599" s="533">
        <v>4.12</v>
      </c>
    </row>
    <row r="4600" spans="1:4" ht="9" customHeight="1">
      <c r="A4600" s="535">
        <v>4011388</v>
      </c>
      <c r="B4600" s="534" t="s">
        <v>20922</v>
      </c>
      <c r="C4600" s="535" t="s">
        <v>18140</v>
      </c>
      <c r="D4600" s="533">
        <v>6.63</v>
      </c>
    </row>
    <row r="4601" spans="1:4" ht="9" customHeight="1">
      <c r="A4601" s="535">
        <v>4011387</v>
      </c>
      <c r="B4601" s="534" t="s">
        <v>20923</v>
      </c>
      <c r="C4601" s="535" t="s">
        <v>18140</v>
      </c>
      <c r="D4601" s="533">
        <v>4.12</v>
      </c>
    </row>
    <row r="4602" spans="1:4" ht="9" customHeight="1">
      <c r="A4602" s="535">
        <v>4011212</v>
      </c>
      <c r="B4602" s="534" t="s">
        <v>20924</v>
      </c>
      <c r="C4602" s="535" t="s">
        <v>18140</v>
      </c>
      <c r="D4602" s="533">
        <v>7.0000000000000007E-2</v>
      </c>
    </row>
    <row r="4603" spans="1:4" ht="9" customHeight="1">
      <c r="A4603" s="535">
        <v>4208197</v>
      </c>
      <c r="B4603" s="534" t="s">
        <v>20925</v>
      </c>
      <c r="C4603" s="535" t="s">
        <v>263</v>
      </c>
      <c r="D4603" s="533">
        <v>13916.19</v>
      </c>
    </row>
    <row r="4604" spans="1:4" ht="9" customHeight="1">
      <c r="A4604" s="535">
        <v>4208158</v>
      </c>
      <c r="B4604" s="534" t="s">
        <v>20926</v>
      </c>
      <c r="C4604" s="535" t="s">
        <v>263</v>
      </c>
      <c r="D4604" s="533">
        <v>18271.599999999999</v>
      </c>
    </row>
    <row r="4605" spans="1:4" ht="9" customHeight="1">
      <c r="A4605" s="535">
        <v>4208198</v>
      </c>
      <c r="B4605" s="534" t="s">
        <v>20927</v>
      </c>
      <c r="C4605" s="535" t="s">
        <v>263</v>
      </c>
      <c r="D4605" s="533">
        <v>21629.45</v>
      </c>
    </row>
    <row r="4606" spans="1:4" ht="9" customHeight="1">
      <c r="A4606" s="535">
        <v>4208159</v>
      </c>
      <c r="B4606" s="534" t="s">
        <v>20928</v>
      </c>
      <c r="C4606" s="535" t="s">
        <v>263</v>
      </c>
      <c r="D4606" s="533">
        <v>29136.41</v>
      </c>
    </row>
    <row r="4607" spans="1:4" ht="9" customHeight="1">
      <c r="A4607" s="535">
        <v>4208160</v>
      </c>
      <c r="B4607" s="534" t="s">
        <v>20929</v>
      </c>
      <c r="C4607" s="535" t="s">
        <v>263</v>
      </c>
      <c r="D4607" s="533">
        <v>34527.800000000003</v>
      </c>
    </row>
    <row r="4608" spans="1:4" ht="9" customHeight="1">
      <c r="A4608" s="535">
        <v>4208199</v>
      </c>
      <c r="B4608" s="534" t="s">
        <v>20930</v>
      </c>
      <c r="C4608" s="535" t="s">
        <v>263</v>
      </c>
      <c r="D4608" s="533">
        <v>39905.58</v>
      </c>
    </row>
    <row r="4609" spans="1:4" ht="9" customHeight="1">
      <c r="A4609" s="535">
        <v>4208161</v>
      </c>
      <c r="B4609" s="534" t="s">
        <v>20931</v>
      </c>
      <c r="C4609" s="535" t="s">
        <v>263</v>
      </c>
      <c r="D4609" s="533">
        <v>50307.46</v>
      </c>
    </row>
    <row r="4610" spans="1:4" ht="9" customHeight="1">
      <c r="A4610" s="535">
        <v>4208162</v>
      </c>
      <c r="B4610" s="534" t="s">
        <v>20932</v>
      </c>
      <c r="C4610" s="535" t="s">
        <v>263</v>
      </c>
      <c r="D4610" s="533">
        <v>55459.13</v>
      </c>
    </row>
    <row r="4611" spans="1:4" ht="9" customHeight="1">
      <c r="A4611" s="535">
        <v>4208163</v>
      </c>
      <c r="B4611" s="534" t="s">
        <v>20933</v>
      </c>
      <c r="C4611" s="535" t="s">
        <v>263</v>
      </c>
      <c r="D4611" s="533">
        <v>65954.3</v>
      </c>
    </row>
    <row r="4612" spans="1:4" ht="9" customHeight="1">
      <c r="A4612" s="535">
        <v>4208200</v>
      </c>
      <c r="B4612" s="534" t="s">
        <v>20934</v>
      </c>
      <c r="C4612" s="535" t="s">
        <v>263</v>
      </c>
      <c r="D4612" s="533">
        <v>76643.95</v>
      </c>
    </row>
    <row r="4613" spans="1:4" ht="9" customHeight="1">
      <c r="A4613" s="535">
        <v>4208164</v>
      </c>
      <c r="B4613" s="534" t="s">
        <v>20935</v>
      </c>
      <c r="C4613" s="535" t="s">
        <v>263</v>
      </c>
      <c r="D4613" s="533">
        <v>81660.289999999994</v>
      </c>
    </row>
    <row r="4614" spans="1:4" ht="9" customHeight="1">
      <c r="A4614" s="535">
        <v>4208201</v>
      </c>
      <c r="B4614" s="534" t="s">
        <v>20936</v>
      </c>
      <c r="C4614" s="535" t="s">
        <v>263</v>
      </c>
      <c r="D4614" s="533">
        <v>24306.42</v>
      </c>
    </row>
    <row r="4615" spans="1:4" ht="9" customHeight="1">
      <c r="A4615" s="535">
        <v>4208151</v>
      </c>
      <c r="B4615" s="534" t="s">
        <v>20937</v>
      </c>
      <c r="C4615" s="535" t="s">
        <v>263</v>
      </c>
      <c r="D4615" s="533">
        <v>31738.25</v>
      </c>
    </row>
    <row r="4616" spans="1:4" ht="9" customHeight="1">
      <c r="A4616" s="535">
        <v>4208202</v>
      </c>
      <c r="B4616" s="534" t="s">
        <v>20938</v>
      </c>
      <c r="C4616" s="535" t="s">
        <v>263</v>
      </c>
      <c r="D4616" s="533">
        <v>37537.129999999997</v>
      </c>
    </row>
    <row r="4617" spans="1:4" ht="9" customHeight="1">
      <c r="A4617" s="535">
        <v>4208152</v>
      </c>
      <c r="B4617" s="534" t="s">
        <v>20939</v>
      </c>
      <c r="C4617" s="535" t="s">
        <v>263</v>
      </c>
      <c r="D4617" s="533">
        <v>50452.57</v>
      </c>
    </row>
    <row r="4618" spans="1:4" ht="9" customHeight="1">
      <c r="A4618" s="535">
        <v>4208153</v>
      </c>
      <c r="B4618" s="534" t="s">
        <v>20940</v>
      </c>
      <c r="C4618" s="535" t="s">
        <v>263</v>
      </c>
      <c r="D4618" s="533">
        <v>59765.56</v>
      </c>
    </row>
    <row r="4619" spans="1:4" ht="9" customHeight="1">
      <c r="A4619" s="535">
        <v>4208203</v>
      </c>
      <c r="B4619" s="534" t="s">
        <v>20941</v>
      </c>
      <c r="C4619" s="535" t="s">
        <v>263</v>
      </c>
      <c r="D4619" s="533">
        <v>69179.710000000006</v>
      </c>
    </row>
    <row r="4620" spans="1:4" ht="9" customHeight="1">
      <c r="A4620" s="535">
        <v>4208154</v>
      </c>
      <c r="B4620" s="534" t="s">
        <v>20942</v>
      </c>
      <c r="C4620" s="535" t="s">
        <v>263</v>
      </c>
      <c r="D4620" s="533">
        <v>87186.37</v>
      </c>
    </row>
    <row r="4621" spans="1:4" ht="9" customHeight="1">
      <c r="A4621" s="535">
        <v>4208155</v>
      </c>
      <c r="B4621" s="534" t="s">
        <v>20943</v>
      </c>
      <c r="C4621" s="535" t="s">
        <v>263</v>
      </c>
      <c r="D4621" s="533">
        <v>96766.42</v>
      </c>
    </row>
    <row r="4622" spans="1:4" ht="9" customHeight="1">
      <c r="A4622" s="535">
        <v>4208156</v>
      </c>
      <c r="B4622" s="534" t="s">
        <v>20944</v>
      </c>
      <c r="C4622" s="535" t="s">
        <v>263</v>
      </c>
      <c r="D4622" s="533">
        <v>115147.89</v>
      </c>
    </row>
    <row r="4623" spans="1:4" ht="9" customHeight="1">
      <c r="A4623" s="535">
        <v>4208204</v>
      </c>
      <c r="B4623" s="534" t="s">
        <v>20945</v>
      </c>
      <c r="C4623" s="535" t="s">
        <v>263</v>
      </c>
      <c r="D4623" s="533">
        <v>133789.85999999999</v>
      </c>
    </row>
    <row r="4624" spans="1:4" ht="9" customHeight="1">
      <c r="A4624" s="535">
        <v>4208157</v>
      </c>
      <c r="B4624" s="534" t="s">
        <v>20946</v>
      </c>
      <c r="C4624" s="535" t="s">
        <v>263</v>
      </c>
      <c r="D4624" s="533">
        <v>142892.60999999999</v>
      </c>
    </row>
    <row r="4625" spans="1:4" ht="9" customHeight="1">
      <c r="A4625" s="535">
        <v>4208127</v>
      </c>
      <c r="B4625" s="534" t="s">
        <v>20947</v>
      </c>
      <c r="C4625" s="535" t="s">
        <v>16793</v>
      </c>
      <c r="D4625" s="533">
        <v>27.79</v>
      </c>
    </row>
    <row r="4626" spans="1:4" ht="18" customHeight="1">
      <c r="A4626" s="535">
        <v>4208196</v>
      </c>
      <c r="B4626" s="534" t="s">
        <v>20948</v>
      </c>
      <c r="C4626" s="535" t="s">
        <v>263</v>
      </c>
      <c r="D4626" s="533">
        <v>2820.47</v>
      </c>
    </row>
    <row r="4627" spans="1:4" ht="9" customHeight="1">
      <c r="A4627" s="535">
        <v>4208209</v>
      </c>
      <c r="B4627" s="534" t="s">
        <v>20949</v>
      </c>
      <c r="C4627" s="535" t="s">
        <v>263</v>
      </c>
      <c r="D4627" s="533">
        <v>11953.76</v>
      </c>
    </row>
    <row r="4628" spans="1:4" ht="9" customHeight="1">
      <c r="A4628" s="535">
        <v>4208206</v>
      </c>
      <c r="B4628" s="534" t="s">
        <v>20950</v>
      </c>
      <c r="C4628" s="535" t="s">
        <v>19626</v>
      </c>
      <c r="D4628" s="533">
        <v>128.54</v>
      </c>
    </row>
    <row r="4629" spans="1:4" ht="9" customHeight="1">
      <c r="A4629" s="535">
        <v>4208210</v>
      </c>
      <c r="B4629" s="534" t="s">
        <v>20951</v>
      </c>
      <c r="C4629" s="535" t="s">
        <v>263</v>
      </c>
      <c r="D4629" s="533">
        <v>27234.61</v>
      </c>
    </row>
    <row r="4630" spans="1:4" ht="9" customHeight="1">
      <c r="A4630" s="535">
        <v>4208195</v>
      </c>
      <c r="B4630" s="534" t="s">
        <v>20952</v>
      </c>
      <c r="C4630" s="535" t="s">
        <v>263</v>
      </c>
      <c r="D4630" s="533">
        <v>14352.81</v>
      </c>
    </row>
    <row r="4631" spans="1:4" ht="9" customHeight="1">
      <c r="A4631" s="535">
        <v>4208208</v>
      </c>
      <c r="B4631" s="534" t="s">
        <v>20953</v>
      </c>
      <c r="C4631" s="535" t="s">
        <v>19626</v>
      </c>
      <c r="D4631" s="533">
        <v>611.91</v>
      </c>
    </row>
    <row r="4632" spans="1:4" ht="9" customHeight="1">
      <c r="A4632" s="535">
        <v>4208135</v>
      </c>
      <c r="B4632" s="534" t="s">
        <v>20954</v>
      </c>
      <c r="C4632" s="535" t="s">
        <v>16785</v>
      </c>
      <c r="D4632" s="533">
        <v>1781.95</v>
      </c>
    </row>
    <row r="4633" spans="1:4" ht="9" customHeight="1">
      <c r="A4633" s="535">
        <v>4208136</v>
      </c>
      <c r="B4633" s="534" t="s">
        <v>20955</v>
      </c>
      <c r="C4633" s="535" t="s">
        <v>16785</v>
      </c>
      <c r="D4633" s="533">
        <v>2024.56</v>
      </c>
    </row>
    <row r="4634" spans="1:4" ht="9" customHeight="1">
      <c r="A4634" s="535">
        <v>4208137</v>
      </c>
      <c r="B4634" s="534" t="s">
        <v>20956</v>
      </c>
      <c r="C4634" s="535" t="s">
        <v>16785</v>
      </c>
      <c r="D4634" s="533">
        <v>2323.5500000000002</v>
      </c>
    </row>
    <row r="4635" spans="1:4" ht="9" customHeight="1">
      <c r="A4635" s="535">
        <v>4208138</v>
      </c>
      <c r="B4635" s="534" t="s">
        <v>20957</v>
      </c>
      <c r="C4635" s="535" t="s">
        <v>16785</v>
      </c>
      <c r="D4635" s="533">
        <v>2613.63</v>
      </c>
    </row>
    <row r="4636" spans="1:4" ht="9" customHeight="1">
      <c r="A4636" s="535">
        <v>4208139</v>
      </c>
      <c r="B4636" s="534" t="s">
        <v>20958</v>
      </c>
      <c r="C4636" s="535" t="s">
        <v>16785</v>
      </c>
      <c r="D4636" s="533">
        <v>2615.63</v>
      </c>
    </row>
    <row r="4637" spans="1:4" ht="9" customHeight="1">
      <c r="A4637" s="535">
        <v>4208140</v>
      </c>
      <c r="B4637" s="534" t="s">
        <v>20959</v>
      </c>
      <c r="C4637" s="535" t="s">
        <v>16785</v>
      </c>
      <c r="D4637" s="533">
        <v>3246.87</v>
      </c>
    </row>
    <row r="4638" spans="1:4" ht="9" customHeight="1">
      <c r="A4638" s="535">
        <v>4208141</v>
      </c>
      <c r="B4638" s="534" t="s">
        <v>20960</v>
      </c>
      <c r="C4638" s="535" t="s">
        <v>16785</v>
      </c>
      <c r="D4638" s="533">
        <v>3252.84</v>
      </c>
    </row>
    <row r="4639" spans="1:4" ht="9" customHeight="1">
      <c r="A4639" s="535">
        <v>4208212</v>
      </c>
      <c r="B4639" s="534" t="s">
        <v>20961</v>
      </c>
      <c r="C4639" s="535" t="s">
        <v>16785</v>
      </c>
      <c r="D4639" s="533">
        <v>3254.9</v>
      </c>
    </row>
    <row r="4640" spans="1:4" ht="9" customHeight="1">
      <c r="A4640" s="535">
        <v>4208213</v>
      </c>
      <c r="B4640" s="534" t="s">
        <v>20962</v>
      </c>
      <c r="C4640" s="535" t="s">
        <v>16785</v>
      </c>
      <c r="D4640" s="533">
        <v>3739.96</v>
      </c>
    </row>
    <row r="4641" spans="1:4" ht="9" customHeight="1">
      <c r="A4641" s="535">
        <v>4208214</v>
      </c>
      <c r="B4641" s="534" t="s">
        <v>20963</v>
      </c>
      <c r="C4641" s="535" t="s">
        <v>16785</v>
      </c>
      <c r="D4641" s="533">
        <v>4231.51</v>
      </c>
    </row>
    <row r="4642" spans="1:4" ht="9" customHeight="1">
      <c r="A4642" s="535">
        <v>4208215</v>
      </c>
      <c r="B4642" s="534" t="s">
        <v>20964</v>
      </c>
      <c r="C4642" s="535" t="s">
        <v>16785</v>
      </c>
      <c r="D4642" s="533">
        <v>4233.6099999999997</v>
      </c>
    </row>
    <row r="4643" spans="1:4" ht="9" customHeight="1">
      <c r="A4643" s="535">
        <v>4208216</v>
      </c>
      <c r="B4643" s="534" t="s">
        <v>20965</v>
      </c>
      <c r="C4643" s="535" t="s">
        <v>16785</v>
      </c>
      <c r="D4643" s="533">
        <v>2353.4299999999998</v>
      </c>
    </row>
    <row r="4644" spans="1:4" ht="9" customHeight="1">
      <c r="A4644" s="535">
        <v>4208217</v>
      </c>
      <c r="B4644" s="534" t="s">
        <v>20966</v>
      </c>
      <c r="C4644" s="535" t="s">
        <v>16785</v>
      </c>
      <c r="D4644" s="533">
        <v>2670.61</v>
      </c>
    </row>
    <row r="4645" spans="1:4" ht="9" customHeight="1">
      <c r="A4645" s="535">
        <v>4208218</v>
      </c>
      <c r="B4645" s="534" t="s">
        <v>20967</v>
      </c>
      <c r="C4645" s="535" t="s">
        <v>16785</v>
      </c>
      <c r="D4645" s="533">
        <v>3488.76</v>
      </c>
    </row>
    <row r="4646" spans="1:4" ht="9" customHeight="1">
      <c r="A4646" s="535">
        <v>4208219</v>
      </c>
      <c r="B4646" s="534" t="s">
        <v>20968</v>
      </c>
      <c r="C4646" s="535" t="s">
        <v>16785</v>
      </c>
      <c r="D4646" s="533">
        <v>4505.7299999999996</v>
      </c>
    </row>
    <row r="4647" spans="1:4" ht="9" customHeight="1">
      <c r="A4647" s="535">
        <v>4208220</v>
      </c>
      <c r="B4647" s="534" t="s">
        <v>20969</v>
      </c>
      <c r="C4647" s="535" t="s">
        <v>16785</v>
      </c>
      <c r="D4647" s="533">
        <v>4769.09</v>
      </c>
    </row>
    <row r="4648" spans="1:4" ht="9" customHeight="1">
      <c r="A4648" s="535">
        <v>4208221</v>
      </c>
      <c r="B4648" s="534" t="s">
        <v>20970</v>
      </c>
      <c r="C4648" s="535" t="s">
        <v>16785</v>
      </c>
      <c r="D4648" s="533">
        <v>6273.59</v>
      </c>
    </row>
    <row r="4649" spans="1:4" ht="9" customHeight="1">
      <c r="A4649" s="535">
        <v>4208222</v>
      </c>
      <c r="B4649" s="534" t="s">
        <v>20971</v>
      </c>
      <c r="C4649" s="535" t="s">
        <v>16785</v>
      </c>
      <c r="D4649" s="533">
        <v>7915.73</v>
      </c>
    </row>
    <row r="4650" spans="1:4" ht="9" customHeight="1">
      <c r="A4650" s="535">
        <v>4208223</v>
      </c>
      <c r="B4650" s="534" t="s">
        <v>20972</v>
      </c>
      <c r="C4650" s="535" t="s">
        <v>16785</v>
      </c>
      <c r="D4650" s="533">
        <v>7918.82</v>
      </c>
    </row>
    <row r="4651" spans="1:4" ht="9" customHeight="1">
      <c r="A4651" s="535">
        <v>4208224</v>
      </c>
      <c r="B4651" s="534" t="s">
        <v>20973</v>
      </c>
      <c r="C4651" s="535" t="s">
        <v>16785</v>
      </c>
      <c r="D4651" s="533">
        <v>9220.68</v>
      </c>
    </row>
    <row r="4652" spans="1:4" ht="9" customHeight="1">
      <c r="A4652" s="535">
        <v>4208225</v>
      </c>
      <c r="B4652" s="534" t="s">
        <v>20974</v>
      </c>
      <c r="C4652" s="535" t="s">
        <v>16785</v>
      </c>
      <c r="D4652" s="533">
        <v>10374.15</v>
      </c>
    </row>
    <row r="4653" spans="1:4" ht="9" customHeight="1">
      <c r="A4653" s="535">
        <v>4208226</v>
      </c>
      <c r="B4653" s="534" t="s">
        <v>20975</v>
      </c>
      <c r="C4653" s="535" t="s">
        <v>16785</v>
      </c>
      <c r="D4653" s="533">
        <v>10538.68</v>
      </c>
    </row>
    <row r="4654" spans="1:4" ht="9" customHeight="1">
      <c r="A4654" s="535">
        <v>4208227</v>
      </c>
      <c r="B4654" s="534" t="s">
        <v>20976</v>
      </c>
      <c r="C4654" s="535" t="s">
        <v>16785</v>
      </c>
      <c r="D4654" s="533">
        <v>1549.94</v>
      </c>
    </row>
    <row r="4655" spans="1:4" ht="9" customHeight="1">
      <c r="A4655" s="535">
        <v>4208228</v>
      </c>
      <c r="B4655" s="534" t="s">
        <v>20977</v>
      </c>
      <c r="C4655" s="535" t="s">
        <v>16785</v>
      </c>
      <c r="D4655" s="533">
        <v>1757.85</v>
      </c>
    </row>
    <row r="4656" spans="1:4" ht="9" customHeight="1">
      <c r="A4656" s="535">
        <v>4208229</v>
      </c>
      <c r="B4656" s="534" t="s">
        <v>20978</v>
      </c>
      <c r="C4656" s="535" t="s">
        <v>16785</v>
      </c>
      <c r="D4656" s="533">
        <v>2280.34</v>
      </c>
    </row>
    <row r="4657" spans="1:4" ht="9" customHeight="1">
      <c r="A4657" s="535">
        <v>4208230</v>
      </c>
      <c r="B4657" s="534" t="s">
        <v>20979</v>
      </c>
      <c r="C4657" s="535" t="s">
        <v>16785</v>
      </c>
      <c r="D4657" s="533">
        <v>2946.15</v>
      </c>
    </row>
    <row r="4658" spans="1:4" ht="9" customHeight="1">
      <c r="A4658" s="535">
        <v>4208231</v>
      </c>
      <c r="B4658" s="534" t="s">
        <v>20980</v>
      </c>
      <c r="C4658" s="535" t="s">
        <v>16785</v>
      </c>
      <c r="D4658" s="533">
        <v>3118.37</v>
      </c>
    </row>
    <row r="4659" spans="1:4" ht="9" customHeight="1">
      <c r="A4659" s="535">
        <v>4208232</v>
      </c>
      <c r="B4659" s="534" t="s">
        <v>20981</v>
      </c>
      <c r="C4659" s="535" t="s">
        <v>16785</v>
      </c>
      <c r="D4659" s="533">
        <v>4094.06</v>
      </c>
    </row>
    <row r="4660" spans="1:4" ht="9" customHeight="1">
      <c r="A4660" s="535">
        <v>4208233</v>
      </c>
      <c r="B4660" s="534" t="s">
        <v>20982</v>
      </c>
      <c r="C4660" s="535" t="s">
        <v>16785</v>
      </c>
      <c r="D4660" s="533">
        <v>5160.59</v>
      </c>
    </row>
    <row r="4661" spans="1:4" ht="9" customHeight="1">
      <c r="A4661" s="535">
        <v>4208234</v>
      </c>
      <c r="B4661" s="534" t="s">
        <v>20983</v>
      </c>
      <c r="C4661" s="535" t="s">
        <v>16785</v>
      </c>
      <c r="D4661" s="533">
        <v>5163.47</v>
      </c>
    </row>
    <row r="4662" spans="1:4" ht="9" customHeight="1">
      <c r="A4662" s="535">
        <v>4208235</v>
      </c>
      <c r="B4662" s="534" t="s">
        <v>20984</v>
      </c>
      <c r="C4662" s="535" t="s">
        <v>16785</v>
      </c>
      <c r="D4662" s="533">
        <v>6019.04</v>
      </c>
    </row>
    <row r="4663" spans="1:4" ht="9" customHeight="1">
      <c r="A4663" s="535">
        <v>4208236</v>
      </c>
      <c r="B4663" s="534" t="s">
        <v>20985</v>
      </c>
      <c r="C4663" s="535" t="s">
        <v>16785</v>
      </c>
      <c r="D4663" s="533">
        <v>6875.12</v>
      </c>
    </row>
    <row r="4664" spans="1:4" ht="9" customHeight="1">
      <c r="A4664" s="535">
        <v>4208237</v>
      </c>
      <c r="B4664" s="534" t="s">
        <v>20986</v>
      </c>
      <c r="C4664" s="535" t="s">
        <v>16785</v>
      </c>
      <c r="D4664" s="533">
        <v>6878.09</v>
      </c>
    </row>
    <row r="4665" spans="1:4" ht="9" customHeight="1">
      <c r="A4665" s="535">
        <v>4208128</v>
      </c>
      <c r="B4665" s="534" t="s">
        <v>20987</v>
      </c>
      <c r="C4665" s="535" t="s">
        <v>16785</v>
      </c>
      <c r="D4665" s="533">
        <v>273.47000000000003</v>
      </c>
    </row>
    <row r="4666" spans="1:4" ht="9" customHeight="1">
      <c r="A4666" s="535">
        <v>4208129</v>
      </c>
      <c r="B4666" s="534" t="s">
        <v>20988</v>
      </c>
      <c r="C4666" s="535" t="s">
        <v>16785</v>
      </c>
      <c r="D4666" s="533">
        <v>302.48</v>
      </c>
    </row>
    <row r="4667" spans="1:4" ht="9" customHeight="1">
      <c r="A4667" s="535">
        <v>4208130</v>
      </c>
      <c r="B4667" s="534" t="s">
        <v>20989</v>
      </c>
      <c r="C4667" s="535" t="s">
        <v>16785</v>
      </c>
      <c r="D4667" s="533">
        <v>345.7</v>
      </c>
    </row>
    <row r="4668" spans="1:4" ht="9" customHeight="1">
      <c r="A4668" s="535">
        <v>4208131</v>
      </c>
      <c r="B4668" s="534" t="s">
        <v>20990</v>
      </c>
      <c r="C4668" s="535" t="s">
        <v>16785</v>
      </c>
      <c r="D4668" s="533">
        <v>399.92</v>
      </c>
    </row>
    <row r="4669" spans="1:4" ht="9" customHeight="1">
      <c r="A4669" s="535">
        <v>4208132</v>
      </c>
      <c r="B4669" s="534" t="s">
        <v>20991</v>
      </c>
      <c r="C4669" s="535" t="s">
        <v>16785</v>
      </c>
      <c r="D4669" s="533">
        <v>453.75</v>
      </c>
    </row>
    <row r="4670" spans="1:4" ht="9" customHeight="1">
      <c r="A4670" s="535">
        <v>4208133</v>
      </c>
      <c r="B4670" s="534" t="s">
        <v>20992</v>
      </c>
      <c r="C4670" s="535" t="s">
        <v>16785</v>
      </c>
      <c r="D4670" s="533">
        <v>512.72</v>
      </c>
    </row>
    <row r="4671" spans="1:4" ht="9" customHeight="1">
      <c r="A4671" s="535">
        <v>4208134</v>
      </c>
      <c r="B4671" s="534" t="s">
        <v>20993</v>
      </c>
      <c r="C4671" s="535" t="s">
        <v>16785</v>
      </c>
      <c r="D4671" s="533">
        <v>572.83000000000004</v>
      </c>
    </row>
    <row r="4672" spans="1:4" ht="9" customHeight="1">
      <c r="A4672" s="535">
        <v>4208238</v>
      </c>
      <c r="B4672" s="534" t="s">
        <v>20994</v>
      </c>
      <c r="C4672" s="535" t="s">
        <v>16785</v>
      </c>
      <c r="D4672" s="533">
        <v>603.39</v>
      </c>
    </row>
    <row r="4673" spans="1:4" ht="9" customHeight="1">
      <c r="A4673" s="535">
        <v>4208239</v>
      </c>
      <c r="B4673" s="534" t="s">
        <v>20995</v>
      </c>
      <c r="C4673" s="535" t="s">
        <v>16785</v>
      </c>
      <c r="D4673" s="533">
        <v>651.41</v>
      </c>
    </row>
    <row r="4674" spans="1:4" ht="9" customHeight="1">
      <c r="A4674" s="535">
        <v>4413920</v>
      </c>
      <c r="B4674" s="534" t="s">
        <v>20996</v>
      </c>
      <c r="C4674" s="535" t="s">
        <v>18140</v>
      </c>
      <c r="D4674" s="533">
        <v>0.45</v>
      </c>
    </row>
    <row r="4675" spans="1:4" ht="9" customHeight="1">
      <c r="A4675" s="535">
        <v>4413024</v>
      </c>
      <c r="B4675" s="534" t="s">
        <v>20997</v>
      </c>
      <c r="C4675" s="535" t="s">
        <v>18140</v>
      </c>
      <c r="D4675" s="533">
        <v>0.43</v>
      </c>
    </row>
    <row r="4676" spans="1:4" ht="9" customHeight="1">
      <c r="A4676" s="535">
        <v>4413022</v>
      </c>
      <c r="B4676" s="534" t="s">
        <v>20998</v>
      </c>
      <c r="C4676" s="535" t="s">
        <v>18140</v>
      </c>
      <c r="D4676" s="533">
        <v>0.61</v>
      </c>
    </row>
    <row r="4677" spans="1:4" ht="18" customHeight="1">
      <c r="A4677" s="535">
        <v>4413020</v>
      </c>
      <c r="B4677" s="534" t="s">
        <v>20999</v>
      </c>
      <c r="C4677" s="535" t="s">
        <v>16785</v>
      </c>
      <c r="D4677" s="533">
        <v>43.27</v>
      </c>
    </row>
    <row r="4678" spans="1:4" ht="18" customHeight="1">
      <c r="A4678" s="535">
        <v>4413013</v>
      </c>
      <c r="B4678" s="534" t="s">
        <v>21000</v>
      </c>
      <c r="C4678" s="535" t="s">
        <v>16785</v>
      </c>
      <c r="D4678" s="533">
        <v>91.34</v>
      </c>
    </row>
    <row r="4679" spans="1:4" ht="9" customHeight="1">
      <c r="A4679" s="535">
        <v>4413019</v>
      </c>
      <c r="B4679" s="534" t="s">
        <v>21001</v>
      </c>
      <c r="C4679" s="535" t="s">
        <v>16785</v>
      </c>
      <c r="D4679" s="533">
        <v>35.700000000000003</v>
      </c>
    </row>
    <row r="4680" spans="1:4" ht="9" customHeight="1">
      <c r="A4680" s="535">
        <v>4413026</v>
      </c>
      <c r="B4680" s="534" t="s">
        <v>21002</v>
      </c>
      <c r="C4680" s="535" t="s">
        <v>18140</v>
      </c>
      <c r="D4680" s="533">
        <v>297.20999999999998</v>
      </c>
    </row>
    <row r="4681" spans="1:4" ht="9" customHeight="1">
      <c r="A4681" s="535">
        <v>4413996</v>
      </c>
      <c r="B4681" s="534" t="s">
        <v>21003</v>
      </c>
      <c r="C4681" s="535" t="s">
        <v>18140</v>
      </c>
      <c r="D4681" s="533">
        <v>11.88</v>
      </c>
    </row>
    <row r="4682" spans="1:4" ht="9" customHeight="1">
      <c r="A4682" s="535">
        <v>4413942</v>
      </c>
      <c r="B4682" s="534" t="s">
        <v>21004</v>
      </c>
      <c r="C4682" s="535" t="s">
        <v>206</v>
      </c>
      <c r="D4682" s="533">
        <v>2.04</v>
      </c>
    </row>
    <row r="4683" spans="1:4" ht="9" customHeight="1">
      <c r="A4683" s="535">
        <v>4413018</v>
      </c>
      <c r="B4683" s="534" t="s">
        <v>21005</v>
      </c>
      <c r="C4683" s="535" t="s">
        <v>16793</v>
      </c>
      <c r="D4683" s="533">
        <v>12.45</v>
      </c>
    </row>
    <row r="4684" spans="1:4" ht="9" customHeight="1">
      <c r="A4684" s="535">
        <v>4413905</v>
      </c>
      <c r="B4684" s="534" t="s">
        <v>21006</v>
      </c>
      <c r="C4684" s="535" t="s">
        <v>18140</v>
      </c>
      <c r="D4684" s="533">
        <v>6.65</v>
      </c>
    </row>
    <row r="4685" spans="1:4" ht="9" customHeight="1">
      <c r="A4685" s="535">
        <v>4413987</v>
      </c>
      <c r="B4685" s="534" t="s">
        <v>21007</v>
      </c>
      <c r="C4685" s="535" t="s">
        <v>18140</v>
      </c>
      <c r="D4685" s="533">
        <v>0.35</v>
      </c>
    </row>
    <row r="4686" spans="1:4" ht="9" customHeight="1">
      <c r="A4686" s="535">
        <v>4413995</v>
      </c>
      <c r="B4686" s="534" t="s">
        <v>21008</v>
      </c>
      <c r="C4686" s="535" t="s">
        <v>18140</v>
      </c>
      <c r="D4686" s="533">
        <v>3.69</v>
      </c>
    </row>
    <row r="4687" spans="1:4" ht="18" customHeight="1">
      <c r="A4687" s="535">
        <v>4413994</v>
      </c>
      <c r="B4687" s="534" t="s">
        <v>21009</v>
      </c>
      <c r="C4687" s="535" t="s">
        <v>16785</v>
      </c>
      <c r="D4687" s="533">
        <v>668.81</v>
      </c>
    </row>
    <row r="4688" spans="1:4" ht="9" customHeight="1">
      <c r="A4688" s="535">
        <v>4413200</v>
      </c>
      <c r="B4688" s="534" t="s">
        <v>21010</v>
      </c>
      <c r="C4688" s="535" t="s">
        <v>18140</v>
      </c>
      <c r="D4688" s="533">
        <v>18.55</v>
      </c>
    </row>
    <row r="4689" spans="1:4" ht="9" customHeight="1">
      <c r="A4689" s="535">
        <v>4413990</v>
      </c>
      <c r="B4689" s="534" t="s">
        <v>21011</v>
      </c>
      <c r="C4689" s="535" t="s">
        <v>263</v>
      </c>
      <c r="D4689" s="533">
        <v>35.700000000000003</v>
      </c>
    </row>
    <row r="4690" spans="1:4" ht="9" customHeight="1">
      <c r="A4690" s="535">
        <v>4413989</v>
      </c>
      <c r="B4690" s="534" t="s">
        <v>21012</v>
      </c>
      <c r="C4690" s="535" t="s">
        <v>263</v>
      </c>
      <c r="D4690" s="533">
        <v>43.27</v>
      </c>
    </row>
    <row r="4691" spans="1:4" ht="9" customHeight="1">
      <c r="A4691" s="535">
        <v>4413951</v>
      </c>
      <c r="B4691" s="534" t="s">
        <v>21013</v>
      </c>
      <c r="C4691" s="535" t="s">
        <v>263</v>
      </c>
      <c r="D4691" s="533">
        <v>48.29</v>
      </c>
    </row>
    <row r="4692" spans="1:4" ht="9" customHeight="1">
      <c r="A4692" s="535">
        <v>4413950</v>
      </c>
      <c r="B4692" s="534" t="s">
        <v>21014</v>
      </c>
      <c r="C4692" s="535" t="s">
        <v>263</v>
      </c>
      <c r="D4692" s="533">
        <v>92.22</v>
      </c>
    </row>
    <row r="4693" spans="1:4" ht="9" customHeight="1">
      <c r="A4693" s="535">
        <v>4413949</v>
      </c>
      <c r="B4693" s="534" t="s">
        <v>21015</v>
      </c>
      <c r="C4693" s="535" t="s">
        <v>263</v>
      </c>
      <c r="D4693" s="533">
        <v>234.93</v>
      </c>
    </row>
    <row r="4694" spans="1:4" ht="9" customHeight="1">
      <c r="A4694" s="535">
        <v>4413948</v>
      </c>
      <c r="B4694" s="534" t="s">
        <v>21016</v>
      </c>
      <c r="C4694" s="535" t="s">
        <v>263</v>
      </c>
      <c r="D4694" s="533">
        <v>52.3</v>
      </c>
    </row>
    <row r="4695" spans="1:4" ht="9" customHeight="1">
      <c r="A4695" s="535">
        <v>4413947</v>
      </c>
      <c r="B4695" s="534" t="s">
        <v>21017</v>
      </c>
      <c r="C4695" s="535" t="s">
        <v>263</v>
      </c>
      <c r="D4695" s="533">
        <v>86.67</v>
      </c>
    </row>
    <row r="4696" spans="1:4" ht="9" customHeight="1">
      <c r="A4696" s="535">
        <v>4413946</v>
      </c>
      <c r="B4696" s="534" t="s">
        <v>21018</v>
      </c>
      <c r="C4696" s="535" t="s">
        <v>263</v>
      </c>
      <c r="D4696" s="533">
        <v>124.93</v>
      </c>
    </row>
    <row r="4697" spans="1:4" ht="9" customHeight="1">
      <c r="A4697" s="535">
        <v>4413952</v>
      </c>
      <c r="B4697" s="534" t="s">
        <v>21019</v>
      </c>
      <c r="C4697" s="535" t="s">
        <v>18140</v>
      </c>
      <c r="D4697" s="533">
        <v>71.39</v>
      </c>
    </row>
    <row r="4698" spans="1:4" ht="9" customHeight="1">
      <c r="A4698" s="535">
        <v>4413012</v>
      </c>
      <c r="B4698" s="534" t="s">
        <v>21020</v>
      </c>
      <c r="C4698" s="535" t="s">
        <v>206</v>
      </c>
      <c r="D4698" s="533">
        <v>442.27</v>
      </c>
    </row>
    <row r="4699" spans="1:4" ht="9" customHeight="1">
      <c r="A4699" s="535">
        <v>4413014</v>
      </c>
      <c r="B4699" s="534" t="s">
        <v>21021</v>
      </c>
      <c r="C4699" s="535" t="s">
        <v>18140</v>
      </c>
      <c r="D4699" s="533">
        <v>18.89</v>
      </c>
    </row>
    <row r="4700" spans="1:4" ht="18" customHeight="1">
      <c r="A4700" s="535">
        <v>4413016</v>
      </c>
      <c r="B4700" s="534" t="s">
        <v>21022</v>
      </c>
      <c r="C4700" s="535" t="s">
        <v>18140</v>
      </c>
      <c r="D4700" s="533">
        <v>10.77</v>
      </c>
    </row>
    <row r="4701" spans="1:4" ht="9" customHeight="1">
      <c r="A4701" s="535">
        <v>4413984</v>
      </c>
      <c r="B4701" s="534" t="s">
        <v>21023</v>
      </c>
      <c r="C4701" s="535" t="s">
        <v>206</v>
      </c>
      <c r="D4701" s="533">
        <v>3.91</v>
      </c>
    </row>
    <row r="4702" spans="1:4" ht="9" customHeight="1">
      <c r="A4702" s="535">
        <v>4413986</v>
      </c>
      <c r="B4702" s="534" t="s">
        <v>21024</v>
      </c>
      <c r="C4702" s="535" t="s">
        <v>18140</v>
      </c>
      <c r="D4702" s="533">
        <v>7.0000000000000007E-2</v>
      </c>
    </row>
    <row r="4703" spans="1:4" ht="9" customHeight="1">
      <c r="A4703" s="535">
        <v>4413985</v>
      </c>
      <c r="B4703" s="534" t="s">
        <v>21025</v>
      </c>
      <c r="C4703" s="535" t="s">
        <v>18140</v>
      </c>
      <c r="D4703" s="533">
        <v>29.87</v>
      </c>
    </row>
    <row r="4704" spans="1:4" ht="9" customHeight="1">
      <c r="A4704" s="535">
        <v>4413017</v>
      </c>
      <c r="B4704" s="534" t="s">
        <v>21026</v>
      </c>
      <c r="C4704" s="535" t="s">
        <v>16785</v>
      </c>
      <c r="D4704" s="533">
        <v>64.41</v>
      </c>
    </row>
    <row r="4705" spans="1:4" ht="9" customHeight="1">
      <c r="A4705" s="535">
        <v>4415673</v>
      </c>
      <c r="B4705" s="534" t="s">
        <v>21027</v>
      </c>
      <c r="C4705" s="535" t="s">
        <v>18140</v>
      </c>
      <c r="D4705" s="533">
        <v>10.49</v>
      </c>
    </row>
    <row r="4706" spans="1:4" ht="9" customHeight="1">
      <c r="A4706" s="535">
        <v>4415684</v>
      </c>
      <c r="B4706" s="534" t="s">
        <v>21028</v>
      </c>
      <c r="C4706" s="535" t="s">
        <v>18140</v>
      </c>
      <c r="D4706" s="533">
        <v>5.83</v>
      </c>
    </row>
    <row r="4707" spans="1:4" ht="9" customHeight="1">
      <c r="A4707" s="535">
        <v>4413993</v>
      </c>
      <c r="B4707" s="534" t="s">
        <v>21029</v>
      </c>
      <c r="C4707" s="535" t="s">
        <v>18140</v>
      </c>
      <c r="D4707" s="533">
        <v>0.54</v>
      </c>
    </row>
    <row r="4708" spans="1:4" ht="9" customHeight="1">
      <c r="A4708" s="535">
        <v>4507754</v>
      </c>
      <c r="B4708" s="534" t="s">
        <v>21030</v>
      </c>
      <c r="C4708" s="535" t="s">
        <v>263</v>
      </c>
      <c r="D4708" s="533">
        <v>864.67</v>
      </c>
    </row>
    <row r="4709" spans="1:4" ht="9" customHeight="1">
      <c r="A4709" s="535">
        <v>4507738</v>
      </c>
      <c r="B4709" s="534" t="s">
        <v>21031</v>
      </c>
      <c r="C4709" s="535" t="s">
        <v>263</v>
      </c>
      <c r="D4709" s="533">
        <v>1161.29</v>
      </c>
    </row>
    <row r="4710" spans="1:4" ht="9" customHeight="1">
      <c r="A4710" s="535">
        <v>4507755</v>
      </c>
      <c r="B4710" s="534" t="s">
        <v>21032</v>
      </c>
      <c r="C4710" s="535" t="s">
        <v>263</v>
      </c>
      <c r="D4710" s="533">
        <v>1089.53</v>
      </c>
    </row>
    <row r="4711" spans="1:4" ht="9" customHeight="1">
      <c r="A4711" s="535">
        <v>4507756</v>
      </c>
      <c r="B4711" s="534" t="s">
        <v>21033</v>
      </c>
      <c r="C4711" s="535" t="s">
        <v>263</v>
      </c>
      <c r="D4711" s="533">
        <v>1419.72</v>
      </c>
    </row>
    <row r="4712" spans="1:4" ht="9" customHeight="1">
      <c r="A4712" s="535">
        <v>4507757</v>
      </c>
      <c r="B4712" s="534" t="s">
        <v>21034</v>
      </c>
      <c r="C4712" s="535" t="s">
        <v>263</v>
      </c>
      <c r="D4712" s="533">
        <v>1506.61</v>
      </c>
    </row>
    <row r="4713" spans="1:4" ht="9" customHeight="1">
      <c r="A4713" s="535">
        <v>4507758</v>
      </c>
      <c r="B4713" s="534" t="s">
        <v>21035</v>
      </c>
      <c r="C4713" s="535" t="s">
        <v>263</v>
      </c>
      <c r="D4713" s="533">
        <v>1841.11</v>
      </c>
    </row>
    <row r="4714" spans="1:4" ht="9" customHeight="1">
      <c r="A4714" s="535">
        <v>4507759</v>
      </c>
      <c r="B4714" s="534" t="s">
        <v>21036</v>
      </c>
      <c r="C4714" s="535" t="s">
        <v>263</v>
      </c>
      <c r="D4714" s="533">
        <v>1905.86</v>
      </c>
    </row>
    <row r="4715" spans="1:4" ht="9" customHeight="1">
      <c r="A4715" s="535">
        <v>4507760</v>
      </c>
      <c r="B4715" s="534" t="s">
        <v>21037</v>
      </c>
      <c r="C4715" s="535" t="s">
        <v>263</v>
      </c>
      <c r="D4715" s="533">
        <v>2390.16</v>
      </c>
    </row>
    <row r="4716" spans="1:4" ht="9" customHeight="1">
      <c r="A4716" s="535">
        <v>4507761</v>
      </c>
      <c r="B4716" s="534" t="s">
        <v>21038</v>
      </c>
      <c r="C4716" s="535" t="s">
        <v>263</v>
      </c>
      <c r="D4716" s="533">
        <v>2443.63</v>
      </c>
    </row>
    <row r="4717" spans="1:4" ht="9" customHeight="1">
      <c r="A4717" s="535">
        <v>4507762</v>
      </c>
      <c r="B4717" s="534" t="s">
        <v>21039</v>
      </c>
      <c r="C4717" s="535" t="s">
        <v>263</v>
      </c>
      <c r="D4717" s="533">
        <v>3046.03</v>
      </c>
    </row>
    <row r="4718" spans="1:4" ht="9" customHeight="1">
      <c r="A4718" s="535">
        <v>4507763</v>
      </c>
      <c r="B4718" s="534" t="s">
        <v>21040</v>
      </c>
      <c r="C4718" s="535" t="s">
        <v>263</v>
      </c>
      <c r="D4718" s="533">
        <v>2899.82</v>
      </c>
    </row>
    <row r="4719" spans="1:4" ht="9" customHeight="1">
      <c r="A4719" s="535">
        <v>4507764</v>
      </c>
      <c r="B4719" s="534" t="s">
        <v>21041</v>
      </c>
      <c r="C4719" s="535" t="s">
        <v>263</v>
      </c>
      <c r="D4719" s="533">
        <v>3984.53</v>
      </c>
    </row>
    <row r="4720" spans="1:4" ht="9" customHeight="1">
      <c r="A4720" s="535">
        <v>4507765</v>
      </c>
      <c r="B4720" s="534" t="s">
        <v>21042</v>
      </c>
      <c r="C4720" s="535" t="s">
        <v>263</v>
      </c>
      <c r="D4720" s="533">
        <v>3081.69</v>
      </c>
    </row>
    <row r="4721" spans="1:4" ht="9" customHeight="1">
      <c r="A4721" s="535">
        <v>4508192</v>
      </c>
      <c r="B4721" s="534" t="s">
        <v>21043</v>
      </c>
      <c r="C4721" s="535" t="s">
        <v>263</v>
      </c>
      <c r="D4721" s="533">
        <v>5273.7</v>
      </c>
    </row>
    <row r="4722" spans="1:4" ht="9" customHeight="1">
      <c r="A4722" s="535">
        <v>4507766</v>
      </c>
      <c r="B4722" s="534" t="s">
        <v>21044</v>
      </c>
      <c r="C4722" s="535" t="s">
        <v>263</v>
      </c>
      <c r="D4722" s="533">
        <v>426.52</v>
      </c>
    </row>
    <row r="4723" spans="1:4" ht="9" customHeight="1">
      <c r="A4723" s="535">
        <v>4507767</v>
      </c>
      <c r="B4723" s="534" t="s">
        <v>21045</v>
      </c>
      <c r="C4723" s="535" t="s">
        <v>263</v>
      </c>
      <c r="D4723" s="533">
        <v>508.81</v>
      </c>
    </row>
    <row r="4724" spans="1:4" ht="9" customHeight="1">
      <c r="A4724" s="535">
        <v>4507768</v>
      </c>
      <c r="B4724" s="534" t="s">
        <v>21046</v>
      </c>
      <c r="C4724" s="535" t="s">
        <v>263</v>
      </c>
      <c r="D4724" s="533">
        <v>529.97</v>
      </c>
    </row>
    <row r="4725" spans="1:4" ht="9" customHeight="1">
      <c r="A4725" s="535">
        <v>4507769</v>
      </c>
      <c r="B4725" s="534" t="s">
        <v>21047</v>
      </c>
      <c r="C4725" s="535" t="s">
        <v>263</v>
      </c>
      <c r="D4725" s="533">
        <v>655.01</v>
      </c>
    </row>
    <row r="4726" spans="1:4" ht="9" customHeight="1">
      <c r="A4726" s="535">
        <v>4507770</v>
      </c>
      <c r="B4726" s="534" t="s">
        <v>21048</v>
      </c>
      <c r="C4726" s="535" t="s">
        <v>263</v>
      </c>
      <c r="D4726" s="533">
        <v>608.55999999999995</v>
      </c>
    </row>
    <row r="4727" spans="1:4" ht="9" customHeight="1">
      <c r="A4727" s="535">
        <v>4507771</v>
      </c>
      <c r="B4727" s="534" t="s">
        <v>21049</v>
      </c>
      <c r="C4727" s="535" t="s">
        <v>263</v>
      </c>
      <c r="D4727" s="533">
        <v>768.48</v>
      </c>
    </row>
    <row r="4728" spans="1:4" ht="9" customHeight="1">
      <c r="A4728" s="535">
        <v>4507772</v>
      </c>
      <c r="B4728" s="534" t="s">
        <v>21050</v>
      </c>
      <c r="C4728" s="535" t="s">
        <v>263</v>
      </c>
      <c r="D4728" s="533">
        <v>783.83</v>
      </c>
    </row>
    <row r="4729" spans="1:4" ht="9" customHeight="1">
      <c r="A4729" s="535">
        <v>4508193</v>
      </c>
      <c r="B4729" s="534" t="s">
        <v>21051</v>
      </c>
      <c r="C4729" s="535" t="s">
        <v>263</v>
      </c>
      <c r="D4729" s="533">
        <v>890.21</v>
      </c>
    </row>
    <row r="4730" spans="1:4" ht="9" customHeight="1">
      <c r="A4730" s="535">
        <v>4507773</v>
      </c>
      <c r="B4730" s="534" t="s">
        <v>21052</v>
      </c>
      <c r="C4730" s="535" t="s">
        <v>263</v>
      </c>
      <c r="D4730" s="533">
        <v>801.62</v>
      </c>
    </row>
    <row r="4731" spans="1:4" ht="9" customHeight="1">
      <c r="A4731" s="535">
        <v>4507774</v>
      </c>
      <c r="B4731" s="534" t="s">
        <v>21053</v>
      </c>
      <c r="C4731" s="535" t="s">
        <v>263</v>
      </c>
      <c r="D4731" s="533">
        <v>1034.3699999999999</v>
      </c>
    </row>
    <row r="4732" spans="1:4" ht="9" customHeight="1">
      <c r="A4732" s="535">
        <v>4507775</v>
      </c>
      <c r="B4732" s="534" t="s">
        <v>21054</v>
      </c>
      <c r="C4732" s="535" t="s">
        <v>263</v>
      </c>
      <c r="D4732" s="533">
        <v>95.42</v>
      </c>
    </row>
    <row r="4733" spans="1:4" ht="9" customHeight="1">
      <c r="A4733" s="535">
        <v>4507776</v>
      </c>
      <c r="B4733" s="534" t="s">
        <v>21055</v>
      </c>
      <c r="C4733" s="535" t="s">
        <v>263</v>
      </c>
      <c r="D4733" s="533">
        <v>105.77</v>
      </c>
    </row>
    <row r="4734" spans="1:4" ht="9" customHeight="1">
      <c r="A4734" s="535">
        <v>4507783</v>
      </c>
      <c r="B4734" s="534" t="s">
        <v>21056</v>
      </c>
      <c r="C4734" s="535" t="s">
        <v>263</v>
      </c>
      <c r="D4734" s="533">
        <v>81.31</v>
      </c>
    </row>
    <row r="4735" spans="1:4" ht="9" customHeight="1">
      <c r="A4735" s="535">
        <v>4507784</v>
      </c>
      <c r="B4735" s="534" t="s">
        <v>21057</v>
      </c>
      <c r="C4735" s="535" t="s">
        <v>263</v>
      </c>
      <c r="D4735" s="533">
        <v>113.24</v>
      </c>
    </row>
    <row r="4736" spans="1:4" ht="9" customHeight="1">
      <c r="A4736" s="535">
        <v>4507777</v>
      </c>
      <c r="B4736" s="534" t="s">
        <v>21058</v>
      </c>
      <c r="C4736" s="535" t="s">
        <v>263</v>
      </c>
      <c r="D4736" s="533">
        <v>189.35</v>
      </c>
    </row>
    <row r="4737" spans="1:4" ht="9" customHeight="1">
      <c r="A4737" s="535">
        <v>4507778</v>
      </c>
      <c r="B4737" s="534" t="s">
        <v>21059</v>
      </c>
      <c r="C4737" s="535" t="s">
        <v>263</v>
      </c>
      <c r="D4737" s="533">
        <v>233.58</v>
      </c>
    </row>
    <row r="4738" spans="1:4" ht="9" customHeight="1">
      <c r="A4738" s="535">
        <v>4507779</v>
      </c>
      <c r="B4738" s="534" t="s">
        <v>21060</v>
      </c>
      <c r="C4738" s="535" t="s">
        <v>263</v>
      </c>
      <c r="D4738" s="533">
        <v>263.49</v>
      </c>
    </row>
    <row r="4739" spans="1:4" ht="9" customHeight="1">
      <c r="A4739" s="535">
        <v>4507780</v>
      </c>
      <c r="B4739" s="534" t="s">
        <v>21061</v>
      </c>
      <c r="C4739" s="535" t="s">
        <v>263</v>
      </c>
      <c r="D4739" s="533">
        <v>284.48</v>
      </c>
    </row>
    <row r="4740" spans="1:4" ht="9" customHeight="1">
      <c r="A4740" s="535">
        <v>4507781</v>
      </c>
      <c r="B4740" s="534" t="s">
        <v>21062</v>
      </c>
      <c r="C4740" s="535" t="s">
        <v>263</v>
      </c>
      <c r="D4740" s="533">
        <v>343.04</v>
      </c>
    </row>
    <row r="4741" spans="1:4" ht="9" customHeight="1">
      <c r="A4741" s="535">
        <v>4507782</v>
      </c>
      <c r="B4741" s="534" t="s">
        <v>21063</v>
      </c>
      <c r="C4741" s="535" t="s">
        <v>263</v>
      </c>
      <c r="D4741" s="533">
        <v>408.98</v>
      </c>
    </row>
    <row r="4742" spans="1:4" ht="9" customHeight="1">
      <c r="A4742" s="535">
        <v>4507785</v>
      </c>
      <c r="B4742" s="534" t="s">
        <v>21064</v>
      </c>
      <c r="C4742" s="535" t="s">
        <v>263</v>
      </c>
      <c r="D4742" s="533">
        <v>135.62</v>
      </c>
    </row>
    <row r="4743" spans="1:4" ht="9" customHeight="1">
      <c r="A4743" s="535">
        <v>4508194</v>
      </c>
      <c r="B4743" s="534" t="s">
        <v>21065</v>
      </c>
      <c r="C4743" s="535" t="s">
        <v>263</v>
      </c>
      <c r="D4743" s="533">
        <v>147.30000000000001</v>
      </c>
    </row>
    <row r="4744" spans="1:4" ht="9" customHeight="1">
      <c r="A4744" s="535">
        <v>4507786</v>
      </c>
      <c r="B4744" s="534" t="s">
        <v>21066</v>
      </c>
      <c r="C4744" s="535" t="s">
        <v>263</v>
      </c>
      <c r="D4744" s="533">
        <v>159.38999999999999</v>
      </c>
    </row>
    <row r="4745" spans="1:4" ht="9" customHeight="1">
      <c r="A4745" s="535">
        <v>4507787</v>
      </c>
      <c r="B4745" s="534" t="s">
        <v>21067</v>
      </c>
      <c r="C4745" s="535" t="s">
        <v>263</v>
      </c>
      <c r="D4745" s="533">
        <v>174.02</v>
      </c>
    </row>
    <row r="4746" spans="1:4" ht="9" customHeight="1">
      <c r="A4746" s="535">
        <v>4507788</v>
      </c>
      <c r="B4746" s="534" t="s">
        <v>21068</v>
      </c>
      <c r="C4746" s="535" t="s">
        <v>263</v>
      </c>
      <c r="D4746" s="533">
        <v>209.9</v>
      </c>
    </row>
    <row r="4747" spans="1:4" ht="9" customHeight="1">
      <c r="A4747" s="535">
        <v>4507789</v>
      </c>
      <c r="B4747" s="534" t="s">
        <v>21069</v>
      </c>
      <c r="C4747" s="535" t="s">
        <v>263</v>
      </c>
      <c r="D4747" s="533">
        <v>227.97</v>
      </c>
    </row>
    <row r="4748" spans="1:4" ht="9" customHeight="1">
      <c r="A4748" s="535">
        <v>4507790</v>
      </c>
      <c r="B4748" s="534" t="s">
        <v>21070</v>
      </c>
      <c r="C4748" s="535" t="s">
        <v>263</v>
      </c>
      <c r="D4748" s="533">
        <v>259.27999999999997</v>
      </c>
    </row>
    <row r="4749" spans="1:4" ht="9" customHeight="1">
      <c r="A4749" s="535">
        <v>4507791</v>
      </c>
      <c r="B4749" s="534" t="s">
        <v>21071</v>
      </c>
      <c r="C4749" s="535" t="s">
        <v>263</v>
      </c>
      <c r="D4749" s="533">
        <v>236.81</v>
      </c>
    </row>
    <row r="4750" spans="1:4" ht="9" customHeight="1">
      <c r="A4750" s="535">
        <v>4507792</v>
      </c>
      <c r="B4750" s="534" t="s">
        <v>21072</v>
      </c>
      <c r="C4750" s="535" t="s">
        <v>263</v>
      </c>
      <c r="D4750" s="533">
        <v>295.77999999999997</v>
      </c>
    </row>
    <row r="4751" spans="1:4" ht="9" customHeight="1">
      <c r="A4751" s="535">
        <v>4507793</v>
      </c>
      <c r="B4751" s="534" t="s">
        <v>21073</v>
      </c>
      <c r="C4751" s="535" t="s">
        <v>263</v>
      </c>
      <c r="D4751" s="533">
        <v>292.44</v>
      </c>
    </row>
    <row r="4752" spans="1:4" ht="9" customHeight="1">
      <c r="A4752" s="535">
        <v>4507794</v>
      </c>
      <c r="B4752" s="534" t="s">
        <v>21074</v>
      </c>
      <c r="C4752" s="535" t="s">
        <v>263</v>
      </c>
      <c r="D4752" s="533">
        <v>359.93</v>
      </c>
    </row>
    <row r="4753" spans="1:4" ht="9" customHeight="1">
      <c r="A4753" s="535">
        <v>4507795</v>
      </c>
      <c r="B4753" s="534" t="s">
        <v>21075</v>
      </c>
      <c r="C4753" s="535" t="s">
        <v>263</v>
      </c>
      <c r="D4753" s="533">
        <v>354.41</v>
      </c>
    </row>
    <row r="4754" spans="1:4" ht="9" customHeight="1">
      <c r="A4754" s="535">
        <v>4507796</v>
      </c>
      <c r="B4754" s="534" t="s">
        <v>21076</v>
      </c>
      <c r="C4754" s="535" t="s">
        <v>263</v>
      </c>
      <c r="D4754" s="533">
        <v>411.36</v>
      </c>
    </row>
    <row r="4755" spans="1:4" ht="9" customHeight="1">
      <c r="A4755" s="535">
        <v>4508190</v>
      </c>
      <c r="B4755" s="534" t="s">
        <v>21077</v>
      </c>
      <c r="C4755" s="535" t="s">
        <v>263</v>
      </c>
      <c r="D4755" s="533">
        <v>404.05</v>
      </c>
    </row>
    <row r="4756" spans="1:4" ht="9" customHeight="1">
      <c r="A4756" s="535">
        <v>4507797</v>
      </c>
      <c r="B4756" s="534" t="s">
        <v>21078</v>
      </c>
      <c r="C4756" s="535" t="s">
        <v>263</v>
      </c>
      <c r="D4756" s="533">
        <v>65.97</v>
      </c>
    </row>
    <row r="4757" spans="1:4" ht="9" customHeight="1">
      <c r="A4757" s="535">
        <v>4507798</v>
      </c>
      <c r="B4757" s="534" t="s">
        <v>21079</v>
      </c>
      <c r="C4757" s="535" t="s">
        <v>263</v>
      </c>
      <c r="D4757" s="533">
        <v>65.77</v>
      </c>
    </row>
    <row r="4758" spans="1:4" ht="9" customHeight="1">
      <c r="A4758" s="535">
        <v>4507799</v>
      </c>
      <c r="B4758" s="534" t="s">
        <v>21080</v>
      </c>
      <c r="C4758" s="535" t="s">
        <v>263</v>
      </c>
      <c r="D4758" s="533">
        <v>90.37</v>
      </c>
    </row>
    <row r="4759" spans="1:4" ht="9" customHeight="1">
      <c r="A4759" s="535">
        <v>4507800</v>
      </c>
      <c r="B4759" s="534" t="s">
        <v>21081</v>
      </c>
      <c r="C4759" s="535" t="s">
        <v>263</v>
      </c>
      <c r="D4759" s="533">
        <v>90.48</v>
      </c>
    </row>
    <row r="4760" spans="1:4" ht="9" customHeight="1">
      <c r="A4760" s="535">
        <v>4507801</v>
      </c>
      <c r="B4760" s="534" t="s">
        <v>21082</v>
      </c>
      <c r="C4760" s="535" t="s">
        <v>263</v>
      </c>
      <c r="D4760" s="533">
        <v>109.64</v>
      </c>
    </row>
    <row r="4761" spans="1:4" ht="9" customHeight="1">
      <c r="A4761" s="535">
        <v>4507802</v>
      </c>
      <c r="B4761" s="534" t="s">
        <v>21083</v>
      </c>
      <c r="C4761" s="535" t="s">
        <v>263</v>
      </c>
      <c r="D4761" s="533">
        <v>109.75</v>
      </c>
    </row>
    <row r="4762" spans="1:4" ht="9" customHeight="1">
      <c r="A4762" s="535">
        <v>4507803</v>
      </c>
      <c r="B4762" s="534" t="s">
        <v>21084</v>
      </c>
      <c r="C4762" s="535" t="s">
        <v>263</v>
      </c>
      <c r="D4762" s="533">
        <v>110.14</v>
      </c>
    </row>
    <row r="4763" spans="1:4" ht="9" customHeight="1">
      <c r="A4763" s="535">
        <v>4508191</v>
      </c>
      <c r="B4763" s="534" t="s">
        <v>21085</v>
      </c>
      <c r="C4763" s="535" t="s">
        <v>263</v>
      </c>
      <c r="D4763" s="533">
        <v>110.25</v>
      </c>
    </row>
    <row r="4764" spans="1:4" ht="9" customHeight="1">
      <c r="A4764" s="535">
        <v>4507804</v>
      </c>
      <c r="B4764" s="534" t="s">
        <v>21086</v>
      </c>
      <c r="C4764" s="535" t="s">
        <v>263</v>
      </c>
      <c r="D4764" s="533">
        <v>135.04</v>
      </c>
    </row>
    <row r="4765" spans="1:4" ht="9" customHeight="1">
      <c r="A4765" s="535">
        <v>4507805</v>
      </c>
      <c r="B4765" s="534" t="s">
        <v>21087</v>
      </c>
      <c r="C4765" s="535" t="s">
        <v>263</v>
      </c>
      <c r="D4765" s="533">
        <v>131.37</v>
      </c>
    </row>
    <row r="4766" spans="1:4" ht="9" customHeight="1">
      <c r="A4766" s="535">
        <v>4507806</v>
      </c>
      <c r="B4766" s="534" t="s">
        <v>21088</v>
      </c>
      <c r="C4766" s="535" t="s">
        <v>263</v>
      </c>
      <c r="D4766" s="533">
        <v>27.48</v>
      </c>
    </row>
    <row r="4767" spans="1:4" ht="9" customHeight="1">
      <c r="A4767" s="535">
        <v>4507807</v>
      </c>
      <c r="B4767" s="534" t="s">
        <v>21089</v>
      </c>
      <c r="C4767" s="535" t="s">
        <v>263</v>
      </c>
      <c r="D4767" s="533">
        <v>33.06</v>
      </c>
    </row>
    <row r="4768" spans="1:4" ht="9" customHeight="1">
      <c r="A4768" s="535">
        <v>4507866</v>
      </c>
      <c r="B4768" s="534" t="s">
        <v>21090</v>
      </c>
      <c r="C4768" s="535" t="s">
        <v>263</v>
      </c>
      <c r="D4768" s="533">
        <v>75.62</v>
      </c>
    </row>
    <row r="4769" spans="1:4" ht="9" customHeight="1">
      <c r="A4769" s="535">
        <v>4507867</v>
      </c>
      <c r="B4769" s="534" t="s">
        <v>21091</v>
      </c>
      <c r="C4769" s="535" t="s">
        <v>263</v>
      </c>
      <c r="D4769" s="533">
        <v>107.55</v>
      </c>
    </row>
    <row r="4770" spans="1:4" ht="9" customHeight="1">
      <c r="A4770" s="535">
        <v>4507808</v>
      </c>
      <c r="B4770" s="534" t="s">
        <v>21092</v>
      </c>
      <c r="C4770" s="535" t="s">
        <v>263</v>
      </c>
      <c r="D4770" s="533">
        <v>29.95</v>
      </c>
    </row>
    <row r="4771" spans="1:4" ht="9" customHeight="1">
      <c r="A4771" s="535">
        <v>4507809</v>
      </c>
      <c r="B4771" s="534" t="s">
        <v>21093</v>
      </c>
      <c r="C4771" s="535" t="s">
        <v>263</v>
      </c>
      <c r="D4771" s="533">
        <v>36.770000000000003</v>
      </c>
    </row>
    <row r="4772" spans="1:4" ht="9" customHeight="1">
      <c r="A4772" s="535">
        <v>4507810</v>
      </c>
      <c r="B4772" s="534" t="s">
        <v>21094</v>
      </c>
      <c r="C4772" s="535" t="s">
        <v>263</v>
      </c>
      <c r="D4772" s="533">
        <v>50.35</v>
      </c>
    </row>
    <row r="4773" spans="1:4" ht="9" customHeight="1">
      <c r="A4773" s="535">
        <v>4507811</v>
      </c>
      <c r="B4773" s="534" t="s">
        <v>21095</v>
      </c>
      <c r="C4773" s="535" t="s">
        <v>263</v>
      </c>
      <c r="D4773" s="533">
        <v>58.16</v>
      </c>
    </row>
    <row r="4774" spans="1:4" ht="9" customHeight="1">
      <c r="A4774" s="535">
        <v>4507812</v>
      </c>
      <c r="B4774" s="534" t="s">
        <v>21096</v>
      </c>
      <c r="C4774" s="535" t="s">
        <v>263</v>
      </c>
      <c r="D4774" s="533">
        <v>55.73</v>
      </c>
    </row>
    <row r="4775" spans="1:4" ht="9" customHeight="1">
      <c r="A4775" s="535">
        <v>4507813</v>
      </c>
      <c r="B4775" s="534" t="s">
        <v>21097</v>
      </c>
      <c r="C4775" s="535" t="s">
        <v>263</v>
      </c>
      <c r="D4775" s="533">
        <v>66.290000000000006</v>
      </c>
    </row>
    <row r="4776" spans="1:4" ht="18" customHeight="1">
      <c r="A4776" s="535">
        <v>4507851</v>
      </c>
      <c r="B4776" s="534" t="s">
        <v>21098</v>
      </c>
      <c r="C4776" s="535" t="s">
        <v>16785</v>
      </c>
      <c r="D4776" s="533">
        <v>24.87</v>
      </c>
    </row>
    <row r="4777" spans="1:4" ht="18" customHeight="1">
      <c r="A4777" s="535">
        <v>4507852</v>
      </c>
      <c r="B4777" s="534" t="s">
        <v>21099</v>
      </c>
      <c r="C4777" s="535" t="s">
        <v>16785</v>
      </c>
      <c r="D4777" s="533">
        <v>24.73</v>
      </c>
    </row>
    <row r="4778" spans="1:4" ht="18" customHeight="1">
      <c r="A4778" s="535">
        <v>4507853</v>
      </c>
      <c r="B4778" s="534" t="s">
        <v>21100</v>
      </c>
      <c r="C4778" s="535" t="s">
        <v>16785</v>
      </c>
      <c r="D4778" s="533">
        <v>27.99</v>
      </c>
    </row>
    <row r="4779" spans="1:4" ht="18" customHeight="1">
      <c r="A4779" s="535">
        <v>4507854</v>
      </c>
      <c r="B4779" s="534" t="s">
        <v>21101</v>
      </c>
      <c r="C4779" s="535" t="s">
        <v>16785</v>
      </c>
      <c r="D4779" s="533">
        <v>29.64</v>
      </c>
    </row>
    <row r="4780" spans="1:4" ht="18" customHeight="1">
      <c r="A4780" s="535">
        <v>4507855</v>
      </c>
      <c r="B4780" s="534" t="s">
        <v>21102</v>
      </c>
      <c r="C4780" s="535" t="s">
        <v>16785</v>
      </c>
      <c r="D4780" s="533">
        <v>24.96</v>
      </c>
    </row>
    <row r="4781" spans="1:4" ht="18" customHeight="1">
      <c r="A4781" s="535">
        <v>4507856</v>
      </c>
      <c r="B4781" s="534" t="s">
        <v>21103</v>
      </c>
      <c r="C4781" s="535" t="s">
        <v>16785</v>
      </c>
      <c r="D4781" s="533">
        <v>24.77</v>
      </c>
    </row>
    <row r="4782" spans="1:4" ht="18" customHeight="1">
      <c r="A4782" s="535">
        <v>4507857</v>
      </c>
      <c r="B4782" s="534" t="s">
        <v>21104</v>
      </c>
      <c r="C4782" s="535" t="s">
        <v>16785</v>
      </c>
      <c r="D4782" s="533">
        <v>29.51</v>
      </c>
    </row>
    <row r="4783" spans="1:4" ht="18" customHeight="1">
      <c r="A4783" s="535">
        <v>4507858</v>
      </c>
      <c r="B4783" s="534" t="s">
        <v>21105</v>
      </c>
      <c r="C4783" s="535" t="s">
        <v>16785</v>
      </c>
      <c r="D4783" s="533">
        <v>32.33</v>
      </c>
    </row>
    <row r="4784" spans="1:4" ht="9" customHeight="1">
      <c r="A4784" s="535">
        <v>4508177</v>
      </c>
      <c r="B4784" s="534" t="s">
        <v>21106</v>
      </c>
      <c r="C4784" s="535" t="s">
        <v>16785</v>
      </c>
      <c r="D4784" s="533">
        <v>57.45</v>
      </c>
    </row>
    <row r="4785" spans="1:4" ht="9" customHeight="1">
      <c r="A4785" s="535">
        <v>4508178</v>
      </c>
      <c r="B4785" s="534" t="s">
        <v>21107</v>
      </c>
      <c r="C4785" s="535" t="s">
        <v>16785</v>
      </c>
      <c r="D4785" s="533">
        <v>57.26</v>
      </c>
    </row>
    <row r="4786" spans="1:4" ht="9" customHeight="1">
      <c r="A4786" s="535">
        <v>4507821</v>
      </c>
      <c r="B4786" s="534" t="s">
        <v>21108</v>
      </c>
      <c r="C4786" s="535" t="s">
        <v>16785</v>
      </c>
      <c r="D4786" s="533">
        <v>56.88</v>
      </c>
    </row>
    <row r="4787" spans="1:4" ht="9" customHeight="1">
      <c r="A4787" s="535">
        <v>4507822</v>
      </c>
      <c r="B4787" s="534" t="s">
        <v>21109</v>
      </c>
      <c r="C4787" s="535" t="s">
        <v>16785</v>
      </c>
      <c r="D4787" s="533">
        <v>56.69</v>
      </c>
    </row>
    <row r="4788" spans="1:4" ht="9" customHeight="1">
      <c r="A4788" s="535">
        <v>4507823</v>
      </c>
      <c r="B4788" s="534" t="s">
        <v>21110</v>
      </c>
      <c r="C4788" s="535" t="s">
        <v>16785</v>
      </c>
      <c r="D4788" s="533">
        <v>57.46</v>
      </c>
    </row>
    <row r="4789" spans="1:4" ht="9" customHeight="1">
      <c r="A4789" s="535">
        <v>4508188</v>
      </c>
      <c r="B4789" s="534" t="s">
        <v>21111</v>
      </c>
      <c r="C4789" s="535" t="s">
        <v>16785</v>
      </c>
      <c r="D4789" s="533">
        <v>57.33</v>
      </c>
    </row>
    <row r="4790" spans="1:4" ht="9" customHeight="1">
      <c r="A4790" s="535">
        <v>4507824</v>
      </c>
      <c r="B4790" s="534" t="s">
        <v>21112</v>
      </c>
      <c r="C4790" s="535" t="s">
        <v>16785</v>
      </c>
      <c r="D4790" s="533">
        <v>62.69</v>
      </c>
    </row>
    <row r="4791" spans="1:4" ht="9" customHeight="1">
      <c r="A4791" s="535">
        <v>4507825</v>
      </c>
      <c r="B4791" s="534" t="s">
        <v>21113</v>
      </c>
      <c r="C4791" s="535" t="s">
        <v>16785</v>
      </c>
      <c r="D4791" s="533">
        <v>62.92</v>
      </c>
    </row>
    <row r="4792" spans="1:4" ht="9" customHeight="1">
      <c r="A4792" s="535">
        <v>4507826</v>
      </c>
      <c r="B4792" s="534" t="s">
        <v>21114</v>
      </c>
      <c r="C4792" s="535" t="s">
        <v>16785</v>
      </c>
      <c r="D4792" s="533">
        <v>66.83</v>
      </c>
    </row>
    <row r="4793" spans="1:4" ht="9" customHeight="1">
      <c r="A4793" s="535">
        <v>4508179</v>
      </c>
      <c r="B4793" s="534" t="s">
        <v>21115</v>
      </c>
      <c r="C4793" s="535" t="s">
        <v>16785</v>
      </c>
      <c r="D4793" s="533">
        <v>66.64</v>
      </c>
    </row>
    <row r="4794" spans="1:4" ht="9" customHeight="1">
      <c r="A4794" s="535">
        <v>4507827</v>
      </c>
      <c r="B4794" s="534" t="s">
        <v>21116</v>
      </c>
      <c r="C4794" s="535" t="s">
        <v>16785</v>
      </c>
      <c r="D4794" s="533">
        <v>69.959999999999994</v>
      </c>
    </row>
    <row r="4795" spans="1:4" ht="9" customHeight="1">
      <c r="A4795" s="535">
        <v>4508180</v>
      </c>
      <c r="B4795" s="534" t="s">
        <v>21117</v>
      </c>
      <c r="C4795" s="535" t="s">
        <v>16785</v>
      </c>
      <c r="D4795" s="533">
        <v>24.42</v>
      </c>
    </row>
    <row r="4796" spans="1:4" ht="9" customHeight="1">
      <c r="A4796" s="535">
        <v>4507739</v>
      </c>
      <c r="B4796" s="534" t="s">
        <v>21118</v>
      </c>
      <c r="C4796" s="535" t="s">
        <v>16785</v>
      </c>
      <c r="D4796" s="533">
        <v>25.63</v>
      </c>
    </row>
    <row r="4797" spans="1:4" ht="9" customHeight="1">
      <c r="A4797" s="535">
        <v>4508181</v>
      </c>
      <c r="B4797" s="534" t="s">
        <v>21119</v>
      </c>
      <c r="C4797" s="535" t="s">
        <v>16785</v>
      </c>
      <c r="D4797" s="533">
        <v>25.61</v>
      </c>
    </row>
    <row r="4798" spans="1:4" ht="9" customHeight="1">
      <c r="A4798" s="535">
        <v>4508125</v>
      </c>
      <c r="B4798" s="534" t="s">
        <v>21120</v>
      </c>
      <c r="C4798" s="535" t="s">
        <v>16785</v>
      </c>
      <c r="D4798" s="533">
        <v>27.46</v>
      </c>
    </row>
    <row r="4799" spans="1:4" ht="9" customHeight="1">
      <c r="A4799" s="535">
        <v>4507828</v>
      </c>
      <c r="B4799" s="534" t="s">
        <v>21121</v>
      </c>
      <c r="C4799" s="535" t="s">
        <v>16785</v>
      </c>
      <c r="D4799" s="533">
        <v>27.5</v>
      </c>
    </row>
    <row r="4800" spans="1:4" ht="9" customHeight="1">
      <c r="A4800" s="535">
        <v>4507829</v>
      </c>
      <c r="B4800" s="534" t="s">
        <v>21122</v>
      </c>
      <c r="C4800" s="535" t="s">
        <v>16785</v>
      </c>
      <c r="D4800" s="533">
        <v>29.53</v>
      </c>
    </row>
    <row r="4801" spans="1:4" ht="9" customHeight="1">
      <c r="A4801" s="535">
        <v>4508182</v>
      </c>
      <c r="B4801" s="534" t="s">
        <v>21123</v>
      </c>
      <c r="C4801" s="535" t="s">
        <v>16785</v>
      </c>
      <c r="D4801" s="533">
        <v>29.63</v>
      </c>
    </row>
    <row r="4802" spans="1:4" ht="9" customHeight="1">
      <c r="A4802" s="535">
        <v>4508092</v>
      </c>
      <c r="B4802" s="534" t="s">
        <v>21124</v>
      </c>
      <c r="C4802" s="535" t="s">
        <v>16785</v>
      </c>
      <c r="D4802" s="533">
        <v>31.4</v>
      </c>
    </row>
    <row r="4803" spans="1:4" ht="9" customHeight="1">
      <c r="A4803" s="535">
        <v>4507830</v>
      </c>
      <c r="B4803" s="534" t="s">
        <v>21125</v>
      </c>
      <c r="C4803" s="535" t="s">
        <v>16785</v>
      </c>
      <c r="D4803" s="533">
        <v>31.56</v>
      </c>
    </row>
    <row r="4804" spans="1:4" ht="9" customHeight="1">
      <c r="A4804" s="535">
        <v>4508183</v>
      </c>
      <c r="B4804" s="534" t="s">
        <v>21126</v>
      </c>
      <c r="C4804" s="535" t="s">
        <v>16785</v>
      </c>
      <c r="D4804" s="533">
        <v>36.29</v>
      </c>
    </row>
    <row r="4805" spans="1:4" ht="9" customHeight="1">
      <c r="A4805" s="535">
        <v>4507831</v>
      </c>
      <c r="B4805" s="534" t="s">
        <v>21127</v>
      </c>
      <c r="C4805" s="535" t="s">
        <v>16785</v>
      </c>
      <c r="D4805" s="533">
        <v>33.659999999999997</v>
      </c>
    </row>
    <row r="4806" spans="1:4" ht="9" customHeight="1">
      <c r="A4806" s="535">
        <v>4507832</v>
      </c>
      <c r="B4806" s="534" t="s">
        <v>21128</v>
      </c>
      <c r="C4806" s="535" t="s">
        <v>16785</v>
      </c>
      <c r="D4806" s="533">
        <v>36.97</v>
      </c>
    </row>
    <row r="4807" spans="1:4" ht="9" customHeight="1">
      <c r="A4807" s="535">
        <v>4507833</v>
      </c>
      <c r="B4807" s="534" t="s">
        <v>21129</v>
      </c>
      <c r="C4807" s="535" t="s">
        <v>16785</v>
      </c>
      <c r="D4807" s="533">
        <v>36.92</v>
      </c>
    </row>
    <row r="4808" spans="1:4" ht="9" customHeight="1">
      <c r="A4808" s="535">
        <v>4507834</v>
      </c>
      <c r="B4808" s="534" t="s">
        <v>21130</v>
      </c>
      <c r="C4808" s="535" t="s">
        <v>16785</v>
      </c>
      <c r="D4808" s="533">
        <v>38.659999999999997</v>
      </c>
    </row>
    <row r="4809" spans="1:4" ht="9" customHeight="1">
      <c r="A4809" s="535">
        <v>4508184</v>
      </c>
      <c r="B4809" s="534" t="s">
        <v>21131</v>
      </c>
      <c r="C4809" s="535" t="s">
        <v>16785</v>
      </c>
      <c r="D4809" s="533">
        <v>38.53</v>
      </c>
    </row>
    <row r="4810" spans="1:4" ht="9" customHeight="1">
      <c r="A4810" s="535">
        <v>4507835</v>
      </c>
      <c r="B4810" s="534" t="s">
        <v>21132</v>
      </c>
      <c r="C4810" s="535" t="s">
        <v>16785</v>
      </c>
      <c r="D4810" s="533">
        <v>38.39</v>
      </c>
    </row>
    <row r="4811" spans="1:4" ht="9" customHeight="1">
      <c r="A4811" s="535">
        <v>4508174</v>
      </c>
      <c r="B4811" s="534" t="s">
        <v>21133</v>
      </c>
      <c r="C4811" s="535" t="s">
        <v>16785</v>
      </c>
      <c r="D4811" s="533">
        <v>38.659999999999997</v>
      </c>
    </row>
    <row r="4812" spans="1:4" ht="9" customHeight="1">
      <c r="A4812" s="535">
        <v>4507836</v>
      </c>
      <c r="B4812" s="534" t="s">
        <v>21134</v>
      </c>
      <c r="C4812" s="535" t="s">
        <v>16785</v>
      </c>
      <c r="D4812" s="533">
        <v>38.46</v>
      </c>
    </row>
    <row r="4813" spans="1:4" ht="9" customHeight="1">
      <c r="A4813" s="535">
        <v>4507837</v>
      </c>
      <c r="B4813" s="534" t="s">
        <v>21135</v>
      </c>
      <c r="C4813" s="535" t="s">
        <v>16785</v>
      </c>
      <c r="D4813" s="533">
        <v>40.700000000000003</v>
      </c>
    </row>
    <row r="4814" spans="1:4" ht="9" customHeight="1">
      <c r="A4814" s="535">
        <v>4507838</v>
      </c>
      <c r="B4814" s="534" t="s">
        <v>21136</v>
      </c>
      <c r="C4814" s="535" t="s">
        <v>16785</v>
      </c>
      <c r="D4814" s="533">
        <v>40.98</v>
      </c>
    </row>
    <row r="4815" spans="1:4" ht="9" customHeight="1">
      <c r="A4815" s="535">
        <v>4507839</v>
      </c>
      <c r="B4815" s="534" t="s">
        <v>21137</v>
      </c>
      <c r="C4815" s="535" t="s">
        <v>16785</v>
      </c>
      <c r="D4815" s="533">
        <v>42.55</v>
      </c>
    </row>
    <row r="4816" spans="1:4" ht="9" customHeight="1">
      <c r="A4816" s="535">
        <v>4508175</v>
      </c>
      <c r="B4816" s="534" t="s">
        <v>21138</v>
      </c>
      <c r="C4816" s="535" t="s">
        <v>16785</v>
      </c>
      <c r="D4816" s="533">
        <v>42.36</v>
      </c>
    </row>
    <row r="4817" spans="1:4" ht="9" customHeight="1">
      <c r="A4817" s="535">
        <v>4507840</v>
      </c>
      <c r="B4817" s="534" t="s">
        <v>21139</v>
      </c>
      <c r="C4817" s="535" t="s">
        <v>16785</v>
      </c>
      <c r="D4817" s="533">
        <v>42.33</v>
      </c>
    </row>
    <row r="4818" spans="1:4" ht="9" customHeight="1">
      <c r="A4818" s="535">
        <v>4507841</v>
      </c>
      <c r="B4818" s="534" t="s">
        <v>21140</v>
      </c>
      <c r="C4818" s="535" t="s">
        <v>16785</v>
      </c>
      <c r="D4818" s="533">
        <v>42.06</v>
      </c>
    </row>
    <row r="4819" spans="1:4" ht="9" customHeight="1">
      <c r="A4819" s="535">
        <v>4507842</v>
      </c>
      <c r="B4819" s="534" t="s">
        <v>21141</v>
      </c>
      <c r="C4819" s="535" t="s">
        <v>16785</v>
      </c>
      <c r="D4819" s="533">
        <v>45.54</v>
      </c>
    </row>
    <row r="4820" spans="1:4" ht="9" customHeight="1">
      <c r="A4820" s="535">
        <v>4508185</v>
      </c>
      <c r="B4820" s="534" t="s">
        <v>21142</v>
      </c>
      <c r="C4820" s="535" t="s">
        <v>16785</v>
      </c>
      <c r="D4820" s="533">
        <v>45.29</v>
      </c>
    </row>
    <row r="4821" spans="1:4" ht="9" customHeight="1">
      <c r="A4821" s="535">
        <v>4507843</v>
      </c>
      <c r="B4821" s="534" t="s">
        <v>21143</v>
      </c>
      <c r="C4821" s="535" t="s">
        <v>16785</v>
      </c>
      <c r="D4821" s="533">
        <v>45.16</v>
      </c>
    </row>
    <row r="4822" spans="1:4" ht="9" customHeight="1">
      <c r="A4822" s="535">
        <v>4507844</v>
      </c>
      <c r="B4822" s="534" t="s">
        <v>21144</v>
      </c>
      <c r="C4822" s="535" t="s">
        <v>16785</v>
      </c>
      <c r="D4822" s="533">
        <v>47.69</v>
      </c>
    </row>
    <row r="4823" spans="1:4" ht="9" customHeight="1">
      <c r="A4823" s="535">
        <v>4508186</v>
      </c>
      <c r="B4823" s="534" t="s">
        <v>21145</v>
      </c>
      <c r="C4823" s="535" t="s">
        <v>16785</v>
      </c>
      <c r="D4823" s="533">
        <v>47.76</v>
      </c>
    </row>
    <row r="4824" spans="1:4" ht="9" customHeight="1">
      <c r="A4824" s="535">
        <v>4508187</v>
      </c>
      <c r="B4824" s="534" t="s">
        <v>21146</v>
      </c>
      <c r="C4824" s="535" t="s">
        <v>16785</v>
      </c>
      <c r="D4824" s="533">
        <v>47.62</v>
      </c>
    </row>
    <row r="4825" spans="1:4" ht="9" customHeight="1">
      <c r="A4825" s="535">
        <v>4507845</v>
      </c>
      <c r="B4825" s="534" t="s">
        <v>21147</v>
      </c>
      <c r="C4825" s="535" t="s">
        <v>16785</v>
      </c>
      <c r="D4825" s="533">
        <v>47.36</v>
      </c>
    </row>
    <row r="4826" spans="1:4" ht="9" customHeight="1">
      <c r="A4826" s="535">
        <v>4507846</v>
      </c>
      <c r="B4826" s="534" t="s">
        <v>21148</v>
      </c>
      <c r="C4826" s="535" t="s">
        <v>16785</v>
      </c>
      <c r="D4826" s="533">
        <v>47.22</v>
      </c>
    </row>
    <row r="4827" spans="1:4" ht="9" customHeight="1">
      <c r="A4827" s="535">
        <v>4507847</v>
      </c>
      <c r="B4827" s="534" t="s">
        <v>21149</v>
      </c>
      <c r="C4827" s="535" t="s">
        <v>16785</v>
      </c>
      <c r="D4827" s="533">
        <v>52.83</v>
      </c>
    </row>
    <row r="4828" spans="1:4" ht="9" customHeight="1">
      <c r="A4828" s="535">
        <v>4507848</v>
      </c>
      <c r="B4828" s="534" t="s">
        <v>21150</v>
      </c>
      <c r="C4828" s="535" t="s">
        <v>16785</v>
      </c>
      <c r="D4828" s="533">
        <v>52.44</v>
      </c>
    </row>
    <row r="4829" spans="1:4" ht="9" customHeight="1">
      <c r="A4829" s="535">
        <v>4507849</v>
      </c>
      <c r="B4829" s="534" t="s">
        <v>21151</v>
      </c>
      <c r="C4829" s="535" t="s">
        <v>16785</v>
      </c>
      <c r="D4829" s="533">
        <v>52.28</v>
      </c>
    </row>
    <row r="4830" spans="1:4" ht="9" customHeight="1">
      <c r="A4830" s="535">
        <v>4508176</v>
      </c>
      <c r="B4830" s="534" t="s">
        <v>21152</v>
      </c>
      <c r="C4830" s="535" t="s">
        <v>16785</v>
      </c>
      <c r="D4830" s="533">
        <v>53.7</v>
      </c>
    </row>
    <row r="4831" spans="1:4" ht="9" customHeight="1">
      <c r="A4831" s="535">
        <v>4507850</v>
      </c>
      <c r="B4831" s="534" t="s">
        <v>21153</v>
      </c>
      <c r="C4831" s="535" t="s">
        <v>16785</v>
      </c>
      <c r="D4831" s="533">
        <v>53.51</v>
      </c>
    </row>
    <row r="4832" spans="1:4" ht="9" customHeight="1">
      <c r="A4832" s="535">
        <v>4507956</v>
      </c>
      <c r="B4832" s="534" t="s">
        <v>21154</v>
      </c>
      <c r="C4832" s="535" t="s">
        <v>16793</v>
      </c>
      <c r="D4832" s="533">
        <v>10.72</v>
      </c>
    </row>
    <row r="4833" spans="1:4" ht="9" customHeight="1">
      <c r="A4833" s="535">
        <v>4507957</v>
      </c>
      <c r="B4833" s="534" t="s">
        <v>21155</v>
      </c>
      <c r="C4833" s="535" t="s">
        <v>16793</v>
      </c>
      <c r="D4833" s="533">
        <v>10.7</v>
      </c>
    </row>
    <row r="4834" spans="1:4" ht="9" customHeight="1">
      <c r="A4834" s="535">
        <v>4507958</v>
      </c>
      <c r="B4834" s="534" t="s">
        <v>21156</v>
      </c>
      <c r="C4834" s="535" t="s">
        <v>16793</v>
      </c>
      <c r="D4834" s="533">
        <v>15.02</v>
      </c>
    </row>
    <row r="4835" spans="1:4" ht="9" customHeight="1">
      <c r="A4835" s="535">
        <v>4507959</v>
      </c>
      <c r="B4835" s="534" t="s">
        <v>21157</v>
      </c>
      <c r="C4835" s="535" t="s">
        <v>16793</v>
      </c>
      <c r="D4835" s="533">
        <v>15.02</v>
      </c>
    </row>
    <row r="4836" spans="1:4" ht="9" customHeight="1">
      <c r="A4836" s="535">
        <v>4516138</v>
      </c>
      <c r="B4836" s="534" t="s">
        <v>21158</v>
      </c>
      <c r="C4836" s="535" t="s">
        <v>16793</v>
      </c>
      <c r="D4836" s="533">
        <v>10.15</v>
      </c>
    </row>
    <row r="4837" spans="1:4" ht="9" customHeight="1">
      <c r="A4837" s="535">
        <v>4516137</v>
      </c>
      <c r="B4837" s="534" t="s">
        <v>21159</v>
      </c>
      <c r="C4837" s="535" t="s">
        <v>18140</v>
      </c>
      <c r="D4837" s="533">
        <v>151.66</v>
      </c>
    </row>
    <row r="4838" spans="1:4" ht="9" customHeight="1">
      <c r="A4838" s="535">
        <v>4805755</v>
      </c>
      <c r="B4838" s="534" t="s">
        <v>21160</v>
      </c>
      <c r="C4838" s="535" t="s">
        <v>206</v>
      </c>
      <c r="D4838" s="533">
        <v>43.62</v>
      </c>
    </row>
    <row r="4839" spans="1:4" ht="9" customHeight="1">
      <c r="A4839" s="535">
        <v>4805756</v>
      </c>
      <c r="B4839" s="534" t="s">
        <v>21161</v>
      </c>
      <c r="C4839" s="535" t="s">
        <v>18140</v>
      </c>
      <c r="D4839" s="533">
        <v>6.54</v>
      </c>
    </row>
    <row r="4840" spans="1:4" ht="9" customHeight="1">
      <c r="A4840" s="535">
        <v>4816020</v>
      </c>
      <c r="B4840" s="534" t="s">
        <v>21162</v>
      </c>
      <c r="C4840" s="535" t="s">
        <v>206</v>
      </c>
      <c r="D4840" s="533">
        <v>12.88</v>
      </c>
    </row>
    <row r="4841" spans="1:4" ht="9" customHeight="1">
      <c r="A4841" s="535">
        <v>4816019</v>
      </c>
      <c r="B4841" s="534" t="s">
        <v>21163</v>
      </c>
      <c r="C4841" s="535" t="s">
        <v>206</v>
      </c>
      <c r="D4841" s="533">
        <v>7.83</v>
      </c>
    </row>
    <row r="4842" spans="1:4" ht="9" customHeight="1">
      <c r="A4842" s="535">
        <v>4816018</v>
      </c>
      <c r="B4842" s="534" t="s">
        <v>21164</v>
      </c>
      <c r="C4842" s="535" t="s">
        <v>206</v>
      </c>
      <c r="D4842" s="533">
        <v>5.37</v>
      </c>
    </row>
    <row r="4843" spans="1:4" ht="9" customHeight="1">
      <c r="A4843" s="535">
        <v>4816012</v>
      </c>
      <c r="B4843" s="534" t="s">
        <v>21165</v>
      </c>
      <c r="C4843" s="535" t="s">
        <v>206</v>
      </c>
      <c r="D4843" s="533">
        <v>56.52</v>
      </c>
    </row>
    <row r="4844" spans="1:4" ht="9" customHeight="1">
      <c r="A4844" s="535">
        <v>4815805</v>
      </c>
      <c r="B4844" s="534" t="s">
        <v>21166</v>
      </c>
      <c r="C4844" s="535" t="s">
        <v>18140</v>
      </c>
      <c r="D4844" s="533">
        <v>14.44</v>
      </c>
    </row>
    <row r="4845" spans="1:4" ht="9" customHeight="1">
      <c r="A4845" s="535">
        <v>4815802</v>
      </c>
      <c r="B4845" s="534" t="s">
        <v>21167</v>
      </c>
      <c r="C4845" s="535" t="s">
        <v>18140</v>
      </c>
      <c r="D4845" s="533">
        <v>21.32</v>
      </c>
    </row>
    <row r="4846" spans="1:4" ht="9" customHeight="1">
      <c r="A4846" s="535">
        <v>4805754</v>
      </c>
      <c r="B4846" s="534" t="s">
        <v>21168</v>
      </c>
      <c r="C4846" s="535" t="s">
        <v>206</v>
      </c>
      <c r="D4846" s="533">
        <v>8.42</v>
      </c>
    </row>
    <row r="4847" spans="1:4" ht="9" customHeight="1">
      <c r="A4847" s="535">
        <v>4816145</v>
      </c>
      <c r="B4847" s="534" t="s">
        <v>21169</v>
      </c>
      <c r="C4847" s="535" t="s">
        <v>16785</v>
      </c>
      <c r="D4847" s="533">
        <v>30.76</v>
      </c>
    </row>
    <row r="4848" spans="1:4" ht="9" customHeight="1">
      <c r="A4848" s="535">
        <v>4816144</v>
      </c>
      <c r="B4848" s="534" t="s">
        <v>21170</v>
      </c>
      <c r="C4848" s="535" t="s">
        <v>16785</v>
      </c>
      <c r="D4848" s="533">
        <v>28.24</v>
      </c>
    </row>
    <row r="4849" spans="1:4" ht="9" customHeight="1">
      <c r="A4849" s="535">
        <v>4816147</v>
      </c>
      <c r="B4849" s="534" t="s">
        <v>21171</v>
      </c>
      <c r="C4849" s="535" t="s">
        <v>16785</v>
      </c>
      <c r="D4849" s="533">
        <v>42.74</v>
      </c>
    </row>
    <row r="4850" spans="1:4" ht="9" customHeight="1">
      <c r="A4850" s="535">
        <v>4816146</v>
      </c>
      <c r="B4850" s="534" t="s">
        <v>21172</v>
      </c>
      <c r="C4850" s="535" t="s">
        <v>16785</v>
      </c>
      <c r="D4850" s="533">
        <v>38.21</v>
      </c>
    </row>
    <row r="4851" spans="1:4" ht="9" customHeight="1">
      <c r="A4851" s="535">
        <v>4816121</v>
      </c>
      <c r="B4851" s="534" t="s">
        <v>21173</v>
      </c>
      <c r="C4851" s="535" t="s">
        <v>16785</v>
      </c>
      <c r="D4851" s="533">
        <v>33.96</v>
      </c>
    </row>
    <row r="4852" spans="1:4" ht="9" customHeight="1">
      <c r="A4852" s="535">
        <v>4816120</v>
      </c>
      <c r="B4852" s="534" t="s">
        <v>21174</v>
      </c>
      <c r="C4852" s="535" t="s">
        <v>16785</v>
      </c>
      <c r="D4852" s="533">
        <v>30.44</v>
      </c>
    </row>
    <row r="4853" spans="1:4" ht="9" customHeight="1">
      <c r="A4853" s="535">
        <v>4816123</v>
      </c>
      <c r="B4853" s="534" t="s">
        <v>21175</v>
      </c>
      <c r="C4853" s="535" t="s">
        <v>16785</v>
      </c>
      <c r="D4853" s="533">
        <v>45.57</v>
      </c>
    </row>
    <row r="4854" spans="1:4" ht="9" customHeight="1">
      <c r="A4854" s="535">
        <v>4816122</v>
      </c>
      <c r="B4854" s="534" t="s">
        <v>21176</v>
      </c>
      <c r="C4854" s="535" t="s">
        <v>16785</v>
      </c>
      <c r="D4854" s="533">
        <v>40.54</v>
      </c>
    </row>
    <row r="4855" spans="1:4" ht="9" customHeight="1">
      <c r="A4855" s="535">
        <v>4816125</v>
      </c>
      <c r="B4855" s="534" t="s">
        <v>21177</v>
      </c>
      <c r="C4855" s="535" t="s">
        <v>16785</v>
      </c>
      <c r="D4855" s="533">
        <v>64.78</v>
      </c>
    </row>
    <row r="4856" spans="1:4" ht="9" customHeight="1">
      <c r="A4856" s="535">
        <v>4816124</v>
      </c>
      <c r="B4856" s="534" t="s">
        <v>21178</v>
      </c>
      <c r="C4856" s="535" t="s">
        <v>16785</v>
      </c>
      <c r="D4856" s="533">
        <v>55.73</v>
      </c>
    </row>
    <row r="4857" spans="1:4" ht="9" customHeight="1">
      <c r="A4857" s="535">
        <v>4816022</v>
      </c>
      <c r="B4857" s="534" t="s">
        <v>21179</v>
      </c>
      <c r="C4857" s="535" t="s">
        <v>16785</v>
      </c>
      <c r="D4857" s="533">
        <v>86.92</v>
      </c>
    </row>
    <row r="4858" spans="1:4" ht="9" customHeight="1">
      <c r="A4858" s="535">
        <v>4816021</v>
      </c>
      <c r="B4858" s="534" t="s">
        <v>21180</v>
      </c>
      <c r="C4858" s="535" t="s">
        <v>16785</v>
      </c>
      <c r="D4858" s="533">
        <v>72.84</v>
      </c>
    </row>
    <row r="4859" spans="1:4" ht="9" customHeight="1">
      <c r="A4859" s="535">
        <v>4816106</v>
      </c>
      <c r="B4859" s="534" t="s">
        <v>21181</v>
      </c>
      <c r="C4859" s="535" t="s">
        <v>16785</v>
      </c>
      <c r="D4859" s="533">
        <v>35.42</v>
      </c>
    </row>
    <row r="4860" spans="1:4" ht="9" customHeight="1">
      <c r="A4860" s="535">
        <v>4816105</v>
      </c>
      <c r="B4860" s="534" t="s">
        <v>21182</v>
      </c>
      <c r="C4860" s="535" t="s">
        <v>16785</v>
      </c>
      <c r="D4860" s="533">
        <v>31.9</v>
      </c>
    </row>
    <row r="4861" spans="1:4" ht="9" customHeight="1">
      <c r="A4861" s="535">
        <v>4816108</v>
      </c>
      <c r="B4861" s="534" t="s">
        <v>21183</v>
      </c>
      <c r="C4861" s="535" t="s">
        <v>16785</v>
      </c>
      <c r="D4861" s="533">
        <v>47.02</v>
      </c>
    </row>
    <row r="4862" spans="1:4" ht="9" customHeight="1">
      <c r="A4862" s="535">
        <v>4816107</v>
      </c>
      <c r="B4862" s="534" t="s">
        <v>21184</v>
      </c>
      <c r="C4862" s="535" t="s">
        <v>16785</v>
      </c>
      <c r="D4862" s="533">
        <v>41.99</v>
      </c>
    </row>
    <row r="4863" spans="1:4" ht="9" customHeight="1">
      <c r="A4863" s="535">
        <v>4816110</v>
      </c>
      <c r="B4863" s="534" t="s">
        <v>21185</v>
      </c>
      <c r="C4863" s="535" t="s">
        <v>16785</v>
      </c>
      <c r="D4863" s="533">
        <v>66.23</v>
      </c>
    </row>
    <row r="4864" spans="1:4" ht="9" customHeight="1">
      <c r="A4864" s="535">
        <v>4816109</v>
      </c>
      <c r="B4864" s="534" t="s">
        <v>21186</v>
      </c>
      <c r="C4864" s="535" t="s">
        <v>16785</v>
      </c>
      <c r="D4864" s="533">
        <v>57.18</v>
      </c>
    </row>
    <row r="4865" spans="1:4" ht="9" customHeight="1">
      <c r="A4865" s="535">
        <v>4816100</v>
      </c>
      <c r="B4865" s="534" t="s">
        <v>21187</v>
      </c>
      <c r="C4865" s="535" t="s">
        <v>16785</v>
      </c>
      <c r="D4865" s="533">
        <v>34.94</v>
      </c>
    </row>
    <row r="4866" spans="1:4" ht="9" customHeight="1">
      <c r="A4866" s="535">
        <v>4816099</v>
      </c>
      <c r="B4866" s="534" t="s">
        <v>21188</v>
      </c>
      <c r="C4866" s="535" t="s">
        <v>16785</v>
      </c>
      <c r="D4866" s="533">
        <v>32.549999999999997</v>
      </c>
    </row>
    <row r="4867" spans="1:4" ht="9" customHeight="1">
      <c r="A4867" s="535">
        <v>4816102</v>
      </c>
      <c r="B4867" s="534" t="s">
        <v>21189</v>
      </c>
      <c r="C4867" s="535" t="s">
        <v>16785</v>
      </c>
      <c r="D4867" s="533">
        <v>45.46</v>
      </c>
    </row>
    <row r="4868" spans="1:4" ht="9" customHeight="1">
      <c r="A4868" s="535">
        <v>4816101</v>
      </c>
      <c r="B4868" s="534" t="s">
        <v>21190</v>
      </c>
      <c r="C4868" s="535" t="s">
        <v>16785</v>
      </c>
      <c r="D4868" s="533">
        <v>42.93</v>
      </c>
    </row>
    <row r="4869" spans="1:4" ht="9" customHeight="1">
      <c r="A4869" s="535">
        <v>4816104</v>
      </c>
      <c r="B4869" s="534" t="s">
        <v>21191</v>
      </c>
      <c r="C4869" s="535" t="s">
        <v>16785</v>
      </c>
      <c r="D4869" s="533">
        <v>64.319999999999993</v>
      </c>
    </row>
    <row r="4870" spans="1:4" ht="9" customHeight="1">
      <c r="A4870" s="535">
        <v>4816103</v>
      </c>
      <c r="B4870" s="534" t="s">
        <v>21192</v>
      </c>
      <c r="C4870" s="535" t="s">
        <v>16785</v>
      </c>
      <c r="D4870" s="533">
        <v>58.18</v>
      </c>
    </row>
    <row r="4871" spans="1:4" ht="9" customHeight="1">
      <c r="A4871" s="535">
        <v>4815804</v>
      </c>
      <c r="B4871" s="534" t="s">
        <v>21193</v>
      </c>
      <c r="C4871" s="535" t="s">
        <v>263</v>
      </c>
      <c r="D4871" s="533">
        <v>0.65</v>
      </c>
    </row>
    <row r="4872" spans="1:4" ht="9" customHeight="1">
      <c r="A4872" s="535">
        <v>4816002</v>
      </c>
      <c r="B4872" s="534" t="s">
        <v>21194</v>
      </c>
      <c r="C4872" s="535" t="s">
        <v>206</v>
      </c>
      <c r="D4872" s="533">
        <v>1561.69</v>
      </c>
    </row>
    <row r="4873" spans="1:4" ht="9" customHeight="1">
      <c r="A4873" s="535">
        <v>4805765</v>
      </c>
      <c r="B4873" s="534" t="s">
        <v>21195</v>
      </c>
      <c r="C4873" s="535" t="s">
        <v>206</v>
      </c>
      <c r="D4873" s="533">
        <v>195.52</v>
      </c>
    </row>
    <row r="4874" spans="1:4" ht="9" customHeight="1">
      <c r="A4874" s="535">
        <v>4816000</v>
      </c>
      <c r="B4874" s="534" t="s">
        <v>21196</v>
      </c>
      <c r="C4874" s="535" t="s">
        <v>206</v>
      </c>
      <c r="D4874" s="533">
        <v>623.22</v>
      </c>
    </row>
    <row r="4875" spans="1:4" ht="9" customHeight="1">
      <c r="A4875" s="535">
        <v>4816001</v>
      </c>
      <c r="B4875" s="534" t="s">
        <v>21197</v>
      </c>
      <c r="C4875" s="535" t="s">
        <v>206</v>
      </c>
      <c r="D4875" s="533">
        <v>958</v>
      </c>
    </row>
    <row r="4876" spans="1:4" ht="9" customHeight="1">
      <c r="A4876" s="535">
        <v>4805749</v>
      </c>
      <c r="B4876" s="534" t="s">
        <v>21198</v>
      </c>
      <c r="C4876" s="535" t="s">
        <v>206</v>
      </c>
      <c r="D4876" s="533">
        <v>99.56</v>
      </c>
    </row>
    <row r="4877" spans="1:4" ht="9" customHeight="1">
      <c r="A4877" s="535">
        <v>4805751</v>
      </c>
      <c r="B4877" s="534" t="s">
        <v>21199</v>
      </c>
      <c r="C4877" s="535" t="s">
        <v>206</v>
      </c>
      <c r="D4877" s="533">
        <v>74.67</v>
      </c>
    </row>
    <row r="4878" spans="1:4" ht="9" customHeight="1">
      <c r="A4878" s="535">
        <v>4805752</v>
      </c>
      <c r="B4878" s="534" t="s">
        <v>21200</v>
      </c>
      <c r="C4878" s="535" t="s">
        <v>206</v>
      </c>
      <c r="D4878" s="533">
        <v>89.61</v>
      </c>
    </row>
    <row r="4879" spans="1:4" ht="9" customHeight="1">
      <c r="A4879" s="535">
        <v>4805753</v>
      </c>
      <c r="B4879" s="534" t="s">
        <v>21201</v>
      </c>
      <c r="C4879" s="535" t="s">
        <v>206</v>
      </c>
      <c r="D4879" s="533">
        <v>104.54</v>
      </c>
    </row>
    <row r="4880" spans="1:4" ht="9" customHeight="1">
      <c r="A4880" s="535">
        <v>4805750</v>
      </c>
      <c r="B4880" s="534" t="s">
        <v>21202</v>
      </c>
      <c r="C4880" s="535" t="s">
        <v>206</v>
      </c>
      <c r="D4880" s="533">
        <v>59.74</v>
      </c>
    </row>
    <row r="4881" spans="1:4" ht="9" customHeight="1">
      <c r="A4881" s="535">
        <v>4805767</v>
      </c>
      <c r="B4881" s="534" t="s">
        <v>21203</v>
      </c>
      <c r="C4881" s="535" t="s">
        <v>206</v>
      </c>
      <c r="D4881" s="533">
        <v>102.7</v>
      </c>
    </row>
    <row r="4882" spans="1:4" ht="9" customHeight="1">
      <c r="A4882" s="535">
        <v>4805769</v>
      </c>
      <c r="B4882" s="534" t="s">
        <v>21204</v>
      </c>
      <c r="C4882" s="535" t="s">
        <v>206</v>
      </c>
      <c r="D4882" s="533">
        <v>122.26</v>
      </c>
    </row>
    <row r="4883" spans="1:4" ht="9" customHeight="1">
      <c r="A4883" s="535">
        <v>4805770</v>
      </c>
      <c r="B4883" s="534" t="s">
        <v>21205</v>
      </c>
      <c r="C4883" s="535" t="s">
        <v>206</v>
      </c>
      <c r="D4883" s="533">
        <v>141.82</v>
      </c>
    </row>
    <row r="4884" spans="1:4" ht="9" customHeight="1">
      <c r="A4884" s="535">
        <v>4805760</v>
      </c>
      <c r="B4884" s="534" t="s">
        <v>21206</v>
      </c>
      <c r="C4884" s="535" t="s">
        <v>206</v>
      </c>
      <c r="D4884" s="533">
        <v>83.14</v>
      </c>
    </row>
    <row r="4885" spans="1:4" ht="9" customHeight="1">
      <c r="A4885" s="535">
        <v>4805757</v>
      </c>
      <c r="B4885" s="534" t="s">
        <v>21207</v>
      </c>
      <c r="C4885" s="535" t="s">
        <v>206</v>
      </c>
      <c r="D4885" s="533">
        <v>6.97</v>
      </c>
    </row>
    <row r="4886" spans="1:4" ht="9" customHeight="1">
      <c r="A4886" s="535">
        <v>4805762</v>
      </c>
      <c r="B4886" s="534" t="s">
        <v>21208</v>
      </c>
      <c r="C4886" s="535" t="s">
        <v>206</v>
      </c>
      <c r="D4886" s="533">
        <v>8.56</v>
      </c>
    </row>
    <row r="4887" spans="1:4" ht="9" customHeight="1">
      <c r="A4887" s="535">
        <v>4806395</v>
      </c>
      <c r="B4887" s="534" t="s">
        <v>21209</v>
      </c>
      <c r="C4887" s="535" t="s">
        <v>263</v>
      </c>
      <c r="D4887" s="533">
        <v>6.63</v>
      </c>
    </row>
    <row r="4888" spans="1:4" ht="9" customHeight="1">
      <c r="A4888" s="535">
        <v>4816003</v>
      </c>
      <c r="B4888" s="534" t="s">
        <v>21210</v>
      </c>
      <c r="C4888" s="535" t="s">
        <v>16785</v>
      </c>
      <c r="D4888" s="533">
        <v>41.6</v>
      </c>
    </row>
    <row r="4889" spans="1:4" ht="9" customHeight="1">
      <c r="A4889" s="535">
        <v>4816017</v>
      </c>
      <c r="B4889" s="534" t="s">
        <v>21211</v>
      </c>
      <c r="C4889" s="535" t="s">
        <v>206</v>
      </c>
      <c r="D4889" s="533">
        <v>22.11</v>
      </c>
    </row>
    <row r="4890" spans="1:4" ht="9" customHeight="1">
      <c r="A4890" s="535">
        <v>4816023</v>
      </c>
      <c r="B4890" s="534" t="s">
        <v>21212</v>
      </c>
      <c r="C4890" s="535" t="s">
        <v>19626</v>
      </c>
      <c r="D4890" s="533">
        <v>257.33</v>
      </c>
    </row>
    <row r="4891" spans="1:4" ht="9" customHeight="1">
      <c r="A4891" s="535">
        <v>4816025</v>
      </c>
      <c r="B4891" s="534" t="s">
        <v>21213</v>
      </c>
      <c r="C4891" s="535" t="s">
        <v>19626</v>
      </c>
      <c r="D4891" s="533">
        <v>455.67</v>
      </c>
    </row>
    <row r="4892" spans="1:4" ht="9" customHeight="1">
      <c r="A4892" s="535">
        <v>4816024</v>
      </c>
      <c r="B4892" s="534" t="s">
        <v>21214</v>
      </c>
      <c r="C4892" s="535" t="s">
        <v>19626</v>
      </c>
      <c r="D4892" s="533">
        <v>319.8</v>
      </c>
    </row>
    <row r="4893" spans="1:4" ht="9" customHeight="1">
      <c r="A4893" s="535">
        <v>4816005</v>
      </c>
      <c r="B4893" s="534" t="s">
        <v>21215</v>
      </c>
      <c r="C4893" s="535" t="s">
        <v>206</v>
      </c>
      <c r="D4893" s="533">
        <v>109.09</v>
      </c>
    </row>
    <row r="4894" spans="1:4" ht="9" customHeight="1">
      <c r="A4894" s="535">
        <v>4800400</v>
      </c>
      <c r="B4894" s="534" t="s">
        <v>21216</v>
      </c>
      <c r="C4894" s="535" t="s">
        <v>18140</v>
      </c>
      <c r="D4894" s="533">
        <v>6.95</v>
      </c>
    </row>
    <row r="4895" spans="1:4" ht="9" customHeight="1">
      <c r="A4895" s="535">
        <v>4816016</v>
      </c>
      <c r="B4895" s="534" t="s">
        <v>21217</v>
      </c>
      <c r="C4895" s="535" t="s">
        <v>206</v>
      </c>
      <c r="D4895" s="533">
        <v>42.48</v>
      </c>
    </row>
    <row r="4896" spans="1:4" ht="9" customHeight="1">
      <c r="A4896" s="535">
        <v>4800412</v>
      </c>
      <c r="B4896" s="534" t="s">
        <v>21218</v>
      </c>
      <c r="C4896" s="535" t="s">
        <v>18140</v>
      </c>
      <c r="D4896" s="533">
        <v>5.97</v>
      </c>
    </row>
    <row r="4897" spans="1:4" ht="9" customHeight="1">
      <c r="A4897" s="535">
        <v>4815671</v>
      </c>
      <c r="B4897" s="534" t="s">
        <v>21219</v>
      </c>
      <c r="C4897" s="535" t="s">
        <v>206</v>
      </c>
      <c r="D4897" s="533">
        <v>21.64</v>
      </c>
    </row>
    <row r="4898" spans="1:4" ht="9" customHeight="1">
      <c r="A4898" s="535">
        <v>4815803</v>
      </c>
      <c r="B4898" s="534" t="s">
        <v>21220</v>
      </c>
      <c r="C4898" s="535" t="s">
        <v>16785</v>
      </c>
      <c r="D4898" s="533">
        <v>8.75</v>
      </c>
    </row>
    <row r="4899" spans="1:4" ht="9" customHeight="1">
      <c r="A4899" s="535">
        <v>4816011</v>
      </c>
      <c r="B4899" s="534" t="s">
        <v>21221</v>
      </c>
      <c r="C4899" s="535" t="s">
        <v>206</v>
      </c>
      <c r="D4899" s="533">
        <v>1796.51</v>
      </c>
    </row>
    <row r="4900" spans="1:4" ht="9" customHeight="1">
      <c r="A4900" s="535">
        <v>4816014</v>
      </c>
      <c r="B4900" s="534" t="s">
        <v>21222</v>
      </c>
      <c r="C4900" s="535" t="s">
        <v>206</v>
      </c>
      <c r="D4900" s="533">
        <v>50.8</v>
      </c>
    </row>
    <row r="4901" spans="1:4" ht="9" customHeight="1">
      <c r="A4901" s="535">
        <v>4816010</v>
      </c>
      <c r="B4901" s="534" t="s">
        <v>21223</v>
      </c>
      <c r="C4901" s="535" t="s">
        <v>206</v>
      </c>
      <c r="D4901" s="533">
        <v>37.65</v>
      </c>
    </row>
    <row r="4902" spans="1:4" ht="9" customHeight="1">
      <c r="A4902" s="535">
        <v>4816015</v>
      </c>
      <c r="B4902" s="534" t="s">
        <v>21224</v>
      </c>
      <c r="C4902" s="535" t="s">
        <v>206</v>
      </c>
      <c r="D4902" s="533">
        <v>22.44</v>
      </c>
    </row>
    <row r="4903" spans="1:4" ht="9" customHeight="1">
      <c r="A4903" s="535">
        <v>4816119</v>
      </c>
      <c r="B4903" s="534" t="s">
        <v>21225</v>
      </c>
      <c r="C4903" s="535" t="s">
        <v>206</v>
      </c>
      <c r="D4903" s="533">
        <v>49.43</v>
      </c>
    </row>
    <row r="4904" spans="1:4" ht="9" customHeight="1">
      <c r="A4904" s="535">
        <v>4816004</v>
      </c>
      <c r="B4904" s="534" t="s">
        <v>21226</v>
      </c>
      <c r="C4904" s="535" t="s">
        <v>16785</v>
      </c>
      <c r="D4904" s="533">
        <v>50.25</v>
      </c>
    </row>
    <row r="4905" spans="1:4" ht="9" customHeight="1">
      <c r="A4905" s="535">
        <v>4915652</v>
      </c>
      <c r="B4905" s="534" t="s">
        <v>21227</v>
      </c>
      <c r="C4905" s="535" t="s">
        <v>263</v>
      </c>
      <c r="D4905" s="533">
        <v>7.89</v>
      </c>
    </row>
    <row r="4906" spans="1:4" ht="9" customHeight="1">
      <c r="A4906" s="535">
        <v>4915651</v>
      </c>
      <c r="B4906" s="534" t="s">
        <v>21228</v>
      </c>
      <c r="C4906" s="535" t="s">
        <v>263</v>
      </c>
      <c r="D4906" s="533">
        <v>10.35</v>
      </c>
    </row>
    <row r="4907" spans="1:4" ht="9" customHeight="1">
      <c r="A4907" s="535">
        <v>4915723</v>
      </c>
      <c r="B4907" s="534" t="s">
        <v>21229</v>
      </c>
      <c r="C4907" s="535" t="s">
        <v>18140</v>
      </c>
      <c r="D4907" s="533">
        <v>3.93</v>
      </c>
    </row>
    <row r="4908" spans="1:4" ht="9" customHeight="1">
      <c r="A4908" s="535">
        <v>4915724</v>
      </c>
      <c r="B4908" s="534" t="s">
        <v>21230</v>
      </c>
      <c r="C4908" s="535" t="s">
        <v>18140</v>
      </c>
      <c r="D4908" s="533">
        <v>2.0099999999999998</v>
      </c>
    </row>
    <row r="4909" spans="1:4" ht="9" customHeight="1">
      <c r="A4909" s="535">
        <v>4915637</v>
      </c>
      <c r="B4909" s="534" t="s">
        <v>21231</v>
      </c>
      <c r="C4909" s="535" t="s">
        <v>18140</v>
      </c>
      <c r="D4909" s="533">
        <v>1.06</v>
      </c>
    </row>
    <row r="4910" spans="1:4" ht="9" customHeight="1">
      <c r="A4910" s="535">
        <v>4915779</v>
      </c>
      <c r="B4910" s="534" t="s">
        <v>21232</v>
      </c>
      <c r="C4910" s="535" t="s">
        <v>18140</v>
      </c>
      <c r="D4910" s="533">
        <v>0.69</v>
      </c>
    </row>
    <row r="4911" spans="1:4" ht="9" customHeight="1">
      <c r="A4911" s="535">
        <v>4915638</v>
      </c>
      <c r="B4911" s="534" t="s">
        <v>21233</v>
      </c>
      <c r="C4911" s="535" t="s">
        <v>18140</v>
      </c>
      <c r="D4911" s="533">
        <v>0.82</v>
      </c>
    </row>
    <row r="4912" spans="1:4" ht="9" customHeight="1">
      <c r="A4912" s="535">
        <v>4915636</v>
      </c>
      <c r="B4912" s="534" t="s">
        <v>21234</v>
      </c>
      <c r="C4912" s="535" t="s">
        <v>18140</v>
      </c>
      <c r="D4912" s="533">
        <v>1.1399999999999999</v>
      </c>
    </row>
    <row r="4913" spans="1:4" ht="9" customHeight="1">
      <c r="A4913" s="535">
        <v>4915744</v>
      </c>
      <c r="B4913" s="534" t="s">
        <v>21235</v>
      </c>
      <c r="C4913" s="535" t="s">
        <v>18140</v>
      </c>
      <c r="D4913" s="533">
        <v>1</v>
      </c>
    </row>
    <row r="4914" spans="1:4" ht="9" customHeight="1">
      <c r="A4914" s="535">
        <v>4915700</v>
      </c>
      <c r="B4914" s="534" t="s">
        <v>21236</v>
      </c>
      <c r="C4914" s="535" t="s">
        <v>18140</v>
      </c>
      <c r="D4914" s="533">
        <v>1.26</v>
      </c>
    </row>
    <row r="4915" spans="1:4" ht="9" customHeight="1">
      <c r="A4915" s="535">
        <v>4915590</v>
      </c>
      <c r="B4915" s="534" t="s">
        <v>21237</v>
      </c>
      <c r="C4915" s="535" t="s">
        <v>18140</v>
      </c>
      <c r="D4915" s="533">
        <v>0.87</v>
      </c>
    </row>
    <row r="4916" spans="1:4" ht="9" customHeight="1">
      <c r="A4916" s="535">
        <v>4915591</v>
      </c>
      <c r="B4916" s="534" t="s">
        <v>21238</v>
      </c>
      <c r="C4916" s="535" t="s">
        <v>18140</v>
      </c>
      <c r="D4916" s="533">
        <v>1.01</v>
      </c>
    </row>
    <row r="4917" spans="1:4" ht="9" customHeight="1">
      <c r="A4917" s="535">
        <v>4915701</v>
      </c>
      <c r="B4917" s="534" t="s">
        <v>21239</v>
      </c>
      <c r="C4917" s="535" t="s">
        <v>18140</v>
      </c>
      <c r="D4917" s="533">
        <v>1.34</v>
      </c>
    </row>
    <row r="4918" spans="1:4" ht="9" customHeight="1">
      <c r="A4918" s="535">
        <v>4915703</v>
      </c>
      <c r="B4918" s="534" t="s">
        <v>21240</v>
      </c>
      <c r="C4918" s="535" t="s">
        <v>206</v>
      </c>
      <c r="D4918" s="533">
        <v>133.91</v>
      </c>
    </row>
    <row r="4919" spans="1:4" ht="9" customHeight="1">
      <c r="A4919" s="535">
        <v>4915705</v>
      </c>
      <c r="B4919" s="534" t="s">
        <v>23083</v>
      </c>
      <c r="C4919" s="535" t="s">
        <v>206</v>
      </c>
      <c r="D4919" s="533">
        <v>121.21</v>
      </c>
    </row>
    <row r="4920" spans="1:4" ht="9" customHeight="1">
      <c r="A4920" s="535">
        <v>4915743</v>
      </c>
      <c r="B4920" s="534" t="s">
        <v>21241</v>
      </c>
      <c r="C4920" s="535" t="s">
        <v>18140</v>
      </c>
      <c r="D4920" s="533">
        <v>0.1</v>
      </c>
    </row>
    <row r="4921" spans="1:4" ht="9" customHeight="1">
      <c r="A4921" s="535">
        <v>4915768</v>
      </c>
      <c r="B4921" s="534" t="s">
        <v>21242</v>
      </c>
      <c r="C4921" s="535" t="s">
        <v>206</v>
      </c>
      <c r="D4921" s="533">
        <v>17.12</v>
      </c>
    </row>
    <row r="4922" spans="1:4" ht="9" customHeight="1">
      <c r="A4922" s="535">
        <v>4915713</v>
      </c>
      <c r="B4922" s="534" t="s">
        <v>21243</v>
      </c>
      <c r="C4922" s="535" t="s">
        <v>206</v>
      </c>
      <c r="D4922" s="533">
        <v>87.24</v>
      </c>
    </row>
    <row r="4923" spans="1:4" ht="9" customHeight="1">
      <c r="A4923" s="535">
        <v>4915655</v>
      </c>
      <c r="B4923" s="534" t="s">
        <v>23084</v>
      </c>
      <c r="C4923" s="535" t="s">
        <v>206</v>
      </c>
      <c r="D4923" s="533">
        <v>86.56</v>
      </c>
    </row>
    <row r="4924" spans="1:4" ht="9" customHeight="1">
      <c r="A4924" s="535">
        <v>4915656</v>
      </c>
      <c r="B4924" s="534" t="s">
        <v>23085</v>
      </c>
      <c r="C4924" s="535" t="s">
        <v>206</v>
      </c>
      <c r="D4924" s="533">
        <v>68.08</v>
      </c>
    </row>
    <row r="4925" spans="1:4" ht="9" customHeight="1">
      <c r="A4925" s="535">
        <v>4915657</v>
      </c>
      <c r="B4925" s="534" t="s">
        <v>23086</v>
      </c>
      <c r="C4925" s="535" t="s">
        <v>206</v>
      </c>
      <c r="D4925" s="533">
        <v>56.98</v>
      </c>
    </row>
    <row r="4926" spans="1:4" ht="9" customHeight="1">
      <c r="A4926" s="535">
        <v>4915658</v>
      </c>
      <c r="B4926" s="534" t="s">
        <v>23087</v>
      </c>
      <c r="C4926" s="535" t="s">
        <v>206</v>
      </c>
      <c r="D4926" s="533">
        <v>49.76</v>
      </c>
    </row>
    <row r="4927" spans="1:4" ht="9" customHeight="1">
      <c r="A4927" s="535">
        <v>4915659</v>
      </c>
      <c r="B4927" s="534" t="s">
        <v>23088</v>
      </c>
      <c r="C4927" s="535" t="s">
        <v>206</v>
      </c>
      <c r="D4927" s="533">
        <v>44.72</v>
      </c>
    </row>
    <row r="4928" spans="1:4" ht="9" customHeight="1">
      <c r="A4928" s="535">
        <v>4915660</v>
      </c>
      <c r="B4928" s="534" t="s">
        <v>23089</v>
      </c>
      <c r="C4928" s="535" t="s">
        <v>206</v>
      </c>
      <c r="D4928" s="533">
        <v>41.12</v>
      </c>
    </row>
    <row r="4929" spans="1:4" ht="9" customHeight="1">
      <c r="A4929" s="535">
        <v>4915661</v>
      </c>
      <c r="B4929" s="534" t="s">
        <v>23090</v>
      </c>
      <c r="C4929" s="535" t="s">
        <v>206</v>
      </c>
      <c r="D4929" s="533">
        <v>112.81</v>
      </c>
    </row>
    <row r="4930" spans="1:4" ht="9" customHeight="1">
      <c r="A4930" s="535">
        <v>4915662</v>
      </c>
      <c r="B4930" s="534" t="s">
        <v>23091</v>
      </c>
      <c r="C4930" s="535" t="s">
        <v>206</v>
      </c>
      <c r="D4930" s="533">
        <v>89.24</v>
      </c>
    </row>
    <row r="4931" spans="1:4" ht="9" customHeight="1">
      <c r="A4931" s="535">
        <v>4915663</v>
      </c>
      <c r="B4931" s="534" t="s">
        <v>23092</v>
      </c>
      <c r="C4931" s="535" t="s">
        <v>206</v>
      </c>
      <c r="D4931" s="533">
        <v>73.900000000000006</v>
      </c>
    </row>
    <row r="4932" spans="1:4" ht="9" customHeight="1">
      <c r="A4932" s="535">
        <v>4915664</v>
      </c>
      <c r="B4932" s="534" t="s">
        <v>23093</v>
      </c>
      <c r="C4932" s="535" t="s">
        <v>206</v>
      </c>
      <c r="D4932" s="533">
        <v>65.040000000000006</v>
      </c>
    </row>
    <row r="4933" spans="1:4" ht="9" customHeight="1">
      <c r="A4933" s="535">
        <v>4915665</v>
      </c>
      <c r="B4933" s="534" t="s">
        <v>23094</v>
      </c>
      <c r="C4933" s="535" t="s">
        <v>206</v>
      </c>
      <c r="D4933" s="533">
        <v>58.97</v>
      </c>
    </row>
    <row r="4934" spans="1:4" ht="9" customHeight="1">
      <c r="A4934" s="535">
        <v>4915666</v>
      </c>
      <c r="B4934" s="534" t="s">
        <v>23095</v>
      </c>
      <c r="C4934" s="535" t="s">
        <v>206</v>
      </c>
      <c r="D4934" s="533">
        <v>54.61</v>
      </c>
    </row>
    <row r="4935" spans="1:4" ht="18" customHeight="1">
      <c r="A4935" s="535">
        <v>4915650</v>
      </c>
      <c r="B4935" s="534" t="s">
        <v>21244</v>
      </c>
      <c r="C4935" s="535" t="s">
        <v>16793</v>
      </c>
      <c r="D4935" s="533">
        <v>306.39</v>
      </c>
    </row>
    <row r="4936" spans="1:4" ht="18" customHeight="1">
      <c r="A4936" s="535">
        <v>4915645</v>
      </c>
      <c r="B4936" s="534" t="s">
        <v>21245</v>
      </c>
      <c r="C4936" s="535" t="s">
        <v>16793</v>
      </c>
      <c r="D4936" s="533">
        <v>209.69</v>
      </c>
    </row>
    <row r="4937" spans="1:4" ht="9" customHeight="1">
      <c r="A4937" s="535">
        <v>4915712</v>
      </c>
      <c r="B4937" s="534" t="s">
        <v>21246</v>
      </c>
      <c r="C4937" s="535" t="s">
        <v>206</v>
      </c>
      <c r="D4937" s="533">
        <v>29.08</v>
      </c>
    </row>
    <row r="4938" spans="1:4" ht="9" customHeight="1">
      <c r="A4938" s="535">
        <v>4915711</v>
      </c>
      <c r="B4938" s="534" t="s">
        <v>21247</v>
      </c>
      <c r="C4938" s="535" t="s">
        <v>16785</v>
      </c>
      <c r="D4938" s="533">
        <v>1.94</v>
      </c>
    </row>
    <row r="4939" spans="1:4" ht="18" customHeight="1">
      <c r="A4939" s="535">
        <v>4915790</v>
      </c>
      <c r="B4939" s="534" t="s">
        <v>21248</v>
      </c>
      <c r="C4939" s="535" t="s">
        <v>20754</v>
      </c>
      <c r="D4939" s="533">
        <v>251.49</v>
      </c>
    </row>
    <row r="4940" spans="1:4" ht="9" customHeight="1">
      <c r="A4940" s="535">
        <v>4915793</v>
      </c>
      <c r="B4940" s="534" t="s">
        <v>21249</v>
      </c>
      <c r="C4940" s="535" t="s">
        <v>20754</v>
      </c>
      <c r="D4940" s="533">
        <v>195.85</v>
      </c>
    </row>
    <row r="4941" spans="1:4" ht="9" customHeight="1">
      <c r="A4941" s="535">
        <v>4915792</v>
      </c>
      <c r="B4941" s="534" t="s">
        <v>21250</v>
      </c>
      <c r="C4941" s="535" t="s">
        <v>20754</v>
      </c>
      <c r="D4941" s="533">
        <v>83.77</v>
      </c>
    </row>
    <row r="4942" spans="1:4" ht="9" customHeight="1">
      <c r="A4942" s="535">
        <v>4915718</v>
      </c>
      <c r="B4942" s="534" t="s">
        <v>21251</v>
      </c>
      <c r="C4942" s="535" t="s">
        <v>18140</v>
      </c>
      <c r="D4942" s="533">
        <v>10.39</v>
      </c>
    </row>
    <row r="4943" spans="1:4" ht="9" customHeight="1">
      <c r="A4943" s="535">
        <v>4915672</v>
      </c>
      <c r="B4943" s="534" t="s">
        <v>21252</v>
      </c>
      <c r="C4943" s="535" t="s">
        <v>16785</v>
      </c>
      <c r="D4943" s="533">
        <v>5.82</v>
      </c>
    </row>
    <row r="4944" spans="1:4" ht="9" customHeight="1">
      <c r="A4944" s="535">
        <v>4915708</v>
      </c>
      <c r="B4944" s="534" t="s">
        <v>21253</v>
      </c>
      <c r="C4944" s="535" t="s">
        <v>16785</v>
      </c>
      <c r="D4944" s="533">
        <v>0.97</v>
      </c>
    </row>
    <row r="4945" spans="1:4" ht="9" customHeight="1">
      <c r="A4945" s="535">
        <v>4915710</v>
      </c>
      <c r="B4945" s="534" t="s">
        <v>21254</v>
      </c>
      <c r="C4945" s="535" t="s">
        <v>16785</v>
      </c>
      <c r="D4945" s="533">
        <v>5.82</v>
      </c>
    </row>
    <row r="4946" spans="1:4" ht="9" customHeight="1">
      <c r="A4946" s="535">
        <v>4915709</v>
      </c>
      <c r="B4946" s="534" t="s">
        <v>21255</v>
      </c>
      <c r="C4946" s="535" t="s">
        <v>16785</v>
      </c>
      <c r="D4946" s="533">
        <v>1.45</v>
      </c>
    </row>
    <row r="4947" spans="1:4" ht="9" customHeight="1">
      <c r="A4947" s="535">
        <v>4915686</v>
      </c>
      <c r="B4947" s="534" t="s">
        <v>21256</v>
      </c>
      <c r="C4947" s="535" t="s">
        <v>263</v>
      </c>
      <c r="D4947" s="533">
        <v>5.82</v>
      </c>
    </row>
    <row r="4948" spans="1:4" ht="9" customHeight="1">
      <c r="A4948" s="535">
        <v>4915687</v>
      </c>
      <c r="B4948" s="534" t="s">
        <v>21257</v>
      </c>
      <c r="C4948" s="535" t="s">
        <v>263</v>
      </c>
      <c r="D4948" s="533">
        <v>3.63</v>
      </c>
    </row>
    <row r="4949" spans="1:4" ht="9" customHeight="1">
      <c r="A4949" s="535">
        <v>4915634</v>
      </c>
      <c r="B4949" s="534" t="s">
        <v>21258</v>
      </c>
      <c r="C4949" s="535" t="s">
        <v>16785</v>
      </c>
      <c r="D4949" s="533">
        <v>62.78</v>
      </c>
    </row>
    <row r="4950" spans="1:4" ht="9" customHeight="1">
      <c r="A4950" s="535">
        <v>4915633</v>
      </c>
      <c r="B4950" s="534" t="s">
        <v>21259</v>
      </c>
      <c r="C4950" s="535" t="s">
        <v>16785</v>
      </c>
      <c r="D4950" s="533">
        <v>20.71</v>
      </c>
    </row>
    <row r="4951" spans="1:4" ht="18" customHeight="1">
      <c r="A4951" s="535">
        <v>4915714</v>
      </c>
      <c r="B4951" s="534" t="s">
        <v>21260</v>
      </c>
      <c r="C4951" s="535" t="s">
        <v>16785</v>
      </c>
      <c r="D4951" s="533">
        <v>3.17</v>
      </c>
    </row>
    <row r="4952" spans="1:4" ht="9" customHeight="1">
      <c r="A4952" s="535">
        <v>4915759</v>
      </c>
      <c r="B4952" s="534" t="s">
        <v>21261</v>
      </c>
      <c r="C4952" s="535" t="s">
        <v>263</v>
      </c>
      <c r="D4952" s="533">
        <v>9.7799999999999994</v>
      </c>
    </row>
    <row r="4953" spans="1:4" ht="9" customHeight="1">
      <c r="A4953" s="535">
        <v>4915758</v>
      </c>
      <c r="B4953" s="534" t="s">
        <v>21262</v>
      </c>
      <c r="C4953" s="535" t="s">
        <v>16785</v>
      </c>
      <c r="D4953" s="533">
        <v>5.84</v>
      </c>
    </row>
    <row r="4954" spans="1:4" ht="9" customHeight="1">
      <c r="A4954" s="535">
        <v>4915640</v>
      </c>
      <c r="B4954" s="534" t="s">
        <v>21263</v>
      </c>
      <c r="C4954" s="535" t="s">
        <v>206</v>
      </c>
      <c r="D4954" s="533">
        <v>29.08</v>
      </c>
    </row>
    <row r="4955" spans="1:4" ht="9" customHeight="1">
      <c r="A4955" s="535">
        <v>4915639</v>
      </c>
      <c r="B4955" s="534" t="s">
        <v>21264</v>
      </c>
      <c r="C4955" s="535" t="s">
        <v>18140</v>
      </c>
      <c r="D4955" s="533">
        <v>5.82</v>
      </c>
    </row>
    <row r="4956" spans="1:4" ht="18" customHeight="1">
      <c r="A4956" s="535">
        <v>4915695</v>
      </c>
      <c r="B4956" s="534" t="s">
        <v>21265</v>
      </c>
      <c r="C4956" s="535" t="s">
        <v>16785</v>
      </c>
      <c r="D4956" s="533">
        <v>7.72</v>
      </c>
    </row>
    <row r="4957" spans="1:4" ht="18" customHeight="1">
      <c r="A4957" s="535">
        <v>4915696</v>
      </c>
      <c r="B4957" s="534" t="s">
        <v>21266</v>
      </c>
      <c r="C4957" s="535" t="s">
        <v>16785</v>
      </c>
      <c r="D4957" s="533">
        <v>7.72</v>
      </c>
    </row>
    <row r="4958" spans="1:4" ht="18" customHeight="1">
      <c r="A4958" s="535">
        <v>4915694</v>
      </c>
      <c r="B4958" s="534" t="s">
        <v>21267</v>
      </c>
      <c r="C4958" s="535" t="s">
        <v>16785</v>
      </c>
      <c r="D4958" s="533">
        <v>30.5</v>
      </c>
    </row>
    <row r="4959" spans="1:4" ht="9" customHeight="1">
      <c r="A4959" s="535">
        <v>4915654</v>
      </c>
      <c r="B4959" s="534" t="s">
        <v>21268</v>
      </c>
      <c r="C4959" s="535" t="s">
        <v>18140</v>
      </c>
      <c r="D4959" s="533">
        <v>12.56</v>
      </c>
    </row>
    <row r="4960" spans="1:4" ht="9" customHeight="1">
      <c r="A4960" s="535">
        <v>4900001</v>
      </c>
      <c r="B4960" s="534" t="s">
        <v>21269</v>
      </c>
      <c r="C4960" s="535" t="s">
        <v>206</v>
      </c>
      <c r="D4960" s="533">
        <v>0</v>
      </c>
    </row>
    <row r="4961" spans="1:4" ht="9" customHeight="1">
      <c r="A4961" s="535">
        <v>4915801</v>
      </c>
      <c r="B4961" s="534" t="s">
        <v>21270</v>
      </c>
      <c r="C4961" s="535" t="s">
        <v>206</v>
      </c>
      <c r="D4961" s="533">
        <v>0</v>
      </c>
    </row>
    <row r="4962" spans="1:4" ht="9" customHeight="1">
      <c r="A4962" s="535">
        <v>4916290</v>
      </c>
      <c r="B4962" s="534" t="s">
        <v>21271</v>
      </c>
      <c r="C4962" s="535" t="s">
        <v>206</v>
      </c>
      <c r="D4962" s="533">
        <v>386.85</v>
      </c>
    </row>
    <row r="4963" spans="1:4" ht="9" customHeight="1">
      <c r="A4963" s="535">
        <v>4915765</v>
      </c>
      <c r="B4963" s="534" t="s">
        <v>21272</v>
      </c>
      <c r="C4963" s="535" t="s">
        <v>206</v>
      </c>
      <c r="D4963" s="533">
        <v>212.47</v>
      </c>
    </row>
    <row r="4964" spans="1:4" ht="9" customHeight="1">
      <c r="A4964" s="535">
        <v>4915766</v>
      </c>
      <c r="B4964" s="534" t="s">
        <v>21273</v>
      </c>
      <c r="C4964" s="535" t="s">
        <v>206</v>
      </c>
      <c r="D4964" s="533">
        <v>124.71</v>
      </c>
    </row>
    <row r="4965" spans="1:4" ht="9" customHeight="1">
      <c r="A4965" s="535">
        <v>4915764</v>
      </c>
      <c r="B4965" s="534" t="s">
        <v>21274</v>
      </c>
      <c r="C4965" s="535" t="s">
        <v>206</v>
      </c>
      <c r="D4965" s="533">
        <v>382.44</v>
      </c>
    </row>
    <row r="4966" spans="1:4" ht="9" customHeight="1">
      <c r="A4966" s="535">
        <v>4915767</v>
      </c>
      <c r="B4966" s="534" t="s">
        <v>21275</v>
      </c>
      <c r="C4966" s="535" t="s">
        <v>206</v>
      </c>
      <c r="D4966" s="533">
        <v>81.95</v>
      </c>
    </row>
    <row r="4967" spans="1:4" ht="9" customHeight="1">
      <c r="A4967" s="535">
        <v>4915777</v>
      </c>
      <c r="B4967" s="534" t="s">
        <v>21276</v>
      </c>
      <c r="C4967" s="535" t="s">
        <v>16785</v>
      </c>
      <c r="D4967" s="533">
        <v>17.62</v>
      </c>
    </row>
    <row r="4968" spans="1:4" ht="9" customHeight="1">
      <c r="A4968" s="535">
        <v>4915618</v>
      </c>
      <c r="B4968" s="534" t="s">
        <v>34812</v>
      </c>
      <c r="C4968" s="535" t="s">
        <v>18140</v>
      </c>
      <c r="D4968" s="533">
        <v>4.24</v>
      </c>
    </row>
    <row r="4969" spans="1:4" ht="9" customHeight="1">
      <c r="A4969" s="535">
        <v>4915774</v>
      </c>
      <c r="B4969" s="534" t="s">
        <v>21277</v>
      </c>
      <c r="C4969" s="535" t="s">
        <v>206</v>
      </c>
      <c r="D4969" s="533">
        <v>29.25</v>
      </c>
    </row>
    <row r="4970" spans="1:4" ht="9" customHeight="1">
      <c r="A4970" s="535">
        <v>4915719</v>
      </c>
      <c r="B4970" s="534" t="s">
        <v>21278</v>
      </c>
      <c r="C4970" s="535" t="s">
        <v>18140</v>
      </c>
      <c r="D4970" s="533">
        <v>39.32</v>
      </c>
    </row>
    <row r="4971" spans="1:4" ht="9" customHeight="1">
      <c r="A4971" s="535">
        <v>4915611</v>
      </c>
      <c r="B4971" s="534" t="s">
        <v>34813</v>
      </c>
      <c r="C4971" s="535" t="s">
        <v>206</v>
      </c>
      <c r="D4971" s="533">
        <v>10.61</v>
      </c>
    </row>
    <row r="4972" spans="1:4" ht="9" customHeight="1">
      <c r="A4972" s="535">
        <v>4915733</v>
      </c>
      <c r="B4972" s="534" t="s">
        <v>21279</v>
      </c>
      <c r="C4972" s="535" t="s">
        <v>206</v>
      </c>
      <c r="D4972" s="533">
        <v>50.49</v>
      </c>
    </row>
    <row r="4973" spans="1:4" ht="9" customHeight="1">
      <c r="A4973" s="535">
        <v>4915734</v>
      </c>
      <c r="B4973" s="534" t="s">
        <v>21280</v>
      </c>
      <c r="C4973" s="535" t="s">
        <v>206</v>
      </c>
      <c r="D4973" s="533">
        <v>12.24</v>
      </c>
    </row>
    <row r="4974" spans="1:4" ht="9" customHeight="1">
      <c r="A4974" s="535">
        <v>4915727</v>
      </c>
      <c r="B4974" s="534" t="s">
        <v>21281</v>
      </c>
      <c r="C4974" s="535" t="s">
        <v>16785</v>
      </c>
      <c r="D4974" s="533">
        <v>12.43</v>
      </c>
    </row>
    <row r="4975" spans="1:4" ht="9" customHeight="1">
      <c r="A4975" s="535">
        <v>4915726</v>
      </c>
      <c r="B4975" s="534" t="s">
        <v>21282</v>
      </c>
      <c r="C4975" s="535" t="s">
        <v>16785</v>
      </c>
      <c r="D4975" s="533">
        <v>27.33</v>
      </c>
    </row>
    <row r="4976" spans="1:4" ht="9" customHeight="1">
      <c r="A4976" s="535">
        <v>4915594</v>
      </c>
      <c r="B4976" s="534" t="s">
        <v>21283</v>
      </c>
      <c r="C4976" s="535" t="s">
        <v>16785</v>
      </c>
      <c r="D4976" s="533">
        <v>25.66</v>
      </c>
    </row>
    <row r="4977" spans="1:4" ht="9" customHeight="1">
      <c r="A4977" s="535">
        <v>4915729</v>
      </c>
      <c r="B4977" s="534" t="s">
        <v>21284</v>
      </c>
      <c r="C4977" s="535" t="s">
        <v>16785</v>
      </c>
      <c r="D4977" s="533">
        <v>21.66</v>
      </c>
    </row>
    <row r="4978" spans="1:4" ht="9" customHeight="1">
      <c r="A4978" s="535">
        <v>4915596</v>
      </c>
      <c r="B4978" s="534" t="s">
        <v>21285</v>
      </c>
      <c r="C4978" s="535" t="s">
        <v>16785</v>
      </c>
      <c r="D4978" s="533">
        <v>20.94</v>
      </c>
    </row>
    <row r="4979" spans="1:4" ht="9" customHeight="1">
      <c r="A4979" s="535">
        <v>4915732</v>
      </c>
      <c r="B4979" s="534" t="s">
        <v>21286</v>
      </c>
      <c r="C4979" s="535" t="s">
        <v>16785</v>
      </c>
      <c r="D4979" s="533">
        <v>9.34</v>
      </c>
    </row>
    <row r="4980" spans="1:4" ht="9" customHeight="1">
      <c r="A4980" s="535">
        <v>4915731</v>
      </c>
      <c r="B4980" s="534" t="s">
        <v>21287</v>
      </c>
      <c r="C4980" s="535" t="s">
        <v>16785</v>
      </c>
      <c r="D4980" s="533">
        <v>21.79</v>
      </c>
    </row>
    <row r="4981" spans="1:4" ht="9" customHeight="1">
      <c r="A4981" s="535">
        <v>4915725</v>
      </c>
      <c r="B4981" s="534" t="s">
        <v>21288</v>
      </c>
      <c r="C4981" s="535" t="s">
        <v>16785</v>
      </c>
      <c r="D4981" s="533">
        <v>32.83</v>
      </c>
    </row>
    <row r="4982" spans="1:4" ht="9" customHeight="1">
      <c r="A4982" s="535">
        <v>4915593</v>
      </c>
      <c r="B4982" s="534" t="s">
        <v>21289</v>
      </c>
      <c r="C4982" s="535" t="s">
        <v>16785</v>
      </c>
      <c r="D4982" s="533">
        <v>31.16</v>
      </c>
    </row>
    <row r="4983" spans="1:4" ht="9" customHeight="1">
      <c r="A4983" s="535">
        <v>4915728</v>
      </c>
      <c r="B4983" s="534" t="s">
        <v>21290</v>
      </c>
      <c r="C4983" s="535" t="s">
        <v>16785</v>
      </c>
      <c r="D4983" s="533">
        <v>33.75</v>
      </c>
    </row>
    <row r="4984" spans="1:4" ht="9" customHeight="1">
      <c r="A4984" s="535">
        <v>4915595</v>
      </c>
      <c r="B4984" s="534" t="s">
        <v>21291</v>
      </c>
      <c r="C4984" s="535" t="s">
        <v>16785</v>
      </c>
      <c r="D4984" s="533">
        <v>33.03</v>
      </c>
    </row>
    <row r="4985" spans="1:4" ht="9" customHeight="1">
      <c r="A4985" s="535">
        <v>4915730</v>
      </c>
      <c r="B4985" s="534" t="s">
        <v>21292</v>
      </c>
      <c r="C4985" s="535" t="s">
        <v>16785</v>
      </c>
      <c r="D4985" s="533">
        <v>30.2</v>
      </c>
    </row>
    <row r="4986" spans="1:4" ht="9" customHeight="1">
      <c r="A4986" s="535">
        <v>4915598</v>
      </c>
      <c r="B4986" s="534" t="s">
        <v>21293</v>
      </c>
      <c r="C4986" s="535" t="s">
        <v>18140</v>
      </c>
      <c r="D4986" s="533">
        <v>0.11</v>
      </c>
    </row>
    <row r="4987" spans="1:4" ht="9" customHeight="1">
      <c r="A4987" s="535">
        <v>4915748</v>
      </c>
      <c r="B4987" s="534" t="s">
        <v>21294</v>
      </c>
      <c r="C4987" s="535" t="s">
        <v>18140</v>
      </c>
      <c r="D4987" s="533">
        <v>228.91</v>
      </c>
    </row>
    <row r="4988" spans="1:4" ht="9" customHeight="1">
      <c r="A4988" s="535">
        <v>4915608</v>
      </c>
      <c r="B4988" s="534" t="s">
        <v>21295</v>
      </c>
      <c r="C4988" s="535" t="s">
        <v>18140</v>
      </c>
      <c r="D4988" s="533">
        <v>3.33</v>
      </c>
    </row>
    <row r="4989" spans="1:4" ht="9" customHeight="1">
      <c r="A4989" s="535">
        <v>4915613</v>
      </c>
      <c r="B4989" s="534" t="s">
        <v>21296</v>
      </c>
      <c r="C4989" s="535" t="s">
        <v>18140</v>
      </c>
      <c r="D4989" s="533">
        <v>0.18</v>
      </c>
    </row>
    <row r="4990" spans="1:4" ht="9" customHeight="1">
      <c r="A4990" s="535">
        <v>4915692</v>
      </c>
      <c r="B4990" s="534" t="s">
        <v>21297</v>
      </c>
      <c r="C4990" s="535" t="s">
        <v>206</v>
      </c>
      <c r="D4990" s="533">
        <v>471.38</v>
      </c>
    </row>
    <row r="4991" spans="1:4" ht="9" customHeight="1">
      <c r="A4991" s="535">
        <v>4915746</v>
      </c>
      <c r="B4991" s="534" t="s">
        <v>21298</v>
      </c>
      <c r="C4991" s="535" t="s">
        <v>206</v>
      </c>
      <c r="D4991" s="533">
        <v>339.14</v>
      </c>
    </row>
    <row r="4992" spans="1:4" ht="9" customHeight="1">
      <c r="A4992" s="535">
        <v>4915630</v>
      </c>
      <c r="B4992" s="534" t="s">
        <v>21299</v>
      </c>
      <c r="C4992" s="535" t="s">
        <v>206</v>
      </c>
      <c r="D4992" s="533">
        <v>471.38</v>
      </c>
    </row>
    <row r="4993" spans="1:4" ht="9" customHeight="1">
      <c r="A4993" s="535">
        <v>4915631</v>
      </c>
      <c r="B4993" s="534" t="s">
        <v>21300</v>
      </c>
      <c r="C4993" s="535" t="s">
        <v>206</v>
      </c>
      <c r="D4993" s="533">
        <v>339.14</v>
      </c>
    </row>
    <row r="4994" spans="1:4" ht="9" customHeight="1">
      <c r="A4994" s="535">
        <v>4915785</v>
      </c>
      <c r="B4994" s="534" t="s">
        <v>21301</v>
      </c>
      <c r="C4994" s="535" t="s">
        <v>20754</v>
      </c>
      <c r="D4994" s="533">
        <v>414.94</v>
      </c>
    </row>
    <row r="4995" spans="1:4" ht="9" customHeight="1">
      <c r="A4995" s="535">
        <v>4915786</v>
      </c>
      <c r="B4995" s="534" t="s">
        <v>21302</v>
      </c>
      <c r="C4995" s="535" t="s">
        <v>20754</v>
      </c>
      <c r="D4995" s="533">
        <v>222.26</v>
      </c>
    </row>
    <row r="4996" spans="1:4" ht="9" customHeight="1">
      <c r="A4996" s="535">
        <v>4915795</v>
      </c>
      <c r="B4996" s="534" t="s">
        <v>21303</v>
      </c>
      <c r="C4996" s="535" t="s">
        <v>20754</v>
      </c>
      <c r="D4996" s="533">
        <v>366.55</v>
      </c>
    </row>
    <row r="4997" spans="1:4" ht="9" customHeight="1">
      <c r="A4997" s="535">
        <v>4915800</v>
      </c>
      <c r="B4997" s="534" t="s">
        <v>21304</v>
      </c>
      <c r="C4997" s="535" t="s">
        <v>20754</v>
      </c>
      <c r="D4997" s="533">
        <v>58.29</v>
      </c>
    </row>
    <row r="4998" spans="1:4" ht="9" customHeight="1">
      <c r="A4998" s="535">
        <v>4915799</v>
      </c>
      <c r="B4998" s="534" t="s">
        <v>21305</v>
      </c>
      <c r="C4998" s="535" t="s">
        <v>20754</v>
      </c>
      <c r="D4998" s="533">
        <v>44.45</v>
      </c>
    </row>
    <row r="4999" spans="1:4" ht="9" customHeight="1">
      <c r="A4999" s="535">
        <v>4915698</v>
      </c>
      <c r="B4999" s="534" t="s">
        <v>21306</v>
      </c>
      <c r="C4999" s="535" t="s">
        <v>20754</v>
      </c>
      <c r="D4999" s="533">
        <v>19.7</v>
      </c>
    </row>
    <row r="5000" spans="1:4" ht="9" customHeight="1">
      <c r="A5000" s="535">
        <v>4915794</v>
      </c>
      <c r="B5000" s="534" t="s">
        <v>21307</v>
      </c>
      <c r="C5000" s="535" t="s">
        <v>20754</v>
      </c>
      <c r="D5000" s="533">
        <v>663.26</v>
      </c>
    </row>
    <row r="5001" spans="1:4" ht="18" customHeight="1">
      <c r="A5001" s="535">
        <v>4915789</v>
      </c>
      <c r="B5001" s="534" t="s">
        <v>21308</v>
      </c>
      <c r="C5001" s="535" t="s">
        <v>263</v>
      </c>
      <c r="D5001" s="533">
        <v>1944</v>
      </c>
    </row>
    <row r="5002" spans="1:4" ht="9" customHeight="1">
      <c r="A5002" s="535">
        <v>4915798</v>
      </c>
      <c r="B5002" s="534" t="s">
        <v>21309</v>
      </c>
      <c r="C5002" s="535" t="s">
        <v>263</v>
      </c>
      <c r="D5002" s="533">
        <v>1676.71</v>
      </c>
    </row>
    <row r="5003" spans="1:4" ht="18" customHeight="1">
      <c r="A5003" s="535">
        <v>4915788</v>
      </c>
      <c r="B5003" s="534" t="s">
        <v>21310</v>
      </c>
      <c r="C5003" s="535" t="s">
        <v>263</v>
      </c>
      <c r="D5003" s="533">
        <v>1762.91</v>
      </c>
    </row>
    <row r="5004" spans="1:4" ht="9" customHeight="1">
      <c r="A5004" s="535">
        <v>4915797</v>
      </c>
      <c r="B5004" s="534" t="s">
        <v>21311</v>
      </c>
      <c r="C5004" s="535" t="s">
        <v>263</v>
      </c>
      <c r="D5004" s="533">
        <v>852.72</v>
      </c>
    </row>
    <row r="5005" spans="1:4" ht="18" customHeight="1">
      <c r="A5005" s="535">
        <v>4915787</v>
      </c>
      <c r="B5005" s="534" t="s">
        <v>21312</v>
      </c>
      <c r="C5005" s="535" t="s">
        <v>263</v>
      </c>
      <c r="D5005" s="533">
        <v>968.16</v>
      </c>
    </row>
    <row r="5006" spans="1:4" ht="9" customHeight="1">
      <c r="A5006" s="535">
        <v>4915796</v>
      </c>
      <c r="B5006" s="534" t="s">
        <v>21313</v>
      </c>
      <c r="C5006" s="535" t="s">
        <v>263</v>
      </c>
      <c r="D5006" s="533">
        <v>344.11</v>
      </c>
    </row>
    <row r="5007" spans="1:4" ht="9" customHeight="1">
      <c r="A5007" s="535">
        <v>4915760</v>
      </c>
      <c r="B5007" s="534" t="s">
        <v>21314</v>
      </c>
      <c r="C5007" s="535" t="s">
        <v>18140</v>
      </c>
      <c r="D5007" s="533">
        <v>55.82</v>
      </c>
    </row>
    <row r="5008" spans="1:4" ht="9" customHeight="1">
      <c r="A5008" s="535">
        <v>4915699</v>
      </c>
      <c r="B5008" s="534" t="s">
        <v>21315</v>
      </c>
      <c r="C5008" s="535" t="s">
        <v>20754</v>
      </c>
      <c r="D5008" s="533">
        <v>30.68</v>
      </c>
    </row>
    <row r="5009" spans="1:4" ht="9" customHeight="1">
      <c r="A5009" s="535">
        <v>4915736</v>
      </c>
      <c r="B5009" s="534" t="s">
        <v>21316</v>
      </c>
      <c r="C5009" s="535" t="s">
        <v>206</v>
      </c>
      <c r="D5009" s="533">
        <v>21.91</v>
      </c>
    </row>
    <row r="5010" spans="1:4" ht="9" customHeight="1">
      <c r="A5010" s="535">
        <v>4915735</v>
      </c>
      <c r="B5010" s="534" t="s">
        <v>21317</v>
      </c>
      <c r="C5010" s="535" t="s">
        <v>206</v>
      </c>
      <c r="D5010" s="533">
        <v>17.920000000000002</v>
      </c>
    </row>
    <row r="5011" spans="1:4" ht="9" customHeight="1">
      <c r="A5011" s="535">
        <v>4915670</v>
      </c>
      <c r="B5011" s="534" t="s">
        <v>21318</v>
      </c>
      <c r="C5011" s="535" t="s">
        <v>206</v>
      </c>
      <c r="D5011" s="533">
        <v>244.74</v>
      </c>
    </row>
    <row r="5012" spans="1:4" ht="9" customHeight="1">
      <c r="A5012" s="535">
        <v>4915668</v>
      </c>
      <c r="B5012" s="534" t="s">
        <v>21319</v>
      </c>
      <c r="C5012" s="535" t="s">
        <v>206</v>
      </c>
      <c r="D5012" s="533">
        <v>382.95</v>
      </c>
    </row>
    <row r="5013" spans="1:4" ht="9" customHeight="1">
      <c r="A5013" s="535">
        <v>4915761</v>
      </c>
      <c r="B5013" s="534" t="s">
        <v>21320</v>
      </c>
      <c r="C5013" s="535" t="s">
        <v>18140</v>
      </c>
      <c r="D5013" s="533">
        <v>5.82</v>
      </c>
    </row>
    <row r="5014" spans="1:4" ht="9" customHeight="1">
      <c r="A5014" s="535">
        <v>4915762</v>
      </c>
      <c r="B5014" s="534" t="s">
        <v>21321</v>
      </c>
      <c r="C5014" s="535" t="s">
        <v>16785</v>
      </c>
      <c r="D5014" s="533">
        <v>2.91</v>
      </c>
    </row>
    <row r="5015" spans="1:4" ht="9" customHeight="1">
      <c r="A5015" s="535">
        <v>4915738</v>
      </c>
      <c r="B5015" s="534" t="s">
        <v>21322</v>
      </c>
      <c r="C5015" s="535" t="s">
        <v>206</v>
      </c>
      <c r="D5015" s="533">
        <v>5.93</v>
      </c>
    </row>
    <row r="5016" spans="1:4" ht="9" customHeight="1">
      <c r="A5016" s="535">
        <v>4915737</v>
      </c>
      <c r="B5016" s="534" t="s">
        <v>21323</v>
      </c>
      <c r="C5016" s="535" t="s">
        <v>206</v>
      </c>
      <c r="D5016" s="533">
        <v>4.9400000000000004</v>
      </c>
    </row>
    <row r="5017" spans="1:4" ht="9" customHeight="1">
      <c r="A5017" s="535">
        <v>4915669</v>
      </c>
      <c r="B5017" s="534" t="s">
        <v>21324</v>
      </c>
      <c r="C5017" s="535" t="s">
        <v>206</v>
      </c>
      <c r="D5017" s="533">
        <v>7.78</v>
      </c>
    </row>
    <row r="5018" spans="1:4" ht="9" customHeight="1">
      <c r="A5018" s="535">
        <v>4915667</v>
      </c>
      <c r="B5018" s="534" t="s">
        <v>21325</v>
      </c>
      <c r="C5018" s="535" t="s">
        <v>206</v>
      </c>
      <c r="D5018" s="533">
        <v>12.62</v>
      </c>
    </row>
    <row r="5019" spans="1:4" ht="9" customHeight="1">
      <c r="A5019" s="535">
        <v>4915632</v>
      </c>
      <c r="B5019" s="534" t="s">
        <v>21326</v>
      </c>
      <c r="C5019" s="535" t="s">
        <v>206</v>
      </c>
      <c r="D5019" s="533">
        <v>464.13</v>
      </c>
    </row>
    <row r="5020" spans="1:4" ht="9" customHeight="1">
      <c r="A5020" s="535">
        <v>4915753</v>
      </c>
      <c r="B5020" s="534" t="s">
        <v>21327</v>
      </c>
      <c r="C5020" s="535" t="s">
        <v>206</v>
      </c>
      <c r="D5020" s="533">
        <v>1410.48</v>
      </c>
    </row>
    <row r="5021" spans="1:4" ht="9" customHeight="1">
      <c r="A5021" s="535">
        <v>4915776</v>
      </c>
      <c r="B5021" s="534" t="s">
        <v>21328</v>
      </c>
      <c r="C5021" s="535" t="s">
        <v>21329</v>
      </c>
      <c r="D5021" s="533">
        <v>983.05</v>
      </c>
    </row>
    <row r="5022" spans="1:4" ht="9" customHeight="1">
      <c r="A5022" s="535">
        <v>4915740</v>
      </c>
      <c r="B5022" s="534" t="s">
        <v>21330</v>
      </c>
      <c r="C5022" s="535" t="s">
        <v>21329</v>
      </c>
      <c r="D5022" s="533">
        <v>2489.11</v>
      </c>
    </row>
    <row r="5023" spans="1:4" ht="9" customHeight="1">
      <c r="A5023" s="535">
        <v>4915741</v>
      </c>
      <c r="B5023" s="534" t="s">
        <v>21331</v>
      </c>
      <c r="C5023" s="535" t="s">
        <v>21329</v>
      </c>
      <c r="D5023" s="533">
        <v>5973.85</v>
      </c>
    </row>
    <row r="5024" spans="1:4" ht="9" customHeight="1">
      <c r="A5024" s="535">
        <v>4915775</v>
      </c>
      <c r="B5024" s="534" t="s">
        <v>21332</v>
      </c>
      <c r="C5024" s="535" t="s">
        <v>21329</v>
      </c>
      <c r="D5024" s="533">
        <v>801.6</v>
      </c>
    </row>
    <row r="5025" spans="1:4" ht="9" customHeight="1">
      <c r="A5025" s="535">
        <v>4915742</v>
      </c>
      <c r="B5025" s="534" t="s">
        <v>21333</v>
      </c>
      <c r="C5025" s="535" t="s">
        <v>21329</v>
      </c>
      <c r="D5025" s="533">
        <v>507.86</v>
      </c>
    </row>
    <row r="5026" spans="1:4" ht="9" customHeight="1">
      <c r="A5026" s="535">
        <v>4915626</v>
      </c>
      <c r="B5026" s="534" t="s">
        <v>21334</v>
      </c>
      <c r="C5026" s="535" t="s">
        <v>16785</v>
      </c>
      <c r="D5026" s="533">
        <v>2.23</v>
      </c>
    </row>
    <row r="5027" spans="1:4" ht="18" customHeight="1">
      <c r="A5027" s="535">
        <v>4915653</v>
      </c>
      <c r="B5027" s="534" t="s">
        <v>21335</v>
      </c>
      <c r="C5027" s="535" t="s">
        <v>16793</v>
      </c>
      <c r="D5027" s="533">
        <v>74.709999999999994</v>
      </c>
    </row>
    <row r="5028" spans="1:4" ht="9" customHeight="1">
      <c r="A5028" s="535">
        <v>4915623</v>
      </c>
      <c r="B5028" s="534" t="s">
        <v>21336</v>
      </c>
      <c r="C5028" s="535" t="s">
        <v>206</v>
      </c>
      <c r="D5028" s="533">
        <v>65.72</v>
      </c>
    </row>
    <row r="5029" spans="1:4" ht="9" customHeight="1">
      <c r="A5029" s="535">
        <v>4915625</v>
      </c>
      <c r="B5029" s="534" t="s">
        <v>21337</v>
      </c>
      <c r="C5029" s="535" t="s">
        <v>206</v>
      </c>
      <c r="D5029" s="533">
        <v>42.7</v>
      </c>
    </row>
    <row r="5030" spans="1:4" ht="9" customHeight="1">
      <c r="A5030" s="535">
        <v>4915621</v>
      </c>
      <c r="B5030" s="534" t="s">
        <v>21338</v>
      </c>
      <c r="C5030" s="535" t="s">
        <v>206</v>
      </c>
      <c r="D5030" s="533">
        <v>4.6500000000000004</v>
      </c>
    </row>
    <row r="5031" spans="1:4" ht="9" customHeight="1">
      <c r="A5031" s="535">
        <v>4915720</v>
      </c>
      <c r="B5031" s="534" t="s">
        <v>21339</v>
      </c>
      <c r="C5031" s="535" t="s">
        <v>263</v>
      </c>
      <c r="D5031" s="533">
        <v>34.049999999999997</v>
      </c>
    </row>
    <row r="5032" spans="1:4" ht="9" customHeight="1">
      <c r="A5032" s="535">
        <v>4915592</v>
      </c>
      <c r="B5032" s="534" t="s">
        <v>21340</v>
      </c>
      <c r="C5032" s="535" t="s">
        <v>263</v>
      </c>
      <c r="D5032" s="533">
        <v>33.19</v>
      </c>
    </row>
    <row r="5033" spans="1:4" ht="18" customHeight="1">
      <c r="A5033" s="535">
        <v>4913703</v>
      </c>
      <c r="B5033" s="534" t="s">
        <v>21341</v>
      </c>
      <c r="C5033" s="535" t="s">
        <v>263</v>
      </c>
      <c r="D5033" s="533">
        <v>5569.17</v>
      </c>
    </row>
    <row r="5034" spans="1:4" ht="9" customHeight="1">
      <c r="A5034" s="535">
        <v>4913704</v>
      </c>
      <c r="B5034" s="534" t="s">
        <v>21342</v>
      </c>
      <c r="C5034" s="535" t="s">
        <v>263</v>
      </c>
      <c r="D5034" s="533">
        <v>5449.21</v>
      </c>
    </row>
    <row r="5035" spans="1:4" ht="9" customHeight="1">
      <c r="A5035" s="535">
        <v>4915757</v>
      </c>
      <c r="B5035" s="534" t="s">
        <v>21343</v>
      </c>
      <c r="C5035" s="535" t="s">
        <v>206</v>
      </c>
      <c r="D5035" s="533">
        <v>524.05999999999995</v>
      </c>
    </row>
    <row r="5036" spans="1:4" ht="9" customHeight="1">
      <c r="A5036" s="535">
        <v>4915678</v>
      </c>
      <c r="B5036" s="534" t="s">
        <v>21344</v>
      </c>
      <c r="C5036" s="535" t="s">
        <v>206</v>
      </c>
      <c r="D5036" s="533">
        <v>474.54</v>
      </c>
    </row>
    <row r="5037" spans="1:4" ht="9" customHeight="1">
      <c r="A5037" s="535">
        <v>4919547</v>
      </c>
      <c r="B5037" s="534" t="s">
        <v>21345</v>
      </c>
      <c r="C5037" s="535" t="s">
        <v>263</v>
      </c>
      <c r="D5037" s="533">
        <v>493.07</v>
      </c>
    </row>
    <row r="5038" spans="1:4" ht="9" customHeight="1">
      <c r="A5038" s="535">
        <v>4915716</v>
      </c>
      <c r="B5038" s="534" t="s">
        <v>21346</v>
      </c>
      <c r="C5038" s="535" t="s">
        <v>18140</v>
      </c>
      <c r="D5038" s="533">
        <v>12.62</v>
      </c>
    </row>
    <row r="5039" spans="1:4" ht="9" customHeight="1">
      <c r="A5039" s="535">
        <v>4915750</v>
      </c>
      <c r="B5039" s="534" t="s">
        <v>21347</v>
      </c>
      <c r="C5039" s="535" t="s">
        <v>16785</v>
      </c>
      <c r="D5039" s="533">
        <v>207.73</v>
      </c>
    </row>
    <row r="5040" spans="1:4" ht="9" customHeight="1">
      <c r="A5040" s="535">
        <v>4915769</v>
      </c>
      <c r="B5040" s="534" t="s">
        <v>21348</v>
      </c>
      <c r="C5040" s="535" t="s">
        <v>206</v>
      </c>
      <c r="D5040" s="533">
        <v>32.57</v>
      </c>
    </row>
    <row r="5041" spans="1:4" ht="18" customHeight="1">
      <c r="A5041" s="535">
        <v>5213836</v>
      </c>
      <c r="B5041" s="534" t="s">
        <v>21349</v>
      </c>
      <c r="C5041" s="535" t="s">
        <v>21350</v>
      </c>
      <c r="D5041" s="533">
        <v>1.26</v>
      </c>
    </row>
    <row r="5042" spans="1:4" ht="9" customHeight="1">
      <c r="A5042" s="535">
        <v>5213368</v>
      </c>
      <c r="B5042" s="534" t="s">
        <v>21351</v>
      </c>
      <c r="C5042" s="535" t="s">
        <v>263</v>
      </c>
      <c r="D5042" s="533">
        <v>20.79</v>
      </c>
    </row>
    <row r="5043" spans="1:4" ht="9" customHeight="1">
      <c r="A5043" s="535">
        <v>5213367</v>
      </c>
      <c r="B5043" s="534" t="s">
        <v>21352</v>
      </c>
      <c r="C5043" s="535" t="s">
        <v>263</v>
      </c>
      <c r="D5043" s="533">
        <v>19.34</v>
      </c>
    </row>
    <row r="5044" spans="1:4" ht="9" customHeight="1">
      <c r="A5044" s="535">
        <v>5213385</v>
      </c>
      <c r="B5044" s="534" t="s">
        <v>21353</v>
      </c>
      <c r="C5044" s="535" t="s">
        <v>263</v>
      </c>
      <c r="D5044" s="533">
        <v>351.16</v>
      </c>
    </row>
    <row r="5045" spans="1:4" ht="18" customHeight="1">
      <c r="A5045" s="535">
        <v>5213343</v>
      </c>
      <c r="B5045" s="534" t="s">
        <v>21354</v>
      </c>
      <c r="C5045" s="535" t="s">
        <v>21350</v>
      </c>
      <c r="D5045" s="533">
        <v>4</v>
      </c>
    </row>
    <row r="5046" spans="1:4" ht="9" customHeight="1">
      <c r="A5046" s="535">
        <v>5213390</v>
      </c>
      <c r="B5046" s="534" t="s">
        <v>21355</v>
      </c>
      <c r="C5046" s="535" t="s">
        <v>16785</v>
      </c>
      <c r="D5046" s="533">
        <v>300.33999999999997</v>
      </c>
    </row>
    <row r="5047" spans="1:4" ht="18" customHeight="1">
      <c r="A5047" s="535">
        <v>5213344</v>
      </c>
      <c r="B5047" s="534" t="s">
        <v>21356</v>
      </c>
      <c r="C5047" s="535" t="s">
        <v>21357</v>
      </c>
      <c r="D5047" s="533">
        <v>3.49</v>
      </c>
    </row>
    <row r="5048" spans="1:4" ht="9" customHeight="1">
      <c r="A5048" s="535">
        <v>5213386</v>
      </c>
      <c r="B5048" s="534" t="s">
        <v>21358</v>
      </c>
      <c r="C5048" s="535" t="s">
        <v>263</v>
      </c>
      <c r="D5048" s="533">
        <v>587.86</v>
      </c>
    </row>
    <row r="5049" spans="1:4" ht="18" customHeight="1">
      <c r="A5049" s="535">
        <v>5213345</v>
      </c>
      <c r="B5049" s="534" t="s">
        <v>21359</v>
      </c>
      <c r="C5049" s="535" t="s">
        <v>21350</v>
      </c>
      <c r="D5049" s="533">
        <v>5.95</v>
      </c>
    </row>
    <row r="5050" spans="1:4" ht="9" customHeight="1">
      <c r="A5050" s="535">
        <v>5213387</v>
      </c>
      <c r="B5050" s="534" t="s">
        <v>21360</v>
      </c>
      <c r="C5050" s="535" t="s">
        <v>263</v>
      </c>
      <c r="D5050" s="533">
        <v>846.46</v>
      </c>
    </row>
    <row r="5051" spans="1:4" ht="18" customHeight="1">
      <c r="A5051" s="535">
        <v>5213346</v>
      </c>
      <c r="B5051" s="534" t="s">
        <v>21361</v>
      </c>
      <c r="C5051" s="535" t="s">
        <v>21350</v>
      </c>
      <c r="D5051" s="533">
        <v>8.35</v>
      </c>
    </row>
    <row r="5052" spans="1:4" ht="18" customHeight="1">
      <c r="A5052" s="535">
        <v>5213843</v>
      </c>
      <c r="B5052" s="534" t="s">
        <v>21362</v>
      </c>
      <c r="C5052" s="535" t="s">
        <v>21357</v>
      </c>
      <c r="D5052" s="533">
        <v>1.03</v>
      </c>
    </row>
    <row r="5053" spans="1:4" ht="18" customHeight="1">
      <c r="A5053" s="535">
        <v>5213833</v>
      </c>
      <c r="B5053" s="534" t="s">
        <v>21363</v>
      </c>
      <c r="C5053" s="535" t="s">
        <v>21350</v>
      </c>
      <c r="D5053" s="533">
        <v>10.81</v>
      </c>
    </row>
    <row r="5054" spans="1:4" ht="18" customHeight="1">
      <c r="A5054" s="535">
        <v>5213834</v>
      </c>
      <c r="B5054" s="534" t="s">
        <v>21364</v>
      </c>
      <c r="C5054" s="535" t="s">
        <v>21350</v>
      </c>
      <c r="D5054" s="533">
        <v>7.17</v>
      </c>
    </row>
    <row r="5055" spans="1:4" ht="9" customHeight="1">
      <c r="A5055" s="535">
        <v>5219544</v>
      </c>
      <c r="B5055" s="534" t="s">
        <v>21365</v>
      </c>
      <c r="C5055" s="535" t="s">
        <v>263</v>
      </c>
      <c r="D5055" s="533">
        <v>234.23</v>
      </c>
    </row>
    <row r="5056" spans="1:4" ht="18" customHeight="1">
      <c r="A5056" s="535">
        <v>5213383</v>
      </c>
      <c r="B5056" s="534" t="s">
        <v>21366</v>
      </c>
      <c r="C5056" s="535" t="s">
        <v>21350</v>
      </c>
      <c r="D5056" s="533">
        <v>0.83</v>
      </c>
    </row>
    <row r="5057" spans="1:4" ht="18" customHeight="1">
      <c r="A5057" s="535">
        <v>5213380</v>
      </c>
      <c r="B5057" s="534" t="s">
        <v>21367</v>
      </c>
      <c r="C5057" s="535" t="s">
        <v>21350</v>
      </c>
      <c r="D5057" s="533">
        <v>1.83</v>
      </c>
    </row>
    <row r="5058" spans="1:4" ht="18" customHeight="1">
      <c r="A5058" s="535">
        <v>5213838</v>
      </c>
      <c r="B5058" s="534" t="s">
        <v>21368</v>
      </c>
      <c r="C5058" s="535" t="s">
        <v>21350</v>
      </c>
      <c r="D5058" s="533">
        <v>4.9000000000000004</v>
      </c>
    </row>
    <row r="5059" spans="1:4" ht="9" customHeight="1">
      <c r="A5059" s="535">
        <v>5213837</v>
      </c>
      <c r="B5059" s="534" t="s">
        <v>21369</v>
      </c>
      <c r="C5059" s="535" t="s">
        <v>263</v>
      </c>
      <c r="D5059" s="533">
        <v>178.77</v>
      </c>
    </row>
    <row r="5060" spans="1:4" ht="9" customHeight="1">
      <c r="A5060" s="535">
        <v>5213835</v>
      </c>
      <c r="B5060" s="534" t="s">
        <v>21370</v>
      </c>
      <c r="C5060" s="535" t="s">
        <v>21350</v>
      </c>
      <c r="D5060" s="533">
        <v>0.78</v>
      </c>
    </row>
    <row r="5061" spans="1:4" ht="9" customHeight="1">
      <c r="A5061" s="535">
        <v>5213839</v>
      </c>
      <c r="B5061" s="534" t="s">
        <v>21371</v>
      </c>
      <c r="C5061" s="535" t="s">
        <v>18140</v>
      </c>
      <c r="D5061" s="533">
        <v>331.74</v>
      </c>
    </row>
    <row r="5062" spans="1:4" ht="18" customHeight="1">
      <c r="A5062" s="535">
        <v>5213347</v>
      </c>
      <c r="B5062" s="534" t="s">
        <v>21372</v>
      </c>
      <c r="C5062" s="535" t="s">
        <v>21373</v>
      </c>
      <c r="D5062" s="533">
        <v>8.82</v>
      </c>
    </row>
    <row r="5063" spans="1:4" ht="9" customHeight="1">
      <c r="A5063" s="535">
        <v>5213840</v>
      </c>
      <c r="B5063" s="534" t="s">
        <v>21374</v>
      </c>
      <c r="C5063" s="535" t="s">
        <v>18140</v>
      </c>
      <c r="D5063" s="533">
        <v>34.17</v>
      </c>
    </row>
    <row r="5064" spans="1:4" ht="18" customHeight="1">
      <c r="A5064" s="535">
        <v>5213349</v>
      </c>
      <c r="B5064" s="534" t="s">
        <v>21375</v>
      </c>
      <c r="C5064" s="535" t="s">
        <v>21373</v>
      </c>
      <c r="D5064" s="533">
        <v>0.71</v>
      </c>
    </row>
    <row r="5065" spans="1:4" ht="9" customHeight="1">
      <c r="A5065" s="535">
        <v>5213841</v>
      </c>
      <c r="B5065" s="534" t="s">
        <v>21376</v>
      </c>
      <c r="C5065" s="535" t="s">
        <v>18140</v>
      </c>
      <c r="D5065" s="533">
        <v>65.760000000000005</v>
      </c>
    </row>
    <row r="5066" spans="1:4" ht="18" customHeight="1">
      <c r="A5066" s="535">
        <v>5213348</v>
      </c>
      <c r="B5066" s="534" t="s">
        <v>21377</v>
      </c>
      <c r="C5066" s="535" t="s">
        <v>21373</v>
      </c>
      <c r="D5066" s="533">
        <v>0.82</v>
      </c>
    </row>
    <row r="5067" spans="1:4" ht="9" customHeight="1">
      <c r="A5067" s="535">
        <v>5216116</v>
      </c>
      <c r="B5067" s="534" t="s">
        <v>21378</v>
      </c>
      <c r="C5067" s="535" t="s">
        <v>263</v>
      </c>
      <c r="D5067" s="533">
        <v>17.739999999999998</v>
      </c>
    </row>
    <row r="5068" spans="1:4" ht="9" customHeight="1">
      <c r="A5068" s="535">
        <v>5216115</v>
      </c>
      <c r="B5068" s="534" t="s">
        <v>21379</v>
      </c>
      <c r="C5068" s="535" t="s">
        <v>263</v>
      </c>
      <c r="D5068" s="533">
        <v>16.88</v>
      </c>
    </row>
    <row r="5069" spans="1:4" ht="9" customHeight="1">
      <c r="A5069" s="535">
        <v>5213842</v>
      </c>
      <c r="B5069" s="534" t="s">
        <v>21380</v>
      </c>
      <c r="C5069" s="535" t="s">
        <v>16785</v>
      </c>
      <c r="D5069" s="533">
        <v>0.15</v>
      </c>
    </row>
    <row r="5070" spans="1:4" ht="9" customHeight="1">
      <c r="A5070" s="535">
        <v>5213358</v>
      </c>
      <c r="B5070" s="534" t="s">
        <v>21381</v>
      </c>
      <c r="C5070" s="535" t="s">
        <v>18140</v>
      </c>
      <c r="D5070" s="533">
        <v>211.07</v>
      </c>
    </row>
    <row r="5071" spans="1:4" ht="18" customHeight="1">
      <c r="A5071" s="535">
        <v>5213848</v>
      </c>
      <c r="B5071" s="534" t="s">
        <v>21382</v>
      </c>
      <c r="C5071" s="535" t="s">
        <v>21350</v>
      </c>
      <c r="D5071" s="533">
        <v>1</v>
      </c>
    </row>
    <row r="5072" spans="1:4" ht="9" customHeight="1">
      <c r="A5072" s="535">
        <v>5214012</v>
      </c>
      <c r="B5072" s="534" t="s">
        <v>21383</v>
      </c>
      <c r="C5072" s="535" t="s">
        <v>18140</v>
      </c>
      <c r="D5072" s="533">
        <v>20.65</v>
      </c>
    </row>
    <row r="5073" spans="1:4" ht="9" customHeight="1">
      <c r="A5073" s="535">
        <v>5213356</v>
      </c>
      <c r="B5073" s="534" t="s">
        <v>21384</v>
      </c>
      <c r="C5073" s="535" t="s">
        <v>18140</v>
      </c>
      <c r="D5073" s="533">
        <v>28.64</v>
      </c>
    </row>
    <row r="5074" spans="1:4" ht="9" customHeight="1">
      <c r="A5074" s="535">
        <v>5214011</v>
      </c>
      <c r="B5074" s="534" t="s">
        <v>21385</v>
      </c>
      <c r="C5074" s="535" t="s">
        <v>18140</v>
      </c>
      <c r="D5074" s="533">
        <v>12.14</v>
      </c>
    </row>
    <row r="5075" spans="1:4" ht="9" customHeight="1">
      <c r="A5075" s="535">
        <v>5213354</v>
      </c>
      <c r="B5075" s="534" t="s">
        <v>21386</v>
      </c>
      <c r="C5075" s="535" t="s">
        <v>18140</v>
      </c>
      <c r="D5075" s="533">
        <v>14.56</v>
      </c>
    </row>
    <row r="5076" spans="1:4" ht="9" customHeight="1">
      <c r="A5076" s="535">
        <v>5213355</v>
      </c>
      <c r="B5076" s="534" t="s">
        <v>21387</v>
      </c>
      <c r="C5076" s="535" t="s">
        <v>18140</v>
      </c>
      <c r="D5076" s="533">
        <v>17.010000000000002</v>
      </c>
    </row>
    <row r="5077" spans="1:4" ht="9" customHeight="1">
      <c r="A5077" s="535">
        <v>5213850</v>
      </c>
      <c r="B5077" s="534" t="s">
        <v>21388</v>
      </c>
      <c r="C5077" s="535" t="s">
        <v>19626</v>
      </c>
      <c r="D5077" s="533">
        <v>29.08</v>
      </c>
    </row>
    <row r="5078" spans="1:4" ht="9" customHeight="1">
      <c r="A5078" s="535">
        <v>5213846</v>
      </c>
      <c r="B5078" s="534" t="s">
        <v>21389</v>
      </c>
      <c r="C5078" s="535" t="s">
        <v>19626</v>
      </c>
      <c r="D5078" s="533">
        <v>5.3</v>
      </c>
    </row>
    <row r="5079" spans="1:4" ht="9" customHeight="1">
      <c r="A5079" s="535">
        <v>5213847</v>
      </c>
      <c r="B5079" s="534" t="s">
        <v>21390</v>
      </c>
      <c r="C5079" s="535" t="s">
        <v>19626</v>
      </c>
      <c r="D5079" s="533">
        <v>89.08</v>
      </c>
    </row>
    <row r="5080" spans="1:4" ht="9" customHeight="1">
      <c r="A5080" s="535">
        <v>5213845</v>
      </c>
      <c r="B5080" s="534" t="s">
        <v>21391</v>
      </c>
      <c r="C5080" s="535" t="s">
        <v>19626</v>
      </c>
      <c r="D5080" s="533">
        <v>22.26</v>
      </c>
    </row>
    <row r="5081" spans="1:4" ht="9" customHeight="1">
      <c r="A5081" s="535">
        <v>5213412</v>
      </c>
      <c r="B5081" s="534" t="s">
        <v>21392</v>
      </c>
      <c r="C5081" s="535" t="s">
        <v>18140</v>
      </c>
      <c r="D5081" s="533">
        <v>114.9</v>
      </c>
    </row>
    <row r="5082" spans="1:4" ht="9" customHeight="1">
      <c r="A5082" s="535">
        <v>5213411</v>
      </c>
      <c r="B5082" s="534" t="s">
        <v>21393</v>
      </c>
      <c r="C5082" s="535" t="s">
        <v>18140</v>
      </c>
      <c r="D5082" s="533">
        <v>202.99</v>
      </c>
    </row>
    <row r="5083" spans="1:4" ht="9" customHeight="1">
      <c r="A5083" s="535">
        <v>5214009</v>
      </c>
      <c r="B5083" s="534" t="s">
        <v>21394</v>
      </c>
      <c r="C5083" s="535" t="s">
        <v>18140</v>
      </c>
      <c r="D5083" s="533">
        <v>114.9</v>
      </c>
    </row>
    <row r="5084" spans="1:4" ht="9" customHeight="1">
      <c r="A5084" s="535">
        <v>5214010</v>
      </c>
      <c r="B5084" s="534" t="s">
        <v>21395</v>
      </c>
      <c r="C5084" s="535" t="s">
        <v>18140</v>
      </c>
      <c r="D5084" s="533">
        <v>210.65</v>
      </c>
    </row>
    <row r="5085" spans="1:4" ht="9" customHeight="1">
      <c r="A5085" s="535">
        <v>5213413</v>
      </c>
      <c r="B5085" s="534" t="s">
        <v>21396</v>
      </c>
      <c r="C5085" s="535" t="s">
        <v>18140</v>
      </c>
      <c r="D5085" s="533">
        <v>68.38</v>
      </c>
    </row>
    <row r="5086" spans="1:4" ht="9" customHeight="1">
      <c r="A5086" s="535">
        <v>5213410</v>
      </c>
      <c r="B5086" s="534" t="s">
        <v>21397</v>
      </c>
      <c r="C5086" s="535" t="s">
        <v>18140</v>
      </c>
      <c r="D5086" s="533">
        <v>145.24</v>
      </c>
    </row>
    <row r="5087" spans="1:4" ht="9" customHeight="1">
      <c r="A5087" s="535">
        <v>5214004</v>
      </c>
      <c r="B5087" s="534" t="s">
        <v>21398</v>
      </c>
      <c r="C5087" s="535" t="s">
        <v>18140</v>
      </c>
      <c r="D5087" s="533">
        <v>173.88</v>
      </c>
    </row>
    <row r="5088" spans="1:4" ht="9" customHeight="1">
      <c r="A5088" s="535">
        <v>5214005</v>
      </c>
      <c r="B5088" s="534" t="s">
        <v>21399</v>
      </c>
      <c r="C5088" s="535" t="s">
        <v>18140</v>
      </c>
      <c r="D5088" s="533">
        <v>156.24</v>
      </c>
    </row>
    <row r="5089" spans="1:4" ht="9" customHeight="1">
      <c r="A5089" s="535">
        <v>5214006</v>
      </c>
      <c r="B5089" s="534" t="s">
        <v>21400</v>
      </c>
      <c r="C5089" s="535" t="s">
        <v>18140</v>
      </c>
      <c r="D5089" s="533">
        <v>101.51</v>
      </c>
    </row>
    <row r="5090" spans="1:4" ht="9" customHeight="1">
      <c r="A5090" s="535">
        <v>5214007</v>
      </c>
      <c r="B5090" s="534" t="s">
        <v>21401</v>
      </c>
      <c r="C5090" s="535" t="s">
        <v>18140</v>
      </c>
      <c r="D5090" s="533">
        <v>87.19</v>
      </c>
    </row>
    <row r="5091" spans="1:4" ht="9" customHeight="1">
      <c r="A5091" s="535">
        <v>5214008</v>
      </c>
      <c r="B5091" s="534" t="s">
        <v>21402</v>
      </c>
      <c r="C5091" s="535" t="s">
        <v>18140</v>
      </c>
      <c r="D5091" s="533">
        <v>85.66</v>
      </c>
    </row>
    <row r="5092" spans="1:4" ht="9" customHeight="1">
      <c r="A5092" s="535">
        <v>5213408</v>
      </c>
      <c r="B5092" s="534" t="s">
        <v>21403</v>
      </c>
      <c r="C5092" s="535" t="s">
        <v>18140</v>
      </c>
      <c r="D5092" s="533">
        <v>46.99</v>
      </c>
    </row>
    <row r="5093" spans="1:4" ht="9" customHeight="1">
      <c r="A5093" s="535">
        <v>5213400</v>
      </c>
      <c r="B5093" s="534" t="s">
        <v>21404</v>
      </c>
      <c r="C5093" s="535" t="s">
        <v>18140</v>
      </c>
      <c r="D5093" s="533">
        <v>21</v>
      </c>
    </row>
    <row r="5094" spans="1:4" ht="9" customHeight="1">
      <c r="A5094" s="535">
        <v>5213401</v>
      </c>
      <c r="B5094" s="534" t="s">
        <v>21405</v>
      </c>
      <c r="C5094" s="535" t="s">
        <v>18140</v>
      </c>
      <c r="D5094" s="533">
        <v>29.05</v>
      </c>
    </row>
    <row r="5095" spans="1:4" ht="9" customHeight="1">
      <c r="A5095" s="535">
        <v>5214001</v>
      </c>
      <c r="B5095" s="534" t="s">
        <v>21406</v>
      </c>
      <c r="C5095" s="535" t="s">
        <v>18140</v>
      </c>
      <c r="D5095" s="533">
        <v>12.47</v>
      </c>
    </row>
    <row r="5096" spans="1:4" ht="9" customHeight="1">
      <c r="A5096" s="535">
        <v>5213402</v>
      </c>
      <c r="B5096" s="534" t="s">
        <v>21407</v>
      </c>
      <c r="C5096" s="535" t="s">
        <v>18140</v>
      </c>
      <c r="D5096" s="533">
        <v>14.91</v>
      </c>
    </row>
    <row r="5097" spans="1:4" ht="9" customHeight="1">
      <c r="A5097" s="535">
        <v>5213403</v>
      </c>
      <c r="B5097" s="534" t="s">
        <v>21408</v>
      </c>
      <c r="C5097" s="535" t="s">
        <v>18140</v>
      </c>
      <c r="D5097" s="533">
        <v>17.39</v>
      </c>
    </row>
    <row r="5098" spans="1:4" ht="9" customHeight="1">
      <c r="A5098" s="535">
        <v>5214003</v>
      </c>
      <c r="B5098" s="534" t="s">
        <v>21409</v>
      </c>
      <c r="C5098" s="535" t="s">
        <v>18140</v>
      </c>
      <c r="D5098" s="533">
        <v>58.03</v>
      </c>
    </row>
    <row r="5099" spans="1:4" ht="9" customHeight="1">
      <c r="A5099" s="535">
        <v>5213409</v>
      </c>
      <c r="B5099" s="534" t="s">
        <v>21410</v>
      </c>
      <c r="C5099" s="535" t="s">
        <v>18140</v>
      </c>
      <c r="D5099" s="533">
        <v>99.02</v>
      </c>
    </row>
    <row r="5100" spans="1:4" ht="9" customHeight="1">
      <c r="A5100" s="535">
        <v>5213404</v>
      </c>
      <c r="B5100" s="534" t="s">
        <v>21411</v>
      </c>
      <c r="C5100" s="535" t="s">
        <v>18140</v>
      </c>
      <c r="D5100" s="533">
        <v>35.43</v>
      </c>
    </row>
    <row r="5101" spans="1:4" ht="9" customHeight="1">
      <c r="A5101" s="535">
        <v>5213405</v>
      </c>
      <c r="B5101" s="534" t="s">
        <v>21412</v>
      </c>
      <c r="C5101" s="535" t="s">
        <v>18140</v>
      </c>
      <c r="D5101" s="533">
        <v>42.93</v>
      </c>
    </row>
    <row r="5102" spans="1:4" ht="9" customHeight="1">
      <c r="A5102" s="535">
        <v>5214002</v>
      </c>
      <c r="B5102" s="534" t="s">
        <v>21413</v>
      </c>
      <c r="C5102" s="535" t="s">
        <v>18140</v>
      </c>
      <c r="D5102" s="533">
        <v>27.11</v>
      </c>
    </row>
    <row r="5103" spans="1:4" ht="9" customHeight="1">
      <c r="A5103" s="535">
        <v>5213406</v>
      </c>
      <c r="B5103" s="534" t="s">
        <v>21414</v>
      </c>
      <c r="C5103" s="535" t="s">
        <v>18140</v>
      </c>
      <c r="D5103" s="533">
        <v>29.34</v>
      </c>
    </row>
    <row r="5104" spans="1:4" ht="9" customHeight="1">
      <c r="A5104" s="535">
        <v>5213407</v>
      </c>
      <c r="B5104" s="534" t="s">
        <v>21415</v>
      </c>
      <c r="C5104" s="535" t="s">
        <v>18140</v>
      </c>
      <c r="D5104" s="533">
        <v>31.57</v>
      </c>
    </row>
    <row r="5105" spans="1:4" ht="9" customHeight="1">
      <c r="A5105" s="535">
        <v>5212552</v>
      </c>
      <c r="B5105" s="534" t="s">
        <v>21416</v>
      </c>
      <c r="C5105" s="535" t="s">
        <v>18140</v>
      </c>
      <c r="D5105" s="533">
        <v>15.88</v>
      </c>
    </row>
    <row r="5106" spans="1:4" ht="9" customHeight="1">
      <c r="A5106" s="535">
        <v>5213464</v>
      </c>
      <c r="B5106" s="534" t="s">
        <v>21417</v>
      </c>
      <c r="C5106" s="535" t="s">
        <v>263</v>
      </c>
      <c r="D5106" s="533">
        <v>265.08</v>
      </c>
    </row>
    <row r="5107" spans="1:4" ht="9" customHeight="1">
      <c r="A5107" s="535">
        <v>5213465</v>
      </c>
      <c r="B5107" s="534" t="s">
        <v>21418</v>
      </c>
      <c r="C5107" s="535" t="s">
        <v>263</v>
      </c>
      <c r="D5107" s="533">
        <v>450.17</v>
      </c>
    </row>
    <row r="5108" spans="1:4" ht="9" customHeight="1">
      <c r="A5108" s="535">
        <v>5213466</v>
      </c>
      <c r="B5108" s="534" t="s">
        <v>21419</v>
      </c>
      <c r="C5108" s="535" t="s">
        <v>263</v>
      </c>
      <c r="D5108" s="533">
        <v>628.74</v>
      </c>
    </row>
    <row r="5109" spans="1:4" ht="9" customHeight="1">
      <c r="A5109" s="535">
        <v>5213467</v>
      </c>
      <c r="B5109" s="534" t="s">
        <v>21420</v>
      </c>
      <c r="C5109" s="535" t="s">
        <v>263</v>
      </c>
      <c r="D5109" s="533">
        <v>1025.81</v>
      </c>
    </row>
    <row r="5110" spans="1:4" ht="9" customHeight="1">
      <c r="A5110" s="535">
        <v>5213468</v>
      </c>
      <c r="B5110" s="534" t="s">
        <v>21421</v>
      </c>
      <c r="C5110" s="535" t="s">
        <v>263</v>
      </c>
      <c r="D5110" s="533">
        <v>256.02</v>
      </c>
    </row>
    <row r="5111" spans="1:4" ht="9" customHeight="1">
      <c r="A5111" s="535">
        <v>5213469</v>
      </c>
      <c r="B5111" s="534" t="s">
        <v>21422</v>
      </c>
      <c r="C5111" s="535" t="s">
        <v>263</v>
      </c>
      <c r="D5111" s="533">
        <v>432.92</v>
      </c>
    </row>
    <row r="5112" spans="1:4" ht="9" customHeight="1">
      <c r="A5112" s="535">
        <v>5213470</v>
      </c>
      <c r="B5112" s="534" t="s">
        <v>21423</v>
      </c>
      <c r="C5112" s="535" t="s">
        <v>263</v>
      </c>
      <c r="D5112" s="533">
        <v>603.58000000000004</v>
      </c>
    </row>
    <row r="5113" spans="1:4" ht="9" customHeight="1">
      <c r="A5113" s="535">
        <v>5213471</v>
      </c>
      <c r="B5113" s="534" t="s">
        <v>21424</v>
      </c>
      <c r="C5113" s="535" t="s">
        <v>263</v>
      </c>
      <c r="D5113" s="533">
        <v>989.6</v>
      </c>
    </row>
    <row r="5114" spans="1:4" ht="18" customHeight="1">
      <c r="A5114" s="535">
        <v>5212560</v>
      </c>
      <c r="B5114" s="534" t="s">
        <v>21425</v>
      </c>
      <c r="C5114" s="535" t="s">
        <v>21350</v>
      </c>
      <c r="D5114" s="533">
        <v>4.2300000000000004</v>
      </c>
    </row>
    <row r="5115" spans="1:4" ht="9" customHeight="1">
      <c r="A5115" s="535">
        <v>5213472</v>
      </c>
      <c r="B5115" s="534" t="s">
        <v>21426</v>
      </c>
      <c r="C5115" s="535" t="s">
        <v>263</v>
      </c>
      <c r="D5115" s="533">
        <v>304.55</v>
      </c>
    </row>
    <row r="5116" spans="1:4" ht="9" customHeight="1">
      <c r="A5116" s="535">
        <v>5213473</v>
      </c>
      <c r="B5116" s="534" t="s">
        <v>21427</v>
      </c>
      <c r="C5116" s="535" t="s">
        <v>263</v>
      </c>
      <c r="D5116" s="533">
        <v>399.39</v>
      </c>
    </row>
    <row r="5117" spans="1:4" ht="9" customHeight="1">
      <c r="A5117" s="535">
        <v>5213474</v>
      </c>
      <c r="B5117" s="534" t="s">
        <v>21428</v>
      </c>
      <c r="C5117" s="535" t="s">
        <v>263</v>
      </c>
      <c r="D5117" s="533">
        <v>289.45</v>
      </c>
    </row>
    <row r="5118" spans="1:4" ht="9" customHeight="1">
      <c r="A5118" s="535">
        <v>5213475</v>
      </c>
      <c r="B5118" s="534" t="s">
        <v>21429</v>
      </c>
      <c r="C5118" s="535" t="s">
        <v>263</v>
      </c>
      <c r="D5118" s="533">
        <v>380.53</v>
      </c>
    </row>
    <row r="5119" spans="1:4" ht="9" customHeight="1">
      <c r="A5119" s="535">
        <v>5213440</v>
      </c>
      <c r="B5119" s="534" t="s">
        <v>21430</v>
      </c>
      <c r="C5119" s="535" t="s">
        <v>263</v>
      </c>
      <c r="D5119" s="533">
        <v>265.05</v>
      </c>
    </row>
    <row r="5120" spans="1:4" ht="9" customHeight="1">
      <c r="A5120" s="535">
        <v>5213441</v>
      </c>
      <c r="B5120" s="534" t="s">
        <v>21431</v>
      </c>
      <c r="C5120" s="535" t="s">
        <v>263</v>
      </c>
      <c r="D5120" s="533">
        <v>450.21</v>
      </c>
    </row>
    <row r="5121" spans="1:4" ht="9" customHeight="1">
      <c r="A5121" s="535">
        <v>5213442</v>
      </c>
      <c r="B5121" s="534" t="s">
        <v>21432</v>
      </c>
      <c r="C5121" s="535" t="s">
        <v>263</v>
      </c>
      <c r="D5121" s="533">
        <v>628.74</v>
      </c>
    </row>
    <row r="5122" spans="1:4" ht="9" customHeight="1">
      <c r="A5122" s="535">
        <v>5213443</v>
      </c>
      <c r="B5122" s="534" t="s">
        <v>21433</v>
      </c>
      <c r="C5122" s="535" t="s">
        <v>263</v>
      </c>
      <c r="D5122" s="533">
        <v>1025.83</v>
      </c>
    </row>
    <row r="5123" spans="1:4" ht="9" customHeight="1">
      <c r="A5123" s="535">
        <v>5213444</v>
      </c>
      <c r="B5123" s="534" t="s">
        <v>21434</v>
      </c>
      <c r="C5123" s="535" t="s">
        <v>263</v>
      </c>
      <c r="D5123" s="533">
        <v>265.10000000000002</v>
      </c>
    </row>
    <row r="5124" spans="1:4" ht="9" customHeight="1">
      <c r="A5124" s="535">
        <v>5213445</v>
      </c>
      <c r="B5124" s="534" t="s">
        <v>21435</v>
      </c>
      <c r="C5124" s="535" t="s">
        <v>263</v>
      </c>
      <c r="D5124" s="533">
        <v>450.14</v>
      </c>
    </row>
    <row r="5125" spans="1:4" ht="9" customHeight="1">
      <c r="A5125" s="535">
        <v>5213446</v>
      </c>
      <c r="B5125" s="534" t="s">
        <v>21436</v>
      </c>
      <c r="C5125" s="535" t="s">
        <v>263</v>
      </c>
      <c r="D5125" s="533">
        <v>628.74</v>
      </c>
    </row>
    <row r="5126" spans="1:4" ht="9" customHeight="1">
      <c r="A5126" s="535">
        <v>5213447</v>
      </c>
      <c r="B5126" s="534" t="s">
        <v>21437</v>
      </c>
      <c r="C5126" s="535" t="s">
        <v>263</v>
      </c>
      <c r="D5126" s="533">
        <v>1025.8900000000001</v>
      </c>
    </row>
    <row r="5127" spans="1:4" ht="9" customHeight="1">
      <c r="A5127" s="535">
        <v>5213448</v>
      </c>
      <c r="B5127" s="534" t="s">
        <v>21438</v>
      </c>
      <c r="C5127" s="535" t="s">
        <v>263</v>
      </c>
      <c r="D5127" s="533">
        <v>184.5</v>
      </c>
    </row>
    <row r="5128" spans="1:4" ht="9" customHeight="1">
      <c r="A5128" s="535">
        <v>5213449</v>
      </c>
      <c r="B5128" s="534" t="s">
        <v>21439</v>
      </c>
      <c r="C5128" s="535" t="s">
        <v>263</v>
      </c>
      <c r="D5128" s="533">
        <v>287.79000000000002</v>
      </c>
    </row>
    <row r="5129" spans="1:4" ht="9" customHeight="1">
      <c r="A5129" s="535">
        <v>5213450</v>
      </c>
      <c r="B5129" s="534" t="s">
        <v>21440</v>
      </c>
      <c r="C5129" s="535" t="s">
        <v>263</v>
      </c>
      <c r="D5129" s="533">
        <v>401.44</v>
      </c>
    </row>
    <row r="5130" spans="1:4" ht="9" customHeight="1">
      <c r="A5130" s="535">
        <v>5213451</v>
      </c>
      <c r="B5130" s="534" t="s">
        <v>21441</v>
      </c>
      <c r="C5130" s="535" t="s">
        <v>263</v>
      </c>
      <c r="D5130" s="533">
        <v>596.77</v>
      </c>
    </row>
    <row r="5131" spans="1:4" ht="9" customHeight="1">
      <c r="A5131" s="535">
        <v>5213452</v>
      </c>
      <c r="B5131" s="534" t="s">
        <v>21442</v>
      </c>
      <c r="C5131" s="535" t="s">
        <v>263</v>
      </c>
      <c r="D5131" s="533">
        <v>255.99</v>
      </c>
    </row>
    <row r="5132" spans="1:4" ht="9" customHeight="1">
      <c r="A5132" s="535">
        <v>5213453</v>
      </c>
      <c r="B5132" s="534" t="s">
        <v>21443</v>
      </c>
      <c r="C5132" s="535" t="s">
        <v>263</v>
      </c>
      <c r="D5132" s="533">
        <v>432.96</v>
      </c>
    </row>
    <row r="5133" spans="1:4" ht="9" customHeight="1">
      <c r="A5133" s="535">
        <v>5213454</v>
      </c>
      <c r="B5133" s="534" t="s">
        <v>21444</v>
      </c>
      <c r="C5133" s="535" t="s">
        <v>263</v>
      </c>
      <c r="D5133" s="533">
        <v>603.58000000000004</v>
      </c>
    </row>
    <row r="5134" spans="1:4" ht="9" customHeight="1">
      <c r="A5134" s="535">
        <v>5213455</v>
      </c>
      <c r="B5134" s="534" t="s">
        <v>21445</v>
      </c>
      <c r="C5134" s="535" t="s">
        <v>263</v>
      </c>
      <c r="D5134" s="533">
        <v>989.62</v>
      </c>
    </row>
    <row r="5135" spans="1:4" ht="9" customHeight="1">
      <c r="A5135" s="535">
        <v>5213456</v>
      </c>
      <c r="B5135" s="534" t="s">
        <v>21446</v>
      </c>
      <c r="C5135" s="535" t="s">
        <v>263</v>
      </c>
      <c r="D5135" s="533">
        <v>256.05</v>
      </c>
    </row>
    <row r="5136" spans="1:4" ht="9" customHeight="1">
      <c r="A5136" s="535">
        <v>5213457</v>
      </c>
      <c r="B5136" s="534" t="s">
        <v>21447</v>
      </c>
      <c r="C5136" s="535" t="s">
        <v>263</v>
      </c>
      <c r="D5136" s="533">
        <v>432.89</v>
      </c>
    </row>
    <row r="5137" spans="1:4" ht="9" customHeight="1">
      <c r="A5137" s="535">
        <v>5213458</v>
      </c>
      <c r="B5137" s="534" t="s">
        <v>21448</v>
      </c>
      <c r="C5137" s="535" t="s">
        <v>263</v>
      </c>
      <c r="D5137" s="533">
        <v>603.58000000000004</v>
      </c>
    </row>
    <row r="5138" spans="1:4" ht="9" customHeight="1">
      <c r="A5138" s="535">
        <v>5213459</v>
      </c>
      <c r="B5138" s="534" t="s">
        <v>21449</v>
      </c>
      <c r="C5138" s="535" t="s">
        <v>263</v>
      </c>
      <c r="D5138" s="533">
        <v>989.67</v>
      </c>
    </row>
    <row r="5139" spans="1:4" ht="9" customHeight="1">
      <c r="A5139" s="535">
        <v>5213460</v>
      </c>
      <c r="B5139" s="534" t="s">
        <v>21450</v>
      </c>
      <c r="C5139" s="535" t="s">
        <v>263</v>
      </c>
      <c r="D5139" s="533">
        <v>179.01</v>
      </c>
    </row>
    <row r="5140" spans="1:4" ht="9" customHeight="1">
      <c r="A5140" s="535">
        <v>5213461</v>
      </c>
      <c r="B5140" s="534" t="s">
        <v>21451</v>
      </c>
      <c r="C5140" s="535" t="s">
        <v>263</v>
      </c>
      <c r="D5140" s="533">
        <v>277.73</v>
      </c>
    </row>
    <row r="5141" spans="1:4" ht="9" customHeight="1">
      <c r="A5141" s="535">
        <v>5213462</v>
      </c>
      <c r="B5141" s="534" t="s">
        <v>21452</v>
      </c>
      <c r="C5141" s="535" t="s">
        <v>263</v>
      </c>
      <c r="D5141" s="533">
        <v>386.34</v>
      </c>
    </row>
    <row r="5142" spans="1:4" ht="9" customHeight="1">
      <c r="A5142" s="535">
        <v>5213463</v>
      </c>
      <c r="B5142" s="534" t="s">
        <v>21453</v>
      </c>
      <c r="C5142" s="535" t="s">
        <v>263</v>
      </c>
      <c r="D5142" s="533">
        <v>494.95</v>
      </c>
    </row>
    <row r="5143" spans="1:4" ht="18" customHeight="1">
      <c r="A5143" s="535">
        <v>5212557</v>
      </c>
      <c r="B5143" s="534" t="s">
        <v>21454</v>
      </c>
      <c r="C5143" s="535" t="s">
        <v>21350</v>
      </c>
      <c r="D5143" s="533">
        <v>3.99</v>
      </c>
    </row>
    <row r="5144" spans="1:4" ht="18" customHeight="1">
      <c r="A5144" s="535">
        <v>5212558</v>
      </c>
      <c r="B5144" s="534" t="s">
        <v>21455</v>
      </c>
      <c r="C5144" s="535" t="s">
        <v>21350</v>
      </c>
      <c r="D5144" s="533">
        <v>4.04</v>
      </c>
    </row>
    <row r="5145" spans="1:4" ht="18" customHeight="1">
      <c r="A5145" s="535">
        <v>5212559</v>
      </c>
      <c r="B5145" s="534" t="s">
        <v>21456</v>
      </c>
      <c r="C5145" s="535" t="s">
        <v>21350</v>
      </c>
      <c r="D5145" s="533">
        <v>3.59</v>
      </c>
    </row>
    <row r="5146" spans="1:4" ht="9" customHeight="1">
      <c r="A5146" s="535">
        <v>5213477</v>
      </c>
      <c r="B5146" s="534" t="s">
        <v>21457</v>
      </c>
      <c r="C5146" s="535" t="s">
        <v>263</v>
      </c>
      <c r="D5146" s="533">
        <v>168.98</v>
      </c>
    </row>
    <row r="5147" spans="1:4" ht="9" customHeight="1">
      <c r="A5147" s="535">
        <v>5213476</v>
      </c>
      <c r="B5147" s="534" t="s">
        <v>21458</v>
      </c>
      <c r="C5147" s="535" t="s">
        <v>263</v>
      </c>
      <c r="D5147" s="533">
        <v>181.03</v>
      </c>
    </row>
    <row r="5148" spans="1:4" ht="9" customHeight="1">
      <c r="A5148" s="535">
        <v>5213479</v>
      </c>
      <c r="B5148" s="534" t="s">
        <v>21459</v>
      </c>
      <c r="C5148" s="535" t="s">
        <v>263</v>
      </c>
      <c r="D5148" s="533">
        <v>162.19</v>
      </c>
    </row>
    <row r="5149" spans="1:4" ht="9" customHeight="1">
      <c r="A5149" s="535">
        <v>5213478</v>
      </c>
      <c r="B5149" s="534" t="s">
        <v>21460</v>
      </c>
      <c r="C5149" s="535" t="s">
        <v>263</v>
      </c>
      <c r="D5149" s="533">
        <v>173.48</v>
      </c>
    </row>
    <row r="5150" spans="1:4" ht="9" customHeight="1">
      <c r="A5150" s="535">
        <v>5213489</v>
      </c>
      <c r="B5150" s="534" t="s">
        <v>21461</v>
      </c>
      <c r="C5150" s="535" t="s">
        <v>263</v>
      </c>
      <c r="D5150" s="533">
        <v>904.2</v>
      </c>
    </row>
    <row r="5151" spans="1:4" ht="9" customHeight="1">
      <c r="A5151" s="535">
        <v>5213498</v>
      </c>
      <c r="B5151" s="534" t="s">
        <v>21462</v>
      </c>
      <c r="C5151" s="535" t="s">
        <v>263</v>
      </c>
      <c r="D5151" s="533">
        <v>994.4</v>
      </c>
    </row>
    <row r="5152" spans="1:4" ht="9" customHeight="1">
      <c r="A5152" s="535">
        <v>5213365</v>
      </c>
      <c r="B5152" s="534" t="s">
        <v>21463</v>
      </c>
      <c r="C5152" s="535" t="s">
        <v>263</v>
      </c>
      <c r="D5152" s="533">
        <v>1137.26</v>
      </c>
    </row>
    <row r="5153" spans="1:4" ht="9" customHeight="1">
      <c r="A5153" s="535">
        <v>5213507</v>
      </c>
      <c r="B5153" s="534" t="s">
        <v>21464</v>
      </c>
      <c r="C5153" s="535" t="s">
        <v>263</v>
      </c>
      <c r="D5153" s="533">
        <v>1219.92</v>
      </c>
    </row>
    <row r="5154" spans="1:4" ht="9" customHeight="1">
      <c r="A5154" s="535">
        <v>5213372</v>
      </c>
      <c r="B5154" s="534" t="s">
        <v>21465</v>
      </c>
      <c r="C5154" s="535" t="s">
        <v>263</v>
      </c>
      <c r="D5154" s="533">
        <v>1362.78</v>
      </c>
    </row>
    <row r="5155" spans="1:4" ht="9" customHeight="1">
      <c r="A5155" s="535">
        <v>5213490</v>
      </c>
      <c r="B5155" s="534" t="s">
        <v>21466</v>
      </c>
      <c r="C5155" s="535" t="s">
        <v>263</v>
      </c>
      <c r="D5155" s="533">
        <v>1920.98</v>
      </c>
    </row>
    <row r="5156" spans="1:4" ht="9" customHeight="1">
      <c r="A5156" s="535">
        <v>5213499</v>
      </c>
      <c r="B5156" s="534" t="s">
        <v>21467</v>
      </c>
      <c r="C5156" s="535" t="s">
        <v>263</v>
      </c>
      <c r="D5156" s="533">
        <v>2123.9299999999998</v>
      </c>
    </row>
    <row r="5157" spans="1:4" ht="9" customHeight="1">
      <c r="A5157" s="535">
        <v>5213366</v>
      </c>
      <c r="B5157" s="534" t="s">
        <v>21468</v>
      </c>
      <c r="C5157" s="535" t="s">
        <v>263</v>
      </c>
      <c r="D5157" s="533">
        <v>2445.36</v>
      </c>
    </row>
    <row r="5158" spans="1:4" ht="9" customHeight="1">
      <c r="A5158" s="535">
        <v>5213508</v>
      </c>
      <c r="B5158" s="534" t="s">
        <v>21469</v>
      </c>
      <c r="C5158" s="535" t="s">
        <v>263</v>
      </c>
      <c r="D5158" s="533">
        <v>2631.35</v>
      </c>
    </row>
    <row r="5159" spans="1:4" ht="9" customHeight="1">
      <c r="A5159" s="535">
        <v>5213373</v>
      </c>
      <c r="B5159" s="534" t="s">
        <v>21470</v>
      </c>
      <c r="C5159" s="535" t="s">
        <v>263</v>
      </c>
      <c r="D5159" s="533">
        <v>2952.78</v>
      </c>
    </row>
    <row r="5160" spans="1:4" ht="9" customHeight="1">
      <c r="A5160" s="535">
        <v>5213491</v>
      </c>
      <c r="B5160" s="534" t="s">
        <v>21471</v>
      </c>
      <c r="C5160" s="535" t="s">
        <v>263</v>
      </c>
      <c r="D5160" s="533">
        <v>2531.04</v>
      </c>
    </row>
    <row r="5161" spans="1:4" ht="9" customHeight="1">
      <c r="A5161" s="535">
        <v>5213500</v>
      </c>
      <c r="B5161" s="534" t="s">
        <v>21472</v>
      </c>
      <c r="C5161" s="535" t="s">
        <v>263</v>
      </c>
      <c r="D5161" s="533">
        <v>2801.64</v>
      </c>
    </row>
    <row r="5162" spans="1:4" ht="9" customHeight="1">
      <c r="A5162" s="535">
        <v>5213369</v>
      </c>
      <c r="B5162" s="534" t="s">
        <v>21473</v>
      </c>
      <c r="C5162" s="535" t="s">
        <v>263</v>
      </c>
      <c r="D5162" s="533">
        <v>3230.22</v>
      </c>
    </row>
    <row r="5163" spans="1:4" ht="9" customHeight="1">
      <c r="A5163" s="535">
        <v>5213509</v>
      </c>
      <c r="B5163" s="534" t="s">
        <v>21474</v>
      </c>
      <c r="C5163" s="535" t="s">
        <v>263</v>
      </c>
      <c r="D5163" s="533">
        <v>3478.2</v>
      </c>
    </row>
    <row r="5164" spans="1:4" ht="9" customHeight="1">
      <c r="A5164" s="535">
        <v>5213374</v>
      </c>
      <c r="B5164" s="534" t="s">
        <v>21475</v>
      </c>
      <c r="C5164" s="535" t="s">
        <v>263</v>
      </c>
      <c r="D5164" s="533">
        <v>3906.78</v>
      </c>
    </row>
    <row r="5165" spans="1:4" ht="9" customHeight="1">
      <c r="A5165" s="535">
        <v>5213492</v>
      </c>
      <c r="B5165" s="534" t="s">
        <v>21476</v>
      </c>
      <c r="C5165" s="535" t="s">
        <v>263</v>
      </c>
      <c r="D5165" s="533">
        <v>3435.25</v>
      </c>
    </row>
    <row r="5166" spans="1:4" ht="9" customHeight="1">
      <c r="A5166" s="535">
        <v>5213501</v>
      </c>
      <c r="B5166" s="534" t="s">
        <v>21477</v>
      </c>
      <c r="C5166" s="535" t="s">
        <v>263</v>
      </c>
      <c r="D5166" s="533">
        <v>3796.05</v>
      </c>
    </row>
    <row r="5167" spans="1:4" ht="9" customHeight="1">
      <c r="A5167" s="535">
        <v>5213370</v>
      </c>
      <c r="B5167" s="534" t="s">
        <v>21478</v>
      </c>
      <c r="C5167" s="535" t="s">
        <v>263</v>
      </c>
      <c r="D5167" s="533">
        <v>4367.49</v>
      </c>
    </row>
    <row r="5168" spans="1:4" ht="9" customHeight="1">
      <c r="A5168" s="535">
        <v>5213510</v>
      </c>
      <c r="B5168" s="534" t="s">
        <v>21479</v>
      </c>
      <c r="C5168" s="535" t="s">
        <v>263</v>
      </c>
      <c r="D5168" s="533">
        <v>4698.13</v>
      </c>
    </row>
    <row r="5169" spans="1:4" ht="9" customHeight="1">
      <c r="A5169" s="535">
        <v>5213375</v>
      </c>
      <c r="B5169" s="534" t="s">
        <v>21480</v>
      </c>
      <c r="C5169" s="535" t="s">
        <v>263</v>
      </c>
      <c r="D5169" s="533">
        <v>5269.57</v>
      </c>
    </row>
    <row r="5170" spans="1:4" ht="9" customHeight="1">
      <c r="A5170" s="535">
        <v>5213494</v>
      </c>
      <c r="B5170" s="534" t="s">
        <v>21481</v>
      </c>
      <c r="C5170" s="535" t="s">
        <v>263</v>
      </c>
      <c r="D5170" s="533">
        <v>5062.09</v>
      </c>
    </row>
    <row r="5171" spans="1:4" ht="9" customHeight="1">
      <c r="A5171" s="535">
        <v>5213503</v>
      </c>
      <c r="B5171" s="534" t="s">
        <v>21482</v>
      </c>
      <c r="C5171" s="535" t="s">
        <v>263</v>
      </c>
      <c r="D5171" s="533">
        <v>5603.29</v>
      </c>
    </row>
    <row r="5172" spans="1:4" ht="9" customHeight="1">
      <c r="A5172" s="535">
        <v>5213371</v>
      </c>
      <c r="B5172" s="534" t="s">
        <v>21483</v>
      </c>
      <c r="C5172" s="535" t="s">
        <v>263</v>
      </c>
      <c r="D5172" s="533">
        <v>6460.45</v>
      </c>
    </row>
    <row r="5173" spans="1:4" ht="9" customHeight="1">
      <c r="A5173" s="535">
        <v>5213512</v>
      </c>
      <c r="B5173" s="534" t="s">
        <v>21484</v>
      </c>
      <c r="C5173" s="535" t="s">
        <v>263</v>
      </c>
      <c r="D5173" s="533">
        <v>6956.41</v>
      </c>
    </row>
    <row r="5174" spans="1:4" ht="9" customHeight="1">
      <c r="A5174" s="535">
        <v>5213376</v>
      </c>
      <c r="B5174" s="534" t="s">
        <v>21485</v>
      </c>
      <c r="C5174" s="535" t="s">
        <v>263</v>
      </c>
      <c r="D5174" s="533">
        <v>7813.57</v>
      </c>
    </row>
    <row r="5175" spans="1:4" ht="9" customHeight="1">
      <c r="A5175" s="535">
        <v>5213377</v>
      </c>
      <c r="B5175" s="534" t="s">
        <v>21486</v>
      </c>
      <c r="C5175" s="535" t="s">
        <v>18140</v>
      </c>
      <c r="D5175" s="533">
        <v>330.58</v>
      </c>
    </row>
    <row r="5176" spans="1:4" ht="9" customHeight="1">
      <c r="A5176" s="535">
        <v>5213570</v>
      </c>
      <c r="B5176" s="534" t="s">
        <v>21487</v>
      </c>
      <c r="C5176" s="535" t="s">
        <v>18140</v>
      </c>
      <c r="D5176" s="533">
        <v>467.23</v>
      </c>
    </row>
    <row r="5177" spans="1:4" ht="9" customHeight="1">
      <c r="A5177" s="535">
        <v>5213378</v>
      </c>
      <c r="B5177" s="534" t="s">
        <v>21488</v>
      </c>
      <c r="C5177" s="535" t="s">
        <v>18140</v>
      </c>
      <c r="D5177" s="533">
        <v>375.69</v>
      </c>
    </row>
    <row r="5178" spans="1:4" ht="9" customHeight="1">
      <c r="A5178" s="535">
        <v>5213571</v>
      </c>
      <c r="B5178" s="534" t="s">
        <v>21489</v>
      </c>
      <c r="C5178" s="535" t="s">
        <v>18140</v>
      </c>
      <c r="D5178" s="533">
        <v>512.33000000000004</v>
      </c>
    </row>
    <row r="5179" spans="1:4" ht="9" customHeight="1">
      <c r="A5179" s="535">
        <v>5213379</v>
      </c>
      <c r="B5179" s="534" t="s">
        <v>21490</v>
      </c>
      <c r="C5179" s="535" t="s">
        <v>18140</v>
      </c>
      <c r="D5179" s="533">
        <v>488.44</v>
      </c>
    </row>
    <row r="5180" spans="1:4" ht="9" customHeight="1">
      <c r="A5180" s="535">
        <v>5213572</v>
      </c>
      <c r="B5180" s="534" t="s">
        <v>21491</v>
      </c>
      <c r="C5180" s="535" t="s">
        <v>18140</v>
      </c>
      <c r="D5180" s="533">
        <v>625.09</v>
      </c>
    </row>
    <row r="5181" spans="1:4" ht="9" customHeight="1">
      <c r="A5181" s="535">
        <v>5212553</v>
      </c>
      <c r="B5181" s="534" t="s">
        <v>21492</v>
      </c>
      <c r="C5181" s="535" t="s">
        <v>18140</v>
      </c>
      <c r="D5181" s="533">
        <v>270.06</v>
      </c>
    </row>
    <row r="5182" spans="1:4" ht="9" customHeight="1">
      <c r="A5182" s="535">
        <v>5213416</v>
      </c>
      <c r="B5182" s="534" t="s">
        <v>21493</v>
      </c>
      <c r="C5182" s="535" t="s">
        <v>18140</v>
      </c>
      <c r="D5182" s="533">
        <v>406.71</v>
      </c>
    </row>
    <row r="5183" spans="1:4" ht="9" customHeight="1">
      <c r="A5183" s="535">
        <v>5212554</v>
      </c>
      <c r="B5183" s="534" t="s">
        <v>21494</v>
      </c>
      <c r="C5183" s="535" t="s">
        <v>18140</v>
      </c>
      <c r="D5183" s="533">
        <v>315.17</v>
      </c>
    </row>
    <row r="5184" spans="1:4" ht="9" customHeight="1">
      <c r="A5184" s="535">
        <v>5213417</v>
      </c>
      <c r="B5184" s="534" t="s">
        <v>21495</v>
      </c>
      <c r="C5184" s="535" t="s">
        <v>18140</v>
      </c>
      <c r="D5184" s="533">
        <v>451.81</v>
      </c>
    </row>
    <row r="5185" spans="1:4" ht="9" customHeight="1">
      <c r="A5185" s="535">
        <v>5213421</v>
      </c>
      <c r="B5185" s="534" t="s">
        <v>21496</v>
      </c>
      <c r="C5185" s="535" t="s">
        <v>18140</v>
      </c>
      <c r="D5185" s="533">
        <v>401.68</v>
      </c>
    </row>
    <row r="5186" spans="1:4" ht="9" customHeight="1">
      <c r="A5186" s="535">
        <v>5213414</v>
      </c>
      <c r="B5186" s="534" t="s">
        <v>21497</v>
      </c>
      <c r="C5186" s="535" t="s">
        <v>18140</v>
      </c>
      <c r="D5186" s="533">
        <v>568.22</v>
      </c>
    </row>
    <row r="5187" spans="1:4" ht="9" customHeight="1">
      <c r="A5187" s="535">
        <v>5213419</v>
      </c>
      <c r="B5187" s="534" t="s">
        <v>21498</v>
      </c>
      <c r="C5187" s="535" t="s">
        <v>18140</v>
      </c>
      <c r="D5187" s="533">
        <v>523.24</v>
      </c>
    </row>
    <row r="5188" spans="1:4" ht="9" customHeight="1">
      <c r="A5188" s="535">
        <v>5212555</v>
      </c>
      <c r="B5188" s="534" t="s">
        <v>21499</v>
      </c>
      <c r="C5188" s="535" t="s">
        <v>18140</v>
      </c>
      <c r="D5188" s="533">
        <v>427.92</v>
      </c>
    </row>
    <row r="5189" spans="1:4" ht="9" customHeight="1">
      <c r="A5189" s="535">
        <v>5213418</v>
      </c>
      <c r="B5189" s="534" t="s">
        <v>21500</v>
      </c>
      <c r="C5189" s="535" t="s">
        <v>18140</v>
      </c>
      <c r="D5189" s="533">
        <v>564.57000000000005</v>
      </c>
    </row>
    <row r="5190" spans="1:4" ht="9" customHeight="1">
      <c r="A5190" s="535">
        <v>5213415</v>
      </c>
      <c r="B5190" s="534" t="s">
        <v>21501</v>
      </c>
      <c r="C5190" s="535" t="s">
        <v>18140</v>
      </c>
      <c r="D5190" s="533">
        <v>670.34</v>
      </c>
    </row>
    <row r="5191" spans="1:4" ht="9" customHeight="1">
      <c r="A5191" s="535">
        <v>5213420</v>
      </c>
      <c r="B5191" s="534" t="s">
        <v>21502</v>
      </c>
      <c r="C5191" s="535" t="s">
        <v>18140</v>
      </c>
      <c r="D5191" s="533">
        <v>636</v>
      </c>
    </row>
    <row r="5192" spans="1:4" ht="9" customHeight="1">
      <c r="A5192" s="535">
        <v>5213543</v>
      </c>
      <c r="B5192" s="534" t="s">
        <v>21503</v>
      </c>
      <c r="C5192" s="535" t="s">
        <v>263</v>
      </c>
      <c r="D5192" s="533">
        <v>1160.0999999999999</v>
      </c>
    </row>
    <row r="5193" spans="1:4" ht="9" customHeight="1">
      <c r="A5193" s="535">
        <v>5213552</v>
      </c>
      <c r="B5193" s="534" t="s">
        <v>21504</v>
      </c>
      <c r="C5193" s="535" t="s">
        <v>263</v>
      </c>
      <c r="D5193" s="533">
        <v>1250.32</v>
      </c>
    </row>
    <row r="5194" spans="1:4" ht="9" customHeight="1">
      <c r="A5194" s="535">
        <v>5213561</v>
      </c>
      <c r="B5194" s="534" t="s">
        <v>21505</v>
      </c>
      <c r="C5194" s="535" t="s">
        <v>263</v>
      </c>
      <c r="D5194" s="533">
        <v>1475.82</v>
      </c>
    </row>
    <row r="5195" spans="1:4" ht="9" customHeight="1">
      <c r="A5195" s="535">
        <v>5213544</v>
      </c>
      <c r="B5195" s="534" t="s">
        <v>21506</v>
      </c>
      <c r="C5195" s="535" t="s">
        <v>263</v>
      </c>
      <c r="D5195" s="533">
        <v>2496.75</v>
      </c>
    </row>
    <row r="5196" spans="1:4" ht="9" customHeight="1">
      <c r="A5196" s="535">
        <v>5213553</v>
      </c>
      <c r="B5196" s="534" t="s">
        <v>21507</v>
      </c>
      <c r="C5196" s="535" t="s">
        <v>263</v>
      </c>
      <c r="D5196" s="533">
        <v>2699.75</v>
      </c>
    </row>
    <row r="5197" spans="1:4" ht="9" customHeight="1">
      <c r="A5197" s="535">
        <v>5213562</v>
      </c>
      <c r="B5197" s="534" t="s">
        <v>21508</v>
      </c>
      <c r="C5197" s="535" t="s">
        <v>263</v>
      </c>
      <c r="D5197" s="533">
        <v>3207.12</v>
      </c>
    </row>
    <row r="5198" spans="1:4" ht="9" customHeight="1">
      <c r="A5198" s="535">
        <v>5213545</v>
      </c>
      <c r="B5198" s="534" t="s">
        <v>21509</v>
      </c>
      <c r="C5198" s="535" t="s">
        <v>263</v>
      </c>
      <c r="D5198" s="533">
        <v>3298.74</v>
      </c>
    </row>
    <row r="5199" spans="1:4" ht="9" customHeight="1">
      <c r="A5199" s="535">
        <v>5213554</v>
      </c>
      <c r="B5199" s="534" t="s">
        <v>21510</v>
      </c>
      <c r="C5199" s="535" t="s">
        <v>263</v>
      </c>
      <c r="D5199" s="533">
        <v>3569.4</v>
      </c>
    </row>
    <row r="5200" spans="1:4" ht="9" customHeight="1">
      <c r="A5200" s="535">
        <v>5213563</v>
      </c>
      <c r="B5200" s="534" t="s">
        <v>21511</v>
      </c>
      <c r="C5200" s="535" t="s">
        <v>263</v>
      </c>
      <c r="D5200" s="533">
        <v>4245.8999999999996</v>
      </c>
    </row>
    <row r="5201" spans="1:4" ht="9" customHeight="1">
      <c r="A5201" s="535">
        <v>5213546</v>
      </c>
      <c r="B5201" s="534" t="s">
        <v>21512</v>
      </c>
      <c r="C5201" s="535" t="s">
        <v>263</v>
      </c>
      <c r="D5201" s="533">
        <v>4458.8500000000004</v>
      </c>
    </row>
    <row r="5202" spans="1:4" ht="9" customHeight="1">
      <c r="A5202" s="535">
        <v>5213555</v>
      </c>
      <c r="B5202" s="534" t="s">
        <v>21513</v>
      </c>
      <c r="C5202" s="535" t="s">
        <v>263</v>
      </c>
      <c r="D5202" s="533">
        <v>4819.7299999999996</v>
      </c>
    </row>
    <row r="5203" spans="1:4" ht="9" customHeight="1">
      <c r="A5203" s="535">
        <v>5213564</v>
      </c>
      <c r="B5203" s="534" t="s">
        <v>21514</v>
      </c>
      <c r="C5203" s="535" t="s">
        <v>263</v>
      </c>
      <c r="D5203" s="533">
        <v>5721.73</v>
      </c>
    </row>
    <row r="5204" spans="1:4" ht="9" customHeight="1">
      <c r="A5204" s="535">
        <v>5213548</v>
      </c>
      <c r="B5204" s="534" t="s">
        <v>21515</v>
      </c>
      <c r="C5204" s="535" t="s">
        <v>263</v>
      </c>
      <c r="D5204" s="533">
        <v>6597.49</v>
      </c>
    </row>
    <row r="5205" spans="1:4" ht="9" customHeight="1">
      <c r="A5205" s="535">
        <v>5213557</v>
      </c>
      <c r="B5205" s="534" t="s">
        <v>21516</v>
      </c>
      <c r="C5205" s="535" t="s">
        <v>263</v>
      </c>
      <c r="D5205" s="533">
        <v>7138.81</v>
      </c>
    </row>
    <row r="5206" spans="1:4" ht="9" customHeight="1">
      <c r="A5206" s="535">
        <v>5213566</v>
      </c>
      <c r="B5206" s="534" t="s">
        <v>21517</v>
      </c>
      <c r="C5206" s="535" t="s">
        <v>263</v>
      </c>
      <c r="D5206" s="533">
        <v>8491.81</v>
      </c>
    </row>
    <row r="5207" spans="1:4" ht="9" customHeight="1">
      <c r="A5207" s="535">
        <v>5213576</v>
      </c>
      <c r="B5207" s="534" t="s">
        <v>21518</v>
      </c>
      <c r="C5207" s="535" t="s">
        <v>18140</v>
      </c>
      <c r="D5207" s="533">
        <v>595.17999999999995</v>
      </c>
    </row>
    <row r="5208" spans="1:4" ht="9" customHeight="1">
      <c r="A5208" s="535">
        <v>5213577</v>
      </c>
      <c r="B5208" s="534" t="s">
        <v>21519</v>
      </c>
      <c r="C5208" s="535" t="s">
        <v>18140</v>
      </c>
      <c r="D5208" s="533">
        <v>640.29</v>
      </c>
    </row>
    <row r="5209" spans="1:4" ht="9" customHeight="1">
      <c r="A5209" s="535">
        <v>5213578</v>
      </c>
      <c r="B5209" s="534" t="s">
        <v>21520</v>
      </c>
      <c r="C5209" s="535" t="s">
        <v>18140</v>
      </c>
      <c r="D5209" s="533">
        <v>753.04</v>
      </c>
    </row>
    <row r="5210" spans="1:4" ht="9" customHeight="1">
      <c r="A5210" s="535">
        <v>5213425</v>
      </c>
      <c r="B5210" s="534" t="s">
        <v>21521</v>
      </c>
      <c r="C5210" s="535" t="s">
        <v>18140</v>
      </c>
      <c r="D5210" s="533">
        <v>592.97</v>
      </c>
    </row>
    <row r="5211" spans="1:4" ht="9" customHeight="1">
      <c r="A5211" s="535">
        <v>5213426</v>
      </c>
      <c r="B5211" s="534" t="s">
        <v>21522</v>
      </c>
      <c r="C5211" s="535" t="s">
        <v>18140</v>
      </c>
      <c r="D5211" s="533">
        <v>705.73</v>
      </c>
    </row>
    <row r="5212" spans="1:4" ht="9" customHeight="1">
      <c r="A5212" s="535">
        <v>5213427</v>
      </c>
      <c r="B5212" s="534" t="s">
        <v>21523</v>
      </c>
      <c r="C5212" s="535" t="s">
        <v>18140</v>
      </c>
      <c r="D5212" s="533">
        <v>777.16</v>
      </c>
    </row>
    <row r="5213" spans="1:4" ht="9" customHeight="1">
      <c r="A5213" s="535">
        <v>5213567</v>
      </c>
      <c r="B5213" s="534" t="s">
        <v>21524</v>
      </c>
      <c r="C5213" s="535" t="s">
        <v>18140</v>
      </c>
      <c r="D5213" s="533">
        <v>916.49</v>
      </c>
    </row>
    <row r="5214" spans="1:4" ht="18" customHeight="1">
      <c r="A5214" s="535">
        <v>5213486</v>
      </c>
      <c r="B5214" s="534" t="s">
        <v>266</v>
      </c>
      <c r="C5214" s="535" t="s">
        <v>18140</v>
      </c>
      <c r="D5214" s="533">
        <v>965.58</v>
      </c>
    </row>
    <row r="5215" spans="1:4" ht="18" customHeight="1">
      <c r="A5215" s="535">
        <v>5213487</v>
      </c>
      <c r="B5215" s="534" t="s">
        <v>21525</v>
      </c>
      <c r="C5215" s="535" t="s">
        <v>18140</v>
      </c>
      <c r="D5215" s="533">
        <v>1078.3399999999999</v>
      </c>
    </row>
    <row r="5216" spans="1:4" ht="18" customHeight="1">
      <c r="A5216" s="535">
        <v>5213488</v>
      </c>
      <c r="B5216" s="534" t="s">
        <v>21526</v>
      </c>
      <c r="C5216" s="535" t="s">
        <v>18140</v>
      </c>
      <c r="D5216" s="533">
        <v>1149.77</v>
      </c>
    </row>
    <row r="5217" spans="1:4" ht="18" customHeight="1">
      <c r="A5217" s="535">
        <v>5213568</v>
      </c>
      <c r="B5217" s="534" t="s">
        <v>21527</v>
      </c>
      <c r="C5217" s="535" t="s">
        <v>18140</v>
      </c>
      <c r="D5217" s="533">
        <v>1289.0999999999999</v>
      </c>
    </row>
    <row r="5218" spans="1:4" ht="9" customHeight="1">
      <c r="A5218" s="535">
        <v>5213483</v>
      </c>
      <c r="B5218" s="534" t="s">
        <v>21528</v>
      </c>
      <c r="C5218" s="535" t="s">
        <v>18140</v>
      </c>
      <c r="D5218" s="533">
        <v>1006.72</v>
      </c>
    </row>
    <row r="5219" spans="1:4" ht="18" customHeight="1">
      <c r="A5219" s="535">
        <v>5213484</v>
      </c>
      <c r="B5219" s="534" t="s">
        <v>21529</v>
      </c>
      <c r="C5219" s="535" t="s">
        <v>18140</v>
      </c>
      <c r="D5219" s="533">
        <v>1119.48</v>
      </c>
    </row>
    <row r="5220" spans="1:4" ht="9" customHeight="1">
      <c r="A5220" s="535">
        <v>5213485</v>
      </c>
      <c r="B5220" s="534" t="s">
        <v>21530</v>
      </c>
      <c r="C5220" s="535" t="s">
        <v>18140</v>
      </c>
      <c r="D5220" s="533">
        <v>1190.9100000000001</v>
      </c>
    </row>
    <row r="5221" spans="1:4" ht="9" customHeight="1">
      <c r="A5221" s="535">
        <v>5213434</v>
      </c>
      <c r="B5221" s="534" t="s">
        <v>21531</v>
      </c>
      <c r="C5221" s="535" t="s">
        <v>18140</v>
      </c>
      <c r="D5221" s="533">
        <v>634.11</v>
      </c>
    </row>
    <row r="5222" spans="1:4" ht="9" customHeight="1">
      <c r="A5222" s="535">
        <v>5213435</v>
      </c>
      <c r="B5222" s="534" t="s">
        <v>21532</v>
      </c>
      <c r="C5222" s="535" t="s">
        <v>18140</v>
      </c>
      <c r="D5222" s="533">
        <v>746.87</v>
      </c>
    </row>
    <row r="5223" spans="1:4" ht="9" customHeight="1">
      <c r="A5223" s="535">
        <v>5213436</v>
      </c>
      <c r="B5223" s="534" t="s">
        <v>21533</v>
      </c>
      <c r="C5223" s="535" t="s">
        <v>18140</v>
      </c>
      <c r="D5223" s="533">
        <v>818.3</v>
      </c>
    </row>
    <row r="5224" spans="1:4" ht="9" customHeight="1">
      <c r="A5224" s="535">
        <v>5213430</v>
      </c>
      <c r="B5224" s="534" t="s">
        <v>21534</v>
      </c>
      <c r="C5224" s="535" t="s">
        <v>18140</v>
      </c>
      <c r="D5224" s="533">
        <v>381.55</v>
      </c>
    </row>
    <row r="5225" spans="1:4" ht="9" customHeight="1">
      <c r="A5225" s="535">
        <v>5213431</v>
      </c>
      <c r="B5225" s="534" t="s">
        <v>21535</v>
      </c>
      <c r="C5225" s="535" t="s">
        <v>18140</v>
      </c>
      <c r="D5225" s="533">
        <v>426.66</v>
      </c>
    </row>
    <row r="5226" spans="1:4" ht="9" customHeight="1">
      <c r="A5226" s="535">
        <v>5213433</v>
      </c>
      <c r="B5226" s="534" t="s">
        <v>21536</v>
      </c>
      <c r="C5226" s="535" t="s">
        <v>18140</v>
      </c>
      <c r="D5226" s="533">
        <v>376.53</v>
      </c>
    </row>
    <row r="5227" spans="1:4" ht="9" customHeight="1">
      <c r="A5227" s="535">
        <v>5213428</v>
      </c>
      <c r="B5227" s="534" t="s">
        <v>21537</v>
      </c>
      <c r="C5227" s="535" t="s">
        <v>18140</v>
      </c>
      <c r="D5227" s="533">
        <v>543.05999999999995</v>
      </c>
    </row>
    <row r="5228" spans="1:4" ht="9" customHeight="1">
      <c r="A5228" s="535">
        <v>5213432</v>
      </c>
      <c r="B5228" s="534" t="s">
        <v>21538</v>
      </c>
      <c r="C5228" s="535" t="s">
        <v>18140</v>
      </c>
      <c r="D5228" s="533">
        <v>539.41</v>
      </c>
    </row>
    <row r="5229" spans="1:4" ht="9" customHeight="1">
      <c r="A5229" s="535">
        <v>5213429</v>
      </c>
      <c r="B5229" s="534" t="s">
        <v>21539</v>
      </c>
      <c r="C5229" s="535" t="s">
        <v>18140</v>
      </c>
      <c r="D5229" s="533">
        <v>645.19000000000005</v>
      </c>
    </row>
    <row r="5230" spans="1:4" ht="9" customHeight="1">
      <c r="A5230" s="535">
        <v>5213516</v>
      </c>
      <c r="B5230" s="534" t="s">
        <v>21540</v>
      </c>
      <c r="C5230" s="535" t="s">
        <v>263</v>
      </c>
      <c r="D5230" s="533">
        <v>853.88</v>
      </c>
    </row>
    <row r="5231" spans="1:4" ht="9" customHeight="1">
      <c r="A5231" s="535">
        <v>5213525</v>
      </c>
      <c r="B5231" s="534" t="s">
        <v>21541</v>
      </c>
      <c r="C5231" s="535" t="s">
        <v>263</v>
      </c>
      <c r="D5231" s="533">
        <v>944.1</v>
      </c>
    </row>
    <row r="5232" spans="1:4" ht="9" customHeight="1">
      <c r="A5232" s="535">
        <v>5213534</v>
      </c>
      <c r="B5232" s="534" t="s">
        <v>21542</v>
      </c>
      <c r="C5232" s="535" t="s">
        <v>263</v>
      </c>
      <c r="D5232" s="533">
        <v>1169.5999999999999</v>
      </c>
    </row>
    <row r="5233" spans="1:4" ht="9" customHeight="1">
      <c r="A5233" s="535">
        <v>5213517</v>
      </c>
      <c r="B5233" s="534" t="s">
        <v>21543</v>
      </c>
      <c r="C5233" s="535" t="s">
        <v>263</v>
      </c>
      <c r="D5233" s="533">
        <v>1807.76</v>
      </c>
    </row>
    <row r="5234" spans="1:4" ht="9" customHeight="1">
      <c r="A5234" s="535">
        <v>5213526</v>
      </c>
      <c r="B5234" s="534" t="s">
        <v>21544</v>
      </c>
      <c r="C5234" s="535" t="s">
        <v>263</v>
      </c>
      <c r="D5234" s="533">
        <v>2010.75</v>
      </c>
    </row>
    <row r="5235" spans="1:4" ht="9" customHeight="1">
      <c r="A5235" s="535">
        <v>5213535</v>
      </c>
      <c r="B5235" s="534" t="s">
        <v>21545</v>
      </c>
      <c r="C5235" s="535" t="s">
        <v>263</v>
      </c>
      <c r="D5235" s="533">
        <v>2518.13</v>
      </c>
    </row>
    <row r="5236" spans="1:4" ht="9" customHeight="1">
      <c r="A5236" s="535">
        <v>5213518</v>
      </c>
      <c r="B5236" s="534" t="s">
        <v>21546</v>
      </c>
      <c r="C5236" s="535" t="s">
        <v>263</v>
      </c>
      <c r="D5236" s="533">
        <v>2380.08</v>
      </c>
    </row>
    <row r="5237" spans="1:4" ht="9" customHeight="1">
      <c r="A5237" s="535">
        <v>5213527</v>
      </c>
      <c r="B5237" s="534" t="s">
        <v>21547</v>
      </c>
      <c r="C5237" s="535" t="s">
        <v>263</v>
      </c>
      <c r="D5237" s="533">
        <v>2650.74</v>
      </c>
    </row>
    <row r="5238" spans="1:4" ht="9" customHeight="1">
      <c r="A5238" s="535">
        <v>5213536</v>
      </c>
      <c r="B5238" s="534" t="s">
        <v>21548</v>
      </c>
      <c r="C5238" s="535" t="s">
        <v>263</v>
      </c>
      <c r="D5238" s="533">
        <v>3327.24</v>
      </c>
    </row>
    <row r="5239" spans="1:4" ht="9" customHeight="1">
      <c r="A5239" s="535">
        <v>5213519</v>
      </c>
      <c r="B5239" s="534" t="s">
        <v>21549</v>
      </c>
      <c r="C5239" s="535" t="s">
        <v>263</v>
      </c>
      <c r="D5239" s="533">
        <v>3233.97</v>
      </c>
    </row>
    <row r="5240" spans="1:4" ht="9" customHeight="1">
      <c r="A5240" s="535">
        <v>5213528</v>
      </c>
      <c r="B5240" s="534" t="s">
        <v>21550</v>
      </c>
      <c r="C5240" s="535" t="s">
        <v>263</v>
      </c>
      <c r="D5240" s="533">
        <v>3594.85</v>
      </c>
    </row>
    <row r="5241" spans="1:4" ht="9" customHeight="1">
      <c r="A5241" s="535">
        <v>5213537</v>
      </c>
      <c r="B5241" s="534" t="s">
        <v>21551</v>
      </c>
      <c r="C5241" s="535" t="s">
        <v>263</v>
      </c>
      <c r="D5241" s="533">
        <v>4496.8500000000004</v>
      </c>
    </row>
    <row r="5242" spans="1:4" ht="9" customHeight="1">
      <c r="A5242" s="535">
        <v>5213521</v>
      </c>
      <c r="B5242" s="534" t="s">
        <v>21552</v>
      </c>
      <c r="C5242" s="535" t="s">
        <v>263</v>
      </c>
      <c r="D5242" s="533">
        <v>4760.17</v>
      </c>
    </row>
    <row r="5243" spans="1:4" ht="9" customHeight="1">
      <c r="A5243" s="535">
        <v>5213530</v>
      </c>
      <c r="B5243" s="534" t="s">
        <v>21553</v>
      </c>
      <c r="C5243" s="535" t="s">
        <v>263</v>
      </c>
      <c r="D5243" s="533">
        <v>5301.49</v>
      </c>
    </row>
    <row r="5244" spans="1:4" ht="9" customHeight="1">
      <c r="A5244" s="535">
        <v>5213539</v>
      </c>
      <c r="B5244" s="534" t="s">
        <v>21554</v>
      </c>
      <c r="C5244" s="535" t="s">
        <v>263</v>
      </c>
      <c r="D5244" s="533">
        <v>6654.49</v>
      </c>
    </row>
    <row r="5245" spans="1:4" ht="9" customHeight="1">
      <c r="A5245" s="535">
        <v>5213573</v>
      </c>
      <c r="B5245" s="534" t="s">
        <v>21555</v>
      </c>
      <c r="C5245" s="535" t="s">
        <v>18140</v>
      </c>
      <c r="D5245" s="533">
        <v>442.07</v>
      </c>
    </row>
    <row r="5246" spans="1:4" ht="9" customHeight="1">
      <c r="A5246" s="535">
        <v>5213574</v>
      </c>
      <c r="B5246" s="534" t="s">
        <v>21556</v>
      </c>
      <c r="C5246" s="535" t="s">
        <v>18140</v>
      </c>
      <c r="D5246" s="533">
        <v>487.18</v>
      </c>
    </row>
    <row r="5247" spans="1:4" ht="9" customHeight="1">
      <c r="A5247" s="535">
        <v>5213575</v>
      </c>
      <c r="B5247" s="534" t="s">
        <v>21557</v>
      </c>
      <c r="C5247" s="535" t="s">
        <v>18140</v>
      </c>
      <c r="D5247" s="533">
        <v>599.92999999999995</v>
      </c>
    </row>
    <row r="5248" spans="1:4" ht="9" customHeight="1">
      <c r="A5248" s="535">
        <v>5213480</v>
      </c>
      <c r="B5248" s="534" t="s">
        <v>21558</v>
      </c>
      <c r="C5248" s="535" t="s">
        <v>18140</v>
      </c>
      <c r="D5248" s="533">
        <v>916.93</v>
      </c>
    </row>
    <row r="5249" spans="1:4" ht="9" customHeight="1">
      <c r="A5249" s="535">
        <v>5213481</v>
      </c>
      <c r="B5249" s="534" t="s">
        <v>21559</v>
      </c>
      <c r="C5249" s="535" t="s">
        <v>18140</v>
      </c>
      <c r="D5249" s="533">
        <v>1029.69</v>
      </c>
    </row>
    <row r="5250" spans="1:4" ht="9" customHeight="1">
      <c r="A5250" s="535">
        <v>5213482</v>
      </c>
      <c r="B5250" s="534" t="s">
        <v>21560</v>
      </c>
      <c r="C5250" s="535" t="s">
        <v>18140</v>
      </c>
      <c r="D5250" s="533">
        <v>1101.1199999999999</v>
      </c>
    </row>
    <row r="5251" spans="1:4" ht="9" customHeight="1">
      <c r="A5251" s="535">
        <v>5213422</v>
      </c>
      <c r="B5251" s="534" t="s">
        <v>21561</v>
      </c>
      <c r="C5251" s="535" t="s">
        <v>18140</v>
      </c>
      <c r="D5251" s="533">
        <v>534.66</v>
      </c>
    </row>
    <row r="5252" spans="1:4" ht="9" customHeight="1">
      <c r="A5252" s="535">
        <v>5213423</v>
      </c>
      <c r="B5252" s="534" t="s">
        <v>21562</v>
      </c>
      <c r="C5252" s="535" t="s">
        <v>18140</v>
      </c>
      <c r="D5252" s="533">
        <v>579.77</v>
      </c>
    </row>
    <row r="5253" spans="1:4" ht="9" customHeight="1">
      <c r="A5253" s="535">
        <v>5213424</v>
      </c>
      <c r="B5253" s="534" t="s">
        <v>21563</v>
      </c>
      <c r="C5253" s="535" t="s">
        <v>18140</v>
      </c>
      <c r="D5253" s="533">
        <v>692.52</v>
      </c>
    </row>
    <row r="5254" spans="1:4" ht="18" customHeight="1">
      <c r="A5254" s="535">
        <v>5213437</v>
      </c>
      <c r="B5254" s="534" t="s">
        <v>21564</v>
      </c>
      <c r="C5254" s="535" t="s">
        <v>18140</v>
      </c>
      <c r="D5254" s="533">
        <v>544.32000000000005</v>
      </c>
    </row>
    <row r="5255" spans="1:4" ht="18" customHeight="1">
      <c r="A5255" s="535">
        <v>5213438</v>
      </c>
      <c r="B5255" s="534" t="s">
        <v>21565</v>
      </c>
      <c r="C5255" s="535" t="s">
        <v>18140</v>
      </c>
      <c r="D5255" s="533">
        <v>657.08</v>
      </c>
    </row>
    <row r="5256" spans="1:4" ht="18" customHeight="1">
      <c r="A5256" s="535">
        <v>5213439</v>
      </c>
      <c r="B5256" s="534" t="s">
        <v>21566</v>
      </c>
      <c r="C5256" s="535" t="s">
        <v>18140</v>
      </c>
      <c r="D5256" s="533">
        <v>728.51</v>
      </c>
    </row>
    <row r="5257" spans="1:4" ht="18" customHeight="1">
      <c r="A5257" s="535">
        <v>5212556</v>
      </c>
      <c r="B5257" s="534" t="s">
        <v>21567</v>
      </c>
      <c r="C5257" s="535" t="s">
        <v>21350</v>
      </c>
      <c r="D5257" s="533">
        <v>2.0499999999999998</v>
      </c>
    </row>
    <row r="5258" spans="1:4" ht="18" customHeight="1">
      <c r="A5258" s="535">
        <v>5213649</v>
      </c>
      <c r="B5258" s="534" t="s">
        <v>21568</v>
      </c>
      <c r="C5258" s="535" t="s">
        <v>263</v>
      </c>
      <c r="D5258" s="533">
        <v>100569.26</v>
      </c>
    </row>
    <row r="5259" spans="1:4" ht="18" customHeight="1">
      <c r="A5259" s="535">
        <v>5213591</v>
      </c>
      <c r="B5259" s="534" t="s">
        <v>21569</v>
      </c>
      <c r="C5259" s="535" t="s">
        <v>263</v>
      </c>
      <c r="D5259" s="533">
        <v>100569.26</v>
      </c>
    </row>
    <row r="5260" spans="1:4" ht="18" customHeight="1">
      <c r="A5260" s="535">
        <v>5213718</v>
      </c>
      <c r="B5260" s="534" t="s">
        <v>21570</v>
      </c>
      <c r="C5260" s="535" t="s">
        <v>263</v>
      </c>
      <c r="D5260" s="533">
        <v>111374.17</v>
      </c>
    </row>
    <row r="5261" spans="1:4" ht="18" customHeight="1">
      <c r="A5261" s="535">
        <v>5213741</v>
      </c>
      <c r="B5261" s="534" t="s">
        <v>21571</v>
      </c>
      <c r="C5261" s="535" t="s">
        <v>263</v>
      </c>
      <c r="D5261" s="533">
        <v>111374.17</v>
      </c>
    </row>
    <row r="5262" spans="1:4" ht="18" customHeight="1">
      <c r="A5262" s="535">
        <v>5213776</v>
      </c>
      <c r="B5262" s="534" t="s">
        <v>21572</v>
      </c>
      <c r="C5262" s="535" t="s">
        <v>263</v>
      </c>
      <c r="D5262" s="533">
        <v>118806.14</v>
      </c>
    </row>
    <row r="5263" spans="1:4" ht="18" customHeight="1">
      <c r="A5263" s="535">
        <v>5213799</v>
      </c>
      <c r="B5263" s="534" t="s">
        <v>21573</v>
      </c>
      <c r="C5263" s="535" t="s">
        <v>263</v>
      </c>
      <c r="D5263" s="533">
        <v>118806.14</v>
      </c>
    </row>
    <row r="5264" spans="1:4" ht="9" customHeight="1">
      <c r="A5264" s="535">
        <v>5213363</v>
      </c>
      <c r="B5264" s="534" t="s">
        <v>21574</v>
      </c>
      <c r="C5264" s="535" t="s">
        <v>18140</v>
      </c>
      <c r="D5264" s="533">
        <v>41.19</v>
      </c>
    </row>
    <row r="5265" spans="1:4" ht="9" customHeight="1">
      <c r="A5265" s="535">
        <v>5213667</v>
      </c>
      <c r="B5265" s="534" t="s">
        <v>21575</v>
      </c>
      <c r="C5265" s="535" t="s">
        <v>263</v>
      </c>
      <c r="D5265" s="533">
        <v>373.95</v>
      </c>
    </row>
    <row r="5266" spans="1:4" ht="9" customHeight="1">
      <c r="A5266" s="535">
        <v>5213683</v>
      </c>
      <c r="B5266" s="534" t="s">
        <v>21576</v>
      </c>
      <c r="C5266" s="535" t="s">
        <v>263</v>
      </c>
      <c r="D5266" s="533">
        <v>263.02</v>
      </c>
    </row>
    <row r="5267" spans="1:4" ht="9" customHeight="1">
      <c r="A5267" s="535">
        <v>5213660</v>
      </c>
      <c r="B5267" s="534" t="s">
        <v>21577</v>
      </c>
      <c r="C5267" s="535" t="s">
        <v>263</v>
      </c>
      <c r="D5267" s="533">
        <v>219.18</v>
      </c>
    </row>
    <row r="5268" spans="1:4" ht="9" customHeight="1">
      <c r="A5268" s="535">
        <v>5213364</v>
      </c>
      <c r="B5268" s="534" t="s">
        <v>21578</v>
      </c>
      <c r="C5268" s="535" t="s">
        <v>18140</v>
      </c>
      <c r="D5268" s="533">
        <v>22.28</v>
      </c>
    </row>
    <row r="5269" spans="1:4" ht="9" customHeight="1">
      <c r="A5269" s="535">
        <v>5213832</v>
      </c>
      <c r="B5269" s="534" t="s">
        <v>21579</v>
      </c>
      <c r="C5269" s="535" t="s">
        <v>18140</v>
      </c>
      <c r="D5269" s="533">
        <v>4.91</v>
      </c>
    </row>
    <row r="5270" spans="1:4" ht="9" customHeight="1">
      <c r="A5270" s="535">
        <v>5213830</v>
      </c>
      <c r="B5270" s="534" t="s">
        <v>21580</v>
      </c>
      <c r="C5270" s="535" t="s">
        <v>18140</v>
      </c>
      <c r="D5270" s="533">
        <v>5.07</v>
      </c>
    </row>
    <row r="5271" spans="1:4" ht="9" customHeight="1">
      <c r="A5271" s="535">
        <v>5213831</v>
      </c>
      <c r="B5271" s="534" t="s">
        <v>21581</v>
      </c>
      <c r="C5271" s="535" t="s">
        <v>18140</v>
      </c>
      <c r="D5271" s="533">
        <v>67.739999999999995</v>
      </c>
    </row>
    <row r="5272" spans="1:4" ht="9" customHeight="1">
      <c r="A5272" s="535">
        <v>5213849</v>
      </c>
      <c r="B5272" s="534" t="s">
        <v>21582</v>
      </c>
      <c r="C5272" s="535" t="s">
        <v>19626</v>
      </c>
      <c r="D5272" s="533">
        <v>4.13</v>
      </c>
    </row>
    <row r="5273" spans="1:4" ht="18" customHeight="1">
      <c r="A5273" s="535">
        <v>5213636</v>
      </c>
      <c r="B5273" s="534" t="s">
        <v>21583</v>
      </c>
      <c r="C5273" s="535" t="s">
        <v>263</v>
      </c>
      <c r="D5273" s="533">
        <v>99268.49</v>
      </c>
    </row>
    <row r="5274" spans="1:4" ht="18" customHeight="1">
      <c r="A5274" s="535">
        <v>5213642</v>
      </c>
      <c r="B5274" s="534" t="s">
        <v>21584</v>
      </c>
      <c r="C5274" s="535" t="s">
        <v>263</v>
      </c>
      <c r="D5274" s="533">
        <v>99268.49</v>
      </c>
    </row>
    <row r="5275" spans="1:4" ht="18" customHeight="1">
      <c r="A5275" s="535">
        <v>5213757</v>
      </c>
      <c r="B5275" s="534" t="s">
        <v>21585</v>
      </c>
      <c r="C5275" s="535" t="s">
        <v>263</v>
      </c>
      <c r="D5275" s="533">
        <v>110104.9</v>
      </c>
    </row>
    <row r="5276" spans="1:4" ht="18" customHeight="1">
      <c r="A5276" s="535">
        <v>5213763</v>
      </c>
      <c r="B5276" s="534" t="s">
        <v>21586</v>
      </c>
      <c r="C5276" s="535" t="s">
        <v>263</v>
      </c>
      <c r="D5276" s="533">
        <v>110104.9</v>
      </c>
    </row>
    <row r="5277" spans="1:4" ht="18" customHeight="1">
      <c r="A5277" s="535">
        <v>5213815</v>
      </c>
      <c r="B5277" s="534" t="s">
        <v>21587</v>
      </c>
      <c r="C5277" s="535" t="s">
        <v>263</v>
      </c>
      <c r="D5277" s="533">
        <v>120941.31</v>
      </c>
    </row>
    <row r="5278" spans="1:4" ht="18" customHeight="1">
      <c r="A5278" s="535">
        <v>5213821</v>
      </c>
      <c r="B5278" s="534" t="s">
        <v>21588</v>
      </c>
      <c r="C5278" s="535" t="s">
        <v>263</v>
      </c>
      <c r="D5278" s="533">
        <v>120941.31</v>
      </c>
    </row>
    <row r="5279" spans="1:4" ht="18" customHeight="1">
      <c r="A5279" s="535">
        <v>5213630</v>
      </c>
      <c r="B5279" s="534" t="s">
        <v>21589</v>
      </c>
      <c r="C5279" s="535" t="s">
        <v>263</v>
      </c>
      <c r="D5279" s="533">
        <v>61586.84</v>
      </c>
    </row>
    <row r="5280" spans="1:4" ht="18" customHeight="1">
      <c r="A5280" s="535">
        <v>5213584</v>
      </c>
      <c r="B5280" s="534" t="s">
        <v>21590</v>
      </c>
      <c r="C5280" s="535" t="s">
        <v>263</v>
      </c>
      <c r="D5280" s="533">
        <v>61586.84</v>
      </c>
    </row>
    <row r="5281" spans="1:4" ht="18" customHeight="1">
      <c r="A5281" s="535">
        <v>5213711</v>
      </c>
      <c r="B5281" s="534" t="s">
        <v>21591</v>
      </c>
      <c r="C5281" s="535" t="s">
        <v>263</v>
      </c>
      <c r="D5281" s="533">
        <v>66056.77</v>
      </c>
    </row>
    <row r="5282" spans="1:4" ht="18" customHeight="1">
      <c r="A5282" s="535">
        <v>5213734</v>
      </c>
      <c r="B5282" s="534" t="s">
        <v>21592</v>
      </c>
      <c r="C5282" s="535" t="s">
        <v>263</v>
      </c>
      <c r="D5282" s="533">
        <v>66056.77</v>
      </c>
    </row>
    <row r="5283" spans="1:4" ht="18" customHeight="1">
      <c r="A5283" s="535">
        <v>5213769</v>
      </c>
      <c r="B5283" s="534" t="s">
        <v>21593</v>
      </c>
      <c r="C5283" s="535" t="s">
        <v>263</v>
      </c>
      <c r="D5283" s="533">
        <v>72273.64</v>
      </c>
    </row>
    <row r="5284" spans="1:4" ht="18" customHeight="1">
      <c r="A5284" s="535">
        <v>5213792</v>
      </c>
      <c r="B5284" s="534" t="s">
        <v>21594</v>
      </c>
      <c r="C5284" s="535" t="s">
        <v>263</v>
      </c>
      <c r="D5284" s="533">
        <v>72273.64</v>
      </c>
    </row>
    <row r="5285" spans="1:4" ht="9" customHeight="1">
      <c r="A5285" s="535">
        <v>5213844</v>
      </c>
      <c r="B5285" s="534" t="s">
        <v>21595</v>
      </c>
      <c r="C5285" s="535" t="s">
        <v>19626</v>
      </c>
      <c r="D5285" s="533">
        <v>3.34</v>
      </c>
    </row>
    <row r="5286" spans="1:4" ht="9" customHeight="1">
      <c r="A5286" s="535">
        <v>5213869</v>
      </c>
      <c r="B5286" s="534" t="s">
        <v>21596</v>
      </c>
      <c r="C5286" s="535" t="s">
        <v>263</v>
      </c>
      <c r="D5286" s="533">
        <v>2541.44</v>
      </c>
    </row>
    <row r="5287" spans="1:4" ht="9" customHeight="1">
      <c r="A5287" s="535">
        <v>5213870</v>
      </c>
      <c r="B5287" s="534" t="s">
        <v>21597</v>
      </c>
      <c r="C5287" s="535" t="s">
        <v>263</v>
      </c>
      <c r="D5287" s="533">
        <v>3488.45</v>
      </c>
    </row>
    <row r="5288" spans="1:4" ht="9" customHeight="1">
      <c r="A5288" s="535">
        <v>5213871</v>
      </c>
      <c r="B5288" s="534" t="s">
        <v>21598</v>
      </c>
      <c r="C5288" s="535" t="s">
        <v>263</v>
      </c>
      <c r="D5288" s="533">
        <v>3569.78</v>
      </c>
    </row>
    <row r="5289" spans="1:4" ht="9" customHeight="1">
      <c r="A5289" s="535">
        <v>5213872</v>
      </c>
      <c r="B5289" s="534" t="s">
        <v>21599</v>
      </c>
      <c r="C5289" s="535" t="s">
        <v>263</v>
      </c>
      <c r="D5289" s="533">
        <v>5644.63</v>
      </c>
    </row>
    <row r="5290" spans="1:4" ht="9" customHeight="1">
      <c r="A5290" s="535">
        <v>5213867</v>
      </c>
      <c r="B5290" s="534" t="s">
        <v>21600</v>
      </c>
      <c r="C5290" s="535" t="s">
        <v>263</v>
      </c>
      <c r="D5290" s="533">
        <v>595.55999999999995</v>
      </c>
    </row>
    <row r="5291" spans="1:4" ht="18" customHeight="1">
      <c r="A5291" s="535">
        <v>5213863</v>
      </c>
      <c r="B5291" s="534" t="s">
        <v>21601</v>
      </c>
      <c r="C5291" s="535" t="s">
        <v>263</v>
      </c>
      <c r="D5291" s="533">
        <v>477.4</v>
      </c>
    </row>
    <row r="5292" spans="1:4" ht="18" customHeight="1">
      <c r="A5292" s="535">
        <v>5213864</v>
      </c>
      <c r="B5292" s="534" t="s">
        <v>21602</v>
      </c>
      <c r="C5292" s="535" t="s">
        <v>263</v>
      </c>
      <c r="D5292" s="533">
        <v>508.38</v>
      </c>
    </row>
    <row r="5293" spans="1:4" ht="18" customHeight="1">
      <c r="A5293" s="535">
        <v>5213865</v>
      </c>
      <c r="B5293" s="534" t="s">
        <v>21603</v>
      </c>
      <c r="C5293" s="535" t="s">
        <v>263</v>
      </c>
      <c r="D5293" s="533">
        <v>539.57000000000005</v>
      </c>
    </row>
    <row r="5294" spans="1:4" ht="18" customHeight="1">
      <c r="A5294" s="535">
        <v>5213866</v>
      </c>
      <c r="B5294" s="534" t="s">
        <v>21604</v>
      </c>
      <c r="C5294" s="535" t="s">
        <v>263</v>
      </c>
      <c r="D5294" s="533">
        <v>610.17999999999995</v>
      </c>
    </row>
    <row r="5295" spans="1:4" ht="9" customHeight="1">
      <c r="A5295" s="535">
        <v>5213855</v>
      </c>
      <c r="B5295" s="534" t="s">
        <v>21605</v>
      </c>
      <c r="C5295" s="535" t="s">
        <v>263</v>
      </c>
      <c r="D5295" s="533">
        <v>429.03</v>
      </c>
    </row>
    <row r="5296" spans="1:4" ht="9" customHeight="1">
      <c r="A5296" s="535">
        <v>5213856</v>
      </c>
      <c r="B5296" s="534" t="s">
        <v>21606</v>
      </c>
      <c r="C5296" s="535" t="s">
        <v>263</v>
      </c>
      <c r="D5296" s="533">
        <v>445.01</v>
      </c>
    </row>
    <row r="5297" spans="1:4" ht="9" customHeight="1">
      <c r="A5297" s="535">
        <v>5213857</v>
      </c>
      <c r="B5297" s="534" t="s">
        <v>21607</v>
      </c>
      <c r="C5297" s="535" t="s">
        <v>263</v>
      </c>
      <c r="D5297" s="533">
        <v>460.32</v>
      </c>
    </row>
    <row r="5298" spans="1:4" ht="9" customHeight="1">
      <c r="A5298" s="535">
        <v>5213858</v>
      </c>
      <c r="B5298" s="534" t="s">
        <v>21608</v>
      </c>
      <c r="C5298" s="535" t="s">
        <v>263</v>
      </c>
      <c r="D5298" s="533">
        <v>476.51</v>
      </c>
    </row>
    <row r="5299" spans="1:4" ht="9" customHeight="1">
      <c r="A5299" s="535">
        <v>5213859</v>
      </c>
      <c r="B5299" s="534" t="s">
        <v>21609</v>
      </c>
      <c r="C5299" s="535" t="s">
        <v>263</v>
      </c>
      <c r="D5299" s="533">
        <v>471.97</v>
      </c>
    </row>
    <row r="5300" spans="1:4" ht="9" customHeight="1">
      <c r="A5300" s="535">
        <v>5213860</v>
      </c>
      <c r="B5300" s="534" t="s">
        <v>21610</v>
      </c>
      <c r="C5300" s="535" t="s">
        <v>263</v>
      </c>
      <c r="D5300" s="533">
        <v>487.89</v>
      </c>
    </row>
    <row r="5301" spans="1:4" ht="9" customHeight="1">
      <c r="A5301" s="535">
        <v>5213861</v>
      </c>
      <c r="B5301" s="534" t="s">
        <v>21611</v>
      </c>
      <c r="C5301" s="535" t="s">
        <v>263</v>
      </c>
      <c r="D5301" s="533">
        <v>517.71</v>
      </c>
    </row>
    <row r="5302" spans="1:4" ht="9" customHeight="1">
      <c r="A5302" s="535">
        <v>5213862</v>
      </c>
      <c r="B5302" s="534" t="s">
        <v>21612</v>
      </c>
      <c r="C5302" s="535" t="s">
        <v>263</v>
      </c>
      <c r="D5302" s="533">
        <v>587.94000000000005</v>
      </c>
    </row>
    <row r="5303" spans="1:4" ht="9" customHeight="1">
      <c r="A5303" s="535">
        <v>5213868</v>
      </c>
      <c r="B5303" s="534" t="s">
        <v>21613</v>
      </c>
      <c r="C5303" s="535" t="s">
        <v>263</v>
      </c>
      <c r="D5303" s="533">
        <v>1175.04</v>
      </c>
    </row>
    <row r="5304" spans="1:4" ht="9" customHeight="1">
      <c r="A5304" s="535">
        <v>5219546</v>
      </c>
      <c r="B5304" s="534" t="s">
        <v>21614</v>
      </c>
      <c r="C5304" s="535" t="s">
        <v>263</v>
      </c>
      <c r="D5304" s="533">
        <v>353.51</v>
      </c>
    </row>
    <row r="5305" spans="1:4" ht="9" customHeight="1">
      <c r="A5305" s="535">
        <v>5216111</v>
      </c>
      <c r="B5305" s="534" t="s">
        <v>21615</v>
      </c>
      <c r="C5305" s="535" t="s">
        <v>263</v>
      </c>
      <c r="D5305" s="533">
        <v>126.63</v>
      </c>
    </row>
    <row r="5306" spans="1:4" ht="9" customHeight="1">
      <c r="A5306" s="535">
        <v>5213351</v>
      </c>
      <c r="B5306" s="534" t="s">
        <v>21616</v>
      </c>
      <c r="C5306" s="535" t="s">
        <v>263</v>
      </c>
      <c r="D5306" s="533">
        <v>698.46</v>
      </c>
    </row>
    <row r="5307" spans="1:4" ht="9" customHeight="1">
      <c r="A5307" s="535">
        <v>5213350</v>
      </c>
      <c r="B5307" s="534" t="s">
        <v>21617</v>
      </c>
      <c r="C5307" s="535" t="s">
        <v>263</v>
      </c>
      <c r="D5307" s="533">
        <v>1791.44</v>
      </c>
    </row>
    <row r="5308" spans="1:4" ht="9" customHeight="1">
      <c r="A5308" s="535">
        <v>5213352</v>
      </c>
      <c r="B5308" s="534" t="s">
        <v>21618</v>
      </c>
      <c r="C5308" s="535" t="s">
        <v>263</v>
      </c>
      <c r="D5308" s="533">
        <v>1017.37</v>
      </c>
    </row>
    <row r="5309" spans="1:4" ht="18" customHeight="1">
      <c r="A5309" s="535">
        <v>5213353</v>
      </c>
      <c r="B5309" s="534" t="s">
        <v>21619</v>
      </c>
      <c r="C5309" s="535" t="s">
        <v>263</v>
      </c>
      <c r="D5309" s="533">
        <v>2972.51</v>
      </c>
    </row>
    <row r="5310" spans="1:4" ht="9" customHeight="1">
      <c r="A5310" s="535">
        <v>5213360</v>
      </c>
      <c r="B5310" s="534" t="s">
        <v>21620</v>
      </c>
      <c r="C5310" s="535" t="s">
        <v>263</v>
      </c>
      <c r="D5310" s="533">
        <v>32.200000000000003</v>
      </c>
    </row>
    <row r="5311" spans="1:4" ht="9" customHeight="1">
      <c r="A5311" s="535">
        <v>5219605</v>
      </c>
      <c r="B5311" s="534" t="s">
        <v>21621</v>
      </c>
      <c r="C5311" s="535" t="s">
        <v>263</v>
      </c>
      <c r="D5311" s="533">
        <v>28.7</v>
      </c>
    </row>
    <row r="5312" spans="1:4" ht="9" customHeight="1">
      <c r="A5312" s="535">
        <v>5219606</v>
      </c>
      <c r="B5312" s="534" t="s">
        <v>21622</v>
      </c>
      <c r="C5312" s="535" t="s">
        <v>263</v>
      </c>
      <c r="D5312" s="533">
        <v>38.950000000000003</v>
      </c>
    </row>
    <row r="5313" spans="1:4" ht="9" customHeight="1">
      <c r="A5313" s="535">
        <v>5219607</v>
      </c>
      <c r="B5313" s="534" t="s">
        <v>21623</v>
      </c>
      <c r="C5313" s="535" t="s">
        <v>263</v>
      </c>
      <c r="D5313" s="533">
        <v>32.18</v>
      </c>
    </row>
    <row r="5314" spans="1:4" ht="9" customHeight="1">
      <c r="A5314" s="535">
        <v>5219608</v>
      </c>
      <c r="B5314" s="534" t="s">
        <v>21624</v>
      </c>
      <c r="C5314" s="535" t="s">
        <v>263</v>
      </c>
      <c r="D5314" s="533">
        <v>38.950000000000003</v>
      </c>
    </row>
    <row r="5315" spans="1:4" ht="9" customHeight="1">
      <c r="A5315" s="535">
        <v>5219609</v>
      </c>
      <c r="B5315" s="534" t="s">
        <v>21625</v>
      </c>
      <c r="C5315" s="535" t="s">
        <v>263</v>
      </c>
      <c r="D5315" s="533">
        <v>32.18</v>
      </c>
    </row>
    <row r="5316" spans="1:4" ht="9" customHeight="1">
      <c r="A5316" s="535">
        <v>5219610</v>
      </c>
      <c r="B5316" s="534" t="s">
        <v>21626</v>
      </c>
      <c r="C5316" s="535" t="s">
        <v>263</v>
      </c>
      <c r="D5316" s="533">
        <v>41.43</v>
      </c>
    </row>
    <row r="5317" spans="1:4" ht="9" customHeight="1">
      <c r="A5317" s="535">
        <v>5219611</v>
      </c>
      <c r="B5317" s="534" t="s">
        <v>21627</v>
      </c>
      <c r="C5317" s="535" t="s">
        <v>263</v>
      </c>
      <c r="D5317" s="533">
        <v>37.32</v>
      </c>
    </row>
    <row r="5318" spans="1:4" ht="9" customHeight="1">
      <c r="A5318" s="535">
        <v>5213359</v>
      </c>
      <c r="B5318" s="534" t="s">
        <v>21628</v>
      </c>
      <c r="C5318" s="535" t="s">
        <v>263</v>
      </c>
      <c r="D5318" s="533">
        <v>28.44</v>
      </c>
    </row>
    <row r="5319" spans="1:4" ht="9" customHeight="1">
      <c r="A5319" s="535">
        <v>5219612</v>
      </c>
      <c r="B5319" s="534" t="s">
        <v>21629</v>
      </c>
      <c r="C5319" s="535" t="s">
        <v>263</v>
      </c>
      <c r="D5319" s="533">
        <v>25.69</v>
      </c>
    </row>
    <row r="5320" spans="1:4" ht="9" customHeight="1">
      <c r="A5320" s="535">
        <v>5219613</v>
      </c>
      <c r="B5320" s="534" t="s">
        <v>21630</v>
      </c>
      <c r="C5320" s="535" t="s">
        <v>263</v>
      </c>
      <c r="D5320" s="533">
        <v>32.369999999999997</v>
      </c>
    </row>
    <row r="5321" spans="1:4" ht="9" customHeight="1">
      <c r="A5321" s="535">
        <v>5219614</v>
      </c>
      <c r="B5321" s="534" t="s">
        <v>21631</v>
      </c>
      <c r="C5321" s="535" t="s">
        <v>263</v>
      </c>
      <c r="D5321" s="533">
        <v>29.68</v>
      </c>
    </row>
    <row r="5322" spans="1:4" ht="9" customHeight="1">
      <c r="A5322" s="535">
        <v>5219615</v>
      </c>
      <c r="B5322" s="534" t="s">
        <v>21632</v>
      </c>
      <c r="C5322" s="535" t="s">
        <v>263</v>
      </c>
      <c r="D5322" s="533">
        <v>33.21</v>
      </c>
    </row>
    <row r="5323" spans="1:4" ht="9" customHeight="1">
      <c r="A5323" s="535">
        <v>5219616</v>
      </c>
      <c r="B5323" s="534" t="s">
        <v>21633</v>
      </c>
      <c r="C5323" s="535" t="s">
        <v>263</v>
      </c>
      <c r="D5323" s="533">
        <v>30.16</v>
      </c>
    </row>
    <row r="5324" spans="1:4" ht="9" customHeight="1">
      <c r="A5324" s="535">
        <v>5219617</v>
      </c>
      <c r="B5324" s="534" t="s">
        <v>21634</v>
      </c>
      <c r="C5324" s="535" t="s">
        <v>263</v>
      </c>
      <c r="D5324" s="533">
        <v>39.049999999999997</v>
      </c>
    </row>
    <row r="5325" spans="1:4" ht="9" customHeight="1">
      <c r="A5325" s="535">
        <v>5219618</v>
      </c>
      <c r="B5325" s="534" t="s">
        <v>21635</v>
      </c>
      <c r="C5325" s="535" t="s">
        <v>263</v>
      </c>
      <c r="D5325" s="533">
        <v>36.299999999999997</v>
      </c>
    </row>
    <row r="5326" spans="1:4" ht="9" customHeight="1">
      <c r="A5326" s="535">
        <v>5219619</v>
      </c>
      <c r="B5326" s="534" t="s">
        <v>21636</v>
      </c>
      <c r="C5326" s="535" t="s">
        <v>263</v>
      </c>
      <c r="D5326" s="533">
        <v>41.7</v>
      </c>
    </row>
    <row r="5327" spans="1:4" ht="9" customHeight="1">
      <c r="A5327" s="535">
        <v>5219620</v>
      </c>
      <c r="B5327" s="534" t="s">
        <v>21637</v>
      </c>
      <c r="C5327" s="535" t="s">
        <v>263</v>
      </c>
      <c r="D5327" s="533">
        <v>38.979999999999997</v>
      </c>
    </row>
    <row r="5328" spans="1:4" ht="9" customHeight="1">
      <c r="A5328" s="535">
        <v>5219621</v>
      </c>
      <c r="B5328" s="534" t="s">
        <v>21638</v>
      </c>
      <c r="C5328" s="535" t="s">
        <v>263</v>
      </c>
      <c r="D5328" s="533">
        <v>49.64</v>
      </c>
    </row>
    <row r="5329" spans="1:4" ht="9" customHeight="1">
      <c r="A5329" s="535">
        <v>5219622</v>
      </c>
      <c r="B5329" s="534" t="s">
        <v>21639</v>
      </c>
      <c r="C5329" s="535" t="s">
        <v>263</v>
      </c>
      <c r="D5329" s="533">
        <v>46.96</v>
      </c>
    </row>
    <row r="5330" spans="1:4" ht="9" customHeight="1">
      <c r="A5330" s="535">
        <v>5219623</v>
      </c>
      <c r="B5330" s="534" t="s">
        <v>21640</v>
      </c>
      <c r="C5330" s="535" t="s">
        <v>263</v>
      </c>
      <c r="D5330" s="533">
        <v>53.65</v>
      </c>
    </row>
    <row r="5331" spans="1:4" ht="9" customHeight="1">
      <c r="A5331" s="535">
        <v>5219624</v>
      </c>
      <c r="B5331" s="534" t="s">
        <v>21641</v>
      </c>
      <c r="C5331" s="535" t="s">
        <v>263</v>
      </c>
      <c r="D5331" s="533">
        <v>50.88</v>
      </c>
    </row>
    <row r="5332" spans="1:4" ht="9" customHeight="1">
      <c r="A5332" s="535">
        <v>5219625</v>
      </c>
      <c r="B5332" s="534" t="s">
        <v>21642</v>
      </c>
      <c r="C5332" s="535" t="s">
        <v>263</v>
      </c>
      <c r="D5332" s="533">
        <v>53.7</v>
      </c>
    </row>
    <row r="5333" spans="1:4" ht="9" customHeight="1">
      <c r="A5333" s="535">
        <v>5219626</v>
      </c>
      <c r="B5333" s="534" t="s">
        <v>21643</v>
      </c>
      <c r="C5333" s="535" t="s">
        <v>263</v>
      </c>
      <c r="D5333" s="533">
        <v>50.88</v>
      </c>
    </row>
    <row r="5334" spans="1:4" ht="9" customHeight="1">
      <c r="A5334" s="535">
        <v>5219627</v>
      </c>
      <c r="B5334" s="534" t="s">
        <v>21644</v>
      </c>
      <c r="C5334" s="535" t="s">
        <v>263</v>
      </c>
      <c r="D5334" s="533">
        <v>38.82</v>
      </c>
    </row>
    <row r="5335" spans="1:4" ht="9" customHeight="1">
      <c r="A5335" s="535">
        <v>5219628</v>
      </c>
      <c r="B5335" s="534" t="s">
        <v>21645</v>
      </c>
      <c r="C5335" s="535" t="s">
        <v>263</v>
      </c>
      <c r="D5335" s="533">
        <v>36.01</v>
      </c>
    </row>
    <row r="5336" spans="1:4" ht="9" customHeight="1">
      <c r="A5336" s="535">
        <v>5219629</v>
      </c>
      <c r="B5336" s="534" t="s">
        <v>21646</v>
      </c>
      <c r="C5336" s="535" t="s">
        <v>263</v>
      </c>
      <c r="D5336" s="533">
        <v>44.94</v>
      </c>
    </row>
    <row r="5337" spans="1:4" ht="9" customHeight="1">
      <c r="A5337" s="535">
        <v>5219630</v>
      </c>
      <c r="B5337" s="534" t="s">
        <v>21647</v>
      </c>
      <c r="C5337" s="535" t="s">
        <v>263</v>
      </c>
      <c r="D5337" s="533">
        <v>42.12</v>
      </c>
    </row>
    <row r="5338" spans="1:4" ht="9" customHeight="1">
      <c r="A5338" s="535">
        <v>5219631</v>
      </c>
      <c r="B5338" s="534" t="s">
        <v>21648</v>
      </c>
      <c r="C5338" s="535" t="s">
        <v>263</v>
      </c>
      <c r="D5338" s="533">
        <v>48.61</v>
      </c>
    </row>
    <row r="5339" spans="1:4" ht="9" customHeight="1">
      <c r="A5339" s="535">
        <v>5219632</v>
      </c>
      <c r="B5339" s="534" t="s">
        <v>21649</v>
      </c>
      <c r="C5339" s="535" t="s">
        <v>263</v>
      </c>
      <c r="D5339" s="533">
        <v>45.71</v>
      </c>
    </row>
    <row r="5340" spans="1:4" ht="9" customHeight="1">
      <c r="A5340" s="535">
        <v>5219633</v>
      </c>
      <c r="B5340" s="534" t="s">
        <v>21650</v>
      </c>
      <c r="C5340" s="535" t="s">
        <v>263</v>
      </c>
      <c r="D5340" s="533">
        <v>52.36</v>
      </c>
    </row>
    <row r="5341" spans="1:4" ht="9" customHeight="1">
      <c r="A5341" s="535">
        <v>5219634</v>
      </c>
      <c r="B5341" s="534" t="s">
        <v>21651</v>
      </c>
      <c r="C5341" s="535" t="s">
        <v>263</v>
      </c>
      <c r="D5341" s="533">
        <v>49.59</v>
      </c>
    </row>
    <row r="5342" spans="1:4" ht="9" customHeight="1">
      <c r="A5342" s="535">
        <v>5213395</v>
      </c>
      <c r="B5342" s="534" t="s">
        <v>21652</v>
      </c>
      <c r="C5342" s="535" t="s">
        <v>263</v>
      </c>
      <c r="D5342" s="533">
        <v>40.11</v>
      </c>
    </row>
    <row r="5343" spans="1:4" ht="9" customHeight="1">
      <c r="A5343" s="535">
        <v>5213394</v>
      </c>
      <c r="B5343" s="534" t="s">
        <v>21653</v>
      </c>
      <c r="C5343" s="535" t="s">
        <v>263</v>
      </c>
      <c r="D5343" s="533">
        <v>35.340000000000003</v>
      </c>
    </row>
    <row r="5344" spans="1:4" ht="9" customHeight="1">
      <c r="A5344" s="535">
        <v>5219635</v>
      </c>
      <c r="B5344" s="534" t="s">
        <v>21654</v>
      </c>
      <c r="C5344" s="535" t="s">
        <v>263</v>
      </c>
      <c r="D5344" s="533">
        <v>37.119999999999997</v>
      </c>
    </row>
    <row r="5345" spans="1:4" ht="9" customHeight="1">
      <c r="A5345" s="535">
        <v>5219636</v>
      </c>
      <c r="B5345" s="534" t="s">
        <v>21655</v>
      </c>
      <c r="C5345" s="535" t="s">
        <v>263</v>
      </c>
      <c r="D5345" s="533">
        <v>31.94</v>
      </c>
    </row>
    <row r="5346" spans="1:4" ht="9" customHeight="1">
      <c r="A5346" s="535">
        <v>5219637</v>
      </c>
      <c r="B5346" s="534" t="s">
        <v>21656</v>
      </c>
      <c r="C5346" s="535" t="s">
        <v>263</v>
      </c>
      <c r="D5346" s="533">
        <v>70.459999999999994</v>
      </c>
    </row>
    <row r="5347" spans="1:4" ht="9" customHeight="1">
      <c r="A5347" s="535">
        <v>5219638</v>
      </c>
      <c r="B5347" s="534" t="s">
        <v>21657</v>
      </c>
      <c r="C5347" s="535" t="s">
        <v>263</v>
      </c>
      <c r="D5347" s="533">
        <v>66.989999999999995</v>
      </c>
    </row>
    <row r="5348" spans="1:4" ht="9" customHeight="1">
      <c r="A5348" s="535">
        <v>5213393</v>
      </c>
      <c r="B5348" s="534" t="s">
        <v>21658</v>
      </c>
      <c r="C5348" s="535" t="s">
        <v>263</v>
      </c>
      <c r="D5348" s="533">
        <v>35.06</v>
      </c>
    </row>
    <row r="5349" spans="1:4" ht="9" customHeight="1">
      <c r="A5349" s="535">
        <v>5213392</v>
      </c>
      <c r="B5349" s="534" t="s">
        <v>21659</v>
      </c>
      <c r="C5349" s="535" t="s">
        <v>263</v>
      </c>
      <c r="D5349" s="533">
        <v>29.36</v>
      </c>
    </row>
    <row r="5350" spans="1:4" ht="9" customHeight="1">
      <c r="A5350" s="535">
        <v>5219639</v>
      </c>
      <c r="B5350" s="534" t="s">
        <v>21660</v>
      </c>
      <c r="C5350" s="535" t="s">
        <v>263</v>
      </c>
      <c r="D5350" s="533">
        <v>33.57</v>
      </c>
    </row>
    <row r="5351" spans="1:4" ht="9" customHeight="1">
      <c r="A5351" s="535">
        <v>5219640</v>
      </c>
      <c r="B5351" s="534" t="s">
        <v>21661</v>
      </c>
      <c r="C5351" s="535" t="s">
        <v>263</v>
      </c>
      <c r="D5351" s="533">
        <v>28.29</v>
      </c>
    </row>
    <row r="5352" spans="1:4" ht="9" customHeight="1">
      <c r="A5352" s="535">
        <v>5219641</v>
      </c>
      <c r="B5352" s="534" t="s">
        <v>21662</v>
      </c>
      <c r="C5352" s="535" t="s">
        <v>263</v>
      </c>
      <c r="D5352" s="533">
        <v>62.48</v>
      </c>
    </row>
    <row r="5353" spans="1:4" ht="9" customHeight="1">
      <c r="A5353" s="535">
        <v>5219642</v>
      </c>
      <c r="B5353" s="534" t="s">
        <v>21663</v>
      </c>
      <c r="C5353" s="535" t="s">
        <v>263</v>
      </c>
      <c r="D5353" s="533">
        <v>62.21</v>
      </c>
    </row>
    <row r="5354" spans="1:4" ht="9" customHeight="1">
      <c r="A5354" s="535">
        <v>5213362</v>
      </c>
      <c r="B5354" s="534" t="s">
        <v>21664</v>
      </c>
      <c r="C5354" s="535" t="s">
        <v>263</v>
      </c>
      <c r="D5354" s="533">
        <v>85.74</v>
      </c>
    </row>
    <row r="5355" spans="1:4" ht="9" customHeight="1">
      <c r="A5355" s="535">
        <v>5213361</v>
      </c>
      <c r="B5355" s="534" t="s">
        <v>21665</v>
      </c>
      <c r="C5355" s="535" t="s">
        <v>263</v>
      </c>
      <c r="D5355" s="533">
        <v>84.47</v>
      </c>
    </row>
    <row r="5356" spans="1:4" ht="9" customHeight="1">
      <c r="A5356" s="535">
        <v>5219643</v>
      </c>
      <c r="B5356" s="534" t="s">
        <v>21666</v>
      </c>
      <c r="C5356" s="535" t="s">
        <v>263</v>
      </c>
      <c r="D5356" s="533">
        <v>76.53</v>
      </c>
    </row>
    <row r="5357" spans="1:4" ht="9" customHeight="1">
      <c r="A5357" s="535">
        <v>5219644</v>
      </c>
      <c r="B5357" s="534" t="s">
        <v>21667</v>
      </c>
      <c r="C5357" s="535" t="s">
        <v>263</v>
      </c>
      <c r="D5357" s="533">
        <v>75.5</v>
      </c>
    </row>
    <row r="5358" spans="1:4" ht="9" customHeight="1">
      <c r="A5358" s="535">
        <v>5214000</v>
      </c>
      <c r="B5358" s="534" t="s">
        <v>21668</v>
      </c>
      <c r="C5358" s="535" t="s">
        <v>18140</v>
      </c>
      <c r="D5358" s="533">
        <v>337.84</v>
      </c>
    </row>
    <row r="5359" spans="1:4" ht="9" customHeight="1">
      <c r="A5359" s="535">
        <v>5301014</v>
      </c>
      <c r="B5359" s="534" t="s">
        <v>21669</v>
      </c>
      <c r="C5359" s="535" t="s">
        <v>18507</v>
      </c>
      <c r="D5359" s="533">
        <v>146.63999999999999</v>
      </c>
    </row>
    <row r="5360" spans="1:4" ht="9" customHeight="1">
      <c r="A5360" s="535">
        <v>5300995</v>
      </c>
      <c r="B5360" s="534" t="s">
        <v>21670</v>
      </c>
      <c r="C5360" s="535" t="s">
        <v>263</v>
      </c>
      <c r="D5360" s="533">
        <v>2470.13</v>
      </c>
    </row>
    <row r="5361" spans="1:4" ht="9" customHeight="1">
      <c r="A5361" s="535">
        <v>5300996</v>
      </c>
      <c r="B5361" s="534" t="s">
        <v>21671</v>
      </c>
      <c r="C5361" s="535" t="s">
        <v>263</v>
      </c>
      <c r="D5361" s="533">
        <v>3232.23</v>
      </c>
    </row>
    <row r="5362" spans="1:4" ht="9" customHeight="1">
      <c r="A5362" s="535">
        <v>5300998</v>
      </c>
      <c r="B5362" s="534" t="s">
        <v>21672</v>
      </c>
      <c r="C5362" s="535" t="s">
        <v>263</v>
      </c>
      <c r="D5362" s="533">
        <v>6347.37</v>
      </c>
    </row>
    <row r="5363" spans="1:4" ht="9" customHeight="1">
      <c r="A5363" s="535">
        <v>5300997</v>
      </c>
      <c r="B5363" s="534" t="s">
        <v>21673</v>
      </c>
      <c r="C5363" s="535" t="s">
        <v>263</v>
      </c>
      <c r="D5363" s="533">
        <v>5275.92</v>
      </c>
    </row>
    <row r="5364" spans="1:4" ht="9" customHeight="1">
      <c r="A5364" s="535">
        <v>5300999</v>
      </c>
      <c r="B5364" s="534" t="s">
        <v>21674</v>
      </c>
      <c r="C5364" s="535" t="s">
        <v>263</v>
      </c>
      <c r="D5364" s="533">
        <v>869.27</v>
      </c>
    </row>
    <row r="5365" spans="1:4" ht="9" customHeight="1">
      <c r="A5365" s="535">
        <v>5301000</v>
      </c>
      <c r="B5365" s="534" t="s">
        <v>21675</v>
      </c>
      <c r="C5365" s="535" t="s">
        <v>263</v>
      </c>
      <c r="D5365" s="533">
        <v>1305.28</v>
      </c>
    </row>
    <row r="5366" spans="1:4" ht="9" customHeight="1">
      <c r="A5366" s="535">
        <v>5301001</v>
      </c>
      <c r="B5366" s="534" t="s">
        <v>21676</v>
      </c>
      <c r="C5366" s="535" t="s">
        <v>263</v>
      </c>
      <c r="D5366" s="533">
        <v>612.71</v>
      </c>
    </row>
    <row r="5367" spans="1:4" ht="9" customHeight="1">
      <c r="A5367" s="535">
        <v>5301002</v>
      </c>
      <c r="B5367" s="534" t="s">
        <v>21677</v>
      </c>
      <c r="C5367" s="535" t="s">
        <v>263</v>
      </c>
      <c r="D5367" s="533">
        <v>385.08</v>
      </c>
    </row>
    <row r="5368" spans="1:4" ht="9" customHeight="1">
      <c r="A5368" s="535">
        <v>5301003</v>
      </c>
      <c r="B5368" s="534" t="s">
        <v>21678</v>
      </c>
      <c r="C5368" s="535" t="s">
        <v>263</v>
      </c>
      <c r="D5368" s="533">
        <v>379.25</v>
      </c>
    </row>
    <row r="5369" spans="1:4" ht="18" customHeight="1">
      <c r="A5369" s="535">
        <v>5301064</v>
      </c>
      <c r="B5369" s="534" t="s">
        <v>21679</v>
      </c>
      <c r="C5369" s="535" t="s">
        <v>263</v>
      </c>
      <c r="D5369" s="533">
        <v>661</v>
      </c>
    </row>
    <row r="5370" spans="1:4" ht="18" customHeight="1">
      <c r="A5370" s="535">
        <v>5301046</v>
      </c>
      <c r="B5370" s="534" t="s">
        <v>21680</v>
      </c>
      <c r="C5370" s="535" t="s">
        <v>263</v>
      </c>
      <c r="D5370" s="533">
        <v>1320.22</v>
      </c>
    </row>
    <row r="5371" spans="1:4" ht="18" customHeight="1">
      <c r="A5371" s="535">
        <v>5301065</v>
      </c>
      <c r="B5371" s="534" t="s">
        <v>21681</v>
      </c>
      <c r="C5371" s="535" t="s">
        <v>263</v>
      </c>
      <c r="D5371" s="533">
        <v>1178.9000000000001</v>
      </c>
    </row>
    <row r="5372" spans="1:4" ht="18" customHeight="1">
      <c r="A5372" s="535">
        <v>5301047</v>
      </c>
      <c r="B5372" s="534" t="s">
        <v>21682</v>
      </c>
      <c r="C5372" s="535" t="s">
        <v>263</v>
      </c>
      <c r="D5372" s="533">
        <v>2254.96</v>
      </c>
    </row>
    <row r="5373" spans="1:4" ht="18" customHeight="1">
      <c r="A5373" s="535">
        <v>5301066</v>
      </c>
      <c r="B5373" s="534" t="s">
        <v>21683</v>
      </c>
      <c r="C5373" s="535" t="s">
        <v>263</v>
      </c>
      <c r="D5373" s="533">
        <v>1322.48</v>
      </c>
    </row>
    <row r="5374" spans="1:4" ht="18" customHeight="1">
      <c r="A5374" s="535">
        <v>5301048</v>
      </c>
      <c r="B5374" s="534" t="s">
        <v>21684</v>
      </c>
      <c r="C5374" s="535" t="s">
        <v>263</v>
      </c>
      <c r="D5374" s="533">
        <v>2458.67</v>
      </c>
    </row>
    <row r="5375" spans="1:4" ht="18" customHeight="1">
      <c r="A5375" s="535">
        <v>5301040</v>
      </c>
      <c r="B5375" s="534" t="s">
        <v>21685</v>
      </c>
      <c r="C5375" s="535" t="s">
        <v>263</v>
      </c>
      <c r="D5375" s="533">
        <v>2370.4299999999998</v>
      </c>
    </row>
    <row r="5376" spans="1:4" ht="18" customHeight="1">
      <c r="A5376" s="535">
        <v>5301058</v>
      </c>
      <c r="B5376" s="534" t="s">
        <v>21686</v>
      </c>
      <c r="C5376" s="535" t="s">
        <v>263</v>
      </c>
      <c r="D5376" s="533">
        <v>1704.17</v>
      </c>
    </row>
    <row r="5377" spans="1:4" ht="18" customHeight="1">
      <c r="A5377" s="535">
        <v>5301041</v>
      </c>
      <c r="B5377" s="534" t="s">
        <v>21687</v>
      </c>
      <c r="C5377" s="535" t="s">
        <v>263</v>
      </c>
      <c r="D5377" s="533">
        <v>5294.41</v>
      </c>
    </row>
    <row r="5378" spans="1:4" ht="18" customHeight="1">
      <c r="A5378" s="535">
        <v>5301059</v>
      </c>
      <c r="B5378" s="534" t="s">
        <v>21688</v>
      </c>
      <c r="C5378" s="535" t="s">
        <v>263</v>
      </c>
      <c r="D5378" s="533">
        <v>4197.3900000000003</v>
      </c>
    </row>
    <row r="5379" spans="1:4" ht="18" customHeight="1">
      <c r="A5379" s="535">
        <v>5301060</v>
      </c>
      <c r="B5379" s="534" t="s">
        <v>21689</v>
      </c>
      <c r="C5379" s="535" t="s">
        <v>263</v>
      </c>
      <c r="D5379" s="533">
        <v>4647.74</v>
      </c>
    </row>
    <row r="5380" spans="1:4" ht="18" customHeight="1">
      <c r="A5380" s="535">
        <v>5301042</v>
      </c>
      <c r="B5380" s="534" t="s">
        <v>21690</v>
      </c>
      <c r="C5380" s="535" t="s">
        <v>263</v>
      </c>
      <c r="D5380" s="533">
        <v>5806.6</v>
      </c>
    </row>
    <row r="5381" spans="1:4" ht="18" customHeight="1">
      <c r="A5381" s="535">
        <v>5301072</v>
      </c>
      <c r="B5381" s="534" t="s">
        <v>21691</v>
      </c>
      <c r="C5381" s="535" t="s">
        <v>263</v>
      </c>
      <c r="D5381" s="533">
        <v>5139.04</v>
      </c>
    </row>
    <row r="5382" spans="1:4" ht="18" customHeight="1">
      <c r="A5382" s="535">
        <v>5301054</v>
      </c>
      <c r="B5382" s="534" t="s">
        <v>21692</v>
      </c>
      <c r="C5382" s="535" t="s">
        <v>263</v>
      </c>
      <c r="D5382" s="533">
        <v>5693.56</v>
      </c>
    </row>
    <row r="5383" spans="1:4" ht="18" customHeight="1">
      <c r="A5383" s="535">
        <v>5301070</v>
      </c>
      <c r="B5383" s="534" t="s">
        <v>21693</v>
      </c>
      <c r="C5383" s="535" t="s">
        <v>263</v>
      </c>
      <c r="D5383" s="533">
        <v>2390.9299999999998</v>
      </c>
    </row>
    <row r="5384" spans="1:4" ht="18" customHeight="1">
      <c r="A5384" s="535">
        <v>5301052</v>
      </c>
      <c r="B5384" s="534" t="s">
        <v>21694</v>
      </c>
      <c r="C5384" s="535" t="s">
        <v>263</v>
      </c>
      <c r="D5384" s="533">
        <v>2919.93</v>
      </c>
    </row>
    <row r="5385" spans="1:4" ht="18" customHeight="1">
      <c r="A5385" s="535">
        <v>5301071</v>
      </c>
      <c r="B5385" s="534" t="s">
        <v>21695</v>
      </c>
      <c r="C5385" s="535" t="s">
        <v>263</v>
      </c>
      <c r="D5385" s="533">
        <v>3201.51</v>
      </c>
    </row>
    <row r="5386" spans="1:4" ht="18" customHeight="1">
      <c r="A5386" s="535">
        <v>5301053</v>
      </c>
      <c r="B5386" s="534" t="s">
        <v>21696</v>
      </c>
      <c r="C5386" s="535" t="s">
        <v>263</v>
      </c>
      <c r="D5386" s="533">
        <v>3730.94</v>
      </c>
    </row>
    <row r="5387" spans="1:4" ht="18" customHeight="1">
      <c r="A5387" s="535">
        <v>5301061</v>
      </c>
      <c r="B5387" s="534" t="s">
        <v>21697</v>
      </c>
      <c r="C5387" s="535" t="s">
        <v>263</v>
      </c>
      <c r="D5387" s="533">
        <v>202.94</v>
      </c>
    </row>
    <row r="5388" spans="1:4" ht="18" customHeight="1">
      <c r="A5388" s="535">
        <v>5301043</v>
      </c>
      <c r="B5388" s="534" t="s">
        <v>21698</v>
      </c>
      <c r="C5388" s="535" t="s">
        <v>263</v>
      </c>
      <c r="D5388" s="533">
        <v>728.84</v>
      </c>
    </row>
    <row r="5389" spans="1:4" ht="18" customHeight="1">
      <c r="A5389" s="535">
        <v>5301062</v>
      </c>
      <c r="B5389" s="534" t="s">
        <v>21699</v>
      </c>
      <c r="C5389" s="535" t="s">
        <v>263</v>
      </c>
      <c r="D5389" s="533">
        <v>345.72</v>
      </c>
    </row>
    <row r="5390" spans="1:4" ht="18" customHeight="1">
      <c r="A5390" s="535">
        <v>5301044</v>
      </c>
      <c r="B5390" s="534" t="s">
        <v>21700</v>
      </c>
      <c r="C5390" s="535" t="s">
        <v>263</v>
      </c>
      <c r="D5390" s="533">
        <v>1090.29</v>
      </c>
    </row>
    <row r="5391" spans="1:4" ht="18" customHeight="1">
      <c r="A5391" s="535">
        <v>5301063</v>
      </c>
      <c r="B5391" s="534" t="s">
        <v>21701</v>
      </c>
      <c r="C5391" s="535" t="s">
        <v>263</v>
      </c>
      <c r="D5391" s="533">
        <v>401.51</v>
      </c>
    </row>
    <row r="5392" spans="1:4" ht="18" customHeight="1">
      <c r="A5392" s="535">
        <v>5301045</v>
      </c>
      <c r="B5392" s="534" t="s">
        <v>21702</v>
      </c>
      <c r="C5392" s="535" t="s">
        <v>263</v>
      </c>
      <c r="D5392" s="533">
        <v>1197.97</v>
      </c>
    </row>
    <row r="5393" spans="1:4" ht="18" customHeight="1">
      <c r="A5393" s="535">
        <v>5301037</v>
      </c>
      <c r="B5393" s="534" t="s">
        <v>21703</v>
      </c>
      <c r="C5393" s="535" t="s">
        <v>263</v>
      </c>
      <c r="D5393" s="533">
        <v>1241.3599999999999</v>
      </c>
    </row>
    <row r="5394" spans="1:4" ht="18" customHeight="1">
      <c r="A5394" s="535">
        <v>5301055</v>
      </c>
      <c r="B5394" s="534" t="s">
        <v>21704</v>
      </c>
      <c r="C5394" s="535" t="s">
        <v>263</v>
      </c>
      <c r="D5394" s="533">
        <v>711.84</v>
      </c>
    </row>
    <row r="5395" spans="1:4" ht="18" customHeight="1">
      <c r="A5395" s="535">
        <v>5301038</v>
      </c>
      <c r="B5395" s="534" t="s">
        <v>21705</v>
      </c>
      <c r="C5395" s="535" t="s">
        <v>263</v>
      </c>
      <c r="D5395" s="533">
        <v>2584.1799999999998</v>
      </c>
    </row>
    <row r="5396" spans="1:4" ht="18" customHeight="1">
      <c r="A5396" s="535">
        <v>5301056</v>
      </c>
      <c r="B5396" s="534" t="s">
        <v>21706</v>
      </c>
      <c r="C5396" s="535" t="s">
        <v>263</v>
      </c>
      <c r="D5396" s="533">
        <v>1828.78</v>
      </c>
    </row>
    <row r="5397" spans="1:4" ht="18" customHeight="1">
      <c r="A5397" s="535">
        <v>5301057</v>
      </c>
      <c r="B5397" s="534" t="s">
        <v>21707</v>
      </c>
      <c r="C5397" s="535" t="s">
        <v>263</v>
      </c>
      <c r="D5397" s="533">
        <v>2034.78</v>
      </c>
    </row>
    <row r="5398" spans="1:4" ht="18" customHeight="1">
      <c r="A5398" s="535">
        <v>5301039</v>
      </c>
      <c r="B5398" s="534" t="s">
        <v>21708</v>
      </c>
      <c r="C5398" s="535" t="s">
        <v>263</v>
      </c>
      <c r="D5398" s="533">
        <v>2843.56</v>
      </c>
    </row>
    <row r="5399" spans="1:4" ht="18" customHeight="1">
      <c r="A5399" s="535">
        <v>5301069</v>
      </c>
      <c r="B5399" s="534" t="s">
        <v>21709</v>
      </c>
      <c r="C5399" s="535" t="s">
        <v>263</v>
      </c>
      <c r="D5399" s="533">
        <v>2297.48</v>
      </c>
    </row>
    <row r="5400" spans="1:4" ht="18" customHeight="1">
      <c r="A5400" s="535">
        <v>5301051</v>
      </c>
      <c r="B5400" s="534" t="s">
        <v>21710</v>
      </c>
      <c r="C5400" s="535" t="s">
        <v>263</v>
      </c>
      <c r="D5400" s="533">
        <v>2754.38</v>
      </c>
    </row>
    <row r="5401" spans="1:4" ht="18" customHeight="1">
      <c r="A5401" s="535">
        <v>5301067</v>
      </c>
      <c r="B5401" s="534" t="s">
        <v>21711</v>
      </c>
      <c r="C5401" s="535" t="s">
        <v>263</v>
      </c>
      <c r="D5401" s="533">
        <v>1066.3699999999999</v>
      </c>
    </row>
    <row r="5402" spans="1:4" ht="18" customHeight="1">
      <c r="A5402" s="535">
        <v>5301049</v>
      </c>
      <c r="B5402" s="534" t="s">
        <v>21712</v>
      </c>
      <c r="C5402" s="535" t="s">
        <v>263</v>
      </c>
      <c r="D5402" s="533">
        <v>1522.29</v>
      </c>
    </row>
    <row r="5403" spans="1:4" ht="18" customHeight="1">
      <c r="A5403" s="535">
        <v>5301068</v>
      </c>
      <c r="B5403" s="534" t="s">
        <v>21713</v>
      </c>
      <c r="C5403" s="535" t="s">
        <v>263</v>
      </c>
      <c r="D5403" s="533">
        <v>1352.03</v>
      </c>
    </row>
    <row r="5404" spans="1:4" ht="18" customHeight="1">
      <c r="A5404" s="535">
        <v>5301050</v>
      </c>
      <c r="B5404" s="534" t="s">
        <v>21714</v>
      </c>
      <c r="C5404" s="535" t="s">
        <v>263</v>
      </c>
      <c r="D5404" s="533">
        <v>1808.17</v>
      </c>
    </row>
    <row r="5405" spans="1:4" ht="9" customHeight="1">
      <c r="A5405" s="535">
        <v>5301022</v>
      </c>
      <c r="B5405" s="534" t="s">
        <v>21715</v>
      </c>
      <c r="C5405" s="535" t="s">
        <v>263</v>
      </c>
      <c r="D5405" s="533">
        <v>857.13</v>
      </c>
    </row>
    <row r="5406" spans="1:4" ht="9" customHeight="1">
      <c r="A5406" s="535">
        <v>5301021</v>
      </c>
      <c r="B5406" s="534" t="s">
        <v>21716</v>
      </c>
      <c r="C5406" s="535" t="s">
        <v>263</v>
      </c>
      <c r="D5406" s="533">
        <v>585.51</v>
      </c>
    </row>
    <row r="5407" spans="1:4" ht="9" customHeight="1">
      <c r="A5407" s="535">
        <v>5301020</v>
      </c>
      <c r="B5407" s="534" t="s">
        <v>21717</v>
      </c>
      <c r="C5407" s="535" t="s">
        <v>16785</v>
      </c>
      <c r="D5407" s="533">
        <v>318.33</v>
      </c>
    </row>
    <row r="5408" spans="1:4" ht="9" customHeight="1">
      <c r="A5408" s="535">
        <v>5301018</v>
      </c>
      <c r="B5408" s="534" t="s">
        <v>21718</v>
      </c>
      <c r="C5408" s="535" t="s">
        <v>16785</v>
      </c>
      <c r="D5408" s="533">
        <v>83.49</v>
      </c>
    </row>
    <row r="5409" spans="1:4" ht="9" customHeight="1">
      <c r="A5409" s="535">
        <v>5301019</v>
      </c>
      <c r="B5409" s="534" t="s">
        <v>21719</v>
      </c>
      <c r="C5409" s="535" t="s">
        <v>16785</v>
      </c>
      <c r="D5409" s="533">
        <v>186.6</v>
      </c>
    </row>
    <row r="5410" spans="1:4" ht="18" customHeight="1">
      <c r="A5410" s="535">
        <v>5301077</v>
      </c>
      <c r="B5410" s="534" t="s">
        <v>21720</v>
      </c>
      <c r="C5410" s="535" t="s">
        <v>263</v>
      </c>
      <c r="D5410" s="533">
        <v>5274.35</v>
      </c>
    </row>
    <row r="5411" spans="1:4" ht="18" customHeight="1">
      <c r="A5411" s="535">
        <v>5301078</v>
      </c>
      <c r="B5411" s="534" t="s">
        <v>21721</v>
      </c>
      <c r="C5411" s="535" t="s">
        <v>263</v>
      </c>
      <c r="D5411" s="533">
        <v>5882.98</v>
      </c>
    </row>
    <row r="5412" spans="1:4" ht="18" customHeight="1">
      <c r="A5412" s="535">
        <v>5301079</v>
      </c>
      <c r="B5412" s="534" t="s">
        <v>21722</v>
      </c>
      <c r="C5412" s="535" t="s">
        <v>263</v>
      </c>
      <c r="D5412" s="533">
        <v>8356.3799999999992</v>
      </c>
    </row>
    <row r="5413" spans="1:4" ht="18" customHeight="1">
      <c r="A5413" s="535">
        <v>5301080</v>
      </c>
      <c r="B5413" s="534" t="s">
        <v>21723</v>
      </c>
      <c r="C5413" s="535" t="s">
        <v>263</v>
      </c>
      <c r="D5413" s="533">
        <v>9983.7900000000009</v>
      </c>
    </row>
    <row r="5414" spans="1:4" ht="18" customHeight="1">
      <c r="A5414" s="535">
        <v>5301081</v>
      </c>
      <c r="B5414" s="534" t="s">
        <v>21724</v>
      </c>
      <c r="C5414" s="535" t="s">
        <v>263</v>
      </c>
      <c r="D5414" s="533">
        <v>12222.48</v>
      </c>
    </row>
    <row r="5415" spans="1:4" ht="9" customHeight="1">
      <c r="A5415" s="535">
        <v>5301023</v>
      </c>
      <c r="B5415" s="534" t="s">
        <v>21725</v>
      </c>
      <c r="C5415" s="535" t="s">
        <v>263</v>
      </c>
      <c r="D5415" s="533">
        <v>4066.58</v>
      </c>
    </row>
    <row r="5416" spans="1:4" ht="9" customHeight="1">
      <c r="A5416" s="535">
        <v>5301024</v>
      </c>
      <c r="B5416" s="534" t="s">
        <v>21726</v>
      </c>
      <c r="C5416" s="535" t="s">
        <v>263</v>
      </c>
      <c r="D5416" s="533">
        <v>4675.22</v>
      </c>
    </row>
    <row r="5417" spans="1:4" ht="9" customHeight="1">
      <c r="A5417" s="535">
        <v>5301025</v>
      </c>
      <c r="B5417" s="534" t="s">
        <v>21727</v>
      </c>
      <c r="C5417" s="535" t="s">
        <v>263</v>
      </c>
      <c r="D5417" s="533">
        <v>7148.62</v>
      </c>
    </row>
    <row r="5418" spans="1:4" ht="9" customHeight="1">
      <c r="A5418" s="535">
        <v>5301026</v>
      </c>
      <c r="B5418" s="534" t="s">
        <v>21728</v>
      </c>
      <c r="C5418" s="535" t="s">
        <v>263</v>
      </c>
      <c r="D5418" s="533">
        <v>8776.02</v>
      </c>
    </row>
    <row r="5419" spans="1:4" ht="9" customHeight="1">
      <c r="A5419" s="535">
        <v>5301027</v>
      </c>
      <c r="B5419" s="534" t="s">
        <v>21729</v>
      </c>
      <c r="C5419" s="535" t="s">
        <v>263</v>
      </c>
      <c r="D5419" s="533">
        <v>11014.72</v>
      </c>
    </row>
    <row r="5420" spans="1:4" ht="9" customHeight="1">
      <c r="A5420" s="535">
        <v>5301028</v>
      </c>
      <c r="B5420" s="534" t="s">
        <v>21730</v>
      </c>
      <c r="C5420" s="535" t="s">
        <v>263</v>
      </c>
      <c r="D5420" s="533">
        <v>4006.2</v>
      </c>
    </row>
    <row r="5421" spans="1:4" ht="18" customHeight="1">
      <c r="A5421" s="535">
        <v>5301082</v>
      </c>
      <c r="B5421" s="534" t="s">
        <v>21731</v>
      </c>
      <c r="C5421" s="535" t="s">
        <v>263</v>
      </c>
      <c r="D5421" s="533">
        <v>5116.07</v>
      </c>
    </row>
    <row r="5422" spans="1:4" ht="9" customHeight="1">
      <c r="A5422" s="535">
        <v>5301029</v>
      </c>
      <c r="B5422" s="534" t="s">
        <v>21732</v>
      </c>
      <c r="C5422" s="535" t="s">
        <v>263</v>
      </c>
      <c r="D5422" s="533">
        <v>4614.84</v>
      </c>
    </row>
    <row r="5423" spans="1:4" ht="18" customHeight="1">
      <c r="A5423" s="535">
        <v>5301083</v>
      </c>
      <c r="B5423" s="534" t="s">
        <v>21733</v>
      </c>
      <c r="C5423" s="535" t="s">
        <v>263</v>
      </c>
      <c r="D5423" s="533">
        <v>5724.7</v>
      </c>
    </row>
    <row r="5424" spans="1:4" ht="9" customHeight="1">
      <c r="A5424" s="535">
        <v>5301030</v>
      </c>
      <c r="B5424" s="534" t="s">
        <v>21734</v>
      </c>
      <c r="C5424" s="535" t="s">
        <v>263</v>
      </c>
      <c r="D5424" s="533">
        <v>7088.23</v>
      </c>
    </row>
    <row r="5425" spans="1:4" ht="18" customHeight="1">
      <c r="A5425" s="535">
        <v>5301084</v>
      </c>
      <c r="B5425" s="534" t="s">
        <v>21735</v>
      </c>
      <c r="C5425" s="535" t="s">
        <v>263</v>
      </c>
      <c r="D5425" s="533">
        <v>8198.1</v>
      </c>
    </row>
    <row r="5426" spans="1:4" ht="9" customHeight="1">
      <c r="A5426" s="535">
        <v>5301031</v>
      </c>
      <c r="B5426" s="534" t="s">
        <v>21736</v>
      </c>
      <c r="C5426" s="535" t="s">
        <v>263</v>
      </c>
      <c r="D5426" s="533">
        <v>8715.64</v>
      </c>
    </row>
    <row r="5427" spans="1:4" ht="18" customHeight="1">
      <c r="A5427" s="535">
        <v>5301085</v>
      </c>
      <c r="B5427" s="534" t="s">
        <v>21737</v>
      </c>
      <c r="C5427" s="535" t="s">
        <v>263</v>
      </c>
      <c r="D5427" s="533">
        <v>9825.51</v>
      </c>
    </row>
    <row r="5428" spans="1:4" ht="9" customHeight="1">
      <c r="A5428" s="535">
        <v>5301032</v>
      </c>
      <c r="B5428" s="534" t="s">
        <v>21738</v>
      </c>
      <c r="C5428" s="535" t="s">
        <v>263</v>
      </c>
      <c r="D5428" s="533">
        <v>10954.34</v>
      </c>
    </row>
    <row r="5429" spans="1:4" ht="18" customHeight="1">
      <c r="A5429" s="535">
        <v>5301086</v>
      </c>
      <c r="B5429" s="534" t="s">
        <v>21739</v>
      </c>
      <c r="C5429" s="535" t="s">
        <v>263</v>
      </c>
      <c r="D5429" s="533">
        <v>12064.21</v>
      </c>
    </row>
    <row r="5430" spans="1:4" ht="9" customHeight="1">
      <c r="A5430" s="535">
        <v>5301033</v>
      </c>
      <c r="B5430" s="534" t="s">
        <v>21740</v>
      </c>
      <c r="C5430" s="535" t="s">
        <v>263</v>
      </c>
      <c r="D5430" s="533">
        <v>81.13</v>
      </c>
    </row>
    <row r="5431" spans="1:4" ht="9" customHeight="1">
      <c r="A5431" s="535">
        <v>5301034</v>
      </c>
      <c r="B5431" s="534" t="s">
        <v>21741</v>
      </c>
      <c r="C5431" s="535" t="s">
        <v>263</v>
      </c>
      <c r="D5431" s="533">
        <v>587.72</v>
      </c>
    </row>
    <row r="5432" spans="1:4" ht="9" customHeight="1">
      <c r="A5432" s="535">
        <v>5301073</v>
      </c>
      <c r="B5432" s="534" t="s">
        <v>21742</v>
      </c>
      <c r="C5432" s="535" t="s">
        <v>263</v>
      </c>
      <c r="D5432" s="533">
        <v>484.47</v>
      </c>
    </row>
    <row r="5433" spans="1:4" ht="9" customHeight="1">
      <c r="A5433" s="535">
        <v>5301074</v>
      </c>
      <c r="B5433" s="534" t="s">
        <v>21743</v>
      </c>
      <c r="C5433" s="535" t="s">
        <v>263</v>
      </c>
      <c r="D5433" s="533">
        <v>1695.61</v>
      </c>
    </row>
    <row r="5434" spans="1:4" ht="9" customHeight="1">
      <c r="A5434" s="535">
        <v>5301015</v>
      </c>
      <c r="B5434" s="534" t="s">
        <v>21744</v>
      </c>
      <c r="C5434" s="535" t="s">
        <v>263</v>
      </c>
      <c r="D5434" s="533">
        <v>1074.32</v>
      </c>
    </row>
    <row r="5435" spans="1:4" ht="9" customHeight="1">
      <c r="A5435" s="535">
        <v>5300992</v>
      </c>
      <c r="B5435" s="534" t="s">
        <v>24966</v>
      </c>
      <c r="C5435" s="535" t="s">
        <v>18140</v>
      </c>
      <c r="D5435" s="533">
        <v>13.84</v>
      </c>
    </row>
    <row r="5436" spans="1:4" ht="18" customHeight="1">
      <c r="A5436" s="535">
        <v>5300994</v>
      </c>
      <c r="B5436" s="534" t="s">
        <v>24967</v>
      </c>
      <c r="C5436" s="535" t="s">
        <v>18140</v>
      </c>
      <c r="D5436" s="533">
        <v>14.07</v>
      </c>
    </row>
    <row r="5437" spans="1:4" ht="9" customHeight="1">
      <c r="A5437" s="535">
        <v>5300993</v>
      </c>
      <c r="B5437" s="534" t="s">
        <v>21745</v>
      </c>
      <c r="C5437" s="535" t="s">
        <v>18140</v>
      </c>
      <c r="D5437" s="533">
        <v>9.5500000000000007</v>
      </c>
    </row>
    <row r="5438" spans="1:4" ht="9" customHeight="1">
      <c r="A5438" s="535">
        <v>5301088</v>
      </c>
      <c r="B5438" s="534" t="s">
        <v>21746</v>
      </c>
      <c r="C5438" s="535" t="s">
        <v>263</v>
      </c>
      <c r="D5438" s="533">
        <v>344.92</v>
      </c>
    </row>
    <row r="5439" spans="1:4" ht="9" customHeight="1">
      <c r="A5439" s="535">
        <v>5301004</v>
      </c>
      <c r="B5439" s="534" t="s">
        <v>21747</v>
      </c>
      <c r="C5439" s="535" t="s">
        <v>263</v>
      </c>
      <c r="D5439" s="533">
        <v>492.35</v>
      </c>
    </row>
    <row r="5440" spans="1:4" ht="9" customHeight="1">
      <c r="A5440" s="535">
        <v>5301087</v>
      </c>
      <c r="B5440" s="534" t="s">
        <v>21748</v>
      </c>
      <c r="C5440" s="535" t="s">
        <v>263</v>
      </c>
      <c r="D5440" s="533">
        <v>201.23</v>
      </c>
    </row>
    <row r="5441" spans="1:4" ht="9" customHeight="1">
      <c r="A5441" s="535">
        <v>5301005</v>
      </c>
      <c r="B5441" s="534" t="s">
        <v>21749</v>
      </c>
      <c r="C5441" s="535" t="s">
        <v>263</v>
      </c>
      <c r="D5441" s="533">
        <v>407.05</v>
      </c>
    </row>
    <row r="5442" spans="1:4" ht="9" customHeight="1">
      <c r="A5442" s="535">
        <v>5301006</v>
      </c>
      <c r="B5442" s="534" t="s">
        <v>21750</v>
      </c>
      <c r="C5442" s="535" t="s">
        <v>263</v>
      </c>
      <c r="D5442" s="533">
        <v>500.82</v>
      </c>
    </row>
    <row r="5443" spans="1:4" ht="9" customHeight="1">
      <c r="A5443" s="535">
        <v>5301008</v>
      </c>
      <c r="B5443" s="534" t="s">
        <v>21751</v>
      </c>
      <c r="C5443" s="535" t="s">
        <v>263</v>
      </c>
      <c r="D5443" s="533">
        <v>901.25</v>
      </c>
    </row>
    <row r="5444" spans="1:4" ht="9" customHeight="1">
      <c r="A5444" s="535">
        <v>5301007</v>
      </c>
      <c r="B5444" s="534" t="s">
        <v>21752</v>
      </c>
      <c r="C5444" s="535" t="s">
        <v>263</v>
      </c>
      <c r="D5444" s="533">
        <v>823.5</v>
      </c>
    </row>
    <row r="5445" spans="1:4" ht="9" customHeight="1">
      <c r="A5445" s="535">
        <v>5301009</v>
      </c>
      <c r="B5445" s="534" t="s">
        <v>21753</v>
      </c>
      <c r="C5445" s="535" t="s">
        <v>263</v>
      </c>
      <c r="D5445" s="533">
        <v>257.56</v>
      </c>
    </row>
    <row r="5446" spans="1:4" ht="9" customHeight="1">
      <c r="A5446" s="535">
        <v>5301010</v>
      </c>
      <c r="B5446" s="534" t="s">
        <v>21754</v>
      </c>
      <c r="C5446" s="535" t="s">
        <v>263</v>
      </c>
      <c r="D5446" s="533">
        <v>390.26</v>
      </c>
    </row>
    <row r="5447" spans="1:4" ht="9" customHeight="1">
      <c r="A5447" s="535">
        <v>5301011</v>
      </c>
      <c r="B5447" s="534" t="s">
        <v>21755</v>
      </c>
      <c r="C5447" s="535" t="s">
        <v>263</v>
      </c>
      <c r="D5447" s="533">
        <v>319.3</v>
      </c>
    </row>
    <row r="5448" spans="1:4" ht="9" customHeight="1">
      <c r="A5448" s="535">
        <v>5301012</v>
      </c>
      <c r="B5448" s="534" t="s">
        <v>21756</v>
      </c>
      <c r="C5448" s="535" t="s">
        <v>263</v>
      </c>
      <c r="D5448" s="533">
        <v>226.69</v>
      </c>
    </row>
    <row r="5449" spans="1:4" ht="9" customHeight="1">
      <c r="A5449" s="535">
        <v>5301013</v>
      </c>
      <c r="B5449" s="534" t="s">
        <v>21757</v>
      </c>
      <c r="C5449" s="535" t="s">
        <v>263</v>
      </c>
      <c r="D5449" s="533">
        <v>194.77</v>
      </c>
    </row>
    <row r="5450" spans="1:4" ht="9" customHeight="1">
      <c r="A5450" s="535">
        <v>5301016</v>
      </c>
      <c r="B5450" s="534" t="s">
        <v>21758</v>
      </c>
      <c r="C5450" s="535" t="s">
        <v>263</v>
      </c>
      <c r="D5450" s="533">
        <v>1780.72</v>
      </c>
    </row>
    <row r="5451" spans="1:4" ht="9" customHeight="1">
      <c r="A5451" s="535">
        <v>5301017</v>
      </c>
      <c r="B5451" s="534" t="s">
        <v>21759</v>
      </c>
      <c r="C5451" s="535" t="s">
        <v>263</v>
      </c>
      <c r="D5451" s="533">
        <v>1300.5899999999999</v>
      </c>
    </row>
    <row r="5452" spans="1:4" ht="9" customHeight="1">
      <c r="A5452" s="535">
        <v>5301035</v>
      </c>
      <c r="B5452" s="534" t="s">
        <v>21760</v>
      </c>
      <c r="C5452" s="535" t="s">
        <v>263</v>
      </c>
      <c r="D5452" s="533">
        <v>121.05</v>
      </c>
    </row>
    <row r="5453" spans="1:4" ht="9" customHeight="1">
      <c r="A5453" s="535">
        <v>5301036</v>
      </c>
      <c r="B5453" s="534" t="s">
        <v>21761</v>
      </c>
      <c r="C5453" s="535" t="s">
        <v>263</v>
      </c>
      <c r="D5453" s="533">
        <v>1175.45</v>
      </c>
    </row>
    <row r="5454" spans="1:4" ht="9" customHeight="1">
      <c r="A5454" s="535">
        <v>5301075</v>
      </c>
      <c r="B5454" s="534" t="s">
        <v>21762</v>
      </c>
      <c r="C5454" s="535" t="s">
        <v>263</v>
      </c>
      <c r="D5454" s="533">
        <v>558.70000000000005</v>
      </c>
    </row>
    <row r="5455" spans="1:4" ht="9" customHeight="1">
      <c r="A5455" s="535">
        <v>5301076</v>
      </c>
      <c r="B5455" s="534" t="s">
        <v>21763</v>
      </c>
      <c r="C5455" s="535" t="s">
        <v>263</v>
      </c>
      <c r="D5455" s="533">
        <v>1876.85</v>
      </c>
    </row>
    <row r="5456" spans="1:4" ht="9" customHeight="1">
      <c r="A5456" s="535">
        <v>5405977</v>
      </c>
      <c r="B5456" s="534" t="s">
        <v>21764</v>
      </c>
      <c r="C5456" s="535" t="s">
        <v>206</v>
      </c>
      <c r="D5456" s="533">
        <v>36.799999999999997</v>
      </c>
    </row>
    <row r="5457" spans="1:4" ht="9" customHeight="1">
      <c r="A5457" s="535">
        <v>5406044</v>
      </c>
      <c r="B5457" s="534" t="s">
        <v>21765</v>
      </c>
      <c r="C5457" s="535" t="s">
        <v>206</v>
      </c>
      <c r="D5457" s="533">
        <v>203.71</v>
      </c>
    </row>
    <row r="5458" spans="1:4" ht="9" customHeight="1">
      <c r="A5458" s="535">
        <v>5406045</v>
      </c>
      <c r="B5458" s="534" t="s">
        <v>21766</v>
      </c>
      <c r="C5458" s="535" t="s">
        <v>206</v>
      </c>
      <c r="D5458" s="533">
        <v>216.6</v>
      </c>
    </row>
    <row r="5459" spans="1:4" ht="9" customHeight="1">
      <c r="A5459" s="535">
        <v>5406046</v>
      </c>
      <c r="B5459" s="534" t="s">
        <v>21767</v>
      </c>
      <c r="C5459" s="535" t="s">
        <v>206</v>
      </c>
      <c r="D5459" s="533">
        <v>242.21</v>
      </c>
    </row>
    <row r="5460" spans="1:4" ht="9" customHeight="1">
      <c r="A5460" s="535">
        <v>5406047</v>
      </c>
      <c r="B5460" s="534" t="s">
        <v>21768</v>
      </c>
      <c r="C5460" s="535" t="s">
        <v>206</v>
      </c>
      <c r="D5460" s="533">
        <v>319.23</v>
      </c>
    </row>
    <row r="5461" spans="1:4" ht="9" customHeight="1">
      <c r="A5461" s="535">
        <v>5405978</v>
      </c>
      <c r="B5461" s="534" t="s">
        <v>21769</v>
      </c>
      <c r="C5461" s="535" t="s">
        <v>206</v>
      </c>
      <c r="D5461" s="533">
        <v>62.58</v>
      </c>
    </row>
    <row r="5462" spans="1:4" ht="9" customHeight="1">
      <c r="A5462" s="535">
        <v>5405982</v>
      </c>
      <c r="B5462" s="534" t="s">
        <v>21770</v>
      </c>
      <c r="C5462" s="535" t="s">
        <v>206</v>
      </c>
      <c r="D5462" s="533">
        <v>75.31</v>
      </c>
    </row>
    <row r="5463" spans="1:4" ht="9" customHeight="1">
      <c r="A5463" s="535">
        <v>5405983</v>
      </c>
      <c r="B5463" s="534" t="s">
        <v>21771</v>
      </c>
      <c r="C5463" s="535" t="s">
        <v>206</v>
      </c>
      <c r="D5463" s="533">
        <v>88.19</v>
      </c>
    </row>
    <row r="5464" spans="1:4" ht="9" customHeight="1">
      <c r="A5464" s="535">
        <v>5405984</v>
      </c>
      <c r="B5464" s="534" t="s">
        <v>21772</v>
      </c>
      <c r="C5464" s="535" t="s">
        <v>206</v>
      </c>
      <c r="D5464" s="533">
        <v>113.81</v>
      </c>
    </row>
    <row r="5465" spans="1:4" ht="9" customHeight="1">
      <c r="A5465" s="535">
        <v>5405985</v>
      </c>
      <c r="B5465" s="534" t="s">
        <v>21773</v>
      </c>
      <c r="C5465" s="535" t="s">
        <v>206</v>
      </c>
      <c r="D5465" s="533">
        <v>139.59</v>
      </c>
    </row>
    <row r="5466" spans="1:4" ht="9" customHeight="1">
      <c r="A5466" s="535">
        <v>5406043</v>
      </c>
      <c r="B5466" s="534" t="s">
        <v>21774</v>
      </c>
      <c r="C5466" s="535" t="s">
        <v>206</v>
      </c>
      <c r="D5466" s="533">
        <v>165.2</v>
      </c>
    </row>
    <row r="5467" spans="1:4" ht="18" customHeight="1">
      <c r="A5467" s="535">
        <v>5405975</v>
      </c>
      <c r="B5467" s="534" t="s">
        <v>21775</v>
      </c>
      <c r="C5467" s="535" t="s">
        <v>18140</v>
      </c>
      <c r="D5467" s="533">
        <v>40.96</v>
      </c>
    </row>
    <row r="5468" spans="1:4" ht="9" customHeight="1">
      <c r="A5468" s="535">
        <v>5405970</v>
      </c>
      <c r="B5468" s="534" t="s">
        <v>21776</v>
      </c>
      <c r="C5468" s="535" t="s">
        <v>206</v>
      </c>
      <c r="D5468" s="533">
        <v>1476.52</v>
      </c>
    </row>
    <row r="5469" spans="1:4" ht="18" customHeight="1">
      <c r="A5469" s="535">
        <v>5405972</v>
      </c>
      <c r="B5469" s="534" t="s">
        <v>21777</v>
      </c>
      <c r="C5469" s="535" t="s">
        <v>206</v>
      </c>
      <c r="D5469" s="533">
        <v>1324.67</v>
      </c>
    </row>
    <row r="5470" spans="1:4" ht="9" customHeight="1">
      <c r="A5470" s="535">
        <v>5405971</v>
      </c>
      <c r="B5470" s="534" t="s">
        <v>21778</v>
      </c>
      <c r="C5470" s="535" t="s">
        <v>206</v>
      </c>
      <c r="D5470" s="533">
        <v>1646.82</v>
      </c>
    </row>
    <row r="5471" spans="1:4" ht="18" customHeight="1">
      <c r="A5471" s="535">
        <v>5405973</v>
      </c>
      <c r="B5471" s="534" t="s">
        <v>21779</v>
      </c>
      <c r="C5471" s="535" t="s">
        <v>206</v>
      </c>
      <c r="D5471" s="533">
        <v>1494.97</v>
      </c>
    </row>
    <row r="5472" spans="1:4" ht="18" customHeight="1">
      <c r="A5472" s="535">
        <v>5405986</v>
      </c>
      <c r="B5472" s="534" t="s">
        <v>21780</v>
      </c>
      <c r="C5472" s="535" t="s">
        <v>18140</v>
      </c>
      <c r="D5472" s="533">
        <v>9.51</v>
      </c>
    </row>
    <row r="5473" spans="1:4" ht="9" customHeight="1">
      <c r="A5473" s="535">
        <v>5405976</v>
      </c>
      <c r="B5473" s="534" t="s">
        <v>21781</v>
      </c>
      <c r="C5473" s="535" t="s">
        <v>18140</v>
      </c>
      <c r="D5473" s="533">
        <v>134.31</v>
      </c>
    </row>
    <row r="5474" spans="1:4" ht="9" customHeight="1">
      <c r="A5474" s="535">
        <v>5406023</v>
      </c>
      <c r="B5474" s="534" t="s">
        <v>21782</v>
      </c>
      <c r="C5474" s="535" t="s">
        <v>18140</v>
      </c>
      <c r="D5474" s="533">
        <v>364.06</v>
      </c>
    </row>
    <row r="5475" spans="1:4" ht="18" customHeight="1">
      <c r="A5475" s="535">
        <v>5406033</v>
      </c>
      <c r="B5475" s="534" t="s">
        <v>21783</v>
      </c>
      <c r="C5475" s="535" t="s">
        <v>18140</v>
      </c>
      <c r="D5475" s="533">
        <v>342.8</v>
      </c>
    </row>
    <row r="5476" spans="1:4" ht="9" customHeight="1">
      <c r="A5476" s="535">
        <v>5406024</v>
      </c>
      <c r="B5476" s="534" t="s">
        <v>21784</v>
      </c>
      <c r="C5476" s="535" t="s">
        <v>18140</v>
      </c>
      <c r="D5476" s="533">
        <v>387.9</v>
      </c>
    </row>
    <row r="5477" spans="1:4" ht="18" customHeight="1">
      <c r="A5477" s="535">
        <v>5406034</v>
      </c>
      <c r="B5477" s="534" t="s">
        <v>21785</v>
      </c>
      <c r="C5477" s="535" t="s">
        <v>18140</v>
      </c>
      <c r="D5477" s="533">
        <v>366.65</v>
      </c>
    </row>
    <row r="5478" spans="1:4" ht="18" customHeight="1">
      <c r="A5478" s="535">
        <v>5406031</v>
      </c>
      <c r="B5478" s="534" t="s">
        <v>21786</v>
      </c>
      <c r="C5478" s="535" t="s">
        <v>18140</v>
      </c>
      <c r="D5478" s="533">
        <v>345.21</v>
      </c>
    </row>
    <row r="5479" spans="1:4" ht="18" customHeight="1">
      <c r="A5479" s="535">
        <v>5406041</v>
      </c>
      <c r="B5479" s="534" t="s">
        <v>21787</v>
      </c>
      <c r="C5479" s="535" t="s">
        <v>18140</v>
      </c>
      <c r="D5479" s="533">
        <v>323.95</v>
      </c>
    </row>
    <row r="5480" spans="1:4" ht="18" customHeight="1">
      <c r="A5480" s="535">
        <v>5406032</v>
      </c>
      <c r="B5480" s="534" t="s">
        <v>21788</v>
      </c>
      <c r="C5480" s="535" t="s">
        <v>18140</v>
      </c>
      <c r="D5480" s="533">
        <v>369.05</v>
      </c>
    </row>
    <row r="5481" spans="1:4" ht="18" customHeight="1">
      <c r="A5481" s="535">
        <v>5406042</v>
      </c>
      <c r="B5481" s="534" t="s">
        <v>21789</v>
      </c>
      <c r="C5481" s="535" t="s">
        <v>18140</v>
      </c>
      <c r="D5481" s="533">
        <v>347.79</v>
      </c>
    </row>
    <row r="5482" spans="1:4" ht="18" customHeight="1">
      <c r="A5482" s="535">
        <v>5406025</v>
      </c>
      <c r="B5482" s="534" t="s">
        <v>21790</v>
      </c>
      <c r="C5482" s="535" t="s">
        <v>18140</v>
      </c>
      <c r="D5482" s="533">
        <v>350.24</v>
      </c>
    </row>
    <row r="5483" spans="1:4" ht="18" customHeight="1">
      <c r="A5483" s="535">
        <v>5406035</v>
      </c>
      <c r="B5483" s="534" t="s">
        <v>21791</v>
      </c>
      <c r="C5483" s="535" t="s">
        <v>18140</v>
      </c>
      <c r="D5483" s="533">
        <v>328.98</v>
      </c>
    </row>
    <row r="5484" spans="1:4" ht="18" customHeight="1">
      <c r="A5484" s="535">
        <v>5406026</v>
      </c>
      <c r="B5484" s="534" t="s">
        <v>21792</v>
      </c>
      <c r="C5484" s="535" t="s">
        <v>18140</v>
      </c>
      <c r="D5484" s="533">
        <v>374.08</v>
      </c>
    </row>
    <row r="5485" spans="1:4" ht="18" customHeight="1">
      <c r="A5485" s="535">
        <v>5406036</v>
      </c>
      <c r="B5485" s="534" t="s">
        <v>21793</v>
      </c>
      <c r="C5485" s="535" t="s">
        <v>18140</v>
      </c>
      <c r="D5485" s="533">
        <v>352.82</v>
      </c>
    </row>
    <row r="5486" spans="1:4" ht="18" customHeight="1">
      <c r="A5486" s="535">
        <v>5406027</v>
      </c>
      <c r="B5486" s="534" t="s">
        <v>21794</v>
      </c>
      <c r="C5486" s="535" t="s">
        <v>18140</v>
      </c>
      <c r="D5486" s="533">
        <v>347.61</v>
      </c>
    </row>
    <row r="5487" spans="1:4" ht="18" customHeight="1">
      <c r="A5487" s="535">
        <v>5406037</v>
      </c>
      <c r="B5487" s="534" t="s">
        <v>21795</v>
      </c>
      <c r="C5487" s="535" t="s">
        <v>18140</v>
      </c>
      <c r="D5487" s="533">
        <v>326.35000000000002</v>
      </c>
    </row>
    <row r="5488" spans="1:4" ht="18" customHeight="1">
      <c r="A5488" s="535">
        <v>5406028</v>
      </c>
      <c r="B5488" s="534" t="s">
        <v>21796</v>
      </c>
      <c r="C5488" s="535" t="s">
        <v>18140</v>
      </c>
      <c r="D5488" s="533">
        <v>371.45</v>
      </c>
    </row>
    <row r="5489" spans="1:4" ht="18" customHeight="1">
      <c r="A5489" s="535">
        <v>5406038</v>
      </c>
      <c r="B5489" s="534" t="s">
        <v>21797</v>
      </c>
      <c r="C5489" s="535" t="s">
        <v>18140</v>
      </c>
      <c r="D5489" s="533">
        <v>350.19</v>
      </c>
    </row>
    <row r="5490" spans="1:4" ht="18" customHeight="1">
      <c r="A5490" s="535">
        <v>5406029</v>
      </c>
      <c r="B5490" s="534" t="s">
        <v>21798</v>
      </c>
      <c r="C5490" s="535" t="s">
        <v>18140</v>
      </c>
      <c r="D5490" s="533">
        <v>346.14</v>
      </c>
    </row>
    <row r="5491" spans="1:4" ht="18" customHeight="1">
      <c r="A5491" s="535">
        <v>5406039</v>
      </c>
      <c r="B5491" s="534" t="s">
        <v>21799</v>
      </c>
      <c r="C5491" s="535" t="s">
        <v>18140</v>
      </c>
      <c r="D5491" s="533">
        <v>324.88</v>
      </c>
    </row>
    <row r="5492" spans="1:4" ht="18" customHeight="1">
      <c r="A5492" s="535">
        <v>5406030</v>
      </c>
      <c r="B5492" s="534" t="s">
        <v>21800</v>
      </c>
      <c r="C5492" s="535" t="s">
        <v>18140</v>
      </c>
      <c r="D5492" s="533">
        <v>369.98</v>
      </c>
    </row>
    <row r="5493" spans="1:4" ht="18" customHeight="1">
      <c r="A5493" s="535">
        <v>5406040</v>
      </c>
      <c r="B5493" s="534" t="s">
        <v>21801</v>
      </c>
      <c r="C5493" s="535" t="s">
        <v>18140</v>
      </c>
      <c r="D5493" s="533">
        <v>348.73</v>
      </c>
    </row>
    <row r="5494" spans="1:4" ht="9" customHeight="1">
      <c r="A5494" s="535">
        <v>5405987</v>
      </c>
      <c r="B5494" s="534" t="s">
        <v>21802</v>
      </c>
      <c r="C5494" s="535" t="s">
        <v>263</v>
      </c>
      <c r="D5494" s="533">
        <v>10.119999999999999</v>
      </c>
    </row>
    <row r="5495" spans="1:4" ht="9" customHeight="1">
      <c r="A5495" s="535">
        <v>5405979</v>
      </c>
      <c r="B5495" s="534" t="s">
        <v>21803</v>
      </c>
      <c r="C5495" s="535" t="s">
        <v>18140</v>
      </c>
      <c r="D5495" s="533">
        <v>18.82</v>
      </c>
    </row>
    <row r="5496" spans="1:4" ht="9" customHeight="1">
      <c r="A5496" s="535">
        <v>5502806</v>
      </c>
      <c r="B5496" s="534" t="s">
        <v>21804</v>
      </c>
      <c r="C5496" s="535" t="s">
        <v>206</v>
      </c>
      <c r="D5496" s="533">
        <v>138.52000000000001</v>
      </c>
    </row>
    <row r="5497" spans="1:4" ht="9" customHeight="1">
      <c r="A5497" s="535">
        <v>5502807</v>
      </c>
      <c r="B5497" s="534" t="s">
        <v>21805</v>
      </c>
      <c r="C5497" s="535" t="s">
        <v>206</v>
      </c>
      <c r="D5497" s="533">
        <v>15.81</v>
      </c>
    </row>
    <row r="5498" spans="1:4" ht="9" customHeight="1">
      <c r="A5498" s="535">
        <v>5503041</v>
      </c>
      <c r="B5498" s="534" t="s">
        <v>21806</v>
      </c>
      <c r="C5498" s="535" t="s">
        <v>206</v>
      </c>
      <c r="D5498" s="533">
        <v>5.92</v>
      </c>
    </row>
    <row r="5499" spans="1:4" ht="9" customHeight="1">
      <c r="A5499" s="535">
        <v>5502978</v>
      </c>
      <c r="B5499" s="534" t="s">
        <v>21807</v>
      </c>
      <c r="C5499" s="535" t="s">
        <v>206</v>
      </c>
      <c r="D5499" s="533">
        <v>5.13</v>
      </c>
    </row>
    <row r="5500" spans="1:4" ht="9" customHeight="1">
      <c r="A5500" s="535">
        <v>5502822</v>
      </c>
      <c r="B5500" s="534" t="s">
        <v>21808</v>
      </c>
      <c r="C5500" s="535" t="s">
        <v>206</v>
      </c>
      <c r="D5500" s="533">
        <v>40.729999999999997</v>
      </c>
    </row>
    <row r="5501" spans="1:4" ht="9" customHeight="1">
      <c r="A5501" s="535">
        <v>5502979</v>
      </c>
      <c r="B5501" s="534" t="s">
        <v>21809</v>
      </c>
      <c r="C5501" s="535" t="s">
        <v>206</v>
      </c>
      <c r="D5501" s="533">
        <v>17.079999999999998</v>
      </c>
    </row>
    <row r="5502" spans="1:4" ht="9" customHeight="1">
      <c r="A5502" s="535">
        <v>5501700</v>
      </c>
      <c r="B5502" s="534" t="s">
        <v>21810</v>
      </c>
      <c r="C5502" s="535" t="s">
        <v>18140</v>
      </c>
      <c r="D5502" s="533">
        <v>0.54</v>
      </c>
    </row>
    <row r="5503" spans="1:4" ht="9" customHeight="1">
      <c r="A5503" s="535">
        <v>5500991</v>
      </c>
      <c r="B5503" s="534" t="s">
        <v>21811</v>
      </c>
      <c r="C5503" s="535" t="s">
        <v>206</v>
      </c>
      <c r="D5503" s="533">
        <v>172.23</v>
      </c>
    </row>
    <row r="5504" spans="1:4" ht="9" customHeight="1">
      <c r="A5504" s="535">
        <v>5515739</v>
      </c>
      <c r="B5504" s="534" t="s">
        <v>21812</v>
      </c>
      <c r="C5504" s="535" t="s">
        <v>206</v>
      </c>
      <c r="D5504" s="533">
        <v>45.99</v>
      </c>
    </row>
    <row r="5505" spans="1:4" ht="9" customHeight="1">
      <c r="A5505" s="535">
        <v>5505766</v>
      </c>
      <c r="B5505" s="534" t="s">
        <v>21813</v>
      </c>
      <c r="C5505" s="535" t="s">
        <v>206</v>
      </c>
      <c r="D5505" s="533">
        <v>359.47</v>
      </c>
    </row>
    <row r="5506" spans="1:4" ht="9" customHeight="1">
      <c r="A5506" s="535">
        <v>5501701</v>
      </c>
      <c r="B5506" s="534" t="s">
        <v>21814</v>
      </c>
      <c r="C5506" s="535" t="s">
        <v>263</v>
      </c>
      <c r="D5506" s="533">
        <v>39.85</v>
      </c>
    </row>
    <row r="5507" spans="1:4" ht="9" customHeight="1">
      <c r="A5507" s="535">
        <v>5501702</v>
      </c>
      <c r="B5507" s="534" t="s">
        <v>21815</v>
      </c>
      <c r="C5507" s="535" t="s">
        <v>263</v>
      </c>
      <c r="D5507" s="533">
        <v>99.63</v>
      </c>
    </row>
    <row r="5508" spans="1:4" ht="18" customHeight="1">
      <c r="A5508" s="535">
        <v>5502972</v>
      </c>
      <c r="B5508" s="534" t="s">
        <v>21816</v>
      </c>
      <c r="C5508" s="535" t="s">
        <v>206</v>
      </c>
      <c r="D5508" s="533">
        <v>205.23</v>
      </c>
    </row>
    <row r="5509" spans="1:4" ht="18" customHeight="1">
      <c r="A5509" s="535">
        <v>5502968</v>
      </c>
      <c r="B5509" s="534" t="s">
        <v>21817</v>
      </c>
      <c r="C5509" s="535" t="s">
        <v>206</v>
      </c>
      <c r="D5509" s="533">
        <v>23.17</v>
      </c>
    </row>
    <row r="5510" spans="1:4" ht="18" customHeight="1">
      <c r="A5510" s="535">
        <v>5502969</v>
      </c>
      <c r="B5510" s="534" t="s">
        <v>21818</v>
      </c>
      <c r="C5510" s="535" t="s">
        <v>206</v>
      </c>
      <c r="D5510" s="533">
        <v>29.22</v>
      </c>
    </row>
    <row r="5511" spans="1:4" ht="18" customHeight="1">
      <c r="A5511" s="535">
        <v>5502970</v>
      </c>
      <c r="B5511" s="534" t="s">
        <v>21819</v>
      </c>
      <c r="C5511" s="535" t="s">
        <v>206</v>
      </c>
      <c r="D5511" s="533">
        <v>53.53</v>
      </c>
    </row>
    <row r="5512" spans="1:4" ht="18" customHeight="1">
      <c r="A5512" s="535">
        <v>5502971</v>
      </c>
      <c r="B5512" s="534" t="s">
        <v>21820</v>
      </c>
      <c r="C5512" s="535" t="s">
        <v>206</v>
      </c>
      <c r="D5512" s="533">
        <v>99.63</v>
      </c>
    </row>
    <row r="5513" spans="1:4" ht="9" customHeight="1">
      <c r="A5513" s="535">
        <v>5502663</v>
      </c>
      <c r="B5513" s="534" t="s">
        <v>21821</v>
      </c>
      <c r="C5513" s="535" t="s">
        <v>206</v>
      </c>
      <c r="D5513" s="533">
        <v>34.200000000000003</v>
      </c>
    </row>
    <row r="5514" spans="1:4" ht="9" customHeight="1">
      <c r="A5514" s="535">
        <v>5502993</v>
      </c>
      <c r="B5514" s="534" t="s">
        <v>21822</v>
      </c>
      <c r="C5514" s="535" t="s">
        <v>206</v>
      </c>
      <c r="D5514" s="533">
        <v>25.71</v>
      </c>
    </row>
    <row r="5515" spans="1:4" ht="18" customHeight="1">
      <c r="A5515" s="535">
        <v>5502967</v>
      </c>
      <c r="B5515" s="534" t="s">
        <v>21823</v>
      </c>
      <c r="C5515" s="535" t="s">
        <v>206</v>
      </c>
      <c r="D5515" s="533">
        <v>113.56</v>
      </c>
    </row>
    <row r="5516" spans="1:4" ht="9" customHeight="1">
      <c r="A5516" s="535">
        <v>5502963</v>
      </c>
      <c r="B5516" s="534" t="s">
        <v>21824</v>
      </c>
      <c r="C5516" s="535" t="s">
        <v>206</v>
      </c>
      <c r="D5516" s="533">
        <v>13.87</v>
      </c>
    </row>
    <row r="5517" spans="1:4" ht="18" customHeight="1">
      <c r="A5517" s="535">
        <v>5502964</v>
      </c>
      <c r="B5517" s="534" t="s">
        <v>21825</v>
      </c>
      <c r="C5517" s="535" t="s">
        <v>206</v>
      </c>
      <c r="D5517" s="533">
        <v>17.37</v>
      </c>
    </row>
    <row r="5518" spans="1:4" ht="18" customHeight="1">
      <c r="A5518" s="535">
        <v>5502965</v>
      </c>
      <c r="B5518" s="534" t="s">
        <v>21826</v>
      </c>
      <c r="C5518" s="535" t="s">
        <v>206</v>
      </c>
      <c r="D5518" s="533">
        <v>31.27</v>
      </c>
    </row>
    <row r="5519" spans="1:4" ht="18" customHeight="1">
      <c r="A5519" s="535">
        <v>5502966</v>
      </c>
      <c r="B5519" s="534" t="s">
        <v>21827</v>
      </c>
      <c r="C5519" s="535" t="s">
        <v>206</v>
      </c>
      <c r="D5519" s="533">
        <v>57.31</v>
      </c>
    </row>
    <row r="5520" spans="1:4" ht="9" customHeight="1">
      <c r="A5520" s="535">
        <v>5501706</v>
      </c>
      <c r="B5520" s="534" t="s">
        <v>21828</v>
      </c>
      <c r="C5520" s="535" t="s">
        <v>206</v>
      </c>
      <c r="D5520" s="533">
        <v>6.97</v>
      </c>
    </row>
    <row r="5521" spans="1:4" ht="18" customHeight="1">
      <c r="A5521" s="535">
        <v>5501880</v>
      </c>
      <c r="B5521" s="534" t="s">
        <v>21829</v>
      </c>
      <c r="C5521" s="535" t="s">
        <v>206</v>
      </c>
      <c r="D5521" s="533">
        <v>12.2</v>
      </c>
    </row>
    <row r="5522" spans="1:4" ht="18" customHeight="1">
      <c r="A5522" s="535">
        <v>5502114</v>
      </c>
      <c r="B5522" s="534" t="s">
        <v>21830</v>
      </c>
      <c r="C5522" s="535" t="s">
        <v>206</v>
      </c>
      <c r="D5522" s="533">
        <v>8.11</v>
      </c>
    </row>
    <row r="5523" spans="1:4" ht="18" customHeight="1">
      <c r="A5523" s="535">
        <v>5501906</v>
      </c>
      <c r="B5523" s="534" t="s">
        <v>21831</v>
      </c>
      <c r="C5523" s="535" t="s">
        <v>206</v>
      </c>
      <c r="D5523" s="533">
        <v>10.9</v>
      </c>
    </row>
    <row r="5524" spans="1:4" ht="18" customHeight="1">
      <c r="A5524" s="535">
        <v>5502140</v>
      </c>
      <c r="B5524" s="534" t="s">
        <v>21832</v>
      </c>
      <c r="C5524" s="535" t="s">
        <v>206</v>
      </c>
      <c r="D5524" s="533">
        <v>6.81</v>
      </c>
    </row>
    <row r="5525" spans="1:4" ht="18" customHeight="1">
      <c r="A5525" s="535">
        <v>5501932</v>
      </c>
      <c r="B5525" s="534" t="s">
        <v>21833</v>
      </c>
      <c r="C5525" s="535" t="s">
        <v>206</v>
      </c>
      <c r="D5525" s="533">
        <v>10.9</v>
      </c>
    </row>
    <row r="5526" spans="1:4" ht="18" customHeight="1">
      <c r="A5526" s="535">
        <v>5502166</v>
      </c>
      <c r="B5526" s="534" t="s">
        <v>21834</v>
      </c>
      <c r="C5526" s="535" t="s">
        <v>206</v>
      </c>
      <c r="D5526" s="533">
        <v>7.24</v>
      </c>
    </row>
    <row r="5527" spans="1:4" ht="18" customHeight="1">
      <c r="A5527" s="535">
        <v>5501881</v>
      </c>
      <c r="B5527" s="534" t="s">
        <v>21835</v>
      </c>
      <c r="C5527" s="535" t="s">
        <v>206</v>
      </c>
      <c r="D5527" s="533">
        <v>12.47</v>
      </c>
    </row>
    <row r="5528" spans="1:4" ht="18" customHeight="1">
      <c r="A5528" s="535">
        <v>5502115</v>
      </c>
      <c r="B5528" s="534" t="s">
        <v>21836</v>
      </c>
      <c r="C5528" s="535" t="s">
        <v>206</v>
      </c>
      <c r="D5528" s="533">
        <v>8.82</v>
      </c>
    </row>
    <row r="5529" spans="1:4" ht="18" customHeight="1">
      <c r="A5529" s="535">
        <v>5501907</v>
      </c>
      <c r="B5529" s="534" t="s">
        <v>21837</v>
      </c>
      <c r="C5529" s="535" t="s">
        <v>206</v>
      </c>
      <c r="D5529" s="533">
        <v>11.08</v>
      </c>
    </row>
    <row r="5530" spans="1:4" ht="18" customHeight="1">
      <c r="A5530" s="535">
        <v>5502141</v>
      </c>
      <c r="B5530" s="534" t="s">
        <v>21838</v>
      </c>
      <c r="C5530" s="535" t="s">
        <v>206</v>
      </c>
      <c r="D5530" s="533">
        <v>7.39</v>
      </c>
    </row>
    <row r="5531" spans="1:4" ht="18" customHeight="1">
      <c r="A5531" s="535">
        <v>5501933</v>
      </c>
      <c r="B5531" s="534" t="s">
        <v>21839</v>
      </c>
      <c r="C5531" s="535" t="s">
        <v>206</v>
      </c>
      <c r="D5531" s="533">
        <v>11.08</v>
      </c>
    </row>
    <row r="5532" spans="1:4" ht="18" customHeight="1">
      <c r="A5532" s="535">
        <v>5502167</v>
      </c>
      <c r="B5532" s="534" t="s">
        <v>21840</v>
      </c>
      <c r="C5532" s="535" t="s">
        <v>206</v>
      </c>
      <c r="D5532" s="533">
        <v>7.39</v>
      </c>
    </row>
    <row r="5533" spans="1:4" ht="18" customHeight="1">
      <c r="A5533" s="535">
        <v>5501882</v>
      </c>
      <c r="B5533" s="534" t="s">
        <v>21841</v>
      </c>
      <c r="C5533" s="535" t="s">
        <v>206</v>
      </c>
      <c r="D5533" s="533">
        <v>12.74</v>
      </c>
    </row>
    <row r="5534" spans="1:4" ht="18" customHeight="1">
      <c r="A5534" s="535">
        <v>5502116</v>
      </c>
      <c r="B5534" s="534" t="s">
        <v>21842</v>
      </c>
      <c r="C5534" s="535" t="s">
        <v>206</v>
      </c>
      <c r="D5534" s="533">
        <v>9.0500000000000007</v>
      </c>
    </row>
    <row r="5535" spans="1:4" ht="18" customHeight="1">
      <c r="A5535" s="535">
        <v>5501908</v>
      </c>
      <c r="B5535" s="534" t="s">
        <v>21843</v>
      </c>
      <c r="C5535" s="535" t="s">
        <v>206</v>
      </c>
      <c r="D5535" s="533">
        <v>11.27</v>
      </c>
    </row>
    <row r="5536" spans="1:4" ht="18" customHeight="1">
      <c r="A5536" s="535">
        <v>5502142</v>
      </c>
      <c r="B5536" s="534" t="s">
        <v>21844</v>
      </c>
      <c r="C5536" s="535" t="s">
        <v>206</v>
      </c>
      <c r="D5536" s="533">
        <v>7.58</v>
      </c>
    </row>
    <row r="5537" spans="1:4" ht="18" customHeight="1">
      <c r="A5537" s="535">
        <v>5501934</v>
      </c>
      <c r="B5537" s="534" t="s">
        <v>21845</v>
      </c>
      <c r="C5537" s="535" t="s">
        <v>206</v>
      </c>
      <c r="D5537" s="533">
        <v>11.22</v>
      </c>
    </row>
    <row r="5538" spans="1:4" ht="18" customHeight="1">
      <c r="A5538" s="535">
        <v>5502168</v>
      </c>
      <c r="B5538" s="534" t="s">
        <v>21846</v>
      </c>
      <c r="C5538" s="535" t="s">
        <v>206</v>
      </c>
      <c r="D5538" s="533">
        <v>7.53</v>
      </c>
    </row>
    <row r="5539" spans="1:4" ht="18" customHeight="1">
      <c r="A5539" s="535">
        <v>5501883</v>
      </c>
      <c r="B5539" s="534" t="s">
        <v>21847</v>
      </c>
      <c r="C5539" s="535" t="s">
        <v>206</v>
      </c>
      <c r="D5539" s="533">
        <v>13.02</v>
      </c>
    </row>
    <row r="5540" spans="1:4" ht="18" customHeight="1">
      <c r="A5540" s="535">
        <v>5502117</v>
      </c>
      <c r="B5540" s="534" t="s">
        <v>21848</v>
      </c>
      <c r="C5540" s="535" t="s">
        <v>206</v>
      </c>
      <c r="D5540" s="533">
        <v>9.34</v>
      </c>
    </row>
    <row r="5541" spans="1:4" ht="18" customHeight="1">
      <c r="A5541" s="535">
        <v>5501909</v>
      </c>
      <c r="B5541" s="534" t="s">
        <v>21849</v>
      </c>
      <c r="C5541" s="535" t="s">
        <v>206</v>
      </c>
      <c r="D5541" s="533">
        <v>11.45</v>
      </c>
    </row>
    <row r="5542" spans="1:4" ht="18" customHeight="1">
      <c r="A5542" s="535">
        <v>5502143</v>
      </c>
      <c r="B5542" s="534" t="s">
        <v>21850</v>
      </c>
      <c r="C5542" s="535" t="s">
        <v>206</v>
      </c>
      <c r="D5542" s="533">
        <v>7.78</v>
      </c>
    </row>
    <row r="5543" spans="1:4" ht="18" customHeight="1">
      <c r="A5543" s="535">
        <v>5501935</v>
      </c>
      <c r="B5543" s="534" t="s">
        <v>21851</v>
      </c>
      <c r="C5543" s="535" t="s">
        <v>206</v>
      </c>
      <c r="D5543" s="533">
        <v>11.4</v>
      </c>
    </row>
    <row r="5544" spans="1:4" ht="18" customHeight="1">
      <c r="A5544" s="535">
        <v>5502169</v>
      </c>
      <c r="B5544" s="534" t="s">
        <v>21852</v>
      </c>
      <c r="C5544" s="535" t="s">
        <v>206</v>
      </c>
      <c r="D5544" s="533">
        <v>7.73</v>
      </c>
    </row>
    <row r="5545" spans="1:4" ht="18" customHeight="1">
      <c r="A5545" s="535">
        <v>5501884</v>
      </c>
      <c r="B5545" s="534" t="s">
        <v>21853</v>
      </c>
      <c r="C5545" s="535" t="s">
        <v>206</v>
      </c>
      <c r="D5545" s="533">
        <v>13.67</v>
      </c>
    </row>
    <row r="5546" spans="1:4" ht="18" customHeight="1">
      <c r="A5546" s="535">
        <v>5502118</v>
      </c>
      <c r="B5546" s="534" t="s">
        <v>21854</v>
      </c>
      <c r="C5546" s="535" t="s">
        <v>206</v>
      </c>
      <c r="D5546" s="533">
        <v>9.6300000000000008</v>
      </c>
    </row>
    <row r="5547" spans="1:4" ht="18" customHeight="1">
      <c r="A5547" s="535">
        <v>5501910</v>
      </c>
      <c r="B5547" s="534" t="s">
        <v>21855</v>
      </c>
      <c r="C5547" s="535" t="s">
        <v>206</v>
      </c>
      <c r="D5547" s="533">
        <v>11.63</v>
      </c>
    </row>
    <row r="5548" spans="1:4" ht="18" customHeight="1">
      <c r="A5548" s="535">
        <v>5502144</v>
      </c>
      <c r="B5548" s="534" t="s">
        <v>21856</v>
      </c>
      <c r="C5548" s="535" t="s">
        <v>206</v>
      </c>
      <c r="D5548" s="533">
        <v>7.92</v>
      </c>
    </row>
    <row r="5549" spans="1:4" ht="18" customHeight="1">
      <c r="A5549" s="535">
        <v>5501936</v>
      </c>
      <c r="B5549" s="534" t="s">
        <v>21857</v>
      </c>
      <c r="C5549" s="535" t="s">
        <v>206</v>
      </c>
      <c r="D5549" s="533">
        <v>11.54</v>
      </c>
    </row>
    <row r="5550" spans="1:4" ht="18" customHeight="1">
      <c r="A5550" s="535">
        <v>5502170</v>
      </c>
      <c r="B5550" s="534" t="s">
        <v>21858</v>
      </c>
      <c r="C5550" s="535" t="s">
        <v>206</v>
      </c>
      <c r="D5550" s="533">
        <v>7.87</v>
      </c>
    </row>
    <row r="5551" spans="1:4" ht="18" customHeight="1">
      <c r="A5551" s="535">
        <v>5501885</v>
      </c>
      <c r="B5551" s="534" t="s">
        <v>21859</v>
      </c>
      <c r="C5551" s="535" t="s">
        <v>206</v>
      </c>
      <c r="D5551" s="533">
        <v>14.18</v>
      </c>
    </row>
    <row r="5552" spans="1:4" ht="18" customHeight="1">
      <c r="A5552" s="535">
        <v>5502119</v>
      </c>
      <c r="B5552" s="534" t="s">
        <v>21860</v>
      </c>
      <c r="C5552" s="535" t="s">
        <v>206</v>
      </c>
      <c r="D5552" s="533">
        <v>10.53</v>
      </c>
    </row>
    <row r="5553" spans="1:4" ht="18" customHeight="1">
      <c r="A5553" s="535">
        <v>5501911</v>
      </c>
      <c r="B5553" s="534" t="s">
        <v>21861</v>
      </c>
      <c r="C5553" s="535" t="s">
        <v>206</v>
      </c>
      <c r="D5553" s="533">
        <v>12.31</v>
      </c>
    </row>
    <row r="5554" spans="1:4" ht="18" customHeight="1">
      <c r="A5554" s="535">
        <v>5502145</v>
      </c>
      <c r="B5554" s="534" t="s">
        <v>21862</v>
      </c>
      <c r="C5554" s="535" t="s">
        <v>206</v>
      </c>
      <c r="D5554" s="533">
        <v>8.26</v>
      </c>
    </row>
    <row r="5555" spans="1:4" ht="18" customHeight="1">
      <c r="A5555" s="535">
        <v>5501937</v>
      </c>
      <c r="B5555" s="534" t="s">
        <v>21863</v>
      </c>
      <c r="C5555" s="535" t="s">
        <v>206</v>
      </c>
      <c r="D5555" s="533">
        <v>12.25</v>
      </c>
    </row>
    <row r="5556" spans="1:4" ht="18" customHeight="1">
      <c r="A5556" s="535">
        <v>5502171</v>
      </c>
      <c r="B5556" s="534" t="s">
        <v>21864</v>
      </c>
      <c r="C5556" s="535" t="s">
        <v>206</v>
      </c>
      <c r="D5556" s="533">
        <v>8.16</v>
      </c>
    </row>
    <row r="5557" spans="1:4" ht="18" customHeight="1">
      <c r="A5557" s="535">
        <v>5501886</v>
      </c>
      <c r="B5557" s="534" t="s">
        <v>21865</v>
      </c>
      <c r="C5557" s="535" t="s">
        <v>206</v>
      </c>
      <c r="D5557" s="533">
        <v>15.31</v>
      </c>
    </row>
    <row r="5558" spans="1:4" ht="18" customHeight="1">
      <c r="A5558" s="535">
        <v>5502120</v>
      </c>
      <c r="B5558" s="534" t="s">
        <v>21866</v>
      </c>
      <c r="C5558" s="535" t="s">
        <v>206</v>
      </c>
      <c r="D5558" s="533">
        <v>11.67</v>
      </c>
    </row>
    <row r="5559" spans="1:4" ht="18" customHeight="1">
      <c r="A5559" s="535">
        <v>5501912</v>
      </c>
      <c r="B5559" s="534" t="s">
        <v>21867</v>
      </c>
      <c r="C5559" s="535" t="s">
        <v>206</v>
      </c>
      <c r="D5559" s="533">
        <v>12.8</v>
      </c>
    </row>
    <row r="5560" spans="1:4" ht="18" customHeight="1">
      <c r="A5560" s="535">
        <v>5502146</v>
      </c>
      <c r="B5560" s="534" t="s">
        <v>21868</v>
      </c>
      <c r="C5560" s="535" t="s">
        <v>206</v>
      </c>
      <c r="D5560" s="533">
        <v>9.17</v>
      </c>
    </row>
    <row r="5561" spans="1:4" ht="18" customHeight="1">
      <c r="A5561" s="535">
        <v>5501938</v>
      </c>
      <c r="B5561" s="534" t="s">
        <v>21869</v>
      </c>
      <c r="C5561" s="535" t="s">
        <v>206</v>
      </c>
      <c r="D5561" s="533">
        <v>12.69</v>
      </c>
    </row>
    <row r="5562" spans="1:4" ht="18" customHeight="1">
      <c r="A5562" s="535">
        <v>5502172</v>
      </c>
      <c r="B5562" s="534" t="s">
        <v>21870</v>
      </c>
      <c r="C5562" s="535" t="s">
        <v>206</v>
      </c>
      <c r="D5562" s="533">
        <v>9.0500000000000007</v>
      </c>
    </row>
    <row r="5563" spans="1:4" ht="18" customHeight="1">
      <c r="A5563" s="535">
        <v>5501876</v>
      </c>
      <c r="B5563" s="534" t="s">
        <v>21871</v>
      </c>
      <c r="C5563" s="535" t="s">
        <v>206</v>
      </c>
      <c r="D5563" s="533">
        <v>10.14</v>
      </c>
    </row>
    <row r="5564" spans="1:4" ht="18" customHeight="1">
      <c r="A5564" s="535">
        <v>5502110</v>
      </c>
      <c r="B5564" s="534" t="s">
        <v>21872</v>
      </c>
      <c r="C5564" s="535" t="s">
        <v>206</v>
      </c>
      <c r="D5564" s="533">
        <v>6.42</v>
      </c>
    </row>
    <row r="5565" spans="1:4" ht="18" customHeight="1">
      <c r="A5565" s="535">
        <v>5501902</v>
      </c>
      <c r="B5565" s="534" t="s">
        <v>21873</v>
      </c>
      <c r="C5565" s="535" t="s">
        <v>206</v>
      </c>
      <c r="D5565" s="533">
        <v>9.6999999999999993</v>
      </c>
    </row>
    <row r="5566" spans="1:4" ht="18" customHeight="1">
      <c r="A5566" s="535">
        <v>5502136</v>
      </c>
      <c r="B5566" s="534" t="s">
        <v>21874</v>
      </c>
      <c r="C5566" s="535" t="s">
        <v>206</v>
      </c>
      <c r="D5566" s="533">
        <v>6</v>
      </c>
    </row>
    <row r="5567" spans="1:4" ht="18" customHeight="1">
      <c r="A5567" s="535">
        <v>5501928</v>
      </c>
      <c r="B5567" s="534" t="s">
        <v>21875</v>
      </c>
      <c r="C5567" s="535" t="s">
        <v>206</v>
      </c>
      <c r="D5567" s="533">
        <v>9.77</v>
      </c>
    </row>
    <row r="5568" spans="1:4" ht="18" customHeight="1">
      <c r="A5568" s="535">
        <v>5502162</v>
      </c>
      <c r="B5568" s="534" t="s">
        <v>21876</v>
      </c>
      <c r="C5568" s="535" t="s">
        <v>206</v>
      </c>
      <c r="D5568" s="533">
        <v>6.08</v>
      </c>
    </row>
    <row r="5569" spans="1:4" ht="18" customHeight="1">
      <c r="A5569" s="535">
        <v>5501877</v>
      </c>
      <c r="B5569" s="534" t="s">
        <v>21877</v>
      </c>
      <c r="C5569" s="535" t="s">
        <v>206</v>
      </c>
      <c r="D5569" s="533">
        <v>10.9</v>
      </c>
    </row>
    <row r="5570" spans="1:4" ht="18" customHeight="1">
      <c r="A5570" s="535">
        <v>5502111</v>
      </c>
      <c r="B5570" s="534" t="s">
        <v>21878</v>
      </c>
      <c r="C5570" s="535" t="s">
        <v>206</v>
      </c>
      <c r="D5570" s="533">
        <v>6.81</v>
      </c>
    </row>
    <row r="5571" spans="1:4" ht="18" customHeight="1">
      <c r="A5571" s="535">
        <v>5501903</v>
      </c>
      <c r="B5571" s="534" t="s">
        <v>21879</v>
      </c>
      <c r="C5571" s="535" t="s">
        <v>206</v>
      </c>
      <c r="D5571" s="533">
        <v>9.9499999999999993</v>
      </c>
    </row>
    <row r="5572" spans="1:4" ht="18" customHeight="1">
      <c r="A5572" s="535">
        <v>5502137</v>
      </c>
      <c r="B5572" s="534" t="s">
        <v>21880</v>
      </c>
      <c r="C5572" s="535" t="s">
        <v>206</v>
      </c>
      <c r="D5572" s="533">
        <v>6.23</v>
      </c>
    </row>
    <row r="5573" spans="1:4" ht="18" customHeight="1">
      <c r="A5573" s="535">
        <v>5501929</v>
      </c>
      <c r="B5573" s="534" t="s">
        <v>21881</v>
      </c>
      <c r="C5573" s="535" t="s">
        <v>206</v>
      </c>
      <c r="D5573" s="533">
        <v>9.99</v>
      </c>
    </row>
    <row r="5574" spans="1:4" ht="18" customHeight="1">
      <c r="A5574" s="535">
        <v>5502163</v>
      </c>
      <c r="B5574" s="534" t="s">
        <v>21882</v>
      </c>
      <c r="C5574" s="535" t="s">
        <v>206</v>
      </c>
      <c r="D5574" s="533">
        <v>6.27</v>
      </c>
    </row>
    <row r="5575" spans="1:4" ht="18" customHeight="1">
      <c r="A5575" s="535">
        <v>5501875</v>
      </c>
      <c r="B5575" s="534" t="s">
        <v>21883</v>
      </c>
      <c r="C5575" s="535" t="s">
        <v>206</v>
      </c>
      <c r="D5575" s="533">
        <v>9.6999999999999993</v>
      </c>
    </row>
    <row r="5576" spans="1:4" ht="18" customHeight="1">
      <c r="A5576" s="535">
        <v>5502109</v>
      </c>
      <c r="B5576" s="534" t="s">
        <v>21884</v>
      </c>
      <c r="C5576" s="535" t="s">
        <v>206</v>
      </c>
      <c r="D5576" s="533">
        <v>6</v>
      </c>
    </row>
    <row r="5577" spans="1:4" ht="18" customHeight="1">
      <c r="A5577" s="535">
        <v>5501901</v>
      </c>
      <c r="B5577" s="534" t="s">
        <v>21885</v>
      </c>
      <c r="C5577" s="535" t="s">
        <v>206</v>
      </c>
      <c r="D5577" s="533">
        <v>9.0299999999999994</v>
      </c>
    </row>
    <row r="5578" spans="1:4" ht="18" customHeight="1">
      <c r="A5578" s="535">
        <v>5502135</v>
      </c>
      <c r="B5578" s="534" t="s">
        <v>21886</v>
      </c>
      <c r="C5578" s="535" t="s">
        <v>206</v>
      </c>
      <c r="D5578" s="533">
        <v>5.29</v>
      </c>
    </row>
    <row r="5579" spans="1:4" ht="18" customHeight="1">
      <c r="A5579" s="535">
        <v>5501927</v>
      </c>
      <c r="B5579" s="534" t="s">
        <v>21887</v>
      </c>
      <c r="C5579" s="535" t="s">
        <v>206</v>
      </c>
      <c r="D5579" s="533">
        <v>9.52</v>
      </c>
    </row>
    <row r="5580" spans="1:4" ht="18" customHeight="1">
      <c r="A5580" s="535">
        <v>5502161</v>
      </c>
      <c r="B5580" s="534" t="s">
        <v>21888</v>
      </c>
      <c r="C5580" s="535" t="s">
        <v>206</v>
      </c>
      <c r="D5580" s="533">
        <v>5.37</v>
      </c>
    </row>
    <row r="5581" spans="1:4" ht="18" customHeight="1">
      <c r="A5581" s="535">
        <v>5501878</v>
      </c>
      <c r="B5581" s="534" t="s">
        <v>21889</v>
      </c>
      <c r="C5581" s="535" t="s">
        <v>206</v>
      </c>
      <c r="D5581" s="533">
        <v>11.22</v>
      </c>
    </row>
    <row r="5582" spans="1:4" ht="18" customHeight="1">
      <c r="A5582" s="535">
        <v>5502112</v>
      </c>
      <c r="B5582" s="534" t="s">
        <v>21890</v>
      </c>
      <c r="C5582" s="535" t="s">
        <v>206</v>
      </c>
      <c r="D5582" s="533">
        <v>7.53</v>
      </c>
    </row>
    <row r="5583" spans="1:4" ht="18" customHeight="1">
      <c r="A5583" s="535">
        <v>5501904</v>
      </c>
      <c r="B5583" s="534" t="s">
        <v>21891</v>
      </c>
      <c r="C5583" s="535" t="s">
        <v>206</v>
      </c>
      <c r="D5583" s="533">
        <v>10.14</v>
      </c>
    </row>
    <row r="5584" spans="1:4" ht="18" customHeight="1">
      <c r="A5584" s="535">
        <v>5502138</v>
      </c>
      <c r="B5584" s="534" t="s">
        <v>21892</v>
      </c>
      <c r="C5584" s="535" t="s">
        <v>206</v>
      </c>
      <c r="D5584" s="533">
        <v>6.46</v>
      </c>
    </row>
    <row r="5585" spans="1:4" ht="18" customHeight="1">
      <c r="A5585" s="535">
        <v>5501930</v>
      </c>
      <c r="B5585" s="534" t="s">
        <v>21893</v>
      </c>
      <c r="C5585" s="535" t="s">
        <v>206</v>
      </c>
      <c r="D5585" s="533">
        <v>10.17</v>
      </c>
    </row>
    <row r="5586" spans="1:4" ht="18" customHeight="1">
      <c r="A5586" s="535">
        <v>5502164</v>
      </c>
      <c r="B5586" s="534" t="s">
        <v>21894</v>
      </c>
      <c r="C5586" s="535" t="s">
        <v>206</v>
      </c>
      <c r="D5586" s="533">
        <v>6.46</v>
      </c>
    </row>
    <row r="5587" spans="1:4" ht="18" customHeight="1">
      <c r="A5587" s="535">
        <v>5501879</v>
      </c>
      <c r="B5587" s="534" t="s">
        <v>21895</v>
      </c>
      <c r="C5587" s="535" t="s">
        <v>206</v>
      </c>
      <c r="D5587" s="533">
        <v>11.54</v>
      </c>
    </row>
    <row r="5588" spans="1:4" ht="18" customHeight="1">
      <c r="A5588" s="535">
        <v>5502113</v>
      </c>
      <c r="B5588" s="534" t="s">
        <v>21896</v>
      </c>
      <c r="C5588" s="535" t="s">
        <v>206</v>
      </c>
      <c r="D5588" s="533">
        <v>7.82</v>
      </c>
    </row>
    <row r="5589" spans="1:4" ht="18" customHeight="1">
      <c r="A5589" s="535">
        <v>5501905</v>
      </c>
      <c r="B5589" s="534" t="s">
        <v>21897</v>
      </c>
      <c r="C5589" s="535" t="s">
        <v>206</v>
      </c>
      <c r="D5589" s="533">
        <v>10.36</v>
      </c>
    </row>
    <row r="5590" spans="1:4" ht="18" customHeight="1">
      <c r="A5590" s="535">
        <v>5502139</v>
      </c>
      <c r="B5590" s="534" t="s">
        <v>21898</v>
      </c>
      <c r="C5590" s="535" t="s">
        <v>206</v>
      </c>
      <c r="D5590" s="533">
        <v>6.66</v>
      </c>
    </row>
    <row r="5591" spans="1:4" ht="18" customHeight="1">
      <c r="A5591" s="535">
        <v>5501931</v>
      </c>
      <c r="B5591" s="534" t="s">
        <v>21899</v>
      </c>
      <c r="C5591" s="535" t="s">
        <v>206</v>
      </c>
      <c r="D5591" s="533">
        <v>10.77</v>
      </c>
    </row>
    <row r="5592" spans="1:4" ht="18" customHeight="1">
      <c r="A5592" s="535">
        <v>5502165</v>
      </c>
      <c r="B5592" s="534" t="s">
        <v>21900</v>
      </c>
      <c r="C5592" s="535" t="s">
        <v>206</v>
      </c>
      <c r="D5592" s="533">
        <v>6.66</v>
      </c>
    </row>
    <row r="5593" spans="1:4" ht="18" customHeight="1">
      <c r="A5593" s="535">
        <v>5502825</v>
      </c>
      <c r="B5593" s="534" t="s">
        <v>21901</v>
      </c>
      <c r="C5593" s="535" t="s">
        <v>206</v>
      </c>
      <c r="D5593" s="533">
        <v>16.16</v>
      </c>
    </row>
    <row r="5594" spans="1:4" ht="18" customHeight="1">
      <c r="A5594" s="535">
        <v>5502834</v>
      </c>
      <c r="B5594" s="534" t="s">
        <v>21902</v>
      </c>
      <c r="C5594" s="535" t="s">
        <v>206</v>
      </c>
      <c r="D5594" s="533">
        <v>12.14</v>
      </c>
    </row>
    <row r="5595" spans="1:4" ht="18" customHeight="1">
      <c r="A5595" s="535">
        <v>5502826</v>
      </c>
      <c r="B5595" s="534" t="s">
        <v>21903</v>
      </c>
      <c r="C5595" s="535" t="s">
        <v>206</v>
      </c>
      <c r="D5595" s="533">
        <v>13.07</v>
      </c>
    </row>
    <row r="5596" spans="1:4" ht="18" customHeight="1">
      <c r="A5596" s="535">
        <v>5502835</v>
      </c>
      <c r="B5596" s="534" t="s">
        <v>21904</v>
      </c>
      <c r="C5596" s="535" t="s">
        <v>206</v>
      </c>
      <c r="D5596" s="533">
        <v>9.4600000000000009</v>
      </c>
    </row>
    <row r="5597" spans="1:4" ht="18" customHeight="1">
      <c r="A5597" s="535">
        <v>5502827</v>
      </c>
      <c r="B5597" s="534" t="s">
        <v>21905</v>
      </c>
      <c r="C5597" s="535" t="s">
        <v>206</v>
      </c>
      <c r="D5597" s="533">
        <v>12.91</v>
      </c>
    </row>
    <row r="5598" spans="1:4" ht="18" customHeight="1">
      <c r="A5598" s="535">
        <v>5502836</v>
      </c>
      <c r="B5598" s="534" t="s">
        <v>21906</v>
      </c>
      <c r="C5598" s="535" t="s">
        <v>206</v>
      </c>
      <c r="D5598" s="533">
        <v>9.2799999999999994</v>
      </c>
    </row>
    <row r="5599" spans="1:4" ht="18" customHeight="1">
      <c r="A5599" s="535">
        <v>5502356</v>
      </c>
      <c r="B5599" s="534" t="s">
        <v>21907</v>
      </c>
      <c r="C5599" s="535" t="s">
        <v>206</v>
      </c>
      <c r="D5599" s="533">
        <v>18.52</v>
      </c>
    </row>
    <row r="5600" spans="1:4" ht="18" customHeight="1">
      <c r="A5600" s="535">
        <v>5502590</v>
      </c>
      <c r="B5600" s="534" t="s">
        <v>21908</v>
      </c>
      <c r="C5600" s="535" t="s">
        <v>206</v>
      </c>
      <c r="D5600" s="533">
        <v>10.91</v>
      </c>
    </row>
    <row r="5601" spans="1:4" ht="18" customHeight="1">
      <c r="A5601" s="535">
        <v>5502382</v>
      </c>
      <c r="B5601" s="534" t="s">
        <v>21909</v>
      </c>
      <c r="C5601" s="535" t="s">
        <v>206</v>
      </c>
      <c r="D5601" s="533">
        <v>17.04</v>
      </c>
    </row>
    <row r="5602" spans="1:4" ht="18" customHeight="1">
      <c r="A5602" s="535">
        <v>5502616</v>
      </c>
      <c r="B5602" s="534" t="s">
        <v>21910</v>
      </c>
      <c r="C5602" s="535" t="s">
        <v>206</v>
      </c>
      <c r="D5602" s="533">
        <v>9.2799999999999994</v>
      </c>
    </row>
    <row r="5603" spans="1:4" ht="18" customHeight="1">
      <c r="A5603" s="535">
        <v>5502408</v>
      </c>
      <c r="B5603" s="534" t="s">
        <v>21911</v>
      </c>
      <c r="C5603" s="535" t="s">
        <v>206</v>
      </c>
      <c r="D5603" s="533">
        <v>17.04</v>
      </c>
    </row>
    <row r="5604" spans="1:4" ht="18" customHeight="1">
      <c r="A5604" s="535">
        <v>5502642</v>
      </c>
      <c r="B5604" s="534" t="s">
        <v>21912</v>
      </c>
      <c r="C5604" s="535" t="s">
        <v>206</v>
      </c>
      <c r="D5604" s="533">
        <v>9.23</v>
      </c>
    </row>
    <row r="5605" spans="1:4" ht="18" customHeight="1">
      <c r="A5605" s="535">
        <v>5502357</v>
      </c>
      <c r="B5605" s="534" t="s">
        <v>21913</v>
      </c>
      <c r="C5605" s="535" t="s">
        <v>206</v>
      </c>
      <c r="D5605" s="533">
        <v>18.829999999999998</v>
      </c>
    </row>
    <row r="5606" spans="1:4" ht="18" customHeight="1">
      <c r="A5606" s="535">
        <v>5502591</v>
      </c>
      <c r="B5606" s="534" t="s">
        <v>21914</v>
      </c>
      <c r="C5606" s="535" t="s">
        <v>206</v>
      </c>
      <c r="D5606" s="533">
        <v>11.24</v>
      </c>
    </row>
    <row r="5607" spans="1:4" ht="18" customHeight="1">
      <c r="A5607" s="535">
        <v>5502383</v>
      </c>
      <c r="B5607" s="534" t="s">
        <v>21915</v>
      </c>
      <c r="C5607" s="535" t="s">
        <v>206</v>
      </c>
      <c r="D5607" s="533">
        <v>17.239999999999998</v>
      </c>
    </row>
    <row r="5608" spans="1:4" ht="18" customHeight="1">
      <c r="A5608" s="535">
        <v>5502617</v>
      </c>
      <c r="B5608" s="534" t="s">
        <v>21916</v>
      </c>
      <c r="C5608" s="535" t="s">
        <v>206</v>
      </c>
      <c r="D5608" s="533">
        <v>9.43</v>
      </c>
    </row>
    <row r="5609" spans="1:4" ht="18" customHeight="1">
      <c r="A5609" s="535">
        <v>5502409</v>
      </c>
      <c r="B5609" s="534" t="s">
        <v>21917</v>
      </c>
      <c r="C5609" s="535" t="s">
        <v>206</v>
      </c>
      <c r="D5609" s="533">
        <v>17.190000000000001</v>
      </c>
    </row>
    <row r="5610" spans="1:4" ht="18" customHeight="1">
      <c r="A5610" s="535">
        <v>5502643</v>
      </c>
      <c r="B5610" s="534" t="s">
        <v>21918</v>
      </c>
      <c r="C5610" s="535" t="s">
        <v>206</v>
      </c>
      <c r="D5610" s="533">
        <v>9.43</v>
      </c>
    </row>
    <row r="5611" spans="1:4" ht="18" customHeight="1">
      <c r="A5611" s="535">
        <v>5502358</v>
      </c>
      <c r="B5611" s="534" t="s">
        <v>21919</v>
      </c>
      <c r="C5611" s="535" t="s">
        <v>206</v>
      </c>
      <c r="D5611" s="533">
        <v>19.14</v>
      </c>
    </row>
    <row r="5612" spans="1:4" ht="18" customHeight="1">
      <c r="A5612" s="535">
        <v>5502592</v>
      </c>
      <c r="B5612" s="534" t="s">
        <v>21920</v>
      </c>
      <c r="C5612" s="535" t="s">
        <v>206</v>
      </c>
      <c r="D5612" s="533">
        <v>11.5</v>
      </c>
    </row>
    <row r="5613" spans="1:4" ht="18" customHeight="1">
      <c r="A5613" s="535">
        <v>5502384</v>
      </c>
      <c r="B5613" s="534" t="s">
        <v>21921</v>
      </c>
      <c r="C5613" s="535" t="s">
        <v>206</v>
      </c>
      <c r="D5613" s="533">
        <v>17.440000000000001</v>
      </c>
    </row>
    <row r="5614" spans="1:4" ht="18" customHeight="1">
      <c r="A5614" s="535">
        <v>5502618</v>
      </c>
      <c r="B5614" s="534" t="s">
        <v>21922</v>
      </c>
      <c r="C5614" s="535" t="s">
        <v>206</v>
      </c>
      <c r="D5614" s="533">
        <v>10.37</v>
      </c>
    </row>
    <row r="5615" spans="1:4" ht="18" customHeight="1">
      <c r="A5615" s="535">
        <v>5502410</v>
      </c>
      <c r="B5615" s="534" t="s">
        <v>21923</v>
      </c>
      <c r="C5615" s="535" t="s">
        <v>206</v>
      </c>
      <c r="D5615" s="533">
        <v>17.39</v>
      </c>
    </row>
    <row r="5616" spans="1:4" ht="18" customHeight="1">
      <c r="A5616" s="535">
        <v>5502644</v>
      </c>
      <c r="B5616" s="534" t="s">
        <v>21924</v>
      </c>
      <c r="C5616" s="535" t="s">
        <v>206</v>
      </c>
      <c r="D5616" s="533">
        <v>10.31</v>
      </c>
    </row>
    <row r="5617" spans="1:4" ht="18" customHeight="1">
      <c r="A5617" s="535">
        <v>5502359</v>
      </c>
      <c r="B5617" s="534" t="s">
        <v>21925</v>
      </c>
      <c r="C5617" s="535" t="s">
        <v>206</v>
      </c>
      <c r="D5617" s="533">
        <v>19.440000000000001</v>
      </c>
    </row>
    <row r="5618" spans="1:4" ht="18" customHeight="1">
      <c r="A5618" s="535">
        <v>5502593</v>
      </c>
      <c r="B5618" s="534" t="s">
        <v>21926</v>
      </c>
      <c r="C5618" s="535" t="s">
        <v>206</v>
      </c>
      <c r="D5618" s="533">
        <v>11.84</v>
      </c>
    </row>
    <row r="5619" spans="1:4" ht="18" customHeight="1">
      <c r="A5619" s="535">
        <v>5502385</v>
      </c>
      <c r="B5619" s="534" t="s">
        <v>21927</v>
      </c>
      <c r="C5619" s="535" t="s">
        <v>206</v>
      </c>
      <c r="D5619" s="533">
        <v>17.63</v>
      </c>
    </row>
    <row r="5620" spans="1:4" ht="18" customHeight="1">
      <c r="A5620" s="535">
        <v>5502619</v>
      </c>
      <c r="B5620" s="534" t="s">
        <v>21928</v>
      </c>
      <c r="C5620" s="535" t="s">
        <v>206</v>
      </c>
      <c r="D5620" s="533">
        <v>10.57</v>
      </c>
    </row>
    <row r="5621" spans="1:4" ht="18" customHeight="1">
      <c r="A5621" s="535">
        <v>5502411</v>
      </c>
      <c r="B5621" s="534" t="s">
        <v>21929</v>
      </c>
      <c r="C5621" s="535" t="s">
        <v>206</v>
      </c>
      <c r="D5621" s="533">
        <v>17.59</v>
      </c>
    </row>
    <row r="5622" spans="1:4" ht="18" customHeight="1">
      <c r="A5622" s="535">
        <v>5502645</v>
      </c>
      <c r="B5622" s="534" t="s">
        <v>21930</v>
      </c>
      <c r="C5622" s="535" t="s">
        <v>206</v>
      </c>
      <c r="D5622" s="533">
        <v>10.51</v>
      </c>
    </row>
    <row r="5623" spans="1:4" ht="18" customHeight="1">
      <c r="A5623" s="535">
        <v>5502360</v>
      </c>
      <c r="B5623" s="534" t="s">
        <v>21931</v>
      </c>
      <c r="C5623" s="535" t="s">
        <v>206</v>
      </c>
      <c r="D5623" s="533">
        <v>20.239999999999998</v>
      </c>
    </row>
    <row r="5624" spans="1:4" ht="18" customHeight="1">
      <c r="A5624" s="535">
        <v>5502594</v>
      </c>
      <c r="B5624" s="534" t="s">
        <v>21932</v>
      </c>
      <c r="C5624" s="535" t="s">
        <v>206</v>
      </c>
      <c r="D5624" s="533">
        <v>12.86</v>
      </c>
    </row>
    <row r="5625" spans="1:4" ht="18" customHeight="1">
      <c r="A5625" s="535">
        <v>5502386</v>
      </c>
      <c r="B5625" s="534" t="s">
        <v>21933</v>
      </c>
      <c r="C5625" s="535" t="s">
        <v>206</v>
      </c>
      <c r="D5625" s="533">
        <v>18.329999999999998</v>
      </c>
    </row>
    <row r="5626" spans="1:4" ht="18" customHeight="1">
      <c r="A5626" s="535">
        <v>5502620</v>
      </c>
      <c r="B5626" s="534" t="s">
        <v>21934</v>
      </c>
      <c r="C5626" s="535" t="s">
        <v>206</v>
      </c>
      <c r="D5626" s="533">
        <v>10.71</v>
      </c>
    </row>
    <row r="5627" spans="1:4" ht="18" customHeight="1">
      <c r="A5627" s="535">
        <v>5502412</v>
      </c>
      <c r="B5627" s="534" t="s">
        <v>21935</v>
      </c>
      <c r="C5627" s="535" t="s">
        <v>206</v>
      </c>
      <c r="D5627" s="533">
        <v>18.27</v>
      </c>
    </row>
    <row r="5628" spans="1:4" ht="18" customHeight="1">
      <c r="A5628" s="535">
        <v>5502646</v>
      </c>
      <c r="B5628" s="534" t="s">
        <v>21936</v>
      </c>
      <c r="C5628" s="535" t="s">
        <v>206</v>
      </c>
      <c r="D5628" s="533">
        <v>10.64</v>
      </c>
    </row>
    <row r="5629" spans="1:4" ht="18" customHeight="1">
      <c r="A5629" s="535">
        <v>5502361</v>
      </c>
      <c r="B5629" s="534" t="s">
        <v>21937</v>
      </c>
      <c r="C5629" s="535" t="s">
        <v>206</v>
      </c>
      <c r="D5629" s="533">
        <v>20.76</v>
      </c>
    </row>
    <row r="5630" spans="1:4" ht="18" customHeight="1">
      <c r="A5630" s="535">
        <v>5502595</v>
      </c>
      <c r="B5630" s="534" t="s">
        <v>21938</v>
      </c>
      <c r="C5630" s="535" t="s">
        <v>206</v>
      </c>
      <c r="D5630" s="533">
        <v>13.36</v>
      </c>
    </row>
    <row r="5631" spans="1:4" ht="18" customHeight="1">
      <c r="A5631" s="535">
        <v>5502387</v>
      </c>
      <c r="B5631" s="534" t="s">
        <v>21939</v>
      </c>
      <c r="C5631" s="535" t="s">
        <v>206</v>
      </c>
      <c r="D5631" s="533">
        <v>18.7</v>
      </c>
    </row>
    <row r="5632" spans="1:4" ht="18" customHeight="1">
      <c r="A5632" s="535">
        <v>5502621</v>
      </c>
      <c r="B5632" s="534" t="s">
        <v>21940</v>
      </c>
      <c r="C5632" s="535" t="s">
        <v>206</v>
      </c>
      <c r="D5632" s="533">
        <v>11.1</v>
      </c>
    </row>
    <row r="5633" spans="1:4" ht="18" customHeight="1">
      <c r="A5633" s="535">
        <v>5502413</v>
      </c>
      <c r="B5633" s="534" t="s">
        <v>21941</v>
      </c>
      <c r="C5633" s="535" t="s">
        <v>206</v>
      </c>
      <c r="D5633" s="533">
        <v>18.579999999999998</v>
      </c>
    </row>
    <row r="5634" spans="1:4" ht="18" customHeight="1">
      <c r="A5634" s="535">
        <v>5502647</v>
      </c>
      <c r="B5634" s="534" t="s">
        <v>21942</v>
      </c>
      <c r="C5634" s="535" t="s">
        <v>206</v>
      </c>
      <c r="D5634" s="533">
        <v>10.97</v>
      </c>
    </row>
    <row r="5635" spans="1:4" ht="18" customHeight="1">
      <c r="A5635" s="535">
        <v>5502362</v>
      </c>
      <c r="B5635" s="534" t="s">
        <v>21943</v>
      </c>
      <c r="C5635" s="535" t="s">
        <v>206</v>
      </c>
      <c r="D5635" s="533">
        <v>22.19</v>
      </c>
    </row>
    <row r="5636" spans="1:4" ht="18" customHeight="1">
      <c r="A5636" s="535">
        <v>5502596</v>
      </c>
      <c r="B5636" s="534" t="s">
        <v>21944</v>
      </c>
      <c r="C5636" s="535" t="s">
        <v>206</v>
      </c>
      <c r="D5636" s="533">
        <v>14.19</v>
      </c>
    </row>
    <row r="5637" spans="1:4" ht="18" customHeight="1">
      <c r="A5637" s="535">
        <v>5502388</v>
      </c>
      <c r="B5637" s="534" t="s">
        <v>21945</v>
      </c>
      <c r="C5637" s="535" t="s">
        <v>206</v>
      </c>
      <c r="D5637" s="533">
        <v>19.2</v>
      </c>
    </row>
    <row r="5638" spans="1:4" ht="18" customHeight="1">
      <c r="A5638" s="535">
        <v>5502622</v>
      </c>
      <c r="B5638" s="534" t="s">
        <v>21946</v>
      </c>
      <c r="C5638" s="535" t="s">
        <v>206</v>
      </c>
      <c r="D5638" s="533">
        <v>11.64</v>
      </c>
    </row>
    <row r="5639" spans="1:4" ht="18" customHeight="1">
      <c r="A5639" s="535">
        <v>5502414</v>
      </c>
      <c r="B5639" s="534" t="s">
        <v>21947</v>
      </c>
      <c r="C5639" s="535" t="s">
        <v>206</v>
      </c>
      <c r="D5639" s="533">
        <v>19.07</v>
      </c>
    </row>
    <row r="5640" spans="1:4" ht="18" customHeight="1">
      <c r="A5640" s="535">
        <v>5502648</v>
      </c>
      <c r="B5640" s="534" t="s">
        <v>21948</v>
      </c>
      <c r="C5640" s="535" t="s">
        <v>206</v>
      </c>
      <c r="D5640" s="533">
        <v>11.5</v>
      </c>
    </row>
    <row r="5641" spans="1:4" ht="18" customHeight="1">
      <c r="A5641" s="535">
        <v>5502352</v>
      </c>
      <c r="B5641" s="534" t="s">
        <v>21949</v>
      </c>
      <c r="C5641" s="535" t="s">
        <v>206</v>
      </c>
      <c r="D5641" s="533">
        <v>16.600000000000001</v>
      </c>
    </row>
    <row r="5642" spans="1:4" ht="18" customHeight="1">
      <c r="A5642" s="535">
        <v>5502586</v>
      </c>
      <c r="B5642" s="534" t="s">
        <v>21950</v>
      </c>
      <c r="C5642" s="535" t="s">
        <v>206</v>
      </c>
      <c r="D5642" s="533">
        <v>8.83</v>
      </c>
    </row>
    <row r="5643" spans="1:4" ht="18" customHeight="1">
      <c r="A5643" s="535">
        <v>5502378</v>
      </c>
      <c r="B5643" s="534" t="s">
        <v>21951</v>
      </c>
      <c r="C5643" s="535" t="s">
        <v>206</v>
      </c>
      <c r="D5643" s="533">
        <v>15.59</v>
      </c>
    </row>
    <row r="5644" spans="1:4" ht="18" customHeight="1">
      <c r="A5644" s="535">
        <v>5502612</v>
      </c>
      <c r="B5644" s="534" t="s">
        <v>21952</v>
      </c>
      <c r="C5644" s="535" t="s">
        <v>206</v>
      </c>
      <c r="D5644" s="533">
        <v>8.33</v>
      </c>
    </row>
    <row r="5645" spans="1:4" ht="18" customHeight="1">
      <c r="A5645" s="535">
        <v>5502404</v>
      </c>
      <c r="B5645" s="534" t="s">
        <v>21953</v>
      </c>
      <c r="C5645" s="535" t="s">
        <v>206</v>
      </c>
      <c r="D5645" s="533">
        <v>15.67</v>
      </c>
    </row>
    <row r="5646" spans="1:4" ht="18" customHeight="1">
      <c r="A5646" s="535">
        <v>5502638</v>
      </c>
      <c r="B5646" s="534" t="s">
        <v>21954</v>
      </c>
      <c r="C5646" s="535" t="s">
        <v>206</v>
      </c>
      <c r="D5646" s="533">
        <v>8.43</v>
      </c>
    </row>
    <row r="5647" spans="1:4" ht="18" customHeight="1">
      <c r="A5647" s="535">
        <v>5502353</v>
      </c>
      <c r="B5647" s="534" t="s">
        <v>21955</v>
      </c>
      <c r="C5647" s="535" t="s">
        <v>206</v>
      </c>
      <c r="D5647" s="533">
        <v>16.989999999999998</v>
      </c>
    </row>
    <row r="5648" spans="1:4" ht="18" customHeight="1">
      <c r="A5648" s="535">
        <v>5502587</v>
      </c>
      <c r="B5648" s="534" t="s">
        <v>21956</v>
      </c>
      <c r="C5648" s="535" t="s">
        <v>206</v>
      </c>
      <c r="D5648" s="533">
        <v>9.23</v>
      </c>
    </row>
    <row r="5649" spans="1:4" ht="18" customHeight="1">
      <c r="A5649" s="535">
        <v>5502379</v>
      </c>
      <c r="B5649" s="534" t="s">
        <v>21957</v>
      </c>
      <c r="C5649" s="535" t="s">
        <v>206</v>
      </c>
      <c r="D5649" s="533">
        <v>15.89</v>
      </c>
    </row>
    <row r="5650" spans="1:4" ht="18" customHeight="1">
      <c r="A5650" s="535">
        <v>5502613</v>
      </c>
      <c r="B5650" s="534" t="s">
        <v>21958</v>
      </c>
      <c r="C5650" s="535" t="s">
        <v>206</v>
      </c>
      <c r="D5650" s="533">
        <v>8.6300000000000008</v>
      </c>
    </row>
    <row r="5651" spans="1:4" ht="18" customHeight="1">
      <c r="A5651" s="535">
        <v>5502405</v>
      </c>
      <c r="B5651" s="534" t="s">
        <v>21959</v>
      </c>
      <c r="C5651" s="535" t="s">
        <v>206</v>
      </c>
      <c r="D5651" s="533">
        <v>16.45</v>
      </c>
    </row>
    <row r="5652" spans="1:4" ht="18" customHeight="1">
      <c r="A5652" s="535">
        <v>5502639</v>
      </c>
      <c r="B5652" s="534" t="s">
        <v>21960</v>
      </c>
      <c r="C5652" s="535" t="s">
        <v>206</v>
      </c>
      <c r="D5652" s="533">
        <v>8.68</v>
      </c>
    </row>
    <row r="5653" spans="1:4" ht="18" customHeight="1">
      <c r="A5653" s="535">
        <v>5502351</v>
      </c>
      <c r="B5653" s="534" t="s">
        <v>21961</v>
      </c>
      <c r="C5653" s="535" t="s">
        <v>206</v>
      </c>
      <c r="D5653" s="533">
        <v>15.59</v>
      </c>
    </row>
    <row r="5654" spans="1:4" ht="18" customHeight="1">
      <c r="A5654" s="535">
        <v>5502585</v>
      </c>
      <c r="B5654" s="534" t="s">
        <v>21962</v>
      </c>
      <c r="C5654" s="535" t="s">
        <v>206</v>
      </c>
      <c r="D5654" s="533">
        <v>8.33</v>
      </c>
    </row>
    <row r="5655" spans="1:4" ht="18" customHeight="1">
      <c r="A5655" s="535">
        <v>5502377</v>
      </c>
      <c r="B5655" s="534" t="s">
        <v>21963</v>
      </c>
      <c r="C5655" s="535" t="s">
        <v>206</v>
      </c>
      <c r="D5655" s="533">
        <v>15.3</v>
      </c>
    </row>
    <row r="5656" spans="1:4" ht="18" customHeight="1">
      <c r="A5656" s="535">
        <v>5502611</v>
      </c>
      <c r="B5656" s="534" t="s">
        <v>21964</v>
      </c>
      <c r="C5656" s="535" t="s">
        <v>206</v>
      </c>
      <c r="D5656" s="533">
        <v>8.0399999999999991</v>
      </c>
    </row>
    <row r="5657" spans="1:4" ht="18" customHeight="1">
      <c r="A5657" s="535">
        <v>5502403</v>
      </c>
      <c r="B5657" s="534" t="s">
        <v>21965</v>
      </c>
      <c r="C5657" s="535" t="s">
        <v>206</v>
      </c>
      <c r="D5657" s="533">
        <v>15.41</v>
      </c>
    </row>
    <row r="5658" spans="1:4" ht="18" customHeight="1">
      <c r="A5658" s="535">
        <v>5502637</v>
      </c>
      <c r="B5658" s="534" t="s">
        <v>21966</v>
      </c>
      <c r="C5658" s="535" t="s">
        <v>206</v>
      </c>
      <c r="D5658" s="533">
        <v>8.14</v>
      </c>
    </row>
    <row r="5659" spans="1:4" ht="9" customHeight="1">
      <c r="A5659" s="535">
        <v>5502187</v>
      </c>
      <c r="B5659" s="534" t="s">
        <v>21967</v>
      </c>
      <c r="C5659" s="535" t="s">
        <v>206</v>
      </c>
      <c r="D5659" s="533">
        <v>7.27</v>
      </c>
    </row>
    <row r="5660" spans="1:4" ht="18" customHeight="1">
      <c r="A5660" s="535">
        <v>5502354</v>
      </c>
      <c r="B5660" s="534" t="s">
        <v>21968</v>
      </c>
      <c r="C5660" s="535" t="s">
        <v>206</v>
      </c>
      <c r="D5660" s="533">
        <v>17.39</v>
      </c>
    </row>
    <row r="5661" spans="1:4" ht="18" customHeight="1">
      <c r="A5661" s="535">
        <v>5502588</v>
      </c>
      <c r="B5661" s="534" t="s">
        <v>21969</v>
      </c>
      <c r="C5661" s="535" t="s">
        <v>206</v>
      </c>
      <c r="D5661" s="533">
        <v>10.31</v>
      </c>
    </row>
    <row r="5662" spans="1:4" ht="18" customHeight="1">
      <c r="A5662" s="535">
        <v>5502380</v>
      </c>
      <c r="B5662" s="534" t="s">
        <v>21970</v>
      </c>
      <c r="C5662" s="535" t="s">
        <v>206</v>
      </c>
      <c r="D5662" s="533">
        <v>16.649999999999999</v>
      </c>
    </row>
    <row r="5663" spans="1:4" ht="18" customHeight="1">
      <c r="A5663" s="535">
        <v>5502614</v>
      </c>
      <c r="B5663" s="534" t="s">
        <v>21971</v>
      </c>
      <c r="C5663" s="535" t="s">
        <v>206</v>
      </c>
      <c r="D5663" s="533">
        <v>8.83</v>
      </c>
    </row>
    <row r="5664" spans="1:4" ht="18" customHeight="1">
      <c r="A5664" s="535">
        <v>5502406</v>
      </c>
      <c r="B5664" s="534" t="s">
        <v>21972</v>
      </c>
      <c r="C5664" s="535" t="s">
        <v>206</v>
      </c>
      <c r="D5664" s="533">
        <v>16.649999999999999</v>
      </c>
    </row>
    <row r="5665" spans="1:4" ht="18" customHeight="1">
      <c r="A5665" s="535">
        <v>5502640</v>
      </c>
      <c r="B5665" s="534" t="s">
        <v>21973</v>
      </c>
      <c r="C5665" s="535" t="s">
        <v>206</v>
      </c>
      <c r="D5665" s="533">
        <v>8.8800000000000008</v>
      </c>
    </row>
    <row r="5666" spans="1:4" ht="18" customHeight="1">
      <c r="A5666" s="535">
        <v>5502355</v>
      </c>
      <c r="B5666" s="534" t="s">
        <v>21974</v>
      </c>
      <c r="C5666" s="535" t="s">
        <v>206</v>
      </c>
      <c r="D5666" s="533">
        <v>17.68</v>
      </c>
    </row>
    <row r="5667" spans="1:4" ht="18" customHeight="1">
      <c r="A5667" s="535">
        <v>5502589</v>
      </c>
      <c r="B5667" s="534" t="s">
        <v>21975</v>
      </c>
      <c r="C5667" s="535" t="s">
        <v>206</v>
      </c>
      <c r="D5667" s="533">
        <v>10.64</v>
      </c>
    </row>
    <row r="5668" spans="1:4" ht="18" customHeight="1">
      <c r="A5668" s="535">
        <v>5502381</v>
      </c>
      <c r="B5668" s="534" t="s">
        <v>21976</v>
      </c>
      <c r="C5668" s="535" t="s">
        <v>206</v>
      </c>
      <c r="D5668" s="533">
        <v>16.850000000000001</v>
      </c>
    </row>
    <row r="5669" spans="1:4" ht="18" customHeight="1">
      <c r="A5669" s="535">
        <v>5502615</v>
      </c>
      <c r="B5669" s="534" t="s">
        <v>21977</v>
      </c>
      <c r="C5669" s="535" t="s">
        <v>206</v>
      </c>
      <c r="D5669" s="533">
        <v>9.08</v>
      </c>
    </row>
    <row r="5670" spans="1:4" ht="18" customHeight="1">
      <c r="A5670" s="535">
        <v>5502407</v>
      </c>
      <c r="B5670" s="534" t="s">
        <v>21978</v>
      </c>
      <c r="C5670" s="535" t="s">
        <v>206</v>
      </c>
      <c r="D5670" s="533">
        <v>16.850000000000001</v>
      </c>
    </row>
    <row r="5671" spans="1:4" ht="18" customHeight="1">
      <c r="A5671" s="535">
        <v>5502641</v>
      </c>
      <c r="B5671" s="534" t="s">
        <v>21979</v>
      </c>
      <c r="C5671" s="535" t="s">
        <v>206</v>
      </c>
      <c r="D5671" s="533">
        <v>9.08</v>
      </c>
    </row>
    <row r="5672" spans="1:4" ht="18" customHeight="1">
      <c r="A5672" s="535">
        <v>5502880</v>
      </c>
      <c r="B5672" s="534" t="s">
        <v>21980</v>
      </c>
      <c r="C5672" s="535" t="s">
        <v>206</v>
      </c>
      <c r="D5672" s="533">
        <v>15.35</v>
      </c>
    </row>
    <row r="5673" spans="1:4" ht="18" customHeight="1">
      <c r="A5673" s="535">
        <v>5502857</v>
      </c>
      <c r="B5673" s="534" t="s">
        <v>21981</v>
      </c>
      <c r="C5673" s="535" t="s">
        <v>206</v>
      </c>
      <c r="D5673" s="533">
        <v>22.62</v>
      </c>
    </row>
    <row r="5674" spans="1:4" ht="18" customHeight="1">
      <c r="A5674" s="535">
        <v>5502881</v>
      </c>
      <c r="B5674" s="534" t="s">
        <v>21982</v>
      </c>
      <c r="C5674" s="535" t="s">
        <v>206</v>
      </c>
      <c r="D5674" s="533">
        <v>11.9</v>
      </c>
    </row>
    <row r="5675" spans="1:4" ht="18" customHeight="1">
      <c r="A5675" s="535">
        <v>5502859</v>
      </c>
      <c r="B5675" s="534" t="s">
        <v>21983</v>
      </c>
      <c r="C5675" s="535" t="s">
        <v>206</v>
      </c>
      <c r="D5675" s="533">
        <v>19.32</v>
      </c>
    </row>
    <row r="5676" spans="1:4" ht="18" customHeight="1">
      <c r="A5676" s="535">
        <v>5502882</v>
      </c>
      <c r="B5676" s="534" t="s">
        <v>21984</v>
      </c>
      <c r="C5676" s="535" t="s">
        <v>206</v>
      </c>
      <c r="D5676" s="533">
        <v>11.77</v>
      </c>
    </row>
    <row r="5677" spans="1:4" ht="18" customHeight="1">
      <c r="A5677" s="535">
        <v>5502858</v>
      </c>
      <c r="B5677" s="534" t="s">
        <v>21985</v>
      </c>
      <c r="C5677" s="535" t="s">
        <v>206</v>
      </c>
      <c r="D5677" s="533">
        <v>20.02</v>
      </c>
    </row>
    <row r="5678" spans="1:4" ht="18" customHeight="1">
      <c r="A5678" s="535">
        <v>5502747</v>
      </c>
      <c r="B5678" s="534" t="s">
        <v>21986</v>
      </c>
      <c r="C5678" s="535" t="s">
        <v>206</v>
      </c>
      <c r="D5678" s="533">
        <v>47.38</v>
      </c>
    </row>
    <row r="5679" spans="1:4" ht="18" customHeight="1">
      <c r="A5679" s="535">
        <v>5502773</v>
      </c>
      <c r="B5679" s="534" t="s">
        <v>21987</v>
      </c>
      <c r="C5679" s="535" t="s">
        <v>206</v>
      </c>
      <c r="D5679" s="533">
        <v>45.83</v>
      </c>
    </row>
    <row r="5680" spans="1:4" ht="18" customHeight="1">
      <c r="A5680" s="535">
        <v>5502799</v>
      </c>
      <c r="B5680" s="534" t="s">
        <v>21988</v>
      </c>
      <c r="C5680" s="535" t="s">
        <v>206</v>
      </c>
      <c r="D5680" s="533">
        <v>45.35</v>
      </c>
    </row>
    <row r="5681" spans="1:4" ht="18" customHeight="1">
      <c r="A5681" s="535">
        <v>5502748</v>
      </c>
      <c r="B5681" s="534" t="s">
        <v>21989</v>
      </c>
      <c r="C5681" s="535" t="s">
        <v>206</v>
      </c>
      <c r="D5681" s="533">
        <v>47.86</v>
      </c>
    </row>
    <row r="5682" spans="1:4" ht="18" customHeight="1">
      <c r="A5682" s="535">
        <v>5502774</v>
      </c>
      <c r="B5682" s="534" t="s">
        <v>21990</v>
      </c>
      <c r="C5682" s="535" t="s">
        <v>206</v>
      </c>
      <c r="D5682" s="533">
        <v>46.12</v>
      </c>
    </row>
    <row r="5683" spans="1:4" ht="18" customHeight="1">
      <c r="A5683" s="535">
        <v>5502800</v>
      </c>
      <c r="B5683" s="534" t="s">
        <v>21991</v>
      </c>
      <c r="C5683" s="535" t="s">
        <v>206</v>
      </c>
      <c r="D5683" s="533">
        <v>45.64</v>
      </c>
    </row>
    <row r="5684" spans="1:4" ht="18" customHeight="1">
      <c r="A5684" s="535">
        <v>5502749</v>
      </c>
      <c r="B5684" s="534" t="s">
        <v>21992</v>
      </c>
      <c r="C5684" s="535" t="s">
        <v>206</v>
      </c>
      <c r="D5684" s="533">
        <v>48.25</v>
      </c>
    </row>
    <row r="5685" spans="1:4" ht="18" customHeight="1">
      <c r="A5685" s="535">
        <v>5502775</v>
      </c>
      <c r="B5685" s="534" t="s">
        <v>21993</v>
      </c>
      <c r="C5685" s="535" t="s">
        <v>206</v>
      </c>
      <c r="D5685" s="533">
        <v>46.41</v>
      </c>
    </row>
    <row r="5686" spans="1:4" ht="18" customHeight="1">
      <c r="A5686" s="535">
        <v>5502801</v>
      </c>
      <c r="B5686" s="534" t="s">
        <v>21994</v>
      </c>
      <c r="C5686" s="535" t="s">
        <v>206</v>
      </c>
      <c r="D5686" s="533">
        <v>45.83</v>
      </c>
    </row>
    <row r="5687" spans="1:4" ht="18" customHeight="1">
      <c r="A5687" s="535">
        <v>5502750</v>
      </c>
      <c r="B5687" s="534" t="s">
        <v>21995</v>
      </c>
      <c r="C5687" s="535" t="s">
        <v>206</v>
      </c>
      <c r="D5687" s="533">
        <v>50.39</v>
      </c>
    </row>
    <row r="5688" spans="1:4" ht="18" customHeight="1">
      <c r="A5688" s="535">
        <v>5502776</v>
      </c>
      <c r="B5688" s="534" t="s">
        <v>21996</v>
      </c>
      <c r="C5688" s="535" t="s">
        <v>206</v>
      </c>
      <c r="D5688" s="533">
        <v>46.7</v>
      </c>
    </row>
    <row r="5689" spans="1:4" ht="18" customHeight="1">
      <c r="A5689" s="535">
        <v>5502802</v>
      </c>
      <c r="B5689" s="534" t="s">
        <v>21997</v>
      </c>
      <c r="C5689" s="535" t="s">
        <v>206</v>
      </c>
      <c r="D5689" s="533">
        <v>46.12</v>
      </c>
    </row>
    <row r="5690" spans="1:4" ht="18" customHeight="1">
      <c r="A5690" s="535">
        <v>5502751</v>
      </c>
      <c r="B5690" s="534" t="s">
        <v>21998</v>
      </c>
      <c r="C5690" s="535" t="s">
        <v>206</v>
      </c>
      <c r="D5690" s="533">
        <v>50.9</v>
      </c>
    </row>
    <row r="5691" spans="1:4" ht="18" customHeight="1">
      <c r="A5691" s="535">
        <v>5502777</v>
      </c>
      <c r="B5691" s="534" t="s">
        <v>21999</v>
      </c>
      <c r="C5691" s="535" t="s">
        <v>206</v>
      </c>
      <c r="D5691" s="533">
        <v>46.99</v>
      </c>
    </row>
    <row r="5692" spans="1:4" ht="18" customHeight="1">
      <c r="A5692" s="535">
        <v>5502803</v>
      </c>
      <c r="B5692" s="534" t="s">
        <v>22000</v>
      </c>
      <c r="C5692" s="535" t="s">
        <v>206</v>
      </c>
      <c r="D5692" s="533">
        <v>46.31</v>
      </c>
    </row>
    <row r="5693" spans="1:4" ht="18" customHeight="1">
      <c r="A5693" s="535">
        <v>5502752</v>
      </c>
      <c r="B5693" s="534" t="s">
        <v>22001</v>
      </c>
      <c r="C5693" s="535" t="s">
        <v>206</v>
      </c>
      <c r="D5693" s="533">
        <v>51.67</v>
      </c>
    </row>
    <row r="5694" spans="1:4" ht="18" customHeight="1">
      <c r="A5694" s="535">
        <v>5502778</v>
      </c>
      <c r="B5694" s="534" t="s">
        <v>22002</v>
      </c>
      <c r="C5694" s="535" t="s">
        <v>206</v>
      </c>
      <c r="D5694" s="533">
        <v>47.57</v>
      </c>
    </row>
    <row r="5695" spans="1:4" ht="18" customHeight="1">
      <c r="A5695" s="535">
        <v>5502804</v>
      </c>
      <c r="B5695" s="534" t="s">
        <v>22003</v>
      </c>
      <c r="C5695" s="535" t="s">
        <v>206</v>
      </c>
      <c r="D5695" s="533">
        <v>46.8</v>
      </c>
    </row>
    <row r="5696" spans="1:4" ht="18" customHeight="1">
      <c r="A5696" s="535">
        <v>5502753</v>
      </c>
      <c r="B5696" s="534" t="s">
        <v>22004</v>
      </c>
      <c r="C5696" s="535" t="s">
        <v>206</v>
      </c>
      <c r="D5696" s="533">
        <v>52.96</v>
      </c>
    </row>
    <row r="5697" spans="1:4" ht="18" customHeight="1">
      <c r="A5697" s="535">
        <v>5502779</v>
      </c>
      <c r="B5697" s="534" t="s">
        <v>22005</v>
      </c>
      <c r="C5697" s="535" t="s">
        <v>206</v>
      </c>
      <c r="D5697" s="533">
        <v>50.13</v>
      </c>
    </row>
    <row r="5698" spans="1:4" ht="18" customHeight="1">
      <c r="A5698" s="535">
        <v>5502805</v>
      </c>
      <c r="B5698" s="534" t="s">
        <v>22006</v>
      </c>
      <c r="C5698" s="535" t="s">
        <v>206</v>
      </c>
      <c r="D5698" s="533">
        <v>47.47</v>
      </c>
    </row>
    <row r="5699" spans="1:4" ht="18" customHeight="1">
      <c r="A5699" s="535">
        <v>5502743</v>
      </c>
      <c r="B5699" s="534" t="s">
        <v>22007</v>
      </c>
      <c r="C5699" s="535" t="s">
        <v>206</v>
      </c>
      <c r="D5699" s="533">
        <v>45.16</v>
      </c>
    </row>
    <row r="5700" spans="1:4" ht="18" customHeight="1">
      <c r="A5700" s="535">
        <v>5502769</v>
      </c>
      <c r="B5700" s="534" t="s">
        <v>22008</v>
      </c>
      <c r="C5700" s="535" t="s">
        <v>206</v>
      </c>
      <c r="D5700" s="533">
        <v>42.76</v>
      </c>
    </row>
    <row r="5701" spans="1:4" ht="18" customHeight="1">
      <c r="A5701" s="535">
        <v>5502795</v>
      </c>
      <c r="B5701" s="534" t="s">
        <v>22009</v>
      </c>
      <c r="C5701" s="535" t="s">
        <v>206</v>
      </c>
      <c r="D5701" s="533">
        <v>42.56</v>
      </c>
    </row>
    <row r="5702" spans="1:4" ht="18" customHeight="1">
      <c r="A5702" s="535">
        <v>5502744</v>
      </c>
      <c r="B5702" s="534" t="s">
        <v>22010</v>
      </c>
      <c r="C5702" s="535" t="s">
        <v>206</v>
      </c>
      <c r="D5702" s="533">
        <v>45.83</v>
      </c>
    </row>
    <row r="5703" spans="1:4" ht="18" customHeight="1">
      <c r="A5703" s="535">
        <v>5502770</v>
      </c>
      <c r="B5703" s="534" t="s">
        <v>22011</v>
      </c>
      <c r="C5703" s="535" t="s">
        <v>206</v>
      </c>
      <c r="D5703" s="533">
        <v>43.21</v>
      </c>
    </row>
    <row r="5704" spans="1:4" ht="18" customHeight="1">
      <c r="A5704" s="535">
        <v>5502796</v>
      </c>
      <c r="B5704" s="534" t="s">
        <v>22012</v>
      </c>
      <c r="C5704" s="535" t="s">
        <v>206</v>
      </c>
      <c r="D5704" s="533">
        <v>42.89</v>
      </c>
    </row>
    <row r="5705" spans="1:4" ht="18" customHeight="1">
      <c r="A5705" s="535">
        <v>5502742</v>
      </c>
      <c r="B5705" s="534" t="s">
        <v>22013</v>
      </c>
      <c r="C5705" s="535" t="s">
        <v>206</v>
      </c>
      <c r="D5705" s="533">
        <v>42.76</v>
      </c>
    </row>
    <row r="5706" spans="1:4" ht="18" customHeight="1">
      <c r="A5706" s="535">
        <v>5502768</v>
      </c>
      <c r="B5706" s="534" t="s">
        <v>22014</v>
      </c>
      <c r="C5706" s="535" t="s">
        <v>206</v>
      </c>
      <c r="D5706" s="533">
        <v>42.31</v>
      </c>
    </row>
    <row r="5707" spans="1:4" ht="18" customHeight="1">
      <c r="A5707" s="535">
        <v>5502794</v>
      </c>
      <c r="B5707" s="534" t="s">
        <v>22015</v>
      </c>
      <c r="C5707" s="535" t="s">
        <v>206</v>
      </c>
      <c r="D5707" s="533">
        <v>42.11</v>
      </c>
    </row>
    <row r="5708" spans="1:4" ht="18" customHeight="1">
      <c r="A5708" s="535">
        <v>5502745</v>
      </c>
      <c r="B5708" s="534" t="s">
        <v>22016</v>
      </c>
      <c r="C5708" s="535" t="s">
        <v>206</v>
      </c>
      <c r="D5708" s="533">
        <v>46.41</v>
      </c>
    </row>
    <row r="5709" spans="1:4" ht="18" customHeight="1">
      <c r="A5709" s="535">
        <v>5502771</v>
      </c>
      <c r="B5709" s="534" t="s">
        <v>22017</v>
      </c>
      <c r="C5709" s="535" t="s">
        <v>206</v>
      </c>
      <c r="D5709" s="533">
        <v>45.25</v>
      </c>
    </row>
    <row r="5710" spans="1:4" ht="18" customHeight="1">
      <c r="A5710" s="535">
        <v>5502797</v>
      </c>
      <c r="B5710" s="534" t="s">
        <v>22018</v>
      </c>
      <c r="C5710" s="535" t="s">
        <v>206</v>
      </c>
      <c r="D5710" s="533">
        <v>43.14</v>
      </c>
    </row>
    <row r="5711" spans="1:4" ht="18" customHeight="1">
      <c r="A5711" s="535">
        <v>5502746</v>
      </c>
      <c r="B5711" s="534" t="s">
        <v>22019</v>
      </c>
      <c r="C5711" s="535" t="s">
        <v>206</v>
      </c>
      <c r="D5711" s="533">
        <v>46.89</v>
      </c>
    </row>
    <row r="5712" spans="1:4" ht="18" customHeight="1">
      <c r="A5712" s="535">
        <v>5502772</v>
      </c>
      <c r="B5712" s="534" t="s">
        <v>22020</v>
      </c>
      <c r="C5712" s="535" t="s">
        <v>206</v>
      </c>
      <c r="D5712" s="533">
        <v>45.54</v>
      </c>
    </row>
    <row r="5713" spans="1:4" ht="18" customHeight="1">
      <c r="A5713" s="535">
        <v>5502798</v>
      </c>
      <c r="B5713" s="534" t="s">
        <v>22021</v>
      </c>
      <c r="C5713" s="535" t="s">
        <v>206</v>
      </c>
      <c r="D5713" s="533">
        <v>43.47</v>
      </c>
    </row>
    <row r="5714" spans="1:4" ht="18" customHeight="1">
      <c r="A5714" s="535">
        <v>5502886</v>
      </c>
      <c r="B5714" s="534" t="s">
        <v>22022</v>
      </c>
      <c r="C5714" s="535" t="s">
        <v>206</v>
      </c>
      <c r="D5714" s="533">
        <v>55.36</v>
      </c>
    </row>
    <row r="5715" spans="1:4" ht="18" customHeight="1">
      <c r="A5715" s="535">
        <v>5502887</v>
      </c>
      <c r="B5715" s="534" t="s">
        <v>22023</v>
      </c>
      <c r="C5715" s="535" t="s">
        <v>206</v>
      </c>
      <c r="D5715" s="533">
        <v>50.52</v>
      </c>
    </row>
    <row r="5716" spans="1:4" ht="18" customHeight="1">
      <c r="A5716" s="535">
        <v>5502888</v>
      </c>
      <c r="B5716" s="534" t="s">
        <v>22024</v>
      </c>
      <c r="C5716" s="535" t="s">
        <v>206</v>
      </c>
      <c r="D5716" s="533">
        <v>47.86</v>
      </c>
    </row>
    <row r="5717" spans="1:4" ht="9" customHeight="1">
      <c r="A5717" s="535">
        <v>5502820</v>
      </c>
      <c r="B5717" s="534" t="s">
        <v>22025</v>
      </c>
      <c r="C5717" s="535" t="s">
        <v>206</v>
      </c>
      <c r="D5717" s="533">
        <v>6.85</v>
      </c>
    </row>
    <row r="5718" spans="1:4" ht="18" customHeight="1">
      <c r="A5718" s="535">
        <v>5502904</v>
      </c>
      <c r="B5718" s="534" t="s">
        <v>22026</v>
      </c>
      <c r="C5718" s="535" t="s">
        <v>206</v>
      </c>
      <c r="D5718" s="533">
        <v>20.51</v>
      </c>
    </row>
    <row r="5719" spans="1:4" ht="18" customHeight="1">
      <c r="A5719" s="535">
        <v>5502930</v>
      </c>
      <c r="B5719" s="534" t="s">
        <v>22027</v>
      </c>
      <c r="C5719" s="535" t="s">
        <v>206</v>
      </c>
      <c r="D5719" s="533">
        <v>19.440000000000001</v>
      </c>
    </row>
    <row r="5720" spans="1:4" ht="18" customHeight="1">
      <c r="A5720" s="535">
        <v>5502956</v>
      </c>
      <c r="B5720" s="534" t="s">
        <v>22028</v>
      </c>
      <c r="C5720" s="535" t="s">
        <v>206</v>
      </c>
      <c r="D5720" s="533">
        <v>19.05</v>
      </c>
    </row>
    <row r="5721" spans="1:4" ht="18" customHeight="1">
      <c r="A5721" s="535">
        <v>5502905</v>
      </c>
      <c r="B5721" s="534" t="s">
        <v>22029</v>
      </c>
      <c r="C5721" s="535" t="s">
        <v>206</v>
      </c>
      <c r="D5721" s="533">
        <v>22.95</v>
      </c>
    </row>
    <row r="5722" spans="1:4" ht="18" customHeight="1">
      <c r="A5722" s="535">
        <v>5502931</v>
      </c>
      <c r="B5722" s="534" t="s">
        <v>22030</v>
      </c>
      <c r="C5722" s="535" t="s">
        <v>206</v>
      </c>
      <c r="D5722" s="533">
        <v>19.63</v>
      </c>
    </row>
    <row r="5723" spans="1:4" ht="18" customHeight="1">
      <c r="A5723" s="535">
        <v>5502957</v>
      </c>
      <c r="B5723" s="534" t="s">
        <v>22031</v>
      </c>
      <c r="C5723" s="535" t="s">
        <v>206</v>
      </c>
      <c r="D5723" s="533">
        <v>19.239999999999998</v>
      </c>
    </row>
    <row r="5724" spans="1:4" ht="18" customHeight="1">
      <c r="A5724" s="535">
        <v>5502906</v>
      </c>
      <c r="B5724" s="534" t="s">
        <v>22032</v>
      </c>
      <c r="C5724" s="535" t="s">
        <v>206</v>
      </c>
      <c r="D5724" s="533">
        <v>23.24</v>
      </c>
    </row>
    <row r="5725" spans="1:4" ht="18" customHeight="1">
      <c r="A5725" s="535">
        <v>5502932</v>
      </c>
      <c r="B5725" s="534" t="s">
        <v>22033</v>
      </c>
      <c r="C5725" s="535" t="s">
        <v>206</v>
      </c>
      <c r="D5725" s="533">
        <v>19.829999999999998</v>
      </c>
    </row>
    <row r="5726" spans="1:4" ht="18" customHeight="1">
      <c r="A5726" s="535">
        <v>5502958</v>
      </c>
      <c r="B5726" s="534" t="s">
        <v>22034</v>
      </c>
      <c r="C5726" s="535" t="s">
        <v>206</v>
      </c>
      <c r="D5726" s="533">
        <v>19.440000000000001</v>
      </c>
    </row>
    <row r="5727" spans="1:4" ht="18" customHeight="1">
      <c r="A5727" s="535">
        <v>5502907</v>
      </c>
      <c r="B5727" s="534" t="s">
        <v>22035</v>
      </c>
      <c r="C5727" s="535" t="s">
        <v>206</v>
      </c>
      <c r="D5727" s="533">
        <v>23.68</v>
      </c>
    </row>
    <row r="5728" spans="1:4" ht="18" customHeight="1">
      <c r="A5728" s="535">
        <v>5502933</v>
      </c>
      <c r="B5728" s="534" t="s">
        <v>22036</v>
      </c>
      <c r="C5728" s="535" t="s">
        <v>206</v>
      </c>
      <c r="D5728" s="533">
        <v>20.12</v>
      </c>
    </row>
    <row r="5729" spans="1:4" ht="18" customHeight="1">
      <c r="A5729" s="535">
        <v>5502959</v>
      </c>
      <c r="B5729" s="534" t="s">
        <v>22037</v>
      </c>
      <c r="C5729" s="535" t="s">
        <v>206</v>
      </c>
      <c r="D5729" s="533">
        <v>19.63</v>
      </c>
    </row>
    <row r="5730" spans="1:4" ht="18" customHeight="1">
      <c r="A5730" s="535">
        <v>5502908</v>
      </c>
      <c r="B5730" s="534" t="s">
        <v>22038</v>
      </c>
      <c r="C5730" s="535" t="s">
        <v>206</v>
      </c>
      <c r="D5730" s="533">
        <v>23.97</v>
      </c>
    </row>
    <row r="5731" spans="1:4" ht="18" customHeight="1">
      <c r="A5731" s="535">
        <v>5502934</v>
      </c>
      <c r="B5731" s="534" t="s">
        <v>22039</v>
      </c>
      <c r="C5731" s="535" t="s">
        <v>206</v>
      </c>
      <c r="D5731" s="533">
        <v>20.32</v>
      </c>
    </row>
    <row r="5732" spans="1:4" ht="18" customHeight="1">
      <c r="A5732" s="535">
        <v>5502960</v>
      </c>
      <c r="B5732" s="534" t="s">
        <v>22040</v>
      </c>
      <c r="C5732" s="535" t="s">
        <v>206</v>
      </c>
      <c r="D5732" s="533">
        <v>19.73</v>
      </c>
    </row>
    <row r="5733" spans="1:4" ht="18" customHeight="1">
      <c r="A5733" s="535">
        <v>5502909</v>
      </c>
      <c r="B5733" s="534" t="s">
        <v>22041</v>
      </c>
      <c r="C5733" s="535" t="s">
        <v>206</v>
      </c>
      <c r="D5733" s="533">
        <v>24.56</v>
      </c>
    </row>
    <row r="5734" spans="1:4" ht="18" customHeight="1">
      <c r="A5734" s="535">
        <v>5502935</v>
      </c>
      <c r="B5734" s="534" t="s">
        <v>22042</v>
      </c>
      <c r="C5734" s="535" t="s">
        <v>206</v>
      </c>
      <c r="D5734" s="533">
        <v>20.71</v>
      </c>
    </row>
    <row r="5735" spans="1:4" ht="18" customHeight="1">
      <c r="A5735" s="535">
        <v>5502961</v>
      </c>
      <c r="B5735" s="534" t="s">
        <v>22043</v>
      </c>
      <c r="C5735" s="535" t="s">
        <v>206</v>
      </c>
      <c r="D5735" s="533">
        <v>20.12</v>
      </c>
    </row>
    <row r="5736" spans="1:4" ht="18" customHeight="1">
      <c r="A5736" s="535">
        <v>5502910</v>
      </c>
      <c r="B5736" s="534" t="s">
        <v>22044</v>
      </c>
      <c r="C5736" s="535" t="s">
        <v>206</v>
      </c>
      <c r="D5736" s="533">
        <v>25.59</v>
      </c>
    </row>
    <row r="5737" spans="1:4" ht="18" customHeight="1">
      <c r="A5737" s="535">
        <v>5502936</v>
      </c>
      <c r="B5737" s="534" t="s">
        <v>22045</v>
      </c>
      <c r="C5737" s="535" t="s">
        <v>206</v>
      </c>
      <c r="D5737" s="533">
        <v>23.39</v>
      </c>
    </row>
    <row r="5738" spans="1:4" ht="18" customHeight="1">
      <c r="A5738" s="535">
        <v>5502962</v>
      </c>
      <c r="B5738" s="534" t="s">
        <v>22046</v>
      </c>
      <c r="C5738" s="535" t="s">
        <v>206</v>
      </c>
      <c r="D5738" s="533">
        <v>20.61</v>
      </c>
    </row>
    <row r="5739" spans="1:4" ht="18" customHeight="1">
      <c r="A5739" s="535">
        <v>5502900</v>
      </c>
      <c r="B5739" s="534" t="s">
        <v>22047</v>
      </c>
      <c r="C5739" s="535" t="s">
        <v>206</v>
      </c>
      <c r="D5739" s="533">
        <v>18.95</v>
      </c>
    </row>
    <row r="5740" spans="1:4" ht="18" customHeight="1">
      <c r="A5740" s="535">
        <v>5502926</v>
      </c>
      <c r="B5740" s="534" t="s">
        <v>22048</v>
      </c>
      <c r="C5740" s="535" t="s">
        <v>206</v>
      </c>
      <c r="D5740" s="533">
        <v>18.36</v>
      </c>
    </row>
    <row r="5741" spans="1:4" ht="18" customHeight="1">
      <c r="A5741" s="535">
        <v>5502952</v>
      </c>
      <c r="B5741" s="534" t="s">
        <v>22049</v>
      </c>
      <c r="C5741" s="535" t="s">
        <v>206</v>
      </c>
      <c r="D5741" s="533">
        <v>18.170000000000002</v>
      </c>
    </row>
    <row r="5742" spans="1:4" ht="18" customHeight="1">
      <c r="A5742" s="535">
        <v>5502901</v>
      </c>
      <c r="B5742" s="534" t="s">
        <v>22050</v>
      </c>
      <c r="C5742" s="535" t="s">
        <v>206</v>
      </c>
      <c r="D5742" s="533">
        <v>19.34</v>
      </c>
    </row>
    <row r="5743" spans="1:4" ht="18" customHeight="1">
      <c r="A5743" s="535">
        <v>5502927</v>
      </c>
      <c r="B5743" s="534" t="s">
        <v>22051</v>
      </c>
      <c r="C5743" s="535" t="s">
        <v>206</v>
      </c>
      <c r="D5743" s="533">
        <v>18.66</v>
      </c>
    </row>
    <row r="5744" spans="1:4" ht="18" customHeight="1">
      <c r="A5744" s="535">
        <v>5502953</v>
      </c>
      <c r="B5744" s="534" t="s">
        <v>22052</v>
      </c>
      <c r="C5744" s="535" t="s">
        <v>206</v>
      </c>
      <c r="D5744" s="533">
        <v>18.46</v>
      </c>
    </row>
    <row r="5745" spans="1:4" ht="18" customHeight="1">
      <c r="A5745" s="535">
        <v>5502899</v>
      </c>
      <c r="B5745" s="534" t="s">
        <v>22053</v>
      </c>
      <c r="C5745" s="535" t="s">
        <v>206</v>
      </c>
      <c r="D5745" s="533">
        <v>18.36</v>
      </c>
    </row>
    <row r="5746" spans="1:4" ht="18" customHeight="1">
      <c r="A5746" s="535">
        <v>5502925</v>
      </c>
      <c r="B5746" s="534" t="s">
        <v>22054</v>
      </c>
      <c r="C5746" s="535" t="s">
        <v>206</v>
      </c>
      <c r="D5746" s="533">
        <v>18.07</v>
      </c>
    </row>
    <row r="5747" spans="1:4" ht="18" customHeight="1">
      <c r="A5747" s="535">
        <v>5502951</v>
      </c>
      <c r="B5747" s="534" t="s">
        <v>22055</v>
      </c>
      <c r="C5747" s="535" t="s">
        <v>206</v>
      </c>
      <c r="D5747" s="533">
        <v>17.87</v>
      </c>
    </row>
    <row r="5748" spans="1:4" ht="18" customHeight="1">
      <c r="A5748" s="535">
        <v>5502902</v>
      </c>
      <c r="B5748" s="534" t="s">
        <v>22056</v>
      </c>
      <c r="C5748" s="535" t="s">
        <v>206</v>
      </c>
      <c r="D5748" s="533">
        <v>19.829999999999998</v>
      </c>
    </row>
    <row r="5749" spans="1:4" ht="18" customHeight="1">
      <c r="A5749" s="535">
        <v>5502928</v>
      </c>
      <c r="B5749" s="534" t="s">
        <v>22057</v>
      </c>
      <c r="C5749" s="535" t="s">
        <v>206</v>
      </c>
      <c r="D5749" s="533">
        <v>18.95</v>
      </c>
    </row>
    <row r="5750" spans="1:4" ht="18" customHeight="1">
      <c r="A5750" s="535">
        <v>5502954</v>
      </c>
      <c r="B5750" s="534" t="s">
        <v>22058</v>
      </c>
      <c r="C5750" s="535" t="s">
        <v>206</v>
      </c>
      <c r="D5750" s="533">
        <v>18.66</v>
      </c>
    </row>
    <row r="5751" spans="1:4" ht="18" customHeight="1">
      <c r="A5751" s="535">
        <v>5502903</v>
      </c>
      <c r="B5751" s="534" t="s">
        <v>22059</v>
      </c>
      <c r="C5751" s="535" t="s">
        <v>206</v>
      </c>
      <c r="D5751" s="533">
        <v>20.12</v>
      </c>
    </row>
    <row r="5752" spans="1:4" ht="18" customHeight="1">
      <c r="A5752" s="535">
        <v>5502929</v>
      </c>
      <c r="B5752" s="534" t="s">
        <v>22060</v>
      </c>
      <c r="C5752" s="535" t="s">
        <v>206</v>
      </c>
      <c r="D5752" s="533">
        <v>19.149999999999999</v>
      </c>
    </row>
    <row r="5753" spans="1:4" ht="18" customHeight="1">
      <c r="A5753" s="535">
        <v>5502955</v>
      </c>
      <c r="B5753" s="534" t="s">
        <v>22061</v>
      </c>
      <c r="C5753" s="535" t="s">
        <v>206</v>
      </c>
      <c r="D5753" s="533">
        <v>18.850000000000001</v>
      </c>
    </row>
    <row r="5754" spans="1:4" ht="18" customHeight="1">
      <c r="A5754" s="535">
        <v>5502889</v>
      </c>
      <c r="B5754" s="534" t="s">
        <v>22062</v>
      </c>
      <c r="C5754" s="535" t="s">
        <v>206</v>
      </c>
      <c r="D5754" s="533">
        <v>26.03</v>
      </c>
    </row>
    <row r="5755" spans="1:4" ht="18" customHeight="1">
      <c r="A5755" s="535">
        <v>5502996</v>
      </c>
      <c r="B5755" s="534" t="s">
        <v>22063</v>
      </c>
      <c r="C5755" s="535" t="s">
        <v>206</v>
      </c>
      <c r="D5755" s="533">
        <v>23.68</v>
      </c>
    </row>
    <row r="5756" spans="1:4" ht="18" customHeight="1">
      <c r="A5756" s="535">
        <v>5502997</v>
      </c>
      <c r="B5756" s="534" t="s">
        <v>22064</v>
      </c>
      <c r="C5756" s="535" t="s">
        <v>206</v>
      </c>
      <c r="D5756" s="533">
        <v>22.95</v>
      </c>
    </row>
    <row r="5757" spans="1:4" ht="9" customHeight="1">
      <c r="A5757" s="535">
        <v>5501716</v>
      </c>
      <c r="B5757" s="534" t="s">
        <v>22065</v>
      </c>
      <c r="C5757" s="535" t="s">
        <v>206</v>
      </c>
      <c r="D5757" s="533">
        <v>21.19</v>
      </c>
    </row>
    <row r="5758" spans="1:4" ht="9" customHeight="1">
      <c r="A5758" s="535">
        <v>5501717</v>
      </c>
      <c r="B5758" s="534" t="s">
        <v>22066</v>
      </c>
      <c r="C5758" s="535" t="s">
        <v>206</v>
      </c>
      <c r="D5758" s="533">
        <v>23.89</v>
      </c>
    </row>
    <row r="5759" spans="1:4" ht="9" customHeight="1">
      <c r="A5759" s="535">
        <v>5501712</v>
      </c>
      <c r="B5759" s="534" t="s">
        <v>22067</v>
      </c>
      <c r="C5759" s="535" t="s">
        <v>206</v>
      </c>
      <c r="D5759" s="533">
        <v>12.28</v>
      </c>
    </row>
    <row r="5760" spans="1:4" ht="9" customHeight="1">
      <c r="A5760" s="535">
        <v>5501713</v>
      </c>
      <c r="B5760" s="534" t="s">
        <v>22068</v>
      </c>
      <c r="C5760" s="535" t="s">
        <v>206</v>
      </c>
      <c r="D5760" s="533">
        <v>13.61</v>
      </c>
    </row>
    <row r="5761" spans="1:4" ht="9" customHeight="1">
      <c r="A5761" s="535">
        <v>5501711</v>
      </c>
      <c r="B5761" s="534" t="s">
        <v>22069</v>
      </c>
      <c r="C5761" s="535" t="s">
        <v>206</v>
      </c>
      <c r="D5761" s="533">
        <v>9.83</v>
      </c>
    </row>
    <row r="5762" spans="1:4" ht="9" customHeight="1">
      <c r="A5762" s="535">
        <v>5501710</v>
      </c>
      <c r="B5762" s="534" t="s">
        <v>22070</v>
      </c>
      <c r="C5762" s="535" t="s">
        <v>206</v>
      </c>
      <c r="D5762" s="533">
        <v>2.85</v>
      </c>
    </row>
    <row r="5763" spans="1:4" ht="9" customHeight="1">
      <c r="A5763" s="535">
        <v>5501714</v>
      </c>
      <c r="B5763" s="534" t="s">
        <v>22071</v>
      </c>
      <c r="C5763" s="535" t="s">
        <v>206</v>
      </c>
      <c r="D5763" s="533">
        <v>16.03</v>
      </c>
    </row>
    <row r="5764" spans="1:4" ht="9" customHeight="1">
      <c r="A5764" s="535">
        <v>5501715</v>
      </c>
      <c r="B5764" s="534" t="s">
        <v>22072</v>
      </c>
      <c r="C5764" s="535" t="s">
        <v>206</v>
      </c>
      <c r="D5764" s="533">
        <v>18.489999999999998</v>
      </c>
    </row>
    <row r="5765" spans="1:4" ht="9" customHeight="1">
      <c r="A5765" s="535">
        <v>5502986</v>
      </c>
      <c r="B5765" s="534" t="s">
        <v>22073</v>
      </c>
      <c r="C5765" s="535" t="s">
        <v>206</v>
      </c>
      <c r="D5765" s="533">
        <v>3.27</v>
      </c>
    </row>
    <row r="5766" spans="1:4" ht="9" customHeight="1">
      <c r="A5766" s="535">
        <v>5502977</v>
      </c>
      <c r="B5766" s="534" t="s">
        <v>22074</v>
      </c>
      <c r="C5766" s="535" t="s">
        <v>206</v>
      </c>
      <c r="D5766" s="533">
        <v>8.92</v>
      </c>
    </row>
    <row r="5767" spans="1:4" ht="9" customHeight="1">
      <c r="A5767" s="535">
        <v>5502985</v>
      </c>
      <c r="B5767" s="534" t="s">
        <v>22075</v>
      </c>
      <c r="C5767" s="535" t="s">
        <v>18140</v>
      </c>
      <c r="D5767" s="533">
        <v>0.57999999999999996</v>
      </c>
    </row>
    <row r="5768" spans="1:4" ht="9" customHeight="1">
      <c r="A5768" s="535">
        <v>5503018</v>
      </c>
      <c r="B5768" s="534" t="s">
        <v>22076</v>
      </c>
      <c r="C5768" s="535" t="s">
        <v>18507</v>
      </c>
      <c r="D5768" s="533">
        <v>65.959999999999994</v>
      </c>
    </row>
    <row r="5769" spans="1:4" ht="9" customHeight="1">
      <c r="A5769" s="535">
        <v>5505768</v>
      </c>
      <c r="B5769" s="534" t="s">
        <v>22077</v>
      </c>
      <c r="C5769" s="535" t="s">
        <v>18140</v>
      </c>
      <c r="D5769" s="533">
        <v>87.62</v>
      </c>
    </row>
    <row r="5770" spans="1:4" ht="9" customHeight="1">
      <c r="A5770" s="535">
        <v>5503020</v>
      </c>
      <c r="B5770" s="534" t="s">
        <v>22078</v>
      </c>
      <c r="C5770" s="535" t="s">
        <v>18507</v>
      </c>
      <c r="D5770" s="533">
        <v>290.55</v>
      </c>
    </row>
    <row r="5771" spans="1:4" ht="18" customHeight="1">
      <c r="A5771" s="535">
        <v>5605798</v>
      </c>
      <c r="B5771" s="534" t="s">
        <v>24968</v>
      </c>
      <c r="C5771" s="535" t="s">
        <v>16785</v>
      </c>
      <c r="D5771" s="533">
        <v>89.8</v>
      </c>
    </row>
    <row r="5772" spans="1:4" ht="18" customHeight="1">
      <c r="A5772" s="535">
        <v>5605925</v>
      </c>
      <c r="B5772" s="534" t="s">
        <v>24969</v>
      </c>
      <c r="C5772" s="535" t="s">
        <v>16785</v>
      </c>
      <c r="D5772" s="533">
        <v>85.36</v>
      </c>
    </row>
    <row r="5773" spans="1:4" ht="18" customHeight="1">
      <c r="A5773" s="535">
        <v>5605799</v>
      </c>
      <c r="B5773" s="534" t="s">
        <v>24970</v>
      </c>
      <c r="C5773" s="535" t="s">
        <v>16785</v>
      </c>
      <c r="D5773" s="533">
        <v>99.74</v>
      </c>
    </row>
    <row r="5774" spans="1:4" ht="18" customHeight="1">
      <c r="A5774" s="535">
        <v>5605800</v>
      </c>
      <c r="B5774" s="534" t="s">
        <v>24971</v>
      </c>
      <c r="C5774" s="535" t="s">
        <v>16785</v>
      </c>
      <c r="D5774" s="533">
        <v>112.35</v>
      </c>
    </row>
    <row r="5775" spans="1:4" ht="18" customHeight="1">
      <c r="A5775" s="535">
        <v>5613944</v>
      </c>
      <c r="B5775" s="534" t="s">
        <v>24972</v>
      </c>
      <c r="C5775" s="535" t="s">
        <v>16785</v>
      </c>
      <c r="D5775" s="533">
        <v>133.24</v>
      </c>
    </row>
    <row r="5776" spans="1:4" ht="9" customHeight="1">
      <c r="A5776" s="535">
        <v>5605894</v>
      </c>
      <c r="B5776" s="534" t="s">
        <v>22079</v>
      </c>
      <c r="C5776" s="535" t="s">
        <v>16785</v>
      </c>
      <c r="D5776" s="533">
        <v>51.7</v>
      </c>
    </row>
    <row r="5777" spans="1:4" ht="9" customHeight="1">
      <c r="A5777" s="535">
        <v>5605895</v>
      </c>
      <c r="B5777" s="534" t="s">
        <v>22080</v>
      </c>
      <c r="C5777" s="535" t="s">
        <v>16785</v>
      </c>
      <c r="D5777" s="533">
        <v>55.34</v>
      </c>
    </row>
    <row r="5778" spans="1:4" ht="9" customHeight="1">
      <c r="A5778" s="535">
        <v>5605896</v>
      </c>
      <c r="B5778" s="534" t="s">
        <v>22081</v>
      </c>
      <c r="C5778" s="535" t="s">
        <v>16785</v>
      </c>
      <c r="D5778" s="533">
        <v>60.82</v>
      </c>
    </row>
    <row r="5779" spans="1:4" ht="9" customHeight="1">
      <c r="A5779" s="535">
        <v>5605911</v>
      </c>
      <c r="B5779" s="534" t="s">
        <v>22082</v>
      </c>
      <c r="C5779" s="535" t="s">
        <v>16785</v>
      </c>
      <c r="D5779" s="533">
        <v>41.92</v>
      </c>
    </row>
    <row r="5780" spans="1:4" ht="9" customHeight="1">
      <c r="A5780" s="535">
        <v>5605912</v>
      </c>
      <c r="B5780" s="534" t="s">
        <v>22083</v>
      </c>
      <c r="C5780" s="535" t="s">
        <v>16785</v>
      </c>
      <c r="D5780" s="533">
        <v>68.989999999999995</v>
      </c>
    </row>
    <row r="5781" spans="1:4" ht="9" customHeight="1">
      <c r="A5781" s="535">
        <v>5605938</v>
      </c>
      <c r="B5781" s="534" t="s">
        <v>22084</v>
      </c>
      <c r="C5781" s="535" t="s">
        <v>16785</v>
      </c>
      <c r="D5781" s="533">
        <v>24.4</v>
      </c>
    </row>
    <row r="5782" spans="1:4" ht="9" customHeight="1">
      <c r="A5782" s="535">
        <v>5605939</v>
      </c>
      <c r="B5782" s="534" t="s">
        <v>22085</v>
      </c>
      <c r="C5782" s="535" t="s">
        <v>16785</v>
      </c>
      <c r="D5782" s="533">
        <v>29.32</v>
      </c>
    </row>
    <row r="5783" spans="1:4" ht="9" customHeight="1">
      <c r="A5783" s="535">
        <v>5605940</v>
      </c>
      <c r="B5783" s="534" t="s">
        <v>22086</v>
      </c>
      <c r="C5783" s="535" t="s">
        <v>16785</v>
      </c>
      <c r="D5783" s="533">
        <v>65.739999999999995</v>
      </c>
    </row>
    <row r="5784" spans="1:4" ht="9" customHeight="1">
      <c r="A5784" s="535">
        <v>5605942</v>
      </c>
      <c r="B5784" s="534" t="s">
        <v>22087</v>
      </c>
      <c r="C5784" s="535" t="s">
        <v>18140</v>
      </c>
      <c r="D5784" s="533">
        <v>49.45</v>
      </c>
    </row>
    <row r="5785" spans="1:4" ht="18" customHeight="1">
      <c r="A5785" s="535">
        <v>5605955</v>
      </c>
      <c r="B5785" s="534" t="s">
        <v>22088</v>
      </c>
      <c r="C5785" s="535" t="s">
        <v>263</v>
      </c>
      <c r="D5785" s="533">
        <v>720.23</v>
      </c>
    </row>
    <row r="5786" spans="1:4" ht="18" customHeight="1">
      <c r="A5786" s="535">
        <v>5605956</v>
      </c>
      <c r="B5786" s="534" t="s">
        <v>22089</v>
      </c>
      <c r="C5786" s="535" t="s">
        <v>263</v>
      </c>
      <c r="D5786" s="533">
        <v>863.94</v>
      </c>
    </row>
    <row r="5787" spans="1:4" ht="18" customHeight="1">
      <c r="A5787" s="535">
        <v>5605953</v>
      </c>
      <c r="B5787" s="534" t="s">
        <v>22090</v>
      </c>
      <c r="C5787" s="535" t="s">
        <v>263</v>
      </c>
      <c r="D5787" s="533">
        <v>513.82000000000005</v>
      </c>
    </row>
    <row r="5788" spans="1:4" ht="18" customHeight="1">
      <c r="A5788" s="535">
        <v>5605954</v>
      </c>
      <c r="B5788" s="534" t="s">
        <v>22091</v>
      </c>
      <c r="C5788" s="535" t="s">
        <v>263</v>
      </c>
      <c r="D5788" s="533">
        <v>623.97</v>
      </c>
    </row>
    <row r="5789" spans="1:4" ht="18" customHeight="1">
      <c r="A5789" s="535">
        <v>5605909</v>
      </c>
      <c r="B5789" s="534" t="s">
        <v>22092</v>
      </c>
      <c r="C5789" s="535" t="s">
        <v>263</v>
      </c>
      <c r="D5789" s="533">
        <v>482.59</v>
      </c>
    </row>
    <row r="5790" spans="1:4" ht="18" customHeight="1">
      <c r="A5790" s="535">
        <v>5605908</v>
      </c>
      <c r="B5790" s="534" t="s">
        <v>22093</v>
      </c>
      <c r="C5790" s="535" t="s">
        <v>263</v>
      </c>
      <c r="D5790" s="533">
        <v>482.59</v>
      </c>
    </row>
    <row r="5791" spans="1:4" ht="18" customHeight="1">
      <c r="A5791" s="535">
        <v>5605907</v>
      </c>
      <c r="B5791" s="534" t="s">
        <v>22094</v>
      </c>
      <c r="C5791" s="535" t="s">
        <v>263</v>
      </c>
      <c r="D5791" s="533">
        <v>514.30999999999995</v>
      </c>
    </row>
    <row r="5792" spans="1:4" ht="18" customHeight="1">
      <c r="A5792" s="535">
        <v>5605906</v>
      </c>
      <c r="B5792" s="534" t="s">
        <v>22095</v>
      </c>
      <c r="C5792" s="535" t="s">
        <v>263</v>
      </c>
      <c r="D5792" s="533">
        <v>617.4</v>
      </c>
    </row>
    <row r="5793" spans="1:4" ht="18" customHeight="1">
      <c r="A5793" s="535">
        <v>5605905</v>
      </c>
      <c r="B5793" s="534" t="s">
        <v>22096</v>
      </c>
      <c r="C5793" s="535" t="s">
        <v>263</v>
      </c>
      <c r="D5793" s="533">
        <v>716.66</v>
      </c>
    </row>
    <row r="5794" spans="1:4" ht="18" customHeight="1">
      <c r="A5794" s="535">
        <v>5605944</v>
      </c>
      <c r="B5794" s="534" t="s">
        <v>22097</v>
      </c>
      <c r="C5794" s="535" t="s">
        <v>263</v>
      </c>
      <c r="D5794" s="533">
        <v>434.46</v>
      </c>
    </row>
    <row r="5795" spans="1:4" ht="18" customHeight="1">
      <c r="A5795" s="535">
        <v>5605910</v>
      </c>
      <c r="B5795" s="534" t="s">
        <v>25268</v>
      </c>
      <c r="C5795" s="535" t="s">
        <v>263</v>
      </c>
      <c r="D5795" s="533">
        <v>508.9</v>
      </c>
    </row>
    <row r="5796" spans="1:4" ht="18" customHeight="1">
      <c r="A5796" s="535">
        <v>5605945</v>
      </c>
      <c r="B5796" s="534" t="s">
        <v>22098</v>
      </c>
      <c r="C5796" s="535" t="s">
        <v>263</v>
      </c>
      <c r="D5796" s="533">
        <v>540.16</v>
      </c>
    </row>
    <row r="5797" spans="1:4" ht="18" customHeight="1">
      <c r="A5797" s="535">
        <v>5605946</v>
      </c>
      <c r="B5797" s="534" t="s">
        <v>22099</v>
      </c>
      <c r="C5797" s="535" t="s">
        <v>263</v>
      </c>
      <c r="D5797" s="533">
        <v>514.30999999999995</v>
      </c>
    </row>
    <row r="5798" spans="1:4" ht="18" customHeight="1">
      <c r="A5798" s="535">
        <v>5605947</v>
      </c>
      <c r="B5798" s="534" t="s">
        <v>22100</v>
      </c>
      <c r="C5798" s="535" t="s">
        <v>263</v>
      </c>
      <c r="D5798" s="533">
        <v>575.99</v>
      </c>
    </row>
    <row r="5799" spans="1:4" ht="18" customHeight="1">
      <c r="A5799" s="535">
        <v>5605948</v>
      </c>
      <c r="B5799" s="534" t="s">
        <v>22101</v>
      </c>
      <c r="C5799" s="535" t="s">
        <v>263</v>
      </c>
      <c r="D5799" s="533">
        <v>716.66</v>
      </c>
    </row>
    <row r="5800" spans="1:4" ht="18" customHeight="1">
      <c r="A5800" s="535">
        <v>5605949</v>
      </c>
      <c r="B5800" s="534" t="s">
        <v>22102</v>
      </c>
      <c r="C5800" s="535" t="s">
        <v>263</v>
      </c>
      <c r="D5800" s="533">
        <v>1015.69</v>
      </c>
    </row>
    <row r="5801" spans="1:4" ht="18" customHeight="1">
      <c r="A5801" s="535">
        <v>5605950</v>
      </c>
      <c r="B5801" s="534" t="s">
        <v>22103</v>
      </c>
      <c r="C5801" s="535" t="s">
        <v>263</v>
      </c>
      <c r="D5801" s="533">
        <v>1040.72</v>
      </c>
    </row>
    <row r="5802" spans="1:4" ht="18" customHeight="1">
      <c r="A5802" s="535">
        <v>5605951</v>
      </c>
      <c r="B5802" s="534" t="s">
        <v>22104</v>
      </c>
      <c r="C5802" s="535" t="s">
        <v>263</v>
      </c>
      <c r="D5802" s="533">
        <v>1640.99</v>
      </c>
    </row>
    <row r="5803" spans="1:4" ht="18" customHeight="1">
      <c r="A5803" s="535">
        <v>5605952</v>
      </c>
      <c r="B5803" s="534" t="s">
        <v>22105</v>
      </c>
      <c r="C5803" s="535" t="s">
        <v>263</v>
      </c>
      <c r="D5803" s="533">
        <v>2487.58</v>
      </c>
    </row>
    <row r="5804" spans="1:4" ht="18" customHeight="1">
      <c r="A5804" s="535">
        <v>5605932</v>
      </c>
      <c r="B5804" s="534" t="s">
        <v>25269</v>
      </c>
      <c r="C5804" s="535" t="s">
        <v>16785</v>
      </c>
      <c r="D5804" s="533">
        <v>130.88</v>
      </c>
    </row>
    <row r="5805" spans="1:4" ht="18" customHeight="1">
      <c r="A5805" s="535">
        <v>5605934</v>
      </c>
      <c r="B5805" s="534" t="s">
        <v>25270</v>
      </c>
      <c r="C5805" s="535" t="s">
        <v>16785</v>
      </c>
      <c r="D5805" s="533">
        <v>141.58000000000001</v>
      </c>
    </row>
    <row r="5806" spans="1:4" ht="18" customHeight="1">
      <c r="A5806" s="535">
        <v>5605928</v>
      </c>
      <c r="B5806" s="534" t="s">
        <v>25271</v>
      </c>
      <c r="C5806" s="535" t="s">
        <v>16785</v>
      </c>
      <c r="D5806" s="533">
        <v>169.1</v>
      </c>
    </row>
    <row r="5807" spans="1:4" ht="18" customHeight="1">
      <c r="A5807" s="535">
        <v>5605935</v>
      </c>
      <c r="B5807" s="534" t="s">
        <v>25272</v>
      </c>
      <c r="C5807" s="535" t="s">
        <v>16785</v>
      </c>
      <c r="D5807" s="533">
        <v>155.51</v>
      </c>
    </row>
    <row r="5808" spans="1:4" ht="18" customHeight="1">
      <c r="A5808" s="535">
        <v>5605936</v>
      </c>
      <c r="B5808" s="534" t="s">
        <v>25273</v>
      </c>
      <c r="C5808" s="535" t="s">
        <v>16785</v>
      </c>
      <c r="D5808" s="533">
        <v>236.28</v>
      </c>
    </row>
    <row r="5809" spans="1:4" ht="18" customHeight="1">
      <c r="A5809" s="535">
        <v>5605937</v>
      </c>
      <c r="B5809" s="534" t="s">
        <v>25274</v>
      </c>
      <c r="C5809" s="535" t="s">
        <v>16785</v>
      </c>
      <c r="D5809" s="533">
        <v>292.19</v>
      </c>
    </row>
    <row r="5810" spans="1:4" ht="18" customHeight="1">
      <c r="A5810" s="535">
        <v>5605957</v>
      </c>
      <c r="B5810" s="534" t="s">
        <v>22106</v>
      </c>
      <c r="C5810" s="535" t="s">
        <v>16785</v>
      </c>
      <c r="D5810" s="533">
        <v>214.28</v>
      </c>
    </row>
    <row r="5811" spans="1:4" ht="18" customHeight="1">
      <c r="A5811" s="535">
        <v>5605958</v>
      </c>
      <c r="B5811" s="534" t="s">
        <v>22107</v>
      </c>
      <c r="C5811" s="535" t="s">
        <v>16785</v>
      </c>
      <c r="D5811" s="533">
        <v>245.4</v>
      </c>
    </row>
    <row r="5812" spans="1:4" ht="18" customHeight="1">
      <c r="A5812" s="535">
        <v>5605959</v>
      </c>
      <c r="B5812" s="534" t="s">
        <v>22108</v>
      </c>
      <c r="C5812" s="535" t="s">
        <v>16785</v>
      </c>
      <c r="D5812" s="533">
        <v>297.47000000000003</v>
      </c>
    </row>
    <row r="5813" spans="1:4" ht="18" customHeight="1">
      <c r="A5813" s="535">
        <v>5605960</v>
      </c>
      <c r="B5813" s="534" t="s">
        <v>22109</v>
      </c>
      <c r="C5813" s="535" t="s">
        <v>16785</v>
      </c>
      <c r="D5813" s="533">
        <v>389.28</v>
      </c>
    </row>
    <row r="5814" spans="1:4" ht="18" customHeight="1">
      <c r="A5814" s="535">
        <v>5605961</v>
      </c>
      <c r="B5814" s="534" t="s">
        <v>22110</v>
      </c>
      <c r="C5814" s="535" t="s">
        <v>16785</v>
      </c>
      <c r="D5814" s="533">
        <v>444.05</v>
      </c>
    </row>
    <row r="5815" spans="1:4" ht="9" customHeight="1">
      <c r="A5815" s="535">
        <v>5605885</v>
      </c>
      <c r="B5815" s="534" t="s">
        <v>22111</v>
      </c>
      <c r="C5815" s="535" t="s">
        <v>16785</v>
      </c>
      <c r="D5815" s="533">
        <v>215.95</v>
      </c>
    </row>
    <row r="5816" spans="1:4" ht="9" customHeight="1">
      <c r="A5816" s="535">
        <v>5605886</v>
      </c>
      <c r="B5816" s="534" t="s">
        <v>22112</v>
      </c>
      <c r="C5816" s="535" t="s">
        <v>16785</v>
      </c>
      <c r="D5816" s="533">
        <v>233.95</v>
      </c>
    </row>
    <row r="5817" spans="1:4" ht="9" customHeight="1">
      <c r="A5817" s="535">
        <v>5605883</v>
      </c>
      <c r="B5817" s="534" t="s">
        <v>22113</v>
      </c>
      <c r="C5817" s="535" t="s">
        <v>16785</v>
      </c>
      <c r="D5817" s="533">
        <v>175.33</v>
      </c>
    </row>
    <row r="5818" spans="1:4" ht="9" customHeight="1">
      <c r="A5818" s="535">
        <v>5605884</v>
      </c>
      <c r="B5818" s="534" t="s">
        <v>22114</v>
      </c>
      <c r="C5818" s="535" t="s">
        <v>16785</v>
      </c>
      <c r="D5818" s="533">
        <v>193.33</v>
      </c>
    </row>
    <row r="5819" spans="1:4" ht="18" customHeight="1">
      <c r="A5819" s="535">
        <v>5605962</v>
      </c>
      <c r="B5819" s="534" t="s">
        <v>22115</v>
      </c>
      <c r="C5819" s="535" t="s">
        <v>16785</v>
      </c>
      <c r="D5819" s="533">
        <v>155.53</v>
      </c>
    </row>
    <row r="5820" spans="1:4" ht="18" customHeight="1">
      <c r="A5820" s="535">
        <v>5605881</v>
      </c>
      <c r="B5820" s="534" t="s">
        <v>25275</v>
      </c>
      <c r="C5820" s="535" t="s">
        <v>16785</v>
      </c>
      <c r="D5820" s="533">
        <v>225.08</v>
      </c>
    </row>
    <row r="5821" spans="1:4" ht="18" customHeight="1">
      <c r="A5821" s="535">
        <v>5605882</v>
      </c>
      <c r="B5821" s="534" t="s">
        <v>22116</v>
      </c>
      <c r="C5821" s="535" t="s">
        <v>16785</v>
      </c>
      <c r="D5821" s="533">
        <v>378.67</v>
      </c>
    </row>
    <row r="5822" spans="1:4" ht="18" customHeight="1">
      <c r="A5822" s="535">
        <v>5605963</v>
      </c>
      <c r="B5822" s="534" t="s">
        <v>22117</v>
      </c>
      <c r="C5822" s="535" t="s">
        <v>16785</v>
      </c>
      <c r="D5822" s="533">
        <v>244.11</v>
      </c>
    </row>
    <row r="5823" spans="1:4" ht="18" customHeight="1">
      <c r="A5823" s="535">
        <v>5605964</v>
      </c>
      <c r="B5823" s="534" t="s">
        <v>22118</v>
      </c>
      <c r="C5823" s="535" t="s">
        <v>16785</v>
      </c>
      <c r="D5823" s="533">
        <v>311.87</v>
      </c>
    </row>
    <row r="5824" spans="1:4" ht="18" customHeight="1">
      <c r="A5824" s="535">
        <v>5605965</v>
      </c>
      <c r="B5824" s="534" t="s">
        <v>22119</v>
      </c>
      <c r="C5824" s="535" t="s">
        <v>16785</v>
      </c>
      <c r="D5824" s="533">
        <v>368.17</v>
      </c>
    </row>
    <row r="5825" spans="1:4" ht="18" customHeight="1">
      <c r="A5825" s="535">
        <v>5605966</v>
      </c>
      <c r="B5825" s="534" t="s">
        <v>22120</v>
      </c>
      <c r="C5825" s="535" t="s">
        <v>16785</v>
      </c>
      <c r="D5825" s="533">
        <v>409.8</v>
      </c>
    </row>
    <row r="5826" spans="1:4" ht="18" customHeight="1">
      <c r="A5826" s="535">
        <v>5605967</v>
      </c>
      <c r="B5826" s="534" t="s">
        <v>22121</v>
      </c>
      <c r="C5826" s="535" t="s">
        <v>16785</v>
      </c>
      <c r="D5826" s="533">
        <v>460.59</v>
      </c>
    </row>
    <row r="5827" spans="1:4" ht="18" customHeight="1">
      <c r="A5827" s="535">
        <v>5605968</v>
      </c>
      <c r="B5827" s="534" t="s">
        <v>22122</v>
      </c>
      <c r="C5827" s="535" t="s">
        <v>16785</v>
      </c>
      <c r="D5827" s="533">
        <v>563.41999999999996</v>
      </c>
    </row>
    <row r="5828" spans="1:4" ht="18" customHeight="1">
      <c r="A5828" s="535">
        <v>5605969</v>
      </c>
      <c r="B5828" s="534" t="s">
        <v>22123</v>
      </c>
      <c r="C5828" s="535" t="s">
        <v>16785</v>
      </c>
      <c r="D5828" s="533">
        <v>681.91</v>
      </c>
    </row>
    <row r="5829" spans="1:4" ht="18" customHeight="1">
      <c r="A5829" s="535">
        <v>5909130</v>
      </c>
      <c r="B5829" s="534" t="s">
        <v>22124</v>
      </c>
      <c r="C5829" s="535" t="s">
        <v>20754</v>
      </c>
      <c r="D5829" s="533">
        <v>26.29</v>
      </c>
    </row>
    <row r="5830" spans="1:4" ht="18" customHeight="1">
      <c r="A5830" s="535">
        <v>5914703</v>
      </c>
      <c r="B5830" s="534" t="s">
        <v>22125</v>
      </c>
      <c r="C5830" s="535" t="s">
        <v>20754</v>
      </c>
      <c r="D5830" s="533">
        <v>5.69</v>
      </c>
    </row>
    <row r="5831" spans="1:4" ht="18" customHeight="1">
      <c r="A5831" s="535">
        <v>5914704</v>
      </c>
      <c r="B5831" s="534" t="s">
        <v>22126</v>
      </c>
      <c r="C5831" s="535" t="s">
        <v>20754</v>
      </c>
      <c r="D5831" s="533">
        <v>5.78</v>
      </c>
    </row>
    <row r="5832" spans="1:4" ht="18" customHeight="1">
      <c r="A5832" s="535">
        <v>5914710</v>
      </c>
      <c r="B5832" s="534" t="s">
        <v>22127</v>
      </c>
      <c r="C5832" s="535" t="s">
        <v>20754</v>
      </c>
      <c r="D5832" s="533">
        <v>11.08</v>
      </c>
    </row>
    <row r="5833" spans="1:4" ht="18" customHeight="1">
      <c r="A5833" s="535">
        <v>5914711</v>
      </c>
      <c r="B5833" s="534" t="s">
        <v>22128</v>
      </c>
      <c r="C5833" s="535" t="s">
        <v>20754</v>
      </c>
      <c r="D5833" s="533">
        <v>9.93</v>
      </c>
    </row>
    <row r="5834" spans="1:4" ht="18" customHeight="1">
      <c r="A5834" s="535">
        <v>5914712</v>
      </c>
      <c r="B5834" s="534" t="s">
        <v>22129</v>
      </c>
      <c r="C5834" s="535" t="s">
        <v>20754</v>
      </c>
      <c r="D5834" s="533">
        <v>10.050000000000001</v>
      </c>
    </row>
    <row r="5835" spans="1:4" ht="18" customHeight="1">
      <c r="A5835" s="535">
        <v>5915369</v>
      </c>
      <c r="B5835" s="534" t="s">
        <v>22130</v>
      </c>
      <c r="C5835" s="535" t="s">
        <v>263</v>
      </c>
      <c r="D5835" s="533">
        <v>8025.15</v>
      </c>
    </row>
    <row r="5836" spans="1:4" ht="18" customHeight="1">
      <c r="A5836" s="535">
        <v>5915401</v>
      </c>
      <c r="B5836" s="534" t="s">
        <v>22131</v>
      </c>
      <c r="C5836" s="535" t="s">
        <v>263</v>
      </c>
      <c r="D5836" s="533">
        <v>7382.65</v>
      </c>
    </row>
    <row r="5837" spans="1:4" ht="18" customHeight="1">
      <c r="A5837" s="535">
        <v>5915402</v>
      </c>
      <c r="B5837" s="534" t="s">
        <v>22132</v>
      </c>
      <c r="C5837" s="535" t="s">
        <v>263</v>
      </c>
      <c r="D5837" s="533">
        <v>4350.45</v>
      </c>
    </row>
    <row r="5838" spans="1:4" ht="9" customHeight="1">
      <c r="A5838" s="535">
        <v>5915400</v>
      </c>
      <c r="B5838" s="534" t="s">
        <v>22133</v>
      </c>
      <c r="C5838" s="535" t="s">
        <v>263</v>
      </c>
      <c r="D5838" s="533">
        <v>3912.1</v>
      </c>
    </row>
    <row r="5839" spans="1:4" ht="18" customHeight="1">
      <c r="A5839" s="535">
        <v>5914651</v>
      </c>
      <c r="B5839" s="534" t="s">
        <v>22134</v>
      </c>
      <c r="C5839" s="535" t="s">
        <v>20754</v>
      </c>
      <c r="D5839" s="533">
        <v>2.62</v>
      </c>
    </row>
    <row r="5840" spans="1:4" ht="18" customHeight="1">
      <c r="A5840" s="535">
        <v>5914648</v>
      </c>
      <c r="B5840" s="534" t="s">
        <v>22135</v>
      </c>
      <c r="C5840" s="535" t="s">
        <v>20754</v>
      </c>
      <c r="D5840" s="533">
        <v>7.93</v>
      </c>
    </row>
    <row r="5841" spans="1:4" ht="18" customHeight="1">
      <c r="A5841" s="535">
        <v>5914647</v>
      </c>
      <c r="B5841" s="534" t="s">
        <v>22136</v>
      </c>
      <c r="C5841" s="535" t="s">
        <v>20754</v>
      </c>
      <c r="D5841" s="533">
        <v>1.83</v>
      </c>
    </row>
    <row r="5842" spans="1:4" ht="18" customHeight="1">
      <c r="A5842" s="535">
        <v>5915411</v>
      </c>
      <c r="B5842" s="534" t="s">
        <v>22137</v>
      </c>
      <c r="C5842" s="535" t="s">
        <v>20754</v>
      </c>
      <c r="D5842" s="533">
        <v>3.61</v>
      </c>
    </row>
    <row r="5843" spans="1:4" ht="18" customHeight="1">
      <c r="A5843" s="535">
        <v>5915409</v>
      </c>
      <c r="B5843" s="534" t="s">
        <v>22138</v>
      </c>
      <c r="C5843" s="535" t="s">
        <v>20754</v>
      </c>
      <c r="D5843" s="533">
        <v>8.92</v>
      </c>
    </row>
    <row r="5844" spans="1:4" ht="18" customHeight="1">
      <c r="A5844" s="535">
        <v>5915407</v>
      </c>
      <c r="B5844" s="534" t="s">
        <v>22139</v>
      </c>
      <c r="C5844" s="535" t="s">
        <v>20754</v>
      </c>
      <c r="D5844" s="533">
        <v>2.82</v>
      </c>
    </row>
    <row r="5845" spans="1:4" ht="18" customHeight="1">
      <c r="A5845" s="535">
        <v>5914354</v>
      </c>
      <c r="B5845" s="534" t="s">
        <v>22140</v>
      </c>
      <c r="C5845" s="535" t="s">
        <v>20754</v>
      </c>
      <c r="D5845" s="533">
        <v>1.9</v>
      </c>
    </row>
    <row r="5846" spans="1:4" ht="18" customHeight="1">
      <c r="A5846" s="535">
        <v>5915406</v>
      </c>
      <c r="B5846" s="534" t="s">
        <v>22141</v>
      </c>
      <c r="C5846" s="535" t="s">
        <v>20754</v>
      </c>
      <c r="D5846" s="533">
        <v>9.6999999999999993</v>
      </c>
    </row>
    <row r="5847" spans="1:4" ht="18" customHeight="1">
      <c r="A5847" s="535">
        <v>5914652</v>
      </c>
      <c r="B5847" s="534" t="s">
        <v>22142</v>
      </c>
      <c r="C5847" s="535" t="s">
        <v>20754</v>
      </c>
      <c r="D5847" s="533">
        <v>3.51</v>
      </c>
    </row>
    <row r="5848" spans="1:4" ht="18" customHeight="1">
      <c r="A5848" s="535">
        <v>5915417</v>
      </c>
      <c r="B5848" s="534" t="s">
        <v>22143</v>
      </c>
      <c r="C5848" s="535" t="s">
        <v>20754</v>
      </c>
      <c r="D5848" s="533">
        <v>5.54</v>
      </c>
    </row>
    <row r="5849" spans="1:4" ht="18" customHeight="1">
      <c r="A5849" s="535">
        <v>5915414</v>
      </c>
      <c r="B5849" s="534" t="s">
        <v>22144</v>
      </c>
      <c r="C5849" s="535" t="s">
        <v>20754</v>
      </c>
      <c r="D5849" s="533">
        <v>2.91</v>
      </c>
    </row>
    <row r="5850" spans="1:4" ht="18" customHeight="1">
      <c r="A5850" s="535">
        <v>5914351</v>
      </c>
      <c r="B5850" s="534" t="s">
        <v>22145</v>
      </c>
      <c r="C5850" s="535" t="s">
        <v>20754</v>
      </c>
      <c r="D5850" s="533">
        <v>2.69</v>
      </c>
    </row>
    <row r="5851" spans="1:4" ht="18" customHeight="1">
      <c r="A5851" s="535">
        <v>5914645</v>
      </c>
      <c r="B5851" s="534" t="s">
        <v>22146</v>
      </c>
      <c r="C5851" s="535" t="s">
        <v>20754</v>
      </c>
      <c r="D5851" s="533">
        <v>2.87</v>
      </c>
    </row>
    <row r="5852" spans="1:4" ht="18" customHeight="1">
      <c r="A5852" s="535">
        <v>5914642</v>
      </c>
      <c r="B5852" s="534" t="s">
        <v>22147</v>
      </c>
      <c r="C5852" s="535" t="s">
        <v>20754</v>
      </c>
      <c r="D5852" s="533">
        <v>5.57</v>
      </c>
    </row>
    <row r="5853" spans="1:4" ht="18" customHeight="1">
      <c r="A5853" s="535">
        <v>5914641</v>
      </c>
      <c r="B5853" s="534" t="s">
        <v>22148</v>
      </c>
      <c r="C5853" s="535" t="s">
        <v>20754</v>
      </c>
      <c r="D5853" s="533">
        <v>1.99</v>
      </c>
    </row>
    <row r="5854" spans="1:4" ht="18" customHeight="1">
      <c r="A5854" s="535">
        <v>5915456</v>
      </c>
      <c r="B5854" s="534" t="s">
        <v>22149</v>
      </c>
      <c r="C5854" s="535" t="s">
        <v>20754</v>
      </c>
      <c r="D5854" s="533">
        <v>3.76</v>
      </c>
    </row>
    <row r="5855" spans="1:4" ht="18" customHeight="1">
      <c r="A5855" s="535">
        <v>5915454</v>
      </c>
      <c r="B5855" s="534" t="s">
        <v>22150</v>
      </c>
      <c r="C5855" s="535" t="s">
        <v>20754</v>
      </c>
      <c r="D5855" s="533">
        <v>6.46</v>
      </c>
    </row>
    <row r="5856" spans="1:4" ht="18" customHeight="1">
      <c r="A5856" s="535">
        <v>5915399</v>
      </c>
      <c r="B5856" s="534" t="s">
        <v>22151</v>
      </c>
      <c r="C5856" s="535" t="s">
        <v>20754</v>
      </c>
      <c r="D5856" s="533">
        <v>2.89</v>
      </c>
    </row>
    <row r="5857" spans="1:4" ht="18" customHeight="1">
      <c r="A5857" s="535">
        <v>5914353</v>
      </c>
      <c r="B5857" s="534" t="s">
        <v>22152</v>
      </c>
      <c r="C5857" s="535" t="s">
        <v>20754</v>
      </c>
      <c r="D5857" s="533">
        <v>1.5</v>
      </c>
    </row>
    <row r="5858" spans="1:4" ht="18" customHeight="1">
      <c r="A5858" s="535">
        <v>5915470</v>
      </c>
      <c r="B5858" s="534" t="s">
        <v>22153</v>
      </c>
      <c r="C5858" s="535" t="s">
        <v>20754</v>
      </c>
      <c r="D5858" s="533">
        <v>2.16</v>
      </c>
    </row>
    <row r="5859" spans="1:4" ht="18" customHeight="1">
      <c r="A5859" s="535">
        <v>5915459</v>
      </c>
      <c r="B5859" s="534" t="s">
        <v>22154</v>
      </c>
      <c r="C5859" s="535" t="s">
        <v>20754</v>
      </c>
      <c r="D5859" s="533">
        <v>7.49</v>
      </c>
    </row>
    <row r="5860" spans="1:4" ht="9" customHeight="1">
      <c r="A5860" s="535">
        <v>5915476</v>
      </c>
      <c r="B5860" s="534" t="s">
        <v>22155</v>
      </c>
      <c r="C5860" s="535" t="s">
        <v>20754</v>
      </c>
      <c r="D5860" s="533">
        <v>31.76</v>
      </c>
    </row>
    <row r="5861" spans="1:4" ht="18" customHeight="1">
      <c r="A5861" s="535">
        <v>5914702</v>
      </c>
      <c r="B5861" s="534" t="s">
        <v>22156</v>
      </c>
      <c r="C5861" s="535" t="s">
        <v>20754</v>
      </c>
      <c r="D5861" s="533">
        <v>14.8</v>
      </c>
    </row>
    <row r="5862" spans="1:4" ht="18" customHeight="1">
      <c r="A5862" s="535">
        <v>5914701</v>
      </c>
      <c r="B5862" s="534" t="s">
        <v>22157</v>
      </c>
      <c r="C5862" s="535" t="s">
        <v>20754</v>
      </c>
      <c r="D5862" s="533">
        <v>15.33</v>
      </c>
    </row>
    <row r="5863" spans="1:4" ht="18" customHeight="1">
      <c r="A5863" s="535">
        <v>5915018</v>
      </c>
      <c r="B5863" s="534" t="s">
        <v>24973</v>
      </c>
      <c r="C5863" s="535" t="s">
        <v>20754</v>
      </c>
      <c r="D5863" s="533">
        <v>9.86</v>
      </c>
    </row>
    <row r="5864" spans="1:4" ht="18" customHeight="1">
      <c r="A5864" s="535">
        <v>5906592</v>
      </c>
      <c r="B5864" s="534" t="s">
        <v>22158</v>
      </c>
      <c r="C5864" s="535" t="s">
        <v>263</v>
      </c>
      <c r="D5864" s="533">
        <v>32.9</v>
      </c>
    </row>
    <row r="5865" spans="1:4" ht="18" customHeight="1">
      <c r="A5865" s="535">
        <v>5906591</v>
      </c>
      <c r="B5865" s="534" t="s">
        <v>22159</v>
      </c>
      <c r="C5865" s="535" t="s">
        <v>263</v>
      </c>
      <c r="D5865" s="533">
        <v>31.29</v>
      </c>
    </row>
    <row r="5866" spans="1:4" ht="18" customHeight="1">
      <c r="A5866" s="535">
        <v>5914653</v>
      </c>
      <c r="B5866" s="534" t="s">
        <v>22160</v>
      </c>
      <c r="C5866" s="535" t="s">
        <v>20754</v>
      </c>
      <c r="D5866" s="533">
        <v>3.5</v>
      </c>
    </row>
    <row r="5867" spans="1:4" ht="18" customHeight="1">
      <c r="A5867" s="535">
        <v>5915405</v>
      </c>
      <c r="B5867" s="534" t="s">
        <v>22161</v>
      </c>
      <c r="C5867" s="535" t="s">
        <v>20754</v>
      </c>
      <c r="D5867" s="533">
        <v>5.64</v>
      </c>
    </row>
    <row r="5868" spans="1:4" ht="18" customHeight="1">
      <c r="A5868" s="535">
        <v>5914657</v>
      </c>
      <c r="B5868" s="534" t="s">
        <v>22162</v>
      </c>
      <c r="C5868" s="535" t="s">
        <v>20754</v>
      </c>
      <c r="D5868" s="533">
        <v>17.32</v>
      </c>
    </row>
    <row r="5869" spans="1:4" ht="9" customHeight="1">
      <c r="A5869" s="535">
        <v>5914363</v>
      </c>
      <c r="B5869" s="534" t="s">
        <v>22163</v>
      </c>
      <c r="C5869" s="535" t="s">
        <v>20754</v>
      </c>
      <c r="D5869" s="533">
        <v>17.510000000000002</v>
      </c>
    </row>
    <row r="5870" spans="1:4" ht="18" customHeight="1">
      <c r="A5870" s="535">
        <v>5914646</v>
      </c>
      <c r="B5870" s="534" t="s">
        <v>22164</v>
      </c>
      <c r="C5870" s="535" t="s">
        <v>20754</v>
      </c>
      <c r="D5870" s="533">
        <v>9.02</v>
      </c>
    </row>
    <row r="5871" spans="1:4" ht="18" customHeight="1">
      <c r="A5871" s="535">
        <v>5919535</v>
      </c>
      <c r="B5871" s="534" t="s">
        <v>22165</v>
      </c>
      <c r="C5871" s="535" t="s">
        <v>20754</v>
      </c>
      <c r="D5871" s="533">
        <v>19.48</v>
      </c>
    </row>
    <row r="5872" spans="1:4" ht="18" customHeight="1">
      <c r="A5872" s="535">
        <v>5919533</v>
      </c>
      <c r="B5872" s="534" t="s">
        <v>22166</v>
      </c>
      <c r="C5872" s="535" t="s">
        <v>20754</v>
      </c>
      <c r="D5872" s="533">
        <v>65.48</v>
      </c>
    </row>
    <row r="5873" spans="1:4" ht="18" customHeight="1">
      <c r="A5873" s="535">
        <v>5919534</v>
      </c>
      <c r="B5873" s="534" t="s">
        <v>22167</v>
      </c>
      <c r="C5873" s="535" t="s">
        <v>20754</v>
      </c>
      <c r="D5873" s="533">
        <v>59.78</v>
      </c>
    </row>
    <row r="5874" spans="1:4" ht="9" customHeight="1">
      <c r="A5874" s="535">
        <v>5909007</v>
      </c>
      <c r="B5874" s="534" t="s">
        <v>22168</v>
      </c>
      <c r="C5874" s="535" t="s">
        <v>20754</v>
      </c>
      <c r="D5874" s="533">
        <v>18.05</v>
      </c>
    </row>
    <row r="5875" spans="1:4" ht="9" customHeight="1">
      <c r="A5875" s="535">
        <v>5919538</v>
      </c>
      <c r="B5875" s="534" t="s">
        <v>22169</v>
      </c>
      <c r="C5875" s="535" t="s">
        <v>20754</v>
      </c>
      <c r="D5875" s="533">
        <v>15.19</v>
      </c>
    </row>
    <row r="5876" spans="1:4" ht="18" customHeight="1">
      <c r="A5876" s="535">
        <v>5919540</v>
      </c>
      <c r="B5876" s="534" t="s">
        <v>22170</v>
      </c>
      <c r="C5876" s="535" t="s">
        <v>20754</v>
      </c>
      <c r="D5876" s="533">
        <v>3.42</v>
      </c>
    </row>
    <row r="5877" spans="1:4" ht="18" customHeight="1">
      <c r="A5877" s="535">
        <v>5914705</v>
      </c>
      <c r="B5877" s="534" t="s">
        <v>22171</v>
      </c>
      <c r="C5877" s="535" t="s">
        <v>20754</v>
      </c>
      <c r="D5877" s="533">
        <v>22.16</v>
      </c>
    </row>
    <row r="5878" spans="1:4" ht="18" customHeight="1">
      <c r="A5878" s="535">
        <v>5914706</v>
      </c>
      <c r="B5878" s="534" t="s">
        <v>22172</v>
      </c>
      <c r="C5878" s="535" t="s">
        <v>20754</v>
      </c>
      <c r="D5878" s="533">
        <v>19.86</v>
      </c>
    </row>
    <row r="5879" spans="1:4" ht="18" customHeight="1">
      <c r="A5879" s="535">
        <v>5914707</v>
      </c>
      <c r="B5879" s="534" t="s">
        <v>22173</v>
      </c>
      <c r="C5879" s="535" t="s">
        <v>20754</v>
      </c>
      <c r="D5879" s="533">
        <v>20.100000000000001</v>
      </c>
    </row>
    <row r="5880" spans="1:4" ht="18" customHeight="1">
      <c r="A5880" s="535">
        <v>5914677</v>
      </c>
      <c r="B5880" s="534" t="s">
        <v>22174</v>
      </c>
      <c r="C5880" s="535" t="s">
        <v>20754</v>
      </c>
      <c r="D5880" s="533">
        <v>29.62</v>
      </c>
    </row>
    <row r="5881" spans="1:4" ht="18" customHeight="1">
      <c r="A5881" s="535">
        <v>5914676</v>
      </c>
      <c r="B5881" s="534" t="s">
        <v>22175</v>
      </c>
      <c r="C5881" s="535" t="s">
        <v>20754</v>
      </c>
      <c r="D5881" s="533">
        <v>25.22</v>
      </c>
    </row>
    <row r="5882" spans="1:4" ht="18" customHeight="1">
      <c r="A5882" s="535">
        <v>5915016</v>
      </c>
      <c r="B5882" s="534" t="s">
        <v>24974</v>
      </c>
      <c r="C5882" s="535" t="s">
        <v>20754</v>
      </c>
      <c r="D5882" s="533">
        <v>15.71</v>
      </c>
    </row>
    <row r="5883" spans="1:4" ht="18" customHeight="1">
      <c r="A5883" s="535">
        <v>5915017</v>
      </c>
      <c r="B5883" s="534" t="s">
        <v>24975</v>
      </c>
      <c r="C5883" s="535" t="s">
        <v>20754</v>
      </c>
      <c r="D5883" s="533">
        <v>19.010000000000002</v>
      </c>
    </row>
    <row r="5884" spans="1:4" ht="18" customHeight="1">
      <c r="A5884" s="535">
        <v>5914678</v>
      </c>
      <c r="B5884" s="534" t="s">
        <v>22176</v>
      </c>
      <c r="C5884" s="535" t="s">
        <v>20754</v>
      </c>
      <c r="D5884" s="533">
        <v>35.89</v>
      </c>
    </row>
    <row r="5885" spans="1:4" ht="18" customHeight="1">
      <c r="A5885" s="535">
        <v>5914679</v>
      </c>
      <c r="B5885" s="534" t="s">
        <v>22177</v>
      </c>
      <c r="C5885" s="535" t="s">
        <v>20754</v>
      </c>
      <c r="D5885" s="533">
        <v>56.58</v>
      </c>
    </row>
    <row r="5886" spans="1:4" ht="18" customHeight="1">
      <c r="A5886" s="535">
        <v>5914681</v>
      </c>
      <c r="B5886" s="534" t="s">
        <v>22178</v>
      </c>
      <c r="C5886" s="535" t="s">
        <v>20754</v>
      </c>
      <c r="D5886" s="533">
        <v>67.5</v>
      </c>
    </row>
    <row r="5887" spans="1:4" ht="18" customHeight="1">
      <c r="A5887" s="535">
        <v>5914680</v>
      </c>
      <c r="B5887" s="534" t="s">
        <v>22179</v>
      </c>
      <c r="C5887" s="535" t="s">
        <v>20754</v>
      </c>
      <c r="D5887" s="533">
        <v>47.48</v>
      </c>
    </row>
    <row r="5888" spans="1:4" ht="9" customHeight="1">
      <c r="A5888" s="535">
        <v>5915015</v>
      </c>
      <c r="B5888" s="534" t="s">
        <v>22180</v>
      </c>
      <c r="C5888" s="535" t="s">
        <v>20754</v>
      </c>
      <c r="D5888" s="533">
        <v>21.5</v>
      </c>
    </row>
    <row r="5889" spans="1:4" ht="9" customHeight="1">
      <c r="A5889" s="535">
        <v>5915373</v>
      </c>
      <c r="B5889" s="534" t="s">
        <v>22181</v>
      </c>
      <c r="C5889" s="535" t="s">
        <v>20754</v>
      </c>
      <c r="D5889" s="533">
        <v>19</v>
      </c>
    </row>
    <row r="5890" spans="1:4" ht="18" customHeight="1">
      <c r="A5890" s="535">
        <v>5914333</v>
      </c>
      <c r="B5890" s="534" t="s">
        <v>22182</v>
      </c>
      <c r="C5890" s="535" t="s">
        <v>20754</v>
      </c>
      <c r="D5890" s="533">
        <v>33.42</v>
      </c>
    </row>
    <row r="5891" spans="1:4" ht="9" customHeight="1">
      <c r="A5891" s="535">
        <v>5914655</v>
      </c>
      <c r="B5891" s="534" t="s">
        <v>22183</v>
      </c>
      <c r="C5891" s="535" t="s">
        <v>20754</v>
      </c>
      <c r="D5891" s="533">
        <v>36.42</v>
      </c>
    </row>
    <row r="5892" spans="1:4" ht="9" customHeight="1">
      <c r="A5892" s="535">
        <v>5915474</v>
      </c>
      <c r="B5892" s="534" t="s">
        <v>22184</v>
      </c>
      <c r="C5892" s="535" t="s">
        <v>20754</v>
      </c>
      <c r="D5892" s="533">
        <v>34.06</v>
      </c>
    </row>
    <row r="5893" spans="1:4" ht="9" customHeight="1">
      <c r="A5893" s="535">
        <v>5914654</v>
      </c>
      <c r="B5893" s="534" t="s">
        <v>22185</v>
      </c>
      <c r="C5893" s="535" t="s">
        <v>20754</v>
      </c>
      <c r="D5893" s="533">
        <v>31.26</v>
      </c>
    </row>
    <row r="5894" spans="1:4" ht="18" customHeight="1">
      <c r="A5894" s="535">
        <v>5914686</v>
      </c>
      <c r="B5894" s="534" t="s">
        <v>22186</v>
      </c>
      <c r="C5894" s="535" t="s">
        <v>20754</v>
      </c>
      <c r="D5894" s="533">
        <v>24.99</v>
      </c>
    </row>
    <row r="5895" spans="1:4" ht="18" customHeight="1">
      <c r="A5895" s="535">
        <v>5914685</v>
      </c>
      <c r="B5895" s="534" t="s">
        <v>22187</v>
      </c>
      <c r="C5895" s="535" t="s">
        <v>20754</v>
      </c>
      <c r="D5895" s="533">
        <v>25.42</v>
      </c>
    </row>
    <row r="5896" spans="1:4" ht="18" customHeight="1">
      <c r="A5896" s="535">
        <v>5914682</v>
      </c>
      <c r="B5896" s="534" t="s">
        <v>22188</v>
      </c>
      <c r="C5896" s="535" t="s">
        <v>20754</v>
      </c>
      <c r="D5896" s="533">
        <v>32.67</v>
      </c>
    </row>
    <row r="5897" spans="1:4" ht="18" customHeight="1">
      <c r="A5897" s="535">
        <v>5915019</v>
      </c>
      <c r="B5897" s="534" t="s">
        <v>24976</v>
      </c>
      <c r="C5897" s="535" t="s">
        <v>20754</v>
      </c>
      <c r="D5897" s="533">
        <v>13.32</v>
      </c>
    </row>
    <row r="5898" spans="1:4" ht="18" customHeight="1">
      <c r="A5898" s="535">
        <v>5914683</v>
      </c>
      <c r="B5898" s="534" t="s">
        <v>22189</v>
      </c>
      <c r="C5898" s="535" t="s">
        <v>20754</v>
      </c>
      <c r="D5898" s="533">
        <v>37.119999999999997</v>
      </c>
    </row>
    <row r="5899" spans="1:4" ht="18" customHeight="1">
      <c r="A5899" s="535">
        <v>5915020</v>
      </c>
      <c r="B5899" s="534" t="s">
        <v>24977</v>
      </c>
      <c r="C5899" s="535" t="s">
        <v>20754</v>
      </c>
      <c r="D5899" s="533">
        <v>15.31</v>
      </c>
    </row>
    <row r="5900" spans="1:4" ht="18" customHeight="1">
      <c r="A5900" s="535">
        <v>5914684</v>
      </c>
      <c r="B5900" s="534" t="s">
        <v>22190</v>
      </c>
      <c r="C5900" s="535" t="s">
        <v>20754</v>
      </c>
      <c r="D5900" s="533">
        <v>28.31</v>
      </c>
    </row>
    <row r="5901" spans="1:4" ht="18" customHeight="1">
      <c r="A5901" s="535">
        <v>5915021</v>
      </c>
      <c r="B5901" s="534" t="s">
        <v>24978</v>
      </c>
      <c r="C5901" s="535" t="s">
        <v>20754</v>
      </c>
      <c r="D5901" s="533">
        <v>11.54</v>
      </c>
    </row>
    <row r="5902" spans="1:4" ht="18" customHeight="1">
      <c r="A5902" s="535">
        <v>5914675</v>
      </c>
      <c r="B5902" s="534" t="s">
        <v>22191</v>
      </c>
      <c r="C5902" s="535" t="s">
        <v>20754</v>
      </c>
      <c r="D5902" s="533">
        <v>3.05</v>
      </c>
    </row>
    <row r="5903" spans="1:4" ht="9" customHeight="1">
      <c r="A5903" s="535">
        <v>5915433</v>
      </c>
      <c r="B5903" s="534" t="s">
        <v>22192</v>
      </c>
      <c r="C5903" s="535" t="s">
        <v>20754</v>
      </c>
      <c r="D5903" s="533">
        <v>38.4</v>
      </c>
    </row>
    <row r="5904" spans="1:4" ht="18" customHeight="1">
      <c r="A5904" s="535">
        <v>5914304</v>
      </c>
      <c r="B5904" s="534" t="s">
        <v>23096</v>
      </c>
      <c r="C5904" s="535" t="s">
        <v>20754</v>
      </c>
      <c r="D5904" s="533">
        <v>3.68</v>
      </c>
    </row>
    <row r="5905" spans="1:4" ht="18" customHeight="1">
      <c r="A5905" s="535">
        <v>5914305</v>
      </c>
      <c r="B5905" s="534" t="s">
        <v>23097</v>
      </c>
      <c r="C5905" s="535" t="s">
        <v>20754</v>
      </c>
      <c r="D5905" s="533">
        <v>3.63</v>
      </c>
    </row>
    <row r="5906" spans="1:4" ht="18" customHeight="1">
      <c r="A5906" s="535">
        <v>5915440</v>
      </c>
      <c r="B5906" s="534" t="s">
        <v>23098</v>
      </c>
      <c r="C5906" s="535" t="s">
        <v>20754</v>
      </c>
      <c r="D5906" s="533">
        <v>3.24</v>
      </c>
    </row>
    <row r="5907" spans="1:4" ht="18" customHeight="1">
      <c r="A5907" s="535">
        <v>5914306</v>
      </c>
      <c r="B5907" s="534" t="s">
        <v>23099</v>
      </c>
      <c r="C5907" s="535" t="s">
        <v>20754</v>
      </c>
      <c r="D5907" s="533">
        <v>3.02</v>
      </c>
    </row>
    <row r="5908" spans="1:4" ht="18" customHeight="1">
      <c r="A5908" s="535">
        <v>5914307</v>
      </c>
      <c r="B5908" s="534" t="s">
        <v>23100</v>
      </c>
      <c r="C5908" s="535" t="s">
        <v>20754</v>
      </c>
      <c r="D5908" s="533">
        <v>2.86</v>
      </c>
    </row>
    <row r="5909" spans="1:4" ht="18" customHeight="1">
      <c r="A5909" s="535">
        <v>5914308</v>
      </c>
      <c r="B5909" s="534" t="s">
        <v>23101</v>
      </c>
      <c r="C5909" s="535" t="s">
        <v>20754</v>
      </c>
      <c r="D5909" s="533">
        <v>2.76</v>
      </c>
    </row>
    <row r="5910" spans="1:4" ht="18" customHeight="1">
      <c r="A5910" s="535">
        <v>5914309</v>
      </c>
      <c r="B5910" s="534" t="s">
        <v>23102</v>
      </c>
      <c r="C5910" s="535" t="s">
        <v>20754</v>
      </c>
      <c r="D5910" s="533">
        <v>6.11</v>
      </c>
    </row>
    <row r="5911" spans="1:4" ht="18" customHeight="1">
      <c r="A5911" s="535">
        <v>5914310</v>
      </c>
      <c r="B5911" s="534" t="s">
        <v>23103</v>
      </c>
      <c r="C5911" s="535" t="s">
        <v>20754</v>
      </c>
      <c r="D5911" s="533">
        <v>5.1100000000000003</v>
      </c>
    </row>
    <row r="5912" spans="1:4" ht="18" customHeight="1">
      <c r="A5912" s="535">
        <v>5914352</v>
      </c>
      <c r="B5912" s="534" t="s">
        <v>23104</v>
      </c>
      <c r="C5912" s="535" t="s">
        <v>20754</v>
      </c>
      <c r="D5912" s="533">
        <v>4.55</v>
      </c>
    </row>
    <row r="5913" spans="1:4" ht="18" customHeight="1">
      <c r="A5913" s="535">
        <v>5914311</v>
      </c>
      <c r="B5913" s="534" t="s">
        <v>23105</v>
      </c>
      <c r="C5913" s="535" t="s">
        <v>20754</v>
      </c>
      <c r="D5913" s="533">
        <v>4.18</v>
      </c>
    </row>
    <row r="5914" spans="1:4" ht="18" customHeight="1">
      <c r="A5914" s="535">
        <v>5914312</v>
      </c>
      <c r="B5914" s="534" t="s">
        <v>23106</v>
      </c>
      <c r="C5914" s="535" t="s">
        <v>20754</v>
      </c>
      <c r="D5914" s="533">
        <v>3.95</v>
      </c>
    </row>
    <row r="5915" spans="1:4" ht="18" customHeight="1">
      <c r="A5915" s="535">
        <v>5914313</v>
      </c>
      <c r="B5915" s="534" t="s">
        <v>23107</v>
      </c>
      <c r="C5915" s="535" t="s">
        <v>20754</v>
      </c>
      <c r="D5915" s="533">
        <v>3.78</v>
      </c>
    </row>
    <row r="5916" spans="1:4" ht="18" customHeight="1">
      <c r="A5916" s="535">
        <v>5914339</v>
      </c>
      <c r="B5916" s="534" t="s">
        <v>23108</v>
      </c>
      <c r="C5916" s="535" t="s">
        <v>20754</v>
      </c>
      <c r="D5916" s="533">
        <v>9.4499999999999993</v>
      </c>
    </row>
    <row r="5917" spans="1:4" ht="18" customHeight="1">
      <c r="A5917" s="535">
        <v>5914650</v>
      </c>
      <c r="B5917" s="534" t="s">
        <v>22193</v>
      </c>
      <c r="C5917" s="535" t="s">
        <v>20754</v>
      </c>
      <c r="D5917" s="533">
        <v>11.61</v>
      </c>
    </row>
    <row r="5918" spans="1:4" ht="18" customHeight="1">
      <c r="A5918" s="535">
        <v>5914358</v>
      </c>
      <c r="B5918" s="534" t="s">
        <v>22194</v>
      </c>
      <c r="C5918" s="535" t="s">
        <v>20754</v>
      </c>
      <c r="D5918" s="533">
        <v>8.91</v>
      </c>
    </row>
    <row r="5919" spans="1:4" ht="18" customHeight="1">
      <c r="A5919" s="535">
        <v>5915421</v>
      </c>
      <c r="B5919" s="534" t="s">
        <v>22195</v>
      </c>
      <c r="C5919" s="535" t="s">
        <v>20754</v>
      </c>
      <c r="D5919" s="533">
        <v>25.75</v>
      </c>
    </row>
    <row r="5920" spans="1:4" ht="18" customHeight="1">
      <c r="A5920" s="535">
        <v>5914649</v>
      </c>
      <c r="B5920" s="534" t="s">
        <v>22196</v>
      </c>
      <c r="C5920" s="535" t="s">
        <v>20754</v>
      </c>
      <c r="D5920" s="533">
        <v>8.0500000000000007</v>
      </c>
    </row>
    <row r="5921" spans="1:4" ht="18" customHeight="1">
      <c r="A5921" s="535">
        <v>5914643</v>
      </c>
      <c r="B5921" s="534" t="s">
        <v>22197</v>
      </c>
      <c r="C5921" s="535" t="s">
        <v>20754</v>
      </c>
      <c r="D5921" s="533">
        <v>5.37</v>
      </c>
    </row>
    <row r="5922" spans="1:4" ht="18" customHeight="1">
      <c r="A5922" s="535">
        <v>5914328</v>
      </c>
      <c r="B5922" s="534" t="s">
        <v>22198</v>
      </c>
      <c r="C5922" s="535" t="s">
        <v>20754</v>
      </c>
      <c r="D5922" s="533">
        <v>28.26</v>
      </c>
    </row>
    <row r="5923" spans="1:4" ht="18" customHeight="1">
      <c r="A5923" s="535">
        <v>5914610</v>
      </c>
      <c r="B5923" s="534" t="s">
        <v>22199</v>
      </c>
      <c r="C5923" s="535" t="s">
        <v>20754</v>
      </c>
      <c r="D5923" s="533">
        <v>37.619999999999997</v>
      </c>
    </row>
    <row r="5924" spans="1:4" ht="18" customHeight="1">
      <c r="A5924" s="535">
        <v>5915408</v>
      </c>
      <c r="B5924" s="534" t="s">
        <v>22200</v>
      </c>
      <c r="C5924" s="535" t="s">
        <v>20754</v>
      </c>
      <c r="D5924" s="533">
        <v>5.8</v>
      </c>
    </row>
    <row r="5925" spans="1:4" ht="18" customHeight="1">
      <c r="A5925" s="535">
        <v>5915306</v>
      </c>
      <c r="B5925" s="534" t="s">
        <v>22201</v>
      </c>
      <c r="C5925" s="535" t="s">
        <v>263</v>
      </c>
      <c r="D5925" s="533">
        <v>36.39</v>
      </c>
    </row>
    <row r="5926" spans="1:4" ht="18" customHeight="1">
      <c r="A5926" s="535">
        <v>5914708</v>
      </c>
      <c r="B5926" s="534" t="s">
        <v>22202</v>
      </c>
      <c r="C5926" s="535" t="s">
        <v>20754</v>
      </c>
      <c r="D5926" s="533">
        <v>41.63</v>
      </c>
    </row>
    <row r="5927" spans="1:4" ht="18" customHeight="1">
      <c r="A5927" s="535">
        <v>5914687</v>
      </c>
      <c r="B5927" s="534" t="s">
        <v>22203</v>
      </c>
      <c r="C5927" s="535" t="s">
        <v>20754</v>
      </c>
      <c r="D5927" s="533">
        <v>42.07</v>
      </c>
    </row>
    <row r="5928" spans="1:4" ht="18" customHeight="1">
      <c r="A5928" s="535">
        <v>5914709</v>
      </c>
      <c r="B5928" s="534" t="s">
        <v>22204</v>
      </c>
      <c r="C5928" s="535" t="s">
        <v>20754</v>
      </c>
      <c r="D5928" s="533">
        <v>45.76</v>
      </c>
    </row>
    <row r="5929" spans="1:4" ht="18" customHeight="1">
      <c r="A5929" s="535">
        <v>5914688</v>
      </c>
      <c r="B5929" s="534" t="s">
        <v>22205</v>
      </c>
      <c r="C5929" s="535" t="s">
        <v>20754</v>
      </c>
      <c r="D5929" s="533">
        <v>45.68</v>
      </c>
    </row>
    <row r="5930" spans="1:4" ht="18" customHeight="1">
      <c r="A5930" s="535">
        <v>5914695</v>
      </c>
      <c r="B5930" s="534" t="s">
        <v>22206</v>
      </c>
      <c r="C5930" s="535" t="s">
        <v>20754</v>
      </c>
      <c r="D5930" s="533">
        <v>32.67</v>
      </c>
    </row>
    <row r="5931" spans="1:4" ht="18" customHeight="1">
      <c r="A5931" s="535">
        <v>5914689</v>
      </c>
      <c r="B5931" s="534" t="s">
        <v>22207</v>
      </c>
      <c r="C5931" s="535" t="s">
        <v>20754</v>
      </c>
      <c r="D5931" s="533">
        <v>33.01</v>
      </c>
    </row>
    <row r="5932" spans="1:4" ht="18" customHeight="1">
      <c r="A5932" s="535">
        <v>5914696</v>
      </c>
      <c r="B5932" s="534" t="s">
        <v>22208</v>
      </c>
      <c r="C5932" s="535" t="s">
        <v>20754</v>
      </c>
      <c r="D5932" s="533">
        <v>35.909999999999997</v>
      </c>
    </row>
    <row r="5933" spans="1:4" ht="18" customHeight="1">
      <c r="A5933" s="535">
        <v>5914690</v>
      </c>
      <c r="B5933" s="534" t="s">
        <v>22209</v>
      </c>
      <c r="C5933" s="535" t="s">
        <v>20754</v>
      </c>
      <c r="D5933" s="533">
        <v>35.840000000000003</v>
      </c>
    </row>
    <row r="5934" spans="1:4" ht="18" customHeight="1">
      <c r="A5934" s="535">
        <v>5914697</v>
      </c>
      <c r="B5934" s="534" t="s">
        <v>22210</v>
      </c>
      <c r="C5934" s="535" t="s">
        <v>20754</v>
      </c>
      <c r="D5934" s="533">
        <v>27.58</v>
      </c>
    </row>
    <row r="5935" spans="1:4" ht="18" customHeight="1">
      <c r="A5935" s="535">
        <v>5914691</v>
      </c>
      <c r="B5935" s="534" t="s">
        <v>22211</v>
      </c>
      <c r="C5935" s="535" t="s">
        <v>20754</v>
      </c>
      <c r="D5935" s="533">
        <v>27.86</v>
      </c>
    </row>
    <row r="5936" spans="1:4" ht="18" customHeight="1">
      <c r="A5936" s="535">
        <v>5914698</v>
      </c>
      <c r="B5936" s="534" t="s">
        <v>22212</v>
      </c>
      <c r="C5936" s="535" t="s">
        <v>20754</v>
      </c>
      <c r="D5936" s="533">
        <v>30.31</v>
      </c>
    </row>
    <row r="5937" spans="1:4" ht="18" customHeight="1">
      <c r="A5937" s="535">
        <v>5914692</v>
      </c>
      <c r="B5937" s="534" t="s">
        <v>22213</v>
      </c>
      <c r="C5937" s="535" t="s">
        <v>20754</v>
      </c>
      <c r="D5937" s="533">
        <v>30.25</v>
      </c>
    </row>
    <row r="5938" spans="1:4" ht="18" customHeight="1">
      <c r="A5938" s="535">
        <v>5914699</v>
      </c>
      <c r="B5938" s="534" t="s">
        <v>22214</v>
      </c>
      <c r="C5938" s="535" t="s">
        <v>20754</v>
      </c>
      <c r="D5938" s="533">
        <v>30.87</v>
      </c>
    </row>
    <row r="5939" spans="1:4" ht="18" customHeight="1">
      <c r="A5939" s="535">
        <v>5914693</v>
      </c>
      <c r="B5939" s="534" t="s">
        <v>22215</v>
      </c>
      <c r="C5939" s="535" t="s">
        <v>20754</v>
      </c>
      <c r="D5939" s="533">
        <v>31.2</v>
      </c>
    </row>
    <row r="5940" spans="1:4" ht="18" customHeight="1">
      <c r="A5940" s="535">
        <v>5914700</v>
      </c>
      <c r="B5940" s="534" t="s">
        <v>22216</v>
      </c>
      <c r="C5940" s="535" t="s">
        <v>20754</v>
      </c>
      <c r="D5940" s="533">
        <v>33.93</v>
      </c>
    </row>
    <row r="5941" spans="1:4" ht="18" customHeight="1">
      <c r="A5941" s="535">
        <v>5914694</v>
      </c>
      <c r="B5941" s="534" t="s">
        <v>22217</v>
      </c>
      <c r="C5941" s="535" t="s">
        <v>20754</v>
      </c>
      <c r="D5941" s="533">
        <v>33.869999999999997</v>
      </c>
    </row>
    <row r="5942" spans="1:4" ht="18" customHeight="1">
      <c r="A5942" s="535">
        <v>5915441</v>
      </c>
      <c r="B5942" s="534" t="s">
        <v>22218</v>
      </c>
      <c r="C5942" s="535" t="s">
        <v>20754</v>
      </c>
      <c r="D5942" s="533">
        <v>100.18</v>
      </c>
    </row>
    <row r="5943" spans="1:4" ht="9" customHeight="1">
      <c r="A5943" s="535">
        <v>5901639</v>
      </c>
      <c r="B5943" s="534" t="s">
        <v>22219</v>
      </c>
      <c r="C5943" s="535" t="s">
        <v>22220</v>
      </c>
      <c r="D5943" s="533">
        <v>0.91</v>
      </c>
    </row>
    <row r="5944" spans="1:4" ht="9" customHeight="1">
      <c r="A5944" s="535">
        <v>5901638</v>
      </c>
      <c r="B5944" s="534" t="s">
        <v>22221</v>
      </c>
      <c r="C5944" s="535" t="s">
        <v>22220</v>
      </c>
      <c r="D5944" s="533">
        <v>0.73</v>
      </c>
    </row>
    <row r="5945" spans="1:4" ht="9" customHeight="1">
      <c r="A5945" s="535">
        <v>5901640</v>
      </c>
      <c r="B5945" s="534" t="s">
        <v>22222</v>
      </c>
      <c r="C5945" s="535" t="s">
        <v>22220</v>
      </c>
      <c r="D5945" s="533">
        <v>0.66</v>
      </c>
    </row>
    <row r="5946" spans="1:4" ht="9" customHeight="1">
      <c r="A5946" s="535">
        <v>5914359</v>
      </c>
      <c r="B5946" s="534" t="s">
        <v>22223</v>
      </c>
      <c r="C5946" s="535" t="s">
        <v>22220</v>
      </c>
      <c r="D5946" s="533">
        <v>1.27</v>
      </c>
    </row>
    <row r="5947" spans="1:4" ht="9" customHeight="1">
      <c r="A5947" s="535">
        <v>5914374</v>
      </c>
      <c r="B5947" s="534" t="s">
        <v>22224</v>
      </c>
      <c r="C5947" s="535" t="s">
        <v>22220</v>
      </c>
      <c r="D5947" s="533">
        <v>1.02</v>
      </c>
    </row>
    <row r="5948" spans="1:4" ht="9" customHeight="1">
      <c r="A5948" s="535">
        <v>5914389</v>
      </c>
      <c r="B5948" s="534" t="s">
        <v>22225</v>
      </c>
      <c r="C5948" s="535" t="s">
        <v>22220</v>
      </c>
      <c r="D5948" s="533">
        <v>0.83</v>
      </c>
    </row>
    <row r="5949" spans="1:4" ht="9" customHeight="1">
      <c r="A5949" s="535">
        <v>5915319</v>
      </c>
      <c r="B5949" s="534" t="s">
        <v>22226</v>
      </c>
      <c r="C5949" s="535" t="s">
        <v>22220</v>
      </c>
      <c r="D5949" s="533">
        <v>0.91</v>
      </c>
    </row>
    <row r="5950" spans="1:4" ht="9" customHeight="1">
      <c r="A5950" s="535">
        <v>5915320</v>
      </c>
      <c r="B5950" s="534" t="s">
        <v>22227</v>
      </c>
      <c r="C5950" s="535" t="s">
        <v>22220</v>
      </c>
      <c r="D5950" s="533">
        <v>0.73</v>
      </c>
    </row>
    <row r="5951" spans="1:4" ht="9" customHeight="1">
      <c r="A5951" s="535">
        <v>5915321</v>
      </c>
      <c r="B5951" s="534" t="s">
        <v>22228</v>
      </c>
      <c r="C5951" s="535" t="s">
        <v>22220</v>
      </c>
      <c r="D5951" s="533">
        <v>0.66</v>
      </c>
    </row>
    <row r="5952" spans="1:4" ht="9" customHeight="1">
      <c r="A5952" s="535">
        <v>5914314</v>
      </c>
      <c r="B5952" s="534" t="s">
        <v>22229</v>
      </c>
      <c r="C5952" s="535" t="s">
        <v>22220</v>
      </c>
      <c r="D5952" s="533">
        <v>1.27</v>
      </c>
    </row>
    <row r="5953" spans="1:4" ht="9" customHeight="1">
      <c r="A5953" s="535">
        <v>5914329</v>
      </c>
      <c r="B5953" s="534" t="s">
        <v>22230</v>
      </c>
      <c r="C5953" s="535" t="s">
        <v>22220</v>
      </c>
      <c r="D5953" s="533">
        <v>1.02</v>
      </c>
    </row>
    <row r="5954" spans="1:4" ht="9" customHeight="1">
      <c r="A5954" s="535">
        <v>5914344</v>
      </c>
      <c r="B5954" s="534" t="s">
        <v>22231</v>
      </c>
      <c r="C5954" s="535" t="s">
        <v>22220</v>
      </c>
      <c r="D5954" s="533">
        <v>0.83</v>
      </c>
    </row>
    <row r="5955" spans="1:4" ht="9" customHeight="1">
      <c r="A5955" s="535">
        <v>5914539</v>
      </c>
      <c r="B5955" s="534" t="s">
        <v>22232</v>
      </c>
      <c r="C5955" s="535" t="s">
        <v>22220</v>
      </c>
      <c r="D5955" s="533">
        <v>1</v>
      </c>
    </row>
    <row r="5956" spans="1:4" ht="9" customHeight="1">
      <c r="A5956" s="535">
        <v>5914554</v>
      </c>
      <c r="B5956" s="534" t="s">
        <v>22233</v>
      </c>
      <c r="C5956" s="535" t="s">
        <v>22220</v>
      </c>
      <c r="D5956" s="533">
        <v>0.8</v>
      </c>
    </row>
    <row r="5957" spans="1:4" ht="9" customHeight="1">
      <c r="A5957" s="535">
        <v>5914569</v>
      </c>
      <c r="B5957" s="534" t="s">
        <v>22234</v>
      </c>
      <c r="C5957" s="535" t="s">
        <v>22220</v>
      </c>
      <c r="D5957" s="533">
        <v>0.65</v>
      </c>
    </row>
    <row r="5958" spans="1:4" ht="9" customHeight="1">
      <c r="A5958" s="535">
        <v>5915012</v>
      </c>
      <c r="B5958" s="534" t="s">
        <v>22235</v>
      </c>
      <c r="C5958" s="535" t="s">
        <v>22220</v>
      </c>
      <c r="D5958" s="533">
        <v>2.1</v>
      </c>
    </row>
    <row r="5959" spans="1:4" ht="9" customHeight="1">
      <c r="A5959" s="535">
        <v>5915013</v>
      </c>
      <c r="B5959" s="534" t="s">
        <v>22236</v>
      </c>
      <c r="C5959" s="535" t="s">
        <v>22220</v>
      </c>
      <c r="D5959" s="533">
        <v>1.68</v>
      </c>
    </row>
    <row r="5960" spans="1:4" ht="9" customHeight="1">
      <c r="A5960" s="535">
        <v>5915014</v>
      </c>
      <c r="B5960" s="534" t="s">
        <v>22237</v>
      </c>
      <c r="C5960" s="535" t="s">
        <v>22220</v>
      </c>
      <c r="D5960" s="533">
        <v>1.37</v>
      </c>
    </row>
    <row r="5961" spans="1:4" ht="9" customHeight="1">
      <c r="A5961" s="535">
        <v>5914584</v>
      </c>
      <c r="B5961" s="534" t="s">
        <v>22238</v>
      </c>
      <c r="C5961" s="535" t="s">
        <v>22220</v>
      </c>
      <c r="D5961" s="533">
        <v>2.74</v>
      </c>
    </row>
    <row r="5962" spans="1:4" ht="9" customHeight="1">
      <c r="A5962" s="535">
        <v>5914599</v>
      </c>
      <c r="B5962" s="534" t="s">
        <v>22239</v>
      </c>
      <c r="C5962" s="535" t="s">
        <v>22220</v>
      </c>
      <c r="D5962" s="533">
        <v>2.2000000000000002</v>
      </c>
    </row>
    <row r="5963" spans="1:4" ht="9" customHeight="1">
      <c r="A5963" s="535">
        <v>5914614</v>
      </c>
      <c r="B5963" s="534" t="s">
        <v>22240</v>
      </c>
      <c r="C5963" s="535" t="s">
        <v>22220</v>
      </c>
      <c r="D5963" s="533">
        <v>1.78</v>
      </c>
    </row>
    <row r="5964" spans="1:4" ht="9" customHeight="1">
      <c r="A5964" s="535">
        <v>5914581</v>
      </c>
      <c r="B5964" s="534" t="s">
        <v>22241</v>
      </c>
      <c r="C5964" s="535" t="s">
        <v>22220</v>
      </c>
      <c r="D5964" s="533">
        <v>2.4700000000000002</v>
      </c>
    </row>
    <row r="5965" spans="1:4" ht="9" customHeight="1">
      <c r="A5965" s="535">
        <v>5914582</v>
      </c>
      <c r="B5965" s="534" t="s">
        <v>22242</v>
      </c>
      <c r="C5965" s="535" t="s">
        <v>22220</v>
      </c>
      <c r="D5965" s="533">
        <v>1.97</v>
      </c>
    </row>
    <row r="5966" spans="1:4" ht="9" customHeight="1">
      <c r="A5966" s="535">
        <v>5914583</v>
      </c>
      <c r="B5966" s="534" t="s">
        <v>22243</v>
      </c>
      <c r="C5966" s="535" t="s">
        <v>22220</v>
      </c>
      <c r="D5966" s="533">
        <v>1.6</v>
      </c>
    </row>
    <row r="5967" spans="1:4" ht="9" customHeight="1">
      <c r="A5967" s="535">
        <v>5914449</v>
      </c>
      <c r="B5967" s="534" t="s">
        <v>22244</v>
      </c>
      <c r="C5967" s="535" t="s">
        <v>22220</v>
      </c>
      <c r="D5967" s="533">
        <v>1.06</v>
      </c>
    </row>
    <row r="5968" spans="1:4" ht="9" customHeight="1">
      <c r="A5968" s="535">
        <v>5914464</v>
      </c>
      <c r="B5968" s="534" t="s">
        <v>22245</v>
      </c>
      <c r="C5968" s="535" t="s">
        <v>22220</v>
      </c>
      <c r="D5968" s="533">
        <v>0.85</v>
      </c>
    </row>
    <row r="5969" spans="1:4" ht="9" customHeight="1">
      <c r="A5969" s="535">
        <v>5914479</v>
      </c>
      <c r="B5969" s="534" t="s">
        <v>22246</v>
      </c>
      <c r="C5969" s="535" t="s">
        <v>22220</v>
      </c>
      <c r="D5969" s="533">
        <v>0.69</v>
      </c>
    </row>
    <row r="5970" spans="1:4" ht="9" customHeight="1">
      <c r="A5970" s="535">
        <v>5915322</v>
      </c>
      <c r="B5970" s="534" t="s">
        <v>22247</v>
      </c>
      <c r="C5970" s="535" t="s">
        <v>22220</v>
      </c>
      <c r="D5970" s="533">
        <v>1.82</v>
      </c>
    </row>
    <row r="5971" spans="1:4" ht="9" customHeight="1">
      <c r="A5971" s="535">
        <v>5915323</v>
      </c>
      <c r="B5971" s="534" t="s">
        <v>22248</v>
      </c>
      <c r="C5971" s="535" t="s">
        <v>22220</v>
      </c>
      <c r="D5971" s="533">
        <v>1.45</v>
      </c>
    </row>
    <row r="5972" spans="1:4" ht="9" customHeight="1">
      <c r="A5972" s="535">
        <v>5915324</v>
      </c>
      <c r="B5972" s="534" t="s">
        <v>22249</v>
      </c>
      <c r="C5972" s="535" t="s">
        <v>22220</v>
      </c>
      <c r="D5972" s="533">
        <v>1.18</v>
      </c>
    </row>
    <row r="5973" spans="1:4" ht="9" customHeight="1">
      <c r="A5973" s="535">
        <v>5914404</v>
      </c>
      <c r="B5973" s="534" t="s">
        <v>22250</v>
      </c>
      <c r="C5973" s="535" t="s">
        <v>22220</v>
      </c>
      <c r="D5973" s="533">
        <v>1.1499999999999999</v>
      </c>
    </row>
    <row r="5974" spans="1:4" ht="9" customHeight="1">
      <c r="A5974" s="535">
        <v>5914419</v>
      </c>
      <c r="B5974" s="534" t="s">
        <v>22251</v>
      </c>
      <c r="C5974" s="535" t="s">
        <v>22220</v>
      </c>
      <c r="D5974" s="533">
        <v>0.92</v>
      </c>
    </row>
    <row r="5975" spans="1:4" ht="9" customHeight="1">
      <c r="A5975" s="535">
        <v>5914434</v>
      </c>
      <c r="B5975" s="534" t="s">
        <v>22252</v>
      </c>
      <c r="C5975" s="535" t="s">
        <v>22220</v>
      </c>
      <c r="D5975" s="533">
        <v>0.75</v>
      </c>
    </row>
    <row r="5976" spans="1:4" ht="9" customHeight="1">
      <c r="A5976" s="535">
        <v>5914635</v>
      </c>
      <c r="B5976" s="534" t="s">
        <v>22253</v>
      </c>
      <c r="C5976" s="535" t="s">
        <v>22220</v>
      </c>
      <c r="D5976" s="533">
        <v>1.1100000000000001</v>
      </c>
    </row>
    <row r="5977" spans="1:4" ht="9" customHeight="1">
      <c r="A5977" s="535">
        <v>5914636</v>
      </c>
      <c r="B5977" s="534" t="s">
        <v>22254</v>
      </c>
      <c r="C5977" s="535" t="s">
        <v>22220</v>
      </c>
      <c r="D5977" s="533">
        <v>0.89</v>
      </c>
    </row>
    <row r="5978" spans="1:4" ht="9" customHeight="1">
      <c r="A5978" s="535">
        <v>5914637</v>
      </c>
      <c r="B5978" s="534" t="s">
        <v>22255</v>
      </c>
      <c r="C5978" s="535" t="s">
        <v>22220</v>
      </c>
      <c r="D5978" s="533">
        <v>0.72</v>
      </c>
    </row>
    <row r="5979" spans="1:4" ht="9" customHeight="1">
      <c r="A5979" s="535">
        <v>5914638</v>
      </c>
      <c r="B5979" s="534" t="s">
        <v>22256</v>
      </c>
      <c r="C5979" s="535" t="s">
        <v>22220</v>
      </c>
      <c r="D5979" s="533">
        <v>0.88</v>
      </c>
    </row>
    <row r="5980" spans="1:4" ht="9" customHeight="1">
      <c r="A5980" s="535">
        <v>5914639</v>
      </c>
      <c r="B5980" s="534" t="s">
        <v>22257</v>
      </c>
      <c r="C5980" s="535" t="s">
        <v>22220</v>
      </c>
      <c r="D5980" s="533">
        <v>0.7</v>
      </c>
    </row>
    <row r="5981" spans="1:4" ht="9" customHeight="1">
      <c r="A5981" s="535">
        <v>5914640</v>
      </c>
      <c r="B5981" s="534" t="s">
        <v>22258</v>
      </c>
      <c r="C5981" s="535" t="s">
        <v>22220</v>
      </c>
      <c r="D5981" s="533">
        <v>0.56999999999999995</v>
      </c>
    </row>
    <row r="5982" spans="1:4" ht="9" customHeight="1">
      <c r="A5982" s="535">
        <v>5915466</v>
      </c>
      <c r="B5982" s="534" t="s">
        <v>22259</v>
      </c>
      <c r="C5982" s="535" t="s">
        <v>22220</v>
      </c>
      <c r="D5982" s="533">
        <v>2</v>
      </c>
    </row>
    <row r="5983" spans="1:4" ht="9" customHeight="1">
      <c r="A5983" s="535">
        <v>5915467</v>
      </c>
      <c r="B5983" s="534" t="s">
        <v>22260</v>
      </c>
      <c r="C5983" s="535" t="s">
        <v>22220</v>
      </c>
      <c r="D5983" s="533">
        <v>1.6</v>
      </c>
    </row>
    <row r="5984" spans="1:4" ht="9" customHeight="1">
      <c r="A5984" s="535">
        <v>5915468</v>
      </c>
      <c r="B5984" s="534" t="s">
        <v>22261</v>
      </c>
      <c r="C5984" s="535" t="s">
        <v>22220</v>
      </c>
      <c r="D5984" s="533">
        <v>1.3</v>
      </c>
    </row>
    <row r="5985" spans="1:4" ht="9" customHeight="1">
      <c r="A5985" s="535">
        <v>5914617</v>
      </c>
      <c r="B5985" s="534" t="s">
        <v>22262</v>
      </c>
      <c r="C5985" s="535" t="s">
        <v>22220</v>
      </c>
      <c r="D5985" s="533">
        <v>1.54</v>
      </c>
    </row>
    <row r="5986" spans="1:4" ht="9" customHeight="1">
      <c r="A5986" s="535">
        <v>5914618</v>
      </c>
      <c r="B5986" s="534" t="s">
        <v>22263</v>
      </c>
      <c r="C5986" s="535" t="s">
        <v>22220</v>
      </c>
      <c r="D5986" s="533">
        <v>1.24</v>
      </c>
    </row>
    <row r="5987" spans="1:4" ht="9" customHeight="1">
      <c r="A5987" s="535">
        <v>5914619</v>
      </c>
      <c r="B5987" s="534" t="s">
        <v>22264</v>
      </c>
      <c r="C5987" s="535" t="s">
        <v>22220</v>
      </c>
      <c r="D5987" s="533">
        <v>1</v>
      </c>
    </row>
    <row r="5988" spans="1:4" ht="9" customHeight="1">
      <c r="A5988" s="535">
        <v>5915451</v>
      </c>
      <c r="B5988" s="534" t="s">
        <v>22265</v>
      </c>
      <c r="C5988" s="535" t="s">
        <v>22220</v>
      </c>
      <c r="D5988" s="533">
        <v>2.57</v>
      </c>
    </row>
    <row r="5989" spans="1:4" ht="9" customHeight="1">
      <c r="A5989" s="535">
        <v>5915452</v>
      </c>
      <c r="B5989" s="534" t="s">
        <v>22266</v>
      </c>
      <c r="C5989" s="535" t="s">
        <v>22220</v>
      </c>
      <c r="D5989" s="533">
        <v>2.06</v>
      </c>
    </row>
    <row r="5990" spans="1:4" ht="9" customHeight="1">
      <c r="A5990" s="535">
        <v>5915453</v>
      </c>
      <c r="B5990" s="534" t="s">
        <v>22267</v>
      </c>
      <c r="C5990" s="535" t="s">
        <v>22220</v>
      </c>
      <c r="D5990" s="533">
        <v>1.67</v>
      </c>
    </row>
    <row r="5991" spans="1:4" ht="9" customHeight="1">
      <c r="A5991" s="535">
        <v>5915448</v>
      </c>
      <c r="B5991" s="534" t="s">
        <v>22268</v>
      </c>
      <c r="C5991" s="535" t="s">
        <v>22220</v>
      </c>
      <c r="D5991" s="533">
        <v>1.97</v>
      </c>
    </row>
    <row r="5992" spans="1:4" ht="9" customHeight="1">
      <c r="A5992" s="535">
        <v>5915449</v>
      </c>
      <c r="B5992" s="534" t="s">
        <v>22269</v>
      </c>
      <c r="C5992" s="535" t="s">
        <v>22220</v>
      </c>
      <c r="D5992" s="533">
        <v>1.58</v>
      </c>
    </row>
    <row r="5993" spans="1:4" ht="9" customHeight="1">
      <c r="A5993" s="535">
        <v>5915450</v>
      </c>
      <c r="B5993" s="534" t="s">
        <v>22270</v>
      </c>
      <c r="C5993" s="535" t="s">
        <v>22220</v>
      </c>
      <c r="D5993" s="533">
        <v>1.28</v>
      </c>
    </row>
    <row r="5994" spans="1:4" ht="9" customHeight="1">
      <c r="A5994" s="535">
        <v>5901641</v>
      </c>
      <c r="B5994" s="534" t="s">
        <v>22271</v>
      </c>
      <c r="C5994" s="535" t="s">
        <v>22272</v>
      </c>
      <c r="D5994" s="533">
        <v>1.29</v>
      </c>
    </row>
    <row r="5995" spans="1:4" ht="9" customHeight="1">
      <c r="A5995" s="535">
        <v>5901642</v>
      </c>
      <c r="B5995" s="534" t="s">
        <v>22273</v>
      </c>
      <c r="C5995" s="535" t="s">
        <v>22272</v>
      </c>
      <c r="D5995" s="533">
        <v>0.35</v>
      </c>
    </row>
    <row r="5996" spans="1:4" ht="9" customHeight="1">
      <c r="A5996" s="535">
        <v>5901643</v>
      </c>
      <c r="B5996" s="534" t="s">
        <v>22274</v>
      </c>
      <c r="C5996" s="535" t="s">
        <v>22272</v>
      </c>
      <c r="D5996" s="533">
        <v>0.33</v>
      </c>
    </row>
    <row r="5997" spans="1:4" ht="9" customHeight="1">
      <c r="A5997" s="535">
        <v>5901644</v>
      </c>
      <c r="B5997" s="534" t="s">
        <v>22275</v>
      </c>
      <c r="C5997" s="535" t="s">
        <v>22272</v>
      </c>
      <c r="D5997" s="533">
        <v>0.78</v>
      </c>
    </row>
    <row r="5998" spans="1:4" ht="9" customHeight="1">
      <c r="A5998" s="535">
        <v>5901645</v>
      </c>
      <c r="B5998" s="534" t="s">
        <v>22276</v>
      </c>
      <c r="C5998" s="535" t="s">
        <v>22272</v>
      </c>
      <c r="D5998" s="533">
        <v>0.32</v>
      </c>
    </row>
    <row r="5999" spans="1:4" ht="9" customHeight="1">
      <c r="A5999" s="535">
        <v>5901646</v>
      </c>
      <c r="B5999" s="534" t="s">
        <v>22277</v>
      </c>
      <c r="C5999" s="535" t="s">
        <v>22272</v>
      </c>
      <c r="D5999" s="533">
        <v>0.62</v>
      </c>
    </row>
    <row r="6000" spans="1:4" ht="9" customHeight="1">
      <c r="A6000" s="535">
        <v>5901647</v>
      </c>
      <c r="B6000" s="534" t="s">
        <v>22278</v>
      </c>
      <c r="C6000" s="535" t="s">
        <v>22272</v>
      </c>
      <c r="D6000" s="533">
        <v>0.54</v>
      </c>
    </row>
    <row r="6001" spans="1:4" ht="9" customHeight="1">
      <c r="A6001" s="535">
        <v>5901648</v>
      </c>
      <c r="B6001" s="534" t="s">
        <v>22279</v>
      </c>
      <c r="C6001" s="535" t="s">
        <v>22272</v>
      </c>
      <c r="D6001" s="533">
        <v>0.48</v>
      </c>
    </row>
    <row r="6002" spans="1:4" ht="9" customHeight="1">
      <c r="A6002" s="535">
        <v>5901649</v>
      </c>
      <c r="B6002" s="534" t="s">
        <v>22280</v>
      </c>
      <c r="C6002" s="535" t="s">
        <v>22272</v>
      </c>
      <c r="D6002" s="533">
        <v>1.86</v>
      </c>
    </row>
    <row r="6003" spans="1:4" ht="9" customHeight="1">
      <c r="A6003" s="535">
        <v>5901650</v>
      </c>
      <c r="B6003" s="534" t="s">
        <v>22281</v>
      </c>
      <c r="C6003" s="535" t="s">
        <v>22272</v>
      </c>
      <c r="D6003" s="533">
        <v>1.26</v>
      </c>
    </row>
    <row r="6004" spans="1:4" ht="9" customHeight="1">
      <c r="A6004" s="535">
        <v>5901651</v>
      </c>
      <c r="B6004" s="534" t="s">
        <v>22282</v>
      </c>
      <c r="C6004" s="535" t="s">
        <v>22272</v>
      </c>
      <c r="D6004" s="533">
        <v>0.34</v>
      </c>
    </row>
    <row r="6005" spans="1:4" ht="9" customHeight="1">
      <c r="A6005" s="535">
        <v>5901652</v>
      </c>
      <c r="B6005" s="534" t="s">
        <v>22283</v>
      </c>
      <c r="C6005" s="535" t="s">
        <v>22272</v>
      </c>
      <c r="D6005" s="533">
        <v>0.32</v>
      </c>
    </row>
    <row r="6006" spans="1:4" ht="9" customHeight="1">
      <c r="A6006" s="535">
        <v>5901653</v>
      </c>
      <c r="B6006" s="534" t="s">
        <v>22284</v>
      </c>
      <c r="C6006" s="535" t="s">
        <v>22272</v>
      </c>
      <c r="D6006" s="533">
        <v>0.76</v>
      </c>
    </row>
    <row r="6007" spans="1:4" ht="9" customHeight="1">
      <c r="A6007" s="535">
        <v>5901654</v>
      </c>
      <c r="B6007" s="534" t="s">
        <v>22285</v>
      </c>
      <c r="C6007" s="535" t="s">
        <v>22272</v>
      </c>
      <c r="D6007" s="533">
        <v>0.31</v>
      </c>
    </row>
    <row r="6008" spans="1:4" ht="9" customHeight="1">
      <c r="A6008" s="535">
        <v>5901655</v>
      </c>
      <c r="B6008" s="534" t="s">
        <v>22286</v>
      </c>
      <c r="C6008" s="535" t="s">
        <v>22272</v>
      </c>
      <c r="D6008" s="533">
        <v>0.61</v>
      </c>
    </row>
    <row r="6009" spans="1:4" ht="9" customHeight="1">
      <c r="A6009" s="535">
        <v>5901656</v>
      </c>
      <c r="B6009" s="534" t="s">
        <v>22287</v>
      </c>
      <c r="C6009" s="535" t="s">
        <v>22272</v>
      </c>
      <c r="D6009" s="533">
        <v>0.53</v>
      </c>
    </row>
    <row r="6010" spans="1:4" ht="9" customHeight="1">
      <c r="A6010" s="535">
        <v>5901657</v>
      </c>
      <c r="B6010" s="534" t="s">
        <v>22288</v>
      </c>
      <c r="C6010" s="535" t="s">
        <v>22272</v>
      </c>
      <c r="D6010" s="533">
        <v>0.47</v>
      </c>
    </row>
    <row r="6011" spans="1:4" ht="9" customHeight="1">
      <c r="A6011" s="535">
        <v>5901658</v>
      </c>
      <c r="B6011" s="534" t="s">
        <v>22289</v>
      </c>
      <c r="C6011" s="535" t="s">
        <v>22272</v>
      </c>
      <c r="D6011" s="533">
        <v>1.81</v>
      </c>
    </row>
    <row r="6012" spans="1:4" ht="9" customHeight="1">
      <c r="A6012" s="535">
        <v>5901659</v>
      </c>
      <c r="B6012" s="534" t="s">
        <v>22290</v>
      </c>
      <c r="C6012" s="535" t="s">
        <v>22272</v>
      </c>
      <c r="D6012" s="533">
        <v>1.27</v>
      </c>
    </row>
    <row r="6013" spans="1:4" ht="9" customHeight="1">
      <c r="A6013" s="535">
        <v>5901660</v>
      </c>
      <c r="B6013" s="534" t="s">
        <v>22291</v>
      </c>
      <c r="C6013" s="535" t="s">
        <v>22272</v>
      </c>
      <c r="D6013" s="533">
        <v>0.35</v>
      </c>
    </row>
    <row r="6014" spans="1:4" ht="9" customHeight="1">
      <c r="A6014" s="535">
        <v>5901661</v>
      </c>
      <c r="B6014" s="534" t="s">
        <v>22292</v>
      </c>
      <c r="C6014" s="535" t="s">
        <v>22272</v>
      </c>
      <c r="D6014" s="533">
        <v>0.33</v>
      </c>
    </row>
    <row r="6015" spans="1:4" ht="9" customHeight="1">
      <c r="A6015" s="535">
        <v>5901662</v>
      </c>
      <c r="B6015" s="534" t="s">
        <v>22293</v>
      </c>
      <c r="C6015" s="535" t="s">
        <v>22272</v>
      </c>
      <c r="D6015" s="533">
        <v>0.77</v>
      </c>
    </row>
    <row r="6016" spans="1:4" ht="9" customHeight="1">
      <c r="A6016" s="535">
        <v>5901663</v>
      </c>
      <c r="B6016" s="534" t="s">
        <v>22294</v>
      </c>
      <c r="C6016" s="535" t="s">
        <v>22272</v>
      </c>
      <c r="D6016" s="533">
        <v>0.32</v>
      </c>
    </row>
    <row r="6017" spans="1:4" ht="9" customHeight="1">
      <c r="A6017" s="535">
        <v>5901664</v>
      </c>
      <c r="B6017" s="534" t="s">
        <v>22295</v>
      </c>
      <c r="C6017" s="535" t="s">
        <v>22272</v>
      </c>
      <c r="D6017" s="533">
        <v>0.61</v>
      </c>
    </row>
    <row r="6018" spans="1:4" ht="9" customHeight="1">
      <c r="A6018" s="535">
        <v>5901665</v>
      </c>
      <c r="B6018" s="534" t="s">
        <v>22296</v>
      </c>
      <c r="C6018" s="535" t="s">
        <v>22272</v>
      </c>
      <c r="D6018" s="533">
        <v>0.54</v>
      </c>
    </row>
    <row r="6019" spans="1:4" ht="9" customHeight="1">
      <c r="A6019" s="535">
        <v>5901666</v>
      </c>
      <c r="B6019" s="534" t="s">
        <v>22297</v>
      </c>
      <c r="C6019" s="535" t="s">
        <v>22272</v>
      </c>
      <c r="D6019" s="533">
        <v>0.47</v>
      </c>
    </row>
    <row r="6020" spans="1:4" ht="9" customHeight="1">
      <c r="A6020" s="535">
        <v>5901667</v>
      </c>
      <c r="B6020" s="534" t="s">
        <v>22298</v>
      </c>
      <c r="C6020" s="535" t="s">
        <v>22272</v>
      </c>
      <c r="D6020" s="533">
        <v>1.83</v>
      </c>
    </row>
    <row r="6021" spans="1:4" ht="18" customHeight="1">
      <c r="A6021" s="535">
        <v>5914511</v>
      </c>
      <c r="B6021" s="534" t="s">
        <v>22299</v>
      </c>
      <c r="C6021" s="535" t="s">
        <v>22220</v>
      </c>
      <c r="D6021" s="533">
        <v>0.27</v>
      </c>
    </row>
    <row r="6022" spans="1:4" ht="18" customHeight="1">
      <c r="A6022" s="535">
        <v>5914510</v>
      </c>
      <c r="B6022" s="534" t="s">
        <v>22300</v>
      </c>
      <c r="C6022" s="535" t="s">
        <v>22220</v>
      </c>
      <c r="D6022" s="533">
        <v>0.25</v>
      </c>
    </row>
    <row r="6023" spans="1:4" ht="18" customHeight="1">
      <c r="A6023" s="535">
        <v>5906597</v>
      </c>
      <c r="B6023" s="534" t="s">
        <v>22301</v>
      </c>
      <c r="C6023" s="535" t="s">
        <v>22302</v>
      </c>
      <c r="D6023" s="533">
        <v>12.86</v>
      </c>
    </row>
    <row r="6024" spans="1:4" ht="18" customHeight="1">
      <c r="A6024" s="535">
        <v>5906598</v>
      </c>
      <c r="B6024" s="534" t="s">
        <v>22303</v>
      </c>
      <c r="C6024" s="535" t="s">
        <v>22302</v>
      </c>
      <c r="D6024" s="533">
        <v>10.29</v>
      </c>
    </row>
    <row r="6025" spans="1:4" ht="18" customHeight="1">
      <c r="A6025" s="535">
        <v>5906599</v>
      </c>
      <c r="B6025" s="534" t="s">
        <v>22304</v>
      </c>
      <c r="C6025" s="535" t="s">
        <v>22302</v>
      </c>
      <c r="D6025" s="533">
        <v>8.35</v>
      </c>
    </row>
    <row r="6026" spans="1:4" ht="18" customHeight="1">
      <c r="A6026" s="535">
        <v>5906594</v>
      </c>
      <c r="B6026" s="534" t="s">
        <v>22305</v>
      </c>
      <c r="C6026" s="535" t="s">
        <v>22302</v>
      </c>
      <c r="D6026" s="533">
        <v>8.57</v>
      </c>
    </row>
    <row r="6027" spans="1:4" ht="18" customHeight="1">
      <c r="A6027" s="535">
        <v>5906595</v>
      </c>
      <c r="B6027" s="534" t="s">
        <v>22306</v>
      </c>
      <c r="C6027" s="535" t="s">
        <v>22302</v>
      </c>
      <c r="D6027" s="533">
        <v>6.86</v>
      </c>
    </row>
    <row r="6028" spans="1:4" ht="18" customHeight="1">
      <c r="A6028" s="535">
        <v>5906596</v>
      </c>
      <c r="B6028" s="534" t="s">
        <v>22307</v>
      </c>
      <c r="C6028" s="535" t="s">
        <v>22302</v>
      </c>
      <c r="D6028" s="533">
        <v>5.56</v>
      </c>
    </row>
    <row r="6029" spans="1:4" ht="9" customHeight="1">
      <c r="A6029" s="535">
        <v>5901668</v>
      </c>
      <c r="B6029" s="534" t="s">
        <v>22308</v>
      </c>
      <c r="C6029" s="535" t="s">
        <v>22272</v>
      </c>
      <c r="D6029" s="533">
        <v>1.3</v>
      </c>
    </row>
    <row r="6030" spans="1:4" ht="9" customHeight="1">
      <c r="A6030" s="535">
        <v>5901669</v>
      </c>
      <c r="B6030" s="534" t="s">
        <v>22309</v>
      </c>
      <c r="C6030" s="535" t="s">
        <v>22272</v>
      </c>
      <c r="D6030" s="533">
        <v>0.36</v>
      </c>
    </row>
    <row r="6031" spans="1:4" ht="9" customHeight="1">
      <c r="A6031" s="535">
        <v>5901670</v>
      </c>
      <c r="B6031" s="534" t="s">
        <v>22310</v>
      </c>
      <c r="C6031" s="535" t="s">
        <v>22272</v>
      </c>
      <c r="D6031" s="533">
        <v>0.34</v>
      </c>
    </row>
    <row r="6032" spans="1:4" ht="9" customHeight="1">
      <c r="A6032" s="535">
        <v>5901671</v>
      </c>
      <c r="B6032" s="534" t="s">
        <v>22311</v>
      </c>
      <c r="C6032" s="535" t="s">
        <v>22272</v>
      </c>
      <c r="D6032" s="533">
        <v>0.79</v>
      </c>
    </row>
    <row r="6033" spans="1:4" ht="9" customHeight="1">
      <c r="A6033" s="535">
        <v>5901672</v>
      </c>
      <c r="B6033" s="534" t="s">
        <v>22312</v>
      </c>
      <c r="C6033" s="535" t="s">
        <v>22272</v>
      </c>
      <c r="D6033" s="533">
        <v>0.33</v>
      </c>
    </row>
    <row r="6034" spans="1:4" ht="9" customHeight="1">
      <c r="A6034" s="535">
        <v>5901673</v>
      </c>
      <c r="B6034" s="534" t="s">
        <v>22313</v>
      </c>
      <c r="C6034" s="535" t="s">
        <v>22272</v>
      </c>
      <c r="D6034" s="533">
        <v>0.63</v>
      </c>
    </row>
    <row r="6035" spans="1:4" ht="9" customHeight="1">
      <c r="A6035" s="535">
        <v>5901674</v>
      </c>
      <c r="B6035" s="534" t="s">
        <v>22314</v>
      </c>
      <c r="C6035" s="535" t="s">
        <v>22272</v>
      </c>
      <c r="D6035" s="533">
        <v>0.55000000000000004</v>
      </c>
    </row>
    <row r="6036" spans="1:4" ht="9" customHeight="1">
      <c r="A6036" s="535">
        <v>5901675</v>
      </c>
      <c r="B6036" s="534" t="s">
        <v>22315</v>
      </c>
      <c r="C6036" s="535" t="s">
        <v>22272</v>
      </c>
      <c r="D6036" s="533">
        <v>0.48</v>
      </c>
    </row>
    <row r="6037" spans="1:4" ht="9" customHeight="1">
      <c r="A6037" s="535">
        <v>5901676</v>
      </c>
      <c r="B6037" s="534" t="s">
        <v>22316</v>
      </c>
      <c r="C6037" s="535" t="s">
        <v>22272</v>
      </c>
      <c r="D6037" s="533">
        <v>1.88</v>
      </c>
    </row>
    <row r="6038" spans="1:4" ht="9" customHeight="1">
      <c r="A6038" s="535">
        <v>5901677</v>
      </c>
      <c r="B6038" s="534" t="s">
        <v>22317</v>
      </c>
      <c r="C6038" s="535" t="s">
        <v>22272</v>
      </c>
      <c r="D6038" s="533">
        <v>1.28</v>
      </c>
    </row>
    <row r="6039" spans="1:4" ht="9" customHeight="1">
      <c r="A6039" s="535">
        <v>5901678</v>
      </c>
      <c r="B6039" s="534" t="s">
        <v>22318</v>
      </c>
      <c r="C6039" s="535" t="s">
        <v>22272</v>
      </c>
      <c r="D6039" s="533">
        <v>0.35</v>
      </c>
    </row>
    <row r="6040" spans="1:4" ht="9" customHeight="1">
      <c r="A6040" s="535">
        <v>5901679</v>
      </c>
      <c r="B6040" s="534" t="s">
        <v>22319</v>
      </c>
      <c r="C6040" s="535" t="s">
        <v>22272</v>
      </c>
      <c r="D6040" s="533">
        <v>0.33</v>
      </c>
    </row>
    <row r="6041" spans="1:4" ht="9" customHeight="1">
      <c r="A6041" s="535">
        <v>5901680</v>
      </c>
      <c r="B6041" s="534" t="s">
        <v>22320</v>
      </c>
      <c r="C6041" s="535" t="s">
        <v>22272</v>
      </c>
      <c r="D6041" s="533">
        <v>0.77</v>
      </c>
    </row>
    <row r="6042" spans="1:4" ht="9" customHeight="1">
      <c r="A6042" s="535">
        <v>5901681</v>
      </c>
      <c r="B6042" s="534" t="s">
        <v>22321</v>
      </c>
      <c r="C6042" s="535" t="s">
        <v>22272</v>
      </c>
      <c r="D6042" s="533">
        <v>0.32</v>
      </c>
    </row>
    <row r="6043" spans="1:4" ht="9" customHeight="1">
      <c r="A6043" s="535">
        <v>5901682</v>
      </c>
      <c r="B6043" s="534" t="s">
        <v>22322</v>
      </c>
      <c r="C6043" s="535" t="s">
        <v>22272</v>
      </c>
      <c r="D6043" s="533">
        <v>0.62</v>
      </c>
    </row>
    <row r="6044" spans="1:4" ht="9" customHeight="1">
      <c r="A6044" s="535">
        <v>5901683</v>
      </c>
      <c r="B6044" s="534" t="s">
        <v>22323</v>
      </c>
      <c r="C6044" s="535" t="s">
        <v>22272</v>
      </c>
      <c r="D6044" s="533">
        <v>0.54</v>
      </c>
    </row>
    <row r="6045" spans="1:4" ht="9" customHeight="1">
      <c r="A6045" s="535">
        <v>5901684</v>
      </c>
      <c r="B6045" s="534" t="s">
        <v>22324</v>
      </c>
      <c r="C6045" s="535" t="s">
        <v>22272</v>
      </c>
      <c r="D6045" s="533">
        <v>0.48</v>
      </c>
    </row>
    <row r="6046" spans="1:4" ht="9" customHeight="1">
      <c r="A6046" s="535">
        <v>5901685</v>
      </c>
      <c r="B6046" s="534" t="s">
        <v>22325</v>
      </c>
      <c r="C6046" s="535" t="s">
        <v>22272</v>
      </c>
      <c r="D6046" s="533">
        <v>1.84</v>
      </c>
    </row>
    <row r="6047" spans="1:4" ht="9" customHeight="1">
      <c r="A6047" s="535">
        <v>5914360</v>
      </c>
      <c r="B6047" s="534" t="s">
        <v>22326</v>
      </c>
      <c r="C6047" s="535" t="s">
        <v>22220</v>
      </c>
      <c r="D6047" s="533">
        <v>1.1599999999999999</v>
      </c>
    </row>
    <row r="6048" spans="1:4" ht="9" customHeight="1">
      <c r="A6048" s="535">
        <v>5914361</v>
      </c>
      <c r="B6048" s="534" t="s">
        <v>22327</v>
      </c>
      <c r="C6048" s="535" t="s">
        <v>22220</v>
      </c>
      <c r="D6048" s="533">
        <v>0.93</v>
      </c>
    </row>
    <row r="6049" spans="1:4" ht="9" customHeight="1">
      <c r="A6049" s="535">
        <v>5914362</v>
      </c>
      <c r="B6049" s="534" t="s">
        <v>22328</v>
      </c>
      <c r="C6049" s="535" t="s">
        <v>22220</v>
      </c>
      <c r="D6049" s="533">
        <v>0.76</v>
      </c>
    </row>
    <row r="6050" spans="1:4" ht="9" customHeight="1">
      <c r="A6050" s="535">
        <v>5914364</v>
      </c>
      <c r="B6050" s="534" t="s">
        <v>22329</v>
      </c>
      <c r="C6050" s="535" t="s">
        <v>22220</v>
      </c>
      <c r="D6050" s="533">
        <v>0.9</v>
      </c>
    </row>
    <row r="6051" spans="1:4" ht="9" customHeight="1">
      <c r="A6051" s="535">
        <v>5914365</v>
      </c>
      <c r="B6051" s="534" t="s">
        <v>22330</v>
      </c>
      <c r="C6051" s="535" t="s">
        <v>22220</v>
      </c>
      <c r="D6051" s="533">
        <v>0.72</v>
      </c>
    </row>
    <row r="6052" spans="1:4" ht="9" customHeight="1">
      <c r="A6052" s="535">
        <v>5914366</v>
      </c>
      <c r="B6052" s="534" t="s">
        <v>22331</v>
      </c>
      <c r="C6052" s="535" t="s">
        <v>22220</v>
      </c>
      <c r="D6052" s="533">
        <v>0.57999999999999996</v>
      </c>
    </row>
    <row r="6053" spans="1:4" ht="9" customHeight="1">
      <c r="A6053" s="535">
        <v>5914315</v>
      </c>
      <c r="B6053" s="534" t="s">
        <v>22332</v>
      </c>
      <c r="C6053" s="535" t="s">
        <v>22220</v>
      </c>
      <c r="D6053" s="533">
        <v>1.1299999999999999</v>
      </c>
    </row>
    <row r="6054" spans="1:4" ht="9" customHeight="1">
      <c r="A6054" s="535">
        <v>5914330</v>
      </c>
      <c r="B6054" s="534" t="s">
        <v>22333</v>
      </c>
      <c r="C6054" s="535" t="s">
        <v>22220</v>
      </c>
      <c r="D6054" s="533">
        <v>0.91</v>
      </c>
    </row>
    <row r="6055" spans="1:4" ht="9" customHeight="1">
      <c r="A6055" s="535">
        <v>5914345</v>
      </c>
      <c r="B6055" s="534" t="s">
        <v>22334</v>
      </c>
      <c r="C6055" s="535" t="s">
        <v>22220</v>
      </c>
      <c r="D6055" s="533">
        <v>0.73</v>
      </c>
    </row>
    <row r="6056" spans="1:4" ht="9" customHeight="1">
      <c r="A6056" s="535">
        <v>5914367</v>
      </c>
      <c r="B6056" s="534" t="s">
        <v>22335</v>
      </c>
      <c r="C6056" s="535" t="s">
        <v>22220</v>
      </c>
      <c r="D6056" s="533">
        <v>1.7</v>
      </c>
    </row>
    <row r="6057" spans="1:4" ht="9" customHeight="1">
      <c r="A6057" s="535">
        <v>5914368</v>
      </c>
      <c r="B6057" s="534" t="s">
        <v>22336</v>
      </c>
      <c r="C6057" s="535" t="s">
        <v>22220</v>
      </c>
      <c r="D6057" s="533">
        <v>1.36</v>
      </c>
    </row>
    <row r="6058" spans="1:4" ht="9" customHeight="1">
      <c r="A6058" s="535">
        <v>5914369</v>
      </c>
      <c r="B6058" s="534" t="s">
        <v>22337</v>
      </c>
      <c r="C6058" s="535" t="s">
        <v>22220</v>
      </c>
      <c r="D6058" s="533">
        <v>1.1000000000000001</v>
      </c>
    </row>
    <row r="6059" spans="1:4" ht="18" customHeight="1">
      <c r="A6059" s="535">
        <v>5914489</v>
      </c>
      <c r="B6059" s="534" t="s">
        <v>22338</v>
      </c>
      <c r="C6059" s="535" t="s">
        <v>22220</v>
      </c>
      <c r="D6059" s="533">
        <v>0.25</v>
      </c>
    </row>
    <row r="6060" spans="1:4" ht="18" customHeight="1">
      <c r="A6060" s="535">
        <v>5914491</v>
      </c>
      <c r="B6060" s="534" t="s">
        <v>22339</v>
      </c>
      <c r="C6060" s="535" t="s">
        <v>22220</v>
      </c>
      <c r="D6060" s="533">
        <v>0.28000000000000003</v>
      </c>
    </row>
    <row r="6061" spans="1:4" ht="18" customHeight="1">
      <c r="A6061" s="535">
        <v>5914490</v>
      </c>
      <c r="B6061" s="534" t="s">
        <v>22340</v>
      </c>
      <c r="C6061" s="535" t="s">
        <v>22220</v>
      </c>
      <c r="D6061" s="533">
        <v>0.25</v>
      </c>
    </row>
    <row r="6062" spans="1:4" ht="18" customHeight="1">
      <c r="A6062" s="535">
        <v>5914495</v>
      </c>
      <c r="B6062" s="534" t="s">
        <v>22341</v>
      </c>
      <c r="C6062" s="535" t="s">
        <v>22220</v>
      </c>
      <c r="D6062" s="533">
        <v>1.62</v>
      </c>
    </row>
    <row r="6063" spans="1:4" ht="18" customHeight="1">
      <c r="A6063" s="535">
        <v>5914494</v>
      </c>
      <c r="B6063" s="534" t="s">
        <v>22342</v>
      </c>
      <c r="C6063" s="535" t="s">
        <v>22220</v>
      </c>
      <c r="D6063" s="533">
        <v>3.55</v>
      </c>
    </row>
    <row r="6064" spans="1:4" ht="18" customHeight="1">
      <c r="A6064" s="535">
        <v>5914487</v>
      </c>
      <c r="B6064" s="534" t="s">
        <v>22343</v>
      </c>
      <c r="C6064" s="535" t="s">
        <v>22220</v>
      </c>
      <c r="D6064" s="533">
        <v>0.25</v>
      </c>
    </row>
    <row r="6065" spans="1:4" ht="18" customHeight="1">
      <c r="A6065" s="535">
        <v>5914488</v>
      </c>
      <c r="B6065" s="534" t="s">
        <v>22344</v>
      </c>
      <c r="C6065" s="535" t="s">
        <v>22220</v>
      </c>
      <c r="D6065" s="533">
        <v>0.28000000000000003</v>
      </c>
    </row>
    <row r="6066" spans="1:4" ht="18" customHeight="1">
      <c r="A6066" s="535">
        <v>5914493</v>
      </c>
      <c r="B6066" s="534" t="s">
        <v>22345</v>
      </c>
      <c r="C6066" s="535" t="s">
        <v>22220</v>
      </c>
      <c r="D6066" s="533">
        <v>5.98</v>
      </c>
    </row>
    <row r="6067" spans="1:4" ht="18" customHeight="1">
      <c r="A6067" s="535">
        <v>5914492</v>
      </c>
      <c r="B6067" s="534" t="s">
        <v>22346</v>
      </c>
      <c r="C6067" s="535" t="s">
        <v>22220</v>
      </c>
      <c r="D6067" s="533">
        <v>14.13</v>
      </c>
    </row>
    <row r="6068" spans="1:4" ht="9" customHeight="1">
      <c r="A6068" s="535">
        <v>5914482</v>
      </c>
      <c r="B6068" s="534" t="s">
        <v>22347</v>
      </c>
      <c r="C6068" s="535" t="s">
        <v>22220</v>
      </c>
      <c r="D6068" s="533">
        <v>0.63</v>
      </c>
    </row>
    <row r="6069" spans="1:4" ht="9" customHeight="1">
      <c r="A6069" s="535">
        <v>5914483</v>
      </c>
      <c r="B6069" s="534" t="s">
        <v>22348</v>
      </c>
      <c r="C6069" s="535" t="s">
        <v>22220</v>
      </c>
      <c r="D6069" s="533">
        <v>0.46</v>
      </c>
    </row>
    <row r="6070" spans="1:4" ht="18" customHeight="1">
      <c r="A6070" s="535">
        <v>5914480</v>
      </c>
      <c r="B6070" s="534" t="s">
        <v>22349</v>
      </c>
      <c r="C6070" s="535" t="s">
        <v>22220</v>
      </c>
      <c r="D6070" s="533">
        <v>0.65</v>
      </c>
    </row>
    <row r="6071" spans="1:4" ht="18" customHeight="1">
      <c r="A6071" s="535">
        <v>5914481</v>
      </c>
      <c r="B6071" s="534" t="s">
        <v>22350</v>
      </c>
      <c r="C6071" s="535" t="s">
        <v>22220</v>
      </c>
      <c r="D6071" s="533">
        <v>0.43</v>
      </c>
    </row>
    <row r="6072" spans="1:4" ht="18" customHeight="1">
      <c r="A6072" s="535">
        <v>5914485</v>
      </c>
      <c r="B6072" s="534" t="s">
        <v>22351</v>
      </c>
      <c r="C6072" s="535" t="s">
        <v>22220</v>
      </c>
      <c r="D6072" s="533">
        <v>4.1100000000000003</v>
      </c>
    </row>
    <row r="6073" spans="1:4" ht="18" customHeight="1">
      <c r="A6073" s="535">
        <v>5914486</v>
      </c>
      <c r="B6073" s="534" t="s">
        <v>22352</v>
      </c>
      <c r="C6073" s="535" t="s">
        <v>22220</v>
      </c>
      <c r="D6073" s="533">
        <v>5.08</v>
      </c>
    </row>
    <row r="6074" spans="1:4" ht="18" customHeight="1">
      <c r="A6074" s="535">
        <v>5914484</v>
      </c>
      <c r="B6074" s="534" t="s">
        <v>22353</v>
      </c>
      <c r="C6074" s="535" t="s">
        <v>22220</v>
      </c>
      <c r="D6074" s="533">
        <v>3.56</v>
      </c>
    </row>
    <row r="6075" spans="1:4" ht="9" customHeight="1">
      <c r="A6075" s="535">
        <v>5914620</v>
      </c>
      <c r="B6075" s="534" t="s">
        <v>22354</v>
      </c>
      <c r="C6075" s="535" t="s">
        <v>22220</v>
      </c>
      <c r="D6075" s="533">
        <v>2.69</v>
      </c>
    </row>
    <row r="6076" spans="1:4" ht="9" customHeight="1">
      <c r="A6076" s="535">
        <v>5914621</v>
      </c>
      <c r="B6076" s="534" t="s">
        <v>22355</v>
      </c>
      <c r="C6076" s="535" t="s">
        <v>22220</v>
      </c>
      <c r="D6076" s="533">
        <v>2.15</v>
      </c>
    </row>
    <row r="6077" spans="1:4" ht="9" customHeight="1">
      <c r="A6077" s="535">
        <v>5914622</v>
      </c>
      <c r="B6077" s="534" t="s">
        <v>22356</v>
      </c>
      <c r="C6077" s="535" t="s">
        <v>22220</v>
      </c>
      <c r="D6077" s="533">
        <v>1.75</v>
      </c>
    </row>
    <row r="6078" spans="1:4" ht="9" customHeight="1">
      <c r="A6078" s="535">
        <v>5901695</v>
      </c>
      <c r="B6078" s="534" t="s">
        <v>22357</v>
      </c>
      <c r="C6078" s="535" t="s">
        <v>22272</v>
      </c>
      <c r="D6078" s="533">
        <v>0.77</v>
      </c>
    </row>
    <row r="6079" spans="1:4" ht="9" customHeight="1">
      <c r="A6079" s="535">
        <v>5901696</v>
      </c>
      <c r="B6079" s="534" t="s">
        <v>22358</v>
      </c>
      <c r="C6079" s="535" t="s">
        <v>22272</v>
      </c>
      <c r="D6079" s="533">
        <v>0.56999999999999995</v>
      </c>
    </row>
    <row r="6080" spans="1:4" ht="9" customHeight="1">
      <c r="A6080" s="535">
        <v>5901697</v>
      </c>
      <c r="B6080" s="534" t="s">
        <v>22359</v>
      </c>
      <c r="C6080" s="535" t="s">
        <v>22272</v>
      </c>
      <c r="D6080" s="533">
        <v>2.31</v>
      </c>
    </row>
    <row r="6081" spans="1:4" ht="9" customHeight="1">
      <c r="A6081" s="535">
        <v>5901698</v>
      </c>
      <c r="B6081" s="534" t="s">
        <v>22360</v>
      </c>
      <c r="C6081" s="535" t="s">
        <v>22272</v>
      </c>
      <c r="D6081" s="533">
        <v>2.31</v>
      </c>
    </row>
    <row r="6082" spans="1:4" ht="9" customHeight="1">
      <c r="A6082" s="535">
        <v>5916654</v>
      </c>
      <c r="B6082" s="534" t="s">
        <v>22361</v>
      </c>
      <c r="C6082" s="535" t="s">
        <v>22272</v>
      </c>
      <c r="D6082" s="533">
        <v>1.38</v>
      </c>
    </row>
    <row r="6083" spans="1:4" ht="9" customHeight="1">
      <c r="A6083" s="535">
        <v>5916637</v>
      </c>
      <c r="B6083" s="534" t="s">
        <v>22362</v>
      </c>
      <c r="C6083" s="535" t="s">
        <v>22272</v>
      </c>
      <c r="D6083" s="533">
        <v>6.82</v>
      </c>
    </row>
    <row r="6084" spans="1:4" ht="9" customHeight="1">
      <c r="A6084" s="535">
        <v>5916618</v>
      </c>
      <c r="B6084" s="534" t="s">
        <v>22363</v>
      </c>
      <c r="C6084" s="535" t="s">
        <v>22272</v>
      </c>
      <c r="D6084" s="533">
        <v>6.82</v>
      </c>
    </row>
    <row r="6085" spans="1:4" ht="9" customHeight="1">
      <c r="A6085" s="535">
        <v>5914334</v>
      </c>
      <c r="B6085" s="534" t="s">
        <v>22364</v>
      </c>
      <c r="C6085" s="535" t="s">
        <v>22220</v>
      </c>
      <c r="D6085" s="533">
        <v>1.2</v>
      </c>
    </row>
    <row r="6086" spans="1:4" ht="9" customHeight="1">
      <c r="A6086" s="535">
        <v>5914335</v>
      </c>
      <c r="B6086" s="534" t="s">
        <v>22365</v>
      </c>
      <c r="C6086" s="535" t="s">
        <v>22220</v>
      </c>
      <c r="D6086" s="533">
        <v>0.96</v>
      </c>
    </row>
    <row r="6087" spans="1:4" ht="9" customHeight="1">
      <c r="A6087" s="535">
        <v>5914336</v>
      </c>
      <c r="B6087" s="534" t="s">
        <v>22366</v>
      </c>
      <c r="C6087" s="535" t="s">
        <v>22220</v>
      </c>
      <c r="D6087" s="533">
        <v>0.78</v>
      </c>
    </row>
    <row r="6088" spans="1:4" ht="9" customHeight="1">
      <c r="A6088" s="535">
        <v>5914346</v>
      </c>
      <c r="B6088" s="534" t="s">
        <v>22367</v>
      </c>
      <c r="C6088" s="535" t="s">
        <v>22220</v>
      </c>
      <c r="D6088" s="533">
        <v>1.7</v>
      </c>
    </row>
    <row r="6089" spans="1:4" ht="9" customHeight="1">
      <c r="A6089" s="535">
        <v>5914347</v>
      </c>
      <c r="B6089" s="534" t="s">
        <v>22368</v>
      </c>
      <c r="C6089" s="535" t="s">
        <v>22220</v>
      </c>
      <c r="D6089" s="533">
        <v>1.36</v>
      </c>
    </row>
    <row r="6090" spans="1:4" ht="9" customHeight="1">
      <c r="A6090" s="535">
        <v>5914348</v>
      </c>
      <c r="B6090" s="534" t="s">
        <v>22369</v>
      </c>
      <c r="C6090" s="535" t="s">
        <v>22220</v>
      </c>
      <c r="D6090" s="533">
        <v>1.1000000000000001</v>
      </c>
    </row>
    <row r="6091" spans="1:4" ht="9" customHeight="1">
      <c r="A6091" s="535">
        <v>5914611</v>
      </c>
      <c r="B6091" s="534" t="s">
        <v>22370</v>
      </c>
      <c r="C6091" s="535" t="s">
        <v>22220</v>
      </c>
      <c r="D6091" s="533">
        <v>1.83</v>
      </c>
    </row>
    <row r="6092" spans="1:4" ht="9" customHeight="1">
      <c r="A6092" s="535">
        <v>5914613</v>
      </c>
      <c r="B6092" s="534" t="s">
        <v>22371</v>
      </c>
      <c r="C6092" s="535" t="s">
        <v>22220</v>
      </c>
      <c r="D6092" s="533">
        <v>1.46</v>
      </c>
    </row>
    <row r="6093" spans="1:4" ht="9" customHeight="1">
      <c r="A6093" s="535">
        <v>5914612</v>
      </c>
      <c r="B6093" s="534" t="s">
        <v>22372</v>
      </c>
      <c r="C6093" s="535" t="s">
        <v>22220</v>
      </c>
      <c r="D6093" s="533">
        <v>1.18</v>
      </c>
    </row>
    <row r="6094" spans="1:4" ht="9" customHeight="1">
      <c r="A6094" s="535">
        <v>5901686</v>
      </c>
      <c r="B6094" s="534" t="s">
        <v>22373</v>
      </c>
      <c r="C6094" s="535" t="s">
        <v>22272</v>
      </c>
      <c r="D6094" s="533">
        <v>3.7</v>
      </c>
    </row>
    <row r="6095" spans="1:4" ht="9" customHeight="1">
      <c r="A6095" s="535">
        <v>5901687</v>
      </c>
      <c r="B6095" s="534" t="s">
        <v>22374</v>
      </c>
      <c r="C6095" s="535" t="s">
        <v>22272</v>
      </c>
      <c r="D6095" s="533">
        <v>1.01</v>
      </c>
    </row>
    <row r="6096" spans="1:4" ht="9" customHeight="1">
      <c r="A6096" s="535">
        <v>5901688</v>
      </c>
      <c r="B6096" s="534" t="s">
        <v>22375</v>
      </c>
      <c r="C6096" s="535" t="s">
        <v>22272</v>
      </c>
      <c r="D6096" s="533">
        <v>0.95</v>
      </c>
    </row>
    <row r="6097" spans="1:4" ht="9" customHeight="1">
      <c r="A6097" s="535">
        <v>5901689</v>
      </c>
      <c r="B6097" s="534" t="s">
        <v>22376</v>
      </c>
      <c r="C6097" s="535" t="s">
        <v>22272</v>
      </c>
      <c r="D6097" s="533">
        <v>2.23</v>
      </c>
    </row>
    <row r="6098" spans="1:4" ht="9" customHeight="1">
      <c r="A6098" s="535">
        <v>5901690</v>
      </c>
      <c r="B6098" s="534" t="s">
        <v>22377</v>
      </c>
      <c r="C6098" s="535" t="s">
        <v>22272</v>
      </c>
      <c r="D6098" s="533">
        <v>0.92</v>
      </c>
    </row>
    <row r="6099" spans="1:4" ht="9" customHeight="1">
      <c r="A6099" s="535">
        <v>5901691</v>
      </c>
      <c r="B6099" s="534" t="s">
        <v>22378</v>
      </c>
      <c r="C6099" s="535" t="s">
        <v>22272</v>
      </c>
      <c r="D6099" s="533">
        <v>1.79</v>
      </c>
    </row>
    <row r="6100" spans="1:4" ht="9" customHeight="1">
      <c r="A6100" s="535">
        <v>5901692</v>
      </c>
      <c r="B6100" s="534" t="s">
        <v>22379</v>
      </c>
      <c r="C6100" s="535" t="s">
        <v>22272</v>
      </c>
      <c r="D6100" s="533">
        <v>1.56</v>
      </c>
    </row>
    <row r="6101" spans="1:4" ht="9" customHeight="1">
      <c r="A6101" s="535">
        <v>5901693</v>
      </c>
      <c r="B6101" s="534" t="s">
        <v>22380</v>
      </c>
      <c r="C6101" s="535" t="s">
        <v>22272</v>
      </c>
      <c r="D6101" s="533">
        <v>1.38</v>
      </c>
    </row>
    <row r="6102" spans="1:4" ht="9" customHeight="1">
      <c r="A6102" s="535">
        <v>5901694</v>
      </c>
      <c r="B6102" s="534" t="s">
        <v>22381</v>
      </c>
      <c r="C6102" s="535" t="s">
        <v>22272</v>
      </c>
      <c r="D6102" s="533">
        <v>5.33</v>
      </c>
    </row>
    <row r="6103" spans="1:4" ht="9" customHeight="1">
      <c r="A6103" s="535">
        <v>5914512</v>
      </c>
      <c r="B6103" s="534" t="s">
        <v>22382</v>
      </c>
      <c r="C6103" s="535" t="s">
        <v>22220</v>
      </c>
      <c r="D6103" s="533">
        <v>1.5</v>
      </c>
    </row>
    <row r="6104" spans="1:4" ht="9" customHeight="1">
      <c r="A6104" s="535">
        <v>5914496</v>
      </c>
      <c r="B6104" s="534" t="s">
        <v>22383</v>
      </c>
      <c r="C6104" s="535" t="s">
        <v>22220</v>
      </c>
      <c r="D6104" s="533">
        <v>1.18</v>
      </c>
    </row>
    <row r="6105" spans="1:4" ht="9" customHeight="1">
      <c r="A6105" s="535">
        <v>5914513</v>
      </c>
      <c r="B6105" s="534" t="s">
        <v>22384</v>
      </c>
      <c r="C6105" s="535" t="s">
        <v>22220</v>
      </c>
      <c r="D6105" s="533">
        <v>0.84</v>
      </c>
    </row>
    <row r="6106" spans="1:4" ht="9" customHeight="1">
      <c r="A6106" s="535">
        <v>5914497</v>
      </c>
      <c r="B6106" s="534" t="s">
        <v>22385</v>
      </c>
      <c r="C6106" s="535" t="s">
        <v>22220</v>
      </c>
      <c r="D6106" s="533">
        <v>0.65</v>
      </c>
    </row>
    <row r="6107" spans="1:4" ht="9" customHeight="1">
      <c r="A6107" s="535">
        <v>5914500</v>
      </c>
      <c r="B6107" s="534" t="s">
        <v>22386</v>
      </c>
      <c r="C6107" s="535" t="s">
        <v>22220</v>
      </c>
      <c r="D6107" s="533">
        <v>1.17</v>
      </c>
    </row>
    <row r="6108" spans="1:4" ht="9" customHeight="1">
      <c r="A6108" s="535">
        <v>5914498</v>
      </c>
      <c r="B6108" s="534" t="s">
        <v>22387</v>
      </c>
      <c r="C6108" s="535" t="s">
        <v>22220</v>
      </c>
      <c r="D6108" s="533">
        <v>0.93</v>
      </c>
    </row>
    <row r="6109" spans="1:4" ht="9" customHeight="1">
      <c r="A6109" s="535">
        <v>5914501</v>
      </c>
      <c r="B6109" s="534" t="s">
        <v>22388</v>
      </c>
      <c r="C6109" s="535" t="s">
        <v>22220</v>
      </c>
      <c r="D6109" s="533">
        <v>0.66</v>
      </c>
    </row>
    <row r="6110" spans="1:4" ht="9" customHeight="1">
      <c r="A6110" s="535">
        <v>5914499</v>
      </c>
      <c r="B6110" s="534" t="s">
        <v>22389</v>
      </c>
      <c r="C6110" s="535" t="s">
        <v>22220</v>
      </c>
      <c r="D6110" s="533">
        <v>0.51</v>
      </c>
    </row>
    <row r="6111" spans="1:4" ht="9" customHeight="1">
      <c r="A6111" s="535">
        <v>5914504</v>
      </c>
      <c r="B6111" s="534" t="s">
        <v>22390</v>
      </c>
      <c r="C6111" s="535" t="s">
        <v>22220</v>
      </c>
      <c r="D6111" s="533">
        <v>0.99</v>
      </c>
    </row>
    <row r="6112" spans="1:4" ht="9" customHeight="1">
      <c r="A6112" s="535">
        <v>5914502</v>
      </c>
      <c r="B6112" s="534" t="s">
        <v>22391</v>
      </c>
      <c r="C6112" s="535" t="s">
        <v>22220</v>
      </c>
      <c r="D6112" s="533">
        <v>0.78</v>
      </c>
    </row>
    <row r="6113" spans="1:4" ht="9" customHeight="1">
      <c r="A6113" s="535">
        <v>5914505</v>
      </c>
      <c r="B6113" s="534" t="s">
        <v>22392</v>
      </c>
      <c r="C6113" s="535" t="s">
        <v>22220</v>
      </c>
      <c r="D6113" s="533">
        <v>0.55000000000000004</v>
      </c>
    </row>
    <row r="6114" spans="1:4" ht="9" customHeight="1">
      <c r="A6114" s="535">
        <v>5914503</v>
      </c>
      <c r="B6114" s="534" t="s">
        <v>22393</v>
      </c>
      <c r="C6114" s="535" t="s">
        <v>22220</v>
      </c>
      <c r="D6114" s="533">
        <v>0.43</v>
      </c>
    </row>
    <row r="6115" spans="1:4" ht="9" customHeight="1">
      <c r="A6115" s="535">
        <v>5914508</v>
      </c>
      <c r="B6115" s="534" t="s">
        <v>22394</v>
      </c>
      <c r="C6115" s="535" t="s">
        <v>22220</v>
      </c>
      <c r="D6115" s="533">
        <v>1.1100000000000001</v>
      </c>
    </row>
    <row r="6116" spans="1:4" ht="9" customHeight="1">
      <c r="A6116" s="535">
        <v>5914506</v>
      </c>
      <c r="B6116" s="534" t="s">
        <v>22395</v>
      </c>
      <c r="C6116" s="535" t="s">
        <v>22220</v>
      </c>
      <c r="D6116" s="533">
        <v>0.88</v>
      </c>
    </row>
    <row r="6117" spans="1:4" ht="9" customHeight="1">
      <c r="A6117" s="535">
        <v>5914509</v>
      </c>
      <c r="B6117" s="534" t="s">
        <v>22396</v>
      </c>
      <c r="C6117" s="535" t="s">
        <v>22220</v>
      </c>
      <c r="D6117" s="533">
        <v>0.62</v>
      </c>
    </row>
    <row r="6118" spans="1:4" ht="9" customHeight="1">
      <c r="A6118" s="535">
        <v>5914507</v>
      </c>
      <c r="B6118" s="534" t="s">
        <v>22397</v>
      </c>
      <c r="C6118" s="535" t="s">
        <v>22220</v>
      </c>
      <c r="D6118" s="533">
        <v>0.48</v>
      </c>
    </row>
    <row r="6119" spans="1:4" ht="9" customHeight="1">
      <c r="A6119" s="535">
        <v>5915491</v>
      </c>
      <c r="B6119" s="534" t="s">
        <v>22398</v>
      </c>
      <c r="C6119" s="535" t="s">
        <v>18507</v>
      </c>
      <c r="D6119" s="533">
        <v>18.809999999999999</v>
      </c>
    </row>
    <row r="6120" spans="1:4" ht="9" customHeight="1">
      <c r="A6120" s="535">
        <v>5915492</v>
      </c>
      <c r="B6120" s="534" t="s">
        <v>22399</v>
      </c>
      <c r="C6120" s="535" t="s">
        <v>18507</v>
      </c>
      <c r="D6120" s="533">
        <v>15.05</v>
      </c>
    </row>
    <row r="6121" spans="1:4" ht="9" customHeight="1">
      <c r="A6121" s="535">
        <v>5915493</v>
      </c>
      <c r="B6121" s="534" t="s">
        <v>22400</v>
      </c>
      <c r="C6121" s="535" t="s">
        <v>18507</v>
      </c>
      <c r="D6121" s="533">
        <v>12.21</v>
      </c>
    </row>
    <row r="6122" spans="1:4" ht="9" customHeight="1">
      <c r="A6122" s="535">
        <v>5915488</v>
      </c>
      <c r="B6122" s="534" t="s">
        <v>22401</v>
      </c>
      <c r="C6122" s="535" t="s">
        <v>18507</v>
      </c>
      <c r="D6122" s="533">
        <v>13.35</v>
      </c>
    </row>
    <row r="6123" spans="1:4" ht="9" customHeight="1">
      <c r="A6123" s="535">
        <v>5915489</v>
      </c>
      <c r="B6123" s="534" t="s">
        <v>22402</v>
      </c>
      <c r="C6123" s="535" t="s">
        <v>18507</v>
      </c>
      <c r="D6123" s="533">
        <v>10.68</v>
      </c>
    </row>
    <row r="6124" spans="1:4" ht="9" customHeight="1">
      <c r="A6124" s="535">
        <v>5915490</v>
      </c>
      <c r="B6124" s="534" t="s">
        <v>22403</v>
      </c>
      <c r="C6124" s="535" t="s">
        <v>18507</v>
      </c>
      <c r="D6124" s="533">
        <v>8.66</v>
      </c>
    </row>
    <row r="6125" spans="1:4" ht="9" customHeight="1">
      <c r="A6125" s="535">
        <v>5915494</v>
      </c>
      <c r="B6125" s="534" t="s">
        <v>22404</v>
      </c>
      <c r="C6125" s="535" t="s">
        <v>18507</v>
      </c>
      <c r="D6125" s="533">
        <v>31.43</v>
      </c>
    </row>
    <row r="6126" spans="1:4" ht="9" customHeight="1">
      <c r="A6126" s="535">
        <v>5915495</v>
      </c>
      <c r="B6126" s="534" t="s">
        <v>22405</v>
      </c>
      <c r="C6126" s="535" t="s">
        <v>18507</v>
      </c>
      <c r="D6126" s="533">
        <v>25.14</v>
      </c>
    </row>
    <row r="6127" spans="1:4" ht="9" customHeight="1">
      <c r="A6127" s="535">
        <v>5915496</v>
      </c>
      <c r="B6127" s="534" t="s">
        <v>22406</v>
      </c>
      <c r="C6127" s="535" t="s">
        <v>18507</v>
      </c>
      <c r="D6127" s="533">
        <v>20.399999999999999</v>
      </c>
    </row>
    <row r="6128" spans="1:4" ht="9" customHeight="1">
      <c r="A6128" s="535">
        <v>5915325</v>
      </c>
      <c r="B6128" s="534" t="s">
        <v>22407</v>
      </c>
      <c r="C6128" s="535" t="s">
        <v>18507</v>
      </c>
      <c r="D6128" s="533">
        <v>67.66</v>
      </c>
    </row>
    <row r="6129" spans="1:4" ht="9" customHeight="1">
      <c r="A6129" s="535">
        <v>5915326</v>
      </c>
      <c r="B6129" s="534" t="s">
        <v>22408</v>
      </c>
      <c r="C6129" s="535" t="s">
        <v>18507</v>
      </c>
      <c r="D6129" s="533">
        <v>54.11</v>
      </c>
    </row>
    <row r="6130" spans="1:4" ht="9" customHeight="1">
      <c r="A6130" s="535">
        <v>5915327</v>
      </c>
      <c r="B6130" s="534" t="s">
        <v>22409</v>
      </c>
      <c r="C6130" s="535" t="s">
        <v>18507</v>
      </c>
      <c r="D6130" s="533">
        <v>43.92</v>
      </c>
    </row>
    <row r="6131" spans="1:4" ht="9" customHeight="1">
      <c r="A6131" s="535">
        <v>5915328</v>
      </c>
      <c r="B6131" s="534" t="s">
        <v>22410</v>
      </c>
      <c r="C6131" s="535" t="s">
        <v>18507</v>
      </c>
      <c r="D6131" s="533">
        <v>80.89</v>
      </c>
    </row>
    <row r="6132" spans="1:4" ht="9" customHeight="1">
      <c r="A6132" s="535">
        <v>5915329</v>
      </c>
      <c r="B6132" s="534" t="s">
        <v>22411</v>
      </c>
      <c r="C6132" s="535" t="s">
        <v>18507</v>
      </c>
      <c r="D6132" s="533">
        <v>64.680000000000007</v>
      </c>
    </row>
    <row r="6133" spans="1:4" ht="9" customHeight="1">
      <c r="A6133" s="535">
        <v>5915330</v>
      </c>
      <c r="B6133" s="534" t="s">
        <v>22412</v>
      </c>
      <c r="C6133" s="535" t="s">
        <v>18507</v>
      </c>
      <c r="D6133" s="533">
        <v>52.5</v>
      </c>
    </row>
    <row r="6134" spans="1:4" ht="9" customHeight="1">
      <c r="A6134" s="535">
        <v>5915331</v>
      </c>
      <c r="B6134" s="534" t="s">
        <v>22413</v>
      </c>
      <c r="C6134" s="535" t="s">
        <v>18507</v>
      </c>
      <c r="D6134" s="533">
        <v>157.72</v>
      </c>
    </row>
    <row r="6135" spans="1:4" ht="9" customHeight="1">
      <c r="A6135" s="535">
        <v>5915332</v>
      </c>
      <c r="B6135" s="534" t="s">
        <v>22414</v>
      </c>
      <c r="C6135" s="535" t="s">
        <v>18507</v>
      </c>
      <c r="D6135" s="533">
        <v>126.11</v>
      </c>
    </row>
    <row r="6136" spans="1:4" ht="9" customHeight="1">
      <c r="A6136" s="535">
        <v>5915333</v>
      </c>
      <c r="B6136" s="534" t="s">
        <v>22415</v>
      </c>
      <c r="C6136" s="535" t="s">
        <v>18507</v>
      </c>
      <c r="D6136" s="533">
        <v>102.36</v>
      </c>
    </row>
    <row r="6137" spans="1:4" ht="9" customHeight="1">
      <c r="A6137" s="535">
        <v>5915364</v>
      </c>
      <c r="B6137" s="534" t="s">
        <v>22416</v>
      </c>
      <c r="C6137" s="535" t="s">
        <v>18507</v>
      </c>
      <c r="D6137" s="533">
        <v>190.88</v>
      </c>
    </row>
    <row r="6138" spans="1:4" ht="9" customHeight="1">
      <c r="A6138" s="535">
        <v>5915365</v>
      </c>
      <c r="B6138" s="534" t="s">
        <v>22417</v>
      </c>
      <c r="C6138" s="535" t="s">
        <v>18507</v>
      </c>
      <c r="D6138" s="533">
        <v>152.63</v>
      </c>
    </row>
    <row r="6139" spans="1:4" ht="9" customHeight="1">
      <c r="A6139" s="535">
        <v>5915361</v>
      </c>
      <c r="B6139" s="534" t="s">
        <v>22418</v>
      </c>
      <c r="C6139" s="535" t="s">
        <v>18507</v>
      </c>
      <c r="D6139" s="533">
        <v>123.89</v>
      </c>
    </row>
    <row r="6140" spans="1:4" ht="9" customHeight="1">
      <c r="A6140" s="535">
        <v>5919716</v>
      </c>
      <c r="B6140" s="534" t="s">
        <v>22419</v>
      </c>
      <c r="C6140" s="535" t="s">
        <v>18507</v>
      </c>
      <c r="D6140" s="533">
        <v>200.16</v>
      </c>
    </row>
    <row r="6141" spans="1:4" ht="9" customHeight="1">
      <c r="A6141" s="535">
        <v>5919717</v>
      </c>
      <c r="B6141" s="534" t="s">
        <v>22420</v>
      </c>
      <c r="C6141" s="535" t="s">
        <v>18507</v>
      </c>
      <c r="D6141" s="533">
        <v>173.56</v>
      </c>
    </row>
    <row r="6142" spans="1:4" ht="9" customHeight="1">
      <c r="A6142" s="535">
        <v>6106220</v>
      </c>
      <c r="B6142" s="534" t="s">
        <v>22421</v>
      </c>
      <c r="C6142" s="535" t="s">
        <v>16793</v>
      </c>
      <c r="D6142" s="533">
        <v>12.07</v>
      </c>
    </row>
    <row r="6143" spans="1:4" ht="9" customHeight="1">
      <c r="A6143" s="535">
        <v>6106183</v>
      </c>
      <c r="B6143" s="534" t="s">
        <v>22422</v>
      </c>
      <c r="C6143" s="535" t="s">
        <v>206</v>
      </c>
      <c r="D6143" s="533">
        <v>407.01</v>
      </c>
    </row>
    <row r="6144" spans="1:4" ht="9" customHeight="1">
      <c r="A6144" s="535">
        <v>6106182</v>
      </c>
      <c r="B6144" s="534" t="s">
        <v>22423</v>
      </c>
      <c r="C6144" s="535" t="s">
        <v>206</v>
      </c>
      <c r="D6144" s="533">
        <v>348.87</v>
      </c>
    </row>
    <row r="6145" spans="1:4" ht="9" customHeight="1">
      <c r="A6145" s="535">
        <v>6106194</v>
      </c>
      <c r="B6145" s="534" t="s">
        <v>22424</v>
      </c>
      <c r="C6145" s="535" t="s">
        <v>206</v>
      </c>
      <c r="D6145" s="533">
        <v>830.44</v>
      </c>
    </row>
    <row r="6146" spans="1:4" ht="9" customHeight="1">
      <c r="A6146" s="535">
        <v>6106195</v>
      </c>
      <c r="B6146" s="534" t="s">
        <v>22425</v>
      </c>
      <c r="C6146" s="535" t="s">
        <v>206</v>
      </c>
      <c r="D6146" s="533">
        <v>920.82</v>
      </c>
    </row>
    <row r="6147" spans="1:4" ht="9" customHeight="1">
      <c r="A6147" s="535">
        <v>6106331</v>
      </c>
      <c r="B6147" s="534" t="s">
        <v>22426</v>
      </c>
      <c r="C6147" s="535" t="s">
        <v>206</v>
      </c>
      <c r="D6147" s="533">
        <v>2091.38</v>
      </c>
    </row>
    <row r="6148" spans="1:4" ht="9" customHeight="1">
      <c r="A6148" s="535">
        <v>6106332</v>
      </c>
      <c r="B6148" s="534" t="s">
        <v>22427</v>
      </c>
      <c r="C6148" s="535" t="s">
        <v>206</v>
      </c>
      <c r="D6148" s="533">
        <v>2227.38</v>
      </c>
    </row>
    <row r="6149" spans="1:4" ht="9" customHeight="1">
      <c r="A6149" s="535">
        <v>6106206</v>
      </c>
      <c r="B6149" s="534" t="s">
        <v>22428</v>
      </c>
      <c r="C6149" s="535" t="s">
        <v>206</v>
      </c>
      <c r="D6149" s="533">
        <v>2294.13</v>
      </c>
    </row>
    <row r="6150" spans="1:4" ht="9" customHeight="1">
      <c r="A6150" s="535">
        <v>6106207</v>
      </c>
      <c r="B6150" s="534" t="s">
        <v>22429</v>
      </c>
      <c r="C6150" s="535" t="s">
        <v>206</v>
      </c>
      <c r="D6150" s="533">
        <v>2445.89</v>
      </c>
    </row>
    <row r="6151" spans="1:4" ht="9" customHeight="1">
      <c r="A6151" s="535">
        <v>6106222</v>
      </c>
      <c r="B6151" s="534" t="s">
        <v>22430</v>
      </c>
      <c r="C6151" s="535" t="s">
        <v>206</v>
      </c>
      <c r="D6151" s="533">
        <v>407.01</v>
      </c>
    </row>
    <row r="6152" spans="1:4" ht="9" customHeight="1">
      <c r="A6152" s="535">
        <v>6106221</v>
      </c>
      <c r="B6152" s="534" t="s">
        <v>22431</v>
      </c>
      <c r="C6152" s="535" t="s">
        <v>206</v>
      </c>
      <c r="D6152" s="533">
        <v>348.87</v>
      </c>
    </row>
    <row r="6153" spans="1:4" ht="9" customHeight="1">
      <c r="A6153" s="535">
        <v>6106224</v>
      </c>
      <c r="B6153" s="534" t="s">
        <v>22432</v>
      </c>
      <c r="C6153" s="535" t="s">
        <v>206</v>
      </c>
      <c r="D6153" s="533">
        <v>830.44</v>
      </c>
    </row>
    <row r="6154" spans="1:4" ht="9" customHeight="1">
      <c r="A6154" s="535">
        <v>6106225</v>
      </c>
      <c r="B6154" s="534" t="s">
        <v>22433</v>
      </c>
      <c r="C6154" s="535" t="s">
        <v>206</v>
      </c>
      <c r="D6154" s="533">
        <v>920.82</v>
      </c>
    </row>
    <row r="6155" spans="1:4" ht="9" customHeight="1">
      <c r="A6155" s="535">
        <v>6106228</v>
      </c>
      <c r="B6155" s="534" t="s">
        <v>22434</v>
      </c>
      <c r="C6155" s="535" t="s">
        <v>206</v>
      </c>
      <c r="D6155" s="533">
        <v>2061.84</v>
      </c>
    </row>
    <row r="6156" spans="1:4" ht="9" customHeight="1">
      <c r="A6156" s="535">
        <v>6106229</v>
      </c>
      <c r="B6156" s="534" t="s">
        <v>22435</v>
      </c>
      <c r="C6156" s="535" t="s">
        <v>206</v>
      </c>
      <c r="D6156" s="533">
        <v>2197.02</v>
      </c>
    </row>
    <row r="6157" spans="1:4" ht="9" customHeight="1">
      <c r="A6157" s="535">
        <v>6106328</v>
      </c>
      <c r="B6157" s="534" t="s">
        <v>22436</v>
      </c>
      <c r="C6157" s="535" t="s">
        <v>206</v>
      </c>
      <c r="D6157" s="533">
        <v>141.44</v>
      </c>
    </row>
    <row r="6158" spans="1:4" ht="9" customHeight="1">
      <c r="A6158" s="535">
        <v>6106330</v>
      </c>
      <c r="B6158" s="534" t="s">
        <v>22437</v>
      </c>
      <c r="C6158" s="535" t="s">
        <v>206</v>
      </c>
      <c r="D6158" s="533">
        <v>703.14</v>
      </c>
    </row>
    <row r="6159" spans="1:4" ht="9" customHeight="1">
      <c r="A6159" s="535">
        <v>6106326</v>
      </c>
      <c r="B6159" s="534" t="s">
        <v>22438</v>
      </c>
      <c r="C6159" s="535" t="s">
        <v>206</v>
      </c>
      <c r="D6159" s="533">
        <v>58.37</v>
      </c>
    </row>
    <row r="6160" spans="1:4" ht="9" customHeight="1">
      <c r="A6160" s="535">
        <v>6106324</v>
      </c>
      <c r="B6160" s="534" t="s">
        <v>22439</v>
      </c>
      <c r="C6160" s="535" t="s">
        <v>206</v>
      </c>
      <c r="D6160" s="533">
        <v>35.630000000000003</v>
      </c>
    </row>
    <row r="6161" spans="1:4" ht="9" customHeight="1">
      <c r="A6161" s="535">
        <v>6106327</v>
      </c>
      <c r="B6161" s="534" t="s">
        <v>22440</v>
      </c>
      <c r="C6161" s="535" t="s">
        <v>206</v>
      </c>
      <c r="D6161" s="533">
        <v>141.15</v>
      </c>
    </row>
    <row r="6162" spans="1:4" ht="9" customHeight="1">
      <c r="A6162" s="535">
        <v>6106329</v>
      </c>
      <c r="B6162" s="534" t="s">
        <v>22441</v>
      </c>
      <c r="C6162" s="535" t="s">
        <v>206</v>
      </c>
      <c r="D6162" s="533">
        <v>702.83</v>
      </c>
    </row>
    <row r="6163" spans="1:4" ht="9" customHeight="1">
      <c r="A6163" s="535">
        <v>6106325</v>
      </c>
      <c r="B6163" s="534" t="s">
        <v>22442</v>
      </c>
      <c r="C6163" s="535" t="s">
        <v>206</v>
      </c>
      <c r="D6163" s="533">
        <v>58.41</v>
      </c>
    </row>
    <row r="6164" spans="1:4" ht="9" customHeight="1">
      <c r="A6164" s="535">
        <v>6208126</v>
      </c>
      <c r="B6164" s="534" t="s">
        <v>22443</v>
      </c>
      <c r="C6164" s="535" t="s">
        <v>16793</v>
      </c>
      <c r="D6164" s="533">
        <v>20.53</v>
      </c>
    </row>
    <row r="6165" spans="1:4" ht="9" customHeight="1">
      <c r="A6165" s="535">
        <v>6205797</v>
      </c>
      <c r="B6165" s="534" t="s">
        <v>22444</v>
      </c>
      <c r="C6165" s="535" t="s">
        <v>16793</v>
      </c>
      <c r="D6165" s="533">
        <v>12.66</v>
      </c>
    </row>
    <row r="6166" spans="1:4" ht="9" customHeight="1">
      <c r="A6166" s="535">
        <v>6205791</v>
      </c>
      <c r="B6166" s="534" t="s">
        <v>22445</v>
      </c>
      <c r="C6166" s="535" t="s">
        <v>16785</v>
      </c>
      <c r="D6166" s="533">
        <v>401.82</v>
      </c>
    </row>
    <row r="6167" spans="1:4" ht="9" customHeight="1">
      <c r="A6167" s="535">
        <v>6205792</v>
      </c>
      <c r="B6167" s="534" t="s">
        <v>22446</v>
      </c>
      <c r="C6167" s="535" t="s">
        <v>16785</v>
      </c>
      <c r="D6167" s="533">
        <v>480.55</v>
      </c>
    </row>
    <row r="6168" spans="1:4" ht="9" customHeight="1">
      <c r="A6168" s="535">
        <v>6205793</v>
      </c>
      <c r="B6168" s="534" t="s">
        <v>22447</v>
      </c>
      <c r="C6168" s="535" t="s">
        <v>16785</v>
      </c>
      <c r="D6168" s="533">
        <v>563.17999999999995</v>
      </c>
    </row>
    <row r="6169" spans="1:4" ht="9" customHeight="1">
      <c r="A6169" s="535">
        <v>6205796</v>
      </c>
      <c r="B6169" s="534" t="s">
        <v>22448</v>
      </c>
      <c r="C6169" s="535" t="s">
        <v>16785</v>
      </c>
      <c r="D6169" s="533">
        <v>993.16</v>
      </c>
    </row>
    <row r="6170" spans="1:4" ht="9" customHeight="1">
      <c r="A6170" s="535">
        <v>6219451</v>
      </c>
      <c r="B6170" s="534" t="s">
        <v>22449</v>
      </c>
      <c r="C6170" s="535" t="s">
        <v>16785</v>
      </c>
      <c r="D6170" s="533">
        <v>1064.6199999999999</v>
      </c>
    </row>
    <row r="6171" spans="1:4" ht="9" customHeight="1">
      <c r="A6171" s="535">
        <v>6219452</v>
      </c>
      <c r="B6171" s="534" t="s">
        <v>22450</v>
      </c>
      <c r="C6171" s="535" t="s">
        <v>16785</v>
      </c>
      <c r="D6171" s="533">
        <v>1139.95</v>
      </c>
    </row>
    <row r="6172" spans="1:4" ht="9" customHeight="1">
      <c r="A6172" s="535">
        <v>6205794</v>
      </c>
      <c r="B6172" s="534" t="s">
        <v>22451</v>
      </c>
      <c r="C6172" s="535" t="s">
        <v>16785</v>
      </c>
      <c r="D6172" s="533">
        <v>861.94</v>
      </c>
    </row>
    <row r="6173" spans="1:4" ht="9" customHeight="1">
      <c r="A6173" s="535">
        <v>6205795</v>
      </c>
      <c r="B6173" s="534" t="s">
        <v>22452</v>
      </c>
      <c r="C6173" s="535" t="s">
        <v>16785</v>
      </c>
      <c r="D6173" s="533">
        <v>925.61</v>
      </c>
    </row>
    <row r="6174" spans="1:4" ht="9" customHeight="1">
      <c r="A6174" s="535">
        <v>6219521</v>
      </c>
      <c r="B6174" s="534" t="s">
        <v>22453</v>
      </c>
      <c r="C6174" s="535" t="s">
        <v>206</v>
      </c>
      <c r="D6174" s="533">
        <v>179.09</v>
      </c>
    </row>
    <row r="6175" spans="1:4" ht="18" customHeight="1">
      <c r="A6175" s="535">
        <v>6219527</v>
      </c>
      <c r="B6175" s="534" t="s">
        <v>22454</v>
      </c>
      <c r="C6175" s="535" t="s">
        <v>18140</v>
      </c>
      <c r="D6175" s="533">
        <v>445.97</v>
      </c>
    </row>
    <row r="6176" spans="1:4" ht="9" customHeight="1">
      <c r="A6176" s="535">
        <v>6219526</v>
      </c>
      <c r="B6176" s="534" t="s">
        <v>22455</v>
      </c>
      <c r="C6176" s="535" t="s">
        <v>16785</v>
      </c>
      <c r="D6176" s="533">
        <v>59.7</v>
      </c>
    </row>
    <row r="6177" spans="1:4" ht="9" customHeight="1">
      <c r="A6177" s="535">
        <v>6219525</v>
      </c>
      <c r="B6177" s="534" t="s">
        <v>22456</v>
      </c>
      <c r="C6177" s="535" t="s">
        <v>16785</v>
      </c>
      <c r="D6177" s="533">
        <v>55.07</v>
      </c>
    </row>
    <row r="6178" spans="1:4" ht="9" customHeight="1">
      <c r="A6178" s="535">
        <v>6219508</v>
      </c>
      <c r="B6178" s="534" t="s">
        <v>22457</v>
      </c>
      <c r="C6178" s="535" t="s">
        <v>16785</v>
      </c>
      <c r="D6178" s="533">
        <v>379.72</v>
      </c>
    </row>
    <row r="6179" spans="1:4" ht="9" customHeight="1">
      <c r="A6179" s="535">
        <v>6219511</v>
      </c>
      <c r="B6179" s="534" t="s">
        <v>22458</v>
      </c>
      <c r="C6179" s="535" t="s">
        <v>16785</v>
      </c>
      <c r="D6179" s="533">
        <v>265.64</v>
      </c>
    </row>
    <row r="6180" spans="1:4" ht="9" customHeight="1">
      <c r="A6180" s="535">
        <v>6219500</v>
      </c>
      <c r="B6180" s="534" t="s">
        <v>22459</v>
      </c>
      <c r="C6180" s="535" t="s">
        <v>206</v>
      </c>
      <c r="D6180" s="533">
        <v>148.25</v>
      </c>
    </row>
    <row r="6181" spans="1:4" ht="9" customHeight="1">
      <c r="A6181" s="535">
        <v>6219418</v>
      </c>
      <c r="B6181" s="534" t="s">
        <v>22460</v>
      </c>
      <c r="C6181" s="535" t="s">
        <v>206</v>
      </c>
      <c r="D6181" s="533">
        <v>325.87</v>
      </c>
    </row>
    <row r="6182" spans="1:4" ht="9" customHeight="1">
      <c r="A6182" s="535">
        <v>6219412</v>
      </c>
      <c r="B6182" s="534" t="s">
        <v>22461</v>
      </c>
      <c r="C6182" s="535" t="s">
        <v>206</v>
      </c>
      <c r="D6182" s="533">
        <v>227.4</v>
      </c>
    </row>
    <row r="6183" spans="1:4" ht="9" customHeight="1">
      <c r="A6183" s="535">
        <v>6219406</v>
      </c>
      <c r="B6183" s="534" t="s">
        <v>22462</v>
      </c>
      <c r="C6183" s="535" t="s">
        <v>206</v>
      </c>
      <c r="D6183" s="533">
        <v>159.41999999999999</v>
      </c>
    </row>
    <row r="6184" spans="1:4" ht="9" customHeight="1">
      <c r="A6184" s="535">
        <v>6219501</v>
      </c>
      <c r="B6184" s="534" t="s">
        <v>22463</v>
      </c>
      <c r="C6184" s="535" t="s">
        <v>206</v>
      </c>
      <c r="D6184" s="533">
        <v>160.69999999999999</v>
      </c>
    </row>
    <row r="6185" spans="1:4" ht="9" customHeight="1">
      <c r="A6185" s="535">
        <v>6219419</v>
      </c>
      <c r="B6185" s="534" t="s">
        <v>22464</v>
      </c>
      <c r="C6185" s="535" t="s">
        <v>206</v>
      </c>
      <c r="D6185" s="533">
        <v>359.2</v>
      </c>
    </row>
    <row r="6186" spans="1:4" ht="9" customHeight="1">
      <c r="A6186" s="535">
        <v>6219413</v>
      </c>
      <c r="B6186" s="534" t="s">
        <v>22465</v>
      </c>
      <c r="C6186" s="535" t="s">
        <v>206</v>
      </c>
      <c r="D6186" s="533">
        <v>248.66</v>
      </c>
    </row>
    <row r="6187" spans="1:4" ht="9" customHeight="1">
      <c r="A6187" s="535">
        <v>6219407</v>
      </c>
      <c r="B6187" s="534" t="s">
        <v>22466</v>
      </c>
      <c r="C6187" s="535" t="s">
        <v>206</v>
      </c>
      <c r="D6187" s="533">
        <v>173.03</v>
      </c>
    </row>
    <row r="6188" spans="1:4" ht="9" customHeight="1">
      <c r="A6188" s="535">
        <v>6219502</v>
      </c>
      <c r="B6188" s="534" t="s">
        <v>22467</v>
      </c>
      <c r="C6188" s="535" t="s">
        <v>206</v>
      </c>
      <c r="D6188" s="533">
        <v>173.99</v>
      </c>
    </row>
    <row r="6189" spans="1:4" ht="9" customHeight="1">
      <c r="A6189" s="535">
        <v>6219420</v>
      </c>
      <c r="B6189" s="534" t="s">
        <v>22468</v>
      </c>
      <c r="C6189" s="535" t="s">
        <v>206</v>
      </c>
      <c r="D6189" s="533">
        <v>402.82</v>
      </c>
    </row>
    <row r="6190" spans="1:4" ht="9" customHeight="1">
      <c r="A6190" s="535">
        <v>6219414</v>
      </c>
      <c r="B6190" s="534" t="s">
        <v>22469</v>
      </c>
      <c r="C6190" s="535" t="s">
        <v>206</v>
      </c>
      <c r="D6190" s="533">
        <v>273.95999999999998</v>
      </c>
    </row>
    <row r="6191" spans="1:4" ht="9" customHeight="1">
      <c r="A6191" s="535">
        <v>6219408</v>
      </c>
      <c r="B6191" s="534" t="s">
        <v>22470</v>
      </c>
      <c r="C6191" s="535" t="s">
        <v>206</v>
      </c>
      <c r="D6191" s="533">
        <v>187.3</v>
      </c>
    </row>
    <row r="6192" spans="1:4" ht="9" customHeight="1">
      <c r="A6192" s="535">
        <v>6219503</v>
      </c>
      <c r="B6192" s="534" t="s">
        <v>22471</v>
      </c>
      <c r="C6192" s="535" t="s">
        <v>206</v>
      </c>
      <c r="D6192" s="533">
        <v>201.86</v>
      </c>
    </row>
    <row r="6193" spans="1:4" ht="9" customHeight="1">
      <c r="A6193" s="535">
        <v>6219421</v>
      </c>
      <c r="B6193" s="534" t="s">
        <v>22472</v>
      </c>
      <c r="C6193" s="535" t="s">
        <v>206</v>
      </c>
      <c r="D6193" s="533">
        <v>479.86</v>
      </c>
    </row>
    <row r="6194" spans="1:4" ht="9" customHeight="1">
      <c r="A6194" s="535">
        <v>6219415</v>
      </c>
      <c r="B6194" s="534" t="s">
        <v>22473</v>
      </c>
      <c r="C6194" s="535" t="s">
        <v>206</v>
      </c>
      <c r="D6194" s="533">
        <v>320.83</v>
      </c>
    </row>
    <row r="6195" spans="1:4" ht="9" customHeight="1">
      <c r="A6195" s="535">
        <v>6219409</v>
      </c>
      <c r="B6195" s="534" t="s">
        <v>22474</v>
      </c>
      <c r="C6195" s="535" t="s">
        <v>206</v>
      </c>
      <c r="D6195" s="533">
        <v>218.87</v>
      </c>
    </row>
    <row r="6196" spans="1:4" ht="9" customHeight="1">
      <c r="A6196" s="535">
        <v>6219518</v>
      </c>
      <c r="B6196" s="534" t="s">
        <v>22475</v>
      </c>
      <c r="C6196" s="535" t="s">
        <v>206</v>
      </c>
      <c r="D6196" s="533">
        <v>55.55</v>
      </c>
    </row>
    <row r="6197" spans="1:4" ht="9" customHeight="1">
      <c r="A6197" s="535">
        <v>6219504</v>
      </c>
      <c r="B6197" s="534" t="s">
        <v>22476</v>
      </c>
      <c r="C6197" s="535" t="s">
        <v>206</v>
      </c>
      <c r="D6197" s="533">
        <v>112.87</v>
      </c>
    </row>
    <row r="6198" spans="1:4" ht="9" customHeight="1">
      <c r="A6198" s="535">
        <v>6219422</v>
      </c>
      <c r="B6198" s="534" t="s">
        <v>22477</v>
      </c>
      <c r="C6198" s="535" t="s">
        <v>206</v>
      </c>
      <c r="D6198" s="533">
        <v>253.03</v>
      </c>
    </row>
    <row r="6199" spans="1:4" ht="9" customHeight="1">
      <c r="A6199" s="535">
        <v>6219416</v>
      </c>
      <c r="B6199" s="534" t="s">
        <v>22478</v>
      </c>
      <c r="C6199" s="535" t="s">
        <v>206</v>
      </c>
      <c r="D6199" s="533">
        <v>193.94</v>
      </c>
    </row>
    <row r="6200" spans="1:4" ht="9" customHeight="1">
      <c r="A6200" s="535">
        <v>6219410</v>
      </c>
      <c r="B6200" s="534" t="s">
        <v>22479</v>
      </c>
      <c r="C6200" s="535" t="s">
        <v>206</v>
      </c>
      <c r="D6200" s="533">
        <v>134.91999999999999</v>
      </c>
    </row>
    <row r="6201" spans="1:4" ht="9" customHeight="1">
      <c r="A6201" s="535">
        <v>6219505</v>
      </c>
      <c r="B6201" s="534" t="s">
        <v>22480</v>
      </c>
      <c r="C6201" s="535" t="s">
        <v>206</v>
      </c>
      <c r="D6201" s="533">
        <v>108.39</v>
      </c>
    </row>
    <row r="6202" spans="1:4" ht="9" customHeight="1">
      <c r="A6202" s="535">
        <v>6219423</v>
      </c>
      <c r="B6202" s="534" t="s">
        <v>22481</v>
      </c>
      <c r="C6202" s="535" t="s">
        <v>206</v>
      </c>
      <c r="D6202" s="533">
        <v>255.23</v>
      </c>
    </row>
    <row r="6203" spans="1:4" ht="9" customHeight="1">
      <c r="A6203" s="535">
        <v>6219417</v>
      </c>
      <c r="B6203" s="534" t="s">
        <v>22482</v>
      </c>
      <c r="C6203" s="535" t="s">
        <v>206</v>
      </c>
      <c r="D6203" s="533">
        <v>193.21</v>
      </c>
    </row>
    <row r="6204" spans="1:4" ht="9" customHeight="1">
      <c r="A6204" s="535">
        <v>6219411</v>
      </c>
      <c r="B6204" s="534" t="s">
        <v>22483</v>
      </c>
      <c r="C6204" s="535" t="s">
        <v>206</v>
      </c>
      <c r="D6204" s="533">
        <v>131.30000000000001</v>
      </c>
    </row>
    <row r="6205" spans="1:4" ht="9" customHeight="1">
      <c r="A6205" s="535">
        <v>6219520</v>
      </c>
      <c r="B6205" s="534" t="s">
        <v>22484</v>
      </c>
      <c r="C6205" s="535" t="s">
        <v>18140</v>
      </c>
      <c r="D6205" s="533">
        <v>60.82</v>
      </c>
    </row>
    <row r="6206" spans="1:4" ht="9" customHeight="1">
      <c r="A6206" s="535">
        <v>6219433</v>
      </c>
      <c r="B6206" s="534" t="s">
        <v>22485</v>
      </c>
      <c r="C6206" s="535" t="s">
        <v>16785</v>
      </c>
      <c r="D6206" s="533">
        <v>117.86</v>
      </c>
    </row>
    <row r="6207" spans="1:4" ht="9" customHeight="1">
      <c r="A6207" s="535">
        <v>6205801</v>
      </c>
      <c r="B6207" s="534" t="s">
        <v>22486</v>
      </c>
      <c r="C6207" s="535" t="s">
        <v>16785</v>
      </c>
      <c r="D6207" s="533">
        <v>78.92</v>
      </c>
    </row>
    <row r="6208" spans="1:4" ht="9" customHeight="1">
      <c r="A6208" s="535">
        <v>6219524</v>
      </c>
      <c r="B6208" s="534" t="s">
        <v>22487</v>
      </c>
      <c r="C6208" s="535" t="s">
        <v>263</v>
      </c>
      <c r="D6208" s="533">
        <v>12.28</v>
      </c>
    </row>
    <row r="6209" spans="1:4" ht="9" customHeight="1">
      <c r="A6209" s="535">
        <v>6416036</v>
      </c>
      <c r="B6209" s="534" t="s">
        <v>22488</v>
      </c>
      <c r="C6209" s="535" t="s">
        <v>206</v>
      </c>
      <c r="D6209" s="533">
        <v>159.97</v>
      </c>
    </row>
    <row r="6210" spans="1:4" ht="9" customHeight="1">
      <c r="A6210" s="535">
        <v>6416038</v>
      </c>
      <c r="B6210" s="534" t="s">
        <v>22489</v>
      </c>
      <c r="C6210" s="535" t="s">
        <v>206</v>
      </c>
      <c r="D6210" s="533">
        <v>71.86</v>
      </c>
    </row>
    <row r="6211" spans="1:4" ht="9" customHeight="1">
      <c r="A6211" s="535">
        <v>6416037</v>
      </c>
      <c r="B6211" s="534" t="s">
        <v>22490</v>
      </c>
      <c r="C6211" s="535" t="s">
        <v>206</v>
      </c>
      <c r="D6211" s="533">
        <v>170.07</v>
      </c>
    </row>
    <row r="6212" spans="1:4" ht="9" customHeight="1">
      <c r="A6212" s="535">
        <v>6416035</v>
      </c>
      <c r="B6212" s="534" t="s">
        <v>22491</v>
      </c>
      <c r="C6212" s="535" t="s">
        <v>206</v>
      </c>
      <c r="D6212" s="533">
        <v>81.62</v>
      </c>
    </row>
    <row r="6213" spans="1:4" ht="9" customHeight="1">
      <c r="A6213" s="535">
        <v>6416076</v>
      </c>
      <c r="B6213" s="534" t="s">
        <v>22492</v>
      </c>
      <c r="C6213" s="535" t="s">
        <v>20754</v>
      </c>
      <c r="D6213" s="533">
        <v>176.82</v>
      </c>
    </row>
    <row r="6214" spans="1:4" ht="9" customHeight="1">
      <c r="A6214" s="535">
        <v>6416075</v>
      </c>
      <c r="B6214" s="534" t="s">
        <v>22493</v>
      </c>
      <c r="C6214" s="535" t="s">
        <v>20754</v>
      </c>
      <c r="D6214" s="533">
        <v>103.2</v>
      </c>
    </row>
    <row r="6215" spans="1:4" ht="9" customHeight="1">
      <c r="A6215" s="535">
        <v>6416226</v>
      </c>
      <c r="B6215" s="534" t="s">
        <v>22494</v>
      </c>
      <c r="C6215" s="535" t="s">
        <v>20754</v>
      </c>
      <c r="D6215" s="533">
        <v>168.25</v>
      </c>
    </row>
    <row r="6216" spans="1:4" ht="9" customHeight="1">
      <c r="A6216" s="535">
        <v>6416225</v>
      </c>
      <c r="B6216" s="534" t="s">
        <v>22495</v>
      </c>
      <c r="C6216" s="535" t="s">
        <v>20754</v>
      </c>
      <c r="D6216" s="533">
        <v>93.01</v>
      </c>
    </row>
    <row r="6217" spans="1:4" ht="9" customHeight="1">
      <c r="A6217" s="535">
        <v>6416084</v>
      </c>
      <c r="B6217" s="534" t="s">
        <v>22496</v>
      </c>
      <c r="C6217" s="535" t="s">
        <v>20754</v>
      </c>
      <c r="D6217" s="533">
        <v>171.09</v>
      </c>
    </row>
    <row r="6218" spans="1:4" ht="9" customHeight="1">
      <c r="A6218" s="535">
        <v>6416083</v>
      </c>
      <c r="B6218" s="534" t="s">
        <v>22497</v>
      </c>
      <c r="C6218" s="535" t="s">
        <v>20754</v>
      </c>
      <c r="D6218" s="533">
        <v>93.74</v>
      </c>
    </row>
    <row r="6219" spans="1:4" ht="9" customHeight="1">
      <c r="A6219" s="535">
        <v>6416234</v>
      </c>
      <c r="B6219" s="534" t="s">
        <v>22498</v>
      </c>
      <c r="C6219" s="535" t="s">
        <v>20754</v>
      </c>
      <c r="D6219" s="533">
        <v>175.81</v>
      </c>
    </row>
    <row r="6220" spans="1:4" ht="9" customHeight="1">
      <c r="A6220" s="535">
        <v>6416233</v>
      </c>
      <c r="B6220" s="534" t="s">
        <v>22499</v>
      </c>
      <c r="C6220" s="535" t="s">
        <v>20754</v>
      </c>
      <c r="D6220" s="533">
        <v>99.83</v>
      </c>
    </row>
    <row r="6221" spans="1:4" ht="9" customHeight="1">
      <c r="A6221" s="535">
        <v>6416236</v>
      </c>
      <c r="B6221" s="534" t="s">
        <v>22500</v>
      </c>
      <c r="C6221" s="535" t="s">
        <v>20754</v>
      </c>
      <c r="D6221" s="533">
        <v>178.86</v>
      </c>
    </row>
    <row r="6222" spans="1:4" ht="9" customHeight="1">
      <c r="A6222" s="535">
        <v>6416235</v>
      </c>
      <c r="B6222" s="534" t="s">
        <v>22501</v>
      </c>
      <c r="C6222" s="535" t="s">
        <v>20754</v>
      </c>
      <c r="D6222" s="533">
        <v>103.86</v>
      </c>
    </row>
    <row r="6223" spans="1:4" ht="9" customHeight="1">
      <c r="A6223" s="535">
        <v>6416040</v>
      </c>
      <c r="B6223" s="534" t="s">
        <v>22502</v>
      </c>
      <c r="C6223" s="535" t="s">
        <v>206</v>
      </c>
      <c r="D6223" s="533">
        <v>239.95</v>
      </c>
    </row>
    <row r="6224" spans="1:4" ht="9" customHeight="1">
      <c r="A6224" s="535">
        <v>6416039</v>
      </c>
      <c r="B6224" s="534" t="s">
        <v>22503</v>
      </c>
      <c r="C6224" s="535" t="s">
        <v>206</v>
      </c>
      <c r="D6224" s="533">
        <v>99.02</v>
      </c>
    </row>
    <row r="6225" spans="1:4" ht="9" customHeight="1">
      <c r="A6225" s="535">
        <v>6416042</v>
      </c>
      <c r="B6225" s="534" t="s">
        <v>22504</v>
      </c>
      <c r="C6225" s="535" t="s">
        <v>206</v>
      </c>
      <c r="D6225" s="533">
        <v>274.45</v>
      </c>
    </row>
    <row r="6226" spans="1:4" ht="9" customHeight="1">
      <c r="A6226" s="535">
        <v>6416041</v>
      </c>
      <c r="B6226" s="534" t="s">
        <v>22505</v>
      </c>
      <c r="C6226" s="535" t="s">
        <v>206</v>
      </c>
      <c r="D6226" s="533">
        <v>133.99</v>
      </c>
    </row>
    <row r="6227" spans="1:4" ht="9" customHeight="1">
      <c r="A6227" s="535">
        <v>6416080</v>
      </c>
      <c r="B6227" s="534" t="s">
        <v>34814</v>
      </c>
      <c r="C6227" s="535" t="s">
        <v>20754</v>
      </c>
      <c r="D6227" s="533">
        <v>173.52</v>
      </c>
    </row>
    <row r="6228" spans="1:4" ht="9" customHeight="1">
      <c r="A6228" s="535">
        <v>6416079</v>
      </c>
      <c r="B6228" s="534" t="s">
        <v>34815</v>
      </c>
      <c r="C6228" s="535" t="s">
        <v>20754</v>
      </c>
      <c r="D6228" s="533">
        <v>112.82</v>
      </c>
    </row>
    <row r="6229" spans="1:4" ht="9" customHeight="1">
      <c r="A6229" s="535">
        <v>6416143</v>
      </c>
      <c r="B6229" s="534" t="s">
        <v>34816</v>
      </c>
      <c r="C6229" s="535" t="s">
        <v>20754</v>
      </c>
      <c r="D6229" s="533">
        <v>172.97</v>
      </c>
    </row>
    <row r="6230" spans="1:4" ht="9" customHeight="1">
      <c r="A6230" s="535">
        <v>6416262</v>
      </c>
      <c r="B6230" s="534" t="s">
        <v>34817</v>
      </c>
      <c r="C6230" s="535" t="s">
        <v>20754</v>
      </c>
      <c r="D6230" s="533">
        <v>112.46</v>
      </c>
    </row>
    <row r="6231" spans="1:4" ht="9" customHeight="1">
      <c r="A6231" s="535">
        <v>6416078</v>
      </c>
      <c r="B6231" s="534" t="s">
        <v>34818</v>
      </c>
      <c r="C6231" s="535" t="s">
        <v>20754</v>
      </c>
      <c r="D6231" s="533">
        <v>172.54</v>
      </c>
    </row>
    <row r="6232" spans="1:4" ht="9" customHeight="1">
      <c r="A6232" s="535">
        <v>6416077</v>
      </c>
      <c r="B6232" s="534" t="s">
        <v>34819</v>
      </c>
      <c r="C6232" s="535" t="s">
        <v>20754</v>
      </c>
      <c r="D6232" s="533">
        <v>112.08</v>
      </c>
    </row>
    <row r="6233" spans="1:4" ht="9" customHeight="1">
      <c r="A6233" s="535">
        <v>6416071</v>
      </c>
      <c r="B6233" s="534" t="s">
        <v>34820</v>
      </c>
      <c r="C6233" s="535" t="s">
        <v>20754</v>
      </c>
      <c r="D6233" s="533">
        <v>171.07</v>
      </c>
    </row>
    <row r="6234" spans="1:4" ht="9" customHeight="1">
      <c r="A6234" s="535">
        <v>6416072</v>
      </c>
      <c r="B6234" s="534" t="s">
        <v>34821</v>
      </c>
      <c r="C6234" s="535" t="s">
        <v>20754</v>
      </c>
      <c r="D6234" s="533">
        <v>112.11</v>
      </c>
    </row>
    <row r="6235" spans="1:4" ht="9" customHeight="1">
      <c r="A6235" s="535">
        <v>6416088</v>
      </c>
      <c r="B6235" s="534" t="s">
        <v>22506</v>
      </c>
      <c r="C6235" s="535" t="s">
        <v>20754</v>
      </c>
      <c r="D6235" s="533">
        <v>185.09</v>
      </c>
    </row>
    <row r="6236" spans="1:4" ht="9" customHeight="1">
      <c r="A6236" s="535">
        <v>6416087</v>
      </c>
      <c r="B6236" s="534" t="s">
        <v>22507</v>
      </c>
      <c r="C6236" s="535" t="s">
        <v>20754</v>
      </c>
      <c r="D6236" s="533">
        <v>115.95</v>
      </c>
    </row>
    <row r="6237" spans="1:4" ht="9" customHeight="1">
      <c r="A6237" s="535">
        <v>6416246</v>
      </c>
      <c r="B6237" s="534" t="s">
        <v>22508</v>
      </c>
      <c r="C6237" s="535" t="s">
        <v>20754</v>
      </c>
      <c r="D6237" s="533">
        <v>185.82</v>
      </c>
    </row>
    <row r="6238" spans="1:4" ht="9" customHeight="1">
      <c r="A6238" s="535">
        <v>6416245</v>
      </c>
      <c r="B6238" s="534" t="s">
        <v>22509</v>
      </c>
      <c r="C6238" s="535" t="s">
        <v>20754</v>
      </c>
      <c r="D6238" s="533">
        <v>118.05</v>
      </c>
    </row>
    <row r="6239" spans="1:4" ht="9" customHeight="1">
      <c r="A6239" s="535">
        <v>6416248</v>
      </c>
      <c r="B6239" s="534" t="s">
        <v>22510</v>
      </c>
      <c r="C6239" s="535" t="s">
        <v>20754</v>
      </c>
      <c r="D6239" s="533">
        <v>189.87</v>
      </c>
    </row>
    <row r="6240" spans="1:4" ht="9" customHeight="1">
      <c r="A6240" s="535">
        <v>6416247</v>
      </c>
      <c r="B6240" s="534" t="s">
        <v>22511</v>
      </c>
      <c r="C6240" s="535" t="s">
        <v>20754</v>
      </c>
      <c r="D6240" s="533">
        <v>119.38</v>
      </c>
    </row>
    <row r="6241" spans="1:4" ht="9" customHeight="1">
      <c r="A6241" s="535">
        <v>6416214</v>
      </c>
      <c r="B6241" s="534" t="s">
        <v>22512</v>
      </c>
      <c r="C6241" s="535" t="s">
        <v>20754</v>
      </c>
      <c r="D6241" s="533">
        <v>225.18</v>
      </c>
    </row>
    <row r="6242" spans="1:4" ht="9" customHeight="1">
      <c r="A6242" s="535">
        <v>6416218</v>
      </c>
      <c r="B6242" s="534" t="s">
        <v>22513</v>
      </c>
      <c r="C6242" s="535" t="s">
        <v>20754</v>
      </c>
      <c r="D6242" s="533">
        <v>163.61000000000001</v>
      </c>
    </row>
    <row r="6243" spans="1:4" ht="9" customHeight="1">
      <c r="A6243" s="535">
        <v>6416211</v>
      </c>
      <c r="B6243" s="534" t="s">
        <v>22514</v>
      </c>
      <c r="C6243" s="535" t="s">
        <v>20754</v>
      </c>
      <c r="D6243" s="533">
        <v>220.76</v>
      </c>
    </row>
    <row r="6244" spans="1:4" ht="9" customHeight="1">
      <c r="A6244" s="535">
        <v>6416215</v>
      </c>
      <c r="B6244" s="534" t="s">
        <v>22515</v>
      </c>
      <c r="C6244" s="535" t="s">
        <v>20754</v>
      </c>
      <c r="D6244" s="533">
        <v>164.15</v>
      </c>
    </row>
    <row r="6245" spans="1:4" ht="9" customHeight="1">
      <c r="A6245" s="535">
        <v>6416212</v>
      </c>
      <c r="B6245" s="534" t="s">
        <v>22516</v>
      </c>
      <c r="C6245" s="535" t="s">
        <v>20754</v>
      </c>
      <c r="D6245" s="533">
        <v>224.22</v>
      </c>
    </row>
    <row r="6246" spans="1:4" ht="9" customHeight="1">
      <c r="A6246" s="535">
        <v>6416216</v>
      </c>
      <c r="B6246" s="534" t="s">
        <v>22517</v>
      </c>
      <c r="C6246" s="535" t="s">
        <v>20754</v>
      </c>
      <c r="D6246" s="533">
        <v>167.74</v>
      </c>
    </row>
    <row r="6247" spans="1:4" ht="9" customHeight="1">
      <c r="A6247" s="535">
        <v>6416213</v>
      </c>
      <c r="B6247" s="534" t="s">
        <v>22518</v>
      </c>
      <c r="C6247" s="535" t="s">
        <v>20754</v>
      </c>
      <c r="D6247" s="533">
        <v>225.38</v>
      </c>
    </row>
    <row r="6248" spans="1:4" ht="9" customHeight="1">
      <c r="A6248" s="535">
        <v>6416217</v>
      </c>
      <c r="B6248" s="534" t="s">
        <v>22519</v>
      </c>
      <c r="C6248" s="535" t="s">
        <v>20754</v>
      </c>
      <c r="D6248" s="533">
        <v>169.52</v>
      </c>
    </row>
    <row r="6249" spans="1:4" ht="9" customHeight="1">
      <c r="A6249" s="535">
        <v>6416289</v>
      </c>
      <c r="B6249" s="534" t="s">
        <v>22520</v>
      </c>
      <c r="C6249" s="535" t="s">
        <v>206</v>
      </c>
      <c r="D6249" s="533">
        <v>126.18</v>
      </c>
    </row>
    <row r="6250" spans="1:4" ht="9" customHeight="1">
      <c r="A6250" s="535">
        <v>6416288</v>
      </c>
      <c r="B6250" s="534" t="s">
        <v>23166</v>
      </c>
      <c r="C6250" s="535" t="s">
        <v>206</v>
      </c>
      <c r="D6250" s="533">
        <v>78.959999999999994</v>
      </c>
    </row>
    <row r="6251" spans="1:4" ht="9" customHeight="1">
      <c r="A6251" s="535">
        <v>6416098</v>
      </c>
      <c r="B6251" s="534" t="s">
        <v>22521</v>
      </c>
      <c r="C6251" s="535" t="s">
        <v>20754</v>
      </c>
      <c r="D6251" s="533">
        <v>158.33000000000001</v>
      </c>
    </row>
    <row r="6252" spans="1:4" ht="9" customHeight="1">
      <c r="A6252" s="535">
        <v>6416097</v>
      </c>
      <c r="B6252" s="534" t="s">
        <v>22522</v>
      </c>
      <c r="C6252" s="535" t="s">
        <v>20754</v>
      </c>
      <c r="D6252" s="533">
        <v>122.22</v>
      </c>
    </row>
    <row r="6253" spans="1:4" ht="9" customHeight="1">
      <c r="A6253" s="535">
        <v>6416258</v>
      </c>
      <c r="B6253" s="534" t="s">
        <v>22523</v>
      </c>
      <c r="C6253" s="535" t="s">
        <v>20754</v>
      </c>
      <c r="D6253" s="533">
        <v>175.38</v>
      </c>
    </row>
    <row r="6254" spans="1:4" ht="9" customHeight="1">
      <c r="A6254" s="535">
        <v>6416259</v>
      </c>
      <c r="B6254" s="534" t="s">
        <v>22524</v>
      </c>
      <c r="C6254" s="535" t="s">
        <v>20754</v>
      </c>
      <c r="D6254" s="533">
        <v>119.65</v>
      </c>
    </row>
    <row r="6255" spans="1:4" ht="9" customHeight="1">
      <c r="A6255" s="535">
        <v>6416074</v>
      </c>
      <c r="B6255" s="534" t="s">
        <v>22525</v>
      </c>
      <c r="C6255" s="535" t="s">
        <v>206</v>
      </c>
      <c r="D6255" s="533">
        <v>276.11</v>
      </c>
    </row>
    <row r="6256" spans="1:4" ht="9" customHeight="1">
      <c r="A6256" s="535">
        <v>6416073</v>
      </c>
      <c r="B6256" s="534" t="s">
        <v>22526</v>
      </c>
      <c r="C6256" s="535" t="s">
        <v>206</v>
      </c>
      <c r="D6256" s="533">
        <v>122</v>
      </c>
    </row>
    <row r="6257" spans="1:4" ht="9" customHeight="1">
      <c r="A6257" s="535">
        <v>6416220</v>
      </c>
      <c r="B6257" s="534" t="s">
        <v>22527</v>
      </c>
      <c r="C6257" s="535" t="s">
        <v>206</v>
      </c>
      <c r="D6257" s="533">
        <v>284.2</v>
      </c>
    </row>
    <row r="6258" spans="1:4" ht="9" customHeight="1">
      <c r="A6258" s="535">
        <v>6416219</v>
      </c>
      <c r="B6258" s="534" t="s">
        <v>22528</v>
      </c>
      <c r="C6258" s="535" t="s">
        <v>206</v>
      </c>
      <c r="D6258" s="533">
        <v>118.75</v>
      </c>
    </row>
    <row r="6259" spans="1:4" ht="9" customHeight="1">
      <c r="A6259" s="535">
        <v>6416222</v>
      </c>
      <c r="B6259" s="534" t="s">
        <v>22529</v>
      </c>
      <c r="C6259" s="535" t="s">
        <v>206</v>
      </c>
      <c r="D6259" s="533">
        <v>287.54000000000002</v>
      </c>
    </row>
    <row r="6260" spans="1:4" ht="9" customHeight="1">
      <c r="A6260" s="535">
        <v>6416221</v>
      </c>
      <c r="B6260" s="534" t="s">
        <v>22530</v>
      </c>
      <c r="C6260" s="535" t="s">
        <v>206</v>
      </c>
      <c r="D6260" s="533">
        <v>131.53</v>
      </c>
    </row>
    <row r="6261" spans="1:4" ht="9" customHeight="1">
      <c r="A6261" s="535">
        <v>6416224</v>
      </c>
      <c r="B6261" s="534" t="s">
        <v>22531</v>
      </c>
      <c r="C6261" s="535" t="s">
        <v>206</v>
      </c>
      <c r="D6261" s="533">
        <v>296.57</v>
      </c>
    </row>
    <row r="6262" spans="1:4" ht="9" customHeight="1">
      <c r="A6262" s="535">
        <v>6416223</v>
      </c>
      <c r="B6262" s="534" t="s">
        <v>22532</v>
      </c>
      <c r="C6262" s="535" t="s">
        <v>206</v>
      </c>
      <c r="D6262" s="533">
        <v>128.28</v>
      </c>
    </row>
    <row r="6263" spans="1:4" ht="9" customHeight="1">
      <c r="A6263" s="535">
        <v>6416082</v>
      </c>
      <c r="B6263" s="534" t="s">
        <v>22533</v>
      </c>
      <c r="C6263" s="535" t="s">
        <v>206</v>
      </c>
      <c r="D6263" s="533">
        <v>276.11</v>
      </c>
    </row>
    <row r="6264" spans="1:4" ht="9" customHeight="1">
      <c r="A6264" s="535">
        <v>6416081</v>
      </c>
      <c r="B6264" s="534" t="s">
        <v>22534</v>
      </c>
      <c r="C6264" s="535" t="s">
        <v>206</v>
      </c>
      <c r="D6264" s="533">
        <v>122</v>
      </c>
    </row>
    <row r="6265" spans="1:4" ht="9" customHeight="1">
      <c r="A6265" s="535">
        <v>6416228</v>
      </c>
      <c r="B6265" s="534" t="s">
        <v>22535</v>
      </c>
      <c r="C6265" s="535" t="s">
        <v>206</v>
      </c>
      <c r="D6265" s="533">
        <v>284.2</v>
      </c>
    </row>
    <row r="6266" spans="1:4" ht="9" customHeight="1">
      <c r="A6266" s="535">
        <v>6416227</v>
      </c>
      <c r="B6266" s="534" t="s">
        <v>22536</v>
      </c>
      <c r="C6266" s="535" t="s">
        <v>206</v>
      </c>
      <c r="D6266" s="533">
        <v>118.75</v>
      </c>
    </row>
    <row r="6267" spans="1:4" ht="9" customHeight="1">
      <c r="A6267" s="535">
        <v>6416230</v>
      </c>
      <c r="B6267" s="534" t="s">
        <v>22537</v>
      </c>
      <c r="C6267" s="535" t="s">
        <v>206</v>
      </c>
      <c r="D6267" s="533">
        <v>286.27</v>
      </c>
    </row>
    <row r="6268" spans="1:4" ht="9" customHeight="1">
      <c r="A6268" s="535">
        <v>6416229</v>
      </c>
      <c r="B6268" s="534" t="s">
        <v>22538</v>
      </c>
      <c r="C6268" s="535" t="s">
        <v>206</v>
      </c>
      <c r="D6268" s="533">
        <v>131</v>
      </c>
    </row>
    <row r="6269" spans="1:4" ht="9" customHeight="1">
      <c r="A6269" s="535">
        <v>6416232</v>
      </c>
      <c r="B6269" s="534" t="s">
        <v>22539</v>
      </c>
      <c r="C6269" s="535" t="s">
        <v>206</v>
      </c>
      <c r="D6269" s="533">
        <v>295.26</v>
      </c>
    </row>
    <row r="6270" spans="1:4" ht="9" customHeight="1">
      <c r="A6270" s="535">
        <v>6416231</v>
      </c>
      <c r="B6270" s="534" t="s">
        <v>22540</v>
      </c>
      <c r="C6270" s="535" t="s">
        <v>206</v>
      </c>
      <c r="D6270" s="533">
        <v>127.77</v>
      </c>
    </row>
    <row r="6271" spans="1:4" ht="9" customHeight="1">
      <c r="A6271" s="535">
        <v>6416086</v>
      </c>
      <c r="B6271" s="534" t="s">
        <v>22541</v>
      </c>
      <c r="C6271" s="535" t="s">
        <v>20754</v>
      </c>
      <c r="D6271" s="533">
        <v>187.81</v>
      </c>
    </row>
    <row r="6272" spans="1:4" ht="18" customHeight="1">
      <c r="A6272" s="535">
        <v>6416085</v>
      </c>
      <c r="B6272" s="534" t="s">
        <v>22542</v>
      </c>
      <c r="C6272" s="535" t="s">
        <v>20754</v>
      </c>
      <c r="D6272" s="533">
        <v>115.97</v>
      </c>
    </row>
    <row r="6273" spans="1:4" ht="9" customHeight="1">
      <c r="A6273" s="535">
        <v>6416238</v>
      </c>
      <c r="B6273" s="534" t="s">
        <v>22543</v>
      </c>
      <c r="C6273" s="535" t="s">
        <v>20754</v>
      </c>
      <c r="D6273" s="533">
        <v>181.24</v>
      </c>
    </row>
    <row r="6274" spans="1:4" ht="18" customHeight="1">
      <c r="A6274" s="535">
        <v>6416237</v>
      </c>
      <c r="B6274" s="534" t="s">
        <v>22544</v>
      </c>
      <c r="C6274" s="535" t="s">
        <v>20754</v>
      </c>
      <c r="D6274" s="533">
        <v>107.62</v>
      </c>
    </row>
    <row r="6275" spans="1:4" ht="9" customHeight="1">
      <c r="A6275" s="535">
        <v>6416240</v>
      </c>
      <c r="B6275" s="534" t="s">
        <v>22545</v>
      </c>
      <c r="C6275" s="535" t="s">
        <v>20754</v>
      </c>
      <c r="D6275" s="533">
        <v>186.82</v>
      </c>
    </row>
    <row r="6276" spans="1:4" ht="18" customHeight="1">
      <c r="A6276" s="535">
        <v>6416239</v>
      </c>
      <c r="B6276" s="534" t="s">
        <v>22546</v>
      </c>
      <c r="C6276" s="535" t="s">
        <v>20754</v>
      </c>
      <c r="D6276" s="533">
        <v>113.83</v>
      </c>
    </row>
    <row r="6277" spans="1:4" ht="9" customHeight="1">
      <c r="A6277" s="535">
        <v>6416242</v>
      </c>
      <c r="B6277" s="534" t="s">
        <v>22547</v>
      </c>
      <c r="C6277" s="535" t="s">
        <v>20754</v>
      </c>
      <c r="D6277" s="533">
        <v>191.23</v>
      </c>
    </row>
    <row r="6278" spans="1:4" ht="18" customHeight="1">
      <c r="A6278" s="535">
        <v>6416241</v>
      </c>
      <c r="B6278" s="534" t="s">
        <v>22548</v>
      </c>
      <c r="C6278" s="535" t="s">
        <v>20754</v>
      </c>
      <c r="D6278" s="533">
        <v>120.19</v>
      </c>
    </row>
    <row r="6279" spans="1:4" ht="9" customHeight="1">
      <c r="A6279" s="535">
        <v>6416244</v>
      </c>
      <c r="B6279" s="534" t="s">
        <v>22549</v>
      </c>
      <c r="C6279" s="535" t="s">
        <v>20754</v>
      </c>
      <c r="D6279" s="533">
        <v>188.93</v>
      </c>
    </row>
    <row r="6280" spans="1:4" ht="18" customHeight="1">
      <c r="A6280" s="535">
        <v>6416243</v>
      </c>
      <c r="B6280" s="534" t="s">
        <v>22550</v>
      </c>
      <c r="C6280" s="535" t="s">
        <v>20754</v>
      </c>
      <c r="D6280" s="533">
        <v>119.76</v>
      </c>
    </row>
    <row r="6281" spans="1:4" ht="9" customHeight="1">
      <c r="A6281" s="535">
        <v>6416250</v>
      </c>
      <c r="B6281" s="534" t="s">
        <v>22551</v>
      </c>
      <c r="C6281" s="535" t="s">
        <v>206</v>
      </c>
      <c r="D6281" s="533">
        <v>69.849999999999994</v>
      </c>
    </row>
    <row r="6282" spans="1:4" ht="9" customHeight="1">
      <c r="A6282" s="535">
        <v>6416153</v>
      </c>
      <c r="B6282" s="534" t="s">
        <v>22552</v>
      </c>
      <c r="C6282" s="535" t="s">
        <v>206</v>
      </c>
      <c r="D6282" s="533">
        <v>18.05</v>
      </c>
    </row>
    <row r="6283" spans="1:4" ht="9" customHeight="1">
      <c r="A6283" s="535">
        <v>6416185</v>
      </c>
      <c r="B6283" s="534" t="s">
        <v>22553</v>
      </c>
      <c r="C6283" s="535" t="s">
        <v>206</v>
      </c>
      <c r="D6283" s="533">
        <v>109.65</v>
      </c>
    </row>
    <row r="6284" spans="1:4" ht="9" customHeight="1">
      <c r="A6284" s="535">
        <v>6416184</v>
      </c>
      <c r="B6284" s="534" t="s">
        <v>22554</v>
      </c>
      <c r="C6284" s="535" t="s">
        <v>206</v>
      </c>
      <c r="D6284" s="533">
        <v>73.47</v>
      </c>
    </row>
    <row r="6285" spans="1:4" ht="9" customHeight="1">
      <c r="A6285" s="535">
        <v>6416030</v>
      </c>
      <c r="B6285" s="534" t="s">
        <v>22555</v>
      </c>
      <c r="C6285" s="535" t="s">
        <v>206</v>
      </c>
      <c r="D6285" s="533">
        <v>73.36</v>
      </c>
    </row>
    <row r="6286" spans="1:4" ht="9" customHeight="1">
      <c r="A6286" s="535">
        <v>6416029</v>
      </c>
      <c r="B6286" s="534" t="s">
        <v>22556</v>
      </c>
      <c r="C6286" s="535" t="s">
        <v>206</v>
      </c>
      <c r="D6286" s="533">
        <v>36.06</v>
      </c>
    </row>
    <row r="6287" spans="1:4" ht="9" customHeight="1">
      <c r="A6287" s="535">
        <v>6416056</v>
      </c>
      <c r="B6287" s="534" t="s">
        <v>22557</v>
      </c>
      <c r="C6287" s="535" t="s">
        <v>206</v>
      </c>
      <c r="D6287" s="533">
        <v>75.36</v>
      </c>
    </row>
    <row r="6288" spans="1:4" ht="9" customHeight="1">
      <c r="A6288" s="535">
        <v>6416278</v>
      </c>
      <c r="B6288" s="534" t="s">
        <v>22558</v>
      </c>
      <c r="C6288" s="535" t="s">
        <v>206</v>
      </c>
      <c r="D6288" s="533">
        <v>23.58</v>
      </c>
    </row>
    <row r="6289" spans="1:4" ht="9" customHeight="1">
      <c r="A6289" s="535">
        <v>6416047</v>
      </c>
      <c r="B6289" s="534" t="s">
        <v>22559</v>
      </c>
      <c r="C6289" s="535" t="s">
        <v>206</v>
      </c>
      <c r="D6289" s="533">
        <v>39.450000000000003</v>
      </c>
    </row>
    <row r="6290" spans="1:4" ht="9" customHeight="1">
      <c r="A6290" s="535">
        <v>6416090</v>
      </c>
      <c r="B6290" s="534" t="s">
        <v>22560</v>
      </c>
      <c r="C6290" s="535" t="s">
        <v>206</v>
      </c>
      <c r="D6290" s="533">
        <v>357.85</v>
      </c>
    </row>
    <row r="6291" spans="1:4" ht="9" customHeight="1">
      <c r="A6291" s="535">
        <v>6416089</v>
      </c>
      <c r="B6291" s="534" t="s">
        <v>22561</v>
      </c>
      <c r="C6291" s="535" t="s">
        <v>206</v>
      </c>
      <c r="D6291" s="533">
        <v>227.67</v>
      </c>
    </row>
    <row r="6292" spans="1:4" ht="9" customHeight="1">
      <c r="A6292" s="535">
        <v>6416094</v>
      </c>
      <c r="B6292" s="534" t="s">
        <v>22562</v>
      </c>
      <c r="C6292" s="535" t="s">
        <v>206</v>
      </c>
      <c r="D6292" s="533">
        <v>323.58</v>
      </c>
    </row>
    <row r="6293" spans="1:4" ht="9" customHeight="1">
      <c r="A6293" s="535">
        <v>6416093</v>
      </c>
      <c r="B6293" s="534" t="s">
        <v>22563</v>
      </c>
      <c r="C6293" s="535" t="s">
        <v>206</v>
      </c>
      <c r="D6293" s="533">
        <v>188.87</v>
      </c>
    </row>
    <row r="6294" spans="1:4" ht="9" customHeight="1">
      <c r="A6294" s="535">
        <v>6416092</v>
      </c>
      <c r="B6294" s="534" t="s">
        <v>22564</v>
      </c>
      <c r="C6294" s="535" t="s">
        <v>206</v>
      </c>
      <c r="D6294" s="533">
        <v>289.99</v>
      </c>
    </row>
    <row r="6295" spans="1:4" ht="9" customHeight="1">
      <c r="A6295" s="535">
        <v>6416091</v>
      </c>
      <c r="B6295" s="534" t="s">
        <v>22565</v>
      </c>
      <c r="C6295" s="535" t="s">
        <v>206</v>
      </c>
      <c r="D6295" s="533">
        <v>149.16</v>
      </c>
    </row>
    <row r="6296" spans="1:4" ht="9" customHeight="1">
      <c r="A6296" s="535">
        <v>6817809</v>
      </c>
      <c r="B6296" s="534" t="s">
        <v>22566</v>
      </c>
      <c r="C6296" s="535" t="s">
        <v>16785</v>
      </c>
      <c r="D6296" s="533">
        <v>1032.8499999999999</v>
      </c>
    </row>
    <row r="6297" spans="1:4" ht="9" customHeight="1">
      <c r="A6297" s="535">
        <v>6817810</v>
      </c>
      <c r="B6297" s="534" t="s">
        <v>22567</v>
      </c>
      <c r="C6297" s="535" t="s">
        <v>16785</v>
      </c>
      <c r="D6297" s="533">
        <v>916.38</v>
      </c>
    </row>
    <row r="6298" spans="1:4" ht="9" customHeight="1">
      <c r="A6298" s="535">
        <v>6817811</v>
      </c>
      <c r="B6298" s="534" t="s">
        <v>22568</v>
      </c>
      <c r="C6298" s="535" t="s">
        <v>16785</v>
      </c>
      <c r="D6298" s="533">
        <v>1103.99</v>
      </c>
    </row>
    <row r="6299" spans="1:4" ht="9" customHeight="1">
      <c r="A6299" s="535">
        <v>6817812</v>
      </c>
      <c r="B6299" s="534" t="s">
        <v>22569</v>
      </c>
      <c r="C6299" s="535" t="s">
        <v>16785</v>
      </c>
      <c r="D6299" s="533">
        <v>975.26</v>
      </c>
    </row>
    <row r="6300" spans="1:4" ht="9" customHeight="1">
      <c r="A6300" s="535">
        <v>6817813</v>
      </c>
      <c r="B6300" s="534" t="s">
        <v>22570</v>
      </c>
      <c r="C6300" s="535" t="s">
        <v>16785</v>
      </c>
      <c r="D6300" s="533">
        <v>1742.67</v>
      </c>
    </row>
    <row r="6301" spans="1:4" ht="9" customHeight="1">
      <c r="A6301" s="535">
        <v>6817814</v>
      </c>
      <c r="B6301" s="534" t="s">
        <v>22571</v>
      </c>
      <c r="C6301" s="535" t="s">
        <v>16785</v>
      </c>
      <c r="D6301" s="533">
        <v>1540.38</v>
      </c>
    </row>
    <row r="6302" spans="1:4" ht="9" customHeight="1">
      <c r="A6302" s="535">
        <v>6817815</v>
      </c>
      <c r="B6302" s="534" t="s">
        <v>22572</v>
      </c>
      <c r="C6302" s="535" t="s">
        <v>16785</v>
      </c>
      <c r="D6302" s="533">
        <v>1463.99</v>
      </c>
    </row>
    <row r="6303" spans="1:4" ht="9" customHeight="1">
      <c r="A6303" s="535">
        <v>6817816</v>
      </c>
      <c r="B6303" s="534" t="s">
        <v>22573</v>
      </c>
      <c r="C6303" s="535" t="s">
        <v>16785</v>
      </c>
      <c r="D6303" s="533">
        <v>1261.7</v>
      </c>
    </row>
    <row r="6304" spans="1:4" ht="9" customHeight="1">
      <c r="A6304" s="535">
        <v>6817817</v>
      </c>
      <c r="B6304" s="534" t="s">
        <v>22574</v>
      </c>
      <c r="C6304" s="535" t="s">
        <v>16785</v>
      </c>
      <c r="D6304" s="533">
        <v>1186.4100000000001</v>
      </c>
    </row>
    <row r="6305" spans="1:4" ht="9" customHeight="1">
      <c r="A6305" s="535">
        <v>6817818</v>
      </c>
      <c r="B6305" s="534" t="s">
        <v>22575</v>
      </c>
      <c r="C6305" s="535" t="s">
        <v>16785</v>
      </c>
      <c r="D6305" s="533">
        <v>1046.95</v>
      </c>
    </row>
    <row r="6306" spans="1:4" ht="9" customHeight="1">
      <c r="A6306" s="535">
        <v>6817819</v>
      </c>
      <c r="B6306" s="534" t="s">
        <v>22576</v>
      </c>
      <c r="C6306" s="535" t="s">
        <v>16785</v>
      </c>
      <c r="D6306" s="533">
        <v>1830.46</v>
      </c>
    </row>
    <row r="6307" spans="1:4" ht="9" customHeight="1">
      <c r="A6307" s="535">
        <v>6817820</v>
      </c>
      <c r="B6307" s="534" t="s">
        <v>22577</v>
      </c>
      <c r="C6307" s="535" t="s">
        <v>16785</v>
      </c>
      <c r="D6307" s="533">
        <v>1612.85</v>
      </c>
    </row>
    <row r="6308" spans="1:4" ht="9" customHeight="1">
      <c r="A6308" s="535">
        <v>6817821</v>
      </c>
      <c r="B6308" s="534" t="s">
        <v>22578</v>
      </c>
      <c r="C6308" s="535" t="s">
        <v>16785</v>
      </c>
      <c r="D6308" s="533">
        <v>1560.99</v>
      </c>
    </row>
    <row r="6309" spans="1:4" ht="9" customHeight="1">
      <c r="A6309" s="535">
        <v>6817822</v>
      </c>
      <c r="B6309" s="534" t="s">
        <v>22579</v>
      </c>
      <c r="C6309" s="535" t="s">
        <v>16785</v>
      </c>
      <c r="D6309" s="533">
        <v>1343.38</v>
      </c>
    </row>
    <row r="6310" spans="1:4" ht="9" customHeight="1">
      <c r="A6310" s="535">
        <v>6817823</v>
      </c>
      <c r="B6310" s="534" t="s">
        <v>22580</v>
      </c>
      <c r="C6310" s="535" t="s">
        <v>16785</v>
      </c>
      <c r="D6310" s="533">
        <v>1273.46</v>
      </c>
    </row>
    <row r="6311" spans="1:4" ht="9" customHeight="1">
      <c r="A6311" s="535">
        <v>6817824</v>
      </c>
      <c r="B6311" s="534" t="s">
        <v>22581</v>
      </c>
      <c r="C6311" s="535" t="s">
        <v>16785</v>
      </c>
      <c r="D6311" s="533">
        <v>1121.74</v>
      </c>
    </row>
    <row r="6312" spans="1:4" ht="9" customHeight="1">
      <c r="A6312" s="535">
        <v>6817825</v>
      </c>
      <c r="B6312" s="534" t="s">
        <v>22582</v>
      </c>
      <c r="C6312" s="535" t="s">
        <v>16785</v>
      </c>
      <c r="D6312" s="533">
        <v>1857.21</v>
      </c>
    </row>
    <row r="6313" spans="1:4" ht="9" customHeight="1">
      <c r="A6313" s="535">
        <v>6817826</v>
      </c>
      <c r="B6313" s="534" t="s">
        <v>22583</v>
      </c>
      <c r="C6313" s="535" t="s">
        <v>16785</v>
      </c>
      <c r="D6313" s="533">
        <v>1624.27</v>
      </c>
    </row>
    <row r="6314" spans="1:4" ht="9" customHeight="1">
      <c r="A6314" s="535">
        <v>6817827</v>
      </c>
      <c r="B6314" s="534" t="s">
        <v>22584</v>
      </c>
      <c r="C6314" s="535" t="s">
        <v>16785</v>
      </c>
      <c r="D6314" s="533">
        <v>1657.98</v>
      </c>
    </row>
    <row r="6315" spans="1:4" ht="9" customHeight="1">
      <c r="A6315" s="535">
        <v>6817828</v>
      </c>
      <c r="B6315" s="534" t="s">
        <v>22585</v>
      </c>
      <c r="C6315" s="535" t="s">
        <v>16785</v>
      </c>
      <c r="D6315" s="533">
        <v>1425.04</v>
      </c>
    </row>
    <row r="6316" spans="1:4" ht="9" customHeight="1">
      <c r="A6316" s="535">
        <v>6817753</v>
      </c>
      <c r="B6316" s="534" t="s">
        <v>22586</v>
      </c>
      <c r="C6316" s="535" t="s">
        <v>16785</v>
      </c>
      <c r="D6316" s="533">
        <v>1392.18</v>
      </c>
    </row>
    <row r="6317" spans="1:4" ht="9" customHeight="1">
      <c r="A6317" s="535">
        <v>6817754</v>
      </c>
      <c r="B6317" s="534" t="s">
        <v>22587</v>
      </c>
      <c r="C6317" s="535" t="s">
        <v>16785</v>
      </c>
      <c r="D6317" s="533">
        <v>1228.2</v>
      </c>
    </row>
    <row r="6318" spans="1:4" ht="9" customHeight="1">
      <c r="A6318" s="535">
        <v>6817755</v>
      </c>
      <c r="B6318" s="534" t="s">
        <v>22588</v>
      </c>
      <c r="C6318" s="535" t="s">
        <v>16785</v>
      </c>
      <c r="D6318" s="533">
        <v>1330.61</v>
      </c>
    </row>
    <row r="6319" spans="1:4" ht="9" customHeight="1">
      <c r="A6319" s="535">
        <v>6817756</v>
      </c>
      <c r="B6319" s="534" t="s">
        <v>22589</v>
      </c>
      <c r="C6319" s="535" t="s">
        <v>16785</v>
      </c>
      <c r="D6319" s="533">
        <v>1166.6300000000001</v>
      </c>
    </row>
    <row r="6320" spans="1:4" ht="9" customHeight="1">
      <c r="A6320" s="535">
        <v>6817763</v>
      </c>
      <c r="B6320" s="534" t="s">
        <v>22590</v>
      </c>
      <c r="C6320" s="535" t="s">
        <v>16785</v>
      </c>
      <c r="D6320" s="533">
        <v>1686.71</v>
      </c>
    </row>
    <row r="6321" spans="1:4" ht="9" customHeight="1">
      <c r="A6321" s="535">
        <v>6817764</v>
      </c>
      <c r="B6321" s="534" t="s">
        <v>22591</v>
      </c>
      <c r="C6321" s="535" t="s">
        <v>16785</v>
      </c>
      <c r="D6321" s="533">
        <v>1469.43</v>
      </c>
    </row>
    <row r="6322" spans="1:4" ht="9" customHeight="1">
      <c r="A6322" s="535">
        <v>6817765</v>
      </c>
      <c r="B6322" s="534" t="s">
        <v>22592</v>
      </c>
      <c r="C6322" s="535" t="s">
        <v>16785</v>
      </c>
      <c r="D6322" s="533">
        <v>1955.67</v>
      </c>
    </row>
    <row r="6323" spans="1:4" ht="9" customHeight="1">
      <c r="A6323" s="535">
        <v>6817766</v>
      </c>
      <c r="B6323" s="534" t="s">
        <v>22593</v>
      </c>
      <c r="C6323" s="535" t="s">
        <v>16785</v>
      </c>
      <c r="D6323" s="533">
        <v>1755.86</v>
      </c>
    </row>
    <row r="6324" spans="1:4" ht="9" customHeight="1">
      <c r="A6324" s="535">
        <v>6817757</v>
      </c>
      <c r="B6324" s="534" t="s">
        <v>22594</v>
      </c>
      <c r="C6324" s="535" t="s">
        <v>16785</v>
      </c>
      <c r="D6324" s="533">
        <v>1330.61</v>
      </c>
    </row>
    <row r="6325" spans="1:4" ht="9" customHeight="1">
      <c r="A6325" s="535">
        <v>6817758</v>
      </c>
      <c r="B6325" s="534" t="s">
        <v>22595</v>
      </c>
      <c r="C6325" s="535" t="s">
        <v>16785</v>
      </c>
      <c r="D6325" s="533">
        <v>1166.6300000000001</v>
      </c>
    </row>
    <row r="6326" spans="1:4" ht="9" customHeight="1">
      <c r="A6326" s="535">
        <v>6817759</v>
      </c>
      <c r="B6326" s="534" t="s">
        <v>22596</v>
      </c>
      <c r="C6326" s="535" t="s">
        <v>16785</v>
      </c>
      <c r="D6326" s="533">
        <v>1450.49</v>
      </c>
    </row>
    <row r="6327" spans="1:4" ht="9" customHeight="1">
      <c r="A6327" s="535">
        <v>6817760</v>
      </c>
      <c r="B6327" s="534" t="s">
        <v>22597</v>
      </c>
      <c r="C6327" s="535" t="s">
        <v>16785</v>
      </c>
      <c r="D6327" s="533">
        <v>1289.04</v>
      </c>
    </row>
    <row r="6328" spans="1:4" ht="9" customHeight="1">
      <c r="A6328" s="535">
        <v>6817761</v>
      </c>
      <c r="B6328" s="534" t="s">
        <v>22598</v>
      </c>
      <c r="C6328" s="535" t="s">
        <v>16785</v>
      </c>
      <c r="D6328" s="533">
        <v>1788.88</v>
      </c>
    </row>
    <row r="6329" spans="1:4" ht="9" customHeight="1">
      <c r="A6329" s="535">
        <v>6817762</v>
      </c>
      <c r="B6329" s="534" t="s">
        <v>22599</v>
      </c>
      <c r="C6329" s="535" t="s">
        <v>16785</v>
      </c>
      <c r="D6329" s="533">
        <v>1571.6</v>
      </c>
    </row>
    <row r="6330" spans="1:4" ht="9" customHeight="1">
      <c r="A6330" s="535">
        <v>6817767</v>
      </c>
      <c r="B6330" s="534" t="s">
        <v>22600</v>
      </c>
      <c r="C6330" s="535" t="s">
        <v>16785</v>
      </c>
      <c r="D6330" s="533">
        <v>2044.67</v>
      </c>
    </row>
    <row r="6331" spans="1:4" ht="9" customHeight="1">
      <c r="A6331" s="535">
        <v>6817768</v>
      </c>
      <c r="B6331" s="534" t="s">
        <v>22601</v>
      </c>
      <c r="C6331" s="535" t="s">
        <v>16785</v>
      </c>
      <c r="D6331" s="533">
        <v>1834.72</v>
      </c>
    </row>
    <row r="6332" spans="1:4" ht="9" customHeight="1">
      <c r="A6332" s="535">
        <v>6817769</v>
      </c>
      <c r="B6332" s="534" t="s">
        <v>22602</v>
      </c>
      <c r="C6332" s="535" t="s">
        <v>16785</v>
      </c>
      <c r="D6332" s="533">
        <v>1713.9</v>
      </c>
    </row>
    <row r="6333" spans="1:4" ht="9" customHeight="1">
      <c r="A6333" s="535">
        <v>6817770</v>
      </c>
      <c r="B6333" s="534" t="s">
        <v>22603</v>
      </c>
      <c r="C6333" s="535" t="s">
        <v>16785</v>
      </c>
      <c r="D6333" s="533">
        <v>1503.94</v>
      </c>
    </row>
    <row r="6334" spans="1:4" ht="9" customHeight="1">
      <c r="A6334" s="535">
        <v>6817777</v>
      </c>
      <c r="B6334" s="534" t="s">
        <v>22604</v>
      </c>
      <c r="C6334" s="535" t="s">
        <v>16785</v>
      </c>
      <c r="D6334" s="533">
        <v>2827.36</v>
      </c>
    </row>
    <row r="6335" spans="1:4" ht="9" customHeight="1">
      <c r="A6335" s="535">
        <v>6817778</v>
      </c>
      <c r="B6335" s="534" t="s">
        <v>22605</v>
      </c>
      <c r="C6335" s="535" t="s">
        <v>16785</v>
      </c>
      <c r="D6335" s="533">
        <v>2579.31</v>
      </c>
    </row>
    <row r="6336" spans="1:4" ht="9" customHeight="1">
      <c r="A6336" s="535">
        <v>6817779</v>
      </c>
      <c r="B6336" s="534" t="s">
        <v>22606</v>
      </c>
      <c r="C6336" s="535" t="s">
        <v>16785</v>
      </c>
      <c r="D6336" s="533">
        <v>3347.08</v>
      </c>
    </row>
    <row r="6337" spans="1:4" ht="9" customHeight="1">
      <c r="A6337" s="535">
        <v>6817780</v>
      </c>
      <c r="B6337" s="534" t="s">
        <v>22607</v>
      </c>
      <c r="C6337" s="535" t="s">
        <v>16785</v>
      </c>
      <c r="D6337" s="533">
        <v>3032.97</v>
      </c>
    </row>
    <row r="6338" spans="1:4" ht="9" customHeight="1">
      <c r="A6338" s="535">
        <v>6817771</v>
      </c>
      <c r="B6338" s="534" t="s">
        <v>22608</v>
      </c>
      <c r="C6338" s="535" t="s">
        <v>16785</v>
      </c>
      <c r="D6338" s="533">
        <v>1970.34</v>
      </c>
    </row>
    <row r="6339" spans="1:4" ht="9" customHeight="1">
      <c r="A6339" s="535">
        <v>6817772</v>
      </c>
      <c r="B6339" s="534" t="s">
        <v>22609</v>
      </c>
      <c r="C6339" s="535" t="s">
        <v>16785</v>
      </c>
      <c r="D6339" s="533">
        <v>1763.62</v>
      </c>
    </row>
    <row r="6340" spans="1:4" ht="9" customHeight="1">
      <c r="A6340" s="535">
        <v>6817773</v>
      </c>
      <c r="B6340" s="534" t="s">
        <v>22610</v>
      </c>
      <c r="C6340" s="535" t="s">
        <v>16785</v>
      </c>
      <c r="D6340" s="533">
        <v>2377.46</v>
      </c>
    </row>
    <row r="6341" spans="1:4" ht="9" customHeight="1">
      <c r="A6341" s="535">
        <v>6817774</v>
      </c>
      <c r="B6341" s="534" t="s">
        <v>22611</v>
      </c>
      <c r="C6341" s="535" t="s">
        <v>16785</v>
      </c>
      <c r="D6341" s="533">
        <v>2099.8200000000002</v>
      </c>
    </row>
    <row r="6342" spans="1:4" ht="9" customHeight="1">
      <c r="A6342" s="535">
        <v>6817775</v>
      </c>
      <c r="B6342" s="534" t="s">
        <v>22612</v>
      </c>
      <c r="C6342" s="535" t="s">
        <v>16785</v>
      </c>
      <c r="D6342" s="533">
        <v>2599.11</v>
      </c>
    </row>
    <row r="6343" spans="1:4" ht="9" customHeight="1">
      <c r="A6343" s="535">
        <v>6817776</v>
      </c>
      <c r="B6343" s="534" t="s">
        <v>22613</v>
      </c>
      <c r="C6343" s="535" t="s">
        <v>16785</v>
      </c>
      <c r="D6343" s="533">
        <v>2343.79</v>
      </c>
    </row>
    <row r="6344" spans="1:4" ht="9" customHeight="1">
      <c r="A6344" s="535">
        <v>6817781</v>
      </c>
      <c r="B6344" s="534" t="s">
        <v>22614</v>
      </c>
      <c r="C6344" s="535" t="s">
        <v>16785</v>
      </c>
      <c r="D6344" s="533">
        <v>2797.75</v>
      </c>
    </row>
    <row r="6345" spans="1:4" ht="9" customHeight="1">
      <c r="A6345" s="535">
        <v>6817782</v>
      </c>
      <c r="B6345" s="534" t="s">
        <v>22615</v>
      </c>
      <c r="C6345" s="535" t="s">
        <v>16785</v>
      </c>
      <c r="D6345" s="533">
        <v>2541.8200000000002</v>
      </c>
    </row>
    <row r="6346" spans="1:4" ht="9" customHeight="1">
      <c r="A6346" s="535">
        <v>6817783</v>
      </c>
      <c r="B6346" s="534" t="s">
        <v>22616</v>
      </c>
      <c r="C6346" s="535" t="s">
        <v>16785</v>
      </c>
      <c r="D6346" s="533">
        <v>2278.14</v>
      </c>
    </row>
    <row r="6347" spans="1:4" ht="9" customHeight="1">
      <c r="A6347" s="535">
        <v>6817784</v>
      </c>
      <c r="B6347" s="534" t="s">
        <v>22617</v>
      </c>
      <c r="C6347" s="535" t="s">
        <v>16785</v>
      </c>
      <c r="D6347" s="533">
        <v>2022.22</v>
      </c>
    </row>
    <row r="6348" spans="1:4" ht="9" customHeight="1">
      <c r="A6348" s="535">
        <v>6817791</v>
      </c>
      <c r="B6348" s="534" t="s">
        <v>22618</v>
      </c>
      <c r="C6348" s="535" t="s">
        <v>16785</v>
      </c>
      <c r="D6348" s="533">
        <v>4148.3500000000004</v>
      </c>
    </row>
    <row r="6349" spans="1:4" ht="9" customHeight="1">
      <c r="A6349" s="535">
        <v>6817792</v>
      </c>
      <c r="B6349" s="534" t="s">
        <v>22619</v>
      </c>
      <c r="C6349" s="535" t="s">
        <v>16785</v>
      </c>
      <c r="D6349" s="533">
        <v>3766.84</v>
      </c>
    </row>
    <row r="6350" spans="1:4" ht="9" customHeight="1">
      <c r="A6350" s="535">
        <v>6817793</v>
      </c>
      <c r="B6350" s="534" t="s">
        <v>22620</v>
      </c>
      <c r="C6350" s="535" t="s">
        <v>16785</v>
      </c>
      <c r="D6350" s="533">
        <v>4729.38</v>
      </c>
    </row>
    <row r="6351" spans="1:4" ht="9" customHeight="1">
      <c r="A6351" s="535">
        <v>6817794</v>
      </c>
      <c r="B6351" s="534" t="s">
        <v>22621</v>
      </c>
      <c r="C6351" s="535" t="s">
        <v>16785</v>
      </c>
      <c r="D6351" s="533">
        <v>4347.8599999999997</v>
      </c>
    </row>
    <row r="6352" spans="1:4" ht="9" customHeight="1">
      <c r="A6352" s="535">
        <v>6817785</v>
      </c>
      <c r="B6352" s="534" t="s">
        <v>22622</v>
      </c>
      <c r="C6352" s="535" t="s">
        <v>16785</v>
      </c>
      <c r="D6352" s="533">
        <v>2916.72</v>
      </c>
    </row>
    <row r="6353" spans="1:4" ht="9" customHeight="1">
      <c r="A6353" s="535">
        <v>6817786</v>
      </c>
      <c r="B6353" s="534" t="s">
        <v>22623</v>
      </c>
      <c r="C6353" s="535" t="s">
        <v>16785</v>
      </c>
      <c r="D6353" s="533">
        <v>2578.73</v>
      </c>
    </row>
    <row r="6354" spans="1:4" ht="9" customHeight="1">
      <c r="A6354" s="535">
        <v>6817787</v>
      </c>
      <c r="B6354" s="534" t="s">
        <v>22624</v>
      </c>
      <c r="C6354" s="535" t="s">
        <v>16785</v>
      </c>
      <c r="D6354" s="533">
        <v>3366.39</v>
      </c>
    </row>
    <row r="6355" spans="1:4" ht="9" customHeight="1">
      <c r="A6355" s="535">
        <v>6817788</v>
      </c>
      <c r="B6355" s="534" t="s">
        <v>22625</v>
      </c>
      <c r="C6355" s="535" t="s">
        <v>16785</v>
      </c>
      <c r="D6355" s="533">
        <v>3055.56</v>
      </c>
    </row>
    <row r="6356" spans="1:4" ht="9" customHeight="1">
      <c r="A6356" s="535">
        <v>6817789</v>
      </c>
      <c r="B6356" s="534" t="s">
        <v>22626</v>
      </c>
      <c r="C6356" s="535" t="s">
        <v>16785</v>
      </c>
      <c r="D6356" s="533">
        <v>3763.72</v>
      </c>
    </row>
    <row r="6357" spans="1:4" ht="9" customHeight="1">
      <c r="A6357" s="535">
        <v>6817790</v>
      </c>
      <c r="B6357" s="534" t="s">
        <v>22627</v>
      </c>
      <c r="C6357" s="535" t="s">
        <v>16785</v>
      </c>
      <c r="D6357" s="533">
        <v>3461.75</v>
      </c>
    </row>
    <row r="6358" spans="1:4" ht="9" customHeight="1">
      <c r="A6358" s="535">
        <v>6817795</v>
      </c>
      <c r="B6358" s="534" t="s">
        <v>22628</v>
      </c>
      <c r="C6358" s="535" t="s">
        <v>16785</v>
      </c>
      <c r="D6358" s="533">
        <v>3608.28</v>
      </c>
    </row>
    <row r="6359" spans="1:4" ht="9" customHeight="1">
      <c r="A6359" s="535">
        <v>6817796</v>
      </c>
      <c r="B6359" s="534" t="s">
        <v>22629</v>
      </c>
      <c r="C6359" s="535" t="s">
        <v>16785</v>
      </c>
      <c r="D6359" s="533">
        <v>3311.03</v>
      </c>
    </row>
    <row r="6360" spans="1:4" ht="9" customHeight="1">
      <c r="A6360" s="535">
        <v>6817797</v>
      </c>
      <c r="B6360" s="534" t="s">
        <v>22630</v>
      </c>
      <c r="C6360" s="535" t="s">
        <v>16785</v>
      </c>
      <c r="D6360" s="533">
        <v>3060.97</v>
      </c>
    </row>
    <row r="6361" spans="1:4" ht="9" customHeight="1">
      <c r="A6361" s="535">
        <v>6817798</v>
      </c>
      <c r="B6361" s="534" t="s">
        <v>22631</v>
      </c>
      <c r="C6361" s="535" t="s">
        <v>16785</v>
      </c>
      <c r="D6361" s="533">
        <v>2763.72</v>
      </c>
    </row>
    <row r="6362" spans="1:4" ht="9" customHeight="1">
      <c r="A6362" s="535">
        <v>6817805</v>
      </c>
      <c r="B6362" s="534" t="s">
        <v>22632</v>
      </c>
      <c r="C6362" s="535" t="s">
        <v>16785</v>
      </c>
      <c r="D6362" s="533">
        <v>5859.71</v>
      </c>
    </row>
    <row r="6363" spans="1:4" ht="9" customHeight="1">
      <c r="A6363" s="535">
        <v>6817806</v>
      </c>
      <c r="B6363" s="534" t="s">
        <v>22633</v>
      </c>
      <c r="C6363" s="535" t="s">
        <v>16785</v>
      </c>
      <c r="D6363" s="533">
        <v>5410.79</v>
      </c>
    </row>
    <row r="6364" spans="1:4" ht="9" customHeight="1">
      <c r="A6364" s="535">
        <v>6817807</v>
      </c>
      <c r="B6364" s="534" t="s">
        <v>22634</v>
      </c>
      <c r="C6364" s="535" t="s">
        <v>16785</v>
      </c>
      <c r="D6364" s="533">
        <v>6501.01</v>
      </c>
    </row>
    <row r="6365" spans="1:4" ht="9" customHeight="1">
      <c r="A6365" s="535">
        <v>6817808</v>
      </c>
      <c r="B6365" s="534" t="s">
        <v>22635</v>
      </c>
      <c r="C6365" s="535" t="s">
        <v>16785</v>
      </c>
      <c r="D6365" s="533">
        <v>6052.1</v>
      </c>
    </row>
    <row r="6366" spans="1:4" ht="9" customHeight="1">
      <c r="A6366" s="535">
        <v>6817799</v>
      </c>
      <c r="B6366" s="534" t="s">
        <v>22636</v>
      </c>
      <c r="C6366" s="535" t="s">
        <v>16785</v>
      </c>
      <c r="D6366" s="533">
        <v>3848.67</v>
      </c>
    </row>
    <row r="6367" spans="1:4" ht="9" customHeight="1">
      <c r="A6367" s="535">
        <v>6817800</v>
      </c>
      <c r="B6367" s="534" t="s">
        <v>22637</v>
      </c>
      <c r="C6367" s="535" t="s">
        <v>16785</v>
      </c>
      <c r="D6367" s="533">
        <v>3450.32</v>
      </c>
    </row>
    <row r="6368" spans="1:4" ht="9" customHeight="1">
      <c r="A6368" s="535">
        <v>6817801</v>
      </c>
      <c r="B6368" s="534" t="s">
        <v>22638</v>
      </c>
      <c r="C6368" s="535" t="s">
        <v>16785</v>
      </c>
      <c r="D6368" s="533">
        <v>4669.2</v>
      </c>
    </row>
    <row r="6369" spans="1:4" ht="9" customHeight="1">
      <c r="A6369" s="535">
        <v>6817802</v>
      </c>
      <c r="B6369" s="534" t="s">
        <v>22639</v>
      </c>
      <c r="C6369" s="535" t="s">
        <v>16785</v>
      </c>
      <c r="D6369" s="533">
        <v>4313.3100000000004</v>
      </c>
    </row>
    <row r="6370" spans="1:4" ht="9" customHeight="1">
      <c r="A6370" s="535">
        <v>6817803</v>
      </c>
      <c r="B6370" s="534" t="s">
        <v>22640</v>
      </c>
      <c r="C6370" s="535" t="s">
        <v>16785</v>
      </c>
      <c r="D6370" s="533">
        <v>5290.13</v>
      </c>
    </row>
    <row r="6371" spans="1:4" ht="9" customHeight="1">
      <c r="A6371" s="535">
        <v>6817804</v>
      </c>
      <c r="B6371" s="534" t="s">
        <v>22641</v>
      </c>
      <c r="C6371" s="535" t="s">
        <v>16785</v>
      </c>
      <c r="D6371" s="533">
        <v>4841.22</v>
      </c>
    </row>
    <row r="6372" spans="1:4" ht="9" customHeight="1">
      <c r="A6372" s="535">
        <v>6817885</v>
      </c>
      <c r="B6372" s="534" t="s">
        <v>22642</v>
      </c>
      <c r="C6372" s="535" t="s">
        <v>16785</v>
      </c>
      <c r="D6372" s="533">
        <v>1306.8</v>
      </c>
    </row>
    <row r="6373" spans="1:4" ht="9" customHeight="1">
      <c r="A6373" s="535">
        <v>6817886</v>
      </c>
      <c r="B6373" s="534" t="s">
        <v>22643</v>
      </c>
      <c r="C6373" s="535" t="s">
        <v>16785</v>
      </c>
      <c r="D6373" s="533">
        <v>1146.68</v>
      </c>
    </row>
    <row r="6374" spans="1:4" ht="9" customHeight="1">
      <c r="A6374" s="535">
        <v>6817887</v>
      </c>
      <c r="B6374" s="534" t="s">
        <v>22644</v>
      </c>
      <c r="C6374" s="535" t="s">
        <v>16785</v>
      </c>
      <c r="D6374" s="533">
        <v>1423.16</v>
      </c>
    </row>
    <row r="6375" spans="1:4" ht="9" customHeight="1">
      <c r="A6375" s="535">
        <v>6817888</v>
      </c>
      <c r="B6375" s="534" t="s">
        <v>22645</v>
      </c>
      <c r="C6375" s="535" t="s">
        <v>16785</v>
      </c>
      <c r="D6375" s="533">
        <v>1240.44</v>
      </c>
    </row>
    <row r="6376" spans="1:4" ht="9" customHeight="1">
      <c r="A6376" s="535">
        <v>6817889</v>
      </c>
      <c r="B6376" s="534" t="s">
        <v>22646</v>
      </c>
      <c r="C6376" s="535" t="s">
        <v>16785</v>
      </c>
      <c r="D6376" s="533">
        <v>2107.0100000000002</v>
      </c>
    </row>
    <row r="6377" spans="1:4" ht="9" customHeight="1">
      <c r="A6377" s="535">
        <v>6817890</v>
      </c>
      <c r="B6377" s="534" t="s">
        <v>22647</v>
      </c>
      <c r="C6377" s="535" t="s">
        <v>16785</v>
      </c>
      <c r="D6377" s="533">
        <v>1848.94</v>
      </c>
    </row>
    <row r="6378" spans="1:4" ht="9" customHeight="1">
      <c r="A6378" s="535">
        <v>6817891</v>
      </c>
      <c r="B6378" s="534" t="s">
        <v>22648</v>
      </c>
      <c r="C6378" s="535" t="s">
        <v>16785</v>
      </c>
      <c r="D6378" s="533">
        <v>1828.33</v>
      </c>
    </row>
    <row r="6379" spans="1:4" ht="9" customHeight="1">
      <c r="A6379" s="535">
        <v>6817892</v>
      </c>
      <c r="B6379" s="534" t="s">
        <v>22649</v>
      </c>
      <c r="C6379" s="535" t="s">
        <v>16785</v>
      </c>
      <c r="D6379" s="533">
        <v>1570.26</v>
      </c>
    </row>
    <row r="6380" spans="1:4" ht="9" customHeight="1">
      <c r="A6380" s="535">
        <v>6817893</v>
      </c>
      <c r="B6380" s="534" t="s">
        <v>22650</v>
      </c>
      <c r="C6380" s="535" t="s">
        <v>16785</v>
      </c>
      <c r="D6380" s="533">
        <v>1594.42</v>
      </c>
    </row>
    <row r="6381" spans="1:4" ht="9" customHeight="1">
      <c r="A6381" s="535">
        <v>6817894</v>
      </c>
      <c r="B6381" s="534" t="s">
        <v>22651</v>
      </c>
      <c r="C6381" s="535" t="s">
        <v>16785</v>
      </c>
      <c r="D6381" s="533">
        <v>1387.75</v>
      </c>
    </row>
    <row r="6382" spans="1:4" ht="9" customHeight="1">
      <c r="A6382" s="535">
        <v>6817895</v>
      </c>
      <c r="B6382" s="534" t="s">
        <v>22652</v>
      </c>
      <c r="C6382" s="535" t="s">
        <v>16785</v>
      </c>
      <c r="D6382" s="533">
        <v>2267.71</v>
      </c>
    </row>
    <row r="6383" spans="1:4" ht="9" customHeight="1">
      <c r="A6383" s="535">
        <v>6817896</v>
      </c>
      <c r="B6383" s="534" t="s">
        <v>22653</v>
      </c>
      <c r="C6383" s="535" t="s">
        <v>16785</v>
      </c>
      <c r="D6383" s="533">
        <v>1982.59</v>
      </c>
    </row>
    <row r="6384" spans="1:4" ht="9" customHeight="1">
      <c r="A6384" s="535">
        <v>6817897</v>
      </c>
      <c r="B6384" s="534" t="s">
        <v>22654</v>
      </c>
      <c r="C6384" s="535" t="s">
        <v>16785</v>
      </c>
      <c r="D6384" s="533">
        <v>1998.24</v>
      </c>
    </row>
    <row r="6385" spans="1:4" ht="9" customHeight="1">
      <c r="A6385" s="535">
        <v>6817898</v>
      </c>
      <c r="B6385" s="534" t="s">
        <v>22655</v>
      </c>
      <c r="C6385" s="535" t="s">
        <v>16785</v>
      </c>
      <c r="D6385" s="533">
        <v>1713.12</v>
      </c>
    </row>
    <row r="6386" spans="1:4" ht="9" customHeight="1">
      <c r="A6386" s="535">
        <v>6817899</v>
      </c>
      <c r="B6386" s="534" t="s">
        <v>22656</v>
      </c>
      <c r="C6386" s="535" t="s">
        <v>16785</v>
      </c>
      <c r="D6386" s="533">
        <v>1753.89</v>
      </c>
    </row>
    <row r="6387" spans="1:4" ht="9" customHeight="1">
      <c r="A6387" s="535">
        <v>6817900</v>
      </c>
      <c r="B6387" s="534" t="s">
        <v>22657</v>
      </c>
      <c r="C6387" s="535" t="s">
        <v>16785</v>
      </c>
      <c r="D6387" s="533">
        <v>1523.12</v>
      </c>
    </row>
    <row r="6388" spans="1:4" ht="9" customHeight="1">
      <c r="A6388" s="535">
        <v>6817901</v>
      </c>
      <c r="B6388" s="534" t="s">
        <v>22658</v>
      </c>
      <c r="C6388" s="535" t="s">
        <v>16785</v>
      </c>
      <c r="D6388" s="533">
        <v>2371.5500000000002</v>
      </c>
    </row>
    <row r="6389" spans="1:4" ht="9" customHeight="1">
      <c r="A6389" s="535">
        <v>6817902</v>
      </c>
      <c r="B6389" s="534" t="s">
        <v>22659</v>
      </c>
      <c r="C6389" s="535" t="s">
        <v>16785</v>
      </c>
      <c r="D6389" s="533">
        <v>2057.77</v>
      </c>
    </row>
    <row r="6390" spans="1:4" ht="9" customHeight="1">
      <c r="A6390" s="535">
        <v>6817903</v>
      </c>
      <c r="B6390" s="534" t="s">
        <v>22660</v>
      </c>
      <c r="C6390" s="535" t="s">
        <v>16785</v>
      </c>
      <c r="D6390" s="533">
        <v>2172.3200000000002</v>
      </c>
    </row>
    <row r="6391" spans="1:4" ht="9" customHeight="1">
      <c r="A6391" s="535">
        <v>6817904</v>
      </c>
      <c r="B6391" s="534" t="s">
        <v>22661</v>
      </c>
      <c r="C6391" s="535" t="s">
        <v>16785</v>
      </c>
      <c r="D6391" s="533">
        <v>1858.54</v>
      </c>
    </row>
    <row r="6392" spans="1:4" ht="9" customHeight="1">
      <c r="A6392" s="535">
        <v>6817829</v>
      </c>
      <c r="B6392" s="534" t="s">
        <v>22662</v>
      </c>
      <c r="C6392" s="535" t="s">
        <v>16785</v>
      </c>
      <c r="D6392" s="533">
        <v>1734.69</v>
      </c>
    </row>
    <row r="6393" spans="1:4" ht="18" customHeight="1">
      <c r="A6393" s="535">
        <v>6817830</v>
      </c>
      <c r="B6393" s="534" t="s">
        <v>22663</v>
      </c>
      <c r="C6393" s="535" t="s">
        <v>16785</v>
      </c>
      <c r="D6393" s="533">
        <v>1526.64</v>
      </c>
    </row>
    <row r="6394" spans="1:4" ht="9" customHeight="1">
      <c r="A6394" s="535">
        <v>6817831</v>
      </c>
      <c r="B6394" s="534" t="s">
        <v>22664</v>
      </c>
      <c r="C6394" s="535" t="s">
        <v>16785</v>
      </c>
      <c r="D6394" s="533">
        <v>1673.12</v>
      </c>
    </row>
    <row r="6395" spans="1:4" ht="18" customHeight="1">
      <c r="A6395" s="535">
        <v>6817832</v>
      </c>
      <c r="B6395" s="534" t="s">
        <v>22665</v>
      </c>
      <c r="C6395" s="535" t="s">
        <v>16785</v>
      </c>
      <c r="D6395" s="533">
        <v>1465.07</v>
      </c>
    </row>
    <row r="6396" spans="1:4" ht="9" customHeight="1">
      <c r="A6396" s="535">
        <v>6817839</v>
      </c>
      <c r="B6396" s="534" t="s">
        <v>22666</v>
      </c>
      <c r="C6396" s="535" t="s">
        <v>16785</v>
      </c>
      <c r="D6396" s="533">
        <v>2035.57</v>
      </c>
    </row>
    <row r="6397" spans="1:4" ht="18" customHeight="1">
      <c r="A6397" s="535">
        <v>6817840</v>
      </c>
      <c r="B6397" s="534" t="s">
        <v>22667</v>
      </c>
      <c r="C6397" s="535" t="s">
        <v>16785</v>
      </c>
      <c r="D6397" s="533">
        <v>1772.69</v>
      </c>
    </row>
    <row r="6398" spans="1:4" ht="9" customHeight="1">
      <c r="A6398" s="535">
        <v>6817841</v>
      </c>
      <c r="B6398" s="534" t="s">
        <v>22668</v>
      </c>
      <c r="C6398" s="535" t="s">
        <v>16785</v>
      </c>
      <c r="D6398" s="533">
        <v>2304.5300000000002</v>
      </c>
    </row>
    <row r="6399" spans="1:4" ht="18" customHeight="1">
      <c r="A6399" s="535">
        <v>6817842</v>
      </c>
      <c r="B6399" s="534" t="s">
        <v>22669</v>
      </c>
      <c r="C6399" s="535" t="s">
        <v>16785</v>
      </c>
      <c r="D6399" s="533">
        <v>2059.12</v>
      </c>
    </row>
    <row r="6400" spans="1:4" ht="9" customHeight="1">
      <c r="A6400" s="535">
        <v>6817833</v>
      </c>
      <c r="B6400" s="534" t="s">
        <v>22670</v>
      </c>
      <c r="C6400" s="535" t="s">
        <v>16785</v>
      </c>
      <c r="D6400" s="533">
        <v>1673.12</v>
      </c>
    </row>
    <row r="6401" spans="1:4" ht="18" customHeight="1">
      <c r="A6401" s="535">
        <v>6817834</v>
      </c>
      <c r="B6401" s="534" t="s">
        <v>22671</v>
      </c>
      <c r="C6401" s="535" t="s">
        <v>16785</v>
      </c>
      <c r="D6401" s="533">
        <v>1465.07</v>
      </c>
    </row>
    <row r="6402" spans="1:4" ht="9" customHeight="1">
      <c r="A6402" s="535">
        <v>6817835</v>
      </c>
      <c r="B6402" s="534" t="s">
        <v>22672</v>
      </c>
      <c r="C6402" s="535" t="s">
        <v>16785</v>
      </c>
      <c r="D6402" s="533">
        <v>1793</v>
      </c>
    </row>
    <row r="6403" spans="1:4" ht="18" customHeight="1">
      <c r="A6403" s="535">
        <v>6817836</v>
      </c>
      <c r="B6403" s="534" t="s">
        <v>22673</v>
      </c>
      <c r="C6403" s="535" t="s">
        <v>16785</v>
      </c>
      <c r="D6403" s="533">
        <v>1587.48</v>
      </c>
    </row>
    <row r="6404" spans="1:4" ht="9" customHeight="1">
      <c r="A6404" s="535">
        <v>6817837</v>
      </c>
      <c r="B6404" s="534" t="s">
        <v>22674</v>
      </c>
      <c r="C6404" s="535" t="s">
        <v>16785</v>
      </c>
      <c r="D6404" s="533">
        <v>2137.7399999999998</v>
      </c>
    </row>
    <row r="6405" spans="1:4" ht="18" customHeight="1">
      <c r="A6405" s="535">
        <v>6817838</v>
      </c>
      <c r="B6405" s="534" t="s">
        <v>22675</v>
      </c>
      <c r="C6405" s="535" t="s">
        <v>16785</v>
      </c>
      <c r="D6405" s="533">
        <v>1874.86</v>
      </c>
    </row>
    <row r="6406" spans="1:4" ht="9" customHeight="1">
      <c r="A6406" s="535">
        <v>6817843</v>
      </c>
      <c r="B6406" s="534" t="s">
        <v>22676</v>
      </c>
      <c r="C6406" s="535" t="s">
        <v>16785</v>
      </c>
      <c r="D6406" s="533">
        <v>2458.44</v>
      </c>
    </row>
    <row r="6407" spans="1:4" ht="18" customHeight="1">
      <c r="A6407" s="535">
        <v>6817844</v>
      </c>
      <c r="B6407" s="534" t="s">
        <v>22677</v>
      </c>
      <c r="C6407" s="535" t="s">
        <v>16785</v>
      </c>
      <c r="D6407" s="533">
        <v>2193.6799999999998</v>
      </c>
    </row>
    <row r="6408" spans="1:4" ht="9" customHeight="1">
      <c r="A6408" s="535">
        <v>6817845</v>
      </c>
      <c r="B6408" s="534" t="s">
        <v>22678</v>
      </c>
      <c r="C6408" s="535" t="s">
        <v>16785</v>
      </c>
      <c r="D6408" s="533">
        <v>2127.67</v>
      </c>
    </row>
    <row r="6409" spans="1:4" ht="18" customHeight="1">
      <c r="A6409" s="535">
        <v>6817846</v>
      </c>
      <c r="B6409" s="534" t="s">
        <v>22679</v>
      </c>
      <c r="C6409" s="535" t="s">
        <v>16785</v>
      </c>
      <c r="D6409" s="533">
        <v>1862.9</v>
      </c>
    </row>
    <row r="6410" spans="1:4" ht="9" customHeight="1">
      <c r="A6410" s="535">
        <v>6817853</v>
      </c>
      <c r="B6410" s="534" t="s">
        <v>22680</v>
      </c>
      <c r="C6410" s="535" t="s">
        <v>16785</v>
      </c>
      <c r="D6410" s="533">
        <v>3252.15</v>
      </c>
    </row>
    <row r="6411" spans="1:4" ht="18" customHeight="1">
      <c r="A6411" s="535">
        <v>6817854</v>
      </c>
      <c r="B6411" s="534" t="s">
        <v>22681</v>
      </c>
      <c r="C6411" s="535" t="s">
        <v>16785</v>
      </c>
      <c r="D6411" s="533">
        <v>2946.26</v>
      </c>
    </row>
    <row r="6412" spans="1:4" ht="9" customHeight="1">
      <c r="A6412" s="535">
        <v>6817855</v>
      </c>
      <c r="B6412" s="534" t="s">
        <v>22682</v>
      </c>
      <c r="C6412" s="535" t="s">
        <v>16785</v>
      </c>
      <c r="D6412" s="533">
        <v>3773.56</v>
      </c>
    </row>
    <row r="6413" spans="1:4" ht="18" customHeight="1">
      <c r="A6413" s="535">
        <v>6817856</v>
      </c>
      <c r="B6413" s="534" t="s">
        <v>22683</v>
      </c>
      <c r="C6413" s="535" t="s">
        <v>16785</v>
      </c>
      <c r="D6413" s="533">
        <v>3401.56</v>
      </c>
    </row>
    <row r="6414" spans="1:4" ht="9" customHeight="1">
      <c r="A6414" s="535">
        <v>6817847</v>
      </c>
      <c r="B6414" s="534" t="s">
        <v>22684</v>
      </c>
      <c r="C6414" s="535" t="s">
        <v>16785</v>
      </c>
      <c r="D6414" s="533">
        <v>2388.7800000000002</v>
      </c>
    </row>
    <row r="6415" spans="1:4" ht="18" customHeight="1">
      <c r="A6415" s="535">
        <v>6817848</v>
      </c>
      <c r="B6415" s="534" t="s">
        <v>22685</v>
      </c>
      <c r="C6415" s="535" t="s">
        <v>16785</v>
      </c>
      <c r="D6415" s="533">
        <v>2125.7600000000002</v>
      </c>
    </row>
    <row r="6416" spans="1:4" ht="9" customHeight="1">
      <c r="A6416" s="535">
        <v>6817849</v>
      </c>
      <c r="B6416" s="534" t="s">
        <v>22686</v>
      </c>
      <c r="C6416" s="535" t="s">
        <v>16785</v>
      </c>
      <c r="D6416" s="533">
        <v>2797.58</v>
      </c>
    </row>
    <row r="6417" spans="1:4" ht="18" customHeight="1">
      <c r="A6417" s="535">
        <v>6817850</v>
      </c>
      <c r="B6417" s="534" t="s">
        <v>22687</v>
      </c>
      <c r="C6417" s="535" t="s">
        <v>16785</v>
      </c>
      <c r="D6417" s="533">
        <v>2463.59</v>
      </c>
    </row>
    <row r="6418" spans="1:4" ht="9" customHeight="1">
      <c r="A6418" s="535">
        <v>6817851</v>
      </c>
      <c r="B6418" s="534" t="s">
        <v>22688</v>
      </c>
      <c r="C6418" s="535" t="s">
        <v>16785</v>
      </c>
      <c r="D6418" s="533">
        <v>3023.9</v>
      </c>
    </row>
    <row r="6419" spans="1:4" ht="18" customHeight="1">
      <c r="A6419" s="535">
        <v>6817852</v>
      </c>
      <c r="B6419" s="534" t="s">
        <v>22689</v>
      </c>
      <c r="C6419" s="535" t="s">
        <v>16785</v>
      </c>
      <c r="D6419" s="533">
        <v>2710.74</v>
      </c>
    </row>
    <row r="6420" spans="1:4" ht="9" customHeight="1">
      <c r="A6420" s="535">
        <v>6817857</v>
      </c>
      <c r="B6420" s="534" t="s">
        <v>22690</v>
      </c>
      <c r="C6420" s="535" t="s">
        <v>16785</v>
      </c>
      <c r="D6420" s="533">
        <v>3292.63</v>
      </c>
    </row>
    <row r="6421" spans="1:4" ht="18" customHeight="1">
      <c r="A6421" s="535">
        <v>6817858</v>
      </c>
      <c r="B6421" s="534" t="s">
        <v>22691</v>
      </c>
      <c r="C6421" s="535" t="s">
        <v>16785</v>
      </c>
      <c r="D6421" s="533">
        <v>2968.24</v>
      </c>
    </row>
    <row r="6422" spans="1:4" ht="9" customHeight="1">
      <c r="A6422" s="535">
        <v>6817859</v>
      </c>
      <c r="B6422" s="534" t="s">
        <v>22692</v>
      </c>
      <c r="C6422" s="535" t="s">
        <v>16785</v>
      </c>
      <c r="D6422" s="533">
        <v>2773.02</v>
      </c>
    </row>
    <row r="6423" spans="1:4" ht="18" customHeight="1">
      <c r="A6423" s="535">
        <v>6817860</v>
      </c>
      <c r="B6423" s="534" t="s">
        <v>22693</v>
      </c>
      <c r="C6423" s="535" t="s">
        <v>16785</v>
      </c>
      <c r="D6423" s="533">
        <v>2448.64</v>
      </c>
    </row>
    <row r="6424" spans="1:4" ht="9" customHeight="1">
      <c r="A6424" s="535">
        <v>6817867</v>
      </c>
      <c r="B6424" s="534" t="s">
        <v>22694</v>
      </c>
      <c r="C6424" s="535" t="s">
        <v>16785</v>
      </c>
      <c r="D6424" s="533">
        <v>4655.93</v>
      </c>
    </row>
    <row r="6425" spans="1:4" ht="18" customHeight="1">
      <c r="A6425" s="535">
        <v>6817868</v>
      </c>
      <c r="B6425" s="534" t="s">
        <v>22695</v>
      </c>
      <c r="C6425" s="535" t="s">
        <v>16785</v>
      </c>
      <c r="D6425" s="533">
        <v>4202.8999999999996</v>
      </c>
    </row>
    <row r="6426" spans="1:4" ht="9" customHeight="1">
      <c r="A6426" s="535">
        <v>6817869</v>
      </c>
      <c r="B6426" s="534" t="s">
        <v>22696</v>
      </c>
      <c r="C6426" s="535" t="s">
        <v>16785</v>
      </c>
      <c r="D6426" s="533">
        <v>5241.63</v>
      </c>
    </row>
    <row r="6427" spans="1:4" ht="18" customHeight="1">
      <c r="A6427" s="535">
        <v>6817870</v>
      </c>
      <c r="B6427" s="534" t="s">
        <v>22697</v>
      </c>
      <c r="C6427" s="535" t="s">
        <v>16785</v>
      </c>
      <c r="D6427" s="533">
        <v>4787.1000000000004</v>
      </c>
    </row>
    <row r="6428" spans="1:4" ht="9" customHeight="1">
      <c r="A6428" s="535">
        <v>6817861</v>
      </c>
      <c r="B6428" s="534" t="s">
        <v>22698</v>
      </c>
      <c r="C6428" s="535" t="s">
        <v>16785</v>
      </c>
      <c r="D6428" s="533">
        <v>3413.28</v>
      </c>
    </row>
    <row r="6429" spans="1:4" ht="18" customHeight="1">
      <c r="A6429" s="535">
        <v>6817862</v>
      </c>
      <c r="B6429" s="534" t="s">
        <v>22699</v>
      </c>
      <c r="C6429" s="535" t="s">
        <v>16785</v>
      </c>
      <c r="D6429" s="533">
        <v>3006.79</v>
      </c>
    </row>
    <row r="6430" spans="1:4" ht="9" customHeight="1">
      <c r="A6430" s="535">
        <v>6817863</v>
      </c>
      <c r="B6430" s="534" t="s">
        <v>22700</v>
      </c>
      <c r="C6430" s="535" t="s">
        <v>16785</v>
      </c>
      <c r="D6430" s="533">
        <v>3867.62</v>
      </c>
    </row>
    <row r="6431" spans="1:4" ht="18" customHeight="1">
      <c r="A6431" s="535">
        <v>6817864</v>
      </c>
      <c r="B6431" s="534" t="s">
        <v>22701</v>
      </c>
      <c r="C6431" s="535" t="s">
        <v>16785</v>
      </c>
      <c r="D6431" s="533">
        <v>3486.8</v>
      </c>
    </row>
    <row r="6432" spans="1:4" ht="9" customHeight="1">
      <c r="A6432" s="535">
        <v>6817865</v>
      </c>
      <c r="B6432" s="534" t="s">
        <v>22702</v>
      </c>
      <c r="C6432" s="535" t="s">
        <v>16785</v>
      </c>
      <c r="D6432" s="533">
        <v>4264.95</v>
      </c>
    </row>
    <row r="6433" spans="1:4" ht="18" customHeight="1">
      <c r="A6433" s="535">
        <v>6817866</v>
      </c>
      <c r="B6433" s="534" t="s">
        <v>22703</v>
      </c>
      <c r="C6433" s="535" t="s">
        <v>16785</v>
      </c>
      <c r="D6433" s="533">
        <v>3892.99</v>
      </c>
    </row>
    <row r="6434" spans="1:4" ht="9" customHeight="1">
      <c r="A6434" s="535">
        <v>6817871</v>
      </c>
      <c r="B6434" s="534" t="s">
        <v>22704</v>
      </c>
      <c r="C6434" s="535" t="s">
        <v>16785</v>
      </c>
      <c r="D6434" s="533">
        <v>4207.26</v>
      </c>
    </row>
    <row r="6435" spans="1:4" ht="18" customHeight="1">
      <c r="A6435" s="535">
        <v>6817872</v>
      </c>
      <c r="B6435" s="534" t="s">
        <v>22705</v>
      </c>
      <c r="C6435" s="535" t="s">
        <v>16785</v>
      </c>
      <c r="D6435" s="533">
        <v>3829.31</v>
      </c>
    </row>
    <row r="6436" spans="1:4" ht="9" customHeight="1">
      <c r="A6436" s="535">
        <v>6817873</v>
      </c>
      <c r="B6436" s="534" t="s">
        <v>22706</v>
      </c>
      <c r="C6436" s="535" t="s">
        <v>16785</v>
      </c>
      <c r="D6436" s="533">
        <v>3659.95</v>
      </c>
    </row>
    <row r="6437" spans="1:4" ht="18" customHeight="1">
      <c r="A6437" s="535">
        <v>6817874</v>
      </c>
      <c r="B6437" s="534" t="s">
        <v>22707</v>
      </c>
      <c r="C6437" s="535" t="s">
        <v>16785</v>
      </c>
      <c r="D6437" s="533">
        <v>3282</v>
      </c>
    </row>
    <row r="6438" spans="1:4" ht="9" customHeight="1">
      <c r="A6438" s="535">
        <v>6817881</v>
      </c>
      <c r="B6438" s="534" t="s">
        <v>22708</v>
      </c>
      <c r="C6438" s="535" t="s">
        <v>16785</v>
      </c>
      <c r="D6438" s="533">
        <v>6471.27</v>
      </c>
    </row>
    <row r="6439" spans="1:4" ht="18" customHeight="1">
      <c r="A6439" s="535">
        <v>6817882</v>
      </c>
      <c r="B6439" s="534" t="s">
        <v>22709</v>
      </c>
      <c r="C6439" s="535" t="s">
        <v>16785</v>
      </c>
      <c r="D6439" s="533">
        <v>5938.61</v>
      </c>
    </row>
    <row r="6440" spans="1:4" ht="9" customHeight="1">
      <c r="A6440" s="535">
        <v>6817883</v>
      </c>
      <c r="B6440" s="534" t="s">
        <v>22710</v>
      </c>
      <c r="C6440" s="535" t="s">
        <v>16785</v>
      </c>
      <c r="D6440" s="533">
        <v>7117.24</v>
      </c>
    </row>
    <row r="6441" spans="1:4" ht="18" customHeight="1">
      <c r="A6441" s="535">
        <v>6817884</v>
      </c>
      <c r="B6441" s="534" t="s">
        <v>22711</v>
      </c>
      <c r="C6441" s="535" t="s">
        <v>16785</v>
      </c>
      <c r="D6441" s="533">
        <v>6583.1</v>
      </c>
    </row>
    <row r="6442" spans="1:4" ht="9" customHeight="1">
      <c r="A6442" s="535">
        <v>6817875</v>
      </c>
      <c r="B6442" s="534" t="s">
        <v>22712</v>
      </c>
      <c r="C6442" s="535" t="s">
        <v>16785</v>
      </c>
      <c r="D6442" s="533">
        <v>4453.99</v>
      </c>
    </row>
    <row r="6443" spans="1:4" ht="18" customHeight="1">
      <c r="A6443" s="535">
        <v>6817876</v>
      </c>
      <c r="B6443" s="534" t="s">
        <v>22713</v>
      </c>
      <c r="C6443" s="535" t="s">
        <v>16785</v>
      </c>
      <c r="D6443" s="533">
        <v>3973.41</v>
      </c>
    </row>
    <row r="6444" spans="1:4" ht="9" customHeight="1">
      <c r="A6444" s="535">
        <v>6817877</v>
      </c>
      <c r="B6444" s="534" t="s">
        <v>22714</v>
      </c>
      <c r="C6444" s="535" t="s">
        <v>16785</v>
      </c>
      <c r="D6444" s="533">
        <v>5274.52</v>
      </c>
    </row>
    <row r="6445" spans="1:4" ht="18" customHeight="1">
      <c r="A6445" s="535">
        <v>6817878</v>
      </c>
      <c r="B6445" s="534" t="s">
        <v>22715</v>
      </c>
      <c r="C6445" s="535" t="s">
        <v>16785</v>
      </c>
      <c r="D6445" s="533">
        <v>4836.3999999999996</v>
      </c>
    </row>
    <row r="6446" spans="1:4" ht="9" customHeight="1">
      <c r="A6446" s="535">
        <v>6817879</v>
      </c>
      <c r="B6446" s="534" t="s">
        <v>22716</v>
      </c>
      <c r="C6446" s="535" t="s">
        <v>16785</v>
      </c>
      <c r="D6446" s="533">
        <v>5901.8</v>
      </c>
    </row>
    <row r="6447" spans="1:4" ht="18" customHeight="1">
      <c r="A6447" s="535">
        <v>6817880</v>
      </c>
      <c r="B6447" s="534" t="s">
        <v>22717</v>
      </c>
      <c r="C6447" s="535" t="s">
        <v>16785</v>
      </c>
      <c r="D6447" s="533">
        <v>5369.13</v>
      </c>
    </row>
    <row r="6448" spans="1:4" ht="9" customHeight="1">
      <c r="A6448" s="535">
        <v>7119788</v>
      </c>
      <c r="B6448" s="534" t="s">
        <v>22718</v>
      </c>
      <c r="C6448" s="535" t="s">
        <v>22719</v>
      </c>
      <c r="D6448" s="533">
        <v>330600.65999999997</v>
      </c>
    </row>
    <row r="6449" spans="1:4" ht="9" customHeight="1">
      <c r="A6449" s="535">
        <v>7119714</v>
      </c>
      <c r="B6449" s="534" t="s">
        <v>22720</v>
      </c>
      <c r="C6449" s="535" t="s">
        <v>263</v>
      </c>
      <c r="D6449" s="533">
        <v>2227.67</v>
      </c>
    </row>
    <row r="6450" spans="1:4" ht="9" customHeight="1">
      <c r="A6450" s="535">
        <v>7119715</v>
      </c>
      <c r="B6450" s="534" t="s">
        <v>22721</v>
      </c>
      <c r="C6450" s="535" t="s">
        <v>263</v>
      </c>
      <c r="D6450" s="533">
        <v>1499.05</v>
      </c>
    </row>
    <row r="6451" spans="1:4" ht="9" customHeight="1">
      <c r="A6451" s="535">
        <v>7119678</v>
      </c>
      <c r="B6451" s="534" t="s">
        <v>22722</v>
      </c>
      <c r="C6451" s="535" t="s">
        <v>20754</v>
      </c>
      <c r="D6451" s="533">
        <v>9771.98</v>
      </c>
    </row>
    <row r="6452" spans="1:4" ht="9" customHeight="1">
      <c r="A6452" s="535">
        <v>7119712</v>
      </c>
      <c r="B6452" s="534" t="s">
        <v>22723</v>
      </c>
      <c r="C6452" s="535" t="s">
        <v>263</v>
      </c>
      <c r="D6452" s="533">
        <v>9784.31</v>
      </c>
    </row>
    <row r="6453" spans="1:4" ht="9" customHeight="1">
      <c r="A6453" s="535">
        <v>7119694</v>
      </c>
      <c r="B6453" s="534" t="s">
        <v>22724</v>
      </c>
      <c r="C6453" s="535" t="s">
        <v>263</v>
      </c>
      <c r="D6453" s="533">
        <v>8041.43</v>
      </c>
    </row>
    <row r="6454" spans="1:4" ht="9" customHeight="1">
      <c r="A6454" s="535">
        <v>7119695</v>
      </c>
      <c r="B6454" s="534" t="s">
        <v>22725</v>
      </c>
      <c r="C6454" s="535" t="s">
        <v>263</v>
      </c>
      <c r="D6454" s="533">
        <v>8743.4699999999993</v>
      </c>
    </row>
    <row r="6455" spans="1:4" ht="9" customHeight="1">
      <c r="A6455" s="535">
        <v>7119696</v>
      </c>
      <c r="B6455" s="534" t="s">
        <v>22726</v>
      </c>
      <c r="C6455" s="535" t="s">
        <v>263</v>
      </c>
      <c r="D6455" s="533">
        <v>14003.09</v>
      </c>
    </row>
    <row r="6456" spans="1:4" ht="9" customHeight="1">
      <c r="A6456" s="535">
        <v>7119697</v>
      </c>
      <c r="B6456" s="534" t="s">
        <v>22727</v>
      </c>
      <c r="C6456" s="535" t="s">
        <v>263</v>
      </c>
      <c r="D6456" s="533">
        <v>22315.61</v>
      </c>
    </row>
    <row r="6457" spans="1:4" ht="9" customHeight="1">
      <c r="A6457" s="535">
        <v>7119698</v>
      </c>
      <c r="B6457" s="534" t="s">
        <v>22728</v>
      </c>
      <c r="C6457" s="535" t="s">
        <v>263</v>
      </c>
      <c r="D6457" s="533">
        <v>28490.82</v>
      </c>
    </row>
    <row r="6458" spans="1:4" ht="9" customHeight="1">
      <c r="A6458" s="535">
        <v>7119688</v>
      </c>
      <c r="B6458" s="534" t="s">
        <v>22729</v>
      </c>
      <c r="C6458" s="535" t="s">
        <v>263</v>
      </c>
      <c r="D6458" s="533">
        <v>7810.26</v>
      </c>
    </row>
    <row r="6459" spans="1:4" ht="9" customHeight="1">
      <c r="A6459" s="535">
        <v>7119689</v>
      </c>
      <c r="B6459" s="534" t="s">
        <v>22730</v>
      </c>
      <c r="C6459" s="535" t="s">
        <v>263</v>
      </c>
      <c r="D6459" s="533">
        <v>15010.08</v>
      </c>
    </row>
    <row r="6460" spans="1:4" ht="9" customHeight="1">
      <c r="A6460" s="535">
        <v>7119690</v>
      </c>
      <c r="B6460" s="534" t="s">
        <v>22731</v>
      </c>
      <c r="C6460" s="535" t="s">
        <v>263</v>
      </c>
      <c r="D6460" s="533">
        <v>17913.830000000002</v>
      </c>
    </row>
    <row r="6461" spans="1:4" ht="9" customHeight="1">
      <c r="A6461" s="535">
        <v>7119691</v>
      </c>
      <c r="B6461" s="534" t="s">
        <v>22732</v>
      </c>
      <c r="C6461" s="535" t="s">
        <v>263</v>
      </c>
      <c r="D6461" s="533">
        <v>24810.84</v>
      </c>
    </row>
    <row r="6462" spans="1:4" ht="9" customHeight="1">
      <c r="A6462" s="535">
        <v>7119692</v>
      </c>
      <c r="B6462" s="534" t="s">
        <v>22733</v>
      </c>
      <c r="C6462" s="535" t="s">
        <v>263</v>
      </c>
      <c r="D6462" s="533">
        <v>27271.759999999998</v>
      </c>
    </row>
    <row r="6463" spans="1:4" ht="9" customHeight="1">
      <c r="A6463" s="535">
        <v>7119693</v>
      </c>
      <c r="B6463" s="534" t="s">
        <v>22734</v>
      </c>
      <c r="C6463" s="535" t="s">
        <v>263</v>
      </c>
      <c r="D6463" s="533">
        <v>34646.050000000003</v>
      </c>
    </row>
    <row r="6464" spans="1:4" ht="9" customHeight="1">
      <c r="A6464" s="535">
        <v>7119687</v>
      </c>
      <c r="B6464" s="534" t="s">
        <v>22735</v>
      </c>
      <c r="C6464" s="535" t="s">
        <v>263</v>
      </c>
      <c r="D6464" s="533">
        <v>4100.76</v>
      </c>
    </row>
    <row r="6465" spans="1:4" ht="9" customHeight="1">
      <c r="A6465" s="535">
        <v>7119681</v>
      </c>
      <c r="B6465" s="534" t="s">
        <v>22736</v>
      </c>
      <c r="C6465" s="535" t="s">
        <v>263</v>
      </c>
      <c r="D6465" s="533">
        <v>9113.14</v>
      </c>
    </row>
    <row r="6466" spans="1:4" ht="9" customHeight="1">
      <c r="A6466" s="535">
        <v>7119682</v>
      </c>
      <c r="B6466" s="534" t="s">
        <v>22737</v>
      </c>
      <c r="C6466" s="535" t="s">
        <v>263</v>
      </c>
      <c r="D6466" s="533">
        <v>17407.16</v>
      </c>
    </row>
    <row r="6467" spans="1:4" ht="9" customHeight="1">
      <c r="A6467" s="535">
        <v>7119683</v>
      </c>
      <c r="B6467" s="534" t="s">
        <v>22738</v>
      </c>
      <c r="C6467" s="535" t="s">
        <v>263</v>
      </c>
      <c r="D6467" s="533">
        <v>20779.560000000001</v>
      </c>
    </row>
    <row r="6468" spans="1:4" ht="9" customHeight="1">
      <c r="A6468" s="535">
        <v>7119684</v>
      </c>
      <c r="B6468" s="534" t="s">
        <v>22739</v>
      </c>
      <c r="C6468" s="535" t="s">
        <v>263</v>
      </c>
      <c r="D6468" s="533">
        <v>28760.84</v>
      </c>
    </row>
    <row r="6469" spans="1:4" ht="9" customHeight="1">
      <c r="A6469" s="535">
        <v>7119685</v>
      </c>
      <c r="B6469" s="534" t="s">
        <v>22740</v>
      </c>
      <c r="C6469" s="535" t="s">
        <v>263</v>
      </c>
      <c r="D6469" s="533">
        <v>31608.33</v>
      </c>
    </row>
    <row r="6470" spans="1:4" ht="9" customHeight="1">
      <c r="A6470" s="535">
        <v>7119686</v>
      </c>
      <c r="B6470" s="534" t="s">
        <v>22741</v>
      </c>
      <c r="C6470" s="535" t="s">
        <v>263</v>
      </c>
      <c r="D6470" s="533">
        <v>40145.49</v>
      </c>
    </row>
    <row r="6471" spans="1:4" ht="9" customHeight="1">
      <c r="A6471" s="535">
        <v>7119680</v>
      </c>
      <c r="B6471" s="534" t="s">
        <v>22742</v>
      </c>
      <c r="C6471" s="535" t="s">
        <v>263</v>
      </c>
      <c r="D6471" s="533">
        <v>4766.3999999999996</v>
      </c>
    </row>
    <row r="6472" spans="1:4" ht="9" customHeight="1">
      <c r="A6472" s="535">
        <v>7119710</v>
      </c>
      <c r="B6472" s="534" t="s">
        <v>22743</v>
      </c>
      <c r="C6472" s="535" t="s">
        <v>263</v>
      </c>
      <c r="D6472" s="533">
        <v>725.77</v>
      </c>
    </row>
    <row r="6473" spans="1:4" ht="18" customHeight="1">
      <c r="A6473" s="535">
        <v>7107375</v>
      </c>
      <c r="B6473" s="534" t="s">
        <v>22744</v>
      </c>
      <c r="C6473" s="535" t="s">
        <v>263</v>
      </c>
      <c r="D6473" s="533">
        <v>23636.82</v>
      </c>
    </row>
    <row r="6474" spans="1:4" ht="18" customHeight="1">
      <c r="A6474" s="535">
        <v>7107376</v>
      </c>
      <c r="B6474" s="534" t="s">
        <v>22745</v>
      </c>
      <c r="C6474" s="535" t="s">
        <v>263</v>
      </c>
      <c r="D6474" s="533">
        <v>37234.589999999997</v>
      </c>
    </row>
    <row r="6475" spans="1:4" ht="18" customHeight="1">
      <c r="A6475" s="535">
        <v>7107377</v>
      </c>
      <c r="B6475" s="534" t="s">
        <v>22746</v>
      </c>
      <c r="C6475" s="535" t="s">
        <v>263</v>
      </c>
      <c r="D6475" s="533">
        <v>57117.17</v>
      </c>
    </row>
    <row r="6476" spans="1:4" ht="18" customHeight="1">
      <c r="A6476" s="535">
        <v>7107374</v>
      </c>
      <c r="B6476" s="534" t="s">
        <v>22747</v>
      </c>
      <c r="C6476" s="535" t="s">
        <v>263</v>
      </c>
      <c r="D6476" s="533">
        <v>17023.79</v>
      </c>
    </row>
    <row r="6477" spans="1:4" ht="9" customHeight="1">
      <c r="A6477" s="535">
        <v>7119708</v>
      </c>
      <c r="B6477" s="534" t="s">
        <v>22748</v>
      </c>
      <c r="C6477" s="535" t="s">
        <v>263</v>
      </c>
      <c r="D6477" s="533">
        <v>172616.2</v>
      </c>
    </row>
    <row r="6478" spans="1:4" ht="9" customHeight="1">
      <c r="A6478" s="535">
        <v>7119709</v>
      </c>
      <c r="B6478" s="534" t="s">
        <v>22749</v>
      </c>
      <c r="C6478" s="535" t="s">
        <v>263</v>
      </c>
      <c r="D6478" s="533">
        <v>254402.54</v>
      </c>
    </row>
    <row r="6479" spans="1:4" ht="9" customHeight="1">
      <c r="A6479" s="535">
        <v>7119706</v>
      </c>
      <c r="B6479" s="534" t="s">
        <v>22750</v>
      </c>
      <c r="C6479" s="535" t="s">
        <v>263</v>
      </c>
      <c r="D6479" s="533">
        <v>53264.56</v>
      </c>
    </row>
    <row r="6480" spans="1:4" ht="9" customHeight="1">
      <c r="A6480" s="535">
        <v>7119707</v>
      </c>
      <c r="B6480" s="534" t="s">
        <v>22751</v>
      </c>
      <c r="C6480" s="535" t="s">
        <v>263</v>
      </c>
      <c r="D6480" s="533">
        <v>126664.32000000001</v>
      </c>
    </row>
    <row r="6481" spans="1:4" ht="18" customHeight="1">
      <c r="A6481" s="535">
        <v>7119787</v>
      </c>
      <c r="B6481" s="534" t="s">
        <v>22752</v>
      </c>
      <c r="C6481" s="535" t="s">
        <v>18140</v>
      </c>
      <c r="D6481" s="533">
        <v>404.89</v>
      </c>
    </row>
    <row r="6482" spans="1:4" ht="9" customHeight="1">
      <c r="A6482" s="535">
        <v>7119647</v>
      </c>
      <c r="B6482" s="534" t="s">
        <v>22753</v>
      </c>
      <c r="C6482" s="535" t="s">
        <v>263</v>
      </c>
      <c r="D6482" s="533">
        <v>2634.79</v>
      </c>
    </row>
    <row r="6483" spans="1:4" ht="9" customHeight="1">
      <c r="A6483" s="535">
        <v>7119679</v>
      </c>
      <c r="B6483" s="534" t="s">
        <v>22754</v>
      </c>
      <c r="C6483" s="535" t="s">
        <v>20754</v>
      </c>
      <c r="D6483" s="533">
        <v>47.59</v>
      </c>
    </row>
    <row r="6484" spans="1:4" ht="9" customHeight="1">
      <c r="A6484" s="535">
        <v>7119711</v>
      </c>
      <c r="B6484" s="534" t="s">
        <v>22755</v>
      </c>
      <c r="C6484" s="535" t="s">
        <v>263</v>
      </c>
      <c r="D6484" s="533">
        <v>824.38</v>
      </c>
    </row>
    <row r="6485" spans="1:4" ht="9" customHeight="1">
      <c r="A6485" s="535">
        <v>7107379</v>
      </c>
      <c r="B6485" s="534" t="s">
        <v>24979</v>
      </c>
      <c r="C6485" s="535" t="s">
        <v>18140</v>
      </c>
      <c r="D6485" s="533">
        <v>49.63</v>
      </c>
    </row>
    <row r="6486" spans="1:4" ht="18" customHeight="1">
      <c r="A6486" s="535">
        <v>7107381</v>
      </c>
      <c r="B6486" s="534" t="s">
        <v>24980</v>
      </c>
      <c r="C6486" s="535" t="s">
        <v>18140</v>
      </c>
      <c r="D6486" s="533">
        <v>51</v>
      </c>
    </row>
    <row r="6487" spans="1:4" ht="18" customHeight="1">
      <c r="A6487" s="535">
        <v>7107380</v>
      </c>
      <c r="B6487" s="534" t="s">
        <v>24981</v>
      </c>
      <c r="C6487" s="535" t="s">
        <v>18140</v>
      </c>
      <c r="D6487" s="533">
        <v>55.58</v>
      </c>
    </row>
    <row r="6488" spans="1:4" ht="9" customHeight="1">
      <c r="A6488" s="535">
        <v>7107382</v>
      </c>
      <c r="B6488" s="534" t="s">
        <v>24982</v>
      </c>
      <c r="C6488" s="535" t="s">
        <v>18140</v>
      </c>
      <c r="D6488" s="533">
        <v>134.97</v>
      </c>
    </row>
    <row r="6489" spans="1:4" ht="9" customHeight="1">
      <c r="A6489" s="535">
        <v>7119713</v>
      </c>
      <c r="B6489" s="534" t="s">
        <v>22756</v>
      </c>
      <c r="C6489" s="535" t="s">
        <v>263</v>
      </c>
      <c r="D6489" s="533">
        <v>281548.26</v>
      </c>
    </row>
    <row r="6490" spans="1:4" ht="9" customHeight="1">
      <c r="A6490" s="535">
        <v>7119646</v>
      </c>
      <c r="B6490" s="534" t="s">
        <v>22757</v>
      </c>
      <c r="C6490" s="535" t="s">
        <v>20754</v>
      </c>
      <c r="D6490" s="533">
        <v>1183.99</v>
      </c>
    </row>
    <row r="6491" spans="1:4" ht="9" customHeight="1">
      <c r="A6491" s="535">
        <v>7107384</v>
      </c>
      <c r="B6491" s="534" t="s">
        <v>24983</v>
      </c>
      <c r="C6491" s="535" t="s">
        <v>18140</v>
      </c>
      <c r="D6491" s="533">
        <v>89.73</v>
      </c>
    </row>
    <row r="6492" spans="1:4" ht="9" customHeight="1">
      <c r="A6492" s="535">
        <v>7107378</v>
      </c>
      <c r="B6492" s="534" t="s">
        <v>24984</v>
      </c>
      <c r="C6492" s="535" t="s">
        <v>18140</v>
      </c>
      <c r="D6492" s="533">
        <v>159.59</v>
      </c>
    </row>
  </sheetData>
  <mergeCells count="1">
    <mergeCell ref="B1:C1"/>
  </mergeCell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sheetPr>
  <dimension ref="A1:D12834"/>
  <sheetViews>
    <sheetView workbookViewId="0">
      <selection activeCell="F21" sqref="F21"/>
    </sheetView>
  </sheetViews>
  <sheetFormatPr defaultRowHeight="15" outlineLevelRow="1"/>
  <cols>
    <col min="1" max="1" width="9.85546875" customWidth="1"/>
    <col min="2" max="2" width="66.28515625" customWidth="1"/>
    <col min="3" max="3" width="7.140625" customWidth="1"/>
    <col min="4" max="4" width="11.5703125" customWidth="1"/>
    <col min="257" max="257" width="9.85546875" customWidth="1"/>
    <col min="258" max="258" width="66.28515625" customWidth="1"/>
    <col min="259" max="259" width="7.140625" customWidth="1"/>
    <col min="260" max="260" width="11.5703125" customWidth="1"/>
    <col min="513" max="513" width="9.85546875" customWidth="1"/>
    <col min="514" max="514" width="66.28515625" customWidth="1"/>
    <col min="515" max="515" width="7.140625" customWidth="1"/>
    <col min="516" max="516" width="11.5703125" customWidth="1"/>
    <col min="769" max="769" width="9.85546875" customWidth="1"/>
    <col min="770" max="770" width="66.28515625" customWidth="1"/>
    <col min="771" max="771" width="7.140625" customWidth="1"/>
    <col min="772" max="772" width="11.5703125" customWidth="1"/>
    <col min="1025" max="1025" width="9.85546875" customWidth="1"/>
    <col min="1026" max="1026" width="66.28515625" customWidth="1"/>
    <col min="1027" max="1027" width="7.140625" customWidth="1"/>
    <col min="1028" max="1028" width="11.5703125" customWidth="1"/>
    <col min="1281" max="1281" width="9.85546875" customWidth="1"/>
    <col min="1282" max="1282" width="66.28515625" customWidth="1"/>
    <col min="1283" max="1283" width="7.140625" customWidth="1"/>
    <col min="1284" max="1284" width="11.5703125" customWidth="1"/>
    <col min="1537" max="1537" width="9.85546875" customWidth="1"/>
    <col min="1538" max="1538" width="66.28515625" customWidth="1"/>
    <col min="1539" max="1539" width="7.140625" customWidth="1"/>
    <col min="1540" max="1540" width="11.5703125" customWidth="1"/>
    <col min="1793" max="1793" width="9.85546875" customWidth="1"/>
    <col min="1794" max="1794" width="66.28515625" customWidth="1"/>
    <col min="1795" max="1795" width="7.140625" customWidth="1"/>
    <col min="1796" max="1796" width="11.5703125" customWidth="1"/>
    <col min="2049" max="2049" width="9.85546875" customWidth="1"/>
    <col min="2050" max="2050" width="66.28515625" customWidth="1"/>
    <col min="2051" max="2051" width="7.140625" customWidth="1"/>
    <col min="2052" max="2052" width="11.5703125" customWidth="1"/>
    <col min="2305" max="2305" width="9.85546875" customWidth="1"/>
    <col min="2306" max="2306" width="66.28515625" customWidth="1"/>
    <col min="2307" max="2307" width="7.140625" customWidth="1"/>
    <col min="2308" max="2308" width="11.5703125" customWidth="1"/>
    <col min="2561" max="2561" width="9.85546875" customWidth="1"/>
    <col min="2562" max="2562" width="66.28515625" customWidth="1"/>
    <col min="2563" max="2563" width="7.140625" customWidth="1"/>
    <col min="2564" max="2564" width="11.5703125" customWidth="1"/>
    <col min="2817" max="2817" width="9.85546875" customWidth="1"/>
    <col min="2818" max="2818" width="66.28515625" customWidth="1"/>
    <col min="2819" max="2819" width="7.140625" customWidth="1"/>
    <col min="2820" max="2820" width="11.5703125" customWidth="1"/>
    <col min="3073" max="3073" width="9.85546875" customWidth="1"/>
    <col min="3074" max="3074" width="66.28515625" customWidth="1"/>
    <col min="3075" max="3075" width="7.140625" customWidth="1"/>
    <col min="3076" max="3076" width="11.5703125" customWidth="1"/>
    <col min="3329" max="3329" width="9.85546875" customWidth="1"/>
    <col min="3330" max="3330" width="66.28515625" customWidth="1"/>
    <col min="3331" max="3331" width="7.140625" customWidth="1"/>
    <col min="3332" max="3332" width="11.5703125" customWidth="1"/>
    <col min="3585" max="3585" width="9.85546875" customWidth="1"/>
    <col min="3586" max="3586" width="66.28515625" customWidth="1"/>
    <col min="3587" max="3587" width="7.140625" customWidth="1"/>
    <col min="3588" max="3588" width="11.5703125" customWidth="1"/>
    <col min="3841" max="3841" width="9.85546875" customWidth="1"/>
    <col min="3842" max="3842" width="66.28515625" customWidth="1"/>
    <col min="3843" max="3843" width="7.140625" customWidth="1"/>
    <col min="3844" max="3844" width="11.5703125" customWidth="1"/>
    <col min="4097" max="4097" width="9.85546875" customWidth="1"/>
    <col min="4098" max="4098" width="66.28515625" customWidth="1"/>
    <col min="4099" max="4099" width="7.140625" customWidth="1"/>
    <col min="4100" max="4100" width="11.5703125" customWidth="1"/>
    <col min="4353" max="4353" width="9.85546875" customWidth="1"/>
    <col min="4354" max="4354" width="66.28515625" customWidth="1"/>
    <col min="4355" max="4355" width="7.140625" customWidth="1"/>
    <col min="4356" max="4356" width="11.5703125" customWidth="1"/>
    <col min="4609" max="4609" width="9.85546875" customWidth="1"/>
    <col min="4610" max="4610" width="66.28515625" customWidth="1"/>
    <col min="4611" max="4611" width="7.140625" customWidth="1"/>
    <col min="4612" max="4612" width="11.5703125" customWidth="1"/>
    <col min="4865" max="4865" width="9.85546875" customWidth="1"/>
    <col min="4866" max="4866" width="66.28515625" customWidth="1"/>
    <col min="4867" max="4867" width="7.140625" customWidth="1"/>
    <col min="4868" max="4868" width="11.5703125" customWidth="1"/>
    <col min="5121" max="5121" width="9.85546875" customWidth="1"/>
    <col min="5122" max="5122" width="66.28515625" customWidth="1"/>
    <col min="5123" max="5123" width="7.140625" customWidth="1"/>
    <col min="5124" max="5124" width="11.5703125" customWidth="1"/>
    <col min="5377" max="5377" width="9.85546875" customWidth="1"/>
    <col min="5378" max="5378" width="66.28515625" customWidth="1"/>
    <col min="5379" max="5379" width="7.140625" customWidth="1"/>
    <col min="5380" max="5380" width="11.5703125" customWidth="1"/>
    <col min="5633" max="5633" width="9.85546875" customWidth="1"/>
    <col min="5634" max="5634" width="66.28515625" customWidth="1"/>
    <col min="5635" max="5635" width="7.140625" customWidth="1"/>
    <col min="5636" max="5636" width="11.5703125" customWidth="1"/>
    <col min="5889" max="5889" width="9.85546875" customWidth="1"/>
    <col min="5890" max="5890" width="66.28515625" customWidth="1"/>
    <col min="5891" max="5891" width="7.140625" customWidth="1"/>
    <col min="5892" max="5892" width="11.5703125" customWidth="1"/>
    <col min="6145" max="6145" width="9.85546875" customWidth="1"/>
    <col min="6146" max="6146" width="66.28515625" customWidth="1"/>
    <col min="6147" max="6147" width="7.140625" customWidth="1"/>
    <col min="6148" max="6148" width="11.5703125" customWidth="1"/>
    <col min="6401" max="6401" width="9.85546875" customWidth="1"/>
    <col min="6402" max="6402" width="66.28515625" customWidth="1"/>
    <col min="6403" max="6403" width="7.140625" customWidth="1"/>
    <col min="6404" max="6404" width="11.5703125" customWidth="1"/>
    <col min="6657" max="6657" width="9.85546875" customWidth="1"/>
    <col min="6658" max="6658" width="66.28515625" customWidth="1"/>
    <col min="6659" max="6659" width="7.140625" customWidth="1"/>
    <col min="6660" max="6660" width="11.5703125" customWidth="1"/>
    <col min="6913" max="6913" width="9.85546875" customWidth="1"/>
    <col min="6914" max="6914" width="66.28515625" customWidth="1"/>
    <col min="6915" max="6915" width="7.140625" customWidth="1"/>
    <col min="6916" max="6916" width="11.5703125" customWidth="1"/>
    <col min="7169" max="7169" width="9.85546875" customWidth="1"/>
    <col min="7170" max="7170" width="66.28515625" customWidth="1"/>
    <col min="7171" max="7171" width="7.140625" customWidth="1"/>
    <col min="7172" max="7172" width="11.5703125" customWidth="1"/>
    <col min="7425" max="7425" width="9.85546875" customWidth="1"/>
    <col min="7426" max="7426" width="66.28515625" customWidth="1"/>
    <col min="7427" max="7427" width="7.140625" customWidth="1"/>
    <col min="7428" max="7428" width="11.5703125" customWidth="1"/>
    <col min="7681" max="7681" width="9.85546875" customWidth="1"/>
    <col min="7682" max="7682" width="66.28515625" customWidth="1"/>
    <col min="7683" max="7683" width="7.140625" customWidth="1"/>
    <col min="7684" max="7684" width="11.5703125" customWidth="1"/>
    <col min="7937" max="7937" width="9.85546875" customWidth="1"/>
    <col min="7938" max="7938" width="66.28515625" customWidth="1"/>
    <col min="7939" max="7939" width="7.140625" customWidth="1"/>
    <col min="7940" max="7940" width="11.5703125" customWidth="1"/>
    <col min="8193" max="8193" width="9.85546875" customWidth="1"/>
    <col min="8194" max="8194" width="66.28515625" customWidth="1"/>
    <col min="8195" max="8195" width="7.140625" customWidth="1"/>
    <col min="8196" max="8196" width="11.5703125" customWidth="1"/>
    <col min="8449" max="8449" width="9.85546875" customWidth="1"/>
    <col min="8450" max="8450" width="66.28515625" customWidth="1"/>
    <col min="8451" max="8451" width="7.140625" customWidth="1"/>
    <col min="8452" max="8452" width="11.5703125" customWidth="1"/>
    <col min="8705" max="8705" width="9.85546875" customWidth="1"/>
    <col min="8706" max="8706" width="66.28515625" customWidth="1"/>
    <col min="8707" max="8707" width="7.140625" customWidth="1"/>
    <col min="8708" max="8708" width="11.5703125" customWidth="1"/>
    <col min="8961" max="8961" width="9.85546875" customWidth="1"/>
    <col min="8962" max="8962" width="66.28515625" customWidth="1"/>
    <col min="8963" max="8963" width="7.140625" customWidth="1"/>
    <col min="8964" max="8964" width="11.5703125" customWidth="1"/>
    <col min="9217" max="9217" width="9.85546875" customWidth="1"/>
    <col min="9218" max="9218" width="66.28515625" customWidth="1"/>
    <col min="9219" max="9219" width="7.140625" customWidth="1"/>
    <col min="9220" max="9220" width="11.5703125" customWidth="1"/>
    <col min="9473" max="9473" width="9.85546875" customWidth="1"/>
    <col min="9474" max="9474" width="66.28515625" customWidth="1"/>
    <col min="9475" max="9475" width="7.140625" customWidth="1"/>
    <col min="9476" max="9476" width="11.5703125" customWidth="1"/>
    <col min="9729" max="9729" width="9.85546875" customWidth="1"/>
    <col min="9730" max="9730" width="66.28515625" customWidth="1"/>
    <col min="9731" max="9731" width="7.140625" customWidth="1"/>
    <col min="9732" max="9732" width="11.5703125" customWidth="1"/>
    <col min="9985" max="9985" width="9.85546875" customWidth="1"/>
    <col min="9986" max="9986" width="66.28515625" customWidth="1"/>
    <col min="9987" max="9987" width="7.140625" customWidth="1"/>
    <col min="9988" max="9988" width="11.5703125" customWidth="1"/>
    <col min="10241" max="10241" width="9.85546875" customWidth="1"/>
    <col min="10242" max="10242" width="66.28515625" customWidth="1"/>
    <col min="10243" max="10243" width="7.140625" customWidth="1"/>
    <col min="10244" max="10244" width="11.5703125" customWidth="1"/>
    <col min="10497" max="10497" width="9.85546875" customWidth="1"/>
    <col min="10498" max="10498" width="66.28515625" customWidth="1"/>
    <col min="10499" max="10499" width="7.140625" customWidth="1"/>
    <col min="10500" max="10500" width="11.5703125" customWidth="1"/>
    <col min="10753" max="10753" width="9.85546875" customWidth="1"/>
    <col min="10754" max="10754" width="66.28515625" customWidth="1"/>
    <col min="10755" max="10755" width="7.140625" customWidth="1"/>
    <col min="10756" max="10756" width="11.5703125" customWidth="1"/>
    <col min="11009" max="11009" width="9.85546875" customWidth="1"/>
    <col min="11010" max="11010" width="66.28515625" customWidth="1"/>
    <col min="11011" max="11011" width="7.140625" customWidth="1"/>
    <col min="11012" max="11012" width="11.5703125" customWidth="1"/>
    <col min="11265" max="11265" width="9.85546875" customWidth="1"/>
    <col min="11266" max="11266" width="66.28515625" customWidth="1"/>
    <col min="11267" max="11267" width="7.140625" customWidth="1"/>
    <col min="11268" max="11268" width="11.5703125" customWidth="1"/>
    <col min="11521" max="11521" width="9.85546875" customWidth="1"/>
    <col min="11522" max="11522" width="66.28515625" customWidth="1"/>
    <col min="11523" max="11523" width="7.140625" customWidth="1"/>
    <col min="11524" max="11524" width="11.5703125" customWidth="1"/>
    <col min="11777" max="11777" width="9.85546875" customWidth="1"/>
    <col min="11778" max="11778" width="66.28515625" customWidth="1"/>
    <col min="11779" max="11779" width="7.140625" customWidth="1"/>
    <col min="11780" max="11780" width="11.5703125" customWidth="1"/>
    <col min="12033" max="12033" width="9.85546875" customWidth="1"/>
    <col min="12034" max="12034" width="66.28515625" customWidth="1"/>
    <col min="12035" max="12035" width="7.140625" customWidth="1"/>
    <col min="12036" max="12036" width="11.5703125" customWidth="1"/>
    <col min="12289" max="12289" width="9.85546875" customWidth="1"/>
    <col min="12290" max="12290" width="66.28515625" customWidth="1"/>
    <col min="12291" max="12291" width="7.140625" customWidth="1"/>
    <col min="12292" max="12292" width="11.5703125" customWidth="1"/>
    <col min="12545" max="12545" width="9.85546875" customWidth="1"/>
    <col min="12546" max="12546" width="66.28515625" customWidth="1"/>
    <col min="12547" max="12547" width="7.140625" customWidth="1"/>
    <col min="12548" max="12548" width="11.5703125" customWidth="1"/>
    <col min="12801" max="12801" width="9.85546875" customWidth="1"/>
    <col min="12802" max="12802" width="66.28515625" customWidth="1"/>
    <col min="12803" max="12803" width="7.140625" customWidth="1"/>
    <col min="12804" max="12804" width="11.5703125" customWidth="1"/>
    <col min="13057" max="13057" width="9.85546875" customWidth="1"/>
    <col min="13058" max="13058" width="66.28515625" customWidth="1"/>
    <col min="13059" max="13059" width="7.140625" customWidth="1"/>
    <col min="13060" max="13060" width="11.5703125" customWidth="1"/>
    <col min="13313" max="13313" width="9.85546875" customWidth="1"/>
    <col min="13314" max="13314" width="66.28515625" customWidth="1"/>
    <col min="13315" max="13315" width="7.140625" customWidth="1"/>
    <col min="13316" max="13316" width="11.5703125" customWidth="1"/>
    <col min="13569" max="13569" width="9.85546875" customWidth="1"/>
    <col min="13570" max="13570" width="66.28515625" customWidth="1"/>
    <col min="13571" max="13571" width="7.140625" customWidth="1"/>
    <col min="13572" max="13572" width="11.5703125" customWidth="1"/>
    <col min="13825" max="13825" width="9.85546875" customWidth="1"/>
    <col min="13826" max="13826" width="66.28515625" customWidth="1"/>
    <col min="13827" max="13827" width="7.140625" customWidth="1"/>
    <col min="13828" max="13828" width="11.5703125" customWidth="1"/>
    <col min="14081" max="14081" width="9.85546875" customWidth="1"/>
    <col min="14082" max="14082" width="66.28515625" customWidth="1"/>
    <col min="14083" max="14083" width="7.140625" customWidth="1"/>
    <col min="14084" max="14084" width="11.5703125" customWidth="1"/>
    <col min="14337" max="14337" width="9.85546875" customWidth="1"/>
    <col min="14338" max="14338" width="66.28515625" customWidth="1"/>
    <col min="14339" max="14339" width="7.140625" customWidth="1"/>
    <col min="14340" max="14340" width="11.5703125" customWidth="1"/>
    <col min="14593" max="14593" width="9.85546875" customWidth="1"/>
    <col min="14594" max="14594" width="66.28515625" customWidth="1"/>
    <col min="14595" max="14595" width="7.140625" customWidth="1"/>
    <col min="14596" max="14596" width="11.5703125" customWidth="1"/>
    <col min="14849" max="14849" width="9.85546875" customWidth="1"/>
    <col min="14850" max="14850" width="66.28515625" customWidth="1"/>
    <col min="14851" max="14851" width="7.140625" customWidth="1"/>
    <col min="14852" max="14852" width="11.5703125" customWidth="1"/>
    <col min="15105" max="15105" width="9.85546875" customWidth="1"/>
    <col min="15106" max="15106" width="66.28515625" customWidth="1"/>
    <col min="15107" max="15107" width="7.140625" customWidth="1"/>
    <col min="15108" max="15108" width="11.5703125" customWidth="1"/>
    <col min="15361" max="15361" width="9.85546875" customWidth="1"/>
    <col min="15362" max="15362" width="66.28515625" customWidth="1"/>
    <col min="15363" max="15363" width="7.140625" customWidth="1"/>
    <col min="15364" max="15364" width="11.5703125" customWidth="1"/>
    <col min="15617" max="15617" width="9.85546875" customWidth="1"/>
    <col min="15618" max="15618" width="66.28515625" customWidth="1"/>
    <col min="15619" max="15619" width="7.140625" customWidth="1"/>
    <col min="15620" max="15620" width="11.5703125" customWidth="1"/>
    <col min="15873" max="15873" width="9.85546875" customWidth="1"/>
    <col min="15874" max="15874" width="66.28515625" customWidth="1"/>
    <col min="15875" max="15875" width="7.140625" customWidth="1"/>
    <col min="15876" max="15876" width="11.5703125" customWidth="1"/>
    <col min="16129" max="16129" width="9.85546875" customWidth="1"/>
    <col min="16130" max="16130" width="66.28515625" customWidth="1"/>
    <col min="16131" max="16131" width="7.140625" customWidth="1"/>
    <col min="16132" max="16132" width="11.5703125" customWidth="1"/>
  </cols>
  <sheetData>
    <row r="1" spans="1:4" ht="26.25">
      <c r="A1" s="182" t="s">
        <v>36</v>
      </c>
      <c r="B1" s="183" t="s">
        <v>35</v>
      </c>
      <c r="C1" s="184" t="s">
        <v>8417</v>
      </c>
      <c r="D1" s="185" t="s">
        <v>14043</v>
      </c>
    </row>
    <row r="2" spans="1:4">
      <c r="A2" s="285">
        <v>1000000</v>
      </c>
      <c r="B2" s="186" t="s">
        <v>13545</v>
      </c>
      <c r="C2" s="187"/>
      <c r="D2" s="188"/>
    </row>
    <row r="3" spans="1:4">
      <c r="A3" s="286">
        <v>1001000</v>
      </c>
      <c r="B3" s="189" t="s">
        <v>312</v>
      </c>
      <c r="C3" s="190" t="s">
        <v>14044</v>
      </c>
      <c r="D3" s="191" t="s">
        <v>14044</v>
      </c>
    </row>
    <row r="4" spans="1:4" ht="23.25" outlineLevel="1">
      <c r="A4" s="286">
        <v>1001001</v>
      </c>
      <c r="B4" s="189" t="s">
        <v>14045</v>
      </c>
      <c r="C4" s="190" t="s">
        <v>26</v>
      </c>
      <c r="D4" s="191">
        <v>1.75</v>
      </c>
    </row>
    <row r="5" spans="1:4" outlineLevel="1">
      <c r="A5" s="286">
        <v>1001002</v>
      </c>
      <c r="B5" s="189" t="s">
        <v>14046</v>
      </c>
      <c r="C5" s="190" t="s">
        <v>24</v>
      </c>
      <c r="D5" s="191">
        <v>57.08</v>
      </c>
    </row>
    <row r="6" spans="1:4">
      <c r="A6" s="286">
        <v>1001003</v>
      </c>
      <c r="B6" s="189" t="s">
        <v>14047</v>
      </c>
      <c r="C6" s="190" t="s">
        <v>24</v>
      </c>
      <c r="D6" s="191">
        <v>158.69</v>
      </c>
    </row>
    <row r="7" spans="1:4" ht="23.25" outlineLevel="1">
      <c r="A7" s="286">
        <v>1001004</v>
      </c>
      <c r="B7" s="189" t="s">
        <v>14048</v>
      </c>
      <c r="C7" s="190" t="s">
        <v>24</v>
      </c>
      <c r="D7" s="191">
        <v>189.06</v>
      </c>
    </row>
    <row r="8" spans="1:4" ht="23.25" outlineLevel="1">
      <c r="A8" s="286">
        <v>1001005</v>
      </c>
      <c r="B8" s="189" t="s">
        <v>14049</v>
      </c>
      <c r="C8" s="190" t="s">
        <v>28</v>
      </c>
      <c r="D8" s="191">
        <v>11.75</v>
      </c>
    </row>
    <row r="9" spans="1:4">
      <c r="A9" s="286">
        <v>1001006</v>
      </c>
      <c r="B9" s="189" t="s">
        <v>14050</v>
      </c>
      <c r="C9" s="190" t="s">
        <v>28</v>
      </c>
      <c r="D9" s="191">
        <v>51.28</v>
      </c>
    </row>
    <row r="10" spans="1:4" ht="23.25" outlineLevel="1">
      <c r="A10" s="286">
        <v>1001007</v>
      </c>
      <c r="B10" s="189" t="s">
        <v>156</v>
      </c>
      <c r="C10" s="190" t="s">
        <v>28</v>
      </c>
      <c r="D10" s="191">
        <v>156.30000000000001</v>
      </c>
    </row>
    <row r="11" spans="1:4" ht="23.25" outlineLevel="1">
      <c r="A11" s="286">
        <v>1001008</v>
      </c>
      <c r="B11" s="189" t="s">
        <v>14051</v>
      </c>
      <c r="C11" s="190" t="s">
        <v>26</v>
      </c>
      <c r="D11" s="191">
        <v>6.03</v>
      </c>
    </row>
    <row r="12" spans="1:4" ht="23.25">
      <c r="A12" s="286">
        <v>1001009</v>
      </c>
      <c r="B12" s="189" t="s">
        <v>14052</v>
      </c>
      <c r="C12" s="190" t="s">
        <v>24</v>
      </c>
      <c r="D12" s="191">
        <v>72.31</v>
      </c>
    </row>
    <row r="13" spans="1:4" outlineLevel="1">
      <c r="A13" s="286">
        <v>1001010</v>
      </c>
      <c r="B13" s="189" t="s">
        <v>14053</v>
      </c>
      <c r="C13" s="190" t="s">
        <v>395</v>
      </c>
      <c r="D13" s="191">
        <v>1.63</v>
      </c>
    </row>
    <row r="14" spans="1:4" outlineLevel="1">
      <c r="A14" s="286">
        <v>1001020</v>
      </c>
      <c r="B14" s="189" t="s">
        <v>14054</v>
      </c>
      <c r="C14" s="190" t="s">
        <v>24</v>
      </c>
      <c r="D14" s="191">
        <v>218.55</v>
      </c>
    </row>
    <row r="15" spans="1:4">
      <c r="A15" s="286">
        <v>1001021</v>
      </c>
      <c r="B15" s="189" t="s">
        <v>313</v>
      </c>
      <c r="C15" s="190" t="s">
        <v>24</v>
      </c>
      <c r="D15" s="191">
        <v>558.89</v>
      </c>
    </row>
    <row r="16" spans="1:4" outlineLevel="1">
      <c r="A16" s="286">
        <v>1001022</v>
      </c>
      <c r="B16" s="189" t="s">
        <v>390</v>
      </c>
      <c r="C16" s="190" t="s">
        <v>24</v>
      </c>
      <c r="D16" s="191">
        <v>698.61</v>
      </c>
    </row>
    <row r="17" spans="1:4" outlineLevel="1">
      <c r="A17" s="286">
        <v>1001023</v>
      </c>
      <c r="B17" s="189" t="s">
        <v>14055</v>
      </c>
      <c r="C17" s="190" t="s">
        <v>24</v>
      </c>
      <c r="D17" s="191">
        <v>838.33</v>
      </c>
    </row>
    <row r="18" spans="1:4">
      <c r="A18" s="286">
        <v>1001024</v>
      </c>
      <c r="B18" s="189" t="s">
        <v>14056</v>
      </c>
      <c r="C18" s="190" t="s">
        <v>24</v>
      </c>
      <c r="D18" s="191">
        <v>978.05</v>
      </c>
    </row>
    <row r="19" spans="1:4" outlineLevel="1">
      <c r="A19" s="286">
        <v>1002000</v>
      </c>
      <c r="B19" s="189" t="s">
        <v>14057</v>
      </c>
      <c r="C19" s="190" t="s">
        <v>14044</v>
      </c>
      <c r="D19" s="191" t="s">
        <v>14044</v>
      </c>
    </row>
    <row r="20" spans="1:4" outlineLevel="1">
      <c r="A20" s="286">
        <v>1002001</v>
      </c>
      <c r="B20" s="189" t="s">
        <v>107</v>
      </c>
      <c r="C20" s="190" t="s">
        <v>28</v>
      </c>
      <c r="D20" s="191">
        <v>48.21</v>
      </c>
    </row>
    <row r="21" spans="1:4">
      <c r="A21" s="286">
        <v>1002002</v>
      </c>
      <c r="B21" s="189" t="s">
        <v>14058</v>
      </c>
      <c r="C21" s="190" t="s">
        <v>28</v>
      </c>
      <c r="D21" s="191">
        <v>60.26</v>
      </c>
    </row>
    <row r="22" spans="1:4" outlineLevel="1">
      <c r="A22" s="286">
        <v>1002005</v>
      </c>
      <c r="B22" s="189" t="s">
        <v>23955</v>
      </c>
      <c r="C22" s="190" t="s">
        <v>28</v>
      </c>
      <c r="D22" s="191">
        <v>42.91</v>
      </c>
    </row>
    <row r="23" spans="1:4" outlineLevel="1">
      <c r="A23" s="286">
        <v>1002010</v>
      </c>
      <c r="B23" s="189" t="s">
        <v>14060</v>
      </c>
      <c r="C23" s="190" t="s">
        <v>28</v>
      </c>
      <c r="D23" s="191">
        <v>16.75</v>
      </c>
    </row>
    <row r="24" spans="1:4">
      <c r="A24" s="286">
        <v>1002011</v>
      </c>
      <c r="B24" s="189" t="s">
        <v>14061</v>
      </c>
      <c r="C24" s="190" t="s">
        <v>28</v>
      </c>
      <c r="D24" s="191">
        <v>40.25</v>
      </c>
    </row>
    <row r="25" spans="1:4" outlineLevel="1">
      <c r="A25" s="286">
        <v>1003000</v>
      </c>
      <c r="B25" s="189" t="s">
        <v>14062</v>
      </c>
      <c r="C25" s="190" t="s">
        <v>14044</v>
      </c>
      <c r="D25" s="191" t="s">
        <v>14044</v>
      </c>
    </row>
    <row r="26" spans="1:4">
      <c r="A26" s="286">
        <v>1003001</v>
      </c>
      <c r="B26" s="189" t="s">
        <v>14058</v>
      </c>
      <c r="C26" s="190" t="s">
        <v>28</v>
      </c>
      <c r="D26" s="191">
        <v>17.02</v>
      </c>
    </row>
    <row r="27" spans="1:4" outlineLevel="1">
      <c r="A27" s="286">
        <v>1003002</v>
      </c>
      <c r="B27" s="189" t="s">
        <v>14063</v>
      </c>
      <c r="C27" s="190" t="s">
        <v>28</v>
      </c>
      <c r="D27" s="191">
        <v>20.21</v>
      </c>
    </row>
    <row r="28" spans="1:4">
      <c r="A28" s="286">
        <v>1003003</v>
      </c>
      <c r="B28" s="189" t="s">
        <v>14064</v>
      </c>
      <c r="C28" s="190" t="s">
        <v>28</v>
      </c>
      <c r="D28" s="191">
        <v>27.59</v>
      </c>
    </row>
    <row r="29" spans="1:4" ht="23.25" outlineLevel="1">
      <c r="A29" s="286">
        <v>1003005</v>
      </c>
      <c r="B29" s="189" t="s">
        <v>316</v>
      </c>
      <c r="C29" s="190" t="s">
        <v>28</v>
      </c>
      <c r="D29" s="191">
        <v>31.46</v>
      </c>
    </row>
    <row r="30" spans="1:4">
      <c r="A30" s="286">
        <v>1003006</v>
      </c>
      <c r="B30" s="189" t="s">
        <v>14059</v>
      </c>
      <c r="C30" s="190" t="s">
        <v>28</v>
      </c>
      <c r="D30" s="191">
        <v>7.78</v>
      </c>
    </row>
    <row r="31" spans="1:4" outlineLevel="1">
      <c r="A31" s="286">
        <v>1003010</v>
      </c>
      <c r="B31" s="189" t="s">
        <v>14065</v>
      </c>
      <c r="C31" s="190" t="s">
        <v>395</v>
      </c>
      <c r="D31" s="191">
        <v>2.91</v>
      </c>
    </row>
    <row r="32" spans="1:4" outlineLevel="1">
      <c r="A32" s="286">
        <v>1004000</v>
      </c>
      <c r="B32" s="189" t="s">
        <v>14066</v>
      </c>
      <c r="C32" s="190" t="s">
        <v>14044</v>
      </c>
      <c r="D32" s="191" t="s">
        <v>14044</v>
      </c>
    </row>
    <row r="33" spans="1:4">
      <c r="A33" s="286">
        <v>1004001</v>
      </c>
      <c r="B33" s="189" t="s">
        <v>24693</v>
      </c>
      <c r="C33" s="190" t="s">
        <v>28</v>
      </c>
      <c r="D33" s="191">
        <v>76.89</v>
      </c>
    </row>
    <row r="34" spans="1:4" outlineLevel="1">
      <c r="A34" s="286">
        <v>1004002</v>
      </c>
      <c r="B34" s="189" t="s">
        <v>34409</v>
      </c>
      <c r="C34" s="190" t="s">
        <v>28</v>
      </c>
      <c r="D34" s="191">
        <v>84.36</v>
      </c>
    </row>
    <row r="35" spans="1:4" outlineLevel="1">
      <c r="A35" s="286">
        <v>1004005</v>
      </c>
      <c r="B35" s="189" t="s">
        <v>14067</v>
      </c>
      <c r="C35" s="190" t="s">
        <v>26</v>
      </c>
      <c r="D35" s="191">
        <v>127.94</v>
      </c>
    </row>
    <row r="36" spans="1:4" outlineLevel="1">
      <c r="A36" s="286">
        <v>1004006</v>
      </c>
      <c r="B36" s="189" t="s">
        <v>14068</v>
      </c>
      <c r="C36" s="190" t="s">
        <v>26</v>
      </c>
      <c r="D36" s="191">
        <v>73.53</v>
      </c>
    </row>
    <row r="37" spans="1:4">
      <c r="A37" s="286">
        <v>1004010</v>
      </c>
      <c r="B37" s="189" t="s">
        <v>87</v>
      </c>
      <c r="C37" s="190" t="s">
        <v>26</v>
      </c>
      <c r="D37" s="191">
        <v>6.03</v>
      </c>
    </row>
    <row r="38" spans="1:4" outlineLevel="1">
      <c r="A38" s="286">
        <v>1004014</v>
      </c>
      <c r="B38" s="189" t="s">
        <v>14069</v>
      </c>
      <c r="C38" s="190" t="s">
        <v>28</v>
      </c>
      <c r="D38" s="191">
        <v>145.97</v>
      </c>
    </row>
    <row r="39" spans="1:4" outlineLevel="1">
      <c r="A39" s="286">
        <v>1004015</v>
      </c>
      <c r="B39" s="189" t="s">
        <v>422</v>
      </c>
      <c r="C39" s="190" t="s">
        <v>28</v>
      </c>
      <c r="D39" s="191">
        <v>223</v>
      </c>
    </row>
    <row r="40" spans="1:4" outlineLevel="1">
      <c r="A40" s="286">
        <v>1004016</v>
      </c>
      <c r="B40" s="189" t="s">
        <v>24694</v>
      </c>
      <c r="C40" s="190" t="s">
        <v>28</v>
      </c>
      <c r="D40" s="191">
        <v>525.14</v>
      </c>
    </row>
    <row r="41" spans="1:4">
      <c r="A41" s="286">
        <v>1004017</v>
      </c>
      <c r="B41" s="189" t="s">
        <v>24695</v>
      </c>
      <c r="C41" s="190" t="s">
        <v>28</v>
      </c>
      <c r="D41" s="191">
        <v>463.13</v>
      </c>
    </row>
    <row r="42" spans="1:4" ht="23.25" outlineLevel="1">
      <c r="A42" s="286">
        <v>1004020</v>
      </c>
      <c r="B42" s="189" t="s">
        <v>34410</v>
      </c>
      <c r="C42" s="190" t="s">
        <v>23</v>
      </c>
      <c r="D42" s="191">
        <v>16.829999999999998</v>
      </c>
    </row>
    <row r="43" spans="1:4" ht="23.25" outlineLevel="1">
      <c r="A43" s="286">
        <v>1004021</v>
      </c>
      <c r="B43" s="189" t="s">
        <v>34411</v>
      </c>
      <c r="C43" s="190" t="s">
        <v>23</v>
      </c>
      <c r="D43" s="191">
        <v>17.62</v>
      </c>
    </row>
    <row r="44" spans="1:4" ht="23.25" outlineLevel="1">
      <c r="A44" s="286">
        <v>1004022</v>
      </c>
      <c r="B44" s="189" t="s">
        <v>34412</v>
      </c>
      <c r="C44" s="190" t="s">
        <v>23</v>
      </c>
      <c r="D44" s="191">
        <v>20.3</v>
      </c>
    </row>
    <row r="45" spans="1:4" ht="23.25">
      <c r="A45" s="286">
        <v>1004023</v>
      </c>
      <c r="B45" s="189" t="s">
        <v>34413</v>
      </c>
      <c r="C45" s="190" t="s">
        <v>23</v>
      </c>
      <c r="D45" s="191">
        <v>33.17</v>
      </c>
    </row>
    <row r="46" spans="1:4" outlineLevel="1">
      <c r="A46" s="286">
        <v>1004026</v>
      </c>
      <c r="B46" s="189" t="s">
        <v>14070</v>
      </c>
      <c r="C46" s="190" t="s">
        <v>23</v>
      </c>
      <c r="D46" s="191">
        <v>83.97</v>
      </c>
    </row>
    <row r="47" spans="1:4" outlineLevel="1">
      <c r="A47" s="286">
        <v>1004027</v>
      </c>
      <c r="B47" s="189" t="s">
        <v>14071</v>
      </c>
      <c r="C47" s="190" t="s">
        <v>23</v>
      </c>
      <c r="D47" s="191">
        <v>107.19</v>
      </c>
    </row>
    <row r="48" spans="1:4" outlineLevel="1">
      <c r="A48" s="286">
        <v>1004030</v>
      </c>
      <c r="B48" s="189" t="s">
        <v>14072</v>
      </c>
      <c r="C48" s="190" t="s">
        <v>23</v>
      </c>
      <c r="D48" s="191">
        <v>74.23</v>
      </c>
    </row>
    <row r="49" spans="1:4">
      <c r="A49" s="286">
        <v>1004031</v>
      </c>
      <c r="B49" s="189" t="s">
        <v>14073</v>
      </c>
      <c r="C49" s="190" t="s">
        <v>23</v>
      </c>
      <c r="D49" s="191">
        <v>101.17</v>
      </c>
    </row>
    <row r="50" spans="1:4" outlineLevel="1">
      <c r="A50" s="286">
        <v>1004032</v>
      </c>
      <c r="B50" s="189" t="s">
        <v>14074</v>
      </c>
      <c r="C50" s="190" t="s">
        <v>23</v>
      </c>
      <c r="D50" s="191">
        <v>136.04</v>
      </c>
    </row>
    <row r="51" spans="1:4">
      <c r="A51" s="286">
        <v>1004033</v>
      </c>
      <c r="B51" s="189" t="s">
        <v>14075</v>
      </c>
      <c r="C51" s="190" t="s">
        <v>23</v>
      </c>
      <c r="D51" s="191">
        <v>176.25</v>
      </c>
    </row>
    <row r="52" spans="1:4" outlineLevel="1">
      <c r="A52" s="286">
        <v>1004035</v>
      </c>
      <c r="B52" s="189" t="s">
        <v>14076</v>
      </c>
      <c r="C52" s="190" t="s">
        <v>23</v>
      </c>
      <c r="D52" s="191">
        <v>414.75</v>
      </c>
    </row>
    <row r="53" spans="1:4">
      <c r="A53" s="286">
        <v>1004037</v>
      </c>
      <c r="B53" s="189" t="s">
        <v>14077</v>
      </c>
      <c r="C53" s="190" t="s">
        <v>23</v>
      </c>
      <c r="D53" s="191">
        <v>563.35</v>
      </c>
    </row>
    <row r="54" spans="1:4" outlineLevel="1">
      <c r="A54" s="286">
        <v>1004039</v>
      </c>
      <c r="B54" s="189" t="s">
        <v>14078</v>
      </c>
      <c r="C54" s="190" t="s">
        <v>23</v>
      </c>
      <c r="D54" s="191">
        <v>864.09</v>
      </c>
    </row>
    <row r="55" spans="1:4">
      <c r="A55" s="286">
        <v>1004048</v>
      </c>
      <c r="B55" s="189" t="s">
        <v>34414</v>
      </c>
      <c r="C55" s="190" t="s">
        <v>28</v>
      </c>
      <c r="D55" s="191">
        <v>65.08</v>
      </c>
    </row>
    <row r="56" spans="1:4" outlineLevel="1">
      <c r="A56" s="286">
        <v>1004049</v>
      </c>
      <c r="B56" s="189" t="s">
        <v>34415</v>
      </c>
      <c r="C56" s="190" t="s">
        <v>28</v>
      </c>
      <c r="D56" s="191">
        <v>555.84</v>
      </c>
    </row>
    <row r="57" spans="1:4" outlineLevel="1">
      <c r="A57" s="286">
        <v>1004050</v>
      </c>
      <c r="B57" s="189" t="s">
        <v>34416</v>
      </c>
      <c r="C57" s="190" t="s">
        <v>26</v>
      </c>
      <c r="D57" s="191">
        <v>287.18</v>
      </c>
    </row>
    <row r="58" spans="1:4">
      <c r="A58" s="286">
        <v>1004051</v>
      </c>
      <c r="B58" s="189" t="s">
        <v>34417</v>
      </c>
      <c r="C58" s="190" t="s">
        <v>26</v>
      </c>
      <c r="D58" s="191">
        <v>406.49</v>
      </c>
    </row>
    <row r="59" spans="1:4" outlineLevel="1">
      <c r="A59" s="286">
        <v>1004052</v>
      </c>
      <c r="B59" s="189" t="s">
        <v>31613</v>
      </c>
      <c r="C59" s="190" t="s">
        <v>26</v>
      </c>
      <c r="D59" s="191">
        <v>264.37</v>
      </c>
    </row>
    <row r="60" spans="1:4" outlineLevel="1">
      <c r="A60" s="286">
        <v>1004070</v>
      </c>
      <c r="B60" s="189" t="s">
        <v>24696</v>
      </c>
      <c r="C60" s="190" t="s">
        <v>28</v>
      </c>
      <c r="D60" s="191">
        <v>235.05</v>
      </c>
    </row>
    <row r="61" spans="1:4">
      <c r="A61" s="286">
        <v>1004071</v>
      </c>
      <c r="B61" s="189" t="s">
        <v>24697</v>
      </c>
      <c r="C61" s="190" t="s">
        <v>28</v>
      </c>
      <c r="D61" s="191">
        <v>279.98</v>
      </c>
    </row>
    <row r="62" spans="1:4" outlineLevel="1">
      <c r="A62" s="286">
        <v>1004075</v>
      </c>
      <c r="B62" s="189" t="s">
        <v>24698</v>
      </c>
      <c r="C62" s="190" t="s">
        <v>26</v>
      </c>
      <c r="D62" s="191">
        <v>10.58</v>
      </c>
    </row>
    <row r="63" spans="1:4">
      <c r="A63" s="286">
        <v>1004076</v>
      </c>
      <c r="B63" s="189" t="s">
        <v>24699</v>
      </c>
      <c r="C63" s="190" t="s">
        <v>26</v>
      </c>
      <c r="D63" s="191">
        <v>37.450000000000003</v>
      </c>
    </row>
    <row r="64" spans="1:4" ht="34.5" outlineLevel="1">
      <c r="A64" s="286">
        <v>1004077</v>
      </c>
      <c r="B64" s="189" t="s">
        <v>24700</v>
      </c>
      <c r="C64" s="190" t="s">
        <v>26</v>
      </c>
      <c r="D64" s="191">
        <v>21.85</v>
      </c>
    </row>
    <row r="65" spans="1:4" ht="34.5" outlineLevel="1">
      <c r="A65" s="286">
        <v>1004078</v>
      </c>
      <c r="B65" s="189" t="s">
        <v>34418</v>
      </c>
      <c r="C65" s="190" t="s">
        <v>26</v>
      </c>
      <c r="D65" s="191">
        <v>37.950000000000003</v>
      </c>
    </row>
    <row r="66" spans="1:4" outlineLevel="1">
      <c r="A66" s="286">
        <v>1004080</v>
      </c>
      <c r="B66" s="189" t="s">
        <v>24701</v>
      </c>
      <c r="C66" s="190" t="s">
        <v>28</v>
      </c>
      <c r="D66" s="191">
        <v>16.920000000000002</v>
      </c>
    </row>
    <row r="67" spans="1:4" outlineLevel="1">
      <c r="A67" s="286">
        <v>1005000</v>
      </c>
      <c r="B67" s="189" t="s">
        <v>14079</v>
      </c>
      <c r="C67" s="190" t="s">
        <v>14044</v>
      </c>
      <c r="D67" s="191" t="s">
        <v>14044</v>
      </c>
    </row>
    <row r="68" spans="1:4" outlineLevel="1">
      <c r="A68" s="286">
        <v>1005001</v>
      </c>
      <c r="B68" s="189" t="s">
        <v>14080</v>
      </c>
      <c r="C68" s="190" t="s">
        <v>26</v>
      </c>
      <c r="D68" s="191">
        <v>86.52</v>
      </c>
    </row>
    <row r="69" spans="1:4" outlineLevel="1">
      <c r="A69" s="286">
        <v>1005002</v>
      </c>
      <c r="B69" s="189" t="s">
        <v>101</v>
      </c>
      <c r="C69" s="190" t="s">
        <v>26</v>
      </c>
      <c r="D69" s="191">
        <v>95.05</v>
      </c>
    </row>
    <row r="70" spans="1:4" ht="23.25">
      <c r="A70" s="286">
        <v>1005005</v>
      </c>
      <c r="B70" s="189" t="s">
        <v>14081</v>
      </c>
      <c r="C70" s="190" t="s">
        <v>26</v>
      </c>
      <c r="D70" s="191">
        <v>168.94</v>
      </c>
    </row>
    <row r="71" spans="1:4" outlineLevel="1">
      <c r="A71" s="286">
        <v>1005006</v>
      </c>
      <c r="B71" s="189" t="s">
        <v>34</v>
      </c>
      <c r="C71" s="190" t="s">
        <v>26</v>
      </c>
      <c r="D71" s="191">
        <v>292.07</v>
      </c>
    </row>
    <row r="72" spans="1:4" outlineLevel="1">
      <c r="A72" s="286">
        <v>1005007</v>
      </c>
      <c r="B72" s="189" t="s">
        <v>33</v>
      </c>
      <c r="C72" s="190" t="s">
        <v>26</v>
      </c>
      <c r="D72" s="191">
        <v>277.23</v>
      </c>
    </row>
    <row r="73" spans="1:4" outlineLevel="1">
      <c r="A73" s="286">
        <v>1005040</v>
      </c>
      <c r="B73" s="189" t="s">
        <v>14082</v>
      </c>
      <c r="C73" s="190" t="s">
        <v>26</v>
      </c>
      <c r="D73" s="191">
        <v>31.47</v>
      </c>
    </row>
    <row r="74" spans="1:4">
      <c r="A74" s="285">
        <v>2000000</v>
      </c>
      <c r="B74" s="186" t="s">
        <v>14083</v>
      </c>
      <c r="C74" s="187"/>
      <c r="D74" s="188"/>
    </row>
    <row r="75" spans="1:4" outlineLevel="1">
      <c r="A75" s="286">
        <v>2001000</v>
      </c>
      <c r="B75" s="189" t="s">
        <v>14084</v>
      </c>
      <c r="C75" s="190" t="s">
        <v>14044</v>
      </c>
      <c r="D75" s="191" t="s">
        <v>14044</v>
      </c>
    </row>
    <row r="76" spans="1:4" outlineLevel="1">
      <c r="A76" s="286">
        <v>2001001</v>
      </c>
      <c r="B76" s="189" t="s">
        <v>282</v>
      </c>
      <c r="C76" s="190" t="s">
        <v>23</v>
      </c>
      <c r="D76" s="191">
        <v>60.77</v>
      </c>
    </row>
    <row r="77" spans="1:4" outlineLevel="1">
      <c r="A77" s="286">
        <v>2001002</v>
      </c>
      <c r="B77" s="189" t="s">
        <v>14085</v>
      </c>
      <c r="C77" s="190" t="s">
        <v>23</v>
      </c>
      <c r="D77" s="191">
        <v>92.11</v>
      </c>
    </row>
    <row r="78" spans="1:4">
      <c r="A78" s="286">
        <v>2001003</v>
      </c>
      <c r="B78" s="189" t="s">
        <v>281</v>
      </c>
      <c r="C78" s="190" t="s">
        <v>23</v>
      </c>
      <c r="D78" s="191">
        <v>136.9</v>
      </c>
    </row>
    <row r="79" spans="1:4" outlineLevel="1">
      <c r="A79" s="286">
        <v>2001005</v>
      </c>
      <c r="B79" s="189" t="s">
        <v>14086</v>
      </c>
      <c r="C79" s="190" t="s">
        <v>23</v>
      </c>
      <c r="D79" s="191">
        <v>65.77</v>
      </c>
    </row>
    <row r="80" spans="1:4" outlineLevel="1">
      <c r="A80" s="286">
        <v>2001006</v>
      </c>
      <c r="B80" s="189" t="s">
        <v>14087</v>
      </c>
      <c r="C80" s="190" t="s">
        <v>23</v>
      </c>
      <c r="D80" s="191">
        <v>85.75</v>
      </c>
    </row>
    <row r="81" spans="1:4" outlineLevel="1">
      <c r="A81" s="286">
        <v>2001007</v>
      </c>
      <c r="B81" s="189" t="s">
        <v>14088</v>
      </c>
      <c r="C81" s="190" t="s">
        <v>23</v>
      </c>
      <c r="D81" s="191">
        <v>107.24</v>
      </c>
    </row>
    <row r="82" spans="1:4" outlineLevel="1">
      <c r="A82" s="286">
        <v>2001008</v>
      </c>
      <c r="B82" s="189" t="s">
        <v>14089</v>
      </c>
      <c r="C82" s="190" t="s">
        <v>23</v>
      </c>
      <c r="D82" s="191">
        <v>136.71</v>
      </c>
    </row>
    <row r="83" spans="1:4" outlineLevel="1">
      <c r="A83" s="286">
        <v>2001020</v>
      </c>
      <c r="B83" s="189" t="s">
        <v>14090</v>
      </c>
      <c r="C83" s="190" t="s">
        <v>28</v>
      </c>
      <c r="D83" s="191">
        <v>586.29999999999995</v>
      </c>
    </row>
    <row r="84" spans="1:4" outlineLevel="1">
      <c r="A84" s="286">
        <v>2001034</v>
      </c>
      <c r="B84" s="189" t="s">
        <v>14091</v>
      </c>
      <c r="C84" s="190" t="s">
        <v>28</v>
      </c>
      <c r="D84" s="191">
        <v>813.15</v>
      </c>
    </row>
    <row r="85" spans="1:4">
      <c r="A85" s="286">
        <v>2001043</v>
      </c>
      <c r="B85" s="189" t="s">
        <v>14092</v>
      </c>
      <c r="C85" s="190" t="s">
        <v>24</v>
      </c>
      <c r="D85" s="191">
        <v>39.4</v>
      </c>
    </row>
    <row r="86" spans="1:4" outlineLevel="1">
      <c r="A86" s="286">
        <v>2001044</v>
      </c>
      <c r="B86" s="189" t="s">
        <v>14093</v>
      </c>
      <c r="C86" s="190" t="s">
        <v>24</v>
      </c>
      <c r="D86" s="191">
        <v>43.99</v>
      </c>
    </row>
    <row r="87" spans="1:4">
      <c r="A87" s="286">
        <v>2001045</v>
      </c>
      <c r="B87" s="189" t="s">
        <v>14094</v>
      </c>
      <c r="C87" s="190" t="s">
        <v>24</v>
      </c>
      <c r="D87" s="191">
        <v>50.28</v>
      </c>
    </row>
    <row r="88" spans="1:4" outlineLevel="1">
      <c r="A88" s="286">
        <v>2001046</v>
      </c>
      <c r="B88" s="189" t="s">
        <v>14095</v>
      </c>
      <c r="C88" s="190" t="s">
        <v>24</v>
      </c>
      <c r="D88" s="191">
        <v>63.8</v>
      </c>
    </row>
    <row r="89" spans="1:4">
      <c r="A89" s="286">
        <v>2001047</v>
      </c>
      <c r="B89" s="189" t="s">
        <v>14096</v>
      </c>
      <c r="C89" s="190" t="s">
        <v>24</v>
      </c>
      <c r="D89" s="191">
        <v>71.62</v>
      </c>
    </row>
    <row r="90" spans="1:4" outlineLevel="1">
      <c r="A90" s="286">
        <v>2001048</v>
      </c>
      <c r="B90" s="189" t="s">
        <v>23956</v>
      </c>
      <c r="C90" s="190" t="s">
        <v>24</v>
      </c>
      <c r="D90" s="191">
        <v>67.66</v>
      </c>
    </row>
    <row r="91" spans="1:4">
      <c r="A91" s="286">
        <v>2001051</v>
      </c>
      <c r="B91" s="189" t="s">
        <v>14097</v>
      </c>
      <c r="C91" s="190" t="s">
        <v>23</v>
      </c>
      <c r="D91" s="191">
        <v>45.56</v>
      </c>
    </row>
    <row r="92" spans="1:4" outlineLevel="1">
      <c r="A92" s="286">
        <v>2001052</v>
      </c>
      <c r="B92" s="189" t="s">
        <v>14098</v>
      </c>
      <c r="C92" s="190" t="s">
        <v>23</v>
      </c>
      <c r="D92" s="191">
        <v>59.92</v>
      </c>
    </row>
    <row r="93" spans="1:4" outlineLevel="1">
      <c r="A93" s="286">
        <v>2001053</v>
      </c>
      <c r="B93" s="189" t="s">
        <v>14099</v>
      </c>
      <c r="C93" s="190" t="s">
        <v>23</v>
      </c>
      <c r="D93" s="191">
        <v>75.91</v>
      </c>
    </row>
    <row r="94" spans="1:4" outlineLevel="1">
      <c r="A94" s="286">
        <v>2001055</v>
      </c>
      <c r="B94" s="189" t="s">
        <v>14100</v>
      </c>
      <c r="C94" s="190" t="s">
        <v>23</v>
      </c>
      <c r="D94" s="191">
        <v>103.26</v>
      </c>
    </row>
    <row r="95" spans="1:4" outlineLevel="1">
      <c r="A95" s="286">
        <v>2001056</v>
      </c>
      <c r="B95" s="189" t="s">
        <v>14101</v>
      </c>
      <c r="C95" s="190" t="s">
        <v>23</v>
      </c>
      <c r="D95" s="191">
        <v>353.84</v>
      </c>
    </row>
    <row r="96" spans="1:4" outlineLevel="1">
      <c r="A96" s="286">
        <v>2001060</v>
      </c>
      <c r="B96" s="189" t="s">
        <v>14102</v>
      </c>
      <c r="C96" s="190" t="s">
        <v>23</v>
      </c>
      <c r="D96" s="191">
        <v>376.75</v>
      </c>
    </row>
    <row r="97" spans="1:4" outlineLevel="1">
      <c r="A97" s="286">
        <v>2001061</v>
      </c>
      <c r="B97" s="189" t="s">
        <v>14103</v>
      </c>
      <c r="C97" s="190" t="s">
        <v>23</v>
      </c>
      <c r="D97" s="191">
        <v>438.2</v>
      </c>
    </row>
    <row r="98" spans="1:4">
      <c r="A98" s="286">
        <v>2001062</v>
      </c>
      <c r="B98" s="189" t="s">
        <v>14104</v>
      </c>
      <c r="C98" s="190" t="s">
        <v>23</v>
      </c>
      <c r="D98" s="191">
        <v>501.06</v>
      </c>
    </row>
    <row r="99" spans="1:4" outlineLevel="1">
      <c r="A99" s="286">
        <v>2001063</v>
      </c>
      <c r="B99" s="189" t="s">
        <v>14105</v>
      </c>
      <c r="C99" s="190" t="s">
        <v>23</v>
      </c>
      <c r="D99" s="191">
        <v>621.4</v>
      </c>
    </row>
    <row r="100" spans="1:4" ht="23.25" outlineLevel="1">
      <c r="A100" s="286">
        <v>2001070</v>
      </c>
      <c r="B100" s="189" t="s">
        <v>14106</v>
      </c>
      <c r="C100" s="190" t="s">
        <v>23</v>
      </c>
      <c r="D100" s="191">
        <v>381.97</v>
      </c>
    </row>
    <row r="101" spans="1:4" ht="23.25" outlineLevel="1">
      <c r="A101" s="286">
        <v>2001071</v>
      </c>
      <c r="B101" s="189" t="s">
        <v>14107</v>
      </c>
      <c r="C101" s="190" t="s">
        <v>23</v>
      </c>
      <c r="D101" s="191">
        <v>550.69000000000005</v>
      </c>
    </row>
    <row r="102" spans="1:4" outlineLevel="1">
      <c r="A102" s="286">
        <v>2001072</v>
      </c>
      <c r="B102" s="189" t="s">
        <v>14108</v>
      </c>
      <c r="C102" s="190" t="s">
        <v>23</v>
      </c>
      <c r="D102" s="191">
        <v>2084.84</v>
      </c>
    </row>
    <row r="103" spans="1:4" outlineLevel="1">
      <c r="A103" s="286">
        <v>2001073</v>
      </c>
      <c r="B103" s="189" t="s">
        <v>14109</v>
      </c>
      <c r="C103" s="190" t="s">
        <v>24</v>
      </c>
      <c r="D103" s="191">
        <v>183.8</v>
      </c>
    </row>
    <row r="104" spans="1:4" outlineLevel="1">
      <c r="A104" s="286">
        <v>2001074</v>
      </c>
      <c r="B104" s="189" t="s">
        <v>14110</v>
      </c>
      <c r="C104" s="190" t="s">
        <v>24</v>
      </c>
      <c r="D104" s="191">
        <v>215.26</v>
      </c>
    </row>
    <row r="105" spans="1:4">
      <c r="A105" s="286">
        <v>2001075</v>
      </c>
      <c r="B105" s="189" t="s">
        <v>14111</v>
      </c>
      <c r="C105" s="190" t="s">
        <v>24</v>
      </c>
      <c r="D105" s="191">
        <v>217.09</v>
      </c>
    </row>
    <row r="106" spans="1:4" outlineLevel="1">
      <c r="A106" s="286">
        <v>2001076</v>
      </c>
      <c r="B106" s="189" t="s">
        <v>14112</v>
      </c>
      <c r="C106" s="190" t="s">
        <v>24</v>
      </c>
      <c r="D106" s="191">
        <v>608.94000000000005</v>
      </c>
    </row>
    <row r="107" spans="1:4">
      <c r="A107" s="286">
        <v>2001077</v>
      </c>
      <c r="B107" s="189" t="s">
        <v>14113</v>
      </c>
      <c r="C107" s="190" t="s">
        <v>24</v>
      </c>
      <c r="D107" s="191">
        <v>696.84</v>
      </c>
    </row>
    <row r="108" spans="1:4" outlineLevel="1">
      <c r="A108" s="286">
        <v>2001078</v>
      </c>
      <c r="B108" s="189" t="s">
        <v>14114</v>
      </c>
      <c r="C108" s="190" t="s">
        <v>24</v>
      </c>
      <c r="D108" s="191">
        <v>795.96</v>
      </c>
    </row>
    <row r="109" spans="1:4" outlineLevel="1">
      <c r="A109" s="286">
        <v>2001080</v>
      </c>
      <c r="B109" s="189" t="s">
        <v>14115</v>
      </c>
      <c r="C109" s="190" t="s">
        <v>23</v>
      </c>
      <c r="D109" s="191">
        <v>71.510000000000005</v>
      </c>
    </row>
    <row r="110" spans="1:4">
      <c r="A110" s="286">
        <v>2001081</v>
      </c>
      <c r="B110" s="189" t="s">
        <v>14116</v>
      </c>
      <c r="C110" s="190" t="s">
        <v>23</v>
      </c>
      <c r="D110" s="191">
        <v>93.95</v>
      </c>
    </row>
    <row r="111" spans="1:4" outlineLevel="1">
      <c r="A111" s="286">
        <v>2001082</v>
      </c>
      <c r="B111" s="189" t="s">
        <v>14117</v>
      </c>
      <c r="C111" s="190" t="s">
        <v>23</v>
      </c>
      <c r="D111" s="191">
        <v>117.3</v>
      </c>
    </row>
    <row r="112" spans="1:4" outlineLevel="1">
      <c r="A112" s="286">
        <v>2001083</v>
      </c>
      <c r="B112" s="189" t="s">
        <v>14118</v>
      </c>
      <c r="C112" s="190" t="s">
        <v>23</v>
      </c>
      <c r="D112" s="191">
        <v>150.26</v>
      </c>
    </row>
    <row r="113" spans="1:4">
      <c r="A113" s="286">
        <v>2001084</v>
      </c>
      <c r="B113" s="189" t="s">
        <v>14119</v>
      </c>
      <c r="C113" s="190" t="s">
        <v>23</v>
      </c>
      <c r="D113" s="191">
        <v>211.85</v>
      </c>
    </row>
    <row r="114" spans="1:4" outlineLevel="1">
      <c r="A114" s="286">
        <v>2001085</v>
      </c>
      <c r="B114" s="189" t="s">
        <v>14120</v>
      </c>
      <c r="C114" s="190" t="s">
        <v>23</v>
      </c>
      <c r="D114" s="191">
        <v>285.89999999999998</v>
      </c>
    </row>
    <row r="115" spans="1:4" ht="23.25" outlineLevel="1">
      <c r="A115" s="286">
        <v>2001090</v>
      </c>
      <c r="B115" s="189" t="s">
        <v>14121</v>
      </c>
      <c r="C115" s="190" t="s">
        <v>23</v>
      </c>
      <c r="D115" s="191">
        <v>41.38</v>
      </c>
    </row>
    <row r="116" spans="1:4" ht="23.25" outlineLevel="1">
      <c r="A116" s="286">
        <v>2001091</v>
      </c>
      <c r="B116" s="189" t="s">
        <v>14122</v>
      </c>
      <c r="C116" s="190" t="s">
        <v>23</v>
      </c>
      <c r="D116" s="191">
        <v>51.05</v>
      </c>
    </row>
    <row r="117" spans="1:4" ht="23.25">
      <c r="A117" s="286">
        <v>2001092</v>
      </c>
      <c r="B117" s="189" t="s">
        <v>14123</v>
      </c>
      <c r="C117" s="190" t="s">
        <v>23</v>
      </c>
      <c r="D117" s="191">
        <v>59.06</v>
      </c>
    </row>
    <row r="118" spans="1:4" ht="23.25" outlineLevel="1">
      <c r="A118" s="286">
        <v>2001093</v>
      </c>
      <c r="B118" s="189" t="s">
        <v>14124</v>
      </c>
      <c r="C118" s="190" t="s">
        <v>23</v>
      </c>
      <c r="D118" s="191">
        <v>67.5</v>
      </c>
    </row>
    <row r="119" spans="1:4" ht="23.25" outlineLevel="1">
      <c r="A119" s="286">
        <v>2001094</v>
      </c>
      <c r="B119" s="189" t="s">
        <v>14125</v>
      </c>
      <c r="C119" s="190" t="s">
        <v>23</v>
      </c>
      <c r="D119" s="191">
        <v>83</v>
      </c>
    </row>
    <row r="120" spans="1:4" ht="23.25" outlineLevel="1">
      <c r="A120" s="286">
        <v>2001095</v>
      </c>
      <c r="B120" s="189" t="s">
        <v>14126</v>
      </c>
      <c r="C120" s="190" t="s">
        <v>23</v>
      </c>
      <c r="D120" s="191">
        <v>99.95</v>
      </c>
    </row>
    <row r="121" spans="1:4">
      <c r="A121" s="286">
        <v>2002000</v>
      </c>
      <c r="B121" s="189" t="s">
        <v>14127</v>
      </c>
      <c r="C121" s="190" t="s">
        <v>14044</v>
      </c>
      <c r="D121" s="191" t="s">
        <v>14044</v>
      </c>
    </row>
    <row r="122" spans="1:4" outlineLevel="1">
      <c r="A122" s="286">
        <v>2002001</v>
      </c>
      <c r="B122" s="189" t="s">
        <v>238</v>
      </c>
      <c r="C122" s="190" t="s">
        <v>28</v>
      </c>
      <c r="D122" s="191">
        <v>76.89</v>
      </c>
    </row>
    <row r="123" spans="1:4" outlineLevel="1">
      <c r="A123" s="286">
        <v>2002002</v>
      </c>
      <c r="B123" s="189" t="s">
        <v>14128</v>
      </c>
      <c r="C123" s="190" t="s">
        <v>28</v>
      </c>
      <c r="D123" s="191">
        <v>84.36</v>
      </c>
    </row>
    <row r="124" spans="1:4" outlineLevel="1">
      <c r="A124" s="286">
        <v>2002005</v>
      </c>
      <c r="B124" s="189" t="s">
        <v>14129</v>
      </c>
      <c r="C124" s="190" t="s">
        <v>26</v>
      </c>
      <c r="D124" s="191">
        <v>127.96</v>
      </c>
    </row>
    <row r="125" spans="1:4">
      <c r="A125" s="286">
        <v>2002006</v>
      </c>
      <c r="B125" s="189" t="s">
        <v>14130</v>
      </c>
      <c r="C125" s="190" t="s">
        <v>26</v>
      </c>
      <c r="D125" s="191">
        <v>73.53</v>
      </c>
    </row>
    <row r="126" spans="1:4" outlineLevel="1">
      <c r="A126" s="286">
        <v>2002010</v>
      </c>
      <c r="B126" s="189" t="s">
        <v>87</v>
      </c>
      <c r="C126" s="190" t="s">
        <v>26</v>
      </c>
      <c r="D126" s="191">
        <v>6.03</v>
      </c>
    </row>
    <row r="127" spans="1:4" outlineLevel="1">
      <c r="A127" s="286">
        <v>2002011</v>
      </c>
      <c r="B127" s="189" t="s">
        <v>14131</v>
      </c>
      <c r="C127" s="190" t="s">
        <v>26</v>
      </c>
      <c r="D127" s="191">
        <v>4.2300000000000004</v>
      </c>
    </row>
    <row r="128" spans="1:4" outlineLevel="1">
      <c r="A128" s="286">
        <v>2002015</v>
      </c>
      <c r="B128" s="189" t="s">
        <v>422</v>
      </c>
      <c r="C128" s="190" t="s">
        <v>28</v>
      </c>
      <c r="D128" s="191">
        <v>223</v>
      </c>
    </row>
    <row r="129" spans="1:4">
      <c r="A129" s="286">
        <v>2002016</v>
      </c>
      <c r="B129" s="189" t="s">
        <v>14132</v>
      </c>
      <c r="C129" s="190" t="s">
        <v>28</v>
      </c>
      <c r="D129" s="191">
        <v>525.14</v>
      </c>
    </row>
    <row r="130" spans="1:4" outlineLevel="1">
      <c r="A130" s="286">
        <v>2002017</v>
      </c>
      <c r="B130" s="189" t="s">
        <v>14133</v>
      </c>
      <c r="C130" s="190" t="s">
        <v>28</v>
      </c>
      <c r="D130" s="191">
        <v>463.13</v>
      </c>
    </row>
    <row r="131" spans="1:4" outlineLevel="1">
      <c r="A131" s="286">
        <v>2003000</v>
      </c>
      <c r="B131" s="189" t="s">
        <v>14134</v>
      </c>
      <c r="C131" s="190" t="s">
        <v>14044</v>
      </c>
      <c r="D131" s="191" t="s">
        <v>14044</v>
      </c>
    </row>
    <row r="132" spans="1:4" outlineLevel="1">
      <c r="A132" s="286">
        <v>2003001</v>
      </c>
      <c r="B132" s="189" t="s">
        <v>14135</v>
      </c>
      <c r="C132" s="190" t="s">
        <v>26</v>
      </c>
      <c r="D132" s="191">
        <v>85.98</v>
      </c>
    </row>
    <row r="133" spans="1:4">
      <c r="A133" s="286">
        <v>2003004</v>
      </c>
      <c r="B133" s="189" t="s">
        <v>14136</v>
      </c>
      <c r="C133" s="190" t="s">
        <v>26</v>
      </c>
      <c r="D133" s="191">
        <v>105.55</v>
      </c>
    </row>
    <row r="134" spans="1:4" outlineLevel="1">
      <c r="A134" s="286">
        <v>2004000</v>
      </c>
      <c r="B134" s="189" t="s">
        <v>14137</v>
      </c>
      <c r="C134" s="190" t="s">
        <v>14044</v>
      </c>
      <c r="D134" s="191" t="s">
        <v>14044</v>
      </c>
    </row>
    <row r="135" spans="1:4" outlineLevel="1">
      <c r="A135" s="286">
        <v>2004004</v>
      </c>
      <c r="B135" s="189" t="s">
        <v>14138</v>
      </c>
      <c r="C135" s="190" t="s">
        <v>25</v>
      </c>
      <c r="D135" s="191">
        <v>10.84</v>
      </c>
    </row>
    <row r="136" spans="1:4" outlineLevel="1">
      <c r="A136" s="286">
        <v>2004007</v>
      </c>
      <c r="B136" s="189" t="s">
        <v>14139</v>
      </c>
      <c r="C136" s="190" t="s">
        <v>25</v>
      </c>
      <c r="D136" s="191">
        <v>11.5</v>
      </c>
    </row>
    <row r="137" spans="1:4">
      <c r="A137" s="286">
        <v>2004009</v>
      </c>
      <c r="B137" s="189" t="s">
        <v>14140</v>
      </c>
      <c r="C137" s="190" t="s">
        <v>25</v>
      </c>
      <c r="D137" s="191">
        <v>10.64</v>
      </c>
    </row>
    <row r="138" spans="1:4" outlineLevel="1">
      <c r="A138" s="286">
        <v>2005000</v>
      </c>
      <c r="B138" s="189" t="s">
        <v>14141</v>
      </c>
      <c r="C138" s="190" t="s">
        <v>14044</v>
      </c>
      <c r="D138" s="191" t="s">
        <v>14044</v>
      </c>
    </row>
    <row r="139" spans="1:4" outlineLevel="1">
      <c r="A139" s="286">
        <v>2005005</v>
      </c>
      <c r="B139" s="189" t="s">
        <v>14142</v>
      </c>
      <c r="C139" s="190" t="s">
        <v>28</v>
      </c>
      <c r="D139" s="191">
        <v>597.70000000000005</v>
      </c>
    </row>
    <row r="140" spans="1:4" outlineLevel="1">
      <c r="A140" s="286">
        <v>2005006</v>
      </c>
      <c r="B140" s="189" t="s">
        <v>14143</v>
      </c>
      <c r="C140" s="190" t="s">
        <v>28</v>
      </c>
      <c r="D140" s="191">
        <v>613.69000000000005</v>
      </c>
    </row>
    <row r="141" spans="1:4">
      <c r="A141" s="286">
        <v>2005008</v>
      </c>
      <c r="B141" s="189" t="s">
        <v>14144</v>
      </c>
      <c r="C141" s="190" t="s">
        <v>28</v>
      </c>
      <c r="D141" s="191">
        <v>495.59</v>
      </c>
    </row>
    <row r="142" spans="1:4" outlineLevel="1">
      <c r="A142" s="286">
        <v>2005009</v>
      </c>
      <c r="B142" s="189" t="s">
        <v>14145</v>
      </c>
      <c r="C142" s="190" t="s">
        <v>28</v>
      </c>
      <c r="D142" s="191">
        <v>518.22</v>
      </c>
    </row>
    <row r="143" spans="1:4" outlineLevel="1">
      <c r="A143" s="286">
        <v>2005010</v>
      </c>
      <c r="B143" s="189" t="s">
        <v>14146</v>
      </c>
      <c r="C143" s="190" t="s">
        <v>28</v>
      </c>
      <c r="D143" s="191">
        <v>541.52</v>
      </c>
    </row>
    <row r="144" spans="1:4" outlineLevel="1">
      <c r="A144" s="286">
        <v>2005011</v>
      </c>
      <c r="B144" s="189" t="s">
        <v>14147</v>
      </c>
      <c r="C144" s="190" t="s">
        <v>28</v>
      </c>
      <c r="D144" s="191">
        <v>565.95000000000005</v>
      </c>
    </row>
    <row r="145" spans="1:4">
      <c r="A145" s="286">
        <v>2006000</v>
      </c>
      <c r="B145" s="189" t="s">
        <v>14148</v>
      </c>
      <c r="C145" s="190" t="s">
        <v>14044</v>
      </c>
      <c r="D145" s="191" t="s">
        <v>14044</v>
      </c>
    </row>
    <row r="146" spans="1:4" outlineLevel="1">
      <c r="A146" s="286">
        <v>2006001</v>
      </c>
      <c r="B146" s="189" t="s">
        <v>14149</v>
      </c>
      <c r="C146" s="190" t="s">
        <v>28</v>
      </c>
      <c r="D146" s="191">
        <v>1076.7</v>
      </c>
    </row>
    <row r="147" spans="1:4" ht="23.25" outlineLevel="1">
      <c r="A147" s="286">
        <v>2006002</v>
      </c>
      <c r="B147" s="189" t="s">
        <v>24702</v>
      </c>
      <c r="C147" s="190" t="s">
        <v>26</v>
      </c>
      <c r="D147" s="191">
        <v>154.13999999999999</v>
      </c>
    </row>
    <row r="148" spans="1:4" outlineLevel="1">
      <c r="A148" s="286">
        <v>2006005</v>
      </c>
      <c r="B148" s="189" t="s">
        <v>14150</v>
      </c>
      <c r="C148" s="190" t="s">
        <v>26</v>
      </c>
      <c r="D148" s="191">
        <v>126.66</v>
      </c>
    </row>
    <row r="149" spans="1:4" outlineLevel="1">
      <c r="A149" s="286">
        <v>2006010</v>
      </c>
      <c r="B149" s="189" t="s">
        <v>14151</v>
      </c>
      <c r="C149" s="190" t="s">
        <v>28</v>
      </c>
      <c r="D149" s="191">
        <v>27.48</v>
      </c>
    </row>
    <row r="150" spans="1:4">
      <c r="A150" s="286">
        <v>2050000</v>
      </c>
      <c r="B150" s="189" t="s">
        <v>14152</v>
      </c>
      <c r="C150" s="190" t="s">
        <v>14044</v>
      </c>
      <c r="D150" s="191" t="s">
        <v>14044</v>
      </c>
    </row>
    <row r="151" spans="1:4" outlineLevel="1">
      <c r="A151" s="286">
        <v>2050001</v>
      </c>
      <c r="B151" s="189" t="s">
        <v>14153</v>
      </c>
      <c r="C151" s="190" t="s">
        <v>28</v>
      </c>
      <c r="D151" s="191">
        <v>81.19</v>
      </c>
    </row>
    <row r="152" spans="1:4" outlineLevel="1">
      <c r="A152" s="286">
        <v>2050003</v>
      </c>
      <c r="B152" s="189" t="s">
        <v>14154</v>
      </c>
      <c r="C152" s="190" t="s">
        <v>28</v>
      </c>
      <c r="D152" s="191">
        <v>265.14999999999998</v>
      </c>
    </row>
    <row r="153" spans="1:4" outlineLevel="1">
      <c r="A153" s="286">
        <v>2050004</v>
      </c>
      <c r="B153" s="189" t="s">
        <v>14155</v>
      </c>
      <c r="C153" s="190" t="s">
        <v>28</v>
      </c>
      <c r="D153" s="191">
        <v>482.08</v>
      </c>
    </row>
    <row r="154" spans="1:4" outlineLevel="1">
      <c r="A154" s="286">
        <v>2050005</v>
      </c>
      <c r="B154" s="189" t="s">
        <v>14156</v>
      </c>
      <c r="C154" s="190" t="s">
        <v>28</v>
      </c>
      <c r="D154" s="191">
        <v>209.13</v>
      </c>
    </row>
    <row r="155" spans="1:4" outlineLevel="1">
      <c r="A155" s="286">
        <v>2050006</v>
      </c>
      <c r="B155" s="189" t="s">
        <v>177</v>
      </c>
      <c r="C155" s="190" t="s">
        <v>28</v>
      </c>
      <c r="D155" s="191">
        <v>418.27</v>
      </c>
    </row>
    <row r="156" spans="1:4">
      <c r="A156" s="286">
        <v>2090000</v>
      </c>
      <c r="B156" s="189" t="s">
        <v>14157</v>
      </c>
      <c r="C156" s="190" t="s">
        <v>14044</v>
      </c>
      <c r="D156" s="191" t="s">
        <v>14044</v>
      </c>
    </row>
    <row r="157" spans="1:4" outlineLevel="1">
      <c r="A157" s="286">
        <v>2090040</v>
      </c>
      <c r="B157" s="189" t="s">
        <v>14158</v>
      </c>
      <c r="C157" s="190" t="s">
        <v>24</v>
      </c>
      <c r="D157" s="191">
        <v>14.09</v>
      </c>
    </row>
    <row r="158" spans="1:4" outlineLevel="1">
      <c r="A158" s="285">
        <v>3000000</v>
      </c>
      <c r="B158" s="186" t="s">
        <v>284</v>
      </c>
      <c r="C158" s="187"/>
      <c r="D158" s="188"/>
    </row>
    <row r="159" spans="1:4" outlineLevel="1">
      <c r="A159" s="286">
        <v>3001000</v>
      </c>
      <c r="B159" s="189" t="s">
        <v>14159</v>
      </c>
      <c r="C159" s="190" t="s">
        <v>14044</v>
      </c>
      <c r="D159" s="191" t="s">
        <v>14044</v>
      </c>
    </row>
    <row r="160" spans="1:4" outlineLevel="1">
      <c r="A160" s="286">
        <v>3001001</v>
      </c>
      <c r="B160" s="189" t="s">
        <v>14160</v>
      </c>
      <c r="C160" s="190" t="s">
        <v>26</v>
      </c>
      <c r="D160" s="191">
        <v>95.22</v>
      </c>
    </row>
    <row r="161" spans="1:4" outlineLevel="1">
      <c r="A161" s="286">
        <v>3001004</v>
      </c>
      <c r="B161" s="189" t="s">
        <v>14136</v>
      </c>
      <c r="C161" s="190" t="s">
        <v>26</v>
      </c>
      <c r="D161" s="191">
        <v>105.55</v>
      </c>
    </row>
    <row r="162" spans="1:4">
      <c r="A162" s="286">
        <v>3001011</v>
      </c>
      <c r="B162" s="189" t="s">
        <v>14161</v>
      </c>
      <c r="C162" s="190" t="s">
        <v>26</v>
      </c>
      <c r="D162" s="191">
        <v>136.1</v>
      </c>
    </row>
    <row r="163" spans="1:4" outlineLevel="1">
      <c r="A163" s="286">
        <v>3001013</v>
      </c>
      <c r="B163" s="189" t="s">
        <v>14162</v>
      </c>
      <c r="C163" s="190" t="s">
        <v>26</v>
      </c>
      <c r="D163" s="191">
        <v>143.54</v>
      </c>
    </row>
    <row r="164" spans="1:4" outlineLevel="1">
      <c r="A164" s="286">
        <v>3001014</v>
      </c>
      <c r="B164" s="189" t="s">
        <v>14163</v>
      </c>
      <c r="C164" s="190" t="s">
        <v>26</v>
      </c>
      <c r="D164" s="191">
        <v>112.4</v>
      </c>
    </row>
    <row r="165" spans="1:4" outlineLevel="1">
      <c r="A165" s="286">
        <v>3001015</v>
      </c>
      <c r="B165" s="189" t="s">
        <v>14164</v>
      </c>
      <c r="C165" s="190" t="s">
        <v>26</v>
      </c>
      <c r="D165" s="191">
        <v>113.45</v>
      </c>
    </row>
    <row r="166" spans="1:4" outlineLevel="1">
      <c r="A166" s="286">
        <v>3001016</v>
      </c>
      <c r="B166" s="189" t="s">
        <v>14165</v>
      </c>
      <c r="C166" s="190" t="s">
        <v>26</v>
      </c>
      <c r="D166" s="191">
        <v>115.9</v>
      </c>
    </row>
    <row r="167" spans="1:4" outlineLevel="1">
      <c r="A167" s="286">
        <v>3001017</v>
      </c>
      <c r="B167" s="189" t="s">
        <v>14166</v>
      </c>
      <c r="C167" s="190" t="s">
        <v>26</v>
      </c>
      <c r="D167" s="191">
        <v>117.45</v>
      </c>
    </row>
    <row r="168" spans="1:4">
      <c r="A168" s="286">
        <v>3001020</v>
      </c>
      <c r="B168" s="189" t="s">
        <v>14167</v>
      </c>
      <c r="C168" s="190" t="s">
        <v>23</v>
      </c>
      <c r="D168" s="191">
        <v>167.01</v>
      </c>
    </row>
    <row r="169" spans="1:4" outlineLevel="1">
      <c r="A169" s="286">
        <v>3001030</v>
      </c>
      <c r="B169" s="189" t="s">
        <v>14168</v>
      </c>
      <c r="C169" s="190" t="s">
        <v>28</v>
      </c>
      <c r="D169" s="191">
        <v>44.9</v>
      </c>
    </row>
    <row r="170" spans="1:4" outlineLevel="1">
      <c r="A170" s="286">
        <v>3002000</v>
      </c>
      <c r="B170" s="189" t="s">
        <v>14169</v>
      </c>
      <c r="C170" s="190" t="s">
        <v>14044</v>
      </c>
      <c r="D170" s="191" t="s">
        <v>14044</v>
      </c>
    </row>
    <row r="171" spans="1:4" outlineLevel="1">
      <c r="A171" s="286">
        <v>3002004</v>
      </c>
      <c r="B171" s="189" t="s">
        <v>14138</v>
      </c>
      <c r="C171" s="190" t="s">
        <v>25</v>
      </c>
      <c r="D171" s="191">
        <v>10.84</v>
      </c>
    </row>
    <row r="172" spans="1:4" outlineLevel="1">
      <c r="A172" s="286">
        <v>3002007</v>
      </c>
      <c r="B172" s="189" t="s">
        <v>14139</v>
      </c>
      <c r="C172" s="190" t="s">
        <v>25</v>
      </c>
      <c r="D172" s="191">
        <v>11.5</v>
      </c>
    </row>
    <row r="173" spans="1:4" outlineLevel="1">
      <c r="A173" s="286">
        <v>3002009</v>
      </c>
      <c r="B173" s="189" t="s">
        <v>14140</v>
      </c>
      <c r="C173" s="190" t="s">
        <v>25</v>
      </c>
      <c r="D173" s="191">
        <v>10.64</v>
      </c>
    </row>
    <row r="174" spans="1:4">
      <c r="A174" s="286">
        <v>3003000</v>
      </c>
      <c r="B174" s="189" t="s">
        <v>14170</v>
      </c>
      <c r="C174" s="190" t="s">
        <v>14044</v>
      </c>
      <c r="D174" s="191" t="s">
        <v>14044</v>
      </c>
    </row>
    <row r="175" spans="1:4" outlineLevel="1">
      <c r="A175" s="286">
        <v>3003005</v>
      </c>
      <c r="B175" s="189" t="s">
        <v>14171</v>
      </c>
      <c r="C175" s="190" t="s">
        <v>28</v>
      </c>
      <c r="D175" s="191">
        <v>597.70000000000005</v>
      </c>
    </row>
    <row r="176" spans="1:4" outlineLevel="1">
      <c r="A176" s="286">
        <v>3003007</v>
      </c>
      <c r="B176" s="189" t="s">
        <v>14172</v>
      </c>
      <c r="C176" s="190" t="s">
        <v>28</v>
      </c>
      <c r="D176" s="191">
        <v>613.69000000000005</v>
      </c>
    </row>
    <row r="177" spans="1:4" outlineLevel="1">
      <c r="A177" s="286">
        <v>3003008</v>
      </c>
      <c r="B177" s="189" t="s">
        <v>14173</v>
      </c>
      <c r="C177" s="190" t="s">
        <v>28</v>
      </c>
      <c r="D177" s="191">
        <v>630.89</v>
      </c>
    </row>
    <row r="178" spans="1:4" outlineLevel="1">
      <c r="A178" s="286">
        <v>3003009</v>
      </c>
      <c r="B178" s="189" t="s">
        <v>14174</v>
      </c>
      <c r="C178" s="190" t="s">
        <v>28</v>
      </c>
      <c r="D178" s="191">
        <v>495.59</v>
      </c>
    </row>
    <row r="179" spans="1:4" outlineLevel="1">
      <c r="A179" s="286">
        <v>3003015</v>
      </c>
      <c r="B179" s="189" t="s">
        <v>14175</v>
      </c>
      <c r="C179" s="190" t="s">
        <v>28</v>
      </c>
      <c r="D179" s="191">
        <v>518.22</v>
      </c>
    </row>
    <row r="180" spans="1:4">
      <c r="A180" s="286">
        <v>3003016</v>
      </c>
      <c r="B180" s="189" t="s">
        <v>14176</v>
      </c>
      <c r="C180" s="190" t="s">
        <v>28</v>
      </c>
      <c r="D180" s="191">
        <v>510.07</v>
      </c>
    </row>
    <row r="181" spans="1:4" outlineLevel="1">
      <c r="A181" s="286">
        <v>3003017</v>
      </c>
      <c r="B181" s="189" t="s">
        <v>14177</v>
      </c>
      <c r="C181" s="190" t="s">
        <v>28</v>
      </c>
      <c r="D181" s="191">
        <v>541.52</v>
      </c>
    </row>
    <row r="182" spans="1:4" outlineLevel="1">
      <c r="A182" s="286">
        <v>3003018</v>
      </c>
      <c r="B182" s="189" t="s">
        <v>14178</v>
      </c>
      <c r="C182" s="190" t="s">
        <v>28</v>
      </c>
      <c r="D182" s="191">
        <v>531.65</v>
      </c>
    </row>
    <row r="183" spans="1:4" outlineLevel="1">
      <c r="A183" s="286">
        <v>3003019</v>
      </c>
      <c r="B183" s="189" t="s">
        <v>14179</v>
      </c>
      <c r="C183" s="190" t="s">
        <v>28</v>
      </c>
      <c r="D183" s="191">
        <v>534.35</v>
      </c>
    </row>
    <row r="184" spans="1:4" outlineLevel="1">
      <c r="A184" s="286">
        <v>3003020</v>
      </c>
      <c r="B184" s="189" t="s">
        <v>14180</v>
      </c>
      <c r="C184" s="190" t="s">
        <v>28</v>
      </c>
      <c r="D184" s="191">
        <v>565.95000000000005</v>
      </c>
    </row>
    <row r="185" spans="1:4" outlineLevel="1">
      <c r="A185" s="286">
        <v>3003021</v>
      </c>
      <c r="B185" s="189" t="s">
        <v>14181</v>
      </c>
      <c r="C185" s="190" t="s">
        <v>28</v>
      </c>
      <c r="D185" s="191">
        <v>556.23</v>
      </c>
    </row>
    <row r="186" spans="1:4">
      <c r="A186" s="286">
        <v>3003022</v>
      </c>
      <c r="B186" s="189" t="s">
        <v>14182</v>
      </c>
      <c r="C186" s="190" t="s">
        <v>28</v>
      </c>
      <c r="D186" s="191">
        <v>591.58000000000004</v>
      </c>
    </row>
    <row r="187" spans="1:4" outlineLevel="1">
      <c r="A187" s="286">
        <v>3003023</v>
      </c>
      <c r="B187" s="189" t="s">
        <v>14183</v>
      </c>
      <c r="C187" s="190" t="s">
        <v>28</v>
      </c>
      <c r="D187" s="191">
        <v>582.01</v>
      </c>
    </row>
    <row r="188" spans="1:4">
      <c r="A188" s="286">
        <v>3003024</v>
      </c>
      <c r="B188" s="189" t="s">
        <v>14184</v>
      </c>
      <c r="C188" s="190" t="s">
        <v>28</v>
      </c>
      <c r="D188" s="191">
        <v>618.45000000000005</v>
      </c>
    </row>
    <row r="189" spans="1:4" outlineLevel="1">
      <c r="A189" s="286">
        <v>3003025</v>
      </c>
      <c r="B189" s="189" t="s">
        <v>14185</v>
      </c>
      <c r="C189" s="190" t="s">
        <v>28</v>
      </c>
      <c r="D189" s="191">
        <v>611.28</v>
      </c>
    </row>
    <row r="190" spans="1:4" outlineLevel="1">
      <c r="A190" s="286">
        <v>3003030</v>
      </c>
      <c r="B190" s="189" t="s">
        <v>14186</v>
      </c>
      <c r="C190" s="190" t="s">
        <v>28</v>
      </c>
      <c r="D190" s="191">
        <v>60.6</v>
      </c>
    </row>
    <row r="191" spans="1:4" outlineLevel="1">
      <c r="A191" s="286">
        <v>3004000</v>
      </c>
      <c r="B191" s="189" t="s">
        <v>14187</v>
      </c>
      <c r="C191" s="190" t="s">
        <v>14044</v>
      </c>
      <c r="D191" s="191" t="s">
        <v>14044</v>
      </c>
    </row>
    <row r="192" spans="1:4">
      <c r="A192" s="286">
        <v>3004019</v>
      </c>
      <c r="B192" s="189" t="s">
        <v>14188</v>
      </c>
      <c r="C192" s="190" t="s">
        <v>26</v>
      </c>
      <c r="D192" s="191">
        <v>150.69</v>
      </c>
    </row>
    <row r="193" spans="1:4" outlineLevel="1">
      <c r="A193" s="286">
        <v>3004020</v>
      </c>
      <c r="B193" s="189" t="s">
        <v>14189</v>
      </c>
      <c r="C193" s="190" t="s">
        <v>26</v>
      </c>
      <c r="D193" s="191">
        <v>158.78</v>
      </c>
    </row>
    <row r="194" spans="1:4" outlineLevel="1">
      <c r="A194" s="286">
        <v>3004021</v>
      </c>
      <c r="B194" s="189" t="s">
        <v>14190</v>
      </c>
      <c r="C194" s="190" t="s">
        <v>26</v>
      </c>
      <c r="D194" s="191">
        <v>180.94</v>
      </c>
    </row>
    <row r="195" spans="1:4" outlineLevel="1">
      <c r="A195" s="286">
        <v>3004022</v>
      </c>
      <c r="B195" s="189" t="s">
        <v>14191</v>
      </c>
      <c r="C195" s="190" t="s">
        <v>26</v>
      </c>
      <c r="D195" s="191">
        <v>208.12</v>
      </c>
    </row>
    <row r="196" spans="1:4" outlineLevel="1">
      <c r="A196" s="286">
        <v>3004023</v>
      </c>
      <c r="B196" s="189" t="s">
        <v>14192</v>
      </c>
      <c r="C196" s="190" t="s">
        <v>26</v>
      </c>
      <c r="D196" s="191">
        <v>227.49</v>
      </c>
    </row>
    <row r="197" spans="1:4" outlineLevel="1">
      <c r="A197" s="286">
        <v>3004024</v>
      </c>
      <c r="B197" s="189" t="s">
        <v>14193</v>
      </c>
      <c r="C197" s="190" t="s">
        <v>26</v>
      </c>
      <c r="D197" s="191">
        <v>294.45999999999998</v>
      </c>
    </row>
    <row r="198" spans="1:4">
      <c r="A198" s="286">
        <v>3040000</v>
      </c>
      <c r="B198" s="189" t="s">
        <v>14194</v>
      </c>
      <c r="C198" s="190" t="s">
        <v>14044</v>
      </c>
      <c r="D198" s="191" t="s">
        <v>14044</v>
      </c>
    </row>
    <row r="199" spans="1:4" outlineLevel="1">
      <c r="A199" s="286">
        <v>3040002</v>
      </c>
      <c r="B199" s="189" t="s">
        <v>23957</v>
      </c>
      <c r="C199" s="190" t="s">
        <v>26</v>
      </c>
      <c r="D199" s="191">
        <v>120.52</v>
      </c>
    </row>
    <row r="200" spans="1:4" outlineLevel="1">
      <c r="A200" s="286">
        <v>3040005</v>
      </c>
      <c r="B200" s="189" t="s">
        <v>14195</v>
      </c>
      <c r="C200" s="190" t="s">
        <v>26</v>
      </c>
      <c r="D200" s="191">
        <v>4.33</v>
      </c>
    </row>
    <row r="201" spans="1:4" outlineLevel="1">
      <c r="A201" s="286">
        <v>3040010</v>
      </c>
      <c r="B201" s="189" t="s">
        <v>14196</v>
      </c>
      <c r="C201" s="190" t="s">
        <v>26</v>
      </c>
      <c r="D201" s="191">
        <v>128.93</v>
      </c>
    </row>
    <row r="202" spans="1:4" ht="23.25" outlineLevel="1">
      <c r="A202" s="286">
        <v>3040015</v>
      </c>
      <c r="B202" s="189" t="s">
        <v>14197</v>
      </c>
      <c r="C202" s="190" t="s">
        <v>23</v>
      </c>
      <c r="D202" s="191">
        <v>34.44</v>
      </c>
    </row>
    <row r="203" spans="1:4" outlineLevel="1">
      <c r="A203" s="286">
        <v>3040018</v>
      </c>
      <c r="B203" s="189" t="s">
        <v>14198</v>
      </c>
      <c r="C203" s="190" t="s">
        <v>26</v>
      </c>
      <c r="D203" s="191">
        <v>32.92</v>
      </c>
    </row>
    <row r="204" spans="1:4" ht="23.25">
      <c r="A204" s="286">
        <v>3040022</v>
      </c>
      <c r="B204" s="189" t="s">
        <v>14199</v>
      </c>
      <c r="C204" s="190" t="s">
        <v>23</v>
      </c>
      <c r="D204" s="191">
        <v>6.79</v>
      </c>
    </row>
    <row r="205" spans="1:4" outlineLevel="1">
      <c r="A205" s="286">
        <v>3040024</v>
      </c>
      <c r="B205" s="189" t="s">
        <v>14200</v>
      </c>
      <c r="C205" s="190" t="s">
        <v>26</v>
      </c>
      <c r="D205" s="191">
        <v>9.4700000000000006</v>
      </c>
    </row>
    <row r="206" spans="1:4" outlineLevel="1">
      <c r="A206" s="286">
        <v>3040025</v>
      </c>
      <c r="B206" s="189" t="s">
        <v>14201</v>
      </c>
      <c r="C206" s="190" t="s">
        <v>26</v>
      </c>
      <c r="D206" s="191">
        <v>20.72</v>
      </c>
    </row>
    <row r="207" spans="1:4" outlineLevel="1">
      <c r="A207" s="286">
        <v>3040026</v>
      </c>
      <c r="B207" s="189" t="s">
        <v>14202</v>
      </c>
      <c r="C207" s="190" t="s">
        <v>26</v>
      </c>
      <c r="D207" s="191">
        <v>7.6</v>
      </c>
    </row>
    <row r="208" spans="1:4" outlineLevel="1">
      <c r="A208" s="286">
        <v>3040050</v>
      </c>
      <c r="B208" s="189" t="s">
        <v>14203</v>
      </c>
      <c r="C208" s="190" t="s">
        <v>26</v>
      </c>
      <c r="D208" s="191">
        <v>7.22</v>
      </c>
    </row>
    <row r="209" spans="1:4" outlineLevel="1">
      <c r="A209" s="286">
        <v>3040051</v>
      </c>
      <c r="B209" s="189" t="s">
        <v>14204</v>
      </c>
      <c r="C209" s="190" t="s">
        <v>26</v>
      </c>
      <c r="D209" s="191">
        <v>7.22</v>
      </c>
    </row>
    <row r="210" spans="1:4" outlineLevel="1">
      <c r="A210" s="286">
        <v>3040060</v>
      </c>
      <c r="B210" s="189" t="s">
        <v>14205</v>
      </c>
      <c r="C210" s="190" t="s">
        <v>26</v>
      </c>
      <c r="D210" s="191">
        <v>157.59</v>
      </c>
    </row>
    <row r="211" spans="1:4" outlineLevel="1">
      <c r="A211" s="286">
        <v>3040070</v>
      </c>
      <c r="B211" s="189" t="s">
        <v>14206</v>
      </c>
      <c r="C211" s="190" t="s">
        <v>24</v>
      </c>
      <c r="D211" s="191">
        <v>13.37</v>
      </c>
    </row>
    <row r="212" spans="1:4" outlineLevel="1">
      <c r="A212" s="286">
        <v>3050000</v>
      </c>
      <c r="B212" s="189" t="s">
        <v>14152</v>
      </c>
      <c r="C212" s="190" t="s">
        <v>14044</v>
      </c>
      <c r="D212" s="191" t="s">
        <v>14044</v>
      </c>
    </row>
    <row r="213" spans="1:4" outlineLevel="1">
      <c r="A213" s="286">
        <v>3050001</v>
      </c>
      <c r="B213" s="189" t="s">
        <v>14156</v>
      </c>
      <c r="C213" s="190" t="s">
        <v>28</v>
      </c>
      <c r="D213" s="191">
        <v>209.13</v>
      </c>
    </row>
    <row r="214" spans="1:4">
      <c r="A214" s="286">
        <v>3050002</v>
      </c>
      <c r="B214" s="189" t="s">
        <v>177</v>
      </c>
      <c r="C214" s="190" t="s">
        <v>28</v>
      </c>
      <c r="D214" s="191">
        <v>418.27</v>
      </c>
    </row>
    <row r="215" spans="1:4" outlineLevel="1">
      <c r="A215" s="286">
        <v>3050003</v>
      </c>
      <c r="B215" s="189" t="s">
        <v>14154</v>
      </c>
      <c r="C215" s="190" t="s">
        <v>28</v>
      </c>
      <c r="D215" s="191">
        <v>265.14999999999998</v>
      </c>
    </row>
    <row r="216" spans="1:4" outlineLevel="1">
      <c r="A216" s="286">
        <v>3050004</v>
      </c>
      <c r="B216" s="189" t="s">
        <v>14155</v>
      </c>
      <c r="C216" s="190" t="s">
        <v>28</v>
      </c>
      <c r="D216" s="191">
        <v>482.08</v>
      </c>
    </row>
    <row r="217" spans="1:4">
      <c r="A217" s="286">
        <v>3050005</v>
      </c>
      <c r="B217" s="189" t="s">
        <v>14207</v>
      </c>
      <c r="C217" s="190" t="s">
        <v>26</v>
      </c>
      <c r="D217" s="191">
        <v>42.18</v>
      </c>
    </row>
    <row r="218" spans="1:4" ht="23.25" outlineLevel="1">
      <c r="A218" s="286">
        <v>3050006</v>
      </c>
      <c r="B218" s="189" t="s">
        <v>14208</v>
      </c>
      <c r="C218" s="190" t="s">
        <v>26</v>
      </c>
      <c r="D218" s="191">
        <v>60.26</v>
      </c>
    </row>
    <row r="219" spans="1:4" outlineLevel="1">
      <c r="A219" s="286">
        <v>3060000</v>
      </c>
      <c r="B219" s="189" t="s">
        <v>14209</v>
      </c>
      <c r="C219" s="190" t="s">
        <v>14044</v>
      </c>
      <c r="D219" s="191" t="s">
        <v>14044</v>
      </c>
    </row>
    <row r="220" spans="1:4" ht="23.25">
      <c r="A220" s="286">
        <v>3060001</v>
      </c>
      <c r="B220" s="189" t="s">
        <v>14210</v>
      </c>
      <c r="C220" s="190" t="s">
        <v>25</v>
      </c>
      <c r="D220" s="191">
        <v>28.15</v>
      </c>
    </row>
    <row r="221" spans="1:4" ht="23.25" outlineLevel="1">
      <c r="A221" s="286">
        <v>3060002</v>
      </c>
      <c r="B221" s="189" t="s">
        <v>14211</v>
      </c>
      <c r="C221" s="190" t="s">
        <v>25</v>
      </c>
      <c r="D221" s="191">
        <v>28.16</v>
      </c>
    </row>
    <row r="222" spans="1:4" outlineLevel="1">
      <c r="A222" s="285">
        <v>4000000</v>
      </c>
      <c r="B222" s="186" t="s">
        <v>14212</v>
      </c>
      <c r="C222" s="187"/>
      <c r="D222" s="188"/>
    </row>
    <row r="223" spans="1:4">
      <c r="A223" s="286">
        <v>4001000</v>
      </c>
      <c r="B223" s="189" t="s">
        <v>14213</v>
      </c>
      <c r="C223" s="190" t="s">
        <v>14044</v>
      </c>
      <c r="D223" s="191" t="s">
        <v>14044</v>
      </c>
    </row>
    <row r="224" spans="1:4" outlineLevel="1">
      <c r="A224" s="286">
        <v>4001001</v>
      </c>
      <c r="B224" s="189" t="s">
        <v>34419</v>
      </c>
      <c r="C224" s="190" t="s">
        <v>26</v>
      </c>
      <c r="D224" s="191">
        <v>81.42</v>
      </c>
    </row>
    <row r="225" spans="1:4">
      <c r="A225" s="286">
        <v>4001002</v>
      </c>
      <c r="B225" s="189" t="s">
        <v>24703</v>
      </c>
      <c r="C225" s="190" t="s">
        <v>26</v>
      </c>
      <c r="D225" s="191">
        <v>151.34</v>
      </c>
    </row>
    <row r="226" spans="1:4" outlineLevel="1">
      <c r="A226" s="286">
        <v>4001004</v>
      </c>
      <c r="B226" s="189" t="s">
        <v>24704</v>
      </c>
      <c r="C226" s="190" t="s">
        <v>26</v>
      </c>
      <c r="D226" s="191">
        <v>360.32</v>
      </c>
    </row>
    <row r="227" spans="1:4" outlineLevel="1">
      <c r="A227" s="286">
        <v>4001011</v>
      </c>
      <c r="B227" s="189" t="s">
        <v>34420</v>
      </c>
      <c r="C227" s="190" t="s">
        <v>26</v>
      </c>
      <c r="D227" s="191">
        <v>151.34</v>
      </c>
    </row>
    <row r="228" spans="1:4">
      <c r="A228" s="286">
        <v>4001012</v>
      </c>
      <c r="B228" s="189" t="s">
        <v>24705</v>
      </c>
      <c r="C228" s="190" t="s">
        <v>26</v>
      </c>
      <c r="D228" s="191">
        <v>262.2</v>
      </c>
    </row>
    <row r="229" spans="1:4" outlineLevel="1">
      <c r="A229" s="286">
        <v>4001015</v>
      </c>
      <c r="B229" s="189" t="s">
        <v>24706</v>
      </c>
      <c r="C229" s="190" t="s">
        <v>26</v>
      </c>
      <c r="D229" s="191">
        <v>93.65</v>
      </c>
    </row>
    <row r="230" spans="1:4" outlineLevel="1">
      <c r="A230" s="286">
        <v>4001016</v>
      </c>
      <c r="B230" s="189" t="s">
        <v>24707</v>
      </c>
      <c r="C230" s="190" t="s">
        <v>26</v>
      </c>
      <c r="D230" s="191">
        <v>166.61</v>
      </c>
    </row>
    <row r="231" spans="1:4">
      <c r="A231" s="286">
        <v>4001020</v>
      </c>
      <c r="B231" s="189" t="s">
        <v>24708</v>
      </c>
      <c r="C231" s="190" t="s">
        <v>26</v>
      </c>
      <c r="D231" s="191">
        <v>246.5</v>
      </c>
    </row>
    <row r="232" spans="1:4" outlineLevel="1">
      <c r="A232" s="286">
        <v>4001021</v>
      </c>
      <c r="B232" s="189" t="s">
        <v>24709</v>
      </c>
      <c r="C232" s="190" t="s">
        <v>26</v>
      </c>
      <c r="D232" s="191">
        <v>407.98</v>
      </c>
    </row>
    <row r="233" spans="1:4" outlineLevel="1">
      <c r="A233" s="286">
        <v>4001022</v>
      </c>
      <c r="B233" s="189" t="s">
        <v>24710</v>
      </c>
      <c r="C233" s="190" t="s">
        <v>26</v>
      </c>
      <c r="D233" s="191">
        <v>743.12</v>
      </c>
    </row>
    <row r="234" spans="1:4">
      <c r="A234" s="286">
        <v>4001025</v>
      </c>
      <c r="B234" s="189" t="s">
        <v>24711</v>
      </c>
      <c r="C234" s="190" t="s">
        <v>26</v>
      </c>
      <c r="D234" s="191">
        <v>921.33</v>
      </c>
    </row>
    <row r="235" spans="1:4" outlineLevel="1">
      <c r="A235" s="286">
        <v>4001026</v>
      </c>
      <c r="B235" s="189" t="s">
        <v>24712</v>
      </c>
      <c r="C235" s="190" t="s">
        <v>26</v>
      </c>
      <c r="D235" s="191">
        <v>1138.7</v>
      </c>
    </row>
    <row r="236" spans="1:4" outlineLevel="1">
      <c r="A236" s="286">
        <v>4001027</v>
      </c>
      <c r="B236" s="189" t="s">
        <v>24713</v>
      </c>
      <c r="C236" s="190" t="s">
        <v>26</v>
      </c>
      <c r="D236" s="191">
        <v>1183.45</v>
      </c>
    </row>
    <row r="237" spans="1:4" ht="23.25" outlineLevel="1">
      <c r="A237" s="286">
        <v>4001031</v>
      </c>
      <c r="B237" s="189" t="s">
        <v>34421</v>
      </c>
      <c r="C237" s="190" t="s">
        <v>26</v>
      </c>
      <c r="D237" s="191">
        <v>121.27</v>
      </c>
    </row>
    <row r="238" spans="1:4" ht="23.25" outlineLevel="1">
      <c r="A238" s="286">
        <v>4001032</v>
      </c>
      <c r="B238" s="189" t="s">
        <v>34422</v>
      </c>
      <c r="C238" s="190" t="s">
        <v>26</v>
      </c>
      <c r="D238" s="191">
        <v>127.95</v>
      </c>
    </row>
    <row r="239" spans="1:4" ht="23.25" outlineLevel="1">
      <c r="A239" s="286">
        <v>4001033</v>
      </c>
      <c r="B239" s="189" t="s">
        <v>34423</v>
      </c>
      <c r="C239" s="190" t="s">
        <v>26</v>
      </c>
      <c r="D239" s="191">
        <v>133.06</v>
      </c>
    </row>
    <row r="240" spans="1:4" ht="23.25">
      <c r="A240" s="286">
        <v>4001034</v>
      </c>
      <c r="B240" s="189" t="s">
        <v>34424</v>
      </c>
      <c r="C240" s="190" t="s">
        <v>26</v>
      </c>
      <c r="D240" s="191">
        <v>137.12</v>
      </c>
    </row>
    <row r="241" spans="1:4" ht="23.25" outlineLevel="1">
      <c r="A241" s="286">
        <v>4001035</v>
      </c>
      <c r="B241" s="189" t="s">
        <v>34425</v>
      </c>
      <c r="C241" s="190" t="s">
        <v>26</v>
      </c>
      <c r="D241" s="191">
        <v>145.37</v>
      </c>
    </row>
    <row r="242" spans="1:4" ht="23.25" outlineLevel="1">
      <c r="A242" s="286">
        <v>4001036</v>
      </c>
      <c r="B242" s="189" t="s">
        <v>34426</v>
      </c>
      <c r="C242" s="190" t="s">
        <v>26</v>
      </c>
      <c r="D242" s="191">
        <v>153.5</v>
      </c>
    </row>
    <row r="243" spans="1:4" ht="23.25" outlineLevel="1">
      <c r="A243" s="286">
        <v>4001037</v>
      </c>
      <c r="B243" s="189" t="s">
        <v>34427</v>
      </c>
      <c r="C243" s="190" t="s">
        <v>26</v>
      </c>
      <c r="D243" s="191">
        <v>160.31</v>
      </c>
    </row>
    <row r="244" spans="1:4" ht="23.25" outlineLevel="1">
      <c r="A244" s="286">
        <v>4001038</v>
      </c>
      <c r="B244" s="189" t="s">
        <v>34428</v>
      </c>
      <c r="C244" s="190" t="s">
        <v>26</v>
      </c>
      <c r="D244" s="191">
        <v>168.95</v>
      </c>
    </row>
    <row r="245" spans="1:4" outlineLevel="1">
      <c r="A245" s="286">
        <v>4001040</v>
      </c>
      <c r="B245" s="189" t="s">
        <v>34429</v>
      </c>
      <c r="C245" s="190" t="s">
        <v>26</v>
      </c>
      <c r="D245" s="191">
        <v>84.01</v>
      </c>
    </row>
    <row r="246" spans="1:4">
      <c r="A246" s="286">
        <v>4001041</v>
      </c>
      <c r="B246" s="189" t="s">
        <v>34430</v>
      </c>
      <c r="C246" s="190" t="s">
        <v>26</v>
      </c>
      <c r="D246" s="191">
        <v>99.25</v>
      </c>
    </row>
    <row r="247" spans="1:4" outlineLevel="1">
      <c r="A247" s="286">
        <v>4001042</v>
      </c>
      <c r="B247" s="189" t="s">
        <v>34431</v>
      </c>
      <c r="C247" s="190" t="s">
        <v>26</v>
      </c>
      <c r="D247" s="191">
        <v>120.48</v>
      </c>
    </row>
    <row r="248" spans="1:4" outlineLevel="1">
      <c r="A248" s="286">
        <v>4001044</v>
      </c>
      <c r="B248" s="189" t="s">
        <v>24714</v>
      </c>
      <c r="C248" s="190" t="s">
        <v>26</v>
      </c>
      <c r="D248" s="191">
        <v>175.51</v>
      </c>
    </row>
    <row r="249" spans="1:4" outlineLevel="1">
      <c r="A249" s="286">
        <v>4001045</v>
      </c>
      <c r="B249" s="189" t="s">
        <v>24715</v>
      </c>
      <c r="C249" s="190" t="s">
        <v>26</v>
      </c>
      <c r="D249" s="191">
        <v>208.96</v>
      </c>
    </row>
    <row r="250" spans="1:4" outlineLevel="1">
      <c r="A250" s="286">
        <v>4001050</v>
      </c>
      <c r="B250" s="189" t="s">
        <v>34432</v>
      </c>
      <c r="C250" s="190" t="s">
        <v>26</v>
      </c>
      <c r="D250" s="191">
        <v>94.64</v>
      </c>
    </row>
    <row r="251" spans="1:4" outlineLevel="1">
      <c r="A251" s="286">
        <v>4001051</v>
      </c>
      <c r="B251" s="189" t="s">
        <v>34433</v>
      </c>
      <c r="C251" s="190" t="s">
        <v>26</v>
      </c>
      <c r="D251" s="191">
        <v>111.05</v>
      </c>
    </row>
    <row r="252" spans="1:4">
      <c r="A252" s="286">
        <v>4001052</v>
      </c>
      <c r="B252" s="189" t="s">
        <v>34434</v>
      </c>
      <c r="C252" s="190" t="s">
        <v>26</v>
      </c>
      <c r="D252" s="191">
        <v>132.83000000000001</v>
      </c>
    </row>
    <row r="253" spans="1:4" ht="23.25" outlineLevel="1">
      <c r="A253" s="286">
        <v>4001060</v>
      </c>
      <c r="B253" s="189" t="s">
        <v>34435</v>
      </c>
      <c r="C253" s="190" t="s">
        <v>26</v>
      </c>
      <c r="D253" s="191">
        <v>114.33</v>
      </c>
    </row>
    <row r="254" spans="1:4" ht="23.25" outlineLevel="1">
      <c r="A254" s="286">
        <v>4001061</v>
      </c>
      <c r="B254" s="189" t="s">
        <v>34436</v>
      </c>
      <c r="C254" s="190" t="s">
        <v>26</v>
      </c>
      <c r="D254" s="191">
        <v>134.63</v>
      </c>
    </row>
    <row r="255" spans="1:4" ht="23.25" outlineLevel="1">
      <c r="A255" s="286">
        <v>4001062</v>
      </c>
      <c r="B255" s="189" t="s">
        <v>34437</v>
      </c>
      <c r="C255" s="190" t="s">
        <v>26</v>
      </c>
      <c r="D255" s="191">
        <v>118.32</v>
      </c>
    </row>
    <row r="256" spans="1:4" ht="23.25" outlineLevel="1">
      <c r="A256" s="286">
        <v>4001063</v>
      </c>
      <c r="B256" s="189" t="s">
        <v>34438</v>
      </c>
      <c r="C256" s="190" t="s">
        <v>26</v>
      </c>
      <c r="D256" s="191">
        <v>137.59</v>
      </c>
    </row>
    <row r="257" spans="1:4" outlineLevel="1">
      <c r="A257" s="286">
        <v>4001070</v>
      </c>
      <c r="B257" s="189" t="s">
        <v>34439</v>
      </c>
      <c r="C257" s="190" t="s">
        <v>26</v>
      </c>
      <c r="D257" s="191">
        <v>124.29</v>
      </c>
    </row>
    <row r="258" spans="1:4">
      <c r="A258" s="286">
        <v>4001071</v>
      </c>
      <c r="B258" s="189" t="s">
        <v>34440</v>
      </c>
      <c r="C258" s="190" t="s">
        <v>26</v>
      </c>
      <c r="D258" s="191">
        <v>138.44</v>
      </c>
    </row>
    <row r="259" spans="1:4" outlineLevel="1">
      <c r="A259" s="286">
        <v>4001080</v>
      </c>
      <c r="B259" s="189" t="s">
        <v>24716</v>
      </c>
      <c r="C259" s="190" t="s">
        <v>26</v>
      </c>
      <c r="D259" s="191">
        <v>6.65</v>
      </c>
    </row>
    <row r="260" spans="1:4" outlineLevel="1">
      <c r="A260" s="286">
        <v>4001095</v>
      </c>
      <c r="B260" s="189" t="s">
        <v>24717</v>
      </c>
      <c r="C260" s="190" t="s">
        <v>25</v>
      </c>
      <c r="D260" s="191">
        <v>10.84</v>
      </c>
    </row>
    <row r="261" spans="1:4" outlineLevel="1">
      <c r="A261" s="286">
        <v>4001096</v>
      </c>
      <c r="B261" s="189" t="s">
        <v>24718</v>
      </c>
      <c r="C261" s="190" t="s">
        <v>25</v>
      </c>
      <c r="D261" s="191">
        <v>11.5</v>
      </c>
    </row>
    <row r="262" spans="1:4" outlineLevel="1">
      <c r="A262" s="286">
        <v>4001097</v>
      </c>
      <c r="B262" s="189" t="s">
        <v>24719</v>
      </c>
      <c r="C262" s="190" t="s">
        <v>28</v>
      </c>
      <c r="D262" s="191">
        <v>773.18</v>
      </c>
    </row>
    <row r="263" spans="1:4" outlineLevel="1">
      <c r="A263" s="286">
        <v>4001098</v>
      </c>
      <c r="B263" s="189" t="s">
        <v>24720</v>
      </c>
      <c r="C263" s="190" t="s">
        <v>28</v>
      </c>
      <c r="D263" s="191">
        <v>1922.67</v>
      </c>
    </row>
    <row r="264" spans="1:4" ht="23.25">
      <c r="A264" s="286">
        <v>4001102</v>
      </c>
      <c r="B264" s="189" t="s">
        <v>24721</v>
      </c>
      <c r="C264" s="190" t="s">
        <v>23</v>
      </c>
      <c r="D264" s="191">
        <v>8.5299999999999994</v>
      </c>
    </row>
    <row r="265" spans="1:4" outlineLevel="1">
      <c r="A265" s="286">
        <v>4002000</v>
      </c>
      <c r="B265" s="189" t="s">
        <v>14214</v>
      </c>
      <c r="C265" s="190" t="s">
        <v>14044</v>
      </c>
      <c r="D265" s="191" t="s">
        <v>14044</v>
      </c>
    </row>
    <row r="266" spans="1:4" outlineLevel="1">
      <c r="A266" s="286">
        <v>4002004</v>
      </c>
      <c r="B266" s="189" t="s">
        <v>24722</v>
      </c>
      <c r="C266" s="190" t="s">
        <v>26</v>
      </c>
      <c r="D266" s="191">
        <v>170.49</v>
      </c>
    </row>
    <row r="267" spans="1:4" ht="23.25" outlineLevel="1">
      <c r="A267" s="286">
        <v>4002005</v>
      </c>
      <c r="B267" s="189" t="s">
        <v>34441</v>
      </c>
      <c r="C267" s="190" t="s">
        <v>26</v>
      </c>
      <c r="D267" s="191">
        <v>302.69</v>
      </c>
    </row>
    <row r="268" spans="1:4" ht="23.25" outlineLevel="1">
      <c r="A268" s="286">
        <v>4002006</v>
      </c>
      <c r="B268" s="189" t="s">
        <v>24723</v>
      </c>
      <c r="C268" s="190" t="s">
        <v>26</v>
      </c>
      <c r="D268" s="191">
        <v>225.69</v>
      </c>
    </row>
    <row r="269" spans="1:4" outlineLevel="1">
      <c r="A269" s="286">
        <v>4003000</v>
      </c>
      <c r="B269" s="189" t="s">
        <v>14215</v>
      </c>
      <c r="C269" s="190" t="s">
        <v>14044</v>
      </c>
      <c r="D269" s="191" t="s">
        <v>14044</v>
      </c>
    </row>
    <row r="270" spans="1:4" outlineLevel="1">
      <c r="A270" s="286">
        <v>4003030</v>
      </c>
      <c r="B270" s="189" t="s">
        <v>24724</v>
      </c>
      <c r="C270" s="190" t="s">
        <v>26</v>
      </c>
      <c r="D270" s="191">
        <v>369.16</v>
      </c>
    </row>
    <row r="271" spans="1:4">
      <c r="A271" s="286">
        <v>4003031</v>
      </c>
      <c r="B271" s="189" t="s">
        <v>24725</v>
      </c>
      <c r="C271" s="190" t="s">
        <v>26</v>
      </c>
      <c r="D271" s="191">
        <v>464.53</v>
      </c>
    </row>
    <row r="272" spans="1:4" outlineLevel="1">
      <c r="A272" s="286">
        <v>4003032</v>
      </c>
      <c r="B272" s="189" t="s">
        <v>24726</v>
      </c>
      <c r="C272" s="190" t="s">
        <v>26</v>
      </c>
      <c r="D272" s="191">
        <v>428.25</v>
      </c>
    </row>
    <row r="273" spans="1:4" outlineLevel="1">
      <c r="A273" s="286">
        <v>4003035</v>
      </c>
      <c r="B273" s="189" t="s">
        <v>14216</v>
      </c>
      <c r="C273" s="190" t="s">
        <v>26</v>
      </c>
      <c r="D273" s="191">
        <v>739.26</v>
      </c>
    </row>
    <row r="274" spans="1:4" ht="23.25" outlineLevel="1">
      <c r="A274" s="286">
        <v>4003051</v>
      </c>
      <c r="B274" s="189" t="s">
        <v>34442</v>
      </c>
      <c r="C274" s="190" t="s">
        <v>26</v>
      </c>
      <c r="D274" s="191">
        <v>162.81</v>
      </c>
    </row>
    <row r="275" spans="1:4" ht="23.25" outlineLevel="1">
      <c r="A275" s="286">
        <v>4003052</v>
      </c>
      <c r="B275" s="189" t="s">
        <v>34443</v>
      </c>
      <c r="C275" s="190" t="s">
        <v>26</v>
      </c>
      <c r="D275" s="191">
        <v>155.32</v>
      </c>
    </row>
    <row r="276" spans="1:4" ht="23.25" outlineLevel="1">
      <c r="A276" s="286">
        <v>4003053</v>
      </c>
      <c r="B276" s="189" t="s">
        <v>34444</v>
      </c>
      <c r="C276" s="190" t="s">
        <v>26</v>
      </c>
      <c r="D276" s="191">
        <v>214.06</v>
      </c>
    </row>
    <row r="277" spans="1:4" ht="23.25" outlineLevel="1">
      <c r="A277" s="286">
        <v>4003054</v>
      </c>
      <c r="B277" s="189" t="s">
        <v>34445</v>
      </c>
      <c r="C277" s="190" t="s">
        <v>26</v>
      </c>
      <c r="D277" s="191">
        <v>180.28</v>
      </c>
    </row>
    <row r="278" spans="1:4" ht="23.25">
      <c r="A278" s="286">
        <v>4003055</v>
      </c>
      <c r="B278" s="189" t="s">
        <v>34446</v>
      </c>
      <c r="C278" s="190" t="s">
        <v>26</v>
      </c>
      <c r="D278" s="191">
        <v>317.55</v>
      </c>
    </row>
    <row r="279" spans="1:4" ht="23.25" outlineLevel="1">
      <c r="A279" s="286">
        <v>4003056</v>
      </c>
      <c r="B279" s="189" t="s">
        <v>34447</v>
      </c>
      <c r="C279" s="190" t="s">
        <v>26</v>
      </c>
      <c r="D279" s="191">
        <v>183.33</v>
      </c>
    </row>
    <row r="280" spans="1:4" ht="23.25" outlineLevel="1">
      <c r="A280" s="286">
        <v>4003057</v>
      </c>
      <c r="B280" s="189" t="s">
        <v>34448</v>
      </c>
      <c r="C280" s="190" t="s">
        <v>26</v>
      </c>
      <c r="D280" s="191">
        <v>198.82</v>
      </c>
    </row>
    <row r="281" spans="1:4" ht="23.25" outlineLevel="1">
      <c r="A281" s="286">
        <v>4003058</v>
      </c>
      <c r="B281" s="189" t="s">
        <v>34449</v>
      </c>
      <c r="C281" s="190" t="s">
        <v>26</v>
      </c>
      <c r="D281" s="191">
        <v>236.03</v>
      </c>
    </row>
    <row r="282" spans="1:4" ht="23.25" outlineLevel="1">
      <c r="A282" s="286">
        <v>4003059</v>
      </c>
      <c r="B282" s="189" t="s">
        <v>34450</v>
      </c>
      <c r="C282" s="190" t="s">
        <v>26</v>
      </c>
      <c r="D282" s="191">
        <v>336.81</v>
      </c>
    </row>
    <row r="283" spans="1:4" ht="23.25" outlineLevel="1">
      <c r="A283" s="286">
        <v>4003070</v>
      </c>
      <c r="B283" s="189" t="s">
        <v>24727</v>
      </c>
      <c r="C283" s="190" t="s">
        <v>26</v>
      </c>
      <c r="D283" s="191">
        <v>193.21</v>
      </c>
    </row>
    <row r="284" spans="1:4" ht="23.25" outlineLevel="1">
      <c r="A284" s="286">
        <v>4003071</v>
      </c>
      <c r="B284" s="189" t="s">
        <v>34451</v>
      </c>
      <c r="C284" s="190" t="s">
        <v>26</v>
      </c>
      <c r="D284" s="191">
        <v>135.96</v>
      </c>
    </row>
    <row r="285" spans="1:4" ht="23.25">
      <c r="A285" s="286">
        <v>4003073</v>
      </c>
      <c r="B285" s="189" t="s">
        <v>34452</v>
      </c>
      <c r="C285" s="190" t="s">
        <v>26</v>
      </c>
      <c r="D285" s="191">
        <v>138.25</v>
      </c>
    </row>
    <row r="286" spans="1:4" outlineLevel="1">
      <c r="A286" s="286">
        <v>4003074</v>
      </c>
      <c r="B286" s="189" t="s">
        <v>24728</v>
      </c>
      <c r="C286" s="190" t="s">
        <v>26</v>
      </c>
      <c r="D286" s="191">
        <v>44.33</v>
      </c>
    </row>
    <row r="287" spans="1:4" outlineLevel="1">
      <c r="A287" s="286">
        <v>4003075</v>
      </c>
      <c r="B287" s="189" t="s">
        <v>24729</v>
      </c>
      <c r="C287" s="190" t="s">
        <v>26</v>
      </c>
      <c r="D287" s="191">
        <v>34.880000000000003</v>
      </c>
    </row>
    <row r="288" spans="1:4" outlineLevel="1">
      <c r="A288" s="286">
        <v>4050000</v>
      </c>
      <c r="B288" s="189" t="s">
        <v>14152</v>
      </c>
      <c r="C288" s="190" t="s">
        <v>14044</v>
      </c>
      <c r="D288" s="191" t="s">
        <v>14044</v>
      </c>
    </row>
    <row r="289" spans="1:4" outlineLevel="1">
      <c r="A289" s="286">
        <v>4050001</v>
      </c>
      <c r="B289" s="189" t="s">
        <v>14217</v>
      </c>
      <c r="C289" s="190" t="s">
        <v>28</v>
      </c>
      <c r="D289" s="191">
        <v>96.42</v>
      </c>
    </row>
    <row r="290" spans="1:4" outlineLevel="1">
      <c r="A290" s="286">
        <v>4050004</v>
      </c>
      <c r="B290" s="189" t="s">
        <v>181</v>
      </c>
      <c r="C290" s="190" t="s">
        <v>28</v>
      </c>
      <c r="D290" s="191">
        <v>53.27</v>
      </c>
    </row>
    <row r="291" spans="1:4" outlineLevel="1">
      <c r="A291" s="286">
        <v>4050007</v>
      </c>
      <c r="B291" s="189" t="s">
        <v>14218</v>
      </c>
      <c r="C291" s="190" t="s">
        <v>28</v>
      </c>
      <c r="D291" s="191">
        <v>60.26</v>
      </c>
    </row>
    <row r="292" spans="1:4">
      <c r="A292" s="286">
        <v>4050009</v>
      </c>
      <c r="B292" s="189" t="s">
        <v>14219</v>
      </c>
      <c r="C292" s="190" t="s">
        <v>28</v>
      </c>
      <c r="D292" s="191">
        <v>313.35000000000002</v>
      </c>
    </row>
    <row r="293" spans="1:4" outlineLevel="1">
      <c r="A293" s="286">
        <v>4050010</v>
      </c>
      <c r="B293" s="189" t="s">
        <v>14220</v>
      </c>
      <c r="C293" s="190" t="s">
        <v>26</v>
      </c>
      <c r="D293" s="191">
        <v>12.05</v>
      </c>
    </row>
    <row r="294" spans="1:4" outlineLevel="1">
      <c r="A294" s="286">
        <v>4050015</v>
      </c>
      <c r="B294" s="189" t="s">
        <v>14221</v>
      </c>
      <c r="C294" s="190" t="s">
        <v>26</v>
      </c>
      <c r="D294" s="191">
        <v>9.64</v>
      </c>
    </row>
    <row r="295" spans="1:4" outlineLevel="1">
      <c r="A295" s="286">
        <v>4060000</v>
      </c>
      <c r="B295" s="189" t="s">
        <v>8418</v>
      </c>
      <c r="C295" s="190" t="s">
        <v>14044</v>
      </c>
      <c r="D295" s="191" t="s">
        <v>14044</v>
      </c>
    </row>
    <row r="296" spans="1:4" outlineLevel="1">
      <c r="A296" s="286">
        <v>4060005</v>
      </c>
      <c r="B296" s="189" t="s">
        <v>14222</v>
      </c>
      <c r="C296" s="190" t="s">
        <v>28</v>
      </c>
      <c r="D296" s="191">
        <v>156.68</v>
      </c>
    </row>
    <row r="297" spans="1:4" outlineLevel="1">
      <c r="A297" s="286">
        <v>4060007</v>
      </c>
      <c r="B297" s="189" t="s">
        <v>14223</v>
      </c>
      <c r="C297" s="190" t="s">
        <v>26</v>
      </c>
      <c r="D297" s="191">
        <v>24.1</v>
      </c>
    </row>
    <row r="298" spans="1:4">
      <c r="A298" s="286">
        <v>4060010</v>
      </c>
      <c r="B298" s="189" t="s">
        <v>14224</v>
      </c>
      <c r="C298" s="190" t="s">
        <v>26</v>
      </c>
      <c r="D298" s="191">
        <v>24.1</v>
      </c>
    </row>
    <row r="299" spans="1:4" outlineLevel="1">
      <c r="A299" s="286">
        <v>4060015</v>
      </c>
      <c r="B299" s="189" t="s">
        <v>14225</v>
      </c>
      <c r="C299" s="190" t="s">
        <v>26</v>
      </c>
      <c r="D299" s="191">
        <v>12.49</v>
      </c>
    </row>
    <row r="300" spans="1:4" outlineLevel="1">
      <c r="A300" s="286">
        <v>4060016</v>
      </c>
      <c r="B300" s="189" t="s">
        <v>14226</v>
      </c>
      <c r="C300" s="190" t="s">
        <v>26</v>
      </c>
      <c r="D300" s="191">
        <v>24.97</v>
      </c>
    </row>
    <row r="301" spans="1:4" outlineLevel="1">
      <c r="A301" s="286">
        <v>4060019</v>
      </c>
      <c r="B301" s="189" t="s">
        <v>14227</v>
      </c>
      <c r="C301" s="190" t="s">
        <v>26</v>
      </c>
      <c r="D301" s="191">
        <v>37.46</v>
      </c>
    </row>
    <row r="302" spans="1:4" outlineLevel="1">
      <c r="A302" s="286">
        <v>4070000</v>
      </c>
      <c r="B302" s="189" t="s">
        <v>14228</v>
      </c>
      <c r="C302" s="190" t="s">
        <v>14044</v>
      </c>
      <c r="D302" s="191" t="s">
        <v>14044</v>
      </c>
    </row>
    <row r="303" spans="1:4" outlineLevel="1">
      <c r="A303" s="286">
        <v>4070010</v>
      </c>
      <c r="B303" s="189" t="s">
        <v>14229</v>
      </c>
      <c r="C303" s="190" t="s">
        <v>26</v>
      </c>
      <c r="D303" s="191">
        <v>73.989999999999995</v>
      </c>
    </row>
    <row r="304" spans="1:4" ht="23.25">
      <c r="A304" s="286">
        <v>4070015</v>
      </c>
      <c r="B304" s="189" t="s">
        <v>14230</v>
      </c>
      <c r="C304" s="190" t="s">
        <v>26</v>
      </c>
      <c r="D304" s="191">
        <v>23.05</v>
      </c>
    </row>
    <row r="305" spans="1:4" ht="23.25" outlineLevel="1">
      <c r="A305" s="286">
        <v>4070019</v>
      </c>
      <c r="B305" s="189" t="s">
        <v>14231</v>
      </c>
      <c r="C305" s="190" t="s">
        <v>26</v>
      </c>
      <c r="D305" s="191">
        <v>66.38</v>
      </c>
    </row>
    <row r="306" spans="1:4" outlineLevel="1">
      <c r="A306" s="285">
        <v>5000000</v>
      </c>
      <c r="B306" s="186" t="s">
        <v>8419</v>
      </c>
      <c r="C306" s="187"/>
      <c r="D306" s="188"/>
    </row>
    <row r="307" spans="1:4" outlineLevel="1">
      <c r="A307" s="286">
        <v>5001000</v>
      </c>
      <c r="B307" s="189" t="s">
        <v>14232</v>
      </c>
      <c r="C307" s="190" t="s">
        <v>14044</v>
      </c>
      <c r="D307" s="191" t="s">
        <v>14044</v>
      </c>
    </row>
    <row r="308" spans="1:4" ht="23.25" outlineLevel="1">
      <c r="A308" s="286">
        <v>5001001</v>
      </c>
      <c r="B308" s="189" t="s">
        <v>34453</v>
      </c>
      <c r="C308" s="190" t="s">
        <v>26</v>
      </c>
      <c r="D308" s="191">
        <v>64.39</v>
      </c>
    </row>
    <row r="309" spans="1:4" ht="23.25" outlineLevel="1">
      <c r="A309" s="286">
        <v>5001003</v>
      </c>
      <c r="B309" s="189" t="s">
        <v>34454</v>
      </c>
      <c r="C309" s="190" t="s">
        <v>26</v>
      </c>
      <c r="D309" s="191">
        <v>65.13</v>
      </c>
    </row>
    <row r="310" spans="1:4" ht="23.25">
      <c r="A310" s="286">
        <v>5001030</v>
      </c>
      <c r="B310" s="189" t="s">
        <v>14233</v>
      </c>
      <c r="C310" s="190" t="s">
        <v>26</v>
      </c>
      <c r="D310" s="191">
        <v>77.84</v>
      </c>
    </row>
    <row r="311" spans="1:4" ht="23.25" outlineLevel="1">
      <c r="A311" s="286">
        <v>5001040</v>
      </c>
      <c r="B311" s="189" t="s">
        <v>14234</v>
      </c>
      <c r="C311" s="190" t="s">
        <v>26</v>
      </c>
      <c r="D311" s="191">
        <v>47.17</v>
      </c>
    </row>
    <row r="312" spans="1:4" ht="23.25" outlineLevel="1">
      <c r="A312" s="286">
        <v>5001043</v>
      </c>
      <c r="B312" s="189" t="s">
        <v>24730</v>
      </c>
      <c r="C312" s="190" t="s">
        <v>26</v>
      </c>
      <c r="D312" s="191">
        <v>18.05</v>
      </c>
    </row>
    <row r="313" spans="1:4" ht="23.25" outlineLevel="1">
      <c r="A313" s="286">
        <v>5001047</v>
      </c>
      <c r="B313" s="189" t="s">
        <v>14235</v>
      </c>
      <c r="C313" s="190" t="s">
        <v>26</v>
      </c>
      <c r="D313" s="191">
        <v>44.11</v>
      </c>
    </row>
    <row r="314" spans="1:4" outlineLevel="1">
      <c r="A314" s="286">
        <v>5002000</v>
      </c>
      <c r="B314" s="189" t="s">
        <v>14236</v>
      </c>
      <c r="C314" s="190" t="s">
        <v>14044</v>
      </c>
      <c r="D314" s="191" t="s">
        <v>14044</v>
      </c>
    </row>
    <row r="315" spans="1:4" ht="23.25" outlineLevel="1">
      <c r="A315" s="286">
        <v>5002002</v>
      </c>
      <c r="B315" s="189" t="s">
        <v>34455</v>
      </c>
      <c r="C315" s="190" t="s">
        <v>26</v>
      </c>
      <c r="D315" s="191">
        <v>140.44</v>
      </c>
    </row>
    <row r="316" spans="1:4">
      <c r="A316" s="286">
        <v>5002030</v>
      </c>
      <c r="B316" s="189" t="s">
        <v>14237</v>
      </c>
      <c r="C316" s="190" t="s">
        <v>26</v>
      </c>
      <c r="D316" s="191">
        <v>79.2</v>
      </c>
    </row>
    <row r="317" spans="1:4" ht="23.25" outlineLevel="1">
      <c r="A317" s="286">
        <v>5002043</v>
      </c>
      <c r="B317" s="189" t="s">
        <v>14238</v>
      </c>
      <c r="C317" s="190" t="s">
        <v>26</v>
      </c>
      <c r="D317" s="191">
        <v>18.05</v>
      </c>
    </row>
    <row r="318" spans="1:4" ht="23.25" outlineLevel="1">
      <c r="A318" s="286">
        <v>5002044</v>
      </c>
      <c r="B318" s="189" t="s">
        <v>24731</v>
      </c>
      <c r="C318" s="190" t="s">
        <v>26</v>
      </c>
      <c r="D318" s="191">
        <v>199.45</v>
      </c>
    </row>
    <row r="319" spans="1:4">
      <c r="A319" s="286">
        <v>5003000</v>
      </c>
      <c r="B319" s="189" t="s">
        <v>14239</v>
      </c>
      <c r="C319" s="190" t="s">
        <v>14044</v>
      </c>
      <c r="D319" s="191" t="s">
        <v>14044</v>
      </c>
    </row>
    <row r="320" spans="1:4" ht="23.25" outlineLevel="1">
      <c r="A320" s="286">
        <v>5003002</v>
      </c>
      <c r="B320" s="189" t="s">
        <v>34456</v>
      </c>
      <c r="C320" s="190" t="s">
        <v>26</v>
      </c>
      <c r="D320" s="191">
        <v>140.44</v>
      </c>
    </row>
    <row r="321" spans="1:4" ht="23.25" outlineLevel="1">
      <c r="A321" s="286">
        <v>5003008</v>
      </c>
      <c r="B321" s="189" t="s">
        <v>14240</v>
      </c>
      <c r="C321" s="190" t="s">
        <v>26</v>
      </c>
      <c r="D321" s="191">
        <v>139.33000000000001</v>
      </c>
    </row>
    <row r="322" spans="1:4" ht="23.25" outlineLevel="1">
      <c r="A322" s="286">
        <v>5003009</v>
      </c>
      <c r="B322" s="189" t="s">
        <v>14241</v>
      </c>
      <c r="C322" s="190" t="s">
        <v>26</v>
      </c>
      <c r="D322" s="191">
        <v>145.82</v>
      </c>
    </row>
    <row r="323" spans="1:4">
      <c r="A323" s="286">
        <v>5003011</v>
      </c>
      <c r="B323" s="189" t="s">
        <v>14242</v>
      </c>
      <c r="C323" s="190" t="s">
        <v>26</v>
      </c>
      <c r="D323" s="191">
        <v>151.33000000000001</v>
      </c>
    </row>
    <row r="324" spans="1:4" ht="23.25" outlineLevel="1">
      <c r="A324" s="286">
        <v>5003012</v>
      </c>
      <c r="B324" s="189" t="s">
        <v>34457</v>
      </c>
      <c r="C324" s="190" t="s">
        <v>26</v>
      </c>
      <c r="D324" s="191">
        <v>112.08</v>
      </c>
    </row>
    <row r="325" spans="1:4" ht="23.25">
      <c r="A325" s="286">
        <v>5003013</v>
      </c>
      <c r="B325" s="189" t="s">
        <v>34458</v>
      </c>
      <c r="C325" s="190" t="s">
        <v>26</v>
      </c>
      <c r="D325" s="191">
        <v>143.01</v>
      </c>
    </row>
    <row r="326" spans="1:4" ht="34.5" outlineLevel="1">
      <c r="A326" s="286">
        <v>5003017</v>
      </c>
      <c r="B326" s="189" t="s">
        <v>34459</v>
      </c>
      <c r="C326" s="190" t="s">
        <v>26</v>
      </c>
      <c r="D326" s="191">
        <v>139.91</v>
      </c>
    </row>
    <row r="327" spans="1:4" ht="23.25">
      <c r="A327" s="286">
        <v>5003040</v>
      </c>
      <c r="B327" s="189" t="s">
        <v>14234</v>
      </c>
      <c r="C327" s="190" t="s">
        <v>26</v>
      </c>
      <c r="D327" s="191">
        <v>47.17</v>
      </c>
    </row>
    <row r="328" spans="1:4" ht="23.25" outlineLevel="1">
      <c r="A328" s="286">
        <v>5003043</v>
      </c>
      <c r="B328" s="189" t="s">
        <v>34460</v>
      </c>
      <c r="C328" s="190" t="s">
        <v>26</v>
      </c>
      <c r="D328" s="191">
        <v>18.05</v>
      </c>
    </row>
    <row r="329" spans="1:4" ht="23.25">
      <c r="A329" s="286">
        <v>5003047</v>
      </c>
      <c r="B329" s="189" t="s">
        <v>14235</v>
      </c>
      <c r="C329" s="190" t="s">
        <v>26</v>
      </c>
      <c r="D329" s="191">
        <v>44.11</v>
      </c>
    </row>
    <row r="330" spans="1:4" outlineLevel="1">
      <c r="A330" s="286">
        <v>5003054</v>
      </c>
      <c r="B330" s="189" t="s">
        <v>14243</v>
      </c>
      <c r="C330" s="190" t="s">
        <v>28</v>
      </c>
      <c r="D330" s="191">
        <v>664.52</v>
      </c>
    </row>
    <row r="331" spans="1:4">
      <c r="A331" s="286">
        <v>5003055</v>
      </c>
      <c r="B331" s="189" t="s">
        <v>14244</v>
      </c>
      <c r="C331" s="190" t="s">
        <v>26</v>
      </c>
      <c r="D331" s="191">
        <v>83.25</v>
      </c>
    </row>
    <row r="332" spans="1:4" outlineLevel="1">
      <c r="A332" s="286">
        <v>5003073</v>
      </c>
      <c r="B332" s="189" t="s">
        <v>14245</v>
      </c>
      <c r="C332" s="190" t="s">
        <v>26</v>
      </c>
      <c r="D332" s="191">
        <v>44.21</v>
      </c>
    </row>
    <row r="333" spans="1:4">
      <c r="A333" s="286">
        <v>5004000</v>
      </c>
      <c r="B333" s="189" t="s">
        <v>14246</v>
      </c>
      <c r="C333" s="190" t="s">
        <v>14044</v>
      </c>
      <c r="D333" s="191" t="s">
        <v>14044</v>
      </c>
    </row>
    <row r="334" spans="1:4" outlineLevel="1">
      <c r="A334" s="286">
        <v>5004010</v>
      </c>
      <c r="B334" s="189" t="s">
        <v>14247</v>
      </c>
      <c r="C334" s="190" t="s">
        <v>3742</v>
      </c>
      <c r="D334" s="191">
        <v>88.8</v>
      </c>
    </row>
    <row r="335" spans="1:4" outlineLevel="1">
      <c r="A335" s="286">
        <v>5004030</v>
      </c>
      <c r="B335" s="189" t="s">
        <v>14248</v>
      </c>
      <c r="C335" s="190" t="s">
        <v>3742</v>
      </c>
      <c r="D335" s="191">
        <v>167.03</v>
      </c>
    </row>
    <row r="336" spans="1:4" ht="23.25">
      <c r="A336" s="286">
        <v>5004050</v>
      </c>
      <c r="B336" s="189" t="s">
        <v>14249</v>
      </c>
      <c r="C336" s="190" t="s">
        <v>23</v>
      </c>
      <c r="D336" s="191">
        <v>541.97</v>
      </c>
    </row>
    <row r="337" spans="1:4" outlineLevel="1">
      <c r="A337" s="286">
        <v>5050000</v>
      </c>
      <c r="B337" s="189" t="s">
        <v>14152</v>
      </c>
      <c r="C337" s="190" t="s">
        <v>14044</v>
      </c>
      <c r="D337" s="191" t="s">
        <v>14044</v>
      </c>
    </row>
    <row r="338" spans="1:4" outlineLevel="1">
      <c r="A338" s="286">
        <v>5050001</v>
      </c>
      <c r="B338" s="189" t="s">
        <v>14250</v>
      </c>
      <c r="C338" s="190" t="s">
        <v>26</v>
      </c>
      <c r="D338" s="191">
        <v>12.05</v>
      </c>
    </row>
    <row r="339" spans="1:4" outlineLevel="1">
      <c r="A339" s="286">
        <v>5050002</v>
      </c>
      <c r="B339" s="189" t="s">
        <v>14251</v>
      </c>
      <c r="C339" s="190" t="s">
        <v>26</v>
      </c>
      <c r="D339" s="191">
        <v>4.82</v>
      </c>
    </row>
    <row r="340" spans="1:4" outlineLevel="1">
      <c r="A340" s="286">
        <v>5050005</v>
      </c>
      <c r="B340" s="189" t="s">
        <v>14252</v>
      </c>
      <c r="C340" s="190" t="s">
        <v>26</v>
      </c>
      <c r="D340" s="191">
        <v>2.41</v>
      </c>
    </row>
    <row r="341" spans="1:4" ht="23.25" outlineLevel="1">
      <c r="A341" s="286">
        <v>5050010</v>
      </c>
      <c r="B341" s="189" t="s">
        <v>14253</v>
      </c>
      <c r="C341" s="190" t="s">
        <v>26</v>
      </c>
      <c r="D341" s="191">
        <v>7.23</v>
      </c>
    </row>
    <row r="342" spans="1:4" ht="23.25">
      <c r="A342" s="286">
        <v>5050012</v>
      </c>
      <c r="B342" s="189" t="s">
        <v>14254</v>
      </c>
      <c r="C342" s="190" t="s">
        <v>26</v>
      </c>
      <c r="D342" s="191">
        <v>14.46</v>
      </c>
    </row>
    <row r="343" spans="1:4" outlineLevel="1">
      <c r="A343" s="286">
        <v>5050015</v>
      </c>
      <c r="B343" s="189" t="s">
        <v>14255</v>
      </c>
      <c r="C343" s="190" t="s">
        <v>26</v>
      </c>
      <c r="D343" s="191">
        <v>12.05</v>
      </c>
    </row>
    <row r="344" spans="1:4" outlineLevel="1">
      <c r="A344" s="286">
        <v>5060000</v>
      </c>
      <c r="B344" s="189" t="s">
        <v>8418</v>
      </c>
      <c r="C344" s="190" t="s">
        <v>14044</v>
      </c>
      <c r="D344" s="191" t="s">
        <v>14044</v>
      </c>
    </row>
    <row r="345" spans="1:4" outlineLevel="1">
      <c r="A345" s="286">
        <v>5060005</v>
      </c>
      <c r="B345" s="189" t="s">
        <v>14256</v>
      </c>
      <c r="C345" s="190" t="s">
        <v>26</v>
      </c>
      <c r="D345" s="191">
        <v>7.23</v>
      </c>
    </row>
    <row r="346" spans="1:4" outlineLevel="1">
      <c r="A346" s="286">
        <v>5060006</v>
      </c>
      <c r="B346" s="189" t="s">
        <v>14257</v>
      </c>
      <c r="C346" s="190" t="s">
        <v>28</v>
      </c>
      <c r="D346" s="191">
        <v>48.21</v>
      </c>
    </row>
    <row r="347" spans="1:4" outlineLevel="1">
      <c r="A347" s="286">
        <v>5070000</v>
      </c>
      <c r="B347" s="189" t="s">
        <v>8418</v>
      </c>
      <c r="C347" s="190" t="s">
        <v>14044</v>
      </c>
      <c r="D347" s="191" t="s">
        <v>14044</v>
      </c>
    </row>
    <row r="348" spans="1:4">
      <c r="A348" s="286">
        <v>5070006</v>
      </c>
      <c r="B348" s="189" t="s">
        <v>14258</v>
      </c>
      <c r="C348" s="190" t="s">
        <v>28</v>
      </c>
      <c r="D348" s="191">
        <v>108.47</v>
      </c>
    </row>
    <row r="349" spans="1:4" outlineLevel="1">
      <c r="A349" s="286">
        <v>5080000</v>
      </c>
      <c r="B349" s="189" t="s">
        <v>14259</v>
      </c>
      <c r="C349" s="190" t="s">
        <v>14044</v>
      </c>
      <c r="D349" s="191" t="s">
        <v>14044</v>
      </c>
    </row>
    <row r="350" spans="1:4" outlineLevel="1">
      <c r="A350" s="286">
        <v>5090000</v>
      </c>
      <c r="B350" s="189" t="s">
        <v>14260</v>
      </c>
      <c r="C350" s="190" t="s">
        <v>14044</v>
      </c>
      <c r="D350" s="191" t="s">
        <v>14044</v>
      </c>
    </row>
    <row r="351" spans="1:4" outlineLevel="1">
      <c r="A351" s="285">
        <v>6000000</v>
      </c>
      <c r="B351" s="186" t="s">
        <v>8427</v>
      </c>
      <c r="C351" s="187"/>
      <c r="D351" s="188"/>
    </row>
    <row r="352" spans="1:4" outlineLevel="1">
      <c r="A352" s="286">
        <v>6001000</v>
      </c>
      <c r="B352" s="189" t="s">
        <v>8426</v>
      </c>
      <c r="C352" s="190" t="s">
        <v>14044</v>
      </c>
      <c r="D352" s="191" t="s">
        <v>14044</v>
      </c>
    </row>
    <row r="353" spans="1:4" outlineLevel="1">
      <c r="A353" s="286">
        <v>6001010</v>
      </c>
      <c r="B353" s="189" t="s">
        <v>14261</v>
      </c>
      <c r="C353" s="190" t="s">
        <v>26</v>
      </c>
      <c r="D353" s="191">
        <v>69.72</v>
      </c>
    </row>
    <row r="354" spans="1:4" ht="23.25">
      <c r="A354" s="286">
        <v>6001013</v>
      </c>
      <c r="B354" s="189" t="s">
        <v>14262</v>
      </c>
      <c r="C354" s="190" t="s">
        <v>26</v>
      </c>
      <c r="D354" s="191">
        <v>246.43</v>
      </c>
    </row>
    <row r="355" spans="1:4" ht="23.25" outlineLevel="1">
      <c r="A355" s="286">
        <v>6001015</v>
      </c>
      <c r="B355" s="189" t="s">
        <v>14263</v>
      </c>
      <c r="C355" s="190" t="s">
        <v>26</v>
      </c>
      <c r="D355" s="191">
        <v>157.97</v>
      </c>
    </row>
    <row r="356" spans="1:4" ht="23.25" outlineLevel="1">
      <c r="A356" s="286">
        <v>6001016</v>
      </c>
      <c r="B356" s="189" t="s">
        <v>14264</v>
      </c>
      <c r="C356" s="190" t="s">
        <v>26</v>
      </c>
      <c r="D356" s="191">
        <v>173.93</v>
      </c>
    </row>
    <row r="357" spans="1:4" ht="23.25" outlineLevel="1">
      <c r="A357" s="286">
        <v>6001017</v>
      </c>
      <c r="B357" s="189" t="s">
        <v>14265</v>
      </c>
      <c r="C357" s="190" t="s">
        <v>26</v>
      </c>
      <c r="D357" s="191">
        <v>205.49</v>
      </c>
    </row>
    <row r="358" spans="1:4" ht="23.25" outlineLevel="1">
      <c r="A358" s="286">
        <v>6001018</v>
      </c>
      <c r="B358" s="189" t="s">
        <v>14266</v>
      </c>
      <c r="C358" s="190" t="s">
        <v>26</v>
      </c>
      <c r="D358" s="191">
        <v>244.1</v>
      </c>
    </row>
    <row r="359" spans="1:4" outlineLevel="1">
      <c r="A359" s="286">
        <v>6001030</v>
      </c>
      <c r="B359" s="189" t="s">
        <v>14267</v>
      </c>
      <c r="C359" s="190" t="s">
        <v>25</v>
      </c>
      <c r="D359" s="191">
        <v>15.61</v>
      </c>
    </row>
    <row r="360" spans="1:4">
      <c r="A360" s="286">
        <v>6001031</v>
      </c>
      <c r="B360" s="189" t="s">
        <v>14268</v>
      </c>
      <c r="C360" s="190" t="s">
        <v>25</v>
      </c>
      <c r="D360" s="191">
        <v>3.39</v>
      </c>
    </row>
    <row r="361" spans="1:4" outlineLevel="1">
      <c r="A361" s="286">
        <v>6002000</v>
      </c>
      <c r="B361" s="189" t="s">
        <v>14269</v>
      </c>
      <c r="C361" s="190" t="s">
        <v>14044</v>
      </c>
      <c r="D361" s="191" t="s">
        <v>14044</v>
      </c>
    </row>
    <row r="362" spans="1:4" outlineLevel="1">
      <c r="A362" s="286">
        <v>6002003</v>
      </c>
      <c r="B362" s="189" t="s">
        <v>14270</v>
      </c>
      <c r="C362" s="190" t="s">
        <v>26</v>
      </c>
      <c r="D362" s="191">
        <v>174.47</v>
      </c>
    </row>
    <row r="363" spans="1:4" outlineLevel="1">
      <c r="A363" s="286">
        <v>6002004</v>
      </c>
      <c r="B363" s="189" t="s">
        <v>14271</v>
      </c>
      <c r="C363" s="190" t="s">
        <v>26</v>
      </c>
      <c r="D363" s="191">
        <v>165.03</v>
      </c>
    </row>
    <row r="364" spans="1:4" outlineLevel="1">
      <c r="A364" s="286">
        <v>6002005</v>
      </c>
      <c r="B364" s="189" t="s">
        <v>14272</v>
      </c>
      <c r="C364" s="190" t="s">
        <v>26</v>
      </c>
      <c r="D364" s="191">
        <v>103.33</v>
      </c>
    </row>
    <row r="365" spans="1:4" outlineLevel="1">
      <c r="A365" s="286">
        <v>6002021</v>
      </c>
      <c r="B365" s="189" t="s">
        <v>24732</v>
      </c>
      <c r="C365" s="190" t="s">
        <v>26</v>
      </c>
      <c r="D365" s="191">
        <v>44.49</v>
      </c>
    </row>
    <row r="366" spans="1:4">
      <c r="A366" s="286">
        <v>6002022</v>
      </c>
      <c r="B366" s="189" t="s">
        <v>24733</v>
      </c>
      <c r="C366" s="190" t="s">
        <v>26</v>
      </c>
      <c r="D366" s="191">
        <v>72.97</v>
      </c>
    </row>
    <row r="367" spans="1:4" ht="23.25" outlineLevel="1">
      <c r="A367" s="286">
        <v>6002023</v>
      </c>
      <c r="B367" s="189" t="s">
        <v>14273</v>
      </c>
      <c r="C367" s="190" t="s">
        <v>26</v>
      </c>
      <c r="D367" s="191">
        <v>156.05000000000001</v>
      </c>
    </row>
    <row r="368" spans="1:4" ht="23.25" outlineLevel="1">
      <c r="A368" s="286">
        <v>6002025</v>
      </c>
      <c r="B368" s="189" t="s">
        <v>14274</v>
      </c>
      <c r="C368" s="190" t="s">
        <v>26</v>
      </c>
      <c r="D368" s="191">
        <v>140.63</v>
      </c>
    </row>
    <row r="369" spans="1:4" ht="23.25" outlineLevel="1">
      <c r="A369" s="286">
        <v>6002043</v>
      </c>
      <c r="B369" s="189" t="s">
        <v>14275</v>
      </c>
      <c r="C369" s="190" t="s">
        <v>26</v>
      </c>
      <c r="D369" s="191">
        <v>322</v>
      </c>
    </row>
    <row r="370" spans="1:4" ht="23.25" outlineLevel="1">
      <c r="A370" s="286">
        <v>6002044</v>
      </c>
      <c r="B370" s="189" t="s">
        <v>14276</v>
      </c>
      <c r="C370" s="190" t="s">
        <v>26</v>
      </c>
      <c r="D370" s="191">
        <v>85.97</v>
      </c>
    </row>
    <row r="371" spans="1:4" ht="23.25" outlineLevel="1">
      <c r="A371" s="286">
        <v>6002045</v>
      </c>
      <c r="B371" s="189" t="s">
        <v>14277</v>
      </c>
      <c r="C371" s="190" t="s">
        <v>26</v>
      </c>
      <c r="D371" s="191">
        <v>89.61</v>
      </c>
    </row>
    <row r="372" spans="1:4" ht="23.25" outlineLevel="1">
      <c r="A372" s="286">
        <v>6002046</v>
      </c>
      <c r="B372" s="189" t="s">
        <v>14278</v>
      </c>
      <c r="C372" s="190" t="s">
        <v>26</v>
      </c>
      <c r="D372" s="191">
        <v>186.51</v>
      </c>
    </row>
    <row r="373" spans="1:4" ht="23.25" outlineLevel="1">
      <c r="A373" s="286">
        <v>6002047</v>
      </c>
      <c r="B373" s="189" t="s">
        <v>14279</v>
      </c>
      <c r="C373" s="190" t="s">
        <v>26</v>
      </c>
      <c r="D373" s="191">
        <v>105.16</v>
      </c>
    </row>
    <row r="374" spans="1:4" ht="23.25">
      <c r="A374" s="286">
        <v>6002048</v>
      </c>
      <c r="B374" s="189" t="s">
        <v>14280</v>
      </c>
      <c r="C374" s="190" t="s">
        <v>26</v>
      </c>
      <c r="D374" s="191">
        <v>72.290000000000006</v>
      </c>
    </row>
    <row r="375" spans="1:4" ht="23.25" outlineLevel="1">
      <c r="A375" s="286">
        <v>6002049</v>
      </c>
      <c r="B375" s="189" t="s">
        <v>14281</v>
      </c>
      <c r="C375" s="190" t="s">
        <v>26</v>
      </c>
      <c r="D375" s="191">
        <v>215.24</v>
      </c>
    </row>
    <row r="376" spans="1:4" ht="23.25" outlineLevel="1">
      <c r="A376" s="286">
        <v>6002050</v>
      </c>
      <c r="B376" s="189" t="s">
        <v>14282</v>
      </c>
      <c r="C376" s="190" t="s">
        <v>26</v>
      </c>
      <c r="D376" s="191">
        <v>560.45000000000005</v>
      </c>
    </row>
    <row r="377" spans="1:4" ht="23.25" outlineLevel="1">
      <c r="A377" s="286">
        <v>6002051</v>
      </c>
      <c r="B377" s="189" t="s">
        <v>14283</v>
      </c>
      <c r="C377" s="190" t="s">
        <v>23</v>
      </c>
      <c r="D377" s="191">
        <v>39.36</v>
      </c>
    </row>
    <row r="378" spans="1:4" ht="23.25" outlineLevel="1">
      <c r="A378" s="286">
        <v>6002055</v>
      </c>
      <c r="B378" s="189" t="s">
        <v>24734</v>
      </c>
      <c r="C378" s="190" t="s">
        <v>23</v>
      </c>
      <c r="D378" s="191">
        <v>80.3</v>
      </c>
    </row>
    <row r="379" spans="1:4" ht="23.25" outlineLevel="1">
      <c r="A379" s="286">
        <v>6002056</v>
      </c>
      <c r="B379" s="189" t="s">
        <v>24735</v>
      </c>
      <c r="C379" s="190" t="s">
        <v>23</v>
      </c>
      <c r="D379" s="191">
        <v>102.93</v>
      </c>
    </row>
    <row r="380" spans="1:4" ht="23.25" outlineLevel="1">
      <c r="A380" s="286">
        <v>6002057</v>
      </c>
      <c r="B380" s="189" t="s">
        <v>24736</v>
      </c>
      <c r="C380" s="190" t="s">
        <v>23</v>
      </c>
      <c r="D380" s="191">
        <v>457.05</v>
      </c>
    </row>
    <row r="381" spans="1:4" outlineLevel="1">
      <c r="A381" s="286">
        <v>6002090</v>
      </c>
      <c r="B381" s="189" t="s">
        <v>24737</v>
      </c>
      <c r="C381" s="190" t="s">
        <v>23</v>
      </c>
      <c r="D381" s="191">
        <v>118.98</v>
      </c>
    </row>
    <row r="382" spans="1:4">
      <c r="A382" s="286">
        <v>6002091</v>
      </c>
      <c r="B382" s="189" t="s">
        <v>24738</v>
      </c>
      <c r="C382" s="190" t="s">
        <v>23</v>
      </c>
      <c r="D382" s="191">
        <v>117.7</v>
      </c>
    </row>
    <row r="383" spans="1:4" outlineLevel="1">
      <c r="A383" s="286">
        <v>6002092</v>
      </c>
      <c r="B383" s="189" t="s">
        <v>24739</v>
      </c>
      <c r="C383" s="190" t="s">
        <v>23</v>
      </c>
      <c r="D383" s="191">
        <v>119.86</v>
      </c>
    </row>
    <row r="384" spans="1:4" outlineLevel="1">
      <c r="A384" s="286">
        <v>6002093</v>
      </c>
      <c r="B384" s="189" t="s">
        <v>24740</v>
      </c>
      <c r="C384" s="190" t="s">
        <v>23</v>
      </c>
      <c r="D384" s="191">
        <v>118.96</v>
      </c>
    </row>
    <row r="385" spans="1:4" ht="23.25" outlineLevel="1">
      <c r="A385" s="286">
        <v>6002094</v>
      </c>
      <c r="B385" s="189" t="s">
        <v>24741</v>
      </c>
      <c r="C385" s="190" t="s">
        <v>23</v>
      </c>
      <c r="D385" s="191">
        <v>84.21</v>
      </c>
    </row>
    <row r="386" spans="1:4" ht="23.25" outlineLevel="1">
      <c r="A386" s="286">
        <v>6002095</v>
      </c>
      <c r="B386" s="189" t="s">
        <v>34461</v>
      </c>
      <c r="C386" s="190" t="s">
        <v>23</v>
      </c>
      <c r="D386" s="191">
        <v>74.55</v>
      </c>
    </row>
    <row r="387" spans="1:4" ht="23.25" outlineLevel="1">
      <c r="A387" s="286">
        <v>6002096</v>
      </c>
      <c r="B387" s="189" t="s">
        <v>24742</v>
      </c>
      <c r="C387" s="190" t="s">
        <v>23</v>
      </c>
      <c r="D387" s="191">
        <v>103.27</v>
      </c>
    </row>
    <row r="388" spans="1:4" ht="23.25" outlineLevel="1">
      <c r="A388" s="286">
        <v>6002097</v>
      </c>
      <c r="B388" s="189" t="s">
        <v>24743</v>
      </c>
      <c r="C388" s="190" t="s">
        <v>23</v>
      </c>
      <c r="D388" s="191">
        <v>93.59</v>
      </c>
    </row>
    <row r="389" spans="1:4" outlineLevel="1">
      <c r="A389" s="286">
        <v>6002099</v>
      </c>
      <c r="B389" s="189" t="s">
        <v>14284</v>
      </c>
      <c r="C389" s="190" t="s">
        <v>26</v>
      </c>
      <c r="D389" s="191">
        <v>13.57</v>
      </c>
    </row>
    <row r="390" spans="1:4">
      <c r="A390" s="286">
        <v>6003000</v>
      </c>
      <c r="B390" s="189" t="s">
        <v>14285</v>
      </c>
      <c r="C390" s="190" t="s">
        <v>14044</v>
      </c>
      <c r="D390" s="191" t="s">
        <v>14044</v>
      </c>
    </row>
    <row r="391" spans="1:4" outlineLevel="1">
      <c r="A391" s="286">
        <v>6003098</v>
      </c>
      <c r="B391" s="189" t="s">
        <v>34462</v>
      </c>
      <c r="C391" s="190" t="s">
        <v>26</v>
      </c>
      <c r="D391" s="191">
        <v>882.41</v>
      </c>
    </row>
    <row r="392" spans="1:4" outlineLevel="1">
      <c r="A392" s="286">
        <v>6050000</v>
      </c>
      <c r="B392" s="189" t="s">
        <v>14152</v>
      </c>
      <c r="C392" s="190" t="s">
        <v>14044</v>
      </c>
      <c r="D392" s="191" t="s">
        <v>14044</v>
      </c>
    </row>
    <row r="393" spans="1:4" outlineLevel="1">
      <c r="A393" s="286">
        <v>6050020</v>
      </c>
      <c r="B393" s="189" t="s">
        <v>14286</v>
      </c>
      <c r="C393" s="190" t="s">
        <v>26</v>
      </c>
      <c r="D393" s="191">
        <v>14.46</v>
      </c>
    </row>
    <row r="394" spans="1:4" ht="23.25" outlineLevel="1">
      <c r="A394" s="286">
        <v>6050025</v>
      </c>
      <c r="B394" s="189" t="s">
        <v>14287</v>
      </c>
      <c r="C394" s="190" t="s">
        <v>26</v>
      </c>
      <c r="D394" s="191">
        <v>6.03</v>
      </c>
    </row>
    <row r="395" spans="1:4" outlineLevel="1">
      <c r="A395" s="286">
        <v>6060000</v>
      </c>
      <c r="B395" s="189" t="s">
        <v>8418</v>
      </c>
      <c r="C395" s="190" t="s">
        <v>14044</v>
      </c>
      <c r="D395" s="191" t="s">
        <v>14044</v>
      </c>
    </row>
    <row r="396" spans="1:4" ht="23.25" outlineLevel="1">
      <c r="A396" s="286">
        <v>6060003</v>
      </c>
      <c r="B396" s="189" t="s">
        <v>14288</v>
      </c>
      <c r="C396" s="190" t="s">
        <v>26</v>
      </c>
      <c r="D396" s="191">
        <v>16.600000000000001</v>
      </c>
    </row>
    <row r="397" spans="1:4" ht="23.25" outlineLevel="1">
      <c r="A397" s="286">
        <v>6060004</v>
      </c>
      <c r="B397" s="189" t="s">
        <v>14289</v>
      </c>
      <c r="C397" s="190" t="s">
        <v>26</v>
      </c>
      <c r="D397" s="191">
        <v>11.06</v>
      </c>
    </row>
    <row r="398" spans="1:4" ht="23.25">
      <c r="A398" s="286">
        <v>6060005</v>
      </c>
      <c r="B398" s="189" t="s">
        <v>14290</v>
      </c>
      <c r="C398" s="190" t="s">
        <v>26</v>
      </c>
      <c r="D398" s="191">
        <v>27.66</v>
      </c>
    </row>
    <row r="399" spans="1:4" ht="23.25" outlineLevel="1">
      <c r="A399" s="286">
        <v>6060006</v>
      </c>
      <c r="B399" s="189" t="s">
        <v>14291</v>
      </c>
      <c r="C399" s="190" t="s">
        <v>26</v>
      </c>
      <c r="D399" s="191">
        <v>22.13</v>
      </c>
    </row>
    <row r="400" spans="1:4" outlineLevel="1">
      <c r="A400" s="286">
        <v>6060008</v>
      </c>
      <c r="B400" s="189" t="s">
        <v>14292</v>
      </c>
      <c r="C400" s="190" t="s">
        <v>25</v>
      </c>
      <c r="D400" s="191">
        <v>2.38</v>
      </c>
    </row>
    <row r="401" spans="1:4" outlineLevel="1">
      <c r="A401" s="286">
        <v>6060010</v>
      </c>
      <c r="B401" s="189" t="s">
        <v>14293</v>
      </c>
      <c r="C401" s="190" t="s">
        <v>23</v>
      </c>
      <c r="D401" s="191">
        <v>0.55000000000000004</v>
      </c>
    </row>
    <row r="402" spans="1:4">
      <c r="A402" s="286">
        <v>6060011</v>
      </c>
      <c r="B402" s="189" t="s">
        <v>14294</v>
      </c>
      <c r="C402" s="190" t="s">
        <v>23</v>
      </c>
      <c r="D402" s="191">
        <v>3.32</v>
      </c>
    </row>
    <row r="403" spans="1:4" outlineLevel="1">
      <c r="A403" s="286">
        <v>6060012</v>
      </c>
      <c r="B403" s="189" t="s">
        <v>14295</v>
      </c>
      <c r="C403" s="190" t="s">
        <v>23</v>
      </c>
      <c r="D403" s="191">
        <v>5.53</v>
      </c>
    </row>
    <row r="404" spans="1:4" outlineLevel="1">
      <c r="A404" s="286">
        <v>6060015</v>
      </c>
      <c r="B404" s="189" t="s">
        <v>14296</v>
      </c>
      <c r="C404" s="190" t="s">
        <v>24</v>
      </c>
      <c r="D404" s="191">
        <v>8.3000000000000007</v>
      </c>
    </row>
    <row r="405" spans="1:4" outlineLevel="1">
      <c r="A405" s="286">
        <v>6060020</v>
      </c>
      <c r="B405" s="189" t="s">
        <v>14297</v>
      </c>
      <c r="C405" s="190" t="s">
        <v>26</v>
      </c>
      <c r="D405" s="191">
        <v>12.05</v>
      </c>
    </row>
    <row r="406" spans="1:4">
      <c r="A406" s="286">
        <v>6060021</v>
      </c>
      <c r="B406" s="189" t="s">
        <v>14298</v>
      </c>
      <c r="C406" s="190" t="s">
        <v>26</v>
      </c>
      <c r="D406" s="191">
        <v>21.69</v>
      </c>
    </row>
    <row r="407" spans="1:4" outlineLevel="1">
      <c r="A407" s="286">
        <v>6060022</v>
      </c>
      <c r="B407" s="189" t="s">
        <v>14299</v>
      </c>
      <c r="C407" s="190" t="s">
        <v>26</v>
      </c>
      <c r="D407" s="191">
        <v>16.87</v>
      </c>
    </row>
    <row r="408" spans="1:4" ht="23.25" outlineLevel="1">
      <c r="A408" s="286">
        <v>6060025</v>
      </c>
      <c r="B408" s="189" t="s">
        <v>14300</v>
      </c>
      <c r="C408" s="190" t="s">
        <v>26</v>
      </c>
      <c r="D408" s="191">
        <v>8.44</v>
      </c>
    </row>
    <row r="409" spans="1:4" ht="23.25" outlineLevel="1">
      <c r="A409" s="286">
        <v>6060028</v>
      </c>
      <c r="B409" s="189" t="s">
        <v>14301</v>
      </c>
      <c r="C409" s="190" t="s">
        <v>26</v>
      </c>
      <c r="D409" s="191">
        <v>7.23</v>
      </c>
    </row>
    <row r="410" spans="1:4" ht="23.25">
      <c r="A410" s="286">
        <v>6060029</v>
      </c>
      <c r="B410" s="189" t="s">
        <v>14302</v>
      </c>
      <c r="C410" s="190" t="s">
        <v>26</v>
      </c>
      <c r="D410" s="191">
        <v>7.23</v>
      </c>
    </row>
    <row r="411" spans="1:4" outlineLevel="1">
      <c r="A411" s="286">
        <v>6060040</v>
      </c>
      <c r="B411" s="189" t="s">
        <v>14303</v>
      </c>
      <c r="C411" s="190" t="s">
        <v>23</v>
      </c>
      <c r="D411" s="191">
        <v>7.23</v>
      </c>
    </row>
    <row r="412" spans="1:4" ht="23.25">
      <c r="A412" s="286">
        <v>6060090</v>
      </c>
      <c r="B412" s="189" t="s">
        <v>14304</v>
      </c>
      <c r="C412" s="190" t="s">
        <v>23</v>
      </c>
      <c r="D412" s="191">
        <v>4.82</v>
      </c>
    </row>
    <row r="413" spans="1:4" outlineLevel="1">
      <c r="A413" s="286">
        <v>6070000</v>
      </c>
      <c r="B413" s="189" t="s">
        <v>14228</v>
      </c>
      <c r="C413" s="190" t="s">
        <v>14044</v>
      </c>
      <c r="D413" s="191" t="s">
        <v>14044</v>
      </c>
    </row>
    <row r="414" spans="1:4">
      <c r="A414" s="286">
        <v>6070010</v>
      </c>
      <c r="B414" s="189" t="s">
        <v>14305</v>
      </c>
      <c r="C414" s="190" t="s">
        <v>23</v>
      </c>
      <c r="D414" s="191">
        <v>2.78</v>
      </c>
    </row>
    <row r="415" spans="1:4" outlineLevel="1">
      <c r="A415" s="286">
        <v>6070011</v>
      </c>
      <c r="B415" s="189" t="s">
        <v>14306</v>
      </c>
      <c r="C415" s="190" t="s">
        <v>23</v>
      </c>
      <c r="D415" s="191">
        <v>8.41</v>
      </c>
    </row>
    <row r="416" spans="1:4">
      <c r="A416" s="286">
        <v>6070012</v>
      </c>
      <c r="B416" s="189" t="s">
        <v>14307</v>
      </c>
      <c r="C416" s="190" t="s">
        <v>23</v>
      </c>
      <c r="D416" s="191">
        <v>22.42</v>
      </c>
    </row>
    <row r="417" spans="1:4" outlineLevel="1">
      <c r="A417" s="286">
        <v>6070015</v>
      </c>
      <c r="B417" s="189" t="s">
        <v>14308</v>
      </c>
      <c r="C417" s="190" t="s">
        <v>24</v>
      </c>
      <c r="D417" s="191">
        <v>16.600000000000001</v>
      </c>
    </row>
    <row r="418" spans="1:4">
      <c r="A418" s="286">
        <v>6070020</v>
      </c>
      <c r="B418" s="189" t="s">
        <v>14309</v>
      </c>
      <c r="C418" s="190" t="s">
        <v>26</v>
      </c>
      <c r="D418" s="191">
        <v>38.9</v>
      </c>
    </row>
    <row r="419" spans="1:4" outlineLevel="1">
      <c r="A419" s="286">
        <v>6070021</v>
      </c>
      <c r="B419" s="189" t="s">
        <v>14310</v>
      </c>
      <c r="C419" s="190" t="s">
        <v>26</v>
      </c>
      <c r="D419" s="191">
        <v>94.04</v>
      </c>
    </row>
    <row r="420" spans="1:4">
      <c r="A420" s="286">
        <v>6070022</v>
      </c>
      <c r="B420" s="189" t="s">
        <v>14311</v>
      </c>
      <c r="C420" s="190" t="s">
        <v>26</v>
      </c>
      <c r="D420" s="191">
        <v>60.51</v>
      </c>
    </row>
    <row r="421" spans="1:4" ht="23.25" outlineLevel="1">
      <c r="A421" s="286">
        <v>6070025</v>
      </c>
      <c r="B421" s="189" t="s">
        <v>14312</v>
      </c>
      <c r="C421" s="190" t="s">
        <v>26</v>
      </c>
      <c r="D421" s="191">
        <v>16.2</v>
      </c>
    </row>
    <row r="422" spans="1:4" ht="23.25">
      <c r="A422" s="286">
        <v>6070028</v>
      </c>
      <c r="B422" s="189" t="s">
        <v>14313</v>
      </c>
      <c r="C422" s="190" t="s">
        <v>26</v>
      </c>
      <c r="D422" s="191">
        <v>16.23</v>
      </c>
    </row>
    <row r="423" spans="1:4" ht="23.25" outlineLevel="1">
      <c r="A423" s="286">
        <v>6070029</v>
      </c>
      <c r="B423" s="189" t="s">
        <v>14314</v>
      </c>
      <c r="C423" s="190" t="s">
        <v>26</v>
      </c>
      <c r="D423" s="191">
        <v>16.149999999999999</v>
      </c>
    </row>
    <row r="424" spans="1:4" outlineLevel="1">
      <c r="A424" s="286">
        <v>6070040</v>
      </c>
      <c r="B424" s="189" t="s">
        <v>14315</v>
      </c>
      <c r="C424" s="190" t="s">
        <v>23</v>
      </c>
      <c r="D424" s="191">
        <v>28.29</v>
      </c>
    </row>
    <row r="425" spans="1:4" ht="23.25" outlineLevel="1">
      <c r="A425" s="286">
        <v>6070090</v>
      </c>
      <c r="B425" s="189" t="s">
        <v>14316</v>
      </c>
      <c r="C425" s="190" t="s">
        <v>23</v>
      </c>
      <c r="D425" s="191">
        <v>12.01</v>
      </c>
    </row>
    <row r="426" spans="1:4" outlineLevel="1">
      <c r="A426" s="286">
        <v>6080000</v>
      </c>
      <c r="B426" s="189" t="s">
        <v>14259</v>
      </c>
      <c r="C426" s="190" t="s">
        <v>14044</v>
      </c>
      <c r="D426" s="191" t="s">
        <v>14044</v>
      </c>
    </row>
    <row r="427" spans="1:4" outlineLevel="1">
      <c r="A427" s="286">
        <v>6080001</v>
      </c>
      <c r="B427" s="189" t="s">
        <v>14317</v>
      </c>
      <c r="C427" s="190" t="s">
        <v>26</v>
      </c>
      <c r="D427" s="191">
        <v>10.19</v>
      </c>
    </row>
    <row r="428" spans="1:4">
      <c r="A428" s="286">
        <v>6080002</v>
      </c>
      <c r="B428" s="189" t="s">
        <v>14318</v>
      </c>
      <c r="C428" s="190" t="s">
        <v>26</v>
      </c>
      <c r="D428" s="191">
        <v>38.9</v>
      </c>
    </row>
    <row r="429" spans="1:4" ht="23.25" outlineLevel="1">
      <c r="A429" s="286">
        <v>6080003</v>
      </c>
      <c r="B429" s="189" t="s">
        <v>14319</v>
      </c>
      <c r="C429" s="190" t="s">
        <v>26</v>
      </c>
      <c r="D429" s="191">
        <v>32.22</v>
      </c>
    </row>
    <row r="430" spans="1:4" outlineLevel="1">
      <c r="A430" s="286">
        <v>6080010</v>
      </c>
      <c r="B430" s="189" t="s">
        <v>14320</v>
      </c>
      <c r="C430" s="190" t="s">
        <v>23</v>
      </c>
      <c r="D430" s="191">
        <v>9.19</v>
      </c>
    </row>
    <row r="431" spans="1:4" outlineLevel="1">
      <c r="A431" s="286">
        <v>6080012</v>
      </c>
      <c r="B431" s="189" t="s">
        <v>14321</v>
      </c>
      <c r="C431" s="190" t="s">
        <v>23</v>
      </c>
      <c r="D431" s="191">
        <v>25.11</v>
      </c>
    </row>
    <row r="432" spans="1:4" outlineLevel="1">
      <c r="A432" s="286">
        <v>6080016</v>
      </c>
      <c r="B432" s="189" t="s">
        <v>14322</v>
      </c>
      <c r="C432" s="190" t="s">
        <v>23</v>
      </c>
      <c r="D432" s="191">
        <v>70.87</v>
      </c>
    </row>
    <row r="433" spans="1:4" ht="23.25" outlineLevel="1">
      <c r="A433" s="286">
        <v>6080047</v>
      </c>
      <c r="B433" s="189" t="s">
        <v>14323</v>
      </c>
      <c r="C433" s="190" t="s">
        <v>24</v>
      </c>
      <c r="D433" s="191">
        <v>7.78</v>
      </c>
    </row>
    <row r="434" spans="1:4" ht="23.25">
      <c r="A434" s="286">
        <v>6080049</v>
      </c>
      <c r="B434" s="189" t="s">
        <v>14324</v>
      </c>
      <c r="C434" s="190" t="s">
        <v>24</v>
      </c>
      <c r="D434" s="191">
        <v>9.14</v>
      </c>
    </row>
    <row r="435" spans="1:4" outlineLevel="1">
      <c r="A435" s="286">
        <v>6080084</v>
      </c>
      <c r="B435" s="189" t="s">
        <v>14325</v>
      </c>
      <c r="C435" s="190" t="s">
        <v>24</v>
      </c>
      <c r="D435" s="191">
        <v>17.899999999999999</v>
      </c>
    </row>
    <row r="436" spans="1:4" outlineLevel="1">
      <c r="A436" s="285">
        <v>7000000</v>
      </c>
      <c r="B436" s="186" t="s">
        <v>14326</v>
      </c>
      <c r="C436" s="187"/>
      <c r="D436" s="188"/>
    </row>
    <row r="437" spans="1:4" outlineLevel="1">
      <c r="A437" s="286">
        <v>7001000</v>
      </c>
      <c r="B437" s="189" t="s">
        <v>14327</v>
      </c>
      <c r="C437" s="190" t="s">
        <v>14044</v>
      </c>
      <c r="D437" s="191" t="s">
        <v>14044</v>
      </c>
    </row>
    <row r="438" spans="1:4" ht="23.25" outlineLevel="1">
      <c r="A438" s="286">
        <v>7001003</v>
      </c>
      <c r="B438" s="189" t="s">
        <v>24744</v>
      </c>
      <c r="C438" s="190" t="s">
        <v>24</v>
      </c>
      <c r="D438" s="191">
        <v>896.58</v>
      </c>
    </row>
    <row r="439" spans="1:4" ht="23.25" outlineLevel="1">
      <c r="A439" s="286">
        <v>7001004</v>
      </c>
      <c r="B439" s="189" t="s">
        <v>24745</v>
      </c>
      <c r="C439" s="190" t="s">
        <v>24</v>
      </c>
      <c r="D439" s="191">
        <v>916.71</v>
      </c>
    </row>
    <row r="440" spans="1:4">
      <c r="A440" s="286">
        <v>7001005</v>
      </c>
      <c r="B440" s="189" t="s">
        <v>34463</v>
      </c>
      <c r="C440" s="190" t="s">
        <v>24</v>
      </c>
      <c r="D440" s="191">
        <v>575.16</v>
      </c>
    </row>
    <row r="441" spans="1:4" outlineLevel="1">
      <c r="A441" s="286">
        <v>7001007</v>
      </c>
      <c r="B441" s="189" t="s">
        <v>34464</v>
      </c>
      <c r="C441" s="190" t="s">
        <v>24</v>
      </c>
      <c r="D441" s="191">
        <v>593.78</v>
      </c>
    </row>
    <row r="442" spans="1:4" outlineLevel="1">
      <c r="A442" s="286">
        <v>7001008</v>
      </c>
      <c r="B442" s="189" t="s">
        <v>34465</v>
      </c>
      <c r="C442" s="190" t="s">
        <v>24</v>
      </c>
      <c r="D442" s="191">
        <v>636.61</v>
      </c>
    </row>
    <row r="443" spans="1:4" outlineLevel="1">
      <c r="A443" s="286">
        <v>7001009</v>
      </c>
      <c r="B443" s="189" t="s">
        <v>34466</v>
      </c>
      <c r="C443" s="190" t="s">
        <v>24</v>
      </c>
      <c r="D443" s="191">
        <v>705.05</v>
      </c>
    </row>
    <row r="444" spans="1:4" outlineLevel="1">
      <c r="A444" s="286">
        <v>7001011</v>
      </c>
      <c r="B444" s="189" t="s">
        <v>34467</v>
      </c>
      <c r="C444" s="190" t="s">
        <v>24</v>
      </c>
      <c r="D444" s="191">
        <v>349.81</v>
      </c>
    </row>
    <row r="445" spans="1:4" outlineLevel="1">
      <c r="A445" s="286">
        <v>7001012</v>
      </c>
      <c r="B445" s="189" t="s">
        <v>34468</v>
      </c>
      <c r="C445" s="190" t="s">
        <v>24</v>
      </c>
      <c r="D445" s="191">
        <v>372.39</v>
      </c>
    </row>
    <row r="446" spans="1:4">
      <c r="A446" s="286">
        <v>7001013</v>
      </c>
      <c r="B446" s="189" t="s">
        <v>34469</v>
      </c>
      <c r="C446" s="190" t="s">
        <v>24</v>
      </c>
      <c r="D446" s="191">
        <v>468.45</v>
      </c>
    </row>
    <row r="447" spans="1:4" outlineLevel="1">
      <c r="A447" s="286">
        <v>7001014</v>
      </c>
      <c r="B447" s="189" t="s">
        <v>34470</v>
      </c>
      <c r="C447" s="190" t="s">
        <v>24</v>
      </c>
      <c r="D447" s="191">
        <v>496.07</v>
      </c>
    </row>
    <row r="448" spans="1:4" outlineLevel="1">
      <c r="A448" s="286">
        <v>7001037</v>
      </c>
      <c r="B448" s="189" t="s">
        <v>34471</v>
      </c>
      <c r="C448" s="190" t="s">
        <v>24</v>
      </c>
      <c r="D448" s="191">
        <v>1163.5899999999999</v>
      </c>
    </row>
    <row r="449" spans="1:4" outlineLevel="1">
      <c r="A449" s="286">
        <v>7001038</v>
      </c>
      <c r="B449" s="189" t="s">
        <v>34472</v>
      </c>
      <c r="C449" s="190" t="s">
        <v>24</v>
      </c>
      <c r="D449" s="191">
        <v>1283.75</v>
      </c>
    </row>
    <row r="450" spans="1:4" ht="23.25" outlineLevel="1">
      <c r="A450" s="286">
        <v>7001039</v>
      </c>
      <c r="B450" s="189" t="s">
        <v>34473</v>
      </c>
      <c r="C450" s="190" t="s">
        <v>26</v>
      </c>
      <c r="D450" s="191">
        <v>419.48</v>
      </c>
    </row>
    <row r="451" spans="1:4" outlineLevel="1">
      <c r="A451" s="286">
        <v>7001045</v>
      </c>
      <c r="B451" s="189" t="s">
        <v>34474</v>
      </c>
      <c r="C451" s="190" t="s">
        <v>24</v>
      </c>
      <c r="D451" s="191">
        <v>830.02</v>
      </c>
    </row>
    <row r="452" spans="1:4">
      <c r="A452" s="286">
        <v>7001046</v>
      </c>
      <c r="B452" s="189" t="s">
        <v>34475</v>
      </c>
      <c r="C452" s="190" t="s">
        <v>24</v>
      </c>
      <c r="D452" s="191">
        <v>828.06</v>
      </c>
    </row>
    <row r="453" spans="1:4" outlineLevel="1">
      <c r="A453" s="286">
        <v>7001047</v>
      </c>
      <c r="B453" s="189" t="s">
        <v>34476</v>
      </c>
      <c r="C453" s="190" t="s">
        <v>24</v>
      </c>
      <c r="D453" s="191">
        <v>828.76</v>
      </c>
    </row>
    <row r="454" spans="1:4" outlineLevel="1">
      <c r="A454" s="286">
        <v>7001048</v>
      </c>
      <c r="B454" s="189" t="s">
        <v>34477</v>
      </c>
      <c r="C454" s="190" t="s">
        <v>24</v>
      </c>
      <c r="D454" s="191">
        <v>953.4</v>
      </c>
    </row>
    <row r="455" spans="1:4" outlineLevel="1">
      <c r="A455" s="286">
        <v>7001049</v>
      </c>
      <c r="B455" s="189" t="s">
        <v>34478</v>
      </c>
      <c r="C455" s="190" t="s">
        <v>24</v>
      </c>
      <c r="D455" s="191">
        <v>1008.64</v>
      </c>
    </row>
    <row r="456" spans="1:4" outlineLevel="1">
      <c r="A456" s="286">
        <v>7001050</v>
      </c>
      <c r="B456" s="189" t="s">
        <v>34479</v>
      </c>
      <c r="C456" s="190" t="s">
        <v>8421</v>
      </c>
      <c r="D456" s="191">
        <v>891.09</v>
      </c>
    </row>
    <row r="457" spans="1:4" ht="23.25" outlineLevel="1">
      <c r="A457" s="286">
        <v>7001051</v>
      </c>
      <c r="B457" s="189" t="s">
        <v>34480</v>
      </c>
      <c r="C457" s="190" t="s">
        <v>8421</v>
      </c>
      <c r="D457" s="191">
        <v>863.57</v>
      </c>
    </row>
    <row r="458" spans="1:4">
      <c r="A458" s="286">
        <v>7001052</v>
      </c>
      <c r="B458" s="189" t="s">
        <v>34481</v>
      </c>
      <c r="C458" s="190" t="s">
        <v>8421</v>
      </c>
      <c r="D458" s="191">
        <v>811.19</v>
      </c>
    </row>
    <row r="459" spans="1:4" outlineLevel="1">
      <c r="A459" s="286">
        <v>7001053</v>
      </c>
      <c r="B459" s="189" t="s">
        <v>34482</v>
      </c>
      <c r="C459" s="190" t="s">
        <v>8421</v>
      </c>
      <c r="D459" s="191">
        <v>897.35</v>
      </c>
    </row>
    <row r="460" spans="1:4" outlineLevel="1">
      <c r="A460" s="286">
        <v>7001054</v>
      </c>
      <c r="B460" s="189" t="s">
        <v>34483</v>
      </c>
      <c r="C460" s="190" t="s">
        <v>8421</v>
      </c>
      <c r="D460" s="191">
        <v>904.22</v>
      </c>
    </row>
    <row r="461" spans="1:4" ht="23.25">
      <c r="A461" s="286">
        <v>7001055</v>
      </c>
      <c r="B461" s="189" t="s">
        <v>34484</v>
      </c>
      <c r="C461" s="190" t="s">
        <v>8421</v>
      </c>
      <c r="D461" s="191">
        <v>1294.77</v>
      </c>
    </row>
    <row r="462" spans="1:4" outlineLevel="1">
      <c r="A462" s="286">
        <v>7001056</v>
      </c>
      <c r="B462" s="189" t="s">
        <v>34485</v>
      </c>
      <c r="C462" s="190" t="s">
        <v>8421</v>
      </c>
      <c r="D462" s="191">
        <v>1574.76</v>
      </c>
    </row>
    <row r="463" spans="1:4" outlineLevel="1">
      <c r="A463" s="286">
        <v>7001057</v>
      </c>
      <c r="B463" s="189" t="s">
        <v>34486</v>
      </c>
      <c r="C463" s="190" t="s">
        <v>23</v>
      </c>
      <c r="D463" s="191">
        <v>79.95</v>
      </c>
    </row>
    <row r="464" spans="1:4">
      <c r="A464" s="286">
        <v>7001075</v>
      </c>
      <c r="B464" s="189" t="s">
        <v>34487</v>
      </c>
      <c r="C464" s="190" t="s">
        <v>24</v>
      </c>
      <c r="D464" s="191">
        <v>296</v>
      </c>
    </row>
    <row r="465" spans="1:4" ht="23.25" outlineLevel="1">
      <c r="A465" s="286">
        <v>7001080</v>
      </c>
      <c r="B465" s="189" t="s">
        <v>34488</v>
      </c>
      <c r="C465" s="190" t="s">
        <v>26</v>
      </c>
      <c r="D465" s="191">
        <v>154.96</v>
      </c>
    </row>
    <row r="466" spans="1:4" outlineLevel="1">
      <c r="A466" s="286">
        <v>7002000</v>
      </c>
      <c r="B466" s="189" t="s">
        <v>14328</v>
      </c>
      <c r="C466" s="190" t="s">
        <v>14044</v>
      </c>
      <c r="D466" s="191" t="s">
        <v>14044</v>
      </c>
    </row>
    <row r="467" spans="1:4" ht="34.5">
      <c r="A467" s="286">
        <v>7002002</v>
      </c>
      <c r="B467" s="189" t="s">
        <v>14329</v>
      </c>
      <c r="C467" s="190" t="s">
        <v>24</v>
      </c>
      <c r="D467" s="191">
        <v>328.34</v>
      </c>
    </row>
    <row r="468" spans="1:4" ht="23.25" outlineLevel="1">
      <c r="A468" s="286">
        <v>7002008</v>
      </c>
      <c r="B468" s="189" t="s">
        <v>14330</v>
      </c>
      <c r="C468" s="190" t="s">
        <v>24</v>
      </c>
      <c r="D468" s="191">
        <v>411.22</v>
      </c>
    </row>
    <row r="469" spans="1:4" ht="23.25" outlineLevel="1">
      <c r="A469" s="286">
        <v>7002010</v>
      </c>
      <c r="B469" s="189" t="s">
        <v>14331</v>
      </c>
      <c r="C469" s="190" t="s">
        <v>24</v>
      </c>
      <c r="D469" s="191">
        <v>182.17</v>
      </c>
    </row>
    <row r="470" spans="1:4" ht="23.25">
      <c r="A470" s="286">
        <v>7002012</v>
      </c>
      <c r="B470" s="189" t="s">
        <v>14332</v>
      </c>
      <c r="C470" s="190" t="s">
        <v>24</v>
      </c>
      <c r="D470" s="191">
        <v>377.05</v>
      </c>
    </row>
    <row r="471" spans="1:4" ht="23.25" outlineLevel="1">
      <c r="A471" s="286">
        <v>7002016</v>
      </c>
      <c r="B471" s="189" t="s">
        <v>23958</v>
      </c>
      <c r="C471" s="190" t="s">
        <v>24</v>
      </c>
      <c r="D471" s="191">
        <v>369.53</v>
      </c>
    </row>
    <row r="472" spans="1:4" ht="34.5" outlineLevel="1">
      <c r="A472" s="286">
        <v>7002031</v>
      </c>
      <c r="B472" s="189" t="s">
        <v>14333</v>
      </c>
      <c r="C472" s="190" t="s">
        <v>24</v>
      </c>
      <c r="D472" s="191">
        <v>209.46</v>
      </c>
    </row>
    <row r="473" spans="1:4">
      <c r="A473" s="286">
        <v>7002040</v>
      </c>
      <c r="B473" s="189" t="s">
        <v>14334</v>
      </c>
      <c r="C473" s="190" t="s">
        <v>140</v>
      </c>
      <c r="D473" s="191">
        <v>118.77</v>
      </c>
    </row>
    <row r="474" spans="1:4" outlineLevel="1">
      <c r="A474" s="286">
        <v>7002050</v>
      </c>
      <c r="B474" s="189" t="s">
        <v>14335</v>
      </c>
      <c r="C474" s="190" t="s">
        <v>24</v>
      </c>
      <c r="D474" s="191">
        <v>203.12</v>
      </c>
    </row>
    <row r="475" spans="1:4" ht="23.25" outlineLevel="1">
      <c r="A475" s="286">
        <v>7002051</v>
      </c>
      <c r="B475" s="189" t="s">
        <v>14336</v>
      </c>
      <c r="C475" s="190" t="s">
        <v>24</v>
      </c>
      <c r="D475" s="191">
        <v>281.22000000000003</v>
      </c>
    </row>
    <row r="476" spans="1:4" ht="23.25">
      <c r="A476" s="286">
        <v>7002052</v>
      </c>
      <c r="B476" s="189" t="s">
        <v>24746</v>
      </c>
      <c r="C476" s="190" t="s">
        <v>24</v>
      </c>
      <c r="D476" s="191">
        <v>222.5</v>
      </c>
    </row>
    <row r="477" spans="1:4" outlineLevel="1">
      <c r="A477" s="286">
        <v>7002064</v>
      </c>
      <c r="B477" s="189" t="s">
        <v>14337</v>
      </c>
      <c r="C477" s="190" t="s">
        <v>24</v>
      </c>
      <c r="D477" s="191">
        <v>278.70999999999998</v>
      </c>
    </row>
    <row r="478" spans="1:4">
      <c r="A478" s="286">
        <v>7002065</v>
      </c>
      <c r="B478" s="189" t="s">
        <v>14338</v>
      </c>
      <c r="C478" s="190" t="s">
        <v>24</v>
      </c>
      <c r="D478" s="191">
        <v>347.17</v>
      </c>
    </row>
    <row r="479" spans="1:4" outlineLevel="1">
      <c r="A479" s="286">
        <v>7002066</v>
      </c>
      <c r="B479" s="189" t="s">
        <v>14339</v>
      </c>
      <c r="C479" s="190" t="s">
        <v>24</v>
      </c>
      <c r="D479" s="191">
        <v>577.64</v>
      </c>
    </row>
    <row r="480" spans="1:4" ht="23.25">
      <c r="A480" s="286">
        <v>7002073</v>
      </c>
      <c r="B480" s="189" t="s">
        <v>14340</v>
      </c>
      <c r="C480" s="190" t="s">
        <v>24</v>
      </c>
      <c r="D480" s="191">
        <v>31.08</v>
      </c>
    </row>
    <row r="481" spans="1:4" outlineLevel="1">
      <c r="A481" s="286">
        <v>7002080</v>
      </c>
      <c r="B481" s="189" t="s">
        <v>14341</v>
      </c>
      <c r="C481" s="190" t="s">
        <v>24</v>
      </c>
      <c r="D481" s="191">
        <v>13.03</v>
      </c>
    </row>
    <row r="482" spans="1:4" outlineLevel="1">
      <c r="A482" s="286">
        <v>7002081</v>
      </c>
      <c r="B482" s="189" t="s">
        <v>14342</v>
      </c>
      <c r="C482" s="190" t="s">
        <v>24</v>
      </c>
      <c r="D482" s="191">
        <v>18.309999999999999</v>
      </c>
    </row>
    <row r="483" spans="1:4" outlineLevel="1">
      <c r="A483" s="286">
        <v>7002090</v>
      </c>
      <c r="B483" s="189" t="s">
        <v>14343</v>
      </c>
      <c r="C483" s="190" t="s">
        <v>24</v>
      </c>
      <c r="D483" s="191">
        <v>1165.3900000000001</v>
      </c>
    </row>
    <row r="484" spans="1:4" outlineLevel="1">
      <c r="A484" s="286">
        <v>7002095</v>
      </c>
      <c r="B484" s="189" t="s">
        <v>14344</v>
      </c>
      <c r="C484" s="190" t="s">
        <v>24</v>
      </c>
      <c r="D484" s="191">
        <v>61.85</v>
      </c>
    </row>
    <row r="485" spans="1:4" outlineLevel="1">
      <c r="A485" s="286">
        <v>7003000</v>
      </c>
      <c r="B485" s="189" t="s">
        <v>14345</v>
      </c>
      <c r="C485" s="190" t="s">
        <v>14044</v>
      </c>
      <c r="D485" s="191" t="s">
        <v>14044</v>
      </c>
    </row>
    <row r="486" spans="1:4" ht="23.25" outlineLevel="1">
      <c r="A486" s="286">
        <v>7003001</v>
      </c>
      <c r="B486" s="189" t="s">
        <v>34489</v>
      </c>
      <c r="C486" s="190" t="s">
        <v>24</v>
      </c>
      <c r="D486" s="191">
        <v>1460.72</v>
      </c>
    </row>
    <row r="487" spans="1:4" ht="23.25">
      <c r="A487" s="286">
        <v>7003002</v>
      </c>
      <c r="B487" s="189" t="s">
        <v>34490</v>
      </c>
      <c r="C487" s="190" t="s">
        <v>24</v>
      </c>
      <c r="D487" s="191">
        <v>1562.6</v>
      </c>
    </row>
    <row r="488" spans="1:4" ht="23.25" outlineLevel="1">
      <c r="A488" s="286">
        <v>7003003</v>
      </c>
      <c r="B488" s="189" t="s">
        <v>34491</v>
      </c>
      <c r="C488" s="190" t="s">
        <v>24</v>
      </c>
      <c r="D488" s="191">
        <v>1665.21</v>
      </c>
    </row>
    <row r="489" spans="1:4" ht="23.25" outlineLevel="1">
      <c r="A489" s="286">
        <v>7003004</v>
      </c>
      <c r="B489" s="189" t="s">
        <v>34492</v>
      </c>
      <c r="C489" s="190" t="s">
        <v>24</v>
      </c>
      <c r="D489" s="191">
        <v>1888.89</v>
      </c>
    </row>
    <row r="490" spans="1:4" ht="23.25" outlineLevel="1">
      <c r="A490" s="286">
        <v>7003005</v>
      </c>
      <c r="B490" s="189" t="s">
        <v>34493</v>
      </c>
      <c r="C490" s="190" t="s">
        <v>24</v>
      </c>
      <c r="D490" s="191">
        <v>2045.08</v>
      </c>
    </row>
    <row r="491" spans="1:4" ht="23.25" outlineLevel="1">
      <c r="A491" s="286">
        <v>7003017</v>
      </c>
      <c r="B491" s="189" t="s">
        <v>34494</v>
      </c>
      <c r="C491" s="190" t="s">
        <v>24</v>
      </c>
      <c r="D491" s="191">
        <v>934.15</v>
      </c>
    </row>
    <row r="492" spans="1:4" ht="23.25" outlineLevel="1">
      <c r="A492" s="286">
        <v>7003018</v>
      </c>
      <c r="B492" s="189" t="s">
        <v>34495</v>
      </c>
      <c r="C492" s="190" t="s">
        <v>24</v>
      </c>
      <c r="D492" s="191">
        <v>1077.23</v>
      </c>
    </row>
    <row r="493" spans="1:4" ht="23.25" outlineLevel="1">
      <c r="A493" s="286">
        <v>7003019</v>
      </c>
      <c r="B493" s="189" t="s">
        <v>34496</v>
      </c>
      <c r="C493" s="190" t="s">
        <v>24</v>
      </c>
      <c r="D493" s="191">
        <v>1151.01</v>
      </c>
    </row>
    <row r="494" spans="1:4" ht="23.25">
      <c r="A494" s="286">
        <v>7003022</v>
      </c>
      <c r="B494" s="189" t="s">
        <v>34497</v>
      </c>
      <c r="C494" s="190" t="s">
        <v>24</v>
      </c>
      <c r="D494" s="191">
        <v>1308.6199999999999</v>
      </c>
    </row>
    <row r="495" spans="1:4" outlineLevel="1">
      <c r="A495" s="286">
        <v>7009000</v>
      </c>
      <c r="B495" s="189" t="s">
        <v>14346</v>
      </c>
      <c r="C495" s="190" t="s">
        <v>14044</v>
      </c>
      <c r="D495" s="191" t="s">
        <v>14044</v>
      </c>
    </row>
    <row r="496" spans="1:4" ht="23.25">
      <c r="A496" s="286">
        <v>7009010</v>
      </c>
      <c r="B496" s="189" t="s">
        <v>14347</v>
      </c>
      <c r="C496" s="190" t="s">
        <v>26</v>
      </c>
      <c r="D496" s="191">
        <v>1415.61</v>
      </c>
    </row>
    <row r="497" spans="1:4" outlineLevel="1">
      <c r="A497" s="286">
        <v>7009012</v>
      </c>
      <c r="B497" s="189" t="s">
        <v>14348</v>
      </c>
      <c r="C497" s="190" t="s">
        <v>26</v>
      </c>
      <c r="D497" s="191">
        <v>519.03</v>
      </c>
    </row>
    <row r="498" spans="1:4" ht="23.25">
      <c r="A498" s="286">
        <v>7009014</v>
      </c>
      <c r="B498" s="189" t="s">
        <v>14349</v>
      </c>
      <c r="C498" s="190" t="s">
        <v>26</v>
      </c>
      <c r="D498" s="191">
        <v>1891.49</v>
      </c>
    </row>
    <row r="499" spans="1:4" outlineLevel="1">
      <c r="A499" s="286">
        <v>7009018</v>
      </c>
      <c r="B499" s="189" t="s">
        <v>14350</v>
      </c>
      <c r="C499" s="190" t="s">
        <v>26</v>
      </c>
      <c r="D499" s="191">
        <v>128.36000000000001</v>
      </c>
    </row>
    <row r="500" spans="1:4" ht="23.25" outlineLevel="1">
      <c r="A500" s="286">
        <v>7009019</v>
      </c>
      <c r="B500" s="189" t="s">
        <v>14351</v>
      </c>
      <c r="C500" s="190" t="s">
        <v>26</v>
      </c>
      <c r="D500" s="191">
        <v>304.27</v>
      </c>
    </row>
    <row r="501" spans="1:4" ht="23.25">
      <c r="A501" s="286">
        <v>7009020</v>
      </c>
      <c r="B501" s="189" t="s">
        <v>14352</v>
      </c>
      <c r="C501" s="190" t="s">
        <v>26</v>
      </c>
      <c r="D501" s="191">
        <v>475.88</v>
      </c>
    </row>
    <row r="502" spans="1:4" outlineLevel="1">
      <c r="A502" s="286">
        <v>7009025</v>
      </c>
      <c r="B502" s="189" t="s">
        <v>14353</v>
      </c>
      <c r="C502" s="190" t="s">
        <v>26</v>
      </c>
      <c r="D502" s="191">
        <v>111.44</v>
      </c>
    </row>
    <row r="503" spans="1:4" ht="23.25" outlineLevel="1">
      <c r="A503" s="286">
        <v>7009026</v>
      </c>
      <c r="B503" s="189" t="s">
        <v>14354</v>
      </c>
      <c r="C503" s="190" t="s">
        <v>26</v>
      </c>
      <c r="D503" s="191">
        <v>287.35000000000002</v>
      </c>
    </row>
    <row r="504" spans="1:4" ht="23.25" outlineLevel="1">
      <c r="A504" s="286">
        <v>7009027</v>
      </c>
      <c r="B504" s="189" t="s">
        <v>14355</v>
      </c>
      <c r="C504" s="190" t="s">
        <v>26</v>
      </c>
      <c r="D504" s="191">
        <v>458.96</v>
      </c>
    </row>
    <row r="505" spans="1:4">
      <c r="A505" s="286">
        <v>7009030</v>
      </c>
      <c r="B505" s="189" t="s">
        <v>14356</v>
      </c>
      <c r="C505" s="190" t="s">
        <v>24</v>
      </c>
      <c r="D505" s="191">
        <v>53.73</v>
      </c>
    </row>
    <row r="506" spans="1:4" outlineLevel="1">
      <c r="A506" s="286">
        <v>7009031</v>
      </c>
      <c r="B506" s="189" t="s">
        <v>14357</v>
      </c>
      <c r="C506" s="190" t="s">
        <v>24</v>
      </c>
      <c r="D506" s="191">
        <v>109.45</v>
      </c>
    </row>
    <row r="507" spans="1:4" ht="23.25" outlineLevel="1">
      <c r="A507" s="286">
        <v>7009032</v>
      </c>
      <c r="B507" s="189" t="s">
        <v>14358</v>
      </c>
      <c r="C507" s="190" t="s">
        <v>24</v>
      </c>
      <c r="D507" s="191">
        <v>209.65</v>
      </c>
    </row>
    <row r="508" spans="1:4" outlineLevel="1">
      <c r="A508" s="286">
        <v>7010000</v>
      </c>
      <c r="B508" s="189" t="s">
        <v>14346</v>
      </c>
      <c r="C508" s="190" t="s">
        <v>14044</v>
      </c>
      <c r="D508" s="191" t="s">
        <v>14044</v>
      </c>
    </row>
    <row r="509" spans="1:4">
      <c r="A509" s="286">
        <v>7010013</v>
      </c>
      <c r="B509" s="189" t="s">
        <v>34498</v>
      </c>
      <c r="C509" s="190" t="s">
        <v>24</v>
      </c>
      <c r="D509" s="191">
        <v>2228.25</v>
      </c>
    </row>
    <row r="510" spans="1:4" outlineLevel="1">
      <c r="A510" s="286">
        <v>7010014</v>
      </c>
      <c r="B510" s="189" t="s">
        <v>34499</v>
      </c>
      <c r="C510" s="190" t="s">
        <v>24</v>
      </c>
      <c r="D510" s="191">
        <v>2239.56</v>
      </c>
    </row>
    <row r="511" spans="1:4" outlineLevel="1">
      <c r="A511" s="286">
        <v>7010015</v>
      </c>
      <c r="B511" s="189" t="s">
        <v>34500</v>
      </c>
      <c r="C511" s="190" t="s">
        <v>24</v>
      </c>
      <c r="D511" s="191">
        <v>2476.94</v>
      </c>
    </row>
    <row r="512" spans="1:4" outlineLevel="1">
      <c r="A512" s="286">
        <v>7010020</v>
      </c>
      <c r="B512" s="189" t="s">
        <v>34501</v>
      </c>
      <c r="C512" s="190" t="s">
        <v>23</v>
      </c>
      <c r="D512" s="191">
        <v>451.6</v>
      </c>
    </row>
    <row r="513" spans="1:4" outlineLevel="1">
      <c r="A513" s="286">
        <v>7020010</v>
      </c>
      <c r="B513" s="189" t="s">
        <v>24747</v>
      </c>
      <c r="C513" s="190" t="s">
        <v>23</v>
      </c>
      <c r="D513" s="191">
        <v>273.86</v>
      </c>
    </row>
    <row r="514" spans="1:4" outlineLevel="1">
      <c r="A514" s="286">
        <v>7060000</v>
      </c>
      <c r="B514" s="189" t="s">
        <v>8418</v>
      </c>
      <c r="C514" s="190" t="s">
        <v>14044</v>
      </c>
      <c r="D514" s="191" t="s">
        <v>14044</v>
      </c>
    </row>
    <row r="515" spans="1:4">
      <c r="A515" s="286">
        <v>7060001</v>
      </c>
      <c r="B515" s="189" t="s">
        <v>14359</v>
      </c>
      <c r="C515" s="190" t="s">
        <v>24</v>
      </c>
      <c r="D515" s="191">
        <v>15.61</v>
      </c>
    </row>
    <row r="516" spans="1:4" outlineLevel="1">
      <c r="A516" s="286">
        <v>7060002</v>
      </c>
      <c r="B516" s="189" t="s">
        <v>14360</v>
      </c>
      <c r="C516" s="190" t="s">
        <v>24</v>
      </c>
      <c r="D516" s="191">
        <v>64.44</v>
      </c>
    </row>
    <row r="517" spans="1:4" outlineLevel="1">
      <c r="A517" s="286">
        <v>7060008</v>
      </c>
      <c r="B517" s="189" t="s">
        <v>14361</v>
      </c>
      <c r="C517" s="190" t="s">
        <v>23</v>
      </c>
      <c r="D517" s="191">
        <v>2.19</v>
      </c>
    </row>
    <row r="518" spans="1:4" outlineLevel="1">
      <c r="A518" s="286">
        <v>7060010</v>
      </c>
      <c r="B518" s="189" t="s">
        <v>14362</v>
      </c>
      <c r="C518" s="190" t="s">
        <v>24</v>
      </c>
      <c r="D518" s="191">
        <v>64.44</v>
      </c>
    </row>
    <row r="519" spans="1:4" outlineLevel="1">
      <c r="A519" s="286">
        <v>7060050</v>
      </c>
      <c r="B519" s="189" t="s">
        <v>14363</v>
      </c>
      <c r="C519" s="190" t="s">
        <v>24</v>
      </c>
      <c r="D519" s="191">
        <v>15.61</v>
      </c>
    </row>
    <row r="520" spans="1:4" outlineLevel="1">
      <c r="A520" s="286">
        <v>7060051</v>
      </c>
      <c r="B520" s="189" t="s">
        <v>14364</v>
      </c>
      <c r="C520" s="190" t="s">
        <v>24</v>
      </c>
      <c r="D520" s="191">
        <v>6.24</v>
      </c>
    </row>
    <row r="521" spans="1:4">
      <c r="A521" s="286">
        <v>7060065</v>
      </c>
      <c r="B521" s="189" t="s">
        <v>14365</v>
      </c>
      <c r="C521" s="190" t="s">
        <v>4269</v>
      </c>
      <c r="D521" s="191">
        <v>8.43</v>
      </c>
    </row>
    <row r="522" spans="1:4" outlineLevel="1">
      <c r="A522" s="286">
        <v>7060066</v>
      </c>
      <c r="B522" s="189" t="s">
        <v>14366</v>
      </c>
      <c r="C522" s="190" t="s">
        <v>4269</v>
      </c>
      <c r="D522" s="191">
        <v>5.31</v>
      </c>
    </row>
    <row r="523" spans="1:4" outlineLevel="1">
      <c r="A523" s="286">
        <v>7060067</v>
      </c>
      <c r="B523" s="189" t="s">
        <v>14367</v>
      </c>
      <c r="C523" s="190" t="s">
        <v>4269</v>
      </c>
      <c r="D523" s="191">
        <v>5.31</v>
      </c>
    </row>
    <row r="524" spans="1:4" outlineLevel="1">
      <c r="A524" s="286">
        <v>7060068</v>
      </c>
      <c r="B524" s="189" t="s">
        <v>14368</v>
      </c>
      <c r="C524" s="190" t="s">
        <v>24</v>
      </c>
      <c r="D524" s="191">
        <v>4.21</v>
      </c>
    </row>
    <row r="525" spans="1:4" outlineLevel="1">
      <c r="A525" s="286">
        <v>7060070</v>
      </c>
      <c r="B525" s="189" t="s">
        <v>8420</v>
      </c>
      <c r="C525" s="190" t="s">
        <v>24</v>
      </c>
      <c r="D525" s="191">
        <v>6.24</v>
      </c>
    </row>
    <row r="526" spans="1:4">
      <c r="A526" s="286">
        <v>7070000</v>
      </c>
      <c r="B526" s="189" t="s">
        <v>14228</v>
      </c>
      <c r="C526" s="190" t="s">
        <v>14044</v>
      </c>
      <c r="D526" s="191" t="s">
        <v>14044</v>
      </c>
    </row>
    <row r="527" spans="1:4" outlineLevel="1">
      <c r="A527" s="286">
        <v>7070001</v>
      </c>
      <c r="B527" s="189" t="s">
        <v>14369</v>
      </c>
      <c r="C527" s="190" t="s">
        <v>24</v>
      </c>
      <c r="D527" s="191">
        <v>121.7</v>
      </c>
    </row>
    <row r="528" spans="1:4" outlineLevel="1">
      <c r="A528" s="286">
        <v>7070002</v>
      </c>
      <c r="B528" s="189" t="s">
        <v>14370</v>
      </c>
      <c r="C528" s="190" t="s">
        <v>24</v>
      </c>
      <c r="D528" s="191">
        <v>72.13</v>
      </c>
    </row>
    <row r="529" spans="1:4" outlineLevel="1">
      <c r="A529" s="286">
        <v>7070008</v>
      </c>
      <c r="B529" s="189" t="s">
        <v>14371</v>
      </c>
      <c r="C529" s="190" t="s">
        <v>23</v>
      </c>
      <c r="D529" s="191">
        <v>2.77</v>
      </c>
    </row>
    <row r="530" spans="1:4" outlineLevel="1">
      <c r="A530" s="286">
        <v>7070010</v>
      </c>
      <c r="B530" s="189" t="s">
        <v>14372</v>
      </c>
      <c r="C530" s="190" t="s">
        <v>24</v>
      </c>
      <c r="D530" s="191">
        <v>103.97</v>
      </c>
    </row>
    <row r="531" spans="1:4">
      <c r="A531" s="286">
        <v>7070050</v>
      </c>
      <c r="B531" s="189" t="s">
        <v>14373</v>
      </c>
      <c r="C531" s="190" t="s">
        <v>24</v>
      </c>
      <c r="D531" s="191">
        <v>49.63</v>
      </c>
    </row>
    <row r="532" spans="1:4" outlineLevel="1">
      <c r="A532" s="286">
        <v>7070051</v>
      </c>
      <c r="B532" s="189" t="s">
        <v>14374</v>
      </c>
      <c r="C532" s="190" t="s">
        <v>24</v>
      </c>
      <c r="D532" s="191">
        <v>24.97</v>
      </c>
    </row>
    <row r="533" spans="1:4" outlineLevel="1">
      <c r="A533" s="286">
        <v>7070065</v>
      </c>
      <c r="B533" s="189" t="s">
        <v>14375</v>
      </c>
      <c r="C533" s="190" t="s">
        <v>4269</v>
      </c>
      <c r="D533" s="191">
        <v>5.31</v>
      </c>
    </row>
    <row r="534" spans="1:4" outlineLevel="1">
      <c r="A534" s="286">
        <v>7070066</v>
      </c>
      <c r="B534" s="189" t="s">
        <v>14376</v>
      </c>
      <c r="C534" s="190" t="s">
        <v>4269</v>
      </c>
      <c r="D534" s="191">
        <v>5.31</v>
      </c>
    </row>
    <row r="535" spans="1:4" outlineLevel="1">
      <c r="A535" s="286">
        <v>7070067</v>
      </c>
      <c r="B535" s="189" t="s">
        <v>14377</v>
      </c>
      <c r="C535" s="190" t="s">
        <v>4269</v>
      </c>
      <c r="D535" s="191">
        <v>5.31</v>
      </c>
    </row>
    <row r="536" spans="1:4">
      <c r="A536" s="286">
        <v>7070068</v>
      </c>
      <c r="B536" s="189" t="s">
        <v>14378</v>
      </c>
      <c r="C536" s="190" t="s">
        <v>24</v>
      </c>
      <c r="D536" s="191">
        <v>3.9</v>
      </c>
    </row>
    <row r="537" spans="1:4" outlineLevel="1">
      <c r="A537" s="286">
        <v>7070070</v>
      </c>
      <c r="B537" s="189" t="s">
        <v>14379</v>
      </c>
      <c r="C537" s="190" t="s">
        <v>24</v>
      </c>
      <c r="D537" s="191">
        <v>5.31</v>
      </c>
    </row>
    <row r="538" spans="1:4" outlineLevel="1">
      <c r="A538" s="286">
        <v>7080000</v>
      </c>
      <c r="B538" s="189" t="s">
        <v>14259</v>
      </c>
      <c r="C538" s="190" t="s">
        <v>14044</v>
      </c>
      <c r="D538" s="191" t="s">
        <v>14044</v>
      </c>
    </row>
    <row r="539" spans="1:4" outlineLevel="1">
      <c r="A539" s="286">
        <v>7080001</v>
      </c>
      <c r="B539" s="189" t="s">
        <v>14380</v>
      </c>
      <c r="C539" s="190" t="s">
        <v>23</v>
      </c>
      <c r="D539" s="191">
        <v>13.89</v>
      </c>
    </row>
    <row r="540" spans="1:4" outlineLevel="1">
      <c r="A540" s="286">
        <v>7080002</v>
      </c>
      <c r="B540" s="189" t="s">
        <v>14381</v>
      </c>
      <c r="C540" s="190" t="s">
        <v>23</v>
      </c>
      <c r="D540" s="191">
        <v>18.260000000000002</v>
      </c>
    </row>
    <row r="541" spans="1:4" outlineLevel="1">
      <c r="A541" s="286">
        <v>7080003</v>
      </c>
      <c r="B541" s="189" t="s">
        <v>14382</v>
      </c>
      <c r="C541" s="190" t="s">
        <v>23</v>
      </c>
      <c r="D541" s="191">
        <v>19.940000000000001</v>
      </c>
    </row>
    <row r="542" spans="1:4">
      <c r="A542" s="286">
        <v>7080004</v>
      </c>
      <c r="B542" s="189" t="s">
        <v>14383</v>
      </c>
      <c r="C542" s="190" t="s">
        <v>23</v>
      </c>
      <c r="D542" s="191">
        <v>35.86</v>
      </c>
    </row>
    <row r="543" spans="1:4" ht="34.5" outlineLevel="1">
      <c r="A543" s="286">
        <v>7080010</v>
      </c>
      <c r="B543" s="189" t="s">
        <v>14384</v>
      </c>
      <c r="C543" s="190" t="s">
        <v>24</v>
      </c>
      <c r="D543" s="191">
        <v>327.56</v>
      </c>
    </row>
    <row r="544" spans="1:4" ht="23.25" outlineLevel="1">
      <c r="A544" s="286">
        <v>7080012</v>
      </c>
      <c r="B544" s="189" t="s">
        <v>14385</v>
      </c>
      <c r="C544" s="190" t="s">
        <v>24</v>
      </c>
      <c r="D544" s="191">
        <v>401.23</v>
      </c>
    </row>
    <row r="545" spans="1:4" ht="23.25" outlineLevel="1">
      <c r="A545" s="286">
        <v>7080013</v>
      </c>
      <c r="B545" s="189" t="s">
        <v>14386</v>
      </c>
      <c r="C545" s="190" t="s">
        <v>24</v>
      </c>
      <c r="D545" s="191">
        <v>166.87</v>
      </c>
    </row>
    <row r="546" spans="1:4" ht="23.25" outlineLevel="1">
      <c r="A546" s="286">
        <v>7080014</v>
      </c>
      <c r="B546" s="189" t="s">
        <v>14387</v>
      </c>
      <c r="C546" s="190" t="s">
        <v>24</v>
      </c>
      <c r="D546" s="191">
        <v>361.75</v>
      </c>
    </row>
    <row r="547" spans="1:4" ht="34.5" outlineLevel="1">
      <c r="A547" s="286">
        <v>7080015</v>
      </c>
      <c r="B547" s="189" t="s">
        <v>14388</v>
      </c>
      <c r="C547" s="190" t="s">
        <v>24</v>
      </c>
      <c r="D547" s="191">
        <v>368.75</v>
      </c>
    </row>
    <row r="548" spans="1:4" ht="23.25">
      <c r="A548" s="286">
        <v>7080022</v>
      </c>
      <c r="B548" s="189" t="s">
        <v>14389</v>
      </c>
      <c r="C548" s="190" t="s">
        <v>24</v>
      </c>
      <c r="D548" s="191">
        <v>187.51</v>
      </c>
    </row>
    <row r="549" spans="1:4" outlineLevel="1">
      <c r="A549" s="286">
        <v>7080035</v>
      </c>
      <c r="B549" s="189" t="s">
        <v>14390</v>
      </c>
      <c r="C549" s="190" t="s">
        <v>24</v>
      </c>
      <c r="D549" s="191">
        <v>238.83</v>
      </c>
    </row>
    <row r="550" spans="1:4" outlineLevel="1">
      <c r="A550" s="286">
        <v>7080036</v>
      </c>
      <c r="B550" s="189" t="s">
        <v>14391</v>
      </c>
      <c r="C550" s="190" t="s">
        <v>4269</v>
      </c>
      <c r="D550" s="191">
        <v>133.30000000000001</v>
      </c>
    </row>
    <row r="551" spans="1:4" outlineLevel="1">
      <c r="A551" s="286">
        <v>7080050</v>
      </c>
      <c r="B551" s="189" t="s">
        <v>14392</v>
      </c>
      <c r="C551" s="190" t="s">
        <v>24</v>
      </c>
      <c r="D551" s="191">
        <v>31.79</v>
      </c>
    </row>
    <row r="552" spans="1:4" outlineLevel="1">
      <c r="A552" s="285">
        <v>8000000</v>
      </c>
      <c r="B552" s="186" t="s">
        <v>14393</v>
      </c>
      <c r="C552" s="187"/>
      <c r="D552" s="188"/>
    </row>
    <row r="553" spans="1:4">
      <c r="A553" s="286">
        <v>8001000</v>
      </c>
      <c r="B553" s="189" t="s">
        <v>335</v>
      </c>
      <c r="C553" s="190" t="s">
        <v>14044</v>
      </c>
      <c r="D553" s="191" t="s">
        <v>14044</v>
      </c>
    </row>
    <row r="554" spans="1:4" outlineLevel="1">
      <c r="A554" s="286">
        <v>8001001</v>
      </c>
      <c r="B554" s="189" t="s">
        <v>34502</v>
      </c>
      <c r="C554" s="190" t="s">
        <v>26</v>
      </c>
      <c r="D554" s="191">
        <v>1631.53</v>
      </c>
    </row>
    <row r="555" spans="1:4" outlineLevel="1">
      <c r="A555" s="286">
        <v>8001002</v>
      </c>
      <c r="B555" s="189" t="s">
        <v>34503</v>
      </c>
      <c r="C555" s="190" t="s">
        <v>26</v>
      </c>
      <c r="D555" s="191">
        <v>1050.6600000000001</v>
      </c>
    </row>
    <row r="556" spans="1:4" ht="23.25" outlineLevel="1">
      <c r="A556" s="286">
        <v>8001004</v>
      </c>
      <c r="B556" s="189" t="s">
        <v>34504</v>
      </c>
      <c r="C556" s="190" t="s">
        <v>26</v>
      </c>
      <c r="D556" s="191">
        <v>1452.7</v>
      </c>
    </row>
    <row r="557" spans="1:4" ht="23.25" outlineLevel="1">
      <c r="A557" s="286">
        <v>8001005</v>
      </c>
      <c r="B557" s="189" t="s">
        <v>34505</v>
      </c>
      <c r="C557" s="190" t="s">
        <v>26</v>
      </c>
      <c r="D557" s="191">
        <v>750.57</v>
      </c>
    </row>
    <row r="558" spans="1:4">
      <c r="A558" s="286">
        <v>8001006</v>
      </c>
      <c r="B558" s="189" t="s">
        <v>34506</v>
      </c>
      <c r="C558" s="190" t="s">
        <v>26</v>
      </c>
      <c r="D558" s="191">
        <v>873.47</v>
      </c>
    </row>
    <row r="559" spans="1:4" ht="23.25" outlineLevel="1">
      <c r="A559" s="286">
        <v>8001010</v>
      </c>
      <c r="B559" s="189" t="s">
        <v>34507</v>
      </c>
      <c r="C559" s="190" t="s">
        <v>24</v>
      </c>
      <c r="D559" s="191">
        <v>3631.88</v>
      </c>
    </row>
    <row r="560" spans="1:4" ht="23.25" outlineLevel="1">
      <c r="A560" s="286">
        <v>8001011</v>
      </c>
      <c r="B560" s="189" t="s">
        <v>23960</v>
      </c>
      <c r="C560" s="190" t="s">
        <v>26</v>
      </c>
      <c r="D560" s="191">
        <v>568.69000000000005</v>
      </c>
    </row>
    <row r="561" spans="1:4" outlineLevel="1">
      <c r="A561" s="286">
        <v>8001019</v>
      </c>
      <c r="B561" s="189" t="s">
        <v>34508</v>
      </c>
      <c r="C561" s="190" t="s">
        <v>26</v>
      </c>
      <c r="D561" s="191">
        <v>848.31</v>
      </c>
    </row>
    <row r="562" spans="1:4" outlineLevel="1">
      <c r="A562" s="286">
        <v>8001025</v>
      </c>
      <c r="B562" s="189" t="s">
        <v>34509</v>
      </c>
      <c r="C562" s="190" t="s">
        <v>26</v>
      </c>
      <c r="D562" s="191">
        <v>933.56</v>
      </c>
    </row>
    <row r="563" spans="1:4">
      <c r="A563" s="286">
        <v>8001026</v>
      </c>
      <c r="B563" s="189" t="s">
        <v>34510</v>
      </c>
      <c r="C563" s="190" t="s">
        <v>26</v>
      </c>
      <c r="D563" s="191">
        <v>933.56</v>
      </c>
    </row>
    <row r="564" spans="1:4" outlineLevel="1">
      <c r="A564" s="286">
        <v>8001039</v>
      </c>
      <c r="B564" s="189" t="s">
        <v>34511</v>
      </c>
      <c r="C564" s="190" t="s">
        <v>26</v>
      </c>
      <c r="D564" s="191">
        <v>983.61</v>
      </c>
    </row>
    <row r="565" spans="1:4" outlineLevel="1">
      <c r="A565" s="286">
        <v>8001040</v>
      </c>
      <c r="B565" s="189" t="s">
        <v>34512</v>
      </c>
      <c r="C565" s="190" t="s">
        <v>26</v>
      </c>
      <c r="D565" s="191">
        <v>1019.68</v>
      </c>
    </row>
    <row r="566" spans="1:4" outlineLevel="1">
      <c r="A566" s="286">
        <v>8001041</v>
      </c>
      <c r="B566" s="189" t="s">
        <v>34513</v>
      </c>
      <c r="C566" s="190" t="s">
        <v>26</v>
      </c>
      <c r="D566" s="191">
        <v>1017.89</v>
      </c>
    </row>
    <row r="567" spans="1:4" outlineLevel="1">
      <c r="A567" s="286">
        <v>8001045</v>
      </c>
      <c r="B567" s="189" t="s">
        <v>34514</v>
      </c>
      <c r="C567" s="190" t="s">
        <v>26</v>
      </c>
      <c r="D567" s="191">
        <v>777.4</v>
      </c>
    </row>
    <row r="568" spans="1:4">
      <c r="A568" s="286">
        <v>8001050</v>
      </c>
      <c r="B568" s="189" t="s">
        <v>14394</v>
      </c>
      <c r="C568" s="190" t="s">
        <v>26</v>
      </c>
      <c r="D568" s="191">
        <v>483.1</v>
      </c>
    </row>
    <row r="569" spans="1:4" outlineLevel="1">
      <c r="A569" s="286">
        <v>8001051</v>
      </c>
      <c r="B569" s="189" t="s">
        <v>34515</v>
      </c>
      <c r="C569" s="190" t="s">
        <v>26</v>
      </c>
      <c r="D569" s="191">
        <v>553.29999999999995</v>
      </c>
    </row>
    <row r="570" spans="1:4" outlineLevel="1">
      <c r="A570" s="286">
        <v>8001059</v>
      </c>
      <c r="B570" s="189" t="s">
        <v>34516</v>
      </c>
      <c r="C570" s="190" t="s">
        <v>23</v>
      </c>
      <c r="D570" s="191">
        <v>203.59</v>
      </c>
    </row>
    <row r="571" spans="1:4" outlineLevel="1">
      <c r="A571" s="286">
        <v>8001061</v>
      </c>
      <c r="B571" s="189" t="s">
        <v>34517</v>
      </c>
      <c r="C571" s="190" t="s">
        <v>24</v>
      </c>
      <c r="D571" s="191">
        <v>287.57</v>
      </c>
    </row>
    <row r="572" spans="1:4" outlineLevel="1">
      <c r="A572" s="286">
        <v>8001071</v>
      </c>
      <c r="B572" s="189" t="s">
        <v>34518</v>
      </c>
      <c r="C572" s="190" t="s">
        <v>23</v>
      </c>
      <c r="D572" s="191">
        <v>217.24</v>
      </c>
    </row>
    <row r="573" spans="1:4">
      <c r="A573" s="286">
        <v>8001074</v>
      </c>
      <c r="B573" s="189" t="s">
        <v>34519</v>
      </c>
      <c r="C573" s="190" t="s">
        <v>8421</v>
      </c>
      <c r="D573" s="191">
        <v>596.65</v>
      </c>
    </row>
    <row r="574" spans="1:4" ht="23.25" outlineLevel="1">
      <c r="A574" s="286">
        <v>8001075</v>
      </c>
      <c r="B574" s="189" t="s">
        <v>34520</v>
      </c>
      <c r="C574" s="190" t="s">
        <v>8421</v>
      </c>
      <c r="D574" s="191">
        <v>725.15</v>
      </c>
    </row>
    <row r="575" spans="1:4" outlineLevel="1">
      <c r="A575" s="286">
        <v>8001080</v>
      </c>
      <c r="B575" s="189" t="s">
        <v>14395</v>
      </c>
      <c r="C575" s="190" t="s">
        <v>8421</v>
      </c>
      <c r="D575" s="191">
        <v>275.8</v>
      </c>
    </row>
    <row r="576" spans="1:4" outlineLevel="1">
      <c r="A576" s="286">
        <v>8001086</v>
      </c>
      <c r="B576" s="189" t="s">
        <v>34521</v>
      </c>
      <c r="C576" s="190" t="s">
        <v>26</v>
      </c>
      <c r="D576" s="191">
        <v>554.04999999999995</v>
      </c>
    </row>
    <row r="577" spans="1:4" outlineLevel="1">
      <c r="A577" s="286">
        <v>8002000</v>
      </c>
      <c r="B577" s="189" t="s">
        <v>14396</v>
      </c>
      <c r="C577" s="190" t="s">
        <v>14044</v>
      </c>
      <c r="D577" s="191" t="s">
        <v>14044</v>
      </c>
    </row>
    <row r="578" spans="1:4">
      <c r="A578" s="286">
        <v>8002001</v>
      </c>
      <c r="B578" s="189" t="s">
        <v>34522</v>
      </c>
      <c r="C578" s="190" t="s">
        <v>26</v>
      </c>
      <c r="D578" s="191">
        <v>554.04999999999995</v>
      </c>
    </row>
    <row r="579" spans="1:4" outlineLevel="1">
      <c r="A579" s="286">
        <v>8002003</v>
      </c>
      <c r="B579" s="189" t="s">
        <v>34523</v>
      </c>
      <c r="C579" s="190" t="s">
        <v>26</v>
      </c>
      <c r="D579" s="191">
        <v>639.67999999999995</v>
      </c>
    </row>
    <row r="580" spans="1:4" outlineLevel="1">
      <c r="A580" s="286">
        <v>8002005</v>
      </c>
      <c r="B580" s="189" t="s">
        <v>34524</v>
      </c>
      <c r="C580" s="190" t="s">
        <v>26</v>
      </c>
      <c r="D580" s="191">
        <v>1427.95</v>
      </c>
    </row>
    <row r="581" spans="1:4" outlineLevel="1">
      <c r="A581" s="286">
        <v>8002009</v>
      </c>
      <c r="B581" s="189" t="s">
        <v>34525</v>
      </c>
      <c r="C581" s="190" t="s">
        <v>26</v>
      </c>
      <c r="D581" s="191">
        <v>1032.93</v>
      </c>
    </row>
    <row r="582" spans="1:4" outlineLevel="1">
      <c r="A582" s="286">
        <v>8002013</v>
      </c>
      <c r="B582" s="189" t="s">
        <v>34526</v>
      </c>
      <c r="C582" s="190" t="s">
        <v>26</v>
      </c>
      <c r="D582" s="191">
        <v>929.66</v>
      </c>
    </row>
    <row r="583" spans="1:4" outlineLevel="1">
      <c r="A583" s="286">
        <v>8002017</v>
      </c>
      <c r="B583" s="189" t="s">
        <v>34527</v>
      </c>
      <c r="C583" s="190" t="s">
        <v>26</v>
      </c>
      <c r="D583" s="191">
        <v>892.71</v>
      </c>
    </row>
    <row r="584" spans="1:4">
      <c r="A584" s="286">
        <v>8002037</v>
      </c>
      <c r="B584" s="189" t="s">
        <v>34528</v>
      </c>
      <c r="C584" s="190" t="s">
        <v>26</v>
      </c>
      <c r="D584" s="191">
        <v>1354.58</v>
      </c>
    </row>
    <row r="585" spans="1:4" ht="23.25" outlineLevel="1">
      <c r="A585" s="286">
        <v>8002043</v>
      </c>
      <c r="B585" s="189" t="s">
        <v>34529</v>
      </c>
      <c r="C585" s="190" t="s">
        <v>26</v>
      </c>
      <c r="D585" s="191">
        <v>1162.18</v>
      </c>
    </row>
    <row r="586" spans="1:4" ht="23.25">
      <c r="A586" s="286">
        <v>8002051</v>
      </c>
      <c r="B586" s="189" t="s">
        <v>34530</v>
      </c>
      <c r="C586" s="190" t="s">
        <v>26</v>
      </c>
      <c r="D586" s="191">
        <v>611.89</v>
      </c>
    </row>
    <row r="587" spans="1:4" ht="23.25" outlineLevel="1">
      <c r="A587" s="286">
        <v>8002053</v>
      </c>
      <c r="B587" s="189" t="s">
        <v>34531</v>
      </c>
      <c r="C587" s="190" t="s">
        <v>26</v>
      </c>
      <c r="D587" s="191">
        <v>912.45</v>
      </c>
    </row>
    <row r="588" spans="1:4" outlineLevel="1">
      <c r="A588" s="286">
        <v>8002054</v>
      </c>
      <c r="B588" s="189" t="s">
        <v>34532</v>
      </c>
      <c r="C588" s="190" t="s">
        <v>26</v>
      </c>
      <c r="D588" s="191">
        <v>1406.29</v>
      </c>
    </row>
    <row r="589" spans="1:4">
      <c r="A589" s="286">
        <v>8002058</v>
      </c>
      <c r="B589" s="189" t="s">
        <v>34533</v>
      </c>
      <c r="C589" s="190" t="s">
        <v>26</v>
      </c>
      <c r="D589" s="191">
        <v>1016.77</v>
      </c>
    </row>
    <row r="590" spans="1:4" outlineLevel="1">
      <c r="A590" s="286">
        <v>8002062</v>
      </c>
      <c r="B590" s="189" t="s">
        <v>34534</v>
      </c>
      <c r="C590" s="190" t="s">
        <v>26</v>
      </c>
      <c r="D590" s="191">
        <v>1616.81</v>
      </c>
    </row>
    <row r="591" spans="1:4">
      <c r="A591" s="286">
        <v>8002066</v>
      </c>
      <c r="B591" s="189" t="s">
        <v>34535</v>
      </c>
      <c r="C591" s="190" t="s">
        <v>26</v>
      </c>
      <c r="D591" s="191">
        <v>1036.08</v>
      </c>
    </row>
    <row r="592" spans="1:4" ht="23.25" outlineLevel="1">
      <c r="A592" s="286">
        <v>8002067</v>
      </c>
      <c r="B592" s="189" t="s">
        <v>34536</v>
      </c>
      <c r="C592" s="190" t="s">
        <v>26</v>
      </c>
      <c r="D592" s="191">
        <v>1071.74</v>
      </c>
    </row>
    <row r="593" spans="1:4">
      <c r="A593" s="286">
        <v>8002068</v>
      </c>
      <c r="B593" s="189" t="s">
        <v>34537</v>
      </c>
      <c r="C593" s="190" t="s">
        <v>26</v>
      </c>
      <c r="D593" s="191">
        <v>1402.44</v>
      </c>
    </row>
    <row r="594" spans="1:4" outlineLevel="1">
      <c r="A594" s="286">
        <v>8002074</v>
      </c>
      <c r="B594" s="189" t="s">
        <v>34538</v>
      </c>
      <c r="C594" s="190" t="s">
        <v>26</v>
      </c>
      <c r="D594" s="191">
        <v>153.41</v>
      </c>
    </row>
    <row r="595" spans="1:4" outlineLevel="1">
      <c r="A595" s="286">
        <v>8002075</v>
      </c>
      <c r="B595" s="189" t="s">
        <v>34539</v>
      </c>
      <c r="C595" s="190" t="s">
        <v>26</v>
      </c>
      <c r="D595" s="191">
        <v>157.91999999999999</v>
      </c>
    </row>
    <row r="596" spans="1:4" ht="23.25" outlineLevel="1">
      <c r="A596" s="286">
        <v>8002076</v>
      </c>
      <c r="B596" s="189" t="s">
        <v>14397</v>
      </c>
      <c r="C596" s="190" t="s">
        <v>26</v>
      </c>
      <c r="D596" s="191">
        <v>277.33</v>
      </c>
    </row>
    <row r="597" spans="1:4" ht="23.25">
      <c r="A597" s="286">
        <v>8002080</v>
      </c>
      <c r="B597" s="189" t="s">
        <v>34540</v>
      </c>
      <c r="C597" s="190" t="s">
        <v>26</v>
      </c>
      <c r="D597" s="191">
        <v>276.69</v>
      </c>
    </row>
    <row r="598" spans="1:4" ht="23.25" outlineLevel="1">
      <c r="A598" s="286">
        <v>8002081</v>
      </c>
      <c r="B598" s="189" t="s">
        <v>34541</v>
      </c>
      <c r="C598" s="190" t="s">
        <v>26</v>
      </c>
      <c r="D598" s="191">
        <v>190.34</v>
      </c>
    </row>
    <row r="599" spans="1:4" outlineLevel="1">
      <c r="A599" s="286">
        <v>8003000</v>
      </c>
      <c r="B599" s="189" t="s">
        <v>14398</v>
      </c>
      <c r="C599" s="190" t="s">
        <v>14044</v>
      </c>
      <c r="D599" s="191" t="s">
        <v>14044</v>
      </c>
    </row>
    <row r="600" spans="1:4" ht="23.25" outlineLevel="1">
      <c r="A600" s="286">
        <v>8003001</v>
      </c>
      <c r="B600" s="189" t="s">
        <v>34542</v>
      </c>
      <c r="C600" s="190" t="s">
        <v>26</v>
      </c>
      <c r="D600" s="191">
        <v>933.29</v>
      </c>
    </row>
    <row r="601" spans="1:4">
      <c r="A601" s="286">
        <v>8003005</v>
      </c>
      <c r="B601" s="189" t="s">
        <v>34543</v>
      </c>
      <c r="C601" s="190" t="s">
        <v>26</v>
      </c>
      <c r="D601" s="191">
        <v>491.69</v>
      </c>
    </row>
    <row r="602" spans="1:4" outlineLevel="1">
      <c r="A602" s="286">
        <v>8003006</v>
      </c>
      <c r="B602" s="189" t="s">
        <v>34544</v>
      </c>
      <c r="C602" s="190" t="s">
        <v>26</v>
      </c>
      <c r="D602" s="191">
        <v>459.94</v>
      </c>
    </row>
    <row r="603" spans="1:4" outlineLevel="1">
      <c r="A603" s="286">
        <v>8003011</v>
      </c>
      <c r="B603" s="189" t="s">
        <v>34545</v>
      </c>
      <c r="C603" s="190" t="s">
        <v>26</v>
      </c>
      <c r="D603" s="191">
        <v>1100.8800000000001</v>
      </c>
    </row>
    <row r="604" spans="1:4" outlineLevel="1">
      <c r="A604" s="286">
        <v>8003020</v>
      </c>
      <c r="B604" s="189" t="s">
        <v>23961</v>
      </c>
      <c r="C604" s="190" t="s">
        <v>26</v>
      </c>
      <c r="D604" s="191">
        <v>518.9</v>
      </c>
    </row>
    <row r="605" spans="1:4">
      <c r="A605" s="286">
        <v>8060000</v>
      </c>
      <c r="B605" s="189" t="s">
        <v>8418</v>
      </c>
      <c r="C605" s="190" t="s">
        <v>14044</v>
      </c>
      <c r="D605" s="191" t="s">
        <v>14044</v>
      </c>
    </row>
    <row r="606" spans="1:4" outlineLevel="1">
      <c r="A606" s="286">
        <v>8060001</v>
      </c>
      <c r="B606" s="189" t="s">
        <v>14399</v>
      </c>
      <c r="C606" s="190" t="s">
        <v>26</v>
      </c>
      <c r="D606" s="191">
        <v>37.590000000000003</v>
      </c>
    </row>
    <row r="607" spans="1:4" outlineLevel="1">
      <c r="A607" s="286">
        <v>8060005</v>
      </c>
      <c r="B607" s="189" t="s">
        <v>14400</v>
      </c>
      <c r="C607" s="190" t="s">
        <v>24</v>
      </c>
      <c r="D607" s="191">
        <v>64.44</v>
      </c>
    </row>
    <row r="608" spans="1:4" outlineLevel="1">
      <c r="A608" s="286">
        <v>8060020</v>
      </c>
      <c r="B608" s="189" t="s">
        <v>8422</v>
      </c>
      <c r="C608" s="190" t="s">
        <v>24</v>
      </c>
      <c r="D608" s="191">
        <v>22.11</v>
      </c>
    </row>
    <row r="609" spans="1:4" outlineLevel="1">
      <c r="A609" s="286">
        <v>8060021</v>
      </c>
      <c r="B609" s="189" t="s">
        <v>8423</v>
      </c>
      <c r="C609" s="190" t="s">
        <v>24</v>
      </c>
      <c r="D609" s="191">
        <v>17.690000000000001</v>
      </c>
    </row>
    <row r="610" spans="1:4" outlineLevel="1">
      <c r="A610" s="286">
        <v>8060022</v>
      </c>
      <c r="B610" s="189" t="s">
        <v>14401</v>
      </c>
      <c r="C610" s="190" t="s">
        <v>24</v>
      </c>
      <c r="D610" s="191">
        <v>6.19</v>
      </c>
    </row>
    <row r="611" spans="1:4">
      <c r="A611" s="286">
        <v>8070000</v>
      </c>
      <c r="B611" s="189" t="s">
        <v>14228</v>
      </c>
      <c r="C611" s="190" t="s">
        <v>14044</v>
      </c>
      <c r="D611" s="191" t="s">
        <v>14044</v>
      </c>
    </row>
    <row r="612" spans="1:4" outlineLevel="1">
      <c r="A612" s="286">
        <v>8070001</v>
      </c>
      <c r="B612" s="189" t="s">
        <v>14402</v>
      </c>
      <c r="C612" s="190" t="s">
        <v>26</v>
      </c>
      <c r="D612" s="191">
        <v>53.7</v>
      </c>
    </row>
    <row r="613" spans="1:4" outlineLevel="1">
      <c r="A613" s="286">
        <v>8070005</v>
      </c>
      <c r="B613" s="189" t="s">
        <v>14403</v>
      </c>
      <c r="C613" s="190" t="s">
        <v>24</v>
      </c>
      <c r="D613" s="191">
        <v>69.81</v>
      </c>
    </row>
    <row r="614" spans="1:4" outlineLevel="1">
      <c r="A614" s="286">
        <v>8070020</v>
      </c>
      <c r="B614" s="189" t="s">
        <v>8424</v>
      </c>
      <c r="C614" s="190" t="s">
        <v>23</v>
      </c>
      <c r="D614" s="191">
        <v>53.08</v>
      </c>
    </row>
    <row r="615" spans="1:4" outlineLevel="1">
      <c r="A615" s="286">
        <v>8070021</v>
      </c>
      <c r="B615" s="189" t="s">
        <v>8425</v>
      </c>
      <c r="C615" s="190" t="s">
        <v>24</v>
      </c>
      <c r="D615" s="191">
        <v>48.65</v>
      </c>
    </row>
    <row r="616" spans="1:4" outlineLevel="1">
      <c r="A616" s="286">
        <v>8070022</v>
      </c>
      <c r="B616" s="189" t="s">
        <v>14404</v>
      </c>
      <c r="C616" s="190" t="s">
        <v>24</v>
      </c>
      <c r="D616" s="191">
        <v>8.85</v>
      </c>
    </row>
    <row r="617" spans="1:4">
      <c r="A617" s="286">
        <v>8080000</v>
      </c>
      <c r="B617" s="189" t="s">
        <v>14259</v>
      </c>
      <c r="C617" s="190" t="s">
        <v>14044</v>
      </c>
      <c r="D617" s="191" t="s">
        <v>14044</v>
      </c>
    </row>
    <row r="618" spans="1:4" outlineLevel="1">
      <c r="A618" s="286">
        <v>8080020</v>
      </c>
      <c r="B618" s="189" t="s">
        <v>14405</v>
      </c>
      <c r="C618" s="190" t="s">
        <v>23</v>
      </c>
      <c r="D618" s="191">
        <v>59.09</v>
      </c>
    </row>
    <row r="619" spans="1:4" outlineLevel="1">
      <c r="A619" s="286">
        <v>8080021</v>
      </c>
      <c r="B619" s="189" t="s">
        <v>14406</v>
      </c>
      <c r="C619" s="190" t="s">
        <v>24</v>
      </c>
      <c r="D619" s="191">
        <v>64.739999999999995</v>
      </c>
    </row>
    <row r="620" spans="1:4" outlineLevel="1">
      <c r="A620" s="286">
        <v>8080049</v>
      </c>
      <c r="B620" s="189" t="s">
        <v>14407</v>
      </c>
      <c r="C620" s="190" t="s">
        <v>26</v>
      </c>
      <c r="D620" s="191">
        <v>6.26</v>
      </c>
    </row>
    <row r="621" spans="1:4" outlineLevel="1">
      <c r="A621" s="286">
        <v>8080050</v>
      </c>
      <c r="B621" s="189" t="s">
        <v>14408</v>
      </c>
      <c r="C621" s="190" t="s">
        <v>25</v>
      </c>
      <c r="D621" s="191">
        <v>15.03</v>
      </c>
    </row>
    <row r="622" spans="1:4" ht="23.25" outlineLevel="1">
      <c r="A622" s="286">
        <v>8080051</v>
      </c>
      <c r="B622" s="189" t="s">
        <v>14409</v>
      </c>
      <c r="C622" s="190" t="s">
        <v>25</v>
      </c>
      <c r="D622" s="191">
        <v>95.36</v>
      </c>
    </row>
    <row r="623" spans="1:4" outlineLevel="1">
      <c r="A623" s="286">
        <v>8080060</v>
      </c>
      <c r="B623" s="189" t="s">
        <v>34546</v>
      </c>
      <c r="C623" s="190" t="s">
        <v>24</v>
      </c>
      <c r="D623" s="191">
        <v>36.24</v>
      </c>
    </row>
    <row r="624" spans="1:4">
      <c r="A624" s="285">
        <v>9000000</v>
      </c>
      <c r="B624" s="186" t="s">
        <v>14410</v>
      </c>
      <c r="C624" s="187"/>
      <c r="D624" s="188"/>
    </row>
    <row r="625" spans="1:4" outlineLevel="1">
      <c r="A625" s="286">
        <v>9001000</v>
      </c>
      <c r="B625" s="189" t="s">
        <v>14411</v>
      </c>
      <c r="C625" s="190" t="s">
        <v>14044</v>
      </c>
      <c r="D625" s="191" t="s">
        <v>14044</v>
      </c>
    </row>
    <row r="626" spans="1:4" outlineLevel="1">
      <c r="A626" s="286">
        <v>9001053</v>
      </c>
      <c r="B626" s="189" t="s">
        <v>24748</v>
      </c>
      <c r="C626" s="190" t="s">
        <v>24</v>
      </c>
      <c r="D626" s="191">
        <v>4277.53</v>
      </c>
    </row>
    <row r="627" spans="1:4" outlineLevel="1">
      <c r="A627" s="286">
        <v>9001054</v>
      </c>
      <c r="B627" s="189" t="s">
        <v>24749</v>
      </c>
      <c r="C627" s="190" t="s">
        <v>24</v>
      </c>
      <c r="D627" s="191">
        <v>4277.53</v>
      </c>
    </row>
    <row r="628" spans="1:4" outlineLevel="1">
      <c r="A628" s="286">
        <v>9001055</v>
      </c>
      <c r="B628" s="189" t="s">
        <v>24750</v>
      </c>
      <c r="C628" s="190" t="s">
        <v>24</v>
      </c>
      <c r="D628" s="191">
        <v>5054.79</v>
      </c>
    </row>
    <row r="629" spans="1:4" outlineLevel="1">
      <c r="A629" s="286">
        <v>9001056</v>
      </c>
      <c r="B629" s="189" t="s">
        <v>34547</v>
      </c>
      <c r="C629" s="190" t="s">
        <v>24</v>
      </c>
      <c r="D629" s="191">
        <v>8480.81</v>
      </c>
    </row>
    <row r="630" spans="1:4" outlineLevel="1">
      <c r="A630" s="286">
        <v>9001057</v>
      </c>
      <c r="B630" s="189" t="s">
        <v>34548</v>
      </c>
      <c r="C630" s="190" t="s">
        <v>24</v>
      </c>
      <c r="D630" s="191">
        <v>9781.2099999999991</v>
      </c>
    </row>
    <row r="631" spans="1:4">
      <c r="A631" s="286">
        <v>9001058</v>
      </c>
      <c r="B631" s="189" t="s">
        <v>34549</v>
      </c>
      <c r="C631" s="190" t="s">
        <v>24</v>
      </c>
      <c r="D631" s="191">
        <v>10902.27</v>
      </c>
    </row>
    <row r="632" spans="1:4" outlineLevel="1">
      <c r="A632" s="286">
        <v>9001059</v>
      </c>
      <c r="B632" s="189" t="s">
        <v>34550</v>
      </c>
      <c r="C632" s="190" t="s">
        <v>24</v>
      </c>
      <c r="D632" s="191">
        <v>12567.34</v>
      </c>
    </row>
    <row r="633" spans="1:4" outlineLevel="1">
      <c r="A633" s="286">
        <v>9001060</v>
      </c>
      <c r="B633" s="189" t="s">
        <v>34551</v>
      </c>
      <c r="C633" s="190" t="s">
        <v>24</v>
      </c>
      <c r="D633" s="191">
        <v>13635.4</v>
      </c>
    </row>
    <row r="634" spans="1:4" outlineLevel="1">
      <c r="A634" s="286">
        <v>9001061</v>
      </c>
      <c r="B634" s="189" t="s">
        <v>34552</v>
      </c>
      <c r="C634" s="190" t="s">
        <v>24</v>
      </c>
      <c r="D634" s="191">
        <v>14986.6</v>
      </c>
    </row>
    <row r="635" spans="1:4" outlineLevel="1">
      <c r="A635" s="286">
        <v>9001062</v>
      </c>
      <c r="B635" s="189" t="s">
        <v>34553</v>
      </c>
      <c r="C635" s="190" t="s">
        <v>24</v>
      </c>
      <c r="D635" s="191">
        <v>16516.849999999999</v>
      </c>
    </row>
    <row r="636" spans="1:4" outlineLevel="1">
      <c r="A636" s="286">
        <v>9001090</v>
      </c>
      <c r="B636" s="189" t="s">
        <v>14412</v>
      </c>
      <c r="C636" s="190" t="s">
        <v>24</v>
      </c>
      <c r="D636" s="191">
        <v>1626.74</v>
      </c>
    </row>
    <row r="637" spans="1:4" outlineLevel="1">
      <c r="A637" s="286">
        <v>9002000</v>
      </c>
      <c r="B637" s="189" t="s">
        <v>14413</v>
      </c>
      <c r="C637" s="190" t="s">
        <v>14044</v>
      </c>
      <c r="D637" s="191" t="s">
        <v>14044</v>
      </c>
    </row>
    <row r="638" spans="1:4" outlineLevel="1">
      <c r="A638" s="286">
        <v>9002001</v>
      </c>
      <c r="B638" s="189" t="s">
        <v>14414</v>
      </c>
      <c r="C638" s="190" t="s">
        <v>23</v>
      </c>
      <c r="D638" s="191">
        <v>23.32</v>
      </c>
    </row>
    <row r="639" spans="1:4" outlineLevel="1">
      <c r="A639" s="286">
        <v>9002002</v>
      </c>
      <c r="B639" s="189" t="s">
        <v>14415</v>
      </c>
      <c r="C639" s="190" t="s">
        <v>23</v>
      </c>
      <c r="D639" s="191">
        <v>24.76</v>
      </c>
    </row>
    <row r="640" spans="1:4">
      <c r="A640" s="286">
        <v>9002003</v>
      </c>
      <c r="B640" s="189" t="s">
        <v>14416</v>
      </c>
      <c r="C640" s="190" t="s">
        <v>23</v>
      </c>
      <c r="D640" s="191">
        <v>27.34</v>
      </c>
    </row>
    <row r="641" spans="1:4" outlineLevel="1">
      <c r="A641" s="286">
        <v>9002004</v>
      </c>
      <c r="B641" s="189" t="s">
        <v>14417</v>
      </c>
      <c r="C641" s="190" t="s">
        <v>23</v>
      </c>
      <c r="D641" s="191">
        <v>41.71</v>
      </c>
    </row>
    <row r="642" spans="1:4" outlineLevel="1">
      <c r="A642" s="286">
        <v>9002005</v>
      </c>
      <c r="B642" s="189" t="s">
        <v>14418</v>
      </c>
      <c r="C642" s="190" t="s">
        <v>23</v>
      </c>
      <c r="D642" s="191">
        <v>43.32</v>
      </c>
    </row>
    <row r="643" spans="1:4" outlineLevel="1">
      <c r="A643" s="286">
        <v>9002006</v>
      </c>
      <c r="B643" s="189" t="s">
        <v>14419</v>
      </c>
      <c r="C643" s="190" t="s">
        <v>23</v>
      </c>
      <c r="D643" s="191">
        <v>47.37</v>
      </c>
    </row>
    <row r="644" spans="1:4" outlineLevel="1">
      <c r="A644" s="286">
        <v>9002007</v>
      </c>
      <c r="B644" s="189" t="s">
        <v>14420</v>
      </c>
      <c r="C644" s="190" t="s">
        <v>23</v>
      </c>
      <c r="D644" s="191">
        <v>70.349999999999994</v>
      </c>
    </row>
    <row r="645" spans="1:4" outlineLevel="1">
      <c r="A645" s="286">
        <v>9002008</v>
      </c>
      <c r="B645" s="189" t="s">
        <v>14421</v>
      </c>
      <c r="C645" s="190" t="s">
        <v>23</v>
      </c>
      <c r="D645" s="191">
        <v>82.98</v>
      </c>
    </row>
    <row r="646" spans="1:4" outlineLevel="1">
      <c r="A646" s="286">
        <v>9002009</v>
      </c>
      <c r="B646" s="189" t="s">
        <v>14422</v>
      </c>
      <c r="C646" s="190" t="s">
        <v>23</v>
      </c>
      <c r="D646" s="191">
        <v>109.31</v>
      </c>
    </row>
    <row r="647" spans="1:4" outlineLevel="1">
      <c r="A647" s="286">
        <v>9002011</v>
      </c>
      <c r="B647" s="189" t="s">
        <v>14423</v>
      </c>
      <c r="C647" s="190" t="s">
        <v>23</v>
      </c>
      <c r="D647" s="191">
        <v>39.700000000000003</v>
      </c>
    </row>
    <row r="648" spans="1:4" outlineLevel="1">
      <c r="A648" s="286">
        <v>9002012</v>
      </c>
      <c r="B648" s="189" t="s">
        <v>14424</v>
      </c>
      <c r="C648" s="190" t="s">
        <v>23</v>
      </c>
      <c r="D648" s="191">
        <v>42.46</v>
      </c>
    </row>
    <row r="649" spans="1:4">
      <c r="A649" s="286">
        <v>9002013</v>
      </c>
      <c r="B649" s="189" t="s">
        <v>14425</v>
      </c>
      <c r="C649" s="190" t="s">
        <v>23</v>
      </c>
      <c r="D649" s="191">
        <v>60.2</v>
      </c>
    </row>
    <row r="650" spans="1:4" outlineLevel="1">
      <c r="A650" s="286">
        <v>9002014</v>
      </c>
      <c r="B650" s="189" t="s">
        <v>14426</v>
      </c>
      <c r="C650" s="190" t="s">
        <v>23</v>
      </c>
      <c r="D650" s="191">
        <v>62.81</v>
      </c>
    </row>
    <row r="651" spans="1:4" outlineLevel="1">
      <c r="A651" s="286">
        <v>9002015</v>
      </c>
      <c r="B651" s="189" t="s">
        <v>14427</v>
      </c>
      <c r="C651" s="190" t="s">
        <v>23</v>
      </c>
      <c r="D651" s="191">
        <v>77.430000000000007</v>
      </c>
    </row>
    <row r="652" spans="1:4" outlineLevel="1">
      <c r="A652" s="286">
        <v>9002016</v>
      </c>
      <c r="B652" s="189" t="s">
        <v>14428</v>
      </c>
      <c r="C652" s="190" t="s">
        <v>23</v>
      </c>
      <c r="D652" s="191">
        <v>102.16</v>
      </c>
    </row>
    <row r="653" spans="1:4" outlineLevel="1">
      <c r="A653" s="286">
        <v>9002017</v>
      </c>
      <c r="B653" s="189" t="s">
        <v>14429</v>
      </c>
      <c r="C653" s="190" t="s">
        <v>23</v>
      </c>
      <c r="D653" s="191">
        <v>109.79</v>
      </c>
    </row>
    <row r="654" spans="1:4" outlineLevel="1">
      <c r="A654" s="286">
        <v>9002019</v>
      </c>
      <c r="B654" s="189" t="s">
        <v>14430</v>
      </c>
      <c r="C654" s="190" t="s">
        <v>23</v>
      </c>
      <c r="D654" s="191">
        <v>127.74</v>
      </c>
    </row>
    <row r="655" spans="1:4" outlineLevel="1">
      <c r="A655" s="286">
        <v>9002020</v>
      </c>
      <c r="B655" s="189" t="s">
        <v>14431</v>
      </c>
      <c r="C655" s="190" t="s">
        <v>23</v>
      </c>
      <c r="D655" s="191">
        <v>30.48</v>
      </c>
    </row>
    <row r="656" spans="1:4" outlineLevel="1">
      <c r="A656" s="286">
        <v>9002021</v>
      </c>
      <c r="B656" s="189" t="s">
        <v>14432</v>
      </c>
      <c r="C656" s="190" t="s">
        <v>23</v>
      </c>
      <c r="D656" s="191">
        <v>33.06</v>
      </c>
    </row>
    <row r="657" spans="1:4">
      <c r="A657" s="286">
        <v>9002023</v>
      </c>
      <c r="B657" s="189" t="s">
        <v>14433</v>
      </c>
      <c r="C657" s="190" t="s">
        <v>23</v>
      </c>
      <c r="D657" s="191">
        <v>66.59</v>
      </c>
    </row>
    <row r="658" spans="1:4" outlineLevel="1">
      <c r="A658" s="286">
        <v>9002024</v>
      </c>
      <c r="B658" s="189" t="s">
        <v>14434</v>
      </c>
      <c r="C658" s="190" t="s">
        <v>23</v>
      </c>
      <c r="D658" s="191">
        <v>48.16</v>
      </c>
    </row>
    <row r="659" spans="1:4" outlineLevel="1">
      <c r="A659" s="286">
        <v>9002025</v>
      </c>
      <c r="B659" s="189" t="s">
        <v>14435</v>
      </c>
      <c r="C659" s="190" t="s">
        <v>23</v>
      </c>
      <c r="D659" s="191">
        <v>76.52</v>
      </c>
    </row>
    <row r="660" spans="1:4" outlineLevel="1">
      <c r="A660" s="286">
        <v>9002026</v>
      </c>
      <c r="B660" s="189" t="s">
        <v>14436</v>
      </c>
      <c r="C660" s="190" t="s">
        <v>23</v>
      </c>
      <c r="D660" s="191">
        <v>117.93</v>
      </c>
    </row>
    <row r="661" spans="1:4" outlineLevel="1">
      <c r="A661" s="286">
        <v>9002027</v>
      </c>
      <c r="B661" s="189" t="s">
        <v>14437</v>
      </c>
      <c r="C661" s="190" t="s">
        <v>23</v>
      </c>
      <c r="D661" s="191">
        <v>126.43</v>
      </c>
    </row>
    <row r="662" spans="1:4" outlineLevel="1">
      <c r="A662" s="286">
        <v>9002029</v>
      </c>
      <c r="B662" s="189" t="s">
        <v>14438</v>
      </c>
      <c r="C662" s="190" t="s">
        <v>23</v>
      </c>
      <c r="D662" s="191">
        <v>152.11000000000001</v>
      </c>
    </row>
    <row r="663" spans="1:4" outlineLevel="1">
      <c r="A663" s="286">
        <v>9002051</v>
      </c>
      <c r="B663" s="189" t="s">
        <v>14439</v>
      </c>
      <c r="C663" s="190" t="s">
        <v>23</v>
      </c>
      <c r="D663" s="191">
        <v>50.03</v>
      </c>
    </row>
    <row r="664" spans="1:4" outlineLevel="1">
      <c r="A664" s="286">
        <v>9002052</v>
      </c>
      <c r="B664" s="189" t="s">
        <v>14440</v>
      </c>
      <c r="C664" s="190" t="s">
        <v>23</v>
      </c>
      <c r="D664" s="191">
        <v>57.3</v>
      </c>
    </row>
    <row r="665" spans="1:4">
      <c r="A665" s="286">
        <v>9002053</v>
      </c>
      <c r="B665" s="189" t="s">
        <v>14441</v>
      </c>
      <c r="C665" s="190" t="s">
        <v>23</v>
      </c>
      <c r="D665" s="191">
        <v>36.26</v>
      </c>
    </row>
    <row r="666" spans="1:4" outlineLevel="1">
      <c r="A666" s="286">
        <v>9002054</v>
      </c>
      <c r="B666" s="189" t="s">
        <v>14442</v>
      </c>
      <c r="C666" s="190" t="s">
        <v>23</v>
      </c>
      <c r="D666" s="191">
        <v>9.51</v>
      </c>
    </row>
    <row r="667" spans="1:4" outlineLevel="1">
      <c r="A667" s="286">
        <v>9002055</v>
      </c>
      <c r="B667" s="189" t="s">
        <v>14443</v>
      </c>
      <c r="C667" s="190" t="s">
        <v>23</v>
      </c>
      <c r="D667" s="191">
        <v>9.9700000000000006</v>
      </c>
    </row>
    <row r="668" spans="1:4" outlineLevel="1">
      <c r="A668" s="286">
        <v>9002056</v>
      </c>
      <c r="B668" s="189" t="s">
        <v>24751</v>
      </c>
      <c r="C668" s="190" t="s">
        <v>23</v>
      </c>
      <c r="D668" s="191">
        <v>9.91</v>
      </c>
    </row>
    <row r="669" spans="1:4" outlineLevel="1">
      <c r="A669" s="286">
        <v>9002061</v>
      </c>
      <c r="B669" s="189" t="s">
        <v>14444</v>
      </c>
      <c r="C669" s="190" t="s">
        <v>23</v>
      </c>
      <c r="D669" s="191">
        <v>17.91</v>
      </c>
    </row>
    <row r="670" spans="1:4" outlineLevel="1">
      <c r="A670" s="286">
        <v>9002062</v>
      </c>
      <c r="B670" s="189" t="s">
        <v>14445</v>
      </c>
      <c r="C670" s="190" t="s">
        <v>23</v>
      </c>
      <c r="D670" s="191">
        <v>20.98</v>
      </c>
    </row>
    <row r="671" spans="1:4">
      <c r="A671" s="286">
        <v>9002063</v>
      </c>
      <c r="B671" s="189" t="s">
        <v>14446</v>
      </c>
      <c r="C671" s="190" t="s">
        <v>23</v>
      </c>
      <c r="D671" s="191">
        <v>30.34</v>
      </c>
    </row>
    <row r="672" spans="1:4" outlineLevel="1">
      <c r="A672" s="286">
        <v>9002070</v>
      </c>
      <c r="B672" s="189" t="s">
        <v>24752</v>
      </c>
      <c r="C672" s="190" t="s">
        <v>23</v>
      </c>
      <c r="D672" s="191">
        <v>7.98</v>
      </c>
    </row>
    <row r="673" spans="1:4" outlineLevel="1">
      <c r="A673" s="286">
        <v>9002071</v>
      </c>
      <c r="B673" s="189" t="s">
        <v>24753</v>
      </c>
      <c r="C673" s="190" t="s">
        <v>23</v>
      </c>
      <c r="D673" s="191">
        <v>9.99</v>
      </c>
    </row>
    <row r="674" spans="1:4" outlineLevel="1">
      <c r="A674" s="286">
        <v>9002098</v>
      </c>
      <c r="B674" s="189" t="s">
        <v>14447</v>
      </c>
      <c r="C674" s="190" t="s">
        <v>23</v>
      </c>
      <c r="D674" s="191">
        <v>40.49</v>
      </c>
    </row>
    <row r="675" spans="1:4" ht="23.25" outlineLevel="1">
      <c r="A675" s="286">
        <v>9002099</v>
      </c>
      <c r="B675" s="189" t="s">
        <v>14448</v>
      </c>
      <c r="C675" s="190" t="s">
        <v>23</v>
      </c>
      <c r="D675" s="191">
        <v>37.479999999999997</v>
      </c>
    </row>
    <row r="676" spans="1:4" outlineLevel="1">
      <c r="A676" s="286">
        <v>9003000</v>
      </c>
      <c r="B676" s="189" t="s">
        <v>14449</v>
      </c>
      <c r="C676" s="190" t="s">
        <v>14044</v>
      </c>
      <c r="D676" s="191" t="s">
        <v>14044</v>
      </c>
    </row>
    <row r="677" spans="1:4">
      <c r="A677" s="286">
        <v>9003003</v>
      </c>
      <c r="B677" s="189" t="s">
        <v>14450</v>
      </c>
      <c r="C677" s="190" t="s">
        <v>23</v>
      </c>
      <c r="D677" s="191">
        <v>3.1</v>
      </c>
    </row>
    <row r="678" spans="1:4" outlineLevel="1">
      <c r="A678" s="286">
        <v>9003004</v>
      </c>
      <c r="B678" s="189" t="s">
        <v>14451</v>
      </c>
      <c r="C678" s="190" t="s">
        <v>23</v>
      </c>
      <c r="D678" s="191">
        <v>3.45</v>
      </c>
    </row>
    <row r="679" spans="1:4" outlineLevel="1">
      <c r="A679" s="286">
        <v>9003005</v>
      </c>
      <c r="B679" s="189" t="s">
        <v>14452</v>
      </c>
      <c r="C679" s="190" t="s">
        <v>23</v>
      </c>
      <c r="D679" s="191">
        <v>4.3099999999999996</v>
      </c>
    </row>
    <row r="680" spans="1:4" outlineLevel="1">
      <c r="A680" s="286">
        <v>9003006</v>
      </c>
      <c r="B680" s="189" t="s">
        <v>14453</v>
      </c>
      <c r="C680" s="190" t="s">
        <v>23</v>
      </c>
      <c r="D680" s="191">
        <v>7.79</v>
      </c>
    </row>
    <row r="681" spans="1:4" outlineLevel="1">
      <c r="A681" s="286">
        <v>9003007</v>
      </c>
      <c r="B681" s="189" t="s">
        <v>14454</v>
      </c>
      <c r="C681" s="190" t="s">
        <v>23</v>
      </c>
      <c r="D681" s="191">
        <v>10.34</v>
      </c>
    </row>
    <row r="682" spans="1:4">
      <c r="A682" s="286">
        <v>9003008</v>
      </c>
      <c r="B682" s="189" t="s">
        <v>14455</v>
      </c>
      <c r="C682" s="190" t="s">
        <v>23</v>
      </c>
      <c r="D682" s="191">
        <v>14.62</v>
      </c>
    </row>
    <row r="683" spans="1:4" outlineLevel="1">
      <c r="A683" s="286">
        <v>9003009</v>
      </c>
      <c r="B683" s="189" t="s">
        <v>14456</v>
      </c>
      <c r="C683" s="190" t="s">
        <v>23</v>
      </c>
      <c r="D683" s="191">
        <v>21.43</v>
      </c>
    </row>
    <row r="684" spans="1:4" outlineLevel="1">
      <c r="A684" s="286">
        <v>9003010</v>
      </c>
      <c r="B684" s="189" t="s">
        <v>14457</v>
      </c>
      <c r="C684" s="190" t="s">
        <v>23</v>
      </c>
      <c r="D684" s="191">
        <v>29.92</v>
      </c>
    </row>
    <row r="685" spans="1:4" outlineLevel="1">
      <c r="A685" s="286">
        <v>9003011</v>
      </c>
      <c r="B685" s="189" t="s">
        <v>14458</v>
      </c>
      <c r="C685" s="190" t="s">
        <v>23</v>
      </c>
      <c r="D685" s="191">
        <v>43.5</v>
      </c>
    </row>
    <row r="686" spans="1:4" outlineLevel="1">
      <c r="A686" s="286">
        <v>9003012</v>
      </c>
      <c r="B686" s="189" t="s">
        <v>14459</v>
      </c>
      <c r="C686" s="190" t="s">
        <v>23</v>
      </c>
      <c r="D686" s="191">
        <v>63.63</v>
      </c>
    </row>
    <row r="687" spans="1:4">
      <c r="A687" s="286">
        <v>9003013</v>
      </c>
      <c r="B687" s="189" t="s">
        <v>14460</v>
      </c>
      <c r="C687" s="190" t="s">
        <v>23</v>
      </c>
      <c r="D687" s="191">
        <v>83.15</v>
      </c>
    </row>
    <row r="688" spans="1:4" outlineLevel="1">
      <c r="A688" s="286">
        <v>9003014</v>
      </c>
      <c r="B688" s="189" t="s">
        <v>14461</v>
      </c>
      <c r="C688" s="190" t="s">
        <v>23</v>
      </c>
      <c r="D688" s="191">
        <v>108.93</v>
      </c>
    </row>
    <row r="689" spans="1:4" outlineLevel="1">
      <c r="A689" s="286">
        <v>9003015</v>
      </c>
      <c r="B689" s="189" t="s">
        <v>14462</v>
      </c>
      <c r="C689" s="190" t="s">
        <v>23</v>
      </c>
      <c r="D689" s="191">
        <v>133.30000000000001</v>
      </c>
    </row>
    <row r="690" spans="1:4" outlineLevel="1">
      <c r="A690" s="286">
        <v>9003016</v>
      </c>
      <c r="B690" s="189" t="s">
        <v>14463</v>
      </c>
      <c r="C690" s="190" t="s">
        <v>23</v>
      </c>
      <c r="D690" s="191">
        <v>168.44</v>
      </c>
    </row>
    <row r="691" spans="1:4" outlineLevel="1">
      <c r="A691" s="286">
        <v>9003017</v>
      </c>
      <c r="B691" s="189" t="s">
        <v>14464</v>
      </c>
      <c r="C691" s="190" t="s">
        <v>23</v>
      </c>
      <c r="D691" s="191">
        <v>204.76</v>
      </c>
    </row>
    <row r="692" spans="1:4">
      <c r="A692" s="286">
        <v>9003018</v>
      </c>
      <c r="B692" s="189" t="s">
        <v>14465</v>
      </c>
      <c r="C692" s="190" t="s">
        <v>23</v>
      </c>
      <c r="D692" s="191">
        <v>256.66000000000003</v>
      </c>
    </row>
    <row r="693" spans="1:4" outlineLevel="1">
      <c r="A693" s="286">
        <v>9003019</v>
      </c>
      <c r="B693" s="189" t="s">
        <v>14466</v>
      </c>
      <c r="C693" s="190" t="s">
        <v>23</v>
      </c>
      <c r="D693" s="191">
        <v>354.23</v>
      </c>
    </row>
    <row r="694" spans="1:4" outlineLevel="1">
      <c r="A694" s="286">
        <v>9003020</v>
      </c>
      <c r="B694" s="189" t="s">
        <v>14467</v>
      </c>
      <c r="C694" s="190" t="s">
        <v>23</v>
      </c>
      <c r="D694" s="191">
        <v>3.31</v>
      </c>
    </row>
    <row r="695" spans="1:4" outlineLevel="1">
      <c r="A695" s="286">
        <v>9003021</v>
      </c>
      <c r="B695" s="189" t="s">
        <v>14468</v>
      </c>
      <c r="C695" s="190" t="s">
        <v>23</v>
      </c>
      <c r="D695" s="191">
        <v>4.17</v>
      </c>
    </row>
    <row r="696" spans="1:4" outlineLevel="1">
      <c r="A696" s="286">
        <v>9003022</v>
      </c>
      <c r="B696" s="189" t="s">
        <v>14469</v>
      </c>
      <c r="C696" s="190" t="s">
        <v>23</v>
      </c>
      <c r="D696" s="191">
        <v>5.54</v>
      </c>
    </row>
    <row r="697" spans="1:4" outlineLevel="1">
      <c r="A697" s="286">
        <v>9003023</v>
      </c>
      <c r="B697" s="189" t="s">
        <v>14470</v>
      </c>
      <c r="C697" s="190" t="s">
        <v>23</v>
      </c>
      <c r="D697" s="191">
        <v>9.6999999999999993</v>
      </c>
    </row>
    <row r="698" spans="1:4">
      <c r="A698" s="286">
        <v>9003028</v>
      </c>
      <c r="B698" s="189" t="s">
        <v>14471</v>
      </c>
      <c r="C698" s="190" t="s">
        <v>23</v>
      </c>
      <c r="D698" s="191">
        <v>2.95</v>
      </c>
    </row>
    <row r="699" spans="1:4" outlineLevel="1">
      <c r="A699" s="286">
        <v>9003029</v>
      </c>
      <c r="B699" s="189" t="s">
        <v>14472</v>
      </c>
      <c r="C699" s="190" t="s">
        <v>23</v>
      </c>
      <c r="D699" s="191">
        <v>3.81</v>
      </c>
    </row>
    <row r="700" spans="1:4" outlineLevel="1">
      <c r="A700" s="286">
        <v>9003030</v>
      </c>
      <c r="B700" s="189" t="s">
        <v>14473</v>
      </c>
      <c r="C700" s="190" t="s">
        <v>23</v>
      </c>
      <c r="D700" s="191">
        <v>6.45</v>
      </c>
    </row>
    <row r="701" spans="1:4" outlineLevel="1">
      <c r="A701" s="286">
        <v>9003031</v>
      </c>
      <c r="B701" s="189" t="s">
        <v>14474</v>
      </c>
      <c r="C701" s="190" t="s">
        <v>23</v>
      </c>
      <c r="D701" s="191">
        <v>8.2799999999999994</v>
      </c>
    </row>
    <row r="702" spans="1:4" outlineLevel="1">
      <c r="A702" s="286">
        <v>9003032</v>
      </c>
      <c r="B702" s="189" t="s">
        <v>14475</v>
      </c>
      <c r="C702" s="190" t="s">
        <v>23</v>
      </c>
      <c r="D702" s="191">
        <v>12.67</v>
      </c>
    </row>
    <row r="703" spans="1:4" outlineLevel="1">
      <c r="A703" s="286">
        <v>9003033</v>
      </c>
      <c r="B703" s="189" t="s">
        <v>14476</v>
      </c>
      <c r="C703" s="190" t="s">
        <v>23</v>
      </c>
      <c r="D703" s="191">
        <v>13.99</v>
      </c>
    </row>
    <row r="704" spans="1:4">
      <c r="A704" s="286">
        <v>9003034</v>
      </c>
      <c r="B704" s="189" t="s">
        <v>14477</v>
      </c>
      <c r="C704" s="190" t="s">
        <v>23</v>
      </c>
      <c r="D704" s="191">
        <v>24.91</v>
      </c>
    </row>
    <row r="705" spans="1:4" outlineLevel="1">
      <c r="A705" s="286">
        <v>9003035</v>
      </c>
      <c r="B705" s="189" t="s">
        <v>14478</v>
      </c>
      <c r="C705" s="190" t="s">
        <v>23</v>
      </c>
      <c r="D705" s="191">
        <v>35.020000000000003</v>
      </c>
    </row>
    <row r="706" spans="1:4" outlineLevel="1">
      <c r="A706" s="286">
        <v>9003036</v>
      </c>
      <c r="B706" s="189" t="s">
        <v>14479</v>
      </c>
      <c r="C706" s="190" t="s">
        <v>23</v>
      </c>
      <c r="D706" s="191">
        <v>49.73</v>
      </c>
    </row>
    <row r="707" spans="1:4" outlineLevel="1">
      <c r="A707" s="286">
        <v>9003037</v>
      </c>
      <c r="B707" s="189" t="s">
        <v>14480</v>
      </c>
      <c r="C707" s="190" t="s">
        <v>23</v>
      </c>
      <c r="D707" s="191">
        <v>68.55</v>
      </c>
    </row>
    <row r="708" spans="1:4" outlineLevel="1">
      <c r="A708" s="286">
        <v>9003038</v>
      </c>
      <c r="B708" s="189" t="s">
        <v>14481</v>
      </c>
      <c r="C708" s="190" t="s">
        <v>23</v>
      </c>
      <c r="D708" s="191">
        <v>88.34</v>
      </c>
    </row>
    <row r="709" spans="1:4" outlineLevel="1">
      <c r="A709" s="286">
        <v>9003039</v>
      </c>
      <c r="B709" s="189" t="s">
        <v>14482</v>
      </c>
      <c r="C709" s="190" t="s">
        <v>23</v>
      </c>
      <c r="D709" s="191">
        <v>115.33</v>
      </c>
    </row>
    <row r="710" spans="1:4">
      <c r="A710" s="286">
        <v>9003040</v>
      </c>
      <c r="B710" s="189" t="s">
        <v>14483</v>
      </c>
      <c r="C710" s="190" t="s">
        <v>23</v>
      </c>
      <c r="D710" s="191">
        <v>135.34</v>
      </c>
    </row>
    <row r="711" spans="1:4" outlineLevel="1">
      <c r="A711" s="286">
        <v>9003041</v>
      </c>
      <c r="B711" s="189" t="s">
        <v>14484</v>
      </c>
      <c r="C711" s="190" t="s">
        <v>23</v>
      </c>
      <c r="D711" s="191">
        <v>162.24</v>
      </c>
    </row>
    <row r="712" spans="1:4" outlineLevel="1">
      <c r="A712" s="286">
        <v>9003042</v>
      </c>
      <c r="B712" s="189" t="s">
        <v>14485</v>
      </c>
      <c r="C712" s="190" t="s">
        <v>23</v>
      </c>
      <c r="D712" s="191">
        <v>201.98</v>
      </c>
    </row>
    <row r="713" spans="1:4" outlineLevel="1">
      <c r="A713" s="286">
        <v>9003043</v>
      </c>
      <c r="B713" s="189" t="s">
        <v>14486</v>
      </c>
      <c r="C713" s="190" t="s">
        <v>23</v>
      </c>
      <c r="D713" s="191">
        <v>316.58999999999997</v>
      </c>
    </row>
    <row r="714" spans="1:4" outlineLevel="1">
      <c r="A714" s="286">
        <v>9003061</v>
      </c>
      <c r="B714" s="189" t="s">
        <v>14487</v>
      </c>
      <c r="C714" s="190" t="s">
        <v>23</v>
      </c>
      <c r="D714" s="191">
        <v>3.95</v>
      </c>
    </row>
    <row r="715" spans="1:4">
      <c r="A715" s="286">
        <v>9003062</v>
      </c>
      <c r="B715" s="189" t="s">
        <v>24754</v>
      </c>
      <c r="C715" s="190" t="s">
        <v>23</v>
      </c>
      <c r="D715" s="191">
        <v>35.590000000000003</v>
      </c>
    </row>
    <row r="716" spans="1:4" outlineLevel="1">
      <c r="A716" s="286">
        <v>9003070</v>
      </c>
      <c r="B716" s="189" t="s">
        <v>14488</v>
      </c>
      <c r="C716" s="190" t="s">
        <v>23</v>
      </c>
      <c r="D716" s="191">
        <v>5.77</v>
      </c>
    </row>
    <row r="717" spans="1:4" outlineLevel="1">
      <c r="A717" s="286">
        <v>9003072</v>
      </c>
      <c r="B717" s="189" t="s">
        <v>14489</v>
      </c>
      <c r="C717" s="190" t="s">
        <v>23</v>
      </c>
      <c r="D717" s="191">
        <v>12.87</v>
      </c>
    </row>
    <row r="718" spans="1:4" outlineLevel="1">
      <c r="A718" s="286">
        <v>9003075</v>
      </c>
      <c r="B718" s="189" t="s">
        <v>14490</v>
      </c>
      <c r="C718" s="190" t="s">
        <v>23</v>
      </c>
      <c r="D718" s="191">
        <v>7.17</v>
      </c>
    </row>
    <row r="719" spans="1:4" outlineLevel="1">
      <c r="A719" s="286">
        <v>9003076</v>
      </c>
      <c r="B719" s="189" t="s">
        <v>14491</v>
      </c>
      <c r="C719" s="190" t="s">
        <v>23</v>
      </c>
      <c r="D719" s="191">
        <v>10.41</v>
      </c>
    </row>
    <row r="720" spans="1:4">
      <c r="A720" s="286">
        <v>9003077</v>
      </c>
      <c r="B720" s="189" t="s">
        <v>34554</v>
      </c>
      <c r="C720" s="190" t="s">
        <v>23</v>
      </c>
      <c r="D720" s="191">
        <v>23.39</v>
      </c>
    </row>
    <row r="721" spans="1:4" outlineLevel="1">
      <c r="A721" s="286">
        <v>9003078</v>
      </c>
      <c r="B721" s="189" t="s">
        <v>34555</v>
      </c>
      <c r="C721" s="190" t="s">
        <v>23</v>
      </c>
      <c r="D721" s="191">
        <v>40.39</v>
      </c>
    </row>
    <row r="722" spans="1:4" outlineLevel="1">
      <c r="A722" s="286">
        <v>9003080</v>
      </c>
      <c r="B722" s="189" t="s">
        <v>14492</v>
      </c>
      <c r="C722" s="190" t="s">
        <v>23</v>
      </c>
      <c r="D722" s="191">
        <v>9.0500000000000007</v>
      </c>
    </row>
    <row r="723" spans="1:4" ht="23.25" outlineLevel="1">
      <c r="A723" s="286">
        <v>9003101</v>
      </c>
      <c r="B723" s="189" t="s">
        <v>24755</v>
      </c>
      <c r="C723" s="190" t="s">
        <v>23</v>
      </c>
      <c r="D723" s="191">
        <v>3.91</v>
      </c>
    </row>
    <row r="724" spans="1:4" ht="23.25" outlineLevel="1">
      <c r="A724" s="286">
        <v>9003103</v>
      </c>
      <c r="B724" s="189" t="s">
        <v>24756</v>
      </c>
      <c r="C724" s="190" t="s">
        <v>23</v>
      </c>
      <c r="D724" s="191">
        <v>5.1100000000000003</v>
      </c>
    </row>
    <row r="725" spans="1:4" ht="23.25">
      <c r="A725" s="286">
        <v>9003105</v>
      </c>
      <c r="B725" s="189" t="s">
        <v>24757</v>
      </c>
      <c r="C725" s="190" t="s">
        <v>23</v>
      </c>
      <c r="D725" s="191">
        <v>9.56</v>
      </c>
    </row>
    <row r="726" spans="1:4" ht="23.25" outlineLevel="1">
      <c r="A726" s="286">
        <v>9003106</v>
      </c>
      <c r="B726" s="189" t="s">
        <v>24758</v>
      </c>
      <c r="C726" s="190" t="s">
        <v>23</v>
      </c>
      <c r="D726" s="191">
        <v>13.38</v>
      </c>
    </row>
    <row r="727" spans="1:4" ht="23.25" outlineLevel="1">
      <c r="A727" s="286">
        <v>9003107</v>
      </c>
      <c r="B727" s="189" t="s">
        <v>24759</v>
      </c>
      <c r="C727" s="190" t="s">
        <v>23</v>
      </c>
      <c r="D727" s="191">
        <v>19.18</v>
      </c>
    </row>
    <row r="728" spans="1:4" ht="23.25" outlineLevel="1">
      <c r="A728" s="286">
        <v>9003108</v>
      </c>
      <c r="B728" s="189" t="s">
        <v>24760</v>
      </c>
      <c r="C728" s="190" t="s">
        <v>23</v>
      </c>
      <c r="D728" s="191">
        <v>29.11</v>
      </c>
    </row>
    <row r="729" spans="1:4" ht="23.25" outlineLevel="1">
      <c r="A729" s="286">
        <v>9003109</v>
      </c>
      <c r="B729" s="189" t="s">
        <v>24761</v>
      </c>
      <c r="C729" s="190" t="s">
        <v>23</v>
      </c>
      <c r="D729" s="191">
        <v>38.76</v>
      </c>
    </row>
    <row r="730" spans="1:4" ht="23.25">
      <c r="A730" s="286">
        <v>9003110</v>
      </c>
      <c r="B730" s="189" t="s">
        <v>24762</v>
      </c>
      <c r="C730" s="190" t="s">
        <v>23</v>
      </c>
      <c r="D730" s="191">
        <v>53.19</v>
      </c>
    </row>
    <row r="731" spans="1:4" ht="23.25" outlineLevel="1">
      <c r="A731" s="286">
        <v>9003111</v>
      </c>
      <c r="B731" s="189" t="s">
        <v>24763</v>
      </c>
      <c r="C731" s="190" t="s">
        <v>23</v>
      </c>
      <c r="D731" s="191">
        <v>72.11</v>
      </c>
    </row>
    <row r="732" spans="1:4" ht="23.25" outlineLevel="1">
      <c r="A732" s="286">
        <v>9003112</v>
      </c>
      <c r="B732" s="189" t="s">
        <v>24764</v>
      </c>
      <c r="C732" s="190" t="s">
        <v>23</v>
      </c>
      <c r="D732" s="191">
        <v>98.83</v>
      </c>
    </row>
    <row r="733" spans="1:4" ht="23.25" outlineLevel="1">
      <c r="A733" s="286">
        <v>9003113</v>
      </c>
      <c r="B733" s="189" t="s">
        <v>24765</v>
      </c>
      <c r="C733" s="190" t="s">
        <v>23</v>
      </c>
      <c r="D733" s="191">
        <v>123.31</v>
      </c>
    </row>
    <row r="734" spans="1:4" ht="23.25" outlineLevel="1">
      <c r="A734" s="286">
        <v>9003114</v>
      </c>
      <c r="B734" s="189" t="s">
        <v>24766</v>
      </c>
      <c r="C734" s="190" t="s">
        <v>23</v>
      </c>
      <c r="D734" s="191">
        <v>151.21</v>
      </c>
    </row>
    <row r="735" spans="1:4" ht="23.25">
      <c r="A735" s="286">
        <v>9003115</v>
      </c>
      <c r="B735" s="189" t="s">
        <v>24767</v>
      </c>
      <c r="C735" s="190" t="s">
        <v>23</v>
      </c>
      <c r="D735" s="191">
        <v>182.18</v>
      </c>
    </row>
    <row r="736" spans="1:4" ht="23.25" outlineLevel="1">
      <c r="A736" s="286">
        <v>9003116</v>
      </c>
      <c r="B736" s="189" t="s">
        <v>24768</v>
      </c>
      <c r="C736" s="190" t="s">
        <v>23</v>
      </c>
      <c r="D736" s="191">
        <v>229.48</v>
      </c>
    </row>
    <row r="737" spans="1:4" ht="23.25" outlineLevel="1">
      <c r="A737" s="286">
        <v>9003118</v>
      </c>
      <c r="B737" s="189" t="s">
        <v>24769</v>
      </c>
      <c r="C737" s="190" t="s">
        <v>23</v>
      </c>
      <c r="D737" s="191">
        <v>6.7</v>
      </c>
    </row>
    <row r="738" spans="1:4" ht="23.25" outlineLevel="1">
      <c r="A738" s="286">
        <v>9003119</v>
      </c>
      <c r="B738" s="189" t="s">
        <v>24770</v>
      </c>
      <c r="C738" s="190" t="s">
        <v>23</v>
      </c>
      <c r="D738" s="191">
        <v>8.75</v>
      </c>
    </row>
    <row r="739" spans="1:4" ht="23.25">
      <c r="A739" s="286">
        <v>9003120</v>
      </c>
      <c r="B739" s="189" t="s">
        <v>24771</v>
      </c>
      <c r="C739" s="190" t="s">
        <v>23</v>
      </c>
      <c r="D739" s="191">
        <v>9.5299999999999994</v>
      </c>
    </row>
    <row r="740" spans="1:4" ht="23.25" outlineLevel="1">
      <c r="A740" s="286">
        <v>9003121</v>
      </c>
      <c r="B740" s="189" t="s">
        <v>24772</v>
      </c>
      <c r="C740" s="190" t="s">
        <v>23</v>
      </c>
      <c r="D740" s="191">
        <v>3.94</v>
      </c>
    </row>
    <row r="741" spans="1:4" ht="23.25" outlineLevel="1">
      <c r="A741" s="286">
        <v>9003122</v>
      </c>
      <c r="B741" s="189" t="s">
        <v>24773</v>
      </c>
      <c r="C741" s="190" t="s">
        <v>23</v>
      </c>
      <c r="D741" s="191">
        <v>5.16</v>
      </c>
    </row>
    <row r="742" spans="1:4" ht="23.25" outlineLevel="1">
      <c r="A742" s="286">
        <v>9003123</v>
      </c>
      <c r="B742" s="189" t="s">
        <v>24774</v>
      </c>
      <c r="C742" s="190" t="s">
        <v>23</v>
      </c>
      <c r="D742" s="191">
        <v>6.96</v>
      </c>
    </row>
    <row r="743" spans="1:4" ht="23.25" outlineLevel="1">
      <c r="A743" s="286">
        <v>9003124</v>
      </c>
      <c r="B743" s="189" t="s">
        <v>24775</v>
      </c>
      <c r="C743" s="190" t="s">
        <v>23</v>
      </c>
      <c r="D743" s="191">
        <v>8.7200000000000006</v>
      </c>
    </row>
    <row r="744" spans="1:4" ht="23.25">
      <c r="A744" s="286">
        <v>9003140</v>
      </c>
      <c r="B744" s="189" t="s">
        <v>34556</v>
      </c>
      <c r="C744" s="190" t="s">
        <v>23</v>
      </c>
      <c r="D744" s="191">
        <v>36.97</v>
      </c>
    </row>
    <row r="745" spans="1:4" outlineLevel="1">
      <c r="A745" s="286">
        <v>9004000</v>
      </c>
      <c r="B745" s="189" t="s">
        <v>14493</v>
      </c>
      <c r="C745" s="190" t="s">
        <v>14044</v>
      </c>
      <c r="D745" s="191" t="s">
        <v>14044</v>
      </c>
    </row>
    <row r="746" spans="1:4" outlineLevel="1">
      <c r="A746" s="286">
        <v>9004002</v>
      </c>
      <c r="B746" s="189" t="s">
        <v>14494</v>
      </c>
      <c r="C746" s="190" t="s">
        <v>24</v>
      </c>
      <c r="D746" s="191">
        <v>162.41</v>
      </c>
    </row>
    <row r="747" spans="1:4" outlineLevel="1">
      <c r="A747" s="286">
        <v>9004003</v>
      </c>
      <c r="B747" s="189" t="s">
        <v>14495</v>
      </c>
      <c r="C747" s="190" t="s">
        <v>24</v>
      </c>
      <c r="D747" s="191">
        <v>179.63</v>
      </c>
    </row>
    <row r="748" spans="1:4" outlineLevel="1">
      <c r="A748" s="286">
        <v>9004011</v>
      </c>
      <c r="B748" s="189" t="s">
        <v>14496</v>
      </c>
      <c r="C748" s="190" t="s">
        <v>24</v>
      </c>
      <c r="D748" s="191">
        <v>289.07</v>
      </c>
    </row>
    <row r="749" spans="1:4">
      <c r="A749" s="286">
        <v>9004030</v>
      </c>
      <c r="B749" s="189" t="s">
        <v>14497</v>
      </c>
      <c r="C749" s="190" t="s">
        <v>24</v>
      </c>
      <c r="D749" s="191">
        <v>356.28</v>
      </c>
    </row>
    <row r="750" spans="1:4" outlineLevel="1">
      <c r="A750" s="286">
        <v>9004031</v>
      </c>
      <c r="B750" s="189" t="s">
        <v>14498</v>
      </c>
      <c r="C750" s="190" t="s">
        <v>24</v>
      </c>
      <c r="D750" s="191">
        <v>734.95</v>
      </c>
    </row>
    <row r="751" spans="1:4" outlineLevel="1">
      <c r="A751" s="286">
        <v>9004032</v>
      </c>
      <c r="B751" s="189" t="s">
        <v>14499</v>
      </c>
      <c r="C751" s="190" t="s">
        <v>24</v>
      </c>
      <c r="D751" s="191">
        <v>1117.01</v>
      </c>
    </row>
    <row r="752" spans="1:4" outlineLevel="1">
      <c r="A752" s="286">
        <v>9004033</v>
      </c>
      <c r="B752" s="189" t="s">
        <v>14500</v>
      </c>
      <c r="C752" s="190" t="s">
        <v>24</v>
      </c>
      <c r="D752" s="191">
        <v>1881.3</v>
      </c>
    </row>
    <row r="753" spans="1:4" outlineLevel="1">
      <c r="A753" s="286">
        <v>9004040</v>
      </c>
      <c r="B753" s="189" t="s">
        <v>14501</v>
      </c>
      <c r="C753" s="190" t="s">
        <v>24</v>
      </c>
      <c r="D753" s="191">
        <v>351.34</v>
      </c>
    </row>
    <row r="754" spans="1:4">
      <c r="A754" s="286">
        <v>9004041</v>
      </c>
      <c r="B754" s="189" t="s">
        <v>14502</v>
      </c>
      <c r="C754" s="190" t="s">
        <v>24</v>
      </c>
      <c r="D754" s="191">
        <v>500.81</v>
      </c>
    </row>
    <row r="755" spans="1:4" outlineLevel="1">
      <c r="A755" s="286">
        <v>9004042</v>
      </c>
      <c r="B755" s="189" t="s">
        <v>14503</v>
      </c>
      <c r="C755" s="190" t="s">
        <v>24</v>
      </c>
      <c r="D755" s="191">
        <v>438.59</v>
      </c>
    </row>
    <row r="756" spans="1:4" outlineLevel="1">
      <c r="A756" s="286">
        <v>9004048</v>
      </c>
      <c r="B756" s="189" t="s">
        <v>14504</v>
      </c>
      <c r="C756" s="190" t="s">
        <v>24</v>
      </c>
      <c r="D756" s="191">
        <v>192.71</v>
      </c>
    </row>
    <row r="757" spans="1:4" outlineLevel="1">
      <c r="A757" s="286">
        <v>9004060</v>
      </c>
      <c r="B757" s="189" t="s">
        <v>14505</v>
      </c>
      <c r="C757" s="190" t="s">
        <v>24</v>
      </c>
      <c r="D757" s="191">
        <v>66.28</v>
      </c>
    </row>
    <row r="758" spans="1:4" ht="23.25" outlineLevel="1">
      <c r="A758" s="286">
        <v>9004068</v>
      </c>
      <c r="B758" s="189" t="s">
        <v>468</v>
      </c>
      <c r="C758" s="190" t="s">
        <v>24</v>
      </c>
      <c r="D758" s="191">
        <v>302.35000000000002</v>
      </c>
    </row>
    <row r="759" spans="1:4" ht="23.25">
      <c r="A759" s="286">
        <v>9004069</v>
      </c>
      <c r="B759" s="189" t="s">
        <v>14506</v>
      </c>
      <c r="C759" s="190" t="s">
        <v>24</v>
      </c>
      <c r="D759" s="191">
        <v>372.79</v>
      </c>
    </row>
    <row r="760" spans="1:4" outlineLevel="1">
      <c r="A760" s="286">
        <v>9004070</v>
      </c>
      <c r="B760" s="189" t="s">
        <v>14507</v>
      </c>
      <c r="C760" s="190" t="s">
        <v>24</v>
      </c>
      <c r="D760" s="191">
        <v>287.70999999999998</v>
      </c>
    </row>
    <row r="761" spans="1:4" outlineLevel="1">
      <c r="A761" s="286">
        <v>9004072</v>
      </c>
      <c r="B761" s="189" t="s">
        <v>14508</v>
      </c>
      <c r="C761" s="190" t="s">
        <v>24</v>
      </c>
      <c r="D761" s="191">
        <v>408.58</v>
      </c>
    </row>
    <row r="762" spans="1:4" outlineLevel="1">
      <c r="A762" s="286">
        <v>9004075</v>
      </c>
      <c r="B762" s="189" t="s">
        <v>14509</v>
      </c>
      <c r="C762" s="190" t="s">
        <v>24</v>
      </c>
      <c r="D762" s="191">
        <v>486.44</v>
      </c>
    </row>
    <row r="763" spans="1:4" outlineLevel="1">
      <c r="A763" s="286">
        <v>9004076</v>
      </c>
      <c r="B763" s="189" t="s">
        <v>14510</v>
      </c>
      <c r="C763" s="190" t="s">
        <v>24</v>
      </c>
      <c r="D763" s="191">
        <v>587.41999999999996</v>
      </c>
    </row>
    <row r="764" spans="1:4">
      <c r="A764" s="286">
        <v>9004077</v>
      </c>
      <c r="B764" s="189" t="s">
        <v>14511</v>
      </c>
      <c r="C764" s="190" t="s">
        <v>24</v>
      </c>
      <c r="D764" s="191">
        <v>470.83</v>
      </c>
    </row>
    <row r="765" spans="1:4" outlineLevel="1">
      <c r="A765" s="286">
        <v>9004078</v>
      </c>
      <c r="B765" s="189" t="s">
        <v>14512</v>
      </c>
      <c r="C765" s="190" t="s">
        <v>24</v>
      </c>
      <c r="D765" s="191">
        <v>2050.17</v>
      </c>
    </row>
    <row r="766" spans="1:4" outlineLevel="1">
      <c r="A766" s="286">
        <v>9004087</v>
      </c>
      <c r="B766" s="189" t="s">
        <v>14513</v>
      </c>
      <c r="C766" s="190" t="s">
        <v>24</v>
      </c>
      <c r="D766" s="191">
        <v>533.29</v>
      </c>
    </row>
    <row r="767" spans="1:4" outlineLevel="1">
      <c r="A767" s="286">
        <v>9004088</v>
      </c>
      <c r="B767" s="189" t="s">
        <v>14514</v>
      </c>
      <c r="C767" s="190" t="s">
        <v>24</v>
      </c>
      <c r="D767" s="191">
        <v>515.14</v>
      </c>
    </row>
    <row r="768" spans="1:4" outlineLevel="1">
      <c r="A768" s="286">
        <v>9004089</v>
      </c>
      <c r="B768" s="189" t="s">
        <v>14515</v>
      </c>
      <c r="C768" s="190" t="s">
        <v>24</v>
      </c>
      <c r="D768" s="191">
        <v>473.91</v>
      </c>
    </row>
    <row r="769" spans="1:4">
      <c r="A769" s="286">
        <v>9004090</v>
      </c>
      <c r="B769" s="189" t="s">
        <v>14516</v>
      </c>
      <c r="C769" s="190" t="s">
        <v>24</v>
      </c>
      <c r="D769" s="191">
        <v>1057.96</v>
      </c>
    </row>
    <row r="770" spans="1:4" outlineLevel="1">
      <c r="A770" s="286">
        <v>9005000</v>
      </c>
      <c r="B770" s="189" t="s">
        <v>14517</v>
      </c>
      <c r="C770" s="190" t="s">
        <v>14044</v>
      </c>
      <c r="D770" s="191" t="s">
        <v>14044</v>
      </c>
    </row>
    <row r="771" spans="1:4">
      <c r="A771" s="286">
        <v>9005006</v>
      </c>
      <c r="B771" s="189" t="s">
        <v>14518</v>
      </c>
      <c r="C771" s="190" t="s">
        <v>24</v>
      </c>
      <c r="D771" s="191">
        <v>643.17999999999995</v>
      </c>
    </row>
    <row r="772" spans="1:4" outlineLevel="1">
      <c r="A772" s="286">
        <v>9005010</v>
      </c>
      <c r="B772" s="189" t="s">
        <v>14519</v>
      </c>
      <c r="C772" s="190" t="s">
        <v>263</v>
      </c>
      <c r="D772" s="191">
        <v>1346.53</v>
      </c>
    </row>
    <row r="773" spans="1:4" outlineLevel="1">
      <c r="A773" s="286">
        <v>9005012</v>
      </c>
      <c r="B773" s="189" t="s">
        <v>14520</v>
      </c>
      <c r="C773" s="190" t="s">
        <v>24</v>
      </c>
      <c r="D773" s="191">
        <v>907.09</v>
      </c>
    </row>
    <row r="774" spans="1:4" outlineLevel="1">
      <c r="A774" s="286">
        <v>9005014</v>
      </c>
      <c r="B774" s="189" t="s">
        <v>14521</v>
      </c>
      <c r="C774" s="190" t="s">
        <v>24</v>
      </c>
      <c r="D774" s="191">
        <v>1449.29</v>
      </c>
    </row>
    <row r="775" spans="1:4" outlineLevel="1">
      <c r="A775" s="286">
        <v>9005017</v>
      </c>
      <c r="B775" s="189" t="s">
        <v>14522</v>
      </c>
      <c r="C775" s="190" t="s">
        <v>24</v>
      </c>
      <c r="D775" s="191">
        <v>1792.02</v>
      </c>
    </row>
    <row r="776" spans="1:4" outlineLevel="1">
      <c r="A776" s="286">
        <v>9005019</v>
      </c>
      <c r="B776" s="189" t="s">
        <v>14523</v>
      </c>
      <c r="C776" s="190" t="s">
        <v>24</v>
      </c>
      <c r="D776" s="191">
        <v>3233.22</v>
      </c>
    </row>
    <row r="777" spans="1:4" ht="23.25" outlineLevel="1">
      <c r="A777" s="286">
        <v>9005020</v>
      </c>
      <c r="B777" s="189" t="s">
        <v>14524</v>
      </c>
      <c r="C777" s="190" t="s">
        <v>24</v>
      </c>
      <c r="D777" s="191">
        <v>13.9</v>
      </c>
    </row>
    <row r="778" spans="1:4" ht="23.25" outlineLevel="1">
      <c r="A778" s="286">
        <v>9005021</v>
      </c>
      <c r="B778" s="189" t="s">
        <v>14525</v>
      </c>
      <c r="C778" s="190" t="s">
        <v>24</v>
      </c>
      <c r="D778" s="191">
        <v>21.01</v>
      </c>
    </row>
    <row r="779" spans="1:4" outlineLevel="1">
      <c r="A779" s="286">
        <v>9005022</v>
      </c>
      <c r="B779" s="189" t="s">
        <v>389</v>
      </c>
      <c r="C779" s="190" t="s">
        <v>24</v>
      </c>
      <c r="D779" s="191">
        <v>14.6</v>
      </c>
    </row>
    <row r="780" spans="1:4" outlineLevel="1">
      <c r="A780" s="286">
        <v>9005023</v>
      </c>
      <c r="B780" s="189" t="s">
        <v>14526</v>
      </c>
      <c r="C780" s="190" t="s">
        <v>24</v>
      </c>
      <c r="D780" s="191">
        <v>24.17</v>
      </c>
    </row>
    <row r="781" spans="1:4" outlineLevel="1">
      <c r="A781" s="286">
        <v>9005024</v>
      </c>
      <c r="B781" s="189" t="s">
        <v>14527</v>
      </c>
      <c r="C781" s="190" t="s">
        <v>24</v>
      </c>
      <c r="D781" s="191">
        <v>18.93</v>
      </c>
    </row>
    <row r="782" spans="1:4" outlineLevel="1">
      <c r="A782" s="286">
        <v>9005025</v>
      </c>
      <c r="B782" s="189" t="s">
        <v>14528</v>
      </c>
      <c r="C782" s="190" t="s">
        <v>24</v>
      </c>
      <c r="D782" s="191">
        <v>19.16</v>
      </c>
    </row>
    <row r="783" spans="1:4" outlineLevel="1">
      <c r="A783" s="286">
        <v>9005026</v>
      </c>
      <c r="B783" s="189" t="s">
        <v>14529</v>
      </c>
      <c r="C783" s="190" t="s">
        <v>24</v>
      </c>
      <c r="D783" s="191">
        <v>31.43</v>
      </c>
    </row>
    <row r="784" spans="1:4">
      <c r="A784" s="286">
        <v>9005027</v>
      </c>
      <c r="B784" s="189" t="s">
        <v>14530</v>
      </c>
      <c r="C784" s="190" t="s">
        <v>24</v>
      </c>
      <c r="D784" s="191">
        <v>16.96</v>
      </c>
    </row>
    <row r="785" spans="1:4" outlineLevel="1">
      <c r="A785" s="286">
        <v>9005028</v>
      </c>
      <c r="B785" s="189" t="s">
        <v>14531</v>
      </c>
      <c r="C785" s="190" t="s">
        <v>24</v>
      </c>
      <c r="D785" s="191">
        <v>29.11</v>
      </c>
    </row>
    <row r="786" spans="1:4" outlineLevel="1">
      <c r="A786" s="286">
        <v>9005029</v>
      </c>
      <c r="B786" s="189" t="s">
        <v>14532</v>
      </c>
      <c r="C786" s="190" t="s">
        <v>24</v>
      </c>
      <c r="D786" s="191">
        <v>24.56</v>
      </c>
    </row>
    <row r="787" spans="1:4" outlineLevel="1">
      <c r="A787" s="286">
        <v>9005030</v>
      </c>
      <c r="B787" s="189" t="s">
        <v>14533</v>
      </c>
      <c r="C787" s="190" t="s">
        <v>24</v>
      </c>
      <c r="D787" s="191">
        <v>30.12</v>
      </c>
    </row>
    <row r="788" spans="1:4" outlineLevel="1">
      <c r="A788" s="286">
        <v>9005031</v>
      </c>
      <c r="B788" s="189" t="s">
        <v>14534</v>
      </c>
      <c r="C788" s="190" t="s">
        <v>24</v>
      </c>
      <c r="D788" s="191">
        <v>53.41</v>
      </c>
    </row>
    <row r="789" spans="1:4" outlineLevel="1">
      <c r="A789" s="286">
        <v>9005032</v>
      </c>
      <c r="B789" s="189" t="s">
        <v>14535</v>
      </c>
      <c r="C789" s="190" t="s">
        <v>24</v>
      </c>
      <c r="D789" s="191">
        <v>61.4</v>
      </c>
    </row>
    <row r="790" spans="1:4" outlineLevel="1">
      <c r="A790" s="286">
        <v>9005033</v>
      </c>
      <c r="B790" s="189" t="s">
        <v>14536</v>
      </c>
      <c r="C790" s="190" t="s">
        <v>24</v>
      </c>
      <c r="D790" s="191">
        <v>87.65</v>
      </c>
    </row>
    <row r="791" spans="1:4" outlineLevel="1">
      <c r="A791" s="286">
        <v>9005034</v>
      </c>
      <c r="B791" s="189" t="s">
        <v>14537</v>
      </c>
      <c r="C791" s="190" t="s">
        <v>24</v>
      </c>
      <c r="D791" s="191">
        <v>224.64</v>
      </c>
    </row>
    <row r="792" spans="1:4" outlineLevel="1">
      <c r="A792" s="286">
        <v>9005035</v>
      </c>
      <c r="B792" s="189" t="s">
        <v>14538</v>
      </c>
      <c r="C792" s="190" t="s">
        <v>24</v>
      </c>
      <c r="D792" s="191">
        <v>285.35000000000002</v>
      </c>
    </row>
    <row r="793" spans="1:4" outlineLevel="1">
      <c r="A793" s="286">
        <v>9005037</v>
      </c>
      <c r="B793" s="189" t="s">
        <v>14539</v>
      </c>
      <c r="C793" s="190" t="s">
        <v>24</v>
      </c>
      <c r="D793" s="191">
        <v>515.70000000000005</v>
      </c>
    </row>
    <row r="794" spans="1:4" ht="23.25" outlineLevel="1">
      <c r="A794" s="286">
        <v>9005039</v>
      </c>
      <c r="B794" s="189" t="s">
        <v>14540</v>
      </c>
      <c r="C794" s="190" t="s">
        <v>24</v>
      </c>
      <c r="D794" s="191">
        <v>43.89</v>
      </c>
    </row>
    <row r="795" spans="1:4" ht="23.25" outlineLevel="1">
      <c r="A795" s="286">
        <v>9005040</v>
      </c>
      <c r="B795" s="189" t="s">
        <v>14541</v>
      </c>
      <c r="C795" s="190" t="s">
        <v>24</v>
      </c>
      <c r="D795" s="191">
        <v>86.3</v>
      </c>
    </row>
    <row r="796" spans="1:4" ht="23.25" outlineLevel="1">
      <c r="A796" s="286">
        <v>9005041</v>
      </c>
      <c r="B796" s="189" t="s">
        <v>14542</v>
      </c>
      <c r="C796" s="190" t="s">
        <v>24</v>
      </c>
      <c r="D796" s="191">
        <v>119.17</v>
      </c>
    </row>
    <row r="797" spans="1:4" ht="23.25">
      <c r="A797" s="286">
        <v>9005042</v>
      </c>
      <c r="B797" s="189" t="s">
        <v>14543</v>
      </c>
      <c r="C797" s="190" t="s">
        <v>24</v>
      </c>
      <c r="D797" s="191">
        <v>199.94</v>
      </c>
    </row>
    <row r="798" spans="1:4" outlineLevel="1">
      <c r="A798" s="286">
        <v>9005043</v>
      </c>
      <c r="B798" s="189" t="s">
        <v>14544</v>
      </c>
      <c r="C798" s="190" t="s">
        <v>24</v>
      </c>
      <c r="D798" s="191">
        <v>115.76</v>
      </c>
    </row>
    <row r="799" spans="1:4" outlineLevel="1">
      <c r="A799" s="286">
        <v>9005044</v>
      </c>
      <c r="B799" s="189" t="s">
        <v>14545</v>
      </c>
      <c r="C799" s="190" t="s">
        <v>24</v>
      </c>
      <c r="D799" s="191">
        <v>236.23</v>
      </c>
    </row>
    <row r="800" spans="1:4" outlineLevel="1">
      <c r="A800" s="286">
        <v>9005045</v>
      </c>
      <c r="B800" s="189" t="s">
        <v>14546</v>
      </c>
      <c r="C800" s="190" t="s">
        <v>24</v>
      </c>
      <c r="D800" s="191">
        <v>586.49</v>
      </c>
    </row>
    <row r="801" spans="1:4" ht="23.25" outlineLevel="1">
      <c r="A801" s="286">
        <v>9005050</v>
      </c>
      <c r="B801" s="189" t="s">
        <v>448</v>
      </c>
      <c r="C801" s="190" t="s">
        <v>24</v>
      </c>
      <c r="D801" s="191">
        <v>382.83</v>
      </c>
    </row>
    <row r="802" spans="1:4" ht="23.25" outlineLevel="1">
      <c r="A802" s="286">
        <v>9005051</v>
      </c>
      <c r="B802" s="189" t="s">
        <v>14547</v>
      </c>
      <c r="C802" s="190" t="s">
        <v>24</v>
      </c>
      <c r="D802" s="191">
        <v>387.37</v>
      </c>
    </row>
    <row r="803" spans="1:4" outlineLevel="1">
      <c r="A803" s="286">
        <v>9005055</v>
      </c>
      <c r="B803" s="189" t="s">
        <v>14548</v>
      </c>
      <c r="C803" s="190" t="s">
        <v>28</v>
      </c>
      <c r="D803" s="191">
        <v>91.35</v>
      </c>
    </row>
    <row r="804" spans="1:4" outlineLevel="1">
      <c r="A804" s="286">
        <v>9005056</v>
      </c>
      <c r="B804" s="189" t="s">
        <v>14549</v>
      </c>
      <c r="C804" s="190" t="s">
        <v>28</v>
      </c>
      <c r="D804" s="191">
        <v>232.54</v>
      </c>
    </row>
    <row r="805" spans="1:4" outlineLevel="1">
      <c r="A805" s="286">
        <v>9005057</v>
      </c>
      <c r="B805" s="189" t="s">
        <v>14550</v>
      </c>
      <c r="C805" s="190" t="s">
        <v>28</v>
      </c>
      <c r="D805" s="191">
        <v>555.84</v>
      </c>
    </row>
    <row r="806" spans="1:4" outlineLevel="1">
      <c r="A806" s="286">
        <v>9005058</v>
      </c>
      <c r="B806" s="189" t="s">
        <v>14551</v>
      </c>
      <c r="C806" s="190" t="s">
        <v>26</v>
      </c>
      <c r="D806" s="191">
        <v>327.57</v>
      </c>
    </row>
    <row r="807" spans="1:4" outlineLevel="1">
      <c r="A807" s="286">
        <v>9005059</v>
      </c>
      <c r="B807" s="189" t="s">
        <v>14552</v>
      </c>
      <c r="C807" s="190" t="s">
        <v>26</v>
      </c>
      <c r="D807" s="191">
        <v>449.69</v>
      </c>
    </row>
    <row r="808" spans="1:4" outlineLevel="1">
      <c r="A808" s="286">
        <v>9005060</v>
      </c>
      <c r="B808" s="189" t="s">
        <v>14553</v>
      </c>
      <c r="C808" s="190" t="s">
        <v>26</v>
      </c>
      <c r="D808" s="191">
        <v>264.37</v>
      </c>
    </row>
    <row r="809" spans="1:4" ht="23.25" outlineLevel="1">
      <c r="A809" s="286">
        <v>9005061</v>
      </c>
      <c r="B809" s="189" t="s">
        <v>24776</v>
      </c>
      <c r="C809" s="190" t="s">
        <v>24</v>
      </c>
      <c r="D809" s="191">
        <v>15.56</v>
      </c>
    </row>
    <row r="810" spans="1:4">
      <c r="A810" s="286">
        <v>9005062</v>
      </c>
      <c r="B810" s="189" t="s">
        <v>14554</v>
      </c>
      <c r="C810" s="190" t="s">
        <v>24</v>
      </c>
      <c r="D810" s="191">
        <v>149.35</v>
      </c>
    </row>
    <row r="811" spans="1:4" outlineLevel="1">
      <c r="A811" s="286">
        <v>9005063</v>
      </c>
      <c r="B811" s="189" t="s">
        <v>14555</v>
      </c>
      <c r="C811" s="190" t="s">
        <v>24</v>
      </c>
      <c r="D811" s="191">
        <v>286.29000000000002</v>
      </c>
    </row>
    <row r="812" spans="1:4" outlineLevel="1">
      <c r="A812" s="286">
        <v>9005064</v>
      </c>
      <c r="B812" s="189" t="s">
        <v>14556</v>
      </c>
      <c r="C812" s="190" t="s">
        <v>24</v>
      </c>
      <c r="D812" s="191">
        <v>491.01</v>
      </c>
    </row>
    <row r="813" spans="1:4" outlineLevel="1">
      <c r="A813" s="286">
        <v>9005065</v>
      </c>
      <c r="B813" s="189" t="s">
        <v>14557</v>
      </c>
      <c r="C813" s="190" t="s">
        <v>24</v>
      </c>
      <c r="D813" s="191">
        <v>817.39</v>
      </c>
    </row>
    <row r="814" spans="1:4" outlineLevel="1">
      <c r="A814" s="286">
        <v>9005066</v>
      </c>
      <c r="B814" s="189" t="s">
        <v>14558</v>
      </c>
      <c r="C814" s="190" t="s">
        <v>24</v>
      </c>
      <c r="D814" s="191">
        <v>1731.6</v>
      </c>
    </row>
    <row r="815" spans="1:4" outlineLevel="1">
      <c r="A815" s="286">
        <v>9005067</v>
      </c>
      <c r="B815" s="189" t="s">
        <v>14559</v>
      </c>
      <c r="C815" s="190" t="s">
        <v>24</v>
      </c>
      <c r="D815" s="191">
        <v>3786.13</v>
      </c>
    </row>
    <row r="816" spans="1:4" ht="23.25" outlineLevel="1">
      <c r="A816" s="286">
        <v>9005068</v>
      </c>
      <c r="B816" s="189" t="s">
        <v>14560</v>
      </c>
      <c r="C816" s="190" t="s">
        <v>24</v>
      </c>
      <c r="D816" s="191">
        <v>172.83</v>
      </c>
    </row>
    <row r="817" spans="1:4" ht="23.25" outlineLevel="1">
      <c r="A817" s="286">
        <v>9005069</v>
      </c>
      <c r="B817" s="189" t="s">
        <v>14561</v>
      </c>
      <c r="C817" s="190" t="s">
        <v>24</v>
      </c>
      <c r="D817" s="191">
        <v>181.15</v>
      </c>
    </row>
    <row r="818" spans="1:4" ht="23.25" outlineLevel="1">
      <c r="A818" s="286">
        <v>9005070</v>
      </c>
      <c r="B818" s="189" t="s">
        <v>14562</v>
      </c>
      <c r="C818" s="190" t="s">
        <v>24</v>
      </c>
      <c r="D818" s="191">
        <v>216.16</v>
      </c>
    </row>
    <row r="819" spans="1:4" ht="23.25" outlineLevel="1">
      <c r="A819" s="286">
        <v>9005071</v>
      </c>
      <c r="B819" s="189" t="s">
        <v>14563</v>
      </c>
      <c r="C819" s="190" t="s">
        <v>24</v>
      </c>
      <c r="D819" s="191">
        <v>291.44</v>
      </c>
    </row>
    <row r="820" spans="1:4" ht="23.25" outlineLevel="1">
      <c r="A820" s="286">
        <v>9005072</v>
      </c>
      <c r="B820" s="189" t="s">
        <v>14564</v>
      </c>
      <c r="C820" s="190" t="s">
        <v>24</v>
      </c>
      <c r="D820" s="191">
        <v>376.38</v>
      </c>
    </row>
    <row r="821" spans="1:4" ht="23.25" outlineLevel="1">
      <c r="A821" s="286">
        <v>9005073</v>
      </c>
      <c r="B821" s="189" t="s">
        <v>14565</v>
      </c>
      <c r="C821" s="190" t="s">
        <v>24</v>
      </c>
      <c r="D821" s="191">
        <v>964.05</v>
      </c>
    </row>
    <row r="822" spans="1:4" outlineLevel="1">
      <c r="A822" s="286">
        <v>9005081</v>
      </c>
      <c r="B822" s="189" t="s">
        <v>34557</v>
      </c>
      <c r="C822" s="190" t="s">
        <v>24</v>
      </c>
      <c r="D822" s="191">
        <v>67.459999999999994</v>
      </c>
    </row>
    <row r="823" spans="1:4">
      <c r="A823" s="286">
        <v>9005082</v>
      </c>
      <c r="B823" s="189" t="s">
        <v>24777</v>
      </c>
      <c r="C823" s="190" t="s">
        <v>24</v>
      </c>
      <c r="D823" s="191">
        <v>120.93</v>
      </c>
    </row>
    <row r="824" spans="1:4" outlineLevel="1">
      <c r="A824" s="286">
        <v>9005083</v>
      </c>
      <c r="B824" s="189" t="s">
        <v>24778</v>
      </c>
      <c r="C824" s="190" t="s">
        <v>24</v>
      </c>
      <c r="D824" s="191">
        <v>306.49</v>
      </c>
    </row>
    <row r="825" spans="1:4" outlineLevel="1">
      <c r="A825" s="286">
        <v>9005084</v>
      </c>
      <c r="B825" s="189" t="s">
        <v>34558</v>
      </c>
      <c r="C825" s="190" t="s">
        <v>24</v>
      </c>
      <c r="D825" s="191">
        <v>338.5</v>
      </c>
    </row>
    <row r="826" spans="1:4" outlineLevel="1">
      <c r="A826" s="286">
        <v>9005085</v>
      </c>
      <c r="B826" s="189" t="s">
        <v>34559</v>
      </c>
      <c r="C826" s="190" t="s">
        <v>24</v>
      </c>
      <c r="D826" s="191">
        <v>506.19</v>
      </c>
    </row>
    <row r="827" spans="1:4" outlineLevel="1">
      <c r="A827" s="286">
        <v>9005087</v>
      </c>
      <c r="B827" s="189" t="s">
        <v>34560</v>
      </c>
      <c r="C827" s="190" t="s">
        <v>24</v>
      </c>
      <c r="D827" s="191">
        <v>2628.6</v>
      </c>
    </row>
    <row r="828" spans="1:4" outlineLevel="1">
      <c r="A828" s="286">
        <v>9005090</v>
      </c>
      <c r="B828" s="189" t="s">
        <v>14566</v>
      </c>
      <c r="C828" s="190" t="s">
        <v>24</v>
      </c>
      <c r="D828" s="191">
        <v>120.09</v>
      </c>
    </row>
    <row r="829" spans="1:4" outlineLevel="1">
      <c r="A829" s="286">
        <v>9005098</v>
      </c>
      <c r="B829" s="189" t="s">
        <v>14567</v>
      </c>
      <c r="C829" s="190" t="s">
        <v>26</v>
      </c>
      <c r="D829" s="191">
        <v>1350.2</v>
      </c>
    </row>
    <row r="830" spans="1:4" outlineLevel="1">
      <c r="A830" s="286">
        <v>9006000</v>
      </c>
      <c r="B830" s="189" t="s">
        <v>14568</v>
      </c>
      <c r="C830" s="190" t="s">
        <v>14044</v>
      </c>
      <c r="D830" s="191" t="s">
        <v>14044</v>
      </c>
    </row>
    <row r="831" spans="1:4" outlineLevel="1">
      <c r="A831" s="286">
        <v>9006018</v>
      </c>
      <c r="B831" s="189" t="s">
        <v>14569</v>
      </c>
      <c r="C831" s="190" t="s">
        <v>24</v>
      </c>
      <c r="D831" s="191">
        <v>2317.91</v>
      </c>
    </row>
    <row r="832" spans="1:4" outlineLevel="1">
      <c r="A832" s="286">
        <v>9006019</v>
      </c>
      <c r="B832" s="189" t="s">
        <v>14570</v>
      </c>
      <c r="C832" s="190" t="s">
        <v>24</v>
      </c>
      <c r="D832" s="191">
        <v>2703.41</v>
      </c>
    </row>
    <row r="833" spans="1:4" outlineLevel="1">
      <c r="A833" s="286">
        <v>9006020</v>
      </c>
      <c r="B833" s="189" t="s">
        <v>14571</v>
      </c>
      <c r="C833" s="190" t="s">
        <v>24</v>
      </c>
      <c r="D833" s="191">
        <v>4511.04</v>
      </c>
    </row>
    <row r="834" spans="1:4" ht="23.25" outlineLevel="1">
      <c r="A834" s="286">
        <v>9006023</v>
      </c>
      <c r="B834" s="189" t="s">
        <v>14572</v>
      </c>
      <c r="C834" s="190" t="s">
        <v>24</v>
      </c>
      <c r="D834" s="191">
        <v>419.05</v>
      </c>
    </row>
    <row r="835" spans="1:4" ht="23.25" outlineLevel="1">
      <c r="A835" s="286">
        <v>9006024</v>
      </c>
      <c r="B835" s="189" t="s">
        <v>14573</v>
      </c>
      <c r="C835" s="190" t="s">
        <v>24</v>
      </c>
      <c r="D835" s="191">
        <v>969.61</v>
      </c>
    </row>
    <row r="836" spans="1:4" ht="23.25">
      <c r="A836" s="286">
        <v>9006025</v>
      </c>
      <c r="B836" s="189" t="s">
        <v>14574</v>
      </c>
      <c r="C836" s="190" t="s">
        <v>24</v>
      </c>
      <c r="D836" s="191">
        <v>1315.13</v>
      </c>
    </row>
    <row r="837" spans="1:4" ht="23.25" outlineLevel="1">
      <c r="A837" s="286">
        <v>9006026</v>
      </c>
      <c r="B837" s="189" t="s">
        <v>14575</v>
      </c>
      <c r="C837" s="190" t="s">
        <v>24</v>
      </c>
      <c r="D837" s="191">
        <v>1750.44</v>
      </c>
    </row>
    <row r="838" spans="1:4" ht="23.25" outlineLevel="1">
      <c r="A838" s="286">
        <v>9006027</v>
      </c>
      <c r="B838" s="189" t="s">
        <v>14576</v>
      </c>
      <c r="C838" s="190" t="s">
        <v>24</v>
      </c>
      <c r="D838" s="191">
        <v>513.46</v>
      </c>
    </row>
    <row r="839" spans="1:4" ht="23.25" outlineLevel="1">
      <c r="A839" s="286">
        <v>9006028</v>
      </c>
      <c r="B839" s="189" t="s">
        <v>14577</v>
      </c>
      <c r="C839" s="190" t="s">
        <v>24</v>
      </c>
      <c r="D839" s="191">
        <v>1196.8900000000001</v>
      </c>
    </row>
    <row r="840" spans="1:4" ht="23.25" outlineLevel="1">
      <c r="A840" s="286">
        <v>9006029</v>
      </c>
      <c r="B840" s="189" t="s">
        <v>14578</v>
      </c>
      <c r="C840" s="190" t="s">
        <v>24</v>
      </c>
      <c r="D840" s="191">
        <v>1540.71</v>
      </c>
    </row>
    <row r="841" spans="1:4" ht="23.25" outlineLevel="1">
      <c r="A841" s="286">
        <v>9006030</v>
      </c>
      <c r="B841" s="189" t="s">
        <v>14579</v>
      </c>
      <c r="C841" s="190" t="s">
        <v>24</v>
      </c>
      <c r="D841" s="191">
        <v>2287.37</v>
      </c>
    </row>
    <row r="842" spans="1:4" outlineLevel="1">
      <c r="A842" s="286">
        <v>9006033</v>
      </c>
      <c r="B842" s="189" t="s">
        <v>14580</v>
      </c>
      <c r="C842" s="190" t="s">
        <v>24</v>
      </c>
      <c r="D842" s="191">
        <v>181.24</v>
      </c>
    </row>
    <row r="843" spans="1:4" outlineLevel="1">
      <c r="A843" s="286">
        <v>9006036</v>
      </c>
      <c r="B843" s="189" t="s">
        <v>14581</v>
      </c>
      <c r="C843" s="190" t="s">
        <v>24</v>
      </c>
      <c r="D843" s="191">
        <v>306.52</v>
      </c>
    </row>
    <row r="844" spans="1:4" outlineLevel="1">
      <c r="A844" s="286">
        <v>9006049</v>
      </c>
      <c r="B844" s="189" t="s">
        <v>14582</v>
      </c>
      <c r="C844" s="190" t="s">
        <v>24</v>
      </c>
      <c r="D844" s="191">
        <v>12.61</v>
      </c>
    </row>
    <row r="845" spans="1:4" outlineLevel="1">
      <c r="A845" s="286">
        <v>9006058</v>
      </c>
      <c r="B845" s="189" t="s">
        <v>14583</v>
      </c>
      <c r="C845" s="190" t="s">
        <v>24</v>
      </c>
      <c r="D845" s="191">
        <v>85.72</v>
      </c>
    </row>
    <row r="846" spans="1:4" outlineLevel="1">
      <c r="A846" s="286">
        <v>9006059</v>
      </c>
      <c r="B846" s="189" t="s">
        <v>14584</v>
      </c>
      <c r="C846" s="190" t="s">
        <v>24</v>
      </c>
      <c r="D846" s="191">
        <v>114.68</v>
      </c>
    </row>
    <row r="847" spans="1:4" outlineLevel="1">
      <c r="A847" s="286">
        <v>9006060</v>
      </c>
      <c r="B847" s="189" t="s">
        <v>14585</v>
      </c>
      <c r="C847" s="190" t="s">
        <v>24</v>
      </c>
      <c r="D847" s="191">
        <v>161.47</v>
      </c>
    </row>
    <row r="848" spans="1:4" outlineLevel="1">
      <c r="A848" s="286">
        <v>9006061</v>
      </c>
      <c r="B848" s="189" t="s">
        <v>14586</v>
      </c>
      <c r="C848" s="190" t="s">
        <v>24</v>
      </c>
      <c r="D848" s="191">
        <v>797.97</v>
      </c>
    </row>
    <row r="849" spans="1:4">
      <c r="A849" s="286">
        <v>9006062</v>
      </c>
      <c r="B849" s="189" t="s">
        <v>14587</v>
      </c>
      <c r="C849" s="190" t="s">
        <v>24</v>
      </c>
      <c r="D849" s="191">
        <v>85.35</v>
      </c>
    </row>
    <row r="850" spans="1:4" outlineLevel="1">
      <c r="A850" s="286">
        <v>9006063</v>
      </c>
      <c r="B850" s="189" t="s">
        <v>14588</v>
      </c>
      <c r="C850" s="190" t="s">
        <v>24</v>
      </c>
      <c r="D850" s="191">
        <v>106.13</v>
      </c>
    </row>
    <row r="851" spans="1:4">
      <c r="A851" s="286">
        <v>9006064</v>
      </c>
      <c r="B851" s="189" t="s">
        <v>14589</v>
      </c>
      <c r="C851" s="190" t="s">
        <v>24</v>
      </c>
      <c r="D851" s="191">
        <v>126.54</v>
      </c>
    </row>
    <row r="852" spans="1:4" outlineLevel="1">
      <c r="A852" s="286">
        <v>9006065</v>
      </c>
      <c r="B852" s="189" t="s">
        <v>14590</v>
      </c>
      <c r="C852" s="190" t="s">
        <v>24</v>
      </c>
      <c r="D852" s="191">
        <v>262.14</v>
      </c>
    </row>
    <row r="853" spans="1:4" outlineLevel="1">
      <c r="A853" s="286">
        <v>9006066</v>
      </c>
      <c r="B853" s="189" t="s">
        <v>14591</v>
      </c>
      <c r="C853" s="190" t="s">
        <v>24</v>
      </c>
      <c r="D853" s="191">
        <v>368.03</v>
      </c>
    </row>
    <row r="854" spans="1:4" outlineLevel="1">
      <c r="A854" s="286">
        <v>9006067</v>
      </c>
      <c r="B854" s="189" t="s">
        <v>14592</v>
      </c>
      <c r="C854" s="190" t="s">
        <v>24</v>
      </c>
      <c r="D854" s="191">
        <v>502.76</v>
      </c>
    </row>
    <row r="855" spans="1:4">
      <c r="A855" s="286">
        <v>9006068</v>
      </c>
      <c r="B855" s="189" t="s">
        <v>14593</v>
      </c>
      <c r="C855" s="190" t="s">
        <v>24</v>
      </c>
      <c r="D855" s="191">
        <v>1815.07</v>
      </c>
    </row>
    <row r="856" spans="1:4" outlineLevel="1">
      <c r="A856" s="286">
        <v>9006069</v>
      </c>
      <c r="B856" s="189" t="s">
        <v>14594</v>
      </c>
      <c r="C856" s="190" t="s">
        <v>24</v>
      </c>
      <c r="D856" s="191">
        <v>18.2</v>
      </c>
    </row>
    <row r="857" spans="1:4">
      <c r="A857" s="286">
        <v>9006070</v>
      </c>
      <c r="B857" s="189" t="s">
        <v>14595</v>
      </c>
      <c r="C857" s="190" t="s">
        <v>24</v>
      </c>
      <c r="D857" s="191">
        <v>42.54</v>
      </c>
    </row>
    <row r="858" spans="1:4" outlineLevel="1">
      <c r="A858" s="286">
        <v>9006071</v>
      </c>
      <c r="B858" s="189" t="s">
        <v>14596</v>
      </c>
      <c r="C858" s="190" t="s">
        <v>24</v>
      </c>
      <c r="D858" s="191">
        <v>48.67</v>
      </c>
    </row>
    <row r="859" spans="1:4" outlineLevel="1">
      <c r="A859" s="286">
        <v>9006072</v>
      </c>
      <c r="B859" s="189" t="s">
        <v>14597</v>
      </c>
      <c r="C859" s="190" t="s">
        <v>24</v>
      </c>
      <c r="D859" s="191">
        <v>55.36</v>
      </c>
    </row>
    <row r="860" spans="1:4">
      <c r="A860" s="286">
        <v>9006073</v>
      </c>
      <c r="B860" s="189" t="s">
        <v>14598</v>
      </c>
      <c r="C860" s="190" t="s">
        <v>23</v>
      </c>
      <c r="D860" s="191">
        <v>18</v>
      </c>
    </row>
    <row r="861" spans="1:4" outlineLevel="1">
      <c r="A861" s="286">
        <v>9006074</v>
      </c>
      <c r="B861" s="189" t="s">
        <v>14599</v>
      </c>
      <c r="C861" s="190" t="s">
        <v>23</v>
      </c>
      <c r="D861" s="191">
        <v>31.15</v>
      </c>
    </row>
    <row r="862" spans="1:4" outlineLevel="1">
      <c r="A862" s="286">
        <v>9006075</v>
      </c>
      <c r="B862" s="189" t="s">
        <v>14600</v>
      </c>
      <c r="C862" s="190" t="s">
        <v>23</v>
      </c>
      <c r="D862" s="191">
        <v>64.760000000000005</v>
      </c>
    </row>
    <row r="863" spans="1:4" outlineLevel="1">
      <c r="A863" s="286">
        <v>9006076</v>
      </c>
      <c r="B863" s="189" t="s">
        <v>14601</v>
      </c>
      <c r="C863" s="190" t="s">
        <v>23</v>
      </c>
      <c r="D863" s="191">
        <v>135.63</v>
      </c>
    </row>
    <row r="864" spans="1:4">
      <c r="A864" s="286">
        <v>9006077</v>
      </c>
      <c r="B864" s="189" t="s">
        <v>14602</v>
      </c>
      <c r="C864" s="190" t="s">
        <v>23</v>
      </c>
      <c r="D864" s="191">
        <v>154.84</v>
      </c>
    </row>
    <row r="865" spans="1:4" outlineLevel="1">
      <c r="A865" s="286">
        <v>9006078</v>
      </c>
      <c r="B865" s="189" t="s">
        <v>14603</v>
      </c>
      <c r="C865" s="190" t="s">
        <v>23</v>
      </c>
      <c r="D865" s="191">
        <v>377.13</v>
      </c>
    </row>
    <row r="866" spans="1:4" outlineLevel="1">
      <c r="A866" s="286">
        <v>9006079</v>
      </c>
      <c r="B866" s="189" t="s">
        <v>14604</v>
      </c>
      <c r="C866" s="190" t="s">
        <v>23</v>
      </c>
      <c r="D866" s="191">
        <v>780.2</v>
      </c>
    </row>
    <row r="867" spans="1:4">
      <c r="A867" s="286">
        <v>9006080</v>
      </c>
      <c r="B867" s="189" t="s">
        <v>14605</v>
      </c>
      <c r="C867" s="190" t="s">
        <v>23</v>
      </c>
      <c r="D867" s="191">
        <v>1061.01</v>
      </c>
    </row>
    <row r="868" spans="1:4" outlineLevel="1">
      <c r="A868" s="286">
        <v>9006081</v>
      </c>
      <c r="B868" s="189" t="s">
        <v>14606</v>
      </c>
      <c r="C868" s="190" t="s">
        <v>23</v>
      </c>
      <c r="D868" s="191">
        <v>1293.1099999999999</v>
      </c>
    </row>
    <row r="869" spans="1:4">
      <c r="A869" s="286">
        <v>9006082</v>
      </c>
      <c r="B869" s="189" t="s">
        <v>14607</v>
      </c>
      <c r="C869" s="190" t="s">
        <v>23</v>
      </c>
      <c r="D869" s="191">
        <v>1467.72</v>
      </c>
    </row>
    <row r="870" spans="1:4" outlineLevel="1">
      <c r="A870" s="286">
        <v>9006083</v>
      </c>
      <c r="B870" s="189" t="s">
        <v>14608</v>
      </c>
      <c r="C870" s="190" t="s">
        <v>23</v>
      </c>
      <c r="D870" s="191">
        <v>1758.56</v>
      </c>
    </row>
    <row r="871" spans="1:4" ht="23.25" outlineLevel="1">
      <c r="A871" s="286">
        <v>9006088</v>
      </c>
      <c r="B871" s="189" t="s">
        <v>14609</v>
      </c>
      <c r="C871" s="190" t="s">
        <v>26</v>
      </c>
      <c r="D871" s="191">
        <v>347.15</v>
      </c>
    </row>
    <row r="872" spans="1:4" outlineLevel="1">
      <c r="A872" s="286">
        <v>9006090</v>
      </c>
      <c r="B872" s="189" t="s">
        <v>14610</v>
      </c>
      <c r="C872" s="190" t="s">
        <v>23</v>
      </c>
      <c r="D872" s="191">
        <v>11.34</v>
      </c>
    </row>
    <row r="873" spans="1:4" outlineLevel="1">
      <c r="A873" s="286">
        <v>9006091</v>
      </c>
      <c r="B873" s="189" t="s">
        <v>14611</v>
      </c>
      <c r="C873" s="190" t="s">
        <v>23</v>
      </c>
      <c r="D873" s="191">
        <v>15.35</v>
      </c>
    </row>
    <row r="874" spans="1:4" outlineLevel="1">
      <c r="A874" s="286">
        <v>9006092</v>
      </c>
      <c r="B874" s="189" t="s">
        <v>14612</v>
      </c>
      <c r="C874" s="190" t="s">
        <v>23</v>
      </c>
      <c r="D874" s="191">
        <v>23.34</v>
      </c>
    </row>
    <row r="875" spans="1:4">
      <c r="A875" s="286">
        <v>9006093</v>
      </c>
      <c r="B875" s="189" t="s">
        <v>14613</v>
      </c>
      <c r="C875" s="190" t="s">
        <v>23</v>
      </c>
      <c r="D875" s="191">
        <v>32.93</v>
      </c>
    </row>
    <row r="876" spans="1:4" outlineLevel="1">
      <c r="A876" s="286">
        <v>9006094</v>
      </c>
      <c r="B876" s="189" t="s">
        <v>14614</v>
      </c>
      <c r="C876" s="190" t="s">
        <v>23</v>
      </c>
      <c r="D876" s="191">
        <v>50.48</v>
      </c>
    </row>
    <row r="877" spans="1:4">
      <c r="A877" s="286">
        <v>9006095</v>
      </c>
      <c r="B877" s="189" t="s">
        <v>14615</v>
      </c>
      <c r="C877" s="190" t="s">
        <v>23</v>
      </c>
      <c r="D877" s="191">
        <v>68.599999999999994</v>
      </c>
    </row>
    <row r="878" spans="1:4" outlineLevel="1">
      <c r="A878" s="286">
        <v>9006096</v>
      </c>
      <c r="B878" s="189" t="s">
        <v>14616</v>
      </c>
      <c r="C878" s="190" t="s">
        <v>23</v>
      </c>
      <c r="D878" s="191">
        <v>82.81</v>
      </c>
    </row>
    <row r="879" spans="1:4">
      <c r="A879" s="286">
        <v>9006097</v>
      </c>
      <c r="B879" s="189" t="s">
        <v>14617</v>
      </c>
      <c r="C879" s="190" t="s">
        <v>23</v>
      </c>
      <c r="D879" s="191">
        <v>122.68</v>
      </c>
    </row>
    <row r="880" spans="1:4" outlineLevel="1">
      <c r="A880" s="286">
        <v>9006098</v>
      </c>
      <c r="B880" s="189" t="s">
        <v>14618</v>
      </c>
      <c r="C880" s="190" t="s">
        <v>23</v>
      </c>
      <c r="D880" s="191">
        <v>150.80000000000001</v>
      </c>
    </row>
    <row r="881" spans="1:4">
      <c r="A881" s="286">
        <v>9006099</v>
      </c>
      <c r="B881" s="189" t="s">
        <v>14619</v>
      </c>
      <c r="C881" s="190" t="s">
        <v>24</v>
      </c>
      <c r="D881" s="191">
        <v>432.93</v>
      </c>
    </row>
    <row r="882" spans="1:4" outlineLevel="1">
      <c r="A882" s="286">
        <v>9007000</v>
      </c>
      <c r="B882" s="189" t="s">
        <v>14620</v>
      </c>
      <c r="C882" s="190" t="s">
        <v>14044</v>
      </c>
      <c r="D882" s="191" t="s">
        <v>14044</v>
      </c>
    </row>
    <row r="883" spans="1:4" outlineLevel="1">
      <c r="A883" s="286">
        <v>9007001</v>
      </c>
      <c r="B883" s="189" t="s">
        <v>14621</v>
      </c>
      <c r="C883" s="190" t="s">
        <v>24</v>
      </c>
      <c r="D883" s="191">
        <v>167.1</v>
      </c>
    </row>
    <row r="884" spans="1:4" outlineLevel="1">
      <c r="A884" s="286">
        <v>9007002</v>
      </c>
      <c r="B884" s="189" t="s">
        <v>14622</v>
      </c>
      <c r="C884" s="190" t="s">
        <v>24</v>
      </c>
      <c r="D884" s="191">
        <v>260.82</v>
      </c>
    </row>
    <row r="885" spans="1:4" outlineLevel="1">
      <c r="A885" s="286">
        <v>9007003</v>
      </c>
      <c r="B885" s="189" t="s">
        <v>14623</v>
      </c>
      <c r="C885" s="190" t="s">
        <v>24</v>
      </c>
      <c r="D885" s="191">
        <v>332.12</v>
      </c>
    </row>
    <row r="886" spans="1:4">
      <c r="A886" s="286">
        <v>9007005</v>
      </c>
      <c r="B886" s="189" t="s">
        <v>14624</v>
      </c>
      <c r="C886" s="190" t="s">
        <v>24</v>
      </c>
      <c r="D886" s="191">
        <v>262.7</v>
      </c>
    </row>
    <row r="887" spans="1:4" outlineLevel="1">
      <c r="A887" s="286">
        <v>9007006</v>
      </c>
      <c r="B887" s="189" t="s">
        <v>14625</v>
      </c>
      <c r="C887" s="190" t="s">
        <v>24</v>
      </c>
      <c r="D887" s="191">
        <v>344.72</v>
      </c>
    </row>
    <row r="888" spans="1:4" outlineLevel="1">
      <c r="A888" s="286">
        <v>9007007</v>
      </c>
      <c r="B888" s="189" t="s">
        <v>14626</v>
      </c>
      <c r="C888" s="190" t="s">
        <v>24</v>
      </c>
      <c r="D888" s="191">
        <v>432.59</v>
      </c>
    </row>
    <row r="889" spans="1:4" outlineLevel="1">
      <c r="A889" s="286">
        <v>9007008</v>
      </c>
      <c r="B889" s="189" t="s">
        <v>14627</v>
      </c>
      <c r="C889" s="190" t="s">
        <v>24</v>
      </c>
      <c r="D889" s="191">
        <v>259.92</v>
      </c>
    </row>
    <row r="890" spans="1:4" outlineLevel="1">
      <c r="A890" s="286">
        <v>9007010</v>
      </c>
      <c r="B890" s="189" t="s">
        <v>14628</v>
      </c>
      <c r="C890" s="190" t="s">
        <v>24</v>
      </c>
      <c r="D890" s="191">
        <v>240.76</v>
      </c>
    </row>
    <row r="891" spans="1:4" outlineLevel="1">
      <c r="A891" s="286">
        <v>9007015</v>
      </c>
      <c r="B891" s="189" t="s">
        <v>14629</v>
      </c>
      <c r="C891" s="190" t="s">
        <v>24</v>
      </c>
      <c r="D891" s="191">
        <v>188.18</v>
      </c>
    </row>
    <row r="892" spans="1:4" outlineLevel="1">
      <c r="A892" s="286">
        <v>9007018</v>
      </c>
      <c r="B892" s="189" t="s">
        <v>14630</v>
      </c>
      <c r="C892" s="190" t="s">
        <v>24</v>
      </c>
      <c r="D892" s="191">
        <v>272.83</v>
      </c>
    </row>
    <row r="893" spans="1:4">
      <c r="A893" s="286">
        <v>9007030</v>
      </c>
      <c r="B893" s="189" t="s">
        <v>14631</v>
      </c>
      <c r="C893" s="190" t="s">
        <v>24</v>
      </c>
      <c r="D893" s="191">
        <v>304.86</v>
      </c>
    </row>
    <row r="894" spans="1:4" outlineLevel="1">
      <c r="A894" s="286">
        <v>9007035</v>
      </c>
      <c r="B894" s="189" t="s">
        <v>14632</v>
      </c>
      <c r="C894" s="190" t="s">
        <v>24</v>
      </c>
      <c r="D894" s="191">
        <v>185.03</v>
      </c>
    </row>
    <row r="895" spans="1:4" outlineLevel="1">
      <c r="A895" s="286">
        <v>9007036</v>
      </c>
      <c r="B895" s="189" t="s">
        <v>14633</v>
      </c>
      <c r="C895" s="190" t="s">
        <v>24</v>
      </c>
      <c r="D895" s="191">
        <v>278.75</v>
      </c>
    </row>
    <row r="896" spans="1:4" outlineLevel="1">
      <c r="A896" s="286">
        <v>9007037</v>
      </c>
      <c r="B896" s="189" t="s">
        <v>14634</v>
      </c>
      <c r="C896" s="190" t="s">
        <v>24</v>
      </c>
      <c r="D896" s="191">
        <v>350.05</v>
      </c>
    </row>
    <row r="897" spans="1:4" ht="23.25">
      <c r="A897" s="286">
        <v>9007038</v>
      </c>
      <c r="B897" s="189" t="s">
        <v>14635</v>
      </c>
      <c r="C897" s="190" t="s">
        <v>24</v>
      </c>
      <c r="D897" s="191">
        <v>452.27</v>
      </c>
    </row>
    <row r="898" spans="1:4" outlineLevel="1">
      <c r="A898" s="286">
        <v>9007040</v>
      </c>
      <c r="B898" s="189" t="s">
        <v>14636</v>
      </c>
      <c r="C898" s="190" t="s">
        <v>24</v>
      </c>
      <c r="D898" s="191">
        <v>258.69</v>
      </c>
    </row>
    <row r="899" spans="1:4" ht="23.25" outlineLevel="1">
      <c r="A899" s="286">
        <v>9007041</v>
      </c>
      <c r="B899" s="189" t="s">
        <v>14637</v>
      </c>
      <c r="C899" s="190" t="s">
        <v>24</v>
      </c>
      <c r="D899" s="191">
        <v>338.73</v>
      </c>
    </row>
    <row r="900" spans="1:4" outlineLevel="1">
      <c r="A900" s="286">
        <v>9007045</v>
      </c>
      <c r="B900" s="189" t="s">
        <v>14638</v>
      </c>
      <c r="C900" s="190" t="s">
        <v>24</v>
      </c>
      <c r="D900" s="191">
        <v>206.11</v>
      </c>
    </row>
    <row r="901" spans="1:4">
      <c r="A901" s="286">
        <v>9007050</v>
      </c>
      <c r="B901" s="189" t="s">
        <v>14639</v>
      </c>
      <c r="C901" s="190" t="s">
        <v>24</v>
      </c>
      <c r="D901" s="191">
        <v>290.76</v>
      </c>
    </row>
    <row r="902" spans="1:4" outlineLevel="1">
      <c r="A902" s="286">
        <v>9007055</v>
      </c>
      <c r="B902" s="189" t="s">
        <v>14640</v>
      </c>
      <c r="C902" s="190" t="s">
        <v>24</v>
      </c>
      <c r="D902" s="191">
        <v>314.39</v>
      </c>
    </row>
    <row r="903" spans="1:4" ht="23.25">
      <c r="A903" s="286">
        <v>9007056</v>
      </c>
      <c r="B903" s="189" t="s">
        <v>14641</v>
      </c>
      <c r="C903" s="190" t="s">
        <v>24</v>
      </c>
      <c r="D903" s="191">
        <v>421.12</v>
      </c>
    </row>
    <row r="904" spans="1:4" outlineLevel="1">
      <c r="A904" s="286">
        <v>9007060</v>
      </c>
      <c r="B904" s="189" t="s">
        <v>14642</v>
      </c>
      <c r="C904" s="190" t="s">
        <v>24</v>
      </c>
      <c r="D904" s="191">
        <v>158.28</v>
      </c>
    </row>
    <row r="905" spans="1:4">
      <c r="A905" s="286">
        <v>9007061</v>
      </c>
      <c r="B905" s="189" t="s">
        <v>14643</v>
      </c>
      <c r="C905" s="190" t="s">
        <v>24</v>
      </c>
      <c r="D905" s="191">
        <v>247.23</v>
      </c>
    </row>
    <row r="906" spans="1:4" outlineLevel="1">
      <c r="A906" s="286">
        <v>9007070</v>
      </c>
      <c r="B906" s="189" t="s">
        <v>14644</v>
      </c>
      <c r="C906" s="190" t="s">
        <v>24</v>
      </c>
      <c r="D906" s="191">
        <v>249.81</v>
      </c>
    </row>
    <row r="907" spans="1:4">
      <c r="A907" s="286">
        <v>9007075</v>
      </c>
      <c r="B907" s="189" t="s">
        <v>14645</v>
      </c>
      <c r="C907" s="190" t="s">
        <v>24</v>
      </c>
      <c r="D907" s="191">
        <v>286.27</v>
      </c>
    </row>
    <row r="908" spans="1:4" outlineLevel="1">
      <c r="A908" s="286">
        <v>9007076</v>
      </c>
      <c r="B908" s="189" t="s">
        <v>14646</v>
      </c>
      <c r="C908" s="190" t="s">
        <v>24</v>
      </c>
      <c r="D908" s="191">
        <v>204.81</v>
      </c>
    </row>
    <row r="909" spans="1:4">
      <c r="A909" s="286">
        <v>9007080</v>
      </c>
      <c r="B909" s="189" t="s">
        <v>14647</v>
      </c>
      <c r="C909" s="190" t="s">
        <v>24</v>
      </c>
      <c r="D909" s="191">
        <v>475.84</v>
      </c>
    </row>
    <row r="910" spans="1:4" outlineLevel="1">
      <c r="A910" s="286">
        <v>9007085</v>
      </c>
      <c r="B910" s="189" t="s">
        <v>14648</v>
      </c>
      <c r="C910" s="190" t="s">
        <v>24</v>
      </c>
      <c r="D910" s="191">
        <v>283.52999999999997</v>
      </c>
    </row>
    <row r="911" spans="1:4">
      <c r="A911" s="286">
        <v>9007090</v>
      </c>
      <c r="B911" s="189" t="s">
        <v>14649</v>
      </c>
      <c r="C911" s="190" t="s">
        <v>24</v>
      </c>
      <c r="D911" s="191">
        <v>278.92</v>
      </c>
    </row>
    <row r="912" spans="1:4" outlineLevel="1">
      <c r="A912" s="286">
        <v>9007095</v>
      </c>
      <c r="B912" s="189" t="s">
        <v>14650</v>
      </c>
      <c r="C912" s="190" t="s">
        <v>24</v>
      </c>
      <c r="D912" s="191">
        <v>319.5</v>
      </c>
    </row>
    <row r="913" spans="1:4">
      <c r="A913" s="286">
        <v>9008000</v>
      </c>
      <c r="B913" s="189" t="s">
        <v>14651</v>
      </c>
      <c r="C913" s="190" t="s">
        <v>14044</v>
      </c>
      <c r="D913" s="191" t="s">
        <v>14044</v>
      </c>
    </row>
    <row r="914" spans="1:4" outlineLevel="1">
      <c r="A914" s="286">
        <v>9008010</v>
      </c>
      <c r="B914" s="189" t="s">
        <v>14652</v>
      </c>
      <c r="C914" s="190" t="s">
        <v>24</v>
      </c>
      <c r="D914" s="191">
        <v>30.23</v>
      </c>
    </row>
    <row r="915" spans="1:4" outlineLevel="1">
      <c r="A915" s="286">
        <v>9008011</v>
      </c>
      <c r="B915" s="189" t="s">
        <v>14653</v>
      </c>
      <c r="C915" s="190" t="s">
        <v>24</v>
      </c>
      <c r="D915" s="191">
        <v>29.81</v>
      </c>
    </row>
    <row r="916" spans="1:4" outlineLevel="1">
      <c r="A916" s="286">
        <v>9008012</v>
      </c>
      <c r="B916" s="189" t="s">
        <v>14654</v>
      </c>
      <c r="C916" s="190" t="s">
        <v>24</v>
      </c>
      <c r="D916" s="191">
        <v>81.91</v>
      </c>
    </row>
    <row r="917" spans="1:4" outlineLevel="1">
      <c r="A917" s="286">
        <v>9008013</v>
      </c>
      <c r="B917" s="189" t="s">
        <v>14655</v>
      </c>
      <c r="C917" s="190" t="s">
        <v>24</v>
      </c>
      <c r="D917" s="191">
        <v>78.37</v>
      </c>
    </row>
    <row r="918" spans="1:4">
      <c r="A918" s="286">
        <v>9008014</v>
      </c>
      <c r="B918" s="189" t="s">
        <v>14656</v>
      </c>
      <c r="C918" s="190" t="s">
        <v>24</v>
      </c>
      <c r="D918" s="191">
        <v>116.59</v>
      </c>
    </row>
    <row r="919" spans="1:4" outlineLevel="1">
      <c r="A919" s="286">
        <v>9008015</v>
      </c>
      <c r="B919" s="189" t="s">
        <v>14657</v>
      </c>
      <c r="C919" s="190" t="s">
        <v>24</v>
      </c>
      <c r="D919" s="191">
        <v>108.06</v>
      </c>
    </row>
    <row r="920" spans="1:4" outlineLevel="1">
      <c r="A920" s="286">
        <v>9008016</v>
      </c>
      <c r="B920" s="189" t="s">
        <v>14658</v>
      </c>
      <c r="C920" s="190" t="s">
        <v>24</v>
      </c>
      <c r="D920" s="191">
        <v>129.15</v>
      </c>
    </row>
    <row r="921" spans="1:4" outlineLevel="1">
      <c r="A921" s="286">
        <v>9008017</v>
      </c>
      <c r="B921" s="189" t="s">
        <v>14659</v>
      </c>
      <c r="C921" s="190" t="s">
        <v>24</v>
      </c>
      <c r="D921" s="191">
        <v>231.38</v>
      </c>
    </row>
    <row r="922" spans="1:4" outlineLevel="1">
      <c r="A922" s="286">
        <v>9008018</v>
      </c>
      <c r="B922" s="189" t="s">
        <v>14660</v>
      </c>
      <c r="C922" s="190" t="s">
        <v>24</v>
      </c>
      <c r="D922" s="191">
        <v>236.99</v>
      </c>
    </row>
    <row r="923" spans="1:4">
      <c r="A923" s="286">
        <v>9008019</v>
      </c>
      <c r="B923" s="189" t="s">
        <v>14661</v>
      </c>
      <c r="C923" s="190" t="s">
        <v>24</v>
      </c>
      <c r="D923" s="191">
        <v>84.79</v>
      </c>
    </row>
    <row r="924" spans="1:4" outlineLevel="1">
      <c r="A924" s="286">
        <v>9008020</v>
      </c>
      <c r="B924" s="189" t="s">
        <v>14662</v>
      </c>
      <c r="C924" s="190" t="s">
        <v>24</v>
      </c>
      <c r="D924" s="191">
        <v>161.13</v>
      </c>
    </row>
    <row r="925" spans="1:4" outlineLevel="1">
      <c r="A925" s="286">
        <v>9008021</v>
      </c>
      <c r="B925" s="189" t="s">
        <v>14663</v>
      </c>
      <c r="C925" s="190" t="s">
        <v>24</v>
      </c>
      <c r="D925" s="191">
        <v>43921.62</v>
      </c>
    </row>
    <row r="926" spans="1:4" outlineLevel="1">
      <c r="A926" s="286">
        <v>9008022</v>
      </c>
      <c r="B926" s="189" t="s">
        <v>14664</v>
      </c>
      <c r="C926" s="190" t="s">
        <v>24</v>
      </c>
      <c r="D926" s="191">
        <v>25163.81</v>
      </c>
    </row>
    <row r="927" spans="1:4" outlineLevel="1">
      <c r="A927" s="286">
        <v>9008023</v>
      </c>
      <c r="B927" s="189" t="s">
        <v>14665</v>
      </c>
      <c r="C927" s="190" t="s">
        <v>24</v>
      </c>
      <c r="D927" s="191">
        <v>31588.07</v>
      </c>
    </row>
    <row r="928" spans="1:4">
      <c r="A928" s="286">
        <v>9008024</v>
      </c>
      <c r="B928" s="189" t="s">
        <v>14666</v>
      </c>
      <c r="C928" s="190" t="s">
        <v>24</v>
      </c>
      <c r="D928" s="191">
        <v>34152.589999999997</v>
      </c>
    </row>
    <row r="929" spans="1:4" outlineLevel="1">
      <c r="A929" s="286">
        <v>9008025</v>
      </c>
      <c r="B929" s="189" t="s">
        <v>14667</v>
      </c>
      <c r="C929" s="190" t="s">
        <v>24</v>
      </c>
      <c r="D929" s="191">
        <v>53505.5</v>
      </c>
    </row>
    <row r="930" spans="1:4" outlineLevel="1">
      <c r="A930" s="286">
        <v>9008026</v>
      </c>
      <c r="B930" s="189" t="s">
        <v>14668</v>
      </c>
      <c r="C930" s="190" t="s">
        <v>24</v>
      </c>
      <c r="D930" s="191">
        <v>82666.350000000006</v>
      </c>
    </row>
    <row r="931" spans="1:4" outlineLevel="1">
      <c r="A931" s="286">
        <v>9008027</v>
      </c>
      <c r="B931" s="189" t="s">
        <v>14669</v>
      </c>
      <c r="C931" s="190" t="s">
        <v>24</v>
      </c>
      <c r="D931" s="191">
        <v>63654.64</v>
      </c>
    </row>
    <row r="932" spans="1:4" outlineLevel="1">
      <c r="A932" s="286">
        <v>9008028</v>
      </c>
      <c r="B932" s="189" t="s">
        <v>14670</v>
      </c>
      <c r="C932" s="190" t="s">
        <v>24</v>
      </c>
      <c r="D932" s="191">
        <v>1103.6199999999999</v>
      </c>
    </row>
    <row r="933" spans="1:4">
      <c r="A933" s="286">
        <v>9008029</v>
      </c>
      <c r="B933" s="189" t="s">
        <v>14671</v>
      </c>
      <c r="C933" s="190" t="s">
        <v>24</v>
      </c>
      <c r="D933" s="191">
        <v>1064.73</v>
      </c>
    </row>
    <row r="934" spans="1:4" ht="23.25" outlineLevel="1">
      <c r="A934" s="286">
        <v>9008031</v>
      </c>
      <c r="B934" s="189" t="s">
        <v>14672</v>
      </c>
      <c r="C934" s="190" t="s">
        <v>24</v>
      </c>
      <c r="D934" s="191">
        <v>518.24</v>
      </c>
    </row>
    <row r="935" spans="1:4" ht="23.25" outlineLevel="1">
      <c r="A935" s="286">
        <v>9008033</v>
      </c>
      <c r="B935" s="189" t="s">
        <v>14673</v>
      </c>
      <c r="C935" s="190" t="s">
        <v>24</v>
      </c>
      <c r="D935" s="191">
        <v>2640.04</v>
      </c>
    </row>
    <row r="936" spans="1:4" ht="23.25" outlineLevel="1">
      <c r="A936" s="286">
        <v>9008035</v>
      </c>
      <c r="B936" s="189" t="s">
        <v>14674</v>
      </c>
      <c r="C936" s="190" t="s">
        <v>24</v>
      </c>
      <c r="D936" s="191">
        <v>5657.11</v>
      </c>
    </row>
    <row r="937" spans="1:4" ht="23.25" outlineLevel="1">
      <c r="A937" s="286">
        <v>9008037</v>
      </c>
      <c r="B937" s="189" t="s">
        <v>14675</v>
      </c>
      <c r="C937" s="190" t="s">
        <v>24</v>
      </c>
      <c r="D937" s="191">
        <v>5622.19</v>
      </c>
    </row>
    <row r="938" spans="1:4" ht="23.25">
      <c r="A938" s="286">
        <v>9008046</v>
      </c>
      <c r="B938" s="189" t="s">
        <v>514</v>
      </c>
      <c r="C938" s="190" t="s">
        <v>24</v>
      </c>
      <c r="D938" s="191">
        <v>1384.21</v>
      </c>
    </row>
    <row r="939" spans="1:4" ht="23.25" outlineLevel="1">
      <c r="A939" s="286">
        <v>9008047</v>
      </c>
      <c r="B939" s="189" t="s">
        <v>14676</v>
      </c>
      <c r="C939" s="190" t="s">
        <v>24</v>
      </c>
      <c r="D939" s="191">
        <v>1384.21</v>
      </c>
    </row>
    <row r="940" spans="1:4" ht="23.25" outlineLevel="1">
      <c r="A940" s="286">
        <v>9008048</v>
      </c>
      <c r="B940" s="189" t="s">
        <v>527</v>
      </c>
      <c r="C940" s="190" t="s">
        <v>24</v>
      </c>
      <c r="D940" s="191">
        <v>1390.82</v>
      </c>
    </row>
    <row r="941" spans="1:4" ht="23.25" outlineLevel="1">
      <c r="A941" s="286">
        <v>9008050</v>
      </c>
      <c r="B941" s="189" t="s">
        <v>515</v>
      </c>
      <c r="C941" s="190" t="s">
        <v>24</v>
      </c>
      <c r="D941" s="191">
        <v>2555.5500000000002</v>
      </c>
    </row>
    <row r="942" spans="1:4" ht="23.25" outlineLevel="1">
      <c r="A942" s="286">
        <v>9008052</v>
      </c>
      <c r="B942" s="189" t="s">
        <v>14677</v>
      </c>
      <c r="C942" s="190" t="s">
        <v>24</v>
      </c>
      <c r="D942" s="191">
        <v>2514.5700000000002</v>
      </c>
    </row>
    <row r="943" spans="1:4" ht="23.25">
      <c r="A943" s="286">
        <v>9008053</v>
      </c>
      <c r="B943" s="189" t="s">
        <v>14678</v>
      </c>
      <c r="C943" s="190" t="s">
        <v>24</v>
      </c>
      <c r="D943" s="191">
        <v>2512.8200000000002</v>
      </c>
    </row>
    <row r="944" spans="1:4" ht="23.25" outlineLevel="1">
      <c r="A944" s="286">
        <v>9008055</v>
      </c>
      <c r="B944" s="189" t="s">
        <v>526</v>
      </c>
      <c r="C944" s="190" t="s">
        <v>24</v>
      </c>
      <c r="D944" s="191">
        <v>2504.02</v>
      </c>
    </row>
    <row r="945" spans="1:4" ht="23.25" outlineLevel="1">
      <c r="A945" s="286">
        <v>9008056</v>
      </c>
      <c r="B945" s="189" t="s">
        <v>14679</v>
      </c>
      <c r="C945" s="190" t="s">
        <v>24</v>
      </c>
      <c r="D945" s="191">
        <v>4363.04</v>
      </c>
    </row>
    <row r="946" spans="1:4" ht="23.25" outlineLevel="1">
      <c r="A946" s="286">
        <v>9008058</v>
      </c>
      <c r="B946" s="189" t="s">
        <v>14680</v>
      </c>
      <c r="C946" s="190" t="s">
        <v>24</v>
      </c>
      <c r="D946" s="191">
        <v>4350.33</v>
      </c>
    </row>
    <row r="947" spans="1:4" ht="23.25" outlineLevel="1">
      <c r="A947" s="286">
        <v>9008080</v>
      </c>
      <c r="B947" s="189" t="s">
        <v>14681</v>
      </c>
      <c r="C947" s="190" t="s">
        <v>24</v>
      </c>
      <c r="D947" s="191">
        <v>832.04</v>
      </c>
    </row>
    <row r="948" spans="1:4" ht="23.25">
      <c r="A948" s="286">
        <v>9008081</v>
      </c>
      <c r="B948" s="189" t="s">
        <v>14682</v>
      </c>
      <c r="C948" s="190" t="s">
        <v>24</v>
      </c>
      <c r="D948" s="191">
        <v>706.2</v>
      </c>
    </row>
    <row r="949" spans="1:4" ht="23.25" outlineLevel="1">
      <c r="A949" s="286">
        <v>9008082</v>
      </c>
      <c r="B949" s="189" t="s">
        <v>14683</v>
      </c>
      <c r="C949" s="190" t="s">
        <v>24</v>
      </c>
      <c r="D949" s="191">
        <v>700.27</v>
      </c>
    </row>
    <row r="950" spans="1:4" ht="23.25" outlineLevel="1">
      <c r="A950" s="286">
        <v>9008083</v>
      </c>
      <c r="B950" s="189" t="s">
        <v>14684</v>
      </c>
      <c r="C950" s="190" t="s">
        <v>24</v>
      </c>
      <c r="D950" s="191">
        <v>589</v>
      </c>
    </row>
    <row r="951" spans="1:4" ht="23.25" outlineLevel="1">
      <c r="A951" s="286">
        <v>9008085</v>
      </c>
      <c r="B951" s="189" t="s">
        <v>14685</v>
      </c>
      <c r="C951" s="190" t="s">
        <v>24</v>
      </c>
      <c r="D951" s="191">
        <v>946.74</v>
      </c>
    </row>
    <row r="952" spans="1:4" ht="23.25" outlineLevel="1">
      <c r="A952" s="286">
        <v>9008086</v>
      </c>
      <c r="B952" s="189" t="s">
        <v>14686</v>
      </c>
      <c r="C952" s="190" t="s">
        <v>24</v>
      </c>
      <c r="D952" s="191">
        <v>1045.54</v>
      </c>
    </row>
    <row r="953" spans="1:4" ht="23.25">
      <c r="A953" s="286">
        <v>9008090</v>
      </c>
      <c r="B953" s="189" t="s">
        <v>14687</v>
      </c>
      <c r="C953" s="190" t="s">
        <v>24</v>
      </c>
      <c r="D953" s="191">
        <v>1451.63</v>
      </c>
    </row>
    <row r="954" spans="1:4" outlineLevel="1">
      <c r="A954" s="286">
        <v>9009000</v>
      </c>
      <c r="B954" s="189" t="s">
        <v>14688</v>
      </c>
      <c r="C954" s="190" t="s">
        <v>14044</v>
      </c>
      <c r="D954" s="191" t="s">
        <v>14044</v>
      </c>
    </row>
    <row r="955" spans="1:4" outlineLevel="1">
      <c r="A955" s="286">
        <v>9009035</v>
      </c>
      <c r="B955" s="189" t="s">
        <v>14689</v>
      </c>
      <c r="C955" s="190" t="s">
        <v>24</v>
      </c>
      <c r="D955" s="191">
        <v>1056.03</v>
      </c>
    </row>
    <row r="956" spans="1:4" outlineLevel="1">
      <c r="A956" s="286">
        <v>9009036</v>
      </c>
      <c r="B956" s="189" t="s">
        <v>14690</v>
      </c>
      <c r="C956" s="190" t="s">
        <v>24</v>
      </c>
      <c r="D956" s="191">
        <v>1217.03</v>
      </c>
    </row>
    <row r="957" spans="1:4" outlineLevel="1">
      <c r="A957" s="286">
        <v>9009037</v>
      </c>
      <c r="B957" s="189" t="s">
        <v>14691</v>
      </c>
      <c r="C957" s="190" t="s">
        <v>24</v>
      </c>
      <c r="D957" s="191">
        <v>728.41</v>
      </c>
    </row>
    <row r="958" spans="1:4">
      <c r="A958" s="286">
        <v>9009038</v>
      </c>
      <c r="B958" s="189" t="s">
        <v>14692</v>
      </c>
      <c r="C958" s="190" t="s">
        <v>24</v>
      </c>
      <c r="D958" s="191">
        <v>200.69</v>
      </c>
    </row>
    <row r="959" spans="1:4" outlineLevel="1">
      <c r="A959" s="286">
        <v>9009039</v>
      </c>
      <c r="B959" s="189" t="s">
        <v>14693</v>
      </c>
      <c r="C959" s="190" t="s">
        <v>24</v>
      </c>
      <c r="D959" s="191">
        <v>278.02</v>
      </c>
    </row>
    <row r="960" spans="1:4" outlineLevel="1">
      <c r="A960" s="286">
        <v>9009040</v>
      </c>
      <c r="B960" s="189" t="s">
        <v>24779</v>
      </c>
      <c r="C960" s="190" t="s">
        <v>24</v>
      </c>
      <c r="D960" s="191">
        <v>193.8</v>
      </c>
    </row>
    <row r="961" spans="1:4" outlineLevel="1">
      <c r="A961" s="286">
        <v>9009043</v>
      </c>
      <c r="B961" s="189" t="s">
        <v>14694</v>
      </c>
      <c r="C961" s="190" t="s">
        <v>24</v>
      </c>
      <c r="D961" s="191">
        <v>263.79000000000002</v>
      </c>
    </row>
    <row r="962" spans="1:4" ht="23.25" outlineLevel="1">
      <c r="A962" s="286">
        <v>9009044</v>
      </c>
      <c r="B962" s="189" t="s">
        <v>14695</v>
      </c>
      <c r="C962" s="190" t="s">
        <v>24</v>
      </c>
      <c r="D962" s="191">
        <v>406.59</v>
      </c>
    </row>
    <row r="963" spans="1:4" ht="23.25">
      <c r="A963" s="286">
        <v>9009050</v>
      </c>
      <c r="B963" s="189" t="s">
        <v>14696</v>
      </c>
      <c r="C963" s="190" t="s">
        <v>24</v>
      </c>
      <c r="D963" s="191">
        <v>245.26</v>
      </c>
    </row>
    <row r="964" spans="1:4" ht="23.25" outlineLevel="1">
      <c r="A964" s="286">
        <v>9009051</v>
      </c>
      <c r="B964" s="189" t="s">
        <v>14697</v>
      </c>
      <c r="C964" s="190" t="s">
        <v>24</v>
      </c>
      <c r="D964" s="191">
        <v>219.39</v>
      </c>
    </row>
    <row r="965" spans="1:4" ht="23.25" outlineLevel="1">
      <c r="A965" s="286">
        <v>9009052</v>
      </c>
      <c r="B965" s="189" t="s">
        <v>14698</v>
      </c>
      <c r="C965" s="190" t="s">
        <v>24</v>
      </c>
      <c r="D965" s="191">
        <v>256.95</v>
      </c>
    </row>
    <row r="966" spans="1:4" ht="23.25" outlineLevel="1">
      <c r="A966" s="286">
        <v>9009053</v>
      </c>
      <c r="B966" s="189" t="s">
        <v>14699</v>
      </c>
      <c r="C966" s="190" t="s">
        <v>24</v>
      </c>
      <c r="D966" s="191">
        <v>279.58999999999997</v>
      </c>
    </row>
    <row r="967" spans="1:4" ht="45.75" outlineLevel="1">
      <c r="A967" s="286">
        <v>9009054</v>
      </c>
      <c r="B967" s="189" t="s">
        <v>14700</v>
      </c>
      <c r="C967" s="190" t="s">
        <v>24</v>
      </c>
      <c r="D967" s="191">
        <v>318.04000000000002</v>
      </c>
    </row>
    <row r="968" spans="1:4" ht="23.25" outlineLevel="1">
      <c r="A968" s="286">
        <v>9009057</v>
      </c>
      <c r="B968" s="189" t="s">
        <v>14701</v>
      </c>
      <c r="C968" s="190" t="s">
        <v>24</v>
      </c>
      <c r="D968" s="191">
        <v>725.18</v>
      </c>
    </row>
    <row r="969" spans="1:4" outlineLevel="1">
      <c r="A969" s="286">
        <v>9009072</v>
      </c>
      <c r="B969" s="189" t="s">
        <v>14702</v>
      </c>
      <c r="C969" s="190" t="s">
        <v>24</v>
      </c>
      <c r="D969" s="191">
        <v>237.17</v>
      </c>
    </row>
    <row r="970" spans="1:4">
      <c r="A970" s="286">
        <v>9009075</v>
      </c>
      <c r="B970" s="189" t="s">
        <v>14703</v>
      </c>
      <c r="C970" s="190" t="s">
        <v>24</v>
      </c>
      <c r="D970" s="191">
        <v>328.34</v>
      </c>
    </row>
    <row r="971" spans="1:4" ht="23.25" outlineLevel="1">
      <c r="A971" s="286">
        <v>9009076</v>
      </c>
      <c r="B971" s="189" t="s">
        <v>14704</v>
      </c>
      <c r="C971" s="190" t="s">
        <v>24</v>
      </c>
      <c r="D971" s="191">
        <v>355.06</v>
      </c>
    </row>
    <row r="972" spans="1:4" ht="23.25" outlineLevel="1">
      <c r="A972" s="286">
        <v>9009078</v>
      </c>
      <c r="B972" s="189" t="s">
        <v>14705</v>
      </c>
      <c r="C972" s="190" t="s">
        <v>24</v>
      </c>
      <c r="D972" s="191">
        <v>290.61</v>
      </c>
    </row>
    <row r="973" spans="1:4" ht="23.25" outlineLevel="1">
      <c r="A973" s="286">
        <v>9009079</v>
      </c>
      <c r="B973" s="189" t="s">
        <v>14706</v>
      </c>
      <c r="C973" s="190" t="s">
        <v>24</v>
      </c>
      <c r="D973" s="191">
        <v>312.74</v>
      </c>
    </row>
    <row r="974" spans="1:4" ht="45.75" outlineLevel="1">
      <c r="A974" s="286">
        <v>9009087</v>
      </c>
      <c r="B974" s="189" t="s">
        <v>14707</v>
      </c>
      <c r="C974" s="190" t="s">
        <v>24</v>
      </c>
      <c r="D974" s="191">
        <v>328.23</v>
      </c>
    </row>
    <row r="975" spans="1:4" ht="45.75" outlineLevel="1">
      <c r="A975" s="286">
        <v>9009088</v>
      </c>
      <c r="B975" s="189" t="s">
        <v>14708</v>
      </c>
      <c r="C975" s="190" t="s">
        <v>24</v>
      </c>
      <c r="D975" s="191">
        <v>460.26</v>
      </c>
    </row>
    <row r="976" spans="1:4" outlineLevel="1">
      <c r="A976" s="286">
        <v>9009091</v>
      </c>
      <c r="B976" s="189" t="s">
        <v>14709</v>
      </c>
      <c r="C976" s="190" t="s">
        <v>24</v>
      </c>
      <c r="D976" s="191">
        <v>361.49</v>
      </c>
    </row>
    <row r="977" spans="1:4">
      <c r="A977" s="286">
        <v>9009092</v>
      </c>
      <c r="B977" s="189" t="s">
        <v>14710</v>
      </c>
      <c r="C977" s="190" t="s">
        <v>24</v>
      </c>
      <c r="D977" s="191">
        <v>433.23</v>
      </c>
    </row>
    <row r="978" spans="1:4" outlineLevel="1">
      <c r="A978" s="286">
        <v>9009094</v>
      </c>
      <c r="B978" s="189" t="s">
        <v>14711</v>
      </c>
      <c r="C978" s="190" t="s">
        <v>24</v>
      </c>
      <c r="D978" s="191">
        <v>349.52</v>
      </c>
    </row>
    <row r="979" spans="1:4" outlineLevel="1">
      <c r="A979" s="286">
        <v>9009096</v>
      </c>
      <c r="B979" s="189" t="s">
        <v>14712</v>
      </c>
      <c r="C979" s="190" t="s">
        <v>24</v>
      </c>
      <c r="D979" s="191">
        <v>392.9</v>
      </c>
    </row>
    <row r="980" spans="1:4" ht="23.25" outlineLevel="1">
      <c r="A980" s="286">
        <v>9009102</v>
      </c>
      <c r="B980" s="189" t="s">
        <v>34561</v>
      </c>
      <c r="C980" s="190" t="s">
        <v>24</v>
      </c>
      <c r="D980" s="191">
        <v>91.27</v>
      </c>
    </row>
    <row r="981" spans="1:4" ht="23.25" outlineLevel="1">
      <c r="A981" s="286">
        <v>9009104</v>
      </c>
      <c r="B981" s="189" t="s">
        <v>34562</v>
      </c>
      <c r="C981" s="190" t="s">
        <v>24</v>
      </c>
      <c r="D981" s="191">
        <v>113.92</v>
      </c>
    </row>
    <row r="982" spans="1:4" outlineLevel="1">
      <c r="A982" s="286">
        <v>9009111</v>
      </c>
      <c r="B982" s="189" t="s">
        <v>24780</v>
      </c>
      <c r="C982" s="190" t="s">
        <v>24</v>
      </c>
      <c r="D982" s="191">
        <v>54.06</v>
      </c>
    </row>
    <row r="983" spans="1:4" outlineLevel="1">
      <c r="A983" s="286">
        <v>9009112</v>
      </c>
      <c r="B983" s="189" t="s">
        <v>24781</v>
      </c>
      <c r="C983" s="190" t="s">
        <v>24</v>
      </c>
      <c r="D983" s="191">
        <v>286.13</v>
      </c>
    </row>
    <row r="984" spans="1:4" ht="23.25">
      <c r="A984" s="286">
        <v>9009114</v>
      </c>
      <c r="B984" s="189" t="s">
        <v>34563</v>
      </c>
      <c r="C984" s="190" t="s">
        <v>24</v>
      </c>
      <c r="D984" s="191">
        <v>232.38</v>
      </c>
    </row>
    <row r="985" spans="1:4" ht="23.25" outlineLevel="1">
      <c r="A985" s="286">
        <v>9009117</v>
      </c>
      <c r="B985" s="189" t="s">
        <v>34564</v>
      </c>
      <c r="C985" s="190" t="s">
        <v>24</v>
      </c>
      <c r="D985" s="191">
        <v>221.16</v>
      </c>
    </row>
    <row r="986" spans="1:4" ht="23.25" outlineLevel="1">
      <c r="A986" s="286">
        <v>9009118</v>
      </c>
      <c r="B986" s="189" t="s">
        <v>34565</v>
      </c>
      <c r="C986" s="190" t="s">
        <v>24</v>
      </c>
      <c r="D986" s="191">
        <v>166.7</v>
      </c>
    </row>
    <row r="987" spans="1:4" ht="23.25" outlineLevel="1">
      <c r="A987" s="286">
        <v>9009121</v>
      </c>
      <c r="B987" s="189" t="s">
        <v>24782</v>
      </c>
      <c r="C987" s="190" t="s">
        <v>24</v>
      </c>
      <c r="D987" s="191">
        <v>191.42</v>
      </c>
    </row>
    <row r="988" spans="1:4" outlineLevel="1">
      <c r="A988" s="286">
        <v>9010000</v>
      </c>
      <c r="B988" s="189" t="s">
        <v>14713</v>
      </c>
      <c r="C988" s="190" t="s">
        <v>14044</v>
      </c>
      <c r="D988" s="191" t="s">
        <v>14044</v>
      </c>
    </row>
    <row r="989" spans="1:4">
      <c r="A989" s="286">
        <v>9010023</v>
      </c>
      <c r="B989" s="189" t="s">
        <v>14714</v>
      </c>
      <c r="C989" s="190" t="s">
        <v>24</v>
      </c>
      <c r="D989" s="191">
        <v>339.83</v>
      </c>
    </row>
    <row r="990" spans="1:4" outlineLevel="1">
      <c r="A990" s="286">
        <v>9010024</v>
      </c>
      <c r="B990" s="189" t="s">
        <v>14715</v>
      </c>
      <c r="C990" s="190" t="s">
        <v>24</v>
      </c>
      <c r="D990" s="191">
        <v>702.97</v>
      </c>
    </row>
    <row r="991" spans="1:4" outlineLevel="1">
      <c r="A991" s="286">
        <v>9010027</v>
      </c>
      <c r="B991" s="189" t="s">
        <v>14716</v>
      </c>
      <c r="C991" s="190" t="s">
        <v>24</v>
      </c>
      <c r="D991" s="191">
        <v>306.08999999999997</v>
      </c>
    </row>
    <row r="992" spans="1:4" ht="23.25" outlineLevel="1">
      <c r="A992" s="286">
        <v>9010028</v>
      </c>
      <c r="B992" s="189" t="s">
        <v>14717</v>
      </c>
      <c r="C992" s="190" t="s">
        <v>24</v>
      </c>
      <c r="D992" s="191">
        <v>91.63</v>
      </c>
    </row>
    <row r="993" spans="1:4" outlineLevel="1">
      <c r="A993" s="286">
        <v>9010031</v>
      </c>
      <c r="B993" s="189" t="s">
        <v>14718</v>
      </c>
      <c r="C993" s="190" t="s">
        <v>24</v>
      </c>
      <c r="D993" s="191">
        <v>544.96</v>
      </c>
    </row>
    <row r="994" spans="1:4">
      <c r="A994" s="286">
        <v>9010033</v>
      </c>
      <c r="B994" s="189" t="s">
        <v>24783</v>
      </c>
      <c r="C994" s="190" t="s">
        <v>24</v>
      </c>
      <c r="D994" s="191">
        <v>1258.57</v>
      </c>
    </row>
    <row r="995" spans="1:4" outlineLevel="1">
      <c r="A995" s="286">
        <v>9010050</v>
      </c>
      <c r="B995" s="189" t="s">
        <v>14719</v>
      </c>
      <c r="C995" s="190" t="s">
        <v>24</v>
      </c>
      <c r="D995" s="191">
        <v>1266.69</v>
      </c>
    </row>
    <row r="996" spans="1:4" outlineLevel="1">
      <c r="A996" s="286">
        <v>9010053</v>
      </c>
      <c r="B996" s="189" t="s">
        <v>14720</v>
      </c>
      <c r="C996" s="190" t="s">
        <v>24</v>
      </c>
      <c r="D996" s="191">
        <v>1670.35</v>
      </c>
    </row>
    <row r="997" spans="1:4" outlineLevel="1">
      <c r="A997" s="286">
        <v>9010054</v>
      </c>
      <c r="B997" s="189" t="s">
        <v>14721</v>
      </c>
      <c r="C997" s="190" t="s">
        <v>24</v>
      </c>
      <c r="D997" s="191">
        <v>197.17</v>
      </c>
    </row>
    <row r="998" spans="1:4" outlineLevel="1">
      <c r="A998" s="286">
        <v>9010055</v>
      </c>
      <c r="B998" s="189" t="s">
        <v>14722</v>
      </c>
      <c r="C998" s="190" t="s">
        <v>24</v>
      </c>
      <c r="D998" s="191">
        <v>100.36</v>
      </c>
    </row>
    <row r="999" spans="1:4">
      <c r="A999" s="286">
        <v>9010056</v>
      </c>
      <c r="B999" s="189" t="s">
        <v>24784</v>
      </c>
      <c r="C999" s="190" t="s">
        <v>24</v>
      </c>
      <c r="D999" s="191">
        <v>45.88</v>
      </c>
    </row>
    <row r="1000" spans="1:4" outlineLevel="1">
      <c r="A1000" s="286">
        <v>9010058</v>
      </c>
      <c r="B1000" s="189" t="s">
        <v>14723</v>
      </c>
      <c r="C1000" s="190" t="s">
        <v>24</v>
      </c>
      <c r="D1000" s="191">
        <v>170.68</v>
      </c>
    </row>
    <row r="1001" spans="1:4" outlineLevel="1">
      <c r="A1001" s="286">
        <v>9010062</v>
      </c>
      <c r="B1001" s="189" t="s">
        <v>14724</v>
      </c>
      <c r="C1001" s="190" t="s">
        <v>24</v>
      </c>
      <c r="D1001" s="191">
        <v>122.99</v>
      </c>
    </row>
    <row r="1002" spans="1:4" outlineLevel="1">
      <c r="A1002" s="286">
        <v>9010063</v>
      </c>
      <c r="B1002" s="189" t="s">
        <v>14725</v>
      </c>
      <c r="C1002" s="190" t="s">
        <v>24</v>
      </c>
      <c r="D1002" s="191">
        <v>181.46</v>
      </c>
    </row>
    <row r="1003" spans="1:4" outlineLevel="1">
      <c r="A1003" s="286">
        <v>9010066</v>
      </c>
      <c r="B1003" s="189" t="s">
        <v>14726</v>
      </c>
      <c r="C1003" s="190" t="s">
        <v>24</v>
      </c>
      <c r="D1003" s="191">
        <v>213.42</v>
      </c>
    </row>
    <row r="1004" spans="1:4">
      <c r="A1004" s="286">
        <v>9010071</v>
      </c>
      <c r="B1004" s="189" t="s">
        <v>14727</v>
      </c>
      <c r="C1004" s="190" t="s">
        <v>24</v>
      </c>
      <c r="D1004" s="191">
        <v>79.31</v>
      </c>
    </row>
    <row r="1005" spans="1:4" outlineLevel="1">
      <c r="A1005" s="286">
        <v>9010072</v>
      </c>
      <c r="B1005" s="189" t="s">
        <v>24785</v>
      </c>
      <c r="C1005" s="190" t="s">
        <v>24</v>
      </c>
      <c r="D1005" s="191">
        <v>209.36</v>
      </c>
    </row>
    <row r="1006" spans="1:4" outlineLevel="1">
      <c r="A1006" s="286">
        <v>9010074</v>
      </c>
      <c r="B1006" s="189" t="s">
        <v>14728</v>
      </c>
      <c r="C1006" s="190" t="s">
        <v>24</v>
      </c>
      <c r="D1006" s="191">
        <v>45593.55</v>
      </c>
    </row>
    <row r="1007" spans="1:4" outlineLevel="1">
      <c r="A1007" s="286">
        <v>9010075</v>
      </c>
      <c r="B1007" s="189" t="s">
        <v>14729</v>
      </c>
      <c r="C1007" s="190" t="s">
        <v>24</v>
      </c>
      <c r="D1007" s="191">
        <v>24181.360000000001</v>
      </c>
    </row>
    <row r="1008" spans="1:4" outlineLevel="1">
      <c r="A1008" s="286">
        <v>9010077</v>
      </c>
      <c r="B1008" s="189" t="s">
        <v>14730</v>
      </c>
      <c r="C1008" s="190" t="s">
        <v>24</v>
      </c>
      <c r="D1008" s="191">
        <v>24126.82</v>
      </c>
    </row>
    <row r="1009" spans="1:4" ht="23.25">
      <c r="A1009" s="286">
        <v>9010084</v>
      </c>
      <c r="B1009" s="189" t="s">
        <v>24786</v>
      </c>
      <c r="C1009" s="190" t="s">
        <v>24</v>
      </c>
      <c r="D1009" s="191">
        <v>93323.43</v>
      </c>
    </row>
    <row r="1010" spans="1:4" ht="23.25" outlineLevel="1">
      <c r="A1010" s="286">
        <v>9010085</v>
      </c>
      <c r="B1010" s="189" t="s">
        <v>14731</v>
      </c>
      <c r="C1010" s="190" t="s">
        <v>24</v>
      </c>
      <c r="D1010" s="191">
        <v>122604.86</v>
      </c>
    </row>
    <row r="1011" spans="1:4" ht="23.25" outlineLevel="1">
      <c r="A1011" s="286">
        <v>9010086</v>
      </c>
      <c r="B1011" s="189" t="s">
        <v>14732</v>
      </c>
      <c r="C1011" s="190" t="s">
        <v>24</v>
      </c>
      <c r="D1011" s="191">
        <v>144602.98000000001</v>
      </c>
    </row>
    <row r="1012" spans="1:4" ht="23.25" outlineLevel="1">
      <c r="A1012" s="286">
        <v>9010088</v>
      </c>
      <c r="B1012" s="189" t="s">
        <v>24787</v>
      </c>
      <c r="C1012" s="190" t="s">
        <v>24</v>
      </c>
      <c r="D1012" s="191">
        <v>145683.54</v>
      </c>
    </row>
    <row r="1013" spans="1:4" ht="23.25" outlineLevel="1">
      <c r="A1013" s="286">
        <v>9010089</v>
      </c>
      <c r="B1013" s="189" t="s">
        <v>14733</v>
      </c>
      <c r="C1013" s="190" t="s">
        <v>24</v>
      </c>
      <c r="D1013" s="191">
        <v>188215.17</v>
      </c>
    </row>
    <row r="1014" spans="1:4" ht="23.25">
      <c r="A1014" s="286">
        <v>9010090</v>
      </c>
      <c r="B1014" s="189" t="s">
        <v>24788</v>
      </c>
      <c r="C1014" s="190" t="s">
        <v>24</v>
      </c>
      <c r="D1014" s="191">
        <v>231277.75</v>
      </c>
    </row>
    <row r="1015" spans="1:4" outlineLevel="1">
      <c r="A1015" s="286">
        <v>9010102</v>
      </c>
      <c r="B1015" s="189" t="s">
        <v>34566</v>
      </c>
      <c r="C1015" s="190" t="s">
        <v>24</v>
      </c>
      <c r="D1015" s="191">
        <v>40.549999999999997</v>
      </c>
    </row>
    <row r="1016" spans="1:4" ht="34.5" outlineLevel="1">
      <c r="A1016" s="286">
        <v>9010106</v>
      </c>
      <c r="B1016" s="189" t="s">
        <v>34567</v>
      </c>
      <c r="C1016" s="190" t="s">
        <v>24</v>
      </c>
      <c r="D1016" s="191">
        <v>822.94</v>
      </c>
    </row>
    <row r="1017" spans="1:4" outlineLevel="1">
      <c r="A1017" s="286">
        <v>9011000</v>
      </c>
      <c r="B1017" s="189" t="s">
        <v>14734</v>
      </c>
      <c r="C1017" s="190" t="s">
        <v>14044</v>
      </c>
      <c r="D1017" s="191" t="s">
        <v>14044</v>
      </c>
    </row>
    <row r="1018" spans="1:4" outlineLevel="1">
      <c r="A1018" s="286">
        <v>9011005</v>
      </c>
      <c r="B1018" s="189" t="s">
        <v>444</v>
      </c>
      <c r="C1018" s="190" t="s">
        <v>24</v>
      </c>
      <c r="D1018" s="191">
        <v>825.37</v>
      </c>
    </row>
    <row r="1019" spans="1:4">
      <c r="A1019" s="286">
        <v>9011014</v>
      </c>
      <c r="B1019" s="189" t="s">
        <v>14735</v>
      </c>
      <c r="C1019" s="190" t="s">
        <v>24</v>
      </c>
      <c r="D1019" s="191">
        <v>169.3</v>
      </c>
    </row>
    <row r="1020" spans="1:4" ht="23.25" outlineLevel="1">
      <c r="A1020" s="286">
        <v>9011015</v>
      </c>
      <c r="B1020" s="189" t="s">
        <v>14736</v>
      </c>
      <c r="C1020" s="190" t="s">
        <v>24</v>
      </c>
      <c r="D1020" s="191">
        <v>104.74</v>
      </c>
    </row>
    <row r="1021" spans="1:4" outlineLevel="1">
      <c r="A1021" s="286">
        <v>9011017</v>
      </c>
      <c r="B1021" s="189" t="s">
        <v>14737</v>
      </c>
      <c r="C1021" s="190" t="s">
        <v>24</v>
      </c>
      <c r="D1021" s="191">
        <v>221.24</v>
      </c>
    </row>
    <row r="1022" spans="1:4" outlineLevel="1">
      <c r="A1022" s="286">
        <v>9011018</v>
      </c>
      <c r="B1022" s="189" t="s">
        <v>14738</v>
      </c>
      <c r="C1022" s="190" t="s">
        <v>24</v>
      </c>
      <c r="D1022" s="191">
        <v>301.70999999999998</v>
      </c>
    </row>
    <row r="1023" spans="1:4" outlineLevel="1">
      <c r="A1023" s="286">
        <v>9011040</v>
      </c>
      <c r="B1023" s="189" t="s">
        <v>14739</v>
      </c>
      <c r="C1023" s="190" t="s">
        <v>23</v>
      </c>
      <c r="D1023" s="191">
        <v>14.04</v>
      </c>
    </row>
    <row r="1024" spans="1:4">
      <c r="A1024" s="286">
        <v>9011041</v>
      </c>
      <c r="B1024" s="189" t="s">
        <v>23962</v>
      </c>
      <c r="C1024" s="190" t="s">
        <v>23</v>
      </c>
      <c r="D1024" s="191">
        <v>17.16</v>
      </c>
    </row>
    <row r="1025" spans="1:4" outlineLevel="1">
      <c r="A1025" s="286">
        <v>9011050</v>
      </c>
      <c r="B1025" s="189" t="s">
        <v>14740</v>
      </c>
      <c r="C1025" s="190" t="s">
        <v>24</v>
      </c>
      <c r="D1025" s="191">
        <v>703.46</v>
      </c>
    </row>
    <row r="1026" spans="1:4" outlineLevel="1">
      <c r="A1026" s="286">
        <v>9011051</v>
      </c>
      <c r="B1026" s="189" t="s">
        <v>14741</v>
      </c>
      <c r="C1026" s="190" t="s">
        <v>23</v>
      </c>
      <c r="D1026" s="191">
        <v>58.6</v>
      </c>
    </row>
    <row r="1027" spans="1:4" outlineLevel="1">
      <c r="A1027" s="286">
        <v>9011053</v>
      </c>
      <c r="B1027" s="189" t="s">
        <v>14742</v>
      </c>
      <c r="C1027" s="190" t="s">
        <v>23</v>
      </c>
      <c r="D1027" s="191">
        <v>84.21</v>
      </c>
    </row>
    <row r="1028" spans="1:4" outlineLevel="1">
      <c r="A1028" s="286">
        <v>9011054</v>
      </c>
      <c r="B1028" s="189" t="s">
        <v>14743</v>
      </c>
      <c r="C1028" s="190" t="s">
        <v>23</v>
      </c>
      <c r="D1028" s="191">
        <v>102.44</v>
      </c>
    </row>
    <row r="1029" spans="1:4">
      <c r="A1029" s="286">
        <v>9011061</v>
      </c>
      <c r="B1029" s="189" t="s">
        <v>14744</v>
      </c>
      <c r="C1029" s="190" t="s">
        <v>24</v>
      </c>
      <c r="D1029" s="191">
        <v>115.9</v>
      </c>
    </row>
    <row r="1030" spans="1:4" outlineLevel="1">
      <c r="A1030" s="286">
        <v>9011090</v>
      </c>
      <c r="B1030" s="189" t="s">
        <v>14745</v>
      </c>
      <c r="C1030" s="190" t="s">
        <v>24</v>
      </c>
      <c r="D1030" s="191">
        <v>1299.3699999999999</v>
      </c>
    </row>
    <row r="1031" spans="1:4" outlineLevel="1">
      <c r="A1031" s="286">
        <v>9011091</v>
      </c>
      <c r="B1031" s="189" t="s">
        <v>14746</v>
      </c>
      <c r="C1031" s="190" t="s">
        <v>24</v>
      </c>
      <c r="D1031" s="191">
        <v>460.43</v>
      </c>
    </row>
    <row r="1032" spans="1:4" outlineLevel="1">
      <c r="A1032" s="286">
        <v>9011094</v>
      </c>
      <c r="B1032" s="189" t="s">
        <v>14747</v>
      </c>
      <c r="C1032" s="190" t="s">
        <v>23</v>
      </c>
      <c r="D1032" s="191">
        <v>35.799999999999997</v>
      </c>
    </row>
    <row r="1033" spans="1:4" outlineLevel="1">
      <c r="A1033" s="286">
        <v>9011095</v>
      </c>
      <c r="B1033" s="189" t="s">
        <v>14748</v>
      </c>
      <c r="C1033" s="190" t="s">
        <v>23</v>
      </c>
      <c r="D1033" s="191">
        <v>27.39</v>
      </c>
    </row>
    <row r="1034" spans="1:4">
      <c r="A1034" s="286">
        <v>9012000</v>
      </c>
      <c r="B1034" s="189" t="s">
        <v>14749</v>
      </c>
      <c r="C1034" s="190" t="s">
        <v>14044</v>
      </c>
      <c r="D1034" s="191" t="s">
        <v>14044</v>
      </c>
    </row>
    <row r="1035" spans="1:4" outlineLevel="1">
      <c r="A1035" s="286">
        <v>9012050</v>
      </c>
      <c r="B1035" s="189" t="s">
        <v>14750</v>
      </c>
      <c r="C1035" s="190" t="s">
        <v>24</v>
      </c>
      <c r="D1035" s="191">
        <v>2558.21</v>
      </c>
    </row>
    <row r="1036" spans="1:4" outlineLevel="1">
      <c r="A1036" s="286">
        <v>9012051</v>
      </c>
      <c r="B1036" s="189" t="s">
        <v>14751</v>
      </c>
      <c r="C1036" s="190" t="s">
        <v>24</v>
      </c>
      <c r="D1036" s="191">
        <v>2623.49</v>
      </c>
    </row>
    <row r="1037" spans="1:4" outlineLevel="1">
      <c r="A1037" s="286">
        <v>9012052</v>
      </c>
      <c r="B1037" s="189" t="s">
        <v>14752</v>
      </c>
      <c r="C1037" s="190" t="s">
        <v>24</v>
      </c>
      <c r="D1037" s="191">
        <v>3092.62</v>
      </c>
    </row>
    <row r="1038" spans="1:4" outlineLevel="1">
      <c r="A1038" s="286">
        <v>9012053</v>
      </c>
      <c r="B1038" s="189" t="s">
        <v>14753</v>
      </c>
      <c r="C1038" s="190" t="s">
        <v>24</v>
      </c>
      <c r="D1038" s="191">
        <v>1743.84</v>
      </c>
    </row>
    <row r="1039" spans="1:4">
      <c r="A1039" s="286">
        <v>9012054</v>
      </c>
      <c r="B1039" s="189" t="s">
        <v>14754</v>
      </c>
      <c r="C1039" s="190" t="s">
        <v>24</v>
      </c>
      <c r="D1039" s="191">
        <v>4595.3100000000004</v>
      </c>
    </row>
    <row r="1040" spans="1:4" outlineLevel="1">
      <c r="A1040" s="286">
        <v>9013000</v>
      </c>
      <c r="B1040" s="189" t="s">
        <v>14755</v>
      </c>
      <c r="C1040" s="190" t="s">
        <v>14044</v>
      </c>
      <c r="D1040" s="191" t="s">
        <v>14044</v>
      </c>
    </row>
    <row r="1041" spans="1:4" outlineLevel="1">
      <c r="A1041" s="286">
        <v>9013005</v>
      </c>
      <c r="B1041" s="189" t="s">
        <v>14756</v>
      </c>
      <c r="C1041" s="190" t="s">
        <v>23</v>
      </c>
      <c r="D1041" s="191">
        <v>75.010000000000005</v>
      </c>
    </row>
    <row r="1042" spans="1:4" outlineLevel="1">
      <c r="A1042" s="286">
        <v>9013007</v>
      </c>
      <c r="B1042" s="189" t="s">
        <v>14757</v>
      </c>
      <c r="C1042" s="190" t="s">
        <v>23</v>
      </c>
      <c r="D1042" s="191">
        <v>55.7</v>
      </c>
    </row>
    <row r="1043" spans="1:4" outlineLevel="1">
      <c r="A1043" s="286">
        <v>9013008</v>
      </c>
      <c r="B1043" s="189" t="s">
        <v>14758</v>
      </c>
      <c r="C1043" s="190" t="s">
        <v>23</v>
      </c>
      <c r="D1043" s="191">
        <v>113.36</v>
      </c>
    </row>
    <row r="1044" spans="1:4" ht="23.25">
      <c r="A1044" s="286">
        <v>9013011</v>
      </c>
      <c r="B1044" s="189" t="s">
        <v>14759</v>
      </c>
      <c r="C1044" s="190" t="s">
        <v>23</v>
      </c>
      <c r="D1044" s="191">
        <v>74.25</v>
      </c>
    </row>
    <row r="1045" spans="1:4" ht="23.25" outlineLevel="1">
      <c r="A1045" s="286">
        <v>9013013</v>
      </c>
      <c r="B1045" s="189" t="s">
        <v>14760</v>
      </c>
      <c r="C1045" s="190" t="s">
        <v>23</v>
      </c>
      <c r="D1045" s="191">
        <v>54.11</v>
      </c>
    </row>
    <row r="1046" spans="1:4" ht="23.25" outlineLevel="1">
      <c r="A1046" s="286">
        <v>9013014</v>
      </c>
      <c r="B1046" s="189" t="s">
        <v>14761</v>
      </c>
      <c r="C1046" s="190" t="s">
        <v>23</v>
      </c>
      <c r="D1046" s="191">
        <v>111.17</v>
      </c>
    </row>
    <row r="1047" spans="1:4" ht="23.25" outlineLevel="1">
      <c r="A1047" s="286">
        <v>9013021</v>
      </c>
      <c r="B1047" s="189" t="s">
        <v>14762</v>
      </c>
      <c r="C1047" s="190" t="s">
        <v>23</v>
      </c>
      <c r="D1047" s="191">
        <v>125.55</v>
      </c>
    </row>
    <row r="1048" spans="1:4" ht="23.25" outlineLevel="1">
      <c r="A1048" s="286">
        <v>9013022</v>
      </c>
      <c r="B1048" s="189" t="s">
        <v>14763</v>
      </c>
      <c r="C1048" s="190" t="s">
        <v>23</v>
      </c>
      <c r="D1048" s="191">
        <v>141.58000000000001</v>
      </c>
    </row>
    <row r="1049" spans="1:4" ht="23.25">
      <c r="A1049" s="286">
        <v>9013023</v>
      </c>
      <c r="B1049" s="189" t="s">
        <v>14764</v>
      </c>
      <c r="C1049" s="190" t="s">
        <v>23</v>
      </c>
      <c r="D1049" s="191">
        <v>155.49</v>
      </c>
    </row>
    <row r="1050" spans="1:4" ht="23.25" outlineLevel="1">
      <c r="A1050" s="286">
        <v>9013024</v>
      </c>
      <c r="B1050" s="189" t="s">
        <v>14765</v>
      </c>
      <c r="C1050" s="190" t="s">
        <v>23</v>
      </c>
      <c r="D1050" s="191">
        <v>172.38</v>
      </c>
    </row>
    <row r="1051" spans="1:4" ht="23.25" outlineLevel="1">
      <c r="A1051" s="286">
        <v>9013025</v>
      </c>
      <c r="B1051" s="189" t="s">
        <v>14766</v>
      </c>
      <c r="C1051" s="190" t="s">
        <v>23</v>
      </c>
      <c r="D1051" s="191">
        <v>187.97</v>
      </c>
    </row>
    <row r="1052" spans="1:4" outlineLevel="1">
      <c r="A1052" s="286">
        <v>9013026</v>
      </c>
      <c r="B1052" s="189" t="s">
        <v>14767</v>
      </c>
      <c r="C1052" s="190" t="s">
        <v>23</v>
      </c>
      <c r="D1052" s="191">
        <v>213.1</v>
      </c>
    </row>
    <row r="1053" spans="1:4" ht="23.25" outlineLevel="1">
      <c r="A1053" s="286">
        <v>9013027</v>
      </c>
      <c r="B1053" s="189" t="s">
        <v>14768</v>
      </c>
      <c r="C1053" s="190" t="s">
        <v>23</v>
      </c>
      <c r="D1053" s="191">
        <v>230.18</v>
      </c>
    </row>
    <row r="1054" spans="1:4">
      <c r="A1054" s="286">
        <v>9013031</v>
      </c>
      <c r="B1054" s="189" t="s">
        <v>14769</v>
      </c>
      <c r="C1054" s="190" t="s">
        <v>23</v>
      </c>
      <c r="D1054" s="191">
        <v>202.65</v>
      </c>
    </row>
    <row r="1055" spans="1:4" ht="23.25" outlineLevel="1">
      <c r="A1055" s="286">
        <v>9013032</v>
      </c>
      <c r="B1055" s="189" t="s">
        <v>14770</v>
      </c>
      <c r="C1055" s="190" t="s">
        <v>23</v>
      </c>
      <c r="D1055" s="191">
        <v>232.82</v>
      </c>
    </row>
    <row r="1056" spans="1:4" outlineLevel="1">
      <c r="A1056" s="286">
        <v>9013033</v>
      </c>
      <c r="B1056" s="189" t="s">
        <v>14771</v>
      </c>
      <c r="C1056" s="190" t="s">
        <v>23</v>
      </c>
      <c r="D1056" s="191">
        <v>253.41</v>
      </c>
    </row>
    <row r="1057" spans="1:4" ht="23.25" outlineLevel="1">
      <c r="A1057" s="286">
        <v>9013034</v>
      </c>
      <c r="B1057" s="189" t="s">
        <v>14772</v>
      </c>
      <c r="C1057" s="190" t="s">
        <v>23</v>
      </c>
      <c r="D1057" s="191">
        <v>274.17</v>
      </c>
    </row>
    <row r="1058" spans="1:4" outlineLevel="1">
      <c r="A1058" s="286">
        <v>9013035</v>
      </c>
      <c r="B1058" s="189" t="s">
        <v>14773</v>
      </c>
      <c r="C1058" s="190" t="s">
        <v>23</v>
      </c>
      <c r="D1058" s="191">
        <v>321.89999999999998</v>
      </c>
    </row>
    <row r="1059" spans="1:4">
      <c r="A1059" s="286">
        <v>9013038</v>
      </c>
      <c r="B1059" s="189" t="s">
        <v>14774</v>
      </c>
      <c r="C1059" s="190" t="s">
        <v>23</v>
      </c>
      <c r="D1059" s="191">
        <v>122.03</v>
      </c>
    </row>
    <row r="1060" spans="1:4" outlineLevel="1">
      <c r="A1060" s="286">
        <v>9013039</v>
      </c>
      <c r="B1060" s="189" t="s">
        <v>14775</v>
      </c>
      <c r="C1060" s="190" t="s">
        <v>23</v>
      </c>
      <c r="D1060" s="191">
        <v>135.01</v>
      </c>
    </row>
    <row r="1061" spans="1:4" outlineLevel="1">
      <c r="A1061" s="286">
        <v>9013040</v>
      </c>
      <c r="B1061" s="189" t="s">
        <v>14776</v>
      </c>
      <c r="C1061" s="190" t="s">
        <v>23</v>
      </c>
      <c r="D1061" s="191">
        <v>150.80000000000001</v>
      </c>
    </row>
    <row r="1062" spans="1:4" outlineLevel="1">
      <c r="A1062" s="286">
        <v>9013041</v>
      </c>
      <c r="B1062" s="189" t="s">
        <v>14777</v>
      </c>
      <c r="C1062" s="190" t="s">
        <v>23</v>
      </c>
      <c r="D1062" s="191">
        <v>166.91</v>
      </c>
    </row>
    <row r="1063" spans="1:4" outlineLevel="1">
      <c r="A1063" s="286">
        <v>9013042</v>
      </c>
      <c r="B1063" s="189" t="s">
        <v>14778</v>
      </c>
      <c r="C1063" s="190" t="s">
        <v>23</v>
      </c>
      <c r="D1063" s="191">
        <v>191.09</v>
      </c>
    </row>
    <row r="1064" spans="1:4">
      <c r="A1064" s="286">
        <v>9013043</v>
      </c>
      <c r="B1064" s="189" t="s">
        <v>14779</v>
      </c>
      <c r="C1064" s="190" t="s">
        <v>23</v>
      </c>
      <c r="D1064" s="191">
        <v>211.51</v>
      </c>
    </row>
    <row r="1065" spans="1:4" outlineLevel="1">
      <c r="A1065" s="286">
        <v>9013044</v>
      </c>
      <c r="B1065" s="189" t="s">
        <v>14780</v>
      </c>
      <c r="C1065" s="190" t="s">
        <v>23</v>
      </c>
      <c r="D1065" s="191">
        <v>227.91</v>
      </c>
    </row>
    <row r="1066" spans="1:4" outlineLevel="1">
      <c r="A1066" s="286">
        <v>9013046</v>
      </c>
      <c r="B1066" s="189" t="s">
        <v>14781</v>
      </c>
      <c r="C1066" s="190" t="s">
        <v>23</v>
      </c>
      <c r="D1066" s="191">
        <v>190.26</v>
      </c>
    </row>
    <row r="1067" spans="1:4" outlineLevel="1">
      <c r="A1067" s="286">
        <v>9013047</v>
      </c>
      <c r="B1067" s="189" t="s">
        <v>14782</v>
      </c>
      <c r="C1067" s="190" t="s">
        <v>23</v>
      </c>
      <c r="D1067" s="191">
        <v>227</v>
      </c>
    </row>
    <row r="1068" spans="1:4" outlineLevel="1">
      <c r="A1068" s="286">
        <v>9013048</v>
      </c>
      <c r="B1068" s="189" t="s">
        <v>14783</v>
      </c>
      <c r="C1068" s="190" t="s">
        <v>23</v>
      </c>
      <c r="D1068" s="191">
        <v>251.02</v>
      </c>
    </row>
    <row r="1069" spans="1:4">
      <c r="A1069" s="286">
        <v>9013050</v>
      </c>
      <c r="B1069" s="189" t="s">
        <v>14784</v>
      </c>
      <c r="C1069" s="190" t="s">
        <v>23</v>
      </c>
      <c r="D1069" s="191">
        <v>317.24</v>
      </c>
    </row>
    <row r="1070" spans="1:4" outlineLevel="1">
      <c r="A1070" s="286">
        <v>9014000</v>
      </c>
      <c r="B1070" s="189" t="s">
        <v>14785</v>
      </c>
      <c r="C1070" s="190" t="s">
        <v>14044</v>
      </c>
      <c r="D1070" s="191" t="s">
        <v>14044</v>
      </c>
    </row>
    <row r="1071" spans="1:4" outlineLevel="1">
      <c r="A1071" s="286">
        <v>9014001</v>
      </c>
      <c r="B1071" s="189" t="s">
        <v>14786</v>
      </c>
      <c r="C1071" s="190" t="s">
        <v>16</v>
      </c>
      <c r="D1071" s="191">
        <v>29.58</v>
      </c>
    </row>
    <row r="1072" spans="1:4" outlineLevel="1">
      <c r="A1072" s="286">
        <v>9014006</v>
      </c>
      <c r="B1072" s="189" t="s">
        <v>14787</v>
      </c>
      <c r="C1072" s="190" t="s">
        <v>24</v>
      </c>
      <c r="D1072" s="191">
        <v>180.23</v>
      </c>
    </row>
    <row r="1073" spans="1:4" outlineLevel="1">
      <c r="A1073" s="286">
        <v>9014007</v>
      </c>
      <c r="B1073" s="189" t="s">
        <v>14788</v>
      </c>
      <c r="C1073" s="190" t="s">
        <v>24</v>
      </c>
      <c r="D1073" s="191">
        <v>198.93</v>
      </c>
    </row>
    <row r="1074" spans="1:4">
      <c r="A1074" s="286">
        <v>9014008</v>
      </c>
      <c r="B1074" s="189" t="s">
        <v>14789</v>
      </c>
      <c r="C1074" s="190" t="s">
        <v>24</v>
      </c>
      <c r="D1074" s="191">
        <v>95.59</v>
      </c>
    </row>
    <row r="1075" spans="1:4" outlineLevel="1">
      <c r="A1075" s="286">
        <v>9014009</v>
      </c>
      <c r="B1075" s="189" t="s">
        <v>14790</v>
      </c>
      <c r="C1075" s="190" t="s">
        <v>24</v>
      </c>
      <c r="D1075" s="191">
        <v>43.8</v>
      </c>
    </row>
    <row r="1076" spans="1:4" outlineLevel="1">
      <c r="A1076" s="286">
        <v>9014013</v>
      </c>
      <c r="B1076" s="189" t="s">
        <v>14791</v>
      </c>
      <c r="C1076" s="190" t="s">
        <v>23</v>
      </c>
      <c r="D1076" s="191">
        <v>93.03</v>
      </c>
    </row>
    <row r="1077" spans="1:4" outlineLevel="1">
      <c r="A1077" s="286">
        <v>9014014</v>
      </c>
      <c r="B1077" s="189" t="s">
        <v>14792</v>
      </c>
      <c r="C1077" s="190" t="s">
        <v>24</v>
      </c>
      <c r="D1077" s="191">
        <v>34.96</v>
      </c>
    </row>
    <row r="1078" spans="1:4" outlineLevel="1">
      <c r="A1078" s="286">
        <v>9014017</v>
      </c>
      <c r="B1078" s="189" t="s">
        <v>14793</v>
      </c>
      <c r="C1078" s="190" t="s">
        <v>23</v>
      </c>
      <c r="D1078" s="191">
        <v>125.04</v>
      </c>
    </row>
    <row r="1079" spans="1:4">
      <c r="A1079" s="286">
        <v>9014018</v>
      </c>
      <c r="B1079" s="189" t="s">
        <v>24789</v>
      </c>
      <c r="C1079" s="190" t="s">
        <v>24</v>
      </c>
      <c r="D1079" s="191">
        <v>75.16</v>
      </c>
    </row>
    <row r="1080" spans="1:4" outlineLevel="1">
      <c r="A1080" s="286">
        <v>9014019</v>
      </c>
      <c r="B1080" s="189" t="s">
        <v>24790</v>
      </c>
      <c r="C1080" s="190" t="s">
        <v>24</v>
      </c>
      <c r="D1080" s="191">
        <v>114.97</v>
      </c>
    </row>
    <row r="1081" spans="1:4" outlineLevel="1">
      <c r="A1081" s="286">
        <v>9014021</v>
      </c>
      <c r="B1081" s="189" t="s">
        <v>14794</v>
      </c>
      <c r="C1081" s="190" t="s">
        <v>24</v>
      </c>
      <c r="D1081" s="191">
        <v>400.62</v>
      </c>
    </row>
    <row r="1082" spans="1:4" outlineLevel="1">
      <c r="A1082" s="286">
        <v>9014022</v>
      </c>
      <c r="B1082" s="189" t="s">
        <v>14795</v>
      </c>
      <c r="C1082" s="190" t="s">
        <v>24</v>
      </c>
      <c r="D1082" s="191">
        <v>570.5</v>
      </c>
    </row>
    <row r="1083" spans="1:4" outlineLevel="1">
      <c r="A1083" s="286">
        <v>9014023</v>
      </c>
      <c r="B1083" s="189" t="s">
        <v>14796</v>
      </c>
      <c r="C1083" s="190" t="s">
        <v>24</v>
      </c>
      <c r="D1083" s="191">
        <v>1030.93</v>
      </c>
    </row>
    <row r="1084" spans="1:4">
      <c r="A1084" s="286">
        <v>9014024</v>
      </c>
      <c r="B1084" s="189" t="s">
        <v>14797</v>
      </c>
      <c r="C1084" s="190" t="s">
        <v>24</v>
      </c>
      <c r="D1084" s="191">
        <v>1578.85</v>
      </c>
    </row>
    <row r="1085" spans="1:4" outlineLevel="1">
      <c r="A1085" s="286">
        <v>9014025</v>
      </c>
      <c r="B1085" s="189" t="s">
        <v>14798</v>
      </c>
      <c r="C1085" s="190" t="s">
        <v>24</v>
      </c>
      <c r="D1085" s="191">
        <v>552.04</v>
      </c>
    </row>
    <row r="1086" spans="1:4" outlineLevel="1">
      <c r="A1086" s="286">
        <v>9014026</v>
      </c>
      <c r="B1086" s="189" t="s">
        <v>14799</v>
      </c>
      <c r="C1086" s="190" t="s">
        <v>24</v>
      </c>
      <c r="D1086" s="191">
        <v>124.44</v>
      </c>
    </row>
    <row r="1087" spans="1:4" outlineLevel="1">
      <c r="A1087" s="286">
        <v>9014027</v>
      </c>
      <c r="B1087" s="189" t="s">
        <v>14800</v>
      </c>
      <c r="C1087" s="190" t="s">
        <v>24</v>
      </c>
      <c r="D1087" s="191">
        <v>1179.23</v>
      </c>
    </row>
    <row r="1088" spans="1:4" outlineLevel="1">
      <c r="A1088" s="286">
        <v>9014028</v>
      </c>
      <c r="B1088" s="189" t="s">
        <v>14801</v>
      </c>
      <c r="C1088" s="190" t="s">
        <v>24</v>
      </c>
      <c r="D1088" s="191">
        <v>294.63</v>
      </c>
    </row>
    <row r="1089" spans="1:4">
      <c r="A1089" s="286">
        <v>9014029</v>
      </c>
      <c r="B1089" s="189" t="s">
        <v>14802</v>
      </c>
      <c r="C1089" s="190" t="s">
        <v>24</v>
      </c>
      <c r="D1089" s="191">
        <v>468.97</v>
      </c>
    </row>
    <row r="1090" spans="1:4" outlineLevel="1">
      <c r="A1090" s="286">
        <v>9014030</v>
      </c>
      <c r="B1090" s="189" t="s">
        <v>14803</v>
      </c>
      <c r="C1090" s="190" t="s">
        <v>24</v>
      </c>
      <c r="D1090" s="191">
        <v>482.03</v>
      </c>
    </row>
    <row r="1091" spans="1:4" outlineLevel="1">
      <c r="A1091" s="286">
        <v>9014031</v>
      </c>
      <c r="B1091" s="189" t="s">
        <v>24791</v>
      </c>
      <c r="C1091" s="190" t="s">
        <v>24</v>
      </c>
      <c r="D1091" s="191">
        <v>1247.6099999999999</v>
      </c>
    </row>
    <row r="1092" spans="1:4" outlineLevel="1">
      <c r="A1092" s="286">
        <v>9014034</v>
      </c>
      <c r="B1092" s="189" t="s">
        <v>14804</v>
      </c>
      <c r="C1092" s="190" t="s">
        <v>24</v>
      </c>
      <c r="D1092" s="191">
        <v>3520.72</v>
      </c>
    </row>
    <row r="1093" spans="1:4" outlineLevel="1">
      <c r="A1093" s="286">
        <v>9014036</v>
      </c>
      <c r="B1093" s="189" t="s">
        <v>14805</v>
      </c>
      <c r="C1093" s="190" t="s">
        <v>24</v>
      </c>
      <c r="D1093" s="191">
        <v>48.31</v>
      </c>
    </row>
    <row r="1094" spans="1:4">
      <c r="A1094" s="286">
        <v>9014038</v>
      </c>
      <c r="B1094" s="189" t="s">
        <v>14806</v>
      </c>
      <c r="C1094" s="190" t="s">
        <v>24</v>
      </c>
      <c r="D1094" s="191">
        <v>22676.13</v>
      </c>
    </row>
    <row r="1095" spans="1:4" outlineLevel="1">
      <c r="A1095" s="286">
        <v>9014040</v>
      </c>
      <c r="B1095" s="189" t="s">
        <v>14807</v>
      </c>
      <c r="C1095" s="190" t="s">
        <v>24</v>
      </c>
      <c r="D1095" s="191">
        <v>1630.37</v>
      </c>
    </row>
    <row r="1096" spans="1:4" outlineLevel="1">
      <c r="A1096" s="286">
        <v>9014042</v>
      </c>
      <c r="B1096" s="189" t="s">
        <v>14808</v>
      </c>
      <c r="C1096" s="190" t="s">
        <v>24</v>
      </c>
      <c r="D1096" s="191">
        <v>660.02</v>
      </c>
    </row>
    <row r="1097" spans="1:4" outlineLevel="1">
      <c r="A1097" s="286">
        <v>9014045</v>
      </c>
      <c r="B1097" s="189" t="s">
        <v>14809</v>
      </c>
      <c r="C1097" s="190" t="s">
        <v>24</v>
      </c>
      <c r="D1097" s="191">
        <v>128.55000000000001</v>
      </c>
    </row>
    <row r="1098" spans="1:4">
      <c r="A1098" s="286">
        <v>9014046</v>
      </c>
      <c r="B1098" s="189" t="s">
        <v>14810</v>
      </c>
      <c r="C1098" s="190" t="s">
        <v>24</v>
      </c>
      <c r="D1098" s="191">
        <v>779.07</v>
      </c>
    </row>
    <row r="1099" spans="1:4" outlineLevel="1">
      <c r="A1099" s="286">
        <v>9014047</v>
      </c>
      <c r="B1099" s="189" t="s">
        <v>14811</v>
      </c>
      <c r="C1099" s="190" t="s">
        <v>24</v>
      </c>
      <c r="D1099" s="191">
        <v>1488.44</v>
      </c>
    </row>
    <row r="1100" spans="1:4" outlineLevel="1">
      <c r="A1100" s="286">
        <v>9014048</v>
      </c>
      <c r="B1100" s="189" t="s">
        <v>14812</v>
      </c>
      <c r="C1100" s="190" t="s">
        <v>26</v>
      </c>
      <c r="D1100" s="191">
        <v>1566.81</v>
      </c>
    </row>
    <row r="1101" spans="1:4" ht="23.25" outlineLevel="1">
      <c r="A1101" s="286">
        <v>9014049</v>
      </c>
      <c r="B1101" s="189" t="s">
        <v>14813</v>
      </c>
      <c r="C1101" s="190" t="s">
        <v>24</v>
      </c>
      <c r="D1101" s="191">
        <v>54.46</v>
      </c>
    </row>
    <row r="1102" spans="1:4" outlineLevel="1">
      <c r="A1102" s="286">
        <v>9014050</v>
      </c>
      <c r="B1102" s="189" t="s">
        <v>14814</v>
      </c>
      <c r="C1102" s="190" t="s">
        <v>24</v>
      </c>
      <c r="D1102" s="191">
        <v>15.1</v>
      </c>
    </row>
    <row r="1103" spans="1:4">
      <c r="A1103" s="286">
        <v>9014051</v>
      </c>
      <c r="B1103" s="189" t="s">
        <v>14815</v>
      </c>
      <c r="C1103" s="190" t="s">
        <v>24</v>
      </c>
      <c r="D1103" s="191">
        <v>383.26</v>
      </c>
    </row>
    <row r="1104" spans="1:4" outlineLevel="1">
      <c r="A1104" s="286">
        <v>9014053</v>
      </c>
      <c r="B1104" s="189" t="s">
        <v>14816</v>
      </c>
      <c r="C1104" s="190" t="s">
        <v>24</v>
      </c>
      <c r="D1104" s="191">
        <v>1290.18</v>
      </c>
    </row>
    <row r="1105" spans="1:4" outlineLevel="1">
      <c r="A1105" s="286">
        <v>9014057</v>
      </c>
      <c r="B1105" s="189" t="s">
        <v>14817</v>
      </c>
      <c r="C1105" s="190" t="s">
        <v>24</v>
      </c>
      <c r="D1105" s="191">
        <v>91.59</v>
      </c>
    </row>
    <row r="1106" spans="1:4" outlineLevel="1">
      <c r="A1106" s="286">
        <v>9014059</v>
      </c>
      <c r="B1106" s="189" t="s">
        <v>14818</v>
      </c>
      <c r="C1106" s="190" t="s">
        <v>4269</v>
      </c>
      <c r="D1106" s="191">
        <v>607.44000000000005</v>
      </c>
    </row>
    <row r="1107" spans="1:4" outlineLevel="1">
      <c r="A1107" s="286">
        <v>9014060</v>
      </c>
      <c r="B1107" s="189" t="s">
        <v>14819</v>
      </c>
      <c r="C1107" s="190" t="s">
        <v>24</v>
      </c>
      <c r="D1107" s="191">
        <v>2532.27</v>
      </c>
    </row>
    <row r="1108" spans="1:4">
      <c r="A1108" s="286">
        <v>9014061</v>
      </c>
      <c r="B1108" s="189" t="s">
        <v>14820</v>
      </c>
      <c r="C1108" s="190" t="s">
        <v>24</v>
      </c>
      <c r="D1108" s="191">
        <v>1927.65</v>
      </c>
    </row>
    <row r="1109" spans="1:4" outlineLevel="1">
      <c r="A1109" s="286">
        <v>9014062</v>
      </c>
      <c r="B1109" s="189" t="s">
        <v>14821</v>
      </c>
      <c r="C1109" s="190" t="s">
        <v>24</v>
      </c>
      <c r="D1109" s="191">
        <v>3296.61</v>
      </c>
    </row>
    <row r="1110" spans="1:4" outlineLevel="1">
      <c r="A1110" s="286">
        <v>9014063</v>
      </c>
      <c r="B1110" s="189" t="s">
        <v>14822</v>
      </c>
      <c r="C1110" s="190" t="s">
        <v>24</v>
      </c>
      <c r="D1110" s="191">
        <v>1287.71</v>
      </c>
    </row>
    <row r="1111" spans="1:4" outlineLevel="1">
      <c r="A1111" s="286">
        <v>9014064</v>
      </c>
      <c r="B1111" s="189" t="s">
        <v>24792</v>
      </c>
      <c r="C1111" s="190" t="s">
        <v>24</v>
      </c>
      <c r="D1111" s="191">
        <v>5417.55</v>
      </c>
    </row>
    <row r="1112" spans="1:4">
      <c r="A1112" s="286">
        <v>9014065</v>
      </c>
      <c r="B1112" s="189" t="s">
        <v>24793</v>
      </c>
      <c r="C1112" s="190" t="s">
        <v>24</v>
      </c>
      <c r="D1112" s="191">
        <v>2454.0500000000002</v>
      </c>
    </row>
    <row r="1113" spans="1:4" ht="23.25" outlineLevel="1">
      <c r="A1113" s="286">
        <v>9014066</v>
      </c>
      <c r="B1113" s="189" t="s">
        <v>23963</v>
      </c>
      <c r="C1113" s="190" t="s">
        <v>24</v>
      </c>
      <c r="D1113" s="191">
        <v>3276.72</v>
      </c>
    </row>
    <row r="1114" spans="1:4" outlineLevel="1">
      <c r="A1114" s="286">
        <v>9015002</v>
      </c>
      <c r="B1114" s="189" t="s">
        <v>14823</v>
      </c>
      <c r="C1114" s="190" t="s">
        <v>24</v>
      </c>
      <c r="D1114" s="191">
        <v>5494.91</v>
      </c>
    </row>
    <row r="1115" spans="1:4" outlineLevel="1">
      <c r="A1115" s="286">
        <v>9015005</v>
      </c>
      <c r="B1115" s="189" t="s">
        <v>14824</v>
      </c>
      <c r="C1115" s="190" t="s">
        <v>24</v>
      </c>
      <c r="D1115" s="191">
        <v>25016.21</v>
      </c>
    </row>
    <row r="1116" spans="1:4" outlineLevel="1">
      <c r="A1116" s="286">
        <v>9015006</v>
      </c>
      <c r="B1116" s="189" t="s">
        <v>14825</v>
      </c>
      <c r="C1116" s="190" t="s">
        <v>24</v>
      </c>
      <c r="D1116" s="191">
        <v>31228.85</v>
      </c>
    </row>
    <row r="1117" spans="1:4" outlineLevel="1">
      <c r="A1117" s="286">
        <v>9015007</v>
      </c>
      <c r="B1117" s="189" t="s">
        <v>14826</v>
      </c>
      <c r="C1117" s="190" t="s">
        <v>24</v>
      </c>
      <c r="D1117" s="191">
        <v>42559.49</v>
      </c>
    </row>
    <row r="1118" spans="1:4" outlineLevel="1">
      <c r="A1118" s="286">
        <v>9015008</v>
      </c>
      <c r="B1118" s="189" t="s">
        <v>14827</v>
      </c>
      <c r="C1118" s="190" t="s">
        <v>24</v>
      </c>
      <c r="D1118" s="191">
        <v>51058.33</v>
      </c>
    </row>
    <row r="1119" spans="1:4" ht="23.25" outlineLevel="1">
      <c r="A1119" s="286">
        <v>9015009</v>
      </c>
      <c r="B1119" s="189" t="s">
        <v>24794</v>
      </c>
      <c r="C1119" s="190" t="s">
        <v>24</v>
      </c>
      <c r="D1119" s="191">
        <v>77836.81</v>
      </c>
    </row>
    <row r="1120" spans="1:4" ht="23.25" outlineLevel="1">
      <c r="A1120" s="286">
        <v>9015010</v>
      </c>
      <c r="B1120" s="189" t="s">
        <v>24795</v>
      </c>
      <c r="C1120" s="190" t="s">
        <v>24</v>
      </c>
      <c r="D1120" s="191">
        <v>97344.4</v>
      </c>
    </row>
    <row r="1121" spans="1:4" ht="23.25" outlineLevel="1">
      <c r="A1121" s="286">
        <v>9015011</v>
      </c>
      <c r="B1121" s="189" t="s">
        <v>24796</v>
      </c>
      <c r="C1121" s="190" t="s">
        <v>24</v>
      </c>
      <c r="D1121" s="191">
        <v>121938.67</v>
      </c>
    </row>
    <row r="1122" spans="1:4" outlineLevel="1">
      <c r="A1122" s="286">
        <v>9015020</v>
      </c>
      <c r="B1122" s="189" t="s">
        <v>14828</v>
      </c>
      <c r="C1122" s="190" t="s">
        <v>24</v>
      </c>
      <c r="D1122" s="191">
        <v>4926.29</v>
      </c>
    </row>
    <row r="1123" spans="1:4" outlineLevel="1">
      <c r="A1123" s="286">
        <v>9015025</v>
      </c>
      <c r="B1123" s="189" t="s">
        <v>14829</v>
      </c>
      <c r="C1123" s="190" t="s">
        <v>24</v>
      </c>
      <c r="D1123" s="191">
        <v>4849.7299999999996</v>
      </c>
    </row>
    <row r="1124" spans="1:4" ht="23.25" outlineLevel="1">
      <c r="A1124" s="286">
        <v>9015038</v>
      </c>
      <c r="B1124" s="189" t="s">
        <v>24797</v>
      </c>
      <c r="C1124" s="190" t="s">
        <v>24</v>
      </c>
      <c r="D1124" s="191">
        <v>124580.42</v>
      </c>
    </row>
    <row r="1125" spans="1:4" ht="23.25">
      <c r="A1125" s="286">
        <v>9015039</v>
      </c>
      <c r="B1125" s="189" t="s">
        <v>24798</v>
      </c>
      <c r="C1125" s="190" t="s">
        <v>24</v>
      </c>
      <c r="D1125" s="191">
        <v>137834.26</v>
      </c>
    </row>
    <row r="1126" spans="1:4" outlineLevel="1">
      <c r="A1126" s="286">
        <v>9015040</v>
      </c>
      <c r="B1126" s="189" t="s">
        <v>14830</v>
      </c>
      <c r="C1126" s="190" t="s">
        <v>24</v>
      </c>
      <c r="D1126" s="191">
        <v>86074.59</v>
      </c>
    </row>
    <row r="1127" spans="1:4" ht="23.25" outlineLevel="1">
      <c r="A1127" s="286">
        <v>9015041</v>
      </c>
      <c r="B1127" s="189" t="s">
        <v>14831</v>
      </c>
      <c r="C1127" s="190" t="s">
        <v>24</v>
      </c>
      <c r="D1127" s="191">
        <v>64633.4</v>
      </c>
    </row>
    <row r="1128" spans="1:4" outlineLevel="1">
      <c r="A1128" s="286">
        <v>9016002</v>
      </c>
      <c r="B1128" s="189" t="s">
        <v>14832</v>
      </c>
      <c r="C1128" s="190" t="s">
        <v>24</v>
      </c>
      <c r="D1128" s="191">
        <v>854.92</v>
      </c>
    </row>
    <row r="1129" spans="1:4">
      <c r="A1129" s="286">
        <v>9016004</v>
      </c>
      <c r="B1129" s="189" t="s">
        <v>14833</v>
      </c>
      <c r="C1129" s="190" t="s">
        <v>24</v>
      </c>
      <c r="D1129" s="191">
        <v>1453.51</v>
      </c>
    </row>
    <row r="1130" spans="1:4" outlineLevel="1">
      <c r="A1130" s="286">
        <v>9016006</v>
      </c>
      <c r="B1130" s="189" t="s">
        <v>14834</v>
      </c>
      <c r="C1130" s="190" t="s">
        <v>24</v>
      </c>
      <c r="D1130" s="191">
        <v>2299.31</v>
      </c>
    </row>
    <row r="1131" spans="1:4" outlineLevel="1">
      <c r="A1131" s="286">
        <v>9016008</v>
      </c>
      <c r="B1131" s="189" t="s">
        <v>14835</v>
      </c>
      <c r="C1131" s="190" t="s">
        <v>24</v>
      </c>
      <c r="D1131" s="191">
        <v>2785.07</v>
      </c>
    </row>
    <row r="1132" spans="1:4" outlineLevel="1">
      <c r="A1132" s="286">
        <v>9016011</v>
      </c>
      <c r="B1132" s="189" t="s">
        <v>14836</v>
      </c>
      <c r="C1132" s="190" t="s">
        <v>24</v>
      </c>
      <c r="D1132" s="191">
        <v>3543.4</v>
      </c>
    </row>
    <row r="1133" spans="1:4" outlineLevel="1">
      <c r="A1133" s="286">
        <v>9016013</v>
      </c>
      <c r="B1133" s="189" t="s">
        <v>14837</v>
      </c>
      <c r="C1133" s="190" t="s">
        <v>24</v>
      </c>
      <c r="D1133" s="191">
        <v>4571.88</v>
      </c>
    </row>
    <row r="1134" spans="1:4">
      <c r="A1134" s="286">
        <v>9016015</v>
      </c>
      <c r="B1134" s="189" t="s">
        <v>14838</v>
      </c>
      <c r="C1134" s="190" t="s">
        <v>24</v>
      </c>
      <c r="D1134" s="191">
        <v>6765.76</v>
      </c>
    </row>
    <row r="1135" spans="1:4" ht="23.25" outlineLevel="1">
      <c r="A1135" s="286">
        <v>9016016</v>
      </c>
      <c r="B1135" s="189" t="s">
        <v>14839</v>
      </c>
      <c r="C1135" s="190" t="s">
        <v>24</v>
      </c>
      <c r="D1135" s="191">
        <v>16763.28</v>
      </c>
    </row>
    <row r="1136" spans="1:4" ht="23.25" outlineLevel="1">
      <c r="A1136" s="286">
        <v>9016017</v>
      </c>
      <c r="B1136" s="189" t="s">
        <v>14840</v>
      </c>
      <c r="C1136" s="190" t="s">
        <v>24</v>
      </c>
      <c r="D1136" s="191">
        <v>26391.02</v>
      </c>
    </row>
    <row r="1137" spans="1:4" ht="23.25" outlineLevel="1">
      <c r="A1137" s="286">
        <v>9016018</v>
      </c>
      <c r="B1137" s="189" t="s">
        <v>14841</v>
      </c>
      <c r="C1137" s="190" t="s">
        <v>24</v>
      </c>
      <c r="D1137" s="191">
        <v>34923.61</v>
      </c>
    </row>
    <row r="1138" spans="1:4" outlineLevel="1">
      <c r="A1138" s="286">
        <v>9017001</v>
      </c>
      <c r="B1138" s="189" t="s">
        <v>467</v>
      </c>
      <c r="C1138" s="190" t="s">
        <v>24</v>
      </c>
      <c r="D1138" s="191">
        <v>232.68</v>
      </c>
    </row>
    <row r="1139" spans="1:4">
      <c r="A1139" s="286">
        <v>9017002</v>
      </c>
      <c r="B1139" s="189" t="s">
        <v>14842</v>
      </c>
      <c r="C1139" s="190" t="s">
        <v>24</v>
      </c>
      <c r="D1139" s="191">
        <v>186.47</v>
      </c>
    </row>
    <row r="1140" spans="1:4" outlineLevel="1">
      <c r="A1140" s="286">
        <v>9017003</v>
      </c>
      <c r="B1140" s="189" t="s">
        <v>14843</v>
      </c>
      <c r="C1140" s="190" t="s">
        <v>24</v>
      </c>
      <c r="D1140" s="191">
        <v>307.74</v>
      </c>
    </row>
    <row r="1141" spans="1:4" outlineLevel="1">
      <c r="A1141" s="286">
        <v>9017004</v>
      </c>
      <c r="B1141" s="189" t="s">
        <v>24799</v>
      </c>
      <c r="C1141" s="190" t="s">
        <v>24</v>
      </c>
      <c r="D1141" s="191">
        <v>175.44</v>
      </c>
    </row>
    <row r="1142" spans="1:4" outlineLevel="1">
      <c r="A1142" s="286">
        <v>9017005</v>
      </c>
      <c r="B1142" s="189" t="s">
        <v>24800</v>
      </c>
      <c r="C1142" s="190" t="s">
        <v>24</v>
      </c>
      <c r="D1142" s="191">
        <v>179.5</v>
      </c>
    </row>
    <row r="1143" spans="1:4" outlineLevel="1">
      <c r="A1143" s="286">
        <v>9017006</v>
      </c>
      <c r="B1143" s="189" t="s">
        <v>14844</v>
      </c>
      <c r="C1143" s="190" t="s">
        <v>23</v>
      </c>
      <c r="D1143" s="191">
        <v>211.92</v>
      </c>
    </row>
    <row r="1144" spans="1:4">
      <c r="A1144" s="286">
        <v>9017007</v>
      </c>
      <c r="B1144" s="189" t="s">
        <v>14845</v>
      </c>
      <c r="C1144" s="190" t="s">
        <v>23</v>
      </c>
      <c r="D1144" s="191">
        <v>272.16000000000003</v>
      </c>
    </row>
    <row r="1145" spans="1:4" outlineLevel="1">
      <c r="A1145" s="286">
        <v>9017008</v>
      </c>
      <c r="B1145" s="189" t="s">
        <v>24801</v>
      </c>
      <c r="C1145" s="190" t="s">
        <v>24</v>
      </c>
      <c r="D1145" s="191">
        <v>179.5</v>
      </c>
    </row>
    <row r="1146" spans="1:4" outlineLevel="1">
      <c r="A1146" s="286">
        <v>9017009</v>
      </c>
      <c r="B1146" s="189" t="s">
        <v>24802</v>
      </c>
      <c r="C1146" s="190" t="s">
        <v>24</v>
      </c>
      <c r="D1146" s="191">
        <v>210.48</v>
      </c>
    </row>
    <row r="1147" spans="1:4" outlineLevel="1">
      <c r="A1147" s="286">
        <v>9017010</v>
      </c>
      <c r="B1147" s="189" t="s">
        <v>14846</v>
      </c>
      <c r="C1147" s="190" t="s">
        <v>24</v>
      </c>
      <c r="D1147" s="191">
        <v>1923.01</v>
      </c>
    </row>
    <row r="1148" spans="1:4" outlineLevel="1">
      <c r="A1148" s="286">
        <v>9017011</v>
      </c>
      <c r="B1148" s="189" t="s">
        <v>24803</v>
      </c>
      <c r="C1148" s="190" t="s">
        <v>24</v>
      </c>
      <c r="D1148" s="191">
        <v>197.79</v>
      </c>
    </row>
    <row r="1149" spans="1:4" outlineLevel="1">
      <c r="A1149" s="286">
        <v>9017012</v>
      </c>
      <c r="B1149" s="189" t="s">
        <v>14847</v>
      </c>
      <c r="C1149" s="190" t="s">
        <v>24</v>
      </c>
      <c r="D1149" s="191">
        <v>118.93</v>
      </c>
    </row>
    <row r="1150" spans="1:4">
      <c r="A1150" s="286">
        <v>9017013</v>
      </c>
      <c r="B1150" s="189" t="s">
        <v>14848</v>
      </c>
      <c r="C1150" s="190" t="s">
        <v>24</v>
      </c>
      <c r="D1150" s="191">
        <v>421.12</v>
      </c>
    </row>
    <row r="1151" spans="1:4" outlineLevel="1">
      <c r="A1151" s="286">
        <v>9017014</v>
      </c>
      <c r="B1151" s="189" t="s">
        <v>14849</v>
      </c>
      <c r="C1151" s="190" t="s">
        <v>24</v>
      </c>
      <c r="D1151" s="191">
        <v>469.35</v>
      </c>
    </row>
    <row r="1152" spans="1:4" outlineLevel="1">
      <c r="A1152" s="286">
        <v>9017015</v>
      </c>
      <c r="B1152" s="189" t="s">
        <v>14850</v>
      </c>
      <c r="C1152" s="190" t="s">
        <v>24</v>
      </c>
      <c r="D1152" s="191">
        <v>484.63</v>
      </c>
    </row>
    <row r="1153" spans="1:4" outlineLevel="1">
      <c r="A1153" s="286">
        <v>9017016</v>
      </c>
      <c r="B1153" s="189" t="s">
        <v>14851</v>
      </c>
      <c r="C1153" s="190" t="s">
        <v>24</v>
      </c>
      <c r="D1153" s="191">
        <v>34175.1</v>
      </c>
    </row>
    <row r="1154" spans="1:4" outlineLevel="1">
      <c r="A1154" s="286">
        <v>9017017</v>
      </c>
      <c r="B1154" s="189" t="s">
        <v>14852</v>
      </c>
      <c r="C1154" s="190" t="s">
        <v>24</v>
      </c>
      <c r="D1154" s="191">
        <v>36291.64</v>
      </c>
    </row>
    <row r="1155" spans="1:4" outlineLevel="1">
      <c r="A1155" s="286">
        <v>9017018</v>
      </c>
      <c r="B1155" s="189" t="s">
        <v>14853</v>
      </c>
      <c r="C1155" s="190" t="s">
        <v>24</v>
      </c>
      <c r="D1155" s="191">
        <v>299.48</v>
      </c>
    </row>
    <row r="1156" spans="1:4">
      <c r="A1156" s="286">
        <v>9017019</v>
      </c>
      <c r="B1156" s="189" t="s">
        <v>14854</v>
      </c>
      <c r="C1156" s="190" t="s">
        <v>24</v>
      </c>
      <c r="D1156" s="191">
        <v>636.49</v>
      </c>
    </row>
    <row r="1157" spans="1:4" outlineLevel="1">
      <c r="A1157" s="286">
        <v>9017020</v>
      </c>
      <c r="B1157" s="189" t="s">
        <v>14855</v>
      </c>
      <c r="C1157" s="190" t="s">
        <v>4269</v>
      </c>
      <c r="D1157" s="191">
        <v>40.020000000000003</v>
      </c>
    </row>
    <row r="1158" spans="1:4" outlineLevel="1">
      <c r="A1158" s="286">
        <v>9017021</v>
      </c>
      <c r="B1158" s="189" t="s">
        <v>14856</v>
      </c>
      <c r="C1158" s="190" t="s">
        <v>24</v>
      </c>
      <c r="D1158" s="191">
        <v>49099.97</v>
      </c>
    </row>
    <row r="1159" spans="1:4" outlineLevel="1">
      <c r="A1159" s="286">
        <v>9017022</v>
      </c>
      <c r="B1159" s="189" t="s">
        <v>14857</v>
      </c>
      <c r="C1159" s="190" t="s">
        <v>24</v>
      </c>
      <c r="D1159" s="191">
        <v>56343.17</v>
      </c>
    </row>
    <row r="1160" spans="1:4" outlineLevel="1">
      <c r="A1160" s="286">
        <v>9017023</v>
      </c>
      <c r="B1160" s="189" t="s">
        <v>14858</v>
      </c>
      <c r="C1160" s="190" t="s">
        <v>24</v>
      </c>
      <c r="D1160" s="191">
        <v>1580.42</v>
      </c>
    </row>
    <row r="1161" spans="1:4" outlineLevel="1">
      <c r="A1161" s="286">
        <v>9017024</v>
      </c>
      <c r="B1161" s="189" t="s">
        <v>14859</v>
      </c>
      <c r="C1161" s="190" t="s">
        <v>24</v>
      </c>
      <c r="D1161" s="191">
        <v>8187.55</v>
      </c>
    </row>
    <row r="1162" spans="1:4">
      <c r="A1162" s="286">
        <v>9017025</v>
      </c>
      <c r="B1162" s="189" t="s">
        <v>14860</v>
      </c>
      <c r="C1162" s="190" t="s">
        <v>23</v>
      </c>
      <c r="D1162" s="191">
        <v>41.28</v>
      </c>
    </row>
    <row r="1163" spans="1:4" outlineLevel="1">
      <c r="A1163" s="286">
        <v>9017026</v>
      </c>
      <c r="B1163" s="189" t="s">
        <v>14861</v>
      </c>
      <c r="C1163" s="190" t="s">
        <v>24</v>
      </c>
      <c r="D1163" s="191">
        <v>161.30000000000001</v>
      </c>
    </row>
    <row r="1164" spans="1:4" outlineLevel="1">
      <c r="A1164" s="286">
        <v>9017027</v>
      </c>
      <c r="B1164" s="189" t="s">
        <v>14862</v>
      </c>
      <c r="C1164" s="190" t="s">
        <v>24</v>
      </c>
      <c r="D1164" s="191">
        <v>169.27</v>
      </c>
    </row>
    <row r="1165" spans="1:4" outlineLevel="1">
      <c r="A1165" s="286">
        <v>9017028</v>
      </c>
      <c r="B1165" s="189" t="s">
        <v>14863</v>
      </c>
      <c r="C1165" s="190" t="s">
        <v>24</v>
      </c>
      <c r="D1165" s="191">
        <v>168.39</v>
      </c>
    </row>
    <row r="1166" spans="1:4" outlineLevel="1">
      <c r="A1166" s="286">
        <v>9017029</v>
      </c>
      <c r="B1166" s="189" t="s">
        <v>14864</v>
      </c>
      <c r="C1166" s="190" t="s">
        <v>24</v>
      </c>
      <c r="D1166" s="191">
        <v>76.47</v>
      </c>
    </row>
    <row r="1167" spans="1:4" outlineLevel="1">
      <c r="A1167" s="286">
        <v>9017030</v>
      </c>
      <c r="B1167" s="189" t="s">
        <v>14865</v>
      </c>
      <c r="C1167" s="190" t="s">
        <v>24</v>
      </c>
      <c r="D1167" s="191">
        <v>38.99</v>
      </c>
    </row>
    <row r="1168" spans="1:4">
      <c r="A1168" s="286">
        <v>9017031</v>
      </c>
      <c r="B1168" s="189" t="s">
        <v>14866</v>
      </c>
      <c r="C1168" s="190" t="s">
        <v>24</v>
      </c>
      <c r="D1168" s="191">
        <v>67.59</v>
      </c>
    </row>
    <row r="1169" spans="1:4" outlineLevel="1">
      <c r="A1169" s="286">
        <v>9017032</v>
      </c>
      <c r="B1169" s="189" t="s">
        <v>14867</v>
      </c>
      <c r="C1169" s="190" t="s">
        <v>24</v>
      </c>
      <c r="D1169" s="191">
        <v>1451.59</v>
      </c>
    </row>
    <row r="1170" spans="1:4">
      <c r="A1170" s="286">
        <v>9017033</v>
      </c>
      <c r="B1170" s="189" t="s">
        <v>14868</v>
      </c>
      <c r="C1170" s="190" t="s">
        <v>24</v>
      </c>
      <c r="D1170" s="191">
        <v>1412.78</v>
      </c>
    </row>
    <row r="1171" spans="1:4" outlineLevel="1">
      <c r="A1171" s="286">
        <v>9017034</v>
      </c>
      <c r="B1171" s="189" t="s">
        <v>14869</v>
      </c>
      <c r="C1171" s="190" t="s">
        <v>24</v>
      </c>
      <c r="D1171" s="191">
        <v>1474.9</v>
      </c>
    </row>
    <row r="1172" spans="1:4" ht="23.25">
      <c r="A1172" s="286">
        <v>9017035</v>
      </c>
      <c r="B1172" s="189" t="s">
        <v>23964</v>
      </c>
      <c r="C1172" s="190" t="s">
        <v>24</v>
      </c>
      <c r="D1172" s="191">
        <v>172.85</v>
      </c>
    </row>
    <row r="1173" spans="1:4" outlineLevel="1">
      <c r="A1173" s="286">
        <v>9017039</v>
      </c>
      <c r="B1173" s="189" t="s">
        <v>24804</v>
      </c>
      <c r="C1173" s="190" t="s">
        <v>24</v>
      </c>
      <c r="D1173" s="191">
        <v>995.69</v>
      </c>
    </row>
    <row r="1174" spans="1:4">
      <c r="A1174" s="286">
        <v>9020000</v>
      </c>
      <c r="B1174" s="189" t="s">
        <v>14870</v>
      </c>
      <c r="C1174" s="190" t="s">
        <v>14044</v>
      </c>
      <c r="D1174" s="191" t="s">
        <v>14044</v>
      </c>
    </row>
    <row r="1175" spans="1:4" ht="34.5" outlineLevel="1">
      <c r="A1175" s="286">
        <v>9020011</v>
      </c>
      <c r="B1175" s="189" t="s">
        <v>14871</v>
      </c>
      <c r="C1175" s="190" t="s">
        <v>140</v>
      </c>
      <c r="D1175" s="191">
        <v>4242.43</v>
      </c>
    </row>
    <row r="1176" spans="1:4" ht="23.25">
      <c r="A1176" s="286">
        <v>9020016</v>
      </c>
      <c r="B1176" s="189" t="s">
        <v>34568</v>
      </c>
      <c r="C1176" s="190" t="s">
        <v>24</v>
      </c>
      <c r="D1176" s="191">
        <v>1402.78</v>
      </c>
    </row>
    <row r="1177" spans="1:4" ht="45.75" outlineLevel="1">
      <c r="A1177" s="286">
        <v>9020035</v>
      </c>
      <c r="B1177" s="189" t="s">
        <v>34569</v>
      </c>
      <c r="C1177" s="190" t="s">
        <v>24</v>
      </c>
      <c r="D1177" s="191">
        <v>3887.27</v>
      </c>
    </row>
    <row r="1178" spans="1:4" ht="45.75">
      <c r="A1178" s="286">
        <v>9020036</v>
      </c>
      <c r="B1178" s="189" t="s">
        <v>34570</v>
      </c>
      <c r="C1178" s="190" t="s">
        <v>24</v>
      </c>
      <c r="D1178" s="191">
        <v>3531.13</v>
      </c>
    </row>
    <row r="1179" spans="1:4" outlineLevel="1">
      <c r="A1179" s="286">
        <v>9050000</v>
      </c>
      <c r="B1179" s="189" t="s">
        <v>14872</v>
      </c>
      <c r="C1179" s="190" t="s">
        <v>14044</v>
      </c>
      <c r="D1179" s="191" t="s">
        <v>14044</v>
      </c>
    </row>
    <row r="1180" spans="1:4" ht="23.25">
      <c r="A1180" s="286">
        <v>9050001</v>
      </c>
      <c r="B1180" s="189" t="s">
        <v>14873</v>
      </c>
      <c r="C1180" s="190" t="s">
        <v>24</v>
      </c>
      <c r="D1180" s="191">
        <v>233.8</v>
      </c>
    </row>
    <row r="1181" spans="1:4" outlineLevel="1">
      <c r="A1181" s="286">
        <v>9050002</v>
      </c>
      <c r="B1181" s="189" t="s">
        <v>14874</v>
      </c>
      <c r="C1181" s="190" t="s">
        <v>24</v>
      </c>
      <c r="D1181" s="191">
        <v>292.25</v>
      </c>
    </row>
    <row r="1182" spans="1:4">
      <c r="A1182" s="286">
        <v>9050003</v>
      </c>
      <c r="B1182" s="189" t="s">
        <v>14875</v>
      </c>
      <c r="C1182" s="190" t="s">
        <v>24</v>
      </c>
      <c r="D1182" s="191">
        <v>233.8</v>
      </c>
    </row>
    <row r="1183" spans="1:4" outlineLevel="1">
      <c r="A1183" s="286">
        <v>9050004</v>
      </c>
      <c r="B1183" s="189" t="s">
        <v>14876</v>
      </c>
      <c r="C1183" s="190" t="s">
        <v>24</v>
      </c>
      <c r="D1183" s="191">
        <v>29.23</v>
      </c>
    </row>
    <row r="1184" spans="1:4">
      <c r="A1184" s="286">
        <v>9050005</v>
      </c>
      <c r="B1184" s="189" t="s">
        <v>14877</v>
      </c>
      <c r="C1184" s="190" t="s">
        <v>24</v>
      </c>
      <c r="D1184" s="191">
        <v>14.61</v>
      </c>
    </row>
    <row r="1185" spans="1:4" outlineLevel="1">
      <c r="A1185" s="286">
        <v>9050006</v>
      </c>
      <c r="B1185" s="189" t="s">
        <v>14878</v>
      </c>
      <c r="C1185" s="190" t="s">
        <v>24</v>
      </c>
      <c r="D1185" s="191">
        <v>116.9</v>
      </c>
    </row>
    <row r="1186" spans="1:4">
      <c r="A1186" s="286">
        <v>9050009</v>
      </c>
      <c r="B1186" s="189" t="s">
        <v>14879</v>
      </c>
      <c r="C1186" s="190" t="s">
        <v>23</v>
      </c>
      <c r="D1186" s="191">
        <v>23.38</v>
      </c>
    </row>
    <row r="1187" spans="1:4" outlineLevel="1">
      <c r="A1187" s="286">
        <v>9050010</v>
      </c>
      <c r="B1187" s="189" t="s">
        <v>14880</v>
      </c>
      <c r="C1187" s="190" t="s">
        <v>23</v>
      </c>
      <c r="D1187" s="191">
        <v>29.23</v>
      </c>
    </row>
    <row r="1188" spans="1:4" outlineLevel="1">
      <c r="A1188" s="286">
        <v>9050011</v>
      </c>
      <c r="B1188" s="189" t="s">
        <v>14881</v>
      </c>
      <c r="C1188" s="190" t="s">
        <v>23</v>
      </c>
      <c r="D1188" s="191">
        <v>58.45</v>
      </c>
    </row>
    <row r="1189" spans="1:4" outlineLevel="1">
      <c r="A1189" s="286">
        <v>9050012</v>
      </c>
      <c r="B1189" s="189" t="s">
        <v>14882</v>
      </c>
      <c r="C1189" s="190" t="s">
        <v>23</v>
      </c>
      <c r="D1189" s="191">
        <v>14.61</v>
      </c>
    </row>
    <row r="1190" spans="1:4" outlineLevel="1">
      <c r="A1190" s="286">
        <v>9050013</v>
      </c>
      <c r="B1190" s="189" t="s">
        <v>14883</v>
      </c>
      <c r="C1190" s="190" t="s">
        <v>23</v>
      </c>
      <c r="D1190" s="191">
        <v>29.23</v>
      </c>
    </row>
    <row r="1191" spans="1:4" outlineLevel="1">
      <c r="A1191" s="286">
        <v>9050014</v>
      </c>
      <c r="B1191" s="189" t="s">
        <v>14884</v>
      </c>
      <c r="C1191" s="190" t="s">
        <v>23</v>
      </c>
      <c r="D1191" s="191">
        <v>2.92</v>
      </c>
    </row>
    <row r="1192" spans="1:4" outlineLevel="1">
      <c r="A1192" s="286">
        <v>9050015</v>
      </c>
      <c r="B1192" s="189" t="s">
        <v>14885</v>
      </c>
      <c r="C1192" s="190" t="s">
        <v>23</v>
      </c>
      <c r="D1192" s="191">
        <v>5.85</v>
      </c>
    </row>
    <row r="1193" spans="1:4" outlineLevel="1">
      <c r="A1193" s="286">
        <v>9050016</v>
      </c>
      <c r="B1193" s="189" t="s">
        <v>14886</v>
      </c>
      <c r="C1193" s="190" t="s">
        <v>23</v>
      </c>
      <c r="D1193" s="191">
        <v>3.51</v>
      </c>
    </row>
    <row r="1194" spans="1:4">
      <c r="A1194" s="286">
        <v>9050017</v>
      </c>
      <c r="B1194" s="189" t="s">
        <v>14887</v>
      </c>
      <c r="C1194" s="190" t="s">
        <v>23</v>
      </c>
      <c r="D1194" s="191">
        <v>7.01</v>
      </c>
    </row>
    <row r="1195" spans="1:4" outlineLevel="1">
      <c r="A1195" s="286">
        <v>9050018</v>
      </c>
      <c r="B1195" s="189" t="s">
        <v>14888</v>
      </c>
      <c r="C1195" s="190" t="s">
        <v>24</v>
      </c>
      <c r="D1195" s="191">
        <v>11.69</v>
      </c>
    </row>
    <row r="1196" spans="1:4" outlineLevel="1">
      <c r="A1196" s="286">
        <v>9050020</v>
      </c>
      <c r="B1196" s="189" t="s">
        <v>14889</v>
      </c>
      <c r="C1196" s="190" t="s">
        <v>24</v>
      </c>
      <c r="D1196" s="191">
        <v>11.69</v>
      </c>
    </row>
    <row r="1197" spans="1:4" outlineLevel="1">
      <c r="A1197" s="286">
        <v>9051000</v>
      </c>
      <c r="B1197" s="189" t="s">
        <v>14890</v>
      </c>
      <c r="C1197" s="190" t="s">
        <v>14044</v>
      </c>
      <c r="D1197" s="191" t="s">
        <v>14044</v>
      </c>
    </row>
    <row r="1198" spans="1:4" outlineLevel="1">
      <c r="A1198" s="286">
        <v>9051011</v>
      </c>
      <c r="B1198" s="189" t="s">
        <v>14891</v>
      </c>
      <c r="C1198" s="190" t="s">
        <v>24</v>
      </c>
      <c r="D1198" s="191">
        <v>11.69</v>
      </c>
    </row>
    <row r="1199" spans="1:4" outlineLevel="1">
      <c r="A1199" s="286">
        <v>9051015</v>
      </c>
      <c r="B1199" s="189" t="s">
        <v>14892</v>
      </c>
      <c r="C1199" s="190" t="s">
        <v>24</v>
      </c>
      <c r="D1199" s="191">
        <v>17.54</v>
      </c>
    </row>
    <row r="1200" spans="1:4" outlineLevel="1">
      <c r="A1200" s="286">
        <v>9051016</v>
      </c>
      <c r="B1200" s="189" t="s">
        <v>14893</v>
      </c>
      <c r="C1200" s="190" t="s">
        <v>24</v>
      </c>
      <c r="D1200" s="191">
        <v>40.92</v>
      </c>
    </row>
    <row r="1201" spans="1:4" outlineLevel="1">
      <c r="A1201" s="286">
        <v>9051017</v>
      </c>
      <c r="B1201" s="189" t="s">
        <v>14894</v>
      </c>
      <c r="C1201" s="190" t="s">
        <v>24</v>
      </c>
      <c r="D1201" s="191">
        <v>75.989999999999995</v>
      </c>
    </row>
    <row r="1202" spans="1:4">
      <c r="A1202" s="286">
        <v>9051025</v>
      </c>
      <c r="B1202" s="189" t="s">
        <v>14895</v>
      </c>
      <c r="C1202" s="190" t="s">
        <v>24</v>
      </c>
      <c r="D1202" s="191">
        <v>29.23</v>
      </c>
    </row>
    <row r="1203" spans="1:4" outlineLevel="1">
      <c r="A1203" s="286">
        <v>9051026</v>
      </c>
      <c r="B1203" s="189" t="s">
        <v>14896</v>
      </c>
      <c r="C1203" s="190" t="s">
        <v>24</v>
      </c>
      <c r="D1203" s="191">
        <v>58.45</v>
      </c>
    </row>
    <row r="1204" spans="1:4" outlineLevel="1">
      <c r="A1204" s="286">
        <v>9051027</v>
      </c>
      <c r="B1204" s="189" t="s">
        <v>14897</v>
      </c>
      <c r="C1204" s="190" t="s">
        <v>26</v>
      </c>
      <c r="D1204" s="191">
        <v>58.45</v>
      </c>
    </row>
    <row r="1205" spans="1:4" outlineLevel="1">
      <c r="A1205" s="286">
        <v>9051029</v>
      </c>
      <c r="B1205" s="189" t="s">
        <v>14898</v>
      </c>
      <c r="C1205" s="190" t="s">
        <v>26</v>
      </c>
      <c r="D1205" s="191">
        <v>58.45</v>
      </c>
    </row>
    <row r="1206" spans="1:4" ht="23.25" outlineLevel="1">
      <c r="A1206" s="286">
        <v>9051030</v>
      </c>
      <c r="B1206" s="189" t="s">
        <v>14899</v>
      </c>
      <c r="C1206" s="190" t="s">
        <v>24</v>
      </c>
      <c r="D1206" s="191">
        <v>11.69</v>
      </c>
    </row>
    <row r="1207" spans="1:4" outlineLevel="1">
      <c r="A1207" s="286">
        <v>9051032</v>
      </c>
      <c r="B1207" s="189" t="s">
        <v>14900</v>
      </c>
      <c r="C1207" s="190" t="s">
        <v>24</v>
      </c>
      <c r="D1207" s="191">
        <v>14.61</v>
      </c>
    </row>
    <row r="1208" spans="1:4" outlineLevel="1">
      <c r="A1208" s="286">
        <v>9051034</v>
      </c>
      <c r="B1208" s="189" t="s">
        <v>14901</v>
      </c>
      <c r="C1208" s="190" t="s">
        <v>24</v>
      </c>
      <c r="D1208" s="191">
        <v>14.61</v>
      </c>
    </row>
    <row r="1209" spans="1:4" outlineLevel="1">
      <c r="A1209" s="286">
        <v>9051035</v>
      </c>
      <c r="B1209" s="189" t="s">
        <v>14902</v>
      </c>
      <c r="C1209" s="190" t="s">
        <v>24</v>
      </c>
      <c r="D1209" s="191">
        <v>335.05</v>
      </c>
    </row>
    <row r="1210" spans="1:4" ht="23.25">
      <c r="A1210" s="286">
        <v>9051036</v>
      </c>
      <c r="B1210" s="189" t="s">
        <v>14903</v>
      </c>
      <c r="C1210" s="190" t="s">
        <v>24</v>
      </c>
      <c r="D1210" s="191">
        <v>29.23</v>
      </c>
    </row>
    <row r="1211" spans="1:4" ht="23.25" outlineLevel="1">
      <c r="A1211" s="286">
        <v>9051037</v>
      </c>
      <c r="B1211" s="189" t="s">
        <v>14904</v>
      </c>
      <c r="C1211" s="190" t="s">
        <v>24</v>
      </c>
      <c r="D1211" s="191">
        <v>29.23</v>
      </c>
    </row>
    <row r="1212" spans="1:4" ht="23.25" outlineLevel="1">
      <c r="A1212" s="286">
        <v>9051038</v>
      </c>
      <c r="B1212" s="189" t="s">
        <v>14905</v>
      </c>
      <c r="C1212" s="190" t="s">
        <v>24</v>
      </c>
      <c r="D1212" s="191">
        <v>43.84</v>
      </c>
    </row>
    <row r="1213" spans="1:4" outlineLevel="1">
      <c r="A1213" s="286">
        <v>9051039</v>
      </c>
      <c r="B1213" s="189" t="s">
        <v>14906</v>
      </c>
      <c r="C1213" s="190" t="s">
        <v>24</v>
      </c>
      <c r="D1213" s="191">
        <v>14.61</v>
      </c>
    </row>
    <row r="1214" spans="1:4">
      <c r="A1214" s="286">
        <v>9052000</v>
      </c>
      <c r="B1214" s="189" t="s">
        <v>14907</v>
      </c>
      <c r="C1214" s="190" t="s">
        <v>14044</v>
      </c>
      <c r="D1214" s="191" t="s">
        <v>14044</v>
      </c>
    </row>
    <row r="1215" spans="1:4" outlineLevel="1">
      <c r="A1215" s="286">
        <v>9052001</v>
      </c>
      <c r="B1215" s="189" t="s">
        <v>14908</v>
      </c>
      <c r="C1215" s="190" t="s">
        <v>24</v>
      </c>
      <c r="D1215" s="191">
        <v>11.69</v>
      </c>
    </row>
    <row r="1216" spans="1:4" outlineLevel="1">
      <c r="A1216" s="286">
        <v>9052002</v>
      </c>
      <c r="B1216" s="189" t="s">
        <v>14909</v>
      </c>
      <c r="C1216" s="190" t="s">
        <v>24</v>
      </c>
      <c r="D1216" s="191">
        <v>29.23</v>
      </c>
    </row>
    <row r="1217" spans="1:4" outlineLevel="1">
      <c r="A1217" s="286">
        <v>9052003</v>
      </c>
      <c r="B1217" s="189" t="s">
        <v>398</v>
      </c>
      <c r="C1217" s="190" t="s">
        <v>24</v>
      </c>
      <c r="D1217" s="191">
        <v>2.41</v>
      </c>
    </row>
    <row r="1218" spans="1:4">
      <c r="A1218" s="286">
        <v>9052004</v>
      </c>
      <c r="B1218" s="189" t="s">
        <v>14910</v>
      </c>
      <c r="C1218" s="190" t="s">
        <v>24</v>
      </c>
      <c r="D1218" s="191">
        <v>17.54</v>
      </c>
    </row>
    <row r="1219" spans="1:4" outlineLevel="1">
      <c r="A1219" s="286">
        <v>9052005</v>
      </c>
      <c r="B1219" s="189" t="s">
        <v>14911</v>
      </c>
      <c r="C1219" s="190" t="s">
        <v>24</v>
      </c>
      <c r="D1219" s="191">
        <v>2.41</v>
      </c>
    </row>
    <row r="1220" spans="1:4">
      <c r="A1220" s="286">
        <v>9052006</v>
      </c>
      <c r="B1220" s="189" t="s">
        <v>14912</v>
      </c>
      <c r="C1220" s="190" t="s">
        <v>24</v>
      </c>
      <c r="D1220" s="191">
        <v>23.38</v>
      </c>
    </row>
    <row r="1221" spans="1:4" outlineLevel="1">
      <c r="A1221" s="286">
        <v>9052008</v>
      </c>
      <c r="B1221" s="189" t="s">
        <v>14913</v>
      </c>
      <c r="C1221" s="190" t="s">
        <v>24</v>
      </c>
      <c r="D1221" s="191">
        <v>29.23</v>
      </c>
    </row>
    <row r="1222" spans="1:4">
      <c r="A1222" s="286">
        <v>9052009</v>
      </c>
      <c r="B1222" s="189" t="s">
        <v>14914</v>
      </c>
      <c r="C1222" s="190" t="s">
        <v>24</v>
      </c>
      <c r="D1222" s="191">
        <v>58.45</v>
      </c>
    </row>
    <row r="1223" spans="1:4" outlineLevel="1">
      <c r="A1223" s="286">
        <v>9052010</v>
      </c>
      <c r="B1223" s="189" t="s">
        <v>14915</v>
      </c>
      <c r="C1223" s="190" t="s">
        <v>24</v>
      </c>
      <c r="D1223" s="191">
        <v>23.38</v>
      </c>
    </row>
    <row r="1224" spans="1:4">
      <c r="A1224" s="286">
        <v>9052011</v>
      </c>
      <c r="B1224" s="189" t="s">
        <v>14916</v>
      </c>
      <c r="C1224" s="190" t="s">
        <v>24</v>
      </c>
      <c r="D1224" s="191">
        <v>43.84</v>
      </c>
    </row>
    <row r="1225" spans="1:4" outlineLevel="1">
      <c r="A1225" s="286">
        <v>9052012</v>
      </c>
      <c r="B1225" s="189" t="s">
        <v>14917</v>
      </c>
      <c r="C1225" s="190" t="s">
        <v>24</v>
      </c>
      <c r="D1225" s="191">
        <v>87.68</v>
      </c>
    </row>
    <row r="1226" spans="1:4">
      <c r="A1226" s="286">
        <v>9052013</v>
      </c>
      <c r="B1226" s="189" t="s">
        <v>14918</v>
      </c>
      <c r="C1226" s="190" t="s">
        <v>24</v>
      </c>
      <c r="D1226" s="191">
        <v>87.68</v>
      </c>
    </row>
    <row r="1227" spans="1:4" outlineLevel="1">
      <c r="A1227" s="286">
        <v>9052014</v>
      </c>
      <c r="B1227" s="189" t="s">
        <v>14919</v>
      </c>
      <c r="C1227" s="190" t="s">
        <v>24</v>
      </c>
      <c r="D1227" s="191">
        <v>29.23</v>
      </c>
    </row>
    <row r="1228" spans="1:4">
      <c r="A1228" s="286">
        <v>9052018</v>
      </c>
      <c r="B1228" s="189" t="s">
        <v>14920</v>
      </c>
      <c r="C1228" s="190" t="s">
        <v>24</v>
      </c>
      <c r="D1228" s="191">
        <v>87.68</v>
      </c>
    </row>
    <row r="1229" spans="1:4" outlineLevel="1">
      <c r="A1229" s="286">
        <v>9052019</v>
      </c>
      <c r="B1229" s="189" t="s">
        <v>14921</v>
      </c>
      <c r="C1229" s="190" t="s">
        <v>24</v>
      </c>
      <c r="D1229" s="191">
        <v>58.45</v>
      </c>
    </row>
    <row r="1230" spans="1:4">
      <c r="A1230" s="286">
        <v>9052020</v>
      </c>
      <c r="B1230" s="189" t="s">
        <v>14922</v>
      </c>
      <c r="C1230" s="190" t="s">
        <v>24</v>
      </c>
      <c r="D1230" s="191">
        <v>87.68</v>
      </c>
    </row>
    <row r="1231" spans="1:4" outlineLevel="1">
      <c r="A1231" s="286">
        <v>9052025</v>
      </c>
      <c r="B1231" s="189" t="s">
        <v>14923</v>
      </c>
      <c r="C1231" s="190" t="s">
        <v>24</v>
      </c>
      <c r="D1231" s="191">
        <v>46.76</v>
      </c>
    </row>
    <row r="1232" spans="1:4">
      <c r="A1232" s="286">
        <v>9052030</v>
      </c>
      <c r="B1232" s="189" t="s">
        <v>24805</v>
      </c>
      <c r="C1232" s="190" t="s">
        <v>24</v>
      </c>
      <c r="D1232" s="191">
        <v>3.86</v>
      </c>
    </row>
    <row r="1233" spans="1:4" outlineLevel="1">
      <c r="A1233" s="286">
        <v>9052031</v>
      </c>
      <c r="B1233" s="189" t="s">
        <v>23965</v>
      </c>
      <c r="C1233" s="190" t="s">
        <v>24</v>
      </c>
      <c r="D1233" s="191">
        <v>3.86</v>
      </c>
    </row>
    <row r="1234" spans="1:4">
      <c r="A1234" s="286">
        <v>9053000</v>
      </c>
      <c r="B1234" s="189" t="s">
        <v>14924</v>
      </c>
      <c r="C1234" s="190" t="s">
        <v>14044</v>
      </c>
      <c r="D1234" s="191" t="s">
        <v>14044</v>
      </c>
    </row>
    <row r="1235" spans="1:4" outlineLevel="1">
      <c r="A1235" s="286">
        <v>9053010</v>
      </c>
      <c r="B1235" s="189" t="s">
        <v>14925</v>
      </c>
      <c r="C1235" s="190" t="s">
        <v>24</v>
      </c>
      <c r="D1235" s="191">
        <v>29.23</v>
      </c>
    </row>
    <row r="1236" spans="1:4">
      <c r="A1236" s="286">
        <v>9053011</v>
      </c>
      <c r="B1236" s="189" t="s">
        <v>14926</v>
      </c>
      <c r="C1236" s="190" t="s">
        <v>24</v>
      </c>
      <c r="D1236" s="191">
        <v>29.23</v>
      </c>
    </row>
    <row r="1237" spans="1:4" outlineLevel="1">
      <c r="A1237" s="286">
        <v>9053014</v>
      </c>
      <c r="B1237" s="189" t="s">
        <v>14927</v>
      </c>
      <c r="C1237" s="190" t="s">
        <v>23</v>
      </c>
      <c r="D1237" s="191">
        <v>11.69</v>
      </c>
    </row>
    <row r="1238" spans="1:4">
      <c r="A1238" s="286">
        <v>9053015</v>
      </c>
      <c r="B1238" s="189" t="s">
        <v>14928</v>
      </c>
      <c r="C1238" s="190" t="s">
        <v>23</v>
      </c>
      <c r="D1238" s="191">
        <v>14.61</v>
      </c>
    </row>
    <row r="1239" spans="1:4" outlineLevel="1">
      <c r="A1239" s="286">
        <v>9053016</v>
      </c>
      <c r="B1239" s="189" t="s">
        <v>14929</v>
      </c>
      <c r="C1239" s="190" t="s">
        <v>24</v>
      </c>
      <c r="D1239" s="191">
        <v>11.69</v>
      </c>
    </row>
    <row r="1240" spans="1:4">
      <c r="A1240" s="286">
        <v>9053020</v>
      </c>
      <c r="B1240" s="189" t="s">
        <v>14930</v>
      </c>
      <c r="C1240" s="190" t="s">
        <v>24</v>
      </c>
      <c r="D1240" s="191">
        <v>58.45</v>
      </c>
    </row>
    <row r="1241" spans="1:4" outlineLevel="1">
      <c r="A1241" s="286">
        <v>9053021</v>
      </c>
      <c r="B1241" s="189" t="s">
        <v>14931</v>
      </c>
      <c r="C1241" s="190" t="s">
        <v>23</v>
      </c>
      <c r="D1241" s="191">
        <v>29.23</v>
      </c>
    </row>
    <row r="1242" spans="1:4">
      <c r="A1242" s="286">
        <v>9053022</v>
      </c>
      <c r="B1242" s="189" t="s">
        <v>14932</v>
      </c>
      <c r="C1242" s="190" t="s">
        <v>24</v>
      </c>
      <c r="D1242" s="191">
        <v>29.23</v>
      </c>
    </row>
    <row r="1243" spans="1:4" outlineLevel="1">
      <c r="A1243" s="286">
        <v>9053025</v>
      </c>
      <c r="B1243" s="189" t="s">
        <v>14933</v>
      </c>
      <c r="C1243" s="190" t="s">
        <v>24</v>
      </c>
      <c r="D1243" s="191">
        <v>58.45</v>
      </c>
    </row>
    <row r="1244" spans="1:4">
      <c r="A1244" s="286">
        <v>9053055</v>
      </c>
      <c r="B1244" s="189" t="s">
        <v>14934</v>
      </c>
      <c r="C1244" s="190" t="s">
        <v>24</v>
      </c>
      <c r="D1244" s="191">
        <v>35.07</v>
      </c>
    </row>
    <row r="1245" spans="1:4" outlineLevel="1">
      <c r="A1245" s="286">
        <v>9053056</v>
      </c>
      <c r="B1245" s="189" t="s">
        <v>14935</v>
      </c>
      <c r="C1245" s="190" t="s">
        <v>24</v>
      </c>
      <c r="D1245" s="191">
        <v>58.45</v>
      </c>
    </row>
    <row r="1246" spans="1:4" outlineLevel="1">
      <c r="A1246" s="286">
        <v>9053060</v>
      </c>
      <c r="B1246" s="189" t="s">
        <v>14936</v>
      </c>
      <c r="C1246" s="190" t="s">
        <v>24</v>
      </c>
      <c r="D1246" s="191">
        <v>292.25</v>
      </c>
    </row>
    <row r="1247" spans="1:4" outlineLevel="1">
      <c r="A1247" s="286">
        <v>9053061</v>
      </c>
      <c r="B1247" s="189" t="s">
        <v>14937</v>
      </c>
      <c r="C1247" s="190" t="s">
        <v>24</v>
      </c>
      <c r="D1247" s="191">
        <v>467.6</v>
      </c>
    </row>
    <row r="1248" spans="1:4">
      <c r="A1248" s="286">
        <v>9053062</v>
      </c>
      <c r="B1248" s="189" t="s">
        <v>14938</v>
      </c>
      <c r="C1248" s="190" t="s">
        <v>24</v>
      </c>
      <c r="D1248" s="191">
        <v>292.25</v>
      </c>
    </row>
    <row r="1249" spans="1:4" outlineLevel="1">
      <c r="A1249" s="286">
        <v>9054000</v>
      </c>
      <c r="B1249" s="189" t="s">
        <v>14939</v>
      </c>
      <c r="C1249" s="190" t="s">
        <v>14044</v>
      </c>
      <c r="D1249" s="191" t="s">
        <v>14044</v>
      </c>
    </row>
    <row r="1250" spans="1:4" outlineLevel="1">
      <c r="A1250" s="286">
        <v>9054001</v>
      </c>
      <c r="B1250" s="189" t="s">
        <v>14940</v>
      </c>
      <c r="C1250" s="190" t="s">
        <v>24</v>
      </c>
      <c r="D1250" s="191">
        <v>8.77</v>
      </c>
    </row>
    <row r="1251" spans="1:4">
      <c r="A1251" s="286">
        <v>9054002</v>
      </c>
      <c r="B1251" s="189" t="s">
        <v>14941</v>
      </c>
      <c r="C1251" s="190" t="s">
        <v>24</v>
      </c>
      <c r="D1251" s="191">
        <v>2.41</v>
      </c>
    </row>
    <row r="1252" spans="1:4" outlineLevel="1">
      <c r="A1252" s="286">
        <v>9054003</v>
      </c>
      <c r="B1252" s="189" t="s">
        <v>14942</v>
      </c>
      <c r="C1252" s="190" t="s">
        <v>24</v>
      </c>
      <c r="D1252" s="191">
        <v>14.61</v>
      </c>
    </row>
    <row r="1253" spans="1:4" outlineLevel="1">
      <c r="A1253" s="286">
        <v>9054004</v>
      </c>
      <c r="B1253" s="189" t="s">
        <v>14943</v>
      </c>
      <c r="C1253" s="190" t="s">
        <v>24</v>
      </c>
      <c r="D1253" s="191">
        <v>11.69</v>
      </c>
    </row>
    <row r="1254" spans="1:4" outlineLevel="1">
      <c r="A1254" s="286">
        <v>9054005</v>
      </c>
      <c r="B1254" s="189" t="s">
        <v>14944</v>
      </c>
      <c r="C1254" s="190" t="s">
        <v>24</v>
      </c>
      <c r="D1254" s="191">
        <v>82.55</v>
      </c>
    </row>
    <row r="1255" spans="1:4" outlineLevel="1">
      <c r="A1255" s="286">
        <v>9054006</v>
      </c>
      <c r="B1255" s="189" t="s">
        <v>14945</v>
      </c>
      <c r="C1255" s="190" t="s">
        <v>24</v>
      </c>
      <c r="D1255" s="191">
        <v>23.38</v>
      </c>
    </row>
    <row r="1256" spans="1:4" outlineLevel="1">
      <c r="A1256" s="286">
        <v>9054007</v>
      </c>
      <c r="B1256" s="189" t="s">
        <v>14946</v>
      </c>
      <c r="C1256" s="190" t="s">
        <v>24</v>
      </c>
      <c r="D1256" s="191">
        <v>23.38</v>
      </c>
    </row>
    <row r="1257" spans="1:4">
      <c r="A1257" s="286">
        <v>9054008</v>
      </c>
      <c r="B1257" s="189" t="s">
        <v>14947</v>
      </c>
      <c r="C1257" s="190" t="s">
        <v>23</v>
      </c>
      <c r="D1257" s="191">
        <v>11.69</v>
      </c>
    </row>
    <row r="1258" spans="1:4" outlineLevel="1">
      <c r="A1258" s="286">
        <v>9054009</v>
      </c>
      <c r="B1258" s="189" t="s">
        <v>14948</v>
      </c>
      <c r="C1258" s="190" t="s">
        <v>24</v>
      </c>
      <c r="D1258" s="191">
        <v>4.82</v>
      </c>
    </row>
    <row r="1259" spans="1:4" outlineLevel="1">
      <c r="A1259" s="286">
        <v>9054010</v>
      </c>
      <c r="B1259" s="189" t="s">
        <v>14949</v>
      </c>
      <c r="C1259" s="190" t="s">
        <v>24</v>
      </c>
      <c r="D1259" s="191">
        <v>165.11</v>
      </c>
    </row>
    <row r="1260" spans="1:4" outlineLevel="1">
      <c r="A1260" s="286">
        <v>9054011</v>
      </c>
      <c r="B1260" s="189" t="s">
        <v>14950</v>
      </c>
      <c r="C1260" s="190" t="s">
        <v>24</v>
      </c>
      <c r="D1260" s="191">
        <v>37.99</v>
      </c>
    </row>
    <row r="1261" spans="1:4" outlineLevel="1">
      <c r="A1261" s="286">
        <v>9054012</v>
      </c>
      <c r="B1261" s="189" t="s">
        <v>14951</v>
      </c>
      <c r="C1261" s="190" t="s">
        <v>24</v>
      </c>
      <c r="D1261" s="191">
        <v>218.15</v>
      </c>
    </row>
    <row r="1262" spans="1:4" outlineLevel="1">
      <c r="A1262" s="286">
        <v>9054013</v>
      </c>
      <c r="B1262" s="189" t="s">
        <v>14952</v>
      </c>
      <c r="C1262" s="190" t="s">
        <v>24</v>
      </c>
      <c r="D1262" s="191">
        <v>424.53</v>
      </c>
    </row>
    <row r="1263" spans="1:4">
      <c r="A1263" s="286">
        <v>9054014</v>
      </c>
      <c r="B1263" s="189" t="s">
        <v>14953</v>
      </c>
      <c r="C1263" s="190" t="s">
        <v>24</v>
      </c>
      <c r="D1263" s="191">
        <v>87.68</v>
      </c>
    </row>
    <row r="1264" spans="1:4" outlineLevel="1">
      <c r="A1264" s="286">
        <v>9054015</v>
      </c>
      <c r="B1264" s="189" t="s">
        <v>14954</v>
      </c>
      <c r="C1264" s="190" t="s">
        <v>24</v>
      </c>
      <c r="D1264" s="191">
        <v>38.57</v>
      </c>
    </row>
    <row r="1265" spans="1:4">
      <c r="A1265" s="286">
        <v>9054016</v>
      </c>
      <c r="B1265" s="189" t="s">
        <v>14955</v>
      </c>
      <c r="C1265" s="190" t="s">
        <v>23</v>
      </c>
      <c r="D1265" s="191">
        <v>41.28</v>
      </c>
    </row>
    <row r="1266" spans="1:4" outlineLevel="1">
      <c r="A1266" s="286">
        <v>9054017</v>
      </c>
      <c r="B1266" s="189" t="s">
        <v>14956</v>
      </c>
      <c r="C1266" s="190" t="s">
        <v>24</v>
      </c>
      <c r="D1266" s="191">
        <v>123.83</v>
      </c>
    </row>
    <row r="1267" spans="1:4" outlineLevel="1">
      <c r="A1267" s="286">
        <v>9054018</v>
      </c>
      <c r="B1267" s="189" t="s">
        <v>14957</v>
      </c>
      <c r="C1267" s="190" t="s">
        <v>24</v>
      </c>
      <c r="D1267" s="191">
        <v>108.89</v>
      </c>
    </row>
    <row r="1268" spans="1:4" outlineLevel="1">
      <c r="A1268" s="286">
        <v>9054019</v>
      </c>
      <c r="B1268" s="189" t="s">
        <v>14958</v>
      </c>
      <c r="C1268" s="190" t="s">
        <v>24</v>
      </c>
      <c r="D1268" s="191">
        <v>82.55</v>
      </c>
    </row>
    <row r="1269" spans="1:4">
      <c r="A1269" s="286">
        <v>9054020</v>
      </c>
      <c r="B1269" s="189" t="s">
        <v>14959</v>
      </c>
      <c r="C1269" s="190" t="s">
        <v>24</v>
      </c>
      <c r="D1269" s="191">
        <v>17.54</v>
      </c>
    </row>
    <row r="1270" spans="1:4" outlineLevel="1">
      <c r="A1270" s="286">
        <v>9054021</v>
      </c>
      <c r="B1270" s="189" t="s">
        <v>14960</v>
      </c>
      <c r="C1270" s="190" t="s">
        <v>16</v>
      </c>
      <c r="D1270" s="191">
        <v>0.96</v>
      </c>
    </row>
    <row r="1271" spans="1:4" outlineLevel="1">
      <c r="A1271" s="286">
        <v>9054022</v>
      </c>
      <c r="B1271" s="189" t="s">
        <v>14961</v>
      </c>
      <c r="C1271" s="190" t="s">
        <v>24</v>
      </c>
      <c r="D1271" s="191">
        <v>12.05</v>
      </c>
    </row>
    <row r="1272" spans="1:4">
      <c r="A1272" s="286">
        <v>9054023</v>
      </c>
      <c r="B1272" s="189" t="s">
        <v>14962</v>
      </c>
      <c r="C1272" s="190" t="s">
        <v>24</v>
      </c>
      <c r="D1272" s="191">
        <v>29.23</v>
      </c>
    </row>
    <row r="1273" spans="1:4" outlineLevel="1">
      <c r="A1273" s="286">
        <v>9054024</v>
      </c>
      <c r="B1273" s="189" t="s">
        <v>14963</v>
      </c>
      <c r="C1273" s="190" t="s">
        <v>24</v>
      </c>
      <c r="D1273" s="191">
        <v>17.54</v>
      </c>
    </row>
    <row r="1274" spans="1:4" outlineLevel="1">
      <c r="A1274" s="286">
        <v>9054025</v>
      </c>
      <c r="B1274" s="189" t="s">
        <v>14964</v>
      </c>
      <c r="C1274" s="190" t="s">
        <v>24</v>
      </c>
      <c r="D1274" s="191">
        <v>27.48</v>
      </c>
    </row>
    <row r="1275" spans="1:4" outlineLevel="1">
      <c r="A1275" s="286">
        <v>9054026</v>
      </c>
      <c r="B1275" s="189" t="s">
        <v>14965</v>
      </c>
      <c r="C1275" s="190" t="s">
        <v>24</v>
      </c>
      <c r="D1275" s="191">
        <v>123.83</v>
      </c>
    </row>
    <row r="1276" spans="1:4">
      <c r="A1276" s="286">
        <v>9054027</v>
      </c>
      <c r="B1276" s="189" t="s">
        <v>14966</v>
      </c>
      <c r="C1276" s="190" t="s">
        <v>24</v>
      </c>
      <c r="D1276" s="191">
        <v>82.55</v>
      </c>
    </row>
    <row r="1277" spans="1:4" outlineLevel="1">
      <c r="A1277" s="286">
        <v>9060000</v>
      </c>
      <c r="B1277" s="189" t="s">
        <v>14967</v>
      </c>
      <c r="C1277" s="190" t="s">
        <v>14044</v>
      </c>
      <c r="D1277" s="191" t="s">
        <v>14044</v>
      </c>
    </row>
    <row r="1278" spans="1:4" ht="23.25" outlineLevel="1">
      <c r="A1278" s="286">
        <v>9060001</v>
      </c>
      <c r="B1278" s="189" t="s">
        <v>14968</v>
      </c>
      <c r="C1278" s="190" t="s">
        <v>24</v>
      </c>
      <c r="D1278" s="191">
        <v>233.8</v>
      </c>
    </row>
    <row r="1279" spans="1:4" outlineLevel="1">
      <c r="A1279" s="286">
        <v>9060002</v>
      </c>
      <c r="B1279" s="189" t="s">
        <v>14969</v>
      </c>
      <c r="C1279" s="190" t="s">
        <v>24</v>
      </c>
      <c r="D1279" s="191">
        <v>292.25</v>
      </c>
    </row>
    <row r="1280" spans="1:4" outlineLevel="1">
      <c r="A1280" s="286">
        <v>9060003</v>
      </c>
      <c r="B1280" s="189" t="s">
        <v>14970</v>
      </c>
      <c r="C1280" s="190" t="s">
        <v>24</v>
      </c>
      <c r="D1280" s="191">
        <v>263.02999999999997</v>
      </c>
    </row>
    <row r="1281" spans="1:4">
      <c r="A1281" s="286">
        <v>9060004</v>
      </c>
      <c r="B1281" s="189" t="s">
        <v>14971</v>
      </c>
      <c r="C1281" s="190" t="s">
        <v>24</v>
      </c>
      <c r="D1281" s="191">
        <v>29.23</v>
      </c>
    </row>
    <row r="1282" spans="1:4" outlineLevel="1">
      <c r="A1282" s="286">
        <v>9060005</v>
      </c>
      <c r="B1282" s="189" t="s">
        <v>14972</v>
      </c>
      <c r="C1282" s="190" t="s">
        <v>24</v>
      </c>
      <c r="D1282" s="191">
        <v>14.61</v>
      </c>
    </row>
    <row r="1283" spans="1:4">
      <c r="A1283" s="286">
        <v>9060008</v>
      </c>
      <c r="B1283" s="189" t="s">
        <v>14973</v>
      </c>
      <c r="C1283" s="190" t="s">
        <v>24</v>
      </c>
      <c r="D1283" s="191">
        <v>29.23</v>
      </c>
    </row>
    <row r="1284" spans="1:4" outlineLevel="1">
      <c r="A1284" s="286">
        <v>9060009</v>
      </c>
      <c r="B1284" s="189" t="s">
        <v>8434</v>
      </c>
      <c r="C1284" s="190" t="s">
        <v>23</v>
      </c>
      <c r="D1284" s="191">
        <v>23.38</v>
      </c>
    </row>
    <row r="1285" spans="1:4" outlineLevel="1">
      <c r="A1285" s="286">
        <v>9060012</v>
      </c>
      <c r="B1285" s="189" t="s">
        <v>178</v>
      </c>
      <c r="C1285" s="190" t="s">
        <v>23</v>
      </c>
      <c r="D1285" s="191">
        <v>14.61</v>
      </c>
    </row>
    <row r="1286" spans="1:4">
      <c r="A1286" s="286">
        <v>9060013</v>
      </c>
      <c r="B1286" s="189" t="s">
        <v>14974</v>
      </c>
      <c r="C1286" s="190" t="s">
        <v>23</v>
      </c>
      <c r="D1286" s="191">
        <v>29.23</v>
      </c>
    </row>
    <row r="1287" spans="1:4" outlineLevel="1">
      <c r="A1287" s="286">
        <v>9060014</v>
      </c>
      <c r="B1287" s="189" t="s">
        <v>14975</v>
      </c>
      <c r="C1287" s="190" t="s">
        <v>23</v>
      </c>
      <c r="D1287" s="191">
        <v>2.92</v>
      </c>
    </row>
    <row r="1288" spans="1:4" outlineLevel="1">
      <c r="A1288" s="286">
        <v>9060015</v>
      </c>
      <c r="B1288" s="189" t="s">
        <v>14976</v>
      </c>
      <c r="C1288" s="190" t="s">
        <v>23</v>
      </c>
      <c r="D1288" s="191">
        <v>5.85</v>
      </c>
    </row>
    <row r="1289" spans="1:4" outlineLevel="1">
      <c r="A1289" s="286">
        <v>9060016</v>
      </c>
      <c r="B1289" s="189" t="s">
        <v>14977</v>
      </c>
      <c r="C1289" s="190" t="s">
        <v>23</v>
      </c>
      <c r="D1289" s="191">
        <v>3.51</v>
      </c>
    </row>
    <row r="1290" spans="1:4" outlineLevel="1">
      <c r="A1290" s="286">
        <v>9060017</v>
      </c>
      <c r="B1290" s="189" t="s">
        <v>14978</v>
      </c>
      <c r="C1290" s="190" t="s">
        <v>23</v>
      </c>
      <c r="D1290" s="191">
        <v>7.01</v>
      </c>
    </row>
    <row r="1291" spans="1:4" outlineLevel="1">
      <c r="A1291" s="286">
        <v>9060018</v>
      </c>
      <c r="B1291" s="189" t="s">
        <v>14979</v>
      </c>
      <c r="C1291" s="190" t="s">
        <v>24</v>
      </c>
      <c r="D1291" s="191">
        <v>11.69</v>
      </c>
    </row>
    <row r="1292" spans="1:4">
      <c r="A1292" s="286">
        <v>9060020</v>
      </c>
      <c r="B1292" s="189" t="s">
        <v>14980</v>
      </c>
      <c r="C1292" s="190" t="s">
        <v>24</v>
      </c>
      <c r="D1292" s="191">
        <v>11.69</v>
      </c>
    </row>
    <row r="1293" spans="1:4" outlineLevel="1">
      <c r="A1293" s="286">
        <v>9061000</v>
      </c>
      <c r="B1293" s="189" t="s">
        <v>14981</v>
      </c>
      <c r="C1293" s="190" t="s">
        <v>14044</v>
      </c>
      <c r="D1293" s="191" t="s">
        <v>14044</v>
      </c>
    </row>
    <row r="1294" spans="1:4" outlineLevel="1">
      <c r="A1294" s="286">
        <v>9061010</v>
      </c>
      <c r="B1294" s="189" t="s">
        <v>14982</v>
      </c>
      <c r="C1294" s="190" t="s">
        <v>23</v>
      </c>
      <c r="D1294" s="191">
        <v>46.76</v>
      </c>
    </row>
    <row r="1295" spans="1:4" outlineLevel="1">
      <c r="A1295" s="286">
        <v>9061011</v>
      </c>
      <c r="B1295" s="189" t="s">
        <v>14983</v>
      </c>
      <c r="C1295" s="190" t="s">
        <v>24</v>
      </c>
      <c r="D1295" s="191">
        <v>11.69</v>
      </c>
    </row>
    <row r="1296" spans="1:4" outlineLevel="1">
      <c r="A1296" s="286">
        <v>9061015</v>
      </c>
      <c r="B1296" s="189" t="s">
        <v>14984</v>
      </c>
      <c r="C1296" s="190" t="s">
        <v>24</v>
      </c>
      <c r="D1296" s="191">
        <v>17.54</v>
      </c>
    </row>
    <row r="1297" spans="1:4">
      <c r="A1297" s="286">
        <v>9061016</v>
      </c>
      <c r="B1297" s="189" t="s">
        <v>14985</v>
      </c>
      <c r="C1297" s="190" t="s">
        <v>24</v>
      </c>
      <c r="D1297" s="191">
        <v>40.92</v>
      </c>
    </row>
    <row r="1298" spans="1:4" outlineLevel="1">
      <c r="A1298" s="286">
        <v>9061017</v>
      </c>
      <c r="B1298" s="189" t="s">
        <v>14986</v>
      </c>
      <c r="C1298" s="190" t="s">
        <v>24</v>
      </c>
      <c r="D1298" s="191">
        <v>75.989999999999995</v>
      </c>
    </row>
    <row r="1299" spans="1:4">
      <c r="A1299" s="286">
        <v>9061025</v>
      </c>
      <c r="B1299" s="189" t="s">
        <v>14987</v>
      </c>
      <c r="C1299" s="190" t="s">
        <v>24</v>
      </c>
      <c r="D1299" s="191">
        <v>29.23</v>
      </c>
    </row>
    <row r="1300" spans="1:4" outlineLevel="1">
      <c r="A1300" s="286">
        <v>9061026</v>
      </c>
      <c r="B1300" s="189" t="s">
        <v>14988</v>
      </c>
      <c r="C1300" s="190" t="s">
        <v>26</v>
      </c>
      <c r="D1300" s="191">
        <v>116.9</v>
      </c>
    </row>
    <row r="1301" spans="1:4" ht="23.25">
      <c r="A1301" s="286">
        <v>9061030</v>
      </c>
      <c r="B1301" s="189" t="s">
        <v>14989</v>
      </c>
      <c r="C1301" s="190" t="s">
        <v>24</v>
      </c>
      <c r="D1301" s="191">
        <v>11.69</v>
      </c>
    </row>
    <row r="1302" spans="1:4" outlineLevel="1">
      <c r="A1302" s="286">
        <v>9061032</v>
      </c>
      <c r="B1302" s="189" t="s">
        <v>14990</v>
      </c>
      <c r="C1302" s="190" t="s">
        <v>24</v>
      </c>
      <c r="D1302" s="191">
        <v>17.54</v>
      </c>
    </row>
    <row r="1303" spans="1:4">
      <c r="A1303" s="286">
        <v>9061034</v>
      </c>
      <c r="B1303" s="189" t="s">
        <v>14991</v>
      </c>
      <c r="C1303" s="190" t="s">
        <v>24</v>
      </c>
      <c r="D1303" s="191">
        <v>14.61</v>
      </c>
    </row>
    <row r="1304" spans="1:4" outlineLevel="1">
      <c r="A1304" s="286">
        <v>9061035</v>
      </c>
      <c r="B1304" s="189" t="s">
        <v>14992</v>
      </c>
      <c r="C1304" s="190" t="s">
        <v>24</v>
      </c>
      <c r="D1304" s="191">
        <v>670.1</v>
      </c>
    </row>
    <row r="1305" spans="1:4">
      <c r="A1305" s="286">
        <v>9061037</v>
      </c>
      <c r="B1305" s="189" t="s">
        <v>14993</v>
      </c>
      <c r="C1305" s="190" t="s">
        <v>24</v>
      </c>
      <c r="D1305" s="191">
        <v>29.23</v>
      </c>
    </row>
    <row r="1306" spans="1:4" outlineLevel="1">
      <c r="A1306" s="286">
        <v>9061038</v>
      </c>
      <c r="B1306" s="189" t="s">
        <v>14994</v>
      </c>
      <c r="C1306" s="190" t="s">
        <v>24</v>
      </c>
      <c r="D1306" s="191">
        <v>43.84</v>
      </c>
    </row>
    <row r="1307" spans="1:4">
      <c r="A1307" s="286">
        <v>9061039</v>
      </c>
      <c r="B1307" s="189" t="s">
        <v>14995</v>
      </c>
      <c r="C1307" s="190" t="s">
        <v>24</v>
      </c>
      <c r="D1307" s="191">
        <v>14.61</v>
      </c>
    </row>
    <row r="1308" spans="1:4" outlineLevel="1">
      <c r="A1308" s="286">
        <v>9061040</v>
      </c>
      <c r="B1308" s="189" t="s">
        <v>14996</v>
      </c>
      <c r="C1308" s="190" t="s">
        <v>24</v>
      </c>
      <c r="D1308" s="191">
        <v>29.23</v>
      </c>
    </row>
    <row r="1309" spans="1:4">
      <c r="A1309" s="286">
        <v>9062000</v>
      </c>
      <c r="B1309" s="189" t="s">
        <v>14997</v>
      </c>
      <c r="C1309" s="190" t="s">
        <v>14044</v>
      </c>
      <c r="D1309" s="191" t="s">
        <v>14044</v>
      </c>
    </row>
    <row r="1310" spans="1:4" outlineLevel="1">
      <c r="A1310" s="286">
        <v>9062001</v>
      </c>
      <c r="B1310" s="189" t="s">
        <v>14998</v>
      </c>
      <c r="C1310" s="190" t="s">
        <v>24</v>
      </c>
      <c r="D1310" s="191">
        <v>14.61</v>
      </c>
    </row>
    <row r="1311" spans="1:4" outlineLevel="1">
      <c r="A1311" s="286">
        <v>9062002</v>
      </c>
      <c r="B1311" s="189" t="s">
        <v>14999</v>
      </c>
      <c r="C1311" s="190" t="s">
        <v>24</v>
      </c>
      <c r="D1311" s="191">
        <v>5.85</v>
      </c>
    </row>
    <row r="1312" spans="1:4" outlineLevel="1">
      <c r="A1312" s="286">
        <v>9062003</v>
      </c>
      <c r="B1312" s="189" t="s">
        <v>15000</v>
      </c>
      <c r="C1312" s="190" t="s">
        <v>24</v>
      </c>
      <c r="D1312" s="191">
        <v>2.41</v>
      </c>
    </row>
    <row r="1313" spans="1:4">
      <c r="A1313" s="286">
        <v>9062004</v>
      </c>
      <c r="B1313" s="189" t="s">
        <v>15001</v>
      </c>
      <c r="C1313" s="190" t="s">
        <v>24</v>
      </c>
      <c r="D1313" s="191">
        <v>17.54</v>
      </c>
    </row>
    <row r="1314" spans="1:4" outlineLevel="1">
      <c r="A1314" s="286">
        <v>9062005</v>
      </c>
      <c r="B1314" s="189" t="s">
        <v>15002</v>
      </c>
      <c r="C1314" s="190" t="s">
        <v>24</v>
      </c>
      <c r="D1314" s="191">
        <v>2.41</v>
      </c>
    </row>
    <row r="1315" spans="1:4" outlineLevel="1">
      <c r="A1315" s="286">
        <v>9062010</v>
      </c>
      <c r="B1315" s="189" t="s">
        <v>15003</v>
      </c>
      <c r="C1315" s="190" t="s">
        <v>24</v>
      </c>
      <c r="D1315" s="191">
        <v>23.38</v>
      </c>
    </row>
    <row r="1316" spans="1:4">
      <c r="A1316" s="286">
        <v>9062011</v>
      </c>
      <c r="B1316" s="189" t="s">
        <v>15004</v>
      </c>
      <c r="C1316" s="190" t="s">
        <v>24</v>
      </c>
      <c r="D1316" s="191">
        <v>43.84</v>
      </c>
    </row>
    <row r="1317" spans="1:4" outlineLevel="1">
      <c r="A1317" s="286">
        <v>9062012</v>
      </c>
      <c r="B1317" s="189" t="s">
        <v>15005</v>
      </c>
      <c r="C1317" s="190" t="s">
        <v>24</v>
      </c>
      <c r="D1317" s="191">
        <v>87.68</v>
      </c>
    </row>
    <row r="1318" spans="1:4" outlineLevel="1">
      <c r="A1318" s="286">
        <v>9062013</v>
      </c>
      <c r="B1318" s="189" t="s">
        <v>15006</v>
      </c>
      <c r="C1318" s="190" t="s">
        <v>24</v>
      </c>
      <c r="D1318" s="191">
        <v>87.68</v>
      </c>
    </row>
    <row r="1319" spans="1:4" outlineLevel="1">
      <c r="A1319" s="286">
        <v>9062014</v>
      </c>
      <c r="B1319" s="189" t="s">
        <v>15007</v>
      </c>
      <c r="C1319" s="190" t="s">
        <v>24</v>
      </c>
      <c r="D1319" s="191">
        <v>29.23</v>
      </c>
    </row>
    <row r="1320" spans="1:4">
      <c r="A1320" s="286">
        <v>9062018</v>
      </c>
      <c r="B1320" s="189" t="s">
        <v>15008</v>
      </c>
      <c r="C1320" s="190" t="s">
        <v>24</v>
      </c>
      <c r="D1320" s="191">
        <v>87.68</v>
      </c>
    </row>
    <row r="1321" spans="1:4" outlineLevel="1">
      <c r="A1321" s="286">
        <v>9062019</v>
      </c>
      <c r="B1321" s="189" t="s">
        <v>15009</v>
      </c>
      <c r="C1321" s="190" t="s">
        <v>24</v>
      </c>
      <c r="D1321" s="191">
        <v>58.45</v>
      </c>
    </row>
    <row r="1322" spans="1:4" outlineLevel="1">
      <c r="A1322" s="286">
        <v>9062025</v>
      </c>
      <c r="B1322" s="189" t="s">
        <v>15010</v>
      </c>
      <c r="C1322" s="190" t="s">
        <v>24</v>
      </c>
      <c r="D1322" s="191">
        <v>58.45</v>
      </c>
    </row>
    <row r="1323" spans="1:4">
      <c r="A1323" s="286">
        <v>9062030</v>
      </c>
      <c r="B1323" s="189" t="s">
        <v>23966</v>
      </c>
      <c r="C1323" s="190" t="s">
        <v>24</v>
      </c>
      <c r="D1323" s="191">
        <v>5.0599999999999996</v>
      </c>
    </row>
    <row r="1324" spans="1:4" outlineLevel="1">
      <c r="A1324" s="286">
        <v>9062031</v>
      </c>
      <c r="B1324" s="189" t="s">
        <v>23967</v>
      </c>
      <c r="C1324" s="190" t="s">
        <v>24</v>
      </c>
      <c r="D1324" s="191">
        <v>5.0599999999999996</v>
      </c>
    </row>
    <row r="1325" spans="1:4" outlineLevel="1">
      <c r="A1325" s="286">
        <v>9063000</v>
      </c>
      <c r="B1325" s="189" t="s">
        <v>15011</v>
      </c>
      <c r="C1325" s="190" t="s">
        <v>14044</v>
      </c>
      <c r="D1325" s="191" t="s">
        <v>14044</v>
      </c>
    </row>
    <row r="1326" spans="1:4">
      <c r="A1326" s="286">
        <v>9063014</v>
      </c>
      <c r="B1326" s="189" t="s">
        <v>15012</v>
      </c>
      <c r="C1326" s="190" t="s">
        <v>23</v>
      </c>
      <c r="D1326" s="191">
        <v>11.69</v>
      </c>
    </row>
    <row r="1327" spans="1:4" outlineLevel="1">
      <c r="A1327" s="286">
        <v>9063015</v>
      </c>
      <c r="B1327" s="189" t="s">
        <v>15013</v>
      </c>
      <c r="C1327" s="190" t="s">
        <v>23</v>
      </c>
      <c r="D1327" s="191">
        <v>14.61</v>
      </c>
    </row>
    <row r="1328" spans="1:4" outlineLevel="1">
      <c r="A1328" s="286">
        <v>9063016</v>
      </c>
      <c r="B1328" s="189" t="s">
        <v>15014</v>
      </c>
      <c r="C1328" s="190" t="s">
        <v>24</v>
      </c>
      <c r="D1328" s="191">
        <v>11.69</v>
      </c>
    </row>
    <row r="1329" spans="1:4" outlineLevel="1">
      <c r="A1329" s="286">
        <v>9063060</v>
      </c>
      <c r="B1329" s="189" t="s">
        <v>15015</v>
      </c>
      <c r="C1329" s="190" t="s">
        <v>24</v>
      </c>
      <c r="D1329" s="191">
        <v>292.25</v>
      </c>
    </row>
    <row r="1330" spans="1:4">
      <c r="A1330" s="286">
        <v>9063061</v>
      </c>
      <c r="B1330" s="189" t="s">
        <v>15016</v>
      </c>
      <c r="C1330" s="190" t="s">
        <v>24</v>
      </c>
      <c r="D1330" s="191">
        <v>467.6</v>
      </c>
    </row>
    <row r="1331" spans="1:4" outlineLevel="1">
      <c r="A1331" s="286">
        <v>9063062</v>
      </c>
      <c r="B1331" s="189" t="s">
        <v>15017</v>
      </c>
      <c r="C1331" s="190" t="s">
        <v>24</v>
      </c>
      <c r="D1331" s="191">
        <v>653.80999999999995</v>
      </c>
    </row>
    <row r="1332" spans="1:4" outlineLevel="1">
      <c r="A1332" s="286">
        <v>9064000</v>
      </c>
      <c r="B1332" s="189" t="s">
        <v>15018</v>
      </c>
      <c r="C1332" s="190" t="s">
        <v>14044</v>
      </c>
      <c r="D1332" s="191" t="s">
        <v>14044</v>
      </c>
    </row>
    <row r="1333" spans="1:4">
      <c r="A1333" s="286">
        <v>9064001</v>
      </c>
      <c r="B1333" s="189" t="s">
        <v>15019</v>
      </c>
      <c r="C1333" s="190" t="s">
        <v>24</v>
      </c>
      <c r="D1333" s="191">
        <v>58.45</v>
      </c>
    </row>
    <row r="1334" spans="1:4" outlineLevel="1">
      <c r="A1334" s="286">
        <v>9064002</v>
      </c>
      <c r="B1334" s="189" t="s">
        <v>15020</v>
      </c>
      <c r="C1334" s="190" t="s">
        <v>24</v>
      </c>
      <c r="D1334" s="191">
        <v>2.41</v>
      </c>
    </row>
    <row r="1335" spans="1:4" outlineLevel="1">
      <c r="A1335" s="286">
        <v>9064003</v>
      </c>
      <c r="B1335" s="189" t="s">
        <v>15021</v>
      </c>
      <c r="C1335" s="190" t="s">
        <v>24</v>
      </c>
      <c r="D1335" s="191">
        <v>14.61</v>
      </c>
    </row>
    <row r="1336" spans="1:4">
      <c r="A1336" s="286">
        <v>9064004</v>
      </c>
      <c r="B1336" s="189" t="s">
        <v>15022</v>
      </c>
      <c r="C1336" s="190" t="s">
        <v>24</v>
      </c>
      <c r="D1336" s="191">
        <v>11.69</v>
      </c>
    </row>
    <row r="1337" spans="1:4" outlineLevel="1">
      <c r="A1337" s="286">
        <v>9064005</v>
      </c>
      <c r="B1337" s="189" t="s">
        <v>15023</v>
      </c>
      <c r="C1337" s="190" t="s">
        <v>24</v>
      </c>
      <c r="D1337" s="191">
        <v>123.83</v>
      </c>
    </row>
    <row r="1338" spans="1:4">
      <c r="A1338" s="286">
        <v>9064006</v>
      </c>
      <c r="B1338" s="189" t="s">
        <v>15024</v>
      </c>
      <c r="C1338" s="190" t="s">
        <v>24</v>
      </c>
      <c r="D1338" s="191">
        <v>23.38</v>
      </c>
    </row>
    <row r="1339" spans="1:4" outlineLevel="1">
      <c r="A1339" s="286">
        <v>9064007</v>
      </c>
      <c r="B1339" s="189" t="s">
        <v>15025</v>
      </c>
      <c r="C1339" s="190" t="s">
        <v>24</v>
      </c>
      <c r="D1339" s="191">
        <v>23.38</v>
      </c>
    </row>
    <row r="1340" spans="1:4">
      <c r="A1340" s="286">
        <v>9064008</v>
      </c>
      <c r="B1340" s="189" t="s">
        <v>15026</v>
      </c>
      <c r="C1340" s="190" t="s">
        <v>23</v>
      </c>
      <c r="D1340" s="191">
        <v>11.69</v>
      </c>
    </row>
    <row r="1341" spans="1:4" outlineLevel="1">
      <c r="A1341" s="286">
        <v>9064009</v>
      </c>
      <c r="B1341" s="189" t="s">
        <v>15027</v>
      </c>
      <c r="C1341" s="190" t="s">
        <v>24</v>
      </c>
      <c r="D1341" s="191">
        <v>4.82</v>
      </c>
    </row>
    <row r="1342" spans="1:4">
      <c r="A1342" s="286">
        <v>9064010</v>
      </c>
      <c r="B1342" s="189" t="s">
        <v>15028</v>
      </c>
      <c r="C1342" s="190" t="s">
        <v>24</v>
      </c>
      <c r="D1342" s="191">
        <v>165.11</v>
      </c>
    </row>
    <row r="1343" spans="1:4" outlineLevel="1">
      <c r="A1343" s="286">
        <v>9064011</v>
      </c>
      <c r="B1343" s="189" t="s">
        <v>15029</v>
      </c>
      <c r="C1343" s="190" t="s">
        <v>24</v>
      </c>
      <c r="D1343" s="191">
        <v>37.99</v>
      </c>
    </row>
    <row r="1344" spans="1:4">
      <c r="A1344" s="286">
        <v>9064012</v>
      </c>
      <c r="B1344" s="189" t="s">
        <v>15030</v>
      </c>
      <c r="C1344" s="190" t="s">
        <v>24</v>
      </c>
      <c r="D1344" s="191">
        <v>218.15</v>
      </c>
    </row>
    <row r="1345" spans="1:4" outlineLevel="1">
      <c r="A1345" s="286">
        <v>9064013</v>
      </c>
      <c r="B1345" s="189" t="s">
        <v>15031</v>
      </c>
      <c r="C1345" s="190" t="s">
        <v>24</v>
      </c>
      <c r="D1345" s="191">
        <v>424.53</v>
      </c>
    </row>
    <row r="1346" spans="1:4">
      <c r="A1346" s="286">
        <v>9064014</v>
      </c>
      <c r="B1346" s="189" t="s">
        <v>15032</v>
      </c>
      <c r="C1346" s="190" t="s">
        <v>24</v>
      </c>
      <c r="D1346" s="191">
        <v>87.68</v>
      </c>
    </row>
    <row r="1347" spans="1:4" outlineLevel="1">
      <c r="A1347" s="286">
        <v>9064015</v>
      </c>
      <c r="B1347" s="189" t="s">
        <v>15033</v>
      </c>
      <c r="C1347" s="190" t="s">
        <v>24</v>
      </c>
      <c r="D1347" s="191">
        <v>38.57</v>
      </c>
    </row>
    <row r="1348" spans="1:4">
      <c r="A1348" s="286">
        <v>9064016</v>
      </c>
      <c r="B1348" s="189" t="s">
        <v>15034</v>
      </c>
      <c r="C1348" s="190" t="s">
        <v>23</v>
      </c>
      <c r="D1348" s="191">
        <v>8.77</v>
      </c>
    </row>
    <row r="1349" spans="1:4" outlineLevel="1">
      <c r="A1349" s="286">
        <v>9064017</v>
      </c>
      <c r="B1349" s="189" t="s">
        <v>15035</v>
      </c>
      <c r="C1349" s="190" t="s">
        <v>24</v>
      </c>
      <c r="D1349" s="191">
        <v>87.26</v>
      </c>
    </row>
    <row r="1350" spans="1:4">
      <c r="A1350" s="286">
        <v>9064018</v>
      </c>
      <c r="B1350" s="189" t="s">
        <v>15036</v>
      </c>
      <c r="C1350" s="190" t="s">
        <v>24</v>
      </c>
      <c r="D1350" s="191">
        <v>172.65</v>
      </c>
    </row>
    <row r="1351" spans="1:4" outlineLevel="1">
      <c r="A1351" s="286">
        <v>9064023</v>
      </c>
      <c r="B1351" s="189" t="s">
        <v>15037</v>
      </c>
      <c r="C1351" s="190" t="s">
        <v>24</v>
      </c>
      <c r="D1351" s="191">
        <v>29.23</v>
      </c>
    </row>
    <row r="1352" spans="1:4">
      <c r="A1352" s="286">
        <v>9064024</v>
      </c>
      <c r="B1352" s="189" t="s">
        <v>15038</v>
      </c>
      <c r="C1352" s="190" t="s">
        <v>24</v>
      </c>
      <c r="D1352" s="191">
        <v>17.54</v>
      </c>
    </row>
    <row r="1353" spans="1:4" outlineLevel="1">
      <c r="A1353" s="286">
        <v>9070000</v>
      </c>
      <c r="B1353" s="189" t="s">
        <v>15039</v>
      </c>
      <c r="C1353" s="190" t="s">
        <v>14044</v>
      </c>
      <c r="D1353" s="191" t="s">
        <v>14044</v>
      </c>
    </row>
    <row r="1354" spans="1:4" ht="23.25">
      <c r="A1354" s="286">
        <v>9070001</v>
      </c>
      <c r="B1354" s="189" t="s">
        <v>15040</v>
      </c>
      <c r="C1354" s="190" t="s">
        <v>24</v>
      </c>
      <c r="D1354" s="191">
        <v>436.3</v>
      </c>
    </row>
    <row r="1355" spans="1:4" ht="23.25" outlineLevel="1">
      <c r="A1355" s="286">
        <v>9070002</v>
      </c>
      <c r="B1355" s="189" t="s">
        <v>15041</v>
      </c>
      <c r="C1355" s="190" t="s">
        <v>24</v>
      </c>
      <c r="D1355" s="191">
        <v>601.41</v>
      </c>
    </row>
    <row r="1356" spans="1:4">
      <c r="A1356" s="286">
        <v>9070003</v>
      </c>
      <c r="B1356" s="189" t="s">
        <v>15042</v>
      </c>
      <c r="C1356" s="190" t="s">
        <v>24</v>
      </c>
      <c r="D1356" s="191">
        <v>292.25</v>
      </c>
    </row>
    <row r="1357" spans="1:4" outlineLevel="1">
      <c r="A1357" s="286">
        <v>9070004</v>
      </c>
      <c r="B1357" s="189" t="s">
        <v>15043</v>
      </c>
      <c r="C1357" s="190" t="s">
        <v>24</v>
      </c>
      <c r="D1357" s="191">
        <v>23.38</v>
      </c>
    </row>
    <row r="1358" spans="1:4" outlineLevel="1">
      <c r="A1358" s="286">
        <v>9070005</v>
      </c>
      <c r="B1358" s="189" t="s">
        <v>15044</v>
      </c>
      <c r="C1358" s="190" t="s">
        <v>24</v>
      </c>
      <c r="D1358" s="191">
        <v>23.38</v>
      </c>
    </row>
    <row r="1359" spans="1:4" outlineLevel="1">
      <c r="A1359" s="286">
        <v>9070008</v>
      </c>
      <c r="B1359" s="189" t="s">
        <v>15045</v>
      </c>
      <c r="C1359" s="190" t="s">
        <v>24</v>
      </c>
      <c r="D1359" s="191">
        <v>29.23</v>
      </c>
    </row>
    <row r="1360" spans="1:4" outlineLevel="1">
      <c r="A1360" s="286">
        <v>9070009</v>
      </c>
      <c r="B1360" s="189" t="s">
        <v>8436</v>
      </c>
      <c r="C1360" s="190" t="s">
        <v>23</v>
      </c>
      <c r="D1360" s="191">
        <v>29.23</v>
      </c>
    </row>
    <row r="1361" spans="1:4">
      <c r="A1361" s="286">
        <v>9070012</v>
      </c>
      <c r="B1361" s="189" t="s">
        <v>15046</v>
      </c>
      <c r="C1361" s="190" t="s">
        <v>23</v>
      </c>
      <c r="D1361" s="191">
        <v>17.54</v>
      </c>
    </row>
    <row r="1362" spans="1:4" outlineLevel="1">
      <c r="A1362" s="286">
        <v>9070013</v>
      </c>
      <c r="B1362" s="189" t="s">
        <v>15047</v>
      </c>
      <c r="C1362" s="190" t="s">
        <v>23</v>
      </c>
      <c r="D1362" s="191">
        <v>35.07</v>
      </c>
    </row>
    <row r="1363" spans="1:4" outlineLevel="1">
      <c r="A1363" s="286">
        <v>9070014</v>
      </c>
      <c r="B1363" s="189" t="s">
        <v>15048</v>
      </c>
      <c r="C1363" s="190" t="s">
        <v>23</v>
      </c>
      <c r="D1363" s="191">
        <v>2.92</v>
      </c>
    </row>
    <row r="1364" spans="1:4" outlineLevel="1">
      <c r="A1364" s="286">
        <v>9070015</v>
      </c>
      <c r="B1364" s="189" t="s">
        <v>15049</v>
      </c>
      <c r="C1364" s="190" t="s">
        <v>23</v>
      </c>
      <c r="D1364" s="191">
        <v>40.92</v>
      </c>
    </row>
    <row r="1365" spans="1:4" outlineLevel="1">
      <c r="A1365" s="286">
        <v>9070016</v>
      </c>
      <c r="B1365" s="189" t="s">
        <v>15050</v>
      </c>
      <c r="C1365" s="190" t="s">
        <v>23</v>
      </c>
      <c r="D1365" s="191">
        <v>1.75</v>
      </c>
    </row>
    <row r="1366" spans="1:4">
      <c r="A1366" s="286">
        <v>9070017</v>
      </c>
      <c r="B1366" s="189" t="s">
        <v>15051</v>
      </c>
      <c r="C1366" s="190" t="s">
        <v>23</v>
      </c>
      <c r="D1366" s="191">
        <v>17.54</v>
      </c>
    </row>
    <row r="1367" spans="1:4" outlineLevel="1">
      <c r="A1367" s="286">
        <v>9070018</v>
      </c>
      <c r="B1367" s="189" t="s">
        <v>15052</v>
      </c>
      <c r="C1367" s="190" t="s">
        <v>24</v>
      </c>
      <c r="D1367" s="191">
        <v>23.38</v>
      </c>
    </row>
    <row r="1368" spans="1:4" outlineLevel="1">
      <c r="A1368" s="286">
        <v>9070020</v>
      </c>
      <c r="B1368" s="189" t="s">
        <v>15053</v>
      </c>
      <c r="C1368" s="190" t="s">
        <v>24</v>
      </c>
      <c r="D1368" s="191">
        <v>17.54</v>
      </c>
    </row>
    <row r="1369" spans="1:4" outlineLevel="1">
      <c r="A1369" s="286">
        <v>9071000</v>
      </c>
      <c r="B1369" s="189" t="s">
        <v>15054</v>
      </c>
      <c r="C1369" s="190" t="s">
        <v>14044</v>
      </c>
      <c r="D1369" s="191" t="s">
        <v>14044</v>
      </c>
    </row>
    <row r="1370" spans="1:4" outlineLevel="1">
      <c r="A1370" s="286">
        <v>9071010</v>
      </c>
      <c r="B1370" s="189" t="s">
        <v>15055</v>
      </c>
      <c r="C1370" s="190" t="s">
        <v>23</v>
      </c>
      <c r="D1370" s="191">
        <v>58.45</v>
      </c>
    </row>
    <row r="1371" spans="1:4" outlineLevel="1">
      <c r="A1371" s="286">
        <v>9071011</v>
      </c>
      <c r="B1371" s="189" t="s">
        <v>15056</v>
      </c>
      <c r="C1371" s="190" t="s">
        <v>24</v>
      </c>
      <c r="D1371" s="191">
        <v>14.61</v>
      </c>
    </row>
    <row r="1372" spans="1:4">
      <c r="A1372" s="286">
        <v>9071015</v>
      </c>
      <c r="B1372" s="189" t="s">
        <v>15057</v>
      </c>
      <c r="C1372" s="190" t="s">
        <v>24</v>
      </c>
      <c r="D1372" s="191">
        <v>29.23</v>
      </c>
    </row>
    <row r="1373" spans="1:4" outlineLevel="1">
      <c r="A1373" s="286">
        <v>9071016</v>
      </c>
      <c r="B1373" s="189" t="s">
        <v>15058</v>
      </c>
      <c r="C1373" s="190" t="s">
        <v>24</v>
      </c>
      <c r="D1373" s="191">
        <v>46.76</v>
      </c>
    </row>
    <row r="1374" spans="1:4" outlineLevel="1">
      <c r="A1374" s="286">
        <v>9071017</v>
      </c>
      <c r="B1374" s="189" t="s">
        <v>15059</v>
      </c>
      <c r="C1374" s="190" t="s">
        <v>24</v>
      </c>
      <c r="D1374" s="191">
        <v>87.68</v>
      </c>
    </row>
    <row r="1375" spans="1:4" ht="23.25" outlineLevel="1">
      <c r="A1375" s="286">
        <v>9071025</v>
      </c>
      <c r="B1375" s="189" t="s">
        <v>15060</v>
      </c>
      <c r="C1375" s="190" t="s">
        <v>24</v>
      </c>
      <c r="D1375" s="191">
        <v>29.23</v>
      </c>
    </row>
    <row r="1376" spans="1:4" outlineLevel="1">
      <c r="A1376" s="286">
        <v>9071026</v>
      </c>
      <c r="B1376" s="189" t="s">
        <v>15061</v>
      </c>
      <c r="C1376" s="190" t="s">
        <v>26</v>
      </c>
      <c r="D1376" s="191">
        <v>352.19</v>
      </c>
    </row>
    <row r="1377" spans="1:4" ht="23.25" outlineLevel="1">
      <c r="A1377" s="286">
        <v>9071030</v>
      </c>
      <c r="B1377" s="189" t="s">
        <v>15062</v>
      </c>
      <c r="C1377" s="190" t="s">
        <v>24</v>
      </c>
      <c r="D1377" s="191">
        <v>14.61</v>
      </c>
    </row>
    <row r="1378" spans="1:4">
      <c r="A1378" s="286">
        <v>9071032</v>
      </c>
      <c r="B1378" s="189" t="s">
        <v>15063</v>
      </c>
      <c r="C1378" s="190" t="s">
        <v>24</v>
      </c>
      <c r="D1378" s="191">
        <v>17.54</v>
      </c>
    </row>
    <row r="1379" spans="1:4" ht="23.25" outlineLevel="1">
      <c r="A1379" s="286">
        <v>9071034</v>
      </c>
      <c r="B1379" s="189" t="s">
        <v>15064</v>
      </c>
      <c r="C1379" s="190" t="s">
        <v>24</v>
      </c>
      <c r="D1379" s="191">
        <v>58.45</v>
      </c>
    </row>
    <row r="1380" spans="1:4" outlineLevel="1">
      <c r="A1380" s="286">
        <v>9071035</v>
      </c>
      <c r="B1380" s="189" t="s">
        <v>15065</v>
      </c>
      <c r="C1380" s="190" t="s">
        <v>24</v>
      </c>
      <c r="D1380" s="191">
        <v>670.1</v>
      </c>
    </row>
    <row r="1381" spans="1:4" ht="23.25" outlineLevel="1">
      <c r="A1381" s="286">
        <v>9071037</v>
      </c>
      <c r="B1381" s="189" t="s">
        <v>15066</v>
      </c>
      <c r="C1381" s="190" t="s">
        <v>24</v>
      </c>
      <c r="D1381" s="191">
        <v>40.92</v>
      </c>
    </row>
    <row r="1382" spans="1:4" ht="23.25" outlineLevel="1">
      <c r="A1382" s="286">
        <v>9071038</v>
      </c>
      <c r="B1382" s="189" t="s">
        <v>15067</v>
      </c>
      <c r="C1382" s="190" t="s">
        <v>24</v>
      </c>
      <c r="D1382" s="191">
        <v>58.45</v>
      </c>
    </row>
    <row r="1383" spans="1:4" outlineLevel="1">
      <c r="A1383" s="286">
        <v>9071039</v>
      </c>
      <c r="B1383" s="189" t="s">
        <v>15068</v>
      </c>
      <c r="C1383" s="190" t="s">
        <v>24</v>
      </c>
      <c r="D1383" s="191">
        <v>29.23</v>
      </c>
    </row>
    <row r="1384" spans="1:4">
      <c r="A1384" s="286">
        <v>9071040</v>
      </c>
      <c r="B1384" s="189" t="s">
        <v>15069</v>
      </c>
      <c r="C1384" s="190" t="s">
        <v>24</v>
      </c>
      <c r="D1384" s="191">
        <v>29.23</v>
      </c>
    </row>
    <row r="1385" spans="1:4" outlineLevel="1">
      <c r="A1385" s="286">
        <v>9072000</v>
      </c>
      <c r="B1385" s="189" t="s">
        <v>15070</v>
      </c>
      <c r="C1385" s="190" t="s">
        <v>14044</v>
      </c>
      <c r="D1385" s="191" t="s">
        <v>14044</v>
      </c>
    </row>
    <row r="1386" spans="1:4" outlineLevel="1">
      <c r="A1386" s="286">
        <v>9072001</v>
      </c>
      <c r="B1386" s="189" t="s">
        <v>15071</v>
      </c>
      <c r="C1386" s="190" t="s">
        <v>24</v>
      </c>
      <c r="D1386" s="191">
        <v>17.54</v>
      </c>
    </row>
    <row r="1387" spans="1:4" outlineLevel="1">
      <c r="A1387" s="286">
        <v>9072002</v>
      </c>
      <c r="B1387" s="189" t="s">
        <v>15072</v>
      </c>
      <c r="C1387" s="190" t="s">
        <v>24</v>
      </c>
      <c r="D1387" s="191">
        <v>37.99</v>
      </c>
    </row>
    <row r="1388" spans="1:4" outlineLevel="1">
      <c r="A1388" s="286">
        <v>9072003</v>
      </c>
      <c r="B1388" s="189" t="s">
        <v>15073</v>
      </c>
      <c r="C1388" s="190" t="s">
        <v>24</v>
      </c>
      <c r="D1388" s="191">
        <v>2.41</v>
      </c>
    </row>
    <row r="1389" spans="1:4" outlineLevel="1">
      <c r="A1389" s="286">
        <v>9072004</v>
      </c>
      <c r="B1389" s="189" t="s">
        <v>15074</v>
      </c>
      <c r="C1389" s="190" t="s">
        <v>24</v>
      </c>
      <c r="D1389" s="191">
        <v>17.54</v>
      </c>
    </row>
    <row r="1390" spans="1:4">
      <c r="A1390" s="286">
        <v>9072005</v>
      </c>
      <c r="B1390" s="189" t="s">
        <v>15075</v>
      </c>
      <c r="C1390" s="190" t="s">
        <v>24</v>
      </c>
      <c r="D1390" s="191">
        <v>2.41</v>
      </c>
    </row>
    <row r="1391" spans="1:4" outlineLevel="1">
      <c r="A1391" s="286">
        <v>9072011</v>
      </c>
      <c r="B1391" s="189" t="s">
        <v>15076</v>
      </c>
      <c r="C1391" s="190" t="s">
        <v>24</v>
      </c>
      <c r="D1391" s="191">
        <v>87.68</v>
      </c>
    </row>
    <row r="1392" spans="1:4">
      <c r="A1392" s="286">
        <v>9072012</v>
      </c>
      <c r="B1392" s="189" t="s">
        <v>15077</v>
      </c>
      <c r="C1392" s="190" t="s">
        <v>24</v>
      </c>
      <c r="D1392" s="191">
        <v>233.8</v>
      </c>
    </row>
    <row r="1393" spans="1:4" outlineLevel="1">
      <c r="A1393" s="286">
        <v>9072013</v>
      </c>
      <c r="B1393" s="189" t="s">
        <v>15078</v>
      </c>
      <c r="C1393" s="190" t="s">
        <v>24</v>
      </c>
      <c r="D1393" s="191">
        <v>116.9</v>
      </c>
    </row>
    <row r="1394" spans="1:4">
      <c r="A1394" s="286">
        <v>9072014</v>
      </c>
      <c r="B1394" s="189" t="s">
        <v>15079</v>
      </c>
      <c r="C1394" s="190" t="s">
        <v>24</v>
      </c>
      <c r="D1394" s="191">
        <v>58.45</v>
      </c>
    </row>
    <row r="1395" spans="1:4" outlineLevel="1">
      <c r="A1395" s="286">
        <v>9072018</v>
      </c>
      <c r="B1395" s="189" t="s">
        <v>15080</v>
      </c>
      <c r="C1395" s="190" t="s">
        <v>24</v>
      </c>
      <c r="D1395" s="191">
        <v>58.45</v>
      </c>
    </row>
    <row r="1396" spans="1:4" outlineLevel="1">
      <c r="A1396" s="286">
        <v>9072019</v>
      </c>
      <c r="B1396" s="189" t="s">
        <v>15081</v>
      </c>
      <c r="C1396" s="190" t="s">
        <v>24</v>
      </c>
      <c r="D1396" s="191">
        <v>46.76</v>
      </c>
    </row>
    <row r="1397" spans="1:4" outlineLevel="1">
      <c r="A1397" s="286">
        <v>9072025</v>
      </c>
      <c r="B1397" s="189" t="s">
        <v>15082</v>
      </c>
      <c r="C1397" s="190" t="s">
        <v>24</v>
      </c>
      <c r="D1397" s="191">
        <v>58.45</v>
      </c>
    </row>
    <row r="1398" spans="1:4" outlineLevel="1">
      <c r="A1398" s="286">
        <v>9072030</v>
      </c>
      <c r="B1398" s="189" t="s">
        <v>24806</v>
      </c>
      <c r="C1398" s="190" t="s">
        <v>24</v>
      </c>
      <c r="D1398" s="191">
        <v>12.27</v>
      </c>
    </row>
    <row r="1399" spans="1:4" outlineLevel="1">
      <c r="A1399" s="286">
        <v>9073000</v>
      </c>
      <c r="B1399" s="189" t="s">
        <v>15083</v>
      </c>
      <c r="C1399" s="190" t="s">
        <v>14044</v>
      </c>
      <c r="D1399" s="191" t="s">
        <v>14044</v>
      </c>
    </row>
    <row r="1400" spans="1:4" outlineLevel="1">
      <c r="A1400" s="286">
        <v>9073014</v>
      </c>
      <c r="B1400" s="189" t="s">
        <v>15084</v>
      </c>
      <c r="C1400" s="190" t="s">
        <v>23</v>
      </c>
      <c r="D1400" s="191">
        <v>29.23</v>
      </c>
    </row>
    <row r="1401" spans="1:4">
      <c r="A1401" s="286">
        <v>9073015</v>
      </c>
      <c r="B1401" s="189" t="s">
        <v>15085</v>
      </c>
      <c r="C1401" s="190" t="s">
        <v>23</v>
      </c>
      <c r="D1401" s="191">
        <v>29.23</v>
      </c>
    </row>
    <row r="1402" spans="1:4" outlineLevel="1">
      <c r="A1402" s="286">
        <v>9073016</v>
      </c>
      <c r="B1402" s="189" t="s">
        <v>15086</v>
      </c>
      <c r="C1402" s="190" t="s">
        <v>24</v>
      </c>
      <c r="D1402" s="191">
        <v>17.54</v>
      </c>
    </row>
    <row r="1403" spans="1:4" outlineLevel="1">
      <c r="A1403" s="286">
        <v>9073060</v>
      </c>
      <c r="B1403" s="189" t="s">
        <v>15087</v>
      </c>
      <c r="C1403" s="190" t="s">
        <v>24</v>
      </c>
      <c r="D1403" s="191">
        <v>436.3</v>
      </c>
    </row>
    <row r="1404" spans="1:4" outlineLevel="1">
      <c r="A1404" s="286">
        <v>9073061</v>
      </c>
      <c r="B1404" s="189" t="s">
        <v>15088</v>
      </c>
      <c r="C1404" s="190" t="s">
        <v>24</v>
      </c>
      <c r="D1404" s="191">
        <v>601.41</v>
      </c>
    </row>
    <row r="1405" spans="1:4">
      <c r="A1405" s="286">
        <v>9073062</v>
      </c>
      <c r="B1405" s="189" t="s">
        <v>15089</v>
      </c>
      <c r="C1405" s="190" t="s">
        <v>24</v>
      </c>
      <c r="D1405" s="191">
        <v>702.02</v>
      </c>
    </row>
    <row r="1406" spans="1:4" outlineLevel="1">
      <c r="A1406" s="286">
        <v>9074000</v>
      </c>
      <c r="B1406" s="189" t="s">
        <v>15090</v>
      </c>
      <c r="C1406" s="190" t="s">
        <v>14044</v>
      </c>
      <c r="D1406" s="191" t="s">
        <v>14044</v>
      </c>
    </row>
    <row r="1407" spans="1:4" outlineLevel="1">
      <c r="A1407" s="286">
        <v>9074001</v>
      </c>
      <c r="B1407" s="189" t="s">
        <v>15091</v>
      </c>
      <c r="C1407" s="190" t="s">
        <v>24</v>
      </c>
      <c r="D1407" s="191">
        <v>11.69</v>
      </c>
    </row>
    <row r="1408" spans="1:4" ht="23.25" outlineLevel="1">
      <c r="A1408" s="286">
        <v>9074002</v>
      </c>
      <c r="B1408" s="189" t="s">
        <v>15092</v>
      </c>
      <c r="C1408" s="190" t="s">
        <v>24</v>
      </c>
      <c r="D1408" s="191">
        <v>11.69</v>
      </c>
    </row>
    <row r="1409" spans="1:4">
      <c r="A1409" s="286">
        <v>9074003</v>
      </c>
      <c r="B1409" s="189" t="s">
        <v>8435</v>
      </c>
      <c r="C1409" s="190" t="s">
        <v>24</v>
      </c>
      <c r="D1409" s="191">
        <v>37.99</v>
      </c>
    </row>
    <row r="1410" spans="1:4" outlineLevel="1">
      <c r="A1410" s="286">
        <v>9074004</v>
      </c>
      <c r="B1410" s="189" t="s">
        <v>15093</v>
      </c>
      <c r="C1410" s="190" t="s">
        <v>24</v>
      </c>
      <c r="D1410" s="191">
        <v>35.07</v>
      </c>
    </row>
    <row r="1411" spans="1:4" outlineLevel="1">
      <c r="A1411" s="286">
        <v>9074005</v>
      </c>
      <c r="B1411" s="189" t="s">
        <v>15094</v>
      </c>
      <c r="C1411" s="190" t="s">
        <v>24</v>
      </c>
      <c r="D1411" s="191">
        <v>165.11</v>
      </c>
    </row>
    <row r="1412" spans="1:4" outlineLevel="1">
      <c r="A1412" s="286">
        <v>9074006</v>
      </c>
      <c r="B1412" s="189" t="s">
        <v>15095</v>
      </c>
      <c r="C1412" s="190" t="s">
        <v>24</v>
      </c>
      <c r="D1412" s="191">
        <v>29.23</v>
      </c>
    </row>
    <row r="1413" spans="1:4" outlineLevel="1">
      <c r="A1413" s="286">
        <v>9074007</v>
      </c>
      <c r="B1413" s="189" t="s">
        <v>15096</v>
      </c>
      <c r="C1413" s="190" t="s">
        <v>24</v>
      </c>
      <c r="D1413" s="191">
        <v>29.23</v>
      </c>
    </row>
    <row r="1414" spans="1:4" outlineLevel="1">
      <c r="A1414" s="286">
        <v>9074008</v>
      </c>
      <c r="B1414" s="189" t="s">
        <v>15097</v>
      </c>
      <c r="C1414" s="190" t="s">
        <v>23</v>
      </c>
      <c r="D1414" s="191">
        <v>23.38</v>
      </c>
    </row>
    <row r="1415" spans="1:4" outlineLevel="1">
      <c r="A1415" s="286">
        <v>9074009</v>
      </c>
      <c r="B1415" s="189" t="s">
        <v>15098</v>
      </c>
      <c r="C1415" s="190" t="s">
        <v>24</v>
      </c>
      <c r="D1415" s="191">
        <v>11.69</v>
      </c>
    </row>
    <row r="1416" spans="1:4" outlineLevel="1">
      <c r="A1416" s="286">
        <v>9074010</v>
      </c>
      <c r="B1416" s="189" t="s">
        <v>15099</v>
      </c>
      <c r="C1416" s="190" t="s">
        <v>24</v>
      </c>
      <c r="D1416" s="191">
        <v>274.18</v>
      </c>
    </row>
    <row r="1417" spans="1:4">
      <c r="A1417" s="286">
        <v>9074011</v>
      </c>
      <c r="B1417" s="189" t="s">
        <v>15100</v>
      </c>
      <c r="C1417" s="190" t="s">
        <v>24</v>
      </c>
      <c r="D1417" s="191">
        <v>98.47</v>
      </c>
    </row>
    <row r="1418" spans="1:4" outlineLevel="1">
      <c r="A1418" s="286">
        <v>9074012</v>
      </c>
      <c r="B1418" s="189" t="s">
        <v>15101</v>
      </c>
      <c r="C1418" s="190" t="s">
        <v>24</v>
      </c>
      <c r="D1418" s="191">
        <v>520.64</v>
      </c>
    </row>
    <row r="1419" spans="1:4" outlineLevel="1">
      <c r="A1419" s="286">
        <v>9074013</v>
      </c>
      <c r="B1419" s="189" t="s">
        <v>15102</v>
      </c>
      <c r="C1419" s="190" t="s">
        <v>24</v>
      </c>
      <c r="D1419" s="191">
        <v>872.59</v>
      </c>
    </row>
    <row r="1420" spans="1:4" outlineLevel="1">
      <c r="A1420" s="286">
        <v>9074014</v>
      </c>
      <c r="B1420" s="189" t="s">
        <v>15103</v>
      </c>
      <c r="C1420" s="190" t="s">
        <v>24</v>
      </c>
      <c r="D1420" s="191">
        <v>81.96</v>
      </c>
    </row>
    <row r="1421" spans="1:4" outlineLevel="1">
      <c r="A1421" s="286">
        <v>9074015</v>
      </c>
      <c r="B1421" s="189" t="s">
        <v>15104</v>
      </c>
      <c r="C1421" s="190" t="s">
        <v>24</v>
      </c>
      <c r="D1421" s="191">
        <v>165.11</v>
      </c>
    </row>
    <row r="1422" spans="1:4" outlineLevel="1">
      <c r="A1422" s="286">
        <v>9074016</v>
      </c>
      <c r="B1422" s="189" t="s">
        <v>15105</v>
      </c>
      <c r="C1422" s="190" t="s">
        <v>23</v>
      </c>
      <c r="D1422" s="191">
        <v>17.54</v>
      </c>
    </row>
    <row r="1423" spans="1:4" outlineLevel="1">
      <c r="A1423" s="286">
        <v>9074017</v>
      </c>
      <c r="B1423" s="189" t="s">
        <v>15106</v>
      </c>
      <c r="C1423" s="190" t="s">
        <v>24</v>
      </c>
      <c r="D1423" s="191">
        <v>278.2</v>
      </c>
    </row>
    <row r="1424" spans="1:4" outlineLevel="1">
      <c r="A1424" s="286">
        <v>9074018</v>
      </c>
      <c r="B1424" s="189" t="s">
        <v>15107</v>
      </c>
      <c r="C1424" s="190" t="s">
        <v>24</v>
      </c>
      <c r="D1424" s="191">
        <v>345.29</v>
      </c>
    </row>
    <row r="1425" spans="1:4">
      <c r="A1425" s="286">
        <v>9074023</v>
      </c>
      <c r="B1425" s="189" t="s">
        <v>15108</v>
      </c>
      <c r="C1425" s="190" t="s">
        <v>24</v>
      </c>
      <c r="D1425" s="191">
        <v>29.23</v>
      </c>
    </row>
    <row r="1426" spans="1:4" outlineLevel="1">
      <c r="A1426" s="286">
        <v>9074024</v>
      </c>
      <c r="B1426" s="189" t="s">
        <v>15109</v>
      </c>
      <c r="C1426" s="190" t="s">
        <v>24</v>
      </c>
      <c r="D1426" s="191">
        <v>17.54</v>
      </c>
    </row>
    <row r="1427" spans="1:4" outlineLevel="1">
      <c r="A1427" s="286">
        <v>9080000</v>
      </c>
      <c r="B1427" s="189" t="s">
        <v>15110</v>
      </c>
      <c r="C1427" s="190" t="s">
        <v>14044</v>
      </c>
      <c r="D1427" s="191" t="s">
        <v>14044</v>
      </c>
    </row>
    <row r="1428" spans="1:4" outlineLevel="1">
      <c r="A1428" s="286">
        <v>9080003</v>
      </c>
      <c r="B1428" s="189" t="s">
        <v>15111</v>
      </c>
      <c r="C1428" s="190" t="s">
        <v>24</v>
      </c>
      <c r="D1428" s="191">
        <v>1478.35</v>
      </c>
    </row>
    <row r="1429" spans="1:4" outlineLevel="1">
      <c r="A1429" s="286">
        <v>9080004</v>
      </c>
      <c r="B1429" s="189" t="s">
        <v>15112</v>
      </c>
      <c r="C1429" s="190" t="s">
        <v>24</v>
      </c>
      <c r="D1429" s="191">
        <v>1585.28</v>
      </c>
    </row>
    <row r="1430" spans="1:4" ht="23.25" outlineLevel="1">
      <c r="A1430" s="286">
        <v>9080011</v>
      </c>
      <c r="B1430" s="189" t="s">
        <v>15113</v>
      </c>
      <c r="C1430" s="190" t="s">
        <v>24</v>
      </c>
      <c r="D1430" s="191">
        <v>13429.96</v>
      </c>
    </row>
    <row r="1431" spans="1:4" outlineLevel="1">
      <c r="A1431" s="286">
        <v>9080018</v>
      </c>
      <c r="B1431" s="189" t="s">
        <v>15114</v>
      </c>
      <c r="C1431" s="190" t="s">
        <v>24</v>
      </c>
      <c r="D1431" s="191">
        <v>20.86</v>
      </c>
    </row>
    <row r="1432" spans="1:4" outlineLevel="1">
      <c r="A1432" s="286">
        <v>9080019</v>
      </c>
      <c r="B1432" s="189" t="s">
        <v>15115</v>
      </c>
      <c r="C1432" s="190" t="s">
        <v>24</v>
      </c>
      <c r="D1432" s="191">
        <v>25.96</v>
      </c>
    </row>
    <row r="1433" spans="1:4" outlineLevel="1">
      <c r="A1433" s="286">
        <v>9080020</v>
      </c>
      <c r="B1433" s="189" t="s">
        <v>15116</v>
      </c>
      <c r="C1433" s="190" t="s">
        <v>24</v>
      </c>
      <c r="D1433" s="191">
        <v>27.7</v>
      </c>
    </row>
    <row r="1434" spans="1:4">
      <c r="A1434" s="286">
        <v>9080021</v>
      </c>
      <c r="B1434" s="189" t="s">
        <v>15117</v>
      </c>
      <c r="C1434" s="190" t="s">
        <v>24</v>
      </c>
      <c r="D1434" s="191">
        <v>28.14</v>
      </c>
    </row>
    <row r="1435" spans="1:4" outlineLevel="1">
      <c r="A1435" s="286">
        <v>9080022</v>
      </c>
      <c r="B1435" s="189" t="s">
        <v>15118</v>
      </c>
      <c r="C1435" s="190" t="s">
        <v>24</v>
      </c>
      <c r="D1435" s="191">
        <v>28.01</v>
      </c>
    </row>
    <row r="1436" spans="1:4" outlineLevel="1">
      <c r="A1436" s="286">
        <v>9080023</v>
      </c>
      <c r="B1436" s="189" t="s">
        <v>15119</v>
      </c>
      <c r="C1436" s="190" t="s">
        <v>24</v>
      </c>
      <c r="D1436" s="191">
        <v>39.840000000000003</v>
      </c>
    </row>
    <row r="1437" spans="1:4" outlineLevel="1">
      <c r="A1437" s="286">
        <v>9080024</v>
      </c>
      <c r="B1437" s="189" t="s">
        <v>15120</v>
      </c>
      <c r="C1437" s="190" t="s">
        <v>24</v>
      </c>
      <c r="D1437" s="191">
        <v>39.950000000000003</v>
      </c>
    </row>
    <row r="1438" spans="1:4" outlineLevel="1">
      <c r="A1438" s="286">
        <v>9080025</v>
      </c>
      <c r="B1438" s="189" t="s">
        <v>15121</v>
      </c>
      <c r="C1438" s="190" t="s">
        <v>24</v>
      </c>
      <c r="D1438" s="191">
        <v>46.78</v>
      </c>
    </row>
    <row r="1439" spans="1:4" outlineLevel="1">
      <c r="A1439" s="286">
        <v>9080026</v>
      </c>
      <c r="B1439" s="189" t="s">
        <v>15122</v>
      </c>
      <c r="C1439" s="190" t="s">
        <v>24</v>
      </c>
      <c r="D1439" s="191">
        <v>62.55</v>
      </c>
    </row>
    <row r="1440" spans="1:4" outlineLevel="1">
      <c r="A1440" s="286">
        <v>9080027</v>
      </c>
      <c r="B1440" s="189" t="s">
        <v>15123</v>
      </c>
      <c r="C1440" s="190" t="s">
        <v>24</v>
      </c>
      <c r="D1440" s="191">
        <v>63.7</v>
      </c>
    </row>
    <row r="1441" spans="1:4" outlineLevel="1">
      <c r="A1441" s="286">
        <v>9080028</v>
      </c>
      <c r="B1441" s="189" t="s">
        <v>15124</v>
      </c>
      <c r="C1441" s="190" t="s">
        <v>24</v>
      </c>
      <c r="D1441" s="191">
        <v>72.83</v>
      </c>
    </row>
    <row r="1442" spans="1:4" outlineLevel="1">
      <c r="A1442" s="286">
        <v>9080029</v>
      </c>
      <c r="B1442" s="189" t="s">
        <v>15125</v>
      </c>
      <c r="C1442" s="190" t="s">
        <v>24</v>
      </c>
      <c r="D1442" s="191">
        <v>77.489999999999995</v>
      </c>
    </row>
    <row r="1443" spans="1:4" outlineLevel="1">
      <c r="A1443" s="286">
        <v>9080030</v>
      </c>
      <c r="B1443" s="189" t="s">
        <v>15126</v>
      </c>
      <c r="C1443" s="190" t="s">
        <v>24</v>
      </c>
      <c r="D1443" s="191">
        <v>83.12</v>
      </c>
    </row>
    <row r="1444" spans="1:4" outlineLevel="1">
      <c r="A1444" s="286">
        <v>9082000</v>
      </c>
      <c r="B1444" s="189" t="s">
        <v>15127</v>
      </c>
      <c r="C1444" s="190" t="s">
        <v>14044</v>
      </c>
      <c r="D1444" s="191" t="s">
        <v>14044</v>
      </c>
    </row>
    <row r="1445" spans="1:4" outlineLevel="1">
      <c r="A1445" s="286">
        <v>9082001</v>
      </c>
      <c r="B1445" s="189" t="s">
        <v>461</v>
      </c>
      <c r="C1445" s="190" t="s">
        <v>24</v>
      </c>
      <c r="D1445" s="191">
        <v>20.04</v>
      </c>
    </row>
    <row r="1446" spans="1:4">
      <c r="A1446" s="286">
        <v>9082002</v>
      </c>
      <c r="B1446" s="189" t="s">
        <v>15128</v>
      </c>
      <c r="C1446" s="190" t="s">
        <v>24</v>
      </c>
      <c r="D1446" s="191">
        <v>37.32</v>
      </c>
    </row>
    <row r="1447" spans="1:4" outlineLevel="1">
      <c r="A1447" s="286">
        <v>9082003</v>
      </c>
      <c r="B1447" s="189" t="s">
        <v>15129</v>
      </c>
      <c r="C1447" s="190" t="s">
        <v>24</v>
      </c>
      <c r="D1447" s="191">
        <v>43.89</v>
      </c>
    </row>
    <row r="1448" spans="1:4" outlineLevel="1">
      <c r="A1448" s="286">
        <v>9082004</v>
      </c>
      <c r="B1448" s="189" t="s">
        <v>15130</v>
      </c>
      <c r="C1448" s="190" t="s">
        <v>24</v>
      </c>
      <c r="D1448" s="191">
        <v>49.38</v>
      </c>
    </row>
    <row r="1449" spans="1:4" outlineLevel="1">
      <c r="A1449" s="286">
        <v>9082005</v>
      </c>
      <c r="B1449" s="189" t="s">
        <v>15131</v>
      </c>
      <c r="C1449" s="190" t="s">
        <v>24</v>
      </c>
      <c r="D1449" s="191">
        <v>21.87</v>
      </c>
    </row>
    <row r="1450" spans="1:4" outlineLevel="1">
      <c r="A1450" s="286">
        <v>9082006</v>
      </c>
      <c r="B1450" s="189" t="s">
        <v>15132</v>
      </c>
      <c r="C1450" s="190" t="s">
        <v>24</v>
      </c>
      <c r="D1450" s="191">
        <v>4.7300000000000004</v>
      </c>
    </row>
    <row r="1451" spans="1:4">
      <c r="A1451" s="286">
        <v>9082007</v>
      </c>
      <c r="B1451" s="189" t="s">
        <v>15133</v>
      </c>
      <c r="C1451" s="190" t="s">
        <v>24</v>
      </c>
      <c r="D1451" s="191">
        <v>6.63</v>
      </c>
    </row>
    <row r="1452" spans="1:4" outlineLevel="1">
      <c r="A1452" s="286">
        <v>9082008</v>
      </c>
      <c r="B1452" s="189" t="s">
        <v>15134</v>
      </c>
      <c r="C1452" s="190" t="s">
        <v>24</v>
      </c>
      <c r="D1452" s="191">
        <v>12.1</v>
      </c>
    </row>
    <row r="1453" spans="1:4" outlineLevel="1">
      <c r="A1453" s="286">
        <v>9082010</v>
      </c>
      <c r="B1453" s="189" t="s">
        <v>15135</v>
      </c>
      <c r="C1453" s="190" t="s">
        <v>24</v>
      </c>
      <c r="D1453" s="191">
        <v>23.11</v>
      </c>
    </row>
    <row r="1454" spans="1:4" outlineLevel="1">
      <c r="A1454" s="286">
        <v>9082012</v>
      </c>
      <c r="B1454" s="189" t="s">
        <v>15136</v>
      </c>
      <c r="C1454" s="190" t="s">
        <v>24</v>
      </c>
      <c r="D1454" s="191">
        <v>58.29</v>
      </c>
    </row>
    <row r="1455" spans="1:4" outlineLevel="1">
      <c r="A1455" s="286">
        <v>9082013</v>
      </c>
      <c r="B1455" s="189" t="s">
        <v>15137</v>
      </c>
      <c r="C1455" s="190" t="s">
        <v>24</v>
      </c>
      <c r="D1455" s="191">
        <v>135.16</v>
      </c>
    </row>
    <row r="1456" spans="1:4">
      <c r="A1456" s="286">
        <v>9082014</v>
      </c>
      <c r="B1456" s="189" t="s">
        <v>15138</v>
      </c>
      <c r="C1456" s="190" t="s">
        <v>24</v>
      </c>
      <c r="D1456" s="191">
        <v>106.91</v>
      </c>
    </row>
    <row r="1457" spans="1:4" outlineLevel="1">
      <c r="A1457" s="286">
        <v>9082015</v>
      </c>
      <c r="B1457" s="189" t="s">
        <v>15139</v>
      </c>
      <c r="C1457" s="190" t="s">
        <v>24</v>
      </c>
      <c r="D1457" s="191">
        <v>423.99</v>
      </c>
    </row>
    <row r="1458" spans="1:4" outlineLevel="1">
      <c r="A1458" s="286">
        <v>9082016</v>
      </c>
      <c r="B1458" s="189" t="s">
        <v>15140</v>
      </c>
      <c r="C1458" s="190" t="s">
        <v>24</v>
      </c>
      <c r="D1458" s="191">
        <v>26.32</v>
      </c>
    </row>
    <row r="1459" spans="1:4" outlineLevel="1">
      <c r="A1459" s="286">
        <v>9082017</v>
      </c>
      <c r="B1459" s="189" t="s">
        <v>15141</v>
      </c>
      <c r="C1459" s="190" t="s">
        <v>24</v>
      </c>
      <c r="D1459" s="191">
        <v>125.19</v>
      </c>
    </row>
    <row r="1460" spans="1:4" outlineLevel="1">
      <c r="A1460" s="286">
        <v>9082018</v>
      </c>
      <c r="B1460" s="189" t="s">
        <v>15142</v>
      </c>
      <c r="C1460" s="190" t="s">
        <v>24</v>
      </c>
      <c r="D1460" s="191">
        <v>23.11</v>
      </c>
    </row>
    <row r="1461" spans="1:4" ht="23.25">
      <c r="A1461" s="286">
        <v>9082022</v>
      </c>
      <c r="B1461" s="189" t="s">
        <v>15143</v>
      </c>
      <c r="C1461" s="190" t="s">
        <v>24</v>
      </c>
      <c r="D1461" s="191">
        <v>23.75</v>
      </c>
    </row>
    <row r="1462" spans="1:4" outlineLevel="1">
      <c r="A1462" s="286">
        <v>9082025</v>
      </c>
      <c r="B1462" s="189" t="s">
        <v>15144</v>
      </c>
      <c r="C1462" s="190" t="s">
        <v>24</v>
      </c>
      <c r="D1462" s="191">
        <v>41.01</v>
      </c>
    </row>
    <row r="1463" spans="1:4" ht="23.25" outlineLevel="1">
      <c r="A1463" s="286">
        <v>9082034</v>
      </c>
      <c r="B1463" s="189" t="s">
        <v>15145</v>
      </c>
      <c r="C1463" s="190" t="s">
        <v>24</v>
      </c>
      <c r="D1463" s="191">
        <v>134.52000000000001</v>
      </c>
    </row>
    <row r="1464" spans="1:4" outlineLevel="1">
      <c r="A1464" s="286">
        <v>9082044</v>
      </c>
      <c r="B1464" s="189" t="s">
        <v>15146</v>
      </c>
      <c r="C1464" s="190" t="s">
        <v>24</v>
      </c>
      <c r="D1464" s="191">
        <v>132.63999999999999</v>
      </c>
    </row>
    <row r="1465" spans="1:4" outlineLevel="1">
      <c r="A1465" s="286">
        <v>9082045</v>
      </c>
      <c r="B1465" s="189" t="s">
        <v>15147</v>
      </c>
      <c r="C1465" s="190" t="s">
        <v>24</v>
      </c>
      <c r="D1465" s="191">
        <v>150.30000000000001</v>
      </c>
    </row>
    <row r="1466" spans="1:4">
      <c r="A1466" s="286">
        <v>9082046</v>
      </c>
      <c r="B1466" s="189" t="s">
        <v>15148</v>
      </c>
      <c r="C1466" s="190" t="s">
        <v>24</v>
      </c>
      <c r="D1466" s="191">
        <v>180.01</v>
      </c>
    </row>
    <row r="1467" spans="1:4" outlineLevel="1">
      <c r="A1467" s="286">
        <v>9082047</v>
      </c>
      <c r="B1467" s="189" t="s">
        <v>15149</v>
      </c>
      <c r="C1467" s="190" t="s">
        <v>24</v>
      </c>
      <c r="D1467" s="191">
        <v>223.3</v>
      </c>
    </row>
    <row r="1468" spans="1:4" ht="23.25" outlineLevel="1">
      <c r="A1468" s="286">
        <v>9082048</v>
      </c>
      <c r="B1468" s="189" t="s">
        <v>15150</v>
      </c>
      <c r="C1468" s="190" t="s">
        <v>24</v>
      </c>
      <c r="D1468" s="191">
        <v>22653.919999999998</v>
      </c>
    </row>
    <row r="1469" spans="1:4" ht="23.25" outlineLevel="1">
      <c r="A1469" s="286">
        <v>9082049</v>
      </c>
      <c r="B1469" s="189" t="s">
        <v>15151</v>
      </c>
      <c r="C1469" s="190" t="s">
        <v>24</v>
      </c>
      <c r="D1469" s="191">
        <v>12491.63</v>
      </c>
    </row>
    <row r="1470" spans="1:4" outlineLevel="1">
      <c r="A1470" s="286">
        <v>9082055</v>
      </c>
      <c r="B1470" s="189" t="s">
        <v>15152</v>
      </c>
      <c r="C1470" s="190" t="s">
        <v>24</v>
      </c>
      <c r="D1470" s="191">
        <v>13.31</v>
      </c>
    </row>
    <row r="1471" spans="1:4">
      <c r="A1471" s="286">
        <v>9082060</v>
      </c>
      <c r="B1471" s="189" t="s">
        <v>15153</v>
      </c>
      <c r="C1471" s="190" t="s">
        <v>24</v>
      </c>
      <c r="D1471" s="191">
        <v>77.55</v>
      </c>
    </row>
    <row r="1472" spans="1:4" outlineLevel="1">
      <c r="A1472" s="286">
        <v>9082066</v>
      </c>
      <c r="B1472" s="189" t="s">
        <v>15154</v>
      </c>
      <c r="C1472" s="190" t="s">
        <v>24</v>
      </c>
      <c r="D1472" s="191">
        <v>71.47</v>
      </c>
    </row>
    <row r="1473" spans="1:4" outlineLevel="1">
      <c r="A1473" s="286">
        <v>9082067</v>
      </c>
      <c r="B1473" s="189" t="s">
        <v>15155</v>
      </c>
      <c r="C1473" s="190" t="s">
        <v>24</v>
      </c>
      <c r="D1473" s="191">
        <v>65.66</v>
      </c>
    </row>
    <row r="1474" spans="1:4" outlineLevel="1">
      <c r="A1474" s="286">
        <v>9082068</v>
      </c>
      <c r="B1474" s="189" t="s">
        <v>15156</v>
      </c>
      <c r="C1474" s="190" t="s">
        <v>24</v>
      </c>
      <c r="D1474" s="191">
        <v>108.41</v>
      </c>
    </row>
    <row r="1475" spans="1:4" outlineLevel="1">
      <c r="A1475" s="286">
        <v>9082069</v>
      </c>
      <c r="B1475" s="189" t="s">
        <v>15157</v>
      </c>
      <c r="C1475" s="190" t="s">
        <v>24</v>
      </c>
      <c r="D1475" s="191">
        <v>96.35</v>
      </c>
    </row>
    <row r="1476" spans="1:4">
      <c r="A1476" s="286">
        <v>9082075</v>
      </c>
      <c r="B1476" s="189" t="s">
        <v>15158</v>
      </c>
      <c r="C1476" s="190" t="s">
        <v>24</v>
      </c>
      <c r="D1476" s="191">
        <v>27.85</v>
      </c>
    </row>
    <row r="1477" spans="1:4" outlineLevel="1">
      <c r="A1477" s="286">
        <v>9082077</v>
      </c>
      <c r="B1477" s="189" t="s">
        <v>15159</v>
      </c>
      <c r="C1477" s="190" t="s">
        <v>24</v>
      </c>
      <c r="D1477" s="191">
        <v>96.95</v>
      </c>
    </row>
    <row r="1478" spans="1:4" outlineLevel="1">
      <c r="A1478" s="286">
        <v>9082078</v>
      </c>
      <c r="B1478" s="189" t="s">
        <v>15160</v>
      </c>
      <c r="C1478" s="190" t="s">
        <v>24</v>
      </c>
      <c r="D1478" s="191">
        <v>57.45</v>
      </c>
    </row>
    <row r="1479" spans="1:4" outlineLevel="1">
      <c r="A1479" s="286">
        <v>9082079</v>
      </c>
      <c r="B1479" s="189" t="s">
        <v>15161</v>
      </c>
      <c r="C1479" s="190" t="s">
        <v>24</v>
      </c>
      <c r="D1479" s="191">
        <v>97.47</v>
      </c>
    </row>
    <row r="1480" spans="1:4" outlineLevel="1">
      <c r="A1480" s="286">
        <v>9082080</v>
      </c>
      <c r="B1480" s="189" t="s">
        <v>15162</v>
      </c>
      <c r="C1480" s="190" t="s">
        <v>24</v>
      </c>
      <c r="D1480" s="191">
        <v>13.86</v>
      </c>
    </row>
    <row r="1481" spans="1:4">
      <c r="A1481" s="286">
        <v>9082081</v>
      </c>
      <c r="B1481" s="189" t="s">
        <v>15163</v>
      </c>
      <c r="C1481" s="190" t="s">
        <v>24</v>
      </c>
      <c r="D1481" s="191">
        <v>22.57</v>
      </c>
    </row>
    <row r="1482" spans="1:4" outlineLevel="1">
      <c r="A1482" s="286">
        <v>9082083</v>
      </c>
      <c r="B1482" s="189" t="s">
        <v>15164</v>
      </c>
      <c r="C1482" s="190" t="s">
        <v>24</v>
      </c>
      <c r="D1482" s="191">
        <v>16.100000000000001</v>
      </c>
    </row>
    <row r="1483" spans="1:4" ht="23.25">
      <c r="A1483" s="286">
        <v>9082084</v>
      </c>
      <c r="B1483" s="189" t="s">
        <v>15165</v>
      </c>
      <c r="C1483" s="190" t="s">
        <v>24</v>
      </c>
      <c r="D1483" s="191">
        <v>1117.8800000000001</v>
      </c>
    </row>
    <row r="1484" spans="1:4" outlineLevel="1">
      <c r="A1484" s="286">
        <v>9082085</v>
      </c>
      <c r="B1484" s="189" t="s">
        <v>384</v>
      </c>
      <c r="C1484" s="190" t="s">
        <v>24</v>
      </c>
      <c r="D1484" s="191">
        <v>144.25</v>
      </c>
    </row>
    <row r="1485" spans="1:4" outlineLevel="1">
      <c r="A1485" s="286">
        <v>9082086</v>
      </c>
      <c r="B1485" s="189" t="s">
        <v>15166</v>
      </c>
      <c r="C1485" s="190" t="s">
        <v>24</v>
      </c>
      <c r="D1485" s="191">
        <v>177.39</v>
      </c>
    </row>
    <row r="1486" spans="1:4" outlineLevel="1">
      <c r="A1486" s="286">
        <v>9082091</v>
      </c>
      <c r="B1486" s="189" t="s">
        <v>15167</v>
      </c>
      <c r="C1486" s="190" t="s">
        <v>24</v>
      </c>
      <c r="D1486" s="191">
        <v>203.96</v>
      </c>
    </row>
    <row r="1487" spans="1:4" outlineLevel="1">
      <c r="A1487" s="286">
        <v>9082092</v>
      </c>
      <c r="B1487" s="189" t="s">
        <v>15168</v>
      </c>
      <c r="C1487" s="190" t="s">
        <v>24</v>
      </c>
      <c r="D1487" s="191">
        <v>243.12</v>
      </c>
    </row>
    <row r="1488" spans="1:4">
      <c r="A1488" s="286">
        <v>9082093</v>
      </c>
      <c r="B1488" s="189" t="s">
        <v>15169</v>
      </c>
      <c r="C1488" s="190" t="s">
        <v>24</v>
      </c>
      <c r="D1488" s="191">
        <v>583.25</v>
      </c>
    </row>
    <row r="1489" spans="1:4" outlineLevel="1">
      <c r="A1489" s="286">
        <v>9082094</v>
      </c>
      <c r="B1489" s="189" t="s">
        <v>15170</v>
      </c>
      <c r="C1489" s="190" t="s">
        <v>24</v>
      </c>
      <c r="D1489" s="191">
        <v>28.84</v>
      </c>
    </row>
    <row r="1490" spans="1:4" outlineLevel="1">
      <c r="A1490" s="286">
        <v>9082095</v>
      </c>
      <c r="B1490" s="189" t="s">
        <v>15171</v>
      </c>
      <c r="C1490" s="190" t="s">
        <v>24</v>
      </c>
      <c r="D1490" s="191">
        <v>12.37</v>
      </c>
    </row>
    <row r="1491" spans="1:4" outlineLevel="1">
      <c r="A1491" s="286">
        <v>9082096</v>
      </c>
      <c r="B1491" s="189" t="s">
        <v>15172</v>
      </c>
      <c r="C1491" s="190" t="s">
        <v>24</v>
      </c>
      <c r="D1491" s="191">
        <v>300.47000000000003</v>
      </c>
    </row>
    <row r="1492" spans="1:4" outlineLevel="1">
      <c r="A1492" s="286">
        <v>9082097</v>
      </c>
      <c r="B1492" s="189" t="s">
        <v>15173</v>
      </c>
      <c r="C1492" s="190" t="s">
        <v>24</v>
      </c>
      <c r="D1492" s="191">
        <v>65.12</v>
      </c>
    </row>
    <row r="1493" spans="1:4" outlineLevel="1">
      <c r="A1493" s="286">
        <v>9083000</v>
      </c>
      <c r="B1493" s="189" t="s">
        <v>15174</v>
      </c>
      <c r="C1493" s="190" t="s">
        <v>14044</v>
      </c>
      <c r="D1493" s="191" t="s">
        <v>14044</v>
      </c>
    </row>
    <row r="1494" spans="1:4" outlineLevel="1">
      <c r="A1494" s="286">
        <v>9083020</v>
      </c>
      <c r="B1494" s="189" t="s">
        <v>15175</v>
      </c>
      <c r="C1494" s="190" t="s">
        <v>23</v>
      </c>
      <c r="D1494" s="191">
        <v>3.44</v>
      </c>
    </row>
    <row r="1495" spans="1:4">
      <c r="A1495" s="286">
        <v>9083021</v>
      </c>
      <c r="B1495" s="189" t="s">
        <v>24807</v>
      </c>
      <c r="C1495" s="190" t="s">
        <v>24</v>
      </c>
      <c r="D1495" s="191">
        <v>62.05</v>
      </c>
    </row>
    <row r="1496" spans="1:4" outlineLevel="1">
      <c r="A1496" s="286">
        <v>9083051</v>
      </c>
      <c r="B1496" s="189" t="s">
        <v>15176</v>
      </c>
      <c r="C1496" s="190" t="s">
        <v>24</v>
      </c>
      <c r="D1496" s="191">
        <v>126.73</v>
      </c>
    </row>
    <row r="1497" spans="1:4" outlineLevel="1">
      <c r="A1497" s="286">
        <v>9083055</v>
      </c>
      <c r="B1497" s="189" t="s">
        <v>15177</v>
      </c>
      <c r="C1497" s="190" t="s">
        <v>24</v>
      </c>
      <c r="D1497" s="191">
        <v>291.54000000000002</v>
      </c>
    </row>
    <row r="1498" spans="1:4" ht="23.25" outlineLevel="1">
      <c r="A1498" s="286">
        <v>9083056</v>
      </c>
      <c r="B1498" s="189" t="s">
        <v>24808</v>
      </c>
      <c r="C1498" s="190" t="s">
        <v>24</v>
      </c>
      <c r="D1498" s="191">
        <v>30.49</v>
      </c>
    </row>
    <row r="1499" spans="1:4" outlineLevel="1">
      <c r="A1499" s="286">
        <v>9083057</v>
      </c>
      <c r="B1499" s="189" t="s">
        <v>15178</v>
      </c>
      <c r="C1499" s="190" t="s">
        <v>24</v>
      </c>
      <c r="D1499" s="191">
        <v>40.26</v>
      </c>
    </row>
    <row r="1500" spans="1:4">
      <c r="A1500" s="286">
        <v>9083058</v>
      </c>
      <c r="B1500" s="189" t="s">
        <v>15179</v>
      </c>
      <c r="C1500" s="190" t="s">
        <v>24</v>
      </c>
      <c r="D1500" s="191">
        <v>71.91</v>
      </c>
    </row>
    <row r="1501" spans="1:4" outlineLevel="1">
      <c r="A1501" s="286">
        <v>9083062</v>
      </c>
      <c r="B1501" s="189" t="s">
        <v>15180</v>
      </c>
      <c r="C1501" s="190" t="s">
        <v>24</v>
      </c>
      <c r="D1501" s="191">
        <v>350.79</v>
      </c>
    </row>
    <row r="1502" spans="1:4" outlineLevel="1">
      <c r="A1502" s="286">
        <v>9083063</v>
      </c>
      <c r="B1502" s="189" t="s">
        <v>15181</v>
      </c>
      <c r="C1502" s="190" t="s">
        <v>24</v>
      </c>
      <c r="D1502" s="191">
        <v>164.46</v>
      </c>
    </row>
    <row r="1503" spans="1:4" outlineLevel="1">
      <c r="A1503" s="286">
        <v>9083065</v>
      </c>
      <c r="B1503" s="189" t="s">
        <v>34571</v>
      </c>
      <c r="C1503" s="190" t="s">
        <v>24</v>
      </c>
      <c r="D1503" s="191">
        <v>1329.11</v>
      </c>
    </row>
    <row r="1504" spans="1:4" outlineLevel="1">
      <c r="A1504" s="286">
        <v>9083066</v>
      </c>
      <c r="B1504" s="189" t="s">
        <v>34572</v>
      </c>
      <c r="C1504" s="190" t="s">
        <v>24</v>
      </c>
      <c r="D1504" s="191">
        <v>1744.95</v>
      </c>
    </row>
    <row r="1505" spans="1:4">
      <c r="A1505" s="286">
        <v>9083070</v>
      </c>
      <c r="B1505" s="189" t="s">
        <v>15182</v>
      </c>
      <c r="C1505" s="190" t="s">
        <v>24</v>
      </c>
      <c r="D1505" s="191">
        <v>1666.94</v>
      </c>
    </row>
    <row r="1506" spans="1:4" outlineLevel="1">
      <c r="A1506" s="286">
        <v>9083071</v>
      </c>
      <c r="B1506" s="189" t="s">
        <v>15183</v>
      </c>
      <c r="C1506" s="190" t="s">
        <v>24</v>
      </c>
      <c r="D1506" s="191">
        <v>1891.22</v>
      </c>
    </row>
    <row r="1507" spans="1:4" outlineLevel="1">
      <c r="A1507" s="286">
        <v>9083072</v>
      </c>
      <c r="B1507" s="189" t="s">
        <v>15184</v>
      </c>
      <c r="C1507" s="190" t="s">
        <v>24</v>
      </c>
      <c r="D1507" s="191">
        <v>2259.11</v>
      </c>
    </row>
    <row r="1508" spans="1:4" outlineLevel="1">
      <c r="A1508" s="286">
        <v>9083074</v>
      </c>
      <c r="B1508" s="189" t="s">
        <v>15185</v>
      </c>
      <c r="C1508" s="190" t="s">
        <v>24</v>
      </c>
      <c r="D1508" s="191">
        <v>2500.0100000000002</v>
      </c>
    </row>
    <row r="1509" spans="1:4" outlineLevel="1">
      <c r="A1509" s="286">
        <v>9083076</v>
      </c>
      <c r="B1509" s="189" t="s">
        <v>15186</v>
      </c>
      <c r="C1509" s="190" t="s">
        <v>24</v>
      </c>
      <c r="D1509" s="191">
        <v>23.27</v>
      </c>
    </row>
    <row r="1510" spans="1:4">
      <c r="A1510" s="286">
        <v>9083077</v>
      </c>
      <c r="B1510" s="189" t="s">
        <v>15187</v>
      </c>
      <c r="C1510" s="190" t="s">
        <v>24</v>
      </c>
      <c r="D1510" s="191">
        <v>25.31</v>
      </c>
    </row>
    <row r="1511" spans="1:4" outlineLevel="1">
      <c r="A1511" s="286">
        <v>9083078</v>
      </c>
      <c r="B1511" s="189" t="s">
        <v>15188</v>
      </c>
      <c r="C1511" s="190" t="s">
        <v>24</v>
      </c>
      <c r="D1511" s="191">
        <v>30.29</v>
      </c>
    </row>
    <row r="1512" spans="1:4" outlineLevel="1">
      <c r="A1512" s="286">
        <v>9083079</v>
      </c>
      <c r="B1512" s="189" t="s">
        <v>15189</v>
      </c>
      <c r="C1512" s="190" t="s">
        <v>24</v>
      </c>
      <c r="D1512" s="191">
        <v>34.58</v>
      </c>
    </row>
    <row r="1513" spans="1:4" outlineLevel="1">
      <c r="A1513" s="286">
        <v>9083082</v>
      </c>
      <c r="B1513" s="189" t="s">
        <v>15190</v>
      </c>
      <c r="C1513" s="190" t="s">
        <v>24</v>
      </c>
      <c r="D1513" s="191">
        <v>65.08</v>
      </c>
    </row>
    <row r="1514" spans="1:4" outlineLevel="1">
      <c r="A1514" s="286">
        <v>9083083</v>
      </c>
      <c r="B1514" s="189" t="s">
        <v>15191</v>
      </c>
      <c r="C1514" s="190" t="s">
        <v>24</v>
      </c>
      <c r="D1514" s="191">
        <v>19.89</v>
      </c>
    </row>
    <row r="1515" spans="1:4">
      <c r="A1515" s="286">
        <v>9083085</v>
      </c>
      <c r="B1515" s="189" t="s">
        <v>15192</v>
      </c>
      <c r="C1515" s="190" t="s">
        <v>24</v>
      </c>
      <c r="D1515" s="191">
        <v>22.85</v>
      </c>
    </row>
    <row r="1516" spans="1:4" outlineLevel="1">
      <c r="A1516" s="286">
        <v>9083090</v>
      </c>
      <c r="B1516" s="189" t="s">
        <v>15193</v>
      </c>
      <c r="C1516" s="190" t="s">
        <v>24</v>
      </c>
      <c r="D1516" s="191">
        <v>282.55</v>
      </c>
    </row>
    <row r="1517" spans="1:4" outlineLevel="1">
      <c r="A1517" s="286">
        <v>9083091</v>
      </c>
      <c r="B1517" s="189" t="s">
        <v>15194</v>
      </c>
      <c r="C1517" s="190" t="s">
        <v>24</v>
      </c>
      <c r="D1517" s="191">
        <v>61.18</v>
      </c>
    </row>
    <row r="1518" spans="1:4" outlineLevel="1">
      <c r="A1518" s="286">
        <v>9083095</v>
      </c>
      <c r="B1518" s="189" t="s">
        <v>15195</v>
      </c>
      <c r="C1518" s="190" t="s">
        <v>24</v>
      </c>
      <c r="D1518" s="191">
        <v>188.37</v>
      </c>
    </row>
    <row r="1519" spans="1:4" outlineLevel="1">
      <c r="A1519" s="286">
        <v>9083097</v>
      </c>
      <c r="B1519" s="189" t="s">
        <v>15196</v>
      </c>
      <c r="C1519" s="190" t="s">
        <v>24</v>
      </c>
      <c r="D1519" s="191">
        <v>381.77</v>
      </c>
    </row>
    <row r="1520" spans="1:4">
      <c r="A1520" s="286">
        <v>9084000</v>
      </c>
      <c r="B1520" s="189" t="s">
        <v>15197</v>
      </c>
      <c r="C1520" s="190" t="s">
        <v>14044</v>
      </c>
      <c r="D1520" s="191" t="s">
        <v>14044</v>
      </c>
    </row>
    <row r="1521" spans="1:4" outlineLevel="1">
      <c r="A1521" s="286">
        <v>9084001</v>
      </c>
      <c r="B1521" s="189" t="s">
        <v>15198</v>
      </c>
      <c r="C1521" s="190" t="s">
        <v>24</v>
      </c>
      <c r="D1521" s="191">
        <v>12.63</v>
      </c>
    </row>
    <row r="1522" spans="1:4" outlineLevel="1">
      <c r="A1522" s="286">
        <v>9084002</v>
      </c>
      <c r="B1522" s="189" t="s">
        <v>15199</v>
      </c>
      <c r="C1522" s="190" t="s">
        <v>24</v>
      </c>
      <c r="D1522" s="191">
        <v>12.78</v>
      </c>
    </row>
    <row r="1523" spans="1:4" outlineLevel="1">
      <c r="A1523" s="286">
        <v>9084011</v>
      </c>
      <c r="B1523" s="189" t="s">
        <v>15200</v>
      </c>
      <c r="C1523" s="190" t="s">
        <v>24</v>
      </c>
      <c r="D1523" s="191">
        <v>9.85</v>
      </c>
    </row>
    <row r="1524" spans="1:4" outlineLevel="1">
      <c r="A1524" s="286">
        <v>9084018</v>
      </c>
      <c r="B1524" s="189" t="s">
        <v>15201</v>
      </c>
      <c r="C1524" s="190" t="s">
        <v>24</v>
      </c>
      <c r="D1524" s="191">
        <v>20.81</v>
      </c>
    </row>
    <row r="1525" spans="1:4">
      <c r="A1525" s="286">
        <v>9084021</v>
      </c>
      <c r="B1525" s="189" t="s">
        <v>15202</v>
      </c>
      <c r="C1525" s="190" t="s">
        <v>24</v>
      </c>
      <c r="D1525" s="191">
        <v>13.4</v>
      </c>
    </row>
    <row r="1526" spans="1:4" outlineLevel="1">
      <c r="A1526" s="286">
        <v>9084023</v>
      </c>
      <c r="B1526" s="189" t="s">
        <v>15203</v>
      </c>
      <c r="C1526" s="190" t="s">
        <v>24</v>
      </c>
      <c r="D1526" s="191">
        <v>16.45</v>
      </c>
    </row>
    <row r="1527" spans="1:4" outlineLevel="1">
      <c r="A1527" s="286">
        <v>9084024</v>
      </c>
      <c r="B1527" s="189" t="s">
        <v>15204</v>
      </c>
      <c r="C1527" s="190" t="s">
        <v>24</v>
      </c>
      <c r="D1527" s="191">
        <v>17.079999999999998</v>
      </c>
    </row>
    <row r="1528" spans="1:4" outlineLevel="1">
      <c r="A1528" s="286">
        <v>9084025</v>
      </c>
      <c r="B1528" s="189" t="s">
        <v>15205</v>
      </c>
      <c r="C1528" s="190" t="s">
        <v>24</v>
      </c>
      <c r="D1528" s="191">
        <v>14.09</v>
      </c>
    </row>
    <row r="1529" spans="1:4" outlineLevel="1">
      <c r="A1529" s="286">
        <v>9084027</v>
      </c>
      <c r="B1529" s="189" t="s">
        <v>15206</v>
      </c>
      <c r="C1529" s="190" t="s">
        <v>24</v>
      </c>
      <c r="D1529" s="191">
        <v>21.5</v>
      </c>
    </row>
    <row r="1530" spans="1:4">
      <c r="A1530" s="286">
        <v>9084036</v>
      </c>
      <c r="B1530" s="189" t="s">
        <v>15207</v>
      </c>
      <c r="C1530" s="190" t="s">
        <v>24</v>
      </c>
      <c r="D1530" s="191">
        <v>28.07</v>
      </c>
    </row>
    <row r="1531" spans="1:4" outlineLevel="1">
      <c r="A1531" s="286">
        <v>9084037</v>
      </c>
      <c r="B1531" s="189" t="s">
        <v>15208</v>
      </c>
      <c r="C1531" s="190" t="s">
        <v>24</v>
      </c>
      <c r="D1531" s="191">
        <v>28.07</v>
      </c>
    </row>
    <row r="1532" spans="1:4" outlineLevel="1">
      <c r="A1532" s="286">
        <v>9084040</v>
      </c>
      <c r="B1532" s="189" t="s">
        <v>15209</v>
      </c>
      <c r="C1532" s="190" t="s">
        <v>24</v>
      </c>
      <c r="D1532" s="191">
        <v>51.1</v>
      </c>
    </row>
    <row r="1533" spans="1:4" outlineLevel="1">
      <c r="A1533" s="286">
        <v>9084041</v>
      </c>
      <c r="B1533" s="189" t="s">
        <v>15210</v>
      </c>
      <c r="C1533" s="190" t="s">
        <v>24</v>
      </c>
      <c r="D1533" s="191">
        <v>44.41</v>
      </c>
    </row>
    <row r="1534" spans="1:4" outlineLevel="1">
      <c r="A1534" s="286">
        <v>9084042</v>
      </c>
      <c r="B1534" s="189" t="s">
        <v>15211</v>
      </c>
      <c r="C1534" s="190" t="s">
        <v>24</v>
      </c>
      <c r="D1534" s="191">
        <v>43.94</v>
      </c>
    </row>
    <row r="1535" spans="1:4">
      <c r="A1535" s="286">
        <v>9084043</v>
      </c>
      <c r="B1535" s="189" t="s">
        <v>15212</v>
      </c>
      <c r="C1535" s="190" t="s">
        <v>24</v>
      </c>
      <c r="D1535" s="191">
        <v>112.39</v>
      </c>
    </row>
    <row r="1536" spans="1:4" outlineLevel="1">
      <c r="A1536" s="286">
        <v>9084045</v>
      </c>
      <c r="B1536" s="189" t="s">
        <v>15213</v>
      </c>
      <c r="C1536" s="190" t="s">
        <v>24</v>
      </c>
      <c r="D1536" s="191">
        <v>50.92</v>
      </c>
    </row>
    <row r="1537" spans="1:4" outlineLevel="1">
      <c r="A1537" s="286">
        <v>9084057</v>
      </c>
      <c r="B1537" s="189" t="s">
        <v>15214</v>
      </c>
      <c r="C1537" s="190" t="s">
        <v>24</v>
      </c>
      <c r="D1537" s="191">
        <v>7.81</v>
      </c>
    </row>
    <row r="1538" spans="1:4" outlineLevel="1">
      <c r="A1538" s="286">
        <v>9084062</v>
      </c>
      <c r="B1538" s="189" t="s">
        <v>15215</v>
      </c>
      <c r="C1538" s="190" t="s">
        <v>23</v>
      </c>
      <c r="D1538" s="191">
        <v>52.62</v>
      </c>
    </row>
    <row r="1539" spans="1:4" outlineLevel="1">
      <c r="A1539" s="286">
        <v>9085000</v>
      </c>
      <c r="B1539" s="189" t="s">
        <v>15216</v>
      </c>
      <c r="C1539" s="190" t="s">
        <v>14044</v>
      </c>
      <c r="D1539" s="191" t="s">
        <v>14044</v>
      </c>
    </row>
    <row r="1540" spans="1:4">
      <c r="A1540" s="286">
        <v>9085010</v>
      </c>
      <c r="B1540" s="189" t="s">
        <v>15217</v>
      </c>
      <c r="C1540" s="190" t="s">
        <v>24</v>
      </c>
      <c r="D1540" s="191">
        <v>149.31</v>
      </c>
    </row>
    <row r="1541" spans="1:4" outlineLevel="1">
      <c r="A1541" s="286">
        <v>9085012</v>
      </c>
      <c r="B1541" s="189" t="s">
        <v>15218</v>
      </c>
      <c r="C1541" s="190" t="s">
        <v>24</v>
      </c>
      <c r="D1541" s="191">
        <v>146.68</v>
      </c>
    </row>
    <row r="1542" spans="1:4" outlineLevel="1">
      <c r="A1542" s="286">
        <v>9085013</v>
      </c>
      <c r="B1542" s="189" t="s">
        <v>15219</v>
      </c>
      <c r="C1542" s="190" t="s">
        <v>24</v>
      </c>
      <c r="D1542" s="191">
        <v>209.4</v>
      </c>
    </row>
    <row r="1543" spans="1:4" outlineLevel="1">
      <c r="A1543" s="286">
        <v>9085014</v>
      </c>
      <c r="B1543" s="189" t="s">
        <v>15220</v>
      </c>
      <c r="C1543" s="190" t="s">
        <v>24</v>
      </c>
      <c r="D1543" s="191">
        <v>206.07</v>
      </c>
    </row>
    <row r="1544" spans="1:4" outlineLevel="1">
      <c r="A1544" s="286">
        <v>9085027</v>
      </c>
      <c r="B1544" s="189" t="s">
        <v>15221</v>
      </c>
      <c r="C1544" s="190" t="s">
        <v>24</v>
      </c>
      <c r="D1544" s="191">
        <v>158.01</v>
      </c>
    </row>
    <row r="1545" spans="1:4">
      <c r="A1545" s="286">
        <v>9085029</v>
      </c>
      <c r="B1545" s="189" t="s">
        <v>15222</v>
      </c>
      <c r="C1545" s="190" t="s">
        <v>24</v>
      </c>
      <c r="D1545" s="191">
        <v>187.24</v>
      </c>
    </row>
    <row r="1546" spans="1:4" outlineLevel="1">
      <c r="A1546" s="286">
        <v>9085032</v>
      </c>
      <c r="B1546" s="189" t="s">
        <v>15223</v>
      </c>
      <c r="C1546" s="190" t="s">
        <v>24</v>
      </c>
      <c r="D1546" s="191">
        <v>104.6</v>
      </c>
    </row>
    <row r="1547" spans="1:4" outlineLevel="1">
      <c r="A1547" s="286">
        <v>9085033</v>
      </c>
      <c r="B1547" s="189" t="s">
        <v>15224</v>
      </c>
      <c r="C1547" s="190" t="s">
        <v>24</v>
      </c>
      <c r="D1547" s="191">
        <v>144.78</v>
      </c>
    </row>
    <row r="1548" spans="1:4">
      <c r="A1548" s="286">
        <v>9085040</v>
      </c>
      <c r="B1548" s="189" t="s">
        <v>15225</v>
      </c>
      <c r="C1548" s="190" t="s">
        <v>24</v>
      </c>
      <c r="D1548" s="191">
        <v>172.29</v>
      </c>
    </row>
    <row r="1549" spans="1:4" outlineLevel="1">
      <c r="A1549" s="286">
        <v>9085041</v>
      </c>
      <c r="B1549" s="189" t="s">
        <v>15226</v>
      </c>
      <c r="C1549" s="190" t="s">
        <v>24</v>
      </c>
      <c r="D1549" s="191">
        <v>202.96</v>
      </c>
    </row>
    <row r="1550" spans="1:4" outlineLevel="1">
      <c r="A1550" s="286">
        <v>9085060</v>
      </c>
      <c r="B1550" s="189" t="s">
        <v>15227</v>
      </c>
      <c r="C1550" s="190" t="s">
        <v>24</v>
      </c>
      <c r="D1550" s="191">
        <v>52.29</v>
      </c>
    </row>
    <row r="1551" spans="1:4" outlineLevel="1">
      <c r="A1551" s="286">
        <v>9085061</v>
      </c>
      <c r="B1551" s="189" t="s">
        <v>15228</v>
      </c>
      <c r="C1551" s="190" t="s">
        <v>24</v>
      </c>
      <c r="D1551" s="191">
        <v>40.96</v>
      </c>
    </row>
    <row r="1552" spans="1:4">
      <c r="A1552" s="286">
        <v>9085062</v>
      </c>
      <c r="B1552" s="189" t="s">
        <v>15229</v>
      </c>
      <c r="C1552" s="190" t="s">
        <v>24</v>
      </c>
      <c r="D1552" s="191">
        <v>115.22</v>
      </c>
    </row>
    <row r="1553" spans="1:4" outlineLevel="1">
      <c r="A1553" s="286">
        <v>9085063</v>
      </c>
      <c r="B1553" s="189" t="s">
        <v>15230</v>
      </c>
      <c r="C1553" s="190" t="s">
        <v>24</v>
      </c>
      <c r="D1553" s="191">
        <v>118.82</v>
      </c>
    </row>
    <row r="1554" spans="1:4" ht="23.25">
      <c r="A1554" s="286">
        <v>9085073</v>
      </c>
      <c r="B1554" s="189" t="s">
        <v>15231</v>
      </c>
      <c r="C1554" s="190" t="s">
        <v>24</v>
      </c>
      <c r="D1554" s="191">
        <v>17.600000000000001</v>
      </c>
    </row>
    <row r="1555" spans="1:4" outlineLevel="1">
      <c r="A1555" s="286">
        <v>9085079</v>
      </c>
      <c r="B1555" s="189" t="s">
        <v>15232</v>
      </c>
      <c r="C1555" s="190" t="s">
        <v>24</v>
      </c>
      <c r="D1555" s="191">
        <v>18.32</v>
      </c>
    </row>
    <row r="1556" spans="1:4">
      <c r="A1556" s="286">
        <v>9085080</v>
      </c>
      <c r="B1556" s="189" t="s">
        <v>15233</v>
      </c>
      <c r="C1556" s="190" t="s">
        <v>24</v>
      </c>
      <c r="D1556" s="191">
        <v>17.690000000000001</v>
      </c>
    </row>
    <row r="1557" spans="1:4" outlineLevel="1">
      <c r="A1557" s="286">
        <v>9085081</v>
      </c>
      <c r="B1557" s="189" t="s">
        <v>15234</v>
      </c>
      <c r="C1557" s="190" t="s">
        <v>24</v>
      </c>
      <c r="D1557" s="191">
        <v>32.119999999999997</v>
      </c>
    </row>
    <row r="1558" spans="1:4" outlineLevel="1">
      <c r="A1558" s="286">
        <v>9085082</v>
      </c>
      <c r="B1558" s="189" t="s">
        <v>15235</v>
      </c>
      <c r="C1558" s="190" t="s">
        <v>24</v>
      </c>
      <c r="D1558" s="191">
        <v>22.33</v>
      </c>
    </row>
    <row r="1559" spans="1:4">
      <c r="A1559" s="286">
        <v>9086000</v>
      </c>
      <c r="B1559" s="189" t="s">
        <v>15236</v>
      </c>
      <c r="C1559" s="190" t="s">
        <v>14044</v>
      </c>
      <c r="D1559" s="191" t="s">
        <v>14044</v>
      </c>
    </row>
    <row r="1560" spans="1:4" outlineLevel="1">
      <c r="A1560" s="286">
        <v>9086010</v>
      </c>
      <c r="B1560" s="189" t="s">
        <v>15237</v>
      </c>
      <c r="C1560" s="190" t="s">
        <v>24</v>
      </c>
      <c r="D1560" s="191">
        <v>86.34</v>
      </c>
    </row>
    <row r="1561" spans="1:4" outlineLevel="1">
      <c r="A1561" s="286">
        <v>9086011</v>
      </c>
      <c r="B1561" s="189" t="s">
        <v>15238</v>
      </c>
      <c r="C1561" s="190" t="s">
        <v>24</v>
      </c>
      <c r="D1561" s="191">
        <v>22.28</v>
      </c>
    </row>
    <row r="1562" spans="1:4">
      <c r="A1562" s="286">
        <v>9090000</v>
      </c>
      <c r="B1562" s="189" t="s">
        <v>15239</v>
      </c>
      <c r="C1562" s="190" t="s">
        <v>14044</v>
      </c>
      <c r="D1562" s="191" t="s">
        <v>14044</v>
      </c>
    </row>
    <row r="1563" spans="1:4" outlineLevel="1">
      <c r="A1563" s="286">
        <v>9090002</v>
      </c>
      <c r="B1563" s="189" t="s">
        <v>15240</v>
      </c>
      <c r="C1563" s="190" t="s">
        <v>269</v>
      </c>
      <c r="D1563" s="191">
        <v>2144.59</v>
      </c>
    </row>
    <row r="1564" spans="1:4" outlineLevel="1">
      <c r="A1564" s="286">
        <v>9090003</v>
      </c>
      <c r="B1564" s="189" t="s">
        <v>15241</v>
      </c>
      <c r="C1564" s="190" t="s">
        <v>15242</v>
      </c>
      <c r="D1564" s="191">
        <v>37.26</v>
      </c>
    </row>
    <row r="1565" spans="1:4">
      <c r="A1565" s="286">
        <v>9090011</v>
      </c>
      <c r="B1565" s="189" t="s">
        <v>15243</v>
      </c>
      <c r="C1565" s="190" t="s">
        <v>24</v>
      </c>
      <c r="D1565" s="191">
        <v>824.71</v>
      </c>
    </row>
    <row r="1566" spans="1:4" outlineLevel="1">
      <c r="A1566" s="286">
        <v>9090015</v>
      </c>
      <c r="B1566" s="189" t="s">
        <v>15244</v>
      </c>
      <c r="C1566" s="190" t="s">
        <v>24</v>
      </c>
      <c r="D1566" s="191">
        <v>435.87</v>
      </c>
    </row>
    <row r="1567" spans="1:4" outlineLevel="1">
      <c r="A1567" s="286">
        <v>9090017</v>
      </c>
      <c r="B1567" s="189" t="s">
        <v>15245</v>
      </c>
      <c r="C1567" s="190" t="s">
        <v>24</v>
      </c>
      <c r="D1567" s="191">
        <v>455.3</v>
      </c>
    </row>
    <row r="1568" spans="1:4">
      <c r="A1568" s="286">
        <v>9090021</v>
      </c>
      <c r="B1568" s="189" t="s">
        <v>15246</v>
      </c>
      <c r="C1568" s="190" t="s">
        <v>24</v>
      </c>
      <c r="D1568" s="191">
        <v>23.51</v>
      </c>
    </row>
    <row r="1569" spans="1:4" outlineLevel="1">
      <c r="A1569" s="286">
        <v>9090031</v>
      </c>
      <c r="B1569" s="189" t="s">
        <v>15247</v>
      </c>
      <c r="C1569" s="190" t="s">
        <v>24</v>
      </c>
      <c r="D1569" s="191">
        <v>15.01</v>
      </c>
    </row>
    <row r="1570" spans="1:4">
      <c r="A1570" s="286">
        <v>9090033</v>
      </c>
      <c r="B1570" s="189" t="s">
        <v>15248</v>
      </c>
      <c r="C1570" s="190" t="s">
        <v>24</v>
      </c>
      <c r="D1570" s="191">
        <v>25.05</v>
      </c>
    </row>
    <row r="1571" spans="1:4" outlineLevel="1">
      <c r="A1571" s="286">
        <v>9090038</v>
      </c>
      <c r="B1571" s="189" t="s">
        <v>15249</v>
      </c>
      <c r="C1571" s="190" t="s">
        <v>23</v>
      </c>
      <c r="D1571" s="191">
        <v>4.78</v>
      </c>
    </row>
    <row r="1572" spans="1:4" outlineLevel="1">
      <c r="A1572" s="286">
        <v>9090040</v>
      </c>
      <c r="B1572" s="189" t="s">
        <v>34573</v>
      </c>
      <c r="C1572" s="190" t="s">
        <v>23</v>
      </c>
      <c r="D1572" s="191">
        <v>5.86</v>
      </c>
    </row>
    <row r="1573" spans="1:4">
      <c r="A1573" s="286">
        <v>9090041</v>
      </c>
      <c r="B1573" s="189" t="s">
        <v>34574</v>
      </c>
      <c r="C1573" s="190" t="s">
        <v>24</v>
      </c>
      <c r="D1573" s="191">
        <v>48.27</v>
      </c>
    </row>
    <row r="1574" spans="1:4" ht="23.25" outlineLevel="1">
      <c r="A1574" s="286">
        <v>9101004</v>
      </c>
      <c r="B1574" s="189" t="s">
        <v>34575</v>
      </c>
      <c r="C1574" s="190" t="s">
        <v>24</v>
      </c>
      <c r="D1574" s="191">
        <v>2453.27</v>
      </c>
    </row>
    <row r="1575" spans="1:4" ht="23.25" outlineLevel="1">
      <c r="A1575" s="286">
        <v>9101008</v>
      </c>
      <c r="B1575" s="189" t="s">
        <v>34576</v>
      </c>
      <c r="C1575" s="190" t="s">
        <v>24</v>
      </c>
      <c r="D1575" s="191">
        <v>9681.06</v>
      </c>
    </row>
    <row r="1576" spans="1:4" ht="23.25">
      <c r="A1576" s="286">
        <v>9101010</v>
      </c>
      <c r="B1576" s="189" t="s">
        <v>24905</v>
      </c>
      <c r="C1576" s="190" t="s">
        <v>24</v>
      </c>
      <c r="D1576" s="191">
        <v>5759.94</v>
      </c>
    </row>
    <row r="1577" spans="1:4" outlineLevel="1">
      <c r="A1577" s="285">
        <v>10000000</v>
      </c>
      <c r="B1577" s="186" t="s">
        <v>15250</v>
      </c>
      <c r="C1577" s="187"/>
      <c r="D1577" s="188"/>
    </row>
    <row r="1578" spans="1:4" outlineLevel="1">
      <c r="A1578" s="286">
        <v>10001000</v>
      </c>
      <c r="B1578" s="189" t="s">
        <v>15251</v>
      </c>
      <c r="C1578" s="190" t="s">
        <v>14044</v>
      </c>
      <c r="D1578" s="191" t="s">
        <v>14044</v>
      </c>
    </row>
    <row r="1579" spans="1:4">
      <c r="A1579" s="286">
        <v>10001001</v>
      </c>
      <c r="B1579" s="189" t="s">
        <v>34577</v>
      </c>
      <c r="C1579" s="190" t="s">
        <v>24</v>
      </c>
      <c r="D1579" s="191">
        <v>324.58</v>
      </c>
    </row>
    <row r="1580" spans="1:4" outlineLevel="1">
      <c r="A1580" s="286">
        <v>10001002</v>
      </c>
      <c r="B1580" s="189" t="s">
        <v>34578</v>
      </c>
      <c r="C1580" s="190" t="s">
        <v>24</v>
      </c>
      <c r="D1580" s="191">
        <v>358.75</v>
      </c>
    </row>
    <row r="1581" spans="1:4" outlineLevel="1">
      <c r="A1581" s="286">
        <v>10001004</v>
      </c>
      <c r="B1581" s="189" t="s">
        <v>34579</v>
      </c>
      <c r="C1581" s="190" t="s">
        <v>24</v>
      </c>
      <c r="D1581" s="191">
        <v>464.26</v>
      </c>
    </row>
    <row r="1582" spans="1:4" ht="23.25">
      <c r="A1582" s="286">
        <v>10001010</v>
      </c>
      <c r="B1582" s="189" t="s">
        <v>24809</v>
      </c>
      <c r="C1582" s="190" t="s">
        <v>24</v>
      </c>
      <c r="D1582" s="191">
        <v>99.19</v>
      </c>
    </row>
    <row r="1583" spans="1:4" ht="23.25" outlineLevel="1">
      <c r="A1583" s="286">
        <v>10001011</v>
      </c>
      <c r="B1583" s="189" t="s">
        <v>24810</v>
      </c>
      <c r="C1583" s="190" t="s">
        <v>24</v>
      </c>
      <c r="D1583" s="191">
        <v>574.16</v>
      </c>
    </row>
    <row r="1584" spans="1:4" ht="23.25">
      <c r="A1584" s="286">
        <v>10001012</v>
      </c>
      <c r="B1584" s="189" t="s">
        <v>24811</v>
      </c>
      <c r="C1584" s="190" t="s">
        <v>24</v>
      </c>
      <c r="D1584" s="191">
        <v>106.44</v>
      </c>
    </row>
    <row r="1585" spans="1:4" ht="23.25" outlineLevel="1">
      <c r="A1585" s="286">
        <v>10001019</v>
      </c>
      <c r="B1585" s="189" t="s">
        <v>34580</v>
      </c>
      <c r="C1585" s="190" t="s">
        <v>24</v>
      </c>
      <c r="D1585" s="191">
        <v>555.48</v>
      </c>
    </row>
    <row r="1586" spans="1:4" ht="23.25">
      <c r="A1586" s="286">
        <v>10001020</v>
      </c>
      <c r="B1586" s="189" t="s">
        <v>34581</v>
      </c>
      <c r="C1586" s="190" t="s">
        <v>24</v>
      </c>
      <c r="D1586" s="191">
        <v>1348.42</v>
      </c>
    </row>
    <row r="1587" spans="1:4" outlineLevel="1">
      <c r="A1587" s="286">
        <v>10001095</v>
      </c>
      <c r="B1587" s="189" t="s">
        <v>15252</v>
      </c>
      <c r="C1587" s="190" t="s">
        <v>23</v>
      </c>
      <c r="D1587" s="191">
        <v>3.46</v>
      </c>
    </row>
    <row r="1588" spans="1:4">
      <c r="A1588" s="286">
        <v>10001098</v>
      </c>
      <c r="B1588" s="189" t="s">
        <v>15253</v>
      </c>
      <c r="C1588" s="190" t="s">
        <v>23</v>
      </c>
      <c r="D1588" s="191">
        <v>40.49</v>
      </c>
    </row>
    <row r="1589" spans="1:4" outlineLevel="1">
      <c r="A1589" s="286">
        <v>10001102</v>
      </c>
      <c r="B1589" s="189" t="s">
        <v>23968</v>
      </c>
      <c r="C1589" s="190" t="s">
        <v>24</v>
      </c>
      <c r="D1589" s="191">
        <v>660.57</v>
      </c>
    </row>
    <row r="1590" spans="1:4">
      <c r="A1590" s="286">
        <v>10001103</v>
      </c>
      <c r="B1590" s="189" t="s">
        <v>23969</v>
      </c>
      <c r="C1590" s="190" t="s">
        <v>24</v>
      </c>
      <c r="D1590" s="191">
        <v>936.21</v>
      </c>
    </row>
    <row r="1591" spans="1:4" outlineLevel="1">
      <c r="A1591" s="286">
        <v>10002000</v>
      </c>
      <c r="B1591" s="189" t="s">
        <v>15254</v>
      </c>
      <c r="C1591" s="190" t="s">
        <v>14044</v>
      </c>
      <c r="D1591" s="191" t="s">
        <v>14044</v>
      </c>
    </row>
    <row r="1592" spans="1:4">
      <c r="A1592" s="286">
        <v>10002009</v>
      </c>
      <c r="B1592" s="189" t="s">
        <v>34582</v>
      </c>
      <c r="C1592" s="190" t="s">
        <v>24</v>
      </c>
      <c r="D1592" s="191">
        <v>1775.07</v>
      </c>
    </row>
    <row r="1593" spans="1:4" outlineLevel="1">
      <c r="A1593" s="286">
        <v>10002010</v>
      </c>
      <c r="B1593" s="189" t="s">
        <v>15255</v>
      </c>
      <c r="C1593" s="190" t="s">
        <v>24</v>
      </c>
      <c r="D1593" s="191">
        <v>2209.6</v>
      </c>
    </row>
    <row r="1594" spans="1:4">
      <c r="A1594" s="286">
        <v>10002014</v>
      </c>
      <c r="B1594" s="189" t="s">
        <v>34583</v>
      </c>
      <c r="C1594" s="190" t="s">
        <v>24</v>
      </c>
      <c r="D1594" s="191">
        <v>3890.89</v>
      </c>
    </row>
    <row r="1595" spans="1:4" outlineLevel="1">
      <c r="A1595" s="286">
        <v>10002015</v>
      </c>
      <c r="B1595" s="189" t="s">
        <v>34584</v>
      </c>
      <c r="C1595" s="190" t="s">
        <v>24</v>
      </c>
      <c r="D1595" s="191">
        <v>6513.29</v>
      </c>
    </row>
    <row r="1596" spans="1:4">
      <c r="A1596" s="286">
        <v>10002016</v>
      </c>
      <c r="B1596" s="189" t="s">
        <v>34585</v>
      </c>
      <c r="C1596" s="190" t="s">
        <v>24</v>
      </c>
      <c r="D1596" s="191">
        <v>9443.01</v>
      </c>
    </row>
    <row r="1597" spans="1:4" outlineLevel="1">
      <c r="A1597" s="286">
        <v>10002017</v>
      </c>
      <c r="B1597" s="189" t="s">
        <v>34586</v>
      </c>
      <c r="C1597" s="190" t="s">
        <v>24</v>
      </c>
      <c r="D1597" s="191">
        <v>769.2</v>
      </c>
    </row>
    <row r="1598" spans="1:4">
      <c r="A1598" s="286">
        <v>10002018</v>
      </c>
      <c r="B1598" s="189" t="s">
        <v>34587</v>
      </c>
      <c r="C1598" s="190" t="s">
        <v>24</v>
      </c>
      <c r="D1598" s="191">
        <v>846.1</v>
      </c>
    </row>
    <row r="1599" spans="1:4" outlineLevel="1">
      <c r="A1599" s="286">
        <v>10002019</v>
      </c>
      <c r="B1599" s="189" t="s">
        <v>34588</v>
      </c>
      <c r="C1599" s="190" t="s">
        <v>24</v>
      </c>
      <c r="D1599" s="191">
        <v>1025.3499999999999</v>
      </c>
    </row>
    <row r="1600" spans="1:4" outlineLevel="1">
      <c r="A1600" s="286">
        <v>10002029</v>
      </c>
      <c r="B1600" s="189" t="s">
        <v>24812</v>
      </c>
      <c r="C1600" s="190" t="s">
        <v>24</v>
      </c>
      <c r="D1600" s="191">
        <v>2251.5100000000002</v>
      </c>
    </row>
    <row r="1601" spans="1:4" ht="23.25" outlineLevel="1">
      <c r="A1601" s="286">
        <v>10002030</v>
      </c>
      <c r="B1601" s="189" t="s">
        <v>15256</v>
      </c>
      <c r="C1601" s="190" t="s">
        <v>24</v>
      </c>
      <c r="D1601" s="191">
        <v>7095.92</v>
      </c>
    </row>
    <row r="1602" spans="1:4">
      <c r="A1602" s="286">
        <v>10002031</v>
      </c>
      <c r="B1602" s="189" t="s">
        <v>24813</v>
      </c>
      <c r="C1602" s="190" t="s">
        <v>24</v>
      </c>
      <c r="D1602" s="191">
        <v>3281.22</v>
      </c>
    </row>
    <row r="1603" spans="1:4" outlineLevel="1">
      <c r="A1603" s="286">
        <v>10002040</v>
      </c>
      <c r="B1603" s="189" t="s">
        <v>15257</v>
      </c>
      <c r="C1603" s="190" t="s">
        <v>24</v>
      </c>
      <c r="D1603" s="191">
        <v>3497.52</v>
      </c>
    </row>
    <row r="1604" spans="1:4" outlineLevel="1">
      <c r="A1604" s="286">
        <v>10002041</v>
      </c>
      <c r="B1604" s="189" t="s">
        <v>15258</v>
      </c>
      <c r="C1604" s="190" t="s">
        <v>24</v>
      </c>
      <c r="D1604" s="191">
        <v>5117.45</v>
      </c>
    </row>
    <row r="1605" spans="1:4" outlineLevel="1">
      <c r="A1605" s="286">
        <v>10002051</v>
      </c>
      <c r="B1605" s="189" t="s">
        <v>15259</v>
      </c>
      <c r="C1605" s="190" t="s">
        <v>23</v>
      </c>
      <c r="D1605" s="191">
        <v>76.87</v>
      </c>
    </row>
    <row r="1606" spans="1:4">
      <c r="A1606" s="286">
        <v>10002052</v>
      </c>
      <c r="B1606" s="189" t="s">
        <v>15260</v>
      </c>
      <c r="C1606" s="190" t="s">
        <v>23</v>
      </c>
      <c r="D1606" s="191">
        <v>102.91</v>
      </c>
    </row>
    <row r="1607" spans="1:4" outlineLevel="1">
      <c r="A1607" s="286">
        <v>10002054</v>
      </c>
      <c r="B1607" s="189" t="s">
        <v>15261</v>
      </c>
      <c r="C1607" s="190" t="s">
        <v>23</v>
      </c>
      <c r="D1607" s="191">
        <v>141.26</v>
      </c>
    </row>
    <row r="1608" spans="1:4" outlineLevel="1">
      <c r="A1608" s="286">
        <v>10002055</v>
      </c>
      <c r="B1608" s="189" t="s">
        <v>15262</v>
      </c>
      <c r="C1608" s="190" t="s">
        <v>23</v>
      </c>
      <c r="D1608" s="191">
        <v>169.34</v>
      </c>
    </row>
    <row r="1609" spans="1:4" outlineLevel="1">
      <c r="A1609" s="286">
        <v>10002061</v>
      </c>
      <c r="B1609" s="189" t="s">
        <v>15263</v>
      </c>
      <c r="C1609" s="190" t="s">
        <v>23</v>
      </c>
      <c r="D1609" s="191">
        <v>15.83</v>
      </c>
    </row>
    <row r="1610" spans="1:4">
      <c r="A1610" s="286">
        <v>10002062</v>
      </c>
      <c r="B1610" s="189" t="s">
        <v>15264</v>
      </c>
      <c r="C1610" s="190" t="s">
        <v>23</v>
      </c>
      <c r="D1610" s="191">
        <v>24.1</v>
      </c>
    </row>
    <row r="1611" spans="1:4" outlineLevel="1">
      <c r="A1611" s="286">
        <v>10002064</v>
      </c>
      <c r="B1611" s="189" t="s">
        <v>15265</v>
      </c>
      <c r="C1611" s="190" t="s">
        <v>23</v>
      </c>
      <c r="D1611" s="191">
        <v>45.65</v>
      </c>
    </row>
    <row r="1612" spans="1:4" outlineLevel="1">
      <c r="A1612" s="286">
        <v>10002065</v>
      </c>
      <c r="B1612" s="189" t="s">
        <v>15266</v>
      </c>
      <c r="C1612" s="190" t="s">
        <v>23</v>
      </c>
      <c r="D1612" s="191">
        <v>80.59</v>
      </c>
    </row>
    <row r="1613" spans="1:4">
      <c r="A1613" s="286">
        <v>10002081</v>
      </c>
      <c r="B1613" s="189" t="s">
        <v>24814</v>
      </c>
      <c r="C1613" s="190" t="s">
        <v>24</v>
      </c>
      <c r="D1613" s="191">
        <v>73.02</v>
      </c>
    </row>
    <row r="1614" spans="1:4" outlineLevel="1">
      <c r="A1614" s="286">
        <v>10002082</v>
      </c>
      <c r="B1614" s="189" t="s">
        <v>15267</v>
      </c>
      <c r="C1614" s="190" t="s">
        <v>24</v>
      </c>
      <c r="D1614" s="191">
        <v>89.42</v>
      </c>
    </row>
    <row r="1615" spans="1:4" outlineLevel="1">
      <c r="A1615" s="286">
        <v>10002084</v>
      </c>
      <c r="B1615" s="189" t="s">
        <v>15268</v>
      </c>
      <c r="C1615" s="190" t="s">
        <v>24</v>
      </c>
      <c r="D1615" s="191">
        <v>158.59</v>
      </c>
    </row>
    <row r="1616" spans="1:4">
      <c r="A1616" s="286">
        <v>10002085</v>
      </c>
      <c r="B1616" s="189" t="s">
        <v>15269</v>
      </c>
      <c r="C1616" s="190" t="s">
        <v>24</v>
      </c>
      <c r="D1616" s="191">
        <v>198.97</v>
      </c>
    </row>
    <row r="1617" spans="1:4" outlineLevel="1">
      <c r="A1617" s="286">
        <v>10002091</v>
      </c>
      <c r="B1617" s="189" t="s">
        <v>24815</v>
      </c>
      <c r="C1617" s="190" t="s">
        <v>24</v>
      </c>
      <c r="D1617" s="191">
        <v>108.39</v>
      </c>
    </row>
    <row r="1618" spans="1:4" outlineLevel="1">
      <c r="A1618" s="286">
        <v>10002092</v>
      </c>
      <c r="B1618" s="189" t="s">
        <v>24816</v>
      </c>
      <c r="C1618" s="190" t="s">
        <v>24</v>
      </c>
      <c r="D1618" s="191">
        <v>142.91</v>
      </c>
    </row>
    <row r="1619" spans="1:4" outlineLevel="1">
      <c r="A1619" s="286">
        <v>10002094</v>
      </c>
      <c r="B1619" s="189" t="s">
        <v>24817</v>
      </c>
      <c r="C1619" s="190" t="s">
        <v>24</v>
      </c>
      <c r="D1619" s="191">
        <v>274.64999999999998</v>
      </c>
    </row>
    <row r="1620" spans="1:4">
      <c r="A1620" s="286">
        <v>10002095</v>
      </c>
      <c r="B1620" s="189" t="s">
        <v>24818</v>
      </c>
      <c r="C1620" s="190" t="s">
        <v>24</v>
      </c>
      <c r="D1620" s="191">
        <v>350.62</v>
      </c>
    </row>
    <row r="1621" spans="1:4" outlineLevel="1">
      <c r="A1621" s="286">
        <v>10003000</v>
      </c>
      <c r="B1621" s="189" t="s">
        <v>15270</v>
      </c>
      <c r="C1621" s="190" t="s">
        <v>14044</v>
      </c>
      <c r="D1621" s="191" t="s">
        <v>14044</v>
      </c>
    </row>
    <row r="1622" spans="1:4" outlineLevel="1">
      <c r="A1622" s="286">
        <v>10003003</v>
      </c>
      <c r="B1622" s="189" t="s">
        <v>15271</v>
      </c>
      <c r="C1622" s="190" t="s">
        <v>24</v>
      </c>
      <c r="D1622" s="191">
        <v>1933.7</v>
      </c>
    </row>
    <row r="1623" spans="1:4" outlineLevel="1">
      <c r="A1623" s="286">
        <v>10003004</v>
      </c>
      <c r="B1623" s="189" t="s">
        <v>15272</v>
      </c>
      <c r="C1623" s="190" t="s">
        <v>24</v>
      </c>
      <c r="D1623" s="191">
        <v>2269.1</v>
      </c>
    </row>
    <row r="1624" spans="1:4">
      <c r="A1624" s="286">
        <v>10003005</v>
      </c>
      <c r="B1624" s="189" t="s">
        <v>15273</v>
      </c>
      <c r="C1624" s="190" t="s">
        <v>24</v>
      </c>
      <c r="D1624" s="191">
        <v>2313.11</v>
      </c>
    </row>
    <row r="1625" spans="1:4" outlineLevel="1">
      <c r="A1625" s="286">
        <v>10003006</v>
      </c>
      <c r="B1625" s="189" t="s">
        <v>15274</v>
      </c>
      <c r="C1625" s="190" t="s">
        <v>24</v>
      </c>
      <c r="D1625" s="191">
        <v>2984.12</v>
      </c>
    </row>
    <row r="1626" spans="1:4" outlineLevel="1">
      <c r="A1626" s="286">
        <v>10003007</v>
      </c>
      <c r="B1626" s="189" t="s">
        <v>15275</v>
      </c>
      <c r="C1626" s="190" t="s">
        <v>24</v>
      </c>
      <c r="D1626" s="191">
        <v>3078.96</v>
      </c>
    </row>
    <row r="1627" spans="1:4" outlineLevel="1">
      <c r="A1627" s="286">
        <v>10003008</v>
      </c>
      <c r="B1627" s="189" t="s">
        <v>15276</v>
      </c>
      <c r="C1627" s="190" t="s">
        <v>24</v>
      </c>
      <c r="D1627" s="191">
        <v>4156.93</v>
      </c>
    </row>
    <row r="1628" spans="1:4">
      <c r="A1628" s="286">
        <v>10003009</v>
      </c>
      <c r="B1628" s="189" t="s">
        <v>15277</v>
      </c>
      <c r="C1628" s="190" t="s">
        <v>24</v>
      </c>
      <c r="D1628" s="191">
        <v>4907.45</v>
      </c>
    </row>
    <row r="1629" spans="1:4" outlineLevel="1">
      <c r="A1629" s="286">
        <v>10003010</v>
      </c>
      <c r="B1629" s="189" t="s">
        <v>15278</v>
      </c>
      <c r="C1629" s="190" t="s">
        <v>24</v>
      </c>
      <c r="D1629" s="191">
        <v>10349.44</v>
      </c>
    </row>
    <row r="1630" spans="1:4" outlineLevel="1">
      <c r="A1630" s="286">
        <v>10003011</v>
      </c>
      <c r="B1630" s="189" t="s">
        <v>15279</v>
      </c>
      <c r="C1630" s="190" t="s">
        <v>24</v>
      </c>
      <c r="D1630" s="191">
        <v>9145.41</v>
      </c>
    </row>
    <row r="1631" spans="1:4" outlineLevel="1">
      <c r="A1631" s="286">
        <v>10003012</v>
      </c>
      <c r="B1631" s="189" t="s">
        <v>15280</v>
      </c>
      <c r="C1631" s="190" t="s">
        <v>24</v>
      </c>
      <c r="D1631" s="191">
        <v>12859.31</v>
      </c>
    </row>
    <row r="1632" spans="1:4">
      <c r="A1632" s="286">
        <v>10003013</v>
      </c>
      <c r="B1632" s="189" t="s">
        <v>15281</v>
      </c>
      <c r="C1632" s="190" t="s">
        <v>24</v>
      </c>
      <c r="D1632" s="191">
        <v>17613.77</v>
      </c>
    </row>
    <row r="1633" spans="1:4" outlineLevel="1">
      <c r="A1633" s="286">
        <v>10003014</v>
      </c>
      <c r="B1633" s="189" t="s">
        <v>15282</v>
      </c>
      <c r="C1633" s="190" t="s">
        <v>24</v>
      </c>
      <c r="D1633" s="191">
        <v>23253.84</v>
      </c>
    </row>
    <row r="1634" spans="1:4" outlineLevel="1">
      <c r="A1634" s="286">
        <v>10003042</v>
      </c>
      <c r="B1634" s="189" t="s">
        <v>15283</v>
      </c>
      <c r="C1634" s="190" t="s">
        <v>23</v>
      </c>
      <c r="D1634" s="191">
        <v>114.59</v>
      </c>
    </row>
    <row r="1635" spans="1:4" outlineLevel="1">
      <c r="A1635" s="286">
        <v>10003044</v>
      </c>
      <c r="B1635" s="189" t="s">
        <v>15284</v>
      </c>
      <c r="C1635" s="190" t="s">
        <v>23</v>
      </c>
      <c r="D1635" s="191">
        <v>159.21</v>
      </c>
    </row>
    <row r="1636" spans="1:4">
      <c r="A1636" s="286">
        <v>10003052</v>
      </c>
      <c r="B1636" s="189" t="s">
        <v>15267</v>
      </c>
      <c r="C1636" s="190" t="s">
        <v>24</v>
      </c>
      <c r="D1636" s="191">
        <v>89.42</v>
      </c>
    </row>
    <row r="1637" spans="1:4" outlineLevel="1">
      <c r="A1637" s="286">
        <v>10003054</v>
      </c>
      <c r="B1637" s="189" t="s">
        <v>15268</v>
      </c>
      <c r="C1637" s="190" t="s">
        <v>24</v>
      </c>
      <c r="D1637" s="191">
        <v>158.59</v>
      </c>
    </row>
    <row r="1638" spans="1:4" outlineLevel="1">
      <c r="A1638" s="286">
        <v>10003062</v>
      </c>
      <c r="B1638" s="189" t="s">
        <v>15285</v>
      </c>
      <c r="C1638" s="190" t="s">
        <v>24</v>
      </c>
      <c r="D1638" s="191">
        <v>155.15</v>
      </c>
    </row>
    <row r="1639" spans="1:4" outlineLevel="1">
      <c r="A1639" s="286">
        <v>10003064</v>
      </c>
      <c r="B1639" s="189" t="s">
        <v>15286</v>
      </c>
      <c r="C1639" s="190" t="s">
        <v>24</v>
      </c>
      <c r="D1639" s="191">
        <v>277.29000000000002</v>
      </c>
    </row>
    <row r="1640" spans="1:4">
      <c r="A1640" s="286">
        <v>10003065</v>
      </c>
      <c r="B1640" s="189" t="s">
        <v>15287</v>
      </c>
      <c r="C1640" s="190" t="s">
        <v>24</v>
      </c>
      <c r="D1640" s="191">
        <v>380.88</v>
      </c>
    </row>
    <row r="1641" spans="1:4" outlineLevel="1">
      <c r="A1641" s="286">
        <v>10003066</v>
      </c>
      <c r="B1641" s="189" t="s">
        <v>15288</v>
      </c>
      <c r="C1641" s="190" t="s">
        <v>24</v>
      </c>
      <c r="D1641" s="191">
        <v>650.04</v>
      </c>
    </row>
    <row r="1642" spans="1:4" outlineLevel="1">
      <c r="A1642" s="286">
        <v>10003067</v>
      </c>
      <c r="B1642" s="189" t="s">
        <v>15289</v>
      </c>
      <c r="C1642" s="190" t="s">
        <v>24</v>
      </c>
      <c r="D1642" s="191">
        <v>773.71</v>
      </c>
    </row>
    <row r="1643" spans="1:4" outlineLevel="1">
      <c r="A1643" s="286">
        <v>10003068</v>
      </c>
      <c r="B1643" s="189" t="s">
        <v>15290</v>
      </c>
      <c r="C1643" s="190" t="s">
        <v>24</v>
      </c>
      <c r="D1643" s="191">
        <v>1304.04</v>
      </c>
    </row>
    <row r="1644" spans="1:4">
      <c r="A1644" s="286">
        <v>10003072</v>
      </c>
      <c r="B1644" s="189" t="s">
        <v>15291</v>
      </c>
      <c r="C1644" s="190" t="s">
        <v>24</v>
      </c>
      <c r="D1644" s="191">
        <v>99.69</v>
      </c>
    </row>
    <row r="1645" spans="1:4" outlineLevel="1">
      <c r="A1645" s="286">
        <v>10003073</v>
      </c>
      <c r="B1645" s="189" t="s">
        <v>15292</v>
      </c>
      <c r="C1645" s="190" t="s">
        <v>24</v>
      </c>
      <c r="D1645" s="191">
        <v>189.84</v>
      </c>
    </row>
    <row r="1646" spans="1:4" outlineLevel="1">
      <c r="A1646" s="286">
        <v>10003074</v>
      </c>
      <c r="B1646" s="189" t="s">
        <v>15293</v>
      </c>
      <c r="C1646" s="190" t="s">
        <v>24</v>
      </c>
      <c r="D1646" s="191">
        <v>205.12</v>
      </c>
    </row>
    <row r="1647" spans="1:4">
      <c r="A1647" s="286">
        <v>10003075</v>
      </c>
      <c r="B1647" s="189" t="s">
        <v>15294</v>
      </c>
      <c r="C1647" s="190" t="s">
        <v>24</v>
      </c>
      <c r="D1647" s="191">
        <v>270.67</v>
      </c>
    </row>
    <row r="1648" spans="1:4" outlineLevel="1">
      <c r="A1648" s="286">
        <v>10003076</v>
      </c>
      <c r="B1648" s="189" t="s">
        <v>15295</v>
      </c>
      <c r="C1648" s="190" t="s">
        <v>24</v>
      </c>
      <c r="D1648" s="191">
        <v>456.15</v>
      </c>
    </row>
    <row r="1649" spans="1:4" outlineLevel="1">
      <c r="A1649" s="286">
        <v>10003077</v>
      </c>
      <c r="B1649" s="189" t="s">
        <v>15296</v>
      </c>
      <c r="C1649" s="190" t="s">
        <v>24</v>
      </c>
      <c r="D1649" s="191">
        <v>596.29999999999995</v>
      </c>
    </row>
    <row r="1650" spans="1:4">
      <c r="A1650" s="286">
        <v>10003078</v>
      </c>
      <c r="B1650" s="189" t="s">
        <v>15297</v>
      </c>
      <c r="C1650" s="190" t="s">
        <v>24</v>
      </c>
      <c r="D1650" s="191">
        <v>1013.6</v>
      </c>
    </row>
    <row r="1651" spans="1:4" outlineLevel="1">
      <c r="A1651" s="286">
        <v>10004000</v>
      </c>
      <c r="B1651" s="189" t="s">
        <v>15298</v>
      </c>
      <c r="C1651" s="190" t="s">
        <v>14044</v>
      </c>
      <c r="D1651" s="191" t="s">
        <v>14044</v>
      </c>
    </row>
    <row r="1652" spans="1:4" outlineLevel="1">
      <c r="A1652" s="286">
        <v>10004002</v>
      </c>
      <c r="B1652" s="189" t="s">
        <v>15259</v>
      </c>
      <c r="C1652" s="190" t="s">
        <v>23</v>
      </c>
      <c r="D1652" s="191">
        <v>76.87</v>
      </c>
    </row>
    <row r="1653" spans="1:4">
      <c r="A1653" s="286">
        <v>10004003</v>
      </c>
      <c r="B1653" s="189" t="s">
        <v>15260</v>
      </c>
      <c r="C1653" s="190" t="s">
        <v>23</v>
      </c>
      <c r="D1653" s="191">
        <v>102.91</v>
      </c>
    </row>
    <row r="1654" spans="1:4" outlineLevel="1">
      <c r="A1654" s="286">
        <v>10004004</v>
      </c>
      <c r="B1654" s="189" t="s">
        <v>15299</v>
      </c>
      <c r="C1654" s="190" t="s">
        <v>23</v>
      </c>
      <c r="D1654" s="191">
        <v>120.31</v>
      </c>
    </row>
    <row r="1655" spans="1:4" outlineLevel="1">
      <c r="A1655" s="286">
        <v>10004005</v>
      </c>
      <c r="B1655" s="189" t="s">
        <v>15261</v>
      </c>
      <c r="C1655" s="190" t="s">
        <v>23</v>
      </c>
      <c r="D1655" s="191">
        <v>141.26</v>
      </c>
    </row>
    <row r="1656" spans="1:4" outlineLevel="1">
      <c r="A1656" s="286">
        <v>10004006</v>
      </c>
      <c r="B1656" s="189" t="s">
        <v>15262</v>
      </c>
      <c r="C1656" s="190" t="s">
        <v>23</v>
      </c>
      <c r="D1656" s="191">
        <v>169.34</v>
      </c>
    </row>
    <row r="1657" spans="1:4" outlineLevel="1">
      <c r="A1657" s="286">
        <v>10004007</v>
      </c>
      <c r="B1657" s="189" t="s">
        <v>15300</v>
      </c>
      <c r="C1657" s="190" t="s">
        <v>23</v>
      </c>
      <c r="D1657" s="191">
        <v>213.48</v>
      </c>
    </row>
    <row r="1658" spans="1:4">
      <c r="A1658" s="286">
        <v>10004008</v>
      </c>
      <c r="B1658" s="189" t="s">
        <v>15301</v>
      </c>
      <c r="C1658" s="190" t="s">
        <v>23</v>
      </c>
      <c r="D1658" s="191">
        <v>235.15</v>
      </c>
    </row>
    <row r="1659" spans="1:4" outlineLevel="1">
      <c r="A1659" s="286">
        <v>10004009</v>
      </c>
      <c r="B1659" s="189" t="s">
        <v>15302</v>
      </c>
      <c r="C1659" s="190" t="s">
        <v>23</v>
      </c>
      <c r="D1659" s="191">
        <v>307.04000000000002</v>
      </c>
    </row>
    <row r="1660" spans="1:4" outlineLevel="1">
      <c r="A1660" s="286">
        <v>10004062</v>
      </c>
      <c r="B1660" s="189" t="s">
        <v>15263</v>
      </c>
      <c r="C1660" s="190" t="s">
        <v>23</v>
      </c>
      <c r="D1660" s="191">
        <v>28.44</v>
      </c>
    </row>
    <row r="1661" spans="1:4" outlineLevel="1">
      <c r="A1661" s="286">
        <v>10004063</v>
      </c>
      <c r="B1661" s="189" t="s">
        <v>15264</v>
      </c>
      <c r="C1661" s="190" t="s">
        <v>23</v>
      </c>
      <c r="D1661" s="191">
        <v>24.1</v>
      </c>
    </row>
    <row r="1662" spans="1:4" outlineLevel="1">
      <c r="A1662" s="286">
        <v>10004064</v>
      </c>
      <c r="B1662" s="189" t="s">
        <v>15303</v>
      </c>
      <c r="C1662" s="190" t="s">
        <v>23</v>
      </c>
      <c r="D1662" s="191">
        <v>49.87</v>
      </c>
    </row>
    <row r="1663" spans="1:4">
      <c r="A1663" s="286">
        <v>10004065</v>
      </c>
      <c r="B1663" s="189" t="s">
        <v>15265</v>
      </c>
      <c r="C1663" s="190" t="s">
        <v>23</v>
      </c>
      <c r="D1663" s="191">
        <v>45.65</v>
      </c>
    </row>
    <row r="1664" spans="1:4" outlineLevel="1">
      <c r="A1664" s="286">
        <v>10004066</v>
      </c>
      <c r="B1664" s="189" t="s">
        <v>15266</v>
      </c>
      <c r="C1664" s="190" t="s">
        <v>23</v>
      </c>
      <c r="D1664" s="191">
        <v>80.59</v>
      </c>
    </row>
    <row r="1665" spans="1:4" outlineLevel="1">
      <c r="A1665" s="286">
        <v>10004067</v>
      </c>
      <c r="B1665" s="189" t="s">
        <v>15304</v>
      </c>
      <c r="C1665" s="190" t="s">
        <v>23</v>
      </c>
      <c r="D1665" s="191">
        <v>112.24</v>
      </c>
    </row>
    <row r="1666" spans="1:4" outlineLevel="1">
      <c r="A1666" s="286">
        <v>10004068</v>
      </c>
      <c r="B1666" s="189" t="s">
        <v>15305</v>
      </c>
      <c r="C1666" s="190" t="s">
        <v>23</v>
      </c>
      <c r="D1666" s="191">
        <v>88.35</v>
      </c>
    </row>
    <row r="1667" spans="1:4" outlineLevel="1">
      <c r="A1667" s="286">
        <v>10004069</v>
      </c>
      <c r="B1667" s="189" t="s">
        <v>15306</v>
      </c>
      <c r="C1667" s="190" t="s">
        <v>23</v>
      </c>
      <c r="D1667" s="191">
        <v>180.8</v>
      </c>
    </row>
    <row r="1668" spans="1:4">
      <c r="A1668" s="286">
        <v>10004080</v>
      </c>
      <c r="B1668" s="189" t="s">
        <v>24819</v>
      </c>
      <c r="C1668" s="190" t="s">
        <v>23</v>
      </c>
      <c r="D1668" s="191">
        <v>59.7</v>
      </c>
    </row>
    <row r="1669" spans="1:4" outlineLevel="1">
      <c r="A1669" s="286">
        <v>10004081</v>
      </c>
      <c r="B1669" s="189" t="s">
        <v>24820</v>
      </c>
      <c r="C1669" s="190" t="s">
        <v>24</v>
      </c>
      <c r="D1669" s="191">
        <v>75.41</v>
      </c>
    </row>
    <row r="1670" spans="1:4" outlineLevel="1">
      <c r="A1670" s="286">
        <v>10004082</v>
      </c>
      <c r="B1670" s="189" t="s">
        <v>24821</v>
      </c>
      <c r="C1670" s="190" t="s">
        <v>23</v>
      </c>
      <c r="D1670" s="191">
        <v>129.05000000000001</v>
      </c>
    </row>
    <row r="1671" spans="1:4" outlineLevel="1">
      <c r="A1671" s="286">
        <v>10004083</v>
      </c>
      <c r="B1671" s="189" t="s">
        <v>24822</v>
      </c>
      <c r="C1671" s="190" t="s">
        <v>23</v>
      </c>
      <c r="D1671" s="191">
        <v>61.74</v>
      </c>
    </row>
    <row r="1672" spans="1:4" outlineLevel="1">
      <c r="A1672" s="286">
        <v>10004084</v>
      </c>
      <c r="B1672" s="189" t="s">
        <v>24823</v>
      </c>
      <c r="C1672" s="190" t="s">
        <v>23</v>
      </c>
      <c r="D1672" s="191">
        <v>82.05</v>
      </c>
    </row>
    <row r="1673" spans="1:4">
      <c r="A1673" s="286">
        <v>10004085</v>
      </c>
      <c r="B1673" s="189" t="s">
        <v>24824</v>
      </c>
      <c r="C1673" s="190" t="s">
        <v>23</v>
      </c>
      <c r="D1673" s="191">
        <v>183.98</v>
      </c>
    </row>
    <row r="1674" spans="1:4" outlineLevel="1">
      <c r="A1674" s="286">
        <v>10004098</v>
      </c>
      <c r="B1674" s="189" t="s">
        <v>15253</v>
      </c>
      <c r="C1674" s="190" t="s">
        <v>23</v>
      </c>
      <c r="D1674" s="191">
        <v>40.49</v>
      </c>
    </row>
    <row r="1675" spans="1:4" outlineLevel="1">
      <c r="A1675" s="286">
        <v>10005000</v>
      </c>
      <c r="B1675" s="189" t="s">
        <v>15307</v>
      </c>
      <c r="C1675" s="190" t="s">
        <v>14044</v>
      </c>
      <c r="D1675" s="191" t="s">
        <v>14044</v>
      </c>
    </row>
    <row r="1676" spans="1:4" outlineLevel="1">
      <c r="A1676" s="286">
        <v>10005002</v>
      </c>
      <c r="B1676" s="189" t="s">
        <v>24814</v>
      </c>
      <c r="C1676" s="190" t="s">
        <v>24</v>
      </c>
      <c r="D1676" s="191">
        <v>73.02</v>
      </c>
    </row>
    <row r="1677" spans="1:4" outlineLevel="1">
      <c r="A1677" s="286">
        <v>10005003</v>
      </c>
      <c r="B1677" s="189" t="s">
        <v>15267</v>
      </c>
      <c r="C1677" s="190" t="s">
        <v>24</v>
      </c>
      <c r="D1677" s="191">
        <v>89.42</v>
      </c>
    </row>
    <row r="1678" spans="1:4">
      <c r="A1678" s="286">
        <v>10005004</v>
      </c>
      <c r="B1678" s="189" t="s">
        <v>15308</v>
      </c>
      <c r="C1678" s="190" t="s">
        <v>24</v>
      </c>
      <c r="D1678" s="191">
        <v>137.04</v>
      </c>
    </row>
    <row r="1679" spans="1:4" outlineLevel="1">
      <c r="A1679" s="286">
        <v>10005005</v>
      </c>
      <c r="B1679" s="189" t="s">
        <v>15268</v>
      </c>
      <c r="C1679" s="190" t="s">
        <v>24</v>
      </c>
      <c r="D1679" s="191">
        <v>158.59</v>
      </c>
    </row>
    <row r="1680" spans="1:4" outlineLevel="1">
      <c r="A1680" s="286">
        <v>10005006</v>
      </c>
      <c r="B1680" s="189" t="s">
        <v>15269</v>
      </c>
      <c r="C1680" s="190" t="s">
        <v>24</v>
      </c>
      <c r="D1680" s="191">
        <v>198.97</v>
      </c>
    </row>
    <row r="1681" spans="1:4" outlineLevel="1">
      <c r="A1681" s="286">
        <v>10005007</v>
      </c>
      <c r="B1681" s="189" t="s">
        <v>15309</v>
      </c>
      <c r="C1681" s="190" t="s">
        <v>24</v>
      </c>
      <c r="D1681" s="191">
        <v>432.44</v>
      </c>
    </row>
    <row r="1682" spans="1:4" outlineLevel="1">
      <c r="A1682" s="286">
        <v>10005008</v>
      </c>
      <c r="B1682" s="189" t="s">
        <v>15310</v>
      </c>
      <c r="C1682" s="190" t="s">
        <v>24</v>
      </c>
      <c r="D1682" s="191">
        <v>682.92</v>
      </c>
    </row>
    <row r="1683" spans="1:4">
      <c r="A1683" s="286">
        <v>10005009</v>
      </c>
      <c r="B1683" s="189" t="s">
        <v>15311</v>
      </c>
      <c r="C1683" s="190" t="s">
        <v>24</v>
      </c>
      <c r="D1683" s="191">
        <v>1117.1500000000001</v>
      </c>
    </row>
    <row r="1684" spans="1:4" outlineLevel="1">
      <c r="A1684" s="286">
        <v>10005031</v>
      </c>
      <c r="B1684" s="189" t="s">
        <v>15312</v>
      </c>
      <c r="C1684" s="190" t="s">
        <v>24</v>
      </c>
      <c r="D1684" s="191">
        <v>111.15</v>
      </c>
    </row>
    <row r="1685" spans="1:4" outlineLevel="1">
      <c r="A1685" s="286">
        <v>10005032</v>
      </c>
      <c r="B1685" s="189" t="s">
        <v>15313</v>
      </c>
      <c r="C1685" s="190" t="s">
        <v>24</v>
      </c>
      <c r="D1685" s="191">
        <v>119.94</v>
      </c>
    </row>
    <row r="1686" spans="1:4" outlineLevel="1">
      <c r="A1686" s="286">
        <v>10005033</v>
      </c>
      <c r="B1686" s="189" t="s">
        <v>15314</v>
      </c>
      <c r="C1686" s="190" t="s">
        <v>24</v>
      </c>
      <c r="D1686" s="191">
        <v>167.9</v>
      </c>
    </row>
    <row r="1687" spans="1:4" outlineLevel="1">
      <c r="A1687" s="286">
        <v>10005034</v>
      </c>
      <c r="B1687" s="189" t="s">
        <v>15315</v>
      </c>
      <c r="C1687" s="190" t="s">
        <v>24</v>
      </c>
      <c r="D1687" s="191">
        <v>219.3</v>
      </c>
    </row>
    <row r="1688" spans="1:4" outlineLevel="1">
      <c r="A1688" s="286">
        <v>10005040</v>
      </c>
      <c r="B1688" s="189" t="s">
        <v>15316</v>
      </c>
      <c r="C1688" s="190" t="s">
        <v>24</v>
      </c>
      <c r="D1688" s="191">
        <v>97.48</v>
      </c>
    </row>
    <row r="1689" spans="1:4" outlineLevel="1">
      <c r="A1689" s="286">
        <v>10005041</v>
      </c>
      <c r="B1689" s="189" t="s">
        <v>15317</v>
      </c>
      <c r="C1689" s="190" t="s">
        <v>24</v>
      </c>
      <c r="D1689" s="191">
        <v>78.58</v>
      </c>
    </row>
    <row r="1690" spans="1:4" outlineLevel="1">
      <c r="A1690" s="286">
        <v>10005051</v>
      </c>
      <c r="B1690" s="189" t="s">
        <v>15318</v>
      </c>
      <c r="C1690" s="190" t="s">
        <v>24</v>
      </c>
      <c r="D1690" s="191">
        <v>94.55</v>
      </c>
    </row>
    <row r="1691" spans="1:4" outlineLevel="1">
      <c r="A1691" s="286">
        <v>10005060</v>
      </c>
      <c r="B1691" s="189" t="s">
        <v>15319</v>
      </c>
      <c r="C1691" s="190" t="s">
        <v>24</v>
      </c>
      <c r="D1691" s="191">
        <v>494.55</v>
      </c>
    </row>
    <row r="1692" spans="1:4">
      <c r="A1692" s="286">
        <v>10006000</v>
      </c>
      <c r="B1692" s="189" t="s">
        <v>15320</v>
      </c>
      <c r="C1692" s="190" t="s">
        <v>14044</v>
      </c>
      <c r="D1692" s="191" t="s">
        <v>14044</v>
      </c>
    </row>
    <row r="1693" spans="1:4" outlineLevel="1">
      <c r="A1693" s="286">
        <v>10006020</v>
      </c>
      <c r="B1693" s="189" t="s">
        <v>15321</v>
      </c>
      <c r="C1693" s="190" t="s">
        <v>23</v>
      </c>
      <c r="D1693" s="191">
        <v>61.98</v>
      </c>
    </row>
    <row r="1694" spans="1:4" outlineLevel="1">
      <c r="A1694" s="286">
        <v>10006021</v>
      </c>
      <c r="B1694" s="189" t="s">
        <v>15322</v>
      </c>
      <c r="C1694" s="190" t="s">
        <v>23</v>
      </c>
      <c r="D1694" s="191">
        <v>92.94</v>
      </c>
    </row>
    <row r="1695" spans="1:4" outlineLevel="1">
      <c r="A1695" s="286">
        <v>10006022</v>
      </c>
      <c r="B1695" s="189" t="s">
        <v>15323</v>
      </c>
      <c r="C1695" s="190" t="s">
        <v>23</v>
      </c>
      <c r="D1695" s="191">
        <v>117.44</v>
      </c>
    </row>
    <row r="1696" spans="1:4" outlineLevel="1">
      <c r="A1696" s="286">
        <v>10006023</v>
      </c>
      <c r="B1696" s="189" t="s">
        <v>15324</v>
      </c>
      <c r="C1696" s="190" t="s">
        <v>23</v>
      </c>
      <c r="D1696" s="191">
        <v>196.52</v>
      </c>
    </row>
    <row r="1697" spans="1:4" outlineLevel="1">
      <c r="A1697" s="286">
        <v>10006024</v>
      </c>
      <c r="B1697" s="189" t="s">
        <v>15325</v>
      </c>
      <c r="C1697" s="190" t="s">
        <v>23</v>
      </c>
      <c r="D1697" s="191">
        <v>259.07</v>
      </c>
    </row>
    <row r="1698" spans="1:4" outlineLevel="1">
      <c r="A1698" s="286">
        <v>10006026</v>
      </c>
      <c r="B1698" s="189" t="s">
        <v>15326</v>
      </c>
      <c r="C1698" s="190" t="s">
        <v>23</v>
      </c>
      <c r="D1698" s="191">
        <v>82.32</v>
      </c>
    </row>
    <row r="1699" spans="1:4" outlineLevel="1">
      <c r="A1699" s="286">
        <v>10006027</v>
      </c>
      <c r="B1699" s="189" t="s">
        <v>15327</v>
      </c>
      <c r="C1699" s="190" t="s">
        <v>23</v>
      </c>
      <c r="D1699" s="191">
        <v>122.77</v>
      </c>
    </row>
    <row r="1700" spans="1:4" outlineLevel="1">
      <c r="A1700" s="286">
        <v>10006028</v>
      </c>
      <c r="B1700" s="189" t="s">
        <v>15328</v>
      </c>
      <c r="C1700" s="190" t="s">
        <v>23</v>
      </c>
      <c r="D1700" s="191">
        <v>159.94999999999999</v>
      </c>
    </row>
    <row r="1701" spans="1:4">
      <c r="A1701" s="286">
        <v>10006029</v>
      </c>
      <c r="B1701" s="189" t="s">
        <v>15329</v>
      </c>
      <c r="C1701" s="190" t="s">
        <v>23</v>
      </c>
      <c r="D1701" s="191">
        <v>253.02</v>
      </c>
    </row>
    <row r="1702" spans="1:4" outlineLevel="1">
      <c r="A1702" s="286">
        <v>10006030</v>
      </c>
      <c r="B1702" s="189" t="s">
        <v>15330</v>
      </c>
      <c r="C1702" s="190" t="s">
        <v>23</v>
      </c>
      <c r="D1702" s="191">
        <v>295.11</v>
      </c>
    </row>
    <row r="1703" spans="1:4" outlineLevel="1">
      <c r="A1703" s="286">
        <v>10006031</v>
      </c>
      <c r="B1703" s="189" t="s">
        <v>24825</v>
      </c>
      <c r="C1703" s="190" t="s">
        <v>23</v>
      </c>
      <c r="D1703" s="191">
        <v>271.49</v>
      </c>
    </row>
    <row r="1704" spans="1:4" outlineLevel="1">
      <c r="A1704" s="286">
        <v>10006032</v>
      </c>
      <c r="B1704" s="189" t="s">
        <v>24826</v>
      </c>
      <c r="C1704" s="190" t="s">
        <v>23</v>
      </c>
      <c r="D1704" s="191">
        <v>347.8</v>
      </c>
    </row>
    <row r="1705" spans="1:4" outlineLevel="1">
      <c r="A1705" s="286">
        <v>10006035</v>
      </c>
      <c r="B1705" s="189" t="s">
        <v>24827</v>
      </c>
      <c r="C1705" s="190" t="s">
        <v>23</v>
      </c>
      <c r="D1705" s="191">
        <v>208</v>
      </c>
    </row>
    <row r="1706" spans="1:4">
      <c r="A1706" s="286">
        <v>10006036</v>
      </c>
      <c r="B1706" s="189" t="s">
        <v>24828</v>
      </c>
      <c r="C1706" s="190" t="s">
        <v>23</v>
      </c>
      <c r="D1706" s="191">
        <v>275.76</v>
      </c>
    </row>
    <row r="1707" spans="1:4" outlineLevel="1">
      <c r="A1707" s="286">
        <v>10006054</v>
      </c>
      <c r="B1707" s="189" t="s">
        <v>15268</v>
      </c>
      <c r="C1707" s="190" t="s">
        <v>24</v>
      </c>
      <c r="D1707" s="191">
        <v>158.59</v>
      </c>
    </row>
    <row r="1708" spans="1:4" outlineLevel="1">
      <c r="A1708" s="286">
        <v>10006109</v>
      </c>
      <c r="B1708" s="189" t="s">
        <v>34589</v>
      </c>
      <c r="C1708" s="190" t="s">
        <v>23</v>
      </c>
      <c r="D1708" s="191">
        <v>84.28</v>
      </c>
    </row>
    <row r="1709" spans="1:4" outlineLevel="1">
      <c r="A1709" s="286">
        <v>10007000</v>
      </c>
      <c r="B1709" s="189" t="s">
        <v>15331</v>
      </c>
      <c r="C1709" s="190" t="s">
        <v>14044</v>
      </c>
      <c r="D1709" s="191" t="s">
        <v>14044</v>
      </c>
    </row>
    <row r="1710" spans="1:4" outlineLevel="1">
      <c r="A1710" s="286">
        <v>10007011</v>
      </c>
      <c r="B1710" s="189" t="s">
        <v>15332</v>
      </c>
      <c r="C1710" s="190" t="s">
        <v>23</v>
      </c>
      <c r="D1710" s="191">
        <v>68.790000000000006</v>
      </c>
    </row>
    <row r="1711" spans="1:4">
      <c r="A1711" s="286">
        <v>10007012</v>
      </c>
      <c r="B1711" s="189" t="s">
        <v>15333</v>
      </c>
      <c r="C1711" s="190" t="s">
        <v>23</v>
      </c>
      <c r="D1711" s="191">
        <v>99.33</v>
      </c>
    </row>
    <row r="1712" spans="1:4" outlineLevel="1">
      <c r="A1712" s="286">
        <v>10007013</v>
      </c>
      <c r="B1712" s="189" t="s">
        <v>15334</v>
      </c>
      <c r="C1712" s="190" t="s">
        <v>23</v>
      </c>
      <c r="D1712" s="191">
        <v>113.41</v>
      </c>
    </row>
    <row r="1713" spans="1:4" outlineLevel="1">
      <c r="A1713" s="286">
        <v>10007014</v>
      </c>
      <c r="B1713" s="189" t="s">
        <v>15335</v>
      </c>
      <c r="C1713" s="190" t="s">
        <v>23</v>
      </c>
      <c r="D1713" s="191">
        <v>137.43</v>
      </c>
    </row>
    <row r="1714" spans="1:4" outlineLevel="1">
      <c r="A1714" s="286">
        <v>10007020</v>
      </c>
      <c r="B1714" s="189" t="s">
        <v>15336</v>
      </c>
      <c r="C1714" s="190" t="s">
        <v>24</v>
      </c>
      <c r="D1714" s="191">
        <v>82.14</v>
      </c>
    </row>
    <row r="1715" spans="1:4" outlineLevel="1">
      <c r="A1715" s="286">
        <v>10007060</v>
      </c>
      <c r="B1715" s="189" t="s">
        <v>34590</v>
      </c>
      <c r="C1715" s="190" t="s">
        <v>24</v>
      </c>
      <c r="D1715" s="191">
        <v>703.48</v>
      </c>
    </row>
    <row r="1716" spans="1:4">
      <c r="A1716" s="286">
        <v>10007062</v>
      </c>
      <c r="B1716" s="189" t="s">
        <v>34591</v>
      </c>
      <c r="C1716" s="190" t="s">
        <v>24</v>
      </c>
      <c r="D1716" s="191">
        <v>908.23</v>
      </c>
    </row>
    <row r="1717" spans="1:4" ht="23.25" outlineLevel="1">
      <c r="A1717" s="286">
        <v>10007063</v>
      </c>
      <c r="B1717" s="189" t="s">
        <v>34592</v>
      </c>
      <c r="C1717" s="190" t="s">
        <v>24</v>
      </c>
      <c r="D1717" s="191">
        <v>1715.67</v>
      </c>
    </row>
    <row r="1718" spans="1:4" outlineLevel="1">
      <c r="A1718" s="286">
        <v>10007064</v>
      </c>
      <c r="B1718" s="189" t="s">
        <v>34593</v>
      </c>
      <c r="C1718" s="190" t="s">
        <v>24</v>
      </c>
      <c r="D1718" s="191">
        <v>2228.0100000000002</v>
      </c>
    </row>
    <row r="1719" spans="1:4" outlineLevel="1">
      <c r="A1719" s="286">
        <v>10007065</v>
      </c>
      <c r="B1719" s="189" t="s">
        <v>34594</v>
      </c>
      <c r="C1719" s="190" t="s">
        <v>24</v>
      </c>
      <c r="D1719" s="191">
        <v>2840.1</v>
      </c>
    </row>
    <row r="1720" spans="1:4" outlineLevel="1">
      <c r="A1720" s="286">
        <v>10007067</v>
      </c>
      <c r="B1720" s="189" t="s">
        <v>34595</v>
      </c>
      <c r="C1720" s="190" t="s">
        <v>24</v>
      </c>
      <c r="D1720" s="191">
        <v>2607.16</v>
      </c>
    </row>
    <row r="1721" spans="1:4">
      <c r="A1721" s="286">
        <v>10007068</v>
      </c>
      <c r="B1721" s="189" t="s">
        <v>34596</v>
      </c>
      <c r="C1721" s="190" t="s">
        <v>24</v>
      </c>
      <c r="D1721" s="191">
        <v>3300.37</v>
      </c>
    </row>
    <row r="1722" spans="1:4" outlineLevel="1">
      <c r="A1722" s="286">
        <v>10007069</v>
      </c>
      <c r="B1722" s="189" t="s">
        <v>34597</v>
      </c>
      <c r="C1722" s="190" t="s">
        <v>24</v>
      </c>
      <c r="D1722" s="191">
        <v>2081.87</v>
      </c>
    </row>
    <row r="1723" spans="1:4" outlineLevel="1">
      <c r="A1723" s="286">
        <v>10007070</v>
      </c>
      <c r="B1723" s="189" t="s">
        <v>34598</v>
      </c>
      <c r="C1723" s="190" t="s">
        <v>24</v>
      </c>
      <c r="D1723" s="191">
        <v>2661.81</v>
      </c>
    </row>
    <row r="1724" spans="1:4" outlineLevel="1">
      <c r="A1724" s="286">
        <v>10007071</v>
      </c>
      <c r="B1724" s="189" t="s">
        <v>34599</v>
      </c>
      <c r="C1724" s="190" t="s">
        <v>24</v>
      </c>
      <c r="D1724" s="191">
        <v>3354.64</v>
      </c>
    </row>
    <row r="1725" spans="1:4">
      <c r="A1725" s="286">
        <v>10007080</v>
      </c>
      <c r="B1725" s="189" t="s">
        <v>34600</v>
      </c>
      <c r="C1725" s="190" t="s">
        <v>24</v>
      </c>
      <c r="D1725" s="191">
        <v>17.53</v>
      </c>
    </row>
    <row r="1726" spans="1:4" outlineLevel="1">
      <c r="A1726" s="286">
        <v>10007081</v>
      </c>
      <c r="B1726" s="189" t="s">
        <v>34601</v>
      </c>
      <c r="C1726" s="190" t="s">
        <v>24</v>
      </c>
      <c r="D1726" s="191">
        <v>852.76</v>
      </c>
    </row>
    <row r="1727" spans="1:4" outlineLevel="1">
      <c r="A1727" s="286">
        <v>10007082</v>
      </c>
      <c r="B1727" s="189" t="s">
        <v>34602</v>
      </c>
      <c r="C1727" s="190" t="s">
        <v>24</v>
      </c>
      <c r="D1727" s="191">
        <v>1026.1300000000001</v>
      </c>
    </row>
    <row r="1728" spans="1:4" outlineLevel="1">
      <c r="A1728" s="286">
        <v>10007083</v>
      </c>
      <c r="B1728" s="189" t="s">
        <v>34603</v>
      </c>
      <c r="C1728" s="190" t="s">
        <v>24</v>
      </c>
      <c r="D1728" s="191">
        <v>1171.6500000000001</v>
      </c>
    </row>
    <row r="1729" spans="1:4" outlineLevel="1">
      <c r="A1729" s="286">
        <v>10007085</v>
      </c>
      <c r="B1729" s="189" t="s">
        <v>15337</v>
      </c>
      <c r="C1729" s="190" t="s">
        <v>24</v>
      </c>
      <c r="D1729" s="191">
        <v>345.95</v>
      </c>
    </row>
    <row r="1730" spans="1:4">
      <c r="A1730" s="286">
        <v>10007086</v>
      </c>
      <c r="B1730" s="189" t="s">
        <v>15338</v>
      </c>
      <c r="C1730" s="190" t="s">
        <v>24</v>
      </c>
      <c r="D1730" s="191">
        <v>1054.1199999999999</v>
      </c>
    </row>
    <row r="1731" spans="1:4" outlineLevel="1">
      <c r="A1731" s="286">
        <v>10007090</v>
      </c>
      <c r="B1731" s="189" t="s">
        <v>15339</v>
      </c>
      <c r="C1731" s="190" t="s">
        <v>24</v>
      </c>
      <c r="D1731" s="191">
        <v>199.33</v>
      </c>
    </row>
    <row r="1732" spans="1:4" outlineLevel="1">
      <c r="A1732" s="286">
        <v>10007095</v>
      </c>
      <c r="B1732" s="189" t="s">
        <v>15252</v>
      </c>
      <c r="C1732" s="190" t="s">
        <v>23</v>
      </c>
      <c r="D1732" s="191">
        <v>3.46</v>
      </c>
    </row>
    <row r="1733" spans="1:4" outlineLevel="1">
      <c r="A1733" s="286">
        <v>10007098</v>
      </c>
      <c r="B1733" s="189" t="s">
        <v>15253</v>
      </c>
      <c r="C1733" s="190" t="s">
        <v>23</v>
      </c>
      <c r="D1733" s="191">
        <v>40.49</v>
      </c>
    </row>
    <row r="1734" spans="1:4" outlineLevel="1">
      <c r="A1734" s="286">
        <v>10008000</v>
      </c>
      <c r="B1734" s="189" t="s">
        <v>15340</v>
      </c>
      <c r="C1734" s="190" t="s">
        <v>14044</v>
      </c>
      <c r="D1734" s="191" t="s">
        <v>14044</v>
      </c>
    </row>
    <row r="1735" spans="1:4">
      <c r="A1735" s="286">
        <v>10008002</v>
      </c>
      <c r="B1735" s="189" t="s">
        <v>15341</v>
      </c>
      <c r="C1735" s="190" t="s">
        <v>23</v>
      </c>
      <c r="D1735" s="191">
        <v>233.17</v>
      </c>
    </row>
    <row r="1736" spans="1:4" outlineLevel="1">
      <c r="A1736" s="286">
        <v>10008003</v>
      </c>
      <c r="B1736" s="189" t="s">
        <v>15342</v>
      </c>
      <c r="C1736" s="190" t="s">
        <v>23</v>
      </c>
      <c r="D1736" s="191">
        <v>266.16000000000003</v>
      </c>
    </row>
    <row r="1737" spans="1:4" outlineLevel="1">
      <c r="A1737" s="286">
        <v>10008005</v>
      </c>
      <c r="B1737" s="189" t="s">
        <v>15343</v>
      </c>
      <c r="C1737" s="190" t="s">
        <v>23</v>
      </c>
      <c r="D1737" s="191">
        <v>355.97</v>
      </c>
    </row>
    <row r="1738" spans="1:4" outlineLevel="1">
      <c r="A1738" s="286">
        <v>10008006</v>
      </c>
      <c r="B1738" s="189" t="s">
        <v>15344</v>
      </c>
      <c r="C1738" s="190" t="s">
        <v>23</v>
      </c>
      <c r="D1738" s="191">
        <v>557.29999999999995</v>
      </c>
    </row>
    <row r="1739" spans="1:4" outlineLevel="1">
      <c r="A1739" s="286">
        <v>10008031</v>
      </c>
      <c r="B1739" s="189" t="s">
        <v>15309</v>
      </c>
      <c r="C1739" s="190" t="s">
        <v>24</v>
      </c>
      <c r="D1739" s="191">
        <v>432.44</v>
      </c>
    </row>
    <row r="1740" spans="1:4">
      <c r="A1740" s="286">
        <v>10008032</v>
      </c>
      <c r="B1740" s="189" t="s">
        <v>15310</v>
      </c>
      <c r="C1740" s="190" t="s">
        <v>24</v>
      </c>
      <c r="D1740" s="191">
        <v>682.92</v>
      </c>
    </row>
    <row r="1741" spans="1:4" outlineLevel="1">
      <c r="A1741" s="286">
        <v>10008034</v>
      </c>
      <c r="B1741" s="189" t="s">
        <v>15311</v>
      </c>
      <c r="C1741" s="190" t="s">
        <v>24</v>
      </c>
      <c r="D1741" s="191">
        <v>1117.1500000000001</v>
      </c>
    </row>
    <row r="1742" spans="1:4" outlineLevel="1">
      <c r="A1742" s="286">
        <v>10008049</v>
      </c>
      <c r="B1742" s="189" t="s">
        <v>15253</v>
      </c>
      <c r="C1742" s="190" t="s">
        <v>23</v>
      </c>
      <c r="D1742" s="191">
        <v>40.49</v>
      </c>
    </row>
    <row r="1743" spans="1:4" ht="23.25" outlineLevel="1">
      <c r="A1743" s="286">
        <v>10008050</v>
      </c>
      <c r="B1743" s="189" t="s">
        <v>15345</v>
      </c>
      <c r="C1743" s="190" t="s">
        <v>24</v>
      </c>
      <c r="D1743" s="191">
        <v>865.37</v>
      </c>
    </row>
    <row r="1744" spans="1:4" outlineLevel="1">
      <c r="A1744" s="286">
        <v>10008055</v>
      </c>
      <c r="B1744" s="189" t="s">
        <v>15346</v>
      </c>
      <c r="C1744" s="190" t="s">
        <v>24</v>
      </c>
      <c r="D1744" s="191">
        <v>435.82</v>
      </c>
    </row>
    <row r="1745" spans="1:4">
      <c r="A1745" s="286">
        <v>10008060</v>
      </c>
      <c r="B1745" s="189" t="s">
        <v>15347</v>
      </c>
      <c r="C1745" s="190" t="s">
        <v>24</v>
      </c>
      <c r="D1745" s="191">
        <v>558.55999999999995</v>
      </c>
    </row>
    <row r="1746" spans="1:4" outlineLevel="1">
      <c r="A1746" s="286">
        <v>10008065</v>
      </c>
      <c r="B1746" s="189" t="s">
        <v>15348</v>
      </c>
      <c r="C1746" s="190" t="s">
        <v>24</v>
      </c>
      <c r="D1746" s="191">
        <v>389.6</v>
      </c>
    </row>
    <row r="1747" spans="1:4" outlineLevel="1">
      <c r="A1747" s="286">
        <v>10008068</v>
      </c>
      <c r="B1747" s="189" t="s">
        <v>15349</v>
      </c>
      <c r="C1747" s="190" t="s">
        <v>24</v>
      </c>
      <c r="D1747" s="191">
        <v>602.29</v>
      </c>
    </row>
    <row r="1748" spans="1:4" outlineLevel="1">
      <c r="A1748" s="286">
        <v>10008072</v>
      </c>
      <c r="B1748" s="189" t="s">
        <v>15350</v>
      </c>
      <c r="C1748" s="190" t="s">
        <v>24</v>
      </c>
      <c r="D1748" s="191">
        <v>939.58</v>
      </c>
    </row>
    <row r="1749" spans="1:4" outlineLevel="1">
      <c r="A1749" s="286">
        <v>10008073</v>
      </c>
      <c r="B1749" s="189" t="s">
        <v>15351</v>
      </c>
      <c r="C1749" s="190" t="s">
        <v>24</v>
      </c>
      <c r="D1749" s="191">
        <v>77.650000000000006</v>
      </c>
    </row>
    <row r="1750" spans="1:4">
      <c r="A1750" s="286">
        <v>10008080</v>
      </c>
      <c r="B1750" s="189" t="s">
        <v>15352</v>
      </c>
      <c r="C1750" s="190" t="s">
        <v>24</v>
      </c>
      <c r="D1750" s="191">
        <v>625.69000000000005</v>
      </c>
    </row>
    <row r="1751" spans="1:4" outlineLevel="1">
      <c r="A1751" s="286">
        <v>10008081</v>
      </c>
      <c r="B1751" s="189" t="s">
        <v>15353</v>
      </c>
      <c r="C1751" s="190" t="s">
        <v>24</v>
      </c>
      <c r="D1751" s="191">
        <v>692.78</v>
      </c>
    </row>
    <row r="1752" spans="1:4" outlineLevel="1">
      <c r="A1752" s="286">
        <v>10008082</v>
      </c>
      <c r="B1752" s="189" t="s">
        <v>15354</v>
      </c>
      <c r="C1752" s="190" t="s">
        <v>24</v>
      </c>
      <c r="D1752" s="191">
        <v>1547.59</v>
      </c>
    </row>
    <row r="1753" spans="1:4" outlineLevel="1">
      <c r="A1753" s="286">
        <v>10008085</v>
      </c>
      <c r="B1753" s="189" t="s">
        <v>15355</v>
      </c>
      <c r="C1753" s="190" t="s">
        <v>24</v>
      </c>
      <c r="D1753" s="191">
        <v>232.32</v>
      </c>
    </row>
    <row r="1754" spans="1:4" outlineLevel="1">
      <c r="A1754" s="286">
        <v>10008088</v>
      </c>
      <c r="B1754" s="189" t="s">
        <v>15356</v>
      </c>
      <c r="C1754" s="190" t="s">
        <v>24</v>
      </c>
      <c r="D1754" s="191">
        <v>784.01</v>
      </c>
    </row>
    <row r="1755" spans="1:4" outlineLevel="1">
      <c r="A1755" s="286">
        <v>10008090</v>
      </c>
      <c r="B1755" s="189" t="s">
        <v>15357</v>
      </c>
      <c r="C1755" s="190" t="s">
        <v>24</v>
      </c>
      <c r="D1755" s="191">
        <v>207.94</v>
      </c>
    </row>
    <row r="1756" spans="1:4" outlineLevel="1">
      <c r="A1756" s="286">
        <v>10008092</v>
      </c>
      <c r="B1756" s="189" t="s">
        <v>15358</v>
      </c>
      <c r="C1756" s="190" t="s">
        <v>24</v>
      </c>
      <c r="D1756" s="191">
        <v>285.08</v>
      </c>
    </row>
    <row r="1757" spans="1:4" outlineLevel="1">
      <c r="A1757" s="286">
        <v>10008093</v>
      </c>
      <c r="B1757" s="189" t="s">
        <v>15359</v>
      </c>
      <c r="C1757" s="190" t="s">
        <v>24</v>
      </c>
      <c r="D1757" s="191">
        <v>324.60000000000002</v>
      </c>
    </row>
    <row r="1758" spans="1:4" outlineLevel="1">
      <c r="A1758" s="286">
        <v>10008095</v>
      </c>
      <c r="B1758" s="189" t="s">
        <v>267</v>
      </c>
      <c r="C1758" s="190" t="s">
        <v>24</v>
      </c>
      <c r="D1758" s="191">
        <v>24.26</v>
      </c>
    </row>
    <row r="1759" spans="1:4">
      <c r="A1759" s="286">
        <v>10008098</v>
      </c>
      <c r="B1759" s="189" t="s">
        <v>34604</v>
      </c>
      <c r="C1759" s="190" t="s">
        <v>24</v>
      </c>
      <c r="D1759" s="191">
        <v>41.34</v>
      </c>
    </row>
    <row r="1760" spans="1:4" outlineLevel="1">
      <c r="A1760" s="286">
        <v>10009000</v>
      </c>
      <c r="B1760" s="189" t="s">
        <v>15360</v>
      </c>
      <c r="C1760" s="190" t="s">
        <v>14044</v>
      </c>
      <c r="D1760" s="191" t="s">
        <v>14044</v>
      </c>
    </row>
    <row r="1761" spans="1:4" outlineLevel="1">
      <c r="A1761" s="286">
        <v>10009010</v>
      </c>
      <c r="B1761" s="189" t="s">
        <v>15361</v>
      </c>
      <c r="C1761" s="190" t="s">
        <v>23</v>
      </c>
      <c r="D1761" s="191">
        <v>359.26</v>
      </c>
    </row>
    <row r="1762" spans="1:4" outlineLevel="1">
      <c r="A1762" s="286">
        <v>10009011</v>
      </c>
      <c r="B1762" s="189" t="s">
        <v>15362</v>
      </c>
      <c r="C1762" s="190" t="s">
        <v>23</v>
      </c>
      <c r="D1762" s="191">
        <v>441.26</v>
      </c>
    </row>
    <row r="1763" spans="1:4" outlineLevel="1">
      <c r="A1763" s="286">
        <v>10009012</v>
      </c>
      <c r="B1763" s="189" t="s">
        <v>15363</v>
      </c>
      <c r="C1763" s="190" t="s">
        <v>23</v>
      </c>
      <c r="D1763" s="191">
        <v>486.05</v>
      </c>
    </row>
    <row r="1764" spans="1:4" outlineLevel="1">
      <c r="A1764" s="286">
        <v>10009013</v>
      </c>
      <c r="B1764" s="189" t="s">
        <v>15364</v>
      </c>
      <c r="C1764" s="190" t="s">
        <v>23</v>
      </c>
      <c r="D1764" s="191">
        <v>629.86</v>
      </c>
    </row>
    <row r="1765" spans="1:4" outlineLevel="1">
      <c r="A1765" s="286">
        <v>10009030</v>
      </c>
      <c r="B1765" s="189" t="s">
        <v>15365</v>
      </c>
      <c r="C1765" s="190" t="s">
        <v>23</v>
      </c>
      <c r="D1765" s="191">
        <v>27.33</v>
      </c>
    </row>
    <row r="1766" spans="1:4">
      <c r="A1766" s="286">
        <v>10009031</v>
      </c>
      <c r="B1766" s="189" t="s">
        <v>15366</v>
      </c>
      <c r="C1766" s="190" t="s">
        <v>23</v>
      </c>
      <c r="D1766" s="191">
        <v>36.39</v>
      </c>
    </row>
    <row r="1767" spans="1:4" outlineLevel="1">
      <c r="A1767" s="286">
        <v>10009032</v>
      </c>
      <c r="B1767" s="189" t="s">
        <v>15367</v>
      </c>
      <c r="C1767" s="190" t="s">
        <v>23</v>
      </c>
      <c r="D1767" s="191">
        <v>71.31</v>
      </c>
    </row>
    <row r="1768" spans="1:4" outlineLevel="1">
      <c r="A1768" s="286">
        <v>10009033</v>
      </c>
      <c r="B1768" s="189" t="s">
        <v>15368</v>
      </c>
      <c r="C1768" s="190" t="s">
        <v>23</v>
      </c>
      <c r="D1768" s="191">
        <v>50.46</v>
      </c>
    </row>
    <row r="1769" spans="1:4" outlineLevel="1">
      <c r="A1769" s="286">
        <v>10009034</v>
      </c>
      <c r="B1769" s="189" t="s">
        <v>15369</v>
      </c>
      <c r="C1769" s="190" t="s">
        <v>23</v>
      </c>
      <c r="D1769" s="191">
        <v>115.83</v>
      </c>
    </row>
    <row r="1770" spans="1:4" outlineLevel="1">
      <c r="A1770" s="286">
        <v>10009035</v>
      </c>
      <c r="B1770" s="189" t="s">
        <v>15370</v>
      </c>
      <c r="C1770" s="190" t="s">
        <v>23</v>
      </c>
      <c r="D1770" s="191">
        <v>183.97</v>
      </c>
    </row>
    <row r="1771" spans="1:4" outlineLevel="1">
      <c r="A1771" s="286">
        <v>10009098</v>
      </c>
      <c r="B1771" s="189" t="s">
        <v>15253</v>
      </c>
      <c r="C1771" s="190" t="s">
        <v>23</v>
      </c>
      <c r="D1771" s="191">
        <v>40.49</v>
      </c>
    </row>
    <row r="1772" spans="1:4" outlineLevel="1">
      <c r="A1772" s="286">
        <v>10010000</v>
      </c>
      <c r="B1772" s="189" t="s">
        <v>15371</v>
      </c>
      <c r="C1772" s="190" t="s">
        <v>14044</v>
      </c>
      <c r="D1772" s="191" t="s">
        <v>14044</v>
      </c>
    </row>
    <row r="1773" spans="1:4">
      <c r="A1773" s="286">
        <v>10010001</v>
      </c>
      <c r="B1773" s="189" t="s">
        <v>15372</v>
      </c>
      <c r="C1773" s="190" t="s">
        <v>24</v>
      </c>
      <c r="D1773" s="191">
        <v>51.73</v>
      </c>
    </row>
    <row r="1774" spans="1:4" outlineLevel="1">
      <c r="A1774" s="286">
        <v>10010010</v>
      </c>
      <c r="B1774" s="189" t="s">
        <v>15373</v>
      </c>
      <c r="C1774" s="190" t="s">
        <v>24</v>
      </c>
      <c r="D1774" s="191">
        <v>53.83</v>
      </c>
    </row>
    <row r="1775" spans="1:4" outlineLevel="1">
      <c r="A1775" s="286">
        <v>10010012</v>
      </c>
      <c r="B1775" s="189" t="s">
        <v>366</v>
      </c>
      <c r="C1775" s="190" t="s">
        <v>24</v>
      </c>
      <c r="D1775" s="191">
        <v>73.02</v>
      </c>
    </row>
    <row r="1776" spans="1:4" outlineLevel="1">
      <c r="A1776" s="286">
        <v>10010015</v>
      </c>
      <c r="B1776" s="189" t="s">
        <v>15374</v>
      </c>
      <c r="C1776" s="190" t="s">
        <v>24</v>
      </c>
      <c r="D1776" s="191">
        <v>118.35</v>
      </c>
    </row>
    <row r="1777" spans="1:4" outlineLevel="1">
      <c r="A1777" s="286">
        <v>10010035</v>
      </c>
      <c r="B1777" s="189" t="s">
        <v>15375</v>
      </c>
      <c r="C1777" s="190" t="s">
        <v>24</v>
      </c>
      <c r="D1777" s="191">
        <v>165.14</v>
      </c>
    </row>
    <row r="1778" spans="1:4" outlineLevel="1">
      <c r="A1778" s="286">
        <v>10010036</v>
      </c>
      <c r="B1778" s="189" t="s">
        <v>15376</v>
      </c>
      <c r="C1778" s="190" t="s">
        <v>24</v>
      </c>
      <c r="D1778" s="191">
        <v>433.39</v>
      </c>
    </row>
    <row r="1779" spans="1:4" outlineLevel="1">
      <c r="A1779" s="286">
        <v>10010059</v>
      </c>
      <c r="B1779" s="189" t="s">
        <v>15377</v>
      </c>
      <c r="C1779" s="190" t="s">
        <v>24</v>
      </c>
      <c r="D1779" s="191">
        <v>398.43</v>
      </c>
    </row>
    <row r="1780" spans="1:4">
      <c r="A1780" s="286">
        <v>10010060</v>
      </c>
      <c r="B1780" s="189" t="s">
        <v>15378</v>
      </c>
      <c r="C1780" s="190" t="s">
        <v>24</v>
      </c>
      <c r="D1780" s="191">
        <v>4352.92</v>
      </c>
    </row>
    <row r="1781" spans="1:4" outlineLevel="1">
      <c r="A1781" s="286">
        <v>10010061</v>
      </c>
      <c r="B1781" s="189" t="s">
        <v>15379</v>
      </c>
      <c r="C1781" s="190" t="s">
        <v>24</v>
      </c>
      <c r="D1781" s="191">
        <v>5469.89</v>
      </c>
    </row>
    <row r="1782" spans="1:4" outlineLevel="1">
      <c r="A1782" s="286">
        <v>10010064</v>
      </c>
      <c r="B1782" s="189" t="s">
        <v>15380</v>
      </c>
      <c r="C1782" s="190" t="s">
        <v>24</v>
      </c>
      <c r="D1782" s="191">
        <v>13977.06</v>
      </c>
    </row>
    <row r="1783" spans="1:4" outlineLevel="1">
      <c r="A1783" s="286">
        <v>10010066</v>
      </c>
      <c r="B1783" s="189" t="s">
        <v>15381</v>
      </c>
      <c r="C1783" s="190" t="s">
        <v>24</v>
      </c>
      <c r="D1783" s="191">
        <v>18230.990000000002</v>
      </c>
    </row>
    <row r="1784" spans="1:4" outlineLevel="1">
      <c r="A1784" s="286">
        <v>10010070</v>
      </c>
      <c r="B1784" s="189" t="s">
        <v>15382</v>
      </c>
      <c r="C1784" s="190" t="s">
        <v>23</v>
      </c>
      <c r="D1784" s="191">
        <v>1240.23</v>
      </c>
    </row>
    <row r="1785" spans="1:4" outlineLevel="1">
      <c r="A1785" s="286">
        <v>10010071</v>
      </c>
      <c r="B1785" s="189" t="s">
        <v>15383</v>
      </c>
      <c r="C1785" s="190" t="s">
        <v>24</v>
      </c>
      <c r="D1785" s="191">
        <v>1304.8</v>
      </c>
    </row>
    <row r="1786" spans="1:4" outlineLevel="1">
      <c r="A1786" s="286">
        <v>10010081</v>
      </c>
      <c r="B1786" s="189" t="s">
        <v>15384</v>
      </c>
      <c r="C1786" s="190" t="s">
        <v>24</v>
      </c>
      <c r="D1786" s="191">
        <v>19528.07</v>
      </c>
    </row>
    <row r="1787" spans="1:4">
      <c r="A1787" s="286">
        <v>10010084</v>
      </c>
      <c r="B1787" s="189" t="s">
        <v>15385</v>
      </c>
      <c r="C1787" s="190" t="s">
        <v>24</v>
      </c>
      <c r="D1787" s="191">
        <v>1340.08</v>
      </c>
    </row>
    <row r="1788" spans="1:4" outlineLevel="1">
      <c r="A1788" s="286">
        <v>10010085</v>
      </c>
      <c r="B1788" s="189" t="s">
        <v>15386</v>
      </c>
      <c r="C1788" s="190" t="s">
        <v>24</v>
      </c>
      <c r="D1788" s="191">
        <v>2165.13</v>
      </c>
    </row>
    <row r="1789" spans="1:4" outlineLevel="1">
      <c r="A1789" s="286">
        <v>10010094</v>
      </c>
      <c r="B1789" s="189" t="s">
        <v>34414</v>
      </c>
      <c r="C1789" s="190" t="s">
        <v>28</v>
      </c>
      <c r="D1789" s="191">
        <v>65.08</v>
      </c>
    </row>
    <row r="1790" spans="1:4" outlineLevel="1">
      <c r="A1790" s="286">
        <v>10010095</v>
      </c>
      <c r="B1790" s="189" t="s">
        <v>34415</v>
      </c>
      <c r="C1790" s="190" t="s">
        <v>28</v>
      </c>
      <c r="D1790" s="191">
        <v>555.84</v>
      </c>
    </row>
    <row r="1791" spans="1:4" outlineLevel="1">
      <c r="A1791" s="286">
        <v>10010096</v>
      </c>
      <c r="B1791" s="189" t="s">
        <v>34416</v>
      </c>
      <c r="C1791" s="190" t="s">
        <v>26</v>
      </c>
      <c r="D1791" s="191">
        <v>327.36</v>
      </c>
    </row>
    <row r="1792" spans="1:4" outlineLevel="1">
      <c r="A1792" s="286">
        <v>10010097</v>
      </c>
      <c r="B1792" s="189" t="s">
        <v>34417</v>
      </c>
      <c r="C1792" s="190" t="s">
        <v>26</v>
      </c>
      <c r="D1792" s="191">
        <v>448.95</v>
      </c>
    </row>
    <row r="1793" spans="1:4" outlineLevel="1">
      <c r="A1793" s="286">
        <v>10010098</v>
      </c>
      <c r="B1793" s="189" t="s">
        <v>31613</v>
      </c>
      <c r="C1793" s="190" t="s">
        <v>26</v>
      </c>
      <c r="D1793" s="191">
        <v>264.37</v>
      </c>
    </row>
    <row r="1794" spans="1:4">
      <c r="A1794" s="286">
        <v>10010101</v>
      </c>
      <c r="B1794" s="189" t="s">
        <v>24829</v>
      </c>
      <c r="C1794" s="190" t="s">
        <v>24</v>
      </c>
      <c r="D1794" s="191">
        <v>43.77</v>
      </c>
    </row>
    <row r="1795" spans="1:4" outlineLevel="1">
      <c r="A1795" s="286">
        <v>10010102</v>
      </c>
      <c r="B1795" s="189" t="s">
        <v>24830</v>
      </c>
      <c r="C1795" s="190" t="s">
        <v>24</v>
      </c>
      <c r="D1795" s="191">
        <v>40.590000000000003</v>
      </c>
    </row>
    <row r="1796" spans="1:4" outlineLevel="1">
      <c r="A1796" s="286">
        <v>10011000</v>
      </c>
      <c r="B1796" s="189" t="s">
        <v>15387</v>
      </c>
      <c r="C1796" s="190" t="s">
        <v>14044</v>
      </c>
      <c r="D1796" s="191" t="s">
        <v>14044</v>
      </c>
    </row>
    <row r="1797" spans="1:4" outlineLevel="1">
      <c r="A1797" s="286">
        <v>10011001</v>
      </c>
      <c r="B1797" s="189" t="s">
        <v>24831</v>
      </c>
      <c r="C1797" s="190" t="s">
        <v>23</v>
      </c>
      <c r="D1797" s="191">
        <v>80.11</v>
      </c>
    </row>
    <row r="1798" spans="1:4" outlineLevel="1">
      <c r="A1798" s="286">
        <v>10011002</v>
      </c>
      <c r="B1798" s="189" t="s">
        <v>24832</v>
      </c>
      <c r="C1798" s="190" t="s">
        <v>23</v>
      </c>
      <c r="D1798" s="191">
        <v>124</v>
      </c>
    </row>
    <row r="1799" spans="1:4" outlineLevel="1">
      <c r="A1799" s="286">
        <v>10011003</v>
      </c>
      <c r="B1799" s="189" t="s">
        <v>24833</v>
      </c>
      <c r="C1799" s="190" t="s">
        <v>23</v>
      </c>
      <c r="D1799" s="191">
        <v>221.25</v>
      </c>
    </row>
    <row r="1800" spans="1:4" outlineLevel="1">
      <c r="A1800" s="286">
        <v>10011004</v>
      </c>
      <c r="B1800" s="189" t="s">
        <v>24834</v>
      </c>
      <c r="C1800" s="190" t="s">
        <v>23</v>
      </c>
      <c r="D1800" s="191">
        <v>157.80000000000001</v>
      </c>
    </row>
    <row r="1801" spans="1:4" outlineLevel="1">
      <c r="A1801" s="286">
        <v>10011005</v>
      </c>
      <c r="B1801" s="189" t="s">
        <v>24835</v>
      </c>
      <c r="C1801" s="190" t="s">
        <v>23</v>
      </c>
      <c r="D1801" s="191">
        <v>300.5</v>
      </c>
    </row>
    <row r="1802" spans="1:4" outlineLevel="1">
      <c r="A1802" s="286">
        <v>10011006</v>
      </c>
      <c r="B1802" s="189" t="s">
        <v>24836</v>
      </c>
      <c r="C1802" s="190" t="s">
        <v>23</v>
      </c>
      <c r="D1802" s="191">
        <v>175.15</v>
      </c>
    </row>
    <row r="1803" spans="1:4" outlineLevel="1">
      <c r="A1803" s="286">
        <v>10011007</v>
      </c>
      <c r="B1803" s="189" t="s">
        <v>24837</v>
      </c>
      <c r="C1803" s="190" t="s">
        <v>23</v>
      </c>
      <c r="D1803" s="191">
        <v>334.38</v>
      </c>
    </row>
    <row r="1804" spans="1:4">
      <c r="A1804" s="286">
        <v>10011010</v>
      </c>
      <c r="B1804" s="189" t="s">
        <v>24838</v>
      </c>
      <c r="C1804" s="190" t="s">
        <v>23</v>
      </c>
      <c r="D1804" s="191">
        <v>115.88</v>
      </c>
    </row>
    <row r="1805" spans="1:4" outlineLevel="1">
      <c r="A1805" s="286">
        <v>10011030</v>
      </c>
      <c r="B1805" s="189" t="s">
        <v>15388</v>
      </c>
      <c r="C1805" s="190" t="s">
        <v>23</v>
      </c>
      <c r="D1805" s="191">
        <v>46.16</v>
      </c>
    </row>
    <row r="1806" spans="1:4" outlineLevel="1">
      <c r="A1806" s="286">
        <v>10011031</v>
      </c>
      <c r="B1806" s="189" t="s">
        <v>15389</v>
      </c>
      <c r="C1806" s="190" t="s">
        <v>23</v>
      </c>
      <c r="D1806" s="191">
        <v>52.04</v>
      </c>
    </row>
    <row r="1807" spans="1:4" outlineLevel="1">
      <c r="A1807" s="286">
        <v>10011032</v>
      </c>
      <c r="B1807" s="189" t="s">
        <v>15390</v>
      </c>
      <c r="C1807" s="190" t="s">
        <v>23</v>
      </c>
      <c r="D1807" s="191">
        <v>69.319999999999993</v>
      </c>
    </row>
    <row r="1808" spans="1:4" outlineLevel="1">
      <c r="A1808" s="286">
        <v>10011033</v>
      </c>
      <c r="B1808" s="189" t="s">
        <v>15391</v>
      </c>
      <c r="C1808" s="190" t="s">
        <v>23</v>
      </c>
      <c r="D1808" s="191">
        <v>103.91</v>
      </c>
    </row>
    <row r="1809" spans="1:4" outlineLevel="1">
      <c r="A1809" s="286">
        <v>10011034</v>
      </c>
      <c r="B1809" s="189" t="s">
        <v>24839</v>
      </c>
      <c r="C1809" s="190" t="s">
        <v>23</v>
      </c>
      <c r="D1809" s="191">
        <v>181.31</v>
      </c>
    </row>
    <row r="1810" spans="1:4" outlineLevel="1">
      <c r="A1810" s="286">
        <v>10011035</v>
      </c>
      <c r="B1810" s="189" t="s">
        <v>15392</v>
      </c>
      <c r="C1810" s="190" t="s">
        <v>23</v>
      </c>
      <c r="D1810" s="191">
        <v>247.43</v>
      </c>
    </row>
    <row r="1811" spans="1:4" outlineLevel="1">
      <c r="A1811" s="286">
        <v>10011036</v>
      </c>
      <c r="B1811" s="189" t="s">
        <v>15393</v>
      </c>
      <c r="C1811" s="190" t="s">
        <v>23</v>
      </c>
      <c r="D1811" s="191">
        <v>247.47</v>
      </c>
    </row>
    <row r="1812" spans="1:4" outlineLevel="1">
      <c r="A1812" s="286">
        <v>10011070</v>
      </c>
      <c r="B1812" s="189" t="s">
        <v>34605</v>
      </c>
      <c r="C1812" s="190" t="s">
        <v>23</v>
      </c>
      <c r="D1812" s="191">
        <v>111.68</v>
      </c>
    </row>
    <row r="1813" spans="1:4" outlineLevel="1">
      <c r="A1813" s="286">
        <v>10011071</v>
      </c>
      <c r="B1813" s="189" t="s">
        <v>34606</v>
      </c>
      <c r="C1813" s="190" t="s">
        <v>23</v>
      </c>
      <c r="D1813" s="191">
        <v>123.52</v>
      </c>
    </row>
    <row r="1814" spans="1:4" ht="23.25">
      <c r="A1814" s="286">
        <v>10011072</v>
      </c>
      <c r="B1814" s="189" t="s">
        <v>34607</v>
      </c>
      <c r="C1814" s="190" t="s">
        <v>23</v>
      </c>
      <c r="D1814" s="191">
        <v>114.28</v>
      </c>
    </row>
    <row r="1815" spans="1:4" ht="23.25" outlineLevel="1">
      <c r="A1815" s="286">
        <v>10011073</v>
      </c>
      <c r="B1815" s="189" t="s">
        <v>34608</v>
      </c>
      <c r="C1815" s="190" t="s">
        <v>23</v>
      </c>
      <c r="D1815" s="191">
        <v>123.67</v>
      </c>
    </row>
    <row r="1816" spans="1:4" outlineLevel="1">
      <c r="A1816" s="286">
        <v>10011076</v>
      </c>
      <c r="B1816" s="189" t="s">
        <v>15394</v>
      </c>
      <c r="C1816" s="190" t="s">
        <v>23</v>
      </c>
      <c r="D1816" s="191">
        <v>70.19</v>
      </c>
    </row>
    <row r="1817" spans="1:4" outlineLevel="1">
      <c r="A1817" s="286">
        <v>10011077</v>
      </c>
      <c r="B1817" s="189" t="s">
        <v>420</v>
      </c>
      <c r="C1817" s="190" t="s">
        <v>23</v>
      </c>
      <c r="D1817" s="191">
        <v>120.55</v>
      </c>
    </row>
    <row r="1818" spans="1:4" outlineLevel="1">
      <c r="A1818" s="286">
        <v>10011085</v>
      </c>
      <c r="B1818" s="189" t="s">
        <v>34609</v>
      </c>
      <c r="C1818" s="190" t="s">
        <v>23</v>
      </c>
      <c r="D1818" s="191">
        <v>88.3</v>
      </c>
    </row>
    <row r="1819" spans="1:4" ht="23.25" outlineLevel="1">
      <c r="A1819" s="286">
        <v>10011086</v>
      </c>
      <c r="B1819" s="189" t="s">
        <v>34610</v>
      </c>
      <c r="C1819" s="190" t="s">
        <v>23</v>
      </c>
      <c r="D1819" s="191">
        <v>183.91</v>
      </c>
    </row>
    <row r="1820" spans="1:4" ht="23.25" outlineLevel="1">
      <c r="A1820" s="286">
        <v>10011087</v>
      </c>
      <c r="B1820" s="189" t="s">
        <v>34611</v>
      </c>
      <c r="C1820" s="190" t="s">
        <v>23</v>
      </c>
      <c r="D1820" s="191">
        <v>193.23</v>
      </c>
    </row>
    <row r="1821" spans="1:4" ht="23.25" outlineLevel="1">
      <c r="A1821" s="286">
        <v>10011089</v>
      </c>
      <c r="B1821" s="189" t="s">
        <v>15395</v>
      </c>
      <c r="C1821" s="190" t="s">
        <v>23</v>
      </c>
      <c r="D1821" s="191">
        <v>87.59</v>
      </c>
    </row>
    <row r="1822" spans="1:4" ht="23.25" outlineLevel="1">
      <c r="A1822" s="286">
        <v>10011090</v>
      </c>
      <c r="B1822" s="189" t="s">
        <v>34612</v>
      </c>
      <c r="C1822" s="190" t="s">
        <v>23</v>
      </c>
      <c r="D1822" s="191">
        <v>87.28</v>
      </c>
    </row>
    <row r="1823" spans="1:4" outlineLevel="1">
      <c r="A1823" s="286">
        <v>10011092</v>
      </c>
      <c r="B1823" s="189" t="s">
        <v>34613</v>
      </c>
      <c r="C1823" s="190" t="s">
        <v>23</v>
      </c>
      <c r="D1823" s="191">
        <v>234.36</v>
      </c>
    </row>
    <row r="1824" spans="1:4">
      <c r="A1824" s="286">
        <v>10011093</v>
      </c>
      <c r="B1824" s="189" t="s">
        <v>34614</v>
      </c>
      <c r="C1824" s="190" t="s">
        <v>23</v>
      </c>
      <c r="D1824" s="191">
        <v>722.72</v>
      </c>
    </row>
    <row r="1825" spans="1:4" outlineLevel="1">
      <c r="A1825" s="286">
        <v>10011094</v>
      </c>
      <c r="B1825" s="189" t="s">
        <v>34615</v>
      </c>
      <c r="C1825" s="190" t="s">
        <v>23</v>
      </c>
      <c r="D1825" s="191">
        <v>814.51</v>
      </c>
    </row>
    <row r="1826" spans="1:4" outlineLevel="1">
      <c r="A1826" s="286">
        <v>10011096</v>
      </c>
      <c r="B1826" s="189" t="s">
        <v>34616</v>
      </c>
      <c r="C1826" s="190" t="s">
        <v>23</v>
      </c>
      <c r="D1826" s="191">
        <v>67.62</v>
      </c>
    </row>
    <row r="1827" spans="1:4" outlineLevel="1">
      <c r="A1827" s="286">
        <v>10011097</v>
      </c>
      <c r="B1827" s="189" t="s">
        <v>34617</v>
      </c>
      <c r="C1827" s="190" t="s">
        <v>23</v>
      </c>
      <c r="D1827" s="191">
        <v>87.93</v>
      </c>
    </row>
    <row r="1828" spans="1:4" outlineLevel="1">
      <c r="A1828" s="286">
        <v>10011099</v>
      </c>
      <c r="B1828" s="189" t="s">
        <v>15396</v>
      </c>
      <c r="C1828" s="190" t="s">
        <v>23</v>
      </c>
      <c r="D1828" s="191">
        <v>93.06</v>
      </c>
    </row>
    <row r="1829" spans="1:4" outlineLevel="1">
      <c r="A1829" s="286">
        <v>10012000</v>
      </c>
      <c r="B1829" s="189" t="s">
        <v>15397</v>
      </c>
      <c r="C1829" s="190" t="s">
        <v>14044</v>
      </c>
      <c r="D1829" s="191" t="s">
        <v>14044</v>
      </c>
    </row>
    <row r="1830" spans="1:4" outlineLevel="1">
      <c r="A1830" s="286">
        <v>10012010</v>
      </c>
      <c r="B1830" s="189" t="s">
        <v>15398</v>
      </c>
      <c r="C1830" s="190" t="s">
        <v>23</v>
      </c>
      <c r="D1830" s="191">
        <v>291.36</v>
      </c>
    </row>
    <row r="1831" spans="1:4" outlineLevel="1">
      <c r="A1831" s="286">
        <v>10012011</v>
      </c>
      <c r="B1831" s="189" t="s">
        <v>15399</v>
      </c>
      <c r="C1831" s="190" t="s">
        <v>23</v>
      </c>
      <c r="D1831" s="191">
        <v>372.49</v>
      </c>
    </row>
    <row r="1832" spans="1:4" outlineLevel="1">
      <c r="A1832" s="286">
        <v>10012012</v>
      </c>
      <c r="B1832" s="189" t="s">
        <v>15400</v>
      </c>
      <c r="C1832" s="190" t="s">
        <v>23</v>
      </c>
      <c r="D1832" s="191">
        <v>411.32</v>
      </c>
    </row>
    <row r="1833" spans="1:4" outlineLevel="1">
      <c r="A1833" s="286">
        <v>10012013</v>
      </c>
      <c r="B1833" s="189" t="s">
        <v>15401</v>
      </c>
      <c r="C1833" s="190" t="s">
        <v>23</v>
      </c>
      <c r="D1833" s="191">
        <v>553.26</v>
      </c>
    </row>
    <row r="1834" spans="1:4">
      <c r="A1834" s="286">
        <v>10012014</v>
      </c>
      <c r="B1834" s="189" t="s">
        <v>15402</v>
      </c>
      <c r="C1834" s="190" t="s">
        <v>23</v>
      </c>
      <c r="D1834" s="191">
        <v>28.06</v>
      </c>
    </row>
    <row r="1835" spans="1:4" outlineLevel="1">
      <c r="A1835" s="286">
        <v>10012015</v>
      </c>
      <c r="B1835" s="189" t="s">
        <v>15403</v>
      </c>
      <c r="C1835" s="190" t="s">
        <v>23</v>
      </c>
      <c r="D1835" s="191">
        <v>40.58</v>
      </c>
    </row>
    <row r="1836" spans="1:4" outlineLevel="1">
      <c r="A1836" s="286">
        <v>10012016</v>
      </c>
      <c r="B1836" s="189" t="s">
        <v>15404</v>
      </c>
      <c r="C1836" s="190" t="s">
        <v>23</v>
      </c>
      <c r="D1836" s="191">
        <v>45.11</v>
      </c>
    </row>
    <row r="1837" spans="1:4" outlineLevel="1">
      <c r="A1837" s="286">
        <v>10012017</v>
      </c>
      <c r="B1837" s="189" t="s">
        <v>15405</v>
      </c>
      <c r="C1837" s="190" t="s">
        <v>23</v>
      </c>
      <c r="D1837" s="191">
        <v>77.430000000000007</v>
      </c>
    </row>
    <row r="1838" spans="1:4" outlineLevel="1">
      <c r="A1838" s="286">
        <v>10012018</v>
      </c>
      <c r="B1838" s="189" t="s">
        <v>208</v>
      </c>
      <c r="C1838" s="190" t="s">
        <v>23</v>
      </c>
      <c r="D1838" s="191">
        <v>145.57</v>
      </c>
    </row>
    <row r="1839" spans="1:4" outlineLevel="1">
      <c r="A1839" s="286">
        <v>10012026</v>
      </c>
      <c r="B1839" s="189" t="s">
        <v>15406</v>
      </c>
      <c r="C1839" s="190" t="s">
        <v>24</v>
      </c>
      <c r="D1839" s="191">
        <v>13.54</v>
      </c>
    </row>
    <row r="1840" spans="1:4" outlineLevel="1">
      <c r="A1840" s="286">
        <v>10012027</v>
      </c>
      <c r="B1840" s="189" t="s">
        <v>15407</v>
      </c>
      <c r="C1840" s="190" t="s">
        <v>24</v>
      </c>
      <c r="D1840" s="191">
        <v>17.25</v>
      </c>
    </row>
    <row r="1841" spans="1:4" outlineLevel="1">
      <c r="A1841" s="286">
        <v>10012028</v>
      </c>
      <c r="B1841" s="189" t="s">
        <v>15408</v>
      </c>
      <c r="C1841" s="190" t="s">
        <v>24</v>
      </c>
      <c r="D1841" s="191">
        <v>34.590000000000003</v>
      </c>
    </row>
    <row r="1842" spans="1:4" outlineLevel="1">
      <c r="A1842" s="286">
        <v>10012029</v>
      </c>
      <c r="B1842" s="189" t="s">
        <v>15409</v>
      </c>
      <c r="C1842" s="190" t="s">
        <v>24</v>
      </c>
      <c r="D1842" s="191">
        <v>194.48</v>
      </c>
    </row>
    <row r="1843" spans="1:4" outlineLevel="1">
      <c r="A1843" s="286">
        <v>10012030</v>
      </c>
      <c r="B1843" s="189" t="s">
        <v>15410</v>
      </c>
      <c r="C1843" s="190" t="s">
        <v>24</v>
      </c>
      <c r="D1843" s="191">
        <v>209.07</v>
      </c>
    </row>
    <row r="1844" spans="1:4">
      <c r="A1844" s="286">
        <v>10012031</v>
      </c>
      <c r="B1844" s="189" t="s">
        <v>15411</v>
      </c>
      <c r="C1844" s="190" t="s">
        <v>24</v>
      </c>
      <c r="D1844" s="191">
        <v>223.19</v>
      </c>
    </row>
    <row r="1845" spans="1:4" outlineLevel="1">
      <c r="A1845" s="286">
        <v>10012032</v>
      </c>
      <c r="B1845" s="189" t="s">
        <v>15412</v>
      </c>
      <c r="C1845" s="190" t="s">
        <v>24</v>
      </c>
      <c r="D1845" s="191">
        <v>288.02</v>
      </c>
    </row>
    <row r="1846" spans="1:4" ht="23.25" outlineLevel="1">
      <c r="A1846" s="286">
        <v>10012034</v>
      </c>
      <c r="B1846" s="189" t="s">
        <v>15413</v>
      </c>
      <c r="C1846" s="190" t="s">
        <v>23</v>
      </c>
      <c r="D1846" s="191">
        <v>262.79000000000002</v>
      </c>
    </row>
    <row r="1847" spans="1:4" outlineLevel="1">
      <c r="A1847" s="286">
        <v>10012080</v>
      </c>
      <c r="B1847" s="189" t="s">
        <v>14072</v>
      </c>
      <c r="C1847" s="190" t="s">
        <v>23</v>
      </c>
      <c r="D1847" s="191">
        <v>122.51</v>
      </c>
    </row>
    <row r="1848" spans="1:4" outlineLevel="1">
      <c r="A1848" s="286">
        <v>10012081</v>
      </c>
      <c r="B1848" s="189" t="s">
        <v>14073</v>
      </c>
      <c r="C1848" s="190" t="s">
        <v>23</v>
      </c>
      <c r="D1848" s="191">
        <v>150.51</v>
      </c>
    </row>
    <row r="1849" spans="1:4" outlineLevel="1">
      <c r="A1849" s="286">
        <v>10012082</v>
      </c>
      <c r="B1849" s="189" t="s">
        <v>14074</v>
      </c>
      <c r="C1849" s="190" t="s">
        <v>23</v>
      </c>
      <c r="D1849" s="191">
        <v>191.57</v>
      </c>
    </row>
    <row r="1850" spans="1:4" outlineLevel="1">
      <c r="A1850" s="286">
        <v>10012083</v>
      </c>
      <c r="B1850" s="189" t="s">
        <v>14075</v>
      </c>
      <c r="C1850" s="190" t="s">
        <v>23</v>
      </c>
      <c r="D1850" s="191">
        <v>237.97</v>
      </c>
    </row>
    <row r="1851" spans="1:4" outlineLevel="1">
      <c r="A1851" s="286">
        <v>10012090</v>
      </c>
      <c r="B1851" s="189" t="s">
        <v>34414</v>
      </c>
      <c r="C1851" s="190" t="s">
        <v>28</v>
      </c>
      <c r="D1851" s="191">
        <v>65.08</v>
      </c>
    </row>
    <row r="1852" spans="1:4" outlineLevel="1">
      <c r="A1852" s="286">
        <v>10012091</v>
      </c>
      <c r="B1852" s="189" t="s">
        <v>34415</v>
      </c>
      <c r="C1852" s="190" t="s">
        <v>28</v>
      </c>
      <c r="D1852" s="191">
        <v>555.84</v>
      </c>
    </row>
    <row r="1853" spans="1:4" outlineLevel="1">
      <c r="A1853" s="286">
        <v>10012092</v>
      </c>
      <c r="B1853" s="189" t="s">
        <v>34416</v>
      </c>
      <c r="C1853" s="190" t="s">
        <v>26</v>
      </c>
      <c r="D1853" s="191">
        <v>287.42</v>
      </c>
    </row>
    <row r="1854" spans="1:4">
      <c r="A1854" s="286">
        <v>10012093</v>
      </c>
      <c r="B1854" s="189" t="s">
        <v>34417</v>
      </c>
      <c r="C1854" s="190" t="s">
        <v>26</v>
      </c>
      <c r="D1854" s="191">
        <v>406.66</v>
      </c>
    </row>
    <row r="1855" spans="1:4" outlineLevel="1">
      <c r="A1855" s="286">
        <v>10012094</v>
      </c>
      <c r="B1855" s="189" t="s">
        <v>31613</v>
      </c>
      <c r="C1855" s="190" t="s">
        <v>26</v>
      </c>
      <c r="D1855" s="191">
        <v>264.37</v>
      </c>
    </row>
    <row r="1856" spans="1:4" outlineLevel="1">
      <c r="A1856" s="286">
        <v>10012098</v>
      </c>
      <c r="B1856" s="189" t="s">
        <v>15253</v>
      </c>
      <c r="C1856" s="190" t="s">
        <v>23</v>
      </c>
      <c r="D1856" s="191">
        <v>40.49</v>
      </c>
    </row>
    <row r="1857" spans="1:4" outlineLevel="1">
      <c r="A1857" s="286">
        <v>10013000</v>
      </c>
      <c r="B1857" s="189" t="s">
        <v>15414</v>
      </c>
      <c r="C1857" s="190" t="s">
        <v>14044</v>
      </c>
      <c r="D1857" s="191" t="s">
        <v>14044</v>
      </c>
    </row>
    <row r="1858" spans="1:4" outlineLevel="1">
      <c r="A1858" s="286">
        <v>10013001</v>
      </c>
      <c r="B1858" s="189" t="s">
        <v>15415</v>
      </c>
      <c r="C1858" s="190" t="s">
        <v>24</v>
      </c>
      <c r="D1858" s="191">
        <v>382.09</v>
      </c>
    </row>
    <row r="1859" spans="1:4" outlineLevel="1">
      <c r="A1859" s="286">
        <v>10013003</v>
      </c>
      <c r="B1859" s="189" t="s">
        <v>15416</v>
      </c>
      <c r="C1859" s="190" t="s">
        <v>24</v>
      </c>
      <c r="D1859" s="191">
        <v>896.48</v>
      </c>
    </row>
    <row r="1860" spans="1:4" outlineLevel="1">
      <c r="A1860" s="286">
        <v>10013004</v>
      </c>
      <c r="B1860" s="189" t="s">
        <v>15417</v>
      </c>
      <c r="C1860" s="190" t="s">
        <v>24</v>
      </c>
      <c r="D1860" s="191">
        <v>600.1</v>
      </c>
    </row>
    <row r="1861" spans="1:4" outlineLevel="1">
      <c r="A1861" s="286">
        <v>10013005</v>
      </c>
      <c r="B1861" s="189" t="s">
        <v>15418</v>
      </c>
      <c r="C1861" s="190" t="s">
        <v>24</v>
      </c>
      <c r="D1861" s="191">
        <v>1122.53</v>
      </c>
    </row>
    <row r="1862" spans="1:4" ht="23.25" outlineLevel="1">
      <c r="A1862" s="286">
        <v>10013008</v>
      </c>
      <c r="B1862" s="189" t="s">
        <v>15419</v>
      </c>
      <c r="C1862" s="190" t="s">
        <v>24</v>
      </c>
      <c r="D1862" s="191">
        <v>471.62</v>
      </c>
    </row>
    <row r="1863" spans="1:4" outlineLevel="1">
      <c r="A1863" s="286">
        <v>10013014</v>
      </c>
      <c r="B1863" s="189" t="s">
        <v>15420</v>
      </c>
      <c r="C1863" s="190" t="s">
        <v>24</v>
      </c>
      <c r="D1863" s="191">
        <v>1172.83</v>
      </c>
    </row>
    <row r="1864" spans="1:4">
      <c r="A1864" s="286">
        <v>10013016</v>
      </c>
      <c r="B1864" s="189" t="s">
        <v>15421</v>
      </c>
      <c r="C1864" s="190" t="s">
        <v>24</v>
      </c>
      <c r="D1864" s="191">
        <v>378.24</v>
      </c>
    </row>
    <row r="1865" spans="1:4" ht="23.25" outlineLevel="1">
      <c r="A1865" s="286">
        <v>10013019</v>
      </c>
      <c r="B1865" s="189" t="s">
        <v>34618</v>
      </c>
      <c r="C1865" s="190" t="s">
        <v>23</v>
      </c>
      <c r="D1865" s="191">
        <v>4235.57</v>
      </c>
    </row>
    <row r="1866" spans="1:4" outlineLevel="1">
      <c r="A1866" s="286">
        <v>10013025</v>
      </c>
      <c r="B1866" s="189" t="s">
        <v>15422</v>
      </c>
      <c r="C1866" s="190" t="s">
        <v>24</v>
      </c>
      <c r="D1866" s="191">
        <v>672.39</v>
      </c>
    </row>
    <row r="1867" spans="1:4" outlineLevel="1">
      <c r="A1867" s="286">
        <v>10013036</v>
      </c>
      <c r="B1867" s="189" t="s">
        <v>15423</v>
      </c>
      <c r="C1867" s="190" t="s">
        <v>24</v>
      </c>
      <c r="D1867" s="191">
        <v>2647.92</v>
      </c>
    </row>
    <row r="1868" spans="1:4" outlineLevel="1">
      <c r="A1868" s="286">
        <v>10013038</v>
      </c>
      <c r="B1868" s="189" t="s">
        <v>34619</v>
      </c>
      <c r="C1868" s="190" t="s">
        <v>23</v>
      </c>
      <c r="D1868" s="191">
        <v>1224.46</v>
      </c>
    </row>
    <row r="1869" spans="1:4" ht="23.25" outlineLevel="1">
      <c r="A1869" s="286">
        <v>10013039</v>
      </c>
      <c r="B1869" s="189" t="s">
        <v>15424</v>
      </c>
      <c r="C1869" s="190" t="s">
        <v>24</v>
      </c>
      <c r="D1869" s="191">
        <v>748.81</v>
      </c>
    </row>
    <row r="1870" spans="1:4" ht="23.25" outlineLevel="1">
      <c r="A1870" s="286">
        <v>10013040</v>
      </c>
      <c r="B1870" s="189" t="s">
        <v>15425</v>
      </c>
      <c r="C1870" s="190" t="s">
        <v>24</v>
      </c>
      <c r="D1870" s="191">
        <v>995.79</v>
      </c>
    </row>
    <row r="1871" spans="1:4" outlineLevel="1">
      <c r="A1871" s="286">
        <v>10013050</v>
      </c>
      <c r="B1871" s="189" t="s">
        <v>24840</v>
      </c>
      <c r="C1871" s="190" t="s">
        <v>24</v>
      </c>
      <c r="D1871" s="191">
        <v>866.66</v>
      </c>
    </row>
    <row r="1872" spans="1:4" outlineLevel="1">
      <c r="A1872" s="286">
        <v>10013051</v>
      </c>
      <c r="B1872" s="189" t="s">
        <v>24841</v>
      </c>
      <c r="C1872" s="190" t="s">
        <v>24</v>
      </c>
      <c r="D1872" s="191">
        <v>735.25</v>
      </c>
    </row>
    <row r="1873" spans="1:4">
      <c r="A1873" s="286">
        <v>10013052</v>
      </c>
      <c r="B1873" s="189" t="s">
        <v>15426</v>
      </c>
      <c r="C1873" s="190" t="s">
        <v>24</v>
      </c>
      <c r="D1873" s="191">
        <v>842.88</v>
      </c>
    </row>
    <row r="1874" spans="1:4" outlineLevel="1">
      <c r="A1874" s="286">
        <v>10013053</v>
      </c>
      <c r="B1874" s="189" t="s">
        <v>15427</v>
      </c>
      <c r="C1874" s="190" t="s">
        <v>24</v>
      </c>
      <c r="D1874" s="191">
        <v>693.2</v>
      </c>
    </row>
    <row r="1875" spans="1:4" outlineLevel="1">
      <c r="A1875" s="286">
        <v>10013055</v>
      </c>
      <c r="B1875" s="189" t="s">
        <v>15428</v>
      </c>
      <c r="C1875" s="190" t="s">
        <v>24</v>
      </c>
      <c r="D1875" s="191">
        <v>1341.54</v>
      </c>
    </row>
    <row r="1876" spans="1:4" outlineLevel="1">
      <c r="A1876" s="286">
        <v>10013057</v>
      </c>
      <c r="B1876" s="189" t="s">
        <v>15429</v>
      </c>
      <c r="C1876" s="190" t="s">
        <v>24</v>
      </c>
      <c r="D1876" s="191">
        <v>1680.17</v>
      </c>
    </row>
    <row r="1877" spans="1:4" outlineLevel="1">
      <c r="A1877" s="286">
        <v>10013058</v>
      </c>
      <c r="B1877" s="189" t="s">
        <v>15430</v>
      </c>
      <c r="C1877" s="190" t="s">
        <v>24</v>
      </c>
      <c r="D1877" s="191">
        <v>1729.7</v>
      </c>
    </row>
    <row r="1878" spans="1:4" outlineLevel="1">
      <c r="A1878" s="286">
        <v>10013059</v>
      </c>
      <c r="B1878" s="189" t="s">
        <v>34620</v>
      </c>
      <c r="C1878" s="190" t="s">
        <v>24</v>
      </c>
      <c r="D1878" s="191">
        <v>1871.54</v>
      </c>
    </row>
    <row r="1879" spans="1:4" outlineLevel="1">
      <c r="A1879" s="286">
        <v>10013060</v>
      </c>
      <c r="B1879" s="189" t="s">
        <v>15431</v>
      </c>
      <c r="C1879" s="190" t="s">
        <v>24</v>
      </c>
      <c r="D1879" s="191">
        <v>2140.96</v>
      </c>
    </row>
    <row r="1880" spans="1:4" outlineLevel="1">
      <c r="A1880" s="286">
        <v>10013061</v>
      </c>
      <c r="B1880" s="189" t="s">
        <v>15432</v>
      </c>
      <c r="C1880" s="190" t="s">
        <v>24</v>
      </c>
      <c r="D1880" s="191">
        <v>923.74</v>
      </c>
    </row>
    <row r="1881" spans="1:4">
      <c r="A1881" s="286">
        <v>10013062</v>
      </c>
      <c r="B1881" s="189" t="s">
        <v>15433</v>
      </c>
      <c r="C1881" s="190" t="s">
        <v>24</v>
      </c>
      <c r="D1881" s="191">
        <v>2856.48</v>
      </c>
    </row>
    <row r="1882" spans="1:4" outlineLevel="1">
      <c r="A1882" s="286">
        <v>10013070</v>
      </c>
      <c r="B1882" s="189" t="s">
        <v>15434</v>
      </c>
      <c r="C1882" s="190" t="s">
        <v>24</v>
      </c>
      <c r="D1882" s="191">
        <v>1487.23</v>
      </c>
    </row>
    <row r="1883" spans="1:4" outlineLevel="1">
      <c r="A1883" s="286">
        <v>10013071</v>
      </c>
      <c r="B1883" s="189" t="s">
        <v>15435</v>
      </c>
      <c r="C1883" s="190" t="s">
        <v>24</v>
      </c>
      <c r="D1883" s="191">
        <v>1820.06</v>
      </c>
    </row>
    <row r="1884" spans="1:4" ht="23.25" outlineLevel="1">
      <c r="A1884" s="286">
        <v>10013078</v>
      </c>
      <c r="B1884" s="189" t="s">
        <v>15436</v>
      </c>
      <c r="C1884" s="190" t="s">
        <v>24</v>
      </c>
      <c r="D1884" s="191">
        <v>206.58</v>
      </c>
    </row>
    <row r="1885" spans="1:4" outlineLevel="1">
      <c r="A1885" s="286">
        <v>10014000</v>
      </c>
      <c r="B1885" s="189" t="s">
        <v>15437</v>
      </c>
      <c r="C1885" s="190" t="s">
        <v>14044</v>
      </c>
      <c r="D1885" s="191" t="s">
        <v>14044</v>
      </c>
    </row>
    <row r="1886" spans="1:4">
      <c r="A1886" s="286">
        <v>10014003</v>
      </c>
      <c r="B1886" s="189" t="s">
        <v>15438</v>
      </c>
      <c r="C1886" s="190" t="s">
        <v>24</v>
      </c>
      <c r="D1886" s="191">
        <v>55.08</v>
      </c>
    </row>
    <row r="1887" spans="1:4" outlineLevel="1">
      <c r="A1887" s="286">
        <v>10014004</v>
      </c>
      <c r="B1887" s="189" t="s">
        <v>15439</v>
      </c>
      <c r="C1887" s="190" t="s">
        <v>24</v>
      </c>
      <c r="D1887" s="191">
        <v>56.7</v>
      </c>
    </row>
    <row r="1888" spans="1:4" outlineLevel="1">
      <c r="A1888" s="286">
        <v>10014008</v>
      </c>
      <c r="B1888" s="189" t="s">
        <v>486</v>
      </c>
      <c r="C1888" s="190" t="s">
        <v>24</v>
      </c>
      <c r="D1888" s="191">
        <v>196.77</v>
      </c>
    </row>
    <row r="1889" spans="1:4">
      <c r="A1889" s="286">
        <v>10014009</v>
      </c>
      <c r="B1889" s="189" t="s">
        <v>15440</v>
      </c>
      <c r="C1889" s="190" t="s">
        <v>24</v>
      </c>
      <c r="D1889" s="191">
        <v>310.62</v>
      </c>
    </row>
    <row r="1890" spans="1:4" ht="23.25" outlineLevel="1">
      <c r="A1890" s="286">
        <v>10014010</v>
      </c>
      <c r="B1890" s="189" t="s">
        <v>15441</v>
      </c>
      <c r="C1890" s="190" t="s">
        <v>24</v>
      </c>
      <c r="D1890" s="191">
        <v>571.72</v>
      </c>
    </row>
    <row r="1891" spans="1:4" outlineLevel="1">
      <c r="A1891" s="286">
        <v>10014011</v>
      </c>
      <c r="B1891" s="189" t="s">
        <v>15442</v>
      </c>
      <c r="C1891" s="190" t="s">
        <v>24</v>
      </c>
      <c r="D1891" s="191">
        <v>2381.11</v>
      </c>
    </row>
    <row r="1892" spans="1:4">
      <c r="A1892" s="286">
        <v>10014012</v>
      </c>
      <c r="B1892" s="189" t="s">
        <v>15443</v>
      </c>
      <c r="C1892" s="190" t="s">
        <v>24</v>
      </c>
      <c r="D1892" s="191">
        <v>408.98</v>
      </c>
    </row>
    <row r="1893" spans="1:4" ht="23.25" outlineLevel="1">
      <c r="A1893" s="286">
        <v>10014013</v>
      </c>
      <c r="B1893" s="189" t="s">
        <v>15444</v>
      </c>
      <c r="C1893" s="190" t="s">
        <v>24</v>
      </c>
      <c r="D1893" s="191">
        <v>326.36</v>
      </c>
    </row>
    <row r="1894" spans="1:4" outlineLevel="1">
      <c r="A1894" s="286">
        <v>10014015</v>
      </c>
      <c r="B1894" s="189" t="s">
        <v>15445</v>
      </c>
      <c r="C1894" s="190" t="s">
        <v>24</v>
      </c>
      <c r="D1894" s="191">
        <v>140.29</v>
      </c>
    </row>
    <row r="1895" spans="1:4">
      <c r="A1895" s="286">
        <v>10014016</v>
      </c>
      <c r="B1895" s="189" t="s">
        <v>15446</v>
      </c>
      <c r="C1895" s="190" t="s">
        <v>24</v>
      </c>
      <c r="D1895" s="191">
        <v>637.61</v>
      </c>
    </row>
    <row r="1896" spans="1:4" outlineLevel="1">
      <c r="A1896" s="286">
        <v>10014017</v>
      </c>
      <c r="B1896" s="189" t="s">
        <v>15447</v>
      </c>
      <c r="C1896" s="190" t="s">
        <v>24</v>
      </c>
      <c r="D1896" s="191">
        <v>379.16</v>
      </c>
    </row>
    <row r="1897" spans="1:4" outlineLevel="1">
      <c r="A1897" s="286">
        <v>10014018</v>
      </c>
      <c r="B1897" s="189" t="s">
        <v>15448</v>
      </c>
      <c r="C1897" s="190" t="s">
        <v>24</v>
      </c>
      <c r="D1897" s="191">
        <v>206.97</v>
      </c>
    </row>
    <row r="1898" spans="1:4" outlineLevel="1">
      <c r="A1898" s="286">
        <v>10014019</v>
      </c>
      <c r="B1898" s="189" t="s">
        <v>15449</v>
      </c>
      <c r="C1898" s="190" t="s">
        <v>24</v>
      </c>
      <c r="D1898" s="191">
        <v>793.95</v>
      </c>
    </row>
    <row r="1899" spans="1:4">
      <c r="A1899" s="286">
        <v>10014023</v>
      </c>
      <c r="B1899" s="189" t="s">
        <v>24842</v>
      </c>
      <c r="C1899" s="190" t="s">
        <v>24</v>
      </c>
      <c r="D1899" s="191">
        <v>338.71</v>
      </c>
    </row>
    <row r="1900" spans="1:4" outlineLevel="1">
      <c r="A1900" s="286">
        <v>10014024</v>
      </c>
      <c r="B1900" s="189" t="s">
        <v>15450</v>
      </c>
      <c r="C1900" s="190" t="s">
        <v>24</v>
      </c>
      <c r="D1900" s="191">
        <v>398.18</v>
      </c>
    </row>
    <row r="1901" spans="1:4" outlineLevel="1">
      <c r="A1901" s="286">
        <v>10014025</v>
      </c>
      <c r="B1901" s="189" t="s">
        <v>15451</v>
      </c>
      <c r="C1901" s="190" t="s">
        <v>24</v>
      </c>
      <c r="D1901" s="191">
        <v>280.49</v>
      </c>
    </row>
    <row r="1902" spans="1:4">
      <c r="A1902" s="286">
        <v>10014026</v>
      </c>
      <c r="B1902" s="189" t="s">
        <v>15452</v>
      </c>
      <c r="C1902" s="190" t="s">
        <v>24</v>
      </c>
      <c r="D1902" s="191">
        <v>287.63</v>
      </c>
    </row>
    <row r="1903" spans="1:4" outlineLevel="1">
      <c r="A1903" s="286">
        <v>10014030</v>
      </c>
      <c r="B1903" s="189" t="s">
        <v>15453</v>
      </c>
      <c r="C1903" s="190" t="s">
        <v>24</v>
      </c>
      <c r="D1903" s="191">
        <v>1134.8</v>
      </c>
    </row>
    <row r="1904" spans="1:4" ht="23.25" outlineLevel="1">
      <c r="A1904" s="286">
        <v>10014031</v>
      </c>
      <c r="B1904" s="189" t="s">
        <v>15454</v>
      </c>
      <c r="C1904" s="190" t="s">
        <v>24</v>
      </c>
      <c r="D1904" s="191">
        <v>797.12</v>
      </c>
    </row>
    <row r="1905" spans="1:4" ht="23.25">
      <c r="A1905" s="286">
        <v>10014032</v>
      </c>
      <c r="B1905" s="189" t="s">
        <v>15455</v>
      </c>
      <c r="C1905" s="190" t="s">
        <v>24</v>
      </c>
      <c r="D1905" s="191">
        <v>921.81</v>
      </c>
    </row>
    <row r="1906" spans="1:4" ht="23.25" outlineLevel="1">
      <c r="A1906" s="286">
        <v>10014033</v>
      </c>
      <c r="B1906" s="189" t="s">
        <v>15456</v>
      </c>
      <c r="C1906" s="190" t="s">
        <v>24</v>
      </c>
      <c r="D1906" s="191">
        <v>651.42999999999995</v>
      </c>
    </row>
    <row r="1907" spans="1:4" outlineLevel="1">
      <c r="A1907" s="286">
        <v>10014035</v>
      </c>
      <c r="B1907" s="189" t="s">
        <v>24843</v>
      </c>
      <c r="C1907" s="190" t="s">
        <v>24</v>
      </c>
      <c r="D1907" s="191">
        <v>36.99</v>
      </c>
    </row>
    <row r="1908" spans="1:4" ht="23.25">
      <c r="A1908" s="286">
        <v>10014037</v>
      </c>
      <c r="B1908" s="189" t="s">
        <v>15457</v>
      </c>
      <c r="C1908" s="190" t="s">
        <v>24</v>
      </c>
      <c r="D1908" s="191">
        <v>346.44</v>
      </c>
    </row>
    <row r="1909" spans="1:4" outlineLevel="1">
      <c r="A1909" s="286">
        <v>10014040</v>
      </c>
      <c r="B1909" s="189" t="s">
        <v>15458</v>
      </c>
      <c r="C1909" s="190" t="s">
        <v>24</v>
      </c>
      <c r="D1909" s="191">
        <v>291.64</v>
      </c>
    </row>
    <row r="1910" spans="1:4" outlineLevel="1">
      <c r="A1910" s="286">
        <v>10014042</v>
      </c>
      <c r="B1910" s="189" t="s">
        <v>15459</v>
      </c>
      <c r="C1910" s="190" t="s">
        <v>24</v>
      </c>
      <c r="D1910" s="191">
        <v>186.77</v>
      </c>
    </row>
    <row r="1911" spans="1:4">
      <c r="A1911" s="286">
        <v>10014043</v>
      </c>
      <c r="B1911" s="189" t="s">
        <v>24844</v>
      </c>
      <c r="C1911" s="190" t="s">
        <v>24</v>
      </c>
      <c r="D1911" s="191">
        <v>231.52</v>
      </c>
    </row>
    <row r="1912" spans="1:4" outlineLevel="1">
      <c r="A1912" s="286">
        <v>10014044</v>
      </c>
      <c r="B1912" s="189" t="s">
        <v>15460</v>
      </c>
      <c r="C1912" s="190" t="s">
        <v>24</v>
      </c>
      <c r="D1912" s="191">
        <v>623.15</v>
      </c>
    </row>
    <row r="1913" spans="1:4" ht="23.25" outlineLevel="1">
      <c r="A1913" s="286">
        <v>10014045</v>
      </c>
      <c r="B1913" s="189" t="s">
        <v>15461</v>
      </c>
      <c r="C1913" s="190" t="s">
        <v>24</v>
      </c>
      <c r="D1913" s="191">
        <v>1277.6600000000001</v>
      </c>
    </row>
    <row r="1914" spans="1:4">
      <c r="A1914" s="286">
        <v>10014048</v>
      </c>
      <c r="B1914" s="189" t="s">
        <v>15462</v>
      </c>
      <c r="C1914" s="190" t="s">
        <v>24</v>
      </c>
      <c r="D1914" s="191">
        <v>609.63</v>
      </c>
    </row>
    <row r="1915" spans="1:4" outlineLevel="1">
      <c r="A1915" s="286">
        <v>10014049</v>
      </c>
      <c r="B1915" s="189" t="s">
        <v>15463</v>
      </c>
      <c r="C1915" s="190" t="s">
        <v>24</v>
      </c>
      <c r="D1915" s="191">
        <v>318.37</v>
      </c>
    </row>
    <row r="1916" spans="1:4" ht="23.25" outlineLevel="1">
      <c r="A1916" s="286">
        <v>10014052</v>
      </c>
      <c r="B1916" s="189" t="s">
        <v>487</v>
      </c>
      <c r="C1916" s="190" t="s">
        <v>24</v>
      </c>
      <c r="D1916" s="191">
        <v>69.7</v>
      </c>
    </row>
    <row r="1917" spans="1:4" ht="23.25">
      <c r="A1917" s="286">
        <v>10014066</v>
      </c>
      <c r="B1917" s="189" t="s">
        <v>488</v>
      </c>
      <c r="C1917" s="190" t="s">
        <v>24</v>
      </c>
      <c r="D1917" s="191">
        <v>259.2</v>
      </c>
    </row>
    <row r="1918" spans="1:4" outlineLevel="1">
      <c r="A1918" s="286">
        <v>10014073</v>
      </c>
      <c r="B1918" s="189" t="s">
        <v>15464</v>
      </c>
      <c r="C1918" s="190" t="s">
        <v>23</v>
      </c>
      <c r="D1918" s="191">
        <v>116.33</v>
      </c>
    </row>
    <row r="1919" spans="1:4" outlineLevel="1">
      <c r="A1919" s="286">
        <v>10014074</v>
      </c>
      <c r="B1919" s="189" t="s">
        <v>15465</v>
      </c>
      <c r="C1919" s="190" t="s">
        <v>23</v>
      </c>
      <c r="D1919" s="191">
        <v>86.86</v>
      </c>
    </row>
    <row r="1920" spans="1:4">
      <c r="A1920" s="286">
        <v>10014075</v>
      </c>
      <c r="B1920" s="189" t="s">
        <v>15466</v>
      </c>
      <c r="C1920" s="190" t="s">
        <v>26</v>
      </c>
      <c r="D1920" s="191">
        <v>606.99</v>
      </c>
    </row>
    <row r="1921" spans="1:4" ht="23.25" outlineLevel="1">
      <c r="A1921" s="286">
        <v>10014076</v>
      </c>
      <c r="B1921" s="189" t="s">
        <v>24845</v>
      </c>
      <c r="C1921" s="190" t="s">
        <v>26</v>
      </c>
      <c r="D1921" s="191">
        <v>677.78</v>
      </c>
    </row>
    <row r="1922" spans="1:4" ht="23.25" outlineLevel="1">
      <c r="A1922" s="286">
        <v>10014077</v>
      </c>
      <c r="B1922" s="189" t="s">
        <v>24846</v>
      </c>
      <c r="C1922" s="190" t="s">
        <v>26</v>
      </c>
      <c r="D1922" s="191">
        <v>683.09</v>
      </c>
    </row>
    <row r="1923" spans="1:4">
      <c r="A1923" s="286">
        <v>10014078</v>
      </c>
      <c r="B1923" s="189" t="s">
        <v>24847</v>
      </c>
      <c r="C1923" s="190" t="s">
        <v>26</v>
      </c>
      <c r="D1923" s="191">
        <v>937.26</v>
      </c>
    </row>
    <row r="1924" spans="1:4" outlineLevel="1">
      <c r="A1924" s="286">
        <v>10014082</v>
      </c>
      <c r="B1924" s="189" t="s">
        <v>24848</v>
      </c>
      <c r="C1924" s="190" t="s">
        <v>26</v>
      </c>
      <c r="D1924" s="191">
        <v>847.06</v>
      </c>
    </row>
    <row r="1925" spans="1:4" outlineLevel="1">
      <c r="A1925" s="286">
        <v>10014086</v>
      </c>
      <c r="B1925" s="189" t="s">
        <v>24849</v>
      </c>
      <c r="C1925" s="190" t="s">
        <v>26</v>
      </c>
      <c r="D1925" s="191">
        <v>1488.92</v>
      </c>
    </row>
    <row r="1926" spans="1:4" ht="23.25">
      <c r="A1926" s="286">
        <v>10014088</v>
      </c>
      <c r="B1926" s="189" t="s">
        <v>15467</v>
      </c>
      <c r="C1926" s="190" t="s">
        <v>26</v>
      </c>
      <c r="D1926" s="191">
        <v>208.5</v>
      </c>
    </row>
    <row r="1927" spans="1:4" ht="23.25" outlineLevel="1">
      <c r="A1927" s="286">
        <v>10014089</v>
      </c>
      <c r="B1927" s="189" t="s">
        <v>15468</v>
      </c>
      <c r="C1927" s="190" t="s">
        <v>26</v>
      </c>
      <c r="D1927" s="191">
        <v>212.66</v>
      </c>
    </row>
    <row r="1928" spans="1:4">
      <c r="A1928" s="286">
        <v>10014091</v>
      </c>
      <c r="B1928" s="189" t="s">
        <v>15469</v>
      </c>
      <c r="C1928" s="190" t="s">
        <v>24</v>
      </c>
      <c r="D1928" s="191">
        <v>74.11</v>
      </c>
    </row>
    <row r="1929" spans="1:4" outlineLevel="1">
      <c r="A1929" s="286">
        <v>10014097</v>
      </c>
      <c r="B1929" s="189" t="s">
        <v>15470</v>
      </c>
      <c r="C1929" s="190" t="s">
        <v>24</v>
      </c>
      <c r="D1929" s="191">
        <v>80.78</v>
      </c>
    </row>
    <row r="1930" spans="1:4" outlineLevel="1">
      <c r="A1930" s="286">
        <v>10050000</v>
      </c>
      <c r="B1930" s="189" t="s">
        <v>14152</v>
      </c>
      <c r="C1930" s="190" t="s">
        <v>14044</v>
      </c>
      <c r="D1930" s="191" t="s">
        <v>14044</v>
      </c>
    </row>
    <row r="1931" spans="1:4">
      <c r="A1931" s="286">
        <v>10050001</v>
      </c>
      <c r="B1931" s="189" t="s">
        <v>15471</v>
      </c>
      <c r="C1931" s="190" t="s">
        <v>23</v>
      </c>
      <c r="D1931" s="191">
        <v>7.23</v>
      </c>
    </row>
    <row r="1932" spans="1:4" outlineLevel="1">
      <c r="A1932" s="286">
        <v>10050002</v>
      </c>
      <c r="B1932" s="189" t="s">
        <v>15472</v>
      </c>
      <c r="C1932" s="190" t="s">
        <v>23</v>
      </c>
      <c r="D1932" s="191">
        <v>12.05</v>
      </c>
    </row>
    <row r="1933" spans="1:4" outlineLevel="1">
      <c r="A1933" s="286">
        <v>10050003</v>
      </c>
      <c r="B1933" s="189" t="s">
        <v>15473</v>
      </c>
      <c r="C1933" s="190" t="s">
        <v>23</v>
      </c>
      <c r="D1933" s="191">
        <v>6.03</v>
      </c>
    </row>
    <row r="1934" spans="1:4">
      <c r="A1934" s="286">
        <v>10050004</v>
      </c>
      <c r="B1934" s="189" t="s">
        <v>15474</v>
      </c>
      <c r="C1934" s="190" t="s">
        <v>23</v>
      </c>
      <c r="D1934" s="191">
        <v>10.85</v>
      </c>
    </row>
    <row r="1935" spans="1:4" outlineLevel="1">
      <c r="A1935" s="286">
        <v>10050005</v>
      </c>
      <c r="B1935" s="189" t="s">
        <v>15475</v>
      </c>
      <c r="C1935" s="190" t="s">
        <v>23</v>
      </c>
      <c r="D1935" s="191">
        <v>7.23</v>
      </c>
    </row>
    <row r="1936" spans="1:4" outlineLevel="1">
      <c r="A1936" s="286">
        <v>10050018</v>
      </c>
      <c r="B1936" s="189" t="s">
        <v>15476</v>
      </c>
      <c r="C1936" s="190" t="s">
        <v>24</v>
      </c>
      <c r="D1936" s="191">
        <v>6.03</v>
      </c>
    </row>
    <row r="1937" spans="1:4">
      <c r="A1937" s="286">
        <v>10050032</v>
      </c>
      <c r="B1937" s="189" t="s">
        <v>15477</v>
      </c>
      <c r="C1937" s="190" t="s">
        <v>23</v>
      </c>
      <c r="D1937" s="191">
        <v>5.54</v>
      </c>
    </row>
    <row r="1938" spans="1:4" outlineLevel="1">
      <c r="A1938" s="286">
        <v>10050033</v>
      </c>
      <c r="B1938" s="189" t="s">
        <v>8428</v>
      </c>
      <c r="C1938" s="190" t="s">
        <v>23</v>
      </c>
      <c r="D1938" s="191">
        <v>3.62</v>
      </c>
    </row>
    <row r="1939" spans="1:4" outlineLevel="1">
      <c r="A1939" s="286">
        <v>10060000</v>
      </c>
      <c r="B1939" s="189" t="s">
        <v>8418</v>
      </c>
      <c r="C1939" s="190" t="s">
        <v>14044</v>
      </c>
      <c r="D1939" s="191" t="s">
        <v>14044</v>
      </c>
    </row>
    <row r="1940" spans="1:4" outlineLevel="1">
      <c r="A1940" s="286">
        <v>10060001</v>
      </c>
      <c r="B1940" s="189" t="s">
        <v>15478</v>
      </c>
      <c r="C1940" s="190" t="s">
        <v>23</v>
      </c>
      <c r="D1940" s="191">
        <v>15.38</v>
      </c>
    </row>
    <row r="1941" spans="1:4">
      <c r="A1941" s="286">
        <v>10060002</v>
      </c>
      <c r="B1941" s="189" t="s">
        <v>15479</v>
      </c>
      <c r="C1941" s="190" t="s">
        <v>23</v>
      </c>
      <c r="D1941" s="191">
        <v>18.45</v>
      </c>
    </row>
    <row r="1942" spans="1:4" outlineLevel="1">
      <c r="A1942" s="286">
        <v>10060003</v>
      </c>
      <c r="B1942" s="189" t="s">
        <v>15480</v>
      </c>
      <c r="C1942" s="190" t="s">
        <v>23</v>
      </c>
      <c r="D1942" s="191">
        <v>13.84</v>
      </c>
    </row>
    <row r="1943" spans="1:4" outlineLevel="1">
      <c r="A1943" s="286">
        <v>10060004</v>
      </c>
      <c r="B1943" s="189" t="s">
        <v>15481</v>
      </c>
      <c r="C1943" s="190" t="s">
        <v>23</v>
      </c>
      <c r="D1943" s="191">
        <v>16.91</v>
      </c>
    </row>
    <row r="1944" spans="1:4" outlineLevel="1">
      <c r="A1944" s="286">
        <v>10060005</v>
      </c>
      <c r="B1944" s="189" t="s">
        <v>15482</v>
      </c>
      <c r="C1944" s="190" t="s">
        <v>23</v>
      </c>
      <c r="D1944" s="191">
        <v>15.38</v>
      </c>
    </row>
    <row r="1945" spans="1:4" outlineLevel="1">
      <c r="A1945" s="286">
        <v>10060006</v>
      </c>
      <c r="B1945" s="189" t="s">
        <v>15483</v>
      </c>
      <c r="C1945" s="190" t="s">
        <v>23</v>
      </c>
      <c r="D1945" s="191">
        <v>18.45</v>
      </c>
    </row>
    <row r="1946" spans="1:4" outlineLevel="1">
      <c r="A1946" s="286">
        <v>10060007</v>
      </c>
      <c r="B1946" s="189" t="s">
        <v>15484</v>
      </c>
      <c r="C1946" s="190" t="s">
        <v>23</v>
      </c>
      <c r="D1946" s="191">
        <v>15.38</v>
      </c>
    </row>
    <row r="1947" spans="1:4" outlineLevel="1">
      <c r="A1947" s="286">
        <v>10060008</v>
      </c>
      <c r="B1947" s="189" t="s">
        <v>15485</v>
      </c>
      <c r="C1947" s="190" t="s">
        <v>23</v>
      </c>
      <c r="D1947" s="191">
        <v>18.45</v>
      </c>
    </row>
    <row r="1948" spans="1:4" outlineLevel="1">
      <c r="A1948" s="286">
        <v>10060009</v>
      </c>
      <c r="B1948" s="189" t="s">
        <v>15486</v>
      </c>
      <c r="C1948" s="190" t="s">
        <v>23</v>
      </c>
      <c r="D1948" s="191">
        <v>13.84</v>
      </c>
    </row>
    <row r="1949" spans="1:4">
      <c r="A1949" s="286">
        <v>10060010</v>
      </c>
      <c r="B1949" s="189" t="s">
        <v>15487</v>
      </c>
      <c r="C1949" s="190" t="s">
        <v>23</v>
      </c>
      <c r="D1949" s="191">
        <v>16.91</v>
      </c>
    </row>
    <row r="1950" spans="1:4" outlineLevel="1">
      <c r="A1950" s="286">
        <v>10060011</v>
      </c>
      <c r="B1950" s="189" t="s">
        <v>15488</v>
      </c>
      <c r="C1950" s="190" t="s">
        <v>23</v>
      </c>
      <c r="D1950" s="191">
        <v>21.53</v>
      </c>
    </row>
    <row r="1951" spans="1:4" outlineLevel="1">
      <c r="A1951" s="286">
        <v>10060012</v>
      </c>
      <c r="B1951" s="189" t="s">
        <v>15489</v>
      </c>
      <c r="C1951" s="190" t="s">
        <v>23</v>
      </c>
      <c r="D1951" s="191">
        <v>24.6</v>
      </c>
    </row>
    <row r="1952" spans="1:4" outlineLevel="1">
      <c r="A1952" s="286">
        <v>10060015</v>
      </c>
      <c r="B1952" s="189" t="s">
        <v>15490</v>
      </c>
      <c r="C1952" s="190" t="s">
        <v>24</v>
      </c>
      <c r="D1952" s="191">
        <v>164.57</v>
      </c>
    </row>
    <row r="1953" spans="1:4" outlineLevel="1">
      <c r="A1953" s="286">
        <v>10060018</v>
      </c>
      <c r="B1953" s="189" t="s">
        <v>15491</v>
      </c>
      <c r="C1953" s="190" t="s">
        <v>24</v>
      </c>
      <c r="D1953" s="191">
        <v>122.43</v>
      </c>
    </row>
    <row r="1954" spans="1:4" outlineLevel="1">
      <c r="A1954" s="286">
        <v>10060022</v>
      </c>
      <c r="B1954" s="189" t="s">
        <v>15492</v>
      </c>
      <c r="C1954" s="190" t="s">
        <v>24</v>
      </c>
      <c r="D1954" s="191">
        <v>33.83</v>
      </c>
    </row>
    <row r="1955" spans="1:4" outlineLevel="1">
      <c r="A1955" s="286">
        <v>10060024</v>
      </c>
      <c r="B1955" s="189" t="s">
        <v>15493</v>
      </c>
      <c r="C1955" s="190" t="s">
        <v>24</v>
      </c>
      <c r="D1955" s="191">
        <v>246.02</v>
      </c>
    </row>
    <row r="1956" spans="1:4" outlineLevel="1">
      <c r="A1956" s="286">
        <v>10060026</v>
      </c>
      <c r="B1956" s="189" t="s">
        <v>15494</v>
      </c>
      <c r="C1956" s="190" t="s">
        <v>24</v>
      </c>
      <c r="D1956" s="191">
        <v>16.91</v>
      </c>
    </row>
    <row r="1957" spans="1:4">
      <c r="A1957" s="286">
        <v>10060029</v>
      </c>
      <c r="B1957" s="189" t="s">
        <v>15495</v>
      </c>
      <c r="C1957" s="190" t="s">
        <v>24</v>
      </c>
      <c r="D1957" s="191">
        <v>92.26</v>
      </c>
    </row>
    <row r="1958" spans="1:4" outlineLevel="1">
      <c r="A1958" s="286">
        <v>10060032</v>
      </c>
      <c r="B1958" s="189" t="s">
        <v>15496</v>
      </c>
      <c r="C1958" s="190" t="s">
        <v>23</v>
      </c>
      <c r="D1958" s="191">
        <v>7.69</v>
      </c>
    </row>
    <row r="1959" spans="1:4" outlineLevel="1">
      <c r="A1959" s="286">
        <v>10060033</v>
      </c>
      <c r="B1959" s="189" t="s">
        <v>15497</v>
      </c>
      <c r="C1959" s="190" t="s">
        <v>23</v>
      </c>
      <c r="D1959" s="191">
        <v>4.92</v>
      </c>
    </row>
    <row r="1960" spans="1:4" outlineLevel="1">
      <c r="A1960" s="286">
        <v>10060035</v>
      </c>
      <c r="B1960" s="189" t="s">
        <v>15498</v>
      </c>
      <c r="C1960" s="190" t="s">
        <v>24</v>
      </c>
      <c r="D1960" s="191">
        <v>46.13</v>
      </c>
    </row>
    <row r="1961" spans="1:4" outlineLevel="1">
      <c r="A1961" s="286">
        <v>10060040</v>
      </c>
      <c r="B1961" s="189" t="s">
        <v>8430</v>
      </c>
      <c r="C1961" s="190" t="s">
        <v>24</v>
      </c>
      <c r="D1961" s="191">
        <v>12.3</v>
      </c>
    </row>
    <row r="1962" spans="1:4" outlineLevel="1">
      <c r="A1962" s="286">
        <v>10060042</v>
      </c>
      <c r="B1962" s="189" t="s">
        <v>8429</v>
      </c>
      <c r="C1962" s="190" t="s">
        <v>24</v>
      </c>
      <c r="D1962" s="191">
        <v>8</v>
      </c>
    </row>
    <row r="1963" spans="1:4" outlineLevel="1">
      <c r="A1963" s="286">
        <v>10060045</v>
      </c>
      <c r="B1963" s="189" t="s">
        <v>15499</v>
      </c>
      <c r="C1963" s="190" t="s">
        <v>24</v>
      </c>
      <c r="D1963" s="191">
        <v>23.37</v>
      </c>
    </row>
    <row r="1964" spans="1:4" outlineLevel="1">
      <c r="A1964" s="286">
        <v>10060050</v>
      </c>
      <c r="B1964" s="189" t="s">
        <v>15500</v>
      </c>
      <c r="C1964" s="190" t="s">
        <v>26</v>
      </c>
      <c r="D1964" s="191">
        <v>13.43</v>
      </c>
    </row>
    <row r="1965" spans="1:4">
      <c r="A1965" s="286">
        <v>10070000</v>
      </c>
      <c r="B1965" s="189" t="s">
        <v>14228</v>
      </c>
      <c r="C1965" s="190" t="s">
        <v>14044</v>
      </c>
      <c r="D1965" s="191" t="s">
        <v>14044</v>
      </c>
    </row>
    <row r="1966" spans="1:4" outlineLevel="1">
      <c r="A1966" s="286">
        <v>10070018</v>
      </c>
      <c r="B1966" s="189" t="s">
        <v>15501</v>
      </c>
      <c r="C1966" s="190" t="s">
        <v>24</v>
      </c>
      <c r="D1966" s="191">
        <v>111.74</v>
      </c>
    </row>
    <row r="1967" spans="1:4" outlineLevel="1">
      <c r="A1967" s="286">
        <v>10070022</v>
      </c>
      <c r="B1967" s="189" t="s">
        <v>15502</v>
      </c>
      <c r="C1967" s="190" t="s">
        <v>24</v>
      </c>
      <c r="D1967" s="191">
        <v>57.66</v>
      </c>
    </row>
    <row r="1968" spans="1:4" outlineLevel="1">
      <c r="A1968" s="286">
        <v>10070024</v>
      </c>
      <c r="B1968" s="189" t="s">
        <v>15503</v>
      </c>
      <c r="C1968" s="190" t="s">
        <v>24</v>
      </c>
      <c r="D1968" s="191">
        <v>219.43</v>
      </c>
    </row>
    <row r="1969" spans="1:4" outlineLevel="1">
      <c r="A1969" s="286">
        <v>10070026</v>
      </c>
      <c r="B1969" s="189" t="s">
        <v>15504</v>
      </c>
      <c r="C1969" s="190" t="s">
        <v>24</v>
      </c>
      <c r="D1969" s="191">
        <v>106.53</v>
      </c>
    </row>
    <row r="1970" spans="1:4" outlineLevel="1">
      <c r="A1970" s="286">
        <v>10070029</v>
      </c>
      <c r="B1970" s="189" t="s">
        <v>15505</v>
      </c>
      <c r="C1970" s="190" t="s">
        <v>24</v>
      </c>
      <c r="D1970" s="191">
        <v>285.26</v>
      </c>
    </row>
    <row r="1971" spans="1:4" outlineLevel="1">
      <c r="A1971" s="286">
        <v>10070032</v>
      </c>
      <c r="B1971" s="189" t="s">
        <v>15506</v>
      </c>
      <c r="C1971" s="190" t="s">
        <v>23</v>
      </c>
      <c r="D1971" s="191">
        <v>68.959999999999994</v>
      </c>
    </row>
    <row r="1972" spans="1:4" outlineLevel="1">
      <c r="A1972" s="286">
        <v>10070033</v>
      </c>
      <c r="B1972" s="189" t="s">
        <v>15507</v>
      </c>
      <c r="C1972" s="190" t="s">
        <v>23</v>
      </c>
      <c r="D1972" s="191">
        <v>56.91</v>
      </c>
    </row>
    <row r="1973" spans="1:4">
      <c r="A1973" s="286">
        <v>10070035</v>
      </c>
      <c r="B1973" s="189" t="s">
        <v>15508</v>
      </c>
      <c r="C1973" s="190" t="s">
        <v>24</v>
      </c>
      <c r="D1973" s="191">
        <v>164.57</v>
      </c>
    </row>
    <row r="1974" spans="1:4" outlineLevel="1">
      <c r="A1974" s="286">
        <v>10070040</v>
      </c>
      <c r="B1974" s="189" t="s">
        <v>8432</v>
      </c>
      <c r="C1974" s="190" t="s">
        <v>24</v>
      </c>
      <c r="D1974" s="191">
        <v>27.43</v>
      </c>
    </row>
    <row r="1975" spans="1:4" outlineLevel="1">
      <c r="A1975" s="286">
        <v>10070042</v>
      </c>
      <c r="B1975" s="189" t="s">
        <v>8431</v>
      </c>
      <c r="C1975" s="190" t="s">
        <v>24</v>
      </c>
      <c r="D1975" s="191">
        <v>15.38</v>
      </c>
    </row>
    <row r="1976" spans="1:4" outlineLevel="1">
      <c r="A1976" s="286">
        <v>10070045</v>
      </c>
      <c r="B1976" s="189" t="s">
        <v>15509</v>
      </c>
      <c r="C1976" s="190" t="s">
        <v>24</v>
      </c>
      <c r="D1976" s="191">
        <v>137.13999999999999</v>
      </c>
    </row>
    <row r="1977" spans="1:4" outlineLevel="1">
      <c r="A1977" s="286">
        <v>10080000</v>
      </c>
      <c r="B1977" s="189" t="s">
        <v>14259</v>
      </c>
      <c r="C1977" s="190" t="s">
        <v>14044</v>
      </c>
      <c r="D1977" s="191" t="s">
        <v>14044</v>
      </c>
    </row>
    <row r="1978" spans="1:4" outlineLevel="1">
      <c r="A1978" s="286">
        <v>10080070</v>
      </c>
      <c r="B1978" s="189" t="s">
        <v>15510</v>
      </c>
      <c r="C1978" s="190" t="s">
        <v>24</v>
      </c>
      <c r="D1978" s="191">
        <v>39.909999999999997</v>
      </c>
    </row>
    <row r="1979" spans="1:4" outlineLevel="1">
      <c r="A1979" s="286">
        <v>10080072</v>
      </c>
      <c r="B1979" s="189" t="s">
        <v>15511</v>
      </c>
      <c r="C1979" s="190" t="s">
        <v>24</v>
      </c>
      <c r="D1979" s="191">
        <v>193.86</v>
      </c>
    </row>
    <row r="1980" spans="1:4" outlineLevel="1">
      <c r="A1980" s="286">
        <v>10080073</v>
      </c>
      <c r="B1980" s="189" t="s">
        <v>15512</v>
      </c>
      <c r="C1980" s="190" t="s">
        <v>24</v>
      </c>
      <c r="D1980" s="191">
        <v>236.06</v>
      </c>
    </row>
    <row r="1981" spans="1:4">
      <c r="A1981" s="286">
        <v>10080074</v>
      </c>
      <c r="B1981" s="189" t="s">
        <v>15513</v>
      </c>
      <c r="C1981" s="190" t="s">
        <v>24</v>
      </c>
      <c r="D1981" s="191">
        <v>150.29</v>
      </c>
    </row>
    <row r="1982" spans="1:4" outlineLevel="1">
      <c r="A1982" s="286">
        <v>10080076</v>
      </c>
      <c r="B1982" s="189" t="s">
        <v>15514</v>
      </c>
      <c r="C1982" s="190" t="s">
        <v>24</v>
      </c>
      <c r="D1982" s="191">
        <v>22.22</v>
      </c>
    </row>
    <row r="1983" spans="1:4" outlineLevel="1">
      <c r="A1983" s="286">
        <v>10080081</v>
      </c>
      <c r="B1983" s="189" t="s">
        <v>15515</v>
      </c>
      <c r="C1983" s="190" t="s">
        <v>24</v>
      </c>
      <c r="D1983" s="191">
        <v>36.369999999999997</v>
      </c>
    </row>
    <row r="1984" spans="1:4" outlineLevel="1">
      <c r="A1984" s="286">
        <v>10080086</v>
      </c>
      <c r="B1984" s="189" t="s">
        <v>15516</v>
      </c>
      <c r="C1984" s="190" t="s">
        <v>24</v>
      </c>
      <c r="D1984" s="191">
        <v>65.61</v>
      </c>
    </row>
    <row r="1985" spans="1:4" outlineLevel="1">
      <c r="A1985" s="286">
        <v>10080093</v>
      </c>
      <c r="B1985" s="189" t="s">
        <v>15517</v>
      </c>
      <c r="C1985" s="190" t="s">
        <v>24</v>
      </c>
      <c r="D1985" s="191">
        <v>78.67</v>
      </c>
    </row>
    <row r="1986" spans="1:4" outlineLevel="1">
      <c r="A1986" s="286">
        <v>10080097</v>
      </c>
      <c r="B1986" s="189" t="s">
        <v>15518</v>
      </c>
      <c r="C1986" s="190" t="s">
        <v>24</v>
      </c>
      <c r="D1986" s="191">
        <v>40.94</v>
      </c>
    </row>
    <row r="1987" spans="1:4" outlineLevel="1">
      <c r="A1987" s="286">
        <v>10090000</v>
      </c>
      <c r="B1987" s="189" t="s">
        <v>14157</v>
      </c>
      <c r="C1987" s="190" t="s">
        <v>14044</v>
      </c>
      <c r="D1987" s="191" t="s">
        <v>14044</v>
      </c>
    </row>
    <row r="1988" spans="1:4">
      <c r="A1988" s="286">
        <v>10090001</v>
      </c>
      <c r="B1988" s="189" t="s">
        <v>15519</v>
      </c>
      <c r="C1988" s="190" t="s">
        <v>23</v>
      </c>
      <c r="D1988" s="191">
        <v>14.34</v>
      </c>
    </row>
    <row r="1989" spans="1:4" outlineLevel="1">
      <c r="A1989" s="285">
        <v>11000000</v>
      </c>
      <c r="B1989" s="186" t="s">
        <v>15520</v>
      </c>
      <c r="C1989" s="187"/>
      <c r="D1989" s="188"/>
    </row>
    <row r="1990" spans="1:4" outlineLevel="1">
      <c r="A1990" s="286">
        <v>11001000</v>
      </c>
      <c r="B1990" s="189" t="s">
        <v>15521</v>
      </c>
      <c r="C1990" s="190" t="s">
        <v>14044</v>
      </c>
      <c r="D1990" s="191" t="s">
        <v>14044</v>
      </c>
    </row>
    <row r="1991" spans="1:4" outlineLevel="1">
      <c r="A1991" s="286">
        <v>11001001</v>
      </c>
      <c r="B1991" s="189" t="s">
        <v>479</v>
      </c>
      <c r="C1991" s="190" t="s">
        <v>26</v>
      </c>
      <c r="D1991" s="191">
        <v>17.82</v>
      </c>
    </row>
    <row r="1992" spans="1:4" outlineLevel="1">
      <c r="A1992" s="286">
        <v>11001008</v>
      </c>
      <c r="B1992" s="189" t="s">
        <v>15522</v>
      </c>
      <c r="C1992" s="190" t="s">
        <v>26</v>
      </c>
      <c r="D1992" s="191">
        <v>50.46</v>
      </c>
    </row>
    <row r="1993" spans="1:4" ht="23.25" outlineLevel="1">
      <c r="A1993" s="286">
        <v>11001009</v>
      </c>
      <c r="B1993" s="189" t="s">
        <v>15523</v>
      </c>
      <c r="C1993" s="190" t="s">
        <v>26</v>
      </c>
      <c r="D1993" s="191">
        <v>51.31</v>
      </c>
    </row>
    <row r="1994" spans="1:4" outlineLevel="1">
      <c r="A1994" s="286">
        <v>11001013</v>
      </c>
      <c r="B1994" s="189" t="s">
        <v>15524</v>
      </c>
      <c r="C1994" s="190" t="s">
        <v>26</v>
      </c>
      <c r="D1994" s="191">
        <v>38.5</v>
      </c>
    </row>
    <row r="1995" spans="1:4">
      <c r="A1995" s="286">
        <v>11002000</v>
      </c>
      <c r="B1995" s="189" t="s">
        <v>15525</v>
      </c>
      <c r="C1995" s="190" t="s">
        <v>14044</v>
      </c>
      <c r="D1995" s="191" t="s">
        <v>14044</v>
      </c>
    </row>
    <row r="1996" spans="1:4" outlineLevel="1">
      <c r="A1996" s="286">
        <v>11002001</v>
      </c>
      <c r="B1996" s="189" t="s">
        <v>479</v>
      </c>
      <c r="C1996" s="190" t="s">
        <v>26</v>
      </c>
      <c r="D1996" s="191">
        <v>7.18</v>
      </c>
    </row>
    <row r="1997" spans="1:4" ht="23.25" outlineLevel="1">
      <c r="A1997" s="286">
        <v>11002003</v>
      </c>
      <c r="B1997" s="189" t="s">
        <v>24850</v>
      </c>
      <c r="C1997" s="190" t="s">
        <v>26</v>
      </c>
      <c r="D1997" s="191">
        <v>16.84</v>
      </c>
    </row>
    <row r="1998" spans="1:4" outlineLevel="1">
      <c r="A1998" s="286">
        <v>11002008</v>
      </c>
      <c r="B1998" s="189" t="s">
        <v>24851</v>
      </c>
      <c r="C1998" s="190" t="s">
        <v>26</v>
      </c>
      <c r="D1998" s="191">
        <v>46.53</v>
      </c>
    </row>
    <row r="1999" spans="1:4" ht="23.25" outlineLevel="1">
      <c r="A1999" s="286">
        <v>11002009</v>
      </c>
      <c r="B1999" s="189" t="s">
        <v>24852</v>
      </c>
      <c r="C1999" s="190" t="s">
        <v>26</v>
      </c>
      <c r="D1999" s="191">
        <v>45.94</v>
      </c>
    </row>
    <row r="2000" spans="1:4" outlineLevel="1">
      <c r="A2000" s="286">
        <v>11002010</v>
      </c>
      <c r="B2000" s="189" t="s">
        <v>24853</v>
      </c>
      <c r="C2000" s="190" t="s">
        <v>26</v>
      </c>
      <c r="D2000" s="191">
        <v>53.97</v>
      </c>
    </row>
    <row r="2001" spans="1:4" outlineLevel="1">
      <c r="A2001" s="286">
        <v>11002013</v>
      </c>
      <c r="B2001" s="189" t="s">
        <v>15524</v>
      </c>
      <c r="C2001" s="190" t="s">
        <v>26</v>
      </c>
      <c r="D2001" s="191">
        <v>24.16</v>
      </c>
    </row>
    <row r="2002" spans="1:4">
      <c r="A2002" s="286">
        <v>11002015</v>
      </c>
      <c r="B2002" s="189" t="s">
        <v>24854</v>
      </c>
      <c r="C2002" s="190" t="s">
        <v>26</v>
      </c>
      <c r="D2002" s="191">
        <v>25.69</v>
      </c>
    </row>
    <row r="2003" spans="1:4" ht="23.25" outlineLevel="1">
      <c r="A2003" s="286">
        <v>11002025</v>
      </c>
      <c r="B2003" s="189" t="s">
        <v>24855</v>
      </c>
      <c r="C2003" s="190" t="s">
        <v>26</v>
      </c>
      <c r="D2003" s="191">
        <v>86.68</v>
      </c>
    </row>
    <row r="2004" spans="1:4" ht="23.25" outlineLevel="1">
      <c r="A2004" s="286">
        <v>11002029</v>
      </c>
      <c r="B2004" s="189" t="s">
        <v>24856</v>
      </c>
      <c r="C2004" s="190" t="s">
        <v>26</v>
      </c>
      <c r="D2004" s="191">
        <v>75.98</v>
      </c>
    </row>
    <row r="2005" spans="1:4" outlineLevel="1">
      <c r="A2005" s="286">
        <v>11002075</v>
      </c>
      <c r="B2005" s="189" t="s">
        <v>24857</v>
      </c>
      <c r="C2005" s="190" t="s">
        <v>26</v>
      </c>
      <c r="D2005" s="191">
        <v>202.87</v>
      </c>
    </row>
    <row r="2006" spans="1:4" outlineLevel="1">
      <c r="A2006" s="286">
        <v>11002105</v>
      </c>
      <c r="B2006" s="189" t="s">
        <v>23970</v>
      </c>
      <c r="C2006" s="190" t="s">
        <v>26</v>
      </c>
      <c r="D2006" s="191">
        <v>6.82</v>
      </c>
    </row>
    <row r="2007" spans="1:4" ht="23.25" outlineLevel="1">
      <c r="A2007" s="286">
        <v>11002107</v>
      </c>
      <c r="B2007" s="189" t="s">
        <v>34621</v>
      </c>
      <c r="C2007" s="190" t="s">
        <v>26</v>
      </c>
      <c r="D2007" s="191">
        <v>10.31</v>
      </c>
    </row>
    <row r="2008" spans="1:4" outlineLevel="1">
      <c r="A2008" s="286">
        <v>11003000</v>
      </c>
      <c r="B2008" s="189" t="s">
        <v>15526</v>
      </c>
      <c r="C2008" s="190" t="s">
        <v>14044</v>
      </c>
      <c r="D2008" s="191" t="s">
        <v>14044</v>
      </c>
    </row>
    <row r="2009" spans="1:4" outlineLevel="1">
      <c r="A2009" s="286">
        <v>11003001</v>
      </c>
      <c r="B2009" s="189" t="s">
        <v>479</v>
      </c>
      <c r="C2009" s="190" t="s">
        <v>26</v>
      </c>
      <c r="D2009" s="191">
        <v>7.18</v>
      </c>
    </row>
    <row r="2010" spans="1:4" ht="23.25" outlineLevel="1">
      <c r="A2010" s="286">
        <v>11003003</v>
      </c>
      <c r="B2010" s="189" t="s">
        <v>24858</v>
      </c>
      <c r="C2010" s="190" t="s">
        <v>26</v>
      </c>
      <c r="D2010" s="191">
        <v>15.64</v>
      </c>
    </row>
    <row r="2011" spans="1:4" outlineLevel="1">
      <c r="A2011" s="286">
        <v>11003004</v>
      </c>
      <c r="B2011" s="189" t="s">
        <v>24859</v>
      </c>
      <c r="C2011" s="190" t="s">
        <v>26</v>
      </c>
      <c r="D2011" s="191">
        <v>22.53</v>
      </c>
    </row>
    <row r="2012" spans="1:4" ht="23.25">
      <c r="A2012" s="286">
        <v>11003005</v>
      </c>
      <c r="B2012" s="189" t="s">
        <v>24850</v>
      </c>
      <c r="C2012" s="190" t="s">
        <v>26</v>
      </c>
      <c r="D2012" s="191">
        <v>16.84</v>
      </c>
    </row>
    <row r="2013" spans="1:4" outlineLevel="1">
      <c r="A2013" s="286">
        <v>11003008</v>
      </c>
      <c r="B2013" s="189" t="s">
        <v>24860</v>
      </c>
      <c r="C2013" s="190" t="s">
        <v>26</v>
      </c>
      <c r="D2013" s="191">
        <v>46.53</v>
      </c>
    </row>
    <row r="2014" spans="1:4" ht="23.25" outlineLevel="1">
      <c r="A2014" s="286">
        <v>11003009</v>
      </c>
      <c r="B2014" s="189" t="s">
        <v>24861</v>
      </c>
      <c r="C2014" s="190" t="s">
        <v>26</v>
      </c>
      <c r="D2014" s="191">
        <v>45.94</v>
      </c>
    </row>
    <row r="2015" spans="1:4" outlineLevel="1">
      <c r="A2015" s="286">
        <v>11003010</v>
      </c>
      <c r="B2015" s="189" t="s">
        <v>24862</v>
      </c>
      <c r="C2015" s="190" t="s">
        <v>26</v>
      </c>
      <c r="D2015" s="191">
        <v>53.97</v>
      </c>
    </row>
    <row r="2016" spans="1:4" outlineLevel="1">
      <c r="A2016" s="286">
        <v>11003013</v>
      </c>
      <c r="B2016" s="189" t="s">
        <v>24863</v>
      </c>
      <c r="C2016" s="190" t="s">
        <v>26</v>
      </c>
      <c r="D2016" s="191">
        <v>22.55</v>
      </c>
    </row>
    <row r="2017" spans="1:4" outlineLevel="1">
      <c r="A2017" s="286">
        <v>11003041</v>
      </c>
      <c r="B2017" s="189" t="s">
        <v>24864</v>
      </c>
      <c r="C2017" s="190" t="s">
        <v>23</v>
      </c>
      <c r="D2017" s="191">
        <v>87.38</v>
      </c>
    </row>
    <row r="2018" spans="1:4" ht="23.25" outlineLevel="1">
      <c r="A2018" s="286">
        <v>11003045</v>
      </c>
      <c r="B2018" s="189" t="s">
        <v>24865</v>
      </c>
      <c r="C2018" s="190" t="s">
        <v>26</v>
      </c>
      <c r="D2018" s="191">
        <v>203.48</v>
      </c>
    </row>
    <row r="2019" spans="1:4" ht="23.25">
      <c r="A2019" s="286">
        <v>11003046</v>
      </c>
      <c r="B2019" s="189" t="s">
        <v>24866</v>
      </c>
      <c r="C2019" s="190" t="s">
        <v>26</v>
      </c>
      <c r="D2019" s="191">
        <v>86.67</v>
      </c>
    </row>
    <row r="2020" spans="1:4" ht="23.25" outlineLevel="1">
      <c r="A2020" s="286">
        <v>11003047</v>
      </c>
      <c r="B2020" s="189" t="s">
        <v>24867</v>
      </c>
      <c r="C2020" s="190" t="s">
        <v>26</v>
      </c>
      <c r="D2020" s="191">
        <v>224.26</v>
      </c>
    </row>
    <row r="2021" spans="1:4" outlineLevel="1">
      <c r="A2021" s="286">
        <v>11003105</v>
      </c>
      <c r="B2021" s="189" t="s">
        <v>23970</v>
      </c>
      <c r="C2021" s="190" t="s">
        <v>26</v>
      </c>
      <c r="D2021" s="191">
        <v>6.82</v>
      </c>
    </row>
    <row r="2022" spans="1:4" ht="23.25" outlineLevel="1">
      <c r="A2022" s="286">
        <v>11003107</v>
      </c>
      <c r="B2022" s="189" t="s">
        <v>34621</v>
      </c>
      <c r="C2022" s="190" t="s">
        <v>26</v>
      </c>
      <c r="D2022" s="191">
        <v>10.31</v>
      </c>
    </row>
    <row r="2023" spans="1:4" outlineLevel="1">
      <c r="A2023" s="286">
        <v>11004000</v>
      </c>
      <c r="B2023" s="189" t="s">
        <v>15527</v>
      </c>
      <c r="C2023" s="190" t="s">
        <v>14044</v>
      </c>
      <c r="D2023" s="191" t="s">
        <v>14044</v>
      </c>
    </row>
    <row r="2024" spans="1:4">
      <c r="A2024" s="286">
        <v>11004004</v>
      </c>
      <c r="B2024" s="189" t="s">
        <v>15528</v>
      </c>
      <c r="C2024" s="190" t="s">
        <v>23</v>
      </c>
      <c r="D2024" s="191">
        <v>40.72</v>
      </c>
    </row>
    <row r="2025" spans="1:4" outlineLevel="1">
      <c r="A2025" s="286">
        <v>11004005</v>
      </c>
      <c r="B2025" s="189" t="s">
        <v>34622</v>
      </c>
      <c r="C2025" s="190" t="s">
        <v>23</v>
      </c>
      <c r="D2025" s="191">
        <v>37.68</v>
      </c>
    </row>
    <row r="2026" spans="1:4" outlineLevel="1">
      <c r="A2026" s="286">
        <v>11004006</v>
      </c>
      <c r="B2026" s="189" t="s">
        <v>34623</v>
      </c>
      <c r="C2026" s="190" t="s">
        <v>23</v>
      </c>
      <c r="D2026" s="191">
        <v>42.83</v>
      </c>
    </row>
    <row r="2027" spans="1:4" outlineLevel="1">
      <c r="A2027" s="286">
        <v>11004013</v>
      </c>
      <c r="B2027" s="189" t="s">
        <v>34624</v>
      </c>
      <c r="C2027" s="190" t="s">
        <v>23</v>
      </c>
      <c r="D2027" s="191">
        <v>35.049999999999997</v>
      </c>
    </row>
    <row r="2028" spans="1:4" ht="23.25" outlineLevel="1">
      <c r="A2028" s="286">
        <v>11004017</v>
      </c>
      <c r="B2028" s="189" t="s">
        <v>34625</v>
      </c>
      <c r="C2028" s="190" t="s">
        <v>23</v>
      </c>
      <c r="D2028" s="191">
        <v>39.69</v>
      </c>
    </row>
    <row r="2029" spans="1:4" outlineLevel="1">
      <c r="A2029" s="286">
        <v>11004050</v>
      </c>
      <c r="B2029" s="189" t="s">
        <v>34626</v>
      </c>
      <c r="C2029" s="190" t="s">
        <v>23</v>
      </c>
      <c r="D2029" s="191">
        <v>20.51</v>
      </c>
    </row>
    <row r="2030" spans="1:4" outlineLevel="1">
      <c r="A2030" s="286">
        <v>11004056</v>
      </c>
      <c r="B2030" s="189" t="s">
        <v>34627</v>
      </c>
      <c r="C2030" s="190" t="s">
        <v>23</v>
      </c>
      <c r="D2030" s="191">
        <v>118.26</v>
      </c>
    </row>
    <row r="2031" spans="1:4">
      <c r="A2031" s="286">
        <v>11004058</v>
      </c>
      <c r="B2031" s="189" t="s">
        <v>34628</v>
      </c>
      <c r="C2031" s="190" t="s">
        <v>23</v>
      </c>
      <c r="D2031" s="191">
        <v>157.11000000000001</v>
      </c>
    </row>
    <row r="2032" spans="1:4" outlineLevel="1">
      <c r="A2032" s="286">
        <v>11004060</v>
      </c>
      <c r="B2032" s="189" t="s">
        <v>24868</v>
      </c>
      <c r="C2032" s="190" t="s">
        <v>23</v>
      </c>
      <c r="D2032" s="191">
        <v>171.63</v>
      </c>
    </row>
    <row r="2033" spans="1:4" outlineLevel="1">
      <c r="A2033" s="286">
        <v>11004101</v>
      </c>
      <c r="B2033" s="189" t="s">
        <v>24869</v>
      </c>
      <c r="C2033" s="190" t="s">
        <v>23</v>
      </c>
      <c r="D2033" s="191">
        <v>262.33</v>
      </c>
    </row>
    <row r="2034" spans="1:4">
      <c r="A2034" s="286">
        <v>11050000</v>
      </c>
      <c r="B2034" s="189" t="s">
        <v>14152</v>
      </c>
      <c r="C2034" s="190" t="s">
        <v>14044</v>
      </c>
      <c r="D2034" s="191" t="s">
        <v>14044</v>
      </c>
    </row>
    <row r="2035" spans="1:4" outlineLevel="1">
      <c r="A2035" s="286">
        <v>11050002</v>
      </c>
      <c r="B2035" s="189" t="s">
        <v>15529</v>
      </c>
      <c r="C2035" s="190" t="s">
        <v>26</v>
      </c>
      <c r="D2035" s="191">
        <v>5.41</v>
      </c>
    </row>
    <row r="2036" spans="1:4" outlineLevel="1">
      <c r="A2036" s="286">
        <v>11050003</v>
      </c>
      <c r="B2036" s="189" t="s">
        <v>15530</v>
      </c>
      <c r="C2036" s="190" t="s">
        <v>26</v>
      </c>
      <c r="D2036" s="191">
        <v>10.83</v>
      </c>
    </row>
    <row r="2037" spans="1:4" outlineLevel="1">
      <c r="A2037" s="286">
        <v>11050005</v>
      </c>
      <c r="B2037" s="189" t="s">
        <v>15531</v>
      </c>
      <c r="C2037" s="190" t="s">
        <v>26</v>
      </c>
      <c r="D2037" s="191">
        <v>37.89</v>
      </c>
    </row>
    <row r="2038" spans="1:4" ht="23.25" outlineLevel="1">
      <c r="A2038" s="286">
        <v>11050010</v>
      </c>
      <c r="B2038" s="189" t="s">
        <v>15532</v>
      </c>
      <c r="C2038" s="190" t="s">
        <v>26</v>
      </c>
      <c r="D2038" s="191">
        <v>33.83</v>
      </c>
    </row>
    <row r="2039" spans="1:4" ht="23.25">
      <c r="A2039" s="286">
        <v>11050015</v>
      </c>
      <c r="B2039" s="189" t="s">
        <v>15533</v>
      </c>
      <c r="C2039" s="190" t="s">
        <v>26</v>
      </c>
      <c r="D2039" s="191">
        <v>67.66</v>
      </c>
    </row>
    <row r="2040" spans="1:4" outlineLevel="1">
      <c r="A2040" s="286">
        <v>11060000</v>
      </c>
      <c r="B2040" s="189" t="s">
        <v>8418</v>
      </c>
      <c r="C2040" s="190" t="s">
        <v>14044</v>
      </c>
      <c r="D2040" s="191" t="s">
        <v>14044</v>
      </c>
    </row>
    <row r="2041" spans="1:4" outlineLevel="1">
      <c r="A2041" s="286">
        <v>11060005</v>
      </c>
      <c r="B2041" s="189" t="s">
        <v>15534</v>
      </c>
      <c r="C2041" s="190" t="s">
        <v>26</v>
      </c>
      <c r="D2041" s="191">
        <v>37.89</v>
      </c>
    </row>
    <row r="2042" spans="1:4" ht="23.25" outlineLevel="1">
      <c r="A2042" s="286">
        <v>11060010</v>
      </c>
      <c r="B2042" s="189" t="s">
        <v>15535</v>
      </c>
      <c r="C2042" s="190" t="s">
        <v>26</v>
      </c>
      <c r="D2042" s="191">
        <v>9.36</v>
      </c>
    </row>
    <row r="2043" spans="1:4" ht="23.25" outlineLevel="1">
      <c r="A2043" s="286">
        <v>11060015</v>
      </c>
      <c r="B2043" s="189" t="s">
        <v>15536</v>
      </c>
      <c r="C2043" s="190" t="s">
        <v>26</v>
      </c>
      <c r="D2043" s="191">
        <v>28.09</v>
      </c>
    </row>
    <row r="2044" spans="1:4">
      <c r="A2044" s="286">
        <v>11070000</v>
      </c>
      <c r="B2044" s="189" t="s">
        <v>14228</v>
      </c>
      <c r="C2044" s="190" t="s">
        <v>14044</v>
      </c>
      <c r="D2044" s="191" t="s">
        <v>14044</v>
      </c>
    </row>
    <row r="2045" spans="1:4" outlineLevel="1">
      <c r="A2045" s="286">
        <v>11070005</v>
      </c>
      <c r="B2045" s="189" t="s">
        <v>15537</v>
      </c>
      <c r="C2045" s="190" t="s">
        <v>26</v>
      </c>
      <c r="D2045" s="191">
        <v>26.73</v>
      </c>
    </row>
    <row r="2046" spans="1:4" outlineLevel="1">
      <c r="A2046" s="286">
        <v>11080000</v>
      </c>
      <c r="B2046" s="189" t="s">
        <v>14259</v>
      </c>
      <c r="C2046" s="190" t="s">
        <v>14044</v>
      </c>
      <c r="D2046" s="191" t="s">
        <v>14044</v>
      </c>
    </row>
    <row r="2047" spans="1:4">
      <c r="A2047" s="286">
        <v>11080001</v>
      </c>
      <c r="B2047" s="189" t="s">
        <v>15538</v>
      </c>
      <c r="C2047" s="190" t="s">
        <v>23</v>
      </c>
      <c r="D2047" s="191">
        <v>47.6</v>
      </c>
    </row>
    <row r="2048" spans="1:4" outlineLevel="1">
      <c r="A2048" s="286">
        <v>11080005</v>
      </c>
      <c r="B2048" s="189" t="s">
        <v>15539</v>
      </c>
      <c r="C2048" s="190" t="s">
        <v>26</v>
      </c>
      <c r="D2048" s="191">
        <v>65.05</v>
      </c>
    </row>
    <row r="2049" spans="1:4" outlineLevel="1">
      <c r="A2049" s="286">
        <v>11080006</v>
      </c>
      <c r="B2049" s="189" t="s">
        <v>15540</v>
      </c>
      <c r="C2049" s="190" t="s">
        <v>26</v>
      </c>
      <c r="D2049" s="191">
        <v>33.79</v>
      </c>
    </row>
    <row r="2050" spans="1:4" outlineLevel="1">
      <c r="A2050" s="285">
        <v>12000000</v>
      </c>
      <c r="B2050" s="186" t="s">
        <v>8437</v>
      </c>
      <c r="C2050" s="187"/>
      <c r="D2050" s="188"/>
    </row>
    <row r="2051" spans="1:4" outlineLevel="1">
      <c r="A2051" s="286">
        <v>12001000</v>
      </c>
      <c r="B2051" s="189" t="s">
        <v>15541</v>
      </c>
      <c r="C2051" s="190" t="s">
        <v>14044</v>
      </c>
      <c r="D2051" s="191" t="s">
        <v>14044</v>
      </c>
    </row>
    <row r="2052" spans="1:4" ht="34.5">
      <c r="A2052" s="286">
        <v>12001030</v>
      </c>
      <c r="B2052" s="189" t="s">
        <v>15542</v>
      </c>
      <c r="C2052" s="190" t="s">
        <v>26</v>
      </c>
      <c r="D2052" s="191">
        <v>165.97</v>
      </c>
    </row>
    <row r="2053" spans="1:4" ht="23.25" outlineLevel="1">
      <c r="A2053" s="286">
        <v>12001040</v>
      </c>
      <c r="B2053" s="189" t="s">
        <v>24870</v>
      </c>
      <c r="C2053" s="190" t="s">
        <v>26</v>
      </c>
      <c r="D2053" s="191">
        <v>114.92</v>
      </c>
    </row>
    <row r="2054" spans="1:4" outlineLevel="1">
      <c r="A2054" s="286">
        <v>12001042</v>
      </c>
      <c r="B2054" s="189" t="s">
        <v>24871</v>
      </c>
      <c r="C2054" s="190" t="s">
        <v>26</v>
      </c>
      <c r="D2054" s="191">
        <v>135.65</v>
      </c>
    </row>
    <row r="2055" spans="1:4" outlineLevel="1">
      <c r="A2055" s="286">
        <v>12001043</v>
      </c>
      <c r="B2055" s="189" t="s">
        <v>24872</v>
      </c>
      <c r="C2055" s="190" t="s">
        <v>26</v>
      </c>
      <c r="D2055" s="191">
        <v>109.12</v>
      </c>
    </row>
    <row r="2056" spans="1:4" ht="23.25" outlineLevel="1">
      <c r="A2056" s="286">
        <v>12001045</v>
      </c>
      <c r="B2056" s="189" t="s">
        <v>15543</v>
      </c>
      <c r="C2056" s="190" t="s">
        <v>26</v>
      </c>
      <c r="D2056" s="191">
        <v>110.43</v>
      </c>
    </row>
    <row r="2057" spans="1:4">
      <c r="A2057" s="286">
        <v>12050000</v>
      </c>
      <c r="B2057" s="189" t="s">
        <v>14152</v>
      </c>
      <c r="C2057" s="190" t="s">
        <v>14044</v>
      </c>
      <c r="D2057" s="191" t="s">
        <v>14044</v>
      </c>
    </row>
    <row r="2058" spans="1:4" outlineLevel="1">
      <c r="A2058" s="286">
        <v>12050001</v>
      </c>
      <c r="B2058" s="189" t="s">
        <v>15544</v>
      </c>
      <c r="C2058" s="190" t="s">
        <v>26</v>
      </c>
      <c r="D2058" s="191">
        <v>7.23</v>
      </c>
    </row>
    <row r="2059" spans="1:4" ht="23.25" outlineLevel="1">
      <c r="A2059" s="286">
        <v>12050002</v>
      </c>
      <c r="B2059" s="189" t="s">
        <v>15545</v>
      </c>
      <c r="C2059" s="190" t="s">
        <v>26</v>
      </c>
      <c r="D2059" s="191">
        <v>9.64</v>
      </c>
    </row>
    <row r="2060" spans="1:4" outlineLevel="1">
      <c r="A2060" s="286">
        <v>12050005</v>
      </c>
      <c r="B2060" s="189" t="s">
        <v>15546</v>
      </c>
      <c r="C2060" s="190" t="s">
        <v>26</v>
      </c>
      <c r="D2060" s="191">
        <v>4.34</v>
      </c>
    </row>
    <row r="2061" spans="1:4">
      <c r="A2061" s="286">
        <v>12050020</v>
      </c>
      <c r="B2061" s="189" t="s">
        <v>15547</v>
      </c>
      <c r="C2061" s="190" t="s">
        <v>26</v>
      </c>
      <c r="D2061" s="191">
        <v>9.64</v>
      </c>
    </row>
    <row r="2062" spans="1:4" outlineLevel="1">
      <c r="A2062" s="286">
        <v>12060000</v>
      </c>
      <c r="B2062" s="189" t="s">
        <v>8418</v>
      </c>
      <c r="C2062" s="190" t="s">
        <v>14044</v>
      </c>
      <c r="D2062" s="191" t="s">
        <v>14044</v>
      </c>
    </row>
    <row r="2063" spans="1:4" outlineLevel="1">
      <c r="A2063" s="286">
        <v>12060001</v>
      </c>
      <c r="B2063" s="189" t="s">
        <v>15548</v>
      </c>
      <c r="C2063" s="190" t="s">
        <v>26</v>
      </c>
      <c r="D2063" s="191">
        <v>18.3</v>
      </c>
    </row>
    <row r="2064" spans="1:4" outlineLevel="1">
      <c r="A2064" s="286">
        <v>12060002</v>
      </c>
      <c r="B2064" s="189" t="s">
        <v>15549</v>
      </c>
      <c r="C2064" s="190" t="s">
        <v>26</v>
      </c>
      <c r="D2064" s="191">
        <v>7.94</v>
      </c>
    </row>
    <row r="2065" spans="1:4" outlineLevel="1">
      <c r="A2065" s="286">
        <v>12060020</v>
      </c>
      <c r="B2065" s="189" t="s">
        <v>15550</v>
      </c>
      <c r="C2065" s="190" t="s">
        <v>26</v>
      </c>
      <c r="D2065" s="191">
        <v>22.13</v>
      </c>
    </row>
    <row r="2066" spans="1:4" outlineLevel="1">
      <c r="A2066" s="286">
        <v>12060030</v>
      </c>
      <c r="B2066" s="189" t="s">
        <v>15551</v>
      </c>
      <c r="C2066" s="190" t="s">
        <v>26</v>
      </c>
      <c r="D2066" s="191">
        <v>11.06</v>
      </c>
    </row>
    <row r="2067" spans="1:4">
      <c r="A2067" s="286">
        <v>12070000</v>
      </c>
      <c r="B2067" s="189" t="s">
        <v>14228</v>
      </c>
      <c r="C2067" s="190" t="s">
        <v>14044</v>
      </c>
      <c r="D2067" s="191" t="s">
        <v>14044</v>
      </c>
    </row>
    <row r="2068" spans="1:4" outlineLevel="1">
      <c r="A2068" s="286">
        <v>12070031</v>
      </c>
      <c r="B2068" s="189" t="s">
        <v>15552</v>
      </c>
      <c r="C2068" s="190" t="s">
        <v>26</v>
      </c>
      <c r="D2068" s="191">
        <v>8.3000000000000007</v>
      </c>
    </row>
    <row r="2069" spans="1:4" outlineLevel="1">
      <c r="A2069" s="285">
        <v>13000000</v>
      </c>
      <c r="B2069" s="186" t="s">
        <v>326</v>
      </c>
      <c r="C2069" s="187"/>
      <c r="D2069" s="188"/>
    </row>
    <row r="2070" spans="1:4" outlineLevel="1">
      <c r="A2070" s="286">
        <v>13001000</v>
      </c>
      <c r="B2070" s="189" t="s">
        <v>15553</v>
      </c>
      <c r="C2070" s="190" t="s">
        <v>14044</v>
      </c>
      <c r="D2070" s="191" t="s">
        <v>14044</v>
      </c>
    </row>
    <row r="2071" spans="1:4" outlineLevel="1">
      <c r="A2071" s="286">
        <v>13001001</v>
      </c>
      <c r="B2071" s="189" t="s">
        <v>15554</v>
      </c>
      <c r="C2071" s="190" t="s">
        <v>28</v>
      </c>
      <c r="D2071" s="191">
        <v>265.14999999999998</v>
      </c>
    </row>
    <row r="2072" spans="1:4" outlineLevel="1">
      <c r="A2072" s="286">
        <v>13001002</v>
      </c>
      <c r="B2072" s="189" t="s">
        <v>15555</v>
      </c>
      <c r="C2072" s="190" t="s">
        <v>28</v>
      </c>
      <c r="D2072" s="191">
        <v>654.15</v>
      </c>
    </row>
    <row r="2073" spans="1:4">
      <c r="A2073" s="286">
        <v>13001005</v>
      </c>
      <c r="B2073" s="189" t="s">
        <v>24873</v>
      </c>
      <c r="C2073" s="190" t="s">
        <v>28</v>
      </c>
      <c r="D2073" s="191">
        <v>538.29999999999995</v>
      </c>
    </row>
    <row r="2074" spans="1:4" outlineLevel="1">
      <c r="A2074" s="286">
        <v>13001006</v>
      </c>
      <c r="B2074" s="189" t="s">
        <v>23971</v>
      </c>
      <c r="C2074" s="190" t="s">
        <v>28</v>
      </c>
      <c r="D2074" s="191">
        <v>421.73</v>
      </c>
    </row>
    <row r="2075" spans="1:4">
      <c r="A2075" s="286">
        <v>13001010</v>
      </c>
      <c r="B2075" s="189" t="s">
        <v>422</v>
      </c>
      <c r="C2075" s="190" t="s">
        <v>28</v>
      </c>
      <c r="D2075" s="191">
        <v>235.05</v>
      </c>
    </row>
    <row r="2076" spans="1:4" outlineLevel="1">
      <c r="A2076" s="286">
        <v>13001011</v>
      </c>
      <c r="B2076" s="189" t="s">
        <v>14069</v>
      </c>
      <c r="C2076" s="190" t="s">
        <v>28</v>
      </c>
      <c r="D2076" s="191">
        <v>170.08</v>
      </c>
    </row>
    <row r="2077" spans="1:4">
      <c r="A2077" s="286">
        <v>13001014</v>
      </c>
      <c r="B2077" s="189" t="s">
        <v>14132</v>
      </c>
      <c r="C2077" s="190" t="s">
        <v>28</v>
      </c>
      <c r="D2077" s="191">
        <v>525.14</v>
      </c>
    </row>
    <row r="2078" spans="1:4" outlineLevel="1">
      <c r="A2078" s="286">
        <v>13001015</v>
      </c>
      <c r="B2078" s="189" t="s">
        <v>15556</v>
      </c>
      <c r="C2078" s="190" t="s">
        <v>28</v>
      </c>
      <c r="D2078" s="191">
        <v>555.84</v>
      </c>
    </row>
    <row r="2079" spans="1:4">
      <c r="A2079" s="286">
        <v>13001017</v>
      </c>
      <c r="B2079" s="189" t="s">
        <v>15557</v>
      </c>
      <c r="C2079" s="190" t="s">
        <v>28</v>
      </c>
      <c r="D2079" s="191">
        <v>949.26</v>
      </c>
    </row>
    <row r="2080" spans="1:4" outlineLevel="1">
      <c r="A2080" s="286">
        <v>13001018</v>
      </c>
      <c r="B2080" s="189" t="s">
        <v>15558</v>
      </c>
      <c r="C2080" s="190" t="s">
        <v>28</v>
      </c>
      <c r="D2080" s="191">
        <v>1121.3399999999999</v>
      </c>
    </row>
    <row r="2081" spans="1:4" outlineLevel="1">
      <c r="A2081" s="286">
        <v>13001019</v>
      </c>
      <c r="B2081" s="189" t="s">
        <v>15559</v>
      </c>
      <c r="C2081" s="190" t="s">
        <v>28</v>
      </c>
      <c r="D2081" s="191">
        <v>463.13</v>
      </c>
    </row>
    <row r="2082" spans="1:4" outlineLevel="1">
      <c r="A2082" s="286">
        <v>13001020</v>
      </c>
      <c r="B2082" s="189" t="s">
        <v>15560</v>
      </c>
      <c r="C2082" s="190" t="s">
        <v>28</v>
      </c>
      <c r="D2082" s="191">
        <v>498.55</v>
      </c>
    </row>
    <row r="2083" spans="1:4" outlineLevel="1">
      <c r="A2083" s="286">
        <v>13002000</v>
      </c>
      <c r="B2083" s="189" t="s">
        <v>15561</v>
      </c>
      <c r="C2083" s="190" t="s">
        <v>14044</v>
      </c>
      <c r="D2083" s="191" t="s">
        <v>14044</v>
      </c>
    </row>
    <row r="2084" spans="1:4" outlineLevel="1">
      <c r="A2084" s="286">
        <v>13002001</v>
      </c>
      <c r="B2084" s="189" t="s">
        <v>15562</v>
      </c>
      <c r="C2084" s="190" t="s">
        <v>26</v>
      </c>
      <c r="D2084" s="191">
        <v>61.51</v>
      </c>
    </row>
    <row r="2085" spans="1:4" outlineLevel="1">
      <c r="A2085" s="286">
        <v>13002002</v>
      </c>
      <c r="B2085" s="189" t="s">
        <v>15563</v>
      </c>
      <c r="C2085" s="190" t="s">
        <v>26</v>
      </c>
      <c r="D2085" s="191">
        <v>64.47</v>
      </c>
    </row>
    <row r="2086" spans="1:4" outlineLevel="1">
      <c r="A2086" s="286">
        <v>13002003</v>
      </c>
      <c r="B2086" s="189" t="s">
        <v>15564</v>
      </c>
      <c r="C2086" s="190" t="s">
        <v>26</v>
      </c>
      <c r="D2086" s="191">
        <v>69.22</v>
      </c>
    </row>
    <row r="2087" spans="1:4" outlineLevel="1">
      <c r="A2087" s="286">
        <v>13002004</v>
      </c>
      <c r="B2087" s="189" t="s">
        <v>171</v>
      </c>
      <c r="C2087" s="190" t="s">
        <v>26</v>
      </c>
      <c r="D2087" s="191">
        <v>6.08</v>
      </c>
    </row>
    <row r="2088" spans="1:4" outlineLevel="1">
      <c r="A2088" s="286">
        <v>13002005</v>
      </c>
      <c r="B2088" s="189" t="s">
        <v>34629</v>
      </c>
      <c r="C2088" s="190" t="s">
        <v>26</v>
      </c>
      <c r="D2088" s="191">
        <v>166.74</v>
      </c>
    </row>
    <row r="2089" spans="1:4" ht="23.25">
      <c r="A2089" s="286">
        <v>13002006</v>
      </c>
      <c r="B2089" s="189" t="s">
        <v>24874</v>
      </c>
      <c r="C2089" s="190" t="s">
        <v>26</v>
      </c>
      <c r="D2089" s="191">
        <v>57.59</v>
      </c>
    </row>
    <row r="2090" spans="1:4" outlineLevel="1">
      <c r="A2090" s="286">
        <v>13002007</v>
      </c>
      <c r="B2090" s="189" t="s">
        <v>34630</v>
      </c>
      <c r="C2090" s="190" t="s">
        <v>26</v>
      </c>
      <c r="D2090" s="191">
        <v>152.55000000000001</v>
      </c>
    </row>
    <row r="2091" spans="1:4" outlineLevel="1">
      <c r="A2091" s="286">
        <v>13002008</v>
      </c>
      <c r="B2091" s="189" t="s">
        <v>34631</v>
      </c>
      <c r="C2091" s="190" t="s">
        <v>26</v>
      </c>
      <c r="D2091" s="191">
        <v>145.11000000000001</v>
      </c>
    </row>
    <row r="2092" spans="1:4" ht="23.25" outlineLevel="1">
      <c r="A2092" s="286">
        <v>13002009</v>
      </c>
      <c r="B2092" s="189" t="s">
        <v>15565</v>
      </c>
      <c r="C2092" s="190" t="s">
        <v>26</v>
      </c>
      <c r="D2092" s="191">
        <v>59.49</v>
      </c>
    </row>
    <row r="2093" spans="1:4" ht="23.25" outlineLevel="1">
      <c r="A2093" s="286">
        <v>13002010</v>
      </c>
      <c r="B2093" s="189" t="s">
        <v>15566</v>
      </c>
      <c r="C2093" s="190" t="s">
        <v>26</v>
      </c>
      <c r="D2093" s="191">
        <v>53.74</v>
      </c>
    </row>
    <row r="2094" spans="1:4">
      <c r="A2094" s="286">
        <v>13002011</v>
      </c>
      <c r="B2094" s="189" t="s">
        <v>15567</v>
      </c>
      <c r="C2094" s="190" t="s">
        <v>26</v>
      </c>
      <c r="D2094" s="191">
        <v>72.239999999999995</v>
      </c>
    </row>
    <row r="2095" spans="1:4" outlineLevel="1">
      <c r="A2095" s="286">
        <v>13002013</v>
      </c>
      <c r="B2095" s="189" t="s">
        <v>24875</v>
      </c>
      <c r="C2095" s="190" t="s">
        <v>26</v>
      </c>
      <c r="D2095" s="191">
        <v>39.97</v>
      </c>
    </row>
    <row r="2096" spans="1:4">
      <c r="A2096" s="286">
        <v>13002037</v>
      </c>
      <c r="B2096" s="189" t="s">
        <v>15568</v>
      </c>
      <c r="C2096" s="190" t="s">
        <v>26</v>
      </c>
      <c r="D2096" s="191">
        <v>208.62</v>
      </c>
    </row>
    <row r="2097" spans="1:4" ht="23.25" outlineLevel="1">
      <c r="A2097" s="286">
        <v>13002038</v>
      </c>
      <c r="B2097" s="189" t="s">
        <v>15569</v>
      </c>
      <c r="C2097" s="190" t="s">
        <v>26</v>
      </c>
      <c r="D2097" s="191">
        <v>302.45</v>
      </c>
    </row>
    <row r="2098" spans="1:4" ht="23.25" outlineLevel="1">
      <c r="A2098" s="286">
        <v>13002039</v>
      </c>
      <c r="B2098" s="189" t="s">
        <v>23972</v>
      </c>
      <c r="C2098" s="190" t="s">
        <v>26</v>
      </c>
      <c r="D2098" s="191">
        <v>242.1</v>
      </c>
    </row>
    <row r="2099" spans="1:4">
      <c r="A2099" s="286">
        <v>13002040</v>
      </c>
      <c r="B2099" s="189" t="s">
        <v>15570</v>
      </c>
      <c r="C2099" s="190" t="s">
        <v>26</v>
      </c>
      <c r="D2099" s="191">
        <v>161.56</v>
      </c>
    </row>
    <row r="2100" spans="1:4" outlineLevel="1">
      <c r="A2100" s="286">
        <v>13002042</v>
      </c>
      <c r="B2100" s="189" t="s">
        <v>23973</v>
      </c>
      <c r="C2100" s="190" t="s">
        <v>26</v>
      </c>
      <c r="D2100" s="191">
        <v>101.21</v>
      </c>
    </row>
    <row r="2101" spans="1:4" ht="23.25">
      <c r="A2101" s="286">
        <v>13002043</v>
      </c>
      <c r="B2101" s="189" t="s">
        <v>24876</v>
      </c>
      <c r="C2101" s="190" t="s">
        <v>26</v>
      </c>
      <c r="D2101" s="191">
        <v>221.49</v>
      </c>
    </row>
    <row r="2102" spans="1:4" ht="23.25" outlineLevel="1">
      <c r="A2102" s="286">
        <v>13002044</v>
      </c>
      <c r="B2102" s="189" t="s">
        <v>24877</v>
      </c>
      <c r="C2102" s="190" t="s">
        <v>26</v>
      </c>
      <c r="D2102" s="191">
        <v>424.4</v>
      </c>
    </row>
    <row r="2103" spans="1:4" outlineLevel="1">
      <c r="A2103" s="286">
        <v>13002046</v>
      </c>
      <c r="B2103" s="189" t="s">
        <v>24878</v>
      </c>
      <c r="C2103" s="190" t="s">
        <v>26</v>
      </c>
      <c r="D2103" s="191">
        <v>141.71</v>
      </c>
    </row>
    <row r="2104" spans="1:4">
      <c r="A2104" s="286">
        <v>13002047</v>
      </c>
      <c r="B2104" s="189" t="s">
        <v>24879</v>
      </c>
      <c r="C2104" s="190" t="s">
        <v>26</v>
      </c>
      <c r="D2104" s="191">
        <v>169.44</v>
      </c>
    </row>
    <row r="2105" spans="1:4" ht="23.25" outlineLevel="1">
      <c r="A2105" s="286">
        <v>13002054</v>
      </c>
      <c r="B2105" s="189" t="s">
        <v>24880</v>
      </c>
      <c r="C2105" s="190" t="s">
        <v>26</v>
      </c>
      <c r="D2105" s="191">
        <v>219.59</v>
      </c>
    </row>
    <row r="2106" spans="1:4">
      <c r="A2106" s="286">
        <v>13002058</v>
      </c>
      <c r="B2106" s="189" t="s">
        <v>15571</v>
      </c>
      <c r="C2106" s="190" t="s">
        <v>26</v>
      </c>
      <c r="D2106" s="191">
        <v>504.85</v>
      </c>
    </row>
    <row r="2107" spans="1:4" outlineLevel="1">
      <c r="A2107" s="286">
        <v>13002060</v>
      </c>
      <c r="B2107" s="189" t="s">
        <v>15572</v>
      </c>
      <c r="C2107" s="190" t="s">
        <v>26</v>
      </c>
      <c r="D2107" s="191">
        <v>451.68</v>
      </c>
    </row>
    <row r="2108" spans="1:4">
      <c r="A2108" s="286">
        <v>13002062</v>
      </c>
      <c r="B2108" s="189" t="s">
        <v>15573</v>
      </c>
      <c r="C2108" s="190" t="s">
        <v>26</v>
      </c>
      <c r="D2108" s="191">
        <v>578.25</v>
      </c>
    </row>
    <row r="2109" spans="1:4" outlineLevel="1">
      <c r="A2109" s="286">
        <v>13002063</v>
      </c>
      <c r="B2109" s="189" t="s">
        <v>24881</v>
      </c>
      <c r="C2109" s="190" t="s">
        <v>26</v>
      </c>
      <c r="D2109" s="191">
        <v>76.34</v>
      </c>
    </row>
    <row r="2110" spans="1:4" ht="23.25">
      <c r="A2110" s="286">
        <v>13002072</v>
      </c>
      <c r="B2110" s="189" t="s">
        <v>15574</v>
      </c>
      <c r="C2110" s="190" t="s">
        <v>26</v>
      </c>
      <c r="D2110" s="191">
        <v>467.87</v>
      </c>
    </row>
    <row r="2111" spans="1:4" ht="23.25" outlineLevel="1">
      <c r="A2111" s="286">
        <v>13002073</v>
      </c>
      <c r="B2111" s="189" t="s">
        <v>15575</v>
      </c>
      <c r="C2111" s="190" t="s">
        <v>26</v>
      </c>
      <c r="D2111" s="191">
        <v>467.87</v>
      </c>
    </row>
    <row r="2112" spans="1:4" ht="23.25">
      <c r="A2112" s="286">
        <v>13002074</v>
      </c>
      <c r="B2112" s="189" t="s">
        <v>23974</v>
      </c>
      <c r="C2112" s="190" t="s">
        <v>26</v>
      </c>
      <c r="D2112" s="191">
        <v>467.87</v>
      </c>
    </row>
    <row r="2113" spans="1:4" ht="23.25" outlineLevel="1">
      <c r="A2113" s="286">
        <v>13002087</v>
      </c>
      <c r="B2113" s="189" t="s">
        <v>15576</v>
      </c>
      <c r="C2113" s="190" t="s">
        <v>26</v>
      </c>
      <c r="D2113" s="191">
        <v>165.42</v>
      </c>
    </row>
    <row r="2114" spans="1:4" ht="23.25">
      <c r="A2114" s="286">
        <v>13002088</v>
      </c>
      <c r="B2114" s="189" t="s">
        <v>15577</v>
      </c>
      <c r="C2114" s="190" t="s">
        <v>26</v>
      </c>
      <c r="D2114" s="191">
        <v>255.46</v>
      </c>
    </row>
    <row r="2115" spans="1:4" outlineLevel="1">
      <c r="A2115" s="286">
        <v>13002090</v>
      </c>
      <c r="B2115" s="189" t="s">
        <v>15578</v>
      </c>
      <c r="C2115" s="190" t="s">
        <v>26</v>
      </c>
      <c r="D2115" s="191">
        <v>150.11000000000001</v>
      </c>
    </row>
    <row r="2116" spans="1:4" ht="23.25">
      <c r="A2116" s="286">
        <v>13002091</v>
      </c>
      <c r="B2116" s="189" t="s">
        <v>15579</v>
      </c>
      <c r="C2116" s="190" t="s">
        <v>26</v>
      </c>
      <c r="D2116" s="191">
        <v>136.38999999999999</v>
      </c>
    </row>
    <row r="2117" spans="1:4" ht="23.25" outlineLevel="1">
      <c r="A2117" s="286">
        <v>13002092</v>
      </c>
      <c r="B2117" s="189" t="s">
        <v>34632</v>
      </c>
      <c r="C2117" s="190" t="s">
        <v>26</v>
      </c>
      <c r="D2117" s="191">
        <v>278.64999999999998</v>
      </c>
    </row>
    <row r="2118" spans="1:4" ht="23.25">
      <c r="A2118" s="286">
        <v>13002093</v>
      </c>
      <c r="B2118" s="189" t="s">
        <v>34633</v>
      </c>
      <c r="C2118" s="190" t="s">
        <v>26</v>
      </c>
      <c r="D2118" s="191">
        <v>306.19</v>
      </c>
    </row>
    <row r="2119" spans="1:4" ht="23.25" outlineLevel="1">
      <c r="A2119" s="286">
        <v>13002101</v>
      </c>
      <c r="B2119" s="189" t="s">
        <v>34634</v>
      </c>
      <c r="C2119" s="190" t="s">
        <v>26</v>
      </c>
      <c r="D2119" s="191">
        <v>33.53</v>
      </c>
    </row>
    <row r="2120" spans="1:4" outlineLevel="1">
      <c r="A2120" s="286">
        <v>13002102</v>
      </c>
      <c r="B2120" s="189" t="s">
        <v>23975</v>
      </c>
      <c r="C2120" s="190" t="s">
        <v>26</v>
      </c>
      <c r="D2120" s="191">
        <v>39.97</v>
      </c>
    </row>
    <row r="2121" spans="1:4">
      <c r="A2121" s="286">
        <v>13002103</v>
      </c>
      <c r="B2121" s="189" t="s">
        <v>23976</v>
      </c>
      <c r="C2121" s="190" t="s">
        <v>26</v>
      </c>
      <c r="D2121" s="191">
        <v>39.97</v>
      </c>
    </row>
    <row r="2122" spans="1:4" outlineLevel="1">
      <c r="A2122" s="286">
        <v>13003000</v>
      </c>
      <c r="B2122" s="189" t="s">
        <v>15580</v>
      </c>
      <c r="C2122" s="190" t="s">
        <v>14044</v>
      </c>
      <c r="D2122" s="191" t="s">
        <v>14044</v>
      </c>
    </row>
    <row r="2123" spans="1:4" outlineLevel="1">
      <c r="A2123" s="286">
        <v>13003002</v>
      </c>
      <c r="B2123" s="189" t="s">
        <v>24882</v>
      </c>
      <c r="C2123" s="190" t="s">
        <v>23</v>
      </c>
      <c r="D2123" s="191">
        <v>11.98</v>
      </c>
    </row>
    <row r="2124" spans="1:4" outlineLevel="1">
      <c r="A2124" s="286">
        <v>13003004</v>
      </c>
      <c r="B2124" s="189" t="s">
        <v>24883</v>
      </c>
      <c r="C2124" s="190" t="s">
        <v>23</v>
      </c>
      <c r="D2124" s="191">
        <v>97.09</v>
      </c>
    </row>
    <row r="2125" spans="1:4">
      <c r="A2125" s="286">
        <v>13003005</v>
      </c>
      <c r="B2125" s="189" t="s">
        <v>24884</v>
      </c>
      <c r="C2125" s="190" t="s">
        <v>23</v>
      </c>
      <c r="D2125" s="191">
        <v>77.27</v>
      </c>
    </row>
    <row r="2126" spans="1:4" outlineLevel="1">
      <c r="A2126" s="286">
        <v>13003007</v>
      </c>
      <c r="B2126" s="189" t="s">
        <v>24885</v>
      </c>
      <c r="C2126" s="190" t="s">
        <v>23</v>
      </c>
      <c r="D2126" s="191">
        <v>74.930000000000007</v>
      </c>
    </row>
    <row r="2127" spans="1:4" outlineLevel="1">
      <c r="A2127" s="286">
        <v>13003009</v>
      </c>
      <c r="B2127" s="189" t="s">
        <v>15581</v>
      </c>
      <c r="C2127" s="190" t="s">
        <v>23</v>
      </c>
      <c r="D2127" s="191">
        <v>26.21</v>
      </c>
    </row>
    <row r="2128" spans="1:4">
      <c r="A2128" s="286">
        <v>13003027</v>
      </c>
      <c r="B2128" s="189" t="s">
        <v>34635</v>
      </c>
      <c r="C2128" s="190" t="s">
        <v>23</v>
      </c>
      <c r="D2128" s="191">
        <v>55.97</v>
      </c>
    </row>
    <row r="2129" spans="1:4" outlineLevel="1">
      <c r="A2129" s="286">
        <v>13003031</v>
      </c>
      <c r="B2129" s="189" t="s">
        <v>15582</v>
      </c>
      <c r="C2129" s="190" t="s">
        <v>23</v>
      </c>
      <c r="D2129" s="191">
        <v>36.15</v>
      </c>
    </row>
    <row r="2130" spans="1:4" outlineLevel="1">
      <c r="A2130" s="286">
        <v>13003035</v>
      </c>
      <c r="B2130" s="189" t="s">
        <v>24886</v>
      </c>
      <c r="C2130" s="190" t="s">
        <v>23</v>
      </c>
      <c r="D2130" s="191">
        <v>39.61</v>
      </c>
    </row>
    <row r="2131" spans="1:4" outlineLevel="1">
      <c r="A2131" s="286">
        <v>13003036</v>
      </c>
      <c r="B2131" s="189" t="s">
        <v>34636</v>
      </c>
      <c r="C2131" s="190" t="s">
        <v>23</v>
      </c>
      <c r="D2131" s="191">
        <v>82.42</v>
      </c>
    </row>
    <row r="2132" spans="1:4">
      <c r="A2132" s="286">
        <v>13003040</v>
      </c>
      <c r="B2132" s="189" t="s">
        <v>15583</v>
      </c>
      <c r="C2132" s="190" t="s">
        <v>23</v>
      </c>
      <c r="D2132" s="191">
        <v>18.88</v>
      </c>
    </row>
    <row r="2133" spans="1:4" outlineLevel="1">
      <c r="A2133" s="286">
        <v>13003065</v>
      </c>
      <c r="B2133" s="189" t="s">
        <v>15584</v>
      </c>
      <c r="C2133" s="190" t="s">
        <v>23</v>
      </c>
      <c r="D2133" s="191">
        <v>49.61</v>
      </c>
    </row>
    <row r="2134" spans="1:4">
      <c r="A2134" s="286">
        <v>13003067</v>
      </c>
      <c r="B2134" s="189" t="s">
        <v>15585</v>
      </c>
      <c r="C2134" s="190" t="s">
        <v>23</v>
      </c>
      <c r="D2134" s="191">
        <v>117.5</v>
      </c>
    </row>
    <row r="2135" spans="1:4" outlineLevel="1">
      <c r="A2135" s="286">
        <v>13003069</v>
      </c>
      <c r="B2135" s="189" t="s">
        <v>15586</v>
      </c>
      <c r="C2135" s="190" t="s">
        <v>23</v>
      </c>
      <c r="D2135" s="191">
        <v>100.08</v>
      </c>
    </row>
    <row r="2136" spans="1:4" ht="23.25">
      <c r="A2136" s="286">
        <v>13003085</v>
      </c>
      <c r="B2136" s="189" t="s">
        <v>15587</v>
      </c>
      <c r="C2136" s="190" t="s">
        <v>23</v>
      </c>
      <c r="D2136" s="191">
        <v>137.97</v>
      </c>
    </row>
    <row r="2137" spans="1:4" outlineLevel="1">
      <c r="A2137" s="286">
        <v>13003087</v>
      </c>
      <c r="B2137" s="189" t="s">
        <v>15588</v>
      </c>
      <c r="C2137" s="190" t="s">
        <v>23</v>
      </c>
      <c r="D2137" s="191">
        <v>180.7</v>
      </c>
    </row>
    <row r="2138" spans="1:4" ht="23.25">
      <c r="A2138" s="286">
        <v>13003094</v>
      </c>
      <c r="B2138" s="189" t="s">
        <v>15589</v>
      </c>
      <c r="C2138" s="190" t="s">
        <v>23</v>
      </c>
      <c r="D2138" s="191">
        <v>13.17</v>
      </c>
    </row>
    <row r="2139" spans="1:4" outlineLevel="1">
      <c r="A2139" s="286">
        <v>13004000</v>
      </c>
      <c r="B2139" s="189" t="s">
        <v>15590</v>
      </c>
      <c r="C2139" s="190" t="s">
        <v>14044</v>
      </c>
      <c r="D2139" s="191" t="s">
        <v>14044</v>
      </c>
    </row>
    <row r="2140" spans="1:4">
      <c r="A2140" s="286">
        <v>13004005</v>
      </c>
      <c r="B2140" s="189" t="s">
        <v>24887</v>
      </c>
      <c r="C2140" s="190" t="s">
        <v>23</v>
      </c>
      <c r="D2140" s="191">
        <v>105.82</v>
      </c>
    </row>
    <row r="2141" spans="1:4" outlineLevel="1">
      <c r="A2141" s="286">
        <v>13004006</v>
      </c>
      <c r="B2141" s="189" t="s">
        <v>24888</v>
      </c>
      <c r="C2141" s="190" t="s">
        <v>23</v>
      </c>
      <c r="D2141" s="191">
        <v>107.07</v>
      </c>
    </row>
    <row r="2142" spans="1:4">
      <c r="A2142" s="286">
        <v>13050000</v>
      </c>
      <c r="B2142" s="189" t="s">
        <v>14152</v>
      </c>
      <c r="C2142" s="190" t="s">
        <v>14044</v>
      </c>
      <c r="D2142" s="191" t="s">
        <v>14044</v>
      </c>
    </row>
    <row r="2143" spans="1:4" outlineLevel="1">
      <c r="A2143" s="286">
        <v>13050001</v>
      </c>
      <c r="B2143" s="189" t="s">
        <v>15591</v>
      </c>
      <c r="C2143" s="190" t="s">
        <v>28</v>
      </c>
      <c r="D2143" s="191">
        <v>351.83</v>
      </c>
    </row>
    <row r="2144" spans="1:4" ht="23.25">
      <c r="A2144" s="286">
        <v>13050005</v>
      </c>
      <c r="B2144" s="189" t="s">
        <v>15592</v>
      </c>
      <c r="C2144" s="190" t="s">
        <v>26</v>
      </c>
      <c r="D2144" s="191">
        <v>40.6</v>
      </c>
    </row>
    <row r="2145" spans="1:4" outlineLevel="1">
      <c r="A2145" s="286">
        <v>13050010</v>
      </c>
      <c r="B2145" s="189" t="s">
        <v>15593</v>
      </c>
      <c r="C2145" s="190" t="s">
        <v>26</v>
      </c>
      <c r="D2145" s="191">
        <v>27.06</v>
      </c>
    </row>
    <row r="2146" spans="1:4">
      <c r="A2146" s="286">
        <v>13050012</v>
      </c>
      <c r="B2146" s="189" t="s">
        <v>15594</v>
      </c>
      <c r="C2146" s="190" t="s">
        <v>26</v>
      </c>
      <c r="D2146" s="191">
        <v>27.06</v>
      </c>
    </row>
    <row r="2147" spans="1:4" outlineLevel="1">
      <c r="A2147" s="286">
        <v>13050014</v>
      </c>
      <c r="B2147" s="189" t="s">
        <v>15595</v>
      </c>
      <c r="C2147" s="190" t="s">
        <v>26</v>
      </c>
      <c r="D2147" s="191">
        <v>32.479999999999997</v>
      </c>
    </row>
    <row r="2148" spans="1:4" ht="23.25" outlineLevel="1">
      <c r="A2148" s="286">
        <v>13050020</v>
      </c>
      <c r="B2148" s="189" t="s">
        <v>15596</v>
      </c>
      <c r="C2148" s="190" t="s">
        <v>26</v>
      </c>
      <c r="D2148" s="191">
        <v>24.36</v>
      </c>
    </row>
    <row r="2149" spans="1:4" outlineLevel="1">
      <c r="A2149" s="286">
        <v>13050030</v>
      </c>
      <c r="B2149" s="189" t="s">
        <v>15597</v>
      </c>
      <c r="C2149" s="190" t="s">
        <v>23</v>
      </c>
      <c r="D2149" s="191">
        <v>3.52</v>
      </c>
    </row>
    <row r="2150" spans="1:4">
      <c r="A2150" s="286">
        <v>13050040</v>
      </c>
      <c r="B2150" s="189" t="s">
        <v>15598</v>
      </c>
      <c r="C2150" s="190" t="s">
        <v>23</v>
      </c>
      <c r="D2150" s="191">
        <v>10.83</v>
      </c>
    </row>
    <row r="2151" spans="1:4" outlineLevel="1">
      <c r="A2151" s="286">
        <v>13060000</v>
      </c>
      <c r="B2151" s="189" t="s">
        <v>8418</v>
      </c>
      <c r="C2151" s="190" t="s">
        <v>14044</v>
      </c>
      <c r="D2151" s="191" t="s">
        <v>14044</v>
      </c>
    </row>
    <row r="2152" spans="1:4" outlineLevel="1">
      <c r="A2152" s="286">
        <v>13060002</v>
      </c>
      <c r="B2152" s="189" t="s">
        <v>15534</v>
      </c>
      <c r="C2152" s="190" t="s">
        <v>26</v>
      </c>
      <c r="D2152" s="191">
        <v>37.89</v>
      </c>
    </row>
    <row r="2153" spans="1:4" outlineLevel="1">
      <c r="A2153" s="286">
        <v>13060010</v>
      </c>
      <c r="B2153" s="189" t="s">
        <v>15599</v>
      </c>
      <c r="C2153" s="190" t="s">
        <v>26</v>
      </c>
      <c r="D2153" s="191">
        <v>40.6</v>
      </c>
    </row>
    <row r="2154" spans="1:4">
      <c r="A2154" s="286">
        <v>13060012</v>
      </c>
      <c r="B2154" s="189" t="s">
        <v>15600</v>
      </c>
      <c r="C2154" s="190" t="s">
        <v>26</v>
      </c>
      <c r="D2154" s="191">
        <v>39.71</v>
      </c>
    </row>
    <row r="2155" spans="1:4" outlineLevel="1">
      <c r="A2155" s="286">
        <v>13060014</v>
      </c>
      <c r="B2155" s="189" t="s">
        <v>15601</v>
      </c>
      <c r="C2155" s="190" t="s">
        <v>26</v>
      </c>
      <c r="D2155" s="191">
        <v>47.65</v>
      </c>
    </row>
    <row r="2156" spans="1:4" outlineLevel="1">
      <c r="A2156" s="286">
        <v>13060020</v>
      </c>
      <c r="B2156" s="189" t="s">
        <v>15602</v>
      </c>
      <c r="C2156" s="190" t="s">
        <v>26</v>
      </c>
      <c r="D2156" s="191">
        <v>38.46</v>
      </c>
    </row>
    <row r="2157" spans="1:4" outlineLevel="1">
      <c r="A2157" s="286">
        <v>13060030</v>
      </c>
      <c r="B2157" s="189" t="s">
        <v>15603</v>
      </c>
      <c r="C2157" s="190" t="s">
        <v>23</v>
      </c>
      <c r="D2157" s="191">
        <v>6.77</v>
      </c>
    </row>
    <row r="2158" spans="1:4">
      <c r="A2158" s="286">
        <v>13070000</v>
      </c>
      <c r="B2158" s="189" t="s">
        <v>14228</v>
      </c>
      <c r="C2158" s="190" t="s">
        <v>14044</v>
      </c>
      <c r="D2158" s="191" t="s">
        <v>14044</v>
      </c>
    </row>
    <row r="2159" spans="1:4" outlineLevel="1">
      <c r="A2159" s="286">
        <v>13070010</v>
      </c>
      <c r="B2159" s="189" t="s">
        <v>15604</v>
      </c>
      <c r="C2159" s="190" t="s">
        <v>26</v>
      </c>
      <c r="D2159" s="191">
        <v>107.55</v>
      </c>
    </row>
    <row r="2160" spans="1:4" outlineLevel="1">
      <c r="A2160" s="286">
        <v>13070012</v>
      </c>
      <c r="B2160" s="189" t="s">
        <v>15605</v>
      </c>
      <c r="C2160" s="190" t="s">
        <v>26</v>
      </c>
      <c r="D2160" s="191">
        <v>30.67</v>
      </c>
    </row>
    <row r="2161" spans="1:4" outlineLevel="1">
      <c r="A2161" s="286">
        <v>13070014</v>
      </c>
      <c r="B2161" s="189" t="s">
        <v>15606</v>
      </c>
      <c r="C2161" s="190" t="s">
        <v>26</v>
      </c>
      <c r="D2161" s="191">
        <v>85.99</v>
      </c>
    </row>
    <row r="2162" spans="1:4">
      <c r="A2162" s="286">
        <v>13070020</v>
      </c>
      <c r="B2162" s="189" t="s">
        <v>15607</v>
      </c>
      <c r="C2162" s="190" t="s">
        <v>26</v>
      </c>
      <c r="D2162" s="191">
        <v>16.399999999999999</v>
      </c>
    </row>
    <row r="2163" spans="1:4" outlineLevel="1">
      <c r="A2163" s="286">
        <v>13070030</v>
      </c>
      <c r="B2163" s="189" t="s">
        <v>15608</v>
      </c>
      <c r="C2163" s="190" t="s">
        <v>23</v>
      </c>
      <c r="D2163" s="191">
        <v>25.38</v>
      </c>
    </row>
    <row r="2164" spans="1:4" outlineLevel="1">
      <c r="A2164" s="286">
        <v>13080000</v>
      </c>
      <c r="B2164" s="189" t="s">
        <v>14259</v>
      </c>
      <c r="C2164" s="190" t="s">
        <v>14044</v>
      </c>
      <c r="D2164" s="191" t="s">
        <v>14044</v>
      </c>
    </row>
    <row r="2165" spans="1:4">
      <c r="A2165" s="286">
        <v>13080015</v>
      </c>
      <c r="B2165" s="189" t="s">
        <v>15609</v>
      </c>
      <c r="C2165" s="190" t="s">
        <v>26</v>
      </c>
      <c r="D2165" s="191">
        <v>398.87</v>
      </c>
    </row>
    <row r="2166" spans="1:4" outlineLevel="1">
      <c r="A2166" s="286">
        <v>13080016</v>
      </c>
      <c r="B2166" s="189" t="s">
        <v>15610</v>
      </c>
      <c r="C2166" s="190" t="s">
        <v>26</v>
      </c>
      <c r="D2166" s="191">
        <v>37.32</v>
      </c>
    </row>
    <row r="2167" spans="1:4" outlineLevel="1">
      <c r="A2167" s="286">
        <v>13080017</v>
      </c>
      <c r="B2167" s="189" t="s">
        <v>15611</v>
      </c>
      <c r="C2167" s="190" t="s">
        <v>26</v>
      </c>
      <c r="D2167" s="191">
        <v>8.9600000000000009</v>
      </c>
    </row>
    <row r="2168" spans="1:4">
      <c r="A2168" s="286">
        <v>13080018</v>
      </c>
      <c r="B2168" s="189" t="s">
        <v>283</v>
      </c>
      <c r="C2168" s="190" t="s">
        <v>26</v>
      </c>
      <c r="D2168" s="191">
        <v>533.48</v>
      </c>
    </row>
    <row r="2169" spans="1:4" outlineLevel="1">
      <c r="A2169" s="286">
        <v>13080041</v>
      </c>
      <c r="B2169" s="189" t="s">
        <v>15612</v>
      </c>
      <c r="C2169" s="190" t="s">
        <v>23</v>
      </c>
      <c r="D2169" s="191">
        <v>25.86</v>
      </c>
    </row>
    <row r="2170" spans="1:4" outlineLevel="1">
      <c r="A2170" s="286">
        <v>13080061</v>
      </c>
      <c r="B2170" s="189" t="s">
        <v>15613</v>
      </c>
      <c r="C2170" s="190" t="s">
        <v>26</v>
      </c>
      <c r="D2170" s="191">
        <v>7.12</v>
      </c>
    </row>
    <row r="2171" spans="1:4">
      <c r="A2171" s="286">
        <v>13080062</v>
      </c>
      <c r="B2171" s="189" t="s">
        <v>15614</v>
      </c>
      <c r="C2171" s="190" t="s">
        <v>26</v>
      </c>
      <c r="D2171" s="191">
        <v>7.12</v>
      </c>
    </row>
    <row r="2172" spans="1:4" outlineLevel="1">
      <c r="A2172" s="286">
        <v>13080070</v>
      </c>
      <c r="B2172" s="189" t="s">
        <v>15615</v>
      </c>
      <c r="C2172" s="190" t="s">
        <v>26</v>
      </c>
      <c r="D2172" s="191">
        <v>33.409999999999997</v>
      </c>
    </row>
    <row r="2173" spans="1:4" outlineLevel="1">
      <c r="A2173" s="286">
        <v>13080071</v>
      </c>
      <c r="B2173" s="189" t="s">
        <v>15616</v>
      </c>
      <c r="C2173" s="190" t="s">
        <v>26</v>
      </c>
      <c r="D2173" s="191">
        <v>55.77</v>
      </c>
    </row>
    <row r="2174" spans="1:4" outlineLevel="1">
      <c r="A2174" s="286">
        <v>13080072</v>
      </c>
      <c r="B2174" s="189" t="s">
        <v>15617</v>
      </c>
      <c r="C2174" s="190" t="s">
        <v>26</v>
      </c>
      <c r="D2174" s="191">
        <v>56.68</v>
      </c>
    </row>
    <row r="2175" spans="1:4">
      <c r="A2175" s="286">
        <v>13080073</v>
      </c>
      <c r="B2175" s="189" t="s">
        <v>15618</v>
      </c>
      <c r="C2175" s="190" t="s">
        <v>23</v>
      </c>
      <c r="D2175" s="191">
        <v>17.29</v>
      </c>
    </row>
    <row r="2176" spans="1:4" outlineLevel="1">
      <c r="A2176" s="286">
        <v>13080074</v>
      </c>
      <c r="B2176" s="189" t="s">
        <v>15619</v>
      </c>
      <c r="C2176" s="190" t="s">
        <v>23</v>
      </c>
      <c r="D2176" s="191">
        <v>28.86</v>
      </c>
    </row>
    <row r="2177" spans="1:4" outlineLevel="1">
      <c r="A2177" s="286">
        <v>13080075</v>
      </c>
      <c r="B2177" s="189" t="s">
        <v>15620</v>
      </c>
      <c r="C2177" s="190" t="s">
        <v>23</v>
      </c>
      <c r="D2177" s="191">
        <v>29.16</v>
      </c>
    </row>
    <row r="2178" spans="1:4" ht="23.25">
      <c r="A2178" s="286">
        <v>13080076</v>
      </c>
      <c r="B2178" s="189" t="s">
        <v>15621</v>
      </c>
      <c r="C2178" s="190" t="s">
        <v>26</v>
      </c>
      <c r="D2178" s="191">
        <v>28.91</v>
      </c>
    </row>
    <row r="2179" spans="1:4" outlineLevel="1">
      <c r="A2179" s="286">
        <v>13102005</v>
      </c>
      <c r="B2179" s="189" t="s">
        <v>23977</v>
      </c>
      <c r="C2179" s="190" t="s">
        <v>26</v>
      </c>
      <c r="D2179" s="191">
        <v>29.81</v>
      </c>
    </row>
    <row r="2180" spans="1:4" outlineLevel="1">
      <c r="A2180" s="285">
        <v>14000000</v>
      </c>
      <c r="B2180" s="186" t="s">
        <v>15622</v>
      </c>
      <c r="C2180" s="187"/>
      <c r="D2180" s="188"/>
    </row>
    <row r="2181" spans="1:4">
      <c r="A2181" s="286">
        <v>14001000</v>
      </c>
      <c r="B2181" s="189" t="s">
        <v>15623</v>
      </c>
      <c r="C2181" s="190" t="s">
        <v>14044</v>
      </c>
      <c r="D2181" s="191" t="s">
        <v>14044</v>
      </c>
    </row>
    <row r="2182" spans="1:4" outlineLevel="1">
      <c r="A2182" s="286">
        <v>14001003</v>
      </c>
      <c r="B2182" s="189" t="s">
        <v>15624</v>
      </c>
      <c r="C2182" s="190" t="s">
        <v>26</v>
      </c>
      <c r="D2182" s="191">
        <v>170.08</v>
      </c>
    </row>
    <row r="2183" spans="1:4" outlineLevel="1">
      <c r="A2183" s="286">
        <v>14001004</v>
      </c>
      <c r="B2183" s="189" t="s">
        <v>15625</v>
      </c>
      <c r="C2183" s="190" t="s">
        <v>26</v>
      </c>
      <c r="D2183" s="191">
        <v>193.28</v>
      </c>
    </row>
    <row r="2184" spans="1:4">
      <c r="A2184" s="286">
        <v>14001005</v>
      </c>
      <c r="B2184" s="189" t="s">
        <v>15626</v>
      </c>
      <c r="C2184" s="190" t="s">
        <v>26</v>
      </c>
      <c r="D2184" s="191">
        <v>199.94</v>
      </c>
    </row>
    <row r="2185" spans="1:4" outlineLevel="1">
      <c r="A2185" s="286">
        <v>14001011</v>
      </c>
      <c r="B2185" s="189" t="s">
        <v>15627</v>
      </c>
      <c r="C2185" s="190" t="s">
        <v>26</v>
      </c>
      <c r="D2185" s="191">
        <v>185.66</v>
      </c>
    </row>
    <row r="2186" spans="1:4" outlineLevel="1">
      <c r="A2186" s="286">
        <v>14001030</v>
      </c>
      <c r="B2186" s="189" t="s">
        <v>15628</v>
      </c>
      <c r="C2186" s="190" t="s">
        <v>26</v>
      </c>
      <c r="D2186" s="191">
        <v>376.97</v>
      </c>
    </row>
    <row r="2187" spans="1:4">
      <c r="A2187" s="286">
        <v>14001037</v>
      </c>
      <c r="B2187" s="189" t="s">
        <v>15629</v>
      </c>
      <c r="C2187" s="190" t="s">
        <v>26</v>
      </c>
      <c r="D2187" s="191">
        <v>621.39</v>
      </c>
    </row>
    <row r="2188" spans="1:4" outlineLevel="1">
      <c r="A2188" s="286">
        <v>14001050</v>
      </c>
      <c r="B2188" s="189" t="s">
        <v>15630</v>
      </c>
      <c r="C2188" s="190" t="s">
        <v>26</v>
      </c>
      <c r="D2188" s="191">
        <v>372.46</v>
      </c>
    </row>
    <row r="2189" spans="1:4" outlineLevel="1">
      <c r="A2189" s="286">
        <v>14001052</v>
      </c>
      <c r="B2189" s="189" t="s">
        <v>15631</v>
      </c>
      <c r="C2189" s="190" t="s">
        <v>26</v>
      </c>
      <c r="D2189" s="191">
        <v>429.6</v>
      </c>
    </row>
    <row r="2190" spans="1:4">
      <c r="A2190" s="286">
        <v>14001070</v>
      </c>
      <c r="B2190" s="189" t="s">
        <v>491</v>
      </c>
      <c r="C2190" s="190" t="s">
        <v>26</v>
      </c>
      <c r="D2190" s="191">
        <v>208.84</v>
      </c>
    </row>
    <row r="2191" spans="1:4" outlineLevel="1">
      <c r="A2191" s="286">
        <v>14001072</v>
      </c>
      <c r="B2191" s="189" t="s">
        <v>15632</v>
      </c>
      <c r="C2191" s="190" t="s">
        <v>26</v>
      </c>
      <c r="D2191" s="191">
        <v>943.89</v>
      </c>
    </row>
    <row r="2192" spans="1:4" outlineLevel="1">
      <c r="A2192" s="286">
        <v>14050000</v>
      </c>
      <c r="B2192" s="189" t="s">
        <v>14152</v>
      </c>
      <c r="C2192" s="190" t="s">
        <v>14044</v>
      </c>
      <c r="D2192" s="191" t="s">
        <v>14044</v>
      </c>
    </row>
    <row r="2193" spans="1:4" ht="23.25" outlineLevel="1">
      <c r="A2193" s="286">
        <v>14050001</v>
      </c>
      <c r="B2193" s="189" t="s">
        <v>15633</v>
      </c>
      <c r="C2193" s="190" t="s">
        <v>26</v>
      </c>
      <c r="D2193" s="191">
        <v>99.09</v>
      </c>
    </row>
    <row r="2194" spans="1:4" outlineLevel="1">
      <c r="A2194" s="286">
        <v>14060000</v>
      </c>
      <c r="B2194" s="189" t="s">
        <v>8418</v>
      </c>
      <c r="C2194" s="190" t="s">
        <v>14044</v>
      </c>
      <c r="D2194" s="191" t="s">
        <v>14044</v>
      </c>
    </row>
    <row r="2195" spans="1:4" ht="23.25">
      <c r="A2195" s="286">
        <v>14060001</v>
      </c>
      <c r="B2195" s="189" t="s">
        <v>23978</v>
      </c>
      <c r="C2195" s="190" t="s">
        <v>26</v>
      </c>
      <c r="D2195" s="191">
        <v>90.66</v>
      </c>
    </row>
    <row r="2196" spans="1:4" outlineLevel="1">
      <c r="A2196" s="286">
        <v>14070000</v>
      </c>
      <c r="B2196" s="189" t="s">
        <v>14228</v>
      </c>
      <c r="C2196" s="190" t="s">
        <v>14044</v>
      </c>
      <c r="D2196" s="191" t="s">
        <v>14044</v>
      </c>
    </row>
    <row r="2197" spans="1:4" outlineLevel="1">
      <c r="A2197" s="286">
        <v>14070001</v>
      </c>
      <c r="B2197" s="189" t="s">
        <v>15634</v>
      </c>
      <c r="C2197" s="190" t="s">
        <v>26</v>
      </c>
      <c r="D2197" s="191">
        <v>112.33</v>
      </c>
    </row>
    <row r="2198" spans="1:4" outlineLevel="1">
      <c r="A2198" s="285">
        <v>15000000</v>
      </c>
      <c r="B2198" s="186" t="s">
        <v>3864</v>
      </c>
      <c r="C2198" s="187"/>
      <c r="D2198" s="188"/>
    </row>
    <row r="2199" spans="1:4" outlineLevel="1">
      <c r="A2199" s="286">
        <v>15001000</v>
      </c>
      <c r="B2199" s="189" t="s">
        <v>15635</v>
      </c>
      <c r="C2199" s="190" t="s">
        <v>14044</v>
      </c>
      <c r="D2199" s="191" t="s">
        <v>14044</v>
      </c>
    </row>
    <row r="2200" spans="1:4">
      <c r="A2200" s="286">
        <v>15001001</v>
      </c>
      <c r="B2200" s="189" t="s">
        <v>15636</v>
      </c>
      <c r="C2200" s="190" t="s">
        <v>26</v>
      </c>
      <c r="D2200" s="191">
        <v>8.9</v>
      </c>
    </row>
    <row r="2201" spans="1:4" outlineLevel="1">
      <c r="A2201" s="286">
        <v>15001002</v>
      </c>
      <c r="B2201" s="189" t="s">
        <v>15637</v>
      </c>
      <c r="C2201" s="190" t="s">
        <v>26</v>
      </c>
      <c r="D2201" s="191">
        <v>12.17</v>
      </c>
    </row>
    <row r="2202" spans="1:4" ht="23.25" outlineLevel="1">
      <c r="A2202" s="286">
        <v>15001008</v>
      </c>
      <c r="B2202" s="189" t="s">
        <v>23979</v>
      </c>
      <c r="C2202" s="190" t="s">
        <v>26</v>
      </c>
      <c r="D2202" s="191">
        <v>13.74</v>
      </c>
    </row>
    <row r="2203" spans="1:4" outlineLevel="1">
      <c r="A2203" s="286">
        <v>15001010</v>
      </c>
      <c r="B2203" s="189" t="s">
        <v>15638</v>
      </c>
      <c r="C2203" s="190" t="s">
        <v>26</v>
      </c>
      <c r="D2203" s="191">
        <v>17.27</v>
      </c>
    </row>
    <row r="2204" spans="1:4" outlineLevel="1">
      <c r="A2204" s="286">
        <v>15001011</v>
      </c>
      <c r="B2204" s="189" t="s">
        <v>15639</v>
      </c>
      <c r="C2204" s="190" t="s">
        <v>26</v>
      </c>
      <c r="D2204" s="191">
        <v>41.86</v>
      </c>
    </row>
    <row r="2205" spans="1:4">
      <c r="A2205" s="286">
        <v>15001015</v>
      </c>
      <c r="B2205" s="189" t="s">
        <v>15640</v>
      </c>
      <c r="C2205" s="190" t="s">
        <v>26</v>
      </c>
      <c r="D2205" s="191">
        <v>18.5</v>
      </c>
    </row>
    <row r="2206" spans="1:4" outlineLevel="1">
      <c r="A2206" s="286">
        <v>15001016</v>
      </c>
      <c r="B2206" s="189" t="s">
        <v>15641</v>
      </c>
      <c r="C2206" s="190" t="s">
        <v>26</v>
      </c>
      <c r="D2206" s="191">
        <v>46.93</v>
      </c>
    </row>
    <row r="2207" spans="1:4" outlineLevel="1">
      <c r="A2207" s="286">
        <v>15001018</v>
      </c>
      <c r="B2207" s="189" t="s">
        <v>15642</v>
      </c>
      <c r="C2207" s="190" t="s">
        <v>26</v>
      </c>
      <c r="D2207" s="191">
        <v>84.4</v>
      </c>
    </row>
    <row r="2208" spans="1:4" outlineLevel="1">
      <c r="A2208" s="286">
        <v>15001019</v>
      </c>
      <c r="B2208" s="189" t="s">
        <v>15643</v>
      </c>
      <c r="C2208" s="190" t="s">
        <v>26</v>
      </c>
      <c r="D2208" s="191">
        <v>30.25</v>
      </c>
    </row>
    <row r="2209" spans="1:4" outlineLevel="1">
      <c r="A2209" s="286">
        <v>15001023</v>
      </c>
      <c r="B2209" s="189" t="s">
        <v>15644</v>
      </c>
      <c r="C2209" s="190" t="s">
        <v>26</v>
      </c>
      <c r="D2209" s="191">
        <v>21.96</v>
      </c>
    </row>
    <row r="2210" spans="1:4">
      <c r="A2210" s="286">
        <v>15001024</v>
      </c>
      <c r="B2210" s="189" t="s">
        <v>15645</v>
      </c>
      <c r="C2210" s="190" t="s">
        <v>26</v>
      </c>
      <c r="D2210" s="191">
        <v>61.77</v>
      </c>
    </row>
    <row r="2211" spans="1:4" outlineLevel="1">
      <c r="A2211" s="286">
        <v>15001036</v>
      </c>
      <c r="B2211" s="189" t="s">
        <v>15646</v>
      </c>
      <c r="C2211" s="190" t="s">
        <v>26</v>
      </c>
      <c r="D2211" s="191">
        <v>208.36</v>
      </c>
    </row>
    <row r="2212" spans="1:4" ht="23.25" outlineLevel="1">
      <c r="A2212" s="286">
        <v>15001070</v>
      </c>
      <c r="B2212" s="189" t="s">
        <v>15647</v>
      </c>
      <c r="C2212" s="190" t="s">
        <v>26</v>
      </c>
      <c r="D2212" s="191">
        <v>137.07</v>
      </c>
    </row>
    <row r="2213" spans="1:4" outlineLevel="1">
      <c r="A2213" s="286">
        <v>15001076</v>
      </c>
      <c r="B2213" s="189" t="s">
        <v>15648</v>
      </c>
      <c r="C2213" s="190" t="s">
        <v>26</v>
      </c>
      <c r="D2213" s="191">
        <v>34.520000000000003</v>
      </c>
    </row>
    <row r="2214" spans="1:4" ht="23.25" outlineLevel="1">
      <c r="A2214" s="286">
        <v>15001077</v>
      </c>
      <c r="B2214" s="189" t="s">
        <v>16546</v>
      </c>
      <c r="C2214" s="190" t="s">
        <v>26</v>
      </c>
      <c r="D2214" s="191">
        <v>42.87</v>
      </c>
    </row>
    <row r="2215" spans="1:4">
      <c r="A2215" s="286">
        <v>15002000</v>
      </c>
      <c r="B2215" s="189" t="s">
        <v>12913</v>
      </c>
      <c r="C2215" s="190" t="s">
        <v>14044</v>
      </c>
      <c r="D2215" s="191" t="s">
        <v>14044</v>
      </c>
    </row>
    <row r="2216" spans="1:4" ht="23.25" outlineLevel="1">
      <c r="A2216" s="286">
        <v>15002010</v>
      </c>
      <c r="B2216" s="189" t="s">
        <v>15649</v>
      </c>
      <c r="C2216" s="190" t="s">
        <v>26</v>
      </c>
      <c r="D2216" s="191">
        <v>35.75</v>
      </c>
    </row>
    <row r="2217" spans="1:4" ht="23.25" outlineLevel="1">
      <c r="A2217" s="286">
        <v>15002011</v>
      </c>
      <c r="B2217" s="189" t="s">
        <v>15650</v>
      </c>
      <c r="C2217" s="190" t="s">
        <v>26</v>
      </c>
      <c r="D2217" s="191">
        <v>59.19</v>
      </c>
    </row>
    <row r="2218" spans="1:4" outlineLevel="1">
      <c r="A2218" s="286">
        <v>15002012</v>
      </c>
      <c r="B2218" s="189" t="s">
        <v>15651</v>
      </c>
      <c r="C2218" s="190" t="s">
        <v>26</v>
      </c>
      <c r="D2218" s="191">
        <v>18.21</v>
      </c>
    </row>
    <row r="2219" spans="1:4" outlineLevel="1">
      <c r="A2219" s="286">
        <v>15002014</v>
      </c>
      <c r="B2219" s="189" t="s">
        <v>15652</v>
      </c>
      <c r="C2219" s="190" t="s">
        <v>23</v>
      </c>
      <c r="D2219" s="191">
        <v>6.47</v>
      </c>
    </row>
    <row r="2220" spans="1:4" ht="23.25" outlineLevel="1">
      <c r="A2220" s="286">
        <v>15002040</v>
      </c>
      <c r="B2220" s="189" t="s">
        <v>15653</v>
      </c>
      <c r="C2220" s="190" t="s">
        <v>26</v>
      </c>
      <c r="D2220" s="191">
        <v>25.76</v>
      </c>
    </row>
    <row r="2221" spans="1:4" ht="23.25" outlineLevel="1">
      <c r="A2221" s="286">
        <v>15002060</v>
      </c>
      <c r="B2221" s="189" t="s">
        <v>15654</v>
      </c>
      <c r="C2221" s="190" t="s">
        <v>26</v>
      </c>
      <c r="D2221" s="191">
        <v>29.54</v>
      </c>
    </row>
    <row r="2222" spans="1:4" outlineLevel="1">
      <c r="A2222" s="286">
        <v>15003000</v>
      </c>
      <c r="B2222" s="189" t="s">
        <v>15655</v>
      </c>
      <c r="C2222" s="190" t="s">
        <v>14044</v>
      </c>
      <c r="D2222" s="191" t="s">
        <v>14044</v>
      </c>
    </row>
    <row r="2223" spans="1:4" outlineLevel="1">
      <c r="A2223" s="286">
        <v>15003004</v>
      </c>
      <c r="B2223" s="189" t="s">
        <v>133</v>
      </c>
      <c r="C2223" s="190" t="s">
        <v>23</v>
      </c>
      <c r="D2223" s="191">
        <v>11.08</v>
      </c>
    </row>
    <row r="2224" spans="1:4">
      <c r="A2224" s="286">
        <v>15003010</v>
      </c>
      <c r="B2224" s="189" t="s">
        <v>15656</v>
      </c>
      <c r="C2224" s="190" t="s">
        <v>26</v>
      </c>
      <c r="D2224" s="191">
        <v>52.09</v>
      </c>
    </row>
    <row r="2225" spans="1:4" outlineLevel="1">
      <c r="A2225" s="286">
        <v>15003012</v>
      </c>
      <c r="B2225" s="189" t="s">
        <v>15657</v>
      </c>
      <c r="C2225" s="190" t="s">
        <v>26</v>
      </c>
      <c r="D2225" s="191">
        <v>30.26</v>
      </c>
    </row>
    <row r="2226" spans="1:4" outlineLevel="1">
      <c r="A2226" s="286">
        <v>15003014</v>
      </c>
      <c r="B2226" s="189" t="s">
        <v>15658</v>
      </c>
      <c r="C2226" s="190" t="s">
        <v>23</v>
      </c>
      <c r="D2226" s="191">
        <v>18.23</v>
      </c>
    </row>
    <row r="2227" spans="1:4" ht="23.25" outlineLevel="1">
      <c r="A2227" s="286">
        <v>15003101</v>
      </c>
      <c r="B2227" s="189" t="s">
        <v>34637</v>
      </c>
      <c r="C2227" s="190" t="s">
        <v>26</v>
      </c>
      <c r="D2227" s="191">
        <v>21.1</v>
      </c>
    </row>
    <row r="2228" spans="1:4" outlineLevel="1">
      <c r="A2228" s="286">
        <v>15050000</v>
      </c>
      <c r="B2228" s="189" t="s">
        <v>14152</v>
      </c>
      <c r="C2228" s="190" t="s">
        <v>14044</v>
      </c>
      <c r="D2228" s="191" t="s">
        <v>14044</v>
      </c>
    </row>
    <row r="2229" spans="1:4" outlineLevel="1">
      <c r="A2229" s="286">
        <v>15050001</v>
      </c>
      <c r="B2229" s="189" t="s">
        <v>15659</v>
      </c>
      <c r="C2229" s="190" t="s">
        <v>26</v>
      </c>
      <c r="D2229" s="191">
        <v>3.27</v>
      </c>
    </row>
    <row r="2230" spans="1:4" outlineLevel="1">
      <c r="A2230" s="286">
        <v>15050003</v>
      </c>
      <c r="B2230" s="189" t="s">
        <v>15660</v>
      </c>
      <c r="C2230" s="190" t="s">
        <v>26</v>
      </c>
      <c r="D2230" s="191">
        <v>7.38</v>
      </c>
    </row>
    <row r="2231" spans="1:4" outlineLevel="1">
      <c r="A2231" s="286">
        <v>15050004</v>
      </c>
      <c r="B2231" s="189" t="s">
        <v>15661</v>
      </c>
      <c r="C2231" s="190" t="s">
        <v>26</v>
      </c>
      <c r="D2231" s="191">
        <v>14.32</v>
      </c>
    </row>
    <row r="2232" spans="1:4" outlineLevel="1">
      <c r="A2232" s="286">
        <v>15050005</v>
      </c>
      <c r="B2232" s="189" t="s">
        <v>15662</v>
      </c>
      <c r="C2232" s="190" t="s">
        <v>26</v>
      </c>
      <c r="D2232" s="191">
        <v>128.93</v>
      </c>
    </row>
    <row r="2233" spans="1:4" outlineLevel="1">
      <c r="A2233" s="286">
        <v>15050010</v>
      </c>
      <c r="B2233" s="189" t="s">
        <v>15663</v>
      </c>
      <c r="C2233" s="190" t="s">
        <v>26</v>
      </c>
      <c r="D2233" s="191">
        <v>10.17</v>
      </c>
    </row>
    <row r="2234" spans="1:4" outlineLevel="1">
      <c r="A2234" s="286">
        <v>15050011</v>
      </c>
      <c r="B2234" s="189" t="s">
        <v>15664</v>
      </c>
      <c r="C2234" s="190" t="s">
        <v>26</v>
      </c>
      <c r="D2234" s="191">
        <v>17.59</v>
      </c>
    </row>
    <row r="2235" spans="1:4" outlineLevel="1">
      <c r="A2235" s="286">
        <v>15050013</v>
      </c>
      <c r="B2235" s="189" t="s">
        <v>15665</v>
      </c>
      <c r="C2235" s="190" t="s">
        <v>23</v>
      </c>
      <c r="D2235" s="191">
        <v>1.71</v>
      </c>
    </row>
    <row r="2236" spans="1:4" outlineLevel="1">
      <c r="A2236" s="286">
        <v>15050014</v>
      </c>
      <c r="B2236" s="189" t="s">
        <v>15666</v>
      </c>
      <c r="C2236" s="190" t="s">
        <v>23</v>
      </c>
      <c r="D2236" s="191">
        <v>2.54</v>
      </c>
    </row>
    <row r="2237" spans="1:4" outlineLevel="1">
      <c r="A2237" s="286">
        <v>15050020</v>
      </c>
      <c r="B2237" s="189" t="s">
        <v>15667</v>
      </c>
      <c r="C2237" s="190" t="s">
        <v>26</v>
      </c>
      <c r="D2237" s="191">
        <v>9.74</v>
      </c>
    </row>
    <row r="2238" spans="1:4">
      <c r="A2238" s="286">
        <v>15050021</v>
      </c>
      <c r="B2238" s="189" t="s">
        <v>15668</v>
      </c>
      <c r="C2238" s="190" t="s">
        <v>26</v>
      </c>
      <c r="D2238" s="191">
        <v>15.96</v>
      </c>
    </row>
    <row r="2239" spans="1:4" outlineLevel="1">
      <c r="A2239" s="286">
        <v>15050023</v>
      </c>
      <c r="B2239" s="189" t="s">
        <v>15669</v>
      </c>
      <c r="C2239" s="190" t="s">
        <v>26</v>
      </c>
      <c r="D2239" s="191">
        <v>128.93</v>
      </c>
    </row>
    <row r="2240" spans="1:4" outlineLevel="1">
      <c r="A2240" s="286">
        <v>15080000</v>
      </c>
      <c r="B2240" s="189" t="s">
        <v>14259</v>
      </c>
      <c r="C2240" s="190" t="s">
        <v>14044</v>
      </c>
      <c r="D2240" s="191" t="s">
        <v>14044</v>
      </c>
    </row>
    <row r="2241" spans="1:4" ht="23.25" outlineLevel="1">
      <c r="A2241" s="286">
        <v>15080001</v>
      </c>
      <c r="B2241" s="189" t="s">
        <v>15670</v>
      </c>
      <c r="C2241" s="190" t="s">
        <v>26</v>
      </c>
      <c r="D2241" s="191">
        <v>22.38</v>
      </c>
    </row>
    <row r="2242" spans="1:4" ht="23.25" outlineLevel="1">
      <c r="A2242" s="286">
        <v>15080005</v>
      </c>
      <c r="B2242" s="189" t="s">
        <v>15671</v>
      </c>
      <c r="C2242" s="190" t="s">
        <v>26</v>
      </c>
      <c r="D2242" s="191">
        <v>24.1</v>
      </c>
    </row>
    <row r="2243" spans="1:4">
      <c r="A2243" s="286">
        <v>15080030</v>
      </c>
      <c r="B2243" s="189" t="s">
        <v>15672</v>
      </c>
      <c r="C2243" s="190" t="s">
        <v>26</v>
      </c>
      <c r="D2243" s="191">
        <v>22.03</v>
      </c>
    </row>
    <row r="2244" spans="1:4" outlineLevel="1">
      <c r="A2244" s="286">
        <v>15080031</v>
      </c>
      <c r="B2244" s="189" t="s">
        <v>15673</v>
      </c>
      <c r="C2244" s="190" t="s">
        <v>26</v>
      </c>
      <c r="D2244" s="191">
        <v>15.36</v>
      </c>
    </row>
    <row r="2245" spans="1:4" outlineLevel="1">
      <c r="A2245" s="286">
        <v>15080032</v>
      </c>
      <c r="B2245" s="189" t="s">
        <v>15674</v>
      </c>
      <c r="C2245" s="190" t="s">
        <v>26</v>
      </c>
      <c r="D2245" s="191">
        <v>23.72</v>
      </c>
    </row>
    <row r="2246" spans="1:4" outlineLevel="1">
      <c r="A2246" s="286">
        <v>15080033</v>
      </c>
      <c r="B2246" s="189" t="s">
        <v>15675</v>
      </c>
      <c r="C2246" s="190" t="s">
        <v>23</v>
      </c>
      <c r="D2246" s="191">
        <v>4.05</v>
      </c>
    </row>
    <row r="2247" spans="1:4" outlineLevel="1">
      <c r="A2247" s="286">
        <v>15080034</v>
      </c>
      <c r="B2247" s="189" t="s">
        <v>15676</v>
      </c>
      <c r="C2247" s="190" t="s">
        <v>26</v>
      </c>
      <c r="D2247" s="191">
        <v>26.37</v>
      </c>
    </row>
    <row r="2248" spans="1:4">
      <c r="A2248" s="285">
        <v>17000000</v>
      </c>
      <c r="B2248" s="186" t="s">
        <v>15677</v>
      </c>
      <c r="C2248" s="187"/>
      <c r="D2248" s="188"/>
    </row>
    <row r="2249" spans="1:4" outlineLevel="1">
      <c r="A2249" s="286">
        <v>17001000</v>
      </c>
      <c r="B2249" s="189" t="s">
        <v>311</v>
      </c>
      <c r="C2249" s="190" t="s">
        <v>14044</v>
      </c>
      <c r="D2249" s="191" t="s">
        <v>14044</v>
      </c>
    </row>
    <row r="2250" spans="1:4" outlineLevel="1">
      <c r="A2250" s="286">
        <v>17001027</v>
      </c>
      <c r="B2250" s="189" t="s">
        <v>34638</v>
      </c>
      <c r="C2250" s="190" t="s">
        <v>23</v>
      </c>
      <c r="D2250" s="191">
        <v>574.08000000000004</v>
      </c>
    </row>
    <row r="2251" spans="1:4" outlineLevel="1">
      <c r="A2251" s="286">
        <v>17001028</v>
      </c>
      <c r="B2251" s="189" t="s">
        <v>34639</v>
      </c>
      <c r="C2251" s="190" t="s">
        <v>23</v>
      </c>
      <c r="D2251" s="191">
        <v>234.07</v>
      </c>
    </row>
    <row r="2252" spans="1:4" outlineLevel="1">
      <c r="A2252" s="286">
        <v>17001029</v>
      </c>
      <c r="B2252" s="189" t="s">
        <v>34640</v>
      </c>
      <c r="C2252" s="190" t="s">
        <v>23</v>
      </c>
      <c r="D2252" s="191">
        <v>850.81</v>
      </c>
    </row>
    <row r="2253" spans="1:4">
      <c r="A2253" s="286">
        <v>17001030</v>
      </c>
      <c r="B2253" s="189" t="s">
        <v>34641</v>
      </c>
      <c r="C2253" s="190" t="s">
        <v>23</v>
      </c>
      <c r="D2253" s="191">
        <v>917.56</v>
      </c>
    </row>
    <row r="2254" spans="1:4" outlineLevel="1">
      <c r="A2254" s="286">
        <v>17001031</v>
      </c>
      <c r="B2254" s="189" t="s">
        <v>34642</v>
      </c>
      <c r="C2254" s="190" t="s">
        <v>23</v>
      </c>
      <c r="D2254" s="191">
        <v>1496.58</v>
      </c>
    </row>
    <row r="2255" spans="1:4" ht="23.25" outlineLevel="1">
      <c r="A2255" s="286">
        <v>17001032</v>
      </c>
      <c r="B2255" s="189" t="s">
        <v>34643</v>
      </c>
      <c r="C2255" s="190" t="s">
        <v>23</v>
      </c>
      <c r="D2255" s="191">
        <v>1612.63</v>
      </c>
    </row>
    <row r="2256" spans="1:4" outlineLevel="1">
      <c r="A2256" s="286">
        <v>17001033</v>
      </c>
      <c r="B2256" s="189" t="s">
        <v>34644</v>
      </c>
      <c r="C2256" s="190" t="s">
        <v>23</v>
      </c>
      <c r="D2256" s="191">
        <v>354.88</v>
      </c>
    </row>
    <row r="2257" spans="1:4" outlineLevel="1">
      <c r="A2257" s="286">
        <v>17001034</v>
      </c>
      <c r="B2257" s="189" t="s">
        <v>34645</v>
      </c>
      <c r="C2257" s="190" t="s">
        <v>24</v>
      </c>
      <c r="D2257" s="191">
        <v>4215.34</v>
      </c>
    </row>
    <row r="2258" spans="1:4" outlineLevel="1">
      <c r="A2258" s="286">
        <v>17001035</v>
      </c>
      <c r="B2258" s="189" t="s">
        <v>34646</v>
      </c>
      <c r="C2258" s="190" t="s">
        <v>24</v>
      </c>
      <c r="D2258" s="191">
        <v>3632.06</v>
      </c>
    </row>
    <row r="2259" spans="1:4" ht="23.25">
      <c r="A2259" s="286">
        <v>17001036</v>
      </c>
      <c r="B2259" s="189" t="s">
        <v>34647</v>
      </c>
      <c r="C2259" s="190" t="s">
        <v>24</v>
      </c>
      <c r="D2259" s="191">
        <v>5711.57</v>
      </c>
    </row>
    <row r="2260" spans="1:4" ht="23.25" outlineLevel="1">
      <c r="A2260" s="286">
        <v>17001037</v>
      </c>
      <c r="B2260" s="189" t="s">
        <v>34648</v>
      </c>
      <c r="C2260" s="190" t="s">
        <v>24</v>
      </c>
      <c r="D2260" s="191">
        <v>6874.45</v>
      </c>
    </row>
    <row r="2261" spans="1:4" ht="23.25" outlineLevel="1">
      <c r="A2261" s="286">
        <v>17001038</v>
      </c>
      <c r="B2261" s="189" t="s">
        <v>34649</v>
      </c>
      <c r="C2261" s="190" t="s">
        <v>24</v>
      </c>
      <c r="D2261" s="191">
        <v>9356.69</v>
      </c>
    </row>
    <row r="2262" spans="1:4" outlineLevel="1">
      <c r="A2262" s="286">
        <v>17001040</v>
      </c>
      <c r="B2262" s="189" t="s">
        <v>34650</v>
      </c>
      <c r="C2262" s="190" t="s">
        <v>26</v>
      </c>
      <c r="D2262" s="191">
        <v>716.75</v>
      </c>
    </row>
    <row r="2263" spans="1:4" outlineLevel="1">
      <c r="A2263" s="286">
        <v>17001041</v>
      </c>
      <c r="B2263" s="189" t="s">
        <v>34651</v>
      </c>
      <c r="C2263" s="190" t="s">
        <v>26</v>
      </c>
      <c r="D2263" s="191">
        <v>551.32000000000005</v>
      </c>
    </row>
    <row r="2264" spans="1:4" outlineLevel="1">
      <c r="A2264" s="286">
        <v>17001042</v>
      </c>
      <c r="B2264" s="189" t="s">
        <v>34652</v>
      </c>
      <c r="C2264" s="190" t="s">
        <v>26</v>
      </c>
      <c r="D2264" s="191">
        <v>711.45</v>
      </c>
    </row>
    <row r="2265" spans="1:4">
      <c r="A2265" s="286">
        <v>17001043</v>
      </c>
      <c r="B2265" s="189" t="s">
        <v>34653</v>
      </c>
      <c r="C2265" s="190" t="s">
        <v>26</v>
      </c>
      <c r="D2265" s="191">
        <v>543.9</v>
      </c>
    </row>
    <row r="2266" spans="1:4" outlineLevel="1">
      <c r="A2266" s="286">
        <v>17001044</v>
      </c>
      <c r="B2266" s="189" t="s">
        <v>34654</v>
      </c>
      <c r="C2266" s="190" t="s">
        <v>26</v>
      </c>
      <c r="D2266" s="191">
        <v>743.35</v>
      </c>
    </row>
    <row r="2267" spans="1:4" outlineLevel="1">
      <c r="A2267" s="286">
        <v>17001045</v>
      </c>
      <c r="B2267" s="189" t="s">
        <v>34655</v>
      </c>
      <c r="C2267" s="190" t="s">
        <v>26</v>
      </c>
      <c r="D2267" s="191">
        <v>579.91999999999996</v>
      </c>
    </row>
    <row r="2268" spans="1:4" ht="23.25" outlineLevel="1">
      <c r="A2268" s="286">
        <v>17001064</v>
      </c>
      <c r="B2268" s="189" t="s">
        <v>34656</v>
      </c>
      <c r="C2268" s="190" t="s">
        <v>23</v>
      </c>
      <c r="D2268" s="191">
        <v>849.02</v>
      </c>
    </row>
    <row r="2269" spans="1:4" outlineLevel="1">
      <c r="A2269" s="286">
        <v>17001070</v>
      </c>
      <c r="B2269" s="189" t="s">
        <v>15678</v>
      </c>
      <c r="C2269" s="190" t="s">
        <v>23</v>
      </c>
      <c r="D2269" s="191">
        <v>2549.64</v>
      </c>
    </row>
    <row r="2270" spans="1:4" outlineLevel="1">
      <c r="A2270" s="286">
        <v>17001071</v>
      </c>
      <c r="B2270" s="189" t="s">
        <v>15679</v>
      </c>
      <c r="C2270" s="190" t="s">
        <v>23</v>
      </c>
      <c r="D2270" s="191">
        <v>4403.7299999999996</v>
      </c>
    </row>
    <row r="2271" spans="1:4">
      <c r="A2271" s="286">
        <v>17001072</v>
      </c>
      <c r="B2271" s="189" t="s">
        <v>15680</v>
      </c>
      <c r="C2271" s="190" t="s">
        <v>23</v>
      </c>
      <c r="D2271" s="191">
        <v>8247.56</v>
      </c>
    </row>
    <row r="2272" spans="1:4" outlineLevel="1">
      <c r="A2272" s="286">
        <v>17001073</v>
      </c>
      <c r="B2272" s="189" t="s">
        <v>15681</v>
      </c>
      <c r="C2272" s="190" t="s">
        <v>23</v>
      </c>
      <c r="D2272" s="191">
        <v>9728.24</v>
      </c>
    </row>
    <row r="2273" spans="1:4" outlineLevel="1">
      <c r="A2273" s="286">
        <v>17001076</v>
      </c>
      <c r="B2273" s="189" t="s">
        <v>34657</v>
      </c>
      <c r="C2273" s="190" t="s">
        <v>23</v>
      </c>
      <c r="D2273" s="191">
        <v>465.28</v>
      </c>
    </row>
    <row r="2274" spans="1:4" outlineLevel="1">
      <c r="A2274" s="286">
        <v>17001080</v>
      </c>
      <c r="B2274" s="189" t="s">
        <v>34658</v>
      </c>
      <c r="C2274" s="190" t="s">
        <v>23</v>
      </c>
      <c r="D2274" s="191">
        <v>1168.06</v>
      </c>
    </row>
    <row r="2275" spans="1:4" outlineLevel="1">
      <c r="A2275" s="286">
        <v>17001081</v>
      </c>
      <c r="B2275" s="189" t="s">
        <v>34659</v>
      </c>
      <c r="C2275" s="190" t="s">
        <v>23</v>
      </c>
      <c r="D2275" s="191">
        <v>1180.01</v>
      </c>
    </row>
    <row r="2276" spans="1:4" ht="23.25" outlineLevel="1">
      <c r="A2276" s="286">
        <v>17001082</v>
      </c>
      <c r="B2276" s="189" t="s">
        <v>34660</v>
      </c>
      <c r="C2276" s="190" t="s">
        <v>23</v>
      </c>
      <c r="D2276" s="191">
        <v>1072.24</v>
      </c>
    </row>
    <row r="2277" spans="1:4">
      <c r="A2277" s="286">
        <v>17001083</v>
      </c>
      <c r="B2277" s="189" t="s">
        <v>15682</v>
      </c>
      <c r="C2277" s="190" t="s">
        <v>23</v>
      </c>
      <c r="D2277" s="191">
        <v>212.24</v>
      </c>
    </row>
    <row r="2278" spans="1:4" ht="23.25" outlineLevel="1">
      <c r="A2278" s="286">
        <v>17001090</v>
      </c>
      <c r="B2278" s="189" t="s">
        <v>15683</v>
      </c>
      <c r="C2278" s="190" t="s">
        <v>26</v>
      </c>
      <c r="D2278" s="191">
        <v>292.70999999999998</v>
      </c>
    </row>
    <row r="2279" spans="1:4" ht="23.25" outlineLevel="1">
      <c r="A2279" s="286">
        <v>17001091</v>
      </c>
      <c r="B2279" s="189" t="s">
        <v>15684</v>
      </c>
      <c r="C2279" s="190" t="s">
        <v>26</v>
      </c>
      <c r="D2279" s="191">
        <v>355.67</v>
      </c>
    </row>
    <row r="2280" spans="1:4" ht="23.25" outlineLevel="1">
      <c r="A2280" s="286">
        <v>17001092</v>
      </c>
      <c r="B2280" s="189" t="s">
        <v>15685</v>
      </c>
      <c r="C2280" s="190" t="s">
        <v>26</v>
      </c>
      <c r="D2280" s="191">
        <v>975.94</v>
      </c>
    </row>
    <row r="2281" spans="1:4" ht="23.25" outlineLevel="1">
      <c r="A2281" s="286">
        <v>17001093</v>
      </c>
      <c r="B2281" s="189" t="s">
        <v>15686</v>
      </c>
      <c r="C2281" s="190" t="s">
        <v>26</v>
      </c>
      <c r="D2281" s="191">
        <v>1523.17</v>
      </c>
    </row>
    <row r="2282" spans="1:4" ht="23.25">
      <c r="A2282" s="286">
        <v>17001094</v>
      </c>
      <c r="B2282" s="189" t="s">
        <v>15687</v>
      </c>
      <c r="C2282" s="190" t="s">
        <v>26</v>
      </c>
      <c r="D2282" s="191">
        <v>926.14</v>
      </c>
    </row>
    <row r="2283" spans="1:4" ht="23.25" outlineLevel="1">
      <c r="A2283" s="286">
        <v>17001095</v>
      </c>
      <c r="B2283" s="189" t="s">
        <v>15688</v>
      </c>
      <c r="C2283" s="190" t="s">
        <v>26</v>
      </c>
      <c r="D2283" s="191">
        <v>1364.6</v>
      </c>
    </row>
    <row r="2284" spans="1:4" ht="23.25" outlineLevel="1">
      <c r="A2284" s="286">
        <v>17001096</v>
      </c>
      <c r="B2284" s="189" t="s">
        <v>15689</v>
      </c>
      <c r="C2284" s="190" t="s">
        <v>26</v>
      </c>
      <c r="D2284" s="191">
        <v>1125.58</v>
      </c>
    </row>
    <row r="2285" spans="1:4" ht="23.25" outlineLevel="1">
      <c r="A2285" s="286">
        <v>17001097</v>
      </c>
      <c r="B2285" s="189" t="s">
        <v>15690</v>
      </c>
      <c r="C2285" s="190" t="s">
        <v>26</v>
      </c>
      <c r="D2285" s="191">
        <v>1743.47</v>
      </c>
    </row>
    <row r="2286" spans="1:4" outlineLevel="1">
      <c r="A2286" s="286">
        <v>17002000</v>
      </c>
      <c r="B2286" s="189" t="s">
        <v>15691</v>
      </c>
      <c r="C2286" s="190" t="s">
        <v>14044</v>
      </c>
      <c r="D2286" s="191" t="s">
        <v>14044</v>
      </c>
    </row>
    <row r="2287" spans="1:4">
      <c r="A2287" s="286">
        <v>17002001</v>
      </c>
      <c r="B2287" s="189" t="s">
        <v>34661</v>
      </c>
      <c r="C2287" s="190" t="s">
        <v>28</v>
      </c>
      <c r="D2287" s="191">
        <v>927.22</v>
      </c>
    </row>
    <row r="2288" spans="1:4" ht="23.25" outlineLevel="1">
      <c r="A2288" s="286">
        <v>17002002</v>
      </c>
      <c r="B2288" s="189" t="s">
        <v>34662</v>
      </c>
      <c r="C2288" s="190" t="s">
        <v>26</v>
      </c>
      <c r="D2288" s="191">
        <v>71.69</v>
      </c>
    </row>
    <row r="2289" spans="1:4">
      <c r="A2289" s="286">
        <v>17002010</v>
      </c>
      <c r="B2289" s="189" t="s">
        <v>34663</v>
      </c>
      <c r="C2289" s="190" t="s">
        <v>26</v>
      </c>
      <c r="D2289" s="191">
        <v>109.81</v>
      </c>
    </row>
    <row r="2290" spans="1:4" outlineLevel="1">
      <c r="A2290" s="286">
        <v>17002011</v>
      </c>
      <c r="B2290" s="189" t="s">
        <v>34664</v>
      </c>
      <c r="C2290" s="190" t="s">
        <v>26</v>
      </c>
      <c r="D2290" s="191">
        <v>113.77</v>
      </c>
    </row>
    <row r="2291" spans="1:4">
      <c r="A2291" s="286">
        <v>17002012</v>
      </c>
      <c r="B2291" s="189" t="s">
        <v>34665</v>
      </c>
      <c r="C2291" s="190" t="s">
        <v>26</v>
      </c>
      <c r="D2291" s="191">
        <v>147.51</v>
      </c>
    </row>
    <row r="2292" spans="1:4" ht="23.25" outlineLevel="1">
      <c r="A2292" s="286">
        <v>17002013</v>
      </c>
      <c r="B2292" s="189" t="s">
        <v>15692</v>
      </c>
      <c r="C2292" s="190" t="s">
        <v>28</v>
      </c>
      <c r="D2292" s="191">
        <v>872.66</v>
      </c>
    </row>
    <row r="2293" spans="1:4" ht="23.25" outlineLevel="1">
      <c r="A2293" s="286">
        <v>17002014</v>
      </c>
      <c r="B2293" s="189" t="s">
        <v>15693</v>
      </c>
      <c r="C2293" s="190" t="s">
        <v>26</v>
      </c>
      <c r="D2293" s="191">
        <v>68.14</v>
      </c>
    </row>
    <row r="2294" spans="1:4" outlineLevel="1">
      <c r="A2294" s="286">
        <v>17002015</v>
      </c>
      <c r="B2294" s="189" t="s">
        <v>34666</v>
      </c>
      <c r="C2294" s="190" t="s">
        <v>26</v>
      </c>
      <c r="D2294" s="191">
        <v>75.900000000000006</v>
      </c>
    </row>
    <row r="2295" spans="1:4" ht="23.25" outlineLevel="1">
      <c r="A2295" s="286">
        <v>17002018</v>
      </c>
      <c r="B2295" s="189" t="s">
        <v>34667</v>
      </c>
      <c r="C2295" s="190" t="s">
        <v>26</v>
      </c>
      <c r="D2295" s="191">
        <v>70.95</v>
      </c>
    </row>
    <row r="2296" spans="1:4" ht="23.25">
      <c r="A2296" s="286">
        <v>17002019</v>
      </c>
      <c r="B2296" s="189" t="s">
        <v>34668</v>
      </c>
      <c r="C2296" s="190" t="s">
        <v>26</v>
      </c>
      <c r="D2296" s="191">
        <v>72.92</v>
      </c>
    </row>
    <row r="2297" spans="1:4" outlineLevel="1">
      <c r="A2297" s="286">
        <v>17002025</v>
      </c>
      <c r="B2297" s="189" t="s">
        <v>34669</v>
      </c>
      <c r="C2297" s="190" t="s">
        <v>26</v>
      </c>
      <c r="D2297" s="191">
        <v>275.77999999999997</v>
      </c>
    </row>
    <row r="2298" spans="1:4" outlineLevel="1">
      <c r="A2298" s="286">
        <v>17002026</v>
      </c>
      <c r="B2298" s="189" t="s">
        <v>34670</v>
      </c>
      <c r="C2298" s="190" t="s">
        <v>26</v>
      </c>
      <c r="D2298" s="191">
        <v>247.67</v>
      </c>
    </row>
    <row r="2299" spans="1:4" outlineLevel="1">
      <c r="A2299" s="286">
        <v>17002029</v>
      </c>
      <c r="B2299" s="189" t="s">
        <v>15694</v>
      </c>
      <c r="C2299" s="190" t="s">
        <v>28</v>
      </c>
      <c r="D2299" s="191">
        <v>272.92</v>
      </c>
    </row>
    <row r="2300" spans="1:4" outlineLevel="1">
      <c r="A2300" s="286">
        <v>17002030</v>
      </c>
      <c r="B2300" s="189" t="s">
        <v>15695</v>
      </c>
      <c r="C2300" s="190" t="s">
        <v>26</v>
      </c>
      <c r="D2300" s="191">
        <v>15.39</v>
      </c>
    </row>
    <row r="2301" spans="1:4">
      <c r="A2301" s="286">
        <v>17002031</v>
      </c>
      <c r="B2301" s="189" t="s">
        <v>274</v>
      </c>
      <c r="C2301" s="190" t="s">
        <v>26</v>
      </c>
      <c r="D2301" s="191">
        <v>33</v>
      </c>
    </row>
    <row r="2302" spans="1:4" outlineLevel="1">
      <c r="A2302" s="286">
        <v>17002032</v>
      </c>
      <c r="B2302" s="189" t="s">
        <v>15696</v>
      </c>
      <c r="C2302" s="190" t="s">
        <v>26</v>
      </c>
      <c r="D2302" s="191">
        <v>14.51</v>
      </c>
    </row>
    <row r="2303" spans="1:4" ht="23.25" outlineLevel="1">
      <c r="A2303" s="286">
        <v>17002033</v>
      </c>
      <c r="B2303" s="189" t="s">
        <v>15697</v>
      </c>
      <c r="C2303" s="190" t="s">
        <v>28</v>
      </c>
      <c r="D2303" s="191">
        <v>139.16</v>
      </c>
    </row>
    <row r="2304" spans="1:4" outlineLevel="1">
      <c r="A2304" s="286">
        <v>17002034</v>
      </c>
      <c r="B2304" s="189" t="s">
        <v>15698</v>
      </c>
      <c r="C2304" s="190" t="s">
        <v>26</v>
      </c>
      <c r="D2304" s="191">
        <v>6.89</v>
      </c>
    </row>
    <row r="2305" spans="1:4" outlineLevel="1">
      <c r="A2305" s="286">
        <v>17002035</v>
      </c>
      <c r="B2305" s="189" t="s">
        <v>15699</v>
      </c>
      <c r="C2305" s="190" t="s">
        <v>26</v>
      </c>
      <c r="D2305" s="191">
        <v>13.92</v>
      </c>
    </row>
    <row r="2306" spans="1:4">
      <c r="A2306" s="286">
        <v>17002036</v>
      </c>
      <c r="B2306" s="189" t="s">
        <v>15700</v>
      </c>
      <c r="C2306" s="190" t="s">
        <v>26</v>
      </c>
      <c r="D2306" s="191">
        <v>7.3</v>
      </c>
    </row>
    <row r="2307" spans="1:4" ht="23.25" outlineLevel="1">
      <c r="A2307" s="286">
        <v>17002038</v>
      </c>
      <c r="B2307" s="189" t="s">
        <v>15701</v>
      </c>
      <c r="C2307" s="190" t="s">
        <v>26</v>
      </c>
      <c r="D2307" s="191">
        <v>231.67</v>
      </c>
    </row>
    <row r="2308" spans="1:4" outlineLevel="1">
      <c r="A2308" s="286">
        <v>17002040</v>
      </c>
      <c r="B2308" s="189" t="s">
        <v>15702</v>
      </c>
      <c r="C2308" s="190" t="s">
        <v>26</v>
      </c>
      <c r="D2308" s="191">
        <v>64.81</v>
      </c>
    </row>
    <row r="2309" spans="1:4" ht="23.25" outlineLevel="1">
      <c r="A2309" s="286">
        <v>17002042</v>
      </c>
      <c r="B2309" s="189" t="s">
        <v>34671</v>
      </c>
      <c r="C2309" s="190" t="s">
        <v>28</v>
      </c>
      <c r="D2309" s="191">
        <v>849.14</v>
      </c>
    </row>
    <row r="2310" spans="1:4" ht="23.25">
      <c r="A2310" s="286">
        <v>17002043</v>
      </c>
      <c r="B2310" s="189" t="s">
        <v>34672</v>
      </c>
      <c r="C2310" s="190" t="s">
        <v>28</v>
      </c>
      <c r="D2310" s="191">
        <v>1196.8399999999999</v>
      </c>
    </row>
    <row r="2311" spans="1:4" ht="23.25" outlineLevel="1">
      <c r="A2311" s="286">
        <v>17002044</v>
      </c>
      <c r="B2311" s="189" t="s">
        <v>34673</v>
      </c>
      <c r="C2311" s="190" t="s">
        <v>28</v>
      </c>
      <c r="D2311" s="191">
        <v>873.57</v>
      </c>
    </row>
    <row r="2312" spans="1:4" ht="23.25" outlineLevel="1">
      <c r="A2312" s="286">
        <v>17002045</v>
      </c>
      <c r="B2312" s="189" t="s">
        <v>34674</v>
      </c>
      <c r="C2312" s="190" t="s">
        <v>28</v>
      </c>
      <c r="D2312" s="191">
        <v>1221.27</v>
      </c>
    </row>
    <row r="2313" spans="1:4" ht="45.75" outlineLevel="1">
      <c r="A2313" s="286">
        <v>17002046</v>
      </c>
      <c r="B2313" s="189" t="s">
        <v>34675</v>
      </c>
      <c r="C2313" s="190" t="s">
        <v>28</v>
      </c>
      <c r="D2313" s="191">
        <v>347.19</v>
      </c>
    </row>
    <row r="2314" spans="1:4" ht="45.75" outlineLevel="1">
      <c r="A2314" s="286">
        <v>17002047</v>
      </c>
      <c r="B2314" s="189" t="s">
        <v>34676</v>
      </c>
      <c r="C2314" s="190" t="s">
        <v>28</v>
      </c>
      <c r="D2314" s="191">
        <v>694.89</v>
      </c>
    </row>
    <row r="2315" spans="1:4">
      <c r="A2315" s="286">
        <v>17002050</v>
      </c>
      <c r="B2315" s="189" t="s">
        <v>34677</v>
      </c>
      <c r="C2315" s="190" t="s">
        <v>23</v>
      </c>
      <c r="D2315" s="191">
        <v>95.1</v>
      </c>
    </row>
    <row r="2316" spans="1:4" ht="23.25" outlineLevel="1">
      <c r="A2316" s="286">
        <v>17002051</v>
      </c>
      <c r="B2316" s="189" t="s">
        <v>34678</v>
      </c>
      <c r="C2316" s="190" t="s">
        <v>23</v>
      </c>
      <c r="D2316" s="191">
        <v>94.55</v>
      </c>
    </row>
    <row r="2317" spans="1:4" outlineLevel="1">
      <c r="A2317" s="286">
        <v>17002052</v>
      </c>
      <c r="B2317" s="189" t="s">
        <v>34679</v>
      </c>
      <c r="C2317" s="190" t="s">
        <v>28</v>
      </c>
      <c r="D2317" s="191">
        <v>779.23</v>
      </c>
    </row>
    <row r="2318" spans="1:4" outlineLevel="1">
      <c r="A2318" s="286">
        <v>17002054</v>
      </c>
      <c r="B2318" s="189" t="s">
        <v>15703</v>
      </c>
      <c r="C2318" s="190" t="s">
        <v>23</v>
      </c>
      <c r="D2318" s="191">
        <v>39.33</v>
      </c>
    </row>
    <row r="2319" spans="1:4" outlineLevel="1">
      <c r="A2319" s="286">
        <v>17002055</v>
      </c>
      <c r="B2319" s="189" t="s">
        <v>15704</v>
      </c>
      <c r="C2319" s="190" t="s">
        <v>23</v>
      </c>
      <c r="D2319" s="191">
        <v>38.53</v>
      </c>
    </row>
    <row r="2320" spans="1:4">
      <c r="A2320" s="286">
        <v>17002060</v>
      </c>
      <c r="B2320" s="189" t="s">
        <v>34680</v>
      </c>
      <c r="C2320" s="190" t="s">
        <v>26</v>
      </c>
      <c r="D2320" s="191">
        <v>114.46</v>
      </c>
    </row>
    <row r="2321" spans="1:4" outlineLevel="1">
      <c r="A2321" s="286">
        <v>17002061</v>
      </c>
      <c r="B2321" s="189" t="s">
        <v>34681</v>
      </c>
      <c r="C2321" s="190" t="s">
        <v>26</v>
      </c>
      <c r="D2321" s="191">
        <v>149.36000000000001</v>
      </c>
    </row>
    <row r="2322" spans="1:4" ht="34.5" outlineLevel="1">
      <c r="A2322" s="286">
        <v>17002065</v>
      </c>
      <c r="B2322" s="189" t="s">
        <v>34682</v>
      </c>
      <c r="C2322" s="190" t="s">
        <v>26</v>
      </c>
      <c r="D2322" s="191">
        <v>177.04</v>
      </c>
    </row>
    <row r="2323" spans="1:4" ht="34.5" outlineLevel="1">
      <c r="A2323" s="286">
        <v>17002066</v>
      </c>
      <c r="B2323" s="189" t="s">
        <v>34683</v>
      </c>
      <c r="C2323" s="190" t="s">
        <v>26</v>
      </c>
      <c r="D2323" s="191">
        <v>179.3</v>
      </c>
    </row>
    <row r="2324" spans="1:4" outlineLevel="1">
      <c r="A2324" s="286">
        <v>17003000</v>
      </c>
      <c r="B2324" s="189" t="s">
        <v>14749</v>
      </c>
      <c r="C2324" s="190" t="s">
        <v>14044</v>
      </c>
      <c r="D2324" s="191" t="s">
        <v>14044</v>
      </c>
    </row>
    <row r="2325" spans="1:4" ht="23.25">
      <c r="A2325" s="286">
        <v>17003019</v>
      </c>
      <c r="B2325" s="189" t="s">
        <v>34684</v>
      </c>
      <c r="C2325" s="190" t="s">
        <v>24</v>
      </c>
      <c r="D2325" s="191">
        <v>6721.37</v>
      </c>
    </row>
    <row r="2326" spans="1:4" ht="23.25" outlineLevel="1">
      <c r="A2326" s="286">
        <v>17003020</v>
      </c>
      <c r="B2326" s="189" t="s">
        <v>34685</v>
      </c>
      <c r="C2326" s="190" t="s">
        <v>24</v>
      </c>
      <c r="D2326" s="191">
        <v>9183.01</v>
      </c>
    </row>
    <row r="2327" spans="1:4" outlineLevel="1">
      <c r="A2327" s="286">
        <v>17003051</v>
      </c>
      <c r="B2327" s="189" t="s">
        <v>34686</v>
      </c>
      <c r="C2327" s="190" t="s">
        <v>26</v>
      </c>
      <c r="D2327" s="191">
        <v>138.9</v>
      </c>
    </row>
    <row r="2328" spans="1:4" outlineLevel="1">
      <c r="A2328" s="286">
        <v>17003054</v>
      </c>
      <c r="B2328" s="189" t="s">
        <v>34687</v>
      </c>
      <c r="C2328" s="190" t="s">
        <v>26</v>
      </c>
      <c r="D2328" s="191">
        <v>128.93</v>
      </c>
    </row>
    <row r="2329" spans="1:4" ht="23.25" outlineLevel="1">
      <c r="A2329" s="286">
        <v>17003055</v>
      </c>
      <c r="B2329" s="189" t="s">
        <v>34688</v>
      </c>
      <c r="C2329" s="190" t="s">
        <v>24</v>
      </c>
      <c r="D2329" s="191">
        <v>285.48</v>
      </c>
    </row>
    <row r="2330" spans="1:4" ht="23.25">
      <c r="A2330" s="286">
        <v>17003056</v>
      </c>
      <c r="B2330" s="189" t="s">
        <v>34689</v>
      </c>
      <c r="C2330" s="190" t="s">
        <v>24</v>
      </c>
      <c r="D2330" s="191">
        <v>528.66999999999996</v>
      </c>
    </row>
    <row r="2331" spans="1:4" ht="23.25" outlineLevel="1">
      <c r="A2331" s="286">
        <v>17003057</v>
      </c>
      <c r="B2331" s="189" t="s">
        <v>34690</v>
      </c>
      <c r="C2331" s="190" t="s">
        <v>24</v>
      </c>
      <c r="D2331" s="191">
        <v>704.89</v>
      </c>
    </row>
    <row r="2332" spans="1:4" ht="23.25" outlineLevel="1">
      <c r="A2332" s="286">
        <v>17003058</v>
      </c>
      <c r="B2332" s="189" t="s">
        <v>34691</v>
      </c>
      <c r="C2332" s="190" t="s">
        <v>24</v>
      </c>
      <c r="D2332" s="191">
        <v>390.37</v>
      </c>
    </row>
    <row r="2333" spans="1:4" ht="23.25" outlineLevel="1">
      <c r="A2333" s="286">
        <v>17003059</v>
      </c>
      <c r="B2333" s="189" t="s">
        <v>15707</v>
      </c>
      <c r="C2333" s="190" t="s">
        <v>24</v>
      </c>
      <c r="D2333" s="191">
        <v>299.56</v>
      </c>
    </row>
    <row r="2334" spans="1:4" outlineLevel="1">
      <c r="A2334" s="286">
        <v>17003060</v>
      </c>
      <c r="B2334" s="189" t="s">
        <v>34692</v>
      </c>
      <c r="C2334" s="190" t="s">
        <v>24</v>
      </c>
      <c r="D2334" s="191">
        <v>4144.95</v>
      </c>
    </row>
    <row r="2335" spans="1:4">
      <c r="A2335" s="286">
        <v>17003061</v>
      </c>
      <c r="B2335" s="189" t="s">
        <v>34693</v>
      </c>
      <c r="C2335" s="190" t="s">
        <v>24</v>
      </c>
      <c r="D2335" s="191">
        <v>3474.62</v>
      </c>
    </row>
    <row r="2336" spans="1:4" ht="23.25" outlineLevel="1">
      <c r="A2336" s="286">
        <v>17003063</v>
      </c>
      <c r="B2336" s="189" t="s">
        <v>15708</v>
      </c>
      <c r="C2336" s="190" t="s">
        <v>24</v>
      </c>
      <c r="D2336" s="191">
        <v>6951.58</v>
      </c>
    </row>
    <row r="2337" spans="1:4" outlineLevel="1">
      <c r="A2337" s="286">
        <v>17003065</v>
      </c>
      <c r="B2337" s="189" t="s">
        <v>15709</v>
      </c>
      <c r="C2337" s="190" t="s">
        <v>26</v>
      </c>
      <c r="D2337" s="191">
        <v>15.5</v>
      </c>
    </row>
    <row r="2338" spans="1:4" outlineLevel="1">
      <c r="A2338" s="286">
        <v>17003070</v>
      </c>
      <c r="B2338" s="189" t="s">
        <v>24889</v>
      </c>
      <c r="C2338" s="190" t="s">
        <v>26</v>
      </c>
      <c r="D2338" s="191">
        <v>34.03</v>
      </c>
    </row>
    <row r="2339" spans="1:4" outlineLevel="1">
      <c r="A2339" s="286">
        <v>17003071</v>
      </c>
      <c r="B2339" s="189" t="s">
        <v>24890</v>
      </c>
      <c r="C2339" s="190" t="s">
        <v>26</v>
      </c>
      <c r="D2339" s="191">
        <v>46.97</v>
      </c>
    </row>
    <row r="2340" spans="1:4">
      <c r="A2340" s="286">
        <v>17003072</v>
      </c>
      <c r="B2340" s="189" t="s">
        <v>24891</v>
      </c>
      <c r="C2340" s="190" t="s">
        <v>23</v>
      </c>
      <c r="D2340" s="191">
        <v>8.23</v>
      </c>
    </row>
    <row r="2341" spans="1:4" outlineLevel="1">
      <c r="A2341" s="286">
        <v>17003073</v>
      </c>
      <c r="B2341" s="189" t="s">
        <v>24892</v>
      </c>
      <c r="C2341" s="190" t="s">
        <v>23</v>
      </c>
      <c r="D2341" s="191">
        <v>10.54</v>
      </c>
    </row>
    <row r="2342" spans="1:4" ht="23.25" outlineLevel="1">
      <c r="A2342" s="286">
        <v>17003083</v>
      </c>
      <c r="B2342" s="189" t="s">
        <v>34694</v>
      </c>
      <c r="C2342" s="190" t="s">
        <v>24</v>
      </c>
      <c r="D2342" s="191">
        <v>3920.63</v>
      </c>
    </row>
    <row r="2343" spans="1:4" ht="23.25" outlineLevel="1">
      <c r="A2343" s="286">
        <v>17003085</v>
      </c>
      <c r="B2343" s="189" t="s">
        <v>34695</v>
      </c>
      <c r="C2343" s="190" t="s">
        <v>24</v>
      </c>
      <c r="D2343" s="191">
        <v>3967.47</v>
      </c>
    </row>
    <row r="2344" spans="1:4" ht="23.25" outlineLevel="1">
      <c r="A2344" s="286">
        <v>17003089</v>
      </c>
      <c r="B2344" s="189" t="s">
        <v>15710</v>
      </c>
      <c r="C2344" s="190" t="s">
        <v>26</v>
      </c>
      <c r="D2344" s="191">
        <v>204.35</v>
      </c>
    </row>
    <row r="2345" spans="1:4" ht="23.25">
      <c r="A2345" s="286">
        <v>17003090</v>
      </c>
      <c r="B2345" s="189" t="s">
        <v>15711</v>
      </c>
      <c r="C2345" s="190" t="s">
        <v>26</v>
      </c>
      <c r="D2345" s="191">
        <v>208.5</v>
      </c>
    </row>
    <row r="2346" spans="1:4" ht="23.25" outlineLevel="1">
      <c r="A2346" s="286">
        <v>17003091</v>
      </c>
      <c r="B2346" s="189" t="s">
        <v>15712</v>
      </c>
      <c r="C2346" s="190" t="s">
        <v>26</v>
      </c>
      <c r="D2346" s="191">
        <v>212.66</v>
      </c>
    </row>
    <row r="2347" spans="1:4" outlineLevel="1">
      <c r="A2347" s="286">
        <v>17004000</v>
      </c>
      <c r="B2347" s="189" t="s">
        <v>114</v>
      </c>
      <c r="C2347" s="190" t="s">
        <v>14044</v>
      </c>
      <c r="D2347" s="191" t="s">
        <v>14044</v>
      </c>
    </row>
    <row r="2348" spans="1:4" outlineLevel="1">
      <c r="A2348" s="286">
        <v>17004001</v>
      </c>
      <c r="B2348" s="189" t="s">
        <v>15713</v>
      </c>
      <c r="C2348" s="190" t="s">
        <v>26</v>
      </c>
      <c r="D2348" s="191">
        <v>14.46</v>
      </c>
    </row>
    <row r="2349" spans="1:4" ht="23.25" outlineLevel="1">
      <c r="A2349" s="286">
        <v>17004009</v>
      </c>
      <c r="B2349" s="189" t="s">
        <v>15714</v>
      </c>
      <c r="C2349" s="190" t="s">
        <v>26</v>
      </c>
      <c r="D2349" s="191">
        <v>12.05</v>
      </c>
    </row>
    <row r="2350" spans="1:4">
      <c r="A2350" s="286">
        <v>17004010</v>
      </c>
      <c r="B2350" s="189" t="s">
        <v>15715</v>
      </c>
      <c r="C2350" s="190" t="s">
        <v>26</v>
      </c>
      <c r="D2350" s="191">
        <v>18.079999999999998</v>
      </c>
    </row>
    <row r="2351" spans="1:4" outlineLevel="1">
      <c r="A2351" s="286">
        <v>17004012</v>
      </c>
      <c r="B2351" s="189" t="s">
        <v>15716</v>
      </c>
      <c r="C2351" s="190" t="s">
        <v>26</v>
      </c>
      <c r="D2351" s="191">
        <v>7.88</v>
      </c>
    </row>
    <row r="2352" spans="1:4" ht="23.25" outlineLevel="1">
      <c r="A2352" s="286">
        <v>17004013</v>
      </c>
      <c r="B2352" s="189" t="s">
        <v>15717</v>
      </c>
      <c r="C2352" s="190" t="s">
        <v>26</v>
      </c>
      <c r="D2352" s="191">
        <v>11.7</v>
      </c>
    </row>
    <row r="2353" spans="1:4" outlineLevel="1">
      <c r="A2353" s="286">
        <v>17004014</v>
      </c>
      <c r="B2353" s="189" t="s">
        <v>15718</v>
      </c>
      <c r="C2353" s="190" t="s">
        <v>26</v>
      </c>
      <c r="D2353" s="191">
        <v>7.88</v>
      </c>
    </row>
    <row r="2354" spans="1:4" outlineLevel="1">
      <c r="A2354" s="286">
        <v>17004020</v>
      </c>
      <c r="B2354" s="189" t="s">
        <v>15719</v>
      </c>
      <c r="C2354" s="190" t="s">
        <v>24</v>
      </c>
      <c r="D2354" s="191">
        <v>72.31</v>
      </c>
    </row>
    <row r="2355" spans="1:4">
      <c r="A2355" s="286">
        <v>17004021</v>
      </c>
      <c r="B2355" s="189" t="s">
        <v>15720</v>
      </c>
      <c r="C2355" s="190" t="s">
        <v>24</v>
      </c>
      <c r="D2355" s="191">
        <v>192.83</v>
      </c>
    </row>
    <row r="2356" spans="1:4" outlineLevel="1">
      <c r="A2356" s="286">
        <v>17004022</v>
      </c>
      <c r="B2356" s="189" t="s">
        <v>15721</v>
      </c>
      <c r="C2356" s="190" t="s">
        <v>24</v>
      </c>
      <c r="D2356" s="191">
        <v>433.87</v>
      </c>
    </row>
    <row r="2357" spans="1:4" outlineLevel="1">
      <c r="A2357" s="286">
        <v>17004025</v>
      </c>
      <c r="B2357" s="189" t="s">
        <v>8433</v>
      </c>
      <c r="C2357" s="190" t="s">
        <v>23</v>
      </c>
      <c r="D2357" s="191">
        <v>3.62</v>
      </c>
    </row>
    <row r="2358" spans="1:4" outlineLevel="1">
      <c r="A2358" s="286">
        <v>17004030</v>
      </c>
      <c r="B2358" s="189" t="s">
        <v>15722</v>
      </c>
      <c r="C2358" s="190" t="s">
        <v>24</v>
      </c>
      <c r="D2358" s="191">
        <v>7.23</v>
      </c>
    </row>
    <row r="2359" spans="1:4" outlineLevel="1">
      <c r="A2359" s="286">
        <v>17004031</v>
      </c>
      <c r="B2359" s="189" t="s">
        <v>15723</v>
      </c>
      <c r="C2359" s="190" t="s">
        <v>28</v>
      </c>
      <c r="D2359" s="191">
        <v>185.61</v>
      </c>
    </row>
    <row r="2360" spans="1:4">
      <c r="A2360" s="286">
        <v>17004032</v>
      </c>
      <c r="B2360" s="189" t="s">
        <v>15724</v>
      </c>
      <c r="C2360" s="190" t="s">
        <v>305</v>
      </c>
      <c r="D2360" s="191">
        <v>1419.9</v>
      </c>
    </row>
    <row r="2361" spans="1:4" outlineLevel="1">
      <c r="A2361" s="286">
        <v>17004050</v>
      </c>
      <c r="B2361" s="189" t="s">
        <v>15725</v>
      </c>
      <c r="C2361" s="190" t="s">
        <v>26</v>
      </c>
      <c r="D2361" s="191">
        <v>10.14</v>
      </c>
    </row>
    <row r="2362" spans="1:4" outlineLevel="1">
      <c r="A2362" s="286">
        <v>17005000</v>
      </c>
      <c r="B2362" s="189" t="s">
        <v>15726</v>
      </c>
      <c r="C2362" s="190" t="s">
        <v>14044</v>
      </c>
      <c r="D2362" s="191" t="s">
        <v>14044</v>
      </c>
    </row>
    <row r="2363" spans="1:4" outlineLevel="1">
      <c r="A2363" s="286">
        <v>17005001</v>
      </c>
      <c r="B2363" s="189" t="s">
        <v>24893</v>
      </c>
      <c r="C2363" s="190" t="s">
        <v>26</v>
      </c>
      <c r="D2363" s="191">
        <v>443.1</v>
      </c>
    </row>
    <row r="2364" spans="1:4" outlineLevel="1">
      <c r="A2364" s="286">
        <v>17005002</v>
      </c>
      <c r="B2364" s="189" t="s">
        <v>24894</v>
      </c>
      <c r="C2364" s="190" t="s">
        <v>26</v>
      </c>
      <c r="D2364" s="191">
        <v>502.3</v>
      </c>
    </row>
    <row r="2365" spans="1:4">
      <c r="A2365" s="286">
        <v>17005003</v>
      </c>
      <c r="B2365" s="189" t="s">
        <v>24895</v>
      </c>
      <c r="C2365" s="190" t="s">
        <v>26</v>
      </c>
      <c r="D2365" s="191">
        <v>363.39</v>
      </c>
    </row>
    <row r="2366" spans="1:4" ht="23.25" outlineLevel="1">
      <c r="A2366" s="286">
        <v>17005005</v>
      </c>
      <c r="B2366" s="189" t="s">
        <v>24896</v>
      </c>
      <c r="C2366" s="190" t="s">
        <v>26</v>
      </c>
      <c r="D2366" s="191">
        <v>226.5</v>
      </c>
    </row>
    <row r="2367" spans="1:4" ht="23.25" outlineLevel="1">
      <c r="A2367" s="286">
        <v>17005007</v>
      </c>
      <c r="B2367" s="189" t="s">
        <v>15727</v>
      </c>
      <c r="C2367" s="190" t="s">
        <v>26</v>
      </c>
      <c r="D2367" s="191">
        <v>764.57</v>
      </c>
    </row>
    <row r="2368" spans="1:4" outlineLevel="1">
      <c r="A2368" s="286">
        <v>17005011</v>
      </c>
      <c r="B2368" s="189" t="s">
        <v>34696</v>
      </c>
      <c r="C2368" s="190" t="s">
        <v>24</v>
      </c>
      <c r="D2368" s="191">
        <v>56.88</v>
      </c>
    </row>
    <row r="2369" spans="1:4" outlineLevel="1">
      <c r="A2369" s="286">
        <v>17005012</v>
      </c>
      <c r="B2369" s="189" t="s">
        <v>34697</v>
      </c>
      <c r="C2369" s="190" t="s">
        <v>24</v>
      </c>
      <c r="D2369" s="191">
        <v>54.18</v>
      </c>
    </row>
    <row r="2370" spans="1:4">
      <c r="A2370" s="286">
        <v>17005016</v>
      </c>
      <c r="B2370" s="189" t="s">
        <v>34698</v>
      </c>
      <c r="C2370" s="190" t="s">
        <v>23</v>
      </c>
      <c r="D2370" s="191">
        <v>408.37</v>
      </c>
    </row>
    <row r="2371" spans="1:4" outlineLevel="1">
      <c r="A2371" s="286">
        <v>17005017</v>
      </c>
      <c r="B2371" s="189" t="s">
        <v>34699</v>
      </c>
      <c r="C2371" s="190" t="s">
        <v>23</v>
      </c>
      <c r="D2371" s="191">
        <v>293.64</v>
      </c>
    </row>
    <row r="2372" spans="1:4" ht="23.25" outlineLevel="1">
      <c r="A2372" s="286">
        <v>17005020</v>
      </c>
      <c r="B2372" s="189" t="s">
        <v>15728</v>
      </c>
      <c r="C2372" s="190" t="s">
        <v>24</v>
      </c>
      <c r="D2372" s="191">
        <v>177.53</v>
      </c>
    </row>
    <row r="2373" spans="1:4" ht="23.25" outlineLevel="1">
      <c r="A2373" s="286">
        <v>17005021</v>
      </c>
      <c r="B2373" s="189" t="s">
        <v>15729</v>
      </c>
      <c r="C2373" s="190" t="s">
        <v>24</v>
      </c>
      <c r="D2373" s="191">
        <v>206.84</v>
      </c>
    </row>
    <row r="2374" spans="1:4" ht="23.25" outlineLevel="1">
      <c r="A2374" s="286">
        <v>17005022</v>
      </c>
      <c r="B2374" s="189" t="s">
        <v>15730</v>
      </c>
      <c r="C2374" s="190" t="s">
        <v>24</v>
      </c>
      <c r="D2374" s="191">
        <v>219.13</v>
      </c>
    </row>
    <row r="2375" spans="1:4" ht="23.25">
      <c r="A2375" s="286">
        <v>17005023</v>
      </c>
      <c r="B2375" s="189" t="s">
        <v>15731</v>
      </c>
      <c r="C2375" s="190" t="s">
        <v>24</v>
      </c>
      <c r="D2375" s="191">
        <v>325.04000000000002</v>
      </c>
    </row>
    <row r="2376" spans="1:4" outlineLevel="1">
      <c r="A2376" s="286">
        <v>17005024</v>
      </c>
      <c r="B2376" s="189" t="s">
        <v>34700</v>
      </c>
      <c r="C2376" s="190" t="s">
        <v>23</v>
      </c>
      <c r="D2376" s="191">
        <v>87.82</v>
      </c>
    </row>
    <row r="2377" spans="1:4" outlineLevel="1">
      <c r="A2377" s="286">
        <v>17005025</v>
      </c>
      <c r="B2377" s="189" t="s">
        <v>34701</v>
      </c>
      <c r="C2377" s="190" t="s">
        <v>23</v>
      </c>
      <c r="D2377" s="191">
        <v>498.2</v>
      </c>
    </row>
    <row r="2378" spans="1:4" outlineLevel="1">
      <c r="A2378" s="286">
        <v>17005026</v>
      </c>
      <c r="B2378" s="189" t="s">
        <v>15732</v>
      </c>
      <c r="C2378" s="190" t="s">
        <v>24</v>
      </c>
      <c r="D2378" s="191">
        <v>27.33</v>
      </c>
    </row>
    <row r="2379" spans="1:4" outlineLevel="1">
      <c r="A2379" s="286">
        <v>17005027</v>
      </c>
      <c r="B2379" s="189" t="s">
        <v>15733</v>
      </c>
      <c r="C2379" s="190" t="s">
        <v>24</v>
      </c>
      <c r="D2379" s="191">
        <v>410.06</v>
      </c>
    </row>
    <row r="2380" spans="1:4">
      <c r="A2380" s="286">
        <v>17005033</v>
      </c>
      <c r="B2380" s="189" t="s">
        <v>23980</v>
      </c>
      <c r="C2380" s="190" t="s">
        <v>26</v>
      </c>
      <c r="D2380" s="191">
        <v>384.54</v>
      </c>
    </row>
    <row r="2381" spans="1:4" outlineLevel="1">
      <c r="A2381" s="286">
        <v>17005035</v>
      </c>
      <c r="B2381" s="189" t="s">
        <v>34702</v>
      </c>
      <c r="C2381" s="190" t="s">
        <v>26</v>
      </c>
      <c r="D2381" s="191">
        <v>294.74</v>
      </c>
    </row>
    <row r="2382" spans="1:4" outlineLevel="1">
      <c r="A2382" s="286">
        <v>17005040</v>
      </c>
      <c r="B2382" s="189" t="s">
        <v>34703</v>
      </c>
      <c r="C2382" s="190" t="s">
        <v>23</v>
      </c>
      <c r="D2382" s="191">
        <v>193.45</v>
      </c>
    </row>
    <row r="2383" spans="1:4" outlineLevel="1">
      <c r="A2383" s="286">
        <v>17005041</v>
      </c>
      <c r="B2383" s="189" t="s">
        <v>34704</v>
      </c>
      <c r="C2383" s="190" t="s">
        <v>23</v>
      </c>
      <c r="D2383" s="191">
        <v>54.23</v>
      </c>
    </row>
    <row r="2384" spans="1:4" outlineLevel="1">
      <c r="A2384" s="286">
        <v>17005051</v>
      </c>
      <c r="B2384" s="189" t="s">
        <v>34705</v>
      </c>
      <c r="C2384" s="190" t="s">
        <v>23</v>
      </c>
      <c r="D2384" s="191">
        <v>210.8</v>
      </c>
    </row>
    <row r="2385" spans="1:4">
      <c r="A2385" s="286">
        <v>17005052</v>
      </c>
      <c r="B2385" s="189" t="s">
        <v>34706</v>
      </c>
      <c r="C2385" s="190" t="s">
        <v>23</v>
      </c>
      <c r="D2385" s="191">
        <v>446.96</v>
      </c>
    </row>
    <row r="2386" spans="1:4" outlineLevel="1">
      <c r="A2386" s="286">
        <v>17005053</v>
      </c>
      <c r="B2386" s="189" t="s">
        <v>34707</v>
      </c>
      <c r="C2386" s="190" t="s">
        <v>23</v>
      </c>
      <c r="D2386" s="191">
        <v>184.79</v>
      </c>
    </row>
    <row r="2387" spans="1:4" outlineLevel="1">
      <c r="A2387" s="286">
        <v>17005061</v>
      </c>
      <c r="B2387" s="189" t="s">
        <v>34708</v>
      </c>
      <c r="C2387" s="190" t="s">
        <v>24</v>
      </c>
      <c r="D2387" s="191">
        <v>865.27</v>
      </c>
    </row>
    <row r="2388" spans="1:4" outlineLevel="1">
      <c r="A2388" s="286">
        <v>17005075</v>
      </c>
      <c r="B2388" s="189" t="s">
        <v>15734</v>
      </c>
      <c r="C2388" s="190" t="s">
        <v>24</v>
      </c>
      <c r="D2388" s="191">
        <v>1413.96</v>
      </c>
    </row>
    <row r="2389" spans="1:4" outlineLevel="1">
      <c r="A2389" s="286">
        <v>17005080</v>
      </c>
      <c r="B2389" s="189" t="s">
        <v>23981</v>
      </c>
      <c r="C2389" s="190" t="s">
        <v>24</v>
      </c>
      <c r="D2389" s="191">
        <v>3434.74</v>
      </c>
    </row>
    <row r="2390" spans="1:4">
      <c r="A2390" s="286">
        <v>17005090</v>
      </c>
      <c r="B2390" s="189" t="s">
        <v>15735</v>
      </c>
      <c r="C2390" s="190" t="s">
        <v>24</v>
      </c>
      <c r="D2390" s="191">
        <v>1679.87</v>
      </c>
    </row>
    <row r="2391" spans="1:4" ht="23.25" outlineLevel="1">
      <c r="A2391" s="286">
        <v>17005091</v>
      </c>
      <c r="B2391" s="189" t="s">
        <v>15736</v>
      </c>
      <c r="C2391" s="190" t="s">
        <v>24</v>
      </c>
      <c r="D2391" s="191">
        <v>1616.33</v>
      </c>
    </row>
    <row r="2392" spans="1:4" outlineLevel="1">
      <c r="A2392" s="286">
        <v>17005092</v>
      </c>
      <c r="B2392" s="189" t="s">
        <v>15737</v>
      </c>
      <c r="C2392" s="190" t="s">
        <v>24</v>
      </c>
      <c r="D2392" s="191">
        <v>843.59</v>
      </c>
    </row>
    <row r="2393" spans="1:4" outlineLevel="1">
      <c r="A2393" s="286">
        <v>17005093</v>
      </c>
      <c r="B2393" s="189" t="s">
        <v>15738</v>
      </c>
      <c r="C2393" s="190" t="s">
        <v>24</v>
      </c>
      <c r="D2393" s="191">
        <v>58.67</v>
      </c>
    </row>
    <row r="2394" spans="1:4" outlineLevel="1">
      <c r="A2394" s="286">
        <v>17005094</v>
      </c>
      <c r="B2394" s="189" t="s">
        <v>15739</v>
      </c>
      <c r="C2394" s="190" t="s">
        <v>24</v>
      </c>
      <c r="D2394" s="191">
        <v>188.58</v>
      </c>
    </row>
    <row r="2395" spans="1:4">
      <c r="A2395" s="286">
        <v>17005095</v>
      </c>
      <c r="B2395" s="189" t="s">
        <v>15740</v>
      </c>
      <c r="C2395" s="190" t="s">
        <v>24</v>
      </c>
      <c r="D2395" s="191">
        <v>16.78</v>
      </c>
    </row>
    <row r="2396" spans="1:4" outlineLevel="1">
      <c r="A2396" s="286">
        <v>17005096</v>
      </c>
      <c r="B2396" s="189" t="s">
        <v>15741</v>
      </c>
      <c r="C2396" s="190" t="s">
        <v>24</v>
      </c>
      <c r="D2396" s="191">
        <v>16.12</v>
      </c>
    </row>
    <row r="2397" spans="1:4" outlineLevel="1">
      <c r="A2397" s="286">
        <v>17005097</v>
      </c>
      <c r="B2397" s="189" t="s">
        <v>15742</v>
      </c>
      <c r="C2397" s="190" t="s">
        <v>24</v>
      </c>
      <c r="D2397" s="191">
        <v>34.869999999999997</v>
      </c>
    </row>
    <row r="2398" spans="1:4" outlineLevel="1">
      <c r="A2398" s="286">
        <v>17005098</v>
      </c>
      <c r="B2398" s="189" t="s">
        <v>15743</v>
      </c>
      <c r="C2398" s="190" t="s">
        <v>24</v>
      </c>
      <c r="D2398" s="191">
        <v>6.81</v>
      </c>
    </row>
    <row r="2399" spans="1:4" outlineLevel="1">
      <c r="A2399" s="286">
        <v>17010000</v>
      </c>
      <c r="B2399" s="189" t="s">
        <v>15744</v>
      </c>
      <c r="C2399" s="190" t="s">
        <v>14044</v>
      </c>
      <c r="D2399" s="191" t="s">
        <v>14044</v>
      </c>
    </row>
    <row r="2400" spans="1:4">
      <c r="A2400" s="286">
        <v>17010001</v>
      </c>
      <c r="B2400" s="189" t="s">
        <v>15745</v>
      </c>
      <c r="C2400" s="190" t="s">
        <v>24</v>
      </c>
      <c r="D2400" s="191">
        <v>135440.01999999999</v>
      </c>
    </row>
    <row r="2401" spans="1:4" outlineLevel="1">
      <c r="A2401" s="286">
        <v>17010002</v>
      </c>
      <c r="B2401" s="189" t="s">
        <v>15746</v>
      </c>
      <c r="C2401" s="190" t="s">
        <v>24</v>
      </c>
      <c r="D2401" s="191">
        <v>141404.75</v>
      </c>
    </row>
    <row r="2402" spans="1:4" outlineLevel="1">
      <c r="A2402" s="286">
        <v>17010003</v>
      </c>
      <c r="B2402" s="189" t="s">
        <v>15747</v>
      </c>
      <c r="C2402" s="190" t="s">
        <v>24</v>
      </c>
      <c r="D2402" s="191">
        <v>150520.84</v>
      </c>
    </row>
    <row r="2403" spans="1:4" outlineLevel="1">
      <c r="A2403" s="286">
        <v>17010004</v>
      </c>
      <c r="B2403" s="189" t="s">
        <v>15748</v>
      </c>
      <c r="C2403" s="190" t="s">
        <v>24</v>
      </c>
      <c r="D2403" s="191">
        <v>161852.85999999999</v>
      </c>
    </row>
    <row r="2404" spans="1:4" outlineLevel="1">
      <c r="A2404" s="286">
        <v>17010011</v>
      </c>
      <c r="B2404" s="189" t="s">
        <v>34709</v>
      </c>
      <c r="C2404" s="190" t="s">
        <v>24</v>
      </c>
      <c r="D2404" s="191">
        <v>3127.18</v>
      </c>
    </row>
    <row r="2405" spans="1:4">
      <c r="A2405" s="286">
        <v>17010012</v>
      </c>
      <c r="B2405" s="189" t="s">
        <v>34710</v>
      </c>
      <c r="C2405" s="190" t="s">
        <v>24</v>
      </c>
      <c r="D2405" s="191">
        <v>4230.8500000000004</v>
      </c>
    </row>
    <row r="2406" spans="1:4" outlineLevel="1">
      <c r="A2406" s="286">
        <v>17010017</v>
      </c>
      <c r="B2406" s="189" t="s">
        <v>15749</v>
      </c>
      <c r="C2406" s="190" t="s">
        <v>24</v>
      </c>
      <c r="D2406" s="191">
        <v>223</v>
      </c>
    </row>
    <row r="2407" spans="1:4" outlineLevel="1">
      <c r="A2407" s="286">
        <v>17010018</v>
      </c>
      <c r="B2407" s="189" t="s">
        <v>24897</v>
      </c>
      <c r="C2407" s="190" t="s">
        <v>23</v>
      </c>
      <c r="D2407" s="191">
        <v>313.39999999999998</v>
      </c>
    </row>
    <row r="2408" spans="1:4" ht="23.25" outlineLevel="1">
      <c r="A2408" s="286">
        <v>17010019</v>
      </c>
      <c r="B2408" s="189" t="s">
        <v>34711</v>
      </c>
      <c r="C2408" s="190" t="s">
        <v>24</v>
      </c>
      <c r="D2408" s="191">
        <v>354.74</v>
      </c>
    </row>
    <row r="2409" spans="1:4">
      <c r="A2409" s="286">
        <v>17010025</v>
      </c>
      <c r="B2409" s="189" t="s">
        <v>24898</v>
      </c>
      <c r="C2409" s="190" t="s">
        <v>24</v>
      </c>
      <c r="D2409" s="191">
        <v>1953.21</v>
      </c>
    </row>
    <row r="2410" spans="1:4" outlineLevel="1">
      <c r="A2410" s="286">
        <v>17010031</v>
      </c>
      <c r="B2410" s="189" t="s">
        <v>15750</v>
      </c>
      <c r="C2410" s="190" t="s">
        <v>24</v>
      </c>
      <c r="D2410" s="191">
        <v>2220.4</v>
      </c>
    </row>
    <row r="2411" spans="1:4" outlineLevel="1">
      <c r="A2411" s="286">
        <v>17010032</v>
      </c>
      <c r="B2411" s="189" t="s">
        <v>15751</v>
      </c>
      <c r="C2411" s="190" t="s">
        <v>24</v>
      </c>
      <c r="D2411" s="191">
        <v>2774.1</v>
      </c>
    </row>
    <row r="2412" spans="1:4" outlineLevel="1">
      <c r="A2412" s="286">
        <v>17010070</v>
      </c>
      <c r="B2412" s="189" t="s">
        <v>15752</v>
      </c>
      <c r="C2412" s="190" t="s">
        <v>24</v>
      </c>
      <c r="D2412" s="191">
        <v>21859.25</v>
      </c>
    </row>
    <row r="2413" spans="1:4" outlineLevel="1">
      <c r="A2413" s="286">
        <v>17010071</v>
      </c>
      <c r="B2413" s="189" t="s">
        <v>15753</v>
      </c>
      <c r="C2413" s="190" t="s">
        <v>24</v>
      </c>
      <c r="D2413" s="191">
        <v>820.2</v>
      </c>
    </row>
    <row r="2414" spans="1:4">
      <c r="A2414" s="286">
        <v>17010073</v>
      </c>
      <c r="B2414" s="189" t="s">
        <v>15754</v>
      </c>
      <c r="C2414" s="190" t="s">
        <v>24</v>
      </c>
      <c r="D2414" s="191">
        <v>1889.85</v>
      </c>
    </row>
    <row r="2415" spans="1:4" outlineLevel="1">
      <c r="A2415" s="286">
        <v>17010074</v>
      </c>
      <c r="B2415" s="189" t="s">
        <v>15755</v>
      </c>
      <c r="C2415" s="190" t="s">
        <v>24</v>
      </c>
      <c r="D2415" s="191">
        <v>96.29</v>
      </c>
    </row>
    <row r="2416" spans="1:4" outlineLevel="1">
      <c r="A2416" s="286">
        <v>17010075</v>
      </c>
      <c r="B2416" s="189" t="s">
        <v>15756</v>
      </c>
      <c r="C2416" s="190" t="s">
        <v>24</v>
      </c>
      <c r="D2416" s="191">
        <v>309.24</v>
      </c>
    </row>
    <row r="2417" spans="1:4" outlineLevel="1">
      <c r="A2417" s="286">
        <v>17010076</v>
      </c>
      <c r="B2417" s="189" t="s">
        <v>15757</v>
      </c>
      <c r="C2417" s="190" t="s">
        <v>24</v>
      </c>
      <c r="D2417" s="191">
        <v>578.73</v>
      </c>
    </row>
    <row r="2418" spans="1:4" ht="23.25" outlineLevel="1">
      <c r="A2418" s="286">
        <v>17010080</v>
      </c>
      <c r="B2418" s="189" t="s">
        <v>24899</v>
      </c>
      <c r="C2418" s="190" t="s">
        <v>24</v>
      </c>
      <c r="D2418" s="191">
        <v>8222.14</v>
      </c>
    </row>
    <row r="2419" spans="1:4" ht="23.25" outlineLevel="1">
      <c r="A2419" s="286">
        <v>17010081</v>
      </c>
      <c r="B2419" s="189" t="s">
        <v>24900</v>
      </c>
      <c r="C2419" s="190" t="s">
        <v>24</v>
      </c>
      <c r="D2419" s="191">
        <v>12223.17</v>
      </c>
    </row>
    <row r="2420" spans="1:4" ht="23.25">
      <c r="A2420" s="286">
        <v>17010082</v>
      </c>
      <c r="B2420" s="189" t="s">
        <v>24901</v>
      </c>
      <c r="C2420" s="190" t="s">
        <v>24</v>
      </c>
      <c r="D2420" s="191">
        <v>13514.48</v>
      </c>
    </row>
    <row r="2421" spans="1:4" ht="23.25" outlineLevel="1">
      <c r="A2421" s="286">
        <v>17010084</v>
      </c>
      <c r="B2421" s="189" t="s">
        <v>24902</v>
      </c>
      <c r="C2421" s="190" t="s">
        <v>24</v>
      </c>
      <c r="D2421" s="191">
        <v>2796.1</v>
      </c>
    </row>
    <row r="2422" spans="1:4" ht="23.25" outlineLevel="1">
      <c r="A2422" s="286">
        <v>17010085</v>
      </c>
      <c r="B2422" s="189" t="s">
        <v>24903</v>
      </c>
      <c r="C2422" s="190" t="s">
        <v>24</v>
      </c>
      <c r="D2422" s="191">
        <v>4007.25</v>
      </c>
    </row>
    <row r="2423" spans="1:4" ht="23.25" outlineLevel="1">
      <c r="A2423" s="286">
        <v>17010086</v>
      </c>
      <c r="B2423" s="189" t="s">
        <v>24904</v>
      </c>
      <c r="C2423" s="190" t="s">
        <v>24</v>
      </c>
      <c r="D2423" s="191">
        <v>4973.7</v>
      </c>
    </row>
    <row r="2424" spans="1:4" ht="23.25" outlineLevel="1">
      <c r="A2424" s="286">
        <v>17010089</v>
      </c>
      <c r="B2424" s="189" t="s">
        <v>24905</v>
      </c>
      <c r="C2424" s="190" t="s">
        <v>24</v>
      </c>
      <c r="D2424" s="191">
        <v>5759.94</v>
      </c>
    </row>
    <row r="2425" spans="1:4" ht="23.25">
      <c r="A2425" s="286">
        <v>17010090</v>
      </c>
      <c r="B2425" s="189" t="s">
        <v>24906</v>
      </c>
      <c r="C2425" s="190" t="s">
        <v>24</v>
      </c>
      <c r="D2425" s="191">
        <v>8838.66</v>
      </c>
    </row>
    <row r="2426" spans="1:4" ht="23.25" outlineLevel="1">
      <c r="A2426" s="286">
        <v>17010112</v>
      </c>
      <c r="B2426" s="189" t="s">
        <v>24907</v>
      </c>
      <c r="C2426" s="190" t="s">
        <v>24</v>
      </c>
      <c r="D2426" s="191">
        <v>540.92999999999995</v>
      </c>
    </row>
    <row r="2427" spans="1:4" ht="23.25" outlineLevel="1">
      <c r="A2427" s="286">
        <v>17010113</v>
      </c>
      <c r="B2427" s="189" t="s">
        <v>24908</v>
      </c>
      <c r="C2427" s="190" t="s">
        <v>24</v>
      </c>
      <c r="D2427" s="191">
        <v>1038.6099999999999</v>
      </c>
    </row>
    <row r="2428" spans="1:4" ht="23.25" outlineLevel="1">
      <c r="A2428" s="286">
        <v>17010114</v>
      </c>
      <c r="B2428" s="189" t="s">
        <v>24909</v>
      </c>
      <c r="C2428" s="190" t="s">
        <v>24</v>
      </c>
      <c r="D2428" s="191">
        <v>1263.81</v>
      </c>
    </row>
    <row r="2429" spans="1:4" outlineLevel="1">
      <c r="A2429" s="286">
        <v>17030000</v>
      </c>
      <c r="B2429" s="189" t="s">
        <v>15758</v>
      </c>
      <c r="C2429" s="190" t="s">
        <v>14044</v>
      </c>
      <c r="D2429" s="191" t="s">
        <v>14044</v>
      </c>
    </row>
    <row r="2430" spans="1:4" outlineLevel="1">
      <c r="A2430" s="286">
        <v>17030001</v>
      </c>
      <c r="B2430" s="189" t="s">
        <v>15759</v>
      </c>
      <c r="C2430" s="190" t="s">
        <v>24</v>
      </c>
      <c r="D2430" s="191">
        <v>3695.05</v>
      </c>
    </row>
    <row r="2431" spans="1:4">
      <c r="A2431" s="286">
        <v>17030002</v>
      </c>
      <c r="B2431" s="189" t="s">
        <v>15760</v>
      </c>
      <c r="C2431" s="190" t="s">
        <v>26</v>
      </c>
      <c r="D2431" s="191">
        <v>400.96</v>
      </c>
    </row>
    <row r="2432" spans="1:4" outlineLevel="1">
      <c r="A2432" s="286">
        <v>17040000</v>
      </c>
      <c r="B2432" s="189" t="s">
        <v>15761</v>
      </c>
      <c r="C2432" s="190" t="s">
        <v>14044</v>
      </c>
      <c r="D2432" s="191" t="s">
        <v>14044</v>
      </c>
    </row>
    <row r="2433" spans="1:4" ht="23.25" outlineLevel="1">
      <c r="A2433" s="286">
        <v>17040001</v>
      </c>
      <c r="B2433" s="189" t="s">
        <v>15762</v>
      </c>
      <c r="C2433" s="190" t="s">
        <v>26</v>
      </c>
      <c r="D2433" s="191">
        <v>2812.31</v>
      </c>
    </row>
    <row r="2434" spans="1:4" ht="23.25" outlineLevel="1">
      <c r="A2434" s="286">
        <v>17040002</v>
      </c>
      <c r="B2434" s="189" t="s">
        <v>15763</v>
      </c>
      <c r="C2434" s="190" t="s">
        <v>26</v>
      </c>
      <c r="D2434" s="191">
        <v>983.09</v>
      </c>
    </row>
    <row r="2435" spans="1:4" ht="23.25" outlineLevel="1">
      <c r="A2435" s="286">
        <v>17040003</v>
      </c>
      <c r="B2435" s="189" t="s">
        <v>15764</v>
      </c>
      <c r="C2435" s="190" t="s">
        <v>16</v>
      </c>
      <c r="D2435" s="191">
        <v>9.76</v>
      </c>
    </row>
    <row r="2436" spans="1:4" ht="23.25" outlineLevel="1">
      <c r="A2436" s="286">
        <v>17040005</v>
      </c>
      <c r="B2436" s="189" t="s">
        <v>15765</v>
      </c>
      <c r="C2436" s="190" t="s">
        <v>16</v>
      </c>
      <c r="D2436" s="191">
        <v>15.64</v>
      </c>
    </row>
    <row r="2437" spans="1:4" ht="23.25">
      <c r="A2437" s="286">
        <v>17040006</v>
      </c>
      <c r="B2437" s="189" t="s">
        <v>15766</v>
      </c>
      <c r="C2437" s="190" t="s">
        <v>24</v>
      </c>
      <c r="D2437" s="191">
        <v>3919.77</v>
      </c>
    </row>
    <row r="2438" spans="1:4" ht="23.25" outlineLevel="1">
      <c r="A2438" s="286">
        <v>17040007</v>
      </c>
      <c r="B2438" s="189" t="s">
        <v>15767</v>
      </c>
      <c r="C2438" s="190" t="s">
        <v>16</v>
      </c>
      <c r="D2438" s="191">
        <v>16.079999999999998</v>
      </c>
    </row>
    <row r="2439" spans="1:4" ht="23.25" outlineLevel="1">
      <c r="A2439" s="286">
        <v>17040008</v>
      </c>
      <c r="B2439" s="189" t="s">
        <v>15768</v>
      </c>
      <c r="C2439" s="190" t="s">
        <v>16</v>
      </c>
      <c r="D2439" s="191">
        <v>15.67</v>
      </c>
    </row>
    <row r="2440" spans="1:4" ht="23.25" outlineLevel="1">
      <c r="A2440" s="286">
        <v>17040010</v>
      </c>
      <c r="B2440" s="189" t="s">
        <v>15769</v>
      </c>
      <c r="C2440" s="190" t="s">
        <v>24</v>
      </c>
      <c r="D2440" s="191">
        <v>2293.58</v>
      </c>
    </row>
    <row r="2441" spans="1:4" ht="23.25" outlineLevel="1">
      <c r="A2441" s="286">
        <v>17040011</v>
      </c>
      <c r="B2441" s="189" t="s">
        <v>15770</v>
      </c>
      <c r="C2441" s="190" t="s">
        <v>24</v>
      </c>
      <c r="D2441" s="191">
        <v>1966.09</v>
      </c>
    </row>
    <row r="2442" spans="1:4" ht="23.25">
      <c r="A2442" s="286">
        <v>17040013</v>
      </c>
      <c r="B2442" s="189" t="s">
        <v>15771</v>
      </c>
      <c r="C2442" s="190" t="s">
        <v>26</v>
      </c>
      <c r="D2442" s="191">
        <v>362.61</v>
      </c>
    </row>
    <row r="2443" spans="1:4" ht="23.25" outlineLevel="1">
      <c r="A2443" s="286">
        <v>17045001</v>
      </c>
      <c r="B2443" s="189" t="s">
        <v>134</v>
      </c>
      <c r="C2443" s="190" t="s">
        <v>135</v>
      </c>
      <c r="D2443" s="191">
        <v>10.46</v>
      </c>
    </row>
    <row r="2444" spans="1:4" outlineLevel="1">
      <c r="A2444" s="286">
        <v>17045002</v>
      </c>
      <c r="B2444" s="189" t="s">
        <v>176</v>
      </c>
      <c r="C2444" s="190" t="s">
        <v>28</v>
      </c>
      <c r="D2444" s="191">
        <v>5.53</v>
      </c>
    </row>
    <row r="2445" spans="1:4" outlineLevel="1">
      <c r="A2445" s="286">
        <v>17050000</v>
      </c>
      <c r="B2445" s="189" t="s">
        <v>14152</v>
      </c>
      <c r="C2445" s="190" t="s">
        <v>14044</v>
      </c>
      <c r="D2445" s="191" t="s">
        <v>14044</v>
      </c>
    </row>
    <row r="2446" spans="1:4" outlineLevel="1">
      <c r="A2446" s="286">
        <v>17050001</v>
      </c>
      <c r="B2446" s="189" t="s">
        <v>15772</v>
      </c>
      <c r="C2446" s="190" t="s">
        <v>23</v>
      </c>
      <c r="D2446" s="191">
        <v>60.26</v>
      </c>
    </row>
    <row r="2447" spans="1:4" outlineLevel="1">
      <c r="A2447" s="286">
        <v>17050015</v>
      </c>
      <c r="B2447" s="189" t="s">
        <v>15773</v>
      </c>
      <c r="C2447" s="190" t="s">
        <v>26</v>
      </c>
      <c r="D2447" s="191">
        <v>2.69</v>
      </c>
    </row>
    <row r="2448" spans="1:4" outlineLevel="1">
      <c r="A2448" s="286">
        <v>17050020</v>
      </c>
      <c r="B2448" s="189" t="s">
        <v>14154</v>
      </c>
      <c r="C2448" s="190" t="s">
        <v>28</v>
      </c>
      <c r="D2448" s="191">
        <v>265.14999999999998</v>
      </c>
    </row>
    <row r="2449" spans="1:4" outlineLevel="1">
      <c r="A2449" s="286">
        <v>17050021</v>
      </c>
      <c r="B2449" s="189" t="s">
        <v>14155</v>
      </c>
      <c r="C2449" s="190" t="s">
        <v>28</v>
      </c>
      <c r="D2449" s="191">
        <v>482.08</v>
      </c>
    </row>
    <row r="2450" spans="1:4">
      <c r="A2450" s="286">
        <v>17050022</v>
      </c>
      <c r="B2450" s="189" t="s">
        <v>14156</v>
      </c>
      <c r="C2450" s="190" t="s">
        <v>28</v>
      </c>
      <c r="D2450" s="191">
        <v>209.13</v>
      </c>
    </row>
    <row r="2451" spans="1:4" outlineLevel="1">
      <c r="A2451" s="286">
        <v>17050023</v>
      </c>
      <c r="B2451" s="189" t="s">
        <v>177</v>
      </c>
      <c r="C2451" s="190" t="s">
        <v>28</v>
      </c>
      <c r="D2451" s="191">
        <v>418.27</v>
      </c>
    </row>
    <row r="2452" spans="1:4" ht="23.25" outlineLevel="1">
      <c r="A2452" s="286">
        <v>17050025</v>
      </c>
      <c r="B2452" s="189" t="s">
        <v>15774</v>
      </c>
      <c r="C2452" s="190" t="s">
        <v>26</v>
      </c>
      <c r="D2452" s="191">
        <v>15.43</v>
      </c>
    </row>
    <row r="2453" spans="1:4">
      <c r="A2453" s="286">
        <v>17050030</v>
      </c>
      <c r="B2453" s="189" t="s">
        <v>15775</v>
      </c>
      <c r="C2453" s="190" t="s">
        <v>26</v>
      </c>
      <c r="D2453" s="191">
        <v>12.05</v>
      </c>
    </row>
    <row r="2454" spans="1:4" outlineLevel="1">
      <c r="A2454" s="286">
        <v>17050040</v>
      </c>
      <c r="B2454" s="189" t="s">
        <v>15776</v>
      </c>
      <c r="C2454" s="190" t="s">
        <v>26</v>
      </c>
      <c r="D2454" s="191">
        <v>36.159999999999997</v>
      </c>
    </row>
    <row r="2455" spans="1:4" outlineLevel="1">
      <c r="A2455" s="286">
        <v>17050045</v>
      </c>
      <c r="B2455" s="189" t="s">
        <v>15777</v>
      </c>
      <c r="C2455" s="190" t="s">
        <v>23</v>
      </c>
      <c r="D2455" s="191">
        <v>9.64</v>
      </c>
    </row>
    <row r="2456" spans="1:4">
      <c r="A2456" s="286">
        <v>17050048</v>
      </c>
      <c r="B2456" s="189" t="s">
        <v>15778</v>
      </c>
      <c r="C2456" s="190" t="s">
        <v>23</v>
      </c>
      <c r="D2456" s="191">
        <v>14.46</v>
      </c>
    </row>
    <row r="2457" spans="1:4" outlineLevel="1">
      <c r="A2457" s="286">
        <v>17060000</v>
      </c>
      <c r="B2457" s="189" t="s">
        <v>8418</v>
      </c>
      <c r="C2457" s="190" t="s">
        <v>14044</v>
      </c>
      <c r="D2457" s="191" t="s">
        <v>14044</v>
      </c>
    </row>
    <row r="2458" spans="1:4" ht="23.25">
      <c r="A2458" s="286">
        <v>17060005</v>
      </c>
      <c r="B2458" s="189" t="s">
        <v>15779</v>
      </c>
      <c r="C2458" s="190" t="s">
        <v>23</v>
      </c>
      <c r="D2458" s="191">
        <v>12.05</v>
      </c>
    </row>
    <row r="2459" spans="1:4" outlineLevel="1">
      <c r="A2459" s="286">
        <v>17060030</v>
      </c>
      <c r="B2459" s="189" t="s">
        <v>15780</v>
      </c>
      <c r="C2459" s="190" t="s">
        <v>26</v>
      </c>
      <c r="D2459" s="191">
        <v>16.87</v>
      </c>
    </row>
    <row r="2460" spans="1:4">
      <c r="A2460" s="286">
        <v>17060032</v>
      </c>
      <c r="B2460" s="189" t="s">
        <v>15781</v>
      </c>
      <c r="C2460" s="190" t="s">
        <v>26</v>
      </c>
      <c r="D2460" s="191">
        <v>31.34</v>
      </c>
    </row>
    <row r="2461" spans="1:4" outlineLevel="1">
      <c r="A2461" s="286">
        <v>17060035</v>
      </c>
      <c r="B2461" s="189" t="s">
        <v>15782</v>
      </c>
      <c r="C2461" s="190" t="s">
        <v>26</v>
      </c>
      <c r="D2461" s="191">
        <v>7.47</v>
      </c>
    </row>
    <row r="2462" spans="1:4">
      <c r="A2462" s="286">
        <v>17060038</v>
      </c>
      <c r="B2462" s="189" t="s">
        <v>15783</v>
      </c>
      <c r="C2462" s="190" t="s">
        <v>26</v>
      </c>
      <c r="D2462" s="191">
        <v>14.46</v>
      </c>
    </row>
    <row r="2463" spans="1:4" outlineLevel="1">
      <c r="A2463" s="286">
        <v>17060045</v>
      </c>
      <c r="B2463" s="189" t="s">
        <v>15784</v>
      </c>
      <c r="C2463" s="190" t="s">
        <v>23</v>
      </c>
      <c r="D2463" s="191">
        <v>6.99</v>
      </c>
    </row>
    <row r="2464" spans="1:4" outlineLevel="1">
      <c r="A2464" s="286">
        <v>17060046</v>
      </c>
      <c r="B2464" s="189" t="s">
        <v>15785</v>
      </c>
      <c r="C2464" s="190" t="s">
        <v>26</v>
      </c>
      <c r="D2464" s="191">
        <v>16.87</v>
      </c>
    </row>
    <row r="2465" spans="1:4">
      <c r="A2465" s="286">
        <v>17060050</v>
      </c>
      <c r="B2465" s="189" t="s">
        <v>15786</v>
      </c>
      <c r="C2465" s="190" t="s">
        <v>24</v>
      </c>
      <c r="D2465" s="191">
        <v>58.81</v>
      </c>
    </row>
    <row r="2466" spans="1:4" outlineLevel="1">
      <c r="A2466" s="286">
        <v>17060087</v>
      </c>
      <c r="B2466" s="189" t="s">
        <v>15787</v>
      </c>
      <c r="C2466" s="190" t="s">
        <v>23</v>
      </c>
      <c r="D2466" s="191">
        <v>12.49</v>
      </c>
    </row>
    <row r="2467" spans="1:4" outlineLevel="1">
      <c r="A2467" s="286">
        <v>17060090</v>
      </c>
      <c r="B2467" s="189" t="s">
        <v>15788</v>
      </c>
      <c r="C2467" s="190" t="s">
        <v>24</v>
      </c>
      <c r="D2467" s="191">
        <v>56.95</v>
      </c>
    </row>
    <row r="2468" spans="1:4">
      <c r="A2468" s="286">
        <v>17060091</v>
      </c>
      <c r="B2468" s="189" t="s">
        <v>15789</v>
      </c>
      <c r="C2468" s="190" t="s">
        <v>24</v>
      </c>
      <c r="D2468" s="191">
        <v>71.180000000000007</v>
      </c>
    </row>
    <row r="2469" spans="1:4" outlineLevel="1">
      <c r="A2469" s="286">
        <v>17060092</v>
      </c>
      <c r="B2469" s="189" t="s">
        <v>15790</v>
      </c>
      <c r="C2469" s="190" t="s">
        <v>24</v>
      </c>
      <c r="D2469" s="191">
        <v>10.3</v>
      </c>
    </row>
    <row r="2470" spans="1:4">
      <c r="A2470" s="286">
        <v>17060093</v>
      </c>
      <c r="B2470" s="189" t="s">
        <v>15791</v>
      </c>
      <c r="C2470" s="190" t="s">
        <v>23</v>
      </c>
      <c r="D2470" s="191">
        <v>21.35</v>
      </c>
    </row>
    <row r="2471" spans="1:4" outlineLevel="1">
      <c r="A2471" s="286">
        <v>17060094</v>
      </c>
      <c r="B2471" s="189" t="s">
        <v>15792</v>
      </c>
      <c r="C2471" s="190" t="s">
        <v>26</v>
      </c>
      <c r="D2471" s="191">
        <v>35.590000000000003</v>
      </c>
    </row>
    <row r="2472" spans="1:4" ht="23.25">
      <c r="A2472" s="286">
        <v>17060095</v>
      </c>
      <c r="B2472" s="189" t="s">
        <v>15793</v>
      </c>
      <c r="C2472" s="190" t="s">
        <v>23</v>
      </c>
      <c r="D2472" s="191">
        <v>62.11</v>
      </c>
    </row>
    <row r="2473" spans="1:4" outlineLevel="1">
      <c r="A2473" s="286">
        <v>17060096</v>
      </c>
      <c r="B2473" s="189" t="s">
        <v>15794</v>
      </c>
      <c r="C2473" s="190" t="s">
        <v>23</v>
      </c>
      <c r="D2473" s="191">
        <v>54.87</v>
      </c>
    </row>
    <row r="2474" spans="1:4">
      <c r="A2474" s="286">
        <v>17060097</v>
      </c>
      <c r="B2474" s="189" t="s">
        <v>15795</v>
      </c>
      <c r="C2474" s="190" t="s">
        <v>26</v>
      </c>
      <c r="D2474" s="191">
        <v>80.55</v>
      </c>
    </row>
    <row r="2475" spans="1:4" outlineLevel="1">
      <c r="A2475" s="286">
        <v>17060101</v>
      </c>
      <c r="B2475" s="189" t="s">
        <v>15785</v>
      </c>
      <c r="C2475" s="190" t="s">
        <v>26</v>
      </c>
      <c r="D2475" s="191">
        <v>1.93</v>
      </c>
    </row>
    <row r="2476" spans="1:4" outlineLevel="1">
      <c r="A2476" s="286">
        <v>17060102</v>
      </c>
      <c r="B2476" s="189" t="s">
        <v>34712</v>
      </c>
      <c r="C2476" s="190" t="s">
        <v>26</v>
      </c>
      <c r="D2476" s="191">
        <v>45.84</v>
      </c>
    </row>
    <row r="2477" spans="1:4" outlineLevel="1">
      <c r="A2477" s="286">
        <v>17060103</v>
      </c>
      <c r="B2477" s="189" t="s">
        <v>23982</v>
      </c>
      <c r="C2477" s="190" t="s">
        <v>23</v>
      </c>
      <c r="D2477" s="191">
        <v>9.4</v>
      </c>
    </row>
    <row r="2478" spans="1:4">
      <c r="A2478" s="286">
        <v>17060104</v>
      </c>
      <c r="B2478" s="189" t="s">
        <v>23983</v>
      </c>
      <c r="C2478" s="190" t="s">
        <v>26</v>
      </c>
      <c r="D2478" s="191">
        <v>7.95</v>
      </c>
    </row>
    <row r="2479" spans="1:4" outlineLevel="1">
      <c r="A2479" s="286">
        <v>17070000</v>
      </c>
      <c r="B2479" s="189" t="s">
        <v>14228</v>
      </c>
      <c r="C2479" s="190" t="s">
        <v>14044</v>
      </c>
      <c r="D2479" s="191" t="s">
        <v>14044</v>
      </c>
    </row>
    <row r="2480" spans="1:4" outlineLevel="1">
      <c r="A2480" s="286">
        <v>17070001</v>
      </c>
      <c r="B2480" s="189" t="s">
        <v>15796</v>
      </c>
      <c r="C2480" s="190" t="s">
        <v>26</v>
      </c>
      <c r="D2480" s="191">
        <v>41.49</v>
      </c>
    </row>
    <row r="2481" spans="1:4" outlineLevel="1">
      <c r="A2481" s="286">
        <v>17070035</v>
      </c>
      <c r="B2481" s="189" t="s">
        <v>15797</v>
      </c>
      <c r="C2481" s="190" t="s">
        <v>26</v>
      </c>
      <c r="D2481" s="191">
        <v>43.49</v>
      </c>
    </row>
    <row r="2482" spans="1:4">
      <c r="A2482" s="286">
        <v>17070036</v>
      </c>
      <c r="B2482" s="189" t="s">
        <v>15798</v>
      </c>
      <c r="C2482" s="190" t="s">
        <v>26</v>
      </c>
      <c r="D2482" s="191">
        <v>34.619999999999997</v>
      </c>
    </row>
    <row r="2483" spans="1:4" outlineLevel="1">
      <c r="A2483" s="286">
        <v>17070038</v>
      </c>
      <c r="B2483" s="189" t="s">
        <v>15799</v>
      </c>
      <c r="C2483" s="190" t="s">
        <v>26</v>
      </c>
      <c r="D2483" s="191">
        <v>85.18</v>
      </c>
    </row>
    <row r="2484" spans="1:4" outlineLevel="1">
      <c r="A2484" s="286">
        <v>17070039</v>
      </c>
      <c r="B2484" s="189" t="s">
        <v>15800</v>
      </c>
      <c r="C2484" s="190" t="s">
        <v>26</v>
      </c>
      <c r="D2484" s="191">
        <v>61.82</v>
      </c>
    </row>
    <row r="2485" spans="1:4" ht="23.25">
      <c r="A2485" s="286">
        <v>17070040</v>
      </c>
      <c r="B2485" s="189" t="s">
        <v>15801</v>
      </c>
      <c r="C2485" s="190" t="s">
        <v>26</v>
      </c>
      <c r="D2485" s="191">
        <v>77.77</v>
      </c>
    </row>
    <row r="2486" spans="1:4" outlineLevel="1">
      <c r="A2486" s="286">
        <v>17070041</v>
      </c>
      <c r="B2486" s="189" t="s">
        <v>15802</v>
      </c>
      <c r="C2486" s="190" t="s">
        <v>26</v>
      </c>
      <c r="D2486" s="191">
        <v>54.73</v>
      </c>
    </row>
    <row r="2487" spans="1:4">
      <c r="A2487" s="286">
        <v>17070045</v>
      </c>
      <c r="B2487" s="189" t="s">
        <v>15803</v>
      </c>
      <c r="C2487" s="190" t="s">
        <v>23</v>
      </c>
      <c r="D2487" s="191">
        <v>67.95</v>
      </c>
    </row>
    <row r="2488" spans="1:4" outlineLevel="1">
      <c r="A2488" s="286">
        <v>17070046</v>
      </c>
      <c r="B2488" s="189" t="s">
        <v>15804</v>
      </c>
      <c r="C2488" s="190" t="s">
        <v>26</v>
      </c>
      <c r="D2488" s="191">
        <v>34.619999999999997</v>
      </c>
    </row>
    <row r="2489" spans="1:4">
      <c r="A2489" s="286">
        <v>17070087</v>
      </c>
      <c r="B2489" s="189" t="s">
        <v>15805</v>
      </c>
      <c r="C2489" s="190" t="s">
        <v>23</v>
      </c>
      <c r="D2489" s="191">
        <v>29.6</v>
      </c>
    </row>
    <row r="2490" spans="1:4" outlineLevel="1">
      <c r="A2490" s="286">
        <v>17070090</v>
      </c>
      <c r="B2490" s="189" t="s">
        <v>15806</v>
      </c>
      <c r="C2490" s="190" t="s">
        <v>24</v>
      </c>
      <c r="D2490" s="191">
        <v>110.01</v>
      </c>
    </row>
    <row r="2491" spans="1:4" outlineLevel="1">
      <c r="A2491" s="286">
        <v>17070091</v>
      </c>
      <c r="B2491" s="189" t="s">
        <v>15807</v>
      </c>
      <c r="C2491" s="190" t="s">
        <v>24</v>
      </c>
      <c r="D2491" s="191">
        <v>145.61000000000001</v>
      </c>
    </row>
    <row r="2492" spans="1:4">
      <c r="A2492" s="286">
        <v>17070092</v>
      </c>
      <c r="B2492" s="189" t="s">
        <v>15808</v>
      </c>
      <c r="C2492" s="190" t="s">
        <v>24</v>
      </c>
      <c r="D2492" s="191">
        <v>42.5</v>
      </c>
    </row>
    <row r="2493" spans="1:4" outlineLevel="1">
      <c r="A2493" s="286">
        <v>17070093</v>
      </c>
      <c r="B2493" s="189" t="s">
        <v>15809</v>
      </c>
      <c r="C2493" s="190" t="s">
        <v>23</v>
      </c>
      <c r="D2493" s="191">
        <v>30.09</v>
      </c>
    </row>
    <row r="2494" spans="1:4" outlineLevel="1">
      <c r="A2494" s="286">
        <v>17070094</v>
      </c>
      <c r="B2494" s="189" t="s">
        <v>15810</v>
      </c>
      <c r="C2494" s="190" t="s">
        <v>26</v>
      </c>
      <c r="D2494" s="191">
        <v>102.35</v>
      </c>
    </row>
    <row r="2495" spans="1:4" ht="23.25" outlineLevel="1">
      <c r="A2495" s="286">
        <v>17070096</v>
      </c>
      <c r="B2495" s="189" t="s">
        <v>15811</v>
      </c>
      <c r="C2495" s="190" t="s">
        <v>23</v>
      </c>
      <c r="D2495" s="191">
        <v>81.5</v>
      </c>
    </row>
    <row r="2496" spans="1:4" outlineLevel="1">
      <c r="A2496" s="286">
        <v>17070101</v>
      </c>
      <c r="B2496" s="189" t="s">
        <v>15804</v>
      </c>
      <c r="C2496" s="190" t="s">
        <v>26</v>
      </c>
      <c r="D2496" s="191">
        <v>34.270000000000003</v>
      </c>
    </row>
    <row r="2497" spans="1:4" outlineLevel="1">
      <c r="A2497" s="286">
        <v>17070102</v>
      </c>
      <c r="B2497" s="189" t="s">
        <v>23984</v>
      </c>
      <c r="C2497" s="190" t="s">
        <v>23</v>
      </c>
      <c r="D2497" s="191">
        <v>39.159999999999997</v>
      </c>
    </row>
    <row r="2498" spans="1:4" outlineLevel="1">
      <c r="A2498" s="286">
        <v>17080000</v>
      </c>
      <c r="B2498" s="189" t="s">
        <v>14259</v>
      </c>
      <c r="C2498" s="190" t="s">
        <v>14044</v>
      </c>
      <c r="D2498" s="191" t="s">
        <v>14044</v>
      </c>
    </row>
    <row r="2499" spans="1:4" outlineLevel="1">
      <c r="A2499" s="286">
        <v>17080015</v>
      </c>
      <c r="B2499" s="189" t="s">
        <v>15812</v>
      </c>
      <c r="C2499" s="190" t="s">
        <v>26</v>
      </c>
      <c r="D2499" s="191">
        <v>112.64</v>
      </c>
    </row>
    <row r="2500" spans="1:4" outlineLevel="1">
      <c r="A2500" s="286">
        <v>17080019</v>
      </c>
      <c r="B2500" s="189" t="s">
        <v>15813</v>
      </c>
      <c r="C2500" s="190" t="s">
        <v>25</v>
      </c>
      <c r="D2500" s="191">
        <v>15.03</v>
      </c>
    </row>
    <row r="2501" spans="1:4" outlineLevel="1">
      <c r="A2501" s="286">
        <v>17080070</v>
      </c>
      <c r="B2501" s="189" t="s">
        <v>15814</v>
      </c>
      <c r="C2501" s="190" t="s">
        <v>24</v>
      </c>
      <c r="D2501" s="191">
        <v>1250.21</v>
      </c>
    </row>
    <row r="2502" spans="1:4" outlineLevel="1">
      <c r="A2502" s="286">
        <v>17080072</v>
      </c>
      <c r="B2502" s="189" t="s">
        <v>15815</v>
      </c>
      <c r="C2502" s="190" t="s">
        <v>23</v>
      </c>
      <c r="D2502" s="191">
        <v>7.66</v>
      </c>
    </row>
    <row r="2503" spans="1:4" outlineLevel="1">
      <c r="A2503" s="286">
        <v>17080073</v>
      </c>
      <c r="B2503" s="189" t="s">
        <v>15816</v>
      </c>
      <c r="C2503" s="190" t="s">
        <v>23</v>
      </c>
      <c r="D2503" s="191">
        <v>9.9700000000000006</v>
      </c>
    </row>
    <row r="2504" spans="1:4" ht="23.25" outlineLevel="1">
      <c r="A2504" s="286">
        <v>17090003</v>
      </c>
      <c r="B2504" s="189" t="s">
        <v>24910</v>
      </c>
      <c r="C2504" s="190" t="s">
        <v>24911</v>
      </c>
      <c r="D2504" s="191">
        <v>1410.19</v>
      </c>
    </row>
    <row r="2505" spans="1:4" ht="23.25" outlineLevel="1">
      <c r="A2505" s="286">
        <v>17091001</v>
      </c>
      <c r="B2505" s="189" t="s">
        <v>24912</v>
      </c>
      <c r="C2505" s="190" t="s">
        <v>24913</v>
      </c>
      <c r="D2505" s="191">
        <v>16.32</v>
      </c>
    </row>
    <row r="2506" spans="1:4" ht="23.25" outlineLevel="1">
      <c r="A2506" s="286">
        <v>17091002</v>
      </c>
      <c r="B2506" s="189" t="s">
        <v>24914</v>
      </c>
      <c r="C2506" s="190" t="s">
        <v>24913</v>
      </c>
      <c r="D2506" s="191">
        <v>9.42</v>
      </c>
    </row>
    <row r="2507" spans="1:4" ht="23.25" outlineLevel="1">
      <c r="A2507" s="286">
        <v>17101003</v>
      </c>
      <c r="B2507" s="189" t="s">
        <v>24910</v>
      </c>
      <c r="C2507" s="190" t="s">
        <v>24911</v>
      </c>
      <c r="D2507" s="191">
        <v>1410.19</v>
      </c>
    </row>
    <row r="2508" spans="1:4" outlineLevel="1">
      <c r="A2508" s="285">
        <v>18000000</v>
      </c>
      <c r="B2508" s="186" t="s">
        <v>111</v>
      </c>
      <c r="C2508" s="187"/>
      <c r="D2508" s="188"/>
    </row>
    <row r="2509" spans="1:4" outlineLevel="1">
      <c r="A2509" s="286">
        <v>18001000</v>
      </c>
      <c r="B2509" s="189" t="s">
        <v>15817</v>
      </c>
      <c r="C2509" s="190" t="s">
        <v>14044</v>
      </c>
      <c r="D2509" s="191" t="s">
        <v>14044</v>
      </c>
    </row>
    <row r="2510" spans="1:4" outlineLevel="1">
      <c r="A2510" s="286">
        <v>18001001</v>
      </c>
      <c r="B2510" s="189" t="s">
        <v>15818</v>
      </c>
      <c r="C2510" s="190" t="s">
        <v>24</v>
      </c>
      <c r="D2510" s="191">
        <v>24.08</v>
      </c>
    </row>
    <row r="2511" spans="1:4" outlineLevel="1">
      <c r="A2511" s="286">
        <v>18001003</v>
      </c>
      <c r="B2511" s="189" t="s">
        <v>15819</v>
      </c>
      <c r="C2511" s="190" t="s">
        <v>24</v>
      </c>
      <c r="D2511" s="191">
        <v>130.49</v>
      </c>
    </row>
    <row r="2512" spans="1:4" outlineLevel="1">
      <c r="A2512" s="286">
        <v>18002000</v>
      </c>
      <c r="B2512" s="189" t="s">
        <v>15820</v>
      </c>
      <c r="C2512" s="190" t="s">
        <v>14044</v>
      </c>
      <c r="D2512" s="191" t="s">
        <v>14044</v>
      </c>
    </row>
    <row r="2513" spans="1:4" outlineLevel="1">
      <c r="A2513" s="286">
        <v>18002003</v>
      </c>
      <c r="B2513" s="189" t="s">
        <v>15821</v>
      </c>
      <c r="C2513" s="190" t="s">
        <v>24</v>
      </c>
      <c r="D2513" s="191">
        <v>325.01</v>
      </c>
    </row>
    <row r="2514" spans="1:4" outlineLevel="1">
      <c r="A2514" s="286">
        <v>18002004</v>
      </c>
      <c r="B2514" s="189" t="s">
        <v>15822</v>
      </c>
      <c r="C2514" s="190" t="s">
        <v>24</v>
      </c>
      <c r="D2514" s="191">
        <v>323.95999999999998</v>
      </c>
    </row>
    <row r="2515" spans="1:4" outlineLevel="1">
      <c r="A2515" s="286">
        <v>18002005</v>
      </c>
      <c r="B2515" s="189" t="s">
        <v>15823</v>
      </c>
      <c r="C2515" s="190" t="s">
        <v>24</v>
      </c>
      <c r="D2515" s="191">
        <v>295.77999999999997</v>
      </c>
    </row>
    <row r="2516" spans="1:4" outlineLevel="1">
      <c r="A2516" s="286">
        <v>18002006</v>
      </c>
      <c r="B2516" s="189" t="s">
        <v>15824</v>
      </c>
      <c r="C2516" s="190" t="s">
        <v>24</v>
      </c>
      <c r="D2516" s="191">
        <v>277.95999999999998</v>
      </c>
    </row>
    <row r="2517" spans="1:4" outlineLevel="1">
      <c r="A2517" s="286">
        <v>18002007</v>
      </c>
      <c r="B2517" s="189" t="s">
        <v>15825</v>
      </c>
      <c r="C2517" s="190" t="s">
        <v>24</v>
      </c>
      <c r="D2517" s="191">
        <v>240.83</v>
      </c>
    </row>
    <row r="2518" spans="1:4" outlineLevel="1">
      <c r="A2518" s="286">
        <v>18002008</v>
      </c>
      <c r="B2518" s="189" t="s">
        <v>15826</v>
      </c>
      <c r="C2518" s="190" t="s">
        <v>24</v>
      </c>
      <c r="D2518" s="191">
        <v>265.64</v>
      </c>
    </row>
    <row r="2519" spans="1:4" outlineLevel="1">
      <c r="A2519" s="286">
        <v>18002009</v>
      </c>
      <c r="B2519" s="189" t="s">
        <v>15827</v>
      </c>
      <c r="C2519" s="190" t="s">
        <v>24</v>
      </c>
      <c r="D2519" s="191">
        <v>270.7</v>
      </c>
    </row>
    <row r="2520" spans="1:4" outlineLevel="1">
      <c r="A2520" s="286">
        <v>18002010</v>
      </c>
      <c r="B2520" s="189" t="s">
        <v>15828</v>
      </c>
      <c r="C2520" s="190" t="s">
        <v>24</v>
      </c>
      <c r="D2520" s="191">
        <v>315.39999999999998</v>
      </c>
    </row>
    <row r="2521" spans="1:4" outlineLevel="1">
      <c r="A2521" s="286">
        <v>18002011</v>
      </c>
      <c r="B2521" s="189" t="s">
        <v>15829</v>
      </c>
      <c r="C2521" s="190" t="s">
        <v>24</v>
      </c>
      <c r="D2521" s="191">
        <v>188.9</v>
      </c>
    </row>
    <row r="2522" spans="1:4" outlineLevel="1">
      <c r="A2522" s="286">
        <v>18002012</v>
      </c>
      <c r="B2522" s="189" t="s">
        <v>15830</v>
      </c>
      <c r="C2522" s="190" t="s">
        <v>24</v>
      </c>
      <c r="D2522" s="191">
        <v>299.24</v>
      </c>
    </row>
    <row r="2523" spans="1:4" outlineLevel="1">
      <c r="A2523" s="286">
        <v>18002013</v>
      </c>
      <c r="B2523" s="189" t="s">
        <v>15831</v>
      </c>
      <c r="C2523" s="190" t="s">
        <v>24</v>
      </c>
      <c r="D2523" s="191">
        <v>291.63</v>
      </c>
    </row>
    <row r="2524" spans="1:4" outlineLevel="1">
      <c r="A2524" s="286">
        <v>18002014</v>
      </c>
      <c r="B2524" s="189" t="s">
        <v>15832</v>
      </c>
      <c r="C2524" s="190" t="s">
        <v>24</v>
      </c>
      <c r="D2524" s="191">
        <v>259.2</v>
      </c>
    </row>
    <row r="2525" spans="1:4" outlineLevel="1">
      <c r="A2525" s="286">
        <v>18002015</v>
      </c>
      <c r="B2525" s="189" t="s">
        <v>15833</v>
      </c>
      <c r="C2525" s="190" t="s">
        <v>24</v>
      </c>
      <c r="D2525" s="191">
        <v>167.46</v>
      </c>
    </row>
    <row r="2526" spans="1:4">
      <c r="A2526" s="286">
        <v>18002016</v>
      </c>
      <c r="B2526" s="189" t="s">
        <v>15834</v>
      </c>
      <c r="C2526" s="190" t="s">
        <v>24</v>
      </c>
      <c r="D2526" s="191">
        <v>290.73</v>
      </c>
    </row>
    <row r="2527" spans="1:4" outlineLevel="1">
      <c r="A2527" s="286">
        <v>18002017</v>
      </c>
      <c r="B2527" s="189" t="s">
        <v>15835</v>
      </c>
      <c r="C2527" s="190" t="s">
        <v>24</v>
      </c>
      <c r="D2527" s="191">
        <v>415.39</v>
      </c>
    </row>
    <row r="2528" spans="1:4" outlineLevel="1">
      <c r="A2528" s="286">
        <v>18002018</v>
      </c>
      <c r="B2528" s="189" t="s">
        <v>15836</v>
      </c>
      <c r="C2528" s="190" t="s">
        <v>24</v>
      </c>
      <c r="D2528" s="191">
        <v>281.3</v>
      </c>
    </row>
    <row r="2529" spans="1:4" outlineLevel="1">
      <c r="A2529" s="286">
        <v>18002019</v>
      </c>
      <c r="B2529" s="189" t="s">
        <v>15837</v>
      </c>
      <c r="C2529" s="190" t="s">
        <v>24</v>
      </c>
      <c r="D2529" s="191">
        <v>298.77</v>
      </c>
    </row>
    <row r="2530" spans="1:4" outlineLevel="1">
      <c r="A2530" s="286">
        <v>18002020</v>
      </c>
      <c r="B2530" s="189" t="s">
        <v>15838</v>
      </c>
      <c r="C2530" s="190" t="s">
        <v>24</v>
      </c>
      <c r="D2530" s="191">
        <v>318.58</v>
      </c>
    </row>
    <row r="2531" spans="1:4" outlineLevel="1">
      <c r="A2531" s="286">
        <v>18002021</v>
      </c>
      <c r="B2531" s="189" t="s">
        <v>15839</v>
      </c>
      <c r="C2531" s="190" t="s">
        <v>24</v>
      </c>
      <c r="D2531" s="191">
        <v>283.04000000000002</v>
      </c>
    </row>
    <row r="2532" spans="1:4" outlineLevel="1">
      <c r="A2532" s="286">
        <v>18002022</v>
      </c>
      <c r="B2532" s="189" t="s">
        <v>15840</v>
      </c>
      <c r="C2532" s="190" t="s">
        <v>24</v>
      </c>
      <c r="D2532" s="191">
        <v>301.52</v>
      </c>
    </row>
    <row r="2533" spans="1:4" outlineLevel="1">
      <c r="A2533" s="286">
        <v>18002023</v>
      </c>
      <c r="B2533" s="189" t="s">
        <v>15841</v>
      </c>
      <c r="C2533" s="190" t="s">
        <v>24</v>
      </c>
      <c r="D2533" s="191">
        <v>256.55</v>
      </c>
    </row>
    <row r="2534" spans="1:4" outlineLevel="1">
      <c r="A2534" s="286">
        <v>18002024</v>
      </c>
      <c r="B2534" s="189" t="s">
        <v>15842</v>
      </c>
      <c r="C2534" s="190" t="s">
        <v>24</v>
      </c>
      <c r="D2534" s="191">
        <v>276.93</v>
      </c>
    </row>
    <row r="2535" spans="1:4" outlineLevel="1">
      <c r="A2535" s="286">
        <v>18002025</v>
      </c>
      <c r="B2535" s="189" t="s">
        <v>15843</v>
      </c>
      <c r="C2535" s="190" t="s">
        <v>24</v>
      </c>
      <c r="D2535" s="191">
        <v>204</v>
      </c>
    </row>
    <row r="2536" spans="1:4" outlineLevel="1">
      <c r="A2536" s="286">
        <v>18002026</v>
      </c>
      <c r="B2536" s="189" t="s">
        <v>15844</v>
      </c>
      <c r="C2536" s="190" t="s">
        <v>24</v>
      </c>
      <c r="D2536" s="191">
        <v>340.87</v>
      </c>
    </row>
    <row r="2537" spans="1:4" outlineLevel="1">
      <c r="A2537" s="286">
        <v>18002027</v>
      </c>
      <c r="B2537" s="189" t="s">
        <v>15845</v>
      </c>
      <c r="C2537" s="190" t="s">
        <v>24</v>
      </c>
      <c r="D2537" s="191">
        <v>341.19</v>
      </c>
    </row>
    <row r="2538" spans="1:4" outlineLevel="1">
      <c r="A2538" s="286">
        <v>18002028</v>
      </c>
      <c r="B2538" s="189" t="s">
        <v>15846</v>
      </c>
      <c r="C2538" s="190" t="s">
        <v>24</v>
      </c>
      <c r="D2538" s="191">
        <v>177.6</v>
      </c>
    </row>
    <row r="2539" spans="1:4" outlineLevel="1">
      <c r="A2539" s="286">
        <v>18002029</v>
      </c>
      <c r="B2539" s="189" t="s">
        <v>15847</v>
      </c>
      <c r="C2539" s="190" t="s">
        <v>24</v>
      </c>
      <c r="D2539" s="191">
        <v>274.76</v>
      </c>
    </row>
    <row r="2540" spans="1:4" outlineLevel="1">
      <c r="A2540" s="286">
        <v>18002030</v>
      </c>
      <c r="B2540" s="189" t="s">
        <v>15848</v>
      </c>
      <c r="C2540" s="190" t="s">
        <v>24</v>
      </c>
      <c r="D2540" s="191">
        <v>254.78</v>
      </c>
    </row>
    <row r="2541" spans="1:4" outlineLevel="1">
      <c r="A2541" s="286">
        <v>18002031</v>
      </c>
      <c r="B2541" s="189" t="s">
        <v>15849</v>
      </c>
      <c r="C2541" s="190" t="s">
        <v>24</v>
      </c>
      <c r="D2541" s="191">
        <v>197.87</v>
      </c>
    </row>
    <row r="2542" spans="1:4" outlineLevel="1">
      <c r="A2542" s="286">
        <v>18002032</v>
      </c>
      <c r="B2542" s="189" t="s">
        <v>15850</v>
      </c>
      <c r="C2542" s="190" t="s">
        <v>24</v>
      </c>
      <c r="D2542" s="191">
        <v>217.39</v>
      </c>
    </row>
    <row r="2543" spans="1:4" outlineLevel="1">
      <c r="A2543" s="286">
        <v>18002033</v>
      </c>
      <c r="B2543" s="189" t="s">
        <v>15851</v>
      </c>
      <c r="C2543" s="190" t="s">
        <v>24</v>
      </c>
      <c r="D2543" s="191">
        <v>268.45</v>
      </c>
    </row>
    <row r="2544" spans="1:4" outlineLevel="1">
      <c r="A2544" s="286">
        <v>18002034</v>
      </c>
      <c r="B2544" s="189" t="s">
        <v>15852</v>
      </c>
      <c r="C2544" s="190" t="s">
        <v>24</v>
      </c>
      <c r="D2544" s="191">
        <v>235.01</v>
      </c>
    </row>
    <row r="2545" spans="1:4" outlineLevel="1">
      <c r="A2545" s="286">
        <v>18002035</v>
      </c>
      <c r="B2545" s="189" t="s">
        <v>15853</v>
      </c>
      <c r="C2545" s="190" t="s">
        <v>24</v>
      </c>
      <c r="D2545" s="191">
        <v>345.93</v>
      </c>
    </row>
    <row r="2546" spans="1:4" outlineLevel="1">
      <c r="A2546" s="286">
        <v>18002036</v>
      </c>
      <c r="B2546" s="189" t="s">
        <v>15854</v>
      </c>
      <c r="C2546" s="190" t="s">
        <v>24</v>
      </c>
      <c r="D2546" s="191">
        <v>254.46</v>
      </c>
    </row>
    <row r="2547" spans="1:4" outlineLevel="1">
      <c r="A2547" s="286">
        <v>18002037</v>
      </c>
      <c r="B2547" s="189" t="s">
        <v>15855</v>
      </c>
      <c r="C2547" s="190" t="s">
        <v>24</v>
      </c>
      <c r="D2547" s="191">
        <v>317.93</v>
      </c>
    </row>
    <row r="2548" spans="1:4" outlineLevel="1">
      <c r="A2548" s="286">
        <v>18002038</v>
      </c>
      <c r="B2548" s="189" t="s">
        <v>15856</v>
      </c>
      <c r="C2548" s="190" t="s">
        <v>24</v>
      </c>
      <c r="D2548" s="191">
        <v>316.08</v>
      </c>
    </row>
    <row r="2549" spans="1:4" outlineLevel="1">
      <c r="A2549" s="286">
        <v>18002039</v>
      </c>
      <c r="B2549" s="189" t="s">
        <v>15857</v>
      </c>
      <c r="C2549" s="190" t="s">
        <v>24</v>
      </c>
      <c r="D2549" s="191">
        <v>342.14</v>
      </c>
    </row>
    <row r="2550" spans="1:4" outlineLevel="1">
      <c r="A2550" s="286">
        <v>18002040</v>
      </c>
      <c r="B2550" s="189" t="s">
        <v>15858</v>
      </c>
      <c r="C2550" s="190" t="s">
        <v>24</v>
      </c>
      <c r="D2550" s="191">
        <v>307.24</v>
      </c>
    </row>
    <row r="2551" spans="1:4" outlineLevel="1">
      <c r="A2551" s="286">
        <v>18002041</v>
      </c>
      <c r="B2551" s="189" t="s">
        <v>15859</v>
      </c>
      <c r="C2551" s="190" t="s">
        <v>24</v>
      </c>
      <c r="D2551" s="191">
        <v>313.16000000000003</v>
      </c>
    </row>
    <row r="2552" spans="1:4" outlineLevel="1">
      <c r="A2552" s="286">
        <v>18002042</v>
      </c>
      <c r="B2552" s="189" t="s">
        <v>15860</v>
      </c>
      <c r="C2552" s="190" t="s">
        <v>24</v>
      </c>
      <c r="D2552" s="191">
        <v>309</v>
      </c>
    </row>
    <row r="2553" spans="1:4" outlineLevel="1">
      <c r="A2553" s="286">
        <v>18002050</v>
      </c>
      <c r="B2553" s="189" t="s">
        <v>15861</v>
      </c>
      <c r="C2553" s="190" t="s">
        <v>24</v>
      </c>
      <c r="D2553" s="191">
        <v>365.61</v>
      </c>
    </row>
    <row r="2554" spans="1:4" outlineLevel="1">
      <c r="A2554" s="286">
        <v>18002052</v>
      </c>
      <c r="B2554" s="189" t="s">
        <v>15862</v>
      </c>
      <c r="C2554" s="190" t="s">
        <v>24</v>
      </c>
      <c r="D2554" s="191">
        <v>176.43</v>
      </c>
    </row>
    <row r="2555" spans="1:4" outlineLevel="1">
      <c r="A2555" s="286">
        <v>18002055</v>
      </c>
      <c r="B2555" s="189" t="s">
        <v>15863</v>
      </c>
      <c r="C2555" s="190" t="s">
        <v>24</v>
      </c>
      <c r="D2555" s="191">
        <v>394.43</v>
      </c>
    </row>
    <row r="2556" spans="1:4" outlineLevel="1">
      <c r="A2556" s="286">
        <v>18002061</v>
      </c>
      <c r="B2556" s="189" t="s">
        <v>15864</v>
      </c>
      <c r="C2556" s="190" t="s">
        <v>24</v>
      </c>
      <c r="D2556" s="191">
        <v>92.96</v>
      </c>
    </row>
    <row r="2557" spans="1:4" outlineLevel="1">
      <c r="A2557" s="286">
        <v>18002063</v>
      </c>
      <c r="B2557" s="189" t="s">
        <v>15865</v>
      </c>
      <c r="C2557" s="190" t="s">
        <v>24</v>
      </c>
      <c r="D2557" s="191">
        <v>269.06</v>
      </c>
    </row>
    <row r="2558" spans="1:4" outlineLevel="1">
      <c r="A2558" s="286">
        <v>18002065</v>
      </c>
      <c r="B2558" s="189" t="s">
        <v>15866</v>
      </c>
      <c r="C2558" s="190" t="s">
        <v>24</v>
      </c>
      <c r="D2558" s="191">
        <v>289.47000000000003</v>
      </c>
    </row>
    <row r="2559" spans="1:4" outlineLevel="1">
      <c r="A2559" s="286">
        <v>18002067</v>
      </c>
      <c r="B2559" s="189" t="s">
        <v>15867</v>
      </c>
      <c r="C2559" s="190" t="s">
        <v>24</v>
      </c>
      <c r="D2559" s="191">
        <v>206.16</v>
      </c>
    </row>
    <row r="2560" spans="1:4">
      <c r="A2560" s="286">
        <v>18002070</v>
      </c>
      <c r="B2560" s="189" t="s">
        <v>15868</v>
      </c>
      <c r="C2560" s="190" t="s">
        <v>24</v>
      </c>
      <c r="D2560" s="191">
        <v>184.98</v>
      </c>
    </row>
    <row r="2561" spans="1:4" outlineLevel="1">
      <c r="A2561" s="286">
        <v>18002073</v>
      </c>
      <c r="B2561" s="189" t="s">
        <v>15869</v>
      </c>
      <c r="C2561" s="190" t="s">
        <v>24</v>
      </c>
      <c r="D2561" s="191">
        <v>147.63</v>
      </c>
    </row>
    <row r="2562" spans="1:4" outlineLevel="1">
      <c r="A2562" s="286">
        <v>18002075</v>
      </c>
      <c r="B2562" s="189" t="s">
        <v>15870</v>
      </c>
      <c r="C2562" s="190" t="s">
        <v>24</v>
      </c>
      <c r="D2562" s="191">
        <v>156.51</v>
      </c>
    </row>
    <row r="2563" spans="1:4" outlineLevel="1">
      <c r="A2563" s="286">
        <v>18002077</v>
      </c>
      <c r="B2563" s="189" t="s">
        <v>15871</v>
      </c>
      <c r="C2563" s="190" t="s">
        <v>24</v>
      </c>
      <c r="D2563" s="191">
        <v>156.29</v>
      </c>
    </row>
    <row r="2564" spans="1:4" outlineLevel="1">
      <c r="A2564" s="286">
        <v>18002080</v>
      </c>
      <c r="B2564" s="189" t="s">
        <v>15872</v>
      </c>
      <c r="C2564" s="190" t="s">
        <v>24</v>
      </c>
      <c r="D2564" s="191">
        <v>159.28</v>
      </c>
    </row>
    <row r="2565" spans="1:4" outlineLevel="1">
      <c r="A2565" s="286">
        <v>18002090</v>
      </c>
      <c r="B2565" s="189" t="s">
        <v>15873</v>
      </c>
      <c r="C2565" s="190" t="s">
        <v>24</v>
      </c>
      <c r="D2565" s="191">
        <v>320.99</v>
      </c>
    </row>
    <row r="2566" spans="1:4" outlineLevel="1">
      <c r="A2566" s="286">
        <v>18002091</v>
      </c>
      <c r="B2566" s="189" t="s">
        <v>271</v>
      </c>
      <c r="C2566" s="190" t="s">
        <v>24</v>
      </c>
      <c r="D2566" s="191">
        <v>346.88</v>
      </c>
    </row>
    <row r="2567" spans="1:4" outlineLevel="1">
      <c r="A2567" s="286">
        <v>18002092</v>
      </c>
      <c r="B2567" s="189" t="s">
        <v>542</v>
      </c>
      <c r="C2567" s="190" t="s">
        <v>24</v>
      </c>
      <c r="D2567" s="191">
        <v>315.25</v>
      </c>
    </row>
    <row r="2568" spans="1:4" outlineLevel="1">
      <c r="A2568" s="286">
        <v>18003000</v>
      </c>
      <c r="B2568" s="189" t="s">
        <v>15874</v>
      </c>
      <c r="C2568" s="190" t="s">
        <v>14044</v>
      </c>
      <c r="D2568" s="191" t="s">
        <v>14044</v>
      </c>
    </row>
    <row r="2569" spans="1:4" outlineLevel="1">
      <c r="A2569" s="286">
        <v>18003001</v>
      </c>
      <c r="B2569" s="189" t="s">
        <v>15875</v>
      </c>
      <c r="C2569" s="190" t="s">
        <v>26</v>
      </c>
      <c r="D2569" s="191">
        <v>23.19</v>
      </c>
    </row>
    <row r="2570" spans="1:4" outlineLevel="1">
      <c r="A2570" s="286">
        <v>18003003</v>
      </c>
      <c r="B2570" s="189" t="s">
        <v>15876</v>
      </c>
      <c r="C2570" s="190" t="s">
        <v>26</v>
      </c>
      <c r="D2570" s="191">
        <v>31.65</v>
      </c>
    </row>
    <row r="2571" spans="1:4" outlineLevel="1">
      <c r="A2571" s="286">
        <v>18003005</v>
      </c>
      <c r="B2571" s="189" t="s">
        <v>503</v>
      </c>
      <c r="C2571" s="190" t="s">
        <v>26</v>
      </c>
      <c r="D2571" s="191">
        <v>23.05</v>
      </c>
    </row>
    <row r="2572" spans="1:4" outlineLevel="1">
      <c r="A2572" s="286">
        <v>18003007</v>
      </c>
      <c r="B2572" s="189" t="s">
        <v>15877</v>
      </c>
      <c r="C2572" s="190" t="s">
        <v>26</v>
      </c>
      <c r="D2572" s="191">
        <v>63.24</v>
      </c>
    </row>
    <row r="2573" spans="1:4" outlineLevel="1">
      <c r="A2573" s="286">
        <v>18003013</v>
      </c>
      <c r="B2573" s="189" t="s">
        <v>15878</v>
      </c>
      <c r="C2573" s="190" t="s">
        <v>15879</v>
      </c>
      <c r="D2573" s="191">
        <v>79.03</v>
      </c>
    </row>
    <row r="2574" spans="1:4" outlineLevel="1">
      <c r="A2574" s="286">
        <v>18003015</v>
      </c>
      <c r="B2574" s="189" t="s">
        <v>15880</v>
      </c>
      <c r="C2574" s="190" t="s">
        <v>15879</v>
      </c>
      <c r="D2574" s="191">
        <v>49.41</v>
      </c>
    </row>
    <row r="2575" spans="1:4" outlineLevel="1">
      <c r="A2575" s="286">
        <v>18003017</v>
      </c>
      <c r="B2575" s="189" t="s">
        <v>15881</v>
      </c>
      <c r="C2575" s="190" t="s">
        <v>15879</v>
      </c>
      <c r="D2575" s="191">
        <v>83.93</v>
      </c>
    </row>
    <row r="2576" spans="1:4" outlineLevel="1">
      <c r="A2576" s="286">
        <v>18003019</v>
      </c>
      <c r="B2576" s="189" t="s">
        <v>15882</v>
      </c>
      <c r="C2576" s="190" t="s">
        <v>15879</v>
      </c>
      <c r="D2576" s="191">
        <v>51.04</v>
      </c>
    </row>
    <row r="2577" spans="1:4" outlineLevel="1">
      <c r="A2577" s="286">
        <v>18003021</v>
      </c>
      <c r="B2577" s="189" t="s">
        <v>15883</v>
      </c>
      <c r="C2577" s="190" t="s">
        <v>15879</v>
      </c>
      <c r="D2577" s="191">
        <v>86.52</v>
      </c>
    </row>
    <row r="2578" spans="1:4" outlineLevel="1">
      <c r="A2578" s="286">
        <v>18003023</v>
      </c>
      <c r="B2578" s="189" t="s">
        <v>15884</v>
      </c>
      <c r="C2578" s="190" t="s">
        <v>15879</v>
      </c>
      <c r="D2578" s="191">
        <v>56.02</v>
      </c>
    </row>
    <row r="2579" spans="1:4" outlineLevel="1">
      <c r="A2579" s="286">
        <v>18003025</v>
      </c>
      <c r="B2579" s="189" t="s">
        <v>15885</v>
      </c>
      <c r="C2579" s="190" t="s">
        <v>24</v>
      </c>
      <c r="D2579" s="191">
        <v>101.71</v>
      </c>
    </row>
    <row r="2580" spans="1:4" outlineLevel="1">
      <c r="A2580" s="286">
        <v>18003027</v>
      </c>
      <c r="B2580" s="189" t="s">
        <v>15886</v>
      </c>
      <c r="C2580" s="190" t="s">
        <v>15879</v>
      </c>
      <c r="D2580" s="191">
        <v>50.9</v>
      </c>
    </row>
    <row r="2581" spans="1:4" outlineLevel="1">
      <c r="A2581" s="286">
        <v>18003029</v>
      </c>
      <c r="B2581" s="189" t="s">
        <v>15887</v>
      </c>
      <c r="C2581" s="190" t="s">
        <v>15879</v>
      </c>
      <c r="D2581" s="191">
        <v>54.65</v>
      </c>
    </row>
    <row r="2582" spans="1:4" outlineLevel="1">
      <c r="A2582" s="286">
        <v>18003041</v>
      </c>
      <c r="B2582" s="189" t="s">
        <v>15888</v>
      </c>
      <c r="C2582" s="190" t="s">
        <v>24</v>
      </c>
      <c r="D2582" s="191">
        <v>86.76</v>
      </c>
    </row>
    <row r="2583" spans="1:4" outlineLevel="1">
      <c r="A2583" s="286">
        <v>18003043</v>
      </c>
      <c r="B2583" s="189" t="s">
        <v>15889</v>
      </c>
      <c r="C2583" s="190" t="s">
        <v>24</v>
      </c>
      <c r="D2583" s="191">
        <v>74.03</v>
      </c>
    </row>
    <row r="2584" spans="1:4" outlineLevel="1">
      <c r="A2584" s="286">
        <v>18003045</v>
      </c>
      <c r="B2584" s="189" t="s">
        <v>15890</v>
      </c>
      <c r="C2584" s="190" t="s">
        <v>24</v>
      </c>
      <c r="D2584" s="191">
        <v>70.290000000000006</v>
      </c>
    </row>
    <row r="2585" spans="1:4" outlineLevel="1">
      <c r="A2585" s="286">
        <v>18003047</v>
      </c>
      <c r="B2585" s="189" t="s">
        <v>15891</v>
      </c>
      <c r="C2585" s="190" t="s">
        <v>24</v>
      </c>
      <c r="D2585" s="191">
        <v>60.55</v>
      </c>
    </row>
    <row r="2586" spans="1:4" outlineLevel="1">
      <c r="A2586" s="286">
        <v>18003049</v>
      </c>
      <c r="B2586" s="189" t="s">
        <v>15892</v>
      </c>
      <c r="C2586" s="190" t="s">
        <v>24</v>
      </c>
      <c r="D2586" s="191">
        <v>86.04</v>
      </c>
    </row>
    <row r="2587" spans="1:4" outlineLevel="1">
      <c r="A2587" s="286">
        <v>18003051</v>
      </c>
      <c r="B2587" s="189" t="s">
        <v>15893</v>
      </c>
      <c r="C2587" s="190" t="s">
        <v>24</v>
      </c>
      <c r="D2587" s="191">
        <v>64.400000000000006</v>
      </c>
    </row>
    <row r="2588" spans="1:4" outlineLevel="1">
      <c r="A2588" s="286">
        <v>18003053</v>
      </c>
      <c r="B2588" s="189" t="s">
        <v>15894</v>
      </c>
      <c r="C2588" s="190" t="s">
        <v>24</v>
      </c>
      <c r="D2588" s="191">
        <v>8.73</v>
      </c>
    </row>
    <row r="2589" spans="1:4" outlineLevel="1">
      <c r="A2589" s="286">
        <v>18003061</v>
      </c>
      <c r="B2589" s="189" t="s">
        <v>15895</v>
      </c>
      <c r="C2589" s="190" t="s">
        <v>24</v>
      </c>
      <c r="D2589" s="191">
        <v>53.26</v>
      </c>
    </row>
    <row r="2590" spans="1:4" outlineLevel="1">
      <c r="A2590" s="286">
        <v>18003063</v>
      </c>
      <c r="B2590" s="189" t="s">
        <v>15896</v>
      </c>
      <c r="C2590" s="190" t="s">
        <v>24</v>
      </c>
      <c r="D2590" s="191">
        <v>64.34</v>
      </c>
    </row>
    <row r="2591" spans="1:4" outlineLevel="1">
      <c r="A2591" s="286">
        <v>18003065</v>
      </c>
      <c r="B2591" s="189" t="s">
        <v>15897</v>
      </c>
      <c r="C2591" s="190" t="s">
        <v>24</v>
      </c>
      <c r="D2591" s="191">
        <v>64.2</v>
      </c>
    </row>
    <row r="2592" spans="1:4" outlineLevel="1">
      <c r="A2592" s="286">
        <v>18003067</v>
      </c>
      <c r="B2592" s="189" t="s">
        <v>15898</v>
      </c>
      <c r="C2592" s="190" t="s">
        <v>24</v>
      </c>
      <c r="D2592" s="191">
        <v>70.14</v>
      </c>
    </row>
    <row r="2593" spans="1:4" outlineLevel="1">
      <c r="A2593" s="286">
        <v>18003069</v>
      </c>
      <c r="B2593" s="189" t="s">
        <v>15899</v>
      </c>
      <c r="C2593" s="190" t="s">
        <v>24</v>
      </c>
      <c r="D2593" s="191">
        <v>78.36</v>
      </c>
    </row>
    <row r="2594" spans="1:4">
      <c r="A2594" s="286">
        <v>18003071</v>
      </c>
      <c r="B2594" s="189" t="s">
        <v>504</v>
      </c>
      <c r="C2594" s="190" t="s">
        <v>24</v>
      </c>
      <c r="D2594" s="191">
        <v>46.18</v>
      </c>
    </row>
    <row r="2595" spans="1:4" outlineLevel="1">
      <c r="A2595" s="286">
        <v>18003073</v>
      </c>
      <c r="B2595" s="189" t="s">
        <v>15900</v>
      </c>
      <c r="C2595" s="190" t="s">
        <v>24</v>
      </c>
      <c r="D2595" s="191">
        <v>51.58</v>
      </c>
    </row>
    <row r="2596" spans="1:4" outlineLevel="1">
      <c r="A2596" s="286">
        <v>18003075</v>
      </c>
      <c r="B2596" s="189" t="s">
        <v>15901</v>
      </c>
      <c r="C2596" s="190" t="s">
        <v>24</v>
      </c>
      <c r="D2596" s="191">
        <v>40.67</v>
      </c>
    </row>
    <row r="2597" spans="1:4" outlineLevel="1">
      <c r="A2597" s="286">
        <v>18003077</v>
      </c>
      <c r="B2597" s="189" t="s">
        <v>15902</v>
      </c>
      <c r="C2597" s="190" t="s">
        <v>24</v>
      </c>
      <c r="D2597" s="191">
        <v>65.010000000000005</v>
      </c>
    </row>
    <row r="2598" spans="1:4" outlineLevel="1">
      <c r="A2598" s="286">
        <v>18003079</v>
      </c>
      <c r="B2598" s="189" t="s">
        <v>15903</v>
      </c>
      <c r="C2598" s="190" t="s">
        <v>24</v>
      </c>
      <c r="D2598" s="191">
        <v>64.28</v>
      </c>
    </row>
    <row r="2599" spans="1:4" outlineLevel="1">
      <c r="A2599" s="286">
        <v>18003083</v>
      </c>
      <c r="B2599" s="189" t="s">
        <v>15904</v>
      </c>
      <c r="C2599" s="190" t="s">
        <v>24</v>
      </c>
      <c r="D2599" s="191">
        <v>57.32</v>
      </c>
    </row>
    <row r="2600" spans="1:4" outlineLevel="1">
      <c r="A2600" s="286">
        <v>18003085</v>
      </c>
      <c r="B2600" s="189" t="s">
        <v>15905</v>
      </c>
      <c r="C2600" s="190" t="s">
        <v>24</v>
      </c>
      <c r="D2600" s="191">
        <v>52.67</v>
      </c>
    </row>
    <row r="2601" spans="1:4" outlineLevel="1">
      <c r="A2601" s="286">
        <v>18003087</v>
      </c>
      <c r="B2601" s="189" t="s">
        <v>15906</v>
      </c>
      <c r="C2601" s="190" t="s">
        <v>24</v>
      </c>
      <c r="D2601" s="191">
        <v>84.29</v>
      </c>
    </row>
    <row r="2602" spans="1:4" outlineLevel="1">
      <c r="A2602" s="286">
        <v>18003101</v>
      </c>
      <c r="B2602" s="189" t="s">
        <v>34713</v>
      </c>
      <c r="C2602" s="190" t="s">
        <v>24</v>
      </c>
      <c r="D2602" s="191">
        <v>45.44</v>
      </c>
    </row>
    <row r="2603" spans="1:4" outlineLevel="1">
      <c r="A2603" s="286">
        <v>18003106</v>
      </c>
      <c r="B2603" s="189" t="s">
        <v>34714</v>
      </c>
      <c r="C2603" s="190" t="s">
        <v>24</v>
      </c>
      <c r="D2603" s="191">
        <v>43.93</v>
      </c>
    </row>
    <row r="2604" spans="1:4" outlineLevel="1">
      <c r="A2604" s="286">
        <v>18003107</v>
      </c>
      <c r="B2604" s="189" t="s">
        <v>34715</v>
      </c>
      <c r="C2604" s="190" t="s">
        <v>24</v>
      </c>
      <c r="D2604" s="191">
        <v>45.76</v>
      </c>
    </row>
    <row r="2605" spans="1:4" outlineLevel="1">
      <c r="A2605" s="286">
        <v>18003110</v>
      </c>
      <c r="B2605" s="189" t="s">
        <v>34716</v>
      </c>
      <c r="C2605" s="190" t="s">
        <v>24</v>
      </c>
      <c r="D2605" s="191">
        <v>46.5</v>
      </c>
    </row>
    <row r="2606" spans="1:4" outlineLevel="1">
      <c r="A2606" s="286">
        <v>18003112</v>
      </c>
      <c r="B2606" s="189" t="s">
        <v>34717</v>
      </c>
      <c r="C2606" s="190" t="s">
        <v>24</v>
      </c>
      <c r="D2606" s="191">
        <v>30.44</v>
      </c>
    </row>
    <row r="2607" spans="1:4" outlineLevel="1">
      <c r="A2607" s="286">
        <v>18003114</v>
      </c>
      <c r="B2607" s="189" t="s">
        <v>34718</v>
      </c>
      <c r="C2607" s="190" t="s">
        <v>24</v>
      </c>
      <c r="D2607" s="191">
        <v>64.63</v>
      </c>
    </row>
    <row r="2608" spans="1:4" outlineLevel="1">
      <c r="A2608" s="286">
        <v>18006003</v>
      </c>
      <c r="B2608" s="189" t="s">
        <v>15907</v>
      </c>
      <c r="C2608" s="190" t="s">
        <v>24</v>
      </c>
      <c r="D2608" s="191">
        <v>6726.02</v>
      </c>
    </row>
    <row r="2609" spans="1:4" outlineLevel="1">
      <c r="A2609" s="286">
        <v>18010000</v>
      </c>
      <c r="B2609" s="189" t="s">
        <v>15908</v>
      </c>
      <c r="C2609" s="190" t="s">
        <v>14044</v>
      </c>
      <c r="D2609" s="191" t="s">
        <v>14044</v>
      </c>
    </row>
    <row r="2610" spans="1:4" outlineLevel="1">
      <c r="A2610" s="286">
        <v>18010050</v>
      </c>
      <c r="B2610" s="189" t="s">
        <v>34719</v>
      </c>
      <c r="C2610" s="190" t="s">
        <v>24</v>
      </c>
      <c r="D2610" s="191">
        <v>383.01</v>
      </c>
    </row>
    <row r="2611" spans="1:4" outlineLevel="1">
      <c r="A2611" s="286">
        <v>18010056</v>
      </c>
      <c r="B2611" s="189" t="s">
        <v>23985</v>
      </c>
      <c r="C2611" s="190" t="s">
        <v>23</v>
      </c>
      <c r="D2611" s="191">
        <v>106.5</v>
      </c>
    </row>
    <row r="2612" spans="1:4" outlineLevel="1">
      <c r="A2612" s="286">
        <v>18010060</v>
      </c>
      <c r="B2612" s="189" t="s">
        <v>15909</v>
      </c>
      <c r="C2612" s="190" t="s">
        <v>26</v>
      </c>
      <c r="D2612" s="191">
        <v>100.35</v>
      </c>
    </row>
    <row r="2613" spans="1:4" outlineLevel="1">
      <c r="A2613" s="286">
        <v>18010090</v>
      </c>
      <c r="B2613" s="189" t="s">
        <v>34720</v>
      </c>
      <c r="C2613" s="190" t="s">
        <v>24</v>
      </c>
      <c r="D2613" s="191">
        <v>502.21</v>
      </c>
    </row>
    <row r="2614" spans="1:4" outlineLevel="1">
      <c r="A2614" s="286">
        <v>18012000</v>
      </c>
      <c r="B2614" s="189" t="s">
        <v>15910</v>
      </c>
      <c r="C2614" s="190" t="s">
        <v>14044</v>
      </c>
      <c r="D2614" s="191" t="s">
        <v>14044</v>
      </c>
    </row>
    <row r="2615" spans="1:4" outlineLevel="1">
      <c r="A2615" s="286">
        <v>18012001</v>
      </c>
      <c r="B2615" s="189" t="s">
        <v>34721</v>
      </c>
      <c r="C2615" s="190" t="s">
        <v>23</v>
      </c>
      <c r="D2615" s="191">
        <v>321.62</v>
      </c>
    </row>
    <row r="2616" spans="1:4" outlineLevel="1">
      <c r="A2616" s="286">
        <v>18012002</v>
      </c>
      <c r="B2616" s="189" t="s">
        <v>34722</v>
      </c>
      <c r="C2616" s="190" t="s">
        <v>140</v>
      </c>
      <c r="D2616" s="191">
        <v>1857.65</v>
      </c>
    </row>
    <row r="2617" spans="1:4" outlineLevel="1">
      <c r="A2617" s="286">
        <v>18012003</v>
      </c>
      <c r="B2617" s="189" t="s">
        <v>34723</v>
      </c>
      <c r="C2617" s="190" t="s">
        <v>23</v>
      </c>
      <c r="D2617" s="191">
        <v>296.66000000000003</v>
      </c>
    </row>
    <row r="2618" spans="1:4" outlineLevel="1">
      <c r="A2618" s="286">
        <v>18012004</v>
      </c>
      <c r="B2618" s="189" t="s">
        <v>34724</v>
      </c>
      <c r="C2618" s="190" t="s">
        <v>23</v>
      </c>
      <c r="D2618" s="191">
        <v>327.64999999999998</v>
      </c>
    </row>
    <row r="2619" spans="1:4" outlineLevel="1">
      <c r="A2619" s="286">
        <v>18012005</v>
      </c>
      <c r="B2619" s="189" t="s">
        <v>34725</v>
      </c>
      <c r="C2619" s="190" t="s">
        <v>23</v>
      </c>
      <c r="D2619" s="191">
        <v>457.74</v>
      </c>
    </row>
    <row r="2620" spans="1:4" outlineLevel="1">
      <c r="A2620" s="286">
        <v>18012006</v>
      </c>
      <c r="B2620" s="189" t="s">
        <v>34726</v>
      </c>
      <c r="C2620" s="190" t="s">
        <v>23</v>
      </c>
      <c r="D2620" s="191">
        <v>335.96</v>
      </c>
    </row>
    <row r="2621" spans="1:4" outlineLevel="1">
      <c r="A2621" s="286">
        <v>18012012</v>
      </c>
      <c r="B2621" s="189" t="s">
        <v>34727</v>
      </c>
      <c r="C2621" s="190" t="s">
        <v>23</v>
      </c>
      <c r="D2621" s="191">
        <v>526.05999999999995</v>
      </c>
    </row>
    <row r="2622" spans="1:4" outlineLevel="1">
      <c r="A2622" s="286">
        <v>18012017</v>
      </c>
      <c r="B2622" s="189" t="s">
        <v>34728</v>
      </c>
      <c r="C2622" s="190" t="s">
        <v>23</v>
      </c>
      <c r="D2622" s="191">
        <v>397.35</v>
      </c>
    </row>
    <row r="2623" spans="1:4" outlineLevel="1">
      <c r="A2623" s="286">
        <v>18012018</v>
      </c>
      <c r="B2623" s="189" t="s">
        <v>34729</v>
      </c>
      <c r="C2623" s="190" t="s">
        <v>23</v>
      </c>
      <c r="D2623" s="191">
        <v>428.7</v>
      </c>
    </row>
    <row r="2624" spans="1:4" outlineLevel="1">
      <c r="A2624" s="286">
        <v>18012019</v>
      </c>
      <c r="B2624" s="189" t="s">
        <v>34730</v>
      </c>
      <c r="C2624" s="190" t="s">
        <v>23</v>
      </c>
      <c r="D2624" s="191">
        <v>574</v>
      </c>
    </row>
    <row r="2625" spans="1:4" outlineLevel="1">
      <c r="A2625" s="286">
        <v>18013000</v>
      </c>
      <c r="B2625" s="189" t="s">
        <v>15911</v>
      </c>
      <c r="C2625" s="190" t="s">
        <v>14044</v>
      </c>
      <c r="D2625" s="191" t="s">
        <v>14044</v>
      </c>
    </row>
    <row r="2626" spans="1:4" outlineLevel="1">
      <c r="A2626" s="286">
        <v>18013021</v>
      </c>
      <c r="B2626" s="189" t="s">
        <v>34731</v>
      </c>
      <c r="C2626" s="190" t="s">
        <v>24</v>
      </c>
      <c r="D2626" s="191">
        <v>13525.95</v>
      </c>
    </row>
    <row r="2627" spans="1:4" outlineLevel="1">
      <c r="A2627" s="286">
        <v>18013026</v>
      </c>
      <c r="B2627" s="189" t="s">
        <v>34732</v>
      </c>
      <c r="C2627" s="190" t="s">
        <v>24</v>
      </c>
      <c r="D2627" s="191">
        <v>3348.9</v>
      </c>
    </row>
    <row r="2628" spans="1:4" outlineLevel="1">
      <c r="A2628" s="286">
        <v>18013041</v>
      </c>
      <c r="B2628" s="189" t="s">
        <v>34733</v>
      </c>
      <c r="C2628" s="190" t="s">
        <v>28</v>
      </c>
      <c r="D2628" s="191">
        <v>65.08</v>
      </c>
    </row>
    <row r="2629" spans="1:4">
      <c r="A2629" s="286">
        <v>18013042</v>
      </c>
      <c r="B2629" s="189" t="s">
        <v>34734</v>
      </c>
      <c r="C2629" s="190" t="s">
        <v>23</v>
      </c>
      <c r="D2629" s="191">
        <v>117.29</v>
      </c>
    </row>
    <row r="2630" spans="1:4" outlineLevel="1">
      <c r="A2630" s="286">
        <v>18013043</v>
      </c>
      <c r="B2630" s="189" t="s">
        <v>34735</v>
      </c>
      <c r="C2630" s="190" t="s">
        <v>28</v>
      </c>
      <c r="D2630" s="191">
        <v>525.14</v>
      </c>
    </row>
    <row r="2631" spans="1:4" outlineLevel="1">
      <c r="A2631" s="286">
        <v>18013044</v>
      </c>
      <c r="B2631" s="189" t="s">
        <v>34736</v>
      </c>
      <c r="C2631" s="190" t="s">
        <v>23</v>
      </c>
      <c r="D2631" s="191">
        <v>410.28</v>
      </c>
    </row>
    <row r="2632" spans="1:4" outlineLevel="1">
      <c r="A2632" s="286">
        <v>18013045</v>
      </c>
      <c r="B2632" s="189" t="s">
        <v>34737</v>
      </c>
      <c r="C2632" s="190" t="s">
        <v>23</v>
      </c>
      <c r="D2632" s="191">
        <v>513.32000000000005</v>
      </c>
    </row>
    <row r="2633" spans="1:4" ht="23.25" outlineLevel="1">
      <c r="A2633" s="286">
        <v>18013046</v>
      </c>
      <c r="B2633" s="189" t="s">
        <v>34738</v>
      </c>
      <c r="C2633" s="190" t="s">
        <v>28</v>
      </c>
      <c r="D2633" s="191">
        <v>194.2</v>
      </c>
    </row>
    <row r="2634" spans="1:4" outlineLevel="1">
      <c r="A2634" s="286">
        <v>18013051</v>
      </c>
      <c r="B2634" s="189" t="s">
        <v>15912</v>
      </c>
      <c r="C2634" s="190" t="s">
        <v>24</v>
      </c>
      <c r="D2634" s="191">
        <v>5055.51</v>
      </c>
    </row>
    <row r="2635" spans="1:4" outlineLevel="1">
      <c r="A2635" s="286">
        <v>18013053</v>
      </c>
      <c r="B2635" s="189" t="s">
        <v>34739</v>
      </c>
      <c r="C2635" s="190" t="s">
        <v>24</v>
      </c>
      <c r="D2635" s="191">
        <v>7601.02</v>
      </c>
    </row>
    <row r="2636" spans="1:4" outlineLevel="1">
      <c r="A2636" s="286">
        <v>18014000</v>
      </c>
      <c r="B2636" s="189" t="s">
        <v>15913</v>
      </c>
      <c r="C2636" s="190" t="s">
        <v>14044</v>
      </c>
      <c r="D2636" s="191" t="s">
        <v>14044</v>
      </c>
    </row>
    <row r="2637" spans="1:4" outlineLevel="1">
      <c r="A2637" s="286">
        <v>18014005</v>
      </c>
      <c r="B2637" s="189" t="s">
        <v>15914</v>
      </c>
      <c r="C2637" s="190" t="s">
        <v>24</v>
      </c>
      <c r="D2637" s="191">
        <v>4334.03</v>
      </c>
    </row>
    <row r="2638" spans="1:4" outlineLevel="1">
      <c r="A2638" s="286">
        <v>18014008</v>
      </c>
      <c r="B2638" s="189" t="s">
        <v>15915</v>
      </c>
      <c r="C2638" s="190" t="s">
        <v>24</v>
      </c>
      <c r="D2638" s="191">
        <v>3571.89</v>
      </c>
    </row>
    <row r="2639" spans="1:4" outlineLevel="1">
      <c r="A2639" s="286">
        <v>18014011</v>
      </c>
      <c r="B2639" s="189" t="s">
        <v>15916</v>
      </c>
      <c r="C2639" s="190" t="s">
        <v>24</v>
      </c>
      <c r="D2639" s="191">
        <v>2498.27</v>
      </c>
    </row>
    <row r="2640" spans="1:4" ht="23.25" outlineLevel="1">
      <c r="A2640" s="286">
        <v>18014015</v>
      </c>
      <c r="B2640" s="189" t="s">
        <v>15917</v>
      </c>
      <c r="C2640" s="190" t="s">
        <v>24</v>
      </c>
      <c r="D2640" s="191">
        <v>2499.81</v>
      </c>
    </row>
    <row r="2641" spans="1:4" ht="23.25" outlineLevel="1">
      <c r="A2641" s="286">
        <v>18014016</v>
      </c>
      <c r="B2641" s="189" t="s">
        <v>15918</v>
      </c>
      <c r="C2641" s="190" t="s">
        <v>24</v>
      </c>
      <c r="D2641" s="191">
        <v>14595.23</v>
      </c>
    </row>
    <row r="2642" spans="1:4" outlineLevel="1">
      <c r="A2642" s="286">
        <v>18014022</v>
      </c>
      <c r="B2642" s="189" t="s">
        <v>15919</v>
      </c>
      <c r="C2642" s="190" t="s">
        <v>24</v>
      </c>
      <c r="D2642" s="191">
        <v>2253.33</v>
      </c>
    </row>
    <row r="2643" spans="1:4" outlineLevel="1">
      <c r="A2643" s="286">
        <v>18014024</v>
      </c>
      <c r="B2643" s="189" t="s">
        <v>15920</v>
      </c>
      <c r="C2643" s="190" t="s">
        <v>24</v>
      </c>
      <c r="D2643" s="191">
        <v>3144.85</v>
      </c>
    </row>
    <row r="2644" spans="1:4" outlineLevel="1">
      <c r="A2644" s="286">
        <v>18014030</v>
      </c>
      <c r="B2644" s="189" t="s">
        <v>15921</v>
      </c>
      <c r="C2644" s="190" t="s">
        <v>26</v>
      </c>
      <c r="D2644" s="191">
        <v>92.84</v>
      </c>
    </row>
    <row r="2645" spans="1:4" ht="23.25" outlineLevel="1">
      <c r="A2645" s="286">
        <v>18014041</v>
      </c>
      <c r="B2645" s="189" t="s">
        <v>15922</v>
      </c>
      <c r="C2645" s="190" t="s">
        <v>24</v>
      </c>
      <c r="D2645" s="191">
        <v>8076.87</v>
      </c>
    </row>
    <row r="2646" spans="1:4" ht="23.25" outlineLevel="1">
      <c r="A2646" s="286">
        <v>18014042</v>
      </c>
      <c r="B2646" s="189" t="s">
        <v>15923</v>
      </c>
      <c r="C2646" s="190" t="s">
        <v>24</v>
      </c>
      <c r="D2646" s="191">
        <v>8033.26</v>
      </c>
    </row>
    <row r="2647" spans="1:4" ht="23.25" outlineLevel="1">
      <c r="A2647" s="286">
        <v>18014043</v>
      </c>
      <c r="B2647" s="189" t="s">
        <v>15924</v>
      </c>
      <c r="C2647" s="190" t="s">
        <v>24</v>
      </c>
      <c r="D2647" s="191">
        <v>7406.56</v>
      </c>
    </row>
    <row r="2648" spans="1:4" outlineLevel="1">
      <c r="A2648" s="286">
        <v>18014044</v>
      </c>
      <c r="B2648" s="189" t="s">
        <v>15925</v>
      </c>
      <c r="C2648" s="190" t="s">
        <v>24</v>
      </c>
      <c r="D2648" s="191">
        <v>3975.72</v>
      </c>
    </row>
    <row r="2649" spans="1:4" ht="23.25" outlineLevel="1">
      <c r="A2649" s="286">
        <v>18014045</v>
      </c>
      <c r="B2649" s="189" t="s">
        <v>15926</v>
      </c>
      <c r="C2649" s="190" t="s">
        <v>24</v>
      </c>
      <c r="D2649" s="191">
        <v>3864.51</v>
      </c>
    </row>
    <row r="2650" spans="1:4" outlineLevel="1">
      <c r="A2650" s="286">
        <v>18014046</v>
      </c>
      <c r="B2650" s="189" t="s">
        <v>15927</v>
      </c>
      <c r="C2650" s="190" t="s">
        <v>24</v>
      </c>
      <c r="D2650" s="191">
        <v>1551.75</v>
      </c>
    </row>
    <row r="2651" spans="1:4" outlineLevel="1">
      <c r="A2651" s="286">
        <v>18014047</v>
      </c>
      <c r="B2651" s="189" t="s">
        <v>15928</v>
      </c>
      <c r="C2651" s="190" t="s">
        <v>24</v>
      </c>
      <c r="D2651" s="191">
        <v>1792.08</v>
      </c>
    </row>
    <row r="2652" spans="1:4" outlineLevel="1">
      <c r="A2652" s="286">
        <v>18014048</v>
      </c>
      <c r="B2652" s="189" t="s">
        <v>15929</v>
      </c>
      <c r="C2652" s="190" t="s">
        <v>24</v>
      </c>
      <c r="D2652" s="191">
        <v>2704.88</v>
      </c>
    </row>
    <row r="2653" spans="1:4" outlineLevel="1">
      <c r="A2653" s="286">
        <v>18014049</v>
      </c>
      <c r="B2653" s="189" t="s">
        <v>15930</v>
      </c>
      <c r="C2653" s="190" t="s">
        <v>24</v>
      </c>
      <c r="D2653" s="191">
        <v>1789.79</v>
      </c>
    </row>
    <row r="2654" spans="1:4" outlineLevel="1">
      <c r="A2654" s="286">
        <v>18015000</v>
      </c>
      <c r="B2654" s="189" t="s">
        <v>15931</v>
      </c>
      <c r="C2654" s="190" t="s">
        <v>14044</v>
      </c>
      <c r="D2654" s="191" t="s">
        <v>14044</v>
      </c>
    </row>
    <row r="2655" spans="1:4" outlineLevel="1">
      <c r="A2655" s="286">
        <v>18015001</v>
      </c>
      <c r="B2655" s="189" t="s">
        <v>15932</v>
      </c>
      <c r="C2655" s="190" t="s">
        <v>24</v>
      </c>
      <c r="D2655" s="191">
        <v>1419.95</v>
      </c>
    </row>
    <row r="2656" spans="1:4" outlineLevel="1">
      <c r="A2656" s="286">
        <v>18015002</v>
      </c>
      <c r="B2656" s="189" t="s">
        <v>15933</v>
      </c>
      <c r="C2656" s="190" t="s">
        <v>24</v>
      </c>
      <c r="D2656" s="191">
        <v>2050.4699999999998</v>
      </c>
    </row>
    <row r="2657" spans="1:4" outlineLevel="1">
      <c r="A2657" s="286">
        <v>18015003</v>
      </c>
      <c r="B2657" s="189" t="s">
        <v>15934</v>
      </c>
      <c r="C2657" s="190" t="s">
        <v>24</v>
      </c>
      <c r="D2657" s="191">
        <v>1461.97</v>
      </c>
    </row>
    <row r="2658" spans="1:4" outlineLevel="1">
      <c r="A2658" s="286">
        <v>18015010</v>
      </c>
      <c r="B2658" s="189" t="s">
        <v>34740</v>
      </c>
      <c r="C2658" s="190" t="s">
        <v>24</v>
      </c>
      <c r="D2658" s="191">
        <v>379.46</v>
      </c>
    </row>
    <row r="2659" spans="1:4" outlineLevel="1">
      <c r="A2659" s="286">
        <v>18015013</v>
      </c>
      <c r="B2659" s="189" t="s">
        <v>34741</v>
      </c>
      <c r="C2659" s="190" t="s">
        <v>24</v>
      </c>
      <c r="D2659" s="191">
        <v>182.85</v>
      </c>
    </row>
    <row r="2660" spans="1:4" outlineLevel="1">
      <c r="A2660" s="286">
        <v>18015014</v>
      </c>
      <c r="B2660" s="189" t="s">
        <v>34742</v>
      </c>
      <c r="C2660" s="190" t="s">
        <v>24</v>
      </c>
      <c r="D2660" s="191">
        <v>1190.81</v>
      </c>
    </row>
    <row r="2661" spans="1:4" outlineLevel="1">
      <c r="A2661" s="286">
        <v>18015050</v>
      </c>
      <c r="B2661" s="189" t="s">
        <v>15935</v>
      </c>
      <c r="C2661" s="190" t="s">
        <v>28</v>
      </c>
      <c r="D2661" s="191">
        <v>263.2</v>
      </c>
    </row>
    <row r="2662" spans="1:4" outlineLevel="1">
      <c r="A2662" s="286">
        <v>18015051</v>
      </c>
      <c r="B2662" s="189" t="s">
        <v>15936</v>
      </c>
      <c r="C2662" s="190" t="s">
        <v>28</v>
      </c>
      <c r="D2662" s="191">
        <v>235.05</v>
      </c>
    </row>
    <row r="2663" spans="1:4" outlineLevel="1">
      <c r="A2663" s="286">
        <v>18016001</v>
      </c>
      <c r="B2663" s="189" t="s">
        <v>15937</v>
      </c>
      <c r="C2663" s="190" t="s">
        <v>24</v>
      </c>
      <c r="D2663" s="191">
        <v>2325.2199999999998</v>
      </c>
    </row>
    <row r="2664" spans="1:4">
      <c r="A2664" s="286">
        <v>18016002</v>
      </c>
      <c r="B2664" s="189" t="s">
        <v>15938</v>
      </c>
      <c r="C2664" s="190" t="s">
        <v>24</v>
      </c>
      <c r="D2664" s="191">
        <v>1921.67</v>
      </c>
    </row>
    <row r="2665" spans="1:4" outlineLevel="1">
      <c r="A2665" s="286">
        <v>18016003</v>
      </c>
      <c r="B2665" s="189" t="s">
        <v>15907</v>
      </c>
      <c r="C2665" s="190" t="s">
        <v>24</v>
      </c>
      <c r="D2665" s="191">
        <v>6725.33</v>
      </c>
    </row>
    <row r="2666" spans="1:4" outlineLevel="1">
      <c r="A2666" s="286">
        <v>18016004</v>
      </c>
      <c r="B2666" s="189" t="s">
        <v>15939</v>
      </c>
      <c r="C2666" s="190" t="s">
        <v>24</v>
      </c>
      <c r="D2666" s="191">
        <v>4093.63</v>
      </c>
    </row>
    <row r="2667" spans="1:4" outlineLevel="1">
      <c r="A2667" s="286">
        <v>18016005</v>
      </c>
      <c r="B2667" s="189" t="s">
        <v>15940</v>
      </c>
      <c r="C2667" s="190" t="s">
        <v>24</v>
      </c>
      <c r="D2667" s="191">
        <v>5994.7</v>
      </c>
    </row>
    <row r="2668" spans="1:4" outlineLevel="1">
      <c r="A2668" s="286">
        <v>18016006</v>
      </c>
      <c r="B2668" s="189" t="s">
        <v>15941</v>
      </c>
      <c r="C2668" s="190" t="s">
        <v>24</v>
      </c>
      <c r="D2668" s="191">
        <v>2650.01</v>
      </c>
    </row>
    <row r="2669" spans="1:4" outlineLevel="1">
      <c r="A2669" s="286">
        <v>18016007</v>
      </c>
      <c r="B2669" s="189" t="s">
        <v>15942</v>
      </c>
      <c r="C2669" s="190" t="s">
        <v>24</v>
      </c>
      <c r="D2669" s="191">
        <v>3800.54</v>
      </c>
    </row>
    <row r="2670" spans="1:4" outlineLevel="1">
      <c r="A2670" s="286">
        <v>18016008</v>
      </c>
      <c r="B2670" s="189" t="s">
        <v>15943</v>
      </c>
      <c r="C2670" s="190" t="s">
        <v>24</v>
      </c>
      <c r="D2670" s="191">
        <v>2226.8000000000002</v>
      </c>
    </row>
    <row r="2671" spans="1:4" outlineLevel="1">
      <c r="A2671" s="286">
        <v>18016009</v>
      </c>
      <c r="B2671" s="189" t="s">
        <v>15944</v>
      </c>
      <c r="C2671" s="190" t="s">
        <v>24</v>
      </c>
      <c r="D2671" s="191">
        <v>3865.32</v>
      </c>
    </row>
    <row r="2672" spans="1:4" outlineLevel="1">
      <c r="A2672" s="286">
        <v>18016010</v>
      </c>
      <c r="B2672" s="189" t="s">
        <v>15945</v>
      </c>
      <c r="C2672" s="190" t="s">
        <v>24</v>
      </c>
      <c r="D2672" s="191">
        <v>5443.29</v>
      </c>
    </row>
    <row r="2673" spans="1:4" outlineLevel="1">
      <c r="A2673" s="286">
        <v>18016011</v>
      </c>
      <c r="B2673" s="189" t="s">
        <v>15946</v>
      </c>
      <c r="C2673" s="190" t="s">
        <v>24</v>
      </c>
      <c r="D2673" s="191">
        <v>1416.42</v>
      </c>
    </row>
    <row r="2674" spans="1:4" outlineLevel="1">
      <c r="A2674" s="286">
        <v>18016012</v>
      </c>
      <c r="B2674" s="189" t="s">
        <v>15947</v>
      </c>
      <c r="C2674" s="190" t="s">
        <v>24</v>
      </c>
      <c r="D2674" s="191">
        <v>1956.01</v>
      </c>
    </row>
    <row r="2675" spans="1:4" outlineLevel="1">
      <c r="A2675" s="286">
        <v>18016013</v>
      </c>
      <c r="B2675" s="189" t="s">
        <v>15948</v>
      </c>
      <c r="C2675" s="190" t="s">
        <v>24</v>
      </c>
      <c r="D2675" s="191">
        <v>5007.97</v>
      </c>
    </row>
    <row r="2676" spans="1:4" outlineLevel="1">
      <c r="A2676" s="286">
        <v>18016014</v>
      </c>
      <c r="B2676" s="189" t="s">
        <v>15949</v>
      </c>
      <c r="C2676" s="190" t="s">
        <v>24</v>
      </c>
      <c r="D2676" s="191">
        <v>6925.16</v>
      </c>
    </row>
    <row r="2677" spans="1:4" outlineLevel="1">
      <c r="A2677" s="286">
        <v>18016015</v>
      </c>
      <c r="B2677" s="189" t="s">
        <v>15950</v>
      </c>
      <c r="C2677" s="190" t="s">
        <v>24</v>
      </c>
      <c r="D2677" s="191">
        <v>1953.66</v>
      </c>
    </row>
    <row r="2678" spans="1:4" outlineLevel="1">
      <c r="A2678" s="286">
        <v>18016016</v>
      </c>
      <c r="B2678" s="189" t="s">
        <v>15951</v>
      </c>
      <c r="C2678" s="190" t="s">
        <v>24</v>
      </c>
      <c r="D2678" s="191">
        <v>5599.83</v>
      </c>
    </row>
    <row r="2679" spans="1:4" outlineLevel="1">
      <c r="A2679" s="286">
        <v>18016017</v>
      </c>
      <c r="B2679" s="189" t="s">
        <v>15952</v>
      </c>
      <c r="C2679" s="190" t="s">
        <v>24</v>
      </c>
      <c r="D2679" s="191">
        <v>3704.39</v>
      </c>
    </row>
    <row r="2680" spans="1:4" outlineLevel="1">
      <c r="A2680" s="286">
        <v>18016018</v>
      </c>
      <c r="B2680" s="189" t="s">
        <v>15953</v>
      </c>
      <c r="C2680" s="190" t="s">
        <v>24</v>
      </c>
      <c r="D2680" s="191">
        <v>3018.78</v>
      </c>
    </row>
    <row r="2681" spans="1:4" outlineLevel="1">
      <c r="A2681" s="286">
        <v>18016019</v>
      </c>
      <c r="B2681" s="189" t="s">
        <v>15954</v>
      </c>
      <c r="C2681" s="190" t="s">
        <v>24</v>
      </c>
      <c r="D2681" s="191">
        <v>3501.75</v>
      </c>
    </row>
    <row r="2682" spans="1:4" outlineLevel="1">
      <c r="A2682" s="286">
        <v>18016020</v>
      </c>
      <c r="B2682" s="189" t="s">
        <v>15955</v>
      </c>
      <c r="C2682" s="190" t="s">
        <v>24</v>
      </c>
      <c r="D2682" s="191">
        <v>1376.99</v>
      </c>
    </row>
    <row r="2683" spans="1:4" outlineLevel="1">
      <c r="A2683" s="286">
        <v>18060000</v>
      </c>
      <c r="B2683" s="189" t="s">
        <v>8418</v>
      </c>
      <c r="C2683" s="190" t="s">
        <v>14044</v>
      </c>
      <c r="D2683" s="191" t="s">
        <v>14044</v>
      </c>
    </row>
    <row r="2684" spans="1:4" outlineLevel="1">
      <c r="A2684" s="286">
        <v>18060007</v>
      </c>
      <c r="B2684" s="189" t="s">
        <v>15956</v>
      </c>
      <c r="C2684" s="190" t="s">
        <v>26</v>
      </c>
      <c r="D2684" s="191">
        <v>7.23</v>
      </c>
    </row>
    <row r="2685" spans="1:4" outlineLevel="1">
      <c r="A2685" s="286">
        <v>18070000</v>
      </c>
      <c r="B2685" s="189" t="s">
        <v>14228</v>
      </c>
      <c r="C2685" s="190" t="s">
        <v>14044</v>
      </c>
      <c r="D2685" s="191" t="s">
        <v>14044</v>
      </c>
    </row>
    <row r="2686" spans="1:4" outlineLevel="1">
      <c r="A2686" s="286">
        <v>18070007</v>
      </c>
      <c r="B2686" s="189" t="s">
        <v>15957</v>
      </c>
      <c r="C2686" s="190" t="s">
        <v>26</v>
      </c>
      <c r="D2686" s="191">
        <v>48.04</v>
      </c>
    </row>
    <row r="2687" spans="1:4" outlineLevel="1">
      <c r="A2687" s="286">
        <v>18070040</v>
      </c>
      <c r="B2687" s="189" t="s">
        <v>15958</v>
      </c>
      <c r="C2687" s="190" t="s">
        <v>24</v>
      </c>
      <c r="D2687" s="191">
        <v>1579.02</v>
      </c>
    </row>
    <row r="2688" spans="1:4" outlineLevel="1">
      <c r="A2688" s="286">
        <v>18070041</v>
      </c>
      <c r="B2688" s="189" t="s">
        <v>15959</v>
      </c>
      <c r="C2688" s="190" t="s">
        <v>24</v>
      </c>
      <c r="D2688" s="191">
        <v>10841.62</v>
      </c>
    </row>
    <row r="2689" spans="1:4" outlineLevel="1">
      <c r="A2689" s="286">
        <v>18080000</v>
      </c>
      <c r="B2689" s="189" t="s">
        <v>14259</v>
      </c>
      <c r="C2689" s="190" t="s">
        <v>14044</v>
      </c>
      <c r="D2689" s="191" t="s">
        <v>14044</v>
      </c>
    </row>
    <row r="2690" spans="1:4" outlineLevel="1">
      <c r="A2690" s="286">
        <v>18080001</v>
      </c>
      <c r="B2690" s="189" t="s">
        <v>15960</v>
      </c>
      <c r="C2690" s="190" t="s">
        <v>26</v>
      </c>
      <c r="D2690" s="191">
        <v>12.05</v>
      </c>
    </row>
    <row r="2691" spans="1:4" outlineLevel="1">
      <c r="A2691" s="286">
        <v>18080011</v>
      </c>
      <c r="B2691" s="189" t="s">
        <v>15961</v>
      </c>
      <c r="C2691" s="190" t="s">
        <v>28</v>
      </c>
      <c r="D2691" s="191">
        <v>294.51</v>
      </c>
    </row>
    <row r="2692" spans="1:4" outlineLevel="1">
      <c r="A2692" s="286">
        <v>18080013</v>
      </c>
      <c r="B2692" s="189" t="s">
        <v>15962</v>
      </c>
      <c r="C2692" s="190" t="s">
        <v>25</v>
      </c>
      <c r="D2692" s="191">
        <v>1.18</v>
      </c>
    </row>
    <row r="2693" spans="1:4" outlineLevel="1">
      <c r="A2693" s="286">
        <v>18080015</v>
      </c>
      <c r="B2693" s="189" t="s">
        <v>15963</v>
      </c>
      <c r="C2693" s="190" t="s">
        <v>25</v>
      </c>
      <c r="D2693" s="191">
        <v>9.02</v>
      </c>
    </row>
    <row r="2694" spans="1:4" outlineLevel="1">
      <c r="A2694" s="286">
        <v>18080030</v>
      </c>
      <c r="B2694" s="189" t="s">
        <v>15964</v>
      </c>
      <c r="C2694" s="190" t="s">
        <v>26</v>
      </c>
      <c r="D2694" s="191">
        <v>12.05</v>
      </c>
    </row>
    <row r="2695" spans="1:4" outlineLevel="1">
      <c r="A2695" s="286">
        <v>18080035</v>
      </c>
      <c r="B2695" s="189" t="s">
        <v>15965</v>
      </c>
      <c r="C2695" s="190" t="s">
        <v>28</v>
      </c>
      <c r="D2695" s="191">
        <v>330.67</v>
      </c>
    </row>
    <row r="2696" spans="1:4" ht="34.5" outlineLevel="1">
      <c r="A2696" s="286">
        <v>18101001</v>
      </c>
      <c r="B2696" s="189" t="s">
        <v>34743</v>
      </c>
      <c r="C2696" s="190" t="s">
        <v>26</v>
      </c>
      <c r="D2696" s="191">
        <v>340.77</v>
      </c>
    </row>
    <row r="2697" spans="1:4" ht="34.5" outlineLevel="1">
      <c r="A2697" s="286">
        <v>18101002</v>
      </c>
      <c r="B2697" s="189" t="s">
        <v>34744</v>
      </c>
      <c r="C2697" s="190" t="s">
        <v>26</v>
      </c>
      <c r="D2697" s="191">
        <v>429.68</v>
      </c>
    </row>
    <row r="2698" spans="1:4" outlineLevel="1">
      <c r="A2698" s="285">
        <v>20000000</v>
      </c>
      <c r="B2698" s="186" t="s">
        <v>13546</v>
      </c>
      <c r="C2698" s="187"/>
      <c r="D2698" s="188"/>
    </row>
    <row r="2699" spans="1:4">
      <c r="A2699" s="286">
        <v>20001000</v>
      </c>
      <c r="B2699" s="189" t="s">
        <v>15966</v>
      </c>
      <c r="C2699" s="190" t="s">
        <v>14044</v>
      </c>
      <c r="D2699" s="191" t="s">
        <v>14044</v>
      </c>
    </row>
    <row r="2700" spans="1:4" outlineLevel="1">
      <c r="A2700" s="286">
        <v>20001001</v>
      </c>
      <c r="B2700" s="189" t="s">
        <v>15967</v>
      </c>
      <c r="C2700" s="190" t="s">
        <v>269</v>
      </c>
      <c r="D2700" s="191">
        <v>3361.37</v>
      </c>
    </row>
    <row r="2701" spans="1:4" outlineLevel="1">
      <c r="A2701" s="286">
        <v>20001002</v>
      </c>
      <c r="B2701" s="189" t="s">
        <v>15968</v>
      </c>
      <c r="C2701" s="190" t="s">
        <v>23</v>
      </c>
      <c r="D2701" s="191">
        <v>2.65</v>
      </c>
    </row>
    <row r="2702" spans="1:4" outlineLevel="1">
      <c r="A2702" s="286">
        <v>20001013</v>
      </c>
      <c r="B2702" s="189" t="s">
        <v>15969</v>
      </c>
      <c r="C2702" s="190" t="s">
        <v>269</v>
      </c>
      <c r="D2702" s="191">
        <v>6449.74</v>
      </c>
    </row>
    <row r="2703" spans="1:4" outlineLevel="1">
      <c r="A2703" s="286">
        <v>20001014</v>
      </c>
      <c r="B2703" s="189" t="s">
        <v>15970</v>
      </c>
      <c r="C2703" s="190" t="s">
        <v>26</v>
      </c>
      <c r="D2703" s="191">
        <v>0.56000000000000005</v>
      </c>
    </row>
    <row r="2704" spans="1:4" outlineLevel="1">
      <c r="A2704" s="286">
        <v>20001021</v>
      </c>
      <c r="B2704" s="189" t="s">
        <v>15971</v>
      </c>
      <c r="C2704" s="190" t="s">
        <v>15972</v>
      </c>
      <c r="D2704" s="191">
        <v>20</v>
      </c>
    </row>
    <row r="2705" spans="1:4" ht="23.25" outlineLevel="1">
      <c r="A2705" s="286">
        <v>20001022</v>
      </c>
      <c r="B2705" s="189" t="s">
        <v>15973</v>
      </c>
      <c r="C2705" s="190" t="s">
        <v>15972</v>
      </c>
      <c r="D2705" s="191">
        <v>50</v>
      </c>
    </row>
    <row r="2706" spans="1:4" outlineLevel="1">
      <c r="A2706" s="286">
        <v>20001023</v>
      </c>
      <c r="B2706" s="189" t="s">
        <v>15974</v>
      </c>
      <c r="C2706" s="190" t="s">
        <v>15972</v>
      </c>
      <c r="D2706" s="191">
        <v>100</v>
      </c>
    </row>
    <row r="2707" spans="1:4" outlineLevel="1">
      <c r="A2707" s="286">
        <v>20001024</v>
      </c>
      <c r="B2707" s="189" t="s">
        <v>15975</v>
      </c>
      <c r="C2707" s="190" t="s">
        <v>15972</v>
      </c>
      <c r="D2707" s="191">
        <v>30</v>
      </c>
    </row>
    <row r="2708" spans="1:4" outlineLevel="1">
      <c r="A2708" s="286">
        <v>20001031</v>
      </c>
      <c r="B2708" s="189" t="s">
        <v>15976</v>
      </c>
      <c r="C2708" s="190" t="s">
        <v>15972</v>
      </c>
      <c r="D2708" s="191">
        <v>10</v>
      </c>
    </row>
    <row r="2709" spans="1:4" ht="23.25" outlineLevel="1">
      <c r="A2709" s="286">
        <v>20001032</v>
      </c>
      <c r="B2709" s="189" t="s">
        <v>15977</v>
      </c>
      <c r="C2709" s="190" t="s">
        <v>15972</v>
      </c>
      <c r="D2709" s="191">
        <v>50</v>
      </c>
    </row>
    <row r="2710" spans="1:4" outlineLevel="1">
      <c r="A2710" s="286">
        <v>20001033</v>
      </c>
      <c r="B2710" s="189" t="s">
        <v>15978</v>
      </c>
      <c r="C2710" s="190" t="s">
        <v>15972</v>
      </c>
      <c r="D2710" s="191">
        <v>10</v>
      </c>
    </row>
    <row r="2711" spans="1:4" outlineLevel="1">
      <c r="A2711" s="286">
        <v>20002000</v>
      </c>
      <c r="B2711" s="189" t="s">
        <v>15979</v>
      </c>
      <c r="C2711" s="190" t="s">
        <v>14044</v>
      </c>
      <c r="D2711" s="191" t="s">
        <v>14044</v>
      </c>
    </row>
    <row r="2712" spans="1:4" outlineLevel="1">
      <c r="A2712" s="286">
        <v>20002001</v>
      </c>
      <c r="B2712" s="189" t="s">
        <v>15980</v>
      </c>
      <c r="C2712" s="190" t="s">
        <v>23</v>
      </c>
      <c r="D2712" s="191">
        <v>94.33</v>
      </c>
    </row>
    <row r="2713" spans="1:4" ht="23.25" outlineLevel="1">
      <c r="A2713" s="286">
        <v>20002002</v>
      </c>
      <c r="B2713" s="189" t="s">
        <v>15981</v>
      </c>
      <c r="C2713" s="190" t="s">
        <v>24</v>
      </c>
      <c r="D2713" s="191">
        <v>721.52</v>
      </c>
    </row>
    <row r="2714" spans="1:4" ht="23.25" outlineLevel="1">
      <c r="A2714" s="286">
        <v>20002003</v>
      </c>
      <c r="B2714" s="189" t="s">
        <v>15982</v>
      </c>
      <c r="C2714" s="190" t="s">
        <v>24</v>
      </c>
      <c r="D2714" s="191">
        <v>99.64</v>
      </c>
    </row>
    <row r="2715" spans="1:4" ht="23.25" outlineLevel="1">
      <c r="A2715" s="286">
        <v>20002004</v>
      </c>
      <c r="B2715" s="189" t="s">
        <v>15983</v>
      </c>
      <c r="C2715" s="190" t="s">
        <v>24</v>
      </c>
      <c r="D2715" s="191">
        <v>199.27</v>
      </c>
    </row>
    <row r="2716" spans="1:4" ht="23.25" outlineLevel="1">
      <c r="A2716" s="286">
        <v>20002005</v>
      </c>
      <c r="B2716" s="189" t="s">
        <v>15984</v>
      </c>
      <c r="C2716" s="190" t="s">
        <v>24</v>
      </c>
      <c r="D2716" s="191">
        <v>298.91000000000003</v>
      </c>
    </row>
    <row r="2717" spans="1:4" ht="23.25" outlineLevel="1">
      <c r="A2717" s="286">
        <v>20002006</v>
      </c>
      <c r="B2717" s="189" t="s">
        <v>15985</v>
      </c>
      <c r="C2717" s="190" t="s">
        <v>24</v>
      </c>
      <c r="D2717" s="191">
        <v>99.64</v>
      </c>
    </row>
    <row r="2718" spans="1:4" ht="23.25" outlineLevel="1">
      <c r="A2718" s="286">
        <v>20002007</v>
      </c>
      <c r="B2718" s="189" t="s">
        <v>15986</v>
      </c>
      <c r="C2718" s="190" t="s">
        <v>24</v>
      </c>
      <c r="D2718" s="191">
        <v>175.17</v>
      </c>
    </row>
    <row r="2719" spans="1:4" ht="23.25" outlineLevel="1">
      <c r="A2719" s="286">
        <v>20002008</v>
      </c>
      <c r="B2719" s="189" t="s">
        <v>15987</v>
      </c>
      <c r="C2719" s="190" t="s">
        <v>24</v>
      </c>
      <c r="D2719" s="191">
        <v>221.16</v>
      </c>
    </row>
    <row r="2720" spans="1:4" ht="23.25" outlineLevel="1">
      <c r="A2720" s="286">
        <v>20002009</v>
      </c>
      <c r="B2720" s="189" t="s">
        <v>15988</v>
      </c>
      <c r="C2720" s="190" t="s">
        <v>23</v>
      </c>
      <c r="D2720" s="191">
        <v>143.28</v>
      </c>
    </row>
    <row r="2721" spans="1:4" outlineLevel="1">
      <c r="A2721" s="286">
        <v>20003000</v>
      </c>
      <c r="B2721" s="189" t="s">
        <v>15989</v>
      </c>
      <c r="C2721" s="190" t="s">
        <v>14044</v>
      </c>
      <c r="D2721" s="191" t="s">
        <v>14044</v>
      </c>
    </row>
    <row r="2722" spans="1:4" outlineLevel="1">
      <c r="A2722" s="286">
        <v>20003001</v>
      </c>
      <c r="B2722" s="189" t="s">
        <v>15990</v>
      </c>
      <c r="C2722" s="190" t="s">
        <v>27</v>
      </c>
      <c r="D2722" s="191">
        <v>500.26</v>
      </c>
    </row>
    <row r="2723" spans="1:4" outlineLevel="1">
      <c r="A2723" s="286">
        <v>20003002</v>
      </c>
      <c r="B2723" s="189" t="s">
        <v>15991</v>
      </c>
      <c r="C2723" s="190" t="s">
        <v>27</v>
      </c>
      <c r="D2723" s="191">
        <v>283.79000000000002</v>
      </c>
    </row>
    <row r="2724" spans="1:4" outlineLevel="1">
      <c r="A2724" s="286">
        <v>20003003</v>
      </c>
      <c r="B2724" s="189" t="s">
        <v>15992</v>
      </c>
      <c r="C2724" s="190" t="s">
        <v>27</v>
      </c>
      <c r="D2724" s="191">
        <v>133.18</v>
      </c>
    </row>
    <row r="2725" spans="1:4" outlineLevel="1">
      <c r="A2725" s="286">
        <v>20003004</v>
      </c>
      <c r="B2725" s="189" t="s">
        <v>15993</v>
      </c>
      <c r="C2725" s="190" t="s">
        <v>27</v>
      </c>
      <c r="D2725" s="191">
        <v>179.29</v>
      </c>
    </row>
    <row r="2726" spans="1:4" outlineLevel="1">
      <c r="A2726" s="286">
        <v>20003005</v>
      </c>
      <c r="B2726" s="189" t="s">
        <v>15994</v>
      </c>
      <c r="C2726" s="190" t="s">
        <v>27</v>
      </c>
      <c r="D2726" s="191">
        <v>145.26</v>
      </c>
    </row>
    <row r="2727" spans="1:4" outlineLevel="1">
      <c r="A2727" s="286">
        <v>20003006</v>
      </c>
      <c r="B2727" s="189" t="s">
        <v>15995</v>
      </c>
      <c r="C2727" s="190" t="s">
        <v>27</v>
      </c>
      <c r="D2727" s="191">
        <v>61.94</v>
      </c>
    </row>
    <row r="2728" spans="1:4" outlineLevel="1">
      <c r="A2728" s="286">
        <v>20003007</v>
      </c>
      <c r="B2728" s="189" t="s">
        <v>15996</v>
      </c>
      <c r="C2728" s="190" t="s">
        <v>27</v>
      </c>
      <c r="D2728" s="191">
        <v>500.26</v>
      </c>
    </row>
    <row r="2729" spans="1:4" outlineLevel="1">
      <c r="A2729" s="286">
        <v>20003008</v>
      </c>
      <c r="B2729" s="189" t="s">
        <v>15997</v>
      </c>
      <c r="C2729" s="190" t="s">
        <v>27</v>
      </c>
      <c r="D2729" s="191">
        <v>500.26</v>
      </c>
    </row>
    <row r="2730" spans="1:4" outlineLevel="1">
      <c r="A2730" s="286">
        <v>20003009</v>
      </c>
      <c r="B2730" s="189" t="s">
        <v>15998</v>
      </c>
      <c r="C2730" s="190" t="s">
        <v>27</v>
      </c>
      <c r="D2730" s="191">
        <v>61.94</v>
      </c>
    </row>
    <row r="2731" spans="1:4" ht="23.25" outlineLevel="1">
      <c r="A2731" s="286">
        <v>20003021</v>
      </c>
      <c r="B2731" s="189" t="s">
        <v>15999</v>
      </c>
      <c r="C2731" s="190" t="s">
        <v>24</v>
      </c>
      <c r="D2731" s="191">
        <v>1853.58</v>
      </c>
    </row>
    <row r="2732" spans="1:4" outlineLevel="1">
      <c r="A2732" s="286">
        <v>20003024</v>
      </c>
      <c r="B2732" s="189" t="s">
        <v>16000</v>
      </c>
      <c r="C2732" s="190" t="s">
        <v>27</v>
      </c>
      <c r="D2732" s="191">
        <v>57.81</v>
      </c>
    </row>
    <row r="2733" spans="1:4" outlineLevel="1">
      <c r="A2733" s="286">
        <v>20003050</v>
      </c>
      <c r="B2733" s="189" t="s">
        <v>16001</v>
      </c>
      <c r="C2733" s="190" t="s">
        <v>24</v>
      </c>
      <c r="D2733" s="191">
        <v>11.36</v>
      </c>
    </row>
    <row r="2734" spans="1:4">
      <c r="A2734" s="286">
        <v>20003051</v>
      </c>
      <c r="B2734" s="189" t="s">
        <v>16002</v>
      </c>
      <c r="C2734" s="190" t="s">
        <v>24</v>
      </c>
      <c r="D2734" s="191">
        <v>13.98</v>
      </c>
    </row>
    <row r="2735" spans="1:4" outlineLevel="1">
      <c r="A2735" s="286">
        <v>20003052</v>
      </c>
      <c r="B2735" s="189" t="s">
        <v>16003</v>
      </c>
      <c r="C2735" s="190" t="s">
        <v>24</v>
      </c>
      <c r="D2735" s="191">
        <v>14.73</v>
      </c>
    </row>
    <row r="2736" spans="1:4" outlineLevel="1">
      <c r="A2736" s="286">
        <v>20003053</v>
      </c>
      <c r="B2736" s="189" t="s">
        <v>16004</v>
      </c>
      <c r="C2736" s="190" t="s">
        <v>24</v>
      </c>
      <c r="D2736" s="191">
        <v>19.72</v>
      </c>
    </row>
    <row r="2737" spans="1:4" outlineLevel="1">
      <c r="A2737" s="286">
        <v>20003054</v>
      </c>
      <c r="B2737" s="189" t="s">
        <v>16005</v>
      </c>
      <c r="C2737" s="190" t="s">
        <v>24</v>
      </c>
      <c r="D2737" s="191">
        <v>1.55</v>
      </c>
    </row>
    <row r="2738" spans="1:4" outlineLevel="1">
      <c r="A2738" s="286">
        <v>20003055</v>
      </c>
      <c r="B2738" s="189" t="s">
        <v>16006</v>
      </c>
      <c r="C2738" s="190" t="s">
        <v>24</v>
      </c>
      <c r="D2738" s="191">
        <v>2.4300000000000002</v>
      </c>
    </row>
    <row r="2739" spans="1:4" outlineLevel="1">
      <c r="A2739" s="286">
        <v>20003056</v>
      </c>
      <c r="B2739" s="189" t="s">
        <v>16007</v>
      </c>
      <c r="C2739" s="190" t="s">
        <v>24</v>
      </c>
      <c r="D2739" s="191">
        <v>1.56</v>
      </c>
    </row>
    <row r="2740" spans="1:4" outlineLevel="1">
      <c r="A2740" s="286">
        <v>20003057</v>
      </c>
      <c r="B2740" s="189" t="s">
        <v>16008</v>
      </c>
      <c r="C2740" s="190" t="s">
        <v>24</v>
      </c>
      <c r="D2740" s="191">
        <v>5.51</v>
      </c>
    </row>
    <row r="2741" spans="1:4" outlineLevel="1">
      <c r="A2741" s="286">
        <v>20003058</v>
      </c>
      <c r="B2741" s="189" t="s">
        <v>16009</v>
      </c>
      <c r="C2741" s="190" t="s">
        <v>26</v>
      </c>
      <c r="D2741" s="191">
        <v>15.55</v>
      </c>
    </row>
    <row r="2742" spans="1:4" outlineLevel="1">
      <c r="A2742" s="286">
        <v>20003059</v>
      </c>
      <c r="B2742" s="189" t="s">
        <v>16010</v>
      </c>
      <c r="C2742" s="190" t="s">
        <v>27</v>
      </c>
      <c r="D2742" s="191">
        <v>175.63</v>
      </c>
    </row>
    <row r="2743" spans="1:4" outlineLevel="1">
      <c r="A2743" s="286">
        <v>20003060</v>
      </c>
      <c r="B2743" s="189" t="s">
        <v>16011</v>
      </c>
      <c r="C2743" s="190" t="s">
        <v>24</v>
      </c>
      <c r="D2743" s="191">
        <v>4758.9399999999996</v>
      </c>
    </row>
    <row r="2744" spans="1:4" outlineLevel="1">
      <c r="A2744" s="286">
        <v>20003061</v>
      </c>
      <c r="B2744" s="189" t="s">
        <v>16012</v>
      </c>
      <c r="C2744" s="190" t="s">
        <v>24</v>
      </c>
      <c r="D2744" s="191">
        <v>3645.66</v>
      </c>
    </row>
    <row r="2745" spans="1:4" outlineLevel="1">
      <c r="A2745" s="286">
        <v>20003070</v>
      </c>
      <c r="B2745" s="189" t="s">
        <v>16013</v>
      </c>
      <c r="C2745" s="190" t="s">
        <v>24</v>
      </c>
      <c r="D2745" s="191">
        <v>4060.09</v>
      </c>
    </row>
    <row r="2746" spans="1:4" ht="23.25" outlineLevel="1">
      <c r="A2746" s="286">
        <v>20003071</v>
      </c>
      <c r="B2746" s="189" t="s">
        <v>16014</v>
      </c>
      <c r="C2746" s="190" t="s">
        <v>26</v>
      </c>
      <c r="D2746" s="191">
        <v>6.9</v>
      </c>
    </row>
    <row r="2747" spans="1:4" ht="23.25" outlineLevel="1">
      <c r="A2747" s="286">
        <v>20003072</v>
      </c>
      <c r="B2747" s="189" t="s">
        <v>16015</v>
      </c>
      <c r="C2747" s="190" t="s">
        <v>26</v>
      </c>
      <c r="D2747" s="191">
        <v>6.09</v>
      </c>
    </row>
    <row r="2748" spans="1:4" outlineLevel="1">
      <c r="A2748" s="286">
        <v>20003073</v>
      </c>
      <c r="B2748" s="189" t="s">
        <v>16016</v>
      </c>
      <c r="C2748" s="190" t="s">
        <v>26</v>
      </c>
      <c r="D2748" s="191">
        <v>3.65</v>
      </c>
    </row>
    <row r="2749" spans="1:4" outlineLevel="1">
      <c r="A2749" s="286">
        <v>20003074</v>
      </c>
      <c r="B2749" s="189" t="s">
        <v>16017</v>
      </c>
      <c r="C2749" s="190" t="s">
        <v>269</v>
      </c>
      <c r="D2749" s="191">
        <v>2291.88</v>
      </c>
    </row>
    <row r="2750" spans="1:4" ht="23.25" outlineLevel="1">
      <c r="A2750" s="286">
        <v>20003075</v>
      </c>
      <c r="B2750" s="189" t="s">
        <v>16018</v>
      </c>
      <c r="C2750" s="190" t="s">
        <v>26</v>
      </c>
      <c r="D2750" s="191">
        <v>3.9</v>
      </c>
    </row>
    <row r="2751" spans="1:4" ht="23.25" outlineLevel="1">
      <c r="A2751" s="286">
        <v>20003076</v>
      </c>
      <c r="B2751" s="189" t="s">
        <v>16019</v>
      </c>
      <c r="C2751" s="190" t="s">
        <v>26</v>
      </c>
      <c r="D2751" s="191">
        <v>3.44</v>
      </c>
    </row>
    <row r="2752" spans="1:4" ht="23.25" outlineLevel="1">
      <c r="A2752" s="286">
        <v>20003077</v>
      </c>
      <c r="B2752" s="189" t="s">
        <v>16020</v>
      </c>
      <c r="C2752" s="190" t="s">
        <v>26</v>
      </c>
      <c r="D2752" s="191">
        <v>2.06</v>
      </c>
    </row>
    <row r="2753" spans="1:4" outlineLevel="1">
      <c r="A2753" s="286">
        <v>20003078</v>
      </c>
      <c r="B2753" s="189" t="s">
        <v>16021</v>
      </c>
      <c r="C2753" s="190" t="s">
        <v>24</v>
      </c>
      <c r="D2753" s="191">
        <v>1759.15</v>
      </c>
    </row>
    <row r="2754" spans="1:4" ht="23.25" outlineLevel="1">
      <c r="A2754" s="286">
        <v>20003079</v>
      </c>
      <c r="B2754" s="189" t="s">
        <v>16022</v>
      </c>
      <c r="C2754" s="190" t="s">
        <v>26</v>
      </c>
      <c r="D2754" s="191">
        <v>2.99</v>
      </c>
    </row>
    <row r="2755" spans="1:4" ht="23.25" outlineLevel="1">
      <c r="A2755" s="286">
        <v>20003080</v>
      </c>
      <c r="B2755" s="189" t="s">
        <v>16023</v>
      </c>
      <c r="C2755" s="190" t="s">
        <v>26</v>
      </c>
      <c r="D2755" s="191">
        <v>2.64</v>
      </c>
    </row>
    <row r="2756" spans="1:4" ht="23.25" outlineLevel="1">
      <c r="A2756" s="286">
        <v>20003081</v>
      </c>
      <c r="B2756" s="189" t="s">
        <v>16024</v>
      </c>
      <c r="C2756" s="190" t="s">
        <v>26</v>
      </c>
      <c r="D2756" s="191">
        <v>1.58</v>
      </c>
    </row>
    <row r="2757" spans="1:4" outlineLevel="1">
      <c r="A2757" s="286">
        <v>20004041</v>
      </c>
      <c r="B2757" s="189" t="s">
        <v>16025</v>
      </c>
      <c r="C2757" s="190" t="s">
        <v>269</v>
      </c>
      <c r="D2757" s="191">
        <v>4147.57</v>
      </c>
    </row>
    <row r="2758" spans="1:4" ht="23.25" outlineLevel="1">
      <c r="A2758" s="286">
        <v>20004042</v>
      </c>
      <c r="B2758" s="189" t="s">
        <v>16026</v>
      </c>
      <c r="C2758" s="190" t="s">
        <v>24</v>
      </c>
      <c r="D2758" s="191">
        <v>114.36</v>
      </c>
    </row>
    <row r="2759" spans="1:4" outlineLevel="1">
      <c r="A2759" s="286">
        <v>20005030</v>
      </c>
      <c r="B2759" s="189" t="s">
        <v>16027</v>
      </c>
      <c r="C2759" s="190" t="s">
        <v>269</v>
      </c>
      <c r="D2759" s="191">
        <v>5002.58</v>
      </c>
    </row>
    <row r="2760" spans="1:4" outlineLevel="1">
      <c r="A2760" s="286">
        <v>20005031</v>
      </c>
      <c r="B2760" s="189" t="s">
        <v>16028</v>
      </c>
      <c r="C2760" s="190" t="s">
        <v>269</v>
      </c>
      <c r="D2760" s="191">
        <v>8004.12</v>
      </c>
    </row>
    <row r="2761" spans="1:4" outlineLevel="1">
      <c r="A2761" s="286">
        <v>20005032</v>
      </c>
      <c r="B2761" s="189" t="s">
        <v>16029</v>
      </c>
      <c r="C2761" s="190" t="s">
        <v>269</v>
      </c>
      <c r="D2761" s="191">
        <v>14007.22</v>
      </c>
    </row>
    <row r="2762" spans="1:4" ht="34.5" outlineLevel="1">
      <c r="A2762" s="286">
        <v>20005033</v>
      </c>
      <c r="B2762" s="189" t="s">
        <v>16030</v>
      </c>
      <c r="C2762" s="190" t="s">
        <v>269</v>
      </c>
      <c r="D2762" s="191">
        <v>7159.64</v>
      </c>
    </row>
    <row r="2763" spans="1:4" ht="34.5" outlineLevel="1">
      <c r="A2763" s="286">
        <v>20005034</v>
      </c>
      <c r="B2763" s="189" t="s">
        <v>16031</v>
      </c>
      <c r="C2763" s="190" t="s">
        <v>269</v>
      </c>
      <c r="D2763" s="191">
        <v>9238.69</v>
      </c>
    </row>
    <row r="2764" spans="1:4" ht="34.5" outlineLevel="1">
      <c r="A2764" s="286">
        <v>20005035</v>
      </c>
      <c r="B2764" s="189" t="s">
        <v>16032</v>
      </c>
      <c r="C2764" s="190" t="s">
        <v>269</v>
      </c>
      <c r="D2764" s="191">
        <v>12482.33</v>
      </c>
    </row>
    <row r="2765" spans="1:4" ht="23.25" outlineLevel="1">
      <c r="A2765" s="286">
        <v>20005036</v>
      </c>
      <c r="B2765" s="189" t="s">
        <v>268</v>
      </c>
      <c r="C2765" s="190" t="s">
        <v>269</v>
      </c>
      <c r="D2765" s="191">
        <v>3800.64</v>
      </c>
    </row>
    <row r="2766" spans="1:4" ht="23.25" outlineLevel="1">
      <c r="A2766" s="286">
        <v>20005037</v>
      </c>
      <c r="B2766" s="189" t="s">
        <v>16033</v>
      </c>
      <c r="C2766" s="190" t="s">
        <v>269</v>
      </c>
      <c r="D2766" s="191">
        <v>5700.96</v>
      </c>
    </row>
    <row r="2767" spans="1:4" ht="23.25" outlineLevel="1">
      <c r="A2767" s="286">
        <v>20005038</v>
      </c>
      <c r="B2767" s="189" t="s">
        <v>16034</v>
      </c>
      <c r="C2767" s="190" t="s">
        <v>269</v>
      </c>
      <c r="D2767" s="191">
        <v>8551.44</v>
      </c>
    </row>
    <row r="2768" spans="1:4" outlineLevel="1">
      <c r="A2768" s="286">
        <v>20006000</v>
      </c>
      <c r="B2768" s="189" t="s">
        <v>309</v>
      </c>
      <c r="C2768" s="190" t="s">
        <v>14044</v>
      </c>
      <c r="D2768" s="191" t="s">
        <v>14044</v>
      </c>
    </row>
    <row r="2769" spans="1:4">
      <c r="A2769" s="286">
        <v>20006001</v>
      </c>
      <c r="B2769" s="189" t="s">
        <v>307</v>
      </c>
      <c r="C2769" s="190" t="s">
        <v>24</v>
      </c>
      <c r="D2769" s="191">
        <v>2715.37</v>
      </c>
    </row>
    <row r="2770" spans="1:4" outlineLevel="1">
      <c r="A2770" s="286">
        <v>20006002</v>
      </c>
      <c r="B2770" s="189" t="s">
        <v>306</v>
      </c>
      <c r="C2770" s="190" t="s">
        <v>24</v>
      </c>
      <c r="D2770" s="191">
        <v>21.15</v>
      </c>
    </row>
    <row r="2771" spans="1:4" ht="23.25" outlineLevel="1">
      <c r="A2771" s="286">
        <v>20006003</v>
      </c>
      <c r="B2771" s="189" t="s">
        <v>16035</v>
      </c>
      <c r="C2771" s="190" t="s">
        <v>16036</v>
      </c>
      <c r="D2771" s="191">
        <v>295.12</v>
      </c>
    </row>
    <row r="2772" spans="1:4" ht="23.25" outlineLevel="1">
      <c r="A2772" s="286">
        <v>20006004</v>
      </c>
      <c r="B2772" s="189" t="s">
        <v>16037</v>
      </c>
      <c r="C2772" s="190" t="s">
        <v>16038</v>
      </c>
      <c r="D2772" s="191">
        <v>243.12</v>
      </c>
    </row>
    <row r="2773" spans="1:4" ht="23.25" outlineLevel="1">
      <c r="A2773" s="286">
        <v>20006005</v>
      </c>
      <c r="B2773" s="189" t="s">
        <v>308</v>
      </c>
      <c r="C2773" s="190" t="s">
        <v>310</v>
      </c>
      <c r="D2773" s="191">
        <v>1927.99</v>
      </c>
    </row>
    <row r="2774" spans="1:4" outlineLevel="1">
      <c r="A2774" s="286">
        <v>20006011</v>
      </c>
      <c r="B2774" s="189" t="s">
        <v>556</v>
      </c>
      <c r="C2774" s="190" t="s">
        <v>24</v>
      </c>
      <c r="D2774" s="191">
        <v>76.209999999999994</v>
      </c>
    </row>
    <row r="2775" spans="1:4" outlineLevel="1">
      <c r="A2775" s="286">
        <v>20006012</v>
      </c>
      <c r="B2775" s="189" t="s">
        <v>555</v>
      </c>
      <c r="C2775" s="190" t="s">
        <v>24</v>
      </c>
      <c r="D2775" s="191">
        <v>19.3</v>
      </c>
    </row>
    <row r="2776" spans="1:4" outlineLevel="1">
      <c r="A2776" s="286">
        <v>20006013</v>
      </c>
      <c r="B2776" s="189" t="s">
        <v>557</v>
      </c>
      <c r="C2776" s="190" t="s">
        <v>24</v>
      </c>
      <c r="D2776" s="191">
        <v>19.7</v>
      </c>
    </row>
    <row r="2777" spans="1:4" outlineLevel="1">
      <c r="A2777" s="286">
        <v>20006014</v>
      </c>
      <c r="B2777" s="189" t="s">
        <v>16039</v>
      </c>
      <c r="C2777" s="190" t="s">
        <v>207</v>
      </c>
      <c r="D2777" s="191">
        <v>3447.11</v>
      </c>
    </row>
    <row r="2778" spans="1:4" outlineLevel="1">
      <c r="A2778" s="286">
        <v>20006015</v>
      </c>
      <c r="B2778" s="189" t="s">
        <v>16040</v>
      </c>
      <c r="C2778" s="190" t="s">
        <v>207</v>
      </c>
      <c r="D2778" s="191">
        <v>2764.9</v>
      </c>
    </row>
    <row r="2779" spans="1:4" outlineLevel="1">
      <c r="A2779" s="286">
        <v>20006016</v>
      </c>
      <c r="B2779" s="189" t="s">
        <v>16041</v>
      </c>
      <c r="C2779" s="190" t="s">
        <v>207</v>
      </c>
      <c r="D2779" s="191">
        <v>2291.5</v>
      </c>
    </row>
    <row r="2780" spans="1:4" outlineLevel="1">
      <c r="A2780" s="286">
        <v>20006017</v>
      </c>
      <c r="B2780" s="189" t="s">
        <v>16042</v>
      </c>
      <c r="C2780" s="190" t="s">
        <v>207</v>
      </c>
      <c r="D2780" s="191">
        <v>3405.34</v>
      </c>
    </row>
    <row r="2781" spans="1:4" ht="23.25" outlineLevel="1">
      <c r="A2781" s="286">
        <v>20006018</v>
      </c>
      <c r="B2781" s="189" t="s">
        <v>16043</v>
      </c>
      <c r="C2781" s="190" t="s">
        <v>207</v>
      </c>
      <c r="D2781" s="191">
        <v>2397.06</v>
      </c>
    </row>
    <row r="2782" spans="1:4" outlineLevel="1"/>
    <row r="2783" spans="1:4" outlineLevel="1"/>
    <row r="2784" spans="1:4" outlineLevel="1"/>
    <row r="2785" customFormat="1" outlineLevel="1"/>
    <row r="2786" customFormat="1" outlineLevel="1"/>
    <row r="2787" customFormat="1" outlineLevel="1"/>
    <row r="2788" customFormat="1" outlineLevel="1"/>
    <row r="2789" customFormat="1" outlineLevel="1"/>
    <row r="2790" customFormat="1" outlineLevel="1"/>
    <row r="2791" customFormat="1" outlineLevel="1"/>
    <row r="2792" customFormat="1" outlineLevel="1"/>
    <row r="2793" customFormat="1" outlineLevel="1"/>
    <row r="2794" customFormat="1" outlineLevel="1"/>
    <row r="2795" customFormat="1" outlineLevel="1"/>
    <row r="2796" customFormat="1" outlineLevel="1"/>
    <row r="2797" customFormat="1" outlineLevel="1"/>
    <row r="2798" customFormat="1" outlineLevel="1"/>
    <row r="2799" customFormat="1" outlineLevel="1"/>
    <row r="2800" customFormat="1" outlineLevel="1"/>
    <row r="2801" customFormat="1" outlineLevel="1"/>
    <row r="2802" customFormat="1" outlineLevel="1"/>
    <row r="2803" customFormat="1" outlineLevel="1"/>
    <row r="2804" customFormat="1"/>
    <row r="2805" customFormat="1" outlineLevel="1"/>
    <row r="2806" customFormat="1" outlineLevel="1"/>
    <row r="2807" customFormat="1" outlineLevel="1"/>
    <row r="2808" customFormat="1" outlineLevel="1"/>
    <row r="2809" customFormat="1" outlineLevel="1"/>
    <row r="2810" customFormat="1" outlineLevel="1"/>
    <row r="2811" customFormat="1" outlineLevel="1"/>
    <row r="2812" customFormat="1" outlineLevel="1"/>
    <row r="2813" customFormat="1" outlineLevel="1"/>
    <row r="2814" customFormat="1" outlineLevel="1"/>
    <row r="2815" customFormat="1" outlineLevel="1"/>
    <row r="2816" customFormat="1" outlineLevel="1"/>
    <row r="2817" customFormat="1" outlineLevel="1"/>
    <row r="2818" customFormat="1" outlineLevel="1"/>
    <row r="2819" customFormat="1" outlineLevel="1"/>
    <row r="2820" customFormat="1" outlineLevel="1"/>
    <row r="2821" customFormat="1" outlineLevel="1"/>
    <row r="2822" customFormat="1" outlineLevel="1"/>
    <row r="2823" customFormat="1" outlineLevel="1"/>
    <row r="2824" customFormat="1" outlineLevel="1"/>
    <row r="2825" customFormat="1" outlineLevel="1"/>
    <row r="2826" customFormat="1" outlineLevel="1"/>
    <row r="2827" customFormat="1" outlineLevel="1"/>
    <row r="2828" customFormat="1" outlineLevel="1"/>
    <row r="2829" customFormat="1" outlineLevel="1"/>
    <row r="2830" customFormat="1" outlineLevel="1"/>
    <row r="2831" customFormat="1" outlineLevel="1"/>
    <row r="2832" customFormat="1" outlineLevel="1"/>
    <row r="2833" customFormat="1" outlineLevel="1"/>
    <row r="2834" customFormat="1" outlineLevel="1"/>
    <row r="2835" customFormat="1" outlineLevel="1"/>
    <row r="2836" customFormat="1" outlineLevel="1"/>
    <row r="2837" customFormat="1" outlineLevel="1"/>
    <row r="2838" customFormat="1" outlineLevel="1"/>
    <row r="2839" customFormat="1"/>
    <row r="2840" customFormat="1" outlineLevel="1"/>
    <row r="2841" customFormat="1" outlineLevel="1"/>
    <row r="2842" customFormat="1" outlineLevel="1"/>
    <row r="2843" customFormat="1" outlineLevel="1"/>
    <row r="2844" customFormat="1" outlineLevel="1"/>
    <row r="2845" customFormat="1" outlineLevel="1"/>
    <row r="2846" customFormat="1" outlineLevel="1"/>
    <row r="2847" customFormat="1" outlineLevel="1"/>
    <row r="2848" customFormat="1" outlineLevel="1"/>
    <row r="2849" customFormat="1" outlineLevel="1"/>
    <row r="2850" customFormat="1" outlineLevel="1"/>
    <row r="2851" customFormat="1" outlineLevel="1"/>
    <row r="2852" customFormat="1" outlineLevel="1"/>
    <row r="2853" customFormat="1" outlineLevel="1"/>
    <row r="2854" customFormat="1" outlineLevel="1"/>
    <row r="2855" customFormat="1" outlineLevel="1"/>
    <row r="2856" customFormat="1"/>
    <row r="2857" customFormat="1" outlineLevel="1"/>
    <row r="2858" customFormat="1" outlineLevel="1"/>
    <row r="2859" customFormat="1" outlineLevel="1"/>
    <row r="2860" customFormat="1"/>
    <row r="2861" customFormat="1" outlineLevel="1"/>
    <row r="2862" customFormat="1" outlineLevel="1"/>
    <row r="2863" customFormat="1" outlineLevel="1"/>
    <row r="2864" customFormat="1"/>
    <row r="2865" customFormat="1" outlineLevel="1"/>
    <row r="2866" customFormat="1" outlineLevel="1"/>
    <row r="2867" customFormat="1" outlineLevel="1"/>
    <row r="2868" customFormat="1"/>
    <row r="2869" customFormat="1" outlineLevel="1"/>
    <row r="2870" customFormat="1" outlineLevel="1"/>
    <row r="2871" customFormat="1" outlineLevel="1"/>
    <row r="2872" customFormat="1"/>
    <row r="2873" customFormat="1" outlineLevel="1"/>
    <row r="2874" customFormat="1" outlineLevel="1"/>
    <row r="2875" customFormat="1" outlineLevel="1"/>
    <row r="2876" customFormat="1"/>
    <row r="2877" customFormat="1" outlineLevel="1"/>
    <row r="2878" customFormat="1" outlineLevel="1"/>
    <row r="2879" customFormat="1" outlineLevel="1"/>
    <row r="2880" customFormat="1"/>
    <row r="2881" customFormat="1" outlineLevel="1"/>
    <row r="2882" customFormat="1" outlineLevel="1"/>
    <row r="2883" customFormat="1" outlineLevel="1"/>
    <row r="2884" customFormat="1"/>
    <row r="2885" customFormat="1" outlineLevel="1"/>
    <row r="2886" customFormat="1" outlineLevel="1"/>
    <row r="2887" customFormat="1" outlineLevel="1"/>
    <row r="2888" customFormat="1"/>
    <row r="2889" customFormat="1" outlineLevel="1"/>
    <row r="2890" customFormat="1" outlineLevel="1"/>
    <row r="2891" customFormat="1" outlineLevel="1"/>
    <row r="2892" customFormat="1"/>
    <row r="2893" customFormat="1" outlineLevel="1"/>
    <row r="2894" customFormat="1" outlineLevel="1"/>
    <row r="2895" customFormat="1" outlineLevel="1"/>
    <row r="2896" customFormat="1"/>
    <row r="2897" customFormat="1" outlineLevel="1"/>
    <row r="2898" customFormat="1" outlineLevel="1"/>
    <row r="2899" customFormat="1" outlineLevel="1"/>
    <row r="2900" customFormat="1"/>
    <row r="2901" customFormat="1" outlineLevel="1"/>
    <row r="2902" customFormat="1" outlineLevel="1"/>
    <row r="2903" customFormat="1" outlineLevel="1"/>
    <row r="2904" customFormat="1"/>
    <row r="2905" customFormat="1" outlineLevel="1"/>
    <row r="2906" customFormat="1" outlineLevel="1"/>
    <row r="2907" customFormat="1" outlineLevel="1"/>
    <row r="2908" customFormat="1"/>
    <row r="2909" customFormat="1" outlineLevel="1"/>
    <row r="2910" customFormat="1" outlineLevel="1"/>
    <row r="2911" customFormat="1" outlineLevel="1"/>
    <row r="2912" customFormat="1"/>
    <row r="2913" customFormat="1" outlineLevel="1"/>
    <row r="2914" customFormat="1" outlineLevel="1"/>
    <row r="2915" customFormat="1" outlineLevel="1"/>
    <row r="2916" customFormat="1"/>
    <row r="2917" customFormat="1" outlineLevel="1"/>
    <row r="2918" customFormat="1" outlineLevel="1"/>
    <row r="2919" customFormat="1" outlineLevel="1"/>
    <row r="2920" customFormat="1"/>
    <row r="2921" customFormat="1" outlineLevel="1"/>
    <row r="2922" customFormat="1" outlineLevel="1"/>
    <row r="2923" customFormat="1" outlineLevel="1"/>
    <row r="2924" customFormat="1"/>
    <row r="2925" customFormat="1" outlineLevel="1"/>
    <row r="2926" customFormat="1" outlineLevel="1"/>
    <row r="2927" customFormat="1" outlineLevel="1"/>
    <row r="2928" customFormat="1"/>
    <row r="2929" customFormat="1" outlineLevel="1"/>
    <row r="2930" customFormat="1" outlineLevel="1"/>
    <row r="2931" customFormat="1" outlineLevel="1"/>
    <row r="2932" customFormat="1"/>
    <row r="2933" customFormat="1" outlineLevel="1"/>
    <row r="2934" customFormat="1" outlineLevel="1"/>
    <row r="2935" customFormat="1" outlineLevel="1"/>
    <row r="2936" customFormat="1"/>
    <row r="2937" customFormat="1" outlineLevel="1"/>
    <row r="2938" customFormat="1" outlineLevel="1"/>
    <row r="2939" customFormat="1" outlineLevel="1"/>
    <row r="2940" customFormat="1"/>
    <row r="2941" customFormat="1" outlineLevel="1"/>
    <row r="2942" customFormat="1" outlineLevel="1"/>
    <row r="2943" customFormat="1" outlineLevel="1"/>
    <row r="2944" customFormat="1"/>
    <row r="2945" customFormat="1" outlineLevel="1"/>
    <row r="2946" customFormat="1" outlineLevel="1"/>
    <row r="2947" customFormat="1" outlineLevel="1"/>
    <row r="2948" customFormat="1"/>
    <row r="2949" customFormat="1" outlineLevel="1"/>
    <row r="2950" customFormat="1" outlineLevel="1"/>
    <row r="2951" customFormat="1" outlineLevel="1"/>
    <row r="2952" customFormat="1"/>
    <row r="2953" customFormat="1" outlineLevel="1"/>
    <row r="2954" customFormat="1" outlineLevel="1"/>
    <row r="2955" customFormat="1" outlineLevel="1"/>
    <row r="2956" customFormat="1"/>
    <row r="2957" customFormat="1" outlineLevel="1"/>
    <row r="2958" customFormat="1" outlineLevel="1"/>
    <row r="2959" customFormat="1" outlineLevel="1"/>
    <row r="2960" customFormat="1"/>
    <row r="2961" customFormat="1" outlineLevel="1"/>
    <row r="2962" customFormat="1" outlineLevel="1"/>
    <row r="2963" customFormat="1" outlineLevel="1"/>
    <row r="2964" customFormat="1"/>
    <row r="2965" customFormat="1" outlineLevel="1"/>
    <row r="2966" customFormat="1" outlineLevel="1"/>
    <row r="2967" customFormat="1" outlineLevel="1"/>
    <row r="2968" customFormat="1"/>
    <row r="2969" customFormat="1" outlineLevel="1"/>
    <row r="2970" customFormat="1" outlineLevel="1"/>
    <row r="2971" customFormat="1" outlineLevel="1"/>
    <row r="2972" customFormat="1"/>
    <row r="2973" customFormat="1" outlineLevel="1"/>
    <row r="2974" customFormat="1" outlineLevel="1"/>
    <row r="2975" customFormat="1" outlineLevel="1"/>
    <row r="2976" customFormat="1"/>
    <row r="2977" customFormat="1" outlineLevel="1"/>
    <row r="2978" customFormat="1" outlineLevel="1"/>
    <row r="2979" customFormat="1" outlineLevel="1"/>
    <row r="2980" customFormat="1"/>
    <row r="2981" customFormat="1" outlineLevel="1"/>
    <row r="2982" customFormat="1" outlineLevel="1"/>
    <row r="2983" customFormat="1" outlineLevel="1"/>
    <row r="2984" customFormat="1"/>
    <row r="2985" customFormat="1" outlineLevel="1"/>
    <row r="2986" customFormat="1" outlineLevel="1"/>
    <row r="2987" customFormat="1" outlineLevel="1"/>
    <row r="2988" customFormat="1"/>
    <row r="2989" customFormat="1" outlineLevel="1"/>
    <row r="2990" customFormat="1" outlineLevel="1"/>
    <row r="2991" customFormat="1" outlineLevel="1"/>
    <row r="2992" customFormat="1"/>
    <row r="2993" customFormat="1" outlineLevel="1"/>
    <row r="2994" customFormat="1" outlineLevel="1"/>
    <row r="2995" customFormat="1" outlineLevel="1"/>
    <row r="2996" customFormat="1"/>
    <row r="2997" customFormat="1" outlineLevel="1"/>
    <row r="2998" customFormat="1" outlineLevel="1"/>
    <row r="2999" customFormat="1" outlineLevel="1"/>
    <row r="3000" customFormat="1"/>
    <row r="3001" customFormat="1" outlineLevel="1"/>
    <row r="3002" customFormat="1" outlineLevel="1"/>
    <row r="3003" customFormat="1" outlineLevel="1"/>
    <row r="3004" customFormat="1"/>
    <row r="3005" customFormat="1" outlineLevel="1"/>
    <row r="3006" customFormat="1" outlineLevel="1"/>
    <row r="3007" customFormat="1" outlineLevel="1"/>
    <row r="3008" customFormat="1"/>
    <row r="3009" customFormat="1" outlineLevel="1"/>
    <row r="3010" customFormat="1" outlineLevel="1"/>
    <row r="3011" customFormat="1" outlineLevel="1"/>
    <row r="3012" customFormat="1"/>
    <row r="3013" customFormat="1" outlineLevel="1"/>
    <row r="3014" customFormat="1" outlineLevel="1"/>
    <row r="3015" customFormat="1" outlineLevel="1"/>
    <row r="3016" customFormat="1"/>
    <row r="3017" customFormat="1" outlineLevel="1"/>
    <row r="3018" customFormat="1" outlineLevel="1"/>
    <row r="3019" customFormat="1" outlineLevel="1"/>
    <row r="3020" customFormat="1"/>
    <row r="3021" customFormat="1" outlineLevel="1"/>
    <row r="3022" customFormat="1" outlineLevel="1"/>
    <row r="3023" customFormat="1" outlineLevel="1"/>
    <row r="3024" customFormat="1"/>
    <row r="3025" customFormat="1" outlineLevel="1"/>
    <row r="3026" customFormat="1" outlineLevel="1"/>
    <row r="3027" customFormat="1" outlineLevel="1"/>
    <row r="3028" customFormat="1"/>
    <row r="3029" customFormat="1" outlineLevel="1"/>
    <row r="3030" customFormat="1" outlineLevel="1"/>
    <row r="3031" customFormat="1" outlineLevel="1"/>
    <row r="3032" customFormat="1"/>
    <row r="3033" customFormat="1" outlineLevel="1"/>
    <row r="3034" customFormat="1" outlineLevel="1"/>
    <row r="3035" customFormat="1" outlineLevel="1"/>
    <row r="3036" customFormat="1"/>
    <row r="3037" customFormat="1" outlineLevel="1"/>
    <row r="3038" customFormat="1" outlineLevel="1"/>
    <row r="3039" customFormat="1" outlineLevel="1"/>
    <row r="3040" customFormat="1"/>
    <row r="3041" customFormat="1" outlineLevel="1"/>
    <row r="3042" customFormat="1" outlineLevel="1"/>
    <row r="3043" customFormat="1" outlineLevel="1"/>
    <row r="3044" customFormat="1"/>
    <row r="3045" customFormat="1" outlineLevel="1"/>
    <row r="3046" customFormat="1" outlineLevel="1"/>
    <row r="3047" customFormat="1" outlineLevel="1"/>
    <row r="3048" customFormat="1"/>
    <row r="3049" customFormat="1" outlineLevel="1"/>
    <row r="3050" customFormat="1" outlineLevel="1"/>
    <row r="3051" customFormat="1" outlineLevel="1"/>
    <row r="3052" customFormat="1"/>
    <row r="3053" customFormat="1" outlineLevel="1"/>
    <row r="3054" customFormat="1" outlineLevel="1"/>
    <row r="3055" customFormat="1" outlineLevel="1"/>
    <row r="3056" customFormat="1"/>
    <row r="3057" customFormat="1" outlineLevel="1"/>
    <row r="3058" customFormat="1" outlineLevel="1"/>
    <row r="3059" customFormat="1" outlineLevel="1"/>
    <row r="3060" customFormat="1"/>
    <row r="3061" customFormat="1" outlineLevel="1"/>
    <row r="3062" customFormat="1" outlineLevel="1"/>
    <row r="3063" customFormat="1" outlineLevel="1"/>
    <row r="3064" customFormat="1"/>
    <row r="3065" customFormat="1" outlineLevel="1"/>
    <row r="3066" customFormat="1" outlineLevel="1"/>
    <row r="3067" customFormat="1" outlineLevel="1"/>
    <row r="3068" customFormat="1"/>
    <row r="3069" customFormat="1" outlineLevel="1"/>
    <row r="3070" customFormat="1" outlineLevel="1"/>
    <row r="3071" customFormat="1" outlineLevel="1"/>
    <row r="3072" customFormat="1"/>
    <row r="3073" customFormat="1" outlineLevel="1"/>
    <row r="3074" customFormat="1" outlineLevel="1"/>
    <row r="3075" customFormat="1" outlineLevel="1"/>
    <row r="3076" customFormat="1"/>
    <row r="3077" customFormat="1" outlineLevel="1"/>
    <row r="3078" customFormat="1" outlineLevel="1"/>
    <row r="3079" customFormat="1" outlineLevel="1"/>
    <row r="3080" customFormat="1"/>
    <row r="3081" customFormat="1" outlineLevel="1"/>
    <row r="3082" customFormat="1" outlineLevel="1"/>
    <row r="3083" customFormat="1" outlineLevel="1"/>
    <row r="3084" customFormat="1"/>
    <row r="3085" customFormat="1" outlineLevel="1"/>
    <row r="3086" customFormat="1" outlineLevel="1"/>
    <row r="3087" customFormat="1" outlineLevel="1"/>
    <row r="3088" customFormat="1"/>
    <row r="3089" customFormat="1" outlineLevel="1"/>
    <row r="3090" customFormat="1" outlineLevel="1"/>
    <row r="3091" customFormat="1" outlineLevel="1"/>
    <row r="3092" customFormat="1"/>
    <row r="3093" customFormat="1" outlineLevel="1"/>
    <row r="3094" customFormat="1" outlineLevel="1"/>
    <row r="3095" customFormat="1" outlineLevel="1"/>
    <row r="3096" customFormat="1"/>
    <row r="3097" customFormat="1" outlineLevel="1"/>
    <row r="3098" customFormat="1" outlineLevel="1"/>
    <row r="3099" customFormat="1" outlineLevel="1"/>
    <row r="3100" customFormat="1"/>
    <row r="3101" customFormat="1" outlineLevel="1"/>
    <row r="3102" customFormat="1" outlineLevel="1"/>
    <row r="3103" customFormat="1" outlineLevel="1"/>
    <row r="3104" customFormat="1"/>
    <row r="3105" customFormat="1" outlineLevel="1"/>
    <row r="3106" customFormat="1" outlineLevel="1"/>
    <row r="3107" customFormat="1" outlineLevel="1"/>
    <row r="3108" customFormat="1"/>
    <row r="3109" customFormat="1" outlineLevel="1"/>
    <row r="3110" customFormat="1" outlineLevel="1"/>
    <row r="3111" customFormat="1" outlineLevel="1"/>
    <row r="3112" customFormat="1"/>
    <row r="3113" customFormat="1" outlineLevel="1"/>
    <row r="3114" customFormat="1" outlineLevel="1"/>
    <row r="3115" customFormat="1" outlineLevel="1"/>
    <row r="3116" customFormat="1"/>
    <row r="3117" customFormat="1" outlineLevel="1"/>
    <row r="3118" customFormat="1" outlineLevel="1"/>
    <row r="3119" customFormat="1" outlineLevel="1"/>
    <row r="3120" customFormat="1"/>
    <row r="3121" customFormat="1" outlineLevel="1"/>
    <row r="3122" customFormat="1" outlineLevel="1"/>
    <row r="3123" customFormat="1" outlineLevel="1"/>
    <row r="3124" customFormat="1"/>
    <row r="3125" customFormat="1" outlineLevel="1"/>
    <row r="3126" customFormat="1" outlineLevel="1"/>
    <row r="3127" customFormat="1" outlineLevel="1"/>
    <row r="3128" customFormat="1"/>
    <row r="3129" customFormat="1" outlineLevel="1"/>
    <row r="3130" customFormat="1" outlineLevel="1"/>
    <row r="3131" customFormat="1" outlineLevel="1"/>
    <row r="3132" customFormat="1"/>
    <row r="3133" customFormat="1" outlineLevel="1"/>
    <row r="3134" customFormat="1" outlineLevel="1"/>
    <row r="3135" customFormat="1" outlineLevel="1"/>
    <row r="3136" customFormat="1"/>
    <row r="3137" customFormat="1" outlineLevel="1"/>
    <row r="3138" customFormat="1" outlineLevel="1"/>
    <row r="3139" customFormat="1" outlineLevel="1"/>
    <row r="3140" customFormat="1"/>
    <row r="3141" customFormat="1" outlineLevel="1"/>
    <row r="3142" customFormat="1" outlineLevel="1"/>
    <row r="3143" customFormat="1" outlineLevel="1"/>
    <row r="3144" customFormat="1"/>
    <row r="3145" customFormat="1" outlineLevel="1"/>
    <row r="3146" customFormat="1" outlineLevel="1"/>
    <row r="3147" customFormat="1" outlineLevel="1"/>
    <row r="3148" customFormat="1"/>
    <row r="3149" customFormat="1" outlineLevel="1"/>
    <row r="3150" customFormat="1" outlineLevel="1"/>
    <row r="3151" customFormat="1" outlineLevel="1"/>
    <row r="3152" customFormat="1"/>
    <row r="3153" customFormat="1" outlineLevel="1"/>
    <row r="3154" customFormat="1" outlineLevel="1"/>
    <row r="3155" customFormat="1" outlineLevel="1"/>
    <row r="3156" customFormat="1"/>
    <row r="3157" customFormat="1" outlineLevel="1"/>
    <row r="3158" customFormat="1" outlineLevel="1"/>
    <row r="3159" customFormat="1" outlineLevel="1"/>
    <row r="3160" customFormat="1"/>
    <row r="3161" customFormat="1" outlineLevel="1"/>
    <row r="3162" customFormat="1" outlineLevel="1"/>
    <row r="3163" customFormat="1" outlineLevel="1"/>
    <row r="3164" customFormat="1"/>
    <row r="3165" customFormat="1" outlineLevel="1"/>
    <row r="3166" customFormat="1" outlineLevel="1"/>
    <row r="3167" customFormat="1" outlineLevel="1"/>
    <row r="3168" customFormat="1"/>
    <row r="3169" customFormat="1" outlineLevel="1"/>
    <row r="3170" customFormat="1" outlineLevel="1"/>
    <row r="3171" customFormat="1" outlineLevel="1"/>
    <row r="3172" customFormat="1"/>
    <row r="3173" customFormat="1" outlineLevel="1"/>
    <row r="3174" customFormat="1" outlineLevel="1"/>
    <row r="3175" customFormat="1" outlineLevel="1"/>
    <row r="3176" customFormat="1"/>
    <row r="3177" customFormat="1" outlineLevel="1"/>
    <row r="3178" customFormat="1" outlineLevel="1"/>
    <row r="3179" customFormat="1" outlineLevel="1"/>
    <row r="3180" customFormat="1"/>
    <row r="3181" customFormat="1" outlineLevel="1"/>
    <row r="3182" customFormat="1" outlineLevel="1"/>
    <row r="3183" customFormat="1" outlineLevel="1"/>
    <row r="3184" customFormat="1"/>
    <row r="3185" customFormat="1" outlineLevel="1"/>
    <row r="3186" customFormat="1" outlineLevel="1"/>
    <row r="3187" customFormat="1" outlineLevel="1"/>
    <row r="3188" customFormat="1"/>
    <row r="3189" customFormat="1" outlineLevel="1"/>
    <row r="3190" customFormat="1" outlineLevel="1"/>
    <row r="3191" customFormat="1" outlineLevel="1"/>
    <row r="3192" customFormat="1"/>
    <row r="3193" customFormat="1" outlineLevel="1"/>
    <row r="3194" customFormat="1" outlineLevel="1"/>
    <row r="3195" customFormat="1" outlineLevel="1"/>
    <row r="3196" customFormat="1"/>
    <row r="3197" customFormat="1" outlineLevel="1"/>
    <row r="3198" customFormat="1" outlineLevel="1"/>
    <row r="3199" customFormat="1" outlineLevel="1"/>
    <row r="3200" customFormat="1"/>
    <row r="3201" customFormat="1" outlineLevel="1"/>
    <row r="3202" customFormat="1" outlineLevel="1"/>
    <row r="3203" customFormat="1" outlineLevel="1"/>
    <row r="3204" customFormat="1"/>
    <row r="3205" customFormat="1" outlineLevel="1"/>
    <row r="3206" customFormat="1" outlineLevel="1"/>
    <row r="3207" customFormat="1" outlineLevel="1"/>
    <row r="3208" customFormat="1"/>
    <row r="3209" customFormat="1" outlineLevel="1"/>
    <row r="3210" customFormat="1" outlineLevel="1"/>
    <row r="3211" customFormat="1" outlineLevel="1"/>
    <row r="3212" customFormat="1"/>
    <row r="3213" customFormat="1" outlineLevel="1"/>
    <row r="3214" customFormat="1" outlineLevel="1"/>
    <row r="3215" customFormat="1" outlineLevel="1"/>
    <row r="3216" customFormat="1"/>
    <row r="3217" customFormat="1" outlineLevel="1"/>
    <row r="3218" customFormat="1" outlineLevel="1"/>
    <row r="3219" customFormat="1" outlineLevel="1"/>
    <row r="3220" customFormat="1"/>
    <row r="3221" customFormat="1" outlineLevel="1"/>
    <row r="3222" customFormat="1" outlineLevel="1"/>
    <row r="3223" customFormat="1" outlineLevel="1"/>
    <row r="3224" customFormat="1"/>
    <row r="3225" customFormat="1" outlineLevel="1"/>
    <row r="3226" customFormat="1" outlineLevel="1"/>
    <row r="3227" customFormat="1" outlineLevel="1"/>
    <row r="3228" customFormat="1"/>
    <row r="3229" customFormat="1" outlineLevel="1"/>
    <row r="3230" customFormat="1" outlineLevel="1"/>
    <row r="3231" customFormat="1" outlineLevel="1"/>
    <row r="3232" customFormat="1"/>
    <row r="3233" customFormat="1" outlineLevel="1"/>
    <row r="3234" customFormat="1" outlineLevel="1"/>
    <row r="3235" customFormat="1" outlineLevel="1"/>
    <row r="3236" customFormat="1"/>
    <row r="3237" customFormat="1" outlineLevel="1"/>
    <row r="3238" customFormat="1" outlineLevel="1"/>
    <row r="3239" customFormat="1" outlineLevel="1"/>
    <row r="3240" customFormat="1"/>
    <row r="3241" customFormat="1" outlineLevel="1"/>
    <row r="3242" customFormat="1" outlineLevel="1"/>
    <row r="3243" customFormat="1" outlineLevel="1"/>
    <row r="3244" customFormat="1"/>
    <row r="3245" customFormat="1" outlineLevel="1"/>
    <row r="3246" customFormat="1" outlineLevel="1"/>
    <row r="3247" customFormat="1" outlineLevel="1"/>
    <row r="3248" customFormat="1"/>
    <row r="3249" customFormat="1" outlineLevel="1"/>
    <row r="3250" customFormat="1" outlineLevel="1"/>
    <row r="3251" customFormat="1" outlineLevel="1"/>
    <row r="3252" customFormat="1"/>
    <row r="3253" customFormat="1" outlineLevel="1"/>
    <row r="3254" customFormat="1" outlineLevel="1"/>
    <row r="3255" customFormat="1" outlineLevel="1"/>
    <row r="3256" customFormat="1"/>
    <row r="3257" customFormat="1" outlineLevel="1"/>
    <row r="3258" customFormat="1" outlineLevel="1"/>
    <row r="3259" customFormat="1" outlineLevel="1"/>
    <row r="3260" customFormat="1"/>
    <row r="3261" customFormat="1" outlineLevel="1"/>
    <row r="3262" customFormat="1" outlineLevel="1"/>
    <row r="3263" customFormat="1" outlineLevel="1"/>
    <row r="3264" customFormat="1"/>
    <row r="3265" customFormat="1" outlineLevel="1"/>
    <row r="3266" customFormat="1" outlineLevel="1"/>
    <row r="3267" customFormat="1" outlineLevel="1"/>
    <row r="3268" customFormat="1"/>
    <row r="3269" customFormat="1" outlineLevel="1"/>
    <row r="3270" customFormat="1" outlineLevel="1"/>
    <row r="3271" customFormat="1" outlineLevel="1"/>
    <row r="3272" customFormat="1"/>
    <row r="3273" customFormat="1" outlineLevel="1"/>
    <row r="3274" customFormat="1" outlineLevel="1"/>
    <row r="3275" customFormat="1" outlineLevel="1"/>
    <row r="3276" customFormat="1"/>
    <row r="3277" customFormat="1" outlineLevel="1"/>
    <row r="3278" customFormat="1" outlineLevel="1"/>
    <row r="3279" customFormat="1" outlineLevel="1"/>
    <row r="3280" customFormat="1"/>
    <row r="3281" customFormat="1" outlineLevel="1"/>
    <row r="3282" customFormat="1" outlineLevel="1"/>
    <row r="3283" customFormat="1" outlineLevel="1"/>
    <row r="3284" customFormat="1"/>
    <row r="3285" customFormat="1" outlineLevel="1"/>
    <row r="3286" customFormat="1" outlineLevel="1"/>
    <row r="3287" customFormat="1" outlineLevel="1"/>
    <row r="3288" customFormat="1"/>
    <row r="3289" customFormat="1" outlineLevel="1"/>
    <row r="3290" customFormat="1" outlineLevel="1"/>
    <row r="3291" customFormat="1" outlineLevel="1"/>
    <row r="3292" customFormat="1" outlineLevel="1"/>
    <row r="3293" customFormat="1"/>
    <row r="3294" customFormat="1" outlineLevel="1"/>
    <row r="3295" customFormat="1" outlineLevel="1"/>
    <row r="3296" customFormat="1"/>
    <row r="3297" customFormat="1" outlineLevel="1"/>
    <row r="3298" customFormat="1" outlineLevel="1"/>
    <row r="3299" customFormat="1" outlineLevel="1"/>
    <row r="3300" customFormat="1" outlineLevel="1"/>
    <row r="3301" customFormat="1" outlineLevel="1"/>
    <row r="3302" customFormat="1"/>
    <row r="3303" customFormat="1" outlineLevel="1"/>
    <row r="3304" customFormat="1" outlineLevel="1"/>
    <row r="3305" customFormat="1" outlineLevel="1"/>
    <row r="3306" customFormat="1" outlineLevel="1"/>
    <row r="3307" customFormat="1" outlineLevel="1"/>
    <row r="3308" customFormat="1"/>
    <row r="3309" customFormat="1" outlineLevel="1"/>
    <row r="3310" customFormat="1" outlineLevel="1"/>
    <row r="3311" customFormat="1" outlineLevel="1"/>
    <row r="3312" customFormat="1" outlineLevel="1"/>
    <row r="3313" customFormat="1"/>
    <row r="3314" customFormat="1" outlineLevel="1"/>
    <row r="3315" customFormat="1" outlineLevel="1"/>
    <row r="3316" customFormat="1" outlineLevel="1"/>
    <row r="3317" customFormat="1" outlineLevel="1"/>
    <row r="3318" customFormat="1"/>
    <row r="3319" customFormat="1" outlineLevel="1"/>
    <row r="3320" customFormat="1" outlineLevel="1"/>
    <row r="3321" customFormat="1" outlineLevel="1"/>
    <row r="3322" customFormat="1" outlineLevel="1"/>
    <row r="3323" customFormat="1"/>
    <row r="3324" customFormat="1" outlineLevel="1"/>
    <row r="3325" customFormat="1" outlineLevel="1"/>
    <row r="3326" customFormat="1" outlineLevel="1"/>
    <row r="3327" customFormat="1" outlineLevel="1"/>
    <row r="3328" customFormat="1"/>
    <row r="3329" customFormat="1" outlineLevel="1"/>
    <row r="3330" customFormat="1" outlineLevel="1"/>
    <row r="3331" customFormat="1" outlineLevel="1"/>
    <row r="3332" customFormat="1" outlineLevel="1"/>
    <row r="3333" customFormat="1"/>
    <row r="3334" customFormat="1" outlineLevel="1"/>
    <row r="3335" customFormat="1" outlineLevel="1"/>
    <row r="3336" customFormat="1"/>
    <row r="3337" customFormat="1" outlineLevel="1"/>
    <row r="3338" customFormat="1" outlineLevel="1"/>
    <row r="3339" customFormat="1" outlineLevel="1"/>
    <row r="3340" customFormat="1" outlineLevel="1"/>
    <row r="3341" customFormat="1"/>
    <row r="3342" customFormat="1" outlineLevel="1"/>
    <row r="3343" customFormat="1" outlineLevel="1"/>
    <row r="3344" customFormat="1" outlineLevel="1"/>
    <row r="3345" customFormat="1" outlineLevel="1"/>
    <row r="3346" customFormat="1"/>
    <row r="3347" customFormat="1" outlineLevel="1"/>
    <row r="3348" customFormat="1" outlineLevel="1"/>
    <row r="3349" customFormat="1" outlineLevel="1"/>
    <row r="3350" customFormat="1" outlineLevel="1"/>
    <row r="3351" customFormat="1"/>
    <row r="3352" customFormat="1" outlineLevel="1"/>
    <row r="3353" customFormat="1" outlineLevel="1"/>
    <row r="3354" customFormat="1" outlineLevel="1"/>
    <row r="3355" customFormat="1" outlineLevel="1"/>
    <row r="3356" customFormat="1"/>
    <row r="3357" customFormat="1" outlineLevel="1"/>
    <row r="3358" customFormat="1" outlineLevel="1"/>
    <row r="3359" customFormat="1" outlineLevel="1"/>
    <row r="3360" customFormat="1" outlineLevel="1"/>
    <row r="3361" customFormat="1"/>
    <row r="3362" customFormat="1" outlineLevel="1"/>
    <row r="3363" customFormat="1" outlineLevel="1"/>
    <row r="3364" customFormat="1" outlineLevel="1"/>
    <row r="3365" customFormat="1" outlineLevel="1"/>
    <row r="3366" customFormat="1"/>
    <row r="3367" customFormat="1" outlineLevel="1"/>
    <row r="3368" customFormat="1" outlineLevel="1"/>
    <row r="3369" customFormat="1" outlineLevel="1"/>
    <row r="3370" customFormat="1" outlineLevel="1"/>
    <row r="3371" customFormat="1"/>
    <row r="3372" customFormat="1" outlineLevel="1"/>
    <row r="3373" customFormat="1" outlineLevel="1"/>
    <row r="3374" customFormat="1" outlineLevel="1"/>
    <row r="3375" customFormat="1" outlineLevel="1"/>
    <row r="3376" customFormat="1"/>
    <row r="3377" customFormat="1" outlineLevel="1"/>
    <row r="3378" customFormat="1" outlineLevel="1"/>
    <row r="3379" customFormat="1" outlineLevel="1"/>
    <row r="3380" customFormat="1" outlineLevel="1"/>
    <row r="3381" customFormat="1"/>
    <row r="3382" customFormat="1" outlineLevel="1"/>
    <row r="3383" customFormat="1" outlineLevel="1"/>
    <row r="3384" customFormat="1" outlineLevel="1"/>
    <row r="3385" customFormat="1" outlineLevel="1"/>
    <row r="3386" customFormat="1"/>
    <row r="3387" customFormat="1" outlineLevel="1"/>
    <row r="3388" customFormat="1" outlineLevel="1"/>
    <row r="3389" customFormat="1" outlineLevel="1"/>
    <row r="3390" customFormat="1" outlineLevel="1"/>
    <row r="3391" customFormat="1"/>
    <row r="3392" customFormat="1" outlineLevel="1"/>
    <row r="3393" customFormat="1" outlineLevel="1"/>
    <row r="3394" customFormat="1" outlineLevel="1"/>
    <row r="3395" customFormat="1" outlineLevel="1"/>
    <row r="3396" customFormat="1"/>
    <row r="3397" customFormat="1" outlineLevel="1"/>
    <row r="3398" customFormat="1" outlineLevel="1"/>
    <row r="3399" customFormat="1" outlineLevel="1"/>
    <row r="3400" customFormat="1" outlineLevel="1"/>
    <row r="3401" customFormat="1"/>
    <row r="3402" customFormat="1" outlineLevel="1"/>
    <row r="3403" customFormat="1" outlineLevel="1"/>
    <row r="3404" customFormat="1" outlineLevel="1"/>
    <row r="3405" customFormat="1" outlineLevel="1"/>
    <row r="3406" customFormat="1"/>
    <row r="3407" customFormat="1" outlineLevel="1"/>
    <row r="3408" customFormat="1" outlineLevel="1"/>
    <row r="3409" customFormat="1" outlineLevel="1"/>
    <row r="3410" customFormat="1" outlineLevel="1"/>
    <row r="3411" customFormat="1"/>
    <row r="3412" customFormat="1" outlineLevel="1"/>
    <row r="3413" customFormat="1" outlineLevel="1"/>
    <row r="3414" customFormat="1" outlineLevel="1"/>
    <row r="3415" customFormat="1" outlineLevel="1"/>
    <row r="3416" customFormat="1"/>
    <row r="3417" customFormat="1" outlineLevel="1"/>
    <row r="3418" customFormat="1" outlineLevel="1"/>
    <row r="3419" customFormat="1" outlineLevel="1"/>
    <row r="3420" customFormat="1" outlineLevel="1"/>
    <row r="3421" customFormat="1"/>
    <row r="3422" customFormat="1" outlineLevel="1"/>
    <row r="3423" customFormat="1" outlineLevel="1"/>
    <row r="3424" customFormat="1" outlineLevel="1"/>
    <row r="3425" customFormat="1" outlineLevel="1"/>
    <row r="3426" customFormat="1"/>
    <row r="3427" customFormat="1" outlineLevel="1"/>
    <row r="3428" customFormat="1" outlineLevel="1"/>
    <row r="3429" customFormat="1" outlineLevel="1"/>
    <row r="3430" customFormat="1"/>
    <row r="3431" customFormat="1" outlineLevel="1"/>
    <row r="3432" customFormat="1" outlineLevel="1"/>
    <row r="3433" customFormat="1" outlineLevel="1"/>
    <row r="3434" customFormat="1"/>
    <row r="3435" customFormat="1" outlineLevel="1"/>
    <row r="3436" customFormat="1" outlineLevel="1"/>
    <row r="3437" customFormat="1" outlineLevel="1"/>
    <row r="3438" customFormat="1" outlineLevel="1"/>
    <row r="3439" customFormat="1"/>
    <row r="3440" customFormat="1" outlineLevel="1"/>
    <row r="3441" customFormat="1" outlineLevel="1"/>
    <row r="3442" customFormat="1" outlineLevel="1"/>
    <row r="3443" customFormat="1" outlineLevel="1"/>
    <row r="3444" customFormat="1"/>
    <row r="3445" customFormat="1" outlineLevel="1"/>
    <row r="3446" customFormat="1" outlineLevel="1"/>
    <row r="3447" customFormat="1" outlineLevel="1"/>
    <row r="3448" customFormat="1"/>
    <row r="3449" customFormat="1" outlineLevel="1"/>
    <row r="3450" customFormat="1" outlineLevel="1"/>
    <row r="3451" customFormat="1" outlineLevel="1"/>
    <row r="3452" customFormat="1"/>
    <row r="3453" customFormat="1" outlineLevel="1"/>
    <row r="3454" customFormat="1" outlineLevel="1"/>
    <row r="3455" customFormat="1" outlineLevel="1"/>
    <row r="3456" customFormat="1"/>
    <row r="3457" customFormat="1" outlineLevel="1"/>
    <row r="3458" customFormat="1" outlineLevel="1"/>
    <row r="3459" customFormat="1"/>
    <row r="3460" customFormat="1" outlineLevel="1"/>
    <row r="3461" customFormat="1" outlineLevel="1"/>
    <row r="3462" customFormat="1"/>
    <row r="3463" customFormat="1" outlineLevel="1"/>
    <row r="3464" customFormat="1" outlineLevel="1"/>
    <row r="3465" customFormat="1"/>
    <row r="3466" customFormat="1" outlineLevel="1"/>
    <row r="3467" customFormat="1" outlineLevel="1"/>
    <row r="3468" customFormat="1"/>
    <row r="3469" customFormat="1" outlineLevel="1"/>
    <row r="3470" customFormat="1" outlineLevel="1"/>
    <row r="3471" customFormat="1"/>
    <row r="3472" customFormat="1" outlineLevel="1"/>
    <row r="3473" customFormat="1" outlineLevel="1"/>
    <row r="3474" customFormat="1"/>
    <row r="3475" customFormat="1" outlineLevel="1"/>
    <row r="3476" customFormat="1" outlineLevel="1"/>
    <row r="3477" customFormat="1"/>
    <row r="3478" customFormat="1" outlineLevel="1"/>
    <row r="3479" customFormat="1" outlineLevel="1"/>
    <row r="3480" customFormat="1"/>
    <row r="3481" customFormat="1" outlineLevel="1"/>
    <row r="3482" customFormat="1" outlineLevel="1"/>
    <row r="3483" customFormat="1"/>
    <row r="3484" customFormat="1" outlineLevel="1"/>
    <row r="3485" customFormat="1" outlineLevel="1"/>
    <row r="3486" customFormat="1"/>
    <row r="3487" customFormat="1" outlineLevel="1"/>
    <row r="3488" customFormat="1" outlineLevel="1"/>
    <row r="3489" customFormat="1" outlineLevel="1"/>
    <row r="3490" customFormat="1"/>
    <row r="3491" customFormat="1" outlineLevel="1"/>
    <row r="3492" customFormat="1" outlineLevel="1"/>
    <row r="3493" customFormat="1" outlineLevel="1"/>
    <row r="3494" customFormat="1"/>
    <row r="3495" customFormat="1" outlineLevel="1"/>
    <row r="3496" customFormat="1" outlineLevel="1"/>
    <row r="3497" customFormat="1" outlineLevel="1"/>
    <row r="3498" customFormat="1"/>
    <row r="3499" customFormat="1" outlineLevel="1"/>
    <row r="3500" customFormat="1" outlineLevel="1"/>
    <row r="3501" customFormat="1" outlineLevel="1"/>
    <row r="3502" customFormat="1"/>
    <row r="3503" customFormat="1" outlineLevel="1"/>
    <row r="3504" customFormat="1" outlineLevel="1"/>
    <row r="3505" customFormat="1" outlineLevel="1"/>
    <row r="3506" customFormat="1"/>
    <row r="3507" customFormat="1" outlineLevel="1"/>
    <row r="3508" customFormat="1" outlineLevel="1"/>
    <row r="3509" customFormat="1" outlineLevel="1"/>
    <row r="3510" customFormat="1"/>
    <row r="3511" customFormat="1" outlineLevel="1"/>
    <row r="3512" customFormat="1" outlineLevel="1"/>
    <row r="3513" customFormat="1" outlineLevel="1"/>
    <row r="3514" customFormat="1"/>
    <row r="3515" customFormat="1" outlineLevel="1"/>
    <row r="3516" customFormat="1" outlineLevel="1"/>
    <row r="3517" customFormat="1" outlineLevel="1"/>
    <row r="3518" customFormat="1"/>
    <row r="3519" customFormat="1" outlineLevel="1"/>
    <row r="3520" customFormat="1" outlineLevel="1"/>
    <row r="3521" customFormat="1" outlineLevel="1"/>
    <row r="3522" customFormat="1"/>
    <row r="3523" customFormat="1" outlineLevel="1"/>
    <row r="3524" customFormat="1"/>
    <row r="3525" customFormat="1" outlineLevel="1"/>
    <row r="3526" customFormat="1" outlineLevel="1"/>
    <row r="3527" customFormat="1"/>
    <row r="3528" customFormat="1" outlineLevel="1"/>
    <row r="3529" customFormat="1" outlineLevel="1"/>
    <row r="3530" customFormat="1" outlineLevel="1"/>
    <row r="3531" customFormat="1"/>
    <row r="3532" customFormat="1" outlineLevel="1"/>
    <row r="3533" customFormat="1" outlineLevel="1"/>
    <row r="3534" customFormat="1" outlineLevel="1"/>
    <row r="3535" customFormat="1" outlineLevel="1"/>
    <row r="3536" customFormat="1" outlineLevel="1"/>
    <row r="3537" customFormat="1" outlineLevel="1"/>
    <row r="3538" customFormat="1" outlineLevel="1"/>
    <row r="3539" customFormat="1"/>
    <row r="3540" customFormat="1" outlineLevel="1"/>
    <row r="3541" customFormat="1" outlineLevel="1"/>
    <row r="3542" customFormat="1" outlineLevel="1"/>
    <row r="3543" customFormat="1" outlineLevel="1"/>
    <row r="3544" customFormat="1" outlineLevel="1"/>
    <row r="3545" customFormat="1" outlineLevel="1"/>
    <row r="3546" customFormat="1" outlineLevel="1"/>
    <row r="3547" customFormat="1"/>
    <row r="3548" customFormat="1" outlineLevel="1"/>
    <row r="3549" customFormat="1" outlineLevel="1"/>
    <row r="3550" customFormat="1" outlineLevel="1"/>
    <row r="3551" customFormat="1" outlineLevel="1"/>
    <row r="3552" customFormat="1" outlineLevel="1"/>
    <row r="3553" customFormat="1" outlineLevel="1"/>
    <row r="3554" customFormat="1" outlineLevel="1"/>
    <row r="3555" customFormat="1" outlineLevel="1"/>
    <row r="3556" customFormat="1" outlineLevel="1"/>
    <row r="3557" customFormat="1"/>
    <row r="3558" customFormat="1" outlineLevel="1"/>
    <row r="3559" customFormat="1" outlineLevel="1"/>
    <row r="3560" customFormat="1" outlineLevel="1"/>
    <row r="3561" customFormat="1" outlineLevel="1"/>
    <row r="3562" customFormat="1"/>
    <row r="3563" customFormat="1" outlineLevel="1"/>
    <row r="3564" customFormat="1" outlineLevel="1"/>
    <row r="3565" customFormat="1" outlineLevel="1"/>
    <row r="3566" customFormat="1"/>
    <row r="3567" customFormat="1" outlineLevel="1"/>
    <row r="3568" customFormat="1" outlineLevel="1"/>
    <row r="3569" customFormat="1" outlineLevel="1"/>
    <row r="3570" customFormat="1"/>
    <row r="3571" customFormat="1" outlineLevel="1"/>
    <row r="3572" customFormat="1" outlineLevel="1"/>
    <row r="3573" customFormat="1" outlineLevel="1"/>
    <row r="3574" customFormat="1"/>
    <row r="3575" customFormat="1" outlineLevel="1"/>
    <row r="3576" customFormat="1" outlineLevel="1"/>
    <row r="3577" customFormat="1" outlineLevel="1"/>
    <row r="3578" customFormat="1"/>
    <row r="3579" customFormat="1" outlineLevel="1"/>
    <row r="3580" customFormat="1" outlineLevel="1"/>
    <row r="3581" customFormat="1" outlineLevel="1"/>
    <row r="3582" customFormat="1"/>
    <row r="3583" customFormat="1" outlineLevel="1"/>
    <row r="3584" customFormat="1" outlineLevel="1"/>
    <row r="3585" customFormat="1" outlineLevel="1"/>
    <row r="3586" customFormat="1"/>
    <row r="3587" customFormat="1" outlineLevel="1"/>
    <row r="3588" customFormat="1" outlineLevel="1"/>
    <row r="3589" customFormat="1" outlineLevel="1"/>
    <row r="3590" customFormat="1"/>
    <row r="3591" customFormat="1" outlineLevel="1"/>
    <row r="3592" customFormat="1" outlineLevel="1"/>
    <row r="3593" customFormat="1" outlineLevel="1"/>
    <row r="3594" customFormat="1"/>
    <row r="3595" customFormat="1" outlineLevel="1"/>
    <row r="3596" customFormat="1" outlineLevel="1"/>
    <row r="3597" customFormat="1" outlineLevel="1"/>
    <row r="3598" customFormat="1"/>
    <row r="3599" customFormat="1" outlineLevel="1"/>
    <row r="3600" customFormat="1" outlineLevel="1"/>
    <row r="3601" customFormat="1" outlineLevel="1"/>
    <row r="3602" customFormat="1"/>
    <row r="3603" customFormat="1" outlineLevel="1"/>
    <row r="3604" customFormat="1" outlineLevel="1"/>
    <row r="3605" customFormat="1" outlineLevel="1"/>
    <row r="3606" customFormat="1"/>
    <row r="3607" customFormat="1" outlineLevel="1"/>
    <row r="3608" customFormat="1" outlineLevel="1"/>
    <row r="3609" customFormat="1" outlineLevel="1"/>
    <row r="3610" customFormat="1"/>
    <row r="3611" customFormat="1" outlineLevel="1"/>
    <row r="3612" customFormat="1" outlineLevel="1"/>
    <row r="3613" customFormat="1" outlineLevel="1"/>
    <row r="3614" customFormat="1"/>
    <row r="3615" customFormat="1" outlineLevel="1"/>
    <row r="3616" customFormat="1" outlineLevel="1"/>
    <row r="3617" customFormat="1" outlineLevel="1"/>
    <row r="3618" customFormat="1"/>
    <row r="3619" customFormat="1" outlineLevel="1"/>
    <row r="3620" customFormat="1" outlineLevel="1"/>
    <row r="3621" customFormat="1" outlineLevel="1"/>
    <row r="3622" customFormat="1"/>
    <row r="3623" customFormat="1" outlineLevel="1"/>
    <row r="3624" customFormat="1" outlineLevel="1"/>
    <row r="3625" customFormat="1" outlineLevel="1"/>
    <row r="3626" customFormat="1"/>
    <row r="3627" customFormat="1" outlineLevel="1"/>
    <row r="3628" customFormat="1" outlineLevel="1"/>
    <row r="3629" customFormat="1" outlineLevel="1"/>
    <row r="3630" customFormat="1"/>
    <row r="3631" customFormat="1" outlineLevel="1"/>
    <row r="3632" customFormat="1" outlineLevel="1"/>
    <row r="3633" customFormat="1" outlineLevel="1"/>
    <row r="3634" customFormat="1"/>
    <row r="3635" customFormat="1" outlineLevel="1"/>
    <row r="3636" customFormat="1" outlineLevel="1"/>
    <row r="3637" customFormat="1" outlineLevel="1"/>
    <row r="3638" customFormat="1"/>
    <row r="3639" customFormat="1" outlineLevel="1"/>
    <row r="3640" customFormat="1" outlineLevel="1"/>
    <row r="3641" customFormat="1" outlineLevel="1"/>
    <row r="3642" customFormat="1"/>
    <row r="3643" customFormat="1" outlineLevel="1"/>
    <row r="3644" customFormat="1" outlineLevel="1"/>
    <row r="3645" customFormat="1" outlineLevel="1"/>
    <row r="3646" customFormat="1"/>
    <row r="3647" customFormat="1" outlineLevel="1"/>
    <row r="3648" customFormat="1" outlineLevel="1"/>
    <row r="3649" customFormat="1" outlineLevel="1"/>
    <row r="3650" customFormat="1"/>
    <row r="3651" customFormat="1" outlineLevel="1"/>
    <row r="3652" customFormat="1" outlineLevel="1"/>
    <row r="3653" customFormat="1" outlineLevel="1"/>
    <row r="3654" customFormat="1"/>
    <row r="3655" customFormat="1" outlineLevel="1"/>
    <row r="3656" customFormat="1" outlineLevel="1"/>
    <row r="3657" customFormat="1" outlineLevel="1"/>
    <row r="3658" customFormat="1"/>
    <row r="3659" customFormat="1" outlineLevel="1"/>
    <row r="3660" customFormat="1" outlineLevel="1"/>
    <row r="3661" customFormat="1" outlineLevel="1"/>
    <row r="3662" customFormat="1"/>
    <row r="3663" customFormat="1" outlineLevel="1"/>
    <row r="3664" customFormat="1" outlineLevel="1"/>
    <row r="3665" customFormat="1" outlineLevel="1"/>
    <row r="3666" customFormat="1"/>
    <row r="3667" customFormat="1" outlineLevel="1"/>
    <row r="3668" customFormat="1" outlineLevel="1"/>
    <row r="3669" customFormat="1" outlineLevel="1"/>
    <row r="3670" customFormat="1"/>
    <row r="3671" customFormat="1" outlineLevel="1"/>
    <row r="3672" customFormat="1" outlineLevel="1"/>
    <row r="3673" customFormat="1" outlineLevel="1"/>
    <row r="3674" customFormat="1" outlineLevel="1"/>
    <row r="3675" customFormat="1"/>
    <row r="3676" customFormat="1" outlineLevel="1"/>
    <row r="3677" customFormat="1" outlineLevel="1"/>
    <row r="3678" customFormat="1" outlineLevel="1"/>
    <row r="3679" customFormat="1" outlineLevel="1"/>
    <row r="3680" customFormat="1"/>
    <row r="3681" customFormat="1" outlineLevel="1"/>
    <row r="3682" customFormat="1" outlineLevel="1"/>
    <row r="3683" customFormat="1" outlineLevel="1"/>
    <row r="3684" customFormat="1" outlineLevel="1"/>
    <row r="3685" customFormat="1"/>
    <row r="3686" customFormat="1" outlineLevel="1"/>
    <row r="3687" customFormat="1" outlineLevel="1"/>
    <row r="3688" customFormat="1" outlineLevel="1"/>
    <row r="3689" customFormat="1" outlineLevel="1"/>
    <row r="3690" customFormat="1"/>
    <row r="3691" customFormat="1" outlineLevel="1"/>
    <row r="3692" customFormat="1" outlineLevel="1"/>
    <row r="3693" customFormat="1" outlineLevel="1"/>
    <row r="3694" customFormat="1"/>
    <row r="3695" customFormat="1" outlineLevel="1"/>
    <row r="3696" customFormat="1" outlineLevel="1"/>
    <row r="3697" customFormat="1" outlineLevel="1"/>
    <row r="3698" customFormat="1"/>
    <row r="3699" customFormat="1" outlineLevel="1"/>
    <row r="3700" customFormat="1" outlineLevel="1"/>
    <row r="3701" customFormat="1"/>
    <row r="3702" customFormat="1" outlineLevel="1"/>
    <row r="3703" customFormat="1" outlineLevel="1"/>
    <row r="3704" customFormat="1"/>
    <row r="3705" customFormat="1" outlineLevel="1"/>
    <row r="3706" customFormat="1" outlineLevel="1"/>
    <row r="3707" customFormat="1"/>
    <row r="3708" customFormat="1" outlineLevel="1"/>
    <row r="3709" customFormat="1" outlineLevel="1"/>
    <row r="3710" customFormat="1"/>
    <row r="3711" customFormat="1" outlineLevel="1"/>
    <row r="3712" customFormat="1" outlineLevel="1"/>
    <row r="3713" customFormat="1" outlineLevel="1"/>
    <row r="3714" customFormat="1"/>
    <row r="3715" customFormat="1" outlineLevel="1"/>
    <row r="3716" customFormat="1" outlineLevel="1"/>
    <row r="3717" customFormat="1" outlineLevel="1"/>
    <row r="3718" customFormat="1"/>
    <row r="3719" customFormat="1" outlineLevel="1"/>
    <row r="3720" customFormat="1" outlineLevel="1"/>
    <row r="3721" customFormat="1" outlineLevel="1"/>
    <row r="3722" customFormat="1"/>
    <row r="3723" customFormat="1" outlineLevel="1"/>
    <row r="3724" customFormat="1" outlineLevel="1"/>
    <row r="3725" customFormat="1" outlineLevel="1"/>
    <row r="3726" customFormat="1" outlineLevel="1"/>
    <row r="3727" customFormat="1"/>
    <row r="3728" customFormat="1" outlineLevel="1"/>
    <row r="3729" customFormat="1" outlineLevel="1"/>
    <row r="3730" customFormat="1" outlineLevel="1"/>
    <row r="3731" customFormat="1" outlineLevel="1"/>
    <row r="3732" customFormat="1"/>
    <row r="3733" customFormat="1" outlineLevel="1"/>
    <row r="3734" customFormat="1" outlineLevel="1"/>
    <row r="3735" customFormat="1" outlineLevel="1"/>
    <row r="3736" customFormat="1" outlineLevel="1"/>
    <row r="3737" customFormat="1"/>
    <row r="3738" customFormat="1" outlineLevel="1"/>
    <row r="3739" customFormat="1" outlineLevel="1"/>
    <row r="3740" customFormat="1" outlineLevel="1"/>
    <row r="3741" customFormat="1" outlineLevel="1"/>
    <row r="3742" customFormat="1"/>
    <row r="3743" customFormat="1" outlineLevel="1"/>
    <row r="3744" customFormat="1" outlineLevel="1"/>
    <row r="3745" customFormat="1" outlineLevel="1"/>
    <row r="3746" customFormat="1" outlineLevel="1"/>
    <row r="3747" customFormat="1"/>
    <row r="3748" customFormat="1" outlineLevel="1"/>
    <row r="3749" customFormat="1" outlineLevel="1"/>
    <row r="3750" customFormat="1" outlineLevel="1"/>
    <row r="3751" customFormat="1"/>
    <row r="3752" customFormat="1" outlineLevel="1"/>
    <row r="3753" customFormat="1" outlineLevel="1"/>
    <row r="3754" customFormat="1" outlineLevel="1"/>
    <row r="3755" customFormat="1"/>
    <row r="3756" customFormat="1" outlineLevel="1"/>
    <row r="3757" customFormat="1" outlineLevel="1"/>
    <row r="3758" customFormat="1" outlineLevel="1"/>
    <row r="3759" customFormat="1"/>
    <row r="3760" customFormat="1" outlineLevel="1"/>
    <row r="3761" customFormat="1" outlineLevel="1"/>
    <row r="3762" customFormat="1" outlineLevel="1"/>
    <row r="3763" customFormat="1"/>
    <row r="3764" customFormat="1" outlineLevel="1"/>
    <row r="3765" customFormat="1" outlineLevel="1"/>
    <row r="3766" customFormat="1"/>
    <row r="3767" customFormat="1" outlineLevel="1"/>
    <row r="3768" customFormat="1" outlineLevel="1"/>
    <row r="3769" customFormat="1"/>
    <row r="3770" customFormat="1" outlineLevel="1"/>
    <row r="3771" customFormat="1" outlineLevel="1"/>
    <row r="3772" customFormat="1"/>
    <row r="3773" customFormat="1" outlineLevel="1"/>
    <row r="3774" customFormat="1" outlineLevel="1"/>
    <row r="3775" customFormat="1"/>
    <row r="3776" customFormat="1" outlineLevel="1"/>
    <row r="3777" customFormat="1" outlineLevel="1"/>
    <row r="3778" customFormat="1"/>
    <row r="3779" customFormat="1" outlineLevel="1"/>
    <row r="3780" customFormat="1" outlineLevel="1"/>
    <row r="3781" customFormat="1"/>
    <row r="3782" customFormat="1" outlineLevel="1"/>
    <row r="3783" customFormat="1" outlineLevel="1"/>
    <row r="3784" customFormat="1" outlineLevel="1"/>
    <row r="3785" customFormat="1"/>
    <row r="3786" customFormat="1" outlineLevel="1"/>
    <row r="3787" customFormat="1" outlineLevel="1"/>
    <row r="3788" customFormat="1" outlineLevel="1"/>
    <row r="3789" customFormat="1"/>
    <row r="3790" customFormat="1" outlineLevel="1"/>
    <row r="3791" customFormat="1" outlineLevel="1"/>
    <row r="3792" customFormat="1" outlineLevel="1"/>
    <row r="3793" customFormat="1"/>
    <row r="3794" customFormat="1" outlineLevel="1"/>
    <row r="3795" customFormat="1" outlineLevel="1"/>
    <row r="3796" customFormat="1" outlineLevel="1"/>
    <row r="3797" customFormat="1"/>
    <row r="3798" customFormat="1" outlineLevel="1"/>
    <row r="3799" customFormat="1" outlineLevel="1"/>
    <row r="3800" customFormat="1" outlineLevel="1"/>
    <row r="3801" customFormat="1"/>
    <row r="3802" customFormat="1" outlineLevel="1"/>
    <row r="3803" customFormat="1" outlineLevel="1"/>
    <row r="3804" customFormat="1"/>
    <row r="3805" customFormat="1" outlineLevel="1"/>
    <row r="3806" customFormat="1" outlineLevel="1"/>
    <row r="3807" customFormat="1" outlineLevel="1"/>
    <row r="3808" customFormat="1"/>
    <row r="3809" customFormat="1" outlineLevel="1"/>
    <row r="3810" customFormat="1" outlineLevel="1"/>
    <row r="3811" customFormat="1" outlineLevel="1"/>
    <row r="3812" customFormat="1"/>
    <row r="3813" customFormat="1" outlineLevel="1"/>
    <row r="3814" customFormat="1" outlineLevel="1"/>
    <row r="3815" customFormat="1" outlineLevel="1"/>
    <row r="3816" customFormat="1"/>
    <row r="3817" customFormat="1" outlineLevel="1"/>
    <row r="3818" customFormat="1" outlineLevel="1"/>
    <row r="3819" customFormat="1" outlineLevel="1"/>
    <row r="3820" customFormat="1"/>
    <row r="3821" customFormat="1" outlineLevel="1"/>
    <row r="3822" customFormat="1" outlineLevel="1"/>
    <row r="3823" customFormat="1" outlineLevel="1"/>
    <row r="3824" customFormat="1"/>
    <row r="3825" customFormat="1" outlineLevel="1"/>
    <row r="3826" customFormat="1" outlineLevel="1"/>
    <row r="3827" customFormat="1" outlineLevel="1"/>
    <row r="3828" customFormat="1"/>
    <row r="3829" customFormat="1" outlineLevel="1"/>
    <row r="3830" customFormat="1" outlineLevel="1"/>
    <row r="3831" customFormat="1" outlineLevel="1"/>
    <row r="3832" customFormat="1"/>
    <row r="3833" customFormat="1" outlineLevel="1"/>
    <row r="3834" customFormat="1" outlineLevel="1"/>
    <row r="3835" customFormat="1" outlineLevel="1"/>
    <row r="3836" customFormat="1"/>
    <row r="3837" customFormat="1" outlineLevel="1"/>
    <row r="3838" customFormat="1" outlineLevel="1"/>
    <row r="3839" customFormat="1" outlineLevel="1"/>
    <row r="3840" customFormat="1"/>
    <row r="3841" customFormat="1" outlineLevel="1"/>
    <row r="3842" customFormat="1" outlineLevel="1"/>
    <row r="3843" customFormat="1" outlineLevel="1"/>
    <row r="3844" customFormat="1" outlineLevel="1"/>
    <row r="3845" customFormat="1" outlineLevel="1"/>
    <row r="3846" customFormat="1"/>
    <row r="3847" customFormat="1" outlineLevel="1"/>
    <row r="3848" customFormat="1" outlineLevel="1"/>
    <row r="3849" customFormat="1" outlineLevel="1"/>
    <row r="3850" customFormat="1" outlineLevel="1"/>
    <row r="3851" customFormat="1" outlineLevel="1"/>
    <row r="3852" customFormat="1" outlineLevel="1"/>
    <row r="3853" customFormat="1" outlineLevel="1"/>
    <row r="3854" customFormat="1"/>
    <row r="3855" customFormat="1" outlineLevel="1"/>
    <row r="3856" customFormat="1" outlineLevel="1"/>
    <row r="3857" customFormat="1" outlineLevel="1"/>
    <row r="3858" customFormat="1" outlineLevel="1"/>
    <row r="3859" customFormat="1" outlineLevel="1"/>
    <row r="3860" customFormat="1" outlineLevel="1"/>
    <row r="3861" customFormat="1" outlineLevel="1"/>
    <row r="3862" customFormat="1"/>
    <row r="3863" customFormat="1" outlineLevel="1"/>
    <row r="3864" customFormat="1" outlineLevel="1"/>
    <row r="3865" customFormat="1" outlineLevel="1"/>
    <row r="3866" customFormat="1" outlineLevel="1"/>
    <row r="3867" customFormat="1" outlineLevel="1"/>
    <row r="3868" customFormat="1" outlineLevel="1"/>
    <row r="3869" customFormat="1" outlineLevel="1"/>
    <row r="3870" customFormat="1"/>
    <row r="3871" customFormat="1" outlineLevel="1"/>
    <row r="3872" customFormat="1" outlineLevel="1"/>
    <row r="3873" customFormat="1" outlineLevel="1"/>
    <row r="3874" customFormat="1" outlineLevel="1"/>
    <row r="3875" customFormat="1" outlineLevel="1"/>
    <row r="3876" customFormat="1" outlineLevel="1"/>
    <row r="3877" customFormat="1" outlineLevel="1"/>
    <row r="3878" customFormat="1"/>
    <row r="3879" customFormat="1" outlineLevel="1"/>
    <row r="3880" customFormat="1" outlineLevel="1"/>
    <row r="3881" customFormat="1" outlineLevel="1"/>
    <row r="3882" customFormat="1" outlineLevel="1"/>
    <row r="3883" customFormat="1" outlineLevel="1"/>
    <row r="3884" customFormat="1" outlineLevel="1"/>
    <row r="3885" customFormat="1" outlineLevel="1"/>
    <row r="3886" customFormat="1" outlineLevel="1"/>
    <row r="3887" customFormat="1"/>
    <row r="3888" customFormat="1" outlineLevel="1"/>
    <row r="3889" customFormat="1" outlineLevel="1"/>
    <row r="3890" customFormat="1" outlineLevel="1"/>
    <row r="3891" customFormat="1" outlineLevel="1"/>
    <row r="3892" customFormat="1" outlineLevel="1"/>
    <row r="3893" customFormat="1" outlineLevel="1"/>
    <row r="3894" customFormat="1" outlineLevel="1"/>
    <row r="3895" customFormat="1"/>
    <row r="3896" customFormat="1" outlineLevel="1"/>
    <row r="3897" customFormat="1" outlineLevel="1"/>
    <row r="3898" customFormat="1" outlineLevel="1"/>
    <row r="3899" customFormat="1" outlineLevel="1"/>
    <row r="3900" customFormat="1" outlineLevel="1"/>
    <row r="3901" customFormat="1" outlineLevel="1"/>
    <row r="3902" customFormat="1" outlineLevel="1"/>
    <row r="3903" customFormat="1" outlineLevel="1"/>
    <row r="3904" customFormat="1"/>
    <row r="3905" customFormat="1" outlineLevel="1"/>
    <row r="3906" customFormat="1" outlineLevel="1"/>
    <row r="3907" customFormat="1" outlineLevel="1"/>
    <row r="3908" customFormat="1" outlineLevel="1"/>
    <row r="3909" customFormat="1" outlineLevel="1"/>
    <row r="3910" customFormat="1" outlineLevel="1"/>
    <row r="3911" customFormat="1" outlineLevel="1"/>
    <row r="3912" customFormat="1"/>
    <row r="3913" customFormat="1" outlineLevel="1"/>
    <row r="3914" customFormat="1" outlineLevel="1"/>
    <row r="3915" customFormat="1" outlineLevel="1"/>
    <row r="3916" customFormat="1" outlineLevel="1"/>
    <row r="3917" customFormat="1" outlineLevel="1"/>
    <row r="3918" customFormat="1" outlineLevel="1"/>
    <row r="3919" customFormat="1" outlineLevel="1"/>
    <row r="3920" customFormat="1"/>
    <row r="3921" customFormat="1" outlineLevel="1"/>
    <row r="3922" customFormat="1" outlineLevel="1"/>
    <row r="3923" customFormat="1" outlineLevel="1"/>
    <row r="3924" customFormat="1" outlineLevel="1"/>
    <row r="3925" customFormat="1" outlineLevel="1"/>
    <row r="3926" customFormat="1" outlineLevel="1"/>
    <row r="3927" customFormat="1" outlineLevel="1"/>
    <row r="3928" customFormat="1"/>
    <row r="3929" customFormat="1" outlineLevel="1"/>
    <row r="3930" customFormat="1" outlineLevel="1"/>
    <row r="3931" customFormat="1" outlineLevel="1"/>
    <row r="3932" customFormat="1" outlineLevel="1"/>
    <row r="3933" customFormat="1" outlineLevel="1"/>
    <row r="3934" customFormat="1" outlineLevel="1"/>
    <row r="3935" customFormat="1" outlineLevel="1"/>
    <row r="3936" customFormat="1"/>
    <row r="3937" customFormat="1" outlineLevel="1"/>
    <row r="3938" customFormat="1" outlineLevel="1"/>
    <row r="3939" customFormat="1" outlineLevel="1"/>
    <row r="3940" customFormat="1" outlineLevel="1"/>
    <row r="3941" customFormat="1" outlineLevel="1"/>
    <row r="3942" customFormat="1" outlineLevel="1"/>
    <row r="3943" customFormat="1"/>
    <row r="3944" customFormat="1" outlineLevel="1"/>
    <row r="3945" customFormat="1" outlineLevel="1"/>
    <row r="3946" customFormat="1" outlineLevel="1"/>
    <row r="3947" customFormat="1" outlineLevel="1"/>
    <row r="3948" customFormat="1" outlineLevel="1"/>
    <row r="3949" customFormat="1" outlineLevel="1"/>
    <row r="3950" customFormat="1"/>
    <row r="3951" customFormat="1" outlineLevel="1"/>
    <row r="3952" customFormat="1" outlineLevel="1"/>
    <row r="3953" customFormat="1" outlineLevel="1"/>
    <row r="3954" customFormat="1" outlineLevel="1"/>
    <row r="3955" customFormat="1" outlineLevel="1"/>
    <row r="3956" customFormat="1" outlineLevel="1"/>
    <row r="3957" customFormat="1"/>
    <row r="3958" customFormat="1" outlineLevel="1"/>
    <row r="3959" customFormat="1" outlineLevel="1"/>
    <row r="3960" customFormat="1" outlineLevel="1"/>
    <row r="3961" customFormat="1" outlineLevel="1"/>
    <row r="3962" customFormat="1" outlineLevel="1"/>
    <row r="3963" customFormat="1" outlineLevel="1"/>
    <row r="3964" customFormat="1"/>
    <row r="3965" customFormat="1" outlineLevel="1"/>
    <row r="3966" customFormat="1" outlineLevel="1"/>
    <row r="3967" customFormat="1" outlineLevel="1"/>
    <row r="3968" customFormat="1" outlineLevel="1"/>
    <row r="3969" customFormat="1" outlineLevel="1"/>
    <row r="3970" customFormat="1" outlineLevel="1"/>
    <row r="3971" customFormat="1"/>
    <row r="3972" customFormat="1" outlineLevel="1"/>
    <row r="3973" customFormat="1" outlineLevel="1"/>
    <row r="3974" customFormat="1" outlineLevel="1"/>
    <row r="3975" customFormat="1" outlineLevel="1"/>
    <row r="3976" customFormat="1" outlineLevel="1"/>
    <row r="3977" customFormat="1" outlineLevel="1"/>
    <row r="3978" customFormat="1" outlineLevel="1"/>
    <row r="3979" customFormat="1" outlineLevel="1"/>
    <row r="3980" customFormat="1"/>
    <row r="3981" customFormat="1" outlineLevel="1"/>
    <row r="3982" customFormat="1" outlineLevel="1"/>
    <row r="3983" customFormat="1" outlineLevel="1"/>
    <row r="3984" customFormat="1" outlineLevel="1"/>
    <row r="3985" customFormat="1" outlineLevel="1"/>
    <row r="3986" customFormat="1" outlineLevel="1"/>
    <row r="3987" customFormat="1"/>
    <row r="3988" customFormat="1" outlineLevel="1"/>
    <row r="3989" customFormat="1" outlineLevel="1"/>
    <row r="3990" customFormat="1" outlineLevel="1"/>
    <row r="3991" customFormat="1" outlineLevel="1"/>
    <row r="3992" customFormat="1" outlineLevel="1"/>
    <row r="3993" customFormat="1" outlineLevel="1"/>
    <row r="3994" customFormat="1"/>
    <row r="3995" customFormat="1" outlineLevel="1"/>
    <row r="3996" customFormat="1" outlineLevel="1"/>
    <row r="3997" customFormat="1" outlineLevel="1"/>
    <row r="3998" customFormat="1" outlineLevel="1"/>
    <row r="3999" customFormat="1" outlineLevel="1"/>
    <row r="4000" customFormat="1" outlineLevel="1"/>
    <row r="4001" customFormat="1"/>
    <row r="4002" customFormat="1" outlineLevel="1"/>
    <row r="4003" customFormat="1" outlineLevel="1"/>
    <row r="4004" customFormat="1" outlineLevel="1"/>
    <row r="4005" customFormat="1" outlineLevel="1"/>
    <row r="4006" customFormat="1" outlineLevel="1"/>
    <row r="4007" customFormat="1" outlineLevel="1"/>
    <row r="4008" customFormat="1"/>
    <row r="4009" customFormat="1" outlineLevel="1"/>
    <row r="4010" customFormat="1" outlineLevel="1"/>
    <row r="4011" customFormat="1" outlineLevel="1"/>
    <row r="4012" customFormat="1" outlineLevel="1"/>
    <row r="4013" customFormat="1" outlineLevel="1"/>
    <row r="4014" customFormat="1" outlineLevel="1"/>
    <row r="4015" customFormat="1" outlineLevel="1"/>
    <row r="4016" customFormat="1"/>
    <row r="4017" customFormat="1" outlineLevel="1"/>
    <row r="4018" customFormat="1" outlineLevel="1"/>
    <row r="4019" customFormat="1" outlineLevel="1"/>
    <row r="4020" customFormat="1" outlineLevel="1"/>
    <row r="4021" customFormat="1" outlineLevel="1"/>
    <row r="4022" customFormat="1" outlineLevel="1"/>
    <row r="4023" customFormat="1" outlineLevel="1"/>
    <row r="4024" customFormat="1"/>
    <row r="4025" customFormat="1" outlineLevel="1"/>
    <row r="4026" customFormat="1" outlineLevel="1"/>
    <row r="4027" customFormat="1" outlineLevel="1"/>
    <row r="4028" customFormat="1" outlineLevel="1"/>
    <row r="4029" customFormat="1" outlineLevel="1"/>
    <row r="4030" customFormat="1"/>
    <row r="4031" customFormat="1" outlineLevel="1"/>
    <row r="4032" customFormat="1" outlineLevel="1"/>
    <row r="4033" customFormat="1" outlineLevel="1"/>
    <row r="4034" customFormat="1" outlineLevel="1"/>
    <row r="4035" customFormat="1" outlineLevel="1"/>
    <row r="4036" customFormat="1"/>
    <row r="4037" customFormat="1" outlineLevel="1"/>
    <row r="4038" customFormat="1" outlineLevel="1"/>
    <row r="4039" customFormat="1" outlineLevel="1"/>
    <row r="4040" customFormat="1" outlineLevel="1"/>
    <row r="4041" customFormat="1" outlineLevel="1"/>
    <row r="4042" customFormat="1"/>
    <row r="4043" customFormat="1" outlineLevel="1"/>
    <row r="4044" customFormat="1" outlineLevel="1"/>
    <row r="4045" customFormat="1" outlineLevel="1"/>
    <row r="4046" customFormat="1" outlineLevel="1"/>
    <row r="4047" customFormat="1" outlineLevel="1"/>
    <row r="4048" customFormat="1" outlineLevel="1"/>
    <row r="4049" customFormat="1"/>
    <row r="4050" customFormat="1" outlineLevel="1"/>
    <row r="4051" customFormat="1" outlineLevel="1"/>
    <row r="4052" customFormat="1" outlineLevel="1"/>
    <row r="4053" customFormat="1" outlineLevel="1"/>
    <row r="4054" customFormat="1" outlineLevel="1"/>
    <row r="4055" customFormat="1" outlineLevel="1"/>
    <row r="4056" customFormat="1"/>
    <row r="4057" customFormat="1" outlineLevel="1"/>
    <row r="4058" customFormat="1" outlineLevel="1"/>
    <row r="4059" customFormat="1" outlineLevel="1"/>
    <row r="4060" customFormat="1" outlineLevel="1"/>
    <row r="4061" customFormat="1" outlineLevel="1"/>
    <row r="4062" customFormat="1" outlineLevel="1"/>
    <row r="4063" customFormat="1" outlineLevel="1"/>
    <row r="4064" customFormat="1"/>
    <row r="4065" customFormat="1" outlineLevel="1"/>
    <row r="4066" customFormat="1" outlineLevel="1"/>
    <row r="4067" customFormat="1" outlineLevel="1"/>
    <row r="4068" customFormat="1" outlineLevel="1"/>
    <row r="4069" customFormat="1" outlineLevel="1"/>
    <row r="4070" customFormat="1" outlineLevel="1"/>
    <row r="4071" customFormat="1"/>
    <row r="4072" customFormat="1" outlineLevel="1"/>
    <row r="4073" customFormat="1" outlineLevel="1"/>
    <row r="4074" customFormat="1"/>
    <row r="4075" customFormat="1" outlineLevel="1"/>
    <row r="4076" customFormat="1" outlineLevel="1"/>
    <row r="4077" customFormat="1"/>
    <row r="4078" customFormat="1" outlineLevel="1"/>
    <row r="4079" customFormat="1" outlineLevel="1"/>
    <row r="4080" customFormat="1"/>
    <row r="4081" customFormat="1" outlineLevel="1"/>
    <row r="4082" customFormat="1" outlineLevel="1"/>
    <row r="4083" customFormat="1"/>
    <row r="4084" customFormat="1" outlineLevel="1"/>
    <row r="4085" customFormat="1" outlineLevel="1"/>
    <row r="4086" customFormat="1"/>
    <row r="4087" customFormat="1" outlineLevel="1"/>
    <row r="4088" customFormat="1" outlineLevel="1"/>
    <row r="4089" customFormat="1"/>
    <row r="4090" customFormat="1" outlineLevel="1"/>
    <row r="4091" customFormat="1" outlineLevel="1"/>
    <row r="4092" customFormat="1"/>
    <row r="4093" customFormat="1" outlineLevel="1"/>
    <row r="4094" customFormat="1" outlineLevel="1"/>
    <row r="4095" customFormat="1"/>
    <row r="4096" customFormat="1" outlineLevel="1"/>
    <row r="4097" customFormat="1" outlineLevel="1"/>
    <row r="4098" customFormat="1"/>
    <row r="4099" customFormat="1" outlineLevel="1"/>
    <row r="4100" customFormat="1" outlineLevel="1"/>
    <row r="4101" customFormat="1"/>
    <row r="4102" customFormat="1" outlineLevel="1"/>
    <row r="4103" customFormat="1" outlineLevel="1"/>
    <row r="4104" customFormat="1"/>
    <row r="4105" customFormat="1" outlineLevel="1"/>
    <row r="4106" customFormat="1" outlineLevel="1"/>
    <row r="4107" customFormat="1" outlineLevel="1"/>
    <row r="4108" customFormat="1" outlineLevel="1"/>
    <row r="4109" customFormat="1"/>
    <row r="4110" customFormat="1" outlineLevel="1"/>
    <row r="4111" customFormat="1" outlineLevel="1"/>
    <row r="4112" customFormat="1" outlineLevel="1"/>
    <row r="4113" customFormat="1" outlineLevel="1"/>
    <row r="4114" customFormat="1"/>
    <row r="4115" customFormat="1" outlineLevel="1"/>
    <row r="4116" customFormat="1" outlineLevel="1"/>
    <row r="4117" customFormat="1" outlineLevel="1"/>
    <row r="4118" customFormat="1" outlineLevel="1"/>
    <row r="4119" customFormat="1"/>
    <row r="4120" customFormat="1" outlineLevel="1"/>
    <row r="4121" customFormat="1" outlineLevel="1"/>
    <row r="4122" customFormat="1" outlineLevel="1"/>
    <row r="4123" customFormat="1" outlineLevel="1"/>
    <row r="4124" customFormat="1"/>
    <row r="4125" customFormat="1" outlineLevel="1"/>
    <row r="4126" customFormat="1" outlineLevel="1"/>
    <row r="4127" customFormat="1" outlineLevel="1"/>
    <row r="4128" customFormat="1" outlineLevel="1"/>
    <row r="4129" customFormat="1"/>
    <row r="4130" customFormat="1" outlineLevel="1"/>
    <row r="4131" customFormat="1" outlineLevel="1"/>
    <row r="4132" customFormat="1" outlineLevel="1"/>
    <row r="4133" customFormat="1" outlineLevel="1"/>
    <row r="4134" customFormat="1"/>
    <row r="4135" customFormat="1" outlineLevel="1"/>
    <row r="4136" customFormat="1" outlineLevel="1"/>
    <row r="4137" customFormat="1" outlineLevel="1"/>
    <row r="4138" customFormat="1" outlineLevel="1"/>
    <row r="4139" customFormat="1"/>
    <row r="4140" customFormat="1" outlineLevel="1"/>
    <row r="4141" customFormat="1" outlineLevel="1"/>
    <row r="4142" customFormat="1"/>
    <row r="4143" customFormat="1" outlineLevel="1"/>
    <row r="4144" customFormat="1" outlineLevel="1"/>
    <row r="4145" customFormat="1"/>
    <row r="4146" customFormat="1" outlineLevel="1"/>
    <row r="4147" customFormat="1" outlineLevel="1"/>
    <row r="4148" customFormat="1" outlineLevel="1"/>
    <row r="4149" customFormat="1" outlineLevel="1"/>
    <row r="4150" customFormat="1"/>
    <row r="4151" customFormat="1" outlineLevel="1"/>
    <row r="4152" customFormat="1" outlineLevel="1"/>
    <row r="4153" customFormat="1" outlineLevel="1"/>
    <row r="4154" customFormat="1" outlineLevel="1"/>
    <row r="4155" customFormat="1"/>
    <row r="4156" customFormat="1" outlineLevel="1"/>
    <row r="4157" customFormat="1" outlineLevel="1"/>
    <row r="4158" customFormat="1" outlineLevel="1"/>
    <row r="4159" customFormat="1" outlineLevel="1"/>
    <row r="4160" customFormat="1"/>
    <row r="4161" customFormat="1" outlineLevel="1"/>
    <row r="4162" customFormat="1" outlineLevel="1"/>
    <row r="4163" customFormat="1" outlineLevel="1"/>
    <row r="4164" customFormat="1" outlineLevel="1"/>
    <row r="4165" customFormat="1"/>
    <row r="4166" customFormat="1" outlineLevel="1"/>
    <row r="4167" customFormat="1" outlineLevel="1"/>
    <row r="4168" customFormat="1" outlineLevel="1"/>
    <row r="4169" customFormat="1" outlineLevel="1"/>
    <row r="4170" customFormat="1"/>
    <row r="4171" customFormat="1" outlineLevel="1"/>
    <row r="4172" customFormat="1" outlineLevel="1"/>
    <row r="4173" customFormat="1" outlineLevel="1"/>
    <row r="4174" customFormat="1" outlineLevel="1"/>
    <row r="4175" customFormat="1"/>
    <row r="4176" customFormat="1" outlineLevel="1"/>
    <row r="4177" customFormat="1" outlineLevel="1"/>
    <row r="4178" customFormat="1" outlineLevel="1"/>
    <row r="4179" customFormat="1" outlineLevel="1"/>
    <row r="4180" customFormat="1"/>
    <row r="4181" customFormat="1" outlineLevel="1"/>
    <row r="4182" customFormat="1" outlineLevel="1"/>
    <row r="4183" customFormat="1" outlineLevel="1"/>
    <row r="4184" customFormat="1" outlineLevel="1"/>
    <row r="4185" customFormat="1"/>
    <row r="4186" customFormat="1" outlineLevel="1"/>
    <row r="4187" customFormat="1" outlineLevel="1"/>
    <row r="4188" customFormat="1" outlineLevel="1"/>
    <row r="4189" customFormat="1" outlineLevel="1"/>
    <row r="4190" customFormat="1"/>
    <row r="4191" customFormat="1" outlineLevel="1"/>
    <row r="4192" customFormat="1" outlineLevel="1"/>
    <row r="4193" customFormat="1" outlineLevel="1"/>
    <row r="4194" customFormat="1" outlineLevel="1"/>
    <row r="4195" customFormat="1"/>
    <row r="4196" customFormat="1" outlineLevel="1"/>
    <row r="4197" customFormat="1" outlineLevel="1"/>
    <row r="4198" customFormat="1" outlineLevel="1"/>
    <row r="4199" customFormat="1" outlineLevel="1"/>
    <row r="4200" customFormat="1"/>
    <row r="4201" customFormat="1" outlineLevel="1"/>
    <row r="4202" customFormat="1" outlineLevel="1"/>
    <row r="4203" customFormat="1" outlineLevel="1"/>
    <row r="4204" customFormat="1" outlineLevel="1"/>
    <row r="4205" customFormat="1"/>
    <row r="4206" customFormat="1" outlineLevel="1"/>
    <row r="4207" customFormat="1" outlineLevel="1"/>
    <row r="4208" customFormat="1" outlineLevel="1"/>
    <row r="4209" customFormat="1" outlineLevel="1"/>
    <row r="4210" customFormat="1"/>
    <row r="4211" customFormat="1" outlineLevel="1"/>
    <row r="4212" customFormat="1" outlineLevel="1"/>
    <row r="4213" customFormat="1" outlineLevel="1"/>
    <row r="4214" customFormat="1" outlineLevel="1"/>
    <row r="4215" customFormat="1"/>
    <row r="4216" customFormat="1" outlineLevel="1"/>
    <row r="4217" customFormat="1" outlineLevel="1"/>
    <row r="4218" customFormat="1" outlineLevel="1"/>
    <row r="4219" customFormat="1" outlineLevel="1"/>
    <row r="4220" customFormat="1"/>
    <row r="4221" customFormat="1" outlineLevel="1"/>
    <row r="4222" customFormat="1" outlineLevel="1"/>
    <row r="4223" customFormat="1" outlineLevel="1"/>
    <row r="4224" customFormat="1" outlineLevel="1"/>
    <row r="4225" customFormat="1"/>
    <row r="4226" customFormat="1" outlineLevel="1"/>
    <row r="4227" customFormat="1" outlineLevel="1"/>
    <row r="4228" customFormat="1" outlineLevel="1"/>
    <row r="4229" customFormat="1" outlineLevel="1"/>
    <row r="4230" customFormat="1"/>
    <row r="4231" customFormat="1" outlineLevel="1"/>
    <row r="4232" customFormat="1" outlineLevel="1"/>
    <row r="4233" customFormat="1" outlineLevel="1"/>
    <row r="4234" customFormat="1" outlineLevel="1"/>
    <row r="4235" customFormat="1"/>
    <row r="4236" customFormat="1" outlineLevel="1"/>
    <row r="4237" customFormat="1" outlineLevel="1"/>
    <row r="4238" customFormat="1" outlineLevel="1"/>
    <row r="4239" customFormat="1" outlineLevel="1"/>
    <row r="4240" customFormat="1"/>
    <row r="4241" customFormat="1" outlineLevel="1"/>
    <row r="4242" customFormat="1" outlineLevel="1"/>
    <row r="4243" customFormat="1" outlineLevel="1"/>
    <row r="4244" customFormat="1" outlineLevel="1"/>
    <row r="4245" customFormat="1"/>
    <row r="4246" customFormat="1" outlineLevel="1"/>
    <row r="4247" customFormat="1" outlineLevel="1"/>
    <row r="4248" customFormat="1" outlineLevel="1"/>
    <row r="4249" customFormat="1"/>
    <row r="4250" customFormat="1" outlineLevel="1"/>
    <row r="4251" customFormat="1" outlineLevel="1"/>
    <row r="4252" customFormat="1" outlineLevel="1"/>
    <row r="4253" customFormat="1"/>
    <row r="4254" customFormat="1" outlineLevel="1"/>
    <row r="4255" customFormat="1" outlineLevel="1"/>
    <row r="4256" customFormat="1" outlineLevel="1"/>
    <row r="4257" customFormat="1"/>
    <row r="4258" customFormat="1" outlineLevel="1"/>
    <row r="4259" customFormat="1" outlineLevel="1"/>
    <row r="4260" customFormat="1" outlineLevel="1"/>
    <row r="4261" customFormat="1"/>
    <row r="4262" customFormat="1" outlineLevel="1"/>
    <row r="4263" customFormat="1" outlineLevel="1"/>
    <row r="4264" customFormat="1" outlineLevel="1"/>
    <row r="4265" customFormat="1"/>
    <row r="4266" customFormat="1" outlineLevel="1"/>
    <row r="4267" customFormat="1" outlineLevel="1"/>
    <row r="4268" customFormat="1" outlineLevel="1"/>
    <row r="4269" customFormat="1"/>
    <row r="4270" customFormat="1" outlineLevel="1"/>
    <row r="4271" customFormat="1" outlineLevel="1"/>
    <row r="4272" customFormat="1" outlineLevel="1"/>
    <row r="4273" customFormat="1" outlineLevel="1"/>
    <row r="4274" customFormat="1"/>
    <row r="4275" customFormat="1" outlineLevel="1"/>
    <row r="4276" customFormat="1" outlineLevel="1"/>
    <row r="4277" customFormat="1" outlineLevel="1"/>
    <row r="4278" customFormat="1" outlineLevel="1"/>
    <row r="4279" customFormat="1"/>
    <row r="4280" customFormat="1" outlineLevel="1"/>
    <row r="4281" customFormat="1" outlineLevel="1"/>
    <row r="4282" customFormat="1" outlineLevel="1"/>
    <row r="4283" customFormat="1" outlineLevel="1"/>
    <row r="4284" customFormat="1" outlineLevel="1"/>
    <row r="4285" customFormat="1"/>
    <row r="4286" customFormat="1" outlineLevel="1"/>
    <row r="4287" customFormat="1" outlineLevel="1"/>
    <row r="4288" customFormat="1" outlineLevel="1"/>
    <row r="4289" customFormat="1" outlineLevel="1"/>
    <row r="4290" customFormat="1" outlineLevel="1"/>
    <row r="4291" customFormat="1"/>
    <row r="4292" customFormat="1" outlineLevel="1"/>
    <row r="4293" customFormat="1" outlineLevel="1"/>
    <row r="4294" customFormat="1" outlineLevel="1"/>
    <row r="4295" customFormat="1" outlineLevel="1"/>
    <row r="4296" customFormat="1" outlineLevel="1"/>
    <row r="4297" customFormat="1"/>
    <row r="4298" customFormat="1" outlineLevel="1"/>
    <row r="4299" customFormat="1" outlineLevel="1"/>
    <row r="4300" customFormat="1" outlineLevel="1"/>
    <row r="4301" customFormat="1" outlineLevel="1"/>
    <row r="4302" customFormat="1" outlineLevel="1"/>
    <row r="4303" customFormat="1"/>
    <row r="4304" customFormat="1" outlineLevel="1"/>
    <row r="4305" customFormat="1" outlineLevel="1"/>
    <row r="4306" customFormat="1" outlineLevel="1"/>
    <row r="4307" customFormat="1" outlineLevel="1"/>
    <row r="4308" customFormat="1" outlineLevel="1"/>
    <row r="4309" customFormat="1" outlineLevel="1"/>
    <row r="4310" customFormat="1"/>
    <row r="4311" customFormat="1" outlineLevel="1"/>
    <row r="4312" customFormat="1" outlineLevel="1"/>
    <row r="4313" customFormat="1" outlineLevel="1"/>
    <row r="4314" customFormat="1"/>
    <row r="4315" customFormat="1" outlineLevel="1"/>
    <row r="4316" customFormat="1" outlineLevel="1"/>
    <row r="4317" customFormat="1" outlineLevel="1"/>
    <row r="4318" customFormat="1" outlineLevel="1"/>
    <row r="4319" customFormat="1" outlineLevel="1"/>
    <row r="4320" customFormat="1"/>
    <row r="4321" customFormat="1" outlineLevel="1"/>
    <row r="4322" customFormat="1" outlineLevel="1"/>
    <row r="4323" customFormat="1" outlineLevel="1"/>
    <row r="4324" customFormat="1" outlineLevel="1"/>
    <row r="4325" customFormat="1" outlineLevel="1"/>
    <row r="4326" customFormat="1"/>
    <row r="4327" customFormat="1" outlineLevel="1"/>
    <row r="4328" customFormat="1" outlineLevel="1"/>
    <row r="4329" customFormat="1" outlineLevel="1"/>
    <row r="4330" customFormat="1" outlineLevel="1"/>
    <row r="4331" customFormat="1" outlineLevel="1"/>
    <row r="4332" customFormat="1"/>
    <row r="4333" customFormat="1" outlineLevel="1"/>
    <row r="4334" customFormat="1" outlineLevel="1"/>
    <row r="4335" customFormat="1" outlineLevel="1"/>
    <row r="4336" customFormat="1" outlineLevel="1"/>
    <row r="4337" customFormat="1" outlineLevel="1"/>
    <row r="4338" customFormat="1"/>
    <row r="4339" customFormat="1" outlineLevel="1"/>
    <row r="4340" customFormat="1" outlineLevel="1"/>
    <row r="4341" customFormat="1" outlineLevel="1"/>
    <row r="4342" customFormat="1" outlineLevel="1"/>
    <row r="4343" customFormat="1" outlineLevel="1"/>
    <row r="4344" customFormat="1"/>
    <row r="4345" customFormat="1" outlineLevel="1"/>
    <row r="4346" customFormat="1" outlineLevel="1"/>
    <row r="4347" customFormat="1" outlineLevel="1"/>
    <row r="4348" customFormat="1" outlineLevel="1"/>
    <row r="4349" customFormat="1" outlineLevel="1"/>
    <row r="4350" customFormat="1"/>
    <row r="4351" customFormat="1" outlineLevel="1"/>
    <row r="4352" customFormat="1" outlineLevel="1"/>
    <row r="4353" customFormat="1" outlineLevel="1"/>
    <row r="4354" customFormat="1" outlineLevel="1"/>
    <row r="4355" customFormat="1" outlineLevel="1"/>
    <row r="4356" customFormat="1"/>
    <row r="4357" customFormat="1" outlineLevel="1"/>
    <row r="4358" customFormat="1" outlineLevel="1"/>
    <row r="4359" customFormat="1" outlineLevel="1"/>
    <row r="4360" customFormat="1" outlineLevel="1"/>
    <row r="4361" customFormat="1" outlineLevel="1"/>
    <row r="4362" customFormat="1"/>
    <row r="4363" customFormat="1" outlineLevel="1"/>
    <row r="4364" customFormat="1" outlineLevel="1"/>
    <row r="4365" customFormat="1" outlineLevel="1"/>
    <row r="4366" customFormat="1" outlineLevel="1"/>
    <row r="4367" customFormat="1" outlineLevel="1"/>
    <row r="4368" customFormat="1"/>
    <row r="4369" customFormat="1" outlineLevel="1"/>
    <row r="4370" customFormat="1" outlineLevel="1"/>
    <row r="4371" customFormat="1" outlineLevel="1"/>
    <row r="4372" customFormat="1" outlineLevel="1"/>
    <row r="4373" customFormat="1" outlineLevel="1"/>
    <row r="4374" customFormat="1"/>
    <row r="4375" customFormat="1" outlineLevel="1"/>
    <row r="4376" customFormat="1" outlineLevel="1"/>
    <row r="4377" customFormat="1" outlineLevel="1"/>
    <row r="4378" customFormat="1" outlineLevel="1"/>
    <row r="4379" customFormat="1" outlineLevel="1"/>
    <row r="4380" customFormat="1"/>
    <row r="4381" customFormat="1" outlineLevel="1"/>
    <row r="4382" customFormat="1" outlineLevel="1"/>
    <row r="4383" customFormat="1" outlineLevel="1"/>
    <row r="4384" customFormat="1"/>
    <row r="4385" customFormat="1" outlineLevel="1"/>
    <row r="4386" customFormat="1" outlineLevel="1"/>
    <row r="4387" customFormat="1" outlineLevel="1"/>
    <row r="4388" customFormat="1" outlineLevel="1"/>
    <row r="4389" customFormat="1"/>
    <row r="4390" customFormat="1" outlineLevel="1"/>
    <row r="4391" customFormat="1" outlineLevel="1"/>
    <row r="4392" customFormat="1" outlineLevel="1"/>
    <row r="4393" customFormat="1"/>
    <row r="4394" customFormat="1" outlineLevel="1"/>
    <row r="4395" customFormat="1" outlineLevel="1"/>
    <row r="4396" customFormat="1" outlineLevel="1"/>
    <row r="4397" customFormat="1" outlineLevel="1"/>
    <row r="4398" customFormat="1"/>
    <row r="4399" customFormat="1" outlineLevel="1"/>
    <row r="4400" customFormat="1" outlineLevel="1"/>
    <row r="4401" customFormat="1" outlineLevel="1"/>
    <row r="4402" customFormat="1"/>
    <row r="4403" customFormat="1" outlineLevel="1"/>
    <row r="4404" customFormat="1" outlineLevel="1"/>
    <row r="4405" customFormat="1" outlineLevel="1"/>
    <row r="4406" customFormat="1"/>
    <row r="4407" customFormat="1" outlineLevel="1"/>
    <row r="4408" customFormat="1" outlineLevel="1"/>
    <row r="4409" customFormat="1" outlineLevel="1"/>
    <row r="4410" customFormat="1"/>
    <row r="4411" customFormat="1" outlineLevel="1"/>
    <row r="4412" customFormat="1" outlineLevel="1"/>
    <row r="4413" customFormat="1" outlineLevel="1"/>
    <row r="4414" customFormat="1"/>
    <row r="4415" customFormat="1" outlineLevel="1"/>
    <row r="4416" customFormat="1" outlineLevel="1"/>
    <row r="4417" customFormat="1" outlineLevel="1"/>
    <row r="4418" customFormat="1"/>
    <row r="4419" customFormat="1" outlineLevel="1"/>
    <row r="4420" customFormat="1" outlineLevel="1"/>
    <row r="4421" customFormat="1" outlineLevel="1"/>
    <row r="4422" customFormat="1"/>
    <row r="4423" customFormat="1" outlineLevel="1"/>
    <row r="4424" customFormat="1" outlineLevel="1"/>
    <row r="4425" customFormat="1" outlineLevel="1"/>
    <row r="4426" customFormat="1"/>
    <row r="4427" customFormat="1" outlineLevel="1"/>
    <row r="4428" customFormat="1" outlineLevel="1"/>
    <row r="4429" customFormat="1" outlineLevel="1"/>
    <row r="4430" customFormat="1"/>
    <row r="4431" customFormat="1" outlineLevel="1"/>
    <row r="4432" customFormat="1" outlineLevel="1"/>
    <row r="4433" customFormat="1" outlineLevel="1"/>
    <row r="4434" customFormat="1"/>
    <row r="4435" customFormat="1" outlineLevel="1"/>
    <row r="4436" customFormat="1" outlineLevel="1"/>
    <row r="4437" customFormat="1" outlineLevel="1"/>
    <row r="4438" customFormat="1" outlineLevel="1"/>
    <row r="4439" customFormat="1"/>
    <row r="4440" customFormat="1" outlineLevel="1"/>
    <row r="4441" customFormat="1" outlineLevel="1"/>
    <row r="4442" customFormat="1" outlineLevel="1"/>
    <row r="4443" customFormat="1" outlineLevel="1"/>
    <row r="4444" customFormat="1"/>
    <row r="4445" customFormat="1" outlineLevel="1"/>
    <row r="4446" customFormat="1" outlineLevel="1"/>
    <row r="4447" customFormat="1" outlineLevel="1"/>
    <row r="4448" customFormat="1" outlineLevel="1"/>
    <row r="4449" customFormat="1"/>
    <row r="4450" customFormat="1" outlineLevel="1"/>
    <row r="4451" customFormat="1" outlineLevel="1"/>
    <row r="4452" customFormat="1" outlineLevel="1"/>
    <row r="4453" customFormat="1"/>
    <row r="4454" customFormat="1" outlineLevel="1"/>
    <row r="4455" customFormat="1" outlineLevel="1"/>
    <row r="4456" customFormat="1" outlineLevel="1"/>
    <row r="4457" customFormat="1"/>
    <row r="4458" customFormat="1" outlineLevel="1"/>
    <row r="4459" customFormat="1" outlineLevel="1"/>
    <row r="4460" customFormat="1" outlineLevel="1"/>
    <row r="4461" customFormat="1"/>
    <row r="4462" customFormat="1" outlineLevel="1"/>
    <row r="4463" customFormat="1" outlineLevel="1"/>
    <row r="4464" customFormat="1" outlineLevel="1"/>
    <row r="4465" customFormat="1"/>
    <row r="4466" customFormat="1" outlineLevel="1"/>
    <row r="4467" customFormat="1" outlineLevel="1"/>
    <row r="4468" customFormat="1" outlineLevel="1"/>
    <row r="4469" customFormat="1"/>
    <row r="4470" customFormat="1" outlineLevel="1"/>
    <row r="4471" customFormat="1" outlineLevel="1"/>
    <row r="4472" customFormat="1" outlineLevel="1"/>
    <row r="4473" customFormat="1"/>
    <row r="4474" customFormat="1" outlineLevel="1"/>
    <row r="4475" customFormat="1" outlineLevel="1"/>
    <row r="4476" customFormat="1" outlineLevel="1"/>
    <row r="4477" customFormat="1"/>
    <row r="4478" customFormat="1" outlineLevel="1"/>
    <row r="4479" customFormat="1" outlineLevel="1"/>
    <row r="4480" customFormat="1" outlineLevel="1"/>
    <row r="4481" customFormat="1"/>
    <row r="4482" customFormat="1" outlineLevel="1"/>
    <row r="4483" customFormat="1" outlineLevel="1"/>
    <row r="4484" customFormat="1" outlineLevel="1"/>
    <row r="4485" customFormat="1"/>
    <row r="4486" customFormat="1" outlineLevel="1"/>
    <row r="4487" customFormat="1" outlineLevel="1"/>
    <row r="4488" customFormat="1" outlineLevel="1"/>
    <row r="4489" customFormat="1"/>
    <row r="4490" customFormat="1" outlineLevel="1"/>
    <row r="4491" customFormat="1" outlineLevel="1"/>
    <row r="4492" customFormat="1" outlineLevel="1"/>
    <row r="4493" customFormat="1"/>
    <row r="4494" customFormat="1" outlineLevel="1"/>
    <row r="4495" customFormat="1" outlineLevel="1"/>
    <row r="4496" customFormat="1" outlineLevel="1"/>
    <row r="4497" customFormat="1"/>
    <row r="4498" customFormat="1" outlineLevel="1"/>
    <row r="4499" customFormat="1"/>
    <row r="4500" customFormat="1" outlineLevel="1"/>
    <row r="4501" customFormat="1"/>
    <row r="4502" customFormat="1" outlineLevel="1"/>
    <row r="4503" customFormat="1"/>
    <row r="4504" customFormat="1" outlineLevel="1"/>
    <row r="4505" customFormat="1"/>
    <row r="4506" customFormat="1" outlineLevel="1"/>
    <row r="4507" customFormat="1"/>
    <row r="4508" customFormat="1" outlineLevel="1"/>
    <row r="4509" customFormat="1"/>
    <row r="4510" customFormat="1" outlineLevel="1"/>
    <row r="4511" customFormat="1" outlineLevel="1"/>
    <row r="4512" customFormat="1" outlineLevel="1"/>
    <row r="4513" customFormat="1"/>
    <row r="4514" customFormat="1" outlineLevel="1"/>
    <row r="4515" customFormat="1"/>
    <row r="4516" customFormat="1" outlineLevel="1"/>
    <row r="4517" customFormat="1" outlineLevel="1"/>
    <row r="4518" customFormat="1" outlineLevel="1"/>
    <row r="4519" customFormat="1" outlineLevel="1"/>
    <row r="4520" customFormat="1" outlineLevel="1"/>
    <row r="4521" customFormat="1"/>
    <row r="4522" customFormat="1" outlineLevel="1"/>
    <row r="4523" customFormat="1" outlineLevel="1"/>
    <row r="4524" customFormat="1" outlineLevel="1"/>
    <row r="4525" customFormat="1"/>
    <row r="4526" customFormat="1" outlineLevel="1"/>
    <row r="4527" customFormat="1" outlineLevel="1"/>
    <row r="4528" customFormat="1" outlineLevel="1"/>
    <row r="4529" customFormat="1"/>
    <row r="4530" customFormat="1" outlineLevel="1"/>
    <row r="4531" customFormat="1" outlineLevel="1"/>
    <row r="4532" customFormat="1" outlineLevel="1"/>
    <row r="4533" customFormat="1" outlineLevel="1"/>
    <row r="4534" customFormat="1" outlineLevel="1"/>
    <row r="4535" customFormat="1" outlineLevel="1"/>
    <row r="4536" customFormat="1"/>
    <row r="4537" customFormat="1" outlineLevel="1"/>
    <row r="4538" customFormat="1" outlineLevel="1"/>
    <row r="4539" customFormat="1" outlineLevel="1"/>
    <row r="4540" customFormat="1" outlineLevel="1"/>
    <row r="4541" customFormat="1" outlineLevel="1"/>
    <row r="4542" customFormat="1" outlineLevel="1"/>
    <row r="4543" customFormat="1"/>
    <row r="4544" customFormat="1" outlineLevel="1"/>
    <row r="4545" customFormat="1" outlineLevel="1"/>
    <row r="4546" customFormat="1" outlineLevel="1"/>
    <row r="4547" customFormat="1" outlineLevel="1"/>
    <row r="4548" customFormat="1" outlineLevel="1"/>
    <row r="4549" customFormat="1" outlineLevel="1"/>
    <row r="4550" customFormat="1"/>
    <row r="4551" customFormat="1" outlineLevel="1"/>
    <row r="4552" customFormat="1" outlineLevel="1"/>
    <row r="4553" customFormat="1" outlineLevel="1"/>
    <row r="4554" customFormat="1"/>
    <row r="4555" customFormat="1" outlineLevel="1"/>
    <row r="4556" customFormat="1" outlineLevel="1"/>
    <row r="4557" customFormat="1" outlineLevel="1"/>
    <row r="4558" customFormat="1" outlineLevel="1"/>
    <row r="4559" customFormat="1"/>
    <row r="4560" customFormat="1" outlineLevel="1"/>
    <row r="4561" customFormat="1" outlineLevel="1"/>
    <row r="4562" customFormat="1" outlineLevel="1"/>
    <row r="4563" customFormat="1" outlineLevel="1"/>
    <row r="4564" customFormat="1" outlineLevel="1"/>
    <row r="4565" customFormat="1"/>
    <row r="4566" customFormat="1" outlineLevel="1"/>
    <row r="4567" customFormat="1" outlineLevel="1"/>
    <row r="4568" customFormat="1" outlineLevel="1"/>
    <row r="4569" customFormat="1" outlineLevel="1"/>
    <row r="4570" customFormat="1" outlineLevel="1"/>
    <row r="4571" customFormat="1"/>
    <row r="4572" customFormat="1" outlineLevel="1"/>
    <row r="4573" customFormat="1" outlineLevel="1"/>
    <row r="4574" customFormat="1" outlineLevel="1"/>
    <row r="4575" customFormat="1" outlineLevel="1"/>
    <row r="4576" customFormat="1" outlineLevel="1"/>
    <row r="4577" customFormat="1"/>
    <row r="4578" customFormat="1" outlineLevel="1"/>
    <row r="4579" customFormat="1" outlineLevel="1"/>
    <row r="4580" customFormat="1" outlineLevel="1"/>
    <row r="4581" customFormat="1"/>
    <row r="4582" customFormat="1" outlineLevel="1"/>
    <row r="4583" customFormat="1" outlineLevel="1"/>
    <row r="4584" customFormat="1" outlineLevel="1"/>
    <row r="4585" customFormat="1" outlineLevel="1"/>
    <row r="4586" customFormat="1" outlineLevel="1"/>
    <row r="4587" customFormat="1"/>
    <row r="4588" customFormat="1" outlineLevel="1"/>
    <row r="4589" customFormat="1" outlineLevel="1"/>
    <row r="4590" customFormat="1" outlineLevel="1"/>
    <row r="4591" customFormat="1" outlineLevel="1"/>
    <row r="4592" customFormat="1" outlineLevel="1"/>
    <row r="4593" customFormat="1"/>
    <row r="4594" customFormat="1" outlineLevel="1"/>
    <row r="4595" customFormat="1" outlineLevel="1"/>
    <row r="4596" customFormat="1" outlineLevel="1"/>
    <row r="4597" customFormat="1"/>
    <row r="4598" customFormat="1" outlineLevel="1"/>
    <row r="4599" customFormat="1" outlineLevel="1"/>
    <row r="4600" customFormat="1" outlineLevel="1"/>
    <row r="4601" customFormat="1"/>
    <row r="4602" customFormat="1" outlineLevel="1"/>
    <row r="4603" customFormat="1" outlineLevel="1"/>
    <row r="4604" customFormat="1" outlineLevel="1"/>
    <row r="4605" customFormat="1" outlineLevel="1"/>
    <row r="4606" customFormat="1" outlineLevel="1"/>
    <row r="4607" customFormat="1" outlineLevel="1"/>
    <row r="4608" customFormat="1" outlineLevel="1"/>
    <row r="4609" customFormat="1" outlineLevel="1"/>
    <row r="4610" customFormat="1" outlineLevel="1"/>
    <row r="4611" customFormat="1" outlineLevel="1"/>
    <row r="4612" customFormat="1" outlineLevel="1"/>
    <row r="4613" customFormat="1" outlineLevel="1"/>
    <row r="4614" customFormat="1"/>
    <row r="4615" customFormat="1" outlineLevel="1"/>
    <row r="4616" customFormat="1" outlineLevel="1"/>
    <row r="4617" customFormat="1" outlineLevel="1"/>
    <row r="4618" customFormat="1" outlineLevel="1"/>
    <row r="4619" customFormat="1" outlineLevel="1"/>
    <row r="4620" customFormat="1" outlineLevel="1"/>
    <row r="4621" customFormat="1" outlineLevel="1"/>
    <row r="4622" customFormat="1" outlineLevel="1"/>
    <row r="4623" customFormat="1" outlineLevel="1"/>
    <row r="4624" customFormat="1" outlineLevel="1"/>
    <row r="4625" customFormat="1" outlineLevel="1"/>
    <row r="4626" customFormat="1" outlineLevel="1"/>
    <row r="4627" customFormat="1"/>
    <row r="4628" customFormat="1" outlineLevel="1"/>
    <row r="4629" customFormat="1" outlineLevel="1"/>
    <row r="4630" customFormat="1" outlineLevel="1"/>
    <row r="4631" customFormat="1" outlineLevel="1"/>
    <row r="4632" customFormat="1" outlineLevel="1"/>
    <row r="4633" customFormat="1" outlineLevel="1"/>
    <row r="4634" customFormat="1" outlineLevel="1"/>
    <row r="4635" customFormat="1" outlineLevel="1"/>
    <row r="4636" customFormat="1" outlineLevel="1"/>
    <row r="4637" customFormat="1" outlineLevel="1"/>
    <row r="4638" customFormat="1" outlineLevel="1"/>
    <row r="4639" customFormat="1" outlineLevel="1"/>
    <row r="4640" customFormat="1"/>
    <row r="4641" customFormat="1" outlineLevel="1"/>
    <row r="4642" customFormat="1" outlineLevel="1"/>
    <row r="4643" customFormat="1" outlineLevel="1"/>
    <row r="4644" customFormat="1" outlineLevel="1"/>
    <row r="4645" customFormat="1" outlineLevel="1"/>
    <row r="4646" customFormat="1" outlineLevel="1"/>
    <row r="4647" customFormat="1" outlineLevel="1"/>
    <row r="4648" customFormat="1" outlineLevel="1"/>
    <row r="4649" customFormat="1"/>
    <row r="4650" customFormat="1" outlineLevel="1"/>
    <row r="4651" customFormat="1" outlineLevel="1"/>
    <row r="4652" customFormat="1" outlineLevel="1"/>
    <row r="4653" customFormat="1" outlineLevel="1"/>
    <row r="4654" customFormat="1" outlineLevel="1"/>
    <row r="4655" customFormat="1" outlineLevel="1"/>
    <row r="4656" customFormat="1" outlineLevel="1"/>
    <row r="4657" customFormat="1" outlineLevel="1"/>
    <row r="4658" customFormat="1" outlineLevel="1"/>
    <row r="4659" customFormat="1" outlineLevel="1"/>
    <row r="4660" customFormat="1" outlineLevel="1"/>
    <row r="4661" customFormat="1" outlineLevel="1"/>
    <row r="4662" customFormat="1" outlineLevel="1"/>
    <row r="4663" customFormat="1"/>
    <row r="4664" customFormat="1" outlineLevel="1"/>
    <row r="4665" customFormat="1" outlineLevel="1"/>
    <row r="4666" customFormat="1" outlineLevel="1"/>
    <row r="4667" customFormat="1" outlineLevel="1"/>
    <row r="4668" customFormat="1"/>
    <row r="4669" customFormat="1" outlineLevel="1"/>
    <row r="4670" customFormat="1" outlineLevel="1"/>
    <row r="4671" customFormat="1" outlineLevel="1"/>
    <row r="4672" customFormat="1" outlineLevel="1"/>
    <row r="4673" customFormat="1"/>
    <row r="4674" customFormat="1" outlineLevel="1"/>
    <row r="4675" customFormat="1" outlineLevel="1"/>
    <row r="4676" customFormat="1" outlineLevel="1"/>
    <row r="4677" customFormat="1" outlineLevel="1"/>
    <row r="4678" customFormat="1"/>
    <row r="4679" customFormat="1" outlineLevel="1"/>
    <row r="4680" customFormat="1" outlineLevel="1"/>
    <row r="4681" customFormat="1" outlineLevel="1"/>
    <row r="4682" customFormat="1" outlineLevel="1"/>
    <row r="4683" customFormat="1"/>
    <row r="4684" customFormat="1" outlineLevel="1"/>
    <row r="4685" customFormat="1" outlineLevel="1"/>
    <row r="4686" customFormat="1" outlineLevel="1"/>
    <row r="4687" customFormat="1" outlineLevel="1"/>
    <row r="4688" customFormat="1"/>
    <row r="4689" customFormat="1" outlineLevel="1"/>
    <row r="4690" customFormat="1" outlineLevel="1"/>
    <row r="4691" customFormat="1" outlineLevel="1"/>
    <row r="4692" customFormat="1" outlineLevel="1"/>
    <row r="4693" customFormat="1"/>
    <row r="4694" customFormat="1" outlineLevel="1"/>
    <row r="4695" customFormat="1" outlineLevel="1"/>
    <row r="4696" customFormat="1" outlineLevel="1"/>
    <row r="4697" customFormat="1" outlineLevel="1"/>
    <row r="4698" customFormat="1"/>
    <row r="4699" customFormat="1" outlineLevel="1"/>
    <row r="4700" customFormat="1" outlineLevel="1"/>
    <row r="4701" customFormat="1" outlineLevel="1"/>
    <row r="4702" customFormat="1" outlineLevel="1"/>
    <row r="4703" customFormat="1"/>
    <row r="4704" customFormat="1" outlineLevel="1"/>
    <row r="4705" customFormat="1" outlineLevel="1"/>
    <row r="4706" customFormat="1" outlineLevel="1"/>
    <row r="4707" customFormat="1" outlineLevel="1"/>
    <row r="4708" customFormat="1"/>
    <row r="4709" customFormat="1" outlineLevel="1"/>
    <row r="4710" customFormat="1" outlineLevel="1"/>
    <row r="4711" customFormat="1" outlineLevel="1"/>
    <row r="4712" customFormat="1" outlineLevel="1"/>
    <row r="4713" customFormat="1"/>
    <row r="4714" customFormat="1" outlineLevel="1"/>
    <row r="4715" customFormat="1" outlineLevel="1"/>
    <row r="4716" customFormat="1" outlineLevel="1"/>
    <row r="4717" customFormat="1" outlineLevel="1"/>
    <row r="4718" customFormat="1"/>
    <row r="4719" customFormat="1" outlineLevel="1"/>
    <row r="4720" customFormat="1" outlineLevel="1"/>
    <row r="4721" customFormat="1" outlineLevel="1"/>
    <row r="4722" customFormat="1" outlineLevel="1"/>
    <row r="4723" customFormat="1"/>
    <row r="4724" customFormat="1" outlineLevel="1"/>
    <row r="4725" customFormat="1" outlineLevel="1"/>
    <row r="4726" customFormat="1" outlineLevel="1"/>
    <row r="4727" customFormat="1" outlineLevel="1"/>
    <row r="4728" customFormat="1"/>
    <row r="4729" customFormat="1" outlineLevel="1"/>
    <row r="4730" customFormat="1" outlineLevel="1"/>
    <row r="4731" customFormat="1" outlineLevel="1"/>
    <row r="4732" customFormat="1" outlineLevel="1"/>
    <row r="4733" customFormat="1"/>
    <row r="4734" customFormat="1" outlineLevel="1"/>
    <row r="4735" customFormat="1" outlineLevel="1"/>
    <row r="4736" customFormat="1" outlineLevel="1"/>
    <row r="4737" customFormat="1" outlineLevel="1"/>
    <row r="4738" customFormat="1"/>
    <row r="4739" customFormat="1" outlineLevel="1"/>
    <row r="4740" customFormat="1" outlineLevel="1"/>
    <row r="4741" customFormat="1" outlineLevel="1"/>
    <row r="4742" customFormat="1" outlineLevel="1"/>
    <row r="4743" customFormat="1"/>
    <row r="4744" customFormat="1" outlineLevel="1"/>
    <row r="4745" customFormat="1" outlineLevel="1"/>
    <row r="4746" customFormat="1" outlineLevel="1"/>
    <row r="4747" customFormat="1" outlineLevel="1"/>
    <row r="4748" customFormat="1"/>
    <row r="4749" customFormat="1" outlineLevel="1"/>
    <row r="4750" customFormat="1" outlineLevel="1"/>
    <row r="4751" customFormat="1" outlineLevel="1"/>
    <row r="4752" customFormat="1" outlineLevel="1"/>
    <row r="4753" customFormat="1"/>
    <row r="4754" customFormat="1" outlineLevel="1"/>
    <row r="4755" customFormat="1" outlineLevel="1"/>
    <row r="4756" customFormat="1" outlineLevel="1"/>
    <row r="4757" customFormat="1" outlineLevel="1"/>
    <row r="4758" customFormat="1"/>
    <row r="4759" customFormat="1" outlineLevel="1"/>
    <row r="4760" customFormat="1" outlineLevel="1"/>
    <row r="4761" customFormat="1" outlineLevel="1"/>
    <row r="4762" customFormat="1" outlineLevel="1"/>
    <row r="4763" customFormat="1"/>
    <row r="4764" customFormat="1" outlineLevel="1"/>
    <row r="4765" customFormat="1" outlineLevel="1"/>
    <row r="4766" customFormat="1" outlineLevel="1"/>
    <row r="4767" customFormat="1" outlineLevel="1"/>
    <row r="4768" customFormat="1"/>
    <row r="4769" customFormat="1" outlineLevel="1"/>
    <row r="4770" customFormat="1" outlineLevel="1"/>
    <row r="4771" customFormat="1" outlineLevel="1"/>
    <row r="4772" customFormat="1" outlineLevel="1"/>
    <row r="4773" customFormat="1"/>
    <row r="4774" customFormat="1" outlineLevel="1"/>
    <row r="4775" customFormat="1" outlineLevel="1"/>
    <row r="4776" customFormat="1" outlineLevel="1"/>
    <row r="4777" customFormat="1" outlineLevel="1"/>
    <row r="4778" customFormat="1"/>
    <row r="4779" customFormat="1" outlineLevel="1"/>
    <row r="4780" customFormat="1" outlineLevel="1"/>
    <row r="4781" customFormat="1" outlineLevel="1"/>
    <row r="4782" customFormat="1" outlineLevel="1"/>
    <row r="4783" customFormat="1"/>
    <row r="4784" customFormat="1" outlineLevel="1"/>
    <row r="4785" customFormat="1" outlineLevel="1"/>
    <row r="4786" customFormat="1" outlineLevel="1"/>
    <row r="4787" customFormat="1" outlineLevel="1"/>
    <row r="4788" customFormat="1"/>
    <row r="4789" customFormat="1" outlineLevel="1"/>
    <row r="4790" customFormat="1" outlineLevel="1"/>
    <row r="4791" customFormat="1" outlineLevel="1"/>
    <row r="4792" customFormat="1" outlineLevel="1"/>
    <row r="4793" customFormat="1"/>
    <row r="4794" customFormat="1" outlineLevel="1"/>
    <row r="4795" customFormat="1" outlineLevel="1"/>
    <row r="4796" customFormat="1" outlineLevel="1"/>
    <row r="4797" customFormat="1" outlineLevel="1"/>
    <row r="4798" customFormat="1"/>
    <row r="4799" customFormat="1" outlineLevel="1"/>
    <row r="4800" customFormat="1" outlineLevel="1"/>
    <row r="4801" customFormat="1" outlineLevel="1"/>
    <row r="4802" customFormat="1" outlineLevel="1"/>
    <row r="4803" customFormat="1"/>
    <row r="4804" customFormat="1" outlineLevel="1"/>
    <row r="4805" customFormat="1" outlineLevel="1"/>
    <row r="4806" customFormat="1" outlineLevel="1"/>
    <row r="4807" customFormat="1" outlineLevel="1"/>
    <row r="4808" customFormat="1"/>
    <row r="4809" customFormat="1" outlineLevel="1"/>
    <row r="4810" customFormat="1" outlineLevel="1"/>
    <row r="4811" customFormat="1" outlineLevel="1"/>
    <row r="4812" customFormat="1"/>
    <row r="4813" customFormat="1" outlineLevel="1"/>
    <row r="4814" customFormat="1" outlineLevel="1"/>
    <row r="4815" customFormat="1" outlineLevel="1"/>
    <row r="4816" customFormat="1"/>
    <row r="4817" customFormat="1" outlineLevel="1"/>
    <row r="4818" customFormat="1" outlineLevel="1"/>
    <row r="4819" customFormat="1" outlineLevel="1"/>
    <row r="4820" customFormat="1"/>
    <row r="4821" customFormat="1" outlineLevel="1"/>
    <row r="4822" customFormat="1" outlineLevel="1"/>
    <row r="4823" customFormat="1" outlineLevel="1"/>
    <row r="4824" customFormat="1"/>
    <row r="4825" customFormat="1" outlineLevel="1"/>
    <row r="4826" customFormat="1" outlineLevel="1"/>
    <row r="4827" customFormat="1" outlineLevel="1"/>
    <row r="4828" customFormat="1"/>
    <row r="4829" customFormat="1" outlineLevel="1"/>
    <row r="4830" customFormat="1" outlineLevel="1"/>
    <row r="4831" customFormat="1" outlineLevel="1"/>
    <row r="4832" customFormat="1"/>
    <row r="4833" customFormat="1" outlineLevel="1"/>
    <row r="4834" customFormat="1" outlineLevel="1"/>
    <row r="4835" customFormat="1" outlineLevel="1"/>
    <row r="4836" customFormat="1"/>
    <row r="4837" customFormat="1" outlineLevel="1"/>
    <row r="4838" customFormat="1" outlineLevel="1"/>
    <row r="4839" customFormat="1" outlineLevel="1"/>
    <row r="4840" customFormat="1"/>
    <row r="4841" customFormat="1" outlineLevel="1"/>
    <row r="4842" customFormat="1" outlineLevel="1"/>
    <row r="4843" customFormat="1" outlineLevel="1"/>
    <row r="4844" customFormat="1"/>
    <row r="4845" customFormat="1" outlineLevel="1"/>
    <row r="4846" customFormat="1" outlineLevel="1"/>
    <row r="4847" customFormat="1" outlineLevel="1"/>
    <row r="4848" customFormat="1"/>
    <row r="4849" customFormat="1" outlineLevel="1"/>
    <row r="4850" customFormat="1" outlineLevel="1"/>
    <row r="4851" customFormat="1" outlineLevel="1"/>
    <row r="4852" customFormat="1" outlineLevel="1"/>
    <row r="4853" customFormat="1"/>
    <row r="4854" customFormat="1" outlineLevel="1"/>
    <row r="4855" customFormat="1" outlineLevel="1"/>
    <row r="4856" customFormat="1" outlineLevel="1"/>
    <row r="4857" customFormat="1" outlineLevel="1"/>
    <row r="4858" customFormat="1"/>
    <row r="4859" customFormat="1" outlineLevel="1"/>
    <row r="4860" customFormat="1" outlineLevel="1"/>
    <row r="4861" customFormat="1" outlineLevel="1"/>
    <row r="4862" customFormat="1" outlineLevel="1"/>
    <row r="4863" customFormat="1"/>
    <row r="4864" customFormat="1" outlineLevel="1"/>
    <row r="4865" customFormat="1" outlineLevel="1"/>
    <row r="4866" customFormat="1" outlineLevel="1"/>
    <row r="4867" customFormat="1" outlineLevel="1"/>
    <row r="4868" customFormat="1"/>
    <row r="4869" customFormat="1" outlineLevel="1"/>
    <row r="4870" customFormat="1" outlineLevel="1"/>
    <row r="4871" customFormat="1" outlineLevel="1"/>
    <row r="4872" customFormat="1"/>
    <row r="4873" customFormat="1" outlineLevel="1"/>
    <row r="4874" customFormat="1" outlineLevel="1"/>
    <row r="4875" customFormat="1" outlineLevel="1"/>
    <row r="4876" customFormat="1"/>
    <row r="4877" customFormat="1" outlineLevel="1"/>
    <row r="4878" customFormat="1" outlineLevel="1"/>
    <row r="4879" customFormat="1" outlineLevel="1"/>
    <row r="4880" customFormat="1"/>
    <row r="4881" customFormat="1" outlineLevel="1"/>
    <row r="4882" customFormat="1" outlineLevel="1"/>
    <row r="4883" customFormat="1" outlineLevel="1"/>
    <row r="4884" customFormat="1"/>
    <row r="4885" customFormat="1" outlineLevel="1"/>
    <row r="4886" customFormat="1" outlineLevel="1"/>
    <row r="4887" customFormat="1" outlineLevel="1"/>
    <row r="4888" customFormat="1"/>
    <row r="4889" customFormat="1" outlineLevel="1"/>
    <row r="4890" customFormat="1" outlineLevel="1"/>
    <row r="4891" customFormat="1" outlineLevel="1"/>
    <row r="4892" customFormat="1"/>
    <row r="4893" customFormat="1" outlineLevel="1"/>
    <row r="4894" customFormat="1" outlineLevel="1"/>
    <row r="4895" customFormat="1" outlineLevel="1"/>
    <row r="4896" customFormat="1"/>
    <row r="4897" customFormat="1" outlineLevel="1"/>
    <row r="4898" customFormat="1" outlineLevel="1"/>
    <row r="4899" customFormat="1" outlineLevel="1"/>
    <row r="4900" customFormat="1" outlineLevel="1"/>
    <row r="4901" customFormat="1"/>
    <row r="4902" customFormat="1" outlineLevel="1"/>
    <row r="4903" customFormat="1" outlineLevel="1"/>
    <row r="4904" customFormat="1" outlineLevel="1"/>
    <row r="4905" customFormat="1"/>
    <row r="4906" customFormat="1" outlineLevel="1"/>
    <row r="4907" customFormat="1" outlineLevel="1"/>
    <row r="4908" customFormat="1" outlineLevel="1"/>
    <row r="4909" customFormat="1" outlineLevel="1"/>
    <row r="4910" customFormat="1"/>
    <row r="4911" customFormat="1" outlineLevel="1"/>
    <row r="4912" customFormat="1" outlineLevel="1"/>
    <row r="4913" customFormat="1"/>
    <row r="4914" customFormat="1" outlineLevel="1"/>
    <row r="4915" customFormat="1" outlineLevel="1"/>
    <row r="4916" customFormat="1"/>
    <row r="4917" customFormat="1" outlineLevel="1"/>
    <row r="4918" customFormat="1" outlineLevel="1"/>
    <row r="4919" customFormat="1" outlineLevel="1"/>
    <row r="4920" customFormat="1" outlineLevel="1"/>
    <row r="4921" customFormat="1"/>
    <row r="4922" customFormat="1" outlineLevel="1"/>
    <row r="4923" customFormat="1" outlineLevel="1"/>
    <row r="4924" customFormat="1"/>
    <row r="4925" customFormat="1" outlineLevel="1"/>
    <row r="4926" customFormat="1" outlineLevel="1"/>
    <row r="4927" customFormat="1" outlineLevel="1"/>
    <row r="4928" customFormat="1" outlineLevel="1"/>
    <row r="4929" customFormat="1"/>
    <row r="4930" customFormat="1" outlineLevel="1"/>
    <row r="4931" customFormat="1" outlineLevel="1"/>
    <row r="4932" customFormat="1" outlineLevel="1"/>
    <row r="4933" customFormat="1"/>
    <row r="4934" customFormat="1" outlineLevel="1"/>
    <row r="4935" customFormat="1" outlineLevel="1"/>
    <row r="4936" customFormat="1"/>
    <row r="4937" customFormat="1" outlineLevel="1"/>
    <row r="4938" customFormat="1" outlineLevel="1"/>
    <row r="4939" customFormat="1"/>
    <row r="4940" customFormat="1" outlineLevel="1"/>
    <row r="4941" customFormat="1" outlineLevel="1"/>
    <row r="4942" customFormat="1" outlineLevel="1"/>
    <row r="4943" customFormat="1"/>
    <row r="4944" customFormat="1" outlineLevel="1"/>
    <row r="4945" customFormat="1" outlineLevel="1"/>
    <row r="4946" customFormat="1" outlineLevel="1"/>
    <row r="4947" customFormat="1" outlineLevel="1"/>
    <row r="4948" customFormat="1"/>
    <row r="4949" customFormat="1" outlineLevel="1"/>
    <row r="4950" customFormat="1" outlineLevel="1"/>
    <row r="4951" customFormat="1" outlineLevel="1"/>
    <row r="4952" customFormat="1"/>
    <row r="4953" customFormat="1" outlineLevel="1"/>
    <row r="4954" customFormat="1" outlineLevel="1"/>
    <row r="4955" customFormat="1"/>
    <row r="4956" customFormat="1" outlineLevel="1"/>
    <row r="4957" customFormat="1" outlineLevel="1"/>
    <row r="4958" customFormat="1" outlineLevel="1"/>
    <row r="4959" customFormat="1" outlineLevel="1"/>
    <row r="4960" customFormat="1"/>
    <row r="4961" customFormat="1" outlineLevel="1"/>
    <row r="4962" customFormat="1" outlineLevel="1"/>
    <row r="4963" customFormat="1" outlineLevel="1"/>
    <row r="4964" customFormat="1" outlineLevel="1"/>
    <row r="4965" customFormat="1"/>
    <row r="4966" customFormat="1" outlineLevel="1"/>
    <row r="4967" customFormat="1" outlineLevel="1"/>
    <row r="4968" customFormat="1" outlineLevel="1"/>
    <row r="4969" customFormat="1" outlineLevel="1"/>
    <row r="4970" customFormat="1"/>
    <row r="4971" customFormat="1" outlineLevel="1"/>
    <row r="4972" customFormat="1" outlineLevel="1"/>
    <row r="4973" customFormat="1" outlineLevel="1"/>
    <row r="4974" customFormat="1"/>
    <row r="4975" customFormat="1" outlineLevel="1"/>
    <row r="4976" customFormat="1" outlineLevel="1"/>
    <row r="4977" customFormat="1" outlineLevel="1"/>
    <row r="4978" customFormat="1"/>
    <row r="4979" customFormat="1" outlineLevel="1"/>
    <row r="4980" customFormat="1" outlineLevel="1"/>
    <row r="4981" customFormat="1" outlineLevel="1"/>
    <row r="4982" customFormat="1" outlineLevel="1"/>
    <row r="4983" customFormat="1"/>
    <row r="4984" customFormat="1" outlineLevel="1"/>
    <row r="4985" customFormat="1" outlineLevel="1"/>
    <row r="4986" customFormat="1" outlineLevel="1"/>
    <row r="4987" customFormat="1" outlineLevel="1"/>
    <row r="4988" customFormat="1"/>
    <row r="4989" customFormat="1" outlineLevel="1"/>
    <row r="4990" customFormat="1" outlineLevel="1"/>
    <row r="4991" customFormat="1" outlineLevel="1"/>
    <row r="4992" customFormat="1"/>
    <row r="4993" customFormat="1" outlineLevel="1"/>
    <row r="4994" customFormat="1" outlineLevel="1"/>
    <row r="4995" customFormat="1" outlineLevel="1"/>
    <row r="4996" customFormat="1" outlineLevel="1"/>
    <row r="4997" customFormat="1"/>
    <row r="4998" customFormat="1" outlineLevel="1"/>
    <row r="4999" customFormat="1" outlineLevel="1"/>
    <row r="5000" customFormat="1" outlineLevel="1"/>
    <row r="5001" customFormat="1" outlineLevel="1"/>
    <row r="5002" customFormat="1"/>
    <row r="5003" customFormat="1" outlineLevel="1"/>
    <row r="5004" customFormat="1" outlineLevel="1"/>
    <row r="5005" customFormat="1" outlineLevel="1"/>
    <row r="5006" customFormat="1" outlineLevel="1"/>
    <row r="5007" customFormat="1"/>
    <row r="5008" customFormat="1" outlineLevel="1"/>
    <row r="5009" customFormat="1" outlineLevel="1"/>
    <row r="5010" customFormat="1" outlineLevel="1"/>
    <row r="5011" customFormat="1" outlineLevel="1"/>
    <row r="5012" customFormat="1"/>
    <row r="5013" customFormat="1" outlineLevel="1"/>
    <row r="5014" customFormat="1" outlineLevel="1"/>
    <row r="5015" customFormat="1" outlineLevel="1"/>
    <row r="5016" customFormat="1" outlineLevel="1"/>
    <row r="5017" customFormat="1"/>
    <row r="5018" customFormat="1" outlineLevel="1"/>
    <row r="5019" customFormat="1" outlineLevel="1"/>
    <row r="5020" customFormat="1" outlineLevel="1"/>
    <row r="5021" customFormat="1" outlineLevel="1"/>
    <row r="5022" customFormat="1"/>
    <row r="5023" customFormat="1" outlineLevel="1"/>
    <row r="5024" customFormat="1" outlineLevel="1"/>
    <row r="5025" customFormat="1" outlineLevel="1"/>
    <row r="5026" customFormat="1" outlineLevel="1"/>
    <row r="5027" customFormat="1"/>
    <row r="5028" customFormat="1" outlineLevel="1"/>
    <row r="5029" customFormat="1" outlineLevel="1"/>
    <row r="5030" customFormat="1" outlineLevel="1"/>
    <row r="5031" customFormat="1" outlineLevel="1"/>
    <row r="5032" customFormat="1"/>
    <row r="5033" customFormat="1" outlineLevel="1"/>
    <row r="5034" customFormat="1" outlineLevel="1"/>
    <row r="5035" customFormat="1" outlineLevel="1"/>
    <row r="5036" customFormat="1" outlineLevel="1"/>
    <row r="5037" customFormat="1"/>
    <row r="5038" customFormat="1" outlineLevel="1"/>
    <row r="5039" customFormat="1" outlineLevel="1"/>
    <row r="5040" customFormat="1" outlineLevel="1"/>
    <row r="5041" customFormat="1" outlineLevel="1"/>
    <row r="5042" customFormat="1"/>
    <row r="5043" customFormat="1" outlineLevel="1"/>
    <row r="5044" customFormat="1" outlineLevel="1"/>
    <row r="5045" customFormat="1" outlineLevel="1"/>
    <row r="5046" customFormat="1" outlineLevel="1"/>
    <row r="5047" customFormat="1"/>
    <row r="5048" customFormat="1" outlineLevel="1"/>
    <row r="5049" customFormat="1" outlineLevel="1"/>
    <row r="5050" customFormat="1" outlineLevel="1"/>
    <row r="5051" customFormat="1" outlineLevel="1"/>
    <row r="5052" customFormat="1"/>
    <row r="5053" customFormat="1" outlineLevel="1"/>
    <row r="5054" customFormat="1" outlineLevel="1"/>
    <row r="5055" customFormat="1" outlineLevel="1"/>
    <row r="5056" customFormat="1" outlineLevel="1"/>
    <row r="5057" customFormat="1"/>
    <row r="5058" customFormat="1" outlineLevel="1"/>
    <row r="5059" customFormat="1" outlineLevel="1"/>
    <row r="5060" customFormat="1" outlineLevel="1"/>
    <row r="5061" customFormat="1" outlineLevel="1"/>
    <row r="5062" customFormat="1"/>
    <row r="5063" customFormat="1" outlineLevel="1"/>
    <row r="5064" customFormat="1" outlineLevel="1"/>
    <row r="5065" customFormat="1" outlineLevel="1"/>
    <row r="5066" customFormat="1" outlineLevel="1"/>
    <row r="5067" customFormat="1"/>
    <row r="5068" customFormat="1" outlineLevel="1"/>
    <row r="5069" customFormat="1" outlineLevel="1"/>
    <row r="5070" customFormat="1" outlineLevel="1"/>
    <row r="5071" customFormat="1" outlineLevel="1"/>
    <row r="5072" customFormat="1"/>
    <row r="5073" customFormat="1" outlineLevel="1"/>
    <row r="5074" customFormat="1" outlineLevel="1"/>
    <row r="5075" customFormat="1" outlineLevel="1"/>
    <row r="5076" customFormat="1" outlineLevel="1"/>
    <row r="5077" customFormat="1"/>
    <row r="5078" customFormat="1" outlineLevel="1"/>
    <row r="5079" customFormat="1" outlineLevel="1"/>
    <row r="5080" customFormat="1" outlineLevel="1"/>
    <row r="5081" customFormat="1" outlineLevel="1"/>
    <row r="5082" customFormat="1"/>
    <row r="5083" customFormat="1" outlineLevel="1"/>
    <row r="5084" customFormat="1" outlineLevel="1"/>
    <row r="5085" customFormat="1" outlineLevel="1"/>
    <row r="5086" customFormat="1" outlineLevel="1"/>
    <row r="5087" customFormat="1"/>
    <row r="5088" customFormat="1" outlineLevel="1"/>
    <row r="5089" customFormat="1" outlineLevel="1"/>
    <row r="5090" customFormat="1" outlineLevel="1"/>
    <row r="5091" customFormat="1" outlineLevel="1"/>
    <row r="5092" customFormat="1"/>
    <row r="5093" customFormat="1" outlineLevel="1"/>
    <row r="5094" customFormat="1" outlineLevel="1"/>
    <row r="5095" customFormat="1" outlineLevel="1"/>
    <row r="5096" customFormat="1" outlineLevel="1"/>
    <row r="5097" customFormat="1"/>
    <row r="5098" customFormat="1" outlineLevel="1"/>
    <row r="5099" customFormat="1" outlineLevel="1"/>
    <row r="5100" customFormat="1" outlineLevel="1"/>
    <row r="5101" customFormat="1" outlineLevel="1"/>
    <row r="5102" customFormat="1"/>
    <row r="5103" customFormat="1" outlineLevel="1"/>
    <row r="5104" customFormat="1" outlineLevel="1"/>
    <row r="5105" customFormat="1" outlineLevel="1"/>
    <row r="5106" customFormat="1" outlineLevel="1"/>
    <row r="5107" customFormat="1"/>
    <row r="5108" customFormat="1" outlineLevel="1"/>
    <row r="5109" customFormat="1" outlineLevel="1"/>
    <row r="5110" customFormat="1"/>
    <row r="5111" customFormat="1" outlineLevel="1"/>
    <row r="5112" customFormat="1" outlineLevel="1"/>
    <row r="5113" customFormat="1"/>
    <row r="5114" customFormat="1" outlineLevel="1"/>
    <row r="5115" customFormat="1" outlineLevel="1"/>
    <row r="5116" customFormat="1"/>
    <row r="5117" customFormat="1" outlineLevel="1"/>
    <row r="5118" customFormat="1" outlineLevel="1"/>
    <row r="5119" customFormat="1" outlineLevel="1"/>
    <row r="5120" customFormat="1"/>
    <row r="5121" customFormat="1" outlineLevel="1"/>
    <row r="5122" customFormat="1" outlineLevel="1"/>
    <row r="5123" customFormat="1" outlineLevel="1"/>
    <row r="5124" customFormat="1"/>
    <row r="5125" customFormat="1" outlineLevel="1"/>
    <row r="5126" customFormat="1" outlineLevel="1"/>
    <row r="5127" customFormat="1"/>
    <row r="5128" customFormat="1" outlineLevel="1"/>
    <row r="5129" customFormat="1" outlineLevel="1"/>
    <row r="5130" customFormat="1"/>
    <row r="5131" customFormat="1" outlineLevel="1"/>
    <row r="5132" customFormat="1" outlineLevel="1"/>
    <row r="5133" customFormat="1" outlineLevel="1"/>
    <row r="5134" customFormat="1"/>
    <row r="5135" customFormat="1" outlineLevel="1"/>
    <row r="5136" customFormat="1" outlineLevel="1"/>
    <row r="5137" customFormat="1" outlineLevel="1"/>
    <row r="5138" customFormat="1"/>
    <row r="5139" customFormat="1" outlineLevel="1"/>
    <row r="5140" customFormat="1" outlineLevel="1"/>
    <row r="5141" customFormat="1" outlineLevel="1"/>
    <row r="5142" customFormat="1" outlineLevel="1"/>
    <row r="5143" customFormat="1"/>
    <row r="5144" customFormat="1" outlineLevel="1"/>
    <row r="5145" customFormat="1" outlineLevel="1"/>
    <row r="5146" customFormat="1" outlineLevel="1"/>
    <row r="5147" customFormat="1"/>
    <row r="5148" customFormat="1" outlineLevel="1"/>
    <row r="5149" customFormat="1" outlineLevel="1"/>
    <row r="5150" customFormat="1" outlineLevel="1"/>
    <row r="5151" customFormat="1"/>
    <row r="5152" customFormat="1" outlineLevel="1"/>
    <row r="5153" customFormat="1" outlineLevel="1"/>
    <row r="5154" customFormat="1" outlineLevel="1"/>
    <row r="5155" customFormat="1"/>
    <row r="5156" customFormat="1" outlineLevel="1"/>
    <row r="5157" customFormat="1" outlineLevel="1"/>
    <row r="5158" customFormat="1" outlineLevel="1"/>
    <row r="5159" customFormat="1"/>
    <row r="5160" customFormat="1" outlineLevel="1"/>
    <row r="5161" customFormat="1" outlineLevel="1"/>
    <row r="5162" customFormat="1" outlineLevel="1"/>
    <row r="5163" customFormat="1"/>
    <row r="5164" customFormat="1" outlineLevel="1"/>
    <row r="5165" customFormat="1" outlineLevel="1"/>
    <row r="5166" customFormat="1" outlineLevel="1"/>
    <row r="5167" customFormat="1" outlineLevel="1"/>
    <row r="5168" customFormat="1"/>
    <row r="5169" customFormat="1" outlineLevel="1"/>
    <row r="5170" customFormat="1" outlineLevel="1"/>
    <row r="5171" customFormat="1" outlineLevel="1"/>
    <row r="5172" customFormat="1" outlineLevel="1"/>
    <row r="5173" customFormat="1"/>
    <row r="5174" customFormat="1" outlineLevel="1"/>
    <row r="5175" customFormat="1" outlineLevel="1"/>
    <row r="5176" customFormat="1" outlineLevel="1"/>
    <row r="5177" customFormat="1" outlineLevel="1"/>
    <row r="5178" customFormat="1"/>
    <row r="5179" customFormat="1" outlineLevel="1"/>
    <row r="5180" customFormat="1" outlineLevel="1"/>
    <row r="5181" customFormat="1"/>
    <row r="5182" customFormat="1" outlineLevel="1"/>
    <row r="5183" customFormat="1" outlineLevel="1"/>
    <row r="5184" customFormat="1"/>
    <row r="5185" customFormat="1" outlineLevel="1"/>
    <row r="5186" customFormat="1" outlineLevel="1"/>
    <row r="5187" customFormat="1" outlineLevel="1"/>
    <row r="5188" customFormat="1" outlineLevel="1"/>
    <row r="5189" customFormat="1"/>
    <row r="5190" customFormat="1" outlineLevel="1"/>
    <row r="5191" customFormat="1" outlineLevel="1"/>
    <row r="5192" customFormat="1" outlineLevel="1"/>
    <row r="5193" customFormat="1" outlineLevel="1"/>
    <row r="5194" customFormat="1"/>
    <row r="5195" customFormat="1" outlineLevel="1"/>
    <row r="5196" customFormat="1" outlineLevel="1"/>
    <row r="5197" customFormat="1" outlineLevel="1"/>
    <row r="5198" customFormat="1" outlineLevel="1"/>
    <row r="5199" customFormat="1"/>
    <row r="5200" customFormat="1" outlineLevel="1"/>
    <row r="5201" customFormat="1" outlineLevel="1"/>
    <row r="5202" customFormat="1"/>
    <row r="5203" customFormat="1" outlineLevel="1"/>
    <row r="5204" customFormat="1" outlineLevel="1"/>
    <row r="5205" customFormat="1"/>
    <row r="5206" customFormat="1" outlineLevel="1"/>
    <row r="5207" customFormat="1" outlineLevel="1"/>
    <row r="5208" customFormat="1" outlineLevel="1"/>
    <row r="5209" customFormat="1" outlineLevel="1"/>
    <row r="5210" customFormat="1"/>
    <row r="5211" customFormat="1" outlineLevel="1"/>
    <row r="5212" customFormat="1" outlineLevel="1"/>
    <row r="5213" customFormat="1" outlineLevel="1"/>
    <row r="5214" customFormat="1" outlineLevel="1"/>
    <row r="5215" customFormat="1"/>
    <row r="5216" customFormat="1" outlineLevel="1"/>
    <row r="5217" customFormat="1" outlineLevel="1"/>
    <row r="5218" customFormat="1" outlineLevel="1"/>
    <row r="5219" customFormat="1" outlineLevel="1"/>
    <row r="5220" customFormat="1"/>
    <row r="5221" customFormat="1" outlineLevel="1"/>
    <row r="5222" customFormat="1" outlineLevel="1"/>
    <row r="5223" customFormat="1"/>
    <row r="5224" customFormat="1" outlineLevel="1"/>
    <row r="5225" customFormat="1"/>
    <row r="5226" customFormat="1" outlineLevel="1"/>
    <row r="5227" customFormat="1"/>
    <row r="5228" customFormat="1" outlineLevel="1"/>
    <row r="5229" customFormat="1" outlineLevel="1"/>
    <row r="5230" customFormat="1" outlineLevel="1"/>
    <row r="5231" customFormat="1" outlineLevel="1"/>
    <row r="5232" customFormat="1"/>
    <row r="5233" customFormat="1" outlineLevel="1"/>
    <row r="5234" customFormat="1" outlineLevel="1"/>
    <row r="5235" customFormat="1" outlineLevel="1"/>
    <row r="5236" customFormat="1" outlineLevel="1"/>
    <row r="5237" customFormat="1"/>
    <row r="5238" customFormat="1" outlineLevel="1"/>
    <row r="5239" customFormat="1" outlineLevel="1"/>
    <row r="5240" customFormat="1" outlineLevel="1"/>
    <row r="5241" customFormat="1" outlineLevel="1"/>
    <row r="5242" customFormat="1"/>
    <row r="5243" customFormat="1" outlineLevel="1"/>
    <row r="5244" customFormat="1" outlineLevel="1"/>
    <row r="5245" customFormat="1" outlineLevel="1"/>
    <row r="5246" customFormat="1" outlineLevel="1"/>
    <row r="5247" customFormat="1" outlineLevel="1"/>
    <row r="5248" customFormat="1"/>
    <row r="5249" customFormat="1" outlineLevel="1"/>
    <row r="5250" customFormat="1" outlineLevel="1"/>
    <row r="5251" customFormat="1" outlineLevel="1"/>
    <row r="5252" customFormat="1"/>
    <row r="5253" customFormat="1" outlineLevel="1"/>
    <row r="5254" customFormat="1" outlineLevel="1"/>
    <row r="5255" customFormat="1" outlineLevel="1"/>
    <row r="5256" customFormat="1" outlineLevel="1"/>
    <row r="5257" customFormat="1" outlineLevel="1"/>
    <row r="5258" customFormat="1" outlineLevel="1"/>
    <row r="5259" customFormat="1" outlineLevel="1"/>
    <row r="5260" customFormat="1" outlineLevel="1"/>
    <row r="5261" customFormat="1" outlineLevel="1"/>
    <row r="5262" customFormat="1" outlineLevel="1"/>
    <row r="5263" customFormat="1" outlineLevel="1"/>
    <row r="5264" customFormat="1" outlineLevel="1"/>
    <row r="5265" customFormat="1" outlineLevel="1"/>
    <row r="5266" customFormat="1" outlineLevel="1"/>
    <row r="5267" customFormat="1"/>
    <row r="5268" customFormat="1" outlineLevel="1"/>
    <row r="5269" customFormat="1" outlineLevel="1"/>
    <row r="5270" customFormat="1" outlineLevel="1"/>
    <row r="5271" customFormat="1" outlineLevel="1"/>
    <row r="5272" customFormat="1" outlineLevel="1"/>
    <row r="5273" customFormat="1" outlineLevel="1"/>
    <row r="5274" customFormat="1" outlineLevel="1"/>
    <row r="5275" customFormat="1" outlineLevel="1"/>
    <row r="5276" customFormat="1" outlineLevel="1"/>
    <row r="5277" customFormat="1" outlineLevel="1"/>
    <row r="5278" customFormat="1" outlineLevel="1"/>
    <row r="5279" customFormat="1"/>
    <row r="5280" customFormat="1" outlineLevel="1"/>
    <row r="5281" customFormat="1" outlineLevel="1"/>
    <row r="5282" customFormat="1" outlineLevel="1"/>
    <row r="5283" customFormat="1" outlineLevel="1"/>
    <row r="5284" customFormat="1" outlineLevel="1"/>
    <row r="5285" customFormat="1" outlineLevel="1"/>
    <row r="5286" customFormat="1" outlineLevel="1"/>
    <row r="5287" customFormat="1" outlineLevel="1"/>
    <row r="5288" customFormat="1" outlineLevel="1"/>
    <row r="5289" customFormat="1" outlineLevel="1"/>
    <row r="5290" customFormat="1" outlineLevel="1"/>
    <row r="5291" customFormat="1" outlineLevel="1"/>
    <row r="5292" customFormat="1" outlineLevel="1"/>
    <row r="5293" customFormat="1" outlineLevel="1"/>
    <row r="5294" customFormat="1"/>
    <row r="5295" customFormat="1" outlineLevel="1"/>
    <row r="5296" customFormat="1" outlineLevel="1"/>
    <row r="5297" customFormat="1" outlineLevel="1"/>
    <row r="5298" customFormat="1" outlineLevel="1"/>
    <row r="5299" customFormat="1" outlineLevel="1"/>
    <row r="5300" customFormat="1" outlineLevel="1"/>
    <row r="5301" customFormat="1" outlineLevel="1"/>
    <row r="5302" customFormat="1" outlineLevel="1"/>
    <row r="5303" customFormat="1" outlineLevel="1"/>
    <row r="5304" customFormat="1" outlineLevel="1"/>
    <row r="5305" customFormat="1" outlineLevel="1"/>
    <row r="5306" customFormat="1" outlineLevel="1"/>
    <row r="5307" customFormat="1" outlineLevel="1"/>
    <row r="5308" customFormat="1" outlineLevel="1"/>
    <row r="5309" customFormat="1"/>
    <row r="5310" customFormat="1" outlineLevel="1"/>
    <row r="5311" customFormat="1" outlineLevel="1"/>
    <row r="5312" customFormat="1"/>
    <row r="5313" customFormat="1" outlineLevel="1"/>
    <row r="5314" customFormat="1" outlineLevel="1"/>
    <row r="5315" customFormat="1"/>
    <row r="5316" customFormat="1" outlineLevel="1"/>
    <row r="5317" customFormat="1" outlineLevel="1"/>
    <row r="5318" customFormat="1"/>
    <row r="5319" customFormat="1" outlineLevel="1"/>
    <row r="5320" customFormat="1" outlineLevel="1"/>
    <row r="5321" customFormat="1"/>
    <row r="5322" customFormat="1" outlineLevel="1"/>
    <row r="5323" customFormat="1" outlineLevel="1"/>
    <row r="5324" customFormat="1"/>
    <row r="5325" customFormat="1" outlineLevel="1"/>
    <row r="5326" customFormat="1" outlineLevel="1"/>
    <row r="5327" customFormat="1"/>
    <row r="5328" customFormat="1" outlineLevel="1"/>
    <row r="5329" customFormat="1" outlineLevel="1"/>
    <row r="5330" customFormat="1"/>
    <row r="5331" customFormat="1" outlineLevel="1"/>
    <row r="5332" customFormat="1" outlineLevel="1"/>
    <row r="5333" customFormat="1"/>
    <row r="5334" customFormat="1" outlineLevel="1"/>
    <row r="5335" customFormat="1" outlineLevel="1"/>
    <row r="5336" customFormat="1"/>
    <row r="5337" customFormat="1" outlineLevel="1"/>
    <row r="5338" customFormat="1" outlineLevel="1"/>
    <row r="5339" customFormat="1"/>
    <row r="5340" customFormat="1" outlineLevel="1"/>
    <row r="5341" customFormat="1" outlineLevel="1"/>
    <row r="5342" customFormat="1"/>
    <row r="5343" customFormat="1" outlineLevel="1"/>
    <row r="5344" customFormat="1" outlineLevel="1"/>
    <row r="5345" customFormat="1"/>
    <row r="5346" customFormat="1" outlineLevel="1"/>
    <row r="5347" customFormat="1" outlineLevel="1"/>
    <row r="5348" customFormat="1"/>
    <row r="5349" customFormat="1" outlineLevel="1"/>
    <row r="5350" customFormat="1" outlineLevel="1"/>
    <row r="5351" customFormat="1"/>
    <row r="5352" customFormat="1" outlineLevel="1"/>
    <row r="5353" customFormat="1" outlineLevel="1"/>
    <row r="5354" customFormat="1"/>
    <row r="5355" customFormat="1" outlineLevel="1"/>
    <row r="5356" customFormat="1" outlineLevel="1"/>
    <row r="5357" customFormat="1"/>
    <row r="5358" customFormat="1" outlineLevel="1"/>
    <row r="5359" customFormat="1" outlineLevel="1"/>
    <row r="5360" customFormat="1"/>
    <row r="5361" customFormat="1" outlineLevel="1"/>
    <row r="5362" customFormat="1" outlineLevel="1"/>
    <row r="5363" customFormat="1"/>
    <row r="5364" customFormat="1" outlineLevel="1"/>
    <row r="5365" customFormat="1" outlineLevel="1"/>
    <row r="5366" customFormat="1"/>
    <row r="5367" customFormat="1" outlineLevel="1"/>
    <row r="5368" customFormat="1" outlineLevel="1"/>
    <row r="5369" customFormat="1"/>
    <row r="5370" customFormat="1" outlineLevel="1"/>
    <row r="5371" customFormat="1" outlineLevel="1"/>
    <row r="5372" customFormat="1"/>
    <row r="5373" customFormat="1" outlineLevel="1"/>
    <row r="5374" customFormat="1" outlineLevel="1"/>
    <row r="5375" customFormat="1"/>
    <row r="5376" customFormat="1" outlineLevel="1"/>
    <row r="5377" customFormat="1" outlineLevel="1"/>
    <row r="5378" customFormat="1"/>
    <row r="5379" customFormat="1" outlineLevel="1"/>
    <row r="5380" customFormat="1" outlineLevel="1"/>
    <row r="5381" customFormat="1"/>
    <row r="5382" customFormat="1" outlineLevel="1"/>
    <row r="5383" customFormat="1" outlineLevel="1"/>
    <row r="5384" customFormat="1"/>
    <row r="5385" customFormat="1" outlineLevel="1"/>
    <row r="5386" customFormat="1" outlineLevel="1"/>
    <row r="5387" customFormat="1"/>
    <row r="5388" customFormat="1" outlineLevel="1"/>
    <row r="5389" customFormat="1" outlineLevel="1"/>
    <row r="5390" customFormat="1"/>
    <row r="5391" customFormat="1" outlineLevel="1"/>
    <row r="5392" customFormat="1" outlineLevel="1"/>
    <row r="5393" customFormat="1"/>
    <row r="5394" customFormat="1" outlineLevel="1"/>
    <row r="5395" customFormat="1" outlineLevel="1"/>
    <row r="5396" customFormat="1" outlineLevel="1"/>
    <row r="5397" customFormat="1"/>
    <row r="5398" customFormat="1" outlineLevel="1"/>
    <row r="5399" customFormat="1" outlineLevel="1"/>
    <row r="5400" customFormat="1"/>
    <row r="5401" customFormat="1" outlineLevel="1"/>
    <row r="5402" customFormat="1" outlineLevel="1"/>
    <row r="5403" customFormat="1"/>
    <row r="5404" customFormat="1" outlineLevel="1"/>
    <row r="5405" customFormat="1" outlineLevel="1"/>
    <row r="5406" customFormat="1"/>
    <row r="5407" customFormat="1" outlineLevel="1"/>
    <row r="5408" customFormat="1" outlineLevel="1"/>
    <row r="5409" customFormat="1"/>
    <row r="5410" customFormat="1" outlineLevel="1"/>
    <row r="5411" customFormat="1" outlineLevel="1"/>
    <row r="5412" customFormat="1"/>
    <row r="5413" customFormat="1" outlineLevel="1"/>
    <row r="5414" customFormat="1" outlineLevel="1"/>
    <row r="5415" customFormat="1"/>
    <row r="5416" customFormat="1" outlineLevel="1"/>
    <row r="5417" customFormat="1"/>
    <row r="5418" customFormat="1" outlineLevel="1"/>
    <row r="5419" customFormat="1" outlineLevel="1"/>
    <row r="5420" customFormat="1"/>
    <row r="5421" customFormat="1" outlineLevel="1"/>
    <row r="5422" customFormat="1"/>
    <row r="5423" customFormat="1" outlineLevel="1"/>
    <row r="5424" customFormat="1" outlineLevel="1"/>
    <row r="5425" customFormat="1"/>
    <row r="5426" customFormat="1" outlineLevel="1"/>
    <row r="5427" customFormat="1" outlineLevel="1"/>
    <row r="5428" customFormat="1"/>
    <row r="5429" customFormat="1" outlineLevel="1"/>
    <row r="5430" customFormat="1" outlineLevel="1"/>
    <row r="5431" customFormat="1"/>
    <row r="5432" customFormat="1" outlineLevel="1"/>
    <row r="5433" customFormat="1" outlineLevel="1"/>
    <row r="5434" customFormat="1"/>
    <row r="5435" customFormat="1" outlineLevel="1"/>
    <row r="5436" customFormat="1" outlineLevel="1"/>
    <row r="5437" customFormat="1"/>
    <row r="5438" customFormat="1" outlineLevel="1"/>
    <row r="5439" customFormat="1" outlineLevel="1"/>
    <row r="5440" customFormat="1"/>
    <row r="5441" customFormat="1" outlineLevel="1"/>
    <row r="5442" customFormat="1" outlineLevel="1"/>
    <row r="5443" customFormat="1"/>
    <row r="5444" customFormat="1" outlineLevel="1"/>
    <row r="5445" customFormat="1" outlineLevel="1"/>
    <row r="5446" customFormat="1"/>
    <row r="5447" customFormat="1" outlineLevel="1"/>
    <row r="5448" customFormat="1" outlineLevel="1"/>
    <row r="5449" customFormat="1"/>
    <row r="5450" customFormat="1" outlineLevel="1"/>
    <row r="5451" customFormat="1" outlineLevel="1"/>
    <row r="5452" customFormat="1"/>
    <row r="5453" customFormat="1" outlineLevel="1"/>
    <row r="5454" customFormat="1" outlineLevel="1"/>
    <row r="5455" customFormat="1"/>
    <row r="5456" customFormat="1" outlineLevel="1"/>
    <row r="5457" customFormat="1" outlineLevel="1"/>
    <row r="5458" customFormat="1"/>
    <row r="5459" customFormat="1" outlineLevel="1"/>
    <row r="5460" customFormat="1"/>
    <row r="5461" customFormat="1" outlineLevel="1"/>
    <row r="5462" customFormat="1"/>
    <row r="5463" customFormat="1" outlineLevel="1"/>
    <row r="5464" customFormat="1" outlineLevel="1"/>
    <row r="5465" customFormat="1"/>
    <row r="5466" customFormat="1" outlineLevel="1"/>
    <row r="5467" customFormat="1" outlineLevel="1"/>
    <row r="5468" customFormat="1"/>
    <row r="5469" customFormat="1" outlineLevel="1"/>
    <row r="5470" customFormat="1" outlineLevel="1"/>
    <row r="5471" customFormat="1"/>
    <row r="5472" customFormat="1" outlineLevel="1"/>
    <row r="5473" customFormat="1" outlineLevel="1"/>
    <row r="5474" customFormat="1"/>
    <row r="5475" customFormat="1" outlineLevel="1"/>
    <row r="5476" customFormat="1" outlineLevel="1"/>
    <row r="5477" customFormat="1"/>
    <row r="5478" customFormat="1" outlineLevel="1"/>
    <row r="5479" customFormat="1" outlineLevel="1"/>
    <row r="5480" customFormat="1"/>
    <row r="5481" customFormat="1" outlineLevel="1"/>
    <row r="5482" customFormat="1" outlineLevel="1"/>
    <row r="5483" customFormat="1"/>
    <row r="5484" customFormat="1" outlineLevel="1"/>
    <row r="5485" customFormat="1" outlineLevel="1"/>
    <row r="5486" customFormat="1"/>
    <row r="5487" customFormat="1" outlineLevel="1"/>
    <row r="5488" customFormat="1" outlineLevel="1"/>
    <row r="5489" customFormat="1"/>
    <row r="5490" customFormat="1" outlineLevel="1"/>
    <row r="5491" customFormat="1" outlineLevel="1"/>
    <row r="5492" customFormat="1"/>
    <row r="5493" customFormat="1" outlineLevel="1"/>
    <row r="5494" customFormat="1" outlineLevel="1"/>
    <row r="5495" customFormat="1"/>
    <row r="5496" customFormat="1" outlineLevel="1"/>
    <row r="5497" customFormat="1" outlineLevel="1"/>
    <row r="5498" customFormat="1"/>
    <row r="5499" customFormat="1" outlineLevel="1"/>
    <row r="5500" customFormat="1" outlineLevel="1"/>
    <row r="5501" customFormat="1"/>
    <row r="5502" customFormat="1" outlineLevel="1"/>
    <row r="5503" customFormat="1" outlineLevel="1"/>
    <row r="5504" customFormat="1"/>
    <row r="5505" customFormat="1" outlineLevel="1"/>
    <row r="5506" customFormat="1" outlineLevel="1"/>
    <row r="5507" customFormat="1"/>
    <row r="5508" customFormat="1" outlineLevel="1"/>
    <row r="5509" customFormat="1"/>
    <row r="5510" customFormat="1" outlineLevel="1"/>
    <row r="5511" customFormat="1" outlineLevel="1"/>
    <row r="5512" customFormat="1"/>
    <row r="5513" customFormat="1" outlineLevel="1"/>
    <row r="5514" customFormat="1" outlineLevel="1"/>
    <row r="5515" customFormat="1"/>
    <row r="5516" customFormat="1" outlineLevel="1"/>
    <row r="5517" customFormat="1" outlineLevel="1"/>
    <row r="5518" customFormat="1"/>
    <row r="5519" customFormat="1" outlineLevel="1"/>
    <row r="5520" customFormat="1" outlineLevel="1"/>
    <row r="5521" customFormat="1"/>
    <row r="5522" customFormat="1" outlineLevel="1"/>
    <row r="5523" customFormat="1" outlineLevel="1"/>
    <row r="5524" customFormat="1"/>
    <row r="5525" customFormat="1" outlineLevel="1"/>
    <row r="5526" customFormat="1" outlineLevel="1"/>
    <row r="5527" customFormat="1"/>
    <row r="5528" customFormat="1" outlineLevel="1"/>
    <row r="5529" customFormat="1"/>
    <row r="5530" customFormat="1" outlineLevel="1"/>
    <row r="5531" customFormat="1" outlineLevel="1"/>
    <row r="5532" customFormat="1"/>
    <row r="5533" customFormat="1" outlineLevel="1"/>
    <row r="5534" customFormat="1" outlineLevel="1"/>
    <row r="5535" customFormat="1"/>
    <row r="5536" customFormat="1" outlineLevel="1"/>
    <row r="5537" customFormat="1" outlineLevel="1"/>
    <row r="5538" customFormat="1" outlineLevel="1"/>
    <row r="5539" customFormat="1"/>
    <row r="5540" customFormat="1" outlineLevel="1"/>
    <row r="5541" customFormat="1" outlineLevel="1"/>
    <row r="5542" customFormat="1" outlineLevel="1"/>
    <row r="5543" customFormat="1"/>
    <row r="5544" customFormat="1" outlineLevel="1"/>
    <row r="5545" customFormat="1" outlineLevel="1"/>
    <row r="5546" customFormat="1"/>
    <row r="5547" customFormat="1" outlineLevel="1"/>
    <row r="5548" customFormat="1"/>
    <row r="5549" customFormat="1" outlineLevel="1"/>
    <row r="5550" customFormat="1" outlineLevel="1"/>
    <row r="5551" customFormat="1"/>
    <row r="5552" customFormat="1" outlineLevel="1"/>
    <row r="5553" customFormat="1" outlineLevel="1"/>
    <row r="5554" customFormat="1"/>
    <row r="5555" customFormat="1" outlineLevel="1"/>
    <row r="5556" customFormat="1" outlineLevel="1"/>
    <row r="5557" customFormat="1" outlineLevel="1"/>
    <row r="5558" customFormat="1"/>
    <row r="5559" customFormat="1" outlineLevel="1"/>
    <row r="5560" customFormat="1" outlineLevel="1"/>
    <row r="5561" customFormat="1"/>
    <row r="5562" customFormat="1" outlineLevel="1"/>
    <row r="5563" customFormat="1" outlineLevel="1"/>
    <row r="5564" customFormat="1"/>
    <row r="5565" customFormat="1" outlineLevel="1"/>
    <row r="5566" customFormat="1"/>
    <row r="5567" customFormat="1" outlineLevel="1"/>
    <row r="5568" customFormat="1"/>
    <row r="5569" customFormat="1" outlineLevel="1"/>
    <row r="5570" customFormat="1" outlineLevel="1"/>
    <row r="5571" customFormat="1"/>
    <row r="5572" customFormat="1" outlineLevel="1"/>
    <row r="5573" customFormat="1" outlineLevel="1"/>
    <row r="5574" customFormat="1"/>
    <row r="5575" customFormat="1" outlineLevel="1"/>
    <row r="5576" customFormat="1"/>
    <row r="5577" customFormat="1" outlineLevel="1"/>
    <row r="5578" customFormat="1" outlineLevel="1"/>
    <row r="5579" customFormat="1"/>
    <row r="5580" customFormat="1" outlineLevel="1"/>
    <row r="5581" customFormat="1" outlineLevel="1"/>
    <row r="5582" customFormat="1"/>
    <row r="5583" customFormat="1" outlineLevel="1"/>
    <row r="5584" customFormat="1" outlineLevel="1"/>
    <row r="5585" customFormat="1"/>
    <row r="5586" customFormat="1" outlineLevel="1"/>
    <row r="5587" customFormat="1" outlineLevel="1"/>
    <row r="5588" customFormat="1"/>
    <row r="5589" customFormat="1" outlineLevel="1"/>
    <row r="5590" customFormat="1" outlineLevel="1"/>
    <row r="5591" customFormat="1"/>
    <row r="5592" customFormat="1" outlineLevel="1"/>
    <row r="5593" customFormat="1" outlineLevel="1"/>
    <row r="5594" customFormat="1"/>
    <row r="5595" customFormat="1" outlineLevel="1"/>
    <row r="5596" customFormat="1" outlineLevel="1"/>
    <row r="5597" customFormat="1"/>
    <row r="5598" customFormat="1" outlineLevel="1"/>
    <row r="5599" customFormat="1" outlineLevel="1"/>
    <row r="5600" customFormat="1"/>
    <row r="5601" customFormat="1" outlineLevel="1"/>
    <row r="5602" customFormat="1" outlineLevel="1"/>
    <row r="5603" customFormat="1"/>
    <row r="5604" customFormat="1" outlineLevel="1"/>
    <row r="5605" customFormat="1" outlineLevel="1"/>
    <row r="5606" customFormat="1"/>
    <row r="5607" customFormat="1" outlineLevel="1"/>
    <row r="5608" customFormat="1" outlineLevel="1"/>
    <row r="5609" customFormat="1"/>
    <row r="5610" customFormat="1" outlineLevel="1"/>
    <row r="5611" customFormat="1" outlineLevel="1"/>
    <row r="5612" customFormat="1"/>
    <row r="5613" customFormat="1" outlineLevel="1"/>
    <row r="5614" customFormat="1" outlineLevel="1"/>
    <row r="5615" customFormat="1"/>
    <row r="5616" customFormat="1" outlineLevel="1"/>
    <row r="5617" customFormat="1" outlineLevel="1"/>
    <row r="5618" customFormat="1"/>
    <row r="5619" customFormat="1" outlineLevel="1"/>
    <row r="5620" customFormat="1" outlineLevel="1"/>
    <row r="5621" customFormat="1"/>
    <row r="5622" customFormat="1" outlineLevel="1"/>
    <row r="5623" customFormat="1" outlineLevel="1"/>
    <row r="5624" customFormat="1"/>
    <row r="5625" customFormat="1" outlineLevel="1"/>
    <row r="5626" customFormat="1" outlineLevel="1"/>
    <row r="5627" customFormat="1"/>
    <row r="5628" customFormat="1" outlineLevel="1"/>
    <row r="5629" customFormat="1" outlineLevel="1"/>
    <row r="5630" customFormat="1"/>
    <row r="5631" customFormat="1" outlineLevel="1"/>
    <row r="5632" customFormat="1" outlineLevel="1"/>
    <row r="5633" customFormat="1"/>
    <row r="5634" customFormat="1" outlineLevel="1"/>
    <row r="5635" customFormat="1" outlineLevel="1"/>
    <row r="5636" customFormat="1"/>
    <row r="5637" customFormat="1" outlineLevel="1"/>
    <row r="5638" customFormat="1" outlineLevel="1"/>
    <row r="5639" customFormat="1"/>
    <row r="5640" customFormat="1" outlineLevel="1"/>
    <row r="5641" customFormat="1" outlineLevel="1"/>
    <row r="5642" customFormat="1"/>
    <row r="5643" customFormat="1" outlineLevel="1"/>
    <row r="5644" customFormat="1" outlineLevel="1"/>
    <row r="5645" customFormat="1"/>
    <row r="5646" customFormat="1" outlineLevel="1"/>
    <row r="5647" customFormat="1" outlineLevel="1"/>
    <row r="5648" customFormat="1"/>
    <row r="5649" customFormat="1" outlineLevel="1"/>
    <row r="5650" customFormat="1" outlineLevel="1"/>
    <row r="5651" customFormat="1"/>
    <row r="5652" customFormat="1" outlineLevel="1"/>
    <row r="5653" customFormat="1" outlineLevel="1"/>
    <row r="5654" customFormat="1"/>
    <row r="5655" customFormat="1" outlineLevel="1"/>
    <row r="5656" customFormat="1" outlineLevel="1"/>
    <row r="5657" customFormat="1"/>
    <row r="5658" customFormat="1" outlineLevel="1"/>
    <row r="5659" customFormat="1" outlineLevel="1"/>
    <row r="5660" customFormat="1" outlineLevel="1"/>
    <row r="5661" customFormat="1"/>
    <row r="5662" customFormat="1" outlineLevel="1"/>
    <row r="5663" customFormat="1" outlineLevel="1"/>
    <row r="5664" customFormat="1"/>
    <row r="5665" customFormat="1" outlineLevel="1"/>
    <row r="5666" customFormat="1" outlineLevel="1"/>
    <row r="5667" customFormat="1"/>
    <row r="5668" customFormat="1" outlineLevel="1"/>
    <row r="5669" customFormat="1" outlineLevel="1"/>
    <row r="5670" customFormat="1"/>
    <row r="5671" customFormat="1" outlineLevel="1"/>
    <row r="5672" customFormat="1" outlineLevel="1"/>
    <row r="5673" customFormat="1"/>
    <row r="5674" customFormat="1" outlineLevel="1"/>
    <row r="5675" customFormat="1" outlineLevel="1"/>
    <row r="5676" customFormat="1"/>
    <row r="5677" customFormat="1" outlineLevel="1"/>
    <row r="5678" customFormat="1" outlineLevel="1"/>
    <row r="5679" customFormat="1"/>
    <row r="5680" customFormat="1" outlineLevel="1"/>
    <row r="5681" customFormat="1"/>
    <row r="5682" customFormat="1" outlineLevel="1"/>
    <row r="5683" customFormat="1" outlineLevel="1"/>
    <row r="5684" customFormat="1"/>
    <row r="5685" customFormat="1" outlineLevel="1"/>
    <row r="5686" customFormat="1"/>
    <row r="5687" customFormat="1" outlineLevel="1"/>
    <row r="5688" customFormat="1" outlineLevel="1"/>
    <row r="5689" customFormat="1"/>
    <row r="5690" customFormat="1" outlineLevel="1"/>
    <row r="5691" customFormat="1" outlineLevel="1"/>
    <row r="5692" customFormat="1"/>
    <row r="5693" customFormat="1" outlineLevel="1"/>
    <row r="5694" customFormat="1" outlineLevel="1"/>
    <row r="5695" customFormat="1"/>
    <row r="5696" customFormat="1" outlineLevel="1"/>
    <row r="5697" customFormat="1" outlineLevel="1"/>
    <row r="5698" customFormat="1"/>
    <row r="5699" customFormat="1" outlineLevel="1"/>
    <row r="5700" customFormat="1" outlineLevel="1"/>
    <row r="5701" customFormat="1"/>
    <row r="5702" customFormat="1" outlineLevel="1"/>
    <row r="5703" customFormat="1" outlineLevel="1"/>
    <row r="5704" customFormat="1"/>
    <row r="5705" customFormat="1" outlineLevel="1"/>
    <row r="5706" customFormat="1" outlineLevel="1"/>
    <row r="5707" customFormat="1"/>
    <row r="5708" customFormat="1" outlineLevel="1"/>
    <row r="5709" customFormat="1" outlineLevel="1"/>
    <row r="5710" customFormat="1"/>
    <row r="5711" customFormat="1" outlineLevel="1"/>
    <row r="5712" customFormat="1"/>
    <row r="5713" customFormat="1" outlineLevel="1"/>
    <row r="5714" customFormat="1"/>
    <row r="5715" customFormat="1" outlineLevel="1"/>
    <row r="5716" customFormat="1" outlineLevel="1"/>
    <row r="5717" customFormat="1"/>
    <row r="5718" customFormat="1" outlineLevel="1"/>
    <row r="5719" customFormat="1" outlineLevel="1"/>
    <row r="5720" customFormat="1"/>
    <row r="5721" customFormat="1" outlineLevel="1"/>
    <row r="5722" customFormat="1" outlineLevel="1"/>
    <row r="5723" customFormat="1"/>
    <row r="5724" customFormat="1" outlineLevel="1"/>
    <row r="5725" customFormat="1" outlineLevel="1"/>
    <row r="5726" customFormat="1"/>
    <row r="5727" customFormat="1" outlineLevel="1"/>
    <row r="5728" customFormat="1" outlineLevel="1"/>
    <row r="5729" customFormat="1"/>
    <row r="5730" customFormat="1" outlineLevel="1"/>
    <row r="5731" customFormat="1" outlineLevel="1"/>
    <row r="5732" customFormat="1"/>
    <row r="5733" customFormat="1" outlineLevel="1"/>
    <row r="5734" customFormat="1" outlineLevel="1"/>
    <row r="5735" customFormat="1"/>
    <row r="5736" customFormat="1" outlineLevel="1"/>
    <row r="5737" customFormat="1"/>
    <row r="5738" customFormat="1" outlineLevel="1"/>
    <row r="5739" customFormat="1" outlineLevel="1"/>
    <row r="5740" customFormat="1"/>
    <row r="5741" customFormat="1" outlineLevel="1"/>
    <row r="5742" customFormat="1" outlineLevel="1"/>
    <row r="5743" customFormat="1"/>
    <row r="5744" customFormat="1" outlineLevel="1"/>
    <row r="5745" customFormat="1" outlineLevel="1"/>
    <row r="5746" customFormat="1"/>
    <row r="5747" customFormat="1" outlineLevel="1"/>
    <row r="5748" customFormat="1" outlineLevel="1"/>
    <row r="5749" customFormat="1"/>
    <row r="5750" customFormat="1" outlineLevel="1"/>
    <row r="5751" customFormat="1" outlineLevel="1"/>
    <row r="5752" customFormat="1"/>
    <row r="5753" customFormat="1" outlineLevel="1"/>
    <row r="5754" customFormat="1" outlineLevel="1"/>
    <row r="5755" customFormat="1"/>
    <row r="5756" customFormat="1" outlineLevel="1"/>
    <row r="5757" customFormat="1"/>
    <row r="5758" customFormat="1" outlineLevel="1"/>
    <row r="5759" customFormat="1" outlineLevel="1"/>
    <row r="5760" customFormat="1"/>
    <row r="5761" customFormat="1" outlineLevel="1"/>
    <row r="5762" customFormat="1" outlineLevel="1"/>
    <row r="5763" customFormat="1"/>
    <row r="5764" customFormat="1" outlineLevel="1"/>
    <row r="5765" customFormat="1" outlineLevel="1"/>
    <row r="5766" customFormat="1" outlineLevel="1"/>
    <row r="5767" customFormat="1"/>
    <row r="5768" customFormat="1" outlineLevel="1"/>
    <row r="5769" customFormat="1" outlineLevel="1"/>
    <row r="5770" customFormat="1" outlineLevel="1"/>
    <row r="5771" customFormat="1"/>
    <row r="5772" customFormat="1" outlineLevel="1"/>
    <row r="5773" customFormat="1" outlineLevel="1"/>
    <row r="5774" customFormat="1"/>
    <row r="5775" customFormat="1" outlineLevel="1"/>
    <row r="5776" customFormat="1"/>
    <row r="5777" customFormat="1" outlineLevel="1"/>
    <row r="5778" customFormat="1" outlineLevel="1"/>
    <row r="5779" customFormat="1"/>
    <row r="5780" customFormat="1" outlineLevel="1"/>
    <row r="5781" customFormat="1" outlineLevel="1"/>
    <row r="5782" customFormat="1" outlineLevel="1"/>
    <row r="5783" customFormat="1"/>
    <row r="5784" customFormat="1" outlineLevel="1"/>
    <row r="5785" customFormat="1" outlineLevel="1"/>
    <row r="5786" customFormat="1" outlineLevel="1"/>
    <row r="5787" customFormat="1"/>
    <row r="5788" customFormat="1" outlineLevel="1"/>
    <row r="5789" customFormat="1" outlineLevel="1"/>
    <row r="5790" customFormat="1"/>
    <row r="5791" customFormat="1" outlineLevel="1"/>
    <row r="5792" customFormat="1" outlineLevel="1"/>
    <row r="5793" customFormat="1"/>
    <row r="5794" customFormat="1" outlineLevel="1"/>
    <row r="5795" customFormat="1" outlineLevel="1"/>
    <row r="5796" customFormat="1" outlineLevel="1"/>
    <row r="5797" customFormat="1"/>
    <row r="5798" customFormat="1" outlineLevel="1"/>
    <row r="5799" customFormat="1" outlineLevel="1"/>
    <row r="5800" customFormat="1" outlineLevel="1"/>
    <row r="5801" customFormat="1"/>
    <row r="5802" customFormat="1" outlineLevel="1"/>
    <row r="5803" customFormat="1" outlineLevel="1"/>
    <row r="5804" customFormat="1"/>
    <row r="5805" customFormat="1" outlineLevel="1"/>
    <row r="5806" customFormat="1" outlineLevel="1"/>
    <row r="5807" customFormat="1"/>
    <row r="5808" customFormat="1" outlineLevel="1"/>
    <row r="5809" customFormat="1" outlineLevel="1"/>
    <row r="5810" customFormat="1"/>
    <row r="5811" customFormat="1" outlineLevel="1"/>
    <row r="5812" customFormat="1" outlineLevel="1"/>
    <row r="5813" customFormat="1"/>
    <row r="5814" customFormat="1" outlineLevel="1"/>
    <row r="5815" customFormat="1" outlineLevel="1"/>
    <row r="5816" customFormat="1"/>
    <row r="5817" customFormat="1" outlineLevel="1"/>
    <row r="5818" customFormat="1" outlineLevel="1"/>
    <row r="5819" customFormat="1"/>
    <row r="5820" customFormat="1" outlineLevel="1"/>
    <row r="5821" customFormat="1" outlineLevel="1"/>
    <row r="5822" customFormat="1"/>
    <row r="5823" customFormat="1" outlineLevel="1"/>
    <row r="5824" customFormat="1" outlineLevel="1"/>
    <row r="5825" customFormat="1"/>
    <row r="5826" customFormat="1" outlineLevel="1"/>
    <row r="5827" customFormat="1" outlineLevel="1"/>
    <row r="5828" customFormat="1"/>
    <row r="5829" customFormat="1" outlineLevel="1"/>
    <row r="5830" customFormat="1" outlineLevel="1"/>
    <row r="5831" customFormat="1"/>
    <row r="5832" customFormat="1" outlineLevel="1"/>
    <row r="5833" customFormat="1" outlineLevel="1"/>
    <row r="5834" customFormat="1"/>
    <row r="5835" customFormat="1" outlineLevel="1"/>
    <row r="5836" customFormat="1" outlineLevel="1"/>
    <row r="5837" customFormat="1"/>
    <row r="5838" customFormat="1" outlineLevel="1"/>
    <row r="5839" customFormat="1" outlineLevel="1"/>
    <row r="5840" customFormat="1"/>
    <row r="5841" customFormat="1" outlineLevel="1"/>
    <row r="5842" customFormat="1" outlineLevel="1"/>
    <row r="5843" customFormat="1"/>
    <row r="5844" customFormat="1" outlineLevel="1"/>
    <row r="5845" customFormat="1" outlineLevel="1"/>
    <row r="5846" customFormat="1"/>
    <row r="5847" customFormat="1" outlineLevel="1"/>
    <row r="5848" customFormat="1" outlineLevel="1"/>
    <row r="5849" customFormat="1"/>
    <row r="5850" customFormat="1" outlineLevel="1"/>
    <row r="5851" customFormat="1" outlineLevel="1"/>
    <row r="5852" customFormat="1"/>
    <row r="5853" customFormat="1" outlineLevel="1"/>
    <row r="5854" customFormat="1" outlineLevel="1"/>
    <row r="5855" customFormat="1"/>
    <row r="5856" customFormat="1" outlineLevel="1"/>
    <row r="5857" customFormat="1" outlineLevel="1"/>
    <row r="5858" customFormat="1"/>
    <row r="5859" customFormat="1" outlineLevel="1"/>
    <row r="5860" customFormat="1" outlineLevel="1"/>
    <row r="5861" customFormat="1" outlineLevel="1"/>
    <row r="5862" customFormat="1"/>
    <row r="5863" customFormat="1" outlineLevel="1"/>
    <row r="5864" customFormat="1" outlineLevel="1"/>
    <row r="5865" customFormat="1"/>
    <row r="5866" customFormat="1" outlineLevel="1"/>
    <row r="5867" customFormat="1" outlineLevel="1"/>
    <row r="5868" customFormat="1"/>
    <row r="5869" customFormat="1" outlineLevel="1"/>
    <row r="5870" customFormat="1" outlineLevel="1"/>
    <row r="5871" customFormat="1"/>
    <row r="5872" customFormat="1" outlineLevel="1"/>
    <row r="5873" customFormat="1" outlineLevel="1"/>
    <row r="5874" customFormat="1" outlineLevel="1"/>
    <row r="5875" customFormat="1"/>
    <row r="5876" customFormat="1" outlineLevel="1"/>
    <row r="5877" customFormat="1" outlineLevel="1"/>
    <row r="5878" customFormat="1"/>
    <row r="5879" customFormat="1" outlineLevel="1"/>
    <row r="5880" customFormat="1" outlineLevel="1"/>
    <row r="5881" customFormat="1"/>
    <row r="5882" customFormat="1" outlineLevel="1"/>
    <row r="5883" customFormat="1" outlineLevel="1"/>
    <row r="5884" customFormat="1"/>
    <row r="5885" customFormat="1" outlineLevel="1"/>
    <row r="5886" customFormat="1" outlineLevel="1"/>
    <row r="5887" customFormat="1"/>
    <row r="5888" customFormat="1" outlineLevel="1"/>
    <row r="5889" customFormat="1" outlineLevel="1"/>
    <row r="5890" customFormat="1"/>
    <row r="5891" customFormat="1" outlineLevel="1"/>
    <row r="5892" customFormat="1" outlineLevel="1"/>
    <row r="5893" customFormat="1"/>
    <row r="5894" customFormat="1" outlineLevel="1"/>
    <row r="5895" customFormat="1"/>
    <row r="5896" customFormat="1" outlineLevel="1"/>
    <row r="5897" customFormat="1" outlineLevel="1"/>
    <row r="5898" customFormat="1"/>
    <row r="5899" customFormat="1" outlineLevel="1"/>
    <row r="5900" customFormat="1"/>
    <row r="5901" customFormat="1" outlineLevel="1"/>
    <row r="5902" customFormat="1" outlineLevel="1"/>
    <row r="5903" customFormat="1"/>
    <row r="5904" customFormat="1" outlineLevel="1"/>
    <row r="5905" customFormat="1" outlineLevel="1"/>
    <row r="5906" customFormat="1"/>
    <row r="5907" customFormat="1" outlineLevel="1"/>
    <row r="5908" customFormat="1" outlineLevel="1"/>
    <row r="5909" customFormat="1"/>
    <row r="5910" customFormat="1" outlineLevel="1"/>
    <row r="5911" customFormat="1" outlineLevel="1"/>
    <row r="5912" customFormat="1"/>
    <row r="5913" customFormat="1" outlineLevel="1"/>
    <row r="5914" customFormat="1" outlineLevel="1"/>
    <row r="5915" customFormat="1"/>
    <row r="5916" customFormat="1" outlineLevel="1"/>
    <row r="5917" customFormat="1" outlineLevel="1"/>
    <row r="5918" customFormat="1"/>
    <row r="5919" customFormat="1" outlineLevel="1"/>
    <row r="5920" customFormat="1" outlineLevel="1"/>
    <row r="5921" customFormat="1"/>
    <row r="5922" customFormat="1" outlineLevel="1"/>
    <row r="5923" customFormat="1" outlineLevel="1"/>
    <row r="5924" customFormat="1"/>
    <row r="5925" customFormat="1" outlineLevel="1"/>
    <row r="5926" customFormat="1" outlineLevel="1"/>
    <row r="5927" customFormat="1"/>
    <row r="5928" customFormat="1" outlineLevel="1"/>
    <row r="5929" customFormat="1" outlineLevel="1"/>
    <row r="5930" customFormat="1"/>
    <row r="5931" customFormat="1" outlineLevel="1"/>
    <row r="5932" customFormat="1" outlineLevel="1"/>
    <row r="5933" customFormat="1"/>
    <row r="5934" customFormat="1" outlineLevel="1"/>
    <row r="5935" customFormat="1" outlineLevel="1"/>
    <row r="5936" customFormat="1" outlineLevel="1"/>
    <row r="5937" customFormat="1"/>
    <row r="5938" customFormat="1" outlineLevel="1"/>
    <row r="5939" customFormat="1" outlineLevel="1"/>
    <row r="5940" customFormat="1" outlineLevel="1"/>
    <row r="5941" customFormat="1"/>
    <row r="5942" customFormat="1" outlineLevel="1"/>
    <row r="5943" customFormat="1" outlineLevel="1"/>
    <row r="5944" customFormat="1"/>
    <row r="5945" customFormat="1" outlineLevel="1"/>
    <row r="5946" customFormat="1" outlineLevel="1"/>
    <row r="5947" customFormat="1"/>
    <row r="5948" customFormat="1" outlineLevel="1"/>
    <row r="5949" customFormat="1" outlineLevel="1"/>
    <row r="5950" customFormat="1"/>
    <row r="5951" customFormat="1" outlineLevel="1"/>
    <row r="5952" customFormat="1" outlineLevel="1"/>
    <row r="5953" customFormat="1"/>
    <row r="5954" customFormat="1" outlineLevel="1"/>
    <row r="5955" customFormat="1" outlineLevel="1"/>
    <row r="5956" customFormat="1"/>
    <row r="5957" customFormat="1" outlineLevel="1"/>
    <row r="5958" customFormat="1" outlineLevel="1"/>
    <row r="5959" customFormat="1"/>
    <row r="5960" customFormat="1" outlineLevel="1"/>
    <row r="5961" customFormat="1" outlineLevel="1"/>
    <row r="5962" customFormat="1"/>
    <row r="5963" customFormat="1" outlineLevel="1"/>
    <row r="5964" customFormat="1" outlineLevel="1"/>
    <row r="5965" customFormat="1"/>
    <row r="5966" customFormat="1" outlineLevel="1"/>
    <row r="5967" customFormat="1" outlineLevel="1"/>
    <row r="5968" customFormat="1"/>
    <row r="5969" customFormat="1" outlineLevel="1"/>
    <row r="5970" customFormat="1" outlineLevel="1"/>
    <row r="5971" customFormat="1"/>
    <row r="5972" customFormat="1" outlineLevel="1"/>
    <row r="5973" customFormat="1" outlineLevel="1"/>
    <row r="5974" customFormat="1" outlineLevel="1"/>
    <row r="5975" customFormat="1"/>
    <row r="5976" customFormat="1" outlineLevel="1"/>
    <row r="5977" customFormat="1" outlineLevel="1"/>
    <row r="5978" customFormat="1" outlineLevel="1"/>
    <row r="5979" customFormat="1"/>
    <row r="5980" customFormat="1" outlineLevel="1"/>
    <row r="5981" customFormat="1" outlineLevel="1"/>
    <row r="5982" customFormat="1" outlineLevel="1"/>
    <row r="5983" customFormat="1"/>
    <row r="5984" customFormat="1" outlineLevel="1"/>
    <row r="5985" customFormat="1" outlineLevel="1"/>
    <row r="5986" customFormat="1" outlineLevel="1"/>
    <row r="5987" customFormat="1"/>
    <row r="5988" customFormat="1" outlineLevel="1"/>
    <row r="5989" customFormat="1" outlineLevel="1"/>
    <row r="5990" customFormat="1" outlineLevel="1"/>
    <row r="5991" customFormat="1"/>
    <row r="5992" customFormat="1" outlineLevel="1"/>
    <row r="5993" customFormat="1" outlineLevel="1"/>
    <row r="5994" customFormat="1"/>
    <row r="5995" customFormat="1" outlineLevel="1"/>
    <row r="5996" customFormat="1" outlineLevel="1"/>
    <row r="5997" customFormat="1"/>
    <row r="5998" customFormat="1" outlineLevel="1"/>
    <row r="5999" customFormat="1" outlineLevel="1"/>
    <row r="6000" customFormat="1" outlineLevel="1"/>
    <row r="6001" customFormat="1"/>
    <row r="6002" customFormat="1" outlineLevel="1"/>
    <row r="6003" customFormat="1" outlineLevel="1"/>
    <row r="6004" customFormat="1" outlineLevel="1"/>
    <row r="6005" customFormat="1"/>
    <row r="6006" customFormat="1" outlineLevel="1"/>
    <row r="6007" customFormat="1" outlineLevel="1"/>
    <row r="6008" customFormat="1"/>
    <row r="6009" customFormat="1" outlineLevel="1"/>
    <row r="6010" customFormat="1" outlineLevel="1"/>
    <row r="6011" customFormat="1"/>
    <row r="6012" customFormat="1" outlineLevel="1"/>
    <row r="6013" customFormat="1" outlineLevel="1"/>
    <row r="6014" customFormat="1" outlineLevel="1"/>
    <row r="6015" customFormat="1" outlineLevel="1"/>
    <row r="6016" customFormat="1"/>
    <row r="6017" customFormat="1" outlineLevel="1"/>
    <row r="6018" customFormat="1" outlineLevel="1"/>
    <row r="6019" customFormat="1" outlineLevel="1"/>
    <row r="6020" customFormat="1" outlineLevel="1"/>
    <row r="6021" customFormat="1"/>
    <row r="6022" customFormat="1" outlineLevel="1"/>
    <row r="6023" customFormat="1" outlineLevel="1"/>
    <row r="6024" customFormat="1" outlineLevel="1"/>
    <row r="6025" customFormat="1" outlineLevel="1"/>
    <row r="6026" customFormat="1" outlineLevel="1"/>
    <row r="6027" customFormat="1"/>
    <row r="6028" customFormat="1" outlineLevel="1"/>
    <row r="6029" customFormat="1" outlineLevel="1"/>
    <row r="6030" customFormat="1" outlineLevel="1"/>
    <row r="6031" customFormat="1"/>
    <row r="6032" customFormat="1" outlineLevel="1"/>
    <row r="6033" customFormat="1" outlineLevel="1"/>
    <row r="6034" customFormat="1" outlineLevel="1"/>
    <row r="6035" customFormat="1"/>
    <row r="6036" customFormat="1" outlineLevel="1"/>
    <row r="6037" customFormat="1" outlineLevel="1"/>
    <row r="6038" customFormat="1" outlineLevel="1"/>
    <row r="6039" customFormat="1"/>
    <row r="6040" customFormat="1" outlineLevel="1"/>
    <row r="6041" customFormat="1" outlineLevel="1"/>
    <row r="6042" customFormat="1" outlineLevel="1"/>
    <row r="6043" customFormat="1"/>
    <row r="6044" customFormat="1" outlineLevel="1"/>
    <row r="6045" customFormat="1" outlineLevel="1"/>
    <row r="6046" customFormat="1" outlineLevel="1"/>
    <row r="6047" customFormat="1"/>
    <row r="6048" customFormat="1" outlineLevel="1"/>
    <row r="6049" customFormat="1" outlineLevel="1"/>
    <row r="6050" customFormat="1" outlineLevel="1"/>
    <row r="6051" customFormat="1"/>
    <row r="6052" customFormat="1" outlineLevel="1"/>
    <row r="6053" customFormat="1" outlineLevel="1"/>
    <row r="6054" customFormat="1" outlineLevel="1"/>
    <row r="6055" customFormat="1"/>
    <row r="6056" customFormat="1" outlineLevel="1"/>
    <row r="6057" customFormat="1" outlineLevel="1"/>
    <row r="6058" customFormat="1" outlineLevel="1"/>
    <row r="6059" customFormat="1"/>
    <row r="6060" customFormat="1" outlineLevel="1"/>
    <row r="6061" customFormat="1" outlineLevel="1"/>
    <row r="6062" customFormat="1" outlineLevel="1"/>
    <row r="6063" customFormat="1"/>
    <row r="6064" customFormat="1" outlineLevel="1"/>
    <row r="6065" customFormat="1" outlineLevel="1"/>
    <row r="6066" customFormat="1" outlineLevel="1"/>
    <row r="6067" customFormat="1"/>
    <row r="6068" customFormat="1" outlineLevel="1"/>
    <row r="6069" customFormat="1" outlineLevel="1"/>
    <row r="6070" customFormat="1" outlineLevel="1"/>
    <row r="6071" customFormat="1"/>
    <row r="6072" customFormat="1" outlineLevel="1"/>
    <row r="6073" customFormat="1" outlineLevel="1"/>
    <row r="6074" customFormat="1" outlineLevel="1"/>
    <row r="6075" customFormat="1"/>
    <row r="6076" customFormat="1" outlineLevel="1"/>
    <row r="6077" customFormat="1" outlineLevel="1"/>
    <row r="6078" customFormat="1" outlineLevel="1"/>
    <row r="6079" customFormat="1"/>
    <row r="6080" customFormat="1" outlineLevel="1"/>
    <row r="6081" customFormat="1" outlineLevel="1"/>
    <row r="6082" customFormat="1" outlineLevel="1"/>
    <row r="6083" customFormat="1"/>
    <row r="6084" customFormat="1" outlineLevel="1"/>
    <row r="6085" customFormat="1" outlineLevel="1"/>
    <row r="6086" customFormat="1" outlineLevel="1"/>
    <row r="6087" customFormat="1"/>
    <row r="6088" customFormat="1" outlineLevel="1"/>
    <row r="6089" customFormat="1" outlineLevel="1"/>
    <row r="6090" customFormat="1" outlineLevel="1"/>
    <row r="6091" customFormat="1"/>
    <row r="6092" customFormat="1" outlineLevel="1"/>
    <row r="6093" customFormat="1" outlineLevel="1"/>
    <row r="6094" customFormat="1" outlineLevel="1"/>
    <row r="6095" customFormat="1"/>
    <row r="6096" customFormat="1" outlineLevel="1"/>
    <row r="6097" customFormat="1" outlineLevel="1"/>
    <row r="6098" customFormat="1" outlineLevel="1"/>
    <row r="6099" customFormat="1"/>
    <row r="6100" customFormat="1" outlineLevel="1"/>
    <row r="6101" customFormat="1" outlineLevel="1"/>
    <row r="6102" customFormat="1"/>
    <row r="6103" customFormat="1" outlineLevel="1"/>
    <row r="6104" customFormat="1" outlineLevel="1"/>
    <row r="6105" customFormat="1"/>
    <row r="6106" customFormat="1" outlineLevel="1"/>
    <row r="6107" customFormat="1" outlineLevel="1"/>
    <row r="6108" customFormat="1"/>
    <row r="6109" customFormat="1" outlineLevel="1"/>
    <row r="6110" customFormat="1" outlineLevel="1"/>
    <row r="6111" customFormat="1" outlineLevel="1"/>
    <row r="6112" customFormat="1"/>
    <row r="6113" customFormat="1" outlineLevel="1"/>
    <row r="6114" customFormat="1" outlineLevel="1"/>
    <row r="6115" customFormat="1" outlineLevel="1"/>
    <row r="6116" customFormat="1"/>
    <row r="6117" customFormat="1" outlineLevel="1"/>
    <row r="6118" customFormat="1" outlineLevel="1"/>
    <row r="6119" customFormat="1" outlineLevel="1"/>
    <row r="6120" customFormat="1"/>
    <row r="6121" customFormat="1" outlineLevel="1"/>
    <row r="6122" customFormat="1" outlineLevel="1"/>
    <row r="6123" customFormat="1" outlineLevel="1"/>
    <row r="6124" customFormat="1"/>
    <row r="6125" customFormat="1" outlineLevel="1"/>
    <row r="6126" customFormat="1" outlineLevel="1"/>
    <row r="6127" customFormat="1" outlineLevel="1"/>
    <row r="6128" customFormat="1"/>
    <row r="6129" customFormat="1" outlineLevel="1"/>
    <row r="6130" customFormat="1" outlineLevel="1"/>
    <row r="6131" customFormat="1" outlineLevel="1"/>
    <row r="6132" customFormat="1"/>
    <row r="6133" customFormat="1" outlineLevel="1"/>
    <row r="6134" customFormat="1" outlineLevel="1"/>
    <row r="6135" customFormat="1" outlineLevel="1"/>
    <row r="6136" customFormat="1"/>
    <row r="6137" customFormat="1" outlineLevel="1"/>
    <row r="6138" customFormat="1" outlineLevel="1"/>
    <row r="6139" customFormat="1" outlineLevel="1"/>
    <row r="6140" customFormat="1"/>
    <row r="6141" customFormat="1" outlineLevel="1"/>
    <row r="6142" customFormat="1" outlineLevel="1"/>
    <row r="6143" customFormat="1" outlineLevel="1"/>
    <row r="6144" customFormat="1"/>
    <row r="6145" customFormat="1" outlineLevel="1"/>
    <row r="6146" customFormat="1" outlineLevel="1"/>
    <row r="6147" customFormat="1" outlineLevel="1"/>
    <row r="6148" customFormat="1"/>
    <row r="6149" customFormat="1" outlineLevel="1"/>
    <row r="6150" customFormat="1" outlineLevel="1"/>
    <row r="6151" customFormat="1" outlineLevel="1"/>
    <row r="6152" customFormat="1"/>
    <row r="6153" customFormat="1" outlineLevel="1"/>
    <row r="6154" customFormat="1" outlineLevel="1"/>
    <row r="6155" customFormat="1" outlineLevel="1"/>
    <row r="6156" customFormat="1"/>
    <row r="6157" customFormat="1" outlineLevel="1"/>
    <row r="6158" customFormat="1" outlineLevel="1"/>
    <row r="6159" customFormat="1" outlineLevel="1"/>
    <row r="6160" customFormat="1"/>
    <row r="6161" customFormat="1" outlineLevel="1"/>
    <row r="6162" customFormat="1" outlineLevel="1"/>
    <row r="6163" customFormat="1" outlineLevel="1"/>
    <row r="6164" customFormat="1"/>
    <row r="6165" customFormat="1" outlineLevel="1"/>
    <row r="6166" customFormat="1" outlineLevel="1"/>
    <row r="6167" customFormat="1" outlineLevel="1"/>
    <row r="6168" customFormat="1"/>
    <row r="6169" customFormat="1" outlineLevel="1"/>
    <row r="6170" customFormat="1" outlineLevel="1"/>
    <row r="6171" customFormat="1" outlineLevel="1"/>
    <row r="6172" customFormat="1" outlineLevel="1"/>
    <row r="6173" customFormat="1"/>
    <row r="6174" customFormat="1" outlineLevel="1"/>
    <row r="6175" customFormat="1" outlineLevel="1"/>
    <row r="6176" customFormat="1" outlineLevel="1"/>
    <row r="6177" customFormat="1" outlineLevel="1"/>
    <row r="6178" customFormat="1"/>
    <row r="6179" customFormat="1" outlineLevel="1"/>
    <row r="6180" customFormat="1" outlineLevel="1"/>
    <row r="6181" customFormat="1"/>
    <row r="6182" customFormat="1" outlineLevel="1"/>
    <row r="6183" customFormat="1" outlineLevel="1"/>
    <row r="6184" customFormat="1"/>
    <row r="6185" customFormat="1" outlineLevel="1"/>
    <row r="6186" customFormat="1" outlineLevel="1"/>
    <row r="6187" customFormat="1" outlineLevel="1"/>
    <row r="6188" customFormat="1"/>
    <row r="6189" customFormat="1" outlineLevel="1"/>
    <row r="6190" customFormat="1" outlineLevel="1"/>
    <row r="6191" customFormat="1" outlineLevel="1"/>
    <row r="6192" customFormat="1"/>
    <row r="6193" customFormat="1" outlineLevel="1"/>
    <row r="6194" customFormat="1" outlineLevel="1"/>
    <row r="6195" customFormat="1" outlineLevel="1"/>
    <row r="6196" customFormat="1"/>
    <row r="6197" customFormat="1" outlineLevel="1"/>
    <row r="6198" customFormat="1" outlineLevel="1"/>
    <row r="6199" customFormat="1" outlineLevel="1"/>
    <row r="6200" customFormat="1"/>
    <row r="6201" customFormat="1" outlineLevel="1"/>
    <row r="6202" customFormat="1" outlineLevel="1"/>
    <row r="6203" customFormat="1" outlineLevel="1"/>
    <row r="6204" customFormat="1"/>
    <row r="6205" customFormat="1" outlineLevel="1"/>
    <row r="6206" customFormat="1" outlineLevel="1"/>
    <row r="6207" customFormat="1" outlineLevel="1"/>
    <row r="6208" customFormat="1"/>
    <row r="6209" customFormat="1" outlineLevel="1"/>
    <row r="6210" customFormat="1" outlineLevel="1"/>
    <row r="6211" customFormat="1" outlineLevel="1"/>
    <row r="6212" customFormat="1"/>
    <row r="6213" customFormat="1" outlineLevel="1"/>
    <row r="6214" customFormat="1" outlineLevel="1"/>
    <row r="6215" customFormat="1" outlineLevel="1"/>
    <row r="6216" customFormat="1"/>
    <row r="6217" customFormat="1" outlineLevel="1"/>
    <row r="6218" customFormat="1" outlineLevel="1"/>
    <row r="6219" customFormat="1"/>
    <row r="6220" customFormat="1" outlineLevel="1"/>
    <row r="6221" customFormat="1" outlineLevel="1"/>
    <row r="6222" customFormat="1"/>
    <row r="6223" customFormat="1" outlineLevel="1"/>
    <row r="6224" customFormat="1" outlineLevel="1"/>
    <row r="6225" customFormat="1" outlineLevel="1"/>
    <row r="6226" customFormat="1"/>
    <row r="6227" customFormat="1" outlineLevel="1"/>
    <row r="6228" customFormat="1" outlineLevel="1"/>
    <row r="6229" customFormat="1" outlineLevel="1"/>
    <row r="6230" customFormat="1" outlineLevel="1"/>
    <row r="6231" customFormat="1"/>
    <row r="6232" customFormat="1" outlineLevel="1"/>
    <row r="6233" customFormat="1" outlineLevel="1"/>
    <row r="6234" customFormat="1" outlineLevel="1"/>
    <row r="6235" customFormat="1"/>
    <row r="6236" customFormat="1" outlineLevel="1"/>
    <row r="6237" customFormat="1" outlineLevel="1"/>
    <row r="6238" customFormat="1" outlineLevel="1"/>
    <row r="6239" customFormat="1"/>
    <row r="6240" customFormat="1" outlineLevel="1"/>
    <row r="6241" customFormat="1" outlineLevel="1"/>
    <row r="6242" customFormat="1" outlineLevel="1"/>
    <row r="6243" customFormat="1"/>
    <row r="6244" customFormat="1" outlineLevel="1"/>
    <row r="6245" customFormat="1" outlineLevel="1"/>
    <row r="6246" customFormat="1" outlineLevel="1"/>
    <row r="6247" customFormat="1"/>
    <row r="6248" customFormat="1" outlineLevel="1"/>
    <row r="6249" customFormat="1" outlineLevel="1"/>
    <row r="6250" customFormat="1" outlineLevel="1"/>
    <row r="6251" customFormat="1"/>
    <row r="6252" customFormat="1" outlineLevel="1"/>
    <row r="6253" customFormat="1" outlineLevel="1"/>
    <row r="6254" customFormat="1" outlineLevel="1"/>
    <row r="6255" customFormat="1"/>
    <row r="6256" customFormat="1" outlineLevel="1"/>
    <row r="6257" customFormat="1" outlineLevel="1"/>
    <row r="6258" customFormat="1" outlineLevel="1"/>
    <row r="6259" customFormat="1"/>
    <row r="6260" customFormat="1" outlineLevel="1"/>
    <row r="6261" customFormat="1" outlineLevel="1"/>
    <row r="6262" customFormat="1" outlineLevel="1"/>
    <row r="6263" customFormat="1"/>
    <row r="6264" customFormat="1" outlineLevel="1"/>
    <row r="6265" customFormat="1" outlineLevel="1"/>
    <row r="6266" customFormat="1" outlineLevel="1"/>
    <row r="6267" customFormat="1"/>
    <row r="6268" customFormat="1" outlineLevel="1"/>
    <row r="6269" customFormat="1" outlineLevel="1"/>
    <row r="6270" customFormat="1" outlineLevel="1"/>
    <row r="6271" customFormat="1"/>
    <row r="6272" customFormat="1" outlineLevel="1"/>
    <row r="6273" customFormat="1" outlineLevel="1"/>
    <row r="6274" customFormat="1" outlineLevel="1"/>
    <row r="6275" customFormat="1"/>
    <row r="6276" customFormat="1" outlineLevel="1"/>
    <row r="6277" customFormat="1" outlineLevel="1"/>
    <row r="6278" customFormat="1" outlineLevel="1"/>
    <row r="6279" customFormat="1"/>
    <row r="6280" customFormat="1" outlineLevel="1"/>
    <row r="6281" customFormat="1" outlineLevel="1"/>
    <row r="6282" customFormat="1" outlineLevel="1"/>
    <row r="6283" customFormat="1"/>
    <row r="6284" customFormat="1" outlineLevel="1"/>
    <row r="6285" customFormat="1" outlineLevel="1"/>
    <row r="6286" customFormat="1" outlineLevel="1"/>
    <row r="6287" customFormat="1"/>
    <row r="6288" customFormat="1" outlineLevel="1"/>
    <row r="6289" customFormat="1" outlineLevel="1"/>
    <row r="6290" customFormat="1" outlineLevel="1"/>
    <row r="6291" customFormat="1"/>
    <row r="6292" customFormat="1" outlineLevel="1"/>
    <row r="6293" customFormat="1" outlineLevel="1"/>
    <row r="6294" customFormat="1" outlineLevel="1"/>
    <row r="6295" customFormat="1"/>
    <row r="6296" customFormat="1" outlineLevel="1"/>
    <row r="6297" customFormat="1" outlineLevel="1"/>
    <row r="6298" customFormat="1" outlineLevel="1"/>
    <row r="6299" customFormat="1"/>
    <row r="6300" customFormat="1" outlineLevel="1"/>
    <row r="6301" customFormat="1" outlineLevel="1"/>
    <row r="6302" customFormat="1" outlineLevel="1"/>
    <row r="6303" customFormat="1"/>
    <row r="6304" customFormat="1" outlineLevel="1"/>
    <row r="6305" customFormat="1" outlineLevel="1"/>
    <row r="6306" customFormat="1" outlineLevel="1"/>
    <row r="6307" customFormat="1" outlineLevel="1"/>
    <row r="6308" customFormat="1" outlineLevel="1"/>
    <row r="6309" customFormat="1" outlineLevel="1"/>
    <row r="6310" customFormat="1"/>
    <row r="6311" customFormat="1" outlineLevel="1"/>
    <row r="6312" customFormat="1" outlineLevel="1"/>
    <row r="6313" customFormat="1" outlineLevel="1"/>
    <row r="6314" customFormat="1" outlineLevel="1"/>
    <row r="6315" customFormat="1" outlineLevel="1"/>
    <row r="6316" customFormat="1" outlineLevel="1"/>
    <row r="6317" customFormat="1"/>
    <row r="6318" customFormat="1" outlineLevel="1"/>
    <row r="6319" customFormat="1" outlineLevel="1"/>
    <row r="6320" customFormat="1" outlineLevel="1"/>
    <row r="6321" customFormat="1" outlineLevel="1"/>
    <row r="6322" customFormat="1"/>
    <row r="6323" customFormat="1" outlineLevel="1"/>
    <row r="6324" customFormat="1" outlineLevel="1"/>
    <row r="6325" customFormat="1" outlineLevel="1"/>
    <row r="6326" customFormat="1" outlineLevel="1"/>
    <row r="6327" customFormat="1"/>
    <row r="6328" customFormat="1" outlineLevel="1"/>
    <row r="6329" customFormat="1" outlineLevel="1"/>
    <row r="6330" customFormat="1" outlineLevel="1"/>
    <row r="6331" customFormat="1" outlineLevel="1"/>
    <row r="6332" customFormat="1"/>
    <row r="6333" customFormat="1" outlineLevel="1"/>
    <row r="6334" customFormat="1" outlineLevel="1"/>
    <row r="6335" customFormat="1" outlineLevel="1"/>
    <row r="6336" customFormat="1" outlineLevel="1"/>
    <row r="6337" customFormat="1"/>
    <row r="6338" customFormat="1" outlineLevel="1"/>
    <row r="6339" customFormat="1" outlineLevel="1"/>
    <row r="6340" customFormat="1" outlineLevel="1"/>
    <row r="6341" customFormat="1"/>
    <row r="6342" customFormat="1" outlineLevel="1"/>
    <row r="6343" customFormat="1" outlineLevel="1"/>
    <row r="6344" customFormat="1" outlineLevel="1"/>
    <row r="6345" customFormat="1"/>
    <row r="6346" customFormat="1" outlineLevel="1"/>
    <row r="6347" customFormat="1" outlineLevel="1"/>
    <row r="6348" customFormat="1" outlineLevel="1"/>
    <row r="6349" customFormat="1"/>
    <row r="6350" customFormat="1" outlineLevel="1"/>
    <row r="6351" customFormat="1" outlineLevel="1"/>
    <row r="6352" customFormat="1" outlineLevel="1"/>
    <row r="6353" customFormat="1"/>
    <row r="6354" customFormat="1" outlineLevel="1"/>
    <row r="6355" customFormat="1" outlineLevel="1"/>
    <row r="6356" customFormat="1" outlineLevel="1"/>
    <row r="6357" customFormat="1"/>
    <row r="6358" customFormat="1" outlineLevel="1"/>
    <row r="6359" customFormat="1" outlineLevel="1"/>
    <row r="6360" customFormat="1" outlineLevel="1"/>
    <row r="6361" customFormat="1"/>
    <row r="6362" customFormat="1" outlineLevel="1"/>
    <row r="6363" customFormat="1" outlineLevel="1"/>
    <row r="6364" customFormat="1" outlineLevel="1"/>
    <row r="6365" customFormat="1"/>
    <row r="6366" customFormat="1" outlineLevel="1"/>
    <row r="6367" customFormat="1" outlineLevel="1"/>
    <row r="6368" customFormat="1" outlineLevel="1"/>
    <row r="6369" customFormat="1"/>
    <row r="6370" customFormat="1" outlineLevel="1"/>
    <row r="6371" customFormat="1" outlineLevel="1"/>
    <row r="6372" customFormat="1" outlineLevel="1"/>
    <row r="6373" customFormat="1"/>
    <row r="6374" customFormat="1" outlineLevel="1"/>
    <row r="6375" customFormat="1" outlineLevel="1"/>
    <row r="6376" customFormat="1" outlineLevel="1"/>
    <row r="6377" customFormat="1"/>
    <row r="6378" customFormat="1" outlineLevel="1"/>
    <row r="6379" customFormat="1" outlineLevel="1"/>
    <row r="6380" customFormat="1" outlineLevel="1"/>
    <row r="6381" customFormat="1"/>
    <row r="6382" customFormat="1" outlineLevel="1"/>
    <row r="6383" customFormat="1" outlineLevel="1"/>
    <row r="6384" customFormat="1" outlineLevel="1"/>
    <row r="6385" customFormat="1"/>
    <row r="6386" customFormat="1" outlineLevel="1"/>
    <row r="6387" customFormat="1" outlineLevel="1"/>
    <row r="6388" customFormat="1" outlineLevel="1"/>
    <row r="6389" customFormat="1"/>
    <row r="6390" customFormat="1" outlineLevel="1"/>
    <row r="6391" customFormat="1" outlineLevel="1"/>
    <row r="6392" customFormat="1" outlineLevel="1"/>
    <row r="6393" customFormat="1" outlineLevel="1"/>
    <row r="6394" customFormat="1"/>
    <row r="6395" customFormat="1" outlineLevel="1"/>
    <row r="6396" customFormat="1" outlineLevel="1"/>
    <row r="6397" customFormat="1" outlineLevel="1"/>
    <row r="6398" customFormat="1" outlineLevel="1"/>
    <row r="6399" customFormat="1"/>
    <row r="6400" customFormat="1" outlineLevel="1"/>
    <row r="6401" customFormat="1" outlineLevel="1"/>
    <row r="6402" customFormat="1" outlineLevel="1"/>
    <row r="6403" customFormat="1"/>
    <row r="6404" customFormat="1" outlineLevel="1"/>
    <row r="6405" customFormat="1" outlineLevel="1"/>
    <row r="6406" customFormat="1" outlineLevel="1"/>
    <row r="6407" customFormat="1"/>
    <row r="6408" customFormat="1" outlineLevel="1"/>
    <row r="6409" customFormat="1" outlineLevel="1"/>
    <row r="6410" customFormat="1" outlineLevel="1"/>
    <row r="6411" customFormat="1"/>
    <row r="6412" customFormat="1" outlineLevel="1"/>
    <row r="6413" customFormat="1" outlineLevel="1"/>
    <row r="6414" customFormat="1" outlineLevel="1"/>
    <row r="6415" customFormat="1"/>
    <row r="6416" customFormat="1" outlineLevel="1"/>
    <row r="6417" customFormat="1" outlineLevel="1"/>
    <row r="6418" customFormat="1" outlineLevel="1"/>
    <row r="6419" customFormat="1"/>
    <row r="6420" customFormat="1" outlineLevel="1"/>
    <row r="6421" customFormat="1" outlineLevel="1"/>
    <row r="6422" customFormat="1" outlineLevel="1"/>
    <row r="6423" customFormat="1"/>
    <row r="6424" customFormat="1" outlineLevel="1"/>
    <row r="6425" customFormat="1" outlineLevel="1"/>
    <row r="6426" customFormat="1" outlineLevel="1"/>
    <row r="6427" customFormat="1"/>
    <row r="6428" customFormat="1" outlineLevel="1"/>
    <row r="6429" customFormat="1" outlineLevel="1"/>
    <row r="6430" customFormat="1" outlineLevel="1"/>
    <row r="6431" customFormat="1"/>
    <row r="6432" customFormat="1" outlineLevel="1"/>
    <row r="6433" customFormat="1" outlineLevel="1"/>
    <row r="6434" customFormat="1" outlineLevel="1"/>
    <row r="6435" customFormat="1"/>
    <row r="6436" customFormat="1" outlineLevel="1"/>
    <row r="6437" customFormat="1" outlineLevel="1"/>
    <row r="6438" customFormat="1" outlineLevel="1"/>
    <row r="6439" customFormat="1"/>
    <row r="6440" customFormat="1" outlineLevel="1"/>
    <row r="6441" customFormat="1" outlineLevel="1"/>
    <row r="6442" customFormat="1" outlineLevel="1"/>
    <row r="6443" customFormat="1"/>
    <row r="6444" customFormat="1" outlineLevel="1"/>
    <row r="6445" customFormat="1" outlineLevel="1"/>
    <row r="6446" customFormat="1" outlineLevel="1"/>
    <row r="6447" customFormat="1"/>
    <row r="6448" customFormat="1" outlineLevel="1"/>
    <row r="6449" customFormat="1" outlineLevel="1"/>
    <row r="6450" customFormat="1" outlineLevel="1"/>
    <row r="6451" customFormat="1"/>
    <row r="6452" customFormat="1" outlineLevel="1"/>
    <row r="6453" customFormat="1" outlineLevel="1"/>
    <row r="6454" customFormat="1" outlineLevel="1"/>
    <row r="6455" customFormat="1"/>
    <row r="6456" customFormat="1" outlineLevel="1"/>
    <row r="6457" customFormat="1" outlineLevel="1"/>
    <row r="6458" customFormat="1" outlineLevel="1"/>
    <row r="6459" customFormat="1"/>
    <row r="6460" customFormat="1" outlineLevel="1"/>
    <row r="6461" customFormat="1" outlineLevel="1"/>
    <row r="6462" customFormat="1" outlineLevel="1"/>
    <row r="6463" customFormat="1"/>
    <row r="6464" customFormat="1" outlineLevel="1"/>
    <row r="6465" customFormat="1" outlineLevel="1"/>
    <row r="6466" customFormat="1" outlineLevel="1"/>
    <row r="6467" customFormat="1"/>
    <row r="6468" customFormat="1" outlineLevel="1"/>
    <row r="6469" customFormat="1" outlineLevel="1"/>
    <row r="6470" customFormat="1" outlineLevel="1"/>
    <row r="6471" customFormat="1"/>
    <row r="6472" customFormat="1" outlineLevel="1"/>
    <row r="6473" customFormat="1" outlineLevel="1"/>
    <row r="6474" customFormat="1" outlineLevel="1"/>
    <row r="6475" customFormat="1"/>
    <row r="6476" customFormat="1" outlineLevel="1"/>
    <row r="6477" customFormat="1" outlineLevel="1"/>
    <row r="6478" customFormat="1" outlineLevel="1"/>
    <row r="6479" customFormat="1"/>
    <row r="6480" customFormat="1" outlineLevel="1"/>
    <row r="6481" customFormat="1" outlineLevel="1"/>
    <row r="6482" customFormat="1"/>
    <row r="6483" customFormat="1" outlineLevel="1"/>
    <row r="6484" customFormat="1" outlineLevel="1"/>
    <row r="6485" customFormat="1" outlineLevel="1"/>
    <row r="6486" customFormat="1"/>
    <row r="6487" customFormat="1" outlineLevel="1"/>
    <row r="6488" customFormat="1" outlineLevel="1"/>
    <row r="6489" customFormat="1" outlineLevel="1"/>
    <row r="6490" customFormat="1"/>
    <row r="6491" customFormat="1" outlineLevel="1"/>
    <row r="6492" customFormat="1" outlineLevel="1"/>
    <row r="6493" customFormat="1" outlineLevel="1"/>
    <row r="6494" customFormat="1"/>
    <row r="6495" customFormat="1" outlineLevel="1"/>
    <row r="6496" customFormat="1" outlineLevel="1"/>
    <row r="6497" customFormat="1" outlineLevel="1"/>
    <row r="6498" customFormat="1"/>
    <row r="6499" customFormat="1" outlineLevel="1"/>
    <row r="6500" customFormat="1" outlineLevel="1"/>
    <row r="6501" customFormat="1" outlineLevel="1"/>
    <row r="6502" customFormat="1"/>
    <row r="6503" customFormat="1" outlineLevel="1"/>
    <row r="6504" customFormat="1" outlineLevel="1"/>
    <row r="6505" customFormat="1" outlineLevel="1"/>
    <row r="6506" customFormat="1"/>
    <row r="6507" customFormat="1" outlineLevel="1"/>
    <row r="6508" customFormat="1" outlineLevel="1"/>
    <row r="6509" customFormat="1" outlineLevel="1"/>
    <row r="6510" customFormat="1"/>
    <row r="6511" customFormat="1" outlineLevel="1"/>
    <row r="6512" customFormat="1" outlineLevel="1"/>
    <row r="6513" customFormat="1"/>
    <row r="6514" customFormat="1" outlineLevel="1"/>
    <row r="6515" customFormat="1" outlineLevel="1"/>
    <row r="6516" customFormat="1"/>
    <row r="6517" customFormat="1" outlineLevel="1"/>
    <row r="6518" customFormat="1" outlineLevel="1"/>
    <row r="6519" customFormat="1"/>
    <row r="6520" customFormat="1" outlineLevel="1"/>
    <row r="6521" customFormat="1" outlineLevel="1"/>
    <row r="6522" customFormat="1"/>
    <row r="6523" customFormat="1" outlineLevel="1"/>
    <row r="6524" customFormat="1" outlineLevel="1"/>
    <row r="6525" customFormat="1"/>
    <row r="6526" customFormat="1" outlineLevel="1"/>
    <row r="6527" customFormat="1" outlineLevel="1"/>
    <row r="6528" customFormat="1" outlineLevel="1"/>
    <row r="6529" customFormat="1"/>
    <row r="6530" customFormat="1" outlineLevel="1"/>
    <row r="6531" customFormat="1" outlineLevel="1"/>
    <row r="6532" customFormat="1" outlineLevel="1"/>
    <row r="6533" customFormat="1"/>
    <row r="6534" customFormat="1" outlineLevel="1"/>
    <row r="6535" customFormat="1"/>
    <row r="6536" customFormat="1" outlineLevel="1"/>
    <row r="6537" customFormat="1"/>
    <row r="6538" customFormat="1" outlineLevel="1"/>
    <row r="6539" customFormat="1" outlineLevel="1"/>
    <row r="6540" customFormat="1" outlineLevel="1"/>
    <row r="6541" customFormat="1" outlineLevel="1"/>
    <row r="6542" customFormat="1"/>
    <row r="6543" customFormat="1" outlineLevel="1"/>
    <row r="6544" customFormat="1"/>
    <row r="6545" customFormat="1" outlineLevel="1"/>
    <row r="6546" customFormat="1"/>
    <row r="6547" customFormat="1" outlineLevel="1"/>
    <row r="6548" customFormat="1"/>
    <row r="6549" customFormat="1" outlineLevel="1"/>
    <row r="6550" customFormat="1"/>
    <row r="6551" customFormat="1" outlineLevel="1"/>
    <row r="6552" customFormat="1"/>
    <row r="6553" customFormat="1" outlineLevel="1"/>
    <row r="6554" customFormat="1"/>
    <row r="6555" customFormat="1" outlineLevel="1"/>
    <row r="6556" customFormat="1" outlineLevel="1"/>
    <row r="6557" customFormat="1" outlineLevel="1"/>
    <row r="6558" customFormat="1"/>
    <row r="6559" customFormat="1" outlineLevel="1"/>
    <row r="6560" customFormat="1" outlineLevel="1"/>
    <row r="6561" customFormat="1"/>
    <row r="6562" customFormat="1" outlineLevel="1"/>
    <row r="6563" customFormat="1"/>
    <row r="6564" customFormat="1" outlineLevel="1"/>
    <row r="6565" customFormat="1"/>
    <row r="6566" customFormat="1" outlineLevel="1"/>
    <row r="6567" customFormat="1"/>
    <row r="6568" customFormat="1" outlineLevel="1"/>
    <row r="6569" customFormat="1" outlineLevel="1"/>
    <row r="6570" customFormat="1" outlineLevel="1"/>
    <row r="6571" customFormat="1" outlineLevel="1"/>
    <row r="6572" customFormat="1"/>
    <row r="6573" customFormat="1" outlineLevel="1"/>
    <row r="6574" customFormat="1" outlineLevel="1"/>
    <row r="6575" customFormat="1" outlineLevel="1"/>
    <row r="6576" customFormat="1" outlineLevel="1"/>
    <row r="6577" customFormat="1"/>
    <row r="6578" customFormat="1" outlineLevel="1"/>
    <row r="6579" customFormat="1" outlineLevel="1"/>
    <row r="6580" customFormat="1" outlineLevel="1"/>
    <row r="6581" customFormat="1" outlineLevel="1"/>
    <row r="6582" customFormat="1"/>
    <row r="6583" customFormat="1" outlineLevel="1"/>
    <row r="6584" customFormat="1" outlineLevel="1"/>
    <row r="6585" customFormat="1" outlineLevel="1"/>
    <row r="6586" customFormat="1" outlineLevel="1"/>
    <row r="6587" customFormat="1"/>
    <row r="6588" customFormat="1" outlineLevel="1"/>
    <row r="6589" customFormat="1" outlineLevel="1"/>
    <row r="6590" customFormat="1" outlineLevel="1"/>
    <row r="6591" customFormat="1" outlineLevel="1"/>
    <row r="6592" customFormat="1"/>
    <row r="6593" customFormat="1" outlineLevel="1"/>
    <row r="6594" customFormat="1" outlineLevel="1"/>
    <row r="6595" customFormat="1" outlineLevel="1"/>
    <row r="6596" customFormat="1" outlineLevel="1"/>
    <row r="6597" customFormat="1"/>
    <row r="6598" customFormat="1" outlineLevel="1"/>
    <row r="6599" customFormat="1" outlineLevel="1"/>
    <row r="6600" customFormat="1" outlineLevel="1"/>
    <row r="6601" customFormat="1" outlineLevel="1"/>
    <row r="6602" customFormat="1" outlineLevel="1"/>
    <row r="6603" customFormat="1" outlineLevel="1"/>
    <row r="6604" customFormat="1" outlineLevel="1"/>
    <row r="6605" customFormat="1" outlineLevel="1"/>
    <row r="6606" customFormat="1" outlineLevel="1"/>
    <row r="6607" customFormat="1" outlineLevel="1"/>
    <row r="6608" customFormat="1" outlineLevel="1"/>
    <row r="6609" customFormat="1" outlineLevel="1"/>
    <row r="6610" customFormat="1" outlineLevel="1"/>
    <row r="6611" customFormat="1" outlineLevel="1"/>
    <row r="6612" customFormat="1" outlineLevel="1"/>
    <row r="6613" customFormat="1" outlineLevel="1"/>
    <row r="6614" customFormat="1"/>
    <row r="6615" customFormat="1" outlineLevel="1"/>
    <row r="6616" customFormat="1" outlineLevel="1"/>
    <row r="6617" customFormat="1" outlineLevel="1"/>
    <row r="6618" customFormat="1" outlineLevel="1"/>
    <row r="6619" customFormat="1" outlineLevel="1"/>
    <row r="6620" customFormat="1" outlineLevel="1"/>
    <row r="6621" customFormat="1" outlineLevel="1"/>
    <row r="6622" customFormat="1" outlineLevel="1"/>
    <row r="6623" customFormat="1" outlineLevel="1"/>
    <row r="6624" customFormat="1" outlineLevel="1"/>
    <row r="6625" customFormat="1" outlineLevel="1"/>
    <row r="6626" customFormat="1" outlineLevel="1"/>
    <row r="6627" customFormat="1" outlineLevel="1"/>
    <row r="6628" customFormat="1" outlineLevel="1"/>
    <row r="6629" customFormat="1" outlineLevel="1"/>
    <row r="6630" customFormat="1" outlineLevel="1"/>
    <row r="6631" customFormat="1"/>
    <row r="6632" customFormat="1" outlineLevel="1"/>
    <row r="6633" customFormat="1" outlineLevel="1"/>
    <row r="6634" customFormat="1"/>
    <row r="6635" customFormat="1" outlineLevel="1"/>
    <row r="6636" customFormat="1" outlineLevel="1"/>
    <row r="6637" customFormat="1" outlineLevel="1"/>
    <row r="6638" customFormat="1"/>
    <row r="6639" customFormat="1" outlineLevel="1"/>
    <row r="6640" customFormat="1" outlineLevel="1"/>
    <row r="6641" customFormat="1" outlineLevel="1"/>
    <row r="6642" customFormat="1" outlineLevel="1"/>
    <row r="6643" customFormat="1" outlineLevel="1"/>
    <row r="6644" customFormat="1"/>
    <row r="6645" customFormat="1" outlineLevel="1"/>
    <row r="6646" customFormat="1" outlineLevel="1"/>
    <row r="6647" customFormat="1" outlineLevel="1"/>
    <row r="6648" customFormat="1" outlineLevel="1"/>
    <row r="6649" customFormat="1" outlineLevel="1"/>
    <row r="6650" customFormat="1"/>
    <row r="6651" customFormat="1" outlineLevel="1"/>
    <row r="6652" customFormat="1" outlineLevel="1"/>
    <row r="6653" customFormat="1" outlineLevel="1"/>
    <row r="6654" customFormat="1" outlineLevel="1"/>
    <row r="6655" customFormat="1" outlineLevel="1"/>
    <row r="6656" customFormat="1" outlineLevel="1"/>
    <row r="6657" customFormat="1" outlineLevel="1"/>
    <row r="6658" customFormat="1" outlineLevel="1"/>
    <row r="6659" customFormat="1" outlineLevel="1"/>
    <row r="6660" customFormat="1" outlineLevel="1"/>
    <row r="6661" customFormat="1"/>
    <row r="6662" customFormat="1" outlineLevel="1"/>
    <row r="6663" customFormat="1" outlineLevel="1"/>
    <row r="6664" customFormat="1" outlineLevel="1"/>
    <row r="6665" customFormat="1" outlineLevel="1"/>
    <row r="6666" customFormat="1" outlineLevel="1"/>
    <row r="6667" customFormat="1" outlineLevel="1"/>
    <row r="6668" customFormat="1" outlineLevel="1"/>
    <row r="6669" customFormat="1" outlineLevel="1"/>
    <row r="6670" customFormat="1" outlineLevel="1"/>
    <row r="6671" customFormat="1" outlineLevel="1"/>
    <row r="6672" customFormat="1"/>
    <row r="6673" customFormat="1" outlineLevel="1"/>
    <row r="6674" customFormat="1" outlineLevel="1"/>
    <row r="6675" customFormat="1" outlineLevel="1"/>
    <row r="6676" customFormat="1" outlineLevel="1"/>
    <row r="6677" customFormat="1" outlineLevel="1"/>
    <row r="6678" customFormat="1" outlineLevel="1"/>
    <row r="6679" customFormat="1" outlineLevel="1"/>
    <row r="6680" customFormat="1" outlineLevel="1"/>
    <row r="6681" customFormat="1" outlineLevel="1"/>
    <row r="6682" customFormat="1" outlineLevel="1"/>
    <row r="6683" customFormat="1"/>
    <row r="6684" customFormat="1" outlineLevel="1"/>
    <row r="6685" customFormat="1" outlineLevel="1"/>
    <row r="6686" customFormat="1" outlineLevel="1"/>
    <row r="6687" customFormat="1" outlineLevel="1"/>
    <row r="6688" customFormat="1" outlineLevel="1"/>
    <row r="6689" customFormat="1" outlineLevel="1"/>
    <row r="6690" customFormat="1" outlineLevel="1"/>
    <row r="6691" customFormat="1" outlineLevel="1"/>
    <row r="6692" customFormat="1" outlineLevel="1"/>
    <row r="6693" customFormat="1" outlineLevel="1"/>
    <row r="6694" customFormat="1"/>
    <row r="6695" customFormat="1" outlineLevel="1"/>
    <row r="6696" customFormat="1" outlineLevel="1"/>
    <row r="6697" customFormat="1" outlineLevel="1"/>
    <row r="6698" customFormat="1" outlineLevel="1"/>
    <row r="6699" customFormat="1" outlineLevel="1"/>
    <row r="6700" customFormat="1" outlineLevel="1"/>
    <row r="6701" customFormat="1" outlineLevel="1"/>
    <row r="6702" customFormat="1" outlineLevel="1"/>
    <row r="6703" customFormat="1" outlineLevel="1"/>
    <row r="6704" customFormat="1" outlineLevel="1"/>
    <row r="6705" customFormat="1"/>
    <row r="6706" customFormat="1" outlineLevel="1"/>
    <row r="6707" customFormat="1" outlineLevel="1"/>
    <row r="6708" customFormat="1" outlineLevel="1"/>
    <row r="6709" customFormat="1" outlineLevel="1"/>
    <row r="6710" customFormat="1" outlineLevel="1"/>
    <row r="6711" customFormat="1" outlineLevel="1"/>
    <row r="6712" customFormat="1" outlineLevel="1"/>
    <row r="6713" customFormat="1" outlineLevel="1"/>
    <row r="6714" customFormat="1" outlineLevel="1"/>
    <row r="6715" customFormat="1"/>
    <row r="6716" customFormat="1" outlineLevel="1"/>
    <row r="6717" customFormat="1" outlineLevel="1"/>
    <row r="6718" customFormat="1" outlineLevel="1"/>
    <row r="6719" customFormat="1" outlineLevel="1"/>
    <row r="6720" customFormat="1" outlineLevel="1"/>
    <row r="6721" customFormat="1" outlineLevel="1"/>
    <row r="6722" customFormat="1" outlineLevel="1"/>
    <row r="6723" customFormat="1" outlineLevel="1"/>
    <row r="6724" customFormat="1" outlineLevel="1"/>
    <row r="6725" customFormat="1"/>
    <row r="6726" customFormat="1" outlineLevel="1"/>
    <row r="6727" customFormat="1" outlineLevel="1"/>
    <row r="6728" customFormat="1" outlineLevel="1"/>
    <row r="6729" customFormat="1" outlineLevel="1"/>
    <row r="6730" customFormat="1" outlineLevel="1"/>
    <row r="6731" customFormat="1" outlineLevel="1"/>
    <row r="6732" customFormat="1" outlineLevel="1"/>
    <row r="6733" customFormat="1" outlineLevel="1"/>
    <row r="6734" customFormat="1" outlineLevel="1"/>
    <row r="6735" customFormat="1"/>
    <row r="6736" customFormat="1" outlineLevel="1"/>
    <row r="6737" customFormat="1" outlineLevel="1"/>
    <row r="6738" customFormat="1" outlineLevel="1"/>
    <row r="6739" customFormat="1" outlineLevel="1"/>
    <row r="6740" customFormat="1" outlineLevel="1"/>
    <row r="6741" customFormat="1" outlineLevel="1"/>
    <row r="6742" customFormat="1" outlineLevel="1"/>
    <row r="6743" customFormat="1" outlineLevel="1"/>
    <row r="6744" customFormat="1" outlineLevel="1"/>
    <row r="6745" customFormat="1"/>
    <row r="6746" customFormat="1" outlineLevel="1"/>
    <row r="6747" customFormat="1"/>
    <row r="6748" customFormat="1" outlineLevel="1"/>
    <row r="6749" customFormat="1" outlineLevel="1"/>
    <row r="6750" customFormat="1" outlineLevel="1"/>
    <row r="6751" customFormat="1" outlineLevel="1"/>
    <row r="6752" customFormat="1" outlineLevel="1"/>
    <row r="6753" customFormat="1" outlineLevel="1"/>
    <row r="6754" customFormat="1" outlineLevel="1"/>
    <row r="6755" customFormat="1" outlineLevel="1"/>
    <row r="6756" customFormat="1" outlineLevel="1"/>
    <row r="6757" customFormat="1" outlineLevel="1"/>
    <row r="6758" customFormat="1"/>
    <row r="6759" customFormat="1" outlineLevel="1"/>
    <row r="6760" customFormat="1"/>
    <row r="6761" customFormat="1" outlineLevel="1"/>
    <row r="6762" customFormat="1"/>
    <row r="6763" customFormat="1" outlineLevel="1"/>
    <row r="6764" customFormat="1" outlineLevel="1"/>
    <row r="6765" customFormat="1" outlineLevel="1"/>
    <row r="6766" customFormat="1" outlineLevel="1"/>
    <row r="6767" customFormat="1"/>
    <row r="6768" customFormat="1" outlineLevel="1"/>
    <row r="6769" customFormat="1" outlineLevel="1"/>
    <row r="6770" customFormat="1" outlineLevel="1"/>
    <row r="6771" customFormat="1" outlineLevel="1"/>
    <row r="6772" customFormat="1"/>
    <row r="6773" customFormat="1" outlineLevel="1"/>
    <row r="6774" customFormat="1" outlineLevel="1"/>
    <row r="6775" customFormat="1" outlineLevel="1"/>
    <row r="6776" customFormat="1" outlineLevel="1"/>
    <row r="6777" customFormat="1"/>
    <row r="6778" customFormat="1" outlineLevel="1"/>
    <row r="6779" customFormat="1" outlineLevel="1"/>
    <row r="6780" customFormat="1" outlineLevel="1"/>
    <row r="6781" customFormat="1" outlineLevel="1"/>
    <row r="6782" customFormat="1"/>
    <row r="6783" customFormat="1" outlineLevel="1"/>
    <row r="6784" customFormat="1" outlineLevel="1"/>
    <row r="6785" customFormat="1" outlineLevel="1"/>
    <row r="6786" customFormat="1" outlineLevel="1"/>
    <row r="6787" customFormat="1" outlineLevel="1"/>
    <row r="6788" customFormat="1" outlineLevel="1"/>
    <row r="6789" customFormat="1"/>
    <row r="6790" customFormat="1" outlineLevel="1"/>
    <row r="6791" customFormat="1" outlineLevel="1"/>
    <row r="6792" customFormat="1" outlineLevel="1"/>
    <row r="6793" customFormat="1" outlineLevel="1"/>
    <row r="6794" customFormat="1" outlineLevel="1"/>
    <row r="6795" customFormat="1" outlineLevel="1"/>
    <row r="6796" customFormat="1"/>
    <row r="6797" customFormat="1" outlineLevel="1"/>
    <row r="6798" customFormat="1" outlineLevel="1"/>
    <row r="6799" customFormat="1" outlineLevel="1"/>
    <row r="6800" customFormat="1" outlineLevel="1"/>
    <row r="6801" customFormat="1" outlineLevel="1"/>
    <row r="6802" customFormat="1" outlineLevel="1"/>
    <row r="6803" customFormat="1"/>
    <row r="6804" customFormat="1" outlineLevel="1"/>
    <row r="6805" customFormat="1" outlineLevel="1"/>
    <row r="6806" customFormat="1" outlineLevel="1"/>
    <row r="6807" customFormat="1" outlineLevel="1"/>
    <row r="6808" customFormat="1" outlineLevel="1"/>
    <row r="6809" customFormat="1" outlineLevel="1"/>
    <row r="6810" customFormat="1"/>
    <row r="6811" customFormat="1" outlineLevel="1"/>
    <row r="6812" customFormat="1" outlineLevel="1"/>
    <row r="6813" customFormat="1" outlineLevel="1"/>
    <row r="6814" customFormat="1"/>
    <row r="6815" customFormat="1" outlineLevel="1"/>
    <row r="6816" customFormat="1" outlineLevel="1"/>
    <row r="6817" customFormat="1" outlineLevel="1"/>
    <row r="6818" customFormat="1"/>
    <row r="6819" customFormat="1" outlineLevel="1"/>
    <row r="6820" customFormat="1" outlineLevel="1"/>
    <row r="6821" customFormat="1" outlineLevel="1"/>
    <row r="6822" customFormat="1" outlineLevel="1"/>
    <row r="6823" customFormat="1"/>
    <row r="6824" customFormat="1" outlineLevel="1"/>
    <row r="6825" customFormat="1" outlineLevel="1"/>
    <row r="6826" customFormat="1" outlineLevel="1"/>
    <row r="6827" customFormat="1" outlineLevel="1"/>
    <row r="6828" customFormat="1"/>
    <row r="6829" customFormat="1" outlineLevel="1"/>
    <row r="6830" customFormat="1" outlineLevel="1"/>
    <row r="6831" customFormat="1" outlineLevel="1"/>
    <row r="6832" customFormat="1" outlineLevel="1"/>
    <row r="6833" customFormat="1"/>
    <row r="6834" customFormat="1" outlineLevel="1"/>
    <row r="6835" customFormat="1" outlineLevel="1"/>
    <row r="6836" customFormat="1" outlineLevel="1"/>
    <row r="6837" customFormat="1" outlineLevel="1"/>
    <row r="6838" customFormat="1"/>
    <row r="6839" customFormat="1" outlineLevel="1"/>
    <row r="6840" customFormat="1" outlineLevel="1"/>
    <row r="6841" customFormat="1" outlineLevel="1"/>
    <row r="6842" customFormat="1" outlineLevel="1"/>
    <row r="6843" customFormat="1"/>
    <row r="6844" customFormat="1" outlineLevel="1"/>
    <row r="6845" customFormat="1" outlineLevel="1"/>
    <row r="6846" customFormat="1" outlineLevel="1"/>
    <row r="6847" customFormat="1" outlineLevel="1"/>
    <row r="6848" customFormat="1"/>
    <row r="6849" customFormat="1" outlineLevel="1"/>
    <row r="6850" customFormat="1" outlineLevel="1"/>
    <row r="6851" customFormat="1" outlineLevel="1"/>
    <row r="6852" customFormat="1"/>
    <row r="6853" customFormat="1" outlineLevel="1"/>
    <row r="6854" customFormat="1" outlineLevel="1"/>
    <row r="6855" customFormat="1" outlineLevel="1"/>
    <row r="6856" customFormat="1"/>
    <row r="6857" customFormat="1" outlineLevel="1"/>
    <row r="6858" customFormat="1" outlineLevel="1"/>
    <row r="6859" customFormat="1" outlineLevel="1"/>
    <row r="6860" customFormat="1"/>
    <row r="6861" customFormat="1" outlineLevel="1"/>
    <row r="6862" customFormat="1" outlineLevel="1"/>
    <row r="6863" customFormat="1" outlineLevel="1"/>
    <row r="6864" customFormat="1"/>
    <row r="6865" customFormat="1" outlineLevel="1"/>
    <row r="6866" customFormat="1" outlineLevel="1"/>
    <row r="6867" customFormat="1" outlineLevel="1"/>
    <row r="6868" customFormat="1"/>
    <row r="6869" customFormat="1" outlineLevel="1"/>
    <row r="6870" customFormat="1" outlineLevel="1"/>
    <row r="6871" customFormat="1" outlineLevel="1"/>
    <row r="6872" customFormat="1"/>
    <row r="6873" customFormat="1" outlineLevel="1"/>
    <row r="6874" customFormat="1" outlineLevel="1"/>
    <row r="6875" customFormat="1" outlineLevel="1"/>
    <row r="6876" customFormat="1"/>
    <row r="6877" customFormat="1" outlineLevel="1"/>
    <row r="6878" customFormat="1" outlineLevel="1"/>
    <row r="6879" customFormat="1" outlineLevel="1"/>
    <row r="6880" customFormat="1"/>
    <row r="6881" customFormat="1" outlineLevel="1"/>
    <row r="6882" customFormat="1" outlineLevel="1"/>
    <row r="6883" customFormat="1" outlineLevel="1"/>
    <row r="6884" customFormat="1"/>
    <row r="6885" customFormat="1" outlineLevel="1"/>
    <row r="6886" customFormat="1" outlineLevel="1"/>
    <row r="6887" customFormat="1" outlineLevel="1"/>
    <row r="6888" customFormat="1"/>
    <row r="6889" customFormat="1" outlineLevel="1"/>
    <row r="6890" customFormat="1" outlineLevel="1"/>
    <row r="6891" customFormat="1" outlineLevel="1"/>
    <row r="6892" customFormat="1"/>
    <row r="6893" customFormat="1" outlineLevel="1"/>
    <row r="6894" customFormat="1" outlineLevel="1"/>
    <row r="6895" customFormat="1" outlineLevel="1"/>
    <row r="6896" customFormat="1"/>
    <row r="6897" customFormat="1" outlineLevel="1"/>
    <row r="6898" customFormat="1" outlineLevel="1"/>
    <row r="6899" customFormat="1" outlineLevel="1"/>
    <row r="6900" customFormat="1" outlineLevel="1"/>
    <row r="6901" customFormat="1"/>
    <row r="6902" customFormat="1" outlineLevel="1"/>
    <row r="6903" customFormat="1" outlineLevel="1"/>
    <row r="6904" customFormat="1" outlineLevel="1"/>
    <row r="6905" customFormat="1" outlineLevel="1"/>
    <row r="6906" customFormat="1"/>
    <row r="6907" customFormat="1" outlineLevel="1"/>
    <row r="6908" customFormat="1" outlineLevel="1"/>
    <row r="6909" customFormat="1" outlineLevel="1"/>
    <row r="6910" customFormat="1"/>
    <row r="6911" customFormat="1" outlineLevel="1"/>
    <row r="6912" customFormat="1" outlineLevel="1"/>
    <row r="6913" customFormat="1" outlineLevel="1"/>
    <row r="6914" customFormat="1" outlineLevel="1"/>
    <row r="6915" customFormat="1"/>
    <row r="6916" customFormat="1" outlineLevel="1"/>
    <row r="6917" customFormat="1" outlineLevel="1"/>
    <row r="6918" customFormat="1" outlineLevel="1"/>
    <row r="6919" customFormat="1"/>
    <row r="6920" customFormat="1" outlineLevel="1"/>
    <row r="6921" customFormat="1" outlineLevel="1"/>
    <row r="6922" customFormat="1" outlineLevel="1"/>
    <row r="6923" customFormat="1" outlineLevel="1"/>
    <row r="6924" customFormat="1"/>
    <row r="6925" customFormat="1" outlineLevel="1"/>
    <row r="6926" customFormat="1" outlineLevel="1"/>
    <row r="6927" customFormat="1" outlineLevel="1"/>
    <row r="6928" customFormat="1" outlineLevel="1"/>
    <row r="6929" customFormat="1"/>
    <row r="6930" customFormat="1" outlineLevel="1"/>
    <row r="6931" customFormat="1" outlineLevel="1"/>
    <row r="6932" customFormat="1" outlineLevel="1"/>
    <row r="6933" customFormat="1" outlineLevel="1"/>
    <row r="6934" customFormat="1"/>
    <row r="6935" customFormat="1" outlineLevel="1"/>
    <row r="6936" customFormat="1" outlineLevel="1"/>
    <row r="6937" customFormat="1" outlineLevel="1"/>
    <row r="6938" customFormat="1" outlineLevel="1"/>
    <row r="6939" customFormat="1"/>
    <row r="6940" customFormat="1" outlineLevel="1"/>
    <row r="6941" customFormat="1" outlineLevel="1"/>
    <row r="6942" customFormat="1" outlineLevel="1"/>
    <row r="6943" customFormat="1" outlineLevel="1"/>
    <row r="6944" customFormat="1"/>
    <row r="6945" customFormat="1" outlineLevel="1"/>
    <row r="6946" customFormat="1" outlineLevel="1"/>
    <row r="6947" customFormat="1" outlineLevel="1"/>
    <row r="6948" customFormat="1"/>
    <row r="6949" customFormat="1" outlineLevel="1"/>
    <row r="6950" customFormat="1" outlineLevel="1"/>
    <row r="6951" customFormat="1" outlineLevel="1"/>
    <row r="6952" customFormat="1" outlineLevel="1"/>
    <row r="6953" customFormat="1"/>
    <row r="6954" customFormat="1" outlineLevel="1"/>
    <row r="6955" customFormat="1" outlineLevel="1"/>
    <row r="6956" customFormat="1" outlineLevel="1"/>
    <row r="6957" customFormat="1" outlineLevel="1"/>
    <row r="6958" customFormat="1"/>
    <row r="6959" customFormat="1" outlineLevel="1"/>
    <row r="6960" customFormat="1" outlineLevel="1"/>
    <row r="6961" customFormat="1" outlineLevel="1"/>
    <row r="6962" customFormat="1" outlineLevel="1"/>
    <row r="6963" customFormat="1"/>
    <row r="6964" customFormat="1" outlineLevel="1"/>
    <row r="6965" customFormat="1" outlineLevel="1"/>
    <row r="6966" customFormat="1" outlineLevel="1"/>
    <row r="6967" customFormat="1" outlineLevel="1"/>
    <row r="6968" customFormat="1"/>
    <row r="6969" customFormat="1" outlineLevel="1"/>
    <row r="6970" customFormat="1" outlineLevel="1"/>
    <row r="6971" customFormat="1" outlineLevel="1"/>
    <row r="6972" customFormat="1" outlineLevel="1"/>
    <row r="6973" customFormat="1"/>
    <row r="6974" customFormat="1" outlineLevel="1"/>
    <row r="6975" customFormat="1" outlineLevel="1"/>
    <row r="6976" customFormat="1" outlineLevel="1"/>
    <row r="6977" customFormat="1" outlineLevel="1"/>
    <row r="6978" customFormat="1"/>
    <row r="6979" customFormat="1" outlineLevel="1"/>
    <row r="6980" customFormat="1" outlineLevel="1"/>
    <row r="6981" customFormat="1" outlineLevel="1"/>
    <row r="6982" customFormat="1" outlineLevel="1"/>
    <row r="6983" customFormat="1"/>
    <row r="6984" customFormat="1" outlineLevel="1"/>
    <row r="6985" customFormat="1" outlineLevel="1"/>
    <row r="6986" customFormat="1" outlineLevel="1"/>
    <row r="6987" customFormat="1" outlineLevel="1"/>
    <row r="6988" customFormat="1"/>
    <row r="6989" customFormat="1" outlineLevel="1"/>
    <row r="6990" customFormat="1" outlineLevel="1"/>
    <row r="6991" customFormat="1" outlineLevel="1"/>
    <row r="6992" customFormat="1" outlineLevel="1"/>
    <row r="6993" customFormat="1"/>
    <row r="6994" customFormat="1" outlineLevel="1"/>
    <row r="6995" customFormat="1" outlineLevel="1"/>
    <row r="6996" customFormat="1" outlineLevel="1"/>
    <row r="6997" customFormat="1" outlineLevel="1"/>
    <row r="6998" customFormat="1"/>
    <row r="6999" customFormat="1" outlineLevel="1"/>
    <row r="7000" customFormat="1" outlineLevel="1"/>
    <row r="7001" customFormat="1" outlineLevel="1"/>
    <row r="7002" customFormat="1" outlineLevel="1"/>
    <row r="7003" customFormat="1"/>
    <row r="7004" customFormat="1" outlineLevel="1"/>
    <row r="7005" customFormat="1" outlineLevel="1"/>
    <row r="7006" customFormat="1" outlineLevel="1"/>
    <row r="7007" customFormat="1" outlineLevel="1"/>
    <row r="7008" customFormat="1"/>
    <row r="7009" customFormat="1" outlineLevel="1"/>
    <row r="7010" customFormat="1" outlineLevel="1"/>
    <row r="7011" customFormat="1" outlineLevel="1"/>
    <row r="7012" customFormat="1" outlineLevel="1"/>
    <row r="7013" customFormat="1"/>
    <row r="7014" customFormat="1" outlineLevel="1"/>
    <row r="7015" customFormat="1" outlineLevel="1"/>
    <row r="7016" customFormat="1" outlineLevel="1"/>
    <row r="7017" customFormat="1" outlineLevel="1"/>
    <row r="7018" customFormat="1"/>
    <row r="7019" customFormat="1" outlineLevel="1"/>
    <row r="7020" customFormat="1" outlineLevel="1"/>
    <row r="7021" customFormat="1" outlineLevel="1"/>
    <row r="7022" customFormat="1" outlineLevel="1"/>
    <row r="7023" customFormat="1" outlineLevel="1"/>
    <row r="7024" customFormat="1" outlineLevel="1"/>
    <row r="7025" customFormat="1"/>
    <row r="7026" customFormat="1" outlineLevel="1"/>
    <row r="7027" customFormat="1" outlineLevel="1"/>
    <row r="7028" customFormat="1" outlineLevel="1"/>
    <row r="7029" customFormat="1" outlineLevel="1"/>
    <row r="7030" customFormat="1" outlineLevel="1"/>
    <row r="7031" customFormat="1" outlineLevel="1"/>
    <row r="7032" customFormat="1"/>
    <row r="7033" customFormat="1" outlineLevel="1"/>
    <row r="7034" customFormat="1" outlineLevel="1"/>
    <row r="7035" customFormat="1" outlineLevel="1"/>
    <row r="7036" customFormat="1" outlineLevel="1"/>
    <row r="7037" customFormat="1" outlineLevel="1"/>
    <row r="7038" customFormat="1" outlineLevel="1"/>
    <row r="7039" customFormat="1"/>
    <row r="7040" customFormat="1" outlineLevel="1"/>
    <row r="7041" customFormat="1" outlineLevel="1"/>
    <row r="7042" customFormat="1" outlineLevel="1"/>
    <row r="7043" customFormat="1" outlineLevel="1"/>
    <row r="7044" customFormat="1" outlineLevel="1"/>
    <row r="7045" customFormat="1" outlineLevel="1"/>
    <row r="7046" customFormat="1"/>
    <row r="7047" customFormat="1" outlineLevel="1"/>
    <row r="7048" customFormat="1" outlineLevel="1"/>
    <row r="7049" customFormat="1" outlineLevel="1"/>
    <row r="7050" customFormat="1" outlineLevel="1"/>
    <row r="7051" customFormat="1" outlineLevel="1"/>
    <row r="7052" customFormat="1" outlineLevel="1"/>
    <row r="7053" customFormat="1"/>
    <row r="7054" customFormat="1" outlineLevel="1"/>
    <row r="7055" customFormat="1" outlineLevel="1"/>
    <row r="7056" customFormat="1" outlineLevel="1"/>
    <row r="7057" customFormat="1" outlineLevel="1"/>
    <row r="7058" customFormat="1" outlineLevel="1"/>
    <row r="7059" customFormat="1" outlineLevel="1"/>
    <row r="7060" customFormat="1"/>
    <row r="7061" customFormat="1" outlineLevel="1"/>
    <row r="7062" customFormat="1" outlineLevel="1"/>
    <row r="7063" customFormat="1" outlineLevel="1"/>
    <row r="7064" customFormat="1" outlineLevel="1"/>
    <row r="7065" customFormat="1" outlineLevel="1"/>
    <row r="7066" customFormat="1" outlineLevel="1"/>
    <row r="7067" customFormat="1"/>
    <row r="7068" customFormat="1" outlineLevel="1"/>
    <row r="7069" customFormat="1" outlineLevel="1"/>
    <row r="7070" customFormat="1" outlineLevel="1"/>
    <row r="7071" customFormat="1" outlineLevel="1"/>
    <row r="7072" customFormat="1" outlineLevel="1"/>
    <row r="7073" customFormat="1" outlineLevel="1"/>
    <row r="7074" customFormat="1"/>
    <row r="7075" customFormat="1" outlineLevel="1"/>
    <row r="7076" customFormat="1" outlineLevel="1"/>
    <row r="7077" customFormat="1" outlineLevel="1"/>
    <row r="7078" customFormat="1" outlineLevel="1"/>
    <row r="7079" customFormat="1"/>
    <row r="7080" customFormat="1" outlineLevel="1"/>
    <row r="7081" customFormat="1" outlineLevel="1"/>
    <row r="7082" customFormat="1" outlineLevel="1"/>
    <row r="7083" customFormat="1" outlineLevel="1"/>
    <row r="7084" customFormat="1"/>
    <row r="7085" customFormat="1" outlineLevel="1"/>
    <row r="7086" customFormat="1" outlineLevel="1"/>
    <row r="7087" customFormat="1" outlineLevel="1"/>
    <row r="7088" customFormat="1" outlineLevel="1"/>
    <row r="7089" customFormat="1"/>
    <row r="7090" customFormat="1" outlineLevel="1"/>
    <row r="7091" customFormat="1" outlineLevel="1"/>
    <row r="7092" customFormat="1" outlineLevel="1"/>
    <row r="7093" customFormat="1" outlineLevel="1"/>
    <row r="7094" customFormat="1"/>
    <row r="7095" customFormat="1" outlineLevel="1"/>
    <row r="7096" customFormat="1" outlineLevel="1"/>
    <row r="7097" customFormat="1" outlineLevel="1"/>
    <row r="7098" customFormat="1" outlineLevel="1"/>
    <row r="7099" customFormat="1"/>
    <row r="7100" customFormat="1" outlineLevel="1"/>
    <row r="7101" customFormat="1" outlineLevel="1"/>
    <row r="7102" customFormat="1" outlineLevel="1"/>
    <row r="7103" customFormat="1" outlineLevel="1"/>
    <row r="7104" customFormat="1"/>
    <row r="7105" customFormat="1" outlineLevel="1"/>
    <row r="7106" customFormat="1" outlineLevel="1"/>
    <row r="7107" customFormat="1" outlineLevel="1"/>
    <row r="7108" customFormat="1"/>
    <row r="7109" customFormat="1" outlineLevel="1"/>
    <row r="7110" customFormat="1" outlineLevel="1"/>
    <row r="7111" customFormat="1" outlineLevel="1"/>
    <row r="7112" customFormat="1"/>
    <row r="7113" customFormat="1" outlineLevel="1"/>
    <row r="7114" customFormat="1" outlineLevel="1"/>
    <row r="7115" customFormat="1" outlineLevel="1"/>
    <row r="7116" customFormat="1"/>
    <row r="7117" customFormat="1" outlineLevel="1"/>
    <row r="7118" customFormat="1" outlineLevel="1"/>
    <row r="7119" customFormat="1" outlineLevel="1"/>
    <row r="7120" customFormat="1" outlineLevel="1"/>
    <row r="7121" customFormat="1"/>
    <row r="7122" customFormat="1" outlineLevel="1"/>
    <row r="7123" customFormat="1" outlineLevel="1"/>
    <row r="7124" customFormat="1" outlineLevel="1"/>
    <row r="7125" customFormat="1" outlineLevel="1"/>
    <row r="7126" customFormat="1"/>
    <row r="7127" customFormat="1" outlineLevel="1"/>
    <row r="7128" customFormat="1" outlineLevel="1"/>
    <row r="7129" customFormat="1" outlineLevel="1"/>
    <row r="7130" customFormat="1" outlineLevel="1"/>
    <row r="7131" customFormat="1"/>
    <row r="7132" customFormat="1" outlineLevel="1"/>
    <row r="7133" customFormat="1" outlineLevel="1"/>
    <row r="7134" customFormat="1" outlineLevel="1"/>
    <row r="7135" customFormat="1" outlineLevel="1"/>
    <row r="7136" customFormat="1"/>
    <row r="7137" customFormat="1" outlineLevel="1"/>
    <row r="7138" customFormat="1" outlineLevel="1"/>
    <row r="7139" customFormat="1" outlineLevel="1"/>
    <row r="7140" customFormat="1" outlineLevel="1"/>
    <row r="7141" customFormat="1"/>
    <row r="7142" customFormat="1" outlineLevel="1"/>
    <row r="7143" customFormat="1" outlineLevel="1"/>
    <row r="7144" customFormat="1" outlineLevel="1"/>
    <row r="7145" customFormat="1" outlineLevel="1"/>
    <row r="7146" customFormat="1"/>
    <row r="7147" customFormat="1" outlineLevel="1"/>
    <row r="7148" customFormat="1" outlineLevel="1"/>
    <row r="7149" customFormat="1" outlineLevel="1"/>
    <row r="7150" customFormat="1" outlineLevel="1"/>
    <row r="7151" customFormat="1"/>
    <row r="7152" customFormat="1" outlineLevel="1"/>
    <row r="7153" customFormat="1" outlineLevel="1"/>
    <row r="7154" customFormat="1" outlineLevel="1"/>
    <row r="7155" customFormat="1"/>
    <row r="7156" customFormat="1" outlineLevel="1"/>
    <row r="7157" customFormat="1" outlineLevel="1"/>
    <row r="7158" customFormat="1" outlineLevel="1"/>
    <row r="7159" customFormat="1" outlineLevel="1"/>
    <row r="7160" customFormat="1"/>
    <row r="7161" customFormat="1" outlineLevel="1"/>
    <row r="7162" customFormat="1" outlineLevel="1"/>
    <row r="7163" customFormat="1" outlineLevel="1"/>
    <row r="7164" customFormat="1" outlineLevel="1"/>
    <row r="7165" customFormat="1"/>
    <row r="7166" customFormat="1" outlineLevel="1"/>
    <row r="7167" customFormat="1" outlineLevel="1"/>
    <row r="7168" customFormat="1" outlineLevel="1"/>
    <row r="7169" customFormat="1" outlineLevel="1"/>
    <row r="7170" customFormat="1"/>
    <row r="7171" customFormat="1" outlineLevel="1"/>
    <row r="7172" customFormat="1" outlineLevel="1"/>
    <row r="7173" customFormat="1" outlineLevel="1"/>
    <row r="7174" customFormat="1"/>
    <row r="7175" customFormat="1" outlineLevel="1"/>
    <row r="7176" customFormat="1" outlineLevel="1"/>
    <row r="7177" customFormat="1" outlineLevel="1"/>
    <row r="7178" customFormat="1"/>
    <row r="7179" customFormat="1" outlineLevel="1"/>
    <row r="7180" customFormat="1" outlineLevel="1"/>
    <row r="7181" customFormat="1" outlineLevel="1"/>
    <row r="7182" customFormat="1" outlineLevel="1"/>
    <row r="7183" customFormat="1"/>
    <row r="7184" customFormat="1" outlineLevel="1"/>
    <row r="7185" customFormat="1" outlineLevel="1"/>
    <row r="7186" customFormat="1" outlineLevel="1"/>
    <row r="7187" customFormat="1"/>
    <row r="7188" customFormat="1" outlineLevel="1"/>
    <row r="7189" customFormat="1" outlineLevel="1"/>
    <row r="7190" customFormat="1" outlineLevel="1"/>
    <row r="7191" customFormat="1"/>
    <row r="7192" customFormat="1" outlineLevel="1"/>
    <row r="7193" customFormat="1" outlineLevel="1"/>
    <row r="7194" customFormat="1" outlineLevel="1"/>
    <row r="7195" customFormat="1"/>
    <row r="7196" customFormat="1" outlineLevel="1"/>
    <row r="7197" customFormat="1" outlineLevel="1"/>
    <row r="7198" customFormat="1" outlineLevel="1"/>
    <row r="7199" customFormat="1"/>
    <row r="7200" customFormat="1" outlineLevel="1"/>
    <row r="7201" customFormat="1" outlineLevel="1"/>
    <row r="7202" customFormat="1" outlineLevel="1"/>
    <row r="7203" customFormat="1"/>
    <row r="7204" customFormat="1" outlineLevel="1"/>
    <row r="7205" customFormat="1" outlineLevel="1"/>
    <row r="7206" customFormat="1" outlineLevel="1"/>
    <row r="7207" customFormat="1"/>
    <row r="7208" customFormat="1" outlineLevel="1"/>
    <row r="7209" customFormat="1" outlineLevel="1"/>
    <row r="7210" customFormat="1" outlineLevel="1"/>
    <row r="7211" customFormat="1"/>
    <row r="7212" customFormat="1" outlineLevel="1"/>
    <row r="7213" customFormat="1" outlineLevel="1"/>
    <row r="7214" customFormat="1" outlineLevel="1"/>
    <row r="7215" customFormat="1"/>
    <row r="7216" customFormat="1" outlineLevel="1"/>
    <row r="7217" customFormat="1" outlineLevel="1"/>
    <row r="7218" customFormat="1" outlineLevel="1"/>
    <row r="7219" customFormat="1"/>
    <row r="7220" customFormat="1" outlineLevel="1"/>
    <row r="7221" customFormat="1" outlineLevel="1"/>
    <row r="7222" customFormat="1" outlineLevel="1"/>
    <row r="7223" customFormat="1"/>
    <row r="7224" customFormat="1" outlineLevel="1"/>
    <row r="7225" customFormat="1" outlineLevel="1"/>
    <row r="7226" customFormat="1" outlineLevel="1"/>
    <row r="7227" customFormat="1"/>
    <row r="7228" customFormat="1" outlineLevel="1"/>
    <row r="7229" customFormat="1" outlineLevel="1"/>
    <row r="7230" customFormat="1" outlineLevel="1"/>
    <row r="7231" customFormat="1"/>
    <row r="7232" customFormat="1" outlineLevel="1"/>
    <row r="7233" customFormat="1" outlineLevel="1"/>
    <row r="7234" customFormat="1" outlineLevel="1"/>
    <row r="7235" customFormat="1"/>
    <row r="7236" customFormat="1" outlineLevel="1"/>
    <row r="7237" customFormat="1" outlineLevel="1"/>
    <row r="7238" customFormat="1" outlineLevel="1"/>
    <row r="7239" customFormat="1"/>
    <row r="7240" customFormat="1" outlineLevel="1"/>
    <row r="7241" customFormat="1" outlineLevel="1"/>
    <row r="7242" customFormat="1" outlineLevel="1"/>
    <row r="7243" customFormat="1" outlineLevel="1"/>
    <row r="7244" customFormat="1"/>
    <row r="7245" customFormat="1" outlineLevel="1"/>
    <row r="7246" customFormat="1" outlineLevel="1"/>
    <row r="7247" customFormat="1" outlineLevel="1"/>
    <row r="7248" customFormat="1" outlineLevel="1"/>
    <row r="7249" customFormat="1"/>
    <row r="7250" customFormat="1" outlineLevel="1"/>
    <row r="7251" customFormat="1" outlineLevel="1"/>
    <row r="7252" customFormat="1" outlineLevel="1"/>
    <row r="7253" customFormat="1" outlineLevel="1"/>
    <row r="7254" customFormat="1"/>
    <row r="7255" customFormat="1" outlineLevel="1"/>
    <row r="7256" customFormat="1" outlineLevel="1"/>
    <row r="7257" customFormat="1" outlineLevel="1"/>
    <row r="7258" customFormat="1" outlineLevel="1"/>
    <row r="7259" customFormat="1"/>
    <row r="7260" customFormat="1" outlineLevel="1"/>
    <row r="7261" customFormat="1" outlineLevel="1"/>
    <row r="7262" customFormat="1" outlineLevel="1"/>
    <row r="7263" customFormat="1" outlineLevel="1"/>
    <row r="7264" customFormat="1"/>
    <row r="7265" customFormat="1" outlineLevel="1"/>
    <row r="7266" customFormat="1" outlineLevel="1"/>
    <row r="7267" customFormat="1" outlineLevel="1"/>
    <row r="7268" customFormat="1" outlineLevel="1"/>
    <row r="7269" customFormat="1"/>
    <row r="7270" customFormat="1" outlineLevel="1"/>
    <row r="7271" customFormat="1" outlineLevel="1"/>
    <row r="7272" customFormat="1" outlineLevel="1"/>
    <row r="7273" customFormat="1"/>
    <row r="7274" customFormat="1" outlineLevel="1"/>
    <row r="7275" customFormat="1" outlineLevel="1"/>
    <row r="7276" customFormat="1" outlineLevel="1"/>
    <row r="7277" customFormat="1" outlineLevel="1"/>
    <row r="7278" customFormat="1" outlineLevel="1"/>
    <row r="7279" customFormat="1" outlineLevel="1"/>
    <row r="7280" customFormat="1" outlineLevel="1"/>
    <row r="7281" customFormat="1" outlineLevel="1"/>
    <row r="7282" customFormat="1" outlineLevel="1"/>
    <row r="7283" customFormat="1" outlineLevel="1"/>
    <row r="7284" customFormat="1" outlineLevel="1"/>
    <row r="7285" customFormat="1" outlineLevel="1"/>
    <row r="7286" customFormat="1" outlineLevel="1"/>
    <row r="7287" customFormat="1" outlineLevel="1"/>
    <row r="7288" customFormat="1" outlineLevel="1"/>
    <row r="7289" customFormat="1"/>
    <row r="7290" customFormat="1" outlineLevel="1"/>
    <row r="7291" customFormat="1" outlineLevel="1"/>
    <row r="7292" customFormat="1" outlineLevel="1"/>
    <row r="7293" customFormat="1" outlineLevel="1"/>
    <row r="7294" customFormat="1" outlineLevel="1"/>
    <row r="7295" customFormat="1" outlineLevel="1"/>
    <row r="7296" customFormat="1" outlineLevel="1"/>
    <row r="7297" customFormat="1" outlineLevel="1"/>
    <row r="7298" customFormat="1" outlineLevel="1"/>
    <row r="7299" customFormat="1" outlineLevel="1"/>
    <row r="7300" customFormat="1" outlineLevel="1"/>
    <row r="7301" customFormat="1" outlineLevel="1"/>
    <row r="7302" customFormat="1" outlineLevel="1"/>
    <row r="7303" customFormat="1" outlineLevel="1"/>
    <row r="7304" customFormat="1" outlineLevel="1"/>
    <row r="7305" customFormat="1" outlineLevel="1"/>
    <row r="7306" customFormat="1"/>
    <row r="7307" customFormat="1" outlineLevel="1"/>
    <row r="7308" customFormat="1" outlineLevel="1"/>
    <row r="7309" customFormat="1" outlineLevel="1"/>
    <row r="7310" customFormat="1" outlineLevel="1"/>
    <row r="7311" customFormat="1" outlineLevel="1"/>
    <row r="7312" customFormat="1" outlineLevel="1"/>
    <row r="7313" customFormat="1" outlineLevel="1"/>
    <row r="7314" customFormat="1" outlineLevel="1"/>
    <row r="7315" customFormat="1" outlineLevel="1"/>
    <row r="7316" customFormat="1" outlineLevel="1"/>
    <row r="7317" customFormat="1" outlineLevel="1"/>
    <row r="7318" customFormat="1" outlineLevel="1"/>
    <row r="7319" customFormat="1" outlineLevel="1"/>
    <row r="7320" customFormat="1" outlineLevel="1"/>
    <row r="7321" customFormat="1" outlineLevel="1"/>
    <row r="7322" customFormat="1" outlineLevel="1"/>
    <row r="7323" customFormat="1" outlineLevel="1"/>
    <row r="7324" customFormat="1"/>
    <row r="7325" customFormat="1" outlineLevel="1"/>
    <row r="7326" customFormat="1" outlineLevel="1"/>
    <row r="7327" customFormat="1" outlineLevel="1"/>
    <row r="7328" customFormat="1" outlineLevel="1"/>
    <row r="7329" customFormat="1" outlineLevel="1"/>
    <row r="7330" customFormat="1" outlineLevel="1"/>
    <row r="7331" customFormat="1" outlineLevel="1"/>
    <row r="7332" customFormat="1" outlineLevel="1"/>
    <row r="7333" customFormat="1" outlineLevel="1"/>
    <row r="7334" customFormat="1" outlineLevel="1"/>
    <row r="7335" customFormat="1" outlineLevel="1"/>
    <row r="7336" customFormat="1" outlineLevel="1"/>
    <row r="7337" customFormat="1" outlineLevel="1"/>
    <row r="7338" customFormat="1" outlineLevel="1"/>
    <row r="7339" customFormat="1" outlineLevel="1"/>
    <row r="7340" customFormat="1" outlineLevel="1"/>
    <row r="7341" customFormat="1" outlineLevel="1"/>
    <row r="7342" customFormat="1"/>
    <row r="7343" customFormat="1" outlineLevel="1"/>
    <row r="7344" customFormat="1" outlineLevel="1"/>
    <row r="7345" customFormat="1" outlineLevel="1"/>
    <row r="7346" customFormat="1" outlineLevel="1"/>
    <row r="7347" customFormat="1" outlineLevel="1"/>
    <row r="7348" customFormat="1" outlineLevel="1"/>
    <row r="7349" customFormat="1" outlineLevel="1"/>
    <row r="7350" customFormat="1" outlineLevel="1"/>
    <row r="7351" customFormat="1" outlineLevel="1"/>
    <row r="7352" customFormat="1" outlineLevel="1"/>
    <row r="7353" customFormat="1" outlineLevel="1"/>
    <row r="7354" customFormat="1" outlineLevel="1"/>
    <row r="7355" customFormat="1" outlineLevel="1"/>
    <row r="7356" customFormat="1" outlineLevel="1"/>
    <row r="7357" customFormat="1" outlineLevel="1"/>
    <row r="7358" customFormat="1" outlineLevel="1"/>
    <row r="7359" customFormat="1" outlineLevel="1"/>
    <row r="7360" customFormat="1"/>
    <row r="7361" customFormat="1" outlineLevel="1"/>
    <row r="7362" customFormat="1" outlineLevel="1"/>
    <row r="7363" customFormat="1" outlineLevel="1"/>
    <row r="7364" customFormat="1" outlineLevel="1"/>
    <row r="7365" customFormat="1" outlineLevel="1"/>
    <row r="7366" customFormat="1" outlineLevel="1"/>
    <row r="7367" customFormat="1" outlineLevel="1"/>
    <row r="7368" customFormat="1" outlineLevel="1"/>
    <row r="7369" customFormat="1" outlineLevel="1"/>
    <row r="7370" customFormat="1" outlineLevel="1"/>
    <row r="7371" customFormat="1" outlineLevel="1"/>
    <row r="7372" customFormat="1" outlineLevel="1"/>
    <row r="7373" customFormat="1" outlineLevel="1"/>
    <row r="7374" customFormat="1" outlineLevel="1"/>
    <row r="7375" customFormat="1" outlineLevel="1"/>
    <row r="7376" customFormat="1" outlineLevel="1"/>
    <row r="7377" customFormat="1" outlineLevel="1"/>
    <row r="7378" customFormat="1"/>
    <row r="7379" customFormat="1" outlineLevel="1"/>
    <row r="7380" customFormat="1" outlineLevel="1"/>
    <row r="7381" customFormat="1" outlineLevel="1"/>
    <row r="7382" customFormat="1" outlineLevel="1"/>
    <row r="7383" customFormat="1" outlineLevel="1"/>
    <row r="7384" customFormat="1" outlineLevel="1"/>
    <row r="7385" customFormat="1" outlineLevel="1"/>
    <row r="7386" customFormat="1" outlineLevel="1"/>
    <row r="7387" customFormat="1" outlineLevel="1"/>
    <row r="7388" customFormat="1" outlineLevel="1"/>
    <row r="7389" customFormat="1" outlineLevel="1"/>
    <row r="7390" customFormat="1" outlineLevel="1"/>
    <row r="7391" customFormat="1" outlineLevel="1"/>
    <row r="7392" customFormat="1" outlineLevel="1"/>
    <row r="7393" customFormat="1" outlineLevel="1"/>
    <row r="7394" customFormat="1" outlineLevel="1"/>
    <row r="7395" customFormat="1" outlineLevel="1"/>
    <row r="7396" customFormat="1"/>
    <row r="7397" customFormat="1" outlineLevel="1"/>
    <row r="7398" customFormat="1" outlineLevel="1"/>
    <row r="7399" customFormat="1" outlineLevel="1"/>
    <row r="7400" customFormat="1" outlineLevel="1"/>
    <row r="7401" customFormat="1" outlineLevel="1"/>
    <row r="7402" customFormat="1" outlineLevel="1"/>
    <row r="7403" customFormat="1" outlineLevel="1"/>
    <row r="7404" customFormat="1" outlineLevel="1"/>
    <row r="7405" customFormat="1" outlineLevel="1"/>
    <row r="7406" customFormat="1" outlineLevel="1"/>
    <row r="7407" customFormat="1" outlineLevel="1"/>
    <row r="7408" customFormat="1" outlineLevel="1"/>
    <row r="7409" customFormat="1" outlineLevel="1"/>
    <row r="7410" customFormat="1" outlineLevel="1"/>
    <row r="7411" customFormat="1" outlineLevel="1"/>
    <row r="7412" customFormat="1" outlineLevel="1"/>
    <row r="7413" customFormat="1" outlineLevel="1"/>
    <row r="7414" customFormat="1"/>
    <row r="7415" customFormat="1" outlineLevel="1"/>
    <row r="7416" customFormat="1" outlineLevel="1"/>
    <row r="7417" customFormat="1" outlineLevel="1"/>
    <row r="7418" customFormat="1" outlineLevel="1"/>
    <row r="7419" customFormat="1" outlineLevel="1"/>
    <row r="7420" customFormat="1" outlineLevel="1"/>
    <row r="7421" customFormat="1" outlineLevel="1"/>
    <row r="7422" customFormat="1" outlineLevel="1"/>
    <row r="7423" customFormat="1" outlineLevel="1"/>
    <row r="7424" customFormat="1" outlineLevel="1"/>
    <row r="7425" customFormat="1" outlineLevel="1"/>
    <row r="7426" customFormat="1" outlineLevel="1"/>
    <row r="7427" customFormat="1" outlineLevel="1"/>
    <row r="7428" customFormat="1" outlineLevel="1"/>
    <row r="7429" customFormat="1" outlineLevel="1"/>
    <row r="7430" customFormat="1" outlineLevel="1"/>
    <row r="7431" customFormat="1" outlineLevel="1"/>
    <row r="7432" customFormat="1"/>
    <row r="7433" customFormat="1" outlineLevel="1"/>
    <row r="7434" customFormat="1" outlineLevel="1"/>
    <row r="7435" customFormat="1" outlineLevel="1"/>
    <row r="7436" customFormat="1" outlineLevel="1"/>
    <row r="7437" customFormat="1" outlineLevel="1"/>
    <row r="7438" customFormat="1" outlineLevel="1"/>
    <row r="7439" customFormat="1" outlineLevel="1"/>
    <row r="7440" customFormat="1" outlineLevel="1"/>
    <row r="7441" customFormat="1" outlineLevel="1"/>
    <row r="7442" customFormat="1" outlineLevel="1"/>
    <row r="7443" customFormat="1" outlineLevel="1"/>
    <row r="7444" customFormat="1" outlineLevel="1"/>
    <row r="7445" customFormat="1" outlineLevel="1"/>
    <row r="7446" customFormat="1" outlineLevel="1"/>
    <row r="7447" customFormat="1" outlineLevel="1"/>
    <row r="7448" customFormat="1" outlineLevel="1"/>
    <row r="7449" customFormat="1" outlineLevel="1"/>
    <row r="7450" customFormat="1"/>
    <row r="7451" customFormat="1" outlineLevel="1"/>
    <row r="7452" customFormat="1" outlineLevel="1"/>
    <row r="7453" customFormat="1" outlineLevel="1"/>
    <row r="7454" customFormat="1"/>
    <row r="7455" customFormat="1" outlineLevel="1"/>
    <row r="7456" customFormat="1" outlineLevel="1"/>
    <row r="7457" customFormat="1" outlineLevel="1"/>
    <row r="7458" customFormat="1" outlineLevel="1"/>
    <row r="7459" customFormat="1" outlineLevel="1"/>
    <row r="7460" customFormat="1" outlineLevel="1"/>
    <row r="7461" customFormat="1" outlineLevel="1"/>
    <row r="7462" customFormat="1" outlineLevel="1"/>
    <row r="7463" customFormat="1" outlineLevel="1"/>
    <row r="7464" customFormat="1" outlineLevel="1"/>
    <row r="7465" customFormat="1" outlineLevel="1"/>
    <row r="7466" customFormat="1" outlineLevel="1"/>
    <row r="7467" customFormat="1" outlineLevel="1"/>
    <row r="7468" customFormat="1" outlineLevel="1"/>
    <row r="7469" customFormat="1" outlineLevel="1"/>
    <row r="7470" customFormat="1" outlineLevel="1"/>
    <row r="7471" customFormat="1" outlineLevel="1"/>
    <row r="7472" customFormat="1" outlineLevel="1"/>
    <row r="7473" customFormat="1"/>
    <row r="7474" customFormat="1" outlineLevel="1"/>
    <row r="7475" customFormat="1" outlineLevel="1"/>
    <row r="7476" customFormat="1" outlineLevel="1"/>
    <row r="7477" customFormat="1" outlineLevel="1"/>
    <row r="7478" customFormat="1" outlineLevel="1"/>
    <row r="7479" customFormat="1" outlineLevel="1"/>
    <row r="7480" customFormat="1" outlineLevel="1"/>
    <row r="7481" customFormat="1" outlineLevel="1"/>
    <row r="7482" customFormat="1" outlineLevel="1"/>
    <row r="7483" customFormat="1" outlineLevel="1"/>
    <row r="7484" customFormat="1" outlineLevel="1"/>
    <row r="7485" customFormat="1" outlineLevel="1"/>
    <row r="7486" customFormat="1" outlineLevel="1"/>
    <row r="7487" customFormat="1" outlineLevel="1"/>
    <row r="7488" customFormat="1" outlineLevel="1"/>
    <row r="7489" customFormat="1" outlineLevel="1"/>
    <row r="7490" customFormat="1" outlineLevel="1"/>
    <row r="7491" customFormat="1" outlineLevel="1"/>
    <row r="7492" customFormat="1"/>
    <row r="7493" customFormat="1" outlineLevel="1"/>
    <row r="7494" customFormat="1" outlineLevel="1"/>
    <row r="7495" customFormat="1" outlineLevel="1"/>
    <row r="7496" customFormat="1" outlineLevel="1"/>
    <row r="7497" customFormat="1" outlineLevel="1"/>
    <row r="7498" customFormat="1" outlineLevel="1"/>
    <row r="7499" customFormat="1" outlineLevel="1"/>
    <row r="7500" customFormat="1" outlineLevel="1"/>
    <row r="7501" customFormat="1" outlineLevel="1"/>
    <row r="7502" customFormat="1" outlineLevel="1"/>
    <row r="7503" customFormat="1" outlineLevel="1"/>
    <row r="7504" customFormat="1" outlineLevel="1"/>
    <row r="7505" customFormat="1" outlineLevel="1"/>
    <row r="7506" customFormat="1" outlineLevel="1"/>
    <row r="7507" customFormat="1" outlineLevel="1"/>
    <row r="7508" customFormat="1" outlineLevel="1"/>
    <row r="7509" customFormat="1" outlineLevel="1"/>
    <row r="7510" customFormat="1" outlineLevel="1"/>
    <row r="7511" customFormat="1"/>
    <row r="7512" customFormat="1" outlineLevel="1"/>
    <row r="7513" customFormat="1"/>
    <row r="7514" customFormat="1" outlineLevel="1"/>
    <row r="7515" customFormat="1"/>
    <row r="7516" customFormat="1" outlineLevel="1"/>
    <row r="7517" customFormat="1" outlineLevel="1"/>
    <row r="7518" customFormat="1" outlineLevel="1"/>
    <row r="7519" customFormat="1" outlineLevel="1"/>
    <row r="7520" customFormat="1" outlineLevel="1"/>
    <row r="7521" customFormat="1" outlineLevel="1"/>
    <row r="7522" customFormat="1" outlineLevel="1"/>
    <row r="7523" customFormat="1" outlineLevel="1"/>
    <row r="7524" customFormat="1" outlineLevel="1"/>
    <row r="7525" customFormat="1" outlineLevel="1"/>
    <row r="7526" customFormat="1" outlineLevel="1"/>
    <row r="7527" customFormat="1" outlineLevel="1"/>
    <row r="7528" customFormat="1" outlineLevel="1"/>
    <row r="7529" customFormat="1" outlineLevel="1"/>
    <row r="7530" customFormat="1" outlineLevel="1"/>
    <row r="7531" customFormat="1" outlineLevel="1"/>
    <row r="7532" customFormat="1"/>
    <row r="7533" customFormat="1" outlineLevel="1"/>
    <row r="7534" customFormat="1" outlineLevel="1"/>
    <row r="7535" customFormat="1"/>
    <row r="7536" customFormat="1" outlineLevel="1"/>
    <row r="7537" customFormat="1" outlineLevel="1"/>
    <row r="7538" customFormat="1" outlineLevel="1"/>
    <row r="7539" customFormat="1"/>
    <row r="7540" customFormat="1" outlineLevel="1"/>
    <row r="7541" customFormat="1" outlineLevel="1"/>
    <row r="7542" customFormat="1" outlineLevel="1"/>
    <row r="7543" customFormat="1" outlineLevel="1"/>
    <row r="7544" customFormat="1"/>
    <row r="7545" customFormat="1" outlineLevel="1"/>
    <row r="7546" customFormat="1" outlineLevel="1"/>
    <row r="7547" customFormat="1" outlineLevel="1"/>
    <row r="7548" customFormat="1" outlineLevel="1"/>
    <row r="7549" customFormat="1"/>
    <row r="7550" customFormat="1" outlineLevel="1"/>
    <row r="7551" customFormat="1" outlineLevel="1"/>
    <row r="7552" customFormat="1" outlineLevel="1"/>
    <row r="7553" customFormat="1" outlineLevel="1"/>
    <row r="7554" customFormat="1"/>
    <row r="7555" customFormat="1" outlineLevel="1"/>
    <row r="7556" customFormat="1" outlineLevel="1"/>
    <row r="7557" customFormat="1" outlineLevel="1"/>
    <row r="7558" customFormat="1" outlineLevel="1"/>
    <row r="7559" customFormat="1"/>
    <row r="7560" customFormat="1" outlineLevel="1"/>
    <row r="7561" customFormat="1" outlineLevel="1"/>
    <row r="7562" customFormat="1" outlineLevel="1"/>
    <row r="7563" customFormat="1" outlineLevel="1"/>
    <row r="7564" customFormat="1"/>
    <row r="7565" customFormat="1" outlineLevel="1"/>
    <row r="7566" customFormat="1" outlineLevel="1"/>
    <row r="7567" customFormat="1" outlineLevel="1"/>
    <row r="7568" customFormat="1" outlineLevel="1"/>
    <row r="7569" customFormat="1"/>
    <row r="7570" customFormat="1" outlineLevel="1"/>
    <row r="7571" customFormat="1" outlineLevel="1"/>
    <row r="7572" customFormat="1" outlineLevel="1"/>
    <row r="7573" customFormat="1" outlineLevel="1"/>
    <row r="7574" customFormat="1"/>
    <row r="7575" customFormat="1" outlineLevel="1"/>
    <row r="7576" customFormat="1" outlineLevel="1"/>
    <row r="7577" customFormat="1" outlineLevel="1"/>
    <row r="7578" customFormat="1"/>
    <row r="7579" customFormat="1" outlineLevel="1"/>
    <row r="7580" customFormat="1" outlineLevel="1"/>
    <row r="7581" customFormat="1" outlineLevel="1"/>
    <row r="7582" customFormat="1" outlineLevel="1"/>
    <row r="7583" customFormat="1" outlineLevel="1"/>
    <row r="7584" customFormat="1" outlineLevel="1"/>
    <row r="7585" customFormat="1" outlineLevel="1"/>
    <row r="7586" customFormat="1" outlineLevel="1"/>
    <row r="7587" customFormat="1" outlineLevel="1"/>
    <row r="7588" customFormat="1"/>
    <row r="7589" customFormat="1" outlineLevel="1"/>
    <row r="7590" customFormat="1" outlineLevel="1"/>
    <row r="7591" customFormat="1" outlineLevel="1"/>
    <row r="7592" customFormat="1" outlineLevel="1"/>
    <row r="7593" customFormat="1" outlineLevel="1"/>
    <row r="7594" customFormat="1"/>
    <row r="7595" customFormat="1" outlineLevel="1"/>
    <row r="7596" customFormat="1" outlineLevel="1"/>
    <row r="7597" customFormat="1" outlineLevel="1"/>
    <row r="7598" customFormat="1"/>
    <row r="7599" customFormat="1" outlineLevel="1"/>
    <row r="7600" customFormat="1" outlineLevel="1"/>
    <row r="7601" customFormat="1"/>
    <row r="7602" customFormat="1" outlineLevel="1"/>
    <row r="7603" customFormat="1" outlineLevel="1"/>
    <row r="7604" customFormat="1"/>
    <row r="7605" customFormat="1" outlineLevel="1"/>
    <row r="7606" customFormat="1" outlineLevel="1"/>
    <row r="7607" customFormat="1"/>
    <row r="7608" customFormat="1" outlineLevel="1"/>
    <row r="7609" customFormat="1" outlineLevel="1"/>
    <row r="7610" customFormat="1" outlineLevel="1"/>
    <row r="7611" customFormat="1"/>
    <row r="7612" customFormat="1" outlineLevel="1"/>
    <row r="7613" customFormat="1" outlineLevel="1"/>
    <row r="7614" customFormat="1"/>
    <row r="7615" customFormat="1" outlineLevel="1"/>
    <row r="7616" customFormat="1" outlineLevel="1"/>
    <row r="7617" customFormat="1"/>
    <row r="7618" customFormat="1" outlineLevel="1"/>
    <row r="7619" customFormat="1" outlineLevel="1"/>
    <row r="7620" customFormat="1"/>
    <row r="7621" customFormat="1" outlineLevel="1"/>
    <row r="7622" customFormat="1" outlineLevel="1"/>
    <row r="7623" customFormat="1"/>
    <row r="7624" customFormat="1" outlineLevel="1"/>
    <row r="7625" customFormat="1" outlineLevel="1"/>
    <row r="7626" customFormat="1"/>
    <row r="7627" customFormat="1" outlineLevel="1"/>
    <row r="7628" customFormat="1" outlineLevel="1"/>
    <row r="7629" customFormat="1"/>
    <row r="7630" customFormat="1" outlineLevel="1"/>
    <row r="7631" customFormat="1" outlineLevel="1"/>
    <row r="7632" customFormat="1"/>
    <row r="7633" customFormat="1" outlineLevel="1"/>
    <row r="7634" customFormat="1" outlineLevel="1"/>
    <row r="7635" customFormat="1"/>
    <row r="7636" customFormat="1" outlineLevel="1"/>
    <row r="7637" customFormat="1" outlineLevel="1"/>
    <row r="7638" customFormat="1" outlineLevel="1"/>
    <row r="7639" customFormat="1"/>
    <row r="7640" customFormat="1" outlineLevel="1"/>
    <row r="7641" customFormat="1" outlineLevel="1"/>
    <row r="7642" customFormat="1" outlineLevel="1"/>
    <row r="7643" customFormat="1" outlineLevel="1"/>
    <row r="7644" customFormat="1"/>
    <row r="7645" customFormat="1" outlineLevel="1"/>
    <row r="7646" customFormat="1" outlineLevel="1"/>
    <row r="7647" customFormat="1" outlineLevel="1"/>
    <row r="7648" customFormat="1" outlineLevel="1"/>
    <row r="7649" customFormat="1"/>
    <row r="7650" customFormat="1" outlineLevel="1"/>
    <row r="7651" customFormat="1" outlineLevel="1"/>
    <row r="7652" customFormat="1" outlineLevel="1"/>
    <row r="7653" customFormat="1" outlineLevel="1"/>
    <row r="7654" customFormat="1"/>
    <row r="7655" customFormat="1" outlineLevel="1"/>
    <row r="7656" customFormat="1" outlineLevel="1"/>
    <row r="7657" customFormat="1" outlineLevel="1"/>
    <row r="7658" customFormat="1" outlineLevel="1"/>
    <row r="7659" customFormat="1"/>
    <row r="7660" customFormat="1" outlineLevel="1"/>
    <row r="7661" customFormat="1" outlineLevel="1"/>
    <row r="7662" customFormat="1" outlineLevel="1"/>
    <row r="7663" customFormat="1" outlineLevel="1"/>
    <row r="7664" customFormat="1"/>
    <row r="7665" customFormat="1" outlineLevel="1"/>
    <row r="7666" customFormat="1" outlineLevel="1"/>
    <row r="7667" customFormat="1" outlineLevel="1"/>
    <row r="7668" customFormat="1" outlineLevel="1"/>
    <row r="7669" customFormat="1"/>
    <row r="7670" customFormat="1" outlineLevel="1"/>
    <row r="7671" customFormat="1" outlineLevel="1"/>
    <row r="7672" customFormat="1" outlineLevel="1"/>
    <row r="7673" customFormat="1" outlineLevel="1"/>
    <row r="7674" customFormat="1" outlineLevel="1"/>
    <row r="7675" customFormat="1"/>
    <row r="7676" customFormat="1" outlineLevel="1"/>
    <row r="7677" customFormat="1" outlineLevel="1"/>
    <row r="7678" customFormat="1" outlineLevel="1"/>
    <row r="7679" customFormat="1" outlineLevel="1"/>
    <row r="7680" customFormat="1" outlineLevel="1"/>
    <row r="7681" customFormat="1"/>
    <row r="7682" customFormat="1" outlineLevel="1"/>
    <row r="7683" customFormat="1" outlineLevel="1"/>
    <row r="7684" customFormat="1" outlineLevel="1"/>
    <row r="7685" customFormat="1" outlineLevel="1"/>
    <row r="7686" customFormat="1" outlineLevel="1"/>
    <row r="7687" customFormat="1"/>
    <row r="7688" customFormat="1" outlineLevel="1"/>
    <row r="7689" customFormat="1" outlineLevel="1"/>
    <row r="7690" customFormat="1" outlineLevel="1"/>
    <row r="7691" customFormat="1" outlineLevel="1"/>
    <row r="7692" customFormat="1"/>
    <row r="7693" customFormat="1" outlineLevel="1"/>
    <row r="7694" customFormat="1" outlineLevel="1"/>
    <row r="7695" customFormat="1" outlineLevel="1"/>
    <row r="7696" customFormat="1" outlineLevel="1"/>
    <row r="7697" customFormat="1"/>
    <row r="7698" customFormat="1" outlineLevel="1"/>
    <row r="7699" customFormat="1" outlineLevel="1"/>
    <row r="7700" customFormat="1" outlineLevel="1"/>
    <row r="7701" customFormat="1"/>
    <row r="7702" customFormat="1" outlineLevel="1"/>
    <row r="7703" customFormat="1" outlineLevel="1"/>
    <row r="7704" customFormat="1" outlineLevel="1"/>
    <row r="7705" customFormat="1" outlineLevel="1"/>
    <row r="7706" customFormat="1" outlineLevel="1"/>
    <row r="7707" customFormat="1" outlineLevel="1"/>
    <row r="7708" customFormat="1"/>
    <row r="7709" customFormat="1" outlineLevel="1"/>
    <row r="7710" customFormat="1" outlineLevel="1"/>
    <row r="7711" customFormat="1" outlineLevel="1"/>
    <row r="7712" customFormat="1" outlineLevel="1"/>
    <row r="7713" customFormat="1" outlineLevel="1"/>
    <row r="7714" customFormat="1" outlineLevel="1"/>
    <row r="7715" customFormat="1"/>
    <row r="7716" customFormat="1" outlineLevel="1"/>
    <row r="7717" customFormat="1" outlineLevel="1"/>
    <row r="7718" customFormat="1" outlineLevel="1"/>
    <row r="7719" customFormat="1" outlineLevel="1"/>
    <row r="7720" customFormat="1" outlineLevel="1"/>
    <row r="7721" customFormat="1" outlineLevel="1"/>
    <row r="7722" customFormat="1"/>
    <row r="7723" customFormat="1" outlineLevel="1"/>
    <row r="7724" customFormat="1" outlineLevel="1"/>
    <row r="7725" customFormat="1" outlineLevel="1"/>
    <row r="7726" customFormat="1" outlineLevel="1"/>
    <row r="7727" customFormat="1" outlineLevel="1"/>
    <row r="7728" customFormat="1" outlineLevel="1"/>
    <row r="7729" customFormat="1"/>
    <row r="7730" customFormat="1" outlineLevel="1"/>
    <row r="7731" customFormat="1" outlineLevel="1"/>
    <row r="7732" customFormat="1" outlineLevel="1"/>
    <row r="7733" customFormat="1" outlineLevel="1"/>
    <row r="7734" customFormat="1"/>
    <row r="7735" customFormat="1" outlineLevel="1"/>
    <row r="7736" customFormat="1" outlineLevel="1"/>
    <row r="7737" customFormat="1" outlineLevel="1"/>
    <row r="7738" customFormat="1" outlineLevel="1"/>
    <row r="7739" customFormat="1"/>
    <row r="7740" customFormat="1" outlineLevel="1"/>
    <row r="7741" customFormat="1" outlineLevel="1"/>
    <row r="7742" customFormat="1" outlineLevel="1"/>
    <row r="7743" customFormat="1" outlineLevel="1"/>
    <row r="7744" customFormat="1" outlineLevel="1"/>
    <row r="7745" customFormat="1" outlineLevel="1"/>
    <row r="7746" customFormat="1" outlineLevel="1"/>
    <row r="7747" customFormat="1"/>
    <row r="7748" customFormat="1" outlineLevel="1"/>
    <row r="7749" customFormat="1" outlineLevel="1"/>
    <row r="7750" customFormat="1" outlineLevel="1"/>
    <row r="7751" customFormat="1" outlineLevel="1"/>
    <row r="7752" customFormat="1" outlineLevel="1"/>
    <row r="7753" customFormat="1" outlineLevel="1"/>
    <row r="7754" customFormat="1" outlineLevel="1"/>
    <row r="7755" customFormat="1" outlineLevel="1"/>
    <row r="7756" customFormat="1" outlineLevel="1"/>
    <row r="7757" customFormat="1" outlineLevel="1"/>
    <row r="7758" customFormat="1" outlineLevel="1"/>
    <row r="7759" customFormat="1" outlineLevel="1"/>
    <row r="7760" customFormat="1" outlineLevel="1"/>
    <row r="7761" customFormat="1" outlineLevel="1"/>
    <row r="7762" customFormat="1" outlineLevel="1"/>
    <row r="7763" customFormat="1" outlineLevel="1"/>
    <row r="7764" customFormat="1" outlineLevel="1"/>
    <row r="7765" customFormat="1" outlineLevel="1"/>
    <row r="7766" customFormat="1" outlineLevel="1"/>
    <row r="7767" customFormat="1" outlineLevel="1"/>
    <row r="7768" customFormat="1"/>
    <row r="7769" customFormat="1" outlineLevel="1"/>
    <row r="7770" customFormat="1" outlineLevel="1"/>
    <row r="7771" customFormat="1" outlineLevel="1"/>
    <row r="7772" customFormat="1" outlineLevel="1"/>
    <row r="7773" customFormat="1" outlineLevel="1"/>
    <row r="7774" customFormat="1" outlineLevel="1"/>
    <row r="7775" customFormat="1" outlineLevel="1"/>
    <row r="7776" customFormat="1" outlineLevel="1"/>
    <row r="7777" customFormat="1" outlineLevel="1"/>
    <row r="7778" customFormat="1" outlineLevel="1"/>
    <row r="7779" customFormat="1" outlineLevel="1"/>
    <row r="7780" customFormat="1" outlineLevel="1"/>
    <row r="7781" customFormat="1" outlineLevel="1"/>
    <row r="7782" customFormat="1" outlineLevel="1"/>
    <row r="7783" customFormat="1" outlineLevel="1"/>
    <row r="7784" customFormat="1" outlineLevel="1"/>
    <row r="7785" customFormat="1" outlineLevel="1"/>
    <row r="7786" customFormat="1" outlineLevel="1"/>
    <row r="7787" customFormat="1" outlineLevel="1"/>
    <row r="7788" customFormat="1" outlineLevel="1"/>
    <row r="7789" customFormat="1"/>
    <row r="7790" customFormat="1" outlineLevel="1"/>
    <row r="7791" customFormat="1" outlineLevel="1"/>
    <row r="7792" customFormat="1" outlineLevel="1"/>
    <row r="7793" customFormat="1" outlineLevel="1"/>
    <row r="7794" customFormat="1" outlineLevel="1"/>
    <row r="7795" customFormat="1" outlineLevel="1"/>
    <row r="7796" customFormat="1" outlineLevel="1"/>
    <row r="7797" customFormat="1" outlineLevel="1"/>
    <row r="7798" customFormat="1" outlineLevel="1"/>
    <row r="7799" customFormat="1" outlineLevel="1"/>
    <row r="7800" customFormat="1" outlineLevel="1"/>
    <row r="7801" customFormat="1" outlineLevel="1"/>
    <row r="7802" customFormat="1" outlineLevel="1"/>
    <row r="7803" customFormat="1" outlineLevel="1"/>
    <row r="7804" customFormat="1" outlineLevel="1"/>
    <row r="7805" customFormat="1" outlineLevel="1"/>
    <row r="7806" customFormat="1" outlineLevel="1"/>
    <row r="7807" customFormat="1" outlineLevel="1"/>
    <row r="7808" customFormat="1" outlineLevel="1"/>
    <row r="7809" customFormat="1" outlineLevel="1"/>
    <row r="7810" customFormat="1"/>
    <row r="7811" customFormat="1" outlineLevel="1"/>
    <row r="7812" customFormat="1" outlineLevel="1"/>
    <row r="7813" customFormat="1" outlineLevel="1"/>
    <row r="7814" customFormat="1" outlineLevel="1"/>
    <row r="7815" customFormat="1" outlineLevel="1"/>
    <row r="7816" customFormat="1" outlineLevel="1"/>
    <row r="7817" customFormat="1" outlineLevel="1"/>
    <row r="7818" customFormat="1" outlineLevel="1"/>
    <row r="7819" customFormat="1" outlineLevel="1"/>
    <row r="7820" customFormat="1" outlineLevel="1"/>
    <row r="7821" customFormat="1" outlineLevel="1"/>
    <row r="7822" customFormat="1" outlineLevel="1"/>
    <row r="7823" customFormat="1" outlineLevel="1"/>
    <row r="7824" customFormat="1" outlineLevel="1"/>
    <row r="7825" customFormat="1" outlineLevel="1"/>
    <row r="7826" customFormat="1" outlineLevel="1"/>
    <row r="7827" customFormat="1" outlineLevel="1"/>
    <row r="7828" customFormat="1" outlineLevel="1"/>
    <row r="7829" customFormat="1" outlineLevel="1"/>
    <row r="7830" customFormat="1" outlineLevel="1"/>
    <row r="7831" customFormat="1"/>
    <row r="7832" customFormat="1" outlineLevel="1"/>
    <row r="7833" customFormat="1" outlineLevel="1"/>
    <row r="7834" customFormat="1" outlineLevel="1"/>
    <row r="7835" customFormat="1" outlineLevel="1"/>
    <row r="7836" customFormat="1" outlineLevel="1"/>
    <row r="7837" customFormat="1" outlineLevel="1"/>
    <row r="7838" customFormat="1"/>
    <row r="7839" customFormat="1" outlineLevel="1"/>
    <row r="7840" customFormat="1" outlineLevel="1"/>
    <row r="7841" customFormat="1" outlineLevel="1"/>
    <row r="7842" customFormat="1" outlineLevel="1"/>
    <row r="7843" customFormat="1" outlineLevel="1"/>
    <row r="7844" customFormat="1" outlineLevel="1"/>
    <row r="7845" customFormat="1" outlineLevel="1"/>
    <row r="7846" customFormat="1" outlineLevel="1"/>
    <row r="7847" customFormat="1" outlineLevel="1"/>
    <row r="7848" customFormat="1" outlineLevel="1"/>
    <row r="7849" customFormat="1"/>
    <row r="7850" customFormat="1" outlineLevel="1"/>
    <row r="7851" customFormat="1" outlineLevel="1"/>
    <row r="7852" customFormat="1" outlineLevel="1"/>
    <row r="7853" customFormat="1" outlineLevel="1"/>
    <row r="7854" customFormat="1" outlineLevel="1"/>
    <row r="7855" customFormat="1" outlineLevel="1"/>
    <row r="7856" customFormat="1" outlineLevel="1"/>
    <row r="7857" customFormat="1" outlineLevel="1"/>
    <row r="7858" customFormat="1" outlineLevel="1"/>
    <row r="7859" customFormat="1" outlineLevel="1"/>
    <row r="7860" customFormat="1" outlineLevel="1"/>
    <row r="7861" customFormat="1" outlineLevel="1"/>
    <row r="7862" customFormat="1" outlineLevel="1"/>
    <row r="7863" customFormat="1" outlineLevel="1"/>
    <row r="7864" customFormat="1" outlineLevel="1"/>
    <row r="7865" customFormat="1" outlineLevel="1"/>
    <row r="7866" customFormat="1" outlineLevel="1"/>
    <row r="7867" customFormat="1" outlineLevel="1"/>
    <row r="7868" customFormat="1" outlineLevel="1"/>
    <row r="7869" customFormat="1" outlineLevel="1"/>
    <row r="7870" customFormat="1" outlineLevel="1"/>
    <row r="7871" customFormat="1" outlineLevel="1"/>
    <row r="7872" customFormat="1" outlineLevel="1"/>
    <row r="7873" customFormat="1"/>
    <row r="7874" customFormat="1" outlineLevel="1"/>
    <row r="7875" customFormat="1" outlineLevel="1"/>
    <row r="7876" customFormat="1" outlineLevel="1"/>
    <row r="7877" customFormat="1" outlineLevel="1"/>
    <row r="7878" customFormat="1" outlineLevel="1"/>
    <row r="7879" customFormat="1" outlineLevel="1"/>
    <row r="7880" customFormat="1"/>
    <row r="7881" customFormat="1" outlineLevel="1"/>
    <row r="7882" customFormat="1" outlineLevel="1"/>
    <row r="7883" customFormat="1" outlineLevel="1"/>
    <row r="7884" customFormat="1" outlineLevel="1"/>
    <row r="7885" customFormat="1" outlineLevel="1"/>
    <row r="7886" customFormat="1" outlineLevel="1"/>
    <row r="7887" customFormat="1"/>
    <row r="7888" customFormat="1" outlineLevel="1"/>
    <row r="7889" customFormat="1"/>
    <row r="7890" customFormat="1" outlineLevel="1"/>
    <row r="7891" customFormat="1" outlineLevel="1"/>
    <row r="7892" customFormat="1" outlineLevel="1"/>
    <row r="7893" customFormat="1"/>
    <row r="7894" customFormat="1" outlineLevel="1"/>
    <row r="7895" customFormat="1" outlineLevel="1"/>
    <row r="7896" customFormat="1" outlineLevel="1"/>
    <row r="7897" customFormat="1" outlineLevel="1"/>
    <row r="7898" customFormat="1" outlineLevel="1"/>
    <row r="7899" customFormat="1" outlineLevel="1"/>
    <row r="7900" customFormat="1" outlineLevel="1"/>
    <row r="7901" customFormat="1"/>
    <row r="7902" customFormat="1" outlineLevel="1"/>
    <row r="7903" customFormat="1" outlineLevel="1"/>
    <row r="7904" customFormat="1" outlineLevel="1"/>
    <row r="7905" customFormat="1" outlineLevel="1"/>
    <row r="7906" customFormat="1" outlineLevel="1"/>
    <row r="7907" customFormat="1" outlineLevel="1"/>
    <row r="7908" customFormat="1" outlineLevel="1"/>
    <row r="7909" customFormat="1"/>
    <row r="7910" customFormat="1" outlineLevel="1"/>
    <row r="7911" customFormat="1" outlineLevel="1"/>
    <row r="7912" customFormat="1" outlineLevel="1"/>
    <row r="7913" customFormat="1" outlineLevel="1"/>
    <row r="7914" customFormat="1" outlineLevel="1"/>
    <row r="7915" customFormat="1" outlineLevel="1"/>
    <row r="7916" customFormat="1" outlineLevel="1"/>
    <row r="7917" customFormat="1" outlineLevel="1"/>
    <row r="7918" customFormat="1" outlineLevel="1"/>
    <row r="7919" customFormat="1"/>
    <row r="7920" customFormat="1" outlineLevel="1"/>
    <row r="7921" customFormat="1" outlineLevel="1"/>
    <row r="7922" customFormat="1" outlineLevel="1"/>
    <row r="7923" customFormat="1"/>
    <row r="7924" customFormat="1" outlineLevel="1"/>
    <row r="7925" customFormat="1" outlineLevel="1"/>
    <row r="7926" customFormat="1" outlineLevel="1"/>
    <row r="7927" customFormat="1"/>
    <row r="7928" customFormat="1" outlineLevel="1"/>
    <row r="7929" customFormat="1" outlineLevel="1"/>
    <row r="7930" customFormat="1" outlineLevel="1"/>
    <row r="7931" customFormat="1" outlineLevel="1"/>
    <row r="7932" customFormat="1" outlineLevel="1"/>
    <row r="7933" customFormat="1" outlineLevel="1"/>
    <row r="7934" customFormat="1"/>
    <row r="7935" customFormat="1" outlineLevel="1"/>
    <row r="7936" customFormat="1" outlineLevel="1"/>
    <row r="7937" customFormat="1" outlineLevel="1"/>
    <row r="7938" customFormat="1" outlineLevel="1"/>
    <row r="7939" customFormat="1" outlineLevel="1"/>
    <row r="7940" customFormat="1" outlineLevel="1"/>
    <row r="7941" customFormat="1"/>
    <row r="7942" customFormat="1" outlineLevel="1"/>
    <row r="7943" customFormat="1" outlineLevel="1"/>
    <row r="7944" customFormat="1" outlineLevel="1"/>
    <row r="7945" customFormat="1" outlineLevel="1"/>
    <row r="7946" customFormat="1" outlineLevel="1"/>
    <row r="7947" customFormat="1" outlineLevel="1"/>
    <row r="7948" customFormat="1"/>
    <row r="7949" customFormat="1" outlineLevel="1"/>
    <row r="7950" customFormat="1" outlineLevel="1"/>
    <row r="7951" customFormat="1" outlineLevel="1"/>
    <row r="7952" customFormat="1"/>
    <row r="7953" customFormat="1" outlineLevel="1"/>
    <row r="7954" customFormat="1" outlineLevel="1"/>
    <row r="7955" customFormat="1" outlineLevel="1"/>
    <row r="7956" customFormat="1"/>
    <row r="7957" customFormat="1" outlineLevel="1"/>
    <row r="7958" customFormat="1" outlineLevel="1"/>
    <row r="7959" customFormat="1" outlineLevel="1"/>
    <row r="7960" customFormat="1"/>
    <row r="7961" customFormat="1" outlineLevel="1"/>
    <row r="7962" customFormat="1" outlineLevel="1"/>
    <row r="7963" customFormat="1" outlineLevel="1"/>
    <row r="7964" customFormat="1"/>
    <row r="7965" customFormat="1" outlineLevel="1"/>
    <row r="7966" customFormat="1" outlineLevel="1"/>
    <row r="7967" customFormat="1" outlineLevel="1"/>
    <row r="7968" customFormat="1"/>
    <row r="7969" customFormat="1" outlineLevel="1"/>
    <row r="7970" customFormat="1" outlineLevel="1"/>
    <row r="7971" customFormat="1" outlineLevel="1"/>
    <row r="7972" customFormat="1" outlineLevel="1"/>
    <row r="7973" customFormat="1"/>
    <row r="7974" customFormat="1" outlineLevel="1"/>
    <row r="7975" customFormat="1" outlineLevel="1"/>
    <row r="7976" customFormat="1" outlineLevel="1"/>
    <row r="7977" customFormat="1" outlineLevel="1"/>
    <row r="7978" customFormat="1"/>
    <row r="7979" customFormat="1" outlineLevel="1"/>
    <row r="7980" customFormat="1" outlineLevel="1"/>
    <row r="7981" customFormat="1" outlineLevel="1"/>
    <row r="7982" customFormat="1" outlineLevel="1"/>
    <row r="7983" customFormat="1"/>
    <row r="7984" customFormat="1" outlineLevel="1"/>
    <row r="7985" customFormat="1" outlineLevel="1"/>
    <row r="7986" customFormat="1" outlineLevel="1"/>
    <row r="7987" customFormat="1" outlineLevel="1"/>
    <row r="7988" customFormat="1"/>
    <row r="7989" customFormat="1" outlineLevel="1"/>
    <row r="7990" customFormat="1" outlineLevel="1"/>
    <row r="7991" customFormat="1" outlineLevel="1"/>
    <row r="7992" customFormat="1" outlineLevel="1"/>
    <row r="7993" customFormat="1"/>
    <row r="7994" customFormat="1" outlineLevel="1"/>
    <row r="7995" customFormat="1" outlineLevel="1"/>
    <row r="7996" customFormat="1" outlineLevel="1"/>
    <row r="7997" customFormat="1" outlineLevel="1"/>
    <row r="7998" customFormat="1"/>
    <row r="7999" customFormat="1" outlineLevel="1"/>
    <row r="8000" customFormat="1" outlineLevel="1"/>
    <row r="8001" customFormat="1" outlineLevel="1"/>
    <row r="8002" customFormat="1" outlineLevel="1"/>
    <row r="8003" customFormat="1"/>
    <row r="8004" customFormat="1" outlineLevel="1"/>
    <row r="8005" customFormat="1" outlineLevel="1"/>
    <row r="8006" customFormat="1" outlineLevel="1"/>
    <row r="8007" customFormat="1" outlineLevel="1"/>
    <row r="8008" customFormat="1" outlineLevel="1"/>
    <row r="8009" customFormat="1" outlineLevel="1"/>
    <row r="8010" customFormat="1"/>
    <row r="8011" customFormat="1" outlineLevel="1"/>
    <row r="8012" customFormat="1" outlineLevel="1"/>
    <row r="8013" customFormat="1" outlineLevel="1"/>
    <row r="8014" customFormat="1" outlineLevel="1"/>
    <row r="8015" customFormat="1" outlineLevel="1"/>
    <row r="8016" customFormat="1" outlineLevel="1"/>
    <row r="8017" customFormat="1"/>
    <row r="8018" customFormat="1" outlineLevel="1"/>
    <row r="8019" customFormat="1" outlineLevel="1"/>
    <row r="8020" customFormat="1" outlineLevel="1"/>
    <row r="8021" customFormat="1" outlineLevel="1"/>
    <row r="8022" customFormat="1" outlineLevel="1"/>
    <row r="8023" customFormat="1" outlineLevel="1"/>
    <row r="8024" customFormat="1" outlineLevel="1"/>
    <row r="8025" customFormat="1"/>
    <row r="8026" customFormat="1" outlineLevel="1"/>
    <row r="8027" customFormat="1" outlineLevel="1"/>
    <row r="8028" customFormat="1" outlineLevel="1"/>
    <row r="8029" customFormat="1" outlineLevel="1"/>
    <row r="8030" customFormat="1" outlineLevel="1"/>
    <row r="8031" customFormat="1" outlineLevel="1"/>
    <row r="8032" customFormat="1" outlineLevel="1"/>
    <row r="8033" customFormat="1"/>
    <row r="8034" customFormat="1" outlineLevel="1"/>
    <row r="8035" customFormat="1" outlineLevel="1"/>
    <row r="8036" customFormat="1" outlineLevel="1"/>
    <row r="8037" customFormat="1" outlineLevel="1"/>
    <row r="8038" customFormat="1"/>
    <row r="8039" customFormat="1" outlineLevel="1"/>
    <row r="8040" customFormat="1" outlineLevel="1"/>
    <row r="8041" customFormat="1" outlineLevel="1"/>
    <row r="8042" customFormat="1" outlineLevel="1"/>
    <row r="8043" customFormat="1"/>
    <row r="8044" customFormat="1" outlineLevel="1"/>
    <row r="8045" customFormat="1" outlineLevel="1"/>
    <row r="8046" customFormat="1" outlineLevel="1"/>
    <row r="8047" customFormat="1" outlineLevel="1"/>
    <row r="8048" customFormat="1" outlineLevel="1"/>
    <row r="8049" customFormat="1" outlineLevel="1"/>
    <row r="8050" customFormat="1" outlineLevel="1"/>
    <row r="8051" customFormat="1" outlineLevel="1"/>
    <row r="8052" customFormat="1" outlineLevel="1"/>
    <row r="8053" customFormat="1"/>
    <row r="8054" customFormat="1" outlineLevel="1"/>
    <row r="8055" customFormat="1" outlineLevel="1"/>
    <row r="8056" customFormat="1" outlineLevel="1"/>
    <row r="8057" customFormat="1" outlineLevel="1"/>
    <row r="8058" customFormat="1" outlineLevel="1"/>
    <row r="8059" customFormat="1" outlineLevel="1"/>
    <row r="8060" customFormat="1" outlineLevel="1"/>
    <row r="8061" customFormat="1" outlineLevel="1"/>
    <row r="8062" customFormat="1" outlineLevel="1"/>
    <row r="8063" customFormat="1"/>
    <row r="8064" customFormat="1" outlineLevel="1"/>
    <row r="8065" customFormat="1" outlineLevel="1"/>
    <row r="8066" customFormat="1" outlineLevel="1"/>
    <row r="8067" customFormat="1" outlineLevel="1"/>
    <row r="8068" customFormat="1" outlineLevel="1"/>
    <row r="8069" customFormat="1" outlineLevel="1"/>
    <row r="8070" customFormat="1" outlineLevel="1"/>
    <row r="8071" customFormat="1" outlineLevel="1"/>
    <row r="8072" customFormat="1" outlineLevel="1"/>
    <row r="8073" customFormat="1"/>
    <row r="8074" customFormat="1" outlineLevel="1"/>
    <row r="8075" customFormat="1" outlineLevel="1"/>
    <row r="8076" customFormat="1" outlineLevel="1"/>
    <row r="8077" customFormat="1" outlineLevel="1"/>
    <row r="8078" customFormat="1" outlineLevel="1"/>
    <row r="8079" customFormat="1"/>
    <row r="8080" customFormat="1" outlineLevel="1"/>
    <row r="8081" customFormat="1" outlineLevel="1"/>
    <row r="8082" customFormat="1" outlineLevel="1"/>
    <row r="8083" customFormat="1"/>
    <row r="8084" customFormat="1" outlineLevel="1"/>
    <row r="8085" customFormat="1" outlineLevel="1"/>
    <row r="8086" customFormat="1" outlineLevel="1"/>
    <row r="8087" customFormat="1"/>
    <row r="8088" customFormat="1" outlineLevel="1"/>
    <row r="8089" customFormat="1" outlineLevel="1"/>
    <row r="8090" customFormat="1" outlineLevel="1"/>
    <row r="8091" customFormat="1"/>
    <row r="8092" customFormat="1" outlineLevel="1"/>
    <row r="8093" customFormat="1" outlineLevel="1"/>
    <row r="8094" customFormat="1" outlineLevel="1"/>
    <row r="8095" customFormat="1"/>
    <row r="8096" customFormat="1" outlineLevel="1"/>
    <row r="8097" customFormat="1" outlineLevel="1"/>
    <row r="8098" customFormat="1" outlineLevel="1"/>
    <row r="8099" customFormat="1" outlineLevel="1"/>
    <row r="8100" customFormat="1" outlineLevel="1"/>
    <row r="8101" customFormat="1" outlineLevel="1"/>
    <row r="8102" customFormat="1" outlineLevel="1"/>
    <row r="8103" customFormat="1" outlineLevel="1"/>
    <row r="8104" customFormat="1" outlineLevel="1"/>
    <row r="8105" customFormat="1" outlineLevel="1"/>
    <row r="8106" customFormat="1"/>
    <row r="8107" customFormat="1" outlineLevel="1"/>
    <row r="8108" customFormat="1" outlineLevel="1"/>
    <row r="8109" customFormat="1" outlineLevel="1"/>
    <row r="8110" customFormat="1" outlineLevel="1"/>
    <row r="8111" customFormat="1" outlineLevel="1"/>
    <row r="8112" customFormat="1" outlineLevel="1"/>
    <row r="8113" customFormat="1" outlineLevel="1"/>
    <row r="8114" customFormat="1" outlineLevel="1"/>
    <row r="8115" customFormat="1" outlineLevel="1"/>
    <row r="8116" customFormat="1" outlineLevel="1"/>
    <row r="8117" customFormat="1"/>
    <row r="8118" customFormat="1" outlineLevel="1"/>
    <row r="8119" customFormat="1" outlineLevel="1"/>
    <row r="8120" customFormat="1" outlineLevel="1"/>
    <row r="8121" customFormat="1"/>
    <row r="8122" customFormat="1" outlineLevel="1"/>
    <row r="8123" customFormat="1" outlineLevel="1"/>
    <row r="8124" customFormat="1" outlineLevel="1"/>
    <row r="8125" customFormat="1" outlineLevel="1"/>
    <row r="8126" customFormat="1"/>
    <row r="8127" customFormat="1" outlineLevel="1"/>
    <row r="8128" customFormat="1" outlineLevel="1"/>
    <row r="8129" customFormat="1" outlineLevel="1"/>
    <row r="8130" customFormat="1" outlineLevel="1"/>
    <row r="8131" customFormat="1"/>
    <row r="8132" customFormat="1" outlineLevel="1"/>
    <row r="8133" customFormat="1" outlineLevel="1"/>
    <row r="8134" customFormat="1" outlineLevel="1"/>
    <row r="8135" customFormat="1" outlineLevel="1"/>
    <row r="8136" customFormat="1"/>
    <row r="8137" customFormat="1" outlineLevel="1"/>
    <row r="8138" customFormat="1" outlineLevel="1"/>
    <row r="8139" customFormat="1" outlineLevel="1"/>
    <row r="8140" customFormat="1" outlineLevel="1"/>
    <row r="8141" customFormat="1"/>
    <row r="8142" customFormat="1" outlineLevel="1"/>
    <row r="8143" customFormat="1" outlineLevel="1"/>
    <row r="8144" customFormat="1" outlineLevel="1"/>
    <row r="8145" customFormat="1" outlineLevel="1"/>
    <row r="8146" customFormat="1"/>
    <row r="8147" customFormat="1" outlineLevel="1"/>
    <row r="8148" customFormat="1" outlineLevel="1"/>
    <row r="8149" customFormat="1" outlineLevel="1"/>
    <row r="8150" customFormat="1" outlineLevel="1"/>
    <row r="8151" customFormat="1"/>
    <row r="8152" customFormat="1" outlineLevel="1"/>
    <row r="8153" customFormat="1" outlineLevel="1"/>
    <row r="8154" customFormat="1" outlineLevel="1"/>
    <row r="8155" customFormat="1" outlineLevel="1"/>
    <row r="8156" customFormat="1"/>
    <row r="8157" customFormat="1" outlineLevel="1"/>
    <row r="8158" customFormat="1" outlineLevel="1"/>
    <row r="8159" customFormat="1" outlineLevel="1"/>
    <row r="8160" customFormat="1" outlineLevel="1"/>
    <row r="8161" customFormat="1"/>
    <row r="8162" customFormat="1" outlineLevel="1"/>
    <row r="8163" customFormat="1" outlineLevel="1"/>
    <row r="8164" customFormat="1" outlineLevel="1"/>
    <row r="8165" customFormat="1" outlineLevel="1"/>
    <row r="8166" customFormat="1"/>
    <row r="8167" customFormat="1" outlineLevel="1"/>
    <row r="8168" customFormat="1" outlineLevel="1"/>
    <row r="8169" customFormat="1"/>
    <row r="8170" customFormat="1" outlineLevel="1"/>
    <row r="8171" customFormat="1" outlineLevel="1"/>
    <row r="8172" customFormat="1"/>
    <row r="8173" customFormat="1" outlineLevel="1"/>
    <row r="8174" customFormat="1" outlineLevel="1"/>
    <row r="8175" customFormat="1"/>
    <row r="8176" customFormat="1" outlineLevel="1"/>
    <row r="8177" customFormat="1" outlineLevel="1"/>
    <row r="8178" customFormat="1" outlineLevel="1"/>
    <row r="8179" customFormat="1" outlineLevel="1"/>
    <row r="8180" customFormat="1"/>
    <row r="8181" customFormat="1" outlineLevel="1"/>
    <row r="8182" customFormat="1" outlineLevel="1"/>
    <row r="8183" customFormat="1" outlineLevel="1"/>
    <row r="8184" customFormat="1" outlineLevel="1"/>
    <row r="8185" customFormat="1"/>
    <row r="8186" customFormat="1" outlineLevel="1"/>
    <row r="8187" customFormat="1" outlineLevel="1"/>
    <row r="8188" customFormat="1" outlineLevel="1"/>
    <row r="8189" customFormat="1" outlineLevel="1"/>
    <row r="8190" customFormat="1"/>
    <row r="8191" customFormat="1" outlineLevel="1"/>
    <row r="8192" customFormat="1" outlineLevel="1"/>
    <row r="8193" customFormat="1" outlineLevel="1"/>
    <row r="8194" customFormat="1" outlineLevel="1"/>
    <row r="8195" customFormat="1"/>
    <row r="8196" customFormat="1" outlineLevel="1"/>
    <row r="8197" customFormat="1" outlineLevel="1"/>
    <row r="8198" customFormat="1" outlineLevel="1"/>
    <row r="8199" customFormat="1"/>
    <row r="8200" customFormat="1" outlineLevel="1"/>
    <row r="8201" customFormat="1" outlineLevel="1"/>
    <row r="8202" customFormat="1" outlineLevel="1"/>
    <row r="8203" customFormat="1" outlineLevel="1"/>
    <row r="8204" customFormat="1"/>
    <row r="8205" customFormat="1" outlineLevel="1"/>
    <row r="8206" customFormat="1" outlineLevel="1"/>
    <row r="8207" customFormat="1" outlineLevel="1"/>
    <row r="8208" customFormat="1" outlineLevel="1"/>
    <row r="8209" customFormat="1"/>
    <row r="8210" customFormat="1" outlineLevel="1"/>
    <row r="8211" customFormat="1" outlineLevel="1"/>
    <row r="8212" customFormat="1" outlineLevel="1"/>
    <row r="8213" customFormat="1" outlineLevel="1"/>
    <row r="8214" customFormat="1"/>
    <row r="8215" customFormat="1" outlineLevel="1"/>
    <row r="8216" customFormat="1" outlineLevel="1"/>
    <row r="8217" customFormat="1" outlineLevel="1"/>
    <row r="8218" customFormat="1" outlineLevel="1"/>
    <row r="8219" customFormat="1"/>
    <row r="8220" customFormat="1" outlineLevel="1"/>
    <row r="8221" customFormat="1"/>
    <row r="8222" customFormat="1" outlineLevel="1"/>
    <row r="8223" customFormat="1" outlineLevel="1"/>
    <row r="8224" customFormat="1" outlineLevel="1"/>
    <row r="8225" customFormat="1"/>
    <row r="8226" customFormat="1" outlineLevel="1"/>
    <row r="8227" customFormat="1" outlineLevel="1"/>
    <row r="8228" customFormat="1" outlineLevel="1"/>
    <row r="8229" customFormat="1" outlineLevel="1"/>
    <row r="8230" customFormat="1" outlineLevel="1"/>
    <row r="8231" customFormat="1"/>
    <row r="8232" customFormat="1" outlineLevel="1"/>
    <row r="8233" customFormat="1" outlineLevel="1"/>
    <row r="8234" customFormat="1" outlineLevel="1"/>
    <row r="8235" customFormat="1" outlineLevel="1"/>
    <row r="8236" customFormat="1" outlineLevel="1"/>
    <row r="8237" customFormat="1"/>
    <row r="8238" customFormat="1" outlineLevel="1"/>
    <row r="8239" customFormat="1" outlineLevel="1"/>
    <row r="8240" customFormat="1" outlineLevel="1"/>
    <row r="8241" customFormat="1" outlineLevel="1"/>
    <row r="8242" customFormat="1" outlineLevel="1"/>
    <row r="8243" customFormat="1" outlineLevel="1"/>
    <row r="8244" customFormat="1" outlineLevel="1"/>
    <row r="8245" customFormat="1" outlineLevel="1"/>
    <row r="8246" customFormat="1" outlineLevel="1"/>
    <row r="8247" customFormat="1"/>
    <row r="8248" customFormat="1" outlineLevel="1"/>
    <row r="8249" customFormat="1" outlineLevel="1"/>
    <row r="8250" customFormat="1" outlineLevel="1"/>
    <row r="8251" customFormat="1"/>
    <row r="8252" customFormat="1" outlineLevel="1"/>
    <row r="8253" customFormat="1" outlineLevel="1"/>
    <row r="8254" customFormat="1" outlineLevel="1"/>
    <row r="8255" customFormat="1" outlineLevel="1"/>
    <row r="8256" customFormat="1" outlineLevel="1"/>
    <row r="8257" customFormat="1" outlineLevel="1"/>
    <row r="8258" customFormat="1" outlineLevel="1"/>
    <row r="8259" customFormat="1" outlineLevel="1"/>
    <row r="8260" customFormat="1" outlineLevel="1"/>
    <row r="8261" customFormat="1"/>
    <row r="8262" customFormat="1" outlineLevel="1"/>
    <row r="8263" customFormat="1" outlineLevel="1"/>
    <row r="8264" customFormat="1" outlineLevel="1"/>
    <row r="8265" customFormat="1" outlineLevel="1"/>
    <row r="8266" customFormat="1" outlineLevel="1"/>
    <row r="8267" customFormat="1" outlineLevel="1"/>
    <row r="8268" customFormat="1" outlineLevel="1"/>
    <row r="8269" customFormat="1" outlineLevel="1"/>
    <row r="8270" customFormat="1" outlineLevel="1"/>
    <row r="8271" customFormat="1"/>
    <row r="8272" customFormat="1" outlineLevel="1"/>
    <row r="8273" customFormat="1" outlineLevel="1"/>
    <row r="8274" customFormat="1" outlineLevel="1"/>
    <row r="8275" customFormat="1" outlineLevel="1"/>
    <row r="8276" customFormat="1" outlineLevel="1"/>
    <row r="8277" customFormat="1" outlineLevel="1"/>
    <row r="8278" customFormat="1" outlineLevel="1"/>
    <row r="8279" customFormat="1" outlineLevel="1"/>
    <row r="8280" customFormat="1" outlineLevel="1"/>
    <row r="8281" customFormat="1"/>
    <row r="8282" customFormat="1" outlineLevel="1"/>
    <row r="8283" customFormat="1" outlineLevel="1"/>
    <row r="8284" customFormat="1" outlineLevel="1"/>
    <row r="8285" customFormat="1" outlineLevel="1"/>
    <row r="8286" customFormat="1" outlineLevel="1"/>
    <row r="8287" customFormat="1" outlineLevel="1"/>
    <row r="8288" customFormat="1" outlineLevel="1"/>
    <row r="8289" customFormat="1" outlineLevel="1"/>
    <row r="8290" customFormat="1" outlineLevel="1"/>
    <row r="8291" customFormat="1" outlineLevel="1"/>
    <row r="8292" customFormat="1"/>
    <row r="8293" customFormat="1" outlineLevel="1"/>
    <row r="8294" customFormat="1" outlineLevel="1"/>
    <row r="8295" customFormat="1" outlineLevel="1"/>
    <row r="8296" customFormat="1" outlineLevel="1"/>
    <row r="8297" customFormat="1" outlineLevel="1"/>
    <row r="8298" customFormat="1" outlineLevel="1"/>
    <row r="8299" customFormat="1" outlineLevel="1"/>
    <row r="8300" customFormat="1" outlineLevel="1"/>
    <row r="8301" customFormat="1"/>
    <row r="8302" customFormat="1" outlineLevel="1"/>
    <row r="8303" customFormat="1" outlineLevel="1"/>
    <row r="8304" customFormat="1" outlineLevel="1"/>
    <row r="8305" customFormat="1" outlineLevel="1"/>
    <row r="8306" customFormat="1" outlineLevel="1"/>
    <row r="8307" customFormat="1" outlineLevel="1"/>
    <row r="8308" customFormat="1" outlineLevel="1"/>
    <row r="8309" customFormat="1" outlineLevel="1"/>
    <row r="8310" customFormat="1" outlineLevel="1"/>
    <row r="8311" customFormat="1"/>
    <row r="8312" customFormat="1" outlineLevel="1"/>
    <row r="8313" customFormat="1" outlineLevel="1"/>
    <row r="8314" customFormat="1" outlineLevel="1"/>
    <row r="8315" customFormat="1" outlineLevel="1"/>
    <row r="8316" customFormat="1" outlineLevel="1"/>
    <row r="8317" customFormat="1" outlineLevel="1"/>
    <row r="8318" customFormat="1" outlineLevel="1"/>
    <row r="8319" customFormat="1"/>
    <row r="8320" customFormat="1" outlineLevel="1"/>
    <row r="8321" customFormat="1" outlineLevel="1"/>
    <row r="8322" customFormat="1" outlineLevel="1"/>
    <row r="8323" customFormat="1" outlineLevel="1"/>
    <row r="8324" customFormat="1" outlineLevel="1"/>
    <row r="8325" customFormat="1" outlineLevel="1"/>
    <row r="8326" customFormat="1"/>
    <row r="8327" customFormat="1" outlineLevel="1"/>
    <row r="8328" customFormat="1" outlineLevel="1"/>
    <row r="8329" customFormat="1" outlineLevel="1"/>
    <row r="8330" customFormat="1" outlineLevel="1"/>
    <row r="8331" customFormat="1" outlineLevel="1"/>
    <row r="8332" customFormat="1" outlineLevel="1"/>
    <row r="8333" customFormat="1"/>
    <row r="8334" customFormat="1" outlineLevel="1"/>
    <row r="8335" customFormat="1" outlineLevel="1"/>
    <row r="8336" customFormat="1" outlineLevel="1"/>
    <row r="8337" customFormat="1" outlineLevel="1"/>
    <row r="8338" customFormat="1" outlineLevel="1"/>
    <row r="8339" customFormat="1" outlineLevel="1"/>
    <row r="8340" customFormat="1"/>
    <row r="8341" customFormat="1" outlineLevel="1"/>
    <row r="8342" customFormat="1" outlineLevel="1"/>
    <row r="8343" customFormat="1" outlineLevel="1"/>
    <row r="8344" customFormat="1" outlineLevel="1"/>
    <row r="8345" customFormat="1" outlineLevel="1"/>
    <row r="8346" customFormat="1" outlineLevel="1"/>
    <row r="8347" customFormat="1"/>
    <row r="8348" customFormat="1" outlineLevel="1"/>
    <row r="8349" customFormat="1" outlineLevel="1"/>
    <row r="8350" customFormat="1" outlineLevel="1"/>
    <row r="8351" customFormat="1" outlineLevel="1"/>
    <row r="8352" customFormat="1" outlineLevel="1"/>
    <row r="8353" customFormat="1" outlineLevel="1"/>
    <row r="8354" customFormat="1"/>
    <row r="8355" customFormat="1" outlineLevel="1"/>
    <row r="8356" customFormat="1" outlineLevel="1"/>
    <row r="8357" customFormat="1" outlineLevel="1"/>
    <row r="8358" customFormat="1" outlineLevel="1"/>
    <row r="8359" customFormat="1" outlineLevel="1"/>
    <row r="8360" customFormat="1" outlineLevel="1"/>
    <row r="8361" customFormat="1" outlineLevel="1"/>
    <row r="8362" customFormat="1"/>
    <row r="8363" customFormat="1" outlineLevel="1"/>
    <row r="8364" customFormat="1" outlineLevel="1"/>
    <row r="8365" customFormat="1" outlineLevel="1"/>
    <row r="8366" customFormat="1" outlineLevel="1"/>
    <row r="8367" customFormat="1" outlineLevel="1"/>
    <row r="8368" customFormat="1" outlineLevel="1"/>
    <row r="8369" customFormat="1"/>
    <row r="8370" customFormat="1" outlineLevel="1"/>
    <row r="8371" customFormat="1" outlineLevel="1"/>
    <row r="8372" customFormat="1" outlineLevel="1"/>
    <row r="8373" customFormat="1" outlineLevel="1"/>
    <row r="8374" customFormat="1" outlineLevel="1"/>
    <row r="8375" customFormat="1" outlineLevel="1"/>
    <row r="8376" customFormat="1"/>
    <row r="8377" customFormat="1" outlineLevel="1"/>
    <row r="8378" customFormat="1" outlineLevel="1"/>
    <row r="8379" customFormat="1" outlineLevel="1"/>
    <row r="8380" customFormat="1" outlineLevel="1"/>
    <row r="8381" customFormat="1" outlineLevel="1"/>
    <row r="8382" customFormat="1" outlineLevel="1"/>
    <row r="8383" customFormat="1"/>
    <row r="8384" customFormat="1" outlineLevel="1"/>
    <row r="8385" customFormat="1" outlineLevel="1"/>
    <row r="8386" customFormat="1" outlineLevel="1"/>
    <row r="8387" customFormat="1" outlineLevel="1"/>
    <row r="8388" customFormat="1" outlineLevel="1"/>
    <row r="8389" customFormat="1" outlineLevel="1"/>
    <row r="8390" customFormat="1"/>
    <row r="8391" customFormat="1" outlineLevel="1"/>
    <row r="8392" customFormat="1" outlineLevel="1"/>
    <row r="8393" customFormat="1" outlineLevel="1"/>
    <row r="8394" customFormat="1" outlineLevel="1"/>
    <row r="8395" customFormat="1" outlineLevel="1"/>
    <row r="8396" customFormat="1" outlineLevel="1"/>
    <row r="8397" customFormat="1"/>
    <row r="8398" customFormat="1" outlineLevel="1"/>
    <row r="8399" customFormat="1" outlineLevel="1"/>
    <row r="8400" customFormat="1" outlineLevel="1"/>
    <row r="8401" customFormat="1" outlineLevel="1"/>
    <row r="8402" customFormat="1" outlineLevel="1"/>
    <row r="8403" customFormat="1" outlineLevel="1"/>
    <row r="8404" customFormat="1"/>
    <row r="8405" customFormat="1" outlineLevel="1"/>
    <row r="8406" customFormat="1" outlineLevel="1"/>
    <row r="8407" customFormat="1" outlineLevel="1"/>
    <row r="8408" customFormat="1" outlineLevel="1"/>
    <row r="8409" customFormat="1" outlineLevel="1"/>
    <row r="8410" customFormat="1" outlineLevel="1"/>
    <row r="8411" customFormat="1"/>
    <row r="8412" customFormat="1" outlineLevel="1"/>
    <row r="8413" customFormat="1" outlineLevel="1"/>
    <row r="8414" customFormat="1" outlineLevel="1"/>
    <row r="8415" customFormat="1" outlineLevel="1"/>
    <row r="8416" customFormat="1" outlineLevel="1"/>
    <row r="8417" customFormat="1" outlineLevel="1"/>
    <row r="8418" customFormat="1"/>
    <row r="8419" customFormat="1" outlineLevel="1"/>
    <row r="8420" customFormat="1" outlineLevel="1"/>
    <row r="8421" customFormat="1" outlineLevel="1"/>
    <row r="8422" customFormat="1" outlineLevel="1"/>
    <row r="8423" customFormat="1" outlineLevel="1"/>
    <row r="8424" customFormat="1" outlineLevel="1"/>
    <row r="8425" customFormat="1"/>
    <row r="8426" customFormat="1" outlineLevel="1"/>
    <row r="8427" customFormat="1" outlineLevel="1"/>
    <row r="8428" customFormat="1" outlineLevel="1"/>
    <row r="8429" customFormat="1" outlineLevel="1"/>
    <row r="8430" customFormat="1" outlineLevel="1"/>
    <row r="8431" customFormat="1" outlineLevel="1"/>
    <row r="8432" customFormat="1"/>
    <row r="8433" customFormat="1" outlineLevel="1"/>
    <row r="8434" customFormat="1" outlineLevel="1"/>
    <row r="8435" customFormat="1" outlineLevel="1"/>
    <row r="8436" customFormat="1" outlineLevel="1"/>
    <row r="8437" customFormat="1" outlineLevel="1"/>
    <row r="8438" customFormat="1" outlineLevel="1"/>
    <row r="8439" customFormat="1" outlineLevel="1"/>
    <row r="8440" customFormat="1" outlineLevel="1"/>
    <row r="8441" customFormat="1" outlineLevel="1"/>
    <row r="8442" customFormat="1" outlineLevel="1"/>
    <row r="8443" customFormat="1" outlineLevel="1"/>
    <row r="8444" customFormat="1" outlineLevel="1"/>
    <row r="8445" customFormat="1" outlineLevel="1"/>
    <row r="8446" customFormat="1" outlineLevel="1"/>
    <row r="8447" customFormat="1"/>
    <row r="8448" customFormat="1" outlineLevel="1"/>
    <row r="8449" customFormat="1" outlineLevel="1"/>
    <row r="8450" customFormat="1" outlineLevel="1"/>
    <row r="8451" customFormat="1" outlineLevel="1"/>
    <row r="8452" customFormat="1"/>
    <row r="8453" customFormat="1" outlineLevel="1"/>
    <row r="8454" customFormat="1" outlineLevel="1"/>
    <row r="8455" customFormat="1" outlineLevel="1"/>
    <row r="8456" customFormat="1" outlineLevel="1"/>
    <row r="8457" customFormat="1"/>
    <row r="8458" customFormat="1" outlineLevel="1"/>
    <row r="8459" customFormat="1" outlineLevel="1"/>
    <row r="8460" customFormat="1" outlineLevel="1"/>
    <row r="8461" customFormat="1"/>
    <row r="8462" customFormat="1" outlineLevel="1"/>
    <row r="8463" customFormat="1" outlineLevel="1"/>
    <row r="8464" customFormat="1"/>
    <row r="8465" customFormat="1" outlineLevel="1"/>
    <row r="8466" customFormat="1" outlineLevel="1"/>
    <row r="8467" customFormat="1"/>
    <row r="8468" customFormat="1" outlineLevel="1"/>
    <row r="8469" customFormat="1" outlineLevel="1"/>
    <row r="8470" customFormat="1" outlineLevel="1"/>
    <row r="8471" customFormat="1" outlineLevel="1"/>
    <row r="8472" customFormat="1"/>
    <row r="8473" customFormat="1" outlineLevel="1"/>
    <row r="8474" customFormat="1" outlineLevel="1"/>
    <row r="8475" customFormat="1" outlineLevel="1"/>
    <row r="8476" customFormat="1" outlineLevel="1"/>
    <row r="8477" customFormat="1"/>
    <row r="8478" customFormat="1" outlineLevel="1"/>
    <row r="8479" customFormat="1" outlineLevel="1"/>
    <row r="8480" customFormat="1" outlineLevel="1"/>
    <row r="8481" customFormat="1"/>
    <row r="8482" customFormat="1" outlineLevel="1"/>
    <row r="8483" customFormat="1" outlineLevel="1"/>
    <row r="8484" customFormat="1" outlineLevel="1"/>
    <row r="8485" customFormat="1" outlineLevel="1"/>
    <row r="8486" customFormat="1" outlineLevel="1"/>
    <row r="8487" customFormat="1" outlineLevel="1"/>
    <row r="8488" customFormat="1"/>
    <row r="8489" customFormat="1" outlineLevel="1"/>
    <row r="8490" customFormat="1" outlineLevel="1"/>
    <row r="8491" customFormat="1" outlineLevel="1"/>
    <row r="8492" customFormat="1"/>
    <row r="8493" customFormat="1" outlineLevel="1"/>
    <row r="8494" customFormat="1" outlineLevel="1"/>
    <row r="8495" customFormat="1"/>
    <row r="8496" customFormat="1" outlineLevel="1"/>
    <row r="8497" customFormat="1" outlineLevel="1"/>
    <row r="8498" customFormat="1" outlineLevel="1"/>
    <row r="8499" customFormat="1"/>
    <row r="8500" customFormat="1" outlineLevel="1"/>
    <row r="8501" customFormat="1" outlineLevel="1"/>
    <row r="8502" customFormat="1" outlineLevel="1"/>
    <row r="8503" customFormat="1" outlineLevel="1"/>
    <row r="8504" customFormat="1"/>
    <row r="8505" customFormat="1" outlineLevel="1"/>
    <row r="8506" customFormat="1" outlineLevel="1"/>
    <row r="8507" customFormat="1" outlineLevel="1"/>
    <row r="8508" customFormat="1" outlineLevel="1"/>
    <row r="8509" customFormat="1"/>
    <row r="8510" customFormat="1" outlineLevel="1"/>
    <row r="8511" customFormat="1" outlineLevel="1"/>
    <row r="8512" customFormat="1" outlineLevel="1"/>
    <row r="8513" customFormat="1"/>
    <row r="8514" customFormat="1" outlineLevel="1"/>
    <row r="8515" customFormat="1" outlineLevel="1"/>
    <row r="8516" customFormat="1" outlineLevel="1"/>
    <row r="8517" customFormat="1" outlineLevel="1"/>
    <row r="8518" customFormat="1"/>
    <row r="8519" customFormat="1" outlineLevel="1"/>
    <row r="8520" customFormat="1" outlineLevel="1"/>
    <row r="8521" customFormat="1" outlineLevel="1"/>
    <row r="8522" customFormat="1" outlineLevel="1"/>
    <row r="8523" customFormat="1" outlineLevel="1"/>
    <row r="8524" customFormat="1"/>
    <row r="8525" customFormat="1" outlineLevel="1"/>
    <row r="8526" customFormat="1" outlineLevel="1"/>
    <row r="8527" customFormat="1" outlineLevel="1"/>
    <row r="8528" customFormat="1" outlineLevel="1"/>
    <row r="8529" customFormat="1"/>
    <row r="8530" customFormat="1" outlineLevel="1"/>
    <row r="8531" customFormat="1" outlineLevel="1"/>
    <row r="8532" customFormat="1" outlineLevel="1"/>
    <row r="8533" customFormat="1" outlineLevel="1"/>
    <row r="8534" customFormat="1"/>
    <row r="8535" customFormat="1" outlineLevel="1"/>
    <row r="8536" customFormat="1" outlineLevel="1"/>
    <row r="8537" customFormat="1" outlineLevel="1"/>
    <row r="8538" customFormat="1"/>
    <row r="8539" customFormat="1" outlineLevel="1"/>
    <row r="8540" customFormat="1" outlineLevel="1"/>
    <row r="8541" customFormat="1" outlineLevel="1"/>
    <row r="8542" customFormat="1" outlineLevel="1"/>
    <row r="8543" customFormat="1" outlineLevel="1"/>
    <row r="8544" customFormat="1"/>
    <row r="8545" customFormat="1" outlineLevel="1"/>
    <row r="8546" customFormat="1" outlineLevel="1"/>
    <row r="8547" customFormat="1" outlineLevel="1"/>
    <row r="8548" customFormat="1" outlineLevel="1"/>
    <row r="8549" customFormat="1" outlineLevel="1"/>
    <row r="8550" customFormat="1"/>
    <row r="8551" customFormat="1" outlineLevel="1"/>
    <row r="8552" customFormat="1" outlineLevel="1"/>
    <row r="8553" customFormat="1" outlineLevel="1"/>
    <row r="8554" customFormat="1" outlineLevel="1"/>
    <row r="8555" customFormat="1" outlineLevel="1"/>
    <row r="8556" customFormat="1"/>
    <row r="8557" customFormat="1" outlineLevel="1"/>
    <row r="8558" customFormat="1" outlineLevel="1"/>
    <row r="8559" customFormat="1" outlineLevel="1"/>
    <row r="8560" customFormat="1" outlineLevel="1"/>
    <row r="8561" customFormat="1"/>
    <row r="8562" customFormat="1" outlineLevel="1"/>
    <row r="8563" customFormat="1" outlineLevel="1"/>
    <row r="8564" customFormat="1" outlineLevel="1"/>
    <row r="8565" customFormat="1" outlineLevel="1"/>
    <row r="8566" customFormat="1" outlineLevel="1"/>
    <row r="8567" customFormat="1" outlineLevel="1"/>
    <row r="8568" customFormat="1"/>
    <row r="8569" customFormat="1" outlineLevel="1"/>
    <row r="8570" customFormat="1" outlineLevel="1"/>
    <row r="8571" customFormat="1"/>
    <row r="8572" customFormat="1" outlineLevel="1"/>
    <row r="8573" customFormat="1" outlineLevel="1"/>
    <row r="8574" customFormat="1" outlineLevel="1"/>
    <row r="8575" customFormat="1" outlineLevel="1"/>
    <row r="8576" customFormat="1" outlineLevel="1"/>
    <row r="8577" customFormat="1"/>
    <row r="8578" customFormat="1" outlineLevel="1"/>
    <row r="8579" customFormat="1" outlineLevel="1"/>
    <row r="8580" customFormat="1" outlineLevel="1"/>
    <row r="8581" customFormat="1" outlineLevel="1"/>
    <row r="8582" customFormat="1"/>
    <row r="8583" customFormat="1" outlineLevel="1"/>
    <row r="8584" customFormat="1" outlineLevel="1"/>
    <row r="8585" customFormat="1" outlineLevel="1"/>
    <row r="8586" customFormat="1"/>
    <row r="8587" customFormat="1" outlineLevel="1"/>
    <row r="8588" customFormat="1" outlineLevel="1"/>
    <row r="8589" customFormat="1" outlineLevel="1"/>
    <row r="8590" customFormat="1"/>
    <row r="8591" customFormat="1" outlineLevel="1"/>
    <row r="8592" customFormat="1" outlineLevel="1"/>
    <row r="8593" customFormat="1" outlineLevel="1"/>
    <row r="8594" customFormat="1" outlineLevel="1"/>
    <row r="8595" customFormat="1" outlineLevel="1"/>
    <row r="8596" customFormat="1"/>
    <row r="8597" customFormat="1" outlineLevel="1"/>
    <row r="8598" customFormat="1" outlineLevel="1"/>
    <row r="8599" customFormat="1"/>
    <row r="8600" customFormat="1" outlineLevel="1"/>
    <row r="8601" customFormat="1" outlineLevel="1"/>
    <row r="8602" customFormat="1" outlineLevel="1"/>
    <row r="8603" customFormat="1" outlineLevel="1"/>
    <row r="8604" customFormat="1"/>
    <row r="8605" customFormat="1" outlineLevel="1"/>
    <row r="8606" customFormat="1" outlineLevel="1"/>
    <row r="8607" customFormat="1"/>
    <row r="8608" customFormat="1" outlineLevel="1"/>
    <row r="8609" customFormat="1" outlineLevel="1"/>
    <row r="8610" customFormat="1"/>
    <row r="8611" customFormat="1" outlineLevel="1"/>
    <row r="8612" customFormat="1" outlineLevel="1"/>
    <row r="8613" customFormat="1" outlineLevel="1"/>
    <row r="8614" customFormat="1" outlineLevel="1"/>
    <row r="8615" customFormat="1"/>
    <row r="8616" customFormat="1" outlineLevel="1"/>
    <row r="8617" customFormat="1" outlineLevel="1"/>
    <row r="8618" customFormat="1" outlineLevel="1"/>
    <row r="8619" customFormat="1" outlineLevel="1"/>
    <row r="8620" customFormat="1"/>
    <row r="8621" customFormat="1" outlineLevel="1"/>
    <row r="8622" customFormat="1" outlineLevel="1"/>
    <row r="8623" customFormat="1" outlineLevel="1"/>
    <row r="8624" customFormat="1" outlineLevel="1"/>
    <row r="8625" customFormat="1" outlineLevel="1"/>
    <row r="8626" customFormat="1"/>
    <row r="8627" customFormat="1" outlineLevel="1"/>
    <row r="8628" customFormat="1" outlineLevel="1"/>
    <row r="8629" customFormat="1" outlineLevel="1"/>
    <row r="8630" customFormat="1" outlineLevel="1"/>
    <row r="8631" customFormat="1" outlineLevel="1"/>
    <row r="8632" customFormat="1"/>
    <row r="8633" customFormat="1" outlineLevel="1"/>
    <row r="8634" customFormat="1" outlineLevel="1"/>
    <row r="8635" customFormat="1" outlineLevel="1"/>
    <row r="8636" customFormat="1" outlineLevel="1"/>
    <row r="8637" customFormat="1" outlineLevel="1"/>
    <row r="8638" customFormat="1"/>
    <row r="8639" customFormat="1" outlineLevel="1"/>
    <row r="8640" customFormat="1" outlineLevel="1"/>
    <row r="8641" customFormat="1" outlineLevel="1"/>
    <row r="8642" customFormat="1" outlineLevel="1"/>
    <row r="8643" customFormat="1" outlineLevel="1"/>
    <row r="8644" customFormat="1"/>
    <row r="8645" customFormat="1" outlineLevel="1"/>
    <row r="8646" customFormat="1" outlineLevel="1"/>
    <row r="8647" customFormat="1" outlineLevel="1"/>
    <row r="8648" customFormat="1" outlineLevel="1"/>
    <row r="8649" customFormat="1" outlineLevel="1"/>
    <row r="8650" customFormat="1"/>
    <row r="8651" customFormat="1" outlineLevel="1"/>
    <row r="8652" customFormat="1" outlineLevel="1"/>
    <row r="8653" customFormat="1" outlineLevel="1"/>
    <row r="8654" customFormat="1" outlineLevel="1"/>
    <row r="8655" customFormat="1" outlineLevel="1"/>
    <row r="8656" customFormat="1"/>
    <row r="8657" customFormat="1" outlineLevel="1"/>
    <row r="8658" customFormat="1" outlineLevel="1"/>
    <row r="8659" customFormat="1" outlineLevel="1"/>
    <row r="8660" customFormat="1" outlineLevel="1"/>
    <row r="8661" customFormat="1" outlineLevel="1"/>
    <row r="8662" customFormat="1" outlineLevel="1"/>
    <row r="8663" customFormat="1" outlineLevel="1"/>
    <row r="8664" customFormat="1" outlineLevel="1"/>
    <row r="8665" customFormat="1" outlineLevel="1"/>
    <row r="8666" customFormat="1" outlineLevel="1"/>
    <row r="8667" customFormat="1" outlineLevel="1"/>
    <row r="8668" customFormat="1"/>
    <row r="8669" customFormat="1" outlineLevel="1"/>
    <row r="8670" customFormat="1" outlineLevel="1"/>
    <row r="8671" customFormat="1" outlineLevel="1"/>
    <row r="8672" customFormat="1" outlineLevel="1"/>
    <row r="8673" customFormat="1" outlineLevel="1"/>
    <row r="8674" customFormat="1" outlineLevel="1"/>
    <row r="8675" customFormat="1" outlineLevel="1"/>
    <row r="8676" customFormat="1" outlineLevel="1"/>
    <row r="8677" customFormat="1" outlineLevel="1"/>
    <row r="8678" customFormat="1" outlineLevel="1"/>
    <row r="8679" customFormat="1" outlineLevel="1"/>
    <row r="8680" customFormat="1"/>
    <row r="8681" customFormat="1" outlineLevel="1"/>
    <row r="8682" customFormat="1" outlineLevel="1"/>
    <row r="8683" customFormat="1"/>
    <row r="8684" customFormat="1" outlineLevel="1"/>
    <row r="8685" customFormat="1" outlineLevel="1"/>
    <row r="8686" customFormat="1"/>
    <row r="8687" customFormat="1" outlineLevel="1"/>
    <row r="8688" customFormat="1"/>
    <row r="8689" customFormat="1" outlineLevel="1"/>
    <row r="8690" customFormat="1"/>
    <row r="8691" customFormat="1" outlineLevel="1"/>
    <row r="8692" customFormat="1"/>
    <row r="8693" customFormat="1" outlineLevel="1"/>
    <row r="8694" customFormat="1"/>
    <row r="8695" customFormat="1" outlineLevel="1"/>
    <row r="8696" customFormat="1"/>
    <row r="8697" customFormat="1" outlineLevel="1"/>
    <row r="8698" customFormat="1"/>
    <row r="8699" customFormat="1" outlineLevel="1"/>
    <row r="8700" customFormat="1"/>
    <row r="8701" customFormat="1" outlineLevel="1"/>
    <row r="8702" customFormat="1"/>
    <row r="8703" customFormat="1" outlineLevel="1"/>
    <row r="8704" customFormat="1"/>
    <row r="8705" customFormat="1" outlineLevel="1"/>
    <row r="8706" customFormat="1"/>
    <row r="8707" customFormat="1" outlineLevel="1"/>
    <row r="8708" customFormat="1"/>
    <row r="8709" customFormat="1" outlineLevel="1"/>
    <row r="8710" customFormat="1"/>
    <row r="8711" customFormat="1" outlineLevel="1"/>
    <row r="8712" customFormat="1"/>
    <row r="8713" customFormat="1" outlineLevel="1"/>
    <row r="8714" customFormat="1"/>
    <row r="8715" customFormat="1" outlineLevel="1"/>
    <row r="8716" customFormat="1"/>
    <row r="8717" customFormat="1" outlineLevel="1"/>
    <row r="8718" customFormat="1"/>
    <row r="8719" customFormat="1" outlineLevel="1"/>
    <row r="8720" customFormat="1"/>
    <row r="8721" customFormat="1" outlineLevel="1"/>
    <row r="8722" customFormat="1"/>
    <row r="8723" customFormat="1" outlineLevel="1"/>
    <row r="8724" customFormat="1"/>
    <row r="8725" customFormat="1" outlineLevel="1"/>
    <row r="8726" customFormat="1"/>
    <row r="8727" customFormat="1" outlineLevel="1"/>
    <row r="8728" customFormat="1" outlineLevel="1"/>
    <row r="8729" customFormat="1"/>
    <row r="8730" customFormat="1" outlineLevel="1"/>
    <row r="8731" customFormat="1" outlineLevel="1"/>
    <row r="8732" customFormat="1"/>
    <row r="8733" customFormat="1" outlineLevel="1"/>
    <row r="8734" customFormat="1"/>
    <row r="8735" customFormat="1" outlineLevel="1"/>
    <row r="8736" customFormat="1"/>
    <row r="8737" customFormat="1" outlineLevel="1"/>
    <row r="8738" customFormat="1"/>
    <row r="8739" customFormat="1" outlineLevel="1"/>
    <row r="8740" customFormat="1"/>
    <row r="8741" customFormat="1" outlineLevel="1"/>
    <row r="8742" customFormat="1"/>
    <row r="8743" customFormat="1" outlineLevel="1"/>
    <row r="8744" customFormat="1"/>
    <row r="8745" customFormat="1" outlineLevel="1"/>
    <row r="8746" customFormat="1"/>
    <row r="8747" customFormat="1" outlineLevel="1"/>
    <row r="8748" customFormat="1"/>
    <row r="8749" customFormat="1" outlineLevel="1"/>
    <row r="8750" customFormat="1"/>
    <row r="8751" customFormat="1" outlineLevel="1"/>
    <row r="8752" customFormat="1"/>
    <row r="8753" customFormat="1" outlineLevel="1"/>
    <row r="8754" customFormat="1" outlineLevel="1"/>
    <row r="8755" customFormat="1"/>
    <row r="8756" customFormat="1" outlineLevel="1"/>
    <row r="8757" customFormat="1" outlineLevel="1"/>
    <row r="8758" customFormat="1" outlineLevel="1"/>
    <row r="8759" customFormat="1" outlineLevel="1"/>
    <row r="8760" customFormat="1"/>
    <row r="8761" customFormat="1" outlineLevel="1"/>
    <row r="8762" customFormat="1" outlineLevel="1"/>
    <row r="8763" customFormat="1" outlineLevel="1"/>
    <row r="8764" customFormat="1" outlineLevel="1"/>
    <row r="8765" customFormat="1"/>
    <row r="8766" customFormat="1" outlineLevel="1"/>
    <row r="8767" customFormat="1" outlineLevel="1"/>
    <row r="8768" customFormat="1"/>
    <row r="8769" customFormat="1" outlineLevel="1"/>
    <row r="8770" customFormat="1" outlineLevel="1"/>
    <row r="8771" customFormat="1" outlineLevel="1"/>
    <row r="8772" customFormat="1"/>
    <row r="8773" customFormat="1" outlineLevel="1"/>
    <row r="8774" customFormat="1" outlineLevel="1"/>
    <row r="8775" customFormat="1"/>
    <row r="8776" customFormat="1" outlineLevel="1"/>
    <row r="8777" customFormat="1" outlineLevel="1"/>
    <row r="8778" customFormat="1" outlineLevel="1"/>
    <row r="8779" customFormat="1" outlineLevel="1"/>
    <row r="8780" customFormat="1"/>
    <row r="8781" customFormat="1" outlineLevel="1"/>
    <row r="8782" customFormat="1" outlineLevel="1"/>
    <row r="8783" customFormat="1" outlineLevel="1"/>
    <row r="8784" customFormat="1"/>
    <row r="8785" customFormat="1" outlineLevel="1"/>
    <row r="8786" customFormat="1" outlineLevel="1"/>
    <row r="8787" customFormat="1"/>
    <row r="8788" customFormat="1" outlineLevel="1"/>
    <row r="8789" customFormat="1" outlineLevel="1"/>
    <row r="8790" customFormat="1"/>
    <row r="8791" customFormat="1" outlineLevel="1"/>
    <row r="8792" customFormat="1"/>
    <row r="8793" customFormat="1" outlineLevel="1"/>
    <row r="8794" customFormat="1" outlineLevel="1"/>
    <row r="8795" customFormat="1"/>
    <row r="8796" customFormat="1" outlineLevel="1"/>
    <row r="8797" customFormat="1" outlineLevel="1"/>
    <row r="8798" customFormat="1" outlineLevel="1"/>
    <row r="8799" customFormat="1"/>
    <row r="8800" customFormat="1" outlineLevel="1"/>
    <row r="8801" customFormat="1" outlineLevel="1"/>
    <row r="8802" customFormat="1" outlineLevel="1"/>
    <row r="8803" customFormat="1"/>
    <row r="8804" customFormat="1" outlineLevel="1"/>
    <row r="8805" customFormat="1" outlineLevel="1"/>
    <row r="8806" customFormat="1" outlineLevel="1"/>
    <row r="8807" customFormat="1"/>
    <row r="8808" customFormat="1" outlineLevel="1"/>
    <row r="8809" customFormat="1" outlineLevel="1"/>
    <row r="8810" customFormat="1" outlineLevel="1"/>
    <row r="8811" customFormat="1"/>
    <row r="8812" customFormat="1" outlineLevel="1"/>
    <row r="8813" customFormat="1" outlineLevel="1"/>
    <row r="8814" customFormat="1"/>
    <row r="8815" customFormat="1" outlineLevel="1"/>
    <row r="8816" customFormat="1" outlineLevel="1"/>
    <row r="8817" customFormat="1"/>
    <row r="8818" customFormat="1" outlineLevel="1"/>
    <row r="8819" customFormat="1" outlineLevel="1"/>
    <row r="8820" customFormat="1"/>
    <row r="8821" customFormat="1" outlineLevel="1"/>
    <row r="8822" customFormat="1" outlineLevel="1"/>
    <row r="8823" customFormat="1"/>
    <row r="8824" customFormat="1" outlineLevel="1"/>
    <row r="8825" customFormat="1" outlineLevel="1"/>
    <row r="8826" customFormat="1"/>
    <row r="8827" customFormat="1" outlineLevel="1"/>
    <row r="8828" customFormat="1" outlineLevel="1"/>
    <row r="8829" customFormat="1"/>
    <row r="8830" customFormat="1" outlineLevel="1"/>
    <row r="8831" customFormat="1" outlineLevel="1"/>
    <row r="8832" customFormat="1" outlineLevel="1"/>
    <row r="8833" customFormat="1"/>
    <row r="8834" customFormat="1" outlineLevel="1"/>
    <row r="8835" customFormat="1" outlineLevel="1"/>
    <row r="8836" customFormat="1" outlineLevel="1"/>
    <row r="8837" customFormat="1" outlineLevel="1"/>
    <row r="8838" customFormat="1" outlineLevel="1"/>
    <row r="8839" customFormat="1"/>
    <row r="8840" customFormat="1" outlineLevel="1"/>
    <row r="8841" customFormat="1" outlineLevel="1"/>
    <row r="8842" customFormat="1" outlineLevel="1"/>
    <row r="8843" customFormat="1" outlineLevel="1"/>
    <row r="8844" customFormat="1" outlineLevel="1"/>
    <row r="8845" customFormat="1"/>
    <row r="8846" customFormat="1" outlineLevel="1"/>
    <row r="8847" customFormat="1" outlineLevel="1"/>
    <row r="8848" customFormat="1" outlineLevel="1"/>
    <row r="8849" customFormat="1"/>
    <row r="8850" customFormat="1" outlineLevel="1"/>
    <row r="8851" customFormat="1" outlineLevel="1"/>
    <row r="8852" customFormat="1" outlineLevel="1"/>
    <row r="8853" customFormat="1"/>
    <row r="8854" customFormat="1" outlineLevel="1"/>
    <row r="8855" customFormat="1" outlineLevel="1"/>
    <row r="8856" customFormat="1" outlineLevel="1"/>
    <row r="8857" customFormat="1"/>
    <row r="8858" customFormat="1" outlineLevel="1"/>
    <row r="8859" customFormat="1" outlineLevel="1"/>
    <row r="8860" customFormat="1" outlineLevel="1"/>
    <row r="8861" customFormat="1" outlineLevel="1"/>
    <row r="8862" customFormat="1" outlineLevel="1"/>
    <row r="8863" customFormat="1"/>
    <row r="8864" customFormat="1" outlineLevel="1"/>
    <row r="8865" customFormat="1" outlineLevel="1"/>
    <row r="8866" customFormat="1" outlineLevel="1"/>
    <row r="8867" customFormat="1" outlineLevel="1"/>
    <row r="8868" customFormat="1" outlineLevel="1"/>
    <row r="8869" customFormat="1"/>
    <row r="8870" customFormat="1" outlineLevel="1"/>
    <row r="8871" customFormat="1" outlineLevel="1"/>
    <row r="8872" customFormat="1" outlineLevel="1"/>
    <row r="8873" customFormat="1"/>
    <row r="8874" customFormat="1" outlineLevel="1"/>
    <row r="8875" customFormat="1" outlineLevel="1"/>
    <row r="8876" customFormat="1" outlineLevel="1"/>
    <row r="8877" customFormat="1"/>
    <row r="8878" customFormat="1" outlineLevel="1"/>
    <row r="8879" customFormat="1" outlineLevel="1"/>
    <row r="8880" customFormat="1" outlineLevel="1"/>
    <row r="8881" customFormat="1" outlineLevel="1"/>
    <row r="8882" customFormat="1"/>
    <row r="8883" customFormat="1" outlineLevel="1"/>
    <row r="8884" customFormat="1" outlineLevel="1"/>
    <row r="8885" customFormat="1" outlineLevel="1"/>
    <row r="8886" customFormat="1" outlineLevel="1"/>
    <row r="8887" customFormat="1" outlineLevel="1"/>
    <row r="8888" customFormat="1"/>
    <row r="8889" customFormat="1" outlineLevel="1"/>
    <row r="8890" customFormat="1" outlineLevel="1"/>
    <row r="8891" customFormat="1" outlineLevel="1"/>
    <row r="8892" customFormat="1" outlineLevel="1"/>
    <row r="8893" customFormat="1" outlineLevel="1"/>
    <row r="8894" customFormat="1"/>
    <row r="8895" customFormat="1" outlineLevel="1"/>
    <row r="8896" customFormat="1" outlineLevel="1"/>
    <row r="8897" customFormat="1" outlineLevel="1"/>
    <row r="8898" customFormat="1" outlineLevel="1"/>
    <row r="8899" customFormat="1" outlineLevel="1"/>
    <row r="8900" customFormat="1" outlineLevel="1"/>
    <row r="8901" customFormat="1"/>
    <row r="8902" customFormat="1" outlineLevel="1"/>
    <row r="8903" customFormat="1" outlineLevel="1"/>
    <row r="8904" customFormat="1" outlineLevel="1"/>
    <row r="8905" customFormat="1"/>
    <row r="8906" customFormat="1" outlineLevel="1"/>
    <row r="8907" customFormat="1" outlineLevel="1"/>
    <row r="8908" customFormat="1" outlineLevel="1"/>
    <row r="8909" customFormat="1"/>
    <row r="8910" customFormat="1" outlineLevel="1"/>
    <row r="8911" customFormat="1" outlineLevel="1"/>
    <row r="8912" customFormat="1" outlineLevel="1"/>
    <row r="8913" customFormat="1"/>
    <row r="8914" customFormat="1" outlineLevel="1"/>
    <row r="8915" customFormat="1" outlineLevel="1"/>
    <row r="8916" customFormat="1" outlineLevel="1"/>
    <row r="8917" customFormat="1"/>
    <row r="8918" customFormat="1" outlineLevel="1"/>
    <row r="8919" customFormat="1" outlineLevel="1"/>
    <row r="8920" customFormat="1" outlineLevel="1"/>
    <row r="8921" customFormat="1" outlineLevel="1"/>
    <row r="8922" customFormat="1" outlineLevel="1"/>
    <row r="8923" customFormat="1"/>
    <row r="8924" customFormat="1" outlineLevel="1"/>
    <row r="8925" customFormat="1" outlineLevel="1"/>
    <row r="8926" customFormat="1" outlineLevel="1"/>
    <row r="8927" customFormat="1"/>
    <row r="8928" customFormat="1" outlineLevel="1"/>
    <row r="8929" customFormat="1" outlineLevel="1"/>
    <row r="8930" customFormat="1" outlineLevel="1"/>
    <row r="8931" customFormat="1" outlineLevel="1"/>
    <row r="8932" customFormat="1" outlineLevel="1"/>
    <row r="8933" customFormat="1"/>
    <row r="8934" customFormat="1" outlineLevel="1"/>
    <row r="8935" customFormat="1" outlineLevel="1"/>
    <row r="8936" customFormat="1" outlineLevel="1"/>
    <row r="8937" customFormat="1" outlineLevel="1"/>
    <row r="8938" customFormat="1" outlineLevel="1"/>
    <row r="8939" customFormat="1"/>
    <row r="8940" customFormat="1" outlineLevel="1"/>
    <row r="8941" customFormat="1" outlineLevel="1"/>
    <row r="8942" customFormat="1" outlineLevel="1"/>
    <row r="8943" customFormat="1"/>
    <row r="8944" customFormat="1" outlineLevel="1"/>
    <row r="8945" customFormat="1" outlineLevel="1"/>
    <row r="8946" customFormat="1" outlineLevel="1"/>
    <row r="8947" customFormat="1"/>
    <row r="8948" customFormat="1" outlineLevel="1"/>
    <row r="8949" customFormat="1" outlineLevel="1"/>
    <row r="8950" customFormat="1" outlineLevel="1"/>
    <row r="8951" customFormat="1" outlineLevel="1"/>
    <row r="8952" customFormat="1" outlineLevel="1"/>
    <row r="8953" customFormat="1" outlineLevel="1"/>
    <row r="8954" customFormat="1" outlineLevel="1"/>
    <row r="8955" customFormat="1"/>
    <row r="8956" customFormat="1" outlineLevel="1"/>
    <row r="8957" customFormat="1" outlineLevel="1"/>
    <row r="8958" customFormat="1" outlineLevel="1"/>
    <row r="8959" customFormat="1" outlineLevel="1"/>
    <row r="8960" customFormat="1" outlineLevel="1"/>
    <row r="8961" customFormat="1" outlineLevel="1"/>
    <row r="8962" customFormat="1"/>
    <row r="8963" customFormat="1" outlineLevel="1"/>
    <row r="8964" customFormat="1" outlineLevel="1"/>
    <row r="8965" customFormat="1" outlineLevel="1"/>
    <row r="8966" customFormat="1" outlineLevel="1"/>
    <row r="8967" customFormat="1" outlineLevel="1"/>
    <row r="8968" customFormat="1"/>
    <row r="8969" customFormat="1" outlineLevel="1"/>
    <row r="8970" customFormat="1" outlineLevel="1"/>
    <row r="8971" customFormat="1" outlineLevel="1"/>
    <row r="8972" customFormat="1" outlineLevel="1"/>
    <row r="8973" customFormat="1" outlineLevel="1"/>
    <row r="8974" customFormat="1" outlineLevel="1"/>
    <row r="8975" customFormat="1"/>
    <row r="8976" customFormat="1" outlineLevel="1"/>
    <row r="8977" customFormat="1" outlineLevel="1"/>
    <row r="8978" customFormat="1" outlineLevel="1"/>
    <row r="8979" customFormat="1"/>
    <row r="8980" customFormat="1" outlineLevel="1"/>
    <row r="8981" customFormat="1" outlineLevel="1"/>
    <row r="8982" customFormat="1" outlineLevel="1"/>
    <row r="8983" customFormat="1"/>
    <row r="8984" customFormat="1" outlineLevel="1"/>
    <row r="8985" customFormat="1" outlineLevel="1"/>
    <row r="8986" customFormat="1" outlineLevel="1"/>
    <row r="8987" customFormat="1"/>
    <row r="8988" customFormat="1" outlineLevel="1"/>
    <row r="8989" customFormat="1" outlineLevel="1"/>
    <row r="8990" customFormat="1" outlineLevel="1"/>
    <row r="8991" customFormat="1"/>
    <row r="8992" customFormat="1" outlineLevel="1"/>
    <row r="8993" customFormat="1" outlineLevel="1"/>
    <row r="8994" customFormat="1" outlineLevel="1"/>
    <row r="8995" customFormat="1"/>
    <row r="8996" customFormat="1" outlineLevel="1"/>
    <row r="8997" customFormat="1" outlineLevel="1"/>
    <row r="8998" customFormat="1" outlineLevel="1"/>
    <row r="8999" customFormat="1"/>
    <row r="9000" customFormat="1" outlineLevel="1"/>
    <row r="9001" customFormat="1" outlineLevel="1"/>
    <row r="9002" customFormat="1" outlineLevel="1"/>
    <row r="9003" customFormat="1"/>
    <row r="9004" customFormat="1" outlineLevel="1"/>
    <row r="9005" customFormat="1" outlineLevel="1"/>
    <row r="9006" customFormat="1" outlineLevel="1"/>
    <row r="9007" customFormat="1"/>
    <row r="9008" customFormat="1" outlineLevel="1"/>
    <row r="9009" customFormat="1" outlineLevel="1"/>
    <row r="9010" customFormat="1" outlineLevel="1"/>
    <row r="9011" customFormat="1" outlineLevel="1"/>
    <row r="9012" customFormat="1"/>
    <row r="9013" customFormat="1" outlineLevel="1"/>
    <row r="9014" customFormat="1" outlineLevel="1"/>
    <row r="9015" customFormat="1" outlineLevel="1"/>
    <row r="9016" customFormat="1" outlineLevel="1"/>
    <row r="9017" customFormat="1"/>
    <row r="9018" customFormat="1" outlineLevel="1"/>
    <row r="9019" customFormat="1" outlineLevel="1"/>
    <row r="9020" customFormat="1" outlineLevel="1"/>
    <row r="9021" customFormat="1" outlineLevel="1"/>
    <row r="9022" customFormat="1"/>
    <row r="9023" customFormat="1" outlineLevel="1"/>
    <row r="9024" customFormat="1" outlineLevel="1"/>
    <row r="9025" customFormat="1" outlineLevel="1"/>
    <row r="9026" customFormat="1" outlineLevel="1"/>
    <row r="9027" customFormat="1"/>
    <row r="9028" customFormat="1" outlineLevel="1"/>
    <row r="9029" customFormat="1" outlineLevel="1"/>
    <row r="9030" customFormat="1"/>
    <row r="9031" customFormat="1" outlineLevel="1"/>
    <row r="9032" customFormat="1" outlineLevel="1"/>
    <row r="9033" customFormat="1"/>
    <row r="9034" customFormat="1" outlineLevel="1"/>
    <row r="9035" customFormat="1" outlineLevel="1"/>
    <row r="9036" customFormat="1"/>
    <row r="9037" customFormat="1" outlineLevel="1"/>
    <row r="9038" customFormat="1" outlineLevel="1"/>
    <row r="9039" customFormat="1"/>
    <row r="9040" customFormat="1" outlineLevel="1"/>
    <row r="9041" customFormat="1" outlineLevel="1"/>
    <row r="9042" customFormat="1"/>
    <row r="9043" customFormat="1" outlineLevel="1"/>
    <row r="9044" customFormat="1" outlineLevel="1"/>
    <row r="9045" customFormat="1"/>
    <row r="9046" customFormat="1" outlineLevel="1"/>
    <row r="9047" customFormat="1"/>
    <row r="9048" customFormat="1" outlineLevel="1"/>
    <row r="9049" customFormat="1"/>
    <row r="9050" customFormat="1" outlineLevel="1"/>
    <row r="9051" customFormat="1" outlineLevel="1"/>
    <row r="9052" customFormat="1"/>
    <row r="9053" customFormat="1" outlineLevel="1"/>
    <row r="9054" customFormat="1" outlineLevel="1"/>
    <row r="9055" customFormat="1" outlineLevel="1"/>
    <row r="9056" customFormat="1" outlineLevel="1"/>
    <row r="9057" customFormat="1"/>
    <row r="9058" customFormat="1" outlineLevel="1"/>
    <row r="9059" customFormat="1" outlineLevel="1"/>
    <row r="9060" customFormat="1" outlineLevel="1"/>
    <row r="9061" customFormat="1" outlineLevel="1"/>
    <row r="9062" customFormat="1" outlineLevel="1"/>
    <row r="9063" customFormat="1"/>
    <row r="9064" customFormat="1" outlineLevel="1"/>
    <row r="9065" customFormat="1" outlineLevel="1"/>
    <row r="9066" customFormat="1" outlineLevel="1"/>
    <row r="9067" customFormat="1" outlineLevel="1"/>
    <row r="9068" customFormat="1"/>
    <row r="9069" customFormat="1" outlineLevel="1"/>
    <row r="9070" customFormat="1"/>
    <row r="9071" customFormat="1" outlineLevel="1"/>
    <row r="9072" customFormat="1"/>
    <row r="9073" customFormat="1" outlineLevel="1"/>
    <row r="9074" customFormat="1"/>
    <row r="9075" customFormat="1" outlineLevel="1"/>
    <row r="9076" customFormat="1"/>
    <row r="9077" customFormat="1" outlineLevel="1"/>
    <row r="9078" customFormat="1"/>
    <row r="9079" customFormat="1" outlineLevel="1"/>
    <row r="9080" customFormat="1"/>
    <row r="9081" customFormat="1" outlineLevel="1"/>
    <row r="9082" customFormat="1"/>
    <row r="9083" customFormat="1" outlineLevel="1"/>
    <row r="9084" customFormat="1"/>
    <row r="9085" customFormat="1" outlineLevel="1"/>
    <row r="9086" customFormat="1"/>
    <row r="9087" customFormat="1" outlineLevel="1"/>
    <row r="9088" customFormat="1" outlineLevel="1"/>
    <row r="9089" customFormat="1"/>
    <row r="9090" customFormat="1" outlineLevel="1"/>
    <row r="9091" customFormat="1" outlineLevel="1"/>
    <row r="9092" customFormat="1"/>
    <row r="9093" customFormat="1" outlineLevel="1"/>
    <row r="9094" customFormat="1" outlineLevel="1"/>
    <row r="9095" customFormat="1"/>
    <row r="9096" customFormat="1" outlineLevel="1"/>
    <row r="9097" customFormat="1" outlineLevel="1"/>
    <row r="9098" customFormat="1"/>
    <row r="9099" customFormat="1" outlineLevel="1"/>
    <row r="9100" customFormat="1" outlineLevel="1"/>
    <row r="9101" customFormat="1"/>
    <row r="9102" customFormat="1" outlineLevel="1"/>
    <row r="9103" customFormat="1"/>
    <row r="9104" customFormat="1" outlineLevel="1"/>
    <row r="9105" customFormat="1" outlineLevel="1"/>
    <row r="9106" customFormat="1"/>
    <row r="9107" customFormat="1" outlineLevel="1"/>
    <row r="9108" customFormat="1" outlineLevel="1"/>
    <row r="9109" customFormat="1" outlineLevel="1"/>
    <row r="9110" customFormat="1"/>
    <row r="9111" customFormat="1" outlineLevel="1"/>
    <row r="9112" customFormat="1" outlineLevel="1"/>
    <row r="9113" customFormat="1" outlineLevel="1"/>
    <row r="9114" customFormat="1"/>
    <row r="9115" customFormat="1" outlineLevel="1"/>
    <row r="9116" customFormat="1" outlineLevel="1"/>
    <row r="9117" customFormat="1"/>
    <row r="9118" customFormat="1" outlineLevel="1"/>
    <row r="9119" customFormat="1" outlineLevel="1"/>
    <row r="9120" customFormat="1"/>
    <row r="9121" customFormat="1" outlineLevel="1"/>
    <row r="9122" customFormat="1" outlineLevel="1"/>
    <row r="9123" customFormat="1" outlineLevel="1"/>
    <row r="9124" customFormat="1"/>
    <row r="9125" customFormat="1" outlineLevel="1"/>
    <row r="9126" customFormat="1" outlineLevel="1"/>
    <row r="9127" customFormat="1" outlineLevel="1"/>
    <row r="9128" customFormat="1"/>
    <row r="9129" customFormat="1" outlineLevel="1"/>
    <row r="9130" customFormat="1" outlineLevel="1"/>
    <row r="9131" customFormat="1" outlineLevel="1"/>
    <row r="9132" customFormat="1" outlineLevel="1"/>
    <row r="9133" customFormat="1"/>
    <row r="9134" customFormat="1" outlineLevel="1"/>
    <row r="9135" customFormat="1" outlineLevel="1"/>
    <row r="9136" customFormat="1" outlineLevel="1"/>
    <row r="9137" customFormat="1" outlineLevel="1"/>
    <row r="9138" customFormat="1"/>
    <row r="9139" customFormat="1" outlineLevel="1"/>
    <row r="9140" customFormat="1" outlineLevel="1"/>
    <row r="9141" customFormat="1" outlineLevel="1"/>
    <row r="9142" customFormat="1"/>
    <row r="9143" customFormat="1" outlineLevel="1"/>
    <row r="9144" customFormat="1" outlineLevel="1"/>
    <row r="9145" customFormat="1" outlineLevel="1"/>
    <row r="9146" customFormat="1"/>
    <row r="9147" customFormat="1" outlineLevel="1"/>
    <row r="9148" customFormat="1" outlineLevel="1"/>
    <row r="9149" customFormat="1" outlineLevel="1"/>
    <row r="9150" customFormat="1" outlineLevel="1"/>
    <row r="9151" customFormat="1"/>
    <row r="9152" customFormat="1" outlineLevel="1"/>
    <row r="9153" customFormat="1" outlineLevel="1"/>
    <row r="9154" customFormat="1" outlineLevel="1"/>
    <row r="9155" customFormat="1" outlineLevel="1"/>
    <row r="9156" customFormat="1"/>
    <row r="9157" customFormat="1" outlineLevel="1"/>
    <row r="9158" customFormat="1" outlineLevel="1"/>
    <row r="9159" customFormat="1" outlineLevel="1"/>
    <row r="9160" customFormat="1" outlineLevel="1"/>
    <row r="9161" customFormat="1" outlineLevel="1"/>
    <row r="9162" customFormat="1"/>
    <row r="9163" customFormat="1" outlineLevel="1"/>
    <row r="9164" customFormat="1" outlineLevel="1"/>
    <row r="9165" customFormat="1" outlineLevel="1"/>
    <row r="9166" customFormat="1"/>
    <row r="9167" customFormat="1" outlineLevel="1"/>
    <row r="9168" customFormat="1" outlineLevel="1"/>
    <row r="9169" customFormat="1" outlineLevel="1"/>
    <row r="9170" customFormat="1" outlineLevel="1"/>
    <row r="9171" customFormat="1" outlineLevel="1"/>
    <row r="9172" customFormat="1"/>
    <row r="9173" customFormat="1" outlineLevel="1"/>
    <row r="9174" customFormat="1" outlineLevel="1"/>
    <row r="9175" customFormat="1" outlineLevel="1"/>
    <row r="9176" customFormat="1" outlineLevel="1"/>
    <row r="9177" customFormat="1" outlineLevel="1"/>
    <row r="9178" customFormat="1"/>
    <row r="9179" customFormat="1" outlineLevel="1"/>
    <row r="9180" customFormat="1" outlineLevel="1"/>
    <row r="9181" customFormat="1" outlineLevel="1"/>
    <row r="9182" customFormat="1" outlineLevel="1"/>
    <row r="9183" customFormat="1" outlineLevel="1"/>
    <row r="9184" customFormat="1"/>
    <row r="9185" customFormat="1" outlineLevel="1"/>
    <row r="9186" customFormat="1" outlineLevel="1"/>
    <row r="9187" customFormat="1" outlineLevel="1"/>
    <row r="9188" customFormat="1" outlineLevel="1"/>
    <row r="9189" customFormat="1" outlineLevel="1"/>
    <row r="9190" customFormat="1"/>
    <row r="9191" customFormat="1" outlineLevel="1"/>
    <row r="9192" customFormat="1" outlineLevel="1"/>
    <row r="9193" customFormat="1" outlineLevel="1"/>
    <row r="9194" customFormat="1" outlineLevel="1"/>
    <row r="9195" customFormat="1" outlineLevel="1"/>
    <row r="9196" customFormat="1" outlineLevel="1"/>
    <row r="9197" customFormat="1"/>
    <row r="9198" customFormat="1" outlineLevel="1"/>
    <row r="9199" customFormat="1" outlineLevel="1"/>
    <row r="9200" customFormat="1" outlineLevel="1"/>
    <row r="9201" customFormat="1" outlineLevel="1"/>
    <row r="9202" customFormat="1" outlineLevel="1"/>
    <row r="9203" customFormat="1"/>
    <row r="9204" customFormat="1" outlineLevel="1"/>
    <row r="9205" customFormat="1" outlineLevel="1"/>
    <row r="9206" customFormat="1" outlineLevel="1"/>
    <row r="9207" customFormat="1" outlineLevel="1"/>
    <row r="9208" customFormat="1" outlineLevel="1"/>
    <row r="9209" customFormat="1"/>
    <row r="9210" customFormat="1" outlineLevel="1"/>
    <row r="9211" customFormat="1" outlineLevel="1"/>
    <row r="9212" customFormat="1" outlineLevel="1"/>
    <row r="9213" customFormat="1"/>
    <row r="9214" customFormat="1" outlineLevel="1"/>
    <row r="9215" customFormat="1" outlineLevel="1"/>
    <row r="9216" customFormat="1" outlineLevel="1"/>
    <row r="9217" customFormat="1"/>
    <row r="9218" customFormat="1" outlineLevel="1"/>
    <row r="9219" customFormat="1" outlineLevel="1"/>
    <row r="9220" customFormat="1" outlineLevel="1"/>
    <row r="9221" customFormat="1" outlineLevel="1"/>
    <row r="9222" customFormat="1" outlineLevel="1"/>
    <row r="9223" customFormat="1"/>
    <row r="9224" customFormat="1" outlineLevel="1"/>
    <row r="9225" customFormat="1" outlineLevel="1"/>
    <row r="9226" customFormat="1" outlineLevel="1"/>
    <row r="9227" customFormat="1" outlineLevel="1"/>
    <row r="9228" customFormat="1" outlineLevel="1"/>
    <row r="9229" customFormat="1"/>
    <row r="9230" customFormat="1" outlineLevel="1"/>
    <row r="9231" customFormat="1" outlineLevel="1"/>
    <row r="9232" customFormat="1" outlineLevel="1"/>
    <row r="9233" customFormat="1" outlineLevel="1"/>
    <row r="9234" customFormat="1" outlineLevel="1"/>
    <row r="9235" customFormat="1"/>
    <row r="9236" customFormat="1" outlineLevel="1"/>
    <row r="9237" customFormat="1" outlineLevel="1"/>
    <row r="9238" customFormat="1" outlineLevel="1"/>
    <row r="9239" customFormat="1" outlineLevel="1"/>
    <row r="9240" customFormat="1" outlineLevel="1"/>
    <row r="9241" customFormat="1"/>
    <row r="9242" customFormat="1" outlineLevel="1"/>
    <row r="9243" customFormat="1" outlineLevel="1"/>
    <row r="9244" customFormat="1" outlineLevel="1"/>
    <row r="9245" customFormat="1" outlineLevel="1"/>
    <row r="9246" customFormat="1" outlineLevel="1"/>
    <row r="9247" customFormat="1"/>
    <row r="9248" customFormat="1" outlineLevel="1"/>
    <row r="9249" customFormat="1" outlineLevel="1"/>
    <row r="9250" customFormat="1" outlineLevel="1"/>
    <row r="9251" customFormat="1" outlineLevel="1"/>
    <row r="9252" customFormat="1"/>
    <row r="9253" customFormat="1" outlineLevel="1"/>
    <row r="9254" customFormat="1" outlineLevel="1"/>
    <row r="9255" customFormat="1" outlineLevel="1"/>
    <row r="9256" customFormat="1" outlineLevel="1"/>
    <row r="9257" customFormat="1" outlineLevel="1"/>
    <row r="9258" customFormat="1" outlineLevel="1"/>
    <row r="9259" customFormat="1"/>
    <row r="9260" customFormat="1" outlineLevel="1"/>
    <row r="9261" customFormat="1" outlineLevel="1"/>
    <row r="9262" customFormat="1" outlineLevel="1"/>
    <row r="9263" customFormat="1" outlineLevel="1"/>
    <row r="9264" customFormat="1"/>
    <row r="9265" customFormat="1" outlineLevel="1"/>
    <row r="9266" customFormat="1" outlineLevel="1"/>
    <row r="9267" customFormat="1" outlineLevel="1"/>
    <row r="9268" customFormat="1" outlineLevel="1"/>
    <row r="9269" customFormat="1" outlineLevel="1"/>
    <row r="9270" customFormat="1"/>
    <row r="9271" customFormat="1" outlineLevel="1"/>
    <row r="9272" customFormat="1" outlineLevel="1"/>
    <row r="9273" customFormat="1" outlineLevel="1"/>
    <row r="9274" customFormat="1" outlineLevel="1"/>
    <row r="9275" customFormat="1" outlineLevel="1"/>
    <row r="9276" customFormat="1"/>
    <row r="9277" customFormat="1" outlineLevel="1"/>
    <row r="9278" customFormat="1" outlineLevel="1"/>
    <row r="9279" customFormat="1" outlineLevel="1"/>
    <row r="9280" customFormat="1" outlineLevel="1"/>
    <row r="9281" customFormat="1" outlineLevel="1"/>
    <row r="9282" customFormat="1"/>
    <row r="9283" customFormat="1" outlineLevel="1"/>
    <row r="9284" customFormat="1" outlineLevel="1"/>
    <row r="9285" customFormat="1" outlineLevel="1"/>
    <row r="9286" customFormat="1" outlineLevel="1"/>
    <row r="9287" customFormat="1" outlineLevel="1"/>
    <row r="9288" customFormat="1"/>
    <row r="9289" customFormat="1" outlineLevel="1"/>
    <row r="9290" customFormat="1" outlineLevel="1"/>
    <row r="9291" customFormat="1" outlineLevel="1"/>
    <row r="9292" customFormat="1" outlineLevel="1"/>
    <row r="9293" customFormat="1"/>
    <row r="9294" customFormat="1" outlineLevel="1"/>
    <row r="9295" customFormat="1" outlineLevel="1"/>
    <row r="9296" customFormat="1" outlineLevel="1"/>
    <row r="9297" customFormat="1"/>
    <row r="9298" customFormat="1" outlineLevel="1"/>
    <row r="9299" customFormat="1" outlineLevel="1"/>
    <row r="9300" customFormat="1" outlineLevel="1"/>
    <row r="9301" customFormat="1"/>
    <row r="9302" customFormat="1" outlineLevel="1"/>
    <row r="9303" customFormat="1" outlineLevel="1"/>
    <row r="9304" customFormat="1" outlineLevel="1"/>
    <row r="9305" customFormat="1"/>
    <row r="9306" customFormat="1" outlineLevel="1"/>
    <row r="9307" customFormat="1" outlineLevel="1"/>
    <row r="9308" customFormat="1" outlineLevel="1"/>
    <row r="9309" customFormat="1" outlineLevel="1"/>
    <row r="9310" customFormat="1" outlineLevel="1"/>
    <row r="9311" customFormat="1"/>
    <row r="9312" customFormat="1" outlineLevel="1"/>
    <row r="9313" customFormat="1" outlineLevel="1"/>
    <row r="9314" customFormat="1" outlineLevel="1"/>
    <row r="9315" customFormat="1" outlineLevel="1"/>
    <row r="9316" customFormat="1" outlineLevel="1"/>
    <row r="9317" customFormat="1"/>
    <row r="9318" customFormat="1" outlineLevel="1"/>
    <row r="9319" customFormat="1" outlineLevel="1"/>
    <row r="9320" customFormat="1" outlineLevel="1"/>
    <row r="9321" customFormat="1" outlineLevel="1"/>
    <row r="9322" customFormat="1" outlineLevel="1"/>
    <row r="9323" customFormat="1"/>
    <row r="9324" customFormat="1" outlineLevel="1"/>
    <row r="9325" customFormat="1" outlineLevel="1"/>
    <row r="9326" customFormat="1" outlineLevel="1"/>
    <row r="9327" customFormat="1" outlineLevel="1"/>
    <row r="9328" customFormat="1" outlineLevel="1"/>
    <row r="9329" customFormat="1"/>
    <row r="9330" customFormat="1" outlineLevel="1"/>
    <row r="9331" customFormat="1" outlineLevel="1"/>
    <row r="9332" customFormat="1" outlineLevel="1"/>
    <row r="9333" customFormat="1" outlineLevel="1"/>
    <row r="9334" customFormat="1"/>
    <row r="9335" customFormat="1" outlineLevel="1"/>
    <row r="9336" customFormat="1" outlineLevel="1"/>
    <row r="9337" customFormat="1" outlineLevel="1"/>
    <row r="9338" customFormat="1" outlineLevel="1"/>
    <row r="9339" customFormat="1"/>
    <row r="9340" customFormat="1" outlineLevel="1"/>
    <row r="9341" customFormat="1" outlineLevel="1"/>
    <row r="9342" customFormat="1" outlineLevel="1"/>
    <row r="9343" customFormat="1"/>
    <row r="9344" customFormat="1" outlineLevel="1"/>
    <row r="9345" customFormat="1" outlineLevel="1"/>
    <row r="9346" customFormat="1" outlineLevel="1"/>
    <row r="9347" customFormat="1"/>
    <row r="9348" customFormat="1" outlineLevel="1"/>
    <row r="9349" customFormat="1" outlineLevel="1"/>
    <row r="9350" customFormat="1" outlineLevel="1"/>
    <row r="9351" customFormat="1"/>
    <row r="9352" customFormat="1" outlineLevel="1"/>
    <row r="9353" customFormat="1" outlineLevel="1"/>
    <row r="9354" customFormat="1" outlineLevel="1"/>
    <row r="9355" customFormat="1"/>
    <row r="9356" customFormat="1" outlineLevel="1"/>
    <row r="9357" customFormat="1" outlineLevel="1"/>
    <row r="9358" customFormat="1" outlineLevel="1"/>
    <row r="9359" customFormat="1" outlineLevel="1"/>
    <row r="9360" customFormat="1"/>
    <row r="9361" customFormat="1" outlineLevel="1"/>
    <row r="9362" customFormat="1" outlineLevel="1"/>
    <row r="9363" customFormat="1" outlineLevel="1"/>
    <row r="9364" customFormat="1" outlineLevel="1"/>
    <row r="9365" customFormat="1"/>
    <row r="9366" customFormat="1" outlineLevel="1"/>
    <row r="9367" customFormat="1" outlineLevel="1"/>
    <row r="9368" customFormat="1" outlineLevel="1"/>
    <row r="9369" customFormat="1" outlineLevel="1"/>
    <row r="9370" customFormat="1"/>
    <row r="9371" customFormat="1" outlineLevel="1"/>
    <row r="9372" customFormat="1" outlineLevel="1"/>
    <row r="9373" customFormat="1" outlineLevel="1"/>
    <row r="9374" customFormat="1" outlineLevel="1"/>
    <row r="9375" customFormat="1"/>
    <row r="9376" customFormat="1" outlineLevel="1"/>
    <row r="9377" customFormat="1" outlineLevel="1"/>
    <row r="9378" customFormat="1" outlineLevel="1"/>
    <row r="9379" customFormat="1" outlineLevel="1"/>
    <row r="9380" customFormat="1" outlineLevel="1"/>
    <row r="9381" customFormat="1"/>
    <row r="9382" customFormat="1" outlineLevel="1"/>
    <row r="9383" customFormat="1" outlineLevel="1"/>
    <row r="9384" customFormat="1" outlineLevel="1"/>
    <row r="9385" customFormat="1" outlineLevel="1"/>
    <row r="9386" customFormat="1" outlineLevel="1"/>
    <row r="9387" customFormat="1"/>
    <row r="9388" customFormat="1" outlineLevel="1"/>
    <row r="9389" customFormat="1" outlineLevel="1"/>
    <row r="9390" customFormat="1" outlineLevel="1"/>
    <row r="9391" customFormat="1" outlineLevel="1"/>
    <row r="9392" customFormat="1" outlineLevel="1"/>
    <row r="9393" customFormat="1"/>
    <row r="9394" customFormat="1" outlineLevel="1"/>
    <row r="9395" customFormat="1" outlineLevel="1"/>
    <row r="9396" customFormat="1" outlineLevel="1"/>
    <row r="9397" customFormat="1" outlineLevel="1"/>
    <row r="9398" customFormat="1"/>
    <row r="9399" customFormat="1" outlineLevel="1"/>
    <row r="9400" customFormat="1" outlineLevel="1"/>
    <row r="9401" customFormat="1" outlineLevel="1"/>
    <row r="9402" customFormat="1" outlineLevel="1"/>
    <row r="9403" customFormat="1"/>
    <row r="9404" customFormat="1" outlineLevel="1"/>
    <row r="9405" customFormat="1" outlineLevel="1"/>
    <row r="9406" customFormat="1" outlineLevel="1"/>
    <row r="9407" customFormat="1"/>
    <row r="9408" customFormat="1" outlineLevel="1"/>
    <row r="9409" customFormat="1" outlineLevel="1"/>
    <row r="9410" customFormat="1" outlineLevel="1"/>
    <row r="9411" customFormat="1" outlineLevel="1"/>
    <row r="9412" customFormat="1"/>
    <row r="9413" customFormat="1" outlineLevel="1"/>
    <row r="9414" customFormat="1" outlineLevel="1"/>
    <row r="9415" customFormat="1" outlineLevel="1"/>
    <row r="9416" customFormat="1" outlineLevel="1"/>
    <row r="9417" customFormat="1"/>
    <row r="9418" customFormat="1" outlineLevel="1"/>
    <row r="9419" customFormat="1" outlineLevel="1"/>
    <row r="9420" customFormat="1" outlineLevel="1"/>
    <row r="9421" customFormat="1" outlineLevel="1"/>
    <row r="9422" customFormat="1" outlineLevel="1"/>
    <row r="9423" customFormat="1" outlineLevel="1"/>
    <row r="9424" customFormat="1" outlineLevel="1"/>
    <row r="9425" customFormat="1"/>
    <row r="9426" customFormat="1" outlineLevel="1"/>
    <row r="9427" customFormat="1" outlineLevel="1"/>
    <row r="9428" customFormat="1" outlineLevel="1"/>
    <row r="9429" customFormat="1" outlineLevel="1"/>
    <row r="9430" customFormat="1" outlineLevel="1"/>
    <row r="9431" customFormat="1" outlineLevel="1"/>
    <row r="9432" customFormat="1"/>
    <row r="9433" customFormat="1" outlineLevel="1"/>
    <row r="9434" customFormat="1" outlineLevel="1"/>
    <row r="9435" customFormat="1"/>
    <row r="9436" customFormat="1" outlineLevel="1"/>
    <row r="9437" customFormat="1" outlineLevel="1"/>
    <row r="9438" customFormat="1" outlineLevel="1"/>
    <row r="9439" customFormat="1"/>
    <row r="9440" customFormat="1" outlineLevel="1"/>
    <row r="9441" customFormat="1" outlineLevel="1"/>
    <row r="9442" customFormat="1" outlineLevel="1"/>
    <row r="9443" customFormat="1" outlineLevel="1"/>
    <row r="9444" customFormat="1"/>
    <row r="9445" customFormat="1" outlineLevel="1"/>
    <row r="9446" customFormat="1" outlineLevel="1"/>
    <row r="9447" customFormat="1"/>
    <row r="9448" customFormat="1" outlineLevel="1"/>
    <row r="9449" customFormat="1" outlineLevel="1"/>
    <row r="9450" customFormat="1"/>
    <row r="9451" customFormat="1" outlineLevel="1"/>
    <row r="9452" customFormat="1" outlineLevel="1"/>
    <row r="9453" customFormat="1"/>
    <row r="9454" customFormat="1" outlineLevel="1"/>
    <row r="9455" customFormat="1" outlineLevel="1"/>
    <row r="9456" customFormat="1"/>
    <row r="9457" customFormat="1" outlineLevel="1"/>
    <row r="9458" customFormat="1" outlineLevel="1"/>
    <row r="9459" customFormat="1"/>
    <row r="9460" customFormat="1" outlineLevel="1"/>
    <row r="9461" customFormat="1" outlineLevel="1"/>
    <row r="9462" customFormat="1"/>
    <row r="9463" customFormat="1" outlineLevel="1"/>
    <row r="9464" customFormat="1" outlineLevel="1"/>
    <row r="9465" customFormat="1"/>
    <row r="9466" customFormat="1" outlineLevel="1"/>
    <row r="9467" customFormat="1" outlineLevel="1"/>
    <row r="9468" customFormat="1"/>
    <row r="9469" customFormat="1" outlineLevel="1"/>
    <row r="9470" customFormat="1" outlineLevel="1"/>
    <row r="9471" customFormat="1"/>
    <row r="9472" customFormat="1" outlineLevel="1"/>
    <row r="9473" customFormat="1" outlineLevel="1"/>
    <row r="9474" customFormat="1"/>
    <row r="9475" customFormat="1" outlineLevel="1"/>
    <row r="9476" customFormat="1" outlineLevel="1"/>
    <row r="9477" customFormat="1"/>
    <row r="9478" customFormat="1" outlineLevel="1"/>
    <row r="9479" customFormat="1" outlineLevel="1"/>
    <row r="9480" customFormat="1"/>
    <row r="9481" customFormat="1" outlineLevel="1"/>
    <row r="9482" customFormat="1" outlineLevel="1"/>
    <row r="9483" customFormat="1"/>
    <row r="9484" customFormat="1" outlineLevel="1"/>
    <row r="9485" customFormat="1" outlineLevel="1"/>
    <row r="9486" customFormat="1"/>
    <row r="9487" customFormat="1" outlineLevel="1"/>
    <row r="9488" customFormat="1" outlineLevel="1"/>
    <row r="9489" customFormat="1" outlineLevel="1"/>
    <row r="9490" customFormat="1"/>
    <row r="9491" customFormat="1" outlineLevel="1"/>
    <row r="9492" customFormat="1" outlineLevel="1"/>
    <row r="9493" customFormat="1" outlineLevel="1"/>
    <row r="9494" customFormat="1"/>
    <row r="9495" customFormat="1" outlineLevel="1"/>
    <row r="9496" customFormat="1" outlineLevel="1"/>
    <row r="9497" customFormat="1" outlineLevel="1"/>
    <row r="9498" customFormat="1"/>
    <row r="9499" customFormat="1" outlineLevel="1"/>
    <row r="9500" customFormat="1" outlineLevel="1"/>
    <row r="9501" customFormat="1" outlineLevel="1"/>
    <row r="9502" customFormat="1"/>
    <row r="9503" customFormat="1" outlineLevel="1"/>
    <row r="9504" customFormat="1" outlineLevel="1"/>
    <row r="9505" customFormat="1" outlineLevel="1"/>
    <row r="9506" customFormat="1"/>
    <row r="9507" customFormat="1" outlineLevel="1"/>
    <row r="9508" customFormat="1" outlineLevel="1"/>
    <row r="9509" customFormat="1" outlineLevel="1"/>
    <row r="9510" customFormat="1" outlineLevel="1"/>
    <row r="9511" customFormat="1"/>
    <row r="9512" customFormat="1" outlineLevel="1"/>
    <row r="9513" customFormat="1" outlineLevel="1"/>
    <row r="9514" customFormat="1" outlineLevel="1"/>
    <row r="9515" customFormat="1"/>
    <row r="9516" customFormat="1" outlineLevel="1"/>
    <row r="9517" customFormat="1" outlineLevel="1"/>
    <row r="9518" customFormat="1"/>
    <row r="9519" customFormat="1" outlineLevel="1"/>
    <row r="9520" customFormat="1" outlineLevel="1"/>
    <row r="9521" customFormat="1" outlineLevel="1"/>
    <row r="9522" customFormat="1" outlineLevel="1"/>
    <row r="9523" customFormat="1"/>
    <row r="9524" customFormat="1" outlineLevel="1"/>
    <row r="9525" customFormat="1" outlineLevel="1"/>
    <row r="9526" customFormat="1" outlineLevel="1"/>
    <row r="9527" customFormat="1"/>
    <row r="9528" customFormat="1" outlineLevel="1"/>
    <row r="9529" customFormat="1"/>
    <row r="9530" customFormat="1" outlineLevel="1"/>
    <row r="9531" customFormat="1"/>
    <row r="9532" customFormat="1" outlineLevel="1"/>
    <row r="9533" customFormat="1" outlineLevel="1"/>
    <row r="9534" customFormat="1" outlineLevel="1"/>
    <row r="9535" customFormat="1"/>
    <row r="9536" customFormat="1" outlineLevel="1"/>
    <row r="9537" customFormat="1" outlineLevel="1"/>
    <row r="9538" customFormat="1" outlineLevel="1"/>
    <row r="9539" customFormat="1"/>
    <row r="9540" customFormat="1" outlineLevel="1"/>
    <row r="9541" customFormat="1" outlineLevel="1"/>
    <row r="9542" customFormat="1" outlineLevel="1"/>
    <row r="9543" customFormat="1"/>
    <row r="9544" customFormat="1" outlineLevel="1"/>
    <row r="9545" customFormat="1" outlineLevel="1"/>
    <row r="9546" customFormat="1" outlineLevel="1"/>
    <row r="9547" customFormat="1"/>
    <row r="9548" customFormat="1" outlineLevel="1"/>
    <row r="9549" customFormat="1" outlineLevel="1"/>
    <row r="9550" customFormat="1" outlineLevel="1"/>
    <row r="9551" customFormat="1"/>
    <row r="9552" customFormat="1" outlineLevel="1"/>
    <row r="9553" customFormat="1" outlineLevel="1"/>
    <row r="9554" customFormat="1" outlineLevel="1"/>
    <row r="9555" customFormat="1"/>
    <row r="9556" customFormat="1" outlineLevel="1"/>
    <row r="9557" customFormat="1" outlineLevel="1"/>
    <row r="9558" customFormat="1" outlineLevel="1"/>
    <row r="9559" customFormat="1" outlineLevel="1"/>
    <row r="9560" customFormat="1"/>
    <row r="9561" customFormat="1" outlineLevel="1"/>
    <row r="9562" customFormat="1" outlineLevel="1"/>
    <row r="9563" customFormat="1"/>
    <row r="9564" customFormat="1" outlineLevel="1"/>
    <row r="9565" customFormat="1" outlineLevel="1"/>
    <row r="9566" customFormat="1"/>
    <row r="9567" customFormat="1" outlineLevel="1"/>
    <row r="9568" customFormat="1" outlineLevel="1"/>
    <row r="9569" customFormat="1"/>
    <row r="9570" customFormat="1" outlineLevel="1"/>
    <row r="9571" customFormat="1" outlineLevel="1"/>
    <row r="9572" customFormat="1"/>
    <row r="9573" customFormat="1" outlineLevel="1"/>
    <row r="9574" customFormat="1" outlineLevel="1"/>
    <row r="9575" customFormat="1"/>
    <row r="9576" customFormat="1" outlineLevel="1"/>
    <row r="9577" customFormat="1" outlineLevel="1"/>
    <row r="9578" customFormat="1"/>
    <row r="9579" customFormat="1" outlineLevel="1"/>
    <row r="9580" customFormat="1" outlineLevel="1"/>
    <row r="9581" customFormat="1"/>
    <row r="9582" customFormat="1" outlineLevel="1"/>
    <row r="9583" customFormat="1" outlineLevel="1"/>
    <row r="9584" customFormat="1"/>
    <row r="9585" customFormat="1" outlineLevel="1"/>
    <row r="9586" customFormat="1" outlineLevel="1"/>
    <row r="9587" customFormat="1"/>
    <row r="9588" customFormat="1" outlineLevel="1"/>
    <row r="9589" customFormat="1" outlineLevel="1"/>
    <row r="9590" customFormat="1"/>
    <row r="9591" customFormat="1" outlineLevel="1"/>
    <row r="9592" customFormat="1" outlineLevel="1"/>
    <row r="9593" customFormat="1"/>
    <row r="9594" customFormat="1" outlineLevel="1"/>
    <row r="9595" customFormat="1"/>
    <row r="9596" customFormat="1" outlineLevel="1"/>
    <row r="9597" customFormat="1"/>
    <row r="9598" customFormat="1" outlineLevel="1"/>
    <row r="9599" customFormat="1" outlineLevel="1"/>
    <row r="9600" customFormat="1"/>
    <row r="9601" customFormat="1" outlineLevel="1"/>
    <row r="9602" customFormat="1" outlineLevel="1"/>
    <row r="9603" customFormat="1" outlineLevel="1"/>
    <row r="9604" customFormat="1"/>
    <row r="9605" customFormat="1" outlineLevel="1"/>
    <row r="9606" customFormat="1" outlineLevel="1"/>
    <row r="9607" customFormat="1" outlineLevel="1"/>
    <row r="9608" customFormat="1"/>
    <row r="9609" customFormat="1" outlineLevel="1"/>
    <row r="9610" customFormat="1" outlineLevel="1"/>
    <row r="9611" customFormat="1"/>
    <row r="9612" customFormat="1" outlineLevel="1"/>
    <row r="9613" customFormat="1" outlineLevel="1"/>
    <row r="9614" customFormat="1" outlineLevel="1"/>
    <row r="9615" customFormat="1" outlineLevel="1"/>
    <row r="9616" customFormat="1"/>
    <row r="9617" customFormat="1" outlineLevel="1"/>
    <row r="9618" customFormat="1" outlineLevel="1"/>
    <row r="9619" customFormat="1" outlineLevel="1"/>
    <row r="9620" customFormat="1" outlineLevel="1"/>
    <row r="9621" customFormat="1" outlineLevel="1"/>
    <row r="9622" customFormat="1" outlineLevel="1"/>
    <row r="9623" customFormat="1"/>
    <row r="9624" customFormat="1" outlineLevel="1"/>
    <row r="9625" customFormat="1" outlineLevel="1"/>
    <row r="9626" customFormat="1" outlineLevel="1"/>
    <row r="9627" customFormat="1" outlineLevel="1"/>
    <row r="9628" customFormat="1"/>
    <row r="9629" customFormat="1" outlineLevel="1"/>
    <row r="9630" customFormat="1" outlineLevel="1"/>
    <row r="9631" customFormat="1" outlineLevel="1"/>
    <row r="9632" customFormat="1" outlineLevel="1"/>
    <row r="9633" customFormat="1" outlineLevel="1"/>
    <row r="9634" customFormat="1" outlineLevel="1"/>
    <row r="9635" customFormat="1"/>
    <row r="9636" customFormat="1" outlineLevel="1"/>
    <row r="9637" customFormat="1" outlineLevel="1"/>
    <row r="9638" customFormat="1" outlineLevel="1"/>
    <row r="9639" customFormat="1" outlineLevel="1"/>
    <row r="9640" customFormat="1" outlineLevel="1"/>
    <row r="9641" customFormat="1"/>
    <row r="9642" customFormat="1" outlineLevel="1"/>
    <row r="9643" customFormat="1" outlineLevel="1"/>
    <row r="9644" customFormat="1" outlineLevel="1"/>
    <row r="9645" customFormat="1" outlineLevel="1"/>
    <row r="9646" customFormat="1"/>
    <row r="9647" customFormat="1" outlineLevel="1"/>
    <row r="9648" customFormat="1" outlineLevel="1"/>
    <row r="9649" customFormat="1" outlineLevel="1"/>
    <row r="9650" customFormat="1" outlineLevel="1"/>
    <row r="9651" customFormat="1" outlineLevel="1"/>
    <row r="9652" customFormat="1"/>
    <row r="9653" customFormat="1" outlineLevel="1"/>
    <row r="9654" customFormat="1" outlineLevel="1"/>
    <row r="9655" customFormat="1" outlineLevel="1"/>
    <row r="9656" customFormat="1" outlineLevel="1"/>
    <row r="9657" customFormat="1" outlineLevel="1"/>
    <row r="9658" customFormat="1" outlineLevel="1"/>
    <row r="9659" customFormat="1"/>
    <row r="9660" customFormat="1" outlineLevel="1"/>
    <row r="9661" customFormat="1" outlineLevel="1"/>
    <row r="9662" customFormat="1" outlineLevel="1"/>
    <row r="9663" customFormat="1" outlineLevel="1"/>
    <row r="9664" customFormat="1" outlineLevel="1"/>
    <row r="9665" customFormat="1" outlineLevel="1"/>
    <row r="9666" customFormat="1"/>
    <row r="9667" customFormat="1" outlineLevel="1"/>
    <row r="9668" customFormat="1" outlineLevel="1"/>
    <row r="9669" customFormat="1" outlineLevel="1"/>
    <row r="9670" customFormat="1"/>
    <row r="9671" customFormat="1" outlineLevel="1"/>
    <row r="9672" customFormat="1" outlineLevel="1"/>
    <row r="9673" customFormat="1" outlineLevel="1"/>
    <row r="9674" customFormat="1"/>
    <row r="9675" customFormat="1" outlineLevel="1"/>
    <row r="9676" customFormat="1" outlineLevel="1"/>
    <row r="9677" customFormat="1" outlineLevel="1"/>
    <row r="9678" customFormat="1" outlineLevel="1"/>
    <row r="9679" customFormat="1"/>
    <row r="9680" customFormat="1" outlineLevel="1"/>
    <row r="9681" customFormat="1" outlineLevel="1"/>
    <row r="9682" customFormat="1" outlineLevel="1"/>
    <row r="9683" customFormat="1" outlineLevel="1"/>
    <row r="9684" customFormat="1"/>
    <row r="9685" customFormat="1" outlineLevel="1"/>
    <row r="9686" customFormat="1" outlineLevel="1"/>
    <row r="9687" customFormat="1" outlineLevel="1"/>
    <row r="9688" customFormat="1" outlineLevel="1"/>
    <row r="9689" customFormat="1" outlineLevel="1"/>
    <row r="9690" customFormat="1"/>
    <row r="9691" customFormat="1" outlineLevel="1"/>
    <row r="9692" customFormat="1" outlineLevel="1"/>
    <row r="9693" customFormat="1" outlineLevel="1"/>
    <row r="9694" customFormat="1"/>
    <row r="9695" customFormat="1" outlineLevel="1"/>
    <row r="9696" customFormat="1" outlineLevel="1"/>
    <row r="9697" customFormat="1"/>
    <row r="9698" customFormat="1" outlineLevel="1"/>
    <row r="9699" customFormat="1"/>
    <row r="9700" customFormat="1" outlineLevel="1"/>
    <row r="9701" customFormat="1" outlineLevel="1"/>
    <row r="9702" customFormat="1" outlineLevel="1"/>
    <row r="9703" customFormat="1" outlineLevel="1"/>
    <row r="9704" customFormat="1"/>
    <row r="9705" customFormat="1" outlineLevel="1"/>
    <row r="9706" customFormat="1" outlineLevel="1"/>
    <row r="9707" customFormat="1" outlineLevel="1"/>
    <row r="9708" customFormat="1"/>
    <row r="9709" customFormat="1" outlineLevel="1"/>
    <row r="9710" customFormat="1" outlineLevel="1"/>
    <row r="9711" customFormat="1" outlineLevel="1"/>
    <row r="9712" customFormat="1" outlineLevel="1"/>
    <row r="9713" customFormat="1" outlineLevel="1"/>
    <row r="9714" customFormat="1"/>
    <row r="9715" customFormat="1" outlineLevel="1"/>
    <row r="9716" customFormat="1" outlineLevel="1"/>
    <row r="9717" customFormat="1" outlineLevel="1"/>
    <row r="9718" customFormat="1" outlineLevel="1"/>
    <row r="9719" customFormat="1" outlineLevel="1"/>
    <row r="9720" customFormat="1"/>
    <row r="9721" customFormat="1" outlineLevel="1"/>
    <row r="9722" customFormat="1" outlineLevel="1"/>
    <row r="9723" customFormat="1" outlineLevel="1"/>
    <row r="9724" customFormat="1" outlineLevel="1"/>
    <row r="9725" customFormat="1"/>
    <row r="9726" customFormat="1" outlineLevel="1"/>
    <row r="9727" customFormat="1" outlineLevel="1"/>
    <row r="9728" customFormat="1" outlineLevel="1"/>
    <row r="9729" customFormat="1" outlineLevel="1"/>
    <row r="9730" customFormat="1" outlineLevel="1"/>
    <row r="9731" customFormat="1" outlineLevel="1"/>
    <row r="9732" customFormat="1"/>
    <row r="9733" customFormat="1" outlineLevel="1"/>
    <row r="9734" customFormat="1"/>
    <row r="9735" customFormat="1" outlineLevel="1"/>
    <row r="9736" customFormat="1" outlineLevel="1"/>
    <row r="9737" customFormat="1"/>
    <row r="9738" customFormat="1" outlineLevel="1"/>
    <row r="9739" customFormat="1" outlineLevel="1"/>
    <row r="9740" customFormat="1"/>
    <row r="9741" customFormat="1" outlineLevel="1"/>
    <row r="9742" customFormat="1"/>
    <row r="9743" customFormat="1" outlineLevel="1"/>
    <row r="9744" customFormat="1" outlineLevel="1"/>
    <row r="9745" customFormat="1"/>
    <row r="9746" customFormat="1" outlineLevel="1"/>
    <row r="9747" customFormat="1" outlineLevel="1"/>
    <row r="9748" customFormat="1"/>
    <row r="9749" customFormat="1" outlineLevel="1"/>
    <row r="9750" customFormat="1" outlineLevel="1"/>
    <row r="9751" customFormat="1"/>
    <row r="9752" customFormat="1" outlineLevel="1"/>
    <row r="9753" customFormat="1" outlineLevel="1"/>
    <row r="9754" customFormat="1"/>
    <row r="9755" customFormat="1" outlineLevel="1"/>
    <row r="9756" customFormat="1" outlineLevel="1"/>
    <row r="9757" customFormat="1"/>
    <row r="9758" customFormat="1" outlineLevel="1"/>
    <row r="9759" customFormat="1" outlineLevel="1"/>
    <row r="9760" customFormat="1"/>
    <row r="9761" customFormat="1" outlineLevel="1"/>
    <row r="9762" customFormat="1"/>
    <row r="9763" customFormat="1" outlineLevel="1"/>
    <row r="9764" customFormat="1" outlineLevel="1"/>
    <row r="9765" customFormat="1" outlineLevel="1"/>
    <row r="9766" customFormat="1" outlineLevel="1"/>
    <row r="9767" customFormat="1" outlineLevel="1"/>
    <row r="9768" customFormat="1"/>
    <row r="9769" customFormat="1" outlineLevel="1"/>
    <row r="9770" customFormat="1" outlineLevel="1"/>
    <row r="9771" customFormat="1" outlineLevel="1"/>
    <row r="9772" customFormat="1" outlineLevel="1"/>
    <row r="9773" customFormat="1" outlineLevel="1"/>
    <row r="9774" customFormat="1"/>
    <row r="9775" customFormat="1" outlineLevel="1"/>
    <row r="9776" customFormat="1" outlineLevel="1"/>
    <row r="9777" customFormat="1" outlineLevel="1"/>
    <row r="9778" customFormat="1" outlineLevel="1"/>
    <row r="9779" customFormat="1" outlineLevel="1"/>
    <row r="9780" customFormat="1"/>
    <row r="9781" customFormat="1" outlineLevel="1"/>
    <row r="9782" customFormat="1" outlineLevel="1"/>
    <row r="9783" customFormat="1" outlineLevel="1"/>
    <row r="9784" customFormat="1"/>
    <row r="9785" customFormat="1" outlineLevel="1"/>
    <row r="9786" customFormat="1" outlineLevel="1"/>
    <row r="9787" customFormat="1" outlineLevel="1"/>
    <row r="9788" customFormat="1" outlineLevel="1"/>
    <row r="9789" customFormat="1" outlineLevel="1"/>
    <row r="9790" customFormat="1"/>
    <row r="9791" customFormat="1" outlineLevel="1"/>
    <row r="9792" customFormat="1" outlineLevel="1"/>
    <row r="9793" customFormat="1"/>
    <row r="9794" customFormat="1" outlineLevel="1"/>
    <row r="9795" customFormat="1" outlineLevel="1"/>
    <row r="9796" customFormat="1" outlineLevel="1"/>
    <row r="9797" customFormat="1" outlineLevel="1"/>
    <row r="9798" customFormat="1" outlineLevel="1"/>
    <row r="9799" customFormat="1"/>
    <row r="9800" customFormat="1" outlineLevel="1"/>
    <row r="9801" customFormat="1" outlineLevel="1"/>
    <row r="9802" customFormat="1" outlineLevel="1"/>
    <row r="9803" customFormat="1" outlineLevel="1"/>
    <row r="9804" customFormat="1" outlineLevel="1"/>
    <row r="9805" customFormat="1" outlineLevel="1"/>
    <row r="9806" customFormat="1" outlineLevel="1"/>
    <row r="9807" customFormat="1" outlineLevel="1"/>
    <row r="9808" customFormat="1" outlineLevel="1"/>
    <row r="9809" customFormat="1" outlineLevel="1"/>
    <row r="9810" customFormat="1" outlineLevel="1"/>
    <row r="9811" customFormat="1" outlineLevel="1"/>
    <row r="9812" customFormat="1" outlineLevel="1"/>
    <row r="9813" customFormat="1" outlineLevel="1"/>
    <row r="9814" customFormat="1" outlineLevel="1"/>
    <row r="9815" customFormat="1" outlineLevel="1"/>
    <row r="9816" customFormat="1" outlineLevel="1"/>
    <row r="9817" customFormat="1" outlineLevel="1"/>
    <row r="9818" customFormat="1"/>
    <row r="9819" customFormat="1" outlineLevel="1"/>
    <row r="9820" customFormat="1" outlineLevel="1"/>
    <row r="9821" customFormat="1" outlineLevel="1"/>
    <row r="9822" customFormat="1" outlineLevel="1"/>
    <row r="9823" customFormat="1" outlineLevel="1"/>
    <row r="9824" customFormat="1" outlineLevel="1"/>
    <row r="9825" customFormat="1" outlineLevel="1"/>
    <row r="9826" customFormat="1" outlineLevel="1"/>
    <row r="9827" customFormat="1" outlineLevel="1"/>
    <row r="9828" customFormat="1" outlineLevel="1"/>
    <row r="9829" customFormat="1" outlineLevel="1"/>
    <row r="9830" customFormat="1" outlineLevel="1"/>
    <row r="9831" customFormat="1" outlineLevel="1"/>
    <row r="9832" customFormat="1" outlineLevel="1"/>
    <row r="9833" customFormat="1"/>
    <row r="9834" customFormat="1" outlineLevel="1"/>
    <row r="9835" customFormat="1" outlineLevel="1"/>
    <row r="9836" customFormat="1" outlineLevel="1"/>
    <row r="9837" customFormat="1" outlineLevel="1"/>
    <row r="9838" customFormat="1" outlineLevel="1"/>
    <row r="9839" customFormat="1" outlineLevel="1"/>
    <row r="9840" customFormat="1" outlineLevel="1"/>
    <row r="9841" customFormat="1" outlineLevel="1"/>
    <row r="9842" customFormat="1" outlineLevel="1"/>
    <row r="9843" customFormat="1" outlineLevel="1"/>
    <row r="9844" customFormat="1" outlineLevel="1"/>
    <row r="9845" customFormat="1" outlineLevel="1"/>
    <row r="9846" customFormat="1" outlineLevel="1"/>
    <row r="9847" customFormat="1" outlineLevel="1"/>
    <row r="9848" customFormat="1" outlineLevel="1"/>
    <row r="9849" customFormat="1" outlineLevel="1"/>
    <row r="9850" customFormat="1"/>
    <row r="9851" customFormat="1" outlineLevel="1"/>
    <row r="9852" customFormat="1" outlineLevel="1"/>
    <row r="9853" customFormat="1" outlineLevel="1"/>
    <row r="9854" customFormat="1" outlineLevel="1"/>
    <row r="9855" customFormat="1" outlineLevel="1"/>
    <row r="9856" customFormat="1" outlineLevel="1"/>
    <row r="9857" customFormat="1" outlineLevel="1"/>
    <row r="9858" customFormat="1" outlineLevel="1"/>
    <row r="9859" customFormat="1" outlineLevel="1"/>
    <row r="9860" customFormat="1" outlineLevel="1"/>
    <row r="9861" customFormat="1" outlineLevel="1"/>
    <row r="9862" customFormat="1" outlineLevel="1"/>
    <row r="9863" customFormat="1" outlineLevel="1"/>
    <row r="9864" customFormat="1" outlineLevel="1"/>
    <row r="9865" customFormat="1" outlineLevel="1"/>
    <row r="9866" customFormat="1" outlineLevel="1"/>
    <row r="9867" customFormat="1" outlineLevel="1"/>
    <row r="9868" customFormat="1" outlineLevel="1"/>
    <row r="9869" customFormat="1" outlineLevel="1"/>
    <row r="9870" customFormat="1"/>
    <row r="9871" customFormat="1" outlineLevel="1"/>
    <row r="9872" customFormat="1" outlineLevel="1"/>
    <row r="9873" customFormat="1" outlineLevel="1"/>
    <row r="9874" customFormat="1" outlineLevel="1"/>
    <row r="9875" customFormat="1" outlineLevel="1"/>
    <row r="9876" customFormat="1" outlineLevel="1"/>
    <row r="9877" customFormat="1" outlineLevel="1"/>
    <row r="9878" customFormat="1" outlineLevel="1"/>
    <row r="9879" customFormat="1" outlineLevel="1"/>
    <row r="9880" customFormat="1" outlineLevel="1"/>
    <row r="9881" customFormat="1" outlineLevel="1"/>
    <row r="9882" customFormat="1" outlineLevel="1"/>
    <row r="9883" customFormat="1" outlineLevel="1"/>
    <row r="9884" customFormat="1" outlineLevel="1"/>
    <row r="9885" customFormat="1" outlineLevel="1"/>
    <row r="9886" customFormat="1" outlineLevel="1"/>
    <row r="9887" customFormat="1" outlineLevel="1"/>
    <row r="9888" customFormat="1" outlineLevel="1"/>
    <row r="9889" customFormat="1" outlineLevel="1"/>
    <row r="9890" customFormat="1" outlineLevel="1"/>
    <row r="9891" customFormat="1"/>
    <row r="9892" customFormat="1" outlineLevel="1"/>
    <row r="9893" customFormat="1" outlineLevel="1"/>
    <row r="9894" customFormat="1" outlineLevel="1"/>
    <row r="9895" customFormat="1" outlineLevel="1"/>
    <row r="9896" customFormat="1" outlineLevel="1"/>
    <row r="9897" customFormat="1" outlineLevel="1"/>
    <row r="9898" customFormat="1" outlineLevel="1"/>
    <row r="9899" customFormat="1" outlineLevel="1"/>
    <row r="9900" customFormat="1" outlineLevel="1"/>
    <row r="9901" customFormat="1" outlineLevel="1"/>
    <row r="9902" customFormat="1" outlineLevel="1"/>
    <row r="9903" customFormat="1" outlineLevel="1"/>
    <row r="9904" customFormat="1" outlineLevel="1"/>
    <row r="9905" customFormat="1" outlineLevel="1"/>
    <row r="9906" customFormat="1" outlineLevel="1"/>
    <row r="9907" customFormat="1" outlineLevel="1"/>
    <row r="9908" customFormat="1" outlineLevel="1"/>
    <row r="9909" customFormat="1" outlineLevel="1"/>
    <row r="9910" customFormat="1" outlineLevel="1"/>
    <row r="9911" customFormat="1" outlineLevel="1"/>
    <row r="9912" customFormat="1" outlineLevel="1"/>
    <row r="9913" customFormat="1" outlineLevel="1"/>
    <row r="9914" customFormat="1" outlineLevel="1"/>
    <row r="9915" customFormat="1" outlineLevel="1"/>
    <row r="9916" customFormat="1" outlineLevel="1"/>
    <row r="9917" customFormat="1" outlineLevel="1"/>
    <row r="9918" customFormat="1"/>
    <row r="9919" customFormat="1" outlineLevel="1"/>
    <row r="9920" customFormat="1" outlineLevel="1"/>
    <row r="9921" customFormat="1" outlineLevel="1"/>
    <row r="9922" customFormat="1" outlineLevel="1"/>
    <row r="9923" customFormat="1" outlineLevel="1"/>
    <row r="9924" customFormat="1" outlineLevel="1"/>
    <row r="9925" customFormat="1" outlineLevel="1"/>
    <row r="9926" customFormat="1" outlineLevel="1"/>
    <row r="9927" customFormat="1" outlineLevel="1"/>
    <row r="9928" customFormat="1" outlineLevel="1"/>
    <row r="9929" customFormat="1" outlineLevel="1"/>
    <row r="9930" customFormat="1"/>
    <row r="9931" customFormat="1" outlineLevel="1"/>
    <row r="9932" customFormat="1" outlineLevel="1"/>
    <row r="9933" customFormat="1" outlineLevel="1"/>
    <row r="9934" customFormat="1" outlineLevel="1"/>
    <row r="9935" customFormat="1" outlineLevel="1"/>
    <row r="9936" customFormat="1" outlineLevel="1"/>
    <row r="9937" customFormat="1" outlineLevel="1"/>
    <row r="9938" customFormat="1" outlineLevel="1"/>
    <row r="9939" customFormat="1" outlineLevel="1"/>
    <row r="9940" customFormat="1" outlineLevel="1"/>
    <row r="9941" customFormat="1" outlineLevel="1"/>
    <row r="9942" customFormat="1" outlineLevel="1"/>
    <row r="9943" customFormat="1" outlineLevel="1"/>
    <row r="9944" customFormat="1" outlineLevel="1"/>
    <row r="9945" customFormat="1"/>
    <row r="9946" customFormat="1" outlineLevel="1"/>
    <row r="9947" customFormat="1" outlineLevel="1"/>
    <row r="9948" customFormat="1" outlineLevel="1"/>
    <row r="9949" customFormat="1" outlineLevel="1"/>
    <row r="9950" customFormat="1" outlineLevel="1"/>
    <row r="9951" customFormat="1" outlineLevel="1"/>
    <row r="9952" customFormat="1" outlineLevel="1"/>
    <row r="9953" customFormat="1" outlineLevel="1"/>
    <row r="9954" customFormat="1" outlineLevel="1"/>
    <row r="9955" customFormat="1" outlineLevel="1"/>
    <row r="9956" customFormat="1" outlineLevel="1"/>
    <row r="9957" customFormat="1" outlineLevel="1"/>
    <row r="9958" customFormat="1" outlineLevel="1"/>
    <row r="9959" customFormat="1" outlineLevel="1"/>
    <row r="9960" customFormat="1"/>
    <row r="9961" customFormat="1" outlineLevel="1"/>
    <row r="9962" customFormat="1" outlineLevel="1"/>
    <row r="9963" customFormat="1" outlineLevel="1"/>
    <row r="9964" customFormat="1" outlineLevel="1"/>
    <row r="9965" customFormat="1" outlineLevel="1"/>
    <row r="9966" customFormat="1" outlineLevel="1"/>
    <row r="9967" customFormat="1" outlineLevel="1"/>
    <row r="9968" customFormat="1" outlineLevel="1"/>
    <row r="9969" customFormat="1" outlineLevel="1"/>
    <row r="9970" customFormat="1" outlineLevel="1"/>
    <row r="9971" customFormat="1" outlineLevel="1"/>
    <row r="9972" customFormat="1" outlineLevel="1"/>
    <row r="9973" customFormat="1" outlineLevel="1"/>
    <row r="9974" customFormat="1" outlineLevel="1"/>
    <row r="9975" customFormat="1"/>
    <row r="9976" customFormat="1" outlineLevel="1"/>
    <row r="9977" customFormat="1" outlineLevel="1"/>
    <row r="9978" customFormat="1" outlineLevel="1"/>
    <row r="9979" customFormat="1" outlineLevel="1"/>
    <row r="9980" customFormat="1" outlineLevel="1"/>
    <row r="9981" customFormat="1" outlineLevel="1"/>
    <row r="9982" customFormat="1" outlineLevel="1"/>
    <row r="9983" customFormat="1" outlineLevel="1"/>
    <row r="9984" customFormat="1" outlineLevel="1"/>
    <row r="9985" customFormat="1"/>
    <row r="9986" customFormat="1" outlineLevel="1"/>
    <row r="9987" customFormat="1" outlineLevel="1"/>
    <row r="9988" customFormat="1" outlineLevel="1"/>
    <row r="9989" customFormat="1" outlineLevel="1"/>
    <row r="9990" customFormat="1" outlineLevel="1"/>
    <row r="9991" customFormat="1" outlineLevel="1"/>
    <row r="9992" customFormat="1" outlineLevel="1"/>
    <row r="9993" customFormat="1" outlineLevel="1"/>
    <row r="9994" customFormat="1" outlineLevel="1"/>
    <row r="9995" customFormat="1"/>
    <row r="9996" customFormat="1" outlineLevel="1"/>
    <row r="9997" customFormat="1" outlineLevel="1"/>
    <row r="9998" customFormat="1" outlineLevel="1"/>
    <row r="9999" customFormat="1" outlineLevel="1"/>
    <row r="10000" customFormat="1" outlineLevel="1"/>
    <row r="10001" customFormat="1" outlineLevel="1"/>
    <row r="10002" customFormat="1" outlineLevel="1"/>
    <row r="10003" customFormat="1" outlineLevel="1"/>
    <row r="10004" customFormat="1"/>
    <row r="10005" customFormat="1" outlineLevel="1"/>
    <row r="10006" customFormat="1" outlineLevel="1"/>
    <row r="10007" customFormat="1" outlineLevel="1"/>
    <row r="10008" customFormat="1" outlineLevel="1"/>
    <row r="10009" customFormat="1" outlineLevel="1"/>
    <row r="10010" customFormat="1" outlineLevel="1"/>
    <row r="10011" customFormat="1" outlineLevel="1"/>
    <row r="10012" customFormat="1" outlineLevel="1"/>
    <row r="10013" customFormat="1" outlineLevel="1"/>
    <row r="10014" customFormat="1"/>
    <row r="10015" customFormat="1" outlineLevel="1"/>
    <row r="10016" customFormat="1" outlineLevel="1"/>
    <row r="10017" customFormat="1" outlineLevel="1"/>
    <row r="10018" customFormat="1" outlineLevel="1"/>
    <row r="10019" customFormat="1" outlineLevel="1"/>
    <row r="10020" customFormat="1" outlineLevel="1"/>
    <row r="10021" customFormat="1" outlineLevel="1"/>
    <row r="10022" customFormat="1" outlineLevel="1"/>
    <row r="10023" customFormat="1"/>
    <row r="10024" customFormat="1" outlineLevel="1"/>
    <row r="10025" customFormat="1" outlineLevel="1"/>
    <row r="10026" customFormat="1" outlineLevel="1"/>
    <row r="10027" customFormat="1" outlineLevel="1"/>
    <row r="10028" customFormat="1" outlineLevel="1"/>
    <row r="10029" customFormat="1" outlineLevel="1"/>
    <row r="10030" customFormat="1" outlineLevel="1"/>
    <row r="10031" customFormat="1" outlineLevel="1"/>
    <row r="10032" customFormat="1" outlineLevel="1"/>
    <row r="10033" customFormat="1"/>
    <row r="10034" customFormat="1" outlineLevel="1"/>
    <row r="10035" customFormat="1" outlineLevel="1"/>
    <row r="10036" customFormat="1" outlineLevel="1"/>
    <row r="10037" customFormat="1" outlineLevel="1"/>
    <row r="10038" customFormat="1" outlineLevel="1"/>
    <row r="10039" customFormat="1" outlineLevel="1"/>
    <row r="10040" customFormat="1" outlineLevel="1"/>
    <row r="10041" customFormat="1" outlineLevel="1"/>
    <row r="10042" customFormat="1"/>
    <row r="10043" customFormat="1" outlineLevel="1"/>
    <row r="10044" customFormat="1" outlineLevel="1"/>
    <row r="10045" customFormat="1" outlineLevel="1"/>
    <row r="10046" customFormat="1" outlineLevel="1"/>
    <row r="10047" customFormat="1" outlineLevel="1"/>
    <row r="10048" customFormat="1" outlineLevel="1"/>
    <row r="10049" customFormat="1" outlineLevel="1"/>
    <row r="10050" customFormat="1" outlineLevel="1"/>
    <row r="10051" customFormat="1" outlineLevel="1"/>
    <row r="10052" customFormat="1"/>
    <row r="10053" customFormat="1" outlineLevel="1"/>
    <row r="10054" customFormat="1" outlineLevel="1"/>
    <row r="10055" customFormat="1" outlineLevel="1"/>
    <row r="10056" customFormat="1" outlineLevel="1"/>
    <row r="10057" customFormat="1" outlineLevel="1"/>
    <row r="10058" customFormat="1" outlineLevel="1"/>
    <row r="10059" customFormat="1" outlineLevel="1"/>
    <row r="10060" customFormat="1" outlineLevel="1"/>
    <row r="10061" customFormat="1" outlineLevel="1"/>
    <row r="10062" customFormat="1" outlineLevel="1"/>
    <row r="10063" customFormat="1" outlineLevel="1"/>
    <row r="10064" customFormat="1" outlineLevel="1"/>
    <row r="10065" customFormat="1" outlineLevel="1"/>
    <row r="10066" customFormat="1" outlineLevel="1"/>
    <row r="10067" customFormat="1" outlineLevel="1"/>
    <row r="10068" customFormat="1" outlineLevel="1"/>
    <row r="10069" customFormat="1" outlineLevel="1"/>
    <row r="10070" customFormat="1" outlineLevel="1"/>
    <row r="10071" customFormat="1"/>
    <row r="10072" customFormat="1" outlineLevel="1"/>
    <row r="10073" customFormat="1" outlineLevel="1"/>
    <row r="10074" customFormat="1" outlineLevel="1"/>
    <row r="10075" customFormat="1" outlineLevel="1"/>
    <row r="10076" customFormat="1" outlineLevel="1"/>
    <row r="10077" customFormat="1" outlineLevel="1"/>
    <row r="10078" customFormat="1" outlineLevel="1"/>
    <row r="10079" customFormat="1" outlineLevel="1"/>
    <row r="10080" customFormat="1" outlineLevel="1"/>
    <row r="10081" customFormat="1" outlineLevel="1"/>
    <row r="10082" customFormat="1" outlineLevel="1"/>
    <row r="10083" customFormat="1" outlineLevel="1"/>
    <row r="10084" customFormat="1" outlineLevel="1"/>
    <row r="10085" customFormat="1" outlineLevel="1"/>
    <row r="10086" customFormat="1" outlineLevel="1"/>
    <row r="10087" customFormat="1" outlineLevel="1"/>
    <row r="10088" customFormat="1" outlineLevel="1"/>
    <row r="10089" customFormat="1" outlineLevel="1"/>
    <row r="10090" customFormat="1" outlineLevel="1"/>
    <row r="10091" customFormat="1" outlineLevel="1"/>
    <row r="10092" customFormat="1"/>
    <row r="10093" customFormat="1" outlineLevel="1"/>
    <row r="10094" customFormat="1" outlineLevel="1"/>
    <row r="10095" customFormat="1" outlineLevel="1"/>
    <row r="10096" customFormat="1" outlineLevel="1"/>
    <row r="10097" customFormat="1" outlineLevel="1"/>
    <row r="10098" customFormat="1" outlineLevel="1"/>
    <row r="10099" customFormat="1" outlineLevel="1"/>
    <row r="10100" customFormat="1" outlineLevel="1"/>
    <row r="10101" customFormat="1" outlineLevel="1"/>
    <row r="10102" customFormat="1" outlineLevel="1"/>
    <row r="10103" customFormat="1" outlineLevel="1"/>
    <row r="10104" customFormat="1" outlineLevel="1"/>
    <row r="10105" customFormat="1" outlineLevel="1"/>
    <row r="10106" customFormat="1" outlineLevel="1"/>
    <row r="10107" customFormat="1" outlineLevel="1"/>
    <row r="10108" customFormat="1" outlineLevel="1"/>
    <row r="10109" customFormat="1" outlineLevel="1"/>
    <row r="10110" customFormat="1" outlineLevel="1"/>
    <row r="10111" customFormat="1" outlineLevel="1"/>
    <row r="10112" customFormat="1"/>
    <row r="10113" customFormat="1" outlineLevel="1"/>
    <row r="10114" customFormat="1" outlineLevel="1"/>
    <row r="10115" customFormat="1" outlineLevel="1"/>
    <row r="10116" customFormat="1" outlineLevel="1"/>
    <row r="10117" customFormat="1" outlineLevel="1"/>
    <row r="10118" customFormat="1" outlineLevel="1"/>
    <row r="10119" customFormat="1" outlineLevel="1"/>
    <row r="10120" customFormat="1" outlineLevel="1"/>
    <row r="10121" customFormat="1" outlineLevel="1"/>
    <row r="10122" customFormat="1" outlineLevel="1"/>
    <row r="10123" customFormat="1" outlineLevel="1"/>
    <row r="10124" customFormat="1" outlineLevel="1"/>
    <row r="10125" customFormat="1" outlineLevel="1"/>
    <row r="10126" customFormat="1" outlineLevel="1"/>
    <row r="10127" customFormat="1" outlineLevel="1"/>
    <row r="10128" customFormat="1" outlineLevel="1"/>
    <row r="10129" customFormat="1" outlineLevel="1"/>
    <row r="10130" customFormat="1" outlineLevel="1"/>
    <row r="10131" customFormat="1" outlineLevel="1"/>
    <row r="10132" customFormat="1"/>
    <row r="10133" customFormat="1" outlineLevel="1"/>
    <row r="10134" customFormat="1" outlineLevel="1"/>
    <row r="10135" customFormat="1" outlineLevel="1"/>
    <row r="10136" customFormat="1" outlineLevel="1"/>
    <row r="10137" customFormat="1" outlineLevel="1"/>
    <row r="10138" customFormat="1" outlineLevel="1"/>
    <row r="10139" customFormat="1" outlineLevel="1"/>
    <row r="10140" customFormat="1" outlineLevel="1"/>
    <row r="10141" customFormat="1" outlineLevel="1"/>
    <row r="10142" customFormat="1" outlineLevel="1"/>
    <row r="10143" customFormat="1" outlineLevel="1"/>
    <row r="10144" customFormat="1" outlineLevel="1"/>
    <row r="10145" customFormat="1" outlineLevel="1"/>
    <row r="10146" customFormat="1" outlineLevel="1"/>
    <row r="10147" customFormat="1" outlineLevel="1"/>
    <row r="10148" customFormat="1" outlineLevel="1"/>
    <row r="10149" customFormat="1" outlineLevel="1"/>
    <row r="10150" customFormat="1" outlineLevel="1"/>
    <row r="10151" customFormat="1" outlineLevel="1"/>
    <row r="10152" customFormat="1"/>
    <row r="10153" customFormat="1" outlineLevel="1"/>
    <row r="10154" customFormat="1" outlineLevel="1"/>
    <row r="10155" customFormat="1" outlineLevel="1"/>
    <row r="10156" customFormat="1" outlineLevel="1"/>
    <row r="10157" customFormat="1" outlineLevel="1"/>
    <row r="10158" customFormat="1" outlineLevel="1"/>
    <row r="10159" customFormat="1" outlineLevel="1"/>
    <row r="10160" customFormat="1" outlineLevel="1"/>
    <row r="10161" customFormat="1" outlineLevel="1"/>
    <row r="10162" customFormat="1" outlineLevel="1"/>
    <row r="10163" customFormat="1" outlineLevel="1"/>
    <row r="10164" customFormat="1" outlineLevel="1"/>
    <row r="10165" customFormat="1" outlineLevel="1"/>
    <row r="10166" customFormat="1" outlineLevel="1"/>
    <row r="10167" customFormat="1" outlineLevel="1"/>
    <row r="10168" customFormat="1" outlineLevel="1"/>
    <row r="10169" customFormat="1"/>
    <row r="10170" customFormat="1" outlineLevel="1"/>
    <row r="10171" customFormat="1" outlineLevel="1"/>
    <row r="10172" customFormat="1" outlineLevel="1"/>
    <row r="10173" customFormat="1" outlineLevel="1"/>
    <row r="10174" customFormat="1" outlineLevel="1"/>
    <row r="10175" customFormat="1" outlineLevel="1"/>
    <row r="10176" customFormat="1" outlineLevel="1"/>
    <row r="10177" customFormat="1" outlineLevel="1"/>
    <row r="10178" customFormat="1" outlineLevel="1"/>
    <row r="10179" customFormat="1" outlineLevel="1"/>
    <row r="10180" customFormat="1" outlineLevel="1"/>
    <row r="10181" customFormat="1" outlineLevel="1"/>
    <row r="10182" customFormat="1" outlineLevel="1"/>
    <row r="10183" customFormat="1" outlineLevel="1"/>
    <row r="10184" customFormat="1" outlineLevel="1"/>
    <row r="10185" customFormat="1" outlineLevel="1"/>
    <row r="10186" customFormat="1" outlineLevel="1"/>
    <row r="10187" customFormat="1" outlineLevel="1"/>
    <row r="10188" customFormat="1" outlineLevel="1"/>
    <row r="10189" customFormat="1" outlineLevel="1"/>
    <row r="10190" customFormat="1" outlineLevel="1"/>
    <row r="10191" customFormat="1" outlineLevel="1"/>
    <row r="10192" customFormat="1" outlineLevel="1"/>
    <row r="10193" customFormat="1"/>
    <row r="10194" customFormat="1" outlineLevel="1"/>
    <row r="10195" customFormat="1" outlineLevel="1"/>
    <row r="10196" customFormat="1" outlineLevel="1"/>
    <row r="10197" customFormat="1" outlineLevel="1"/>
    <row r="10198" customFormat="1" outlineLevel="1"/>
    <row r="10199" customFormat="1" outlineLevel="1"/>
    <row r="10200" customFormat="1" outlineLevel="1"/>
    <row r="10201" customFormat="1" outlineLevel="1"/>
    <row r="10202" customFormat="1" outlineLevel="1"/>
    <row r="10203" customFormat="1" outlineLevel="1"/>
    <row r="10204" customFormat="1" outlineLevel="1"/>
    <row r="10205" customFormat="1" outlineLevel="1"/>
    <row r="10206" customFormat="1" outlineLevel="1"/>
    <row r="10207" customFormat="1" outlineLevel="1"/>
    <row r="10208" customFormat="1" outlineLevel="1"/>
    <row r="10209" customFormat="1" outlineLevel="1"/>
    <row r="10210" customFormat="1" outlineLevel="1"/>
    <row r="10211" customFormat="1" outlineLevel="1"/>
    <row r="10212" customFormat="1" outlineLevel="1"/>
    <row r="10213" customFormat="1" outlineLevel="1"/>
    <row r="10214" customFormat="1" outlineLevel="1"/>
    <row r="10215" customFormat="1" outlineLevel="1"/>
    <row r="10216" customFormat="1" outlineLevel="1"/>
    <row r="10217" customFormat="1"/>
    <row r="10218" customFormat="1" outlineLevel="1"/>
    <row r="10219" customFormat="1" outlineLevel="1"/>
    <row r="10220" customFormat="1" outlineLevel="1"/>
    <row r="10221" customFormat="1" outlineLevel="1"/>
    <row r="10222" customFormat="1" outlineLevel="1"/>
    <row r="10223" customFormat="1" outlineLevel="1"/>
    <row r="10224" customFormat="1" outlineLevel="1"/>
    <row r="10225" customFormat="1" outlineLevel="1"/>
    <row r="10226" customFormat="1" outlineLevel="1"/>
    <row r="10227" customFormat="1" outlineLevel="1"/>
    <row r="10228" customFormat="1" outlineLevel="1"/>
    <row r="10229" customFormat="1" outlineLevel="1"/>
    <row r="10230" customFormat="1" outlineLevel="1"/>
    <row r="10231" customFormat="1" outlineLevel="1"/>
    <row r="10232" customFormat="1" outlineLevel="1"/>
    <row r="10233" customFormat="1" outlineLevel="1"/>
    <row r="10234" customFormat="1" outlineLevel="1"/>
    <row r="10235" customFormat="1" outlineLevel="1"/>
    <row r="10236" customFormat="1"/>
    <row r="10237" customFormat="1" outlineLevel="1"/>
    <row r="10238" customFormat="1" outlineLevel="1"/>
    <row r="10239" customFormat="1" outlineLevel="1"/>
    <row r="10240" customFormat="1" outlineLevel="1"/>
    <row r="10241" customFormat="1" outlineLevel="1"/>
    <row r="10242" customFormat="1" outlineLevel="1"/>
    <row r="10243" customFormat="1" outlineLevel="1"/>
    <row r="10244" customFormat="1" outlineLevel="1"/>
    <row r="10245" customFormat="1" outlineLevel="1"/>
    <row r="10246" customFormat="1" outlineLevel="1"/>
    <row r="10247" customFormat="1" outlineLevel="1"/>
    <row r="10248" customFormat="1" outlineLevel="1"/>
    <row r="10249" customFormat="1" outlineLevel="1"/>
    <row r="10250" customFormat="1" outlineLevel="1"/>
    <row r="10251" customFormat="1" outlineLevel="1"/>
    <row r="10252" customFormat="1" outlineLevel="1"/>
    <row r="10253" customFormat="1" outlineLevel="1"/>
    <row r="10254" customFormat="1" outlineLevel="1"/>
    <row r="10255" customFormat="1" outlineLevel="1"/>
    <row r="10256" customFormat="1"/>
    <row r="10257" customFormat="1" outlineLevel="1"/>
    <row r="10258" customFormat="1" outlineLevel="1"/>
    <row r="10259" customFormat="1" outlineLevel="1"/>
    <row r="10260" customFormat="1" outlineLevel="1"/>
    <row r="10261" customFormat="1" outlineLevel="1"/>
    <row r="10262" customFormat="1" outlineLevel="1"/>
    <row r="10263" customFormat="1" outlineLevel="1"/>
    <row r="10264" customFormat="1" outlineLevel="1"/>
    <row r="10265" customFormat="1" outlineLevel="1"/>
    <row r="10266" customFormat="1" outlineLevel="1"/>
    <row r="10267" customFormat="1"/>
    <row r="10268" customFormat="1" outlineLevel="1"/>
    <row r="10269" customFormat="1" outlineLevel="1"/>
    <row r="10270" customFormat="1" outlineLevel="1"/>
    <row r="10271" customFormat="1" outlineLevel="1"/>
    <row r="10272" customFormat="1" outlineLevel="1"/>
    <row r="10273" customFormat="1" outlineLevel="1"/>
    <row r="10274" customFormat="1" outlineLevel="1"/>
    <row r="10275" customFormat="1" outlineLevel="1"/>
    <row r="10276" customFormat="1" outlineLevel="1"/>
    <row r="10277" customFormat="1" outlineLevel="1"/>
    <row r="10278" customFormat="1"/>
    <row r="10279" customFormat="1" outlineLevel="1"/>
    <row r="10280" customFormat="1" outlineLevel="1"/>
    <row r="10281" customFormat="1" outlineLevel="1"/>
    <row r="10282" customFormat="1" outlineLevel="1"/>
    <row r="10283" customFormat="1" outlineLevel="1"/>
    <row r="10284" customFormat="1" outlineLevel="1"/>
    <row r="10285" customFormat="1"/>
    <row r="10286" customFormat="1" outlineLevel="1"/>
    <row r="10287" customFormat="1" outlineLevel="1"/>
    <row r="10288" customFormat="1" outlineLevel="1"/>
    <row r="10289" customFormat="1" outlineLevel="1"/>
    <row r="10290" customFormat="1" outlineLevel="1"/>
    <row r="10291" customFormat="1" outlineLevel="1"/>
    <row r="10292" customFormat="1"/>
    <row r="10293" customFormat="1" outlineLevel="1"/>
    <row r="10294" customFormat="1" outlineLevel="1"/>
    <row r="10295" customFormat="1" outlineLevel="1"/>
    <row r="10296" customFormat="1" outlineLevel="1"/>
    <row r="10297" customFormat="1" outlineLevel="1"/>
    <row r="10298" customFormat="1" outlineLevel="1"/>
    <row r="10299" customFormat="1"/>
    <row r="10300" customFormat="1" outlineLevel="1"/>
    <row r="10301" customFormat="1" outlineLevel="1"/>
    <row r="10302" customFormat="1" outlineLevel="1"/>
    <row r="10303" customFormat="1" outlineLevel="1"/>
    <row r="10304" customFormat="1" outlineLevel="1"/>
    <row r="10305" customFormat="1" outlineLevel="1"/>
    <row r="10306" customFormat="1"/>
    <row r="10307" customFormat="1" outlineLevel="1"/>
    <row r="10308" customFormat="1" outlineLevel="1"/>
    <row r="10309" customFormat="1" outlineLevel="1"/>
    <row r="10310" customFormat="1" outlineLevel="1"/>
    <row r="10311" customFormat="1" outlineLevel="1"/>
    <row r="10312" customFormat="1" outlineLevel="1"/>
    <row r="10313" customFormat="1"/>
    <row r="10314" customFormat="1" outlineLevel="1"/>
    <row r="10315" customFormat="1" outlineLevel="1"/>
    <row r="10316" customFormat="1" outlineLevel="1"/>
    <row r="10317" customFormat="1" outlineLevel="1"/>
    <row r="10318" customFormat="1" outlineLevel="1"/>
    <row r="10319" customFormat="1" outlineLevel="1"/>
    <row r="10320" customFormat="1"/>
    <row r="10321" customFormat="1" outlineLevel="1"/>
    <row r="10322" customFormat="1" outlineLevel="1"/>
    <row r="10323" customFormat="1" outlineLevel="1"/>
    <row r="10324" customFormat="1" outlineLevel="1"/>
    <row r="10325" customFormat="1"/>
    <row r="10326" customFormat="1" outlineLevel="1"/>
    <row r="10327" customFormat="1" outlineLevel="1"/>
    <row r="10328" customFormat="1" outlineLevel="1"/>
    <row r="10329" customFormat="1" outlineLevel="1"/>
    <row r="10330" customFormat="1"/>
    <row r="10331" customFormat="1" outlineLevel="1"/>
    <row r="10332" customFormat="1" outlineLevel="1"/>
    <row r="10333" customFormat="1" outlineLevel="1"/>
    <row r="10334" customFormat="1" outlineLevel="1"/>
    <row r="10335" customFormat="1" outlineLevel="1"/>
    <row r="10336" customFormat="1" outlineLevel="1"/>
    <row r="10337" customFormat="1"/>
    <row r="10338" customFormat="1" outlineLevel="1"/>
    <row r="10339" customFormat="1" outlineLevel="1"/>
    <row r="10340" customFormat="1" outlineLevel="1"/>
    <row r="10341" customFormat="1" outlineLevel="1"/>
    <row r="10342" customFormat="1" outlineLevel="1"/>
    <row r="10343" customFormat="1" outlineLevel="1"/>
    <row r="10344" customFormat="1"/>
    <row r="10345" customFormat="1" outlineLevel="1"/>
    <row r="10346" customFormat="1" outlineLevel="1"/>
    <row r="10347" customFormat="1" outlineLevel="1"/>
    <row r="10348" customFormat="1" outlineLevel="1"/>
    <row r="10349" customFormat="1" outlineLevel="1"/>
    <row r="10350" customFormat="1" outlineLevel="1"/>
    <row r="10351" customFormat="1"/>
    <row r="10352" customFormat="1" outlineLevel="1"/>
    <row r="10353" customFormat="1" outlineLevel="1"/>
    <row r="10354" customFormat="1" outlineLevel="1"/>
    <row r="10355" customFormat="1" outlineLevel="1"/>
    <row r="10356" customFormat="1"/>
    <row r="10357" customFormat="1" outlineLevel="1"/>
    <row r="10358" customFormat="1" outlineLevel="1"/>
    <row r="10359" customFormat="1" outlineLevel="1"/>
    <row r="10360" customFormat="1" outlineLevel="1"/>
    <row r="10361" customFormat="1"/>
    <row r="10362" customFormat="1" outlineLevel="1"/>
    <row r="10363" customFormat="1" outlineLevel="1"/>
    <row r="10364" customFormat="1" outlineLevel="1"/>
    <row r="10365" customFormat="1" outlineLevel="1"/>
    <row r="10366" customFormat="1" outlineLevel="1"/>
    <row r="10367" customFormat="1" outlineLevel="1"/>
    <row r="10368" customFormat="1" outlineLevel="1"/>
    <row r="10369" customFormat="1" outlineLevel="1"/>
    <row r="10370" customFormat="1"/>
    <row r="10371" customFormat="1" outlineLevel="1"/>
    <row r="10372" customFormat="1" outlineLevel="1"/>
    <row r="10373" customFormat="1" outlineLevel="1"/>
    <row r="10374" customFormat="1" outlineLevel="1"/>
    <row r="10375" customFormat="1" outlineLevel="1"/>
    <row r="10376" customFormat="1"/>
    <row r="10377" customFormat="1" outlineLevel="1"/>
    <row r="10378" customFormat="1" outlineLevel="1"/>
    <row r="10379" customFormat="1" outlineLevel="1"/>
    <row r="10380" customFormat="1" outlineLevel="1"/>
    <row r="10381" customFormat="1"/>
    <row r="10382" customFormat="1" outlineLevel="1"/>
    <row r="10383" customFormat="1" outlineLevel="1"/>
    <row r="10384" customFormat="1" outlineLevel="1"/>
    <row r="10385" customFormat="1" outlineLevel="1"/>
    <row r="10386" customFormat="1"/>
    <row r="10387" customFormat="1" outlineLevel="1"/>
    <row r="10388" customFormat="1" outlineLevel="1"/>
    <row r="10389" customFormat="1" outlineLevel="1"/>
    <row r="10390" customFormat="1" outlineLevel="1"/>
    <row r="10391" customFormat="1" outlineLevel="1"/>
    <row r="10392" customFormat="1"/>
    <row r="10393" customFormat="1" outlineLevel="1"/>
    <row r="10394" customFormat="1" outlineLevel="1"/>
    <row r="10395" customFormat="1" outlineLevel="1"/>
    <row r="10396" customFormat="1"/>
    <row r="10397" customFormat="1" outlineLevel="1"/>
    <row r="10398" customFormat="1" outlineLevel="1"/>
    <row r="10399" customFormat="1"/>
    <row r="10400" customFormat="1" outlineLevel="1"/>
    <row r="10401" customFormat="1" outlineLevel="1"/>
    <row r="10402" customFormat="1" outlineLevel="1"/>
    <row r="10403" customFormat="1" outlineLevel="1"/>
    <row r="10404" customFormat="1"/>
    <row r="10405" customFormat="1" outlineLevel="1"/>
    <row r="10406" customFormat="1" outlineLevel="1"/>
    <row r="10407" customFormat="1"/>
    <row r="10408" customFormat="1" outlineLevel="1"/>
    <row r="10409" customFormat="1" outlineLevel="1"/>
    <row r="10410" customFormat="1" outlineLevel="1"/>
    <row r="10411" customFormat="1"/>
    <row r="10412" customFormat="1" outlineLevel="1"/>
    <row r="10413" customFormat="1" outlineLevel="1"/>
    <row r="10414" customFormat="1"/>
    <row r="10415" customFormat="1" outlineLevel="1"/>
    <row r="10416" customFormat="1" outlineLevel="1"/>
    <row r="10417" customFormat="1" outlineLevel="1"/>
    <row r="10418" customFormat="1"/>
    <row r="10419" customFormat="1" outlineLevel="1"/>
    <row r="10420" customFormat="1" outlineLevel="1"/>
    <row r="10421" customFormat="1"/>
    <row r="10422" customFormat="1" outlineLevel="1"/>
    <row r="10423" customFormat="1" outlineLevel="1"/>
    <row r="10424" customFormat="1" outlineLevel="1"/>
    <row r="10425" customFormat="1" outlineLevel="1"/>
    <row r="10426" customFormat="1"/>
    <row r="10427" customFormat="1" outlineLevel="1"/>
    <row r="10428" customFormat="1" outlineLevel="1"/>
    <row r="10429" customFormat="1" outlineLevel="1"/>
    <row r="10430" customFormat="1" outlineLevel="1"/>
    <row r="10431" customFormat="1" outlineLevel="1"/>
    <row r="10432" customFormat="1" outlineLevel="1"/>
    <row r="10433" customFormat="1" outlineLevel="1"/>
    <row r="10434" customFormat="1" outlineLevel="1"/>
    <row r="10435" customFormat="1"/>
    <row r="10436" customFormat="1" outlineLevel="1"/>
    <row r="10437" customFormat="1" outlineLevel="1"/>
    <row r="10438" customFormat="1" outlineLevel="1"/>
    <row r="10439" customFormat="1" outlineLevel="1"/>
    <row r="10440" customFormat="1" outlineLevel="1"/>
    <row r="10441" customFormat="1"/>
    <row r="10442" customFormat="1" outlineLevel="1"/>
    <row r="10443" customFormat="1" outlineLevel="1"/>
    <row r="10444" customFormat="1" outlineLevel="1"/>
    <row r="10445" customFormat="1" outlineLevel="1"/>
    <row r="10446" customFormat="1" outlineLevel="1"/>
    <row r="10447" customFormat="1" outlineLevel="1"/>
    <row r="10448" customFormat="1" outlineLevel="1"/>
    <row r="10449" customFormat="1"/>
    <row r="10450" customFormat="1" outlineLevel="1"/>
    <row r="10451" customFormat="1" outlineLevel="1"/>
    <row r="10452" customFormat="1" outlineLevel="1"/>
    <row r="10453" customFormat="1" outlineLevel="1"/>
    <row r="10454" customFormat="1" outlineLevel="1"/>
    <row r="10455" customFormat="1"/>
    <row r="10456" customFormat="1" outlineLevel="1"/>
    <row r="10457" customFormat="1" outlineLevel="1"/>
    <row r="10458" customFormat="1" outlineLevel="1"/>
    <row r="10459" customFormat="1" outlineLevel="1"/>
    <row r="10460" customFormat="1" outlineLevel="1"/>
    <row r="10461" customFormat="1" outlineLevel="1"/>
    <row r="10462" customFormat="1" outlineLevel="1"/>
    <row r="10463" customFormat="1"/>
    <row r="10464" customFormat="1" outlineLevel="1"/>
    <row r="10465" customFormat="1" outlineLevel="1"/>
    <row r="10466" customFormat="1" outlineLevel="1"/>
    <row r="10467" customFormat="1" outlineLevel="1"/>
    <row r="10468" customFormat="1"/>
    <row r="10469" customFormat="1" outlineLevel="1"/>
    <row r="10470" customFormat="1" outlineLevel="1"/>
    <row r="10471" customFormat="1" outlineLevel="1"/>
    <row r="10472" customFormat="1" outlineLevel="1"/>
    <row r="10473" customFormat="1" outlineLevel="1"/>
    <row r="10474" customFormat="1" outlineLevel="1"/>
    <row r="10475" customFormat="1"/>
    <row r="10476" customFormat="1" outlineLevel="1"/>
    <row r="10477" customFormat="1" outlineLevel="1"/>
    <row r="10478" customFormat="1" outlineLevel="1"/>
    <row r="10479" customFormat="1" outlineLevel="1"/>
    <row r="10480" customFormat="1"/>
    <row r="10481" customFormat="1" outlineLevel="1"/>
    <row r="10482" customFormat="1" outlineLevel="1"/>
    <row r="10483" customFormat="1" outlineLevel="1"/>
    <row r="10484" customFormat="1" outlineLevel="1"/>
    <row r="10485" customFormat="1"/>
    <row r="10486" customFormat="1" outlineLevel="1"/>
    <row r="10487" customFormat="1" outlineLevel="1"/>
    <row r="10488" customFormat="1" outlineLevel="1"/>
    <row r="10489" customFormat="1" outlineLevel="1"/>
    <row r="10490" customFormat="1"/>
    <row r="10491" customFormat="1" outlineLevel="1"/>
    <row r="10492" customFormat="1" outlineLevel="1"/>
    <row r="10493" customFormat="1" outlineLevel="1"/>
    <row r="10494" customFormat="1"/>
    <row r="10495" customFormat="1" outlineLevel="1"/>
    <row r="10496" customFormat="1" outlineLevel="1"/>
    <row r="10497" customFormat="1" outlineLevel="1"/>
    <row r="10498" customFormat="1"/>
    <row r="10499" customFormat="1" outlineLevel="1"/>
    <row r="10500" customFormat="1" outlineLevel="1"/>
    <row r="10501" customFormat="1" outlineLevel="1"/>
    <row r="10502" customFormat="1" outlineLevel="1"/>
    <row r="10503" customFormat="1" outlineLevel="1"/>
    <row r="10504" customFormat="1" outlineLevel="1"/>
    <row r="10505" customFormat="1"/>
    <row r="10506" customFormat="1" outlineLevel="1"/>
    <row r="10507" customFormat="1" outlineLevel="1"/>
    <row r="10508" customFormat="1" outlineLevel="1"/>
    <row r="10509" customFormat="1" outlineLevel="1"/>
    <row r="10510" customFormat="1" outlineLevel="1"/>
    <row r="10511" customFormat="1" outlineLevel="1"/>
    <row r="10512" customFormat="1"/>
    <row r="10513" customFormat="1" outlineLevel="1"/>
    <row r="10514" customFormat="1" outlineLevel="1"/>
    <row r="10515" customFormat="1" outlineLevel="1"/>
    <row r="10516" customFormat="1" outlineLevel="1"/>
    <row r="10517" customFormat="1" outlineLevel="1"/>
    <row r="10518" customFormat="1" outlineLevel="1"/>
    <row r="10519" customFormat="1" outlineLevel="1"/>
    <row r="10520" customFormat="1" outlineLevel="1"/>
    <row r="10521" customFormat="1"/>
    <row r="10522" customFormat="1" outlineLevel="1"/>
    <row r="10523" customFormat="1" outlineLevel="1"/>
    <row r="10524" customFormat="1" outlineLevel="1"/>
    <row r="10525" customFormat="1" outlineLevel="1"/>
    <row r="10526" customFormat="1" outlineLevel="1"/>
    <row r="10527" customFormat="1" outlineLevel="1"/>
    <row r="10528" customFormat="1" outlineLevel="1"/>
    <row r="10529" customFormat="1" outlineLevel="1"/>
    <row r="10530" customFormat="1" outlineLevel="1"/>
    <row r="10531" customFormat="1" outlineLevel="1"/>
    <row r="10532" customFormat="1" outlineLevel="1"/>
    <row r="10533" customFormat="1"/>
    <row r="10534" customFormat="1" outlineLevel="1"/>
    <row r="10535" customFormat="1" outlineLevel="1"/>
    <row r="10536" customFormat="1" outlineLevel="1"/>
    <row r="10537" customFormat="1" outlineLevel="1"/>
    <row r="10538" customFormat="1" outlineLevel="1"/>
    <row r="10539" customFormat="1" outlineLevel="1"/>
    <row r="10540" customFormat="1" outlineLevel="1"/>
    <row r="10541" customFormat="1" outlineLevel="1"/>
    <row r="10542" customFormat="1"/>
    <row r="10543" customFormat="1" outlineLevel="1"/>
    <row r="10544" customFormat="1" outlineLevel="1"/>
    <row r="10545" customFormat="1" outlineLevel="1"/>
    <row r="10546" customFormat="1" outlineLevel="1"/>
    <row r="10547" customFormat="1" outlineLevel="1"/>
    <row r="10548" customFormat="1" outlineLevel="1"/>
    <row r="10549" customFormat="1" outlineLevel="1"/>
    <row r="10550" customFormat="1" outlineLevel="1"/>
    <row r="10551" customFormat="1"/>
    <row r="10552" customFormat="1" outlineLevel="1"/>
    <row r="10553" customFormat="1" outlineLevel="1"/>
    <row r="10554" customFormat="1" outlineLevel="1"/>
    <row r="10555" customFormat="1" outlineLevel="1"/>
    <row r="10556" customFormat="1" outlineLevel="1"/>
    <row r="10557" customFormat="1" outlineLevel="1"/>
    <row r="10558" customFormat="1" outlineLevel="1"/>
    <row r="10559" customFormat="1" outlineLevel="1"/>
    <row r="10560" customFormat="1"/>
    <row r="10561" customFormat="1" outlineLevel="1"/>
    <row r="10562" customFormat="1" outlineLevel="1"/>
    <row r="10563" customFormat="1" outlineLevel="1"/>
    <row r="10564" customFormat="1" outlineLevel="1"/>
    <row r="10565" customFormat="1" outlineLevel="1"/>
    <row r="10566" customFormat="1" outlineLevel="1"/>
    <row r="10567" customFormat="1" outlineLevel="1"/>
    <row r="10568" customFormat="1" outlineLevel="1"/>
    <row r="10569" customFormat="1"/>
    <row r="10570" customFormat="1" outlineLevel="1"/>
    <row r="10571" customFormat="1" outlineLevel="1"/>
    <row r="10572" customFormat="1" outlineLevel="1"/>
    <row r="10573" customFormat="1"/>
    <row r="10574" customFormat="1" outlineLevel="1"/>
    <row r="10575" customFormat="1" outlineLevel="1"/>
    <row r="10576" customFormat="1" outlineLevel="1"/>
    <row r="10577" customFormat="1"/>
    <row r="10578" customFormat="1" outlineLevel="1"/>
    <row r="10579" customFormat="1" outlineLevel="1"/>
    <row r="10580" customFormat="1" outlineLevel="1"/>
    <row r="10581" customFormat="1"/>
    <row r="10582" customFormat="1" outlineLevel="1"/>
    <row r="10583" customFormat="1" outlineLevel="1"/>
    <row r="10584" customFormat="1" outlineLevel="1"/>
    <row r="10585" customFormat="1"/>
    <row r="10586" customFormat="1" outlineLevel="1"/>
    <row r="10587" customFormat="1" outlineLevel="1"/>
    <row r="10588" customFormat="1"/>
    <row r="10589" customFormat="1" outlineLevel="1"/>
    <row r="10590" customFormat="1" outlineLevel="1"/>
    <row r="10591" customFormat="1" outlineLevel="1"/>
    <row r="10592" customFormat="1" outlineLevel="1"/>
    <row r="10593" customFormat="1" outlineLevel="1"/>
    <row r="10594" customFormat="1" outlineLevel="1"/>
    <row r="10595" customFormat="1" outlineLevel="1"/>
    <row r="10596" customFormat="1" outlineLevel="1"/>
    <row r="10597" customFormat="1" outlineLevel="1"/>
    <row r="10598" customFormat="1" outlineLevel="1"/>
    <row r="10599" customFormat="1" outlineLevel="1"/>
    <row r="10600" customFormat="1"/>
    <row r="10601" customFormat="1" outlineLevel="1"/>
    <row r="10602" customFormat="1" outlineLevel="1"/>
    <row r="10603" customFormat="1" outlineLevel="1"/>
    <row r="10604" customFormat="1" outlineLevel="1"/>
    <row r="10605" customFormat="1" outlineLevel="1"/>
    <row r="10606" customFormat="1" outlineLevel="1"/>
    <row r="10607" customFormat="1" outlineLevel="1"/>
    <row r="10608" customFormat="1" outlineLevel="1"/>
    <row r="10609" customFormat="1" outlineLevel="1"/>
    <row r="10610" customFormat="1" outlineLevel="1"/>
    <row r="10611" customFormat="1" outlineLevel="1"/>
    <row r="10612" customFormat="1" outlineLevel="1"/>
    <row r="10613" customFormat="1" outlineLevel="1"/>
    <row r="10614" customFormat="1"/>
    <row r="10615" customFormat="1" outlineLevel="1"/>
    <row r="10616" customFormat="1" outlineLevel="1"/>
    <row r="10617" customFormat="1" outlineLevel="1"/>
    <row r="10618" customFormat="1" outlineLevel="1"/>
    <row r="10619" customFormat="1" outlineLevel="1"/>
    <row r="10620" customFormat="1" outlineLevel="1"/>
    <row r="10621" customFormat="1" outlineLevel="1"/>
    <row r="10622" customFormat="1" outlineLevel="1"/>
    <row r="10623" customFormat="1" outlineLevel="1"/>
    <row r="10624" customFormat="1" outlineLevel="1"/>
    <row r="10625" customFormat="1" outlineLevel="1"/>
    <row r="10626" customFormat="1" outlineLevel="1"/>
    <row r="10627" customFormat="1" outlineLevel="1"/>
    <row r="10628" customFormat="1" outlineLevel="1"/>
    <row r="10629" customFormat="1" outlineLevel="1"/>
    <row r="10630" customFormat="1" outlineLevel="1"/>
    <row r="10631" customFormat="1" outlineLevel="1"/>
    <row r="10632" customFormat="1" outlineLevel="1"/>
    <row r="10633" customFormat="1" outlineLevel="1"/>
    <row r="10634" customFormat="1"/>
    <row r="10635" customFormat="1" outlineLevel="1"/>
    <row r="10636" customFormat="1"/>
    <row r="10637" customFormat="1" outlineLevel="1"/>
    <row r="10638" customFormat="1"/>
    <row r="10639" customFormat="1" outlineLevel="1"/>
    <row r="10640" customFormat="1"/>
    <row r="10641" customFormat="1" outlineLevel="1"/>
    <row r="10642" customFormat="1"/>
    <row r="10643" customFormat="1" outlineLevel="1"/>
    <row r="10644" customFormat="1"/>
    <row r="10645" customFormat="1" outlineLevel="1"/>
    <row r="10646" customFormat="1" outlineLevel="1"/>
    <row r="10647" customFormat="1" outlineLevel="1"/>
    <row r="10648" customFormat="1" outlineLevel="1"/>
    <row r="10649" customFormat="1" outlineLevel="1"/>
    <row r="10650" customFormat="1" outlineLevel="1"/>
    <row r="10651" customFormat="1" outlineLevel="1"/>
    <row r="10652" customFormat="1" outlineLevel="1"/>
    <row r="10653" customFormat="1" outlineLevel="1"/>
    <row r="10654" customFormat="1" outlineLevel="1"/>
    <row r="10655" customFormat="1" outlineLevel="1"/>
    <row r="10656" customFormat="1" outlineLevel="1"/>
    <row r="10657" customFormat="1" outlineLevel="1"/>
    <row r="10658" customFormat="1" outlineLevel="1"/>
    <row r="10659" customFormat="1" outlineLevel="1"/>
    <row r="10660" customFormat="1" outlineLevel="1"/>
    <row r="10661" customFormat="1" outlineLevel="1"/>
    <row r="10662" customFormat="1" outlineLevel="1"/>
    <row r="10663" customFormat="1" outlineLevel="1"/>
    <row r="10664" customFormat="1" outlineLevel="1"/>
    <row r="10665" customFormat="1" outlineLevel="1"/>
    <row r="10666" customFormat="1" outlineLevel="1"/>
    <row r="10667" customFormat="1"/>
    <row r="10668" customFormat="1" outlineLevel="1"/>
    <row r="10669" customFormat="1" outlineLevel="1"/>
    <row r="10670" customFormat="1" outlineLevel="1"/>
    <row r="10671" customFormat="1" outlineLevel="1"/>
    <row r="10672" customFormat="1" outlineLevel="1"/>
    <row r="10673" customFormat="1" outlineLevel="1"/>
    <row r="10674" customFormat="1" outlineLevel="1"/>
    <row r="10675" customFormat="1" outlineLevel="1"/>
    <row r="10676" customFormat="1" outlineLevel="1"/>
    <row r="10677" customFormat="1" outlineLevel="1"/>
    <row r="10678" customFormat="1" outlineLevel="1"/>
    <row r="10679" customFormat="1" outlineLevel="1"/>
    <row r="10680" customFormat="1" outlineLevel="1"/>
    <row r="10681" customFormat="1" outlineLevel="1"/>
    <row r="10682" customFormat="1" outlineLevel="1"/>
    <row r="10683" customFormat="1" outlineLevel="1"/>
    <row r="10684" customFormat="1" outlineLevel="1"/>
    <row r="10685" customFormat="1" outlineLevel="1"/>
    <row r="10686" customFormat="1" outlineLevel="1"/>
    <row r="10687" customFormat="1" outlineLevel="1"/>
    <row r="10688" customFormat="1" outlineLevel="1"/>
    <row r="10689" customFormat="1" outlineLevel="1"/>
    <row r="10690" customFormat="1" outlineLevel="1"/>
    <row r="10691" customFormat="1" outlineLevel="1"/>
    <row r="10692" customFormat="1" outlineLevel="1"/>
    <row r="10693" customFormat="1" outlineLevel="1"/>
    <row r="10694" customFormat="1" outlineLevel="1"/>
    <row r="10695" customFormat="1" outlineLevel="1"/>
    <row r="10696" customFormat="1"/>
    <row r="10697" customFormat="1" outlineLevel="1"/>
    <row r="10698" customFormat="1" outlineLevel="1"/>
    <row r="10699" customFormat="1" outlineLevel="1"/>
    <row r="10700" customFormat="1" outlineLevel="1"/>
    <row r="10701" customFormat="1" outlineLevel="1"/>
    <row r="10702" customFormat="1" outlineLevel="1"/>
    <row r="10703" customFormat="1" outlineLevel="1"/>
    <row r="10704" customFormat="1" outlineLevel="1"/>
    <row r="10705" customFormat="1" outlineLevel="1"/>
    <row r="10706" customFormat="1" outlineLevel="1"/>
    <row r="10707" customFormat="1" outlineLevel="1"/>
    <row r="10708" customFormat="1"/>
    <row r="10709" customFormat="1" outlineLevel="1"/>
    <row r="10710" customFormat="1" outlineLevel="1"/>
    <row r="10711" customFormat="1" outlineLevel="1"/>
    <row r="10712" customFormat="1" outlineLevel="1"/>
    <row r="10713" customFormat="1" outlineLevel="1"/>
    <row r="10714" customFormat="1" outlineLevel="1"/>
    <row r="10715" customFormat="1" outlineLevel="1"/>
    <row r="10716" customFormat="1" outlineLevel="1"/>
    <row r="10717" customFormat="1" outlineLevel="1"/>
    <row r="10718" customFormat="1" outlineLevel="1"/>
    <row r="10719" customFormat="1" outlineLevel="1"/>
    <row r="10720" customFormat="1"/>
    <row r="10721" customFormat="1" outlineLevel="1"/>
    <row r="10722" customFormat="1" outlineLevel="1"/>
    <row r="10723" customFormat="1" outlineLevel="1"/>
    <row r="10724" customFormat="1" outlineLevel="1"/>
    <row r="10725" customFormat="1" outlineLevel="1"/>
    <row r="10726" customFormat="1" outlineLevel="1"/>
    <row r="10727" customFormat="1" outlineLevel="1"/>
    <row r="10728" customFormat="1" outlineLevel="1"/>
    <row r="10729" customFormat="1" outlineLevel="1"/>
    <row r="10730" customFormat="1" outlineLevel="1"/>
    <row r="10731" customFormat="1" outlineLevel="1"/>
    <row r="10732" customFormat="1"/>
    <row r="10733" customFormat="1" outlineLevel="1"/>
    <row r="10734" customFormat="1"/>
    <row r="10735" customFormat="1" outlineLevel="1"/>
    <row r="10736" customFormat="1"/>
    <row r="10737" customFormat="1" outlineLevel="1"/>
    <row r="10738" customFormat="1"/>
    <row r="10739" customFormat="1" outlineLevel="1"/>
    <row r="10740" customFormat="1"/>
    <row r="10741" customFormat="1" outlineLevel="1"/>
    <row r="10742" customFormat="1" outlineLevel="1"/>
    <row r="10743" customFormat="1" outlineLevel="1"/>
    <row r="10744" customFormat="1" outlineLevel="1"/>
    <row r="10745" customFormat="1"/>
    <row r="10746" customFormat="1" outlineLevel="1"/>
    <row r="10747" customFormat="1"/>
    <row r="10748" customFormat="1" outlineLevel="1"/>
    <row r="10749" customFormat="1"/>
    <row r="10750" customFormat="1" outlineLevel="1"/>
    <row r="10751" customFormat="1"/>
    <row r="10752" customFormat="1" outlineLevel="1"/>
    <row r="10753" customFormat="1"/>
    <row r="10754" customFormat="1" outlineLevel="1"/>
    <row r="10755" customFormat="1"/>
    <row r="10756" customFormat="1" outlineLevel="1"/>
    <row r="10757" customFormat="1"/>
    <row r="10758" customFormat="1" outlineLevel="1"/>
    <row r="10759" customFormat="1"/>
    <row r="10760" customFormat="1" outlineLevel="1"/>
    <row r="10761" customFormat="1"/>
    <row r="10762" customFormat="1" outlineLevel="1"/>
    <row r="10763" customFormat="1" outlineLevel="1"/>
    <row r="10764" customFormat="1"/>
    <row r="10765" customFormat="1" outlineLevel="1"/>
    <row r="10766" customFormat="1" outlineLevel="1"/>
    <row r="10767" customFormat="1" outlineLevel="1"/>
    <row r="10768" customFormat="1" outlineLevel="1"/>
    <row r="10769" customFormat="1"/>
    <row r="10770" customFormat="1" outlineLevel="1"/>
    <row r="10771" customFormat="1" outlineLevel="1"/>
    <row r="10772" customFormat="1" outlineLevel="1"/>
    <row r="10773" customFormat="1" outlineLevel="1"/>
    <row r="10774" customFormat="1"/>
    <row r="10775" customFormat="1" outlineLevel="1"/>
    <row r="10776" customFormat="1" outlineLevel="1"/>
    <row r="10777" customFormat="1" outlineLevel="1"/>
    <row r="10778" customFormat="1" outlineLevel="1"/>
    <row r="10779" customFormat="1"/>
    <row r="10780" customFormat="1" outlineLevel="1"/>
    <row r="10781" customFormat="1" outlineLevel="1"/>
    <row r="10782" customFormat="1" outlineLevel="1"/>
    <row r="10783" customFormat="1" outlineLevel="1"/>
    <row r="10784" customFormat="1" outlineLevel="1"/>
    <row r="10785" customFormat="1" outlineLevel="1"/>
    <row r="10786" customFormat="1" outlineLevel="1"/>
    <row r="10787" customFormat="1" outlineLevel="1"/>
    <row r="10788" customFormat="1" outlineLevel="1"/>
    <row r="10789" customFormat="1" outlineLevel="1"/>
    <row r="10790" customFormat="1" outlineLevel="1"/>
    <row r="10791" customFormat="1" outlineLevel="1"/>
    <row r="10792" customFormat="1"/>
    <row r="10793" customFormat="1" outlineLevel="1"/>
    <row r="10794" customFormat="1" outlineLevel="1"/>
    <row r="10795" customFormat="1" outlineLevel="1"/>
    <row r="10796" customFormat="1" outlineLevel="1"/>
    <row r="10797" customFormat="1"/>
    <row r="10798" customFormat="1" outlineLevel="1"/>
    <row r="10799" customFormat="1" outlineLevel="1"/>
    <row r="10800" customFormat="1" outlineLevel="1"/>
    <row r="10801" customFormat="1" outlineLevel="1"/>
    <row r="10802" customFormat="1"/>
    <row r="10803" customFormat="1" outlineLevel="1"/>
    <row r="10804" customFormat="1" outlineLevel="1"/>
    <row r="10805" customFormat="1" outlineLevel="1"/>
    <row r="10806" customFormat="1" outlineLevel="1"/>
    <row r="10807" customFormat="1"/>
    <row r="10808" customFormat="1" outlineLevel="1"/>
    <row r="10809" customFormat="1" outlineLevel="1"/>
    <row r="10810" customFormat="1" outlineLevel="1"/>
    <row r="10811" customFormat="1" outlineLevel="1"/>
    <row r="10812" customFormat="1" outlineLevel="1"/>
    <row r="10813" customFormat="1" outlineLevel="1"/>
    <row r="10814" customFormat="1" outlineLevel="1"/>
    <row r="10815" customFormat="1"/>
    <row r="10816" customFormat="1" outlineLevel="1"/>
    <row r="10817" customFormat="1" outlineLevel="1"/>
    <row r="10818" customFormat="1" outlineLevel="1"/>
    <row r="10819" customFormat="1" outlineLevel="1"/>
    <row r="10820" customFormat="1" outlineLevel="1"/>
    <row r="10821" customFormat="1" outlineLevel="1"/>
    <row r="10822" customFormat="1" outlineLevel="1"/>
    <row r="10823" customFormat="1"/>
    <row r="10824" customFormat="1" outlineLevel="1"/>
    <row r="10825" customFormat="1" outlineLevel="1"/>
    <row r="10826" customFormat="1" outlineLevel="1"/>
    <row r="10827" customFormat="1" outlineLevel="1"/>
    <row r="10828" customFormat="1"/>
    <row r="10829" customFormat="1" outlineLevel="1"/>
    <row r="10830" customFormat="1" outlineLevel="1"/>
    <row r="10831" customFormat="1" outlineLevel="1"/>
    <row r="10832" customFormat="1" outlineLevel="1"/>
    <row r="10833" customFormat="1"/>
    <row r="10834" customFormat="1" outlineLevel="1"/>
    <row r="10835" customFormat="1" outlineLevel="1"/>
    <row r="10836" customFormat="1" outlineLevel="1"/>
    <row r="10837" customFormat="1" outlineLevel="1"/>
    <row r="10838" customFormat="1"/>
    <row r="10839" customFormat="1" outlineLevel="1"/>
    <row r="10840" customFormat="1" outlineLevel="1"/>
    <row r="10841" customFormat="1" outlineLevel="1"/>
    <row r="10842" customFormat="1" outlineLevel="1"/>
    <row r="10843" customFormat="1"/>
    <row r="10844" customFormat="1" outlineLevel="1"/>
    <row r="10845" customFormat="1" outlineLevel="1"/>
    <row r="10846" customFormat="1" outlineLevel="1"/>
    <row r="10847" customFormat="1" outlineLevel="1"/>
    <row r="10848" customFormat="1" outlineLevel="1"/>
    <row r="10849" customFormat="1" outlineLevel="1"/>
    <row r="10850" customFormat="1" outlineLevel="1"/>
    <row r="10851" customFormat="1" outlineLevel="1"/>
    <row r="10852" customFormat="1" outlineLevel="1"/>
    <row r="10853" customFormat="1" outlineLevel="1"/>
    <row r="10854" customFormat="1"/>
    <row r="10855" customFormat="1" outlineLevel="1"/>
    <row r="10856" customFormat="1" outlineLevel="1"/>
    <row r="10857" customFormat="1" outlineLevel="1"/>
    <row r="10858" customFormat="1" outlineLevel="1"/>
    <row r="10859" customFormat="1" outlineLevel="1"/>
    <row r="10860" customFormat="1" outlineLevel="1"/>
    <row r="10861" customFormat="1" outlineLevel="1"/>
    <row r="10862" customFormat="1" outlineLevel="1"/>
    <row r="10863" customFormat="1" outlineLevel="1"/>
    <row r="10864" customFormat="1" outlineLevel="1"/>
    <row r="10865" customFormat="1"/>
    <row r="10866" customFormat="1" outlineLevel="1"/>
    <row r="10867" customFormat="1" outlineLevel="1"/>
    <row r="10868" customFormat="1"/>
    <row r="10869" customFormat="1" outlineLevel="1"/>
    <row r="10870" customFormat="1" outlineLevel="1"/>
    <row r="10871" customFormat="1" outlineLevel="1"/>
    <row r="10872" customFormat="1" outlineLevel="1"/>
    <row r="10873" customFormat="1"/>
    <row r="10874" customFormat="1" outlineLevel="1"/>
    <row r="10875" customFormat="1" outlineLevel="1"/>
    <row r="10876" customFormat="1" outlineLevel="1"/>
    <row r="10877" customFormat="1" outlineLevel="1"/>
    <row r="10878" customFormat="1" outlineLevel="1"/>
    <row r="10879" customFormat="1" outlineLevel="1"/>
    <row r="10880" customFormat="1" outlineLevel="1"/>
    <row r="10881" customFormat="1" outlineLevel="1"/>
    <row r="10882" customFormat="1" outlineLevel="1"/>
    <row r="10883" customFormat="1" outlineLevel="1"/>
    <row r="10884" customFormat="1" outlineLevel="1"/>
    <row r="10885" customFormat="1" outlineLevel="1"/>
    <row r="10886" customFormat="1" outlineLevel="1"/>
    <row r="10887" customFormat="1" outlineLevel="1"/>
    <row r="10888" customFormat="1" outlineLevel="1"/>
    <row r="10889" customFormat="1" outlineLevel="1"/>
    <row r="10890" customFormat="1"/>
    <row r="10891" customFormat="1" outlineLevel="1"/>
    <row r="10892" customFormat="1" outlineLevel="1"/>
    <row r="10893" customFormat="1" outlineLevel="1"/>
    <row r="10894" customFormat="1" outlineLevel="1"/>
    <row r="10895" customFormat="1" outlineLevel="1"/>
    <row r="10896" customFormat="1" outlineLevel="1"/>
    <row r="10897" customFormat="1" outlineLevel="1"/>
    <row r="10898" customFormat="1" outlineLevel="1"/>
    <row r="10899" customFormat="1" outlineLevel="1"/>
    <row r="10900" customFormat="1" outlineLevel="1"/>
    <row r="10901" customFormat="1" outlineLevel="1"/>
    <row r="10902" customFormat="1"/>
    <row r="10903" customFormat="1" outlineLevel="1"/>
    <row r="10904" customFormat="1" outlineLevel="1"/>
    <row r="10905" customFormat="1" outlineLevel="1"/>
    <row r="10906" customFormat="1" outlineLevel="1"/>
    <row r="10907" customFormat="1" outlineLevel="1"/>
    <row r="10908" customFormat="1" outlineLevel="1"/>
    <row r="10909" customFormat="1" outlineLevel="1"/>
    <row r="10910" customFormat="1" outlineLevel="1"/>
    <row r="10911" customFormat="1"/>
    <row r="10912" customFormat="1" outlineLevel="1"/>
    <row r="10913" customFormat="1" outlineLevel="1"/>
    <row r="10914" customFormat="1" outlineLevel="1"/>
    <row r="10915" customFormat="1" outlineLevel="1"/>
    <row r="10916" customFormat="1" outlineLevel="1"/>
    <row r="10917" customFormat="1" outlineLevel="1"/>
    <row r="10918" customFormat="1" outlineLevel="1"/>
    <row r="10919" customFormat="1" outlineLevel="1"/>
    <row r="10920" customFormat="1"/>
    <row r="10921" customFormat="1" outlineLevel="1"/>
    <row r="10922" customFormat="1" outlineLevel="1"/>
    <row r="10923" customFormat="1" outlineLevel="1"/>
    <row r="10924" customFormat="1" outlineLevel="1"/>
    <row r="10925" customFormat="1"/>
    <row r="10926" customFormat="1" outlineLevel="1"/>
    <row r="10927" customFormat="1" outlineLevel="1"/>
    <row r="10928" customFormat="1" outlineLevel="1"/>
    <row r="10929" customFormat="1" outlineLevel="1"/>
    <row r="10930" customFormat="1"/>
    <row r="10931" customFormat="1" outlineLevel="1"/>
    <row r="10932" customFormat="1" outlineLevel="1"/>
    <row r="10933" customFormat="1" outlineLevel="1"/>
    <row r="10934" customFormat="1" outlineLevel="1"/>
    <row r="10935" customFormat="1"/>
    <row r="10936" customFormat="1" outlineLevel="1"/>
    <row r="10937" customFormat="1" outlineLevel="1"/>
    <row r="10938" customFormat="1" outlineLevel="1"/>
    <row r="10939" customFormat="1" outlineLevel="1"/>
    <row r="10940" customFormat="1" outlineLevel="1"/>
    <row r="10941" customFormat="1" outlineLevel="1"/>
    <row r="10942" customFormat="1" outlineLevel="1"/>
    <row r="10943" customFormat="1" outlineLevel="1"/>
    <row r="10944" customFormat="1" outlineLevel="1"/>
    <row r="10945" customFormat="1" outlineLevel="1"/>
    <row r="10946" customFormat="1"/>
    <row r="10947" customFormat="1" outlineLevel="1"/>
    <row r="10948" customFormat="1"/>
    <row r="10949" customFormat="1" outlineLevel="1"/>
    <row r="10950" customFormat="1" outlineLevel="1"/>
    <row r="10951" customFormat="1" outlineLevel="1"/>
    <row r="10952" customFormat="1" outlineLevel="1"/>
    <row r="10953" customFormat="1" outlineLevel="1"/>
    <row r="10954" customFormat="1" outlineLevel="1"/>
    <row r="10955" customFormat="1" outlineLevel="1"/>
    <row r="10956" customFormat="1" outlineLevel="1"/>
    <row r="10957" customFormat="1" outlineLevel="1"/>
    <row r="10958" customFormat="1" outlineLevel="1"/>
    <row r="10959" customFormat="1" outlineLevel="1"/>
    <row r="10960" customFormat="1" outlineLevel="1"/>
    <row r="10961" customFormat="1" outlineLevel="1"/>
    <row r="10962" customFormat="1" outlineLevel="1"/>
    <row r="10963" customFormat="1" outlineLevel="1"/>
    <row r="10964" customFormat="1" outlineLevel="1"/>
    <row r="10965" customFormat="1" outlineLevel="1"/>
    <row r="10966" customFormat="1" outlineLevel="1"/>
    <row r="10967" customFormat="1" outlineLevel="1"/>
    <row r="10968" customFormat="1" outlineLevel="1"/>
    <row r="10969" customFormat="1"/>
    <row r="10970" customFormat="1" outlineLevel="1"/>
    <row r="10971" customFormat="1" outlineLevel="1"/>
    <row r="10972" customFormat="1" outlineLevel="1"/>
    <row r="10973" customFormat="1" outlineLevel="1"/>
    <row r="10974" customFormat="1"/>
    <row r="10975" customFormat="1" outlineLevel="1"/>
    <row r="10976" customFormat="1" outlineLevel="1"/>
    <row r="10977" customFormat="1" outlineLevel="1"/>
    <row r="10978" customFormat="1" outlineLevel="1"/>
    <row r="10979" customFormat="1"/>
    <row r="10980" customFormat="1" outlineLevel="1"/>
    <row r="10981" customFormat="1" outlineLevel="1"/>
    <row r="10982" customFormat="1" outlineLevel="1"/>
    <row r="10983" customFormat="1"/>
    <row r="10984" customFormat="1" outlineLevel="1"/>
    <row r="10985" customFormat="1" outlineLevel="1"/>
    <row r="10986" customFormat="1"/>
    <row r="10987" customFormat="1" outlineLevel="1"/>
    <row r="10988" customFormat="1" outlineLevel="1"/>
    <row r="10989" customFormat="1"/>
    <row r="10990" customFormat="1" outlineLevel="1"/>
    <row r="10991" customFormat="1" outlineLevel="1"/>
    <row r="10992" customFormat="1"/>
    <row r="10993" customFormat="1" outlineLevel="1"/>
    <row r="10994" customFormat="1" outlineLevel="1"/>
    <row r="10995" customFormat="1"/>
    <row r="10996" customFormat="1" outlineLevel="1"/>
    <row r="10997" customFormat="1" outlineLevel="1"/>
    <row r="10998" customFormat="1"/>
    <row r="10999" customFormat="1" outlineLevel="1"/>
    <row r="11000" customFormat="1" outlineLevel="1"/>
    <row r="11001" customFormat="1" outlineLevel="1"/>
    <row r="11002" customFormat="1"/>
    <row r="11003" customFormat="1" outlineLevel="1"/>
    <row r="11004" customFormat="1"/>
    <row r="11005" customFormat="1" outlineLevel="1"/>
    <row r="11006" customFormat="1"/>
    <row r="11007" customFormat="1" outlineLevel="1"/>
    <row r="11008" customFormat="1"/>
    <row r="11009" customFormat="1" outlineLevel="1"/>
    <row r="11010" customFormat="1"/>
    <row r="11011" customFormat="1" outlineLevel="1"/>
    <row r="11012" customFormat="1" outlineLevel="1"/>
    <row r="11013" customFormat="1" outlineLevel="1"/>
    <row r="11014" customFormat="1" outlineLevel="1"/>
    <row r="11015" customFormat="1" outlineLevel="1"/>
    <row r="11016" customFormat="1" outlineLevel="1"/>
    <row r="11017" customFormat="1"/>
    <row r="11018" customFormat="1" outlineLevel="1"/>
    <row r="11019" customFormat="1" outlineLevel="1"/>
    <row r="11020" customFormat="1" outlineLevel="1"/>
    <row r="11021" customFormat="1" outlineLevel="1"/>
    <row r="11022" customFormat="1" outlineLevel="1"/>
    <row r="11023" customFormat="1" outlineLevel="1"/>
    <row r="11024" customFormat="1"/>
    <row r="11025" customFormat="1" outlineLevel="1"/>
    <row r="11026" customFormat="1" outlineLevel="1"/>
    <row r="11027" customFormat="1" outlineLevel="1"/>
    <row r="11028" customFormat="1" outlineLevel="1"/>
    <row r="11029" customFormat="1"/>
    <row r="11030" customFormat="1" outlineLevel="1"/>
    <row r="11031" customFormat="1" outlineLevel="1"/>
    <row r="11032" customFormat="1" outlineLevel="1"/>
    <row r="11033" customFormat="1" outlineLevel="1"/>
    <row r="11034" customFormat="1" outlineLevel="1"/>
    <row r="11035" customFormat="1"/>
    <row r="11036" customFormat="1" outlineLevel="1"/>
    <row r="11037" customFormat="1" outlineLevel="1"/>
    <row r="11038" customFormat="1" outlineLevel="1"/>
    <row r="11039" customFormat="1"/>
    <row r="11040" customFormat="1" outlineLevel="1"/>
    <row r="11041" customFormat="1" outlineLevel="1"/>
    <row r="11042" customFormat="1" outlineLevel="1"/>
    <row r="11043" customFormat="1"/>
    <row r="11044" customFormat="1" outlineLevel="1"/>
    <row r="11045" customFormat="1"/>
    <row r="11046" customFormat="1" outlineLevel="1"/>
    <row r="11047" customFormat="1"/>
    <row r="11048" customFormat="1" outlineLevel="1"/>
    <row r="11049" customFormat="1"/>
    <row r="11050" customFormat="1" outlineLevel="1"/>
    <row r="11051" customFormat="1" outlineLevel="1"/>
    <row r="11052" customFormat="1" outlineLevel="1"/>
    <row r="11053" customFormat="1"/>
    <row r="11054" customFormat="1" outlineLevel="1"/>
    <row r="11055" customFormat="1"/>
    <row r="11056" customFormat="1" outlineLevel="1"/>
    <row r="11057" customFormat="1" outlineLevel="1"/>
    <row r="11058" customFormat="1"/>
    <row r="11059" customFormat="1" outlineLevel="1"/>
    <row r="11060" customFormat="1" outlineLevel="1"/>
    <row r="11061" customFormat="1" outlineLevel="1"/>
    <row r="11062" customFormat="1"/>
    <row r="11063" customFormat="1" outlineLevel="1"/>
    <row r="11064" customFormat="1"/>
    <row r="11065" customFormat="1" outlineLevel="1"/>
    <row r="11066" customFormat="1"/>
    <row r="11067" customFormat="1" outlineLevel="1"/>
    <row r="11068" customFormat="1"/>
    <row r="11069" customFormat="1" outlineLevel="1"/>
    <row r="11070" customFormat="1"/>
    <row r="11071" customFormat="1" outlineLevel="1"/>
    <row r="11072" customFormat="1"/>
    <row r="11073" customFormat="1" outlineLevel="1"/>
    <row r="11074" customFormat="1"/>
    <row r="11075" customFormat="1" outlineLevel="1"/>
    <row r="11076" customFormat="1"/>
    <row r="11077" customFormat="1" outlineLevel="1"/>
    <row r="11078" customFormat="1"/>
    <row r="11079" customFormat="1" outlineLevel="1"/>
    <row r="11080" customFormat="1"/>
    <row r="11081" customFormat="1" outlineLevel="1"/>
    <row r="11082" customFormat="1"/>
    <row r="11083" customFormat="1" outlineLevel="1"/>
    <row r="11084" customFormat="1"/>
    <row r="11085" customFormat="1" outlineLevel="1"/>
    <row r="11086" customFormat="1"/>
    <row r="11087" customFormat="1" outlineLevel="1"/>
    <row r="11088" customFormat="1"/>
    <row r="11089" customFormat="1" outlineLevel="1"/>
    <row r="11090" customFormat="1" outlineLevel="1"/>
    <row r="11091" customFormat="1" outlineLevel="1"/>
    <row r="11092" customFormat="1" outlineLevel="1"/>
    <row r="11093" customFormat="1" outlineLevel="1"/>
    <row r="11094" customFormat="1" outlineLevel="1"/>
    <row r="11095" customFormat="1" outlineLevel="1"/>
    <row r="11096" customFormat="1" outlineLevel="1"/>
    <row r="11097" customFormat="1" outlineLevel="1"/>
    <row r="11098" customFormat="1"/>
    <row r="11099" customFormat="1" outlineLevel="1"/>
    <row r="11100" customFormat="1" outlineLevel="1"/>
    <row r="11101" customFormat="1"/>
    <row r="11102" customFormat="1" outlineLevel="1"/>
    <row r="11103" customFormat="1"/>
    <row r="11104" customFormat="1" outlineLevel="1"/>
    <row r="11105" customFormat="1"/>
    <row r="11106" customFormat="1" outlineLevel="1"/>
    <row r="11107" customFormat="1"/>
    <row r="11108" customFormat="1" outlineLevel="1"/>
    <row r="11109" customFormat="1"/>
    <row r="11110" customFormat="1" outlineLevel="1"/>
    <row r="11111" customFormat="1"/>
    <row r="11112" customFormat="1" outlineLevel="1"/>
    <row r="11113" customFormat="1"/>
    <row r="11114" customFormat="1" outlineLevel="1"/>
    <row r="11115" customFormat="1" outlineLevel="1"/>
    <row r="11116" customFormat="1"/>
    <row r="11117" customFormat="1" outlineLevel="1"/>
    <row r="11118" customFormat="1" outlineLevel="1"/>
    <row r="11119" customFormat="1"/>
    <row r="11120" customFormat="1" outlineLevel="1"/>
    <row r="11121" customFormat="1"/>
    <row r="11122" customFormat="1" outlineLevel="1"/>
    <row r="11123" customFormat="1"/>
    <row r="11124" customFormat="1" outlineLevel="1"/>
    <row r="11125" customFormat="1" outlineLevel="1"/>
    <row r="11126" customFormat="1"/>
    <row r="11127" customFormat="1" outlineLevel="1"/>
    <row r="11128" customFormat="1"/>
    <row r="11129" customFormat="1" outlineLevel="1"/>
    <row r="11130" customFormat="1" outlineLevel="1"/>
    <row r="11131" customFormat="1"/>
    <row r="11132" customFormat="1" outlineLevel="1"/>
    <row r="11133" customFormat="1"/>
    <row r="11134" customFormat="1" outlineLevel="1"/>
    <row r="11135" customFormat="1"/>
    <row r="11136" customFormat="1" outlineLevel="1"/>
    <row r="11137" customFormat="1" outlineLevel="1"/>
    <row r="11138" customFormat="1" outlineLevel="1"/>
    <row r="11139" customFormat="1"/>
    <row r="11140" customFormat="1" outlineLevel="1"/>
    <row r="11141" customFormat="1" outlineLevel="1"/>
    <row r="11142" customFormat="1" outlineLevel="1"/>
    <row r="11143" customFormat="1"/>
    <row r="11144" customFormat="1" outlineLevel="1"/>
    <row r="11145" customFormat="1"/>
    <row r="11146" customFormat="1" outlineLevel="1"/>
    <row r="11147" customFormat="1"/>
    <row r="11148" customFormat="1" outlineLevel="1"/>
    <row r="11149" customFormat="1"/>
    <row r="11150" customFormat="1" outlineLevel="1"/>
    <row r="11151" customFormat="1"/>
    <row r="11152" customFormat="1" outlineLevel="1"/>
    <row r="11153" customFormat="1"/>
    <row r="11154" customFormat="1" outlineLevel="1"/>
    <row r="11155" customFormat="1"/>
    <row r="11156" customFormat="1" outlineLevel="1"/>
    <row r="11157" customFormat="1"/>
    <row r="11158" customFormat="1" outlineLevel="1"/>
    <row r="11159" customFormat="1"/>
    <row r="11160" customFormat="1" outlineLevel="1"/>
    <row r="11161" customFormat="1"/>
    <row r="11162" customFormat="1" outlineLevel="1"/>
    <row r="11163" customFormat="1"/>
    <row r="11164" customFormat="1" outlineLevel="1"/>
    <row r="11165" customFormat="1"/>
    <row r="11166" customFormat="1" outlineLevel="1"/>
    <row r="11167" customFormat="1"/>
    <row r="11168" customFormat="1" outlineLevel="1"/>
    <row r="11169" customFormat="1"/>
    <row r="11170" customFormat="1" outlineLevel="1"/>
    <row r="11171" customFormat="1"/>
    <row r="11172" customFormat="1" outlineLevel="1"/>
    <row r="11173" customFormat="1" outlineLevel="1"/>
    <row r="11174" customFormat="1"/>
    <row r="11175" customFormat="1" outlineLevel="1"/>
    <row r="11176" customFormat="1" outlineLevel="1"/>
    <row r="11177" customFormat="1"/>
    <row r="11178" customFormat="1" outlineLevel="1"/>
    <row r="11179" customFormat="1"/>
    <row r="11180" customFormat="1" outlineLevel="1"/>
    <row r="11181" customFormat="1" outlineLevel="1"/>
    <row r="11182" customFormat="1"/>
    <row r="11183" customFormat="1" outlineLevel="1"/>
    <row r="11184" customFormat="1" outlineLevel="1"/>
    <row r="11185" customFormat="1"/>
    <row r="11186" customFormat="1" outlineLevel="1"/>
    <row r="11187" customFormat="1" outlineLevel="1"/>
    <row r="11188" customFormat="1"/>
    <row r="11189" customFormat="1" outlineLevel="1"/>
    <row r="11190" customFormat="1" outlineLevel="1"/>
    <row r="11191" customFormat="1"/>
    <row r="11192" customFormat="1" outlineLevel="1"/>
    <row r="11193" customFormat="1" outlineLevel="1"/>
    <row r="11194" customFormat="1"/>
    <row r="11195" customFormat="1" outlineLevel="1"/>
    <row r="11196" customFormat="1"/>
    <row r="11197" customFormat="1" outlineLevel="1"/>
    <row r="11198" customFormat="1" outlineLevel="1"/>
    <row r="11199" customFormat="1"/>
    <row r="11200" customFormat="1" outlineLevel="1"/>
    <row r="11201" customFormat="1"/>
    <row r="11202" customFormat="1" outlineLevel="1"/>
    <row r="11203" customFormat="1"/>
    <row r="11204" customFormat="1" outlineLevel="1"/>
    <row r="11205" customFormat="1" outlineLevel="1"/>
    <row r="11206" customFormat="1" outlineLevel="1"/>
    <row r="11207" customFormat="1" outlineLevel="1"/>
    <row r="11208" customFormat="1"/>
    <row r="11209" customFormat="1" outlineLevel="1"/>
    <row r="11210" customFormat="1" outlineLevel="1"/>
    <row r="11211" customFormat="1" outlineLevel="1"/>
    <row r="11212" customFormat="1"/>
    <row r="11213" customFormat="1" outlineLevel="1"/>
    <row r="11214" customFormat="1" outlineLevel="1"/>
    <row r="11215" customFormat="1" outlineLevel="1"/>
    <row r="11216" customFormat="1"/>
    <row r="11217" customFormat="1" outlineLevel="1"/>
    <row r="11218" customFormat="1" outlineLevel="1"/>
    <row r="11219" customFormat="1"/>
    <row r="11220" customFormat="1" outlineLevel="1"/>
    <row r="11221" customFormat="1" outlineLevel="1"/>
    <row r="11222" customFormat="1"/>
    <row r="11223" customFormat="1" outlineLevel="1"/>
    <row r="11224" customFormat="1" outlineLevel="1"/>
    <row r="11225" customFormat="1" outlineLevel="1"/>
    <row r="11226" customFormat="1"/>
    <row r="11227" customFormat="1" outlineLevel="1"/>
    <row r="11228" customFormat="1" outlineLevel="1"/>
    <row r="11229" customFormat="1"/>
    <row r="11230" customFormat="1" outlineLevel="1"/>
    <row r="11231" customFormat="1" outlineLevel="1"/>
    <row r="11232" customFormat="1" outlineLevel="1"/>
    <row r="11233" customFormat="1"/>
    <row r="11234" customFormat="1" outlineLevel="1"/>
    <row r="11235" customFormat="1" outlineLevel="1"/>
    <row r="11236" customFormat="1" outlineLevel="1"/>
    <row r="11237" customFormat="1"/>
    <row r="11238" customFormat="1" outlineLevel="1"/>
    <row r="11239" customFormat="1" outlineLevel="1"/>
    <row r="11240" customFormat="1" outlineLevel="1"/>
    <row r="11241" customFormat="1"/>
    <row r="11242" customFormat="1" outlineLevel="1"/>
    <row r="11243" customFormat="1" outlineLevel="1"/>
    <row r="11244" customFormat="1" outlineLevel="1"/>
    <row r="11245" customFormat="1"/>
    <row r="11246" customFormat="1" outlineLevel="1"/>
    <row r="11247" customFormat="1" outlineLevel="1"/>
    <row r="11248" customFormat="1" outlineLevel="1"/>
    <row r="11249" customFormat="1"/>
    <row r="11250" customFormat="1" outlineLevel="1"/>
    <row r="11251" customFormat="1" outlineLevel="1"/>
    <row r="11252" customFormat="1" outlineLevel="1"/>
    <row r="11253" customFormat="1" outlineLevel="1"/>
    <row r="11254" customFormat="1"/>
    <row r="11255" customFormat="1" outlineLevel="1"/>
    <row r="11256" customFormat="1" outlineLevel="1"/>
    <row r="11257" customFormat="1" outlineLevel="1"/>
    <row r="11258" customFormat="1"/>
    <row r="11259" customFormat="1" outlineLevel="1"/>
    <row r="11260" customFormat="1" outlineLevel="1"/>
    <row r="11261" customFormat="1" outlineLevel="1"/>
    <row r="11262" customFormat="1" outlineLevel="1"/>
    <row r="11263" customFormat="1" outlineLevel="1"/>
    <row r="11264" customFormat="1" outlineLevel="1"/>
    <row r="11265" customFormat="1" outlineLevel="1"/>
    <row r="11266" customFormat="1"/>
    <row r="11267" customFormat="1" outlineLevel="1"/>
    <row r="11268" customFormat="1" outlineLevel="1"/>
    <row r="11269" customFormat="1" outlineLevel="1"/>
    <row r="11270" customFormat="1" outlineLevel="1"/>
    <row r="11271" customFormat="1" outlineLevel="1"/>
    <row r="11272" customFormat="1"/>
    <row r="11273" customFormat="1" outlineLevel="1"/>
    <row r="11274" customFormat="1" outlineLevel="1"/>
    <row r="11275" customFormat="1" outlineLevel="1"/>
    <row r="11276" customFormat="1" outlineLevel="1"/>
    <row r="11277" customFormat="1" outlineLevel="1"/>
    <row r="11278" customFormat="1"/>
    <row r="11279" customFormat="1" outlineLevel="1"/>
    <row r="11280" customFormat="1" outlineLevel="1"/>
    <row r="11281" customFormat="1" outlineLevel="1"/>
    <row r="11282" customFormat="1" outlineLevel="1"/>
    <row r="11283" customFormat="1"/>
    <row r="11284" customFormat="1" outlineLevel="1"/>
    <row r="11285" customFormat="1" outlineLevel="1"/>
    <row r="11286" customFormat="1" outlineLevel="1"/>
    <row r="11287" customFormat="1" outlineLevel="1"/>
    <row r="11288" customFormat="1"/>
    <row r="11289" customFormat="1" outlineLevel="1"/>
    <row r="11290" customFormat="1"/>
    <row r="11291" customFormat="1" outlineLevel="1"/>
    <row r="11292" customFormat="1" outlineLevel="1"/>
    <row r="11293" customFormat="1" outlineLevel="1"/>
    <row r="11294" customFormat="1"/>
    <row r="11295" customFormat="1" outlineLevel="1"/>
    <row r="11296" customFormat="1" outlineLevel="1"/>
    <row r="11297" customFormat="1" outlineLevel="1"/>
    <row r="11298" customFormat="1"/>
    <row r="11299" customFormat="1" outlineLevel="1"/>
    <row r="11300" customFormat="1" outlineLevel="1"/>
    <row r="11301" customFormat="1" outlineLevel="1"/>
    <row r="11302" customFormat="1"/>
    <row r="11303" customFormat="1" outlineLevel="1"/>
    <row r="11304" customFormat="1"/>
    <row r="11305" customFormat="1" outlineLevel="1"/>
    <row r="11306" customFormat="1"/>
    <row r="11307" customFormat="1" outlineLevel="1"/>
    <row r="11308" customFormat="1"/>
    <row r="11309" customFormat="1" outlineLevel="1"/>
    <row r="11310" customFormat="1"/>
    <row r="11311" customFormat="1" outlineLevel="1"/>
    <row r="11312" customFormat="1" outlineLevel="1"/>
    <row r="11313" customFormat="1"/>
    <row r="11314" customFormat="1" outlineLevel="1"/>
    <row r="11315" customFormat="1" outlineLevel="1"/>
    <row r="11316" customFormat="1" outlineLevel="1"/>
    <row r="11317" customFormat="1" outlineLevel="1"/>
    <row r="11318" customFormat="1" outlineLevel="1"/>
    <row r="11319" customFormat="1"/>
    <row r="11320" customFormat="1" outlineLevel="1"/>
    <row r="11321" customFormat="1" outlineLevel="1"/>
    <row r="11322" customFormat="1" outlineLevel="1"/>
    <row r="11323" customFormat="1" outlineLevel="1"/>
    <row r="11324" customFormat="1" outlineLevel="1"/>
    <row r="11325" customFormat="1" outlineLevel="1"/>
    <row r="11326" customFormat="1"/>
    <row r="11327" customFormat="1" outlineLevel="1"/>
    <row r="11328" customFormat="1" outlineLevel="1"/>
    <row r="11329" customFormat="1" outlineLevel="1"/>
    <row r="11330" customFormat="1" outlineLevel="1"/>
    <row r="11331" customFormat="1" outlineLevel="1"/>
    <row r="11332" customFormat="1" outlineLevel="1"/>
    <row r="11333" customFormat="1" outlineLevel="1"/>
    <row r="11334" customFormat="1"/>
    <row r="11335" customFormat="1" outlineLevel="1"/>
    <row r="11336" customFormat="1" outlineLevel="1"/>
    <row r="11337" customFormat="1" outlineLevel="1"/>
    <row r="11338" customFormat="1" outlineLevel="1"/>
    <row r="11339" customFormat="1" outlineLevel="1"/>
    <row r="11340" customFormat="1" outlineLevel="1"/>
    <row r="11341" customFormat="1" outlineLevel="1"/>
    <row r="11342" customFormat="1"/>
    <row r="11343" customFormat="1" outlineLevel="1"/>
    <row r="11344" customFormat="1" outlineLevel="1"/>
    <row r="11345" customFormat="1" outlineLevel="1"/>
    <row r="11346" customFormat="1" outlineLevel="1"/>
    <row r="11347" customFormat="1" outlineLevel="1"/>
    <row r="11348" customFormat="1" outlineLevel="1"/>
    <row r="11349" customFormat="1" outlineLevel="1"/>
    <row r="11350" customFormat="1"/>
    <row r="11351" customFormat="1" outlineLevel="1"/>
    <row r="11352" customFormat="1" outlineLevel="1"/>
    <row r="11353" customFormat="1" outlineLevel="1"/>
    <row r="11354" customFormat="1" outlineLevel="1"/>
    <row r="11355" customFormat="1" outlineLevel="1"/>
    <row r="11356" customFormat="1" outlineLevel="1"/>
    <row r="11357" customFormat="1" outlineLevel="1"/>
    <row r="11358" customFormat="1"/>
    <row r="11359" customFormat="1" outlineLevel="1"/>
    <row r="11360" customFormat="1" outlineLevel="1"/>
    <row r="11361" customFormat="1" outlineLevel="1"/>
    <row r="11362" customFormat="1" outlineLevel="1"/>
    <row r="11363" customFormat="1" outlineLevel="1"/>
    <row r="11364" customFormat="1" outlineLevel="1"/>
    <row r="11365" customFormat="1" outlineLevel="1"/>
    <row r="11366" customFormat="1"/>
    <row r="11367" customFormat="1" outlineLevel="1"/>
    <row r="11368" customFormat="1" outlineLevel="1"/>
    <row r="11369" customFormat="1" outlineLevel="1"/>
    <row r="11370" customFormat="1" outlineLevel="1"/>
    <row r="11371" customFormat="1" outlineLevel="1"/>
    <row r="11372" customFormat="1" outlineLevel="1"/>
    <row r="11373" customFormat="1" outlineLevel="1"/>
    <row r="11374" customFormat="1"/>
    <row r="11375" customFormat="1" outlineLevel="1"/>
    <row r="11376" customFormat="1" outlineLevel="1"/>
    <row r="11377" customFormat="1" outlineLevel="1"/>
    <row r="11378" customFormat="1" outlineLevel="1"/>
    <row r="11379" customFormat="1" outlineLevel="1"/>
    <row r="11380" customFormat="1" outlineLevel="1"/>
    <row r="11381" customFormat="1"/>
    <row r="11382" customFormat="1" outlineLevel="1"/>
    <row r="11383" customFormat="1" outlineLevel="1"/>
    <row r="11384" customFormat="1" outlineLevel="1"/>
    <row r="11385" customFormat="1" outlineLevel="1"/>
    <row r="11386" customFormat="1" outlineLevel="1"/>
    <row r="11387" customFormat="1" outlineLevel="1"/>
    <row r="11388" customFormat="1" outlineLevel="1"/>
    <row r="11389" customFormat="1"/>
    <row r="11390" customFormat="1" outlineLevel="1"/>
    <row r="11391" customFormat="1" outlineLevel="1"/>
    <row r="11392" customFormat="1" outlineLevel="1"/>
    <row r="11393" customFormat="1" outlineLevel="1"/>
    <row r="11394" customFormat="1" outlineLevel="1"/>
    <row r="11395" customFormat="1" outlineLevel="1"/>
    <row r="11396" customFormat="1" outlineLevel="1"/>
    <row r="11397" customFormat="1"/>
    <row r="11398" customFormat="1" outlineLevel="1"/>
    <row r="11399" customFormat="1" outlineLevel="1"/>
    <row r="11400" customFormat="1" outlineLevel="1"/>
    <row r="11401" customFormat="1" outlineLevel="1"/>
    <row r="11402" customFormat="1" outlineLevel="1"/>
    <row r="11403" customFormat="1" outlineLevel="1"/>
    <row r="11404" customFormat="1" outlineLevel="1"/>
    <row r="11405" customFormat="1"/>
    <row r="11406" customFormat="1" outlineLevel="1"/>
    <row r="11407" customFormat="1" outlineLevel="1"/>
    <row r="11408" customFormat="1" outlineLevel="1"/>
    <row r="11409" customFormat="1" outlineLevel="1"/>
    <row r="11410" customFormat="1" outlineLevel="1"/>
    <row r="11411" customFormat="1" outlineLevel="1"/>
    <row r="11412" customFormat="1" outlineLevel="1"/>
    <row r="11413" customFormat="1"/>
    <row r="11414" customFormat="1" outlineLevel="1"/>
    <row r="11415" customFormat="1" outlineLevel="1"/>
    <row r="11416" customFormat="1" outlineLevel="1"/>
    <row r="11417" customFormat="1" outlineLevel="1"/>
    <row r="11418" customFormat="1" outlineLevel="1"/>
    <row r="11419" customFormat="1" outlineLevel="1"/>
    <row r="11420" customFormat="1" outlineLevel="1"/>
    <row r="11421" customFormat="1"/>
    <row r="11422" customFormat="1" outlineLevel="1"/>
    <row r="11423" customFormat="1" outlineLevel="1"/>
    <row r="11424" customFormat="1" outlineLevel="1"/>
    <row r="11425" customFormat="1" outlineLevel="1"/>
    <row r="11426" customFormat="1" outlineLevel="1"/>
    <row r="11427" customFormat="1" outlineLevel="1"/>
    <row r="11428" customFormat="1" outlineLevel="1"/>
    <row r="11429" customFormat="1"/>
    <row r="11430" customFormat="1" outlineLevel="1"/>
    <row r="11431" customFormat="1" outlineLevel="1"/>
    <row r="11432" customFormat="1" outlineLevel="1"/>
    <row r="11433" customFormat="1" outlineLevel="1"/>
    <row r="11434" customFormat="1" outlineLevel="1"/>
    <row r="11435" customFormat="1" outlineLevel="1"/>
    <row r="11436" customFormat="1" outlineLevel="1"/>
    <row r="11437" customFormat="1"/>
    <row r="11438" customFormat="1" outlineLevel="1"/>
    <row r="11439" customFormat="1" outlineLevel="1"/>
    <row r="11440" customFormat="1" outlineLevel="1"/>
    <row r="11441" customFormat="1" outlineLevel="1"/>
    <row r="11442" customFormat="1" outlineLevel="1"/>
    <row r="11443" customFormat="1" outlineLevel="1"/>
    <row r="11444" customFormat="1" outlineLevel="1"/>
    <row r="11445" customFormat="1"/>
    <row r="11446" customFormat="1" outlineLevel="1"/>
    <row r="11447" customFormat="1" outlineLevel="1"/>
    <row r="11448" customFormat="1" outlineLevel="1"/>
    <row r="11449" customFormat="1" outlineLevel="1"/>
    <row r="11450" customFormat="1" outlineLevel="1"/>
    <row r="11451" customFormat="1" outlineLevel="1"/>
    <row r="11452" customFormat="1" outlineLevel="1"/>
    <row r="11453" customFormat="1"/>
    <row r="11454" customFormat="1" outlineLevel="1"/>
    <row r="11455" customFormat="1" outlineLevel="1"/>
    <row r="11456" customFormat="1" outlineLevel="1"/>
    <row r="11457" customFormat="1" outlineLevel="1"/>
    <row r="11458" customFormat="1" outlineLevel="1"/>
    <row r="11459" customFormat="1" outlineLevel="1"/>
    <row r="11460" customFormat="1" outlineLevel="1"/>
    <row r="11461" customFormat="1"/>
    <row r="11462" customFormat="1" outlineLevel="1"/>
    <row r="11463" customFormat="1" outlineLevel="1"/>
    <row r="11464" customFormat="1" outlineLevel="1"/>
    <row r="11465" customFormat="1" outlineLevel="1"/>
    <row r="11466" customFormat="1" outlineLevel="1"/>
    <row r="11467" customFormat="1" outlineLevel="1"/>
    <row r="11468" customFormat="1" outlineLevel="1"/>
    <row r="11469" customFormat="1"/>
    <row r="11470" customFormat="1" outlineLevel="1"/>
    <row r="11471" customFormat="1" outlineLevel="1"/>
    <row r="11472" customFormat="1" outlineLevel="1"/>
    <row r="11473" customFormat="1" outlineLevel="1"/>
    <row r="11474" customFormat="1" outlineLevel="1"/>
    <row r="11475" customFormat="1" outlineLevel="1"/>
    <row r="11476" customFormat="1" outlineLevel="1"/>
    <row r="11477" customFormat="1"/>
    <row r="11478" customFormat="1" outlineLevel="1"/>
    <row r="11479" customFormat="1" outlineLevel="1"/>
    <row r="11480" customFormat="1" outlineLevel="1"/>
    <row r="11481" customFormat="1" outlineLevel="1"/>
    <row r="11482" customFormat="1" outlineLevel="1"/>
    <row r="11483" customFormat="1" outlineLevel="1"/>
    <row r="11484" customFormat="1" outlineLevel="1"/>
    <row r="11485" customFormat="1"/>
    <row r="11486" customFormat="1" outlineLevel="1"/>
    <row r="11487" customFormat="1" outlineLevel="1"/>
    <row r="11488" customFormat="1" outlineLevel="1"/>
    <row r="11489" customFormat="1" outlineLevel="1"/>
    <row r="11490" customFormat="1" outlineLevel="1"/>
    <row r="11491" customFormat="1" outlineLevel="1"/>
    <row r="11492" customFormat="1" outlineLevel="1"/>
    <row r="11493" customFormat="1"/>
    <row r="11494" customFormat="1" outlineLevel="1"/>
    <row r="11495" customFormat="1" outlineLevel="1"/>
    <row r="11496" customFormat="1" outlineLevel="1"/>
    <row r="11497" customFormat="1" outlineLevel="1"/>
    <row r="11498" customFormat="1" outlineLevel="1"/>
    <row r="11499" customFormat="1" outlineLevel="1"/>
    <row r="11500" customFormat="1"/>
    <row r="11501" customFormat="1" outlineLevel="1"/>
    <row r="11502" customFormat="1" outlineLevel="1"/>
    <row r="11503" customFormat="1" outlineLevel="1"/>
    <row r="11504" customFormat="1" outlineLevel="1"/>
    <row r="11505" customFormat="1" outlineLevel="1"/>
    <row r="11506" customFormat="1" outlineLevel="1"/>
    <row r="11507" customFormat="1"/>
    <row r="11508" customFormat="1" outlineLevel="1"/>
    <row r="11509" customFormat="1" outlineLevel="1"/>
    <row r="11510" customFormat="1" outlineLevel="1"/>
    <row r="11511" customFormat="1" outlineLevel="1"/>
    <row r="11512" customFormat="1" outlineLevel="1"/>
    <row r="11513" customFormat="1" outlineLevel="1"/>
    <row r="11514" customFormat="1"/>
    <row r="11515" customFormat="1" outlineLevel="1"/>
    <row r="11516" customFormat="1" outlineLevel="1"/>
    <row r="11517" customFormat="1" outlineLevel="1"/>
    <row r="11518" customFormat="1" outlineLevel="1"/>
    <row r="11519" customFormat="1" outlineLevel="1"/>
    <row r="11520" customFormat="1" outlineLevel="1"/>
    <row r="11521" customFormat="1" outlineLevel="1"/>
    <row r="11522" customFormat="1"/>
    <row r="11523" customFormat="1" outlineLevel="1"/>
    <row r="11524" customFormat="1" outlineLevel="1"/>
    <row r="11525" customFormat="1" outlineLevel="1"/>
    <row r="11526" customFormat="1" outlineLevel="1"/>
    <row r="11527" customFormat="1" outlineLevel="1"/>
    <row r="11528" customFormat="1" outlineLevel="1"/>
    <row r="11529" customFormat="1" outlineLevel="1"/>
    <row r="11530" customFormat="1"/>
    <row r="11531" customFormat="1" outlineLevel="1"/>
    <row r="11532" customFormat="1" outlineLevel="1"/>
    <row r="11533" customFormat="1" outlineLevel="1"/>
    <row r="11534" customFormat="1" outlineLevel="1"/>
    <row r="11535" customFormat="1" outlineLevel="1"/>
    <row r="11536" customFormat="1" outlineLevel="1"/>
    <row r="11537" customFormat="1" outlineLevel="1"/>
    <row r="11538" customFormat="1"/>
    <row r="11539" customFormat="1" outlineLevel="1"/>
    <row r="11540" customFormat="1" outlineLevel="1"/>
    <row r="11541" customFormat="1" outlineLevel="1"/>
    <row r="11542" customFormat="1" outlineLevel="1"/>
    <row r="11543" customFormat="1" outlineLevel="1"/>
    <row r="11544" customFormat="1" outlineLevel="1"/>
    <row r="11545" customFormat="1" outlineLevel="1"/>
    <row r="11546" customFormat="1"/>
    <row r="11547" customFormat="1" outlineLevel="1"/>
    <row r="11548" customFormat="1" outlineLevel="1"/>
    <row r="11549" customFormat="1" outlineLevel="1"/>
    <row r="11550" customFormat="1" outlineLevel="1"/>
    <row r="11551" customFormat="1" outlineLevel="1"/>
    <row r="11552" customFormat="1" outlineLevel="1"/>
    <row r="11553" customFormat="1" outlineLevel="1"/>
    <row r="11554" customFormat="1"/>
    <row r="11555" customFormat="1" outlineLevel="1"/>
    <row r="11556" customFormat="1" outlineLevel="1"/>
    <row r="11557" customFormat="1" outlineLevel="1"/>
    <row r="11558" customFormat="1" outlineLevel="1"/>
    <row r="11559" customFormat="1" outlineLevel="1"/>
    <row r="11560" customFormat="1" outlineLevel="1"/>
    <row r="11561" customFormat="1" outlineLevel="1"/>
    <row r="11562" customFormat="1"/>
    <row r="11563" customFormat="1" outlineLevel="1"/>
    <row r="11564" customFormat="1" outlineLevel="1"/>
    <row r="11565" customFormat="1" outlineLevel="1"/>
    <row r="11566" customFormat="1" outlineLevel="1"/>
    <row r="11567" customFormat="1" outlineLevel="1"/>
    <row r="11568" customFormat="1" outlineLevel="1"/>
    <row r="11569" customFormat="1" outlineLevel="1"/>
    <row r="11570" customFormat="1"/>
    <row r="11571" customFormat="1" outlineLevel="1"/>
    <row r="11572" customFormat="1" outlineLevel="1"/>
    <row r="11573" customFormat="1" outlineLevel="1"/>
    <row r="11574" customFormat="1" outlineLevel="1"/>
    <row r="11575" customFormat="1" outlineLevel="1"/>
    <row r="11576" customFormat="1" outlineLevel="1"/>
    <row r="11577" customFormat="1"/>
    <row r="11578" customFormat="1" outlineLevel="1"/>
    <row r="11579" customFormat="1" outlineLevel="1"/>
    <row r="11580" customFormat="1" outlineLevel="1"/>
    <row r="11581" customFormat="1" outlineLevel="1"/>
    <row r="11582" customFormat="1" outlineLevel="1"/>
    <row r="11583" customFormat="1" outlineLevel="1"/>
    <row r="11584" customFormat="1" outlineLevel="1"/>
    <row r="11585" customFormat="1"/>
    <row r="11586" customFormat="1" outlineLevel="1"/>
    <row r="11587" customFormat="1" outlineLevel="1"/>
    <row r="11588" customFormat="1" outlineLevel="1"/>
    <row r="11589" customFormat="1" outlineLevel="1"/>
    <row r="11590" customFormat="1" outlineLevel="1"/>
    <row r="11591" customFormat="1" outlineLevel="1"/>
    <row r="11592" customFormat="1"/>
    <row r="11593" customFormat="1" outlineLevel="1"/>
    <row r="11594" customFormat="1" outlineLevel="1"/>
    <row r="11595" customFormat="1" outlineLevel="1"/>
    <row r="11596" customFormat="1" outlineLevel="1"/>
    <row r="11597" customFormat="1" outlineLevel="1"/>
    <row r="11598" customFormat="1" outlineLevel="1"/>
    <row r="11599" customFormat="1" outlineLevel="1"/>
    <row r="11600" customFormat="1"/>
    <row r="11601" customFormat="1" outlineLevel="1"/>
    <row r="11602" customFormat="1" outlineLevel="1"/>
    <row r="11603" customFormat="1" outlineLevel="1"/>
    <row r="11604" customFormat="1" outlineLevel="1"/>
    <row r="11605" customFormat="1" outlineLevel="1"/>
    <row r="11606" customFormat="1" outlineLevel="1"/>
    <row r="11607" customFormat="1" outlineLevel="1"/>
    <row r="11608" customFormat="1"/>
    <row r="11609" customFormat="1" outlineLevel="1"/>
    <row r="11610" customFormat="1" outlineLevel="1"/>
    <row r="11611" customFormat="1" outlineLevel="1"/>
    <row r="11612" customFormat="1" outlineLevel="1"/>
    <row r="11613" customFormat="1" outlineLevel="1"/>
    <row r="11614" customFormat="1" outlineLevel="1"/>
    <row r="11615" customFormat="1"/>
    <row r="11616" customFormat="1" outlineLevel="1"/>
    <row r="11617" customFormat="1" outlineLevel="1"/>
    <row r="11618" customFormat="1" outlineLevel="1"/>
    <row r="11619" customFormat="1" outlineLevel="1"/>
    <row r="11620" customFormat="1" outlineLevel="1"/>
    <row r="11621" customFormat="1" outlineLevel="1"/>
    <row r="11622" customFormat="1" outlineLevel="1"/>
    <row r="11623" customFormat="1"/>
    <row r="11624" customFormat="1" outlineLevel="1"/>
    <row r="11625" customFormat="1" outlineLevel="1"/>
    <row r="11626" customFormat="1" outlineLevel="1"/>
    <row r="11627" customFormat="1" outlineLevel="1"/>
    <row r="11628" customFormat="1" outlineLevel="1"/>
    <row r="11629" customFormat="1" outlineLevel="1"/>
    <row r="11630" customFormat="1" outlineLevel="1"/>
    <row r="11631" customFormat="1"/>
    <row r="11632" customFormat="1" outlineLevel="1"/>
    <row r="11633" customFormat="1" outlineLevel="1"/>
    <row r="11634" customFormat="1" outlineLevel="1"/>
    <row r="11635" customFormat="1" outlineLevel="1"/>
    <row r="11636" customFormat="1" outlineLevel="1"/>
    <row r="11637" customFormat="1" outlineLevel="1"/>
    <row r="11638" customFormat="1"/>
    <row r="11639" customFormat="1" outlineLevel="1"/>
    <row r="11640" customFormat="1" outlineLevel="1"/>
    <row r="11641" customFormat="1" outlineLevel="1"/>
    <row r="11642" customFormat="1" outlineLevel="1"/>
    <row r="11643" customFormat="1" outlineLevel="1"/>
    <row r="11644" customFormat="1" outlineLevel="1"/>
    <row r="11645" customFormat="1"/>
    <row r="11646" customFormat="1" outlineLevel="1"/>
    <row r="11647" customFormat="1" outlineLevel="1"/>
    <row r="11648" customFormat="1" outlineLevel="1"/>
    <row r="11649" customFormat="1" outlineLevel="1"/>
    <row r="11650" customFormat="1" outlineLevel="1"/>
    <row r="11651" customFormat="1" outlineLevel="1"/>
    <row r="11652" customFormat="1"/>
    <row r="11653" customFormat="1" outlineLevel="1"/>
    <row r="11654" customFormat="1" outlineLevel="1"/>
    <row r="11655" customFormat="1" outlineLevel="1"/>
    <row r="11656" customFormat="1" outlineLevel="1"/>
    <row r="11657" customFormat="1" outlineLevel="1"/>
    <row r="11658" customFormat="1" outlineLevel="1"/>
    <row r="11659" customFormat="1" outlineLevel="1"/>
    <row r="11660" customFormat="1"/>
    <row r="11661" customFormat="1" outlineLevel="1"/>
    <row r="11662" customFormat="1" outlineLevel="1"/>
    <row r="11663" customFormat="1" outlineLevel="1"/>
    <row r="11664" customFormat="1" outlineLevel="1"/>
    <row r="11665" customFormat="1" outlineLevel="1"/>
    <row r="11666" customFormat="1" outlineLevel="1"/>
    <row r="11667" customFormat="1" outlineLevel="1"/>
    <row r="11668" customFormat="1"/>
    <row r="11669" customFormat="1" outlineLevel="1"/>
    <row r="11670" customFormat="1" outlineLevel="1"/>
    <row r="11671" customFormat="1" outlineLevel="1"/>
    <row r="11672" customFormat="1" outlineLevel="1"/>
    <row r="11673" customFormat="1" outlineLevel="1"/>
    <row r="11674" customFormat="1" outlineLevel="1"/>
    <row r="11675" customFormat="1" outlineLevel="1"/>
    <row r="11676" customFormat="1"/>
    <row r="11677" customFormat="1" outlineLevel="1"/>
    <row r="11678" customFormat="1" outlineLevel="1"/>
    <row r="11679" customFormat="1" outlineLevel="1"/>
    <row r="11680" customFormat="1" outlineLevel="1"/>
    <row r="11681" customFormat="1" outlineLevel="1"/>
    <row r="11682" customFormat="1" outlineLevel="1"/>
    <row r="11683" customFormat="1" outlineLevel="1"/>
    <row r="11684" customFormat="1"/>
    <row r="11685" customFormat="1" outlineLevel="1"/>
    <row r="11686" customFormat="1" outlineLevel="1"/>
    <row r="11687" customFormat="1" outlineLevel="1"/>
    <row r="11688" customFormat="1" outlineLevel="1"/>
    <row r="11689" customFormat="1" outlineLevel="1"/>
    <row r="11690" customFormat="1" outlineLevel="1"/>
    <row r="11691" customFormat="1" outlineLevel="1"/>
    <row r="11692" customFormat="1"/>
    <row r="11693" customFormat="1" outlineLevel="1"/>
    <row r="11694" customFormat="1" outlineLevel="1"/>
    <row r="11695" customFormat="1" outlineLevel="1"/>
    <row r="11696" customFormat="1" outlineLevel="1"/>
    <row r="11697" customFormat="1" outlineLevel="1"/>
    <row r="11698" customFormat="1" outlineLevel="1"/>
    <row r="11699" customFormat="1" outlineLevel="1"/>
    <row r="11700" customFormat="1"/>
    <row r="11701" customFormat="1" outlineLevel="1"/>
    <row r="11702" customFormat="1" outlineLevel="1"/>
    <row r="11703" customFormat="1" outlineLevel="1"/>
    <row r="11704" customFormat="1" outlineLevel="1"/>
    <row r="11705" customFormat="1" outlineLevel="1"/>
    <row r="11706" customFormat="1" outlineLevel="1"/>
    <row r="11707" customFormat="1" outlineLevel="1"/>
    <row r="11708" customFormat="1"/>
    <row r="11709" customFormat="1" outlineLevel="1"/>
    <row r="11710" customFormat="1" outlineLevel="1"/>
    <row r="11711" customFormat="1" outlineLevel="1"/>
    <row r="11712" customFormat="1" outlineLevel="1"/>
    <row r="11713" customFormat="1" outlineLevel="1"/>
    <row r="11714" customFormat="1" outlineLevel="1"/>
    <row r="11715" customFormat="1" outlineLevel="1"/>
    <row r="11716" customFormat="1"/>
    <row r="11717" customFormat="1" outlineLevel="1"/>
    <row r="11718" customFormat="1" outlineLevel="1"/>
    <row r="11719" customFormat="1" outlineLevel="1"/>
    <row r="11720" customFormat="1" outlineLevel="1"/>
    <row r="11721" customFormat="1" outlineLevel="1"/>
    <row r="11722" customFormat="1" outlineLevel="1"/>
    <row r="11723" customFormat="1" outlineLevel="1"/>
    <row r="11724" customFormat="1"/>
    <row r="11725" customFormat="1" outlineLevel="1"/>
    <row r="11726" customFormat="1" outlineLevel="1"/>
    <row r="11727" customFormat="1" outlineLevel="1"/>
    <row r="11728" customFormat="1" outlineLevel="1"/>
    <row r="11729" customFormat="1" outlineLevel="1"/>
    <row r="11730" customFormat="1" outlineLevel="1"/>
    <row r="11731" customFormat="1"/>
    <row r="11732" customFormat="1" outlineLevel="1"/>
    <row r="11733" customFormat="1" outlineLevel="1"/>
    <row r="11734" customFormat="1" outlineLevel="1"/>
    <row r="11735" customFormat="1" outlineLevel="1"/>
    <row r="11736" customFormat="1" outlineLevel="1"/>
    <row r="11737" customFormat="1" outlineLevel="1"/>
    <row r="11738" customFormat="1"/>
    <row r="11739" customFormat="1" outlineLevel="1"/>
    <row r="11740" customFormat="1" outlineLevel="1"/>
    <row r="11741" customFormat="1" outlineLevel="1"/>
    <row r="11742" customFormat="1" outlineLevel="1"/>
    <row r="11743" customFormat="1" outlineLevel="1"/>
    <row r="11744" customFormat="1" outlineLevel="1"/>
    <row r="11745" customFormat="1"/>
    <row r="11746" customFormat="1" outlineLevel="1"/>
    <row r="11747" customFormat="1" outlineLevel="1"/>
    <row r="11748" customFormat="1" outlineLevel="1"/>
    <row r="11749" customFormat="1" outlineLevel="1"/>
    <row r="11750" customFormat="1" outlineLevel="1"/>
    <row r="11751" customFormat="1" outlineLevel="1"/>
    <row r="11752" customFormat="1"/>
    <row r="11753" customFormat="1" outlineLevel="1"/>
    <row r="11754" customFormat="1" outlineLevel="1"/>
    <row r="11755" customFormat="1" outlineLevel="1"/>
    <row r="11756" customFormat="1" outlineLevel="1"/>
    <row r="11757" customFormat="1" outlineLevel="1"/>
    <row r="11758" customFormat="1" outlineLevel="1"/>
    <row r="11759" customFormat="1"/>
    <row r="11760" customFormat="1" outlineLevel="1"/>
    <row r="11761" customFormat="1" outlineLevel="1"/>
    <row r="11762" customFormat="1" outlineLevel="1"/>
    <row r="11763" customFormat="1" outlineLevel="1"/>
    <row r="11764" customFormat="1" outlineLevel="1"/>
    <row r="11765" customFormat="1"/>
    <row r="11766" customFormat="1" outlineLevel="1"/>
    <row r="11767" customFormat="1" outlineLevel="1"/>
    <row r="11768" customFormat="1" outlineLevel="1"/>
    <row r="11769" customFormat="1" outlineLevel="1"/>
    <row r="11770" customFormat="1" outlineLevel="1"/>
    <row r="11771" customFormat="1" outlineLevel="1"/>
    <row r="11772" customFormat="1"/>
    <row r="11773" customFormat="1" outlineLevel="1"/>
    <row r="11774" customFormat="1" outlineLevel="1"/>
    <row r="11775" customFormat="1" outlineLevel="1"/>
    <row r="11776" customFormat="1" outlineLevel="1"/>
    <row r="11777" customFormat="1" outlineLevel="1"/>
    <row r="11778" customFormat="1" outlineLevel="1"/>
    <row r="11779" customFormat="1"/>
    <row r="11780" customFormat="1" outlineLevel="1"/>
    <row r="11781" customFormat="1" outlineLevel="1"/>
    <row r="11782" customFormat="1" outlineLevel="1"/>
    <row r="11783" customFormat="1" outlineLevel="1"/>
    <row r="11784" customFormat="1" outlineLevel="1"/>
    <row r="11785" customFormat="1" outlineLevel="1"/>
    <row r="11786" customFormat="1"/>
    <row r="11787" customFormat="1" outlineLevel="1"/>
    <row r="11788" customFormat="1" outlineLevel="1"/>
    <row r="11789" customFormat="1" outlineLevel="1"/>
    <row r="11790" customFormat="1" outlineLevel="1"/>
    <row r="11791" customFormat="1" outlineLevel="1"/>
    <row r="11792" customFormat="1" outlineLevel="1"/>
    <row r="11793" customFormat="1"/>
    <row r="11794" customFormat="1" outlineLevel="1"/>
    <row r="11795" customFormat="1" outlineLevel="1"/>
    <row r="11796" customFormat="1" outlineLevel="1"/>
    <row r="11797" customFormat="1" outlineLevel="1"/>
    <row r="11798" customFormat="1" outlineLevel="1"/>
    <row r="11799" customFormat="1" outlineLevel="1"/>
    <row r="11800" customFormat="1"/>
    <row r="11801" customFormat="1" outlineLevel="1"/>
    <row r="11802" customFormat="1" outlineLevel="1"/>
    <row r="11803" customFormat="1" outlineLevel="1"/>
    <row r="11804" customFormat="1" outlineLevel="1"/>
    <row r="11805" customFormat="1" outlineLevel="1"/>
    <row r="11806" customFormat="1" outlineLevel="1"/>
    <row r="11807" customFormat="1"/>
    <row r="11808" customFormat="1" outlineLevel="1"/>
    <row r="11809" customFormat="1" outlineLevel="1"/>
    <row r="11810" customFormat="1" outlineLevel="1"/>
    <row r="11811" customFormat="1" outlineLevel="1"/>
    <row r="11812" customFormat="1" outlineLevel="1"/>
    <row r="11813" customFormat="1" outlineLevel="1"/>
    <row r="11814" customFormat="1"/>
    <row r="11815" customFormat="1" outlineLevel="1"/>
    <row r="11816" customFormat="1" outlineLevel="1"/>
    <row r="11817" customFormat="1" outlineLevel="1"/>
    <row r="11818" customFormat="1" outlineLevel="1"/>
    <row r="11819" customFormat="1" outlineLevel="1"/>
    <row r="11820" customFormat="1" outlineLevel="1"/>
    <row r="11821" customFormat="1"/>
    <row r="11822" customFormat="1" outlineLevel="1"/>
    <row r="11823" customFormat="1" outlineLevel="1"/>
    <row r="11824" customFormat="1" outlineLevel="1"/>
    <row r="11825" customFormat="1" outlineLevel="1"/>
    <row r="11826" customFormat="1" outlineLevel="1"/>
    <row r="11827" customFormat="1" outlineLevel="1"/>
    <row r="11828" customFormat="1"/>
    <row r="11829" customFormat="1" outlineLevel="1"/>
    <row r="11830" customFormat="1" outlineLevel="1"/>
    <row r="11831" customFormat="1" outlineLevel="1"/>
    <row r="11832" customFormat="1" outlineLevel="1"/>
    <row r="11833" customFormat="1" outlineLevel="1"/>
    <row r="11834" customFormat="1" outlineLevel="1"/>
    <row r="11835" customFormat="1"/>
    <row r="11836" customFormat="1" outlineLevel="1"/>
    <row r="11837" customFormat="1" outlineLevel="1"/>
    <row r="11838" customFormat="1" outlineLevel="1"/>
    <row r="11839" customFormat="1" outlineLevel="1"/>
    <row r="11840" customFormat="1" outlineLevel="1"/>
    <row r="11841" customFormat="1" outlineLevel="1"/>
    <row r="11842" customFormat="1"/>
    <row r="11843" customFormat="1" outlineLevel="1"/>
    <row r="11844" customFormat="1" outlineLevel="1"/>
    <row r="11845" customFormat="1" outlineLevel="1"/>
    <row r="11846" customFormat="1" outlineLevel="1"/>
    <row r="11847" customFormat="1" outlineLevel="1"/>
    <row r="11848" customFormat="1" outlineLevel="1"/>
    <row r="11849" customFormat="1"/>
    <row r="11850" customFormat="1" outlineLevel="1"/>
    <row r="11851" customFormat="1" outlineLevel="1"/>
    <row r="11852" customFormat="1" outlineLevel="1"/>
    <row r="11853" customFormat="1" outlineLevel="1"/>
    <row r="11854" customFormat="1" outlineLevel="1"/>
    <row r="11855" customFormat="1" outlineLevel="1"/>
    <row r="11856" customFormat="1"/>
    <row r="11857" customFormat="1" outlineLevel="1"/>
    <row r="11858" customFormat="1" outlineLevel="1"/>
    <row r="11859" customFormat="1" outlineLevel="1"/>
    <row r="11860" customFormat="1" outlineLevel="1"/>
    <row r="11861" customFormat="1" outlineLevel="1"/>
    <row r="11862" customFormat="1" outlineLevel="1"/>
    <row r="11863" customFormat="1"/>
    <row r="11864" customFormat="1" outlineLevel="1"/>
    <row r="11865" customFormat="1" outlineLevel="1"/>
    <row r="11866" customFormat="1" outlineLevel="1"/>
    <row r="11867" customFormat="1" outlineLevel="1"/>
    <row r="11868" customFormat="1" outlineLevel="1"/>
    <row r="11869" customFormat="1" outlineLevel="1"/>
    <row r="11870" customFormat="1"/>
    <row r="11871" customFormat="1" outlineLevel="1"/>
    <row r="11872" customFormat="1" outlineLevel="1"/>
    <row r="11873" customFormat="1" outlineLevel="1"/>
    <row r="11874" customFormat="1" outlineLevel="1"/>
    <row r="11875" customFormat="1" outlineLevel="1"/>
    <row r="11876" customFormat="1" outlineLevel="1"/>
    <row r="11877" customFormat="1"/>
    <row r="11878" customFormat="1" outlineLevel="1"/>
    <row r="11879" customFormat="1" outlineLevel="1"/>
    <row r="11880" customFormat="1" outlineLevel="1"/>
    <row r="11881" customFormat="1" outlineLevel="1"/>
    <row r="11882" customFormat="1" outlineLevel="1"/>
    <row r="11883" customFormat="1" outlineLevel="1"/>
    <row r="11884" customFormat="1"/>
    <row r="11885" customFormat="1" outlineLevel="1"/>
    <row r="11886" customFormat="1" outlineLevel="1"/>
    <row r="11887" customFormat="1" outlineLevel="1"/>
    <row r="11888" customFormat="1" outlineLevel="1"/>
    <row r="11889" customFormat="1" outlineLevel="1"/>
    <row r="11890" customFormat="1" outlineLevel="1"/>
    <row r="11891" customFormat="1"/>
    <row r="11892" customFormat="1" outlineLevel="1"/>
    <row r="11893" customFormat="1" outlineLevel="1"/>
    <row r="11894" customFormat="1" outlineLevel="1"/>
    <row r="11895" customFormat="1" outlineLevel="1"/>
    <row r="11896" customFormat="1" outlineLevel="1"/>
    <row r="11897" customFormat="1" outlineLevel="1"/>
    <row r="11898" customFormat="1"/>
    <row r="11899" customFormat="1" outlineLevel="1"/>
    <row r="11900" customFormat="1" outlineLevel="1"/>
    <row r="11901" customFormat="1" outlineLevel="1"/>
    <row r="11902" customFormat="1" outlineLevel="1"/>
    <row r="11903" customFormat="1" outlineLevel="1"/>
    <row r="11904" customFormat="1" outlineLevel="1"/>
    <row r="11905" customFormat="1"/>
    <row r="11906" customFormat="1" outlineLevel="1"/>
    <row r="11907" customFormat="1" outlineLevel="1"/>
    <row r="11908" customFormat="1" outlineLevel="1"/>
    <row r="11909" customFormat="1" outlineLevel="1"/>
    <row r="11910" customFormat="1" outlineLevel="1"/>
    <row r="11911" customFormat="1" outlineLevel="1"/>
    <row r="11912" customFormat="1"/>
    <row r="11913" customFormat="1" outlineLevel="1"/>
    <row r="11914" customFormat="1" outlineLevel="1"/>
    <row r="11915" customFormat="1" outlineLevel="1"/>
    <row r="11916" customFormat="1" outlineLevel="1"/>
    <row r="11917" customFormat="1" outlineLevel="1"/>
    <row r="11918" customFormat="1" outlineLevel="1"/>
    <row r="11919" customFormat="1"/>
    <row r="11920" customFormat="1" outlineLevel="1"/>
    <row r="11921" customFormat="1" outlineLevel="1"/>
    <row r="11922" customFormat="1" outlineLevel="1"/>
    <row r="11923" customFormat="1" outlineLevel="1"/>
    <row r="11924" customFormat="1" outlineLevel="1"/>
    <row r="11925" customFormat="1" outlineLevel="1"/>
    <row r="11926" customFormat="1"/>
    <row r="11927" customFormat="1" outlineLevel="1"/>
    <row r="11928" customFormat="1" outlineLevel="1"/>
    <row r="11929" customFormat="1" outlineLevel="1"/>
    <row r="11930" customFormat="1" outlineLevel="1"/>
    <row r="11931" customFormat="1" outlineLevel="1"/>
    <row r="11932" customFormat="1" outlineLevel="1"/>
    <row r="11933" customFormat="1"/>
    <row r="11934" customFormat="1" outlineLevel="1"/>
    <row r="11935" customFormat="1" outlineLevel="1"/>
    <row r="11936" customFormat="1" outlineLevel="1"/>
    <row r="11937" customFormat="1" outlineLevel="1"/>
    <row r="11938" customFormat="1" outlineLevel="1"/>
    <row r="11939" customFormat="1" outlineLevel="1"/>
    <row r="11940" customFormat="1"/>
    <row r="11941" customFormat="1" outlineLevel="1"/>
    <row r="11942" customFormat="1" outlineLevel="1"/>
    <row r="11943" customFormat="1" outlineLevel="1"/>
    <row r="11944" customFormat="1" outlineLevel="1"/>
    <row r="11945" customFormat="1" outlineLevel="1"/>
    <row r="11946" customFormat="1" outlineLevel="1"/>
    <row r="11947" customFormat="1"/>
    <row r="11948" customFormat="1" outlineLevel="1"/>
    <row r="11949" customFormat="1" outlineLevel="1"/>
    <row r="11950" customFormat="1" outlineLevel="1"/>
    <row r="11951" customFormat="1" outlineLevel="1"/>
    <row r="11952" customFormat="1" outlineLevel="1"/>
    <row r="11953" customFormat="1" outlineLevel="1"/>
    <row r="11954" customFormat="1"/>
    <row r="11955" customFormat="1" outlineLevel="1"/>
    <row r="11956" customFormat="1" outlineLevel="1"/>
    <row r="11957" customFormat="1" outlineLevel="1"/>
    <row r="11958" customFormat="1" outlineLevel="1"/>
    <row r="11959" customFormat="1" outlineLevel="1"/>
    <row r="11960" customFormat="1" outlineLevel="1"/>
    <row r="11961" customFormat="1"/>
    <row r="11962" customFormat="1" outlineLevel="1"/>
    <row r="11963" customFormat="1" outlineLevel="1"/>
    <row r="11964" customFormat="1" outlineLevel="1"/>
    <row r="11965" customFormat="1" outlineLevel="1"/>
    <row r="11966" customFormat="1" outlineLevel="1"/>
    <row r="11967" customFormat="1" outlineLevel="1"/>
    <row r="11968" customFormat="1"/>
    <row r="11969" customFormat="1" outlineLevel="1"/>
    <row r="11970" customFormat="1" outlineLevel="1"/>
    <row r="11971" customFormat="1" outlineLevel="1"/>
    <row r="11972" customFormat="1" outlineLevel="1"/>
    <row r="11973" customFormat="1" outlineLevel="1"/>
    <row r="11974" customFormat="1" outlineLevel="1"/>
    <row r="11975" customFormat="1"/>
    <row r="11976" customFormat="1" outlineLevel="1"/>
    <row r="11977" customFormat="1" outlineLevel="1"/>
    <row r="11978" customFormat="1" outlineLevel="1"/>
    <row r="11979" customFormat="1" outlineLevel="1"/>
    <row r="11980" customFormat="1" outlineLevel="1"/>
    <row r="11981" customFormat="1" outlineLevel="1"/>
    <row r="11982" customFormat="1"/>
    <row r="11983" customFormat="1" outlineLevel="1"/>
    <row r="11984" customFormat="1" outlineLevel="1"/>
    <row r="11985" customFormat="1" outlineLevel="1"/>
    <row r="11986" customFormat="1" outlineLevel="1"/>
    <row r="11987" customFormat="1" outlineLevel="1"/>
    <row r="11988" customFormat="1" outlineLevel="1"/>
    <row r="11989" customFormat="1"/>
    <row r="11990" customFormat="1" outlineLevel="1"/>
    <row r="11991" customFormat="1" outlineLevel="1"/>
    <row r="11992" customFormat="1" outlineLevel="1"/>
    <row r="11993" customFormat="1" outlineLevel="1"/>
    <row r="11994" customFormat="1" outlineLevel="1"/>
    <row r="11995" customFormat="1" outlineLevel="1"/>
    <row r="11996" customFormat="1"/>
    <row r="11997" customFormat="1" outlineLevel="1"/>
    <row r="11998" customFormat="1" outlineLevel="1"/>
    <row r="11999" customFormat="1" outlineLevel="1"/>
    <row r="12000" customFormat="1" outlineLevel="1"/>
    <row r="12001" customFormat="1" outlineLevel="1"/>
    <row r="12002" customFormat="1" outlineLevel="1"/>
    <row r="12003" customFormat="1"/>
    <row r="12004" customFormat="1" outlineLevel="1"/>
    <row r="12005" customFormat="1" outlineLevel="1"/>
    <row r="12006" customFormat="1" outlineLevel="1"/>
    <row r="12007" customFormat="1" outlineLevel="1"/>
    <row r="12008" customFormat="1" outlineLevel="1"/>
    <row r="12009" customFormat="1" outlineLevel="1"/>
    <row r="12010" customFormat="1"/>
    <row r="12011" customFormat="1" outlineLevel="1"/>
    <row r="12012" customFormat="1" outlineLevel="1"/>
    <row r="12013" customFormat="1" outlineLevel="1"/>
    <row r="12014" customFormat="1" outlineLevel="1"/>
    <row r="12015" customFormat="1" outlineLevel="1"/>
    <row r="12016" customFormat="1" outlineLevel="1"/>
    <row r="12017" customFormat="1"/>
    <row r="12018" customFormat="1" outlineLevel="1"/>
    <row r="12019" customFormat="1" outlineLevel="1"/>
    <row r="12020" customFormat="1" outlineLevel="1"/>
    <row r="12021" customFormat="1"/>
    <row r="12022" customFormat="1" outlineLevel="1"/>
    <row r="12023" customFormat="1" outlineLevel="1"/>
    <row r="12024" customFormat="1" outlineLevel="1"/>
    <row r="12025" customFormat="1" outlineLevel="1"/>
    <row r="12026" customFormat="1" outlineLevel="1"/>
    <row r="12027" customFormat="1"/>
    <row r="12028" customFormat="1" outlineLevel="1"/>
    <row r="12029" customFormat="1" outlineLevel="1"/>
    <row r="12030" customFormat="1" outlineLevel="1"/>
    <row r="12031" customFormat="1" outlineLevel="1"/>
    <row r="12032" customFormat="1" outlineLevel="1"/>
    <row r="12033" customFormat="1" outlineLevel="1"/>
    <row r="12034" customFormat="1" outlineLevel="1"/>
    <row r="12035" customFormat="1" outlineLevel="1"/>
    <row r="12036" customFormat="1" outlineLevel="1"/>
    <row r="12037" customFormat="1" outlineLevel="1"/>
    <row r="12038" customFormat="1" outlineLevel="1"/>
    <row r="12039" customFormat="1"/>
    <row r="12040" customFormat="1" outlineLevel="1"/>
    <row r="12041" customFormat="1" outlineLevel="1"/>
    <row r="12042" customFormat="1"/>
    <row r="12043" customFormat="1" outlineLevel="1"/>
    <row r="12044" customFormat="1" outlineLevel="1"/>
    <row r="12045" customFormat="1" outlineLevel="1"/>
    <row r="12046" customFormat="1" outlineLevel="1"/>
    <row r="12047" customFormat="1" outlineLevel="1"/>
    <row r="12048" customFormat="1" outlineLevel="1"/>
    <row r="12049" customFormat="1" outlineLevel="1"/>
    <row r="12050" customFormat="1" outlineLevel="1"/>
    <row r="12051" customFormat="1" outlineLevel="1"/>
    <row r="12052" customFormat="1" outlineLevel="1"/>
    <row r="12053" customFormat="1" outlineLevel="1"/>
    <row r="12054" customFormat="1" outlineLevel="1"/>
    <row r="12055" customFormat="1" outlineLevel="1"/>
    <row r="12056" customFormat="1" outlineLevel="1"/>
    <row r="12057" customFormat="1" outlineLevel="1"/>
    <row r="12058" customFormat="1"/>
    <row r="12059" customFormat="1" outlineLevel="1"/>
    <row r="12060" customFormat="1" outlineLevel="1"/>
    <row r="12061" customFormat="1" outlineLevel="1"/>
    <row r="12062" customFormat="1" outlineLevel="1"/>
    <row r="12063" customFormat="1" outlineLevel="1"/>
    <row r="12064" customFormat="1" outlineLevel="1"/>
    <row r="12065" customFormat="1" outlineLevel="1"/>
    <row r="12066" customFormat="1" outlineLevel="1"/>
    <row r="12067" customFormat="1" outlineLevel="1"/>
    <row r="12068" customFormat="1" outlineLevel="1"/>
    <row r="12069" customFormat="1" outlineLevel="1"/>
    <row r="12070" customFormat="1" outlineLevel="1"/>
    <row r="12071" customFormat="1" outlineLevel="1"/>
    <row r="12072" customFormat="1" outlineLevel="1"/>
    <row r="12073" customFormat="1" outlineLevel="1"/>
    <row r="12074" customFormat="1" outlineLevel="1"/>
    <row r="12075" customFormat="1"/>
    <row r="12076" customFormat="1" outlineLevel="1"/>
    <row r="12077" customFormat="1" outlineLevel="1"/>
    <row r="12078" customFormat="1" outlineLevel="1"/>
    <row r="12079" customFormat="1" outlineLevel="1"/>
    <row r="12080" customFormat="1" outlineLevel="1"/>
    <row r="12081" customFormat="1" outlineLevel="1"/>
    <row r="12082" customFormat="1" outlineLevel="1"/>
    <row r="12083" customFormat="1" outlineLevel="1"/>
    <row r="12084" customFormat="1" outlineLevel="1"/>
    <row r="12085" customFormat="1" outlineLevel="1"/>
    <row r="12086" customFormat="1" outlineLevel="1"/>
    <row r="12087" customFormat="1" outlineLevel="1"/>
    <row r="12088" customFormat="1" outlineLevel="1"/>
    <row r="12089" customFormat="1" outlineLevel="1"/>
    <row r="12090" customFormat="1" outlineLevel="1"/>
    <row r="12091" customFormat="1" outlineLevel="1"/>
    <row r="12092" customFormat="1"/>
    <row r="12093" customFormat="1" outlineLevel="1"/>
    <row r="12094" customFormat="1" outlineLevel="1"/>
    <row r="12095" customFormat="1" outlineLevel="1"/>
    <row r="12096" customFormat="1" outlineLevel="1"/>
    <row r="12097" customFormat="1" outlineLevel="1"/>
    <row r="12098" customFormat="1" outlineLevel="1"/>
    <row r="12099" customFormat="1" outlineLevel="1"/>
    <row r="12100" customFormat="1" outlineLevel="1"/>
    <row r="12101" customFormat="1" outlineLevel="1"/>
    <row r="12102" customFormat="1" outlineLevel="1"/>
    <row r="12103" customFormat="1" outlineLevel="1"/>
    <row r="12104" customFormat="1" outlineLevel="1"/>
    <row r="12105" customFormat="1" outlineLevel="1"/>
    <row r="12106" customFormat="1" outlineLevel="1"/>
    <row r="12107" customFormat="1" outlineLevel="1"/>
    <row r="12108" customFormat="1"/>
    <row r="12109" customFormat="1" outlineLevel="1"/>
    <row r="12110" customFormat="1" outlineLevel="1"/>
    <row r="12111" customFormat="1" outlineLevel="1"/>
    <row r="12112" customFormat="1" outlineLevel="1"/>
    <row r="12113" customFormat="1" outlineLevel="1"/>
    <row r="12114" customFormat="1" outlineLevel="1"/>
    <row r="12115" customFormat="1" outlineLevel="1"/>
    <row r="12116" customFormat="1" outlineLevel="1"/>
    <row r="12117" customFormat="1" outlineLevel="1"/>
    <row r="12118" customFormat="1" outlineLevel="1"/>
    <row r="12119" customFormat="1" outlineLevel="1"/>
    <row r="12120" customFormat="1" outlineLevel="1"/>
    <row r="12121" customFormat="1" outlineLevel="1"/>
    <row r="12122" customFormat="1" outlineLevel="1"/>
    <row r="12123" customFormat="1" outlineLevel="1"/>
    <row r="12124" customFormat="1"/>
    <row r="12125" customFormat="1" outlineLevel="1"/>
    <row r="12126" customFormat="1" outlineLevel="1"/>
    <row r="12127" customFormat="1" outlineLevel="1"/>
    <row r="12128" customFormat="1" outlineLevel="1"/>
    <row r="12129" customFormat="1" outlineLevel="1"/>
    <row r="12130" customFormat="1" outlineLevel="1"/>
    <row r="12131" customFormat="1" outlineLevel="1"/>
    <row r="12132" customFormat="1" outlineLevel="1"/>
    <row r="12133" customFormat="1" outlineLevel="1"/>
    <row r="12134" customFormat="1" outlineLevel="1"/>
    <row r="12135" customFormat="1" outlineLevel="1"/>
    <row r="12136" customFormat="1" outlineLevel="1"/>
    <row r="12137" customFormat="1" outlineLevel="1"/>
    <row r="12138" customFormat="1" outlineLevel="1"/>
    <row r="12139" customFormat="1" outlineLevel="1"/>
    <row r="12140" customFormat="1"/>
    <row r="12141" customFormat="1" outlineLevel="1"/>
    <row r="12142" customFormat="1" outlineLevel="1"/>
    <row r="12143" customFormat="1" outlineLevel="1"/>
    <row r="12144" customFormat="1" outlineLevel="1"/>
    <row r="12145" customFormat="1" outlineLevel="1"/>
    <row r="12146" customFormat="1" outlineLevel="1"/>
    <row r="12147" customFormat="1" outlineLevel="1"/>
    <row r="12148" customFormat="1" outlineLevel="1"/>
    <row r="12149" customFormat="1" outlineLevel="1"/>
    <row r="12150" customFormat="1" outlineLevel="1"/>
    <row r="12151" customFormat="1" outlineLevel="1"/>
    <row r="12152" customFormat="1" outlineLevel="1"/>
    <row r="12153" customFormat="1" outlineLevel="1"/>
    <row r="12154" customFormat="1" outlineLevel="1"/>
    <row r="12155" customFormat="1" outlineLevel="1"/>
    <row r="12156" customFormat="1"/>
    <row r="12157" customFormat="1" outlineLevel="1"/>
    <row r="12158" customFormat="1" outlineLevel="1"/>
    <row r="12159" customFormat="1" outlineLevel="1"/>
    <row r="12160" customFormat="1" outlineLevel="1"/>
    <row r="12161" customFormat="1" outlineLevel="1"/>
    <row r="12162" customFormat="1" outlineLevel="1"/>
    <row r="12163" customFormat="1" outlineLevel="1"/>
    <row r="12164" customFormat="1" outlineLevel="1"/>
    <row r="12165" customFormat="1" outlineLevel="1"/>
    <row r="12166" customFormat="1" outlineLevel="1"/>
    <row r="12167" customFormat="1" outlineLevel="1"/>
    <row r="12168" customFormat="1" outlineLevel="1"/>
    <row r="12169" customFormat="1" outlineLevel="1"/>
    <row r="12170" customFormat="1" outlineLevel="1"/>
    <row r="12171" customFormat="1" outlineLevel="1"/>
    <row r="12172" customFormat="1" outlineLevel="1"/>
    <row r="12173" customFormat="1" outlineLevel="1"/>
    <row r="12174" customFormat="1" outlineLevel="1"/>
    <row r="12175" customFormat="1" outlineLevel="1"/>
    <row r="12176" customFormat="1" outlineLevel="1"/>
    <row r="12177" customFormat="1" outlineLevel="1"/>
    <row r="12178" customFormat="1"/>
    <row r="12179" customFormat="1" outlineLevel="1"/>
    <row r="12180" customFormat="1" outlineLevel="1"/>
    <row r="12181" customFormat="1" outlineLevel="1"/>
    <row r="12182" customFormat="1" outlineLevel="1"/>
    <row r="12183" customFormat="1" outlineLevel="1"/>
    <row r="12184" customFormat="1" outlineLevel="1"/>
    <row r="12185" customFormat="1" outlineLevel="1"/>
    <row r="12186" customFormat="1" outlineLevel="1"/>
    <row r="12187" customFormat="1" outlineLevel="1"/>
    <row r="12188" customFormat="1" outlineLevel="1"/>
    <row r="12189" customFormat="1" outlineLevel="1"/>
    <row r="12190" customFormat="1" outlineLevel="1"/>
    <row r="12191" customFormat="1" outlineLevel="1"/>
    <row r="12192" customFormat="1" outlineLevel="1"/>
    <row r="12193" customFormat="1"/>
    <row r="12194" customFormat="1" outlineLevel="1"/>
    <row r="12195" customFormat="1" outlineLevel="1"/>
    <row r="12196" customFormat="1" outlineLevel="1"/>
    <row r="12197" customFormat="1" outlineLevel="1"/>
    <row r="12198" customFormat="1" outlineLevel="1"/>
    <row r="12199" customFormat="1" outlineLevel="1"/>
    <row r="12200" customFormat="1" outlineLevel="1"/>
    <row r="12201" customFormat="1" outlineLevel="1"/>
    <row r="12202" customFormat="1" outlineLevel="1"/>
    <row r="12203" customFormat="1" outlineLevel="1"/>
    <row r="12204" customFormat="1" outlineLevel="1"/>
    <row r="12205" customFormat="1" outlineLevel="1"/>
    <row r="12206" customFormat="1" outlineLevel="1"/>
    <row r="12207" customFormat="1" outlineLevel="1"/>
    <row r="12208" customFormat="1" outlineLevel="1"/>
    <row r="12209" customFormat="1" outlineLevel="1"/>
    <row r="12210" customFormat="1" outlineLevel="1"/>
    <row r="12211" customFormat="1" outlineLevel="1"/>
    <row r="12212" customFormat="1" outlineLevel="1"/>
    <row r="12213" customFormat="1"/>
    <row r="12214" customFormat="1" outlineLevel="1"/>
    <row r="12215" customFormat="1" outlineLevel="1"/>
    <row r="12216" customFormat="1" outlineLevel="1"/>
    <row r="12217" customFormat="1" outlineLevel="1"/>
    <row r="12218" customFormat="1" outlineLevel="1"/>
    <row r="12219" customFormat="1" outlineLevel="1"/>
    <row r="12220" customFormat="1" outlineLevel="1"/>
    <row r="12221" customFormat="1" outlineLevel="1"/>
    <row r="12222" customFormat="1" outlineLevel="1"/>
    <row r="12223" customFormat="1" outlineLevel="1"/>
    <row r="12224" customFormat="1" outlineLevel="1"/>
    <row r="12225" customFormat="1" outlineLevel="1"/>
    <row r="12226" customFormat="1" outlineLevel="1"/>
    <row r="12227" customFormat="1" outlineLevel="1"/>
    <row r="12228" customFormat="1" outlineLevel="1"/>
    <row r="12229" customFormat="1"/>
    <row r="12230" customFormat="1" outlineLevel="1"/>
    <row r="12231" customFormat="1" outlineLevel="1"/>
    <row r="12232" customFormat="1" outlineLevel="1"/>
    <row r="12233" customFormat="1" outlineLevel="1"/>
    <row r="12234" customFormat="1" outlineLevel="1"/>
    <row r="12235" customFormat="1" outlineLevel="1"/>
    <row r="12236" customFormat="1" outlineLevel="1"/>
    <row r="12237" customFormat="1" outlineLevel="1"/>
    <row r="12238" customFormat="1" outlineLevel="1"/>
    <row r="12239" customFormat="1" outlineLevel="1"/>
    <row r="12240" customFormat="1" outlineLevel="1"/>
    <row r="12241" customFormat="1" outlineLevel="1"/>
    <row r="12242" customFormat="1" outlineLevel="1"/>
    <row r="12243" customFormat="1" outlineLevel="1"/>
    <row r="12244" customFormat="1" outlineLevel="1"/>
    <row r="12245" customFormat="1" outlineLevel="1"/>
    <row r="12246" customFormat="1" outlineLevel="1"/>
    <row r="12247" customFormat="1" outlineLevel="1"/>
    <row r="12248" customFormat="1" outlineLevel="1"/>
    <row r="12249" customFormat="1" outlineLevel="1"/>
    <row r="12250" customFormat="1" outlineLevel="1"/>
    <row r="12251" customFormat="1" outlineLevel="1"/>
    <row r="12252" customFormat="1"/>
    <row r="12253" customFormat="1" outlineLevel="1"/>
    <row r="12254" customFormat="1" outlineLevel="1"/>
    <row r="12255" customFormat="1" outlineLevel="1"/>
    <row r="12256" customFormat="1" outlineLevel="1"/>
    <row r="12257" customFormat="1" outlineLevel="1"/>
    <row r="12258" customFormat="1" outlineLevel="1"/>
    <row r="12259" customFormat="1" outlineLevel="1"/>
    <row r="12260" customFormat="1" outlineLevel="1"/>
    <row r="12261" customFormat="1" outlineLevel="1"/>
    <row r="12262" customFormat="1" outlineLevel="1"/>
    <row r="12263" customFormat="1" outlineLevel="1"/>
    <row r="12264" customFormat="1" outlineLevel="1"/>
    <row r="12265" customFormat="1" outlineLevel="1"/>
    <row r="12266" customFormat="1" outlineLevel="1"/>
    <row r="12267" customFormat="1" outlineLevel="1"/>
    <row r="12268" customFormat="1" outlineLevel="1"/>
    <row r="12269" customFormat="1" outlineLevel="1"/>
    <row r="12270" customFormat="1" outlineLevel="1"/>
    <row r="12271" customFormat="1" outlineLevel="1"/>
    <row r="12272" customFormat="1" outlineLevel="1"/>
    <row r="12273" customFormat="1" outlineLevel="1"/>
    <row r="12274" customFormat="1" outlineLevel="1"/>
    <row r="12275" customFormat="1" outlineLevel="1"/>
    <row r="12276" customFormat="1"/>
    <row r="12277" customFormat="1" outlineLevel="1"/>
    <row r="12278" customFormat="1"/>
    <row r="12279" customFormat="1" outlineLevel="1"/>
    <row r="12280" customFormat="1" outlineLevel="1"/>
    <row r="12281" customFormat="1" outlineLevel="1"/>
    <row r="12282" customFormat="1" outlineLevel="1"/>
    <row r="12283" customFormat="1" outlineLevel="1"/>
    <row r="12284" customFormat="1" outlineLevel="1"/>
    <row r="12285" customFormat="1" outlineLevel="1"/>
    <row r="12286" customFormat="1"/>
    <row r="12287" customFormat="1" outlineLevel="1"/>
    <row r="12288" customFormat="1" outlineLevel="1"/>
    <row r="12289" customFormat="1" outlineLevel="1"/>
    <row r="12290" customFormat="1"/>
    <row r="12291" customFormat="1" outlineLevel="1"/>
    <row r="12292" customFormat="1" outlineLevel="1"/>
    <row r="12293" customFormat="1" outlineLevel="1"/>
    <row r="12294" customFormat="1" outlineLevel="1"/>
    <row r="12295" customFormat="1" outlineLevel="1"/>
    <row r="12296" customFormat="1" outlineLevel="1"/>
    <row r="12297" customFormat="1" outlineLevel="1"/>
    <row r="12298" customFormat="1" outlineLevel="1"/>
    <row r="12299" customFormat="1" outlineLevel="1"/>
    <row r="12300" customFormat="1" outlineLevel="1"/>
    <row r="12301" customFormat="1" outlineLevel="1"/>
    <row r="12302" customFormat="1" outlineLevel="1"/>
    <row r="12303" customFormat="1" outlineLevel="1"/>
    <row r="12304" customFormat="1" outlineLevel="1"/>
    <row r="12305" customFormat="1" outlineLevel="1"/>
    <row r="12306" customFormat="1" outlineLevel="1"/>
    <row r="12307" customFormat="1" outlineLevel="1"/>
    <row r="12308" customFormat="1"/>
    <row r="12309" customFormat="1" outlineLevel="1"/>
    <row r="12310" customFormat="1" outlineLevel="1"/>
    <row r="12311" customFormat="1" outlineLevel="1"/>
    <row r="12312" customFormat="1" outlineLevel="1"/>
    <row r="12313" customFormat="1" outlineLevel="1"/>
    <row r="12314" customFormat="1" outlineLevel="1"/>
    <row r="12315" customFormat="1" outlineLevel="1"/>
    <row r="12316" customFormat="1" outlineLevel="1"/>
    <row r="12317" customFormat="1" outlineLevel="1"/>
    <row r="12318" customFormat="1" outlineLevel="1"/>
    <row r="12319" customFormat="1" outlineLevel="1"/>
    <row r="12320" customFormat="1" outlineLevel="1"/>
    <row r="12321" customFormat="1" outlineLevel="1"/>
    <row r="12322" customFormat="1" outlineLevel="1"/>
    <row r="12323" customFormat="1" outlineLevel="1"/>
    <row r="12324" customFormat="1" outlineLevel="1"/>
    <row r="12325" customFormat="1" outlineLevel="1"/>
    <row r="12326" customFormat="1"/>
    <row r="12327" customFormat="1" outlineLevel="1"/>
    <row r="12328" customFormat="1" outlineLevel="1"/>
    <row r="12329" customFormat="1"/>
    <row r="12330" customFormat="1" outlineLevel="1"/>
    <row r="12331" customFormat="1" outlineLevel="1"/>
    <row r="12332" customFormat="1" outlineLevel="1"/>
    <row r="12333" customFormat="1" outlineLevel="1"/>
    <row r="12334" customFormat="1" outlineLevel="1"/>
    <row r="12335" customFormat="1" outlineLevel="1"/>
    <row r="12336" customFormat="1" outlineLevel="1"/>
    <row r="12337" customFormat="1" outlineLevel="1"/>
    <row r="12338" customFormat="1" outlineLevel="1"/>
    <row r="12339" customFormat="1" outlineLevel="1"/>
    <row r="12340" customFormat="1" outlineLevel="1"/>
    <row r="12341" customFormat="1" outlineLevel="1"/>
    <row r="12342" customFormat="1" outlineLevel="1"/>
    <row r="12343" customFormat="1" outlineLevel="1"/>
    <row r="12344" customFormat="1" outlineLevel="1"/>
    <row r="12345" customFormat="1" outlineLevel="1"/>
    <row r="12346" customFormat="1" outlineLevel="1"/>
    <row r="12347" customFormat="1" outlineLevel="1"/>
    <row r="12348" customFormat="1" outlineLevel="1"/>
    <row r="12349" customFormat="1" outlineLevel="1"/>
    <row r="12350" customFormat="1" outlineLevel="1"/>
    <row r="12351" customFormat="1" outlineLevel="1"/>
    <row r="12352" customFormat="1"/>
    <row r="12353" customFormat="1" outlineLevel="1"/>
    <row r="12354" customFormat="1" outlineLevel="1"/>
    <row r="12355" customFormat="1" outlineLevel="1"/>
    <row r="12356" customFormat="1" outlineLevel="1"/>
    <row r="12357" customFormat="1" outlineLevel="1"/>
    <row r="12358" customFormat="1" outlineLevel="1"/>
    <row r="12359" customFormat="1" outlineLevel="1"/>
    <row r="12360" customFormat="1" outlineLevel="1"/>
    <row r="12361" customFormat="1" outlineLevel="1"/>
    <row r="12362" customFormat="1" outlineLevel="1"/>
    <row r="12363" customFormat="1" outlineLevel="1"/>
    <row r="12364" customFormat="1" outlineLevel="1"/>
    <row r="12365" customFormat="1" outlineLevel="1"/>
    <row r="12366" customFormat="1" outlineLevel="1"/>
    <row r="12367" customFormat="1" outlineLevel="1"/>
    <row r="12368" customFormat="1" outlineLevel="1"/>
    <row r="12369" customFormat="1" outlineLevel="1"/>
    <row r="12370" customFormat="1" outlineLevel="1"/>
    <row r="12371" customFormat="1" outlineLevel="1"/>
    <row r="12372" customFormat="1" outlineLevel="1"/>
    <row r="12373" customFormat="1" outlineLevel="1"/>
    <row r="12374" customFormat="1" outlineLevel="1"/>
    <row r="12375" customFormat="1" outlineLevel="1"/>
    <row r="12376" customFormat="1" outlineLevel="1"/>
    <row r="12377" customFormat="1" outlineLevel="1"/>
    <row r="12378" customFormat="1" outlineLevel="1"/>
    <row r="12379" customFormat="1"/>
    <row r="12380" customFormat="1" outlineLevel="1"/>
    <row r="12381" customFormat="1" outlineLevel="1"/>
    <row r="12382" customFormat="1" outlineLevel="1"/>
    <row r="12383" customFormat="1" outlineLevel="1"/>
    <row r="12384" customFormat="1"/>
    <row r="12385" customFormat="1" outlineLevel="1"/>
    <row r="12386" customFormat="1" outlineLevel="1"/>
    <row r="12387" customFormat="1" outlineLevel="1"/>
    <row r="12388" customFormat="1" outlineLevel="1"/>
    <row r="12389" customFormat="1"/>
    <row r="12390" customFormat="1" outlineLevel="1"/>
    <row r="12391" customFormat="1" outlineLevel="1"/>
    <row r="12392" customFormat="1" outlineLevel="1"/>
    <row r="12393" customFormat="1" outlineLevel="1"/>
    <row r="12394" customFormat="1"/>
    <row r="12395" customFormat="1" outlineLevel="1"/>
    <row r="12396" customFormat="1" outlineLevel="1"/>
    <row r="12397" customFormat="1" outlineLevel="1"/>
    <row r="12398" customFormat="1" outlineLevel="1"/>
    <row r="12399" customFormat="1"/>
    <row r="12400" customFormat="1" outlineLevel="1"/>
    <row r="12401" customFormat="1" outlineLevel="1"/>
    <row r="12402" customFormat="1" outlineLevel="1"/>
    <row r="12403" customFormat="1" outlineLevel="1"/>
    <row r="12404" customFormat="1"/>
    <row r="12405" customFormat="1" outlineLevel="1"/>
    <row r="12406" customFormat="1" outlineLevel="1"/>
    <row r="12407" customFormat="1" outlineLevel="1"/>
    <row r="12408" customFormat="1" outlineLevel="1"/>
    <row r="12409" customFormat="1"/>
    <row r="12410" customFormat="1" outlineLevel="1"/>
    <row r="12411" customFormat="1" outlineLevel="1"/>
    <row r="12412" customFormat="1" outlineLevel="1"/>
    <row r="12413" customFormat="1" outlineLevel="1"/>
    <row r="12414" customFormat="1"/>
    <row r="12415" customFormat="1" outlineLevel="1"/>
    <row r="12416" customFormat="1"/>
    <row r="12417" customFormat="1" outlineLevel="1"/>
    <row r="12418" customFormat="1"/>
    <row r="12419" customFormat="1" outlineLevel="1"/>
    <row r="12420" customFormat="1"/>
    <row r="12421" customFormat="1" outlineLevel="1"/>
    <row r="12422" customFormat="1"/>
    <row r="12423" customFormat="1" outlineLevel="1"/>
    <row r="12424" customFormat="1"/>
    <row r="12425" customFormat="1" outlineLevel="1"/>
    <row r="12426" customFormat="1"/>
    <row r="12427" customFormat="1" outlineLevel="1"/>
    <row r="12428" customFormat="1"/>
    <row r="12429" customFormat="1" outlineLevel="1"/>
    <row r="12430" customFormat="1"/>
    <row r="12431" customFormat="1" outlineLevel="1"/>
    <row r="12432" customFormat="1"/>
    <row r="12433" customFormat="1" outlineLevel="1"/>
    <row r="12434" customFormat="1"/>
    <row r="12435" customFormat="1" outlineLevel="1"/>
    <row r="12436" customFormat="1"/>
    <row r="12437" customFormat="1" outlineLevel="1"/>
    <row r="12438" customFormat="1"/>
    <row r="12439" customFormat="1" outlineLevel="1"/>
    <row r="12440" customFormat="1"/>
    <row r="12441" customFormat="1" outlineLevel="1"/>
    <row r="12442" customFormat="1" outlineLevel="1"/>
    <row r="12443" customFormat="1"/>
    <row r="12444" customFormat="1" outlineLevel="1"/>
    <row r="12445" customFormat="1" outlineLevel="1"/>
    <row r="12446" customFormat="1"/>
    <row r="12447" customFormat="1" outlineLevel="1"/>
    <row r="12448" customFormat="1" outlineLevel="1"/>
    <row r="12449" customFormat="1" outlineLevel="1"/>
    <row r="12450" customFormat="1"/>
    <row r="12451" customFormat="1" outlineLevel="1"/>
    <row r="12452" customFormat="1" outlineLevel="1"/>
    <row r="12453" customFormat="1"/>
    <row r="12454" customFormat="1" outlineLevel="1"/>
    <row r="12455" customFormat="1" outlineLevel="1"/>
    <row r="12456" customFormat="1"/>
    <row r="12457" customFormat="1" outlineLevel="1"/>
    <row r="12458" customFormat="1" outlineLevel="1"/>
    <row r="12459" customFormat="1" outlineLevel="1"/>
    <row r="12460" customFormat="1"/>
    <row r="12461" customFormat="1" outlineLevel="1"/>
    <row r="12462" customFormat="1" outlineLevel="1"/>
    <row r="12463" customFormat="1" outlineLevel="1"/>
    <row r="12464" customFormat="1"/>
    <row r="12465" customFormat="1" outlineLevel="1"/>
    <row r="12466" customFormat="1" outlineLevel="1"/>
    <row r="12467" customFormat="1" outlineLevel="1"/>
    <row r="12468" customFormat="1"/>
    <row r="12469" customFormat="1" outlineLevel="1"/>
    <row r="12470" customFormat="1" outlineLevel="1"/>
    <row r="12471" customFormat="1" outlineLevel="1"/>
    <row r="12472" customFormat="1"/>
    <row r="12473" customFormat="1" outlineLevel="1"/>
    <row r="12474" customFormat="1" outlineLevel="1"/>
    <row r="12475" customFormat="1" outlineLevel="1"/>
    <row r="12476" customFormat="1"/>
    <row r="12477" customFormat="1" outlineLevel="1"/>
    <row r="12478" customFormat="1" outlineLevel="1"/>
    <row r="12479" customFormat="1" outlineLevel="1"/>
    <row r="12480" customFormat="1"/>
    <row r="12481" customFormat="1" outlineLevel="1"/>
    <row r="12482" customFormat="1" outlineLevel="1"/>
    <row r="12483" customFormat="1" outlineLevel="1"/>
    <row r="12484" customFormat="1"/>
    <row r="12485" customFormat="1" outlineLevel="1"/>
    <row r="12486" customFormat="1" outlineLevel="1"/>
    <row r="12487" customFormat="1" outlineLevel="1"/>
    <row r="12488" customFormat="1"/>
    <row r="12489" customFormat="1" outlineLevel="1"/>
    <row r="12490" customFormat="1" outlineLevel="1"/>
    <row r="12491" customFormat="1" outlineLevel="1"/>
    <row r="12492" customFormat="1"/>
    <row r="12493" customFormat="1" outlineLevel="1"/>
    <row r="12494" customFormat="1" outlineLevel="1"/>
    <row r="12495" customFormat="1" outlineLevel="1"/>
    <row r="12496" customFormat="1"/>
    <row r="12497" customFormat="1" outlineLevel="1"/>
    <row r="12498" customFormat="1" outlineLevel="1"/>
    <row r="12499" customFormat="1" outlineLevel="1"/>
    <row r="12500" customFormat="1"/>
    <row r="12501" customFormat="1" outlineLevel="1"/>
    <row r="12502" customFormat="1" outlineLevel="1"/>
    <row r="12503" customFormat="1" outlineLevel="1"/>
    <row r="12504" customFormat="1"/>
    <row r="12505" customFormat="1" outlineLevel="1"/>
    <row r="12506" customFormat="1" outlineLevel="1"/>
    <row r="12507" customFormat="1" outlineLevel="1"/>
    <row r="12508" customFormat="1"/>
    <row r="12509" customFormat="1" outlineLevel="1"/>
    <row r="12510" customFormat="1" outlineLevel="1"/>
    <row r="12511" customFormat="1" outlineLevel="1"/>
    <row r="12512" customFormat="1"/>
    <row r="12513" customFormat="1" outlineLevel="1"/>
    <row r="12514" customFormat="1" outlineLevel="1"/>
    <row r="12515" customFormat="1" outlineLevel="1"/>
    <row r="12516" customFormat="1"/>
    <row r="12517" customFormat="1" outlineLevel="1"/>
    <row r="12518" customFormat="1" outlineLevel="1"/>
    <row r="12519" customFormat="1" outlineLevel="1"/>
    <row r="12520" customFormat="1"/>
    <row r="12521" customFormat="1" outlineLevel="1"/>
    <row r="12522" customFormat="1" outlineLevel="1"/>
    <row r="12523" customFormat="1" outlineLevel="1"/>
    <row r="12524" customFormat="1"/>
    <row r="12525" customFormat="1" outlineLevel="1"/>
    <row r="12526" customFormat="1" outlineLevel="1"/>
    <row r="12527" customFormat="1" outlineLevel="1"/>
    <row r="12528" customFormat="1"/>
    <row r="12529" customFormat="1" outlineLevel="1"/>
    <row r="12530" customFormat="1" outlineLevel="1"/>
    <row r="12531" customFormat="1" outlineLevel="1"/>
    <row r="12532" customFormat="1"/>
    <row r="12533" customFormat="1" outlineLevel="1"/>
    <row r="12534" customFormat="1" outlineLevel="1"/>
    <row r="12535" customFormat="1" outlineLevel="1"/>
    <row r="12536" customFormat="1"/>
    <row r="12537" customFormat="1" outlineLevel="1"/>
    <row r="12538" customFormat="1"/>
    <row r="12539" customFormat="1" outlineLevel="1"/>
    <row r="12540" customFormat="1" outlineLevel="1"/>
    <row r="12541" customFormat="1" outlineLevel="1"/>
    <row r="12542" customFormat="1" outlineLevel="1"/>
    <row r="12543" customFormat="1" outlineLevel="1"/>
    <row r="12544" customFormat="1"/>
    <row r="12545" customFormat="1" outlineLevel="1"/>
    <row r="12546" customFormat="1" outlineLevel="1"/>
    <row r="12547" customFormat="1" outlineLevel="1"/>
    <row r="12548" customFormat="1" outlineLevel="1"/>
    <row r="12549" customFormat="1" outlineLevel="1"/>
    <row r="12550" customFormat="1"/>
    <row r="12551" customFormat="1" outlineLevel="1"/>
    <row r="12552" customFormat="1" outlineLevel="1"/>
    <row r="12553" customFormat="1" outlineLevel="1"/>
    <row r="12554" customFormat="1" outlineLevel="1"/>
    <row r="12555" customFormat="1" outlineLevel="1"/>
    <row r="12556" customFormat="1" outlineLevel="1"/>
    <row r="12557" customFormat="1" outlineLevel="1"/>
    <row r="12558" customFormat="1"/>
    <row r="12559" customFormat="1" outlineLevel="1"/>
    <row r="12560" customFormat="1"/>
    <row r="12561" customFormat="1" outlineLevel="1"/>
    <row r="12562" customFormat="1" outlineLevel="1"/>
    <row r="12563" customFormat="1" outlineLevel="1"/>
    <row r="12564" customFormat="1"/>
    <row r="12565" customFormat="1" outlineLevel="1"/>
    <row r="12566" customFormat="1"/>
    <row r="12567" customFormat="1" outlineLevel="1"/>
    <row r="12568" customFormat="1"/>
    <row r="12569" customFormat="1" outlineLevel="1"/>
    <row r="12570" customFormat="1"/>
    <row r="12571" customFormat="1" outlineLevel="1"/>
    <row r="12572" customFormat="1" outlineLevel="1"/>
    <row r="12573" customFormat="1" outlineLevel="1"/>
    <row r="12574" customFormat="1" outlineLevel="1"/>
    <row r="12575" customFormat="1"/>
    <row r="12576" customFormat="1" outlineLevel="1"/>
    <row r="12577" customFormat="1" outlineLevel="1"/>
    <row r="12578" customFormat="1" outlineLevel="1"/>
    <row r="12579" customFormat="1" outlineLevel="1"/>
    <row r="12580" customFormat="1"/>
    <row r="12581" customFormat="1" outlineLevel="1"/>
    <row r="12582" customFormat="1" outlineLevel="1"/>
    <row r="12583" customFormat="1" outlineLevel="1"/>
    <row r="12584" customFormat="1" outlineLevel="1"/>
    <row r="12585" customFormat="1"/>
    <row r="12586" customFormat="1" outlineLevel="1"/>
    <row r="12587" customFormat="1" outlineLevel="1"/>
    <row r="12588" customFormat="1" outlineLevel="1"/>
    <row r="12589" customFormat="1" outlineLevel="1"/>
    <row r="12590" customFormat="1" outlineLevel="1"/>
    <row r="12591" customFormat="1" outlineLevel="1"/>
    <row r="12592" customFormat="1"/>
    <row r="12593" customFormat="1" outlineLevel="1"/>
    <row r="12594" customFormat="1" outlineLevel="1"/>
    <row r="12595" customFormat="1" outlineLevel="1"/>
    <row r="12596" customFormat="1" outlineLevel="1"/>
    <row r="12597" customFormat="1" outlineLevel="1"/>
    <row r="12598" customFormat="1"/>
    <row r="12599" customFormat="1" outlineLevel="1"/>
    <row r="12600" customFormat="1" outlineLevel="1"/>
    <row r="12601" customFormat="1" outlineLevel="1"/>
    <row r="12602" customFormat="1" outlineLevel="1"/>
    <row r="12603" customFormat="1" outlineLevel="1"/>
    <row r="12604" customFormat="1" outlineLevel="1"/>
    <row r="12605" customFormat="1" outlineLevel="1"/>
    <row r="12606" customFormat="1"/>
    <row r="12607" customFormat="1" outlineLevel="1"/>
    <row r="12608" customFormat="1" outlineLevel="1"/>
    <row r="12609" customFormat="1" outlineLevel="1"/>
    <row r="12610" customFormat="1" outlineLevel="1"/>
    <row r="12611" customFormat="1" outlineLevel="1"/>
    <row r="12612" customFormat="1" outlineLevel="1"/>
    <row r="12613" customFormat="1"/>
    <row r="12614" customFormat="1" outlineLevel="1"/>
    <row r="12615" customFormat="1" outlineLevel="1"/>
    <row r="12616" customFormat="1" outlineLevel="1"/>
    <row r="12617" customFormat="1" outlineLevel="1"/>
    <row r="12618" customFormat="1" outlineLevel="1"/>
    <row r="12619" customFormat="1"/>
    <row r="12620" customFormat="1" outlineLevel="1"/>
    <row r="12621" customFormat="1" outlineLevel="1"/>
    <row r="12622" customFormat="1" outlineLevel="1"/>
    <row r="12623" customFormat="1"/>
    <row r="12624" customFormat="1" outlineLevel="1"/>
    <row r="12625" customFormat="1" outlineLevel="1"/>
    <row r="12626" customFormat="1"/>
    <row r="12627" customFormat="1" outlineLevel="1"/>
    <row r="12628" customFormat="1" outlineLevel="1"/>
    <row r="12629" customFormat="1"/>
    <row r="12630" customFormat="1" outlineLevel="1"/>
    <row r="12631" customFormat="1" outlineLevel="1"/>
    <row r="12632" customFormat="1"/>
    <row r="12633" customFormat="1" outlineLevel="1"/>
    <row r="12634" customFormat="1" outlineLevel="1"/>
    <row r="12635" customFormat="1"/>
    <row r="12636" customFormat="1" outlineLevel="1"/>
    <row r="12637" customFormat="1" outlineLevel="1"/>
    <row r="12638" customFormat="1"/>
    <row r="12639" customFormat="1" outlineLevel="1"/>
    <row r="12640" customFormat="1" outlineLevel="1"/>
    <row r="12641" customFormat="1" outlineLevel="1"/>
    <row r="12642" customFormat="1" outlineLevel="1"/>
    <row r="12643" customFormat="1" outlineLevel="1"/>
    <row r="12644" customFormat="1"/>
    <row r="12645" customFormat="1" outlineLevel="1"/>
    <row r="12646" customFormat="1" outlineLevel="1"/>
    <row r="12647" customFormat="1" outlineLevel="1"/>
    <row r="12648" customFormat="1" outlineLevel="1"/>
    <row r="12649" customFormat="1" outlineLevel="1"/>
    <row r="12650" customFormat="1" outlineLevel="1"/>
    <row r="12651" customFormat="1"/>
    <row r="12652" customFormat="1" outlineLevel="1"/>
    <row r="12653" customFormat="1"/>
    <row r="12654" customFormat="1" outlineLevel="1"/>
    <row r="12655" customFormat="1"/>
    <row r="12656" customFormat="1" outlineLevel="1"/>
    <row r="12657" customFormat="1"/>
    <row r="12658" customFormat="1" outlineLevel="1"/>
    <row r="12659" customFormat="1"/>
    <row r="12660" customFormat="1" outlineLevel="1"/>
    <row r="12661" customFormat="1"/>
    <row r="12662" customFormat="1" outlineLevel="1"/>
    <row r="12663" customFormat="1"/>
    <row r="12664" customFormat="1" outlineLevel="1"/>
    <row r="12665" customFormat="1"/>
    <row r="12666" customFormat="1" outlineLevel="1"/>
    <row r="12667" customFormat="1"/>
    <row r="12668" customFormat="1" outlineLevel="1"/>
    <row r="12669" customFormat="1"/>
    <row r="12670" customFormat="1" outlineLevel="1"/>
    <row r="12671" customFormat="1" outlineLevel="1"/>
    <row r="12672" customFormat="1" outlineLevel="1"/>
    <row r="12673" customFormat="1" outlineLevel="1"/>
    <row r="12674" customFormat="1"/>
    <row r="12675" customFormat="1" outlineLevel="1"/>
    <row r="12676" customFormat="1"/>
    <row r="12677" customFormat="1" outlineLevel="1"/>
    <row r="12678" customFormat="1"/>
    <row r="12679" customFormat="1" outlineLevel="1"/>
    <row r="12680" customFormat="1"/>
    <row r="12681" customFormat="1" outlineLevel="1"/>
    <row r="12682" customFormat="1"/>
    <row r="12683" customFormat="1" outlineLevel="1"/>
    <row r="12684" customFormat="1"/>
    <row r="12685" customFormat="1" outlineLevel="1"/>
    <row r="12686" customFormat="1"/>
    <row r="12687" customFormat="1" outlineLevel="1"/>
    <row r="12688" customFormat="1"/>
    <row r="12689" customFormat="1" outlineLevel="1"/>
    <row r="12690" customFormat="1"/>
    <row r="12691" customFormat="1" outlineLevel="1"/>
    <row r="12692" customFormat="1"/>
    <row r="12693" customFormat="1" outlineLevel="1"/>
    <row r="12694" customFormat="1"/>
    <row r="12695" customFormat="1" outlineLevel="1"/>
    <row r="12696" customFormat="1"/>
    <row r="12697" customFormat="1" outlineLevel="1"/>
    <row r="12698" customFormat="1" outlineLevel="1"/>
    <row r="12699" customFormat="1" outlineLevel="1"/>
    <row r="12700" customFormat="1" outlineLevel="1"/>
    <row r="12701" customFormat="1" outlineLevel="1"/>
    <row r="12702" customFormat="1" outlineLevel="1"/>
    <row r="12703" customFormat="1" outlineLevel="1"/>
    <row r="12704" customFormat="1"/>
    <row r="12705" customFormat="1" outlineLevel="1"/>
    <row r="12706" customFormat="1" outlineLevel="1"/>
    <row r="12707" customFormat="1" outlineLevel="1"/>
    <row r="12708" customFormat="1" outlineLevel="1"/>
    <row r="12709" customFormat="1" outlineLevel="1"/>
    <row r="12710" customFormat="1" outlineLevel="1"/>
    <row r="12711" customFormat="1" outlineLevel="1"/>
    <row r="12712" customFormat="1"/>
    <row r="12713" customFormat="1" outlineLevel="1"/>
    <row r="12714" customFormat="1" outlineLevel="1"/>
    <row r="12715" customFormat="1" outlineLevel="1"/>
    <row r="12716" customFormat="1" outlineLevel="1"/>
    <row r="12717" customFormat="1"/>
    <row r="12718" customFormat="1" outlineLevel="1"/>
    <row r="12719" customFormat="1" outlineLevel="1"/>
    <row r="12720" customFormat="1" outlineLevel="1"/>
    <row r="12721" customFormat="1" outlineLevel="1"/>
    <row r="12722" customFormat="1"/>
    <row r="12723" customFormat="1" outlineLevel="1"/>
    <row r="12724" customFormat="1" outlineLevel="1"/>
    <row r="12725" customFormat="1" outlineLevel="1"/>
    <row r="12726" customFormat="1" outlineLevel="1"/>
    <row r="12727" customFormat="1"/>
    <row r="12728" customFormat="1" outlineLevel="1"/>
    <row r="12729" customFormat="1" outlineLevel="1"/>
    <row r="12730" customFormat="1" outlineLevel="1"/>
    <row r="12731" customFormat="1" outlineLevel="1"/>
    <row r="12732" customFormat="1"/>
    <row r="12733" customFormat="1" outlineLevel="1"/>
    <row r="12734" customFormat="1" outlineLevel="1"/>
    <row r="12735" customFormat="1"/>
    <row r="12736" customFormat="1" outlineLevel="1"/>
    <row r="12737" customFormat="1" outlineLevel="1"/>
    <row r="12738" customFormat="1"/>
    <row r="12739" customFormat="1" outlineLevel="1"/>
    <row r="12740" customFormat="1" outlineLevel="1"/>
    <row r="12741" customFormat="1"/>
    <row r="12742" customFormat="1" outlineLevel="1"/>
    <row r="12743" customFormat="1" outlineLevel="1"/>
    <row r="12744" customFormat="1"/>
    <row r="12745" customFormat="1" outlineLevel="1"/>
    <row r="12746" customFormat="1" outlineLevel="1"/>
    <row r="12747" customFormat="1"/>
    <row r="12748" customFormat="1" outlineLevel="1"/>
    <row r="12749" customFormat="1" outlineLevel="1"/>
    <row r="12750" customFormat="1"/>
    <row r="12751" customFormat="1" outlineLevel="1"/>
    <row r="12752" customFormat="1" outlineLevel="1"/>
    <row r="12753" customFormat="1"/>
    <row r="12754" customFormat="1" outlineLevel="1"/>
    <row r="12755" customFormat="1" outlineLevel="1"/>
    <row r="12756" customFormat="1"/>
    <row r="12757" customFormat="1" outlineLevel="1"/>
    <row r="12758" customFormat="1" outlineLevel="1"/>
    <row r="12759" customFormat="1" outlineLevel="1"/>
    <row r="12760" customFormat="1" outlineLevel="1"/>
    <row r="12761" customFormat="1" outlineLevel="1"/>
    <row r="12762" customFormat="1" outlineLevel="1"/>
    <row r="12763" customFormat="1" outlineLevel="1"/>
    <row r="12764" customFormat="1" outlineLevel="1"/>
    <row r="12765" customFormat="1" outlineLevel="1"/>
    <row r="12766" customFormat="1" outlineLevel="1"/>
    <row r="12767" customFormat="1" outlineLevel="1"/>
    <row r="12768" customFormat="1" outlineLevel="1"/>
    <row r="12769" customFormat="1"/>
    <row r="12770" customFormat="1" outlineLevel="1"/>
    <row r="12771" customFormat="1" outlineLevel="1"/>
    <row r="12772" customFormat="1" outlineLevel="1"/>
    <row r="12773" customFormat="1" outlineLevel="1"/>
    <row r="12774" customFormat="1" outlineLevel="1"/>
    <row r="12775" customFormat="1" outlineLevel="1"/>
    <row r="12776" customFormat="1" outlineLevel="1"/>
    <row r="12777" customFormat="1" outlineLevel="1"/>
    <row r="12778" customFormat="1" outlineLevel="1"/>
    <row r="12779" customFormat="1" outlineLevel="1"/>
    <row r="12780" customFormat="1" outlineLevel="1"/>
    <row r="12781" customFormat="1"/>
    <row r="12782" customFormat="1" outlineLevel="1"/>
    <row r="12783" customFormat="1"/>
    <row r="12784" customFormat="1" outlineLevel="1"/>
    <row r="12785" customFormat="1"/>
    <row r="12786" customFormat="1" outlineLevel="1"/>
    <row r="12787" customFormat="1"/>
    <row r="12788" customFormat="1" outlineLevel="1"/>
    <row r="12789" customFormat="1" outlineLevel="1"/>
    <row r="12790" customFormat="1" outlineLevel="1"/>
    <row r="12791" customFormat="1"/>
    <row r="12792" customFormat="1" outlineLevel="1"/>
    <row r="12793" customFormat="1" outlineLevel="1"/>
    <row r="12794" customFormat="1" outlineLevel="1"/>
    <row r="12795" customFormat="1"/>
    <row r="12796" customFormat="1" outlineLevel="1"/>
    <row r="12797" customFormat="1" outlineLevel="1"/>
    <row r="12798" customFormat="1" outlineLevel="1"/>
    <row r="12799" customFormat="1"/>
    <row r="12800" customFormat="1" outlineLevel="1"/>
    <row r="12801" customFormat="1" outlineLevel="1"/>
    <row r="12802" customFormat="1"/>
    <row r="12803" customFormat="1" outlineLevel="1"/>
    <row r="12804" customFormat="1" outlineLevel="1"/>
    <row r="12805" customFormat="1"/>
    <row r="12806" customFormat="1" outlineLevel="1"/>
    <row r="12807" customFormat="1" outlineLevel="1"/>
    <row r="12808" customFormat="1"/>
    <row r="12809" customFormat="1" outlineLevel="1"/>
    <row r="12810" customFormat="1"/>
    <row r="12811" customFormat="1" outlineLevel="1"/>
    <row r="12812" customFormat="1"/>
    <row r="12813" customFormat="1" outlineLevel="1"/>
    <row r="12814" customFormat="1"/>
    <row r="12815" customFormat="1" outlineLevel="1"/>
    <row r="12816" customFormat="1"/>
    <row r="12817" customFormat="1" outlineLevel="1"/>
    <row r="12818" customFormat="1"/>
    <row r="12819" customFormat="1" outlineLevel="1"/>
    <row r="12820" customFormat="1"/>
    <row r="12821" customFormat="1" outlineLevel="1"/>
    <row r="12822" customFormat="1"/>
    <row r="12823" customFormat="1" outlineLevel="1"/>
    <row r="12824" customFormat="1"/>
    <row r="12825" customFormat="1" outlineLevel="1"/>
    <row r="12826" customFormat="1"/>
    <row r="12827" customFormat="1" outlineLevel="1"/>
    <row r="12828" customFormat="1"/>
    <row r="12829" customFormat="1" outlineLevel="1"/>
    <row r="12830" customFormat="1"/>
    <row r="12831" customFormat="1" outlineLevel="1"/>
    <row r="12832" customFormat="1"/>
    <row r="12833" customFormat="1" outlineLevel="1"/>
    <row r="12834" customFormat="1"/>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D885"/>
  <sheetViews>
    <sheetView workbookViewId="0">
      <selection activeCell="B9" sqref="B9"/>
    </sheetView>
  </sheetViews>
  <sheetFormatPr defaultRowHeight="15"/>
  <cols>
    <col min="1" max="1" width="13.28515625" customWidth="1"/>
    <col min="2" max="2" width="65.42578125" customWidth="1"/>
    <col min="3" max="3" width="7.5703125" bestFit="1" customWidth="1"/>
    <col min="4" max="4" width="8.7109375" bestFit="1" customWidth="1"/>
    <col min="257" max="257" width="10.140625" bestFit="1" customWidth="1"/>
    <col min="258" max="258" width="65.42578125" customWidth="1"/>
    <col min="259" max="259" width="7.5703125" bestFit="1" customWidth="1"/>
    <col min="260" max="260" width="8.7109375" bestFit="1" customWidth="1"/>
    <col min="513" max="513" width="10.140625" bestFit="1" customWidth="1"/>
    <col min="514" max="514" width="65.42578125" customWidth="1"/>
    <col min="515" max="515" width="7.5703125" bestFit="1" customWidth="1"/>
    <col min="516" max="516" width="8.7109375" bestFit="1" customWidth="1"/>
    <col min="769" max="769" width="10.140625" bestFit="1" customWidth="1"/>
    <col min="770" max="770" width="65.42578125" customWidth="1"/>
    <col min="771" max="771" width="7.5703125" bestFit="1" customWidth="1"/>
    <col min="772" max="772" width="8.7109375" bestFit="1" customWidth="1"/>
    <col min="1025" max="1025" width="10.140625" bestFit="1" customWidth="1"/>
    <col min="1026" max="1026" width="65.42578125" customWidth="1"/>
    <col min="1027" max="1027" width="7.5703125" bestFit="1" customWidth="1"/>
    <col min="1028" max="1028" width="8.7109375" bestFit="1" customWidth="1"/>
    <col min="1281" max="1281" width="10.140625" bestFit="1" customWidth="1"/>
    <col min="1282" max="1282" width="65.42578125" customWidth="1"/>
    <col min="1283" max="1283" width="7.5703125" bestFit="1" customWidth="1"/>
    <col min="1284" max="1284" width="8.7109375" bestFit="1" customWidth="1"/>
    <col min="1537" max="1537" width="10.140625" bestFit="1" customWidth="1"/>
    <col min="1538" max="1538" width="65.42578125" customWidth="1"/>
    <col min="1539" max="1539" width="7.5703125" bestFit="1" customWidth="1"/>
    <col min="1540" max="1540" width="8.7109375" bestFit="1" customWidth="1"/>
    <col min="1793" max="1793" width="10.140625" bestFit="1" customWidth="1"/>
    <col min="1794" max="1794" width="65.42578125" customWidth="1"/>
    <col min="1795" max="1795" width="7.5703125" bestFit="1" customWidth="1"/>
    <col min="1796" max="1796" width="8.7109375" bestFit="1" customWidth="1"/>
    <col min="2049" max="2049" width="10.140625" bestFit="1" customWidth="1"/>
    <col min="2050" max="2050" width="65.42578125" customWidth="1"/>
    <col min="2051" max="2051" width="7.5703125" bestFit="1" customWidth="1"/>
    <col min="2052" max="2052" width="8.7109375" bestFit="1" customWidth="1"/>
    <col min="2305" max="2305" width="10.140625" bestFit="1" customWidth="1"/>
    <col min="2306" max="2306" width="65.42578125" customWidth="1"/>
    <col min="2307" max="2307" width="7.5703125" bestFit="1" customWidth="1"/>
    <col min="2308" max="2308" width="8.7109375" bestFit="1" customWidth="1"/>
    <col min="2561" max="2561" width="10.140625" bestFit="1" customWidth="1"/>
    <col min="2562" max="2562" width="65.42578125" customWidth="1"/>
    <col min="2563" max="2563" width="7.5703125" bestFit="1" customWidth="1"/>
    <col min="2564" max="2564" width="8.7109375" bestFit="1" customWidth="1"/>
    <col min="2817" max="2817" width="10.140625" bestFit="1" customWidth="1"/>
    <col min="2818" max="2818" width="65.42578125" customWidth="1"/>
    <col min="2819" max="2819" width="7.5703125" bestFit="1" customWidth="1"/>
    <col min="2820" max="2820" width="8.7109375" bestFit="1" customWidth="1"/>
    <col min="3073" max="3073" width="10.140625" bestFit="1" customWidth="1"/>
    <col min="3074" max="3074" width="65.42578125" customWidth="1"/>
    <col min="3075" max="3075" width="7.5703125" bestFit="1" customWidth="1"/>
    <col min="3076" max="3076" width="8.7109375" bestFit="1" customWidth="1"/>
    <col min="3329" max="3329" width="10.140625" bestFit="1" customWidth="1"/>
    <col min="3330" max="3330" width="65.42578125" customWidth="1"/>
    <col min="3331" max="3331" width="7.5703125" bestFit="1" customWidth="1"/>
    <col min="3332" max="3332" width="8.7109375" bestFit="1" customWidth="1"/>
    <col min="3585" max="3585" width="10.140625" bestFit="1" customWidth="1"/>
    <col min="3586" max="3586" width="65.42578125" customWidth="1"/>
    <col min="3587" max="3587" width="7.5703125" bestFit="1" customWidth="1"/>
    <col min="3588" max="3588" width="8.7109375" bestFit="1" customWidth="1"/>
    <col min="3841" max="3841" width="10.140625" bestFit="1" customWidth="1"/>
    <col min="3842" max="3842" width="65.42578125" customWidth="1"/>
    <col min="3843" max="3843" width="7.5703125" bestFit="1" customWidth="1"/>
    <col min="3844" max="3844" width="8.7109375" bestFit="1" customWidth="1"/>
    <col min="4097" max="4097" width="10.140625" bestFit="1" customWidth="1"/>
    <col min="4098" max="4098" width="65.42578125" customWidth="1"/>
    <col min="4099" max="4099" width="7.5703125" bestFit="1" customWidth="1"/>
    <col min="4100" max="4100" width="8.7109375" bestFit="1" customWidth="1"/>
    <col min="4353" max="4353" width="10.140625" bestFit="1" customWidth="1"/>
    <col min="4354" max="4354" width="65.42578125" customWidth="1"/>
    <col min="4355" max="4355" width="7.5703125" bestFit="1" customWidth="1"/>
    <col min="4356" max="4356" width="8.7109375" bestFit="1" customWidth="1"/>
    <col min="4609" max="4609" width="10.140625" bestFit="1" customWidth="1"/>
    <col min="4610" max="4610" width="65.42578125" customWidth="1"/>
    <col min="4611" max="4611" width="7.5703125" bestFit="1" customWidth="1"/>
    <col min="4612" max="4612" width="8.7109375" bestFit="1" customWidth="1"/>
    <col min="4865" max="4865" width="10.140625" bestFit="1" customWidth="1"/>
    <col min="4866" max="4866" width="65.42578125" customWidth="1"/>
    <col min="4867" max="4867" width="7.5703125" bestFit="1" customWidth="1"/>
    <col min="4868" max="4868" width="8.7109375" bestFit="1" customWidth="1"/>
    <col min="5121" max="5121" width="10.140625" bestFit="1" customWidth="1"/>
    <col min="5122" max="5122" width="65.42578125" customWidth="1"/>
    <col min="5123" max="5123" width="7.5703125" bestFit="1" customWidth="1"/>
    <col min="5124" max="5124" width="8.7109375" bestFit="1" customWidth="1"/>
    <col min="5377" max="5377" width="10.140625" bestFit="1" customWidth="1"/>
    <col min="5378" max="5378" width="65.42578125" customWidth="1"/>
    <col min="5379" max="5379" width="7.5703125" bestFit="1" customWidth="1"/>
    <col min="5380" max="5380" width="8.7109375" bestFit="1" customWidth="1"/>
    <col min="5633" max="5633" width="10.140625" bestFit="1" customWidth="1"/>
    <col min="5634" max="5634" width="65.42578125" customWidth="1"/>
    <col min="5635" max="5635" width="7.5703125" bestFit="1" customWidth="1"/>
    <col min="5636" max="5636" width="8.7109375" bestFit="1" customWidth="1"/>
    <col min="5889" max="5889" width="10.140625" bestFit="1" customWidth="1"/>
    <col min="5890" max="5890" width="65.42578125" customWidth="1"/>
    <col min="5891" max="5891" width="7.5703125" bestFit="1" customWidth="1"/>
    <col min="5892" max="5892" width="8.7109375" bestFit="1" customWidth="1"/>
    <col min="6145" max="6145" width="10.140625" bestFit="1" customWidth="1"/>
    <col min="6146" max="6146" width="65.42578125" customWidth="1"/>
    <col min="6147" max="6147" width="7.5703125" bestFit="1" customWidth="1"/>
    <col min="6148" max="6148" width="8.7109375" bestFit="1" customWidth="1"/>
    <col min="6401" max="6401" width="10.140625" bestFit="1" customWidth="1"/>
    <col min="6402" max="6402" width="65.42578125" customWidth="1"/>
    <col min="6403" max="6403" width="7.5703125" bestFit="1" customWidth="1"/>
    <col min="6404" max="6404" width="8.7109375" bestFit="1" customWidth="1"/>
    <col min="6657" max="6657" width="10.140625" bestFit="1" customWidth="1"/>
    <col min="6658" max="6658" width="65.42578125" customWidth="1"/>
    <col min="6659" max="6659" width="7.5703125" bestFit="1" customWidth="1"/>
    <col min="6660" max="6660" width="8.7109375" bestFit="1" customWidth="1"/>
    <col min="6913" max="6913" width="10.140625" bestFit="1" customWidth="1"/>
    <col min="6914" max="6914" width="65.42578125" customWidth="1"/>
    <col min="6915" max="6915" width="7.5703125" bestFit="1" customWidth="1"/>
    <col min="6916" max="6916" width="8.7109375" bestFit="1" customWidth="1"/>
    <col min="7169" max="7169" width="10.140625" bestFit="1" customWidth="1"/>
    <col min="7170" max="7170" width="65.42578125" customWidth="1"/>
    <col min="7171" max="7171" width="7.5703125" bestFit="1" customWidth="1"/>
    <col min="7172" max="7172" width="8.7109375" bestFit="1" customWidth="1"/>
    <col min="7425" max="7425" width="10.140625" bestFit="1" customWidth="1"/>
    <col min="7426" max="7426" width="65.42578125" customWidth="1"/>
    <col min="7427" max="7427" width="7.5703125" bestFit="1" customWidth="1"/>
    <col min="7428" max="7428" width="8.7109375" bestFit="1" customWidth="1"/>
    <col min="7681" max="7681" width="10.140625" bestFit="1" customWidth="1"/>
    <col min="7682" max="7682" width="65.42578125" customWidth="1"/>
    <col min="7683" max="7683" width="7.5703125" bestFit="1" customWidth="1"/>
    <col min="7684" max="7684" width="8.7109375" bestFit="1" customWidth="1"/>
    <col min="7937" max="7937" width="10.140625" bestFit="1" customWidth="1"/>
    <col min="7938" max="7938" width="65.42578125" customWidth="1"/>
    <col min="7939" max="7939" width="7.5703125" bestFit="1" customWidth="1"/>
    <col min="7940" max="7940" width="8.7109375" bestFit="1" customWidth="1"/>
    <col min="8193" max="8193" width="10.140625" bestFit="1" customWidth="1"/>
    <col min="8194" max="8194" width="65.42578125" customWidth="1"/>
    <col min="8195" max="8195" width="7.5703125" bestFit="1" customWidth="1"/>
    <col min="8196" max="8196" width="8.7109375" bestFit="1" customWidth="1"/>
    <col min="8449" max="8449" width="10.140625" bestFit="1" customWidth="1"/>
    <col min="8450" max="8450" width="65.42578125" customWidth="1"/>
    <col min="8451" max="8451" width="7.5703125" bestFit="1" customWidth="1"/>
    <col min="8452" max="8452" width="8.7109375" bestFit="1" customWidth="1"/>
    <col min="8705" max="8705" width="10.140625" bestFit="1" customWidth="1"/>
    <col min="8706" max="8706" width="65.42578125" customWidth="1"/>
    <col min="8707" max="8707" width="7.5703125" bestFit="1" customWidth="1"/>
    <col min="8708" max="8708" width="8.7109375" bestFit="1" customWidth="1"/>
    <col min="8961" max="8961" width="10.140625" bestFit="1" customWidth="1"/>
    <col min="8962" max="8962" width="65.42578125" customWidth="1"/>
    <col min="8963" max="8963" width="7.5703125" bestFit="1" customWidth="1"/>
    <col min="8964" max="8964" width="8.7109375" bestFit="1" customWidth="1"/>
    <col min="9217" max="9217" width="10.140625" bestFit="1" customWidth="1"/>
    <col min="9218" max="9218" width="65.42578125" customWidth="1"/>
    <col min="9219" max="9219" width="7.5703125" bestFit="1" customWidth="1"/>
    <col min="9220" max="9220" width="8.7109375" bestFit="1" customWidth="1"/>
    <col min="9473" max="9473" width="10.140625" bestFit="1" customWidth="1"/>
    <col min="9474" max="9474" width="65.42578125" customWidth="1"/>
    <col min="9475" max="9475" width="7.5703125" bestFit="1" customWidth="1"/>
    <col min="9476" max="9476" width="8.7109375" bestFit="1" customWidth="1"/>
    <col min="9729" max="9729" width="10.140625" bestFit="1" customWidth="1"/>
    <col min="9730" max="9730" width="65.42578125" customWidth="1"/>
    <col min="9731" max="9731" width="7.5703125" bestFit="1" customWidth="1"/>
    <col min="9732" max="9732" width="8.7109375" bestFit="1" customWidth="1"/>
    <col min="9985" max="9985" width="10.140625" bestFit="1" customWidth="1"/>
    <col min="9986" max="9986" width="65.42578125" customWidth="1"/>
    <col min="9987" max="9987" width="7.5703125" bestFit="1" customWidth="1"/>
    <col min="9988" max="9988" width="8.7109375" bestFit="1" customWidth="1"/>
    <col min="10241" max="10241" width="10.140625" bestFit="1" customWidth="1"/>
    <col min="10242" max="10242" width="65.42578125" customWidth="1"/>
    <col min="10243" max="10243" width="7.5703125" bestFit="1" customWidth="1"/>
    <col min="10244" max="10244" width="8.7109375" bestFit="1" customWidth="1"/>
    <col min="10497" max="10497" width="10.140625" bestFit="1" customWidth="1"/>
    <col min="10498" max="10498" width="65.42578125" customWidth="1"/>
    <col min="10499" max="10499" width="7.5703125" bestFit="1" customWidth="1"/>
    <col min="10500" max="10500" width="8.7109375" bestFit="1" customWidth="1"/>
    <col min="10753" max="10753" width="10.140625" bestFit="1" customWidth="1"/>
    <col min="10754" max="10754" width="65.42578125" customWidth="1"/>
    <col min="10755" max="10755" width="7.5703125" bestFit="1" customWidth="1"/>
    <col min="10756" max="10756" width="8.7109375" bestFit="1" customWidth="1"/>
    <col min="11009" max="11009" width="10.140625" bestFit="1" customWidth="1"/>
    <col min="11010" max="11010" width="65.42578125" customWidth="1"/>
    <col min="11011" max="11011" width="7.5703125" bestFit="1" customWidth="1"/>
    <col min="11012" max="11012" width="8.7109375" bestFit="1" customWidth="1"/>
    <col min="11265" max="11265" width="10.140625" bestFit="1" customWidth="1"/>
    <col min="11266" max="11266" width="65.42578125" customWidth="1"/>
    <col min="11267" max="11267" width="7.5703125" bestFit="1" customWidth="1"/>
    <col min="11268" max="11268" width="8.7109375" bestFit="1" customWidth="1"/>
    <col min="11521" max="11521" width="10.140625" bestFit="1" customWidth="1"/>
    <col min="11522" max="11522" width="65.42578125" customWidth="1"/>
    <col min="11523" max="11523" width="7.5703125" bestFit="1" customWidth="1"/>
    <col min="11524" max="11524" width="8.7109375" bestFit="1" customWidth="1"/>
    <col min="11777" max="11777" width="10.140625" bestFit="1" customWidth="1"/>
    <col min="11778" max="11778" width="65.42578125" customWidth="1"/>
    <col min="11779" max="11779" width="7.5703125" bestFit="1" customWidth="1"/>
    <col min="11780" max="11780" width="8.7109375" bestFit="1" customWidth="1"/>
    <col min="12033" max="12033" width="10.140625" bestFit="1" customWidth="1"/>
    <col min="12034" max="12034" width="65.42578125" customWidth="1"/>
    <col min="12035" max="12035" width="7.5703125" bestFit="1" customWidth="1"/>
    <col min="12036" max="12036" width="8.7109375" bestFit="1" customWidth="1"/>
    <col min="12289" max="12289" width="10.140625" bestFit="1" customWidth="1"/>
    <col min="12290" max="12290" width="65.42578125" customWidth="1"/>
    <col min="12291" max="12291" width="7.5703125" bestFit="1" customWidth="1"/>
    <col min="12292" max="12292" width="8.7109375" bestFit="1" customWidth="1"/>
    <col min="12545" max="12545" width="10.140625" bestFit="1" customWidth="1"/>
    <col min="12546" max="12546" width="65.42578125" customWidth="1"/>
    <col min="12547" max="12547" width="7.5703125" bestFit="1" customWidth="1"/>
    <col min="12548" max="12548" width="8.7109375" bestFit="1" customWidth="1"/>
    <col min="12801" max="12801" width="10.140625" bestFit="1" customWidth="1"/>
    <col min="12802" max="12802" width="65.42578125" customWidth="1"/>
    <col min="12803" max="12803" width="7.5703125" bestFit="1" customWidth="1"/>
    <col min="12804" max="12804" width="8.7109375" bestFit="1" customWidth="1"/>
    <col min="13057" max="13057" width="10.140625" bestFit="1" customWidth="1"/>
    <col min="13058" max="13058" width="65.42578125" customWidth="1"/>
    <col min="13059" max="13059" width="7.5703125" bestFit="1" customWidth="1"/>
    <col min="13060" max="13060" width="8.7109375" bestFit="1" customWidth="1"/>
    <col min="13313" max="13313" width="10.140625" bestFit="1" customWidth="1"/>
    <col min="13314" max="13314" width="65.42578125" customWidth="1"/>
    <col min="13315" max="13315" width="7.5703125" bestFit="1" customWidth="1"/>
    <col min="13316" max="13316" width="8.7109375" bestFit="1" customWidth="1"/>
    <col min="13569" max="13569" width="10.140625" bestFit="1" customWidth="1"/>
    <col min="13570" max="13570" width="65.42578125" customWidth="1"/>
    <col min="13571" max="13571" width="7.5703125" bestFit="1" customWidth="1"/>
    <col min="13572" max="13572" width="8.7109375" bestFit="1" customWidth="1"/>
    <col min="13825" max="13825" width="10.140625" bestFit="1" customWidth="1"/>
    <col min="13826" max="13826" width="65.42578125" customWidth="1"/>
    <col min="13827" max="13827" width="7.5703125" bestFit="1" customWidth="1"/>
    <col min="13828" max="13828" width="8.7109375" bestFit="1" customWidth="1"/>
    <col min="14081" max="14081" width="10.140625" bestFit="1" customWidth="1"/>
    <col min="14082" max="14082" width="65.42578125" customWidth="1"/>
    <col min="14083" max="14083" width="7.5703125" bestFit="1" customWidth="1"/>
    <col min="14084" max="14084" width="8.7109375" bestFit="1" customWidth="1"/>
    <col min="14337" max="14337" width="10.140625" bestFit="1" customWidth="1"/>
    <col min="14338" max="14338" width="65.42578125" customWidth="1"/>
    <col min="14339" max="14339" width="7.5703125" bestFit="1" customWidth="1"/>
    <col min="14340" max="14340" width="8.7109375" bestFit="1" customWidth="1"/>
    <col min="14593" max="14593" width="10.140625" bestFit="1" customWidth="1"/>
    <col min="14594" max="14594" width="65.42578125" customWidth="1"/>
    <col min="14595" max="14595" width="7.5703125" bestFit="1" customWidth="1"/>
    <col min="14596" max="14596" width="8.7109375" bestFit="1" customWidth="1"/>
    <col min="14849" max="14849" width="10.140625" bestFit="1" customWidth="1"/>
    <col min="14850" max="14850" width="65.42578125" customWidth="1"/>
    <col min="14851" max="14851" width="7.5703125" bestFit="1" customWidth="1"/>
    <col min="14852" max="14852" width="8.7109375" bestFit="1" customWidth="1"/>
    <col min="15105" max="15105" width="10.140625" bestFit="1" customWidth="1"/>
    <col min="15106" max="15106" width="65.42578125" customWidth="1"/>
    <col min="15107" max="15107" width="7.5703125" bestFit="1" customWidth="1"/>
    <col min="15108" max="15108" width="8.7109375" bestFit="1" customWidth="1"/>
    <col min="15361" max="15361" width="10.140625" bestFit="1" customWidth="1"/>
    <col min="15362" max="15362" width="65.42578125" customWidth="1"/>
    <col min="15363" max="15363" width="7.5703125" bestFit="1" customWidth="1"/>
    <col min="15364" max="15364" width="8.7109375" bestFit="1" customWidth="1"/>
    <col min="15617" max="15617" width="10.140625" bestFit="1" customWidth="1"/>
    <col min="15618" max="15618" width="65.42578125" customWidth="1"/>
    <col min="15619" max="15619" width="7.5703125" bestFit="1" customWidth="1"/>
    <col min="15620" max="15620" width="8.7109375" bestFit="1" customWidth="1"/>
    <col min="15873" max="15873" width="10.140625" bestFit="1" customWidth="1"/>
    <col min="15874" max="15874" width="65.42578125" customWidth="1"/>
    <col min="15875" max="15875" width="7.5703125" bestFit="1" customWidth="1"/>
    <col min="15876" max="15876" width="8.7109375" bestFit="1" customWidth="1"/>
    <col min="16129" max="16129" width="10.140625" bestFit="1" customWidth="1"/>
    <col min="16130" max="16130" width="65.42578125" customWidth="1"/>
    <col min="16131" max="16131" width="7.5703125" bestFit="1" customWidth="1"/>
    <col min="16132" max="16132" width="8.7109375" bestFit="1" customWidth="1"/>
  </cols>
  <sheetData>
    <row r="1" spans="1:4" ht="26.25">
      <c r="A1" s="337" t="s">
        <v>36</v>
      </c>
      <c r="B1" s="337" t="s">
        <v>35</v>
      </c>
      <c r="C1" s="338" t="s">
        <v>8417</v>
      </c>
      <c r="D1" s="339" t="s">
        <v>14043</v>
      </c>
    </row>
    <row r="2" spans="1:4" ht="12.75" customHeight="1">
      <c r="A2" s="330">
        <v>1000000</v>
      </c>
      <c r="B2" s="331" t="s">
        <v>16044</v>
      </c>
      <c r="C2" s="332"/>
      <c r="D2" s="333"/>
    </row>
    <row r="3" spans="1:4">
      <c r="A3" s="328">
        <v>1009000</v>
      </c>
      <c r="B3" s="189" t="s">
        <v>16045</v>
      </c>
      <c r="C3" s="190" t="s">
        <v>26</v>
      </c>
      <c r="D3" s="329">
        <v>0.68</v>
      </c>
    </row>
    <row r="4" spans="1:4">
      <c r="A4" s="328">
        <v>1010000</v>
      </c>
      <c r="B4" s="189" t="s">
        <v>16046</v>
      </c>
      <c r="C4" s="190" t="s">
        <v>26</v>
      </c>
      <c r="D4" s="329">
        <v>0.83</v>
      </c>
    </row>
    <row r="5" spans="1:4">
      <c r="A5" s="328">
        <v>1011000</v>
      </c>
      <c r="B5" s="189" t="s">
        <v>16047</v>
      </c>
      <c r="C5" s="190" t="s">
        <v>23</v>
      </c>
      <c r="D5" s="329">
        <v>5.98</v>
      </c>
    </row>
    <row r="6" spans="1:4">
      <c r="A6" s="328">
        <v>1013000</v>
      </c>
      <c r="B6" s="189" t="s">
        <v>16048</v>
      </c>
      <c r="C6" s="190" t="s">
        <v>16049</v>
      </c>
      <c r="D6" s="329">
        <v>3.59</v>
      </c>
    </row>
    <row r="7" spans="1:4" ht="23.25">
      <c r="A7" s="328">
        <v>1014000</v>
      </c>
      <c r="B7" s="189" t="s">
        <v>16050</v>
      </c>
      <c r="C7" s="190" t="s">
        <v>23</v>
      </c>
      <c r="D7" s="329">
        <v>5.65</v>
      </c>
    </row>
    <row r="8" spans="1:4" ht="23.25">
      <c r="A8" s="328">
        <v>1015000</v>
      </c>
      <c r="B8" s="189" t="s">
        <v>16051</v>
      </c>
      <c r="C8" s="190" t="s">
        <v>23</v>
      </c>
      <c r="D8" s="329">
        <v>5.58</v>
      </c>
    </row>
    <row r="9" spans="1:4" ht="12.75" customHeight="1">
      <c r="A9" s="328">
        <v>1016000</v>
      </c>
      <c r="B9" s="189" t="s">
        <v>16052</v>
      </c>
      <c r="C9" s="190" t="s">
        <v>16053</v>
      </c>
      <c r="D9" s="329">
        <v>255.24</v>
      </c>
    </row>
    <row r="10" spans="1:4">
      <c r="A10" s="328">
        <v>1017000</v>
      </c>
      <c r="B10" s="189" t="s">
        <v>16054</v>
      </c>
      <c r="C10" s="190" t="s">
        <v>16055</v>
      </c>
      <c r="D10" s="329">
        <v>7.62</v>
      </c>
    </row>
    <row r="11" spans="1:4">
      <c r="A11" s="328">
        <v>1018000</v>
      </c>
      <c r="B11" s="189" t="s">
        <v>16056</v>
      </c>
      <c r="C11" s="190" t="s">
        <v>23</v>
      </c>
      <c r="D11" s="329">
        <v>2.56</v>
      </c>
    </row>
    <row r="12" spans="1:4">
      <c r="A12" s="328">
        <v>1019000</v>
      </c>
      <c r="B12" s="189" t="s">
        <v>16057</v>
      </c>
      <c r="C12" s="190" t="s">
        <v>23</v>
      </c>
      <c r="D12" s="329">
        <v>10.24</v>
      </c>
    </row>
    <row r="13" spans="1:4">
      <c r="A13" s="328">
        <v>1020000</v>
      </c>
      <c r="B13" s="189" t="s">
        <v>16058</v>
      </c>
      <c r="C13" s="190" t="s">
        <v>23</v>
      </c>
      <c r="D13" s="329">
        <v>12.85</v>
      </c>
    </row>
    <row r="14" spans="1:4">
      <c r="A14" s="328">
        <v>1021000</v>
      </c>
      <c r="B14" s="189" t="s">
        <v>16059</v>
      </c>
      <c r="C14" s="190" t="s">
        <v>23</v>
      </c>
      <c r="D14" s="329">
        <v>8.6</v>
      </c>
    </row>
    <row r="15" spans="1:4">
      <c r="A15" s="328">
        <v>1022000</v>
      </c>
      <c r="B15" s="189" t="s">
        <v>16060</v>
      </c>
      <c r="C15" s="190" t="s">
        <v>23</v>
      </c>
      <c r="D15" s="329">
        <v>19.510000000000002</v>
      </c>
    </row>
    <row r="16" spans="1:4">
      <c r="A16" s="328">
        <v>1023000</v>
      </c>
      <c r="B16" s="189" t="s">
        <v>16061</v>
      </c>
      <c r="C16" s="190" t="s">
        <v>23</v>
      </c>
      <c r="D16" s="329">
        <v>6.42</v>
      </c>
    </row>
    <row r="17" spans="1:4" ht="12.75" customHeight="1">
      <c r="A17" s="328">
        <v>1024000</v>
      </c>
      <c r="B17" s="189" t="s">
        <v>16062</v>
      </c>
      <c r="C17" s="190" t="s">
        <v>24</v>
      </c>
      <c r="D17" s="329">
        <v>103.99</v>
      </c>
    </row>
    <row r="18" spans="1:4">
      <c r="A18" s="328">
        <v>1025000</v>
      </c>
      <c r="B18" s="189" t="s">
        <v>16063</v>
      </c>
      <c r="C18" s="190" t="s">
        <v>24</v>
      </c>
      <c r="D18" s="329">
        <v>56.87</v>
      </c>
    </row>
    <row r="19" spans="1:4">
      <c r="A19" s="328">
        <v>1026000</v>
      </c>
      <c r="B19" s="189" t="s">
        <v>16064</v>
      </c>
      <c r="C19" s="190" t="s">
        <v>24</v>
      </c>
      <c r="D19" s="329">
        <v>83.97</v>
      </c>
    </row>
    <row r="20" spans="1:4">
      <c r="A20" s="328">
        <v>1027000</v>
      </c>
      <c r="B20" s="189" t="s">
        <v>16065</v>
      </c>
      <c r="C20" s="190" t="s">
        <v>24</v>
      </c>
      <c r="D20" s="329">
        <v>234.47</v>
      </c>
    </row>
    <row r="21" spans="1:4">
      <c r="A21" s="328">
        <v>1028000</v>
      </c>
      <c r="B21" s="189" t="s">
        <v>16066</v>
      </c>
      <c r="C21" s="190" t="s">
        <v>23</v>
      </c>
      <c r="D21" s="329">
        <v>2.52</v>
      </c>
    </row>
    <row r="22" spans="1:4" ht="23.25">
      <c r="A22" s="328">
        <v>1031000</v>
      </c>
      <c r="B22" s="189" t="s">
        <v>16067</v>
      </c>
      <c r="C22" s="190" t="s">
        <v>27</v>
      </c>
      <c r="D22" s="329">
        <v>11.87</v>
      </c>
    </row>
    <row r="23" spans="1:4" ht="25.5" customHeight="1">
      <c r="A23" s="328">
        <v>1032000</v>
      </c>
      <c r="B23" s="189" t="s">
        <v>16068</v>
      </c>
      <c r="C23" s="190" t="s">
        <v>27</v>
      </c>
      <c r="D23" s="329">
        <v>7.15</v>
      </c>
    </row>
    <row r="24" spans="1:4" ht="23.25">
      <c r="A24" s="328">
        <v>1033000</v>
      </c>
      <c r="B24" s="189" t="s">
        <v>16069</v>
      </c>
      <c r="C24" s="190" t="s">
        <v>27</v>
      </c>
      <c r="D24" s="329">
        <v>10.35</v>
      </c>
    </row>
    <row r="25" spans="1:4" ht="23.25">
      <c r="A25" s="328">
        <v>1034000</v>
      </c>
      <c r="B25" s="189" t="s">
        <v>16070</v>
      </c>
      <c r="C25" s="190" t="s">
        <v>27</v>
      </c>
      <c r="D25" s="329">
        <v>1.35</v>
      </c>
    </row>
    <row r="26" spans="1:4">
      <c r="A26" s="328">
        <v>1035000</v>
      </c>
      <c r="B26" s="189" t="s">
        <v>16071</v>
      </c>
      <c r="C26" s="190" t="s">
        <v>27</v>
      </c>
      <c r="D26" s="329">
        <v>0.86</v>
      </c>
    </row>
    <row r="27" spans="1:4" ht="23.25">
      <c r="A27" s="328">
        <v>1036000</v>
      </c>
      <c r="B27" s="189" t="s">
        <v>16072</v>
      </c>
      <c r="C27" s="190" t="s">
        <v>27</v>
      </c>
      <c r="D27" s="329">
        <v>5.58</v>
      </c>
    </row>
    <row r="28" spans="1:4" ht="23.25">
      <c r="A28" s="328">
        <v>1037000</v>
      </c>
      <c r="B28" s="189" t="s">
        <v>16073</v>
      </c>
      <c r="C28" s="190" t="s">
        <v>27</v>
      </c>
      <c r="D28" s="329">
        <v>6.22</v>
      </c>
    </row>
    <row r="29" spans="1:4">
      <c r="A29" s="330">
        <v>2000000</v>
      </c>
      <c r="B29" s="331" t="s">
        <v>16074</v>
      </c>
      <c r="C29" s="332"/>
      <c r="D29" s="333"/>
    </row>
    <row r="30" spans="1:4" ht="12.75" customHeight="1">
      <c r="A30" s="328">
        <v>2001000</v>
      </c>
      <c r="B30" s="189" t="s">
        <v>16075</v>
      </c>
      <c r="C30" s="190" t="s">
        <v>14044</v>
      </c>
      <c r="D30" s="329" t="s">
        <v>14044</v>
      </c>
    </row>
    <row r="31" spans="1:4">
      <c r="A31" s="328">
        <v>2001001</v>
      </c>
      <c r="B31" s="189" t="s">
        <v>16076</v>
      </c>
      <c r="C31" s="190" t="s">
        <v>23</v>
      </c>
      <c r="D31" s="329">
        <v>94.33</v>
      </c>
    </row>
    <row r="32" spans="1:4">
      <c r="A32" s="328">
        <v>2001002</v>
      </c>
      <c r="B32" s="189" t="s">
        <v>16077</v>
      </c>
      <c r="C32" s="190" t="s">
        <v>24</v>
      </c>
      <c r="D32" s="329">
        <v>157.68</v>
      </c>
    </row>
    <row r="33" spans="1:4">
      <c r="A33" s="328">
        <v>2002000</v>
      </c>
      <c r="B33" s="189" t="s">
        <v>16078</v>
      </c>
      <c r="C33" s="190" t="s">
        <v>14044</v>
      </c>
      <c r="D33" s="329" t="s">
        <v>14044</v>
      </c>
    </row>
    <row r="34" spans="1:4">
      <c r="A34" s="328">
        <v>2002002</v>
      </c>
      <c r="B34" s="189" t="s">
        <v>16079</v>
      </c>
      <c r="C34" s="190" t="s">
        <v>24</v>
      </c>
      <c r="D34" s="329">
        <v>721.52</v>
      </c>
    </row>
    <row r="35" spans="1:4" ht="23.25">
      <c r="A35" s="328">
        <v>2002004</v>
      </c>
      <c r="B35" s="189" t="s">
        <v>16080</v>
      </c>
      <c r="C35" s="190" t="s">
        <v>24</v>
      </c>
      <c r="D35" s="329">
        <v>99.63</v>
      </c>
    </row>
    <row r="36" spans="1:4" ht="23.25">
      <c r="A36" s="328">
        <v>2002005</v>
      </c>
      <c r="B36" s="189" t="s">
        <v>16081</v>
      </c>
      <c r="C36" s="190" t="s">
        <v>24</v>
      </c>
      <c r="D36" s="329">
        <v>199.27</v>
      </c>
    </row>
    <row r="37" spans="1:4" ht="12.75" customHeight="1">
      <c r="A37" s="328">
        <v>2002006</v>
      </c>
      <c r="B37" s="189" t="s">
        <v>16082</v>
      </c>
      <c r="C37" s="190" t="s">
        <v>24</v>
      </c>
      <c r="D37" s="329">
        <v>298.91000000000003</v>
      </c>
    </row>
    <row r="38" spans="1:4" ht="23.25">
      <c r="A38" s="328">
        <v>2002007</v>
      </c>
      <c r="B38" s="189" t="s">
        <v>16083</v>
      </c>
      <c r="C38" s="190" t="s">
        <v>24</v>
      </c>
      <c r="D38" s="329">
        <v>99.63</v>
      </c>
    </row>
    <row r="39" spans="1:4" ht="23.25">
      <c r="A39" s="328">
        <v>2002008</v>
      </c>
      <c r="B39" s="189" t="s">
        <v>16084</v>
      </c>
      <c r="C39" s="190" t="s">
        <v>24</v>
      </c>
      <c r="D39" s="329">
        <v>175.16</v>
      </c>
    </row>
    <row r="40" spans="1:4">
      <c r="A40" s="328">
        <v>2002009</v>
      </c>
      <c r="B40" s="189" t="s">
        <v>16085</v>
      </c>
      <c r="C40" s="190" t="s">
        <v>24</v>
      </c>
      <c r="D40" s="329">
        <v>221.16</v>
      </c>
    </row>
    <row r="41" spans="1:4" ht="23.25">
      <c r="A41" s="328">
        <v>2002010</v>
      </c>
      <c r="B41" s="189" t="s">
        <v>16086</v>
      </c>
      <c r="C41" s="190" t="s">
        <v>23</v>
      </c>
      <c r="D41" s="329">
        <v>143.27000000000001</v>
      </c>
    </row>
    <row r="42" spans="1:4">
      <c r="A42" s="328">
        <v>2003000</v>
      </c>
      <c r="B42" s="189" t="s">
        <v>16087</v>
      </c>
      <c r="C42" s="190" t="s">
        <v>14044</v>
      </c>
      <c r="D42" s="329" t="s">
        <v>14044</v>
      </c>
    </row>
    <row r="43" spans="1:4" ht="23.25">
      <c r="A43" s="328">
        <v>2003001</v>
      </c>
      <c r="B43" s="189" t="s">
        <v>16088</v>
      </c>
      <c r="C43" s="190" t="s">
        <v>24</v>
      </c>
      <c r="D43" s="329">
        <v>453.18</v>
      </c>
    </row>
    <row r="44" spans="1:4" ht="12.75" customHeight="1">
      <c r="A44" s="328">
        <v>2003002</v>
      </c>
      <c r="B44" s="189" t="s">
        <v>16089</v>
      </c>
      <c r="C44" s="190" t="s">
        <v>24</v>
      </c>
      <c r="D44" s="329">
        <v>711.9</v>
      </c>
    </row>
    <row r="45" spans="1:4" ht="23.25">
      <c r="A45" s="328">
        <v>2003003</v>
      </c>
      <c r="B45" s="189" t="s">
        <v>16090</v>
      </c>
      <c r="C45" s="190" t="s">
        <v>24</v>
      </c>
      <c r="D45" s="329">
        <v>970.62</v>
      </c>
    </row>
    <row r="46" spans="1:4" ht="23.25">
      <c r="A46" s="328">
        <v>2003005</v>
      </c>
      <c r="B46" s="189" t="s">
        <v>16080</v>
      </c>
      <c r="C46" s="190" t="s">
        <v>24</v>
      </c>
      <c r="D46" s="329">
        <v>194.46</v>
      </c>
    </row>
    <row r="47" spans="1:4" ht="23.25">
      <c r="A47" s="328">
        <v>2003006</v>
      </c>
      <c r="B47" s="189" t="s">
        <v>16081</v>
      </c>
      <c r="C47" s="190" t="s">
        <v>24</v>
      </c>
      <c r="D47" s="329">
        <v>291.69</v>
      </c>
    </row>
    <row r="48" spans="1:4" ht="23.25">
      <c r="A48" s="328">
        <v>2003007</v>
      </c>
      <c r="B48" s="189" t="s">
        <v>16082</v>
      </c>
      <c r="C48" s="190" t="s">
        <v>24</v>
      </c>
      <c r="D48" s="329">
        <v>388.92</v>
      </c>
    </row>
    <row r="49" spans="1:4" ht="23.25">
      <c r="A49" s="328">
        <v>2003008</v>
      </c>
      <c r="B49" s="189" t="s">
        <v>16091</v>
      </c>
      <c r="C49" s="190" t="s">
        <v>24</v>
      </c>
      <c r="D49" s="329">
        <v>194.46</v>
      </c>
    </row>
    <row r="50" spans="1:4" ht="23.25">
      <c r="A50" s="328">
        <v>2003009</v>
      </c>
      <c r="B50" s="189" t="s">
        <v>16092</v>
      </c>
      <c r="C50" s="190" t="s">
        <v>24</v>
      </c>
      <c r="D50" s="329">
        <v>291.69</v>
      </c>
    </row>
    <row r="51" spans="1:4">
      <c r="A51" s="328">
        <v>2003010</v>
      </c>
      <c r="B51" s="189" t="s">
        <v>16085</v>
      </c>
      <c r="C51" s="190" t="s">
        <v>24</v>
      </c>
      <c r="D51" s="329">
        <v>489.64</v>
      </c>
    </row>
    <row r="52" spans="1:4" ht="12.75" customHeight="1">
      <c r="A52" s="328">
        <v>2003011</v>
      </c>
      <c r="B52" s="189" t="s">
        <v>16093</v>
      </c>
      <c r="C52" s="190" t="s">
        <v>23</v>
      </c>
      <c r="D52" s="329">
        <v>226.07</v>
      </c>
    </row>
    <row r="53" spans="1:4">
      <c r="A53" s="328">
        <v>2003012</v>
      </c>
      <c r="B53" s="189" t="s">
        <v>16094</v>
      </c>
      <c r="C53" s="190" t="s">
        <v>23</v>
      </c>
      <c r="D53" s="329">
        <v>225.55</v>
      </c>
    </row>
    <row r="54" spans="1:4">
      <c r="A54" s="328">
        <v>2003013</v>
      </c>
      <c r="B54" s="189" t="s">
        <v>16095</v>
      </c>
      <c r="C54" s="190" t="s">
        <v>23</v>
      </c>
      <c r="D54" s="329">
        <v>225</v>
      </c>
    </row>
    <row r="55" spans="1:4">
      <c r="A55" s="328">
        <v>2003014</v>
      </c>
      <c r="B55" s="189" t="s">
        <v>16096</v>
      </c>
      <c r="C55" s="190" t="s">
        <v>23</v>
      </c>
      <c r="D55" s="329">
        <v>224.87</v>
      </c>
    </row>
    <row r="56" spans="1:4" ht="34.5">
      <c r="A56" s="328">
        <v>2003015</v>
      </c>
      <c r="B56" s="189" t="s">
        <v>16097</v>
      </c>
      <c r="C56" s="190" t="s">
        <v>15972</v>
      </c>
      <c r="D56" s="329">
        <v>100</v>
      </c>
    </row>
    <row r="57" spans="1:4" ht="34.5">
      <c r="A57" s="328">
        <v>2003016</v>
      </c>
      <c r="B57" s="189" t="s">
        <v>16098</v>
      </c>
      <c r="C57" s="190" t="s">
        <v>15972</v>
      </c>
      <c r="D57" s="329">
        <v>300</v>
      </c>
    </row>
    <row r="58" spans="1:4">
      <c r="A58" s="328">
        <v>2004000</v>
      </c>
      <c r="B58" s="189" t="s">
        <v>16099</v>
      </c>
      <c r="C58" s="190" t="s">
        <v>14044</v>
      </c>
      <c r="D58" s="329" t="s">
        <v>14044</v>
      </c>
    </row>
    <row r="59" spans="1:4">
      <c r="A59" s="328">
        <v>2004001</v>
      </c>
      <c r="B59" s="189" t="s">
        <v>16100</v>
      </c>
      <c r="C59" s="190" t="s">
        <v>23</v>
      </c>
      <c r="D59" s="329">
        <v>111.13</v>
      </c>
    </row>
    <row r="60" spans="1:4" ht="12.75" customHeight="1">
      <c r="A60" s="328">
        <v>2004002</v>
      </c>
      <c r="B60" s="189" t="s">
        <v>16101</v>
      </c>
      <c r="C60" s="190" t="s">
        <v>23</v>
      </c>
      <c r="D60" s="329">
        <v>622.91</v>
      </c>
    </row>
    <row r="61" spans="1:4">
      <c r="A61" s="328">
        <v>2004003</v>
      </c>
      <c r="B61" s="189" t="s">
        <v>16102</v>
      </c>
      <c r="C61" s="190" t="s">
        <v>23</v>
      </c>
      <c r="D61" s="329">
        <v>9.64</v>
      </c>
    </row>
    <row r="62" spans="1:4">
      <c r="A62" s="328">
        <v>2005000</v>
      </c>
      <c r="B62" s="189" t="s">
        <v>16103</v>
      </c>
      <c r="C62" s="190" t="s">
        <v>14044</v>
      </c>
      <c r="D62" s="329" t="s">
        <v>14044</v>
      </c>
    </row>
    <row r="63" spans="1:4">
      <c r="A63" s="328">
        <v>2005003</v>
      </c>
      <c r="B63" s="189" t="s">
        <v>16104</v>
      </c>
      <c r="C63" s="190" t="s">
        <v>23</v>
      </c>
      <c r="D63" s="329">
        <v>115.53</v>
      </c>
    </row>
    <row r="64" spans="1:4">
      <c r="A64" s="328">
        <v>2005004</v>
      </c>
      <c r="B64" s="189" t="s">
        <v>16105</v>
      </c>
      <c r="C64" s="190" t="s">
        <v>23</v>
      </c>
      <c r="D64" s="329">
        <v>264.33999999999997</v>
      </c>
    </row>
    <row r="65" spans="1:4">
      <c r="A65" s="328">
        <v>2006000</v>
      </c>
      <c r="B65" s="189" t="s">
        <v>16106</v>
      </c>
      <c r="C65" s="190" t="s">
        <v>14044</v>
      </c>
      <c r="D65" s="329" t="s">
        <v>14044</v>
      </c>
    </row>
    <row r="66" spans="1:4">
      <c r="A66" s="328">
        <v>2006001</v>
      </c>
      <c r="B66" s="189" t="s">
        <v>16107</v>
      </c>
      <c r="C66" s="190" t="s">
        <v>310</v>
      </c>
      <c r="D66" s="329">
        <v>28.39</v>
      </c>
    </row>
    <row r="67" spans="1:4" ht="12.75" customHeight="1">
      <c r="A67" s="328">
        <v>2006002</v>
      </c>
      <c r="B67" s="189" t="s">
        <v>16108</v>
      </c>
      <c r="C67" s="190" t="s">
        <v>310</v>
      </c>
      <c r="D67" s="329">
        <v>113.84</v>
      </c>
    </row>
    <row r="68" spans="1:4">
      <c r="A68" s="328">
        <v>2006003</v>
      </c>
      <c r="B68" s="189" t="s">
        <v>16109</v>
      </c>
      <c r="C68" s="190" t="s">
        <v>310</v>
      </c>
      <c r="D68" s="329">
        <v>92.18</v>
      </c>
    </row>
    <row r="69" spans="1:4">
      <c r="A69" s="328">
        <v>2006004</v>
      </c>
      <c r="B69" s="189" t="s">
        <v>558</v>
      </c>
      <c r="C69" s="190" t="s">
        <v>310</v>
      </c>
      <c r="D69" s="329">
        <v>303.10000000000002</v>
      </c>
    </row>
    <row r="70" spans="1:4">
      <c r="A70" s="328">
        <v>2006005</v>
      </c>
      <c r="B70" s="189" t="s">
        <v>16110</v>
      </c>
      <c r="C70" s="190" t="s">
        <v>310</v>
      </c>
      <c r="D70" s="329">
        <v>191.39</v>
      </c>
    </row>
    <row r="71" spans="1:4">
      <c r="A71" s="328">
        <v>2006006</v>
      </c>
      <c r="B71" s="189" t="s">
        <v>559</v>
      </c>
      <c r="C71" s="190" t="s">
        <v>310</v>
      </c>
      <c r="D71" s="329">
        <v>339.73</v>
      </c>
    </row>
    <row r="72" spans="1:4">
      <c r="A72" s="328">
        <v>2006007</v>
      </c>
      <c r="B72" s="189" t="s">
        <v>16111</v>
      </c>
      <c r="C72" s="190" t="s">
        <v>310</v>
      </c>
      <c r="D72" s="329">
        <v>285.77</v>
      </c>
    </row>
    <row r="73" spans="1:4">
      <c r="A73" s="328">
        <v>2006008</v>
      </c>
      <c r="B73" s="189" t="s">
        <v>16112</v>
      </c>
      <c r="C73" s="190" t="s">
        <v>310</v>
      </c>
      <c r="D73" s="329">
        <v>225.89</v>
      </c>
    </row>
    <row r="74" spans="1:4" ht="12.75" customHeight="1">
      <c r="A74" s="328">
        <v>2006009</v>
      </c>
      <c r="B74" s="189" t="s">
        <v>16113</v>
      </c>
      <c r="C74" s="190" t="s">
        <v>310</v>
      </c>
      <c r="D74" s="329">
        <v>719.5</v>
      </c>
    </row>
    <row r="75" spans="1:4">
      <c r="A75" s="328">
        <v>2006010</v>
      </c>
      <c r="B75" s="189" t="s">
        <v>16114</v>
      </c>
      <c r="C75" s="190" t="s">
        <v>310</v>
      </c>
      <c r="D75" s="329">
        <v>524.99</v>
      </c>
    </row>
    <row r="76" spans="1:4">
      <c r="A76" s="328">
        <v>2006011</v>
      </c>
      <c r="B76" s="189" t="s">
        <v>16115</v>
      </c>
      <c r="C76" s="190" t="s">
        <v>310</v>
      </c>
      <c r="D76" s="329">
        <v>627.51</v>
      </c>
    </row>
    <row r="77" spans="1:4">
      <c r="A77" s="328">
        <v>2006013</v>
      </c>
      <c r="B77" s="189" t="s">
        <v>16116</v>
      </c>
      <c r="C77" s="190" t="s">
        <v>310</v>
      </c>
      <c r="D77" s="329">
        <v>672.79</v>
      </c>
    </row>
    <row r="78" spans="1:4">
      <c r="A78" s="328">
        <v>2006014</v>
      </c>
      <c r="B78" s="189" t="s">
        <v>16117</v>
      </c>
      <c r="C78" s="190" t="s">
        <v>310</v>
      </c>
      <c r="D78" s="329">
        <v>339.73</v>
      </c>
    </row>
    <row r="79" spans="1:4">
      <c r="A79" s="328">
        <v>2006015</v>
      </c>
      <c r="B79" s="189" t="s">
        <v>16118</v>
      </c>
      <c r="C79" s="190" t="s">
        <v>310</v>
      </c>
      <c r="D79" s="329">
        <v>225.62</v>
      </c>
    </row>
    <row r="80" spans="1:4">
      <c r="A80" s="328">
        <v>2006017</v>
      </c>
      <c r="B80" s="189" t="s">
        <v>16119</v>
      </c>
      <c r="C80" s="190" t="s">
        <v>310</v>
      </c>
      <c r="D80" s="329">
        <v>193.18</v>
      </c>
    </row>
    <row r="81" spans="1:4">
      <c r="A81" s="328">
        <v>2006018</v>
      </c>
      <c r="B81" s="189" t="s">
        <v>16120</v>
      </c>
      <c r="C81" s="190" t="s">
        <v>310</v>
      </c>
      <c r="D81" s="329">
        <v>282.02</v>
      </c>
    </row>
    <row r="82" spans="1:4" ht="12.75" customHeight="1">
      <c r="A82" s="328">
        <v>2006019</v>
      </c>
      <c r="B82" s="189" t="s">
        <v>16121</v>
      </c>
      <c r="C82" s="190" t="s">
        <v>310</v>
      </c>
      <c r="D82" s="329">
        <v>169.86</v>
      </c>
    </row>
    <row r="83" spans="1:4" ht="23.25">
      <c r="A83" s="328">
        <v>2006021</v>
      </c>
      <c r="B83" s="189" t="s">
        <v>16122</v>
      </c>
      <c r="C83" s="190" t="s">
        <v>310</v>
      </c>
      <c r="D83" s="329">
        <v>2676.1</v>
      </c>
    </row>
    <row r="84" spans="1:4" ht="23.25">
      <c r="A84" s="328">
        <v>2006022</v>
      </c>
      <c r="B84" s="189" t="s">
        <v>308</v>
      </c>
      <c r="C84" s="190" t="s">
        <v>310</v>
      </c>
      <c r="D84" s="329">
        <v>1927.99</v>
      </c>
    </row>
    <row r="85" spans="1:4">
      <c r="A85" s="328">
        <v>2006101</v>
      </c>
      <c r="B85" s="189" t="s">
        <v>24915</v>
      </c>
      <c r="C85" s="190" t="s">
        <v>24</v>
      </c>
      <c r="D85" s="329">
        <v>4202.9399999999996</v>
      </c>
    </row>
    <row r="86" spans="1:4" ht="23.25">
      <c r="A86" s="328">
        <v>2006102</v>
      </c>
      <c r="B86" s="189" t="s">
        <v>34251</v>
      </c>
      <c r="C86" s="190" t="s">
        <v>24</v>
      </c>
      <c r="D86" s="329">
        <v>996.63</v>
      </c>
    </row>
    <row r="87" spans="1:4" ht="23.25">
      <c r="A87" s="328">
        <v>2006105</v>
      </c>
      <c r="B87" s="189" t="s">
        <v>34252</v>
      </c>
      <c r="C87" s="190" t="s">
        <v>24</v>
      </c>
      <c r="D87" s="329">
        <v>8261.4</v>
      </c>
    </row>
    <row r="88" spans="1:4" ht="23.25">
      <c r="A88" s="328">
        <v>2006106</v>
      </c>
      <c r="B88" s="189" t="s">
        <v>34253</v>
      </c>
      <c r="C88" s="190" t="s">
        <v>24</v>
      </c>
      <c r="D88" s="329">
        <v>7476.3</v>
      </c>
    </row>
    <row r="89" spans="1:4" ht="12.75" customHeight="1">
      <c r="A89" s="328">
        <v>2006108</v>
      </c>
      <c r="B89" s="189" t="s">
        <v>34254</v>
      </c>
      <c r="C89" s="190" t="s">
        <v>24</v>
      </c>
      <c r="D89" s="329">
        <v>5258.64</v>
      </c>
    </row>
    <row r="90" spans="1:4">
      <c r="A90" s="328">
        <v>2006109</v>
      </c>
      <c r="B90" s="189" t="s">
        <v>24916</v>
      </c>
      <c r="C90" s="190" t="s">
        <v>24</v>
      </c>
      <c r="D90" s="329">
        <v>285.17</v>
      </c>
    </row>
    <row r="91" spans="1:4">
      <c r="A91" s="330">
        <v>3000000</v>
      </c>
      <c r="B91" s="331" t="s">
        <v>16123</v>
      </c>
      <c r="C91" s="332"/>
      <c r="D91" s="333"/>
    </row>
    <row r="92" spans="1:4" ht="12.75" customHeight="1">
      <c r="A92" s="328">
        <v>3001000</v>
      </c>
      <c r="B92" s="189" t="s">
        <v>16124</v>
      </c>
      <c r="C92" s="190" t="s">
        <v>16125</v>
      </c>
      <c r="D92" s="329">
        <v>139.1</v>
      </c>
    </row>
    <row r="93" spans="1:4">
      <c r="A93" s="328">
        <v>3002000</v>
      </c>
      <c r="B93" s="189" t="s">
        <v>16126</v>
      </c>
      <c r="C93" s="190" t="s">
        <v>23</v>
      </c>
      <c r="D93" s="329">
        <v>1.61</v>
      </c>
    </row>
    <row r="94" spans="1:4">
      <c r="A94" s="328">
        <v>3003000</v>
      </c>
      <c r="B94" s="189" t="s">
        <v>16127</v>
      </c>
      <c r="C94" s="190" t="s">
        <v>23</v>
      </c>
      <c r="D94" s="329">
        <v>0.76</v>
      </c>
    </row>
    <row r="95" spans="1:4">
      <c r="A95" s="328">
        <v>3004000</v>
      </c>
      <c r="B95" s="189" t="s">
        <v>16128</v>
      </c>
      <c r="C95" s="190" t="s">
        <v>23</v>
      </c>
      <c r="D95" s="329">
        <v>5.33</v>
      </c>
    </row>
    <row r="96" spans="1:4" ht="23.25">
      <c r="A96" s="328">
        <v>3005000</v>
      </c>
      <c r="B96" s="189" t="s">
        <v>16129</v>
      </c>
      <c r="C96" s="190" t="s">
        <v>23</v>
      </c>
      <c r="D96" s="329">
        <v>11.41</v>
      </c>
    </row>
    <row r="97" spans="1:4">
      <c r="A97" s="328">
        <v>3006000</v>
      </c>
      <c r="B97" s="189" t="s">
        <v>16130</v>
      </c>
      <c r="C97" s="190" t="s">
        <v>23</v>
      </c>
      <c r="D97" s="329">
        <v>4.79</v>
      </c>
    </row>
    <row r="98" spans="1:4" ht="23.25">
      <c r="A98" s="328">
        <v>3007000</v>
      </c>
      <c r="B98" s="189" t="s">
        <v>16131</v>
      </c>
      <c r="C98" s="190" t="s">
        <v>23</v>
      </c>
      <c r="D98" s="329">
        <v>3.73</v>
      </c>
    </row>
    <row r="99" spans="1:4" ht="23.25">
      <c r="A99" s="328">
        <v>3008000</v>
      </c>
      <c r="B99" s="189" t="s">
        <v>16132</v>
      </c>
      <c r="C99" s="190" t="s">
        <v>23</v>
      </c>
      <c r="D99" s="329">
        <v>5.48</v>
      </c>
    </row>
    <row r="100" spans="1:4" ht="12.75" customHeight="1">
      <c r="A100" s="328">
        <v>3009000</v>
      </c>
      <c r="B100" s="189" t="s">
        <v>16133</v>
      </c>
      <c r="C100" s="190" t="s">
        <v>16134</v>
      </c>
      <c r="D100" s="329">
        <v>2424.71</v>
      </c>
    </row>
    <row r="101" spans="1:4">
      <c r="A101" s="328">
        <v>3010000</v>
      </c>
      <c r="B101" s="189" t="s">
        <v>16135</v>
      </c>
      <c r="C101" s="190" t="s">
        <v>16134</v>
      </c>
      <c r="D101" s="329">
        <v>1064.92</v>
      </c>
    </row>
    <row r="102" spans="1:4" ht="23.25">
      <c r="A102" s="328">
        <v>3011000</v>
      </c>
      <c r="B102" s="189" t="s">
        <v>16136</v>
      </c>
      <c r="C102" s="190" t="s">
        <v>23</v>
      </c>
      <c r="D102" s="329">
        <v>3.26</v>
      </c>
    </row>
    <row r="103" spans="1:4" ht="23.25">
      <c r="A103" s="328">
        <v>3012000</v>
      </c>
      <c r="B103" s="189" t="s">
        <v>16137</v>
      </c>
      <c r="C103" s="190" t="s">
        <v>23</v>
      </c>
      <c r="D103" s="329">
        <v>4.4800000000000004</v>
      </c>
    </row>
    <row r="104" spans="1:4" ht="23.25">
      <c r="A104" s="328">
        <v>3013000</v>
      </c>
      <c r="B104" s="189" t="s">
        <v>16138</v>
      </c>
      <c r="C104" s="190" t="s">
        <v>23</v>
      </c>
      <c r="D104" s="329">
        <v>0.49</v>
      </c>
    </row>
    <row r="105" spans="1:4" ht="23.25">
      <c r="A105" s="328">
        <v>3014000</v>
      </c>
      <c r="B105" s="189" t="s">
        <v>16139</v>
      </c>
      <c r="C105" s="190" t="s">
        <v>23</v>
      </c>
      <c r="D105" s="329">
        <v>1.38</v>
      </c>
    </row>
    <row r="106" spans="1:4" ht="12.75" customHeight="1">
      <c r="A106" s="328">
        <v>3015000</v>
      </c>
      <c r="B106" s="189" t="s">
        <v>16140</v>
      </c>
      <c r="C106" s="190" t="s">
        <v>14044</v>
      </c>
      <c r="D106" s="329" t="s">
        <v>14044</v>
      </c>
    </row>
    <row r="107" spans="1:4" ht="45.75">
      <c r="A107" s="328">
        <v>3015001</v>
      </c>
      <c r="B107" s="189" t="s">
        <v>16141</v>
      </c>
      <c r="C107" s="190" t="s">
        <v>15972</v>
      </c>
      <c r="D107" s="329">
        <v>6.75</v>
      </c>
    </row>
    <row r="108" spans="1:4" ht="45.75">
      <c r="A108" s="328">
        <v>3015002</v>
      </c>
      <c r="B108" s="189" t="s">
        <v>16142</v>
      </c>
      <c r="C108" s="190" t="s">
        <v>15972</v>
      </c>
      <c r="D108" s="329">
        <v>6.12</v>
      </c>
    </row>
    <row r="109" spans="1:4" ht="45.75">
      <c r="A109" s="328">
        <v>3015003</v>
      </c>
      <c r="B109" s="189" t="s">
        <v>16143</v>
      </c>
      <c r="C109" s="190" t="s">
        <v>15972</v>
      </c>
      <c r="D109" s="329">
        <v>5.76</v>
      </c>
    </row>
    <row r="110" spans="1:4" ht="45.75">
      <c r="A110" s="328">
        <v>3015004</v>
      </c>
      <c r="B110" s="189" t="s">
        <v>16144</v>
      </c>
      <c r="C110" s="190" t="s">
        <v>15972</v>
      </c>
      <c r="D110" s="329">
        <v>5.49</v>
      </c>
    </row>
    <row r="111" spans="1:4" ht="45.75">
      <c r="A111" s="328">
        <v>3015005</v>
      </c>
      <c r="B111" s="189" t="s">
        <v>16145</v>
      </c>
      <c r="C111" s="190" t="s">
        <v>15972</v>
      </c>
      <c r="D111" s="329">
        <v>4.95</v>
      </c>
    </row>
    <row r="112" spans="1:4" ht="45.75">
      <c r="A112" s="328">
        <v>3015006</v>
      </c>
      <c r="B112" s="189" t="s">
        <v>16146</v>
      </c>
      <c r="C112" s="190" t="s">
        <v>15972</v>
      </c>
      <c r="D112" s="329">
        <v>4.5</v>
      </c>
    </row>
    <row r="113" spans="1:4" ht="12.75" customHeight="1">
      <c r="A113" s="328">
        <v>3015007</v>
      </c>
      <c r="B113" s="189" t="s">
        <v>16147</v>
      </c>
      <c r="C113" s="190" t="s">
        <v>15972</v>
      </c>
      <c r="D113" s="329">
        <v>4.41</v>
      </c>
    </row>
    <row r="114" spans="1:4" ht="45.75">
      <c r="A114" s="328">
        <v>3015008</v>
      </c>
      <c r="B114" s="189" t="s">
        <v>16148</v>
      </c>
      <c r="C114" s="190" t="s">
        <v>15972</v>
      </c>
      <c r="D114" s="329">
        <v>4.32</v>
      </c>
    </row>
    <row r="115" spans="1:4" ht="45.75">
      <c r="A115" s="328">
        <v>3015009</v>
      </c>
      <c r="B115" s="189" t="s">
        <v>16149</v>
      </c>
      <c r="C115" s="190" t="s">
        <v>15972</v>
      </c>
      <c r="D115" s="329">
        <v>4.2300000000000004</v>
      </c>
    </row>
    <row r="116" spans="1:4" ht="45.75">
      <c r="A116" s="328">
        <v>3016000</v>
      </c>
      <c r="B116" s="189" t="s">
        <v>16150</v>
      </c>
      <c r="C116" s="190" t="s">
        <v>14044</v>
      </c>
      <c r="D116" s="329" t="s">
        <v>14044</v>
      </c>
    </row>
    <row r="117" spans="1:4" ht="57">
      <c r="A117" s="328">
        <v>3016001</v>
      </c>
      <c r="B117" s="189" t="s">
        <v>16151</v>
      </c>
      <c r="C117" s="190" t="s">
        <v>15972</v>
      </c>
      <c r="D117" s="329" t="s">
        <v>16152</v>
      </c>
    </row>
    <row r="118" spans="1:4" ht="57">
      <c r="A118" s="328">
        <v>3016002</v>
      </c>
      <c r="B118" s="189" t="s">
        <v>16153</v>
      </c>
      <c r="C118" s="190" t="s">
        <v>15972</v>
      </c>
      <c r="D118" s="329" t="s">
        <v>16154</v>
      </c>
    </row>
    <row r="119" spans="1:4" ht="57">
      <c r="A119" s="328">
        <v>3016003</v>
      </c>
      <c r="B119" s="189" t="s">
        <v>16155</v>
      </c>
      <c r="C119" s="190" t="s">
        <v>15972</v>
      </c>
      <c r="D119" s="329" t="s">
        <v>16156</v>
      </c>
    </row>
    <row r="120" spans="1:4" ht="12.75" customHeight="1">
      <c r="A120" s="328">
        <v>3016004</v>
      </c>
      <c r="B120" s="189" t="s">
        <v>16157</v>
      </c>
      <c r="C120" s="190" t="s">
        <v>15972</v>
      </c>
      <c r="D120" s="329" t="s">
        <v>16158</v>
      </c>
    </row>
    <row r="121" spans="1:4" ht="45.75">
      <c r="A121" s="328">
        <v>3016005</v>
      </c>
      <c r="B121" s="189" t="s">
        <v>16159</v>
      </c>
      <c r="C121" s="190" t="s">
        <v>15972</v>
      </c>
      <c r="D121" s="329" t="s">
        <v>16160</v>
      </c>
    </row>
    <row r="122" spans="1:4">
      <c r="A122" s="328">
        <v>3018000</v>
      </c>
      <c r="B122" s="189" t="s">
        <v>16161</v>
      </c>
      <c r="C122" s="190" t="s">
        <v>16162</v>
      </c>
      <c r="D122" s="329">
        <v>4.29</v>
      </c>
    </row>
    <row r="123" spans="1:4" ht="23.25">
      <c r="A123" s="328">
        <v>3019000</v>
      </c>
      <c r="B123" s="189" t="s">
        <v>16163</v>
      </c>
      <c r="C123" s="190" t="s">
        <v>16162</v>
      </c>
      <c r="D123" s="329">
        <v>3.05</v>
      </c>
    </row>
    <row r="124" spans="1:4">
      <c r="A124" s="328">
        <v>3020000</v>
      </c>
      <c r="B124" s="189" t="s">
        <v>16005</v>
      </c>
      <c r="C124" s="190" t="s">
        <v>24</v>
      </c>
      <c r="D124" s="329">
        <v>1.55</v>
      </c>
    </row>
    <row r="125" spans="1:4">
      <c r="A125" s="328">
        <v>3020001</v>
      </c>
      <c r="B125" s="189" t="s">
        <v>16164</v>
      </c>
      <c r="C125" s="190" t="s">
        <v>24</v>
      </c>
      <c r="D125" s="329">
        <v>2.4300000000000002</v>
      </c>
    </row>
    <row r="126" spans="1:4">
      <c r="A126" s="328">
        <v>3020002</v>
      </c>
      <c r="B126" s="189" t="s">
        <v>16165</v>
      </c>
      <c r="C126" s="190" t="s">
        <v>24</v>
      </c>
      <c r="D126" s="329">
        <v>1.56</v>
      </c>
    </row>
    <row r="127" spans="1:4" ht="12.75" customHeight="1">
      <c r="A127" s="328">
        <v>3020003</v>
      </c>
      <c r="B127" s="189" t="s">
        <v>16166</v>
      </c>
      <c r="C127" s="190" t="s">
        <v>24</v>
      </c>
      <c r="D127" s="329">
        <v>5.51</v>
      </c>
    </row>
    <row r="128" spans="1:4">
      <c r="A128" s="328">
        <v>3020004</v>
      </c>
      <c r="B128" s="189" t="s">
        <v>16167</v>
      </c>
      <c r="C128" s="190" t="s">
        <v>26</v>
      </c>
      <c r="D128" s="329">
        <v>15.55</v>
      </c>
    </row>
    <row r="129" spans="1:4" ht="23.25">
      <c r="A129" s="328">
        <v>3022000</v>
      </c>
      <c r="B129" s="189" t="s">
        <v>16168</v>
      </c>
      <c r="C129" s="190" t="s">
        <v>27</v>
      </c>
      <c r="D129" s="329">
        <v>50.74</v>
      </c>
    </row>
    <row r="130" spans="1:4">
      <c r="A130" s="328">
        <v>3023000</v>
      </c>
      <c r="B130" s="189" t="s">
        <v>16169</v>
      </c>
      <c r="C130" s="190" t="s">
        <v>24</v>
      </c>
      <c r="D130" s="329">
        <v>3.55</v>
      </c>
    </row>
    <row r="131" spans="1:4">
      <c r="A131" s="328">
        <v>3024000</v>
      </c>
      <c r="B131" s="189" t="s">
        <v>15997</v>
      </c>
      <c r="C131" s="190" t="s">
        <v>27</v>
      </c>
      <c r="D131" s="329">
        <v>500.25</v>
      </c>
    </row>
    <row r="132" spans="1:4">
      <c r="A132" s="328">
        <v>3025000</v>
      </c>
      <c r="B132" s="189" t="s">
        <v>15990</v>
      </c>
      <c r="C132" s="190" t="s">
        <v>27</v>
      </c>
      <c r="D132" s="329">
        <v>500.25</v>
      </c>
    </row>
    <row r="133" spans="1:4">
      <c r="A133" s="328">
        <v>3026000</v>
      </c>
      <c r="B133" s="189" t="s">
        <v>15996</v>
      </c>
      <c r="C133" s="190" t="s">
        <v>27</v>
      </c>
      <c r="D133" s="329">
        <v>500.25</v>
      </c>
    </row>
    <row r="134" spans="1:4" ht="12.75" customHeight="1">
      <c r="A134" s="328">
        <v>3027000</v>
      </c>
      <c r="B134" s="189" t="s">
        <v>15991</v>
      </c>
      <c r="C134" s="190" t="s">
        <v>27</v>
      </c>
      <c r="D134" s="329">
        <v>283.79000000000002</v>
      </c>
    </row>
    <row r="135" spans="1:4">
      <c r="A135" s="328">
        <v>3029000</v>
      </c>
      <c r="B135" s="189" t="s">
        <v>16170</v>
      </c>
      <c r="C135" s="190" t="s">
        <v>27</v>
      </c>
      <c r="D135" s="329">
        <v>179.28</v>
      </c>
    </row>
    <row r="136" spans="1:4" ht="12.75" customHeight="1">
      <c r="A136" s="328">
        <v>3030000</v>
      </c>
      <c r="B136" s="189" t="s">
        <v>15992</v>
      </c>
      <c r="C136" s="190" t="s">
        <v>27</v>
      </c>
      <c r="D136" s="329">
        <v>133.18</v>
      </c>
    </row>
    <row r="137" spans="1:4">
      <c r="A137" s="328">
        <v>3031000</v>
      </c>
      <c r="B137" s="189" t="s">
        <v>16171</v>
      </c>
      <c r="C137" s="190" t="s">
        <v>27</v>
      </c>
      <c r="D137" s="329">
        <v>27.18</v>
      </c>
    </row>
    <row r="138" spans="1:4" ht="12.75" customHeight="1">
      <c r="A138" s="328">
        <v>3032000</v>
      </c>
      <c r="B138" s="189" t="s">
        <v>16172</v>
      </c>
      <c r="C138" s="190" t="s">
        <v>27</v>
      </c>
      <c r="D138" s="329">
        <v>29.13</v>
      </c>
    </row>
    <row r="139" spans="1:4" ht="23.25">
      <c r="A139" s="328">
        <v>3033000</v>
      </c>
      <c r="B139" s="189" t="s">
        <v>16173</v>
      </c>
      <c r="C139" s="190" t="s">
        <v>27</v>
      </c>
      <c r="D139" s="329">
        <v>94.61</v>
      </c>
    </row>
    <row r="140" spans="1:4" ht="12.75" customHeight="1">
      <c r="A140" s="328">
        <v>3035000</v>
      </c>
      <c r="B140" s="189" t="s">
        <v>16174</v>
      </c>
      <c r="C140" s="190" t="s">
        <v>27</v>
      </c>
      <c r="D140" s="329">
        <v>57.8</v>
      </c>
    </row>
    <row r="141" spans="1:4">
      <c r="A141" s="328">
        <v>3036000</v>
      </c>
      <c r="B141" s="189" t="s">
        <v>15995</v>
      </c>
      <c r="C141" s="190" t="s">
        <v>27</v>
      </c>
      <c r="D141" s="329">
        <v>61.94</v>
      </c>
    </row>
    <row r="142" spans="1:4" ht="12.75" customHeight="1">
      <c r="A142" s="328">
        <v>3038000</v>
      </c>
      <c r="B142" s="189" t="s">
        <v>16175</v>
      </c>
      <c r="C142" s="190" t="s">
        <v>27</v>
      </c>
      <c r="D142" s="329">
        <v>72.19</v>
      </c>
    </row>
    <row r="143" spans="1:4">
      <c r="A143" s="328">
        <v>3039000</v>
      </c>
      <c r="B143" s="189" t="s">
        <v>15994</v>
      </c>
      <c r="C143" s="190" t="s">
        <v>27</v>
      </c>
      <c r="D143" s="329">
        <v>145.26</v>
      </c>
    </row>
    <row r="144" spans="1:4" ht="12.75" customHeight="1">
      <c r="A144" s="328">
        <v>3040000</v>
      </c>
      <c r="B144" s="189" t="s">
        <v>16176</v>
      </c>
      <c r="C144" s="190" t="s">
        <v>27</v>
      </c>
      <c r="D144" s="329">
        <v>71.319999999999993</v>
      </c>
    </row>
    <row r="145" spans="1:4">
      <c r="A145" s="328">
        <v>3041000</v>
      </c>
      <c r="B145" s="189" t="s">
        <v>16177</v>
      </c>
      <c r="C145" s="190" t="s">
        <v>27</v>
      </c>
      <c r="D145" s="329">
        <v>24.1</v>
      </c>
    </row>
    <row r="146" spans="1:4" ht="12.75" customHeight="1">
      <c r="A146" s="328">
        <v>3043000</v>
      </c>
      <c r="B146" s="189" t="s">
        <v>16178</v>
      </c>
      <c r="C146" s="190" t="s">
        <v>27</v>
      </c>
      <c r="D146" s="329">
        <v>30.86</v>
      </c>
    </row>
    <row r="147" spans="1:4">
      <c r="A147" s="328">
        <v>3044000</v>
      </c>
      <c r="B147" s="189" t="s">
        <v>16179</v>
      </c>
      <c r="C147" s="190" t="s">
        <v>27</v>
      </c>
      <c r="D147" s="329">
        <v>31.27</v>
      </c>
    </row>
    <row r="148" spans="1:4" ht="12.75" customHeight="1">
      <c r="A148" s="328">
        <v>3046000</v>
      </c>
      <c r="B148" s="189" t="s">
        <v>16180</v>
      </c>
      <c r="C148" s="190" t="s">
        <v>27</v>
      </c>
      <c r="D148" s="329">
        <v>59.91</v>
      </c>
    </row>
    <row r="149" spans="1:4">
      <c r="A149" s="328">
        <v>3047000</v>
      </c>
      <c r="B149" s="189" t="s">
        <v>16181</v>
      </c>
      <c r="C149" s="190" t="s">
        <v>27</v>
      </c>
      <c r="D149" s="329">
        <v>91.53</v>
      </c>
    </row>
    <row r="150" spans="1:4">
      <c r="A150" s="328">
        <v>3050000</v>
      </c>
      <c r="B150" s="189" t="s">
        <v>16182</v>
      </c>
      <c r="C150" s="190" t="s">
        <v>27</v>
      </c>
      <c r="D150" s="329">
        <v>65.47</v>
      </c>
    </row>
    <row r="151" spans="1:4">
      <c r="A151" s="328">
        <v>3051000</v>
      </c>
      <c r="B151" s="189" t="s">
        <v>16183</v>
      </c>
      <c r="C151" s="190" t="s">
        <v>27</v>
      </c>
      <c r="D151" s="329">
        <v>70.5</v>
      </c>
    </row>
    <row r="152" spans="1:4">
      <c r="A152" s="328">
        <v>3052000</v>
      </c>
      <c r="B152" s="189" t="s">
        <v>16001</v>
      </c>
      <c r="C152" s="190" t="s">
        <v>24</v>
      </c>
      <c r="D152" s="329">
        <v>11.36</v>
      </c>
    </row>
    <row r="153" spans="1:4" ht="23.25">
      <c r="A153" s="328">
        <v>3052001</v>
      </c>
      <c r="B153" s="189" t="s">
        <v>16184</v>
      </c>
      <c r="C153" s="190" t="s">
        <v>24</v>
      </c>
      <c r="D153" s="329">
        <v>14.73</v>
      </c>
    </row>
    <row r="154" spans="1:4" ht="12.75" customHeight="1">
      <c r="A154" s="328">
        <v>3052002</v>
      </c>
      <c r="B154" s="189" t="s">
        <v>16185</v>
      </c>
      <c r="C154" s="190" t="s">
        <v>24</v>
      </c>
      <c r="D154" s="329">
        <v>13.98</v>
      </c>
    </row>
    <row r="155" spans="1:4" ht="23.25">
      <c r="A155" s="328">
        <v>3052003</v>
      </c>
      <c r="B155" s="189" t="s">
        <v>16186</v>
      </c>
      <c r="C155" s="190" t="s">
        <v>24</v>
      </c>
      <c r="D155" s="329">
        <v>19.72</v>
      </c>
    </row>
    <row r="156" spans="1:4">
      <c r="A156" s="328">
        <v>3053017</v>
      </c>
      <c r="B156" s="189" t="s">
        <v>16011</v>
      </c>
      <c r="C156" s="190" t="s">
        <v>24</v>
      </c>
      <c r="D156" s="329">
        <v>6520.22</v>
      </c>
    </row>
    <row r="157" spans="1:4">
      <c r="A157" s="328">
        <v>3053018</v>
      </c>
      <c r="B157" s="189" t="s">
        <v>16012</v>
      </c>
      <c r="C157" s="190" t="s">
        <v>24</v>
      </c>
      <c r="D157" s="329">
        <v>5445.04</v>
      </c>
    </row>
    <row r="158" spans="1:4">
      <c r="A158" s="328">
        <v>3054001</v>
      </c>
      <c r="B158" s="189" t="s">
        <v>16187</v>
      </c>
      <c r="C158" s="190" t="s">
        <v>27</v>
      </c>
      <c r="D158" s="329">
        <v>54.07</v>
      </c>
    </row>
    <row r="159" spans="1:4" ht="12.75" customHeight="1">
      <c r="A159" s="328">
        <v>3054002</v>
      </c>
      <c r="B159" s="189" t="s">
        <v>16188</v>
      </c>
      <c r="C159" s="190" t="s">
        <v>27</v>
      </c>
      <c r="D159" s="329">
        <v>95.54</v>
      </c>
    </row>
    <row r="160" spans="1:4">
      <c r="A160" s="328">
        <v>3054003</v>
      </c>
      <c r="B160" s="189" t="s">
        <v>16189</v>
      </c>
      <c r="C160" s="190" t="s">
        <v>27</v>
      </c>
      <c r="D160" s="329">
        <v>146.11000000000001</v>
      </c>
    </row>
    <row r="161" spans="1:4">
      <c r="A161" s="328">
        <v>3054004</v>
      </c>
      <c r="B161" s="189" t="s">
        <v>16190</v>
      </c>
      <c r="C161" s="190" t="s">
        <v>27</v>
      </c>
      <c r="D161" s="329">
        <v>123</v>
      </c>
    </row>
    <row r="162" spans="1:4">
      <c r="A162" s="328">
        <v>3054005</v>
      </c>
      <c r="B162" s="189" t="s">
        <v>16191</v>
      </c>
      <c r="C162" s="190" t="s">
        <v>27</v>
      </c>
      <c r="D162" s="329">
        <v>160.54</v>
      </c>
    </row>
    <row r="163" spans="1:4" ht="12.75" customHeight="1">
      <c r="A163" s="328">
        <v>3054006</v>
      </c>
      <c r="B163" s="189" t="s">
        <v>16192</v>
      </c>
      <c r="C163" s="190" t="s">
        <v>27</v>
      </c>
      <c r="D163" s="329">
        <v>171.03</v>
      </c>
    </row>
    <row r="164" spans="1:4">
      <c r="A164" s="328">
        <v>3054007</v>
      </c>
      <c r="B164" s="189" t="s">
        <v>16193</v>
      </c>
      <c r="C164" s="190" t="s">
        <v>27</v>
      </c>
      <c r="D164" s="329">
        <v>123</v>
      </c>
    </row>
    <row r="165" spans="1:4">
      <c r="A165" s="328">
        <v>3054008</v>
      </c>
      <c r="B165" s="189" t="s">
        <v>16194</v>
      </c>
      <c r="C165" s="190" t="s">
        <v>27</v>
      </c>
      <c r="D165" s="329">
        <v>148.88</v>
      </c>
    </row>
    <row r="166" spans="1:4" ht="12.75" customHeight="1">
      <c r="A166" s="328">
        <v>3054009</v>
      </c>
      <c r="B166" s="189" t="s">
        <v>16195</v>
      </c>
      <c r="C166" s="190" t="s">
        <v>27</v>
      </c>
      <c r="D166" s="329">
        <v>204.92</v>
      </c>
    </row>
    <row r="167" spans="1:4">
      <c r="A167" s="328">
        <v>3054010</v>
      </c>
      <c r="B167" s="189" t="s">
        <v>16196</v>
      </c>
      <c r="C167" s="190" t="s">
        <v>27</v>
      </c>
      <c r="D167" s="329">
        <v>125.73</v>
      </c>
    </row>
    <row r="168" spans="1:4">
      <c r="A168" s="328">
        <v>3054011</v>
      </c>
      <c r="B168" s="189" t="s">
        <v>16197</v>
      </c>
      <c r="C168" s="190" t="s">
        <v>27</v>
      </c>
      <c r="D168" s="329">
        <v>169.92</v>
      </c>
    </row>
    <row r="169" spans="1:4" ht="12.75" customHeight="1">
      <c r="A169" s="328">
        <v>3054012</v>
      </c>
      <c r="B169" s="189" t="s">
        <v>16198</v>
      </c>
      <c r="C169" s="190" t="s">
        <v>27</v>
      </c>
      <c r="D169" s="329">
        <v>205.29</v>
      </c>
    </row>
    <row r="170" spans="1:4">
      <c r="A170" s="330">
        <v>4000000</v>
      </c>
      <c r="B170" s="331" t="s">
        <v>12541</v>
      </c>
      <c r="C170" s="332"/>
      <c r="D170" s="333"/>
    </row>
    <row r="171" spans="1:4" ht="23.25">
      <c r="A171" s="328">
        <v>4001000</v>
      </c>
      <c r="B171" s="189" t="s">
        <v>16199</v>
      </c>
      <c r="C171" s="190" t="s">
        <v>28</v>
      </c>
      <c r="D171" s="329">
        <v>76.89</v>
      </c>
    </row>
    <row r="172" spans="1:4" ht="12.75" customHeight="1">
      <c r="A172" s="328">
        <v>4002000</v>
      </c>
      <c r="B172" s="189" t="s">
        <v>16200</v>
      </c>
      <c r="C172" s="190" t="s">
        <v>28</v>
      </c>
      <c r="D172" s="329">
        <v>84.36</v>
      </c>
    </row>
    <row r="173" spans="1:4" ht="23.25">
      <c r="A173" s="328">
        <v>4003000</v>
      </c>
      <c r="B173" s="189" t="s">
        <v>16201</v>
      </c>
      <c r="C173" s="190" t="s">
        <v>28</v>
      </c>
      <c r="D173" s="329">
        <v>96.41</v>
      </c>
    </row>
    <row r="174" spans="1:4" ht="23.25">
      <c r="A174" s="328">
        <v>4004000</v>
      </c>
      <c r="B174" s="189" t="s">
        <v>16202</v>
      </c>
      <c r="C174" s="190" t="s">
        <v>28</v>
      </c>
      <c r="D174" s="329">
        <v>19.93</v>
      </c>
    </row>
    <row r="175" spans="1:4" ht="12.75" customHeight="1">
      <c r="A175" s="328">
        <v>4005000</v>
      </c>
      <c r="B175" s="189" t="s">
        <v>16203</v>
      </c>
      <c r="C175" s="190" t="s">
        <v>28</v>
      </c>
      <c r="D175" s="329">
        <v>18.97</v>
      </c>
    </row>
    <row r="176" spans="1:4">
      <c r="A176" s="328">
        <v>4006000</v>
      </c>
      <c r="B176" s="189" t="s">
        <v>16204</v>
      </c>
      <c r="C176" s="190" t="s">
        <v>28</v>
      </c>
      <c r="D176" s="329">
        <v>120.52</v>
      </c>
    </row>
    <row r="177" spans="1:4">
      <c r="A177" s="328">
        <v>4007000</v>
      </c>
      <c r="B177" s="189" t="s">
        <v>16205</v>
      </c>
      <c r="C177" s="190" t="s">
        <v>28</v>
      </c>
      <c r="D177" s="329">
        <v>8.2200000000000006</v>
      </c>
    </row>
    <row r="178" spans="1:4" ht="12.75" customHeight="1">
      <c r="A178" s="328">
        <v>4008000</v>
      </c>
      <c r="B178" s="189" t="s">
        <v>449</v>
      </c>
      <c r="C178" s="190" t="s">
        <v>28</v>
      </c>
      <c r="D178" s="329">
        <v>16.920000000000002</v>
      </c>
    </row>
    <row r="179" spans="1:4">
      <c r="A179" s="328">
        <v>4009000</v>
      </c>
      <c r="B179" s="189" t="s">
        <v>16206</v>
      </c>
      <c r="C179" s="190" t="s">
        <v>28</v>
      </c>
      <c r="D179" s="329">
        <v>20.82</v>
      </c>
    </row>
    <row r="180" spans="1:4" ht="23.25">
      <c r="A180" s="328">
        <v>4010000</v>
      </c>
      <c r="B180" s="189" t="s">
        <v>16207</v>
      </c>
      <c r="C180" s="190" t="s">
        <v>28</v>
      </c>
      <c r="D180" s="329">
        <v>18.46</v>
      </c>
    </row>
    <row r="181" spans="1:4" ht="23.25">
      <c r="A181" s="328">
        <v>4011000</v>
      </c>
      <c r="B181" s="189" t="s">
        <v>23986</v>
      </c>
      <c r="C181" s="190" t="s">
        <v>28</v>
      </c>
      <c r="D181" s="329">
        <v>22.09</v>
      </c>
    </row>
    <row r="182" spans="1:4" ht="23.25">
      <c r="A182" s="328">
        <v>4012000</v>
      </c>
      <c r="B182" s="189" t="s">
        <v>16208</v>
      </c>
      <c r="C182" s="190" t="s">
        <v>28</v>
      </c>
      <c r="D182" s="329">
        <v>12.96</v>
      </c>
    </row>
    <row r="183" spans="1:4" ht="23.25">
      <c r="A183" s="328">
        <v>4014000</v>
      </c>
      <c r="B183" s="189" t="s">
        <v>16209</v>
      </c>
      <c r="C183" s="190" t="s">
        <v>28</v>
      </c>
      <c r="D183" s="329">
        <v>15.53</v>
      </c>
    </row>
    <row r="184" spans="1:4" ht="12.75" customHeight="1">
      <c r="A184" s="328">
        <v>4015000</v>
      </c>
      <c r="B184" s="189" t="s">
        <v>23987</v>
      </c>
      <c r="C184" s="190" t="s">
        <v>28</v>
      </c>
      <c r="D184" s="329">
        <v>15.07</v>
      </c>
    </row>
    <row r="185" spans="1:4" ht="23.25">
      <c r="A185" s="328">
        <v>4016000</v>
      </c>
      <c r="B185" s="189" t="s">
        <v>16210</v>
      </c>
      <c r="C185" s="190" t="s">
        <v>28</v>
      </c>
      <c r="D185" s="329">
        <v>11.48</v>
      </c>
    </row>
    <row r="186" spans="1:4" ht="23.25">
      <c r="A186" s="328">
        <v>4031000</v>
      </c>
      <c r="B186" s="189" t="s">
        <v>16211</v>
      </c>
      <c r="C186" s="190" t="s">
        <v>28</v>
      </c>
      <c r="D186" s="329">
        <v>31.46</v>
      </c>
    </row>
    <row r="187" spans="1:4">
      <c r="A187" s="328">
        <v>4032000</v>
      </c>
      <c r="B187" s="189" t="s">
        <v>16212</v>
      </c>
      <c r="C187" s="190" t="s">
        <v>28</v>
      </c>
      <c r="D187" s="329">
        <v>8.75</v>
      </c>
    </row>
    <row r="188" spans="1:4" ht="23.25">
      <c r="A188" s="328">
        <v>4033000</v>
      </c>
      <c r="B188" s="189" t="s">
        <v>16213</v>
      </c>
      <c r="C188" s="190" t="s">
        <v>26</v>
      </c>
      <c r="D188" s="329">
        <v>1.74</v>
      </c>
    </row>
    <row r="189" spans="1:4">
      <c r="A189" s="328">
        <v>4033010</v>
      </c>
      <c r="B189" s="189" t="s">
        <v>14054</v>
      </c>
      <c r="C189" s="190" t="s">
        <v>24</v>
      </c>
      <c r="D189" s="329">
        <v>218.55</v>
      </c>
    </row>
    <row r="190" spans="1:4" ht="23.25">
      <c r="A190" s="328">
        <v>4033011</v>
      </c>
      <c r="B190" s="189" t="s">
        <v>313</v>
      </c>
      <c r="C190" s="190" t="s">
        <v>24</v>
      </c>
      <c r="D190" s="329">
        <v>558.88</v>
      </c>
    </row>
    <row r="191" spans="1:4" ht="12.75" customHeight="1">
      <c r="A191" s="328">
        <v>4033012</v>
      </c>
      <c r="B191" s="189" t="s">
        <v>390</v>
      </c>
      <c r="C191" s="190" t="s">
        <v>24</v>
      </c>
      <c r="D191" s="329">
        <v>698.61</v>
      </c>
    </row>
    <row r="192" spans="1:4" ht="23.25">
      <c r="A192" s="328">
        <v>4033013</v>
      </c>
      <c r="B192" s="189" t="s">
        <v>16214</v>
      </c>
      <c r="C192" s="190" t="s">
        <v>24</v>
      </c>
      <c r="D192" s="329">
        <v>838.33</v>
      </c>
    </row>
    <row r="193" spans="1:4">
      <c r="A193" s="328">
        <v>4033014</v>
      </c>
      <c r="B193" s="189" t="s">
        <v>14056</v>
      </c>
      <c r="C193" s="190" t="s">
        <v>24</v>
      </c>
      <c r="D193" s="329">
        <v>978.05</v>
      </c>
    </row>
    <row r="194" spans="1:4">
      <c r="A194" s="328">
        <v>4035000</v>
      </c>
      <c r="B194" s="189" t="s">
        <v>16215</v>
      </c>
      <c r="C194" s="190" t="s">
        <v>26</v>
      </c>
      <c r="D194" s="329">
        <v>6.02</v>
      </c>
    </row>
    <row r="195" spans="1:4" ht="12.75" customHeight="1">
      <c r="A195" s="328">
        <v>4060000</v>
      </c>
      <c r="B195" s="189" t="s">
        <v>23988</v>
      </c>
      <c r="C195" s="190" t="s">
        <v>395</v>
      </c>
      <c r="D195" s="329">
        <v>1.81</v>
      </c>
    </row>
    <row r="196" spans="1:4">
      <c r="A196" s="328">
        <v>4061000</v>
      </c>
      <c r="B196" s="189" t="s">
        <v>16216</v>
      </c>
      <c r="C196" s="190" t="s">
        <v>395</v>
      </c>
      <c r="D196" s="329">
        <v>1.23</v>
      </c>
    </row>
    <row r="197" spans="1:4">
      <c r="A197" s="328">
        <v>4062000</v>
      </c>
      <c r="B197" s="189" t="s">
        <v>16217</v>
      </c>
      <c r="C197" s="190" t="s">
        <v>16218</v>
      </c>
      <c r="D197" s="329">
        <v>2.9</v>
      </c>
    </row>
    <row r="198" spans="1:4" ht="23.25">
      <c r="A198" s="328">
        <v>4063000</v>
      </c>
      <c r="B198" s="189" t="s">
        <v>23989</v>
      </c>
      <c r="C198" s="190" t="s">
        <v>23990</v>
      </c>
      <c r="D198" s="329">
        <v>129.94999999999999</v>
      </c>
    </row>
    <row r="199" spans="1:4" ht="12.75" customHeight="1">
      <c r="A199" s="328">
        <v>4064000</v>
      </c>
      <c r="B199" s="189" t="s">
        <v>23991</v>
      </c>
      <c r="C199" s="190" t="s">
        <v>23990</v>
      </c>
      <c r="D199" s="329">
        <v>125.1</v>
      </c>
    </row>
    <row r="200" spans="1:4" ht="23.25">
      <c r="A200" s="328">
        <v>4065000</v>
      </c>
      <c r="B200" s="189" t="s">
        <v>23992</v>
      </c>
      <c r="C200" s="190" t="s">
        <v>23990</v>
      </c>
      <c r="D200" s="329">
        <v>395.13</v>
      </c>
    </row>
    <row r="201" spans="1:4">
      <c r="A201" s="328">
        <v>4102001</v>
      </c>
      <c r="B201" s="189" t="s">
        <v>24917</v>
      </c>
      <c r="C201" s="190" t="s">
        <v>23999</v>
      </c>
      <c r="D201" s="329">
        <v>235.26</v>
      </c>
    </row>
    <row r="202" spans="1:4">
      <c r="A202" s="330">
        <v>5000000</v>
      </c>
      <c r="B202" s="331" t="s">
        <v>15691</v>
      </c>
      <c r="C202" s="332"/>
      <c r="D202" s="333"/>
    </row>
    <row r="203" spans="1:4" ht="12.75" customHeight="1">
      <c r="A203" s="328">
        <v>5001000</v>
      </c>
      <c r="B203" s="189" t="s">
        <v>314</v>
      </c>
      <c r="C203" s="190" t="s">
        <v>23</v>
      </c>
      <c r="D203" s="329">
        <v>10.45</v>
      </c>
    </row>
    <row r="204" spans="1:4">
      <c r="A204" s="328">
        <v>5002000</v>
      </c>
      <c r="B204" s="189" t="s">
        <v>16219</v>
      </c>
      <c r="C204" s="190" t="s">
        <v>26</v>
      </c>
      <c r="D204" s="329">
        <v>18.53</v>
      </c>
    </row>
    <row r="205" spans="1:4" ht="23.25">
      <c r="A205" s="328">
        <v>5003000</v>
      </c>
      <c r="B205" s="189" t="s">
        <v>315</v>
      </c>
      <c r="C205" s="190" t="s">
        <v>26</v>
      </c>
      <c r="D205" s="329">
        <v>30.19</v>
      </c>
    </row>
    <row r="206" spans="1:4" ht="12.75" customHeight="1">
      <c r="A206" s="328">
        <v>5004000</v>
      </c>
      <c r="B206" s="189" t="s">
        <v>16220</v>
      </c>
      <c r="C206" s="190" t="s">
        <v>26</v>
      </c>
      <c r="D206" s="329">
        <v>21.67</v>
      </c>
    </row>
    <row r="207" spans="1:4">
      <c r="A207" s="328">
        <v>5005000</v>
      </c>
      <c r="B207" s="189" t="s">
        <v>16221</v>
      </c>
      <c r="C207" s="190" t="s">
        <v>26</v>
      </c>
      <c r="D207" s="329">
        <v>5.16</v>
      </c>
    </row>
    <row r="208" spans="1:4">
      <c r="A208" s="328">
        <v>5006000</v>
      </c>
      <c r="B208" s="189" t="s">
        <v>16222</v>
      </c>
      <c r="C208" s="190" t="s">
        <v>28</v>
      </c>
      <c r="D208" s="329">
        <v>233.57</v>
      </c>
    </row>
    <row r="209" spans="1:4" ht="12.75" customHeight="1">
      <c r="A209" s="328">
        <v>5007000</v>
      </c>
      <c r="B209" s="189" t="s">
        <v>16223</v>
      </c>
      <c r="C209" s="190" t="s">
        <v>26</v>
      </c>
      <c r="D209" s="329">
        <v>3.69</v>
      </c>
    </row>
    <row r="210" spans="1:4" ht="23.25">
      <c r="A210" s="328">
        <v>5008000</v>
      </c>
      <c r="B210" s="189" t="s">
        <v>16224</v>
      </c>
      <c r="C210" s="190" t="s">
        <v>23</v>
      </c>
      <c r="D210" s="329">
        <v>27.81</v>
      </c>
    </row>
    <row r="211" spans="1:4" ht="23.25">
      <c r="A211" s="328">
        <v>5009000</v>
      </c>
      <c r="B211" s="189" t="s">
        <v>16225</v>
      </c>
      <c r="C211" s="190" t="s">
        <v>23</v>
      </c>
      <c r="D211" s="329">
        <v>48.05</v>
      </c>
    </row>
    <row r="212" spans="1:4" ht="12.75" customHeight="1">
      <c r="A212" s="328">
        <v>5010000</v>
      </c>
      <c r="B212" s="189" t="s">
        <v>16226</v>
      </c>
      <c r="C212" s="190" t="s">
        <v>26</v>
      </c>
      <c r="D212" s="329">
        <v>30.27</v>
      </c>
    </row>
    <row r="213" spans="1:4" ht="23.25">
      <c r="A213" s="328">
        <v>5011000</v>
      </c>
      <c r="B213" s="189" t="s">
        <v>499</v>
      </c>
      <c r="C213" s="190" t="s">
        <v>26</v>
      </c>
      <c r="D213" s="329">
        <v>23.33</v>
      </c>
    </row>
    <row r="214" spans="1:4" ht="23.25">
      <c r="A214" s="328">
        <v>5013000</v>
      </c>
      <c r="B214" s="189" t="s">
        <v>34255</v>
      </c>
      <c r="C214" s="190" t="s">
        <v>28</v>
      </c>
      <c r="D214" s="329">
        <v>502.97</v>
      </c>
    </row>
    <row r="215" spans="1:4" ht="12.75" customHeight="1">
      <c r="A215" s="328">
        <v>5014000</v>
      </c>
      <c r="B215" s="189" t="s">
        <v>16227</v>
      </c>
      <c r="C215" s="190" t="s">
        <v>14044</v>
      </c>
      <c r="D215" s="329" t="s">
        <v>14044</v>
      </c>
    </row>
    <row r="216" spans="1:4" ht="23.25">
      <c r="A216" s="328">
        <v>5014001</v>
      </c>
      <c r="B216" s="189" t="s">
        <v>34256</v>
      </c>
      <c r="C216" s="190" t="s">
        <v>23</v>
      </c>
      <c r="D216" s="329">
        <v>49.4</v>
      </c>
    </row>
    <row r="217" spans="1:4" ht="23.25">
      <c r="A217" s="328">
        <v>5014002</v>
      </c>
      <c r="B217" s="189" t="s">
        <v>34257</v>
      </c>
      <c r="C217" s="190" t="s">
        <v>23</v>
      </c>
      <c r="D217" s="329">
        <v>51.03</v>
      </c>
    </row>
    <row r="218" spans="1:4" ht="12.75" customHeight="1">
      <c r="A218" s="328">
        <v>5014003</v>
      </c>
      <c r="B218" s="189" t="s">
        <v>34258</v>
      </c>
      <c r="C218" s="190" t="s">
        <v>23</v>
      </c>
      <c r="D218" s="329">
        <v>74.17</v>
      </c>
    </row>
    <row r="219" spans="1:4" ht="34.5">
      <c r="A219" s="328">
        <v>5014004</v>
      </c>
      <c r="B219" s="189" t="s">
        <v>16228</v>
      </c>
      <c r="C219" s="190" t="s">
        <v>26</v>
      </c>
      <c r="D219" s="329">
        <v>336.4</v>
      </c>
    </row>
    <row r="220" spans="1:4" ht="34.5">
      <c r="A220" s="328">
        <v>5014005</v>
      </c>
      <c r="B220" s="189" t="s">
        <v>16229</v>
      </c>
      <c r="C220" s="190" t="s">
        <v>26</v>
      </c>
      <c r="D220" s="329">
        <v>336.4</v>
      </c>
    </row>
    <row r="221" spans="1:4" ht="34.5">
      <c r="A221" s="328">
        <v>5014006</v>
      </c>
      <c r="B221" s="189" t="s">
        <v>16230</v>
      </c>
      <c r="C221" s="190" t="s">
        <v>26</v>
      </c>
      <c r="D221" s="329">
        <v>336.4</v>
      </c>
    </row>
    <row r="222" spans="1:4">
      <c r="A222" s="328">
        <v>5014101</v>
      </c>
      <c r="B222" s="189" t="s">
        <v>24918</v>
      </c>
      <c r="C222" s="190" t="s">
        <v>23</v>
      </c>
      <c r="D222" s="329">
        <v>72.73</v>
      </c>
    </row>
    <row r="223" spans="1:4">
      <c r="A223" s="328">
        <v>5016000</v>
      </c>
      <c r="B223" s="189" t="s">
        <v>16231</v>
      </c>
      <c r="C223" s="190" t="s">
        <v>23</v>
      </c>
      <c r="D223" s="329">
        <v>37.28</v>
      </c>
    </row>
    <row r="224" spans="1:4" ht="12.75" customHeight="1">
      <c r="A224" s="328">
        <v>5017000</v>
      </c>
      <c r="B224" s="189" t="s">
        <v>16232</v>
      </c>
      <c r="C224" s="190" t="s">
        <v>23</v>
      </c>
      <c r="D224" s="329">
        <v>37.28</v>
      </c>
    </row>
    <row r="225" spans="1:4">
      <c r="A225" s="328">
        <v>5018000</v>
      </c>
      <c r="B225" s="189" t="s">
        <v>16233</v>
      </c>
      <c r="C225" s="190" t="s">
        <v>24</v>
      </c>
      <c r="D225" s="329">
        <v>40.9</v>
      </c>
    </row>
    <row r="226" spans="1:4">
      <c r="A226" s="328">
        <v>5019000</v>
      </c>
      <c r="B226" s="189" t="s">
        <v>16234</v>
      </c>
      <c r="C226" s="190" t="s">
        <v>14044</v>
      </c>
      <c r="D226" s="329" t="s">
        <v>14044</v>
      </c>
    </row>
    <row r="227" spans="1:4">
      <c r="A227" s="328">
        <v>5019001</v>
      </c>
      <c r="B227" s="189" t="s">
        <v>34259</v>
      </c>
      <c r="C227" s="190" t="s">
        <v>28</v>
      </c>
      <c r="D227" s="329">
        <v>636.89</v>
      </c>
    </row>
    <row r="228" spans="1:4">
      <c r="A228" s="328">
        <v>5019002</v>
      </c>
      <c r="B228" s="189" t="s">
        <v>34260</v>
      </c>
      <c r="C228" s="190" t="s">
        <v>28</v>
      </c>
      <c r="D228" s="329">
        <v>645.07000000000005</v>
      </c>
    </row>
    <row r="229" spans="1:4">
      <c r="A229" s="328">
        <v>5020000</v>
      </c>
      <c r="B229" s="189" t="s">
        <v>16235</v>
      </c>
      <c r="C229" s="190" t="s">
        <v>28</v>
      </c>
      <c r="D229" s="329">
        <v>249.37</v>
      </c>
    </row>
    <row r="230" spans="1:4">
      <c r="A230" s="328">
        <v>5021000</v>
      </c>
      <c r="B230" s="189" t="s">
        <v>16236</v>
      </c>
      <c r="C230" s="190" t="s">
        <v>14044</v>
      </c>
      <c r="D230" s="329" t="s">
        <v>14044</v>
      </c>
    </row>
    <row r="231" spans="1:4">
      <c r="A231" s="328">
        <v>5021001</v>
      </c>
      <c r="B231" s="189" t="s">
        <v>16236</v>
      </c>
      <c r="C231" s="190" t="s">
        <v>28</v>
      </c>
      <c r="D231" s="329">
        <v>362.43</v>
      </c>
    </row>
    <row r="232" spans="1:4" ht="12.75" customHeight="1">
      <c r="A232" s="328">
        <v>5021002</v>
      </c>
      <c r="B232" s="189" t="s">
        <v>16237</v>
      </c>
      <c r="C232" s="190" t="s">
        <v>28</v>
      </c>
      <c r="D232" s="329">
        <v>243.93</v>
      </c>
    </row>
    <row r="233" spans="1:4">
      <c r="A233" s="328">
        <v>5022000</v>
      </c>
      <c r="B233" s="189" t="s">
        <v>16238</v>
      </c>
      <c r="C233" s="190" t="s">
        <v>28</v>
      </c>
      <c r="D233" s="329">
        <v>223.03</v>
      </c>
    </row>
    <row r="234" spans="1:4">
      <c r="A234" s="328">
        <v>5023000</v>
      </c>
      <c r="B234" s="189" t="s">
        <v>34261</v>
      </c>
      <c r="C234" s="190" t="s">
        <v>28</v>
      </c>
      <c r="D234" s="329">
        <v>520.27</v>
      </c>
    </row>
    <row r="235" spans="1:4">
      <c r="A235" s="328">
        <v>5024000</v>
      </c>
      <c r="B235" s="189" t="s">
        <v>16239</v>
      </c>
      <c r="C235" s="190" t="s">
        <v>14044</v>
      </c>
      <c r="D235" s="329" t="s">
        <v>14044</v>
      </c>
    </row>
    <row r="236" spans="1:4">
      <c r="A236" s="328">
        <v>5024001</v>
      </c>
      <c r="B236" s="189" t="s">
        <v>16239</v>
      </c>
      <c r="C236" s="190" t="s">
        <v>28</v>
      </c>
      <c r="D236" s="329">
        <v>905.06</v>
      </c>
    </row>
    <row r="237" spans="1:4">
      <c r="A237" s="328">
        <v>5024002</v>
      </c>
      <c r="B237" s="189" t="s">
        <v>16240</v>
      </c>
      <c r="C237" s="190" t="s">
        <v>28</v>
      </c>
      <c r="D237" s="329">
        <v>1040.1199999999999</v>
      </c>
    </row>
    <row r="238" spans="1:4">
      <c r="A238" s="328">
        <v>5025000</v>
      </c>
      <c r="B238" s="189" t="s">
        <v>16241</v>
      </c>
      <c r="C238" s="190" t="s">
        <v>14044</v>
      </c>
      <c r="D238" s="329" t="s">
        <v>14044</v>
      </c>
    </row>
    <row r="239" spans="1:4">
      <c r="A239" s="328">
        <v>5025001</v>
      </c>
      <c r="B239" s="189" t="s">
        <v>34262</v>
      </c>
      <c r="C239" s="190" t="s">
        <v>28</v>
      </c>
      <c r="D239" s="329">
        <v>1137.32</v>
      </c>
    </row>
    <row r="240" spans="1:4" ht="12.75" customHeight="1">
      <c r="A240" s="328">
        <v>5025002</v>
      </c>
      <c r="B240" s="189" t="s">
        <v>34263</v>
      </c>
      <c r="C240" s="190" t="s">
        <v>28</v>
      </c>
      <c r="D240" s="329">
        <v>1340.29</v>
      </c>
    </row>
    <row r="241" spans="1:4">
      <c r="A241" s="328">
        <v>5026000</v>
      </c>
      <c r="B241" s="189" t="s">
        <v>23993</v>
      </c>
      <c r="C241" s="190" t="s">
        <v>26</v>
      </c>
      <c r="D241" s="329">
        <v>6.95</v>
      </c>
    </row>
    <row r="242" spans="1:4">
      <c r="A242" s="328">
        <v>5027000</v>
      </c>
      <c r="B242" s="189" t="s">
        <v>415</v>
      </c>
      <c r="C242" s="190" t="s">
        <v>26</v>
      </c>
      <c r="D242" s="329">
        <v>13.01</v>
      </c>
    </row>
    <row r="243" spans="1:4">
      <c r="A243" s="328">
        <v>5028000</v>
      </c>
      <c r="B243" s="189" t="s">
        <v>34264</v>
      </c>
      <c r="C243" s="190" t="s">
        <v>28</v>
      </c>
      <c r="D243" s="329">
        <v>1597.81</v>
      </c>
    </row>
    <row r="244" spans="1:4" ht="23.25">
      <c r="A244" s="328">
        <v>5028001</v>
      </c>
      <c r="B244" s="189" t="s">
        <v>34265</v>
      </c>
      <c r="C244" s="190" t="s">
        <v>28</v>
      </c>
      <c r="D244" s="329">
        <v>140.81</v>
      </c>
    </row>
    <row r="245" spans="1:4">
      <c r="A245" s="328">
        <v>5029000</v>
      </c>
      <c r="B245" s="189" t="s">
        <v>34266</v>
      </c>
      <c r="C245" s="190" t="s">
        <v>28</v>
      </c>
      <c r="D245" s="329">
        <v>1509.16</v>
      </c>
    </row>
    <row r="246" spans="1:4">
      <c r="A246" s="328">
        <v>5030000</v>
      </c>
      <c r="B246" s="189" t="s">
        <v>24919</v>
      </c>
      <c r="C246" s="190" t="s">
        <v>28</v>
      </c>
      <c r="D246" s="329">
        <v>1465.25</v>
      </c>
    </row>
    <row r="247" spans="1:4">
      <c r="A247" s="328">
        <v>5031000</v>
      </c>
      <c r="B247" s="189" t="s">
        <v>16242</v>
      </c>
      <c r="C247" s="190" t="s">
        <v>26</v>
      </c>
      <c r="D247" s="329">
        <v>76.41</v>
      </c>
    </row>
    <row r="248" spans="1:4" ht="12.75" customHeight="1">
      <c r="A248" s="328">
        <v>5032000</v>
      </c>
      <c r="B248" s="189" t="s">
        <v>16243</v>
      </c>
      <c r="C248" s="190" t="s">
        <v>26</v>
      </c>
      <c r="D248" s="329">
        <v>340.94</v>
      </c>
    </row>
    <row r="249" spans="1:4" ht="23.25">
      <c r="A249" s="328">
        <v>5033000</v>
      </c>
      <c r="B249" s="189" t="s">
        <v>16244</v>
      </c>
      <c r="C249" s="190" t="s">
        <v>26</v>
      </c>
      <c r="D249" s="329">
        <v>360.54</v>
      </c>
    </row>
    <row r="250" spans="1:4" ht="23.25">
      <c r="A250" s="328">
        <v>5034000</v>
      </c>
      <c r="B250" s="189" t="s">
        <v>16245</v>
      </c>
      <c r="C250" s="190" t="s">
        <v>26</v>
      </c>
      <c r="D250" s="329">
        <v>78.760000000000005</v>
      </c>
    </row>
    <row r="251" spans="1:4" ht="23.25">
      <c r="A251" s="328">
        <v>5035000</v>
      </c>
      <c r="B251" s="189" t="s">
        <v>16246</v>
      </c>
      <c r="C251" s="190" t="s">
        <v>26</v>
      </c>
      <c r="D251" s="329">
        <v>56.51</v>
      </c>
    </row>
    <row r="252" spans="1:4">
      <c r="A252" s="328">
        <v>5036000</v>
      </c>
      <c r="B252" s="189" t="s">
        <v>16247</v>
      </c>
      <c r="C252" s="190" t="s">
        <v>26</v>
      </c>
      <c r="D252" s="329">
        <v>14.46</v>
      </c>
    </row>
    <row r="253" spans="1:4">
      <c r="A253" s="328">
        <v>5037000</v>
      </c>
      <c r="B253" s="189" t="s">
        <v>16248</v>
      </c>
      <c r="C253" s="190" t="s">
        <v>26</v>
      </c>
      <c r="D253" s="329">
        <v>17.670000000000002</v>
      </c>
    </row>
    <row r="254" spans="1:4" ht="23.25">
      <c r="A254" s="328">
        <v>5038000</v>
      </c>
      <c r="B254" s="189" t="s">
        <v>16249</v>
      </c>
      <c r="C254" s="190" t="s">
        <v>26</v>
      </c>
      <c r="D254" s="329">
        <v>17.93</v>
      </c>
    </row>
    <row r="255" spans="1:4">
      <c r="A255" s="328">
        <v>5039000</v>
      </c>
      <c r="B255" s="189" t="s">
        <v>16250</v>
      </c>
      <c r="C255" s="190" t="s">
        <v>26</v>
      </c>
      <c r="D255" s="329">
        <v>51.89</v>
      </c>
    </row>
    <row r="256" spans="1:4" ht="12.75" customHeight="1">
      <c r="A256" s="328">
        <v>5040000</v>
      </c>
      <c r="B256" s="189" t="s">
        <v>16251</v>
      </c>
      <c r="C256" s="190" t="s">
        <v>13451</v>
      </c>
      <c r="D256" s="329">
        <v>0.7</v>
      </c>
    </row>
    <row r="257" spans="1:4" ht="23.25">
      <c r="A257" s="328">
        <v>5042000</v>
      </c>
      <c r="B257" s="189" t="s">
        <v>24920</v>
      </c>
      <c r="C257" s="190" t="s">
        <v>28</v>
      </c>
      <c r="D257" s="329">
        <v>803.21</v>
      </c>
    </row>
    <row r="258" spans="1:4" ht="23.25">
      <c r="A258" s="328">
        <v>5043000</v>
      </c>
      <c r="B258" s="189" t="s">
        <v>16252</v>
      </c>
      <c r="C258" s="190" t="s">
        <v>26</v>
      </c>
      <c r="D258" s="329">
        <v>307.44</v>
      </c>
    </row>
    <row r="259" spans="1:4" ht="12.75" customHeight="1">
      <c r="A259" s="328">
        <v>5044000</v>
      </c>
      <c r="B259" s="189" t="s">
        <v>16253</v>
      </c>
      <c r="C259" s="190" t="s">
        <v>26</v>
      </c>
      <c r="D259" s="329">
        <v>257.08</v>
      </c>
    </row>
    <row r="260" spans="1:4">
      <c r="A260" s="328">
        <v>5045000</v>
      </c>
      <c r="B260" s="189" t="s">
        <v>16254</v>
      </c>
      <c r="C260" s="190" t="s">
        <v>26</v>
      </c>
      <c r="D260" s="329">
        <v>23.18</v>
      </c>
    </row>
    <row r="261" spans="1:4" ht="34.5">
      <c r="A261" s="328">
        <v>5046000</v>
      </c>
      <c r="B261" s="189" t="s">
        <v>16255</v>
      </c>
      <c r="C261" s="190" t="s">
        <v>28</v>
      </c>
      <c r="D261" s="329">
        <v>141.32</v>
      </c>
    </row>
    <row r="262" spans="1:4">
      <c r="A262" s="328">
        <v>5047000</v>
      </c>
      <c r="B262" s="189" t="s">
        <v>16256</v>
      </c>
      <c r="C262" s="190" t="s">
        <v>28</v>
      </c>
      <c r="D262" s="329">
        <v>242.68</v>
      </c>
    </row>
    <row r="263" spans="1:4" ht="12.75" customHeight="1">
      <c r="A263" s="328">
        <v>5048000</v>
      </c>
      <c r="B263" s="189" t="s">
        <v>507</v>
      </c>
      <c r="C263" s="190" t="s">
        <v>28</v>
      </c>
      <c r="D263" s="329">
        <v>247.57</v>
      </c>
    </row>
    <row r="264" spans="1:4" ht="23.25">
      <c r="A264" s="328">
        <v>5050000</v>
      </c>
      <c r="B264" s="189" t="s">
        <v>16257</v>
      </c>
      <c r="C264" s="190" t="s">
        <v>28</v>
      </c>
      <c r="D264" s="329">
        <v>88.19</v>
      </c>
    </row>
    <row r="265" spans="1:4" ht="12.75" customHeight="1">
      <c r="A265" s="328">
        <v>5051000</v>
      </c>
      <c r="B265" s="189" t="s">
        <v>16258</v>
      </c>
      <c r="C265" s="190" t="s">
        <v>28</v>
      </c>
      <c r="D265" s="329">
        <v>96.6</v>
      </c>
    </row>
    <row r="266" spans="1:4" ht="23.25">
      <c r="A266" s="328">
        <v>5052000</v>
      </c>
      <c r="B266" s="189" t="s">
        <v>16259</v>
      </c>
      <c r="C266" s="190" t="s">
        <v>28</v>
      </c>
      <c r="D266" s="329">
        <v>105.02</v>
      </c>
    </row>
    <row r="267" spans="1:4" ht="23.25">
      <c r="A267" s="328">
        <v>5054000</v>
      </c>
      <c r="B267" s="189" t="s">
        <v>16260</v>
      </c>
      <c r="C267" s="190" t="s">
        <v>28</v>
      </c>
      <c r="D267" s="329">
        <v>62.2</v>
      </c>
    </row>
    <row r="268" spans="1:4" ht="23.25">
      <c r="A268" s="328">
        <v>5055000</v>
      </c>
      <c r="B268" s="189" t="s">
        <v>16261</v>
      </c>
      <c r="C268" s="190" t="s">
        <v>28</v>
      </c>
      <c r="D268" s="329">
        <v>71.989999999999995</v>
      </c>
    </row>
    <row r="269" spans="1:4" ht="23.25">
      <c r="A269" s="328">
        <v>5056000</v>
      </c>
      <c r="B269" s="189" t="s">
        <v>16262</v>
      </c>
      <c r="C269" s="190" t="s">
        <v>28</v>
      </c>
      <c r="D269" s="329">
        <v>81.75</v>
      </c>
    </row>
    <row r="270" spans="1:4" ht="23.25">
      <c r="A270" s="328">
        <v>5057000</v>
      </c>
      <c r="B270" s="189" t="s">
        <v>16263</v>
      </c>
      <c r="C270" s="190" t="s">
        <v>28</v>
      </c>
      <c r="D270" s="329">
        <v>91.54</v>
      </c>
    </row>
    <row r="271" spans="1:4">
      <c r="A271" s="328">
        <v>5059000</v>
      </c>
      <c r="B271" s="189" t="s">
        <v>16264</v>
      </c>
      <c r="C271" s="190" t="s">
        <v>28</v>
      </c>
      <c r="D271" s="329">
        <v>76.12</v>
      </c>
    </row>
    <row r="272" spans="1:4">
      <c r="A272" s="328">
        <v>5060000</v>
      </c>
      <c r="B272" s="189" t="s">
        <v>16265</v>
      </c>
      <c r="C272" s="190" t="s">
        <v>28</v>
      </c>
      <c r="D272" s="329">
        <v>90.55</v>
      </c>
    </row>
    <row r="273" spans="1:4">
      <c r="A273" s="328">
        <v>5061000</v>
      </c>
      <c r="B273" s="189" t="s">
        <v>16266</v>
      </c>
      <c r="C273" s="190" t="s">
        <v>28</v>
      </c>
      <c r="D273" s="329">
        <v>104.95</v>
      </c>
    </row>
    <row r="274" spans="1:4" ht="12.75" customHeight="1">
      <c r="A274" s="328">
        <v>5062000</v>
      </c>
      <c r="B274" s="189" t="s">
        <v>16267</v>
      </c>
      <c r="C274" s="190" t="s">
        <v>28</v>
      </c>
      <c r="D274" s="329">
        <v>119.38</v>
      </c>
    </row>
    <row r="275" spans="1:4" ht="23.25">
      <c r="A275" s="328">
        <v>5063000</v>
      </c>
      <c r="B275" s="189" t="s">
        <v>16268</v>
      </c>
      <c r="C275" s="190" t="s">
        <v>28</v>
      </c>
      <c r="D275" s="329">
        <v>84.35</v>
      </c>
    </row>
    <row r="276" spans="1:4" ht="23.25">
      <c r="A276" s="328">
        <v>5064000</v>
      </c>
      <c r="B276" s="189" t="s">
        <v>16269</v>
      </c>
      <c r="C276" s="190" t="s">
        <v>28</v>
      </c>
      <c r="D276" s="329">
        <v>101.83</v>
      </c>
    </row>
    <row r="277" spans="1:4" ht="23.25">
      <c r="A277" s="328">
        <v>5065000</v>
      </c>
      <c r="B277" s="189" t="s">
        <v>16270</v>
      </c>
      <c r="C277" s="190" t="s">
        <v>28</v>
      </c>
      <c r="D277" s="329">
        <v>119.31</v>
      </c>
    </row>
    <row r="278" spans="1:4" ht="23.25">
      <c r="A278" s="328">
        <v>5066000</v>
      </c>
      <c r="B278" s="189" t="s">
        <v>16271</v>
      </c>
      <c r="C278" s="190" t="s">
        <v>28</v>
      </c>
      <c r="D278" s="329">
        <v>136.79</v>
      </c>
    </row>
    <row r="279" spans="1:4">
      <c r="A279" s="328">
        <v>5067000</v>
      </c>
      <c r="B279" s="189" t="s">
        <v>16272</v>
      </c>
      <c r="C279" s="190" t="s">
        <v>13451</v>
      </c>
      <c r="D279" s="329">
        <v>0.92</v>
      </c>
    </row>
    <row r="280" spans="1:4">
      <c r="A280" s="328">
        <v>5068000</v>
      </c>
      <c r="B280" s="189" t="s">
        <v>16273</v>
      </c>
      <c r="C280" s="190" t="s">
        <v>13451</v>
      </c>
      <c r="D280" s="329">
        <v>0.3</v>
      </c>
    </row>
    <row r="281" spans="1:4">
      <c r="A281" s="328">
        <v>5069000</v>
      </c>
      <c r="B281" s="189" t="s">
        <v>16274</v>
      </c>
      <c r="C281" s="190" t="s">
        <v>26</v>
      </c>
      <c r="D281" s="329">
        <v>0.48</v>
      </c>
    </row>
    <row r="282" spans="1:4" ht="23.25">
      <c r="A282" s="328">
        <v>5070000</v>
      </c>
      <c r="B282" s="189" t="s">
        <v>16275</v>
      </c>
      <c r="C282" s="190" t="s">
        <v>26</v>
      </c>
      <c r="D282" s="329">
        <v>68.16</v>
      </c>
    </row>
    <row r="283" spans="1:4">
      <c r="A283" s="328">
        <v>5071000</v>
      </c>
      <c r="B283" s="189" t="s">
        <v>16276</v>
      </c>
      <c r="C283" s="190" t="s">
        <v>26</v>
      </c>
      <c r="D283" s="329">
        <v>48.56</v>
      </c>
    </row>
    <row r="284" spans="1:4">
      <c r="A284" s="328">
        <v>5072000</v>
      </c>
      <c r="B284" s="189" t="s">
        <v>16277</v>
      </c>
      <c r="C284" s="190" t="s">
        <v>26</v>
      </c>
      <c r="D284" s="329">
        <v>118.43</v>
      </c>
    </row>
    <row r="285" spans="1:4" ht="12.75" customHeight="1">
      <c r="A285" s="328">
        <v>5073000</v>
      </c>
      <c r="B285" s="189" t="s">
        <v>16278</v>
      </c>
      <c r="C285" s="190" t="s">
        <v>23</v>
      </c>
      <c r="D285" s="329">
        <v>20.85</v>
      </c>
    </row>
    <row r="286" spans="1:4">
      <c r="A286" s="328">
        <v>5074000</v>
      </c>
      <c r="B286" s="189" t="s">
        <v>498</v>
      </c>
      <c r="C286" s="190" t="s">
        <v>23</v>
      </c>
      <c r="D286" s="329">
        <v>8.51</v>
      </c>
    </row>
    <row r="287" spans="1:4">
      <c r="A287" s="328">
        <v>5075000</v>
      </c>
      <c r="B287" s="189" t="s">
        <v>16279</v>
      </c>
      <c r="C287" s="190" t="s">
        <v>23</v>
      </c>
      <c r="D287" s="329">
        <v>18.52</v>
      </c>
    </row>
    <row r="288" spans="1:4">
      <c r="A288" s="328">
        <v>5076000</v>
      </c>
      <c r="B288" s="189" t="s">
        <v>16280</v>
      </c>
      <c r="C288" s="190" t="s">
        <v>395</v>
      </c>
      <c r="D288" s="329">
        <v>11.38</v>
      </c>
    </row>
    <row r="289" spans="1:4" ht="12.75" customHeight="1">
      <c r="A289" s="328">
        <v>5077000</v>
      </c>
      <c r="B289" s="189" t="s">
        <v>16281</v>
      </c>
      <c r="C289" s="190" t="s">
        <v>14044</v>
      </c>
      <c r="D289" s="329" t="s">
        <v>14044</v>
      </c>
    </row>
    <row r="290" spans="1:4" ht="23.25">
      <c r="A290" s="328">
        <v>5077001</v>
      </c>
      <c r="B290" s="189" t="s">
        <v>16282</v>
      </c>
      <c r="C290" s="190" t="s">
        <v>28</v>
      </c>
      <c r="D290" s="329">
        <v>20.02</v>
      </c>
    </row>
    <row r="291" spans="1:4">
      <c r="A291" s="328">
        <v>5077007</v>
      </c>
      <c r="B291" s="189" t="s">
        <v>16283</v>
      </c>
      <c r="C291" s="190" t="s">
        <v>395</v>
      </c>
      <c r="D291" s="329">
        <v>3.01</v>
      </c>
    </row>
    <row r="292" spans="1:4">
      <c r="A292" s="328">
        <v>5078000</v>
      </c>
      <c r="B292" s="189" t="s">
        <v>16284</v>
      </c>
      <c r="C292" s="190" t="s">
        <v>14044</v>
      </c>
      <c r="D292" s="329" t="s">
        <v>14044</v>
      </c>
    </row>
    <row r="293" spans="1:4" ht="12.75" customHeight="1">
      <c r="A293" s="328">
        <v>5078001</v>
      </c>
      <c r="B293" s="189" t="s">
        <v>16285</v>
      </c>
      <c r="C293" s="190" t="s">
        <v>28</v>
      </c>
      <c r="D293" s="329">
        <v>20.66</v>
      </c>
    </row>
    <row r="294" spans="1:4">
      <c r="A294" s="328">
        <v>5078007</v>
      </c>
      <c r="B294" s="189" t="s">
        <v>16286</v>
      </c>
      <c r="C294" s="190" t="s">
        <v>395</v>
      </c>
      <c r="D294" s="329">
        <v>3.01</v>
      </c>
    </row>
    <row r="295" spans="1:4">
      <c r="A295" s="328">
        <v>5079000</v>
      </c>
      <c r="B295" s="189" t="s">
        <v>16287</v>
      </c>
      <c r="C295" s="190" t="s">
        <v>14044</v>
      </c>
      <c r="D295" s="329" t="s">
        <v>14044</v>
      </c>
    </row>
    <row r="296" spans="1:4" ht="23.25">
      <c r="A296" s="328">
        <v>5079001</v>
      </c>
      <c r="B296" s="189" t="s">
        <v>16288</v>
      </c>
      <c r="C296" s="190" t="s">
        <v>28</v>
      </c>
      <c r="D296" s="329">
        <v>20.66</v>
      </c>
    </row>
    <row r="297" spans="1:4" ht="12.75" customHeight="1">
      <c r="A297" s="328">
        <v>5079007</v>
      </c>
      <c r="B297" s="189" t="s">
        <v>16289</v>
      </c>
      <c r="C297" s="190" t="s">
        <v>395</v>
      </c>
      <c r="D297" s="329">
        <v>3.01</v>
      </c>
    </row>
    <row r="298" spans="1:4">
      <c r="A298" s="328">
        <v>5080000</v>
      </c>
      <c r="B298" s="189" t="s">
        <v>16290</v>
      </c>
      <c r="C298" s="190" t="s">
        <v>14044</v>
      </c>
      <c r="D298" s="329" t="s">
        <v>14044</v>
      </c>
    </row>
    <row r="299" spans="1:4" ht="23.25">
      <c r="A299" s="328">
        <v>5080001</v>
      </c>
      <c r="B299" s="189" t="s">
        <v>16291</v>
      </c>
      <c r="C299" s="190" t="s">
        <v>28</v>
      </c>
      <c r="D299" s="329">
        <v>20.02</v>
      </c>
    </row>
    <row r="300" spans="1:4">
      <c r="A300" s="328">
        <v>5080007</v>
      </c>
      <c r="B300" s="189" t="s">
        <v>16292</v>
      </c>
      <c r="C300" s="190" t="s">
        <v>395</v>
      </c>
      <c r="D300" s="329">
        <v>3.01</v>
      </c>
    </row>
    <row r="301" spans="1:4">
      <c r="A301" s="328">
        <v>5081000</v>
      </c>
      <c r="B301" s="189" t="s">
        <v>16293</v>
      </c>
      <c r="C301" s="190" t="s">
        <v>13451</v>
      </c>
      <c r="D301" s="329">
        <v>1.1100000000000001</v>
      </c>
    </row>
    <row r="302" spans="1:4" ht="12.75" customHeight="1">
      <c r="A302" s="328">
        <v>5082000</v>
      </c>
      <c r="B302" s="189" t="s">
        <v>16294</v>
      </c>
      <c r="C302" s="190" t="s">
        <v>13469</v>
      </c>
      <c r="D302" s="329">
        <v>0.36</v>
      </c>
    </row>
    <row r="303" spans="1:4" ht="23.25">
      <c r="A303" s="328">
        <v>5084000</v>
      </c>
      <c r="B303" s="189" t="s">
        <v>16295</v>
      </c>
      <c r="C303" s="190" t="s">
        <v>28</v>
      </c>
      <c r="D303" s="329">
        <v>49.39</v>
      </c>
    </row>
    <row r="304" spans="1:4" ht="23.25">
      <c r="A304" s="328">
        <v>5085000</v>
      </c>
      <c r="B304" s="189" t="s">
        <v>16296</v>
      </c>
      <c r="C304" s="190" t="s">
        <v>28</v>
      </c>
      <c r="D304" s="329">
        <v>66.87</v>
      </c>
    </row>
    <row r="305" spans="1:4">
      <c r="A305" s="328">
        <v>5086000</v>
      </c>
      <c r="B305" s="189" t="s">
        <v>16297</v>
      </c>
      <c r="C305" s="190" t="s">
        <v>14044</v>
      </c>
      <c r="D305" s="329" t="s">
        <v>14044</v>
      </c>
    </row>
    <row r="306" spans="1:4" ht="23.25">
      <c r="A306" s="328">
        <v>5086001</v>
      </c>
      <c r="B306" s="189" t="s">
        <v>16298</v>
      </c>
      <c r="C306" s="190" t="s">
        <v>26</v>
      </c>
      <c r="D306" s="329">
        <v>109.81</v>
      </c>
    </row>
    <row r="307" spans="1:4" ht="12.75" customHeight="1">
      <c r="A307" s="328">
        <v>5086002</v>
      </c>
      <c r="B307" s="189" t="s">
        <v>16299</v>
      </c>
      <c r="C307" s="190" t="s">
        <v>26</v>
      </c>
      <c r="D307" s="329">
        <v>113.77</v>
      </c>
    </row>
    <row r="308" spans="1:4" ht="23.25">
      <c r="A308" s="328">
        <v>5086003</v>
      </c>
      <c r="B308" s="189" t="s">
        <v>16300</v>
      </c>
      <c r="C308" s="190" t="s">
        <v>26</v>
      </c>
      <c r="D308" s="329">
        <v>191.83</v>
      </c>
    </row>
    <row r="309" spans="1:4" ht="23.25">
      <c r="A309" s="328">
        <v>5087000</v>
      </c>
      <c r="B309" s="189" t="s">
        <v>16301</v>
      </c>
      <c r="C309" s="190" t="s">
        <v>23</v>
      </c>
      <c r="D309" s="329">
        <v>370.89</v>
      </c>
    </row>
    <row r="310" spans="1:4">
      <c r="A310" s="328">
        <v>5088000</v>
      </c>
      <c r="B310" s="189" t="s">
        <v>16302</v>
      </c>
      <c r="C310" s="190" t="s">
        <v>23</v>
      </c>
      <c r="D310" s="329">
        <v>35.409999999999997</v>
      </c>
    </row>
    <row r="311" spans="1:4">
      <c r="A311" s="328">
        <v>5089000</v>
      </c>
      <c r="B311" s="189" t="s">
        <v>16303</v>
      </c>
      <c r="C311" s="190" t="s">
        <v>23</v>
      </c>
      <c r="D311" s="329">
        <v>77.650000000000006</v>
      </c>
    </row>
    <row r="312" spans="1:4" ht="12.75" customHeight="1">
      <c r="A312" s="328">
        <v>5090000</v>
      </c>
      <c r="B312" s="189" t="s">
        <v>16304</v>
      </c>
      <c r="C312" s="190" t="s">
        <v>28</v>
      </c>
      <c r="D312" s="329">
        <v>302.33</v>
      </c>
    </row>
    <row r="313" spans="1:4" ht="34.5">
      <c r="A313" s="328">
        <v>5091001</v>
      </c>
      <c r="B313" s="189" t="s">
        <v>15705</v>
      </c>
      <c r="C313" s="190" t="s">
        <v>26</v>
      </c>
      <c r="D313" s="329">
        <v>145.81</v>
      </c>
    </row>
    <row r="314" spans="1:4" ht="34.5">
      <c r="A314" s="328">
        <v>5091002</v>
      </c>
      <c r="B314" s="189" t="s">
        <v>15706</v>
      </c>
      <c r="C314" s="190" t="s">
        <v>26</v>
      </c>
      <c r="D314" s="329">
        <v>179.29</v>
      </c>
    </row>
    <row r="315" spans="1:4" ht="45.75">
      <c r="A315" s="328">
        <v>5092001</v>
      </c>
      <c r="B315" s="189" t="s">
        <v>34267</v>
      </c>
      <c r="C315" s="190" t="s">
        <v>28</v>
      </c>
      <c r="D315" s="329">
        <v>347.18</v>
      </c>
    </row>
    <row r="316" spans="1:4" ht="45.75">
      <c r="A316" s="328">
        <v>5092002</v>
      </c>
      <c r="B316" s="189" t="s">
        <v>34268</v>
      </c>
      <c r="C316" s="190" t="s">
        <v>28</v>
      </c>
      <c r="D316" s="329">
        <v>694.89</v>
      </c>
    </row>
    <row r="317" spans="1:4" ht="12.75" customHeight="1">
      <c r="A317" s="328">
        <v>5093000</v>
      </c>
      <c r="B317" s="189" t="s">
        <v>34269</v>
      </c>
      <c r="C317" s="190" t="s">
        <v>28</v>
      </c>
      <c r="D317" s="329">
        <v>1868.68</v>
      </c>
    </row>
    <row r="318" spans="1:4" ht="23.25">
      <c r="A318" s="328">
        <v>5093001</v>
      </c>
      <c r="B318" s="189" t="s">
        <v>16305</v>
      </c>
      <c r="C318" s="190" t="s">
        <v>28</v>
      </c>
      <c r="D318" s="329">
        <v>1741.03</v>
      </c>
    </row>
    <row r="319" spans="1:4" ht="23.25">
      <c r="A319" s="328">
        <v>5094000</v>
      </c>
      <c r="B319" s="189" t="s">
        <v>34270</v>
      </c>
      <c r="C319" s="190" t="s">
        <v>28</v>
      </c>
      <c r="D319" s="329">
        <v>1241.73</v>
      </c>
    </row>
    <row r="320" spans="1:4" ht="23.25">
      <c r="A320" s="328">
        <v>5095000</v>
      </c>
      <c r="B320" s="189" t="s">
        <v>34271</v>
      </c>
      <c r="C320" s="190" t="s">
        <v>28</v>
      </c>
      <c r="D320" s="329">
        <v>1147.42</v>
      </c>
    </row>
    <row r="321" spans="1:4" ht="23.25">
      <c r="A321" s="328">
        <v>5096000</v>
      </c>
      <c r="B321" s="189" t="s">
        <v>34272</v>
      </c>
      <c r="C321" s="190" t="s">
        <v>28</v>
      </c>
      <c r="D321" s="329">
        <v>1479.91</v>
      </c>
    </row>
    <row r="322" spans="1:4" ht="12.75" customHeight="1">
      <c r="A322" s="328">
        <v>5097000</v>
      </c>
      <c r="B322" s="189" t="s">
        <v>34273</v>
      </c>
      <c r="C322" s="190" t="s">
        <v>28</v>
      </c>
      <c r="D322" s="329">
        <v>1410.07</v>
      </c>
    </row>
    <row r="323" spans="1:4" ht="45.75">
      <c r="A323" s="328">
        <v>5099001</v>
      </c>
      <c r="B323" s="189" t="s">
        <v>16306</v>
      </c>
      <c r="C323" s="190" t="s">
        <v>28</v>
      </c>
      <c r="D323" s="329">
        <v>567.69000000000005</v>
      </c>
    </row>
    <row r="324" spans="1:4" ht="45.75">
      <c r="A324" s="328">
        <v>5099002</v>
      </c>
      <c r="B324" s="189" t="s">
        <v>16307</v>
      </c>
      <c r="C324" s="190" t="s">
        <v>28</v>
      </c>
      <c r="D324" s="329">
        <v>681.72</v>
      </c>
    </row>
    <row r="325" spans="1:4" ht="23.25">
      <c r="A325" s="328">
        <v>5099003</v>
      </c>
      <c r="B325" s="189" t="s">
        <v>34274</v>
      </c>
      <c r="C325" s="190" t="s">
        <v>28</v>
      </c>
      <c r="D325" s="329">
        <v>1431.47</v>
      </c>
    </row>
    <row r="326" spans="1:4" ht="23.25">
      <c r="A326" s="328">
        <v>5099004</v>
      </c>
      <c r="B326" s="189" t="s">
        <v>34275</v>
      </c>
      <c r="C326" s="190" t="s">
        <v>28</v>
      </c>
      <c r="D326" s="329">
        <v>1387.47</v>
      </c>
    </row>
    <row r="327" spans="1:4" ht="12.75" customHeight="1">
      <c r="A327" s="328">
        <v>5099005</v>
      </c>
      <c r="B327" s="189" t="s">
        <v>16308</v>
      </c>
      <c r="C327" s="190" t="s">
        <v>26</v>
      </c>
      <c r="D327" s="329">
        <v>19.36</v>
      </c>
    </row>
    <row r="328" spans="1:4" ht="23.25">
      <c r="A328" s="328">
        <v>5099006</v>
      </c>
      <c r="B328" s="189" t="s">
        <v>16309</v>
      </c>
      <c r="C328" s="190" t="s">
        <v>25</v>
      </c>
      <c r="D328" s="329">
        <v>17.52</v>
      </c>
    </row>
    <row r="329" spans="1:4" ht="23.25">
      <c r="A329" s="328">
        <v>5102001</v>
      </c>
      <c r="B329" s="189" t="s">
        <v>34276</v>
      </c>
      <c r="C329" s="190" t="s">
        <v>23</v>
      </c>
      <c r="D329" s="329">
        <v>900.22</v>
      </c>
    </row>
    <row r="330" spans="1:4" ht="23.25">
      <c r="A330" s="328">
        <v>5102002</v>
      </c>
      <c r="B330" s="189" t="s">
        <v>34277</v>
      </c>
      <c r="C330" s="190" t="s">
        <v>23</v>
      </c>
      <c r="D330" s="329">
        <v>973.53</v>
      </c>
    </row>
    <row r="331" spans="1:4" ht="23.25">
      <c r="A331" s="328">
        <v>5102003</v>
      </c>
      <c r="B331" s="189" t="s">
        <v>34278</v>
      </c>
      <c r="C331" s="190" t="s">
        <v>23</v>
      </c>
      <c r="D331" s="329">
        <v>598.5</v>
      </c>
    </row>
    <row r="332" spans="1:4" ht="12.75" customHeight="1">
      <c r="A332" s="328">
        <v>5102004</v>
      </c>
      <c r="B332" s="189" t="s">
        <v>34279</v>
      </c>
      <c r="C332" s="190" t="s">
        <v>23</v>
      </c>
      <c r="D332" s="329">
        <v>770.7</v>
      </c>
    </row>
    <row r="333" spans="1:4" ht="23.25">
      <c r="A333" s="328">
        <v>5102005</v>
      </c>
      <c r="B333" s="189" t="s">
        <v>34280</v>
      </c>
      <c r="C333" s="190" t="s">
        <v>23</v>
      </c>
      <c r="D333" s="329">
        <v>789.13</v>
      </c>
    </row>
    <row r="334" spans="1:4" ht="23.25">
      <c r="A334" s="328">
        <v>5102006</v>
      </c>
      <c r="B334" s="189" t="s">
        <v>34281</v>
      </c>
      <c r="C334" s="190" t="s">
        <v>23</v>
      </c>
      <c r="D334" s="329">
        <v>881.86</v>
      </c>
    </row>
    <row r="335" spans="1:4" ht="23.25">
      <c r="A335" s="328">
        <v>5102007</v>
      </c>
      <c r="B335" s="189" t="s">
        <v>34282</v>
      </c>
      <c r="C335" s="190" t="s">
        <v>23</v>
      </c>
      <c r="D335" s="329">
        <v>524.74</v>
      </c>
    </row>
    <row r="336" spans="1:4">
      <c r="A336" s="328">
        <v>5104001</v>
      </c>
      <c r="B336" s="189" t="s">
        <v>24921</v>
      </c>
      <c r="C336" s="190" t="s">
        <v>77</v>
      </c>
      <c r="D336" s="329">
        <v>9096.2999999999993</v>
      </c>
    </row>
    <row r="337" spans="1:4" ht="12.75" customHeight="1">
      <c r="A337" s="328">
        <v>5104002</v>
      </c>
      <c r="B337" s="189" t="s">
        <v>24922</v>
      </c>
      <c r="C337" s="190" t="s">
        <v>77</v>
      </c>
      <c r="D337" s="329">
        <v>7988.6</v>
      </c>
    </row>
    <row r="338" spans="1:4">
      <c r="A338" s="328">
        <v>5105002</v>
      </c>
      <c r="B338" s="189" t="s">
        <v>23994</v>
      </c>
      <c r="C338" s="190" t="s">
        <v>24</v>
      </c>
      <c r="D338" s="329">
        <v>81.260000000000005</v>
      </c>
    </row>
    <row r="339" spans="1:4">
      <c r="A339" s="328">
        <v>5105003</v>
      </c>
      <c r="B339" s="189" t="s">
        <v>23995</v>
      </c>
      <c r="C339" s="190" t="s">
        <v>24</v>
      </c>
      <c r="D339" s="329">
        <v>44.06</v>
      </c>
    </row>
    <row r="340" spans="1:4">
      <c r="A340" s="328">
        <v>5107001</v>
      </c>
      <c r="B340" s="189" t="s">
        <v>34283</v>
      </c>
      <c r="C340" s="190" t="s">
        <v>24</v>
      </c>
      <c r="D340" s="329">
        <v>14.66</v>
      </c>
    </row>
    <row r="341" spans="1:4">
      <c r="A341" s="328">
        <v>5108001</v>
      </c>
      <c r="B341" s="189" t="s">
        <v>34284</v>
      </c>
      <c r="C341" s="190" t="s">
        <v>24</v>
      </c>
      <c r="D341" s="329">
        <v>477.55</v>
      </c>
    </row>
    <row r="342" spans="1:4" ht="12.75" customHeight="1">
      <c r="A342" s="328">
        <v>5111002</v>
      </c>
      <c r="B342" s="189" t="s">
        <v>23996</v>
      </c>
      <c r="C342" s="190" t="s">
        <v>28</v>
      </c>
      <c r="D342" s="329">
        <v>709.89</v>
      </c>
    </row>
    <row r="343" spans="1:4" ht="23.25">
      <c r="A343" s="328">
        <v>5112001</v>
      </c>
      <c r="B343" s="189" t="s">
        <v>23997</v>
      </c>
      <c r="C343" s="190" t="s">
        <v>77</v>
      </c>
      <c r="D343" s="329">
        <v>52557.23</v>
      </c>
    </row>
    <row r="344" spans="1:4">
      <c r="A344" s="328">
        <v>5117001</v>
      </c>
      <c r="B344" s="189" t="s">
        <v>23998</v>
      </c>
      <c r="C344" s="190" t="s">
        <v>23999</v>
      </c>
      <c r="D344" s="329">
        <v>26.03</v>
      </c>
    </row>
    <row r="345" spans="1:4">
      <c r="A345" s="330">
        <v>6000000</v>
      </c>
      <c r="B345" s="331" t="s">
        <v>16310</v>
      </c>
      <c r="C345" s="332"/>
      <c r="D345" s="333"/>
    </row>
    <row r="346" spans="1:4">
      <c r="A346" s="328">
        <v>6001000</v>
      </c>
      <c r="B346" s="189" t="s">
        <v>16311</v>
      </c>
      <c r="C346" s="190" t="s">
        <v>23</v>
      </c>
      <c r="D346" s="329">
        <v>124.5</v>
      </c>
    </row>
    <row r="347" spans="1:4" ht="12.75" customHeight="1">
      <c r="A347" s="328">
        <v>6002000</v>
      </c>
      <c r="B347" s="189" t="s">
        <v>16312</v>
      </c>
      <c r="C347" s="190" t="s">
        <v>23</v>
      </c>
      <c r="D347" s="329">
        <v>294.31</v>
      </c>
    </row>
    <row r="348" spans="1:4">
      <c r="A348" s="328">
        <v>6003000</v>
      </c>
      <c r="B348" s="189" t="s">
        <v>16313</v>
      </c>
      <c r="C348" s="190" t="s">
        <v>26</v>
      </c>
      <c r="D348" s="329">
        <v>73.53</v>
      </c>
    </row>
    <row r="349" spans="1:4">
      <c r="A349" s="328">
        <v>6004000</v>
      </c>
      <c r="B349" s="189" t="s">
        <v>16314</v>
      </c>
      <c r="C349" s="190" t="s">
        <v>26</v>
      </c>
      <c r="D349" s="329">
        <v>127.94</v>
      </c>
    </row>
    <row r="350" spans="1:4">
      <c r="A350" s="328">
        <v>6005000</v>
      </c>
      <c r="B350" s="189" t="s">
        <v>31606</v>
      </c>
      <c r="C350" s="190" t="s">
        <v>28</v>
      </c>
      <c r="D350" s="329">
        <v>267.12</v>
      </c>
    </row>
    <row r="351" spans="1:4">
      <c r="A351" s="328">
        <v>6006000</v>
      </c>
      <c r="B351" s="189" t="s">
        <v>34285</v>
      </c>
      <c r="C351" s="190" t="s">
        <v>28</v>
      </c>
      <c r="D351" s="329">
        <v>493.1</v>
      </c>
    </row>
    <row r="352" spans="1:4" ht="12.75" customHeight="1">
      <c r="A352" s="328">
        <v>6007000</v>
      </c>
      <c r="B352" s="189" t="s">
        <v>16315</v>
      </c>
      <c r="C352" s="190" t="s">
        <v>23</v>
      </c>
      <c r="D352" s="329">
        <v>74.23</v>
      </c>
    </row>
    <row r="353" spans="1:4" ht="23.25">
      <c r="A353" s="328">
        <v>6008000</v>
      </c>
      <c r="B353" s="189" t="s">
        <v>16316</v>
      </c>
      <c r="C353" s="190" t="s">
        <v>23</v>
      </c>
      <c r="D353" s="329">
        <v>101.16</v>
      </c>
    </row>
    <row r="354" spans="1:4" ht="23.25">
      <c r="A354" s="328">
        <v>6009000</v>
      </c>
      <c r="B354" s="189" t="s">
        <v>16317</v>
      </c>
      <c r="C354" s="190" t="s">
        <v>23</v>
      </c>
      <c r="D354" s="329">
        <v>136.04</v>
      </c>
    </row>
    <row r="355" spans="1:4" ht="23.25">
      <c r="A355" s="328">
        <v>6010000</v>
      </c>
      <c r="B355" s="189" t="s">
        <v>16318</v>
      </c>
      <c r="C355" s="190" t="s">
        <v>14044</v>
      </c>
      <c r="D355" s="329" t="s">
        <v>14044</v>
      </c>
    </row>
    <row r="356" spans="1:4" ht="23.25">
      <c r="A356" s="328">
        <v>6010001</v>
      </c>
      <c r="B356" s="189" t="s">
        <v>16319</v>
      </c>
      <c r="C356" s="190" t="s">
        <v>23</v>
      </c>
      <c r="D356" s="329">
        <v>206.14</v>
      </c>
    </row>
    <row r="357" spans="1:4" ht="12.75" customHeight="1">
      <c r="A357" s="328">
        <v>6010002</v>
      </c>
      <c r="B357" s="189" t="s">
        <v>16320</v>
      </c>
      <c r="C357" s="190" t="s">
        <v>23</v>
      </c>
      <c r="D357" s="329">
        <v>320.32</v>
      </c>
    </row>
    <row r="358" spans="1:4" ht="23.25">
      <c r="A358" s="328">
        <v>6011000</v>
      </c>
      <c r="B358" s="189" t="s">
        <v>16321</v>
      </c>
      <c r="C358" s="190" t="s">
        <v>14044</v>
      </c>
      <c r="D358" s="329" t="s">
        <v>14044</v>
      </c>
    </row>
    <row r="359" spans="1:4" ht="23.25">
      <c r="A359" s="328">
        <v>6011001</v>
      </c>
      <c r="B359" s="189" t="s">
        <v>16322</v>
      </c>
      <c r="C359" s="190" t="s">
        <v>23</v>
      </c>
      <c r="D359" s="329">
        <v>279</v>
      </c>
    </row>
    <row r="360" spans="1:4" ht="23.25">
      <c r="A360" s="328">
        <v>6011002</v>
      </c>
      <c r="B360" s="189" t="s">
        <v>16323</v>
      </c>
      <c r="C360" s="190" t="s">
        <v>23</v>
      </c>
      <c r="D360" s="329">
        <v>324.58</v>
      </c>
    </row>
    <row r="361" spans="1:4" ht="23.25">
      <c r="A361" s="328">
        <v>6012000</v>
      </c>
      <c r="B361" s="189" t="s">
        <v>16324</v>
      </c>
      <c r="C361" s="190" t="s">
        <v>14044</v>
      </c>
      <c r="D361" s="329" t="s">
        <v>14044</v>
      </c>
    </row>
    <row r="362" spans="1:4" ht="12.75" customHeight="1">
      <c r="A362" s="328">
        <v>6012001</v>
      </c>
      <c r="B362" s="189" t="s">
        <v>16325</v>
      </c>
      <c r="C362" s="190" t="s">
        <v>23</v>
      </c>
      <c r="D362" s="329">
        <v>414.75</v>
      </c>
    </row>
    <row r="363" spans="1:4" ht="23.25">
      <c r="A363" s="328">
        <v>6012002</v>
      </c>
      <c r="B363" s="189" t="s">
        <v>16326</v>
      </c>
      <c r="C363" s="190" t="s">
        <v>23</v>
      </c>
      <c r="D363" s="329">
        <v>511.07</v>
      </c>
    </row>
    <row r="364" spans="1:4" ht="23.25">
      <c r="A364" s="328">
        <v>6013000</v>
      </c>
      <c r="B364" s="189" t="s">
        <v>16327</v>
      </c>
      <c r="C364" s="190" t="s">
        <v>14044</v>
      </c>
      <c r="D364" s="329" t="s">
        <v>14044</v>
      </c>
    </row>
    <row r="365" spans="1:4" ht="23.25">
      <c r="A365" s="328">
        <v>6013001</v>
      </c>
      <c r="B365" s="189" t="s">
        <v>16328</v>
      </c>
      <c r="C365" s="190" t="s">
        <v>23</v>
      </c>
      <c r="D365" s="329">
        <v>487.82</v>
      </c>
    </row>
    <row r="366" spans="1:4" ht="23.25">
      <c r="A366" s="328">
        <v>6013002</v>
      </c>
      <c r="B366" s="189" t="s">
        <v>16329</v>
      </c>
      <c r="C366" s="190" t="s">
        <v>23</v>
      </c>
      <c r="D366" s="329">
        <v>532.66999999999996</v>
      </c>
    </row>
    <row r="367" spans="1:4" ht="12.75" customHeight="1">
      <c r="A367" s="328">
        <v>6014000</v>
      </c>
      <c r="B367" s="189" t="s">
        <v>16330</v>
      </c>
      <c r="C367" s="190" t="s">
        <v>14044</v>
      </c>
      <c r="D367" s="329" t="s">
        <v>14044</v>
      </c>
    </row>
    <row r="368" spans="1:4" ht="23.25">
      <c r="A368" s="328">
        <v>6014001</v>
      </c>
      <c r="B368" s="189" t="s">
        <v>16331</v>
      </c>
      <c r="C368" s="190" t="s">
        <v>23</v>
      </c>
      <c r="D368" s="329">
        <v>563.34</v>
      </c>
    </row>
    <row r="369" spans="1:4" ht="23.25">
      <c r="A369" s="328">
        <v>6014002</v>
      </c>
      <c r="B369" s="189" t="s">
        <v>16332</v>
      </c>
      <c r="C369" s="190" t="s">
        <v>23</v>
      </c>
      <c r="D369" s="329">
        <v>729.63</v>
      </c>
    </row>
    <row r="370" spans="1:4" ht="23.25">
      <c r="A370" s="328">
        <v>6016000</v>
      </c>
      <c r="B370" s="189" t="s">
        <v>16333</v>
      </c>
      <c r="C370" s="190" t="s">
        <v>14044</v>
      </c>
      <c r="D370" s="329" t="s">
        <v>14044</v>
      </c>
    </row>
    <row r="371" spans="1:4" ht="23.25">
      <c r="A371" s="328">
        <v>6016001</v>
      </c>
      <c r="B371" s="189" t="s">
        <v>16334</v>
      </c>
      <c r="C371" s="190" t="s">
        <v>23</v>
      </c>
      <c r="D371" s="329">
        <v>864.09</v>
      </c>
    </row>
    <row r="372" spans="1:4" ht="23.25">
      <c r="A372" s="328">
        <v>6016002</v>
      </c>
      <c r="B372" s="189" t="s">
        <v>16335</v>
      </c>
      <c r="C372" s="190" t="s">
        <v>23</v>
      </c>
      <c r="D372" s="329">
        <v>1075.17</v>
      </c>
    </row>
    <row r="373" spans="1:4" ht="12.75" customHeight="1">
      <c r="A373" s="328">
        <v>6017000</v>
      </c>
      <c r="B373" s="189" t="s">
        <v>16336</v>
      </c>
      <c r="C373" s="190" t="s">
        <v>14044</v>
      </c>
      <c r="D373" s="329" t="s">
        <v>14044</v>
      </c>
    </row>
    <row r="374" spans="1:4" ht="23.25">
      <c r="A374" s="328">
        <v>6017001</v>
      </c>
      <c r="B374" s="189" t="s">
        <v>16337</v>
      </c>
      <c r="C374" s="190" t="s">
        <v>23</v>
      </c>
      <c r="D374" s="329">
        <v>1077.81</v>
      </c>
    </row>
    <row r="375" spans="1:4" ht="12.75" customHeight="1">
      <c r="A375" s="328">
        <v>6017002</v>
      </c>
      <c r="B375" s="189" t="s">
        <v>16338</v>
      </c>
      <c r="C375" s="190" t="s">
        <v>23</v>
      </c>
      <c r="D375" s="329">
        <v>1490</v>
      </c>
    </row>
    <row r="376" spans="1:4" ht="23.25">
      <c r="A376" s="328">
        <v>6017003</v>
      </c>
      <c r="B376" s="189" t="s">
        <v>16339</v>
      </c>
      <c r="C376" s="190" t="s">
        <v>23</v>
      </c>
      <c r="D376" s="329">
        <v>130.86000000000001</v>
      </c>
    </row>
    <row r="377" spans="1:4" ht="12.75" customHeight="1">
      <c r="A377" s="328">
        <v>6017004</v>
      </c>
      <c r="B377" s="189" t="s">
        <v>16340</v>
      </c>
      <c r="C377" s="190" t="s">
        <v>23</v>
      </c>
      <c r="D377" s="329">
        <v>224.37</v>
      </c>
    </row>
    <row r="378" spans="1:4" ht="23.25">
      <c r="A378" s="328">
        <v>6017005</v>
      </c>
      <c r="B378" s="189" t="s">
        <v>16341</v>
      </c>
      <c r="C378" s="190" t="s">
        <v>23</v>
      </c>
      <c r="D378" s="329">
        <v>321.97000000000003</v>
      </c>
    </row>
    <row r="379" spans="1:4" ht="12.75" customHeight="1">
      <c r="A379" s="328">
        <v>6017006</v>
      </c>
      <c r="B379" s="189" t="s">
        <v>16342</v>
      </c>
      <c r="C379" s="190" t="s">
        <v>23</v>
      </c>
      <c r="D379" s="329">
        <v>481.36</v>
      </c>
    </row>
    <row r="380" spans="1:4" ht="23.25">
      <c r="A380" s="328">
        <v>6017007</v>
      </c>
      <c r="B380" s="189" t="s">
        <v>16343</v>
      </c>
      <c r="C380" s="190" t="s">
        <v>23</v>
      </c>
      <c r="D380" s="329">
        <v>766.12</v>
      </c>
    </row>
    <row r="381" spans="1:4" ht="12.75" customHeight="1">
      <c r="A381" s="328">
        <v>6017008</v>
      </c>
      <c r="B381" s="189" t="s">
        <v>16344</v>
      </c>
      <c r="C381" s="190" t="s">
        <v>23</v>
      </c>
      <c r="D381" s="329">
        <v>1164.5</v>
      </c>
    </row>
    <row r="382" spans="1:4" ht="23.25">
      <c r="A382" s="328">
        <v>6017009</v>
      </c>
      <c r="B382" s="189" t="s">
        <v>16345</v>
      </c>
      <c r="C382" s="190" t="s">
        <v>23</v>
      </c>
      <c r="D382" s="329">
        <v>1668.76</v>
      </c>
    </row>
    <row r="383" spans="1:4" ht="12.75" customHeight="1">
      <c r="A383" s="328">
        <v>6018000</v>
      </c>
      <c r="B383" s="189" t="s">
        <v>16346</v>
      </c>
      <c r="C383" s="190" t="s">
        <v>14044</v>
      </c>
      <c r="D383" s="329" t="s">
        <v>14044</v>
      </c>
    </row>
    <row r="384" spans="1:4" ht="12.75" customHeight="1">
      <c r="A384" s="328">
        <v>6018001</v>
      </c>
      <c r="B384" s="189" t="s">
        <v>16347</v>
      </c>
      <c r="C384" s="190" t="s">
        <v>24</v>
      </c>
      <c r="D384" s="329">
        <v>5400.79</v>
      </c>
    </row>
    <row r="385" spans="1:4" ht="12.75" customHeight="1">
      <c r="A385" s="328">
        <v>6018002</v>
      </c>
      <c r="B385" s="189" t="s">
        <v>16348</v>
      </c>
      <c r="C385" s="190" t="s">
        <v>24</v>
      </c>
      <c r="D385" s="329">
        <v>6549.94</v>
      </c>
    </row>
    <row r="386" spans="1:4">
      <c r="A386" s="328">
        <v>6018003</v>
      </c>
      <c r="B386" s="189" t="s">
        <v>16349</v>
      </c>
      <c r="C386" s="190" t="s">
        <v>24</v>
      </c>
      <c r="D386" s="329">
        <v>10895.56</v>
      </c>
    </row>
    <row r="387" spans="1:4" ht="12.75" customHeight="1">
      <c r="A387" s="328">
        <v>6019000</v>
      </c>
      <c r="B387" s="189" t="s">
        <v>16350</v>
      </c>
      <c r="C387" s="190" t="s">
        <v>23</v>
      </c>
      <c r="D387" s="329">
        <v>1167.8800000000001</v>
      </c>
    </row>
    <row r="388" spans="1:4">
      <c r="A388" s="328">
        <v>6019101</v>
      </c>
      <c r="B388" s="189" t="s">
        <v>34286</v>
      </c>
      <c r="C388" s="190" t="s">
        <v>23</v>
      </c>
      <c r="D388" s="329">
        <v>267.73</v>
      </c>
    </row>
    <row r="389" spans="1:4">
      <c r="A389" s="328">
        <v>6020000</v>
      </c>
      <c r="B389" s="189" t="s">
        <v>16351</v>
      </c>
      <c r="C389" s="190" t="s">
        <v>14044</v>
      </c>
      <c r="D389" s="329" t="s">
        <v>14044</v>
      </c>
    </row>
    <row r="390" spans="1:4" ht="23.25">
      <c r="A390" s="328">
        <v>6020003</v>
      </c>
      <c r="B390" s="189" t="s">
        <v>34287</v>
      </c>
      <c r="C390" s="190" t="s">
        <v>24</v>
      </c>
      <c r="D390" s="329">
        <v>144.51</v>
      </c>
    </row>
    <row r="391" spans="1:4" ht="12.75" customHeight="1">
      <c r="A391" s="328">
        <v>6020004</v>
      </c>
      <c r="B391" s="189" t="s">
        <v>34288</v>
      </c>
      <c r="C391" s="190" t="s">
        <v>24</v>
      </c>
      <c r="D391" s="329">
        <v>144.51</v>
      </c>
    </row>
    <row r="392" spans="1:4" ht="12.75" customHeight="1">
      <c r="A392" s="328">
        <v>6020021</v>
      </c>
      <c r="B392" s="189" t="s">
        <v>16352</v>
      </c>
      <c r="C392" s="190" t="s">
        <v>24</v>
      </c>
      <c r="D392" s="329">
        <v>487.1</v>
      </c>
    </row>
    <row r="393" spans="1:4" ht="23.25">
      <c r="A393" s="328">
        <v>6020022</v>
      </c>
      <c r="B393" s="189" t="s">
        <v>16353</v>
      </c>
      <c r="C393" s="190" t="s">
        <v>24</v>
      </c>
      <c r="D393" s="329">
        <v>479.54</v>
      </c>
    </row>
    <row r="394" spans="1:4" ht="23.25">
      <c r="A394" s="328">
        <v>6020023</v>
      </c>
      <c r="B394" s="189" t="s">
        <v>16354</v>
      </c>
      <c r="C394" s="190" t="s">
        <v>24</v>
      </c>
      <c r="D394" s="329">
        <v>556.45000000000005</v>
      </c>
    </row>
    <row r="395" spans="1:4" ht="34.5">
      <c r="A395" s="328">
        <v>6020024</v>
      </c>
      <c r="B395" s="189" t="s">
        <v>16355</v>
      </c>
      <c r="C395" s="190" t="s">
        <v>24</v>
      </c>
      <c r="D395" s="329">
        <v>501</v>
      </c>
    </row>
    <row r="396" spans="1:4" ht="23.25">
      <c r="A396" s="328">
        <v>6020025</v>
      </c>
      <c r="B396" s="189" t="s">
        <v>16356</v>
      </c>
      <c r="C396" s="190" t="s">
        <v>24</v>
      </c>
      <c r="D396" s="329">
        <v>1496.36</v>
      </c>
    </row>
    <row r="397" spans="1:4">
      <c r="A397" s="328">
        <v>6021000</v>
      </c>
      <c r="B397" s="189" t="s">
        <v>16357</v>
      </c>
      <c r="C397" s="190" t="s">
        <v>24</v>
      </c>
      <c r="D397" s="329">
        <v>189.02</v>
      </c>
    </row>
    <row r="398" spans="1:4" ht="12.75" customHeight="1">
      <c r="A398" s="328">
        <v>6022000</v>
      </c>
      <c r="B398" s="189" t="s">
        <v>16358</v>
      </c>
      <c r="C398" s="190" t="s">
        <v>14044</v>
      </c>
      <c r="D398" s="329" t="s">
        <v>14044</v>
      </c>
    </row>
    <row r="399" spans="1:4" ht="12.75" customHeight="1">
      <c r="A399" s="328">
        <v>6022003</v>
      </c>
      <c r="B399" s="189" t="s">
        <v>16359</v>
      </c>
      <c r="C399" s="190" t="s">
        <v>24</v>
      </c>
      <c r="D399" s="329">
        <v>2428.9299999999998</v>
      </c>
    </row>
    <row r="400" spans="1:4">
      <c r="A400" s="328">
        <v>6022004</v>
      </c>
      <c r="B400" s="189" t="s">
        <v>16360</v>
      </c>
      <c r="C400" s="190" t="s">
        <v>24</v>
      </c>
      <c r="D400" s="329">
        <v>4337.78</v>
      </c>
    </row>
    <row r="401" spans="1:4">
      <c r="A401" s="328">
        <v>6022005</v>
      </c>
      <c r="B401" s="189" t="s">
        <v>16361</v>
      </c>
      <c r="C401" s="190" t="s">
        <v>24</v>
      </c>
      <c r="D401" s="329">
        <v>6212.84</v>
      </c>
    </row>
    <row r="402" spans="1:4">
      <c r="A402" s="328">
        <v>6022006</v>
      </c>
      <c r="B402" s="189" t="s">
        <v>16362</v>
      </c>
      <c r="C402" s="190" t="s">
        <v>24</v>
      </c>
      <c r="D402" s="329">
        <v>8111.95</v>
      </c>
    </row>
    <row r="403" spans="1:4">
      <c r="A403" s="328">
        <v>6023000</v>
      </c>
      <c r="B403" s="189" t="s">
        <v>16363</v>
      </c>
      <c r="C403" s="190" t="s">
        <v>14044</v>
      </c>
      <c r="D403" s="329" t="s">
        <v>14044</v>
      </c>
    </row>
    <row r="404" spans="1:4">
      <c r="A404" s="328">
        <v>6023001</v>
      </c>
      <c r="B404" s="189" t="s">
        <v>16364</v>
      </c>
      <c r="C404" s="190" t="s">
        <v>24</v>
      </c>
      <c r="D404" s="329">
        <v>997.15</v>
      </c>
    </row>
    <row r="405" spans="1:4">
      <c r="A405" s="328">
        <v>6023002</v>
      </c>
      <c r="B405" s="189" t="s">
        <v>16365</v>
      </c>
      <c r="C405" s="190" t="s">
        <v>24</v>
      </c>
      <c r="D405" s="329">
        <v>1104.49</v>
      </c>
    </row>
    <row r="406" spans="1:4" ht="12.75" customHeight="1">
      <c r="A406" s="328">
        <v>6023003</v>
      </c>
      <c r="B406" s="189" t="s">
        <v>16366</v>
      </c>
      <c r="C406" s="190" t="s">
        <v>24</v>
      </c>
      <c r="D406" s="329">
        <v>1211.82</v>
      </c>
    </row>
    <row r="407" spans="1:4">
      <c r="A407" s="328">
        <v>6023004</v>
      </c>
      <c r="B407" s="189" t="s">
        <v>16367</v>
      </c>
      <c r="C407" s="190" t="s">
        <v>24</v>
      </c>
      <c r="D407" s="329">
        <v>95.3</v>
      </c>
    </row>
    <row r="408" spans="1:4">
      <c r="A408" s="328">
        <v>6023005</v>
      </c>
      <c r="B408" s="189" t="s">
        <v>16368</v>
      </c>
      <c r="C408" s="190" t="s">
        <v>24</v>
      </c>
      <c r="D408" s="329">
        <v>369.6</v>
      </c>
    </row>
    <row r="409" spans="1:4">
      <c r="A409" s="328">
        <v>6024000</v>
      </c>
      <c r="B409" s="189" t="s">
        <v>16369</v>
      </c>
      <c r="C409" s="190" t="s">
        <v>28</v>
      </c>
      <c r="D409" s="329">
        <v>226.75</v>
      </c>
    </row>
    <row r="410" spans="1:4">
      <c r="A410" s="328">
        <v>6025000</v>
      </c>
      <c r="B410" s="189" t="s">
        <v>16370</v>
      </c>
      <c r="C410" s="190" t="s">
        <v>28</v>
      </c>
      <c r="D410" s="329">
        <v>223.03</v>
      </c>
    </row>
    <row r="411" spans="1:4" ht="23.25">
      <c r="A411" s="328">
        <v>6026000</v>
      </c>
      <c r="B411" s="189" t="s">
        <v>16371</v>
      </c>
      <c r="C411" s="190" t="s">
        <v>23</v>
      </c>
      <c r="D411" s="329">
        <v>49.76</v>
      </c>
    </row>
    <row r="412" spans="1:4" ht="34.5">
      <c r="A412" s="328">
        <v>6029001</v>
      </c>
      <c r="B412" s="189" t="s">
        <v>34289</v>
      </c>
      <c r="C412" s="190" t="s">
        <v>23</v>
      </c>
      <c r="D412" s="329">
        <v>16.829999999999998</v>
      </c>
    </row>
    <row r="413" spans="1:4" ht="12.75" customHeight="1">
      <c r="A413" s="328">
        <v>6029002</v>
      </c>
      <c r="B413" s="189" t="s">
        <v>34290</v>
      </c>
      <c r="C413" s="190" t="s">
        <v>23</v>
      </c>
      <c r="D413" s="329">
        <v>17.61</v>
      </c>
    </row>
    <row r="414" spans="1:4" ht="34.5">
      <c r="A414" s="328">
        <v>6029003</v>
      </c>
      <c r="B414" s="189" t="s">
        <v>34291</v>
      </c>
      <c r="C414" s="190" t="s">
        <v>23</v>
      </c>
      <c r="D414" s="329">
        <v>18.71</v>
      </c>
    </row>
    <row r="415" spans="1:4" ht="34.5">
      <c r="A415" s="328">
        <v>6029004</v>
      </c>
      <c r="B415" s="189" t="s">
        <v>34292</v>
      </c>
      <c r="C415" s="190" t="s">
        <v>23</v>
      </c>
      <c r="D415" s="329">
        <v>31.59</v>
      </c>
    </row>
    <row r="416" spans="1:4" ht="23.25">
      <c r="A416" s="328">
        <v>6031000</v>
      </c>
      <c r="B416" s="189" t="s">
        <v>16372</v>
      </c>
      <c r="C416" s="190" t="s">
        <v>23</v>
      </c>
      <c r="D416" s="329">
        <v>29.79</v>
      </c>
    </row>
    <row r="417" spans="1:4" ht="23.25">
      <c r="A417" s="328">
        <v>6032000</v>
      </c>
      <c r="B417" s="189" t="s">
        <v>16373</v>
      </c>
      <c r="C417" s="190" t="s">
        <v>23</v>
      </c>
      <c r="D417" s="329">
        <v>32.5</v>
      </c>
    </row>
    <row r="418" spans="1:4" ht="23.25">
      <c r="A418" s="328">
        <v>6033000</v>
      </c>
      <c r="B418" s="189" t="s">
        <v>16374</v>
      </c>
      <c r="C418" s="190" t="s">
        <v>23</v>
      </c>
      <c r="D418" s="329">
        <v>50.99</v>
      </c>
    </row>
    <row r="419" spans="1:4" ht="23.25">
      <c r="A419" s="328">
        <v>6034000</v>
      </c>
      <c r="B419" s="189" t="s">
        <v>16375</v>
      </c>
      <c r="C419" s="190" t="s">
        <v>23</v>
      </c>
      <c r="D419" s="329">
        <v>151.9</v>
      </c>
    </row>
    <row r="420" spans="1:4" ht="23.25">
      <c r="A420" s="328">
        <v>6035000</v>
      </c>
      <c r="B420" s="189" t="s">
        <v>16376</v>
      </c>
      <c r="C420" s="190" t="s">
        <v>23</v>
      </c>
      <c r="D420" s="329">
        <v>82.6</v>
      </c>
    </row>
    <row r="421" spans="1:4" ht="12.75" customHeight="1">
      <c r="A421" s="328">
        <v>6037000</v>
      </c>
      <c r="B421" s="189" t="s">
        <v>16377</v>
      </c>
      <c r="C421" s="190" t="s">
        <v>23</v>
      </c>
      <c r="D421" s="329">
        <v>9.07</v>
      </c>
    </row>
    <row r="422" spans="1:4">
      <c r="A422" s="328">
        <v>6038000</v>
      </c>
      <c r="B422" s="189" t="s">
        <v>16378</v>
      </c>
      <c r="C422" s="190" t="s">
        <v>23</v>
      </c>
      <c r="D422" s="329">
        <v>9.2200000000000006</v>
      </c>
    </row>
    <row r="423" spans="1:4">
      <c r="A423" s="328">
        <v>6039000</v>
      </c>
      <c r="B423" s="189" t="s">
        <v>16379</v>
      </c>
      <c r="C423" s="190" t="s">
        <v>23</v>
      </c>
      <c r="D423" s="329">
        <v>11.56</v>
      </c>
    </row>
    <row r="424" spans="1:4">
      <c r="A424" s="328">
        <v>6040000</v>
      </c>
      <c r="B424" s="189" t="s">
        <v>16380</v>
      </c>
      <c r="C424" s="190" t="s">
        <v>23</v>
      </c>
      <c r="D424" s="329">
        <v>11.85</v>
      </c>
    </row>
    <row r="425" spans="1:4" ht="12.75" customHeight="1">
      <c r="A425" s="328">
        <v>6041000</v>
      </c>
      <c r="B425" s="189" t="s">
        <v>16381</v>
      </c>
      <c r="C425" s="190" t="s">
        <v>23</v>
      </c>
      <c r="D425" s="329">
        <v>12.08</v>
      </c>
    </row>
    <row r="426" spans="1:4" ht="23.25">
      <c r="A426" s="328">
        <v>6042000</v>
      </c>
      <c r="B426" s="189" t="s">
        <v>16382</v>
      </c>
      <c r="C426" s="190" t="s">
        <v>23</v>
      </c>
      <c r="D426" s="329">
        <v>13.73</v>
      </c>
    </row>
    <row r="427" spans="1:4" ht="23.25">
      <c r="A427" s="328">
        <v>6044000</v>
      </c>
      <c r="B427" s="189" t="s">
        <v>16383</v>
      </c>
      <c r="C427" s="190" t="s">
        <v>26</v>
      </c>
      <c r="D427" s="329">
        <v>178.68</v>
      </c>
    </row>
    <row r="428" spans="1:4" ht="12.75" customHeight="1">
      <c r="A428" s="328">
        <v>6045000</v>
      </c>
      <c r="B428" s="189" t="s">
        <v>16384</v>
      </c>
      <c r="C428" s="190" t="s">
        <v>26</v>
      </c>
      <c r="D428" s="329">
        <v>297.14</v>
      </c>
    </row>
    <row r="429" spans="1:4" ht="23.25">
      <c r="A429" s="328">
        <v>6046000</v>
      </c>
      <c r="B429" s="189" t="s">
        <v>16385</v>
      </c>
      <c r="C429" s="190" t="s">
        <v>23</v>
      </c>
      <c r="D429" s="329">
        <v>38.68</v>
      </c>
    </row>
    <row r="430" spans="1:4" ht="23.25">
      <c r="A430" s="328">
        <v>6047000</v>
      </c>
      <c r="B430" s="189" t="s">
        <v>16386</v>
      </c>
      <c r="C430" s="190" t="s">
        <v>23</v>
      </c>
      <c r="D430" s="329">
        <v>49.36</v>
      </c>
    </row>
    <row r="431" spans="1:4" ht="12.75" customHeight="1">
      <c r="A431" s="328">
        <v>6048000</v>
      </c>
      <c r="B431" s="189" t="s">
        <v>16387</v>
      </c>
      <c r="C431" s="190" t="s">
        <v>23</v>
      </c>
      <c r="D431" s="329">
        <v>63.34</v>
      </c>
    </row>
    <row r="432" spans="1:4">
      <c r="A432" s="328">
        <v>6049000</v>
      </c>
      <c r="B432" s="189" t="s">
        <v>16388</v>
      </c>
      <c r="C432" s="190" t="s">
        <v>16389</v>
      </c>
      <c r="D432" s="329">
        <v>2.09</v>
      </c>
    </row>
    <row r="433" spans="1:4" ht="12.75" customHeight="1">
      <c r="A433" s="328">
        <v>6050000</v>
      </c>
      <c r="B433" s="189" t="s">
        <v>16390</v>
      </c>
      <c r="C433" s="190" t="s">
        <v>23</v>
      </c>
      <c r="D433" s="329">
        <v>4.82</v>
      </c>
    </row>
    <row r="434" spans="1:4">
      <c r="A434" s="328">
        <v>6051000</v>
      </c>
      <c r="B434" s="189" t="s">
        <v>16391</v>
      </c>
      <c r="C434" s="190" t="s">
        <v>23</v>
      </c>
      <c r="D434" s="329">
        <v>15.46</v>
      </c>
    </row>
    <row r="435" spans="1:4">
      <c r="A435" s="328">
        <v>6052000</v>
      </c>
      <c r="B435" s="189" t="s">
        <v>16392</v>
      </c>
      <c r="C435" s="190" t="s">
        <v>23</v>
      </c>
      <c r="D435" s="329">
        <v>21.2</v>
      </c>
    </row>
    <row r="436" spans="1:4">
      <c r="A436" s="328">
        <v>6053000</v>
      </c>
      <c r="B436" s="189" t="s">
        <v>16393</v>
      </c>
      <c r="C436" s="190" t="s">
        <v>23</v>
      </c>
      <c r="D436" s="329">
        <v>26.86</v>
      </c>
    </row>
    <row r="437" spans="1:4" ht="12.75" customHeight="1">
      <c r="A437" s="328">
        <v>6054000</v>
      </c>
      <c r="B437" s="189" t="s">
        <v>16394</v>
      </c>
      <c r="C437" s="190" t="s">
        <v>23</v>
      </c>
      <c r="D437" s="329">
        <v>32.61</v>
      </c>
    </row>
    <row r="438" spans="1:4">
      <c r="A438" s="328">
        <v>6055000</v>
      </c>
      <c r="B438" s="189" t="s">
        <v>16395</v>
      </c>
      <c r="C438" s="190" t="s">
        <v>23</v>
      </c>
      <c r="D438" s="329">
        <v>40.76</v>
      </c>
    </row>
    <row r="439" spans="1:4" ht="12.75" customHeight="1">
      <c r="A439" s="328">
        <v>6056000</v>
      </c>
      <c r="B439" s="189" t="s">
        <v>16396</v>
      </c>
      <c r="C439" s="190" t="s">
        <v>23</v>
      </c>
      <c r="D439" s="329">
        <v>40.130000000000003</v>
      </c>
    </row>
    <row r="440" spans="1:4">
      <c r="A440" s="328">
        <v>6057000</v>
      </c>
      <c r="B440" s="189" t="s">
        <v>16397</v>
      </c>
      <c r="C440" s="190" t="s">
        <v>23</v>
      </c>
      <c r="D440" s="329">
        <v>55.63</v>
      </c>
    </row>
    <row r="441" spans="1:4">
      <c r="A441" s="328">
        <v>6058000</v>
      </c>
      <c r="B441" s="189" t="s">
        <v>16398</v>
      </c>
      <c r="C441" s="190" t="s">
        <v>23</v>
      </c>
      <c r="D441" s="329">
        <v>73.069999999999993</v>
      </c>
    </row>
    <row r="442" spans="1:4">
      <c r="A442" s="328">
        <v>6059000</v>
      </c>
      <c r="B442" s="189" t="s">
        <v>16399</v>
      </c>
      <c r="C442" s="190" t="s">
        <v>23</v>
      </c>
      <c r="D442" s="329">
        <v>90.5</v>
      </c>
    </row>
    <row r="443" spans="1:4">
      <c r="A443" s="328">
        <v>6060000</v>
      </c>
      <c r="B443" s="189" t="s">
        <v>16400</v>
      </c>
      <c r="C443" s="190" t="s">
        <v>23</v>
      </c>
      <c r="D443" s="329">
        <v>109.41</v>
      </c>
    </row>
    <row r="444" spans="1:4">
      <c r="A444" s="328">
        <v>6065000</v>
      </c>
      <c r="B444" s="189" t="s">
        <v>16401</v>
      </c>
      <c r="C444" s="190" t="s">
        <v>14044</v>
      </c>
      <c r="D444" s="329" t="s">
        <v>14044</v>
      </c>
    </row>
    <row r="445" spans="1:4" ht="12.75" customHeight="1">
      <c r="A445" s="328">
        <v>6065005</v>
      </c>
      <c r="B445" s="189" t="s">
        <v>34293</v>
      </c>
      <c r="C445" s="190" t="s">
        <v>24</v>
      </c>
      <c r="D445" s="329">
        <v>2572.9</v>
      </c>
    </row>
    <row r="446" spans="1:4" ht="12.75" customHeight="1">
      <c r="A446" s="328">
        <v>6065006</v>
      </c>
      <c r="B446" s="189" t="s">
        <v>34294</v>
      </c>
      <c r="C446" s="190" t="s">
        <v>24</v>
      </c>
      <c r="D446" s="329">
        <v>2572.89</v>
      </c>
    </row>
    <row r="447" spans="1:4" ht="23.25">
      <c r="A447" s="328">
        <v>6065007</v>
      </c>
      <c r="B447" s="189" t="s">
        <v>34295</v>
      </c>
      <c r="C447" s="190" t="s">
        <v>24</v>
      </c>
      <c r="D447" s="329">
        <v>4104.74</v>
      </c>
    </row>
    <row r="448" spans="1:4" ht="23.25">
      <c r="A448" s="328">
        <v>6065008</v>
      </c>
      <c r="B448" s="189" t="s">
        <v>34296</v>
      </c>
      <c r="C448" s="190" t="s">
        <v>24</v>
      </c>
      <c r="D448" s="329">
        <v>4104.74</v>
      </c>
    </row>
    <row r="449" spans="1:4" ht="34.5">
      <c r="A449" s="328">
        <v>6065021</v>
      </c>
      <c r="B449" s="189" t="s">
        <v>16402</v>
      </c>
      <c r="C449" s="190" t="s">
        <v>24</v>
      </c>
      <c r="D449" s="329">
        <v>332.44</v>
      </c>
    </row>
    <row r="450" spans="1:4" ht="34.5">
      <c r="A450" s="328">
        <v>6065022</v>
      </c>
      <c r="B450" s="189" t="s">
        <v>16403</v>
      </c>
      <c r="C450" s="190" t="s">
        <v>24</v>
      </c>
      <c r="D450" s="329">
        <v>326.33999999999997</v>
      </c>
    </row>
    <row r="451" spans="1:4" ht="12.75" customHeight="1">
      <c r="A451" s="328">
        <v>6065023</v>
      </c>
      <c r="B451" s="189" t="s">
        <v>16404</v>
      </c>
      <c r="C451" s="190" t="s">
        <v>24</v>
      </c>
      <c r="D451" s="329">
        <v>431.35</v>
      </c>
    </row>
    <row r="452" spans="1:4" ht="12.75" customHeight="1">
      <c r="A452" s="328">
        <v>6065024</v>
      </c>
      <c r="B452" s="189" t="s">
        <v>16405</v>
      </c>
      <c r="C452" s="190" t="s">
        <v>24</v>
      </c>
      <c r="D452" s="329">
        <v>407.47</v>
      </c>
    </row>
    <row r="453" spans="1:4" ht="34.5">
      <c r="A453" s="328">
        <v>6065025</v>
      </c>
      <c r="B453" s="189" t="s">
        <v>16406</v>
      </c>
      <c r="C453" s="190" t="s">
        <v>24</v>
      </c>
      <c r="D453" s="329">
        <v>474.33</v>
      </c>
    </row>
    <row r="454" spans="1:4" ht="12.75" customHeight="1">
      <c r="A454" s="328">
        <v>6065027</v>
      </c>
      <c r="B454" s="189" t="s">
        <v>16407</v>
      </c>
      <c r="C454" s="190" t="s">
        <v>24</v>
      </c>
      <c r="D454" s="329">
        <v>1379.24</v>
      </c>
    </row>
    <row r="455" spans="1:4">
      <c r="A455" s="328">
        <v>6066000</v>
      </c>
      <c r="B455" s="189" t="s">
        <v>16408</v>
      </c>
      <c r="C455" s="190" t="s">
        <v>14044</v>
      </c>
      <c r="D455" s="329" t="s">
        <v>14044</v>
      </c>
    </row>
    <row r="456" spans="1:4">
      <c r="A456" s="328">
        <v>6066001</v>
      </c>
      <c r="B456" s="189" t="s">
        <v>34297</v>
      </c>
      <c r="C456" s="190" t="s">
        <v>24</v>
      </c>
      <c r="D456" s="329">
        <v>1145.4100000000001</v>
      </c>
    </row>
    <row r="457" spans="1:4">
      <c r="A457" s="328">
        <v>6066002</v>
      </c>
      <c r="B457" s="189" t="s">
        <v>34298</v>
      </c>
      <c r="C457" s="190" t="s">
        <v>24</v>
      </c>
      <c r="D457" s="329">
        <v>1315.06</v>
      </c>
    </row>
    <row r="458" spans="1:4" ht="23.25">
      <c r="A458" s="328">
        <v>6066005</v>
      </c>
      <c r="B458" s="189" t="s">
        <v>34299</v>
      </c>
      <c r="C458" s="190" t="s">
        <v>24</v>
      </c>
      <c r="D458" s="329">
        <v>85.64</v>
      </c>
    </row>
    <row r="459" spans="1:4" ht="23.25">
      <c r="A459" s="328">
        <v>6066006</v>
      </c>
      <c r="B459" s="189" t="s">
        <v>34300</v>
      </c>
      <c r="C459" s="190" t="s">
        <v>24</v>
      </c>
      <c r="D459" s="329">
        <v>85.64</v>
      </c>
    </row>
    <row r="460" spans="1:4" ht="12.75" customHeight="1">
      <c r="A460" s="328">
        <v>6068000</v>
      </c>
      <c r="B460" s="189" t="s">
        <v>16409</v>
      </c>
      <c r="C460" s="190" t="s">
        <v>14044</v>
      </c>
      <c r="D460" s="329" t="s">
        <v>14044</v>
      </c>
    </row>
    <row r="461" spans="1:4" ht="23.25">
      <c r="A461" s="328">
        <v>6068001</v>
      </c>
      <c r="B461" s="189" t="s">
        <v>16410</v>
      </c>
      <c r="C461" s="190" t="s">
        <v>23</v>
      </c>
      <c r="D461" s="329">
        <v>28.05</v>
      </c>
    </row>
    <row r="462" spans="1:4" ht="23.25">
      <c r="A462" s="328">
        <v>6068002</v>
      </c>
      <c r="B462" s="189" t="s">
        <v>16411</v>
      </c>
      <c r="C462" s="190" t="s">
        <v>23</v>
      </c>
      <c r="D462" s="329">
        <v>40.58</v>
      </c>
    </row>
    <row r="463" spans="1:4" ht="23.25">
      <c r="A463" s="328">
        <v>6068003</v>
      </c>
      <c r="B463" s="189" t="s">
        <v>16412</v>
      </c>
      <c r="C463" s="190" t="s">
        <v>23</v>
      </c>
      <c r="D463" s="329">
        <v>52.23</v>
      </c>
    </row>
    <row r="464" spans="1:4" ht="34.5">
      <c r="A464" s="328">
        <v>6069001</v>
      </c>
      <c r="B464" s="189" t="s">
        <v>34301</v>
      </c>
      <c r="C464" s="190" t="s">
        <v>26</v>
      </c>
      <c r="D464" s="329">
        <v>5.12</v>
      </c>
    </row>
    <row r="465" spans="1:4" ht="12.75" customHeight="1">
      <c r="A465" s="328">
        <v>6069002</v>
      </c>
      <c r="B465" s="189" t="s">
        <v>34302</v>
      </c>
      <c r="C465" s="190" t="s">
        <v>26</v>
      </c>
      <c r="D465" s="329">
        <v>5.87</v>
      </c>
    </row>
    <row r="466" spans="1:4" ht="34.5">
      <c r="A466" s="328">
        <v>6069003</v>
      </c>
      <c r="B466" s="189" t="s">
        <v>34303</v>
      </c>
      <c r="C466" s="190" t="s">
        <v>26</v>
      </c>
      <c r="D466" s="329">
        <v>6.77</v>
      </c>
    </row>
    <row r="467" spans="1:4" ht="12.75" customHeight="1">
      <c r="A467" s="328">
        <v>6069004</v>
      </c>
      <c r="B467" s="189" t="s">
        <v>34304</v>
      </c>
      <c r="C467" s="190" t="s">
        <v>26</v>
      </c>
      <c r="D467" s="329">
        <v>7.84</v>
      </c>
    </row>
    <row r="468" spans="1:4" ht="34.5">
      <c r="A468" s="328">
        <v>6069005</v>
      </c>
      <c r="B468" s="189" t="s">
        <v>34305</v>
      </c>
      <c r="C468" s="190" t="s">
        <v>26</v>
      </c>
      <c r="D468" s="329">
        <v>9</v>
      </c>
    </row>
    <row r="469" spans="1:4" ht="34.5">
      <c r="A469" s="328">
        <v>6069006</v>
      </c>
      <c r="B469" s="189" t="s">
        <v>34306</v>
      </c>
      <c r="C469" s="190" t="s">
        <v>26</v>
      </c>
      <c r="D469" s="329">
        <v>10.39</v>
      </c>
    </row>
    <row r="470" spans="1:4" ht="12.75" customHeight="1">
      <c r="A470" s="328">
        <v>6069007</v>
      </c>
      <c r="B470" s="189" t="s">
        <v>34307</v>
      </c>
      <c r="C470" s="190" t="s">
        <v>26</v>
      </c>
      <c r="D470" s="329">
        <v>13.29</v>
      </c>
    </row>
    <row r="471" spans="1:4" ht="34.5">
      <c r="A471" s="328">
        <v>6069008</v>
      </c>
      <c r="B471" s="189" t="s">
        <v>34308</v>
      </c>
      <c r="C471" s="190" t="s">
        <v>26</v>
      </c>
      <c r="D471" s="329">
        <v>13.96</v>
      </c>
    </row>
    <row r="472" spans="1:4" ht="34.5">
      <c r="A472" s="328">
        <v>6069009</v>
      </c>
      <c r="B472" s="189" t="s">
        <v>34309</v>
      </c>
      <c r="C472" s="190" t="s">
        <v>26</v>
      </c>
      <c r="D472" s="329">
        <v>19.47</v>
      </c>
    </row>
    <row r="473" spans="1:4" ht="12.75" customHeight="1">
      <c r="A473" s="328">
        <v>6070001</v>
      </c>
      <c r="B473" s="189" t="s">
        <v>34310</v>
      </c>
      <c r="C473" s="190" t="s">
        <v>26</v>
      </c>
      <c r="D473" s="329">
        <v>37.450000000000003</v>
      </c>
    </row>
    <row r="474" spans="1:4" ht="34.5">
      <c r="A474" s="328">
        <v>6070002</v>
      </c>
      <c r="B474" s="189" t="s">
        <v>34311</v>
      </c>
      <c r="C474" s="190" t="s">
        <v>26</v>
      </c>
      <c r="D474" s="329">
        <v>21.84</v>
      </c>
    </row>
    <row r="475" spans="1:4" ht="12.75" customHeight="1">
      <c r="A475" s="328">
        <v>6070003</v>
      </c>
      <c r="B475" s="189" t="s">
        <v>34312</v>
      </c>
      <c r="C475" s="190" t="s">
        <v>26</v>
      </c>
      <c r="D475" s="329">
        <v>37.950000000000003</v>
      </c>
    </row>
    <row r="476" spans="1:4" ht="34.5">
      <c r="A476" s="328">
        <v>6071000</v>
      </c>
      <c r="B476" s="189" t="s">
        <v>16413</v>
      </c>
      <c r="C476" s="190" t="s">
        <v>27</v>
      </c>
      <c r="D476" s="329">
        <v>456.42</v>
      </c>
    </row>
    <row r="477" spans="1:4" ht="12.75" customHeight="1">
      <c r="A477" s="328">
        <v>6072000</v>
      </c>
      <c r="B477" s="189" t="s">
        <v>16414</v>
      </c>
      <c r="C477" s="190" t="s">
        <v>27</v>
      </c>
      <c r="D477" s="329">
        <v>536.63</v>
      </c>
    </row>
    <row r="478" spans="1:4">
      <c r="A478" s="330">
        <v>7000000</v>
      </c>
      <c r="B478" s="331" t="s">
        <v>16415</v>
      </c>
      <c r="C478" s="332"/>
      <c r="D478" s="333"/>
    </row>
    <row r="479" spans="1:4" ht="12.75" customHeight="1">
      <c r="A479" s="328">
        <v>7001000</v>
      </c>
      <c r="B479" s="189" t="s">
        <v>16416</v>
      </c>
      <c r="C479" s="190" t="s">
        <v>26</v>
      </c>
      <c r="D479" s="329">
        <v>137.19</v>
      </c>
    </row>
    <row r="480" spans="1:4" ht="23.25">
      <c r="A480" s="328">
        <v>7003000</v>
      </c>
      <c r="B480" s="189" t="s">
        <v>16417</v>
      </c>
      <c r="C480" s="190" t="s">
        <v>14044</v>
      </c>
      <c r="D480" s="329" t="s">
        <v>14044</v>
      </c>
    </row>
    <row r="481" spans="1:4" ht="12.75" customHeight="1">
      <c r="A481" s="328">
        <v>7003001</v>
      </c>
      <c r="B481" s="189" t="s">
        <v>16418</v>
      </c>
      <c r="C481" s="190" t="s">
        <v>26</v>
      </c>
      <c r="D481" s="329">
        <v>373.44</v>
      </c>
    </row>
    <row r="482" spans="1:4" ht="23.25">
      <c r="A482" s="328">
        <v>7003002</v>
      </c>
      <c r="B482" s="189" t="s">
        <v>16419</v>
      </c>
      <c r="C482" s="190" t="s">
        <v>26</v>
      </c>
      <c r="D482" s="329">
        <v>409.79</v>
      </c>
    </row>
    <row r="483" spans="1:4" ht="12.75" customHeight="1">
      <c r="A483" s="328">
        <v>7003003</v>
      </c>
      <c r="B483" s="189" t="s">
        <v>16420</v>
      </c>
      <c r="C483" s="190" t="s">
        <v>26</v>
      </c>
      <c r="D483" s="329">
        <v>397.76</v>
      </c>
    </row>
    <row r="484" spans="1:4" ht="34.5">
      <c r="A484" s="328">
        <v>7003004</v>
      </c>
      <c r="B484" s="189" t="s">
        <v>16421</v>
      </c>
      <c r="C484" s="190" t="s">
        <v>26</v>
      </c>
      <c r="D484" s="329">
        <v>435.8</v>
      </c>
    </row>
    <row r="485" spans="1:4" ht="12.75" customHeight="1">
      <c r="A485" s="328">
        <v>7003005</v>
      </c>
      <c r="B485" s="189" t="s">
        <v>16422</v>
      </c>
      <c r="C485" s="190" t="s">
        <v>26</v>
      </c>
      <c r="D485" s="329">
        <v>538.04</v>
      </c>
    </row>
    <row r="486" spans="1:4" ht="34.5">
      <c r="A486" s="328">
        <v>7003006</v>
      </c>
      <c r="B486" s="189" t="s">
        <v>16423</v>
      </c>
      <c r="C486" s="190" t="s">
        <v>26</v>
      </c>
      <c r="D486" s="329">
        <v>609.57000000000005</v>
      </c>
    </row>
    <row r="487" spans="1:4" ht="12.75" customHeight="1">
      <c r="A487" s="328">
        <v>7005000</v>
      </c>
      <c r="B487" s="189" t="s">
        <v>16424</v>
      </c>
      <c r="C487" s="190" t="s">
        <v>26</v>
      </c>
      <c r="D487" s="329">
        <v>354.71</v>
      </c>
    </row>
    <row r="488" spans="1:4">
      <c r="A488" s="328">
        <v>7006000</v>
      </c>
      <c r="B488" s="189" t="s">
        <v>16425</v>
      </c>
      <c r="C488" s="190" t="s">
        <v>28</v>
      </c>
      <c r="D488" s="329">
        <v>65.83</v>
      </c>
    </row>
    <row r="489" spans="1:4" ht="12.75" customHeight="1">
      <c r="A489" s="328">
        <v>7007000</v>
      </c>
      <c r="B489" s="189" t="s">
        <v>16426</v>
      </c>
      <c r="C489" s="190" t="s">
        <v>26</v>
      </c>
      <c r="D489" s="329">
        <v>70.459999999999994</v>
      </c>
    </row>
    <row r="490" spans="1:4">
      <c r="A490" s="328">
        <v>7008000</v>
      </c>
      <c r="B490" s="189" t="s">
        <v>16427</v>
      </c>
      <c r="C490" s="190" t="s">
        <v>25</v>
      </c>
      <c r="D490" s="329">
        <v>12.39</v>
      </c>
    </row>
    <row r="491" spans="1:4" ht="12.75" customHeight="1">
      <c r="A491" s="328">
        <v>7009000</v>
      </c>
      <c r="B491" s="189" t="s">
        <v>24000</v>
      </c>
      <c r="C491" s="190" t="s">
        <v>25</v>
      </c>
      <c r="D491" s="329">
        <v>10.94</v>
      </c>
    </row>
    <row r="492" spans="1:4">
      <c r="A492" s="328">
        <v>7010000</v>
      </c>
      <c r="B492" s="189" t="s">
        <v>16428</v>
      </c>
      <c r="C492" s="190" t="s">
        <v>25</v>
      </c>
      <c r="D492" s="329">
        <v>10.84</v>
      </c>
    </row>
    <row r="493" spans="1:4" ht="12.75" customHeight="1">
      <c r="A493" s="328">
        <v>7011000</v>
      </c>
      <c r="B493" s="189" t="s">
        <v>16429</v>
      </c>
      <c r="C493" s="190" t="s">
        <v>25</v>
      </c>
      <c r="D493" s="329">
        <v>11.5</v>
      </c>
    </row>
    <row r="494" spans="1:4">
      <c r="A494" s="328">
        <v>7012000</v>
      </c>
      <c r="B494" s="189" t="s">
        <v>16430</v>
      </c>
      <c r="C494" s="190" t="s">
        <v>25</v>
      </c>
      <c r="D494" s="329">
        <v>10.63</v>
      </c>
    </row>
    <row r="495" spans="1:4" ht="12.75" customHeight="1">
      <c r="A495" s="328">
        <v>7013000</v>
      </c>
      <c r="B495" s="189" t="s">
        <v>16431</v>
      </c>
      <c r="C495" s="190" t="s">
        <v>28</v>
      </c>
      <c r="D495" s="329">
        <v>474.42</v>
      </c>
    </row>
    <row r="496" spans="1:4">
      <c r="A496" s="328">
        <v>7014000</v>
      </c>
      <c r="B496" s="189" t="s">
        <v>16432</v>
      </c>
      <c r="C496" s="190" t="s">
        <v>28</v>
      </c>
      <c r="D496" s="329">
        <v>495.59</v>
      </c>
    </row>
    <row r="497" spans="1:4" ht="12.75" customHeight="1">
      <c r="A497" s="328">
        <v>7015000</v>
      </c>
      <c r="B497" s="189" t="s">
        <v>16433</v>
      </c>
      <c r="C497" s="190" t="s">
        <v>28</v>
      </c>
      <c r="D497" s="329">
        <v>518.22</v>
      </c>
    </row>
    <row r="498" spans="1:4">
      <c r="A498" s="328">
        <v>7016000</v>
      </c>
      <c r="B498" s="189" t="s">
        <v>16434</v>
      </c>
      <c r="C498" s="190" t="s">
        <v>28</v>
      </c>
      <c r="D498" s="329">
        <v>541.52</v>
      </c>
    </row>
    <row r="499" spans="1:4" ht="12.75" customHeight="1">
      <c r="A499" s="328">
        <v>7017000</v>
      </c>
      <c r="B499" s="189" t="s">
        <v>16435</v>
      </c>
      <c r="C499" s="190" t="s">
        <v>28</v>
      </c>
      <c r="D499" s="329">
        <v>565.95000000000005</v>
      </c>
    </row>
    <row r="500" spans="1:4">
      <c r="A500" s="328">
        <v>7018000</v>
      </c>
      <c r="B500" s="189" t="s">
        <v>16436</v>
      </c>
      <c r="C500" s="190" t="s">
        <v>28</v>
      </c>
      <c r="D500" s="329">
        <v>490.25</v>
      </c>
    </row>
    <row r="501" spans="1:4" ht="12.75" customHeight="1">
      <c r="A501" s="328">
        <v>7019000</v>
      </c>
      <c r="B501" s="189" t="s">
        <v>16437</v>
      </c>
      <c r="C501" s="190" t="s">
        <v>24</v>
      </c>
      <c r="D501" s="329">
        <v>60.74</v>
      </c>
    </row>
    <row r="502" spans="1:4">
      <c r="A502" s="328">
        <v>7020000</v>
      </c>
      <c r="B502" s="189" t="s">
        <v>16438</v>
      </c>
      <c r="C502" s="190" t="s">
        <v>28</v>
      </c>
      <c r="D502" s="329">
        <v>834.52</v>
      </c>
    </row>
    <row r="503" spans="1:4" ht="12.75" customHeight="1">
      <c r="A503" s="328">
        <v>7022000</v>
      </c>
      <c r="B503" s="189" t="s">
        <v>16439</v>
      </c>
      <c r="C503" s="190" t="s">
        <v>28</v>
      </c>
      <c r="D503" s="329">
        <v>235.56</v>
      </c>
    </row>
    <row r="504" spans="1:4" ht="23.25">
      <c r="A504" s="328">
        <v>7023000</v>
      </c>
      <c r="B504" s="189" t="s">
        <v>34313</v>
      </c>
      <c r="C504" s="190" t="s">
        <v>28</v>
      </c>
      <c r="D504" s="329">
        <v>935.59</v>
      </c>
    </row>
    <row r="505" spans="1:4" ht="12.75" customHeight="1">
      <c r="A505" s="328">
        <v>7024000</v>
      </c>
      <c r="B505" s="189" t="s">
        <v>34314</v>
      </c>
      <c r="C505" s="190" t="s">
        <v>28</v>
      </c>
      <c r="D505" s="329">
        <v>791.99</v>
      </c>
    </row>
    <row r="506" spans="1:4" ht="23.25">
      <c r="A506" s="328">
        <v>7025000</v>
      </c>
      <c r="B506" s="189" t="s">
        <v>34315</v>
      </c>
      <c r="C506" s="190" t="s">
        <v>28</v>
      </c>
      <c r="D506" s="329">
        <v>956.48</v>
      </c>
    </row>
    <row r="507" spans="1:4" ht="12.75" customHeight="1">
      <c r="A507" s="328">
        <v>7026000</v>
      </c>
      <c r="B507" s="189" t="s">
        <v>34316</v>
      </c>
      <c r="C507" s="190" t="s">
        <v>28</v>
      </c>
      <c r="D507" s="329">
        <v>812.89</v>
      </c>
    </row>
    <row r="508" spans="1:4" ht="34.5">
      <c r="A508" s="328">
        <v>7030000</v>
      </c>
      <c r="B508" s="189" t="s">
        <v>34317</v>
      </c>
      <c r="C508" s="190" t="s">
        <v>26</v>
      </c>
      <c r="D508" s="329">
        <v>258.13</v>
      </c>
    </row>
    <row r="509" spans="1:4" ht="12.75" customHeight="1">
      <c r="A509" s="328">
        <v>7031000</v>
      </c>
      <c r="B509" s="189" t="s">
        <v>34318</v>
      </c>
      <c r="C509" s="190" t="s">
        <v>26</v>
      </c>
      <c r="D509" s="329">
        <v>301.36</v>
      </c>
    </row>
    <row r="510" spans="1:4" ht="34.5">
      <c r="A510" s="328">
        <v>7032000</v>
      </c>
      <c r="B510" s="189" t="s">
        <v>34319</v>
      </c>
      <c r="C510" s="190" t="s">
        <v>26</v>
      </c>
      <c r="D510" s="329">
        <v>328.9</v>
      </c>
    </row>
    <row r="511" spans="1:4" ht="12.75" customHeight="1">
      <c r="A511" s="328">
        <v>7034000</v>
      </c>
      <c r="B511" s="189" t="s">
        <v>16440</v>
      </c>
      <c r="C511" s="190" t="s">
        <v>28</v>
      </c>
      <c r="D511" s="329">
        <v>771.08</v>
      </c>
    </row>
    <row r="512" spans="1:4">
      <c r="A512" s="328">
        <v>7035000</v>
      </c>
      <c r="B512" s="189" t="s">
        <v>16388</v>
      </c>
      <c r="C512" s="190" t="s">
        <v>16389</v>
      </c>
      <c r="D512" s="329">
        <v>2.09</v>
      </c>
    </row>
    <row r="513" spans="1:4" ht="12.75" customHeight="1">
      <c r="A513" s="328">
        <v>7040001</v>
      </c>
      <c r="B513" s="189" t="s">
        <v>16441</v>
      </c>
      <c r="C513" s="190" t="s">
        <v>26</v>
      </c>
      <c r="D513" s="329">
        <v>13.77</v>
      </c>
    </row>
    <row r="514" spans="1:4" ht="34.5">
      <c r="A514" s="328">
        <v>7040002</v>
      </c>
      <c r="B514" s="189" t="s">
        <v>16442</v>
      </c>
      <c r="C514" s="190" t="s">
        <v>26</v>
      </c>
      <c r="D514" s="329">
        <v>14.53</v>
      </c>
    </row>
    <row r="515" spans="1:4" ht="12.75" customHeight="1">
      <c r="A515" s="328">
        <v>7040003</v>
      </c>
      <c r="B515" s="189" t="s">
        <v>16443</v>
      </c>
      <c r="C515" s="190" t="s">
        <v>26</v>
      </c>
      <c r="D515" s="329">
        <v>15.45</v>
      </c>
    </row>
    <row r="516" spans="1:4" ht="34.5">
      <c r="A516" s="328">
        <v>7040004</v>
      </c>
      <c r="B516" s="189" t="s">
        <v>16444</v>
      </c>
      <c r="C516" s="190" t="s">
        <v>26</v>
      </c>
      <c r="D516" s="329">
        <v>16.54</v>
      </c>
    </row>
    <row r="517" spans="1:4" ht="12.75" customHeight="1">
      <c r="A517" s="328">
        <v>7040005</v>
      </c>
      <c r="B517" s="189" t="s">
        <v>16445</v>
      </c>
      <c r="C517" s="190" t="s">
        <v>26</v>
      </c>
      <c r="D517" s="329">
        <v>17.73</v>
      </c>
    </row>
    <row r="518" spans="1:4" ht="34.5">
      <c r="A518" s="328">
        <v>7040006</v>
      </c>
      <c r="B518" s="189" t="s">
        <v>16446</v>
      </c>
      <c r="C518" s="190" t="s">
        <v>26</v>
      </c>
      <c r="D518" s="329">
        <v>19.14</v>
      </c>
    </row>
    <row r="519" spans="1:4" ht="12.75" customHeight="1">
      <c r="A519" s="328">
        <v>7040007</v>
      </c>
      <c r="B519" s="189" t="s">
        <v>16447</v>
      </c>
      <c r="C519" s="190" t="s">
        <v>26</v>
      </c>
      <c r="D519" s="329">
        <v>22.09</v>
      </c>
    </row>
    <row r="520" spans="1:4" ht="34.5">
      <c r="A520" s="328">
        <v>7040008</v>
      </c>
      <c r="B520" s="189" t="s">
        <v>16448</v>
      </c>
      <c r="C520" s="190" t="s">
        <v>26</v>
      </c>
      <c r="D520" s="329">
        <v>22.78</v>
      </c>
    </row>
    <row r="521" spans="1:4" ht="12.75" customHeight="1">
      <c r="A521" s="328">
        <v>7040009</v>
      </c>
      <c r="B521" s="189" t="s">
        <v>16449</v>
      </c>
      <c r="C521" s="190" t="s">
        <v>26</v>
      </c>
      <c r="D521" s="329">
        <v>28.39</v>
      </c>
    </row>
    <row r="522" spans="1:4" ht="34.5">
      <c r="A522" s="328">
        <v>7101001</v>
      </c>
      <c r="B522" s="189" t="s">
        <v>34320</v>
      </c>
      <c r="C522" s="190" t="s">
        <v>24</v>
      </c>
      <c r="D522" s="329">
        <v>3136.37</v>
      </c>
    </row>
    <row r="523" spans="1:4" ht="12.75" customHeight="1">
      <c r="A523" s="328">
        <v>7101002</v>
      </c>
      <c r="B523" s="189" t="s">
        <v>34321</v>
      </c>
      <c r="C523" s="190" t="s">
        <v>24</v>
      </c>
      <c r="D523" s="329">
        <v>3561.33</v>
      </c>
    </row>
    <row r="524" spans="1:4" ht="34.5">
      <c r="A524" s="328">
        <v>7101003</v>
      </c>
      <c r="B524" s="189" t="s">
        <v>34322</v>
      </c>
      <c r="C524" s="190" t="s">
        <v>24</v>
      </c>
      <c r="D524" s="329">
        <v>3972.36</v>
      </c>
    </row>
    <row r="525" spans="1:4" ht="34.5">
      <c r="A525" s="328">
        <v>7101005</v>
      </c>
      <c r="B525" s="189" t="s">
        <v>34323</v>
      </c>
      <c r="C525" s="190" t="s">
        <v>24</v>
      </c>
      <c r="D525" s="329">
        <v>4690.28</v>
      </c>
    </row>
    <row r="526" spans="1:4" ht="12.75" customHeight="1">
      <c r="A526" s="328">
        <v>7101006</v>
      </c>
      <c r="B526" s="189" t="s">
        <v>34324</v>
      </c>
      <c r="C526" s="190" t="s">
        <v>24</v>
      </c>
      <c r="D526" s="329">
        <v>4744.66</v>
      </c>
    </row>
    <row r="527" spans="1:4" ht="34.5">
      <c r="A527" s="328">
        <v>7101007</v>
      </c>
      <c r="B527" s="189" t="s">
        <v>34325</v>
      </c>
      <c r="C527" s="190" t="s">
        <v>24</v>
      </c>
      <c r="D527" s="329">
        <v>6533.3</v>
      </c>
    </row>
    <row r="528" spans="1:4" ht="12.75" customHeight="1">
      <c r="A528" s="328">
        <v>7101008</v>
      </c>
      <c r="B528" s="189" t="s">
        <v>34326</v>
      </c>
      <c r="C528" s="190" t="s">
        <v>24</v>
      </c>
      <c r="D528" s="329">
        <v>7084.89</v>
      </c>
    </row>
    <row r="529" spans="1:4" ht="34.5">
      <c r="A529" s="328">
        <v>7101009</v>
      </c>
      <c r="B529" s="189" t="s">
        <v>34327</v>
      </c>
      <c r="C529" s="190" t="s">
        <v>24</v>
      </c>
      <c r="D529" s="329">
        <v>7717.89</v>
      </c>
    </row>
    <row r="530" spans="1:4" ht="12.75" customHeight="1">
      <c r="A530" s="328">
        <v>7102001</v>
      </c>
      <c r="B530" s="189" t="s">
        <v>34328</v>
      </c>
      <c r="C530" s="190" t="s">
        <v>23</v>
      </c>
      <c r="D530" s="329">
        <v>497.87</v>
      </c>
    </row>
    <row r="531" spans="1:4" ht="34.5">
      <c r="A531" s="328">
        <v>7102002</v>
      </c>
      <c r="B531" s="189" t="s">
        <v>34329</v>
      </c>
      <c r="C531" s="190" t="s">
        <v>23</v>
      </c>
      <c r="D531" s="329">
        <v>559.02</v>
      </c>
    </row>
    <row r="532" spans="1:4" ht="12.75" customHeight="1">
      <c r="A532" s="328">
        <v>7102003</v>
      </c>
      <c r="B532" s="189" t="s">
        <v>34330</v>
      </c>
      <c r="C532" s="190" t="s">
        <v>23</v>
      </c>
      <c r="D532" s="329">
        <v>559.02</v>
      </c>
    </row>
    <row r="533" spans="1:4" ht="34.5">
      <c r="A533" s="328">
        <v>7102004</v>
      </c>
      <c r="B533" s="189" t="s">
        <v>34331</v>
      </c>
      <c r="C533" s="190" t="s">
        <v>23</v>
      </c>
      <c r="D533" s="329">
        <v>619.86</v>
      </c>
    </row>
    <row r="534" spans="1:4" ht="12.75" customHeight="1">
      <c r="A534" s="328">
        <v>7102005</v>
      </c>
      <c r="B534" s="189" t="s">
        <v>34332</v>
      </c>
      <c r="C534" s="190" t="s">
        <v>23</v>
      </c>
      <c r="D534" s="329">
        <v>619.86</v>
      </c>
    </row>
    <row r="535" spans="1:4" ht="34.5">
      <c r="A535" s="328">
        <v>7102006</v>
      </c>
      <c r="B535" s="189" t="s">
        <v>34333</v>
      </c>
      <c r="C535" s="190" t="s">
        <v>23</v>
      </c>
      <c r="D535" s="329">
        <v>656.08</v>
      </c>
    </row>
    <row r="536" spans="1:4" ht="12.75" customHeight="1">
      <c r="A536" s="328">
        <v>7102007</v>
      </c>
      <c r="B536" s="189" t="s">
        <v>34334</v>
      </c>
      <c r="C536" s="190" t="s">
        <v>23</v>
      </c>
      <c r="D536" s="329">
        <v>355.42</v>
      </c>
    </row>
    <row r="537" spans="1:4" ht="34.5">
      <c r="A537" s="328">
        <v>7102008</v>
      </c>
      <c r="B537" s="189" t="s">
        <v>34335</v>
      </c>
      <c r="C537" s="190" t="s">
        <v>23</v>
      </c>
      <c r="D537" s="329">
        <v>355.42</v>
      </c>
    </row>
    <row r="538" spans="1:4" ht="12.75" customHeight="1">
      <c r="A538" s="328">
        <v>7103001</v>
      </c>
      <c r="B538" s="189" t="s">
        <v>34336</v>
      </c>
      <c r="C538" s="190" t="s">
        <v>24</v>
      </c>
      <c r="D538" s="329">
        <v>2463.73</v>
      </c>
    </row>
    <row r="539" spans="1:4" ht="23.25">
      <c r="A539" s="328">
        <v>7103002</v>
      </c>
      <c r="B539" s="189" t="s">
        <v>34337</v>
      </c>
      <c r="C539" s="190" t="s">
        <v>24</v>
      </c>
      <c r="D539" s="329">
        <v>2709.85</v>
      </c>
    </row>
    <row r="540" spans="1:4" ht="12.75" customHeight="1">
      <c r="A540" s="328">
        <v>7103003</v>
      </c>
      <c r="B540" s="189" t="s">
        <v>34338</v>
      </c>
      <c r="C540" s="190" t="s">
        <v>24</v>
      </c>
      <c r="D540" s="329">
        <v>4273.18</v>
      </c>
    </row>
    <row r="541" spans="1:4" ht="23.25">
      <c r="A541" s="328">
        <v>7103004</v>
      </c>
      <c r="B541" s="189" t="s">
        <v>34339</v>
      </c>
      <c r="C541" s="190" t="s">
        <v>24</v>
      </c>
      <c r="D541" s="329">
        <v>3960.1</v>
      </c>
    </row>
    <row r="542" spans="1:4" ht="12.75" customHeight="1">
      <c r="A542" s="328">
        <v>7103005</v>
      </c>
      <c r="B542" s="189" t="s">
        <v>34340</v>
      </c>
      <c r="C542" s="190" t="s">
        <v>24</v>
      </c>
      <c r="D542" s="329">
        <v>4594.07</v>
      </c>
    </row>
    <row r="543" spans="1:4" ht="23.25">
      <c r="A543" s="328">
        <v>7103006</v>
      </c>
      <c r="B543" s="189" t="s">
        <v>34341</v>
      </c>
      <c r="C543" s="190" t="s">
        <v>24</v>
      </c>
      <c r="D543" s="329">
        <v>5244.69</v>
      </c>
    </row>
    <row r="544" spans="1:4" ht="12.75" customHeight="1">
      <c r="A544" s="328">
        <v>7103007</v>
      </c>
      <c r="B544" s="189" t="s">
        <v>34342</v>
      </c>
      <c r="C544" s="190" t="s">
        <v>24</v>
      </c>
      <c r="D544" s="329">
        <v>4279.6000000000004</v>
      </c>
    </row>
    <row r="545" spans="1:4" ht="12.75" customHeight="1">
      <c r="A545" s="328">
        <v>7103008</v>
      </c>
      <c r="B545" s="189" t="s">
        <v>34343</v>
      </c>
      <c r="C545" s="190" t="s">
        <v>24</v>
      </c>
      <c r="D545" s="329">
        <v>4930.22</v>
      </c>
    </row>
    <row r="546" spans="1:4" ht="23.25">
      <c r="A546" s="328">
        <v>7103009</v>
      </c>
      <c r="B546" s="189" t="s">
        <v>34344</v>
      </c>
      <c r="C546" s="190" t="s">
        <v>24</v>
      </c>
      <c r="D546" s="329">
        <v>6668.67</v>
      </c>
    </row>
    <row r="547" spans="1:4" ht="23.25">
      <c r="A547" s="328">
        <v>7103010</v>
      </c>
      <c r="B547" s="189" t="s">
        <v>34345</v>
      </c>
      <c r="C547" s="190" t="s">
        <v>24</v>
      </c>
      <c r="D547" s="329">
        <v>7496.02</v>
      </c>
    </row>
    <row r="548" spans="1:4" ht="23.25">
      <c r="A548" s="328">
        <v>7103011</v>
      </c>
      <c r="B548" s="189" t="s">
        <v>34346</v>
      </c>
      <c r="C548" s="190" t="s">
        <v>24</v>
      </c>
      <c r="D548" s="329">
        <v>8238.9500000000007</v>
      </c>
    </row>
    <row r="549" spans="1:4" ht="23.25">
      <c r="A549" s="328">
        <v>7103012</v>
      </c>
      <c r="B549" s="189" t="s">
        <v>34347</v>
      </c>
      <c r="C549" s="190" t="s">
        <v>24</v>
      </c>
      <c r="D549" s="329">
        <v>7215.66</v>
      </c>
    </row>
    <row r="550" spans="1:4" ht="23.25">
      <c r="A550" s="328">
        <v>7103013</v>
      </c>
      <c r="B550" s="189" t="s">
        <v>34348</v>
      </c>
      <c r="C550" s="190" t="s">
        <v>24</v>
      </c>
      <c r="D550" s="329">
        <v>9627.4599999999991</v>
      </c>
    </row>
    <row r="551" spans="1:4" ht="23.25">
      <c r="A551" s="328">
        <v>7103014</v>
      </c>
      <c r="B551" s="189" t="s">
        <v>34349</v>
      </c>
      <c r="C551" s="190" t="s">
        <v>24</v>
      </c>
      <c r="D551" s="329">
        <v>10967.82</v>
      </c>
    </row>
    <row r="552" spans="1:4" ht="23.25">
      <c r="A552" s="328">
        <v>7103015</v>
      </c>
      <c r="B552" s="189" t="s">
        <v>34252</v>
      </c>
      <c r="C552" s="190" t="s">
        <v>24</v>
      </c>
      <c r="D552" s="329">
        <v>17137.77</v>
      </c>
    </row>
    <row r="553" spans="1:4" ht="12.75" customHeight="1">
      <c r="A553" s="328">
        <v>7104001</v>
      </c>
      <c r="B553" s="189" t="s">
        <v>34350</v>
      </c>
      <c r="C553" s="190" t="s">
        <v>23</v>
      </c>
      <c r="D553" s="329">
        <v>487.66</v>
      </c>
    </row>
    <row r="554" spans="1:4" ht="12.75" customHeight="1">
      <c r="A554" s="328">
        <v>7104002</v>
      </c>
      <c r="B554" s="189" t="s">
        <v>34351</v>
      </c>
      <c r="C554" s="190" t="s">
        <v>23</v>
      </c>
      <c r="D554" s="329">
        <v>487.66</v>
      </c>
    </row>
    <row r="555" spans="1:4" ht="23.25">
      <c r="A555" s="328">
        <v>7104003</v>
      </c>
      <c r="B555" s="189" t="s">
        <v>34352</v>
      </c>
      <c r="C555" s="190" t="s">
        <v>23</v>
      </c>
      <c r="D555" s="329">
        <v>487.66</v>
      </c>
    </row>
    <row r="556" spans="1:4" ht="23.25">
      <c r="A556" s="328">
        <v>7104004</v>
      </c>
      <c r="B556" s="189" t="s">
        <v>34353</v>
      </c>
      <c r="C556" s="190" t="s">
        <v>23</v>
      </c>
      <c r="D556" s="329">
        <v>584.92999999999995</v>
      </c>
    </row>
    <row r="557" spans="1:4" ht="23.25">
      <c r="A557" s="328">
        <v>7104005</v>
      </c>
      <c r="B557" s="189" t="s">
        <v>34354</v>
      </c>
      <c r="C557" s="190" t="s">
        <v>23</v>
      </c>
      <c r="D557" s="329">
        <v>598.46</v>
      </c>
    </row>
    <row r="558" spans="1:4" ht="12.75" customHeight="1">
      <c r="A558" s="328">
        <v>7104006</v>
      </c>
      <c r="B558" s="189" t="s">
        <v>34355</v>
      </c>
      <c r="C558" s="190" t="s">
        <v>34356</v>
      </c>
      <c r="D558" s="329">
        <v>604.02</v>
      </c>
    </row>
    <row r="559" spans="1:4" ht="23.25">
      <c r="A559" s="328">
        <v>7104007</v>
      </c>
      <c r="B559" s="189" t="s">
        <v>34357</v>
      </c>
      <c r="C559" s="190" t="s">
        <v>23</v>
      </c>
      <c r="D559" s="329">
        <v>593.71</v>
      </c>
    </row>
    <row r="560" spans="1:4" ht="12.75" customHeight="1">
      <c r="A560" s="328">
        <v>7104008</v>
      </c>
      <c r="B560" s="189" t="s">
        <v>34358</v>
      </c>
      <c r="C560" s="190" t="s">
        <v>23</v>
      </c>
      <c r="D560" s="329">
        <v>603.54999999999995</v>
      </c>
    </row>
    <row r="561" spans="1:4" ht="23.25">
      <c r="A561" s="328">
        <v>7104009</v>
      </c>
      <c r="B561" s="189" t="s">
        <v>34359</v>
      </c>
      <c r="C561" s="190" t="s">
        <v>23</v>
      </c>
      <c r="D561" s="329">
        <v>604.82000000000005</v>
      </c>
    </row>
    <row r="562" spans="1:4" ht="12.75" customHeight="1">
      <c r="A562" s="328">
        <v>7104010</v>
      </c>
      <c r="B562" s="189" t="s">
        <v>34360</v>
      </c>
      <c r="C562" s="190" t="s">
        <v>23</v>
      </c>
      <c r="D562" s="329">
        <v>632.4</v>
      </c>
    </row>
    <row r="563" spans="1:4" ht="23.25">
      <c r="A563" s="328">
        <v>7104011</v>
      </c>
      <c r="B563" s="189" t="s">
        <v>34361</v>
      </c>
      <c r="C563" s="190" t="s">
        <v>23</v>
      </c>
      <c r="D563" s="329">
        <v>623.4</v>
      </c>
    </row>
    <row r="564" spans="1:4" ht="12.75" customHeight="1">
      <c r="A564" s="328">
        <v>7104012</v>
      </c>
      <c r="B564" s="189" t="s">
        <v>34362</v>
      </c>
      <c r="C564" s="190" t="s">
        <v>23</v>
      </c>
      <c r="D564" s="329">
        <v>617.27</v>
      </c>
    </row>
    <row r="565" spans="1:4" ht="23.25">
      <c r="A565" s="328">
        <v>7104013</v>
      </c>
      <c r="B565" s="189" t="s">
        <v>34363</v>
      </c>
      <c r="C565" s="190" t="s">
        <v>23</v>
      </c>
      <c r="D565" s="329">
        <v>342.78</v>
      </c>
    </row>
    <row r="566" spans="1:4" ht="12.75" customHeight="1">
      <c r="A566" s="328">
        <v>7104014</v>
      </c>
      <c r="B566" s="189" t="s">
        <v>34364</v>
      </c>
      <c r="C566" s="190" t="s">
        <v>23</v>
      </c>
      <c r="D566" s="329">
        <v>338.83</v>
      </c>
    </row>
    <row r="567" spans="1:4" ht="23.25">
      <c r="A567" s="328">
        <v>7104015</v>
      </c>
      <c r="B567" s="189" t="s">
        <v>34365</v>
      </c>
      <c r="C567" s="190" t="s">
        <v>23</v>
      </c>
      <c r="D567" s="329">
        <v>352.64</v>
      </c>
    </row>
    <row r="568" spans="1:4" ht="12.75" customHeight="1">
      <c r="A568" s="328">
        <v>7107001</v>
      </c>
      <c r="B568" s="189" t="s">
        <v>34366</v>
      </c>
      <c r="C568" s="190" t="s">
        <v>23</v>
      </c>
      <c r="D568" s="329">
        <v>167.65</v>
      </c>
    </row>
    <row r="569" spans="1:4">
      <c r="A569" s="328">
        <v>7107002</v>
      </c>
      <c r="B569" s="189" t="s">
        <v>34367</v>
      </c>
      <c r="C569" s="190" t="s">
        <v>23</v>
      </c>
      <c r="D569" s="329">
        <v>65.790000000000006</v>
      </c>
    </row>
    <row r="570" spans="1:4" ht="12.75" customHeight="1">
      <c r="A570" s="328">
        <v>7107003</v>
      </c>
      <c r="B570" s="189" t="s">
        <v>34368</v>
      </c>
      <c r="C570" s="190" t="s">
        <v>23</v>
      </c>
      <c r="D570" s="329">
        <v>167.65</v>
      </c>
    </row>
    <row r="571" spans="1:4" ht="34.5">
      <c r="A571" s="328">
        <v>7109001</v>
      </c>
      <c r="B571" s="189" t="s">
        <v>34369</v>
      </c>
      <c r="C571" s="190" t="s">
        <v>26</v>
      </c>
      <c r="D571" s="329">
        <v>315.82</v>
      </c>
    </row>
    <row r="572" spans="1:4" ht="12.75" customHeight="1">
      <c r="A572" s="328">
        <v>7109002</v>
      </c>
      <c r="B572" s="189" t="s">
        <v>34370</v>
      </c>
      <c r="C572" s="190" t="s">
        <v>28</v>
      </c>
      <c r="D572" s="329">
        <v>1191.1500000000001</v>
      </c>
    </row>
    <row r="573" spans="1:4">
      <c r="A573" s="330">
        <v>8000000</v>
      </c>
      <c r="B573" s="331" t="s">
        <v>16450</v>
      </c>
      <c r="C573" s="332"/>
      <c r="D573" s="333"/>
    </row>
    <row r="574" spans="1:4" ht="12.75" customHeight="1">
      <c r="A574" s="328">
        <v>8001000</v>
      </c>
      <c r="B574" s="189" t="s">
        <v>16451</v>
      </c>
      <c r="C574" s="190" t="s">
        <v>23</v>
      </c>
      <c r="D574" s="329">
        <v>121.08</v>
      </c>
    </row>
    <row r="575" spans="1:4" ht="23.25">
      <c r="A575" s="328">
        <v>8006000</v>
      </c>
      <c r="B575" s="189" t="s">
        <v>14106</v>
      </c>
      <c r="C575" s="190" t="s">
        <v>23</v>
      </c>
      <c r="D575" s="329">
        <v>382.93</v>
      </c>
    </row>
    <row r="576" spans="1:4" ht="12.75" customHeight="1">
      <c r="A576" s="328">
        <v>8007000</v>
      </c>
      <c r="B576" s="189" t="s">
        <v>14107</v>
      </c>
      <c r="C576" s="190" t="s">
        <v>23</v>
      </c>
      <c r="D576" s="329">
        <v>550.67999999999995</v>
      </c>
    </row>
    <row r="577" spans="1:4">
      <c r="A577" s="328">
        <v>8013000</v>
      </c>
      <c r="B577" s="189" t="s">
        <v>16452</v>
      </c>
      <c r="C577" s="190" t="s">
        <v>26</v>
      </c>
      <c r="D577" s="329">
        <v>78.180000000000007</v>
      </c>
    </row>
    <row r="578" spans="1:4" ht="12.75" customHeight="1">
      <c r="A578" s="328">
        <v>8014000</v>
      </c>
      <c r="B578" s="189" t="s">
        <v>16453</v>
      </c>
      <c r="C578" s="190" t="s">
        <v>14044</v>
      </c>
      <c r="D578" s="329" t="s">
        <v>14044</v>
      </c>
    </row>
    <row r="579" spans="1:4">
      <c r="A579" s="328">
        <v>8014001</v>
      </c>
      <c r="B579" s="189" t="s">
        <v>16454</v>
      </c>
      <c r="C579" s="190" t="s">
        <v>26</v>
      </c>
      <c r="D579" s="329">
        <v>85.75</v>
      </c>
    </row>
    <row r="580" spans="1:4" ht="12.75" customHeight="1">
      <c r="A580" s="328">
        <v>8014002</v>
      </c>
      <c r="B580" s="189" t="s">
        <v>16455</v>
      </c>
      <c r="C580" s="190" t="s">
        <v>26</v>
      </c>
      <c r="D580" s="329">
        <v>79.45</v>
      </c>
    </row>
    <row r="581" spans="1:4">
      <c r="A581" s="328">
        <v>8015000</v>
      </c>
      <c r="B581" s="189" t="s">
        <v>16456</v>
      </c>
      <c r="C581" s="190" t="s">
        <v>14044</v>
      </c>
      <c r="D581" s="329" t="s">
        <v>14044</v>
      </c>
    </row>
    <row r="582" spans="1:4" ht="12.75" customHeight="1">
      <c r="A582" s="328">
        <v>8015001</v>
      </c>
      <c r="B582" s="189" t="s">
        <v>16457</v>
      </c>
      <c r="C582" s="190" t="s">
        <v>26</v>
      </c>
      <c r="D582" s="329">
        <v>108.65</v>
      </c>
    </row>
    <row r="583" spans="1:4">
      <c r="A583" s="328">
        <v>8015002</v>
      </c>
      <c r="B583" s="189" t="s">
        <v>16458</v>
      </c>
      <c r="C583" s="190" t="s">
        <v>26</v>
      </c>
      <c r="D583" s="329">
        <v>85.64</v>
      </c>
    </row>
    <row r="584" spans="1:4" ht="12.75" customHeight="1">
      <c r="A584" s="328">
        <v>8016000</v>
      </c>
      <c r="B584" s="189" t="s">
        <v>16459</v>
      </c>
      <c r="C584" s="190" t="s">
        <v>26</v>
      </c>
      <c r="D584" s="329">
        <v>128.69</v>
      </c>
    </row>
    <row r="585" spans="1:4" ht="23.25">
      <c r="A585" s="328">
        <v>8018001</v>
      </c>
      <c r="B585" s="189" t="s">
        <v>16460</v>
      </c>
      <c r="C585" s="190" t="s">
        <v>16461</v>
      </c>
      <c r="D585" s="329">
        <v>11.84</v>
      </c>
    </row>
    <row r="586" spans="1:4" ht="12.75" customHeight="1">
      <c r="A586" s="328">
        <v>8018002</v>
      </c>
      <c r="B586" s="189" t="s">
        <v>16462</v>
      </c>
      <c r="C586" s="190" t="s">
        <v>28</v>
      </c>
      <c r="D586" s="329">
        <v>34.49</v>
      </c>
    </row>
    <row r="587" spans="1:4">
      <c r="A587" s="328">
        <v>8019000</v>
      </c>
      <c r="B587" s="189" t="s">
        <v>16427</v>
      </c>
      <c r="C587" s="190" t="s">
        <v>25</v>
      </c>
      <c r="D587" s="329">
        <v>12.39</v>
      </c>
    </row>
    <row r="588" spans="1:4" ht="12.75" customHeight="1">
      <c r="A588" s="328">
        <v>8020000</v>
      </c>
      <c r="B588" s="189" t="s">
        <v>16463</v>
      </c>
      <c r="C588" s="190" t="s">
        <v>25</v>
      </c>
      <c r="D588" s="329">
        <v>10.84</v>
      </c>
    </row>
    <row r="589" spans="1:4" ht="23.25">
      <c r="A589" s="328">
        <v>8021000</v>
      </c>
      <c r="B589" s="189" t="s">
        <v>16464</v>
      </c>
      <c r="C589" s="190" t="s">
        <v>25</v>
      </c>
      <c r="D589" s="329">
        <v>10.84</v>
      </c>
    </row>
    <row r="590" spans="1:4" ht="12.75" customHeight="1">
      <c r="A590" s="328">
        <v>8022000</v>
      </c>
      <c r="B590" s="189" t="s">
        <v>16429</v>
      </c>
      <c r="C590" s="190" t="s">
        <v>25</v>
      </c>
      <c r="D590" s="329">
        <v>11.5</v>
      </c>
    </row>
    <row r="591" spans="1:4">
      <c r="A591" s="328">
        <v>8023000</v>
      </c>
      <c r="B591" s="189" t="s">
        <v>16430</v>
      </c>
      <c r="C591" s="190" t="s">
        <v>25</v>
      </c>
      <c r="D591" s="329">
        <v>10.63</v>
      </c>
    </row>
    <row r="592" spans="1:4" ht="12.75" customHeight="1">
      <c r="A592" s="328">
        <v>8024000</v>
      </c>
      <c r="B592" s="189" t="s">
        <v>16465</v>
      </c>
      <c r="C592" s="190" t="s">
        <v>28</v>
      </c>
      <c r="D592" s="329">
        <v>464.54</v>
      </c>
    </row>
    <row r="593" spans="1:4" ht="23.25">
      <c r="A593" s="328">
        <v>8025000</v>
      </c>
      <c r="B593" s="189" t="s">
        <v>24001</v>
      </c>
      <c r="C593" s="190" t="s">
        <v>28</v>
      </c>
      <c r="D593" s="329">
        <v>485.86</v>
      </c>
    </row>
    <row r="594" spans="1:4" ht="23.25">
      <c r="A594" s="328">
        <v>8026000</v>
      </c>
      <c r="B594" s="189" t="s">
        <v>24002</v>
      </c>
      <c r="C594" s="190" t="s">
        <v>28</v>
      </c>
      <c r="D594" s="329">
        <v>510.07</v>
      </c>
    </row>
    <row r="595" spans="1:4" ht="12.75" customHeight="1">
      <c r="A595" s="328">
        <v>8027000</v>
      </c>
      <c r="B595" s="189" t="s">
        <v>24003</v>
      </c>
      <c r="C595" s="190" t="s">
        <v>28</v>
      </c>
      <c r="D595" s="329">
        <v>531.65</v>
      </c>
    </row>
    <row r="596" spans="1:4" ht="23.25">
      <c r="A596" s="328">
        <v>8028000</v>
      </c>
      <c r="B596" s="189" t="s">
        <v>24004</v>
      </c>
      <c r="C596" s="190" t="s">
        <v>28</v>
      </c>
      <c r="D596" s="329">
        <v>553.11</v>
      </c>
    </row>
    <row r="597" spans="1:4" ht="12.75" customHeight="1">
      <c r="A597" s="328">
        <v>8029000</v>
      </c>
      <c r="B597" s="189" t="s">
        <v>16466</v>
      </c>
      <c r="C597" s="190" t="s">
        <v>28</v>
      </c>
      <c r="D597" s="329">
        <v>773.03</v>
      </c>
    </row>
    <row r="598" spans="1:4" ht="12.75" customHeight="1">
      <c r="A598" s="328">
        <v>8030000</v>
      </c>
      <c r="B598" s="189" t="s">
        <v>16467</v>
      </c>
      <c r="C598" s="190" t="s">
        <v>28</v>
      </c>
      <c r="D598" s="329">
        <v>1076.69</v>
      </c>
    </row>
    <row r="599" spans="1:4">
      <c r="A599" s="328">
        <v>8031000</v>
      </c>
      <c r="B599" s="189" t="s">
        <v>16468</v>
      </c>
      <c r="C599" s="190" t="s">
        <v>26</v>
      </c>
      <c r="D599" s="329">
        <v>262.19</v>
      </c>
    </row>
    <row r="600" spans="1:4" ht="12.75" customHeight="1">
      <c r="A600" s="328">
        <v>8032000</v>
      </c>
      <c r="B600" s="189" t="s">
        <v>16469</v>
      </c>
      <c r="C600" s="190" t="s">
        <v>26</v>
      </c>
      <c r="D600" s="329">
        <v>151.33000000000001</v>
      </c>
    </row>
    <row r="601" spans="1:4">
      <c r="A601" s="328">
        <v>8033000</v>
      </c>
      <c r="B601" s="189" t="s">
        <v>16470</v>
      </c>
      <c r="C601" s="190" t="s">
        <v>26</v>
      </c>
      <c r="D601" s="329">
        <v>84</v>
      </c>
    </row>
    <row r="602" spans="1:4" ht="12.75" customHeight="1">
      <c r="A602" s="328">
        <v>8034000</v>
      </c>
      <c r="B602" s="189" t="s">
        <v>16471</v>
      </c>
      <c r="C602" s="190" t="s">
        <v>26</v>
      </c>
      <c r="D602" s="329">
        <v>120.48</v>
      </c>
    </row>
    <row r="603" spans="1:4" ht="12.75" customHeight="1">
      <c r="A603" s="328">
        <v>8035000</v>
      </c>
      <c r="B603" s="189" t="s">
        <v>16472</v>
      </c>
      <c r="C603" s="190" t="s">
        <v>28</v>
      </c>
      <c r="D603" s="329">
        <v>502.24</v>
      </c>
    </row>
    <row r="604" spans="1:4">
      <c r="A604" s="328">
        <v>8036000</v>
      </c>
      <c r="B604" s="189" t="s">
        <v>16473</v>
      </c>
      <c r="C604" s="190" t="s">
        <v>28</v>
      </c>
      <c r="D604" s="329">
        <v>774.78</v>
      </c>
    </row>
    <row r="605" spans="1:4" ht="12.75" customHeight="1">
      <c r="A605" s="328">
        <v>8037000</v>
      </c>
      <c r="B605" s="189" t="s">
        <v>16474</v>
      </c>
      <c r="C605" s="190" t="s">
        <v>26</v>
      </c>
      <c r="D605" s="329">
        <v>10.37</v>
      </c>
    </row>
    <row r="606" spans="1:4">
      <c r="A606" s="328">
        <v>8038000</v>
      </c>
      <c r="B606" s="189" t="s">
        <v>16475</v>
      </c>
      <c r="C606" s="190" t="s">
        <v>26</v>
      </c>
      <c r="D606" s="329">
        <v>59.22</v>
      </c>
    </row>
    <row r="607" spans="1:4">
      <c r="A607" s="328">
        <v>8039000</v>
      </c>
      <c r="B607" s="189" t="s">
        <v>16476</v>
      </c>
      <c r="C607" s="190" t="s">
        <v>26</v>
      </c>
      <c r="D607" s="329">
        <v>33.96</v>
      </c>
    </row>
    <row r="608" spans="1:4" ht="12.75" customHeight="1">
      <c r="A608" s="328">
        <v>8040000</v>
      </c>
      <c r="B608" s="189" t="s">
        <v>8438</v>
      </c>
      <c r="C608" s="190" t="s">
        <v>26</v>
      </c>
      <c r="D608" s="329">
        <v>24.24</v>
      </c>
    </row>
    <row r="609" spans="1:4">
      <c r="A609" s="328">
        <v>8041000</v>
      </c>
      <c r="B609" s="189" t="s">
        <v>16477</v>
      </c>
      <c r="C609" s="190" t="s">
        <v>26</v>
      </c>
      <c r="D609" s="329">
        <v>79.56</v>
      </c>
    </row>
    <row r="610" spans="1:4">
      <c r="A610" s="328">
        <v>8042000</v>
      </c>
      <c r="B610" s="189" t="s">
        <v>16478</v>
      </c>
      <c r="C610" s="190" t="s">
        <v>26</v>
      </c>
      <c r="D610" s="329">
        <v>214.04</v>
      </c>
    </row>
    <row r="611" spans="1:4" ht="12.75" customHeight="1">
      <c r="A611" s="328">
        <v>8043000</v>
      </c>
      <c r="B611" s="189" t="s">
        <v>16479</v>
      </c>
      <c r="C611" s="190" t="s">
        <v>23</v>
      </c>
      <c r="D611" s="329">
        <v>53.56</v>
      </c>
    </row>
    <row r="612" spans="1:4" ht="12.75" customHeight="1">
      <c r="A612" s="328">
        <v>8044000</v>
      </c>
      <c r="B612" s="189" t="s">
        <v>16480</v>
      </c>
      <c r="C612" s="190" t="s">
        <v>23</v>
      </c>
      <c r="D612" s="329">
        <v>102.57</v>
      </c>
    </row>
    <row r="613" spans="1:4">
      <c r="A613" s="328">
        <v>8045000</v>
      </c>
      <c r="B613" s="189" t="s">
        <v>16481</v>
      </c>
      <c r="C613" s="190" t="s">
        <v>3742</v>
      </c>
      <c r="D613" s="329">
        <v>60.13</v>
      </c>
    </row>
    <row r="614" spans="1:4" ht="12.75" customHeight="1">
      <c r="A614" s="328">
        <v>8046000</v>
      </c>
      <c r="B614" s="189" t="s">
        <v>16482</v>
      </c>
      <c r="C614" s="190" t="s">
        <v>3742</v>
      </c>
      <c r="D614" s="329">
        <v>162.41999999999999</v>
      </c>
    </row>
    <row r="615" spans="1:4" ht="12.75" customHeight="1">
      <c r="A615" s="328">
        <v>8048000</v>
      </c>
      <c r="B615" s="189" t="s">
        <v>16483</v>
      </c>
      <c r="C615" s="190" t="s">
        <v>14044</v>
      </c>
      <c r="D615" s="329" t="s">
        <v>14044</v>
      </c>
    </row>
    <row r="616" spans="1:4">
      <c r="A616" s="328">
        <v>8048001</v>
      </c>
      <c r="B616" s="189" t="s">
        <v>16484</v>
      </c>
      <c r="C616" s="190" t="s">
        <v>23</v>
      </c>
      <c r="D616" s="329">
        <v>1159.79</v>
      </c>
    </row>
    <row r="617" spans="1:4" ht="12.75" customHeight="1">
      <c r="A617" s="328">
        <v>8048002</v>
      </c>
      <c r="B617" s="189" t="s">
        <v>16485</v>
      </c>
      <c r="C617" s="190" t="s">
        <v>26</v>
      </c>
      <c r="D617" s="329">
        <v>78.569999999999993</v>
      </c>
    </row>
    <row r="618" spans="1:4">
      <c r="A618" s="328">
        <v>8049000</v>
      </c>
      <c r="B618" s="189" t="s">
        <v>15591</v>
      </c>
      <c r="C618" s="190" t="s">
        <v>28</v>
      </c>
      <c r="D618" s="329">
        <v>211.07</v>
      </c>
    </row>
    <row r="619" spans="1:4">
      <c r="A619" s="328">
        <v>8050000</v>
      </c>
      <c r="B619" s="189" t="s">
        <v>16486</v>
      </c>
      <c r="C619" s="190" t="s">
        <v>28</v>
      </c>
      <c r="D619" s="329">
        <v>81.19</v>
      </c>
    </row>
    <row r="620" spans="1:4" ht="12.75" customHeight="1">
      <c r="A620" s="328">
        <v>8051000</v>
      </c>
      <c r="B620" s="189" t="s">
        <v>16487</v>
      </c>
      <c r="C620" s="190" t="s">
        <v>28</v>
      </c>
      <c r="D620" s="329">
        <v>422.14</v>
      </c>
    </row>
    <row r="621" spans="1:4">
      <c r="A621" s="328">
        <v>8053000</v>
      </c>
      <c r="B621" s="189" t="s">
        <v>16488</v>
      </c>
      <c r="C621" s="190" t="s">
        <v>24</v>
      </c>
      <c r="D621" s="329">
        <v>183.8</v>
      </c>
    </row>
    <row r="622" spans="1:4">
      <c r="A622" s="328">
        <v>8054000</v>
      </c>
      <c r="B622" s="189" t="s">
        <v>16489</v>
      </c>
      <c r="C622" s="190" t="s">
        <v>24</v>
      </c>
      <c r="D622" s="329">
        <v>215.26</v>
      </c>
    </row>
    <row r="623" spans="1:4" ht="12.75" customHeight="1">
      <c r="A623" s="328">
        <v>8055000</v>
      </c>
      <c r="B623" s="189" t="s">
        <v>16490</v>
      </c>
      <c r="C623" s="190" t="s">
        <v>24</v>
      </c>
      <c r="D623" s="329">
        <v>608.94000000000005</v>
      </c>
    </row>
    <row r="624" spans="1:4">
      <c r="A624" s="328">
        <v>8056000</v>
      </c>
      <c r="B624" s="189" t="s">
        <v>16491</v>
      </c>
      <c r="C624" s="190" t="s">
        <v>24</v>
      </c>
      <c r="D624" s="329">
        <v>696.84</v>
      </c>
    </row>
    <row r="625" spans="1:4" ht="23.25">
      <c r="A625" s="328">
        <v>8057000</v>
      </c>
      <c r="B625" s="189" t="s">
        <v>16492</v>
      </c>
      <c r="C625" s="190" t="s">
        <v>23</v>
      </c>
      <c r="D625" s="329">
        <v>541.97</v>
      </c>
    </row>
    <row r="626" spans="1:4" ht="12.75" customHeight="1">
      <c r="A626" s="328">
        <v>8058000</v>
      </c>
      <c r="B626" s="189" t="s">
        <v>16493</v>
      </c>
      <c r="C626" s="190" t="s">
        <v>23</v>
      </c>
      <c r="D626" s="329">
        <v>960</v>
      </c>
    </row>
    <row r="627" spans="1:4" ht="23.25">
      <c r="A627" s="328">
        <v>8062000</v>
      </c>
      <c r="B627" s="189" t="s">
        <v>16494</v>
      </c>
      <c r="C627" s="190" t="s">
        <v>25</v>
      </c>
      <c r="D627" s="329">
        <v>30.29</v>
      </c>
    </row>
    <row r="628" spans="1:4" ht="23.25">
      <c r="A628" s="328">
        <v>8063000</v>
      </c>
      <c r="B628" s="189" t="s">
        <v>16495</v>
      </c>
      <c r="C628" s="190" t="s">
        <v>25</v>
      </c>
      <c r="D628" s="329">
        <v>27.83</v>
      </c>
    </row>
    <row r="629" spans="1:4" ht="23.25">
      <c r="A629" s="328">
        <v>8064000</v>
      </c>
      <c r="B629" s="189" t="s">
        <v>16496</v>
      </c>
      <c r="C629" s="190" t="s">
        <v>25</v>
      </c>
      <c r="D629" s="329">
        <v>26.23</v>
      </c>
    </row>
    <row r="630" spans="1:4" ht="12.75" customHeight="1">
      <c r="A630" s="328">
        <v>8065000</v>
      </c>
      <c r="B630" s="189" t="s">
        <v>34371</v>
      </c>
      <c r="C630" s="190" t="s">
        <v>24</v>
      </c>
      <c r="D630" s="329">
        <v>363.06</v>
      </c>
    </row>
    <row r="631" spans="1:4">
      <c r="A631" s="328">
        <v>8066000</v>
      </c>
      <c r="B631" s="189" t="s">
        <v>34372</v>
      </c>
      <c r="C631" s="190" t="s">
        <v>24</v>
      </c>
      <c r="D631" s="329">
        <v>518.75</v>
      </c>
    </row>
    <row r="632" spans="1:4">
      <c r="A632" s="328">
        <v>8067000</v>
      </c>
      <c r="B632" s="189" t="s">
        <v>34373</v>
      </c>
      <c r="C632" s="190" t="s">
        <v>24</v>
      </c>
      <c r="D632" s="329">
        <v>960.91</v>
      </c>
    </row>
    <row r="633" spans="1:4" ht="12.75" customHeight="1">
      <c r="A633" s="328">
        <v>8068000</v>
      </c>
      <c r="B633" s="189" t="s">
        <v>16497</v>
      </c>
      <c r="C633" s="190" t="s">
        <v>23</v>
      </c>
      <c r="D633" s="329">
        <v>92.1</v>
      </c>
    </row>
    <row r="634" spans="1:4">
      <c r="A634" s="328">
        <v>8070000</v>
      </c>
      <c r="B634" s="189" t="s">
        <v>16498</v>
      </c>
      <c r="C634" s="190" t="s">
        <v>26</v>
      </c>
      <c r="D634" s="329">
        <v>99.24</v>
      </c>
    </row>
    <row r="635" spans="1:4" ht="23.25">
      <c r="A635" s="328">
        <v>8071000</v>
      </c>
      <c r="B635" s="189" t="s">
        <v>34374</v>
      </c>
      <c r="C635" s="190" t="s">
        <v>23</v>
      </c>
      <c r="D635" s="329">
        <v>1102.73</v>
      </c>
    </row>
    <row r="636" spans="1:4" ht="12.75" customHeight="1">
      <c r="A636" s="328">
        <v>8072000</v>
      </c>
      <c r="B636" s="189" t="s">
        <v>34375</v>
      </c>
      <c r="C636" s="190" t="s">
        <v>23</v>
      </c>
      <c r="D636" s="329">
        <v>1377.88</v>
      </c>
    </row>
    <row r="637" spans="1:4" ht="23.25">
      <c r="A637" s="328">
        <v>8073000</v>
      </c>
      <c r="B637" s="189" t="s">
        <v>16499</v>
      </c>
      <c r="C637" s="190" t="s">
        <v>25</v>
      </c>
      <c r="D637" s="329">
        <v>25.86</v>
      </c>
    </row>
    <row r="638" spans="1:4" ht="12.75" customHeight="1">
      <c r="A638" s="328">
        <v>8076000</v>
      </c>
      <c r="B638" s="189" t="s">
        <v>34376</v>
      </c>
      <c r="C638" s="190" t="s">
        <v>23</v>
      </c>
      <c r="D638" s="329">
        <v>36.11</v>
      </c>
    </row>
    <row r="639" spans="1:4" ht="23.25">
      <c r="A639" s="328">
        <v>8077000</v>
      </c>
      <c r="B639" s="189" t="s">
        <v>34377</v>
      </c>
      <c r="C639" s="190" t="s">
        <v>23</v>
      </c>
      <c r="D639" s="329">
        <v>164</v>
      </c>
    </row>
    <row r="640" spans="1:4" ht="23.25">
      <c r="A640" s="328">
        <v>8078000</v>
      </c>
      <c r="B640" s="189" t="s">
        <v>34378</v>
      </c>
      <c r="C640" s="190" t="s">
        <v>23</v>
      </c>
      <c r="D640" s="329">
        <v>1027.3399999999999</v>
      </c>
    </row>
    <row r="641" spans="1:4" ht="12.75" customHeight="1">
      <c r="A641" s="328">
        <v>8079000</v>
      </c>
      <c r="B641" s="189" t="s">
        <v>34379</v>
      </c>
      <c r="C641" s="190" t="s">
        <v>24</v>
      </c>
      <c r="D641" s="329">
        <v>1789.24</v>
      </c>
    </row>
    <row r="642" spans="1:4" ht="23.25">
      <c r="A642" s="328">
        <v>8080000</v>
      </c>
      <c r="B642" s="189" t="s">
        <v>16500</v>
      </c>
      <c r="C642" s="190" t="s">
        <v>28</v>
      </c>
      <c r="D642" s="329">
        <v>19.100000000000001</v>
      </c>
    </row>
    <row r="643" spans="1:4">
      <c r="A643" s="328">
        <v>8086000</v>
      </c>
      <c r="B643" s="189" t="s">
        <v>16501</v>
      </c>
      <c r="C643" s="190" t="s">
        <v>395</v>
      </c>
      <c r="D643" s="329">
        <v>1.63</v>
      </c>
    </row>
    <row r="644" spans="1:4" ht="12.75" customHeight="1">
      <c r="A644" s="328">
        <v>8087000</v>
      </c>
      <c r="B644" s="189" t="s">
        <v>16502</v>
      </c>
      <c r="C644" s="190" t="s">
        <v>28</v>
      </c>
      <c r="D644" s="329">
        <v>32.520000000000003</v>
      </c>
    </row>
    <row r="645" spans="1:4">
      <c r="A645" s="328">
        <v>8104001</v>
      </c>
      <c r="B645" s="189" t="s">
        <v>24923</v>
      </c>
      <c r="C645" s="190" t="s">
        <v>24</v>
      </c>
      <c r="D645" s="329">
        <v>956.92</v>
      </c>
    </row>
    <row r="646" spans="1:4">
      <c r="A646" s="328">
        <v>8104003</v>
      </c>
      <c r="B646" s="189" t="s">
        <v>24924</v>
      </c>
      <c r="C646" s="190" t="s">
        <v>24</v>
      </c>
      <c r="D646" s="329">
        <v>1960.75</v>
      </c>
    </row>
    <row r="647" spans="1:4">
      <c r="A647" s="328">
        <v>8104004</v>
      </c>
      <c r="B647" s="189" t="s">
        <v>24925</v>
      </c>
      <c r="C647" s="190" t="s">
        <v>24</v>
      </c>
      <c r="D647" s="329">
        <v>3033.61</v>
      </c>
    </row>
    <row r="648" spans="1:4" ht="12.75" customHeight="1">
      <c r="A648" s="328">
        <v>8104011</v>
      </c>
      <c r="B648" s="189" t="s">
        <v>24926</v>
      </c>
      <c r="C648" s="190" t="s">
        <v>24</v>
      </c>
      <c r="D648" s="329">
        <v>258.11</v>
      </c>
    </row>
    <row r="649" spans="1:4">
      <c r="A649" s="330">
        <v>9000000</v>
      </c>
      <c r="B649" s="331" t="s">
        <v>16503</v>
      </c>
      <c r="C649" s="332"/>
      <c r="D649" s="333"/>
    </row>
    <row r="650" spans="1:4" ht="34.5">
      <c r="A650" s="328">
        <v>9001000</v>
      </c>
      <c r="B650" s="189" t="s">
        <v>16504</v>
      </c>
      <c r="C650" s="190" t="s">
        <v>26</v>
      </c>
      <c r="D650" s="329">
        <v>15.04</v>
      </c>
    </row>
    <row r="651" spans="1:4" ht="34.5">
      <c r="A651" s="328">
        <v>9002000</v>
      </c>
      <c r="B651" s="189" t="s">
        <v>16505</v>
      </c>
      <c r="C651" s="190" t="s">
        <v>26</v>
      </c>
      <c r="D651" s="329">
        <v>15.94</v>
      </c>
    </row>
    <row r="652" spans="1:4" ht="12.75" customHeight="1">
      <c r="A652" s="328">
        <v>9003000</v>
      </c>
      <c r="B652" s="189" t="s">
        <v>16506</v>
      </c>
      <c r="C652" s="190" t="s">
        <v>26</v>
      </c>
      <c r="D652" s="329">
        <v>19.28</v>
      </c>
    </row>
    <row r="653" spans="1:4" ht="34.5">
      <c r="A653" s="328">
        <v>9004000</v>
      </c>
      <c r="B653" s="189" t="s">
        <v>16507</v>
      </c>
      <c r="C653" s="190" t="s">
        <v>26</v>
      </c>
      <c r="D653" s="329">
        <v>20.83</v>
      </c>
    </row>
    <row r="654" spans="1:4" ht="12.75" customHeight="1">
      <c r="A654" s="330">
        <v>10000000</v>
      </c>
      <c r="B654" s="331" t="s">
        <v>16508</v>
      </c>
      <c r="C654" s="332"/>
      <c r="D654" s="333"/>
    </row>
    <row r="655" spans="1:4">
      <c r="A655" s="328">
        <v>10001000</v>
      </c>
      <c r="B655" s="189" t="s">
        <v>16509</v>
      </c>
      <c r="C655" s="190" t="s">
        <v>14044</v>
      </c>
      <c r="D655" s="329" t="s">
        <v>14044</v>
      </c>
    </row>
    <row r="656" spans="1:4" ht="12.75" customHeight="1">
      <c r="A656" s="328">
        <v>10001001</v>
      </c>
      <c r="B656" s="189" t="s">
        <v>134</v>
      </c>
      <c r="C656" s="190" t="s">
        <v>227</v>
      </c>
      <c r="D656" s="329">
        <v>10.45</v>
      </c>
    </row>
    <row r="657" spans="1:4">
      <c r="A657" s="328">
        <v>10001002</v>
      </c>
      <c r="B657" s="189" t="s">
        <v>176</v>
      </c>
      <c r="C657" s="190" t="s">
        <v>28</v>
      </c>
      <c r="D657" s="329">
        <v>4.29</v>
      </c>
    </row>
    <row r="658" spans="1:4" ht="12.75" customHeight="1">
      <c r="A658" s="328">
        <v>10002000</v>
      </c>
      <c r="B658" s="189" t="s">
        <v>16510</v>
      </c>
      <c r="C658" s="190" t="s">
        <v>26</v>
      </c>
      <c r="D658" s="329">
        <v>10.61</v>
      </c>
    </row>
    <row r="659" spans="1:4" ht="23.25">
      <c r="A659" s="328">
        <v>10003000</v>
      </c>
      <c r="B659" s="189" t="s">
        <v>34380</v>
      </c>
      <c r="C659" s="190" t="s">
        <v>26</v>
      </c>
      <c r="D659" s="329">
        <v>42.64</v>
      </c>
    </row>
    <row r="660" spans="1:4" ht="12.75" customHeight="1">
      <c r="A660" s="328">
        <v>10004000</v>
      </c>
      <c r="B660" s="189" t="s">
        <v>24005</v>
      </c>
      <c r="C660" s="190" t="s">
        <v>26</v>
      </c>
      <c r="D660" s="329">
        <v>88.58</v>
      </c>
    </row>
    <row r="661" spans="1:4">
      <c r="A661" s="328">
        <v>10005000</v>
      </c>
      <c r="B661" s="189" t="s">
        <v>16511</v>
      </c>
      <c r="C661" s="190" t="s">
        <v>26</v>
      </c>
      <c r="D661" s="329">
        <v>128.91999999999999</v>
      </c>
    </row>
    <row r="662" spans="1:4" ht="12.75" customHeight="1">
      <c r="A662" s="328">
        <v>10006000</v>
      </c>
      <c r="B662" s="189" t="s">
        <v>16512</v>
      </c>
      <c r="C662" s="190" t="s">
        <v>26</v>
      </c>
      <c r="D662" s="329">
        <v>52.82</v>
      </c>
    </row>
    <row r="663" spans="1:4" ht="23.25">
      <c r="A663" s="328">
        <v>10007000</v>
      </c>
      <c r="B663" s="189" t="s">
        <v>16513</v>
      </c>
      <c r="C663" s="190" t="s">
        <v>14044</v>
      </c>
      <c r="D663" s="329" t="s">
        <v>14044</v>
      </c>
    </row>
    <row r="664" spans="1:4" ht="12.75" customHeight="1">
      <c r="A664" s="328">
        <v>10007002</v>
      </c>
      <c r="B664" s="189" t="s">
        <v>16514</v>
      </c>
      <c r="C664" s="190" t="s">
        <v>28</v>
      </c>
      <c r="D664" s="329">
        <v>963.3</v>
      </c>
    </row>
    <row r="665" spans="1:4" ht="23.25">
      <c r="A665" s="328">
        <v>10007003</v>
      </c>
      <c r="B665" s="189" t="s">
        <v>16515</v>
      </c>
      <c r="C665" s="190" t="s">
        <v>28</v>
      </c>
      <c r="D665" s="329">
        <v>983.1</v>
      </c>
    </row>
    <row r="666" spans="1:4" ht="12.75" customHeight="1">
      <c r="A666" s="328">
        <v>10007004</v>
      </c>
      <c r="B666" s="189" t="s">
        <v>16516</v>
      </c>
      <c r="C666" s="190" t="s">
        <v>28</v>
      </c>
      <c r="D666" s="329">
        <v>1012.91</v>
      </c>
    </row>
    <row r="667" spans="1:4">
      <c r="A667" s="328">
        <v>10008000</v>
      </c>
      <c r="B667" s="189" t="s">
        <v>16517</v>
      </c>
      <c r="C667" s="190" t="s">
        <v>14044</v>
      </c>
      <c r="D667" s="329" t="s">
        <v>14044</v>
      </c>
    </row>
    <row r="668" spans="1:4" ht="12.75" customHeight="1">
      <c r="A668" s="328">
        <v>10008001</v>
      </c>
      <c r="B668" s="189" t="s">
        <v>16518</v>
      </c>
      <c r="C668" s="190" t="s">
        <v>28</v>
      </c>
      <c r="D668" s="329">
        <v>3917.31</v>
      </c>
    </row>
    <row r="669" spans="1:4">
      <c r="A669" s="328">
        <v>10008002</v>
      </c>
      <c r="B669" s="189" t="s">
        <v>16519</v>
      </c>
      <c r="C669" s="190" t="s">
        <v>28</v>
      </c>
      <c r="D669" s="329">
        <v>3864.48</v>
      </c>
    </row>
    <row r="670" spans="1:4" ht="12.75" customHeight="1">
      <c r="A670" s="328">
        <v>10009000</v>
      </c>
      <c r="B670" s="189" t="s">
        <v>16520</v>
      </c>
      <c r="C670" s="190" t="s">
        <v>23</v>
      </c>
      <c r="D670" s="329">
        <v>16.059999999999999</v>
      </c>
    </row>
    <row r="671" spans="1:4" ht="12.75" customHeight="1">
      <c r="A671" s="328">
        <v>10010000</v>
      </c>
      <c r="B671" s="189" t="s">
        <v>16521</v>
      </c>
      <c r="C671" s="190" t="s">
        <v>24</v>
      </c>
      <c r="D671" s="329">
        <v>9.1999999999999993</v>
      </c>
    </row>
    <row r="672" spans="1:4" ht="12.75" customHeight="1">
      <c r="A672" s="328">
        <v>10011000</v>
      </c>
      <c r="B672" s="189" t="s">
        <v>16522</v>
      </c>
      <c r="C672" s="190" t="s">
        <v>25</v>
      </c>
      <c r="D672" s="329">
        <v>188.85</v>
      </c>
    </row>
    <row r="673" spans="1:4">
      <c r="A673" s="328">
        <v>10012000</v>
      </c>
      <c r="B673" s="189" t="s">
        <v>16523</v>
      </c>
      <c r="C673" s="190" t="s">
        <v>16</v>
      </c>
      <c r="D673" s="329">
        <v>1.32</v>
      </c>
    </row>
    <row r="674" spans="1:4" ht="12.75" customHeight="1">
      <c r="A674" s="328">
        <v>10013000</v>
      </c>
      <c r="B674" s="189" t="s">
        <v>16524</v>
      </c>
      <c r="C674" s="190" t="s">
        <v>25</v>
      </c>
      <c r="D674" s="329">
        <v>177.99</v>
      </c>
    </row>
    <row r="675" spans="1:4">
      <c r="A675" s="328">
        <v>10015000</v>
      </c>
      <c r="B675" s="189" t="s">
        <v>16525</v>
      </c>
      <c r="C675" s="190" t="s">
        <v>26</v>
      </c>
      <c r="D675" s="329">
        <v>2.15</v>
      </c>
    </row>
    <row r="676" spans="1:4" ht="12.75" customHeight="1">
      <c r="A676" s="328">
        <v>10016000</v>
      </c>
      <c r="B676" s="189" t="s">
        <v>16526</v>
      </c>
      <c r="C676" s="190" t="s">
        <v>14044</v>
      </c>
      <c r="D676" s="329" t="s">
        <v>14044</v>
      </c>
    </row>
    <row r="677" spans="1:4">
      <c r="A677" s="328">
        <v>10016001</v>
      </c>
      <c r="B677" s="189" t="s">
        <v>16527</v>
      </c>
      <c r="C677" s="190" t="s">
        <v>26</v>
      </c>
      <c r="D677" s="329">
        <v>63.99</v>
      </c>
    </row>
    <row r="678" spans="1:4">
      <c r="A678" s="328">
        <v>10016002</v>
      </c>
      <c r="B678" s="189" t="s">
        <v>16528</v>
      </c>
      <c r="C678" s="190" t="s">
        <v>23</v>
      </c>
      <c r="D678" s="329">
        <v>15.76</v>
      </c>
    </row>
    <row r="679" spans="1:4" ht="12.75" customHeight="1">
      <c r="A679" s="328">
        <v>10016003</v>
      </c>
      <c r="B679" s="189" t="s">
        <v>15760</v>
      </c>
      <c r="C679" s="190" t="s">
        <v>26</v>
      </c>
      <c r="D679" s="329">
        <v>400.32</v>
      </c>
    </row>
    <row r="680" spans="1:4" ht="12.75" customHeight="1">
      <c r="A680" s="328">
        <v>10017000</v>
      </c>
      <c r="B680" s="189" t="s">
        <v>16529</v>
      </c>
      <c r="C680" s="190" t="s">
        <v>26</v>
      </c>
      <c r="D680" s="329">
        <v>0.44</v>
      </c>
    </row>
    <row r="681" spans="1:4">
      <c r="A681" s="328">
        <v>10018000</v>
      </c>
      <c r="B681" s="189" t="s">
        <v>16530</v>
      </c>
      <c r="C681" s="190" t="s">
        <v>26</v>
      </c>
      <c r="D681" s="329">
        <v>4.26</v>
      </c>
    </row>
    <row r="682" spans="1:4" ht="12.75" customHeight="1">
      <c r="A682" s="328">
        <v>10019000</v>
      </c>
      <c r="B682" s="189" t="s">
        <v>16531</v>
      </c>
      <c r="C682" s="190" t="s">
        <v>26</v>
      </c>
      <c r="D682" s="329">
        <v>9.4700000000000006</v>
      </c>
    </row>
    <row r="683" spans="1:4" ht="23.25">
      <c r="A683" s="328">
        <v>10020000</v>
      </c>
      <c r="B683" s="189" t="s">
        <v>16532</v>
      </c>
      <c r="C683" s="190" t="s">
        <v>25</v>
      </c>
      <c r="D683" s="329">
        <v>98.27</v>
      </c>
    </row>
    <row r="684" spans="1:4">
      <c r="A684" s="328">
        <v>10021000</v>
      </c>
      <c r="B684" s="189" t="s">
        <v>16533</v>
      </c>
      <c r="C684" s="190" t="s">
        <v>26</v>
      </c>
      <c r="D684" s="329">
        <v>119.11</v>
      </c>
    </row>
    <row r="685" spans="1:4">
      <c r="A685" s="328">
        <v>10022000</v>
      </c>
      <c r="B685" s="189" t="s">
        <v>16534</v>
      </c>
      <c r="C685" s="190" t="s">
        <v>26</v>
      </c>
      <c r="D685" s="329">
        <v>16.22</v>
      </c>
    </row>
    <row r="686" spans="1:4">
      <c r="A686" s="328">
        <v>10023000</v>
      </c>
      <c r="B686" s="189" t="s">
        <v>15638</v>
      </c>
      <c r="C686" s="190" t="s">
        <v>26</v>
      </c>
      <c r="D686" s="329">
        <v>17.27</v>
      </c>
    </row>
    <row r="687" spans="1:4" ht="12.75" customHeight="1">
      <c r="A687" s="328">
        <v>10024000</v>
      </c>
      <c r="B687" s="189" t="s">
        <v>16535</v>
      </c>
      <c r="C687" s="190" t="s">
        <v>14044</v>
      </c>
      <c r="D687" s="329" t="s">
        <v>14044</v>
      </c>
    </row>
    <row r="688" spans="1:4" ht="12.75" customHeight="1">
      <c r="A688" s="328">
        <v>10024001</v>
      </c>
      <c r="B688" s="189" t="s">
        <v>16536</v>
      </c>
      <c r="C688" s="190" t="s">
        <v>16537</v>
      </c>
      <c r="D688" s="329">
        <v>0.88</v>
      </c>
    </row>
    <row r="689" spans="1:4">
      <c r="A689" s="328">
        <v>10024002</v>
      </c>
      <c r="B689" s="189" t="s">
        <v>16538</v>
      </c>
      <c r="C689" s="190" t="s">
        <v>16537</v>
      </c>
      <c r="D689" s="329">
        <v>1.1499999999999999</v>
      </c>
    </row>
    <row r="690" spans="1:4">
      <c r="A690" s="328">
        <v>10024003</v>
      </c>
      <c r="B690" s="189" t="s">
        <v>16539</v>
      </c>
      <c r="C690" s="190" t="s">
        <v>16537</v>
      </c>
      <c r="D690" s="329">
        <v>1.4</v>
      </c>
    </row>
    <row r="691" spans="1:4">
      <c r="A691" s="328">
        <v>10024004</v>
      </c>
      <c r="B691" s="189" t="s">
        <v>16540</v>
      </c>
      <c r="C691" s="190" t="s">
        <v>16537</v>
      </c>
      <c r="D691" s="329">
        <v>4</v>
      </c>
    </row>
    <row r="692" spans="1:4">
      <c r="A692" s="328">
        <v>10024005</v>
      </c>
      <c r="B692" s="189" t="s">
        <v>16541</v>
      </c>
      <c r="C692" s="190" t="s">
        <v>16537</v>
      </c>
      <c r="D692" s="329">
        <v>4.51</v>
      </c>
    </row>
    <row r="693" spans="1:4">
      <c r="A693" s="328">
        <v>10024006</v>
      </c>
      <c r="B693" s="189" t="s">
        <v>16542</v>
      </c>
      <c r="C693" s="190" t="s">
        <v>16537</v>
      </c>
      <c r="D693" s="329">
        <v>4.5999999999999996</v>
      </c>
    </row>
    <row r="694" spans="1:4">
      <c r="A694" s="328">
        <v>10024007</v>
      </c>
      <c r="B694" s="189" t="s">
        <v>16543</v>
      </c>
      <c r="C694" s="190" t="s">
        <v>16537</v>
      </c>
      <c r="D694" s="329">
        <v>4.83</v>
      </c>
    </row>
    <row r="695" spans="1:4" ht="12.75" customHeight="1">
      <c r="A695" s="328">
        <v>10024008</v>
      </c>
      <c r="B695" s="189" t="s">
        <v>16544</v>
      </c>
      <c r="C695" s="190" t="s">
        <v>16537</v>
      </c>
      <c r="D695" s="329">
        <v>4</v>
      </c>
    </row>
    <row r="696" spans="1:4">
      <c r="A696" s="328">
        <v>10024101</v>
      </c>
      <c r="B696" s="189" t="s">
        <v>24927</v>
      </c>
      <c r="C696" s="190" t="s">
        <v>16537</v>
      </c>
      <c r="D696" s="329">
        <v>3.68</v>
      </c>
    </row>
    <row r="697" spans="1:4">
      <c r="A697" s="328">
        <v>10025001</v>
      </c>
      <c r="B697" s="189" t="s">
        <v>16545</v>
      </c>
      <c r="C697" s="190" t="s">
        <v>26</v>
      </c>
      <c r="D697" s="329">
        <v>80.59</v>
      </c>
    </row>
    <row r="698" spans="1:4" ht="23.25">
      <c r="A698" s="328">
        <v>10025003</v>
      </c>
      <c r="B698" s="189" t="s">
        <v>16546</v>
      </c>
      <c r="C698" s="190" t="s">
        <v>26</v>
      </c>
      <c r="D698" s="329">
        <v>42.87</v>
      </c>
    </row>
    <row r="699" spans="1:4">
      <c r="A699" s="328">
        <v>10105001</v>
      </c>
      <c r="B699" s="189" t="s">
        <v>24928</v>
      </c>
      <c r="C699" s="190" t="s">
        <v>26</v>
      </c>
      <c r="D699" s="329">
        <v>167.93</v>
      </c>
    </row>
    <row r="700" spans="1:4" ht="23.25">
      <c r="A700" s="328">
        <v>10106001</v>
      </c>
      <c r="B700" s="189" t="s">
        <v>24929</v>
      </c>
      <c r="C700" s="190" t="s">
        <v>28</v>
      </c>
      <c r="D700" s="329">
        <v>9687.33</v>
      </c>
    </row>
    <row r="701" spans="1:4" ht="12.75" customHeight="1">
      <c r="A701" s="328">
        <v>10107001</v>
      </c>
      <c r="B701" s="189" t="s">
        <v>34381</v>
      </c>
      <c r="C701" s="190" t="s">
        <v>26</v>
      </c>
      <c r="D701" s="329">
        <v>1.82</v>
      </c>
    </row>
    <row r="702" spans="1:4">
      <c r="A702" s="328">
        <v>10108001</v>
      </c>
      <c r="B702" s="189" t="s">
        <v>24006</v>
      </c>
      <c r="C702" s="190" t="s">
        <v>26</v>
      </c>
      <c r="D702" s="329">
        <v>3.04</v>
      </c>
    </row>
    <row r="703" spans="1:4">
      <c r="A703" s="328">
        <v>10109001</v>
      </c>
      <c r="B703" s="189" t="s">
        <v>24007</v>
      </c>
      <c r="C703" s="190" t="s">
        <v>26</v>
      </c>
      <c r="D703" s="329">
        <v>4.5</v>
      </c>
    </row>
    <row r="704" spans="1:4" ht="23.25">
      <c r="A704" s="328">
        <v>10111001</v>
      </c>
      <c r="B704" s="189" t="s">
        <v>24930</v>
      </c>
      <c r="C704" s="190" t="s">
        <v>26</v>
      </c>
      <c r="D704" s="329">
        <v>394.67</v>
      </c>
    </row>
    <row r="705" spans="1:4">
      <c r="A705" s="328">
        <v>10116001</v>
      </c>
      <c r="B705" s="189" t="s">
        <v>24931</v>
      </c>
      <c r="C705" s="190" t="s">
        <v>26</v>
      </c>
      <c r="D705" s="329">
        <v>19.79</v>
      </c>
    </row>
    <row r="706" spans="1:4" ht="12.75" customHeight="1">
      <c r="A706" s="328">
        <v>10116002</v>
      </c>
      <c r="B706" s="189" t="s">
        <v>24932</v>
      </c>
      <c r="C706" s="190" t="s">
        <v>26</v>
      </c>
      <c r="D706" s="329">
        <v>21.28</v>
      </c>
    </row>
    <row r="707" spans="1:4">
      <c r="A707" s="328">
        <v>10117003</v>
      </c>
      <c r="B707" s="189" t="s">
        <v>34382</v>
      </c>
      <c r="C707" s="190" t="s">
        <v>34383</v>
      </c>
      <c r="D707" s="329">
        <v>19980.28</v>
      </c>
    </row>
    <row r="708" spans="1:4">
      <c r="A708" s="328">
        <v>10117004</v>
      </c>
      <c r="B708" s="189" t="s">
        <v>34384</v>
      </c>
      <c r="C708" s="190" t="s">
        <v>34383</v>
      </c>
      <c r="D708" s="329">
        <v>19185.77</v>
      </c>
    </row>
    <row r="709" spans="1:4" ht="23.25">
      <c r="A709" s="328">
        <v>10117005</v>
      </c>
      <c r="B709" s="189" t="s">
        <v>34385</v>
      </c>
      <c r="C709" s="190" t="s">
        <v>34383</v>
      </c>
      <c r="D709" s="329">
        <v>6921.07</v>
      </c>
    </row>
    <row r="710" spans="1:4" ht="22.5">
      <c r="A710" s="334">
        <v>11000000</v>
      </c>
      <c r="B710" s="335" t="s">
        <v>16547</v>
      </c>
      <c r="C710" s="336"/>
      <c r="D710" s="333"/>
    </row>
    <row r="711" spans="1:4" ht="12.75" customHeight="1">
      <c r="A711" s="328">
        <v>11002000</v>
      </c>
      <c r="B711" s="189" t="s">
        <v>16548</v>
      </c>
      <c r="C711" s="190" t="s">
        <v>27</v>
      </c>
      <c r="D711" s="329">
        <v>215.3</v>
      </c>
    </row>
    <row r="712" spans="1:4">
      <c r="A712" s="328">
        <v>11003000</v>
      </c>
      <c r="B712" s="189" t="s">
        <v>16549</v>
      </c>
      <c r="C712" s="190" t="s">
        <v>27</v>
      </c>
      <c r="D712" s="329">
        <v>202.62</v>
      </c>
    </row>
    <row r="713" spans="1:4">
      <c r="A713" s="328">
        <v>11004000</v>
      </c>
      <c r="B713" s="189" t="s">
        <v>16550</v>
      </c>
      <c r="C713" s="190" t="s">
        <v>27</v>
      </c>
      <c r="D713" s="329">
        <v>225.14</v>
      </c>
    </row>
    <row r="714" spans="1:4" ht="12.75" customHeight="1">
      <c r="A714" s="328">
        <v>11005000</v>
      </c>
      <c r="B714" s="189" t="s">
        <v>16551</v>
      </c>
      <c r="C714" s="190" t="s">
        <v>27</v>
      </c>
      <c r="D714" s="329">
        <v>210.62</v>
      </c>
    </row>
    <row r="715" spans="1:4">
      <c r="A715" s="328">
        <v>11006000</v>
      </c>
      <c r="B715" s="189" t="s">
        <v>16552</v>
      </c>
      <c r="C715" s="190" t="s">
        <v>27</v>
      </c>
      <c r="D715" s="329">
        <v>439.03</v>
      </c>
    </row>
    <row r="716" spans="1:4">
      <c r="A716" s="328">
        <v>11007000</v>
      </c>
      <c r="B716" s="189" t="s">
        <v>16553</v>
      </c>
      <c r="C716" s="190" t="s">
        <v>27</v>
      </c>
      <c r="D716" s="329">
        <v>93.17</v>
      </c>
    </row>
    <row r="717" spans="1:4" ht="12.75" customHeight="1">
      <c r="A717" s="328">
        <v>11008000</v>
      </c>
      <c r="B717" s="189" t="s">
        <v>16554</v>
      </c>
      <c r="C717" s="190" t="s">
        <v>27</v>
      </c>
      <c r="D717" s="329">
        <v>50.74</v>
      </c>
    </row>
    <row r="718" spans="1:4">
      <c r="A718" s="328">
        <v>11009000</v>
      </c>
      <c r="B718" s="189" t="s">
        <v>16555</v>
      </c>
      <c r="C718" s="190" t="s">
        <v>27</v>
      </c>
      <c r="D718" s="329">
        <v>338.65</v>
      </c>
    </row>
    <row r="719" spans="1:4">
      <c r="A719" s="328">
        <v>11010000</v>
      </c>
      <c r="B719" s="189" t="s">
        <v>16556</v>
      </c>
      <c r="C719" s="190" t="s">
        <v>27</v>
      </c>
      <c r="D719" s="329">
        <v>326.02</v>
      </c>
    </row>
    <row r="720" spans="1:4" ht="12.75" customHeight="1">
      <c r="A720" s="328">
        <v>11011000</v>
      </c>
      <c r="B720" s="189" t="s">
        <v>16557</v>
      </c>
      <c r="C720" s="190" t="s">
        <v>27</v>
      </c>
      <c r="D720" s="329">
        <v>301.89</v>
      </c>
    </row>
    <row r="721" spans="1:4">
      <c r="A721" s="328">
        <v>11014000</v>
      </c>
      <c r="B721" s="189" t="s">
        <v>16558</v>
      </c>
      <c r="C721" s="190" t="s">
        <v>27</v>
      </c>
      <c r="D721" s="329">
        <v>170.16</v>
      </c>
    </row>
    <row r="722" spans="1:4">
      <c r="A722" s="328">
        <v>11015000</v>
      </c>
      <c r="B722" s="189" t="s">
        <v>16559</v>
      </c>
      <c r="C722" s="190" t="s">
        <v>27</v>
      </c>
      <c r="D722" s="329">
        <v>127.57</v>
      </c>
    </row>
    <row r="723" spans="1:4">
      <c r="A723" s="328">
        <v>11017000</v>
      </c>
      <c r="B723" s="189" t="s">
        <v>16560</v>
      </c>
      <c r="C723" s="190" t="s">
        <v>27</v>
      </c>
      <c r="D723" s="329">
        <v>305.43</v>
      </c>
    </row>
    <row r="724" spans="1:4">
      <c r="A724" s="328">
        <v>11018000</v>
      </c>
      <c r="B724" s="189" t="s">
        <v>16561</v>
      </c>
      <c r="C724" s="190" t="s">
        <v>27</v>
      </c>
      <c r="D724" s="329">
        <v>169.46</v>
      </c>
    </row>
    <row r="725" spans="1:4">
      <c r="A725" s="328">
        <v>11019000</v>
      </c>
      <c r="B725" s="189" t="s">
        <v>16562</v>
      </c>
      <c r="C725" s="190" t="s">
        <v>27</v>
      </c>
      <c r="D725" s="329">
        <v>308.24</v>
      </c>
    </row>
    <row r="726" spans="1:4">
      <c r="A726" s="328">
        <v>11020000</v>
      </c>
      <c r="B726" s="189" t="s">
        <v>16563</v>
      </c>
      <c r="C726" s="190" t="s">
        <v>27</v>
      </c>
      <c r="D726" s="329">
        <v>419.98</v>
      </c>
    </row>
    <row r="727" spans="1:4" ht="12.75" customHeight="1">
      <c r="A727" s="328">
        <v>11022000</v>
      </c>
      <c r="B727" s="189" t="s">
        <v>16564</v>
      </c>
      <c r="C727" s="190" t="s">
        <v>27</v>
      </c>
      <c r="D727" s="329">
        <v>89.41</v>
      </c>
    </row>
    <row r="728" spans="1:4">
      <c r="A728" s="328">
        <v>11023000</v>
      </c>
      <c r="B728" s="189" t="s">
        <v>16565</v>
      </c>
      <c r="C728" s="190" t="s">
        <v>27</v>
      </c>
      <c r="D728" s="329">
        <v>305.62</v>
      </c>
    </row>
    <row r="729" spans="1:4">
      <c r="A729" s="328">
        <v>11024000</v>
      </c>
      <c r="B729" s="189" t="s">
        <v>16566</v>
      </c>
      <c r="C729" s="190" t="s">
        <v>27</v>
      </c>
      <c r="D729" s="329">
        <v>34.840000000000003</v>
      </c>
    </row>
    <row r="730" spans="1:4">
      <c r="A730" s="328">
        <v>11025000</v>
      </c>
      <c r="B730" s="189" t="s">
        <v>16567</v>
      </c>
      <c r="C730" s="190" t="s">
        <v>27</v>
      </c>
      <c r="D730" s="329">
        <v>264.14999999999998</v>
      </c>
    </row>
    <row r="731" spans="1:4">
      <c r="A731" s="328">
        <v>11026000</v>
      </c>
      <c r="B731" s="189" t="s">
        <v>16568</v>
      </c>
      <c r="C731" s="190" t="s">
        <v>27</v>
      </c>
      <c r="D731" s="329">
        <v>335.45</v>
      </c>
    </row>
    <row r="732" spans="1:4">
      <c r="A732" s="328">
        <v>11027000</v>
      </c>
      <c r="B732" s="189" t="s">
        <v>16569</v>
      </c>
      <c r="C732" s="190" t="s">
        <v>27</v>
      </c>
      <c r="D732" s="329">
        <v>129.03</v>
      </c>
    </row>
    <row r="733" spans="1:4">
      <c r="A733" s="328">
        <v>11028000</v>
      </c>
      <c r="B733" s="189" t="s">
        <v>16570</v>
      </c>
      <c r="C733" s="190" t="s">
        <v>27</v>
      </c>
      <c r="D733" s="329">
        <v>481.89</v>
      </c>
    </row>
    <row r="734" spans="1:4" ht="12.75" customHeight="1">
      <c r="A734" s="330">
        <v>12000000</v>
      </c>
      <c r="B734" s="331" t="s">
        <v>16571</v>
      </c>
      <c r="C734" s="332"/>
      <c r="D734" s="333"/>
    </row>
    <row r="735" spans="1:4">
      <c r="A735" s="328">
        <v>12002000</v>
      </c>
      <c r="B735" s="189" t="s">
        <v>16572</v>
      </c>
      <c r="C735" s="190" t="s">
        <v>27</v>
      </c>
      <c r="D735" s="329">
        <v>30.03</v>
      </c>
    </row>
    <row r="736" spans="1:4">
      <c r="A736" s="328">
        <v>12003000</v>
      </c>
      <c r="B736" s="189" t="s">
        <v>16573</v>
      </c>
      <c r="C736" s="190" t="s">
        <v>27</v>
      </c>
      <c r="D736" s="329">
        <v>31.21</v>
      </c>
    </row>
    <row r="737" spans="1:4" ht="12.75" customHeight="1">
      <c r="A737" s="328">
        <v>12004000</v>
      </c>
      <c r="B737" s="189" t="s">
        <v>16574</v>
      </c>
      <c r="C737" s="190" t="s">
        <v>27</v>
      </c>
      <c r="D737" s="329">
        <v>34.340000000000003</v>
      </c>
    </row>
    <row r="738" spans="1:4">
      <c r="A738" s="328">
        <v>12005000</v>
      </c>
      <c r="B738" s="189" t="s">
        <v>16575</v>
      </c>
      <c r="C738" s="190" t="s">
        <v>27</v>
      </c>
      <c r="D738" s="329">
        <v>30.75</v>
      </c>
    </row>
    <row r="739" spans="1:4">
      <c r="A739" s="328">
        <v>12006000</v>
      </c>
      <c r="B739" s="189" t="s">
        <v>16576</v>
      </c>
      <c r="C739" s="190" t="s">
        <v>27</v>
      </c>
      <c r="D739" s="329">
        <v>33.24</v>
      </c>
    </row>
    <row r="740" spans="1:4" ht="12.75" customHeight="1">
      <c r="A740" s="328">
        <v>12007000</v>
      </c>
      <c r="B740" s="189" t="s">
        <v>16577</v>
      </c>
      <c r="C740" s="190" t="s">
        <v>27</v>
      </c>
      <c r="D740" s="329">
        <v>31.21</v>
      </c>
    </row>
    <row r="741" spans="1:4">
      <c r="A741" s="328">
        <v>12008000</v>
      </c>
      <c r="B741" s="189" t="s">
        <v>16578</v>
      </c>
      <c r="C741" s="190" t="s">
        <v>27</v>
      </c>
      <c r="D741" s="329">
        <v>38.06</v>
      </c>
    </row>
    <row r="742" spans="1:4">
      <c r="A742" s="328">
        <v>12009000</v>
      </c>
      <c r="B742" s="189" t="s">
        <v>16579</v>
      </c>
      <c r="C742" s="190" t="s">
        <v>27</v>
      </c>
      <c r="D742" s="329">
        <v>41.38</v>
      </c>
    </row>
    <row r="743" spans="1:4">
      <c r="A743" s="328">
        <v>12010000</v>
      </c>
      <c r="B743" s="189" t="s">
        <v>16580</v>
      </c>
      <c r="C743" s="190" t="s">
        <v>27</v>
      </c>
      <c r="D743" s="329">
        <v>29.59</v>
      </c>
    </row>
    <row r="744" spans="1:4">
      <c r="A744" s="328">
        <v>12011000</v>
      </c>
      <c r="B744" s="189" t="s">
        <v>16581</v>
      </c>
      <c r="C744" s="190" t="s">
        <v>27</v>
      </c>
      <c r="D744" s="329">
        <v>24.1</v>
      </c>
    </row>
    <row r="745" spans="1:4" ht="12.75" customHeight="1">
      <c r="A745" s="328">
        <v>12012000</v>
      </c>
      <c r="B745" s="189" t="s">
        <v>16582</v>
      </c>
      <c r="C745" s="190" t="s">
        <v>27</v>
      </c>
      <c r="D745" s="329">
        <v>69.459999999999994</v>
      </c>
    </row>
    <row r="746" spans="1:4">
      <c r="A746" s="328">
        <v>12013000</v>
      </c>
      <c r="B746" s="189" t="s">
        <v>16010</v>
      </c>
      <c r="C746" s="190" t="s">
        <v>27</v>
      </c>
      <c r="D746" s="329">
        <v>175.63</v>
      </c>
    </row>
    <row r="747" spans="1:4" ht="12.75" customHeight="1">
      <c r="A747" s="330">
        <v>13000000</v>
      </c>
      <c r="B747" s="331" t="s">
        <v>16583</v>
      </c>
      <c r="C747" s="332"/>
      <c r="D747" s="333"/>
    </row>
    <row r="748" spans="1:4">
      <c r="A748" s="328">
        <v>13001000</v>
      </c>
      <c r="B748" s="189" t="s">
        <v>16584</v>
      </c>
      <c r="C748" s="190" t="s">
        <v>14044</v>
      </c>
      <c r="D748" s="329" t="s">
        <v>14044</v>
      </c>
    </row>
    <row r="749" spans="1:4">
      <c r="A749" s="328">
        <v>13001001</v>
      </c>
      <c r="B749" s="189" t="s">
        <v>16585</v>
      </c>
      <c r="C749" s="190" t="s">
        <v>23</v>
      </c>
      <c r="D749" s="329">
        <v>189.88</v>
      </c>
    </row>
    <row r="750" spans="1:4" ht="12.75" customHeight="1">
      <c r="A750" s="328">
        <v>13001002</v>
      </c>
      <c r="B750" s="189" t="s">
        <v>16586</v>
      </c>
      <c r="C750" s="190" t="s">
        <v>23</v>
      </c>
      <c r="D750" s="329">
        <v>595.45000000000005</v>
      </c>
    </row>
    <row r="751" spans="1:4">
      <c r="A751" s="328">
        <v>13001003</v>
      </c>
      <c r="B751" s="189" t="s">
        <v>16587</v>
      </c>
      <c r="C751" s="190" t="s">
        <v>23</v>
      </c>
      <c r="D751" s="329">
        <v>204.81</v>
      </c>
    </row>
    <row r="752" spans="1:4">
      <c r="A752" s="328">
        <v>13001004</v>
      </c>
      <c r="B752" s="189" t="s">
        <v>16588</v>
      </c>
      <c r="C752" s="190" t="s">
        <v>23</v>
      </c>
      <c r="D752" s="329">
        <v>652.23</v>
      </c>
    </row>
    <row r="753" spans="1:4">
      <c r="A753" s="328">
        <v>13001005</v>
      </c>
      <c r="B753" s="189" t="s">
        <v>16589</v>
      </c>
      <c r="C753" s="190" t="s">
        <v>23</v>
      </c>
      <c r="D753" s="329">
        <v>250.83</v>
      </c>
    </row>
    <row r="754" spans="1:4">
      <c r="A754" s="328">
        <v>13001006</v>
      </c>
      <c r="B754" s="189" t="s">
        <v>16590</v>
      </c>
      <c r="C754" s="190" t="s">
        <v>23</v>
      </c>
      <c r="D754" s="329">
        <v>756.12</v>
      </c>
    </row>
    <row r="755" spans="1:4" ht="12.75" customHeight="1">
      <c r="A755" s="328">
        <v>13001007</v>
      </c>
      <c r="B755" s="189" t="s">
        <v>16591</v>
      </c>
      <c r="C755" s="190" t="s">
        <v>23</v>
      </c>
      <c r="D755" s="329">
        <v>256.42</v>
      </c>
    </row>
    <row r="756" spans="1:4">
      <c r="A756" s="328">
        <v>13001008</v>
      </c>
      <c r="B756" s="189" t="s">
        <v>16592</v>
      </c>
      <c r="C756" s="190" t="s">
        <v>23</v>
      </c>
      <c r="D756" s="329">
        <v>768.34</v>
      </c>
    </row>
    <row r="757" spans="1:4">
      <c r="A757" s="328">
        <v>13001009</v>
      </c>
      <c r="B757" s="189" t="s">
        <v>16593</v>
      </c>
      <c r="C757" s="190" t="s">
        <v>23</v>
      </c>
      <c r="D757" s="329">
        <v>284.33</v>
      </c>
    </row>
    <row r="758" spans="1:4">
      <c r="A758" s="328">
        <v>13001010</v>
      </c>
      <c r="B758" s="189" t="s">
        <v>16594</v>
      </c>
      <c r="C758" s="190" t="s">
        <v>23</v>
      </c>
      <c r="D758" s="329">
        <v>869.22</v>
      </c>
    </row>
    <row r="759" spans="1:4">
      <c r="A759" s="328">
        <v>13001011</v>
      </c>
      <c r="B759" s="189" t="s">
        <v>16595</v>
      </c>
      <c r="C759" s="190" t="s">
        <v>23</v>
      </c>
      <c r="D759" s="329">
        <v>310.89999999999998</v>
      </c>
    </row>
    <row r="760" spans="1:4">
      <c r="A760" s="328">
        <v>13001012</v>
      </c>
      <c r="B760" s="189" t="s">
        <v>16596</v>
      </c>
      <c r="C760" s="190" t="s">
        <v>23</v>
      </c>
      <c r="D760" s="329">
        <v>957.82</v>
      </c>
    </row>
    <row r="761" spans="1:4">
      <c r="A761" s="328">
        <v>13001013</v>
      </c>
      <c r="B761" s="189" t="s">
        <v>16597</v>
      </c>
      <c r="C761" s="190" t="s">
        <v>23</v>
      </c>
      <c r="D761" s="329">
        <v>367.38</v>
      </c>
    </row>
    <row r="762" spans="1:4">
      <c r="A762" s="328">
        <v>13001014</v>
      </c>
      <c r="B762" s="189" t="s">
        <v>16598</v>
      </c>
      <c r="C762" s="190" t="s">
        <v>23</v>
      </c>
      <c r="D762" s="329">
        <v>1124.5899999999999</v>
      </c>
    </row>
    <row r="763" spans="1:4" ht="12.75" customHeight="1">
      <c r="A763" s="328">
        <v>13001015</v>
      </c>
      <c r="B763" s="189" t="s">
        <v>16599</v>
      </c>
      <c r="C763" s="190" t="s">
        <v>23</v>
      </c>
      <c r="D763" s="329">
        <v>452.8</v>
      </c>
    </row>
    <row r="764" spans="1:4">
      <c r="A764" s="328">
        <v>13001016</v>
      </c>
      <c r="B764" s="189" t="s">
        <v>16600</v>
      </c>
      <c r="C764" s="190" t="s">
        <v>23</v>
      </c>
      <c r="D764" s="329">
        <v>1314.57</v>
      </c>
    </row>
    <row r="765" spans="1:4" ht="23.25">
      <c r="A765" s="328">
        <v>13002000</v>
      </c>
      <c r="B765" s="189" t="s">
        <v>16601</v>
      </c>
      <c r="C765" s="190" t="s">
        <v>14044</v>
      </c>
      <c r="D765" s="329" t="s">
        <v>14044</v>
      </c>
    </row>
    <row r="766" spans="1:4" ht="23.25">
      <c r="A766" s="328">
        <v>13002001</v>
      </c>
      <c r="B766" s="189" t="s">
        <v>16602</v>
      </c>
      <c r="C766" s="190" t="s">
        <v>25</v>
      </c>
      <c r="D766" s="329">
        <v>0.59</v>
      </c>
    </row>
    <row r="767" spans="1:4" ht="23.25">
      <c r="A767" s="328">
        <v>13002002</v>
      </c>
      <c r="B767" s="189" t="s">
        <v>16603</v>
      </c>
      <c r="C767" s="190" t="s">
        <v>28</v>
      </c>
      <c r="D767" s="329">
        <v>167.7</v>
      </c>
    </row>
    <row r="768" spans="1:4" ht="23.25">
      <c r="A768" s="328">
        <v>13002003</v>
      </c>
      <c r="B768" s="189" t="s">
        <v>16604</v>
      </c>
      <c r="C768" s="190" t="s">
        <v>25</v>
      </c>
      <c r="D768" s="329">
        <v>6.45</v>
      </c>
    </row>
    <row r="769" spans="1:4" ht="23.25">
      <c r="A769" s="328">
        <v>13002004</v>
      </c>
      <c r="B769" s="189" t="s">
        <v>16605</v>
      </c>
      <c r="C769" s="190" t="s">
        <v>25</v>
      </c>
      <c r="D769" s="329">
        <v>6.91</v>
      </c>
    </row>
    <row r="770" spans="1:4" ht="23.25">
      <c r="A770" s="328">
        <v>13002005</v>
      </c>
      <c r="B770" s="189" t="s">
        <v>16606</v>
      </c>
      <c r="C770" s="190" t="s">
        <v>28</v>
      </c>
      <c r="D770" s="329">
        <v>46.03</v>
      </c>
    </row>
    <row r="771" spans="1:4" ht="12.75" customHeight="1">
      <c r="A771" s="328">
        <v>13002006</v>
      </c>
      <c r="B771" s="189" t="s">
        <v>16607</v>
      </c>
      <c r="C771" s="190" t="s">
        <v>25</v>
      </c>
      <c r="D771" s="329">
        <v>13.35</v>
      </c>
    </row>
    <row r="772" spans="1:4">
      <c r="A772" s="330">
        <v>14000000</v>
      </c>
      <c r="B772" s="331" t="s">
        <v>16608</v>
      </c>
      <c r="C772" s="332"/>
      <c r="D772" s="333"/>
    </row>
    <row r="773" spans="1:4">
      <c r="A773" s="328">
        <v>14001000</v>
      </c>
      <c r="B773" s="189" t="s">
        <v>16609</v>
      </c>
      <c r="C773" s="190" t="s">
        <v>14044</v>
      </c>
      <c r="D773" s="329" t="s">
        <v>14044</v>
      </c>
    </row>
    <row r="774" spans="1:4">
      <c r="A774" s="328">
        <v>14001001</v>
      </c>
      <c r="B774" s="189" t="s">
        <v>16235</v>
      </c>
      <c r="C774" s="190" t="s">
        <v>28</v>
      </c>
      <c r="D774" s="329">
        <v>31.02</v>
      </c>
    </row>
    <row r="775" spans="1:4" ht="45.75">
      <c r="A775" s="328">
        <v>14001002</v>
      </c>
      <c r="B775" s="189" t="s">
        <v>16610</v>
      </c>
      <c r="C775" s="190" t="s">
        <v>28</v>
      </c>
      <c r="D775" s="329">
        <v>83.05</v>
      </c>
    </row>
    <row r="776" spans="1:4">
      <c r="A776" s="328">
        <v>14001003</v>
      </c>
      <c r="B776" s="189" t="s">
        <v>16611</v>
      </c>
      <c r="C776" s="190" t="s">
        <v>28</v>
      </c>
      <c r="D776" s="329">
        <v>39.15</v>
      </c>
    </row>
    <row r="777" spans="1:4" ht="23.25">
      <c r="A777" s="328">
        <v>14001004</v>
      </c>
      <c r="B777" s="189" t="s">
        <v>16612</v>
      </c>
      <c r="C777" s="190" t="s">
        <v>28</v>
      </c>
      <c r="D777" s="329">
        <v>31.91</v>
      </c>
    </row>
    <row r="778" spans="1:4" ht="12.75" customHeight="1">
      <c r="A778" s="328">
        <v>14001005</v>
      </c>
      <c r="B778" s="189" t="s">
        <v>16613</v>
      </c>
      <c r="C778" s="190" t="s">
        <v>28</v>
      </c>
      <c r="D778" s="329">
        <v>31.91</v>
      </c>
    </row>
    <row r="779" spans="1:4" ht="12.75" customHeight="1">
      <c r="A779" s="328">
        <v>14001006</v>
      </c>
      <c r="B779" s="189" t="s">
        <v>16614</v>
      </c>
      <c r="C779" s="190" t="s">
        <v>28</v>
      </c>
      <c r="D779" s="329">
        <v>31.91</v>
      </c>
    </row>
    <row r="780" spans="1:4" ht="23.25">
      <c r="A780" s="328">
        <v>14001007</v>
      </c>
      <c r="B780" s="189" t="s">
        <v>16615</v>
      </c>
      <c r="C780" s="190" t="s">
        <v>28</v>
      </c>
      <c r="D780" s="329">
        <v>31.91</v>
      </c>
    </row>
    <row r="781" spans="1:4" ht="23.25">
      <c r="A781" s="328">
        <v>14001008</v>
      </c>
      <c r="B781" s="189" t="s">
        <v>16616</v>
      </c>
      <c r="C781" s="190" t="s">
        <v>28</v>
      </c>
      <c r="D781" s="329">
        <v>31.91</v>
      </c>
    </row>
    <row r="782" spans="1:4" ht="23.25">
      <c r="A782" s="328">
        <v>14001009</v>
      </c>
      <c r="B782" s="189" t="s">
        <v>16617</v>
      </c>
      <c r="C782" s="190" t="s">
        <v>28</v>
      </c>
      <c r="D782" s="329">
        <v>31.91</v>
      </c>
    </row>
    <row r="783" spans="1:4">
      <c r="A783" s="328">
        <v>14001010</v>
      </c>
      <c r="B783" s="189" t="s">
        <v>16618</v>
      </c>
      <c r="C783" s="190" t="s">
        <v>28</v>
      </c>
      <c r="D783" s="329">
        <v>26.14</v>
      </c>
    </row>
    <row r="784" spans="1:4" ht="12.75" customHeight="1">
      <c r="A784" s="328">
        <v>14001011</v>
      </c>
      <c r="B784" s="189" t="s">
        <v>16619</v>
      </c>
      <c r="C784" s="190" t="s">
        <v>28</v>
      </c>
      <c r="D784" s="329">
        <v>48.2</v>
      </c>
    </row>
    <row r="785" spans="1:4">
      <c r="A785" s="328">
        <v>14002000</v>
      </c>
      <c r="B785" s="189" t="s">
        <v>16620</v>
      </c>
      <c r="C785" s="190" t="s">
        <v>14044</v>
      </c>
      <c r="D785" s="329" t="s">
        <v>14044</v>
      </c>
    </row>
    <row r="786" spans="1:4" ht="12.75" customHeight="1">
      <c r="A786" s="328">
        <v>14002001</v>
      </c>
      <c r="B786" s="189" t="s">
        <v>16621</v>
      </c>
      <c r="C786" s="190" t="s">
        <v>28</v>
      </c>
      <c r="D786" s="329">
        <v>163.41</v>
      </c>
    </row>
    <row r="787" spans="1:4" ht="23.25">
      <c r="A787" s="328">
        <v>14002002</v>
      </c>
      <c r="B787" s="189" t="s">
        <v>16622</v>
      </c>
      <c r="C787" s="190" t="s">
        <v>28</v>
      </c>
      <c r="D787" s="329">
        <v>115.64</v>
      </c>
    </row>
    <row r="788" spans="1:4">
      <c r="A788" s="328">
        <v>14002003</v>
      </c>
      <c r="B788" s="189" t="s">
        <v>16623</v>
      </c>
      <c r="C788" s="190" t="s">
        <v>28</v>
      </c>
      <c r="D788" s="329">
        <v>136.91999999999999</v>
      </c>
    </row>
    <row r="789" spans="1:4" ht="23.25">
      <c r="A789" s="328">
        <v>14002004</v>
      </c>
      <c r="B789" s="189" t="s">
        <v>16624</v>
      </c>
      <c r="C789" s="190" t="s">
        <v>28</v>
      </c>
      <c r="D789" s="329">
        <v>41.69</v>
      </c>
    </row>
    <row r="790" spans="1:4" ht="23.25">
      <c r="A790" s="328">
        <v>14002005</v>
      </c>
      <c r="B790" s="189" t="s">
        <v>16625</v>
      </c>
      <c r="C790" s="190" t="s">
        <v>28</v>
      </c>
      <c r="D790" s="329">
        <v>51.46</v>
      </c>
    </row>
    <row r="791" spans="1:4" ht="23.25">
      <c r="A791" s="328">
        <v>14002006</v>
      </c>
      <c r="B791" s="189" t="s">
        <v>16626</v>
      </c>
      <c r="C791" s="190" t="s">
        <v>28</v>
      </c>
      <c r="D791" s="329">
        <v>61.24</v>
      </c>
    </row>
    <row r="792" spans="1:4" ht="12.75" customHeight="1">
      <c r="A792" s="328">
        <v>14002007</v>
      </c>
      <c r="B792" s="189" t="s">
        <v>16627</v>
      </c>
      <c r="C792" s="190" t="s">
        <v>28</v>
      </c>
      <c r="D792" s="329">
        <v>71.02</v>
      </c>
    </row>
    <row r="793" spans="1:4" ht="23.25">
      <c r="A793" s="328">
        <v>14002008</v>
      </c>
      <c r="B793" s="189" t="s">
        <v>16628</v>
      </c>
      <c r="C793" s="190" t="s">
        <v>28</v>
      </c>
      <c r="D793" s="329">
        <v>80.790000000000006</v>
      </c>
    </row>
    <row r="794" spans="1:4" ht="23.25">
      <c r="A794" s="328">
        <v>14002009</v>
      </c>
      <c r="B794" s="189" t="s">
        <v>16629</v>
      </c>
      <c r="C794" s="190" t="s">
        <v>28</v>
      </c>
      <c r="D794" s="329">
        <v>90.57</v>
      </c>
    </row>
    <row r="795" spans="1:4">
      <c r="A795" s="328">
        <v>14002010</v>
      </c>
      <c r="B795" s="189" t="s">
        <v>16630</v>
      </c>
      <c r="C795" s="190" t="s">
        <v>28</v>
      </c>
      <c r="D795" s="329">
        <v>123.91</v>
      </c>
    </row>
    <row r="796" spans="1:4" ht="12.75" customHeight="1">
      <c r="A796" s="328">
        <v>14002011</v>
      </c>
      <c r="B796" s="189" t="s">
        <v>16631</v>
      </c>
      <c r="C796" s="190" t="s">
        <v>28</v>
      </c>
      <c r="D796" s="329">
        <v>145.97</v>
      </c>
    </row>
    <row r="797" spans="1:4">
      <c r="A797" s="330">
        <v>15000000</v>
      </c>
      <c r="B797" s="331" t="s">
        <v>16632</v>
      </c>
      <c r="C797" s="332"/>
      <c r="D797" s="333"/>
    </row>
    <row r="798" spans="1:4" ht="34.5">
      <c r="A798" s="328">
        <v>15001000</v>
      </c>
      <c r="B798" s="189" t="s">
        <v>16633</v>
      </c>
      <c r="C798" s="190" t="s">
        <v>28</v>
      </c>
      <c r="D798" s="329">
        <v>359.77</v>
      </c>
    </row>
    <row r="799" spans="1:4">
      <c r="A799" s="328">
        <v>15002000</v>
      </c>
      <c r="B799" s="189" t="s">
        <v>16634</v>
      </c>
      <c r="C799" s="190" t="s">
        <v>28</v>
      </c>
      <c r="D799" s="329">
        <v>158.57</v>
      </c>
    </row>
    <row r="800" spans="1:4" ht="12.75" customHeight="1">
      <c r="A800" s="328">
        <v>15003000</v>
      </c>
      <c r="B800" s="189" t="s">
        <v>16635</v>
      </c>
      <c r="C800" s="190" t="s">
        <v>23</v>
      </c>
      <c r="D800" s="329">
        <v>105.94</v>
      </c>
    </row>
    <row r="801" spans="1:4" ht="12.75" customHeight="1">
      <c r="A801" s="328">
        <v>15004000</v>
      </c>
      <c r="B801" s="189" t="s">
        <v>16636</v>
      </c>
      <c r="C801" s="190" t="s">
        <v>14044</v>
      </c>
      <c r="D801" s="329" t="s">
        <v>14044</v>
      </c>
    </row>
    <row r="802" spans="1:4" ht="45.75">
      <c r="A802" s="328">
        <v>15004001</v>
      </c>
      <c r="B802" s="189" t="s">
        <v>16637</v>
      </c>
      <c r="C802" s="190" t="s">
        <v>23</v>
      </c>
      <c r="D802" s="329">
        <v>367.39</v>
      </c>
    </row>
    <row r="803" spans="1:4" ht="45.75">
      <c r="A803" s="328">
        <v>15004002</v>
      </c>
      <c r="B803" s="189" t="s">
        <v>16638</v>
      </c>
      <c r="C803" s="190" t="s">
        <v>23</v>
      </c>
      <c r="D803" s="329">
        <v>404.45</v>
      </c>
    </row>
    <row r="804" spans="1:4" ht="45.75">
      <c r="A804" s="328">
        <v>15004003</v>
      </c>
      <c r="B804" s="189" t="s">
        <v>16639</v>
      </c>
      <c r="C804" s="190" t="s">
        <v>23</v>
      </c>
      <c r="D804" s="329">
        <v>440.44</v>
      </c>
    </row>
    <row r="805" spans="1:4" ht="45.75">
      <c r="A805" s="328">
        <v>15004004</v>
      </c>
      <c r="B805" s="189" t="s">
        <v>16640</v>
      </c>
      <c r="C805" s="190" t="s">
        <v>23</v>
      </c>
      <c r="D805" s="329">
        <v>477.51</v>
      </c>
    </row>
    <row r="806" spans="1:4" ht="45.75">
      <c r="A806" s="328">
        <v>15004005</v>
      </c>
      <c r="B806" s="189" t="s">
        <v>16641</v>
      </c>
      <c r="C806" s="190" t="s">
        <v>23</v>
      </c>
      <c r="D806" s="329">
        <v>514.57000000000005</v>
      </c>
    </row>
    <row r="807" spans="1:4" ht="34.5">
      <c r="A807" s="328">
        <v>15005000</v>
      </c>
      <c r="B807" s="189" t="s">
        <v>16642</v>
      </c>
      <c r="C807" s="190" t="s">
        <v>14044</v>
      </c>
      <c r="D807" s="329" t="s">
        <v>14044</v>
      </c>
    </row>
    <row r="808" spans="1:4" ht="34.5">
      <c r="A808" s="328">
        <v>15005001</v>
      </c>
      <c r="B808" s="189" t="s">
        <v>16643</v>
      </c>
      <c r="C808" s="190" t="s">
        <v>23</v>
      </c>
      <c r="D808" s="329">
        <v>373.83</v>
      </c>
    </row>
    <row r="809" spans="1:4" ht="34.5">
      <c r="A809" s="328">
        <v>15005002</v>
      </c>
      <c r="B809" s="189" t="s">
        <v>16644</v>
      </c>
      <c r="C809" s="190" t="s">
        <v>23</v>
      </c>
      <c r="D809" s="329">
        <v>411.96</v>
      </c>
    </row>
    <row r="810" spans="1:4" ht="34.5">
      <c r="A810" s="328">
        <v>15005003</v>
      </c>
      <c r="B810" s="189" t="s">
        <v>16645</v>
      </c>
      <c r="C810" s="190" t="s">
        <v>23</v>
      </c>
      <c r="D810" s="329">
        <v>449.02</v>
      </c>
    </row>
    <row r="811" spans="1:4" ht="34.5">
      <c r="A811" s="328">
        <v>15005004</v>
      </c>
      <c r="B811" s="189" t="s">
        <v>16646</v>
      </c>
      <c r="C811" s="190" t="s">
        <v>23</v>
      </c>
      <c r="D811" s="329">
        <v>486.09</v>
      </c>
    </row>
    <row r="812" spans="1:4" ht="23.25">
      <c r="A812" s="328">
        <v>15006000</v>
      </c>
      <c r="B812" s="189" t="s">
        <v>16647</v>
      </c>
      <c r="C812" s="190" t="s">
        <v>14044</v>
      </c>
      <c r="D812" s="329" t="s">
        <v>14044</v>
      </c>
    </row>
    <row r="813" spans="1:4" ht="23.25">
      <c r="A813" s="328">
        <v>15006001</v>
      </c>
      <c r="B813" s="189" t="s">
        <v>16648</v>
      </c>
      <c r="C813" s="190" t="s">
        <v>23</v>
      </c>
      <c r="D813" s="329">
        <v>5964.06</v>
      </c>
    </row>
    <row r="814" spans="1:4" ht="23.25">
      <c r="A814" s="328">
        <v>15006002</v>
      </c>
      <c r="B814" s="189" t="s">
        <v>16649</v>
      </c>
      <c r="C814" s="190" t="s">
        <v>23</v>
      </c>
      <c r="D814" s="329">
        <v>6810.82</v>
      </c>
    </row>
    <row r="815" spans="1:4" ht="23.25">
      <c r="A815" s="328">
        <v>15006003</v>
      </c>
      <c r="B815" s="189" t="s">
        <v>16650</v>
      </c>
      <c r="C815" s="190" t="s">
        <v>23</v>
      </c>
      <c r="D815" s="329">
        <v>7473.49</v>
      </c>
    </row>
    <row r="816" spans="1:4" ht="23.25">
      <c r="A816" s="328">
        <v>15006004</v>
      </c>
      <c r="B816" s="189" t="s">
        <v>16651</v>
      </c>
      <c r="C816" s="190" t="s">
        <v>23</v>
      </c>
      <c r="D816" s="329">
        <v>8283.42</v>
      </c>
    </row>
    <row r="817" spans="1:4" ht="23.25">
      <c r="A817" s="328">
        <v>15006005</v>
      </c>
      <c r="B817" s="189" t="s">
        <v>16652</v>
      </c>
      <c r="C817" s="190" t="s">
        <v>23</v>
      </c>
      <c r="D817" s="329">
        <v>8982.91</v>
      </c>
    </row>
    <row r="818" spans="1:4" ht="23.25">
      <c r="A818" s="328">
        <v>15006006</v>
      </c>
      <c r="B818" s="189" t="s">
        <v>16653</v>
      </c>
      <c r="C818" s="190" t="s">
        <v>23</v>
      </c>
      <c r="D818" s="329">
        <v>9792.85</v>
      </c>
    </row>
    <row r="819" spans="1:4" ht="23.25">
      <c r="A819" s="328">
        <v>15006007</v>
      </c>
      <c r="B819" s="189" t="s">
        <v>16654</v>
      </c>
      <c r="C819" s="190" t="s">
        <v>23</v>
      </c>
      <c r="D819" s="329">
        <v>10455.52</v>
      </c>
    </row>
    <row r="820" spans="1:4" ht="23.25">
      <c r="A820" s="328">
        <v>15006008</v>
      </c>
      <c r="B820" s="189" t="s">
        <v>16655</v>
      </c>
      <c r="C820" s="190" t="s">
        <v>23</v>
      </c>
      <c r="D820" s="329">
        <v>11265.46</v>
      </c>
    </row>
    <row r="821" spans="1:4" ht="23.25">
      <c r="A821" s="328">
        <v>15006009</v>
      </c>
      <c r="B821" s="189" t="s">
        <v>16656</v>
      </c>
      <c r="C821" s="190" t="s">
        <v>23</v>
      </c>
      <c r="D821" s="329">
        <v>11964.95</v>
      </c>
    </row>
    <row r="822" spans="1:4" ht="23.25">
      <c r="A822" s="328">
        <v>15006010</v>
      </c>
      <c r="B822" s="189" t="s">
        <v>16657</v>
      </c>
      <c r="C822" s="190" t="s">
        <v>23</v>
      </c>
      <c r="D822" s="329">
        <v>8767.65</v>
      </c>
    </row>
    <row r="823" spans="1:4" ht="23.25">
      <c r="A823" s="328">
        <v>15006011</v>
      </c>
      <c r="B823" s="189" t="s">
        <v>16658</v>
      </c>
      <c r="C823" s="190" t="s">
        <v>23</v>
      </c>
      <c r="D823" s="329">
        <v>9714.56</v>
      </c>
    </row>
    <row r="824" spans="1:4" ht="23.25">
      <c r="A824" s="328">
        <v>15006012</v>
      </c>
      <c r="B824" s="189" t="s">
        <v>16659</v>
      </c>
      <c r="C824" s="190" t="s">
        <v>23</v>
      </c>
      <c r="D824" s="329">
        <v>10521.18</v>
      </c>
    </row>
    <row r="825" spans="1:4" ht="23.25">
      <c r="A825" s="328">
        <v>15006013</v>
      </c>
      <c r="B825" s="189" t="s">
        <v>16660</v>
      </c>
      <c r="C825" s="190" t="s">
        <v>23</v>
      </c>
      <c r="D825" s="329">
        <v>11468.09</v>
      </c>
    </row>
    <row r="826" spans="1:4" ht="23.25">
      <c r="A826" s="328">
        <v>15006014</v>
      </c>
      <c r="B826" s="189" t="s">
        <v>16661</v>
      </c>
      <c r="C826" s="190" t="s">
        <v>23</v>
      </c>
      <c r="D826" s="329">
        <v>12274.72</v>
      </c>
    </row>
    <row r="827" spans="1:4" ht="23.25">
      <c r="A827" s="328">
        <v>15006015</v>
      </c>
      <c r="B827" s="189" t="s">
        <v>16662</v>
      </c>
      <c r="C827" s="190" t="s">
        <v>23</v>
      </c>
      <c r="D827" s="329">
        <v>13221.62</v>
      </c>
    </row>
    <row r="828" spans="1:4" ht="23.25">
      <c r="A828" s="328">
        <v>15006016</v>
      </c>
      <c r="B828" s="189" t="s">
        <v>16663</v>
      </c>
      <c r="C828" s="190" t="s">
        <v>23</v>
      </c>
      <c r="D828" s="329">
        <v>14028.25</v>
      </c>
    </row>
    <row r="829" spans="1:4">
      <c r="A829" s="328">
        <v>15007000</v>
      </c>
      <c r="B829" s="189" t="s">
        <v>16664</v>
      </c>
      <c r="C829" s="190" t="s">
        <v>14044</v>
      </c>
      <c r="D829" s="329" t="s">
        <v>14044</v>
      </c>
    </row>
    <row r="830" spans="1:4" ht="23.25">
      <c r="A830" s="328">
        <v>15007001</v>
      </c>
      <c r="B830" s="189" t="s">
        <v>16665</v>
      </c>
      <c r="C830" s="190" t="s">
        <v>23</v>
      </c>
      <c r="D830" s="329">
        <v>4167.0600000000004</v>
      </c>
    </row>
    <row r="831" spans="1:4" ht="23.25">
      <c r="A831" s="328">
        <v>15007002</v>
      </c>
      <c r="B831" s="189" t="s">
        <v>16666</v>
      </c>
      <c r="C831" s="190" t="s">
        <v>23</v>
      </c>
      <c r="D831" s="329">
        <v>4758.5200000000004</v>
      </c>
    </row>
    <row r="832" spans="1:4" ht="23.25">
      <c r="A832" s="328">
        <v>15007003</v>
      </c>
      <c r="B832" s="189" t="s">
        <v>16667</v>
      </c>
      <c r="C832" s="190" t="s">
        <v>23</v>
      </c>
      <c r="D832" s="329">
        <v>5242.4399999999996</v>
      </c>
    </row>
    <row r="833" spans="1:4" ht="23.25">
      <c r="A833" s="328">
        <v>15007004</v>
      </c>
      <c r="B833" s="189" t="s">
        <v>16668</v>
      </c>
      <c r="C833" s="190" t="s">
        <v>23</v>
      </c>
      <c r="D833" s="329">
        <v>5833.89</v>
      </c>
    </row>
    <row r="834" spans="1:4" ht="23.25">
      <c r="A834" s="328">
        <v>15007005</v>
      </c>
      <c r="B834" s="189" t="s">
        <v>16669</v>
      </c>
      <c r="C834" s="190" t="s">
        <v>23</v>
      </c>
      <c r="D834" s="329">
        <v>6290.92</v>
      </c>
    </row>
    <row r="835" spans="1:4" ht="23.25">
      <c r="A835" s="328">
        <v>15007006</v>
      </c>
      <c r="B835" s="189" t="s">
        <v>16670</v>
      </c>
      <c r="C835" s="190" t="s">
        <v>23</v>
      </c>
      <c r="D835" s="329">
        <v>6828.61</v>
      </c>
    </row>
    <row r="836" spans="1:4" ht="23.25">
      <c r="A836" s="328">
        <v>15007007</v>
      </c>
      <c r="B836" s="189" t="s">
        <v>16671</v>
      </c>
      <c r="C836" s="190" t="s">
        <v>23</v>
      </c>
      <c r="D836" s="329">
        <v>7285.64</v>
      </c>
    </row>
    <row r="837" spans="1:4" ht="23.25">
      <c r="A837" s="328">
        <v>15007008</v>
      </c>
      <c r="B837" s="189" t="s">
        <v>16672</v>
      </c>
      <c r="C837" s="190" t="s">
        <v>23</v>
      </c>
      <c r="D837" s="329">
        <v>7877.1</v>
      </c>
    </row>
    <row r="838" spans="1:4" ht="23.25">
      <c r="A838" s="328">
        <v>15007009</v>
      </c>
      <c r="B838" s="189" t="s">
        <v>16673</v>
      </c>
      <c r="C838" s="190" t="s">
        <v>23</v>
      </c>
      <c r="D838" s="329">
        <v>8361.02</v>
      </c>
    </row>
    <row r="839" spans="1:4" ht="23.25">
      <c r="A839" s="328">
        <v>15007010</v>
      </c>
      <c r="B839" s="189" t="s">
        <v>16674</v>
      </c>
      <c r="C839" s="190" t="s">
        <v>23</v>
      </c>
      <c r="D839" s="329">
        <v>6363.27</v>
      </c>
    </row>
    <row r="840" spans="1:4" ht="23.25">
      <c r="A840" s="328">
        <v>15007011</v>
      </c>
      <c r="B840" s="189" t="s">
        <v>16675</v>
      </c>
      <c r="C840" s="190" t="s">
        <v>23</v>
      </c>
      <c r="D840" s="329">
        <v>7049.77</v>
      </c>
    </row>
    <row r="841" spans="1:4" ht="23.25">
      <c r="A841" s="328">
        <v>15007012</v>
      </c>
      <c r="B841" s="189" t="s">
        <v>16676</v>
      </c>
      <c r="C841" s="190" t="s">
        <v>23</v>
      </c>
      <c r="D841" s="329">
        <v>7630.64</v>
      </c>
    </row>
    <row r="842" spans="1:4" ht="23.25">
      <c r="A842" s="328">
        <v>15007013</v>
      </c>
      <c r="B842" s="189" t="s">
        <v>16677</v>
      </c>
      <c r="C842" s="190" t="s">
        <v>23</v>
      </c>
      <c r="D842" s="329">
        <v>8317.14</v>
      </c>
    </row>
    <row r="843" spans="1:4" ht="23.25">
      <c r="A843" s="328">
        <v>15007014</v>
      </c>
      <c r="B843" s="189" t="s">
        <v>16678</v>
      </c>
      <c r="C843" s="190" t="s">
        <v>23</v>
      </c>
      <c r="D843" s="329">
        <v>8898.02</v>
      </c>
    </row>
    <row r="844" spans="1:4" ht="23.25">
      <c r="A844" s="328">
        <v>15007015</v>
      </c>
      <c r="B844" s="189" t="s">
        <v>16679</v>
      </c>
      <c r="C844" s="190" t="s">
        <v>23</v>
      </c>
      <c r="D844" s="329">
        <v>9584.51</v>
      </c>
    </row>
    <row r="845" spans="1:4" ht="23.25">
      <c r="A845" s="328">
        <v>15007016</v>
      </c>
      <c r="B845" s="189" t="s">
        <v>16680</v>
      </c>
      <c r="C845" s="190" t="s">
        <v>23</v>
      </c>
      <c r="D845" s="329">
        <v>10165.39</v>
      </c>
    </row>
    <row r="846" spans="1:4">
      <c r="A846" s="328">
        <v>15008000</v>
      </c>
      <c r="B846" s="189" t="s">
        <v>16681</v>
      </c>
      <c r="C846" s="190" t="s">
        <v>25</v>
      </c>
      <c r="D846" s="329">
        <v>16.82</v>
      </c>
    </row>
    <row r="847" spans="1:4" ht="34.5">
      <c r="A847" s="328">
        <v>15009000</v>
      </c>
      <c r="B847" s="189" t="s">
        <v>16682</v>
      </c>
      <c r="C847" s="190" t="s">
        <v>23</v>
      </c>
      <c r="D847" s="329">
        <v>127.3</v>
      </c>
    </row>
    <row r="848" spans="1:4" ht="23.25">
      <c r="A848" s="328">
        <v>15010000</v>
      </c>
      <c r="B848" s="189" t="s">
        <v>16683</v>
      </c>
      <c r="C848" s="190" t="s">
        <v>26</v>
      </c>
      <c r="D848" s="329">
        <v>49.74</v>
      </c>
    </row>
    <row r="849" spans="1:4">
      <c r="A849" s="328">
        <v>16001001</v>
      </c>
      <c r="B849" s="189" t="s">
        <v>16684</v>
      </c>
      <c r="C849" s="190" t="s">
        <v>24</v>
      </c>
      <c r="D849" s="329">
        <v>25372.25</v>
      </c>
    </row>
    <row r="850" spans="1:4">
      <c r="A850" s="328">
        <v>16001104</v>
      </c>
      <c r="B850" s="189" t="s">
        <v>24933</v>
      </c>
      <c r="C850" s="190" t="s">
        <v>24</v>
      </c>
      <c r="D850" s="329">
        <v>16058.76</v>
      </c>
    </row>
    <row r="851" spans="1:4" ht="34.5">
      <c r="A851" s="328">
        <v>16001105</v>
      </c>
      <c r="B851" s="189" t="s">
        <v>34386</v>
      </c>
      <c r="C851" s="190" t="s">
        <v>24</v>
      </c>
      <c r="D851" s="329">
        <v>178420.15</v>
      </c>
    </row>
    <row r="852" spans="1:4" ht="23.25">
      <c r="A852" s="328">
        <v>16001106</v>
      </c>
      <c r="B852" s="189" t="s">
        <v>34387</v>
      </c>
      <c r="C852" s="190" t="s">
        <v>24</v>
      </c>
      <c r="D852" s="329">
        <v>239386.85</v>
      </c>
    </row>
    <row r="853" spans="1:4" ht="23.25">
      <c r="A853" s="328">
        <v>16001107</v>
      </c>
      <c r="B853" s="189" t="s">
        <v>34388</v>
      </c>
      <c r="C853" s="190" t="s">
        <v>24</v>
      </c>
      <c r="D853" s="329">
        <v>477389.12</v>
      </c>
    </row>
    <row r="854" spans="1:4" ht="34.5">
      <c r="A854" s="328">
        <v>16001108</v>
      </c>
      <c r="B854" s="189" t="s">
        <v>34389</v>
      </c>
      <c r="C854" s="190" t="s">
        <v>24</v>
      </c>
      <c r="D854" s="329">
        <v>718556.65</v>
      </c>
    </row>
    <row r="855" spans="1:4" ht="23.25">
      <c r="A855" s="328">
        <v>16001109</v>
      </c>
      <c r="B855" s="189" t="s">
        <v>34390</v>
      </c>
      <c r="C855" s="190" t="s">
        <v>24</v>
      </c>
      <c r="D855" s="329">
        <v>12411.13</v>
      </c>
    </row>
    <row r="856" spans="1:4">
      <c r="A856" s="328">
        <v>16001110</v>
      </c>
      <c r="B856" s="189" t="s">
        <v>34391</v>
      </c>
      <c r="C856" s="190" t="s">
        <v>24</v>
      </c>
      <c r="D856" s="329">
        <v>8948.3799999999992</v>
      </c>
    </row>
    <row r="857" spans="1:4" ht="23.25">
      <c r="A857" s="328">
        <v>16001111</v>
      </c>
      <c r="B857" s="189" t="s">
        <v>34392</v>
      </c>
      <c r="C857" s="190" t="s">
        <v>24</v>
      </c>
      <c r="D857" s="329">
        <v>50629.88</v>
      </c>
    </row>
    <row r="858" spans="1:4" ht="23.25">
      <c r="A858" s="328">
        <v>16001112</v>
      </c>
      <c r="B858" s="189" t="s">
        <v>34393</v>
      </c>
      <c r="C858" s="190" t="s">
        <v>24</v>
      </c>
      <c r="D858" s="329">
        <v>11532.87</v>
      </c>
    </row>
    <row r="859" spans="1:4">
      <c r="A859" s="328">
        <v>16001113</v>
      </c>
      <c r="B859" s="189" t="s">
        <v>16685</v>
      </c>
      <c r="C859" s="190" t="s">
        <v>24</v>
      </c>
      <c r="D859" s="329">
        <v>29606.39</v>
      </c>
    </row>
    <row r="860" spans="1:4">
      <c r="A860" s="328">
        <v>16001114</v>
      </c>
      <c r="B860" s="189" t="s">
        <v>34394</v>
      </c>
      <c r="C860" s="190" t="s">
        <v>24</v>
      </c>
      <c r="D860" s="329">
        <v>75870.990000000005</v>
      </c>
    </row>
    <row r="861" spans="1:4" ht="34.5">
      <c r="A861" s="328">
        <v>16002050</v>
      </c>
      <c r="B861" s="189" t="s">
        <v>34395</v>
      </c>
      <c r="C861" s="190" t="s">
        <v>24</v>
      </c>
      <c r="D861" s="329">
        <v>26475.4</v>
      </c>
    </row>
    <row r="862" spans="1:4" ht="34.5">
      <c r="A862" s="328">
        <v>16002051</v>
      </c>
      <c r="B862" s="189" t="s">
        <v>34396</v>
      </c>
      <c r="C862" s="190" t="s">
        <v>24</v>
      </c>
      <c r="D862" s="329">
        <v>39348.32</v>
      </c>
    </row>
    <row r="863" spans="1:4" ht="34.5">
      <c r="A863" s="328">
        <v>16002052</v>
      </c>
      <c r="B863" s="189" t="s">
        <v>34397</v>
      </c>
      <c r="C863" s="190" t="s">
        <v>24</v>
      </c>
      <c r="D863" s="329">
        <v>56384.05</v>
      </c>
    </row>
    <row r="864" spans="1:4">
      <c r="A864" s="328">
        <v>16002053</v>
      </c>
      <c r="B864" s="189" t="s">
        <v>16695</v>
      </c>
      <c r="C864" s="190" t="s">
        <v>24</v>
      </c>
      <c r="D864" s="329">
        <v>22596.76</v>
      </c>
    </row>
    <row r="865" spans="1:4">
      <c r="A865" s="328">
        <v>16003001</v>
      </c>
      <c r="B865" s="189" t="s">
        <v>16696</v>
      </c>
      <c r="C865" s="190" t="s">
        <v>24</v>
      </c>
      <c r="D865" s="329">
        <v>19660.86</v>
      </c>
    </row>
    <row r="866" spans="1:4" ht="23.25">
      <c r="A866" s="328">
        <v>16003002</v>
      </c>
      <c r="B866" s="189" t="s">
        <v>34398</v>
      </c>
      <c r="C866" s="190" t="s">
        <v>24</v>
      </c>
      <c r="D866" s="329">
        <v>31800.959999999999</v>
      </c>
    </row>
    <row r="867" spans="1:4" ht="23.25">
      <c r="A867" s="328">
        <v>16003003</v>
      </c>
      <c r="B867" s="189" t="s">
        <v>34399</v>
      </c>
      <c r="C867" s="190" t="s">
        <v>24</v>
      </c>
      <c r="D867" s="329">
        <v>28279.27</v>
      </c>
    </row>
    <row r="868" spans="1:4" ht="23.25">
      <c r="A868" s="328">
        <v>16003004</v>
      </c>
      <c r="B868" s="189" t="s">
        <v>34400</v>
      </c>
      <c r="C868" s="190" t="s">
        <v>24</v>
      </c>
      <c r="D868" s="329">
        <v>61553.17</v>
      </c>
    </row>
    <row r="869" spans="1:4" ht="23.25">
      <c r="A869" s="328">
        <v>16003005</v>
      </c>
      <c r="B869" s="189" t="s">
        <v>34401</v>
      </c>
      <c r="C869" s="190" t="s">
        <v>24</v>
      </c>
      <c r="D869" s="329">
        <v>97333.35</v>
      </c>
    </row>
    <row r="870" spans="1:4" ht="23.25">
      <c r="A870" s="328">
        <v>16004001</v>
      </c>
      <c r="B870" s="189" t="s">
        <v>16686</v>
      </c>
      <c r="C870" s="190" t="s">
        <v>24</v>
      </c>
      <c r="D870" s="329">
        <v>8721.4</v>
      </c>
    </row>
    <row r="871" spans="1:4" ht="23.25">
      <c r="A871" s="328">
        <v>16004002</v>
      </c>
      <c r="B871" s="189" t="s">
        <v>16687</v>
      </c>
      <c r="C871" s="190" t="s">
        <v>24</v>
      </c>
      <c r="D871" s="329">
        <v>16714.89</v>
      </c>
    </row>
    <row r="872" spans="1:4">
      <c r="A872" s="328">
        <v>16004003</v>
      </c>
      <c r="B872" s="189" t="s">
        <v>16688</v>
      </c>
      <c r="C872" s="190" t="s">
        <v>24</v>
      </c>
      <c r="D872" s="329">
        <v>17153.07</v>
      </c>
    </row>
    <row r="873" spans="1:4">
      <c r="A873" s="328">
        <v>16004004</v>
      </c>
      <c r="B873" s="189" t="s">
        <v>16689</v>
      </c>
      <c r="C873" s="190" t="s">
        <v>24</v>
      </c>
      <c r="D873" s="329">
        <v>7603.3</v>
      </c>
    </row>
    <row r="874" spans="1:4" ht="23.25">
      <c r="A874" s="328">
        <v>16004005</v>
      </c>
      <c r="B874" s="189" t="s">
        <v>16690</v>
      </c>
      <c r="C874" s="190" t="s">
        <v>24</v>
      </c>
      <c r="D874" s="329">
        <v>16584.169999999998</v>
      </c>
    </row>
    <row r="875" spans="1:4" ht="23.25">
      <c r="A875" s="328">
        <v>16004006</v>
      </c>
      <c r="B875" s="189" t="s">
        <v>16691</v>
      </c>
      <c r="C875" s="190" t="s">
        <v>24</v>
      </c>
      <c r="D875" s="329">
        <v>7409.47</v>
      </c>
    </row>
    <row r="876" spans="1:4">
      <c r="A876" s="328">
        <v>16004007</v>
      </c>
      <c r="B876" s="189" t="s">
        <v>16692</v>
      </c>
      <c r="C876" s="190" t="s">
        <v>24</v>
      </c>
      <c r="D876" s="329">
        <v>16068.93</v>
      </c>
    </row>
    <row r="877" spans="1:4">
      <c r="A877" s="328">
        <v>16004008</v>
      </c>
      <c r="B877" s="189" t="s">
        <v>16693</v>
      </c>
      <c r="C877" s="190" t="s">
        <v>24</v>
      </c>
      <c r="D877" s="329">
        <v>16463.55</v>
      </c>
    </row>
    <row r="878" spans="1:4">
      <c r="A878" s="328">
        <v>16004009</v>
      </c>
      <c r="B878" s="189" t="s">
        <v>16694</v>
      </c>
      <c r="C878" s="190" t="s">
        <v>24</v>
      </c>
      <c r="D878" s="329">
        <v>17045.2</v>
      </c>
    </row>
    <row r="879" spans="1:4" ht="23.25">
      <c r="A879" s="328">
        <v>16005001</v>
      </c>
      <c r="B879" s="189" t="s">
        <v>34402</v>
      </c>
      <c r="C879" s="190" t="s">
        <v>24</v>
      </c>
      <c r="D879" s="329">
        <v>8061.95</v>
      </c>
    </row>
    <row r="880" spans="1:4" ht="34.5">
      <c r="A880" s="328">
        <v>16005002</v>
      </c>
      <c r="B880" s="189" t="s">
        <v>34403</v>
      </c>
      <c r="C880" s="190" t="s">
        <v>24</v>
      </c>
      <c r="D880" s="329">
        <v>10371.15</v>
      </c>
    </row>
    <row r="881" spans="1:4" ht="23.25">
      <c r="A881" s="328">
        <v>16005003</v>
      </c>
      <c r="B881" s="189" t="s">
        <v>34404</v>
      </c>
      <c r="C881" s="190" t="s">
        <v>24</v>
      </c>
      <c r="D881" s="329">
        <v>12730.75</v>
      </c>
    </row>
    <row r="882" spans="1:4" ht="23.25">
      <c r="A882" s="328">
        <v>16005004</v>
      </c>
      <c r="B882" s="189" t="s">
        <v>34405</v>
      </c>
      <c r="C882" s="190" t="s">
        <v>24</v>
      </c>
      <c r="D882" s="329">
        <v>30389.25</v>
      </c>
    </row>
    <row r="883" spans="1:4" ht="23.25">
      <c r="A883" s="328">
        <v>16005005</v>
      </c>
      <c r="B883" s="189" t="s">
        <v>34406</v>
      </c>
      <c r="C883" s="190" t="s">
        <v>24</v>
      </c>
      <c r="D883" s="329">
        <v>36395.68</v>
      </c>
    </row>
    <row r="884" spans="1:4" ht="23.25">
      <c r="A884" s="328">
        <v>16005006</v>
      </c>
      <c r="B884" s="189" t="s">
        <v>34407</v>
      </c>
      <c r="C884" s="190" t="s">
        <v>24</v>
      </c>
      <c r="D884" s="329">
        <v>53179.77</v>
      </c>
    </row>
    <row r="885" spans="1:4" ht="23.25">
      <c r="A885" s="328">
        <v>16005007</v>
      </c>
      <c r="B885" s="189" t="s">
        <v>34408</v>
      </c>
      <c r="C885" s="190" t="s">
        <v>24</v>
      </c>
      <c r="D885" s="329">
        <v>81097.850000000006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19</vt:i4>
      </vt:variant>
    </vt:vector>
  </HeadingPairs>
  <TitlesOfParts>
    <vt:vector size="32" baseType="lpstr">
      <vt:lpstr>RESUMO</vt:lpstr>
      <vt:lpstr>Plan. Orçamentária</vt:lpstr>
      <vt:lpstr>MEMORIA CALCULO</vt:lpstr>
      <vt:lpstr>Cronograma Físico-Financeiro</vt:lpstr>
      <vt:lpstr>CURVA ABC</vt:lpstr>
      <vt:lpstr>ATESTADOS</vt:lpstr>
      <vt:lpstr>BDI</vt:lpstr>
      <vt:lpstr>FDE-01.25</vt:lpstr>
      <vt:lpstr>SINAPI_ONERADO-03.25</vt:lpstr>
      <vt:lpstr>CDHU_Onerado-02.25 (197)</vt:lpstr>
      <vt:lpstr>SICRO.DNIT ONERADA 01.25</vt:lpstr>
      <vt:lpstr>EDIF SEM Des JAN25</vt:lpstr>
      <vt:lpstr>INFRA SEM Des JAN25</vt:lpstr>
      <vt:lpstr>ATESTADOS!Area_de_impressao</vt:lpstr>
      <vt:lpstr>BDI!Area_de_impressao</vt:lpstr>
      <vt:lpstr>'Cronograma Físico-Financeiro'!Area_de_impressao</vt:lpstr>
      <vt:lpstr>'CURVA ABC'!Area_de_impressao</vt:lpstr>
      <vt:lpstr>'MEMORIA CALCULO'!Area_de_impressao</vt:lpstr>
      <vt:lpstr>'Plan. Orçamentária'!Area_de_impressao</vt:lpstr>
      <vt:lpstr>RESUMO!Area_de_impressao</vt:lpstr>
      <vt:lpstr>ATESTADOS!Print_Area</vt:lpstr>
      <vt:lpstr>'Cronograma Físico-Financeiro'!Print_Area</vt:lpstr>
      <vt:lpstr>'MEMORIA CALCULO'!Print_Area</vt:lpstr>
      <vt:lpstr>'Plan. Orçamentária'!Print_Area</vt:lpstr>
      <vt:lpstr>RESUMO!Print_Area</vt:lpstr>
      <vt:lpstr>ATESTADOS!Print_Titles</vt:lpstr>
      <vt:lpstr>'Cronograma Físico-Financeiro'!Print_Titles</vt:lpstr>
      <vt:lpstr>'Plan. Orçamentária'!Print_Titles</vt:lpstr>
      <vt:lpstr>RESUMO!Print_Titles</vt:lpstr>
      <vt:lpstr>'Cronograma Físico-Financeiro'!Titulos_de_impressao</vt:lpstr>
      <vt:lpstr>'Plan. Orçamentária'!Titulos_de_impressao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Salomão</dc:creator>
  <cp:lastModifiedBy>Ivy Martins Morais</cp:lastModifiedBy>
  <cp:lastPrinted>2025-05-05T19:14:09Z</cp:lastPrinted>
  <dcterms:created xsi:type="dcterms:W3CDTF">2015-07-28T14:00:07Z</dcterms:created>
  <dcterms:modified xsi:type="dcterms:W3CDTF">2025-05-05T19:16:50Z</dcterms:modified>
</cp:coreProperties>
</file>